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13.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6.xml" ContentType="application/vnd.openxmlformats-officedocument.drawingml.chart+xml"/>
  <Override PartName="/xl/charts/chart19.xml" ContentType="application/vnd.openxmlformats-officedocument.drawingml.chart+xml"/>
  <Override PartName="/xl/charts/chart1.xml" ContentType="application/vnd.openxmlformats-officedocument.drawingml.chart+xml"/>
  <Override PartName="/xl/charts/chart3.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rts" sheetId="1" state="visible" r:id="rId3"/>
    <sheet name="Summary" sheetId="2" state="visible" r:id="rId4"/>
    <sheet name="Raw_Numbers" sheetId="3" state="visible" r:id="rId5"/>
    <sheet name="Top10" sheetId="4" state="visible" r:id="rId6"/>
    <sheet name="Fuel_Crisis" sheetId="5" state="visible" r:id="rId7"/>
    <sheet name="Inputs" sheetId="6" state="visible" r:id="rId8"/>
    <sheet name="Flow_Group_Summary" sheetId="7" state="visible" r:id="rId9"/>
    <sheet name="Flow_Group_Month" sheetId="8" state="visible" r:id="rId10"/>
    <sheet name="Stock_Group" sheetId="9" state="visible" r:id="rId11"/>
    <sheet name="LGA_Summary" sheetId="10" state="visible" r:id="rId12"/>
    <sheet name="VIC_Postcode" sheetId="11" state="visible" r:id="rId13"/>
    <sheet name="Suppression" sheetId="12" state="visible" r:id="rId14"/>
    <sheet name="Sources" sheetId="13" state="visible" r:id="rId15"/>
    <sheet name="Data_Adjustments" sheetId="14" state="visible" r:id="rId16"/>
    <sheet name="Notes" sheetId="15" state="visible" r:id="rId17"/>
    <sheet name="Flow_LGA_Month" sheetId="16" state="visible" r:id="rId18"/>
    <sheet name="Stock_NSW_LGA" sheetId="17" state="visible" r:id="rId19"/>
    <sheet name="Stock_QLD_LGA" sheetId="18" state="visible" r:id="rId20"/>
    <sheet name="VIC_Postcode_Qtr" sheetId="19" state="visible" r:id="rId21"/>
    <sheet name="Fuel_Prices" sheetId="20" state="visible" r:id="rId22"/>
    <sheet name="Rank_Keys" sheetId="21" state="hidden" r:id="rId23"/>
  </sheets>
  <definedNames>
    <definedName function="false" hidden="true" localSheetId="9" name="_xlnm._FilterDatabase" vbProcedure="false">LGA_Summary!$A$4:$V$210</definedName>
    <definedName function="false" hidden="true" localSheetId="10" name="_xlnm._FilterDatabase" vbProcedure="false">VIC_Postcode!$A$4:$S$598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<sst xmlns="http://schemas.openxmlformats.org/spreadsheetml/2006/main" count="22718" uniqueCount="1472">
  <si>
    <t xml:space="preserve">Charts</t>
  </si>
  <si>
    <t xml:space="preserve">Native Excel charts linked to the tables — change an input and they update. Q1 = lowest-income fifth of areas (by earners), Q5 = highest.</t>
  </si>
  <si>
    <t xml:space="preserve">1. Raw numbers — how many BEVs</t>
  </si>
  <si>
    <t xml:space="preserve">2. Income — BEV share and fleet rates</t>
  </si>
  <si>
    <t xml:space="preserve">3. The 2026 fuel crisis</t>
  </si>
  <si>
    <t xml:space="preserve">4. Top areas (full tables on the Top10 sheet)</t>
  </si>
  <si>
    <t xml:space="preserve">EV take-up by regional income — NSW, QLD, VIC</t>
  </si>
  <si>
    <t xml:space="preserve">Public state registration data vs ATO/ABS income by area. All numbers below are live formulas.</t>
  </si>
  <si>
    <t xml:space="preserve">Measure</t>
  </si>
  <si>
    <t xml:space="preserve">NSW</t>
  </si>
  <si>
    <t xml:space="preserve">QLD</t>
  </si>
  <si>
    <t xml:space="preserve">VIC</t>
  </si>
  <si>
    <t xml:space="preserve">Note</t>
  </si>
  <si>
    <t xml:space="preserve">NEW REGISTRATIONS (recent window)</t>
  </si>
  <si>
    <t xml:space="preserve">Window</t>
  </si>
  <si>
    <t xml:space="preserve">VIC: no monthly regional series; recent-model vehicles in the fleet stand in</t>
  </si>
  <si>
    <t xml:space="preserve">New private registrations (count)</t>
  </si>
  <si>
    <t xml:space="preserve">VIC: recent-model vehicles in the fleet</t>
  </si>
  <si>
    <t xml:space="preserve">New BEVs (count)</t>
  </si>
  <si>
    <t xml:space="preserve">New BEVs — lowest-income group Q1 (count)</t>
  </si>
  <si>
    <t xml:space="preserve">New BEVs — highest-income group Q5 (count)</t>
  </si>
  <si>
    <t xml:space="preserve">BEV share — all areas</t>
  </si>
  <si>
    <t xml:space="preserve">BEV share — Q1</t>
  </si>
  <si>
    <t xml:space="preserve">BEV share — Q5</t>
  </si>
  <si>
    <t xml:space="preserve">BEV share Q5 ÷ Q1</t>
  </si>
  <si>
    <t xml:space="preserve">Times more likely a new car is a BEV in the richest vs poorest fifth of areas</t>
  </si>
  <si>
    <t xml:space="preserve">BEV share Q5 ÷ Q1 — first 12 months of data (2023)</t>
  </si>
  <si>
    <t xml:space="preserve">Lower now than in 2023 = the gap is narrowing as BEVs go mainstream</t>
  </si>
  <si>
    <t xml:space="preserve">REGISTERED FLEET (latest snapshot)</t>
  </si>
  <si>
    <t xml:space="preserve">Snapshot</t>
  </si>
  <si>
    <t xml:space="preserve">BEVs in the fleet (count)</t>
  </si>
  <si>
    <t xml:space="preserve">QLD: BEVs seen in any registration record since Jan 2022 (no public fleet data by region)</t>
  </si>
  <si>
    <t xml:space="preserve">BEVs in the fleet — Q1 (count)</t>
  </si>
  <si>
    <t xml:space="preserve">BEVs in the fleet — Q5 (count)</t>
  </si>
  <si>
    <t xml:space="preserve">BEVs per 1,000 vehicles — all areas</t>
  </si>
  <si>
    <t xml:space="preserve">n/a</t>
  </si>
  <si>
    <t xml:space="preserve">BEVs per 1,000 vehicles — Q1</t>
  </si>
  <si>
    <t xml:space="preserve">BEVs per 1,000 vehicles — Q5</t>
  </si>
  <si>
    <t xml:space="preserve">2026 FUEL CRISIS (Middle East / Strait of Hormuz)</t>
  </si>
  <si>
    <t xml:space="preserve">Crisis window (onset detected from pump prices)</t>
  </si>
  <si>
    <t xml:space="preserve">Compared with the same months a year earlier</t>
  </si>
  <si>
    <t xml:space="preserve">Retail ULP: pre-crisis average → crisis peak (c/L)</t>
  </si>
  <si>
    <t xml:space="preserve">New BEVs, same months a year earlier (count)</t>
  </si>
  <si>
    <t xml:space="preserve">VIC: BEVs added to the fleet in the same quarter a year earlier</t>
  </si>
  <si>
    <t xml:space="preserve">New BEVs, crisis months (count)</t>
  </si>
  <si>
    <t xml:space="preserve">VIC: BEVs added to the fleet in the crisis quarter</t>
  </si>
  <si>
    <t xml:space="preserve">New petrol/diesel/hybrid regos, change vs a year earlier</t>
  </si>
  <si>
    <t xml:space="preserve">BEV share: year earlier → crisis</t>
  </si>
  <si>
    <t xml:space="preserve">BEV share multiple — Q1 (× year earlier)</t>
  </si>
  <si>
    <t xml:space="preserve">VIC: multiple of BEVs added to the fleet</t>
  </si>
  <si>
    <t xml:space="preserve">BEV share multiple — Q5 (× year earlier)</t>
  </si>
  <si>
    <t xml:space="preserve">Bigger multiple in Q1 than Q5 = the shock narrowed the gap in relative terms</t>
  </si>
  <si>
    <t xml:space="preserve">BEV share change — Q1 / Q5 (percentage points)</t>
  </si>
  <si>
    <t xml:space="preserve">…but richer areas still added more percentage points</t>
  </si>
  <si>
    <t xml:space="preserve">How to read this</t>
  </si>
  <si>
    <t xml:space="preserve">• Income groups: areas are ranked by median income and cut into five groups that each hold about a fifth of the state's earners (NSW/QLD: LGAs; VIC: postcodes). Group ranks are within each state.</t>
  </si>
  <si>
    <t xml:space="preserve">• This is an area-level (ecological) comparison: it shows where BEVs are registered, not the income of the individual buyer. Areas with many retirees or students (e.g. Sunshine Coast, Melbourne CBD) have low median taxable income but not necessarily low wealth.</t>
  </si>
  <si>
    <t xml:space="preserve">• Novated leases (FBT-exempt for EVs since July 2022) are often registered to the employee, so they appear as private registrations and tilt BEV take-up towards areas with salaried, higher-income workers.</t>
  </si>
  <si>
    <t xml:space="preserve">• QLD LGAs are large (Brisbane alone is about a quarter of QLD earners), so QLD groups are lumpy; NSW LGAs and VIC postcodes give a finer gradient.</t>
  </si>
  <si>
    <t xml:space="preserve">• 2026 fuel crisis: the US-Israel war with Iran from late February 2026 and the effective closure of the Strait of Hormuz sent pump prices up by around 60 c/L in March (diesel higher still in April). BEV share of new private cars jumped in both NSW and QLD from March while petrol/diesel/hybrid registrations fell. See the Fuel_Crisis sheet and section 3 of Charts.</t>
  </si>
  <si>
    <t xml:space="preserve">• Full sources, definitions and caveats: Notes sheet. Suppression handling for NSW: Suppression sheet.</t>
  </si>
  <si>
    <t xml:space="preserve">Raw numbers — vehicle counts, not shares</t>
  </si>
  <si>
    <t xml:space="preserve">New private registrations per month (NSW, QLD) and BEV counts by income group. NSW counts include the estimate for suppressed '&lt;=5' cells (Inputs).</t>
  </si>
  <si>
    <t xml:space="preserve">Month</t>
  </si>
  <si>
    <t xml:space="preserve">NSW new private regos</t>
  </si>
  <si>
    <t xml:space="preserve">NSW BEV</t>
  </si>
  <si>
    <t xml:space="preserve">NSW other fuels</t>
  </si>
  <si>
    <t xml:space="preserve">QLD new private regos</t>
  </si>
  <si>
    <t xml:space="preserve">QLD BEV</t>
  </si>
  <si>
    <t xml:space="preserve">QLD other fuels</t>
  </si>
  <si>
    <t xml:space="preserve">Income group</t>
  </si>
  <si>
    <t xml:space="preserve">NSW new BEVs (recent window)</t>
  </si>
  <si>
    <t xml:space="preserve">QLD new BEVs (recent window)</t>
  </si>
  <si>
    <t xml:space="preserve">VIC recent-model BEVs in fleet</t>
  </si>
  <si>
    <t xml:space="preserve">NSW BEV fleet (latest)</t>
  </si>
  <si>
    <t xml:space="preserve">QLD BEVs seen since 2022 (latest)</t>
  </si>
  <si>
    <t xml:space="preserve">VIC BEV fleet (latest)</t>
  </si>
  <si>
    <t xml:space="preserve">NSW new BEVs — year before crisis</t>
  </si>
  <si>
    <t xml:space="preserve">NSW new BEVs — crisis months</t>
  </si>
  <si>
    <t xml:space="preserve">QLD new BEVs — year before crisis</t>
  </si>
  <si>
    <t xml:space="preserve">QLD new BEVs — crisis months</t>
  </si>
  <si>
    <t xml:space="preserve">Q1 (lowest)</t>
  </si>
  <si>
    <t xml:space="preserve">Q2</t>
  </si>
  <si>
    <t xml:space="preserve">Q3</t>
  </si>
  <si>
    <t xml:space="preserve">Q4</t>
  </si>
  <si>
    <t xml:space="preserve">Q5 (highest)</t>
  </si>
  <si>
    <t xml:space="preserve">All</t>
  </si>
  <si>
    <t xml:space="preserve">Top and bottom 10 areas</t>
  </si>
  <si>
    <t xml:space="preserve">Suburb-level EV data is not published by any state: VIC is by postcode (named by its ABS suburbs), NSW and QLD by LGA. Only areas above the size thresholds on Inputs are ranked. Live formulas.</t>
  </si>
  <si>
    <t xml:space="preserve">NSW LGAs — highest BEV share of new private cars (recent window)</t>
  </si>
  <si>
    <t xml:space="preserve">NSW LGAs — lowest BEV share of new private cars (recent window)</t>
  </si>
  <si>
    <t xml:space="preserve">#</t>
  </si>
  <si>
    <t xml:space="preserve">LGA</t>
  </si>
  <si>
    <t xml:space="preserve">Median income ($)</t>
  </si>
  <si>
    <t xml:space="preserve">New regos</t>
  </si>
  <si>
    <t xml:space="preserve">BEV share</t>
  </si>
  <si>
    <t xml:space="preserve">NSW LGAs — most new BEVs registered (recent window, count)</t>
  </si>
  <si>
    <t xml:space="preserve">NSW LGAs — largest BEV fleet (count)</t>
  </si>
  <si>
    <t xml:space="preserve">New BEVs</t>
  </si>
  <si>
    <t xml:space="preserve">Per 1,000 vehicles</t>
  </si>
  <si>
    <t xml:space="preserve">BEV fleet</t>
  </si>
  <si>
    <t xml:space="preserve">NSW LGAs — biggest rise in BEV share during the fuel crisis</t>
  </si>
  <si>
    <t xml:space="preserve">QLD LGAs — highest BEV share of new private cars (recent window)</t>
  </si>
  <si>
    <t xml:space="preserve">Year earlier</t>
  </si>
  <si>
    <t xml:space="preserve">Crisis</t>
  </si>
  <si>
    <t xml:space="preserve">Change (pp)</t>
  </si>
  <si>
    <t xml:space="preserve">QLD LGAs — most new BEVs registered (recent window, count)</t>
  </si>
  <si>
    <t xml:space="preserve">VIC suburbs (postcodes) — most BEVs per 1,000 vehicles</t>
  </si>
  <si>
    <t xml:space="preserve">Postcode</t>
  </si>
  <si>
    <t xml:space="preserve">Suburbs</t>
  </si>
  <si>
    <t xml:space="preserve">Median taxable income ($)</t>
  </si>
  <si>
    <t xml:space="preserve">BEVs</t>
  </si>
  <si>
    <t xml:space="preserve">Per 1,000</t>
  </si>
  <si>
    <t xml:space="preserve">VIC suburbs (postcodes) — most BEVs registered (fleet count)</t>
  </si>
  <si>
    <t xml:space="preserve">VIC suburbs (postcodes) — most BEVs added in the crisis quarter (count)</t>
  </si>
  <si>
    <t xml:space="preserve">Vehicles</t>
  </si>
  <si>
    <t xml:space="preserve">Added year earlier</t>
  </si>
  <si>
    <t xml:space="preserve">Added (crisis qtr)</t>
  </si>
  <si>
    <t xml:space="preserve">The 2026 fuel crisis — did the price shock change who buys BEVs?</t>
  </si>
  <si>
    <t xml:space="preserve">Crisis = months from the detected onset (Inputs) to the latest month, compared with the same calendar months a year earlier (controls for seasonality such as the June EOFY peak).</t>
  </si>
  <si>
    <t xml:space="preserve">NSW retail ULP (c/L)</t>
  </si>
  <si>
    <t xml:space="preserve">NSW retail diesel (c/L)</t>
  </si>
  <si>
    <t xml:space="preserve">QLD retail ULP (c/L)</t>
  </si>
  <si>
    <t xml:space="preserve">QLD retail diesel (c/L)</t>
  </si>
  <si>
    <t xml:space="preserve">Terminal gate petrol (c/L)</t>
  </si>
  <si>
    <t xml:space="preserve">Crisis month? (1 = yes)</t>
  </si>
  <si>
    <t xml:space="preserve">NSW BEV share — all areas</t>
  </si>
  <si>
    <t xml:space="preserve">QLD BEV share — all areas</t>
  </si>
  <si>
    <t xml:space="preserve">New private registrations by income group — crisis months vs same months a year earlier vs pre-crisis months</t>
  </si>
  <si>
    <t xml:space="preserve">State</t>
  </si>
  <si>
    <t xml:space="preserve">New regos (crisis)</t>
  </si>
  <si>
    <t xml:space="preserve">BEV (crisis)</t>
  </si>
  <si>
    <t xml:space="preserve">BEV share (crisis)</t>
  </si>
  <si>
    <t xml:space="preserve">New regos (year earlier)</t>
  </si>
  <si>
    <t xml:space="preserve">BEV (year earlier)</t>
  </si>
  <si>
    <t xml:space="preserve">BEV share (year earlier)</t>
  </si>
  <si>
    <t xml:space="preserve">Change vs year earlier (pp)</t>
  </si>
  <si>
    <t xml:space="preserve">BEV share multiple (× year earlier)</t>
  </si>
  <si>
    <t xml:space="preserve">Extra BEVs vs year earlier</t>
  </si>
  <si>
    <t xml:space="preserve">Share of the extra BEVs</t>
  </si>
  <si>
    <t xml:space="preserve">Share of crisis new regos</t>
  </si>
  <si>
    <t xml:space="preserve">Non-BEV new regos, change vs year earlier</t>
  </si>
  <si>
    <t xml:space="preserve">Top ÷ bottom group</t>
  </si>
  <si>
    <t xml:space="preserve">VIC — BEVs added to the fleet in the latest quarter vs the same quarter a year earlier (VIC has no monthly regional series; the latest quarter falls inside the crisis)</t>
  </si>
  <si>
    <t xml:space="preserve">BEV fleet latest quarter</t>
  </si>
  <si>
    <t xml:space="preserve">BEV fleet quarter before</t>
  </si>
  <si>
    <t xml:space="preserve">Added (latest quarter)</t>
  </si>
  <si>
    <t xml:space="preserve">BEV fleet same quarter a year earlier</t>
  </si>
  <si>
    <t xml:space="preserve">BEV fleet quarter before that</t>
  </si>
  <si>
    <t xml:space="preserve">Added (year earlier)</t>
  </si>
  <si>
    <t xml:space="preserve">Multiple (× year earlier)</t>
  </si>
  <si>
    <t xml:space="preserve">Vehicles (latest)</t>
  </si>
  <si>
    <t xml:space="preserve">Added per 1,000 vehicles (latest quarter)</t>
  </si>
  <si>
    <t xml:space="preserve">Added per 1,000 vehicles (year earlier)</t>
  </si>
  <si>
    <t xml:space="preserve">Share of added BEVs (latest quarter)</t>
  </si>
  <si>
    <t xml:space="preserve">Inputs and assumptions</t>
  </si>
  <si>
    <t xml:space="preserve">Blue text on yellow = assumption you can change. Black = formula. Everything else in the workbook recalculates from these.</t>
  </si>
  <si>
    <t xml:space="preserve">Item</t>
  </si>
  <si>
    <t xml:space="preserve">Value</t>
  </si>
  <si>
    <t xml:space="preserve">How it was set</t>
  </si>
  <si>
    <t xml:space="preserve">NSW new regos: value of a suppressed '&lt;=5' cell — BEV</t>
  </si>
  <si>
    <t xml:space="preserve">QLD unit records re-cut at NSW grain (synthetic gender x age from NSW mix)</t>
  </si>
  <si>
    <t xml:space="preserve">NSW new regos: value of a suppressed '&lt;=5' cell — PHEV</t>
  </si>
  <si>
    <t xml:space="preserve">Borrowed from flow BEV (QLD has no PHEV label)</t>
  </si>
  <si>
    <t xml:space="preserve">NSW new regos: value of a suppressed '&lt;=5' cell — all other fuels</t>
  </si>
  <si>
    <t xml:space="preserve">NSW fleet: value of a suppressed '&lt;=5' cell — BEV</t>
  </si>
  <si>
    <t xml:space="preserve">NSW BEV fleet growth = new BEV registrations over the same period</t>
  </si>
  <si>
    <t xml:space="preserve">NSW fleet: value of a suppressed '&lt;=5' cell — PHEV</t>
  </si>
  <si>
    <t xml:space="preserve">Borrowed from stock BEV</t>
  </si>
  <si>
    <t xml:space="preserve">NSW fleet: value of a suppressed '&lt;=5' cell — all other fuels</t>
  </si>
  <si>
    <t xml:space="preserve">Detailed snapshot total = coarse age-of-vehicles snapshot total</t>
  </si>
  <si>
    <t xml:space="preserve">Recent window length (months)</t>
  </si>
  <si>
    <t xml:space="preserve">config.yaml period.recent_window_months</t>
  </si>
  <si>
    <t xml:space="preserve">Minimum new private regos in window for an LGA to appear on the scatter</t>
  </si>
  <si>
    <t xml:space="preserve">config.yaml analysis.min_new_regs_scatter</t>
  </si>
  <si>
    <t xml:space="preserve">Minimum recent-model vehicles for a VIC postcode to appear on the scatter</t>
  </si>
  <si>
    <t xml:space="preserve">config.yaml analysis.min_recent_vehicles_vic</t>
  </si>
  <si>
    <t xml:space="preserve">Derived date</t>
  </si>
  <si>
    <t xml:space="preserve">Formula</t>
  </si>
  <si>
    <t xml:space="preserve">Latest month of new-registration data — NSW</t>
  </si>
  <si>
    <t xml:space="preserve">_xlfn.MAXIFS(Flow_LGA_Month!$C:$C,Flow_LGA_Month!$A:$A,"NSW")</t>
  </si>
  <si>
    <t xml:space="preserve">Latest month of new-registration data — QLD</t>
  </si>
  <si>
    <t xml:space="preserve">_xlfn.MAXIFS(Flow_LGA_Month!$C:$C,Flow_LGA_Month!$A:$A,"QLD")</t>
  </si>
  <si>
    <t xml:space="preserve">Recent window start — NSW</t>
  </si>
  <si>
    <t xml:space="preserve">EDATE(B16,-(Inputs!$B$11-1))</t>
  </si>
  <si>
    <t xml:space="preserve">Recent window start — QLD</t>
  </si>
  <si>
    <t xml:space="preserve">EDATE(B17,-(Inputs!$B$11-1))</t>
  </si>
  <si>
    <t xml:space="preserve">First month of new-registration data — both states</t>
  </si>
  <si>
    <t xml:space="preserve">MIN(Flow_LGA_Month!$C:$C)</t>
  </si>
  <si>
    <t xml:space="preserve">Baseline window end (first window of the same length)</t>
  </si>
  <si>
    <t xml:space="preserve">EDATE(B20,Inputs!$B$11-1)</t>
  </si>
  <si>
    <t xml:space="preserve">Latest NSW fleet snapshot</t>
  </si>
  <si>
    <t xml:space="preserve">MAX(Stock_NSW_LGA!$B:$B)</t>
  </si>
  <si>
    <t xml:space="preserve">Latest QLD BEV-seen month</t>
  </si>
  <si>
    <t xml:space="preserve">MAX(Stock_QLD_LGA!$B:$B)</t>
  </si>
  <si>
    <t xml:space="preserve">Latest VIC fleet snapshot (quarter)</t>
  </si>
  <si>
    <t xml:space="preserve">MAX(VIC_Postcode_Qtr!$B:$B)</t>
  </si>
  <si>
    <t xml:space="preserve">VIC snapshot one year earlier</t>
  </si>
  <si>
    <t xml:space="preserve">EDATE(B24,-12)</t>
  </si>
  <si>
    <t xml:space="preserve">Fuel crisis window</t>
  </si>
  <si>
    <t xml:space="preserve">Crisis start month (2026 Middle East / Strait of Hormuz fuel crisis)</t>
  </si>
  <si>
    <t xml:space="preserve">Derived: first month TGP_petrol_national was &gt;= 25% above its trailing 12-month mean (210.4 vs 160.5 c/L). config.yaml fuel.*</t>
  </si>
  <si>
    <t xml:space="preserve">Crisis window end (latest month with data in both states)</t>
  </si>
  <si>
    <t xml:space="preserve">MIN(Inputs!$B$16,Inputs!$B$17)</t>
  </si>
  <si>
    <t xml:space="preserve">Same months a year earlier — start</t>
  </si>
  <si>
    <t xml:space="preserve">EDATE(B28,-12)</t>
  </si>
  <si>
    <t xml:space="preserve">Same months a year earlier — end</t>
  </si>
  <si>
    <t xml:space="preserve">EDATE(B29,-12)</t>
  </si>
  <si>
    <t xml:space="preserve">Crisis window length (months)</t>
  </si>
  <si>
    <t xml:space="preserve">(YEAR(B29)-YEAR(B28))*12+MONTH(B29)-MONTH(B28)+1</t>
  </si>
  <si>
    <t xml:space="preserve">Pre-crisis window of the same length — start</t>
  </si>
  <si>
    <t xml:space="preserve">EDATE(B28,-B32)</t>
  </si>
  <si>
    <t xml:space="preserve">Pre-crisis window — end</t>
  </si>
  <si>
    <t xml:space="preserve">EDATE(B28,-1)</t>
  </si>
  <si>
    <t xml:space="preserve">Who is buying the new BEVs? — recent window vs baseline window</t>
  </si>
  <si>
    <t xml:space="preserve">Recent window = latest N months (Inputs). Baseline = the first N months of data. Representation index = group's share of BEVs ÷ its share of all new private regos (1.0 = proportional).</t>
  </si>
  <si>
    <t xml:space="preserve">Lowest LGA median ($)</t>
  </si>
  <si>
    <t xml:space="preserve">Highest LGA median ($)</t>
  </si>
  <si>
    <t xml:space="preserve">Earners</t>
  </si>
  <si>
    <t xml:space="preserve">New private regos</t>
  </si>
  <si>
    <t xml:space="preserve">BEV</t>
  </si>
  <si>
    <t xml:space="preserve">BEV share of new</t>
  </si>
  <si>
    <t xml:space="preserve">Share of state's new BEVs</t>
  </si>
  <si>
    <t xml:space="preserve">Share of state's new regos</t>
  </si>
  <si>
    <t xml:space="preserve">Representation index</t>
  </si>
  <si>
    <t xml:space="preserve">BEV per 1,000 earners</t>
  </si>
  <si>
    <t xml:space="preserve">Baseline: new regos</t>
  </si>
  <si>
    <t xml:space="preserve">Baseline: BEV</t>
  </si>
  <si>
    <t xml:space="preserve">Baseline: BEV share</t>
  </si>
  <si>
    <t xml:space="preserve">Baseline: representation index</t>
  </si>
  <si>
    <t xml:space="preserve">VIC — postcode income groups (ATO 2023-24). Flow proxy = BEV share of recent-model vehicles in the latest snapshot; fleet additions = BEV fleet growth over the last year.</t>
  </si>
  <si>
    <t xml:space="preserve">Lowest postcode median ($)</t>
  </si>
  <si>
    <t xml:space="preserve">Highest postcode median ($)</t>
  </si>
  <si>
    <t xml:space="preserve">Individuals</t>
  </si>
  <si>
    <t xml:space="preserve">Recent-model vehicles</t>
  </si>
  <si>
    <t xml:space="preserve">Recent-model BEV</t>
  </si>
  <si>
    <t xml:space="preserve">BEV share of recent-model</t>
  </si>
  <si>
    <t xml:space="preserve">Share of VIC recent-model BEVs</t>
  </si>
  <si>
    <t xml:space="preserve">Share of VIC recent-model vehicles</t>
  </si>
  <si>
    <t xml:space="preserve">Recent-model BEV per 1,000 individuals</t>
  </si>
  <si>
    <t xml:space="preserve">BEV added in last year</t>
  </si>
  <si>
    <t xml:space="preserve">BEV added per 1,000 individuals</t>
  </si>
  <si>
    <t xml:space="preserve">New private registrations by LGA income group — monthly</t>
  </si>
  <si>
    <t xml:space="preserve">Groups are earner-weighted: each holds about a fifth of the state's earners. Q1 = lowest-income LGAs. Counts are SUMIFS over Flow_LGA_Month.</t>
  </si>
  <si>
    <t xml:space="preserve">NSW new Q1 (lowest)</t>
  </si>
  <si>
    <t xml:space="preserve">NSW new Q2</t>
  </si>
  <si>
    <t xml:space="preserve">NSW new Q3</t>
  </si>
  <si>
    <t xml:space="preserve">NSW new Q4</t>
  </si>
  <si>
    <t xml:space="preserve">NSW new Q5 (highest)</t>
  </si>
  <si>
    <t xml:space="preserve">NSW BEV Q1 (lowest)</t>
  </si>
  <si>
    <t xml:space="preserve">NSW BEV Q2</t>
  </si>
  <si>
    <t xml:space="preserve">NSW BEV Q3</t>
  </si>
  <si>
    <t xml:space="preserve">NSW BEV Q4</t>
  </si>
  <si>
    <t xml:space="preserve">NSW BEV Q5 (highest)</t>
  </si>
  <si>
    <t xml:space="preserve">QLD new Q1 (lowest)</t>
  </si>
  <si>
    <t xml:space="preserve">QLD new Q2</t>
  </si>
  <si>
    <t xml:space="preserve">QLD new Q3</t>
  </si>
  <si>
    <t xml:space="preserve">QLD new Q4</t>
  </si>
  <si>
    <t xml:space="preserve">QLD new Q5 (highest)</t>
  </si>
  <si>
    <t xml:space="preserve">QLD BEV Q1 (lowest)</t>
  </si>
  <si>
    <t xml:space="preserve">QLD BEV Q2</t>
  </si>
  <si>
    <t xml:space="preserve">QLD BEV Q3</t>
  </si>
  <si>
    <t xml:space="preserve">QLD BEV Q4</t>
  </si>
  <si>
    <t xml:space="preserve">QLD BEV Q5 (highest)</t>
  </si>
  <si>
    <t xml:space="preserve">NSW BEV share Q1 (lowest)</t>
  </si>
  <si>
    <t xml:space="preserve">NSW BEV share Q2</t>
  </si>
  <si>
    <t xml:space="preserve">NSW BEV share Q3</t>
  </si>
  <si>
    <t xml:space="preserve">NSW BEV share Q4</t>
  </si>
  <si>
    <t xml:space="preserve">NSW BEV share Q5 (highest)</t>
  </si>
  <si>
    <t xml:space="preserve">NSW BEV share all</t>
  </si>
  <si>
    <t xml:space="preserve">QLD BEV share Q1 (lowest)</t>
  </si>
  <si>
    <t xml:space="preserve">QLD BEV share Q2</t>
  </si>
  <si>
    <t xml:space="preserve">QLD BEV share Q3</t>
  </si>
  <si>
    <t xml:space="preserve">QLD BEV share Q4</t>
  </si>
  <si>
    <t xml:space="preserve">QLD BEV share Q5 (highest)</t>
  </si>
  <si>
    <t xml:space="preserve">QLD BEV share all</t>
  </si>
  <si>
    <t xml:space="preserve">Registered fleet (stock) by income group</t>
  </si>
  <si>
    <t xml:space="preserve">NSW: TfNSW registration snapshot, light vehicles, quarter ends. QLD: BEVs seen in any transaction since Jan 2022 at their last known LGA (QLD publishes no regional fleet-by-fuel snapshot). VIC: DTP whole-fleet snapshot by postcode.</t>
  </si>
  <si>
    <t xml:space="preserve">NSW light vehicles Q1 (lowest)</t>
  </si>
  <si>
    <t xml:space="preserve">NSW light vehicles Q2</t>
  </si>
  <si>
    <t xml:space="preserve">NSW light vehicles Q3</t>
  </si>
  <si>
    <t xml:space="preserve">NSW light vehicles Q4</t>
  </si>
  <si>
    <t xml:space="preserve">NSW light vehicles Q5 (highest)</t>
  </si>
  <si>
    <t xml:space="preserve">NSW BEV per 1,000 light vehicles Q1 (lowest)</t>
  </si>
  <si>
    <t xml:space="preserve">NSW BEV per 1,000 light vehicles Q2</t>
  </si>
  <si>
    <t xml:space="preserve">NSW BEV per 1,000 light vehicles Q3</t>
  </si>
  <si>
    <t xml:space="preserve">NSW BEV per 1,000 light vehicles Q4</t>
  </si>
  <si>
    <t xml:space="preserve">NSW BEV per 1,000 light vehicles Q5 (highest)</t>
  </si>
  <si>
    <t xml:space="preserve">NSW BEV per 1,000 light vehicles all</t>
  </si>
  <si>
    <t xml:space="preserve">NSW BEV per 1,000 earners Q1 (lowest)</t>
  </si>
  <si>
    <t xml:space="preserve">NSW BEV per 1,000 earners Q2</t>
  </si>
  <si>
    <t xml:space="preserve">NSW BEV per 1,000 earners Q3</t>
  </si>
  <si>
    <t xml:space="preserve">NSW BEV per 1,000 earners Q4</t>
  </si>
  <si>
    <t xml:space="preserve">NSW BEV per 1,000 earners Q5 (highest)</t>
  </si>
  <si>
    <t xml:space="preserve">NSW BEV per 1,000 earners all</t>
  </si>
  <si>
    <t xml:space="preserve">QLD BEV seen Q1 (lowest)</t>
  </si>
  <si>
    <t xml:space="preserve">QLD BEV seen Q2</t>
  </si>
  <si>
    <t xml:space="preserve">QLD BEV seen Q3</t>
  </si>
  <si>
    <t xml:space="preserve">QLD BEV seen Q4</t>
  </si>
  <si>
    <t xml:space="preserve">QLD BEV seen Q5 (highest)</t>
  </si>
  <si>
    <t xml:space="preserve">QLD BEV per 1,000 earners Q1 (lowest)</t>
  </si>
  <si>
    <t xml:space="preserve">QLD BEV per 1,000 earners Q2</t>
  </si>
  <si>
    <t xml:space="preserve">QLD BEV per 1,000 earners Q3</t>
  </si>
  <si>
    <t xml:space="preserve">QLD BEV per 1,000 earners Q4</t>
  </si>
  <si>
    <t xml:space="preserve">QLD BEV per 1,000 earners Q5 (highest)</t>
  </si>
  <si>
    <t xml:space="preserve">QLD BEV per 1,000 earners all</t>
  </si>
  <si>
    <t xml:space="preserve">VIC vehicles Q1 (lowest)</t>
  </si>
  <si>
    <t xml:space="preserve">VIC vehicles Q2</t>
  </si>
  <si>
    <t xml:space="preserve">VIC vehicles Q3</t>
  </si>
  <si>
    <t xml:space="preserve">VIC vehicles Q4</t>
  </si>
  <si>
    <t xml:space="preserve">VIC vehicles Q5 (highest)</t>
  </si>
  <si>
    <t xml:space="preserve">VIC BEV Q1 (lowest)</t>
  </si>
  <si>
    <t xml:space="preserve">VIC BEV Q2</t>
  </si>
  <si>
    <t xml:space="preserve">VIC BEV Q3</t>
  </si>
  <si>
    <t xml:space="preserve">VIC BEV Q4</t>
  </si>
  <si>
    <t xml:space="preserve">VIC BEV Q5 (highest)</t>
  </si>
  <si>
    <t xml:space="preserve">VIC recent-model vehicles Q1 (lowest)</t>
  </si>
  <si>
    <t xml:space="preserve">VIC recent-model vehicles Q2</t>
  </si>
  <si>
    <t xml:space="preserve">VIC recent-model vehicles Q3</t>
  </si>
  <si>
    <t xml:space="preserve">VIC recent-model vehicles Q4</t>
  </si>
  <si>
    <t xml:space="preserve">VIC recent-model vehicles Q5 (highest)</t>
  </si>
  <si>
    <t xml:space="preserve">VIC recent-model BEV Q1 (lowest)</t>
  </si>
  <si>
    <t xml:space="preserve">VIC recent-model BEV Q2</t>
  </si>
  <si>
    <t xml:space="preserve">VIC recent-model BEV Q3</t>
  </si>
  <si>
    <t xml:space="preserve">VIC recent-model BEV Q4</t>
  </si>
  <si>
    <t xml:space="preserve">VIC recent-model BEV Q5 (highest)</t>
  </si>
  <si>
    <t xml:space="preserve">VIC BEV per 1,000 vehicles Q1 (lowest)</t>
  </si>
  <si>
    <t xml:space="preserve">VIC BEV per 1,000 vehicles Q2</t>
  </si>
  <si>
    <t xml:space="preserve">VIC BEV per 1,000 vehicles Q3</t>
  </si>
  <si>
    <t xml:space="preserve">VIC BEV per 1,000 vehicles Q4</t>
  </si>
  <si>
    <t xml:space="preserve">VIC BEV per 1,000 vehicles Q5 (highest)</t>
  </si>
  <si>
    <t xml:space="preserve">VIC BEV per 1,000 vehicles all</t>
  </si>
  <si>
    <t xml:space="preserve">VIC BEV share of recent-model Q1 (lowest)</t>
  </si>
  <si>
    <t xml:space="preserve">VIC BEV share of recent-model Q2</t>
  </si>
  <si>
    <t xml:space="preserve">VIC BEV share of recent-model Q3</t>
  </si>
  <si>
    <t xml:space="preserve">VIC BEV share of recent-model Q4</t>
  </si>
  <si>
    <t xml:space="preserve">VIC BEV share of recent-model Q5 (highest)</t>
  </si>
  <si>
    <t xml:space="preserve">VIC BEV share of recent-model all</t>
  </si>
  <si>
    <t xml:space="preserve">LGA summary — NSW and QLD</t>
  </si>
  <si>
    <t xml:space="preserve">Income: ABS Personal Income in Australia 2022-23 (ATO-based), median total income of earners. New regos = new private vehicles in the recent window. Fleet = latest snapshot.</t>
  </si>
  <si>
    <t xml:space="preserve">LGA code</t>
  </si>
  <si>
    <t xml:space="preserve">New private regos (recent window)</t>
  </si>
  <si>
    <t xml:space="preserve">BEV (recent window)</t>
  </si>
  <si>
    <t xml:space="preserve">PHEV (recent window, NSW)</t>
  </si>
  <si>
    <t xml:space="preserve">New private regos (baseline window)</t>
  </si>
  <si>
    <t xml:space="preserve">BEV (baseline window)</t>
  </si>
  <si>
    <t xml:space="preserve">BEV share (baseline)</t>
  </si>
  <si>
    <t xml:space="preserve">BEV fleet (latest)</t>
  </si>
  <si>
    <t xml:space="preserve">Light-vehicle fleet (NSW)</t>
  </si>
  <si>
    <t xml:space="preserve">BEV per 1,000 light vehicles (NSW)</t>
  </si>
  <si>
    <t xml:space="preserve">BEV fleet per 1,000 earners</t>
  </si>
  <si>
    <t xml:space="preserve">On scatter? (1 = yes)</t>
  </si>
  <si>
    <t xml:space="preserve">BEV share — fuel crisis months</t>
  </si>
  <si>
    <t xml:space="preserve">BEV share — same months a year earlier</t>
  </si>
  <si>
    <t xml:space="preserve">Change during crisis (pp)</t>
  </si>
  <si>
    <t xml:space="preserve">Nambucca</t>
  </si>
  <si>
    <t xml:space="preserve">Byron</t>
  </si>
  <si>
    <t xml:space="preserve">Weddin</t>
  </si>
  <si>
    <t xml:space="preserve">Bellingen</t>
  </si>
  <si>
    <t xml:space="preserve">Mid-Coast</t>
  </si>
  <si>
    <t xml:space="preserve">Kempsey</t>
  </si>
  <si>
    <t xml:space="preserve">Gwydir</t>
  </si>
  <si>
    <t xml:space="preserve">Eurobodalla</t>
  </si>
  <si>
    <t xml:space="preserve">Clarence Valley</t>
  </si>
  <si>
    <t xml:space="preserve">Bega Valley</t>
  </si>
  <si>
    <t xml:space="preserve">Richmond Valley</t>
  </si>
  <si>
    <t xml:space="preserve">Cowra</t>
  </si>
  <si>
    <t xml:space="preserve">Inverell</t>
  </si>
  <si>
    <t xml:space="preserve">Port Macquarie-Hastings</t>
  </si>
  <si>
    <t xml:space="preserve">Shoalhaven</t>
  </si>
  <si>
    <t xml:space="preserve">Lismore</t>
  </si>
  <si>
    <t xml:space="preserve">Hilltops</t>
  </si>
  <si>
    <t xml:space="preserve">Tweed</t>
  </si>
  <si>
    <t xml:space="preserve">Coffs Harbour</t>
  </si>
  <si>
    <t xml:space="preserve">Fairfield</t>
  </si>
  <si>
    <t xml:space="preserve">Murray River</t>
  </si>
  <si>
    <t xml:space="preserve">Ballina</t>
  </si>
  <si>
    <t xml:space="preserve">Armidale Regional</t>
  </si>
  <si>
    <t xml:space="preserve">Cumberland</t>
  </si>
  <si>
    <t xml:space="preserve">Canterbury-Bankstown</t>
  </si>
  <si>
    <t xml:space="preserve">Greater Hume Shire</t>
  </si>
  <si>
    <t xml:space="preserve">Burwood</t>
  </si>
  <si>
    <t xml:space="preserve">Dungog</t>
  </si>
  <si>
    <t xml:space="preserve">Port Stephens</t>
  </si>
  <si>
    <t xml:space="preserve">Snowy Valleys</t>
  </si>
  <si>
    <t xml:space="preserve">Lithgow</t>
  </si>
  <si>
    <t xml:space="preserve">Mid-Western Regional</t>
  </si>
  <si>
    <t xml:space="preserve">Snowy Monaro Regional</t>
  </si>
  <si>
    <t xml:space="preserve">Leeton</t>
  </si>
  <si>
    <t xml:space="preserve">Wingecarribee</t>
  </si>
  <si>
    <t xml:space="preserve">Cabonne</t>
  </si>
  <si>
    <t xml:space="preserve">Upper Hunter Shire</t>
  </si>
  <si>
    <t xml:space="preserve">Parkes</t>
  </si>
  <si>
    <t xml:space="preserve">Kiama</t>
  </si>
  <si>
    <t xml:space="preserve">Tamworth Regional</t>
  </si>
  <si>
    <t xml:space="preserve">Griffith</t>
  </si>
  <si>
    <t xml:space="preserve">Central Coast</t>
  </si>
  <si>
    <t xml:space="preserve">Narrabri</t>
  </si>
  <si>
    <t xml:space="preserve">Albury</t>
  </si>
  <si>
    <t xml:space="preserve">Goulburn Mulwaree</t>
  </si>
  <si>
    <t xml:space="preserve">Cessnock</t>
  </si>
  <si>
    <t xml:space="preserve">Bathurst Regional</t>
  </si>
  <si>
    <t xml:space="preserve">Liverpool</t>
  </si>
  <si>
    <t xml:space="preserve">Gunnedah</t>
  </si>
  <si>
    <t xml:space="preserve">Strathfield</t>
  </si>
  <si>
    <t xml:space="preserve">Georges River</t>
  </si>
  <si>
    <t xml:space="preserve">Lake Macquarie</t>
  </si>
  <si>
    <t xml:space="preserve">Broken Hill</t>
  </si>
  <si>
    <t xml:space="preserve">Dubbo Regional</t>
  </si>
  <si>
    <t xml:space="preserve">Campbelltown</t>
  </si>
  <si>
    <t xml:space="preserve">Wollongong</t>
  </si>
  <si>
    <t xml:space="preserve">Shellharbour</t>
  </si>
  <si>
    <t xml:space="preserve">Blue Mountains</t>
  </si>
  <si>
    <t xml:space="preserve">Wagga Wagga</t>
  </si>
  <si>
    <t xml:space="preserve">Muswellbrook</t>
  </si>
  <si>
    <t xml:space="preserve">Bayside</t>
  </si>
  <si>
    <t xml:space="preserve">Hawkesbury</t>
  </si>
  <si>
    <t xml:space="preserve">Singleton</t>
  </si>
  <si>
    <t xml:space="preserve">Orange</t>
  </si>
  <si>
    <t xml:space="preserve">Maitland</t>
  </si>
  <si>
    <t xml:space="preserve">Parramatta</t>
  </si>
  <si>
    <t xml:space="preserve">Newcastle</t>
  </si>
  <si>
    <t xml:space="preserve">Blacktown</t>
  </si>
  <si>
    <t xml:space="preserve">Penrith</t>
  </si>
  <si>
    <t xml:space="preserve">Ryde</t>
  </si>
  <si>
    <t xml:space="preserve">Wollondilly</t>
  </si>
  <si>
    <t xml:space="preserve">Sydney</t>
  </si>
  <si>
    <t xml:space="preserve">Hornsby</t>
  </si>
  <si>
    <t xml:space="preserve">Yass Valley</t>
  </si>
  <si>
    <t xml:space="preserve">Camden</t>
  </si>
  <si>
    <t xml:space="preserve">Northern Beaches</t>
  </si>
  <si>
    <t xml:space="preserve">Randwick</t>
  </si>
  <si>
    <t xml:space="preserve">Sutherland Shire</t>
  </si>
  <si>
    <t xml:space="preserve">Ku-ring-gai</t>
  </si>
  <si>
    <t xml:space="preserve">Canada Bay</t>
  </si>
  <si>
    <t xml:space="preserve">Willoughby</t>
  </si>
  <si>
    <t xml:space="preserve">The Hills Shire</t>
  </si>
  <si>
    <t xml:space="preserve">Queanbeyan-Palerang Regional</t>
  </si>
  <si>
    <t xml:space="preserve">Waverley</t>
  </si>
  <si>
    <t xml:space="preserve">Inner West</t>
  </si>
  <si>
    <t xml:space="preserve">Hunters Hill</t>
  </si>
  <si>
    <t xml:space="preserve">Mosman</t>
  </si>
  <si>
    <t xml:space="preserve">Lane Cove</t>
  </si>
  <si>
    <t xml:space="preserve">Woollahra</t>
  </si>
  <si>
    <t xml:space="preserve">North Sydney</t>
  </si>
  <si>
    <t xml:space="preserve">Tenterfield</t>
  </si>
  <si>
    <t xml:space="preserve">Kyogle</t>
  </si>
  <si>
    <t xml:space="preserve">Glen Innes Severn</t>
  </si>
  <si>
    <t xml:space="preserve">Central Darling</t>
  </si>
  <si>
    <t xml:space="preserve">Wentworth</t>
  </si>
  <si>
    <t xml:space="preserve">Warrumbungle Shire</t>
  </si>
  <si>
    <t xml:space="preserve">Walgett</t>
  </si>
  <si>
    <t xml:space="preserve">Berrigan</t>
  </si>
  <si>
    <t xml:space="preserve">Gilgandra</t>
  </si>
  <si>
    <t xml:space="preserve">Walcha</t>
  </si>
  <si>
    <t xml:space="preserve">Balranald</t>
  </si>
  <si>
    <t xml:space="preserve">Coonamble</t>
  </si>
  <si>
    <t xml:space="preserve">Uralla</t>
  </si>
  <si>
    <t xml:space="preserve">Temora</t>
  </si>
  <si>
    <t xml:space="preserve">Liverpool Plains</t>
  </si>
  <si>
    <t xml:space="preserve">Warren</t>
  </si>
  <si>
    <t xml:space="preserve">Federation</t>
  </si>
  <si>
    <t xml:space="preserve">Narrandera</t>
  </si>
  <si>
    <t xml:space="preserve">Edward River</t>
  </si>
  <si>
    <t xml:space="preserve">Cootamundra-Gundagai Regional</t>
  </si>
  <si>
    <t xml:space="preserve">Upper Lachlan Shire</t>
  </si>
  <si>
    <t xml:space="preserve">Brewarrina</t>
  </si>
  <si>
    <t xml:space="preserve">Lachlan</t>
  </si>
  <si>
    <t xml:space="preserve">Hay</t>
  </si>
  <si>
    <t xml:space="preserve">Narromine</t>
  </si>
  <si>
    <t xml:space="preserve">Bland</t>
  </si>
  <si>
    <t xml:space="preserve">Carrathool</t>
  </si>
  <si>
    <t xml:space="preserve">Lockhart</t>
  </si>
  <si>
    <t xml:space="preserve">Forbes</t>
  </si>
  <si>
    <t xml:space="preserve">Murrumbidgee</t>
  </si>
  <si>
    <t xml:space="preserve">Bourke</t>
  </si>
  <si>
    <t xml:space="preserve">Coolamon</t>
  </si>
  <si>
    <t xml:space="preserve">Oberon</t>
  </si>
  <si>
    <t xml:space="preserve">Bogan</t>
  </si>
  <si>
    <t xml:space="preserve">Junee</t>
  </si>
  <si>
    <t xml:space="preserve">Blayney</t>
  </si>
  <si>
    <t xml:space="preserve">Moree Plains</t>
  </si>
  <si>
    <t xml:space="preserve">Cobar</t>
  </si>
  <si>
    <t xml:space="preserve">Cassowary Coast</t>
  </si>
  <si>
    <t xml:space="preserve">Tablelands</t>
  </si>
  <si>
    <t xml:space="preserve">Mareeba</t>
  </si>
  <si>
    <t xml:space="preserve">Southern Downs</t>
  </si>
  <si>
    <t xml:space="preserve">Gympie</t>
  </si>
  <si>
    <t xml:space="preserve">South Burnett</t>
  </si>
  <si>
    <t xml:space="preserve">Noosa</t>
  </si>
  <si>
    <t xml:space="preserve">Bundaberg</t>
  </si>
  <si>
    <t xml:space="preserve">Fraser Coast</t>
  </si>
  <si>
    <t xml:space="preserve">Scenic Rim</t>
  </si>
  <si>
    <t xml:space="preserve">Somerset</t>
  </si>
  <si>
    <t xml:space="preserve">Lockyer Valley</t>
  </si>
  <si>
    <t xml:space="preserve">Whitsunday</t>
  </si>
  <si>
    <t xml:space="preserve">Western Downs</t>
  </si>
  <si>
    <t xml:space="preserve">Sunshine Coast</t>
  </si>
  <si>
    <t xml:space="preserve">Burdekin</t>
  </si>
  <si>
    <t xml:space="preserve">Gold Coast</t>
  </si>
  <si>
    <t xml:space="preserve">Logan</t>
  </si>
  <si>
    <t xml:space="preserve">Cairns</t>
  </si>
  <si>
    <t xml:space="preserve">Toowoomba</t>
  </si>
  <si>
    <t xml:space="preserve">Moreton Bay</t>
  </si>
  <si>
    <t xml:space="preserve">Livingstone</t>
  </si>
  <si>
    <t xml:space="preserve">Ipswich</t>
  </si>
  <si>
    <t xml:space="preserve">Redland</t>
  </si>
  <si>
    <t xml:space="preserve">Rockhampton</t>
  </si>
  <si>
    <t xml:space="preserve">Gladstone</t>
  </si>
  <si>
    <t xml:space="preserve">Townsville</t>
  </si>
  <si>
    <t xml:space="preserve">Brisbane</t>
  </si>
  <si>
    <t xml:space="preserve">Mackay</t>
  </si>
  <si>
    <t xml:space="preserve">Central Highlands</t>
  </si>
  <si>
    <t xml:space="preserve">Isaac</t>
  </si>
  <si>
    <t xml:space="preserve">Aurukun</t>
  </si>
  <si>
    <t xml:space="preserve">Pormpuraaw</t>
  </si>
  <si>
    <t xml:space="preserve">Wujal Wujal</t>
  </si>
  <si>
    <t xml:space="preserve">Cherbourg</t>
  </si>
  <si>
    <t xml:space="preserve">Doomadgee</t>
  </si>
  <si>
    <t xml:space="preserve">Lockhart River</t>
  </si>
  <si>
    <t xml:space="preserve">Napranum</t>
  </si>
  <si>
    <t xml:space="preserve">Kowanyama</t>
  </si>
  <si>
    <t xml:space="preserve">Mornington</t>
  </si>
  <si>
    <t xml:space="preserve">Mapoon</t>
  </si>
  <si>
    <t xml:space="preserve">Hope Vale</t>
  </si>
  <si>
    <t xml:space="preserve">Woorabinda</t>
  </si>
  <si>
    <t xml:space="preserve">Yarrabah</t>
  </si>
  <si>
    <t xml:space="preserve">North Burnett</t>
  </si>
  <si>
    <t xml:space="preserve">Palm Island</t>
  </si>
  <si>
    <t xml:space="preserve">Torres Strait Island</t>
  </si>
  <si>
    <t xml:space="preserve">Northern Peninsula Area</t>
  </si>
  <si>
    <t xml:space="preserve">Cook</t>
  </si>
  <si>
    <t xml:space="preserve">Douglas</t>
  </si>
  <si>
    <t xml:space="preserve">Barcoo</t>
  </si>
  <si>
    <t xml:space="preserve">Etheridge</t>
  </si>
  <si>
    <t xml:space="preserve">Paroo</t>
  </si>
  <si>
    <t xml:space="preserve">McKinlay</t>
  </si>
  <si>
    <t xml:space="preserve">Croydon</t>
  </si>
  <si>
    <t xml:space="preserve">Balonne</t>
  </si>
  <si>
    <t xml:space="preserve">Hinchinbrook</t>
  </si>
  <si>
    <t xml:space="preserve">Carpentaria</t>
  </si>
  <si>
    <t xml:space="preserve">Blackall-Tambo</t>
  </si>
  <si>
    <t xml:space="preserve">Goondiwindi</t>
  </si>
  <si>
    <t xml:space="preserve">Burke</t>
  </si>
  <si>
    <t xml:space="preserve">Charters Towers</t>
  </si>
  <si>
    <t xml:space="preserve">Barcaldine</t>
  </si>
  <si>
    <t xml:space="preserve">Richmond</t>
  </si>
  <si>
    <t xml:space="preserve">Murweh</t>
  </si>
  <si>
    <t xml:space="preserve">Winton</t>
  </si>
  <si>
    <t xml:space="preserve">Maranoa</t>
  </si>
  <si>
    <t xml:space="preserve">Flinders</t>
  </si>
  <si>
    <t xml:space="preserve">Banana</t>
  </si>
  <si>
    <t xml:space="preserve">Boulia</t>
  </si>
  <si>
    <t xml:space="preserve">Quilpie</t>
  </si>
  <si>
    <t xml:space="preserve">Longreach</t>
  </si>
  <si>
    <t xml:space="preserve">Diamantina</t>
  </si>
  <si>
    <t xml:space="preserve">Bulloo</t>
  </si>
  <si>
    <t xml:space="preserve">Torres</t>
  </si>
  <si>
    <t xml:space="preserve">Cloncurry</t>
  </si>
  <si>
    <t xml:space="preserve">Mount Isa</t>
  </si>
  <si>
    <t xml:space="preserve">Weipa</t>
  </si>
  <si>
    <t xml:space="preserve">VIC postcodes — fleet snapshot (quarterly) against ATO median taxable income</t>
  </si>
  <si>
    <t xml:space="preserve">Income: ATO Taxation Statistics 2023-24, Individuals Table 8. 'Recent-model' = year of manufacture within one year of the snapshot year — a proxy for recent new-vehicle take-up.</t>
  </si>
  <si>
    <t xml:space="preserve">BEV (latest)</t>
  </si>
  <si>
    <t xml:space="preserve">BEV per 1,000 vehicles</t>
  </si>
  <si>
    <t xml:space="preserve">BEV one year earlier</t>
  </si>
  <si>
    <t xml:space="preserve">Vehicles one year earlier</t>
  </si>
  <si>
    <t xml:space="preserve">BEV added in year per 1,000 vehicles</t>
  </si>
  <si>
    <t xml:space="preserve">Suburbs (ABS localities in postcode)</t>
  </si>
  <si>
    <t xml:space="preserve">BEV added in latest quarter (crisis)</t>
  </si>
  <si>
    <t xml:space="preserve">BEV added same quarter a year earlier</t>
  </si>
  <si>
    <t xml:space="preserve">Melbourne CBD</t>
  </si>
  <si>
    <t xml:space="preserve">Carlton</t>
  </si>
  <si>
    <t xml:space="preserve">Notting Hill, Clayton</t>
  </si>
  <si>
    <t xml:space="preserve">Coolaroo, Meadow Heights</t>
  </si>
  <si>
    <t xml:space="preserve">Jacana, Dallas, Broadmeadows</t>
  </si>
  <si>
    <t xml:space="preserve">Lake Bunga, Lake Tyers Beach, Kalimna +5</t>
  </si>
  <si>
    <t xml:space="preserve">Springvale</t>
  </si>
  <si>
    <t xml:space="preserve">Wimbledon Heights, Sunset Strip, Sunderland Bay +6</t>
  </si>
  <si>
    <t xml:space="preserve">Box Hill South, Box Hill</t>
  </si>
  <si>
    <t xml:space="preserve">Albanvale, Kealba, Kings Park +1</t>
  </si>
  <si>
    <t xml:space="preserve">Campbellfield</t>
  </si>
  <si>
    <t xml:space="preserve">Archies Creek, Harmers Haven, South Dudley +9</t>
  </si>
  <si>
    <t xml:space="preserve">Paradise Beach, Flamingo Beach, Glomar Beach +23</t>
  </si>
  <si>
    <t xml:space="preserve">Flagstaff, Simson, Craigie +18</t>
  </si>
  <si>
    <t xml:space="preserve">Indented Head, Bellarine, Portarlington +1</t>
  </si>
  <si>
    <t xml:space="preserve">Eumemmerring, Doveton</t>
  </si>
  <si>
    <t xml:space="preserve">Stawell</t>
  </si>
  <si>
    <t xml:space="preserve">Muckatah, Cobram East, Koonoomoo +2</t>
  </si>
  <si>
    <t xml:space="preserve">Dandenong North, Dandenong, Bangholme +1</t>
  </si>
  <si>
    <t xml:space="preserve">Moonlight Flat (Mount Alexander - Vic.), Castlemaine</t>
  </si>
  <si>
    <t xml:space="preserve">Pound Creek, Inverloch</t>
  </si>
  <si>
    <t xml:space="preserve">Noble Park North, Noble Park</t>
  </si>
  <si>
    <t xml:space="preserve">Jeeralang Junction, Hazelwood South, Maryvale +5</t>
  </si>
  <si>
    <t xml:space="preserve">St Andrews Beach, Tootgarook, Rye</t>
  </si>
  <si>
    <t xml:space="preserve">Swan Island, Queenscliff, Swan Bay +1</t>
  </si>
  <si>
    <t xml:space="preserve">Rosebud, Fingal, Cape Schanck +1</t>
  </si>
  <si>
    <t xml:space="preserve">Wild Dog Valley, Boorool, Leongatha North +11</t>
  </si>
  <si>
    <t xml:space="preserve">Kyabram South, Wyuna East, St Germains +3</t>
  </si>
  <si>
    <t xml:space="preserve">Eastwood, Newlands Arm, Melwood +29</t>
  </si>
  <si>
    <t xml:space="preserve">North Shore, Norlane, Corio</t>
  </si>
  <si>
    <t xml:space="preserve">Benalla</t>
  </si>
  <si>
    <t xml:space="preserve">Barwite, Mansfield</t>
  </si>
  <si>
    <t xml:space="preserve">Burwood East</t>
  </si>
  <si>
    <t xml:space="preserve">Shepparton, Caniambo</t>
  </si>
  <si>
    <t xml:space="preserve">Doncaster</t>
  </si>
  <si>
    <t xml:space="preserve">Mildura</t>
  </si>
  <si>
    <t xml:space="preserve">Fawkner</t>
  </si>
  <si>
    <t xml:space="preserve">Dropmore, Kerrisdale, Trawool +6</t>
  </si>
  <si>
    <t xml:space="preserve">Lake Gardens, Wendouree, Mitchell Park</t>
  </si>
  <si>
    <t xml:space="preserve">Wheelers Hill, Glen Waverley</t>
  </si>
  <si>
    <t xml:space="preserve">Ardmona, Mooroopna, Mooroopna North +2</t>
  </si>
  <si>
    <t xml:space="preserve">Rocky Point, Shays Flat, Armstrong +17</t>
  </si>
  <si>
    <t xml:space="preserve">Braybrook</t>
  </si>
  <si>
    <t xml:space="preserve">Hallam</t>
  </si>
  <si>
    <t xml:space="preserve">Thomastown</t>
  </si>
  <si>
    <t xml:space="preserve">Albion, Sunshine, Sunshine North +1</t>
  </si>
  <si>
    <t xml:space="preserve">Delacombe, Sebastopol</t>
  </si>
  <si>
    <t xml:space="preserve">Byaduk North, Hamilton</t>
  </si>
  <si>
    <t xml:space="preserve">Bushy Park, Riverslea, Coongulla +12</t>
  </si>
  <si>
    <t xml:space="preserve">Doncaster East</t>
  </si>
  <si>
    <t xml:space="preserve">Safety Beach, Arthurs Seat, Dromana</t>
  </si>
  <si>
    <t xml:space="preserve">Gillieston, Tatura East, Mooroopna North West +4</t>
  </si>
  <si>
    <t xml:space="preserve">Bowser, Waldara, Oxley Flats +31</t>
  </si>
  <si>
    <t xml:space="preserve">Hampton Park</t>
  </si>
  <si>
    <t xml:space="preserve">Hoppers Crossing, Tarneit, Truganina</t>
  </si>
  <si>
    <t xml:space="preserve">Bathumi, Esmond, Bundalong South +7</t>
  </si>
  <si>
    <t xml:space="preserve">Springvale South, Dingley Village</t>
  </si>
  <si>
    <t xml:space="preserve">Roxburgh Park, Kalkallo, Donnybrook +2</t>
  </si>
  <si>
    <t xml:space="preserve">Lalor</t>
  </si>
  <si>
    <t xml:space="preserve">Dutton Way, Allestree, Portland North +9</t>
  </si>
  <si>
    <t xml:space="preserve">Amor, Rawson, Coalville +24</t>
  </si>
  <si>
    <t xml:space="preserve">Clarinda, Clayton South</t>
  </si>
  <si>
    <t xml:space="preserve">Jackass Flat, California Gully, Sailors Gully +7</t>
  </si>
  <si>
    <t xml:space="preserve">Fish Point, Winlaton, Chillingollah +10</t>
  </si>
  <si>
    <t xml:space="preserve">Mont Albert North, Box Hill North</t>
  </si>
  <si>
    <t xml:space="preserve">Colac East, Colac West, Elliminyt +1</t>
  </si>
  <si>
    <t xml:space="preserve">Kingsbury, Bundoora</t>
  </si>
  <si>
    <t xml:space="preserve">West Melbourne</t>
  </si>
  <si>
    <t xml:space="preserve">Golden Gully, Golden Square, Big Hill (Greater Bendigo - Vic.) +1</t>
  </si>
  <si>
    <t xml:space="preserve">North Melbourne</t>
  </si>
  <si>
    <t xml:space="preserve">Hastings, Tuerong</t>
  </si>
  <si>
    <t xml:space="preserve">Melton South, Weir Views, Cobblebank +4</t>
  </si>
  <si>
    <t xml:space="preserve">Irymple</t>
  </si>
  <si>
    <t xml:space="preserve">Nintingbool, Springdallah, Piggoreet +24</t>
  </si>
  <si>
    <t xml:space="preserve">Endeavour Hills</t>
  </si>
  <si>
    <t xml:space="preserve">Badger Creek, Mount Toolebewong, Castella +3</t>
  </si>
  <si>
    <t xml:space="preserve">Keysborough</t>
  </si>
  <si>
    <t xml:space="preserve">Vermont, Vermont South</t>
  </si>
  <si>
    <t xml:space="preserve">Echuca Village, Roslynmead, Wharparilla +5</t>
  </si>
  <si>
    <t xml:space="preserve">Wurruk, Sale</t>
  </si>
  <si>
    <t xml:space="preserve">Horsham</t>
  </si>
  <si>
    <t xml:space="preserve">Wangaratta</t>
  </si>
  <si>
    <t xml:space="preserve">Deepdene, Balwyn</t>
  </si>
  <si>
    <t xml:space="preserve">Dennington, Warrnambool</t>
  </si>
  <si>
    <t xml:space="preserve">Thomson (Greater Geelong - Vic.), Whittington, Breakwater +3</t>
  </si>
  <si>
    <t xml:space="preserve">Ironbark, West Bendigo, Quarry Hill +9</t>
  </si>
  <si>
    <t xml:space="preserve">Melton West, Kurunjang, Harkness +2</t>
  </si>
  <si>
    <t xml:space="preserve">Derrimut, Laverton North</t>
  </si>
  <si>
    <t xml:space="preserve">Epping</t>
  </si>
  <si>
    <t xml:space="preserve">Pioneer Bay, Adams Estate, Tenby Point +9</t>
  </si>
  <si>
    <t xml:space="preserve">Leopold, Moolap</t>
  </si>
  <si>
    <t xml:space="preserve">Metcalfe East, Greenhill, Edgecombe +15</t>
  </si>
  <si>
    <t xml:space="preserve">Drouin East, Hallora, Drouin West +5</t>
  </si>
  <si>
    <t xml:space="preserve">Wantirna, Wantirna South</t>
  </si>
  <si>
    <t xml:space="preserve">Narre Warren South, Narre Warren</t>
  </si>
  <si>
    <t xml:space="preserve">Clifton Springs, Marcus Hill, Curlewis +3</t>
  </si>
  <si>
    <t xml:space="preserve">Wollert</t>
  </si>
  <si>
    <t xml:space="preserve">Burnside Heights, Burnside, Cairnlea +3</t>
  </si>
  <si>
    <t xml:space="preserve">Rockbank, Grangefields, Thornhill Park +2</t>
  </si>
  <si>
    <t xml:space="preserve">Lillico, Bona Vista, Warragul</t>
  </si>
  <si>
    <t xml:space="preserve">Templestowe Lower</t>
  </si>
  <si>
    <t xml:space="preserve">Orrvale, Grahamvale, Kialla West +11</t>
  </si>
  <si>
    <t xml:space="preserve">Rythdale, Pakenham South, Pakenham Upper +1</t>
  </si>
  <si>
    <t xml:space="preserve">Forest Hill, Nunawading</t>
  </si>
  <si>
    <t xml:space="preserve">Balwyn North</t>
  </si>
  <si>
    <t xml:space="preserve">Knoxfield</t>
  </si>
  <si>
    <t xml:space="preserve">Cardigan Village, Bonshaw, Gong Gong +54</t>
  </si>
  <si>
    <t xml:space="preserve">Mill Park</t>
  </si>
  <si>
    <t xml:space="preserve">Junction Village, Sandhurst, Botanic Ridge +8</t>
  </si>
  <si>
    <t xml:space="preserve">Wodonga, West Wodonga</t>
  </si>
  <si>
    <t xml:space="preserve">Scoresby</t>
  </si>
  <si>
    <t xml:space="preserve">Marshall, Wandana Heights, Grovedale +3</t>
  </si>
  <si>
    <t xml:space="preserve">South Wharf, Southbank</t>
  </si>
  <si>
    <t xml:space="preserve">Waterford Park, Sunday Creek, Tyaak +5</t>
  </si>
  <si>
    <t xml:space="preserve">Templestowe</t>
  </si>
  <si>
    <t xml:space="preserve">Mount Waverley</t>
  </si>
  <si>
    <t xml:space="preserve">Bakery Hill, Eureka, Soldiers Hill +17</t>
  </si>
  <si>
    <t xml:space="preserve">Bulleen</t>
  </si>
  <si>
    <t xml:space="preserve">Drumcondra, Rippleside, Bell Park +3</t>
  </si>
  <si>
    <t xml:space="preserve">Donvale</t>
  </si>
  <si>
    <t xml:space="preserve">Seddon, Footscray</t>
  </si>
  <si>
    <t xml:space="preserve">Winter Valley</t>
  </si>
  <si>
    <t xml:space="preserve">Mulgrave</t>
  </si>
  <si>
    <t xml:space="preserve">Lynbrook, Lyndhurst</t>
  </si>
  <si>
    <t xml:space="preserve">Cardinia, Clyde North, Clyde</t>
  </si>
  <si>
    <t xml:space="preserve">Ocean Grove</t>
  </si>
  <si>
    <t xml:space="preserve">Wandin East, Seville East, Don Valley +7</t>
  </si>
  <si>
    <t xml:space="preserve">Calder Park, Delahey, Sydenham +2</t>
  </si>
  <si>
    <t xml:space="preserve">Narre Warren East, Narre Warren North</t>
  </si>
  <si>
    <t xml:space="preserve">Keilor Lodge, Keilor Downs, Taylors Lakes</t>
  </si>
  <si>
    <t xml:space="preserve">Chintin, Upper Plenty, Wallan +1</t>
  </si>
  <si>
    <t xml:space="preserve">Flynns Creek, Callignee South, Traralgon South +13</t>
  </si>
  <si>
    <t xml:space="preserve">Mount Martha</t>
  </si>
  <si>
    <t xml:space="preserve">Oak Park, Hadfield, Glenroy</t>
  </si>
  <si>
    <t xml:space="preserve">Moranding, Forbes, Kilmore East +4</t>
  </si>
  <si>
    <t xml:space="preserve">Manor Lakes, Wyndham Vale, Mambourin +1</t>
  </si>
  <si>
    <t xml:space="preserve">Pheasant Creek, Eden Park, Kinglake Central +3</t>
  </si>
  <si>
    <t xml:space="preserve">Gowanbrae, Gladstone Park, Tullamarine</t>
  </si>
  <si>
    <t xml:space="preserve">Nichols Point, Koorlong, Hattah</t>
  </si>
  <si>
    <t xml:space="preserve">Seabrook, Laverton, Altona Meadows</t>
  </si>
  <si>
    <t xml:space="preserve">Pearcedale, Somerville</t>
  </si>
  <si>
    <t xml:space="preserve">Frankston South, Frankston</t>
  </si>
  <si>
    <t xml:space="preserve">Clematis, Avonsleigh, Macclesfield +1</t>
  </si>
  <si>
    <t xml:space="preserve">Blackburn North, Blackburn South, Blackburn</t>
  </si>
  <si>
    <t xml:space="preserve">Reservoir</t>
  </si>
  <si>
    <t xml:space="preserve">Westmeadows, Attwood</t>
  </si>
  <si>
    <t xml:space="preserve">Bayswater North, Bayswater</t>
  </si>
  <si>
    <t xml:space="preserve">Chadstone</t>
  </si>
  <si>
    <t xml:space="preserve">Epsom, Ascot (Greater Bendigo - Vic.), Emu Creek +32</t>
  </si>
  <si>
    <t xml:space="preserve">Bellfield (Banyule - Vic.), Heidelberg Heights, Heidelberg West</t>
  </si>
  <si>
    <t xml:space="preserve">Boronia</t>
  </si>
  <si>
    <t xml:space="preserve">Russells Bridge, She Oaks, Gheringhap +4</t>
  </si>
  <si>
    <t xml:space="preserve">Williams Landing</t>
  </si>
  <si>
    <t xml:space="preserve">Greenvale</t>
  </si>
  <si>
    <t xml:space="preserve">Mooroolbark</t>
  </si>
  <si>
    <t xml:space="preserve">South Morang</t>
  </si>
  <si>
    <t xml:space="preserve">Aintree, Deanside, Fraser Rise</t>
  </si>
  <si>
    <t xml:space="preserve">Oakleigh South</t>
  </si>
  <si>
    <t xml:space="preserve">Kilsyth South, Kilsyth</t>
  </si>
  <si>
    <t xml:space="preserve">Mount Evelyn</t>
  </si>
  <si>
    <t xml:space="preserve">Warranwood, Warrandyte South, Ringwood North +1</t>
  </si>
  <si>
    <t xml:space="preserve">Carrum Downs</t>
  </si>
  <si>
    <t xml:space="preserve">Avalon, Point Wilson, Lara</t>
  </si>
  <si>
    <t xml:space="preserve">Beveridge</t>
  </si>
  <si>
    <t xml:space="preserve">Rowville</t>
  </si>
  <si>
    <t xml:space="preserve">Upper Ferntree Gully, Lysterfield South, Ferntree Gully +1</t>
  </si>
  <si>
    <t xml:space="preserve">Montrose</t>
  </si>
  <si>
    <t xml:space="preserve">Hopetoun Park, Long Forest, Bacchus Marsh +10</t>
  </si>
  <si>
    <t xml:space="preserve">Breamlea, Barwon Heads, Connewarre</t>
  </si>
  <si>
    <t xml:space="preserve">Werribee South, Point Cook, Werribee +2</t>
  </si>
  <si>
    <t xml:space="preserve">Avondale Heights</t>
  </si>
  <si>
    <t xml:space="preserve">Docklands</t>
  </si>
  <si>
    <t xml:space="preserve">Harkaway, Berwick</t>
  </si>
  <si>
    <t xml:space="preserve">Huntingdale, Hughesdale, Oakleigh East +1</t>
  </si>
  <si>
    <t xml:space="preserve">Lilydale</t>
  </si>
  <si>
    <t xml:space="preserve">Seaford</t>
  </si>
  <si>
    <t xml:space="preserve">North Warrandyte, Warrandyte</t>
  </si>
  <si>
    <t xml:space="preserve">South Geelong, Geelong, Newtown (Greater Geelong - Vic.)</t>
  </si>
  <si>
    <t xml:space="preserve">Croydon Hills, Croydon South, Croydon North +1</t>
  </si>
  <si>
    <t xml:space="preserve">Langwarrin</t>
  </si>
  <si>
    <t xml:space="preserve">Chirnside Park</t>
  </si>
  <si>
    <t xml:space="preserve">Bellbridge, Killara (Wodonga - Vic.), Gateway Island +29</t>
  </si>
  <si>
    <t xml:space="preserve">Cadello, Rochford, Cobaw +6</t>
  </si>
  <si>
    <t xml:space="preserve">Mernda, Doreen</t>
  </si>
  <si>
    <t xml:space="preserve">Jan Juc, Bells Beach, Torquay +1</t>
  </si>
  <si>
    <t xml:space="preserve">Cherokee, Kerrie, Springfield (Macedon Ranges - Vic.) +1</t>
  </si>
  <si>
    <t xml:space="preserve">Officer South, Officer</t>
  </si>
  <si>
    <t xml:space="preserve">Tecoma, Belgrave Heights, Belgrave +1</t>
  </si>
  <si>
    <t xml:space="preserve">Charlemont, Armstrong Creek, Mount Duneed +1</t>
  </si>
  <si>
    <t xml:space="preserve">Guys Hill, Beaconsfield</t>
  </si>
  <si>
    <t xml:space="preserve">Heathmont, Ringwood East</t>
  </si>
  <si>
    <t xml:space="preserve">Mitcham</t>
  </si>
  <si>
    <t xml:space="preserve">St Kilda West, St Kilda</t>
  </si>
  <si>
    <t xml:space="preserve">Preston</t>
  </si>
  <si>
    <t xml:space="preserve">Wildwood, Sunbury</t>
  </si>
  <si>
    <t xml:space="preserve">Travancore, Ascot Vale, Maribyrnong</t>
  </si>
  <si>
    <t xml:space="preserve">Kingsville, Tottenham, Maidstone +2</t>
  </si>
  <si>
    <t xml:space="preserve">Carrum, Patterson Lakes</t>
  </si>
  <si>
    <t xml:space="preserve">Coburg North, Coburg</t>
  </si>
  <si>
    <t xml:space="preserve">Brunswick West</t>
  </si>
  <si>
    <t xml:space="preserve">Manifold Heights, Herne Hill, Geelong West +3</t>
  </si>
  <si>
    <t xml:space="preserve">Yallambie, Macleod</t>
  </si>
  <si>
    <t xml:space="preserve">Mount Eliza</t>
  </si>
  <si>
    <t xml:space="preserve">Mont Albert, Surrey Hills</t>
  </si>
  <si>
    <t xml:space="preserve">Keilor North, Keilor</t>
  </si>
  <si>
    <t xml:space="preserve">Glen Huntly, Murrumbeena, Carnegie</t>
  </si>
  <si>
    <t xml:space="preserve">Altona North</t>
  </si>
  <si>
    <t xml:space="preserve">Keilor East</t>
  </si>
  <si>
    <t xml:space="preserve">Balaclava, St Kilda East</t>
  </si>
  <si>
    <t xml:space="preserve">Ashwood, Ashburton</t>
  </si>
  <si>
    <t xml:space="preserve">Melbourne</t>
  </si>
  <si>
    <t xml:space="preserve">Moorabbin Airport, Mentone</t>
  </si>
  <si>
    <t xml:space="preserve">Cheltenham</t>
  </si>
  <si>
    <t xml:space="preserve">Moorabbin</t>
  </si>
  <si>
    <t xml:space="preserve">Caulfield East, Malvern East</t>
  </si>
  <si>
    <t xml:space="preserve">Eltham North, Research, Eltham</t>
  </si>
  <si>
    <t xml:space="preserve">Bentleigh East</t>
  </si>
  <si>
    <t xml:space="preserve">Diggers Rest</t>
  </si>
  <si>
    <t xml:space="preserve">McKinnon, Ormond, Bentleigh</t>
  </si>
  <si>
    <t xml:space="preserve">Camberwell</t>
  </si>
  <si>
    <t xml:space="preserve">Waterways, Aspendale, Aspendale Gardens +3</t>
  </si>
  <si>
    <t xml:space="preserve">Briar Hill, St Helena, Greensborough</t>
  </si>
  <si>
    <t xml:space="preserve">Kew East</t>
  </si>
  <si>
    <t xml:space="preserve">Niddrie, Keilor Park, Airport West</t>
  </si>
  <si>
    <t xml:space="preserve">Montmorency</t>
  </si>
  <si>
    <t xml:space="preserve">Black Rock, Beaumaris</t>
  </si>
  <si>
    <t xml:space="preserve">Brunswick</t>
  </si>
  <si>
    <t xml:space="preserve">Brighton East</t>
  </si>
  <si>
    <t xml:space="preserve">Watsonia North, Watsonia</t>
  </si>
  <si>
    <t xml:space="preserve">Gisborne South, Bullengarook, Gisborne</t>
  </si>
  <si>
    <t xml:space="preserve">Canterbury</t>
  </si>
  <si>
    <t xml:space="preserve">Edithvale, Chelsea, Bonbeach +1</t>
  </si>
  <si>
    <t xml:space="preserve">Pascoe Vale South, Pascoe Vale</t>
  </si>
  <si>
    <t xml:space="preserve">Kensington, Flemington</t>
  </si>
  <si>
    <t xml:space="preserve">Diamond Creek</t>
  </si>
  <si>
    <t xml:space="preserve">Eaglemont, Heidelberg, Rosanna +1</t>
  </si>
  <si>
    <t xml:space="preserve">Thornbury</t>
  </si>
  <si>
    <t xml:space="preserve">South Melbourne</t>
  </si>
  <si>
    <t xml:space="preserve">Caulfield, Caulfield South</t>
  </si>
  <si>
    <t xml:space="preserve">Strathmore Heights, Essendon North, Essendon Fields +1</t>
  </si>
  <si>
    <t xml:space="preserve">Kew</t>
  </si>
  <si>
    <t xml:space="preserve">Seaholme, Altona</t>
  </si>
  <si>
    <t xml:space="preserve">Ivanhoe East, Ivanhoe</t>
  </si>
  <si>
    <t xml:space="preserve">Caulfield North</t>
  </si>
  <si>
    <t xml:space="preserve">Essendon West, Aberfeldie, Essendon</t>
  </si>
  <si>
    <t xml:space="preserve">Fitzroy</t>
  </si>
  <si>
    <t xml:space="preserve">Hawthorn</t>
  </si>
  <si>
    <t xml:space="preserve">Gardenvale, Ripponlea, Elsternwick</t>
  </si>
  <si>
    <t xml:space="preserve">Highett</t>
  </si>
  <si>
    <t xml:space="preserve">Moonee Ponds</t>
  </si>
  <si>
    <t xml:space="preserve">Sandringham</t>
  </si>
  <si>
    <t xml:space="preserve">Brunswick East</t>
  </si>
  <si>
    <t xml:space="preserve">Hampton East, Hampton</t>
  </si>
  <si>
    <t xml:space="preserve">Abbotsford</t>
  </si>
  <si>
    <t xml:space="preserve">South Yarra</t>
  </si>
  <si>
    <t xml:space="preserve">Williamstown North, Williamstown</t>
  </si>
  <si>
    <t xml:space="preserve">Windsor, Prahran</t>
  </si>
  <si>
    <t xml:space="preserve">Hawthorn East</t>
  </si>
  <si>
    <t xml:space="preserve">Alphington, Fairfield</t>
  </si>
  <si>
    <t xml:space="preserve">Elwood</t>
  </si>
  <si>
    <t xml:space="preserve">Northcote</t>
  </si>
  <si>
    <t xml:space="preserve">Glen Iris</t>
  </si>
  <si>
    <t xml:space="preserve">Brighton</t>
  </si>
  <si>
    <t xml:space="preserve">Clifton Hill, Fitzroy North</t>
  </si>
  <si>
    <t xml:space="preserve">Collingwood</t>
  </si>
  <si>
    <t xml:space="preserve">South Kingsville, Spotswood, Newport</t>
  </si>
  <si>
    <t xml:space="preserve">Yarraville</t>
  </si>
  <si>
    <t xml:space="preserve">Cremorne, Burnley, Richmond</t>
  </si>
  <si>
    <t xml:space="preserve">East Melbourne</t>
  </si>
  <si>
    <t xml:space="preserve">Kooyong, Malvern</t>
  </si>
  <si>
    <t xml:space="preserve">Port Melbourne</t>
  </si>
  <si>
    <t xml:space="preserve">Armadale</t>
  </si>
  <si>
    <t xml:space="preserve">Middle Park, Albert Park</t>
  </si>
  <si>
    <t xml:space="preserve">Toorak</t>
  </si>
  <si>
    <t xml:space="preserve">Happy Valley (Swan Hill - Vic.), Tol Tol, Robinvale +5</t>
  </si>
  <si>
    <t xml:space="preserve">Vite Vite, Vite Vite North, Derrinallum</t>
  </si>
  <si>
    <t xml:space="preserve">Tarnook, Baddaginnie, Warrenbayne</t>
  </si>
  <si>
    <t xml:space="preserve">Nyah West</t>
  </si>
  <si>
    <t xml:space="preserve">Brimboal, Dunrobin, Nangeela +16</t>
  </si>
  <si>
    <t xml:space="preserve">Newmerella</t>
  </si>
  <si>
    <t xml:space="preserve">Englefield, Pigeon Ponds, Gatum +2</t>
  </si>
  <si>
    <t xml:space="preserve">Hazel Park, Welshpool, Binginwarri</t>
  </si>
  <si>
    <t xml:space="preserve">Kanumbra, Terip Terip, Gobur +1</t>
  </si>
  <si>
    <t xml:space="preserve">Mallacoota</t>
  </si>
  <si>
    <t xml:space="preserve">Woodfield, Ancona, Merton</t>
  </si>
  <si>
    <t xml:space="preserve">Riachella, Roses Gap, Deep Lead +5</t>
  </si>
  <si>
    <t xml:space="preserve">Koonda, Gowangardie, Tamleugh North +8</t>
  </si>
  <si>
    <t xml:space="preserve">Marysville, Cambarville</t>
  </si>
  <si>
    <t xml:space="preserve">Thornton, Rubicon</t>
  </si>
  <si>
    <t xml:space="preserve">Macs Cove, Sawmill Settlement, Howqua Inlet +23</t>
  </si>
  <si>
    <t xml:space="preserve">Stony Creek (Central Goldfields - Vic.), Mount Glasgow, Caralulup +7</t>
  </si>
  <si>
    <t xml:space="preserve">Woorarra East, Agnes, Wonyip +2</t>
  </si>
  <si>
    <t xml:space="preserve">Tongio, Bindi, Brookville +2</t>
  </si>
  <si>
    <t xml:space="preserve">Metung</t>
  </si>
  <si>
    <t xml:space="preserve">Bennison, Woorarra West, Boolarong +8</t>
  </si>
  <si>
    <t xml:space="preserve">Corndale, Casterton</t>
  </si>
  <si>
    <t xml:space="preserve">Bringalbert, Benayeo, Apsley</t>
  </si>
  <si>
    <t xml:space="preserve">Mundoona, Wunghnu, Kaarimba</t>
  </si>
  <si>
    <t xml:space="preserve">Betley, Bromley, Bet Bet +7</t>
  </si>
  <si>
    <t xml:space="preserve">Paynesville, Raymond Island, Ocean Grange +1</t>
  </si>
  <si>
    <t xml:space="preserve">McLoughlins Beach, Woodside Beach, Woodside</t>
  </si>
  <si>
    <t xml:space="preserve">Walkerville North, Walkerville South, Venus Bay +7</t>
  </si>
  <si>
    <t xml:space="preserve">Tawonga</t>
  </si>
  <si>
    <t xml:space="preserve">Bass</t>
  </si>
  <si>
    <t xml:space="preserve">Buxton</t>
  </si>
  <si>
    <t xml:space="preserve">Green Gully, Muckleford South, Welshmans Reef +2</t>
  </si>
  <si>
    <t xml:space="preserve">Katunga</t>
  </si>
  <si>
    <t xml:space="preserve">Pennyroyal, Benwerrin, Boonah +1</t>
  </si>
  <si>
    <t xml:space="preserve">Langsborough, Robertsons Beach, Calrossie +18</t>
  </si>
  <si>
    <t xml:space="preserve">Jeetho, Krowera, Woodleigh +1</t>
  </si>
  <si>
    <t xml:space="preserve">Waratah Bay, Sandy Point, Fish Creek</t>
  </si>
  <si>
    <t xml:space="preserve">Moyhu, Myrrhee</t>
  </si>
  <si>
    <t xml:space="preserve">Koonwarra</t>
  </si>
  <si>
    <t xml:space="preserve">Basalt, Daylesford</t>
  </si>
  <si>
    <t xml:space="preserve">Merrigum</t>
  </si>
  <si>
    <t xml:space="preserve">Rhyll</t>
  </si>
  <si>
    <t xml:space="preserve">Rheola, Kingower, Kurting +8</t>
  </si>
  <si>
    <t xml:space="preserve">Broken Creek, Lima, Upper Ryans Creek +12</t>
  </si>
  <si>
    <t xml:space="preserve">Clover Flat, Hilgay, Muntham +14</t>
  </si>
  <si>
    <t xml:space="preserve">Boolarra, Budgeree, Boolarra South +1</t>
  </si>
  <si>
    <t xml:space="preserve">Gormandale</t>
  </si>
  <si>
    <t xml:space="preserve">Horfield, Leitchville</t>
  </si>
  <si>
    <t xml:space="preserve">Woodhouse, Karabeal, Victoria Point +4</t>
  </si>
  <si>
    <t xml:space="preserve">Tarrengower, Eastville, Gower +9</t>
  </si>
  <si>
    <t xml:space="preserve">Bumberrah, Johnsonville</t>
  </si>
  <si>
    <t xml:space="preserve">Woorinen, Woorinen North</t>
  </si>
  <si>
    <t xml:space="preserve">Fairbank, Kardella, Jumbunna +4</t>
  </si>
  <si>
    <t xml:space="preserve">Petticoat Creek, Marengo, Skenes Creek North +3</t>
  </si>
  <si>
    <t xml:space="preserve">Waaia, Yalca</t>
  </si>
  <si>
    <t xml:space="preserve">Cape Conran, Simpsons Creek, Waygara +16</t>
  </si>
  <si>
    <t xml:space="preserve">Katamatite East, Katamatite</t>
  </si>
  <si>
    <t xml:space="preserve">Wattle Creek, Tulkara, Frenchmans +7</t>
  </si>
  <si>
    <t xml:space="preserve">Old Tallangatta, Tallandoon, Granya +6</t>
  </si>
  <si>
    <t xml:space="preserve">Woorinen South</t>
  </si>
  <si>
    <t xml:space="preserve">Nyah</t>
  </si>
  <si>
    <t xml:space="preserve">Lindenow</t>
  </si>
  <si>
    <t xml:space="preserve">Bradvale, Carranballac, Skipton</t>
  </si>
  <si>
    <t xml:space="preserve">Main Lead, Nerring, Lake Wongan +10</t>
  </si>
  <si>
    <t xml:space="preserve">Bulart, Mooralla, Cavendish +2</t>
  </si>
  <si>
    <t xml:space="preserve">Locksley, Longwood</t>
  </si>
  <si>
    <t xml:space="preserve">Barrakee, Chirrip, Yeungroon East +9</t>
  </si>
  <si>
    <t xml:space="preserve">Carag Carag, Stanhope</t>
  </si>
  <si>
    <t xml:space="preserve">Connewirricoo, Ullswater, Kadnook +4</t>
  </si>
  <si>
    <t xml:space="preserve">Nangiloc, Iraak, Colignan +1</t>
  </si>
  <si>
    <t xml:space="preserve">Cassilis, Bingo Munjie, Hinnomunjie +8</t>
  </si>
  <si>
    <t xml:space="preserve">Jungaburra, Sylvaterre, Gladfield +6</t>
  </si>
  <si>
    <t xml:space="preserve">Minmindie, Catumnal, Gredgwin +6</t>
  </si>
  <si>
    <t xml:space="preserve">Smokeytown, Springmount, Broomfield +20</t>
  </si>
  <si>
    <t xml:space="preserve">Koondrook</t>
  </si>
  <si>
    <t xml:space="preserve">Killingworth, Homewood, Ghin Ghin +5</t>
  </si>
  <si>
    <t xml:space="preserve">Gonn Crossing, Murrabit West, Pine View +26</t>
  </si>
  <si>
    <t xml:space="preserve">Picola West, Lower Moira, Barmah +1</t>
  </si>
  <si>
    <t xml:space="preserve">Purdeet, Tabor, Gazette +2</t>
  </si>
  <si>
    <t xml:space="preserve">West Creek, Dalyston, Ryanston</t>
  </si>
  <si>
    <t xml:space="preserve">Hepburn Springs, Sailors Hill, Elevated Plains +25</t>
  </si>
  <si>
    <t xml:space="preserve">Homerton, Lyons, Myamyn +9</t>
  </si>
  <si>
    <t xml:space="preserve">Waarre, Port Campbell, Princetown</t>
  </si>
  <si>
    <t xml:space="preserve">Colac Colac, Towong Upper, Corryong +5</t>
  </si>
  <si>
    <t xml:space="preserve">Taradale</t>
  </si>
  <si>
    <t xml:space="preserve">Mossiface, Wiseleigh, Murrindal +13</t>
  </si>
  <si>
    <t xml:space="preserve">Kaniva</t>
  </si>
  <si>
    <t xml:space="preserve">Buckley Swamp, Morgiana, Mount Napier +12</t>
  </si>
  <si>
    <t xml:space="preserve">Cathkin, Koriella, Maintongoon +6</t>
  </si>
  <si>
    <t xml:space="preserve">Skinners Flat, Kurraca West, Kurraca +13</t>
  </si>
  <si>
    <t xml:space="preserve">Bellellen, Mokepilly, Illawarra +8</t>
  </si>
  <si>
    <t xml:space="preserve">Murchison East, Moorilim, Murchison North +2</t>
  </si>
  <si>
    <t xml:space="preserve">Swan Reach</t>
  </si>
  <si>
    <t xml:space="preserve">Lockington</t>
  </si>
  <si>
    <t xml:space="preserve">Mount Cameron, Ullina, Glengower +1</t>
  </si>
  <si>
    <t xml:space="preserve">Kyvalley, Yambuna, Tongala</t>
  </si>
  <si>
    <t xml:space="preserve">Carisbrook</t>
  </si>
  <si>
    <t xml:space="preserve">Bungeet, Bungeet West, Thoona +1</t>
  </si>
  <si>
    <t xml:space="preserve">Mount Bruno, Boweya North, Glenrowan +7</t>
  </si>
  <si>
    <t xml:space="preserve">Avoca</t>
  </si>
  <si>
    <t xml:space="preserve">Woorndoo, Mortlake</t>
  </si>
  <si>
    <t xml:space="preserve">Capel Sound</t>
  </si>
  <si>
    <t xml:space="preserve">Wandiligong</t>
  </si>
  <si>
    <t xml:space="preserve">Bonnie Doon</t>
  </si>
  <si>
    <t xml:space="preserve">Charleroi, Huon, Sandy Creek</t>
  </si>
  <si>
    <t xml:space="preserve">Strathallan, Koyuga</t>
  </si>
  <si>
    <t xml:space="preserve">Minhamite, Hawkesdale</t>
  </si>
  <si>
    <t xml:space="preserve">Almurta, Kernot, Glen Alvie</t>
  </si>
  <si>
    <t xml:space="preserve">Rosebrook, Tyrendarra East, Narrawong +5</t>
  </si>
  <si>
    <t xml:space="preserve">Taylor Bay, Lake Eildon, Eildon</t>
  </si>
  <si>
    <t xml:space="preserve">Argyle, Heathcote South, Lake Eppalock +8</t>
  </si>
  <si>
    <t xml:space="preserve">Laen, Laen East, Gil Gil +15</t>
  </si>
  <si>
    <t xml:space="preserve">Sheans Creek, Riggs Creek, Kelvin View +13</t>
  </si>
  <si>
    <t xml:space="preserve">Kennedys Creek, Chapple Vale, Gellibrand +1</t>
  </si>
  <si>
    <t xml:space="preserve">York Plains, Grays Bridge, Marnoo East +27</t>
  </si>
  <si>
    <t xml:space="preserve">Mountain View, Poowong East, Poowong North +1</t>
  </si>
  <si>
    <t xml:space="preserve">Avonmore, Gobarup, Burramboot +2</t>
  </si>
  <si>
    <t xml:space="preserve">Carina, Murrayville, Panitya</t>
  </si>
  <si>
    <t xml:space="preserve">Boomahnoomoonah, Youarang, Wilby +1</t>
  </si>
  <si>
    <t xml:space="preserve">Metcalfe, Sutton Grange, Elphinstone</t>
  </si>
  <si>
    <t xml:space="preserve">Stavely, Chatsworth, Willaura North +4</t>
  </si>
  <si>
    <t xml:space="preserve">Moora, Waranga Shores, Whroo +1</t>
  </si>
  <si>
    <t xml:space="preserve">Ballendella, Fairy Dell (Campaspe - Vic.), Bonn +5</t>
  </si>
  <si>
    <t xml:space="preserve">Gunbower</t>
  </si>
  <si>
    <t xml:space="preserve">Baromi, Allambee South, Darlimurla +5</t>
  </si>
  <si>
    <t xml:space="preserve">Mount Beauty, Bogong, Falls Creek +1</t>
  </si>
  <si>
    <t xml:space="preserve">Coragulac, Dreeite South, Balintore +22</t>
  </si>
  <si>
    <t xml:space="preserve">Freeburgh, Germantown, Smoko +3</t>
  </si>
  <si>
    <t xml:space="preserve">Grassdale, Branxholme</t>
  </si>
  <si>
    <t xml:space="preserve">Eagle Point</t>
  </si>
  <si>
    <t xml:space="preserve">Tanwood, Yawong Hills, Moonambel +4</t>
  </si>
  <si>
    <t xml:space="preserve">Moggs Creek, Fairhaven, Big Hill (Surf Coast - Vic.) +2</t>
  </si>
  <si>
    <t xml:space="preserve">Lorne</t>
  </si>
  <si>
    <t xml:space="preserve">Havilah, Merriang, Merriang South +11</t>
  </si>
  <si>
    <t xml:space="preserve">Congupna</t>
  </si>
  <si>
    <t xml:space="preserve">Cundare, Eurack, Cundare North +2</t>
  </si>
  <si>
    <t xml:space="preserve">McCrae</t>
  </si>
  <si>
    <t xml:space="preserve">Churchill Island, Cape Woolamai, Newhaven +1</t>
  </si>
  <si>
    <t xml:space="preserve">Mount Bute, Mingay, Lismore</t>
  </si>
  <si>
    <t xml:space="preserve">Girgarre</t>
  </si>
  <si>
    <t xml:space="preserve">Cabarita, Merbein West, Birdwoodton +4</t>
  </si>
  <si>
    <t xml:space="preserve">Drummartin, Auchmore, Neilborough +2</t>
  </si>
  <si>
    <t xml:space="preserve">Knebsworth, Warrabkook, Macarthur</t>
  </si>
  <si>
    <t xml:space="preserve">Orford, Port Fairy</t>
  </si>
  <si>
    <t xml:space="preserve">Parkville</t>
  </si>
  <si>
    <t xml:space="preserve">Zeerust, Marionvale, Marungi +4</t>
  </si>
  <si>
    <t xml:space="preserve">Cardross, Cullulleraine, Lindsay Point +5</t>
  </si>
  <si>
    <t xml:space="preserve">Whitelaw, Kardella South, Korumburra South +2</t>
  </si>
  <si>
    <t xml:space="preserve">Nicholson</t>
  </si>
  <si>
    <t xml:space="preserve">Drumanure, Naring, Invergordon +1</t>
  </si>
  <si>
    <t xml:space="preserve">Dawson, Gillum, Seaton +17</t>
  </si>
  <si>
    <t xml:space="preserve">Bruarong, Yackandandah</t>
  </si>
  <si>
    <t xml:space="preserve">Wangoom, Ballangeich</t>
  </si>
  <si>
    <t xml:space="preserve">Churchill</t>
  </si>
  <si>
    <t xml:space="preserve">Burnewang, Hunter, Runnymede +1</t>
  </si>
  <si>
    <t xml:space="preserve">Porepunkah, Mount Buffalo, Buckland</t>
  </si>
  <si>
    <t xml:space="preserve">Creswick North, Langdons Hill, Glendaruel +4</t>
  </si>
  <si>
    <t xml:space="preserve">Whorouly East, Whorouly, Bowmans Forest +1</t>
  </si>
  <si>
    <t xml:space="preserve">Tarranyurk, Antwerp, Dimboola</t>
  </si>
  <si>
    <t xml:space="preserve">Cowwarr</t>
  </si>
  <si>
    <t xml:space="preserve">Chewton Bushlands, Irishtown, McKenzie Hill +12</t>
  </si>
  <si>
    <t xml:space="preserve">Neerim, Neerim South, Neerim East</t>
  </si>
  <si>
    <t xml:space="preserve">Tinamba West, Maffra West Upper, Tinamba +1</t>
  </si>
  <si>
    <t xml:space="preserve">Tallangatta East, Georges Creek, Tallangatta +2</t>
  </si>
  <si>
    <t xml:space="preserve">Tawonga South</t>
  </si>
  <si>
    <t xml:space="preserve">Boxwood, Major Plains, Chesney Vale +2</t>
  </si>
  <si>
    <t xml:space="preserve">Terang</t>
  </si>
  <si>
    <t xml:space="preserve">Chiltern Valley, Cornishtown, Chiltern</t>
  </si>
  <si>
    <t xml:space="preserve">Birregurra</t>
  </si>
  <si>
    <t xml:space="preserve">Keely, Wee Wee Rup, Daltons Bridge +8</t>
  </si>
  <si>
    <t xml:space="preserve">Nirranda East, The Cove, Curdies River +14</t>
  </si>
  <si>
    <t xml:space="preserve">Mount Major, Nalinga, Yabba South +4</t>
  </si>
  <si>
    <t xml:space="preserve">Whoorel, Murroon, Warncoort +1</t>
  </si>
  <si>
    <t xml:space="preserve">Yarpturk, Southern Cross, Yangery +7</t>
  </si>
  <si>
    <t xml:space="preserve">Pine Grove, Calivil, Terrick Terrick East +1</t>
  </si>
  <si>
    <t xml:space="preserve">Newbury, Barrys Reef, Little Hampton +6</t>
  </si>
  <si>
    <t xml:space="preserve">Millgrove, Big Pats Creek, Wesburn +4</t>
  </si>
  <si>
    <t xml:space="preserve">Blairgowrie</t>
  </si>
  <si>
    <t xml:space="preserve">Somers</t>
  </si>
  <si>
    <t xml:space="preserve">Bamganie, Meredith</t>
  </si>
  <si>
    <t xml:space="preserve">Skibo, Koallah, Chocolyn +15</t>
  </si>
  <si>
    <t xml:space="preserve">Kotupna, Yielima, Nathalia</t>
  </si>
  <si>
    <t xml:space="preserve">Ulupna, Mywee, Bearii +1</t>
  </si>
  <si>
    <t xml:space="preserve">Boolite, Sheep Hills, Minyip</t>
  </si>
  <si>
    <t xml:space="preserve">Clear Lake, Wombelano, Mitre +6</t>
  </si>
  <si>
    <t xml:space="preserve">Gilderoy, Yarra Junction, Gladysdale +2</t>
  </si>
  <si>
    <t xml:space="preserve">Frankston North</t>
  </si>
  <si>
    <t xml:space="preserve">Happy Valley (Golden Plains - Vic.), Willowvale, Pittong +2</t>
  </si>
  <si>
    <t xml:space="preserve">Albacutya, Yaapeet, Rainbow</t>
  </si>
  <si>
    <t xml:space="preserve">Murmungee, Wooragee, Stanley +1</t>
  </si>
  <si>
    <t xml:space="preserve">Minjah, Woolsthorpe</t>
  </si>
  <si>
    <t xml:space="preserve">Anglesea</t>
  </si>
  <si>
    <t xml:space="preserve">Hiamdale, Nambrok, Willung +2</t>
  </si>
  <si>
    <t xml:space="preserve">Smiths Gully</t>
  </si>
  <si>
    <t xml:space="preserve">Purnim West, Purnim</t>
  </si>
  <si>
    <t xml:space="preserve">Tresco West, Lake Boga</t>
  </si>
  <si>
    <t xml:space="preserve">Bullaharre, Jancourt, Elingamite +7</t>
  </si>
  <si>
    <t xml:space="preserve">Narrung, Kenley, Lake Powell +3</t>
  </si>
  <si>
    <t xml:space="preserve">Carlyle, Gooramadda, Boorhaman North +3</t>
  </si>
  <si>
    <t xml:space="preserve">Illowa, Koroit</t>
  </si>
  <si>
    <t xml:space="preserve">Eldorado</t>
  </si>
  <si>
    <t xml:space="preserve">Hollands Landing, Llowalong, Hawkhurst +13</t>
  </si>
  <si>
    <t xml:space="preserve">Kewell, Murtoa</t>
  </si>
  <si>
    <t xml:space="preserve">Boralma, Lilliput, Norong +1</t>
  </si>
  <si>
    <t xml:space="preserve">Ravenswood South, Harcourt, Harcourt North +1</t>
  </si>
  <si>
    <t xml:space="preserve">Hopetoun</t>
  </si>
  <si>
    <t xml:space="preserve">Wahgunyah</t>
  </si>
  <si>
    <t xml:space="preserve">Allambee, Yarragon South, Yarragon</t>
  </si>
  <si>
    <t xml:space="preserve">Wurdiboluc, Winchelsea South, Bambra +3</t>
  </si>
  <si>
    <t xml:space="preserve">Postcode 3502</t>
  </si>
  <si>
    <t xml:space="preserve">Murrawee, Murraydale, Tyntynder South +3</t>
  </si>
  <si>
    <t xml:space="preserve">Mailors Flat</t>
  </si>
  <si>
    <t xml:space="preserve">Thorpdale</t>
  </si>
  <si>
    <t xml:space="preserve">Great Western</t>
  </si>
  <si>
    <t xml:space="preserve">Bravington, Warragul West, Nilma +14</t>
  </si>
  <si>
    <t xml:space="preserve">Lorquon, Lawloit, Kiata +7</t>
  </si>
  <si>
    <t xml:space="preserve">Kirwans Bridge, Goulburn Weir, Graytown +5</t>
  </si>
  <si>
    <t xml:space="preserve">Merricks Beach, Balnarring Beach, Merricks North +1</t>
  </si>
  <si>
    <t xml:space="preserve">Monbulk</t>
  </si>
  <si>
    <t xml:space="preserve">Vervale, Garfield North, Cora Lynn +1</t>
  </si>
  <si>
    <t xml:space="preserve">Red Hill South, Red Hill</t>
  </si>
  <si>
    <t xml:space="preserve">Stony Creek (South Gippsland - Vic.)</t>
  </si>
  <si>
    <t xml:space="preserve">Thorpdale South, Childers, Trafalgar East +3</t>
  </si>
  <si>
    <t xml:space="preserve">Ardeer</t>
  </si>
  <si>
    <t xml:space="preserve">Maryknoll, Nar Nar Goon North, Nar Nar Goon</t>
  </si>
  <si>
    <t xml:space="preserve">Mittyack, Torrita, Tutye +5</t>
  </si>
  <si>
    <t xml:space="preserve">Little River</t>
  </si>
  <si>
    <t xml:space="preserve">Barnadown, Fosterville, Muskerry +1</t>
  </si>
  <si>
    <t xml:space="preserve">Bittern</t>
  </si>
  <si>
    <t xml:space="preserve">Tallarook</t>
  </si>
  <si>
    <t xml:space="preserve">Jeruk, Wycheproof South, Glenloth East +10</t>
  </si>
  <si>
    <t xml:space="preserve">Moorooduc</t>
  </si>
  <si>
    <t xml:space="preserve">Bridgewater On Loddon, Yarraberb, Derby +3</t>
  </si>
  <si>
    <t xml:space="preserve">Noorat East, Taroon, Glenormiston North +14</t>
  </si>
  <si>
    <t xml:space="preserve">Aubrey, Lah, Wilkur +7</t>
  </si>
  <si>
    <t xml:space="preserve">Main Ridge</t>
  </si>
  <si>
    <t xml:space="preserve">Crib Point</t>
  </si>
  <si>
    <t xml:space="preserve">Barnawartha, Indigo Valley</t>
  </si>
  <si>
    <t xml:space="preserve">St Andrews</t>
  </si>
  <si>
    <t xml:space="preserve">Tyenna, Bimbourie, Straten +9</t>
  </si>
  <si>
    <t xml:space="preserve">Pyalong</t>
  </si>
  <si>
    <t xml:space="preserve">Olinda</t>
  </si>
  <si>
    <t xml:space="preserve">Lethbridge</t>
  </si>
  <si>
    <t xml:space="preserve">Tyabb</t>
  </si>
  <si>
    <t xml:space="preserve">Mepunga, Mepunga East, Mepunga West +3</t>
  </si>
  <si>
    <t xml:space="preserve">Tynong, Tynong North</t>
  </si>
  <si>
    <t xml:space="preserve">Silvan</t>
  </si>
  <si>
    <t xml:space="preserve">Longwarry North, Modella, Longwarry +1</t>
  </si>
  <si>
    <t xml:space="preserve">Langwarrin South, Baxter</t>
  </si>
  <si>
    <t xml:space="preserve">Nyora</t>
  </si>
  <si>
    <t xml:space="preserve">Riverside, Haven, Quantong +28</t>
  </si>
  <si>
    <t xml:space="preserve">Malmsbury, Drummond North</t>
  </si>
  <si>
    <t xml:space="preserve">Upton Hill, Avenel</t>
  </si>
  <si>
    <t xml:space="preserve">Gainsborough, Cloverlea, Darnum</t>
  </si>
  <si>
    <t xml:space="preserve">Bulla</t>
  </si>
  <si>
    <t xml:space="preserve">Bunyip North, Bunyip, Iona +1</t>
  </si>
  <si>
    <t xml:space="preserve">Postcode 3402</t>
  </si>
  <si>
    <t xml:space="preserve">Toongabbie</t>
  </si>
  <si>
    <t xml:space="preserve">Point Leo, Merricks, Shoreham</t>
  </si>
  <si>
    <t xml:space="preserve">Sassafras</t>
  </si>
  <si>
    <t xml:space="preserve">Yuroke, Oaklands Junction</t>
  </si>
  <si>
    <t xml:space="preserve">Jumbuk, Yinnar, Yinnar South</t>
  </si>
  <si>
    <t xml:space="preserve">Koo Wee Rup North, Dalmore, Bayles +4</t>
  </si>
  <si>
    <t xml:space="preserve">Woodford, Bushfield, Winslow +1</t>
  </si>
  <si>
    <t xml:space="preserve">Watsons Creek, Bend Of Islands, Kangaroo Ground</t>
  </si>
  <si>
    <t xml:space="preserve">Glengarry West, Glengarry North, Glengarry</t>
  </si>
  <si>
    <t xml:space="preserve">Warneet, Blind Bight, Tooradin</t>
  </si>
  <si>
    <t xml:space="preserve">Toolamba West, Toolamba</t>
  </si>
  <si>
    <t xml:space="preserve">Dales Creek, Korobeit, Pentland Hills +2</t>
  </si>
  <si>
    <t xml:space="preserve">Ceres, Barrabool, Gnarwarre</t>
  </si>
  <si>
    <t xml:space="preserve">Moriac, Gherang, Modewarre +3</t>
  </si>
  <si>
    <t xml:space="preserve">Mount Doran, Cargerie, Bungal +2</t>
  </si>
  <si>
    <t xml:space="preserve">Batesford, Moorabool, Lovely Banks +1</t>
  </si>
  <si>
    <t xml:space="preserve">Kallista</t>
  </si>
  <si>
    <t xml:space="preserve">Hesse, Wingeel, Inverleigh</t>
  </si>
  <si>
    <t xml:space="preserve">Birchip West, Karyrie, Ballapur +7</t>
  </si>
  <si>
    <t xml:space="preserve">Heathcote Junction, Wandong</t>
  </si>
  <si>
    <t xml:space="preserve">Kinglake</t>
  </si>
  <si>
    <t xml:space="preserve">Yering, Gruyere, Coldstream</t>
  </si>
  <si>
    <t xml:space="preserve">Tarrawarra, Steels Creek, Yarra Glen +2</t>
  </si>
  <si>
    <t xml:space="preserve">Gembrook</t>
  </si>
  <si>
    <t xml:space="preserve">Riddells Creek</t>
  </si>
  <si>
    <t xml:space="preserve">Durdidwarrah, Colbrook, Bunding +6</t>
  </si>
  <si>
    <t xml:space="preserve">Nangana, Mount Burnett, Cockatoo</t>
  </si>
  <si>
    <t xml:space="preserve">Nutfield, Hurstbridge, Cottles Bridge +2</t>
  </si>
  <si>
    <t xml:space="preserve">Sorrento</t>
  </si>
  <si>
    <t xml:space="preserve">Upwey</t>
  </si>
  <si>
    <t xml:space="preserve">Benloch, Goldie, Nulla Vale +1</t>
  </si>
  <si>
    <t xml:space="preserve">Panton Hill</t>
  </si>
  <si>
    <t xml:space="preserve">Wilsons Hill, Marong, Shelbourne</t>
  </si>
  <si>
    <t xml:space="preserve">The Patch</t>
  </si>
  <si>
    <t xml:space="preserve">Cocamba, Winnambool, Gerahmin +4</t>
  </si>
  <si>
    <t xml:space="preserve">Wattle Glen</t>
  </si>
  <si>
    <t xml:space="preserve">Buninyong</t>
  </si>
  <si>
    <t xml:space="preserve">Banyena, Rupanyup</t>
  </si>
  <si>
    <t xml:space="preserve">Selby, Menzies Creek</t>
  </si>
  <si>
    <t xml:space="preserve">The Basin</t>
  </si>
  <si>
    <t xml:space="preserve">Ferny Creek</t>
  </si>
  <si>
    <t xml:space="preserve">Mount Dandenong</t>
  </si>
  <si>
    <t xml:space="preserve">Teesdale</t>
  </si>
  <si>
    <t xml:space="preserve">Wonga Park</t>
  </si>
  <si>
    <t xml:space="preserve">Dewhurst, Beaconsfield Upper</t>
  </si>
  <si>
    <t xml:space="preserve">Heatherton</t>
  </si>
  <si>
    <t xml:space="preserve">Hmas Cerberus</t>
  </si>
  <si>
    <t xml:space="preserve">Kalorama</t>
  </si>
  <si>
    <t xml:space="preserve">New Gisborne</t>
  </si>
  <si>
    <t xml:space="preserve">Park Orchards</t>
  </si>
  <si>
    <t xml:space="preserve">Macedon</t>
  </si>
  <si>
    <t xml:space="preserve">Gordon</t>
  </si>
  <si>
    <t xml:space="preserve">Lower Plenty</t>
  </si>
  <si>
    <t xml:space="preserve">Princes Hill, Carlton North</t>
  </si>
  <si>
    <t xml:space="preserve">Rosebery, Reedy Dam, Kenmare +1</t>
  </si>
  <si>
    <t xml:space="preserve">Yarrambat</t>
  </si>
  <si>
    <t xml:space="preserve">Plenty</t>
  </si>
  <si>
    <t xml:space="preserve">Portsea</t>
  </si>
  <si>
    <t xml:space="preserve">Mount Macedon</t>
  </si>
  <si>
    <t xml:space="preserve">Puckapunyal</t>
  </si>
  <si>
    <t xml:space="preserve">NSW small-cell suppression — how the '&lt;=5' cells are valued</t>
  </si>
  <si>
    <t xml:space="preserve">TfNSW publishes every count of 5 or fewer as '&lt;=5'. Because each row is also split by colour, gender, age group etc., almost every row is suppressed, so the value given to a '&lt;=5' cell sets the level of every NSW count.</t>
  </si>
  <si>
    <t xml:space="preserve">Table</t>
  </si>
  <si>
    <t xml:space="preserve">Fuel group</t>
  </si>
  <si>
    <t xml:space="preserve">Estimated value per '&lt;=5' cell</t>
  </si>
  <si>
    <t xml:space="preserve">Method</t>
  </si>
  <si>
    <t xml:space="preserve">flow</t>
  </si>
  <si>
    <t xml:space="preserve">bev</t>
  </si>
  <si>
    <t xml:space="preserve">phev</t>
  </si>
  <si>
    <t xml:space="preserve">other</t>
  </si>
  <si>
    <t xml:space="preserve">stock</t>
  </si>
  <si>
    <t xml:space="preserve">Why it matters less than it looks: every NSW comparison in this workbook is a ratio within NSW (BEV share of new regos, BEVs per 1,000 vehicles), so a common scaling of all cells cancels. Only a difference between the size of BEV cells and other cells moves the income gradient.</t>
  </si>
  <si>
    <t xml:space="preserve">Flow estimate: QLD publishes unit records. Each QLD new private vehicle was given a synthetic gender x age group drawn from the NSW private new-vehicle mix for its fuel group, then aggregated to NSW's grain (month x LGA x make x fuel x colour x gender x age). The mean of the cells that NSW would have suppressed is the estimate. QLD has no transfer-type split, so its cells are if anything slightly larger — the true NSW value may be a little lower.</t>
  </si>
  <si>
    <t xml:space="preserve">Fleet estimates: BEV — the value that makes growth in the NSW BEV fleet between the first and latest snapshots equal new BEV registrations (all customer types) over the same period. Other fuels — the value that makes the whole detailed snapshot add to the total in TfNSW's coarser 'Age of Registered Vehicles' snapshot for the same month.</t>
  </si>
  <si>
    <t xml:space="preserve">Sensitivity: change the yellow cells on Inputs (e.g. set all to 1 or to 3) and every table and chart recalculates.</t>
  </si>
  <si>
    <t xml:space="preserve">Data sources — dataset pages and every file used</t>
  </si>
  <si>
    <t xml:space="preserve">All public, open data. File lists are read from raw_data/*/urls.txt.</t>
  </si>
  <si>
    <t xml:space="preserve">Dataset</t>
  </si>
  <si>
    <t xml:space="preserve">Publisher</t>
  </si>
  <si>
    <t xml:space="preserve">Dataset page</t>
  </si>
  <si>
    <t xml:space="preserve">Coverage used</t>
  </si>
  <si>
    <t xml:space="preserve">Licence / terms</t>
  </si>
  <si>
    <t xml:space="preserve">NSW Vehicle Registration Transactions (monthly)</t>
  </si>
  <si>
    <t xml:space="preserve">Transport for NSW</t>
  </si>
  <si>
    <t xml:space="preserve">https://opendata.transport.nsw.gov.au/data/dataset/transport-nsw-vehicle-registration-statistics</t>
  </si>
  <si>
    <t xml:space="preserve">Jul 2022 – latest month; new registrations by LGA, customer type, fuel</t>
  </si>
  <si>
    <t xml:space="preserve">CC BY 4.0</t>
  </si>
  <si>
    <t xml:space="preserve">NSW Vehicle Registrations Snapshot (monthly)</t>
  </si>
  <si>
    <t xml:space="preserve">(same dataset page)</t>
  </si>
  <si>
    <t xml:space="preserve">Quarter-end snapshots Sep 2022 – latest; light-vehicle fleet by LGA and motive power</t>
  </si>
  <si>
    <t xml:space="preserve">NSW Age of Registered Vehicles Snapshot</t>
  </si>
  <si>
    <t xml:space="preserve">Dec 2025; whole-register total used to calibrate suppressed cells</t>
  </si>
  <si>
    <t xml:space="preserve">QLD Vehicle Registration New and Transferred Vehicle Details</t>
  </si>
  <si>
    <t xml:space="preserve">Queensland Department of Transport and Main Roads</t>
  </si>
  <si>
    <t xml:space="preserve">https://www.data.qld.gov.au/dataset/vehicle-registration-new-and-transfers-test</t>
  </si>
  <si>
    <t xml:space="preserve">Jan 2022 – latest; unit records by LGA</t>
  </si>
  <si>
    <t xml:space="preserve">VIC Whole Fleet Vehicle Registration Snapshot by Postcode</t>
  </si>
  <si>
    <t xml:space="preserve">Victorian Department of Transport and Planning</t>
  </si>
  <si>
    <t xml:space="preserve">https://discover.data.vic.gov.au/dataset/whole-fleet-vehicle-registration-snapshot-by-postcode</t>
  </si>
  <si>
    <t xml:space="preserve">Q2 2023 – latest quarter</t>
  </si>
  <si>
    <t xml:space="preserve">VIC Monthly New Vehicle Registration (checked, not used)</t>
  </si>
  <si>
    <t xml:space="preserve">https://discover.data.vic.gov.au/dataset/monthly-new-vehicle-registration</t>
  </si>
  <si>
    <t xml:space="preserve">No location field, so it cannot be matched to income</t>
  </si>
  <si>
    <t xml:space="preserve">Personal Income in Australia 2022-23, Table 1</t>
  </si>
  <si>
    <t xml:space="preserve">Australian Bureau of Statistics (ATO and other admin data)</t>
  </si>
  <si>
    <t xml:space="preserve">https://www.abs.gov.au/statistics/labour/earnings-and-working-conditions/personal-income-australia/latest-release</t>
  </si>
  <si>
    <t xml:space="preserve">Table 1.5 LGA: earners, median total income 2022-23</t>
  </si>
  <si>
    <t xml:space="preserve">Taxation Statistics 2023-24, Individuals Tables 6 and 8</t>
  </si>
  <si>
    <t xml:space="preserve">Australian Taxation Office</t>
  </si>
  <si>
    <t xml:space="preserve">https://data.gov.au/data/dataset/taxation-statistics-2023-24</t>
  </si>
  <si>
    <t xml:space="preserve">Table 8: median taxable income and individuals by postcode</t>
  </si>
  <si>
    <t xml:space="preserve">CC BY 2.5 AU</t>
  </si>
  <si>
    <t xml:space="preserve">NSW FuelCheck historical prices</t>
  </si>
  <si>
    <t xml:space="preserve">NSW Government (via au_fuel_prices project)</t>
  </si>
  <si>
    <t xml:space="preserve">https://data.nsw.gov.au/data/dataset/fuel-check</t>
  </si>
  <si>
    <t xml:space="preserve">Monthly average retail ULP and diesel, NSW</t>
  </si>
  <si>
    <t xml:space="preserve">QLD Fuel Price Reporting</t>
  </si>
  <si>
    <t xml:space="preserve">Queensland Government (via au_fuel_prices project)</t>
  </si>
  <si>
    <t xml:space="preserve">https://www.data.qld.gov.au/dataset/fuel-price-reporting</t>
  </si>
  <si>
    <t xml:space="preserve">Monthly average retail ULP and diesel, QLD</t>
  </si>
  <si>
    <t xml:space="preserve">Terminal gate prices</t>
  </si>
  <si>
    <t xml:space="preserve">Australian Institute of Petroleum (via au_fuel_prices project)</t>
  </si>
  <si>
    <t xml:space="preserve">https://aip.com.au/resources/historical-ulp-and-diesel-tgp-data/</t>
  </si>
  <si>
    <t xml:space="preserve">National petrol TGP, used to detect the crisis onset</t>
  </si>
  <si>
    <t xml:space="preserve">AIP terms of use</t>
  </si>
  <si>
    <t xml:space="preserve">ASGS 2023 LGA and ASGS 2021 postal area boundaries</t>
  </si>
  <si>
    <t xml:space="preserve">Australian Bureau of Statistics</t>
  </si>
  <si>
    <t xml:space="preserve">https://geo.abs.gov.au/arcgis/rest/services/</t>
  </si>
  <si>
    <t xml:space="preserve">Generalised polygons for the map dashboard</t>
  </si>
  <si>
    <t xml:space="preserve">Context: 2026 Iran war fuel crisis (ABC News)</t>
  </si>
  <si>
    <t xml:space="preserve">ABC News</t>
  </si>
  <si>
    <t xml:space="preserve">https://www.abc.net.au/news/2026-03-10/why-fuel-prices-are-going-up-australia/106437844</t>
  </si>
  <si>
    <t xml:space="preserve">Timing of the conflict and price shock</t>
  </si>
  <si>
    <t xml:space="preserve">Context: 2026 Iran war fuel crisis (Wikipedia)</t>
  </si>
  <si>
    <t xml:space="preserve">Wikipedia</t>
  </si>
  <si>
    <t xml:space="preserve">https://en.wikipedia.org/wiki/2026_Iran_war_fuel_crisis</t>
  </si>
  <si>
    <t xml:space="preserve">Timeline</t>
  </si>
  <si>
    <t xml:space="preserve">Individual files downloaded</t>
  </si>
  <si>
    <t xml:space="preserve">File</t>
  </si>
  <si>
    <t xml:space="preserve">URL</t>
  </si>
  <si>
    <t xml:space="preserve">NSW transactions</t>
  </si>
  <si>
    <t xml:space="preserve">tfnsw_vehicle_registration_transactions_2026.zip</t>
  </si>
  <si>
    <t xml:space="preserve">https://opendata.transport.nsw.gov.au/data/dataset/2342b8e4-d4fc-4549-82de-b36380ea46f2/resource/7b921fc0-1d59-4452-9ac0-2998fee02abf/download/tfnsw_vehicle_registration_transactions_2026.zip</t>
  </si>
  <si>
    <t xml:space="preserve">tfnsw_vehicle_registration_transactions_2025.zip</t>
  </si>
  <si>
    <t xml:space="preserve">https://opendata.transport.nsw.gov.au/data/dataset/2342b8e4-d4fc-4549-82de-b36380ea46f2/resource/2b41df60-d92a-444f-bf90-e2aab3bb10cb/download/tfnsw_vehicle_registration_transactions_2025.zip</t>
  </si>
  <si>
    <t xml:space="preserve">tfnsw_vehicle_registration_transactions_2024.zip</t>
  </si>
  <si>
    <t xml:space="preserve">https://opendata.transport.nsw.gov.au/data/dataset/2342b8e4-d4fc-4549-82de-b36380ea46f2/resource/3dcf251f-150b-4e43-aa66-696221fbde97/download/tfnsw_vehicle_registration_transactions_2024.zip</t>
  </si>
  <si>
    <t xml:space="preserve">tfnsw_vehicle_registration_transactions_2023.zip</t>
  </si>
  <si>
    <t xml:space="preserve">https://opendata.transport.nsw.gov.au/data/dataset/2342b8e4-d4fc-4549-82de-b36380ea46f2/resource/94f104c4-6937-4aaa-aab5-7a8d14d71ef9/download/tfnsw_vehicle_registration_transactions_2023.zip</t>
  </si>
  <si>
    <t xml:space="preserve">tfnsw_vehicle_registration_transactions_2022.zip</t>
  </si>
  <si>
    <t xml:space="preserve">https://opendata.transport.nsw.gov.au/data/dataset/2342b8e4-d4fc-4549-82de-b36380ea46f2/resource/3a6b0a1c-2b47-4d22-b608-6c9be2a5b35d/download/tfnsw_vehicle_registration_transactions_2022.zip</t>
  </si>
  <si>
    <t xml:space="preserve">NSW snapshot</t>
  </si>
  <si>
    <t xml:space="preserve">tfnsw_vehicle_registrations_snapshot_2026.zip</t>
  </si>
  <si>
    <t xml:space="preserve">https://opendata.transport.nsw.gov.au/data/dataset/2342b8e4-d4fc-4549-82de-b36380ea46f2/resource/ce42b24e-ffb9-4f6c-9637-6a26f9574624/download/tfnsw_vehicle_registrations_snapshot_2026.zip</t>
  </si>
  <si>
    <t xml:space="preserve">tfnsw_vehicle_registrations_snapshot_2025.zip</t>
  </si>
  <si>
    <t xml:space="preserve">https://opendata.transport.nsw.gov.au/data/dataset/2342b8e4-d4fc-4549-82de-b36380ea46f2/resource/aace7907-cfb9-432c-990c-600b0863715f/download/tfnsw_vehicle_registrations_snapshot_2025.zip</t>
  </si>
  <si>
    <t xml:space="preserve">tfnsw_vehicle_registrations_snapshot_2024.zip</t>
  </si>
  <si>
    <t xml:space="preserve">https://opendata.transport.nsw.gov.au/data/dataset/2342b8e4-d4fc-4549-82de-b36380ea46f2/resource/ad25e45b-6618-47cb-9666-0470397bf90d/download/tfnsw_vehicle_registrations_snapshot_2024.zip</t>
  </si>
  <si>
    <t xml:space="preserve">tfnsw_vehicle_registrations_snapshot_2023.zip</t>
  </si>
  <si>
    <t xml:space="preserve">https://opendata.transport.nsw.gov.au/data/dataset/2342b8e4-d4fc-4549-82de-b36380ea46f2/resource/8916075a-342d-4489-a2c8-bf63457a2513/download/tfnsw_vehicle_registrations_snapshot_2023.zip</t>
  </si>
  <si>
    <t xml:space="preserve">tfnsw_vehicle_registrations_snapshot_2022.zip</t>
  </si>
  <si>
    <t xml:space="preserve">https://opendata.transport.nsw.gov.au/data/dataset/2342b8e4-d4fc-4549-82de-b36380ea46f2/resource/43d7e814-aa18-46f6-90fb-bf7c72974124/download/tfnsw_vehicle_registrations_snapshot_2022.zip</t>
  </si>
  <si>
    <t xml:space="preserve">NSW age snapshot</t>
  </si>
  <si>
    <t xml:space="preserve">tfnsw_age_of_registered_vehicles_snapshot_2025.zip</t>
  </si>
  <si>
    <t xml:space="preserve">https://opendata.transport.nsw.gov.au/data/dataset/2342b8e4-d4fc-4549-82de-b36380ea46f2/resource/d0ead26b-345d-4156-8321-31e0d194f8e3/download/tfnsw_age_of_registered_vehicles_snapshot_2025.zip</t>
  </si>
  <si>
    <t xml:space="preserve">QLD transactions</t>
  </si>
  <si>
    <t xml:space="preserve">data_01c6e00d-0206-f6ec-0000-7e910e736186_0196_0_1.csv</t>
  </si>
  <si>
    <t xml:space="preserve">https://www.data.qld.gov.au/dataset/f70d8de3-c284-41af-887e-be885381dd46/resource/f91b225c-f5ac-4a17-9d54-2142ae3fd229/download/data_01c6e00d-0206-f6ec-0000-7e910e736186_0196_0_1.csv</t>
  </si>
  <si>
    <t xml:space="preserve">data_01c6e00d-0206-f6ec-0000-7e910e736186_0196_0_0.csv</t>
  </si>
  <si>
    <t xml:space="preserve">https://www.data.qld.gov.au/dataset/f70d8de3-c284-41af-887e-be885381dd46/resource/929c91ce-b341-4733-b8f7-e1dbb85de6d7/download/data_01c6e00d-0206-f6ec-0000-7e910e736186_0196_0_0.csv</t>
  </si>
  <si>
    <t xml:space="preserve">https://www.data.qld.gov.au/dataset/f70d8de3-c284-41af-887e-be885381dd46/resource/27ffbbdb-92d8-414b-805d-658bb8882d06/download/data_01c6e00d-0206-f6ec-0000-7e910e736186_0196_0_0.csv</t>
  </si>
  <si>
    <t xml:space="preserve">https://www.data.qld.gov.au/dataset/f70d8de3-c284-41af-887e-be885381dd46/resource/30b78613-243d-46ef-8855-3bac0ac8214c/download/data_01c6e00d-0206-f6ec-0000-7e910e736186_0196_0_1.csv</t>
  </si>
  <si>
    <t xml:space="preserve">data_01c6e00d-0206-f6ec-0000-7e910e736186_0196_4_0.csv</t>
  </si>
  <si>
    <t xml:space="preserve">https://www.data.qld.gov.au/dataset/f70d8de3-c284-41af-887e-be885381dd46/resource/3087c6bb-2651-4bda-b840-2fcd4c46129a/download/data_01c6e00d-0206-f6ec-0000-7e910e736186_0196_4_0.csv</t>
  </si>
  <si>
    <t xml:space="preserve">data_01c6e00d-0206-f6ec-0000-7e910e736186_0196_4_1.csv</t>
  </si>
  <si>
    <t xml:space="preserve">https://www.data.qld.gov.au/dataset/f70d8de3-c284-41af-887e-be885381dd46/resource/40ceea28-4d6b-49f9-8a71-2a1aa610b403/download/data_01c6e00d-0206-f6ec-0000-7e910e736186_0196_4_1.csv</t>
  </si>
  <si>
    <t xml:space="preserve">https://www.data.qld.gov.au/dataset/f70d8de3-c284-41af-887e-be885381dd46/resource/f3a0e405-da8a-4848-9187-859b0fa56a9b/download/data_01c6e00d-0206-f6ec-0000-7e910e736186_0196_4_0.csv</t>
  </si>
  <si>
    <t xml:space="preserve">https://www.data.qld.gov.au/dataset/f70d8de3-c284-41af-887e-be885381dd46/resource/7695e788-443c-42f4-bbda-8eddc1dedb49/download/data_01c6e00d-0206-f6ec-0000-7e910e736186_0196_4_1.csv</t>
  </si>
  <si>
    <t xml:space="preserve">data_01c6e00d-0206-f6ec-0000-7e910e736186_0196_6_0.csv</t>
  </si>
  <si>
    <t xml:space="preserve">https://www.data.qld.gov.au/dataset/f70d8de3-c284-41af-887e-be885381dd46/resource/b2d00070-e972-4a87-b8ec-5de0e974f74e/download/data_01c6e00d-0206-f6ec-0000-7e910e736186_0196_6_0.csv</t>
  </si>
  <si>
    <t xml:space="preserve">data_01c6e00d-0206-f6ec-0000-7e910e736186_0196_6_1.csv</t>
  </si>
  <si>
    <t xml:space="preserve">https://www.data.qld.gov.au/dataset/f70d8de3-c284-41af-887e-be885381dd46/resource/da7c2705-c212-4108-98a3-d8e547ec64c7/download/data_01c6e00d-0206-f6ec-0000-7e910e736186_0196_6_1.csv</t>
  </si>
  <si>
    <t xml:space="preserve">VIC fleet snapshot</t>
  </si>
  <si>
    <t xml:space="preserve">whole_fleet_vehicle_registration_snapshot_by_postcode_q4_2024.csv</t>
  </si>
  <si>
    <t xml:space="preserve">https://opendata.transport.vic.gov.au/dataset/54e52c3b-6016-4166-a241-c253e26b8f62/resource/dcfa1362-db0d-48ba-8eab-55ad17efe14a/download/whole_fleet_vehicle_registration_snapshot_by_postcode_q4_2024.csv</t>
  </si>
  <si>
    <t xml:space="preserve">whole_fleet_vehicle_registration_snapshot_by_postcode_q3_2024.csv</t>
  </si>
  <si>
    <t xml:space="preserve">https://opendata.transport.vic.gov.au/dataset/54e52c3b-6016-4166-a241-c253e26b8f62/resource/44ccae2a-f98f-46a6-bc4f-f0a4edf0bcbc/download/whole_fleet_vehicle_registration_snapshot_by_postcode_q3_2024.csv</t>
  </si>
  <si>
    <t xml:space="preserve">whole_fleet_vehicle_registration_snapshot_by_postcode_q2_2024.csv</t>
  </si>
  <si>
    <t xml:space="preserve">https://opendata.transport.vic.gov.au/dataset/54e52c3b-6016-4166-a241-c253e26b8f62/resource/41304dc8-3899-469a-a548-22b3e68eb7db/download/whole_fleet_vehicle_registration_snapshot_by_postcode_q2_2024.csv</t>
  </si>
  <si>
    <t xml:space="preserve">whole_fleet_vehicle_registration_snapshot_by_postcode_q1_2024.csv</t>
  </si>
  <si>
    <t xml:space="preserve">https://opendata.transport.vic.gov.au/dataset/54e52c3b-6016-4166-a241-c253e26b8f62/resource/77270429-f6fe-4406-be94-7ea134504f8c/download/whole_fleet_vehicle_registration_snapshot_by_postcode_q1_2024.csv</t>
  </si>
  <si>
    <t xml:space="preserve">whole_fleet_vehicle_registration_snapshot_by_postcode_q4_2023.csv</t>
  </si>
  <si>
    <t xml:space="preserve">https://opendata.transport.vic.gov.au/dataset/54e52c3b-6016-4166-a241-c253e26b8f62/resource/c8f8b574-c322-4513-a195-59fc5d95a4dc/download/whole_fleet_vehicle_registration_snapshot_by_postcode_q4_2023.csv</t>
  </si>
  <si>
    <t xml:space="preserve">whole_fleet_vehicle_registration_snapshot_by_postcode_q3_2023.csv</t>
  </si>
  <si>
    <t xml:space="preserve">https://opendata.transport.vic.gov.au/dataset/54e52c3b-6016-4166-a241-c253e26b8f62/resource/356fbd55-cbb4-44fd-86c6-65473b3d19ec/download/whole_fleet_vehicle_registration_snapshot_by_postcode_q3_2023.csv</t>
  </si>
  <si>
    <t xml:space="preserve">whole_fleet_vehicle_registration_snapshot_by_postcode_q2_2023.csv</t>
  </si>
  <si>
    <t xml:space="preserve">https://opendata.transport.vic.gov.au/dataset/54e52c3b-6016-4166-a241-c253e26b8f62/resource/64031cbd-5d0f-4045-98ca-ac186791c3ab/download/whole_fleet_vehicle_registration_snapshot_by_postcode_q2_2023.csv</t>
  </si>
  <si>
    <t xml:space="preserve">whole_fleet_vehicle_registration_snapshot_by_postcode_q1_2025.csv</t>
  </si>
  <si>
    <t xml:space="preserve">https://opendata.transport.vic.gov.au/dataset/54e52c3b-6016-4166-a241-c253e26b8f62/resource/02e4e432-17ee-4c06-9700-12ba9396976e/download/whole_fleet_vehicle_registration_snapshot_by_postcode_q1_2025.csv</t>
  </si>
  <si>
    <t xml:space="preserve">whole_fleet_vehicle_registration_snapshot_by_postcode_q2_2025.csv</t>
  </si>
  <si>
    <t xml:space="preserve">https://opendata.transport.vic.gov.au/dataset/54e52c3b-6016-4166-a241-c253e26b8f62/resource/f3b630bf-03dc-48c4-9bb9-d6aa35695104/download/whole_fleet_vehicle_registration_snapshot_by_postcode_q2_2025.csv</t>
  </si>
  <si>
    <t xml:space="preserve">whole_fleet_vehicle_registration_snapshot_by_postcode_q3_2025.csv</t>
  </si>
  <si>
    <t xml:space="preserve">https://opendata.transport.vic.gov.au/dataset/54e52c3b-6016-4166-a241-c253e26b8f62/resource/e926891d-a567-4afd-a339-3f5d6e89a50c/download/whole_fleet_vehicle_registration_snapshot_by_postcode_q3_2025.csv</t>
  </si>
  <si>
    <t xml:space="preserve">whole_fleet_vehicle_registration_snapshot_by_postcode_q4_2025.csv</t>
  </si>
  <si>
    <t xml:space="preserve">https://opendata.transport.vic.gov.au/dataset/54e52c3b-6016-4166-a241-c253e26b8f62/resource/c9b6c9f7-5318-4a3c-b11c-f942f6626fce/download/whole_fleet_vehicle_registration_snapshot_by_postcode_q4_2025.csv</t>
  </si>
  <si>
    <t xml:space="preserve">whole_fleet_vehicle_registration_snapshot_by_postcode_q1_2026.csv</t>
  </si>
  <si>
    <t xml:space="preserve">https://opendata.transport.vic.gov.au/dataset/54e52c3b-6016-4166-a241-c253e26b8f62/resource/1272c696-e5de-47f8-9bf3-2cb432f23fd4/download/whole_fleet_vehicle_registration_snapshot_by_postcode_q1_2026.csv</t>
  </si>
  <si>
    <t xml:space="preserve">whole_fleet_vehicle_registration_snapshot_by_postcode_q2_2026.csv</t>
  </si>
  <si>
    <t xml:space="preserve">https://opendata.transport.vic.gov.au/dataset/54e52c3b-6016-4166-a241-c253e26b8f62/resource/c58f677e-9d64-4c01-838b-7ad758938c84/download/whole_fleet_vehicle_registration_snapshot_by_postcode_q2_2026.csv</t>
  </si>
  <si>
    <t xml:space="preserve">Income</t>
  </si>
  <si>
    <t xml:space="preserve">Table 1 - Total income, earners and summary statistics by geography, 2018-19 to 2022-23.xlsx</t>
  </si>
  <si>
    <t xml:space="preserve">https://www.abs.gov.au/statistics/labour/earnings-and-working-conditions/personal-income-australia/2022-23/Table%201%20-%20Total%20income%2C%20earners%20and%20summary%20statistics%20by%20geography%2C%202018-19%20to%202022-23.xlsx</t>
  </si>
  <si>
    <t xml:space="preserve">ts24individual08medianaveragetaxableincomestatepostcode.xlsx</t>
  </si>
  <si>
    <t xml:space="preserve">https://data.gov.au/data/dataset/faea4485-f407-457d-97f8-3f0822ccd654/resource/4db4ef74-bd3e-47d0-a56e-29659f812c8a/download/ts24individual08medianaveragetaxableincomestatepostcode.xlsx</t>
  </si>
  <si>
    <t xml:space="preserve">ts24individual06taxablestatusstatesa4postcode.xlsx</t>
  </si>
  <si>
    <t xml:space="preserve">https://data.gov.au/data/dataset/faea4485-f407-457d-97f8-3f0822ccd654/resource/9d8577b7-a096-4758-9b3b-0649f3b83de7/download/ts24individual06taxablestatusstatesa4postcode.xlsx</t>
  </si>
  <si>
    <t xml:space="preserve">Fuel prices</t>
  </si>
  <si>
    <t xml:space="preserve">retail_monthly.csv, tgp_monthly.csv</t>
  </si>
  <si>
    <t xml:space="preserve">/home/martinstevenson/models/au_fuel_prices/work/retail_monthly.csv (built by ~/models/au_fuel_prices)</t>
  </si>
  <si>
    <t xml:space="preserve">Boundaries</t>
  </si>
  <si>
    <t xml:space="preserve">lga_boundaries.geojson</t>
  </si>
  <si>
    <t xml:space="preserve">https://geo.abs.gov.au/arcgis/rest/services/ASGS2023/LGA/MapServer/0/query</t>
  </si>
  <si>
    <t xml:space="preserve">vic_postcode_boundaries.geojson</t>
  </si>
  <si>
    <t xml:space="preserve">https://geo.abs.gov.au/arcgis/rest/services/ASGS2021/POA/MapServer/0/query</t>
  </si>
  <si>
    <t xml:space="preserve">Summary of adjustments to the data</t>
  </si>
  <si>
    <t xml:space="preserve">Every filter, relabelling, imputation and proxy applied between the raw files and the tables. Counts are written by build_data.py on each run.</t>
  </si>
  <si>
    <t xml:space="preserve">Adjustment</t>
  </si>
  <si>
    <t xml:space="preserve">Detail</t>
  </si>
  <si>
    <t xml:space="preserve">Records affected</t>
  </si>
  <si>
    <t xml:space="preserve">ABS LGA income</t>
  </si>
  <si>
    <t xml:space="preserve">Dropped unincorporated areas</t>
  </si>
  <si>
    <t xml:space="preserve">No council area to match registrations to</t>
  </si>
  <si>
    <t xml:space="preserve">1 areas</t>
  </si>
  <si>
    <t xml:space="preserve">Earner-weighted income groups</t>
  </si>
  <si>
    <t xml:space="preserve">LGAs ranked by median total income 2022-23 and cut into 5 groups each holding ~1/5 of the state's earners (within state)</t>
  </si>
  <si>
    <t xml:space="preserve">206 LGAs</t>
  </si>
  <si>
    <t xml:space="preserve">ATO postcode income</t>
  </si>
  <si>
    <t xml:space="preserve">Kept VIC postcodes only</t>
  </si>
  <si>
    <t xml:space="preserve">State = VIC and postcode 3000-3999 (drops PO-box-only codes outside the range); ATO omits postcodes with too few individuals</t>
  </si>
  <si>
    <t xml:space="preserve">594 postcodes</t>
  </si>
  <si>
    <t xml:space="preserve">Postcodes ranked by median taxable income 2023–24 and cut into 5 groups weighted by individuals</t>
  </si>
  <si>
    <t xml:space="preserve">Crisis onset detected from prices</t>
  </si>
  <si>
    <t xml:space="preserve">First month from 2025-01 where TGP_petrol_national is &gt;= 25% above its trailing 12-month mean</t>
  </si>
  <si>
    <t xml:space="preserve">onset 2026-03</t>
  </si>
  <si>
    <t xml:space="preserve">NSW new registrations</t>
  </si>
  <si>
    <t xml:space="preserve">Kept new-vehicle registrations only</t>
  </si>
  <si>
    <t xml:space="preserve">Transaction type 'Establish registration of new vehicle'; transfers and second-hand re-registrations dropped</t>
  </si>
  <si>
    <t xml:space="preserve">1,278,780 of 6,712,343 rows kept</t>
  </si>
  <si>
    <t xml:space="preserve">Private customers only</t>
  </si>
  <si>
    <t xml:space="preserve">Customer type in ['Private']; Business, Dealer (demonstrators) and Government dropped</t>
  </si>
  <si>
    <t xml:space="preserve">319,244 rows dropped</t>
  </si>
  <si>
    <t xml:space="preserve">Dropped rows with no usable fuel type</t>
  </si>
  <si>
    <t xml:space="preserve">Fuel type in ['Not Applicable', 'Missing/Unknown', 'Other/Unmapped'] (trailers/caravans and unmapped rows). A block of 'Other/Unmapped' rows (manufacturer also unmapped) appears in 2022-08, 2023-02, 2023-03, 2023-04, 2023-05, 2023-06, 2023-12, 2024-02, 2024-03, 2024-04, 2024-05; assumed spread across fuels like mapped rows</t>
  </si>
  <si>
    <t xml:space="preserve">95,345 rows dropped</t>
  </si>
  <si>
    <t xml:space="preserve">Harmonised fuel labels</t>
  </si>
  <si>
    <t xml:space="preserve">TfNSW changed labels twice. BEV = ['EV', 'BATTERY ELECTRIC', 'ELECTRICITY']; PHEV = ['PHEV', 'PLUG-IN HYBRID ELECTRIC']; everything else = other</t>
  </si>
  <si>
    <t xml:space="preserve">LGA names mapped to ABS</t>
  </si>
  <si>
    <t xml:space="preserve">Aliases {'Nambucca Valley': 'Nambucca', 'Western Plains Regional': 'Dubbo Regional', 'Gundagai': 'Cootamundra-Gundagai Regional'}</t>
  </si>
  <si>
    <t xml:space="preserve">2,800 rows relabelled</t>
  </si>
  <si>
    <t xml:space="preserve">Dropped rows with no matchable LGA</t>
  </si>
  <si>
    <t xml:space="preserve">Labels: ['Missing/Unknown', 'Unincorp. Other Territories', 'Unincorporated NSW']</t>
  </si>
  <si>
    <t xml:space="preserve">7,616 rows dropped</t>
  </si>
  <si>
    <t xml:space="preserve">Suppressed counts imputed</t>
  </si>
  <si>
    <t xml:space="preserve">Counts of 5 or fewer are published as '&lt;=5'; each such cell is valued at an estimated mean (see Suppression sheet; editable on Inputs)</t>
  </si>
  <si>
    <t xml:space="preserve">856,250 of 856,575 rows (100.0%) suppressed</t>
  </si>
  <si>
    <t xml:space="preserve">QLD registrations</t>
  </si>
  <si>
    <t xml:space="preserve">Dropped exact duplicate records</t>
  </si>
  <si>
    <t xml:space="preserve">Identical on every field read</t>
  </si>
  <si>
    <t xml:space="preserve">9 of 4,676,943 rows</t>
  </si>
  <si>
    <t xml:space="preserve">Stripped council-type suffix, e.g. 'Brisbane (C)' -&gt; 'Brisbane'</t>
  </si>
  <si>
    <t xml:space="preserve">all rows</t>
  </si>
  <si>
    <t xml:space="preserve">Fuel groups</t>
  </si>
  <si>
    <t xml:space="preserve">BEV = ['Electric']. 'Petrol And Electric' mixes HEV and PHEV so it stays in 'other'</t>
  </si>
  <si>
    <t xml:space="preserve">Kept 'Registration New' only</t>
  </si>
  <si>
    <t xml:space="preserve">Transfers dropped</t>
  </si>
  <si>
    <t xml:space="preserve">1,987,304 of 4,676,934 rows kept</t>
  </si>
  <si>
    <t xml:space="preserve">Customer type ['Individual']; Organisation dropped</t>
  </si>
  <si>
    <t xml:space="preserve">498,975 rows dropped</t>
  </si>
  <si>
    <t xml:space="preserve">Dropped re-registrations of older vehicles</t>
  </si>
  <si>
    <t xml:space="preserve">'Registration New' also covers used vehicles coming back on the register; kept only year of manufacture &gt;= registration year - 1</t>
  </si>
  <si>
    <t xml:space="preserve">901,918 rows dropped</t>
  </si>
  <si>
    <t xml:space="preserve">Dropped incomplete latest month</t>
  </si>
  <si>
    <t xml:space="preserve">Extract ends 04 Sep 2026; months after 2026-08 are partial</t>
  </si>
  <si>
    <t xml:space="preserve">1,446 rows</t>
  </si>
  <si>
    <t xml:space="preserve">Both states</t>
  </si>
  <si>
    <t xml:space="preserve">Analysis window</t>
  </si>
  <si>
    <t xml:space="preserve">New-registration analysis starts 2023-01 (NSW data begin Jul 2022, QLD Jan 2022)</t>
  </si>
  <si>
    <t xml:space="preserve">QLD fleet (proxy)</t>
  </si>
  <si>
    <t xml:space="preserve">Built a BEV stock proxy from transactions</t>
  </si>
  <si>
    <t xml:space="preserve">QLD publishes no current fleet-by-fuel data by region. Each BEV appearing in any new or transfer record since 2022-01 is placed at the LGA of its latest record up to each month. Misses pre-2022 BEVs never transferred; keeps BEVs later written off or moved interstate</t>
  </si>
  <si>
    <t xml:space="preserve">102,355 distinct BEVs</t>
  </si>
  <si>
    <t xml:space="preserve">NSW fleet</t>
  </si>
  <si>
    <t xml:space="preserve">Light vehicles only</t>
  </si>
  <si>
    <t xml:space="preserve">Vehicle types ['Passenger Car', 'Off-road Passenger Vehicle', 'Forward-control Passenger Vehicle', 'Light Goods Vehicle']; trailers, motorcycles, plant, buses and medium/heavy trucks excluded; motive power ['Not Applicable', 'Missing/Unknown', 'Other/Unmapped'] excluded</t>
  </si>
  <si>
    <t xml:space="preserve">Quarter-end snapshots</t>
  </si>
  <si>
    <t xml:space="preserve">Months [3, 6, 9, 12] plus the latest; 51 snapshot files read</t>
  </si>
  <si>
    <t xml:space="preserve">17 snapshot months</t>
  </si>
  <si>
    <t xml:space="preserve">BEV and other-fuel cells valued by calibration (see Suppression sheet)</t>
  </si>
  <si>
    <t xml:space="preserve">VIC fleet</t>
  </si>
  <si>
    <t xml:space="preserve">Vehicle class and fuel filter</t>
  </si>
  <si>
    <t xml:space="preserve">Class ['2'] (motor vehicles; motorcycles excluded); blank fuel code excluded. BEV = code 'E'; code 'M' = hybrids (HEV+PHEV, not separable)</t>
  </si>
  <si>
    <t xml:space="preserve">Recent-model proxy for new take-up</t>
  </si>
  <si>
    <t xml:space="preserve">VIC's monthly new-registration file has no location, so 'recent-model' vehicles (year of manufacture &gt;= snapshot year - 1) in each quarterly snapshot stand in for recent new-vehicle take-up</t>
  </si>
  <si>
    <t xml:space="preserve">Dropped postcodes with no ATO income</t>
  </si>
  <si>
    <t xml:space="preserve">Postcodes absent from ATO Table 8 (too few taxpayers) or outside the VIC range</t>
  </si>
  <si>
    <t xml:space="preserve">14,967 postcode-quarters; 52,165 vehicles in latest quarter</t>
  </si>
  <si>
    <t xml:space="preserve">Suppressed-cell value (flow)</t>
  </si>
  <si>
    <t xml:space="preserve">Mean '&lt;=5' cell estimated from QLD unit records re-cut at NSW grain with a synthetic gender x age split — see Suppression sheet</t>
  </si>
  <si>
    <t xml:space="preserve">Suppressed-cell value (stock)</t>
  </si>
  <si>
    <t xml:space="preserve">BEV: calibrated so fleet growth matches new BEV registrations; other fuels: calibrated so the detailed snapshot adds to the age-snapshot total</t>
  </si>
  <si>
    <t xml:space="preserve">Income groups within each state</t>
  </si>
  <si>
    <t xml:space="preserve">Q1–Q5 are ranked within NSW, QLD and VIC separately, so 'Q5' is relative to its own state</t>
  </si>
  <si>
    <t xml:space="preserve">Area-level matching</t>
  </si>
  <si>
    <t xml:space="preserve">Registrations are matched to income by the owner's address area (LGA or postcode), not by the buyer's own income</t>
  </si>
  <si>
    <t xml:space="preserve">Fuel crisis</t>
  </si>
  <si>
    <t xml:space="preserve">Comparison windows</t>
  </si>
  <si>
    <t xml:space="preserve">Crisis = onset month to the latest month in both states; compared with the same calendar months a year earlier and with the same number of months just before onset</t>
  </si>
  <si>
    <t xml:space="preserve">Definitions and caveats</t>
  </si>
  <si>
    <t xml:space="preserve">Type</t>
  </si>
  <si>
    <t xml:space="preserve">Definition</t>
  </si>
  <si>
    <t xml:space="preserve">New private registration — NSW</t>
  </si>
  <si>
    <t xml:space="preserve">'Establish registration of new vehicle', customer type Private. Includes light commercials (no body-type field).</t>
  </si>
  <si>
    <t xml:space="preserve">New private registration — QLD</t>
  </si>
  <si>
    <t xml:space="preserve">'Registration New', customer Individual, year of manufacture within one year. QLD file covers passenger body types only, so NSW and QLD levels are not directly comparable — compare gradients within each state.</t>
  </si>
  <si>
    <t xml:space="preserve">NSW: EV / BATTERY ELECTRIC / ELECTRICITY. QLD: Electric. VIC: fuel code E. PHEV only separable in NSW.</t>
  </si>
  <si>
    <t xml:space="preserve">Fleet — NSW</t>
  </si>
  <si>
    <t xml:space="preserve">Passenger, off-road, forward-control passenger and light goods vehicles; quarter-end snapshots.</t>
  </si>
  <si>
    <t xml:space="preserve">Fleet — QLD (proxy)</t>
  </si>
  <si>
    <t xml:space="preserve">Distinct BEVs seen in any QLD transaction since Jan 2022 at their last known LGA; per 1,000 earners.</t>
  </si>
  <si>
    <t xml:space="preserve">Fleet — VIC</t>
  </si>
  <si>
    <t xml:space="preserve">Vehicle class 2 (excludes motorcycles). Recent-model = year of manufacture &gt;= snapshot year - 1.</t>
  </si>
  <si>
    <t xml:space="preserve">Income groups</t>
  </si>
  <si>
    <t xml:space="preserve">Earner-weighted quintiles within each state. Q1 = lowest median income.</t>
  </si>
  <si>
    <t xml:space="preserve">Group's share of BEVs ÷ its share of all new private registrations. 1.0 = proportional.</t>
  </si>
  <si>
    <t xml:space="preserve">Top-10 tables</t>
  </si>
  <si>
    <t xml:space="preserve">Areas ranked on the metric named; only areas above the minimum-size thresholds on Inputs are ranked, so tiny areas don't top the lists on noise.</t>
  </si>
  <si>
    <t xml:space="preserve">Caveat</t>
  </si>
  <si>
    <t xml:space="preserve">Area vs person</t>
  </si>
  <si>
    <t xml:space="preserve">Shows where BEVs are registered, not the buyer's income. Retiree and student areas have low median taxable income but not necessarily low wealth.</t>
  </si>
  <si>
    <t xml:space="preserve">Novated leases</t>
  </si>
  <si>
    <t xml:space="preserve">FBT-exempt EV novated leases (since Jul 2022) are usually registered to the employee, so they count as private and favour salaried areas.</t>
  </si>
  <si>
    <t xml:space="preserve">Income year</t>
  </si>
  <si>
    <t xml:space="preserve">LGA income 2022-23, postcode income 2023-24; registrations 2023–2026. Area income rankings move slowly.</t>
  </si>
  <si>
    <t xml:space="preserve">QLD geography</t>
  </si>
  <si>
    <t xml:space="preserve">QLD LGAs are large (Brisbane ~ a quarter of earners), so QLD income groups are lumpy.</t>
  </si>
  <si>
    <t xml:space="preserve">No state publishes EV registrations by suburb. The finest public geography is postcode (VIC) and LGA (NSW, QLD); the 'top 10' tables use those.</t>
  </si>
  <si>
    <t xml:space="preserve">Fuel crisis attribution</t>
  </si>
  <si>
    <t xml:space="preserve">The crisis comparison is before/after: other 2026 changes (new cheaper BEV models, NVES penalties, incentives) also act on the same months. The same-months-a-year-earlier baseline removes seasonality, not those.</t>
  </si>
  <si>
    <t xml:space="preserve">Price sensitivity slope</t>
  </si>
  <si>
    <t xml:space="preserve">Descriptive OLS of monthly BEV share on pump price since Jan 2023; the rising BEV trend loads on it too.</t>
  </si>
  <si>
    <t xml:space="preserve">Reproduce</t>
  </si>
  <si>
    <t xml:space="preserve">Scripts</t>
  </si>
  <si>
    <t xml:space="preserve">~/models/EV_income: build_data.py -&gt; build_workbook.py -&gt; build_dashboard.py; parameters in config.yaml</t>
  </si>
  <si>
    <t xml:space="preserve">BEV exact</t>
  </si>
  <si>
    <t xml:space="preserve">BEV suppressed cells</t>
  </si>
  <si>
    <t xml:space="preserve">PHEV exact</t>
  </si>
  <si>
    <t xml:space="preserve">PHEV suppressed cells</t>
  </si>
  <si>
    <t xml:space="preserve">Other exact</t>
  </si>
  <si>
    <t xml:space="preserve">Other suppressed cells</t>
  </si>
  <si>
    <t xml:space="preserve">BEV (est.)</t>
  </si>
  <si>
    <t xml:space="preserve">PHEV (est.)</t>
  </si>
  <si>
    <t xml:space="preserve">Other (est.)</t>
  </si>
  <si>
    <t xml:space="preserve">New private regos (est.)</t>
  </si>
  <si>
    <t xml:space="preserve">Light vehicles (est.)</t>
  </si>
  <si>
    <t xml:space="preserve">BEVs seen since Jan 2022, at last known LGA</t>
  </si>
  <si>
    <t xml:space="preserve">Quarter (last month)</t>
  </si>
  <si>
    <t xml:space="preserve">Hybrid (HEV+PHEV)</t>
  </si>
  <si>
    <t xml:space="preserve">Terminal gate petrol (national) (c/L)</t>
  </si>
  <si>
    <t xml:space="preserve">Terminal gate diesel (national) (c/L)</t>
  </si>
  <si>
    <t xml:space="preserve">Helper keys for the Top10 sheet: metric value plus a tiny row-number tie-break, or ±1E9 when the area is not eligible. Do not edit.</t>
  </si>
</sst>
</file>

<file path=xl/styles.xml><?xml version="1.0" encoding="utf-8"?>
<styleSheet xmlns="http://schemas.openxmlformats.org/spreadsheetml/2006/main">
  <numFmts count="10">
    <numFmt numFmtId="164" formatCode="General"/>
    <numFmt numFmtId="165" formatCode="#,##0"/>
    <numFmt numFmtId="166" formatCode="0.0%"/>
    <numFmt numFmtId="167" formatCode="0"/>
    <numFmt numFmtId="168" formatCode="\$#,##0"/>
    <numFmt numFmtId="169" formatCode="0.0"/>
    <numFmt numFmtId="170" formatCode="0.00"/>
    <numFmt numFmtId="171" formatCode="mmm\-yy"/>
    <numFmt numFmtId="172" formatCode="#,##0.0"/>
    <numFmt numFmtId="173" formatCode="0.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2514E"/>
      <name val="Arial"/>
      <family val="0"/>
      <charset val="1"/>
    </font>
    <font>
      <b val="true"/>
      <sz val="13"/>
      <color rgb="FF184F95"/>
      <name val="Arial"/>
      <family val="0"/>
      <charset val="1"/>
    </font>
    <font>
      <b val="true"/>
      <sz val="11"/>
      <color rgb="FF0B0B0B"/>
      <name val="Calibri"/>
      <family val="2"/>
    </font>
    <font>
      <sz val="8"/>
      <color rgb="FF52514E"/>
      <name val="Calibri"/>
      <family val="2"/>
    </font>
    <font>
      <sz val="10"/>
      <color rgb="FF000000"/>
      <name val="Calibri"/>
      <family val="2"/>
    </font>
    <font>
      <b val="true"/>
      <sz val="10"/>
      <color rgb="FF000000"/>
      <name val="Calibri"/>
      <family val="2"/>
    </font>
    <font>
      <b val="true"/>
      <sz val="10"/>
      <color rgb="FFFFFFFF"/>
      <name val="Arial"/>
      <family val="0"/>
      <charset val="1"/>
    </font>
    <font>
      <b val="true"/>
      <sz val="10"/>
      <name val="Arial"/>
      <family val="0"/>
      <charset val="1"/>
    </font>
    <font>
      <sz val="10"/>
      <color rgb="FF008000"/>
      <name val="Arial"/>
      <family val="0"/>
      <charset val="1"/>
    </font>
    <font>
      <sz val="10"/>
      <color rgb="FF0000FF"/>
      <name val="Arial"/>
      <family val="0"/>
      <charset val="1"/>
    </font>
    <font>
      <u val="single"/>
      <sz val="10"/>
      <color rgb="FF1C5CAB"/>
      <name val="Arial"/>
      <family val="0"/>
      <charset val="1"/>
    </font>
  </fonts>
  <fills count="5">
    <fill>
      <patternFill patternType="none"/>
    </fill>
    <fill>
      <patternFill patternType="gray125"/>
    </fill>
    <fill>
      <patternFill patternType="solid">
        <fgColor rgb="FF184F95"/>
        <bgColor rgb="FF0D47A1"/>
      </patternFill>
    </fill>
    <fill>
      <patternFill patternType="solid">
        <fgColor rgb="FFEEF4FC"/>
        <bgColor rgb="FFFF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0" fontId="14" fillId="4" borderId="0" xfId="0" applyFont="true" applyBorder="false" applyAlignment="false" applyProtection="false">
      <alignment horizontal="general" vertical="bottom" textRotation="0" wrapText="false" indent="0" shrinkToFit="false"/>
      <protection locked="true" hidden="false"/>
    </xf>
    <xf numFmtId="165" fontId="14" fillId="4" borderId="0" xfId="0" applyFont="true" applyBorder="false" applyAlignment="false" applyProtection="false">
      <alignment horizontal="general" vertical="bottom" textRotation="0" wrapText="false" indent="0" shrinkToFit="false"/>
      <protection locked="true" hidden="false"/>
    </xf>
    <xf numFmtId="171" fontId="14" fillId="4"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84F9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97B"/>
      <rgbColor rgb="FFC8C7C2"/>
      <rgbColor rgb="FF878787"/>
      <rgbColor rgb="FF5AA2EE"/>
      <rgbColor rgb="FF993366"/>
      <rgbColor rgb="FFEEF4FC"/>
      <rgbColor rgb="FFCCFFFF"/>
      <rgbColor rgb="FF660066"/>
      <rgbColor rgb="FFFF8080"/>
      <rgbColor rgb="FF1565C0"/>
      <rgbColor rgb="FFD9D9D9"/>
      <rgbColor rgb="FF000080"/>
      <rgbColor rgb="FFFF00FF"/>
      <rgbColor rgb="FFFFFF00"/>
      <rgbColor rgb="FF00FFFF"/>
      <rgbColor rgb="FF800080"/>
      <rgbColor rgb="FF800000"/>
      <rgbColor rgb="FF1C5CAB"/>
      <rgbColor rgb="FF0000FF"/>
      <rgbColor rgb="FF00CCFF"/>
      <rgbColor rgb="FFCCFFFF"/>
      <rgbColor rgb="FFE4E3DF"/>
      <rgbColor rgb="FFFFFF99"/>
      <rgbColor rgb="FF90CAF9"/>
      <rgbColor rgb="FFFF99CC"/>
      <rgbColor rgb="FFB4B2A9"/>
      <rgbColor rgb="FFD9D7CF"/>
      <rgbColor rgb="FF1F7AE0"/>
      <rgbColor rgb="FF33CCCC"/>
      <rgbColor rgb="FF99CC00"/>
      <rgbColor rgb="FFFFCC00"/>
      <rgbColor rgb="FFFF9900"/>
      <rgbColor rgb="FFF57C00"/>
      <rgbColor rgb="FF666699"/>
      <rgbColor rgb="FF9AA5B1"/>
      <rgbColor rgb="FF0D47A1"/>
      <rgbColor rgb="FF339966"/>
      <rgbColor rgb="FF0B0B0B"/>
      <rgbColor rgb="FF333300"/>
      <rgbColor rgb="FF993300"/>
      <rgbColor rgb="FF993366"/>
      <rgbColor rgb="FF184F95"/>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 new private registrations per month: BEV vs other fuels</a:t>
            </a:r>
          </a:p>
        </c:rich>
      </c:tx>
      <c:overlay val="0"/>
      <c:spPr>
        <a:noFill/>
        <a:ln w="0">
          <a:noFill/>
        </a:ln>
      </c:spPr>
    </c:title>
    <c:autoTitleDeleted val="0"/>
    <c:plotArea>
      <c:barChart>
        <c:barDir val="col"/>
        <c:grouping val="stacked"/>
        <c:varyColors val="0"/>
        <c:ser>
          <c:idx val="0"/>
          <c:order val="0"/>
          <c:tx>
            <c:strRef>
              <c:f>"BEV"</c:f>
              <c:strCache>
                <c:ptCount val="1"/>
                <c:pt idx="0">
                  <c:v>BEV</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Raw_Numbers!$C$5:$C$48</c:f>
              <c:numCache>
                <c:formatCode>#,##0</c:formatCode>
                <c:ptCount val="44"/>
                <c:pt idx="0">
                  <c:v>1657.175</c:v>
                </c:pt>
                <c:pt idx="1">
                  <c:v>1681.875</c:v>
                </c:pt>
                <c:pt idx="2">
                  <c:v>309.825</c:v>
                </c:pt>
                <c:pt idx="3">
                  <c:v>402.9</c:v>
                </c:pt>
                <c:pt idx="4">
                  <c:v>1953.55</c:v>
                </c:pt>
                <c:pt idx="5">
                  <c:v>1972.075</c:v>
                </c:pt>
                <c:pt idx="6">
                  <c:v>1869.625</c:v>
                </c:pt>
                <c:pt idx="7">
                  <c:v>1722.15</c:v>
                </c:pt>
                <c:pt idx="8">
                  <c:v>2553.95</c:v>
                </c:pt>
                <c:pt idx="9">
                  <c:v>1674.075</c:v>
                </c:pt>
                <c:pt idx="10">
                  <c:v>2385.9</c:v>
                </c:pt>
                <c:pt idx="11">
                  <c:v>1554.225</c:v>
                </c:pt>
                <c:pt idx="12">
                  <c:v>1461.15</c:v>
                </c:pt>
                <c:pt idx="13">
                  <c:v>237.15</c:v>
                </c:pt>
                <c:pt idx="14">
                  <c:v>508.725</c:v>
                </c:pt>
                <c:pt idx="15">
                  <c:v>1215.075</c:v>
                </c:pt>
                <c:pt idx="16">
                  <c:v>1297.95</c:v>
                </c:pt>
                <c:pt idx="17">
                  <c:v>2226.85</c:v>
                </c:pt>
                <c:pt idx="18">
                  <c:v>1670.25</c:v>
                </c:pt>
                <c:pt idx="19">
                  <c:v>1471.35</c:v>
                </c:pt>
                <c:pt idx="20">
                  <c:v>1630.725</c:v>
                </c:pt>
                <c:pt idx="21">
                  <c:v>1537.65</c:v>
                </c:pt>
                <c:pt idx="22">
                  <c:v>1750.2</c:v>
                </c:pt>
                <c:pt idx="23">
                  <c:v>1987.725</c:v>
                </c:pt>
                <c:pt idx="24">
                  <c:v>850.425</c:v>
                </c:pt>
                <c:pt idx="25">
                  <c:v>1554.225</c:v>
                </c:pt>
                <c:pt idx="26">
                  <c:v>1960.95</c:v>
                </c:pt>
                <c:pt idx="27">
                  <c:v>1341.3</c:v>
                </c:pt>
                <c:pt idx="28">
                  <c:v>2745.95</c:v>
                </c:pt>
                <c:pt idx="29">
                  <c:v>3097.1</c:v>
                </c:pt>
                <c:pt idx="30">
                  <c:v>1798.375</c:v>
                </c:pt>
                <c:pt idx="31">
                  <c:v>2528.325</c:v>
                </c:pt>
                <c:pt idx="32">
                  <c:v>3074.325</c:v>
                </c:pt>
                <c:pt idx="33">
                  <c:v>2017.05</c:v>
                </c:pt>
                <c:pt idx="34">
                  <c:v>2297.55</c:v>
                </c:pt>
                <c:pt idx="35">
                  <c:v>2562.1</c:v>
                </c:pt>
                <c:pt idx="36">
                  <c:v>1767.15</c:v>
                </c:pt>
                <c:pt idx="37">
                  <c:v>2834.675</c:v>
                </c:pt>
                <c:pt idx="38">
                  <c:v>3939.75</c:v>
                </c:pt>
                <c:pt idx="39">
                  <c:v>3989.85</c:v>
                </c:pt>
                <c:pt idx="40">
                  <c:v>5712.1</c:v>
                </c:pt>
                <c:pt idx="41">
                  <c:v>7139.875</c:v>
                </c:pt>
                <c:pt idx="42">
                  <c:v>5650.375</c:v>
                </c:pt>
                <c:pt idx="43">
                  <c:v>5688.4</c:v>
                </c:pt>
              </c:numCache>
            </c:numRef>
          </c:val>
        </c:ser>
        <c:ser>
          <c:idx val="1"/>
          <c:order val="1"/>
          <c:tx>
            <c:strRef>
              <c:f>"Other fuels"</c:f>
              <c:strCache>
                <c:ptCount val="1"/>
                <c:pt idx="0">
                  <c:v>Other fuels</c:v>
                </c:pt>
              </c:strCache>
            </c:strRef>
          </c:tx>
          <c:spPr>
            <a:solidFill>
              <a:srgbClr val="c8c7c2"/>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Raw_Numbers!$D$5:$D$48</c:f>
              <c:numCache>
                <c:formatCode>#,##0</c:formatCode>
                <c:ptCount val="44"/>
                <c:pt idx="0">
                  <c:v>19343.127</c:v>
                </c:pt>
                <c:pt idx="1">
                  <c:v>15722.926</c:v>
                </c:pt>
                <c:pt idx="2">
                  <c:v>2462.416</c:v>
                </c:pt>
                <c:pt idx="3">
                  <c:v>6071.89</c:v>
                </c:pt>
                <c:pt idx="4">
                  <c:v>20616.103</c:v>
                </c:pt>
                <c:pt idx="5">
                  <c:v>23575.514</c:v>
                </c:pt>
                <c:pt idx="6">
                  <c:v>21311.114</c:v>
                </c:pt>
                <c:pt idx="7">
                  <c:v>25105.279</c:v>
                </c:pt>
                <c:pt idx="8">
                  <c:v>25017.73</c:v>
                </c:pt>
                <c:pt idx="9">
                  <c:v>23745.564</c:v>
                </c:pt>
                <c:pt idx="10">
                  <c:v>23544.495</c:v>
                </c:pt>
                <c:pt idx="11">
                  <c:v>17231.608</c:v>
                </c:pt>
                <c:pt idx="12">
                  <c:v>20422.826</c:v>
                </c:pt>
                <c:pt idx="13">
                  <c:v>2482.646</c:v>
                </c:pt>
                <c:pt idx="14">
                  <c:v>5015.544</c:v>
                </c:pt>
                <c:pt idx="15">
                  <c:v>17010.965</c:v>
                </c:pt>
                <c:pt idx="16">
                  <c:v>15484.888</c:v>
                </c:pt>
                <c:pt idx="17">
                  <c:v>24120.756</c:v>
                </c:pt>
                <c:pt idx="18">
                  <c:v>22090.52</c:v>
                </c:pt>
                <c:pt idx="19">
                  <c:v>21439.767</c:v>
                </c:pt>
                <c:pt idx="20">
                  <c:v>21307.153</c:v>
                </c:pt>
                <c:pt idx="21">
                  <c:v>20639.122</c:v>
                </c:pt>
                <c:pt idx="22">
                  <c:v>20779.008</c:v>
                </c:pt>
                <c:pt idx="23">
                  <c:v>19122.327</c:v>
                </c:pt>
                <c:pt idx="24">
                  <c:v>18935.16</c:v>
                </c:pt>
                <c:pt idx="25">
                  <c:v>21831.568</c:v>
                </c:pt>
                <c:pt idx="26">
                  <c:v>21063.456</c:v>
                </c:pt>
                <c:pt idx="27">
                  <c:v>18450.392</c:v>
                </c:pt>
                <c:pt idx="28">
                  <c:v>22742.173</c:v>
                </c:pt>
                <c:pt idx="29">
                  <c:v>24804.049</c:v>
                </c:pt>
                <c:pt idx="30">
                  <c:v>21914.879</c:v>
                </c:pt>
                <c:pt idx="31">
                  <c:v>20285.133</c:v>
                </c:pt>
                <c:pt idx="32">
                  <c:v>20940.106</c:v>
                </c:pt>
                <c:pt idx="33">
                  <c:v>21306.657</c:v>
                </c:pt>
                <c:pt idx="34">
                  <c:v>19623.133</c:v>
                </c:pt>
                <c:pt idx="35">
                  <c:v>19822.787</c:v>
                </c:pt>
                <c:pt idx="36">
                  <c:v>18491.359</c:v>
                </c:pt>
                <c:pt idx="37">
                  <c:v>18767.592</c:v>
                </c:pt>
                <c:pt idx="38">
                  <c:v>20412.539</c:v>
                </c:pt>
                <c:pt idx="39">
                  <c:v>16943.44</c:v>
                </c:pt>
                <c:pt idx="40">
                  <c:v>19033.962</c:v>
                </c:pt>
                <c:pt idx="41">
                  <c:v>24206.265</c:v>
                </c:pt>
                <c:pt idx="42">
                  <c:v>19750.038</c:v>
                </c:pt>
                <c:pt idx="43">
                  <c:v>16289.586</c:v>
                </c:pt>
              </c:numCache>
            </c:numRef>
          </c:val>
        </c:ser>
        <c:gapWidth val="40"/>
        <c:overlap val="100"/>
        <c:axId val="962245"/>
        <c:axId val="91562612"/>
      </c:barChart>
      <c:catAx>
        <c:axId val="962245"/>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91562612"/>
        <c:crosses val="autoZero"/>
        <c:auto val="1"/>
        <c:lblAlgn val="ctr"/>
        <c:lblOffset val="100"/>
        <c:noMultiLvlLbl val="0"/>
      </c:catAx>
      <c:valAx>
        <c:axId val="91562612"/>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96224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QLD — new private registrations per month: BEV vs other fuels</a:t>
            </a:r>
          </a:p>
        </c:rich>
      </c:tx>
      <c:overlay val="0"/>
      <c:spPr>
        <a:noFill/>
        <a:ln w="0">
          <a:noFill/>
        </a:ln>
      </c:spPr>
    </c:title>
    <c:autoTitleDeleted val="0"/>
    <c:plotArea>
      <c:barChart>
        <c:barDir val="col"/>
        <c:grouping val="stacked"/>
        <c:varyColors val="0"/>
        <c:ser>
          <c:idx val="0"/>
          <c:order val="0"/>
          <c:tx>
            <c:strRef>
              <c:f>"BEV"</c:f>
              <c:strCache>
                <c:ptCount val="1"/>
                <c:pt idx="0">
                  <c:v>BEV</c:v>
                </c:pt>
              </c:strCache>
            </c:strRef>
          </c:tx>
          <c:spPr>
            <a:solidFill>
              <a:srgbClr val="f57c0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Raw_Numbers!$F$5:$F$48</c:f>
              <c:numCache>
                <c:formatCode>#,##0</c:formatCode>
                <c:ptCount val="44"/>
                <c:pt idx="0">
                  <c:v>1088</c:v>
                </c:pt>
                <c:pt idx="1">
                  <c:v>772</c:v>
                </c:pt>
                <c:pt idx="2">
                  <c:v>908</c:v>
                </c:pt>
                <c:pt idx="3">
                  <c:v>1009</c:v>
                </c:pt>
                <c:pt idx="4">
                  <c:v>822</c:v>
                </c:pt>
                <c:pt idx="5">
                  <c:v>1332</c:v>
                </c:pt>
                <c:pt idx="6">
                  <c:v>797</c:v>
                </c:pt>
                <c:pt idx="7">
                  <c:v>1644</c:v>
                </c:pt>
                <c:pt idx="8">
                  <c:v>1290</c:v>
                </c:pt>
                <c:pt idx="9">
                  <c:v>848</c:v>
                </c:pt>
                <c:pt idx="10">
                  <c:v>1641</c:v>
                </c:pt>
                <c:pt idx="11">
                  <c:v>1020</c:v>
                </c:pt>
                <c:pt idx="12">
                  <c:v>1018</c:v>
                </c:pt>
                <c:pt idx="13">
                  <c:v>1329</c:v>
                </c:pt>
                <c:pt idx="14">
                  <c:v>1511</c:v>
                </c:pt>
                <c:pt idx="15">
                  <c:v>995</c:v>
                </c:pt>
                <c:pt idx="16">
                  <c:v>1572</c:v>
                </c:pt>
                <c:pt idx="17">
                  <c:v>1425</c:v>
                </c:pt>
                <c:pt idx="18">
                  <c:v>1107</c:v>
                </c:pt>
                <c:pt idx="19">
                  <c:v>990</c:v>
                </c:pt>
                <c:pt idx="20">
                  <c:v>782</c:v>
                </c:pt>
                <c:pt idx="21">
                  <c:v>991</c:v>
                </c:pt>
                <c:pt idx="22">
                  <c:v>857</c:v>
                </c:pt>
                <c:pt idx="23">
                  <c:v>1128</c:v>
                </c:pt>
                <c:pt idx="24">
                  <c:v>511</c:v>
                </c:pt>
                <c:pt idx="25">
                  <c:v>668</c:v>
                </c:pt>
                <c:pt idx="26">
                  <c:v>929</c:v>
                </c:pt>
                <c:pt idx="27">
                  <c:v>794</c:v>
                </c:pt>
                <c:pt idx="28">
                  <c:v>1432</c:v>
                </c:pt>
                <c:pt idx="29">
                  <c:v>1808</c:v>
                </c:pt>
                <c:pt idx="30">
                  <c:v>1193</c:v>
                </c:pt>
                <c:pt idx="31">
                  <c:v>1299</c:v>
                </c:pt>
                <c:pt idx="32">
                  <c:v>1508</c:v>
                </c:pt>
                <c:pt idx="33">
                  <c:v>1040</c:v>
                </c:pt>
                <c:pt idx="34">
                  <c:v>1071</c:v>
                </c:pt>
                <c:pt idx="35">
                  <c:v>1389</c:v>
                </c:pt>
                <c:pt idx="36">
                  <c:v>998</c:v>
                </c:pt>
                <c:pt idx="37">
                  <c:v>1455</c:v>
                </c:pt>
                <c:pt idx="38">
                  <c:v>2272</c:v>
                </c:pt>
                <c:pt idx="39">
                  <c:v>2437</c:v>
                </c:pt>
                <c:pt idx="40">
                  <c:v>3335</c:v>
                </c:pt>
                <c:pt idx="41">
                  <c:v>5013</c:v>
                </c:pt>
                <c:pt idx="42">
                  <c:v>3493</c:v>
                </c:pt>
                <c:pt idx="43">
                  <c:v>3830</c:v>
                </c:pt>
              </c:numCache>
            </c:numRef>
          </c:val>
        </c:ser>
        <c:ser>
          <c:idx val="1"/>
          <c:order val="1"/>
          <c:tx>
            <c:strRef>
              <c:f>"Other fuels"</c:f>
              <c:strCache>
                <c:ptCount val="1"/>
                <c:pt idx="0">
                  <c:v>Other fuels</c:v>
                </c:pt>
              </c:strCache>
            </c:strRef>
          </c:tx>
          <c:spPr>
            <a:solidFill>
              <a:srgbClr val="c8c7c2"/>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Raw_Numbers!$G$5:$G$48</c:f>
              <c:numCache>
                <c:formatCode>#,##0</c:formatCode>
                <c:ptCount val="44"/>
                <c:pt idx="0">
                  <c:v>8252</c:v>
                </c:pt>
                <c:pt idx="1">
                  <c:v>7627</c:v>
                </c:pt>
                <c:pt idx="2">
                  <c:v>9521</c:v>
                </c:pt>
                <c:pt idx="3">
                  <c:v>7885</c:v>
                </c:pt>
                <c:pt idx="4">
                  <c:v>9335</c:v>
                </c:pt>
                <c:pt idx="5">
                  <c:v>10495</c:v>
                </c:pt>
                <c:pt idx="6">
                  <c:v>9435</c:v>
                </c:pt>
                <c:pt idx="7">
                  <c:v>9924</c:v>
                </c:pt>
                <c:pt idx="8">
                  <c:v>10079</c:v>
                </c:pt>
                <c:pt idx="9">
                  <c:v>9796</c:v>
                </c:pt>
                <c:pt idx="10">
                  <c:v>9925</c:v>
                </c:pt>
                <c:pt idx="11">
                  <c:v>8379</c:v>
                </c:pt>
                <c:pt idx="12">
                  <c:v>8816</c:v>
                </c:pt>
                <c:pt idx="13">
                  <c:v>9516</c:v>
                </c:pt>
                <c:pt idx="14">
                  <c:v>9704</c:v>
                </c:pt>
                <c:pt idx="15">
                  <c:v>9251</c:v>
                </c:pt>
                <c:pt idx="16">
                  <c:v>9629</c:v>
                </c:pt>
                <c:pt idx="17">
                  <c:v>10551</c:v>
                </c:pt>
                <c:pt idx="18">
                  <c:v>10011</c:v>
                </c:pt>
                <c:pt idx="19">
                  <c:v>9813</c:v>
                </c:pt>
                <c:pt idx="20">
                  <c:v>9789</c:v>
                </c:pt>
                <c:pt idx="21">
                  <c:v>9709</c:v>
                </c:pt>
                <c:pt idx="22">
                  <c:v>9717</c:v>
                </c:pt>
                <c:pt idx="23">
                  <c:v>9183</c:v>
                </c:pt>
                <c:pt idx="24">
                  <c:v>8970</c:v>
                </c:pt>
                <c:pt idx="25">
                  <c:v>9268</c:v>
                </c:pt>
                <c:pt idx="26">
                  <c:v>9247</c:v>
                </c:pt>
                <c:pt idx="27">
                  <c:v>8288</c:v>
                </c:pt>
                <c:pt idx="28">
                  <c:v>10028</c:v>
                </c:pt>
                <c:pt idx="29">
                  <c:v>11244</c:v>
                </c:pt>
                <c:pt idx="30">
                  <c:v>10305</c:v>
                </c:pt>
                <c:pt idx="31">
                  <c:v>9277</c:v>
                </c:pt>
                <c:pt idx="32">
                  <c:v>8882</c:v>
                </c:pt>
                <c:pt idx="33">
                  <c:v>8985</c:v>
                </c:pt>
                <c:pt idx="34">
                  <c:v>8597</c:v>
                </c:pt>
                <c:pt idx="35">
                  <c:v>9028</c:v>
                </c:pt>
                <c:pt idx="36">
                  <c:v>7892</c:v>
                </c:pt>
                <c:pt idx="37">
                  <c:v>7841</c:v>
                </c:pt>
                <c:pt idx="38">
                  <c:v>8763</c:v>
                </c:pt>
                <c:pt idx="39">
                  <c:v>7606</c:v>
                </c:pt>
                <c:pt idx="40">
                  <c:v>7838</c:v>
                </c:pt>
                <c:pt idx="41">
                  <c:v>10504</c:v>
                </c:pt>
                <c:pt idx="42">
                  <c:v>8962</c:v>
                </c:pt>
                <c:pt idx="43">
                  <c:v>7877</c:v>
                </c:pt>
              </c:numCache>
            </c:numRef>
          </c:val>
        </c:ser>
        <c:gapWidth val="40"/>
        <c:overlap val="100"/>
        <c:axId val="33043534"/>
        <c:axId val="96050957"/>
      </c:barChart>
      <c:catAx>
        <c:axId val="33043534"/>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96050957"/>
        <c:crosses val="autoZero"/>
        <c:auto val="1"/>
        <c:lblAlgn val="ctr"/>
        <c:lblOffset val="100"/>
        <c:noMultiLvlLbl val="0"/>
      </c:catAx>
      <c:valAx>
        <c:axId val="96050957"/>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3304353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New BEVs registered in the recent window, by income group (count)</a:t>
            </a:r>
          </a:p>
        </c:rich>
      </c:tx>
      <c:overlay val="0"/>
      <c:spPr>
        <a:noFill/>
        <a:ln w="0">
          <a:noFill/>
        </a:ln>
      </c:spPr>
    </c:title>
    <c:autoTitleDeleted val="0"/>
    <c:plotArea>
      <c:barChart>
        <c:barDir val="col"/>
        <c:grouping val="clustered"/>
        <c:varyColors val="0"/>
        <c:ser>
          <c:idx val="0"/>
          <c:order val="0"/>
          <c:tx>
            <c:strRef>
              <c:f>"NSW"</c:f>
              <c:strCache>
                <c:ptCount val="1"/>
                <c:pt idx="0">
                  <c:v>NSW</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Raw_Numbers!$K$5:$K$9</c:f>
              <c:numCache>
                <c:formatCode>#,##0</c:formatCode>
                <c:ptCount val="5"/>
                <c:pt idx="0">
                  <c:v>6179.25</c:v>
                </c:pt>
                <c:pt idx="1">
                  <c:v>6976.475</c:v>
                </c:pt>
                <c:pt idx="2">
                  <c:v>9659.375</c:v>
                </c:pt>
                <c:pt idx="3">
                  <c:v>10668.825</c:v>
                </c:pt>
                <c:pt idx="4">
                  <c:v>13189.275</c:v>
                </c:pt>
              </c:numCache>
            </c:numRef>
          </c:val>
        </c:ser>
        <c:ser>
          <c:idx val="1"/>
          <c:order val="1"/>
          <c:tx>
            <c:strRef>
              <c:f>"QLD"</c:f>
              <c:strCache>
                <c:ptCount val="1"/>
                <c:pt idx="0">
                  <c:v>QLD</c:v>
                </c:pt>
              </c:strCache>
            </c:strRef>
          </c:tx>
          <c:spPr>
            <a:solidFill>
              <a:srgbClr val="f57c0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Raw_Numbers!$L$5:$L$9</c:f>
              <c:numCache>
                <c:formatCode>#,##0</c:formatCode>
                <c:ptCount val="5"/>
                <c:pt idx="0">
                  <c:v>3850</c:v>
                </c:pt>
                <c:pt idx="1">
                  <c:v>5471</c:v>
                </c:pt>
                <c:pt idx="2">
                  <c:v>5705</c:v>
                </c:pt>
                <c:pt idx="3">
                  <c:v>1907</c:v>
                </c:pt>
                <c:pt idx="4">
                  <c:v>10908</c:v>
                </c:pt>
              </c:numCache>
            </c:numRef>
          </c:val>
        </c:ser>
        <c:ser>
          <c:idx val="2"/>
          <c:order val="2"/>
          <c:tx>
            <c:strRef>
              <c:f>"VIC (recent-model BEVs in fleet)"</c:f>
              <c:strCache>
                <c:ptCount val="1"/>
                <c:pt idx="0">
                  <c:v>VIC (recent-model BEVs in fleet)</c:v>
                </c:pt>
              </c:strCache>
            </c:strRef>
          </c:tx>
          <c:spPr>
            <a:solidFill>
              <a:srgbClr val="00897b"/>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Raw_Numbers!$M$5:$M$9</c:f>
              <c:numCache>
                <c:formatCode>#,##0</c:formatCode>
                <c:ptCount val="5"/>
                <c:pt idx="0">
                  <c:v>10556</c:v>
                </c:pt>
                <c:pt idx="1">
                  <c:v>9896</c:v>
                </c:pt>
                <c:pt idx="2">
                  <c:v>12000</c:v>
                </c:pt>
                <c:pt idx="3">
                  <c:v>13411</c:v>
                </c:pt>
                <c:pt idx="4">
                  <c:v>14861</c:v>
                </c:pt>
              </c:numCache>
            </c:numRef>
          </c:val>
        </c:ser>
        <c:gapWidth val="60"/>
        <c:overlap val="0"/>
        <c:axId val="50403158"/>
        <c:axId val="7874301"/>
      </c:barChart>
      <c:catAx>
        <c:axId val="504031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7874301"/>
        <c:crosses val="autoZero"/>
        <c:auto val="1"/>
        <c:lblAlgn val="ctr"/>
        <c:lblOffset val="100"/>
        <c:noMultiLvlLbl val="0"/>
      </c:catAx>
      <c:valAx>
        <c:axId val="7874301"/>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5040315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BEVs in the registered fleet, latest, by income group (count)</a:t>
            </a:r>
          </a:p>
        </c:rich>
      </c:tx>
      <c:overlay val="0"/>
      <c:spPr>
        <a:noFill/>
        <a:ln w="0">
          <a:noFill/>
        </a:ln>
      </c:spPr>
    </c:title>
    <c:autoTitleDeleted val="0"/>
    <c:plotArea>
      <c:barChart>
        <c:barDir val="col"/>
        <c:grouping val="clustered"/>
        <c:varyColors val="0"/>
        <c:ser>
          <c:idx val="0"/>
          <c:order val="0"/>
          <c:tx>
            <c:strRef>
              <c:f>"NSW"</c:f>
              <c:strCache>
                <c:ptCount val="1"/>
                <c:pt idx="0">
                  <c:v>NSW</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Raw_Numbers!$N$5:$N$9</c:f>
              <c:numCache>
                <c:formatCode>#,##0</c:formatCode>
                <c:ptCount val="5"/>
                <c:pt idx="0">
                  <c:v>20720.64</c:v>
                </c:pt>
                <c:pt idx="1">
                  <c:v>22211.48</c:v>
                </c:pt>
                <c:pt idx="2">
                  <c:v>30243.44</c:v>
                </c:pt>
                <c:pt idx="3">
                  <c:v>41298.68</c:v>
                </c:pt>
                <c:pt idx="4">
                  <c:v>47038</c:v>
                </c:pt>
              </c:numCache>
            </c:numRef>
          </c:val>
        </c:ser>
        <c:ser>
          <c:idx val="1"/>
          <c:order val="1"/>
          <c:tx>
            <c:strRef>
              <c:f>"QLD (BEVs seen since 2022)"</c:f>
              <c:strCache>
                <c:ptCount val="1"/>
                <c:pt idx="0">
                  <c:v>QLD (BEVs seen since 2022)</c:v>
                </c:pt>
              </c:strCache>
            </c:strRef>
          </c:tx>
          <c:spPr>
            <a:solidFill>
              <a:srgbClr val="f57c0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Raw_Numbers!$O$5:$O$9</c:f>
              <c:numCache>
                <c:formatCode>#,##0</c:formatCode>
                <c:ptCount val="5"/>
                <c:pt idx="0">
                  <c:v>11967</c:v>
                </c:pt>
                <c:pt idx="1">
                  <c:v>20906</c:v>
                </c:pt>
                <c:pt idx="2">
                  <c:v>16754</c:v>
                </c:pt>
                <c:pt idx="3">
                  <c:v>6120</c:v>
                </c:pt>
                <c:pt idx="4">
                  <c:v>45082</c:v>
                </c:pt>
              </c:numCache>
            </c:numRef>
          </c:val>
        </c:ser>
        <c:ser>
          <c:idx val="2"/>
          <c:order val="2"/>
          <c:tx>
            <c:strRef>
              <c:f>"VIC"</c:f>
              <c:strCache>
                <c:ptCount val="1"/>
                <c:pt idx="0">
                  <c:v>VIC</c:v>
                </c:pt>
              </c:strCache>
            </c:strRef>
          </c:tx>
          <c:spPr>
            <a:solidFill>
              <a:srgbClr val="00897b"/>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Raw_Numbers!$P$5:$P$9</c:f>
              <c:numCache>
                <c:formatCode>#,##0</c:formatCode>
                <c:ptCount val="5"/>
                <c:pt idx="0">
                  <c:v>23022</c:v>
                </c:pt>
                <c:pt idx="1">
                  <c:v>22092</c:v>
                </c:pt>
                <c:pt idx="2">
                  <c:v>25104</c:v>
                </c:pt>
                <c:pt idx="3">
                  <c:v>28842</c:v>
                </c:pt>
                <c:pt idx="4">
                  <c:v>35965</c:v>
                </c:pt>
              </c:numCache>
            </c:numRef>
          </c:val>
        </c:ser>
        <c:gapWidth val="60"/>
        <c:overlap val="0"/>
        <c:axId val="75613918"/>
        <c:axId val="86398273"/>
      </c:barChart>
      <c:catAx>
        <c:axId val="756139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86398273"/>
        <c:crosses val="autoZero"/>
        <c:auto val="1"/>
        <c:lblAlgn val="ctr"/>
        <c:lblOffset val="100"/>
        <c:noMultiLvlLbl val="0"/>
      </c:catAx>
      <c:valAx>
        <c:axId val="86398273"/>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7561391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 BEV fleet by LGA income group (count, quarter ends)</a:t>
            </a:r>
          </a:p>
        </c:rich>
      </c:tx>
      <c:overlay val="0"/>
      <c:spPr>
        <a:noFill/>
        <a:ln w="0">
          <a:noFill/>
        </a:ln>
      </c:spPr>
    </c:title>
    <c:autoTitleDeleted val="0"/>
    <c:plotArea>
      <c:barChart>
        <c:barDir val="col"/>
        <c:grouping val="stacked"/>
        <c:varyColors val="0"/>
        <c:ser>
          <c:idx val="0"/>
          <c:order val="0"/>
          <c:tx>
            <c:strRef>
              <c:f>"Q1 (lowest)"</c:f>
              <c:strCache>
                <c:ptCount val="1"/>
                <c:pt idx="0">
                  <c:v>Q1 (lowest)</c:v>
                </c:pt>
              </c:strCache>
            </c:strRef>
          </c:tx>
          <c:spPr>
            <a:solidFill>
              <a:srgbClr val="90caf9"/>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Stock_Group!$G$5:$G$21</c:f>
              <c:numCache>
                <c:formatCode>#,##0</c:formatCode>
                <c:ptCount val="17"/>
                <c:pt idx="0">
                  <c:v>2769.44</c:v>
                </c:pt>
                <c:pt idx="1">
                  <c:v>3218.64</c:v>
                </c:pt>
                <c:pt idx="2">
                  <c:v>4072.52</c:v>
                </c:pt>
                <c:pt idx="3">
                  <c:v>5035.2</c:v>
                </c:pt>
                <c:pt idx="4">
                  <c:v>5911.52</c:v>
                </c:pt>
                <c:pt idx="5">
                  <c:v>6755.36</c:v>
                </c:pt>
                <c:pt idx="6">
                  <c:v>7901.52</c:v>
                </c:pt>
                <c:pt idx="7">
                  <c:v>8700.36</c:v>
                </c:pt>
                <c:pt idx="8">
                  <c:v>9312.96</c:v>
                </c:pt>
                <c:pt idx="9">
                  <c:v>10005.52</c:v>
                </c:pt>
                <c:pt idx="10">
                  <c:v>10741.68</c:v>
                </c:pt>
                <c:pt idx="11">
                  <c:v>11715.04</c:v>
                </c:pt>
                <c:pt idx="12">
                  <c:v>12760.6</c:v>
                </c:pt>
                <c:pt idx="13">
                  <c:v>13829.44</c:v>
                </c:pt>
                <c:pt idx="14">
                  <c:v>15453.12</c:v>
                </c:pt>
                <c:pt idx="15">
                  <c:v>18815.44</c:v>
                </c:pt>
                <c:pt idx="16">
                  <c:v>20720.64</c:v>
                </c:pt>
              </c:numCache>
            </c:numRef>
          </c:val>
        </c:ser>
        <c:ser>
          <c:idx val="1"/>
          <c:order val="1"/>
          <c:tx>
            <c:strRef>
              <c:f>"Q2"</c:f>
              <c:strCache>
                <c:ptCount val="1"/>
                <c:pt idx="0">
                  <c:v>Q2</c:v>
                </c:pt>
              </c:strCache>
            </c:strRef>
          </c:tx>
          <c:spPr>
            <a:solidFill>
              <a:srgbClr val="5aa2ee"/>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Stock_Group!$H$5:$H$21</c:f>
              <c:numCache>
                <c:formatCode>#,##0</c:formatCode>
                <c:ptCount val="17"/>
                <c:pt idx="0">
                  <c:v>2649.04</c:v>
                </c:pt>
                <c:pt idx="1">
                  <c:v>3088.32</c:v>
                </c:pt>
                <c:pt idx="2">
                  <c:v>4043.52</c:v>
                </c:pt>
                <c:pt idx="3">
                  <c:v>5124.64</c:v>
                </c:pt>
                <c:pt idx="4">
                  <c:v>6105.08</c:v>
                </c:pt>
                <c:pt idx="5">
                  <c:v>6960.04</c:v>
                </c:pt>
                <c:pt idx="6">
                  <c:v>8109.72</c:v>
                </c:pt>
                <c:pt idx="7">
                  <c:v>9087.68</c:v>
                </c:pt>
                <c:pt idx="8">
                  <c:v>9727.36</c:v>
                </c:pt>
                <c:pt idx="9">
                  <c:v>10581.88</c:v>
                </c:pt>
                <c:pt idx="10">
                  <c:v>11340.84</c:v>
                </c:pt>
                <c:pt idx="11">
                  <c:v>12614.92</c:v>
                </c:pt>
                <c:pt idx="12">
                  <c:v>13816.8</c:v>
                </c:pt>
                <c:pt idx="13">
                  <c:v>14950</c:v>
                </c:pt>
                <c:pt idx="14">
                  <c:v>16543.84</c:v>
                </c:pt>
                <c:pt idx="15">
                  <c:v>20092.88</c:v>
                </c:pt>
                <c:pt idx="16">
                  <c:v>22211.48</c:v>
                </c:pt>
              </c:numCache>
            </c:numRef>
          </c:val>
        </c:ser>
        <c:ser>
          <c:idx val="2"/>
          <c:order val="2"/>
          <c:tx>
            <c:strRef>
              <c:f>"Q3"</c:f>
              <c:strCache>
                <c:ptCount val="1"/>
                <c:pt idx="0">
                  <c:v>Q3</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Stock_Group!$I$5:$I$21</c:f>
              <c:numCache>
                <c:formatCode>#,##0</c:formatCode>
                <c:ptCount val="17"/>
                <c:pt idx="0">
                  <c:v>3418.6</c:v>
                </c:pt>
                <c:pt idx="1">
                  <c:v>3982.16</c:v>
                </c:pt>
                <c:pt idx="2">
                  <c:v>5194.52</c:v>
                </c:pt>
                <c:pt idx="3">
                  <c:v>6636.64</c:v>
                </c:pt>
                <c:pt idx="4">
                  <c:v>8103</c:v>
                </c:pt>
                <c:pt idx="5">
                  <c:v>9240</c:v>
                </c:pt>
                <c:pt idx="6">
                  <c:v>10988.92</c:v>
                </c:pt>
                <c:pt idx="7">
                  <c:v>12276.6</c:v>
                </c:pt>
                <c:pt idx="8">
                  <c:v>13343.84</c:v>
                </c:pt>
                <c:pt idx="9">
                  <c:v>14462.4</c:v>
                </c:pt>
                <c:pt idx="10">
                  <c:v>15568.84</c:v>
                </c:pt>
                <c:pt idx="11">
                  <c:v>17377.44</c:v>
                </c:pt>
                <c:pt idx="12">
                  <c:v>18963</c:v>
                </c:pt>
                <c:pt idx="13">
                  <c:v>20366.52</c:v>
                </c:pt>
                <c:pt idx="14">
                  <c:v>22502.04</c:v>
                </c:pt>
                <c:pt idx="15">
                  <c:v>27196.44</c:v>
                </c:pt>
                <c:pt idx="16">
                  <c:v>30243.44</c:v>
                </c:pt>
              </c:numCache>
            </c:numRef>
          </c:val>
        </c:ser>
        <c:ser>
          <c:idx val="3"/>
          <c:order val="3"/>
          <c:tx>
            <c:strRef>
              <c:f>"Q4"</c:f>
              <c:strCache>
                <c:ptCount val="1"/>
                <c:pt idx="0">
                  <c:v>Q4</c:v>
                </c:pt>
              </c:strCache>
            </c:strRef>
          </c:tx>
          <c:spPr>
            <a:solidFill>
              <a:srgbClr val="1565c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Stock_Group!$J$5:$J$21</c:f>
              <c:numCache>
                <c:formatCode>#,##0</c:formatCode>
                <c:ptCount val="17"/>
                <c:pt idx="0">
                  <c:v>5006.68</c:v>
                </c:pt>
                <c:pt idx="1">
                  <c:v>5989.84</c:v>
                </c:pt>
                <c:pt idx="2">
                  <c:v>7659.92</c:v>
                </c:pt>
                <c:pt idx="3">
                  <c:v>9979.48</c:v>
                </c:pt>
                <c:pt idx="4">
                  <c:v>12249.76</c:v>
                </c:pt>
                <c:pt idx="5">
                  <c:v>14243.8</c:v>
                </c:pt>
                <c:pt idx="6">
                  <c:v>16467.32</c:v>
                </c:pt>
                <c:pt idx="7">
                  <c:v>18502.72</c:v>
                </c:pt>
                <c:pt idx="8">
                  <c:v>19930.88</c:v>
                </c:pt>
                <c:pt idx="9">
                  <c:v>21592.84</c:v>
                </c:pt>
                <c:pt idx="10">
                  <c:v>23518.2</c:v>
                </c:pt>
                <c:pt idx="11">
                  <c:v>26026</c:v>
                </c:pt>
                <c:pt idx="12">
                  <c:v>28261.76</c:v>
                </c:pt>
                <c:pt idx="13">
                  <c:v>30653.76</c:v>
                </c:pt>
                <c:pt idx="14">
                  <c:v>32942.36</c:v>
                </c:pt>
                <c:pt idx="15">
                  <c:v>37774.12</c:v>
                </c:pt>
                <c:pt idx="16">
                  <c:v>41298.68</c:v>
                </c:pt>
              </c:numCache>
            </c:numRef>
          </c:val>
        </c:ser>
        <c:ser>
          <c:idx val="4"/>
          <c:order val="4"/>
          <c:tx>
            <c:strRef>
              <c:f>"Q5 (highest)"</c:f>
              <c:strCache>
                <c:ptCount val="1"/>
                <c:pt idx="0">
                  <c:v>Q5 (highest)</c:v>
                </c:pt>
              </c:strCache>
            </c:strRef>
          </c:tx>
          <c:spPr>
            <a:solidFill>
              <a:srgbClr val="0d47a1"/>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Stock_Group!$K$5:$K$21</c:f>
              <c:numCache>
                <c:formatCode>#,##0</c:formatCode>
                <c:ptCount val="17"/>
                <c:pt idx="0">
                  <c:v>7165.4</c:v>
                </c:pt>
                <c:pt idx="1">
                  <c:v>8109.84</c:v>
                </c:pt>
                <c:pt idx="2">
                  <c:v>10341.2</c:v>
                </c:pt>
                <c:pt idx="3">
                  <c:v>13082.28</c:v>
                </c:pt>
                <c:pt idx="4">
                  <c:v>15318.72</c:v>
                </c:pt>
                <c:pt idx="5">
                  <c:v>16946.48</c:v>
                </c:pt>
                <c:pt idx="6">
                  <c:v>19774.2</c:v>
                </c:pt>
                <c:pt idx="7">
                  <c:v>22010.88</c:v>
                </c:pt>
                <c:pt idx="8">
                  <c:v>23514.6</c:v>
                </c:pt>
                <c:pt idx="9">
                  <c:v>25259.24</c:v>
                </c:pt>
                <c:pt idx="10">
                  <c:v>27205.28</c:v>
                </c:pt>
                <c:pt idx="11">
                  <c:v>29705.24</c:v>
                </c:pt>
                <c:pt idx="12">
                  <c:v>32332.72</c:v>
                </c:pt>
                <c:pt idx="13">
                  <c:v>34902.48</c:v>
                </c:pt>
                <c:pt idx="14">
                  <c:v>37850.24</c:v>
                </c:pt>
                <c:pt idx="15">
                  <c:v>43320.36</c:v>
                </c:pt>
                <c:pt idx="16">
                  <c:v>47038</c:v>
                </c:pt>
              </c:numCache>
            </c:numRef>
          </c:val>
        </c:ser>
        <c:gapWidth val="30"/>
        <c:overlap val="100"/>
        <c:axId val="68196126"/>
        <c:axId val="68656113"/>
      </c:barChart>
      <c:catAx>
        <c:axId val="68196126"/>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68656113"/>
        <c:crosses val="autoZero"/>
        <c:auto val="1"/>
        <c:lblAlgn val="ctr"/>
        <c:lblOffset val="100"/>
        <c:noMultiLvlLbl val="0"/>
      </c:catAx>
      <c:valAx>
        <c:axId val="68656113"/>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6819612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VIC — BEV fleet by postcode income group (count, quarters)</a:t>
            </a:r>
          </a:p>
        </c:rich>
      </c:tx>
      <c:overlay val="0"/>
      <c:spPr>
        <a:noFill/>
        <a:ln w="0">
          <a:noFill/>
        </a:ln>
      </c:spPr>
    </c:title>
    <c:autoTitleDeleted val="0"/>
    <c:plotArea>
      <c:barChart>
        <c:barDir val="col"/>
        <c:grouping val="stacked"/>
        <c:varyColors val="0"/>
        <c:ser>
          <c:idx val="0"/>
          <c:order val="0"/>
          <c:tx>
            <c:strRef>
              <c:f>"Q1 (lowest)"</c:f>
              <c:strCache>
                <c:ptCount val="1"/>
                <c:pt idx="0">
                  <c:v>Q1 (lowest)</c:v>
                </c:pt>
              </c:strCache>
            </c:strRef>
          </c:tx>
          <c:spPr>
            <a:solidFill>
              <a:srgbClr val="90caf9"/>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Stock_Group!$G$47:$G$59</c:f>
              <c:numCache>
                <c:formatCode>#,##0</c:formatCode>
                <c:ptCount val="13"/>
                <c:pt idx="0">
                  <c:v>6512</c:v>
                </c:pt>
                <c:pt idx="1">
                  <c:v>7516</c:v>
                </c:pt>
                <c:pt idx="2">
                  <c:v>8433</c:v>
                </c:pt>
                <c:pt idx="3">
                  <c:v>9615</c:v>
                </c:pt>
                <c:pt idx="4">
                  <c:v>10822</c:v>
                </c:pt>
                <c:pt idx="5">
                  <c:v>11650</c:v>
                </c:pt>
                <c:pt idx="6">
                  <c:v>12680</c:v>
                </c:pt>
                <c:pt idx="7">
                  <c:v>13529</c:v>
                </c:pt>
                <c:pt idx="8">
                  <c:v>15005</c:v>
                </c:pt>
                <c:pt idx="9">
                  <c:v>16613</c:v>
                </c:pt>
                <c:pt idx="10">
                  <c:v>17485</c:v>
                </c:pt>
                <c:pt idx="11">
                  <c:v>19237</c:v>
                </c:pt>
                <c:pt idx="12">
                  <c:v>23022</c:v>
                </c:pt>
              </c:numCache>
            </c:numRef>
          </c:val>
        </c:ser>
        <c:ser>
          <c:idx val="1"/>
          <c:order val="1"/>
          <c:tx>
            <c:strRef>
              <c:f>"Q2"</c:f>
              <c:strCache>
                <c:ptCount val="1"/>
                <c:pt idx="0">
                  <c:v>Q2</c:v>
                </c:pt>
              </c:strCache>
            </c:strRef>
          </c:tx>
          <c:spPr>
            <a:solidFill>
              <a:srgbClr val="5aa2ee"/>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Stock_Group!$H$47:$H$59</c:f>
              <c:numCache>
                <c:formatCode>#,##0</c:formatCode>
                <c:ptCount val="13"/>
                <c:pt idx="0">
                  <c:v>5133</c:v>
                </c:pt>
                <c:pt idx="1">
                  <c:v>5936</c:v>
                </c:pt>
                <c:pt idx="2">
                  <c:v>6667</c:v>
                </c:pt>
                <c:pt idx="3">
                  <c:v>7657</c:v>
                </c:pt>
                <c:pt idx="4">
                  <c:v>8711</c:v>
                </c:pt>
                <c:pt idx="5">
                  <c:v>9613</c:v>
                </c:pt>
                <c:pt idx="6">
                  <c:v>10459</c:v>
                </c:pt>
                <c:pt idx="7">
                  <c:v>11246</c:v>
                </c:pt>
                <c:pt idx="8">
                  <c:v>12665</c:v>
                </c:pt>
                <c:pt idx="9">
                  <c:v>14323</c:v>
                </c:pt>
                <c:pt idx="10">
                  <c:v>16485</c:v>
                </c:pt>
                <c:pt idx="11">
                  <c:v>18402</c:v>
                </c:pt>
                <c:pt idx="12">
                  <c:v>22092</c:v>
                </c:pt>
              </c:numCache>
            </c:numRef>
          </c:val>
        </c:ser>
        <c:ser>
          <c:idx val="2"/>
          <c:order val="2"/>
          <c:tx>
            <c:strRef>
              <c:f>"Q3"</c:f>
              <c:strCache>
                <c:ptCount val="1"/>
                <c:pt idx="0">
                  <c:v>Q3</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Stock_Group!$I$47:$I$59</c:f>
              <c:numCache>
                <c:formatCode>#,##0</c:formatCode>
                <c:ptCount val="13"/>
                <c:pt idx="0">
                  <c:v>6012</c:v>
                </c:pt>
                <c:pt idx="1">
                  <c:v>7073</c:v>
                </c:pt>
                <c:pt idx="2">
                  <c:v>8142</c:v>
                </c:pt>
                <c:pt idx="3">
                  <c:v>9369</c:v>
                </c:pt>
                <c:pt idx="4">
                  <c:v>10731</c:v>
                </c:pt>
                <c:pt idx="5">
                  <c:v>11834</c:v>
                </c:pt>
                <c:pt idx="6">
                  <c:v>12949</c:v>
                </c:pt>
                <c:pt idx="7">
                  <c:v>13995</c:v>
                </c:pt>
                <c:pt idx="8">
                  <c:v>15629</c:v>
                </c:pt>
                <c:pt idx="9">
                  <c:v>17313</c:v>
                </c:pt>
                <c:pt idx="10">
                  <c:v>18664</c:v>
                </c:pt>
                <c:pt idx="11">
                  <c:v>20864</c:v>
                </c:pt>
                <c:pt idx="12">
                  <c:v>25104</c:v>
                </c:pt>
              </c:numCache>
            </c:numRef>
          </c:val>
        </c:ser>
        <c:ser>
          <c:idx val="3"/>
          <c:order val="3"/>
          <c:tx>
            <c:strRef>
              <c:f>"Q4"</c:f>
              <c:strCache>
                <c:ptCount val="1"/>
                <c:pt idx="0">
                  <c:v>Q4</c:v>
                </c:pt>
              </c:strCache>
            </c:strRef>
          </c:tx>
          <c:spPr>
            <a:solidFill>
              <a:srgbClr val="1565c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Stock_Group!$J$47:$J$59</c:f>
              <c:numCache>
                <c:formatCode>#,##0</c:formatCode>
                <c:ptCount val="13"/>
                <c:pt idx="0">
                  <c:v>6392</c:v>
                </c:pt>
                <c:pt idx="1">
                  <c:v>7467</c:v>
                </c:pt>
                <c:pt idx="2">
                  <c:v>8400</c:v>
                </c:pt>
                <c:pt idx="3">
                  <c:v>9824</c:v>
                </c:pt>
                <c:pt idx="4">
                  <c:v>11278</c:v>
                </c:pt>
                <c:pt idx="5">
                  <c:v>12480</c:v>
                </c:pt>
                <c:pt idx="6">
                  <c:v>13947</c:v>
                </c:pt>
                <c:pt idx="7">
                  <c:v>15197</c:v>
                </c:pt>
                <c:pt idx="8">
                  <c:v>17203</c:v>
                </c:pt>
                <c:pt idx="9">
                  <c:v>19275</c:v>
                </c:pt>
                <c:pt idx="10">
                  <c:v>21241</c:v>
                </c:pt>
                <c:pt idx="11">
                  <c:v>23832</c:v>
                </c:pt>
                <c:pt idx="12">
                  <c:v>28842</c:v>
                </c:pt>
              </c:numCache>
            </c:numRef>
          </c:val>
        </c:ser>
        <c:ser>
          <c:idx val="4"/>
          <c:order val="4"/>
          <c:tx>
            <c:strRef>
              <c:f>"Q5 (highest)"</c:f>
              <c:strCache>
                <c:ptCount val="1"/>
                <c:pt idx="0">
                  <c:v>Q5 (highest)</c:v>
                </c:pt>
              </c:strCache>
            </c:strRef>
          </c:tx>
          <c:spPr>
            <a:solidFill>
              <a:srgbClr val="0d47a1"/>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Stock_Group!$K$47:$K$59</c:f>
              <c:numCache>
                <c:formatCode>#,##0</c:formatCode>
                <c:ptCount val="13"/>
                <c:pt idx="0">
                  <c:v>9906</c:v>
                </c:pt>
                <c:pt idx="1">
                  <c:v>11451</c:v>
                </c:pt>
                <c:pt idx="2">
                  <c:v>13132</c:v>
                </c:pt>
                <c:pt idx="3">
                  <c:v>14917</c:v>
                </c:pt>
                <c:pt idx="4">
                  <c:v>16842</c:v>
                </c:pt>
                <c:pt idx="5">
                  <c:v>18341</c:v>
                </c:pt>
                <c:pt idx="6">
                  <c:v>20258</c:v>
                </c:pt>
                <c:pt idx="7">
                  <c:v>21985</c:v>
                </c:pt>
                <c:pt idx="8">
                  <c:v>24303</c:v>
                </c:pt>
                <c:pt idx="9">
                  <c:v>26426</c:v>
                </c:pt>
                <c:pt idx="10">
                  <c:v>28619</c:v>
                </c:pt>
                <c:pt idx="11">
                  <c:v>31341</c:v>
                </c:pt>
                <c:pt idx="12">
                  <c:v>35965</c:v>
                </c:pt>
              </c:numCache>
            </c:numRef>
          </c:val>
        </c:ser>
        <c:gapWidth val="30"/>
        <c:overlap val="100"/>
        <c:axId val="88152183"/>
        <c:axId val="96789055"/>
      </c:barChart>
      <c:catAx>
        <c:axId val="88152183"/>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96789055"/>
        <c:crosses val="autoZero"/>
        <c:auto val="1"/>
        <c:lblAlgn val="ctr"/>
        <c:lblOffset val="100"/>
        <c:noMultiLvlLbl val="0"/>
      </c:catAx>
      <c:valAx>
        <c:axId val="96789055"/>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8815218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 BEV share of new private registrations, by LGA income group</a:t>
            </a:r>
          </a:p>
        </c:rich>
      </c:tx>
      <c:overlay val="0"/>
      <c:spPr>
        <a:noFill/>
        <a:ln w="0">
          <a:noFill/>
        </a:ln>
      </c:spPr>
    </c:title>
    <c:autoTitleDeleted val="0"/>
    <c:plotArea>
      <c:lineChart>
        <c:grouping val="standard"/>
        <c:varyColors val="0"/>
        <c:ser>
          <c:idx val="0"/>
          <c:order val="0"/>
          <c:tx>
            <c:strRef>
              <c:f>"Q1 (lowest)"</c:f>
              <c:strCache>
                <c:ptCount val="1"/>
                <c:pt idx="0">
                  <c:v>Q1 (lowest)</c:v>
                </c:pt>
              </c:strCache>
            </c:strRef>
          </c:tx>
          <c:spPr>
            <a:solidFill>
              <a:srgbClr val="90caf9"/>
            </a:solidFill>
            <a:ln w="21960">
              <a:solidFill>
                <a:srgbClr val="90caf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Flow_Group_Month!$A$5:$A$48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Flow_Group_Month!$V$5:$V$48</c:f>
              <c:numCache>
                <c:formatCode>0.0%</c:formatCode>
                <c:ptCount val="44"/>
                <c:pt idx="0">
                  <c:v>0.0537345513164965</c:v>
                </c:pt>
                <c:pt idx="1">
                  <c:v>0.0576849121907448</c:v>
                </c:pt>
                <c:pt idx="2">
                  <c:v>0.0546162613981763</c:v>
                </c:pt>
                <c:pt idx="3">
                  <c:v>0.0283971392511569</c:v>
                </c:pt>
                <c:pt idx="4">
                  <c:v>0.0472478808346939</c:v>
                </c:pt>
                <c:pt idx="5">
                  <c:v>0.0427047441024633</c:v>
                </c:pt>
                <c:pt idx="6">
                  <c:v>0.0519947237065961</c:v>
                </c:pt>
                <c:pt idx="7">
                  <c:v>0.0364008028161374</c:v>
                </c:pt>
                <c:pt idx="8">
                  <c:v>0.0585800632807538</c:v>
                </c:pt>
                <c:pt idx="9">
                  <c:v>0.0421070617814338</c:v>
                </c:pt>
                <c:pt idx="10">
                  <c:v>0.0588713603060293</c:v>
                </c:pt>
                <c:pt idx="11">
                  <c:v>0.052703951278125</c:v>
                </c:pt>
                <c:pt idx="12">
                  <c:v>0.0446089671850176</c:v>
                </c:pt>
                <c:pt idx="13">
                  <c:v>0.0427512825384762</c:v>
                </c:pt>
                <c:pt idx="14">
                  <c:v>0.0594689062575853</c:v>
                </c:pt>
                <c:pt idx="15">
                  <c:v>0.0375683385968762</c:v>
                </c:pt>
                <c:pt idx="16">
                  <c:v>0.0402146865597051</c:v>
                </c:pt>
                <c:pt idx="17">
                  <c:v>0.04197511365041</c:v>
                </c:pt>
                <c:pt idx="18">
                  <c:v>0.0421235922493921</c:v>
                </c:pt>
                <c:pt idx="19">
                  <c:v>0.0332081348479296</c:v>
                </c:pt>
                <c:pt idx="20">
                  <c:v>0.0403533541936961</c:v>
                </c:pt>
                <c:pt idx="21">
                  <c:v>0.0454575285774399</c:v>
                </c:pt>
                <c:pt idx="22">
                  <c:v>0.0481568777592994</c:v>
                </c:pt>
                <c:pt idx="23">
                  <c:v>0.0500993791365285</c:v>
                </c:pt>
                <c:pt idx="24">
                  <c:v>0.0201617204668132</c:v>
                </c:pt>
                <c:pt idx="25">
                  <c:v>0.0324393221999793</c:v>
                </c:pt>
                <c:pt idx="26">
                  <c:v>0.0484639862797134</c:v>
                </c:pt>
                <c:pt idx="27">
                  <c:v>0.0305639371553428</c:v>
                </c:pt>
                <c:pt idx="28">
                  <c:v>0.0661265028750653</c:v>
                </c:pt>
                <c:pt idx="29">
                  <c:v>0.0620310883397042</c:v>
                </c:pt>
                <c:pt idx="30">
                  <c:v>0.0451771830301494</c:v>
                </c:pt>
                <c:pt idx="31">
                  <c:v>0.0595377756921633</c:v>
                </c:pt>
                <c:pt idx="32">
                  <c:v>0.0715111156878225</c:v>
                </c:pt>
                <c:pt idx="33">
                  <c:v>0.0500485416692586</c:v>
                </c:pt>
                <c:pt idx="34">
                  <c:v>0.0585575716533551</c:v>
                </c:pt>
                <c:pt idx="35">
                  <c:v>0.0654601610630712</c:v>
                </c:pt>
                <c:pt idx="36">
                  <c:v>0.0525497073961785</c:v>
                </c:pt>
                <c:pt idx="37">
                  <c:v>0.075254895614177</c:v>
                </c:pt>
                <c:pt idx="38">
                  <c:v>0.116157283089505</c:v>
                </c:pt>
                <c:pt idx="39">
                  <c:v>0.137822529893014</c:v>
                </c:pt>
                <c:pt idx="40">
                  <c:v>0.185612842778737</c:v>
                </c:pt>
                <c:pt idx="41">
                  <c:v>0.16921860181708</c:v>
                </c:pt>
                <c:pt idx="42">
                  <c:v>0.15378157219007</c:v>
                </c:pt>
                <c:pt idx="43">
                  <c:v>0.189658012342129</c:v>
                </c:pt>
              </c:numCache>
            </c:numRef>
          </c:val>
          <c:smooth val="0"/>
        </c:ser>
        <c:ser>
          <c:idx val="1"/>
          <c:order val="1"/>
          <c:tx>
            <c:strRef>
              <c:f>"Q2"</c:f>
              <c:strCache>
                <c:ptCount val="1"/>
                <c:pt idx="0">
                  <c:v>Q2</c:v>
                </c:pt>
              </c:strCache>
            </c:strRef>
          </c:tx>
          <c:spPr>
            <a:solidFill>
              <a:srgbClr val="5aa2ee"/>
            </a:solidFill>
            <a:ln w="21960">
              <a:solidFill>
                <a:srgbClr val="5aa2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Flow_Group_Month!$A$5:$A$48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Flow_Group_Month!$W$5:$W$48</c:f>
              <c:numCache>
                <c:formatCode>0.0%</c:formatCode>
                <c:ptCount val="44"/>
                <c:pt idx="0">
                  <c:v>0.0641527618818144</c:v>
                </c:pt>
                <c:pt idx="1">
                  <c:v>0.0663820673062817</c:v>
                </c:pt>
                <c:pt idx="2">
                  <c:v>0.0735654732712114</c:v>
                </c:pt>
                <c:pt idx="3">
                  <c:v>0.0550154167495524</c:v>
                </c:pt>
                <c:pt idx="4">
                  <c:v>0.0563550441447846</c:v>
                </c:pt>
                <c:pt idx="5">
                  <c:v>0.0523266978173206</c:v>
                </c:pt>
                <c:pt idx="6">
                  <c:v>0.0509056033051754</c:v>
                </c:pt>
                <c:pt idx="7">
                  <c:v>0.0405147539072565</c:v>
                </c:pt>
                <c:pt idx="8">
                  <c:v>0.0627525592761202</c:v>
                </c:pt>
                <c:pt idx="9">
                  <c:v>0.0402297037200644</c:v>
                </c:pt>
                <c:pt idx="10">
                  <c:v>0.0584729921876248</c:v>
                </c:pt>
                <c:pt idx="11">
                  <c:v>0.0584760545512211</c:v>
                </c:pt>
                <c:pt idx="12">
                  <c:v>0.0440484973956326</c:v>
                </c:pt>
                <c:pt idx="13">
                  <c:v>0.0528978840846366</c:v>
                </c:pt>
                <c:pt idx="14">
                  <c:v>0.0585551796457603</c:v>
                </c:pt>
                <c:pt idx="15">
                  <c:v>0.0441597327138038</c:v>
                </c:pt>
                <c:pt idx="16">
                  <c:v>0.0476710626056414</c:v>
                </c:pt>
                <c:pt idx="17">
                  <c:v>0.0545942548565638</c:v>
                </c:pt>
                <c:pt idx="18">
                  <c:v>0.0425545251476689</c:v>
                </c:pt>
                <c:pt idx="19">
                  <c:v>0.0395234237744505</c:v>
                </c:pt>
                <c:pt idx="20">
                  <c:v>0.0409969036317085</c:v>
                </c:pt>
                <c:pt idx="21">
                  <c:v>0.0467485082284976</c:v>
                </c:pt>
                <c:pt idx="22">
                  <c:v>0.0509501624789071</c:v>
                </c:pt>
                <c:pt idx="23">
                  <c:v>0.0628784924504712</c:v>
                </c:pt>
                <c:pt idx="24">
                  <c:v>0.0245663141595556</c:v>
                </c:pt>
                <c:pt idx="25">
                  <c:v>0.0387816065443264</c:v>
                </c:pt>
                <c:pt idx="26">
                  <c:v>0.0528283449967155</c:v>
                </c:pt>
                <c:pt idx="27">
                  <c:v>0.0482885592742065</c:v>
                </c:pt>
                <c:pt idx="28">
                  <c:v>0.0793187347931873</c:v>
                </c:pt>
                <c:pt idx="29">
                  <c:v>0.0721815057471962</c:v>
                </c:pt>
                <c:pt idx="30">
                  <c:v>0.053325441051308</c:v>
                </c:pt>
                <c:pt idx="31">
                  <c:v>0.0754378136384252</c:v>
                </c:pt>
                <c:pt idx="32">
                  <c:v>0.0896774757451272</c:v>
                </c:pt>
                <c:pt idx="33">
                  <c:v>0.059893063657252</c:v>
                </c:pt>
                <c:pt idx="34">
                  <c:v>0.0726905888786227</c:v>
                </c:pt>
                <c:pt idx="35">
                  <c:v>0.0738371342711233</c:v>
                </c:pt>
                <c:pt idx="36">
                  <c:v>0.0611113625982</c:v>
                </c:pt>
                <c:pt idx="37">
                  <c:v>0.0893878576012564</c:v>
                </c:pt>
                <c:pt idx="38">
                  <c:v>0.118933030489789</c:v>
                </c:pt>
                <c:pt idx="39">
                  <c:v>0.144040440952555</c:v>
                </c:pt>
                <c:pt idx="40">
                  <c:v>0.190963990943309</c:v>
                </c:pt>
                <c:pt idx="41">
                  <c:v>0.1756429789766</c:v>
                </c:pt>
                <c:pt idx="42">
                  <c:v>0.166699891095886</c:v>
                </c:pt>
                <c:pt idx="43">
                  <c:v>0.198705334622094</c:v>
                </c:pt>
              </c:numCache>
            </c:numRef>
          </c:val>
          <c:smooth val="0"/>
        </c:ser>
        <c:ser>
          <c:idx val="2"/>
          <c:order val="2"/>
          <c:tx>
            <c:strRef>
              <c:f>"Q3"</c:f>
              <c:strCache>
                <c:ptCount val="1"/>
                <c:pt idx="0">
                  <c:v>Q3</c:v>
                </c:pt>
              </c:strCache>
            </c:strRef>
          </c:tx>
          <c:spPr>
            <a:solidFill>
              <a:srgbClr val="1f7ae0"/>
            </a:solidFill>
            <a:ln w="21960">
              <a:solidFill>
                <a:srgbClr val="1f7ae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Flow_Group_Month!$A$5:$A$48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Flow_Group_Month!$X$5:$X$48</c:f>
              <c:numCache>
                <c:formatCode>0.0%</c:formatCode>
                <c:ptCount val="44"/>
                <c:pt idx="0">
                  <c:v>0.0606658015837617</c:v>
                </c:pt>
                <c:pt idx="1">
                  <c:v>0.0768015006932046</c:v>
                </c:pt>
                <c:pt idx="2">
                  <c:v>0.0955595315549772</c:v>
                </c:pt>
                <c:pt idx="3">
                  <c:v>0.0461516614598125</c:v>
                </c:pt>
                <c:pt idx="4">
                  <c:v>0.0736748932625221</c:v>
                </c:pt>
                <c:pt idx="5">
                  <c:v>0.0607553464704894</c:v>
                </c:pt>
                <c:pt idx="6">
                  <c:v>0.0700525203475294</c:v>
                </c:pt>
                <c:pt idx="7">
                  <c:v>0.0524741042428655</c:v>
                </c:pt>
                <c:pt idx="8">
                  <c:v>0.0841921319851195</c:v>
                </c:pt>
                <c:pt idx="9">
                  <c:v>0.0550522907891565</c:v>
                </c:pt>
                <c:pt idx="10">
                  <c:v>0.0796941061290238</c:v>
                </c:pt>
                <c:pt idx="11">
                  <c:v>0.0786765585736508</c:v>
                </c:pt>
                <c:pt idx="12">
                  <c:v>0.0566128482775666</c:v>
                </c:pt>
                <c:pt idx="13">
                  <c:v>0.0917114147482588</c:v>
                </c:pt>
                <c:pt idx="14">
                  <c:v>0.0828613383679463</c:v>
                </c:pt>
                <c:pt idx="15">
                  <c:v>0.0566138685313989</c:v>
                </c:pt>
                <c:pt idx="16">
                  <c:v>0.0650625513651721</c:v>
                </c:pt>
                <c:pt idx="17">
                  <c:v>0.0694750575997387</c:v>
                </c:pt>
                <c:pt idx="18">
                  <c:v>0.0569430407695424</c:v>
                </c:pt>
                <c:pt idx="19">
                  <c:v>0.0608622230399243</c:v>
                </c:pt>
                <c:pt idx="20">
                  <c:v>0.0622978807229509</c:v>
                </c:pt>
                <c:pt idx="21">
                  <c:v>0.0600162095061572</c:v>
                </c:pt>
                <c:pt idx="22">
                  <c:v>0.0679188990716927</c:v>
                </c:pt>
                <c:pt idx="23">
                  <c:v>0.0788380678904728</c:v>
                </c:pt>
                <c:pt idx="24">
                  <c:v>0.0321319028734481</c:v>
                </c:pt>
                <c:pt idx="25">
                  <c:v>0.0474062034403359</c:v>
                </c:pt>
                <c:pt idx="26">
                  <c:v>0.0713663247063648</c:v>
                </c:pt>
                <c:pt idx="27">
                  <c:v>0.058739043805899</c:v>
                </c:pt>
                <c:pt idx="28">
                  <c:v>0.0908641247055868</c:v>
                </c:pt>
                <c:pt idx="29">
                  <c:v>0.102114276171295</c:v>
                </c:pt>
                <c:pt idx="30">
                  <c:v>0.0618914012213236</c:v>
                </c:pt>
                <c:pt idx="31">
                  <c:v>0.0980678444541782</c:v>
                </c:pt>
                <c:pt idx="32">
                  <c:v>0.119322867326054</c:v>
                </c:pt>
                <c:pt idx="33">
                  <c:v>0.0683053396102173</c:v>
                </c:pt>
                <c:pt idx="34">
                  <c:v>0.0929193865758815</c:v>
                </c:pt>
                <c:pt idx="35">
                  <c:v>0.105922875276873</c:v>
                </c:pt>
                <c:pt idx="36">
                  <c:v>0.0811802908372159</c:v>
                </c:pt>
                <c:pt idx="37">
                  <c:v>0.111425521108658</c:v>
                </c:pt>
                <c:pt idx="38">
                  <c:v>0.140478809976269</c:v>
                </c:pt>
                <c:pt idx="39">
                  <c:v>0.184671144280969</c:v>
                </c:pt>
                <c:pt idx="40">
                  <c:v>0.206509259402806</c:v>
                </c:pt>
                <c:pt idx="41">
                  <c:v>0.212566138824073</c:v>
                </c:pt>
                <c:pt idx="42">
                  <c:v>0.213215773628047</c:v>
                </c:pt>
                <c:pt idx="43">
                  <c:v>0.238816221233758</c:v>
                </c:pt>
              </c:numCache>
            </c:numRef>
          </c:val>
          <c:smooth val="0"/>
        </c:ser>
        <c:ser>
          <c:idx val="3"/>
          <c:order val="3"/>
          <c:tx>
            <c:strRef>
              <c:f>"Q4"</c:f>
              <c:strCache>
                <c:ptCount val="1"/>
                <c:pt idx="0">
                  <c:v>Q4</c:v>
                </c:pt>
              </c:strCache>
            </c:strRef>
          </c:tx>
          <c:spPr>
            <a:solidFill>
              <a:srgbClr val="1565c0"/>
            </a:solidFill>
            <a:ln w="21960">
              <a:solidFill>
                <a:srgbClr val="1565c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Flow_Group_Month!$A$5:$A$48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Flow_Group_Month!$Y$5:$Y$48</c:f>
              <c:numCache>
                <c:formatCode>0.0%</c:formatCode>
                <c:ptCount val="44"/>
                <c:pt idx="0">
                  <c:v>0.0861469834565535</c:v>
                </c:pt>
                <c:pt idx="1">
                  <c:v>0.11878158161534</c:v>
                </c:pt>
                <c:pt idx="2">
                  <c:v>0.123230535894843</c:v>
                </c:pt>
                <c:pt idx="3">
                  <c:v>0.0688412746253117</c:v>
                </c:pt>
                <c:pt idx="4">
                  <c:v>0.10627665756346</c:v>
                </c:pt>
                <c:pt idx="5">
                  <c:v>0.0946263021958662</c:v>
                </c:pt>
                <c:pt idx="6">
                  <c:v>0.0982587331655478</c:v>
                </c:pt>
                <c:pt idx="7">
                  <c:v>0.0848447886688388</c:v>
                </c:pt>
                <c:pt idx="8">
                  <c:v>0.111356146665913</c:v>
                </c:pt>
                <c:pt idx="9">
                  <c:v>0.0850474504221773</c:v>
                </c:pt>
                <c:pt idx="10">
                  <c:v>0.11777665549347</c:v>
                </c:pt>
                <c:pt idx="11">
                  <c:v>0.103900866349871</c:v>
                </c:pt>
                <c:pt idx="12">
                  <c:v>0.0811123323796505</c:v>
                </c:pt>
                <c:pt idx="13">
                  <c:v>0.0998257011567105</c:v>
                </c:pt>
                <c:pt idx="14">
                  <c:v>0.116400608133789</c:v>
                </c:pt>
                <c:pt idx="15">
                  <c:v>0.0818095702844677</c:v>
                </c:pt>
                <c:pt idx="16">
                  <c:v>0.101073253927527</c:v>
                </c:pt>
                <c:pt idx="17">
                  <c:v>0.103605994367687</c:v>
                </c:pt>
                <c:pt idx="18">
                  <c:v>0.0903689962616005</c:v>
                </c:pt>
                <c:pt idx="19">
                  <c:v>0.0836292292644939</c:v>
                </c:pt>
                <c:pt idx="20">
                  <c:v>0.0891863078517873</c:v>
                </c:pt>
                <c:pt idx="21">
                  <c:v>0.0861058479719965</c:v>
                </c:pt>
                <c:pt idx="22">
                  <c:v>0.101048919753306</c:v>
                </c:pt>
                <c:pt idx="23">
                  <c:v>0.119358762032916</c:v>
                </c:pt>
                <c:pt idx="24">
                  <c:v>0.0629209053275325</c:v>
                </c:pt>
                <c:pt idx="25">
                  <c:v>0.0921655976066992</c:v>
                </c:pt>
                <c:pt idx="26">
                  <c:v>0.111927432470223</c:v>
                </c:pt>
                <c:pt idx="27">
                  <c:v>0.0853259428884501</c:v>
                </c:pt>
                <c:pt idx="28">
                  <c:v>0.130032810104612</c:v>
                </c:pt>
                <c:pt idx="29">
                  <c:v>0.147791869250005</c:v>
                </c:pt>
                <c:pt idx="30">
                  <c:v>0.0964626265701038</c:v>
                </c:pt>
                <c:pt idx="31">
                  <c:v>0.144226174343878</c:v>
                </c:pt>
                <c:pt idx="32">
                  <c:v>0.157226865883665</c:v>
                </c:pt>
                <c:pt idx="33">
                  <c:v>0.112101211379417</c:v>
                </c:pt>
                <c:pt idx="34">
                  <c:v>0.132745545010192</c:v>
                </c:pt>
                <c:pt idx="35">
                  <c:v>0.14253555173831</c:v>
                </c:pt>
                <c:pt idx="36">
                  <c:v>0.103508803272977</c:v>
                </c:pt>
                <c:pt idx="37">
                  <c:v>0.165509412801176</c:v>
                </c:pt>
                <c:pt idx="38">
                  <c:v>0.192436761603206</c:v>
                </c:pt>
                <c:pt idx="39">
                  <c:v>0.215507355195716</c:v>
                </c:pt>
                <c:pt idx="40">
                  <c:v>0.260440108207262</c:v>
                </c:pt>
                <c:pt idx="41">
                  <c:v>0.262300200174279</c:v>
                </c:pt>
                <c:pt idx="42">
                  <c:v>0.262687196163859</c:v>
                </c:pt>
                <c:pt idx="43">
                  <c:v>0.298208402503772</c:v>
                </c:pt>
              </c:numCache>
            </c:numRef>
          </c:val>
          <c:smooth val="0"/>
        </c:ser>
        <c:ser>
          <c:idx val="4"/>
          <c:order val="4"/>
          <c:tx>
            <c:strRef>
              <c:f>"Q5 (highest)"</c:f>
              <c:strCache>
                <c:ptCount val="1"/>
                <c:pt idx="0">
                  <c:v>Q5 (highest)</c:v>
                </c:pt>
              </c:strCache>
            </c:strRef>
          </c:tx>
          <c:spPr>
            <a:solidFill>
              <a:srgbClr val="0d47a1"/>
            </a:solidFill>
            <a:ln w="21960">
              <a:solidFill>
                <a:srgbClr val="0d47a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Flow_Group_Month!$A$5:$A$48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Flow_Group_Month!$Z$5:$Z$48</c:f>
              <c:numCache>
                <c:formatCode>0.0%</c:formatCode>
                <c:ptCount val="44"/>
                <c:pt idx="0">
                  <c:v>0.137757694808543</c:v>
                </c:pt>
                <c:pt idx="1">
                  <c:v>0.171251932470279</c:v>
                </c:pt>
                <c:pt idx="2">
                  <c:v>0.220086385967226</c:v>
                </c:pt>
                <c:pt idx="3">
                  <c:v>0.116222253245847</c:v>
                </c:pt>
                <c:pt idx="4">
                  <c:v>0.155805036815609</c:v>
                </c:pt>
                <c:pt idx="5">
                  <c:v>0.14286049700506</c:v>
                </c:pt>
                <c:pt idx="6">
                  <c:v>0.134317891331642</c:v>
                </c:pt>
                <c:pt idx="7">
                  <c:v>0.112393455073132</c:v>
                </c:pt>
                <c:pt idx="8">
                  <c:v>0.148551408609733</c:v>
                </c:pt>
                <c:pt idx="9">
                  <c:v>0.113629866788634</c:v>
                </c:pt>
                <c:pt idx="10">
                  <c:v>0.153537508805928</c:v>
                </c:pt>
                <c:pt idx="11">
                  <c:v>0.129085203717654</c:v>
                </c:pt>
                <c:pt idx="12">
                  <c:v>0.118279071140328</c:v>
                </c:pt>
                <c:pt idx="13">
                  <c:v>0.160551320088632</c:v>
                </c:pt>
                <c:pt idx="14">
                  <c:v>0.144805975818193</c:v>
                </c:pt>
                <c:pt idx="15">
                  <c:v>0.119902525843069</c:v>
                </c:pt>
                <c:pt idx="16">
                  <c:v>0.141899849512552</c:v>
                </c:pt>
                <c:pt idx="17">
                  <c:v>0.154102963276251</c:v>
                </c:pt>
                <c:pt idx="18">
                  <c:v>0.124492031388441</c:v>
                </c:pt>
                <c:pt idx="19">
                  <c:v>0.111092670580669</c:v>
                </c:pt>
                <c:pt idx="20">
                  <c:v>0.130530115811407</c:v>
                </c:pt>
                <c:pt idx="21">
                  <c:v>0.113664673642252</c:v>
                </c:pt>
                <c:pt idx="22">
                  <c:v>0.12505750987194</c:v>
                </c:pt>
                <c:pt idx="23">
                  <c:v>0.167076919152627</c:v>
                </c:pt>
                <c:pt idx="24">
                  <c:v>0.0831975089400832</c:v>
                </c:pt>
                <c:pt idx="25">
                  <c:v>0.12409870605662</c:v>
                </c:pt>
                <c:pt idx="26">
                  <c:v>0.142816500711238</c:v>
                </c:pt>
                <c:pt idx="27">
                  <c:v>0.122960781229894</c:v>
                </c:pt>
                <c:pt idx="28">
                  <c:v>0.178048189363151</c:v>
                </c:pt>
                <c:pt idx="29">
                  <c:v>0.174245380141376</c:v>
                </c:pt>
                <c:pt idx="30">
                  <c:v>0.129125640368911</c:v>
                </c:pt>
                <c:pt idx="31">
                  <c:v>0.183724197557549</c:v>
                </c:pt>
                <c:pt idx="32">
                  <c:v>0.203299145346928</c:v>
                </c:pt>
                <c:pt idx="33">
                  <c:v>0.149853973338358</c:v>
                </c:pt>
                <c:pt idx="34">
                  <c:v>0.1747495780821</c:v>
                </c:pt>
                <c:pt idx="35">
                  <c:v>0.194607995041835</c:v>
                </c:pt>
                <c:pt idx="36">
                  <c:v>0.142474246341695</c:v>
                </c:pt>
                <c:pt idx="37">
                  <c:v>0.22143618366763</c:v>
                </c:pt>
                <c:pt idx="38">
                  <c:v>0.248040516992073</c:v>
                </c:pt>
                <c:pt idx="39">
                  <c:v>0.280763799438594</c:v>
                </c:pt>
                <c:pt idx="40">
                  <c:v>0.318745745024258</c:v>
                </c:pt>
                <c:pt idx="41">
                  <c:v>0.326070011367725</c:v>
                </c:pt>
                <c:pt idx="42">
                  <c:v>0.324238655006232</c:v>
                </c:pt>
                <c:pt idx="43">
                  <c:v>0.378130871111665</c:v>
                </c:pt>
              </c:numCache>
            </c:numRef>
          </c:val>
          <c:smooth val="0"/>
        </c:ser>
        <c:hiLowLines>
          <c:spPr>
            <a:ln w="0">
              <a:noFill/>
            </a:ln>
          </c:spPr>
        </c:hiLowLines>
        <c:marker val="0"/>
        <c:axId val="16622899"/>
        <c:axId val="12697239"/>
      </c:lineChart>
      <c:catAx>
        <c:axId val="16622899"/>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12697239"/>
        <c:crosses val="autoZero"/>
        <c:auto val="1"/>
        <c:lblAlgn val="ctr"/>
        <c:lblOffset val="100"/>
        <c:noMultiLvlLbl val="0"/>
      </c:catAx>
      <c:valAx>
        <c:axId val="12697239"/>
        <c:scaling>
          <c:orientation val="minMax"/>
        </c:scaling>
        <c:delete val="0"/>
        <c:axPos val="l"/>
        <c:majorGridlines>
          <c:spPr>
            <a:ln w="9360">
              <a:solidFill>
                <a:srgbClr val="e4e3df"/>
              </a:solidFill>
              <a:round/>
            </a:ln>
          </c:spPr>
        </c:majorGridlines>
        <c:numFmt formatCode="0.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1662289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BEV share of new vehicles, recent window, by income group</a:t>
            </a:r>
          </a:p>
        </c:rich>
      </c:tx>
      <c:overlay val="0"/>
      <c:spPr>
        <a:noFill/>
        <a:ln w="0">
          <a:noFill/>
        </a:ln>
      </c:spPr>
    </c:title>
    <c:autoTitleDeleted val="0"/>
    <c:plotArea>
      <c:barChart>
        <c:barDir val="col"/>
        <c:grouping val="clustered"/>
        <c:varyColors val="0"/>
        <c:ser>
          <c:idx val="0"/>
          <c:order val="0"/>
          <c:tx>
            <c:strRef>
              <c:f>"NSW (new private regos)"</c:f>
              <c:strCache>
                <c:ptCount val="1"/>
                <c:pt idx="0">
                  <c:v>NSW (new private regos)</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Flow_Group_Summary!$B$5:$B$9</c:f>
              <c:strCache>
                <c:ptCount val="5"/>
                <c:pt idx="0">
                  <c:v>Q1 (lowest)</c:v>
                </c:pt>
                <c:pt idx="1">
                  <c:v>Q2</c:v>
                </c:pt>
                <c:pt idx="2">
                  <c:v>Q3</c:v>
                </c:pt>
                <c:pt idx="3">
                  <c:v>Q4</c:v>
                </c:pt>
                <c:pt idx="4">
                  <c:v>Q5 (highest)</c:v>
                </c:pt>
              </c:strCache>
            </c:strRef>
          </c:cat>
          <c:val>
            <c:numRef>
              <c:f>Flow_Group_Summary!$H$5:$H$9</c:f>
              <c:numCache>
                <c:formatCode>0.0%</c:formatCode>
                <c:ptCount val="5"/>
                <c:pt idx="0">
                  <c:v>0.11327733771666</c:v>
                </c:pt>
                <c:pt idx="1">
                  <c:v>0.122665621688619</c:v>
                </c:pt>
                <c:pt idx="2">
                  <c:v>0.151147885994322</c:v>
                </c:pt>
                <c:pt idx="3">
                  <c:v>0.196395092291652</c:v>
                </c:pt>
                <c:pt idx="4">
                  <c:v>0.250713608359293</c:v>
                </c:pt>
              </c:numCache>
            </c:numRef>
          </c:val>
        </c:ser>
        <c:ser>
          <c:idx val="1"/>
          <c:order val="1"/>
          <c:tx>
            <c:strRef>
              <c:f>"QLD (new private regos)"</c:f>
              <c:strCache>
                <c:ptCount val="1"/>
                <c:pt idx="0">
                  <c:v>QLD (new private regos)</c:v>
                </c:pt>
              </c:strCache>
            </c:strRef>
          </c:tx>
          <c:spPr>
            <a:solidFill>
              <a:srgbClr val="f57c0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Flow_Group_Summary!$B$5:$B$9</c:f>
              <c:strCache>
                <c:ptCount val="5"/>
                <c:pt idx="0">
                  <c:v>Q1 (lowest)</c:v>
                </c:pt>
                <c:pt idx="1">
                  <c:v>Q2</c:v>
                </c:pt>
                <c:pt idx="2">
                  <c:v>Q3</c:v>
                </c:pt>
                <c:pt idx="3">
                  <c:v>Q4</c:v>
                </c:pt>
                <c:pt idx="4">
                  <c:v>Q5 (highest)</c:v>
                </c:pt>
              </c:strCache>
            </c:strRef>
          </c:cat>
          <c:val>
            <c:numRef>
              <c:f>Flow_Group_Summary!$H$13:$H$17</c:f>
              <c:numCache>
                <c:formatCode>0.0%</c:formatCode>
                <c:ptCount val="5"/>
                <c:pt idx="0">
                  <c:v>0.158534074531604</c:v>
                </c:pt>
                <c:pt idx="1">
                  <c:v>0.206242696120933</c:v>
                </c:pt>
                <c:pt idx="2">
                  <c:v>0.196927856403176</c:v>
                </c:pt>
                <c:pt idx="3">
                  <c:v>0.150122018420845</c:v>
                </c:pt>
                <c:pt idx="4">
                  <c:v>0.286066455115261</c:v>
                </c:pt>
              </c:numCache>
            </c:numRef>
          </c:val>
        </c:ser>
        <c:ser>
          <c:idx val="2"/>
          <c:order val="2"/>
          <c:tx>
            <c:strRef>
              <c:f>"VIC (recent-model vehicles in fleet)"</c:f>
              <c:strCache>
                <c:ptCount val="1"/>
                <c:pt idx="0">
                  <c:v>VIC (recent-model vehicles in fleet)</c:v>
                </c:pt>
              </c:strCache>
            </c:strRef>
          </c:tx>
          <c:spPr>
            <a:solidFill>
              <a:srgbClr val="00897b"/>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Flow_Group_Summary!$B$5:$B$9</c:f>
              <c:strCache>
                <c:ptCount val="5"/>
                <c:pt idx="0">
                  <c:v>Q1 (lowest)</c:v>
                </c:pt>
                <c:pt idx="1">
                  <c:v>Q2</c:v>
                </c:pt>
                <c:pt idx="2">
                  <c:v>Q3</c:v>
                </c:pt>
                <c:pt idx="3">
                  <c:v>Q4</c:v>
                </c:pt>
                <c:pt idx="4">
                  <c:v>Q5 (highest)</c:v>
                </c:pt>
              </c:strCache>
            </c:strRef>
          </c:cat>
          <c:val>
            <c:numRef>
              <c:f>Flow_Group_Summary!$H$24:$H$28</c:f>
              <c:numCache>
                <c:formatCode>0.0%</c:formatCode>
                <c:ptCount val="5"/>
                <c:pt idx="0">
                  <c:v>0.122587388224364</c:v>
                </c:pt>
                <c:pt idx="1">
                  <c:v>0.122367721432899</c:v>
                </c:pt>
                <c:pt idx="2">
                  <c:v>0.130335614206582</c:v>
                </c:pt>
                <c:pt idx="3">
                  <c:v>0.169551310416324</c:v>
                </c:pt>
                <c:pt idx="4">
                  <c:v>0.175978116710875</c:v>
                </c:pt>
              </c:numCache>
            </c:numRef>
          </c:val>
        </c:ser>
        <c:gapWidth val="60"/>
        <c:overlap val="0"/>
        <c:axId val="90959774"/>
        <c:axId val="67599783"/>
      </c:barChart>
      <c:catAx>
        <c:axId val="909597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67599783"/>
        <c:crosses val="autoZero"/>
        <c:auto val="1"/>
        <c:lblAlgn val="ctr"/>
        <c:lblOffset val="100"/>
        <c:noMultiLvlLbl val="0"/>
      </c:catAx>
      <c:valAx>
        <c:axId val="67599783"/>
        <c:scaling>
          <c:orientation val="minMax"/>
        </c:scaling>
        <c:delete val="0"/>
        <c:axPos val="l"/>
        <c:majorGridlines>
          <c:spPr>
            <a:ln w="9360">
              <a:solidFill>
                <a:srgbClr val="e4e3df"/>
              </a:solidFill>
              <a:round/>
            </a:ln>
          </c:spPr>
        </c:majorGridlines>
        <c:numFmt formatCode="0.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9095977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fleet — BEVs per 1,000 light vehicles, by LGA income group</a:t>
            </a:r>
          </a:p>
        </c:rich>
      </c:tx>
      <c:overlay val="0"/>
      <c:spPr>
        <a:noFill/>
        <a:ln w="0">
          <a:noFill/>
        </a:ln>
      </c:spPr>
    </c:title>
    <c:autoTitleDeleted val="0"/>
    <c:plotArea>
      <c:lineChart>
        <c:grouping val="standard"/>
        <c:varyColors val="0"/>
        <c:ser>
          <c:idx val="0"/>
          <c:order val="0"/>
          <c:tx>
            <c:strRef>
              <c:f>"Q1 (lowest)"</c:f>
              <c:strCache>
                <c:ptCount val="1"/>
                <c:pt idx="0">
                  <c:v>Q1 (lowest)</c:v>
                </c:pt>
              </c:strCache>
            </c:strRef>
          </c:tx>
          <c:spPr>
            <a:solidFill>
              <a:srgbClr val="90caf9"/>
            </a:solidFill>
            <a:ln w="21960">
              <a:solidFill>
                <a:srgbClr val="90caf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Stock_Group!$L$5:$L$21</c:f>
              <c:numCache>
                <c:formatCode>0.0</c:formatCode>
                <c:ptCount val="17"/>
                <c:pt idx="0">
                  <c:v>2.12764059035684</c:v>
                </c:pt>
                <c:pt idx="1">
                  <c:v>2.45940932739744</c:v>
                </c:pt>
                <c:pt idx="2">
                  <c:v>3.10074525081054</c:v>
                </c:pt>
                <c:pt idx="3">
                  <c:v>3.77766292087965</c:v>
                </c:pt>
                <c:pt idx="4">
                  <c:v>4.40671203805212</c:v>
                </c:pt>
                <c:pt idx="5">
                  <c:v>4.99976359520606</c:v>
                </c:pt>
                <c:pt idx="6">
                  <c:v>5.82584738048073</c:v>
                </c:pt>
                <c:pt idx="7">
                  <c:v>6.39934214542676</c:v>
                </c:pt>
                <c:pt idx="8">
                  <c:v>6.82411003235535</c:v>
                </c:pt>
                <c:pt idx="9">
                  <c:v>7.29285835093467</c:v>
                </c:pt>
                <c:pt idx="10">
                  <c:v>7.81456139113312</c:v>
                </c:pt>
                <c:pt idx="11">
                  <c:v>8.5298299585842</c:v>
                </c:pt>
                <c:pt idx="12">
                  <c:v>9.24617644218247</c:v>
                </c:pt>
                <c:pt idx="13">
                  <c:v>9.97571526931781</c:v>
                </c:pt>
                <c:pt idx="14">
                  <c:v>11.1271225718856</c:v>
                </c:pt>
                <c:pt idx="15">
                  <c:v>13.5083999501986</c:v>
                </c:pt>
                <c:pt idx="16">
                  <c:v>14.8350303506325</c:v>
                </c:pt>
              </c:numCache>
            </c:numRef>
          </c:val>
          <c:smooth val="0"/>
        </c:ser>
        <c:ser>
          <c:idx val="1"/>
          <c:order val="1"/>
          <c:tx>
            <c:strRef>
              <c:f>"Q2"</c:f>
              <c:strCache>
                <c:ptCount val="1"/>
                <c:pt idx="0">
                  <c:v>Q2</c:v>
                </c:pt>
              </c:strCache>
            </c:strRef>
          </c:tx>
          <c:spPr>
            <a:solidFill>
              <a:srgbClr val="5aa2ee"/>
            </a:solidFill>
            <a:ln w="21960">
              <a:solidFill>
                <a:srgbClr val="5aa2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Stock_Group!$M$5:$M$21</c:f>
              <c:numCache>
                <c:formatCode>0.0</c:formatCode>
                <c:ptCount val="17"/>
                <c:pt idx="0">
                  <c:v>2.46140911189339</c:v>
                </c:pt>
                <c:pt idx="1">
                  <c:v>2.85598490010066</c:v>
                </c:pt>
                <c:pt idx="2">
                  <c:v>3.72356424506885</c:v>
                </c:pt>
                <c:pt idx="3">
                  <c:v>4.61136231543558</c:v>
                </c:pt>
                <c:pt idx="4">
                  <c:v>5.45859900394865</c:v>
                </c:pt>
                <c:pt idx="5">
                  <c:v>6.17848119007055</c:v>
                </c:pt>
                <c:pt idx="6">
                  <c:v>7.16067655362493</c:v>
                </c:pt>
                <c:pt idx="7">
                  <c:v>7.99816786220281</c:v>
                </c:pt>
                <c:pt idx="8">
                  <c:v>8.50419724521451</c:v>
                </c:pt>
                <c:pt idx="9">
                  <c:v>9.20701918353099</c:v>
                </c:pt>
                <c:pt idx="10">
                  <c:v>9.83508581451112</c:v>
                </c:pt>
                <c:pt idx="11">
                  <c:v>10.9341713568853</c:v>
                </c:pt>
                <c:pt idx="12">
                  <c:v>11.9048559241109</c:v>
                </c:pt>
                <c:pt idx="13">
                  <c:v>12.8187499098668</c:v>
                </c:pt>
                <c:pt idx="14">
                  <c:v>14.1491434186604</c:v>
                </c:pt>
                <c:pt idx="15">
                  <c:v>17.1177741518932</c:v>
                </c:pt>
                <c:pt idx="16">
                  <c:v>18.8447486311551</c:v>
                </c:pt>
              </c:numCache>
            </c:numRef>
          </c:val>
          <c:smooth val="0"/>
        </c:ser>
        <c:ser>
          <c:idx val="2"/>
          <c:order val="2"/>
          <c:tx>
            <c:strRef>
              <c:f>"Q3"</c:f>
              <c:strCache>
                <c:ptCount val="1"/>
                <c:pt idx="0">
                  <c:v>Q3</c:v>
                </c:pt>
              </c:strCache>
            </c:strRef>
          </c:tx>
          <c:spPr>
            <a:solidFill>
              <a:srgbClr val="1f7ae0"/>
            </a:solidFill>
            <a:ln w="21960">
              <a:solidFill>
                <a:srgbClr val="1f7ae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Stock_Group!$N$5:$N$21</c:f>
              <c:numCache>
                <c:formatCode>0.0</c:formatCode>
                <c:ptCount val="17"/>
                <c:pt idx="0">
                  <c:v>2.92820278719611</c:v>
                </c:pt>
                <c:pt idx="1">
                  <c:v>3.39224106022652</c:v>
                </c:pt>
                <c:pt idx="2">
                  <c:v>4.40754826045032</c:v>
                </c:pt>
                <c:pt idx="3">
                  <c:v>5.60285170752723</c:v>
                </c:pt>
                <c:pt idx="4">
                  <c:v>6.81865777706452</c:v>
                </c:pt>
                <c:pt idx="5">
                  <c:v>7.71737370539856</c:v>
                </c:pt>
                <c:pt idx="6">
                  <c:v>9.15110889521291</c:v>
                </c:pt>
                <c:pt idx="7">
                  <c:v>10.1841776836598</c:v>
                </c:pt>
                <c:pt idx="8">
                  <c:v>10.9956907458616</c:v>
                </c:pt>
                <c:pt idx="9">
                  <c:v>11.8429097375435</c:v>
                </c:pt>
                <c:pt idx="10">
                  <c:v>12.6965035516797</c:v>
                </c:pt>
                <c:pt idx="11">
                  <c:v>14.1481198917651</c:v>
                </c:pt>
                <c:pt idx="12">
                  <c:v>15.3738831832151</c:v>
                </c:pt>
                <c:pt idx="13">
                  <c:v>16.4117271430126</c:v>
                </c:pt>
                <c:pt idx="14">
                  <c:v>18.0657469746983</c:v>
                </c:pt>
                <c:pt idx="15">
                  <c:v>21.7780940417227</c:v>
                </c:pt>
                <c:pt idx="16">
                  <c:v>24.1026646460146</c:v>
                </c:pt>
              </c:numCache>
            </c:numRef>
          </c:val>
          <c:smooth val="0"/>
        </c:ser>
        <c:ser>
          <c:idx val="3"/>
          <c:order val="3"/>
          <c:tx>
            <c:strRef>
              <c:f>"Q4"</c:f>
              <c:strCache>
                <c:ptCount val="1"/>
                <c:pt idx="0">
                  <c:v>Q4</c:v>
                </c:pt>
              </c:strCache>
            </c:strRef>
          </c:tx>
          <c:spPr>
            <a:solidFill>
              <a:srgbClr val="1565c0"/>
            </a:solidFill>
            <a:ln w="21960">
              <a:solidFill>
                <a:srgbClr val="1565c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Stock_Group!$O$5:$O$21</c:f>
              <c:numCache>
                <c:formatCode>0.0</c:formatCode>
                <c:ptCount val="17"/>
                <c:pt idx="0">
                  <c:v>5.31655768039158</c:v>
                </c:pt>
                <c:pt idx="1">
                  <c:v>6.32450606397327</c:v>
                </c:pt>
                <c:pt idx="2">
                  <c:v>8.03799576354583</c:v>
                </c:pt>
                <c:pt idx="3">
                  <c:v>10.2984749101951</c:v>
                </c:pt>
                <c:pt idx="4">
                  <c:v>12.470587263737</c:v>
                </c:pt>
                <c:pt idx="5">
                  <c:v>14.4000334218105</c:v>
                </c:pt>
                <c:pt idx="6">
                  <c:v>16.5751820023695</c:v>
                </c:pt>
                <c:pt idx="7">
                  <c:v>18.5429046067168</c:v>
                </c:pt>
                <c:pt idx="8">
                  <c:v>19.8465869210914</c:v>
                </c:pt>
                <c:pt idx="9">
                  <c:v>21.3915197019506</c:v>
                </c:pt>
                <c:pt idx="10">
                  <c:v>23.1764629837749</c:v>
                </c:pt>
                <c:pt idx="11">
                  <c:v>25.5630892391642</c:v>
                </c:pt>
                <c:pt idx="12">
                  <c:v>27.6356109534192</c:v>
                </c:pt>
                <c:pt idx="13">
                  <c:v>29.7986242028664</c:v>
                </c:pt>
                <c:pt idx="14">
                  <c:v>31.8900860205873</c:v>
                </c:pt>
                <c:pt idx="15">
                  <c:v>36.4452610903089</c:v>
                </c:pt>
                <c:pt idx="16">
                  <c:v>39.6832385349576</c:v>
                </c:pt>
              </c:numCache>
            </c:numRef>
          </c:val>
          <c:smooth val="0"/>
        </c:ser>
        <c:ser>
          <c:idx val="4"/>
          <c:order val="4"/>
          <c:tx>
            <c:strRef>
              <c:f>"Q5 (highest)"</c:f>
              <c:strCache>
                <c:ptCount val="1"/>
                <c:pt idx="0">
                  <c:v>Q5 (highest)</c:v>
                </c:pt>
              </c:strCache>
            </c:strRef>
          </c:tx>
          <c:spPr>
            <a:solidFill>
              <a:srgbClr val="0d47a1"/>
            </a:solidFill>
            <a:ln w="21960">
              <a:solidFill>
                <a:srgbClr val="0d47a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Stock_Group!$A$5:$A$21</c:f>
              <c:strCache>
                <c:ptCount val="17"/>
                <c:pt idx="0">
                  <c:v>Sep-22</c:v>
                </c:pt>
                <c:pt idx="1">
                  <c:v>Dec-22</c:v>
                </c:pt>
                <c:pt idx="2">
                  <c:v>Mar-23</c:v>
                </c:pt>
                <c:pt idx="3">
                  <c:v>Jun-23</c:v>
                </c:pt>
                <c:pt idx="4">
                  <c:v>Sep-23</c:v>
                </c:pt>
                <c:pt idx="5">
                  <c:v>Dec-23</c:v>
                </c:pt>
                <c:pt idx="6">
                  <c:v>Mar-24</c:v>
                </c:pt>
                <c:pt idx="7">
                  <c:v>Jun-24</c:v>
                </c:pt>
                <c:pt idx="8">
                  <c:v>Sep-24</c:v>
                </c:pt>
                <c:pt idx="9">
                  <c:v>Dec-24</c:v>
                </c:pt>
                <c:pt idx="10">
                  <c:v>Mar-25</c:v>
                </c:pt>
                <c:pt idx="11">
                  <c:v>Jun-25</c:v>
                </c:pt>
                <c:pt idx="12">
                  <c:v>Sep-25</c:v>
                </c:pt>
                <c:pt idx="13">
                  <c:v>Dec-25</c:v>
                </c:pt>
                <c:pt idx="14">
                  <c:v>Mar-26</c:v>
                </c:pt>
                <c:pt idx="15">
                  <c:v>Jun-26</c:v>
                </c:pt>
                <c:pt idx="16">
                  <c:v>Aug-26</c:v>
                </c:pt>
              </c:strCache>
            </c:strRef>
          </c:cat>
          <c:val>
            <c:numRef>
              <c:f>Stock_Group!$P$5:$P$21</c:f>
              <c:numCache>
                <c:formatCode>0.0</c:formatCode>
                <c:ptCount val="17"/>
                <c:pt idx="0">
                  <c:v>8.71454681814691</c:v>
                </c:pt>
                <c:pt idx="1">
                  <c:v>9.823969074514</c:v>
                </c:pt>
                <c:pt idx="2">
                  <c:v>12.4600378913256</c:v>
                </c:pt>
                <c:pt idx="3">
                  <c:v>15.3596133095234</c:v>
                </c:pt>
                <c:pt idx="4">
                  <c:v>17.8818895146159</c:v>
                </c:pt>
                <c:pt idx="5">
                  <c:v>19.6658682359998</c:v>
                </c:pt>
                <c:pt idx="6">
                  <c:v>22.8100913901281</c:v>
                </c:pt>
                <c:pt idx="7">
                  <c:v>25.3796018022888</c:v>
                </c:pt>
                <c:pt idx="8">
                  <c:v>27.0331006180062</c:v>
                </c:pt>
                <c:pt idx="9">
                  <c:v>28.94604939227</c:v>
                </c:pt>
                <c:pt idx="10">
                  <c:v>31.084445289889</c:v>
                </c:pt>
                <c:pt idx="11">
                  <c:v>33.9728678320644</c:v>
                </c:pt>
                <c:pt idx="12">
                  <c:v>36.7785619637919</c:v>
                </c:pt>
                <c:pt idx="13">
                  <c:v>39.6099521315511</c:v>
                </c:pt>
                <c:pt idx="14">
                  <c:v>42.8506899512828</c:v>
                </c:pt>
                <c:pt idx="15">
                  <c:v>48.8102973665248</c:v>
                </c:pt>
                <c:pt idx="16">
                  <c:v>52.8393941190049</c:v>
                </c:pt>
              </c:numCache>
            </c:numRef>
          </c:val>
          <c:smooth val="0"/>
        </c:ser>
        <c:hiLowLines>
          <c:spPr>
            <a:ln w="0">
              <a:noFill/>
            </a:ln>
          </c:spPr>
        </c:hiLowLines>
        <c:marker val="0"/>
        <c:axId val="37911162"/>
        <c:axId val="9939186"/>
      </c:lineChart>
      <c:catAx>
        <c:axId val="37911162"/>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9939186"/>
        <c:crosses val="autoZero"/>
        <c:auto val="1"/>
        <c:lblAlgn val="ctr"/>
        <c:lblOffset val="100"/>
        <c:noMultiLvlLbl val="0"/>
      </c:catAx>
      <c:valAx>
        <c:axId val="9939186"/>
        <c:scaling>
          <c:orientation val="minMax"/>
        </c:scaling>
        <c:delete val="0"/>
        <c:axPos val="l"/>
        <c:majorGridlines>
          <c:spPr>
            <a:ln w="9360">
              <a:solidFill>
                <a:srgbClr val="e4e3df"/>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 1,000</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3791116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VIC fleet — BEVs per 1,000 vehicles, by postcode income group</a:t>
            </a:r>
          </a:p>
        </c:rich>
      </c:tx>
      <c:overlay val="0"/>
      <c:spPr>
        <a:noFill/>
        <a:ln w="0">
          <a:noFill/>
        </a:ln>
      </c:spPr>
    </c:title>
    <c:autoTitleDeleted val="0"/>
    <c:plotArea>
      <c:lineChart>
        <c:grouping val="standard"/>
        <c:varyColors val="0"/>
        <c:ser>
          <c:idx val="0"/>
          <c:order val="0"/>
          <c:tx>
            <c:strRef>
              <c:f>"Q1 (lowest)"</c:f>
              <c:strCache>
                <c:ptCount val="1"/>
                <c:pt idx="0">
                  <c:v>Q1 (lowest)</c:v>
                </c:pt>
              </c:strCache>
            </c:strRef>
          </c:tx>
          <c:spPr>
            <a:solidFill>
              <a:srgbClr val="90caf9"/>
            </a:solidFill>
            <a:ln w="21960">
              <a:solidFill>
                <a:srgbClr val="90caf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Stock_Group!$V$47:$V$59</c:f>
              <c:numCache>
                <c:formatCode>0.0</c:formatCode>
                <c:ptCount val="13"/>
                <c:pt idx="0">
                  <c:v>5.04772158776889</c:v>
                </c:pt>
                <c:pt idx="1">
                  <c:v>5.779777852285</c:v>
                </c:pt>
                <c:pt idx="2">
                  <c:v>6.45613229214515</c:v>
                </c:pt>
                <c:pt idx="3">
                  <c:v>7.29871044728987</c:v>
                </c:pt>
                <c:pt idx="4">
                  <c:v>8.14809014549408</c:v>
                </c:pt>
                <c:pt idx="5">
                  <c:v>8.73631622915095</c:v>
                </c:pt>
                <c:pt idx="6">
                  <c:v>9.48494788140823</c:v>
                </c:pt>
                <c:pt idx="7">
                  <c:v>10.0875286412295</c:v>
                </c:pt>
                <c:pt idx="8">
                  <c:v>11.121240420391</c:v>
                </c:pt>
                <c:pt idx="9">
                  <c:v>12.2743218202613</c:v>
                </c:pt>
                <c:pt idx="10">
                  <c:v>12.8684263206236</c:v>
                </c:pt>
                <c:pt idx="11">
                  <c:v>14.1229830864852</c:v>
                </c:pt>
                <c:pt idx="12">
                  <c:v>16.815266526576</c:v>
                </c:pt>
              </c:numCache>
            </c:numRef>
          </c:val>
          <c:smooth val="0"/>
        </c:ser>
        <c:ser>
          <c:idx val="1"/>
          <c:order val="1"/>
          <c:tx>
            <c:strRef>
              <c:f>"Q2"</c:f>
              <c:strCache>
                <c:ptCount val="1"/>
                <c:pt idx="0">
                  <c:v>Q2</c:v>
                </c:pt>
              </c:strCache>
            </c:strRef>
          </c:tx>
          <c:spPr>
            <a:solidFill>
              <a:srgbClr val="5aa2ee"/>
            </a:solidFill>
            <a:ln w="21960">
              <a:solidFill>
                <a:srgbClr val="5aa2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Stock_Group!$W$47:$W$59</c:f>
              <c:numCache>
                <c:formatCode>0.0</c:formatCode>
                <c:ptCount val="13"/>
                <c:pt idx="0">
                  <c:v>4.54811673588227</c:v>
                </c:pt>
                <c:pt idx="1">
                  <c:v>5.2059672171404</c:v>
                </c:pt>
                <c:pt idx="2">
                  <c:v>5.80001391933744</c:v>
                </c:pt>
                <c:pt idx="3">
                  <c:v>6.60423820108038</c:v>
                </c:pt>
                <c:pt idx="4">
                  <c:v>7.44075837480375</c:v>
                </c:pt>
                <c:pt idx="5">
                  <c:v>8.15776833736993</c:v>
                </c:pt>
                <c:pt idx="6">
                  <c:v>8.83118330594786</c:v>
                </c:pt>
                <c:pt idx="7">
                  <c:v>9.46018244036703</c:v>
                </c:pt>
                <c:pt idx="8">
                  <c:v>10.5723334596615</c:v>
                </c:pt>
                <c:pt idx="9">
                  <c:v>11.898284331032</c:v>
                </c:pt>
                <c:pt idx="10">
                  <c:v>13.6027870654287</c:v>
                </c:pt>
                <c:pt idx="11">
                  <c:v>15.1115753583271</c:v>
                </c:pt>
                <c:pt idx="12">
                  <c:v>18.0181943635643</c:v>
                </c:pt>
              </c:numCache>
            </c:numRef>
          </c:val>
          <c:smooth val="0"/>
        </c:ser>
        <c:ser>
          <c:idx val="2"/>
          <c:order val="2"/>
          <c:tx>
            <c:strRef>
              <c:f>"Q3"</c:f>
              <c:strCache>
                <c:ptCount val="1"/>
                <c:pt idx="0">
                  <c:v>Q3</c:v>
                </c:pt>
              </c:strCache>
            </c:strRef>
          </c:tx>
          <c:spPr>
            <a:solidFill>
              <a:srgbClr val="1f7ae0"/>
            </a:solidFill>
            <a:ln w="21960">
              <a:solidFill>
                <a:srgbClr val="1f7ae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Stock_Group!$X$47:$X$59</c:f>
              <c:numCache>
                <c:formatCode>0.0</c:formatCode>
                <c:ptCount val="13"/>
                <c:pt idx="0">
                  <c:v>5.64231019379252</c:v>
                </c:pt>
                <c:pt idx="1">
                  <c:v>6.55252021433495</c:v>
                </c:pt>
                <c:pt idx="2">
                  <c:v>7.47853434688202</c:v>
                </c:pt>
                <c:pt idx="3">
                  <c:v>8.54124255980192</c:v>
                </c:pt>
                <c:pt idx="4">
                  <c:v>9.7025667362269</c:v>
                </c:pt>
                <c:pt idx="5">
                  <c:v>10.6465383456211</c:v>
                </c:pt>
                <c:pt idx="6">
                  <c:v>11.6120573850318</c:v>
                </c:pt>
                <c:pt idx="7">
                  <c:v>12.4920000321338</c:v>
                </c:pt>
                <c:pt idx="8">
                  <c:v>13.8741921738513</c:v>
                </c:pt>
                <c:pt idx="9">
                  <c:v>15.3245343910239</c:v>
                </c:pt>
                <c:pt idx="10">
                  <c:v>16.4427200614576</c:v>
                </c:pt>
                <c:pt idx="11">
                  <c:v>18.3177744044572</c:v>
                </c:pt>
                <c:pt idx="12">
                  <c:v>21.9191669598943</c:v>
                </c:pt>
              </c:numCache>
            </c:numRef>
          </c:val>
          <c:smooth val="0"/>
        </c:ser>
        <c:ser>
          <c:idx val="3"/>
          <c:order val="3"/>
          <c:tx>
            <c:strRef>
              <c:f>"Q4"</c:f>
              <c:strCache>
                <c:ptCount val="1"/>
                <c:pt idx="0">
                  <c:v>Q4</c:v>
                </c:pt>
              </c:strCache>
            </c:strRef>
          </c:tx>
          <c:spPr>
            <a:solidFill>
              <a:srgbClr val="1565c0"/>
            </a:solidFill>
            <a:ln w="21960">
              <a:solidFill>
                <a:srgbClr val="1565c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Stock_Group!$Y$47:$Y$59</c:f>
              <c:numCache>
                <c:formatCode>0.0</c:formatCode>
                <c:ptCount val="13"/>
                <c:pt idx="0">
                  <c:v>6.52458611443136</c:v>
                </c:pt>
                <c:pt idx="1">
                  <c:v>7.57785646218531</c:v>
                </c:pt>
                <c:pt idx="2">
                  <c:v>8.45169904304632</c:v>
                </c:pt>
                <c:pt idx="3">
                  <c:v>9.80225859044639</c:v>
                </c:pt>
                <c:pt idx="4">
                  <c:v>11.1521480097104</c:v>
                </c:pt>
                <c:pt idx="5">
                  <c:v>12.2700472219846</c:v>
                </c:pt>
                <c:pt idx="6">
                  <c:v>13.6338309041321</c:v>
                </c:pt>
                <c:pt idx="7">
                  <c:v>14.7580226172499</c:v>
                </c:pt>
                <c:pt idx="8">
                  <c:v>16.5713498574823</c:v>
                </c:pt>
                <c:pt idx="9">
                  <c:v>18.5059305386738</c:v>
                </c:pt>
                <c:pt idx="10">
                  <c:v>20.2804954547668</c:v>
                </c:pt>
                <c:pt idx="11">
                  <c:v>22.6665969193896</c:v>
                </c:pt>
                <c:pt idx="12">
                  <c:v>27.2085098996638</c:v>
                </c:pt>
              </c:numCache>
            </c:numRef>
          </c:val>
          <c:smooth val="0"/>
        </c:ser>
        <c:ser>
          <c:idx val="4"/>
          <c:order val="4"/>
          <c:tx>
            <c:strRef>
              <c:f>"Q5 (highest)"</c:f>
              <c:strCache>
                <c:ptCount val="1"/>
                <c:pt idx="0">
                  <c:v>Q5 (highest)</c:v>
                </c:pt>
              </c:strCache>
            </c:strRef>
          </c:tx>
          <c:spPr>
            <a:solidFill>
              <a:srgbClr val="0d47a1"/>
            </a:solidFill>
            <a:ln w="21960">
              <a:solidFill>
                <a:srgbClr val="0d47a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Stock_Group!$A$47:$A$59</c:f>
              <c:strCache>
                <c:ptCount val="13"/>
                <c:pt idx="0">
                  <c:v>Jun-23</c:v>
                </c:pt>
                <c:pt idx="1">
                  <c:v>Sep-23</c:v>
                </c:pt>
                <c:pt idx="2">
                  <c:v>Dec-23</c:v>
                </c:pt>
                <c:pt idx="3">
                  <c:v>Mar-24</c:v>
                </c:pt>
                <c:pt idx="4">
                  <c:v>Jun-24</c:v>
                </c:pt>
                <c:pt idx="5">
                  <c:v>Sep-24</c:v>
                </c:pt>
                <c:pt idx="6">
                  <c:v>Dec-24</c:v>
                </c:pt>
                <c:pt idx="7">
                  <c:v>Mar-25</c:v>
                </c:pt>
                <c:pt idx="8">
                  <c:v>Jun-25</c:v>
                </c:pt>
                <c:pt idx="9">
                  <c:v>Sep-25</c:v>
                </c:pt>
                <c:pt idx="10">
                  <c:v>Dec-25</c:v>
                </c:pt>
                <c:pt idx="11">
                  <c:v>Mar-26</c:v>
                </c:pt>
                <c:pt idx="12">
                  <c:v>Jun-26</c:v>
                </c:pt>
              </c:strCache>
            </c:strRef>
          </c:cat>
          <c:val>
            <c:numRef>
              <c:f>Stock_Group!$Z$47:$Z$59</c:f>
              <c:numCache>
                <c:formatCode>0.0</c:formatCode>
                <c:ptCount val="13"/>
                <c:pt idx="0">
                  <c:v>11.3772620146919</c:v>
                </c:pt>
                <c:pt idx="1">
                  <c:v>13.0861392746455</c:v>
                </c:pt>
                <c:pt idx="2">
                  <c:v>14.9001569213907</c:v>
                </c:pt>
                <c:pt idx="3">
                  <c:v>16.832752381264</c:v>
                </c:pt>
                <c:pt idx="4">
                  <c:v>18.8601279962374</c:v>
                </c:pt>
                <c:pt idx="5">
                  <c:v>20.4920276504389</c:v>
                </c:pt>
                <c:pt idx="6">
                  <c:v>22.5585929887742</c:v>
                </c:pt>
                <c:pt idx="7">
                  <c:v>24.3777762500471</c:v>
                </c:pt>
                <c:pt idx="8">
                  <c:v>26.788076258333</c:v>
                </c:pt>
                <c:pt idx="9">
                  <c:v>29.0205217016968</c:v>
                </c:pt>
                <c:pt idx="10">
                  <c:v>31.3577549604946</c:v>
                </c:pt>
                <c:pt idx="11">
                  <c:v>34.1418245793685</c:v>
                </c:pt>
                <c:pt idx="12">
                  <c:v>38.9974832987978</c:v>
                </c:pt>
              </c:numCache>
            </c:numRef>
          </c:val>
          <c:smooth val="0"/>
        </c:ser>
        <c:hiLowLines>
          <c:spPr>
            <a:ln w="0">
              <a:noFill/>
            </a:ln>
          </c:spPr>
        </c:hiLowLines>
        <c:marker val="0"/>
        <c:axId val="64123227"/>
        <c:axId val="38919893"/>
      </c:lineChart>
      <c:catAx>
        <c:axId val="64123227"/>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38919893"/>
        <c:crosses val="autoZero"/>
        <c:auto val="1"/>
        <c:lblAlgn val="ctr"/>
        <c:lblOffset val="100"/>
        <c:noMultiLvlLbl val="0"/>
      </c:catAx>
      <c:valAx>
        <c:axId val="38919893"/>
        <c:scaling>
          <c:orientation val="minMax"/>
        </c:scaling>
        <c:delete val="0"/>
        <c:axPos val="l"/>
        <c:majorGridlines>
          <c:spPr>
            <a:ln w="9360">
              <a:solidFill>
                <a:srgbClr val="e4e3df"/>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 1,000</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6412322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LGAs — median income vs BEV share of new private regos (recent window)</a:t>
            </a:r>
          </a:p>
        </c:rich>
      </c:tx>
      <c:overlay val="0"/>
      <c:spPr>
        <a:noFill/>
        <a:ln w="0">
          <a:noFill/>
        </a:ln>
      </c:spPr>
    </c:title>
    <c:autoTitleDeleted val="0"/>
    <c:plotArea>
      <c:scatterChart>
        <c:scatterStyle val="lineMarker"/>
        <c:varyColors val="0"/>
        <c:ser>
          <c:idx val="0"/>
          <c:order val="0"/>
          <c:tx>
            <c:strRef>
              <c:f>"NSW LGAs"</c:f>
              <c:strCache>
                <c:ptCount val="1"/>
                <c:pt idx="0">
                  <c:v>NSW LGAs</c:v>
                </c:pt>
              </c:strCache>
            </c:strRef>
          </c:tx>
          <c:spPr>
            <a:solidFill>
              <a:srgbClr val="1f7ae0"/>
            </a:solidFill>
            <a:ln w="47520">
              <a:noFill/>
            </a:ln>
          </c:spPr>
          <c:marker>
            <c:symbol val="circle"/>
            <c:size val="6"/>
            <c:spPr>
              <a:solidFill>
                <a:srgbClr val="1f7ae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LGA_Summary!$D$5:$D$94</c:f>
              <c:numCache>
                <c:formatCode>\$#,##0</c:formatCode>
                <c:ptCount val="90"/>
                <c:pt idx="0">
                  <c:v>39407</c:v>
                </c:pt>
                <c:pt idx="1">
                  <c:v>39703</c:v>
                </c:pt>
                <c:pt idx="2">
                  <c:v>41840</c:v>
                </c:pt>
                <c:pt idx="3">
                  <c:v>42240</c:v>
                </c:pt>
                <c:pt idx="4">
                  <c:v>42945</c:v>
                </c:pt>
                <c:pt idx="5">
                  <c:v>43156</c:v>
                </c:pt>
                <c:pt idx="6">
                  <c:v>43354</c:v>
                </c:pt>
                <c:pt idx="7">
                  <c:v>43471</c:v>
                </c:pt>
                <c:pt idx="8">
                  <c:v>44298</c:v>
                </c:pt>
                <c:pt idx="9">
                  <c:v>44831</c:v>
                </c:pt>
                <c:pt idx="10">
                  <c:v>46487</c:v>
                </c:pt>
                <c:pt idx="11">
                  <c:v>46606</c:v>
                </c:pt>
                <c:pt idx="12">
                  <c:v>47430</c:v>
                </c:pt>
                <c:pt idx="13">
                  <c:v>47536</c:v>
                </c:pt>
                <c:pt idx="14">
                  <c:v>47544</c:v>
                </c:pt>
                <c:pt idx="15">
                  <c:v>47796</c:v>
                </c:pt>
                <c:pt idx="16">
                  <c:v>47896</c:v>
                </c:pt>
                <c:pt idx="17">
                  <c:v>47909</c:v>
                </c:pt>
                <c:pt idx="18">
                  <c:v>47990</c:v>
                </c:pt>
                <c:pt idx="19">
                  <c:v>48037</c:v>
                </c:pt>
                <c:pt idx="20">
                  <c:v>48583</c:v>
                </c:pt>
                <c:pt idx="21">
                  <c:v>49458</c:v>
                </c:pt>
                <c:pt idx="22">
                  <c:v>49904</c:v>
                </c:pt>
                <c:pt idx="23">
                  <c:v>50276</c:v>
                </c:pt>
                <c:pt idx="24">
                  <c:v>50569</c:v>
                </c:pt>
                <c:pt idx="25">
                  <c:v>51166</c:v>
                </c:pt>
                <c:pt idx="26">
                  <c:v>51481</c:v>
                </c:pt>
                <c:pt idx="27">
                  <c:v>51548</c:v>
                </c:pt>
                <c:pt idx="28">
                  <c:v>51766</c:v>
                </c:pt>
                <c:pt idx="29">
                  <c:v>52064</c:v>
                </c:pt>
                <c:pt idx="30">
                  <c:v>52480</c:v>
                </c:pt>
                <c:pt idx="31">
                  <c:v>52523</c:v>
                </c:pt>
                <c:pt idx="32">
                  <c:v>52872</c:v>
                </c:pt>
                <c:pt idx="33">
                  <c:v>53020</c:v>
                </c:pt>
                <c:pt idx="34">
                  <c:v>53175</c:v>
                </c:pt>
                <c:pt idx="35">
                  <c:v>53284</c:v>
                </c:pt>
                <c:pt idx="36">
                  <c:v>53636</c:v>
                </c:pt>
                <c:pt idx="37">
                  <c:v>53640</c:v>
                </c:pt>
                <c:pt idx="38">
                  <c:v>53652</c:v>
                </c:pt>
                <c:pt idx="39">
                  <c:v>54413</c:v>
                </c:pt>
                <c:pt idx="40">
                  <c:v>54816</c:v>
                </c:pt>
                <c:pt idx="41">
                  <c:v>55035</c:v>
                </c:pt>
                <c:pt idx="42">
                  <c:v>55939</c:v>
                </c:pt>
                <c:pt idx="43">
                  <c:v>56268</c:v>
                </c:pt>
                <c:pt idx="44">
                  <c:v>56536</c:v>
                </c:pt>
                <c:pt idx="45">
                  <c:v>57447</c:v>
                </c:pt>
                <c:pt idx="46">
                  <c:v>57727</c:v>
                </c:pt>
                <c:pt idx="47">
                  <c:v>57763</c:v>
                </c:pt>
                <c:pt idx="48">
                  <c:v>57828</c:v>
                </c:pt>
                <c:pt idx="49">
                  <c:v>58090</c:v>
                </c:pt>
                <c:pt idx="50">
                  <c:v>58246</c:v>
                </c:pt>
                <c:pt idx="51">
                  <c:v>58267</c:v>
                </c:pt>
                <c:pt idx="52">
                  <c:v>58284</c:v>
                </c:pt>
                <c:pt idx="53">
                  <c:v>58431</c:v>
                </c:pt>
                <c:pt idx="54">
                  <c:v>58570</c:v>
                </c:pt>
                <c:pt idx="55">
                  <c:v>58764</c:v>
                </c:pt>
                <c:pt idx="56">
                  <c:v>58886</c:v>
                </c:pt>
                <c:pt idx="57">
                  <c:v>58987</c:v>
                </c:pt>
                <c:pt idx="58">
                  <c:v>59030</c:v>
                </c:pt>
                <c:pt idx="59">
                  <c:v>59457</c:v>
                </c:pt>
                <c:pt idx="60">
                  <c:v>59885</c:v>
                </c:pt>
                <c:pt idx="61">
                  <c:v>60727</c:v>
                </c:pt>
                <c:pt idx="62">
                  <c:v>60741</c:v>
                </c:pt>
                <c:pt idx="63">
                  <c:v>60777</c:v>
                </c:pt>
                <c:pt idx="64">
                  <c:v>60930</c:v>
                </c:pt>
                <c:pt idx="65">
                  <c:v>61730</c:v>
                </c:pt>
                <c:pt idx="66">
                  <c:v>61846</c:v>
                </c:pt>
                <c:pt idx="67">
                  <c:v>62478</c:v>
                </c:pt>
                <c:pt idx="68">
                  <c:v>63669</c:v>
                </c:pt>
                <c:pt idx="69">
                  <c:v>64077</c:v>
                </c:pt>
                <c:pt idx="70">
                  <c:v>64204</c:v>
                </c:pt>
                <c:pt idx="71">
                  <c:v>65191</c:v>
                </c:pt>
                <c:pt idx="72">
                  <c:v>66555</c:v>
                </c:pt>
                <c:pt idx="73">
                  <c:v>67361</c:v>
                </c:pt>
                <c:pt idx="74">
                  <c:v>67889</c:v>
                </c:pt>
                <c:pt idx="75">
                  <c:v>67899</c:v>
                </c:pt>
                <c:pt idx="76">
                  <c:v>69078</c:v>
                </c:pt>
                <c:pt idx="77">
                  <c:v>69239</c:v>
                </c:pt>
                <c:pt idx="78">
                  <c:v>69492</c:v>
                </c:pt>
                <c:pt idx="79">
                  <c:v>69770</c:v>
                </c:pt>
                <c:pt idx="80">
                  <c:v>70612</c:v>
                </c:pt>
                <c:pt idx="81">
                  <c:v>70634</c:v>
                </c:pt>
                <c:pt idx="82">
                  <c:v>74963</c:v>
                </c:pt>
                <c:pt idx="83">
                  <c:v>75746</c:v>
                </c:pt>
                <c:pt idx="84">
                  <c:v>75949</c:v>
                </c:pt>
                <c:pt idx="85">
                  <c:v>80855</c:v>
                </c:pt>
                <c:pt idx="86">
                  <c:v>83702</c:v>
                </c:pt>
                <c:pt idx="87">
                  <c:v>85425</c:v>
                </c:pt>
                <c:pt idx="88">
                  <c:v>88612</c:v>
                </c:pt>
                <c:pt idx="89">
                  <c:v>88760</c:v>
                </c:pt>
              </c:numCache>
            </c:numRef>
          </c:xVal>
          <c:yVal>
            <c:numRef>
              <c:f>LGA_Summary!$J$5:$J$94</c:f>
              <c:numCache>
                <c:formatCode>0.0%</c:formatCode>
                <c:ptCount val="90"/>
                <c:pt idx="0">
                  <c:v>0.117347086605047</c:v>
                </c:pt>
                <c:pt idx="1">
                  <c:v>0.23298954431683</c:v>
                </c:pt>
                <c:pt idx="2">
                  <c:v>0.0226635009712929</c:v>
                </c:pt>
                <c:pt idx="3">
                  <c:v>0.221984938743397</c:v>
                </c:pt>
                <c:pt idx="4">
                  <c:v>0.0594951081799941</c:v>
                </c:pt>
                <c:pt idx="5">
                  <c:v>0.0895187230685197</c:v>
                </c:pt>
                <c:pt idx="6">
                  <c:v>0.0160393498716852</c:v>
                </c:pt>
                <c:pt idx="7">
                  <c:v>0.154432483202081</c:v>
                </c:pt>
                <c:pt idx="8">
                  <c:v>0.0876022025696646</c:v>
                </c:pt>
                <c:pt idx="9">
                  <c:v>0.119632643196649</c:v>
                </c:pt>
                <c:pt idx="10">
                  <c:v>0.0694141986062718</c:v>
                </c:pt>
                <c:pt idx="11">
                  <c:v>0.0359971202303816</c:v>
                </c:pt>
                <c:pt idx="12">
                  <c:v>0.0224315836698071</c:v>
                </c:pt>
                <c:pt idx="13">
                  <c:v>0.11405310064087</c:v>
                </c:pt>
                <c:pt idx="14">
                  <c:v>0.139533289145887</c:v>
                </c:pt>
                <c:pt idx="15">
                  <c:v>0.125592783867836</c:v>
                </c:pt>
                <c:pt idx="16">
                  <c:v>0.0346990181463013</c:v>
                </c:pt>
                <c:pt idx="17">
                  <c:v>0.144669485866904</c:v>
                </c:pt>
                <c:pt idx="18">
                  <c:v>0.108546313093587</c:v>
                </c:pt>
                <c:pt idx="19">
                  <c:v>0.115130169169271</c:v>
                </c:pt>
                <c:pt idx="20">
                  <c:v>0.0184210526315789</c:v>
                </c:pt>
                <c:pt idx="21">
                  <c:v>0.178569460213181</c:v>
                </c:pt>
                <c:pt idx="22">
                  <c:v>0.102534794594231</c:v>
                </c:pt>
                <c:pt idx="23">
                  <c:v>0.136181128952233</c:v>
                </c:pt>
                <c:pt idx="24">
                  <c:v>0.142280261086404</c:v>
                </c:pt>
                <c:pt idx="25">
                  <c:v>0.0858263854830799</c:v>
                </c:pt>
                <c:pt idx="26">
                  <c:v>0.219962498197029</c:v>
                </c:pt>
                <c:pt idx="27">
                  <c:v>0.114890741157918</c:v>
                </c:pt>
                <c:pt idx="28">
                  <c:v>0.107710180801317</c:v>
                </c:pt>
                <c:pt idx="29">
                  <c:v>0.053475935828877</c:v>
                </c:pt>
                <c:pt idx="30">
                  <c:v>0.0724271130322818</c:v>
                </c:pt>
                <c:pt idx="31">
                  <c:v>0.0437993816557884</c:v>
                </c:pt>
                <c:pt idx="32">
                  <c:v>0.13667656587473</c:v>
                </c:pt>
                <c:pt idx="33">
                  <c:v>0.0252298721686477</c:v>
                </c:pt>
                <c:pt idx="34">
                  <c:v>0.170915898859859</c:v>
                </c:pt>
                <c:pt idx="35">
                  <c:v>0.0659342176726717</c:v>
                </c:pt>
                <c:pt idx="36">
                  <c:v>0.0300351179841045</c:v>
                </c:pt>
                <c:pt idx="37">
                  <c:v>0.0184644603102029</c:v>
                </c:pt>
                <c:pt idx="38">
                  <c:v>0.255367445379741</c:v>
                </c:pt>
                <c:pt idx="39">
                  <c:v>0.0506975830222047</c:v>
                </c:pt>
                <c:pt idx="40">
                  <c:v>0.0323392022996766</c:v>
                </c:pt>
                <c:pt idx="41">
                  <c:v>0.15048186643681</c:v>
                </c:pt>
                <c:pt idx="42">
                  <c:v>0.0190033783783784</c:v>
                </c:pt>
                <c:pt idx="43">
                  <c:v>0.104598513650345</c:v>
                </c:pt>
                <c:pt idx="44">
                  <c:v>0.0992943761355474</c:v>
                </c:pt>
                <c:pt idx="45">
                  <c:v>0.0870820328728016</c:v>
                </c:pt>
                <c:pt idx="46">
                  <c:v>0.0802758194823239</c:v>
                </c:pt>
                <c:pt idx="47">
                  <c:v>0.13755160791997</c:v>
                </c:pt>
                <c:pt idx="48">
                  <c:v>0.0305838739573679</c:v>
                </c:pt>
                <c:pt idx="49">
                  <c:v>0.181631446018095</c:v>
                </c:pt>
                <c:pt idx="50">
                  <c:v>0.18565152960358</c:v>
                </c:pt>
                <c:pt idx="51">
                  <c:v>0.14218679706901</c:v>
                </c:pt>
                <c:pt idx="52">
                  <c:v>0.0145000386667698</c:v>
                </c:pt>
                <c:pt idx="53">
                  <c:v>0.0395980473618612</c:v>
                </c:pt>
                <c:pt idx="54">
                  <c:v>0.130936516651071</c:v>
                </c:pt>
                <c:pt idx="55">
                  <c:v>0.200563783212237</c:v>
                </c:pt>
                <c:pt idx="56">
                  <c:v>0.15238163780504</c:v>
                </c:pt>
                <c:pt idx="57">
                  <c:v>0.239418840351026</c:v>
                </c:pt>
                <c:pt idx="58">
                  <c:v>0.0636285225457065</c:v>
                </c:pt>
                <c:pt idx="59">
                  <c:v>0.0391325060683741</c:v>
                </c:pt>
                <c:pt idx="60">
                  <c:v>0.184848782403771</c:v>
                </c:pt>
                <c:pt idx="61">
                  <c:v>0.100723963245904</c:v>
                </c:pt>
                <c:pt idx="62">
                  <c:v>0.0847847518895826</c:v>
                </c:pt>
                <c:pt idx="63">
                  <c:v>0.0953425668679454</c:v>
                </c:pt>
                <c:pt idx="64">
                  <c:v>0.117523485634112</c:v>
                </c:pt>
                <c:pt idx="65">
                  <c:v>0.193965316032007</c:v>
                </c:pt>
                <c:pt idx="66">
                  <c:v>0.163989047253116</c:v>
                </c:pt>
                <c:pt idx="67">
                  <c:v>0.188376968121921</c:v>
                </c:pt>
                <c:pt idx="68">
                  <c:v>0.115358655089924</c:v>
                </c:pt>
                <c:pt idx="69">
                  <c:v>0.274461179828712</c:v>
                </c:pt>
                <c:pt idx="70">
                  <c:v>0.110484100149052</c:v>
                </c:pt>
                <c:pt idx="71">
                  <c:v>0.261683123212076</c:v>
                </c:pt>
                <c:pt idx="72">
                  <c:v>0.247811475778153</c:v>
                </c:pt>
                <c:pt idx="73">
                  <c:v>0.244405182567727</c:v>
                </c:pt>
                <c:pt idx="74">
                  <c:v>0.140885865576324</c:v>
                </c:pt>
                <c:pt idx="75">
                  <c:v>0.221905956537304</c:v>
                </c:pt>
                <c:pt idx="76">
                  <c:v>0.245772282388371</c:v>
                </c:pt>
                <c:pt idx="77">
                  <c:v>0.174976467373152</c:v>
                </c:pt>
                <c:pt idx="78">
                  <c:v>0.319872777675874</c:v>
                </c:pt>
                <c:pt idx="79">
                  <c:v>0.210726595426031</c:v>
                </c:pt>
                <c:pt idx="80">
                  <c:v>0.311464595733197</c:v>
                </c:pt>
                <c:pt idx="81">
                  <c:v>0.226988122051819</c:v>
                </c:pt>
                <c:pt idx="82">
                  <c:v>0.246770544446066</c:v>
                </c:pt>
                <c:pt idx="83">
                  <c:v>0.261215091144664</c:v>
                </c:pt>
                <c:pt idx="84">
                  <c:v>0.288744191927174</c:v>
                </c:pt>
                <c:pt idx="85">
                  <c:v>0.272431630596021</c:v>
                </c:pt>
                <c:pt idx="86">
                  <c:v>0.262298398751373</c:v>
                </c:pt>
                <c:pt idx="87">
                  <c:v>0.328829634931997</c:v>
                </c:pt>
                <c:pt idx="88">
                  <c:v>0.246112764393868</c:v>
                </c:pt>
                <c:pt idx="89">
                  <c:v>0.276699772767891</c:v>
                </c:pt>
              </c:numCache>
            </c:numRef>
          </c:yVal>
          <c:smooth val="1"/>
        </c:ser>
        <c:axId val="30864788"/>
        <c:axId val="33431970"/>
      </c:scatterChart>
      <c:valAx>
        <c:axId val="30864788"/>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LGA median total income ($, 2022-23)</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33431970"/>
        <c:crosses val="autoZero"/>
        <c:crossBetween val="midCat"/>
      </c:valAx>
      <c:valAx>
        <c:axId val="33431970"/>
        <c:scaling>
          <c:orientation val="minMax"/>
        </c:scaling>
        <c:delete val="0"/>
        <c:axPos val="l"/>
        <c:majorGridlines>
          <c:spPr>
            <a:ln w="9360">
              <a:solidFill>
                <a:srgbClr val="e4e3df"/>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BEV share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30864788"/>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VIC postcodes — median taxable income vs BEVs per 1,000 vehicles</a:t>
            </a:r>
          </a:p>
        </c:rich>
      </c:tx>
      <c:overlay val="0"/>
      <c:spPr>
        <a:noFill/>
        <a:ln w="0">
          <a:noFill/>
        </a:ln>
      </c:spPr>
    </c:title>
    <c:autoTitleDeleted val="0"/>
    <c:plotArea>
      <c:scatterChart>
        <c:scatterStyle val="lineMarker"/>
        <c:varyColors val="0"/>
        <c:ser>
          <c:idx val="0"/>
          <c:order val="0"/>
          <c:tx>
            <c:strRef>
              <c:f>"VIC postcodes"</c:f>
              <c:strCache>
                <c:ptCount val="1"/>
                <c:pt idx="0">
                  <c:v>VIC postcodes</c:v>
                </c:pt>
              </c:strCache>
            </c:strRef>
          </c:tx>
          <c:spPr>
            <a:solidFill>
              <a:srgbClr val="00897b"/>
            </a:solidFill>
            <a:ln w="47520">
              <a:noFill/>
            </a:ln>
          </c:spPr>
          <c:marker>
            <c:symbol val="circle"/>
            <c:size val="6"/>
            <c:spPr>
              <a:solidFill>
                <a:srgbClr val="00897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VIC_Postcode!$B$5:$B$280</c:f>
              <c:numCache>
                <c:formatCode>\$#,##0</c:formatCode>
                <c:ptCount val="276"/>
                <c:pt idx="0">
                  <c:v>34511</c:v>
                </c:pt>
                <c:pt idx="1">
                  <c:v>37313</c:v>
                </c:pt>
                <c:pt idx="2">
                  <c:v>41300</c:v>
                </c:pt>
                <c:pt idx="3">
                  <c:v>42897</c:v>
                </c:pt>
                <c:pt idx="4">
                  <c:v>43387</c:v>
                </c:pt>
                <c:pt idx="5">
                  <c:v>43858</c:v>
                </c:pt>
                <c:pt idx="6">
                  <c:v>44228</c:v>
                </c:pt>
                <c:pt idx="7">
                  <c:v>44874</c:v>
                </c:pt>
                <c:pt idx="8">
                  <c:v>45047</c:v>
                </c:pt>
                <c:pt idx="9">
                  <c:v>45543</c:v>
                </c:pt>
                <c:pt idx="10">
                  <c:v>45596</c:v>
                </c:pt>
                <c:pt idx="11">
                  <c:v>46125</c:v>
                </c:pt>
                <c:pt idx="12">
                  <c:v>46324</c:v>
                </c:pt>
                <c:pt idx="13">
                  <c:v>46388</c:v>
                </c:pt>
                <c:pt idx="14">
                  <c:v>47029</c:v>
                </c:pt>
                <c:pt idx="15">
                  <c:v>47119</c:v>
                </c:pt>
                <c:pt idx="16">
                  <c:v>47303</c:v>
                </c:pt>
                <c:pt idx="17">
                  <c:v>47825</c:v>
                </c:pt>
                <c:pt idx="18">
                  <c:v>48231</c:v>
                </c:pt>
                <c:pt idx="19">
                  <c:v>48235</c:v>
                </c:pt>
                <c:pt idx="20">
                  <c:v>48243</c:v>
                </c:pt>
                <c:pt idx="21">
                  <c:v>48421</c:v>
                </c:pt>
                <c:pt idx="22">
                  <c:v>48527</c:v>
                </c:pt>
                <c:pt idx="23">
                  <c:v>48688</c:v>
                </c:pt>
                <c:pt idx="24">
                  <c:v>48919</c:v>
                </c:pt>
                <c:pt idx="25">
                  <c:v>48921</c:v>
                </c:pt>
                <c:pt idx="26">
                  <c:v>49135</c:v>
                </c:pt>
                <c:pt idx="27">
                  <c:v>49294</c:v>
                </c:pt>
                <c:pt idx="28">
                  <c:v>49347</c:v>
                </c:pt>
                <c:pt idx="29">
                  <c:v>49476</c:v>
                </c:pt>
                <c:pt idx="30">
                  <c:v>49501</c:v>
                </c:pt>
                <c:pt idx="31">
                  <c:v>49570</c:v>
                </c:pt>
                <c:pt idx="32">
                  <c:v>49784</c:v>
                </c:pt>
                <c:pt idx="33">
                  <c:v>49803</c:v>
                </c:pt>
                <c:pt idx="34">
                  <c:v>49813</c:v>
                </c:pt>
                <c:pt idx="35">
                  <c:v>49870</c:v>
                </c:pt>
                <c:pt idx="36">
                  <c:v>50017</c:v>
                </c:pt>
                <c:pt idx="37">
                  <c:v>50117</c:v>
                </c:pt>
                <c:pt idx="38">
                  <c:v>50268</c:v>
                </c:pt>
                <c:pt idx="39">
                  <c:v>50505</c:v>
                </c:pt>
                <c:pt idx="40">
                  <c:v>50524</c:v>
                </c:pt>
                <c:pt idx="41">
                  <c:v>50582</c:v>
                </c:pt>
                <c:pt idx="42">
                  <c:v>50878</c:v>
                </c:pt>
                <c:pt idx="43">
                  <c:v>50896</c:v>
                </c:pt>
                <c:pt idx="44">
                  <c:v>50897</c:v>
                </c:pt>
                <c:pt idx="45">
                  <c:v>51060</c:v>
                </c:pt>
                <c:pt idx="46">
                  <c:v>51190</c:v>
                </c:pt>
                <c:pt idx="47">
                  <c:v>51267</c:v>
                </c:pt>
                <c:pt idx="48">
                  <c:v>51352</c:v>
                </c:pt>
                <c:pt idx="49">
                  <c:v>51420</c:v>
                </c:pt>
                <c:pt idx="50">
                  <c:v>51514</c:v>
                </c:pt>
                <c:pt idx="51">
                  <c:v>51620</c:v>
                </c:pt>
                <c:pt idx="52">
                  <c:v>51942</c:v>
                </c:pt>
                <c:pt idx="53">
                  <c:v>51966</c:v>
                </c:pt>
                <c:pt idx="54">
                  <c:v>51990</c:v>
                </c:pt>
                <c:pt idx="55">
                  <c:v>52005</c:v>
                </c:pt>
                <c:pt idx="56">
                  <c:v>52006</c:v>
                </c:pt>
                <c:pt idx="57">
                  <c:v>52024</c:v>
                </c:pt>
                <c:pt idx="58">
                  <c:v>52219</c:v>
                </c:pt>
                <c:pt idx="59">
                  <c:v>52274</c:v>
                </c:pt>
                <c:pt idx="60">
                  <c:v>52479</c:v>
                </c:pt>
                <c:pt idx="61">
                  <c:v>52530</c:v>
                </c:pt>
                <c:pt idx="62">
                  <c:v>52632</c:v>
                </c:pt>
                <c:pt idx="63">
                  <c:v>52855</c:v>
                </c:pt>
                <c:pt idx="64">
                  <c:v>52930</c:v>
                </c:pt>
                <c:pt idx="65">
                  <c:v>53114</c:v>
                </c:pt>
                <c:pt idx="66">
                  <c:v>53256</c:v>
                </c:pt>
                <c:pt idx="67">
                  <c:v>53393</c:v>
                </c:pt>
                <c:pt idx="68">
                  <c:v>53399</c:v>
                </c:pt>
                <c:pt idx="69">
                  <c:v>53462</c:v>
                </c:pt>
                <c:pt idx="70">
                  <c:v>53834</c:v>
                </c:pt>
                <c:pt idx="71">
                  <c:v>53878</c:v>
                </c:pt>
                <c:pt idx="72">
                  <c:v>53895</c:v>
                </c:pt>
                <c:pt idx="73">
                  <c:v>53947</c:v>
                </c:pt>
                <c:pt idx="74">
                  <c:v>53972</c:v>
                </c:pt>
                <c:pt idx="75">
                  <c:v>54005</c:v>
                </c:pt>
                <c:pt idx="76">
                  <c:v>54029</c:v>
                </c:pt>
                <c:pt idx="77">
                  <c:v>54085</c:v>
                </c:pt>
                <c:pt idx="78">
                  <c:v>54248</c:v>
                </c:pt>
                <c:pt idx="79">
                  <c:v>54300</c:v>
                </c:pt>
                <c:pt idx="80">
                  <c:v>54343</c:v>
                </c:pt>
                <c:pt idx="81">
                  <c:v>54350</c:v>
                </c:pt>
                <c:pt idx="82">
                  <c:v>54363</c:v>
                </c:pt>
                <c:pt idx="83">
                  <c:v>54476</c:v>
                </c:pt>
                <c:pt idx="84">
                  <c:v>54484</c:v>
                </c:pt>
                <c:pt idx="85">
                  <c:v>54495</c:v>
                </c:pt>
                <c:pt idx="86">
                  <c:v>54524</c:v>
                </c:pt>
                <c:pt idx="87">
                  <c:v>54611</c:v>
                </c:pt>
                <c:pt idx="88">
                  <c:v>54711</c:v>
                </c:pt>
                <c:pt idx="89">
                  <c:v>54715</c:v>
                </c:pt>
                <c:pt idx="90">
                  <c:v>54893</c:v>
                </c:pt>
                <c:pt idx="91">
                  <c:v>54911</c:v>
                </c:pt>
                <c:pt idx="92">
                  <c:v>54920</c:v>
                </c:pt>
                <c:pt idx="93">
                  <c:v>55181</c:v>
                </c:pt>
                <c:pt idx="94">
                  <c:v>55235</c:v>
                </c:pt>
                <c:pt idx="95">
                  <c:v>55465</c:v>
                </c:pt>
                <c:pt idx="96">
                  <c:v>55566</c:v>
                </c:pt>
                <c:pt idx="97">
                  <c:v>55600</c:v>
                </c:pt>
                <c:pt idx="98">
                  <c:v>55762</c:v>
                </c:pt>
                <c:pt idx="99">
                  <c:v>55779</c:v>
                </c:pt>
                <c:pt idx="100">
                  <c:v>55973</c:v>
                </c:pt>
                <c:pt idx="101">
                  <c:v>55987</c:v>
                </c:pt>
                <c:pt idx="102">
                  <c:v>56225</c:v>
                </c:pt>
                <c:pt idx="103">
                  <c:v>56726</c:v>
                </c:pt>
                <c:pt idx="104">
                  <c:v>56838</c:v>
                </c:pt>
                <c:pt idx="105">
                  <c:v>56969</c:v>
                </c:pt>
                <c:pt idx="106">
                  <c:v>57008</c:v>
                </c:pt>
                <c:pt idx="107">
                  <c:v>57029</c:v>
                </c:pt>
                <c:pt idx="108">
                  <c:v>57054</c:v>
                </c:pt>
                <c:pt idx="109">
                  <c:v>57097</c:v>
                </c:pt>
                <c:pt idx="110">
                  <c:v>57157</c:v>
                </c:pt>
                <c:pt idx="111">
                  <c:v>57290</c:v>
                </c:pt>
                <c:pt idx="112">
                  <c:v>57296</c:v>
                </c:pt>
                <c:pt idx="113">
                  <c:v>57369</c:v>
                </c:pt>
                <c:pt idx="114">
                  <c:v>57373</c:v>
                </c:pt>
                <c:pt idx="115">
                  <c:v>57432</c:v>
                </c:pt>
                <c:pt idx="116">
                  <c:v>57453</c:v>
                </c:pt>
                <c:pt idx="117">
                  <c:v>57477</c:v>
                </c:pt>
                <c:pt idx="118">
                  <c:v>57488</c:v>
                </c:pt>
                <c:pt idx="119">
                  <c:v>57665</c:v>
                </c:pt>
                <c:pt idx="120">
                  <c:v>57726</c:v>
                </c:pt>
                <c:pt idx="121">
                  <c:v>57793</c:v>
                </c:pt>
                <c:pt idx="122">
                  <c:v>57799</c:v>
                </c:pt>
                <c:pt idx="123">
                  <c:v>57917</c:v>
                </c:pt>
                <c:pt idx="124">
                  <c:v>57931</c:v>
                </c:pt>
                <c:pt idx="125">
                  <c:v>57932</c:v>
                </c:pt>
                <c:pt idx="126">
                  <c:v>58136</c:v>
                </c:pt>
                <c:pt idx="127">
                  <c:v>58314</c:v>
                </c:pt>
                <c:pt idx="128">
                  <c:v>58481</c:v>
                </c:pt>
                <c:pt idx="129">
                  <c:v>58531</c:v>
                </c:pt>
                <c:pt idx="130">
                  <c:v>58551</c:v>
                </c:pt>
                <c:pt idx="131">
                  <c:v>58699</c:v>
                </c:pt>
                <c:pt idx="132">
                  <c:v>58796</c:v>
                </c:pt>
                <c:pt idx="133">
                  <c:v>58836</c:v>
                </c:pt>
                <c:pt idx="134">
                  <c:v>58900</c:v>
                </c:pt>
                <c:pt idx="135">
                  <c:v>59139</c:v>
                </c:pt>
                <c:pt idx="136">
                  <c:v>59152</c:v>
                </c:pt>
                <c:pt idx="137">
                  <c:v>59172</c:v>
                </c:pt>
                <c:pt idx="138">
                  <c:v>59181</c:v>
                </c:pt>
                <c:pt idx="139">
                  <c:v>59278</c:v>
                </c:pt>
                <c:pt idx="140">
                  <c:v>59353</c:v>
                </c:pt>
                <c:pt idx="141">
                  <c:v>59373</c:v>
                </c:pt>
                <c:pt idx="142">
                  <c:v>59385</c:v>
                </c:pt>
                <c:pt idx="143">
                  <c:v>59408</c:v>
                </c:pt>
                <c:pt idx="144">
                  <c:v>59626</c:v>
                </c:pt>
                <c:pt idx="145">
                  <c:v>59874</c:v>
                </c:pt>
                <c:pt idx="146">
                  <c:v>59926</c:v>
                </c:pt>
                <c:pt idx="147">
                  <c:v>59955</c:v>
                </c:pt>
                <c:pt idx="148">
                  <c:v>59997</c:v>
                </c:pt>
                <c:pt idx="149">
                  <c:v>60049</c:v>
                </c:pt>
                <c:pt idx="150">
                  <c:v>60155</c:v>
                </c:pt>
                <c:pt idx="151">
                  <c:v>60174</c:v>
                </c:pt>
                <c:pt idx="152">
                  <c:v>60234</c:v>
                </c:pt>
                <c:pt idx="153">
                  <c:v>60334</c:v>
                </c:pt>
                <c:pt idx="154">
                  <c:v>60366</c:v>
                </c:pt>
                <c:pt idx="155">
                  <c:v>60580</c:v>
                </c:pt>
                <c:pt idx="156">
                  <c:v>60605</c:v>
                </c:pt>
                <c:pt idx="157">
                  <c:v>60737</c:v>
                </c:pt>
                <c:pt idx="158">
                  <c:v>60927</c:v>
                </c:pt>
                <c:pt idx="159">
                  <c:v>61068</c:v>
                </c:pt>
                <c:pt idx="160">
                  <c:v>61138</c:v>
                </c:pt>
                <c:pt idx="161">
                  <c:v>61148</c:v>
                </c:pt>
                <c:pt idx="162">
                  <c:v>61155</c:v>
                </c:pt>
                <c:pt idx="163">
                  <c:v>61232</c:v>
                </c:pt>
                <c:pt idx="164">
                  <c:v>61235</c:v>
                </c:pt>
                <c:pt idx="165">
                  <c:v>61240</c:v>
                </c:pt>
                <c:pt idx="166">
                  <c:v>61280</c:v>
                </c:pt>
                <c:pt idx="167">
                  <c:v>61306</c:v>
                </c:pt>
                <c:pt idx="168">
                  <c:v>61325</c:v>
                </c:pt>
                <c:pt idx="169">
                  <c:v>61422</c:v>
                </c:pt>
                <c:pt idx="170">
                  <c:v>61481</c:v>
                </c:pt>
                <c:pt idx="171">
                  <c:v>61527</c:v>
                </c:pt>
                <c:pt idx="172">
                  <c:v>61637</c:v>
                </c:pt>
                <c:pt idx="173">
                  <c:v>61642</c:v>
                </c:pt>
                <c:pt idx="174">
                  <c:v>61678</c:v>
                </c:pt>
                <c:pt idx="175">
                  <c:v>61686</c:v>
                </c:pt>
                <c:pt idx="176">
                  <c:v>61712</c:v>
                </c:pt>
                <c:pt idx="177">
                  <c:v>61757</c:v>
                </c:pt>
                <c:pt idx="178">
                  <c:v>61817</c:v>
                </c:pt>
                <c:pt idx="179">
                  <c:v>62091</c:v>
                </c:pt>
                <c:pt idx="180">
                  <c:v>62182</c:v>
                </c:pt>
                <c:pt idx="181">
                  <c:v>62258</c:v>
                </c:pt>
                <c:pt idx="182">
                  <c:v>62281</c:v>
                </c:pt>
                <c:pt idx="183">
                  <c:v>62499</c:v>
                </c:pt>
                <c:pt idx="184">
                  <c:v>62634</c:v>
                </c:pt>
                <c:pt idx="185">
                  <c:v>62919</c:v>
                </c:pt>
                <c:pt idx="186">
                  <c:v>62922</c:v>
                </c:pt>
                <c:pt idx="187">
                  <c:v>63132</c:v>
                </c:pt>
                <c:pt idx="188">
                  <c:v>63206</c:v>
                </c:pt>
                <c:pt idx="189">
                  <c:v>63277</c:v>
                </c:pt>
                <c:pt idx="190">
                  <c:v>63311</c:v>
                </c:pt>
                <c:pt idx="191">
                  <c:v>63356</c:v>
                </c:pt>
                <c:pt idx="192">
                  <c:v>63396</c:v>
                </c:pt>
                <c:pt idx="193">
                  <c:v>63399</c:v>
                </c:pt>
                <c:pt idx="194">
                  <c:v>63512</c:v>
                </c:pt>
                <c:pt idx="195">
                  <c:v>63685</c:v>
                </c:pt>
                <c:pt idx="196">
                  <c:v>64146</c:v>
                </c:pt>
                <c:pt idx="197">
                  <c:v>64530</c:v>
                </c:pt>
                <c:pt idx="198">
                  <c:v>64558</c:v>
                </c:pt>
                <c:pt idx="199">
                  <c:v>64620</c:v>
                </c:pt>
                <c:pt idx="200">
                  <c:v>64938</c:v>
                </c:pt>
                <c:pt idx="201">
                  <c:v>65020</c:v>
                </c:pt>
                <c:pt idx="202">
                  <c:v>65260</c:v>
                </c:pt>
                <c:pt idx="203">
                  <c:v>65386</c:v>
                </c:pt>
                <c:pt idx="204">
                  <c:v>65430</c:v>
                </c:pt>
                <c:pt idx="205">
                  <c:v>65502</c:v>
                </c:pt>
                <c:pt idx="206">
                  <c:v>65608</c:v>
                </c:pt>
                <c:pt idx="207">
                  <c:v>65641</c:v>
                </c:pt>
                <c:pt idx="208">
                  <c:v>65642</c:v>
                </c:pt>
                <c:pt idx="209">
                  <c:v>65669</c:v>
                </c:pt>
                <c:pt idx="210">
                  <c:v>65938</c:v>
                </c:pt>
                <c:pt idx="211">
                  <c:v>66099</c:v>
                </c:pt>
                <c:pt idx="212">
                  <c:v>66111</c:v>
                </c:pt>
                <c:pt idx="213">
                  <c:v>66321</c:v>
                </c:pt>
                <c:pt idx="214">
                  <c:v>66552</c:v>
                </c:pt>
                <c:pt idx="215">
                  <c:v>66567</c:v>
                </c:pt>
                <c:pt idx="216">
                  <c:v>66598</c:v>
                </c:pt>
                <c:pt idx="217">
                  <c:v>66615</c:v>
                </c:pt>
                <c:pt idx="218">
                  <c:v>66620</c:v>
                </c:pt>
                <c:pt idx="219">
                  <c:v>66766</c:v>
                </c:pt>
                <c:pt idx="220">
                  <c:v>66845</c:v>
                </c:pt>
                <c:pt idx="221">
                  <c:v>66868</c:v>
                </c:pt>
                <c:pt idx="222">
                  <c:v>66895</c:v>
                </c:pt>
                <c:pt idx="223">
                  <c:v>66897</c:v>
                </c:pt>
                <c:pt idx="224">
                  <c:v>67033</c:v>
                </c:pt>
                <c:pt idx="225">
                  <c:v>67217</c:v>
                </c:pt>
                <c:pt idx="226">
                  <c:v>67418</c:v>
                </c:pt>
                <c:pt idx="227">
                  <c:v>67738</c:v>
                </c:pt>
                <c:pt idx="228">
                  <c:v>67752</c:v>
                </c:pt>
                <c:pt idx="229">
                  <c:v>68180</c:v>
                </c:pt>
                <c:pt idx="230">
                  <c:v>68243</c:v>
                </c:pt>
                <c:pt idx="231">
                  <c:v>68248</c:v>
                </c:pt>
                <c:pt idx="232">
                  <c:v>68259</c:v>
                </c:pt>
                <c:pt idx="233">
                  <c:v>68514</c:v>
                </c:pt>
                <c:pt idx="234">
                  <c:v>68612</c:v>
                </c:pt>
                <c:pt idx="235">
                  <c:v>68674</c:v>
                </c:pt>
                <c:pt idx="236">
                  <c:v>68741</c:v>
                </c:pt>
                <c:pt idx="237">
                  <c:v>68983</c:v>
                </c:pt>
                <c:pt idx="238">
                  <c:v>69255</c:v>
                </c:pt>
                <c:pt idx="239">
                  <c:v>69273</c:v>
                </c:pt>
                <c:pt idx="240">
                  <c:v>69501</c:v>
                </c:pt>
                <c:pt idx="241">
                  <c:v>69716</c:v>
                </c:pt>
                <c:pt idx="242">
                  <c:v>70000</c:v>
                </c:pt>
                <c:pt idx="243">
                  <c:v>70408</c:v>
                </c:pt>
                <c:pt idx="244">
                  <c:v>70488</c:v>
                </c:pt>
                <c:pt idx="245">
                  <c:v>70511</c:v>
                </c:pt>
                <c:pt idx="246">
                  <c:v>70597</c:v>
                </c:pt>
                <c:pt idx="247">
                  <c:v>70801</c:v>
                </c:pt>
                <c:pt idx="248">
                  <c:v>70866</c:v>
                </c:pt>
                <c:pt idx="249">
                  <c:v>70869</c:v>
                </c:pt>
                <c:pt idx="250">
                  <c:v>71334</c:v>
                </c:pt>
                <c:pt idx="251">
                  <c:v>72050</c:v>
                </c:pt>
                <c:pt idx="252">
                  <c:v>72180</c:v>
                </c:pt>
                <c:pt idx="253">
                  <c:v>72473</c:v>
                </c:pt>
                <c:pt idx="254">
                  <c:v>72486</c:v>
                </c:pt>
                <c:pt idx="255">
                  <c:v>72728</c:v>
                </c:pt>
                <c:pt idx="256">
                  <c:v>72858</c:v>
                </c:pt>
                <c:pt idx="257">
                  <c:v>73607</c:v>
                </c:pt>
                <c:pt idx="258">
                  <c:v>73915</c:v>
                </c:pt>
                <c:pt idx="259">
                  <c:v>74018</c:v>
                </c:pt>
                <c:pt idx="260">
                  <c:v>74063</c:v>
                </c:pt>
                <c:pt idx="261">
                  <c:v>74342</c:v>
                </c:pt>
                <c:pt idx="262">
                  <c:v>74355</c:v>
                </c:pt>
                <c:pt idx="263">
                  <c:v>74523</c:v>
                </c:pt>
                <c:pt idx="264">
                  <c:v>75556</c:v>
                </c:pt>
                <c:pt idx="265">
                  <c:v>75692</c:v>
                </c:pt>
                <c:pt idx="266">
                  <c:v>76534</c:v>
                </c:pt>
                <c:pt idx="267">
                  <c:v>77948</c:v>
                </c:pt>
                <c:pt idx="268">
                  <c:v>78335</c:v>
                </c:pt>
                <c:pt idx="269">
                  <c:v>78482</c:v>
                </c:pt>
                <c:pt idx="270">
                  <c:v>79301</c:v>
                </c:pt>
                <c:pt idx="271">
                  <c:v>79322</c:v>
                </c:pt>
                <c:pt idx="272">
                  <c:v>79599</c:v>
                </c:pt>
                <c:pt idx="273">
                  <c:v>81445</c:v>
                </c:pt>
                <c:pt idx="274">
                  <c:v>82515</c:v>
                </c:pt>
                <c:pt idx="275">
                  <c:v>82873</c:v>
                </c:pt>
              </c:numCache>
            </c:numRef>
          </c:xVal>
          <c:yVal>
            <c:numRef>
              <c:f>VIC_Postcode!$G$5:$G$280</c:f>
              <c:numCache>
                <c:formatCode>0.0</c:formatCode>
                <c:ptCount val="276"/>
                <c:pt idx="0">
                  <c:v>94.820580813481</c:v>
                </c:pt>
                <c:pt idx="1">
                  <c:v>26.3069139966273</c:v>
                </c:pt>
                <c:pt idx="2">
                  <c:v>28.8768347160179</c:v>
                </c:pt>
                <c:pt idx="3">
                  <c:v>8.51357570179475</c:v>
                </c:pt>
                <c:pt idx="4">
                  <c:v>8.59598853868195</c:v>
                </c:pt>
                <c:pt idx="5">
                  <c:v>5.52685329808963</c:v>
                </c:pt>
                <c:pt idx="6">
                  <c:v>24.145101663586</c:v>
                </c:pt>
                <c:pt idx="7">
                  <c:v>15.0646950092421</c:v>
                </c:pt>
                <c:pt idx="8">
                  <c:v>40.3652392947103</c:v>
                </c:pt>
                <c:pt idx="9">
                  <c:v>9.15597569209993</c:v>
                </c:pt>
                <c:pt idx="10">
                  <c:v>8.99342787962643</c:v>
                </c:pt>
                <c:pt idx="11">
                  <c:v>17.1849427168576</c:v>
                </c:pt>
                <c:pt idx="12">
                  <c:v>8.31384775266303</c:v>
                </c:pt>
                <c:pt idx="13">
                  <c:v>3.92845202273487</c:v>
                </c:pt>
                <c:pt idx="14">
                  <c:v>42.829276566873</c:v>
                </c:pt>
                <c:pt idx="15">
                  <c:v>14.5947802197802</c:v>
                </c:pt>
                <c:pt idx="16">
                  <c:v>11.0210696920583</c:v>
                </c:pt>
                <c:pt idx="17">
                  <c:v>3.32577475434618</c:v>
                </c:pt>
                <c:pt idx="18">
                  <c:v>3.3600896023894</c:v>
                </c:pt>
                <c:pt idx="19">
                  <c:v>20.5996393866382</c:v>
                </c:pt>
                <c:pt idx="20">
                  <c:v>28.0473013947847</c:v>
                </c:pt>
                <c:pt idx="21">
                  <c:v>20.3752565230138</c:v>
                </c:pt>
                <c:pt idx="22">
                  <c:v>14.4922523519646</c:v>
                </c:pt>
                <c:pt idx="23">
                  <c:v>5.42863605519113</c:v>
                </c:pt>
                <c:pt idx="24">
                  <c:v>19.0682892799008</c:v>
                </c:pt>
                <c:pt idx="25">
                  <c:v>34.0367597004765</c:v>
                </c:pt>
                <c:pt idx="26">
                  <c:v>18.6605143516319</c:v>
                </c:pt>
                <c:pt idx="27">
                  <c:v>7.476821852258</c:v>
                </c:pt>
                <c:pt idx="28">
                  <c:v>3.88433318946914</c:v>
                </c:pt>
                <c:pt idx="29">
                  <c:v>7.56942305153369</c:v>
                </c:pt>
                <c:pt idx="30">
                  <c:v>4.76712328767123</c:v>
                </c:pt>
                <c:pt idx="31">
                  <c:v>5.64020540449533</c:v>
                </c:pt>
                <c:pt idx="32">
                  <c:v>7.65759606180774</c:v>
                </c:pt>
                <c:pt idx="33">
                  <c:v>38.474406155905</c:v>
                </c:pt>
                <c:pt idx="34">
                  <c:v>5.85173550155533</c:v>
                </c:pt>
                <c:pt idx="35">
                  <c:v>50.3761223004125</c:v>
                </c:pt>
                <c:pt idx="36">
                  <c:v>4.78468899521531</c:v>
                </c:pt>
                <c:pt idx="37">
                  <c:v>16.9959067449724</c:v>
                </c:pt>
                <c:pt idx="38">
                  <c:v>6.1867266591676</c:v>
                </c:pt>
                <c:pt idx="39">
                  <c:v>9.91510193964182</c:v>
                </c:pt>
                <c:pt idx="40">
                  <c:v>52.905802922085</c:v>
                </c:pt>
                <c:pt idx="41">
                  <c:v>4.11392405063291</c:v>
                </c:pt>
                <c:pt idx="42">
                  <c:v>4.17101147028154</c:v>
                </c:pt>
                <c:pt idx="43">
                  <c:v>20.0906529462208</c:v>
                </c:pt>
                <c:pt idx="44">
                  <c:v>13.7040557667934</c:v>
                </c:pt>
                <c:pt idx="45">
                  <c:v>10.5918115322504</c:v>
                </c:pt>
                <c:pt idx="46">
                  <c:v>17.5984547698251</c:v>
                </c:pt>
                <c:pt idx="47">
                  <c:v>5.55170020818876</c:v>
                </c:pt>
                <c:pt idx="48">
                  <c:v>4.23499729681024</c:v>
                </c:pt>
                <c:pt idx="49">
                  <c:v>5.35070373386065</c:v>
                </c:pt>
                <c:pt idx="50">
                  <c:v>47.2251261306304</c:v>
                </c:pt>
                <c:pt idx="51">
                  <c:v>23.8169364881694</c:v>
                </c:pt>
                <c:pt idx="52">
                  <c:v>5.58743581999396</c:v>
                </c:pt>
                <c:pt idx="53">
                  <c:v>6.97649457980037</c:v>
                </c:pt>
                <c:pt idx="54">
                  <c:v>10.8839050131926</c:v>
                </c:pt>
                <c:pt idx="55">
                  <c:v>25.6073107392919</c:v>
                </c:pt>
                <c:pt idx="56">
                  <c:v>5.32184490623416</c:v>
                </c:pt>
                <c:pt idx="57">
                  <c:v>20.2534447457252</c:v>
                </c:pt>
                <c:pt idx="58">
                  <c:v>18.4749748068525</c:v>
                </c:pt>
                <c:pt idx="59">
                  <c:v>10.7162653199483</c:v>
                </c:pt>
                <c:pt idx="60">
                  <c:v>3.79399985948149</c:v>
                </c:pt>
                <c:pt idx="61">
                  <c:v>7.17233248182354</c:v>
                </c:pt>
                <c:pt idx="62">
                  <c:v>21.825891743577</c:v>
                </c:pt>
                <c:pt idx="63">
                  <c:v>5.1570197044335</c:v>
                </c:pt>
                <c:pt idx="64">
                  <c:v>2.51869943520073</c:v>
                </c:pt>
                <c:pt idx="65">
                  <c:v>48.3274430837511</c:v>
                </c:pt>
                <c:pt idx="66">
                  <c:v>5.77899258102304</c:v>
                </c:pt>
                <c:pt idx="67">
                  <c:v>22.3445329828309</c:v>
                </c:pt>
                <c:pt idx="68">
                  <c:v>43.2316118935837</c:v>
                </c:pt>
                <c:pt idx="69">
                  <c:v>7.8680340767269</c:v>
                </c:pt>
                <c:pt idx="70">
                  <c:v>33.9946500222916</c:v>
                </c:pt>
                <c:pt idx="71">
                  <c:v>8.49145612747667</c:v>
                </c:pt>
                <c:pt idx="72">
                  <c:v>19.4278903456496</c:v>
                </c:pt>
                <c:pt idx="73">
                  <c:v>2.45331879514788</c:v>
                </c:pt>
                <c:pt idx="74">
                  <c:v>8.99031811894882</c:v>
                </c:pt>
                <c:pt idx="75">
                  <c:v>20.9255313336611</c:v>
                </c:pt>
                <c:pt idx="76">
                  <c:v>15.5391320826227</c:v>
                </c:pt>
                <c:pt idx="77">
                  <c:v>32.5218156486031</c:v>
                </c:pt>
                <c:pt idx="78">
                  <c:v>44.4687968623832</c:v>
                </c:pt>
                <c:pt idx="79">
                  <c:v>3.47399138450137</c:v>
                </c:pt>
                <c:pt idx="80">
                  <c:v>9.87228167069382</c:v>
                </c:pt>
                <c:pt idx="81">
                  <c:v>3.4289482360699</c:v>
                </c:pt>
                <c:pt idx="82">
                  <c:v>6.18458610846813</c:v>
                </c:pt>
                <c:pt idx="83">
                  <c:v>59.9397865158289</c:v>
                </c:pt>
                <c:pt idx="84">
                  <c:v>10.1450158420668</c:v>
                </c:pt>
                <c:pt idx="85">
                  <c:v>10.6527093596059</c:v>
                </c:pt>
                <c:pt idx="86">
                  <c:v>12.4596700154762</c:v>
                </c:pt>
                <c:pt idx="87">
                  <c:v>10.6296730024322</c:v>
                </c:pt>
                <c:pt idx="88">
                  <c:v>63.3122689877191</c:v>
                </c:pt>
                <c:pt idx="89">
                  <c:v>23.7680913373796</c:v>
                </c:pt>
                <c:pt idx="90">
                  <c:v>19.8401857669717</c:v>
                </c:pt>
                <c:pt idx="91">
                  <c:v>13.9112439641297</c:v>
                </c:pt>
                <c:pt idx="92">
                  <c:v>10.6640125124414</c:v>
                </c:pt>
                <c:pt idx="93">
                  <c:v>19.6889328418592</c:v>
                </c:pt>
                <c:pt idx="94">
                  <c:v>12.8111888111888</c:v>
                </c:pt>
                <c:pt idx="95">
                  <c:v>41.0035787710348</c:v>
                </c:pt>
                <c:pt idx="96">
                  <c:v>19.4927040332016</c:v>
                </c:pt>
                <c:pt idx="97">
                  <c:v>14.3133228650803</c:v>
                </c:pt>
                <c:pt idx="98">
                  <c:v>23.0400729982511</c:v>
                </c:pt>
                <c:pt idx="99">
                  <c:v>21.828541620689</c:v>
                </c:pt>
                <c:pt idx="100">
                  <c:v>28.012758285952</c:v>
                </c:pt>
                <c:pt idx="101">
                  <c:v>14.8982035928144</c:v>
                </c:pt>
                <c:pt idx="102">
                  <c:v>41.9851020605592</c:v>
                </c:pt>
                <c:pt idx="103">
                  <c:v>7.25154541131717</c:v>
                </c:pt>
                <c:pt idx="104">
                  <c:v>14.8901211747792</c:v>
                </c:pt>
                <c:pt idx="105">
                  <c:v>56.7439885344233</c:v>
                </c:pt>
                <c:pt idx="106">
                  <c:v>63.3197949264265</c:v>
                </c:pt>
                <c:pt idx="107">
                  <c:v>26.8584521384929</c:v>
                </c:pt>
                <c:pt idx="108">
                  <c:v>8.65213334464331</c:v>
                </c:pt>
                <c:pt idx="109">
                  <c:v>15.3327483489586</c:v>
                </c:pt>
                <c:pt idx="110">
                  <c:v>19.1409401673107</c:v>
                </c:pt>
                <c:pt idx="111">
                  <c:v>7.73803148762986</c:v>
                </c:pt>
                <c:pt idx="112">
                  <c:v>31.8906605922551</c:v>
                </c:pt>
                <c:pt idx="113">
                  <c:v>21.6353870187678</c:v>
                </c:pt>
                <c:pt idx="114">
                  <c:v>34.2326187953378</c:v>
                </c:pt>
                <c:pt idx="115">
                  <c:v>7.68585802124092</c:v>
                </c:pt>
                <c:pt idx="116">
                  <c:v>47.2351966249812</c:v>
                </c:pt>
                <c:pt idx="117">
                  <c:v>50.1138141983212</c:v>
                </c:pt>
                <c:pt idx="118">
                  <c:v>16.8932981823227</c:v>
                </c:pt>
                <c:pt idx="119">
                  <c:v>38.8280133396856</c:v>
                </c:pt>
                <c:pt idx="120">
                  <c:v>17.1105866486851</c:v>
                </c:pt>
                <c:pt idx="121">
                  <c:v>46.4626191670848</c:v>
                </c:pt>
                <c:pt idx="122">
                  <c:v>31.4143007360673</c:v>
                </c:pt>
                <c:pt idx="123">
                  <c:v>11.1848341232228</c:v>
                </c:pt>
                <c:pt idx="124">
                  <c:v>52.9223162204968</c:v>
                </c:pt>
                <c:pt idx="125">
                  <c:v>25.6677330555762</c:v>
                </c:pt>
                <c:pt idx="126">
                  <c:v>31.0027834749487</c:v>
                </c:pt>
                <c:pt idx="127">
                  <c:v>26.0133855284758</c:v>
                </c:pt>
                <c:pt idx="128">
                  <c:v>8.06115357887422</c:v>
                </c:pt>
                <c:pt idx="129">
                  <c:v>17.0855878668337</c:v>
                </c:pt>
                <c:pt idx="130">
                  <c:v>22.9527794381351</c:v>
                </c:pt>
                <c:pt idx="131">
                  <c:v>16.6433498962806</c:v>
                </c:pt>
                <c:pt idx="132">
                  <c:v>12.6971003366208</c:v>
                </c:pt>
                <c:pt idx="133">
                  <c:v>11.2527902638902</c:v>
                </c:pt>
                <c:pt idx="134">
                  <c:v>31.1901673769378</c:v>
                </c:pt>
                <c:pt idx="135">
                  <c:v>18.0570887872575</c:v>
                </c:pt>
                <c:pt idx="136">
                  <c:v>9.75478790048327</c:v>
                </c:pt>
                <c:pt idx="137">
                  <c:v>27.323528403442</c:v>
                </c:pt>
                <c:pt idx="138">
                  <c:v>12.2889506304766</c:v>
                </c:pt>
                <c:pt idx="139">
                  <c:v>17.0906200317965</c:v>
                </c:pt>
                <c:pt idx="140">
                  <c:v>3.71853546910755</c:v>
                </c:pt>
                <c:pt idx="141">
                  <c:v>14.8654675189535</c:v>
                </c:pt>
                <c:pt idx="142">
                  <c:v>12.4590163934426</c:v>
                </c:pt>
                <c:pt idx="143">
                  <c:v>23.1018518518519</c:v>
                </c:pt>
                <c:pt idx="144">
                  <c:v>19.4407456724368</c:v>
                </c:pt>
                <c:pt idx="145">
                  <c:v>44.0099799582805</c:v>
                </c:pt>
                <c:pt idx="146">
                  <c:v>18.8516828785401</c:v>
                </c:pt>
                <c:pt idx="147">
                  <c:v>15.5888442333455</c:v>
                </c:pt>
                <c:pt idx="148">
                  <c:v>17.6633419746035</c:v>
                </c:pt>
                <c:pt idx="149">
                  <c:v>43.9464493597206</c:v>
                </c:pt>
                <c:pt idx="150">
                  <c:v>10.6231171713969</c:v>
                </c:pt>
                <c:pt idx="151">
                  <c:v>27.3515677118079</c:v>
                </c:pt>
                <c:pt idx="152">
                  <c:v>20.9127546018952</c:v>
                </c:pt>
                <c:pt idx="153">
                  <c:v>11.3774888256806</c:v>
                </c:pt>
                <c:pt idx="154">
                  <c:v>57.2964669738863</c:v>
                </c:pt>
                <c:pt idx="155">
                  <c:v>22.7486276643094</c:v>
                </c:pt>
                <c:pt idx="156">
                  <c:v>17.9275934091437</c:v>
                </c:pt>
                <c:pt idx="157">
                  <c:v>21.1440912058661</c:v>
                </c:pt>
                <c:pt idx="158">
                  <c:v>33.0811452306779</c:v>
                </c:pt>
                <c:pt idx="159">
                  <c:v>35.1164696242538</c:v>
                </c:pt>
                <c:pt idx="160">
                  <c:v>15.2614082804473</c:v>
                </c:pt>
                <c:pt idx="161">
                  <c:v>13.9995172580256</c:v>
                </c:pt>
                <c:pt idx="162">
                  <c:v>33.0423940149626</c:v>
                </c:pt>
                <c:pt idx="163">
                  <c:v>13.219139824986</c:v>
                </c:pt>
                <c:pt idx="164">
                  <c:v>14.7119341563786</c:v>
                </c:pt>
                <c:pt idx="165">
                  <c:v>18.4840590497457</c:v>
                </c:pt>
                <c:pt idx="166">
                  <c:v>32.9213684399069</c:v>
                </c:pt>
                <c:pt idx="167">
                  <c:v>24.3636693804667</c:v>
                </c:pt>
                <c:pt idx="168">
                  <c:v>16.5931156222418</c:v>
                </c:pt>
                <c:pt idx="169">
                  <c:v>12.9337050805452</c:v>
                </c:pt>
                <c:pt idx="170">
                  <c:v>38.7288977159881</c:v>
                </c:pt>
                <c:pt idx="171">
                  <c:v>34.2590671311717</c:v>
                </c:pt>
                <c:pt idx="172">
                  <c:v>23.2425657969694</c:v>
                </c:pt>
                <c:pt idx="173">
                  <c:v>51.2748669094985</c:v>
                </c:pt>
                <c:pt idx="174">
                  <c:v>33.0019519724</c:v>
                </c:pt>
                <c:pt idx="175">
                  <c:v>31.1720698254364</c:v>
                </c:pt>
                <c:pt idx="176">
                  <c:v>18.3126979556579</c:v>
                </c:pt>
                <c:pt idx="177">
                  <c:v>15.3314483191957</c:v>
                </c:pt>
                <c:pt idx="178">
                  <c:v>41.5925571213572</c:v>
                </c:pt>
                <c:pt idx="179">
                  <c:v>31.4968869355936</c:v>
                </c:pt>
                <c:pt idx="180">
                  <c:v>26.0644143255657</c:v>
                </c:pt>
                <c:pt idx="181">
                  <c:v>16.5164382847913</c:v>
                </c:pt>
                <c:pt idx="182">
                  <c:v>20.4145728643216</c:v>
                </c:pt>
                <c:pt idx="183">
                  <c:v>8.67936309709647</c:v>
                </c:pt>
                <c:pt idx="184">
                  <c:v>33.6362563436799</c:v>
                </c:pt>
                <c:pt idx="185">
                  <c:v>25.559889795139</c:v>
                </c:pt>
                <c:pt idx="186">
                  <c:v>30.184870865636</c:v>
                </c:pt>
                <c:pt idx="187">
                  <c:v>13.0976802903582</c:v>
                </c:pt>
                <c:pt idx="188">
                  <c:v>32.635407451096</c:v>
                </c:pt>
                <c:pt idx="189">
                  <c:v>28.5947712418301</c:v>
                </c:pt>
                <c:pt idx="190">
                  <c:v>22.939945512694</c:v>
                </c:pt>
                <c:pt idx="191">
                  <c:v>22.0310849554851</c:v>
                </c:pt>
                <c:pt idx="192">
                  <c:v>34.8279171808584</c:v>
                </c:pt>
                <c:pt idx="193">
                  <c:v>37.9960165466524</c:v>
                </c:pt>
                <c:pt idx="194">
                  <c:v>30.119144527492</c:v>
                </c:pt>
                <c:pt idx="195">
                  <c:v>25.7902544790597</c:v>
                </c:pt>
                <c:pt idx="196">
                  <c:v>19.8019801980198</c:v>
                </c:pt>
                <c:pt idx="197">
                  <c:v>35.8966424261179</c:v>
                </c:pt>
                <c:pt idx="198">
                  <c:v>32.1925230269099</c:v>
                </c:pt>
                <c:pt idx="199">
                  <c:v>23.534312194106</c:v>
                </c:pt>
                <c:pt idx="200">
                  <c:v>30.4616474477547</c:v>
                </c:pt>
                <c:pt idx="201">
                  <c:v>29.9155326137963</c:v>
                </c:pt>
                <c:pt idx="202">
                  <c:v>26.7688070235841</c:v>
                </c:pt>
                <c:pt idx="203">
                  <c:v>35.2038671710803</c:v>
                </c:pt>
                <c:pt idx="204">
                  <c:v>45.2304253500756</c:v>
                </c:pt>
                <c:pt idx="205">
                  <c:v>52.264291017075</c:v>
                </c:pt>
                <c:pt idx="206">
                  <c:v>20.0274887099941</c:v>
                </c:pt>
                <c:pt idx="207">
                  <c:v>36.3895486935867</c:v>
                </c:pt>
                <c:pt idx="208">
                  <c:v>34.1207349081365</c:v>
                </c:pt>
                <c:pt idx="209">
                  <c:v>22.6438188494492</c:v>
                </c:pt>
                <c:pt idx="210">
                  <c:v>30.6767223807583</c:v>
                </c:pt>
                <c:pt idx="211">
                  <c:v>58.2798209768437</c:v>
                </c:pt>
                <c:pt idx="212">
                  <c:v>39.3936040721478</c:v>
                </c:pt>
                <c:pt idx="213">
                  <c:v>27.8445883441258</c:v>
                </c:pt>
                <c:pt idx="214">
                  <c:v>30.0264352336775</c:v>
                </c:pt>
                <c:pt idx="215">
                  <c:v>24.9149489693816</c:v>
                </c:pt>
                <c:pt idx="216">
                  <c:v>44.6144040790312</c:v>
                </c:pt>
                <c:pt idx="217">
                  <c:v>35.5481435969455</c:v>
                </c:pt>
                <c:pt idx="218">
                  <c:v>39.6081372457111</c:v>
                </c:pt>
                <c:pt idx="219">
                  <c:v>21.0110584518167</c:v>
                </c:pt>
                <c:pt idx="220">
                  <c:v>44.1690639522018</c:v>
                </c:pt>
                <c:pt idx="221">
                  <c:v>62.820352544068</c:v>
                </c:pt>
                <c:pt idx="222">
                  <c:v>30.3282221811688</c:v>
                </c:pt>
                <c:pt idx="223">
                  <c:v>28.647859922179</c:v>
                </c:pt>
                <c:pt idx="224">
                  <c:v>54.1930379746835</c:v>
                </c:pt>
                <c:pt idx="225">
                  <c:v>20.853964000699</c:v>
                </c:pt>
                <c:pt idx="226">
                  <c:v>30.7484625768712</c:v>
                </c:pt>
                <c:pt idx="227">
                  <c:v>44.2144873000941</c:v>
                </c:pt>
                <c:pt idx="228">
                  <c:v>32.7395815992453</c:v>
                </c:pt>
                <c:pt idx="229">
                  <c:v>49.8255294976873</c:v>
                </c:pt>
                <c:pt idx="230">
                  <c:v>23.463687150838</c:v>
                </c:pt>
                <c:pt idx="231">
                  <c:v>24.9851782840688</c:v>
                </c:pt>
                <c:pt idx="232">
                  <c:v>61.0485573539761</c:v>
                </c:pt>
                <c:pt idx="233">
                  <c:v>25.5332239540607</c:v>
                </c:pt>
                <c:pt idx="234">
                  <c:v>26.5504764816797</c:v>
                </c:pt>
                <c:pt idx="235">
                  <c:v>31.7142076004739</c:v>
                </c:pt>
                <c:pt idx="236">
                  <c:v>24.8930377285103</c:v>
                </c:pt>
                <c:pt idx="237">
                  <c:v>39.9293836647801</c:v>
                </c:pt>
                <c:pt idx="238">
                  <c:v>34.0616966580977</c:v>
                </c:pt>
                <c:pt idx="239">
                  <c:v>61.2654417758826</c:v>
                </c:pt>
                <c:pt idx="240">
                  <c:v>52.881713940857</c:v>
                </c:pt>
                <c:pt idx="241">
                  <c:v>38.7585709130278</c:v>
                </c:pt>
                <c:pt idx="242">
                  <c:v>61.0744471459998</c:v>
                </c:pt>
                <c:pt idx="243">
                  <c:v>29.310192154432</c:v>
                </c:pt>
                <c:pt idx="244">
                  <c:v>43.7809405940594</c:v>
                </c:pt>
                <c:pt idx="245">
                  <c:v>50.7996237064911</c:v>
                </c:pt>
                <c:pt idx="246">
                  <c:v>30.3014579982359</c:v>
                </c:pt>
                <c:pt idx="247">
                  <c:v>42.4187725631769</c:v>
                </c:pt>
                <c:pt idx="248">
                  <c:v>42.9016105020977</c:v>
                </c:pt>
                <c:pt idx="249">
                  <c:v>46.8829972361552</c:v>
                </c:pt>
                <c:pt idx="250">
                  <c:v>32.6658462915315</c:v>
                </c:pt>
                <c:pt idx="251">
                  <c:v>31.5903353768482</c:v>
                </c:pt>
                <c:pt idx="252">
                  <c:v>42.4780915287244</c:v>
                </c:pt>
                <c:pt idx="253">
                  <c:v>35.1909994767138</c:v>
                </c:pt>
                <c:pt idx="254">
                  <c:v>46.8645391653649</c:v>
                </c:pt>
                <c:pt idx="255">
                  <c:v>38.4615384615385</c:v>
                </c:pt>
                <c:pt idx="256">
                  <c:v>38.716402352766</c:v>
                </c:pt>
                <c:pt idx="257">
                  <c:v>33.6153161175423</c:v>
                </c:pt>
                <c:pt idx="258">
                  <c:v>34.0990028490029</c:v>
                </c:pt>
                <c:pt idx="259">
                  <c:v>48.2522796352584</c:v>
                </c:pt>
                <c:pt idx="260">
                  <c:v>48.9054026913035</c:v>
                </c:pt>
                <c:pt idx="261">
                  <c:v>35.6372599363254</c:v>
                </c:pt>
                <c:pt idx="262">
                  <c:v>44.9307264016574</c:v>
                </c:pt>
                <c:pt idx="263">
                  <c:v>54.4035547453572</c:v>
                </c:pt>
                <c:pt idx="264">
                  <c:v>51.9666648972875</c:v>
                </c:pt>
                <c:pt idx="265">
                  <c:v>48.5334272879415</c:v>
                </c:pt>
                <c:pt idx="266">
                  <c:v>43.3420365535248</c:v>
                </c:pt>
                <c:pt idx="267">
                  <c:v>35.3962264150943</c:v>
                </c:pt>
                <c:pt idx="268">
                  <c:v>39.6982555398397</c:v>
                </c:pt>
                <c:pt idx="269">
                  <c:v>39.6951542568366</c:v>
                </c:pt>
                <c:pt idx="270">
                  <c:v>56.9123419101614</c:v>
                </c:pt>
                <c:pt idx="271">
                  <c:v>48.2456140350877</c:v>
                </c:pt>
                <c:pt idx="272">
                  <c:v>39.6359615548184</c:v>
                </c:pt>
                <c:pt idx="273">
                  <c:v>42.6645519429025</c:v>
                </c:pt>
                <c:pt idx="274">
                  <c:v>42.7203886269467</c:v>
                </c:pt>
                <c:pt idx="275">
                  <c:v>50.0833088307361</c:v>
                </c:pt>
              </c:numCache>
            </c:numRef>
          </c:yVal>
          <c:smooth val="1"/>
        </c:ser>
        <c:axId val="83004945"/>
        <c:axId val="64759343"/>
      </c:scatterChart>
      <c:valAx>
        <c:axId val="83004945"/>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Postcode median taxable income ($, 2023-24)</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64759343"/>
        <c:crosses val="autoZero"/>
        <c:crossBetween val="midCat"/>
      </c:valAx>
      <c:valAx>
        <c:axId val="64759343"/>
        <c:scaling>
          <c:orientation val="minMax"/>
        </c:scaling>
        <c:delete val="0"/>
        <c:axPos val="l"/>
        <c:majorGridlines>
          <c:spPr>
            <a:ln w="9360">
              <a:solidFill>
                <a:srgbClr val="e4e3df"/>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BEV per 1,000</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83004945"/>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Pump prices — the 2026 fuel crisis (retail, c/L)</a:t>
            </a:r>
          </a:p>
        </c:rich>
      </c:tx>
      <c:overlay val="0"/>
      <c:spPr>
        <a:noFill/>
        <a:ln w="0">
          <a:noFill/>
        </a:ln>
      </c:spPr>
    </c:title>
    <c:autoTitleDeleted val="0"/>
    <c:plotArea>
      <c:lineChart>
        <c:grouping val="standard"/>
        <c:varyColors val="0"/>
        <c:ser>
          <c:idx val="0"/>
          <c:order val="0"/>
          <c:tx>
            <c:strRef>
              <c:f>"NSW ULP"</c:f>
              <c:strCache>
                <c:ptCount val="1"/>
                <c:pt idx="0">
                  <c:v>NSW ULP</c:v>
                </c:pt>
              </c:strCache>
            </c:strRef>
          </c:tx>
          <c:spPr>
            <a:solidFill>
              <a:srgbClr val="1f7ae0"/>
            </a:solidFill>
            <a:ln w="21960">
              <a:solidFill>
                <a:srgbClr val="1f7ae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Fuel_Crisis!$A$5:$A$48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Fuel_Crisis!$B$5:$B$48</c:f>
              <c:numCache>
                <c:formatCode>0.0</c:formatCode>
                <c:ptCount val="44"/>
                <c:pt idx="0">
                  <c:v>179.26</c:v>
                </c:pt>
                <c:pt idx="1">
                  <c:v>184.98</c:v>
                </c:pt>
                <c:pt idx="2">
                  <c:v>184.5</c:v>
                </c:pt>
                <c:pt idx="3">
                  <c:v>189.69</c:v>
                </c:pt>
                <c:pt idx="4">
                  <c:v>181.63</c:v>
                </c:pt>
                <c:pt idx="5">
                  <c:v>183.99</c:v>
                </c:pt>
                <c:pt idx="6">
                  <c:v>184.66</c:v>
                </c:pt>
                <c:pt idx="7">
                  <c:v>198.73</c:v>
                </c:pt>
                <c:pt idx="8">
                  <c:v>207.28</c:v>
                </c:pt>
                <c:pt idx="9">
                  <c:v>203.45</c:v>
                </c:pt>
                <c:pt idx="10">
                  <c:v>200.08</c:v>
                </c:pt>
                <c:pt idx="11">
                  <c:v>190.94</c:v>
                </c:pt>
                <c:pt idx="12">
                  <c:v>185.33</c:v>
                </c:pt>
                <c:pt idx="13">
                  <c:v>197.69</c:v>
                </c:pt>
                <c:pt idx="14">
                  <c:v>200.04</c:v>
                </c:pt>
                <c:pt idx="15">
                  <c:v>205.68</c:v>
                </c:pt>
                <c:pt idx="16">
                  <c:v>194.93</c:v>
                </c:pt>
                <c:pt idx="17">
                  <c:v>195.04</c:v>
                </c:pt>
                <c:pt idx="18">
                  <c:v>193.08</c:v>
                </c:pt>
                <c:pt idx="19">
                  <c:v>186.51</c:v>
                </c:pt>
                <c:pt idx="20">
                  <c:v>176.15</c:v>
                </c:pt>
                <c:pt idx="21">
                  <c:v>175.87</c:v>
                </c:pt>
                <c:pt idx="22">
                  <c:v>180.06</c:v>
                </c:pt>
                <c:pt idx="23">
                  <c:v>186.7</c:v>
                </c:pt>
                <c:pt idx="24">
                  <c:v>183.86</c:v>
                </c:pt>
                <c:pt idx="25">
                  <c:v>183.69</c:v>
                </c:pt>
                <c:pt idx="26">
                  <c:v>184.79</c:v>
                </c:pt>
                <c:pt idx="27">
                  <c:v>177.46</c:v>
                </c:pt>
                <c:pt idx="28">
                  <c:v>173.64</c:v>
                </c:pt>
                <c:pt idx="29">
                  <c:v>179.49</c:v>
                </c:pt>
                <c:pt idx="30">
                  <c:v>178.36</c:v>
                </c:pt>
                <c:pt idx="31">
                  <c:v>176.01</c:v>
                </c:pt>
                <c:pt idx="32">
                  <c:v>180.84</c:v>
                </c:pt>
                <c:pt idx="33">
                  <c:v>178.16</c:v>
                </c:pt>
                <c:pt idx="34">
                  <c:v>180.5</c:v>
                </c:pt>
                <c:pt idx="35">
                  <c:v>181.4</c:v>
                </c:pt>
                <c:pt idx="36">
                  <c:v>172.82</c:v>
                </c:pt>
                <c:pt idx="37">
                  <c:v>169.52</c:v>
                </c:pt>
                <c:pt idx="38">
                  <c:v>229.4</c:v>
                </c:pt>
                <c:pt idx="39">
                  <c:v>214.12</c:v>
                </c:pt>
                <c:pt idx="40">
                  <c:v>186.83</c:v>
                </c:pt>
                <c:pt idx="41">
                  <c:v>169.34</c:v>
                </c:pt>
                <c:pt idx="42">
                  <c:v>177.75</c:v>
                </c:pt>
                <c:pt idx="43">
                  <c:v>203.92</c:v>
                </c:pt>
              </c:numCache>
            </c:numRef>
          </c:val>
          <c:smooth val="0"/>
        </c:ser>
        <c:ser>
          <c:idx val="1"/>
          <c:order val="1"/>
          <c:tx>
            <c:strRef>
              <c:f>"NSW diesel"</c:f>
              <c:strCache>
                <c:ptCount val="1"/>
                <c:pt idx="0">
                  <c:v>NSW diesel</c:v>
                </c:pt>
              </c:strCache>
            </c:strRef>
          </c:tx>
          <c:spPr>
            <a:solidFill>
              <a:srgbClr val="9aa5b1"/>
            </a:solidFill>
            <a:ln w="21960">
              <a:solidFill>
                <a:srgbClr val="9aa5b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Fuel_Crisis!$A$5:$A$48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Fuel_Crisis!$C$5:$C$48</c:f>
              <c:numCache>
                <c:formatCode>0.0</c:formatCode>
                <c:ptCount val="44"/>
                <c:pt idx="0">
                  <c:v>209.91</c:v>
                </c:pt>
                <c:pt idx="1">
                  <c:v>204.56</c:v>
                </c:pt>
                <c:pt idx="2">
                  <c:v>200.31</c:v>
                </c:pt>
                <c:pt idx="3">
                  <c:v>197.21</c:v>
                </c:pt>
                <c:pt idx="4">
                  <c:v>190.15</c:v>
                </c:pt>
                <c:pt idx="5">
                  <c:v>185.55</c:v>
                </c:pt>
                <c:pt idx="6">
                  <c:v>185.54</c:v>
                </c:pt>
                <c:pt idx="7">
                  <c:v>207.13</c:v>
                </c:pt>
                <c:pt idx="8">
                  <c:v>218.69</c:v>
                </c:pt>
                <c:pt idx="9">
                  <c:v>222.52</c:v>
                </c:pt>
                <c:pt idx="10">
                  <c:v>214.2</c:v>
                </c:pt>
                <c:pt idx="11">
                  <c:v>201.16</c:v>
                </c:pt>
                <c:pt idx="12">
                  <c:v>195.53</c:v>
                </c:pt>
                <c:pt idx="13">
                  <c:v>202.67</c:v>
                </c:pt>
                <c:pt idx="14">
                  <c:v>202.82</c:v>
                </c:pt>
                <c:pt idx="15">
                  <c:v>203.18</c:v>
                </c:pt>
                <c:pt idx="16">
                  <c:v>198.73</c:v>
                </c:pt>
                <c:pt idx="17">
                  <c:v>193.5</c:v>
                </c:pt>
                <c:pt idx="18">
                  <c:v>194.51</c:v>
                </c:pt>
                <c:pt idx="19">
                  <c:v>190.53</c:v>
                </c:pt>
                <c:pt idx="20">
                  <c:v>182.08</c:v>
                </c:pt>
                <c:pt idx="21">
                  <c:v>178.31</c:v>
                </c:pt>
                <c:pt idx="22">
                  <c:v>179.78</c:v>
                </c:pt>
                <c:pt idx="23">
                  <c:v>182.9</c:v>
                </c:pt>
                <c:pt idx="24">
                  <c:v>190.39</c:v>
                </c:pt>
                <c:pt idx="25">
                  <c:v>191.44</c:v>
                </c:pt>
                <c:pt idx="26">
                  <c:v>187.67</c:v>
                </c:pt>
                <c:pt idx="27">
                  <c:v>184.06</c:v>
                </c:pt>
                <c:pt idx="28">
                  <c:v>178.89</c:v>
                </c:pt>
                <c:pt idx="29">
                  <c:v>178.95</c:v>
                </c:pt>
                <c:pt idx="30">
                  <c:v>183.43</c:v>
                </c:pt>
                <c:pt idx="31">
                  <c:v>184.02</c:v>
                </c:pt>
                <c:pt idx="32">
                  <c:v>183.3</c:v>
                </c:pt>
                <c:pt idx="33">
                  <c:v>183.45</c:v>
                </c:pt>
                <c:pt idx="34">
                  <c:v>188.89</c:v>
                </c:pt>
                <c:pt idx="35">
                  <c:v>189.42</c:v>
                </c:pt>
                <c:pt idx="36">
                  <c:v>182.14</c:v>
                </c:pt>
                <c:pt idx="37">
                  <c:v>179.66</c:v>
                </c:pt>
                <c:pt idx="38">
                  <c:v>257.64</c:v>
                </c:pt>
                <c:pt idx="39">
                  <c:v>284.92</c:v>
                </c:pt>
                <c:pt idx="40">
                  <c:v>237.48</c:v>
                </c:pt>
                <c:pt idx="41">
                  <c:v>199.88</c:v>
                </c:pt>
                <c:pt idx="42">
                  <c:v>206.55</c:v>
                </c:pt>
                <c:pt idx="43">
                  <c:v>248.38</c:v>
                </c:pt>
              </c:numCache>
            </c:numRef>
          </c:val>
          <c:smooth val="0"/>
        </c:ser>
        <c:ser>
          <c:idx val="2"/>
          <c:order val="2"/>
          <c:tx>
            <c:strRef>
              <c:f>"QLD ULP"</c:f>
              <c:strCache>
                <c:ptCount val="1"/>
                <c:pt idx="0">
                  <c:v>QLD ULP</c:v>
                </c:pt>
              </c:strCache>
            </c:strRef>
          </c:tx>
          <c:spPr>
            <a:solidFill>
              <a:srgbClr val="f57c00"/>
            </a:solidFill>
            <a:ln w="21960">
              <a:solidFill>
                <a:srgbClr val="f57c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Fuel_Crisis!$A$5:$A$48</c:f>
              <c:strCache>
                <c:ptCount val="4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pt idx="14">
                  <c:v>Mar-24</c:v>
                </c:pt>
                <c:pt idx="15">
                  <c:v>Apr-24</c:v>
                </c:pt>
                <c:pt idx="16">
                  <c:v>May-24</c:v>
                </c:pt>
                <c:pt idx="17">
                  <c:v>Jun-24</c:v>
                </c:pt>
                <c:pt idx="18">
                  <c:v>Jul-24</c:v>
                </c:pt>
                <c:pt idx="19">
                  <c:v>Aug-24</c:v>
                </c:pt>
                <c:pt idx="20">
                  <c:v>Sep-24</c:v>
                </c:pt>
                <c:pt idx="21">
                  <c:v>Oct-24</c:v>
                </c:pt>
                <c:pt idx="22">
                  <c:v>Nov-24</c:v>
                </c:pt>
                <c:pt idx="23">
                  <c:v>Dec-24</c:v>
                </c:pt>
                <c:pt idx="24">
                  <c:v>Jan-25</c:v>
                </c:pt>
                <c:pt idx="25">
                  <c:v>Feb-25</c:v>
                </c:pt>
                <c:pt idx="26">
                  <c:v>Mar-25</c:v>
                </c:pt>
                <c:pt idx="27">
                  <c:v>Apr-25</c:v>
                </c:pt>
                <c:pt idx="28">
                  <c:v>May-25</c:v>
                </c:pt>
                <c:pt idx="29">
                  <c:v>Jun-25</c:v>
                </c:pt>
                <c:pt idx="30">
                  <c:v>Jul-25</c:v>
                </c:pt>
                <c:pt idx="31">
                  <c:v>Aug-25</c:v>
                </c:pt>
                <c:pt idx="32">
                  <c:v>Sep-25</c:v>
                </c:pt>
                <c:pt idx="33">
                  <c:v>Oct-25</c:v>
                </c:pt>
                <c:pt idx="34">
                  <c:v>Nov-25</c:v>
                </c:pt>
                <c:pt idx="35">
                  <c:v>Dec-25</c:v>
                </c:pt>
                <c:pt idx="36">
                  <c:v>Jan-26</c:v>
                </c:pt>
                <c:pt idx="37">
                  <c:v>Feb-26</c:v>
                </c:pt>
                <c:pt idx="38">
                  <c:v>Mar-26</c:v>
                </c:pt>
                <c:pt idx="39">
                  <c:v>Apr-26</c:v>
                </c:pt>
                <c:pt idx="40">
                  <c:v>May-26</c:v>
                </c:pt>
                <c:pt idx="41">
                  <c:v>Jun-26</c:v>
                </c:pt>
                <c:pt idx="42">
                  <c:v>Jul-26</c:v>
                </c:pt>
                <c:pt idx="43">
                  <c:v>Aug-26</c:v>
                </c:pt>
              </c:strCache>
            </c:strRef>
          </c:cat>
          <c:val>
            <c:numRef>
              <c:f>Fuel_Crisis!$D$5:$D$48</c:f>
              <c:numCache>
                <c:formatCode>0.0</c:formatCode>
                <c:ptCount val="44"/>
                <c:pt idx="0">
                  <c:v>179.69</c:v>
                </c:pt>
                <c:pt idx="1">
                  <c:v>182.96</c:v>
                </c:pt>
                <c:pt idx="2">
                  <c:v>183.62</c:v>
                </c:pt>
                <c:pt idx="3">
                  <c:v>190.31</c:v>
                </c:pt>
                <c:pt idx="4">
                  <c:v>180.93</c:v>
                </c:pt>
                <c:pt idx="5">
                  <c:v>183.43</c:v>
                </c:pt>
                <c:pt idx="6">
                  <c:v>182.62</c:v>
                </c:pt>
                <c:pt idx="7">
                  <c:v>199.16</c:v>
                </c:pt>
                <c:pt idx="8">
                  <c:v>205.61</c:v>
                </c:pt>
                <c:pt idx="9">
                  <c:v>206.54</c:v>
                </c:pt>
                <c:pt idx="10">
                  <c:v>196.65</c:v>
                </c:pt>
                <c:pt idx="11">
                  <c:v>185.85</c:v>
                </c:pt>
                <c:pt idx="12">
                  <c:v>187.69</c:v>
                </c:pt>
                <c:pt idx="13">
                  <c:v>194.12</c:v>
                </c:pt>
                <c:pt idx="14">
                  <c:v>202.62</c:v>
                </c:pt>
                <c:pt idx="15">
                  <c:v>204.59</c:v>
                </c:pt>
                <c:pt idx="16">
                  <c:v>198.27</c:v>
                </c:pt>
                <c:pt idx="17">
                  <c:v>195.77</c:v>
                </c:pt>
                <c:pt idx="18">
                  <c:v>191.96</c:v>
                </c:pt>
                <c:pt idx="19">
                  <c:v>185.88</c:v>
                </c:pt>
                <c:pt idx="20">
                  <c:v>177.53</c:v>
                </c:pt>
                <c:pt idx="21">
                  <c:v>178.72</c:v>
                </c:pt>
                <c:pt idx="22">
                  <c:v>179.12</c:v>
                </c:pt>
                <c:pt idx="23">
                  <c:v>184.16</c:v>
                </c:pt>
                <c:pt idx="24">
                  <c:v>183.9</c:v>
                </c:pt>
                <c:pt idx="25">
                  <c:v>188.35</c:v>
                </c:pt>
                <c:pt idx="26">
                  <c:v>188.39</c:v>
                </c:pt>
                <c:pt idx="27">
                  <c:v>177.69</c:v>
                </c:pt>
                <c:pt idx="28">
                  <c:v>176.32</c:v>
                </c:pt>
                <c:pt idx="29">
                  <c:v>174.97</c:v>
                </c:pt>
                <c:pt idx="30">
                  <c:v>181.05</c:v>
                </c:pt>
                <c:pt idx="31">
                  <c:v>180.09</c:v>
                </c:pt>
                <c:pt idx="32">
                  <c:v>182.67</c:v>
                </c:pt>
                <c:pt idx="33">
                  <c:v>181.06</c:v>
                </c:pt>
                <c:pt idx="34">
                  <c:v>183.74</c:v>
                </c:pt>
                <c:pt idx="35">
                  <c:v>181.21</c:v>
                </c:pt>
                <c:pt idx="36">
                  <c:v>177.62</c:v>
                </c:pt>
                <c:pt idx="37">
                  <c:v>173.07</c:v>
                </c:pt>
                <c:pt idx="38">
                  <c:v>229.23</c:v>
                </c:pt>
                <c:pt idx="39">
                  <c:v>214.52</c:v>
                </c:pt>
                <c:pt idx="40">
                  <c:v>187.34</c:v>
                </c:pt>
                <c:pt idx="41">
                  <c:v>172.32</c:v>
                </c:pt>
                <c:pt idx="42">
                  <c:v>180.44</c:v>
                </c:pt>
                <c:pt idx="43">
                  <c:v>206.48</c:v>
                </c:pt>
              </c:numCache>
            </c:numRef>
          </c:val>
          <c:smooth val="0"/>
        </c:ser>
        <c:hiLowLines>
          <c:spPr>
            <a:ln w="0">
              <a:noFill/>
            </a:ln>
          </c:spPr>
        </c:hiLowLines>
        <c:marker val="0"/>
        <c:axId val="18973535"/>
        <c:axId val="42306996"/>
      </c:lineChart>
      <c:catAx>
        <c:axId val="18973535"/>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42306996"/>
        <c:crosses val="autoZero"/>
        <c:auto val="1"/>
        <c:lblAlgn val="ctr"/>
        <c:lblOffset val="100"/>
        <c:noMultiLvlLbl val="0"/>
      </c:catAx>
      <c:valAx>
        <c:axId val="42306996"/>
        <c:scaling>
          <c:orientation val="minMax"/>
        </c:scaling>
        <c:delete val="0"/>
        <c:axPos val="l"/>
        <c:majorGridlines>
          <c:spPr>
            <a:ln w="9360">
              <a:solidFill>
                <a:srgbClr val="e4e3df"/>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c/L</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1897353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New BEVs by income group — crisis months vs same months a year earlier (count)</a:t>
            </a:r>
          </a:p>
        </c:rich>
      </c:tx>
      <c:overlay val="0"/>
      <c:spPr>
        <a:noFill/>
        <a:ln w="0">
          <a:noFill/>
        </a:ln>
      </c:spPr>
    </c:title>
    <c:autoTitleDeleted val="0"/>
    <c:plotArea>
      <c:barChart>
        <c:barDir val="col"/>
        <c:grouping val="clustered"/>
        <c:varyColors val="0"/>
        <c:ser>
          <c:idx val="0"/>
          <c:order val="0"/>
          <c:tx>
            <c:strRef>
              <c:f>"NSW year earlier"</c:f>
              <c:strCache>
                <c:ptCount val="1"/>
                <c:pt idx="0">
                  <c:v>NSW year earlier</c:v>
                </c:pt>
              </c:strCache>
            </c:strRef>
          </c:tx>
          <c:spPr>
            <a:solidFill>
              <a:srgbClr val="b4b2a9"/>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Raw_Numbers!$Q$5:$Q$9</c:f>
              <c:numCache>
                <c:formatCode>#,##0</c:formatCode>
                <c:ptCount val="5"/>
                <c:pt idx="0">
                  <c:v>1449.675</c:v>
                </c:pt>
                <c:pt idx="1">
                  <c:v>1867.875</c:v>
                </c:pt>
                <c:pt idx="2">
                  <c:v>2620.75</c:v>
                </c:pt>
                <c:pt idx="3">
                  <c:v>3319.325</c:v>
                </c:pt>
                <c:pt idx="4">
                  <c:v>4214.375</c:v>
                </c:pt>
              </c:numCache>
            </c:numRef>
          </c:val>
        </c:ser>
        <c:ser>
          <c:idx val="1"/>
          <c:order val="1"/>
          <c:tx>
            <c:strRef>
              <c:f>"NSW crisis"</c:f>
              <c:strCache>
                <c:ptCount val="1"/>
                <c:pt idx="0">
                  <c:v>NSW crisis</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Raw_Numbers!$R$5:$R$9</c:f>
              <c:numCache>
                <c:formatCode>#,##0</c:formatCode>
                <c:ptCount val="5"/>
                <c:pt idx="0">
                  <c:v>4567.65</c:v>
                </c:pt>
                <c:pt idx="1">
                  <c:v>4958.15</c:v>
                </c:pt>
                <c:pt idx="2">
                  <c:v>6742.825</c:v>
                </c:pt>
                <c:pt idx="3">
                  <c:v>7209.8</c:v>
                </c:pt>
                <c:pt idx="4">
                  <c:v>8641.925</c:v>
                </c:pt>
              </c:numCache>
            </c:numRef>
          </c:val>
        </c:ser>
        <c:ser>
          <c:idx val="2"/>
          <c:order val="2"/>
          <c:tx>
            <c:strRef>
              <c:f>"QLD year earlier"</c:f>
              <c:strCache>
                <c:ptCount val="1"/>
                <c:pt idx="0">
                  <c:v>QLD year earlier</c:v>
                </c:pt>
              </c:strCache>
            </c:strRef>
          </c:tx>
          <c:spPr>
            <a:solidFill>
              <a:srgbClr val="d9d7cf"/>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Raw_Numbers!$S$5:$S$9</c:f>
              <c:numCache>
                <c:formatCode>#,##0</c:formatCode>
                <c:ptCount val="5"/>
                <c:pt idx="0">
                  <c:v>852</c:v>
                </c:pt>
                <c:pt idx="1">
                  <c:v>1464</c:v>
                </c:pt>
                <c:pt idx="2">
                  <c:v>1439</c:v>
                </c:pt>
                <c:pt idx="3">
                  <c:v>473</c:v>
                </c:pt>
                <c:pt idx="4">
                  <c:v>3227</c:v>
                </c:pt>
              </c:numCache>
            </c:numRef>
          </c:val>
        </c:ser>
        <c:ser>
          <c:idx val="3"/>
          <c:order val="3"/>
          <c:tx>
            <c:strRef>
              <c:f>"QLD crisis"</c:f>
              <c:strCache>
                <c:ptCount val="1"/>
                <c:pt idx="0">
                  <c:v>QLD crisis</c:v>
                </c:pt>
              </c:strCache>
            </c:strRef>
          </c:tx>
          <c:spPr>
            <a:solidFill>
              <a:srgbClr val="f57c0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Raw_Numbers!$J$5:$J$9</c:f>
              <c:strCache>
                <c:ptCount val="5"/>
                <c:pt idx="0">
                  <c:v>Q1 (lowest)</c:v>
                </c:pt>
                <c:pt idx="1">
                  <c:v>Q2</c:v>
                </c:pt>
                <c:pt idx="2">
                  <c:v>Q3</c:v>
                </c:pt>
                <c:pt idx="3">
                  <c:v>Q4</c:v>
                </c:pt>
                <c:pt idx="4">
                  <c:v>Q5 (highest)</c:v>
                </c:pt>
              </c:strCache>
            </c:strRef>
          </c:cat>
          <c:val>
            <c:numRef>
              <c:f>Raw_Numbers!$T$5:$T$9</c:f>
              <c:numCache>
                <c:formatCode>#,##0</c:formatCode>
                <c:ptCount val="5"/>
                <c:pt idx="0">
                  <c:v>2959</c:v>
                </c:pt>
                <c:pt idx="1">
                  <c:v>3965</c:v>
                </c:pt>
                <c:pt idx="2">
                  <c:v>4221</c:v>
                </c:pt>
                <c:pt idx="3">
                  <c:v>1415</c:v>
                </c:pt>
                <c:pt idx="4">
                  <c:v>7820</c:v>
                </c:pt>
              </c:numCache>
            </c:numRef>
          </c:val>
        </c:ser>
        <c:gapWidth val="60"/>
        <c:overlap val="0"/>
        <c:axId val="77483183"/>
        <c:axId val="2929959"/>
      </c:barChart>
      <c:catAx>
        <c:axId val="774831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2929959"/>
        <c:crosses val="autoZero"/>
        <c:auto val="1"/>
        <c:lblAlgn val="ctr"/>
        <c:lblOffset val="100"/>
        <c:noMultiLvlLbl val="0"/>
      </c:catAx>
      <c:valAx>
        <c:axId val="2929959"/>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7748318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 BEV share by income group: crisis months vs same months a year earlier</a:t>
            </a:r>
          </a:p>
        </c:rich>
      </c:tx>
      <c:overlay val="0"/>
      <c:spPr>
        <a:noFill/>
        <a:ln w="0">
          <a:noFill/>
        </a:ln>
      </c:spPr>
    </c:title>
    <c:autoTitleDeleted val="0"/>
    <c:plotArea>
      <c:barChart>
        <c:barDir val="col"/>
        <c:grouping val="clustered"/>
        <c:varyColors val="0"/>
        <c:ser>
          <c:idx val="0"/>
          <c:order val="0"/>
          <c:tx>
            <c:strRef>
              <c:f>"Same months a year earlier"</c:f>
              <c:strCache>
                <c:ptCount val="1"/>
                <c:pt idx="0">
                  <c:v>Same months a year earlier</c:v>
                </c:pt>
              </c:strCache>
            </c:strRef>
          </c:tx>
          <c:spPr>
            <a:solidFill>
              <a:srgbClr val="b4b2a9"/>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Fuel_Crisis!$B$53:$B$57</c:f>
              <c:strCache>
                <c:ptCount val="5"/>
                <c:pt idx="0">
                  <c:v>Q1 (lowest)</c:v>
                </c:pt>
                <c:pt idx="1">
                  <c:v>Q2</c:v>
                </c:pt>
                <c:pt idx="2">
                  <c:v>Q3</c:v>
                </c:pt>
                <c:pt idx="3">
                  <c:v>Q4</c:v>
                </c:pt>
                <c:pt idx="4">
                  <c:v>Q5 (highest)</c:v>
                </c:pt>
              </c:strCache>
            </c:strRef>
          </c:cat>
          <c:val>
            <c:numRef>
              <c:f>Fuel_Crisis!$H$53:$H$57</c:f>
              <c:numCache>
                <c:formatCode>0.0%</c:formatCode>
                <c:ptCount val="5"/>
                <c:pt idx="0">
                  <c:v>0.0529824262481008</c:v>
                </c:pt>
                <c:pt idx="1">
                  <c:v>0.0644350790382938</c:v>
                </c:pt>
                <c:pt idx="2">
                  <c:v>0.0815536693627689</c:v>
                </c:pt>
                <c:pt idx="3">
                  <c:v>0.121089721215206</c:v>
                </c:pt>
                <c:pt idx="4">
                  <c:v>0.157048992279758</c:v>
                </c:pt>
              </c:numCache>
            </c:numRef>
          </c:val>
        </c:ser>
        <c:ser>
          <c:idx val="1"/>
          <c:order val="1"/>
          <c:tx>
            <c:strRef>
              <c:f>"Fuel-crisis months"</c:f>
              <c:strCache>
                <c:ptCount val="1"/>
                <c:pt idx="0">
                  <c:v>Fuel-crisis months</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Fuel_Crisis!$B$53:$B$57</c:f>
              <c:strCache>
                <c:ptCount val="5"/>
                <c:pt idx="0">
                  <c:v>Q1 (lowest)</c:v>
                </c:pt>
                <c:pt idx="1">
                  <c:v>Q2</c:v>
                </c:pt>
                <c:pt idx="2">
                  <c:v>Q3</c:v>
                </c:pt>
                <c:pt idx="3">
                  <c:v>Q4</c:v>
                </c:pt>
                <c:pt idx="4">
                  <c:v>Q5 (highest)</c:v>
                </c:pt>
              </c:strCache>
            </c:strRef>
          </c:cat>
          <c:val>
            <c:numRef>
              <c:f>Fuel_Crisis!$E$53:$E$57</c:f>
              <c:numCache>
                <c:formatCode>0.0%</c:formatCode>
                <c:ptCount val="5"/>
                <c:pt idx="0">
                  <c:v>0.159359996382725</c:v>
                </c:pt>
                <c:pt idx="1">
                  <c:v>0.166302542869406</c:v>
                </c:pt>
                <c:pt idx="2">
                  <c:v>0.199662137903108</c:v>
                </c:pt>
                <c:pt idx="3">
                  <c:v>0.249354470463455</c:v>
                </c:pt>
                <c:pt idx="4">
                  <c:v>0.313173964501159</c:v>
                </c:pt>
              </c:numCache>
            </c:numRef>
          </c:val>
        </c:ser>
        <c:gapWidth val="60"/>
        <c:overlap val="0"/>
        <c:axId val="99662994"/>
        <c:axId val="79160103"/>
      </c:barChart>
      <c:catAx>
        <c:axId val="996629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79160103"/>
        <c:crosses val="autoZero"/>
        <c:auto val="1"/>
        <c:lblAlgn val="ctr"/>
        <c:lblOffset val="100"/>
        <c:noMultiLvlLbl val="0"/>
      </c:catAx>
      <c:valAx>
        <c:axId val="79160103"/>
        <c:scaling>
          <c:orientation val="minMax"/>
        </c:scaling>
        <c:delete val="0"/>
        <c:axPos val="l"/>
        <c:majorGridlines>
          <c:spPr>
            <a:ln w="9360">
              <a:solidFill>
                <a:srgbClr val="e4e3df"/>
              </a:solidFill>
              <a:round/>
            </a:ln>
          </c:spPr>
        </c:majorGridlines>
        <c:numFmt formatCode="0.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9966299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QLD — BEV share by income group: crisis months vs same months a year earlier</a:t>
            </a:r>
          </a:p>
        </c:rich>
      </c:tx>
      <c:overlay val="0"/>
      <c:spPr>
        <a:noFill/>
        <a:ln w="0">
          <a:noFill/>
        </a:ln>
      </c:spPr>
    </c:title>
    <c:autoTitleDeleted val="0"/>
    <c:plotArea>
      <c:barChart>
        <c:barDir val="col"/>
        <c:grouping val="clustered"/>
        <c:varyColors val="0"/>
        <c:ser>
          <c:idx val="0"/>
          <c:order val="0"/>
          <c:tx>
            <c:strRef>
              <c:f>"Same months a year earlier"</c:f>
              <c:strCache>
                <c:ptCount val="1"/>
                <c:pt idx="0">
                  <c:v>Same months a year earlier</c:v>
                </c:pt>
              </c:strCache>
            </c:strRef>
          </c:tx>
          <c:spPr>
            <a:solidFill>
              <a:srgbClr val="b4b2a9"/>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Fuel_Crisis!$B$61:$B$65</c:f>
              <c:strCache>
                <c:ptCount val="5"/>
                <c:pt idx="0">
                  <c:v>Q1 (lowest)</c:v>
                </c:pt>
                <c:pt idx="1">
                  <c:v>Q2</c:v>
                </c:pt>
                <c:pt idx="2">
                  <c:v>Q3</c:v>
                </c:pt>
                <c:pt idx="3">
                  <c:v>Q4</c:v>
                </c:pt>
                <c:pt idx="4">
                  <c:v>Q5 (highest)</c:v>
                </c:pt>
              </c:strCache>
            </c:strRef>
          </c:cat>
          <c:val>
            <c:numRef>
              <c:f>Fuel_Crisis!$H$61:$H$65</c:f>
              <c:numCache>
                <c:formatCode>0.0%</c:formatCode>
                <c:ptCount val="5"/>
                <c:pt idx="0">
                  <c:v>0.0686653771760155</c:v>
                </c:pt>
                <c:pt idx="1">
                  <c:v>0.111330798479087</c:v>
                </c:pt>
                <c:pt idx="2">
                  <c:v>0.0992140099282956</c:v>
                </c:pt>
                <c:pt idx="3">
                  <c:v>0.071342383107089</c:v>
                </c:pt>
                <c:pt idx="4">
                  <c:v>0.168494152046784</c:v>
                </c:pt>
              </c:numCache>
            </c:numRef>
          </c:val>
        </c:ser>
        <c:ser>
          <c:idx val="1"/>
          <c:order val="1"/>
          <c:tx>
            <c:strRef>
              <c:f>"Fuel-crisis months"</c:f>
              <c:strCache>
                <c:ptCount val="1"/>
                <c:pt idx="0">
                  <c:v>Fuel-crisis months</c:v>
                </c:pt>
              </c:strCache>
            </c:strRef>
          </c:tx>
          <c:spPr>
            <a:solidFill>
              <a:srgbClr val="f57c0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Fuel_Crisis!$B$61:$B$65</c:f>
              <c:strCache>
                <c:ptCount val="5"/>
                <c:pt idx="0">
                  <c:v>Q1 (lowest)</c:v>
                </c:pt>
                <c:pt idx="1">
                  <c:v>Q2</c:v>
                </c:pt>
                <c:pt idx="2">
                  <c:v>Q3</c:v>
                </c:pt>
                <c:pt idx="3">
                  <c:v>Q4</c:v>
                </c:pt>
                <c:pt idx="4">
                  <c:v>Q5 (highest)</c:v>
                </c:pt>
              </c:strCache>
            </c:strRef>
          </c:cat>
          <c:val>
            <c:numRef>
              <c:f>Fuel_Crisis!$E$61:$E$65</c:f>
              <c:numCache>
                <c:formatCode>0.0%</c:formatCode>
                <c:ptCount val="5"/>
                <c:pt idx="0">
                  <c:v>0.222130470685384</c:v>
                </c:pt>
                <c:pt idx="1">
                  <c:v>0.275289870165938</c:v>
                </c:pt>
                <c:pt idx="2">
                  <c:v>0.265421618562535</c:v>
                </c:pt>
                <c:pt idx="3">
                  <c:v>0.204834973943254</c:v>
                </c:pt>
                <c:pt idx="4">
                  <c:v>0.365505959336294</c:v>
                </c:pt>
              </c:numCache>
            </c:numRef>
          </c:val>
        </c:ser>
        <c:gapWidth val="60"/>
        <c:overlap val="0"/>
        <c:axId val="87854946"/>
        <c:axId val="81623951"/>
      </c:barChart>
      <c:catAx>
        <c:axId val="878549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81623951"/>
        <c:crosses val="autoZero"/>
        <c:auto val="1"/>
        <c:lblAlgn val="ctr"/>
        <c:lblOffset val="100"/>
        <c:noMultiLvlLbl val="0"/>
      </c:catAx>
      <c:valAx>
        <c:axId val="81623951"/>
        <c:scaling>
          <c:orientation val="minMax"/>
        </c:scaling>
        <c:delete val="0"/>
        <c:axPos val="l"/>
        <c:majorGridlines>
          <c:spPr>
            <a:ln w="9360">
              <a:solidFill>
                <a:srgbClr val="e4e3df"/>
              </a:solidFill>
              <a:round/>
            </a:ln>
          </c:spPr>
        </c:majorGridlines>
        <c:numFmt formatCode="0.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8785494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LGAs — highest BEV share of new private cars (recent window)</a:t>
            </a:r>
          </a:p>
        </c:rich>
      </c:tx>
      <c:overlay val="0"/>
      <c:spPr>
        <a:noFill/>
        <a:ln w="0">
          <a:noFill/>
        </a:ln>
      </c:spPr>
    </c:title>
    <c:autoTitleDeleted val="0"/>
    <c:plotArea>
      <c:barChart>
        <c:barDir val="bar"/>
        <c:grouping val="clustered"/>
        <c:varyColors val="0"/>
        <c:ser>
          <c:idx val="0"/>
          <c:order val="0"/>
          <c:tx>
            <c:strRef>
              <c:f>"highest BEV share of new private cars (recent window)"</c:f>
              <c:strCache>
                <c:ptCount val="1"/>
                <c:pt idx="0">
                  <c:v>highest BEV share of new private cars (recent window)</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Top10!$B$6:$B$15</c:f>
              <c:strCache>
                <c:ptCount val="10"/>
                <c:pt idx="0">
                  <c:v>Lane Cove</c:v>
                </c:pt>
                <c:pt idx="1">
                  <c:v>Ku-ring-gai</c:v>
                </c:pt>
                <c:pt idx="2">
                  <c:v>Willoughby</c:v>
                </c:pt>
                <c:pt idx="3">
                  <c:v>Inner West</c:v>
                </c:pt>
                <c:pt idx="4">
                  <c:v>North Sydney</c:v>
                </c:pt>
                <c:pt idx="5">
                  <c:v>Ryde</c:v>
                </c:pt>
                <c:pt idx="6">
                  <c:v>Hunters Hill</c:v>
                </c:pt>
                <c:pt idx="7">
                  <c:v>Mosman</c:v>
                </c:pt>
                <c:pt idx="8">
                  <c:v>Sydney</c:v>
                </c:pt>
                <c:pt idx="9">
                  <c:v>Waverley</c:v>
                </c:pt>
              </c:strCache>
            </c:strRef>
          </c:cat>
          <c:val>
            <c:numRef>
              <c:f>Top10!$F$6:$F$15</c:f>
              <c:numCache>
                <c:formatCode>0.0%</c:formatCode>
                <c:ptCount val="10"/>
                <c:pt idx="0">
                  <c:v>0.328829634931997</c:v>
                </c:pt>
                <c:pt idx="1">
                  <c:v>0.319872777675874</c:v>
                </c:pt>
                <c:pt idx="2">
                  <c:v>0.311464595733197</c:v>
                </c:pt>
                <c:pt idx="3">
                  <c:v>0.288744191927174</c:v>
                </c:pt>
                <c:pt idx="4">
                  <c:v>0.276699772767891</c:v>
                </c:pt>
                <c:pt idx="5">
                  <c:v>0.274461179828712</c:v>
                </c:pt>
                <c:pt idx="6">
                  <c:v>0.272431630596021</c:v>
                </c:pt>
                <c:pt idx="7">
                  <c:v>0.262298398751373</c:v>
                </c:pt>
                <c:pt idx="8">
                  <c:v>0.261683123212076</c:v>
                </c:pt>
                <c:pt idx="9">
                  <c:v>0.261215091144664</c:v>
                </c:pt>
              </c:numCache>
            </c:numRef>
          </c:val>
        </c:ser>
        <c:gapWidth val="40"/>
        <c:overlap val="0"/>
        <c:axId val="16558649"/>
        <c:axId val="27243532"/>
      </c:barChart>
      <c:catAx>
        <c:axId val="1655864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27243532"/>
        <c:crosses val="autoZero"/>
        <c:auto val="1"/>
        <c:lblAlgn val="ctr"/>
        <c:lblOffset val="100"/>
        <c:noMultiLvlLbl val="0"/>
      </c:catAx>
      <c:valAx>
        <c:axId val="27243532"/>
        <c:scaling>
          <c:orientation val="minMax"/>
        </c:scaling>
        <c:delete val="0"/>
        <c:axPos val="l"/>
        <c:majorGridlines>
          <c:spPr>
            <a:ln w="9360">
              <a:solidFill>
                <a:srgbClr val="e4e3df"/>
              </a:solidFill>
              <a:round/>
            </a:ln>
          </c:spPr>
        </c:majorGridlines>
        <c:numFmt formatCode="0.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1655864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LGAs — most new BEVs registered (recent window, count)</a:t>
            </a:r>
          </a:p>
        </c:rich>
      </c:tx>
      <c:overlay val="0"/>
      <c:spPr>
        <a:noFill/>
        <a:ln w="0">
          <a:noFill/>
        </a:ln>
      </c:spPr>
    </c:title>
    <c:autoTitleDeleted val="0"/>
    <c:plotArea>
      <c:barChart>
        <c:barDir val="bar"/>
        <c:grouping val="clustered"/>
        <c:varyColors val="0"/>
        <c:ser>
          <c:idx val="0"/>
          <c:order val="0"/>
          <c:tx>
            <c:strRef>
              <c:f>"most new BEVs registered (recent window, count)"</c:f>
              <c:strCache>
                <c:ptCount val="1"/>
                <c:pt idx="0">
                  <c:v>most new BEVs registered (recent window, count)</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Top10!$B$20:$B$29</c:f>
              <c:strCache>
                <c:ptCount val="10"/>
                <c:pt idx="0">
                  <c:v>Blacktown</c:v>
                </c:pt>
                <c:pt idx="1">
                  <c:v>The Hills Shire</c:v>
                </c:pt>
                <c:pt idx="2">
                  <c:v>Parramatta</c:v>
                </c:pt>
                <c:pt idx="3">
                  <c:v>Northern Beaches</c:v>
                </c:pt>
                <c:pt idx="4">
                  <c:v>Hornsby</c:v>
                </c:pt>
                <c:pt idx="5">
                  <c:v>Central Coast</c:v>
                </c:pt>
                <c:pt idx="6">
                  <c:v>Ku-ring-gai</c:v>
                </c:pt>
                <c:pt idx="7">
                  <c:v>Inner West</c:v>
                </c:pt>
                <c:pt idx="8">
                  <c:v>Sutherland Shire</c:v>
                </c:pt>
                <c:pt idx="9">
                  <c:v>Wollongong</c:v>
                </c:pt>
              </c:strCache>
            </c:strRef>
          </c:cat>
          <c:val>
            <c:numRef>
              <c:f>Top10!$F$20:$F$29</c:f>
              <c:numCache>
                <c:formatCode>#,##0</c:formatCode>
                <c:ptCount val="10"/>
                <c:pt idx="0">
                  <c:v>2265.6</c:v>
                </c:pt>
                <c:pt idx="1">
                  <c:v>2110.8</c:v>
                </c:pt>
                <c:pt idx="2">
                  <c:v>1932.15</c:v>
                </c:pt>
                <c:pt idx="3">
                  <c:v>1855.225</c:v>
                </c:pt>
                <c:pt idx="4">
                  <c:v>1819.925</c:v>
                </c:pt>
                <c:pt idx="5">
                  <c:v>1623.25</c:v>
                </c:pt>
                <c:pt idx="6">
                  <c:v>1571.225</c:v>
                </c:pt>
                <c:pt idx="7">
                  <c:v>1552.95</c:v>
                </c:pt>
                <c:pt idx="8">
                  <c:v>1371.475</c:v>
                </c:pt>
                <c:pt idx="9">
                  <c:v>1311.85</c:v>
                </c:pt>
              </c:numCache>
            </c:numRef>
          </c:val>
        </c:ser>
        <c:gapWidth val="40"/>
        <c:overlap val="0"/>
        <c:axId val="45232472"/>
        <c:axId val="3324218"/>
      </c:barChart>
      <c:catAx>
        <c:axId val="4523247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3324218"/>
        <c:crosses val="autoZero"/>
        <c:auto val="1"/>
        <c:lblAlgn val="ctr"/>
        <c:lblOffset val="100"/>
        <c:noMultiLvlLbl val="0"/>
      </c:catAx>
      <c:valAx>
        <c:axId val="3324218"/>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452324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VIC suburbs (postcodes) — most BEVs registered (fleet count)</a:t>
            </a:r>
          </a:p>
        </c:rich>
      </c:tx>
      <c:overlay val="0"/>
      <c:spPr>
        <a:noFill/>
        <a:ln w="0">
          <a:noFill/>
        </a:ln>
      </c:spPr>
    </c:title>
    <c:autoTitleDeleted val="0"/>
    <c:plotArea>
      <c:barChart>
        <c:barDir val="bar"/>
        <c:grouping val="clustered"/>
        <c:varyColors val="0"/>
        <c:ser>
          <c:idx val="0"/>
          <c:order val="0"/>
          <c:tx>
            <c:strRef>
              <c:f>"most BEVs registered (fleet count)"</c:f>
              <c:strCache>
                <c:ptCount val="1"/>
                <c:pt idx="0">
                  <c:v>most BEVs registered (fleet count)</c:v>
                </c:pt>
              </c:strCache>
            </c:strRef>
          </c:tx>
          <c:spPr>
            <a:solidFill>
              <a:srgbClr val="00897b"/>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Top10!$C$62:$C$71</c:f>
              <c:strCache>
                <c:ptCount val="10"/>
                <c:pt idx="0">
                  <c:v>Werribee South, Point Cook, Werribee +2</c:v>
                </c:pt>
                <c:pt idx="1">
                  <c:v>Hoppers Crossing, Tarneit, Truganina</c:v>
                </c:pt>
                <c:pt idx="2">
                  <c:v>Wheelers Hill, Glen Waverley</c:v>
                </c:pt>
                <c:pt idx="3">
                  <c:v>Melbourne CBD</c:v>
                </c:pt>
                <c:pt idx="4">
                  <c:v>Roxburgh Park, Kalkallo, Donnybrook +2</c:v>
                </c:pt>
                <c:pt idx="5">
                  <c:v>Junction Village, Sandhurst, Botanic Ridge +8</c:v>
                </c:pt>
                <c:pt idx="6">
                  <c:v>Cardinia, Clyde North, Clyde</c:v>
                </c:pt>
                <c:pt idx="7">
                  <c:v>Harkaway, Berwick</c:v>
                </c:pt>
                <c:pt idx="8">
                  <c:v>Mount Waverley</c:v>
                </c:pt>
                <c:pt idx="9">
                  <c:v>Mulgrave</c:v>
                </c:pt>
              </c:strCache>
            </c:strRef>
          </c:cat>
          <c:val>
            <c:numRef>
              <c:f>Top10!$G$62:$G$71</c:f>
              <c:numCache>
                <c:formatCode>#,##0</c:formatCode>
                <c:ptCount val="10"/>
                <c:pt idx="0">
                  <c:v>3137</c:v>
                </c:pt>
                <c:pt idx="1">
                  <c:v>3116</c:v>
                </c:pt>
                <c:pt idx="2">
                  <c:v>2437</c:v>
                </c:pt>
                <c:pt idx="3">
                  <c:v>2217</c:v>
                </c:pt>
                <c:pt idx="4">
                  <c:v>1870</c:v>
                </c:pt>
                <c:pt idx="5">
                  <c:v>1803</c:v>
                </c:pt>
                <c:pt idx="6">
                  <c:v>1693</c:v>
                </c:pt>
                <c:pt idx="7">
                  <c:v>1454</c:v>
                </c:pt>
                <c:pt idx="8">
                  <c:v>1409</c:v>
                </c:pt>
                <c:pt idx="9">
                  <c:v>1370</c:v>
                </c:pt>
              </c:numCache>
            </c:numRef>
          </c:val>
        </c:ser>
        <c:gapWidth val="40"/>
        <c:overlap val="0"/>
        <c:axId val="84181104"/>
        <c:axId val="10709804"/>
      </c:barChart>
      <c:catAx>
        <c:axId val="8418110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10709804"/>
        <c:crosses val="autoZero"/>
        <c:auto val="1"/>
        <c:lblAlgn val="ctr"/>
        <c:lblOffset val="100"/>
        <c:noMultiLvlLbl val="0"/>
      </c:catAx>
      <c:valAx>
        <c:axId val="10709804"/>
        <c:scaling>
          <c:orientation val="minMax"/>
        </c:scaling>
        <c:delete val="0"/>
        <c:axPos val="l"/>
        <c:majorGridlines>
          <c:spPr>
            <a:ln w="9360">
              <a:solidFill>
                <a:srgbClr val="e4e3df"/>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8418110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0b0b"/>
                </a:solidFill>
                <a:latin typeface="Calibri"/>
              </a:defRPr>
            </a:pPr>
            <a:r>
              <a:rPr b="1" sz="1100" spc="-1" strike="noStrike">
                <a:solidFill>
                  <a:srgbClr val="0b0b0b"/>
                </a:solidFill>
                <a:latin typeface="Calibri"/>
              </a:rPr>
              <a:t>NSW LGAs — biggest rise in BEV share during the fuel crisis</a:t>
            </a:r>
          </a:p>
        </c:rich>
      </c:tx>
      <c:overlay val="0"/>
      <c:spPr>
        <a:noFill/>
        <a:ln w="0">
          <a:noFill/>
        </a:ln>
      </c:spPr>
    </c:title>
    <c:autoTitleDeleted val="0"/>
    <c:plotArea>
      <c:barChart>
        <c:barDir val="bar"/>
        <c:grouping val="clustered"/>
        <c:varyColors val="0"/>
        <c:ser>
          <c:idx val="0"/>
          <c:order val="0"/>
          <c:tx>
            <c:strRef>
              <c:f>"biggest rise in BEV share during the fuel crisis"</c:f>
              <c:strCache>
                <c:ptCount val="1"/>
                <c:pt idx="0">
                  <c:v>biggest rise in BEV share during the fuel crisis</c:v>
                </c:pt>
              </c:strCache>
            </c:strRef>
          </c:tx>
          <c:spPr>
            <a:solidFill>
              <a:srgbClr val="1f7ae0"/>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Top10!$B$34:$B$43</c:f>
              <c:strCache>
                <c:ptCount val="10"/>
                <c:pt idx="0">
                  <c:v>Bellingen</c:v>
                </c:pt>
                <c:pt idx="1">
                  <c:v>Kiama</c:v>
                </c:pt>
                <c:pt idx="2">
                  <c:v>Lane Cove</c:v>
                </c:pt>
                <c:pt idx="3">
                  <c:v>Ku-ring-gai</c:v>
                </c:pt>
                <c:pt idx="4">
                  <c:v>Yass Valley</c:v>
                </c:pt>
                <c:pt idx="5">
                  <c:v>Hunters Hill</c:v>
                </c:pt>
                <c:pt idx="6">
                  <c:v>Byron</c:v>
                </c:pt>
                <c:pt idx="7">
                  <c:v>Eurobodalla</c:v>
                </c:pt>
                <c:pt idx="8">
                  <c:v>Ballina</c:v>
                </c:pt>
                <c:pt idx="9">
                  <c:v>Queanbeyan-Palerang Regional</c:v>
                </c:pt>
              </c:strCache>
            </c:strRef>
          </c:cat>
          <c:val>
            <c:numRef>
              <c:f>Top10!$G$34:$G$43</c:f>
              <c:numCache>
                <c:formatCode>0.0</c:formatCode>
                <c:ptCount val="10"/>
                <c:pt idx="0">
                  <c:v>24.7615151069814</c:v>
                </c:pt>
                <c:pt idx="1">
                  <c:v>22.1197774406449</c:v>
                </c:pt>
                <c:pt idx="2">
                  <c:v>21.8096699013328</c:v>
                </c:pt>
                <c:pt idx="3">
                  <c:v>19.9314974512983</c:v>
                </c:pt>
                <c:pt idx="4">
                  <c:v>19.6243806223924</c:v>
                </c:pt>
                <c:pt idx="5">
                  <c:v>18.6637673707299</c:v>
                </c:pt>
                <c:pt idx="6">
                  <c:v>18.4062637049722</c:v>
                </c:pt>
                <c:pt idx="7">
                  <c:v>18.3988125690006</c:v>
                </c:pt>
                <c:pt idx="8">
                  <c:v>18.2907277160055</c:v>
                </c:pt>
                <c:pt idx="9">
                  <c:v>18.1008706130043</c:v>
                </c:pt>
              </c:numCache>
            </c:numRef>
          </c:val>
        </c:ser>
        <c:gapWidth val="40"/>
        <c:overlap val="0"/>
        <c:axId val="8953623"/>
        <c:axId val="30430158"/>
      </c:barChart>
      <c:catAx>
        <c:axId val="895362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30430158"/>
        <c:crosses val="autoZero"/>
        <c:auto val="1"/>
        <c:lblAlgn val="ctr"/>
        <c:lblOffset val="100"/>
        <c:noMultiLvlLbl val="0"/>
      </c:catAx>
      <c:valAx>
        <c:axId val="30430158"/>
        <c:scaling>
          <c:orientation val="minMax"/>
        </c:scaling>
        <c:delete val="0"/>
        <c:axPos val="l"/>
        <c:majorGridlines>
          <c:spPr>
            <a:ln w="9360">
              <a:solidFill>
                <a:srgbClr val="e4e3df"/>
              </a:solidFill>
              <a:round/>
            </a:ln>
          </c:spPr>
        </c:majorGridlines>
        <c:numFmt formatCode="0.0" sourceLinked="0"/>
        <c:majorTickMark val="none"/>
        <c:minorTickMark val="none"/>
        <c:tickLblPos val="nextTo"/>
        <c:spPr>
          <a:ln w="9360">
            <a:solidFill>
              <a:srgbClr val="878787"/>
            </a:solidFill>
            <a:round/>
          </a:ln>
        </c:spPr>
        <c:txPr>
          <a:bodyPr/>
          <a:lstStyle/>
          <a:p>
            <a:pPr>
              <a:defRPr b="0" sz="800" spc="-1" strike="noStrike">
                <a:solidFill>
                  <a:srgbClr val="52514e"/>
                </a:solidFill>
                <a:latin typeface="Calibri"/>
              </a:defRPr>
            </a:pPr>
          </a:p>
        </c:txPr>
        <c:crossAx val="89536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160920</xdr:rowOff>
    </xdr:from>
    <xdr:to>
      <xdr:col>8</xdr:col>
      <xdr:colOff>618120</xdr:colOff>
      <xdr:row>22</xdr:row>
      <xdr:rowOff>126360</xdr:rowOff>
    </xdr:to>
    <xdr:graphicFrame>
      <xdr:nvGraphicFramePr>
        <xdr:cNvPr id="0" name="Chart 1"/>
        <xdr:cNvGraphicFramePr/>
      </xdr:nvGraphicFramePr>
      <xdr:xfrm>
        <a:off x="0" y="762120"/>
        <a:ext cx="61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3</xdr:row>
      <xdr:rowOff>160920</xdr:rowOff>
    </xdr:from>
    <xdr:to>
      <xdr:col>19</xdr:col>
      <xdr:colOff>617760</xdr:colOff>
      <xdr:row>22</xdr:row>
      <xdr:rowOff>126360</xdr:rowOff>
    </xdr:to>
    <xdr:graphicFrame>
      <xdr:nvGraphicFramePr>
        <xdr:cNvPr id="1" name="Chart 2"/>
        <xdr:cNvGraphicFramePr/>
      </xdr:nvGraphicFramePr>
      <xdr:xfrm>
        <a:off x="7564680" y="762120"/>
        <a:ext cx="611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24</xdr:row>
      <xdr:rowOff>146160</xdr:rowOff>
    </xdr:from>
    <xdr:to>
      <xdr:col>8</xdr:col>
      <xdr:colOff>618120</xdr:colOff>
      <xdr:row>43</xdr:row>
      <xdr:rowOff>126000</xdr:rowOff>
    </xdr:to>
    <xdr:graphicFrame>
      <xdr:nvGraphicFramePr>
        <xdr:cNvPr id="2" name="Chart 3"/>
        <xdr:cNvGraphicFramePr/>
      </xdr:nvGraphicFramePr>
      <xdr:xfrm>
        <a:off x="0" y="4762440"/>
        <a:ext cx="611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24</xdr:row>
      <xdr:rowOff>146160</xdr:rowOff>
    </xdr:from>
    <xdr:to>
      <xdr:col>19</xdr:col>
      <xdr:colOff>617760</xdr:colOff>
      <xdr:row>43</xdr:row>
      <xdr:rowOff>126000</xdr:rowOff>
    </xdr:to>
    <xdr:graphicFrame>
      <xdr:nvGraphicFramePr>
        <xdr:cNvPr id="3" name="Chart 4"/>
        <xdr:cNvGraphicFramePr/>
      </xdr:nvGraphicFramePr>
      <xdr:xfrm>
        <a:off x="7564680" y="4762440"/>
        <a:ext cx="611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45</xdr:row>
      <xdr:rowOff>146160</xdr:rowOff>
    </xdr:from>
    <xdr:to>
      <xdr:col>8</xdr:col>
      <xdr:colOff>618120</xdr:colOff>
      <xdr:row>64</xdr:row>
      <xdr:rowOff>126360</xdr:rowOff>
    </xdr:to>
    <xdr:graphicFrame>
      <xdr:nvGraphicFramePr>
        <xdr:cNvPr id="4" name="Chart 5"/>
        <xdr:cNvGraphicFramePr/>
      </xdr:nvGraphicFramePr>
      <xdr:xfrm>
        <a:off x="0" y="8763120"/>
        <a:ext cx="6119640" cy="35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45</xdr:row>
      <xdr:rowOff>146160</xdr:rowOff>
    </xdr:from>
    <xdr:to>
      <xdr:col>19</xdr:col>
      <xdr:colOff>617760</xdr:colOff>
      <xdr:row>64</xdr:row>
      <xdr:rowOff>126360</xdr:rowOff>
    </xdr:to>
    <xdr:graphicFrame>
      <xdr:nvGraphicFramePr>
        <xdr:cNvPr id="5" name="Chart 6"/>
        <xdr:cNvGraphicFramePr/>
      </xdr:nvGraphicFramePr>
      <xdr:xfrm>
        <a:off x="7564680" y="8763120"/>
        <a:ext cx="6119640" cy="35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68</xdr:row>
      <xdr:rowOff>146160</xdr:rowOff>
    </xdr:from>
    <xdr:to>
      <xdr:col>8</xdr:col>
      <xdr:colOff>618120</xdr:colOff>
      <xdr:row>87</xdr:row>
      <xdr:rowOff>111600</xdr:rowOff>
    </xdr:to>
    <xdr:graphicFrame>
      <xdr:nvGraphicFramePr>
        <xdr:cNvPr id="6" name="Chart 7"/>
        <xdr:cNvGraphicFramePr/>
      </xdr:nvGraphicFramePr>
      <xdr:xfrm>
        <a:off x="0" y="13144680"/>
        <a:ext cx="6119640" cy="359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0</xdr:colOff>
      <xdr:row>68</xdr:row>
      <xdr:rowOff>146160</xdr:rowOff>
    </xdr:from>
    <xdr:to>
      <xdr:col>19</xdr:col>
      <xdr:colOff>617760</xdr:colOff>
      <xdr:row>87</xdr:row>
      <xdr:rowOff>111600</xdr:rowOff>
    </xdr:to>
    <xdr:graphicFrame>
      <xdr:nvGraphicFramePr>
        <xdr:cNvPr id="7" name="Chart 8"/>
        <xdr:cNvGraphicFramePr/>
      </xdr:nvGraphicFramePr>
      <xdr:xfrm>
        <a:off x="7564680" y="13144680"/>
        <a:ext cx="6119640" cy="359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89</xdr:row>
      <xdr:rowOff>131400</xdr:rowOff>
    </xdr:from>
    <xdr:to>
      <xdr:col>8</xdr:col>
      <xdr:colOff>618120</xdr:colOff>
      <xdr:row>108</xdr:row>
      <xdr:rowOff>111600</xdr:rowOff>
    </xdr:to>
    <xdr:graphicFrame>
      <xdr:nvGraphicFramePr>
        <xdr:cNvPr id="8" name="Chart 9"/>
        <xdr:cNvGraphicFramePr/>
      </xdr:nvGraphicFramePr>
      <xdr:xfrm>
        <a:off x="0" y="17145000"/>
        <a:ext cx="6119640" cy="359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89</xdr:row>
      <xdr:rowOff>131400</xdr:rowOff>
    </xdr:from>
    <xdr:to>
      <xdr:col>19</xdr:col>
      <xdr:colOff>617760</xdr:colOff>
      <xdr:row>108</xdr:row>
      <xdr:rowOff>111600</xdr:rowOff>
    </xdr:to>
    <xdr:graphicFrame>
      <xdr:nvGraphicFramePr>
        <xdr:cNvPr id="9" name="Chart 10"/>
        <xdr:cNvGraphicFramePr/>
      </xdr:nvGraphicFramePr>
      <xdr:xfrm>
        <a:off x="7564680" y="17145000"/>
        <a:ext cx="6119640" cy="3599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110</xdr:row>
      <xdr:rowOff>131760</xdr:rowOff>
    </xdr:from>
    <xdr:to>
      <xdr:col>8</xdr:col>
      <xdr:colOff>618120</xdr:colOff>
      <xdr:row>129</xdr:row>
      <xdr:rowOff>111600</xdr:rowOff>
    </xdr:to>
    <xdr:graphicFrame>
      <xdr:nvGraphicFramePr>
        <xdr:cNvPr id="10" name="Chart 11"/>
        <xdr:cNvGraphicFramePr/>
      </xdr:nvGraphicFramePr>
      <xdr:xfrm>
        <a:off x="0" y="21145680"/>
        <a:ext cx="6119640" cy="35996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0</xdr:colOff>
      <xdr:row>110</xdr:row>
      <xdr:rowOff>131760</xdr:rowOff>
    </xdr:from>
    <xdr:to>
      <xdr:col>19</xdr:col>
      <xdr:colOff>617760</xdr:colOff>
      <xdr:row>129</xdr:row>
      <xdr:rowOff>111600</xdr:rowOff>
    </xdr:to>
    <xdr:graphicFrame>
      <xdr:nvGraphicFramePr>
        <xdr:cNvPr id="11" name="Chart 12"/>
        <xdr:cNvGraphicFramePr/>
      </xdr:nvGraphicFramePr>
      <xdr:xfrm>
        <a:off x="7564680" y="21145680"/>
        <a:ext cx="6119640" cy="35996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133</xdr:row>
      <xdr:rowOff>131400</xdr:rowOff>
    </xdr:from>
    <xdr:to>
      <xdr:col>8</xdr:col>
      <xdr:colOff>618120</xdr:colOff>
      <xdr:row>152</xdr:row>
      <xdr:rowOff>96840</xdr:rowOff>
    </xdr:to>
    <xdr:graphicFrame>
      <xdr:nvGraphicFramePr>
        <xdr:cNvPr id="12" name="Chart 13"/>
        <xdr:cNvGraphicFramePr/>
      </xdr:nvGraphicFramePr>
      <xdr:xfrm>
        <a:off x="0" y="25526880"/>
        <a:ext cx="6119640" cy="35996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11</xdr:col>
      <xdr:colOff>0</xdr:colOff>
      <xdr:row>133</xdr:row>
      <xdr:rowOff>131400</xdr:rowOff>
    </xdr:from>
    <xdr:to>
      <xdr:col>19</xdr:col>
      <xdr:colOff>617760</xdr:colOff>
      <xdr:row>152</xdr:row>
      <xdr:rowOff>96840</xdr:rowOff>
    </xdr:to>
    <xdr:graphicFrame>
      <xdr:nvGraphicFramePr>
        <xdr:cNvPr id="13" name="Chart 14"/>
        <xdr:cNvGraphicFramePr/>
      </xdr:nvGraphicFramePr>
      <xdr:xfrm>
        <a:off x="7564680" y="25526880"/>
        <a:ext cx="6119640" cy="35996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0</xdr:colOff>
      <xdr:row>154</xdr:row>
      <xdr:rowOff>117000</xdr:rowOff>
    </xdr:from>
    <xdr:to>
      <xdr:col>8</xdr:col>
      <xdr:colOff>618120</xdr:colOff>
      <xdr:row>173</xdr:row>
      <xdr:rowOff>97200</xdr:rowOff>
    </xdr:to>
    <xdr:graphicFrame>
      <xdr:nvGraphicFramePr>
        <xdr:cNvPr id="14" name="Chart 15"/>
        <xdr:cNvGraphicFramePr/>
      </xdr:nvGraphicFramePr>
      <xdr:xfrm>
        <a:off x="0" y="29527560"/>
        <a:ext cx="6119640" cy="35996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11</xdr:col>
      <xdr:colOff>0</xdr:colOff>
      <xdr:row>154</xdr:row>
      <xdr:rowOff>117000</xdr:rowOff>
    </xdr:from>
    <xdr:to>
      <xdr:col>19</xdr:col>
      <xdr:colOff>617760</xdr:colOff>
      <xdr:row>173</xdr:row>
      <xdr:rowOff>97200</xdr:rowOff>
    </xdr:to>
    <xdr:graphicFrame>
      <xdr:nvGraphicFramePr>
        <xdr:cNvPr id="15" name="Chart 16"/>
        <xdr:cNvGraphicFramePr/>
      </xdr:nvGraphicFramePr>
      <xdr:xfrm>
        <a:off x="7564680" y="29527560"/>
        <a:ext cx="6119640" cy="35996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177</xdr:row>
      <xdr:rowOff>117000</xdr:rowOff>
    </xdr:from>
    <xdr:to>
      <xdr:col>8</xdr:col>
      <xdr:colOff>618120</xdr:colOff>
      <xdr:row>196</xdr:row>
      <xdr:rowOff>82440</xdr:rowOff>
    </xdr:to>
    <xdr:graphicFrame>
      <xdr:nvGraphicFramePr>
        <xdr:cNvPr id="16" name="Chart 17"/>
        <xdr:cNvGraphicFramePr/>
      </xdr:nvGraphicFramePr>
      <xdr:xfrm>
        <a:off x="0" y="33909120"/>
        <a:ext cx="6119640" cy="35996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11</xdr:col>
      <xdr:colOff>0</xdr:colOff>
      <xdr:row>177</xdr:row>
      <xdr:rowOff>117000</xdr:rowOff>
    </xdr:from>
    <xdr:to>
      <xdr:col>19</xdr:col>
      <xdr:colOff>617760</xdr:colOff>
      <xdr:row>196</xdr:row>
      <xdr:rowOff>82440</xdr:rowOff>
    </xdr:to>
    <xdr:graphicFrame>
      <xdr:nvGraphicFramePr>
        <xdr:cNvPr id="17" name="Chart 18"/>
        <xdr:cNvGraphicFramePr/>
      </xdr:nvGraphicFramePr>
      <xdr:xfrm>
        <a:off x="7564680" y="33909120"/>
        <a:ext cx="6119640" cy="35996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0</xdr:colOff>
      <xdr:row>198</xdr:row>
      <xdr:rowOff>102240</xdr:rowOff>
    </xdr:from>
    <xdr:to>
      <xdr:col>8</xdr:col>
      <xdr:colOff>618120</xdr:colOff>
      <xdr:row>217</xdr:row>
      <xdr:rowOff>82440</xdr:rowOff>
    </xdr:to>
    <xdr:graphicFrame>
      <xdr:nvGraphicFramePr>
        <xdr:cNvPr id="18" name="Chart 19"/>
        <xdr:cNvGraphicFramePr/>
      </xdr:nvGraphicFramePr>
      <xdr:xfrm>
        <a:off x="0" y="37909440"/>
        <a:ext cx="6119640" cy="35996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11</xdr:col>
      <xdr:colOff>0</xdr:colOff>
      <xdr:row>198</xdr:row>
      <xdr:rowOff>102240</xdr:rowOff>
    </xdr:from>
    <xdr:to>
      <xdr:col>19</xdr:col>
      <xdr:colOff>617760</xdr:colOff>
      <xdr:row>217</xdr:row>
      <xdr:rowOff>82440</xdr:rowOff>
    </xdr:to>
    <xdr:graphicFrame>
      <xdr:nvGraphicFramePr>
        <xdr:cNvPr id="19" name="Chart 20"/>
        <xdr:cNvGraphicFramePr/>
      </xdr:nvGraphicFramePr>
      <xdr:xfrm>
        <a:off x="7564680" y="37909440"/>
        <a:ext cx="6119640" cy="35996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hyperlink" Target="https://opendata.transport.nsw.gov.au/data/dataset/transport-nsw-vehicle-registration-statistics" TargetMode="External"/><Relationship Id="rId2" Type="http://schemas.openxmlformats.org/officeDocument/2006/relationships/hyperlink" Target="https://www.data.qld.gov.au/dataset/vehicle-registration-new-and-transfers-test" TargetMode="External"/><Relationship Id="rId3" Type="http://schemas.openxmlformats.org/officeDocument/2006/relationships/hyperlink" Target="https://discover.data.vic.gov.au/dataset/whole-fleet-vehicle-registration-snapshot-by-postcode" TargetMode="External"/><Relationship Id="rId4" Type="http://schemas.openxmlformats.org/officeDocument/2006/relationships/hyperlink" Target="https://discover.data.vic.gov.au/dataset/monthly-new-vehicle-registration" TargetMode="External"/><Relationship Id="rId5" Type="http://schemas.openxmlformats.org/officeDocument/2006/relationships/hyperlink" Target="https://www.abs.gov.au/statistics/labour/earnings-and-working-conditions/personal-income-australia/latest-release" TargetMode="External"/><Relationship Id="rId6" Type="http://schemas.openxmlformats.org/officeDocument/2006/relationships/hyperlink" Target="https://data.gov.au/data/dataset/taxation-statistics-2023-24" TargetMode="External"/><Relationship Id="rId7" Type="http://schemas.openxmlformats.org/officeDocument/2006/relationships/hyperlink" Target="https://data.nsw.gov.au/data/dataset/fuel-check" TargetMode="External"/><Relationship Id="rId8" Type="http://schemas.openxmlformats.org/officeDocument/2006/relationships/hyperlink" Target="https://www.data.qld.gov.au/dataset/fuel-price-reporting" TargetMode="External"/><Relationship Id="rId9" Type="http://schemas.openxmlformats.org/officeDocument/2006/relationships/hyperlink" Target="https://aip.com.au/resources/historical-ulp-and-diesel-tgp-data/" TargetMode="External"/><Relationship Id="rId10" Type="http://schemas.openxmlformats.org/officeDocument/2006/relationships/hyperlink" Target="https://geo.abs.gov.au/arcgis/rest/services/" TargetMode="External"/><Relationship Id="rId11" Type="http://schemas.openxmlformats.org/officeDocument/2006/relationships/hyperlink" Target="https://www.abc.net.au/news/2026-03-10/why-fuel-prices-are-going-up-australia/106437844" TargetMode="External"/><Relationship Id="rId12" Type="http://schemas.openxmlformats.org/officeDocument/2006/relationships/hyperlink" Target="https://en.wikipedia.org/wiki/2026_Iran_war_fuel_crisis" TargetMode="External"/><Relationship Id="rId13" Type="http://schemas.openxmlformats.org/officeDocument/2006/relationships/hyperlink" Target="https://opendata.transport.nsw.gov.au/data/dataset/2342b8e4-d4fc-4549-82de-b36380ea46f2/resource/7b921fc0-1d59-4452-9ac0-2998fee02abf/download/tfnsw_vehicle_registration_transactions_2026.zip" TargetMode="External"/><Relationship Id="rId14" Type="http://schemas.openxmlformats.org/officeDocument/2006/relationships/hyperlink" Target="https://opendata.transport.nsw.gov.au/data/dataset/2342b8e4-d4fc-4549-82de-b36380ea46f2/resource/2b41df60-d92a-444f-bf90-e2aab3bb10cb/download/tfnsw_vehicle_registration_transactions_2025.zip" TargetMode="External"/><Relationship Id="rId15" Type="http://schemas.openxmlformats.org/officeDocument/2006/relationships/hyperlink" Target="https://opendata.transport.nsw.gov.au/data/dataset/2342b8e4-d4fc-4549-82de-b36380ea46f2/resource/3dcf251f-150b-4e43-aa66-696221fbde97/download/tfnsw_vehicle_registration_transactions_2024.zip" TargetMode="External"/><Relationship Id="rId16" Type="http://schemas.openxmlformats.org/officeDocument/2006/relationships/hyperlink" Target="https://opendata.transport.nsw.gov.au/data/dataset/2342b8e4-d4fc-4549-82de-b36380ea46f2/resource/94f104c4-6937-4aaa-aab5-7a8d14d71ef9/download/tfnsw_vehicle_registration_transactions_2023.zip" TargetMode="External"/><Relationship Id="rId17" Type="http://schemas.openxmlformats.org/officeDocument/2006/relationships/hyperlink" Target="https://opendata.transport.nsw.gov.au/data/dataset/2342b8e4-d4fc-4549-82de-b36380ea46f2/resource/3a6b0a1c-2b47-4d22-b608-6c9be2a5b35d/download/tfnsw_vehicle_registration_transactions_2022.zip" TargetMode="External"/><Relationship Id="rId18" Type="http://schemas.openxmlformats.org/officeDocument/2006/relationships/hyperlink" Target="https://opendata.transport.nsw.gov.au/data/dataset/2342b8e4-d4fc-4549-82de-b36380ea46f2/resource/ce42b24e-ffb9-4f6c-9637-6a26f9574624/download/tfnsw_vehicle_registrations_snapshot_2026.zip" TargetMode="External"/><Relationship Id="rId19" Type="http://schemas.openxmlformats.org/officeDocument/2006/relationships/hyperlink" Target="https://opendata.transport.nsw.gov.au/data/dataset/2342b8e4-d4fc-4549-82de-b36380ea46f2/resource/aace7907-cfb9-432c-990c-600b0863715f/download/tfnsw_vehicle_registrations_snapshot_2025.zip" TargetMode="External"/><Relationship Id="rId20" Type="http://schemas.openxmlformats.org/officeDocument/2006/relationships/hyperlink" Target="https://opendata.transport.nsw.gov.au/data/dataset/2342b8e4-d4fc-4549-82de-b36380ea46f2/resource/ad25e45b-6618-47cb-9666-0470397bf90d/download/tfnsw_vehicle_registrations_snapshot_2024.zip" TargetMode="External"/><Relationship Id="rId21" Type="http://schemas.openxmlformats.org/officeDocument/2006/relationships/hyperlink" Target="https://opendata.transport.nsw.gov.au/data/dataset/2342b8e4-d4fc-4549-82de-b36380ea46f2/resource/8916075a-342d-4489-a2c8-bf63457a2513/download/tfnsw_vehicle_registrations_snapshot_2023.zip" TargetMode="External"/><Relationship Id="rId22" Type="http://schemas.openxmlformats.org/officeDocument/2006/relationships/hyperlink" Target="https://opendata.transport.nsw.gov.au/data/dataset/2342b8e4-d4fc-4549-82de-b36380ea46f2/resource/43d7e814-aa18-46f6-90fb-bf7c72974124/download/tfnsw_vehicle_registrations_snapshot_2022.zip" TargetMode="External"/><Relationship Id="rId23" Type="http://schemas.openxmlformats.org/officeDocument/2006/relationships/hyperlink" Target="https://opendata.transport.nsw.gov.au/data/dataset/2342b8e4-d4fc-4549-82de-b36380ea46f2/resource/d0ead26b-345d-4156-8321-31e0d194f8e3/download/tfnsw_age_of_registered_vehicles_snapshot_2025.zip" TargetMode="External"/><Relationship Id="rId24" Type="http://schemas.openxmlformats.org/officeDocument/2006/relationships/hyperlink" Target="https://www.data.qld.gov.au/dataset/f70d8de3-c284-41af-887e-be885381dd46/resource/f91b225c-f5ac-4a17-9d54-2142ae3fd229/download/data_01c6e00d-0206-f6ec-0000-7e910e736186_0196_0_1.csv" TargetMode="External"/><Relationship Id="rId25" Type="http://schemas.openxmlformats.org/officeDocument/2006/relationships/hyperlink" Target="https://www.data.qld.gov.au/dataset/f70d8de3-c284-41af-887e-be885381dd46/resource/929c91ce-b341-4733-b8f7-e1dbb85de6d7/download/data_01c6e00d-0206-f6ec-0000-7e910e736186_0196_0_0.csv" TargetMode="External"/><Relationship Id="rId26" Type="http://schemas.openxmlformats.org/officeDocument/2006/relationships/hyperlink" Target="https://www.data.qld.gov.au/dataset/f70d8de3-c284-41af-887e-be885381dd46/resource/27ffbbdb-92d8-414b-805d-658bb8882d06/download/data_01c6e00d-0206-f6ec-0000-7e910e736186_0196_0_0.csv" TargetMode="External"/><Relationship Id="rId27" Type="http://schemas.openxmlformats.org/officeDocument/2006/relationships/hyperlink" Target="https://www.data.qld.gov.au/dataset/f70d8de3-c284-41af-887e-be885381dd46/resource/30b78613-243d-46ef-8855-3bac0ac8214c/download/data_01c6e00d-0206-f6ec-0000-7e910e736186_0196_0_1.csv" TargetMode="External"/><Relationship Id="rId28" Type="http://schemas.openxmlformats.org/officeDocument/2006/relationships/hyperlink" Target="https://www.data.qld.gov.au/dataset/f70d8de3-c284-41af-887e-be885381dd46/resource/3087c6bb-2651-4bda-b840-2fcd4c46129a/download/data_01c6e00d-0206-f6ec-0000-7e910e736186_0196_4_0.csv" TargetMode="External"/><Relationship Id="rId29" Type="http://schemas.openxmlformats.org/officeDocument/2006/relationships/hyperlink" Target="https://www.data.qld.gov.au/dataset/f70d8de3-c284-41af-887e-be885381dd46/resource/40ceea28-4d6b-49f9-8a71-2a1aa610b403/download/data_01c6e00d-0206-f6ec-0000-7e910e736186_0196_4_1.csv" TargetMode="External"/><Relationship Id="rId30" Type="http://schemas.openxmlformats.org/officeDocument/2006/relationships/hyperlink" Target="https://www.data.qld.gov.au/dataset/f70d8de3-c284-41af-887e-be885381dd46/resource/f3a0e405-da8a-4848-9187-859b0fa56a9b/download/data_01c6e00d-0206-f6ec-0000-7e910e736186_0196_4_0.csv" TargetMode="External"/><Relationship Id="rId31" Type="http://schemas.openxmlformats.org/officeDocument/2006/relationships/hyperlink" Target="https://www.data.qld.gov.au/dataset/f70d8de3-c284-41af-887e-be885381dd46/resource/7695e788-443c-42f4-bbda-8eddc1dedb49/download/data_01c6e00d-0206-f6ec-0000-7e910e736186_0196_4_1.csv" TargetMode="External"/><Relationship Id="rId32" Type="http://schemas.openxmlformats.org/officeDocument/2006/relationships/hyperlink" Target="https://www.data.qld.gov.au/dataset/f70d8de3-c284-41af-887e-be885381dd46/resource/b2d00070-e972-4a87-b8ec-5de0e974f74e/download/data_01c6e00d-0206-f6ec-0000-7e910e736186_0196_6_0.csv" TargetMode="External"/><Relationship Id="rId33" Type="http://schemas.openxmlformats.org/officeDocument/2006/relationships/hyperlink" Target="https://www.data.qld.gov.au/dataset/f70d8de3-c284-41af-887e-be885381dd46/resource/da7c2705-c212-4108-98a3-d8e547ec64c7/download/data_01c6e00d-0206-f6ec-0000-7e910e736186_0196_6_1.csv" TargetMode="External"/><Relationship Id="rId34" Type="http://schemas.openxmlformats.org/officeDocument/2006/relationships/hyperlink" Target="https://opendata.transport.vic.gov.au/dataset/54e52c3b-6016-4166-a241-c253e26b8f62/resource/dcfa1362-db0d-48ba-8eab-55ad17efe14a/download/whole_fleet_vehicle_registration_snapshot_by_postcode_q4_2024.csv" TargetMode="External"/><Relationship Id="rId35" Type="http://schemas.openxmlformats.org/officeDocument/2006/relationships/hyperlink" Target="https://opendata.transport.vic.gov.au/dataset/54e52c3b-6016-4166-a241-c253e26b8f62/resource/44ccae2a-f98f-46a6-bc4f-f0a4edf0bcbc/download/whole_fleet_vehicle_registration_snapshot_by_postcode_q3_2024.csv" TargetMode="External"/><Relationship Id="rId36" Type="http://schemas.openxmlformats.org/officeDocument/2006/relationships/hyperlink" Target="https://opendata.transport.vic.gov.au/dataset/54e52c3b-6016-4166-a241-c253e26b8f62/resource/41304dc8-3899-469a-a548-22b3e68eb7db/download/whole_fleet_vehicle_registration_snapshot_by_postcode_q2_2024.csv" TargetMode="External"/><Relationship Id="rId37" Type="http://schemas.openxmlformats.org/officeDocument/2006/relationships/hyperlink" Target="https://opendata.transport.vic.gov.au/dataset/54e52c3b-6016-4166-a241-c253e26b8f62/resource/77270429-f6fe-4406-be94-7ea134504f8c/download/whole_fleet_vehicle_registration_snapshot_by_postcode_q1_2024.csv" TargetMode="External"/><Relationship Id="rId38" Type="http://schemas.openxmlformats.org/officeDocument/2006/relationships/hyperlink" Target="https://opendata.transport.vic.gov.au/dataset/54e52c3b-6016-4166-a241-c253e26b8f62/resource/c8f8b574-c322-4513-a195-59fc5d95a4dc/download/whole_fleet_vehicle_registration_snapshot_by_postcode_q4_2023.csv" TargetMode="External"/><Relationship Id="rId39" Type="http://schemas.openxmlformats.org/officeDocument/2006/relationships/hyperlink" Target="https://opendata.transport.vic.gov.au/dataset/54e52c3b-6016-4166-a241-c253e26b8f62/resource/356fbd55-cbb4-44fd-86c6-65473b3d19ec/download/whole_fleet_vehicle_registration_snapshot_by_postcode_q3_2023.csv" TargetMode="External"/><Relationship Id="rId40" Type="http://schemas.openxmlformats.org/officeDocument/2006/relationships/hyperlink" Target="https://opendata.transport.vic.gov.au/dataset/54e52c3b-6016-4166-a241-c253e26b8f62/resource/64031cbd-5d0f-4045-98ca-ac186791c3ab/download/whole_fleet_vehicle_registration_snapshot_by_postcode_q2_2023.csv" TargetMode="External"/><Relationship Id="rId41" Type="http://schemas.openxmlformats.org/officeDocument/2006/relationships/hyperlink" Target="https://opendata.transport.vic.gov.au/dataset/54e52c3b-6016-4166-a241-c253e26b8f62/resource/02e4e432-17ee-4c06-9700-12ba9396976e/download/whole_fleet_vehicle_registration_snapshot_by_postcode_q1_2025.csv" TargetMode="External"/><Relationship Id="rId42" Type="http://schemas.openxmlformats.org/officeDocument/2006/relationships/hyperlink" Target="https://opendata.transport.vic.gov.au/dataset/54e52c3b-6016-4166-a241-c253e26b8f62/resource/f3b630bf-03dc-48c4-9bb9-d6aa35695104/download/whole_fleet_vehicle_registration_snapshot_by_postcode_q2_2025.csv" TargetMode="External"/><Relationship Id="rId43" Type="http://schemas.openxmlformats.org/officeDocument/2006/relationships/hyperlink" Target="https://opendata.transport.vic.gov.au/dataset/54e52c3b-6016-4166-a241-c253e26b8f62/resource/e926891d-a567-4afd-a339-3f5d6e89a50c/download/whole_fleet_vehicle_registration_snapshot_by_postcode_q3_2025.csv" TargetMode="External"/><Relationship Id="rId44" Type="http://schemas.openxmlformats.org/officeDocument/2006/relationships/hyperlink" Target="https://opendata.transport.vic.gov.au/dataset/54e52c3b-6016-4166-a241-c253e26b8f62/resource/c9b6c9f7-5318-4a3c-b11c-f942f6626fce/download/whole_fleet_vehicle_registration_snapshot_by_postcode_q4_2025.csv" TargetMode="External"/><Relationship Id="rId45" Type="http://schemas.openxmlformats.org/officeDocument/2006/relationships/hyperlink" Target="https://opendata.transport.vic.gov.au/dataset/54e52c3b-6016-4166-a241-c253e26b8f62/resource/1272c696-e5de-47f8-9bf3-2cb432f23fd4/download/whole_fleet_vehicle_registration_snapshot_by_postcode_q1_2026.csv" TargetMode="External"/><Relationship Id="rId46" Type="http://schemas.openxmlformats.org/officeDocument/2006/relationships/hyperlink" Target="https://opendata.transport.vic.gov.au/dataset/54e52c3b-6016-4166-a241-c253e26b8f62/resource/c58f677e-9d64-4c01-838b-7ad758938c84/download/whole_fleet_vehicle_registration_snapshot_by_postcode_q2_2026.csv" TargetMode="External"/><Relationship Id="rId47" Type="http://schemas.openxmlformats.org/officeDocument/2006/relationships/hyperlink" Target="https://www.abs.gov.au/statistics/labour/earnings-and-working-conditions/personal-income-australia/2022-23/Table%201%20-%20Total%20income%2C%20earners%20and%20summary%20statistics%20by%20geography%2C%202018-19%20to%202022-23.xlsx" TargetMode="External"/><Relationship Id="rId48" Type="http://schemas.openxmlformats.org/officeDocument/2006/relationships/hyperlink" Target="https://data.gov.au/data/dataset/faea4485-f407-457d-97f8-3f0822ccd654/resource/4db4ef74-bd3e-47d0-a56e-29659f812c8a/download/ts24individual08medianaveragetaxableincomestatepostcode.xlsx" TargetMode="External"/><Relationship Id="rId49" Type="http://schemas.openxmlformats.org/officeDocument/2006/relationships/hyperlink" Target="https://data.gov.au/data/dataset/faea4485-f407-457d-97f8-3f0822ccd654/resource/9d8577b7-a096-4758-9b3b-0649f3b83de7/download/ts24individual06taxablestatusstatesa4postcode.xlsx" TargetMode="External"/><Relationship Id="rId50" Type="http://schemas.openxmlformats.org/officeDocument/2006/relationships/hyperlink" Target="https://geo.abs.gov.au/arcgis/rest/services/ASGS2023/LGA/MapServer/0/query" TargetMode="External"/><Relationship Id="rId51" Type="http://schemas.openxmlformats.org/officeDocument/2006/relationships/hyperlink" Target="https://geo.abs.gov.au/arcgis/rest/services/ASGS2021/POA/MapServer/0/quer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7.35" hidden="false" customHeight="false" outlineLevel="0" collapsed="false">
      <c r="A1" s="1" t="s">
        <v>0</v>
      </c>
    </row>
    <row r="2" customFormat="false" ht="15" hidden="false" customHeight="false" outlineLevel="0" collapsed="false">
      <c r="A2" s="2" t="s">
        <v>1</v>
      </c>
    </row>
    <row r="4" customFormat="false" ht="16.15" hidden="false" customHeight="false" outlineLevel="0" collapsed="false">
      <c r="A4" s="3" t="s">
        <v>2</v>
      </c>
    </row>
    <row r="69" customFormat="false" ht="16.15" hidden="false" customHeight="false" outlineLevel="0" collapsed="false">
      <c r="A69" s="3" t="s">
        <v>3</v>
      </c>
    </row>
    <row r="134" customFormat="false" ht="16.15" hidden="false" customHeight="false" outlineLevel="0" collapsed="false">
      <c r="A134" s="3" t="s">
        <v>4</v>
      </c>
    </row>
    <row r="178" customFormat="false" ht="16.15" hidden="false" customHeight="false" outlineLevel="0" collapsed="false">
      <c r="A178" s="3"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62"/>
    <col collapsed="false" customWidth="true" hidden="false" outlineLevel="0" max="4" min="2" style="0" width="16"/>
    <col collapsed="false" customWidth="true" hidden="false" outlineLevel="0" max="5" min="5" style="0" width="80"/>
  </cols>
  <sheetData>
    <row r="1" customFormat="false" ht="17.35" hidden="false" customHeight="false" outlineLevel="0" collapsed="false">
      <c r="A1" s="1" t="s">
        <v>6</v>
      </c>
    </row>
    <row r="2" customFormat="false" ht="15" hidden="false" customHeight="false" outlineLevel="0" collapsed="false">
      <c r="A2" s="2" t="s">
        <v>7</v>
      </c>
    </row>
    <row r="4" customFormat="false" ht="42" hidden="false" customHeight="true" outlineLevel="0" collapsed="false">
      <c r="A4" s="4" t="s">
        <v>8</v>
      </c>
      <c r="B4" s="4" t="s">
        <v>9</v>
      </c>
      <c r="C4" s="4" t="s">
        <v>10</v>
      </c>
      <c r="D4" s="4" t="s">
        <v>11</v>
      </c>
      <c r="E4" s="4" t="s">
        <v>12</v>
      </c>
    </row>
    <row r="5" customFormat="false" ht="15" hidden="false" customHeight="false" outlineLevel="0" collapsed="false">
      <c r="A5" s="5" t="s">
        <v>13</v>
      </c>
      <c r="B5" s="6"/>
      <c r="C5" s="6"/>
      <c r="D5" s="6"/>
      <c r="E5" s="6"/>
    </row>
    <row r="6" customFormat="false" ht="15" hidden="false" customHeight="false" outlineLevel="0" collapsed="false">
      <c r="A6" s="0" t="s">
        <v>14</v>
      </c>
      <c r="B6" s="7" t="str">
        <f aca="false">TEXT(Inputs!$B$18,"mmm yyyy")&amp;" – "&amp;TEXT(Inputs!$B$16,"mmm yyyy")</f>
        <v>Sep 2025 – Aug 2026</v>
      </c>
      <c r="C6" s="7" t="str">
        <f aca="false">TEXT(Inputs!$B$19,"mmm yyyy")&amp;" – "&amp;TEXT(Inputs!$B$17,"mmm yyyy")</f>
        <v>Sep 2025 – Aug 2026</v>
      </c>
      <c r="D6" s="7" t="str">
        <f aca="false">"Snapshot "&amp;TEXT(Inputs!$B$24,"mmm yyyy")</f>
        <v>Snapshot Jun 2026</v>
      </c>
      <c r="E6" s="8" t="s">
        <v>15</v>
      </c>
    </row>
    <row r="7" customFormat="false" ht="15" hidden="false" customHeight="false" outlineLevel="0" collapsed="false">
      <c r="A7" s="0" t="s">
        <v>16</v>
      </c>
      <c r="B7" s="9" t="n">
        <f aca="false">Flow_Group_Summary!F10</f>
        <v>282260.664</v>
      </c>
      <c r="C7" s="9" t="n">
        <f aca="false">Flow_Group_Summary!F18</f>
        <v>130616</v>
      </c>
      <c r="D7" s="9" t="n">
        <f aca="false">Flow_Group_Summary!F29</f>
        <v>422596</v>
      </c>
      <c r="E7" s="8" t="s">
        <v>17</v>
      </c>
    </row>
    <row r="8" customFormat="false" ht="15" hidden="false" customHeight="false" outlineLevel="0" collapsed="false">
      <c r="A8" s="0" t="s">
        <v>18</v>
      </c>
      <c r="B8" s="9" t="n">
        <f aca="false">Raw_Numbers!K10</f>
        <v>46673.2</v>
      </c>
      <c r="C8" s="9" t="n">
        <f aca="false">Raw_Numbers!L10</f>
        <v>27841</v>
      </c>
      <c r="D8" s="9" t="n">
        <f aca="false">Raw_Numbers!M10</f>
        <v>60724</v>
      </c>
    </row>
    <row r="9" customFormat="false" ht="15" hidden="false" customHeight="false" outlineLevel="0" collapsed="false">
      <c r="A9" s="0" t="s">
        <v>19</v>
      </c>
      <c r="B9" s="9" t="n">
        <f aca="false">Raw_Numbers!K5</f>
        <v>6179.25</v>
      </c>
      <c r="C9" s="9" t="n">
        <f aca="false">Raw_Numbers!L5</f>
        <v>3850</v>
      </c>
      <c r="D9" s="9" t="n">
        <f aca="false">Raw_Numbers!M5</f>
        <v>10556</v>
      </c>
    </row>
    <row r="10" customFormat="false" ht="15" hidden="false" customHeight="false" outlineLevel="0" collapsed="false">
      <c r="A10" s="0" t="s">
        <v>20</v>
      </c>
      <c r="B10" s="9" t="n">
        <f aca="false">Raw_Numbers!K9</f>
        <v>13189.275</v>
      </c>
      <c r="C10" s="9" t="n">
        <f aca="false">Raw_Numbers!L9</f>
        <v>10908</v>
      </c>
      <c r="D10" s="9" t="n">
        <f aca="false">Raw_Numbers!M9</f>
        <v>14861</v>
      </c>
    </row>
    <row r="11" customFormat="false" ht="15" hidden="false" customHeight="false" outlineLevel="0" collapsed="false">
      <c r="A11" s="0" t="s">
        <v>21</v>
      </c>
      <c r="B11" s="10" t="n">
        <f aca="false">Flow_Group_Summary!H10</f>
        <v>0.165354957146987</v>
      </c>
      <c r="C11" s="10" t="n">
        <f aca="false">Flow_Group_Summary!H18</f>
        <v>0.213151528143566</v>
      </c>
      <c r="D11" s="10" t="n">
        <f aca="false">Flow_Group_Summary!H29</f>
        <v>0.143692794063361</v>
      </c>
    </row>
    <row r="12" customFormat="false" ht="15" hidden="false" customHeight="false" outlineLevel="0" collapsed="false">
      <c r="A12" s="0" t="s">
        <v>22</v>
      </c>
      <c r="B12" s="10" t="n">
        <f aca="false">Flow_Group_Summary!H5</f>
        <v>0.11327733771666</v>
      </c>
      <c r="C12" s="10" t="n">
        <f aca="false">Flow_Group_Summary!H13</f>
        <v>0.158534074531604</v>
      </c>
      <c r="D12" s="10" t="n">
        <f aca="false">Flow_Group_Summary!H24</f>
        <v>0.122587388224364</v>
      </c>
    </row>
    <row r="13" customFormat="false" ht="15" hidden="false" customHeight="false" outlineLevel="0" collapsed="false">
      <c r="A13" s="0" t="s">
        <v>23</v>
      </c>
      <c r="B13" s="10" t="n">
        <f aca="false">Flow_Group_Summary!H9</f>
        <v>0.250713608359293</v>
      </c>
      <c r="C13" s="10" t="n">
        <f aca="false">Flow_Group_Summary!H17</f>
        <v>0.286066455115261</v>
      </c>
      <c r="D13" s="10" t="n">
        <f aca="false">Flow_Group_Summary!H28</f>
        <v>0.175978116710875</v>
      </c>
    </row>
    <row r="14" customFormat="false" ht="15" hidden="false" customHeight="false" outlineLevel="0" collapsed="false">
      <c r="A14" s="0" t="s">
        <v>24</v>
      </c>
      <c r="B14" s="11" t="n">
        <f aca="false">Flow_Group_Summary!H11</f>
        <v>2.2132724286512</v>
      </c>
      <c r="C14" s="11" t="n">
        <f aca="false">Flow_Group_Summary!H19</f>
        <v>1.80444775648678</v>
      </c>
      <c r="D14" s="11" t="n">
        <f aca="false">Flow_Group_Summary!H30</f>
        <v>1.43553198465076</v>
      </c>
      <c r="E14" s="8" t="s">
        <v>25</v>
      </c>
    </row>
    <row r="15" customFormat="false" ht="15" hidden="false" customHeight="false" outlineLevel="0" collapsed="false">
      <c r="A15" s="0" t="s">
        <v>26</v>
      </c>
      <c r="B15" s="11" t="n">
        <f aca="false">Flow_Group_Summary!O11</f>
        <v>2.82393785787525</v>
      </c>
      <c r="C15" s="11" t="n">
        <f aca="false">Flow_Group_Summary!O19</f>
        <v>2.24659567556656</v>
      </c>
      <c r="E15" s="8" t="s">
        <v>27</v>
      </c>
    </row>
    <row r="16" customFormat="false" ht="15" hidden="false" customHeight="false" outlineLevel="0" collapsed="false">
      <c r="A16" s="5" t="s">
        <v>28</v>
      </c>
      <c r="B16" s="6"/>
      <c r="C16" s="6"/>
      <c r="D16" s="6"/>
      <c r="E16" s="6"/>
    </row>
    <row r="17" customFormat="false" ht="15" hidden="false" customHeight="false" outlineLevel="0" collapsed="false">
      <c r="A17" s="0" t="s">
        <v>29</v>
      </c>
      <c r="B17" s="7" t="str">
        <f aca="false">TEXT(Inputs!$B$22,"mmm yyyy")</f>
        <v>Aug 2026</v>
      </c>
      <c r="C17" s="7" t="str">
        <f aca="false">TEXT(Inputs!$B$23,"mmm yyyy")</f>
        <v>Aug 2026</v>
      </c>
      <c r="D17" s="7" t="str">
        <f aca="false">TEXT(Inputs!$B$24,"mmm yyyy")</f>
        <v>Jun 2026</v>
      </c>
    </row>
    <row r="18" customFormat="false" ht="15" hidden="false" customHeight="false" outlineLevel="0" collapsed="false">
      <c r="A18" s="0" t="s">
        <v>30</v>
      </c>
      <c r="B18" s="9" t="n">
        <f aca="false">Raw_Numbers!N10</f>
        <v>161512.24</v>
      </c>
      <c r="C18" s="9" t="n">
        <f aca="false">Raw_Numbers!O10</f>
        <v>100829</v>
      </c>
      <c r="D18" s="9" t="n">
        <f aca="false">Raw_Numbers!P10</f>
        <v>135025</v>
      </c>
      <c r="E18" s="8" t="s">
        <v>31</v>
      </c>
    </row>
    <row r="19" customFormat="false" ht="15" hidden="false" customHeight="false" outlineLevel="0" collapsed="false">
      <c r="A19" s="0" t="s">
        <v>32</v>
      </c>
      <c r="B19" s="9" t="n">
        <f aca="false">Raw_Numbers!N5</f>
        <v>20720.64</v>
      </c>
      <c r="C19" s="9" t="n">
        <f aca="false">Raw_Numbers!O5</f>
        <v>11967</v>
      </c>
      <c r="D19" s="9" t="n">
        <f aca="false">Raw_Numbers!P5</f>
        <v>23022</v>
      </c>
    </row>
    <row r="20" customFormat="false" ht="15" hidden="false" customHeight="false" outlineLevel="0" collapsed="false">
      <c r="A20" s="0" t="s">
        <v>33</v>
      </c>
      <c r="B20" s="9" t="n">
        <f aca="false">Raw_Numbers!N9</f>
        <v>47038</v>
      </c>
      <c r="C20" s="9" t="n">
        <f aca="false">Raw_Numbers!O9</f>
        <v>45082</v>
      </c>
      <c r="D20" s="9" t="n">
        <f aca="false">Raw_Numbers!P9</f>
        <v>35965</v>
      </c>
    </row>
    <row r="21" customFormat="false" ht="15" hidden="false" customHeight="false" outlineLevel="0" collapsed="false">
      <c r="A21" s="0" t="s">
        <v>34</v>
      </c>
      <c r="B21" s="12" t="n">
        <f aca="false">Stock_Group!Q21</f>
        <v>28.0350399159041</v>
      </c>
      <c r="C21" s="8" t="s">
        <v>35</v>
      </c>
      <c r="D21" s="12" t="n">
        <f aca="false">Stock_Group!AA59</f>
        <v>23.5942979470995</v>
      </c>
    </row>
    <row r="22" customFormat="false" ht="15" hidden="false" customHeight="false" outlineLevel="0" collapsed="false">
      <c r="A22" s="0" t="s">
        <v>36</v>
      </c>
      <c r="B22" s="12" t="n">
        <f aca="false">Stock_Group!L21</f>
        <v>14.8350303506325</v>
      </c>
      <c r="C22" s="8" t="s">
        <v>35</v>
      </c>
      <c r="D22" s="12" t="n">
        <f aca="false">Stock_Group!V59</f>
        <v>16.815266526576</v>
      </c>
    </row>
    <row r="23" customFormat="false" ht="15" hidden="false" customHeight="false" outlineLevel="0" collapsed="false">
      <c r="A23" s="0" t="s">
        <v>37</v>
      </c>
      <c r="B23" s="12" t="n">
        <f aca="false">Stock_Group!P21</f>
        <v>52.8393941190049</v>
      </c>
      <c r="C23" s="8" t="s">
        <v>35</v>
      </c>
      <c r="D23" s="12" t="n">
        <f aca="false">Stock_Group!Z59</f>
        <v>38.9974832987978</v>
      </c>
    </row>
    <row r="24" customFormat="false" ht="15" hidden="false" customHeight="false" outlineLevel="0" collapsed="false">
      <c r="A24" s="5" t="s">
        <v>38</v>
      </c>
      <c r="B24" s="6"/>
      <c r="C24" s="6"/>
      <c r="D24" s="6"/>
      <c r="E24" s="6"/>
    </row>
    <row r="25" customFormat="false" ht="15" hidden="false" customHeight="false" outlineLevel="0" collapsed="false">
      <c r="A25" s="0" t="s">
        <v>39</v>
      </c>
      <c r="B25" s="7" t="str">
        <f aca="false">TEXT(Inputs!$B$28,"mmm yyyy")&amp;" – "&amp;TEXT(Inputs!$B$29,"mmm yyyy")</f>
        <v>Mar 2026 – Aug 2026</v>
      </c>
      <c r="C25" s="7" t="str">
        <f aca="false">TEXT(Inputs!$B$28,"mmm yyyy")&amp;" – "&amp;TEXT(Inputs!$B$29,"mmm yyyy")</f>
        <v>Mar 2026 – Aug 2026</v>
      </c>
      <c r="D25" s="7" t="str">
        <f aca="false">"Quarter to "&amp;TEXT(Inputs!$B$24,"mmm yyyy")</f>
        <v>Quarter to Jun 2026</v>
      </c>
      <c r="E25" s="8" t="s">
        <v>40</v>
      </c>
    </row>
    <row r="26" customFormat="false" ht="15" hidden="false" customHeight="false" outlineLevel="0" collapsed="false">
      <c r="A26" s="0" t="s">
        <v>41</v>
      </c>
      <c r="B26" s="7" t="str">
        <f aca="false">TEXT(AVERAGEIFS(Fuel_Crisis!B5:B48,Fuel_Crisis!A5:A48,"&gt;="&amp;Inputs!$B$33,Fuel_Crisis!A5:A48,"&lt;="&amp;Inputs!$B$34),"0")&amp;" → "&amp;TEXT(_xlfn.MAXIFS(Fuel_Crisis!B5:B48,Fuel_Crisis!G5:G48,1),"0")</f>
        <v>177 → 229</v>
      </c>
      <c r="C26" s="7" t="str">
        <f aca="false">TEXT(AVERAGEIFS(Fuel_Crisis!D5:D48,Fuel_Crisis!A5:A48,"&gt;="&amp;Inputs!$B$33,Fuel_Crisis!A5:A48,"&lt;="&amp;Inputs!$B$34),"0")&amp;" → "&amp;TEXT(_xlfn.MAXIFS(Fuel_Crisis!D5:D48,Fuel_Crisis!G5:G48,1),"0")</f>
        <v>180 → 229</v>
      </c>
    </row>
    <row r="27" customFormat="false" ht="15" hidden="false" customHeight="false" outlineLevel="0" collapsed="false">
      <c r="A27" s="0" t="s">
        <v>42</v>
      </c>
      <c r="B27" s="9" t="n">
        <f aca="false">Fuel_Crisis!G58</f>
        <v>13472</v>
      </c>
      <c r="C27" s="9" t="n">
        <f aca="false">Fuel_Crisis!G66</f>
        <v>7455</v>
      </c>
      <c r="D27" s="9" t="n">
        <f aca="false">Fuel_Crisis!H77</f>
        <v>8853</v>
      </c>
      <c r="E27" s="8" t="s">
        <v>43</v>
      </c>
    </row>
    <row r="28" customFormat="false" ht="15" hidden="false" customHeight="false" outlineLevel="0" collapsed="false">
      <c r="A28" s="0" t="s">
        <v>44</v>
      </c>
      <c r="B28" s="9" t="n">
        <f aca="false">Fuel_Crisis!D58</f>
        <v>32120.35</v>
      </c>
      <c r="C28" s="9" t="n">
        <f aca="false">Fuel_Crisis!D66</f>
        <v>20380</v>
      </c>
      <c r="D28" s="9" t="n">
        <f aca="false">Fuel_Crisis!E77</f>
        <v>21349</v>
      </c>
      <c r="E28" s="8" t="s">
        <v>45</v>
      </c>
    </row>
    <row r="29" customFormat="false" ht="15" hidden="false" customHeight="false" outlineLevel="0" collapsed="false">
      <c r="A29" s="0" t="s">
        <v>46</v>
      </c>
      <c r="B29" s="10" t="n">
        <f aca="false">Fuel_Crisis!N58</f>
        <v>-0.0976655113061123</v>
      </c>
      <c r="C29" s="10" t="n">
        <f aca="false">Fuel_Crisis!N66</f>
        <v>-0.117128226206991</v>
      </c>
    </row>
    <row r="30" customFormat="false" ht="15" hidden="false" customHeight="false" outlineLevel="0" collapsed="false">
      <c r="A30" s="0" t="s">
        <v>47</v>
      </c>
      <c r="B30" s="7" t="str">
        <f aca="false">TEXT(Fuel_Crisis!H58,"0.0%")&amp;" → "&amp;TEXT(Fuel_Crisis!E58,"0.0%")</f>
        <v>9.4% → 21.6%</v>
      </c>
      <c r="C30" s="7" t="str">
        <f aca="false">TEXT(Fuel_Crisis!H66,"0.0%")&amp;" → "&amp;TEXT(Fuel_Crisis!E66,"0.0%")</f>
        <v>11.3% → 28.3%</v>
      </c>
    </row>
    <row r="31" customFormat="false" ht="15" hidden="false" customHeight="false" outlineLevel="0" collapsed="false">
      <c r="A31" s="0" t="s">
        <v>48</v>
      </c>
      <c r="B31" s="11" t="n">
        <f aca="false">Fuel_Crisis!J53</f>
        <v>3.00778970816644</v>
      </c>
      <c r="C31" s="11" t="n">
        <f aca="false">Fuel_Crisis!J61</f>
        <v>3.23497051674207</v>
      </c>
      <c r="D31" s="11" t="n">
        <f aca="false">Fuel_Crisis!I72</f>
        <v>2.56436314363144</v>
      </c>
      <c r="E31" s="8" t="s">
        <v>49</v>
      </c>
    </row>
    <row r="32" customFormat="false" ht="15" hidden="false" customHeight="false" outlineLevel="0" collapsed="false">
      <c r="A32" s="0" t="s">
        <v>50</v>
      </c>
      <c r="B32" s="11" t="n">
        <f aca="false">Fuel_Crisis!J57</f>
        <v>1.99411635792791</v>
      </c>
      <c r="C32" s="11" t="n">
        <f aca="false">Fuel_Crisis!J65</f>
        <v>2.16925011875076</v>
      </c>
      <c r="D32" s="11" t="n">
        <f aca="false">Fuel_Crisis!I76</f>
        <v>1.99482312338223</v>
      </c>
      <c r="E32" s="8" t="s">
        <v>51</v>
      </c>
    </row>
    <row r="33" customFormat="false" ht="15" hidden="false" customHeight="false" outlineLevel="0" collapsed="false">
      <c r="A33" s="0" t="s">
        <v>52</v>
      </c>
      <c r="B33" s="7" t="str">
        <f aca="false">TEXT(Fuel_Crisis!I53,"0.0")&amp;" / "&amp;TEXT(Fuel_Crisis!I57,"0.0")</f>
        <v>10.6 / 15.6</v>
      </c>
      <c r="C33" s="7" t="str">
        <f aca="false">TEXT(Fuel_Crisis!I61,"0.0")&amp;" / "&amp;TEXT(Fuel_Crisis!I65,"0.0")</f>
        <v>15.3 / 19.7</v>
      </c>
      <c r="E33" s="8" t="s">
        <v>53</v>
      </c>
    </row>
    <row r="36" customFormat="false" ht="15" hidden="false" customHeight="false" outlineLevel="0" collapsed="false">
      <c r="A36" s="13" t="s">
        <v>54</v>
      </c>
    </row>
    <row r="37" customFormat="false" ht="43.5" hidden="false" customHeight="true" outlineLevel="0" collapsed="false">
      <c r="A37" s="14" t="s">
        <v>55</v>
      </c>
      <c r="B37" s="14"/>
      <c r="C37" s="14"/>
      <c r="D37" s="14"/>
      <c r="E37" s="14"/>
    </row>
    <row r="38" customFormat="false" ht="43.5" hidden="false" customHeight="true" outlineLevel="0" collapsed="false">
      <c r="A38" s="14" t="s">
        <v>56</v>
      </c>
      <c r="B38" s="14"/>
      <c r="C38" s="14"/>
      <c r="D38" s="14"/>
      <c r="E38" s="14"/>
    </row>
    <row r="39" customFormat="false" ht="43.5" hidden="false" customHeight="true" outlineLevel="0" collapsed="false">
      <c r="A39" s="14" t="s">
        <v>57</v>
      </c>
      <c r="B39" s="14"/>
      <c r="C39" s="14"/>
      <c r="D39" s="14"/>
      <c r="E39" s="14"/>
    </row>
    <row r="40" customFormat="false" ht="43.5" hidden="false" customHeight="true" outlineLevel="0" collapsed="false">
      <c r="A40" s="14" t="s">
        <v>58</v>
      </c>
      <c r="B40" s="14"/>
      <c r="C40" s="14"/>
      <c r="D40" s="14"/>
      <c r="E40" s="14"/>
    </row>
    <row r="41" customFormat="false" ht="43.5" hidden="false" customHeight="true" outlineLevel="0" collapsed="false">
      <c r="A41" s="14" t="s">
        <v>59</v>
      </c>
      <c r="B41" s="14"/>
      <c r="C41" s="14"/>
      <c r="D41" s="14"/>
      <c r="E41" s="14"/>
    </row>
    <row r="42" customFormat="false" ht="43.5" hidden="false" customHeight="true" outlineLevel="0" collapsed="false">
      <c r="A42" s="14" t="s">
        <v>60</v>
      </c>
      <c r="B42" s="14"/>
      <c r="C42" s="14"/>
      <c r="D42" s="14"/>
      <c r="E42" s="14"/>
    </row>
  </sheetData>
  <mergeCells count="6">
    <mergeCell ref="A37:E37"/>
    <mergeCell ref="A38:E38"/>
    <mergeCell ref="A39:E39"/>
    <mergeCell ref="A40:E40"/>
    <mergeCell ref="A41:E41"/>
    <mergeCell ref="A42:E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0"/>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9" min="8" style="0" width="3"/>
    <col collapsed="false" customWidth="true" hidden="false" outlineLevel="0" max="20" min="10" style="0" width="14"/>
  </cols>
  <sheetData>
    <row r="1" customFormat="false" ht="17.35" hidden="false" customHeight="false" outlineLevel="0" collapsed="false">
      <c r="A1" s="1" t="s">
        <v>61</v>
      </c>
    </row>
    <row r="2" customFormat="false" ht="15" hidden="false" customHeight="false" outlineLevel="0" collapsed="false">
      <c r="A2" s="2" t="s">
        <v>62</v>
      </c>
    </row>
    <row r="4" customFormat="false" ht="42" hidden="false" customHeight="true" outlineLevel="0" collapsed="false">
      <c r="A4" s="4" t="s">
        <v>63</v>
      </c>
      <c r="B4" s="4" t="s">
        <v>64</v>
      </c>
      <c r="C4" s="4" t="s">
        <v>65</v>
      </c>
      <c r="D4" s="4" t="s">
        <v>66</v>
      </c>
      <c r="E4" s="4" t="s">
        <v>67</v>
      </c>
      <c r="F4" s="4" t="s">
        <v>68</v>
      </c>
      <c r="G4" s="4" t="s">
        <v>69</v>
      </c>
      <c r="J4" s="4" t="s">
        <v>70</v>
      </c>
      <c r="K4" s="4" t="s">
        <v>71</v>
      </c>
      <c r="L4" s="4" t="s">
        <v>72</v>
      </c>
      <c r="M4" s="4" t="s">
        <v>73</v>
      </c>
      <c r="N4" s="4" t="s">
        <v>74</v>
      </c>
      <c r="O4" s="4" t="s">
        <v>75</v>
      </c>
      <c r="P4" s="4" t="s">
        <v>76</v>
      </c>
      <c r="Q4" s="4" t="s">
        <v>77</v>
      </c>
      <c r="R4" s="4" t="s">
        <v>78</v>
      </c>
      <c r="S4" s="4" t="s">
        <v>79</v>
      </c>
      <c r="T4" s="4" t="s">
        <v>80</v>
      </c>
    </row>
    <row r="5" customFormat="false" ht="15" hidden="false" customHeight="false" outlineLevel="0" collapsed="false">
      <c r="A5" s="15" t="n">
        <f aca="false">Flow_Group_Month!A5</f>
        <v>44927</v>
      </c>
      <c r="B5" s="16" t="n">
        <f aca="false">SUM(Flow_Group_Month!B5:F5)</f>
        <v>21000.302</v>
      </c>
      <c r="C5" s="16" t="n">
        <f aca="false">SUM(Flow_Group_Month!G5:K5)</f>
        <v>1657.175</v>
      </c>
      <c r="D5" s="16" t="n">
        <f aca="false">B5-C5</f>
        <v>19343.127</v>
      </c>
      <c r="E5" s="16" t="n">
        <f aca="false">SUM(Flow_Group_Month!L5:P5)</f>
        <v>9340</v>
      </c>
      <c r="F5" s="16" t="n">
        <f aca="false">SUM(Flow_Group_Month!Q5:U5)</f>
        <v>1088</v>
      </c>
      <c r="G5" s="16" t="n">
        <f aca="false">E5-F5</f>
        <v>8252</v>
      </c>
      <c r="J5" s="8" t="s">
        <v>81</v>
      </c>
      <c r="K5" s="9" t="n">
        <f aca="false">Flow_Group_Summary!G5</f>
        <v>6179.25</v>
      </c>
      <c r="L5" s="9" t="n">
        <f aca="false">Flow_Group_Summary!G13</f>
        <v>3850</v>
      </c>
      <c r="M5" s="9" t="n">
        <f aca="false">Flow_Group_Summary!G24</f>
        <v>10556</v>
      </c>
      <c r="N5" s="9" t="n">
        <f aca="false">Stock_Group!G21</f>
        <v>20720.64</v>
      </c>
      <c r="O5" s="9" t="n">
        <f aca="false">Stock_Group!B43</f>
        <v>11967</v>
      </c>
      <c r="P5" s="9" t="n">
        <f aca="false">Stock_Group!G59</f>
        <v>23022</v>
      </c>
      <c r="Q5" s="9" t="n">
        <f aca="false">Fuel_Crisis!G53</f>
        <v>1449.675</v>
      </c>
      <c r="R5" s="9" t="n">
        <f aca="false">Fuel_Crisis!D53</f>
        <v>4567.65</v>
      </c>
      <c r="S5" s="9" t="n">
        <f aca="false">Fuel_Crisis!G61</f>
        <v>852</v>
      </c>
      <c r="T5" s="9" t="n">
        <f aca="false">Fuel_Crisis!D61</f>
        <v>2959</v>
      </c>
    </row>
    <row r="6" customFormat="false" ht="15" hidden="false" customHeight="false" outlineLevel="0" collapsed="false">
      <c r="A6" s="15" t="n">
        <f aca="false">Flow_Group_Month!A6</f>
        <v>44958</v>
      </c>
      <c r="B6" s="16" t="n">
        <f aca="false">SUM(Flow_Group_Month!B6:F6)</f>
        <v>17404.801</v>
      </c>
      <c r="C6" s="16" t="n">
        <f aca="false">SUM(Flow_Group_Month!G6:K6)</f>
        <v>1681.875</v>
      </c>
      <c r="D6" s="16" t="n">
        <f aca="false">B6-C6</f>
        <v>15722.926</v>
      </c>
      <c r="E6" s="16" t="n">
        <f aca="false">SUM(Flow_Group_Month!L6:P6)</f>
        <v>8399</v>
      </c>
      <c r="F6" s="16" t="n">
        <f aca="false">SUM(Flow_Group_Month!Q6:U6)</f>
        <v>772</v>
      </c>
      <c r="G6" s="16" t="n">
        <f aca="false">E6-F6</f>
        <v>7627</v>
      </c>
      <c r="J6" s="8" t="s">
        <v>82</v>
      </c>
      <c r="K6" s="9" t="n">
        <f aca="false">Flow_Group_Summary!G6</f>
        <v>6976.475</v>
      </c>
      <c r="L6" s="9" t="n">
        <f aca="false">Flow_Group_Summary!G14</f>
        <v>5471</v>
      </c>
      <c r="M6" s="9" t="n">
        <f aca="false">Flow_Group_Summary!G25</f>
        <v>9896</v>
      </c>
      <c r="N6" s="9" t="n">
        <f aca="false">Stock_Group!H21</f>
        <v>22211.48</v>
      </c>
      <c r="O6" s="9" t="n">
        <f aca="false">Stock_Group!C43</f>
        <v>20906</v>
      </c>
      <c r="P6" s="9" t="n">
        <f aca="false">Stock_Group!H59</f>
        <v>22092</v>
      </c>
      <c r="Q6" s="9" t="n">
        <f aca="false">Fuel_Crisis!G54</f>
        <v>1867.875</v>
      </c>
      <c r="R6" s="9" t="n">
        <f aca="false">Fuel_Crisis!D54</f>
        <v>4958.15</v>
      </c>
      <c r="S6" s="9" t="n">
        <f aca="false">Fuel_Crisis!G62</f>
        <v>1464</v>
      </c>
      <c r="T6" s="9" t="n">
        <f aca="false">Fuel_Crisis!D62</f>
        <v>3965</v>
      </c>
    </row>
    <row r="7" customFormat="false" ht="15" hidden="false" customHeight="false" outlineLevel="0" collapsed="false">
      <c r="A7" s="15" t="n">
        <f aca="false">Flow_Group_Month!A7</f>
        <v>44986</v>
      </c>
      <c r="B7" s="16" t="n">
        <f aca="false">SUM(Flow_Group_Month!B7:F7)</f>
        <v>2772.241</v>
      </c>
      <c r="C7" s="16" t="n">
        <f aca="false">SUM(Flow_Group_Month!G7:K7)</f>
        <v>309.825</v>
      </c>
      <c r="D7" s="16" t="n">
        <f aca="false">B7-C7</f>
        <v>2462.416</v>
      </c>
      <c r="E7" s="16" t="n">
        <f aca="false">SUM(Flow_Group_Month!L7:P7)</f>
        <v>10429</v>
      </c>
      <c r="F7" s="16" t="n">
        <f aca="false">SUM(Flow_Group_Month!Q7:U7)</f>
        <v>908</v>
      </c>
      <c r="G7" s="16" t="n">
        <f aca="false">E7-F7</f>
        <v>9521</v>
      </c>
      <c r="J7" s="8" t="s">
        <v>83</v>
      </c>
      <c r="K7" s="9" t="n">
        <f aca="false">Flow_Group_Summary!G7</f>
        <v>9659.375</v>
      </c>
      <c r="L7" s="9" t="n">
        <f aca="false">Flow_Group_Summary!G15</f>
        <v>5705</v>
      </c>
      <c r="M7" s="9" t="n">
        <f aca="false">Flow_Group_Summary!G26</f>
        <v>12000</v>
      </c>
      <c r="N7" s="9" t="n">
        <f aca="false">Stock_Group!I21</f>
        <v>30243.44</v>
      </c>
      <c r="O7" s="9" t="n">
        <f aca="false">Stock_Group!D43</f>
        <v>16754</v>
      </c>
      <c r="P7" s="9" t="n">
        <f aca="false">Stock_Group!I59</f>
        <v>25104</v>
      </c>
      <c r="Q7" s="9" t="n">
        <f aca="false">Fuel_Crisis!G55</f>
        <v>2620.75</v>
      </c>
      <c r="R7" s="9" t="n">
        <f aca="false">Fuel_Crisis!D55</f>
        <v>6742.825</v>
      </c>
      <c r="S7" s="9" t="n">
        <f aca="false">Fuel_Crisis!G63</f>
        <v>1439</v>
      </c>
      <c r="T7" s="9" t="n">
        <f aca="false">Fuel_Crisis!D63</f>
        <v>4221</v>
      </c>
    </row>
    <row r="8" customFormat="false" ht="15" hidden="false" customHeight="false" outlineLevel="0" collapsed="false">
      <c r="A8" s="15" t="n">
        <f aca="false">Flow_Group_Month!A8</f>
        <v>45017</v>
      </c>
      <c r="B8" s="16" t="n">
        <f aca="false">SUM(Flow_Group_Month!B8:F8)</f>
        <v>6474.79</v>
      </c>
      <c r="C8" s="16" t="n">
        <f aca="false">SUM(Flow_Group_Month!G8:K8)</f>
        <v>402.9</v>
      </c>
      <c r="D8" s="16" t="n">
        <f aca="false">B8-C8</f>
        <v>6071.89</v>
      </c>
      <c r="E8" s="16" t="n">
        <f aca="false">SUM(Flow_Group_Month!L8:P8)</f>
        <v>8894</v>
      </c>
      <c r="F8" s="16" t="n">
        <f aca="false">SUM(Flow_Group_Month!Q8:U8)</f>
        <v>1009</v>
      </c>
      <c r="G8" s="16" t="n">
        <f aca="false">E8-F8</f>
        <v>7885</v>
      </c>
      <c r="J8" s="8" t="s">
        <v>84</v>
      </c>
      <c r="K8" s="9" t="n">
        <f aca="false">Flow_Group_Summary!G8</f>
        <v>10668.825</v>
      </c>
      <c r="L8" s="9" t="n">
        <f aca="false">Flow_Group_Summary!G16</f>
        <v>1907</v>
      </c>
      <c r="M8" s="9" t="n">
        <f aca="false">Flow_Group_Summary!G27</f>
        <v>13411</v>
      </c>
      <c r="N8" s="9" t="n">
        <f aca="false">Stock_Group!J21</f>
        <v>41298.68</v>
      </c>
      <c r="O8" s="9" t="n">
        <f aca="false">Stock_Group!E43</f>
        <v>6120</v>
      </c>
      <c r="P8" s="9" t="n">
        <f aca="false">Stock_Group!J59</f>
        <v>28842</v>
      </c>
      <c r="Q8" s="9" t="n">
        <f aca="false">Fuel_Crisis!G56</f>
        <v>3319.325</v>
      </c>
      <c r="R8" s="9" t="n">
        <f aca="false">Fuel_Crisis!D56</f>
        <v>7209.8</v>
      </c>
      <c r="S8" s="9" t="n">
        <f aca="false">Fuel_Crisis!G64</f>
        <v>473</v>
      </c>
      <c r="T8" s="9" t="n">
        <f aca="false">Fuel_Crisis!D64</f>
        <v>1415</v>
      </c>
    </row>
    <row r="9" customFormat="false" ht="15" hidden="false" customHeight="false" outlineLevel="0" collapsed="false">
      <c r="A9" s="15" t="n">
        <f aca="false">Flow_Group_Month!A9</f>
        <v>45047</v>
      </c>
      <c r="B9" s="16" t="n">
        <f aca="false">SUM(Flow_Group_Month!B9:F9)</f>
        <v>22569.653</v>
      </c>
      <c r="C9" s="16" t="n">
        <f aca="false">SUM(Flow_Group_Month!G9:K9)</f>
        <v>1953.55</v>
      </c>
      <c r="D9" s="16" t="n">
        <f aca="false">B9-C9</f>
        <v>20616.103</v>
      </c>
      <c r="E9" s="16" t="n">
        <f aca="false">SUM(Flow_Group_Month!L9:P9)</f>
        <v>10157</v>
      </c>
      <c r="F9" s="16" t="n">
        <f aca="false">SUM(Flow_Group_Month!Q9:U9)</f>
        <v>822</v>
      </c>
      <c r="G9" s="16" t="n">
        <f aca="false">E9-F9</f>
        <v>9335</v>
      </c>
      <c r="J9" s="8" t="s">
        <v>85</v>
      </c>
      <c r="K9" s="9" t="n">
        <f aca="false">Flow_Group_Summary!G9</f>
        <v>13189.275</v>
      </c>
      <c r="L9" s="9" t="n">
        <f aca="false">Flow_Group_Summary!G17</f>
        <v>10908</v>
      </c>
      <c r="M9" s="9" t="n">
        <f aca="false">Flow_Group_Summary!G28</f>
        <v>14861</v>
      </c>
      <c r="N9" s="9" t="n">
        <f aca="false">Stock_Group!K21</f>
        <v>47038</v>
      </c>
      <c r="O9" s="9" t="n">
        <f aca="false">Stock_Group!F43</f>
        <v>45082</v>
      </c>
      <c r="P9" s="9" t="n">
        <f aca="false">Stock_Group!K59</f>
        <v>35965</v>
      </c>
      <c r="Q9" s="9" t="n">
        <f aca="false">Fuel_Crisis!G57</f>
        <v>4214.375</v>
      </c>
      <c r="R9" s="9" t="n">
        <f aca="false">Fuel_Crisis!D57</f>
        <v>8641.925</v>
      </c>
      <c r="S9" s="9" t="n">
        <f aca="false">Fuel_Crisis!G65</f>
        <v>3227</v>
      </c>
      <c r="T9" s="9" t="n">
        <f aca="false">Fuel_Crisis!D65</f>
        <v>7820</v>
      </c>
    </row>
    <row r="10" customFormat="false" ht="15" hidden="false" customHeight="false" outlineLevel="0" collapsed="false">
      <c r="A10" s="15" t="n">
        <f aca="false">Flow_Group_Month!A10</f>
        <v>45078</v>
      </c>
      <c r="B10" s="16" t="n">
        <f aca="false">SUM(Flow_Group_Month!B10:F10)</f>
        <v>25547.589</v>
      </c>
      <c r="C10" s="16" t="n">
        <f aca="false">SUM(Flow_Group_Month!G10:K10)</f>
        <v>1972.075</v>
      </c>
      <c r="D10" s="16" t="n">
        <f aca="false">B10-C10</f>
        <v>23575.514</v>
      </c>
      <c r="E10" s="16" t="n">
        <f aca="false">SUM(Flow_Group_Month!L10:P10)</f>
        <v>11827</v>
      </c>
      <c r="F10" s="16" t="n">
        <f aca="false">SUM(Flow_Group_Month!Q10:U10)</f>
        <v>1332</v>
      </c>
      <c r="G10" s="16" t="n">
        <f aca="false">E10-F10</f>
        <v>10495</v>
      </c>
      <c r="J10" s="13" t="s">
        <v>86</v>
      </c>
      <c r="K10" s="17" t="n">
        <f aca="false">SUM(K5:K9)</f>
        <v>46673.2</v>
      </c>
      <c r="L10" s="17" t="n">
        <f aca="false">SUM(L5:L9)</f>
        <v>27841</v>
      </c>
      <c r="M10" s="17" t="n">
        <f aca="false">SUM(M5:M9)</f>
        <v>60724</v>
      </c>
      <c r="N10" s="17" t="n">
        <f aca="false">SUM(N5:N9)</f>
        <v>161512.24</v>
      </c>
      <c r="O10" s="17" t="n">
        <f aca="false">SUM(O5:O9)</f>
        <v>100829</v>
      </c>
      <c r="P10" s="17" t="n">
        <f aca="false">SUM(P5:P9)</f>
        <v>135025</v>
      </c>
      <c r="Q10" s="17" t="n">
        <f aca="false">SUM(Q5:Q9)</f>
        <v>13472</v>
      </c>
      <c r="R10" s="17" t="n">
        <f aca="false">SUM(R5:R9)</f>
        <v>32120.35</v>
      </c>
      <c r="S10" s="17" t="n">
        <f aca="false">SUM(S5:S9)</f>
        <v>7455</v>
      </c>
      <c r="T10" s="17" t="n">
        <f aca="false">SUM(T5:T9)</f>
        <v>20380</v>
      </c>
    </row>
    <row r="11" customFormat="false" ht="15" hidden="false" customHeight="false" outlineLevel="0" collapsed="false">
      <c r="A11" s="15" t="n">
        <f aca="false">Flow_Group_Month!A11</f>
        <v>45108</v>
      </c>
      <c r="B11" s="16" t="n">
        <f aca="false">SUM(Flow_Group_Month!B11:F11)</f>
        <v>23180.739</v>
      </c>
      <c r="C11" s="16" t="n">
        <f aca="false">SUM(Flow_Group_Month!G11:K11)</f>
        <v>1869.625</v>
      </c>
      <c r="D11" s="16" t="n">
        <f aca="false">B11-C11</f>
        <v>21311.114</v>
      </c>
      <c r="E11" s="16" t="n">
        <f aca="false">SUM(Flow_Group_Month!L11:P11)</f>
        <v>10232</v>
      </c>
      <c r="F11" s="16" t="n">
        <f aca="false">SUM(Flow_Group_Month!Q11:U11)</f>
        <v>797</v>
      </c>
      <c r="G11" s="16" t="n">
        <f aca="false">E11-F11</f>
        <v>9435</v>
      </c>
    </row>
    <row r="12" customFormat="false" ht="15" hidden="false" customHeight="false" outlineLevel="0" collapsed="false">
      <c r="A12" s="15" t="n">
        <f aca="false">Flow_Group_Month!A12</f>
        <v>45139</v>
      </c>
      <c r="B12" s="16" t="n">
        <f aca="false">SUM(Flow_Group_Month!B12:F12)</f>
        <v>26827.429</v>
      </c>
      <c r="C12" s="16" t="n">
        <f aca="false">SUM(Flow_Group_Month!G12:K12)</f>
        <v>1722.15</v>
      </c>
      <c r="D12" s="16" t="n">
        <f aca="false">B12-C12</f>
        <v>25105.279</v>
      </c>
      <c r="E12" s="16" t="n">
        <f aca="false">SUM(Flow_Group_Month!L12:P12)</f>
        <v>11568</v>
      </c>
      <c r="F12" s="16" t="n">
        <f aca="false">SUM(Flow_Group_Month!Q12:U12)</f>
        <v>1644</v>
      </c>
      <c r="G12" s="16" t="n">
        <f aca="false">E12-F12</f>
        <v>9924</v>
      </c>
    </row>
    <row r="13" customFormat="false" ht="15" hidden="false" customHeight="false" outlineLevel="0" collapsed="false">
      <c r="A13" s="15" t="n">
        <f aca="false">Flow_Group_Month!A13</f>
        <v>45170</v>
      </c>
      <c r="B13" s="16" t="n">
        <f aca="false">SUM(Flow_Group_Month!B13:F13)</f>
        <v>27571.68</v>
      </c>
      <c r="C13" s="16" t="n">
        <f aca="false">SUM(Flow_Group_Month!G13:K13)</f>
        <v>2553.95</v>
      </c>
      <c r="D13" s="16" t="n">
        <f aca="false">B13-C13</f>
        <v>25017.73</v>
      </c>
      <c r="E13" s="16" t="n">
        <f aca="false">SUM(Flow_Group_Month!L13:P13)</f>
        <v>11369</v>
      </c>
      <c r="F13" s="16" t="n">
        <f aca="false">SUM(Flow_Group_Month!Q13:U13)</f>
        <v>1290</v>
      </c>
      <c r="G13" s="16" t="n">
        <f aca="false">E13-F13</f>
        <v>10079</v>
      </c>
    </row>
    <row r="14" customFormat="false" ht="15" hidden="false" customHeight="false" outlineLevel="0" collapsed="false">
      <c r="A14" s="15" t="n">
        <f aca="false">Flow_Group_Month!A14</f>
        <v>45200</v>
      </c>
      <c r="B14" s="16" t="n">
        <f aca="false">SUM(Flow_Group_Month!B14:F14)</f>
        <v>25419.639</v>
      </c>
      <c r="C14" s="16" t="n">
        <f aca="false">SUM(Flow_Group_Month!G14:K14)</f>
        <v>1674.075</v>
      </c>
      <c r="D14" s="16" t="n">
        <f aca="false">B14-C14</f>
        <v>23745.564</v>
      </c>
      <c r="E14" s="16" t="n">
        <f aca="false">SUM(Flow_Group_Month!L14:P14)</f>
        <v>10644</v>
      </c>
      <c r="F14" s="16" t="n">
        <f aca="false">SUM(Flow_Group_Month!Q14:U14)</f>
        <v>848</v>
      </c>
      <c r="G14" s="16" t="n">
        <f aca="false">E14-F14</f>
        <v>9796</v>
      </c>
    </row>
    <row r="15" customFormat="false" ht="15" hidden="false" customHeight="false" outlineLevel="0" collapsed="false">
      <c r="A15" s="15" t="n">
        <f aca="false">Flow_Group_Month!A15</f>
        <v>45231</v>
      </c>
      <c r="B15" s="16" t="n">
        <f aca="false">SUM(Flow_Group_Month!B15:F15)</f>
        <v>25930.395</v>
      </c>
      <c r="C15" s="16" t="n">
        <f aca="false">SUM(Flow_Group_Month!G15:K15)</f>
        <v>2385.9</v>
      </c>
      <c r="D15" s="16" t="n">
        <f aca="false">B15-C15</f>
        <v>23544.495</v>
      </c>
      <c r="E15" s="16" t="n">
        <f aca="false">SUM(Flow_Group_Month!L15:P15)</f>
        <v>11566</v>
      </c>
      <c r="F15" s="16" t="n">
        <f aca="false">SUM(Flow_Group_Month!Q15:U15)</f>
        <v>1641</v>
      </c>
      <c r="G15" s="16" t="n">
        <f aca="false">E15-F15</f>
        <v>9925</v>
      </c>
    </row>
    <row r="16" customFormat="false" ht="15" hidden="false" customHeight="false" outlineLevel="0" collapsed="false">
      <c r="A16" s="15" t="n">
        <f aca="false">Flow_Group_Month!A16</f>
        <v>45261</v>
      </c>
      <c r="B16" s="16" t="n">
        <f aca="false">SUM(Flow_Group_Month!B16:F16)</f>
        <v>18785.833</v>
      </c>
      <c r="C16" s="16" t="n">
        <f aca="false">SUM(Flow_Group_Month!G16:K16)</f>
        <v>1554.225</v>
      </c>
      <c r="D16" s="16" t="n">
        <f aca="false">B16-C16</f>
        <v>17231.608</v>
      </c>
      <c r="E16" s="16" t="n">
        <f aca="false">SUM(Flow_Group_Month!L16:P16)</f>
        <v>9399</v>
      </c>
      <c r="F16" s="16" t="n">
        <f aca="false">SUM(Flow_Group_Month!Q16:U16)</f>
        <v>1020</v>
      </c>
      <c r="G16" s="16" t="n">
        <f aca="false">E16-F16</f>
        <v>8379</v>
      </c>
    </row>
    <row r="17" customFormat="false" ht="15" hidden="false" customHeight="false" outlineLevel="0" collapsed="false">
      <c r="A17" s="15" t="n">
        <f aca="false">Flow_Group_Month!A17</f>
        <v>45292</v>
      </c>
      <c r="B17" s="16" t="n">
        <f aca="false">SUM(Flow_Group_Month!B17:F17)</f>
        <v>21883.976</v>
      </c>
      <c r="C17" s="16" t="n">
        <f aca="false">SUM(Flow_Group_Month!G17:K17)</f>
        <v>1461.15</v>
      </c>
      <c r="D17" s="16" t="n">
        <f aca="false">B17-C17</f>
        <v>20422.826</v>
      </c>
      <c r="E17" s="16" t="n">
        <f aca="false">SUM(Flow_Group_Month!L17:P17)</f>
        <v>9834</v>
      </c>
      <c r="F17" s="16" t="n">
        <f aca="false">SUM(Flow_Group_Month!Q17:U17)</f>
        <v>1018</v>
      </c>
      <c r="G17" s="16" t="n">
        <f aca="false">E17-F17</f>
        <v>8816</v>
      </c>
    </row>
    <row r="18" customFormat="false" ht="15" hidden="false" customHeight="false" outlineLevel="0" collapsed="false">
      <c r="A18" s="15" t="n">
        <f aca="false">Flow_Group_Month!A18</f>
        <v>45323</v>
      </c>
      <c r="B18" s="16" t="n">
        <f aca="false">SUM(Flow_Group_Month!B18:F18)</f>
        <v>2719.796</v>
      </c>
      <c r="C18" s="16" t="n">
        <f aca="false">SUM(Flow_Group_Month!G18:K18)</f>
        <v>237.15</v>
      </c>
      <c r="D18" s="16" t="n">
        <f aca="false">B18-C18</f>
        <v>2482.646</v>
      </c>
      <c r="E18" s="16" t="n">
        <f aca="false">SUM(Flow_Group_Month!L18:P18)</f>
        <v>10845</v>
      </c>
      <c r="F18" s="16" t="n">
        <f aca="false">SUM(Flow_Group_Month!Q18:U18)</f>
        <v>1329</v>
      </c>
      <c r="G18" s="16" t="n">
        <f aca="false">E18-F18</f>
        <v>9516</v>
      </c>
    </row>
    <row r="19" customFormat="false" ht="15" hidden="false" customHeight="false" outlineLevel="0" collapsed="false">
      <c r="A19" s="15" t="n">
        <f aca="false">Flow_Group_Month!A19</f>
        <v>45352</v>
      </c>
      <c r="B19" s="16" t="n">
        <f aca="false">SUM(Flow_Group_Month!B19:F19)</f>
        <v>5524.269</v>
      </c>
      <c r="C19" s="16" t="n">
        <f aca="false">SUM(Flow_Group_Month!G19:K19)</f>
        <v>508.725</v>
      </c>
      <c r="D19" s="16" t="n">
        <f aca="false">B19-C19</f>
        <v>5015.544</v>
      </c>
      <c r="E19" s="16" t="n">
        <f aca="false">SUM(Flow_Group_Month!L19:P19)</f>
        <v>11215</v>
      </c>
      <c r="F19" s="16" t="n">
        <f aca="false">SUM(Flow_Group_Month!Q19:U19)</f>
        <v>1511</v>
      </c>
      <c r="G19" s="16" t="n">
        <f aca="false">E19-F19</f>
        <v>9704</v>
      </c>
    </row>
    <row r="20" customFormat="false" ht="15" hidden="false" customHeight="false" outlineLevel="0" collapsed="false">
      <c r="A20" s="15" t="n">
        <f aca="false">Flow_Group_Month!A20</f>
        <v>45383</v>
      </c>
      <c r="B20" s="16" t="n">
        <f aca="false">SUM(Flow_Group_Month!B20:F20)</f>
        <v>18226.04</v>
      </c>
      <c r="C20" s="16" t="n">
        <f aca="false">SUM(Flow_Group_Month!G20:K20)</f>
        <v>1215.075</v>
      </c>
      <c r="D20" s="16" t="n">
        <f aca="false">B20-C20</f>
        <v>17010.965</v>
      </c>
      <c r="E20" s="16" t="n">
        <f aca="false">SUM(Flow_Group_Month!L20:P20)</f>
        <v>10246</v>
      </c>
      <c r="F20" s="16" t="n">
        <f aca="false">SUM(Flow_Group_Month!Q20:U20)</f>
        <v>995</v>
      </c>
      <c r="G20" s="16" t="n">
        <f aca="false">E20-F20</f>
        <v>9251</v>
      </c>
    </row>
    <row r="21" customFormat="false" ht="15" hidden="false" customHeight="false" outlineLevel="0" collapsed="false">
      <c r="A21" s="15" t="n">
        <f aca="false">Flow_Group_Month!A21</f>
        <v>45413</v>
      </c>
      <c r="B21" s="16" t="n">
        <f aca="false">SUM(Flow_Group_Month!B21:F21)</f>
        <v>16782.838</v>
      </c>
      <c r="C21" s="16" t="n">
        <f aca="false">SUM(Flow_Group_Month!G21:K21)</f>
        <v>1297.95</v>
      </c>
      <c r="D21" s="16" t="n">
        <f aca="false">B21-C21</f>
        <v>15484.888</v>
      </c>
      <c r="E21" s="16" t="n">
        <f aca="false">SUM(Flow_Group_Month!L21:P21)</f>
        <v>11201</v>
      </c>
      <c r="F21" s="16" t="n">
        <f aca="false">SUM(Flow_Group_Month!Q21:U21)</f>
        <v>1572</v>
      </c>
      <c r="G21" s="16" t="n">
        <f aca="false">E21-F21</f>
        <v>9629</v>
      </c>
    </row>
    <row r="22" customFormat="false" ht="15" hidden="false" customHeight="false" outlineLevel="0" collapsed="false">
      <c r="A22" s="15" t="n">
        <f aca="false">Flow_Group_Month!A22</f>
        <v>45444</v>
      </c>
      <c r="B22" s="16" t="n">
        <f aca="false">SUM(Flow_Group_Month!B22:F22)</f>
        <v>26347.606</v>
      </c>
      <c r="C22" s="16" t="n">
        <f aca="false">SUM(Flow_Group_Month!G22:K22)</f>
        <v>2226.85</v>
      </c>
      <c r="D22" s="16" t="n">
        <f aca="false">B22-C22</f>
        <v>24120.756</v>
      </c>
      <c r="E22" s="16" t="n">
        <f aca="false">SUM(Flow_Group_Month!L22:P22)</f>
        <v>11976</v>
      </c>
      <c r="F22" s="16" t="n">
        <f aca="false">SUM(Flow_Group_Month!Q22:U22)</f>
        <v>1425</v>
      </c>
      <c r="G22" s="16" t="n">
        <f aca="false">E22-F22</f>
        <v>10551</v>
      </c>
    </row>
    <row r="23" customFormat="false" ht="15" hidden="false" customHeight="false" outlineLevel="0" collapsed="false">
      <c r="A23" s="15" t="n">
        <f aca="false">Flow_Group_Month!A23</f>
        <v>45474</v>
      </c>
      <c r="B23" s="16" t="n">
        <f aca="false">SUM(Flow_Group_Month!B23:F23)</f>
        <v>23760.77</v>
      </c>
      <c r="C23" s="16" t="n">
        <f aca="false">SUM(Flow_Group_Month!G23:K23)</f>
        <v>1670.25</v>
      </c>
      <c r="D23" s="16" t="n">
        <f aca="false">B23-C23</f>
        <v>22090.52</v>
      </c>
      <c r="E23" s="16" t="n">
        <f aca="false">SUM(Flow_Group_Month!L23:P23)</f>
        <v>11118</v>
      </c>
      <c r="F23" s="16" t="n">
        <f aca="false">SUM(Flow_Group_Month!Q23:U23)</f>
        <v>1107</v>
      </c>
      <c r="G23" s="16" t="n">
        <f aca="false">E23-F23</f>
        <v>10011</v>
      </c>
    </row>
    <row r="24" customFormat="false" ht="15" hidden="false" customHeight="false" outlineLevel="0" collapsed="false">
      <c r="A24" s="15" t="n">
        <f aca="false">Flow_Group_Month!A24</f>
        <v>45505</v>
      </c>
      <c r="B24" s="16" t="n">
        <f aca="false">SUM(Flow_Group_Month!B24:F24)</f>
        <v>22911.117</v>
      </c>
      <c r="C24" s="16" t="n">
        <f aca="false">SUM(Flow_Group_Month!G24:K24)</f>
        <v>1471.35</v>
      </c>
      <c r="D24" s="16" t="n">
        <f aca="false">B24-C24</f>
        <v>21439.767</v>
      </c>
      <c r="E24" s="16" t="n">
        <f aca="false">SUM(Flow_Group_Month!L24:P24)</f>
        <v>10803</v>
      </c>
      <c r="F24" s="16" t="n">
        <f aca="false">SUM(Flow_Group_Month!Q24:U24)</f>
        <v>990</v>
      </c>
      <c r="G24" s="16" t="n">
        <f aca="false">E24-F24</f>
        <v>9813</v>
      </c>
    </row>
    <row r="25" customFormat="false" ht="15" hidden="false" customHeight="false" outlineLevel="0" collapsed="false">
      <c r="A25" s="15" t="n">
        <f aca="false">Flow_Group_Month!A25</f>
        <v>45536</v>
      </c>
      <c r="B25" s="16" t="n">
        <f aca="false">SUM(Flow_Group_Month!B25:F25)</f>
        <v>22937.878</v>
      </c>
      <c r="C25" s="16" t="n">
        <f aca="false">SUM(Flow_Group_Month!G25:K25)</f>
        <v>1630.725</v>
      </c>
      <c r="D25" s="16" t="n">
        <f aca="false">B25-C25</f>
        <v>21307.153</v>
      </c>
      <c r="E25" s="16" t="n">
        <f aca="false">SUM(Flow_Group_Month!L25:P25)</f>
        <v>10571</v>
      </c>
      <c r="F25" s="16" t="n">
        <f aca="false">SUM(Flow_Group_Month!Q25:U25)</f>
        <v>782</v>
      </c>
      <c r="G25" s="16" t="n">
        <f aca="false">E25-F25</f>
        <v>9789</v>
      </c>
    </row>
    <row r="26" customFormat="false" ht="15" hidden="false" customHeight="false" outlineLevel="0" collapsed="false">
      <c r="A26" s="15" t="n">
        <f aca="false">Flow_Group_Month!A26</f>
        <v>45566</v>
      </c>
      <c r="B26" s="16" t="n">
        <f aca="false">SUM(Flow_Group_Month!B26:F26)</f>
        <v>22176.772</v>
      </c>
      <c r="C26" s="16" t="n">
        <f aca="false">SUM(Flow_Group_Month!G26:K26)</f>
        <v>1537.65</v>
      </c>
      <c r="D26" s="16" t="n">
        <f aca="false">B26-C26</f>
        <v>20639.122</v>
      </c>
      <c r="E26" s="16" t="n">
        <f aca="false">SUM(Flow_Group_Month!L26:P26)</f>
        <v>10700</v>
      </c>
      <c r="F26" s="16" t="n">
        <f aca="false">SUM(Flow_Group_Month!Q26:U26)</f>
        <v>991</v>
      </c>
      <c r="G26" s="16" t="n">
        <f aca="false">E26-F26</f>
        <v>9709</v>
      </c>
    </row>
    <row r="27" customFormat="false" ht="15" hidden="false" customHeight="false" outlineLevel="0" collapsed="false">
      <c r="A27" s="15" t="n">
        <f aca="false">Flow_Group_Month!A27</f>
        <v>45597</v>
      </c>
      <c r="B27" s="16" t="n">
        <f aca="false">SUM(Flow_Group_Month!B27:F27)</f>
        <v>22529.208</v>
      </c>
      <c r="C27" s="16" t="n">
        <f aca="false">SUM(Flow_Group_Month!G27:K27)</f>
        <v>1750.2</v>
      </c>
      <c r="D27" s="16" t="n">
        <f aca="false">B27-C27</f>
        <v>20779.008</v>
      </c>
      <c r="E27" s="16" t="n">
        <f aca="false">SUM(Flow_Group_Month!L27:P27)</f>
        <v>10574</v>
      </c>
      <c r="F27" s="16" t="n">
        <f aca="false">SUM(Flow_Group_Month!Q27:U27)</f>
        <v>857</v>
      </c>
      <c r="G27" s="16" t="n">
        <f aca="false">E27-F27</f>
        <v>9717</v>
      </c>
    </row>
    <row r="28" customFormat="false" ht="15" hidden="false" customHeight="false" outlineLevel="0" collapsed="false">
      <c r="A28" s="15" t="n">
        <f aca="false">Flow_Group_Month!A28</f>
        <v>45627</v>
      </c>
      <c r="B28" s="16" t="n">
        <f aca="false">SUM(Flow_Group_Month!B28:F28)</f>
        <v>21110.052</v>
      </c>
      <c r="C28" s="16" t="n">
        <f aca="false">SUM(Flow_Group_Month!G28:K28)</f>
        <v>1987.725</v>
      </c>
      <c r="D28" s="16" t="n">
        <f aca="false">B28-C28</f>
        <v>19122.327</v>
      </c>
      <c r="E28" s="16" t="n">
        <f aca="false">SUM(Flow_Group_Month!L28:P28)</f>
        <v>10311</v>
      </c>
      <c r="F28" s="16" t="n">
        <f aca="false">SUM(Flow_Group_Month!Q28:U28)</f>
        <v>1128</v>
      </c>
      <c r="G28" s="16" t="n">
        <f aca="false">E28-F28</f>
        <v>9183</v>
      </c>
    </row>
    <row r="29" customFormat="false" ht="15" hidden="false" customHeight="false" outlineLevel="0" collapsed="false">
      <c r="A29" s="15" t="n">
        <f aca="false">Flow_Group_Month!A29</f>
        <v>45658</v>
      </c>
      <c r="B29" s="16" t="n">
        <f aca="false">SUM(Flow_Group_Month!B29:F29)</f>
        <v>19785.585</v>
      </c>
      <c r="C29" s="16" t="n">
        <f aca="false">SUM(Flow_Group_Month!G29:K29)</f>
        <v>850.425</v>
      </c>
      <c r="D29" s="16" t="n">
        <f aca="false">B29-C29</f>
        <v>18935.16</v>
      </c>
      <c r="E29" s="16" t="n">
        <f aca="false">SUM(Flow_Group_Month!L29:P29)</f>
        <v>9481</v>
      </c>
      <c r="F29" s="16" t="n">
        <f aca="false">SUM(Flow_Group_Month!Q29:U29)</f>
        <v>511</v>
      </c>
      <c r="G29" s="16" t="n">
        <f aca="false">E29-F29</f>
        <v>8970</v>
      </c>
    </row>
    <row r="30" customFormat="false" ht="15" hidden="false" customHeight="false" outlineLevel="0" collapsed="false">
      <c r="A30" s="15" t="n">
        <f aca="false">Flow_Group_Month!A30</f>
        <v>45689</v>
      </c>
      <c r="B30" s="16" t="n">
        <f aca="false">SUM(Flow_Group_Month!B30:F30)</f>
        <v>23385.793</v>
      </c>
      <c r="C30" s="16" t="n">
        <f aca="false">SUM(Flow_Group_Month!G30:K30)</f>
        <v>1554.225</v>
      </c>
      <c r="D30" s="16" t="n">
        <f aca="false">B30-C30</f>
        <v>21831.568</v>
      </c>
      <c r="E30" s="16" t="n">
        <f aca="false">SUM(Flow_Group_Month!L30:P30)</f>
        <v>9936</v>
      </c>
      <c r="F30" s="16" t="n">
        <f aca="false">SUM(Flow_Group_Month!Q30:U30)</f>
        <v>668</v>
      </c>
      <c r="G30" s="16" t="n">
        <f aca="false">E30-F30</f>
        <v>9268</v>
      </c>
    </row>
    <row r="31" customFormat="false" ht="15" hidden="false" customHeight="false" outlineLevel="0" collapsed="false">
      <c r="A31" s="15" t="n">
        <f aca="false">Flow_Group_Month!A31</f>
        <v>45717</v>
      </c>
      <c r="B31" s="16" t="n">
        <f aca="false">SUM(Flow_Group_Month!B31:F31)</f>
        <v>23024.406</v>
      </c>
      <c r="C31" s="16" t="n">
        <f aca="false">SUM(Flow_Group_Month!G31:K31)</f>
        <v>1960.95</v>
      </c>
      <c r="D31" s="16" t="n">
        <f aca="false">B31-C31</f>
        <v>21063.456</v>
      </c>
      <c r="E31" s="16" t="n">
        <f aca="false">SUM(Flow_Group_Month!L31:P31)</f>
        <v>10176</v>
      </c>
      <c r="F31" s="16" t="n">
        <f aca="false">SUM(Flow_Group_Month!Q31:U31)</f>
        <v>929</v>
      </c>
      <c r="G31" s="16" t="n">
        <f aca="false">E31-F31</f>
        <v>9247</v>
      </c>
    </row>
    <row r="32" customFormat="false" ht="15" hidden="false" customHeight="false" outlineLevel="0" collapsed="false">
      <c r="A32" s="15" t="n">
        <f aca="false">Flow_Group_Month!A32</f>
        <v>45748</v>
      </c>
      <c r="B32" s="16" t="n">
        <f aca="false">SUM(Flow_Group_Month!B32:F32)</f>
        <v>19791.692</v>
      </c>
      <c r="C32" s="16" t="n">
        <f aca="false">SUM(Flow_Group_Month!G32:K32)</f>
        <v>1341.3</v>
      </c>
      <c r="D32" s="16" t="n">
        <f aca="false">B32-C32</f>
        <v>18450.392</v>
      </c>
      <c r="E32" s="16" t="n">
        <f aca="false">SUM(Flow_Group_Month!L32:P32)</f>
        <v>9082</v>
      </c>
      <c r="F32" s="16" t="n">
        <f aca="false">SUM(Flow_Group_Month!Q32:U32)</f>
        <v>794</v>
      </c>
      <c r="G32" s="16" t="n">
        <f aca="false">E32-F32</f>
        <v>8288</v>
      </c>
    </row>
    <row r="33" customFormat="false" ht="15" hidden="false" customHeight="false" outlineLevel="0" collapsed="false">
      <c r="A33" s="15" t="n">
        <f aca="false">Flow_Group_Month!A33</f>
        <v>45778</v>
      </c>
      <c r="B33" s="16" t="n">
        <f aca="false">SUM(Flow_Group_Month!B33:F33)</f>
        <v>25488.123</v>
      </c>
      <c r="C33" s="16" t="n">
        <f aca="false">SUM(Flow_Group_Month!G33:K33)</f>
        <v>2745.95</v>
      </c>
      <c r="D33" s="16" t="n">
        <f aca="false">B33-C33</f>
        <v>22742.173</v>
      </c>
      <c r="E33" s="16" t="n">
        <f aca="false">SUM(Flow_Group_Month!L33:P33)</f>
        <v>11460</v>
      </c>
      <c r="F33" s="16" t="n">
        <f aca="false">SUM(Flow_Group_Month!Q33:U33)</f>
        <v>1432</v>
      </c>
      <c r="G33" s="16" t="n">
        <f aca="false">E33-F33</f>
        <v>10028</v>
      </c>
    </row>
    <row r="34" customFormat="false" ht="15" hidden="false" customHeight="false" outlineLevel="0" collapsed="false">
      <c r="A34" s="15" t="n">
        <f aca="false">Flow_Group_Month!A34</f>
        <v>45809</v>
      </c>
      <c r="B34" s="16" t="n">
        <f aca="false">SUM(Flow_Group_Month!B34:F34)</f>
        <v>27901.149</v>
      </c>
      <c r="C34" s="16" t="n">
        <f aca="false">SUM(Flow_Group_Month!G34:K34)</f>
        <v>3097.1</v>
      </c>
      <c r="D34" s="16" t="n">
        <f aca="false">B34-C34</f>
        <v>24804.049</v>
      </c>
      <c r="E34" s="16" t="n">
        <f aca="false">SUM(Flow_Group_Month!L34:P34)</f>
        <v>13052</v>
      </c>
      <c r="F34" s="16" t="n">
        <f aca="false">SUM(Flow_Group_Month!Q34:U34)</f>
        <v>1808</v>
      </c>
      <c r="G34" s="16" t="n">
        <f aca="false">E34-F34</f>
        <v>11244</v>
      </c>
    </row>
    <row r="35" customFormat="false" ht="15" hidden="false" customHeight="false" outlineLevel="0" collapsed="false">
      <c r="A35" s="15" t="n">
        <f aca="false">Flow_Group_Month!A35</f>
        <v>45839</v>
      </c>
      <c r="B35" s="16" t="n">
        <f aca="false">SUM(Flow_Group_Month!B35:F35)</f>
        <v>23713.254</v>
      </c>
      <c r="C35" s="16" t="n">
        <f aca="false">SUM(Flow_Group_Month!G35:K35)</f>
        <v>1798.375</v>
      </c>
      <c r="D35" s="16" t="n">
        <f aca="false">B35-C35</f>
        <v>21914.879</v>
      </c>
      <c r="E35" s="16" t="n">
        <f aca="false">SUM(Flow_Group_Month!L35:P35)</f>
        <v>11498</v>
      </c>
      <c r="F35" s="16" t="n">
        <f aca="false">SUM(Flow_Group_Month!Q35:U35)</f>
        <v>1193</v>
      </c>
      <c r="G35" s="16" t="n">
        <f aca="false">E35-F35</f>
        <v>10305</v>
      </c>
    </row>
    <row r="36" customFormat="false" ht="15" hidden="false" customHeight="false" outlineLevel="0" collapsed="false">
      <c r="A36" s="15" t="n">
        <f aca="false">Flow_Group_Month!A36</f>
        <v>45870</v>
      </c>
      <c r="B36" s="16" t="n">
        <f aca="false">SUM(Flow_Group_Month!B36:F36)</f>
        <v>22813.458</v>
      </c>
      <c r="C36" s="16" t="n">
        <f aca="false">SUM(Flow_Group_Month!G36:K36)</f>
        <v>2528.325</v>
      </c>
      <c r="D36" s="16" t="n">
        <f aca="false">B36-C36</f>
        <v>20285.133</v>
      </c>
      <c r="E36" s="16" t="n">
        <f aca="false">SUM(Flow_Group_Month!L36:P36)</f>
        <v>10576</v>
      </c>
      <c r="F36" s="16" t="n">
        <f aca="false">SUM(Flow_Group_Month!Q36:U36)</f>
        <v>1299</v>
      </c>
      <c r="G36" s="16" t="n">
        <f aca="false">E36-F36</f>
        <v>9277</v>
      </c>
    </row>
    <row r="37" customFormat="false" ht="15" hidden="false" customHeight="false" outlineLevel="0" collapsed="false">
      <c r="A37" s="15" t="n">
        <f aca="false">Flow_Group_Month!A37</f>
        <v>45901</v>
      </c>
      <c r="B37" s="16" t="n">
        <f aca="false">SUM(Flow_Group_Month!B37:F37)</f>
        <v>24014.431</v>
      </c>
      <c r="C37" s="16" t="n">
        <f aca="false">SUM(Flow_Group_Month!G37:K37)</f>
        <v>3074.325</v>
      </c>
      <c r="D37" s="16" t="n">
        <f aca="false">B37-C37</f>
        <v>20940.106</v>
      </c>
      <c r="E37" s="16" t="n">
        <f aca="false">SUM(Flow_Group_Month!L37:P37)</f>
        <v>10390</v>
      </c>
      <c r="F37" s="16" t="n">
        <f aca="false">SUM(Flow_Group_Month!Q37:U37)</f>
        <v>1508</v>
      </c>
      <c r="G37" s="16" t="n">
        <f aca="false">E37-F37</f>
        <v>8882</v>
      </c>
    </row>
    <row r="38" customFormat="false" ht="15" hidden="false" customHeight="false" outlineLevel="0" collapsed="false">
      <c r="A38" s="15" t="n">
        <f aca="false">Flow_Group_Month!A38</f>
        <v>45931</v>
      </c>
      <c r="B38" s="16" t="n">
        <f aca="false">SUM(Flow_Group_Month!B38:F38)</f>
        <v>23323.707</v>
      </c>
      <c r="C38" s="16" t="n">
        <f aca="false">SUM(Flow_Group_Month!G38:K38)</f>
        <v>2017.05</v>
      </c>
      <c r="D38" s="16" t="n">
        <f aca="false">B38-C38</f>
        <v>21306.657</v>
      </c>
      <c r="E38" s="16" t="n">
        <f aca="false">SUM(Flow_Group_Month!L38:P38)</f>
        <v>10025</v>
      </c>
      <c r="F38" s="16" t="n">
        <f aca="false">SUM(Flow_Group_Month!Q38:U38)</f>
        <v>1040</v>
      </c>
      <c r="G38" s="16" t="n">
        <f aca="false">E38-F38</f>
        <v>8985</v>
      </c>
    </row>
    <row r="39" customFormat="false" ht="15" hidden="false" customHeight="false" outlineLevel="0" collapsed="false">
      <c r="A39" s="15" t="n">
        <f aca="false">Flow_Group_Month!A39</f>
        <v>45962</v>
      </c>
      <c r="B39" s="16" t="n">
        <f aca="false">SUM(Flow_Group_Month!B39:F39)</f>
        <v>21920.683</v>
      </c>
      <c r="C39" s="16" t="n">
        <f aca="false">SUM(Flow_Group_Month!G39:K39)</f>
        <v>2297.55</v>
      </c>
      <c r="D39" s="16" t="n">
        <f aca="false">B39-C39</f>
        <v>19623.133</v>
      </c>
      <c r="E39" s="16" t="n">
        <f aca="false">SUM(Flow_Group_Month!L39:P39)</f>
        <v>9668</v>
      </c>
      <c r="F39" s="16" t="n">
        <f aca="false">SUM(Flow_Group_Month!Q39:U39)</f>
        <v>1071</v>
      </c>
      <c r="G39" s="16" t="n">
        <f aca="false">E39-F39</f>
        <v>8597</v>
      </c>
    </row>
    <row r="40" customFormat="false" ht="15" hidden="false" customHeight="false" outlineLevel="0" collapsed="false">
      <c r="A40" s="15" t="n">
        <f aca="false">Flow_Group_Month!A40</f>
        <v>45992</v>
      </c>
      <c r="B40" s="16" t="n">
        <f aca="false">SUM(Flow_Group_Month!B40:F40)</f>
        <v>22384.887</v>
      </c>
      <c r="C40" s="16" t="n">
        <f aca="false">SUM(Flow_Group_Month!G40:K40)</f>
        <v>2562.1</v>
      </c>
      <c r="D40" s="16" t="n">
        <f aca="false">B40-C40</f>
        <v>19822.787</v>
      </c>
      <c r="E40" s="16" t="n">
        <f aca="false">SUM(Flow_Group_Month!L40:P40)</f>
        <v>10417</v>
      </c>
      <c r="F40" s="16" t="n">
        <f aca="false">SUM(Flow_Group_Month!Q40:U40)</f>
        <v>1389</v>
      </c>
      <c r="G40" s="16" t="n">
        <f aca="false">E40-F40</f>
        <v>9028</v>
      </c>
    </row>
    <row r="41" customFormat="false" ht="15" hidden="false" customHeight="false" outlineLevel="0" collapsed="false">
      <c r="A41" s="15" t="n">
        <f aca="false">Flow_Group_Month!A41</f>
        <v>46023</v>
      </c>
      <c r="B41" s="16" t="n">
        <f aca="false">SUM(Flow_Group_Month!B41:F41)</f>
        <v>20258.509</v>
      </c>
      <c r="C41" s="16" t="n">
        <f aca="false">SUM(Flow_Group_Month!G41:K41)</f>
        <v>1767.15</v>
      </c>
      <c r="D41" s="16" t="n">
        <f aca="false">B41-C41</f>
        <v>18491.359</v>
      </c>
      <c r="E41" s="16" t="n">
        <f aca="false">SUM(Flow_Group_Month!L41:P41)</f>
        <v>8890</v>
      </c>
      <c r="F41" s="16" t="n">
        <f aca="false">SUM(Flow_Group_Month!Q41:U41)</f>
        <v>998</v>
      </c>
      <c r="G41" s="16" t="n">
        <f aca="false">E41-F41</f>
        <v>7892</v>
      </c>
    </row>
    <row r="42" customFormat="false" ht="15" hidden="false" customHeight="false" outlineLevel="0" collapsed="false">
      <c r="A42" s="15" t="n">
        <f aca="false">Flow_Group_Month!A42</f>
        <v>46054</v>
      </c>
      <c r="B42" s="16" t="n">
        <f aca="false">SUM(Flow_Group_Month!B42:F42)</f>
        <v>21602.267</v>
      </c>
      <c r="C42" s="16" t="n">
        <f aca="false">SUM(Flow_Group_Month!G42:K42)</f>
        <v>2834.675</v>
      </c>
      <c r="D42" s="16" t="n">
        <f aca="false">B42-C42</f>
        <v>18767.592</v>
      </c>
      <c r="E42" s="16" t="n">
        <f aca="false">SUM(Flow_Group_Month!L42:P42)</f>
        <v>9296</v>
      </c>
      <c r="F42" s="16" t="n">
        <f aca="false">SUM(Flow_Group_Month!Q42:U42)</f>
        <v>1455</v>
      </c>
      <c r="G42" s="16" t="n">
        <f aca="false">E42-F42</f>
        <v>7841</v>
      </c>
    </row>
    <row r="43" customFormat="false" ht="15" hidden="false" customHeight="false" outlineLevel="0" collapsed="false">
      <c r="A43" s="15" t="n">
        <f aca="false">Flow_Group_Month!A43</f>
        <v>46082</v>
      </c>
      <c r="B43" s="16" t="n">
        <f aca="false">SUM(Flow_Group_Month!B43:F43)</f>
        <v>24352.289</v>
      </c>
      <c r="C43" s="16" t="n">
        <f aca="false">SUM(Flow_Group_Month!G43:K43)</f>
        <v>3939.75</v>
      </c>
      <c r="D43" s="16" t="n">
        <f aca="false">B43-C43</f>
        <v>20412.539</v>
      </c>
      <c r="E43" s="16" t="n">
        <f aca="false">SUM(Flow_Group_Month!L43:P43)</f>
        <v>11035</v>
      </c>
      <c r="F43" s="16" t="n">
        <f aca="false">SUM(Flow_Group_Month!Q43:U43)</f>
        <v>2272</v>
      </c>
      <c r="G43" s="16" t="n">
        <f aca="false">E43-F43</f>
        <v>8763</v>
      </c>
    </row>
    <row r="44" customFormat="false" ht="15" hidden="false" customHeight="false" outlineLevel="0" collapsed="false">
      <c r="A44" s="15" t="n">
        <f aca="false">Flow_Group_Month!A44</f>
        <v>46113</v>
      </c>
      <c r="B44" s="16" t="n">
        <f aca="false">SUM(Flow_Group_Month!B44:F44)</f>
        <v>20933.29</v>
      </c>
      <c r="C44" s="16" t="n">
        <f aca="false">SUM(Flow_Group_Month!G44:K44)</f>
        <v>3989.85</v>
      </c>
      <c r="D44" s="16" t="n">
        <f aca="false">B44-C44</f>
        <v>16943.44</v>
      </c>
      <c r="E44" s="16" t="n">
        <f aca="false">SUM(Flow_Group_Month!L44:P44)</f>
        <v>10043</v>
      </c>
      <c r="F44" s="16" t="n">
        <f aca="false">SUM(Flow_Group_Month!Q44:U44)</f>
        <v>2437</v>
      </c>
      <c r="G44" s="16" t="n">
        <f aca="false">E44-F44</f>
        <v>7606</v>
      </c>
    </row>
    <row r="45" customFormat="false" ht="15" hidden="false" customHeight="false" outlineLevel="0" collapsed="false">
      <c r="A45" s="15" t="n">
        <f aca="false">Flow_Group_Month!A45</f>
        <v>46143</v>
      </c>
      <c r="B45" s="16" t="n">
        <f aca="false">SUM(Flow_Group_Month!B45:F45)</f>
        <v>24746.062</v>
      </c>
      <c r="C45" s="16" t="n">
        <f aca="false">SUM(Flow_Group_Month!G45:K45)</f>
        <v>5712.1</v>
      </c>
      <c r="D45" s="16" t="n">
        <f aca="false">B45-C45</f>
        <v>19033.962</v>
      </c>
      <c r="E45" s="16" t="n">
        <f aca="false">SUM(Flow_Group_Month!L45:P45)</f>
        <v>11173</v>
      </c>
      <c r="F45" s="16" t="n">
        <f aca="false">SUM(Flow_Group_Month!Q45:U45)</f>
        <v>3335</v>
      </c>
      <c r="G45" s="16" t="n">
        <f aca="false">E45-F45</f>
        <v>7838</v>
      </c>
    </row>
    <row r="46" customFormat="false" ht="15" hidden="false" customHeight="false" outlineLevel="0" collapsed="false">
      <c r="A46" s="15" t="n">
        <f aca="false">Flow_Group_Month!A46</f>
        <v>46174</v>
      </c>
      <c r="B46" s="16" t="n">
        <f aca="false">SUM(Flow_Group_Month!B46:F46)</f>
        <v>31346.14</v>
      </c>
      <c r="C46" s="16" t="n">
        <f aca="false">SUM(Flow_Group_Month!G46:K46)</f>
        <v>7139.875</v>
      </c>
      <c r="D46" s="16" t="n">
        <f aca="false">B46-C46</f>
        <v>24206.265</v>
      </c>
      <c r="E46" s="16" t="n">
        <f aca="false">SUM(Flow_Group_Month!L46:P46)</f>
        <v>15517</v>
      </c>
      <c r="F46" s="16" t="n">
        <f aca="false">SUM(Flow_Group_Month!Q46:U46)</f>
        <v>5013</v>
      </c>
      <c r="G46" s="16" t="n">
        <f aca="false">E46-F46</f>
        <v>10504</v>
      </c>
    </row>
    <row r="47" customFormat="false" ht="15" hidden="false" customHeight="false" outlineLevel="0" collapsed="false">
      <c r="A47" s="15" t="n">
        <f aca="false">Flow_Group_Month!A47</f>
        <v>46204</v>
      </c>
      <c r="B47" s="16" t="n">
        <f aca="false">SUM(Flow_Group_Month!B47:F47)</f>
        <v>25400.413</v>
      </c>
      <c r="C47" s="16" t="n">
        <f aca="false">SUM(Flow_Group_Month!G47:K47)</f>
        <v>5650.375</v>
      </c>
      <c r="D47" s="16" t="n">
        <f aca="false">B47-C47</f>
        <v>19750.038</v>
      </c>
      <c r="E47" s="16" t="n">
        <f aca="false">SUM(Flow_Group_Month!L47:P47)</f>
        <v>12455</v>
      </c>
      <c r="F47" s="16" t="n">
        <f aca="false">SUM(Flow_Group_Month!Q47:U47)</f>
        <v>3493</v>
      </c>
      <c r="G47" s="16" t="n">
        <f aca="false">E47-F47</f>
        <v>8962</v>
      </c>
    </row>
    <row r="48" customFormat="false" ht="15" hidden="false" customHeight="false" outlineLevel="0" collapsed="false">
      <c r="A48" s="15" t="n">
        <f aca="false">Flow_Group_Month!A48</f>
        <v>46235</v>
      </c>
      <c r="B48" s="16" t="n">
        <f aca="false">SUM(Flow_Group_Month!B48:F48)</f>
        <v>21977.986</v>
      </c>
      <c r="C48" s="16" t="n">
        <f aca="false">SUM(Flow_Group_Month!G48:K48)</f>
        <v>5688.4</v>
      </c>
      <c r="D48" s="16" t="n">
        <f aca="false">B48-C48</f>
        <v>16289.586</v>
      </c>
      <c r="E48" s="16" t="n">
        <f aca="false">SUM(Flow_Group_Month!L48:P48)</f>
        <v>11707</v>
      </c>
      <c r="F48" s="16" t="n">
        <f aca="false">SUM(Flow_Group_Month!Q48:U48)</f>
        <v>3830</v>
      </c>
      <c r="G48" s="16" t="n">
        <f aca="false">E48-F48</f>
        <v>7877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4"/>
    <col collapsed="false" customWidth="true" hidden="false" outlineLevel="0" max="10" min="4" style="0" width="12"/>
    <col collapsed="false" customWidth="true" hidden="false" outlineLevel="0" max="11" min="11" style="0" width="24"/>
    <col collapsed="false" customWidth="true" hidden="false" outlineLevel="0" max="12" min="12" style="0" width="14"/>
    <col collapsed="false" customWidth="true" hidden="false" outlineLevel="0" max="19" min="13" style="0" width="12"/>
  </cols>
  <sheetData>
    <row r="1" customFormat="false" ht="17.35" hidden="false" customHeight="false" outlineLevel="0" collapsed="false">
      <c r="A1" s="1" t="s">
        <v>87</v>
      </c>
    </row>
    <row r="2" customFormat="false" ht="15" hidden="false" customHeight="false" outlineLevel="0" collapsed="false">
      <c r="A2" s="2" t="s">
        <v>88</v>
      </c>
    </row>
    <row r="4" customFormat="false" ht="15" hidden="false" customHeight="false" outlineLevel="0" collapsed="false">
      <c r="A4" s="13" t="s">
        <v>89</v>
      </c>
      <c r="J4" s="13" t="s">
        <v>90</v>
      </c>
    </row>
    <row r="5" customFormat="false" ht="42" hidden="false" customHeight="true" outlineLevel="0" collapsed="false">
      <c r="A5" s="4" t="s">
        <v>91</v>
      </c>
      <c r="B5" s="4" t="s">
        <v>92</v>
      </c>
      <c r="C5" s="4" t="s">
        <v>93</v>
      </c>
      <c r="D5" s="4" t="s">
        <v>70</v>
      </c>
      <c r="E5" s="4" t="s">
        <v>94</v>
      </c>
      <c r="F5" s="4" t="s">
        <v>95</v>
      </c>
      <c r="J5" s="4" t="s">
        <v>91</v>
      </c>
      <c r="K5" s="4" t="s">
        <v>92</v>
      </c>
      <c r="L5" s="4" t="s">
        <v>93</v>
      </c>
      <c r="M5" s="4" t="s">
        <v>70</v>
      </c>
      <c r="N5" s="4" t="s">
        <v>94</v>
      </c>
      <c r="O5" s="4" t="s">
        <v>95</v>
      </c>
    </row>
    <row r="6" customFormat="false" ht="15" hidden="false" customHeight="false" outlineLevel="0" collapsed="false">
      <c r="A6" s="0" t="n">
        <v>1</v>
      </c>
      <c r="B6" s="7" t="str">
        <f aca="false">IFERROR(INDEX(LGA_Summary!$C:$C,MATCH(LARGE(Rank_Keys!$B:$B,1),Rank_Keys!$B:$B,0)),"")</f>
        <v>Lane Cove</v>
      </c>
      <c r="C6" s="18" t="n">
        <f aca="false">IFERROR(INDEX(LGA_Summary!$D:$D,MATCH(LARGE(Rank_Keys!$B:$B,1),Rank_Keys!$B:$B,0)),"")</f>
        <v>85425</v>
      </c>
      <c r="D6" s="19" t="n">
        <f aca="false">IFERROR(INDEX(LGA_Summary!$F:$F,MATCH(LARGE(Rank_Keys!$B:$B,1),Rank_Keys!$B:$B,0)),"")</f>
        <v>5</v>
      </c>
      <c r="E6" s="9" t="n">
        <f aca="false">IFERROR(INDEX(LGA_Summary!$G:$G,MATCH(LARGE(Rank_Keys!$B:$B,1),Rank_Keys!$B:$B,0)),"")</f>
        <v>1709.928</v>
      </c>
      <c r="F6" s="10" t="n">
        <f aca="false">IFERROR(INDEX(LGA_Summary!$J:$J,MATCH(LARGE(Rank_Keys!$B:$B,1),Rank_Keys!$B:$B,0)),"")</f>
        <v>0.328829634931997</v>
      </c>
      <c r="J6" s="0" t="n">
        <v>1</v>
      </c>
      <c r="K6" s="7" t="str">
        <f aca="false">IFERROR(INDEX(LGA_Summary!$C:$C,MATCH(SMALL(Rank_Keys!$C:$C,1),Rank_Keys!$C:$C,0)),"")</f>
        <v>Broken Hill</v>
      </c>
      <c r="L6" s="18" t="n">
        <f aca="false">IFERROR(INDEX(LGA_Summary!$D:$D,MATCH(SMALL(Rank_Keys!$C:$C,1),Rank_Keys!$C:$C,0)),"")</f>
        <v>58284</v>
      </c>
      <c r="M6" s="19" t="n">
        <f aca="false">IFERROR(INDEX(LGA_Summary!$F:$F,MATCH(SMALL(Rank_Keys!$C:$C,1),Rank_Keys!$C:$C,0)),"")</f>
        <v>3</v>
      </c>
      <c r="N6" s="9" t="n">
        <f aca="false">IFERROR(INDEX(LGA_Summary!$G:$G,MATCH(SMALL(Rank_Keys!$C:$C,1),Rank_Keys!$C:$C,0)),"")</f>
        <v>439.654</v>
      </c>
      <c r="O6" s="10" t="n">
        <f aca="false">IFERROR(INDEX(LGA_Summary!$J:$J,MATCH(SMALL(Rank_Keys!$C:$C,1),Rank_Keys!$C:$C,0)),"")</f>
        <v>0.0145000386667698</v>
      </c>
    </row>
    <row r="7" customFormat="false" ht="15" hidden="false" customHeight="false" outlineLevel="0" collapsed="false">
      <c r="A7" s="0" t="n">
        <v>2</v>
      </c>
      <c r="B7" s="7" t="str">
        <f aca="false">IFERROR(INDEX(LGA_Summary!$C:$C,MATCH(LARGE(Rank_Keys!$B:$B,2),Rank_Keys!$B:$B,0)),"")</f>
        <v>Ku-ring-gai</v>
      </c>
      <c r="C7" s="18" t="n">
        <f aca="false">IFERROR(INDEX(LGA_Summary!$D:$D,MATCH(LARGE(Rank_Keys!$B:$B,2),Rank_Keys!$B:$B,0)),"")</f>
        <v>69492</v>
      </c>
      <c r="D7" s="19" t="n">
        <f aca="false">IFERROR(INDEX(LGA_Summary!$F:$F,MATCH(LARGE(Rank_Keys!$B:$B,2),Rank_Keys!$B:$B,0)),"")</f>
        <v>5</v>
      </c>
      <c r="E7" s="9" t="n">
        <f aca="false">IFERROR(INDEX(LGA_Summary!$G:$G,MATCH(LARGE(Rank_Keys!$B:$B,2),Rank_Keys!$B:$B,0)),"")</f>
        <v>4912.031</v>
      </c>
      <c r="F7" s="10" t="n">
        <f aca="false">IFERROR(INDEX(LGA_Summary!$J:$J,MATCH(LARGE(Rank_Keys!$B:$B,2),Rank_Keys!$B:$B,0)),"")</f>
        <v>0.319872777675874</v>
      </c>
      <c r="J7" s="0" t="n">
        <v>2</v>
      </c>
      <c r="K7" s="7" t="str">
        <f aca="false">IFERROR(INDEX(LGA_Summary!$C:$C,MATCH(SMALL(Rank_Keys!$C:$C,2),Rank_Keys!$C:$C,0)),"")</f>
        <v>Gwydir</v>
      </c>
      <c r="L7" s="18" t="n">
        <f aca="false">IFERROR(INDEX(LGA_Summary!$D:$D,MATCH(SMALL(Rank_Keys!$C:$C,2),Rank_Keys!$C:$C,0)),"")</f>
        <v>43354</v>
      </c>
      <c r="M7" s="19" t="n">
        <f aca="false">IFERROR(INDEX(LGA_Summary!$F:$F,MATCH(SMALL(Rank_Keys!$C:$C,2),Rank_Keys!$C:$C,0)),"")</f>
        <v>1</v>
      </c>
      <c r="N7" s="9" t="n">
        <f aca="false">IFERROR(INDEX(LGA_Summary!$G:$G,MATCH(SMALL(Rank_Keys!$C:$C,2),Rank_Keys!$C:$C,0)),"")</f>
        <v>397.46</v>
      </c>
      <c r="O7" s="10" t="n">
        <f aca="false">IFERROR(INDEX(LGA_Summary!$J:$J,MATCH(SMALL(Rank_Keys!$C:$C,2),Rank_Keys!$C:$C,0)),"")</f>
        <v>0.0160393498716852</v>
      </c>
    </row>
    <row r="8" customFormat="false" ht="15" hidden="false" customHeight="false" outlineLevel="0" collapsed="false">
      <c r="A8" s="0" t="n">
        <v>3</v>
      </c>
      <c r="B8" s="7" t="str">
        <f aca="false">IFERROR(INDEX(LGA_Summary!$C:$C,MATCH(LARGE(Rank_Keys!$B:$B,3),Rank_Keys!$B:$B,0)),"")</f>
        <v>Willoughby</v>
      </c>
      <c r="C8" s="18" t="n">
        <f aca="false">IFERROR(INDEX(LGA_Summary!$D:$D,MATCH(LARGE(Rank_Keys!$B:$B,3),Rank_Keys!$B:$B,0)),"")</f>
        <v>70612</v>
      </c>
      <c r="D8" s="19" t="n">
        <f aca="false">IFERROR(INDEX(LGA_Summary!$F:$F,MATCH(LARGE(Rank_Keys!$B:$B,3),Rank_Keys!$B:$B,0)),"")</f>
        <v>5</v>
      </c>
      <c r="E8" s="9" t="n">
        <f aca="false">IFERROR(INDEX(LGA_Summary!$G:$G,MATCH(LARGE(Rank_Keys!$B:$B,3),Rank_Keys!$B:$B,0)),"")</f>
        <v>3401.751</v>
      </c>
      <c r="F8" s="10" t="n">
        <f aca="false">IFERROR(INDEX(LGA_Summary!$J:$J,MATCH(LARGE(Rank_Keys!$B:$B,3),Rank_Keys!$B:$B,0)),"")</f>
        <v>0.311464595733197</v>
      </c>
      <c r="J8" s="0" t="n">
        <v>3</v>
      </c>
      <c r="K8" s="7" t="str">
        <f aca="false">IFERROR(INDEX(LGA_Summary!$C:$C,MATCH(SMALL(Rank_Keys!$C:$C,3),Rank_Keys!$C:$C,0)),"")</f>
        <v>Moree Plains</v>
      </c>
      <c r="L8" s="18" t="n">
        <f aca="false">IFERROR(INDEX(LGA_Summary!$D:$D,MATCH(SMALL(Rank_Keys!$C:$C,3),Rank_Keys!$C:$C,0)),"")</f>
        <v>56977</v>
      </c>
      <c r="M8" s="19" t="n">
        <f aca="false">IFERROR(INDEX(LGA_Summary!$F:$F,MATCH(SMALL(Rank_Keys!$C:$C,3),Rank_Keys!$C:$C,0)),"")</f>
        <v>2</v>
      </c>
      <c r="N8" s="9" t="n">
        <f aca="false">IFERROR(INDEX(LGA_Summary!$G:$G,MATCH(SMALL(Rank_Keys!$C:$C,3),Rank_Keys!$C:$C,0)),"")</f>
        <v>315.486</v>
      </c>
      <c r="O8" s="10" t="n">
        <f aca="false">IFERROR(INDEX(LGA_Summary!$J:$J,MATCH(SMALL(Rank_Keys!$C:$C,3),Rank_Keys!$C:$C,0)),"")</f>
        <v>0.0161655350792111</v>
      </c>
    </row>
    <row r="9" customFormat="false" ht="15" hidden="false" customHeight="false" outlineLevel="0" collapsed="false">
      <c r="A9" s="0" t="n">
        <v>4</v>
      </c>
      <c r="B9" s="7" t="str">
        <f aca="false">IFERROR(INDEX(LGA_Summary!$C:$C,MATCH(LARGE(Rank_Keys!$B:$B,4),Rank_Keys!$B:$B,0)),"")</f>
        <v>Inner West</v>
      </c>
      <c r="C9" s="18" t="n">
        <f aca="false">IFERROR(INDEX(LGA_Summary!$D:$D,MATCH(LARGE(Rank_Keys!$B:$B,4),Rank_Keys!$B:$B,0)),"")</f>
        <v>75949</v>
      </c>
      <c r="D9" s="19" t="n">
        <f aca="false">IFERROR(INDEX(LGA_Summary!$F:$F,MATCH(LARGE(Rank_Keys!$B:$B,4),Rank_Keys!$B:$B,0)),"")</f>
        <v>5</v>
      </c>
      <c r="E9" s="9" t="n">
        <f aca="false">IFERROR(INDEX(LGA_Summary!$G:$G,MATCH(LARGE(Rank_Keys!$B:$B,4),Rank_Keys!$B:$B,0)),"")</f>
        <v>5378.29</v>
      </c>
      <c r="F9" s="10" t="n">
        <f aca="false">IFERROR(INDEX(LGA_Summary!$J:$J,MATCH(LARGE(Rank_Keys!$B:$B,4),Rank_Keys!$B:$B,0)),"")</f>
        <v>0.288744191927174</v>
      </c>
      <c r="J9" s="0" t="n">
        <v>4</v>
      </c>
      <c r="K9" s="7" t="str">
        <f aca="false">IFERROR(INDEX(LGA_Summary!$C:$C,MATCH(SMALL(Rank_Keys!$C:$C,4),Rank_Keys!$C:$C,0)),"")</f>
        <v>Murray River</v>
      </c>
      <c r="L9" s="18" t="n">
        <f aca="false">IFERROR(INDEX(LGA_Summary!$D:$D,MATCH(SMALL(Rank_Keys!$C:$C,4),Rank_Keys!$C:$C,0)),"")</f>
        <v>48583</v>
      </c>
      <c r="M9" s="19" t="n">
        <f aca="false">IFERROR(INDEX(LGA_Summary!$F:$F,MATCH(SMALL(Rank_Keys!$C:$C,4),Rank_Keys!$C:$C,0)),"")</f>
        <v>1</v>
      </c>
      <c r="N9" s="9" t="n">
        <f aca="false">IFERROR(INDEX(LGA_Summary!$G:$G,MATCH(SMALL(Rank_Keys!$C:$C,4),Rank_Keys!$C:$C,0)),"")</f>
        <v>484.5</v>
      </c>
      <c r="O9" s="10" t="n">
        <f aca="false">IFERROR(INDEX(LGA_Summary!$J:$J,MATCH(SMALL(Rank_Keys!$C:$C,4),Rank_Keys!$C:$C,0)),"")</f>
        <v>0.0184210526315789</v>
      </c>
    </row>
    <row r="10" customFormat="false" ht="15" hidden="false" customHeight="false" outlineLevel="0" collapsed="false">
      <c r="A10" s="0" t="n">
        <v>5</v>
      </c>
      <c r="B10" s="7" t="str">
        <f aca="false">IFERROR(INDEX(LGA_Summary!$C:$C,MATCH(LARGE(Rank_Keys!$B:$B,5),Rank_Keys!$B:$B,0)),"")</f>
        <v>North Sydney</v>
      </c>
      <c r="C10" s="18" t="n">
        <f aca="false">IFERROR(INDEX(LGA_Summary!$D:$D,MATCH(LARGE(Rank_Keys!$B:$B,5),Rank_Keys!$B:$B,0)),"")</f>
        <v>88760</v>
      </c>
      <c r="D10" s="19" t="n">
        <f aca="false">IFERROR(INDEX(LGA_Summary!$F:$F,MATCH(LARGE(Rank_Keys!$B:$B,5),Rank_Keys!$B:$B,0)),"")</f>
        <v>5</v>
      </c>
      <c r="E10" s="9" t="n">
        <f aca="false">IFERROR(INDEX(LGA_Summary!$G:$G,MATCH(LARGE(Rank_Keys!$B:$B,5),Rank_Keys!$B:$B,0)),"")</f>
        <v>2663.356</v>
      </c>
      <c r="F10" s="10" t="n">
        <f aca="false">IFERROR(INDEX(LGA_Summary!$J:$J,MATCH(LARGE(Rank_Keys!$B:$B,5),Rank_Keys!$B:$B,0)),"")</f>
        <v>0.276699772767891</v>
      </c>
      <c r="J10" s="0" t="n">
        <v>5</v>
      </c>
      <c r="K10" s="7" t="str">
        <f aca="false">IFERROR(INDEX(LGA_Summary!$C:$C,MATCH(SMALL(Rank_Keys!$C:$C,5),Rank_Keys!$C:$C,0)),"")</f>
        <v>Parkes</v>
      </c>
      <c r="L10" s="18" t="n">
        <f aca="false">IFERROR(INDEX(LGA_Summary!$D:$D,MATCH(SMALL(Rank_Keys!$C:$C,5),Rank_Keys!$C:$C,0)),"")</f>
        <v>53640</v>
      </c>
      <c r="M10" s="19" t="n">
        <f aca="false">IFERROR(INDEX(LGA_Summary!$F:$F,MATCH(SMALL(Rank_Keys!$C:$C,5),Rank_Keys!$C:$C,0)),"")</f>
        <v>2</v>
      </c>
      <c r="N10" s="9" t="n">
        <f aca="false">IFERROR(INDEX(LGA_Summary!$G:$G,MATCH(SMALL(Rank_Keys!$C:$C,5),Rank_Keys!$C:$C,0)),"")</f>
        <v>483.361</v>
      </c>
      <c r="O10" s="10" t="n">
        <f aca="false">IFERROR(INDEX(LGA_Summary!$J:$J,MATCH(SMALL(Rank_Keys!$C:$C,5),Rank_Keys!$C:$C,0)),"")</f>
        <v>0.0184644603102029</v>
      </c>
    </row>
    <row r="11" customFormat="false" ht="15" hidden="false" customHeight="false" outlineLevel="0" collapsed="false">
      <c r="A11" s="0" t="n">
        <v>6</v>
      </c>
      <c r="B11" s="7" t="str">
        <f aca="false">IFERROR(INDEX(LGA_Summary!$C:$C,MATCH(LARGE(Rank_Keys!$B:$B,6),Rank_Keys!$B:$B,0)),"")</f>
        <v>Ryde</v>
      </c>
      <c r="C11" s="18" t="n">
        <f aca="false">IFERROR(INDEX(LGA_Summary!$D:$D,MATCH(LARGE(Rank_Keys!$B:$B,6),Rank_Keys!$B:$B,0)),"")</f>
        <v>64077</v>
      </c>
      <c r="D11" s="19" t="n">
        <f aca="false">IFERROR(INDEX(LGA_Summary!$F:$F,MATCH(LARGE(Rank_Keys!$B:$B,6),Rank_Keys!$B:$B,0)),"")</f>
        <v>4</v>
      </c>
      <c r="E11" s="9" t="n">
        <f aca="false">IFERROR(INDEX(LGA_Summary!$G:$G,MATCH(LARGE(Rank_Keys!$B:$B,6),Rank_Keys!$B:$B,0)),"")</f>
        <v>4303.523</v>
      </c>
      <c r="F11" s="10" t="n">
        <f aca="false">IFERROR(INDEX(LGA_Summary!$J:$J,MATCH(LARGE(Rank_Keys!$B:$B,6),Rank_Keys!$B:$B,0)),"")</f>
        <v>0.274461179828712</v>
      </c>
      <c r="J11" s="0" t="n">
        <v>6</v>
      </c>
      <c r="K11" s="7" t="str">
        <f aca="false">IFERROR(INDEX(LGA_Summary!$C:$C,MATCH(SMALL(Rank_Keys!$C:$C,6),Rank_Keys!$C:$C,0)),"")</f>
        <v>Narrabri</v>
      </c>
      <c r="L11" s="18" t="n">
        <f aca="false">IFERROR(INDEX(LGA_Summary!$D:$D,MATCH(SMALL(Rank_Keys!$C:$C,6),Rank_Keys!$C:$C,0)),"")</f>
        <v>55939</v>
      </c>
      <c r="M11" s="19" t="n">
        <f aca="false">IFERROR(INDEX(LGA_Summary!$F:$F,MATCH(SMALL(Rank_Keys!$C:$C,6),Rank_Keys!$C:$C,0)),"")</f>
        <v>2</v>
      </c>
      <c r="N11" s="9" t="n">
        <f aca="false">IFERROR(INDEX(LGA_Summary!$G:$G,MATCH(SMALL(Rank_Keys!$C:$C,6),Rank_Keys!$C:$C,0)),"")</f>
        <v>402.56</v>
      </c>
      <c r="O11" s="10" t="n">
        <f aca="false">IFERROR(INDEX(LGA_Summary!$J:$J,MATCH(SMALL(Rank_Keys!$C:$C,6),Rank_Keys!$C:$C,0)),"")</f>
        <v>0.0190033783783784</v>
      </c>
    </row>
    <row r="12" customFormat="false" ht="15" hidden="false" customHeight="false" outlineLevel="0" collapsed="false">
      <c r="A12" s="0" t="n">
        <v>7</v>
      </c>
      <c r="B12" s="7" t="str">
        <f aca="false">IFERROR(INDEX(LGA_Summary!$C:$C,MATCH(LARGE(Rank_Keys!$B:$B,7),Rank_Keys!$B:$B,0)),"")</f>
        <v>Hunters Hill</v>
      </c>
      <c r="C12" s="18" t="n">
        <f aca="false">IFERROR(INDEX(LGA_Summary!$D:$D,MATCH(LARGE(Rank_Keys!$B:$B,7),Rank_Keys!$B:$B,0)),"")</f>
        <v>80855</v>
      </c>
      <c r="D12" s="19" t="n">
        <f aca="false">IFERROR(INDEX(LGA_Summary!$F:$F,MATCH(LARGE(Rank_Keys!$B:$B,7),Rank_Keys!$B:$B,0)),"")</f>
        <v>5</v>
      </c>
      <c r="E12" s="9" t="n">
        <f aca="false">IFERROR(INDEX(LGA_Summary!$G:$G,MATCH(LARGE(Rank_Keys!$B:$B,7),Rank_Keys!$B:$B,0)),"")</f>
        <v>893.894</v>
      </c>
      <c r="F12" s="10" t="n">
        <f aca="false">IFERROR(INDEX(LGA_Summary!$J:$J,MATCH(LARGE(Rank_Keys!$B:$B,7),Rank_Keys!$B:$B,0)),"")</f>
        <v>0.272431630596021</v>
      </c>
      <c r="J12" s="0" t="n">
        <v>7</v>
      </c>
      <c r="K12" s="7" t="str">
        <f aca="false">IFERROR(INDEX(LGA_Summary!$C:$C,MATCH(SMALL(Rank_Keys!$C:$C,7),Rank_Keys!$C:$C,0)),"")</f>
        <v>Forbes</v>
      </c>
      <c r="L12" s="18" t="n">
        <f aca="false">IFERROR(INDEX(LGA_Summary!$D:$D,MATCH(SMALL(Rank_Keys!$C:$C,7),Rank_Keys!$C:$C,0)),"")</f>
        <v>51698</v>
      </c>
      <c r="M12" s="19" t="n">
        <f aca="false">IFERROR(INDEX(LGA_Summary!$F:$F,MATCH(SMALL(Rank_Keys!$C:$C,7),Rank_Keys!$C:$C,0)),"")</f>
        <v>2</v>
      </c>
      <c r="N12" s="9" t="n">
        <f aca="false">IFERROR(INDEX(LGA_Summary!$G:$G,MATCH(SMALL(Rank_Keys!$C:$C,7),Rank_Keys!$C:$C,0)),"")</f>
        <v>356.575</v>
      </c>
      <c r="O12" s="10" t="n">
        <f aca="false">IFERROR(INDEX(LGA_Summary!$J:$J,MATCH(SMALL(Rank_Keys!$C:$C,7),Rank_Keys!$C:$C,0)),"")</f>
        <v>0.0214541120381406</v>
      </c>
    </row>
    <row r="13" customFormat="false" ht="15" hidden="false" customHeight="false" outlineLevel="0" collapsed="false">
      <c r="A13" s="0" t="n">
        <v>8</v>
      </c>
      <c r="B13" s="7" t="str">
        <f aca="false">IFERROR(INDEX(LGA_Summary!$C:$C,MATCH(LARGE(Rank_Keys!$B:$B,8),Rank_Keys!$B:$B,0)),"")</f>
        <v>Mosman</v>
      </c>
      <c r="C13" s="18" t="n">
        <f aca="false">IFERROR(INDEX(LGA_Summary!$D:$D,MATCH(LARGE(Rank_Keys!$B:$B,8),Rank_Keys!$B:$B,0)),"")</f>
        <v>83702</v>
      </c>
      <c r="D13" s="19" t="n">
        <f aca="false">IFERROR(INDEX(LGA_Summary!$F:$F,MATCH(LARGE(Rank_Keys!$B:$B,8),Rank_Keys!$B:$B,0)),"")</f>
        <v>5</v>
      </c>
      <c r="E13" s="9" t="n">
        <f aca="false">IFERROR(INDEX(LGA_Summary!$G:$G,MATCH(LARGE(Rank_Keys!$B:$B,8),Rank_Keys!$B:$B,0)),"")</f>
        <v>1176.332</v>
      </c>
      <c r="F13" s="10" t="n">
        <f aca="false">IFERROR(INDEX(LGA_Summary!$J:$J,MATCH(LARGE(Rank_Keys!$B:$B,8),Rank_Keys!$B:$B,0)),"")</f>
        <v>0.262298398751373</v>
      </c>
      <c r="J13" s="0" t="n">
        <v>8</v>
      </c>
      <c r="K13" s="7" t="str">
        <f aca="false">IFERROR(INDEX(LGA_Summary!$C:$C,MATCH(SMALL(Rank_Keys!$C:$C,8),Rank_Keys!$C:$C,0)),"")</f>
        <v>Inverell</v>
      </c>
      <c r="L13" s="18" t="n">
        <f aca="false">IFERROR(INDEX(LGA_Summary!$D:$D,MATCH(SMALL(Rank_Keys!$C:$C,8),Rank_Keys!$C:$C,0)),"")</f>
        <v>47430</v>
      </c>
      <c r="M13" s="19" t="n">
        <f aca="false">IFERROR(INDEX(LGA_Summary!$F:$F,MATCH(SMALL(Rank_Keys!$C:$C,8),Rank_Keys!$C:$C,0)),"")</f>
        <v>1</v>
      </c>
      <c r="N13" s="9" t="n">
        <f aca="false">IFERROR(INDEX(LGA_Summary!$G:$G,MATCH(SMALL(Rank_Keys!$C:$C,8),Rank_Keys!$C:$C,0)),"")</f>
        <v>454.716</v>
      </c>
      <c r="O13" s="10" t="n">
        <f aca="false">IFERROR(INDEX(LGA_Summary!$J:$J,MATCH(SMALL(Rank_Keys!$C:$C,8),Rank_Keys!$C:$C,0)),"")</f>
        <v>0.0224315836698071</v>
      </c>
    </row>
    <row r="14" customFormat="false" ht="15" hidden="false" customHeight="false" outlineLevel="0" collapsed="false">
      <c r="A14" s="0" t="n">
        <v>9</v>
      </c>
      <c r="B14" s="7" t="str">
        <f aca="false">IFERROR(INDEX(LGA_Summary!$C:$C,MATCH(LARGE(Rank_Keys!$B:$B,9),Rank_Keys!$B:$B,0)),"")</f>
        <v>Sydney</v>
      </c>
      <c r="C14" s="18" t="n">
        <f aca="false">IFERROR(INDEX(LGA_Summary!$D:$D,MATCH(LARGE(Rank_Keys!$B:$B,9),Rank_Keys!$B:$B,0)),"")</f>
        <v>65191</v>
      </c>
      <c r="D14" s="19" t="n">
        <f aca="false">IFERROR(INDEX(LGA_Summary!$F:$F,MATCH(LARGE(Rank_Keys!$B:$B,9),Rank_Keys!$B:$B,0)),"")</f>
        <v>4</v>
      </c>
      <c r="E14" s="9" t="n">
        <f aca="false">IFERROR(INDEX(LGA_Summary!$G:$G,MATCH(LARGE(Rank_Keys!$B:$B,9),Rank_Keys!$B:$B,0)),"")</f>
        <v>4947.778</v>
      </c>
      <c r="F14" s="10" t="n">
        <f aca="false">IFERROR(INDEX(LGA_Summary!$J:$J,MATCH(LARGE(Rank_Keys!$B:$B,9),Rank_Keys!$B:$B,0)),"")</f>
        <v>0.261683123212076</v>
      </c>
      <c r="J14" s="0" t="n">
        <v>9</v>
      </c>
      <c r="K14" s="7" t="str">
        <f aca="false">IFERROR(INDEX(LGA_Summary!$C:$C,MATCH(SMALL(Rank_Keys!$C:$C,9),Rank_Keys!$C:$C,0)),"")</f>
        <v>Weddin</v>
      </c>
      <c r="L14" s="18" t="n">
        <f aca="false">IFERROR(INDEX(LGA_Summary!$D:$D,MATCH(SMALL(Rank_Keys!$C:$C,9),Rank_Keys!$C:$C,0)),"")</f>
        <v>41840</v>
      </c>
      <c r="M14" s="19" t="n">
        <f aca="false">IFERROR(INDEX(LGA_Summary!$F:$F,MATCH(SMALL(Rank_Keys!$C:$C,9),Rank_Keys!$C:$C,0)),"")</f>
        <v>1</v>
      </c>
      <c r="N14" s="9" t="n">
        <f aca="false">IFERROR(INDEX(LGA_Summary!$G:$G,MATCH(SMALL(Rank_Keys!$C:$C,9),Rank_Keys!$C:$C,0)),"")</f>
        <v>393.805</v>
      </c>
      <c r="O14" s="10" t="n">
        <f aca="false">IFERROR(INDEX(LGA_Summary!$J:$J,MATCH(SMALL(Rank_Keys!$C:$C,9),Rank_Keys!$C:$C,0)),"")</f>
        <v>0.0226635009712929</v>
      </c>
    </row>
    <row r="15" customFormat="false" ht="15" hidden="false" customHeight="false" outlineLevel="0" collapsed="false">
      <c r="A15" s="0" t="n">
        <v>10</v>
      </c>
      <c r="B15" s="7" t="str">
        <f aca="false">IFERROR(INDEX(LGA_Summary!$C:$C,MATCH(LARGE(Rank_Keys!$B:$B,10),Rank_Keys!$B:$B,0)),"")</f>
        <v>Waverley</v>
      </c>
      <c r="C15" s="18" t="n">
        <f aca="false">IFERROR(INDEX(LGA_Summary!$D:$D,MATCH(LARGE(Rank_Keys!$B:$B,10),Rank_Keys!$B:$B,0)),"")</f>
        <v>75746</v>
      </c>
      <c r="D15" s="19" t="n">
        <f aca="false">IFERROR(INDEX(LGA_Summary!$F:$F,MATCH(LARGE(Rank_Keys!$B:$B,10),Rank_Keys!$B:$B,0)),"")</f>
        <v>5</v>
      </c>
      <c r="E15" s="9" t="n">
        <f aca="false">IFERROR(INDEX(LGA_Summary!$G:$G,MATCH(LARGE(Rank_Keys!$B:$B,10),Rank_Keys!$B:$B,0)),"")</f>
        <v>2650.402</v>
      </c>
      <c r="F15" s="10" t="n">
        <f aca="false">IFERROR(INDEX(LGA_Summary!$J:$J,MATCH(LARGE(Rank_Keys!$B:$B,10),Rank_Keys!$B:$B,0)),"")</f>
        <v>0.261215091144664</v>
      </c>
      <c r="J15" s="0" t="n">
        <v>10</v>
      </c>
      <c r="K15" s="7" t="str">
        <f aca="false">IFERROR(INDEX(LGA_Summary!$C:$C,MATCH(SMALL(Rank_Keys!$C:$C,10),Rank_Keys!$C:$C,0)),"")</f>
        <v>Leeton</v>
      </c>
      <c r="L15" s="18" t="n">
        <f aca="false">IFERROR(INDEX(LGA_Summary!$D:$D,MATCH(SMALL(Rank_Keys!$C:$C,10),Rank_Keys!$C:$C,0)),"")</f>
        <v>53020</v>
      </c>
      <c r="M15" s="19" t="n">
        <f aca="false">IFERROR(INDEX(LGA_Summary!$F:$F,MATCH(SMALL(Rank_Keys!$C:$C,10),Rank_Keys!$C:$C,0)),"")</f>
        <v>2</v>
      </c>
      <c r="N15" s="9" t="n">
        <f aca="false">IFERROR(INDEX(LGA_Summary!$G:$G,MATCH(SMALL(Rank_Keys!$C:$C,10),Rank_Keys!$C:$C,0)),"")</f>
        <v>454.818</v>
      </c>
      <c r="O15" s="10" t="n">
        <f aca="false">IFERROR(INDEX(LGA_Summary!$J:$J,MATCH(SMALL(Rank_Keys!$C:$C,10),Rank_Keys!$C:$C,0)),"")</f>
        <v>0.0252298721686477</v>
      </c>
    </row>
    <row r="18" customFormat="false" ht="15" hidden="false" customHeight="false" outlineLevel="0" collapsed="false">
      <c r="A18" s="13" t="s">
        <v>96</v>
      </c>
      <c r="J18" s="13" t="s">
        <v>97</v>
      </c>
    </row>
    <row r="19" customFormat="false" ht="42" hidden="false" customHeight="true" outlineLevel="0" collapsed="false">
      <c r="A19" s="4" t="s">
        <v>91</v>
      </c>
      <c r="B19" s="4" t="s">
        <v>92</v>
      </c>
      <c r="C19" s="4" t="s">
        <v>93</v>
      </c>
      <c r="D19" s="4" t="s">
        <v>70</v>
      </c>
      <c r="E19" s="4" t="s">
        <v>94</v>
      </c>
      <c r="F19" s="4" t="s">
        <v>98</v>
      </c>
      <c r="J19" s="4" t="s">
        <v>91</v>
      </c>
      <c r="K19" s="4" t="s">
        <v>92</v>
      </c>
      <c r="L19" s="4" t="s">
        <v>93</v>
      </c>
      <c r="M19" s="4" t="s">
        <v>70</v>
      </c>
      <c r="N19" s="4" t="s">
        <v>99</v>
      </c>
      <c r="O19" s="4" t="s">
        <v>100</v>
      </c>
    </row>
    <row r="20" customFormat="false" ht="15" hidden="false" customHeight="false" outlineLevel="0" collapsed="false">
      <c r="A20" s="0" t="n">
        <v>1</v>
      </c>
      <c r="B20" s="7" t="str">
        <f aca="false">IFERROR(INDEX(LGA_Summary!$C:$C,MATCH(LARGE(Rank_Keys!$D:$D,1),Rank_Keys!$D:$D,0)),"")</f>
        <v>Blacktown</v>
      </c>
      <c r="C20" s="18" t="n">
        <f aca="false">IFERROR(INDEX(LGA_Summary!$D:$D,MATCH(LARGE(Rank_Keys!$D:$D,1),Rank_Keys!$D:$D,0)),"")</f>
        <v>62478</v>
      </c>
      <c r="D20" s="19" t="n">
        <f aca="false">IFERROR(INDEX(LGA_Summary!$F:$F,MATCH(LARGE(Rank_Keys!$D:$D,1),Rank_Keys!$D:$D,0)),"")</f>
        <v>4</v>
      </c>
      <c r="E20" s="9" t="n">
        <f aca="false">IFERROR(INDEX(LGA_Summary!$G:$G,MATCH(LARGE(Rank_Keys!$D:$D,1),Rank_Keys!$D:$D,0)),"")</f>
        <v>12026.948</v>
      </c>
      <c r="F20" s="9" t="n">
        <f aca="false">IFERROR(INDEX(LGA_Summary!$H:$H,MATCH(LARGE(Rank_Keys!$D:$D,1),Rank_Keys!$D:$D,0)),"")</f>
        <v>2265.6</v>
      </c>
      <c r="J20" s="0" t="n">
        <v>1</v>
      </c>
      <c r="K20" s="7" t="str">
        <f aca="false">IFERROR(INDEX(LGA_Summary!$C:$C,MATCH(LARGE(Rank_Keys!$E:$E,1),Rank_Keys!$E:$E,0)),"")</f>
        <v>Sydney</v>
      </c>
      <c r="L20" s="18" t="n">
        <f aca="false">IFERROR(INDEX(LGA_Summary!$D:$D,MATCH(LARGE(Rank_Keys!$E:$E,1),Rank_Keys!$E:$E,0)),"")</f>
        <v>65191</v>
      </c>
      <c r="M20" s="19" t="n">
        <f aca="false">IFERROR(INDEX(LGA_Summary!$F:$F,MATCH(LARGE(Rank_Keys!$E:$E,1),Rank_Keys!$E:$E,0)),"")</f>
        <v>4</v>
      </c>
      <c r="N20" s="12" t="n">
        <f aca="false">IFERROR(INDEX(LGA_Summary!$Q:$Q,MATCH(LARGE(Rank_Keys!$E:$E,1),Rank_Keys!$E:$E,0)),"")</f>
        <v>80.3332608889184</v>
      </c>
      <c r="O20" s="9" t="n">
        <f aca="false">IFERROR(INDEX(LGA_Summary!$O:$O,MATCH(LARGE(Rank_Keys!$E:$E,1),Rank_Keys!$E:$E,0)),"")</f>
        <v>9173.52</v>
      </c>
    </row>
    <row r="21" customFormat="false" ht="15" hidden="false" customHeight="false" outlineLevel="0" collapsed="false">
      <c r="A21" s="0" t="n">
        <v>2</v>
      </c>
      <c r="B21" s="7" t="str">
        <f aca="false">IFERROR(INDEX(LGA_Summary!$C:$C,MATCH(LARGE(Rank_Keys!$D:$D,2),Rank_Keys!$D:$D,0)),"")</f>
        <v>The Hills Shire</v>
      </c>
      <c r="C21" s="18" t="n">
        <f aca="false">IFERROR(INDEX(LGA_Summary!$D:$D,MATCH(LARGE(Rank_Keys!$D:$D,2),Rank_Keys!$D:$D,0)),"")</f>
        <v>70634</v>
      </c>
      <c r="D21" s="19" t="n">
        <f aca="false">IFERROR(INDEX(LGA_Summary!$F:$F,MATCH(LARGE(Rank_Keys!$D:$D,2),Rank_Keys!$D:$D,0)),"")</f>
        <v>5</v>
      </c>
      <c r="E21" s="9" t="n">
        <f aca="false">IFERROR(INDEX(LGA_Summary!$G:$G,MATCH(LARGE(Rank_Keys!$D:$D,2),Rank_Keys!$D:$D,0)),"")</f>
        <v>9299.165</v>
      </c>
      <c r="F21" s="9" t="n">
        <f aca="false">IFERROR(INDEX(LGA_Summary!$H:$H,MATCH(LARGE(Rank_Keys!$D:$D,2),Rank_Keys!$D:$D,0)),"")</f>
        <v>2110.8</v>
      </c>
      <c r="J21" s="0" t="n">
        <v>2</v>
      </c>
      <c r="K21" s="7" t="str">
        <f aca="false">IFERROR(INDEX(LGA_Summary!$C:$C,MATCH(LARGE(Rank_Keys!$E:$E,2),Rank_Keys!$E:$E,0)),"")</f>
        <v>The Hills Shire</v>
      </c>
      <c r="L21" s="18" t="n">
        <f aca="false">IFERROR(INDEX(LGA_Summary!$D:$D,MATCH(LARGE(Rank_Keys!$E:$E,2),Rank_Keys!$E:$E,0)),"")</f>
        <v>70634</v>
      </c>
      <c r="M21" s="19" t="n">
        <f aca="false">IFERROR(INDEX(LGA_Summary!$F:$F,MATCH(LARGE(Rank_Keys!$E:$E,2),Rank_Keys!$E:$E,0)),"")</f>
        <v>5</v>
      </c>
      <c r="N21" s="12" t="n">
        <f aca="false">IFERROR(INDEX(LGA_Summary!$Q:$Q,MATCH(LARGE(Rank_Keys!$E:$E,2),Rank_Keys!$E:$E,0)),"")</f>
        <v>58.4728049783433</v>
      </c>
      <c r="O21" s="9" t="n">
        <f aca="false">IFERROR(INDEX(LGA_Summary!$O:$O,MATCH(LARGE(Rank_Keys!$E:$E,2),Rank_Keys!$E:$E,0)),"")</f>
        <v>8744.88</v>
      </c>
    </row>
    <row r="22" customFormat="false" ht="15" hidden="false" customHeight="false" outlineLevel="0" collapsed="false">
      <c r="A22" s="0" t="n">
        <v>3</v>
      </c>
      <c r="B22" s="7" t="str">
        <f aca="false">IFERROR(INDEX(LGA_Summary!$C:$C,MATCH(LARGE(Rank_Keys!$D:$D,3),Rank_Keys!$D:$D,0)),"")</f>
        <v>Parramatta</v>
      </c>
      <c r="C22" s="18" t="n">
        <f aca="false">IFERROR(INDEX(LGA_Summary!$D:$D,MATCH(LARGE(Rank_Keys!$D:$D,3),Rank_Keys!$D:$D,0)),"")</f>
        <v>61730</v>
      </c>
      <c r="D22" s="19" t="n">
        <f aca="false">IFERROR(INDEX(LGA_Summary!$F:$F,MATCH(LARGE(Rank_Keys!$D:$D,3),Rank_Keys!$D:$D,0)),"")</f>
        <v>3</v>
      </c>
      <c r="E22" s="9" t="n">
        <f aca="false">IFERROR(INDEX(LGA_Summary!$G:$G,MATCH(LARGE(Rank_Keys!$D:$D,3),Rank_Keys!$D:$D,0)),"")</f>
        <v>9961.317</v>
      </c>
      <c r="F22" s="9" t="n">
        <f aca="false">IFERROR(INDEX(LGA_Summary!$H:$H,MATCH(LARGE(Rank_Keys!$D:$D,3),Rank_Keys!$D:$D,0)),"")</f>
        <v>1932.15</v>
      </c>
      <c r="J22" s="0" t="n">
        <v>3</v>
      </c>
      <c r="K22" s="7" t="str">
        <f aca="false">IFERROR(INDEX(LGA_Summary!$C:$C,MATCH(LARGE(Rank_Keys!$E:$E,3),Rank_Keys!$E:$E,0)),"")</f>
        <v>Blacktown</v>
      </c>
      <c r="L22" s="18" t="n">
        <f aca="false">IFERROR(INDEX(LGA_Summary!$D:$D,MATCH(LARGE(Rank_Keys!$E:$E,3),Rank_Keys!$E:$E,0)),"")</f>
        <v>62478</v>
      </c>
      <c r="M22" s="19" t="n">
        <f aca="false">IFERROR(INDEX(LGA_Summary!$F:$F,MATCH(LARGE(Rank_Keys!$E:$E,3),Rank_Keys!$E:$E,0)),"")</f>
        <v>4</v>
      </c>
      <c r="N22" s="12" t="n">
        <f aca="false">IFERROR(INDEX(LGA_Summary!$Q:$Q,MATCH(LARGE(Rank_Keys!$E:$E,3),Rank_Keys!$E:$E,0)),"")</f>
        <v>31.4207347803107</v>
      </c>
      <c r="O22" s="9" t="n">
        <f aca="false">IFERROR(INDEX(LGA_Summary!$O:$O,MATCH(LARGE(Rank_Keys!$E:$E,3),Rank_Keys!$E:$E,0)),"")</f>
        <v>8076.28</v>
      </c>
    </row>
    <row r="23" customFormat="false" ht="15" hidden="false" customHeight="false" outlineLevel="0" collapsed="false">
      <c r="A23" s="0" t="n">
        <v>4</v>
      </c>
      <c r="B23" s="7" t="str">
        <f aca="false">IFERROR(INDEX(LGA_Summary!$C:$C,MATCH(LARGE(Rank_Keys!$D:$D,4),Rank_Keys!$D:$D,0)),"")</f>
        <v>Northern Beaches</v>
      </c>
      <c r="C23" s="18" t="n">
        <f aca="false">IFERROR(INDEX(LGA_Summary!$D:$D,MATCH(LARGE(Rank_Keys!$D:$D,4),Rank_Keys!$D:$D,0)),"")</f>
        <v>67899</v>
      </c>
      <c r="D23" s="19" t="n">
        <f aca="false">IFERROR(INDEX(LGA_Summary!$F:$F,MATCH(LARGE(Rank_Keys!$D:$D,4),Rank_Keys!$D:$D,0)),"")</f>
        <v>4</v>
      </c>
      <c r="E23" s="9" t="n">
        <f aca="false">IFERROR(INDEX(LGA_Summary!$G:$G,MATCH(LARGE(Rank_Keys!$D:$D,4),Rank_Keys!$D:$D,0)),"")</f>
        <v>8360.411</v>
      </c>
      <c r="F23" s="9" t="n">
        <f aca="false">IFERROR(INDEX(LGA_Summary!$H:$H,MATCH(LARGE(Rank_Keys!$D:$D,4),Rank_Keys!$D:$D,0)),"")</f>
        <v>1855.225</v>
      </c>
      <c r="J23" s="0" t="n">
        <v>4</v>
      </c>
      <c r="K23" s="7" t="str">
        <f aca="false">IFERROR(INDEX(LGA_Summary!$C:$C,MATCH(LARGE(Rank_Keys!$E:$E,4),Rank_Keys!$E:$E,0)),"")</f>
        <v>Northern Beaches</v>
      </c>
      <c r="L23" s="18" t="n">
        <f aca="false">IFERROR(INDEX(LGA_Summary!$D:$D,MATCH(LARGE(Rank_Keys!$E:$E,4),Rank_Keys!$E:$E,0)),"")</f>
        <v>67899</v>
      </c>
      <c r="M23" s="19" t="n">
        <f aca="false">IFERROR(INDEX(LGA_Summary!$F:$F,MATCH(LARGE(Rank_Keys!$E:$E,4),Rank_Keys!$E:$E,0)),"")</f>
        <v>4</v>
      </c>
      <c r="N23" s="12" t="n">
        <f aca="false">IFERROR(INDEX(LGA_Summary!$Q:$Q,MATCH(LARGE(Rank_Keys!$E:$E,4),Rank_Keys!$E:$E,0)),"")</f>
        <v>42.8352207143425</v>
      </c>
      <c r="O23" s="9" t="n">
        <f aca="false">IFERROR(INDEX(LGA_Summary!$O:$O,MATCH(LARGE(Rank_Keys!$E:$E,4),Rank_Keys!$E:$E,0)),"")</f>
        <v>7438.04</v>
      </c>
    </row>
    <row r="24" customFormat="false" ht="15" hidden="false" customHeight="false" outlineLevel="0" collapsed="false">
      <c r="A24" s="0" t="n">
        <v>5</v>
      </c>
      <c r="B24" s="7" t="str">
        <f aca="false">IFERROR(INDEX(LGA_Summary!$C:$C,MATCH(LARGE(Rank_Keys!$D:$D,5),Rank_Keys!$D:$D,0)),"")</f>
        <v>Hornsby</v>
      </c>
      <c r="C24" s="18" t="n">
        <f aca="false">IFERROR(INDEX(LGA_Summary!$D:$D,MATCH(LARGE(Rank_Keys!$D:$D,5),Rank_Keys!$D:$D,0)),"")</f>
        <v>66555</v>
      </c>
      <c r="D24" s="19" t="n">
        <f aca="false">IFERROR(INDEX(LGA_Summary!$F:$F,MATCH(LARGE(Rank_Keys!$D:$D,5),Rank_Keys!$D:$D,0)),"")</f>
        <v>4</v>
      </c>
      <c r="E24" s="9" t="n">
        <f aca="false">IFERROR(INDEX(LGA_Summary!$G:$G,MATCH(LARGE(Rank_Keys!$D:$D,5),Rank_Keys!$D:$D,0)),"")</f>
        <v>7343.99</v>
      </c>
      <c r="F24" s="9" t="n">
        <f aca="false">IFERROR(INDEX(LGA_Summary!$H:$H,MATCH(LARGE(Rank_Keys!$D:$D,5),Rank_Keys!$D:$D,0)),"")</f>
        <v>1819.925</v>
      </c>
      <c r="J24" s="0" t="n">
        <v>5</v>
      </c>
      <c r="K24" s="7" t="str">
        <f aca="false">IFERROR(INDEX(LGA_Summary!$C:$C,MATCH(LARGE(Rank_Keys!$E:$E,5),Rank_Keys!$E:$E,0)),"")</f>
        <v>Parramatta</v>
      </c>
      <c r="L24" s="18" t="n">
        <f aca="false">IFERROR(INDEX(LGA_Summary!$D:$D,MATCH(LARGE(Rank_Keys!$E:$E,5),Rank_Keys!$E:$E,0)),"")</f>
        <v>61730</v>
      </c>
      <c r="M24" s="19" t="n">
        <f aca="false">IFERROR(INDEX(LGA_Summary!$F:$F,MATCH(LARGE(Rank_Keys!$E:$E,5),Rank_Keys!$E:$E,0)),"")</f>
        <v>3</v>
      </c>
      <c r="N24" s="12" t="n">
        <f aca="false">IFERROR(INDEX(LGA_Summary!$Q:$Q,MATCH(LARGE(Rank_Keys!$E:$E,5),Rank_Keys!$E:$E,0)),"")</f>
        <v>39.2303290903546</v>
      </c>
      <c r="O24" s="9" t="n">
        <f aca="false">IFERROR(INDEX(LGA_Summary!$O:$O,MATCH(LARGE(Rank_Keys!$E:$E,5),Rank_Keys!$E:$E,0)),"")</f>
        <v>6576.32</v>
      </c>
    </row>
    <row r="25" customFormat="false" ht="15" hidden="false" customHeight="false" outlineLevel="0" collapsed="false">
      <c r="A25" s="0" t="n">
        <v>6</v>
      </c>
      <c r="B25" s="7" t="str">
        <f aca="false">IFERROR(INDEX(LGA_Summary!$C:$C,MATCH(LARGE(Rank_Keys!$D:$D,6),Rank_Keys!$D:$D,0)),"")</f>
        <v>Central Coast</v>
      </c>
      <c r="C25" s="18" t="n">
        <f aca="false">IFERROR(INDEX(LGA_Summary!$D:$D,MATCH(LARGE(Rank_Keys!$D:$D,6),Rank_Keys!$D:$D,0)),"")</f>
        <v>55035</v>
      </c>
      <c r="D25" s="19" t="n">
        <f aca="false">IFERROR(INDEX(LGA_Summary!$F:$F,MATCH(LARGE(Rank_Keys!$D:$D,6),Rank_Keys!$D:$D,0)),"")</f>
        <v>2</v>
      </c>
      <c r="E25" s="9" t="n">
        <f aca="false">IFERROR(INDEX(LGA_Summary!$G:$G,MATCH(LARGE(Rank_Keys!$D:$D,6),Rank_Keys!$D:$D,0)),"")</f>
        <v>10787.014</v>
      </c>
      <c r="F25" s="9" t="n">
        <f aca="false">IFERROR(INDEX(LGA_Summary!$H:$H,MATCH(LARGE(Rank_Keys!$D:$D,6),Rank_Keys!$D:$D,0)),"")</f>
        <v>1623.25</v>
      </c>
      <c r="J25" s="0" t="n">
        <v>6</v>
      </c>
      <c r="K25" s="7" t="str">
        <f aca="false">IFERROR(INDEX(LGA_Summary!$C:$C,MATCH(LARGE(Rank_Keys!$E:$E,6),Rank_Keys!$E:$E,0)),"")</f>
        <v>Ku-ring-gai</v>
      </c>
      <c r="L25" s="18" t="n">
        <f aca="false">IFERROR(INDEX(LGA_Summary!$D:$D,MATCH(LARGE(Rank_Keys!$E:$E,6),Rank_Keys!$E:$E,0)),"")</f>
        <v>69492</v>
      </c>
      <c r="M25" s="19" t="n">
        <f aca="false">IFERROR(INDEX(LGA_Summary!$F:$F,MATCH(LARGE(Rank_Keys!$E:$E,6),Rank_Keys!$E:$E,0)),"")</f>
        <v>5</v>
      </c>
      <c r="N25" s="12" t="n">
        <f aca="false">IFERROR(INDEX(LGA_Summary!$Q:$Q,MATCH(LARGE(Rank_Keys!$E:$E,6),Rank_Keys!$E:$E,0)),"")</f>
        <v>75.8353453526072</v>
      </c>
      <c r="O25" s="9" t="n">
        <f aca="false">IFERROR(INDEX(LGA_Summary!$O:$O,MATCH(LARGE(Rank_Keys!$E:$E,6),Rank_Keys!$E:$E,0)),"")</f>
        <v>6105.56</v>
      </c>
    </row>
    <row r="26" customFormat="false" ht="15" hidden="false" customHeight="false" outlineLevel="0" collapsed="false">
      <c r="A26" s="0" t="n">
        <v>7</v>
      </c>
      <c r="B26" s="7" t="str">
        <f aca="false">IFERROR(INDEX(LGA_Summary!$C:$C,MATCH(LARGE(Rank_Keys!$D:$D,7),Rank_Keys!$D:$D,0)),"")</f>
        <v>Ku-ring-gai</v>
      </c>
      <c r="C26" s="18" t="n">
        <f aca="false">IFERROR(INDEX(LGA_Summary!$D:$D,MATCH(LARGE(Rank_Keys!$D:$D,7),Rank_Keys!$D:$D,0)),"")</f>
        <v>69492</v>
      </c>
      <c r="D26" s="19" t="n">
        <f aca="false">IFERROR(INDEX(LGA_Summary!$F:$F,MATCH(LARGE(Rank_Keys!$D:$D,7),Rank_Keys!$D:$D,0)),"")</f>
        <v>5</v>
      </c>
      <c r="E26" s="9" t="n">
        <f aca="false">IFERROR(INDEX(LGA_Summary!$G:$G,MATCH(LARGE(Rank_Keys!$D:$D,7),Rank_Keys!$D:$D,0)),"")</f>
        <v>4912.031</v>
      </c>
      <c r="F26" s="9" t="n">
        <f aca="false">IFERROR(INDEX(LGA_Summary!$H:$H,MATCH(LARGE(Rank_Keys!$D:$D,7),Rank_Keys!$D:$D,0)),"")</f>
        <v>1571.225</v>
      </c>
      <c r="J26" s="0" t="n">
        <v>7</v>
      </c>
      <c r="K26" s="7" t="str">
        <f aca="false">IFERROR(INDEX(LGA_Summary!$C:$C,MATCH(LARGE(Rank_Keys!$E:$E,7),Rank_Keys!$E:$E,0)),"")</f>
        <v>Central Coast</v>
      </c>
      <c r="L26" s="18" t="n">
        <f aca="false">IFERROR(INDEX(LGA_Summary!$D:$D,MATCH(LARGE(Rank_Keys!$E:$E,7),Rank_Keys!$E:$E,0)),"")</f>
        <v>55035</v>
      </c>
      <c r="M26" s="19" t="n">
        <f aca="false">IFERROR(INDEX(LGA_Summary!$F:$F,MATCH(LARGE(Rank_Keys!$E:$E,7),Rank_Keys!$E:$E,0)),"")</f>
        <v>2</v>
      </c>
      <c r="N26" s="12" t="n">
        <f aca="false">IFERROR(INDEX(LGA_Summary!$Q:$Q,MATCH(LARGE(Rank_Keys!$E:$E,7),Rank_Keys!$E:$E,0)),"")</f>
        <v>21.5152751777916</v>
      </c>
      <c r="O26" s="9" t="n">
        <f aca="false">IFERROR(INDEX(LGA_Summary!$O:$O,MATCH(LARGE(Rank_Keys!$E:$E,7),Rank_Keys!$E:$E,0)),"")</f>
        <v>5353.16</v>
      </c>
    </row>
    <row r="27" customFormat="false" ht="15" hidden="false" customHeight="false" outlineLevel="0" collapsed="false">
      <c r="A27" s="0" t="n">
        <v>8</v>
      </c>
      <c r="B27" s="7" t="str">
        <f aca="false">IFERROR(INDEX(LGA_Summary!$C:$C,MATCH(LARGE(Rank_Keys!$D:$D,8),Rank_Keys!$D:$D,0)),"")</f>
        <v>Inner West</v>
      </c>
      <c r="C27" s="18" t="n">
        <f aca="false">IFERROR(INDEX(LGA_Summary!$D:$D,MATCH(LARGE(Rank_Keys!$D:$D,8),Rank_Keys!$D:$D,0)),"")</f>
        <v>75949</v>
      </c>
      <c r="D27" s="19" t="n">
        <f aca="false">IFERROR(INDEX(LGA_Summary!$F:$F,MATCH(LARGE(Rank_Keys!$D:$D,8),Rank_Keys!$D:$D,0)),"")</f>
        <v>5</v>
      </c>
      <c r="E27" s="9" t="n">
        <f aca="false">IFERROR(INDEX(LGA_Summary!$G:$G,MATCH(LARGE(Rank_Keys!$D:$D,8),Rank_Keys!$D:$D,0)),"")</f>
        <v>5378.29</v>
      </c>
      <c r="F27" s="9" t="n">
        <f aca="false">IFERROR(INDEX(LGA_Summary!$H:$H,MATCH(LARGE(Rank_Keys!$D:$D,8),Rank_Keys!$D:$D,0)),"")</f>
        <v>1552.95</v>
      </c>
      <c r="J27" s="0" t="n">
        <v>8</v>
      </c>
      <c r="K27" s="7" t="str">
        <f aca="false">IFERROR(INDEX(LGA_Summary!$C:$C,MATCH(LARGE(Rank_Keys!$E:$E,8),Rank_Keys!$E:$E,0)),"")</f>
        <v>Hornsby</v>
      </c>
      <c r="L27" s="18" t="n">
        <f aca="false">IFERROR(INDEX(LGA_Summary!$D:$D,MATCH(LARGE(Rank_Keys!$E:$E,8),Rank_Keys!$E:$E,0)),"")</f>
        <v>66555</v>
      </c>
      <c r="M27" s="19" t="n">
        <f aca="false">IFERROR(INDEX(LGA_Summary!$F:$F,MATCH(LARGE(Rank_Keys!$E:$E,8),Rank_Keys!$E:$E,0)),"")</f>
        <v>4</v>
      </c>
      <c r="N27" s="12" t="n">
        <f aca="false">IFERROR(INDEX(LGA_Summary!$Q:$Q,MATCH(LARGE(Rank_Keys!$E:$E,8),Rank_Keys!$E:$E,0)),"")</f>
        <v>49.4419251432808</v>
      </c>
      <c r="O27" s="9" t="n">
        <f aca="false">IFERROR(INDEX(LGA_Summary!$O:$O,MATCH(LARGE(Rank_Keys!$E:$E,8),Rank_Keys!$E:$E,0)),"")</f>
        <v>5151.76</v>
      </c>
    </row>
    <row r="28" customFormat="false" ht="15" hidden="false" customHeight="false" outlineLevel="0" collapsed="false">
      <c r="A28" s="0" t="n">
        <v>9</v>
      </c>
      <c r="B28" s="7" t="str">
        <f aca="false">IFERROR(INDEX(LGA_Summary!$C:$C,MATCH(LARGE(Rank_Keys!$D:$D,9),Rank_Keys!$D:$D,0)),"")</f>
        <v>Sutherland Shire</v>
      </c>
      <c r="C28" s="18" t="n">
        <f aca="false">IFERROR(INDEX(LGA_Summary!$D:$D,MATCH(LARGE(Rank_Keys!$D:$D,9),Rank_Keys!$D:$D,0)),"")</f>
        <v>69239</v>
      </c>
      <c r="D28" s="19" t="n">
        <f aca="false">IFERROR(INDEX(LGA_Summary!$F:$F,MATCH(LARGE(Rank_Keys!$D:$D,9),Rank_Keys!$D:$D,0)),"")</f>
        <v>5</v>
      </c>
      <c r="E28" s="9" t="n">
        <f aca="false">IFERROR(INDEX(LGA_Summary!$G:$G,MATCH(LARGE(Rank_Keys!$D:$D,9),Rank_Keys!$D:$D,0)),"")</f>
        <v>7838.054</v>
      </c>
      <c r="F28" s="9" t="n">
        <f aca="false">IFERROR(INDEX(LGA_Summary!$H:$H,MATCH(LARGE(Rank_Keys!$D:$D,9),Rank_Keys!$D:$D,0)),"")</f>
        <v>1371.475</v>
      </c>
      <c r="J28" s="0" t="n">
        <v>9</v>
      </c>
      <c r="K28" s="7" t="str">
        <f aca="false">IFERROR(INDEX(LGA_Summary!$C:$C,MATCH(LARGE(Rank_Keys!$E:$E,9),Rank_Keys!$E:$E,0)),"")</f>
        <v>Sutherland Shire</v>
      </c>
      <c r="L28" s="18" t="n">
        <f aca="false">IFERROR(INDEX(LGA_Summary!$D:$D,MATCH(LARGE(Rank_Keys!$E:$E,9),Rank_Keys!$E:$E,0)),"")</f>
        <v>69239</v>
      </c>
      <c r="M28" s="19" t="n">
        <f aca="false">IFERROR(INDEX(LGA_Summary!$F:$F,MATCH(LARGE(Rank_Keys!$E:$E,9),Rank_Keys!$E:$E,0)),"")</f>
        <v>5</v>
      </c>
      <c r="N28" s="12" t="n">
        <f aca="false">IFERROR(INDEX(LGA_Summary!$Q:$Q,MATCH(LARGE(Rank_Keys!$E:$E,9),Rank_Keys!$E:$E,0)),"")</f>
        <v>29.6698829397977</v>
      </c>
      <c r="O28" s="9" t="n">
        <f aca="false">IFERROR(INDEX(LGA_Summary!$O:$O,MATCH(LARGE(Rank_Keys!$E:$E,9),Rank_Keys!$E:$E,0)),"")</f>
        <v>4838.56</v>
      </c>
    </row>
    <row r="29" customFormat="false" ht="15" hidden="false" customHeight="false" outlineLevel="0" collapsed="false">
      <c r="A29" s="0" t="n">
        <v>10</v>
      </c>
      <c r="B29" s="7" t="str">
        <f aca="false">IFERROR(INDEX(LGA_Summary!$C:$C,MATCH(LARGE(Rank_Keys!$D:$D,10),Rank_Keys!$D:$D,0)),"")</f>
        <v>Wollongong</v>
      </c>
      <c r="C29" s="18" t="n">
        <f aca="false">IFERROR(INDEX(LGA_Summary!$D:$D,MATCH(LARGE(Rank_Keys!$D:$D,10),Rank_Keys!$D:$D,0)),"")</f>
        <v>58764</v>
      </c>
      <c r="D29" s="19" t="n">
        <f aca="false">IFERROR(INDEX(LGA_Summary!$F:$F,MATCH(LARGE(Rank_Keys!$D:$D,10),Rank_Keys!$D:$D,0)),"")</f>
        <v>3</v>
      </c>
      <c r="E29" s="9" t="n">
        <f aca="false">IFERROR(INDEX(LGA_Summary!$G:$G,MATCH(LARGE(Rank_Keys!$D:$D,10),Rank_Keys!$D:$D,0)),"")</f>
        <v>6540.812</v>
      </c>
      <c r="F29" s="9" t="n">
        <f aca="false">IFERROR(INDEX(LGA_Summary!$H:$H,MATCH(LARGE(Rank_Keys!$D:$D,10),Rank_Keys!$D:$D,0)),"")</f>
        <v>1311.85</v>
      </c>
      <c r="J29" s="0" t="n">
        <v>10</v>
      </c>
      <c r="K29" s="7" t="str">
        <f aca="false">IFERROR(INDEX(LGA_Summary!$C:$C,MATCH(LARGE(Rank_Keys!$E:$E,10),Rank_Keys!$E:$E,0)),"")</f>
        <v>Inner West</v>
      </c>
      <c r="L29" s="18" t="n">
        <f aca="false">IFERROR(INDEX(LGA_Summary!$D:$D,MATCH(LARGE(Rank_Keys!$E:$E,10),Rank_Keys!$E:$E,0)),"")</f>
        <v>75949</v>
      </c>
      <c r="M29" s="19" t="n">
        <f aca="false">IFERROR(INDEX(LGA_Summary!$F:$F,MATCH(LARGE(Rank_Keys!$E:$E,10),Rank_Keys!$E:$E,0)),"")</f>
        <v>5</v>
      </c>
      <c r="N29" s="12" t="n">
        <f aca="false">IFERROR(INDEX(LGA_Summary!$Q:$Q,MATCH(LARGE(Rank_Keys!$E:$E,10),Rank_Keys!$E:$E,0)),"")</f>
        <v>48.2588506422503</v>
      </c>
      <c r="O29" s="9" t="n">
        <f aca="false">IFERROR(INDEX(LGA_Summary!$O:$O,MATCH(LARGE(Rank_Keys!$E:$E,10),Rank_Keys!$E:$E,0)),"")</f>
        <v>4707.8</v>
      </c>
    </row>
    <row r="32" customFormat="false" ht="15" hidden="false" customHeight="false" outlineLevel="0" collapsed="false">
      <c r="A32" s="13" t="s">
        <v>101</v>
      </c>
      <c r="J32" s="13" t="s">
        <v>102</v>
      </c>
    </row>
    <row r="33" customFormat="false" ht="42" hidden="false" customHeight="true" outlineLevel="0" collapsed="false">
      <c r="A33" s="4" t="s">
        <v>91</v>
      </c>
      <c r="B33" s="4" t="s">
        <v>92</v>
      </c>
      <c r="C33" s="4" t="s">
        <v>93</v>
      </c>
      <c r="D33" s="4" t="s">
        <v>70</v>
      </c>
      <c r="E33" s="4" t="s">
        <v>103</v>
      </c>
      <c r="F33" s="4" t="s">
        <v>104</v>
      </c>
      <c r="G33" s="4" t="s">
        <v>105</v>
      </c>
      <c r="J33" s="4" t="s">
        <v>91</v>
      </c>
      <c r="K33" s="4" t="s">
        <v>92</v>
      </c>
      <c r="L33" s="4" t="s">
        <v>93</v>
      </c>
      <c r="M33" s="4" t="s">
        <v>70</v>
      </c>
      <c r="N33" s="4" t="s">
        <v>94</v>
      </c>
      <c r="O33" s="4" t="s">
        <v>95</v>
      </c>
    </row>
    <row r="34" customFormat="false" ht="15" hidden="false" customHeight="false" outlineLevel="0" collapsed="false">
      <c r="A34" s="0" t="n">
        <v>1</v>
      </c>
      <c r="B34" s="7" t="str">
        <f aca="false">IFERROR(INDEX(LGA_Summary!$C:$C,MATCH(LARGE(Rank_Keys!$F:$F,1),Rank_Keys!$F:$F,0)),"")</f>
        <v>Bellingen</v>
      </c>
      <c r="C34" s="18" t="n">
        <f aca="false">IFERROR(INDEX(LGA_Summary!$D:$D,MATCH(LARGE(Rank_Keys!$F:$F,1),Rank_Keys!$F:$F,0)),"")</f>
        <v>42240</v>
      </c>
      <c r="D34" s="19" t="n">
        <f aca="false">IFERROR(INDEX(LGA_Summary!$F:$F,MATCH(LARGE(Rank_Keys!$F:$F,1),Rank_Keys!$F:$F,0)),"")</f>
        <v>1</v>
      </c>
      <c r="E34" s="10" t="n">
        <f aca="false">IFERROR(INDEX(LGA_Summary!$U:$U,MATCH(LARGE(Rank_Keys!$F:$F,1),Rank_Keys!$F:$F,0)),"")</f>
        <v>0.0565984341099896</v>
      </c>
      <c r="F34" s="10" t="n">
        <f aca="false">IFERROR(INDEX(LGA_Summary!$T:$T,MATCH(LARGE(Rank_Keys!$F:$F,1),Rank_Keys!$F:$F,0)),"")</f>
        <v>0.304213585179804</v>
      </c>
      <c r="G34" s="12" t="n">
        <f aca="false">IFERROR(INDEX(LGA_Summary!$V:$V,MATCH(LARGE(Rank_Keys!$F:$F,1),Rank_Keys!$F:$F,0)),"")</f>
        <v>24.7615151069814</v>
      </c>
      <c r="J34" s="0" t="n">
        <v>1</v>
      </c>
      <c r="K34" s="7" t="str">
        <f aca="false">IFERROR(INDEX(LGA_Summary!$C:$C,MATCH(LARGE(Rank_Keys!$G:$G,1),Rank_Keys!$G:$G,0)),"")</f>
        <v>Brisbane</v>
      </c>
      <c r="L34" s="18" t="n">
        <f aca="false">IFERROR(INDEX(LGA_Summary!$D:$D,MATCH(LARGE(Rank_Keys!$G:$G,1),Rank_Keys!$G:$G,0)),"")</f>
        <v>63317</v>
      </c>
      <c r="M34" s="19" t="n">
        <f aca="false">IFERROR(INDEX(LGA_Summary!$F:$F,MATCH(LARGE(Rank_Keys!$G:$G,1),Rank_Keys!$G:$G,0)),"")</f>
        <v>5</v>
      </c>
      <c r="N34" s="9" t="n">
        <f aca="false">IFERROR(INDEX(LGA_Summary!$G:$G,MATCH(LARGE(Rank_Keys!$G:$G,1),Rank_Keys!$G:$G,0)),"")</f>
        <v>34175</v>
      </c>
      <c r="O34" s="10" t="n">
        <f aca="false">IFERROR(INDEX(LGA_Summary!$J:$J,MATCH(LARGE(Rank_Keys!$G:$G,1),Rank_Keys!$G:$G,0)),"")</f>
        <v>0.310987564008778</v>
      </c>
    </row>
    <row r="35" customFormat="false" ht="15" hidden="false" customHeight="false" outlineLevel="0" collapsed="false">
      <c r="A35" s="0" t="n">
        <v>2</v>
      </c>
      <c r="B35" s="7" t="str">
        <f aca="false">IFERROR(INDEX(LGA_Summary!$C:$C,MATCH(LARGE(Rank_Keys!$F:$F,2),Rank_Keys!$F:$F,0)),"")</f>
        <v>Kiama</v>
      </c>
      <c r="C35" s="18" t="n">
        <f aca="false">IFERROR(INDEX(LGA_Summary!$D:$D,MATCH(LARGE(Rank_Keys!$F:$F,2),Rank_Keys!$F:$F,0)),"")</f>
        <v>53652</v>
      </c>
      <c r="D35" s="19" t="n">
        <f aca="false">IFERROR(INDEX(LGA_Summary!$F:$F,MATCH(LARGE(Rank_Keys!$F:$F,2),Rank_Keys!$F:$F,0)),"")</f>
        <v>2</v>
      </c>
      <c r="E35" s="10" t="n">
        <f aca="false">IFERROR(INDEX(LGA_Summary!$U:$U,MATCH(LARGE(Rank_Keys!$F:$F,2),Rank_Keys!$F:$F,0)),"")</f>
        <v>0.11979235990949</v>
      </c>
      <c r="F35" s="10" t="n">
        <f aca="false">IFERROR(INDEX(LGA_Summary!$T:$T,MATCH(LARGE(Rank_Keys!$F:$F,2),Rank_Keys!$F:$F,0)),"")</f>
        <v>0.34099013431594</v>
      </c>
      <c r="G35" s="12" t="n">
        <f aca="false">IFERROR(INDEX(LGA_Summary!$V:$V,MATCH(LARGE(Rank_Keys!$F:$F,2),Rank_Keys!$F:$F,0)),"")</f>
        <v>22.1197774406449</v>
      </c>
      <c r="J35" s="0" t="n">
        <v>2</v>
      </c>
      <c r="K35" s="7" t="str">
        <f aca="false">IFERROR(INDEX(LGA_Summary!$C:$C,MATCH(LARGE(Rank_Keys!$G:$G,2),Rank_Keys!$G:$G,0)),"")</f>
        <v>Ipswich</v>
      </c>
      <c r="L35" s="18" t="n">
        <f aca="false">IFERROR(INDEX(LGA_Summary!$D:$D,MATCH(LARGE(Rank_Keys!$G:$G,2),Rank_Keys!$G:$G,0)),"")</f>
        <v>59405</v>
      </c>
      <c r="M35" s="19" t="n">
        <f aca="false">IFERROR(INDEX(LGA_Summary!$F:$F,MATCH(LARGE(Rank_Keys!$G:$G,2),Rank_Keys!$G:$G,0)),"")</f>
        <v>3</v>
      </c>
      <c r="N35" s="9" t="n">
        <f aca="false">IFERROR(INDEX(LGA_Summary!$G:$G,MATCH(LARGE(Rank_Keys!$G:$G,2),Rank_Keys!$G:$G,0)),"")</f>
        <v>6467</v>
      </c>
      <c r="O35" s="10" t="n">
        <f aca="false">IFERROR(INDEX(LGA_Summary!$J:$J,MATCH(LARGE(Rank_Keys!$G:$G,2),Rank_Keys!$G:$G,0)),"")</f>
        <v>0.232719962888511</v>
      </c>
    </row>
    <row r="36" customFormat="false" ht="15" hidden="false" customHeight="false" outlineLevel="0" collapsed="false">
      <c r="A36" s="0" t="n">
        <v>3</v>
      </c>
      <c r="B36" s="7" t="str">
        <f aca="false">IFERROR(INDEX(LGA_Summary!$C:$C,MATCH(LARGE(Rank_Keys!$F:$F,3),Rank_Keys!$F:$F,0)),"")</f>
        <v>Lane Cove</v>
      </c>
      <c r="C36" s="18" t="n">
        <f aca="false">IFERROR(INDEX(LGA_Summary!$D:$D,MATCH(LARGE(Rank_Keys!$F:$F,3),Rank_Keys!$F:$F,0)),"")</f>
        <v>85425</v>
      </c>
      <c r="D36" s="19" t="n">
        <f aca="false">IFERROR(INDEX(LGA_Summary!$F:$F,MATCH(LARGE(Rank_Keys!$F:$F,3),Rank_Keys!$F:$F,0)),"")</f>
        <v>5</v>
      </c>
      <c r="E36" s="10" t="n">
        <f aca="false">IFERROR(INDEX(LGA_Summary!$U:$U,MATCH(LARGE(Rank_Keys!$F:$F,3),Rank_Keys!$F:$F,0)),"")</f>
        <v>0.197984161267099</v>
      </c>
      <c r="F36" s="10" t="n">
        <f aca="false">IFERROR(INDEX(LGA_Summary!$T:$T,MATCH(LARGE(Rank_Keys!$F:$F,3),Rank_Keys!$F:$F,0)),"")</f>
        <v>0.416080860280427</v>
      </c>
      <c r="G36" s="12" t="n">
        <f aca="false">IFERROR(INDEX(LGA_Summary!$V:$V,MATCH(LARGE(Rank_Keys!$F:$F,3),Rank_Keys!$F:$F,0)),"")</f>
        <v>21.8096699013328</v>
      </c>
      <c r="J36" s="0" t="n">
        <v>3</v>
      </c>
      <c r="K36" s="7" t="str">
        <f aca="false">IFERROR(INDEX(LGA_Summary!$C:$C,MATCH(LARGE(Rank_Keys!$G:$G,3),Rank_Keys!$G:$G,0)),"")</f>
        <v>Noosa</v>
      </c>
      <c r="L36" s="18" t="n">
        <f aca="false">IFERROR(INDEX(LGA_Summary!$D:$D,MATCH(LARGE(Rank_Keys!$G:$G,3),Rank_Keys!$G:$G,0)),"")</f>
        <v>45385</v>
      </c>
      <c r="M36" s="19" t="n">
        <f aca="false">IFERROR(INDEX(LGA_Summary!$F:$F,MATCH(LARGE(Rank_Keys!$G:$G,3),Rank_Keys!$G:$G,0)),"")</f>
        <v>1</v>
      </c>
      <c r="N36" s="9" t="n">
        <f aca="false">IFERROR(INDEX(LGA_Summary!$G:$G,MATCH(LARGE(Rank_Keys!$G:$G,3),Rank_Keys!$G:$G,0)),"")</f>
        <v>1514</v>
      </c>
      <c r="O36" s="10" t="n">
        <f aca="false">IFERROR(INDEX(LGA_Summary!$J:$J,MATCH(LARGE(Rank_Keys!$G:$G,3),Rank_Keys!$G:$G,0)),"")</f>
        <v>0.230515191545575</v>
      </c>
    </row>
    <row r="37" customFormat="false" ht="15" hidden="false" customHeight="false" outlineLevel="0" collapsed="false">
      <c r="A37" s="0" t="n">
        <v>4</v>
      </c>
      <c r="B37" s="7" t="str">
        <f aca="false">IFERROR(INDEX(LGA_Summary!$C:$C,MATCH(LARGE(Rank_Keys!$F:$F,4),Rank_Keys!$F:$F,0)),"")</f>
        <v>Ku-ring-gai</v>
      </c>
      <c r="C37" s="18" t="n">
        <f aca="false">IFERROR(INDEX(LGA_Summary!$D:$D,MATCH(LARGE(Rank_Keys!$F:$F,4),Rank_Keys!$F:$F,0)),"")</f>
        <v>69492</v>
      </c>
      <c r="D37" s="19" t="n">
        <f aca="false">IFERROR(INDEX(LGA_Summary!$F:$F,MATCH(LARGE(Rank_Keys!$F:$F,4),Rank_Keys!$F:$F,0)),"")</f>
        <v>5</v>
      </c>
      <c r="E37" s="10" t="n">
        <f aca="false">IFERROR(INDEX(LGA_Summary!$U:$U,MATCH(LARGE(Rank_Keys!$F:$F,4),Rank_Keys!$F:$F,0)),"")</f>
        <v>0.205266473820056</v>
      </c>
      <c r="F37" s="10" t="n">
        <f aca="false">IFERROR(INDEX(LGA_Summary!$T:$T,MATCH(LARGE(Rank_Keys!$F:$F,4),Rank_Keys!$F:$F,0)),"")</f>
        <v>0.40458144833304</v>
      </c>
      <c r="G37" s="12" t="n">
        <f aca="false">IFERROR(INDEX(LGA_Summary!$V:$V,MATCH(LARGE(Rank_Keys!$F:$F,4),Rank_Keys!$F:$F,0)),"")</f>
        <v>19.9314974512983</v>
      </c>
      <c r="J37" s="0" t="n">
        <v>4</v>
      </c>
      <c r="K37" s="7" t="str">
        <f aca="false">IFERROR(INDEX(LGA_Summary!$C:$C,MATCH(LARGE(Rank_Keys!$G:$G,4),Rank_Keys!$G:$G,0)),"")</f>
        <v>Sunshine Coast</v>
      </c>
      <c r="L37" s="18" t="n">
        <f aca="false">IFERROR(INDEX(LGA_Summary!$D:$D,MATCH(LARGE(Rank_Keys!$G:$G,4),Rank_Keys!$G:$G,0)),"")</f>
        <v>52638</v>
      </c>
      <c r="M37" s="19" t="n">
        <f aca="false">IFERROR(INDEX(LGA_Summary!$F:$F,MATCH(LARGE(Rank_Keys!$G:$G,4),Rank_Keys!$G:$G,0)),"")</f>
        <v>1</v>
      </c>
      <c r="N37" s="9" t="n">
        <f aca="false">IFERROR(INDEX(LGA_Summary!$G:$G,MATCH(LARGE(Rank_Keys!$G:$G,4),Rank_Keys!$G:$G,0)),"")</f>
        <v>9334</v>
      </c>
      <c r="O37" s="10" t="n">
        <f aca="false">IFERROR(INDEX(LGA_Summary!$J:$J,MATCH(LARGE(Rank_Keys!$G:$G,4),Rank_Keys!$G:$G,0)),"")</f>
        <v>0.223162631240626</v>
      </c>
    </row>
    <row r="38" customFormat="false" ht="15" hidden="false" customHeight="false" outlineLevel="0" collapsed="false">
      <c r="A38" s="0" t="n">
        <v>5</v>
      </c>
      <c r="B38" s="7" t="str">
        <f aca="false">IFERROR(INDEX(LGA_Summary!$C:$C,MATCH(LARGE(Rank_Keys!$F:$F,5),Rank_Keys!$F:$F,0)),"")</f>
        <v>Yass Valley</v>
      </c>
      <c r="C38" s="18" t="n">
        <f aca="false">IFERROR(INDEX(LGA_Summary!$D:$D,MATCH(LARGE(Rank_Keys!$F:$F,5),Rank_Keys!$F:$F,0)),"")</f>
        <v>67361</v>
      </c>
      <c r="D38" s="19" t="n">
        <f aca="false">IFERROR(INDEX(LGA_Summary!$F:$F,MATCH(LARGE(Rank_Keys!$F:$F,5),Rank_Keys!$F:$F,0)),"")</f>
        <v>4</v>
      </c>
      <c r="E38" s="10" t="n">
        <f aca="false">IFERROR(INDEX(LGA_Summary!$U:$U,MATCH(LARGE(Rank_Keys!$F:$F,5),Rank_Keys!$F:$F,0)),"")</f>
        <v>0.127447162530534</v>
      </c>
      <c r="F38" s="10" t="n">
        <f aca="false">IFERROR(INDEX(LGA_Summary!$T:$T,MATCH(LARGE(Rank_Keys!$F:$F,5),Rank_Keys!$F:$F,0)),"")</f>
        <v>0.323690968754459</v>
      </c>
      <c r="G38" s="12" t="n">
        <f aca="false">IFERROR(INDEX(LGA_Summary!$V:$V,MATCH(LARGE(Rank_Keys!$F:$F,5),Rank_Keys!$F:$F,0)),"")</f>
        <v>19.6243806223924</v>
      </c>
      <c r="J38" s="0" t="n">
        <v>5</v>
      </c>
      <c r="K38" s="7" t="str">
        <f aca="false">IFERROR(INDEX(LGA_Summary!$C:$C,MATCH(LARGE(Rank_Keys!$G:$G,5),Rank_Keys!$G:$G,0)),"")</f>
        <v>Moreton Bay</v>
      </c>
      <c r="L38" s="18" t="n">
        <f aca="false">IFERROR(INDEX(LGA_Summary!$D:$D,MATCH(LARGE(Rank_Keys!$G:$G,5),Rank_Keys!$G:$G,0)),"")</f>
        <v>57332</v>
      </c>
      <c r="M38" s="19" t="n">
        <f aca="false">IFERROR(INDEX(LGA_Summary!$F:$F,MATCH(LARGE(Rank_Keys!$G:$G,5),Rank_Keys!$G:$G,0)),"")</f>
        <v>3</v>
      </c>
      <c r="N38" s="9" t="n">
        <f aca="false">IFERROR(INDEX(LGA_Summary!$G:$G,MATCH(LARGE(Rank_Keys!$G:$G,5),Rank_Keys!$G:$G,0)),"")</f>
        <v>13424</v>
      </c>
      <c r="O38" s="10" t="n">
        <f aca="false">IFERROR(INDEX(LGA_Summary!$J:$J,MATCH(LARGE(Rank_Keys!$G:$G,5),Rank_Keys!$G:$G,0)),"")</f>
        <v>0.220873063170441</v>
      </c>
    </row>
    <row r="39" customFormat="false" ht="15" hidden="false" customHeight="false" outlineLevel="0" collapsed="false">
      <c r="A39" s="0" t="n">
        <v>6</v>
      </c>
      <c r="B39" s="7" t="str">
        <f aca="false">IFERROR(INDEX(LGA_Summary!$C:$C,MATCH(LARGE(Rank_Keys!$F:$F,6),Rank_Keys!$F:$F,0)),"")</f>
        <v>Hunters Hill</v>
      </c>
      <c r="C39" s="18" t="n">
        <f aca="false">IFERROR(INDEX(LGA_Summary!$D:$D,MATCH(LARGE(Rank_Keys!$F:$F,6),Rank_Keys!$F:$F,0)),"")</f>
        <v>80855</v>
      </c>
      <c r="D39" s="19" t="n">
        <f aca="false">IFERROR(INDEX(LGA_Summary!$F:$F,MATCH(LARGE(Rank_Keys!$F:$F,6),Rank_Keys!$F:$F,0)),"")</f>
        <v>5</v>
      </c>
      <c r="E39" s="10" t="n">
        <f aca="false">IFERROR(INDEX(LGA_Summary!$U:$U,MATCH(LARGE(Rank_Keys!$F:$F,6),Rank_Keys!$F:$F,0)),"")</f>
        <v>0.163791827065443</v>
      </c>
      <c r="F39" s="10" t="n">
        <f aca="false">IFERROR(INDEX(LGA_Summary!$T:$T,MATCH(LARGE(Rank_Keys!$F:$F,6),Rank_Keys!$F:$F,0)),"")</f>
        <v>0.350429500772742</v>
      </c>
      <c r="G39" s="12" t="n">
        <f aca="false">IFERROR(INDEX(LGA_Summary!$V:$V,MATCH(LARGE(Rank_Keys!$F:$F,6),Rank_Keys!$F:$F,0)),"")</f>
        <v>18.6637673707299</v>
      </c>
      <c r="J39" s="0" t="n">
        <v>6</v>
      </c>
      <c r="K39" s="7" t="str">
        <f aca="false">IFERROR(INDEX(LGA_Summary!$C:$C,MATCH(LARGE(Rank_Keys!$G:$G,6),Rank_Keys!$G:$G,0)),"")</f>
        <v>Redland</v>
      </c>
      <c r="L39" s="18" t="n">
        <f aca="false">IFERROR(INDEX(LGA_Summary!$D:$D,MATCH(LARGE(Rank_Keys!$G:$G,6),Rank_Keys!$G:$G,0)),"")</f>
        <v>59533</v>
      </c>
      <c r="M39" s="19" t="n">
        <f aca="false">IFERROR(INDEX(LGA_Summary!$F:$F,MATCH(LARGE(Rank_Keys!$G:$G,6),Rank_Keys!$G:$G,0)),"")</f>
        <v>4</v>
      </c>
      <c r="N39" s="9" t="n">
        <f aca="false">IFERROR(INDEX(LGA_Summary!$G:$G,MATCH(LARGE(Rank_Keys!$G:$G,6),Rank_Keys!$G:$G,0)),"")</f>
        <v>4373</v>
      </c>
      <c r="O39" s="10" t="n">
        <f aca="false">IFERROR(INDEX(LGA_Summary!$J:$J,MATCH(LARGE(Rank_Keys!$G:$G,6),Rank_Keys!$G:$G,0)),"")</f>
        <v>0.217013491882003</v>
      </c>
    </row>
    <row r="40" customFormat="false" ht="15" hidden="false" customHeight="false" outlineLevel="0" collapsed="false">
      <c r="A40" s="0" t="n">
        <v>7</v>
      </c>
      <c r="B40" s="7" t="str">
        <f aca="false">IFERROR(INDEX(LGA_Summary!$C:$C,MATCH(LARGE(Rank_Keys!$F:$F,7),Rank_Keys!$F:$F,0)),"")</f>
        <v>Byron</v>
      </c>
      <c r="C40" s="18" t="n">
        <f aca="false">IFERROR(INDEX(LGA_Summary!$D:$D,MATCH(LARGE(Rank_Keys!$F:$F,7),Rank_Keys!$F:$F,0)),"")</f>
        <v>39703</v>
      </c>
      <c r="D40" s="19" t="n">
        <f aca="false">IFERROR(INDEX(LGA_Summary!$F:$F,MATCH(LARGE(Rank_Keys!$F:$F,7),Rank_Keys!$F:$F,0)),"")</f>
        <v>1</v>
      </c>
      <c r="E40" s="10" t="n">
        <f aca="false">IFERROR(INDEX(LGA_Summary!$U:$U,MATCH(LARGE(Rank_Keys!$F:$F,7),Rank_Keys!$F:$F,0)),"")</f>
        <v>0.11715178299299</v>
      </c>
      <c r="F40" s="10" t="n">
        <f aca="false">IFERROR(INDEX(LGA_Summary!$T:$T,MATCH(LARGE(Rank_Keys!$F:$F,7),Rank_Keys!$F:$F,0)),"")</f>
        <v>0.301214420042712</v>
      </c>
      <c r="G40" s="12" t="n">
        <f aca="false">IFERROR(INDEX(LGA_Summary!$V:$V,MATCH(LARGE(Rank_Keys!$F:$F,7),Rank_Keys!$F:$F,0)),"")</f>
        <v>18.4062637049722</v>
      </c>
      <c r="J40" s="0" t="n">
        <v>7</v>
      </c>
      <c r="K40" s="7" t="str">
        <f aca="false">IFERROR(INDEX(LGA_Summary!$C:$C,MATCH(LARGE(Rank_Keys!$G:$G,7),Rank_Keys!$G:$G,0)),"")</f>
        <v>Gold Coast</v>
      </c>
      <c r="L40" s="18" t="n">
        <f aca="false">IFERROR(INDEX(LGA_Summary!$D:$D,MATCH(LARGE(Rank_Keys!$G:$G,7),Rank_Keys!$G:$G,0)),"")</f>
        <v>53824</v>
      </c>
      <c r="M40" s="19" t="n">
        <f aca="false">IFERROR(INDEX(LGA_Summary!$F:$F,MATCH(LARGE(Rank_Keys!$G:$G,7),Rank_Keys!$G:$G,0)),"")</f>
        <v>2</v>
      </c>
      <c r="N40" s="9" t="n">
        <f aca="false">IFERROR(INDEX(LGA_Summary!$G:$G,MATCH(LARGE(Rank_Keys!$G:$G,7),Rank_Keys!$G:$G,0)),"")</f>
        <v>17131</v>
      </c>
      <c r="O40" s="10" t="n">
        <f aca="false">IFERROR(INDEX(LGA_Summary!$J:$J,MATCH(LARGE(Rank_Keys!$G:$G,7),Rank_Keys!$G:$G,0)),"")</f>
        <v>0.215749226548363</v>
      </c>
    </row>
    <row r="41" customFormat="false" ht="15" hidden="false" customHeight="false" outlineLevel="0" collapsed="false">
      <c r="A41" s="0" t="n">
        <v>8</v>
      </c>
      <c r="B41" s="7" t="str">
        <f aca="false">IFERROR(INDEX(LGA_Summary!$C:$C,MATCH(LARGE(Rank_Keys!$F:$F,8),Rank_Keys!$F:$F,0)),"")</f>
        <v>Eurobodalla</v>
      </c>
      <c r="C41" s="18" t="n">
        <f aca="false">IFERROR(INDEX(LGA_Summary!$D:$D,MATCH(LARGE(Rank_Keys!$F:$F,8),Rank_Keys!$F:$F,0)),"")</f>
        <v>43471</v>
      </c>
      <c r="D41" s="19" t="n">
        <f aca="false">IFERROR(INDEX(LGA_Summary!$F:$F,MATCH(LARGE(Rank_Keys!$F:$F,8),Rank_Keys!$F:$F,0)),"")</f>
        <v>1</v>
      </c>
      <c r="E41" s="10" t="n">
        <f aca="false">IFERROR(INDEX(LGA_Summary!$U:$U,MATCH(LARGE(Rank_Keys!$F:$F,8),Rank_Keys!$F:$F,0)),"")</f>
        <v>0.0536576641030227</v>
      </c>
      <c r="F41" s="10" t="n">
        <f aca="false">IFERROR(INDEX(LGA_Summary!$T:$T,MATCH(LARGE(Rank_Keys!$F:$F,8),Rank_Keys!$F:$F,0)),"")</f>
        <v>0.237645789793029</v>
      </c>
      <c r="G41" s="12" t="n">
        <f aca="false">IFERROR(INDEX(LGA_Summary!$V:$V,MATCH(LARGE(Rank_Keys!$F:$F,8),Rank_Keys!$F:$F,0)),"")</f>
        <v>18.3988125690006</v>
      </c>
      <c r="J41" s="0" t="n">
        <v>8</v>
      </c>
      <c r="K41" s="7" t="str">
        <f aca="false">IFERROR(INDEX(LGA_Summary!$C:$C,MATCH(LARGE(Rank_Keys!$G:$G,8),Rank_Keys!$G:$G,0)),"")</f>
        <v>Logan</v>
      </c>
      <c r="L41" s="18" t="n">
        <f aca="false">IFERROR(INDEX(LGA_Summary!$D:$D,MATCH(LARGE(Rank_Keys!$G:$G,8),Rank_Keys!$G:$G,0)),"")</f>
        <v>55522</v>
      </c>
      <c r="M41" s="19" t="n">
        <f aca="false">IFERROR(INDEX(LGA_Summary!$F:$F,MATCH(LARGE(Rank_Keys!$G:$G,8),Rank_Keys!$G:$G,0)),"")</f>
        <v>2</v>
      </c>
      <c r="N41" s="9" t="n">
        <f aca="false">IFERROR(INDEX(LGA_Summary!$G:$G,MATCH(LARGE(Rank_Keys!$G:$G,8),Rank_Keys!$G:$G,0)),"")</f>
        <v>8820</v>
      </c>
      <c r="O41" s="10" t="n">
        <f aca="false">IFERROR(INDEX(LGA_Summary!$J:$J,MATCH(LARGE(Rank_Keys!$G:$G,8),Rank_Keys!$G:$G,0)),"")</f>
        <v>0.197959183673469</v>
      </c>
    </row>
    <row r="42" customFormat="false" ht="15" hidden="false" customHeight="false" outlineLevel="0" collapsed="false">
      <c r="A42" s="0" t="n">
        <v>9</v>
      </c>
      <c r="B42" s="7" t="str">
        <f aca="false">IFERROR(INDEX(LGA_Summary!$C:$C,MATCH(LARGE(Rank_Keys!$F:$F,9),Rank_Keys!$F:$F,0)),"")</f>
        <v>Ballina</v>
      </c>
      <c r="C42" s="18" t="n">
        <f aca="false">IFERROR(INDEX(LGA_Summary!$D:$D,MATCH(LARGE(Rank_Keys!$F:$F,9),Rank_Keys!$F:$F,0)),"")</f>
        <v>49458</v>
      </c>
      <c r="D42" s="19" t="n">
        <f aca="false">IFERROR(INDEX(LGA_Summary!$F:$F,MATCH(LARGE(Rank_Keys!$F:$F,9),Rank_Keys!$F:$F,0)),"")</f>
        <v>1</v>
      </c>
      <c r="E42" s="10" t="n">
        <f aca="false">IFERROR(INDEX(LGA_Summary!$U:$U,MATCH(LARGE(Rank_Keys!$F:$F,9),Rank_Keys!$F:$F,0)),"")</f>
        <v>0.0762074649445661</v>
      </c>
      <c r="F42" s="10" t="n">
        <f aca="false">IFERROR(INDEX(LGA_Summary!$T:$T,MATCH(LARGE(Rank_Keys!$F:$F,9),Rank_Keys!$F:$F,0)),"")</f>
        <v>0.259114742104621</v>
      </c>
      <c r="G42" s="12" t="n">
        <f aca="false">IFERROR(INDEX(LGA_Summary!$V:$V,MATCH(LARGE(Rank_Keys!$F:$F,9),Rank_Keys!$F:$F,0)),"")</f>
        <v>18.2907277160055</v>
      </c>
      <c r="J42" s="0" t="n">
        <v>9</v>
      </c>
      <c r="K42" s="7" t="str">
        <f aca="false">IFERROR(INDEX(LGA_Summary!$C:$C,MATCH(LARGE(Rank_Keys!$G:$G,9),Rank_Keys!$G:$G,0)),"")</f>
        <v>Scenic Rim</v>
      </c>
      <c r="L42" s="18" t="n">
        <f aca="false">IFERROR(INDEX(LGA_Summary!$D:$D,MATCH(LARGE(Rank_Keys!$G:$G,9),Rank_Keys!$G:$G,0)),"")</f>
        <v>48993</v>
      </c>
      <c r="M42" s="19" t="n">
        <f aca="false">IFERROR(INDEX(LGA_Summary!$F:$F,MATCH(LARGE(Rank_Keys!$G:$G,9),Rank_Keys!$G:$G,0)),"")</f>
        <v>1</v>
      </c>
      <c r="N42" s="9" t="n">
        <f aca="false">IFERROR(INDEX(LGA_Summary!$G:$G,MATCH(LARGE(Rank_Keys!$G:$G,9),Rank_Keys!$G:$G,0)),"")</f>
        <v>1011</v>
      </c>
      <c r="O42" s="10" t="n">
        <f aca="false">IFERROR(INDEX(LGA_Summary!$J:$J,MATCH(LARGE(Rank_Keys!$G:$G,9),Rank_Keys!$G:$G,0)),"")</f>
        <v>0.181998021760633</v>
      </c>
    </row>
    <row r="43" customFormat="false" ht="15" hidden="false" customHeight="false" outlineLevel="0" collapsed="false">
      <c r="A43" s="0" t="n">
        <v>10</v>
      </c>
      <c r="B43" s="7" t="str">
        <f aca="false">IFERROR(INDEX(LGA_Summary!$C:$C,MATCH(LARGE(Rank_Keys!$F:$F,10),Rank_Keys!$F:$F,0)),"")</f>
        <v>Queanbeyan-Palerang Regional</v>
      </c>
      <c r="C43" s="18" t="n">
        <f aca="false">IFERROR(INDEX(LGA_Summary!$D:$D,MATCH(LARGE(Rank_Keys!$F:$F,10),Rank_Keys!$F:$F,0)),"")</f>
        <v>74963</v>
      </c>
      <c r="D43" s="19" t="n">
        <f aca="false">IFERROR(INDEX(LGA_Summary!$F:$F,MATCH(LARGE(Rank_Keys!$F:$F,10),Rank_Keys!$F:$F,0)),"")</f>
        <v>5</v>
      </c>
      <c r="E43" s="10" t="n">
        <f aca="false">IFERROR(INDEX(LGA_Summary!$U:$U,MATCH(LARGE(Rank_Keys!$F:$F,10),Rank_Keys!$F:$F,0)),"")</f>
        <v>0.144539215198687</v>
      </c>
      <c r="F43" s="10" t="n">
        <f aca="false">IFERROR(INDEX(LGA_Summary!$T:$T,MATCH(LARGE(Rank_Keys!$F:$F,10),Rank_Keys!$F:$F,0)),"")</f>
        <v>0.32554792132873</v>
      </c>
      <c r="G43" s="12" t="n">
        <f aca="false">IFERROR(INDEX(LGA_Summary!$V:$V,MATCH(LARGE(Rank_Keys!$F:$F,10),Rank_Keys!$F:$F,0)),"")</f>
        <v>18.1008706130043</v>
      </c>
      <c r="J43" s="0" t="n">
        <v>10</v>
      </c>
      <c r="K43" s="7" t="str">
        <f aca="false">IFERROR(INDEX(LGA_Summary!$C:$C,MATCH(LARGE(Rank_Keys!$G:$G,10),Rank_Keys!$G:$G,0)),"")</f>
        <v>Cairns</v>
      </c>
      <c r="L43" s="18" t="n">
        <f aca="false">IFERROR(INDEX(LGA_Summary!$D:$D,MATCH(LARGE(Rank_Keys!$G:$G,10),Rank_Keys!$G:$G,0)),"")</f>
        <v>55547</v>
      </c>
      <c r="M43" s="19" t="n">
        <f aca="false">IFERROR(INDEX(LGA_Summary!$F:$F,MATCH(LARGE(Rank_Keys!$G:$G,10),Rank_Keys!$G:$G,0)),"")</f>
        <v>3</v>
      </c>
      <c r="N43" s="9" t="n">
        <f aca="false">IFERROR(INDEX(LGA_Summary!$G:$G,MATCH(LARGE(Rank_Keys!$G:$G,10),Rank_Keys!$G:$G,0)),"")</f>
        <v>3556</v>
      </c>
      <c r="O43" s="10" t="n">
        <f aca="false">IFERROR(INDEX(LGA_Summary!$J:$J,MATCH(LARGE(Rank_Keys!$G:$G,10),Rank_Keys!$G:$G,0)),"")</f>
        <v>0.170416197975253</v>
      </c>
    </row>
    <row r="46" customFormat="false" ht="15" hidden="false" customHeight="false" outlineLevel="0" collapsed="false">
      <c r="A46" s="13" t="s">
        <v>106</v>
      </c>
      <c r="J46" s="13" t="s">
        <v>107</v>
      </c>
    </row>
    <row r="47" customFormat="false" ht="42" hidden="false" customHeight="true" outlineLevel="0" collapsed="false">
      <c r="A47" s="4" t="s">
        <v>91</v>
      </c>
      <c r="B47" s="4" t="s">
        <v>92</v>
      </c>
      <c r="C47" s="4" t="s">
        <v>93</v>
      </c>
      <c r="D47" s="4" t="s">
        <v>70</v>
      </c>
      <c r="E47" s="4" t="s">
        <v>94</v>
      </c>
      <c r="F47" s="4" t="s">
        <v>98</v>
      </c>
      <c r="J47" s="4" t="s">
        <v>91</v>
      </c>
      <c r="K47" s="4" t="s">
        <v>108</v>
      </c>
      <c r="L47" s="4" t="s">
        <v>109</v>
      </c>
      <c r="M47" s="4" t="s">
        <v>110</v>
      </c>
      <c r="N47" s="4" t="s">
        <v>70</v>
      </c>
      <c r="O47" s="4" t="s">
        <v>111</v>
      </c>
      <c r="P47" s="4" t="s">
        <v>112</v>
      </c>
    </row>
    <row r="48" customFormat="false" ht="15" hidden="false" customHeight="false" outlineLevel="0" collapsed="false">
      <c r="A48" s="0" t="n">
        <v>1</v>
      </c>
      <c r="B48" s="7" t="str">
        <f aca="false">IFERROR(INDEX(LGA_Summary!$C:$C,MATCH(LARGE(Rank_Keys!$H:$H,1),Rank_Keys!$H:$H,0)),"")</f>
        <v>Brisbane</v>
      </c>
      <c r="C48" s="18" t="n">
        <f aca="false">IFERROR(INDEX(LGA_Summary!$D:$D,MATCH(LARGE(Rank_Keys!$H:$H,1),Rank_Keys!$H:$H,0)),"")</f>
        <v>63317</v>
      </c>
      <c r="D48" s="19" t="n">
        <f aca="false">IFERROR(INDEX(LGA_Summary!$F:$F,MATCH(LARGE(Rank_Keys!$H:$H,1),Rank_Keys!$H:$H,0)),"")</f>
        <v>5</v>
      </c>
      <c r="E48" s="9" t="n">
        <f aca="false">IFERROR(INDEX(LGA_Summary!$G:$G,MATCH(LARGE(Rank_Keys!$H:$H,1),Rank_Keys!$H:$H,0)),"")</f>
        <v>34175</v>
      </c>
      <c r="F48" s="9" t="n">
        <f aca="false">IFERROR(INDEX(LGA_Summary!$H:$H,MATCH(LARGE(Rank_Keys!$H:$H,1),Rank_Keys!$H:$H,0)),"")</f>
        <v>10628</v>
      </c>
      <c r="J48" s="0" t="n">
        <v>1</v>
      </c>
      <c r="K48" s="19" t="n">
        <f aca="false">IFERROR(INDEX(VIC_Postcode!$A:$A,MATCH(LARGE(Rank_Keys!$I:$I,1),Rank_Keys!$I:$I,0)),"")</f>
        <v>3000</v>
      </c>
      <c r="L48" s="7" t="str">
        <f aca="false">IFERROR(INDEX(VIC_Postcode!$O:$O,MATCH(LARGE(Rank_Keys!$I:$I,1),Rank_Keys!$I:$I,0)),"")</f>
        <v>Melbourne CBD</v>
      </c>
      <c r="M48" s="18" t="n">
        <f aca="false">IFERROR(INDEX(VIC_Postcode!$B:$B,MATCH(LARGE(Rank_Keys!$I:$I,1),Rank_Keys!$I:$I,0)),"")</f>
        <v>34511</v>
      </c>
      <c r="N48" s="19" t="n">
        <f aca="false">IFERROR(INDEX(VIC_Postcode!$D:$D,MATCH(LARGE(Rank_Keys!$I:$I,1),Rank_Keys!$I:$I,0)),"")</f>
        <v>1</v>
      </c>
      <c r="O48" s="9" t="n">
        <f aca="false">IFERROR(INDEX(VIC_Postcode!$F:$F,MATCH(LARGE(Rank_Keys!$I:$I,1),Rank_Keys!$I:$I,0)),"")</f>
        <v>2217</v>
      </c>
      <c r="P48" s="12" t="n">
        <f aca="false">IFERROR(INDEX(VIC_Postcode!$G:$G,MATCH(LARGE(Rank_Keys!$I:$I,1),Rank_Keys!$I:$I,0)),"")</f>
        <v>94.820580813481</v>
      </c>
    </row>
    <row r="49" customFormat="false" ht="15" hidden="false" customHeight="false" outlineLevel="0" collapsed="false">
      <c r="A49" s="0" t="n">
        <v>2</v>
      </c>
      <c r="B49" s="7" t="str">
        <f aca="false">IFERROR(INDEX(LGA_Summary!$C:$C,MATCH(LARGE(Rank_Keys!$H:$H,2),Rank_Keys!$H:$H,0)),"")</f>
        <v>Gold Coast</v>
      </c>
      <c r="C49" s="18" t="n">
        <f aca="false">IFERROR(INDEX(LGA_Summary!$D:$D,MATCH(LARGE(Rank_Keys!$H:$H,2),Rank_Keys!$H:$H,0)),"")</f>
        <v>53824</v>
      </c>
      <c r="D49" s="19" t="n">
        <f aca="false">IFERROR(INDEX(LGA_Summary!$F:$F,MATCH(LARGE(Rank_Keys!$H:$H,2),Rank_Keys!$H:$H,0)),"")</f>
        <v>2</v>
      </c>
      <c r="E49" s="9" t="n">
        <f aca="false">IFERROR(INDEX(LGA_Summary!$G:$G,MATCH(LARGE(Rank_Keys!$H:$H,2),Rank_Keys!$H:$H,0)),"")</f>
        <v>17131</v>
      </c>
      <c r="F49" s="9" t="n">
        <f aca="false">IFERROR(INDEX(LGA_Summary!$H:$H,MATCH(LARGE(Rank_Keys!$H:$H,2),Rank_Keys!$H:$H,0)),"")</f>
        <v>3696</v>
      </c>
      <c r="J49" s="0" t="n">
        <v>2</v>
      </c>
      <c r="K49" s="19" t="n">
        <f aca="false">IFERROR(INDEX(VIC_Postcode!$A:$A,MATCH(LARGE(Rank_Keys!$I:$I,2),Rank_Keys!$I:$I,0)),"")</f>
        <v>3104</v>
      </c>
      <c r="L49" s="7" t="str">
        <f aca="false">IFERROR(INDEX(VIC_Postcode!$O:$O,MATCH(LARGE(Rank_Keys!$I:$I,2),Rank_Keys!$I:$I,0)),"")</f>
        <v>Balwyn North</v>
      </c>
      <c r="M49" s="18" t="n">
        <f aca="false">IFERROR(INDEX(VIC_Postcode!$B:$B,MATCH(LARGE(Rank_Keys!$I:$I,2),Rank_Keys!$I:$I,0)),"")</f>
        <v>57008</v>
      </c>
      <c r="N49" s="19" t="n">
        <f aca="false">IFERROR(INDEX(VIC_Postcode!$D:$D,MATCH(LARGE(Rank_Keys!$I:$I,2),Rank_Keys!$I:$I,0)),"")</f>
        <v>3</v>
      </c>
      <c r="O49" s="9" t="n">
        <f aca="false">IFERROR(INDEX(VIC_Postcode!$F:$F,MATCH(LARGE(Rank_Keys!$I:$I,2),Rank_Keys!$I:$I,0)),"")</f>
        <v>951</v>
      </c>
      <c r="P49" s="12" t="n">
        <f aca="false">IFERROR(INDEX(VIC_Postcode!$G:$G,MATCH(LARGE(Rank_Keys!$I:$I,2),Rank_Keys!$I:$I,0)),"")</f>
        <v>63.3197949264265</v>
      </c>
    </row>
    <row r="50" customFormat="false" ht="15" hidden="false" customHeight="false" outlineLevel="0" collapsed="false">
      <c r="A50" s="0" t="n">
        <v>3</v>
      </c>
      <c r="B50" s="7" t="str">
        <f aca="false">IFERROR(INDEX(LGA_Summary!$C:$C,MATCH(LARGE(Rank_Keys!$H:$H,3),Rank_Keys!$H:$H,0)),"")</f>
        <v>Moreton Bay</v>
      </c>
      <c r="C50" s="18" t="n">
        <f aca="false">IFERROR(INDEX(LGA_Summary!$D:$D,MATCH(LARGE(Rank_Keys!$H:$H,3),Rank_Keys!$H:$H,0)),"")</f>
        <v>57332</v>
      </c>
      <c r="D50" s="19" t="n">
        <f aca="false">IFERROR(INDEX(LGA_Summary!$F:$F,MATCH(LARGE(Rank_Keys!$H:$H,3),Rank_Keys!$H:$H,0)),"")</f>
        <v>3</v>
      </c>
      <c r="E50" s="9" t="n">
        <f aca="false">IFERROR(INDEX(LGA_Summary!$G:$G,MATCH(LARGE(Rank_Keys!$H:$H,3),Rank_Keys!$H:$H,0)),"")</f>
        <v>13424</v>
      </c>
      <c r="F50" s="9" t="n">
        <f aca="false">IFERROR(INDEX(LGA_Summary!$H:$H,MATCH(LARGE(Rank_Keys!$H:$H,3),Rank_Keys!$H:$H,0)),"")</f>
        <v>2965</v>
      </c>
      <c r="J50" s="0" t="n">
        <v>3</v>
      </c>
      <c r="K50" s="19" t="n">
        <f aca="false">IFERROR(INDEX(VIC_Postcode!$A:$A,MATCH(LARGE(Rank_Keys!$I:$I,3),Rank_Keys!$I:$I,0)),"")</f>
        <v>3026</v>
      </c>
      <c r="L50" s="7" t="str">
        <f aca="false">IFERROR(INDEX(VIC_Postcode!$O:$O,MATCH(LARGE(Rank_Keys!$I:$I,3),Rank_Keys!$I:$I,0)),"")</f>
        <v>Derrimut, Laverton North</v>
      </c>
      <c r="M50" s="18" t="n">
        <f aca="false">IFERROR(INDEX(VIC_Postcode!$B:$B,MATCH(LARGE(Rank_Keys!$I:$I,3),Rank_Keys!$I:$I,0)),"")</f>
        <v>54711</v>
      </c>
      <c r="N50" s="19" t="n">
        <f aca="false">IFERROR(INDEX(VIC_Postcode!$D:$D,MATCH(LARGE(Rank_Keys!$I:$I,3),Rank_Keys!$I:$I,0)),"")</f>
        <v>2</v>
      </c>
      <c r="O50" s="9" t="n">
        <f aca="false">IFERROR(INDEX(VIC_Postcode!$F:$F,MATCH(LARGE(Rank_Keys!$I:$I,3),Rank_Keys!$I:$I,0)),"")</f>
        <v>1062</v>
      </c>
      <c r="P50" s="12" t="n">
        <f aca="false">IFERROR(INDEX(VIC_Postcode!$G:$G,MATCH(LARGE(Rank_Keys!$I:$I,3),Rank_Keys!$I:$I,0)),"")</f>
        <v>63.3122689877191</v>
      </c>
    </row>
    <row r="51" customFormat="false" ht="15" hidden="false" customHeight="false" outlineLevel="0" collapsed="false">
      <c r="A51" s="0" t="n">
        <v>4</v>
      </c>
      <c r="B51" s="7" t="str">
        <f aca="false">IFERROR(INDEX(LGA_Summary!$C:$C,MATCH(LARGE(Rank_Keys!$H:$H,4),Rank_Keys!$H:$H,0)),"")</f>
        <v>Sunshine Coast</v>
      </c>
      <c r="C51" s="18" t="n">
        <f aca="false">IFERROR(INDEX(LGA_Summary!$D:$D,MATCH(LARGE(Rank_Keys!$H:$H,4),Rank_Keys!$H:$H,0)),"")</f>
        <v>52638</v>
      </c>
      <c r="D51" s="19" t="n">
        <f aca="false">IFERROR(INDEX(LGA_Summary!$F:$F,MATCH(LARGE(Rank_Keys!$H:$H,4),Rank_Keys!$H:$H,0)),"")</f>
        <v>1</v>
      </c>
      <c r="E51" s="9" t="n">
        <f aca="false">IFERROR(INDEX(LGA_Summary!$G:$G,MATCH(LARGE(Rank_Keys!$H:$H,4),Rank_Keys!$H:$H,0)),"")</f>
        <v>9334</v>
      </c>
      <c r="F51" s="9" t="n">
        <f aca="false">IFERROR(INDEX(LGA_Summary!$H:$H,MATCH(LARGE(Rank_Keys!$H:$H,4),Rank_Keys!$H:$H,0)),"")</f>
        <v>2083</v>
      </c>
      <c r="J51" s="0" t="n">
        <v>4</v>
      </c>
      <c r="K51" s="19" t="n">
        <f aca="false">IFERROR(INDEX(VIC_Postcode!$A:$A,MATCH(LARGE(Rank_Keys!$I:$I,4),Rank_Keys!$I:$I,0)),"")</f>
        <v>3124</v>
      </c>
      <c r="L51" s="7" t="str">
        <f aca="false">IFERROR(INDEX(VIC_Postcode!$O:$O,MATCH(LARGE(Rank_Keys!$I:$I,4),Rank_Keys!$I:$I,0)),"")</f>
        <v>Camberwell</v>
      </c>
      <c r="M51" s="18" t="n">
        <f aca="false">IFERROR(INDEX(VIC_Postcode!$B:$B,MATCH(LARGE(Rank_Keys!$I:$I,4),Rank_Keys!$I:$I,0)),"")</f>
        <v>66868</v>
      </c>
      <c r="N51" s="19" t="n">
        <f aca="false">IFERROR(INDEX(VIC_Postcode!$D:$D,MATCH(LARGE(Rank_Keys!$I:$I,4),Rank_Keys!$I:$I,0)),"")</f>
        <v>5</v>
      </c>
      <c r="O51" s="9" t="n">
        <f aca="false">IFERROR(INDEX(VIC_Postcode!$F:$F,MATCH(LARGE(Rank_Keys!$I:$I,4),Rank_Keys!$I:$I,0)),"")</f>
        <v>1005</v>
      </c>
      <c r="P51" s="12" t="n">
        <f aca="false">IFERROR(INDEX(VIC_Postcode!$G:$G,MATCH(LARGE(Rank_Keys!$I:$I,4),Rank_Keys!$I:$I,0)),"")</f>
        <v>62.820352544068</v>
      </c>
    </row>
    <row r="52" customFormat="false" ht="15" hidden="false" customHeight="false" outlineLevel="0" collapsed="false">
      <c r="A52" s="0" t="n">
        <v>5</v>
      </c>
      <c r="B52" s="7" t="str">
        <f aca="false">IFERROR(INDEX(LGA_Summary!$C:$C,MATCH(LARGE(Rank_Keys!$H:$H,5),Rank_Keys!$H:$H,0)),"")</f>
        <v>Logan</v>
      </c>
      <c r="C52" s="18" t="n">
        <f aca="false">IFERROR(INDEX(LGA_Summary!$D:$D,MATCH(LARGE(Rank_Keys!$H:$H,5),Rank_Keys!$H:$H,0)),"")</f>
        <v>55522</v>
      </c>
      <c r="D52" s="19" t="n">
        <f aca="false">IFERROR(INDEX(LGA_Summary!$F:$F,MATCH(LARGE(Rank_Keys!$H:$H,5),Rank_Keys!$H:$H,0)),"")</f>
        <v>2</v>
      </c>
      <c r="E52" s="9" t="n">
        <f aca="false">IFERROR(INDEX(LGA_Summary!$G:$G,MATCH(LARGE(Rank_Keys!$H:$H,5),Rank_Keys!$H:$H,0)),"")</f>
        <v>8820</v>
      </c>
      <c r="F52" s="9" t="n">
        <f aca="false">IFERROR(INDEX(LGA_Summary!$H:$H,MATCH(LARGE(Rank_Keys!$H:$H,5),Rank_Keys!$H:$H,0)),"")</f>
        <v>1746</v>
      </c>
      <c r="J52" s="0" t="n">
        <v>5</v>
      </c>
      <c r="K52" s="19" t="n">
        <f aca="false">IFERROR(INDEX(VIC_Postcode!$A:$A,MATCH(LARGE(Rank_Keys!$I:$I,5),Rank_Keys!$I:$I,0)),"")</f>
        <v>3205</v>
      </c>
      <c r="L52" s="7" t="str">
        <f aca="false">IFERROR(INDEX(VIC_Postcode!$O:$O,MATCH(LARGE(Rank_Keys!$I:$I,5),Rank_Keys!$I:$I,0)),"")</f>
        <v>South Melbourne</v>
      </c>
      <c r="M52" s="18" t="n">
        <f aca="false">IFERROR(INDEX(VIC_Postcode!$B:$B,MATCH(LARGE(Rank_Keys!$I:$I,5),Rank_Keys!$I:$I,0)),"")</f>
        <v>69273</v>
      </c>
      <c r="N52" s="19" t="n">
        <f aca="false">IFERROR(INDEX(VIC_Postcode!$D:$D,MATCH(LARGE(Rank_Keys!$I:$I,5),Rank_Keys!$I:$I,0)),"")</f>
        <v>5</v>
      </c>
      <c r="O52" s="9" t="n">
        <f aca="false">IFERROR(INDEX(VIC_Postcode!$F:$F,MATCH(LARGE(Rank_Keys!$I:$I,5),Rank_Keys!$I:$I,0)),"")</f>
        <v>977</v>
      </c>
      <c r="P52" s="12" t="n">
        <f aca="false">IFERROR(INDEX(VIC_Postcode!$G:$G,MATCH(LARGE(Rank_Keys!$I:$I,5),Rank_Keys!$I:$I,0)),"")</f>
        <v>61.2654417758826</v>
      </c>
    </row>
    <row r="53" customFormat="false" ht="15" hidden="false" customHeight="false" outlineLevel="0" collapsed="false">
      <c r="A53" s="0" t="n">
        <v>6</v>
      </c>
      <c r="B53" s="7" t="str">
        <f aca="false">IFERROR(INDEX(LGA_Summary!$C:$C,MATCH(LARGE(Rank_Keys!$H:$H,6),Rank_Keys!$H:$H,0)),"")</f>
        <v>Ipswich</v>
      </c>
      <c r="C53" s="18" t="n">
        <f aca="false">IFERROR(INDEX(LGA_Summary!$D:$D,MATCH(LARGE(Rank_Keys!$H:$H,6),Rank_Keys!$H:$H,0)),"")</f>
        <v>59405</v>
      </c>
      <c r="D53" s="19" t="n">
        <f aca="false">IFERROR(INDEX(LGA_Summary!$F:$F,MATCH(LARGE(Rank_Keys!$H:$H,6),Rank_Keys!$H:$H,0)),"")</f>
        <v>3</v>
      </c>
      <c r="E53" s="9" t="n">
        <f aca="false">IFERROR(INDEX(LGA_Summary!$G:$G,MATCH(LARGE(Rank_Keys!$H:$H,6),Rank_Keys!$H:$H,0)),"")</f>
        <v>6467</v>
      </c>
      <c r="F53" s="9" t="n">
        <f aca="false">IFERROR(INDEX(LGA_Summary!$H:$H,MATCH(LARGE(Rank_Keys!$H:$H,6),Rank_Keys!$H:$H,0)),"")</f>
        <v>1505</v>
      </c>
      <c r="J53" s="0" t="n">
        <v>6</v>
      </c>
      <c r="K53" s="19" t="n">
        <f aca="false">IFERROR(INDEX(VIC_Postcode!$A:$A,MATCH(LARGE(Rank_Keys!$I:$I,6),Rank_Keys!$I:$I,0)),"")</f>
        <v>3101</v>
      </c>
      <c r="L53" s="7" t="str">
        <f aca="false">IFERROR(INDEX(VIC_Postcode!$O:$O,MATCH(LARGE(Rank_Keys!$I:$I,6),Rank_Keys!$I:$I,0)),"")</f>
        <v>Kew</v>
      </c>
      <c r="M53" s="18" t="n">
        <f aca="false">IFERROR(INDEX(VIC_Postcode!$B:$B,MATCH(LARGE(Rank_Keys!$I:$I,6),Rank_Keys!$I:$I,0)),"")</f>
        <v>70000</v>
      </c>
      <c r="N53" s="19" t="n">
        <f aca="false">IFERROR(INDEX(VIC_Postcode!$D:$D,MATCH(LARGE(Rank_Keys!$I:$I,6),Rank_Keys!$I:$I,0)),"")</f>
        <v>5</v>
      </c>
      <c r="O53" s="9" t="n">
        <f aca="false">IFERROR(INDEX(VIC_Postcode!$F:$F,MATCH(LARGE(Rank_Keys!$I:$I,6),Rank_Keys!$I:$I,0)),"")</f>
        <v>1055</v>
      </c>
      <c r="P53" s="12" t="n">
        <f aca="false">IFERROR(INDEX(VIC_Postcode!$G:$G,MATCH(LARGE(Rank_Keys!$I:$I,6),Rank_Keys!$I:$I,0)),"")</f>
        <v>61.0744471459998</v>
      </c>
    </row>
    <row r="54" customFormat="false" ht="15" hidden="false" customHeight="false" outlineLevel="0" collapsed="false">
      <c r="A54" s="0" t="n">
        <v>7</v>
      </c>
      <c r="B54" s="7" t="str">
        <f aca="false">IFERROR(INDEX(LGA_Summary!$C:$C,MATCH(LARGE(Rank_Keys!$H:$H,7),Rank_Keys!$H:$H,0)),"")</f>
        <v>Redland</v>
      </c>
      <c r="C54" s="18" t="n">
        <f aca="false">IFERROR(INDEX(LGA_Summary!$D:$D,MATCH(LARGE(Rank_Keys!$H:$H,7),Rank_Keys!$H:$H,0)),"")</f>
        <v>59533</v>
      </c>
      <c r="D54" s="19" t="n">
        <f aca="false">IFERROR(INDEX(LGA_Summary!$F:$F,MATCH(LARGE(Rank_Keys!$H:$H,7),Rank_Keys!$H:$H,0)),"")</f>
        <v>4</v>
      </c>
      <c r="E54" s="9" t="n">
        <f aca="false">IFERROR(INDEX(LGA_Summary!$G:$G,MATCH(LARGE(Rank_Keys!$H:$H,7),Rank_Keys!$H:$H,0)),"")</f>
        <v>4373</v>
      </c>
      <c r="F54" s="9" t="n">
        <f aca="false">IFERROR(INDEX(LGA_Summary!$H:$H,MATCH(LARGE(Rank_Keys!$H:$H,7),Rank_Keys!$H:$H,0)),"")</f>
        <v>949</v>
      </c>
      <c r="J54" s="0" t="n">
        <v>7</v>
      </c>
      <c r="K54" s="19" t="n">
        <f aca="false">IFERROR(INDEX(VIC_Postcode!$A:$A,MATCH(LARGE(Rank_Keys!$I:$I,7),Rank_Keys!$I:$I,0)),"")</f>
        <v>3126</v>
      </c>
      <c r="L54" s="7" t="str">
        <f aca="false">IFERROR(INDEX(VIC_Postcode!$O:$O,MATCH(LARGE(Rank_Keys!$I:$I,7),Rank_Keys!$I:$I,0)),"")</f>
        <v>Canterbury</v>
      </c>
      <c r="M54" s="18" t="n">
        <f aca="false">IFERROR(INDEX(VIC_Postcode!$B:$B,MATCH(LARGE(Rank_Keys!$I:$I,7),Rank_Keys!$I:$I,0)),"")</f>
        <v>68259</v>
      </c>
      <c r="N54" s="19" t="n">
        <f aca="false">IFERROR(INDEX(VIC_Postcode!$D:$D,MATCH(LARGE(Rank_Keys!$I:$I,7),Rank_Keys!$I:$I,0)),"")</f>
        <v>5</v>
      </c>
      <c r="O54" s="9" t="n">
        <f aca="false">IFERROR(INDEX(VIC_Postcode!$F:$F,MATCH(LARGE(Rank_Keys!$I:$I,7),Rank_Keys!$I:$I,0)),"")</f>
        <v>347</v>
      </c>
      <c r="P54" s="12" t="n">
        <f aca="false">IFERROR(INDEX(VIC_Postcode!$G:$G,MATCH(LARGE(Rank_Keys!$I:$I,7),Rank_Keys!$I:$I,0)),"")</f>
        <v>61.0485573539761</v>
      </c>
    </row>
    <row r="55" customFormat="false" ht="15" hidden="false" customHeight="false" outlineLevel="0" collapsed="false">
      <c r="A55" s="0" t="n">
        <v>8</v>
      </c>
      <c r="B55" s="7" t="str">
        <f aca="false">IFERROR(INDEX(LGA_Summary!$C:$C,MATCH(LARGE(Rank_Keys!$H:$H,8),Rank_Keys!$H:$H,0)),"")</f>
        <v>Townsville</v>
      </c>
      <c r="C55" s="18" t="n">
        <f aca="false">IFERROR(INDEX(LGA_Summary!$D:$D,MATCH(LARGE(Rank_Keys!$H:$H,8),Rank_Keys!$H:$H,0)),"")</f>
        <v>62262</v>
      </c>
      <c r="D55" s="19" t="n">
        <f aca="false">IFERROR(INDEX(LGA_Summary!$F:$F,MATCH(LARGE(Rank_Keys!$H:$H,8),Rank_Keys!$H:$H,0)),"")</f>
        <v>4</v>
      </c>
      <c r="E55" s="9" t="n">
        <f aca="false">IFERROR(INDEX(LGA_Summary!$G:$G,MATCH(LARGE(Rank_Keys!$H:$H,8),Rank_Keys!$H:$H,0)),"")</f>
        <v>4958</v>
      </c>
      <c r="F55" s="9" t="n">
        <f aca="false">IFERROR(INDEX(LGA_Summary!$H:$H,MATCH(LARGE(Rank_Keys!$H:$H,8),Rank_Keys!$H:$H,0)),"")</f>
        <v>652</v>
      </c>
      <c r="J55" s="0" t="n">
        <v>8</v>
      </c>
      <c r="K55" s="19" t="n">
        <f aca="false">IFERROR(INDEX(VIC_Postcode!$A:$A,MATCH(LARGE(Rank_Keys!$I:$I,8),Rank_Keys!$I:$I,0)),"")</f>
        <v>3103</v>
      </c>
      <c r="L55" s="7" t="str">
        <f aca="false">IFERROR(INDEX(VIC_Postcode!$O:$O,MATCH(LARGE(Rank_Keys!$I:$I,8),Rank_Keys!$I:$I,0)),"")</f>
        <v>Deepdene, Balwyn</v>
      </c>
      <c r="M55" s="18" t="n">
        <f aca="false">IFERROR(INDEX(VIC_Postcode!$B:$B,MATCH(LARGE(Rank_Keys!$I:$I,8),Rank_Keys!$I:$I,0)),"")</f>
        <v>54476</v>
      </c>
      <c r="N55" s="19" t="n">
        <f aca="false">IFERROR(INDEX(VIC_Postcode!$D:$D,MATCH(LARGE(Rank_Keys!$I:$I,8),Rank_Keys!$I:$I,0)),"")</f>
        <v>2</v>
      </c>
      <c r="O55" s="9" t="n">
        <f aca="false">IFERROR(INDEX(VIC_Postcode!$F:$F,MATCH(LARGE(Rank_Keys!$I:$I,8),Rank_Keys!$I:$I,0)),"")</f>
        <v>657</v>
      </c>
      <c r="P55" s="12" t="n">
        <f aca="false">IFERROR(INDEX(VIC_Postcode!$G:$G,MATCH(LARGE(Rank_Keys!$I:$I,8),Rank_Keys!$I:$I,0)),"")</f>
        <v>59.9397865158289</v>
      </c>
    </row>
    <row r="56" customFormat="false" ht="15" hidden="false" customHeight="false" outlineLevel="0" collapsed="false">
      <c r="A56" s="0" t="n">
        <v>9</v>
      </c>
      <c r="B56" s="7" t="str">
        <f aca="false">IFERROR(INDEX(LGA_Summary!$C:$C,MATCH(LARGE(Rank_Keys!$H:$H,9),Rank_Keys!$H:$H,0)),"")</f>
        <v>Cairns</v>
      </c>
      <c r="C56" s="18" t="n">
        <f aca="false">IFERROR(INDEX(LGA_Summary!$D:$D,MATCH(LARGE(Rank_Keys!$H:$H,9),Rank_Keys!$H:$H,0)),"")</f>
        <v>55547</v>
      </c>
      <c r="D56" s="19" t="n">
        <f aca="false">IFERROR(INDEX(LGA_Summary!$F:$F,MATCH(LARGE(Rank_Keys!$H:$H,9),Rank_Keys!$H:$H,0)),"")</f>
        <v>3</v>
      </c>
      <c r="E56" s="9" t="n">
        <f aca="false">IFERROR(INDEX(LGA_Summary!$G:$G,MATCH(LARGE(Rank_Keys!$H:$H,9),Rank_Keys!$H:$H,0)),"")</f>
        <v>3556</v>
      </c>
      <c r="F56" s="9" t="n">
        <f aca="false">IFERROR(INDEX(LGA_Summary!$H:$H,MATCH(LARGE(Rank_Keys!$H:$H,9),Rank_Keys!$H:$H,0)),"")</f>
        <v>606</v>
      </c>
      <c r="J56" s="0" t="n">
        <v>9</v>
      </c>
      <c r="K56" s="19" t="n">
        <f aca="false">IFERROR(INDEX(VIC_Postcode!$A:$A,MATCH(LARGE(Rank_Keys!$I:$I,9),Rank_Keys!$I:$I,0)),"")</f>
        <v>3147</v>
      </c>
      <c r="L56" s="7" t="str">
        <f aca="false">IFERROR(INDEX(VIC_Postcode!$O:$O,MATCH(LARGE(Rank_Keys!$I:$I,9),Rank_Keys!$I:$I,0)),"")</f>
        <v>Ashwood, Ashburton</v>
      </c>
      <c r="M56" s="18" t="n">
        <f aca="false">IFERROR(INDEX(VIC_Postcode!$B:$B,MATCH(LARGE(Rank_Keys!$I:$I,9),Rank_Keys!$I:$I,0)),"")</f>
        <v>66099</v>
      </c>
      <c r="N56" s="19" t="n">
        <f aca="false">IFERROR(INDEX(VIC_Postcode!$D:$D,MATCH(LARGE(Rank_Keys!$I:$I,9),Rank_Keys!$I:$I,0)),"")</f>
        <v>5</v>
      </c>
      <c r="O56" s="9" t="n">
        <f aca="false">IFERROR(INDEX(VIC_Postcode!$F:$F,MATCH(LARGE(Rank_Keys!$I:$I,9),Rank_Keys!$I:$I,0)),"")</f>
        <v>599</v>
      </c>
      <c r="P56" s="12" t="n">
        <f aca="false">IFERROR(INDEX(VIC_Postcode!$G:$G,MATCH(LARGE(Rank_Keys!$I:$I,9),Rank_Keys!$I:$I,0)),"")</f>
        <v>58.2798209768437</v>
      </c>
    </row>
    <row r="57" customFormat="false" ht="15" hidden="false" customHeight="false" outlineLevel="0" collapsed="false">
      <c r="A57" s="0" t="n">
        <v>10</v>
      </c>
      <c r="B57" s="7" t="str">
        <f aca="false">IFERROR(INDEX(LGA_Summary!$C:$C,MATCH(LARGE(Rank_Keys!$H:$H,10),Rank_Keys!$H:$H,0)),"")</f>
        <v>Toowoomba</v>
      </c>
      <c r="C57" s="18" t="n">
        <f aca="false">IFERROR(INDEX(LGA_Summary!$D:$D,MATCH(LARGE(Rank_Keys!$H:$H,10),Rank_Keys!$H:$H,0)),"")</f>
        <v>55551</v>
      </c>
      <c r="D57" s="19" t="n">
        <f aca="false">IFERROR(INDEX(LGA_Summary!$F:$F,MATCH(LARGE(Rank_Keys!$H:$H,10),Rank_Keys!$H:$H,0)),"")</f>
        <v>3</v>
      </c>
      <c r="E57" s="9" t="n">
        <f aca="false">IFERROR(INDEX(LGA_Summary!$G:$G,MATCH(LARGE(Rank_Keys!$H:$H,10),Rank_Keys!$H:$H,0)),"")</f>
        <v>4029</v>
      </c>
      <c r="F57" s="9" t="n">
        <f aca="false">IFERROR(INDEX(LGA_Summary!$H:$H,MATCH(LARGE(Rank_Keys!$H:$H,10),Rank_Keys!$H:$H,0)),"")</f>
        <v>498</v>
      </c>
      <c r="J57" s="0" t="n">
        <v>10</v>
      </c>
      <c r="K57" s="19" t="n">
        <f aca="false">IFERROR(INDEX(VIC_Postcode!$A:$A,MATCH(LARGE(Rank_Keys!$I:$I,10),Rank_Keys!$I:$I,0)),"")</f>
        <v>3027</v>
      </c>
      <c r="L57" s="7" t="str">
        <f aca="false">IFERROR(INDEX(VIC_Postcode!$O:$O,MATCH(LARGE(Rank_Keys!$I:$I,10),Rank_Keys!$I:$I,0)),"")</f>
        <v>Williams Landing</v>
      </c>
      <c r="M57" s="18" t="n">
        <f aca="false">IFERROR(INDEX(VIC_Postcode!$B:$B,MATCH(LARGE(Rank_Keys!$I:$I,10),Rank_Keys!$I:$I,0)),"")</f>
        <v>60366</v>
      </c>
      <c r="N57" s="19" t="n">
        <f aca="false">IFERROR(INDEX(VIC_Postcode!$D:$D,MATCH(LARGE(Rank_Keys!$I:$I,10),Rank_Keys!$I:$I,0)),"")</f>
        <v>3</v>
      </c>
      <c r="O57" s="9" t="n">
        <f aca="false">IFERROR(INDEX(VIC_Postcode!$F:$F,MATCH(LARGE(Rank_Keys!$I:$I,10),Rank_Keys!$I:$I,0)),"")</f>
        <v>373</v>
      </c>
      <c r="P57" s="12" t="n">
        <f aca="false">IFERROR(INDEX(VIC_Postcode!$G:$G,MATCH(LARGE(Rank_Keys!$I:$I,10),Rank_Keys!$I:$I,0)),"")</f>
        <v>57.2964669738863</v>
      </c>
    </row>
    <row r="60" customFormat="false" ht="15" hidden="false" customHeight="false" outlineLevel="0" collapsed="false">
      <c r="A60" s="13" t="s">
        <v>113</v>
      </c>
      <c r="J60" s="13" t="s">
        <v>114</v>
      </c>
    </row>
    <row r="61" customFormat="false" ht="42" hidden="false" customHeight="true" outlineLevel="0" collapsed="false">
      <c r="A61" s="4" t="s">
        <v>91</v>
      </c>
      <c r="B61" s="4" t="s">
        <v>108</v>
      </c>
      <c r="C61" s="4" t="s">
        <v>109</v>
      </c>
      <c r="D61" s="4" t="s">
        <v>110</v>
      </c>
      <c r="E61" s="4" t="s">
        <v>70</v>
      </c>
      <c r="F61" s="4" t="s">
        <v>115</v>
      </c>
      <c r="G61" s="4" t="s">
        <v>111</v>
      </c>
      <c r="J61" s="4" t="s">
        <v>91</v>
      </c>
      <c r="K61" s="4" t="s">
        <v>108</v>
      </c>
      <c r="L61" s="4" t="s">
        <v>109</v>
      </c>
      <c r="M61" s="4" t="s">
        <v>110</v>
      </c>
      <c r="N61" s="4" t="s">
        <v>70</v>
      </c>
      <c r="O61" s="4" t="s">
        <v>116</v>
      </c>
      <c r="P61" s="4" t="s">
        <v>117</v>
      </c>
    </row>
    <row r="62" customFormat="false" ht="15" hidden="false" customHeight="false" outlineLevel="0" collapsed="false">
      <c r="A62" s="0" t="n">
        <v>1</v>
      </c>
      <c r="B62" s="19" t="n">
        <f aca="false">IFERROR(INDEX(VIC_Postcode!$A:$A,MATCH(LARGE(Rank_Keys!$J:$J,1),Rank_Keys!$J:$J,0)),"")</f>
        <v>3030</v>
      </c>
      <c r="C62" s="7" t="str">
        <f aca="false">IFERROR(INDEX(VIC_Postcode!$O:$O,MATCH(LARGE(Rank_Keys!$J:$J,1),Rank_Keys!$J:$J,0)),"")</f>
        <v>Werribee South, Point Cook, Werribee +2</v>
      </c>
      <c r="D62" s="18" t="n">
        <f aca="false">IFERROR(INDEX(VIC_Postcode!$B:$B,MATCH(LARGE(Rank_Keys!$J:$J,1),Rank_Keys!$J:$J,0)),"")</f>
        <v>61527</v>
      </c>
      <c r="E62" s="19" t="n">
        <f aca="false">IFERROR(INDEX(VIC_Postcode!$D:$D,MATCH(LARGE(Rank_Keys!$J:$J,1),Rank_Keys!$J:$J,0)),"")</f>
        <v>4</v>
      </c>
      <c r="F62" s="9" t="n">
        <f aca="false">IFERROR(INDEX(VIC_Postcode!$E:$E,MATCH(LARGE(Rank_Keys!$J:$J,1),Rank_Keys!$J:$J,0)),"")</f>
        <v>91567</v>
      </c>
      <c r="G62" s="9" t="n">
        <f aca="false">IFERROR(INDEX(VIC_Postcode!$F:$F,MATCH(LARGE(Rank_Keys!$J:$J,1),Rank_Keys!$J:$J,0)),"")</f>
        <v>3137</v>
      </c>
      <c r="J62" s="0" t="n">
        <v>1</v>
      </c>
      <c r="K62" s="19" t="n">
        <f aca="false">IFERROR(INDEX(VIC_Postcode!$A:$A,MATCH(LARGE(Rank_Keys!$K:$K,1),Rank_Keys!$K:$K,0)),"")</f>
        <v>3029</v>
      </c>
      <c r="L62" s="7" t="str">
        <f aca="false">IFERROR(INDEX(VIC_Postcode!$O:$O,MATCH(LARGE(Rank_Keys!$K:$K,1),Rank_Keys!$K:$K,0)),"")</f>
        <v>Hoppers Crossing, Tarneit, Truganina</v>
      </c>
      <c r="M62" s="18" t="n">
        <f aca="false">IFERROR(INDEX(VIC_Postcode!$B:$B,MATCH(LARGE(Rank_Keys!$K:$K,1),Rank_Keys!$K:$K,0)),"")</f>
        <v>52005</v>
      </c>
      <c r="N62" s="19" t="n">
        <f aca="false">IFERROR(INDEX(VIC_Postcode!$D:$D,MATCH(LARGE(Rank_Keys!$K:$K,1),Rank_Keys!$K:$K,0)),"")</f>
        <v>1</v>
      </c>
      <c r="O62" s="9" t="n">
        <f aca="false">IFERROR(INDEX(VIC_Postcode!$R:$R,MATCH(LARGE(Rank_Keys!$K:$K,1),Rank_Keys!$K:$K,0)),"")</f>
        <v>218</v>
      </c>
      <c r="P62" s="9" t="n">
        <f aca="false">IFERROR(INDEX(VIC_Postcode!$P:$P,MATCH(LARGE(Rank_Keys!$K:$K,1),Rank_Keys!$K:$K,0)),"")</f>
        <v>623</v>
      </c>
    </row>
    <row r="63" customFormat="false" ht="15" hidden="false" customHeight="false" outlineLevel="0" collapsed="false">
      <c r="A63" s="0" t="n">
        <v>2</v>
      </c>
      <c r="B63" s="19" t="n">
        <f aca="false">IFERROR(INDEX(VIC_Postcode!$A:$A,MATCH(LARGE(Rank_Keys!$J:$J,2),Rank_Keys!$J:$J,0)),"")</f>
        <v>3029</v>
      </c>
      <c r="C63" s="7" t="str">
        <f aca="false">IFERROR(INDEX(VIC_Postcode!$O:$O,MATCH(LARGE(Rank_Keys!$J:$J,2),Rank_Keys!$J:$J,0)),"")</f>
        <v>Hoppers Crossing, Tarneit, Truganina</v>
      </c>
      <c r="D63" s="18" t="n">
        <f aca="false">IFERROR(INDEX(VIC_Postcode!$B:$B,MATCH(LARGE(Rank_Keys!$J:$J,2),Rank_Keys!$J:$J,0)),"")</f>
        <v>52005</v>
      </c>
      <c r="E63" s="19" t="n">
        <f aca="false">IFERROR(INDEX(VIC_Postcode!$D:$D,MATCH(LARGE(Rank_Keys!$J:$J,2),Rank_Keys!$J:$J,0)),"")</f>
        <v>1</v>
      </c>
      <c r="F63" s="9" t="n">
        <f aca="false">IFERROR(INDEX(VIC_Postcode!$E:$E,MATCH(LARGE(Rank_Keys!$J:$J,2),Rank_Keys!$J:$J,0)),"")</f>
        <v>121684</v>
      </c>
      <c r="G63" s="9" t="n">
        <f aca="false">IFERROR(INDEX(VIC_Postcode!$F:$F,MATCH(LARGE(Rank_Keys!$J:$J,2),Rank_Keys!$J:$J,0)),"")</f>
        <v>3116</v>
      </c>
      <c r="J63" s="0" t="n">
        <v>2</v>
      </c>
      <c r="K63" s="19" t="n">
        <f aca="false">IFERROR(INDEX(VIC_Postcode!$A:$A,MATCH(LARGE(Rank_Keys!$K:$K,2),Rank_Keys!$K:$K,0)),"")</f>
        <v>3030</v>
      </c>
      <c r="L63" s="7" t="str">
        <f aca="false">IFERROR(INDEX(VIC_Postcode!$O:$O,MATCH(LARGE(Rank_Keys!$K:$K,2),Rank_Keys!$K:$K,0)),"")</f>
        <v>Werribee South, Point Cook, Werribee +2</v>
      </c>
      <c r="M63" s="18" t="n">
        <f aca="false">IFERROR(INDEX(VIC_Postcode!$B:$B,MATCH(LARGE(Rank_Keys!$K:$K,2),Rank_Keys!$K:$K,0)),"")</f>
        <v>61527</v>
      </c>
      <c r="N63" s="19" t="n">
        <f aca="false">IFERROR(INDEX(VIC_Postcode!$D:$D,MATCH(LARGE(Rank_Keys!$K:$K,2),Rank_Keys!$K:$K,0)),"")</f>
        <v>4</v>
      </c>
      <c r="O63" s="9" t="n">
        <f aca="false">IFERROR(INDEX(VIC_Postcode!$R:$R,MATCH(LARGE(Rank_Keys!$K:$K,2),Rank_Keys!$K:$K,0)),"")</f>
        <v>249</v>
      </c>
      <c r="P63" s="9" t="n">
        <f aca="false">IFERROR(INDEX(VIC_Postcode!$P:$P,MATCH(LARGE(Rank_Keys!$K:$K,2),Rank_Keys!$K:$K,0)),"")</f>
        <v>518</v>
      </c>
    </row>
    <row r="64" customFormat="false" ht="15" hidden="false" customHeight="false" outlineLevel="0" collapsed="false">
      <c r="A64" s="0" t="n">
        <v>3</v>
      </c>
      <c r="B64" s="19" t="n">
        <f aca="false">IFERROR(INDEX(VIC_Postcode!$A:$A,MATCH(LARGE(Rank_Keys!$J:$J,3),Rank_Keys!$J:$J,0)),"")</f>
        <v>3150</v>
      </c>
      <c r="C64" s="7" t="str">
        <f aca="false">IFERROR(INDEX(VIC_Postcode!$O:$O,MATCH(LARGE(Rank_Keys!$J:$J,3),Rank_Keys!$J:$J,0)),"")</f>
        <v>Wheelers Hill, Glen Waverley</v>
      </c>
      <c r="D64" s="18" t="n">
        <f aca="false">IFERROR(INDEX(VIC_Postcode!$B:$B,MATCH(LARGE(Rank_Keys!$J:$J,3),Rank_Keys!$J:$J,0)),"")</f>
        <v>50524</v>
      </c>
      <c r="E64" s="19" t="n">
        <f aca="false">IFERROR(INDEX(VIC_Postcode!$D:$D,MATCH(LARGE(Rank_Keys!$J:$J,3),Rank_Keys!$J:$J,0)),"")</f>
        <v>1</v>
      </c>
      <c r="F64" s="9" t="n">
        <f aca="false">IFERROR(INDEX(VIC_Postcode!$E:$E,MATCH(LARGE(Rank_Keys!$J:$J,3),Rank_Keys!$J:$J,0)),"")</f>
        <v>46063</v>
      </c>
      <c r="G64" s="9" t="n">
        <f aca="false">IFERROR(INDEX(VIC_Postcode!$F:$F,MATCH(LARGE(Rank_Keys!$J:$J,3),Rank_Keys!$J:$J,0)),"")</f>
        <v>2437</v>
      </c>
      <c r="J64" s="0" t="n">
        <v>3</v>
      </c>
      <c r="K64" s="19" t="n">
        <f aca="false">IFERROR(INDEX(VIC_Postcode!$A:$A,MATCH(LARGE(Rank_Keys!$K:$K,3),Rank_Keys!$K:$K,0)),"")</f>
        <v>3150</v>
      </c>
      <c r="L64" s="7" t="str">
        <f aca="false">IFERROR(INDEX(VIC_Postcode!$O:$O,MATCH(LARGE(Rank_Keys!$K:$K,3),Rank_Keys!$K:$K,0)),"")</f>
        <v>Wheelers Hill, Glen Waverley</v>
      </c>
      <c r="M64" s="18" t="n">
        <f aca="false">IFERROR(INDEX(VIC_Postcode!$B:$B,MATCH(LARGE(Rank_Keys!$K:$K,3),Rank_Keys!$K:$K,0)),"")</f>
        <v>50524</v>
      </c>
      <c r="N64" s="19" t="n">
        <f aca="false">IFERROR(INDEX(VIC_Postcode!$D:$D,MATCH(LARGE(Rank_Keys!$K:$K,3),Rank_Keys!$K:$K,0)),"")</f>
        <v>1</v>
      </c>
      <c r="O64" s="9" t="n">
        <f aca="false">IFERROR(INDEX(VIC_Postcode!$R:$R,MATCH(LARGE(Rank_Keys!$K:$K,3),Rank_Keys!$K:$K,0)),"")</f>
        <v>150</v>
      </c>
      <c r="P64" s="9" t="n">
        <f aca="false">IFERROR(INDEX(VIC_Postcode!$P:$P,MATCH(LARGE(Rank_Keys!$K:$K,3),Rank_Keys!$K:$K,0)),"")</f>
        <v>376</v>
      </c>
    </row>
    <row r="65" customFormat="false" ht="15" hidden="false" customHeight="false" outlineLevel="0" collapsed="false">
      <c r="A65" s="0" t="n">
        <v>4</v>
      </c>
      <c r="B65" s="19" t="n">
        <f aca="false">IFERROR(INDEX(VIC_Postcode!$A:$A,MATCH(LARGE(Rank_Keys!$J:$J,4),Rank_Keys!$J:$J,0)),"")</f>
        <v>3000</v>
      </c>
      <c r="C65" s="7" t="str">
        <f aca="false">IFERROR(INDEX(VIC_Postcode!$O:$O,MATCH(LARGE(Rank_Keys!$J:$J,4),Rank_Keys!$J:$J,0)),"")</f>
        <v>Melbourne CBD</v>
      </c>
      <c r="D65" s="18" t="n">
        <f aca="false">IFERROR(INDEX(VIC_Postcode!$B:$B,MATCH(LARGE(Rank_Keys!$J:$J,4),Rank_Keys!$J:$J,0)),"")</f>
        <v>34511</v>
      </c>
      <c r="E65" s="19" t="n">
        <f aca="false">IFERROR(INDEX(VIC_Postcode!$D:$D,MATCH(LARGE(Rank_Keys!$J:$J,4),Rank_Keys!$J:$J,0)),"")</f>
        <v>1</v>
      </c>
      <c r="F65" s="9" t="n">
        <f aca="false">IFERROR(INDEX(VIC_Postcode!$E:$E,MATCH(LARGE(Rank_Keys!$J:$J,4),Rank_Keys!$J:$J,0)),"")</f>
        <v>23381</v>
      </c>
      <c r="G65" s="9" t="n">
        <f aca="false">IFERROR(INDEX(VIC_Postcode!$F:$F,MATCH(LARGE(Rank_Keys!$J:$J,4),Rank_Keys!$J:$J,0)),"")</f>
        <v>2217</v>
      </c>
      <c r="J65" s="0" t="n">
        <v>4</v>
      </c>
      <c r="K65" s="19" t="n">
        <f aca="false">IFERROR(INDEX(VIC_Postcode!$A:$A,MATCH(LARGE(Rank_Keys!$K:$K,4),Rank_Keys!$K:$K,0)),"")</f>
        <v>3000</v>
      </c>
      <c r="L65" s="7" t="str">
        <f aca="false">IFERROR(INDEX(VIC_Postcode!$O:$O,MATCH(LARGE(Rank_Keys!$K:$K,4),Rank_Keys!$K:$K,0)),"")</f>
        <v>Melbourne CBD</v>
      </c>
      <c r="M65" s="18" t="n">
        <f aca="false">IFERROR(INDEX(VIC_Postcode!$B:$B,MATCH(LARGE(Rank_Keys!$K:$K,4),Rank_Keys!$K:$K,0)),"")</f>
        <v>34511</v>
      </c>
      <c r="N65" s="19" t="n">
        <f aca="false">IFERROR(INDEX(VIC_Postcode!$D:$D,MATCH(LARGE(Rank_Keys!$K:$K,4),Rank_Keys!$K:$K,0)),"")</f>
        <v>1</v>
      </c>
      <c r="O65" s="9" t="n">
        <f aca="false">IFERROR(INDEX(VIC_Postcode!$R:$R,MATCH(LARGE(Rank_Keys!$K:$K,4),Rank_Keys!$K:$K,0)),"")</f>
        <v>141</v>
      </c>
      <c r="P65" s="9" t="n">
        <f aca="false">IFERROR(INDEX(VIC_Postcode!$P:$P,MATCH(LARGE(Rank_Keys!$K:$K,4),Rank_Keys!$K:$K,0)),"")</f>
        <v>370</v>
      </c>
    </row>
    <row r="66" customFormat="false" ht="15" hidden="false" customHeight="false" outlineLevel="0" collapsed="false">
      <c r="A66" s="0" t="n">
        <v>5</v>
      </c>
      <c r="B66" s="19" t="n">
        <f aca="false">IFERROR(INDEX(VIC_Postcode!$A:$A,MATCH(LARGE(Rank_Keys!$J:$J,5),Rank_Keys!$J:$J,0)),"")</f>
        <v>3064</v>
      </c>
      <c r="C66" s="7" t="str">
        <f aca="false">IFERROR(INDEX(VIC_Postcode!$O:$O,MATCH(LARGE(Rank_Keys!$J:$J,5),Rank_Keys!$J:$J,0)),"")</f>
        <v>Roxburgh Park, Kalkallo, Donnybrook +2</v>
      </c>
      <c r="D66" s="18" t="n">
        <f aca="false">IFERROR(INDEX(VIC_Postcode!$B:$B,MATCH(LARGE(Rank_Keys!$J:$J,5),Rank_Keys!$J:$J,0)),"")</f>
        <v>52219</v>
      </c>
      <c r="E66" s="19" t="n">
        <f aca="false">IFERROR(INDEX(VIC_Postcode!$D:$D,MATCH(LARGE(Rank_Keys!$J:$J,5),Rank_Keys!$J:$J,0)),"")</f>
        <v>2</v>
      </c>
      <c r="F66" s="9" t="n">
        <f aca="false">IFERROR(INDEX(VIC_Postcode!$E:$E,MATCH(LARGE(Rank_Keys!$J:$J,5),Rank_Keys!$J:$J,0)),"")</f>
        <v>101218</v>
      </c>
      <c r="G66" s="9" t="n">
        <f aca="false">IFERROR(INDEX(VIC_Postcode!$F:$F,MATCH(LARGE(Rank_Keys!$J:$J,5),Rank_Keys!$J:$J,0)),"")</f>
        <v>1870</v>
      </c>
      <c r="J66" s="0" t="n">
        <v>5</v>
      </c>
      <c r="K66" s="19" t="n">
        <f aca="false">IFERROR(INDEX(VIC_Postcode!$A:$A,MATCH(LARGE(Rank_Keys!$K:$K,5),Rank_Keys!$K:$K,0)),"")</f>
        <v>3064</v>
      </c>
      <c r="L66" s="7" t="str">
        <f aca="false">IFERROR(INDEX(VIC_Postcode!$O:$O,MATCH(LARGE(Rank_Keys!$K:$K,5),Rank_Keys!$K:$K,0)),"")</f>
        <v>Roxburgh Park, Kalkallo, Donnybrook +2</v>
      </c>
      <c r="M66" s="18" t="n">
        <f aca="false">IFERROR(INDEX(VIC_Postcode!$B:$B,MATCH(LARGE(Rank_Keys!$K:$K,5),Rank_Keys!$K:$K,0)),"")</f>
        <v>52219</v>
      </c>
      <c r="N66" s="19" t="n">
        <f aca="false">IFERROR(INDEX(VIC_Postcode!$D:$D,MATCH(LARGE(Rank_Keys!$K:$K,5),Rank_Keys!$K:$K,0)),"")</f>
        <v>2</v>
      </c>
      <c r="O66" s="9" t="n">
        <f aca="false">IFERROR(INDEX(VIC_Postcode!$R:$R,MATCH(LARGE(Rank_Keys!$K:$K,5),Rank_Keys!$K:$K,0)),"")</f>
        <v>124</v>
      </c>
      <c r="P66" s="9" t="n">
        <f aca="false">IFERROR(INDEX(VIC_Postcode!$P:$P,MATCH(LARGE(Rank_Keys!$K:$K,5),Rank_Keys!$K:$K,0)),"")</f>
        <v>361</v>
      </c>
    </row>
    <row r="67" customFormat="false" ht="15" hidden="false" customHeight="false" outlineLevel="0" collapsed="false">
      <c r="A67" s="0" t="n">
        <v>6</v>
      </c>
      <c r="B67" s="19" t="n">
        <f aca="false">IFERROR(INDEX(VIC_Postcode!$A:$A,MATCH(LARGE(Rank_Keys!$J:$J,6),Rank_Keys!$J:$J,0)),"")</f>
        <v>3977</v>
      </c>
      <c r="C67" s="7" t="str">
        <f aca="false">IFERROR(INDEX(VIC_Postcode!$O:$O,MATCH(LARGE(Rank_Keys!$J:$J,6),Rank_Keys!$J:$J,0)),"")</f>
        <v>Junction Village, Sandhurst, Botanic Ridge +8</v>
      </c>
      <c r="D67" s="18" t="n">
        <f aca="false">IFERROR(INDEX(VIC_Postcode!$B:$B,MATCH(LARGE(Rank_Keys!$J:$J,6),Rank_Keys!$J:$J,0)),"")</f>
        <v>57157</v>
      </c>
      <c r="E67" s="19" t="n">
        <f aca="false">IFERROR(INDEX(VIC_Postcode!$D:$D,MATCH(LARGE(Rank_Keys!$J:$J,6),Rank_Keys!$J:$J,0)),"")</f>
        <v>3</v>
      </c>
      <c r="F67" s="9" t="n">
        <f aca="false">IFERROR(INDEX(VIC_Postcode!$E:$E,MATCH(LARGE(Rank_Keys!$J:$J,6),Rank_Keys!$J:$J,0)),"")</f>
        <v>94196</v>
      </c>
      <c r="G67" s="9" t="n">
        <f aca="false">IFERROR(INDEX(VIC_Postcode!$F:$F,MATCH(LARGE(Rank_Keys!$J:$J,6),Rank_Keys!$J:$J,0)),"")</f>
        <v>1803</v>
      </c>
      <c r="J67" s="0" t="n">
        <v>6</v>
      </c>
      <c r="K67" s="19" t="n">
        <f aca="false">IFERROR(INDEX(VIC_Postcode!$A:$A,MATCH(LARGE(Rank_Keys!$K:$K,6),Rank_Keys!$K:$K,0)),"")</f>
        <v>3977</v>
      </c>
      <c r="L67" s="7" t="str">
        <f aca="false">IFERROR(INDEX(VIC_Postcode!$O:$O,MATCH(LARGE(Rank_Keys!$K:$K,6),Rank_Keys!$K:$K,0)),"")</f>
        <v>Junction Village, Sandhurst, Botanic Ridge +8</v>
      </c>
      <c r="M67" s="18" t="n">
        <f aca="false">IFERROR(INDEX(VIC_Postcode!$B:$B,MATCH(LARGE(Rank_Keys!$K:$K,6),Rank_Keys!$K:$K,0)),"")</f>
        <v>57157</v>
      </c>
      <c r="N67" s="19" t="n">
        <f aca="false">IFERROR(INDEX(VIC_Postcode!$D:$D,MATCH(LARGE(Rank_Keys!$K:$K,6),Rank_Keys!$K:$K,0)),"")</f>
        <v>3</v>
      </c>
      <c r="O67" s="9" t="n">
        <f aca="false">IFERROR(INDEX(VIC_Postcode!$R:$R,MATCH(LARGE(Rank_Keys!$K:$K,6),Rank_Keys!$K:$K,0)),"")</f>
        <v>107</v>
      </c>
      <c r="P67" s="9" t="n">
        <f aca="false">IFERROR(INDEX(VIC_Postcode!$P:$P,MATCH(LARGE(Rank_Keys!$K:$K,6),Rank_Keys!$K:$K,0)),"")</f>
        <v>358</v>
      </c>
    </row>
    <row r="68" customFormat="false" ht="15" hidden="false" customHeight="false" outlineLevel="0" collapsed="false">
      <c r="A68" s="0" t="n">
        <v>7</v>
      </c>
      <c r="B68" s="19" t="n">
        <f aca="false">IFERROR(INDEX(VIC_Postcode!$A:$A,MATCH(LARGE(Rank_Keys!$J:$J,7),Rank_Keys!$J:$J,0)),"")</f>
        <v>3978</v>
      </c>
      <c r="C68" s="7" t="str">
        <f aca="false">IFERROR(INDEX(VIC_Postcode!$O:$O,MATCH(LARGE(Rank_Keys!$J:$J,7),Rank_Keys!$J:$J,0)),"")</f>
        <v>Cardinia, Clyde North, Clyde</v>
      </c>
      <c r="D68" s="18" t="n">
        <f aca="false">IFERROR(INDEX(VIC_Postcode!$B:$B,MATCH(LARGE(Rank_Keys!$J:$J,7),Rank_Keys!$J:$J,0)),"")</f>
        <v>58136</v>
      </c>
      <c r="E68" s="19" t="n">
        <f aca="false">IFERROR(INDEX(VIC_Postcode!$D:$D,MATCH(LARGE(Rank_Keys!$J:$J,7),Rank_Keys!$J:$J,0)),"")</f>
        <v>3</v>
      </c>
      <c r="F68" s="9" t="n">
        <f aca="false">IFERROR(INDEX(VIC_Postcode!$E:$E,MATCH(LARGE(Rank_Keys!$J:$J,7),Rank_Keys!$J:$J,0)),"")</f>
        <v>54608</v>
      </c>
      <c r="G68" s="9" t="n">
        <f aca="false">IFERROR(INDEX(VIC_Postcode!$F:$F,MATCH(LARGE(Rank_Keys!$J:$J,7),Rank_Keys!$J:$J,0)),"")</f>
        <v>1693</v>
      </c>
      <c r="J68" s="0" t="n">
        <v>7</v>
      </c>
      <c r="K68" s="19" t="n">
        <f aca="false">IFERROR(INDEX(VIC_Postcode!$A:$A,MATCH(LARGE(Rank_Keys!$K:$K,7),Rank_Keys!$K:$K,0)),"")</f>
        <v>3978</v>
      </c>
      <c r="L68" s="7" t="str">
        <f aca="false">IFERROR(INDEX(VIC_Postcode!$O:$O,MATCH(LARGE(Rank_Keys!$K:$K,7),Rank_Keys!$K:$K,0)),"")</f>
        <v>Cardinia, Clyde North, Clyde</v>
      </c>
      <c r="M68" s="18" t="n">
        <f aca="false">IFERROR(INDEX(VIC_Postcode!$B:$B,MATCH(LARGE(Rank_Keys!$K:$K,7),Rank_Keys!$K:$K,0)),"")</f>
        <v>58136</v>
      </c>
      <c r="N68" s="19" t="n">
        <f aca="false">IFERROR(INDEX(VIC_Postcode!$D:$D,MATCH(LARGE(Rank_Keys!$K:$K,7),Rank_Keys!$K:$K,0)),"")</f>
        <v>3</v>
      </c>
      <c r="O68" s="9" t="n">
        <f aca="false">IFERROR(INDEX(VIC_Postcode!$R:$R,MATCH(LARGE(Rank_Keys!$K:$K,7),Rank_Keys!$K:$K,0)),"")</f>
        <v>117</v>
      </c>
      <c r="P68" s="9" t="n">
        <f aca="false">IFERROR(INDEX(VIC_Postcode!$P:$P,MATCH(LARGE(Rank_Keys!$K:$K,7),Rank_Keys!$K:$K,0)),"")</f>
        <v>356</v>
      </c>
    </row>
    <row r="69" customFormat="false" ht="15" hidden="false" customHeight="false" outlineLevel="0" collapsed="false">
      <c r="A69" s="0" t="n">
        <v>8</v>
      </c>
      <c r="B69" s="19" t="n">
        <f aca="false">IFERROR(INDEX(VIC_Postcode!$A:$A,MATCH(LARGE(Rank_Keys!$J:$J,8),Rank_Keys!$J:$J,0)),"")</f>
        <v>3806</v>
      </c>
      <c r="C69" s="7" t="str">
        <f aca="false">IFERROR(INDEX(VIC_Postcode!$O:$O,MATCH(LARGE(Rank_Keys!$J:$J,8),Rank_Keys!$J:$J,0)),"")</f>
        <v>Harkaway, Berwick</v>
      </c>
      <c r="D69" s="18" t="n">
        <f aca="false">IFERROR(INDEX(VIC_Postcode!$B:$B,MATCH(LARGE(Rank_Keys!$J:$J,8),Rank_Keys!$J:$J,0)),"")</f>
        <v>61678</v>
      </c>
      <c r="E69" s="19" t="n">
        <f aca="false">IFERROR(INDEX(VIC_Postcode!$D:$D,MATCH(LARGE(Rank_Keys!$J:$J,8),Rank_Keys!$J:$J,0)),"")</f>
        <v>4</v>
      </c>
      <c r="F69" s="9" t="n">
        <f aca="false">IFERROR(INDEX(VIC_Postcode!$E:$E,MATCH(LARGE(Rank_Keys!$J:$J,8),Rank_Keys!$J:$J,0)),"")</f>
        <v>44058</v>
      </c>
      <c r="G69" s="9" t="n">
        <f aca="false">IFERROR(INDEX(VIC_Postcode!$F:$F,MATCH(LARGE(Rank_Keys!$J:$J,8),Rank_Keys!$J:$J,0)),"")</f>
        <v>1454</v>
      </c>
      <c r="J69" s="0" t="n">
        <v>8</v>
      </c>
      <c r="K69" s="19" t="n">
        <f aca="false">IFERROR(INDEX(VIC_Postcode!$A:$A,MATCH(LARGE(Rank_Keys!$K:$K,8),Rank_Keys!$K:$K,0)),"")</f>
        <v>3806</v>
      </c>
      <c r="L69" s="7" t="str">
        <f aca="false">IFERROR(INDEX(VIC_Postcode!$O:$O,MATCH(LARGE(Rank_Keys!$K:$K,8),Rank_Keys!$K:$K,0)),"")</f>
        <v>Harkaway, Berwick</v>
      </c>
      <c r="M69" s="18" t="n">
        <f aca="false">IFERROR(INDEX(VIC_Postcode!$B:$B,MATCH(LARGE(Rank_Keys!$K:$K,8),Rank_Keys!$K:$K,0)),"")</f>
        <v>61678</v>
      </c>
      <c r="N69" s="19" t="n">
        <f aca="false">IFERROR(INDEX(VIC_Postcode!$D:$D,MATCH(LARGE(Rank_Keys!$K:$K,8),Rank_Keys!$K:$K,0)),"")</f>
        <v>4</v>
      </c>
      <c r="O69" s="9" t="n">
        <f aca="false">IFERROR(INDEX(VIC_Postcode!$R:$R,MATCH(LARGE(Rank_Keys!$K:$K,8),Rank_Keys!$K:$K,0)),"")</f>
        <v>83</v>
      </c>
      <c r="P69" s="9" t="n">
        <f aca="false">IFERROR(INDEX(VIC_Postcode!$P:$P,MATCH(LARGE(Rank_Keys!$K:$K,8),Rank_Keys!$K:$K,0)),"")</f>
        <v>256</v>
      </c>
    </row>
    <row r="70" customFormat="false" ht="15" hidden="false" customHeight="false" outlineLevel="0" collapsed="false">
      <c r="A70" s="0" t="n">
        <v>9</v>
      </c>
      <c r="B70" s="19" t="n">
        <f aca="false">IFERROR(INDEX(VIC_Postcode!$A:$A,MATCH(LARGE(Rank_Keys!$J:$J,9),Rank_Keys!$J:$J,0)),"")</f>
        <v>3149</v>
      </c>
      <c r="C70" s="7" t="str">
        <f aca="false">IFERROR(INDEX(VIC_Postcode!$O:$O,MATCH(LARGE(Rank_Keys!$J:$J,9),Rank_Keys!$J:$J,0)),"")</f>
        <v>Mount Waverley</v>
      </c>
      <c r="D70" s="18" t="n">
        <f aca="false">IFERROR(INDEX(VIC_Postcode!$B:$B,MATCH(LARGE(Rank_Keys!$J:$J,9),Rank_Keys!$J:$J,0)),"")</f>
        <v>57477</v>
      </c>
      <c r="E70" s="19" t="n">
        <f aca="false">IFERROR(INDEX(VIC_Postcode!$D:$D,MATCH(LARGE(Rank_Keys!$J:$J,9),Rank_Keys!$J:$J,0)),"")</f>
        <v>3</v>
      </c>
      <c r="F70" s="9" t="n">
        <f aca="false">IFERROR(INDEX(VIC_Postcode!$E:$E,MATCH(LARGE(Rank_Keys!$J:$J,9),Rank_Keys!$J:$J,0)),"")</f>
        <v>28116</v>
      </c>
      <c r="G70" s="9" t="n">
        <f aca="false">IFERROR(INDEX(VIC_Postcode!$F:$F,MATCH(LARGE(Rank_Keys!$J:$J,9),Rank_Keys!$J:$J,0)),"")</f>
        <v>1409</v>
      </c>
      <c r="J70" s="0" t="n">
        <v>9</v>
      </c>
      <c r="K70" s="19" t="n">
        <f aca="false">IFERROR(INDEX(VIC_Postcode!$A:$A,MATCH(LARGE(Rank_Keys!$K:$K,9),Rank_Keys!$K:$K,0)),"")</f>
        <v>3336</v>
      </c>
      <c r="L70" s="7" t="str">
        <f aca="false">IFERROR(INDEX(VIC_Postcode!$O:$O,MATCH(LARGE(Rank_Keys!$K:$K,9),Rank_Keys!$K:$K,0)),"")</f>
        <v>Aintree, Deanside, Fraser Rise</v>
      </c>
      <c r="M70" s="18" t="n">
        <f aca="false">IFERROR(INDEX(VIC_Postcode!$B:$B,MATCH(LARGE(Rank_Keys!$K:$K,9),Rank_Keys!$K:$K,0)),"")</f>
        <v>60927</v>
      </c>
      <c r="N70" s="19" t="n">
        <f aca="false">IFERROR(INDEX(VIC_Postcode!$D:$D,MATCH(LARGE(Rank_Keys!$K:$K,9),Rank_Keys!$K:$K,0)),"")</f>
        <v>4</v>
      </c>
      <c r="O70" s="9" t="n">
        <f aca="false">IFERROR(INDEX(VIC_Postcode!$R:$R,MATCH(LARGE(Rank_Keys!$K:$K,9),Rank_Keys!$K:$K,0)),"")</f>
        <v>54</v>
      </c>
      <c r="P70" s="9" t="n">
        <f aca="false">IFERROR(INDEX(VIC_Postcode!$P:$P,MATCH(LARGE(Rank_Keys!$K:$K,9),Rank_Keys!$K:$K,0)),"")</f>
        <v>214</v>
      </c>
    </row>
    <row r="71" customFormat="false" ht="15" hidden="false" customHeight="false" outlineLevel="0" collapsed="false">
      <c r="A71" s="0" t="n">
        <v>10</v>
      </c>
      <c r="B71" s="19" t="n">
        <f aca="false">IFERROR(INDEX(VIC_Postcode!$A:$A,MATCH(LARGE(Rank_Keys!$J:$J,10),Rank_Keys!$J:$J,0)),"")</f>
        <v>3170</v>
      </c>
      <c r="C71" s="7" t="str">
        <f aca="false">IFERROR(INDEX(VIC_Postcode!$O:$O,MATCH(LARGE(Rank_Keys!$J:$J,10),Rank_Keys!$J:$J,0)),"")</f>
        <v>Mulgrave</v>
      </c>
      <c r="D71" s="18" t="n">
        <f aca="false">IFERROR(INDEX(VIC_Postcode!$B:$B,MATCH(LARGE(Rank_Keys!$J:$J,10),Rank_Keys!$J:$J,0)),"")</f>
        <v>57931</v>
      </c>
      <c r="E71" s="19" t="n">
        <f aca="false">IFERROR(INDEX(VIC_Postcode!$D:$D,MATCH(LARGE(Rank_Keys!$J:$J,10),Rank_Keys!$J:$J,0)),"")</f>
        <v>3</v>
      </c>
      <c r="F71" s="9" t="n">
        <f aca="false">IFERROR(INDEX(VIC_Postcode!$E:$E,MATCH(LARGE(Rank_Keys!$J:$J,10),Rank_Keys!$J:$J,0)),"")</f>
        <v>25887</v>
      </c>
      <c r="G71" s="9" t="n">
        <f aca="false">IFERROR(INDEX(VIC_Postcode!$F:$F,MATCH(LARGE(Rank_Keys!$J:$J,10),Rank_Keys!$J:$J,0)),"")</f>
        <v>1370</v>
      </c>
      <c r="J71" s="0" t="n">
        <v>10</v>
      </c>
      <c r="K71" s="19" t="n">
        <f aca="false">IFERROR(INDEX(VIC_Postcode!$A:$A,MATCH(LARGE(Rank_Keys!$K:$K,10),Rank_Keys!$K:$K,0)),"")</f>
        <v>3149</v>
      </c>
      <c r="L71" s="7" t="str">
        <f aca="false">IFERROR(INDEX(VIC_Postcode!$O:$O,MATCH(LARGE(Rank_Keys!$K:$K,10),Rank_Keys!$K:$K,0)),"")</f>
        <v>Mount Waverley</v>
      </c>
      <c r="M71" s="18" t="n">
        <f aca="false">IFERROR(INDEX(VIC_Postcode!$B:$B,MATCH(LARGE(Rank_Keys!$K:$K,10),Rank_Keys!$K:$K,0)),"")</f>
        <v>57477</v>
      </c>
      <c r="N71" s="19" t="n">
        <f aca="false">IFERROR(INDEX(VIC_Postcode!$D:$D,MATCH(LARGE(Rank_Keys!$K:$K,10),Rank_Keys!$K:$K,0)),"")</f>
        <v>3</v>
      </c>
      <c r="O71" s="9" t="n">
        <f aca="false">IFERROR(INDEX(VIC_Postcode!$R:$R,MATCH(LARGE(Rank_Keys!$K:$K,10),Rank_Keys!$K:$K,0)),"")</f>
        <v>88</v>
      </c>
      <c r="P71" s="9" t="n">
        <f aca="false">IFERROR(INDEX(VIC_Postcode!$P:$P,MATCH(LARGE(Rank_Keys!$K:$K,10),Rank_Keys!$K:$K,0)),"")</f>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19" min="3" style="0" width="12"/>
  </cols>
  <sheetData>
    <row r="1" customFormat="false" ht="17.35" hidden="false" customHeight="false" outlineLevel="0" collapsed="false">
      <c r="A1" s="1" t="s">
        <v>118</v>
      </c>
    </row>
    <row r="2" customFormat="false" ht="15" hidden="false" customHeight="false" outlineLevel="0" collapsed="false">
      <c r="A2" s="2" t="s">
        <v>119</v>
      </c>
    </row>
    <row r="4" customFormat="false" ht="42" hidden="false" customHeight="true" outlineLevel="0" collapsed="false">
      <c r="A4" s="4" t="s">
        <v>63</v>
      </c>
      <c r="B4" s="4" t="s">
        <v>120</v>
      </c>
      <c r="C4" s="4" t="s">
        <v>121</v>
      </c>
      <c r="D4" s="4" t="s">
        <v>122</v>
      </c>
      <c r="E4" s="4" t="s">
        <v>123</v>
      </c>
      <c r="F4" s="4" t="s">
        <v>124</v>
      </c>
      <c r="G4" s="4" t="s">
        <v>125</v>
      </c>
      <c r="H4" s="4" t="s">
        <v>126</v>
      </c>
      <c r="I4" s="4" t="s">
        <v>127</v>
      </c>
    </row>
    <row r="5" customFormat="false" ht="15" hidden="false" customHeight="false" outlineLevel="0" collapsed="false">
      <c r="A5" s="20" t="n">
        <f aca="false">Flow_Group_Month!A5</f>
        <v>44927</v>
      </c>
      <c r="B5" s="21" t="n">
        <f aca="false">IFERROR(INDEX(Fuel_Prices!$B:$B,MATCH($A5,Fuel_Prices!$A:$A,0)),"")</f>
        <v>179.26</v>
      </c>
      <c r="C5" s="21" t="n">
        <f aca="false">IFERROR(INDEX(Fuel_Prices!$C:$C,MATCH($A5,Fuel_Prices!$A:$A,0)),"")</f>
        <v>209.91</v>
      </c>
      <c r="D5" s="21" t="n">
        <f aca="false">IFERROR(INDEX(Fuel_Prices!$D:$D,MATCH($A5,Fuel_Prices!$A:$A,0)),"")</f>
        <v>179.69</v>
      </c>
      <c r="E5" s="21" t="n">
        <f aca="false">IFERROR(INDEX(Fuel_Prices!$E:$E,MATCH($A5,Fuel_Prices!$A:$A,0)),"")</f>
        <v>210.17</v>
      </c>
      <c r="F5" s="21" t="n">
        <f aca="false">IFERROR(INDEX(Fuel_Prices!$F:$F,MATCH($A5,Fuel_Prices!$A:$A,0)),"")</f>
        <v>167.95</v>
      </c>
      <c r="G5" s="8" t="n">
        <f aca="false">IF(AND(A5&gt;=Inputs!$B$28,A5&lt;=Inputs!$B$29),1,0)</f>
        <v>0</v>
      </c>
      <c r="H5" s="10" t="n">
        <f aca="false">Flow_Group_Month!AA5</f>
        <v>0.0789119604089503</v>
      </c>
      <c r="I5" s="10" t="n">
        <f aca="false">Flow_Group_Month!AG5</f>
        <v>0.116488222698073</v>
      </c>
    </row>
    <row r="6" customFormat="false" ht="15" hidden="false" customHeight="false" outlineLevel="0" collapsed="false">
      <c r="A6" s="20" t="n">
        <f aca="false">Flow_Group_Month!A6</f>
        <v>44958</v>
      </c>
      <c r="B6" s="21" t="n">
        <f aca="false">IFERROR(INDEX(Fuel_Prices!$B:$B,MATCH($A6,Fuel_Prices!$A:$A,0)),"")</f>
        <v>184.98</v>
      </c>
      <c r="C6" s="21" t="n">
        <f aca="false">IFERROR(INDEX(Fuel_Prices!$C:$C,MATCH($A6,Fuel_Prices!$A:$A,0)),"")</f>
        <v>204.56</v>
      </c>
      <c r="D6" s="21" t="n">
        <f aca="false">IFERROR(INDEX(Fuel_Prices!$D:$D,MATCH($A6,Fuel_Prices!$A:$A,0)),"")</f>
        <v>182.96</v>
      </c>
      <c r="E6" s="21" t="n">
        <f aca="false">IFERROR(INDEX(Fuel_Prices!$E:$E,MATCH($A6,Fuel_Prices!$A:$A,0)),"")</f>
        <v>202.99</v>
      </c>
      <c r="F6" s="21" t="n">
        <f aca="false">IFERROR(INDEX(Fuel_Prices!$F:$F,MATCH($A6,Fuel_Prices!$A:$A,0)),"")</f>
        <v>171.66</v>
      </c>
      <c r="G6" s="8" t="n">
        <f aca="false">IF(AND(A6&gt;=Inputs!$B$28,A6&lt;=Inputs!$B$29),1,0)</f>
        <v>0</v>
      </c>
      <c r="H6" s="10" t="n">
        <f aca="false">Flow_Group_Month!AA6</f>
        <v>0.0966328198753896</v>
      </c>
      <c r="I6" s="10" t="n">
        <f aca="false">Flow_Group_Month!AG6</f>
        <v>0.091915704250506</v>
      </c>
    </row>
    <row r="7" customFormat="false" ht="15" hidden="false" customHeight="false" outlineLevel="0" collapsed="false">
      <c r="A7" s="20" t="n">
        <f aca="false">Flow_Group_Month!A7</f>
        <v>44986</v>
      </c>
      <c r="B7" s="21" t="n">
        <f aca="false">IFERROR(INDEX(Fuel_Prices!$B:$B,MATCH($A7,Fuel_Prices!$A:$A,0)),"")</f>
        <v>184.5</v>
      </c>
      <c r="C7" s="21" t="n">
        <f aca="false">IFERROR(INDEX(Fuel_Prices!$C:$C,MATCH($A7,Fuel_Prices!$A:$A,0)),"")</f>
        <v>200.31</v>
      </c>
      <c r="D7" s="21" t="n">
        <f aca="false">IFERROR(INDEX(Fuel_Prices!$D:$D,MATCH($A7,Fuel_Prices!$A:$A,0)),"")</f>
        <v>183.62</v>
      </c>
      <c r="E7" s="21" t="n">
        <f aca="false">IFERROR(INDEX(Fuel_Prices!$E:$E,MATCH($A7,Fuel_Prices!$A:$A,0)),"")</f>
        <v>198.56</v>
      </c>
      <c r="F7" s="21" t="n">
        <f aca="false">IFERROR(INDEX(Fuel_Prices!$F:$F,MATCH($A7,Fuel_Prices!$A:$A,0)),"")</f>
        <v>172.9</v>
      </c>
      <c r="G7" s="8" t="n">
        <f aca="false">IF(AND(A7&gt;=Inputs!$B$28,A7&lt;=Inputs!$B$29),1,0)</f>
        <v>0</v>
      </c>
      <c r="H7" s="10" t="n">
        <f aca="false">Flow_Group_Month!AA7</f>
        <v>0.111759764032059</v>
      </c>
      <c r="I7" s="10" t="n">
        <f aca="false">Flow_Group_Month!AG7</f>
        <v>0.0870649151404737</v>
      </c>
    </row>
    <row r="8" customFormat="false" ht="15" hidden="false" customHeight="false" outlineLevel="0" collapsed="false">
      <c r="A8" s="20" t="n">
        <f aca="false">Flow_Group_Month!A8</f>
        <v>45017</v>
      </c>
      <c r="B8" s="21" t="n">
        <f aca="false">IFERROR(INDEX(Fuel_Prices!$B:$B,MATCH($A8,Fuel_Prices!$A:$A,0)),"")</f>
        <v>189.69</v>
      </c>
      <c r="C8" s="21" t="n">
        <f aca="false">IFERROR(INDEX(Fuel_Prices!$C:$C,MATCH($A8,Fuel_Prices!$A:$A,0)),"")</f>
        <v>197.21</v>
      </c>
      <c r="D8" s="21" t="n">
        <f aca="false">IFERROR(INDEX(Fuel_Prices!$D:$D,MATCH($A8,Fuel_Prices!$A:$A,0)),"")</f>
        <v>190.31</v>
      </c>
      <c r="E8" s="21" t="n">
        <f aca="false">IFERROR(INDEX(Fuel_Prices!$E:$E,MATCH($A8,Fuel_Prices!$A:$A,0)),"")</f>
        <v>195.9</v>
      </c>
      <c r="F8" s="21" t="n">
        <f aca="false">IFERROR(INDEX(Fuel_Prices!$F:$F,MATCH($A8,Fuel_Prices!$A:$A,0)),"")</f>
        <v>177.26</v>
      </c>
      <c r="G8" s="8" t="n">
        <f aca="false">IF(AND(A8&gt;=Inputs!$B$28,A8&lt;=Inputs!$B$29),1,0)</f>
        <v>0</v>
      </c>
      <c r="H8" s="10" t="n">
        <f aca="false">Flow_Group_Month!AA8</f>
        <v>0.0622259563630635</v>
      </c>
      <c r="I8" s="10" t="n">
        <f aca="false">Flow_Group_Month!AG8</f>
        <v>0.113447267821003</v>
      </c>
    </row>
    <row r="9" customFormat="false" ht="15" hidden="false" customHeight="false" outlineLevel="0" collapsed="false">
      <c r="A9" s="20" t="n">
        <f aca="false">Flow_Group_Month!A9</f>
        <v>45047</v>
      </c>
      <c r="B9" s="21" t="n">
        <f aca="false">IFERROR(INDEX(Fuel_Prices!$B:$B,MATCH($A9,Fuel_Prices!$A:$A,0)),"")</f>
        <v>181.63</v>
      </c>
      <c r="C9" s="21" t="n">
        <f aca="false">IFERROR(INDEX(Fuel_Prices!$C:$C,MATCH($A9,Fuel_Prices!$A:$A,0)),"")</f>
        <v>190.15</v>
      </c>
      <c r="D9" s="21" t="n">
        <f aca="false">IFERROR(INDEX(Fuel_Prices!$D:$D,MATCH($A9,Fuel_Prices!$A:$A,0)),"")</f>
        <v>180.93</v>
      </c>
      <c r="E9" s="21" t="n">
        <f aca="false">IFERROR(INDEX(Fuel_Prices!$E:$E,MATCH($A9,Fuel_Prices!$A:$A,0)),"")</f>
        <v>188.96</v>
      </c>
      <c r="F9" s="21" t="n">
        <f aca="false">IFERROR(INDEX(Fuel_Prices!$F:$F,MATCH($A9,Fuel_Prices!$A:$A,0)),"")</f>
        <v>166.46</v>
      </c>
      <c r="G9" s="8" t="n">
        <f aca="false">IF(AND(A9&gt;=Inputs!$B$28,A9&lt;=Inputs!$B$29),1,0)</f>
        <v>0</v>
      </c>
      <c r="H9" s="10" t="n">
        <f aca="false">Flow_Group_Month!AA9</f>
        <v>0.0865564924724363</v>
      </c>
      <c r="I9" s="10" t="n">
        <f aca="false">Flow_Group_Month!AG9</f>
        <v>0.0809294082898494</v>
      </c>
    </row>
    <row r="10" customFormat="false" ht="15" hidden="false" customHeight="false" outlineLevel="0" collapsed="false">
      <c r="A10" s="20" t="n">
        <f aca="false">Flow_Group_Month!A10</f>
        <v>45078</v>
      </c>
      <c r="B10" s="21" t="n">
        <f aca="false">IFERROR(INDEX(Fuel_Prices!$B:$B,MATCH($A10,Fuel_Prices!$A:$A,0)),"")</f>
        <v>183.99</v>
      </c>
      <c r="C10" s="21" t="n">
        <f aca="false">IFERROR(INDEX(Fuel_Prices!$C:$C,MATCH($A10,Fuel_Prices!$A:$A,0)),"")</f>
        <v>185.55</v>
      </c>
      <c r="D10" s="21" t="n">
        <f aca="false">IFERROR(INDEX(Fuel_Prices!$D:$D,MATCH($A10,Fuel_Prices!$A:$A,0)),"")</f>
        <v>183.43</v>
      </c>
      <c r="E10" s="21" t="n">
        <f aca="false">IFERROR(INDEX(Fuel_Prices!$E:$E,MATCH($A10,Fuel_Prices!$A:$A,0)),"")</f>
        <v>183.82</v>
      </c>
      <c r="F10" s="21" t="n">
        <f aca="false">IFERROR(INDEX(Fuel_Prices!$F:$F,MATCH($A10,Fuel_Prices!$A:$A,0)),"")</f>
        <v>167.33</v>
      </c>
      <c r="G10" s="8" t="n">
        <f aca="false">IF(AND(A10&gt;=Inputs!$B$28,A10&lt;=Inputs!$B$29),1,0)</f>
        <v>0</v>
      </c>
      <c r="H10" s="10" t="n">
        <f aca="false">Flow_Group_Month!AA10</f>
        <v>0.0771922156724848</v>
      </c>
      <c r="I10" s="10" t="n">
        <f aca="false">Flow_Group_Month!AG10</f>
        <v>0.112623657732307</v>
      </c>
    </row>
    <row r="11" customFormat="false" ht="15" hidden="false" customHeight="false" outlineLevel="0" collapsed="false">
      <c r="A11" s="20" t="n">
        <f aca="false">Flow_Group_Month!A11</f>
        <v>45108</v>
      </c>
      <c r="B11" s="21" t="n">
        <f aca="false">IFERROR(INDEX(Fuel_Prices!$B:$B,MATCH($A11,Fuel_Prices!$A:$A,0)),"")</f>
        <v>184.66</v>
      </c>
      <c r="C11" s="21" t="n">
        <f aca="false">IFERROR(INDEX(Fuel_Prices!$C:$C,MATCH($A11,Fuel_Prices!$A:$A,0)),"")</f>
        <v>185.54</v>
      </c>
      <c r="D11" s="21" t="n">
        <f aca="false">IFERROR(INDEX(Fuel_Prices!$D:$D,MATCH($A11,Fuel_Prices!$A:$A,0)),"")</f>
        <v>182.62</v>
      </c>
      <c r="E11" s="21" t="n">
        <f aca="false">IFERROR(INDEX(Fuel_Prices!$E:$E,MATCH($A11,Fuel_Prices!$A:$A,0)),"")</f>
        <v>183.34</v>
      </c>
      <c r="F11" s="21" t="n">
        <f aca="false">IFERROR(INDEX(Fuel_Prices!$F:$F,MATCH($A11,Fuel_Prices!$A:$A,0)),"")</f>
        <v>169.17</v>
      </c>
      <c r="G11" s="8" t="n">
        <f aca="false">IF(AND(A11&gt;=Inputs!$B$28,A11&lt;=Inputs!$B$29),1,0)</f>
        <v>0</v>
      </c>
      <c r="H11" s="10" t="n">
        <f aca="false">Flow_Group_Month!AA11</f>
        <v>0.0806542448883963</v>
      </c>
      <c r="I11" s="10" t="n">
        <f aca="false">Flow_Group_Month!AG11</f>
        <v>0.0778928850664582</v>
      </c>
    </row>
    <row r="12" customFormat="false" ht="15" hidden="false" customHeight="false" outlineLevel="0" collapsed="false">
      <c r="A12" s="20" t="n">
        <f aca="false">Flow_Group_Month!A12</f>
        <v>45139</v>
      </c>
      <c r="B12" s="21" t="n">
        <f aca="false">IFERROR(INDEX(Fuel_Prices!$B:$B,MATCH($A12,Fuel_Prices!$A:$A,0)),"")</f>
        <v>198.73</v>
      </c>
      <c r="C12" s="21" t="n">
        <f aca="false">IFERROR(INDEX(Fuel_Prices!$C:$C,MATCH($A12,Fuel_Prices!$A:$A,0)),"")</f>
        <v>207.13</v>
      </c>
      <c r="D12" s="21" t="n">
        <f aca="false">IFERROR(INDEX(Fuel_Prices!$D:$D,MATCH($A12,Fuel_Prices!$A:$A,0)),"")</f>
        <v>199.16</v>
      </c>
      <c r="E12" s="21" t="n">
        <f aca="false">IFERROR(INDEX(Fuel_Prices!$E:$E,MATCH($A12,Fuel_Prices!$A:$A,0)),"")</f>
        <v>209.09</v>
      </c>
      <c r="F12" s="21" t="n">
        <f aca="false">IFERROR(INDEX(Fuel_Prices!$F:$F,MATCH($A12,Fuel_Prices!$A:$A,0)),"")</f>
        <v>185.75</v>
      </c>
      <c r="G12" s="8" t="n">
        <f aca="false">IF(AND(A12&gt;=Inputs!$B$28,A12&lt;=Inputs!$B$29),1,0)</f>
        <v>0</v>
      </c>
      <c r="H12" s="10" t="n">
        <f aca="false">Flow_Group_Month!AA12</f>
        <v>0.0641936280960803</v>
      </c>
      <c r="I12" s="10" t="n">
        <f aca="false">Flow_Group_Month!AG12</f>
        <v>0.142116182572614</v>
      </c>
    </row>
    <row r="13" customFormat="false" ht="15" hidden="false" customHeight="false" outlineLevel="0" collapsed="false">
      <c r="A13" s="20" t="n">
        <f aca="false">Flow_Group_Month!A13</f>
        <v>45170</v>
      </c>
      <c r="B13" s="21" t="n">
        <f aca="false">IFERROR(INDEX(Fuel_Prices!$B:$B,MATCH($A13,Fuel_Prices!$A:$A,0)),"")</f>
        <v>207.28</v>
      </c>
      <c r="C13" s="21" t="n">
        <f aca="false">IFERROR(INDEX(Fuel_Prices!$C:$C,MATCH($A13,Fuel_Prices!$A:$A,0)),"")</f>
        <v>218.69</v>
      </c>
      <c r="D13" s="21" t="n">
        <f aca="false">IFERROR(INDEX(Fuel_Prices!$D:$D,MATCH($A13,Fuel_Prices!$A:$A,0)),"")</f>
        <v>205.61</v>
      </c>
      <c r="E13" s="21" t="n">
        <f aca="false">IFERROR(INDEX(Fuel_Prices!$E:$E,MATCH($A13,Fuel_Prices!$A:$A,0)),"")</f>
        <v>219.72</v>
      </c>
      <c r="F13" s="21" t="n">
        <f aca="false">IFERROR(INDEX(Fuel_Prices!$F:$F,MATCH($A13,Fuel_Prices!$A:$A,0)),"")</f>
        <v>192.49</v>
      </c>
      <c r="G13" s="8" t="n">
        <f aca="false">IF(AND(A13&gt;=Inputs!$B$28,A13&lt;=Inputs!$B$29),1,0)</f>
        <v>0</v>
      </c>
      <c r="H13" s="10" t="n">
        <f aca="false">Flow_Group_Month!AA13</f>
        <v>0.0926294661768888</v>
      </c>
      <c r="I13" s="10" t="n">
        <f aca="false">Flow_Group_Month!AG13</f>
        <v>0.113466443838508</v>
      </c>
    </row>
    <row r="14" customFormat="false" ht="15" hidden="false" customHeight="false" outlineLevel="0" collapsed="false">
      <c r="A14" s="20" t="n">
        <f aca="false">Flow_Group_Month!A14</f>
        <v>45200</v>
      </c>
      <c r="B14" s="21" t="n">
        <f aca="false">IFERROR(INDEX(Fuel_Prices!$B:$B,MATCH($A14,Fuel_Prices!$A:$A,0)),"")</f>
        <v>203.45</v>
      </c>
      <c r="C14" s="21" t="n">
        <f aca="false">IFERROR(INDEX(Fuel_Prices!$C:$C,MATCH($A14,Fuel_Prices!$A:$A,0)),"")</f>
        <v>222.52</v>
      </c>
      <c r="D14" s="21" t="n">
        <f aca="false">IFERROR(INDEX(Fuel_Prices!$D:$D,MATCH($A14,Fuel_Prices!$A:$A,0)),"")</f>
        <v>206.54</v>
      </c>
      <c r="E14" s="21" t="n">
        <f aca="false">IFERROR(INDEX(Fuel_Prices!$E:$E,MATCH($A14,Fuel_Prices!$A:$A,0)),"")</f>
        <v>222.61</v>
      </c>
      <c r="F14" s="21" t="n">
        <f aca="false">IFERROR(INDEX(Fuel_Prices!$F:$F,MATCH($A14,Fuel_Prices!$A:$A,0)),"")</f>
        <v>182.07</v>
      </c>
      <c r="G14" s="8" t="n">
        <f aca="false">IF(AND(A14&gt;=Inputs!$B$28,A14&lt;=Inputs!$B$29),1,0)</f>
        <v>0</v>
      </c>
      <c r="H14" s="10" t="n">
        <f aca="false">Flow_Group_Month!AA14</f>
        <v>0.0658575442397117</v>
      </c>
      <c r="I14" s="10" t="n">
        <f aca="false">Flow_Group_Month!AG14</f>
        <v>0.0796692972566704</v>
      </c>
    </row>
    <row r="15" customFormat="false" ht="15" hidden="false" customHeight="false" outlineLevel="0" collapsed="false">
      <c r="A15" s="20" t="n">
        <f aca="false">Flow_Group_Month!A15</f>
        <v>45231</v>
      </c>
      <c r="B15" s="21" t="n">
        <f aca="false">IFERROR(INDEX(Fuel_Prices!$B:$B,MATCH($A15,Fuel_Prices!$A:$A,0)),"")</f>
        <v>200.08</v>
      </c>
      <c r="C15" s="21" t="n">
        <f aca="false">IFERROR(INDEX(Fuel_Prices!$C:$C,MATCH($A15,Fuel_Prices!$A:$A,0)),"")</f>
        <v>214.2</v>
      </c>
      <c r="D15" s="21" t="n">
        <f aca="false">IFERROR(INDEX(Fuel_Prices!$D:$D,MATCH($A15,Fuel_Prices!$A:$A,0)),"")</f>
        <v>196.65</v>
      </c>
      <c r="E15" s="21" t="n">
        <f aca="false">IFERROR(INDEX(Fuel_Prices!$E:$E,MATCH($A15,Fuel_Prices!$A:$A,0)),"")</f>
        <v>213.67</v>
      </c>
      <c r="F15" s="21" t="n">
        <f aca="false">IFERROR(INDEX(Fuel_Prices!$F:$F,MATCH($A15,Fuel_Prices!$A:$A,0)),"")</f>
        <v>177.5</v>
      </c>
      <c r="G15" s="8" t="n">
        <f aca="false">IF(AND(A15&gt;=Inputs!$B$28,A15&lt;=Inputs!$B$29),1,0)</f>
        <v>0</v>
      </c>
      <c r="H15" s="10" t="n">
        <f aca="false">Flow_Group_Month!AA15</f>
        <v>0.0920117105813467</v>
      </c>
      <c r="I15" s="10" t="n">
        <f aca="false">Flow_Group_Month!AG15</f>
        <v>0.14188137644821</v>
      </c>
    </row>
    <row r="16" customFormat="false" ht="15" hidden="false" customHeight="false" outlineLevel="0" collapsed="false">
      <c r="A16" s="20" t="n">
        <f aca="false">Flow_Group_Month!A16</f>
        <v>45261</v>
      </c>
      <c r="B16" s="21" t="n">
        <f aca="false">IFERROR(INDEX(Fuel_Prices!$B:$B,MATCH($A16,Fuel_Prices!$A:$A,0)),"")</f>
        <v>190.94</v>
      </c>
      <c r="C16" s="21" t="n">
        <f aca="false">IFERROR(INDEX(Fuel_Prices!$C:$C,MATCH($A16,Fuel_Prices!$A:$A,0)),"")</f>
        <v>201.16</v>
      </c>
      <c r="D16" s="21" t="n">
        <f aca="false">IFERROR(INDEX(Fuel_Prices!$D:$D,MATCH($A16,Fuel_Prices!$A:$A,0)),"")</f>
        <v>185.85</v>
      </c>
      <c r="E16" s="21" t="n">
        <f aca="false">IFERROR(INDEX(Fuel_Prices!$E:$E,MATCH($A16,Fuel_Prices!$A:$A,0)),"")</f>
        <v>199.18</v>
      </c>
      <c r="F16" s="21" t="n">
        <f aca="false">IFERROR(INDEX(Fuel_Prices!$F:$F,MATCH($A16,Fuel_Prices!$A:$A,0)),"")</f>
        <v>167.88</v>
      </c>
      <c r="G16" s="8" t="n">
        <f aca="false">IF(AND(A16&gt;=Inputs!$B$28,A16&lt;=Inputs!$B$29),1,0)</f>
        <v>0</v>
      </c>
      <c r="H16" s="10" t="n">
        <f aca="false">Flow_Group_Month!AA16</f>
        <v>0.0827338878185492</v>
      </c>
      <c r="I16" s="10" t="n">
        <f aca="false">Flow_Group_Month!AG16</f>
        <v>0.10852218321098</v>
      </c>
    </row>
    <row r="17" customFormat="false" ht="15" hidden="false" customHeight="false" outlineLevel="0" collapsed="false">
      <c r="A17" s="20" t="n">
        <f aca="false">Flow_Group_Month!A17</f>
        <v>45292</v>
      </c>
      <c r="B17" s="21" t="n">
        <f aca="false">IFERROR(INDEX(Fuel_Prices!$B:$B,MATCH($A17,Fuel_Prices!$A:$A,0)),"")</f>
        <v>185.33</v>
      </c>
      <c r="C17" s="21" t="n">
        <f aca="false">IFERROR(INDEX(Fuel_Prices!$C:$C,MATCH($A17,Fuel_Prices!$A:$A,0)),"")</f>
        <v>195.53</v>
      </c>
      <c r="D17" s="21" t="n">
        <f aca="false">IFERROR(INDEX(Fuel_Prices!$D:$D,MATCH($A17,Fuel_Prices!$A:$A,0)),"")</f>
        <v>187.69</v>
      </c>
      <c r="E17" s="21" t="n">
        <f aca="false">IFERROR(INDEX(Fuel_Prices!$E:$E,MATCH($A17,Fuel_Prices!$A:$A,0)),"")</f>
        <v>193.68</v>
      </c>
      <c r="F17" s="21" t="n">
        <f aca="false">IFERROR(INDEX(Fuel_Prices!$F:$F,MATCH($A17,Fuel_Prices!$A:$A,0)),"")</f>
        <v>170.13</v>
      </c>
      <c r="G17" s="8" t="n">
        <f aca="false">IF(AND(A17&gt;=Inputs!$B$28,A17&lt;=Inputs!$B$29),1,0)</f>
        <v>0</v>
      </c>
      <c r="H17" s="10" t="n">
        <f aca="false">Flow_Group_Month!AA17</f>
        <v>0.0667680315496599</v>
      </c>
      <c r="I17" s="10" t="n">
        <f aca="false">Flow_Group_Month!AG17</f>
        <v>0.103518405531828</v>
      </c>
    </row>
    <row r="18" customFormat="false" ht="15" hidden="false" customHeight="false" outlineLevel="0" collapsed="false">
      <c r="A18" s="20" t="n">
        <f aca="false">Flow_Group_Month!A18</f>
        <v>45323</v>
      </c>
      <c r="B18" s="21" t="n">
        <f aca="false">IFERROR(INDEX(Fuel_Prices!$B:$B,MATCH($A18,Fuel_Prices!$A:$A,0)),"")</f>
        <v>197.69</v>
      </c>
      <c r="C18" s="21" t="n">
        <f aca="false">IFERROR(INDEX(Fuel_Prices!$C:$C,MATCH($A18,Fuel_Prices!$A:$A,0)),"")</f>
        <v>202.67</v>
      </c>
      <c r="D18" s="21" t="n">
        <f aca="false">IFERROR(INDEX(Fuel_Prices!$D:$D,MATCH($A18,Fuel_Prices!$A:$A,0)),"")</f>
        <v>194.12</v>
      </c>
      <c r="E18" s="21" t="n">
        <f aca="false">IFERROR(INDEX(Fuel_Prices!$E:$E,MATCH($A18,Fuel_Prices!$A:$A,0)),"")</f>
        <v>200.94</v>
      </c>
      <c r="F18" s="21" t="n">
        <f aca="false">IFERROR(INDEX(Fuel_Prices!$F:$F,MATCH($A18,Fuel_Prices!$A:$A,0)),"")</f>
        <v>182.19</v>
      </c>
      <c r="G18" s="8" t="n">
        <f aca="false">IF(AND(A18&gt;=Inputs!$B$28,A18&lt;=Inputs!$B$29),1,0)</f>
        <v>0</v>
      </c>
      <c r="H18" s="10" t="n">
        <f aca="false">Flow_Group_Month!AA18</f>
        <v>0.0871940395529665</v>
      </c>
      <c r="I18" s="10" t="n">
        <f aca="false">Flow_Group_Month!AG18</f>
        <v>0.122544951590595</v>
      </c>
    </row>
    <row r="19" customFormat="false" ht="15" hidden="false" customHeight="false" outlineLevel="0" collapsed="false">
      <c r="A19" s="20" t="n">
        <f aca="false">Flow_Group_Month!A19</f>
        <v>45352</v>
      </c>
      <c r="B19" s="21" t="n">
        <f aca="false">IFERROR(INDEX(Fuel_Prices!$B:$B,MATCH($A19,Fuel_Prices!$A:$A,0)),"")</f>
        <v>200.04</v>
      </c>
      <c r="C19" s="21" t="n">
        <f aca="false">IFERROR(INDEX(Fuel_Prices!$C:$C,MATCH($A19,Fuel_Prices!$A:$A,0)),"")</f>
        <v>202.82</v>
      </c>
      <c r="D19" s="21" t="n">
        <f aca="false">IFERROR(INDEX(Fuel_Prices!$D:$D,MATCH($A19,Fuel_Prices!$A:$A,0)),"")</f>
        <v>202.62</v>
      </c>
      <c r="E19" s="21" t="n">
        <f aca="false">IFERROR(INDEX(Fuel_Prices!$E:$E,MATCH($A19,Fuel_Prices!$A:$A,0)),"")</f>
        <v>201.78</v>
      </c>
      <c r="F19" s="21" t="n">
        <f aca="false">IFERROR(INDEX(Fuel_Prices!$F:$F,MATCH($A19,Fuel_Prices!$A:$A,0)),"")</f>
        <v>182.08</v>
      </c>
      <c r="G19" s="8" t="n">
        <f aca="false">IF(AND(A19&gt;=Inputs!$B$28,A19&lt;=Inputs!$B$29),1,0)</f>
        <v>0</v>
      </c>
      <c r="H19" s="10" t="n">
        <f aca="false">Flow_Group_Month!AA19</f>
        <v>0.09208910717418</v>
      </c>
      <c r="I19" s="10" t="n">
        <f aca="false">Flow_Group_Month!AG19</f>
        <v>0.1347302719572</v>
      </c>
    </row>
    <row r="20" customFormat="false" ht="15" hidden="false" customHeight="false" outlineLevel="0" collapsed="false">
      <c r="A20" s="20" t="n">
        <f aca="false">Flow_Group_Month!A20</f>
        <v>45383</v>
      </c>
      <c r="B20" s="21" t="n">
        <f aca="false">IFERROR(INDEX(Fuel_Prices!$B:$B,MATCH($A20,Fuel_Prices!$A:$A,0)),"")</f>
        <v>205.68</v>
      </c>
      <c r="C20" s="21" t="n">
        <f aca="false">IFERROR(INDEX(Fuel_Prices!$C:$C,MATCH($A20,Fuel_Prices!$A:$A,0)),"")</f>
        <v>203.18</v>
      </c>
      <c r="D20" s="21" t="n">
        <f aca="false">IFERROR(INDEX(Fuel_Prices!$D:$D,MATCH($A20,Fuel_Prices!$A:$A,0)),"")</f>
        <v>204.59</v>
      </c>
      <c r="E20" s="21" t="n">
        <f aca="false">IFERROR(INDEX(Fuel_Prices!$E:$E,MATCH($A20,Fuel_Prices!$A:$A,0)),"")</f>
        <v>201.47</v>
      </c>
      <c r="F20" s="21" t="n">
        <f aca="false">IFERROR(INDEX(Fuel_Prices!$F:$F,MATCH($A20,Fuel_Prices!$A:$A,0)),"")</f>
        <v>188.03</v>
      </c>
      <c r="G20" s="8" t="n">
        <f aca="false">IF(AND(A20&gt;=Inputs!$B$28,A20&lt;=Inputs!$B$29),1,0)</f>
        <v>0</v>
      </c>
      <c r="H20" s="10" t="n">
        <f aca="false">Flow_Group_Month!AA20</f>
        <v>0.0666669775771369</v>
      </c>
      <c r="I20" s="10" t="n">
        <f aca="false">Flow_Group_Month!AG20</f>
        <v>0.0971110677337498</v>
      </c>
    </row>
    <row r="21" customFormat="false" ht="15" hidden="false" customHeight="false" outlineLevel="0" collapsed="false">
      <c r="A21" s="20" t="n">
        <f aca="false">Flow_Group_Month!A21</f>
        <v>45413</v>
      </c>
      <c r="B21" s="21" t="n">
        <f aca="false">IFERROR(INDEX(Fuel_Prices!$B:$B,MATCH($A21,Fuel_Prices!$A:$A,0)),"")</f>
        <v>194.93</v>
      </c>
      <c r="C21" s="21" t="n">
        <f aca="false">IFERROR(INDEX(Fuel_Prices!$C:$C,MATCH($A21,Fuel_Prices!$A:$A,0)),"")</f>
        <v>198.73</v>
      </c>
      <c r="D21" s="21" t="n">
        <f aca="false">IFERROR(INDEX(Fuel_Prices!$D:$D,MATCH($A21,Fuel_Prices!$A:$A,0)),"")</f>
        <v>198.27</v>
      </c>
      <c r="E21" s="21" t="n">
        <f aca="false">IFERROR(INDEX(Fuel_Prices!$E:$E,MATCH($A21,Fuel_Prices!$A:$A,0)),"")</f>
        <v>198.94</v>
      </c>
      <c r="F21" s="21" t="n">
        <f aca="false">IFERROR(INDEX(Fuel_Prices!$F:$F,MATCH($A21,Fuel_Prices!$A:$A,0)),"")</f>
        <v>178.13</v>
      </c>
      <c r="G21" s="8" t="n">
        <f aca="false">IF(AND(A21&gt;=Inputs!$B$28,A21&lt;=Inputs!$B$29),1,0)</f>
        <v>0</v>
      </c>
      <c r="H21" s="10" t="n">
        <f aca="false">Flow_Group_Month!AA21</f>
        <v>0.0773379329526985</v>
      </c>
      <c r="I21" s="10" t="n">
        <f aca="false">Flow_Group_Month!AG21</f>
        <v>0.140344612088206</v>
      </c>
    </row>
    <row r="22" customFormat="false" ht="15" hidden="false" customHeight="false" outlineLevel="0" collapsed="false">
      <c r="A22" s="20" t="n">
        <f aca="false">Flow_Group_Month!A22</f>
        <v>45444</v>
      </c>
      <c r="B22" s="21" t="n">
        <f aca="false">IFERROR(INDEX(Fuel_Prices!$B:$B,MATCH($A22,Fuel_Prices!$A:$A,0)),"")</f>
        <v>195.04</v>
      </c>
      <c r="C22" s="21" t="n">
        <f aca="false">IFERROR(INDEX(Fuel_Prices!$C:$C,MATCH($A22,Fuel_Prices!$A:$A,0)),"")</f>
        <v>193.5</v>
      </c>
      <c r="D22" s="21" t="n">
        <f aca="false">IFERROR(INDEX(Fuel_Prices!$D:$D,MATCH($A22,Fuel_Prices!$A:$A,0)),"")</f>
        <v>195.77</v>
      </c>
      <c r="E22" s="21" t="n">
        <f aca="false">IFERROR(INDEX(Fuel_Prices!$E:$E,MATCH($A22,Fuel_Prices!$A:$A,0)),"")</f>
        <v>193.72</v>
      </c>
      <c r="F22" s="21" t="n">
        <f aca="false">IFERROR(INDEX(Fuel_Prices!$F:$F,MATCH($A22,Fuel_Prices!$A:$A,0)),"")</f>
        <v>171.4</v>
      </c>
      <c r="G22" s="8" t="n">
        <f aca="false">IF(AND(A22&gt;=Inputs!$B$28,A22&lt;=Inputs!$B$29),1,0)</f>
        <v>0</v>
      </c>
      <c r="H22" s="10" t="n">
        <f aca="false">Flow_Group_Month!AA22</f>
        <v>0.0845181152321771</v>
      </c>
      <c r="I22" s="10" t="n">
        <f aca="false">Flow_Group_Month!AG22</f>
        <v>0.118987975951904</v>
      </c>
    </row>
    <row r="23" customFormat="false" ht="15" hidden="false" customHeight="false" outlineLevel="0" collapsed="false">
      <c r="A23" s="20" t="n">
        <f aca="false">Flow_Group_Month!A23</f>
        <v>45474</v>
      </c>
      <c r="B23" s="21" t="n">
        <f aca="false">IFERROR(INDEX(Fuel_Prices!$B:$B,MATCH($A23,Fuel_Prices!$A:$A,0)),"")</f>
        <v>193.08</v>
      </c>
      <c r="C23" s="21" t="n">
        <f aca="false">IFERROR(INDEX(Fuel_Prices!$C:$C,MATCH($A23,Fuel_Prices!$A:$A,0)),"")</f>
        <v>194.51</v>
      </c>
      <c r="D23" s="21" t="n">
        <f aca="false">IFERROR(INDEX(Fuel_Prices!$D:$D,MATCH($A23,Fuel_Prices!$A:$A,0)),"")</f>
        <v>191.96</v>
      </c>
      <c r="E23" s="21" t="n">
        <f aca="false">IFERROR(INDEX(Fuel_Prices!$E:$E,MATCH($A23,Fuel_Prices!$A:$A,0)),"")</f>
        <v>194.61</v>
      </c>
      <c r="F23" s="21" t="n">
        <f aca="false">IFERROR(INDEX(Fuel_Prices!$F:$F,MATCH($A23,Fuel_Prices!$A:$A,0)),"")</f>
        <v>174.27</v>
      </c>
      <c r="G23" s="8" t="n">
        <f aca="false">IF(AND(A23&gt;=Inputs!$B$28,A23&lt;=Inputs!$B$29),1,0)</f>
        <v>0</v>
      </c>
      <c r="H23" s="10" t="n">
        <f aca="false">Flow_Group_Month!AA23</f>
        <v>0.0702944391111904</v>
      </c>
      <c r="I23" s="10" t="n">
        <f aca="false">Flow_Group_Month!AG23</f>
        <v>0.0995682676740421</v>
      </c>
    </row>
    <row r="24" customFormat="false" ht="15" hidden="false" customHeight="false" outlineLevel="0" collapsed="false">
      <c r="A24" s="20" t="n">
        <f aca="false">Flow_Group_Month!A24</f>
        <v>45505</v>
      </c>
      <c r="B24" s="21" t="n">
        <f aca="false">IFERROR(INDEX(Fuel_Prices!$B:$B,MATCH($A24,Fuel_Prices!$A:$A,0)),"")</f>
        <v>186.51</v>
      </c>
      <c r="C24" s="21" t="n">
        <f aca="false">IFERROR(INDEX(Fuel_Prices!$C:$C,MATCH($A24,Fuel_Prices!$A:$A,0)),"")</f>
        <v>190.53</v>
      </c>
      <c r="D24" s="21" t="n">
        <f aca="false">IFERROR(INDEX(Fuel_Prices!$D:$D,MATCH($A24,Fuel_Prices!$A:$A,0)),"")</f>
        <v>185.88</v>
      </c>
      <c r="E24" s="21" t="n">
        <f aca="false">IFERROR(INDEX(Fuel_Prices!$E:$E,MATCH($A24,Fuel_Prices!$A:$A,0)),"")</f>
        <v>190.05</v>
      </c>
      <c r="F24" s="21" t="n">
        <f aca="false">IFERROR(INDEX(Fuel_Prices!$F:$F,MATCH($A24,Fuel_Prices!$A:$A,0)),"")</f>
        <v>167.9</v>
      </c>
      <c r="G24" s="8" t="n">
        <f aca="false">IF(AND(A24&gt;=Inputs!$B$28,A24&lt;=Inputs!$B$29),1,0)</f>
        <v>0</v>
      </c>
      <c r="H24" s="10" t="n">
        <f aca="false">Flow_Group_Month!AA24</f>
        <v>0.0642199155981788</v>
      </c>
      <c r="I24" s="10" t="n">
        <f aca="false">Flow_Group_Month!AG24</f>
        <v>0.0916412107747848</v>
      </c>
    </row>
    <row r="25" customFormat="false" ht="15" hidden="false" customHeight="false" outlineLevel="0" collapsed="false">
      <c r="A25" s="20" t="n">
        <f aca="false">Flow_Group_Month!A25</f>
        <v>45536</v>
      </c>
      <c r="B25" s="21" t="n">
        <f aca="false">IFERROR(INDEX(Fuel_Prices!$B:$B,MATCH($A25,Fuel_Prices!$A:$A,0)),"")</f>
        <v>176.15</v>
      </c>
      <c r="C25" s="21" t="n">
        <f aca="false">IFERROR(INDEX(Fuel_Prices!$C:$C,MATCH($A25,Fuel_Prices!$A:$A,0)),"")</f>
        <v>182.08</v>
      </c>
      <c r="D25" s="21" t="n">
        <f aca="false">IFERROR(INDEX(Fuel_Prices!$D:$D,MATCH($A25,Fuel_Prices!$A:$A,0)),"")</f>
        <v>177.53</v>
      </c>
      <c r="E25" s="21" t="n">
        <f aca="false">IFERROR(INDEX(Fuel_Prices!$E:$E,MATCH($A25,Fuel_Prices!$A:$A,0)),"")</f>
        <v>182.34</v>
      </c>
      <c r="F25" s="21" t="n">
        <f aca="false">IFERROR(INDEX(Fuel_Prices!$F:$F,MATCH($A25,Fuel_Prices!$A:$A,0)),"")</f>
        <v>159.14</v>
      </c>
      <c r="G25" s="8" t="n">
        <f aca="false">IF(AND(A25&gt;=Inputs!$B$28,A25&lt;=Inputs!$B$29),1,0)</f>
        <v>0</v>
      </c>
      <c r="H25" s="10" t="n">
        <f aca="false">Flow_Group_Month!AA25</f>
        <v>0.071093106345757</v>
      </c>
      <c r="I25" s="10" t="n">
        <f aca="false">Flow_Group_Month!AG25</f>
        <v>0.0739759719988648</v>
      </c>
    </row>
    <row r="26" customFormat="false" ht="15" hidden="false" customHeight="false" outlineLevel="0" collapsed="false">
      <c r="A26" s="20" t="n">
        <f aca="false">Flow_Group_Month!A26</f>
        <v>45566</v>
      </c>
      <c r="B26" s="21" t="n">
        <f aca="false">IFERROR(INDEX(Fuel_Prices!$B:$B,MATCH($A26,Fuel_Prices!$A:$A,0)),"")</f>
        <v>175.87</v>
      </c>
      <c r="C26" s="21" t="n">
        <f aca="false">IFERROR(INDEX(Fuel_Prices!$C:$C,MATCH($A26,Fuel_Prices!$A:$A,0)),"")</f>
        <v>178.31</v>
      </c>
      <c r="D26" s="21" t="n">
        <f aca="false">IFERROR(INDEX(Fuel_Prices!$D:$D,MATCH($A26,Fuel_Prices!$A:$A,0)),"")</f>
        <v>178.72</v>
      </c>
      <c r="E26" s="21" t="n">
        <f aca="false">IFERROR(INDEX(Fuel_Prices!$E:$E,MATCH($A26,Fuel_Prices!$A:$A,0)),"")</f>
        <v>179.06</v>
      </c>
      <c r="F26" s="21" t="n">
        <f aca="false">IFERROR(INDEX(Fuel_Prices!$F:$F,MATCH($A26,Fuel_Prices!$A:$A,0)),"")</f>
        <v>161.13</v>
      </c>
      <c r="G26" s="8" t="n">
        <f aca="false">IF(AND(A26&gt;=Inputs!$B$28,A26&lt;=Inputs!$B$29),1,0)</f>
        <v>0</v>
      </c>
      <c r="H26" s="10" t="n">
        <f aca="false">Flow_Group_Month!AA26</f>
        <v>0.0693360602706291</v>
      </c>
      <c r="I26" s="10" t="n">
        <f aca="false">Flow_Group_Month!AG26</f>
        <v>0.0926168224299065</v>
      </c>
    </row>
    <row r="27" customFormat="false" ht="15" hidden="false" customHeight="false" outlineLevel="0" collapsed="false">
      <c r="A27" s="20" t="n">
        <f aca="false">Flow_Group_Month!A27</f>
        <v>45597</v>
      </c>
      <c r="B27" s="21" t="n">
        <f aca="false">IFERROR(INDEX(Fuel_Prices!$B:$B,MATCH($A27,Fuel_Prices!$A:$A,0)),"")</f>
        <v>180.06</v>
      </c>
      <c r="C27" s="21" t="n">
        <f aca="false">IFERROR(INDEX(Fuel_Prices!$C:$C,MATCH($A27,Fuel_Prices!$A:$A,0)),"")</f>
        <v>179.78</v>
      </c>
      <c r="D27" s="21" t="n">
        <f aca="false">IFERROR(INDEX(Fuel_Prices!$D:$D,MATCH($A27,Fuel_Prices!$A:$A,0)),"")</f>
        <v>179.12</v>
      </c>
      <c r="E27" s="21" t="n">
        <f aca="false">IFERROR(INDEX(Fuel_Prices!$E:$E,MATCH($A27,Fuel_Prices!$A:$A,0)),"")</f>
        <v>179.6</v>
      </c>
      <c r="F27" s="21" t="n">
        <f aca="false">IFERROR(INDEX(Fuel_Prices!$F:$F,MATCH($A27,Fuel_Prices!$A:$A,0)),"")</f>
        <v>162.14</v>
      </c>
      <c r="G27" s="8" t="n">
        <f aca="false">IF(AND(A27&gt;=Inputs!$B$28,A27&lt;=Inputs!$B$29),1,0)</f>
        <v>0</v>
      </c>
      <c r="H27" s="10" t="n">
        <f aca="false">Flow_Group_Month!AA27</f>
        <v>0.0776858201140493</v>
      </c>
      <c r="I27" s="10" t="n">
        <f aca="false">Flow_Group_Month!AG27</f>
        <v>0.0810478532248913</v>
      </c>
    </row>
    <row r="28" customFormat="false" ht="15" hidden="false" customHeight="false" outlineLevel="0" collapsed="false">
      <c r="A28" s="20" t="n">
        <f aca="false">Flow_Group_Month!A28</f>
        <v>45627</v>
      </c>
      <c r="B28" s="21" t="n">
        <f aca="false">IFERROR(INDEX(Fuel_Prices!$B:$B,MATCH($A28,Fuel_Prices!$A:$A,0)),"")</f>
        <v>186.7</v>
      </c>
      <c r="C28" s="21" t="n">
        <f aca="false">IFERROR(INDEX(Fuel_Prices!$C:$C,MATCH($A28,Fuel_Prices!$A:$A,0)),"")</f>
        <v>182.9</v>
      </c>
      <c r="D28" s="21" t="n">
        <f aca="false">IFERROR(INDEX(Fuel_Prices!$D:$D,MATCH($A28,Fuel_Prices!$A:$A,0)),"")</f>
        <v>184.16</v>
      </c>
      <c r="E28" s="21" t="n">
        <f aca="false">IFERROR(INDEX(Fuel_Prices!$E:$E,MATCH($A28,Fuel_Prices!$A:$A,0)),"")</f>
        <v>180.87</v>
      </c>
      <c r="F28" s="21" t="n">
        <f aca="false">IFERROR(INDEX(Fuel_Prices!$F:$F,MATCH($A28,Fuel_Prices!$A:$A,0)),"")</f>
        <v>164.92</v>
      </c>
      <c r="G28" s="8" t="n">
        <f aca="false">IF(AND(A28&gt;=Inputs!$B$28,A28&lt;=Inputs!$B$29),1,0)</f>
        <v>0</v>
      </c>
      <c r="H28" s="10" t="n">
        <f aca="false">Flow_Group_Month!AA28</f>
        <v>0.0941601186013184</v>
      </c>
      <c r="I28" s="10" t="n">
        <f aca="false">Flow_Group_Month!AG28</f>
        <v>0.109397730578993</v>
      </c>
    </row>
    <row r="29" customFormat="false" ht="15" hidden="false" customHeight="false" outlineLevel="0" collapsed="false">
      <c r="A29" s="20" t="n">
        <f aca="false">Flow_Group_Month!A29</f>
        <v>45658</v>
      </c>
      <c r="B29" s="21" t="n">
        <f aca="false">IFERROR(INDEX(Fuel_Prices!$B:$B,MATCH($A29,Fuel_Prices!$A:$A,0)),"")</f>
        <v>183.86</v>
      </c>
      <c r="C29" s="21" t="n">
        <f aca="false">IFERROR(INDEX(Fuel_Prices!$C:$C,MATCH($A29,Fuel_Prices!$A:$A,0)),"")</f>
        <v>190.39</v>
      </c>
      <c r="D29" s="21" t="n">
        <f aca="false">IFERROR(INDEX(Fuel_Prices!$D:$D,MATCH($A29,Fuel_Prices!$A:$A,0)),"")</f>
        <v>183.9</v>
      </c>
      <c r="E29" s="21" t="n">
        <f aca="false">IFERROR(INDEX(Fuel_Prices!$E:$E,MATCH($A29,Fuel_Prices!$A:$A,0)),"")</f>
        <v>187.26</v>
      </c>
      <c r="F29" s="21" t="n">
        <f aca="false">IFERROR(INDEX(Fuel_Prices!$F:$F,MATCH($A29,Fuel_Prices!$A:$A,0)),"")</f>
        <v>169.52</v>
      </c>
      <c r="G29" s="8" t="n">
        <f aca="false">IF(AND(A29&gt;=Inputs!$B$28,A29&lt;=Inputs!$B$29),1,0)</f>
        <v>0</v>
      </c>
      <c r="H29" s="10" t="n">
        <f aca="false">Flow_Group_Month!AA29</f>
        <v>0.042982049810506</v>
      </c>
      <c r="I29" s="10" t="n">
        <f aca="false">Flow_Group_Month!AG29</f>
        <v>0.0538972682206518</v>
      </c>
    </row>
    <row r="30" customFormat="false" ht="15" hidden="false" customHeight="false" outlineLevel="0" collapsed="false">
      <c r="A30" s="20" t="n">
        <f aca="false">Flow_Group_Month!A30</f>
        <v>45689</v>
      </c>
      <c r="B30" s="21" t="n">
        <f aca="false">IFERROR(INDEX(Fuel_Prices!$B:$B,MATCH($A30,Fuel_Prices!$A:$A,0)),"")</f>
        <v>183.69</v>
      </c>
      <c r="C30" s="21" t="n">
        <f aca="false">IFERROR(INDEX(Fuel_Prices!$C:$C,MATCH($A30,Fuel_Prices!$A:$A,0)),"")</f>
        <v>191.44</v>
      </c>
      <c r="D30" s="21" t="n">
        <f aca="false">IFERROR(INDEX(Fuel_Prices!$D:$D,MATCH($A30,Fuel_Prices!$A:$A,0)),"")</f>
        <v>188.35</v>
      </c>
      <c r="E30" s="21" t="n">
        <f aca="false">IFERROR(INDEX(Fuel_Prices!$E:$E,MATCH($A30,Fuel_Prices!$A:$A,0)),"")</f>
        <v>190.46</v>
      </c>
      <c r="F30" s="21" t="n">
        <f aca="false">IFERROR(INDEX(Fuel_Prices!$F:$F,MATCH($A30,Fuel_Prices!$A:$A,0)),"")</f>
        <v>169.91</v>
      </c>
      <c r="G30" s="8" t="n">
        <f aca="false">IF(AND(A30&gt;=Inputs!$B$28,A30&lt;=Inputs!$B$29),1,0)</f>
        <v>0</v>
      </c>
      <c r="H30" s="10" t="n">
        <f aca="false">Flow_Group_Month!AA30</f>
        <v>0.0664602222383479</v>
      </c>
      <c r="I30" s="10" t="n">
        <f aca="false">Flow_Group_Month!AG30</f>
        <v>0.0672302737520129</v>
      </c>
    </row>
    <row r="31" customFormat="false" ht="15" hidden="false" customHeight="false" outlineLevel="0" collapsed="false">
      <c r="A31" s="20" t="n">
        <f aca="false">Flow_Group_Month!A31</f>
        <v>45717</v>
      </c>
      <c r="B31" s="21" t="n">
        <f aca="false">IFERROR(INDEX(Fuel_Prices!$B:$B,MATCH($A31,Fuel_Prices!$A:$A,0)),"")</f>
        <v>184.79</v>
      </c>
      <c r="C31" s="21" t="n">
        <f aca="false">IFERROR(INDEX(Fuel_Prices!$C:$C,MATCH($A31,Fuel_Prices!$A:$A,0)),"")</f>
        <v>187.67</v>
      </c>
      <c r="D31" s="21" t="n">
        <f aca="false">IFERROR(INDEX(Fuel_Prices!$D:$D,MATCH($A31,Fuel_Prices!$A:$A,0)),"")</f>
        <v>188.39</v>
      </c>
      <c r="E31" s="21" t="n">
        <f aca="false">IFERROR(INDEX(Fuel_Prices!$E:$E,MATCH($A31,Fuel_Prices!$A:$A,0)),"")</f>
        <v>188.94</v>
      </c>
      <c r="F31" s="21" t="n">
        <f aca="false">IFERROR(INDEX(Fuel_Prices!$F:$F,MATCH($A31,Fuel_Prices!$A:$A,0)),"")</f>
        <v>164.27</v>
      </c>
      <c r="G31" s="8" t="n">
        <f aca="false">IF(AND(A31&gt;=Inputs!$B$28,A31&lt;=Inputs!$B$29),1,0)</f>
        <v>0</v>
      </c>
      <c r="H31" s="10" t="n">
        <f aca="false">Flow_Group_Month!AA31</f>
        <v>0.0851683209547295</v>
      </c>
      <c r="I31" s="10" t="n">
        <f aca="false">Flow_Group_Month!AG31</f>
        <v>0.0912932389937107</v>
      </c>
    </row>
    <row r="32" customFormat="false" ht="15" hidden="false" customHeight="false" outlineLevel="0" collapsed="false">
      <c r="A32" s="20" t="n">
        <f aca="false">Flow_Group_Month!A32</f>
        <v>45748</v>
      </c>
      <c r="B32" s="21" t="n">
        <f aca="false">IFERROR(INDEX(Fuel_Prices!$B:$B,MATCH($A32,Fuel_Prices!$A:$A,0)),"")</f>
        <v>177.46</v>
      </c>
      <c r="C32" s="21" t="n">
        <f aca="false">IFERROR(INDEX(Fuel_Prices!$C:$C,MATCH($A32,Fuel_Prices!$A:$A,0)),"")</f>
        <v>184.06</v>
      </c>
      <c r="D32" s="21" t="n">
        <f aca="false">IFERROR(INDEX(Fuel_Prices!$D:$D,MATCH($A32,Fuel_Prices!$A:$A,0)),"")</f>
        <v>177.69</v>
      </c>
      <c r="E32" s="21" t="n">
        <f aca="false">IFERROR(INDEX(Fuel_Prices!$E:$E,MATCH($A32,Fuel_Prices!$A:$A,0)),"")</f>
        <v>184.9</v>
      </c>
      <c r="F32" s="21" t="n">
        <f aca="false">IFERROR(INDEX(Fuel_Prices!$F:$F,MATCH($A32,Fuel_Prices!$A:$A,0)),"")</f>
        <v>160.61</v>
      </c>
      <c r="G32" s="8" t="n">
        <f aca="false">IF(AND(A32&gt;=Inputs!$B$28,A32&lt;=Inputs!$B$29),1,0)</f>
        <v>0</v>
      </c>
      <c r="H32" s="10" t="n">
        <f aca="false">Flow_Group_Month!AA32</f>
        <v>0.0677708606217194</v>
      </c>
      <c r="I32" s="10" t="n">
        <f aca="false">Flow_Group_Month!AG32</f>
        <v>0.0874256771636204</v>
      </c>
    </row>
    <row r="33" customFormat="false" ht="15" hidden="false" customHeight="false" outlineLevel="0" collapsed="false">
      <c r="A33" s="20" t="n">
        <f aca="false">Flow_Group_Month!A33</f>
        <v>45778</v>
      </c>
      <c r="B33" s="21" t="n">
        <f aca="false">IFERROR(INDEX(Fuel_Prices!$B:$B,MATCH($A33,Fuel_Prices!$A:$A,0)),"")</f>
        <v>173.64</v>
      </c>
      <c r="C33" s="21" t="n">
        <f aca="false">IFERROR(INDEX(Fuel_Prices!$C:$C,MATCH($A33,Fuel_Prices!$A:$A,0)),"")</f>
        <v>178.89</v>
      </c>
      <c r="D33" s="21" t="n">
        <f aca="false">IFERROR(INDEX(Fuel_Prices!$D:$D,MATCH($A33,Fuel_Prices!$A:$A,0)),"")</f>
        <v>176.32</v>
      </c>
      <c r="E33" s="21" t="n">
        <f aca="false">IFERROR(INDEX(Fuel_Prices!$E:$E,MATCH($A33,Fuel_Prices!$A:$A,0)),"")</f>
        <v>179.14</v>
      </c>
      <c r="F33" s="21" t="n">
        <f aca="false">IFERROR(INDEX(Fuel_Prices!$F:$F,MATCH($A33,Fuel_Prices!$A:$A,0)),"")</f>
        <v>156.6</v>
      </c>
      <c r="G33" s="8" t="n">
        <f aca="false">IF(AND(A33&gt;=Inputs!$B$28,A33&lt;=Inputs!$B$29),1,0)</f>
        <v>0</v>
      </c>
      <c r="H33" s="10" t="n">
        <f aca="false">Flow_Group_Month!AA33</f>
        <v>0.107734492649773</v>
      </c>
      <c r="I33" s="10" t="n">
        <f aca="false">Flow_Group_Month!AG33</f>
        <v>0.124956369982548</v>
      </c>
    </row>
    <row r="34" customFormat="false" ht="15" hidden="false" customHeight="false" outlineLevel="0" collapsed="false">
      <c r="A34" s="20" t="n">
        <f aca="false">Flow_Group_Month!A34</f>
        <v>45809</v>
      </c>
      <c r="B34" s="21" t="n">
        <f aca="false">IFERROR(INDEX(Fuel_Prices!$B:$B,MATCH($A34,Fuel_Prices!$A:$A,0)),"")</f>
        <v>179.49</v>
      </c>
      <c r="C34" s="21" t="n">
        <f aca="false">IFERROR(INDEX(Fuel_Prices!$C:$C,MATCH($A34,Fuel_Prices!$A:$A,0)),"")</f>
        <v>178.95</v>
      </c>
      <c r="D34" s="21" t="n">
        <f aca="false">IFERROR(INDEX(Fuel_Prices!$D:$D,MATCH($A34,Fuel_Prices!$A:$A,0)),"")</f>
        <v>174.97</v>
      </c>
      <c r="E34" s="21" t="n">
        <f aca="false">IFERROR(INDEX(Fuel_Prices!$E:$E,MATCH($A34,Fuel_Prices!$A:$A,0)),"")</f>
        <v>179.96</v>
      </c>
      <c r="F34" s="21" t="n">
        <f aca="false">IFERROR(INDEX(Fuel_Prices!$F:$F,MATCH($A34,Fuel_Prices!$A:$A,0)),"")</f>
        <v>161.35</v>
      </c>
      <c r="G34" s="8" t="n">
        <f aca="false">IF(AND(A34&gt;=Inputs!$B$28,A34&lt;=Inputs!$B$29),1,0)</f>
        <v>0</v>
      </c>
      <c r="H34" s="10" t="n">
        <f aca="false">Flow_Group_Month!AA34</f>
        <v>0.111002597061505</v>
      </c>
      <c r="I34" s="10" t="n">
        <f aca="false">Flow_Group_Month!AG34</f>
        <v>0.138522831749923</v>
      </c>
    </row>
    <row r="35" customFormat="false" ht="15" hidden="false" customHeight="false" outlineLevel="0" collapsed="false">
      <c r="A35" s="20" t="n">
        <f aca="false">Flow_Group_Month!A35</f>
        <v>45839</v>
      </c>
      <c r="B35" s="21" t="n">
        <f aca="false">IFERROR(INDEX(Fuel_Prices!$B:$B,MATCH($A35,Fuel_Prices!$A:$A,0)),"")</f>
        <v>178.36</v>
      </c>
      <c r="C35" s="21" t="n">
        <f aca="false">IFERROR(INDEX(Fuel_Prices!$C:$C,MATCH($A35,Fuel_Prices!$A:$A,0)),"")</f>
        <v>183.43</v>
      </c>
      <c r="D35" s="21" t="n">
        <f aca="false">IFERROR(INDEX(Fuel_Prices!$D:$D,MATCH($A35,Fuel_Prices!$A:$A,0)),"")</f>
        <v>181.05</v>
      </c>
      <c r="E35" s="21" t="n">
        <f aca="false">IFERROR(INDEX(Fuel_Prices!$E:$E,MATCH($A35,Fuel_Prices!$A:$A,0)),"")</f>
        <v>184.53</v>
      </c>
      <c r="F35" s="21" t="n">
        <f aca="false">IFERROR(INDEX(Fuel_Prices!$F:$F,MATCH($A35,Fuel_Prices!$A:$A,0)),"")</f>
        <v>160.53</v>
      </c>
      <c r="G35" s="8" t="n">
        <f aca="false">IF(AND(A35&gt;=Inputs!$B$28,A35&lt;=Inputs!$B$29),1,0)</f>
        <v>0</v>
      </c>
      <c r="H35" s="10" t="n">
        <f aca="false">Flow_Group_Month!AA35</f>
        <v>0.0758383897882593</v>
      </c>
      <c r="I35" s="10" t="n">
        <f aca="false">Flow_Group_Month!AG35</f>
        <v>0.103757175160898</v>
      </c>
    </row>
    <row r="36" customFormat="false" ht="15" hidden="false" customHeight="false" outlineLevel="0" collapsed="false">
      <c r="A36" s="20" t="n">
        <f aca="false">Flow_Group_Month!A36</f>
        <v>45870</v>
      </c>
      <c r="B36" s="21" t="n">
        <f aca="false">IFERROR(INDEX(Fuel_Prices!$B:$B,MATCH($A36,Fuel_Prices!$A:$A,0)),"")</f>
        <v>176.01</v>
      </c>
      <c r="C36" s="21" t="n">
        <f aca="false">IFERROR(INDEX(Fuel_Prices!$C:$C,MATCH($A36,Fuel_Prices!$A:$A,0)),"")</f>
        <v>184.02</v>
      </c>
      <c r="D36" s="21" t="n">
        <f aca="false">IFERROR(INDEX(Fuel_Prices!$D:$D,MATCH($A36,Fuel_Prices!$A:$A,0)),"")</f>
        <v>180.09</v>
      </c>
      <c r="E36" s="21" t="n">
        <f aca="false">IFERROR(INDEX(Fuel_Prices!$E:$E,MATCH($A36,Fuel_Prices!$A:$A,0)),"")</f>
        <v>186.24</v>
      </c>
      <c r="F36" s="21" t="n">
        <f aca="false">IFERROR(INDEX(Fuel_Prices!$F:$F,MATCH($A36,Fuel_Prices!$A:$A,0)),"")</f>
        <v>162.8</v>
      </c>
      <c r="G36" s="8" t="n">
        <f aca="false">IF(AND(A36&gt;=Inputs!$B$28,A36&lt;=Inputs!$B$29),1,0)</f>
        <v>0</v>
      </c>
      <c r="H36" s="10" t="n">
        <f aca="false">Flow_Group_Month!AA36</f>
        <v>0.110826030845477</v>
      </c>
      <c r="I36" s="10" t="n">
        <f aca="false">Flow_Group_Month!AG36</f>
        <v>0.122825264750378</v>
      </c>
    </row>
    <row r="37" customFormat="false" ht="15" hidden="false" customHeight="false" outlineLevel="0" collapsed="false">
      <c r="A37" s="20" t="n">
        <f aca="false">Flow_Group_Month!A37</f>
        <v>45901</v>
      </c>
      <c r="B37" s="21" t="n">
        <f aca="false">IFERROR(INDEX(Fuel_Prices!$B:$B,MATCH($A37,Fuel_Prices!$A:$A,0)),"")</f>
        <v>180.84</v>
      </c>
      <c r="C37" s="21" t="n">
        <f aca="false">IFERROR(INDEX(Fuel_Prices!$C:$C,MATCH($A37,Fuel_Prices!$A:$A,0)),"")</f>
        <v>183.3</v>
      </c>
      <c r="D37" s="21" t="n">
        <f aca="false">IFERROR(INDEX(Fuel_Prices!$D:$D,MATCH($A37,Fuel_Prices!$A:$A,0)),"")</f>
        <v>182.67</v>
      </c>
      <c r="E37" s="21" t="n">
        <f aca="false">IFERROR(INDEX(Fuel_Prices!$E:$E,MATCH($A37,Fuel_Prices!$A:$A,0)),"")</f>
        <v>186.36</v>
      </c>
      <c r="F37" s="21" t="n">
        <f aca="false">IFERROR(INDEX(Fuel_Prices!$F:$F,MATCH($A37,Fuel_Prices!$A:$A,0)),"")</f>
        <v>164.55</v>
      </c>
      <c r="G37" s="8" t="n">
        <f aca="false">IF(AND(A37&gt;=Inputs!$B$28,A37&lt;=Inputs!$B$29),1,0)</f>
        <v>0</v>
      </c>
      <c r="H37" s="10" t="n">
        <f aca="false">Flow_Group_Month!AA37</f>
        <v>0.128019897702344</v>
      </c>
      <c r="I37" s="10" t="n">
        <f aca="false">Flow_Group_Month!AG37</f>
        <v>0.145139557266603</v>
      </c>
    </row>
    <row r="38" customFormat="false" ht="15" hidden="false" customHeight="false" outlineLevel="0" collapsed="false">
      <c r="A38" s="20" t="n">
        <f aca="false">Flow_Group_Month!A38</f>
        <v>45931</v>
      </c>
      <c r="B38" s="21" t="n">
        <f aca="false">IFERROR(INDEX(Fuel_Prices!$B:$B,MATCH($A38,Fuel_Prices!$A:$A,0)),"")</f>
        <v>178.16</v>
      </c>
      <c r="C38" s="21" t="n">
        <f aca="false">IFERROR(INDEX(Fuel_Prices!$C:$C,MATCH($A38,Fuel_Prices!$A:$A,0)),"")</f>
        <v>183.45</v>
      </c>
      <c r="D38" s="21" t="n">
        <f aca="false">IFERROR(INDEX(Fuel_Prices!$D:$D,MATCH($A38,Fuel_Prices!$A:$A,0)),"")</f>
        <v>181.06</v>
      </c>
      <c r="E38" s="21" t="n">
        <f aca="false">IFERROR(INDEX(Fuel_Prices!$E:$E,MATCH($A38,Fuel_Prices!$A:$A,0)),"")</f>
        <v>185.4</v>
      </c>
      <c r="F38" s="21" t="n">
        <f aca="false">IFERROR(INDEX(Fuel_Prices!$F:$F,MATCH($A38,Fuel_Prices!$A:$A,0)),"")</f>
        <v>161.98</v>
      </c>
      <c r="G38" s="8" t="n">
        <f aca="false">IF(AND(A38&gt;=Inputs!$B$28,A38&lt;=Inputs!$B$29),1,0)</f>
        <v>0</v>
      </c>
      <c r="H38" s="10" t="n">
        <f aca="false">Flow_Group_Month!AA38</f>
        <v>0.0864806782215194</v>
      </c>
      <c r="I38" s="10" t="n">
        <f aca="false">Flow_Group_Month!AG38</f>
        <v>0.103740648379052</v>
      </c>
    </row>
    <row r="39" customFormat="false" ht="15" hidden="false" customHeight="false" outlineLevel="0" collapsed="false">
      <c r="A39" s="20" t="n">
        <f aca="false">Flow_Group_Month!A39</f>
        <v>45962</v>
      </c>
      <c r="B39" s="21" t="n">
        <f aca="false">IFERROR(INDEX(Fuel_Prices!$B:$B,MATCH($A39,Fuel_Prices!$A:$A,0)),"")</f>
        <v>180.5</v>
      </c>
      <c r="C39" s="21" t="n">
        <f aca="false">IFERROR(INDEX(Fuel_Prices!$C:$C,MATCH($A39,Fuel_Prices!$A:$A,0)),"")</f>
        <v>188.89</v>
      </c>
      <c r="D39" s="21" t="n">
        <f aca="false">IFERROR(INDEX(Fuel_Prices!$D:$D,MATCH($A39,Fuel_Prices!$A:$A,0)),"")</f>
        <v>183.74</v>
      </c>
      <c r="E39" s="21" t="n">
        <f aca="false">IFERROR(INDEX(Fuel_Prices!$E:$E,MATCH($A39,Fuel_Prices!$A:$A,0)),"")</f>
        <v>189.94</v>
      </c>
      <c r="F39" s="21" t="n">
        <f aca="false">IFERROR(INDEX(Fuel_Prices!$F:$F,MATCH($A39,Fuel_Prices!$A:$A,0)),"")</f>
        <v>165</v>
      </c>
      <c r="G39" s="8" t="n">
        <f aca="false">IF(AND(A39&gt;=Inputs!$B$28,A39&lt;=Inputs!$B$29),1,0)</f>
        <v>0</v>
      </c>
      <c r="H39" s="10" t="n">
        <f aca="false">Flow_Group_Month!AA39</f>
        <v>0.104811971415307</v>
      </c>
      <c r="I39" s="10" t="n">
        <f aca="false">Flow_Group_Month!AG39</f>
        <v>0.110777823748449</v>
      </c>
    </row>
    <row r="40" customFormat="false" ht="15" hidden="false" customHeight="false" outlineLevel="0" collapsed="false">
      <c r="A40" s="20" t="n">
        <f aca="false">Flow_Group_Month!A40</f>
        <v>45992</v>
      </c>
      <c r="B40" s="21" t="n">
        <f aca="false">IFERROR(INDEX(Fuel_Prices!$B:$B,MATCH($A40,Fuel_Prices!$A:$A,0)),"")</f>
        <v>181.4</v>
      </c>
      <c r="C40" s="21" t="n">
        <f aca="false">IFERROR(INDEX(Fuel_Prices!$C:$C,MATCH($A40,Fuel_Prices!$A:$A,0)),"")</f>
        <v>189.42</v>
      </c>
      <c r="D40" s="21" t="n">
        <f aca="false">IFERROR(INDEX(Fuel_Prices!$D:$D,MATCH($A40,Fuel_Prices!$A:$A,0)),"")</f>
        <v>181.21</v>
      </c>
      <c r="E40" s="21" t="n">
        <f aca="false">IFERROR(INDEX(Fuel_Prices!$E:$E,MATCH($A40,Fuel_Prices!$A:$A,0)),"")</f>
        <v>188.84</v>
      </c>
      <c r="F40" s="21" t="n">
        <f aca="false">IFERROR(INDEX(Fuel_Prices!$F:$F,MATCH($A40,Fuel_Prices!$A:$A,0)),"")</f>
        <v>161.14</v>
      </c>
      <c r="G40" s="8" t="n">
        <f aca="false">IF(AND(A40&gt;=Inputs!$B$28,A40&lt;=Inputs!$B$29),1,0)</f>
        <v>0</v>
      </c>
      <c r="H40" s="10" t="n">
        <f aca="false">Flow_Group_Month!AA40</f>
        <v>0.114456686781577</v>
      </c>
      <c r="I40" s="10" t="n">
        <f aca="false">Flow_Group_Month!AG40</f>
        <v>0.13333973312854</v>
      </c>
    </row>
    <row r="41" customFormat="false" ht="15" hidden="false" customHeight="false" outlineLevel="0" collapsed="false">
      <c r="A41" s="20" t="n">
        <f aca="false">Flow_Group_Month!A41</f>
        <v>46023</v>
      </c>
      <c r="B41" s="21" t="n">
        <f aca="false">IFERROR(INDEX(Fuel_Prices!$B:$B,MATCH($A41,Fuel_Prices!$A:$A,0)),"")</f>
        <v>172.82</v>
      </c>
      <c r="C41" s="21" t="n">
        <f aca="false">IFERROR(INDEX(Fuel_Prices!$C:$C,MATCH($A41,Fuel_Prices!$A:$A,0)),"")</f>
        <v>182.14</v>
      </c>
      <c r="D41" s="21" t="n">
        <f aca="false">IFERROR(INDEX(Fuel_Prices!$D:$D,MATCH($A41,Fuel_Prices!$A:$A,0)),"")</f>
        <v>177.62</v>
      </c>
      <c r="E41" s="21" t="n">
        <f aca="false">IFERROR(INDEX(Fuel_Prices!$E:$E,MATCH($A41,Fuel_Prices!$A:$A,0)),"")</f>
        <v>181.7</v>
      </c>
      <c r="F41" s="21" t="n">
        <f aca="false">IFERROR(INDEX(Fuel_Prices!$F:$F,MATCH($A41,Fuel_Prices!$A:$A,0)),"")</f>
        <v>153.75</v>
      </c>
      <c r="G41" s="8" t="n">
        <f aca="false">IF(AND(A41&gt;=Inputs!$B$28,A41&lt;=Inputs!$B$29),1,0)</f>
        <v>0</v>
      </c>
      <c r="H41" s="10" t="n">
        <f aca="false">Flow_Group_Month!AA41</f>
        <v>0.087230012830658</v>
      </c>
      <c r="I41" s="10" t="n">
        <f aca="false">Flow_Group_Month!AG41</f>
        <v>0.112260967379078</v>
      </c>
    </row>
    <row r="42" customFormat="false" ht="15" hidden="false" customHeight="false" outlineLevel="0" collapsed="false">
      <c r="A42" s="20" t="n">
        <f aca="false">Flow_Group_Month!A42</f>
        <v>46054</v>
      </c>
      <c r="B42" s="21" t="n">
        <f aca="false">IFERROR(INDEX(Fuel_Prices!$B:$B,MATCH($A42,Fuel_Prices!$A:$A,0)),"")</f>
        <v>169.52</v>
      </c>
      <c r="C42" s="21" t="n">
        <f aca="false">IFERROR(INDEX(Fuel_Prices!$C:$C,MATCH($A42,Fuel_Prices!$A:$A,0)),"")</f>
        <v>179.66</v>
      </c>
      <c r="D42" s="21" t="n">
        <f aca="false">IFERROR(INDEX(Fuel_Prices!$D:$D,MATCH($A42,Fuel_Prices!$A:$A,0)),"")</f>
        <v>173.07</v>
      </c>
      <c r="E42" s="21" t="n">
        <f aca="false">IFERROR(INDEX(Fuel_Prices!$E:$E,MATCH($A42,Fuel_Prices!$A:$A,0)),"")</f>
        <v>179.42</v>
      </c>
      <c r="F42" s="21" t="n">
        <f aca="false">IFERROR(INDEX(Fuel_Prices!$F:$F,MATCH($A42,Fuel_Prices!$A:$A,0)),"")</f>
        <v>153.41</v>
      </c>
      <c r="G42" s="8" t="n">
        <f aca="false">IF(AND(A42&gt;=Inputs!$B$28,A42&lt;=Inputs!$B$29),1,0)</f>
        <v>0</v>
      </c>
      <c r="H42" s="10" t="n">
        <f aca="false">Flow_Group_Month!AA42</f>
        <v>0.131221181554695</v>
      </c>
      <c r="I42" s="10" t="n">
        <f aca="false">Flow_Group_Month!AG42</f>
        <v>0.156518932874355</v>
      </c>
    </row>
    <row r="43" customFormat="false" ht="15" hidden="false" customHeight="false" outlineLevel="0" collapsed="false">
      <c r="A43" s="20" t="n">
        <f aca="false">Flow_Group_Month!A43</f>
        <v>46082</v>
      </c>
      <c r="B43" s="21" t="n">
        <f aca="false">IFERROR(INDEX(Fuel_Prices!$B:$B,MATCH($A43,Fuel_Prices!$A:$A,0)),"")</f>
        <v>229.4</v>
      </c>
      <c r="C43" s="21" t="n">
        <f aca="false">IFERROR(INDEX(Fuel_Prices!$C:$C,MATCH($A43,Fuel_Prices!$A:$A,0)),"")</f>
        <v>257.64</v>
      </c>
      <c r="D43" s="21" t="n">
        <f aca="false">IFERROR(INDEX(Fuel_Prices!$D:$D,MATCH($A43,Fuel_Prices!$A:$A,0)),"")</f>
        <v>229.23</v>
      </c>
      <c r="E43" s="21" t="n">
        <f aca="false">IFERROR(INDEX(Fuel_Prices!$E:$E,MATCH($A43,Fuel_Prices!$A:$A,0)),"")</f>
        <v>262.51</v>
      </c>
      <c r="F43" s="21" t="n">
        <f aca="false">IFERROR(INDEX(Fuel_Prices!$F:$F,MATCH($A43,Fuel_Prices!$A:$A,0)),"")</f>
        <v>210.37</v>
      </c>
      <c r="G43" s="8" t="n">
        <f aca="false">IF(AND(A43&gt;=Inputs!$B$28,A43&lt;=Inputs!$B$29),1,0)</f>
        <v>1</v>
      </c>
      <c r="H43" s="10" t="n">
        <f aca="false">Flow_Group_Month!AA43</f>
        <v>0.161781506453048</v>
      </c>
      <c r="I43" s="10" t="n">
        <f aca="false">Flow_Group_Month!AG43</f>
        <v>0.205890348889896</v>
      </c>
    </row>
    <row r="44" customFormat="false" ht="15" hidden="false" customHeight="false" outlineLevel="0" collapsed="false">
      <c r="A44" s="20" t="n">
        <f aca="false">Flow_Group_Month!A44</f>
        <v>46113</v>
      </c>
      <c r="B44" s="21" t="n">
        <f aca="false">IFERROR(INDEX(Fuel_Prices!$B:$B,MATCH($A44,Fuel_Prices!$A:$A,0)),"")</f>
        <v>214.12</v>
      </c>
      <c r="C44" s="21" t="n">
        <f aca="false">IFERROR(INDEX(Fuel_Prices!$C:$C,MATCH($A44,Fuel_Prices!$A:$A,0)),"")</f>
        <v>284.92</v>
      </c>
      <c r="D44" s="21" t="n">
        <f aca="false">IFERROR(INDEX(Fuel_Prices!$D:$D,MATCH($A44,Fuel_Prices!$A:$A,0)),"")</f>
        <v>214.52</v>
      </c>
      <c r="E44" s="21" t="n">
        <f aca="false">IFERROR(INDEX(Fuel_Prices!$E:$E,MATCH($A44,Fuel_Prices!$A:$A,0)),"")</f>
        <v>300.58</v>
      </c>
      <c r="F44" s="21" t="n">
        <f aca="false">IFERROR(INDEX(Fuel_Prices!$F:$F,MATCH($A44,Fuel_Prices!$A:$A,0)),"")</f>
        <v>193.66</v>
      </c>
      <c r="G44" s="8" t="n">
        <f aca="false">IF(AND(A44&gt;=Inputs!$B$28,A44&lt;=Inputs!$B$29),1,0)</f>
        <v>1</v>
      </c>
      <c r="H44" s="10" t="n">
        <f aca="false">Flow_Group_Month!AA44</f>
        <v>0.190598324486977</v>
      </c>
      <c r="I44" s="10" t="n">
        <f aca="false">Flow_Group_Month!AG44</f>
        <v>0.242656576720104</v>
      </c>
    </row>
    <row r="45" customFormat="false" ht="15" hidden="false" customHeight="false" outlineLevel="0" collapsed="false">
      <c r="A45" s="20" t="n">
        <f aca="false">Flow_Group_Month!A45</f>
        <v>46143</v>
      </c>
      <c r="B45" s="21" t="n">
        <f aca="false">IFERROR(INDEX(Fuel_Prices!$B:$B,MATCH($A45,Fuel_Prices!$A:$A,0)),"")</f>
        <v>186.83</v>
      </c>
      <c r="C45" s="21" t="n">
        <f aca="false">IFERROR(INDEX(Fuel_Prices!$C:$C,MATCH($A45,Fuel_Prices!$A:$A,0)),"")</f>
        <v>237.48</v>
      </c>
      <c r="D45" s="21" t="n">
        <f aca="false">IFERROR(INDEX(Fuel_Prices!$D:$D,MATCH($A45,Fuel_Prices!$A:$A,0)),"")</f>
        <v>187.34</v>
      </c>
      <c r="E45" s="21" t="n">
        <f aca="false">IFERROR(INDEX(Fuel_Prices!$E:$E,MATCH($A45,Fuel_Prices!$A:$A,0)),"")</f>
        <v>240.86</v>
      </c>
      <c r="F45" s="21" t="n">
        <f aca="false">IFERROR(INDEX(Fuel_Prices!$F:$F,MATCH($A45,Fuel_Prices!$A:$A,0)),"")</f>
        <v>177.81</v>
      </c>
      <c r="G45" s="8" t="n">
        <f aca="false">IF(AND(A45&gt;=Inputs!$B$28,A45&lt;=Inputs!$B$29),1,0)</f>
        <v>1</v>
      </c>
      <c r="H45" s="10" t="n">
        <f aca="false">Flow_Group_Month!AA45</f>
        <v>0.230828646594355</v>
      </c>
      <c r="I45" s="10" t="n">
        <f aca="false">Flow_Group_Month!AG45</f>
        <v>0.298487425042513</v>
      </c>
    </row>
    <row r="46" customFormat="false" ht="15" hidden="false" customHeight="false" outlineLevel="0" collapsed="false">
      <c r="A46" s="20" t="n">
        <f aca="false">Flow_Group_Month!A46</f>
        <v>46174</v>
      </c>
      <c r="B46" s="21" t="n">
        <f aca="false">IFERROR(INDEX(Fuel_Prices!$B:$B,MATCH($A46,Fuel_Prices!$A:$A,0)),"")</f>
        <v>169.34</v>
      </c>
      <c r="C46" s="21" t="n">
        <f aca="false">IFERROR(INDEX(Fuel_Prices!$C:$C,MATCH($A46,Fuel_Prices!$A:$A,0)),"")</f>
        <v>199.88</v>
      </c>
      <c r="D46" s="21" t="n">
        <f aca="false">IFERROR(INDEX(Fuel_Prices!$D:$D,MATCH($A46,Fuel_Prices!$A:$A,0)),"")</f>
        <v>172.32</v>
      </c>
      <c r="E46" s="21" t="n">
        <f aca="false">IFERROR(INDEX(Fuel_Prices!$E:$E,MATCH($A46,Fuel_Prices!$A:$A,0)),"")</f>
        <v>204.18</v>
      </c>
      <c r="F46" s="21" t="n">
        <f aca="false">IFERROR(INDEX(Fuel_Prices!$F:$F,MATCH($A46,Fuel_Prices!$A:$A,0)),"")</f>
        <v>156.96</v>
      </c>
      <c r="G46" s="8" t="n">
        <f aca="false">IF(AND(A46&gt;=Inputs!$B$28,A46&lt;=Inputs!$B$29),1,0)</f>
        <v>1</v>
      </c>
      <c r="H46" s="10" t="n">
        <f aca="false">Flow_Group_Month!AA46</f>
        <v>0.227775253986615</v>
      </c>
      <c r="I46" s="10" t="n">
        <f aca="false">Flow_Group_Month!AG46</f>
        <v>0.323065025455952</v>
      </c>
    </row>
    <row r="47" customFormat="false" ht="15" hidden="false" customHeight="false" outlineLevel="0" collapsed="false">
      <c r="A47" s="20" t="n">
        <f aca="false">Flow_Group_Month!A47</f>
        <v>46204</v>
      </c>
      <c r="B47" s="21" t="n">
        <f aca="false">IFERROR(INDEX(Fuel_Prices!$B:$B,MATCH($A47,Fuel_Prices!$A:$A,0)),"")</f>
        <v>177.75</v>
      </c>
      <c r="C47" s="21" t="n">
        <f aca="false">IFERROR(INDEX(Fuel_Prices!$C:$C,MATCH($A47,Fuel_Prices!$A:$A,0)),"")</f>
        <v>206.55</v>
      </c>
      <c r="D47" s="21" t="n">
        <f aca="false">IFERROR(INDEX(Fuel_Prices!$D:$D,MATCH($A47,Fuel_Prices!$A:$A,0)),"")</f>
        <v>180.44</v>
      </c>
      <c r="E47" s="21" t="n">
        <f aca="false">IFERROR(INDEX(Fuel_Prices!$E:$E,MATCH($A47,Fuel_Prices!$A:$A,0)),"")</f>
        <v>208.42</v>
      </c>
      <c r="F47" s="21" t="n">
        <f aca="false">IFERROR(INDEX(Fuel_Prices!$F:$F,MATCH($A47,Fuel_Prices!$A:$A,0)),"")</f>
        <v>169.69</v>
      </c>
      <c r="G47" s="8" t="n">
        <f aca="false">IF(AND(A47&gt;=Inputs!$B$28,A47&lt;=Inputs!$B$29),1,0)</f>
        <v>1</v>
      </c>
      <c r="H47" s="10" t="n">
        <f aca="false">Flow_Group_Month!AA47</f>
        <v>0.222452091625439</v>
      </c>
      <c r="I47" s="10" t="n">
        <f aca="false">Flow_Group_Month!AG47</f>
        <v>0.280449618627057</v>
      </c>
    </row>
    <row r="48" customFormat="false" ht="15" hidden="false" customHeight="false" outlineLevel="0" collapsed="false">
      <c r="A48" s="20" t="n">
        <f aca="false">Flow_Group_Month!A48</f>
        <v>46235</v>
      </c>
      <c r="B48" s="21" t="n">
        <f aca="false">IFERROR(INDEX(Fuel_Prices!$B:$B,MATCH($A48,Fuel_Prices!$A:$A,0)),"")</f>
        <v>203.92</v>
      </c>
      <c r="C48" s="21" t="n">
        <f aca="false">IFERROR(INDEX(Fuel_Prices!$C:$C,MATCH($A48,Fuel_Prices!$A:$A,0)),"")</f>
        <v>248.38</v>
      </c>
      <c r="D48" s="21" t="n">
        <f aca="false">IFERROR(INDEX(Fuel_Prices!$D:$D,MATCH($A48,Fuel_Prices!$A:$A,0)),"")</f>
        <v>206.48</v>
      </c>
      <c r="E48" s="21" t="n">
        <f aca="false">IFERROR(INDEX(Fuel_Prices!$E:$E,MATCH($A48,Fuel_Prices!$A:$A,0)),"")</f>
        <v>250.47</v>
      </c>
      <c r="F48" s="21" t="n">
        <f aca="false">IFERROR(INDEX(Fuel_Prices!$F:$F,MATCH($A48,Fuel_Prices!$A:$A,0)),"")</f>
        <v>195.92</v>
      </c>
      <c r="G48" s="8" t="n">
        <f aca="false">IF(AND(A48&gt;=Inputs!$B$28,A48&lt;=Inputs!$B$29),1,0)</f>
        <v>1</v>
      </c>
      <c r="H48" s="10" t="n">
        <f aca="false">Flow_Group_Month!AA48</f>
        <v>0.258822623692635</v>
      </c>
      <c r="I48" s="10" t="n">
        <f aca="false">Flow_Group_Month!AG48</f>
        <v>0.327154693772956</v>
      </c>
    </row>
    <row r="51" customFormat="false" ht="15" hidden="false" customHeight="false" outlineLevel="0" collapsed="false">
      <c r="A51" s="13" t="s">
        <v>128</v>
      </c>
    </row>
    <row r="52" customFormat="false" ht="42" hidden="false" customHeight="true" outlineLevel="0" collapsed="false">
      <c r="A52" s="4" t="s">
        <v>129</v>
      </c>
      <c r="B52" s="4" t="s">
        <v>70</v>
      </c>
      <c r="C52" s="4" t="s">
        <v>130</v>
      </c>
      <c r="D52" s="4" t="s">
        <v>131</v>
      </c>
      <c r="E52" s="4" t="s">
        <v>132</v>
      </c>
      <c r="F52" s="4" t="s">
        <v>133</v>
      </c>
      <c r="G52" s="4" t="s">
        <v>134</v>
      </c>
      <c r="H52" s="4" t="s">
        <v>135</v>
      </c>
      <c r="I52" s="4" t="s">
        <v>136</v>
      </c>
      <c r="J52" s="4" t="s">
        <v>137</v>
      </c>
      <c r="K52" s="4" t="s">
        <v>138</v>
      </c>
      <c r="L52" s="4" t="s">
        <v>139</v>
      </c>
      <c r="M52" s="4" t="s">
        <v>140</v>
      </c>
      <c r="N52" s="4" t="s">
        <v>141</v>
      </c>
    </row>
    <row r="53" customFormat="false" ht="15" hidden="false" customHeight="false" outlineLevel="0" collapsed="false">
      <c r="A53" s="0" t="s">
        <v>9</v>
      </c>
      <c r="B53" s="0" t="s">
        <v>81</v>
      </c>
      <c r="C53" s="16" t="n">
        <f aca="false">SUMIFS(Flow_LGA_Month!$N:$N,Flow_LGA_Month!$A:$A,"NSW",Flow_LGA_Month!$D:$D,1,Flow_LGA_Month!$C:$C,"&gt;="&amp;Inputs!$B$28,Flow_LGA_Month!$C:$C,"&lt;="&amp;Inputs!$B$29)</f>
        <v>28662.463</v>
      </c>
      <c r="D53" s="16" t="n">
        <f aca="false">SUMIFS(Flow_LGA_Month!$K:$K,Flow_LGA_Month!$A:$A,"NSW",Flow_LGA_Month!$D:$D,1,Flow_LGA_Month!$C:$C,"&gt;="&amp;Inputs!$B$28,Flow_LGA_Month!$C:$C,"&lt;="&amp;Inputs!$B$29)</f>
        <v>4567.65</v>
      </c>
      <c r="E53" s="22" t="n">
        <f aca="false">D53/C53</f>
        <v>0.159359996382725</v>
      </c>
      <c r="F53" s="16" t="n">
        <f aca="false">SUMIFS(Flow_LGA_Month!$N:$N,Flow_LGA_Month!$A:$A,"NSW",Flow_LGA_Month!$D:$D,1,Flow_LGA_Month!$C:$C,"&gt;="&amp;Inputs!$B$30,Flow_LGA_Month!$C:$C,"&lt;="&amp;Inputs!$B$31)</f>
        <v>27361.431</v>
      </c>
      <c r="G53" s="16" t="n">
        <f aca="false">SUMIFS(Flow_LGA_Month!$K:$K,Flow_LGA_Month!$A:$A,"NSW",Flow_LGA_Month!$D:$D,1,Flow_LGA_Month!$C:$C,"&gt;="&amp;Inputs!$B$30,Flow_LGA_Month!$C:$C,"&lt;="&amp;Inputs!$B$31)</f>
        <v>1449.675</v>
      </c>
      <c r="H53" s="22" t="n">
        <f aca="false">G53/F53</f>
        <v>0.0529824262481008</v>
      </c>
      <c r="I53" s="21" t="n">
        <f aca="false">(E53-H53)*100</f>
        <v>10.6377570134625</v>
      </c>
      <c r="J53" s="23" t="n">
        <f aca="false">E53/H53</f>
        <v>3.00778970816644</v>
      </c>
      <c r="K53" s="16" t="n">
        <f aca="false">D53-G53</f>
        <v>3117.975</v>
      </c>
      <c r="L53" s="22" t="n">
        <f aca="false">K53/K$58</f>
        <v>0.167198438467746</v>
      </c>
      <c r="M53" s="22" t="n">
        <f aca="false">C53/C$58</f>
        <v>0.192680821731238</v>
      </c>
      <c r="N53" s="22" t="n">
        <f aca="false">(C53-D53)/(F53-G53)-1</f>
        <v>-0.0701204117544175</v>
      </c>
    </row>
    <row r="54" customFormat="false" ht="15" hidden="false" customHeight="false" outlineLevel="0" collapsed="false">
      <c r="A54" s="0" t="s">
        <v>9</v>
      </c>
      <c r="B54" s="0" t="s">
        <v>82</v>
      </c>
      <c r="C54" s="16" t="n">
        <f aca="false">SUMIFS(Flow_LGA_Month!$N:$N,Flow_LGA_Month!$A:$A,"NSW",Flow_LGA_Month!$D:$D,2,Flow_LGA_Month!$C:$C,"&gt;="&amp;Inputs!$B$28,Flow_LGA_Month!$C:$C,"&lt;="&amp;Inputs!$B$29)</f>
        <v>29814.036</v>
      </c>
      <c r="D54" s="16" t="n">
        <f aca="false">SUMIFS(Flow_LGA_Month!$K:$K,Flow_LGA_Month!$A:$A,"NSW",Flow_LGA_Month!$D:$D,2,Flow_LGA_Month!$C:$C,"&gt;="&amp;Inputs!$B$28,Flow_LGA_Month!$C:$C,"&lt;="&amp;Inputs!$B$29)</f>
        <v>4958.15</v>
      </c>
      <c r="E54" s="22" t="n">
        <f aca="false">D54/C54</f>
        <v>0.166302542869406</v>
      </c>
      <c r="F54" s="16" t="n">
        <f aca="false">SUMIFS(Flow_LGA_Month!$N:$N,Flow_LGA_Month!$A:$A,"NSW",Flow_LGA_Month!$D:$D,2,Flow_LGA_Month!$C:$C,"&gt;="&amp;Inputs!$B$30,Flow_LGA_Month!$C:$C,"&lt;="&amp;Inputs!$B$31)</f>
        <v>28988.48</v>
      </c>
      <c r="G54" s="16" t="n">
        <f aca="false">SUMIFS(Flow_LGA_Month!$K:$K,Flow_LGA_Month!$A:$A,"NSW",Flow_LGA_Month!$D:$D,2,Flow_LGA_Month!$C:$C,"&gt;="&amp;Inputs!$B$30,Flow_LGA_Month!$C:$C,"&lt;="&amp;Inputs!$B$31)</f>
        <v>1867.875</v>
      </c>
      <c r="H54" s="22" t="n">
        <f aca="false">G54/F54</f>
        <v>0.0644350790382938</v>
      </c>
      <c r="I54" s="21" t="n">
        <f aca="false">(E54-H54)*100</f>
        <v>10.1867463831112</v>
      </c>
      <c r="J54" s="23" t="n">
        <f aca="false">E54/H54</f>
        <v>2.58093177429909</v>
      </c>
      <c r="K54" s="16" t="n">
        <f aca="false">D54-G54</f>
        <v>3090.275</v>
      </c>
      <c r="L54" s="22" t="n">
        <f aca="false">K54/K$58</f>
        <v>0.165713052361201</v>
      </c>
      <c r="M54" s="22" t="n">
        <f aca="false">C54/C$58</f>
        <v>0.200422167334493</v>
      </c>
      <c r="N54" s="22" t="n">
        <f aca="false">(C54-D54)/(F54-G54)-1</f>
        <v>-0.0835054748963013</v>
      </c>
    </row>
    <row r="55" customFormat="false" ht="15" hidden="false" customHeight="false" outlineLevel="0" collapsed="false">
      <c r="A55" s="0" t="s">
        <v>9</v>
      </c>
      <c r="B55" s="0" t="s">
        <v>83</v>
      </c>
      <c r="C55" s="16" t="n">
        <f aca="false">SUMIFS(Flow_LGA_Month!$N:$N,Flow_LGA_Month!$A:$A,"NSW",Flow_LGA_Month!$D:$D,3,Flow_LGA_Month!$C:$C,"&gt;="&amp;Inputs!$B$28,Flow_LGA_Month!$C:$C,"&lt;="&amp;Inputs!$B$29)</f>
        <v>33771.175</v>
      </c>
      <c r="D55" s="16" t="n">
        <f aca="false">SUMIFS(Flow_LGA_Month!$K:$K,Flow_LGA_Month!$A:$A,"NSW",Flow_LGA_Month!$D:$D,3,Flow_LGA_Month!$C:$C,"&gt;="&amp;Inputs!$B$28,Flow_LGA_Month!$C:$C,"&lt;="&amp;Inputs!$B$29)</f>
        <v>6742.825</v>
      </c>
      <c r="E55" s="22" t="n">
        <f aca="false">D55/C55</f>
        <v>0.199662137903108</v>
      </c>
      <c r="F55" s="16" t="n">
        <f aca="false">SUMIFS(Flow_LGA_Month!$N:$N,Flow_LGA_Month!$A:$A,"NSW",Flow_LGA_Month!$D:$D,3,Flow_LGA_Month!$C:$C,"&gt;="&amp;Inputs!$B$30,Flow_LGA_Month!$C:$C,"&lt;="&amp;Inputs!$B$31)</f>
        <v>32135.28</v>
      </c>
      <c r="G55" s="16" t="n">
        <f aca="false">SUMIFS(Flow_LGA_Month!$K:$K,Flow_LGA_Month!$A:$A,"NSW",Flow_LGA_Month!$D:$D,3,Flow_LGA_Month!$C:$C,"&gt;="&amp;Inputs!$B$30,Flow_LGA_Month!$C:$C,"&lt;="&amp;Inputs!$B$31)</f>
        <v>2620.75</v>
      </c>
      <c r="H55" s="22" t="n">
        <f aca="false">G55/F55</f>
        <v>0.0815536693627689</v>
      </c>
      <c r="I55" s="21" t="n">
        <f aca="false">(E55-H55)*100</f>
        <v>11.8108468540339</v>
      </c>
      <c r="J55" s="23" t="n">
        <f aca="false">E55/H55</f>
        <v>2.44822997497472</v>
      </c>
      <c r="K55" s="16" t="n">
        <f aca="false">D55-G55</f>
        <v>4122.075</v>
      </c>
      <c r="L55" s="22" t="n">
        <f aca="false">K55/K$58</f>
        <v>0.221042344228846</v>
      </c>
      <c r="M55" s="22" t="n">
        <f aca="false">C55/C$58</f>
        <v>0.2270236772684</v>
      </c>
      <c r="N55" s="22" t="n">
        <f aca="false">(C55-D55)/(F55-G55)-1</f>
        <v>-0.0842357984355502</v>
      </c>
    </row>
    <row r="56" customFormat="false" ht="15" hidden="false" customHeight="false" outlineLevel="0" collapsed="false">
      <c r="A56" s="0" t="s">
        <v>9</v>
      </c>
      <c r="B56" s="0" t="s">
        <v>84</v>
      </c>
      <c r="C56" s="16" t="n">
        <f aca="false">SUMIFS(Flow_LGA_Month!$N:$N,Flow_LGA_Month!$A:$A,"NSW",Flow_LGA_Month!$D:$D,4,Flow_LGA_Month!$C:$C,"&gt;="&amp;Inputs!$B$28,Flow_LGA_Month!$C:$C,"&lt;="&amp;Inputs!$B$29)</f>
        <v>28913.859</v>
      </c>
      <c r="D56" s="16" t="n">
        <f aca="false">SUMIFS(Flow_LGA_Month!$K:$K,Flow_LGA_Month!$A:$A,"NSW",Flow_LGA_Month!$D:$D,4,Flow_LGA_Month!$C:$C,"&gt;="&amp;Inputs!$B$28,Flow_LGA_Month!$C:$C,"&lt;="&amp;Inputs!$B$29)</f>
        <v>7209.8</v>
      </c>
      <c r="E56" s="22" t="n">
        <f aca="false">D56/C56</f>
        <v>0.249354470463455</v>
      </c>
      <c r="F56" s="16" t="n">
        <f aca="false">SUMIFS(Flow_LGA_Month!$N:$N,Flow_LGA_Month!$A:$A,"NSW",Flow_LGA_Month!$D:$D,4,Flow_LGA_Month!$C:$C,"&gt;="&amp;Inputs!$B$30,Flow_LGA_Month!$C:$C,"&lt;="&amp;Inputs!$B$31)</f>
        <v>27412.112</v>
      </c>
      <c r="G56" s="16" t="n">
        <f aca="false">SUMIFS(Flow_LGA_Month!$K:$K,Flow_LGA_Month!$A:$A,"NSW",Flow_LGA_Month!$D:$D,4,Flow_LGA_Month!$C:$C,"&gt;="&amp;Inputs!$B$30,Flow_LGA_Month!$C:$C,"&lt;="&amp;Inputs!$B$31)</f>
        <v>3319.325</v>
      </c>
      <c r="H56" s="22" t="n">
        <f aca="false">G56/F56</f>
        <v>0.121089721215206</v>
      </c>
      <c r="I56" s="21" t="n">
        <f aca="false">(E56-H56)*100</f>
        <v>12.8264749248249</v>
      </c>
      <c r="J56" s="23" t="n">
        <f aca="false">E56/H56</f>
        <v>2.05925381577427</v>
      </c>
      <c r="K56" s="16" t="n">
        <f aca="false">D56-G56</f>
        <v>3890.475</v>
      </c>
      <c r="L56" s="22" t="n">
        <f aca="false">K56/K$58</f>
        <v>0.208623014904804</v>
      </c>
      <c r="M56" s="22" t="n">
        <f aca="false">C56/C$58</f>
        <v>0.194370808661529</v>
      </c>
      <c r="N56" s="22" t="n">
        <f aca="false">(C56-D56)/(F56-G56)-1</f>
        <v>-0.0991470185661791</v>
      </c>
    </row>
    <row r="57" customFormat="false" ht="15" hidden="false" customHeight="false" outlineLevel="0" collapsed="false">
      <c r="A57" s="0" t="s">
        <v>9</v>
      </c>
      <c r="B57" s="0" t="s">
        <v>85</v>
      </c>
      <c r="C57" s="16" t="n">
        <f aca="false">SUMIFS(Flow_LGA_Month!$N:$N,Flow_LGA_Month!$A:$A,"NSW",Flow_LGA_Month!$D:$D,5,Flow_LGA_Month!$C:$C,"&gt;="&amp;Inputs!$B$28,Flow_LGA_Month!$C:$C,"&lt;="&amp;Inputs!$B$29)</f>
        <v>27594.647</v>
      </c>
      <c r="D57" s="16" t="n">
        <f aca="false">SUMIFS(Flow_LGA_Month!$K:$K,Flow_LGA_Month!$A:$A,"NSW",Flow_LGA_Month!$D:$D,5,Flow_LGA_Month!$C:$C,"&gt;="&amp;Inputs!$B$28,Flow_LGA_Month!$C:$C,"&lt;="&amp;Inputs!$B$29)</f>
        <v>8641.925</v>
      </c>
      <c r="E57" s="22" t="n">
        <f aca="false">D57/C57</f>
        <v>0.313173964501159</v>
      </c>
      <c r="F57" s="16" t="n">
        <f aca="false">SUMIFS(Flow_LGA_Month!$N:$N,Flow_LGA_Month!$A:$A,"NSW",Flow_LGA_Month!$D:$D,5,Flow_LGA_Month!$C:$C,"&gt;="&amp;Inputs!$B$30,Flow_LGA_Month!$C:$C,"&lt;="&amp;Inputs!$B$31)</f>
        <v>26834.779</v>
      </c>
      <c r="G57" s="16" t="n">
        <f aca="false">SUMIFS(Flow_LGA_Month!$K:$K,Flow_LGA_Month!$A:$A,"NSW",Flow_LGA_Month!$D:$D,5,Flow_LGA_Month!$C:$C,"&gt;="&amp;Inputs!$B$30,Flow_LGA_Month!$C:$C,"&lt;="&amp;Inputs!$B$31)</f>
        <v>4214.375</v>
      </c>
      <c r="H57" s="22" t="n">
        <f aca="false">G57/F57</f>
        <v>0.157048992279758</v>
      </c>
      <c r="I57" s="21" t="n">
        <f aca="false">(E57-H57)*100</f>
        <v>15.6124972221401</v>
      </c>
      <c r="J57" s="23" t="n">
        <f aca="false">E57/H57</f>
        <v>1.99411635792791</v>
      </c>
      <c r="K57" s="16" t="n">
        <f aca="false">D57-G57</f>
        <v>4427.55</v>
      </c>
      <c r="L57" s="22" t="n">
        <f aca="false">K57/K$58</f>
        <v>0.237423150037403</v>
      </c>
      <c r="M57" s="22" t="n">
        <f aca="false">C57/C$58</f>
        <v>0.185502525004339</v>
      </c>
      <c r="N57" s="22" t="n">
        <f aca="false">(C57-D57)/(F57-G57)-1</f>
        <v>-0.162140428614803</v>
      </c>
    </row>
    <row r="58" customFormat="false" ht="15" hidden="false" customHeight="false" outlineLevel="0" collapsed="false">
      <c r="A58" s="13" t="s">
        <v>9</v>
      </c>
      <c r="B58" s="13" t="s">
        <v>86</v>
      </c>
      <c r="C58" s="17" t="n">
        <f aca="false">SUMIFS(Flow_LGA_Month!$N:$N,Flow_LGA_Month!$A:$A,"NSW",Flow_LGA_Month!$C:$C,"&gt;="&amp;Inputs!$B$28,Flow_LGA_Month!$C:$C,"&lt;="&amp;Inputs!$B$29)</f>
        <v>148756.18</v>
      </c>
      <c r="D58" s="17" t="n">
        <f aca="false">SUMIFS(Flow_LGA_Month!$K:$K,Flow_LGA_Month!$A:$A,"NSW",Flow_LGA_Month!$C:$C,"&gt;="&amp;Inputs!$B$28,Flow_LGA_Month!$C:$C,"&lt;="&amp;Inputs!$B$29)</f>
        <v>32120.35</v>
      </c>
      <c r="E58" s="24" t="n">
        <f aca="false">D58/C58</f>
        <v>0.215926155135202</v>
      </c>
      <c r="F58" s="17" t="n">
        <f aca="false">SUMIFS(Flow_LGA_Month!$N:$N,Flow_LGA_Month!$A:$A,"NSW",Flow_LGA_Month!$C:$C,"&gt;="&amp;Inputs!$B$30,Flow_LGA_Month!$C:$C,"&lt;="&amp;Inputs!$B$31)</f>
        <v>142732.082</v>
      </c>
      <c r="G58" s="17" t="n">
        <f aca="false">SUMIFS(Flow_LGA_Month!$K:$K,Flow_LGA_Month!$A:$A,"NSW",Flow_LGA_Month!$C:$C,"&gt;="&amp;Inputs!$B$30,Flow_LGA_Month!$C:$C,"&lt;="&amp;Inputs!$B$31)</f>
        <v>13472</v>
      </c>
      <c r="H58" s="24" t="n">
        <f aca="false">G58/F58</f>
        <v>0.0943866285086488</v>
      </c>
      <c r="I58" s="25" t="n">
        <f aca="false">(E58-H58)*100</f>
        <v>12.1539526626553</v>
      </c>
      <c r="J58" s="26" t="n">
        <f aca="false">E58/H58</f>
        <v>2.28767738128729</v>
      </c>
      <c r="K58" s="17" t="n">
        <f aca="false">D58-G58</f>
        <v>18648.35</v>
      </c>
      <c r="L58" s="24" t="n">
        <f aca="false">K58/K$58</f>
        <v>1</v>
      </c>
      <c r="M58" s="24" t="n">
        <f aca="false">C58/C$58</f>
        <v>1</v>
      </c>
      <c r="N58" s="24" t="n">
        <f aca="false">(C58-D58)/(F58-G58)-1</f>
        <v>-0.0976655113061123</v>
      </c>
    </row>
    <row r="59" customFormat="false" ht="15" hidden="false" customHeight="false" outlineLevel="0" collapsed="false">
      <c r="A59" s="13" t="s">
        <v>9</v>
      </c>
      <c r="B59" s="13" t="s">
        <v>142</v>
      </c>
      <c r="C59" s="17"/>
      <c r="D59" s="17"/>
      <c r="E59" s="26" t="n">
        <f aca="false">E57/E53</f>
        <v>1.96519811502146</v>
      </c>
      <c r="F59" s="17"/>
      <c r="G59" s="17"/>
      <c r="H59" s="26" t="n">
        <f aca="false">H57/H53</f>
        <v>2.96417139419671</v>
      </c>
      <c r="I59" s="25" t="n">
        <f aca="false">I57-I53</f>
        <v>4.97474020867764</v>
      </c>
      <c r="J59" s="26" t="n">
        <f aca="false">J57/J53</f>
        <v>0.662983968764069</v>
      </c>
      <c r="K59" s="17"/>
      <c r="L59" s="24"/>
      <c r="M59" s="24"/>
      <c r="N59" s="24"/>
    </row>
    <row r="60" customFormat="false" ht="15" hidden="false" customHeight="false" outlineLevel="0" collapsed="false">
      <c r="C60" s="16"/>
      <c r="D60" s="16"/>
      <c r="E60" s="22"/>
      <c r="F60" s="16"/>
      <c r="G60" s="16"/>
      <c r="H60" s="22"/>
      <c r="I60" s="21"/>
      <c r="J60" s="23"/>
      <c r="K60" s="16"/>
      <c r="L60" s="22"/>
      <c r="M60" s="22"/>
      <c r="N60" s="22"/>
    </row>
    <row r="61" customFormat="false" ht="15" hidden="false" customHeight="false" outlineLevel="0" collapsed="false">
      <c r="A61" s="0" t="s">
        <v>10</v>
      </c>
      <c r="B61" s="0" t="s">
        <v>81</v>
      </c>
      <c r="C61" s="16" t="n">
        <f aca="false">SUMIFS(Flow_LGA_Month!$N:$N,Flow_LGA_Month!$A:$A,"QLD",Flow_LGA_Month!$D:$D,1,Flow_LGA_Month!$C:$C,"&gt;="&amp;Inputs!$B$28,Flow_LGA_Month!$C:$C,"&lt;="&amp;Inputs!$B$29)</f>
        <v>13321</v>
      </c>
      <c r="D61" s="16" t="n">
        <f aca="false">SUMIFS(Flow_LGA_Month!$K:$K,Flow_LGA_Month!$A:$A,"QLD",Flow_LGA_Month!$D:$D,1,Flow_LGA_Month!$C:$C,"&gt;="&amp;Inputs!$B$28,Flow_LGA_Month!$C:$C,"&lt;="&amp;Inputs!$B$29)</f>
        <v>2959</v>
      </c>
      <c r="E61" s="22" t="n">
        <f aca="false">D61/C61</f>
        <v>0.222130470685384</v>
      </c>
      <c r="F61" s="16" t="n">
        <f aca="false">SUMIFS(Flow_LGA_Month!$N:$N,Flow_LGA_Month!$A:$A,"QLD",Flow_LGA_Month!$D:$D,1,Flow_LGA_Month!$C:$C,"&gt;="&amp;Inputs!$B$30,Flow_LGA_Month!$C:$C,"&lt;="&amp;Inputs!$B$31)</f>
        <v>12408</v>
      </c>
      <c r="G61" s="16" t="n">
        <f aca="false">SUMIFS(Flow_LGA_Month!$K:$K,Flow_LGA_Month!$A:$A,"QLD",Flow_LGA_Month!$D:$D,1,Flow_LGA_Month!$C:$C,"&gt;="&amp;Inputs!$B$30,Flow_LGA_Month!$C:$C,"&lt;="&amp;Inputs!$B$31)</f>
        <v>852</v>
      </c>
      <c r="H61" s="22" t="n">
        <f aca="false">G61/F61</f>
        <v>0.0686653771760155</v>
      </c>
      <c r="I61" s="21" t="n">
        <f aca="false">(E61-H61)*100</f>
        <v>15.3465093509368</v>
      </c>
      <c r="J61" s="23" t="n">
        <f aca="false">E61/H61</f>
        <v>3.23497051674207</v>
      </c>
      <c r="K61" s="16" t="n">
        <f aca="false">D61-G61</f>
        <v>2107</v>
      </c>
      <c r="L61" s="22" t="n">
        <f aca="false">K61/K$66</f>
        <v>0.163017408123791</v>
      </c>
      <c r="M61" s="22" t="n">
        <f aca="false">C61/C$66</f>
        <v>0.185193938551369</v>
      </c>
      <c r="N61" s="22" t="n">
        <f aca="false">(C61-D61)/(F61-G61)-1</f>
        <v>-0.103322949117342</v>
      </c>
    </row>
    <row r="62" customFormat="false" ht="15" hidden="false" customHeight="false" outlineLevel="0" collapsed="false">
      <c r="A62" s="0" t="s">
        <v>10</v>
      </c>
      <c r="B62" s="0" t="s">
        <v>82</v>
      </c>
      <c r="C62" s="16" t="n">
        <f aca="false">SUMIFS(Flow_LGA_Month!$N:$N,Flow_LGA_Month!$A:$A,"QLD",Flow_LGA_Month!$D:$D,2,Flow_LGA_Month!$C:$C,"&gt;="&amp;Inputs!$B$28,Flow_LGA_Month!$C:$C,"&lt;="&amp;Inputs!$B$29)</f>
        <v>14403</v>
      </c>
      <c r="D62" s="16" t="n">
        <f aca="false">SUMIFS(Flow_LGA_Month!$K:$K,Flow_LGA_Month!$A:$A,"QLD",Flow_LGA_Month!$D:$D,2,Flow_LGA_Month!$C:$C,"&gt;="&amp;Inputs!$B$28,Flow_LGA_Month!$C:$C,"&lt;="&amp;Inputs!$B$29)</f>
        <v>3965</v>
      </c>
      <c r="E62" s="22" t="n">
        <f aca="false">D62/C62</f>
        <v>0.275289870165938</v>
      </c>
      <c r="F62" s="16" t="n">
        <f aca="false">SUMIFS(Flow_LGA_Month!$N:$N,Flow_LGA_Month!$A:$A,"QLD",Flow_LGA_Month!$D:$D,2,Flow_LGA_Month!$C:$C,"&gt;="&amp;Inputs!$B$30,Flow_LGA_Month!$C:$C,"&lt;="&amp;Inputs!$B$31)</f>
        <v>13150</v>
      </c>
      <c r="G62" s="16" t="n">
        <f aca="false">SUMIFS(Flow_LGA_Month!$K:$K,Flow_LGA_Month!$A:$A,"QLD",Flow_LGA_Month!$D:$D,2,Flow_LGA_Month!$C:$C,"&gt;="&amp;Inputs!$B$30,Flow_LGA_Month!$C:$C,"&lt;="&amp;Inputs!$B$31)</f>
        <v>1464</v>
      </c>
      <c r="H62" s="22" t="n">
        <f aca="false">G62/F62</f>
        <v>0.111330798479087</v>
      </c>
      <c r="I62" s="21" t="n">
        <f aca="false">(E62-H62)*100</f>
        <v>16.395907168685</v>
      </c>
      <c r="J62" s="23" t="n">
        <f aca="false">E62/H62</f>
        <v>2.47271980374459</v>
      </c>
      <c r="K62" s="16" t="n">
        <f aca="false">D62-G62</f>
        <v>2501</v>
      </c>
      <c r="L62" s="22" t="n">
        <f aca="false">K62/K$66</f>
        <v>0.193500967117988</v>
      </c>
      <c r="M62" s="22" t="n">
        <f aca="false">C62/C$66</f>
        <v>0.200236340886973</v>
      </c>
      <c r="N62" s="22" t="n">
        <f aca="false">(C62-D62)/(F62-G62)-1</f>
        <v>-0.106794454903303</v>
      </c>
    </row>
    <row r="63" customFormat="false" ht="15" hidden="false" customHeight="false" outlineLevel="0" collapsed="false">
      <c r="A63" s="0" t="s">
        <v>10</v>
      </c>
      <c r="B63" s="0" t="s">
        <v>83</v>
      </c>
      <c r="C63" s="16" t="n">
        <f aca="false">SUMIFS(Flow_LGA_Month!$N:$N,Flow_LGA_Month!$A:$A,"QLD",Flow_LGA_Month!$D:$D,3,Flow_LGA_Month!$C:$C,"&gt;="&amp;Inputs!$B$28,Flow_LGA_Month!$C:$C,"&lt;="&amp;Inputs!$B$29)</f>
        <v>15903</v>
      </c>
      <c r="D63" s="16" t="n">
        <f aca="false">SUMIFS(Flow_LGA_Month!$K:$K,Flow_LGA_Month!$A:$A,"QLD",Flow_LGA_Month!$D:$D,3,Flow_LGA_Month!$C:$C,"&gt;="&amp;Inputs!$B$28,Flow_LGA_Month!$C:$C,"&lt;="&amp;Inputs!$B$29)</f>
        <v>4221</v>
      </c>
      <c r="E63" s="22" t="n">
        <f aca="false">D63/C63</f>
        <v>0.265421618562535</v>
      </c>
      <c r="F63" s="16" t="n">
        <f aca="false">SUMIFS(Flow_LGA_Month!$N:$N,Flow_LGA_Month!$A:$A,"QLD",Flow_LGA_Month!$D:$D,3,Flow_LGA_Month!$C:$C,"&gt;="&amp;Inputs!$B$30,Flow_LGA_Month!$C:$C,"&lt;="&amp;Inputs!$B$31)</f>
        <v>14504</v>
      </c>
      <c r="G63" s="16" t="n">
        <f aca="false">SUMIFS(Flow_LGA_Month!$K:$K,Flow_LGA_Month!$A:$A,"QLD",Flow_LGA_Month!$D:$D,3,Flow_LGA_Month!$C:$C,"&gt;="&amp;Inputs!$B$30,Flow_LGA_Month!$C:$C,"&lt;="&amp;Inputs!$B$31)</f>
        <v>1439</v>
      </c>
      <c r="H63" s="22" t="n">
        <f aca="false">G63/F63</f>
        <v>0.0992140099282956</v>
      </c>
      <c r="I63" s="21" t="n">
        <f aca="false">(E63-H63)*100</f>
        <v>16.620760863424</v>
      </c>
      <c r="J63" s="23" t="n">
        <f aca="false">E63/H63</f>
        <v>2.67524333261363</v>
      </c>
      <c r="K63" s="16" t="n">
        <f aca="false">D63-G63</f>
        <v>2782</v>
      </c>
      <c r="L63" s="22" t="n">
        <f aca="false">K63/K$66</f>
        <v>0.215241779497099</v>
      </c>
      <c r="M63" s="22" t="n">
        <f aca="false">C63/C$66</f>
        <v>0.221089948561101</v>
      </c>
      <c r="N63" s="22" t="n">
        <f aca="false">(C63-D63)/(F63-G63)-1</f>
        <v>-0.10585533869116</v>
      </c>
    </row>
    <row r="64" customFormat="false" ht="15" hidden="false" customHeight="false" outlineLevel="0" collapsed="false">
      <c r="A64" s="0" t="s">
        <v>10</v>
      </c>
      <c r="B64" s="0" t="s">
        <v>84</v>
      </c>
      <c r="C64" s="16" t="n">
        <f aca="false">SUMIFS(Flow_LGA_Month!$N:$N,Flow_LGA_Month!$A:$A,"QLD",Flow_LGA_Month!$D:$D,4,Flow_LGA_Month!$C:$C,"&gt;="&amp;Inputs!$B$28,Flow_LGA_Month!$C:$C,"&lt;="&amp;Inputs!$B$29)</f>
        <v>6908</v>
      </c>
      <c r="D64" s="16" t="n">
        <f aca="false">SUMIFS(Flow_LGA_Month!$K:$K,Flow_LGA_Month!$A:$A,"QLD",Flow_LGA_Month!$D:$D,4,Flow_LGA_Month!$C:$C,"&gt;="&amp;Inputs!$B$28,Flow_LGA_Month!$C:$C,"&lt;="&amp;Inputs!$B$29)</f>
        <v>1415</v>
      </c>
      <c r="E64" s="22" t="n">
        <f aca="false">D64/C64</f>
        <v>0.204834973943254</v>
      </c>
      <c r="F64" s="16" t="n">
        <f aca="false">SUMIFS(Flow_LGA_Month!$N:$N,Flow_LGA_Month!$A:$A,"QLD",Flow_LGA_Month!$D:$D,4,Flow_LGA_Month!$C:$C,"&gt;="&amp;Inputs!$B$30,Flow_LGA_Month!$C:$C,"&lt;="&amp;Inputs!$B$31)</f>
        <v>6630</v>
      </c>
      <c r="G64" s="16" t="n">
        <f aca="false">SUMIFS(Flow_LGA_Month!$K:$K,Flow_LGA_Month!$A:$A,"QLD",Flow_LGA_Month!$D:$D,4,Flow_LGA_Month!$C:$C,"&gt;="&amp;Inputs!$B$30,Flow_LGA_Month!$C:$C,"&lt;="&amp;Inputs!$B$31)</f>
        <v>473</v>
      </c>
      <c r="H64" s="22" t="n">
        <f aca="false">G64/F64</f>
        <v>0.071342383107089</v>
      </c>
      <c r="I64" s="21" t="n">
        <f aca="false">(E64-H64)*100</f>
        <v>13.3492590836165</v>
      </c>
      <c r="J64" s="23" t="n">
        <f aca="false">E64/H64</f>
        <v>2.87115407451115</v>
      </c>
      <c r="K64" s="16" t="n">
        <f aca="false">D64-G64</f>
        <v>942</v>
      </c>
      <c r="L64" s="22" t="n">
        <f aca="false">K64/K$66</f>
        <v>0.0728820116054159</v>
      </c>
      <c r="M64" s="22" t="n">
        <f aca="false">C64/C$66</f>
        <v>0.0960378145419158</v>
      </c>
      <c r="N64" s="22" t="n">
        <f aca="false">(C64-D64)/(F64-G64)-1</f>
        <v>-0.107844729576092</v>
      </c>
    </row>
    <row r="65" customFormat="false" ht="15" hidden="false" customHeight="false" outlineLevel="0" collapsed="false">
      <c r="A65" s="0" t="s">
        <v>10</v>
      </c>
      <c r="B65" s="0" t="s">
        <v>85</v>
      </c>
      <c r="C65" s="16" t="n">
        <f aca="false">SUMIFS(Flow_LGA_Month!$N:$N,Flow_LGA_Month!$A:$A,"QLD",Flow_LGA_Month!$D:$D,5,Flow_LGA_Month!$C:$C,"&gt;="&amp;Inputs!$B$28,Flow_LGA_Month!$C:$C,"&lt;="&amp;Inputs!$B$29)</f>
        <v>21395</v>
      </c>
      <c r="D65" s="16" t="n">
        <f aca="false">SUMIFS(Flow_LGA_Month!$K:$K,Flow_LGA_Month!$A:$A,"QLD",Flow_LGA_Month!$D:$D,5,Flow_LGA_Month!$C:$C,"&gt;="&amp;Inputs!$B$28,Flow_LGA_Month!$C:$C,"&lt;="&amp;Inputs!$B$29)</f>
        <v>7820</v>
      </c>
      <c r="E65" s="22" t="n">
        <f aca="false">D65/C65</f>
        <v>0.365505959336294</v>
      </c>
      <c r="F65" s="16" t="n">
        <f aca="false">SUMIFS(Flow_LGA_Month!$N:$N,Flow_LGA_Month!$A:$A,"QLD",Flow_LGA_Month!$D:$D,5,Flow_LGA_Month!$C:$C,"&gt;="&amp;Inputs!$B$30,Flow_LGA_Month!$C:$C,"&lt;="&amp;Inputs!$B$31)</f>
        <v>19152</v>
      </c>
      <c r="G65" s="16" t="n">
        <f aca="false">SUMIFS(Flow_LGA_Month!$K:$K,Flow_LGA_Month!$A:$A,"QLD",Flow_LGA_Month!$D:$D,5,Flow_LGA_Month!$C:$C,"&gt;="&amp;Inputs!$B$30,Flow_LGA_Month!$C:$C,"&lt;="&amp;Inputs!$B$31)</f>
        <v>3227</v>
      </c>
      <c r="H65" s="22" t="n">
        <f aca="false">G65/F65</f>
        <v>0.168494152046784</v>
      </c>
      <c r="I65" s="21" t="n">
        <f aca="false">(E65-H65)*100</f>
        <v>19.701180728951</v>
      </c>
      <c r="J65" s="23" t="n">
        <f aca="false">E65/H65</f>
        <v>2.16925011875076</v>
      </c>
      <c r="K65" s="16" t="n">
        <f aca="false">D65-G65</f>
        <v>4593</v>
      </c>
      <c r="L65" s="22" t="n">
        <f aca="false">K65/K$66</f>
        <v>0.355357833655706</v>
      </c>
      <c r="M65" s="22" t="n">
        <f aca="false">C65/C$66</f>
        <v>0.29744195745864</v>
      </c>
      <c r="N65" s="22" t="n">
        <f aca="false">(C65-D65)/(F65-G65)-1</f>
        <v>-0.14756671899529</v>
      </c>
    </row>
    <row r="66" customFormat="false" ht="15" hidden="false" customHeight="false" outlineLevel="0" collapsed="false">
      <c r="A66" s="13" t="s">
        <v>10</v>
      </c>
      <c r="B66" s="13" t="s">
        <v>86</v>
      </c>
      <c r="C66" s="17" t="n">
        <f aca="false">SUMIFS(Flow_LGA_Month!$N:$N,Flow_LGA_Month!$A:$A,"QLD",Flow_LGA_Month!$C:$C,"&gt;="&amp;Inputs!$B$28,Flow_LGA_Month!$C:$C,"&lt;="&amp;Inputs!$B$29)</f>
        <v>71930</v>
      </c>
      <c r="D66" s="17" t="n">
        <f aca="false">SUMIFS(Flow_LGA_Month!$K:$K,Flow_LGA_Month!$A:$A,"QLD",Flow_LGA_Month!$C:$C,"&gt;="&amp;Inputs!$B$28,Flow_LGA_Month!$C:$C,"&lt;="&amp;Inputs!$B$29)</f>
        <v>20380</v>
      </c>
      <c r="E66" s="24" t="n">
        <f aca="false">D66/C66</f>
        <v>0.283331016265814</v>
      </c>
      <c r="F66" s="17" t="n">
        <f aca="false">SUMIFS(Flow_LGA_Month!$N:$N,Flow_LGA_Month!$A:$A,"QLD",Flow_LGA_Month!$C:$C,"&gt;="&amp;Inputs!$B$30,Flow_LGA_Month!$C:$C,"&lt;="&amp;Inputs!$B$31)</f>
        <v>65844</v>
      </c>
      <c r="G66" s="17" t="n">
        <f aca="false">SUMIFS(Flow_LGA_Month!$K:$K,Flow_LGA_Month!$A:$A,"QLD",Flow_LGA_Month!$C:$C,"&gt;="&amp;Inputs!$B$30,Flow_LGA_Month!$C:$C,"&lt;="&amp;Inputs!$B$31)</f>
        <v>7455</v>
      </c>
      <c r="H66" s="24" t="n">
        <f aca="false">G66/F66</f>
        <v>0.113222161472572</v>
      </c>
      <c r="I66" s="25" t="n">
        <f aca="false">(E66-H66)*100</f>
        <v>17.0108854793242</v>
      </c>
      <c r="J66" s="26" t="n">
        <f aca="false">E66/H66</f>
        <v>2.50243426358233</v>
      </c>
      <c r="K66" s="17" t="n">
        <f aca="false">D66-G66</f>
        <v>12925</v>
      </c>
      <c r="L66" s="24" t="n">
        <f aca="false">K66/K$66</f>
        <v>1</v>
      </c>
      <c r="M66" s="24" t="n">
        <f aca="false">C66/C$66</f>
        <v>1</v>
      </c>
      <c r="N66" s="24" t="n">
        <f aca="false">(C66-D66)/(F66-G66)-1</f>
        <v>-0.117128226206991</v>
      </c>
    </row>
    <row r="67" customFormat="false" ht="15" hidden="false" customHeight="false" outlineLevel="0" collapsed="false">
      <c r="A67" s="13" t="s">
        <v>10</v>
      </c>
      <c r="B67" s="13" t="s">
        <v>142</v>
      </c>
      <c r="C67" s="17"/>
      <c r="D67" s="17"/>
      <c r="E67" s="26" t="n">
        <f aca="false">E65/E61</f>
        <v>1.64545619611989</v>
      </c>
      <c r="F67" s="17"/>
      <c r="G67" s="17"/>
      <c r="H67" s="26" t="n">
        <f aca="false">H65/H61</f>
        <v>2.45384441149823</v>
      </c>
      <c r="I67" s="25" t="n">
        <f aca="false">I65-I61</f>
        <v>4.35467137801414</v>
      </c>
      <c r="J67" s="26" t="n">
        <f aca="false">J65/J61</f>
        <v>0.670562562324495</v>
      </c>
      <c r="K67" s="17"/>
      <c r="L67" s="24"/>
      <c r="M67" s="24"/>
      <c r="N67" s="24"/>
    </row>
    <row r="68" customFormat="false" ht="15" hidden="false" customHeight="false" outlineLevel="0" collapsed="false">
      <c r="C68" s="16"/>
      <c r="D68" s="16"/>
      <c r="E68" s="22"/>
      <c r="F68" s="16"/>
      <c r="G68" s="16"/>
      <c r="H68" s="22"/>
      <c r="I68" s="21"/>
      <c r="J68" s="23"/>
      <c r="K68" s="16"/>
      <c r="L68" s="22"/>
      <c r="M68" s="22"/>
      <c r="N68" s="22"/>
    </row>
    <row r="69" customFormat="false" ht="15" hidden="false" customHeight="false" outlineLevel="0" collapsed="false">
      <c r="C69" s="16"/>
      <c r="D69" s="16"/>
      <c r="E69" s="22"/>
      <c r="F69" s="16"/>
      <c r="G69" s="16"/>
      <c r="H69" s="22"/>
      <c r="I69" s="21"/>
      <c r="J69" s="23"/>
      <c r="K69" s="16"/>
      <c r="L69" s="22"/>
      <c r="M69" s="22"/>
      <c r="N69" s="22"/>
    </row>
    <row r="70" customFormat="false" ht="15" hidden="false" customHeight="false" outlineLevel="0" collapsed="false">
      <c r="A70" s="13" t="s">
        <v>143</v>
      </c>
    </row>
    <row r="71" customFormat="false" ht="42" hidden="false" customHeight="true" outlineLevel="0" collapsed="false">
      <c r="A71" s="4" t="s">
        <v>129</v>
      </c>
      <c r="B71" s="4" t="s">
        <v>70</v>
      </c>
      <c r="C71" s="4" t="s">
        <v>144</v>
      </c>
      <c r="D71" s="4" t="s">
        <v>145</v>
      </c>
      <c r="E71" s="4" t="s">
        <v>146</v>
      </c>
      <c r="F71" s="4" t="s">
        <v>147</v>
      </c>
      <c r="G71" s="4" t="s">
        <v>148</v>
      </c>
      <c r="H71" s="4" t="s">
        <v>149</v>
      </c>
      <c r="I71" s="4" t="s">
        <v>150</v>
      </c>
      <c r="J71" s="4" t="s">
        <v>151</v>
      </c>
      <c r="K71" s="4" t="s">
        <v>152</v>
      </c>
      <c r="L71" s="4" t="s">
        <v>153</v>
      </c>
      <c r="M71" s="4" t="s">
        <v>154</v>
      </c>
    </row>
    <row r="72" customFormat="false" ht="15" hidden="false" customHeight="false" outlineLevel="0" collapsed="false">
      <c r="A72" s="0" t="s">
        <v>11</v>
      </c>
      <c r="B72" s="0" t="s">
        <v>81</v>
      </c>
      <c r="C72" s="16" t="n">
        <f aca="false">SUMIFS(VIC_Postcode_Qtr!$E:$E,VIC_Postcode_Qtr!$B:$B,Inputs!$B$24,VIC_Postcode_Qtr!$C:$C,1)</f>
        <v>23022</v>
      </c>
      <c r="D72" s="16" t="n">
        <f aca="false">SUMIFS(VIC_Postcode_Qtr!$E:$E,VIC_Postcode_Qtr!$B:$B,EDATE(Inputs!$B$24,-3),VIC_Postcode_Qtr!$C:$C,1)</f>
        <v>19237</v>
      </c>
      <c r="E72" s="16" t="n">
        <f aca="false">C72-D72</f>
        <v>3785</v>
      </c>
      <c r="F72" s="16" t="n">
        <f aca="false">SUMIFS(VIC_Postcode_Qtr!$E:$E,VIC_Postcode_Qtr!$B:$B,EDATE(Inputs!$B$24,-12),VIC_Postcode_Qtr!$C:$C,1)</f>
        <v>15005</v>
      </c>
      <c r="G72" s="16" t="n">
        <f aca="false">SUMIFS(VIC_Postcode_Qtr!$E:$E,VIC_Postcode_Qtr!$B:$B,EDATE(Inputs!$B$24,-15),VIC_Postcode_Qtr!$C:$C,1)</f>
        <v>13529</v>
      </c>
      <c r="H72" s="16" t="n">
        <f aca="false">F72-G72</f>
        <v>1476</v>
      </c>
      <c r="I72" s="23" t="n">
        <f aca="false">E72/H72</f>
        <v>2.56436314363144</v>
      </c>
      <c r="J72" s="16" t="n">
        <f aca="false">SUMIFS(VIC_Postcode_Qtr!$D:$D,VIC_Postcode_Qtr!$B:$B,Inputs!$B$24,VIC_Postcode_Qtr!$C:$C,1)</f>
        <v>1369113</v>
      </c>
      <c r="K72" s="21" t="n">
        <f aca="false">E72/J72*1000</f>
        <v>2.764563626231</v>
      </c>
      <c r="L72" s="21" t="n">
        <f aca="false">H72/(SUMIFS(VIC_Postcode_Qtr!$D:$D,VIC_Postcode_Qtr!$B:$B,EDATE(Inputs!$B$24,-12),VIC_Postcode_Qtr!$C:$C,1))*1000</f>
        <v>1.0939654022324</v>
      </c>
      <c r="M72" s="22" t="n">
        <f aca="false">E72/E$77</f>
        <v>0.177291676425125</v>
      </c>
    </row>
    <row r="73" customFormat="false" ht="15" hidden="false" customHeight="false" outlineLevel="0" collapsed="false">
      <c r="A73" s="0" t="s">
        <v>11</v>
      </c>
      <c r="B73" s="0" t="s">
        <v>82</v>
      </c>
      <c r="C73" s="16" t="n">
        <f aca="false">SUMIFS(VIC_Postcode_Qtr!$E:$E,VIC_Postcode_Qtr!$B:$B,Inputs!$B$24,VIC_Postcode_Qtr!$C:$C,2)</f>
        <v>22092</v>
      </c>
      <c r="D73" s="16" t="n">
        <f aca="false">SUMIFS(VIC_Postcode_Qtr!$E:$E,VIC_Postcode_Qtr!$B:$B,EDATE(Inputs!$B$24,-3),VIC_Postcode_Qtr!$C:$C,2)</f>
        <v>18402</v>
      </c>
      <c r="E73" s="16" t="n">
        <f aca="false">C73-D73</f>
        <v>3690</v>
      </c>
      <c r="F73" s="16" t="n">
        <f aca="false">SUMIFS(VIC_Postcode_Qtr!$E:$E,VIC_Postcode_Qtr!$B:$B,EDATE(Inputs!$B$24,-12),VIC_Postcode_Qtr!$C:$C,2)</f>
        <v>12665</v>
      </c>
      <c r="G73" s="16" t="n">
        <f aca="false">SUMIFS(VIC_Postcode_Qtr!$E:$E,VIC_Postcode_Qtr!$B:$B,EDATE(Inputs!$B$24,-15),VIC_Postcode_Qtr!$C:$C,2)</f>
        <v>11246</v>
      </c>
      <c r="H73" s="16" t="n">
        <f aca="false">F73-G73</f>
        <v>1419</v>
      </c>
      <c r="I73" s="23" t="n">
        <f aca="false">E73/H73</f>
        <v>2.60042283298097</v>
      </c>
      <c r="J73" s="16" t="n">
        <f aca="false">SUMIFS(VIC_Postcode_Qtr!$D:$D,VIC_Postcode_Qtr!$B:$B,Inputs!$B$24,VIC_Postcode_Qtr!$C:$C,2)</f>
        <v>1226094</v>
      </c>
      <c r="K73" s="21" t="n">
        <f aca="false">E73/J73*1000</f>
        <v>3.00955717913961</v>
      </c>
      <c r="L73" s="21" t="n">
        <f aca="false">H73/(SUMIFS(VIC_Postcode_Qtr!$D:$D,VIC_Postcode_Qtr!$B:$B,EDATE(Inputs!$B$24,-12),VIC_Postcode_Qtr!$C:$C,2))*1000</f>
        <v>1.18453542670823</v>
      </c>
      <c r="M73" s="22" t="n">
        <f aca="false">E73/E$77</f>
        <v>0.17284181928896</v>
      </c>
    </row>
    <row r="74" customFormat="false" ht="15" hidden="false" customHeight="false" outlineLevel="0" collapsed="false">
      <c r="A74" s="0" t="s">
        <v>11</v>
      </c>
      <c r="B74" s="0" t="s">
        <v>83</v>
      </c>
      <c r="C74" s="16" t="n">
        <f aca="false">SUMIFS(VIC_Postcode_Qtr!$E:$E,VIC_Postcode_Qtr!$B:$B,Inputs!$B$24,VIC_Postcode_Qtr!$C:$C,3)</f>
        <v>25104</v>
      </c>
      <c r="D74" s="16" t="n">
        <f aca="false">SUMIFS(VIC_Postcode_Qtr!$E:$E,VIC_Postcode_Qtr!$B:$B,EDATE(Inputs!$B$24,-3),VIC_Postcode_Qtr!$C:$C,3)</f>
        <v>20864</v>
      </c>
      <c r="E74" s="16" t="n">
        <f aca="false">C74-D74</f>
        <v>4240</v>
      </c>
      <c r="F74" s="16" t="n">
        <f aca="false">SUMIFS(VIC_Postcode_Qtr!$E:$E,VIC_Postcode_Qtr!$B:$B,EDATE(Inputs!$B$24,-12),VIC_Postcode_Qtr!$C:$C,3)</f>
        <v>15629</v>
      </c>
      <c r="G74" s="16" t="n">
        <f aca="false">SUMIFS(VIC_Postcode_Qtr!$E:$E,VIC_Postcode_Qtr!$B:$B,EDATE(Inputs!$B$24,-15),VIC_Postcode_Qtr!$C:$C,3)</f>
        <v>13995</v>
      </c>
      <c r="H74" s="16" t="n">
        <f aca="false">F74-G74</f>
        <v>1634</v>
      </c>
      <c r="I74" s="23" t="n">
        <f aca="false">E74/H74</f>
        <v>2.59485924112607</v>
      </c>
      <c r="J74" s="16" t="n">
        <f aca="false">SUMIFS(VIC_Postcode_Qtr!$D:$D,VIC_Postcode_Qtr!$B:$B,Inputs!$B$24,VIC_Postcode_Qtr!$C:$C,3)</f>
        <v>1145299</v>
      </c>
      <c r="K74" s="21" t="n">
        <f aca="false">E74/J74*1000</f>
        <v>3.70209002190694</v>
      </c>
      <c r="L74" s="21" t="n">
        <f aca="false">H74/(SUMIFS(VIC_Postcode_Qtr!$D:$D,VIC_Postcode_Qtr!$B:$B,EDATE(Inputs!$B$24,-12),VIC_Postcode_Qtr!$C:$C,3))*1000</f>
        <v>1.45053618350969</v>
      </c>
      <c r="M74" s="22" t="n">
        <f aca="false">E74/E$77</f>
        <v>0.198604150077287</v>
      </c>
    </row>
    <row r="75" customFormat="false" ht="15" hidden="false" customHeight="false" outlineLevel="0" collapsed="false">
      <c r="A75" s="0" t="s">
        <v>11</v>
      </c>
      <c r="B75" s="0" t="s">
        <v>84</v>
      </c>
      <c r="C75" s="16" t="n">
        <f aca="false">SUMIFS(VIC_Postcode_Qtr!$E:$E,VIC_Postcode_Qtr!$B:$B,Inputs!$B$24,VIC_Postcode_Qtr!$C:$C,4)</f>
        <v>28842</v>
      </c>
      <c r="D75" s="16" t="n">
        <f aca="false">SUMIFS(VIC_Postcode_Qtr!$E:$E,VIC_Postcode_Qtr!$B:$B,EDATE(Inputs!$B$24,-3),VIC_Postcode_Qtr!$C:$C,4)</f>
        <v>23832</v>
      </c>
      <c r="E75" s="16" t="n">
        <f aca="false">C75-D75</f>
        <v>5010</v>
      </c>
      <c r="F75" s="16" t="n">
        <f aca="false">SUMIFS(VIC_Postcode_Qtr!$E:$E,VIC_Postcode_Qtr!$B:$B,EDATE(Inputs!$B$24,-12),VIC_Postcode_Qtr!$C:$C,4)</f>
        <v>17203</v>
      </c>
      <c r="G75" s="16" t="n">
        <f aca="false">SUMIFS(VIC_Postcode_Qtr!$E:$E,VIC_Postcode_Qtr!$B:$B,EDATE(Inputs!$B$24,-15),VIC_Postcode_Qtr!$C:$C,4)</f>
        <v>15197</v>
      </c>
      <c r="H75" s="16" t="n">
        <f aca="false">F75-G75</f>
        <v>2006</v>
      </c>
      <c r="I75" s="23" t="n">
        <f aca="false">E75/H75</f>
        <v>2.4975074775673</v>
      </c>
      <c r="J75" s="16" t="n">
        <f aca="false">SUMIFS(VIC_Postcode_Qtr!$D:$D,VIC_Postcode_Qtr!$B:$B,Inputs!$B$24,VIC_Postcode_Qtr!$C:$C,4)</f>
        <v>1060036</v>
      </c>
      <c r="K75" s="21" t="n">
        <f aca="false">E75/J75*1000</f>
        <v>4.72625458003313</v>
      </c>
      <c r="L75" s="21" t="n">
        <f aca="false">H75/(SUMIFS(VIC_Postcode_Qtr!$D:$D,VIC_Postcode_Qtr!$B:$B,EDATE(Inputs!$B$24,-12),VIC_Postcode_Qtr!$C:$C,4))*1000</f>
        <v>1.93234481277159</v>
      </c>
      <c r="M75" s="22" t="n">
        <f aca="false">E75/E$77</f>
        <v>0.234671413180945</v>
      </c>
    </row>
    <row r="76" customFormat="false" ht="15" hidden="false" customHeight="false" outlineLevel="0" collapsed="false">
      <c r="A76" s="0" t="s">
        <v>11</v>
      </c>
      <c r="B76" s="0" t="s">
        <v>85</v>
      </c>
      <c r="C76" s="16" t="n">
        <f aca="false">SUMIFS(VIC_Postcode_Qtr!$E:$E,VIC_Postcode_Qtr!$B:$B,Inputs!$B$24,VIC_Postcode_Qtr!$C:$C,5)</f>
        <v>35965</v>
      </c>
      <c r="D76" s="16" t="n">
        <f aca="false">SUMIFS(VIC_Postcode_Qtr!$E:$E,VIC_Postcode_Qtr!$B:$B,EDATE(Inputs!$B$24,-3),VIC_Postcode_Qtr!$C:$C,5)</f>
        <v>31341</v>
      </c>
      <c r="E76" s="16" t="n">
        <f aca="false">C76-D76</f>
        <v>4624</v>
      </c>
      <c r="F76" s="16" t="n">
        <f aca="false">SUMIFS(VIC_Postcode_Qtr!$E:$E,VIC_Postcode_Qtr!$B:$B,EDATE(Inputs!$B$24,-12),VIC_Postcode_Qtr!$C:$C,5)</f>
        <v>24303</v>
      </c>
      <c r="G76" s="16" t="n">
        <f aca="false">SUMIFS(VIC_Postcode_Qtr!$E:$E,VIC_Postcode_Qtr!$B:$B,EDATE(Inputs!$B$24,-15),VIC_Postcode_Qtr!$C:$C,5)</f>
        <v>21985</v>
      </c>
      <c r="H76" s="16" t="n">
        <f aca="false">F76-G76</f>
        <v>2318</v>
      </c>
      <c r="I76" s="23" t="n">
        <f aca="false">E76/H76</f>
        <v>1.99482312338223</v>
      </c>
      <c r="J76" s="16" t="n">
        <f aca="false">SUMIFS(VIC_Postcode_Qtr!$D:$D,VIC_Postcode_Qtr!$B:$B,Inputs!$B$24,VIC_Postcode_Qtr!$C:$C,5)</f>
        <v>922239</v>
      </c>
      <c r="K76" s="21" t="n">
        <f aca="false">E76/J76*1000</f>
        <v>5.0138846871581</v>
      </c>
      <c r="L76" s="21" t="n">
        <f aca="false">H76/(SUMIFS(VIC_Postcode_Qtr!$D:$D,VIC_Postcode_Qtr!$B:$B,EDATE(Inputs!$B$24,-12),VIC_Postcode_Qtr!$C:$C,5))*1000</f>
        <v>2.55502451412649</v>
      </c>
      <c r="M76" s="22" t="n">
        <f aca="false">E76/E$77</f>
        <v>0.216590941027683</v>
      </c>
    </row>
    <row r="77" customFormat="false" ht="15" hidden="false" customHeight="false" outlineLevel="0" collapsed="false">
      <c r="A77" s="13" t="s">
        <v>11</v>
      </c>
      <c r="B77" s="13" t="s">
        <v>86</v>
      </c>
      <c r="C77" s="17" t="n">
        <f aca="false">SUMIFS(VIC_Postcode_Qtr!$E:$E,VIC_Postcode_Qtr!$B:$B,Inputs!$B$24)</f>
        <v>135025</v>
      </c>
      <c r="D77" s="17" t="n">
        <f aca="false">SUMIFS(VIC_Postcode_Qtr!$E:$E,VIC_Postcode_Qtr!$B:$B,EDATE(Inputs!$B$24,-3))</f>
        <v>113676</v>
      </c>
      <c r="E77" s="17" t="n">
        <f aca="false">C77-D77</f>
        <v>21349</v>
      </c>
      <c r="F77" s="17" t="n">
        <f aca="false">SUMIFS(VIC_Postcode_Qtr!$E:$E,VIC_Postcode_Qtr!$B:$B,EDATE(Inputs!$B$24,-12))</f>
        <v>84805</v>
      </c>
      <c r="G77" s="17" t="n">
        <f aca="false">SUMIFS(VIC_Postcode_Qtr!$E:$E,VIC_Postcode_Qtr!$B:$B,EDATE(Inputs!$B$24,-15))</f>
        <v>75952</v>
      </c>
      <c r="H77" s="17" t="n">
        <f aca="false">F77-G77</f>
        <v>8853</v>
      </c>
      <c r="I77" s="26" t="n">
        <f aca="false">E77/H77</f>
        <v>2.41149892691743</v>
      </c>
      <c r="J77" s="17" t="n">
        <f aca="false">SUMIFS(VIC_Postcode_Qtr!$D:$D,VIC_Postcode_Qtr!$B:$B,Inputs!$B$24)</f>
        <v>5722781</v>
      </c>
      <c r="K77" s="25" t="n">
        <f aca="false">E77/J77*1000</f>
        <v>3.73052891592392</v>
      </c>
      <c r="L77" s="25" t="n">
        <f aca="false">H77/(SUMIFS(VIC_Postcode_Qtr!$D:$D,VIC_Postcode_Qtr!$B:$B,EDATE(Inputs!$B$24,-12)))*1000</f>
        <v>1.57555089556178</v>
      </c>
      <c r="M77" s="24" t="n">
        <f aca="false">E77/E$77</f>
        <v>1</v>
      </c>
    </row>
    <row r="78" customFormat="false" ht="15" hidden="false" customHeight="false" outlineLevel="0" collapsed="false">
      <c r="A78" s="13" t="s">
        <v>11</v>
      </c>
      <c r="B78" s="13" t="s">
        <v>142</v>
      </c>
      <c r="C78" s="17"/>
      <c r="D78" s="17"/>
      <c r="E78" s="17"/>
      <c r="F78" s="17"/>
      <c r="G78" s="17"/>
      <c r="H78" s="17"/>
      <c r="I78" s="26" t="n">
        <f aca="false">I76/I72</f>
        <v>0.777901963041523</v>
      </c>
      <c r="J78" s="17"/>
      <c r="K78" s="26" t="n">
        <f aca="false">K76/K72</f>
        <v>1.81362607812129</v>
      </c>
      <c r="L78" s="26" t="n">
        <f aca="false">L76/L72</f>
        <v>2.33556244915294</v>
      </c>
      <c r="M78"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70"/>
    <col collapsed="false" customWidth="true" hidden="false" outlineLevel="0" max="2" min="2" style="0" width="14"/>
    <col collapsed="false" customWidth="true" hidden="false" outlineLevel="0" max="3" min="3" style="0" width="110"/>
  </cols>
  <sheetData>
    <row r="1" customFormat="false" ht="17.35" hidden="false" customHeight="false" outlineLevel="0" collapsed="false">
      <c r="A1" s="1" t="s">
        <v>155</v>
      </c>
    </row>
    <row r="2" customFormat="false" ht="15" hidden="false" customHeight="false" outlineLevel="0" collapsed="false">
      <c r="A2" s="2" t="s">
        <v>156</v>
      </c>
    </row>
    <row r="4" customFormat="false" ht="42" hidden="false" customHeight="true" outlineLevel="0" collapsed="false">
      <c r="A4" s="4" t="s">
        <v>157</v>
      </c>
      <c r="B4" s="4" t="s">
        <v>158</v>
      </c>
      <c r="C4" s="4" t="s">
        <v>159</v>
      </c>
    </row>
    <row r="5" customFormat="false" ht="15" hidden="false" customHeight="false" outlineLevel="0" collapsed="false">
      <c r="A5" s="0" t="s">
        <v>160</v>
      </c>
      <c r="B5" s="27" t="n">
        <v>1.275</v>
      </c>
      <c r="C5" s="8" t="s">
        <v>161</v>
      </c>
    </row>
    <row r="6" customFormat="false" ht="15" hidden="false" customHeight="false" outlineLevel="0" collapsed="false">
      <c r="A6" s="0" t="s">
        <v>162</v>
      </c>
      <c r="B6" s="27" t="n">
        <v>1.275</v>
      </c>
      <c r="C6" s="8" t="s">
        <v>163</v>
      </c>
    </row>
    <row r="7" customFormat="false" ht="15" hidden="false" customHeight="false" outlineLevel="0" collapsed="false">
      <c r="A7" s="0" t="s">
        <v>164</v>
      </c>
      <c r="B7" s="27" t="n">
        <v>1.241</v>
      </c>
      <c r="C7" s="8" t="s">
        <v>161</v>
      </c>
    </row>
    <row r="8" customFormat="false" ht="15" hidden="false" customHeight="false" outlineLevel="0" collapsed="false">
      <c r="A8" s="0" t="s">
        <v>165</v>
      </c>
      <c r="B8" s="27" t="n">
        <v>2.08</v>
      </c>
      <c r="C8" s="8" t="s">
        <v>166</v>
      </c>
    </row>
    <row r="9" customFormat="false" ht="15" hidden="false" customHeight="false" outlineLevel="0" collapsed="false">
      <c r="A9" s="0" t="s">
        <v>167</v>
      </c>
      <c r="B9" s="27" t="n">
        <v>2.08</v>
      </c>
      <c r="C9" s="8" t="s">
        <v>168</v>
      </c>
    </row>
    <row r="10" customFormat="false" ht="15" hidden="false" customHeight="false" outlineLevel="0" collapsed="false">
      <c r="A10" s="0" t="s">
        <v>169</v>
      </c>
      <c r="B10" s="27" t="n">
        <v>1.437</v>
      </c>
      <c r="C10" s="8" t="s">
        <v>170</v>
      </c>
    </row>
    <row r="11" customFormat="false" ht="15" hidden="false" customHeight="false" outlineLevel="0" collapsed="false">
      <c r="A11" s="0" t="s">
        <v>171</v>
      </c>
      <c r="B11" s="28" t="n">
        <v>12</v>
      </c>
      <c r="C11" s="8" t="s">
        <v>172</v>
      </c>
    </row>
    <row r="12" customFormat="false" ht="15" hidden="false" customHeight="false" outlineLevel="0" collapsed="false">
      <c r="A12" s="0" t="s">
        <v>173</v>
      </c>
      <c r="B12" s="28" t="n">
        <v>300</v>
      </c>
      <c r="C12" s="8" t="s">
        <v>174</v>
      </c>
    </row>
    <row r="13" customFormat="false" ht="15" hidden="false" customHeight="false" outlineLevel="0" collapsed="false">
      <c r="A13" s="0" t="s">
        <v>175</v>
      </c>
      <c r="B13" s="28" t="n">
        <v>300</v>
      </c>
      <c r="C13" s="8" t="s">
        <v>176</v>
      </c>
    </row>
    <row r="15" customFormat="false" ht="42" hidden="false" customHeight="true" outlineLevel="0" collapsed="false">
      <c r="A15" s="4" t="s">
        <v>177</v>
      </c>
      <c r="B15" s="4" t="s">
        <v>158</v>
      </c>
      <c r="C15" s="4" t="s">
        <v>178</v>
      </c>
    </row>
    <row r="16" customFormat="false" ht="15" hidden="false" customHeight="false" outlineLevel="0" collapsed="false">
      <c r="A16" s="0" t="s">
        <v>179</v>
      </c>
      <c r="B16" s="15" t="n">
        <f aca="false">_xlfn.MAXIFS(Flow_LGA_Month!$C:$C,Flow_LGA_Month!$A:$A,"NSW")</f>
        <v>46235</v>
      </c>
      <c r="C16" s="8" t="s">
        <v>180</v>
      </c>
    </row>
    <row r="17" customFormat="false" ht="15" hidden="false" customHeight="false" outlineLevel="0" collapsed="false">
      <c r="A17" s="0" t="s">
        <v>181</v>
      </c>
      <c r="B17" s="15" t="n">
        <f aca="false">_xlfn.MAXIFS(Flow_LGA_Month!$C:$C,Flow_LGA_Month!$A:$A,"QLD")</f>
        <v>46235</v>
      </c>
      <c r="C17" s="8" t="s">
        <v>182</v>
      </c>
    </row>
    <row r="18" customFormat="false" ht="15" hidden="false" customHeight="false" outlineLevel="0" collapsed="false">
      <c r="A18" s="0" t="s">
        <v>183</v>
      </c>
      <c r="B18" s="15" t="n">
        <f aca="false">EDATE(B16,-(Inputs!$B$11-1))</f>
        <v>45901</v>
      </c>
      <c r="C18" s="8" t="s">
        <v>184</v>
      </c>
    </row>
    <row r="19" customFormat="false" ht="15" hidden="false" customHeight="false" outlineLevel="0" collapsed="false">
      <c r="A19" s="0" t="s">
        <v>185</v>
      </c>
      <c r="B19" s="15" t="n">
        <f aca="false">EDATE(B17,-(Inputs!$B$11-1))</f>
        <v>45901</v>
      </c>
      <c r="C19" s="8" t="s">
        <v>186</v>
      </c>
    </row>
    <row r="20" customFormat="false" ht="15" hidden="false" customHeight="false" outlineLevel="0" collapsed="false">
      <c r="A20" s="0" t="s">
        <v>187</v>
      </c>
      <c r="B20" s="15" t="n">
        <f aca="false">MIN(Flow_LGA_Month!$C:$C)</f>
        <v>44927</v>
      </c>
      <c r="C20" s="8" t="s">
        <v>188</v>
      </c>
    </row>
    <row r="21" customFormat="false" ht="15" hidden="false" customHeight="false" outlineLevel="0" collapsed="false">
      <c r="A21" s="0" t="s">
        <v>189</v>
      </c>
      <c r="B21" s="15" t="n">
        <f aca="false">EDATE(B20,Inputs!$B$11-1)</f>
        <v>45261</v>
      </c>
      <c r="C21" s="8" t="s">
        <v>190</v>
      </c>
    </row>
    <row r="22" customFormat="false" ht="15" hidden="false" customHeight="false" outlineLevel="0" collapsed="false">
      <c r="A22" s="0" t="s">
        <v>191</v>
      </c>
      <c r="B22" s="15" t="n">
        <f aca="false">MAX(Stock_NSW_LGA!$B:$B)</f>
        <v>46235</v>
      </c>
      <c r="C22" s="8" t="s">
        <v>192</v>
      </c>
    </row>
    <row r="23" customFormat="false" ht="15" hidden="false" customHeight="false" outlineLevel="0" collapsed="false">
      <c r="A23" s="0" t="s">
        <v>193</v>
      </c>
      <c r="B23" s="15" t="n">
        <f aca="false">MAX(Stock_QLD_LGA!$B:$B)</f>
        <v>46235</v>
      </c>
      <c r="C23" s="8" t="s">
        <v>194</v>
      </c>
    </row>
    <row r="24" customFormat="false" ht="15" hidden="false" customHeight="false" outlineLevel="0" collapsed="false">
      <c r="A24" s="0" t="s">
        <v>195</v>
      </c>
      <c r="B24" s="15" t="n">
        <f aca="false">MAX(VIC_Postcode_Qtr!$B:$B)</f>
        <v>46174</v>
      </c>
      <c r="C24" s="8" t="s">
        <v>196</v>
      </c>
    </row>
    <row r="25" customFormat="false" ht="15" hidden="false" customHeight="false" outlineLevel="0" collapsed="false">
      <c r="A25" s="0" t="s">
        <v>197</v>
      </c>
      <c r="B25" s="15" t="n">
        <f aca="false">EDATE(B24,-12)</f>
        <v>45809</v>
      </c>
      <c r="C25" s="8" t="s">
        <v>198</v>
      </c>
    </row>
    <row r="27" customFormat="false" ht="42" hidden="false" customHeight="true" outlineLevel="0" collapsed="false">
      <c r="A27" s="4" t="s">
        <v>199</v>
      </c>
      <c r="B27" s="4" t="s">
        <v>158</v>
      </c>
      <c r="C27" s="4" t="s">
        <v>159</v>
      </c>
    </row>
    <row r="28" customFormat="false" ht="15" hidden="false" customHeight="false" outlineLevel="0" collapsed="false">
      <c r="A28" s="0" t="s">
        <v>200</v>
      </c>
      <c r="B28" s="29" t="n">
        <v>46082</v>
      </c>
      <c r="C28" s="8" t="s">
        <v>201</v>
      </c>
    </row>
    <row r="29" customFormat="false" ht="15" hidden="false" customHeight="false" outlineLevel="0" collapsed="false">
      <c r="A29" s="0" t="s">
        <v>202</v>
      </c>
      <c r="B29" s="15" t="n">
        <f aca="false">MIN(Inputs!$B$16,Inputs!$B$17)</f>
        <v>46235</v>
      </c>
      <c r="C29" s="8" t="s">
        <v>203</v>
      </c>
    </row>
    <row r="30" customFormat="false" ht="15" hidden="false" customHeight="false" outlineLevel="0" collapsed="false">
      <c r="A30" s="0" t="s">
        <v>204</v>
      </c>
      <c r="B30" s="15" t="n">
        <f aca="false">EDATE(B28,-12)</f>
        <v>45717</v>
      </c>
      <c r="C30" s="8" t="s">
        <v>205</v>
      </c>
    </row>
    <row r="31" customFormat="false" ht="15" hidden="false" customHeight="false" outlineLevel="0" collapsed="false">
      <c r="A31" s="0" t="s">
        <v>206</v>
      </c>
      <c r="B31" s="15" t="n">
        <f aca="false">EDATE(B29,-12)</f>
        <v>45870</v>
      </c>
      <c r="C31" s="8" t="s">
        <v>207</v>
      </c>
    </row>
    <row r="32" customFormat="false" ht="15" hidden="false" customHeight="false" outlineLevel="0" collapsed="false">
      <c r="A32" s="0" t="s">
        <v>208</v>
      </c>
      <c r="B32" s="30" t="n">
        <f aca="false">(YEAR(B29)-YEAR(B28))*12+MONTH(B29)-MONTH(B28)+1</f>
        <v>6</v>
      </c>
      <c r="C32" s="8" t="s">
        <v>209</v>
      </c>
    </row>
    <row r="33" customFormat="false" ht="15" hidden="false" customHeight="false" outlineLevel="0" collapsed="false">
      <c r="A33" s="0" t="s">
        <v>210</v>
      </c>
      <c r="B33" s="15" t="n">
        <f aca="false">EDATE(B28,-B32)</f>
        <v>45901</v>
      </c>
      <c r="C33" s="8" t="s">
        <v>211</v>
      </c>
    </row>
    <row r="34" customFormat="false" ht="15" hidden="false" customHeight="false" outlineLevel="0" collapsed="false">
      <c r="A34" s="0" t="s">
        <v>212</v>
      </c>
      <c r="B34" s="15" t="n">
        <f aca="false">EDATE(B28,-1)</f>
        <v>46054</v>
      </c>
      <c r="C34" s="8" t="s">
        <v>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12"/>
    <col collapsed="false" customWidth="true" hidden="false" outlineLevel="0" max="5" min="5" style="0" width="11"/>
    <col collapsed="false" customWidth="true" hidden="false" outlineLevel="0" max="6" min="6" style="0" width="12"/>
    <col collapsed="false" customWidth="true" hidden="false" outlineLevel="0" max="8" min="7" style="0" width="10"/>
    <col collapsed="false" customWidth="true" hidden="false" outlineLevel="0" max="13" min="9" style="0" width="11"/>
    <col collapsed="false" customWidth="true" hidden="false" outlineLevel="0" max="15" min="14" style="0" width="10"/>
    <col collapsed="false" customWidth="true" hidden="false" outlineLevel="0" max="16" min="16" style="0" width="11"/>
  </cols>
  <sheetData>
    <row r="1" customFormat="false" ht="17.35" hidden="false" customHeight="false" outlineLevel="0" collapsed="false">
      <c r="A1" s="1" t="s">
        <v>214</v>
      </c>
    </row>
    <row r="2" customFormat="false" ht="15" hidden="false" customHeight="false" outlineLevel="0" collapsed="false">
      <c r="A2" s="2" t="s">
        <v>215</v>
      </c>
    </row>
    <row r="4" customFormat="false" ht="42" hidden="false" customHeight="true" outlineLevel="0" collapsed="false">
      <c r="A4" s="4" t="s">
        <v>129</v>
      </c>
      <c r="B4" s="4" t="s">
        <v>70</v>
      </c>
      <c r="C4" s="4" t="s">
        <v>216</v>
      </c>
      <c r="D4" s="4" t="s">
        <v>217</v>
      </c>
      <c r="E4" s="4" t="s">
        <v>218</v>
      </c>
      <c r="F4" s="4" t="s">
        <v>219</v>
      </c>
      <c r="G4" s="4" t="s">
        <v>220</v>
      </c>
      <c r="H4" s="4" t="s">
        <v>221</v>
      </c>
      <c r="I4" s="4" t="s">
        <v>222</v>
      </c>
      <c r="J4" s="4" t="s">
        <v>223</v>
      </c>
      <c r="K4" s="4" t="s">
        <v>224</v>
      </c>
      <c r="L4" s="4" t="s">
        <v>225</v>
      </c>
      <c r="M4" s="4" t="s">
        <v>226</v>
      </c>
      <c r="N4" s="4" t="s">
        <v>227</v>
      </c>
      <c r="O4" s="4" t="s">
        <v>228</v>
      </c>
      <c r="P4" s="4" t="s">
        <v>229</v>
      </c>
    </row>
    <row r="5" customFormat="false" ht="15" hidden="false" customHeight="false" outlineLevel="0" collapsed="false">
      <c r="A5" s="0" t="s">
        <v>9</v>
      </c>
      <c r="B5" s="0" t="s">
        <v>81</v>
      </c>
      <c r="C5" s="31" t="n">
        <f aca="false">_xlfn.MINIFS(LGA_Summary!$D:$D,LGA_Summary!$A:$A,"NSW",LGA_Summary!$F:$F,1)</f>
        <v>30613</v>
      </c>
      <c r="D5" s="31" t="n">
        <f aca="false">_xlfn.MAXIFS(LGA_Summary!$D:$D,LGA_Summary!$A:$A,"NSW",LGA_Summary!$F:$F,1)</f>
        <v>50569</v>
      </c>
      <c r="E5" s="16" t="n">
        <f aca="false">SUMIFS(LGA_Summary!$E:$E,LGA_Summary!$A:$A,"NSW",LGA_Summary!$F:$F,1)</f>
        <v>1137376</v>
      </c>
      <c r="F5" s="16" t="n">
        <f aca="false">SUMIFS(Flow_LGA_Month!$N:$N,Flow_LGA_Month!$A:$A,"NSW",Flow_LGA_Month!$D:$D,1,Flow_LGA_Month!$C:$C,"&gt;="&amp;Inputs!$B$18)</f>
        <v>54549.746</v>
      </c>
      <c r="G5" s="16" t="n">
        <f aca="false">SUMIFS(Flow_LGA_Month!$K:$K,Flow_LGA_Month!$A:$A,"NSW",Flow_LGA_Month!$D:$D,1,Flow_LGA_Month!$C:$C,"&gt;="&amp;Inputs!$B$18)</f>
        <v>6179.25</v>
      </c>
      <c r="H5" s="22" t="n">
        <f aca="false">G5/F5</f>
        <v>0.11327733771666</v>
      </c>
      <c r="I5" s="22" t="n">
        <f aca="false">G5/G$10</f>
        <v>0.132393964844922</v>
      </c>
      <c r="J5" s="22" t="n">
        <f aca="false">F5/F$10</f>
        <v>0.193260177408213</v>
      </c>
      <c r="K5" s="23" t="n">
        <f aca="false">I5/J5</f>
        <v>0.685055589932907</v>
      </c>
      <c r="L5" s="21" t="n">
        <f aca="false">G5/E5*1000</f>
        <v>5.43289993810314</v>
      </c>
      <c r="M5" s="16" t="n">
        <f aca="false">SUMIFS(Flow_LGA_Month!$N:$N,Flow_LGA_Month!$A:$A,"NSW",Flow_LGA_Month!$D:$D,1,Flow_LGA_Month!$C:$C,"&lt;="&amp;Inputs!$B$21)</f>
        <v>47795.717</v>
      </c>
      <c r="N5" s="16" t="n">
        <f aca="false">SUMIFS(Flow_LGA_Month!$K:$K,Flow_LGA_Month!$A:$A,"NSW",Flow_LGA_Month!$D:$D,1,Flow_LGA_Month!$C:$C,"&lt;="&amp;Inputs!$B$21)</f>
        <v>2358.75</v>
      </c>
      <c r="O5" s="22" t="n">
        <f aca="false">N5/M5</f>
        <v>0.0493506562523165</v>
      </c>
      <c r="P5" s="23" t="n">
        <f aca="false">(N5/N$10)/(M5/M$10)</f>
        <v>0.608803322056307</v>
      </c>
    </row>
    <row r="6" customFormat="false" ht="15" hidden="false" customHeight="false" outlineLevel="0" collapsed="false">
      <c r="A6" s="0" t="s">
        <v>9</v>
      </c>
      <c r="B6" s="0" t="s">
        <v>82</v>
      </c>
      <c r="C6" s="31" t="n">
        <f aca="false">_xlfn.MINIFS(LGA_Summary!$D:$D,LGA_Summary!$A:$A,"NSW",LGA_Summary!$F:$F,2)</f>
        <v>51007</v>
      </c>
      <c r="D6" s="31" t="n">
        <f aca="false">_xlfn.MAXIFS(LGA_Summary!$D:$D,LGA_Summary!$A:$A,"NSW",LGA_Summary!$F:$F,2)</f>
        <v>58246</v>
      </c>
      <c r="E6" s="16" t="n">
        <f aca="false">SUMIFS(LGA_Summary!$E:$E,LGA_Summary!$A:$A,"NSW",LGA_Summary!$F:$F,2)</f>
        <v>958117</v>
      </c>
      <c r="F6" s="16" t="n">
        <f aca="false">SUMIFS(Flow_LGA_Month!$N:$N,Flow_LGA_Month!$A:$A,"NSW",Flow_LGA_Month!$D:$D,2,Flow_LGA_Month!$C:$C,"&gt;="&amp;Inputs!$B$18)</f>
        <v>56873.922</v>
      </c>
      <c r="G6" s="16" t="n">
        <f aca="false">SUMIFS(Flow_LGA_Month!$K:$K,Flow_LGA_Month!$A:$A,"NSW",Flow_LGA_Month!$D:$D,2,Flow_LGA_Month!$C:$C,"&gt;="&amp;Inputs!$B$18)</f>
        <v>6976.475</v>
      </c>
      <c r="H6" s="22" t="n">
        <f aca="false">G6/F6</f>
        <v>0.122665621688619</v>
      </c>
      <c r="I6" s="22" t="n">
        <f aca="false">G6/G$10</f>
        <v>0.149474966361852</v>
      </c>
      <c r="J6" s="22" t="n">
        <f aca="false">F6/F$10</f>
        <v>0.201494325117863</v>
      </c>
      <c r="K6" s="23" t="n">
        <f aca="false">I6/J6</f>
        <v>0.741832139810475</v>
      </c>
      <c r="L6" s="21" t="n">
        <f aca="false">G6/E6*1000</f>
        <v>7.28144370677068</v>
      </c>
      <c r="M6" s="16" t="n">
        <f aca="false">SUMIFS(Flow_LGA_Month!$N:$N,Flow_LGA_Month!$A:$A,"NSW",Flow_LGA_Month!$D:$D,2,Flow_LGA_Month!$C:$C,"&lt;="&amp;Inputs!$B$21)</f>
        <v>49931.155</v>
      </c>
      <c r="N6" s="16" t="n">
        <f aca="false">SUMIFS(Flow_LGA_Month!$K:$K,Flow_LGA_Month!$A:$A,"NSW",Flow_LGA_Month!$D:$D,2,Flow_LGA_Month!$C:$C,"&lt;="&amp;Inputs!$B$21)</f>
        <v>2724.675</v>
      </c>
      <c r="O6" s="22" t="n">
        <f aca="false">N6/M6</f>
        <v>0.0545686355542947</v>
      </c>
      <c r="P6" s="23" t="n">
        <f aca="false">(N6/N$10)/(M6/M$10)</f>
        <v>0.673173755495402</v>
      </c>
    </row>
    <row r="7" customFormat="false" ht="15" hidden="false" customHeight="false" outlineLevel="0" collapsed="false">
      <c r="A7" s="0" t="s">
        <v>9</v>
      </c>
      <c r="B7" s="0" t="s">
        <v>83</v>
      </c>
      <c r="C7" s="31" t="n">
        <f aca="false">_xlfn.MINIFS(LGA_Summary!$D:$D,LGA_Summary!$A:$A,"NSW",LGA_Summary!$F:$F,3)</f>
        <v>58267</v>
      </c>
      <c r="D7" s="31" t="n">
        <f aca="false">_xlfn.MAXIFS(LGA_Summary!$D:$D,LGA_Summary!$A:$A,"NSW",LGA_Summary!$F:$F,3)</f>
        <v>61846</v>
      </c>
      <c r="E7" s="16" t="n">
        <f aca="false">SUMIFS(LGA_Summary!$E:$E,LGA_Summary!$A:$A,"NSW",LGA_Summary!$F:$F,3)</f>
        <v>1149946</v>
      </c>
      <c r="F7" s="16" t="n">
        <f aca="false">SUMIFS(Flow_LGA_Month!$N:$N,Flow_LGA_Month!$A:$A,"NSW",Flow_LGA_Month!$D:$D,3,Flow_LGA_Month!$C:$C,"&gt;="&amp;Inputs!$B$18)</f>
        <v>63906.782</v>
      </c>
      <c r="G7" s="16" t="n">
        <f aca="false">SUMIFS(Flow_LGA_Month!$K:$K,Flow_LGA_Month!$A:$A,"NSW",Flow_LGA_Month!$D:$D,3,Flow_LGA_Month!$C:$C,"&gt;="&amp;Inputs!$B$18)</f>
        <v>9659.375</v>
      </c>
      <c r="H7" s="22" t="n">
        <f aca="false">G7/F7</f>
        <v>0.151147885994322</v>
      </c>
      <c r="I7" s="22" t="n">
        <f aca="false">G7/G$10</f>
        <v>0.206957633074227</v>
      </c>
      <c r="J7" s="22" t="n">
        <f aca="false">F7/F$10</f>
        <v>0.226410513935445</v>
      </c>
      <c r="K7" s="23" t="n">
        <f aca="false">I7/J7</f>
        <v>0.914081371385585</v>
      </c>
      <c r="L7" s="21" t="n">
        <f aca="false">G7/E7*1000</f>
        <v>8.39985094952285</v>
      </c>
      <c r="M7" s="16" t="n">
        <f aca="false">SUMIFS(Flow_LGA_Month!$N:$N,Flow_LGA_Month!$A:$A,"NSW",Flow_LGA_Month!$D:$D,3,Flow_LGA_Month!$C:$C,"&lt;="&amp;Inputs!$B$21)</f>
        <v>54188.297</v>
      </c>
      <c r="N7" s="16" t="n">
        <f aca="false">SUMIFS(Flow_LGA_Month!$K:$K,Flow_LGA_Month!$A:$A,"NSW",Flow_LGA_Month!$D:$D,3,Flow_LGA_Month!$C:$C,"&lt;="&amp;Inputs!$B$21)</f>
        <v>3712.35</v>
      </c>
      <c r="O7" s="22" t="n">
        <f aca="false">N7/M7</f>
        <v>0.0685083349270046</v>
      </c>
      <c r="P7" s="23" t="n">
        <f aca="false">(N7/N$10)/(M7/M$10)</f>
        <v>0.845137735937378</v>
      </c>
    </row>
    <row r="8" customFormat="false" ht="15" hidden="false" customHeight="false" outlineLevel="0" collapsed="false">
      <c r="A8" s="0" t="s">
        <v>9</v>
      </c>
      <c r="B8" s="0" t="s">
        <v>84</v>
      </c>
      <c r="C8" s="31" t="n">
        <f aca="false">_xlfn.MINIFS(LGA_Summary!$D:$D,LGA_Summary!$A:$A,"NSW",LGA_Summary!$F:$F,4)</f>
        <v>62478</v>
      </c>
      <c r="D8" s="31" t="n">
        <f aca="false">_xlfn.MAXIFS(LGA_Summary!$D:$D,LGA_Summary!$A:$A,"NSW",LGA_Summary!$F:$F,4)</f>
        <v>67899</v>
      </c>
      <c r="E8" s="16" t="n">
        <f aca="false">SUMIFS(LGA_Summary!$E:$E,LGA_Summary!$A:$A,"NSW",LGA_Summary!$F:$F,4)</f>
        <v>1108157</v>
      </c>
      <c r="F8" s="16" t="n">
        <f aca="false">SUMIFS(Flow_LGA_Month!$N:$N,Flow_LGA_Month!$A:$A,"NSW",Flow_LGA_Month!$D:$D,4,Flow_LGA_Month!$C:$C,"&gt;="&amp;Inputs!$B$18)</f>
        <v>54323.277</v>
      </c>
      <c r="G8" s="16" t="n">
        <f aca="false">SUMIFS(Flow_LGA_Month!$K:$K,Flow_LGA_Month!$A:$A,"NSW",Flow_LGA_Month!$D:$D,4,Flow_LGA_Month!$C:$C,"&gt;="&amp;Inputs!$B$18)</f>
        <v>10668.825</v>
      </c>
      <c r="H8" s="22" t="n">
        <f aca="false">G8/F8</f>
        <v>0.196395092291652</v>
      </c>
      <c r="I8" s="22" t="n">
        <f aca="false">G8/G$10</f>
        <v>0.228585676576708</v>
      </c>
      <c r="J8" s="22" t="n">
        <f aca="false">F8/F$10</f>
        <v>0.192457837483157</v>
      </c>
      <c r="K8" s="23" t="n">
        <f aca="false">I8/J8</f>
        <v>1.18771820137859</v>
      </c>
      <c r="L8" s="21" t="n">
        <f aca="false">G8/E8*1000</f>
        <v>9.62753923857359</v>
      </c>
      <c r="M8" s="16" t="n">
        <f aca="false">SUMIFS(Flow_LGA_Month!$N:$N,Flow_LGA_Month!$A:$A,"NSW",Flow_LGA_Month!$D:$D,4,Flow_LGA_Month!$C:$C,"&lt;="&amp;Inputs!$B$21)</f>
        <v>45883.359</v>
      </c>
      <c r="N8" s="16" t="n">
        <f aca="false">SUMIFS(Flow_LGA_Month!$K:$K,Flow_LGA_Month!$A:$A,"NSW",Flow_LGA_Month!$D:$D,4,Flow_LGA_Month!$C:$C,"&lt;="&amp;Inputs!$B$21)</f>
        <v>4574.525</v>
      </c>
      <c r="O8" s="22" t="n">
        <f aca="false">N8/M8</f>
        <v>0.0996989998051363</v>
      </c>
      <c r="P8" s="23" t="n">
        <f aca="false">(N8/N$10)/(M8/M$10)</f>
        <v>1.22991439012949</v>
      </c>
    </row>
    <row r="9" customFormat="false" ht="15" hidden="false" customHeight="false" outlineLevel="0" collapsed="false">
      <c r="A9" s="0" t="s">
        <v>9</v>
      </c>
      <c r="B9" s="0" t="s">
        <v>85</v>
      </c>
      <c r="C9" s="31" t="n">
        <f aca="false">_xlfn.MINIFS(LGA_Summary!$D:$D,LGA_Summary!$A:$A,"NSW",LGA_Summary!$F:$F,5)</f>
        <v>69078</v>
      </c>
      <c r="D9" s="31" t="n">
        <f aca="false">_xlfn.MAXIFS(LGA_Summary!$D:$D,LGA_Summary!$A:$A,"NSW",LGA_Summary!$F:$F,5)</f>
        <v>88760</v>
      </c>
      <c r="E9" s="16" t="n">
        <f aca="false">SUMIFS(LGA_Summary!$E:$E,LGA_Summary!$A:$A,"NSW",LGA_Summary!$F:$F,5)</f>
        <v>1007694</v>
      </c>
      <c r="F9" s="16" t="n">
        <f aca="false">SUMIFS(Flow_LGA_Month!$N:$N,Flow_LGA_Month!$A:$A,"NSW",Flow_LGA_Month!$D:$D,5,Flow_LGA_Month!$C:$C,"&gt;="&amp;Inputs!$B$18)</f>
        <v>52606.937</v>
      </c>
      <c r="G9" s="16" t="n">
        <f aca="false">SUMIFS(Flow_LGA_Month!$K:$K,Flow_LGA_Month!$A:$A,"NSW",Flow_LGA_Month!$D:$D,5,Flow_LGA_Month!$C:$C,"&gt;="&amp;Inputs!$B$18)</f>
        <v>13189.275</v>
      </c>
      <c r="H9" s="22" t="n">
        <f aca="false">G9/F9</f>
        <v>0.250713608359293</v>
      </c>
      <c r="I9" s="22" t="n">
        <f aca="false">G9/G$10</f>
        <v>0.282587759142292</v>
      </c>
      <c r="J9" s="22" t="n">
        <f aca="false">F9/F$10</f>
        <v>0.186377146055321</v>
      </c>
      <c r="K9" s="23" t="n">
        <f aca="false">I9/J9</f>
        <v>1.51621464929188</v>
      </c>
      <c r="L9" s="21" t="n">
        <f aca="false">G9/E9*1000</f>
        <v>13.0885715306432</v>
      </c>
      <c r="M9" s="16" t="n">
        <f aca="false">SUMIFS(Flow_LGA_Month!$N:$N,Flow_LGA_Month!$A:$A,"NSW",Flow_LGA_Month!$D:$D,5,Flow_LGA_Month!$C:$C,"&lt;="&amp;Inputs!$B$21)</f>
        <v>45686.563</v>
      </c>
      <c r="N9" s="16" t="n">
        <f aca="false">SUMIFS(Flow_LGA_Month!$K:$K,Flow_LGA_Month!$A:$A,"NSW",Flow_LGA_Month!$D:$D,5,Flow_LGA_Month!$C:$C,"&lt;="&amp;Inputs!$B$21)</f>
        <v>6367.025</v>
      </c>
      <c r="O9" s="22" t="n">
        <f aca="false">N9/M9</f>
        <v>0.139363186501904</v>
      </c>
      <c r="P9" s="23" t="n">
        <f aca="false">(N9/N$10)/(M9/M$10)</f>
        <v>1.71922274915502</v>
      </c>
    </row>
    <row r="10" customFormat="false" ht="15" hidden="false" customHeight="false" outlineLevel="0" collapsed="false">
      <c r="A10" s="13" t="s">
        <v>9</v>
      </c>
      <c r="B10" s="13" t="s">
        <v>86</v>
      </c>
      <c r="C10" s="32" t="n">
        <f aca="false">_xlfn.MINIFS(LGA_Summary!$D:$D,LGA_Summary!$A:$A,"NSW")</f>
        <v>30613</v>
      </c>
      <c r="D10" s="32" t="n">
        <f aca="false">_xlfn.MAXIFS(LGA_Summary!$D:$D,LGA_Summary!$A:$A,"NSW")</f>
        <v>88760</v>
      </c>
      <c r="E10" s="17" t="n">
        <f aca="false">SUMIFS(LGA_Summary!$E:$E,LGA_Summary!$A:$A,"NSW")</f>
        <v>5361290</v>
      </c>
      <c r="F10" s="17" t="n">
        <f aca="false">SUMIFS(Flow_LGA_Month!$N:$N,Flow_LGA_Month!$A:$A,"NSW",Flow_LGA_Month!$C:$C,"&gt;="&amp;Inputs!$B$18)</f>
        <v>282260.664</v>
      </c>
      <c r="G10" s="17" t="n">
        <f aca="false">SUMIFS(Flow_LGA_Month!$K:$K,Flow_LGA_Month!$A:$A,"NSW",Flow_LGA_Month!$C:$C,"&gt;="&amp;Inputs!$B$18)</f>
        <v>46673.2</v>
      </c>
      <c r="H10" s="24" t="n">
        <f aca="false">G10/F10</f>
        <v>0.165354957146987</v>
      </c>
      <c r="I10" s="24" t="n">
        <f aca="false">G10/G$10</f>
        <v>1</v>
      </c>
      <c r="J10" s="24" t="n">
        <f aca="false">F10/F$10</f>
        <v>1</v>
      </c>
      <c r="K10" s="26" t="n">
        <f aca="false">I10/J10</f>
        <v>1</v>
      </c>
      <c r="L10" s="25" t="n">
        <f aca="false">G10/E10*1000</f>
        <v>8.70559137819443</v>
      </c>
      <c r="M10" s="17" t="n">
        <f aca="false">SUMIFS(Flow_LGA_Month!$N:$N,Flow_LGA_Month!$A:$A,"NSW",Flow_LGA_Month!$C:$C,"&lt;="&amp;Inputs!$B$21)</f>
        <v>243485.091</v>
      </c>
      <c r="N10" s="17" t="n">
        <f aca="false">SUMIFS(Flow_LGA_Month!$K:$K,Flow_LGA_Month!$A:$A,"NSW",Flow_LGA_Month!$C:$C,"&lt;="&amp;Inputs!$B$21)</f>
        <v>19737.325</v>
      </c>
      <c r="O10" s="24" t="n">
        <f aca="false">N10/M10</f>
        <v>0.0810617394228873</v>
      </c>
      <c r="P10" s="26" t="n">
        <f aca="false">(N10/N$10)/(M10/M$10)</f>
        <v>1</v>
      </c>
    </row>
    <row r="11" customFormat="false" ht="15" hidden="false" customHeight="false" outlineLevel="0" collapsed="false">
      <c r="A11" s="13" t="s">
        <v>9</v>
      </c>
      <c r="B11" s="13" t="s">
        <v>142</v>
      </c>
      <c r="C11" s="32"/>
      <c r="D11" s="32"/>
      <c r="E11" s="17"/>
      <c r="F11" s="17"/>
      <c r="G11" s="17"/>
      <c r="H11" s="26" t="n">
        <f aca="false">H9/H5</f>
        <v>2.2132724286512</v>
      </c>
      <c r="I11" s="24"/>
      <c r="J11" s="24"/>
      <c r="K11" s="26" t="n">
        <f aca="false">K9/K5</f>
        <v>2.2132724286512</v>
      </c>
      <c r="L11" s="26" t="n">
        <f aca="false">L9/L5</f>
        <v>2.40913171230115</v>
      </c>
      <c r="M11" s="17"/>
      <c r="N11" s="17"/>
      <c r="O11" s="26" t="n">
        <f aca="false">O9/O5</f>
        <v>2.82393785787525</v>
      </c>
      <c r="P11" s="26" t="n">
        <f aca="false">P9/P5</f>
        <v>2.82393785787525</v>
      </c>
    </row>
    <row r="12" customFormat="false" ht="15" hidden="false" customHeight="false" outlineLevel="0" collapsed="false">
      <c r="C12" s="31"/>
      <c r="D12" s="31"/>
      <c r="E12" s="16"/>
      <c r="F12" s="16"/>
      <c r="G12" s="16"/>
      <c r="H12" s="22"/>
      <c r="I12" s="22"/>
      <c r="J12" s="22"/>
      <c r="K12" s="23"/>
      <c r="L12" s="21"/>
      <c r="M12" s="16"/>
      <c r="N12" s="16"/>
      <c r="O12" s="22"/>
      <c r="P12" s="23"/>
    </row>
    <row r="13" customFormat="false" ht="15" hidden="false" customHeight="false" outlineLevel="0" collapsed="false">
      <c r="A13" s="0" t="s">
        <v>10</v>
      </c>
      <c r="B13" s="0" t="s">
        <v>81</v>
      </c>
      <c r="C13" s="31" t="n">
        <f aca="false">_xlfn.MINIFS(LGA_Summary!$D:$D,LGA_Summary!$A:$A,"QLD",LGA_Summary!$F:$F,1)</f>
        <v>17661</v>
      </c>
      <c r="D13" s="31" t="n">
        <f aca="false">_xlfn.MAXIFS(LGA_Summary!$D:$D,LGA_Summary!$A:$A,"QLD",LGA_Summary!$F:$F,1)</f>
        <v>52638</v>
      </c>
      <c r="E13" s="16" t="n">
        <f aca="false">SUMIFS(LGA_Summary!$E:$E,LGA_Summary!$A:$A,"QLD",LGA_Summary!$F:$F,1)</f>
        <v>705742</v>
      </c>
      <c r="F13" s="16" t="n">
        <f aca="false">SUMIFS(Flow_LGA_Month!$N:$N,Flow_LGA_Month!$A:$A,"QLD",Flow_LGA_Month!$D:$D,1,Flow_LGA_Month!$C:$C,"&gt;="&amp;Inputs!$B$19)</f>
        <v>24285</v>
      </c>
      <c r="G13" s="16" t="n">
        <f aca="false">SUMIFS(Flow_LGA_Month!$K:$K,Flow_LGA_Month!$A:$A,"QLD",Flow_LGA_Month!$D:$D,1,Flow_LGA_Month!$C:$C,"&gt;="&amp;Inputs!$B$19)</f>
        <v>3850</v>
      </c>
      <c r="H13" s="22" t="n">
        <f aca="false">G13/F13</f>
        <v>0.158534074531604</v>
      </c>
      <c r="I13" s="22" t="n">
        <f aca="false">G13/G$18</f>
        <v>0.138285262741999</v>
      </c>
      <c r="J13" s="22" t="n">
        <f aca="false">F13/F$18</f>
        <v>0.185926685857782</v>
      </c>
      <c r="K13" s="23" t="n">
        <f aca="false">I13/J13</f>
        <v>0.743762317410293</v>
      </c>
      <c r="L13" s="21" t="n">
        <f aca="false">G13/E13*1000</f>
        <v>5.45525135247725</v>
      </c>
      <c r="M13" s="16" t="n">
        <f aca="false">SUMIFS(Flow_LGA_Month!$N:$N,Flow_LGA_Month!$A:$A,"QLD",Flow_LGA_Month!$D:$D,1,Flow_LGA_Month!$C:$C,"&lt;="&amp;Inputs!$B$21)</f>
        <v>22123</v>
      </c>
      <c r="N13" s="16" t="n">
        <f aca="false">SUMIFS(Flow_LGA_Month!$K:$K,Flow_LGA_Month!$A:$A,"QLD",Flow_LGA_Month!$D:$D,1,Flow_LGA_Month!$C:$C,"&lt;="&amp;Inputs!$B$21)</f>
        <v>1543</v>
      </c>
      <c r="O13" s="22" t="n">
        <f aca="false">N13/M13</f>
        <v>0.0697464177552773</v>
      </c>
      <c r="P13" s="23" t="n">
        <f aca="false">(N13/N$18)/(M13/M$18)</f>
        <v>0.655704231427337</v>
      </c>
    </row>
    <row r="14" customFormat="false" ht="15" hidden="false" customHeight="false" outlineLevel="0" collapsed="false">
      <c r="A14" s="0" t="s">
        <v>10</v>
      </c>
      <c r="B14" s="0" t="s">
        <v>82</v>
      </c>
      <c r="C14" s="31" t="n">
        <f aca="false">_xlfn.MINIFS(LGA_Summary!$D:$D,LGA_Summary!$A:$A,"QLD",LGA_Summary!$F:$F,2)</f>
        <v>53542</v>
      </c>
      <c r="D14" s="31" t="n">
        <f aca="false">_xlfn.MAXIFS(LGA_Summary!$D:$D,LGA_Summary!$A:$A,"QLD",LGA_Summary!$F:$F,2)</f>
        <v>55522</v>
      </c>
      <c r="E14" s="16" t="n">
        <f aca="false">SUMIFS(LGA_Summary!$E:$E,LGA_Summary!$A:$A,"QLD",LGA_Summary!$F:$F,2)</f>
        <v>700237</v>
      </c>
      <c r="F14" s="16" t="n">
        <f aca="false">SUMIFS(Flow_LGA_Month!$N:$N,Flow_LGA_Month!$A:$A,"QLD",Flow_LGA_Month!$D:$D,2,Flow_LGA_Month!$C:$C,"&gt;="&amp;Inputs!$B$19)</f>
        <v>26527</v>
      </c>
      <c r="G14" s="16" t="n">
        <f aca="false">SUMIFS(Flow_LGA_Month!$K:$K,Flow_LGA_Month!$A:$A,"QLD",Flow_LGA_Month!$D:$D,2,Flow_LGA_Month!$C:$C,"&gt;="&amp;Inputs!$B$19)</f>
        <v>5471</v>
      </c>
      <c r="H14" s="22" t="n">
        <f aca="false">G14/F14</f>
        <v>0.206242696120933</v>
      </c>
      <c r="I14" s="22" t="n">
        <f aca="false">G14/G$18</f>
        <v>0.19650874609389</v>
      </c>
      <c r="J14" s="22" t="n">
        <f aca="false">F14/F$18</f>
        <v>0.203091504869235</v>
      </c>
      <c r="K14" s="23" t="n">
        <f aca="false">I14/J14</f>
        <v>0.967587227345707</v>
      </c>
      <c r="L14" s="21" t="n">
        <f aca="false">G14/E14*1000</f>
        <v>7.81306900378015</v>
      </c>
      <c r="M14" s="16" t="n">
        <f aca="false">SUMIFS(Flow_LGA_Month!$N:$N,Flow_LGA_Month!$A:$A,"QLD",Flow_LGA_Month!$D:$D,2,Flow_LGA_Month!$C:$C,"&lt;="&amp;Inputs!$B$21)</f>
        <v>25013</v>
      </c>
      <c r="N14" s="16" t="n">
        <f aca="false">SUMIFS(Flow_LGA_Month!$K:$K,Flow_LGA_Month!$A:$A,"QLD",Flow_LGA_Month!$D:$D,2,Flow_LGA_Month!$C:$C,"&lt;="&amp;Inputs!$B$21)</f>
        <v>2655</v>
      </c>
      <c r="O14" s="22" t="n">
        <f aca="false">N14/M14</f>
        <v>0.106144804701555</v>
      </c>
      <c r="P14" s="23" t="n">
        <f aca="false">(N14/N$18)/(M14/M$18)</f>
        <v>0.997894943236305</v>
      </c>
    </row>
    <row r="15" customFormat="false" ht="15" hidden="false" customHeight="false" outlineLevel="0" collapsed="false">
      <c r="A15" s="0" t="s">
        <v>10</v>
      </c>
      <c r="B15" s="0" t="s">
        <v>83</v>
      </c>
      <c r="C15" s="31" t="n">
        <f aca="false">_xlfn.MINIFS(LGA_Summary!$D:$D,LGA_Summary!$A:$A,"QLD",LGA_Summary!$F:$F,3)</f>
        <v>55547</v>
      </c>
      <c r="D15" s="31" t="n">
        <f aca="false">_xlfn.MAXIFS(LGA_Summary!$D:$D,LGA_Summary!$A:$A,"QLD",LGA_Summary!$F:$F,3)</f>
        <v>59405</v>
      </c>
      <c r="E15" s="16" t="n">
        <f aca="false">SUMIFS(LGA_Summary!$E:$E,LGA_Summary!$A:$A,"QLD",LGA_Summary!$F:$F,3)</f>
        <v>740953</v>
      </c>
      <c r="F15" s="16" t="n">
        <f aca="false">SUMIFS(Flow_LGA_Month!$N:$N,Flow_LGA_Month!$A:$A,"QLD",Flow_LGA_Month!$D:$D,3,Flow_LGA_Month!$C:$C,"&gt;="&amp;Inputs!$B$19)</f>
        <v>28970</v>
      </c>
      <c r="G15" s="16" t="n">
        <f aca="false">SUMIFS(Flow_LGA_Month!$K:$K,Flow_LGA_Month!$A:$A,"QLD",Flow_LGA_Month!$D:$D,3,Flow_LGA_Month!$C:$C,"&gt;="&amp;Inputs!$B$19)</f>
        <v>5705</v>
      </c>
      <c r="H15" s="22" t="n">
        <f aca="false">G15/F15</f>
        <v>0.196927856403176</v>
      </c>
      <c r="I15" s="22" t="n">
        <f aca="false">G15/G$18</f>
        <v>0.204913616608599</v>
      </c>
      <c r="J15" s="22" t="n">
        <f aca="false">F15/F$18</f>
        <v>0.221795185888406</v>
      </c>
      <c r="K15" s="23" t="n">
        <f aca="false">I15/J15</f>
        <v>0.923886674040343</v>
      </c>
      <c r="L15" s="21" t="n">
        <f aca="false">G15/E15*1000</f>
        <v>7.69954369575398</v>
      </c>
      <c r="M15" s="16" t="n">
        <f aca="false">SUMIFS(Flow_LGA_Month!$N:$N,Flow_LGA_Month!$A:$A,"QLD",Flow_LGA_Month!$D:$D,3,Flow_LGA_Month!$C:$C,"&lt;="&amp;Inputs!$B$21)</f>
        <v>26019</v>
      </c>
      <c r="N15" s="16" t="n">
        <f aca="false">SUMIFS(Flow_LGA_Month!$K:$K,Flow_LGA_Month!$A:$A,"QLD",Flow_LGA_Month!$D:$D,3,Flow_LGA_Month!$C:$C,"&lt;="&amp;Inputs!$B$21)</f>
        <v>2165</v>
      </c>
      <c r="O15" s="22" t="n">
        <f aca="false">N15/M15</f>
        <v>0.083208424612783</v>
      </c>
      <c r="P15" s="23" t="n">
        <f aca="false">(N15/N$18)/(M15/M$18)</f>
        <v>0.78226406265684</v>
      </c>
    </row>
    <row r="16" customFormat="false" ht="15" hidden="false" customHeight="false" outlineLevel="0" collapsed="false">
      <c r="A16" s="0" t="s">
        <v>10</v>
      </c>
      <c r="B16" s="0" t="s">
        <v>84</v>
      </c>
      <c r="C16" s="31" t="n">
        <f aca="false">_xlfn.MINIFS(LGA_Summary!$D:$D,LGA_Summary!$A:$A,"QLD",LGA_Summary!$F:$F,4)</f>
        <v>59464</v>
      </c>
      <c r="D16" s="31" t="n">
        <f aca="false">_xlfn.MAXIFS(LGA_Summary!$D:$D,LGA_Summary!$A:$A,"QLD",LGA_Summary!$F:$F,4)</f>
        <v>62262</v>
      </c>
      <c r="E16" s="16" t="n">
        <f aca="false">SUMIFS(LGA_Summary!$E:$E,LGA_Summary!$A:$A,"QLD",LGA_Summary!$F:$F,4)</f>
        <v>332768</v>
      </c>
      <c r="F16" s="16" t="n">
        <f aca="false">SUMIFS(Flow_LGA_Month!$N:$N,Flow_LGA_Month!$A:$A,"QLD",Flow_LGA_Month!$D:$D,4,Flow_LGA_Month!$C:$C,"&gt;="&amp;Inputs!$B$19)</f>
        <v>12703</v>
      </c>
      <c r="G16" s="16" t="n">
        <f aca="false">SUMIFS(Flow_LGA_Month!$K:$K,Flow_LGA_Month!$A:$A,"QLD",Flow_LGA_Month!$D:$D,4,Flow_LGA_Month!$C:$C,"&gt;="&amp;Inputs!$B$19)</f>
        <v>1907</v>
      </c>
      <c r="H16" s="22" t="n">
        <f aca="false">G16/F16</f>
        <v>0.150122018420845</v>
      </c>
      <c r="I16" s="22" t="n">
        <f aca="false">G16/G$18</f>
        <v>0.0684961028698682</v>
      </c>
      <c r="J16" s="22" t="n">
        <f aca="false">F16/F$18</f>
        <v>0.0972545476817542</v>
      </c>
      <c r="K16" s="23" t="n">
        <f aca="false">I16/J16</f>
        <v>0.704297171727206</v>
      </c>
      <c r="L16" s="21" t="n">
        <f aca="false">G16/E16*1000</f>
        <v>5.73071929993269</v>
      </c>
      <c r="M16" s="16" t="n">
        <f aca="false">SUMIFS(Flow_LGA_Month!$N:$N,Flow_LGA_Month!$A:$A,"QLD",Flow_LGA_Month!$D:$D,4,Flow_LGA_Month!$C:$C,"&lt;="&amp;Inputs!$B$21)</f>
        <v>11854</v>
      </c>
      <c r="N16" s="16" t="n">
        <f aca="false">SUMIFS(Flow_LGA_Month!$K:$K,Flow_LGA_Month!$A:$A,"QLD",Flow_LGA_Month!$D:$D,4,Flow_LGA_Month!$C:$C,"&lt;="&amp;Inputs!$B$21)</f>
        <v>726</v>
      </c>
      <c r="O16" s="22" t="n">
        <f aca="false">N16/M16</f>
        <v>0.0612451493166864</v>
      </c>
      <c r="P16" s="23" t="n">
        <f aca="false">(N16/N$18)/(M16/M$18)</f>
        <v>0.575781593575991</v>
      </c>
    </row>
    <row r="17" customFormat="false" ht="15" hidden="false" customHeight="false" outlineLevel="0" collapsed="false">
      <c r="A17" s="0" t="s">
        <v>10</v>
      </c>
      <c r="B17" s="0" t="s">
        <v>85</v>
      </c>
      <c r="C17" s="31" t="n">
        <f aca="false">_xlfn.MINIFS(LGA_Summary!$D:$D,LGA_Summary!$A:$A,"QLD",LGA_Summary!$F:$F,5)</f>
        <v>63317</v>
      </c>
      <c r="D17" s="31" t="n">
        <f aca="false">_xlfn.MAXIFS(LGA_Summary!$D:$D,LGA_Summary!$A:$A,"QLD",LGA_Summary!$F:$F,5)</f>
        <v>96818</v>
      </c>
      <c r="E17" s="16" t="n">
        <f aca="false">SUMIFS(LGA_Summary!$E:$E,LGA_Summary!$A:$A,"QLD",LGA_Summary!$F:$F,5)</f>
        <v>1051338</v>
      </c>
      <c r="F17" s="16" t="n">
        <f aca="false">SUMIFS(Flow_LGA_Month!$N:$N,Flow_LGA_Month!$A:$A,"QLD",Flow_LGA_Month!$D:$D,5,Flow_LGA_Month!$C:$C,"&gt;="&amp;Inputs!$B$19)</f>
        <v>38131</v>
      </c>
      <c r="G17" s="16" t="n">
        <f aca="false">SUMIFS(Flow_LGA_Month!$K:$K,Flow_LGA_Month!$A:$A,"QLD",Flow_LGA_Month!$D:$D,5,Flow_LGA_Month!$C:$C,"&gt;="&amp;Inputs!$B$19)</f>
        <v>10908</v>
      </c>
      <c r="H17" s="22" t="n">
        <f aca="false">G17/F17</f>
        <v>0.286066455115261</v>
      </c>
      <c r="I17" s="22" t="n">
        <f aca="false">G17/G$18</f>
        <v>0.391796271685643</v>
      </c>
      <c r="J17" s="22" t="n">
        <f aca="false">F17/F$18</f>
        <v>0.291932075702824</v>
      </c>
      <c r="K17" s="23" t="n">
        <f aca="false">I17/J17</f>
        <v>1.34208024501041</v>
      </c>
      <c r="L17" s="21" t="n">
        <f aca="false">G17/E17*1000</f>
        <v>10.3753502679443</v>
      </c>
      <c r="M17" s="16" t="n">
        <f aca="false">SUMIFS(Flow_LGA_Month!$N:$N,Flow_LGA_Month!$A:$A,"QLD",Flow_LGA_Month!$D:$D,5,Flow_LGA_Month!$C:$C,"&lt;="&amp;Inputs!$B$21)</f>
        <v>38815</v>
      </c>
      <c r="N17" s="16" t="n">
        <f aca="false">SUMIFS(Flow_LGA_Month!$K:$K,Flow_LGA_Month!$A:$A,"QLD",Flow_LGA_Month!$D:$D,5,Flow_LGA_Month!$C:$C,"&lt;="&amp;Inputs!$B$21)</f>
        <v>6082</v>
      </c>
      <c r="O17" s="22" t="n">
        <f aca="false">N17/M17</f>
        <v>0.156692000515265</v>
      </c>
      <c r="P17" s="23" t="n">
        <f aca="false">(N17/N$18)/(M17/M$18)</f>
        <v>1.47310229077535</v>
      </c>
    </row>
    <row r="18" customFormat="false" ht="15" hidden="false" customHeight="false" outlineLevel="0" collapsed="false">
      <c r="A18" s="13" t="s">
        <v>10</v>
      </c>
      <c r="B18" s="13" t="s">
        <v>86</v>
      </c>
      <c r="C18" s="32" t="n">
        <f aca="false">_xlfn.MINIFS(LGA_Summary!$D:$D,LGA_Summary!$A:$A,"QLD")</f>
        <v>17661</v>
      </c>
      <c r="D18" s="32" t="n">
        <f aca="false">_xlfn.MAXIFS(LGA_Summary!$D:$D,LGA_Summary!$A:$A,"QLD")</f>
        <v>96818</v>
      </c>
      <c r="E18" s="17" t="n">
        <f aca="false">SUMIFS(LGA_Summary!$E:$E,LGA_Summary!$A:$A,"QLD")</f>
        <v>3531038</v>
      </c>
      <c r="F18" s="17" t="n">
        <f aca="false">SUMIFS(Flow_LGA_Month!$N:$N,Flow_LGA_Month!$A:$A,"QLD",Flow_LGA_Month!$C:$C,"&gt;="&amp;Inputs!$B$19)</f>
        <v>130616</v>
      </c>
      <c r="G18" s="17" t="n">
        <f aca="false">SUMIFS(Flow_LGA_Month!$K:$K,Flow_LGA_Month!$A:$A,"QLD",Flow_LGA_Month!$C:$C,"&gt;="&amp;Inputs!$B$19)</f>
        <v>27841</v>
      </c>
      <c r="H18" s="24" t="n">
        <f aca="false">G18/F18</f>
        <v>0.213151528143566</v>
      </c>
      <c r="I18" s="24" t="n">
        <f aca="false">G18/G$18</f>
        <v>1</v>
      </c>
      <c r="J18" s="24" t="n">
        <f aca="false">F18/F$18</f>
        <v>1</v>
      </c>
      <c r="K18" s="26" t="n">
        <f aca="false">I18/J18</f>
        <v>1</v>
      </c>
      <c r="L18" s="25" t="n">
        <f aca="false">G18/E18*1000</f>
        <v>7.88465034927407</v>
      </c>
      <c r="M18" s="17" t="n">
        <f aca="false">SUMIFS(Flow_LGA_Month!$N:$N,Flow_LGA_Month!$A:$A,"QLD",Flow_LGA_Month!$C:$C,"&lt;="&amp;Inputs!$B$21)</f>
        <v>123824</v>
      </c>
      <c r="N18" s="17" t="n">
        <f aca="false">SUMIFS(Flow_LGA_Month!$K:$K,Flow_LGA_Month!$A:$A,"QLD",Flow_LGA_Month!$C:$C,"&lt;="&amp;Inputs!$B$21)</f>
        <v>13171</v>
      </c>
      <c r="O18" s="24" t="n">
        <f aca="false">N18/M18</f>
        <v>0.106368716888487</v>
      </c>
      <c r="P18" s="26" t="n">
        <f aca="false">(N18/N$18)/(M18/M$18)</f>
        <v>1</v>
      </c>
    </row>
    <row r="19" customFormat="false" ht="15" hidden="false" customHeight="false" outlineLevel="0" collapsed="false">
      <c r="A19" s="13" t="s">
        <v>10</v>
      </c>
      <c r="B19" s="13" t="s">
        <v>142</v>
      </c>
      <c r="C19" s="32"/>
      <c r="D19" s="32"/>
      <c r="E19" s="17"/>
      <c r="F19" s="17"/>
      <c r="G19" s="17"/>
      <c r="H19" s="26" t="n">
        <f aca="false">H17/H13</f>
        <v>1.80444775648678</v>
      </c>
      <c r="I19" s="24"/>
      <c r="J19" s="24"/>
      <c r="K19" s="26" t="n">
        <f aca="false">K17/K13</f>
        <v>1.80444775648678</v>
      </c>
      <c r="L19" s="26" t="n">
        <f aca="false">L17/L13</f>
        <v>1.90190141527261</v>
      </c>
      <c r="M19" s="17"/>
      <c r="N19" s="17"/>
      <c r="O19" s="26" t="n">
        <f aca="false">O17/O13</f>
        <v>2.24659567556656</v>
      </c>
      <c r="P19" s="26" t="n">
        <f aca="false">P17/P13</f>
        <v>2.24659567556656</v>
      </c>
    </row>
    <row r="20" customFormat="false" ht="15" hidden="false" customHeight="false" outlineLevel="0" collapsed="false">
      <c r="C20" s="31"/>
      <c r="D20" s="31"/>
      <c r="E20" s="16"/>
      <c r="F20" s="16"/>
      <c r="G20" s="16"/>
      <c r="H20" s="22"/>
      <c r="I20" s="22"/>
      <c r="J20" s="22"/>
      <c r="K20" s="23"/>
      <c r="L20" s="21"/>
      <c r="M20" s="16"/>
      <c r="N20" s="16"/>
      <c r="O20" s="22"/>
      <c r="P20" s="23"/>
    </row>
    <row r="22" customFormat="false" ht="15" hidden="false" customHeight="false" outlineLevel="0" collapsed="false">
      <c r="A22" s="13" t="s">
        <v>230</v>
      </c>
    </row>
    <row r="23" customFormat="false" ht="42" hidden="false" customHeight="true" outlineLevel="0" collapsed="false">
      <c r="A23" s="4" t="s">
        <v>129</v>
      </c>
      <c r="B23" s="4" t="s">
        <v>70</v>
      </c>
      <c r="C23" s="4" t="s">
        <v>231</v>
      </c>
      <c r="D23" s="4" t="s">
        <v>232</v>
      </c>
      <c r="E23" s="4" t="s">
        <v>233</v>
      </c>
      <c r="F23" s="4" t="s">
        <v>234</v>
      </c>
      <c r="G23" s="4" t="s">
        <v>235</v>
      </c>
      <c r="H23" s="4" t="s">
        <v>236</v>
      </c>
      <c r="I23" s="4" t="s">
        <v>237</v>
      </c>
      <c r="J23" s="4" t="s">
        <v>238</v>
      </c>
      <c r="K23" s="4" t="s">
        <v>224</v>
      </c>
      <c r="L23" s="4" t="s">
        <v>239</v>
      </c>
      <c r="M23" s="4" t="s">
        <v>240</v>
      </c>
      <c r="N23" s="4" t="s">
        <v>241</v>
      </c>
    </row>
    <row r="24" customFormat="false" ht="15" hidden="false" customHeight="false" outlineLevel="0" collapsed="false">
      <c r="A24" s="0" t="s">
        <v>11</v>
      </c>
      <c r="B24" s="0" t="s">
        <v>81</v>
      </c>
      <c r="C24" s="31" t="n">
        <f aca="false">_xlfn.MINIFS(VIC_Postcode!$B:$B,VIC_Postcode!$A:$A,"&gt;0",VIC_Postcode!$D:$D,1)</f>
        <v>34511</v>
      </c>
      <c r="D24" s="31" t="n">
        <f aca="false">_xlfn.MAXIFS(VIC_Postcode!$B:$B,VIC_Postcode!$A:$A,"&gt;0",VIC_Postcode!$D:$D,1)</f>
        <v>52005</v>
      </c>
      <c r="E24" s="16" t="n">
        <f aca="false">SUMIFS(VIC_Postcode!$C:$C,VIC_Postcode!$A:$A,"&gt;0",VIC_Postcode!$D:$D,1)</f>
        <v>870425</v>
      </c>
      <c r="F24" s="16" t="n">
        <f aca="false">SUMIFS(VIC_Postcode!$H:$H,VIC_Postcode!$A:$A,"&gt;0",VIC_Postcode!$D:$D,1)</f>
        <v>86110</v>
      </c>
      <c r="G24" s="16" t="n">
        <f aca="false">SUMIFS(VIC_Postcode!$I:$I,VIC_Postcode!$A:$A,"&gt;0",VIC_Postcode!$D:$D,1)</f>
        <v>10556</v>
      </c>
      <c r="H24" s="22" t="n">
        <f aca="false">G24/F24</f>
        <v>0.122587388224364</v>
      </c>
      <c r="I24" s="22" t="n">
        <f aca="false">G24/G$29</f>
        <v>0.173835715697253</v>
      </c>
      <c r="J24" s="22" t="n">
        <f aca="false">F24/F$29</f>
        <v>0.203764351768592</v>
      </c>
      <c r="K24" s="23" t="n">
        <f aca="false">I24/J24</f>
        <v>0.853121334465177</v>
      </c>
      <c r="L24" s="21" t="n">
        <f aca="false">G24/E24*1000</f>
        <v>12.1274090243272</v>
      </c>
      <c r="M24" s="16" t="n">
        <f aca="false">SUMIFS(VIC_Postcode!$F:$F,VIC_Postcode!$A:$A,"&gt;0",VIC_Postcode!$D:$D,1)-SUMIFS(VIC_Postcode!$K:$K,VIC_Postcode!$A:$A,"&gt;0",VIC_Postcode!$D:$D,1)</f>
        <v>8017</v>
      </c>
      <c r="N24" s="21" t="n">
        <f aca="false">M24/E24*1000</f>
        <v>9.2104431743114</v>
      </c>
    </row>
    <row r="25" customFormat="false" ht="15" hidden="false" customHeight="false" outlineLevel="0" collapsed="false">
      <c r="A25" s="0" t="s">
        <v>11</v>
      </c>
      <c r="B25" s="0" t="s">
        <v>82</v>
      </c>
      <c r="C25" s="31" t="n">
        <f aca="false">_xlfn.MINIFS(VIC_Postcode!$B:$B,VIC_Postcode!$A:$A,"&gt;0",VIC_Postcode!$D:$D,2)</f>
        <v>52006</v>
      </c>
      <c r="D25" s="31" t="n">
        <f aca="false">_xlfn.MAXIFS(VIC_Postcode!$B:$B,VIC_Postcode!$A:$A,"&gt;0",VIC_Postcode!$D:$D,2)</f>
        <v>56969</v>
      </c>
      <c r="E25" s="16" t="n">
        <f aca="false">SUMIFS(VIC_Postcode!$C:$C,VIC_Postcode!$A:$A,"&gt;0",VIC_Postcode!$D:$D,2)</f>
        <v>828084</v>
      </c>
      <c r="F25" s="16" t="n">
        <f aca="false">SUMIFS(VIC_Postcode!$H:$H,VIC_Postcode!$A:$A,"&gt;0",VIC_Postcode!$D:$D,2)</f>
        <v>80871</v>
      </c>
      <c r="G25" s="16" t="n">
        <f aca="false">SUMIFS(VIC_Postcode!$I:$I,VIC_Postcode!$A:$A,"&gt;0",VIC_Postcode!$D:$D,2)</f>
        <v>9896</v>
      </c>
      <c r="H25" s="22" t="n">
        <f aca="false">G25/F25</f>
        <v>0.122367721432899</v>
      </c>
      <c r="I25" s="22" t="n">
        <f aca="false">G25/G$29</f>
        <v>0.162966866477834</v>
      </c>
      <c r="J25" s="22" t="n">
        <f aca="false">F25/F$29</f>
        <v>0.191367168643338</v>
      </c>
      <c r="K25" s="23" t="n">
        <f aca="false">I25/J25</f>
        <v>0.851592609292166</v>
      </c>
      <c r="L25" s="21" t="n">
        <f aca="false">G25/E25*1000</f>
        <v>11.9504784538767</v>
      </c>
      <c r="M25" s="16" t="n">
        <f aca="false">SUMIFS(VIC_Postcode!$F:$F,VIC_Postcode!$A:$A,"&gt;0",VIC_Postcode!$D:$D,2)-SUMIFS(VIC_Postcode!$K:$K,VIC_Postcode!$A:$A,"&gt;0",VIC_Postcode!$D:$D,2)</f>
        <v>9427</v>
      </c>
      <c r="N25" s="21" t="n">
        <f aca="false">M25/E25*1000</f>
        <v>11.3841107906927</v>
      </c>
    </row>
    <row r="26" customFormat="false" ht="15" hidden="false" customHeight="false" outlineLevel="0" collapsed="false">
      <c r="A26" s="0" t="s">
        <v>11</v>
      </c>
      <c r="B26" s="0" t="s">
        <v>83</v>
      </c>
      <c r="C26" s="31" t="n">
        <f aca="false">_xlfn.MINIFS(VIC_Postcode!$B:$B,VIC_Postcode!$A:$A,"&gt;0",VIC_Postcode!$D:$D,3)</f>
        <v>56986</v>
      </c>
      <c r="D26" s="31" t="n">
        <f aca="false">_xlfn.MAXIFS(VIC_Postcode!$B:$B,VIC_Postcode!$A:$A,"&gt;0",VIC_Postcode!$D:$D,3)</f>
        <v>60389</v>
      </c>
      <c r="E26" s="16" t="n">
        <f aca="false">SUMIFS(VIC_Postcode!$C:$C,VIC_Postcode!$A:$A,"&gt;0",VIC_Postcode!$D:$D,3)</f>
        <v>839902</v>
      </c>
      <c r="F26" s="16" t="n">
        <f aca="false">SUMIFS(VIC_Postcode!$H:$H,VIC_Postcode!$A:$A,"&gt;0",VIC_Postcode!$D:$D,3)</f>
        <v>92070</v>
      </c>
      <c r="G26" s="16" t="n">
        <f aca="false">SUMIFS(VIC_Postcode!$I:$I,VIC_Postcode!$A:$A,"&gt;0",VIC_Postcode!$D:$D,3)</f>
        <v>12000</v>
      </c>
      <c r="H26" s="22" t="n">
        <f aca="false">G26/F26</f>
        <v>0.130335614206582</v>
      </c>
      <c r="I26" s="22" t="n">
        <f aca="false">G26/G$29</f>
        <v>0.197615440353073</v>
      </c>
      <c r="J26" s="22" t="n">
        <f aca="false">F26/F$29</f>
        <v>0.217867656106541</v>
      </c>
      <c r="K26" s="23" t="n">
        <f aca="false">I26/J26</f>
        <v>0.907043495508279</v>
      </c>
      <c r="L26" s="21" t="n">
        <f aca="false">G26/E26*1000</f>
        <v>14.2873811468481</v>
      </c>
      <c r="M26" s="16" t="n">
        <f aca="false">SUMIFS(VIC_Postcode!$F:$F,VIC_Postcode!$A:$A,"&gt;0",VIC_Postcode!$D:$D,3)-SUMIFS(VIC_Postcode!$K:$K,VIC_Postcode!$A:$A,"&gt;0",VIC_Postcode!$D:$D,3)</f>
        <v>9475</v>
      </c>
      <c r="N26" s="21" t="n">
        <f aca="false">M26/E26*1000</f>
        <v>11.2810780305321</v>
      </c>
    </row>
    <row r="27" customFormat="false" ht="15" hidden="false" customHeight="false" outlineLevel="0" collapsed="false">
      <c r="A27" s="0" t="s">
        <v>11</v>
      </c>
      <c r="B27" s="0" t="s">
        <v>84</v>
      </c>
      <c r="C27" s="31" t="n">
        <f aca="false">_xlfn.MINIFS(VIC_Postcode!$B:$B,VIC_Postcode!$A:$A,"&gt;0",VIC_Postcode!$D:$D,4)</f>
        <v>60435</v>
      </c>
      <c r="D27" s="31" t="n">
        <f aca="false">_xlfn.MAXIFS(VIC_Postcode!$B:$B,VIC_Postcode!$A:$A,"&gt;0",VIC_Postcode!$D:$D,4)</f>
        <v>65641</v>
      </c>
      <c r="E27" s="16" t="n">
        <f aca="false">SUMIFS(VIC_Postcode!$C:$C,VIC_Postcode!$A:$A,"&gt;0",VIC_Postcode!$D:$D,4)</f>
        <v>844079</v>
      </c>
      <c r="F27" s="16" t="n">
        <f aca="false">SUMIFS(VIC_Postcode!$H:$H,VIC_Postcode!$A:$A,"&gt;0",VIC_Postcode!$D:$D,4)</f>
        <v>79097</v>
      </c>
      <c r="G27" s="16" t="n">
        <f aca="false">SUMIFS(VIC_Postcode!$I:$I,VIC_Postcode!$A:$A,"&gt;0",VIC_Postcode!$D:$D,4)</f>
        <v>13411</v>
      </c>
      <c r="H27" s="22" t="n">
        <f aca="false">G27/F27</f>
        <v>0.169551310416324</v>
      </c>
      <c r="I27" s="22" t="n">
        <f aca="false">G27/G$29</f>
        <v>0.220851722547922</v>
      </c>
      <c r="J27" s="22" t="n">
        <f aca="false">F27/F$29</f>
        <v>0.18716930590919</v>
      </c>
      <c r="K27" s="23" t="n">
        <f aca="false">I27/J27</f>
        <v>1.17995694579898</v>
      </c>
      <c r="L27" s="21" t="n">
        <f aca="false">G27/E27*1000</f>
        <v>15.8883232493641</v>
      </c>
      <c r="M27" s="16" t="n">
        <f aca="false">SUMIFS(VIC_Postcode!$F:$F,VIC_Postcode!$A:$A,"&gt;0",VIC_Postcode!$D:$D,4)-SUMIFS(VIC_Postcode!$K:$K,VIC_Postcode!$A:$A,"&gt;0",VIC_Postcode!$D:$D,4)</f>
        <v>11639</v>
      </c>
      <c r="N27" s="21" t="n">
        <f aca="false">M27/E27*1000</f>
        <v>13.7889936842405</v>
      </c>
    </row>
    <row r="28" customFormat="false" ht="15" hidden="false" customHeight="false" outlineLevel="0" collapsed="false">
      <c r="A28" s="0" t="s">
        <v>11</v>
      </c>
      <c r="B28" s="0" t="s">
        <v>85</v>
      </c>
      <c r="C28" s="31" t="n">
        <f aca="false">_xlfn.MINIFS(VIC_Postcode!$B:$B,VIC_Postcode!$A:$A,"&gt;0",VIC_Postcode!$D:$D,5)</f>
        <v>65642</v>
      </c>
      <c r="D28" s="31" t="n">
        <f aca="false">_xlfn.MAXIFS(VIC_Postcode!$B:$B,VIC_Postcode!$A:$A,"&gt;0",VIC_Postcode!$D:$D,5)</f>
        <v>86568</v>
      </c>
      <c r="E28" s="16" t="n">
        <f aca="false">SUMIFS(VIC_Postcode!$C:$C,VIC_Postcode!$A:$A,"&gt;0",VIC_Postcode!$D:$D,5)</f>
        <v>847651</v>
      </c>
      <c r="F28" s="16" t="n">
        <f aca="false">SUMIFS(VIC_Postcode!$H:$H,VIC_Postcode!$A:$A,"&gt;0",VIC_Postcode!$D:$D,5)</f>
        <v>84448</v>
      </c>
      <c r="G28" s="16" t="n">
        <f aca="false">SUMIFS(VIC_Postcode!$I:$I,VIC_Postcode!$A:$A,"&gt;0",VIC_Postcode!$D:$D,5)</f>
        <v>14861</v>
      </c>
      <c r="H28" s="22" t="n">
        <f aca="false">G28/F28</f>
        <v>0.175978116710875</v>
      </c>
      <c r="I28" s="22" t="n">
        <f aca="false">G28/G$29</f>
        <v>0.244730254923918</v>
      </c>
      <c r="J28" s="22" t="n">
        <f aca="false">F28/F$29</f>
        <v>0.199831517572339</v>
      </c>
      <c r="K28" s="23" t="n">
        <f aca="false">I28/J28</f>
        <v>1.2246829624127</v>
      </c>
      <c r="L28" s="21" t="n">
        <f aca="false">G28/E28*1000</f>
        <v>17.5319795529056</v>
      </c>
      <c r="M28" s="16" t="n">
        <f aca="false">SUMIFS(VIC_Postcode!$F:$F,VIC_Postcode!$A:$A,"&gt;0",VIC_Postcode!$D:$D,5)-SUMIFS(VIC_Postcode!$K:$K,VIC_Postcode!$A:$A,"&gt;0",VIC_Postcode!$D:$D,5)</f>
        <v>11662</v>
      </c>
      <c r="N28" s="21" t="n">
        <f aca="false">M28/E28*1000</f>
        <v>13.7580206948379</v>
      </c>
    </row>
    <row r="29" customFormat="false" ht="15" hidden="false" customHeight="false" outlineLevel="0" collapsed="false">
      <c r="A29" s="13" t="s">
        <v>11</v>
      </c>
      <c r="B29" s="13" t="s">
        <v>86</v>
      </c>
      <c r="C29" s="32" t="n">
        <f aca="false">_xlfn.MINIFS(VIC_Postcode!$B:$B,VIC_Postcode!$A:$A,"&gt;0")</f>
        <v>34511</v>
      </c>
      <c r="D29" s="32" t="n">
        <f aca="false">_xlfn.MAXIFS(VIC_Postcode!$B:$B,VIC_Postcode!$A:$A,"&gt;0")</f>
        <v>86568</v>
      </c>
      <c r="E29" s="17" t="n">
        <f aca="false">SUMIFS(VIC_Postcode!$C:$C,VIC_Postcode!$A:$A,"&gt;0")</f>
        <v>4230141</v>
      </c>
      <c r="F29" s="17" t="n">
        <f aca="false">SUMIFS(VIC_Postcode!$H:$H,VIC_Postcode!$A:$A,"&gt;0")</f>
        <v>422596</v>
      </c>
      <c r="G29" s="17" t="n">
        <f aca="false">SUMIFS(VIC_Postcode!$I:$I,VIC_Postcode!$A:$A,"&gt;0")</f>
        <v>60724</v>
      </c>
      <c r="H29" s="24" t="n">
        <f aca="false">G29/F29</f>
        <v>0.143692794063361</v>
      </c>
      <c r="I29" s="24" t="n">
        <f aca="false">G29/G$29</f>
        <v>1</v>
      </c>
      <c r="J29" s="24" t="n">
        <f aca="false">F29/F$29</f>
        <v>1</v>
      </c>
      <c r="K29" s="26" t="n">
        <f aca="false">I29/J29</f>
        <v>1</v>
      </c>
      <c r="L29" s="25" t="n">
        <f aca="false">G29/E29*1000</f>
        <v>14.3550770529871</v>
      </c>
      <c r="M29" s="17" t="n">
        <f aca="false">SUMIFS(VIC_Postcode!$F:$F,VIC_Postcode!$A:$A,"&gt;0")-SUMIFS(VIC_Postcode!$K:$K,VIC_Postcode!$A:$A,"&gt;0")</f>
        <v>50220</v>
      </c>
      <c r="N29" s="25" t="n">
        <f aca="false">M29/E29*1000</f>
        <v>11.8719446940421</v>
      </c>
    </row>
    <row r="30" customFormat="false" ht="15" hidden="false" customHeight="false" outlineLevel="0" collapsed="false">
      <c r="A30" s="13" t="s">
        <v>11</v>
      </c>
      <c r="B30" s="13" t="s">
        <v>142</v>
      </c>
      <c r="C30" s="32"/>
      <c r="D30" s="32"/>
      <c r="E30" s="17"/>
      <c r="F30" s="17"/>
      <c r="G30" s="17"/>
      <c r="H30" s="26" t="n">
        <f aca="false">H28/H24</f>
        <v>1.43553198465076</v>
      </c>
      <c r="I30" s="24"/>
      <c r="J30" s="24"/>
      <c r="K30" s="26" t="n">
        <f aca="false">K28/K24</f>
        <v>1.43553198465077</v>
      </c>
      <c r="L30" s="26" t="n">
        <f aca="false">L28/L24</f>
        <v>1.44564923288536</v>
      </c>
      <c r="M30" s="17"/>
      <c r="N30" s="26" t="n">
        <f aca="false">N28/N24</f>
        <v>1.49374144484274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33" min="1" style="0" width="9"/>
  </cols>
  <sheetData>
    <row r="1" customFormat="false" ht="17.35" hidden="false" customHeight="false" outlineLevel="0" collapsed="false">
      <c r="A1" s="1" t="s">
        <v>242</v>
      </c>
    </row>
    <row r="2" customFormat="false" ht="15" hidden="false" customHeight="false" outlineLevel="0" collapsed="false">
      <c r="A2" s="2" t="s">
        <v>243</v>
      </c>
    </row>
    <row r="4" customFormat="false" ht="42" hidden="false" customHeight="true" outlineLevel="0" collapsed="false">
      <c r="A4" s="4" t="s">
        <v>63</v>
      </c>
      <c r="B4" s="4" t="s">
        <v>244</v>
      </c>
      <c r="C4" s="4" t="s">
        <v>245</v>
      </c>
      <c r="D4" s="4" t="s">
        <v>246</v>
      </c>
      <c r="E4" s="4" t="s">
        <v>247</v>
      </c>
      <c r="F4" s="4" t="s">
        <v>248</v>
      </c>
      <c r="G4" s="4" t="s">
        <v>249</v>
      </c>
      <c r="H4" s="4" t="s">
        <v>250</v>
      </c>
      <c r="I4" s="4" t="s">
        <v>251</v>
      </c>
      <c r="J4" s="4" t="s">
        <v>252</v>
      </c>
      <c r="K4" s="4" t="s">
        <v>253</v>
      </c>
      <c r="L4" s="4" t="s">
        <v>254</v>
      </c>
      <c r="M4" s="4" t="s">
        <v>255</v>
      </c>
      <c r="N4" s="4" t="s">
        <v>256</v>
      </c>
      <c r="O4" s="4" t="s">
        <v>257</v>
      </c>
      <c r="P4" s="4" t="s">
        <v>258</v>
      </c>
      <c r="Q4" s="4" t="s">
        <v>259</v>
      </c>
      <c r="R4" s="4" t="s">
        <v>260</v>
      </c>
      <c r="S4" s="4" t="s">
        <v>261</v>
      </c>
      <c r="T4" s="4" t="s">
        <v>262</v>
      </c>
      <c r="U4" s="4" t="s">
        <v>263</v>
      </c>
      <c r="V4" s="4" t="s">
        <v>264</v>
      </c>
      <c r="W4" s="4" t="s">
        <v>265</v>
      </c>
      <c r="X4" s="4" t="s">
        <v>266</v>
      </c>
      <c r="Y4" s="4" t="s">
        <v>267</v>
      </c>
      <c r="Z4" s="4" t="s">
        <v>268</v>
      </c>
      <c r="AA4" s="4" t="s">
        <v>269</v>
      </c>
      <c r="AB4" s="4" t="s">
        <v>270</v>
      </c>
      <c r="AC4" s="4" t="s">
        <v>271</v>
      </c>
      <c r="AD4" s="4" t="s">
        <v>272</v>
      </c>
      <c r="AE4" s="4" t="s">
        <v>273</v>
      </c>
      <c r="AF4" s="4" t="s">
        <v>274</v>
      </c>
      <c r="AG4" s="4" t="s">
        <v>275</v>
      </c>
    </row>
    <row r="5" customFormat="false" ht="15" hidden="false" customHeight="false" outlineLevel="0" collapsed="false">
      <c r="A5" s="15" t="n">
        <v>44927</v>
      </c>
      <c r="B5" s="16" t="n">
        <f aca="false">SUMIFS(Flow_LGA_Month!$N:$N,Flow_LGA_Month!$A:$A,"NSW",Flow_LGA_Month!$D:$D,1,Flow_LGA_Month!$C:$C,$A5)</f>
        <v>4176.084</v>
      </c>
      <c r="C5" s="16" t="n">
        <f aca="false">SUMIFS(Flow_LGA_Month!$N:$N,Flow_LGA_Month!$A:$A,"NSW",Flow_LGA_Month!$D:$D,2,Flow_LGA_Month!$C:$C,$A5)</f>
        <v>4233.255</v>
      </c>
      <c r="D5" s="16" t="n">
        <f aca="false">SUMIFS(Flow_LGA_Month!$N:$N,Flow_LGA_Month!$A:$A,"NSW",Flow_LGA_Month!$D:$D,3,Flow_LGA_Month!$C:$C,$A5)</f>
        <v>4697.045</v>
      </c>
      <c r="E5" s="16" t="n">
        <f aca="false">SUMIFS(Flow_LGA_Month!$N:$N,Flow_LGA_Month!$A:$A,"NSW",Flow_LGA_Month!$D:$D,4,Flow_LGA_Month!$C:$C,$A5)</f>
        <v>4092.134</v>
      </c>
      <c r="F5" s="16" t="n">
        <f aca="false">SUMIFS(Flow_LGA_Month!$N:$N,Flow_LGA_Month!$A:$A,"NSW",Flow_LGA_Month!$D:$D,5,Flow_LGA_Month!$C:$C,$A5)</f>
        <v>3801.784</v>
      </c>
      <c r="G5" s="16" t="n">
        <f aca="false">SUMIFS(Flow_LGA_Month!$K:$K,Flow_LGA_Month!$A:$A,"NSW",Flow_LGA_Month!$D:$D,1,Flow_LGA_Month!$C:$C,$A5)</f>
        <v>224.4</v>
      </c>
      <c r="H5" s="16" t="n">
        <f aca="false">SUMIFS(Flow_LGA_Month!$K:$K,Flow_LGA_Month!$A:$A,"NSW",Flow_LGA_Month!$D:$D,2,Flow_LGA_Month!$C:$C,$A5)</f>
        <v>271.575</v>
      </c>
      <c r="I5" s="16" t="n">
        <f aca="false">SUMIFS(Flow_LGA_Month!$K:$K,Flow_LGA_Month!$A:$A,"NSW",Flow_LGA_Month!$D:$D,3,Flow_LGA_Month!$C:$C,$A5)</f>
        <v>284.95</v>
      </c>
      <c r="J5" s="16" t="n">
        <f aca="false">SUMIFS(Flow_LGA_Month!$K:$K,Flow_LGA_Month!$A:$A,"NSW",Flow_LGA_Month!$D:$D,4,Flow_LGA_Month!$C:$C,$A5)</f>
        <v>352.525</v>
      </c>
      <c r="K5" s="16" t="n">
        <f aca="false">SUMIFS(Flow_LGA_Month!$K:$K,Flow_LGA_Month!$A:$A,"NSW",Flow_LGA_Month!$D:$D,5,Flow_LGA_Month!$C:$C,$A5)</f>
        <v>523.725</v>
      </c>
      <c r="L5" s="16" t="n">
        <f aca="false">SUMIFS(Flow_LGA_Month!$N:$N,Flow_LGA_Month!$A:$A,"QLD",Flow_LGA_Month!$D:$D,1,Flow_LGA_Month!$C:$C,$A5)</f>
        <v>1682</v>
      </c>
      <c r="M5" s="16" t="n">
        <f aca="false">SUMIFS(Flow_LGA_Month!$N:$N,Flow_LGA_Month!$A:$A,"QLD",Flow_LGA_Month!$D:$D,2,Flow_LGA_Month!$C:$C,$A5)</f>
        <v>1873</v>
      </c>
      <c r="N5" s="16" t="n">
        <f aca="false">SUMIFS(Flow_LGA_Month!$N:$N,Flow_LGA_Month!$A:$A,"QLD",Flow_LGA_Month!$D:$D,3,Flow_LGA_Month!$C:$C,$A5)</f>
        <v>1955</v>
      </c>
      <c r="O5" s="16" t="n">
        <f aca="false">SUMIFS(Flow_LGA_Month!$N:$N,Flow_LGA_Month!$A:$A,"QLD",Flow_LGA_Month!$D:$D,4,Flow_LGA_Month!$C:$C,$A5)</f>
        <v>848</v>
      </c>
      <c r="P5" s="16" t="n">
        <f aca="false">SUMIFS(Flow_LGA_Month!$N:$N,Flow_LGA_Month!$A:$A,"QLD",Flow_LGA_Month!$D:$D,5,Flow_LGA_Month!$C:$C,$A5)</f>
        <v>2982</v>
      </c>
      <c r="Q5" s="16" t="n">
        <f aca="false">SUMIFS(Flow_LGA_Month!$K:$K,Flow_LGA_Month!$A:$A,"QLD",Flow_LGA_Month!$D:$D,1,Flow_LGA_Month!$C:$C,$A5)</f>
        <v>148</v>
      </c>
      <c r="R5" s="16" t="n">
        <f aca="false">SUMIFS(Flow_LGA_Month!$K:$K,Flow_LGA_Month!$A:$A,"QLD",Flow_LGA_Month!$D:$D,2,Flow_LGA_Month!$C:$C,$A5)</f>
        <v>196</v>
      </c>
      <c r="S5" s="16" t="n">
        <f aca="false">SUMIFS(Flow_LGA_Month!$K:$K,Flow_LGA_Month!$A:$A,"QLD",Flow_LGA_Month!$D:$D,3,Flow_LGA_Month!$C:$C,$A5)</f>
        <v>181</v>
      </c>
      <c r="T5" s="16" t="n">
        <f aca="false">SUMIFS(Flow_LGA_Month!$K:$K,Flow_LGA_Month!$A:$A,"QLD",Flow_LGA_Month!$D:$D,4,Flow_LGA_Month!$C:$C,$A5)</f>
        <v>51</v>
      </c>
      <c r="U5" s="16" t="n">
        <f aca="false">SUMIFS(Flow_LGA_Month!$K:$K,Flow_LGA_Month!$A:$A,"QLD",Flow_LGA_Month!$D:$D,5,Flow_LGA_Month!$C:$C,$A5)</f>
        <v>512</v>
      </c>
      <c r="V5" s="22" t="n">
        <f aca="false">IF(B5&gt;0,G5/B5,"")</f>
        <v>0.0537345513164965</v>
      </c>
      <c r="W5" s="22" t="n">
        <f aca="false">IF(C5&gt;0,H5/C5,"")</f>
        <v>0.0641527618818144</v>
      </c>
      <c r="X5" s="22" t="n">
        <f aca="false">IF(D5&gt;0,I5/D5,"")</f>
        <v>0.0606658015837617</v>
      </c>
      <c r="Y5" s="22" t="n">
        <f aca="false">IF(E5&gt;0,J5/E5,"")</f>
        <v>0.0861469834565535</v>
      </c>
      <c r="Z5" s="22" t="n">
        <f aca="false">IF(F5&gt;0,K5/F5,"")</f>
        <v>0.137757694808543</v>
      </c>
      <c r="AA5" s="22" t="n">
        <f aca="false">IF(SUM(B5:F5)&gt;0,SUM(G5:K5)/SUM(B5:F5),"")</f>
        <v>0.0789119604089503</v>
      </c>
      <c r="AB5" s="22" t="n">
        <f aca="false">IF(L5&gt;0,Q5/L5,"")</f>
        <v>0.0879904875148633</v>
      </c>
      <c r="AC5" s="22" t="n">
        <f aca="false">IF(M5&gt;0,R5/M5,"")</f>
        <v>0.104644954618259</v>
      </c>
      <c r="AD5" s="22" t="n">
        <f aca="false">IF(N5&gt;0,S5/N5,"")</f>
        <v>0.0925831202046036</v>
      </c>
      <c r="AE5" s="22" t="n">
        <f aca="false">IF(O5&gt;0,T5/O5,"")</f>
        <v>0.0601415094339623</v>
      </c>
      <c r="AF5" s="22" t="n">
        <f aca="false">IF(P5&gt;0,U5/P5,"")</f>
        <v>0.171696847753186</v>
      </c>
      <c r="AG5" s="22" t="n">
        <f aca="false">IF(SUM(L5:P5)&gt;0,SUM(Q5:U5)/SUM(L5:P5),"")</f>
        <v>0.116488222698073</v>
      </c>
    </row>
    <row r="6" customFormat="false" ht="15" hidden="false" customHeight="false" outlineLevel="0" collapsed="false">
      <c r="A6" s="15" t="n">
        <v>44958</v>
      </c>
      <c r="B6" s="16" t="n">
        <f aca="false">SUMIFS(Flow_LGA_Month!$N:$N,Flow_LGA_Month!$A:$A,"NSW",Flow_LGA_Month!$D:$D,1,Flow_LGA_Month!$C:$C,$A6)</f>
        <v>3448.042</v>
      </c>
      <c r="C6" s="16" t="n">
        <f aca="false">SUMIFS(Flow_LGA_Month!$N:$N,Flow_LGA_Month!$A:$A,"NSW",Flow_LGA_Month!$D:$D,2,Flow_LGA_Month!$C:$C,$A6)</f>
        <v>3476.466</v>
      </c>
      <c r="D6" s="16" t="n">
        <f aca="false">SUMIFS(Flow_LGA_Month!$N:$N,Flow_LGA_Month!$A:$A,"NSW",Flow_LGA_Month!$D:$D,3,Flow_LGA_Month!$C:$C,$A6)</f>
        <v>3879.807</v>
      </c>
      <c r="E6" s="16" t="n">
        <f aca="false">SUMIFS(Flow_LGA_Month!$N:$N,Flow_LGA_Month!$A:$A,"NSW",Flow_LGA_Month!$D:$D,4,Flow_LGA_Month!$C:$C,$A6)</f>
        <v>3356.581</v>
      </c>
      <c r="F6" s="16" t="n">
        <f aca="false">SUMIFS(Flow_LGA_Month!$N:$N,Flow_LGA_Month!$A:$A,"NSW",Flow_LGA_Month!$D:$D,5,Flow_LGA_Month!$C:$C,$A6)</f>
        <v>3243.905</v>
      </c>
      <c r="G6" s="16" t="n">
        <f aca="false">SUMIFS(Flow_LGA_Month!$K:$K,Flow_LGA_Month!$A:$A,"NSW",Flow_LGA_Month!$D:$D,1,Flow_LGA_Month!$C:$C,$A6)</f>
        <v>198.9</v>
      </c>
      <c r="H6" s="16" t="n">
        <f aca="false">SUMIFS(Flow_LGA_Month!$K:$K,Flow_LGA_Month!$A:$A,"NSW",Flow_LGA_Month!$D:$D,2,Flow_LGA_Month!$C:$C,$A6)</f>
        <v>230.775</v>
      </c>
      <c r="I6" s="16" t="n">
        <f aca="false">SUMIFS(Flow_LGA_Month!$K:$K,Flow_LGA_Month!$A:$A,"NSW",Flow_LGA_Month!$D:$D,3,Flow_LGA_Month!$C:$C,$A6)</f>
        <v>297.975</v>
      </c>
      <c r="J6" s="16" t="n">
        <f aca="false">SUMIFS(Flow_LGA_Month!$K:$K,Flow_LGA_Month!$A:$A,"NSW",Flow_LGA_Month!$D:$D,4,Flow_LGA_Month!$C:$C,$A6)</f>
        <v>398.7</v>
      </c>
      <c r="K6" s="16" t="n">
        <f aca="false">SUMIFS(Flow_LGA_Month!$K:$K,Flow_LGA_Month!$A:$A,"NSW",Flow_LGA_Month!$D:$D,5,Flow_LGA_Month!$C:$C,$A6)</f>
        <v>555.525</v>
      </c>
      <c r="L6" s="16" t="n">
        <f aca="false">SUMIFS(Flow_LGA_Month!$N:$N,Flow_LGA_Month!$A:$A,"QLD",Flow_LGA_Month!$D:$D,1,Flow_LGA_Month!$C:$C,$A6)</f>
        <v>1494</v>
      </c>
      <c r="M6" s="16" t="n">
        <f aca="false">SUMIFS(Flow_LGA_Month!$N:$N,Flow_LGA_Month!$A:$A,"QLD",Flow_LGA_Month!$D:$D,2,Flow_LGA_Month!$C:$C,$A6)</f>
        <v>1756</v>
      </c>
      <c r="N6" s="16" t="n">
        <f aca="false">SUMIFS(Flow_LGA_Month!$N:$N,Flow_LGA_Month!$A:$A,"QLD",Flow_LGA_Month!$D:$D,3,Flow_LGA_Month!$C:$C,$A6)</f>
        <v>1744</v>
      </c>
      <c r="O6" s="16" t="n">
        <f aca="false">SUMIFS(Flow_LGA_Month!$N:$N,Flow_LGA_Month!$A:$A,"QLD",Flow_LGA_Month!$D:$D,4,Flow_LGA_Month!$C:$C,$A6)</f>
        <v>839</v>
      </c>
      <c r="P6" s="16" t="n">
        <f aca="false">SUMIFS(Flow_LGA_Month!$N:$N,Flow_LGA_Month!$A:$A,"QLD",Flow_LGA_Month!$D:$D,5,Flow_LGA_Month!$C:$C,$A6)</f>
        <v>2566</v>
      </c>
      <c r="Q6" s="16" t="n">
        <f aca="false">SUMIFS(Flow_LGA_Month!$K:$K,Flow_LGA_Month!$A:$A,"QLD",Flow_LGA_Month!$D:$D,1,Flow_LGA_Month!$C:$C,$A6)</f>
        <v>98</v>
      </c>
      <c r="R6" s="16" t="n">
        <f aca="false">SUMIFS(Flow_LGA_Month!$K:$K,Flow_LGA_Month!$A:$A,"QLD",Flow_LGA_Month!$D:$D,2,Flow_LGA_Month!$C:$C,$A6)</f>
        <v>140</v>
      </c>
      <c r="S6" s="16" t="n">
        <f aca="false">SUMIFS(Flow_LGA_Month!$K:$K,Flow_LGA_Month!$A:$A,"QLD",Flow_LGA_Month!$D:$D,3,Flow_LGA_Month!$C:$C,$A6)</f>
        <v>117</v>
      </c>
      <c r="T6" s="16" t="n">
        <f aca="false">SUMIFS(Flow_LGA_Month!$K:$K,Flow_LGA_Month!$A:$A,"QLD",Flow_LGA_Month!$D:$D,4,Flow_LGA_Month!$C:$C,$A6)</f>
        <v>50</v>
      </c>
      <c r="U6" s="16" t="n">
        <f aca="false">SUMIFS(Flow_LGA_Month!$K:$K,Flow_LGA_Month!$A:$A,"QLD",Flow_LGA_Month!$D:$D,5,Flow_LGA_Month!$C:$C,$A6)</f>
        <v>367</v>
      </c>
      <c r="V6" s="22" t="n">
        <f aca="false">IF(B6&gt;0,G6/B6,"")</f>
        <v>0.0576849121907448</v>
      </c>
      <c r="W6" s="22" t="n">
        <f aca="false">IF(C6&gt;0,H6/C6,"")</f>
        <v>0.0663820673062817</v>
      </c>
      <c r="X6" s="22" t="n">
        <f aca="false">IF(D6&gt;0,I6/D6,"")</f>
        <v>0.0768015006932046</v>
      </c>
      <c r="Y6" s="22" t="n">
        <f aca="false">IF(E6&gt;0,J6/E6,"")</f>
        <v>0.11878158161534</v>
      </c>
      <c r="Z6" s="22" t="n">
        <f aca="false">IF(F6&gt;0,K6/F6,"")</f>
        <v>0.171251932470279</v>
      </c>
      <c r="AA6" s="22" t="n">
        <f aca="false">IF(SUM(B6:F6)&gt;0,SUM(G6:K6)/SUM(B6:F6),"")</f>
        <v>0.0966328198753896</v>
      </c>
      <c r="AB6" s="22" t="n">
        <f aca="false">IF(L6&gt;0,Q6/L6,"")</f>
        <v>0.0655957161981258</v>
      </c>
      <c r="AC6" s="22" t="n">
        <f aca="false">IF(M6&gt;0,R6/M6,"")</f>
        <v>0.0797266514806378</v>
      </c>
      <c r="AD6" s="22" t="n">
        <f aca="false">IF(N6&gt;0,S6/N6,"")</f>
        <v>0.0670871559633028</v>
      </c>
      <c r="AE6" s="22" t="n">
        <f aca="false">IF(O6&gt;0,T6/O6,"")</f>
        <v>0.0595947556615018</v>
      </c>
      <c r="AF6" s="22" t="n">
        <f aca="false">IF(P6&gt;0,U6/P6,"")</f>
        <v>0.143024162120031</v>
      </c>
      <c r="AG6" s="22" t="n">
        <f aca="false">IF(SUM(L6:P6)&gt;0,SUM(Q6:U6)/SUM(L6:P6),"")</f>
        <v>0.091915704250506</v>
      </c>
    </row>
    <row r="7" customFormat="false" ht="15" hidden="false" customHeight="false" outlineLevel="0" collapsed="false">
      <c r="A7" s="15" t="n">
        <v>44986</v>
      </c>
      <c r="B7" s="16" t="n">
        <f aca="false">SUMIFS(Flow_LGA_Month!$N:$N,Flow_LGA_Month!$A:$A,"NSW",Flow_LGA_Month!$D:$D,1,Flow_LGA_Month!$C:$C,$A7)</f>
        <v>536.928</v>
      </c>
      <c r="C7" s="16" t="n">
        <f aca="false">SUMIFS(Flow_LGA_Month!$N:$N,Flow_LGA_Month!$A:$A,"NSW",Flow_LGA_Month!$D:$D,2,Flow_LGA_Month!$C:$C,$A7)</f>
        <v>554.608</v>
      </c>
      <c r="D7" s="16" t="n">
        <f aca="false">SUMIFS(Flow_LGA_Month!$N:$N,Flow_LGA_Month!$A:$A,"NSW",Flow_LGA_Month!$D:$D,3,Flow_LGA_Month!$C:$C,$A7)</f>
        <v>627.096</v>
      </c>
      <c r="E7" s="16" t="n">
        <f aca="false">SUMIFS(Flow_LGA_Month!$N:$N,Flow_LGA_Month!$A:$A,"NSW",Flow_LGA_Month!$D:$D,4,Flow_LGA_Month!$C:$C,$A7)</f>
        <v>538.016</v>
      </c>
      <c r="F7" s="16" t="n">
        <f aca="false">SUMIFS(Flow_LGA_Month!$N:$N,Flow_LGA_Month!$A:$A,"NSW",Flow_LGA_Month!$D:$D,5,Flow_LGA_Month!$C:$C,$A7)</f>
        <v>515.593</v>
      </c>
      <c r="G7" s="16" t="n">
        <f aca="false">SUMIFS(Flow_LGA_Month!$K:$K,Flow_LGA_Month!$A:$A,"NSW",Flow_LGA_Month!$D:$D,1,Flow_LGA_Month!$C:$C,$A7)</f>
        <v>29.325</v>
      </c>
      <c r="H7" s="16" t="n">
        <f aca="false">SUMIFS(Flow_LGA_Month!$K:$K,Flow_LGA_Month!$A:$A,"NSW",Flow_LGA_Month!$D:$D,2,Flow_LGA_Month!$C:$C,$A7)</f>
        <v>40.8</v>
      </c>
      <c r="I7" s="16" t="n">
        <f aca="false">SUMIFS(Flow_LGA_Month!$K:$K,Flow_LGA_Month!$A:$A,"NSW",Flow_LGA_Month!$D:$D,3,Flow_LGA_Month!$C:$C,$A7)</f>
        <v>59.925</v>
      </c>
      <c r="J7" s="16" t="n">
        <f aca="false">SUMIFS(Flow_LGA_Month!$K:$K,Flow_LGA_Month!$A:$A,"NSW",Flow_LGA_Month!$D:$D,4,Flow_LGA_Month!$C:$C,$A7)</f>
        <v>66.3</v>
      </c>
      <c r="K7" s="16" t="n">
        <f aca="false">SUMIFS(Flow_LGA_Month!$K:$K,Flow_LGA_Month!$A:$A,"NSW",Flow_LGA_Month!$D:$D,5,Flow_LGA_Month!$C:$C,$A7)</f>
        <v>113.475</v>
      </c>
      <c r="L7" s="16" t="n">
        <f aca="false">SUMIFS(Flow_LGA_Month!$N:$N,Flow_LGA_Month!$A:$A,"QLD",Flow_LGA_Month!$D:$D,1,Flow_LGA_Month!$C:$C,$A7)</f>
        <v>1846</v>
      </c>
      <c r="M7" s="16" t="n">
        <f aca="false">SUMIFS(Flow_LGA_Month!$N:$N,Flow_LGA_Month!$A:$A,"QLD",Flow_LGA_Month!$D:$D,2,Flow_LGA_Month!$C:$C,$A7)</f>
        <v>2091</v>
      </c>
      <c r="N7" s="16" t="n">
        <f aca="false">SUMIFS(Flow_LGA_Month!$N:$N,Flow_LGA_Month!$A:$A,"QLD",Flow_LGA_Month!$D:$D,3,Flow_LGA_Month!$C:$C,$A7)</f>
        <v>2195</v>
      </c>
      <c r="O7" s="16" t="n">
        <f aca="false">SUMIFS(Flow_LGA_Month!$N:$N,Flow_LGA_Month!$A:$A,"QLD",Flow_LGA_Month!$D:$D,4,Flow_LGA_Month!$C:$C,$A7)</f>
        <v>1022</v>
      </c>
      <c r="P7" s="16" t="n">
        <f aca="false">SUMIFS(Flow_LGA_Month!$N:$N,Flow_LGA_Month!$A:$A,"QLD",Flow_LGA_Month!$D:$D,5,Flow_LGA_Month!$C:$C,$A7)</f>
        <v>3275</v>
      </c>
      <c r="Q7" s="16" t="n">
        <f aca="false">SUMIFS(Flow_LGA_Month!$K:$K,Flow_LGA_Month!$A:$A,"QLD",Flow_LGA_Month!$D:$D,1,Flow_LGA_Month!$C:$C,$A7)</f>
        <v>106</v>
      </c>
      <c r="R7" s="16" t="n">
        <f aca="false">SUMIFS(Flow_LGA_Month!$K:$K,Flow_LGA_Month!$A:$A,"QLD",Flow_LGA_Month!$D:$D,2,Flow_LGA_Month!$C:$C,$A7)</f>
        <v>182</v>
      </c>
      <c r="S7" s="16" t="n">
        <f aca="false">SUMIFS(Flow_LGA_Month!$K:$K,Flow_LGA_Month!$A:$A,"QLD",Flow_LGA_Month!$D:$D,3,Flow_LGA_Month!$C:$C,$A7)</f>
        <v>141</v>
      </c>
      <c r="T7" s="16" t="n">
        <f aca="false">SUMIFS(Flow_LGA_Month!$K:$K,Flow_LGA_Month!$A:$A,"QLD",Flow_LGA_Month!$D:$D,4,Flow_LGA_Month!$C:$C,$A7)</f>
        <v>58</v>
      </c>
      <c r="U7" s="16" t="n">
        <f aca="false">SUMIFS(Flow_LGA_Month!$K:$K,Flow_LGA_Month!$A:$A,"QLD",Flow_LGA_Month!$D:$D,5,Flow_LGA_Month!$C:$C,$A7)</f>
        <v>421</v>
      </c>
      <c r="V7" s="22" t="n">
        <f aca="false">IF(B7&gt;0,G7/B7,"")</f>
        <v>0.0546162613981763</v>
      </c>
      <c r="W7" s="22" t="n">
        <f aca="false">IF(C7&gt;0,H7/C7,"")</f>
        <v>0.0735654732712114</v>
      </c>
      <c r="X7" s="22" t="n">
        <f aca="false">IF(D7&gt;0,I7/D7,"")</f>
        <v>0.0955595315549772</v>
      </c>
      <c r="Y7" s="22" t="n">
        <f aca="false">IF(E7&gt;0,J7/E7,"")</f>
        <v>0.123230535894843</v>
      </c>
      <c r="Z7" s="22" t="n">
        <f aca="false">IF(F7&gt;0,K7/F7,"")</f>
        <v>0.220086385967226</v>
      </c>
      <c r="AA7" s="22" t="n">
        <f aca="false">IF(SUM(B7:F7)&gt;0,SUM(G7:K7)/SUM(B7:F7),"")</f>
        <v>0.111759764032059</v>
      </c>
      <c r="AB7" s="22" t="n">
        <f aca="false">IF(L7&gt;0,Q7/L7,"")</f>
        <v>0.057421451787649</v>
      </c>
      <c r="AC7" s="22" t="n">
        <f aca="false">IF(M7&gt;0,R7/M7,"")</f>
        <v>0.087039693926351</v>
      </c>
      <c r="AD7" s="22" t="n">
        <f aca="false">IF(N7&gt;0,S7/N7,"")</f>
        <v>0.0642369020501139</v>
      </c>
      <c r="AE7" s="22" t="n">
        <f aca="false">IF(O7&gt;0,T7/O7,"")</f>
        <v>0.0567514677103718</v>
      </c>
      <c r="AF7" s="22" t="n">
        <f aca="false">IF(P7&gt;0,U7/P7,"")</f>
        <v>0.128549618320611</v>
      </c>
      <c r="AG7" s="22" t="n">
        <f aca="false">IF(SUM(L7:P7)&gt;0,SUM(Q7:U7)/SUM(L7:P7),"")</f>
        <v>0.0870649151404737</v>
      </c>
    </row>
    <row r="8" customFormat="false" ht="15" hidden="false" customHeight="false" outlineLevel="0" collapsed="false">
      <c r="A8" s="15" t="n">
        <v>45017</v>
      </c>
      <c r="B8" s="16" t="n">
        <f aca="false">SUMIFS(Flow_LGA_Month!$N:$N,Flow_LGA_Month!$A:$A,"NSW",Flow_LGA_Month!$D:$D,1,Flow_LGA_Month!$C:$C,$A8)</f>
        <v>1212.27</v>
      </c>
      <c r="C8" s="16" t="n">
        <f aca="false">SUMIFS(Flow_LGA_Month!$N:$N,Flow_LGA_Month!$A:$A,"NSW",Flow_LGA_Month!$D:$D,2,Flow_LGA_Month!$C:$C,$A8)</f>
        <v>1367.344</v>
      </c>
      <c r="D8" s="16" t="n">
        <f aca="false">SUMIFS(Flow_LGA_Month!$N:$N,Flow_LGA_Month!$A:$A,"NSW",Flow_LGA_Month!$D:$D,3,Flow_LGA_Month!$C:$C,$A8)</f>
        <v>1436.568</v>
      </c>
      <c r="E8" s="16" t="n">
        <f aca="false">SUMIFS(Flow_LGA_Month!$N:$N,Flow_LGA_Month!$A:$A,"NSW",Flow_LGA_Month!$D:$D,4,Flow_LGA_Month!$C:$C,$A8)</f>
        <v>1240.898</v>
      </c>
      <c r="F8" s="16" t="n">
        <f aca="false">SUMIFS(Flow_LGA_Month!$N:$N,Flow_LGA_Month!$A:$A,"NSW",Flow_LGA_Month!$D:$D,5,Flow_LGA_Month!$C:$C,$A8)</f>
        <v>1217.71</v>
      </c>
      <c r="G8" s="16" t="n">
        <f aca="false">SUMIFS(Flow_LGA_Month!$K:$K,Flow_LGA_Month!$A:$A,"NSW",Flow_LGA_Month!$D:$D,1,Flow_LGA_Month!$C:$C,$A8)</f>
        <v>34.425</v>
      </c>
      <c r="H8" s="16" t="n">
        <f aca="false">SUMIFS(Flow_LGA_Month!$K:$K,Flow_LGA_Month!$A:$A,"NSW",Flow_LGA_Month!$D:$D,2,Flow_LGA_Month!$C:$C,$A8)</f>
        <v>75.225</v>
      </c>
      <c r="I8" s="16" t="n">
        <f aca="false">SUMIFS(Flow_LGA_Month!$K:$K,Flow_LGA_Month!$A:$A,"NSW",Flow_LGA_Month!$D:$D,3,Flow_LGA_Month!$C:$C,$A8)</f>
        <v>66.3</v>
      </c>
      <c r="J8" s="16" t="n">
        <f aca="false">SUMIFS(Flow_LGA_Month!$K:$K,Flow_LGA_Month!$A:$A,"NSW",Flow_LGA_Month!$D:$D,4,Flow_LGA_Month!$C:$C,$A8)</f>
        <v>85.425</v>
      </c>
      <c r="K8" s="16" t="n">
        <f aca="false">SUMIFS(Flow_LGA_Month!$K:$K,Flow_LGA_Month!$A:$A,"NSW",Flow_LGA_Month!$D:$D,5,Flow_LGA_Month!$C:$C,$A8)</f>
        <v>141.525</v>
      </c>
      <c r="L8" s="16" t="n">
        <f aca="false">SUMIFS(Flow_LGA_Month!$N:$N,Flow_LGA_Month!$A:$A,"QLD",Flow_LGA_Month!$D:$D,1,Flow_LGA_Month!$C:$C,$A8)</f>
        <v>1577</v>
      </c>
      <c r="M8" s="16" t="n">
        <f aca="false">SUMIFS(Flow_LGA_Month!$N:$N,Flow_LGA_Month!$A:$A,"QLD",Flow_LGA_Month!$D:$D,2,Flow_LGA_Month!$C:$C,$A8)</f>
        <v>1746</v>
      </c>
      <c r="N8" s="16" t="n">
        <f aca="false">SUMIFS(Flow_LGA_Month!$N:$N,Flow_LGA_Month!$A:$A,"QLD",Flow_LGA_Month!$D:$D,3,Flow_LGA_Month!$C:$C,$A8)</f>
        <v>1893</v>
      </c>
      <c r="O8" s="16" t="n">
        <f aca="false">SUMIFS(Flow_LGA_Month!$N:$N,Flow_LGA_Month!$A:$A,"QLD",Flow_LGA_Month!$D:$D,4,Flow_LGA_Month!$C:$C,$A8)</f>
        <v>789</v>
      </c>
      <c r="P8" s="16" t="n">
        <f aca="false">SUMIFS(Flow_LGA_Month!$N:$N,Flow_LGA_Month!$A:$A,"QLD",Flow_LGA_Month!$D:$D,5,Flow_LGA_Month!$C:$C,$A8)</f>
        <v>2889</v>
      </c>
      <c r="Q8" s="16" t="n">
        <f aca="false">SUMIFS(Flow_LGA_Month!$K:$K,Flow_LGA_Month!$A:$A,"QLD",Flow_LGA_Month!$D:$D,1,Flow_LGA_Month!$C:$C,$A8)</f>
        <v>113</v>
      </c>
      <c r="R8" s="16" t="n">
        <f aca="false">SUMIFS(Flow_LGA_Month!$K:$K,Flow_LGA_Month!$A:$A,"QLD",Flow_LGA_Month!$D:$D,2,Flow_LGA_Month!$C:$C,$A8)</f>
        <v>201</v>
      </c>
      <c r="S8" s="16" t="n">
        <f aca="false">SUMIFS(Flow_LGA_Month!$K:$K,Flow_LGA_Month!$A:$A,"QLD",Flow_LGA_Month!$D:$D,3,Flow_LGA_Month!$C:$C,$A8)</f>
        <v>164</v>
      </c>
      <c r="T8" s="16" t="n">
        <f aca="false">SUMIFS(Flow_LGA_Month!$K:$K,Flow_LGA_Month!$A:$A,"QLD",Flow_LGA_Month!$D:$D,4,Flow_LGA_Month!$C:$C,$A8)</f>
        <v>48</v>
      </c>
      <c r="U8" s="16" t="n">
        <f aca="false">SUMIFS(Flow_LGA_Month!$K:$K,Flow_LGA_Month!$A:$A,"QLD",Flow_LGA_Month!$D:$D,5,Flow_LGA_Month!$C:$C,$A8)</f>
        <v>483</v>
      </c>
      <c r="V8" s="22" t="n">
        <f aca="false">IF(B8&gt;0,G8/B8,"")</f>
        <v>0.0283971392511569</v>
      </c>
      <c r="W8" s="22" t="n">
        <f aca="false">IF(C8&gt;0,H8/C8,"")</f>
        <v>0.0550154167495524</v>
      </c>
      <c r="X8" s="22" t="n">
        <f aca="false">IF(D8&gt;0,I8/D8,"")</f>
        <v>0.0461516614598125</v>
      </c>
      <c r="Y8" s="22" t="n">
        <f aca="false">IF(E8&gt;0,J8/E8,"")</f>
        <v>0.0688412746253117</v>
      </c>
      <c r="Z8" s="22" t="n">
        <f aca="false">IF(F8&gt;0,K8/F8,"")</f>
        <v>0.116222253245847</v>
      </c>
      <c r="AA8" s="22" t="n">
        <f aca="false">IF(SUM(B8:F8)&gt;0,SUM(G8:K8)/SUM(B8:F8),"")</f>
        <v>0.0622259563630635</v>
      </c>
      <c r="AB8" s="22" t="n">
        <f aca="false">IF(L8&gt;0,Q8/L8,"")</f>
        <v>0.0716550412175016</v>
      </c>
      <c r="AC8" s="22" t="n">
        <f aca="false">IF(M8&gt;0,R8/M8,"")</f>
        <v>0.115120274914089</v>
      </c>
      <c r="AD8" s="22" t="n">
        <f aca="false">IF(N8&gt;0,S8/N8,"")</f>
        <v>0.086634970945589</v>
      </c>
      <c r="AE8" s="22" t="n">
        <f aca="false">IF(O8&gt;0,T8/O8,"")</f>
        <v>0.0608365019011407</v>
      </c>
      <c r="AF8" s="22" t="n">
        <f aca="false">IF(P8&gt;0,U8/P8,"")</f>
        <v>0.167185877466251</v>
      </c>
      <c r="AG8" s="22" t="n">
        <f aca="false">IF(SUM(L8:P8)&gt;0,SUM(Q8:U8)/SUM(L8:P8),"")</f>
        <v>0.113447267821003</v>
      </c>
    </row>
    <row r="9" customFormat="false" ht="15" hidden="false" customHeight="false" outlineLevel="0" collapsed="false">
      <c r="A9" s="15" t="n">
        <v>45047</v>
      </c>
      <c r="B9" s="16" t="n">
        <f aca="false">SUMIFS(Flow_LGA_Month!$N:$N,Flow_LGA_Month!$A:$A,"NSW",Flow_LGA_Month!$D:$D,1,Flow_LGA_Month!$C:$C,$A9)</f>
        <v>4560.522</v>
      </c>
      <c r="C9" s="16" t="n">
        <f aca="false">SUMIFS(Flow_LGA_Month!$N:$N,Flow_LGA_Month!$A:$A,"NSW",Flow_LGA_Month!$D:$D,2,Flow_LGA_Month!$C:$C,$A9)</f>
        <v>4615.381</v>
      </c>
      <c r="D9" s="16" t="n">
        <f aca="false">SUMIFS(Flow_LGA_Month!$N:$N,Flow_LGA_Month!$A:$A,"NSW",Flow_LGA_Month!$D:$D,3,Flow_LGA_Month!$C:$C,$A9)</f>
        <v>4897.53</v>
      </c>
      <c r="E9" s="16" t="n">
        <f aca="false">SUMIFS(Flow_LGA_Month!$N:$N,Flow_LGA_Month!$A:$A,"NSW",Flow_LGA_Month!$D:$D,4,Flow_LGA_Month!$C:$C,$A9)</f>
        <v>4171.424</v>
      </c>
      <c r="F9" s="16" t="n">
        <f aca="false">SUMIFS(Flow_LGA_Month!$N:$N,Flow_LGA_Month!$A:$A,"NSW",Flow_LGA_Month!$D:$D,5,Flow_LGA_Month!$C:$C,$A9)</f>
        <v>4324.796</v>
      </c>
      <c r="G9" s="16" t="n">
        <f aca="false">SUMIFS(Flow_LGA_Month!$K:$K,Flow_LGA_Month!$A:$A,"NSW",Flow_LGA_Month!$D:$D,1,Flow_LGA_Month!$C:$C,$A9)</f>
        <v>215.475</v>
      </c>
      <c r="H9" s="16" t="n">
        <f aca="false">SUMIFS(Flow_LGA_Month!$K:$K,Flow_LGA_Month!$A:$A,"NSW",Flow_LGA_Month!$D:$D,2,Flow_LGA_Month!$C:$C,$A9)</f>
        <v>260.1</v>
      </c>
      <c r="I9" s="16" t="n">
        <f aca="false">SUMIFS(Flow_LGA_Month!$K:$K,Flow_LGA_Month!$A:$A,"NSW",Flow_LGA_Month!$D:$D,3,Flow_LGA_Month!$C:$C,$A9)</f>
        <v>360.825</v>
      </c>
      <c r="J9" s="16" t="n">
        <f aca="false">SUMIFS(Flow_LGA_Month!$K:$K,Flow_LGA_Month!$A:$A,"NSW",Flow_LGA_Month!$D:$D,4,Flow_LGA_Month!$C:$C,$A9)</f>
        <v>443.325</v>
      </c>
      <c r="K9" s="16" t="n">
        <f aca="false">SUMIFS(Flow_LGA_Month!$K:$K,Flow_LGA_Month!$A:$A,"NSW",Flow_LGA_Month!$D:$D,5,Flow_LGA_Month!$C:$C,$A9)</f>
        <v>673.825</v>
      </c>
      <c r="L9" s="16" t="n">
        <f aca="false">SUMIFS(Flow_LGA_Month!$N:$N,Flow_LGA_Month!$A:$A,"QLD",Flow_LGA_Month!$D:$D,1,Flow_LGA_Month!$C:$C,$A9)</f>
        <v>1724</v>
      </c>
      <c r="M9" s="16" t="n">
        <f aca="false">SUMIFS(Flow_LGA_Month!$N:$N,Flow_LGA_Month!$A:$A,"QLD",Flow_LGA_Month!$D:$D,2,Flow_LGA_Month!$C:$C,$A9)</f>
        <v>2084</v>
      </c>
      <c r="N9" s="16" t="n">
        <f aca="false">SUMIFS(Flow_LGA_Month!$N:$N,Flow_LGA_Month!$A:$A,"QLD",Flow_LGA_Month!$D:$D,3,Flow_LGA_Month!$C:$C,$A9)</f>
        <v>2096</v>
      </c>
      <c r="O9" s="16" t="n">
        <f aca="false">SUMIFS(Flow_LGA_Month!$N:$N,Flow_LGA_Month!$A:$A,"QLD",Flow_LGA_Month!$D:$D,4,Flow_LGA_Month!$C:$C,$A9)</f>
        <v>985</v>
      </c>
      <c r="P9" s="16" t="n">
        <f aca="false">SUMIFS(Flow_LGA_Month!$N:$N,Flow_LGA_Month!$A:$A,"QLD",Flow_LGA_Month!$D:$D,5,Flow_LGA_Month!$C:$C,$A9)</f>
        <v>3268</v>
      </c>
      <c r="Q9" s="16" t="n">
        <f aca="false">SUMIFS(Flow_LGA_Month!$K:$K,Flow_LGA_Month!$A:$A,"QLD",Flow_LGA_Month!$D:$D,1,Flow_LGA_Month!$C:$C,$A9)</f>
        <v>89</v>
      </c>
      <c r="R9" s="16" t="n">
        <f aca="false">SUMIFS(Flow_LGA_Month!$K:$K,Flow_LGA_Month!$A:$A,"QLD",Flow_LGA_Month!$D:$D,2,Flow_LGA_Month!$C:$C,$A9)</f>
        <v>168</v>
      </c>
      <c r="S9" s="16" t="n">
        <f aca="false">SUMIFS(Flow_LGA_Month!$K:$K,Flow_LGA_Month!$A:$A,"QLD",Flow_LGA_Month!$D:$D,3,Flow_LGA_Month!$C:$C,$A9)</f>
        <v>134</v>
      </c>
      <c r="T9" s="16" t="n">
        <f aca="false">SUMIFS(Flow_LGA_Month!$K:$K,Flow_LGA_Month!$A:$A,"QLD",Flow_LGA_Month!$D:$D,4,Flow_LGA_Month!$C:$C,$A9)</f>
        <v>36</v>
      </c>
      <c r="U9" s="16" t="n">
        <f aca="false">SUMIFS(Flow_LGA_Month!$K:$K,Flow_LGA_Month!$A:$A,"QLD",Flow_LGA_Month!$D:$D,5,Flow_LGA_Month!$C:$C,$A9)</f>
        <v>395</v>
      </c>
      <c r="V9" s="22" t="n">
        <f aca="false">IF(B9&gt;0,G9/B9,"")</f>
        <v>0.0472478808346939</v>
      </c>
      <c r="W9" s="22" t="n">
        <f aca="false">IF(C9&gt;0,H9/C9,"")</f>
        <v>0.0563550441447846</v>
      </c>
      <c r="X9" s="22" t="n">
        <f aca="false">IF(D9&gt;0,I9/D9,"")</f>
        <v>0.0736748932625221</v>
      </c>
      <c r="Y9" s="22" t="n">
        <f aca="false">IF(E9&gt;0,J9/E9,"")</f>
        <v>0.10627665756346</v>
      </c>
      <c r="Z9" s="22" t="n">
        <f aca="false">IF(F9&gt;0,K9/F9,"")</f>
        <v>0.155805036815609</v>
      </c>
      <c r="AA9" s="22" t="n">
        <f aca="false">IF(SUM(B9:F9)&gt;0,SUM(G9:K9)/SUM(B9:F9),"")</f>
        <v>0.0865564924724363</v>
      </c>
      <c r="AB9" s="22" t="n">
        <f aca="false">IF(L9&gt;0,Q9/L9,"")</f>
        <v>0.0516241299303944</v>
      </c>
      <c r="AC9" s="22" t="n">
        <f aca="false">IF(M9&gt;0,R9/M9,"")</f>
        <v>0.0806142034548944</v>
      </c>
      <c r="AD9" s="22" t="n">
        <f aca="false">IF(N9&gt;0,S9/N9,"")</f>
        <v>0.0639312977099237</v>
      </c>
      <c r="AE9" s="22" t="n">
        <f aca="false">IF(O9&gt;0,T9/O9,"")</f>
        <v>0.0365482233502538</v>
      </c>
      <c r="AF9" s="22" t="n">
        <f aca="false">IF(P9&gt;0,U9/P9,"")</f>
        <v>0.120869033047736</v>
      </c>
      <c r="AG9" s="22" t="n">
        <f aca="false">IF(SUM(L9:P9)&gt;0,SUM(Q9:U9)/SUM(L9:P9),"")</f>
        <v>0.0809294082898494</v>
      </c>
    </row>
    <row r="10" customFormat="false" ht="15" hidden="false" customHeight="false" outlineLevel="0" collapsed="false">
      <c r="A10" s="15" t="n">
        <v>45078</v>
      </c>
      <c r="B10" s="16" t="n">
        <f aca="false">SUMIFS(Flow_LGA_Month!$N:$N,Flow_LGA_Month!$A:$A,"NSW",Flow_LGA_Month!$D:$D,1,Flow_LGA_Month!$C:$C,$A10)</f>
        <v>4985.98</v>
      </c>
      <c r="C10" s="16" t="n">
        <f aca="false">SUMIFS(Flow_LGA_Month!$N:$N,Flow_LGA_Month!$A:$A,"NSW",Flow_LGA_Month!$D:$D,2,Flow_LGA_Month!$C:$C,$A10)</f>
        <v>5311.82</v>
      </c>
      <c r="D10" s="16" t="n">
        <f aca="false">SUMIFS(Flow_LGA_Month!$N:$N,Flow_LGA_Month!$A:$A,"NSW",Flow_LGA_Month!$D:$D,3,Flow_LGA_Month!$C:$C,$A10)</f>
        <v>5666.168</v>
      </c>
      <c r="E10" s="16" t="n">
        <f aca="false">SUMIFS(Flow_LGA_Month!$N:$N,Flow_LGA_Month!$A:$A,"NSW",Flow_LGA_Month!$D:$D,4,Flow_LGA_Month!$C:$C,$A10)</f>
        <v>4813.408</v>
      </c>
      <c r="F10" s="16" t="n">
        <f aca="false">SUMIFS(Flow_LGA_Month!$N:$N,Flow_LGA_Month!$A:$A,"NSW",Flow_LGA_Month!$D:$D,5,Flow_LGA_Month!$C:$C,$A10)</f>
        <v>4770.213</v>
      </c>
      <c r="G10" s="16" t="n">
        <f aca="false">SUMIFS(Flow_LGA_Month!$K:$K,Flow_LGA_Month!$A:$A,"NSW",Flow_LGA_Month!$D:$D,1,Flow_LGA_Month!$C:$C,$A10)</f>
        <v>212.925</v>
      </c>
      <c r="H10" s="16" t="n">
        <f aca="false">SUMIFS(Flow_LGA_Month!$K:$K,Flow_LGA_Month!$A:$A,"NSW",Flow_LGA_Month!$D:$D,2,Flow_LGA_Month!$C:$C,$A10)</f>
        <v>277.95</v>
      </c>
      <c r="I10" s="16" t="n">
        <f aca="false">SUMIFS(Flow_LGA_Month!$K:$K,Flow_LGA_Month!$A:$A,"NSW",Flow_LGA_Month!$D:$D,3,Flow_LGA_Month!$C:$C,$A10)</f>
        <v>344.25</v>
      </c>
      <c r="J10" s="16" t="n">
        <f aca="false">SUMIFS(Flow_LGA_Month!$K:$K,Flow_LGA_Month!$A:$A,"NSW",Flow_LGA_Month!$D:$D,4,Flow_LGA_Month!$C:$C,$A10)</f>
        <v>455.475</v>
      </c>
      <c r="K10" s="16" t="n">
        <f aca="false">SUMIFS(Flow_LGA_Month!$K:$K,Flow_LGA_Month!$A:$A,"NSW",Flow_LGA_Month!$D:$D,5,Flow_LGA_Month!$C:$C,$A10)</f>
        <v>681.475</v>
      </c>
      <c r="L10" s="16" t="n">
        <f aca="false">SUMIFS(Flow_LGA_Month!$N:$N,Flow_LGA_Month!$A:$A,"QLD",Flow_LGA_Month!$D:$D,1,Flow_LGA_Month!$C:$C,$A10)</f>
        <v>2035</v>
      </c>
      <c r="M10" s="16" t="n">
        <f aca="false">SUMIFS(Flow_LGA_Month!$N:$N,Flow_LGA_Month!$A:$A,"QLD",Flow_LGA_Month!$D:$D,2,Flow_LGA_Month!$C:$C,$A10)</f>
        <v>2449</v>
      </c>
      <c r="N10" s="16" t="n">
        <f aca="false">SUMIFS(Flow_LGA_Month!$N:$N,Flow_LGA_Month!$A:$A,"QLD",Flow_LGA_Month!$D:$D,3,Flow_LGA_Month!$C:$C,$A10)</f>
        <v>2459</v>
      </c>
      <c r="O10" s="16" t="n">
        <f aca="false">SUMIFS(Flow_LGA_Month!$N:$N,Flow_LGA_Month!$A:$A,"QLD",Flow_LGA_Month!$D:$D,4,Flow_LGA_Month!$C:$C,$A10)</f>
        <v>1047</v>
      </c>
      <c r="P10" s="16" t="n">
        <f aca="false">SUMIFS(Flow_LGA_Month!$N:$N,Flow_LGA_Month!$A:$A,"QLD",Flow_LGA_Month!$D:$D,5,Flow_LGA_Month!$C:$C,$A10)</f>
        <v>3837</v>
      </c>
      <c r="Q10" s="16" t="n">
        <f aca="false">SUMIFS(Flow_LGA_Month!$K:$K,Flow_LGA_Month!$A:$A,"QLD",Flow_LGA_Month!$D:$D,1,Flow_LGA_Month!$C:$C,$A10)</f>
        <v>154</v>
      </c>
      <c r="R10" s="16" t="n">
        <f aca="false">SUMIFS(Flow_LGA_Month!$K:$K,Flow_LGA_Month!$A:$A,"QLD",Flow_LGA_Month!$D:$D,2,Flow_LGA_Month!$C:$C,$A10)</f>
        <v>254</v>
      </c>
      <c r="S10" s="16" t="n">
        <f aca="false">SUMIFS(Flow_LGA_Month!$K:$K,Flow_LGA_Month!$A:$A,"QLD",Flow_LGA_Month!$D:$D,3,Flow_LGA_Month!$C:$C,$A10)</f>
        <v>218</v>
      </c>
      <c r="T10" s="16" t="n">
        <f aca="false">SUMIFS(Flow_LGA_Month!$K:$K,Flow_LGA_Month!$A:$A,"QLD",Flow_LGA_Month!$D:$D,4,Flow_LGA_Month!$C:$C,$A10)</f>
        <v>48</v>
      </c>
      <c r="U10" s="16" t="n">
        <f aca="false">SUMIFS(Flow_LGA_Month!$K:$K,Flow_LGA_Month!$A:$A,"QLD",Flow_LGA_Month!$D:$D,5,Flow_LGA_Month!$C:$C,$A10)</f>
        <v>658</v>
      </c>
      <c r="V10" s="22" t="n">
        <f aca="false">IF(B10&gt;0,G10/B10,"")</f>
        <v>0.0427047441024633</v>
      </c>
      <c r="W10" s="22" t="n">
        <f aca="false">IF(C10&gt;0,H10/C10,"")</f>
        <v>0.0523266978173206</v>
      </c>
      <c r="X10" s="22" t="n">
        <f aca="false">IF(D10&gt;0,I10/D10,"")</f>
        <v>0.0607553464704894</v>
      </c>
      <c r="Y10" s="22" t="n">
        <f aca="false">IF(E10&gt;0,J10/E10,"")</f>
        <v>0.0946263021958662</v>
      </c>
      <c r="Z10" s="22" t="n">
        <f aca="false">IF(F10&gt;0,K10/F10,"")</f>
        <v>0.14286049700506</v>
      </c>
      <c r="AA10" s="22" t="n">
        <f aca="false">IF(SUM(B10:F10)&gt;0,SUM(G10:K10)/SUM(B10:F10),"")</f>
        <v>0.0771922156724848</v>
      </c>
      <c r="AB10" s="22" t="n">
        <f aca="false">IF(L10&gt;0,Q10/L10,"")</f>
        <v>0.0756756756756757</v>
      </c>
      <c r="AC10" s="22" t="n">
        <f aca="false">IF(M10&gt;0,R10/M10,"")</f>
        <v>0.103715802368314</v>
      </c>
      <c r="AD10" s="22" t="n">
        <f aca="false">IF(N10&gt;0,S10/N10,"")</f>
        <v>0.0886539243594957</v>
      </c>
      <c r="AE10" s="22" t="n">
        <f aca="false">IF(O10&gt;0,T10/O10,"")</f>
        <v>0.0458452722063037</v>
      </c>
      <c r="AF10" s="22" t="n">
        <f aca="false">IF(P10&gt;0,U10/P10,"")</f>
        <v>0.17148814177743</v>
      </c>
      <c r="AG10" s="22" t="n">
        <f aca="false">IF(SUM(L10:P10)&gt;0,SUM(Q10:U10)/SUM(L10:P10),"")</f>
        <v>0.112623657732307</v>
      </c>
    </row>
    <row r="11" customFormat="false" ht="15" hidden="false" customHeight="false" outlineLevel="0" collapsed="false">
      <c r="A11" s="15" t="n">
        <v>45108</v>
      </c>
      <c r="B11" s="16" t="n">
        <f aca="false">SUMIFS(Flow_LGA_Month!$N:$N,Flow_LGA_Month!$A:$A,"NSW",Flow_LGA_Month!$D:$D,1,Flow_LGA_Month!$C:$C,$A11)</f>
        <v>4536.518</v>
      </c>
      <c r="C11" s="16" t="n">
        <f aca="false">SUMIFS(Flow_LGA_Month!$N:$N,Flow_LGA_Month!$A:$A,"NSW",Flow_LGA_Month!$D:$D,2,Flow_LGA_Month!$C:$C,$A11)</f>
        <v>4608.53</v>
      </c>
      <c r="D11" s="16" t="n">
        <f aca="false">SUMIFS(Flow_LGA_Month!$N:$N,Flow_LGA_Month!$A:$A,"NSW",Flow_LGA_Month!$D:$D,3,Flow_LGA_Month!$C:$C,$A11)</f>
        <v>5054.422</v>
      </c>
      <c r="E11" s="16" t="n">
        <f aca="false">SUMIFS(Flow_LGA_Month!$N:$N,Flow_LGA_Month!$A:$A,"NSW",Flow_LGA_Month!$D:$D,4,Flow_LGA_Month!$C:$C,$A11)</f>
        <v>4472.376</v>
      </c>
      <c r="F11" s="16" t="n">
        <f aca="false">SUMIFS(Flow_LGA_Month!$N:$N,Flow_LGA_Month!$A:$A,"NSW",Flow_LGA_Month!$D:$D,5,Flow_LGA_Month!$C:$C,$A11)</f>
        <v>4508.893</v>
      </c>
      <c r="G11" s="16" t="n">
        <f aca="false">SUMIFS(Flow_LGA_Month!$K:$K,Flow_LGA_Month!$A:$A,"NSW",Flow_LGA_Month!$D:$D,1,Flow_LGA_Month!$C:$C,$A11)</f>
        <v>235.875</v>
      </c>
      <c r="H11" s="16" t="n">
        <f aca="false">SUMIFS(Flow_LGA_Month!$K:$K,Flow_LGA_Month!$A:$A,"NSW",Flow_LGA_Month!$D:$D,2,Flow_LGA_Month!$C:$C,$A11)</f>
        <v>234.6</v>
      </c>
      <c r="I11" s="16" t="n">
        <f aca="false">SUMIFS(Flow_LGA_Month!$K:$K,Flow_LGA_Month!$A:$A,"NSW",Flow_LGA_Month!$D:$D,3,Flow_LGA_Month!$C:$C,$A11)</f>
        <v>354.075</v>
      </c>
      <c r="J11" s="16" t="n">
        <f aca="false">SUMIFS(Flow_LGA_Month!$K:$K,Flow_LGA_Month!$A:$A,"NSW",Flow_LGA_Month!$D:$D,4,Flow_LGA_Month!$C:$C,$A11)</f>
        <v>439.45</v>
      </c>
      <c r="K11" s="16" t="n">
        <f aca="false">SUMIFS(Flow_LGA_Month!$K:$K,Flow_LGA_Month!$A:$A,"NSW",Flow_LGA_Month!$D:$D,5,Flow_LGA_Month!$C:$C,$A11)</f>
        <v>605.625</v>
      </c>
      <c r="L11" s="16" t="n">
        <f aca="false">SUMIFS(Flow_LGA_Month!$N:$N,Flow_LGA_Month!$A:$A,"QLD",Flow_LGA_Month!$D:$D,1,Flow_LGA_Month!$C:$C,$A11)</f>
        <v>1873</v>
      </c>
      <c r="M11" s="16" t="n">
        <f aca="false">SUMIFS(Flow_LGA_Month!$N:$N,Flow_LGA_Month!$A:$A,"QLD",Flow_LGA_Month!$D:$D,2,Flow_LGA_Month!$C:$C,$A11)</f>
        <v>1987</v>
      </c>
      <c r="N11" s="16" t="n">
        <f aca="false">SUMIFS(Flow_LGA_Month!$N:$N,Flow_LGA_Month!$A:$A,"QLD",Flow_LGA_Month!$D:$D,3,Flow_LGA_Month!$C:$C,$A11)</f>
        <v>2245</v>
      </c>
      <c r="O11" s="16" t="n">
        <f aca="false">SUMIFS(Flow_LGA_Month!$N:$N,Flow_LGA_Month!$A:$A,"QLD",Flow_LGA_Month!$D:$D,4,Flow_LGA_Month!$C:$C,$A11)</f>
        <v>990</v>
      </c>
      <c r="P11" s="16" t="n">
        <f aca="false">SUMIFS(Flow_LGA_Month!$N:$N,Flow_LGA_Month!$A:$A,"QLD",Flow_LGA_Month!$D:$D,5,Flow_LGA_Month!$C:$C,$A11)</f>
        <v>3137</v>
      </c>
      <c r="Q11" s="16" t="n">
        <f aca="false">SUMIFS(Flow_LGA_Month!$K:$K,Flow_LGA_Month!$A:$A,"QLD",Flow_LGA_Month!$D:$D,1,Flow_LGA_Month!$C:$C,$A11)</f>
        <v>72</v>
      </c>
      <c r="R11" s="16" t="n">
        <f aca="false">SUMIFS(Flow_LGA_Month!$K:$K,Flow_LGA_Month!$A:$A,"QLD",Flow_LGA_Month!$D:$D,2,Flow_LGA_Month!$C:$C,$A11)</f>
        <v>165</v>
      </c>
      <c r="S11" s="16" t="n">
        <f aca="false">SUMIFS(Flow_LGA_Month!$K:$K,Flow_LGA_Month!$A:$A,"QLD",Flow_LGA_Month!$D:$D,3,Flow_LGA_Month!$C:$C,$A11)</f>
        <v>148</v>
      </c>
      <c r="T11" s="16" t="n">
        <f aca="false">SUMIFS(Flow_LGA_Month!$K:$K,Flow_LGA_Month!$A:$A,"QLD",Flow_LGA_Month!$D:$D,4,Flow_LGA_Month!$C:$C,$A11)</f>
        <v>37</v>
      </c>
      <c r="U11" s="16" t="n">
        <f aca="false">SUMIFS(Flow_LGA_Month!$K:$K,Flow_LGA_Month!$A:$A,"QLD",Flow_LGA_Month!$D:$D,5,Flow_LGA_Month!$C:$C,$A11)</f>
        <v>375</v>
      </c>
      <c r="V11" s="22" t="n">
        <f aca="false">IF(B11&gt;0,G11/B11,"")</f>
        <v>0.0519947237065961</v>
      </c>
      <c r="W11" s="22" t="n">
        <f aca="false">IF(C11&gt;0,H11/C11,"")</f>
        <v>0.0509056033051754</v>
      </c>
      <c r="X11" s="22" t="n">
        <f aca="false">IF(D11&gt;0,I11/D11,"")</f>
        <v>0.0700525203475294</v>
      </c>
      <c r="Y11" s="22" t="n">
        <f aca="false">IF(E11&gt;0,J11/E11,"")</f>
        <v>0.0982587331655478</v>
      </c>
      <c r="Z11" s="22" t="n">
        <f aca="false">IF(F11&gt;0,K11/F11,"")</f>
        <v>0.134317891331642</v>
      </c>
      <c r="AA11" s="22" t="n">
        <f aca="false">IF(SUM(B11:F11)&gt;0,SUM(G11:K11)/SUM(B11:F11),"")</f>
        <v>0.0806542448883963</v>
      </c>
      <c r="AB11" s="22" t="n">
        <f aca="false">IF(L11&gt;0,Q11/L11,"")</f>
        <v>0.0384410037373198</v>
      </c>
      <c r="AC11" s="22" t="n">
        <f aca="false">IF(M11&gt;0,R11/M11,"")</f>
        <v>0.0830397584297937</v>
      </c>
      <c r="AD11" s="22" t="n">
        <f aca="false">IF(N11&gt;0,S11/N11,"")</f>
        <v>0.065924276169265</v>
      </c>
      <c r="AE11" s="22" t="n">
        <f aca="false">IF(O11&gt;0,T11/O11,"")</f>
        <v>0.0373737373737374</v>
      </c>
      <c r="AF11" s="22" t="n">
        <f aca="false">IF(P11&gt;0,U11/P11,"")</f>
        <v>0.11954096270322</v>
      </c>
      <c r="AG11" s="22" t="n">
        <f aca="false">IF(SUM(L11:P11)&gt;0,SUM(Q11:U11)/SUM(L11:P11),"")</f>
        <v>0.0778928850664582</v>
      </c>
    </row>
    <row r="12" customFormat="false" ht="15" hidden="false" customHeight="false" outlineLevel="0" collapsed="false">
      <c r="A12" s="15" t="n">
        <v>45139</v>
      </c>
      <c r="B12" s="16" t="n">
        <f aca="false">SUMIFS(Flow_LGA_Month!$N:$N,Flow_LGA_Month!$A:$A,"NSW",Flow_LGA_Month!$D:$D,1,Flow_LGA_Month!$C:$C,$A12)</f>
        <v>5254.005</v>
      </c>
      <c r="C12" s="16" t="n">
        <f aca="false">SUMIFS(Flow_LGA_Month!$N:$N,Flow_LGA_Month!$A:$A,"NSW",Flow_LGA_Month!$D:$D,2,Flow_LGA_Month!$C:$C,$A12)</f>
        <v>5507.253</v>
      </c>
      <c r="D12" s="16" t="n">
        <f aca="false">SUMIFS(Flow_LGA_Month!$N:$N,Flow_LGA_Month!$A:$A,"NSW",Flow_LGA_Month!$D:$D,3,Flow_LGA_Month!$C:$C,$A12)</f>
        <v>5977.234</v>
      </c>
      <c r="E12" s="16" t="n">
        <f aca="false">SUMIFS(Flow_LGA_Month!$N:$N,Flow_LGA_Month!$A:$A,"NSW",Flow_LGA_Month!$D:$D,4,Flow_LGA_Month!$C:$C,$A12)</f>
        <v>5074.855</v>
      </c>
      <c r="F12" s="16" t="n">
        <f aca="false">SUMIFS(Flow_LGA_Month!$N:$N,Flow_LGA_Month!$A:$A,"NSW",Flow_LGA_Month!$D:$D,5,Flow_LGA_Month!$C:$C,$A12)</f>
        <v>5014.082</v>
      </c>
      <c r="G12" s="16" t="n">
        <f aca="false">SUMIFS(Flow_LGA_Month!$K:$K,Flow_LGA_Month!$A:$A,"NSW",Flow_LGA_Month!$D:$D,1,Flow_LGA_Month!$C:$C,$A12)</f>
        <v>191.25</v>
      </c>
      <c r="H12" s="16" t="n">
        <f aca="false">SUMIFS(Flow_LGA_Month!$K:$K,Flow_LGA_Month!$A:$A,"NSW",Flow_LGA_Month!$D:$D,2,Flow_LGA_Month!$C:$C,$A12)</f>
        <v>223.125</v>
      </c>
      <c r="I12" s="16" t="n">
        <f aca="false">SUMIFS(Flow_LGA_Month!$K:$K,Flow_LGA_Month!$A:$A,"NSW",Flow_LGA_Month!$D:$D,3,Flow_LGA_Month!$C:$C,$A12)</f>
        <v>313.65</v>
      </c>
      <c r="J12" s="16" t="n">
        <f aca="false">SUMIFS(Flow_LGA_Month!$K:$K,Flow_LGA_Month!$A:$A,"NSW",Flow_LGA_Month!$D:$D,4,Flow_LGA_Month!$C:$C,$A12)</f>
        <v>430.575</v>
      </c>
      <c r="K12" s="16" t="n">
        <f aca="false">SUMIFS(Flow_LGA_Month!$K:$K,Flow_LGA_Month!$A:$A,"NSW",Flow_LGA_Month!$D:$D,5,Flow_LGA_Month!$C:$C,$A12)</f>
        <v>563.55</v>
      </c>
      <c r="L12" s="16" t="n">
        <f aca="false">SUMIFS(Flow_LGA_Month!$N:$N,Flow_LGA_Month!$A:$A,"QLD",Flow_LGA_Month!$D:$D,1,Flow_LGA_Month!$C:$C,$A12)</f>
        <v>1998</v>
      </c>
      <c r="M12" s="16" t="n">
        <f aca="false">SUMIFS(Flow_LGA_Month!$N:$N,Flow_LGA_Month!$A:$A,"QLD",Flow_LGA_Month!$D:$D,2,Flow_LGA_Month!$C:$C,$A12)</f>
        <v>2356</v>
      </c>
      <c r="N12" s="16" t="n">
        <f aca="false">SUMIFS(Flow_LGA_Month!$N:$N,Flow_LGA_Month!$A:$A,"QLD",Flow_LGA_Month!$D:$D,3,Flow_LGA_Month!$C:$C,$A12)</f>
        <v>2427</v>
      </c>
      <c r="O12" s="16" t="n">
        <f aca="false">SUMIFS(Flow_LGA_Month!$N:$N,Flow_LGA_Month!$A:$A,"QLD",Flow_LGA_Month!$D:$D,4,Flow_LGA_Month!$C:$C,$A12)</f>
        <v>1100</v>
      </c>
      <c r="P12" s="16" t="n">
        <f aca="false">SUMIFS(Flow_LGA_Month!$N:$N,Flow_LGA_Month!$A:$A,"QLD",Flow_LGA_Month!$D:$D,5,Flow_LGA_Month!$C:$C,$A12)</f>
        <v>3687</v>
      </c>
      <c r="Q12" s="16" t="n">
        <f aca="false">SUMIFS(Flow_LGA_Month!$K:$K,Flow_LGA_Month!$A:$A,"QLD",Flow_LGA_Month!$D:$D,1,Flow_LGA_Month!$C:$C,$A12)</f>
        <v>179</v>
      </c>
      <c r="R12" s="16" t="n">
        <f aca="false">SUMIFS(Flow_LGA_Month!$K:$K,Flow_LGA_Month!$A:$A,"QLD",Flow_LGA_Month!$D:$D,2,Flow_LGA_Month!$C:$C,$A12)</f>
        <v>330</v>
      </c>
      <c r="S12" s="16" t="n">
        <f aca="false">SUMIFS(Flow_LGA_Month!$K:$K,Flow_LGA_Month!$A:$A,"QLD",Flow_LGA_Month!$D:$D,3,Flow_LGA_Month!$C:$C,$A12)</f>
        <v>271</v>
      </c>
      <c r="T12" s="16" t="n">
        <f aca="false">SUMIFS(Flow_LGA_Month!$K:$K,Flow_LGA_Month!$A:$A,"QLD",Flow_LGA_Month!$D:$D,4,Flow_LGA_Month!$C:$C,$A12)</f>
        <v>102</v>
      </c>
      <c r="U12" s="16" t="n">
        <f aca="false">SUMIFS(Flow_LGA_Month!$K:$K,Flow_LGA_Month!$A:$A,"QLD",Flow_LGA_Month!$D:$D,5,Flow_LGA_Month!$C:$C,$A12)</f>
        <v>762</v>
      </c>
      <c r="V12" s="22" t="n">
        <f aca="false">IF(B12&gt;0,G12/B12,"")</f>
        <v>0.0364008028161374</v>
      </c>
      <c r="W12" s="22" t="n">
        <f aca="false">IF(C12&gt;0,H12/C12,"")</f>
        <v>0.0405147539072565</v>
      </c>
      <c r="X12" s="22" t="n">
        <f aca="false">IF(D12&gt;0,I12/D12,"")</f>
        <v>0.0524741042428655</v>
      </c>
      <c r="Y12" s="22" t="n">
        <f aca="false">IF(E12&gt;0,J12/E12,"")</f>
        <v>0.0848447886688388</v>
      </c>
      <c r="Z12" s="22" t="n">
        <f aca="false">IF(F12&gt;0,K12/F12,"")</f>
        <v>0.112393455073132</v>
      </c>
      <c r="AA12" s="22" t="n">
        <f aca="false">IF(SUM(B12:F12)&gt;0,SUM(G12:K12)/SUM(B12:F12),"")</f>
        <v>0.0641936280960803</v>
      </c>
      <c r="AB12" s="22" t="n">
        <f aca="false">IF(L12&gt;0,Q12/L12,"")</f>
        <v>0.0895895895895896</v>
      </c>
      <c r="AC12" s="22" t="n">
        <f aca="false">IF(M12&gt;0,R12/M12,"")</f>
        <v>0.140067911714771</v>
      </c>
      <c r="AD12" s="22" t="n">
        <f aca="false">IF(N12&gt;0,S12/N12,"")</f>
        <v>0.111660486196951</v>
      </c>
      <c r="AE12" s="22" t="n">
        <f aca="false">IF(O12&gt;0,T12/O12,"")</f>
        <v>0.0927272727272727</v>
      </c>
      <c r="AF12" s="22" t="n">
        <f aca="false">IF(P12&gt;0,U12/P12,"")</f>
        <v>0.206672091131001</v>
      </c>
      <c r="AG12" s="22" t="n">
        <f aca="false">IF(SUM(L12:P12)&gt;0,SUM(Q12:U12)/SUM(L12:P12),"")</f>
        <v>0.142116182572614</v>
      </c>
    </row>
    <row r="13" customFormat="false" ht="15" hidden="false" customHeight="false" outlineLevel="0" collapsed="false">
      <c r="A13" s="15" t="n">
        <v>45170</v>
      </c>
      <c r="B13" s="16" t="n">
        <f aca="false">SUMIFS(Flow_LGA_Month!$N:$N,Flow_LGA_Month!$A:$A,"NSW",Flow_LGA_Month!$D:$D,1,Flow_LGA_Month!$C:$C,$A13)</f>
        <v>5180.09</v>
      </c>
      <c r="C13" s="16" t="n">
        <f aca="false">SUMIFS(Flow_LGA_Month!$N:$N,Flow_LGA_Month!$A:$A,"NSW",Flow_LGA_Month!$D:$D,2,Flow_LGA_Month!$C:$C,$A13)</f>
        <v>5689.011</v>
      </c>
      <c r="D13" s="16" t="n">
        <f aca="false">SUMIFS(Flow_LGA_Month!$N:$N,Flow_LGA_Month!$A:$A,"NSW",Flow_LGA_Month!$D:$D,3,Flow_LGA_Month!$C:$C,$A13)</f>
        <v>6083.11</v>
      </c>
      <c r="E13" s="16" t="n">
        <f aca="false">SUMIFS(Flow_LGA_Month!$N:$N,Flow_LGA_Month!$A:$A,"NSW",Flow_LGA_Month!$D:$D,4,Flow_LGA_Month!$C:$C,$A13)</f>
        <v>5274.518</v>
      </c>
      <c r="F13" s="16" t="n">
        <f aca="false">SUMIFS(Flow_LGA_Month!$N:$N,Flow_LGA_Month!$A:$A,"NSW",Flow_LGA_Month!$D:$D,5,Flow_LGA_Month!$C:$C,$A13)</f>
        <v>5344.951</v>
      </c>
      <c r="G13" s="16" t="n">
        <f aca="false">SUMIFS(Flow_LGA_Month!$K:$K,Flow_LGA_Month!$A:$A,"NSW",Flow_LGA_Month!$D:$D,1,Flow_LGA_Month!$C:$C,$A13)</f>
        <v>303.45</v>
      </c>
      <c r="H13" s="16" t="n">
        <f aca="false">SUMIFS(Flow_LGA_Month!$K:$K,Flow_LGA_Month!$A:$A,"NSW",Flow_LGA_Month!$D:$D,2,Flow_LGA_Month!$C:$C,$A13)</f>
        <v>357</v>
      </c>
      <c r="I13" s="16" t="n">
        <f aca="false">SUMIFS(Flow_LGA_Month!$K:$K,Flow_LGA_Month!$A:$A,"NSW",Flow_LGA_Month!$D:$D,3,Flow_LGA_Month!$C:$C,$A13)</f>
        <v>512.15</v>
      </c>
      <c r="J13" s="16" t="n">
        <f aca="false">SUMIFS(Flow_LGA_Month!$K:$K,Flow_LGA_Month!$A:$A,"NSW",Flow_LGA_Month!$D:$D,4,Flow_LGA_Month!$C:$C,$A13)</f>
        <v>587.35</v>
      </c>
      <c r="K13" s="16" t="n">
        <f aca="false">SUMIFS(Flow_LGA_Month!$K:$K,Flow_LGA_Month!$A:$A,"NSW",Flow_LGA_Month!$D:$D,5,Flow_LGA_Month!$C:$C,$A13)</f>
        <v>794</v>
      </c>
      <c r="L13" s="16" t="n">
        <f aca="false">SUMIFS(Flow_LGA_Month!$N:$N,Flow_LGA_Month!$A:$A,"QLD",Flow_LGA_Month!$D:$D,1,Flow_LGA_Month!$C:$C,$A13)</f>
        <v>2010</v>
      </c>
      <c r="M13" s="16" t="n">
        <f aca="false">SUMIFS(Flow_LGA_Month!$N:$N,Flow_LGA_Month!$A:$A,"QLD",Flow_LGA_Month!$D:$D,2,Flow_LGA_Month!$C:$C,$A13)</f>
        <v>2398</v>
      </c>
      <c r="N13" s="16" t="n">
        <f aca="false">SUMIFS(Flow_LGA_Month!$N:$N,Flow_LGA_Month!$A:$A,"QLD",Flow_LGA_Month!$D:$D,3,Flow_LGA_Month!$C:$C,$A13)</f>
        <v>2346</v>
      </c>
      <c r="O13" s="16" t="n">
        <f aca="false">SUMIFS(Flow_LGA_Month!$N:$N,Flow_LGA_Month!$A:$A,"QLD",Flow_LGA_Month!$D:$D,4,Flow_LGA_Month!$C:$C,$A13)</f>
        <v>1118</v>
      </c>
      <c r="P13" s="16" t="n">
        <f aca="false">SUMIFS(Flow_LGA_Month!$N:$N,Flow_LGA_Month!$A:$A,"QLD",Flow_LGA_Month!$D:$D,5,Flow_LGA_Month!$C:$C,$A13)</f>
        <v>3497</v>
      </c>
      <c r="Q13" s="16" t="n">
        <f aca="false">SUMIFS(Flow_LGA_Month!$K:$K,Flow_LGA_Month!$A:$A,"QLD",Flow_LGA_Month!$D:$D,1,Flow_LGA_Month!$C:$C,$A13)</f>
        <v>144</v>
      </c>
      <c r="R13" s="16" t="n">
        <f aca="false">SUMIFS(Flow_LGA_Month!$K:$K,Flow_LGA_Month!$A:$A,"QLD",Flow_LGA_Month!$D:$D,2,Flow_LGA_Month!$C:$C,$A13)</f>
        <v>310</v>
      </c>
      <c r="S13" s="16" t="n">
        <f aca="false">SUMIFS(Flow_LGA_Month!$K:$K,Flow_LGA_Month!$A:$A,"QLD",Flow_LGA_Month!$D:$D,3,Flow_LGA_Month!$C:$C,$A13)</f>
        <v>217</v>
      </c>
      <c r="T13" s="16" t="n">
        <f aca="false">SUMIFS(Flow_LGA_Month!$K:$K,Flow_LGA_Month!$A:$A,"QLD",Flow_LGA_Month!$D:$D,4,Flow_LGA_Month!$C:$C,$A13)</f>
        <v>73</v>
      </c>
      <c r="U13" s="16" t="n">
        <f aca="false">SUMIFS(Flow_LGA_Month!$K:$K,Flow_LGA_Month!$A:$A,"QLD",Flow_LGA_Month!$D:$D,5,Flow_LGA_Month!$C:$C,$A13)</f>
        <v>546</v>
      </c>
      <c r="V13" s="22" t="n">
        <f aca="false">IF(B13&gt;0,G13/B13,"")</f>
        <v>0.0585800632807538</v>
      </c>
      <c r="W13" s="22" t="n">
        <f aca="false">IF(C13&gt;0,H13/C13,"")</f>
        <v>0.0627525592761202</v>
      </c>
      <c r="X13" s="22" t="n">
        <f aca="false">IF(D13&gt;0,I13/D13,"")</f>
        <v>0.0841921319851195</v>
      </c>
      <c r="Y13" s="22" t="n">
        <f aca="false">IF(E13&gt;0,J13/E13,"")</f>
        <v>0.111356146665913</v>
      </c>
      <c r="Z13" s="22" t="n">
        <f aca="false">IF(F13&gt;0,K13/F13,"")</f>
        <v>0.148551408609733</v>
      </c>
      <c r="AA13" s="22" t="n">
        <f aca="false">IF(SUM(B13:F13)&gt;0,SUM(G13:K13)/SUM(B13:F13),"")</f>
        <v>0.0926294661768888</v>
      </c>
      <c r="AB13" s="22" t="n">
        <f aca="false">IF(L13&gt;0,Q13/L13,"")</f>
        <v>0.0716417910447761</v>
      </c>
      <c r="AC13" s="22" t="n">
        <f aca="false">IF(M13&gt;0,R13/M13,"")</f>
        <v>0.129274395329441</v>
      </c>
      <c r="AD13" s="22" t="n">
        <f aca="false">IF(N13&gt;0,S13/N13,"")</f>
        <v>0.0924978687127025</v>
      </c>
      <c r="AE13" s="22" t="n">
        <f aca="false">IF(O13&gt;0,T13/O13,"")</f>
        <v>0.0652951699463327</v>
      </c>
      <c r="AF13" s="22" t="n">
        <f aca="false">IF(P13&gt;0,U13/P13,"")</f>
        <v>0.156133828996283</v>
      </c>
      <c r="AG13" s="22" t="n">
        <f aca="false">IF(SUM(L13:P13)&gt;0,SUM(Q13:U13)/SUM(L13:P13),"")</f>
        <v>0.113466443838508</v>
      </c>
    </row>
    <row r="14" customFormat="false" ht="15" hidden="false" customHeight="false" outlineLevel="0" collapsed="false">
      <c r="A14" s="15" t="n">
        <v>45200</v>
      </c>
      <c r="B14" s="16" t="n">
        <f aca="false">SUMIFS(Flow_LGA_Month!$N:$N,Flow_LGA_Month!$A:$A,"NSW",Flow_LGA_Month!$D:$D,1,Flow_LGA_Month!$C:$C,$A14)</f>
        <v>4875.073</v>
      </c>
      <c r="C14" s="16" t="n">
        <f aca="false">SUMIFS(Flow_LGA_Month!$N:$N,Flow_LGA_Month!$A:$A,"NSW",Flow_LGA_Month!$D:$D,2,Flow_LGA_Month!$C:$C,$A14)</f>
        <v>5387.81</v>
      </c>
      <c r="D14" s="16" t="n">
        <f aca="false">SUMIFS(Flow_LGA_Month!$N:$N,Flow_LGA_Month!$A:$A,"NSW",Flow_LGA_Month!$D:$D,3,Flow_LGA_Month!$C:$C,$A14)</f>
        <v>5766.79</v>
      </c>
      <c r="E14" s="16" t="n">
        <f aca="false">SUMIFS(Flow_LGA_Month!$N:$N,Flow_LGA_Month!$A:$A,"NSW",Flow_LGA_Month!$D:$D,4,Flow_LGA_Month!$C:$C,$A14)</f>
        <v>4632.414</v>
      </c>
      <c r="F14" s="16" t="n">
        <f aca="false">SUMIFS(Flow_LGA_Month!$N:$N,Flow_LGA_Month!$A:$A,"NSW",Flow_LGA_Month!$D:$D,5,Flow_LGA_Month!$C:$C,$A14)</f>
        <v>4757.552</v>
      </c>
      <c r="G14" s="16" t="n">
        <f aca="false">SUMIFS(Flow_LGA_Month!$K:$K,Flow_LGA_Month!$A:$A,"NSW",Flow_LGA_Month!$D:$D,1,Flow_LGA_Month!$C:$C,$A14)</f>
        <v>205.275</v>
      </c>
      <c r="H14" s="16" t="n">
        <f aca="false">SUMIFS(Flow_LGA_Month!$K:$K,Flow_LGA_Month!$A:$A,"NSW",Flow_LGA_Month!$D:$D,2,Flow_LGA_Month!$C:$C,$A14)</f>
        <v>216.75</v>
      </c>
      <c r="I14" s="16" t="n">
        <f aca="false">SUMIFS(Flow_LGA_Month!$K:$K,Flow_LGA_Month!$A:$A,"NSW",Flow_LGA_Month!$D:$D,3,Flow_LGA_Month!$C:$C,$A14)</f>
        <v>317.475</v>
      </c>
      <c r="J14" s="16" t="n">
        <f aca="false">SUMIFS(Flow_LGA_Month!$K:$K,Flow_LGA_Month!$A:$A,"NSW",Flow_LGA_Month!$D:$D,4,Flow_LGA_Month!$C:$C,$A14)</f>
        <v>393.975</v>
      </c>
      <c r="K14" s="16" t="n">
        <f aca="false">SUMIFS(Flow_LGA_Month!$K:$K,Flow_LGA_Month!$A:$A,"NSW",Flow_LGA_Month!$D:$D,5,Flow_LGA_Month!$C:$C,$A14)</f>
        <v>540.6</v>
      </c>
      <c r="L14" s="16" t="n">
        <f aca="false">SUMIFS(Flow_LGA_Month!$N:$N,Flow_LGA_Month!$A:$A,"QLD",Flow_LGA_Month!$D:$D,1,Flow_LGA_Month!$C:$C,$A14)</f>
        <v>1936</v>
      </c>
      <c r="M14" s="16" t="n">
        <f aca="false">SUMIFS(Flow_LGA_Month!$N:$N,Flow_LGA_Month!$A:$A,"QLD",Flow_LGA_Month!$D:$D,2,Flow_LGA_Month!$C:$C,$A14)</f>
        <v>2091</v>
      </c>
      <c r="N14" s="16" t="n">
        <f aca="false">SUMIFS(Flow_LGA_Month!$N:$N,Flow_LGA_Month!$A:$A,"QLD",Flow_LGA_Month!$D:$D,3,Flow_LGA_Month!$C:$C,$A14)</f>
        <v>2273</v>
      </c>
      <c r="O14" s="16" t="n">
        <f aca="false">SUMIFS(Flow_LGA_Month!$N:$N,Flow_LGA_Month!$A:$A,"QLD",Flow_LGA_Month!$D:$D,4,Flow_LGA_Month!$C:$C,$A14)</f>
        <v>1103</v>
      </c>
      <c r="P14" s="16" t="n">
        <f aca="false">SUMIFS(Flow_LGA_Month!$N:$N,Flow_LGA_Month!$A:$A,"QLD",Flow_LGA_Month!$D:$D,5,Flow_LGA_Month!$C:$C,$A14)</f>
        <v>3241</v>
      </c>
      <c r="Q14" s="16" t="n">
        <f aca="false">SUMIFS(Flow_LGA_Month!$K:$K,Flow_LGA_Month!$A:$A,"QLD",Flow_LGA_Month!$D:$D,1,Flow_LGA_Month!$C:$C,$A14)</f>
        <v>120</v>
      </c>
      <c r="R14" s="16" t="n">
        <f aca="false">SUMIFS(Flow_LGA_Month!$K:$K,Flow_LGA_Month!$A:$A,"QLD",Flow_LGA_Month!$D:$D,2,Flow_LGA_Month!$C:$C,$A14)</f>
        <v>151</v>
      </c>
      <c r="S14" s="16" t="n">
        <f aca="false">SUMIFS(Flow_LGA_Month!$K:$K,Flow_LGA_Month!$A:$A,"QLD",Flow_LGA_Month!$D:$D,3,Flow_LGA_Month!$C:$C,$A14)</f>
        <v>163</v>
      </c>
      <c r="T14" s="16" t="n">
        <f aca="false">SUMIFS(Flow_LGA_Month!$K:$K,Flow_LGA_Month!$A:$A,"QLD",Flow_LGA_Month!$D:$D,4,Flow_LGA_Month!$C:$C,$A14)</f>
        <v>57</v>
      </c>
      <c r="U14" s="16" t="n">
        <f aca="false">SUMIFS(Flow_LGA_Month!$K:$K,Flow_LGA_Month!$A:$A,"QLD",Flow_LGA_Month!$D:$D,5,Flow_LGA_Month!$C:$C,$A14)</f>
        <v>357</v>
      </c>
      <c r="V14" s="22" t="n">
        <f aca="false">IF(B14&gt;0,G14/B14,"")</f>
        <v>0.0421070617814338</v>
      </c>
      <c r="W14" s="22" t="n">
        <f aca="false">IF(C14&gt;0,H14/C14,"")</f>
        <v>0.0402297037200644</v>
      </c>
      <c r="X14" s="22" t="n">
        <f aca="false">IF(D14&gt;0,I14/D14,"")</f>
        <v>0.0550522907891565</v>
      </c>
      <c r="Y14" s="22" t="n">
        <f aca="false">IF(E14&gt;0,J14/E14,"")</f>
        <v>0.0850474504221773</v>
      </c>
      <c r="Z14" s="22" t="n">
        <f aca="false">IF(F14&gt;0,K14/F14,"")</f>
        <v>0.113629866788634</v>
      </c>
      <c r="AA14" s="22" t="n">
        <f aca="false">IF(SUM(B14:F14)&gt;0,SUM(G14:K14)/SUM(B14:F14),"")</f>
        <v>0.0658575442397117</v>
      </c>
      <c r="AB14" s="22" t="n">
        <f aca="false">IF(L14&gt;0,Q14/L14,"")</f>
        <v>0.0619834710743802</v>
      </c>
      <c r="AC14" s="22" t="n">
        <f aca="false">IF(M14&gt;0,R14/M14,"")</f>
        <v>0.0722142515542803</v>
      </c>
      <c r="AD14" s="22" t="n">
        <f aca="false">IF(N14&gt;0,S14/N14,"")</f>
        <v>0.0717113946326441</v>
      </c>
      <c r="AE14" s="22" t="n">
        <f aca="false">IF(O14&gt;0,T14/O14,"")</f>
        <v>0.0516772438803264</v>
      </c>
      <c r="AF14" s="22" t="n">
        <f aca="false">IF(P14&gt;0,U14/P14,"")</f>
        <v>0.110151187904968</v>
      </c>
      <c r="AG14" s="22" t="n">
        <f aca="false">IF(SUM(L14:P14)&gt;0,SUM(Q14:U14)/SUM(L14:P14),"")</f>
        <v>0.0796692972566704</v>
      </c>
    </row>
    <row r="15" customFormat="false" ht="15" hidden="false" customHeight="false" outlineLevel="0" collapsed="false">
      <c r="A15" s="15" t="n">
        <v>45231</v>
      </c>
      <c r="B15" s="16" t="n">
        <f aca="false">SUMIFS(Flow_LGA_Month!$N:$N,Flow_LGA_Month!$A:$A,"NSW",Flow_LGA_Month!$D:$D,1,Flow_LGA_Month!$C:$C,$A15)</f>
        <v>5111.144</v>
      </c>
      <c r="C15" s="16" t="n">
        <f aca="false">SUMIFS(Flow_LGA_Month!$N:$N,Flow_LGA_Month!$A:$A,"NSW",Flow_LGA_Month!$D:$D,2,Flow_LGA_Month!$C:$C,$A15)</f>
        <v>5320.405</v>
      </c>
      <c r="D15" s="16" t="n">
        <f aca="false">SUMIFS(Flow_LGA_Month!$N:$N,Flow_LGA_Month!$A:$A,"NSW",Flow_LGA_Month!$D:$D,3,Flow_LGA_Month!$C:$C,$A15)</f>
        <v>5840.457</v>
      </c>
      <c r="E15" s="16" t="n">
        <f aca="false">SUMIFS(Flow_LGA_Month!$N:$N,Flow_LGA_Month!$A:$A,"NSW",Flow_LGA_Month!$D:$D,4,Flow_LGA_Month!$C:$C,$A15)</f>
        <v>4878.938</v>
      </c>
      <c r="F15" s="16" t="n">
        <f aca="false">SUMIFS(Flow_LGA_Month!$N:$N,Flow_LGA_Month!$A:$A,"NSW",Flow_LGA_Month!$D:$D,5,Flow_LGA_Month!$C:$C,$A15)</f>
        <v>4779.451</v>
      </c>
      <c r="G15" s="16" t="n">
        <f aca="false">SUMIFS(Flow_LGA_Month!$K:$K,Flow_LGA_Month!$A:$A,"NSW",Flow_LGA_Month!$D:$D,1,Flow_LGA_Month!$C:$C,$A15)</f>
        <v>300.9</v>
      </c>
      <c r="H15" s="16" t="n">
        <f aca="false">SUMIFS(Flow_LGA_Month!$K:$K,Flow_LGA_Month!$A:$A,"NSW",Flow_LGA_Month!$D:$D,2,Flow_LGA_Month!$C:$C,$A15)</f>
        <v>311.1</v>
      </c>
      <c r="I15" s="16" t="n">
        <f aca="false">SUMIFS(Flow_LGA_Month!$K:$K,Flow_LGA_Month!$A:$A,"NSW",Flow_LGA_Month!$D:$D,3,Flow_LGA_Month!$C:$C,$A15)</f>
        <v>465.45</v>
      </c>
      <c r="J15" s="16" t="n">
        <f aca="false">SUMIFS(Flow_LGA_Month!$K:$K,Flow_LGA_Month!$A:$A,"NSW",Flow_LGA_Month!$D:$D,4,Flow_LGA_Month!$C:$C,$A15)</f>
        <v>574.625</v>
      </c>
      <c r="K15" s="16" t="n">
        <f aca="false">SUMIFS(Flow_LGA_Month!$K:$K,Flow_LGA_Month!$A:$A,"NSW",Flow_LGA_Month!$D:$D,5,Flow_LGA_Month!$C:$C,$A15)</f>
        <v>733.825</v>
      </c>
      <c r="L15" s="16" t="n">
        <f aca="false">SUMIFS(Flow_LGA_Month!$N:$N,Flow_LGA_Month!$A:$A,"QLD",Flow_LGA_Month!$D:$D,1,Flow_LGA_Month!$C:$C,$A15)</f>
        <v>2177</v>
      </c>
      <c r="M15" s="16" t="n">
        <f aca="false">SUMIFS(Flow_LGA_Month!$N:$N,Flow_LGA_Month!$A:$A,"QLD",Flow_LGA_Month!$D:$D,2,Flow_LGA_Month!$C:$C,$A15)</f>
        <v>2279</v>
      </c>
      <c r="N15" s="16" t="n">
        <f aca="false">SUMIFS(Flow_LGA_Month!$N:$N,Flow_LGA_Month!$A:$A,"QLD",Flow_LGA_Month!$D:$D,3,Flow_LGA_Month!$C:$C,$A15)</f>
        <v>2443</v>
      </c>
      <c r="O15" s="16" t="n">
        <f aca="false">SUMIFS(Flow_LGA_Month!$N:$N,Flow_LGA_Month!$A:$A,"QLD",Flow_LGA_Month!$D:$D,4,Flow_LGA_Month!$C:$C,$A15)</f>
        <v>1096</v>
      </c>
      <c r="P15" s="16" t="n">
        <f aca="false">SUMIFS(Flow_LGA_Month!$N:$N,Flow_LGA_Month!$A:$A,"QLD",Flow_LGA_Month!$D:$D,5,Flow_LGA_Month!$C:$C,$A15)</f>
        <v>3571</v>
      </c>
      <c r="Q15" s="16" t="n">
        <f aca="false">SUMIFS(Flow_LGA_Month!$K:$K,Flow_LGA_Month!$A:$A,"QLD",Flow_LGA_Month!$D:$D,1,Flow_LGA_Month!$C:$C,$A15)</f>
        <v>197</v>
      </c>
      <c r="R15" s="16" t="n">
        <f aca="false">SUMIFS(Flow_LGA_Month!$K:$K,Flow_LGA_Month!$A:$A,"QLD",Flow_LGA_Month!$D:$D,2,Flow_LGA_Month!$C:$C,$A15)</f>
        <v>350</v>
      </c>
      <c r="S15" s="16" t="n">
        <f aca="false">SUMIFS(Flow_LGA_Month!$K:$K,Flow_LGA_Month!$A:$A,"QLD",Flow_LGA_Month!$D:$D,3,Flow_LGA_Month!$C:$C,$A15)</f>
        <v>247</v>
      </c>
      <c r="T15" s="16" t="n">
        <f aca="false">SUMIFS(Flow_LGA_Month!$K:$K,Flow_LGA_Month!$A:$A,"QLD",Flow_LGA_Month!$D:$D,4,Flow_LGA_Month!$C:$C,$A15)</f>
        <v>92</v>
      </c>
      <c r="U15" s="16" t="n">
        <f aca="false">SUMIFS(Flow_LGA_Month!$K:$K,Flow_LGA_Month!$A:$A,"QLD",Flow_LGA_Month!$D:$D,5,Flow_LGA_Month!$C:$C,$A15)</f>
        <v>755</v>
      </c>
      <c r="V15" s="22" t="n">
        <f aca="false">IF(B15&gt;0,G15/B15,"")</f>
        <v>0.0588713603060293</v>
      </c>
      <c r="W15" s="22" t="n">
        <f aca="false">IF(C15&gt;0,H15/C15,"")</f>
        <v>0.0584729921876248</v>
      </c>
      <c r="X15" s="22" t="n">
        <f aca="false">IF(D15&gt;0,I15/D15,"")</f>
        <v>0.0796941061290238</v>
      </c>
      <c r="Y15" s="22" t="n">
        <f aca="false">IF(E15&gt;0,J15/E15,"")</f>
        <v>0.11777665549347</v>
      </c>
      <c r="Z15" s="22" t="n">
        <f aca="false">IF(F15&gt;0,K15/F15,"")</f>
        <v>0.153537508805928</v>
      </c>
      <c r="AA15" s="22" t="n">
        <f aca="false">IF(SUM(B15:F15)&gt;0,SUM(G15:K15)/SUM(B15:F15),"")</f>
        <v>0.0920117105813467</v>
      </c>
      <c r="AB15" s="22" t="n">
        <f aca="false">IF(L15&gt;0,Q15/L15,"")</f>
        <v>0.0904915020670648</v>
      </c>
      <c r="AC15" s="22" t="n">
        <f aca="false">IF(M15&gt;0,R15/M15,"")</f>
        <v>0.153576129881527</v>
      </c>
      <c r="AD15" s="22" t="n">
        <f aca="false">IF(N15&gt;0,S15/N15,"")</f>
        <v>0.101105198526402</v>
      </c>
      <c r="AE15" s="22" t="n">
        <f aca="false">IF(O15&gt;0,T15/O15,"")</f>
        <v>0.0839416058394161</v>
      </c>
      <c r="AF15" s="22" t="n">
        <f aca="false">IF(P15&gt;0,U15/P15,"")</f>
        <v>0.211425371044525</v>
      </c>
      <c r="AG15" s="22" t="n">
        <f aca="false">IF(SUM(L15:P15)&gt;0,SUM(Q15:U15)/SUM(L15:P15),"")</f>
        <v>0.14188137644821</v>
      </c>
    </row>
    <row r="16" customFormat="false" ht="15" hidden="false" customHeight="false" outlineLevel="0" collapsed="false">
      <c r="A16" s="15" t="n">
        <v>45261</v>
      </c>
      <c r="B16" s="16" t="n">
        <f aca="false">SUMIFS(Flow_LGA_Month!$N:$N,Flow_LGA_Month!$A:$A,"NSW",Flow_LGA_Month!$D:$D,1,Flow_LGA_Month!$C:$C,$A16)</f>
        <v>3919.061</v>
      </c>
      <c r="C16" s="16" t="n">
        <f aca="false">SUMIFS(Flow_LGA_Month!$N:$N,Flow_LGA_Month!$A:$A,"NSW",Flow_LGA_Month!$D:$D,2,Flow_LGA_Month!$C:$C,$A16)</f>
        <v>3859.272</v>
      </c>
      <c r="D16" s="16" t="n">
        <f aca="false">SUMIFS(Flow_LGA_Month!$N:$N,Flow_LGA_Month!$A:$A,"NSW",Flow_LGA_Month!$D:$D,3,Flow_LGA_Month!$C:$C,$A16)</f>
        <v>4262.07</v>
      </c>
      <c r="E16" s="16" t="n">
        <f aca="false">SUMIFS(Flow_LGA_Month!$N:$N,Flow_LGA_Month!$A:$A,"NSW",Flow_LGA_Month!$D:$D,4,Flow_LGA_Month!$C:$C,$A16)</f>
        <v>3337.797</v>
      </c>
      <c r="F16" s="16" t="n">
        <f aca="false">SUMIFS(Flow_LGA_Month!$N:$N,Flow_LGA_Month!$A:$A,"NSW",Flow_LGA_Month!$D:$D,5,Flow_LGA_Month!$C:$C,$A16)</f>
        <v>3407.633</v>
      </c>
      <c r="G16" s="16" t="n">
        <f aca="false">SUMIFS(Flow_LGA_Month!$K:$K,Flow_LGA_Month!$A:$A,"NSW",Flow_LGA_Month!$D:$D,1,Flow_LGA_Month!$C:$C,$A16)</f>
        <v>206.55</v>
      </c>
      <c r="H16" s="16" t="n">
        <f aca="false">SUMIFS(Flow_LGA_Month!$K:$K,Flow_LGA_Month!$A:$A,"NSW",Flow_LGA_Month!$D:$D,2,Flow_LGA_Month!$C:$C,$A16)</f>
        <v>225.675</v>
      </c>
      <c r="I16" s="16" t="n">
        <f aca="false">SUMIFS(Flow_LGA_Month!$K:$K,Flow_LGA_Month!$A:$A,"NSW",Flow_LGA_Month!$D:$D,3,Flow_LGA_Month!$C:$C,$A16)</f>
        <v>335.325</v>
      </c>
      <c r="J16" s="16" t="n">
        <f aca="false">SUMIFS(Flow_LGA_Month!$K:$K,Flow_LGA_Month!$A:$A,"NSW",Flow_LGA_Month!$D:$D,4,Flow_LGA_Month!$C:$C,$A16)</f>
        <v>346.8</v>
      </c>
      <c r="K16" s="16" t="n">
        <f aca="false">SUMIFS(Flow_LGA_Month!$K:$K,Flow_LGA_Month!$A:$A,"NSW",Flow_LGA_Month!$D:$D,5,Flow_LGA_Month!$C:$C,$A16)</f>
        <v>439.875</v>
      </c>
      <c r="L16" s="16" t="n">
        <f aca="false">SUMIFS(Flow_LGA_Month!$N:$N,Flow_LGA_Month!$A:$A,"QLD",Flow_LGA_Month!$D:$D,1,Flow_LGA_Month!$C:$C,$A16)</f>
        <v>1771</v>
      </c>
      <c r="M16" s="16" t="n">
        <f aca="false">SUMIFS(Flow_LGA_Month!$N:$N,Flow_LGA_Month!$A:$A,"QLD",Flow_LGA_Month!$D:$D,2,Flow_LGA_Month!$C:$C,$A16)</f>
        <v>1903</v>
      </c>
      <c r="N16" s="16" t="n">
        <f aca="false">SUMIFS(Flow_LGA_Month!$N:$N,Flow_LGA_Month!$A:$A,"QLD",Flow_LGA_Month!$D:$D,3,Flow_LGA_Month!$C:$C,$A16)</f>
        <v>1943</v>
      </c>
      <c r="O16" s="16" t="n">
        <f aca="false">SUMIFS(Flow_LGA_Month!$N:$N,Flow_LGA_Month!$A:$A,"QLD",Flow_LGA_Month!$D:$D,4,Flow_LGA_Month!$C:$C,$A16)</f>
        <v>917</v>
      </c>
      <c r="P16" s="16" t="n">
        <f aca="false">SUMIFS(Flow_LGA_Month!$N:$N,Flow_LGA_Month!$A:$A,"QLD",Flow_LGA_Month!$D:$D,5,Flow_LGA_Month!$C:$C,$A16)</f>
        <v>2865</v>
      </c>
      <c r="Q16" s="16" t="n">
        <f aca="false">SUMIFS(Flow_LGA_Month!$K:$K,Flow_LGA_Month!$A:$A,"QLD",Flow_LGA_Month!$D:$D,1,Flow_LGA_Month!$C:$C,$A16)</f>
        <v>123</v>
      </c>
      <c r="R16" s="16" t="n">
        <f aca="false">SUMIFS(Flow_LGA_Month!$K:$K,Flow_LGA_Month!$A:$A,"QLD",Flow_LGA_Month!$D:$D,2,Flow_LGA_Month!$C:$C,$A16)</f>
        <v>208</v>
      </c>
      <c r="S16" s="16" t="n">
        <f aca="false">SUMIFS(Flow_LGA_Month!$K:$K,Flow_LGA_Month!$A:$A,"QLD",Flow_LGA_Month!$D:$D,3,Flow_LGA_Month!$C:$C,$A16)</f>
        <v>164</v>
      </c>
      <c r="T16" s="16" t="n">
        <f aca="false">SUMIFS(Flow_LGA_Month!$K:$K,Flow_LGA_Month!$A:$A,"QLD",Flow_LGA_Month!$D:$D,4,Flow_LGA_Month!$C:$C,$A16)</f>
        <v>74</v>
      </c>
      <c r="U16" s="16" t="n">
        <f aca="false">SUMIFS(Flow_LGA_Month!$K:$K,Flow_LGA_Month!$A:$A,"QLD",Flow_LGA_Month!$D:$D,5,Flow_LGA_Month!$C:$C,$A16)</f>
        <v>451</v>
      </c>
      <c r="V16" s="22" t="n">
        <f aca="false">IF(B16&gt;0,G16/B16,"")</f>
        <v>0.052703951278125</v>
      </c>
      <c r="W16" s="22" t="n">
        <f aca="false">IF(C16&gt;0,H16/C16,"")</f>
        <v>0.0584760545512211</v>
      </c>
      <c r="X16" s="22" t="n">
        <f aca="false">IF(D16&gt;0,I16/D16,"")</f>
        <v>0.0786765585736508</v>
      </c>
      <c r="Y16" s="22" t="n">
        <f aca="false">IF(E16&gt;0,J16/E16,"")</f>
        <v>0.103900866349871</v>
      </c>
      <c r="Z16" s="22" t="n">
        <f aca="false">IF(F16&gt;0,K16/F16,"")</f>
        <v>0.129085203717654</v>
      </c>
      <c r="AA16" s="22" t="n">
        <f aca="false">IF(SUM(B16:F16)&gt;0,SUM(G16:K16)/SUM(B16:F16),"")</f>
        <v>0.0827338878185492</v>
      </c>
      <c r="AB16" s="22" t="n">
        <f aca="false">IF(L16&gt;0,Q16/L16,"")</f>
        <v>0.0694522868435912</v>
      </c>
      <c r="AC16" s="22" t="n">
        <f aca="false">IF(M16&gt;0,R16/M16,"")</f>
        <v>0.109301103520757</v>
      </c>
      <c r="AD16" s="22" t="n">
        <f aca="false">IF(N16&gt;0,S16/N16,"")</f>
        <v>0.0844055584148225</v>
      </c>
      <c r="AE16" s="22" t="n">
        <f aca="false">IF(O16&gt;0,T16/O16,"")</f>
        <v>0.0806979280261723</v>
      </c>
      <c r="AF16" s="22" t="n">
        <f aca="false">IF(P16&gt;0,U16/P16,"")</f>
        <v>0.157417102966841</v>
      </c>
      <c r="AG16" s="22" t="n">
        <f aca="false">IF(SUM(L16:P16)&gt;0,SUM(Q16:U16)/SUM(L16:P16),"")</f>
        <v>0.10852218321098</v>
      </c>
    </row>
    <row r="17" customFormat="false" ht="15" hidden="false" customHeight="false" outlineLevel="0" collapsed="false">
      <c r="A17" s="15" t="n">
        <v>45292</v>
      </c>
      <c r="B17" s="16" t="n">
        <f aca="false">SUMIFS(Flow_LGA_Month!$N:$N,Flow_LGA_Month!$A:$A,"NSW",Flow_LGA_Month!$D:$D,1,Flow_LGA_Month!$C:$C,$A17)</f>
        <v>4344.418</v>
      </c>
      <c r="C17" s="16" t="n">
        <f aca="false">SUMIFS(Flow_LGA_Month!$N:$N,Flow_LGA_Month!$A:$A,"NSW",Flow_LGA_Month!$D:$D,2,Flow_LGA_Month!$C:$C,$A17)</f>
        <v>4631.259</v>
      </c>
      <c r="D17" s="16" t="n">
        <f aca="false">SUMIFS(Flow_LGA_Month!$N:$N,Flow_LGA_Month!$A:$A,"NSW",Flow_LGA_Month!$D:$D,3,Flow_LGA_Month!$C:$C,$A17)</f>
        <v>5089.834</v>
      </c>
      <c r="E17" s="16" t="n">
        <f aca="false">SUMIFS(Flow_LGA_Month!$N:$N,Flow_LGA_Month!$A:$A,"NSW",Flow_LGA_Month!$D:$D,4,Flow_LGA_Month!$C:$C,$A17)</f>
        <v>4024.049</v>
      </c>
      <c r="F17" s="16" t="n">
        <f aca="false">SUMIFS(Flow_LGA_Month!$N:$N,Flow_LGA_Month!$A:$A,"NSW",Flow_LGA_Month!$D:$D,5,Flow_LGA_Month!$C:$C,$A17)</f>
        <v>3794.416</v>
      </c>
      <c r="G17" s="16" t="n">
        <f aca="false">SUMIFS(Flow_LGA_Month!$K:$K,Flow_LGA_Month!$A:$A,"NSW",Flow_LGA_Month!$D:$D,1,Flow_LGA_Month!$C:$C,$A17)</f>
        <v>193.8</v>
      </c>
      <c r="H17" s="16" t="n">
        <f aca="false">SUMIFS(Flow_LGA_Month!$K:$K,Flow_LGA_Month!$A:$A,"NSW",Flow_LGA_Month!$D:$D,2,Flow_LGA_Month!$C:$C,$A17)</f>
        <v>204</v>
      </c>
      <c r="I17" s="16" t="n">
        <f aca="false">SUMIFS(Flow_LGA_Month!$K:$K,Flow_LGA_Month!$A:$A,"NSW",Flow_LGA_Month!$D:$D,3,Flow_LGA_Month!$C:$C,$A17)</f>
        <v>288.15</v>
      </c>
      <c r="J17" s="16" t="n">
        <f aca="false">SUMIFS(Flow_LGA_Month!$K:$K,Flow_LGA_Month!$A:$A,"NSW",Flow_LGA_Month!$D:$D,4,Flow_LGA_Month!$C:$C,$A17)</f>
        <v>326.4</v>
      </c>
      <c r="K17" s="16" t="n">
        <f aca="false">SUMIFS(Flow_LGA_Month!$K:$K,Flow_LGA_Month!$A:$A,"NSW",Flow_LGA_Month!$D:$D,5,Flow_LGA_Month!$C:$C,$A17)</f>
        <v>448.8</v>
      </c>
      <c r="L17" s="16" t="n">
        <f aca="false">SUMIFS(Flow_LGA_Month!$N:$N,Flow_LGA_Month!$A:$A,"QLD",Flow_LGA_Month!$D:$D,1,Flow_LGA_Month!$C:$C,$A17)</f>
        <v>1827</v>
      </c>
      <c r="M17" s="16" t="n">
        <f aca="false">SUMIFS(Flow_LGA_Month!$N:$N,Flow_LGA_Month!$A:$A,"QLD",Flow_LGA_Month!$D:$D,2,Flow_LGA_Month!$C:$C,$A17)</f>
        <v>1906</v>
      </c>
      <c r="N17" s="16" t="n">
        <f aca="false">SUMIFS(Flow_LGA_Month!$N:$N,Flow_LGA_Month!$A:$A,"QLD",Flow_LGA_Month!$D:$D,3,Flow_LGA_Month!$C:$C,$A17)</f>
        <v>2182</v>
      </c>
      <c r="O17" s="16" t="n">
        <f aca="false">SUMIFS(Flow_LGA_Month!$N:$N,Flow_LGA_Month!$A:$A,"QLD",Flow_LGA_Month!$D:$D,4,Flow_LGA_Month!$C:$C,$A17)</f>
        <v>950</v>
      </c>
      <c r="P17" s="16" t="n">
        <f aca="false">SUMIFS(Flow_LGA_Month!$N:$N,Flow_LGA_Month!$A:$A,"QLD",Flow_LGA_Month!$D:$D,5,Flow_LGA_Month!$C:$C,$A17)</f>
        <v>2969</v>
      </c>
      <c r="Q17" s="16" t="n">
        <f aca="false">SUMIFS(Flow_LGA_Month!$K:$K,Flow_LGA_Month!$A:$A,"QLD",Flow_LGA_Month!$D:$D,1,Flow_LGA_Month!$C:$C,$A17)</f>
        <v>127</v>
      </c>
      <c r="R17" s="16" t="n">
        <f aca="false">SUMIFS(Flow_LGA_Month!$K:$K,Flow_LGA_Month!$A:$A,"QLD",Flow_LGA_Month!$D:$D,2,Flow_LGA_Month!$C:$C,$A17)</f>
        <v>164</v>
      </c>
      <c r="S17" s="16" t="n">
        <f aca="false">SUMIFS(Flow_LGA_Month!$K:$K,Flow_LGA_Month!$A:$A,"QLD",Flow_LGA_Month!$D:$D,3,Flow_LGA_Month!$C:$C,$A17)</f>
        <v>207</v>
      </c>
      <c r="T17" s="16" t="n">
        <f aca="false">SUMIFS(Flow_LGA_Month!$K:$K,Flow_LGA_Month!$A:$A,"QLD",Flow_LGA_Month!$D:$D,4,Flow_LGA_Month!$C:$C,$A17)</f>
        <v>57</v>
      </c>
      <c r="U17" s="16" t="n">
        <f aca="false">SUMIFS(Flow_LGA_Month!$K:$K,Flow_LGA_Month!$A:$A,"QLD",Flow_LGA_Month!$D:$D,5,Flow_LGA_Month!$C:$C,$A17)</f>
        <v>463</v>
      </c>
      <c r="V17" s="22" t="n">
        <f aca="false">IF(B17&gt;0,G17/B17,"")</f>
        <v>0.0446089671850176</v>
      </c>
      <c r="W17" s="22" t="n">
        <f aca="false">IF(C17&gt;0,H17/C17,"")</f>
        <v>0.0440484973956326</v>
      </c>
      <c r="X17" s="22" t="n">
        <f aca="false">IF(D17&gt;0,I17/D17,"")</f>
        <v>0.0566128482775666</v>
      </c>
      <c r="Y17" s="22" t="n">
        <f aca="false">IF(E17&gt;0,J17/E17,"")</f>
        <v>0.0811123323796505</v>
      </c>
      <c r="Z17" s="22" t="n">
        <f aca="false">IF(F17&gt;0,K17/F17,"")</f>
        <v>0.118279071140328</v>
      </c>
      <c r="AA17" s="22" t="n">
        <f aca="false">IF(SUM(B17:F17)&gt;0,SUM(G17:K17)/SUM(B17:F17),"")</f>
        <v>0.0667680315496599</v>
      </c>
      <c r="AB17" s="22" t="n">
        <f aca="false">IF(L17&gt;0,Q17/L17,"")</f>
        <v>0.0695128626163109</v>
      </c>
      <c r="AC17" s="22" t="n">
        <f aca="false">IF(M17&gt;0,R17/M17,"")</f>
        <v>0.0860440713536202</v>
      </c>
      <c r="AD17" s="22" t="n">
        <f aca="false">IF(N17&gt;0,S17/N17,"")</f>
        <v>0.0948670944087993</v>
      </c>
      <c r="AE17" s="22" t="n">
        <f aca="false">IF(O17&gt;0,T17/O17,"")</f>
        <v>0.06</v>
      </c>
      <c r="AF17" s="22" t="n">
        <f aca="false">IF(P17&gt;0,U17/P17,"")</f>
        <v>0.155944762546312</v>
      </c>
      <c r="AG17" s="22" t="n">
        <f aca="false">IF(SUM(L17:P17)&gt;0,SUM(Q17:U17)/SUM(L17:P17),"")</f>
        <v>0.103518405531828</v>
      </c>
    </row>
    <row r="18" customFormat="false" ht="15" hidden="false" customHeight="false" outlineLevel="0" collapsed="false">
      <c r="A18" s="15" t="n">
        <v>45323</v>
      </c>
      <c r="B18" s="16" t="n">
        <f aca="false">SUMIFS(Flow_LGA_Month!$N:$N,Flow_LGA_Month!$A:$A,"NSW",Flow_LGA_Month!$D:$D,1,Flow_LGA_Month!$C:$C,$A18)</f>
        <v>536.826</v>
      </c>
      <c r="C18" s="16" t="n">
        <f aca="false">SUMIFS(Flow_LGA_Month!$N:$N,Flow_LGA_Month!$A:$A,"NSW",Flow_LGA_Month!$D:$D,2,Flow_LGA_Month!$C:$C,$A18)</f>
        <v>554.37</v>
      </c>
      <c r="D18" s="16" t="n">
        <f aca="false">SUMIFS(Flow_LGA_Month!$N:$N,Flow_LGA_Month!$A:$A,"NSW",Flow_LGA_Month!$D:$D,3,Flow_LGA_Month!$C:$C,$A18)</f>
        <v>639.506</v>
      </c>
      <c r="E18" s="16" t="n">
        <f aca="false">SUMIFS(Flow_LGA_Month!$N:$N,Flow_LGA_Month!$A:$A,"NSW",Flow_LGA_Month!$D:$D,4,Flow_LGA_Month!$C:$C,$A18)</f>
        <v>536.435</v>
      </c>
      <c r="F18" s="16" t="n">
        <f aca="false">SUMIFS(Flow_LGA_Month!$N:$N,Flow_LGA_Month!$A:$A,"NSW",Flow_LGA_Month!$D:$D,5,Flow_LGA_Month!$C:$C,$A18)</f>
        <v>452.659</v>
      </c>
      <c r="G18" s="16" t="n">
        <f aca="false">SUMIFS(Flow_LGA_Month!$K:$K,Flow_LGA_Month!$A:$A,"NSW",Flow_LGA_Month!$D:$D,1,Flow_LGA_Month!$C:$C,$A18)</f>
        <v>22.95</v>
      </c>
      <c r="H18" s="16" t="n">
        <f aca="false">SUMIFS(Flow_LGA_Month!$K:$K,Flow_LGA_Month!$A:$A,"NSW",Flow_LGA_Month!$D:$D,2,Flow_LGA_Month!$C:$C,$A18)</f>
        <v>29.325</v>
      </c>
      <c r="I18" s="16" t="n">
        <f aca="false">SUMIFS(Flow_LGA_Month!$K:$K,Flow_LGA_Month!$A:$A,"NSW",Flow_LGA_Month!$D:$D,3,Flow_LGA_Month!$C:$C,$A18)</f>
        <v>58.65</v>
      </c>
      <c r="J18" s="16" t="n">
        <f aca="false">SUMIFS(Flow_LGA_Month!$K:$K,Flow_LGA_Month!$A:$A,"NSW",Flow_LGA_Month!$D:$D,4,Flow_LGA_Month!$C:$C,$A18)</f>
        <v>53.55</v>
      </c>
      <c r="K18" s="16" t="n">
        <f aca="false">SUMIFS(Flow_LGA_Month!$K:$K,Flow_LGA_Month!$A:$A,"NSW",Flow_LGA_Month!$D:$D,5,Flow_LGA_Month!$C:$C,$A18)</f>
        <v>72.675</v>
      </c>
      <c r="L18" s="16" t="n">
        <f aca="false">SUMIFS(Flow_LGA_Month!$N:$N,Flow_LGA_Month!$A:$A,"QLD",Flow_LGA_Month!$D:$D,1,Flow_LGA_Month!$C:$C,$A18)</f>
        <v>1985</v>
      </c>
      <c r="M18" s="16" t="n">
        <f aca="false">SUMIFS(Flow_LGA_Month!$N:$N,Flow_LGA_Month!$A:$A,"QLD",Flow_LGA_Month!$D:$D,2,Flow_LGA_Month!$C:$C,$A18)</f>
        <v>2186</v>
      </c>
      <c r="N18" s="16" t="n">
        <f aca="false">SUMIFS(Flow_LGA_Month!$N:$N,Flow_LGA_Month!$A:$A,"QLD",Flow_LGA_Month!$D:$D,3,Flow_LGA_Month!$C:$C,$A18)</f>
        <v>2247</v>
      </c>
      <c r="O18" s="16" t="n">
        <f aca="false">SUMIFS(Flow_LGA_Month!$N:$N,Flow_LGA_Month!$A:$A,"QLD",Flow_LGA_Month!$D:$D,4,Flow_LGA_Month!$C:$C,$A18)</f>
        <v>1070</v>
      </c>
      <c r="P18" s="16" t="n">
        <f aca="false">SUMIFS(Flow_LGA_Month!$N:$N,Flow_LGA_Month!$A:$A,"QLD",Flow_LGA_Month!$D:$D,5,Flow_LGA_Month!$C:$C,$A18)</f>
        <v>3357</v>
      </c>
      <c r="Q18" s="16" t="n">
        <f aca="false">SUMIFS(Flow_LGA_Month!$K:$K,Flow_LGA_Month!$A:$A,"QLD",Flow_LGA_Month!$D:$D,1,Flow_LGA_Month!$C:$C,$A18)</f>
        <v>152</v>
      </c>
      <c r="R18" s="16" t="n">
        <f aca="false">SUMIFS(Flow_LGA_Month!$K:$K,Flow_LGA_Month!$A:$A,"QLD",Flow_LGA_Month!$D:$D,2,Flow_LGA_Month!$C:$C,$A18)</f>
        <v>273</v>
      </c>
      <c r="S18" s="16" t="n">
        <f aca="false">SUMIFS(Flow_LGA_Month!$K:$K,Flow_LGA_Month!$A:$A,"QLD",Flow_LGA_Month!$D:$D,3,Flow_LGA_Month!$C:$C,$A18)</f>
        <v>209</v>
      </c>
      <c r="T18" s="16" t="n">
        <f aca="false">SUMIFS(Flow_LGA_Month!$K:$K,Flow_LGA_Month!$A:$A,"QLD",Flow_LGA_Month!$D:$D,4,Flow_LGA_Month!$C:$C,$A18)</f>
        <v>71</v>
      </c>
      <c r="U18" s="16" t="n">
        <f aca="false">SUMIFS(Flow_LGA_Month!$K:$K,Flow_LGA_Month!$A:$A,"QLD",Flow_LGA_Month!$D:$D,5,Flow_LGA_Month!$C:$C,$A18)</f>
        <v>624</v>
      </c>
      <c r="V18" s="22" t="n">
        <f aca="false">IF(B18&gt;0,G18/B18,"")</f>
        <v>0.0427512825384762</v>
      </c>
      <c r="W18" s="22" t="n">
        <f aca="false">IF(C18&gt;0,H18/C18,"")</f>
        <v>0.0528978840846366</v>
      </c>
      <c r="X18" s="22" t="n">
        <f aca="false">IF(D18&gt;0,I18/D18,"")</f>
        <v>0.0917114147482588</v>
      </c>
      <c r="Y18" s="22" t="n">
        <f aca="false">IF(E18&gt;0,J18/E18,"")</f>
        <v>0.0998257011567105</v>
      </c>
      <c r="Z18" s="22" t="n">
        <f aca="false">IF(F18&gt;0,K18/F18,"")</f>
        <v>0.160551320088632</v>
      </c>
      <c r="AA18" s="22" t="n">
        <f aca="false">IF(SUM(B18:F18)&gt;0,SUM(G18:K18)/SUM(B18:F18),"")</f>
        <v>0.0871940395529665</v>
      </c>
      <c r="AB18" s="22" t="n">
        <f aca="false">IF(L18&gt;0,Q18/L18,"")</f>
        <v>0.0765743073047859</v>
      </c>
      <c r="AC18" s="22" t="n">
        <f aca="false">IF(M18&gt;0,R18/M18,"")</f>
        <v>0.124885635864593</v>
      </c>
      <c r="AD18" s="22" t="n">
        <f aca="false">IF(N18&gt;0,S18/N18,"")</f>
        <v>0.0930129060970183</v>
      </c>
      <c r="AE18" s="22" t="n">
        <f aca="false">IF(O18&gt;0,T18/O18,"")</f>
        <v>0.0663551401869159</v>
      </c>
      <c r="AF18" s="22" t="n">
        <f aca="false">IF(P18&gt;0,U18/P18,"")</f>
        <v>0.185880250223414</v>
      </c>
      <c r="AG18" s="22" t="n">
        <f aca="false">IF(SUM(L18:P18)&gt;0,SUM(Q18:U18)/SUM(L18:P18),"")</f>
        <v>0.122544951590595</v>
      </c>
    </row>
    <row r="19" customFormat="false" ht="15" hidden="false" customHeight="false" outlineLevel="0" collapsed="false">
      <c r="A19" s="15" t="n">
        <v>45352</v>
      </c>
      <c r="B19" s="16" t="n">
        <f aca="false">SUMIFS(Flow_LGA_Month!$N:$N,Flow_LGA_Month!$A:$A,"NSW",Flow_LGA_Month!$D:$D,1,Flow_LGA_Month!$C:$C,$A19)</f>
        <v>1050.549</v>
      </c>
      <c r="C19" s="16" t="n">
        <f aca="false">SUMIFS(Flow_LGA_Month!$N:$N,Flow_LGA_Month!$A:$A,"NSW",Flow_LGA_Month!$D:$D,2,Flow_LGA_Month!$C:$C,$A19)</f>
        <v>1110.491</v>
      </c>
      <c r="D19" s="16" t="n">
        <f aca="false">SUMIFS(Flow_LGA_Month!$N:$N,Flow_LGA_Month!$A:$A,"NSW",Flow_LGA_Month!$D:$D,3,Flow_LGA_Month!$C:$C,$A19)</f>
        <v>1215.585</v>
      </c>
      <c r="E19" s="16" t="n">
        <f aca="false">SUMIFS(Flow_LGA_Month!$N:$N,Flow_LGA_Month!$A:$A,"NSW",Flow_LGA_Month!$D:$D,4,Flow_LGA_Month!$C:$C,$A19)</f>
        <v>1073.448</v>
      </c>
      <c r="F19" s="16" t="n">
        <f aca="false">SUMIFS(Flow_LGA_Month!$N:$N,Flow_LGA_Month!$A:$A,"NSW",Flow_LGA_Month!$D:$D,5,Flow_LGA_Month!$C:$C,$A19)</f>
        <v>1074.196</v>
      </c>
      <c r="G19" s="16" t="n">
        <f aca="false">SUMIFS(Flow_LGA_Month!$K:$K,Flow_LGA_Month!$A:$A,"NSW",Flow_LGA_Month!$D:$D,1,Flow_LGA_Month!$C:$C,$A19)</f>
        <v>62.475</v>
      </c>
      <c r="H19" s="16" t="n">
        <f aca="false">SUMIFS(Flow_LGA_Month!$K:$K,Flow_LGA_Month!$A:$A,"NSW",Flow_LGA_Month!$D:$D,2,Flow_LGA_Month!$C:$C,$A19)</f>
        <v>65.025</v>
      </c>
      <c r="I19" s="16" t="n">
        <f aca="false">SUMIFS(Flow_LGA_Month!$K:$K,Flow_LGA_Month!$A:$A,"NSW",Flow_LGA_Month!$D:$D,3,Flow_LGA_Month!$C:$C,$A19)</f>
        <v>100.725</v>
      </c>
      <c r="J19" s="16" t="n">
        <f aca="false">SUMIFS(Flow_LGA_Month!$K:$K,Flow_LGA_Month!$A:$A,"NSW",Flow_LGA_Month!$D:$D,4,Flow_LGA_Month!$C:$C,$A19)</f>
        <v>124.95</v>
      </c>
      <c r="K19" s="16" t="n">
        <f aca="false">SUMIFS(Flow_LGA_Month!$K:$K,Flow_LGA_Month!$A:$A,"NSW",Flow_LGA_Month!$D:$D,5,Flow_LGA_Month!$C:$C,$A19)</f>
        <v>155.55</v>
      </c>
      <c r="L19" s="16" t="n">
        <f aca="false">SUMIFS(Flow_LGA_Month!$N:$N,Flow_LGA_Month!$A:$A,"QLD",Flow_LGA_Month!$D:$D,1,Flow_LGA_Month!$C:$C,$A19)</f>
        <v>2046</v>
      </c>
      <c r="M19" s="16" t="n">
        <f aca="false">SUMIFS(Flow_LGA_Month!$N:$N,Flow_LGA_Month!$A:$A,"QLD",Flow_LGA_Month!$D:$D,2,Flow_LGA_Month!$C:$C,$A19)</f>
        <v>2257</v>
      </c>
      <c r="N19" s="16" t="n">
        <f aca="false">SUMIFS(Flow_LGA_Month!$N:$N,Flow_LGA_Month!$A:$A,"QLD",Flow_LGA_Month!$D:$D,3,Flow_LGA_Month!$C:$C,$A19)</f>
        <v>2420</v>
      </c>
      <c r="O19" s="16" t="n">
        <f aca="false">SUMIFS(Flow_LGA_Month!$N:$N,Flow_LGA_Month!$A:$A,"QLD",Flow_LGA_Month!$D:$D,4,Flow_LGA_Month!$C:$C,$A19)</f>
        <v>1095</v>
      </c>
      <c r="P19" s="16" t="n">
        <f aca="false">SUMIFS(Flow_LGA_Month!$N:$N,Flow_LGA_Month!$A:$A,"QLD",Flow_LGA_Month!$D:$D,5,Flow_LGA_Month!$C:$C,$A19)</f>
        <v>3397</v>
      </c>
      <c r="Q19" s="16" t="n">
        <f aca="false">SUMIFS(Flow_LGA_Month!$K:$K,Flow_LGA_Month!$A:$A,"QLD",Flow_LGA_Month!$D:$D,1,Flow_LGA_Month!$C:$C,$A19)</f>
        <v>166</v>
      </c>
      <c r="R19" s="16" t="n">
        <f aca="false">SUMIFS(Flow_LGA_Month!$K:$K,Flow_LGA_Month!$A:$A,"QLD",Flow_LGA_Month!$D:$D,2,Flow_LGA_Month!$C:$C,$A19)</f>
        <v>324</v>
      </c>
      <c r="S19" s="16" t="n">
        <f aca="false">SUMIFS(Flow_LGA_Month!$K:$K,Flow_LGA_Month!$A:$A,"QLD",Flow_LGA_Month!$D:$D,3,Flow_LGA_Month!$C:$C,$A19)</f>
        <v>254</v>
      </c>
      <c r="T19" s="16" t="n">
        <f aca="false">SUMIFS(Flow_LGA_Month!$K:$K,Flow_LGA_Month!$A:$A,"QLD",Flow_LGA_Month!$D:$D,4,Flow_LGA_Month!$C:$C,$A19)</f>
        <v>93</v>
      </c>
      <c r="U19" s="16" t="n">
        <f aca="false">SUMIFS(Flow_LGA_Month!$K:$K,Flow_LGA_Month!$A:$A,"QLD",Flow_LGA_Month!$D:$D,5,Flow_LGA_Month!$C:$C,$A19)</f>
        <v>674</v>
      </c>
      <c r="V19" s="22" t="n">
        <f aca="false">IF(B19&gt;0,G19/B19,"")</f>
        <v>0.0594689062575853</v>
      </c>
      <c r="W19" s="22" t="n">
        <f aca="false">IF(C19&gt;0,H19/C19,"")</f>
        <v>0.0585551796457603</v>
      </c>
      <c r="X19" s="22" t="n">
        <f aca="false">IF(D19&gt;0,I19/D19,"")</f>
        <v>0.0828613383679463</v>
      </c>
      <c r="Y19" s="22" t="n">
        <f aca="false">IF(E19&gt;0,J19/E19,"")</f>
        <v>0.116400608133789</v>
      </c>
      <c r="Z19" s="22" t="n">
        <f aca="false">IF(F19&gt;0,K19/F19,"")</f>
        <v>0.144805975818193</v>
      </c>
      <c r="AA19" s="22" t="n">
        <f aca="false">IF(SUM(B19:F19)&gt;0,SUM(G19:K19)/SUM(B19:F19),"")</f>
        <v>0.09208910717418</v>
      </c>
      <c r="AB19" s="22" t="n">
        <f aca="false">IF(L19&gt;0,Q19/L19,"")</f>
        <v>0.0811339198435973</v>
      </c>
      <c r="AC19" s="22" t="n">
        <f aca="false">IF(M19&gt;0,R19/M19,"")</f>
        <v>0.143553389455029</v>
      </c>
      <c r="AD19" s="22" t="n">
        <f aca="false">IF(N19&gt;0,S19/N19,"")</f>
        <v>0.10495867768595</v>
      </c>
      <c r="AE19" s="22" t="n">
        <f aca="false">IF(O19&gt;0,T19/O19,"")</f>
        <v>0.0849315068493151</v>
      </c>
      <c r="AF19" s="22" t="n">
        <f aca="false">IF(P19&gt;0,U19/P19,"")</f>
        <v>0.198410362084192</v>
      </c>
      <c r="AG19" s="22" t="n">
        <f aca="false">IF(SUM(L19:P19)&gt;0,SUM(Q19:U19)/SUM(L19:P19),"")</f>
        <v>0.1347302719572</v>
      </c>
    </row>
    <row r="20" customFormat="false" ht="15" hidden="false" customHeight="false" outlineLevel="0" collapsed="false">
      <c r="A20" s="15" t="n">
        <v>45383</v>
      </c>
      <c r="B20" s="16" t="n">
        <f aca="false">SUMIFS(Flow_LGA_Month!$N:$N,Flow_LGA_Month!$A:$A,"NSW",Flow_LGA_Month!$D:$D,1,Flow_LGA_Month!$C:$C,$A20)</f>
        <v>3563.506</v>
      </c>
      <c r="C20" s="16" t="n">
        <f aca="false">SUMIFS(Flow_LGA_Month!$N:$N,Flow_LGA_Month!$A:$A,"NSW",Flow_LGA_Month!$D:$D,2,Flow_LGA_Month!$C:$C,$A20)</f>
        <v>3724.547</v>
      </c>
      <c r="D20" s="16" t="n">
        <f aca="false">SUMIFS(Flow_LGA_Month!$N:$N,Flow_LGA_Month!$A:$A,"NSW",Flow_LGA_Month!$D:$D,3,Flow_LGA_Month!$C:$C,$A20)</f>
        <v>4098.819</v>
      </c>
      <c r="E20" s="16" t="n">
        <f aca="false">SUMIFS(Flow_LGA_Month!$N:$N,Flow_LGA_Month!$A:$A,"NSW",Flow_LGA_Month!$D:$D,4,Flow_LGA_Month!$C:$C,$A20)</f>
        <v>3553.374</v>
      </c>
      <c r="F20" s="16" t="n">
        <f aca="false">SUMIFS(Flow_LGA_Month!$N:$N,Flow_LGA_Month!$A:$A,"NSW",Flow_LGA_Month!$D:$D,5,Flow_LGA_Month!$C:$C,$A20)</f>
        <v>3285.794</v>
      </c>
      <c r="G20" s="16" t="n">
        <f aca="false">SUMIFS(Flow_LGA_Month!$K:$K,Flow_LGA_Month!$A:$A,"NSW",Flow_LGA_Month!$D:$D,1,Flow_LGA_Month!$C:$C,$A20)</f>
        <v>133.875</v>
      </c>
      <c r="H20" s="16" t="n">
        <f aca="false">SUMIFS(Flow_LGA_Month!$K:$K,Flow_LGA_Month!$A:$A,"NSW",Flow_LGA_Month!$D:$D,2,Flow_LGA_Month!$C:$C,$A20)</f>
        <v>164.475</v>
      </c>
      <c r="I20" s="16" t="n">
        <f aca="false">SUMIFS(Flow_LGA_Month!$K:$K,Flow_LGA_Month!$A:$A,"NSW",Flow_LGA_Month!$D:$D,3,Flow_LGA_Month!$C:$C,$A20)</f>
        <v>232.05</v>
      </c>
      <c r="J20" s="16" t="n">
        <f aca="false">SUMIFS(Flow_LGA_Month!$K:$K,Flow_LGA_Month!$A:$A,"NSW",Flow_LGA_Month!$D:$D,4,Flow_LGA_Month!$C:$C,$A20)</f>
        <v>290.7</v>
      </c>
      <c r="K20" s="16" t="n">
        <f aca="false">SUMIFS(Flow_LGA_Month!$K:$K,Flow_LGA_Month!$A:$A,"NSW",Flow_LGA_Month!$D:$D,5,Flow_LGA_Month!$C:$C,$A20)</f>
        <v>393.975</v>
      </c>
      <c r="L20" s="16" t="n">
        <f aca="false">SUMIFS(Flow_LGA_Month!$N:$N,Flow_LGA_Month!$A:$A,"QLD",Flow_LGA_Month!$D:$D,1,Flow_LGA_Month!$C:$C,$A20)</f>
        <v>1971</v>
      </c>
      <c r="M20" s="16" t="n">
        <f aca="false">SUMIFS(Flow_LGA_Month!$N:$N,Flow_LGA_Month!$A:$A,"QLD",Flow_LGA_Month!$D:$D,2,Flow_LGA_Month!$C:$C,$A20)</f>
        <v>1952</v>
      </c>
      <c r="N20" s="16" t="n">
        <f aca="false">SUMIFS(Flow_LGA_Month!$N:$N,Flow_LGA_Month!$A:$A,"QLD",Flow_LGA_Month!$D:$D,3,Flow_LGA_Month!$C:$C,$A20)</f>
        <v>2279</v>
      </c>
      <c r="O20" s="16" t="n">
        <f aca="false">SUMIFS(Flow_LGA_Month!$N:$N,Flow_LGA_Month!$A:$A,"QLD",Flow_LGA_Month!$D:$D,4,Flow_LGA_Month!$C:$C,$A20)</f>
        <v>1000</v>
      </c>
      <c r="P20" s="16" t="n">
        <f aca="false">SUMIFS(Flow_LGA_Month!$N:$N,Flow_LGA_Month!$A:$A,"QLD",Flow_LGA_Month!$D:$D,5,Flow_LGA_Month!$C:$C,$A20)</f>
        <v>3044</v>
      </c>
      <c r="Q20" s="16" t="n">
        <f aca="false">SUMIFS(Flow_LGA_Month!$K:$K,Flow_LGA_Month!$A:$A,"QLD",Flow_LGA_Month!$D:$D,1,Flow_LGA_Month!$C:$C,$A20)</f>
        <v>119</v>
      </c>
      <c r="R20" s="16" t="n">
        <f aca="false">SUMIFS(Flow_LGA_Month!$K:$K,Flow_LGA_Month!$A:$A,"QLD",Flow_LGA_Month!$D:$D,2,Flow_LGA_Month!$C:$C,$A20)</f>
        <v>178</v>
      </c>
      <c r="S20" s="16" t="n">
        <f aca="false">SUMIFS(Flow_LGA_Month!$K:$K,Flow_LGA_Month!$A:$A,"QLD",Flow_LGA_Month!$D:$D,3,Flow_LGA_Month!$C:$C,$A20)</f>
        <v>189</v>
      </c>
      <c r="T20" s="16" t="n">
        <f aca="false">SUMIFS(Flow_LGA_Month!$K:$K,Flow_LGA_Month!$A:$A,"QLD",Flow_LGA_Month!$D:$D,4,Flow_LGA_Month!$C:$C,$A20)</f>
        <v>59</v>
      </c>
      <c r="U20" s="16" t="n">
        <f aca="false">SUMIFS(Flow_LGA_Month!$K:$K,Flow_LGA_Month!$A:$A,"QLD",Flow_LGA_Month!$D:$D,5,Flow_LGA_Month!$C:$C,$A20)</f>
        <v>450</v>
      </c>
      <c r="V20" s="22" t="n">
        <f aca="false">IF(B20&gt;0,G20/B20,"")</f>
        <v>0.0375683385968762</v>
      </c>
      <c r="W20" s="22" t="n">
        <f aca="false">IF(C20&gt;0,H20/C20,"")</f>
        <v>0.0441597327138038</v>
      </c>
      <c r="X20" s="22" t="n">
        <f aca="false">IF(D20&gt;0,I20/D20,"")</f>
        <v>0.0566138685313989</v>
      </c>
      <c r="Y20" s="22" t="n">
        <f aca="false">IF(E20&gt;0,J20/E20,"")</f>
        <v>0.0818095702844677</v>
      </c>
      <c r="Z20" s="22" t="n">
        <f aca="false">IF(F20&gt;0,K20/F20,"")</f>
        <v>0.119902525843069</v>
      </c>
      <c r="AA20" s="22" t="n">
        <f aca="false">IF(SUM(B20:F20)&gt;0,SUM(G20:K20)/SUM(B20:F20),"")</f>
        <v>0.0666669775771369</v>
      </c>
      <c r="AB20" s="22" t="n">
        <f aca="false">IF(L20&gt;0,Q20/L20,"")</f>
        <v>0.0603754439370878</v>
      </c>
      <c r="AC20" s="22" t="n">
        <f aca="false">IF(M20&gt;0,R20/M20,"")</f>
        <v>0.0911885245901639</v>
      </c>
      <c r="AD20" s="22" t="n">
        <f aca="false">IF(N20&gt;0,S20/N20,"")</f>
        <v>0.0829311101360246</v>
      </c>
      <c r="AE20" s="22" t="n">
        <f aca="false">IF(O20&gt;0,T20/O20,"")</f>
        <v>0.059</v>
      </c>
      <c r="AF20" s="22" t="n">
        <f aca="false">IF(P20&gt;0,U20/P20,"")</f>
        <v>0.147831800262812</v>
      </c>
      <c r="AG20" s="22" t="n">
        <f aca="false">IF(SUM(L20:P20)&gt;0,SUM(Q20:U20)/SUM(L20:P20),"")</f>
        <v>0.0971110677337498</v>
      </c>
    </row>
    <row r="21" customFormat="false" ht="15" hidden="false" customHeight="false" outlineLevel="0" collapsed="false">
      <c r="A21" s="15" t="n">
        <v>45413</v>
      </c>
      <c r="B21" s="16" t="n">
        <f aca="false">SUMIFS(Flow_LGA_Month!$N:$N,Flow_LGA_Month!$A:$A,"NSW",Flow_LGA_Month!$D:$D,1,Flow_LGA_Month!$C:$C,$A21)</f>
        <v>3265.598</v>
      </c>
      <c r="C21" s="16" t="n">
        <f aca="false">SUMIFS(Flow_LGA_Month!$N:$N,Flow_LGA_Month!$A:$A,"NSW",Flow_LGA_Month!$D:$D,2,Flow_LGA_Month!$C:$C,$A21)</f>
        <v>3610.681</v>
      </c>
      <c r="D21" s="16" t="n">
        <f aca="false">SUMIFS(Flow_LGA_Month!$N:$N,Flow_LGA_Month!$A:$A,"NSW",Flow_LGA_Month!$D:$D,3,Flow_LGA_Month!$C:$C,$A21)</f>
        <v>3723.34</v>
      </c>
      <c r="E21" s="16" t="n">
        <f aca="false">SUMIFS(Flow_LGA_Month!$N:$N,Flow_LGA_Month!$A:$A,"NSW",Flow_LGA_Month!$D:$D,4,Flow_LGA_Month!$C:$C,$A21)</f>
        <v>3065.351</v>
      </c>
      <c r="F21" s="16" t="n">
        <f aca="false">SUMIFS(Flow_LGA_Month!$N:$N,Flow_LGA_Month!$A:$A,"NSW",Flow_LGA_Month!$D:$D,5,Flow_LGA_Month!$C:$C,$A21)</f>
        <v>3117.868</v>
      </c>
      <c r="G21" s="16" t="n">
        <f aca="false">SUMIFS(Flow_LGA_Month!$K:$K,Flow_LGA_Month!$A:$A,"NSW",Flow_LGA_Month!$D:$D,1,Flow_LGA_Month!$C:$C,$A21)</f>
        <v>131.325</v>
      </c>
      <c r="H21" s="16" t="n">
        <f aca="false">SUMIFS(Flow_LGA_Month!$K:$K,Flow_LGA_Month!$A:$A,"NSW",Flow_LGA_Month!$D:$D,2,Flow_LGA_Month!$C:$C,$A21)</f>
        <v>172.125</v>
      </c>
      <c r="I21" s="16" t="n">
        <f aca="false">SUMIFS(Flow_LGA_Month!$K:$K,Flow_LGA_Month!$A:$A,"NSW",Flow_LGA_Month!$D:$D,3,Flow_LGA_Month!$C:$C,$A21)</f>
        <v>242.25</v>
      </c>
      <c r="J21" s="16" t="n">
        <f aca="false">SUMIFS(Flow_LGA_Month!$K:$K,Flow_LGA_Month!$A:$A,"NSW",Flow_LGA_Month!$D:$D,4,Flow_LGA_Month!$C:$C,$A21)</f>
        <v>309.825</v>
      </c>
      <c r="K21" s="16" t="n">
        <f aca="false">SUMIFS(Flow_LGA_Month!$K:$K,Flow_LGA_Month!$A:$A,"NSW",Flow_LGA_Month!$D:$D,5,Flow_LGA_Month!$C:$C,$A21)</f>
        <v>442.425</v>
      </c>
      <c r="L21" s="16" t="n">
        <f aca="false">SUMIFS(Flow_LGA_Month!$N:$N,Flow_LGA_Month!$A:$A,"QLD",Flow_LGA_Month!$D:$D,1,Flow_LGA_Month!$C:$C,$A21)</f>
        <v>2053</v>
      </c>
      <c r="M21" s="16" t="n">
        <f aca="false">SUMIFS(Flow_LGA_Month!$N:$N,Flow_LGA_Month!$A:$A,"QLD",Flow_LGA_Month!$D:$D,2,Flow_LGA_Month!$C:$C,$A21)</f>
        <v>2175</v>
      </c>
      <c r="N21" s="16" t="n">
        <f aca="false">SUMIFS(Flow_LGA_Month!$N:$N,Flow_LGA_Month!$A:$A,"QLD",Flow_LGA_Month!$D:$D,3,Flow_LGA_Month!$C:$C,$A21)</f>
        <v>2404</v>
      </c>
      <c r="O21" s="16" t="n">
        <f aca="false">SUMIFS(Flow_LGA_Month!$N:$N,Flow_LGA_Month!$A:$A,"QLD",Flow_LGA_Month!$D:$D,4,Flow_LGA_Month!$C:$C,$A21)</f>
        <v>1159</v>
      </c>
      <c r="P21" s="16" t="n">
        <f aca="false">SUMIFS(Flow_LGA_Month!$N:$N,Flow_LGA_Month!$A:$A,"QLD",Flow_LGA_Month!$D:$D,5,Flow_LGA_Month!$C:$C,$A21)</f>
        <v>3410</v>
      </c>
      <c r="Q21" s="16" t="n">
        <f aca="false">SUMIFS(Flow_LGA_Month!$K:$K,Flow_LGA_Month!$A:$A,"QLD",Flow_LGA_Month!$D:$D,1,Flow_LGA_Month!$C:$C,$A21)</f>
        <v>188</v>
      </c>
      <c r="R21" s="16" t="n">
        <f aca="false">SUMIFS(Flow_LGA_Month!$K:$K,Flow_LGA_Month!$A:$A,"QLD",Flow_LGA_Month!$D:$D,2,Flow_LGA_Month!$C:$C,$A21)</f>
        <v>298</v>
      </c>
      <c r="S21" s="16" t="n">
        <f aca="false">SUMIFS(Flow_LGA_Month!$K:$K,Flow_LGA_Month!$A:$A,"QLD",Flow_LGA_Month!$D:$D,3,Flow_LGA_Month!$C:$C,$A21)</f>
        <v>288</v>
      </c>
      <c r="T21" s="16" t="n">
        <f aca="false">SUMIFS(Flow_LGA_Month!$K:$K,Flow_LGA_Month!$A:$A,"QLD",Flow_LGA_Month!$D:$D,4,Flow_LGA_Month!$C:$C,$A21)</f>
        <v>92</v>
      </c>
      <c r="U21" s="16" t="n">
        <f aca="false">SUMIFS(Flow_LGA_Month!$K:$K,Flow_LGA_Month!$A:$A,"QLD",Flow_LGA_Month!$D:$D,5,Flow_LGA_Month!$C:$C,$A21)</f>
        <v>706</v>
      </c>
      <c r="V21" s="22" t="n">
        <f aca="false">IF(B21&gt;0,G21/B21,"")</f>
        <v>0.0402146865597051</v>
      </c>
      <c r="W21" s="22" t="n">
        <f aca="false">IF(C21&gt;0,H21/C21,"")</f>
        <v>0.0476710626056414</v>
      </c>
      <c r="X21" s="22" t="n">
        <f aca="false">IF(D21&gt;0,I21/D21,"")</f>
        <v>0.0650625513651721</v>
      </c>
      <c r="Y21" s="22" t="n">
        <f aca="false">IF(E21&gt;0,J21/E21,"")</f>
        <v>0.101073253927527</v>
      </c>
      <c r="Z21" s="22" t="n">
        <f aca="false">IF(F21&gt;0,K21/F21,"")</f>
        <v>0.141899849512552</v>
      </c>
      <c r="AA21" s="22" t="n">
        <f aca="false">IF(SUM(B21:F21)&gt;0,SUM(G21:K21)/SUM(B21:F21),"")</f>
        <v>0.0773379329526985</v>
      </c>
      <c r="AB21" s="22" t="n">
        <f aca="false">IF(L21&gt;0,Q21/L21,"")</f>
        <v>0.0915733073550901</v>
      </c>
      <c r="AC21" s="22" t="n">
        <f aca="false">IF(M21&gt;0,R21/M21,"")</f>
        <v>0.137011494252874</v>
      </c>
      <c r="AD21" s="22" t="n">
        <f aca="false">IF(N21&gt;0,S21/N21,"")</f>
        <v>0.119800332778702</v>
      </c>
      <c r="AE21" s="22" t="n">
        <f aca="false">IF(O21&gt;0,T21/O21,"")</f>
        <v>0.0793787748058671</v>
      </c>
      <c r="AF21" s="22" t="n">
        <f aca="false">IF(P21&gt;0,U21/P21,"")</f>
        <v>0.207038123167155</v>
      </c>
      <c r="AG21" s="22" t="n">
        <f aca="false">IF(SUM(L21:P21)&gt;0,SUM(Q21:U21)/SUM(L21:P21),"")</f>
        <v>0.140344612088206</v>
      </c>
    </row>
    <row r="22" customFormat="false" ht="15" hidden="false" customHeight="false" outlineLevel="0" collapsed="false">
      <c r="A22" s="15" t="n">
        <v>45444</v>
      </c>
      <c r="B22" s="16" t="n">
        <f aca="false">SUMIFS(Flow_LGA_Month!$N:$N,Flow_LGA_Month!$A:$A,"NSW",Flow_LGA_Month!$D:$D,1,Flow_LGA_Month!$C:$C,$A22)</f>
        <v>4951.148</v>
      </c>
      <c r="C22" s="16" t="n">
        <f aca="false">SUMIFS(Flow_LGA_Month!$N:$N,Flow_LGA_Month!$A:$A,"NSW",Flow_LGA_Month!$D:$D,2,Flow_LGA_Month!$C:$C,$A22)</f>
        <v>5301.382</v>
      </c>
      <c r="D22" s="16" t="n">
        <f aca="false">SUMIFS(Flow_LGA_Month!$N:$N,Flow_LGA_Month!$A:$A,"NSW",Flow_LGA_Month!$D:$D,3,Flow_LGA_Month!$C:$C,$A22)</f>
        <v>5909.315</v>
      </c>
      <c r="E22" s="16" t="n">
        <f aca="false">SUMIFS(Flow_LGA_Month!$N:$N,Flow_LGA_Month!$A:$A,"NSW",Flow_LGA_Month!$D:$D,4,Flow_LGA_Month!$C:$C,$A22)</f>
        <v>4962.792</v>
      </c>
      <c r="F22" s="16" t="n">
        <f aca="false">SUMIFS(Flow_LGA_Month!$N:$N,Flow_LGA_Month!$A:$A,"NSW",Flow_LGA_Month!$D:$D,5,Flow_LGA_Month!$C:$C,$A22)</f>
        <v>5222.969</v>
      </c>
      <c r="G22" s="16" t="n">
        <f aca="false">SUMIFS(Flow_LGA_Month!$K:$K,Flow_LGA_Month!$A:$A,"NSW",Flow_LGA_Month!$D:$D,1,Flow_LGA_Month!$C:$C,$A22)</f>
        <v>207.825</v>
      </c>
      <c r="H22" s="16" t="n">
        <f aca="false">SUMIFS(Flow_LGA_Month!$K:$K,Flow_LGA_Month!$A:$A,"NSW",Flow_LGA_Month!$D:$D,2,Flow_LGA_Month!$C:$C,$A22)</f>
        <v>289.425</v>
      </c>
      <c r="I22" s="16" t="n">
        <f aca="false">SUMIFS(Flow_LGA_Month!$K:$K,Flow_LGA_Month!$A:$A,"NSW",Flow_LGA_Month!$D:$D,3,Flow_LGA_Month!$C:$C,$A22)</f>
        <v>410.55</v>
      </c>
      <c r="J22" s="16" t="n">
        <f aca="false">SUMIFS(Flow_LGA_Month!$K:$K,Flow_LGA_Month!$A:$A,"NSW",Flow_LGA_Month!$D:$D,4,Flow_LGA_Month!$C:$C,$A22)</f>
        <v>514.175</v>
      </c>
      <c r="K22" s="16" t="n">
        <f aca="false">SUMIFS(Flow_LGA_Month!$K:$K,Flow_LGA_Month!$A:$A,"NSW",Flow_LGA_Month!$D:$D,5,Flow_LGA_Month!$C:$C,$A22)</f>
        <v>804.875</v>
      </c>
      <c r="L22" s="16" t="n">
        <f aca="false">SUMIFS(Flow_LGA_Month!$N:$N,Flow_LGA_Month!$A:$A,"QLD",Flow_LGA_Month!$D:$D,1,Flow_LGA_Month!$C:$C,$A22)</f>
        <v>2196</v>
      </c>
      <c r="M22" s="16" t="n">
        <f aca="false">SUMIFS(Flow_LGA_Month!$N:$N,Flow_LGA_Month!$A:$A,"QLD",Flow_LGA_Month!$D:$D,2,Flow_LGA_Month!$C:$C,$A22)</f>
        <v>2427</v>
      </c>
      <c r="N22" s="16" t="n">
        <f aca="false">SUMIFS(Flow_LGA_Month!$N:$N,Flow_LGA_Month!$A:$A,"QLD",Flow_LGA_Month!$D:$D,3,Flow_LGA_Month!$C:$C,$A22)</f>
        <v>2643</v>
      </c>
      <c r="O22" s="16" t="n">
        <f aca="false">SUMIFS(Flow_LGA_Month!$N:$N,Flow_LGA_Month!$A:$A,"QLD",Flow_LGA_Month!$D:$D,4,Flow_LGA_Month!$C:$C,$A22)</f>
        <v>1152</v>
      </c>
      <c r="P22" s="16" t="n">
        <f aca="false">SUMIFS(Flow_LGA_Month!$N:$N,Flow_LGA_Month!$A:$A,"QLD",Flow_LGA_Month!$D:$D,5,Flow_LGA_Month!$C:$C,$A22)</f>
        <v>3558</v>
      </c>
      <c r="Q22" s="16" t="n">
        <f aca="false">SUMIFS(Flow_LGA_Month!$K:$K,Flow_LGA_Month!$A:$A,"QLD",Flow_LGA_Month!$D:$D,1,Flow_LGA_Month!$C:$C,$A22)</f>
        <v>170</v>
      </c>
      <c r="R22" s="16" t="n">
        <f aca="false">SUMIFS(Flow_LGA_Month!$K:$K,Flow_LGA_Month!$A:$A,"QLD",Flow_LGA_Month!$D:$D,2,Flow_LGA_Month!$C:$C,$A22)</f>
        <v>299</v>
      </c>
      <c r="S22" s="16" t="n">
        <f aca="false">SUMIFS(Flow_LGA_Month!$K:$K,Flow_LGA_Month!$A:$A,"QLD",Flow_LGA_Month!$D:$D,3,Flow_LGA_Month!$C:$C,$A22)</f>
        <v>250</v>
      </c>
      <c r="T22" s="16" t="n">
        <f aca="false">SUMIFS(Flow_LGA_Month!$K:$K,Flow_LGA_Month!$A:$A,"QLD",Flow_LGA_Month!$D:$D,4,Flow_LGA_Month!$C:$C,$A22)</f>
        <v>78</v>
      </c>
      <c r="U22" s="16" t="n">
        <f aca="false">SUMIFS(Flow_LGA_Month!$K:$K,Flow_LGA_Month!$A:$A,"QLD",Flow_LGA_Month!$D:$D,5,Flow_LGA_Month!$C:$C,$A22)</f>
        <v>628</v>
      </c>
      <c r="V22" s="22" t="n">
        <f aca="false">IF(B22&gt;0,G22/B22,"")</f>
        <v>0.04197511365041</v>
      </c>
      <c r="W22" s="22" t="n">
        <f aca="false">IF(C22&gt;0,H22/C22,"")</f>
        <v>0.0545942548565638</v>
      </c>
      <c r="X22" s="22" t="n">
        <f aca="false">IF(D22&gt;0,I22/D22,"")</f>
        <v>0.0694750575997387</v>
      </c>
      <c r="Y22" s="22" t="n">
        <f aca="false">IF(E22&gt;0,J22/E22,"")</f>
        <v>0.103605994367687</v>
      </c>
      <c r="Z22" s="22" t="n">
        <f aca="false">IF(F22&gt;0,K22/F22,"")</f>
        <v>0.154102963276251</v>
      </c>
      <c r="AA22" s="22" t="n">
        <f aca="false">IF(SUM(B22:F22)&gt;0,SUM(G22:K22)/SUM(B22:F22),"")</f>
        <v>0.0845181152321771</v>
      </c>
      <c r="AB22" s="22" t="n">
        <f aca="false">IF(L22&gt;0,Q22/L22,"")</f>
        <v>0.0774134790528233</v>
      </c>
      <c r="AC22" s="22" t="n">
        <f aca="false">IF(M22&gt;0,R22/M22,"")</f>
        <v>0.123197362999588</v>
      </c>
      <c r="AD22" s="22" t="n">
        <f aca="false">IF(N22&gt;0,S22/N22,"")</f>
        <v>0.0945894816496406</v>
      </c>
      <c r="AE22" s="22" t="n">
        <f aca="false">IF(O22&gt;0,T22/O22,"")</f>
        <v>0.0677083333333333</v>
      </c>
      <c r="AF22" s="22" t="n">
        <f aca="false">IF(P22&gt;0,U22/P22,"")</f>
        <v>0.176503653738055</v>
      </c>
      <c r="AG22" s="22" t="n">
        <f aca="false">IF(SUM(L22:P22)&gt;0,SUM(Q22:U22)/SUM(L22:P22),"")</f>
        <v>0.118987975951904</v>
      </c>
    </row>
    <row r="23" customFormat="false" ht="15" hidden="false" customHeight="false" outlineLevel="0" collapsed="false">
      <c r="A23" s="15" t="n">
        <v>45474</v>
      </c>
      <c r="B23" s="16" t="n">
        <f aca="false">SUMIFS(Flow_LGA_Month!$N:$N,Flow_LGA_Month!$A:$A,"NSW",Flow_LGA_Month!$D:$D,1,Flow_LGA_Month!$C:$C,$A23)</f>
        <v>4509.943</v>
      </c>
      <c r="C23" s="16" t="n">
        <f aca="false">SUMIFS(Flow_LGA_Month!$N:$N,Flow_LGA_Month!$A:$A,"NSW",Flow_LGA_Month!$D:$D,2,Flow_LGA_Month!$C:$C,$A23)</f>
        <v>4913.696</v>
      </c>
      <c r="D23" s="16" t="n">
        <f aca="false">SUMIFS(Flow_LGA_Month!$N:$N,Flow_LGA_Month!$A:$A,"NSW",Flow_LGA_Month!$D:$D,3,Flow_LGA_Month!$C:$C,$A23)</f>
        <v>5373.791</v>
      </c>
      <c r="E23" s="16" t="n">
        <f aca="false">SUMIFS(Flow_LGA_Month!$N:$N,Flow_LGA_Month!$A:$A,"NSW",Flow_LGA_Month!$D:$D,4,Flow_LGA_Month!$C:$C,$A23)</f>
        <v>4416.061</v>
      </c>
      <c r="F23" s="16" t="n">
        <f aca="false">SUMIFS(Flow_LGA_Month!$N:$N,Flow_LGA_Month!$A:$A,"NSW",Flow_LGA_Month!$D:$D,5,Flow_LGA_Month!$C:$C,$A23)</f>
        <v>4547.279</v>
      </c>
      <c r="G23" s="16" t="n">
        <f aca="false">SUMIFS(Flow_LGA_Month!$K:$K,Flow_LGA_Month!$A:$A,"NSW",Flow_LGA_Month!$D:$D,1,Flow_LGA_Month!$C:$C,$A23)</f>
        <v>189.975</v>
      </c>
      <c r="H23" s="16" t="n">
        <f aca="false">SUMIFS(Flow_LGA_Month!$K:$K,Flow_LGA_Month!$A:$A,"NSW",Flow_LGA_Month!$D:$D,2,Flow_LGA_Month!$C:$C,$A23)</f>
        <v>209.1</v>
      </c>
      <c r="I23" s="16" t="n">
        <f aca="false">SUMIFS(Flow_LGA_Month!$K:$K,Flow_LGA_Month!$A:$A,"NSW",Flow_LGA_Month!$D:$D,3,Flow_LGA_Month!$C:$C,$A23)</f>
        <v>306</v>
      </c>
      <c r="J23" s="16" t="n">
        <f aca="false">SUMIFS(Flow_LGA_Month!$K:$K,Flow_LGA_Month!$A:$A,"NSW",Flow_LGA_Month!$D:$D,4,Flow_LGA_Month!$C:$C,$A23)</f>
        <v>399.075</v>
      </c>
      <c r="K23" s="16" t="n">
        <f aca="false">SUMIFS(Flow_LGA_Month!$K:$K,Flow_LGA_Month!$A:$A,"NSW",Flow_LGA_Month!$D:$D,5,Flow_LGA_Month!$C:$C,$A23)</f>
        <v>566.1</v>
      </c>
      <c r="L23" s="16" t="n">
        <f aca="false">SUMIFS(Flow_LGA_Month!$N:$N,Flow_LGA_Month!$A:$A,"QLD",Flow_LGA_Month!$D:$D,1,Flow_LGA_Month!$C:$C,$A23)</f>
        <v>2121</v>
      </c>
      <c r="M23" s="16" t="n">
        <f aca="false">SUMIFS(Flow_LGA_Month!$N:$N,Flow_LGA_Month!$A:$A,"QLD",Flow_LGA_Month!$D:$D,2,Flow_LGA_Month!$C:$C,$A23)</f>
        <v>2201</v>
      </c>
      <c r="N23" s="16" t="n">
        <f aca="false">SUMIFS(Flow_LGA_Month!$N:$N,Flow_LGA_Month!$A:$A,"QLD",Flow_LGA_Month!$D:$D,3,Flow_LGA_Month!$C:$C,$A23)</f>
        <v>2386</v>
      </c>
      <c r="O23" s="16" t="n">
        <f aca="false">SUMIFS(Flow_LGA_Month!$N:$N,Flow_LGA_Month!$A:$A,"QLD",Flow_LGA_Month!$D:$D,4,Flow_LGA_Month!$C:$C,$A23)</f>
        <v>1076</v>
      </c>
      <c r="P23" s="16" t="n">
        <f aca="false">SUMIFS(Flow_LGA_Month!$N:$N,Flow_LGA_Month!$A:$A,"QLD",Flow_LGA_Month!$D:$D,5,Flow_LGA_Month!$C:$C,$A23)</f>
        <v>3334</v>
      </c>
      <c r="Q23" s="16" t="n">
        <f aca="false">SUMIFS(Flow_LGA_Month!$K:$K,Flow_LGA_Month!$A:$A,"QLD",Flow_LGA_Month!$D:$D,1,Flow_LGA_Month!$C:$C,$A23)</f>
        <v>130</v>
      </c>
      <c r="R23" s="16" t="n">
        <f aca="false">SUMIFS(Flow_LGA_Month!$K:$K,Flow_LGA_Month!$A:$A,"QLD",Flow_LGA_Month!$D:$D,2,Flow_LGA_Month!$C:$C,$A23)</f>
        <v>186</v>
      </c>
      <c r="S23" s="16" t="n">
        <f aca="false">SUMIFS(Flow_LGA_Month!$K:$K,Flow_LGA_Month!$A:$A,"QLD",Flow_LGA_Month!$D:$D,3,Flow_LGA_Month!$C:$C,$A23)</f>
        <v>212</v>
      </c>
      <c r="T23" s="16" t="n">
        <f aca="false">SUMIFS(Flow_LGA_Month!$K:$K,Flow_LGA_Month!$A:$A,"QLD",Flow_LGA_Month!$D:$D,4,Flow_LGA_Month!$C:$C,$A23)</f>
        <v>64</v>
      </c>
      <c r="U23" s="16" t="n">
        <f aca="false">SUMIFS(Flow_LGA_Month!$K:$K,Flow_LGA_Month!$A:$A,"QLD",Flow_LGA_Month!$D:$D,5,Flow_LGA_Month!$C:$C,$A23)</f>
        <v>515</v>
      </c>
      <c r="V23" s="22" t="n">
        <f aca="false">IF(B23&gt;0,G23/B23,"")</f>
        <v>0.0421235922493921</v>
      </c>
      <c r="W23" s="22" t="n">
        <f aca="false">IF(C23&gt;0,H23/C23,"")</f>
        <v>0.0425545251476689</v>
      </c>
      <c r="X23" s="22" t="n">
        <f aca="false">IF(D23&gt;0,I23/D23,"")</f>
        <v>0.0569430407695424</v>
      </c>
      <c r="Y23" s="22" t="n">
        <f aca="false">IF(E23&gt;0,J23/E23,"")</f>
        <v>0.0903689962616005</v>
      </c>
      <c r="Z23" s="22" t="n">
        <f aca="false">IF(F23&gt;0,K23/F23,"")</f>
        <v>0.124492031388441</v>
      </c>
      <c r="AA23" s="22" t="n">
        <f aca="false">IF(SUM(B23:F23)&gt;0,SUM(G23:K23)/SUM(B23:F23),"")</f>
        <v>0.0702944391111904</v>
      </c>
      <c r="AB23" s="22" t="n">
        <f aca="false">IF(L23&gt;0,Q23/L23,"")</f>
        <v>0.0612918434700613</v>
      </c>
      <c r="AC23" s="22" t="n">
        <f aca="false">IF(M23&gt;0,R23/M23,"")</f>
        <v>0.0845070422535211</v>
      </c>
      <c r="AD23" s="22" t="n">
        <f aca="false">IF(N23&gt;0,S23/N23,"")</f>
        <v>0.0888516345347863</v>
      </c>
      <c r="AE23" s="22" t="n">
        <f aca="false">IF(O23&gt;0,T23/O23,"")</f>
        <v>0.0594795539033457</v>
      </c>
      <c r="AF23" s="22" t="n">
        <f aca="false">IF(P23&gt;0,U23/P23,"")</f>
        <v>0.154469106178764</v>
      </c>
      <c r="AG23" s="22" t="n">
        <f aca="false">IF(SUM(L23:P23)&gt;0,SUM(Q23:U23)/SUM(L23:P23),"")</f>
        <v>0.0995682676740421</v>
      </c>
    </row>
    <row r="24" customFormat="false" ht="15" hidden="false" customHeight="false" outlineLevel="0" collapsed="false">
      <c r="A24" s="15" t="n">
        <v>45505</v>
      </c>
      <c r="B24" s="16" t="n">
        <f aca="false">SUMIFS(Flow_LGA_Month!$N:$N,Flow_LGA_Month!$A:$A,"NSW",Flow_LGA_Month!$D:$D,1,Flow_LGA_Month!$C:$C,$A24)</f>
        <v>4453.728</v>
      </c>
      <c r="C24" s="16" t="n">
        <f aca="false">SUMIFS(Flow_LGA_Month!$N:$N,Flow_LGA_Month!$A:$A,"NSW",Flow_LGA_Month!$D:$D,2,Flow_LGA_Month!$C:$C,$A24)</f>
        <v>4871.162</v>
      </c>
      <c r="D24" s="16" t="n">
        <f aca="false">SUMIFS(Flow_LGA_Month!$N:$N,Flow_LGA_Month!$A:$A,"NSW",Flow_LGA_Month!$D:$D,3,Flow_LGA_Month!$C:$C,$A24)</f>
        <v>5174.392</v>
      </c>
      <c r="E24" s="16" t="n">
        <f aca="false">SUMIFS(Flow_LGA_Month!$N:$N,Flow_LGA_Month!$A:$A,"NSW",Flow_LGA_Month!$D:$D,4,Flow_LGA_Month!$C:$C,$A24)</f>
        <v>4314.58</v>
      </c>
      <c r="F24" s="16" t="n">
        <f aca="false">SUMIFS(Flow_LGA_Month!$N:$N,Flow_LGA_Month!$A:$A,"NSW",Flow_LGA_Month!$D:$D,5,Flow_LGA_Month!$C:$C,$A24)</f>
        <v>4097.255</v>
      </c>
      <c r="G24" s="16" t="n">
        <f aca="false">SUMIFS(Flow_LGA_Month!$K:$K,Flow_LGA_Month!$A:$A,"NSW",Flow_LGA_Month!$D:$D,1,Flow_LGA_Month!$C:$C,$A24)</f>
        <v>147.9</v>
      </c>
      <c r="H24" s="16" t="n">
        <f aca="false">SUMIFS(Flow_LGA_Month!$K:$K,Flow_LGA_Month!$A:$A,"NSW",Flow_LGA_Month!$D:$D,2,Flow_LGA_Month!$C:$C,$A24)</f>
        <v>192.525</v>
      </c>
      <c r="I24" s="16" t="n">
        <f aca="false">SUMIFS(Flow_LGA_Month!$K:$K,Flow_LGA_Month!$A:$A,"NSW",Flow_LGA_Month!$D:$D,3,Flow_LGA_Month!$C:$C,$A24)</f>
        <v>314.925</v>
      </c>
      <c r="J24" s="16" t="n">
        <f aca="false">SUMIFS(Flow_LGA_Month!$K:$K,Flow_LGA_Month!$A:$A,"NSW",Flow_LGA_Month!$D:$D,4,Flow_LGA_Month!$C:$C,$A24)</f>
        <v>360.825</v>
      </c>
      <c r="K24" s="16" t="n">
        <f aca="false">SUMIFS(Flow_LGA_Month!$K:$K,Flow_LGA_Month!$A:$A,"NSW",Flow_LGA_Month!$D:$D,5,Flow_LGA_Month!$C:$C,$A24)</f>
        <v>455.175</v>
      </c>
      <c r="L24" s="16" t="n">
        <f aca="false">SUMIFS(Flow_LGA_Month!$N:$N,Flow_LGA_Month!$A:$A,"QLD",Flow_LGA_Month!$D:$D,1,Flow_LGA_Month!$C:$C,$A24)</f>
        <v>1973</v>
      </c>
      <c r="M24" s="16" t="n">
        <f aca="false">SUMIFS(Flow_LGA_Month!$N:$N,Flow_LGA_Month!$A:$A,"QLD",Flow_LGA_Month!$D:$D,2,Flow_LGA_Month!$C:$C,$A24)</f>
        <v>2115</v>
      </c>
      <c r="N24" s="16" t="n">
        <f aca="false">SUMIFS(Flow_LGA_Month!$N:$N,Flow_LGA_Month!$A:$A,"QLD",Flow_LGA_Month!$D:$D,3,Flow_LGA_Month!$C:$C,$A24)</f>
        <v>2470</v>
      </c>
      <c r="O24" s="16" t="n">
        <f aca="false">SUMIFS(Flow_LGA_Month!$N:$N,Flow_LGA_Month!$A:$A,"QLD",Flow_LGA_Month!$D:$D,4,Flow_LGA_Month!$C:$C,$A24)</f>
        <v>1121</v>
      </c>
      <c r="P24" s="16" t="n">
        <f aca="false">SUMIFS(Flow_LGA_Month!$N:$N,Flow_LGA_Month!$A:$A,"QLD",Flow_LGA_Month!$D:$D,5,Flow_LGA_Month!$C:$C,$A24)</f>
        <v>3124</v>
      </c>
      <c r="Q24" s="16" t="n">
        <f aca="false">SUMIFS(Flow_LGA_Month!$K:$K,Flow_LGA_Month!$A:$A,"QLD",Flow_LGA_Month!$D:$D,1,Flow_LGA_Month!$C:$C,$A24)</f>
        <v>102</v>
      </c>
      <c r="R24" s="16" t="n">
        <f aca="false">SUMIFS(Flow_LGA_Month!$K:$K,Flow_LGA_Month!$A:$A,"QLD",Flow_LGA_Month!$D:$D,2,Flow_LGA_Month!$C:$C,$A24)</f>
        <v>193</v>
      </c>
      <c r="S24" s="16" t="n">
        <f aca="false">SUMIFS(Flow_LGA_Month!$K:$K,Flow_LGA_Month!$A:$A,"QLD",Flow_LGA_Month!$D:$D,3,Flow_LGA_Month!$C:$C,$A24)</f>
        <v>170</v>
      </c>
      <c r="T24" s="16" t="n">
        <f aca="false">SUMIFS(Flow_LGA_Month!$K:$K,Flow_LGA_Month!$A:$A,"QLD",Flow_LGA_Month!$D:$D,4,Flow_LGA_Month!$C:$C,$A24)</f>
        <v>67</v>
      </c>
      <c r="U24" s="16" t="n">
        <f aca="false">SUMIFS(Flow_LGA_Month!$K:$K,Flow_LGA_Month!$A:$A,"QLD",Flow_LGA_Month!$D:$D,5,Flow_LGA_Month!$C:$C,$A24)</f>
        <v>458</v>
      </c>
      <c r="V24" s="22" t="n">
        <f aca="false">IF(B24&gt;0,G24/B24,"")</f>
        <v>0.0332081348479296</v>
      </c>
      <c r="W24" s="22" t="n">
        <f aca="false">IF(C24&gt;0,H24/C24,"")</f>
        <v>0.0395234237744505</v>
      </c>
      <c r="X24" s="22" t="n">
        <f aca="false">IF(D24&gt;0,I24/D24,"")</f>
        <v>0.0608622230399243</v>
      </c>
      <c r="Y24" s="22" t="n">
        <f aca="false">IF(E24&gt;0,J24/E24,"")</f>
        <v>0.0836292292644939</v>
      </c>
      <c r="Z24" s="22" t="n">
        <f aca="false">IF(F24&gt;0,K24/F24,"")</f>
        <v>0.111092670580669</v>
      </c>
      <c r="AA24" s="22" t="n">
        <f aca="false">IF(SUM(B24:F24)&gt;0,SUM(G24:K24)/SUM(B24:F24),"")</f>
        <v>0.0642199155981788</v>
      </c>
      <c r="AB24" s="22" t="n">
        <f aca="false">IF(L24&gt;0,Q24/L24,"")</f>
        <v>0.0516979219462747</v>
      </c>
      <c r="AC24" s="22" t="n">
        <f aca="false">IF(M24&gt;0,R24/M24,"")</f>
        <v>0.0912529550827423</v>
      </c>
      <c r="AD24" s="22" t="n">
        <f aca="false">IF(N24&gt;0,S24/N24,"")</f>
        <v>0.0688259109311741</v>
      </c>
      <c r="AE24" s="22" t="n">
        <f aca="false">IF(O24&gt;0,T24/O24,"")</f>
        <v>0.0597680642283675</v>
      </c>
      <c r="AF24" s="22" t="n">
        <f aca="false">IF(P24&gt;0,U24/P24,"")</f>
        <v>0.146606914212548</v>
      </c>
      <c r="AG24" s="22" t="n">
        <f aca="false">IF(SUM(L24:P24)&gt;0,SUM(Q24:U24)/SUM(L24:P24),"")</f>
        <v>0.0916412107747848</v>
      </c>
    </row>
    <row r="25" customFormat="false" ht="15" hidden="false" customHeight="false" outlineLevel="0" collapsed="false">
      <c r="A25" s="15" t="n">
        <v>45536</v>
      </c>
      <c r="B25" s="16" t="n">
        <f aca="false">SUMIFS(Flow_LGA_Month!$N:$N,Flow_LGA_Month!$A:$A,"NSW",Flow_LGA_Month!$D:$D,1,Flow_LGA_Month!$C:$C,$A25)</f>
        <v>4455.02</v>
      </c>
      <c r="C25" s="16" t="n">
        <f aca="false">SUMIFS(Flow_LGA_Month!$N:$N,Flow_LGA_Month!$A:$A,"NSW",Flow_LGA_Month!$D:$D,2,Flow_LGA_Month!$C:$C,$A25)</f>
        <v>4820.486</v>
      </c>
      <c r="D25" s="16" t="n">
        <f aca="false">SUMIFS(Flow_LGA_Month!$N:$N,Flow_LGA_Month!$A:$A,"NSW",Flow_LGA_Month!$D:$D,3,Flow_LGA_Month!$C:$C,$A25)</f>
        <v>5177.945</v>
      </c>
      <c r="E25" s="16" t="n">
        <f aca="false">SUMIFS(Flow_LGA_Month!$N:$N,Flow_LGA_Month!$A:$A,"NSW",Flow_LGA_Month!$D:$D,4,Flow_LGA_Month!$C:$C,$A25)</f>
        <v>4274.479</v>
      </c>
      <c r="F25" s="16" t="n">
        <f aca="false">SUMIFS(Flow_LGA_Month!$N:$N,Flow_LGA_Month!$A:$A,"NSW",Flow_LGA_Month!$D:$D,5,Flow_LGA_Month!$C:$C,$A25)</f>
        <v>4209.948</v>
      </c>
      <c r="G25" s="16" t="n">
        <f aca="false">SUMIFS(Flow_LGA_Month!$K:$K,Flow_LGA_Month!$A:$A,"NSW",Flow_LGA_Month!$D:$D,1,Flow_LGA_Month!$C:$C,$A25)</f>
        <v>179.775</v>
      </c>
      <c r="H25" s="16" t="n">
        <f aca="false">SUMIFS(Flow_LGA_Month!$K:$K,Flow_LGA_Month!$A:$A,"NSW",Flow_LGA_Month!$D:$D,2,Flow_LGA_Month!$C:$C,$A25)</f>
        <v>197.625</v>
      </c>
      <c r="I25" s="16" t="n">
        <f aca="false">SUMIFS(Flow_LGA_Month!$K:$K,Flow_LGA_Month!$A:$A,"NSW",Flow_LGA_Month!$D:$D,3,Flow_LGA_Month!$C:$C,$A25)</f>
        <v>322.575</v>
      </c>
      <c r="J25" s="16" t="n">
        <f aca="false">SUMIFS(Flow_LGA_Month!$K:$K,Flow_LGA_Month!$A:$A,"NSW",Flow_LGA_Month!$D:$D,4,Flow_LGA_Month!$C:$C,$A25)</f>
        <v>381.225</v>
      </c>
      <c r="K25" s="16" t="n">
        <f aca="false">SUMIFS(Flow_LGA_Month!$K:$K,Flow_LGA_Month!$A:$A,"NSW",Flow_LGA_Month!$D:$D,5,Flow_LGA_Month!$C:$C,$A25)</f>
        <v>549.525</v>
      </c>
      <c r="L25" s="16" t="n">
        <f aca="false">SUMIFS(Flow_LGA_Month!$N:$N,Flow_LGA_Month!$A:$A,"QLD",Flow_LGA_Month!$D:$D,1,Flow_LGA_Month!$C:$C,$A25)</f>
        <v>2002</v>
      </c>
      <c r="M25" s="16" t="n">
        <f aca="false">SUMIFS(Flow_LGA_Month!$N:$N,Flow_LGA_Month!$A:$A,"QLD",Flow_LGA_Month!$D:$D,2,Flow_LGA_Month!$C:$C,$A25)</f>
        <v>2182</v>
      </c>
      <c r="N25" s="16" t="n">
        <f aca="false">SUMIFS(Flow_LGA_Month!$N:$N,Flow_LGA_Month!$A:$A,"QLD",Flow_LGA_Month!$D:$D,3,Flow_LGA_Month!$C:$C,$A25)</f>
        <v>2318</v>
      </c>
      <c r="O25" s="16" t="n">
        <f aca="false">SUMIFS(Flow_LGA_Month!$N:$N,Flow_LGA_Month!$A:$A,"QLD",Flow_LGA_Month!$D:$D,4,Flow_LGA_Month!$C:$C,$A25)</f>
        <v>1075</v>
      </c>
      <c r="P25" s="16" t="n">
        <f aca="false">SUMIFS(Flow_LGA_Month!$N:$N,Flow_LGA_Month!$A:$A,"QLD",Flow_LGA_Month!$D:$D,5,Flow_LGA_Month!$C:$C,$A25)</f>
        <v>2994</v>
      </c>
      <c r="Q25" s="16" t="n">
        <f aca="false">SUMIFS(Flow_LGA_Month!$K:$K,Flow_LGA_Month!$A:$A,"QLD",Flow_LGA_Month!$D:$D,1,Flow_LGA_Month!$C:$C,$A25)</f>
        <v>95</v>
      </c>
      <c r="R25" s="16" t="n">
        <f aca="false">SUMIFS(Flow_LGA_Month!$K:$K,Flow_LGA_Month!$A:$A,"QLD",Flow_LGA_Month!$D:$D,2,Flow_LGA_Month!$C:$C,$A25)</f>
        <v>148</v>
      </c>
      <c r="S25" s="16" t="n">
        <f aca="false">SUMIFS(Flow_LGA_Month!$K:$K,Flow_LGA_Month!$A:$A,"QLD",Flow_LGA_Month!$D:$D,3,Flow_LGA_Month!$C:$C,$A25)</f>
        <v>148</v>
      </c>
      <c r="T25" s="16" t="n">
        <f aca="false">SUMIFS(Flow_LGA_Month!$K:$K,Flow_LGA_Month!$A:$A,"QLD",Flow_LGA_Month!$D:$D,4,Flow_LGA_Month!$C:$C,$A25)</f>
        <v>60</v>
      </c>
      <c r="U25" s="16" t="n">
        <f aca="false">SUMIFS(Flow_LGA_Month!$K:$K,Flow_LGA_Month!$A:$A,"QLD",Flow_LGA_Month!$D:$D,5,Flow_LGA_Month!$C:$C,$A25)</f>
        <v>331</v>
      </c>
      <c r="V25" s="22" t="n">
        <f aca="false">IF(B25&gt;0,G25/B25,"")</f>
        <v>0.0403533541936961</v>
      </c>
      <c r="W25" s="22" t="n">
        <f aca="false">IF(C25&gt;0,H25/C25,"")</f>
        <v>0.0409969036317085</v>
      </c>
      <c r="X25" s="22" t="n">
        <f aca="false">IF(D25&gt;0,I25/D25,"")</f>
        <v>0.0622978807229509</v>
      </c>
      <c r="Y25" s="22" t="n">
        <f aca="false">IF(E25&gt;0,J25/E25,"")</f>
        <v>0.0891863078517873</v>
      </c>
      <c r="Z25" s="22" t="n">
        <f aca="false">IF(F25&gt;0,K25/F25,"")</f>
        <v>0.130530115811407</v>
      </c>
      <c r="AA25" s="22" t="n">
        <f aca="false">IF(SUM(B25:F25)&gt;0,SUM(G25:K25)/SUM(B25:F25),"")</f>
        <v>0.071093106345757</v>
      </c>
      <c r="AB25" s="22" t="n">
        <f aca="false">IF(L25&gt;0,Q25/L25,"")</f>
        <v>0.0474525474525475</v>
      </c>
      <c r="AC25" s="22" t="n">
        <f aca="false">IF(M25&gt;0,R25/M25,"")</f>
        <v>0.0678276810265811</v>
      </c>
      <c r="AD25" s="22" t="n">
        <f aca="false">IF(N25&gt;0,S25/N25,"")</f>
        <v>0.0638481449525453</v>
      </c>
      <c r="AE25" s="22" t="n">
        <f aca="false">IF(O25&gt;0,T25/O25,"")</f>
        <v>0.0558139534883721</v>
      </c>
      <c r="AF25" s="22" t="n">
        <f aca="false">IF(P25&gt;0,U25/P25,"")</f>
        <v>0.110554442217769</v>
      </c>
      <c r="AG25" s="22" t="n">
        <f aca="false">IF(SUM(L25:P25)&gt;0,SUM(Q25:U25)/SUM(L25:P25),"")</f>
        <v>0.0739759719988648</v>
      </c>
    </row>
    <row r="26" customFormat="false" ht="15" hidden="false" customHeight="false" outlineLevel="0" collapsed="false">
      <c r="A26" s="15" t="n">
        <v>45566</v>
      </c>
      <c r="B26" s="16" t="n">
        <f aca="false">SUMIFS(Flow_LGA_Month!$N:$N,Flow_LGA_Month!$A:$A,"NSW",Flow_LGA_Month!$D:$D,1,Flow_LGA_Month!$C:$C,$A26)</f>
        <v>4403.561</v>
      </c>
      <c r="C26" s="16" t="n">
        <f aca="false">SUMIFS(Flow_LGA_Month!$N:$N,Flow_LGA_Month!$A:$A,"NSW",Flow_LGA_Month!$D:$D,2,Flow_LGA_Month!$C:$C,$A26)</f>
        <v>4472.87</v>
      </c>
      <c r="D26" s="16" t="n">
        <f aca="false">SUMIFS(Flow_LGA_Month!$N:$N,Flow_LGA_Month!$A:$A,"NSW",Flow_LGA_Month!$D:$D,3,Flow_LGA_Month!$C:$C,$A26)</f>
        <v>4971.157</v>
      </c>
      <c r="E26" s="16" t="n">
        <f aca="false">SUMIFS(Flow_LGA_Month!$N:$N,Flow_LGA_Month!$A:$A,"NSW",Flow_LGA_Month!$D:$D,4,Flow_LGA_Month!$C:$C,$A26)</f>
        <v>4234.904</v>
      </c>
      <c r="F26" s="16" t="n">
        <f aca="false">SUMIFS(Flow_LGA_Month!$N:$N,Flow_LGA_Month!$A:$A,"NSW",Flow_LGA_Month!$D:$D,5,Flow_LGA_Month!$C:$C,$A26)</f>
        <v>4094.28</v>
      </c>
      <c r="G26" s="16" t="n">
        <f aca="false">SUMIFS(Flow_LGA_Month!$K:$K,Flow_LGA_Month!$A:$A,"NSW",Flow_LGA_Month!$D:$D,1,Flow_LGA_Month!$C:$C,$A26)</f>
        <v>200.175</v>
      </c>
      <c r="H26" s="16" t="n">
        <f aca="false">SUMIFS(Flow_LGA_Month!$K:$K,Flow_LGA_Month!$A:$A,"NSW",Flow_LGA_Month!$D:$D,2,Flow_LGA_Month!$C:$C,$A26)</f>
        <v>209.1</v>
      </c>
      <c r="I26" s="16" t="n">
        <f aca="false">SUMIFS(Flow_LGA_Month!$K:$K,Flow_LGA_Month!$A:$A,"NSW",Flow_LGA_Month!$D:$D,3,Flow_LGA_Month!$C:$C,$A26)</f>
        <v>298.35</v>
      </c>
      <c r="J26" s="16" t="n">
        <f aca="false">SUMIFS(Flow_LGA_Month!$K:$K,Flow_LGA_Month!$A:$A,"NSW",Flow_LGA_Month!$D:$D,4,Flow_LGA_Month!$C:$C,$A26)</f>
        <v>364.65</v>
      </c>
      <c r="K26" s="16" t="n">
        <f aca="false">SUMIFS(Flow_LGA_Month!$K:$K,Flow_LGA_Month!$A:$A,"NSW",Flow_LGA_Month!$D:$D,5,Flow_LGA_Month!$C:$C,$A26)</f>
        <v>465.375</v>
      </c>
      <c r="L26" s="16" t="n">
        <f aca="false">SUMIFS(Flow_LGA_Month!$N:$N,Flow_LGA_Month!$A:$A,"QLD",Flow_LGA_Month!$D:$D,1,Flow_LGA_Month!$C:$C,$A26)</f>
        <v>2042</v>
      </c>
      <c r="M26" s="16" t="n">
        <f aca="false">SUMIFS(Flow_LGA_Month!$N:$N,Flow_LGA_Month!$A:$A,"QLD",Flow_LGA_Month!$D:$D,2,Flow_LGA_Month!$C:$C,$A26)</f>
        <v>2225</v>
      </c>
      <c r="N26" s="16" t="n">
        <f aca="false">SUMIFS(Flow_LGA_Month!$N:$N,Flow_LGA_Month!$A:$A,"QLD",Flow_LGA_Month!$D:$D,3,Flow_LGA_Month!$C:$C,$A26)</f>
        <v>2229</v>
      </c>
      <c r="O26" s="16" t="n">
        <f aca="false">SUMIFS(Flow_LGA_Month!$N:$N,Flow_LGA_Month!$A:$A,"QLD",Flow_LGA_Month!$D:$D,4,Flow_LGA_Month!$C:$C,$A26)</f>
        <v>1085</v>
      </c>
      <c r="P26" s="16" t="n">
        <f aca="false">SUMIFS(Flow_LGA_Month!$N:$N,Flow_LGA_Month!$A:$A,"QLD",Flow_LGA_Month!$D:$D,5,Flow_LGA_Month!$C:$C,$A26)</f>
        <v>3119</v>
      </c>
      <c r="Q26" s="16" t="n">
        <f aca="false">SUMIFS(Flow_LGA_Month!$K:$K,Flow_LGA_Month!$A:$A,"QLD",Flow_LGA_Month!$D:$D,1,Flow_LGA_Month!$C:$C,$A26)</f>
        <v>140</v>
      </c>
      <c r="R26" s="16" t="n">
        <f aca="false">SUMIFS(Flow_LGA_Month!$K:$K,Flow_LGA_Month!$A:$A,"QLD",Flow_LGA_Month!$D:$D,2,Flow_LGA_Month!$C:$C,$A26)</f>
        <v>200</v>
      </c>
      <c r="S26" s="16" t="n">
        <f aca="false">SUMIFS(Flow_LGA_Month!$K:$K,Flow_LGA_Month!$A:$A,"QLD",Flow_LGA_Month!$D:$D,3,Flow_LGA_Month!$C:$C,$A26)</f>
        <v>183</v>
      </c>
      <c r="T26" s="16" t="n">
        <f aca="false">SUMIFS(Flow_LGA_Month!$K:$K,Flow_LGA_Month!$A:$A,"QLD",Flow_LGA_Month!$D:$D,4,Flow_LGA_Month!$C:$C,$A26)</f>
        <v>69</v>
      </c>
      <c r="U26" s="16" t="n">
        <f aca="false">SUMIFS(Flow_LGA_Month!$K:$K,Flow_LGA_Month!$A:$A,"QLD",Flow_LGA_Month!$D:$D,5,Flow_LGA_Month!$C:$C,$A26)</f>
        <v>399</v>
      </c>
      <c r="V26" s="22" t="n">
        <f aca="false">IF(B26&gt;0,G26/B26,"")</f>
        <v>0.0454575285774399</v>
      </c>
      <c r="W26" s="22" t="n">
        <f aca="false">IF(C26&gt;0,H26/C26,"")</f>
        <v>0.0467485082284976</v>
      </c>
      <c r="X26" s="22" t="n">
        <f aca="false">IF(D26&gt;0,I26/D26,"")</f>
        <v>0.0600162095061572</v>
      </c>
      <c r="Y26" s="22" t="n">
        <f aca="false">IF(E26&gt;0,J26/E26,"")</f>
        <v>0.0861058479719965</v>
      </c>
      <c r="Z26" s="22" t="n">
        <f aca="false">IF(F26&gt;0,K26/F26,"")</f>
        <v>0.113664673642252</v>
      </c>
      <c r="AA26" s="22" t="n">
        <f aca="false">IF(SUM(B26:F26)&gt;0,SUM(G26:K26)/SUM(B26:F26),"")</f>
        <v>0.0693360602706291</v>
      </c>
      <c r="AB26" s="22" t="n">
        <f aca="false">IF(L26&gt;0,Q26/L26,"")</f>
        <v>0.0685602350636631</v>
      </c>
      <c r="AC26" s="22" t="n">
        <f aca="false">IF(M26&gt;0,R26/M26,"")</f>
        <v>0.0898876404494382</v>
      </c>
      <c r="AD26" s="22" t="n">
        <f aca="false">IF(N26&gt;0,S26/N26,"")</f>
        <v>0.082099596231494</v>
      </c>
      <c r="AE26" s="22" t="n">
        <f aca="false">IF(O26&gt;0,T26/O26,"")</f>
        <v>0.0635944700460829</v>
      </c>
      <c r="AF26" s="22" t="n">
        <f aca="false">IF(P26&gt;0,U26/P26,"")</f>
        <v>0.127925617184995</v>
      </c>
      <c r="AG26" s="22" t="n">
        <f aca="false">IF(SUM(L26:P26)&gt;0,SUM(Q26:U26)/SUM(L26:P26),"")</f>
        <v>0.0926168224299065</v>
      </c>
    </row>
    <row r="27" customFormat="false" ht="15" hidden="false" customHeight="false" outlineLevel="0" collapsed="false">
      <c r="A27" s="15" t="n">
        <v>45597</v>
      </c>
      <c r="B27" s="16" t="n">
        <f aca="false">SUMIFS(Flow_LGA_Month!$N:$N,Flow_LGA_Month!$A:$A,"NSW",Flow_LGA_Month!$D:$D,1,Flow_LGA_Month!$C:$C,$A27)</f>
        <v>4262.631</v>
      </c>
      <c r="C27" s="16" t="n">
        <f aca="false">SUMIFS(Flow_LGA_Month!$N:$N,Flow_LGA_Month!$A:$A,"NSW",Flow_LGA_Month!$D:$D,2,Flow_LGA_Month!$C:$C,$A27)</f>
        <v>4629.524</v>
      </c>
      <c r="D27" s="16" t="n">
        <f aca="false">SUMIFS(Flow_LGA_Month!$N:$N,Flow_LGA_Month!$A:$A,"NSW",Flow_LGA_Month!$D:$D,3,Flow_LGA_Month!$C:$C,$A27)</f>
        <v>5162.407</v>
      </c>
      <c r="E27" s="16" t="n">
        <f aca="false">SUMIFS(Flow_LGA_Month!$N:$N,Flow_LGA_Month!$A:$A,"NSW",Flow_LGA_Month!$D:$D,4,Flow_LGA_Month!$C:$C,$A27)</f>
        <v>4223.202</v>
      </c>
      <c r="F27" s="16" t="n">
        <f aca="false">SUMIFS(Flow_LGA_Month!$N:$N,Flow_LGA_Month!$A:$A,"NSW",Flow_LGA_Month!$D:$D,5,Flow_LGA_Month!$C:$C,$A27)</f>
        <v>4251.444</v>
      </c>
      <c r="G27" s="16" t="n">
        <f aca="false">SUMIFS(Flow_LGA_Month!$K:$K,Flow_LGA_Month!$A:$A,"NSW",Flow_LGA_Month!$D:$D,1,Flow_LGA_Month!$C:$C,$A27)</f>
        <v>205.275</v>
      </c>
      <c r="H27" s="16" t="n">
        <f aca="false">SUMIFS(Flow_LGA_Month!$K:$K,Flow_LGA_Month!$A:$A,"NSW",Flow_LGA_Month!$D:$D,2,Flow_LGA_Month!$C:$C,$A27)</f>
        <v>235.875</v>
      </c>
      <c r="I27" s="16" t="n">
        <f aca="false">SUMIFS(Flow_LGA_Month!$K:$K,Flow_LGA_Month!$A:$A,"NSW",Flow_LGA_Month!$D:$D,3,Flow_LGA_Month!$C:$C,$A27)</f>
        <v>350.625</v>
      </c>
      <c r="J27" s="16" t="n">
        <f aca="false">SUMIFS(Flow_LGA_Month!$K:$K,Flow_LGA_Month!$A:$A,"NSW",Flow_LGA_Month!$D:$D,4,Flow_LGA_Month!$C:$C,$A27)</f>
        <v>426.75</v>
      </c>
      <c r="K27" s="16" t="n">
        <f aca="false">SUMIFS(Flow_LGA_Month!$K:$K,Flow_LGA_Month!$A:$A,"NSW",Flow_LGA_Month!$D:$D,5,Flow_LGA_Month!$C:$C,$A27)</f>
        <v>531.675</v>
      </c>
      <c r="L27" s="16" t="n">
        <f aca="false">SUMIFS(Flow_LGA_Month!$N:$N,Flow_LGA_Month!$A:$A,"QLD",Flow_LGA_Month!$D:$D,1,Flow_LGA_Month!$C:$C,$A27)</f>
        <v>2045</v>
      </c>
      <c r="M27" s="16" t="n">
        <f aca="false">SUMIFS(Flow_LGA_Month!$N:$N,Flow_LGA_Month!$A:$A,"QLD",Flow_LGA_Month!$D:$D,2,Flow_LGA_Month!$C:$C,$A27)</f>
        <v>2020</v>
      </c>
      <c r="N27" s="16" t="n">
        <f aca="false">SUMIFS(Flow_LGA_Month!$N:$N,Flow_LGA_Month!$A:$A,"QLD",Flow_LGA_Month!$D:$D,3,Flow_LGA_Month!$C:$C,$A27)</f>
        <v>2312</v>
      </c>
      <c r="O27" s="16" t="n">
        <f aca="false">SUMIFS(Flow_LGA_Month!$N:$N,Flow_LGA_Month!$A:$A,"QLD",Flow_LGA_Month!$D:$D,4,Flow_LGA_Month!$C:$C,$A27)</f>
        <v>1099</v>
      </c>
      <c r="P27" s="16" t="n">
        <f aca="false">SUMIFS(Flow_LGA_Month!$N:$N,Flow_LGA_Month!$A:$A,"QLD",Flow_LGA_Month!$D:$D,5,Flow_LGA_Month!$C:$C,$A27)</f>
        <v>3098</v>
      </c>
      <c r="Q27" s="16" t="n">
        <f aca="false">SUMIFS(Flow_LGA_Month!$K:$K,Flow_LGA_Month!$A:$A,"QLD",Flow_LGA_Month!$D:$D,1,Flow_LGA_Month!$C:$C,$A27)</f>
        <v>99</v>
      </c>
      <c r="R27" s="16" t="n">
        <f aca="false">SUMIFS(Flow_LGA_Month!$K:$K,Flow_LGA_Month!$A:$A,"QLD",Flow_LGA_Month!$D:$D,2,Flow_LGA_Month!$C:$C,$A27)</f>
        <v>190</v>
      </c>
      <c r="S27" s="16" t="n">
        <f aca="false">SUMIFS(Flow_LGA_Month!$K:$K,Flow_LGA_Month!$A:$A,"QLD",Flow_LGA_Month!$D:$D,3,Flow_LGA_Month!$C:$C,$A27)</f>
        <v>159</v>
      </c>
      <c r="T27" s="16" t="n">
        <f aca="false">SUMIFS(Flow_LGA_Month!$K:$K,Flow_LGA_Month!$A:$A,"QLD",Flow_LGA_Month!$D:$D,4,Flow_LGA_Month!$C:$C,$A27)</f>
        <v>64</v>
      </c>
      <c r="U27" s="16" t="n">
        <f aca="false">SUMIFS(Flow_LGA_Month!$K:$K,Flow_LGA_Month!$A:$A,"QLD",Flow_LGA_Month!$D:$D,5,Flow_LGA_Month!$C:$C,$A27)</f>
        <v>345</v>
      </c>
      <c r="V27" s="22" t="n">
        <f aca="false">IF(B27&gt;0,G27/B27,"")</f>
        <v>0.0481568777592994</v>
      </c>
      <c r="W27" s="22" t="n">
        <f aca="false">IF(C27&gt;0,H27/C27,"")</f>
        <v>0.0509501624789071</v>
      </c>
      <c r="X27" s="22" t="n">
        <f aca="false">IF(D27&gt;0,I27/D27,"")</f>
        <v>0.0679188990716927</v>
      </c>
      <c r="Y27" s="22" t="n">
        <f aca="false">IF(E27&gt;0,J27/E27,"")</f>
        <v>0.101048919753306</v>
      </c>
      <c r="Z27" s="22" t="n">
        <f aca="false">IF(F27&gt;0,K27/F27,"")</f>
        <v>0.12505750987194</v>
      </c>
      <c r="AA27" s="22" t="n">
        <f aca="false">IF(SUM(B27:F27)&gt;0,SUM(G27:K27)/SUM(B27:F27),"")</f>
        <v>0.0776858201140493</v>
      </c>
      <c r="AB27" s="22" t="n">
        <f aca="false">IF(L27&gt;0,Q27/L27,"")</f>
        <v>0.0484107579462103</v>
      </c>
      <c r="AC27" s="22" t="n">
        <f aca="false">IF(M27&gt;0,R27/M27,"")</f>
        <v>0.0940594059405941</v>
      </c>
      <c r="AD27" s="22" t="n">
        <f aca="false">IF(N27&gt;0,S27/N27,"")</f>
        <v>0.0687716262975779</v>
      </c>
      <c r="AE27" s="22" t="n">
        <f aca="false">IF(O27&gt;0,T27/O27,"")</f>
        <v>0.0582347588717016</v>
      </c>
      <c r="AF27" s="22" t="n">
        <f aca="false">IF(P27&gt;0,U27/P27,"")</f>
        <v>0.111362169141382</v>
      </c>
      <c r="AG27" s="22" t="n">
        <f aca="false">IF(SUM(L27:P27)&gt;0,SUM(Q27:U27)/SUM(L27:P27),"")</f>
        <v>0.0810478532248913</v>
      </c>
    </row>
    <row r="28" customFormat="false" ht="15" hidden="false" customHeight="false" outlineLevel="0" collapsed="false">
      <c r="A28" s="15" t="n">
        <v>45627</v>
      </c>
      <c r="B28" s="16" t="n">
        <f aca="false">SUMIFS(Flow_LGA_Month!$N:$N,Flow_LGA_Month!$A:$A,"NSW",Flow_LGA_Month!$D:$D,1,Flow_LGA_Month!$C:$C,$A28)</f>
        <v>4148.255</v>
      </c>
      <c r="C28" s="16" t="n">
        <f aca="false">SUMIFS(Flow_LGA_Month!$N:$N,Flow_LGA_Month!$A:$A,"NSW",Flow_LGA_Month!$D:$D,2,Flow_LGA_Month!$C:$C,$A28)</f>
        <v>4379.876</v>
      </c>
      <c r="D28" s="16" t="n">
        <f aca="false">SUMIFS(Flow_LGA_Month!$N:$N,Flow_LGA_Month!$A:$A,"NSW",Flow_LGA_Month!$D:$D,3,Flow_LGA_Month!$C:$C,$A28)</f>
        <v>4641.476</v>
      </c>
      <c r="E28" s="16" t="n">
        <f aca="false">SUMIFS(Flow_LGA_Month!$N:$N,Flow_LGA_Month!$A:$A,"NSW",Flow_LGA_Month!$D:$D,4,Flow_LGA_Month!$C:$C,$A28)</f>
        <v>3941.688</v>
      </c>
      <c r="F28" s="16" t="n">
        <f aca="false">SUMIFS(Flow_LGA_Month!$N:$N,Flow_LGA_Month!$A:$A,"NSW",Flow_LGA_Month!$D:$D,5,Flow_LGA_Month!$C:$C,$A28)</f>
        <v>3998.757</v>
      </c>
      <c r="G28" s="16" t="n">
        <f aca="false">SUMIFS(Flow_LGA_Month!$K:$K,Flow_LGA_Month!$A:$A,"NSW",Flow_LGA_Month!$D:$D,1,Flow_LGA_Month!$C:$C,$A28)</f>
        <v>207.825</v>
      </c>
      <c r="H28" s="16" t="n">
        <f aca="false">SUMIFS(Flow_LGA_Month!$K:$K,Flow_LGA_Month!$A:$A,"NSW",Flow_LGA_Month!$D:$D,2,Flow_LGA_Month!$C:$C,$A28)</f>
        <v>275.4</v>
      </c>
      <c r="I28" s="16" t="n">
        <f aca="false">SUMIFS(Flow_LGA_Month!$K:$K,Flow_LGA_Month!$A:$A,"NSW",Flow_LGA_Month!$D:$D,3,Flow_LGA_Month!$C:$C,$A28)</f>
        <v>365.925</v>
      </c>
      <c r="J28" s="16" t="n">
        <f aca="false">SUMIFS(Flow_LGA_Month!$K:$K,Flow_LGA_Month!$A:$A,"NSW",Flow_LGA_Month!$D:$D,4,Flow_LGA_Month!$C:$C,$A28)</f>
        <v>470.475</v>
      </c>
      <c r="K28" s="16" t="n">
        <f aca="false">SUMIFS(Flow_LGA_Month!$K:$K,Flow_LGA_Month!$A:$A,"NSW",Flow_LGA_Month!$D:$D,5,Flow_LGA_Month!$C:$C,$A28)</f>
        <v>668.1</v>
      </c>
      <c r="L28" s="16" t="n">
        <f aca="false">SUMIFS(Flow_LGA_Month!$N:$N,Flow_LGA_Month!$A:$A,"QLD",Flow_LGA_Month!$D:$D,1,Flow_LGA_Month!$C:$C,$A28)</f>
        <v>1863</v>
      </c>
      <c r="M28" s="16" t="n">
        <f aca="false">SUMIFS(Flow_LGA_Month!$N:$N,Flow_LGA_Month!$A:$A,"QLD",Flow_LGA_Month!$D:$D,2,Flow_LGA_Month!$C:$C,$A28)</f>
        <v>2111</v>
      </c>
      <c r="N28" s="16" t="n">
        <f aca="false">SUMIFS(Flow_LGA_Month!$N:$N,Flow_LGA_Month!$A:$A,"QLD",Flow_LGA_Month!$D:$D,3,Flow_LGA_Month!$C:$C,$A28)</f>
        <v>2189</v>
      </c>
      <c r="O28" s="16" t="n">
        <f aca="false">SUMIFS(Flow_LGA_Month!$N:$N,Flow_LGA_Month!$A:$A,"QLD",Flow_LGA_Month!$D:$D,4,Flow_LGA_Month!$C:$C,$A28)</f>
        <v>996</v>
      </c>
      <c r="P28" s="16" t="n">
        <f aca="false">SUMIFS(Flow_LGA_Month!$N:$N,Flow_LGA_Month!$A:$A,"QLD",Flow_LGA_Month!$D:$D,5,Flow_LGA_Month!$C:$C,$A28)</f>
        <v>3152</v>
      </c>
      <c r="Q28" s="16" t="n">
        <f aca="false">SUMIFS(Flow_LGA_Month!$K:$K,Flow_LGA_Month!$A:$A,"QLD",Flow_LGA_Month!$D:$D,1,Flow_LGA_Month!$C:$C,$A28)</f>
        <v>120</v>
      </c>
      <c r="R28" s="16" t="n">
        <f aca="false">SUMIFS(Flow_LGA_Month!$K:$K,Flow_LGA_Month!$A:$A,"QLD",Flow_LGA_Month!$D:$D,2,Flow_LGA_Month!$C:$C,$A28)</f>
        <v>212</v>
      </c>
      <c r="S28" s="16" t="n">
        <f aca="false">SUMIFS(Flow_LGA_Month!$K:$K,Flow_LGA_Month!$A:$A,"QLD",Flow_LGA_Month!$D:$D,3,Flow_LGA_Month!$C:$C,$A28)</f>
        <v>189</v>
      </c>
      <c r="T28" s="16" t="n">
        <f aca="false">SUMIFS(Flow_LGA_Month!$K:$K,Flow_LGA_Month!$A:$A,"QLD",Flow_LGA_Month!$D:$D,4,Flow_LGA_Month!$C:$C,$A28)</f>
        <v>70</v>
      </c>
      <c r="U28" s="16" t="n">
        <f aca="false">SUMIFS(Flow_LGA_Month!$K:$K,Flow_LGA_Month!$A:$A,"QLD",Flow_LGA_Month!$D:$D,5,Flow_LGA_Month!$C:$C,$A28)</f>
        <v>537</v>
      </c>
      <c r="V28" s="22" t="n">
        <f aca="false">IF(B28&gt;0,G28/B28,"")</f>
        <v>0.0500993791365285</v>
      </c>
      <c r="W28" s="22" t="n">
        <f aca="false">IF(C28&gt;0,H28/C28,"")</f>
        <v>0.0628784924504712</v>
      </c>
      <c r="X28" s="22" t="n">
        <f aca="false">IF(D28&gt;0,I28/D28,"")</f>
        <v>0.0788380678904728</v>
      </c>
      <c r="Y28" s="22" t="n">
        <f aca="false">IF(E28&gt;0,J28/E28,"")</f>
        <v>0.119358762032916</v>
      </c>
      <c r="Z28" s="22" t="n">
        <f aca="false">IF(F28&gt;0,K28/F28,"")</f>
        <v>0.167076919152627</v>
      </c>
      <c r="AA28" s="22" t="n">
        <f aca="false">IF(SUM(B28:F28)&gt;0,SUM(G28:K28)/SUM(B28:F28),"")</f>
        <v>0.0941601186013184</v>
      </c>
      <c r="AB28" s="22" t="n">
        <f aca="false">IF(L28&gt;0,Q28/L28,"")</f>
        <v>0.0644122383252818</v>
      </c>
      <c r="AC28" s="22" t="n">
        <f aca="false">IF(M28&gt;0,R28/M28,"")</f>
        <v>0.100426338228328</v>
      </c>
      <c r="AD28" s="22" t="n">
        <f aca="false">IF(N28&gt;0,S28/N28,"")</f>
        <v>0.0863407948835085</v>
      </c>
      <c r="AE28" s="22" t="n">
        <f aca="false">IF(O28&gt;0,T28/O28,"")</f>
        <v>0.070281124497992</v>
      </c>
      <c r="AF28" s="22" t="n">
        <f aca="false">IF(P28&gt;0,U28/P28,"")</f>
        <v>0.170368020304569</v>
      </c>
      <c r="AG28" s="22" t="n">
        <f aca="false">IF(SUM(L28:P28)&gt;0,SUM(Q28:U28)/SUM(L28:P28),"")</f>
        <v>0.109397730578993</v>
      </c>
    </row>
    <row r="29" customFormat="false" ht="15" hidden="false" customHeight="false" outlineLevel="0" collapsed="false">
      <c r="A29" s="15" t="n">
        <v>45658</v>
      </c>
      <c r="B29" s="16" t="n">
        <f aca="false">SUMIFS(Flow_LGA_Month!$N:$N,Flow_LGA_Month!$A:$A,"NSW",Flow_LGA_Month!$D:$D,1,Flow_LGA_Month!$C:$C,$A29)</f>
        <v>3984.035</v>
      </c>
      <c r="C29" s="16" t="n">
        <f aca="false">SUMIFS(Flow_LGA_Month!$N:$N,Flow_LGA_Month!$A:$A,"NSW",Flow_LGA_Month!$D:$D,2,Flow_LGA_Month!$C:$C,$A29)</f>
        <v>3996.326</v>
      </c>
      <c r="D29" s="16" t="n">
        <f aca="false">SUMIFS(Flow_LGA_Month!$N:$N,Flow_LGA_Month!$A:$A,"NSW",Flow_LGA_Month!$D:$D,3,Flow_LGA_Month!$C:$C,$A29)</f>
        <v>4602.902</v>
      </c>
      <c r="E29" s="16" t="n">
        <f aca="false">SUMIFS(Flow_LGA_Month!$N:$N,Flow_LGA_Month!$A:$A,"NSW",Flow_LGA_Month!$D:$D,4,Flow_LGA_Month!$C:$C,$A29)</f>
        <v>3708.227</v>
      </c>
      <c r="F29" s="16" t="n">
        <f aca="false">SUMIFS(Flow_LGA_Month!$N:$N,Flow_LGA_Month!$A:$A,"NSW",Flow_LGA_Month!$D:$D,5,Flow_LGA_Month!$C:$C,$A29)</f>
        <v>3494.095</v>
      </c>
      <c r="G29" s="16" t="n">
        <f aca="false">SUMIFS(Flow_LGA_Month!$K:$K,Flow_LGA_Month!$A:$A,"NSW",Flow_LGA_Month!$D:$D,1,Flow_LGA_Month!$C:$C,$A29)</f>
        <v>80.325</v>
      </c>
      <c r="H29" s="16" t="n">
        <f aca="false">SUMIFS(Flow_LGA_Month!$K:$K,Flow_LGA_Month!$A:$A,"NSW",Flow_LGA_Month!$D:$D,2,Flow_LGA_Month!$C:$C,$A29)</f>
        <v>98.175</v>
      </c>
      <c r="I29" s="16" t="n">
        <f aca="false">SUMIFS(Flow_LGA_Month!$K:$K,Flow_LGA_Month!$A:$A,"NSW",Flow_LGA_Month!$D:$D,3,Flow_LGA_Month!$C:$C,$A29)</f>
        <v>147.9</v>
      </c>
      <c r="J29" s="16" t="n">
        <f aca="false">SUMIFS(Flow_LGA_Month!$K:$K,Flow_LGA_Month!$A:$A,"NSW",Flow_LGA_Month!$D:$D,4,Flow_LGA_Month!$C:$C,$A29)</f>
        <v>233.325</v>
      </c>
      <c r="K29" s="16" t="n">
        <f aca="false">SUMIFS(Flow_LGA_Month!$K:$K,Flow_LGA_Month!$A:$A,"NSW",Flow_LGA_Month!$D:$D,5,Flow_LGA_Month!$C:$C,$A29)</f>
        <v>290.7</v>
      </c>
      <c r="L29" s="16" t="n">
        <f aca="false">SUMIFS(Flow_LGA_Month!$N:$N,Flow_LGA_Month!$A:$A,"QLD",Flow_LGA_Month!$D:$D,1,Flow_LGA_Month!$C:$C,$A29)</f>
        <v>1805</v>
      </c>
      <c r="M29" s="16" t="n">
        <f aca="false">SUMIFS(Flow_LGA_Month!$N:$N,Flow_LGA_Month!$A:$A,"QLD",Flow_LGA_Month!$D:$D,2,Flow_LGA_Month!$C:$C,$A29)</f>
        <v>1954</v>
      </c>
      <c r="N29" s="16" t="n">
        <f aca="false">SUMIFS(Flow_LGA_Month!$N:$N,Flow_LGA_Month!$A:$A,"QLD",Flow_LGA_Month!$D:$D,3,Flow_LGA_Month!$C:$C,$A29)</f>
        <v>2060</v>
      </c>
      <c r="O29" s="16" t="n">
        <f aca="false">SUMIFS(Flow_LGA_Month!$N:$N,Flow_LGA_Month!$A:$A,"QLD",Flow_LGA_Month!$D:$D,4,Flow_LGA_Month!$C:$C,$A29)</f>
        <v>986</v>
      </c>
      <c r="P29" s="16" t="n">
        <f aca="false">SUMIFS(Flow_LGA_Month!$N:$N,Flow_LGA_Month!$A:$A,"QLD",Flow_LGA_Month!$D:$D,5,Flow_LGA_Month!$C:$C,$A29)</f>
        <v>2676</v>
      </c>
      <c r="Q29" s="16" t="n">
        <f aca="false">SUMIFS(Flow_LGA_Month!$K:$K,Flow_LGA_Month!$A:$A,"QLD",Flow_LGA_Month!$D:$D,1,Flow_LGA_Month!$C:$C,$A29)</f>
        <v>63</v>
      </c>
      <c r="R29" s="16" t="n">
        <f aca="false">SUMIFS(Flow_LGA_Month!$K:$K,Flow_LGA_Month!$A:$A,"QLD",Flow_LGA_Month!$D:$D,2,Flow_LGA_Month!$C:$C,$A29)</f>
        <v>108</v>
      </c>
      <c r="S29" s="16" t="n">
        <f aca="false">SUMIFS(Flow_LGA_Month!$K:$K,Flow_LGA_Month!$A:$A,"QLD",Flow_LGA_Month!$D:$D,3,Flow_LGA_Month!$C:$C,$A29)</f>
        <v>95</v>
      </c>
      <c r="T29" s="16" t="n">
        <f aca="false">SUMIFS(Flow_LGA_Month!$K:$K,Flow_LGA_Month!$A:$A,"QLD",Flow_LGA_Month!$D:$D,4,Flow_LGA_Month!$C:$C,$A29)</f>
        <v>35</v>
      </c>
      <c r="U29" s="16" t="n">
        <f aca="false">SUMIFS(Flow_LGA_Month!$K:$K,Flow_LGA_Month!$A:$A,"QLD",Flow_LGA_Month!$D:$D,5,Flow_LGA_Month!$C:$C,$A29)</f>
        <v>210</v>
      </c>
      <c r="V29" s="22" t="n">
        <f aca="false">IF(B29&gt;0,G29/B29,"")</f>
        <v>0.0201617204668132</v>
      </c>
      <c r="W29" s="22" t="n">
        <f aca="false">IF(C29&gt;0,H29/C29,"")</f>
        <v>0.0245663141595556</v>
      </c>
      <c r="X29" s="22" t="n">
        <f aca="false">IF(D29&gt;0,I29/D29,"")</f>
        <v>0.0321319028734481</v>
      </c>
      <c r="Y29" s="22" t="n">
        <f aca="false">IF(E29&gt;0,J29/E29,"")</f>
        <v>0.0629209053275325</v>
      </c>
      <c r="Z29" s="22" t="n">
        <f aca="false">IF(F29&gt;0,K29/F29,"")</f>
        <v>0.0831975089400832</v>
      </c>
      <c r="AA29" s="22" t="n">
        <f aca="false">IF(SUM(B29:F29)&gt;0,SUM(G29:K29)/SUM(B29:F29),"")</f>
        <v>0.042982049810506</v>
      </c>
      <c r="AB29" s="22" t="n">
        <f aca="false">IF(L29&gt;0,Q29/L29,"")</f>
        <v>0.0349030470914127</v>
      </c>
      <c r="AC29" s="22" t="n">
        <f aca="false">IF(M29&gt;0,R29/M29,"")</f>
        <v>0.0552712384851587</v>
      </c>
      <c r="AD29" s="22" t="n">
        <f aca="false">IF(N29&gt;0,S29/N29,"")</f>
        <v>0.0461165048543689</v>
      </c>
      <c r="AE29" s="22" t="n">
        <f aca="false">IF(O29&gt;0,T29/O29,"")</f>
        <v>0.0354969574036511</v>
      </c>
      <c r="AF29" s="22" t="n">
        <f aca="false">IF(P29&gt;0,U29/P29,"")</f>
        <v>0.07847533632287</v>
      </c>
      <c r="AG29" s="22" t="n">
        <f aca="false">IF(SUM(L29:P29)&gt;0,SUM(Q29:U29)/SUM(L29:P29),"")</f>
        <v>0.0538972682206518</v>
      </c>
    </row>
    <row r="30" customFormat="false" ht="15" hidden="false" customHeight="false" outlineLevel="0" collapsed="false">
      <c r="A30" s="15" t="n">
        <v>45689</v>
      </c>
      <c r="B30" s="16" t="n">
        <f aca="false">SUMIFS(Flow_LGA_Month!$N:$N,Flow_LGA_Month!$A:$A,"NSW",Flow_LGA_Month!$D:$D,1,Flow_LGA_Month!$C:$C,$A30)</f>
        <v>4441.369</v>
      </c>
      <c r="C30" s="16" t="n">
        <f aca="false">SUMIFS(Flow_LGA_Month!$N:$N,Flow_LGA_Month!$A:$A,"NSW",Flow_LGA_Month!$D:$D,2,Flow_LGA_Month!$C:$C,$A30)</f>
        <v>4569.821</v>
      </c>
      <c r="D30" s="16" t="n">
        <f aca="false">SUMIFS(Flow_LGA_Month!$N:$N,Flow_LGA_Month!$A:$A,"NSW",Flow_LGA_Month!$D:$D,3,Flow_LGA_Month!$C:$C,$A30)</f>
        <v>5271.462</v>
      </c>
      <c r="E30" s="16" t="n">
        <f aca="false">SUMIFS(Flow_LGA_Month!$N:$N,Flow_LGA_Month!$A:$A,"NSW",Flow_LGA_Month!$D:$D,4,Flow_LGA_Month!$C:$C,$A30)</f>
        <v>4592.82</v>
      </c>
      <c r="F30" s="16" t="n">
        <f aca="false">SUMIFS(Flow_LGA_Month!$N:$N,Flow_LGA_Month!$A:$A,"NSW",Flow_LGA_Month!$D:$D,5,Flow_LGA_Month!$C:$C,$A30)</f>
        <v>4510.321</v>
      </c>
      <c r="G30" s="16" t="n">
        <f aca="false">SUMIFS(Flow_LGA_Month!$K:$K,Flow_LGA_Month!$A:$A,"NSW",Flow_LGA_Month!$D:$D,1,Flow_LGA_Month!$C:$C,$A30)</f>
        <v>144.075</v>
      </c>
      <c r="H30" s="16" t="n">
        <f aca="false">SUMIFS(Flow_LGA_Month!$K:$K,Flow_LGA_Month!$A:$A,"NSW",Flow_LGA_Month!$D:$D,2,Flow_LGA_Month!$C:$C,$A30)</f>
        <v>177.225</v>
      </c>
      <c r="I30" s="16" t="n">
        <f aca="false">SUMIFS(Flow_LGA_Month!$K:$K,Flow_LGA_Month!$A:$A,"NSW",Flow_LGA_Month!$D:$D,3,Flow_LGA_Month!$C:$C,$A30)</f>
        <v>249.9</v>
      </c>
      <c r="J30" s="16" t="n">
        <f aca="false">SUMIFS(Flow_LGA_Month!$K:$K,Flow_LGA_Month!$A:$A,"NSW",Flow_LGA_Month!$D:$D,4,Flow_LGA_Month!$C:$C,$A30)</f>
        <v>423.3</v>
      </c>
      <c r="K30" s="16" t="n">
        <f aca="false">SUMIFS(Flow_LGA_Month!$K:$K,Flow_LGA_Month!$A:$A,"NSW",Flow_LGA_Month!$D:$D,5,Flow_LGA_Month!$C:$C,$A30)</f>
        <v>559.725</v>
      </c>
      <c r="L30" s="16" t="n">
        <f aca="false">SUMIFS(Flow_LGA_Month!$N:$N,Flow_LGA_Month!$A:$A,"QLD",Flow_LGA_Month!$D:$D,1,Flow_LGA_Month!$C:$C,$A30)</f>
        <v>1803</v>
      </c>
      <c r="M30" s="16" t="n">
        <f aca="false">SUMIFS(Flow_LGA_Month!$N:$N,Flow_LGA_Month!$A:$A,"QLD",Flow_LGA_Month!$D:$D,2,Flow_LGA_Month!$C:$C,$A30)</f>
        <v>1993</v>
      </c>
      <c r="N30" s="16" t="n">
        <f aca="false">SUMIFS(Flow_LGA_Month!$N:$N,Flow_LGA_Month!$A:$A,"QLD",Flow_LGA_Month!$D:$D,3,Flow_LGA_Month!$C:$C,$A30)</f>
        <v>2186</v>
      </c>
      <c r="O30" s="16" t="n">
        <f aca="false">SUMIFS(Flow_LGA_Month!$N:$N,Flow_LGA_Month!$A:$A,"QLD",Flow_LGA_Month!$D:$D,4,Flow_LGA_Month!$C:$C,$A30)</f>
        <v>1016</v>
      </c>
      <c r="P30" s="16" t="n">
        <f aca="false">SUMIFS(Flow_LGA_Month!$N:$N,Flow_LGA_Month!$A:$A,"QLD",Flow_LGA_Month!$D:$D,5,Flow_LGA_Month!$C:$C,$A30)</f>
        <v>2938</v>
      </c>
      <c r="Q30" s="16" t="n">
        <f aca="false">SUMIFS(Flow_LGA_Month!$K:$K,Flow_LGA_Month!$A:$A,"QLD",Flow_LGA_Month!$D:$D,1,Flow_LGA_Month!$C:$C,$A30)</f>
        <v>76</v>
      </c>
      <c r="R30" s="16" t="n">
        <f aca="false">SUMIFS(Flow_LGA_Month!$K:$K,Flow_LGA_Month!$A:$A,"QLD",Flow_LGA_Month!$D:$D,2,Flow_LGA_Month!$C:$C,$A30)</f>
        <v>139</v>
      </c>
      <c r="S30" s="16" t="n">
        <f aca="false">SUMIFS(Flow_LGA_Month!$K:$K,Flow_LGA_Month!$A:$A,"QLD",Flow_LGA_Month!$D:$D,3,Flow_LGA_Month!$C:$C,$A30)</f>
        <v>139</v>
      </c>
      <c r="T30" s="16" t="n">
        <f aca="false">SUMIFS(Flow_LGA_Month!$K:$K,Flow_LGA_Month!$A:$A,"QLD",Flow_LGA_Month!$D:$D,4,Flow_LGA_Month!$C:$C,$A30)</f>
        <v>42</v>
      </c>
      <c r="U30" s="16" t="n">
        <f aca="false">SUMIFS(Flow_LGA_Month!$K:$K,Flow_LGA_Month!$A:$A,"QLD",Flow_LGA_Month!$D:$D,5,Flow_LGA_Month!$C:$C,$A30)</f>
        <v>272</v>
      </c>
      <c r="V30" s="22" t="n">
        <f aca="false">IF(B30&gt;0,G30/B30,"")</f>
        <v>0.0324393221999793</v>
      </c>
      <c r="W30" s="22" t="n">
        <f aca="false">IF(C30&gt;0,H30/C30,"")</f>
        <v>0.0387816065443264</v>
      </c>
      <c r="X30" s="22" t="n">
        <f aca="false">IF(D30&gt;0,I30/D30,"")</f>
        <v>0.0474062034403359</v>
      </c>
      <c r="Y30" s="22" t="n">
        <f aca="false">IF(E30&gt;0,J30/E30,"")</f>
        <v>0.0921655976066992</v>
      </c>
      <c r="Z30" s="22" t="n">
        <f aca="false">IF(F30&gt;0,K30/F30,"")</f>
        <v>0.12409870605662</v>
      </c>
      <c r="AA30" s="22" t="n">
        <f aca="false">IF(SUM(B30:F30)&gt;0,SUM(G30:K30)/SUM(B30:F30),"")</f>
        <v>0.0664602222383479</v>
      </c>
      <c r="AB30" s="22" t="n">
        <f aca="false">IF(L30&gt;0,Q30/L30,"")</f>
        <v>0.0421519689406545</v>
      </c>
      <c r="AC30" s="22" t="n">
        <f aca="false">IF(M30&gt;0,R30/M30,"")</f>
        <v>0.0697441043652785</v>
      </c>
      <c r="AD30" s="22" t="n">
        <f aca="false">IF(N30&gt;0,S30/N30,"")</f>
        <v>0.0635864592863678</v>
      </c>
      <c r="AE30" s="22" t="n">
        <f aca="false">IF(O30&gt;0,T30/O30,"")</f>
        <v>0.0413385826771654</v>
      </c>
      <c r="AF30" s="22" t="n">
        <f aca="false">IF(P30&gt;0,U30/P30,"")</f>
        <v>0.0925799863852961</v>
      </c>
      <c r="AG30" s="22" t="n">
        <f aca="false">IF(SUM(L30:P30)&gt;0,SUM(Q30:U30)/SUM(L30:P30),"")</f>
        <v>0.0672302737520129</v>
      </c>
    </row>
    <row r="31" customFormat="false" ht="15" hidden="false" customHeight="false" outlineLevel="0" collapsed="false">
      <c r="A31" s="15" t="n">
        <v>45717</v>
      </c>
      <c r="B31" s="16" t="n">
        <f aca="false">SUMIFS(Flow_LGA_Month!$N:$N,Flow_LGA_Month!$A:$A,"NSW",Flow_LGA_Month!$D:$D,1,Flow_LGA_Month!$C:$C,$A31)</f>
        <v>4183.003</v>
      </c>
      <c r="C31" s="16" t="n">
        <f aca="false">SUMIFS(Flow_LGA_Month!$N:$N,Flow_LGA_Month!$A:$A,"NSW",Flow_LGA_Month!$D:$D,2,Flow_LGA_Month!$C:$C,$A31)</f>
        <v>4633.876</v>
      </c>
      <c r="D31" s="16" t="n">
        <f aca="false">SUMIFS(Flow_LGA_Month!$N:$N,Flow_LGA_Month!$A:$A,"NSW",Flow_LGA_Month!$D:$D,3,Flow_LGA_Month!$C:$C,$A31)</f>
        <v>5306.074</v>
      </c>
      <c r="E31" s="16" t="n">
        <f aca="false">SUMIFS(Flow_LGA_Month!$N:$N,Flow_LGA_Month!$A:$A,"NSW",Flow_LGA_Month!$D:$D,4,Flow_LGA_Month!$C:$C,$A31)</f>
        <v>4419.828</v>
      </c>
      <c r="F31" s="16" t="n">
        <f aca="false">SUMIFS(Flow_LGA_Month!$N:$N,Flow_LGA_Month!$A:$A,"NSW",Flow_LGA_Month!$D:$D,5,Flow_LGA_Month!$C:$C,$A31)</f>
        <v>4481.625</v>
      </c>
      <c r="G31" s="16" t="n">
        <f aca="false">SUMIFS(Flow_LGA_Month!$K:$K,Flow_LGA_Month!$A:$A,"NSW",Flow_LGA_Month!$D:$D,1,Flow_LGA_Month!$C:$C,$A31)</f>
        <v>202.725</v>
      </c>
      <c r="H31" s="16" t="n">
        <f aca="false">SUMIFS(Flow_LGA_Month!$K:$K,Flow_LGA_Month!$A:$A,"NSW",Flow_LGA_Month!$D:$D,2,Flow_LGA_Month!$C:$C,$A31)</f>
        <v>244.8</v>
      </c>
      <c r="I31" s="16" t="n">
        <f aca="false">SUMIFS(Flow_LGA_Month!$K:$K,Flow_LGA_Month!$A:$A,"NSW",Flow_LGA_Month!$D:$D,3,Flow_LGA_Month!$C:$C,$A31)</f>
        <v>378.675</v>
      </c>
      <c r="J31" s="16" t="n">
        <f aca="false">SUMIFS(Flow_LGA_Month!$K:$K,Flow_LGA_Month!$A:$A,"NSW",Flow_LGA_Month!$D:$D,4,Flow_LGA_Month!$C:$C,$A31)</f>
        <v>494.7</v>
      </c>
      <c r="K31" s="16" t="n">
        <f aca="false">SUMIFS(Flow_LGA_Month!$K:$K,Flow_LGA_Month!$A:$A,"NSW",Flow_LGA_Month!$D:$D,5,Flow_LGA_Month!$C:$C,$A31)</f>
        <v>640.05</v>
      </c>
      <c r="L31" s="16" t="n">
        <f aca="false">SUMIFS(Flow_LGA_Month!$N:$N,Flow_LGA_Month!$A:$A,"QLD",Flow_LGA_Month!$D:$D,1,Flow_LGA_Month!$C:$C,$A31)</f>
        <v>1940</v>
      </c>
      <c r="M31" s="16" t="n">
        <f aca="false">SUMIFS(Flow_LGA_Month!$N:$N,Flow_LGA_Month!$A:$A,"QLD",Flow_LGA_Month!$D:$D,2,Flow_LGA_Month!$C:$C,$A31)</f>
        <v>1931</v>
      </c>
      <c r="N31" s="16" t="n">
        <f aca="false">SUMIFS(Flow_LGA_Month!$N:$N,Flow_LGA_Month!$A:$A,"QLD",Flow_LGA_Month!$D:$D,3,Flow_LGA_Month!$C:$C,$A31)</f>
        <v>2242</v>
      </c>
      <c r="O31" s="16" t="n">
        <f aca="false">SUMIFS(Flow_LGA_Month!$N:$N,Flow_LGA_Month!$A:$A,"QLD",Flow_LGA_Month!$D:$D,4,Flow_LGA_Month!$C:$C,$A31)</f>
        <v>1078</v>
      </c>
      <c r="P31" s="16" t="n">
        <f aca="false">SUMIFS(Flow_LGA_Month!$N:$N,Flow_LGA_Month!$A:$A,"QLD",Flow_LGA_Month!$D:$D,5,Flow_LGA_Month!$C:$C,$A31)</f>
        <v>2985</v>
      </c>
      <c r="Q31" s="16" t="n">
        <f aca="false">SUMIFS(Flow_LGA_Month!$K:$K,Flow_LGA_Month!$A:$A,"QLD",Flow_LGA_Month!$D:$D,1,Flow_LGA_Month!$C:$C,$A31)</f>
        <v>112</v>
      </c>
      <c r="R31" s="16" t="n">
        <f aca="false">SUMIFS(Flow_LGA_Month!$K:$K,Flow_LGA_Month!$A:$A,"QLD",Flow_LGA_Month!$D:$D,2,Flow_LGA_Month!$C:$C,$A31)</f>
        <v>172</v>
      </c>
      <c r="S31" s="16" t="n">
        <f aca="false">SUMIFS(Flow_LGA_Month!$K:$K,Flow_LGA_Month!$A:$A,"QLD",Flow_LGA_Month!$D:$D,3,Flow_LGA_Month!$C:$C,$A31)</f>
        <v>190</v>
      </c>
      <c r="T31" s="16" t="n">
        <f aca="false">SUMIFS(Flow_LGA_Month!$K:$K,Flow_LGA_Month!$A:$A,"QLD",Flow_LGA_Month!$D:$D,4,Flow_LGA_Month!$C:$C,$A31)</f>
        <v>49</v>
      </c>
      <c r="U31" s="16" t="n">
        <f aca="false">SUMIFS(Flow_LGA_Month!$K:$K,Flow_LGA_Month!$A:$A,"QLD",Flow_LGA_Month!$D:$D,5,Flow_LGA_Month!$C:$C,$A31)</f>
        <v>406</v>
      </c>
      <c r="V31" s="22" t="n">
        <f aca="false">IF(B31&gt;0,G31/B31,"")</f>
        <v>0.0484639862797134</v>
      </c>
      <c r="W31" s="22" t="n">
        <f aca="false">IF(C31&gt;0,H31/C31,"")</f>
        <v>0.0528283449967155</v>
      </c>
      <c r="X31" s="22" t="n">
        <f aca="false">IF(D31&gt;0,I31/D31,"")</f>
        <v>0.0713663247063648</v>
      </c>
      <c r="Y31" s="22" t="n">
        <f aca="false">IF(E31&gt;0,J31/E31,"")</f>
        <v>0.111927432470223</v>
      </c>
      <c r="Z31" s="22" t="n">
        <f aca="false">IF(F31&gt;0,K31/F31,"")</f>
        <v>0.142816500711238</v>
      </c>
      <c r="AA31" s="22" t="n">
        <f aca="false">IF(SUM(B31:F31)&gt;0,SUM(G31:K31)/SUM(B31:F31),"")</f>
        <v>0.0851683209547295</v>
      </c>
      <c r="AB31" s="22" t="n">
        <f aca="false">IF(L31&gt;0,Q31/L31,"")</f>
        <v>0.0577319587628866</v>
      </c>
      <c r="AC31" s="22" t="n">
        <f aca="false">IF(M31&gt;0,R31/M31,"")</f>
        <v>0.0890730191610565</v>
      </c>
      <c r="AD31" s="22" t="n">
        <f aca="false">IF(N31&gt;0,S31/N31,"")</f>
        <v>0.0847457627118644</v>
      </c>
      <c r="AE31" s="22" t="n">
        <f aca="false">IF(O31&gt;0,T31/O31,"")</f>
        <v>0.0454545454545455</v>
      </c>
      <c r="AF31" s="22" t="n">
        <f aca="false">IF(P31&gt;0,U31/P31,"")</f>
        <v>0.136013400335008</v>
      </c>
      <c r="AG31" s="22" t="n">
        <f aca="false">IF(SUM(L31:P31)&gt;0,SUM(Q31:U31)/SUM(L31:P31),"")</f>
        <v>0.0912932389937107</v>
      </c>
    </row>
    <row r="32" customFormat="false" ht="15" hidden="false" customHeight="false" outlineLevel="0" collapsed="false">
      <c r="A32" s="15" t="n">
        <v>45748</v>
      </c>
      <c r="B32" s="16" t="n">
        <f aca="false">SUMIFS(Flow_LGA_Month!$N:$N,Flow_LGA_Month!$A:$A,"NSW",Flow_LGA_Month!$D:$D,1,Flow_LGA_Month!$C:$C,$A32)</f>
        <v>3921.288</v>
      </c>
      <c r="C32" s="16" t="n">
        <f aca="false">SUMIFS(Flow_LGA_Month!$N:$N,Flow_LGA_Month!$A:$A,"NSW",Flow_LGA_Month!$D:$D,2,Flow_LGA_Month!$C:$C,$A32)</f>
        <v>4013.373</v>
      </c>
      <c r="D32" s="16" t="n">
        <f aca="false">SUMIFS(Flow_LGA_Month!$N:$N,Flow_LGA_Month!$A:$A,"NSW",Flow_LGA_Month!$D:$D,3,Flow_LGA_Month!$C:$C,$A32)</f>
        <v>4449.766</v>
      </c>
      <c r="E32" s="16" t="n">
        <f aca="false">SUMIFS(Flow_LGA_Month!$N:$N,Flow_LGA_Month!$A:$A,"NSW",Flow_LGA_Month!$D:$D,4,Flow_LGA_Month!$C:$C,$A32)</f>
        <v>3840.274</v>
      </c>
      <c r="F32" s="16" t="n">
        <f aca="false">SUMIFS(Flow_LGA_Month!$N:$N,Flow_LGA_Month!$A:$A,"NSW",Flow_LGA_Month!$D:$D,5,Flow_LGA_Month!$C:$C,$A32)</f>
        <v>3566.991</v>
      </c>
      <c r="G32" s="16" t="n">
        <f aca="false">SUMIFS(Flow_LGA_Month!$K:$K,Flow_LGA_Month!$A:$A,"NSW",Flow_LGA_Month!$D:$D,1,Flow_LGA_Month!$C:$C,$A32)</f>
        <v>119.85</v>
      </c>
      <c r="H32" s="16" t="n">
        <f aca="false">SUMIFS(Flow_LGA_Month!$K:$K,Flow_LGA_Month!$A:$A,"NSW",Flow_LGA_Month!$D:$D,2,Flow_LGA_Month!$C:$C,$A32)</f>
        <v>193.8</v>
      </c>
      <c r="I32" s="16" t="n">
        <f aca="false">SUMIFS(Flow_LGA_Month!$K:$K,Flow_LGA_Month!$A:$A,"NSW",Flow_LGA_Month!$D:$D,3,Flow_LGA_Month!$C:$C,$A32)</f>
        <v>261.375</v>
      </c>
      <c r="J32" s="16" t="n">
        <f aca="false">SUMIFS(Flow_LGA_Month!$K:$K,Flow_LGA_Month!$A:$A,"NSW",Flow_LGA_Month!$D:$D,4,Flow_LGA_Month!$C:$C,$A32)</f>
        <v>327.675</v>
      </c>
      <c r="K32" s="16" t="n">
        <f aca="false">SUMIFS(Flow_LGA_Month!$K:$K,Flow_LGA_Month!$A:$A,"NSW",Flow_LGA_Month!$D:$D,5,Flow_LGA_Month!$C:$C,$A32)</f>
        <v>438.6</v>
      </c>
      <c r="L32" s="16" t="n">
        <f aca="false">SUMIFS(Flow_LGA_Month!$N:$N,Flow_LGA_Month!$A:$A,"QLD",Flow_LGA_Month!$D:$D,1,Flow_LGA_Month!$C:$C,$A32)</f>
        <v>1746</v>
      </c>
      <c r="M32" s="16" t="n">
        <f aca="false">SUMIFS(Flow_LGA_Month!$N:$N,Flow_LGA_Month!$A:$A,"QLD",Flow_LGA_Month!$D:$D,2,Flow_LGA_Month!$C:$C,$A32)</f>
        <v>1754</v>
      </c>
      <c r="N32" s="16" t="n">
        <f aca="false">SUMIFS(Flow_LGA_Month!$N:$N,Flow_LGA_Month!$A:$A,"QLD",Flow_LGA_Month!$D:$D,3,Flow_LGA_Month!$C:$C,$A32)</f>
        <v>2023</v>
      </c>
      <c r="O32" s="16" t="n">
        <f aca="false">SUMIFS(Flow_LGA_Month!$N:$N,Flow_LGA_Month!$A:$A,"QLD",Flow_LGA_Month!$D:$D,4,Flow_LGA_Month!$C:$C,$A32)</f>
        <v>945</v>
      </c>
      <c r="P32" s="16" t="n">
        <f aca="false">SUMIFS(Flow_LGA_Month!$N:$N,Flow_LGA_Month!$A:$A,"QLD",Flow_LGA_Month!$D:$D,5,Flow_LGA_Month!$C:$C,$A32)</f>
        <v>2614</v>
      </c>
      <c r="Q32" s="16" t="n">
        <f aca="false">SUMIFS(Flow_LGA_Month!$K:$K,Flow_LGA_Month!$A:$A,"QLD",Flow_LGA_Month!$D:$D,1,Flow_LGA_Month!$C:$C,$A32)</f>
        <v>86</v>
      </c>
      <c r="R32" s="16" t="n">
        <f aca="false">SUMIFS(Flow_LGA_Month!$K:$K,Flow_LGA_Month!$A:$A,"QLD",Flow_LGA_Month!$D:$D,2,Flow_LGA_Month!$C:$C,$A32)</f>
        <v>132</v>
      </c>
      <c r="S32" s="16" t="n">
        <f aca="false">SUMIFS(Flow_LGA_Month!$K:$K,Flow_LGA_Month!$A:$A,"QLD",Flow_LGA_Month!$D:$D,3,Flow_LGA_Month!$C:$C,$A32)</f>
        <v>163</v>
      </c>
      <c r="T32" s="16" t="n">
        <f aca="false">SUMIFS(Flow_LGA_Month!$K:$K,Flow_LGA_Month!$A:$A,"QLD",Flow_LGA_Month!$D:$D,4,Flow_LGA_Month!$C:$C,$A32)</f>
        <v>59</v>
      </c>
      <c r="U32" s="16" t="n">
        <f aca="false">SUMIFS(Flow_LGA_Month!$K:$K,Flow_LGA_Month!$A:$A,"QLD",Flow_LGA_Month!$D:$D,5,Flow_LGA_Month!$C:$C,$A32)</f>
        <v>354</v>
      </c>
      <c r="V32" s="22" t="n">
        <f aca="false">IF(B32&gt;0,G32/B32,"")</f>
        <v>0.0305639371553428</v>
      </c>
      <c r="W32" s="22" t="n">
        <f aca="false">IF(C32&gt;0,H32/C32,"")</f>
        <v>0.0482885592742065</v>
      </c>
      <c r="X32" s="22" t="n">
        <f aca="false">IF(D32&gt;0,I32/D32,"")</f>
        <v>0.058739043805899</v>
      </c>
      <c r="Y32" s="22" t="n">
        <f aca="false">IF(E32&gt;0,J32/E32,"")</f>
        <v>0.0853259428884501</v>
      </c>
      <c r="Z32" s="22" t="n">
        <f aca="false">IF(F32&gt;0,K32/F32,"")</f>
        <v>0.122960781229894</v>
      </c>
      <c r="AA32" s="22" t="n">
        <f aca="false">IF(SUM(B32:F32)&gt;0,SUM(G32:K32)/SUM(B32:F32),"")</f>
        <v>0.0677708606217194</v>
      </c>
      <c r="AB32" s="22" t="n">
        <f aca="false">IF(L32&gt;0,Q32/L32,"")</f>
        <v>0.0492554410080183</v>
      </c>
      <c r="AC32" s="22" t="n">
        <f aca="false">IF(M32&gt;0,R32/M32,"")</f>
        <v>0.0752565564424173</v>
      </c>
      <c r="AD32" s="22" t="n">
        <f aca="false">IF(N32&gt;0,S32/N32,"")</f>
        <v>0.0805734058329214</v>
      </c>
      <c r="AE32" s="22" t="n">
        <f aca="false">IF(O32&gt;0,T32/O32,"")</f>
        <v>0.0624338624338624</v>
      </c>
      <c r="AF32" s="22" t="n">
        <f aca="false">IF(P32&gt;0,U32/P32,"")</f>
        <v>0.135424636572303</v>
      </c>
      <c r="AG32" s="22" t="n">
        <f aca="false">IF(SUM(L32:P32)&gt;0,SUM(Q32:U32)/SUM(L32:P32),"")</f>
        <v>0.0874256771636204</v>
      </c>
    </row>
    <row r="33" customFormat="false" ht="15" hidden="false" customHeight="false" outlineLevel="0" collapsed="false">
      <c r="A33" s="15" t="n">
        <v>45778</v>
      </c>
      <c r="B33" s="16" t="n">
        <f aca="false">SUMIFS(Flow_LGA_Month!$N:$N,Flow_LGA_Month!$A:$A,"NSW",Flow_LGA_Month!$D:$D,1,Flow_LGA_Month!$C:$C,$A33)</f>
        <v>4878.15</v>
      </c>
      <c r="C33" s="16" t="n">
        <f aca="false">SUMIFS(Flow_LGA_Month!$N:$N,Flow_LGA_Month!$A:$A,"NSW",Flow_LGA_Month!$D:$D,2,Flow_LGA_Month!$C:$C,$A33)</f>
        <v>5240.25</v>
      </c>
      <c r="D33" s="16" t="n">
        <f aca="false">SUMIFS(Flow_LGA_Month!$N:$N,Flow_LGA_Month!$A:$A,"NSW",Flow_LGA_Month!$D:$D,3,Flow_LGA_Month!$C:$C,$A33)</f>
        <v>5668.904</v>
      </c>
      <c r="E33" s="16" t="n">
        <f aca="false">SUMIFS(Flow_LGA_Month!$N:$N,Flow_LGA_Month!$A:$A,"NSW",Flow_LGA_Month!$D:$D,4,Flow_LGA_Month!$C:$C,$A33)</f>
        <v>4885.69</v>
      </c>
      <c r="F33" s="16" t="n">
        <f aca="false">SUMIFS(Flow_LGA_Month!$N:$N,Flow_LGA_Month!$A:$A,"NSW",Flow_LGA_Month!$D:$D,5,Flow_LGA_Month!$C:$C,$A33)</f>
        <v>4815.129</v>
      </c>
      <c r="G33" s="16" t="n">
        <f aca="false">SUMIFS(Flow_LGA_Month!$K:$K,Flow_LGA_Month!$A:$A,"NSW",Flow_LGA_Month!$D:$D,1,Flow_LGA_Month!$C:$C,$A33)</f>
        <v>322.575</v>
      </c>
      <c r="H33" s="16" t="n">
        <f aca="false">SUMIFS(Flow_LGA_Month!$K:$K,Flow_LGA_Month!$A:$A,"NSW",Flow_LGA_Month!$D:$D,2,Flow_LGA_Month!$C:$C,$A33)</f>
        <v>415.65</v>
      </c>
      <c r="I33" s="16" t="n">
        <f aca="false">SUMIFS(Flow_LGA_Month!$K:$K,Flow_LGA_Month!$A:$A,"NSW",Flow_LGA_Month!$D:$D,3,Flow_LGA_Month!$C:$C,$A33)</f>
        <v>515.1</v>
      </c>
      <c r="J33" s="16" t="n">
        <f aca="false">SUMIFS(Flow_LGA_Month!$K:$K,Flow_LGA_Month!$A:$A,"NSW",Flow_LGA_Month!$D:$D,4,Flow_LGA_Month!$C:$C,$A33)</f>
        <v>635.3</v>
      </c>
      <c r="K33" s="16" t="n">
        <f aca="false">SUMIFS(Flow_LGA_Month!$K:$K,Flow_LGA_Month!$A:$A,"NSW",Flow_LGA_Month!$D:$D,5,Flow_LGA_Month!$C:$C,$A33)</f>
        <v>857.325</v>
      </c>
      <c r="L33" s="16" t="n">
        <f aca="false">SUMIFS(Flow_LGA_Month!$N:$N,Flow_LGA_Month!$A:$A,"QLD",Flow_LGA_Month!$D:$D,1,Flow_LGA_Month!$C:$C,$A33)</f>
        <v>2091</v>
      </c>
      <c r="M33" s="16" t="n">
        <f aca="false">SUMIFS(Flow_LGA_Month!$N:$N,Flow_LGA_Month!$A:$A,"QLD",Flow_LGA_Month!$D:$D,2,Flow_LGA_Month!$C:$C,$A33)</f>
        <v>2304</v>
      </c>
      <c r="N33" s="16" t="n">
        <f aca="false">SUMIFS(Flow_LGA_Month!$N:$N,Flow_LGA_Month!$A:$A,"QLD",Flow_LGA_Month!$D:$D,3,Flow_LGA_Month!$C:$C,$A33)</f>
        <v>2545</v>
      </c>
      <c r="O33" s="16" t="n">
        <f aca="false">SUMIFS(Flow_LGA_Month!$N:$N,Flow_LGA_Month!$A:$A,"QLD",Flow_LGA_Month!$D:$D,4,Flow_LGA_Month!$C:$C,$A33)</f>
        <v>1176</v>
      </c>
      <c r="P33" s="16" t="n">
        <f aca="false">SUMIFS(Flow_LGA_Month!$N:$N,Flow_LGA_Month!$A:$A,"QLD",Flow_LGA_Month!$D:$D,5,Flow_LGA_Month!$C:$C,$A33)</f>
        <v>3344</v>
      </c>
      <c r="Q33" s="16" t="n">
        <f aca="false">SUMIFS(Flow_LGA_Month!$K:$K,Flow_LGA_Month!$A:$A,"QLD",Flow_LGA_Month!$D:$D,1,Flow_LGA_Month!$C:$C,$A33)</f>
        <v>164</v>
      </c>
      <c r="R33" s="16" t="n">
        <f aca="false">SUMIFS(Flow_LGA_Month!$K:$K,Flow_LGA_Month!$A:$A,"QLD",Flow_LGA_Month!$D:$D,2,Flow_LGA_Month!$C:$C,$A33)</f>
        <v>290</v>
      </c>
      <c r="S33" s="16" t="n">
        <f aca="false">SUMIFS(Flow_LGA_Month!$K:$K,Flow_LGA_Month!$A:$A,"QLD",Flow_LGA_Month!$D:$D,3,Flow_LGA_Month!$C:$C,$A33)</f>
        <v>250</v>
      </c>
      <c r="T33" s="16" t="n">
        <f aca="false">SUMIFS(Flow_LGA_Month!$K:$K,Flow_LGA_Month!$A:$A,"QLD",Flow_LGA_Month!$D:$D,4,Flow_LGA_Month!$C:$C,$A33)</f>
        <v>101</v>
      </c>
      <c r="U33" s="16" t="n">
        <f aca="false">SUMIFS(Flow_LGA_Month!$K:$K,Flow_LGA_Month!$A:$A,"QLD",Flow_LGA_Month!$D:$D,5,Flow_LGA_Month!$C:$C,$A33)</f>
        <v>627</v>
      </c>
      <c r="V33" s="22" t="n">
        <f aca="false">IF(B33&gt;0,G33/B33,"")</f>
        <v>0.0661265028750653</v>
      </c>
      <c r="W33" s="22" t="n">
        <f aca="false">IF(C33&gt;0,H33/C33,"")</f>
        <v>0.0793187347931873</v>
      </c>
      <c r="X33" s="22" t="n">
        <f aca="false">IF(D33&gt;0,I33/D33,"")</f>
        <v>0.0908641247055868</v>
      </c>
      <c r="Y33" s="22" t="n">
        <f aca="false">IF(E33&gt;0,J33/E33,"")</f>
        <v>0.130032810104612</v>
      </c>
      <c r="Z33" s="22" t="n">
        <f aca="false">IF(F33&gt;0,K33/F33,"")</f>
        <v>0.178048189363151</v>
      </c>
      <c r="AA33" s="22" t="n">
        <f aca="false">IF(SUM(B33:F33)&gt;0,SUM(G33:K33)/SUM(B33:F33),"")</f>
        <v>0.107734492649773</v>
      </c>
      <c r="AB33" s="22" t="n">
        <f aca="false">IF(L33&gt;0,Q33/L33,"")</f>
        <v>0.0784313725490196</v>
      </c>
      <c r="AC33" s="22" t="n">
        <f aca="false">IF(M33&gt;0,R33/M33,"")</f>
        <v>0.125868055555556</v>
      </c>
      <c r="AD33" s="22" t="n">
        <f aca="false">IF(N33&gt;0,S33/N33,"")</f>
        <v>0.0982318271119843</v>
      </c>
      <c r="AE33" s="22" t="n">
        <f aca="false">IF(O33&gt;0,T33/O33,"")</f>
        <v>0.0858843537414966</v>
      </c>
      <c r="AF33" s="22" t="n">
        <f aca="false">IF(P33&gt;0,U33/P33,"")</f>
        <v>0.1875</v>
      </c>
      <c r="AG33" s="22" t="n">
        <f aca="false">IF(SUM(L33:P33)&gt;0,SUM(Q33:U33)/SUM(L33:P33),"")</f>
        <v>0.124956369982548</v>
      </c>
    </row>
    <row r="34" customFormat="false" ht="15" hidden="false" customHeight="false" outlineLevel="0" collapsed="false">
      <c r="A34" s="15" t="n">
        <v>45809</v>
      </c>
      <c r="B34" s="16" t="n">
        <f aca="false">SUMIFS(Flow_LGA_Month!$N:$N,Flow_LGA_Month!$A:$A,"NSW",Flow_LGA_Month!$D:$D,1,Flow_LGA_Month!$C:$C,$A34)</f>
        <v>5487.974</v>
      </c>
      <c r="C34" s="16" t="n">
        <f aca="false">SUMIFS(Flow_LGA_Month!$N:$N,Flow_LGA_Month!$A:$A,"NSW",Flow_LGA_Month!$D:$D,2,Flow_LGA_Month!$C:$C,$A34)</f>
        <v>5599.426</v>
      </c>
      <c r="D34" s="16" t="n">
        <f aca="false">SUMIFS(Flow_LGA_Month!$N:$N,Flow_LGA_Month!$A:$A,"NSW",Flow_LGA_Month!$D:$D,3,Flow_LGA_Month!$C:$C,$A34)</f>
        <v>6011.892</v>
      </c>
      <c r="E34" s="16" t="n">
        <f aca="false">SUMIFS(Flow_LGA_Month!$N:$N,Flow_LGA_Month!$A:$A,"NSW",Flow_LGA_Month!$D:$D,4,Flow_LGA_Month!$C:$C,$A34)</f>
        <v>5427.396</v>
      </c>
      <c r="F34" s="16" t="n">
        <f aca="false">SUMIFS(Flow_LGA_Month!$N:$N,Flow_LGA_Month!$A:$A,"NSW",Flow_LGA_Month!$D:$D,5,Flow_LGA_Month!$C:$C,$A34)</f>
        <v>5374.461</v>
      </c>
      <c r="G34" s="16" t="n">
        <f aca="false">SUMIFS(Flow_LGA_Month!$K:$K,Flow_LGA_Month!$A:$A,"NSW",Flow_LGA_Month!$D:$D,1,Flow_LGA_Month!$C:$C,$A34)</f>
        <v>340.425</v>
      </c>
      <c r="H34" s="16" t="n">
        <f aca="false">SUMIFS(Flow_LGA_Month!$K:$K,Flow_LGA_Month!$A:$A,"NSW",Flow_LGA_Month!$D:$D,2,Flow_LGA_Month!$C:$C,$A34)</f>
        <v>404.175</v>
      </c>
      <c r="I34" s="16" t="n">
        <f aca="false">SUMIFS(Flow_LGA_Month!$K:$K,Flow_LGA_Month!$A:$A,"NSW",Flow_LGA_Month!$D:$D,3,Flow_LGA_Month!$C:$C,$A34)</f>
        <v>613.9</v>
      </c>
      <c r="J34" s="16" t="n">
        <f aca="false">SUMIFS(Flow_LGA_Month!$K:$K,Flow_LGA_Month!$A:$A,"NSW",Flow_LGA_Month!$D:$D,4,Flow_LGA_Month!$C:$C,$A34)</f>
        <v>802.125</v>
      </c>
      <c r="K34" s="16" t="n">
        <f aca="false">SUMIFS(Flow_LGA_Month!$K:$K,Flow_LGA_Month!$A:$A,"NSW",Flow_LGA_Month!$D:$D,5,Flow_LGA_Month!$C:$C,$A34)</f>
        <v>936.475</v>
      </c>
      <c r="L34" s="16" t="n">
        <f aca="false">SUMIFS(Flow_LGA_Month!$N:$N,Flow_LGA_Month!$A:$A,"QLD",Flow_LGA_Month!$D:$D,1,Flow_LGA_Month!$C:$C,$A34)</f>
        <v>2488</v>
      </c>
      <c r="M34" s="16" t="n">
        <f aca="false">SUMIFS(Flow_LGA_Month!$N:$N,Flow_LGA_Month!$A:$A,"QLD",Flow_LGA_Month!$D:$D,2,Flow_LGA_Month!$C:$C,$A34)</f>
        <v>2677</v>
      </c>
      <c r="N34" s="16" t="n">
        <f aca="false">SUMIFS(Flow_LGA_Month!$N:$N,Flow_LGA_Month!$A:$A,"QLD",Flow_LGA_Month!$D:$D,3,Flow_LGA_Month!$C:$C,$A34)</f>
        <v>2852</v>
      </c>
      <c r="O34" s="16" t="n">
        <f aca="false">SUMIFS(Flow_LGA_Month!$N:$N,Flow_LGA_Month!$A:$A,"QLD",Flow_LGA_Month!$D:$D,4,Flow_LGA_Month!$C:$C,$A34)</f>
        <v>1239</v>
      </c>
      <c r="P34" s="16" t="n">
        <f aca="false">SUMIFS(Flow_LGA_Month!$N:$N,Flow_LGA_Month!$A:$A,"QLD",Flow_LGA_Month!$D:$D,5,Flow_LGA_Month!$C:$C,$A34)</f>
        <v>3796</v>
      </c>
      <c r="Q34" s="16" t="n">
        <f aca="false">SUMIFS(Flow_LGA_Month!$K:$K,Flow_LGA_Month!$A:$A,"QLD",Flow_LGA_Month!$D:$D,1,Flow_LGA_Month!$C:$C,$A34)</f>
        <v>198</v>
      </c>
      <c r="R34" s="16" t="n">
        <f aca="false">SUMIFS(Flow_LGA_Month!$K:$K,Flow_LGA_Month!$A:$A,"QLD",Flow_LGA_Month!$D:$D,2,Flow_LGA_Month!$C:$C,$A34)</f>
        <v>374</v>
      </c>
      <c r="S34" s="16" t="n">
        <f aca="false">SUMIFS(Flow_LGA_Month!$K:$K,Flow_LGA_Month!$A:$A,"QLD",Flow_LGA_Month!$D:$D,3,Flow_LGA_Month!$C:$C,$A34)</f>
        <v>350</v>
      </c>
      <c r="T34" s="16" t="n">
        <f aca="false">SUMIFS(Flow_LGA_Month!$K:$K,Flow_LGA_Month!$A:$A,"QLD",Flow_LGA_Month!$D:$D,4,Flow_LGA_Month!$C:$C,$A34)</f>
        <v>105</v>
      </c>
      <c r="U34" s="16" t="n">
        <f aca="false">SUMIFS(Flow_LGA_Month!$K:$K,Flow_LGA_Month!$A:$A,"QLD",Flow_LGA_Month!$D:$D,5,Flow_LGA_Month!$C:$C,$A34)</f>
        <v>781</v>
      </c>
      <c r="V34" s="22" t="n">
        <f aca="false">IF(B34&gt;0,G34/B34,"")</f>
        <v>0.0620310883397042</v>
      </c>
      <c r="W34" s="22" t="n">
        <f aca="false">IF(C34&gt;0,H34/C34,"")</f>
        <v>0.0721815057471962</v>
      </c>
      <c r="X34" s="22" t="n">
        <f aca="false">IF(D34&gt;0,I34/D34,"")</f>
        <v>0.102114276171295</v>
      </c>
      <c r="Y34" s="22" t="n">
        <f aca="false">IF(E34&gt;0,J34/E34,"")</f>
        <v>0.147791869250005</v>
      </c>
      <c r="Z34" s="22" t="n">
        <f aca="false">IF(F34&gt;0,K34/F34,"")</f>
        <v>0.174245380141376</v>
      </c>
      <c r="AA34" s="22" t="n">
        <f aca="false">IF(SUM(B34:F34)&gt;0,SUM(G34:K34)/SUM(B34:F34),"")</f>
        <v>0.111002597061505</v>
      </c>
      <c r="AB34" s="22" t="n">
        <f aca="false">IF(L34&gt;0,Q34/L34,"")</f>
        <v>0.0795819935691318</v>
      </c>
      <c r="AC34" s="22" t="n">
        <f aca="false">IF(M34&gt;0,R34/M34,"")</f>
        <v>0.139708629062383</v>
      </c>
      <c r="AD34" s="22" t="n">
        <f aca="false">IF(N34&gt;0,S34/N34,"")</f>
        <v>0.122720897615708</v>
      </c>
      <c r="AE34" s="22" t="n">
        <f aca="false">IF(O34&gt;0,T34/O34,"")</f>
        <v>0.0847457627118644</v>
      </c>
      <c r="AF34" s="22" t="n">
        <f aca="false">IF(P34&gt;0,U34/P34,"")</f>
        <v>0.205742887249737</v>
      </c>
      <c r="AG34" s="22" t="n">
        <f aca="false">IF(SUM(L34:P34)&gt;0,SUM(Q34:U34)/SUM(L34:P34),"")</f>
        <v>0.138522831749923</v>
      </c>
    </row>
    <row r="35" customFormat="false" ht="15" hidden="false" customHeight="false" outlineLevel="0" collapsed="false">
      <c r="A35" s="15" t="n">
        <v>45839</v>
      </c>
      <c r="B35" s="16" t="n">
        <f aca="false">SUMIFS(Flow_LGA_Month!$N:$N,Flow_LGA_Month!$A:$A,"NSW",Flow_LGA_Month!$D:$D,1,Flow_LGA_Month!$C:$C,$A35)</f>
        <v>4543.776</v>
      </c>
      <c r="C35" s="16" t="n">
        <f aca="false">SUMIFS(Flow_LGA_Month!$N:$N,Flow_LGA_Month!$A:$A,"NSW",Flow_LGA_Month!$D:$D,2,Flow_LGA_Month!$C:$C,$A35)</f>
        <v>4853.687</v>
      </c>
      <c r="D35" s="16" t="n">
        <f aca="false">SUMIFS(Flow_LGA_Month!$N:$N,Flow_LGA_Month!$A:$A,"NSW",Flow_LGA_Month!$D:$D,3,Flow_LGA_Month!$C:$C,$A35)</f>
        <v>5459.159</v>
      </c>
      <c r="E35" s="16" t="n">
        <f aca="false">SUMIFS(Flow_LGA_Month!$N:$N,Flow_LGA_Month!$A:$A,"NSW",Flow_LGA_Month!$D:$D,4,Flow_LGA_Month!$C:$C,$A35)</f>
        <v>4507.186</v>
      </c>
      <c r="F35" s="16" t="n">
        <f aca="false">SUMIFS(Flow_LGA_Month!$N:$N,Flow_LGA_Month!$A:$A,"NSW",Flow_LGA_Month!$D:$D,5,Flow_LGA_Month!$C:$C,$A35)</f>
        <v>4349.446</v>
      </c>
      <c r="G35" s="16" t="n">
        <f aca="false">SUMIFS(Flow_LGA_Month!$K:$K,Flow_LGA_Month!$A:$A,"NSW",Flow_LGA_Month!$D:$D,1,Flow_LGA_Month!$C:$C,$A35)</f>
        <v>205.275</v>
      </c>
      <c r="H35" s="16" t="n">
        <f aca="false">SUMIFS(Flow_LGA_Month!$K:$K,Flow_LGA_Month!$A:$A,"NSW",Flow_LGA_Month!$D:$D,2,Flow_LGA_Month!$C:$C,$A35)</f>
        <v>258.825</v>
      </c>
      <c r="I35" s="16" t="n">
        <f aca="false">SUMIFS(Flow_LGA_Month!$K:$K,Flow_LGA_Month!$A:$A,"NSW",Flow_LGA_Month!$D:$D,3,Flow_LGA_Month!$C:$C,$A35)</f>
        <v>337.875</v>
      </c>
      <c r="J35" s="16" t="n">
        <f aca="false">SUMIFS(Flow_LGA_Month!$K:$K,Flow_LGA_Month!$A:$A,"NSW",Flow_LGA_Month!$D:$D,4,Flow_LGA_Month!$C:$C,$A35)</f>
        <v>434.775</v>
      </c>
      <c r="K35" s="16" t="n">
        <f aca="false">SUMIFS(Flow_LGA_Month!$K:$K,Flow_LGA_Month!$A:$A,"NSW",Flow_LGA_Month!$D:$D,5,Flow_LGA_Month!$C:$C,$A35)</f>
        <v>561.625</v>
      </c>
      <c r="L35" s="16" t="n">
        <f aca="false">SUMIFS(Flow_LGA_Month!$N:$N,Flow_LGA_Month!$A:$A,"QLD",Flow_LGA_Month!$D:$D,1,Flow_LGA_Month!$C:$C,$A35)</f>
        <v>2156</v>
      </c>
      <c r="M35" s="16" t="n">
        <f aca="false">SUMIFS(Flow_LGA_Month!$N:$N,Flow_LGA_Month!$A:$A,"QLD",Flow_LGA_Month!$D:$D,2,Flow_LGA_Month!$C:$C,$A35)</f>
        <v>2306</v>
      </c>
      <c r="N35" s="16" t="n">
        <f aca="false">SUMIFS(Flow_LGA_Month!$N:$N,Flow_LGA_Month!$A:$A,"QLD",Flow_LGA_Month!$D:$D,3,Flow_LGA_Month!$C:$C,$A35)</f>
        <v>2516</v>
      </c>
      <c r="O35" s="16" t="n">
        <f aca="false">SUMIFS(Flow_LGA_Month!$N:$N,Flow_LGA_Month!$A:$A,"QLD",Flow_LGA_Month!$D:$D,4,Flow_LGA_Month!$C:$C,$A35)</f>
        <v>1130</v>
      </c>
      <c r="P35" s="16" t="n">
        <f aca="false">SUMIFS(Flow_LGA_Month!$N:$N,Flow_LGA_Month!$A:$A,"QLD",Flow_LGA_Month!$D:$D,5,Flow_LGA_Month!$C:$C,$A35)</f>
        <v>3390</v>
      </c>
      <c r="Q35" s="16" t="n">
        <f aca="false">SUMIFS(Flow_LGA_Month!$K:$K,Flow_LGA_Month!$A:$A,"QLD",Flow_LGA_Month!$D:$D,1,Flow_LGA_Month!$C:$C,$A35)</f>
        <v>137</v>
      </c>
      <c r="R35" s="16" t="n">
        <f aca="false">SUMIFS(Flow_LGA_Month!$K:$K,Flow_LGA_Month!$A:$A,"QLD",Flow_LGA_Month!$D:$D,2,Flow_LGA_Month!$C:$C,$A35)</f>
        <v>232</v>
      </c>
      <c r="S35" s="16" t="n">
        <f aca="false">SUMIFS(Flow_LGA_Month!$K:$K,Flow_LGA_Month!$A:$A,"QLD",Flow_LGA_Month!$D:$D,3,Flow_LGA_Month!$C:$C,$A35)</f>
        <v>231</v>
      </c>
      <c r="T35" s="16" t="n">
        <f aca="false">SUMIFS(Flow_LGA_Month!$K:$K,Flow_LGA_Month!$A:$A,"QLD",Flow_LGA_Month!$D:$D,4,Flow_LGA_Month!$C:$C,$A35)</f>
        <v>72</v>
      </c>
      <c r="U35" s="16" t="n">
        <f aca="false">SUMIFS(Flow_LGA_Month!$K:$K,Flow_LGA_Month!$A:$A,"QLD",Flow_LGA_Month!$D:$D,5,Flow_LGA_Month!$C:$C,$A35)</f>
        <v>521</v>
      </c>
      <c r="V35" s="22" t="n">
        <f aca="false">IF(B35&gt;0,G35/B35,"")</f>
        <v>0.0451771830301494</v>
      </c>
      <c r="W35" s="22" t="n">
        <f aca="false">IF(C35&gt;0,H35/C35,"")</f>
        <v>0.053325441051308</v>
      </c>
      <c r="X35" s="22" t="n">
        <f aca="false">IF(D35&gt;0,I35/D35,"")</f>
        <v>0.0618914012213236</v>
      </c>
      <c r="Y35" s="22" t="n">
        <f aca="false">IF(E35&gt;0,J35/E35,"")</f>
        <v>0.0964626265701038</v>
      </c>
      <c r="Z35" s="22" t="n">
        <f aca="false">IF(F35&gt;0,K35/F35,"")</f>
        <v>0.129125640368911</v>
      </c>
      <c r="AA35" s="22" t="n">
        <f aca="false">IF(SUM(B35:F35)&gt;0,SUM(G35:K35)/SUM(B35:F35),"")</f>
        <v>0.0758383897882593</v>
      </c>
      <c r="AB35" s="22" t="n">
        <f aca="false">IF(L35&gt;0,Q35/L35,"")</f>
        <v>0.063543599257885</v>
      </c>
      <c r="AC35" s="22" t="n">
        <f aca="false">IF(M35&gt;0,R35/M35,"")</f>
        <v>0.100607111882047</v>
      </c>
      <c r="AD35" s="22" t="n">
        <f aca="false">IF(N35&gt;0,S35/N35,"")</f>
        <v>0.0918124006359301</v>
      </c>
      <c r="AE35" s="22" t="n">
        <f aca="false">IF(O35&gt;0,T35/O35,"")</f>
        <v>0.063716814159292</v>
      </c>
      <c r="AF35" s="22" t="n">
        <f aca="false">IF(P35&gt;0,U35/P35,"")</f>
        <v>0.153687315634218</v>
      </c>
      <c r="AG35" s="22" t="n">
        <f aca="false">IF(SUM(L35:P35)&gt;0,SUM(Q35:U35)/SUM(L35:P35),"")</f>
        <v>0.103757175160898</v>
      </c>
    </row>
    <row r="36" customFormat="false" ht="15" hidden="false" customHeight="false" outlineLevel="0" collapsed="false">
      <c r="A36" s="15" t="n">
        <v>45870</v>
      </c>
      <c r="B36" s="16" t="n">
        <f aca="false">SUMIFS(Flow_LGA_Month!$N:$N,Flow_LGA_Month!$A:$A,"NSW",Flow_LGA_Month!$D:$D,1,Flow_LGA_Month!$C:$C,$A36)</f>
        <v>4347.24</v>
      </c>
      <c r="C36" s="16" t="n">
        <f aca="false">SUMIFS(Flow_LGA_Month!$N:$N,Flow_LGA_Month!$A:$A,"NSW",Flow_LGA_Month!$D:$D,2,Flow_LGA_Month!$C:$C,$A36)</f>
        <v>4647.868</v>
      </c>
      <c r="D36" s="16" t="n">
        <f aca="false">SUMIFS(Flow_LGA_Month!$N:$N,Flow_LGA_Month!$A:$A,"NSW",Flow_LGA_Month!$D:$D,3,Flow_LGA_Month!$C:$C,$A36)</f>
        <v>5239.485</v>
      </c>
      <c r="E36" s="16" t="n">
        <f aca="false">SUMIFS(Flow_LGA_Month!$N:$N,Flow_LGA_Month!$A:$A,"NSW",Flow_LGA_Month!$D:$D,4,Flow_LGA_Month!$C:$C,$A36)</f>
        <v>4331.738</v>
      </c>
      <c r="F36" s="16" t="n">
        <f aca="false">SUMIFS(Flow_LGA_Month!$N:$N,Flow_LGA_Month!$A:$A,"NSW",Flow_LGA_Month!$D:$D,5,Flow_LGA_Month!$C:$C,$A36)</f>
        <v>4247.127</v>
      </c>
      <c r="G36" s="16" t="n">
        <f aca="false">SUMIFS(Flow_LGA_Month!$K:$K,Flow_LGA_Month!$A:$A,"NSW",Flow_LGA_Month!$D:$D,1,Flow_LGA_Month!$C:$C,$A36)</f>
        <v>258.825</v>
      </c>
      <c r="H36" s="16" t="n">
        <f aca="false">SUMIFS(Flow_LGA_Month!$K:$K,Flow_LGA_Month!$A:$A,"NSW",Flow_LGA_Month!$D:$D,2,Flow_LGA_Month!$C:$C,$A36)</f>
        <v>350.625</v>
      </c>
      <c r="I36" s="16" t="n">
        <f aca="false">SUMIFS(Flow_LGA_Month!$K:$K,Flow_LGA_Month!$A:$A,"NSW",Flow_LGA_Month!$D:$D,3,Flow_LGA_Month!$C:$C,$A36)</f>
        <v>513.825</v>
      </c>
      <c r="J36" s="16" t="n">
        <f aca="false">SUMIFS(Flow_LGA_Month!$K:$K,Flow_LGA_Month!$A:$A,"NSW",Flow_LGA_Month!$D:$D,4,Flow_LGA_Month!$C:$C,$A36)</f>
        <v>624.75</v>
      </c>
      <c r="K36" s="16" t="n">
        <f aca="false">SUMIFS(Flow_LGA_Month!$K:$K,Flow_LGA_Month!$A:$A,"NSW",Flow_LGA_Month!$D:$D,5,Flow_LGA_Month!$C:$C,$A36)</f>
        <v>780.3</v>
      </c>
      <c r="L36" s="16" t="n">
        <f aca="false">SUMIFS(Flow_LGA_Month!$N:$N,Flow_LGA_Month!$A:$A,"QLD",Flow_LGA_Month!$D:$D,1,Flow_LGA_Month!$C:$C,$A36)</f>
        <v>1987</v>
      </c>
      <c r="M36" s="16" t="n">
        <f aca="false">SUMIFS(Flow_LGA_Month!$N:$N,Flow_LGA_Month!$A:$A,"QLD",Flow_LGA_Month!$D:$D,2,Flow_LGA_Month!$C:$C,$A36)</f>
        <v>2178</v>
      </c>
      <c r="N36" s="16" t="n">
        <f aca="false">SUMIFS(Flow_LGA_Month!$N:$N,Flow_LGA_Month!$A:$A,"QLD",Flow_LGA_Month!$D:$D,3,Flow_LGA_Month!$C:$C,$A36)</f>
        <v>2326</v>
      </c>
      <c r="O36" s="16" t="n">
        <f aca="false">SUMIFS(Flow_LGA_Month!$N:$N,Flow_LGA_Month!$A:$A,"QLD",Flow_LGA_Month!$D:$D,4,Flow_LGA_Month!$C:$C,$A36)</f>
        <v>1062</v>
      </c>
      <c r="P36" s="16" t="n">
        <f aca="false">SUMIFS(Flow_LGA_Month!$N:$N,Flow_LGA_Month!$A:$A,"QLD",Flow_LGA_Month!$D:$D,5,Flow_LGA_Month!$C:$C,$A36)</f>
        <v>3023</v>
      </c>
      <c r="Q36" s="16" t="n">
        <f aca="false">SUMIFS(Flow_LGA_Month!$K:$K,Flow_LGA_Month!$A:$A,"QLD",Flow_LGA_Month!$D:$D,1,Flow_LGA_Month!$C:$C,$A36)</f>
        <v>155</v>
      </c>
      <c r="R36" s="16" t="n">
        <f aca="false">SUMIFS(Flow_LGA_Month!$K:$K,Flow_LGA_Month!$A:$A,"QLD",Flow_LGA_Month!$D:$D,2,Flow_LGA_Month!$C:$C,$A36)</f>
        <v>264</v>
      </c>
      <c r="S36" s="16" t="n">
        <f aca="false">SUMIFS(Flow_LGA_Month!$K:$K,Flow_LGA_Month!$A:$A,"QLD",Flow_LGA_Month!$D:$D,3,Flow_LGA_Month!$C:$C,$A36)</f>
        <v>255</v>
      </c>
      <c r="T36" s="16" t="n">
        <f aca="false">SUMIFS(Flow_LGA_Month!$K:$K,Flow_LGA_Month!$A:$A,"QLD",Flow_LGA_Month!$D:$D,4,Flow_LGA_Month!$C:$C,$A36)</f>
        <v>87</v>
      </c>
      <c r="U36" s="16" t="n">
        <f aca="false">SUMIFS(Flow_LGA_Month!$K:$K,Flow_LGA_Month!$A:$A,"QLD",Flow_LGA_Month!$D:$D,5,Flow_LGA_Month!$C:$C,$A36)</f>
        <v>538</v>
      </c>
      <c r="V36" s="22" t="n">
        <f aca="false">IF(B36&gt;0,G36/B36,"")</f>
        <v>0.0595377756921633</v>
      </c>
      <c r="W36" s="22" t="n">
        <f aca="false">IF(C36&gt;0,H36/C36,"")</f>
        <v>0.0754378136384252</v>
      </c>
      <c r="X36" s="22" t="n">
        <f aca="false">IF(D36&gt;0,I36/D36,"")</f>
        <v>0.0980678444541782</v>
      </c>
      <c r="Y36" s="22" t="n">
        <f aca="false">IF(E36&gt;0,J36/E36,"")</f>
        <v>0.144226174343878</v>
      </c>
      <c r="Z36" s="22" t="n">
        <f aca="false">IF(F36&gt;0,K36/F36,"")</f>
        <v>0.183724197557549</v>
      </c>
      <c r="AA36" s="22" t="n">
        <f aca="false">IF(SUM(B36:F36)&gt;0,SUM(G36:K36)/SUM(B36:F36),"")</f>
        <v>0.110826030845477</v>
      </c>
      <c r="AB36" s="22" t="n">
        <f aca="false">IF(L36&gt;0,Q36/L36,"")</f>
        <v>0.078007045797685</v>
      </c>
      <c r="AC36" s="22" t="n">
        <f aca="false">IF(M36&gt;0,R36/M36,"")</f>
        <v>0.121212121212121</v>
      </c>
      <c r="AD36" s="22" t="n">
        <f aca="false">IF(N36&gt;0,S36/N36,"")</f>
        <v>0.109630266552021</v>
      </c>
      <c r="AE36" s="22" t="n">
        <f aca="false">IF(O36&gt;0,T36/O36,"")</f>
        <v>0.0819209039548023</v>
      </c>
      <c r="AF36" s="22" t="n">
        <f aca="false">IF(P36&gt;0,U36/P36,"")</f>
        <v>0.177968905061197</v>
      </c>
      <c r="AG36" s="22" t="n">
        <f aca="false">IF(SUM(L36:P36)&gt;0,SUM(Q36:U36)/SUM(L36:P36),"")</f>
        <v>0.122825264750378</v>
      </c>
    </row>
    <row r="37" customFormat="false" ht="15" hidden="false" customHeight="false" outlineLevel="0" collapsed="false">
      <c r="A37" s="15" t="n">
        <v>45901</v>
      </c>
      <c r="B37" s="16" t="n">
        <f aca="false">SUMIFS(Flow_LGA_Month!$N:$N,Flow_LGA_Month!$A:$A,"NSW",Flow_LGA_Month!$D:$D,1,Flow_LGA_Month!$C:$C,$A37)</f>
        <v>4457.349</v>
      </c>
      <c r="C37" s="16" t="n">
        <f aca="false">SUMIFS(Flow_LGA_Month!$N:$N,Flow_LGA_Month!$A:$A,"NSW",Flow_LGA_Month!$D:$D,2,Flow_LGA_Month!$C:$C,$A37)</f>
        <v>4862.425</v>
      </c>
      <c r="D37" s="16" t="n">
        <f aca="false">SUMIFS(Flow_LGA_Month!$N:$N,Flow_LGA_Month!$A:$A,"NSW",Flow_LGA_Month!$D:$D,3,Flow_LGA_Month!$C:$C,$A37)</f>
        <v>5411.997</v>
      </c>
      <c r="E37" s="16" t="n">
        <f aca="false">SUMIFS(Flow_LGA_Month!$N:$N,Flow_LGA_Month!$A:$A,"NSW",Flow_LGA_Month!$D:$D,4,Flow_LGA_Month!$C:$C,$A37)</f>
        <v>4632.001</v>
      </c>
      <c r="F37" s="16" t="n">
        <f aca="false">SUMIFS(Flow_LGA_Month!$N:$N,Flow_LGA_Month!$A:$A,"NSW",Flow_LGA_Month!$D:$D,5,Flow_LGA_Month!$C:$C,$A37)</f>
        <v>4650.659</v>
      </c>
      <c r="G37" s="16" t="n">
        <f aca="false">SUMIFS(Flow_LGA_Month!$K:$K,Flow_LGA_Month!$A:$A,"NSW",Flow_LGA_Month!$D:$D,1,Flow_LGA_Month!$C:$C,$A37)</f>
        <v>318.75</v>
      </c>
      <c r="H37" s="16" t="n">
        <f aca="false">SUMIFS(Flow_LGA_Month!$K:$K,Flow_LGA_Month!$A:$A,"NSW",Flow_LGA_Month!$D:$D,2,Flow_LGA_Month!$C:$C,$A37)</f>
        <v>436.05</v>
      </c>
      <c r="I37" s="16" t="n">
        <f aca="false">SUMIFS(Flow_LGA_Month!$K:$K,Flow_LGA_Month!$A:$A,"NSW",Flow_LGA_Month!$D:$D,3,Flow_LGA_Month!$C:$C,$A37)</f>
        <v>645.775</v>
      </c>
      <c r="J37" s="16" t="n">
        <f aca="false">SUMIFS(Flow_LGA_Month!$K:$K,Flow_LGA_Month!$A:$A,"NSW",Flow_LGA_Month!$D:$D,4,Flow_LGA_Month!$C:$C,$A37)</f>
        <v>728.275</v>
      </c>
      <c r="K37" s="16" t="n">
        <f aca="false">SUMIFS(Flow_LGA_Month!$K:$K,Flow_LGA_Month!$A:$A,"NSW",Flow_LGA_Month!$D:$D,5,Flow_LGA_Month!$C:$C,$A37)</f>
        <v>945.475</v>
      </c>
      <c r="L37" s="16" t="n">
        <f aca="false">SUMIFS(Flow_LGA_Month!$N:$N,Flow_LGA_Month!$A:$A,"QLD",Flow_LGA_Month!$D:$D,1,Flow_LGA_Month!$C:$C,$A37)</f>
        <v>1913</v>
      </c>
      <c r="M37" s="16" t="n">
        <f aca="false">SUMIFS(Flow_LGA_Month!$N:$N,Flow_LGA_Month!$A:$A,"QLD",Flow_LGA_Month!$D:$D,2,Flow_LGA_Month!$C:$C,$A37)</f>
        <v>2131</v>
      </c>
      <c r="N37" s="16" t="n">
        <f aca="false">SUMIFS(Flow_LGA_Month!$N:$N,Flow_LGA_Month!$A:$A,"QLD",Flow_LGA_Month!$D:$D,3,Flow_LGA_Month!$C:$C,$A37)</f>
        <v>2197</v>
      </c>
      <c r="O37" s="16" t="n">
        <f aca="false">SUMIFS(Flow_LGA_Month!$N:$N,Flow_LGA_Month!$A:$A,"QLD",Flow_LGA_Month!$D:$D,4,Flow_LGA_Month!$C:$C,$A37)</f>
        <v>1076</v>
      </c>
      <c r="P37" s="16" t="n">
        <f aca="false">SUMIFS(Flow_LGA_Month!$N:$N,Flow_LGA_Month!$A:$A,"QLD",Flow_LGA_Month!$D:$D,5,Flow_LGA_Month!$C:$C,$A37)</f>
        <v>3073</v>
      </c>
      <c r="Q37" s="16" t="n">
        <f aca="false">SUMIFS(Flow_LGA_Month!$K:$K,Flow_LGA_Month!$A:$A,"QLD",Flow_LGA_Month!$D:$D,1,Flow_LGA_Month!$C:$C,$A37)</f>
        <v>191</v>
      </c>
      <c r="R37" s="16" t="n">
        <f aca="false">SUMIFS(Flow_LGA_Month!$K:$K,Flow_LGA_Month!$A:$A,"QLD",Flow_LGA_Month!$D:$D,2,Flow_LGA_Month!$C:$C,$A37)</f>
        <v>298</v>
      </c>
      <c r="S37" s="16" t="n">
        <f aca="false">SUMIFS(Flow_LGA_Month!$K:$K,Flow_LGA_Month!$A:$A,"QLD",Flow_LGA_Month!$D:$D,3,Flow_LGA_Month!$C:$C,$A37)</f>
        <v>269</v>
      </c>
      <c r="T37" s="16" t="n">
        <f aca="false">SUMIFS(Flow_LGA_Month!$K:$K,Flow_LGA_Month!$A:$A,"QLD",Flow_LGA_Month!$D:$D,4,Flow_LGA_Month!$C:$C,$A37)</f>
        <v>105</v>
      </c>
      <c r="U37" s="16" t="n">
        <f aca="false">SUMIFS(Flow_LGA_Month!$K:$K,Flow_LGA_Month!$A:$A,"QLD",Flow_LGA_Month!$D:$D,5,Flow_LGA_Month!$C:$C,$A37)</f>
        <v>645</v>
      </c>
      <c r="V37" s="22" t="n">
        <f aca="false">IF(B37&gt;0,G37/B37,"")</f>
        <v>0.0715111156878225</v>
      </c>
      <c r="W37" s="22" t="n">
        <f aca="false">IF(C37&gt;0,H37/C37,"")</f>
        <v>0.0896774757451272</v>
      </c>
      <c r="X37" s="22" t="n">
        <f aca="false">IF(D37&gt;0,I37/D37,"")</f>
        <v>0.119322867326054</v>
      </c>
      <c r="Y37" s="22" t="n">
        <f aca="false">IF(E37&gt;0,J37/E37,"")</f>
        <v>0.157226865883665</v>
      </c>
      <c r="Z37" s="22" t="n">
        <f aca="false">IF(F37&gt;0,K37/F37,"")</f>
        <v>0.203299145346928</v>
      </c>
      <c r="AA37" s="22" t="n">
        <f aca="false">IF(SUM(B37:F37)&gt;0,SUM(G37:K37)/SUM(B37:F37),"")</f>
        <v>0.128019897702344</v>
      </c>
      <c r="AB37" s="22" t="n">
        <f aca="false">IF(L37&gt;0,Q37/L37,"")</f>
        <v>0.0998431782540512</v>
      </c>
      <c r="AC37" s="22" t="n">
        <f aca="false">IF(M37&gt;0,R37/M37,"")</f>
        <v>0.139840450492726</v>
      </c>
      <c r="AD37" s="22" t="n">
        <f aca="false">IF(N37&gt;0,S37/N37,"")</f>
        <v>0.122439690487028</v>
      </c>
      <c r="AE37" s="22" t="n">
        <f aca="false">IF(O37&gt;0,T37/O37,"")</f>
        <v>0.0975836431226766</v>
      </c>
      <c r="AF37" s="22" t="n">
        <f aca="false">IF(P37&gt;0,U37/P37,"")</f>
        <v>0.209892613081679</v>
      </c>
      <c r="AG37" s="22" t="n">
        <f aca="false">IF(SUM(L37:P37)&gt;0,SUM(Q37:U37)/SUM(L37:P37),"")</f>
        <v>0.145139557266603</v>
      </c>
    </row>
    <row r="38" customFormat="false" ht="15" hidden="false" customHeight="false" outlineLevel="0" collapsed="false">
      <c r="A38" s="15" t="n">
        <v>45931</v>
      </c>
      <c r="B38" s="16" t="n">
        <f aca="false">SUMIFS(Flow_LGA_Month!$N:$N,Flow_LGA_Month!$A:$A,"NSW",Flow_LGA_Month!$D:$D,1,Flow_LGA_Month!$C:$C,$A38)</f>
        <v>4661.974</v>
      </c>
      <c r="C38" s="16" t="n">
        <f aca="false">SUMIFS(Flow_LGA_Month!$N:$N,Flow_LGA_Month!$A:$A,"NSW",Flow_LGA_Month!$D:$D,2,Flow_LGA_Month!$C:$C,$A38)</f>
        <v>4683.347</v>
      </c>
      <c r="D38" s="16" t="n">
        <f aca="false">SUMIFS(Flow_LGA_Month!$N:$N,Flow_LGA_Month!$A:$A,"NSW",Flow_LGA_Month!$D:$D,3,Flow_LGA_Month!$C:$C,$A38)</f>
        <v>5189.199</v>
      </c>
      <c r="E38" s="16" t="n">
        <f aca="false">SUMIFS(Flow_LGA_Month!$N:$N,Flow_LGA_Month!$A:$A,"NSW",Flow_LGA_Month!$D:$D,4,Flow_LGA_Month!$C:$C,$A38)</f>
        <v>4458.471</v>
      </c>
      <c r="F38" s="16" t="n">
        <f aca="false">SUMIFS(Flow_LGA_Month!$N:$N,Flow_LGA_Month!$A:$A,"NSW",Flow_LGA_Month!$D:$D,5,Flow_LGA_Month!$C:$C,$A38)</f>
        <v>4330.716</v>
      </c>
      <c r="G38" s="16" t="n">
        <f aca="false">SUMIFS(Flow_LGA_Month!$K:$K,Flow_LGA_Month!$A:$A,"NSW",Flow_LGA_Month!$D:$D,1,Flow_LGA_Month!$C:$C,$A38)</f>
        <v>233.325</v>
      </c>
      <c r="H38" s="16" t="n">
        <f aca="false">SUMIFS(Flow_LGA_Month!$K:$K,Flow_LGA_Month!$A:$A,"NSW",Flow_LGA_Month!$D:$D,2,Flow_LGA_Month!$C:$C,$A38)</f>
        <v>280.5</v>
      </c>
      <c r="I38" s="16" t="n">
        <f aca="false">SUMIFS(Flow_LGA_Month!$K:$K,Flow_LGA_Month!$A:$A,"NSW",Flow_LGA_Month!$D:$D,3,Flow_LGA_Month!$C:$C,$A38)</f>
        <v>354.45</v>
      </c>
      <c r="J38" s="16" t="n">
        <f aca="false">SUMIFS(Flow_LGA_Month!$K:$K,Flow_LGA_Month!$A:$A,"NSW",Flow_LGA_Month!$D:$D,4,Flow_LGA_Month!$C:$C,$A38)</f>
        <v>499.8</v>
      </c>
      <c r="K38" s="16" t="n">
        <f aca="false">SUMIFS(Flow_LGA_Month!$K:$K,Flow_LGA_Month!$A:$A,"NSW",Flow_LGA_Month!$D:$D,5,Flow_LGA_Month!$C:$C,$A38)</f>
        <v>648.975</v>
      </c>
      <c r="L38" s="16" t="n">
        <f aca="false">SUMIFS(Flow_LGA_Month!$N:$N,Flow_LGA_Month!$A:$A,"QLD",Flow_LGA_Month!$D:$D,1,Flow_LGA_Month!$C:$C,$A38)</f>
        <v>1889</v>
      </c>
      <c r="M38" s="16" t="n">
        <f aca="false">SUMIFS(Flow_LGA_Month!$N:$N,Flow_LGA_Month!$A:$A,"QLD",Flow_LGA_Month!$D:$D,2,Flow_LGA_Month!$C:$C,$A38)</f>
        <v>2122</v>
      </c>
      <c r="N38" s="16" t="n">
        <f aca="false">SUMIFS(Flow_LGA_Month!$N:$N,Flow_LGA_Month!$A:$A,"QLD",Flow_LGA_Month!$D:$D,3,Flow_LGA_Month!$C:$C,$A38)</f>
        <v>2241</v>
      </c>
      <c r="O38" s="16" t="n">
        <f aca="false">SUMIFS(Flow_LGA_Month!$N:$N,Flow_LGA_Month!$A:$A,"QLD",Flow_LGA_Month!$D:$D,4,Flow_LGA_Month!$C:$C,$A38)</f>
        <v>936</v>
      </c>
      <c r="P38" s="16" t="n">
        <f aca="false">SUMIFS(Flow_LGA_Month!$N:$N,Flow_LGA_Month!$A:$A,"QLD",Flow_LGA_Month!$D:$D,5,Flow_LGA_Month!$C:$C,$A38)</f>
        <v>2837</v>
      </c>
      <c r="Q38" s="16" t="n">
        <f aca="false">SUMIFS(Flow_LGA_Month!$K:$K,Flow_LGA_Month!$A:$A,"QLD",Flow_LGA_Month!$D:$D,1,Flow_LGA_Month!$C:$C,$A38)</f>
        <v>136</v>
      </c>
      <c r="R38" s="16" t="n">
        <f aca="false">SUMIFS(Flow_LGA_Month!$K:$K,Flow_LGA_Month!$A:$A,"QLD",Flow_LGA_Month!$D:$D,2,Flow_LGA_Month!$C:$C,$A38)</f>
        <v>212</v>
      </c>
      <c r="S38" s="16" t="n">
        <f aca="false">SUMIFS(Flow_LGA_Month!$K:$K,Flow_LGA_Month!$A:$A,"QLD",Flow_LGA_Month!$D:$D,3,Flow_LGA_Month!$C:$C,$A38)</f>
        <v>231</v>
      </c>
      <c r="T38" s="16" t="n">
        <f aca="false">SUMIFS(Flow_LGA_Month!$K:$K,Flow_LGA_Month!$A:$A,"QLD",Flow_LGA_Month!$D:$D,4,Flow_LGA_Month!$C:$C,$A38)</f>
        <v>59</v>
      </c>
      <c r="U38" s="16" t="n">
        <f aca="false">SUMIFS(Flow_LGA_Month!$K:$K,Flow_LGA_Month!$A:$A,"QLD",Flow_LGA_Month!$D:$D,5,Flow_LGA_Month!$C:$C,$A38)</f>
        <v>402</v>
      </c>
      <c r="V38" s="22" t="n">
        <f aca="false">IF(B38&gt;0,G38/B38,"")</f>
        <v>0.0500485416692586</v>
      </c>
      <c r="W38" s="22" t="n">
        <f aca="false">IF(C38&gt;0,H38/C38,"")</f>
        <v>0.059893063657252</v>
      </c>
      <c r="X38" s="22" t="n">
        <f aca="false">IF(D38&gt;0,I38/D38,"")</f>
        <v>0.0683053396102173</v>
      </c>
      <c r="Y38" s="22" t="n">
        <f aca="false">IF(E38&gt;0,J38/E38,"")</f>
        <v>0.112101211379417</v>
      </c>
      <c r="Z38" s="22" t="n">
        <f aca="false">IF(F38&gt;0,K38/F38,"")</f>
        <v>0.149853973338358</v>
      </c>
      <c r="AA38" s="22" t="n">
        <f aca="false">IF(SUM(B38:F38)&gt;0,SUM(G38:K38)/SUM(B38:F38),"")</f>
        <v>0.0864806782215194</v>
      </c>
      <c r="AB38" s="22" t="n">
        <f aca="false">IF(L38&gt;0,Q38/L38,"")</f>
        <v>0.0719957649550027</v>
      </c>
      <c r="AC38" s="22" t="n">
        <f aca="false">IF(M38&gt;0,R38/M38,"")</f>
        <v>0.0999057492931197</v>
      </c>
      <c r="AD38" s="22" t="n">
        <f aca="false">IF(N38&gt;0,S38/N38,"")</f>
        <v>0.103078982597055</v>
      </c>
      <c r="AE38" s="22" t="n">
        <f aca="false">IF(O38&gt;0,T38/O38,"")</f>
        <v>0.063034188034188</v>
      </c>
      <c r="AF38" s="22" t="n">
        <f aca="false">IF(P38&gt;0,U38/P38,"")</f>
        <v>0.141698977793444</v>
      </c>
      <c r="AG38" s="22" t="n">
        <f aca="false">IF(SUM(L38:P38)&gt;0,SUM(Q38:U38)/SUM(L38:P38),"")</f>
        <v>0.103740648379052</v>
      </c>
    </row>
    <row r="39" customFormat="false" ht="15" hidden="false" customHeight="false" outlineLevel="0" collapsed="false">
      <c r="A39" s="15" t="n">
        <v>45962</v>
      </c>
      <c r="B39" s="16" t="n">
        <f aca="false">SUMIFS(Flow_LGA_Month!$N:$N,Flow_LGA_Month!$A:$A,"NSW",Flow_LGA_Month!$D:$D,1,Flow_LGA_Month!$C:$C,$A39)</f>
        <v>4267.595</v>
      </c>
      <c r="C39" s="16" t="n">
        <f aca="false">SUMIFS(Flow_LGA_Month!$N:$N,Flow_LGA_Month!$A:$A,"NSW",Flow_LGA_Month!$D:$D,2,Flow_LGA_Month!$C:$C,$A39)</f>
        <v>4507.805</v>
      </c>
      <c r="D39" s="16" t="n">
        <f aca="false">SUMIFS(Flow_LGA_Month!$N:$N,Flow_LGA_Month!$A:$A,"NSW",Flow_LGA_Month!$D:$D,3,Flow_LGA_Month!$C:$C,$A39)</f>
        <v>4898.601</v>
      </c>
      <c r="E39" s="16" t="n">
        <f aca="false">SUMIFS(Flow_LGA_Month!$N:$N,Flow_LGA_Month!$A:$A,"NSW",Flow_LGA_Month!$D:$D,4,Flow_LGA_Month!$C:$C,$A39)</f>
        <v>4197.316</v>
      </c>
      <c r="F39" s="16" t="n">
        <f aca="false">SUMIFS(Flow_LGA_Month!$N:$N,Flow_LGA_Month!$A:$A,"NSW",Flow_LGA_Month!$D:$D,5,Flow_LGA_Month!$C:$C,$A39)</f>
        <v>4049.366</v>
      </c>
      <c r="G39" s="16" t="n">
        <f aca="false">SUMIFS(Flow_LGA_Month!$K:$K,Flow_LGA_Month!$A:$A,"NSW",Flow_LGA_Month!$D:$D,1,Flow_LGA_Month!$C:$C,$A39)</f>
        <v>249.9</v>
      </c>
      <c r="H39" s="16" t="n">
        <f aca="false">SUMIFS(Flow_LGA_Month!$K:$K,Flow_LGA_Month!$A:$A,"NSW",Flow_LGA_Month!$D:$D,2,Flow_LGA_Month!$C:$C,$A39)</f>
        <v>327.675</v>
      </c>
      <c r="I39" s="16" t="n">
        <f aca="false">SUMIFS(Flow_LGA_Month!$K:$K,Flow_LGA_Month!$A:$A,"NSW",Flow_LGA_Month!$D:$D,3,Flow_LGA_Month!$C:$C,$A39)</f>
        <v>455.175</v>
      </c>
      <c r="J39" s="16" t="n">
        <f aca="false">SUMIFS(Flow_LGA_Month!$K:$K,Flow_LGA_Month!$A:$A,"NSW",Flow_LGA_Month!$D:$D,4,Flow_LGA_Month!$C:$C,$A39)</f>
        <v>557.175</v>
      </c>
      <c r="K39" s="16" t="n">
        <f aca="false">SUMIFS(Flow_LGA_Month!$K:$K,Flow_LGA_Month!$A:$A,"NSW",Flow_LGA_Month!$D:$D,5,Flow_LGA_Month!$C:$C,$A39)</f>
        <v>707.625</v>
      </c>
      <c r="L39" s="16" t="n">
        <f aca="false">SUMIFS(Flow_LGA_Month!$N:$N,Flow_LGA_Month!$A:$A,"QLD",Flow_LGA_Month!$D:$D,1,Flow_LGA_Month!$C:$C,$A39)</f>
        <v>1858</v>
      </c>
      <c r="M39" s="16" t="n">
        <f aca="false">SUMIFS(Flow_LGA_Month!$N:$N,Flow_LGA_Month!$A:$A,"QLD",Flow_LGA_Month!$D:$D,2,Flow_LGA_Month!$C:$C,$A39)</f>
        <v>1991</v>
      </c>
      <c r="N39" s="16" t="n">
        <f aca="false">SUMIFS(Flow_LGA_Month!$N:$N,Flow_LGA_Month!$A:$A,"QLD",Flow_LGA_Month!$D:$D,3,Flow_LGA_Month!$C:$C,$A39)</f>
        <v>2178</v>
      </c>
      <c r="O39" s="16" t="n">
        <f aca="false">SUMIFS(Flow_LGA_Month!$N:$N,Flow_LGA_Month!$A:$A,"QLD",Flow_LGA_Month!$D:$D,4,Flow_LGA_Month!$C:$C,$A39)</f>
        <v>1012</v>
      </c>
      <c r="P39" s="16" t="n">
        <f aca="false">SUMIFS(Flow_LGA_Month!$N:$N,Flow_LGA_Month!$A:$A,"QLD",Flow_LGA_Month!$D:$D,5,Flow_LGA_Month!$C:$C,$A39)</f>
        <v>2629</v>
      </c>
      <c r="Q39" s="16" t="n">
        <f aca="false">SUMIFS(Flow_LGA_Month!$K:$K,Flow_LGA_Month!$A:$A,"QLD",Flow_LGA_Month!$D:$D,1,Flow_LGA_Month!$C:$C,$A39)</f>
        <v>120</v>
      </c>
      <c r="R39" s="16" t="n">
        <f aca="false">SUMIFS(Flow_LGA_Month!$K:$K,Flow_LGA_Month!$A:$A,"QLD",Flow_LGA_Month!$D:$D,2,Flow_LGA_Month!$C:$C,$A39)</f>
        <v>237</v>
      </c>
      <c r="S39" s="16" t="n">
        <f aca="false">SUMIFS(Flow_LGA_Month!$K:$K,Flow_LGA_Month!$A:$A,"QLD",Flow_LGA_Month!$D:$D,3,Flow_LGA_Month!$C:$C,$A39)</f>
        <v>209</v>
      </c>
      <c r="T39" s="16" t="n">
        <f aca="false">SUMIFS(Flow_LGA_Month!$K:$K,Flow_LGA_Month!$A:$A,"QLD",Flow_LGA_Month!$D:$D,4,Flow_LGA_Month!$C:$C,$A39)</f>
        <v>69</v>
      </c>
      <c r="U39" s="16" t="n">
        <f aca="false">SUMIFS(Flow_LGA_Month!$K:$K,Flow_LGA_Month!$A:$A,"QLD",Flow_LGA_Month!$D:$D,5,Flow_LGA_Month!$C:$C,$A39)</f>
        <v>436</v>
      </c>
      <c r="V39" s="22" t="n">
        <f aca="false">IF(B39&gt;0,G39/B39,"")</f>
        <v>0.0585575716533551</v>
      </c>
      <c r="W39" s="22" t="n">
        <f aca="false">IF(C39&gt;0,H39/C39,"")</f>
        <v>0.0726905888786227</v>
      </c>
      <c r="X39" s="22" t="n">
        <f aca="false">IF(D39&gt;0,I39/D39,"")</f>
        <v>0.0929193865758815</v>
      </c>
      <c r="Y39" s="22" t="n">
        <f aca="false">IF(E39&gt;0,J39/E39,"")</f>
        <v>0.132745545010192</v>
      </c>
      <c r="Z39" s="22" t="n">
        <f aca="false">IF(F39&gt;0,K39/F39,"")</f>
        <v>0.1747495780821</v>
      </c>
      <c r="AA39" s="22" t="n">
        <f aca="false">IF(SUM(B39:F39)&gt;0,SUM(G39:K39)/SUM(B39:F39),"")</f>
        <v>0.104811971415307</v>
      </c>
      <c r="AB39" s="22" t="n">
        <f aca="false">IF(L39&gt;0,Q39/L39,"")</f>
        <v>0.0645855758880517</v>
      </c>
      <c r="AC39" s="22" t="n">
        <f aca="false">IF(M39&gt;0,R39/M39,"")</f>
        <v>0.119035660472125</v>
      </c>
      <c r="AD39" s="22" t="n">
        <f aca="false">IF(N39&gt;0,S39/N39,"")</f>
        <v>0.095959595959596</v>
      </c>
      <c r="AE39" s="22" t="n">
        <f aca="false">IF(O39&gt;0,T39/O39,"")</f>
        <v>0.0681818181818182</v>
      </c>
      <c r="AF39" s="22" t="n">
        <f aca="false">IF(P39&gt;0,U39/P39,"")</f>
        <v>0.165842525675162</v>
      </c>
      <c r="AG39" s="22" t="n">
        <f aca="false">IF(SUM(L39:P39)&gt;0,SUM(Q39:U39)/SUM(L39:P39),"")</f>
        <v>0.110777823748449</v>
      </c>
    </row>
    <row r="40" customFormat="false" ht="15" hidden="false" customHeight="false" outlineLevel="0" collapsed="false">
      <c r="A40" s="15" t="n">
        <v>45992</v>
      </c>
      <c r="B40" s="16" t="n">
        <f aca="false">SUMIFS(Flow_LGA_Month!$N:$N,Flow_LGA_Month!$A:$A,"NSW",Flow_LGA_Month!$D:$D,1,Flow_LGA_Month!$C:$C,$A40)</f>
        <v>4440.869</v>
      </c>
      <c r="C40" s="16" t="n">
        <f aca="false">SUMIFS(Flow_LGA_Month!$N:$N,Flow_LGA_Month!$A:$A,"NSW",Flow_LGA_Month!$D:$D,2,Flow_LGA_Month!$C:$C,$A40)</f>
        <v>4610.485</v>
      </c>
      <c r="D40" s="16" t="n">
        <f aca="false">SUMIFS(Flow_LGA_Month!$N:$N,Flow_LGA_Month!$A:$A,"NSW",Flow_LGA_Month!$D:$D,3,Flow_LGA_Month!$C:$C,$A40)</f>
        <v>5019.454</v>
      </c>
      <c r="E40" s="16" t="n">
        <f aca="false">SUMIFS(Flow_LGA_Month!$N:$N,Flow_LGA_Month!$A:$A,"NSW",Flow_LGA_Month!$D:$D,4,Flow_LGA_Month!$C:$C,$A40)</f>
        <v>4199.654</v>
      </c>
      <c r="F40" s="16" t="n">
        <f aca="false">SUMIFS(Flow_LGA_Month!$N:$N,Flow_LGA_Month!$A:$A,"NSW",Flow_LGA_Month!$D:$D,5,Flow_LGA_Month!$C:$C,$A40)</f>
        <v>4114.425</v>
      </c>
      <c r="G40" s="16" t="n">
        <f aca="false">SUMIFS(Flow_LGA_Month!$K:$K,Flow_LGA_Month!$A:$A,"NSW",Flow_LGA_Month!$D:$D,1,Flow_LGA_Month!$C:$C,$A40)</f>
        <v>290.7</v>
      </c>
      <c r="H40" s="16" t="n">
        <f aca="false">SUMIFS(Flow_LGA_Month!$K:$K,Flow_LGA_Month!$A:$A,"NSW",Flow_LGA_Month!$D:$D,2,Flow_LGA_Month!$C:$C,$A40)</f>
        <v>340.425</v>
      </c>
      <c r="I40" s="16" t="n">
        <f aca="false">SUMIFS(Flow_LGA_Month!$K:$K,Flow_LGA_Month!$A:$A,"NSW",Flow_LGA_Month!$D:$D,3,Flow_LGA_Month!$C:$C,$A40)</f>
        <v>531.675</v>
      </c>
      <c r="J40" s="16" t="n">
        <f aca="false">SUMIFS(Flow_LGA_Month!$K:$K,Flow_LGA_Month!$A:$A,"NSW",Flow_LGA_Month!$D:$D,4,Flow_LGA_Month!$C:$C,$A40)</f>
        <v>598.6</v>
      </c>
      <c r="K40" s="16" t="n">
        <f aca="false">SUMIFS(Flow_LGA_Month!$K:$K,Flow_LGA_Month!$A:$A,"NSW",Flow_LGA_Month!$D:$D,5,Flow_LGA_Month!$C:$C,$A40)</f>
        <v>800.7</v>
      </c>
      <c r="L40" s="16" t="n">
        <f aca="false">SUMIFS(Flow_LGA_Month!$N:$N,Flow_LGA_Month!$A:$A,"QLD",Flow_LGA_Month!$D:$D,1,Flow_LGA_Month!$C:$C,$A40)</f>
        <v>1937</v>
      </c>
      <c r="M40" s="16" t="n">
        <f aca="false">SUMIFS(Flow_LGA_Month!$N:$N,Flow_LGA_Month!$A:$A,"QLD",Flow_LGA_Month!$D:$D,2,Flow_LGA_Month!$C:$C,$A40)</f>
        <v>2160</v>
      </c>
      <c r="N40" s="16" t="n">
        <f aca="false">SUMIFS(Flow_LGA_Month!$N:$N,Flow_LGA_Month!$A:$A,"QLD",Flow_LGA_Month!$D:$D,3,Flow_LGA_Month!$C:$C,$A40)</f>
        <v>2324</v>
      </c>
      <c r="O40" s="16" t="n">
        <f aca="false">SUMIFS(Flow_LGA_Month!$N:$N,Flow_LGA_Month!$A:$A,"QLD",Flow_LGA_Month!$D:$D,4,Flow_LGA_Month!$C:$C,$A40)</f>
        <v>1010</v>
      </c>
      <c r="P40" s="16" t="n">
        <f aca="false">SUMIFS(Flow_LGA_Month!$N:$N,Flow_LGA_Month!$A:$A,"QLD",Flow_LGA_Month!$D:$D,5,Flow_LGA_Month!$C:$C,$A40)</f>
        <v>2986</v>
      </c>
      <c r="Q40" s="16" t="n">
        <f aca="false">SUMIFS(Flow_LGA_Month!$K:$K,Flow_LGA_Month!$A:$A,"QLD",Flow_LGA_Month!$D:$D,1,Flow_LGA_Month!$C:$C,$A40)</f>
        <v>150</v>
      </c>
      <c r="R40" s="16" t="n">
        <f aca="false">SUMIFS(Flow_LGA_Month!$K:$K,Flow_LGA_Month!$A:$A,"QLD",Flow_LGA_Month!$D:$D,2,Flow_LGA_Month!$C:$C,$A40)</f>
        <v>263</v>
      </c>
      <c r="S40" s="16" t="n">
        <f aca="false">SUMIFS(Flow_LGA_Month!$K:$K,Flow_LGA_Month!$A:$A,"QLD",Flow_LGA_Month!$D:$D,3,Flow_LGA_Month!$C:$C,$A40)</f>
        <v>277</v>
      </c>
      <c r="T40" s="16" t="n">
        <f aca="false">SUMIFS(Flow_LGA_Month!$K:$K,Flow_LGA_Month!$A:$A,"QLD",Flow_LGA_Month!$D:$D,4,Flow_LGA_Month!$C:$C,$A40)</f>
        <v>92</v>
      </c>
      <c r="U40" s="16" t="n">
        <f aca="false">SUMIFS(Flow_LGA_Month!$K:$K,Flow_LGA_Month!$A:$A,"QLD",Flow_LGA_Month!$D:$D,5,Flow_LGA_Month!$C:$C,$A40)</f>
        <v>607</v>
      </c>
      <c r="V40" s="22" t="n">
        <f aca="false">IF(B40&gt;0,G40/B40,"")</f>
        <v>0.0654601610630712</v>
      </c>
      <c r="W40" s="22" t="n">
        <f aca="false">IF(C40&gt;0,H40/C40,"")</f>
        <v>0.0738371342711233</v>
      </c>
      <c r="X40" s="22" t="n">
        <f aca="false">IF(D40&gt;0,I40/D40,"")</f>
        <v>0.105922875276873</v>
      </c>
      <c r="Y40" s="22" t="n">
        <f aca="false">IF(E40&gt;0,J40/E40,"")</f>
        <v>0.14253555173831</v>
      </c>
      <c r="Z40" s="22" t="n">
        <f aca="false">IF(F40&gt;0,K40/F40,"")</f>
        <v>0.194607995041835</v>
      </c>
      <c r="AA40" s="22" t="n">
        <f aca="false">IF(SUM(B40:F40)&gt;0,SUM(G40:K40)/SUM(B40:F40),"")</f>
        <v>0.114456686781577</v>
      </c>
      <c r="AB40" s="22" t="n">
        <f aca="false">IF(L40&gt;0,Q40/L40,"")</f>
        <v>0.0774393391843056</v>
      </c>
      <c r="AC40" s="22" t="n">
        <f aca="false">IF(M40&gt;0,R40/M40,"")</f>
        <v>0.121759259259259</v>
      </c>
      <c r="AD40" s="22" t="n">
        <f aca="false">IF(N40&gt;0,S40/N40,"")</f>
        <v>0.119191049913941</v>
      </c>
      <c r="AE40" s="22" t="n">
        <f aca="false">IF(O40&gt;0,T40/O40,"")</f>
        <v>0.0910891089108911</v>
      </c>
      <c r="AF40" s="22" t="n">
        <f aca="false">IF(P40&gt;0,U40/P40,"")</f>
        <v>0.203281982585399</v>
      </c>
      <c r="AG40" s="22" t="n">
        <f aca="false">IF(SUM(L40:P40)&gt;0,SUM(Q40:U40)/SUM(L40:P40),"")</f>
        <v>0.13333973312854</v>
      </c>
    </row>
    <row r="41" customFormat="false" ht="15" hidden="false" customHeight="false" outlineLevel="0" collapsed="false">
      <c r="A41" s="15" t="n">
        <v>46023</v>
      </c>
      <c r="B41" s="16" t="n">
        <f aca="false">SUMIFS(Flow_LGA_Month!$N:$N,Flow_LGA_Month!$A:$A,"NSW",Flow_LGA_Month!$D:$D,1,Flow_LGA_Month!$C:$C,$A41)</f>
        <v>3857.776</v>
      </c>
      <c r="C41" s="16" t="n">
        <f aca="false">SUMIFS(Flow_LGA_Month!$N:$N,Flow_LGA_Month!$A:$A,"NSW",Flow_LGA_Month!$D:$D,2,Flow_LGA_Month!$C:$C,$A41)</f>
        <v>4130.983</v>
      </c>
      <c r="D41" s="16" t="n">
        <f aca="false">SUMIFS(Flow_LGA_Month!$N:$N,Flow_LGA_Month!$A:$A,"NSW",Flow_LGA_Month!$D:$D,3,Flow_LGA_Month!$C:$C,$A41)</f>
        <v>4696.029</v>
      </c>
      <c r="E41" s="16" t="n">
        <f aca="false">SUMIFS(Flow_LGA_Month!$N:$N,Flow_LGA_Month!$A:$A,"NSW",Flow_LGA_Month!$D:$D,4,Flow_LGA_Month!$C:$C,$A41)</f>
        <v>3806.198</v>
      </c>
      <c r="F41" s="16" t="n">
        <f aca="false">SUMIFS(Flow_LGA_Month!$N:$N,Flow_LGA_Month!$A:$A,"NSW",Flow_LGA_Month!$D:$D,5,Flow_LGA_Month!$C:$C,$A41)</f>
        <v>3767.523</v>
      </c>
      <c r="G41" s="16" t="n">
        <f aca="false">SUMIFS(Flow_LGA_Month!$K:$K,Flow_LGA_Month!$A:$A,"NSW",Flow_LGA_Month!$D:$D,1,Flow_LGA_Month!$C:$C,$A41)</f>
        <v>202.725</v>
      </c>
      <c r="H41" s="16" t="n">
        <f aca="false">SUMIFS(Flow_LGA_Month!$K:$K,Flow_LGA_Month!$A:$A,"NSW",Flow_LGA_Month!$D:$D,2,Flow_LGA_Month!$C:$C,$A41)</f>
        <v>252.45</v>
      </c>
      <c r="I41" s="16" t="n">
        <f aca="false">SUMIFS(Flow_LGA_Month!$K:$K,Flow_LGA_Month!$A:$A,"NSW",Flow_LGA_Month!$D:$D,3,Flow_LGA_Month!$C:$C,$A41)</f>
        <v>381.225</v>
      </c>
      <c r="J41" s="16" t="n">
        <f aca="false">SUMIFS(Flow_LGA_Month!$K:$K,Flow_LGA_Month!$A:$A,"NSW",Flow_LGA_Month!$D:$D,4,Flow_LGA_Month!$C:$C,$A41)</f>
        <v>393.975</v>
      </c>
      <c r="K41" s="16" t="n">
        <f aca="false">SUMIFS(Flow_LGA_Month!$K:$K,Flow_LGA_Month!$A:$A,"NSW",Flow_LGA_Month!$D:$D,5,Flow_LGA_Month!$C:$C,$A41)</f>
        <v>536.775</v>
      </c>
      <c r="L41" s="16" t="n">
        <f aca="false">SUMIFS(Flow_LGA_Month!$N:$N,Flow_LGA_Month!$A:$A,"QLD",Flow_LGA_Month!$D:$D,1,Flow_LGA_Month!$C:$C,$A41)</f>
        <v>1608</v>
      </c>
      <c r="M41" s="16" t="n">
        <f aca="false">SUMIFS(Flow_LGA_Month!$N:$N,Flow_LGA_Month!$A:$A,"QLD",Flow_LGA_Month!$D:$D,2,Flow_LGA_Month!$C:$C,$A41)</f>
        <v>1808</v>
      </c>
      <c r="N41" s="16" t="n">
        <f aca="false">SUMIFS(Flow_LGA_Month!$N:$N,Flow_LGA_Month!$A:$A,"QLD",Flow_LGA_Month!$D:$D,3,Flow_LGA_Month!$C:$C,$A41)</f>
        <v>2086</v>
      </c>
      <c r="O41" s="16" t="n">
        <f aca="false">SUMIFS(Flow_LGA_Month!$N:$N,Flow_LGA_Month!$A:$A,"QLD",Flow_LGA_Month!$D:$D,4,Flow_LGA_Month!$C:$C,$A41)</f>
        <v>845</v>
      </c>
      <c r="P41" s="16" t="n">
        <f aca="false">SUMIFS(Flow_LGA_Month!$N:$N,Flow_LGA_Month!$A:$A,"QLD",Flow_LGA_Month!$D:$D,5,Flow_LGA_Month!$C:$C,$A41)</f>
        <v>2543</v>
      </c>
      <c r="Q41" s="16" t="n">
        <f aca="false">SUMIFS(Flow_LGA_Month!$K:$K,Flow_LGA_Month!$A:$A,"QLD",Flow_LGA_Month!$D:$D,1,Flow_LGA_Month!$C:$C,$A41)</f>
        <v>117</v>
      </c>
      <c r="R41" s="16" t="n">
        <f aca="false">SUMIFS(Flow_LGA_Month!$K:$K,Flow_LGA_Month!$A:$A,"QLD",Flow_LGA_Month!$D:$D,2,Flow_LGA_Month!$C:$C,$A41)</f>
        <v>172</v>
      </c>
      <c r="S41" s="16" t="n">
        <f aca="false">SUMIFS(Flow_LGA_Month!$K:$K,Flow_LGA_Month!$A:$A,"QLD",Flow_LGA_Month!$D:$D,3,Flow_LGA_Month!$C:$C,$A41)</f>
        <v>226</v>
      </c>
      <c r="T41" s="16" t="n">
        <f aca="false">SUMIFS(Flow_LGA_Month!$K:$K,Flow_LGA_Month!$A:$A,"QLD",Flow_LGA_Month!$D:$D,4,Flow_LGA_Month!$C:$C,$A41)</f>
        <v>66</v>
      </c>
      <c r="U41" s="16" t="n">
        <f aca="false">SUMIFS(Flow_LGA_Month!$K:$K,Flow_LGA_Month!$A:$A,"QLD",Flow_LGA_Month!$D:$D,5,Flow_LGA_Month!$C:$C,$A41)</f>
        <v>417</v>
      </c>
      <c r="V41" s="22" t="n">
        <f aca="false">IF(B41&gt;0,G41/B41,"")</f>
        <v>0.0525497073961785</v>
      </c>
      <c r="W41" s="22" t="n">
        <f aca="false">IF(C41&gt;0,H41/C41,"")</f>
        <v>0.0611113625982</v>
      </c>
      <c r="X41" s="22" t="n">
        <f aca="false">IF(D41&gt;0,I41/D41,"")</f>
        <v>0.0811802908372159</v>
      </c>
      <c r="Y41" s="22" t="n">
        <f aca="false">IF(E41&gt;0,J41/E41,"")</f>
        <v>0.103508803272977</v>
      </c>
      <c r="Z41" s="22" t="n">
        <f aca="false">IF(F41&gt;0,K41/F41,"")</f>
        <v>0.142474246341695</v>
      </c>
      <c r="AA41" s="22" t="n">
        <f aca="false">IF(SUM(B41:F41)&gt;0,SUM(G41:K41)/SUM(B41:F41),"")</f>
        <v>0.087230012830658</v>
      </c>
      <c r="AB41" s="22" t="n">
        <f aca="false">IF(L41&gt;0,Q41/L41,"")</f>
        <v>0.0727611940298508</v>
      </c>
      <c r="AC41" s="22" t="n">
        <f aca="false">IF(M41&gt;0,R41/M41,"")</f>
        <v>0.0951327433628319</v>
      </c>
      <c r="AD41" s="22" t="n">
        <f aca="false">IF(N41&gt;0,S41/N41,"")</f>
        <v>0.108341323106424</v>
      </c>
      <c r="AE41" s="22" t="n">
        <f aca="false">IF(O41&gt;0,T41/O41,"")</f>
        <v>0.0781065088757396</v>
      </c>
      <c r="AF41" s="22" t="n">
        <f aca="false">IF(P41&gt;0,U41/P41,"")</f>
        <v>0.163979551710578</v>
      </c>
      <c r="AG41" s="22" t="n">
        <f aca="false">IF(SUM(L41:P41)&gt;0,SUM(Q41:U41)/SUM(L41:P41),"")</f>
        <v>0.112260967379078</v>
      </c>
    </row>
    <row r="42" customFormat="false" ht="15" hidden="false" customHeight="false" outlineLevel="0" collapsed="false">
      <c r="A42" s="15" t="n">
        <v>46054</v>
      </c>
      <c r="B42" s="16" t="n">
        <f aca="false">SUMIFS(Flow_LGA_Month!$N:$N,Flow_LGA_Month!$A:$A,"NSW",Flow_LGA_Month!$D:$D,1,Flow_LGA_Month!$C:$C,$A42)</f>
        <v>4201.72</v>
      </c>
      <c r="C42" s="16" t="n">
        <f aca="false">SUMIFS(Flow_LGA_Month!$N:$N,Flow_LGA_Month!$A:$A,"NSW",Flow_LGA_Month!$D:$D,2,Flow_LGA_Month!$C:$C,$A42)</f>
        <v>4264.841</v>
      </c>
      <c r="D42" s="16" t="n">
        <f aca="false">SUMIFS(Flow_LGA_Month!$N:$N,Flow_LGA_Month!$A:$A,"NSW",Flow_LGA_Month!$D:$D,3,Flow_LGA_Month!$C:$C,$A42)</f>
        <v>4920.327</v>
      </c>
      <c r="E42" s="16" t="n">
        <f aca="false">SUMIFS(Flow_LGA_Month!$N:$N,Flow_LGA_Month!$A:$A,"NSW",Flow_LGA_Month!$D:$D,4,Flow_LGA_Month!$C:$C,$A42)</f>
        <v>4115.778</v>
      </c>
      <c r="F42" s="16" t="n">
        <f aca="false">SUMIFS(Flow_LGA_Month!$N:$N,Flow_LGA_Month!$A:$A,"NSW",Flow_LGA_Month!$D:$D,5,Flow_LGA_Month!$C:$C,$A42)</f>
        <v>4099.601</v>
      </c>
      <c r="G42" s="16" t="n">
        <f aca="false">SUMIFS(Flow_LGA_Month!$K:$K,Flow_LGA_Month!$A:$A,"NSW",Flow_LGA_Month!$D:$D,1,Flow_LGA_Month!$C:$C,$A42)</f>
        <v>316.2</v>
      </c>
      <c r="H42" s="16" t="n">
        <f aca="false">SUMIFS(Flow_LGA_Month!$K:$K,Flow_LGA_Month!$A:$A,"NSW",Flow_LGA_Month!$D:$D,2,Flow_LGA_Month!$C:$C,$A42)</f>
        <v>381.225</v>
      </c>
      <c r="I42" s="16" t="n">
        <f aca="false">SUMIFS(Flow_LGA_Month!$K:$K,Flow_LGA_Month!$A:$A,"NSW",Flow_LGA_Month!$D:$D,3,Flow_LGA_Month!$C:$C,$A42)</f>
        <v>548.25</v>
      </c>
      <c r="J42" s="16" t="n">
        <f aca="false">SUMIFS(Flow_LGA_Month!$K:$K,Flow_LGA_Month!$A:$A,"NSW",Flow_LGA_Month!$D:$D,4,Flow_LGA_Month!$C:$C,$A42)</f>
        <v>681.2</v>
      </c>
      <c r="K42" s="16" t="n">
        <f aca="false">SUMIFS(Flow_LGA_Month!$K:$K,Flow_LGA_Month!$A:$A,"NSW",Flow_LGA_Month!$D:$D,5,Flow_LGA_Month!$C:$C,$A42)</f>
        <v>907.8</v>
      </c>
      <c r="L42" s="16" t="n">
        <f aca="false">SUMIFS(Flow_LGA_Month!$N:$N,Flow_LGA_Month!$A:$A,"QLD",Flow_LGA_Month!$D:$D,1,Flow_LGA_Month!$C:$C,$A42)</f>
        <v>1759</v>
      </c>
      <c r="M42" s="16" t="n">
        <f aca="false">SUMIFS(Flow_LGA_Month!$N:$N,Flow_LGA_Month!$A:$A,"QLD",Flow_LGA_Month!$D:$D,2,Flow_LGA_Month!$C:$C,$A42)</f>
        <v>1912</v>
      </c>
      <c r="N42" s="16" t="n">
        <f aca="false">SUMIFS(Flow_LGA_Month!$N:$N,Flow_LGA_Month!$A:$A,"QLD",Flow_LGA_Month!$D:$D,3,Flow_LGA_Month!$C:$C,$A42)</f>
        <v>2041</v>
      </c>
      <c r="O42" s="16" t="n">
        <f aca="false">SUMIFS(Flow_LGA_Month!$N:$N,Flow_LGA_Month!$A:$A,"QLD",Flow_LGA_Month!$D:$D,4,Flow_LGA_Month!$C:$C,$A42)</f>
        <v>916</v>
      </c>
      <c r="P42" s="16" t="n">
        <f aca="false">SUMIFS(Flow_LGA_Month!$N:$N,Flow_LGA_Month!$A:$A,"QLD",Flow_LGA_Month!$D:$D,5,Flow_LGA_Month!$C:$C,$A42)</f>
        <v>2668</v>
      </c>
      <c r="Q42" s="16" t="n">
        <f aca="false">SUMIFS(Flow_LGA_Month!$K:$K,Flow_LGA_Month!$A:$A,"QLD",Flow_LGA_Month!$D:$D,1,Flow_LGA_Month!$C:$C,$A42)</f>
        <v>177</v>
      </c>
      <c r="R42" s="16" t="n">
        <f aca="false">SUMIFS(Flow_LGA_Month!$K:$K,Flow_LGA_Month!$A:$A,"QLD",Flow_LGA_Month!$D:$D,2,Flow_LGA_Month!$C:$C,$A42)</f>
        <v>324</v>
      </c>
      <c r="S42" s="16" t="n">
        <f aca="false">SUMIFS(Flow_LGA_Month!$K:$K,Flow_LGA_Month!$A:$A,"QLD",Flow_LGA_Month!$D:$D,3,Flow_LGA_Month!$C:$C,$A42)</f>
        <v>272</v>
      </c>
      <c r="T42" s="16" t="n">
        <f aca="false">SUMIFS(Flow_LGA_Month!$K:$K,Flow_LGA_Month!$A:$A,"QLD",Flow_LGA_Month!$D:$D,4,Flow_LGA_Month!$C:$C,$A42)</f>
        <v>101</v>
      </c>
      <c r="U42" s="16" t="n">
        <f aca="false">SUMIFS(Flow_LGA_Month!$K:$K,Flow_LGA_Month!$A:$A,"QLD",Flow_LGA_Month!$D:$D,5,Flow_LGA_Month!$C:$C,$A42)</f>
        <v>581</v>
      </c>
      <c r="V42" s="22" t="n">
        <f aca="false">IF(B42&gt;0,G42/B42,"")</f>
        <v>0.075254895614177</v>
      </c>
      <c r="W42" s="22" t="n">
        <f aca="false">IF(C42&gt;0,H42/C42,"")</f>
        <v>0.0893878576012564</v>
      </c>
      <c r="X42" s="22" t="n">
        <f aca="false">IF(D42&gt;0,I42/D42,"")</f>
        <v>0.111425521108658</v>
      </c>
      <c r="Y42" s="22" t="n">
        <f aca="false">IF(E42&gt;0,J42/E42,"")</f>
        <v>0.165509412801176</v>
      </c>
      <c r="Z42" s="22" t="n">
        <f aca="false">IF(F42&gt;0,K42/F42,"")</f>
        <v>0.22143618366763</v>
      </c>
      <c r="AA42" s="22" t="n">
        <f aca="false">IF(SUM(B42:F42)&gt;0,SUM(G42:K42)/SUM(B42:F42),"")</f>
        <v>0.131221181554695</v>
      </c>
      <c r="AB42" s="22" t="n">
        <f aca="false">IF(L42&gt;0,Q42/L42,"")</f>
        <v>0.10062535531552</v>
      </c>
      <c r="AC42" s="22" t="n">
        <f aca="false">IF(M42&gt;0,R42/M42,"")</f>
        <v>0.169456066945607</v>
      </c>
      <c r="AD42" s="22" t="n">
        <f aca="false">IF(N42&gt;0,S42/N42,"")</f>
        <v>0.133268005879471</v>
      </c>
      <c r="AE42" s="22" t="n">
        <f aca="false">IF(O42&gt;0,T42/O42,"")</f>
        <v>0.110262008733624</v>
      </c>
      <c r="AF42" s="22" t="n">
        <f aca="false">IF(P42&gt;0,U42/P42,"")</f>
        <v>0.217766116941529</v>
      </c>
      <c r="AG42" s="22" t="n">
        <f aca="false">IF(SUM(L42:P42)&gt;0,SUM(Q42:U42)/SUM(L42:P42),"")</f>
        <v>0.156518932874355</v>
      </c>
    </row>
    <row r="43" customFormat="false" ht="15" hidden="false" customHeight="false" outlineLevel="0" collapsed="false">
      <c r="A43" s="15" t="n">
        <v>46082</v>
      </c>
      <c r="B43" s="16" t="n">
        <f aca="false">SUMIFS(Flow_LGA_Month!$N:$N,Flow_LGA_Month!$A:$A,"NSW",Flow_LGA_Month!$D:$D,1,Flow_LGA_Month!$C:$C,$A43)</f>
        <v>4577.199</v>
      </c>
      <c r="C43" s="16" t="n">
        <f aca="false">SUMIFS(Flow_LGA_Month!$N:$N,Flow_LGA_Month!$A:$A,"NSW",Flow_LGA_Month!$D:$D,2,Flow_LGA_Month!$C:$C,$A43)</f>
        <v>4909.906</v>
      </c>
      <c r="D43" s="16" t="n">
        <f aca="false">SUMIFS(Flow_LGA_Month!$N:$N,Flow_LGA_Month!$A:$A,"NSW",Flow_LGA_Month!$D:$D,3,Flow_LGA_Month!$C:$C,$A43)</f>
        <v>5609.031</v>
      </c>
      <c r="E43" s="16" t="n">
        <f aca="false">SUMIFS(Flow_LGA_Month!$N:$N,Flow_LGA_Month!$A:$A,"NSW",Flow_LGA_Month!$D:$D,4,Flow_LGA_Month!$C:$C,$A43)</f>
        <v>4671.015</v>
      </c>
      <c r="F43" s="16" t="n">
        <f aca="false">SUMIFS(Flow_LGA_Month!$N:$N,Flow_LGA_Month!$A:$A,"NSW",Flow_LGA_Month!$D:$D,5,Flow_LGA_Month!$C:$C,$A43)</f>
        <v>4585.138</v>
      </c>
      <c r="G43" s="16" t="n">
        <f aca="false">SUMIFS(Flow_LGA_Month!$K:$K,Flow_LGA_Month!$A:$A,"NSW",Flow_LGA_Month!$D:$D,1,Flow_LGA_Month!$C:$C,$A43)</f>
        <v>531.675</v>
      </c>
      <c r="H43" s="16" t="n">
        <f aca="false">SUMIFS(Flow_LGA_Month!$K:$K,Flow_LGA_Month!$A:$A,"NSW",Flow_LGA_Month!$D:$D,2,Flow_LGA_Month!$C:$C,$A43)</f>
        <v>583.95</v>
      </c>
      <c r="I43" s="16" t="n">
        <f aca="false">SUMIFS(Flow_LGA_Month!$K:$K,Flow_LGA_Month!$A:$A,"NSW",Flow_LGA_Month!$D:$D,3,Flow_LGA_Month!$C:$C,$A43)</f>
        <v>787.95</v>
      </c>
      <c r="J43" s="16" t="n">
        <f aca="false">SUMIFS(Flow_LGA_Month!$K:$K,Flow_LGA_Month!$A:$A,"NSW",Flow_LGA_Month!$D:$D,4,Flow_LGA_Month!$C:$C,$A43)</f>
        <v>898.875</v>
      </c>
      <c r="K43" s="16" t="n">
        <f aca="false">SUMIFS(Flow_LGA_Month!$K:$K,Flow_LGA_Month!$A:$A,"NSW",Flow_LGA_Month!$D:$D,5,Flow_LGA_Month!$C:$C,$A43)</f>
        <v>1137.3</v>
      </c>
      <c r="L43" s="16" t="n">
        <f aca="false">SUMIFS(Flow_LGA_Month!$N:$N,Flow_LGA_Month!$A:$A,"QLD",Flow_LGA_Month!$D:$D,1,Flow_LGA_Month!$C:$C,$A43)</f>
        <v>1996</v>
      </c>
      <c r="M43" s="16" t="n">
        <f aca="false">SUMIFS(Flow_LGA_Month!$N:$N,Flow_LGA_Month!$A:$A,"QLD",Flow_LGA_Month!$D:$D,2,Flow_LGA_Month!$C:$C,$A43)</f>
        <v>2169</v>
      </c>
      <c r="N43" s="16" t="n">
        <f aca="false">SUMIFS(Flow_LGA_Month!$N:$N,Flow_LGA_Month!$A:$A,"QLD",Flow_LGA_Month!$D:$D,3,Flow_LGA_Month!$C:$C,$A43)</f>
        <v>2415</v>
      </c>
      <c r="O43" s="16" t="n">
        <f aca="false">SUMIFS(Flow_LGA_Month!$N:$N,Flow_LGA_Month!$A:$A,"QLD",Flow_LGA_Month!$D:$D,4,Flow_LGA_Month!$C:$C,$A43)</f>
        <v>1113</v>
      </c>
      <c r="P43" s="16" t="n">
        <f aca="false">SUMIFS(Flow_LGA_Month!$N:$N,Flow_LGA_Month!$A:$A,"QLD",Flow_LGA_Month!$D:$D,5,Flow_LGA_Month!$C:$C,$A43)</f>
        <v>3342</v>
      </c>
      <c r="Q43" s="16" t="n">
        <f aca="false">SUMIFS(Flow_LGA_Month!$K:$K,Flow_LGA_Month!$A:$A,"QLD",Flow_LGA_Month!$D:$D,1,Flow_LGA_Month!$C:$C,$A43)</f>
        <v>314</v>
      </c>
      <c r="R43" s="16" t="n">
        <f aca="false">SUMIFS(Flow_LGA_Month!$K:$K,Flow_LGA_Month!$A:$A,"QLD",Flow_LGA_Month!$D:$D,2,Flow_LGA_Month!$C:$C,$A43)</f>
        <v>419</v>
      </c>
      <c r="S43" s="16" t="n">
        <f aca="false">SUMIFS(Flow_LGA_Month!$K:$K,Flow_LGA_Month!$A:$A,"QLD",Flow_LGA_Month!$D:$D,3,Flow_LGA_Month!$C:$C,$A43)</f>
        <v>469</v>
      </c>
      <c r="T43" s="16" t="n">
        <f aca="false">SUMIFS(Flow_LGA_Month!$K:$K,Flow_LGA_Month!$A:$A,"QLD",Flow_LGA_Month!$D:$D,4,Flow_LGA_Month!$C:$C,$A43)</f>
        <v>158</v>
      </c>
      <c r="U43" s="16" t="n">
        <f aca="false">SUMIFS(Flow_LGA_Month!$K:$K,Flow_LGA_Month!$A:$A,"QLD",Flow_LGA_Month!$D:$D,5,Flow_LGA_Month!$C:$C,$A43)</f>
        <v>912</v>
      </c>
      <c r="V43" s="22" t="n">
        <f aca="false">IF(B43&gt;0,G43/B43,"")</f>
        <v>0.116157283089505</v>
      </c>
      <c r="W43" s="22" t="n">
        <f aca="false">IF(C43&gt;0,H43/C43,"")</f>
        <v>0.118933030489789</v>
      </c>
      <c r="X43" s="22" t="n">
        <f aca="false">IF(D43&gt;0,I43/D43,"")</f>
        <v>0.140478809976269</v>
      </c>
      <c r="Y43" s="22" t="n">
        <f aca="false">IF(E43&gt;0,J43/E43,"")</f>
        <v>0.192436761603206</v>
      </c>
      <c r="Z43" s="22" t="n">
        <f aca="false">IF(F43&gt;0,K43/F43,"")</f>
        <v>0.248040516992073</v>
      </c>
      <c r="AA43" s="22" t="n">
        <f aca="false">IF(SUM(B43:F43)&gt;0,SUM(G43:K43)/SUM(B43:F43),"")</f>
        <v>0.161781506453048</v>
      </c>
      <c r="AB43" s="22" t="n">
        <f aca="false">IF(L43&gt;0,Q43/L43,"")</f>
        <v>0.157314629258517</v>
      </c>
      <c r="AC43" s="22" t="n">
        <f aca="false">IF(M43&gt;0,R43/M43,"")</f>
        <v>0.193176579068695</v>
      </c>
      <c r="AD43" s="22" t="n">
        <f aca="false">IF(N43&gt;0,S43/N43,"")</f>
        <v>0.194202898550725</v>
      </c>
      <c r="AE43" s="22" t="n">
        <f aca="false">IF(O43&gt;0,T43/O43,"")</f>
        <v>0.141958670260557</v>
      </c>
      <c r="AF43" s="22" t="n">
        <f aca="false">IF(P43&gt;0,U43/P43,"")</f>
        <v>0.272890484739677</v>
      </c>
      <c r="AG43" s="22" t="n">
        <f aca="false">IF(SUM(L43:P43)&gt;0,SUM(Q43:U43)/SUM(L43:P43),"")</f>
        <v>0.205890348889896</v>
      </c>
    </row>
    <row r="44" customFormat="false" ht="15" hidden="false" customHeight="false" outlineLevel="0" collapsed="false">
      <c r="A44" s="15" t="n">
        <v>46113</v>
      </c>
      <c r="B44" s="16" t="n">
        <f aca="false">SUMIFS(Flow_LGA_Month!$N:$N,Flow_LGA_Month!$A:$A,"NSW",Flow_LGA_Month!$D:$D,1,Flow_LGA_Month!$C:$C,$A44)</f>
        <v>4051.95</v>
      </c>
      <c r="C44" s="16" t="n">
        <f aca="false">SUMIFS(Flow_LGA_Month!$N:$N,Flow_LGA_Month!$A:$A,"NSW",Flow_LGA_Month!$D:$D,2,Flow_LGA_Month!$C:$C,$A44)</f>
        <v>4186.845</v>
      </c>
      <c r="D44" s="16" t="n">
        <f aca="false">SUMIFS(Flow_LGA_Month!$N:$N,Flow_LGA_Month!$A:$A,"NSW",Flow_LGA_Month!$D:$D,3,Flow_LGA_Month!$C:$C,$A44)</f>
        <v>4844.693</v>
      </c>
      <c r="E44" s="16" t="n">
        <f aca="false">SUMIFS(Flow_LGA_Month!$N:$N,Flow_LGA_Month!$A:$A,"NSW",Flow_LGA_Month!$D:$D,4,Flow_LGA_Month!$C:$C,$A44)</f>
        <v>4141.97</v>
      </c>
      <c r="F44" s="16" t="n">
        <f aca="false">SUMIFS(Flow_LGA_Month!$N:$N,Flow_LGA_Month!$A:$A,"NSW",Flow_LGA_Month!$D:$D,5,Flow_LGA_Month!$C:$C,$A44)</f>
        <v>3707.832</v>
      </c>
      <c r="G44" s="16" t="n">
        <f aca="false">SUMIFS(Flow_LGA_Month!$K:$K,Flow_LGA_Month!$A:$A,"NSW",Flow_LGA_Month!$D:$D,1,Flow_LGA_Month!$C:$C,$A44)</f>
        <v>558.45</v>
      </c>
      <c r="H44" s="16" t="n">
        <f aca="false">SUMIFS(Flow_LGA_Month!$K:$K,Flow_LGA_Month!$A:$A,"NSW",Flow_LGA_Month!$D:$D,2,Flow_LGA_Month!$C:$C,$A44)</f>
        <v>603.075</v>
      </c>
      <c r="I44" s="16" t="n">
        <f aca="false">SUMIFS(Flow_LGA_Month!$K:$K,Flow_LGA_Month!$A:$A,"NSW",Flow_LGA_Month!$D:$D,3,Flow_LGA_Month!$C:$C,$A44)</f>
        <v>894.675</v>
      </c>
      <c r="J44" s="16" t="n">
        <f aca="false">SUMIFS(Flow_LGA_Month!$K:$K,Flow_LGA_Month!$A:$A,"NSW",Flow_LGA_Month!$D:$D,4,Flow_LGA_Month!$C:$C,$A44)</f>
        <v>892.625</v>
      </c>
      <c r="K44" s="16" t="n">
        <f aca="false">SUMIFS(Flow_LGA_Month!$K:$K,Flow_LGA_Month!$A:$A,"NSW",Flow_LGA_Month!$D:$D,5,Flow_LGA_Month!$C:$C,$A44)</f>
        <v>1041.025</v>
      </c>
      <c r="L44" s="16" t="n">
        <f aca="false">SUMIFS(Flow_LGA_Month!$N:$N,Flow_LGA_Month!$A:$A,"QLD",Flow_LGA_Month!$D:$D,1,Flow_LGA_Month!$C:$C,$A44)</f>
        <v>1943</v>
      </c>
      <c r="M44" s="16" t="n">
        <f aca="false">SUMIFS(Flow_LGA_Month!$N:$N,Flow_LGA_Month!$A:$A,"QLD",Flow_LGA_Month!$D:$D,2,Flow_LGA_Month!$C:$C,$A44)</f>
        <v>1945</v>
      </c>
      <c r="N44" s="16" t="n">
        <f aca="false">SUMIFS(Flow_LGA_Month!$N:$N,Flow_LGA_Month!$A:$A,"QLD",Flow_LGA_Month!$D:$D,3,Flow_LGA_Month!$C:$C,$A44)</f>
        <v>2245</v>
      </c>
      <c r="O44" s="16" t="n">
        <f aca="false">SUMIFS(Flow_LGA_Month!$N:$N,Flow_LGA_Month!$A:$A,"QLD",Flow_LGA_Month!$D:$D,4,Flow_LGA_Month!$C:$C,$A44)</f>
        <v>1012</v>
      </c>
      <c r="P44" s="16" t="n">
        <f aca="false">SUMIFS(Flow_LGA_Month!$N:$N,Flow_LGA_Month!$A:$A,"QLD",Flow_LGA_Month!$D:$D,5,Flow_LGA_Month!$C:$C,$A44)</f>
        <v>2898</v>
      </c>
      <c r="Q44" s="16" t="n">
        <f aca="false">SUMIFS(Flow_LGA_Month!$K:$K,Flow_LGA_Month!$A:$A,"QLD",Flow_LGA_Month!$D:$D,1,Flow_LGA_Month!$C:$C,$A44)</f>
        <v>374</v>
      </c>
      <c r="R44" s="16" t="n">
        <f aca="false">SUMIFS(Flow_LGA_Month!$K:$K,Flow_LGA_Month!$A:$A,"QLD",Flow_LGA_Month!$D:$D,2,Flow_LGA_Month!$C:$C,$A44)</f>
        <v>436</v>
      </c>
      <c r="S44" s="16" t="n">
        <f aca="false">SUMIFS(Flow_LGA_Month!$K:$K,Flow_LGA_Month!$A:$A,"QLD",Flow_LGA_Month!$D:$D,3,Flow_LGA_Month!$C:$C,$A44)</f>
        <v>515</v>
      </c>
      <c r="T44" s="16" t="n">
        <f aca="false">SUMIFS(Flow_LGA_Month!$K:$K,Flow_LGA_Month!$A:$A,"QLD",Flow_LGA_Month!$D:$D,4,Flow_LGA_Month!$C:$C,$A44)</f>
        <v>175</v>
      </c>
      <c r="U44" s="16" t="n">
        <f aca="false">SUMIFS(Flow_LGA_Month!$K:$K,Flow_LGA_Month!$A:$A,"QLD",Flow_LGA_Month!$D:$D,5,Flow_LGA_Month!$C:$C,$A44)</f>
        <v>937</v>
      </c>
      <c r="V44" s="22" t="n">
        <f aca="false">IF(B44&gt;0,G44/B44,"")</f>
        <v>0.137822529893014</v>
      </c>
      <c r="W44" s="22" t="n">
        <f aca="false">IF(C44&gt;0,H44/C44,"")</f>
        <v>0.144040440952555</v>
      </c>
      <c r="X44" s="22" t="n">
        <f aca="false">IF(D44&gt;0,I44/D44,"")</f>
        <v>0.184671144280969</v>
      </c>
      <c r="Y44" s="22" t="n">
        <f aca="false">IF(E44&gt;0,J44/E44,"")</f>
        <v>0.215507355195716</v>
      </c>
      <c r="Z44" s="22" t="n">
        <f aca="false">IF(F44&gt;0,K44/F44,"")</f>
        <v>0.280763799438594</v>
      </c>
      <c r="AA44" s="22" t="n">
        <f aca="false">IF(SUM(B44:F44)&gt;0,SUM(G44:K44)/SUM(B44:F44),"")</f>
        <v>0.190598324486977</v>
      </c>
      <c r="AB44" s="22" t="n">
        <f aca="false">IF(L44&gt;0,Q44/L44,"")</f>
        <v>0.192485846628924</v>
      </c>
      <c r="AC44" s="22" t="n">
        <f aca="false">IF(M44&gt;0,R44/M44,"")</f>
        <v>0.224164524421594</v>
      </c>
      <c r="AD44" s="22" t="n">
        <f aca="false">IF(N44&gt;0,S44/N44,"")</f>
        <v>0.229398663697105</v>
      </c>
      <c r="AE44" s="22" t="n">
        <f aca="false">IF(O44&gt;0,T44/O44,"")</f>
        <v>0.172924901185771</v>
      </c>
      <c r="AF44" s="22" t="n">
        <f aca="false">IF(P44&gt;0,U44/P44,"")</f>
        <v>0.323326432022084</v>
      </c>
      <c r="AG44" s="22" t="n">
        <f aca="false">IF(SUM(L44:P44)&gt;0,SUM(Q44:U44)/SUM(L44:P44),"")</f>
        <v>0.242656576720104</v>
      </c>
    </row>
    <row r="45" customFormat="false" ht="15" hidden="false" customHeight="false" outlineLevel="0" collapsed="false">
      <c r="A45" s="15" t="n">
        <v>46143</v>
      </c>
      <c r="B45" s="16" t="n">
        <f aca="false">SUMIFS(Flow_LGA_Month!$N:$N,Flow_LGA_Month!$A:$A,"NSW",Flow_LGA_Month!$D:$D,1,Flow_LGA_Month!$C:$C,$A45)</f>
        <v>4822.134</v>
      </c>
      <c r="C45" s="16" t="n">
        <f aca="false">SUMIFS(Flow_LGA_Month!$N:$N,Flow_LGA_Month!$A:$A,"NSW",Flow_LGA_Month!$D:$D,2,Flow_LGA_Month!$C:$C,$A45)</f>
        <v>4960.752</v>
      </c>
      <c r="D45" s="16" t="n">
        <f aca="false">SUMIFS(Flow_LGA_Month!$N:$N,Flow_LGA_Month!$A:$A,"NSW",Flow_LGA_Month!$D:$D,3,Flow_LGA_Month!$C:$C,$A45)</f>
        <v>5482.805</v>
      </c>
      <c r="E45" s="16" t="n">
        <f aca="false">SUMIFS(Flow_LGA_Month!$N:$N,Flow_LGA_Month!$A:$A,"NSW",Flow_LGA_Month!$D:$D,4,Flow_LGA_Month!$C:$C,$A45)</f>
        <v>4876.937</v>
      </c>
      <c r="F45" s="16" t="n">
        <f aca="false">SUMIFS(Flow_LGA_Month!$N:$N,Flow_LGA_Month!$A:$A,"NSW",Flow_LGA_Month!$D:$D,5,Flow_LGA_Month!$C:$C,$A45)</f>
        <v>4603.434</v>
      </c>
      <c r="G45" s="16" t="n">
        <f aca="false">SUMIFS(Flow_LGA_Month!$K:$K,Flow_LGA_Month!$A:$A,"NSW",Flow_LGA_Month!$D:$D,1,Flow_LGA_Month!$C:$C,$A45)</f>
        <v>895.05</v>
      </c>
      <c r="H45" s="16" t="n">
        <f aca="false">SUMIFS(Flow_LGA_Month!$K:$K,Flow_LGA_Month!$A:$A,"NSW",Flow_LGA_Month!$D:$D,2,Flow_LGA_Month!$C:$C,$A45)</f>
        <v>947.325</v>
      </c>
      <c r="I45" s="16" t="n">
        <f aca="false">SUMIFS(Flow_LGA_Month!$K:$K,Flow_LGA_Month!$A:$A,"NSW",Flow_LGA_Month!$D:$D,3,Flow_LGA_Month!$C:$C,$A45)</f>
        <v>1132.25</v>
      </c>
      <c r="J45" s="16" t="n">
        <f aca="false">SUMIFS(Flow_LGA_Month!$K:$K,Flow_LGA_Month!$A:$A,"NSW",Flow_LGA_Month!$D:$D,4,Flow_LGA_Month!$C:$C,$A45)</f>
        <v>1270.15</v>
      </c>
      <c r="K45" s="16" t="n">
        <f aca="false">SUMIFS(Flow_LGA_Month!$K:$K,Flow_LGA_Month!$A:$A,"NSW",Flow_LGA_Month!$D:$D,5,Flow_LGA_Month!$C:$C,$A45)</f>
        <v>1467.325</v>
      </c>
      <c r="L45" s="16" t="n">
        <f aca="false">SUMIFS(Flow_LGA_Month!$N:$N,Flow_LGA_Month!$A:$A,"QLD",Flow_LGA_Month!$D:$D,1,Flow_LGA_Month!$C:$C,$A45)</f>
        <v>2119</v>
      </c>
      <c r="M45" s="16" t="n">
        <f aca="false">SUMIFS(Flow_LGA_Month!$N:$N,Flow_LGA_Month!$A:$A,"QLD",Flow_LGA_Month!$D:$D,2,Flow_LGA_Month!$C:$C,$A45)</f>
        <v>2356</v>
      </c>
      <c r="N45" s="16" t="n">
        <f aca="false">SUMIFS(Flow_LGA_Month!$N:$N,Flow_LGA_Month!$A:$A,"QLD",Flow_LGA_Month!$D:$D,3,Flow_LGA_Month!$C:$C,$A45)</f>
        <v>2470</v>
      </c>
      <c r="O45" s="16" t="n">
        <f aca="false">SUMIFS(Flow_LGA_Month!$N:$N,Flow_LGA_Month!$A:$A,"QLD",Flow_LGA_Month!$D:$D,4,Flow_LGA_Month!$C:$C,$A45)</f>
        <v>1030</v>
      </c>
      <c r="P45" s="16" t="n">
        <f aca="false">SUMIFS(Flow_LGA_Month!$N:$N,Flow_LGA_Month!$A:$A,"QLD",Flow_LGA_Month!$D:$D,5,Flow_LGA_Month!$C:$C,$A45)</f>
        <v>3198</v>
      </c>
      <c r="Q45" s="16" t="n">
        <f aca="false">SUMIFS(Flow_LGA_Month!$K:$K,Flow_LGA_Month!$A:$A,"QLD",Flow_LGA_Month!$D:$D,1,Flow_LGA_Month!$C:$C,$A45)</f>
        <v>510</v>
      </c>
      <c r="R45" s="16" t="n">
        <f aca="false">SUMIFS(Flow_LGA_Month!$K:$K,Flow_LGA_Month!$A:$A,"QLD",Flow_LGA_Month!$D:$D,2,Flow_LGA_Month!$C:$C,$A45)</f>
        <v>728</v>
      </c>
      <c r="S45" s="16" t="n">
        <f aca="false">SUMIFS(Flow_LGA_Month!$K:$K,Flow_LGA_Month!$A:$A,"QLD",Flow_LGA_Month!$D:$D,3,Flow_LGA_Month!$C:$C,$A45)</f>
        <v>679</v>
      </c>
      <c r="T45" s="16" t="n">
        <f aca="false">SUMIFS(Flow_LGA_Month!$K:$K,Flow_LGA_Month!$A:$A,"QLD",Flow_LGA_Month!$D:$D,4,Flow_LGA_Month!$C:$C,$A45)</f>
        <v>220</v>
      </c>
      <c r="U45" s="16" t="n">
        <f aca="false">SUMIFS(Flow_LGA_Month!$K:$K,Flow_LGA_Month!$A:$A,"QLD",Flow_LGA_Month!$D:$D,5,Flow_LGA_Month!$C:$C,$A45)</f>
        <v>1198</v>
      </c>
      <c r="V45" s="22" t="n">
        <f aca="false">IF(B45&gt;0,G45/B45,"")</f>
        <v>0.185612842778737</v>
      </c>
      <c r="W45" s="22" t="n">
        <f aca="false">IF(C45&gt;0,H45/C45,"")</f>
        <v>0.190963990943309</v>
      </c>
      <c r="X45" s="22" t="n">
        <f aca="false">IF(D45&gt;0,I45/D45,"")</f>
        <v>0.206509259402806</v>
      </c>
      <c r="Y45" s="22" t="n">
        <f aca="false">IF(E45&gt;0,J45/E45,"")</f>
        <v>0.260440108207262</v>
      </c>
      <c r="Z45" s="22" t="n">
        <f aca="false">IF(F45&gt;0,K45/F45,"")</f>
        <v>0.318745745024258</v>
      </c>
      <c r="AA45" s="22" t="n">
        <f aca="false">IF(SUM(B45:F45)&gt;0,SUM(G45:K45)/SUM(B45:F45),"")</f>
        <v>0.230828646594355</v>
      </c>
      <c r="AB45" s="22" t="n">
        <f aca="false">IF(L45&gt;0,Q45/L45,"")</f>
        <v>0.24067956583294</v>
      </c>
      <c r="AC45" s="22" t="n">
        <f aca="false">IF(M45&gt;0,R45/M45,"")</f>
        <v>0.308998302207131</v>
      </c>
      <c r="AD45" s="22" t="n">
        <f aca="false">IF(N45&gt;0,S45/N45,"")</f>
        <v>0.274898785425101</v>
      </c>
      <c r="AE45" s="22" t="n">
        <f aca="false">IF(O45&gt;0,T45/O45,"")</f>
        <v>0.213592233009709</v>
      </c>
      <c r="AF45" s="22" t="n">
        <f aca="false">IF(P45&gt;0,U45/P45,"")</f>
        <v>0.374609130706692</v>
      </c>
      <c r="AG45" s="22" t="n">
        <f aca="false">IF(SUM(L45:P45)&gt;0,SUM(Q45:U45)/SUM(L45:P45),"")</f>
        <v>0.298487425042513</v>
      </c>
    </row>
    <row r="46" customFormat="false" ht="15" hidden="false" customHeight="false" outlineLevel="0" collapsed="false">
      <c r="A46" s="15" t="n">
        <v>46174</v>
      </c>
      <c r="B46" s="16" t="n">
        <f aca="false">SUMIFS(Flow_LGA_Month!$N:$N,Flow_LGA_Month!$A:$A,"NSW",Flow_LGA_Month!$D:$D,1,Flow_LGA_Month!$C:$C,$A46)</f>
        <v>6108.371</v>
      </c>
      <c r="C46" s="16" t="n">
        <f aca="false">SUMIFS(Flow_LGA_Month!$N:$N,Flow_LGA_Month!$A:$A,"NSW",Flow_LGA_Month!$D:$D,2,Flow_LGA_Month!$C:$C,$A46)</f>
        <v>6250.321</v>
      </c>
      <c r="D46" s="16" t="n">
        <f aca="false">SUMIFS(Flow_LGA_Month!$N:$N,Flow_LGA_Month!$A:$A,"NSW",Flow_LGA_Month!$D:$D,3,Flow_LGA_Month!$C:$C,$A46)</f>
        <v>7045.219</v>
      </c>
      <c r="E46" s="16" t="n">
        <f aca="false">SUMIFS(Flow_LGA_Month!$N:$N,Flow_LGA_Month!$A:$A,"NSW",Flow_LGA_Month!$D:$D,4,Flow_LGA_Month!$C:$C,$A46)</f>
        <v>6008.764</v>
      </c>
      <c r="F46" s="16" t="n">
        <f aca="false">SUMIFS(Flow_LGA_Month!$N:$N,Flow_LGA_Month!$A:$A,"NSW",Flow_LGA_Month!$D:$D,5,Flow_LGA_Month!$C:$C,$A46)</f>
        <v>5933.465</v>
      </c>
      <c r="G46" s="16" t="n">
        <f aca="false">SUMIFS(Flow_LGA_Month!$K:$K,Flow_LGA_Month!$A:$A,"NSW",Flow_LGA_Month!$D:$D,1,Flow_LGA_Month!$C:$C,$A46)</f>
        <v>1033.65</v>
      </c>
      <c r="H46" s="16" t="n">
        <f aca="false">SUMIFS(Flow_LGA_Month!$K:$K,Flow_LGA_Month!$A:$A,"NSW",Flow_LGA_Month!$D:$D,2,Flow_LGA_Month!$C:$C,$A46)</f>
        <v>1097.825</v>
      </c>
      <c r="I46" s="16" t="n">
        <f aca="false">SUMIFS(Flow_LGA_Month!$K:$K,Flow_LGA_Month!$A:$A,"NSW",Flow_LGA_Month!$D:$D,3,Flow_LGA_Month!$C:$C,$A46)</f>
        <v>1497.575</v>
      </c>
      <c r="J46" s="16" t="n">
        <f aca="false">SUMIFS(Flow_LGA_Month!$K:$K,Flow_LGA_Month!$A:$A,"NSW",Flow_LGA_Month!$D:$D,4,Flow_LGA_Month!$C:$C,$A46)</f>
        <v>1576.1</v>
      </c>
      <c r="K46" s="16" t="n">
        <f aca="false">SUMIFS(Flow_LGA_Month!$K:$K,Flow_LGA_Month!$A:$A,"NSW",Flow_LGA_Month!$D:$D,5,Flow_LGA_Month!$C:$C,$A46)</f>
        <v>1934.725</v>
      </c>
      <c r="L46" s="16" t="n">
        <f aca="false">SUMIFS(Flow_LGA_Month!$N:$N,Flow_LGA_Month!$A:$A,"QLD",Flow_LGA_Month!$D:$D,1,Flow_LGA_Month!$C:$C,$A46)</f>
        <v>2791</v>
      </c>
      <c r="M46" s="16" t="n">
        <f aca="false">SUMIFS(Flow_LGA_Month!$N:$N,Flow_LGA_Month!$A:$A,"QLD",Flow_LGA_Month!$D:$D,2,Flow_LGA_Month!$C:$C,$A46)</f>
        <v>3172</v>
      </c>
      <c r="N46" s="16" t="n">
        <f aca="false">SUMIFS(Flow_LGA_Month!$N:$N,Flow_LGA_Month!$A:$A,"QLD",Flow_LGA_Month!$D:$D,3,Flow_LGA_Month!$C:$C,$A46)</f>
        <v>3491</v>
      </c>
      <c r="O46" s="16" t="n">
        <f aca="false">SUMIFS(Flow_LGA_Month!$N:$N,Flow_LGA_Month!$A:$A,"QLD",Flow_LGA_Month!$D:$D,4,Flow_LGA_Month!$C:$C,$A46)</f>
        <v>1448</v>
      </c>
      <c r="P46" s="16" t="n">
        <f aca="false">SUMIFS(Flow_LGA_Month!$N:$N,Flow_LGA_Month!$A:$A,"QLD",Flow_LGA_Month!$D:$D,5,Flow_LGA_Month!$C:$C,$A46)</f>
        <v>4615</v>
      </c>
      <c r="Q46" s="16" t="n">
        <f aca="false">SUMIFS(Flow_LGA_Month!$K:$K,Flow_LGA_Month!$A:$A,"QLD",Flow_LGA_Month!$D:$D,1,Flow_LGA_Month!$C:$C,$A46)</f>
        <v>737</v>
      </c>
      <c r="R46" s="16" t="n">
        <f aca="false">SUMIFS(Flow_LGA_Month!$K:$K,Flow_LGA_Month!$A:$A,"QLD",Flow_LGA_Month!$D:$D,2,Flow_LGA_Month!$C:$C,$A46)</f>
        <v>978</v>
      </c>
      <c r="S46" s="16" t="n">
        <f aca="false">SUMIFS(Flow_LGA_Month!$K:$K,Flow_LGA_Month!$A:$A,"QLD",Flow_LGA_Month!$D:$D,3,Flow_LGA_Month!$C:$C,$A46)</f>
        <v>1114</v>
      </c>
      <c r="T46" s="16" t="n">
        <f aca="false">SUMIFS(Flow_LGA_Month!$K:$K,Flow_LGA_Month!$A:$A,"QLD",Flow_LGA_Month!$D:$D,4,Flow_LGA_Month!$C:$C,$A46)</f>
        <v>341</v>
      </c>
      <c r="U46" s="16" t="n">
        <f aca="false">SUMIFS(Flow_LGA_Month!$K:$K,Flow_LGA_Month!$A:$A,"QLD",Flow_LGA_Month!$D:$D,5,Flow_LGA_Month!$C:$C,$A46)</f>
        <v>1843</v>
      </c>
      <c r="V46" s="22" t="n">
        <f aca="false">IF(B46&gt;0,G46/B46,"")</f>
        <v>0.16921860181708</v>
      </c>
      <c r="W46" s="22" t="n">
        <f aca="false">IF(C46&gt;0,H46/C46,"")</f>
        <v>0.1756429789766</v>
      </c>
      <c r="X46" s="22" t="n">
        <f aca="false">IF(D46&gt;0,I46/D46,"")</f>
        <v>0.212566138824073</v>
      </c>
      <c r="Y46" s="22" t="n">
        <f aca="false">IF(E46&gt;0,J46/E46,"")</f>
        <v>0.262300200174279</v>
      </c>
      <c r="Z46" s="22" t="n">
        <f aca="false">IF(F46&gt;0,K46/F46,"")</f>
        <v>0.326070011367725</v>
      </c>
      <c r="AA46" s="22" t="n">
        <f aca="false">IF(SUM(B46:F46)&gt;0,SUM(G46:K46)/SUM(B46:F46),"")</f>
        <v>0.227775253986615</v>
      </c>
      <c r="AB46" s="22" t="n">
        <f aca="false">IF(L46&gt;0,Q46/L46,"")</f>
        <v>0.264063059835185</v>
      </c>
      <c r="AC46" s="22" t="n">
        <f aca="false">IF(M46&gt;0,R46/M46,"")</f>
        <v>0.308322824716267</v>
      </c>
      <c r="AD46" s="22" t="n">
        <f aca="false">IF(N46&gt;0,S46/N46,"")</f>
        <v>0.319106273274134</v>
      </c>
      <c r="AE46" s="22" t="n">
        <f aca="false">IF(O46&gt;0,T46/O46,"")</f>
        <v>0.235497237569061</v>
      </c>
      <c r="AF46" s="22" t="n">
        <f aca="false">IF(P46&gt;0,U46/P46,"")</f>
        <v>0.399349945828819</v>
      </c>
      <c r="AG46" s="22" t="n">
        <f aca="false">IF(SUM(L46:P46)&gt;0,SUM(Q46:U46)/SUM(L46:P46),"")</f>
        <v>0.323065025455952</v>
      </c>
    </row>
    <row r="47" customFormat="false" ht="15" hidden="false" customHeight="false" outlineLevel="0" collapsed="false">
      <c r="A47" s="15" t="n">
        <v>46204</v>
      </c>
      <c r="B47" s="16" t="n">
        <f aca="false">SUMIFS(Flow_LGA_Month!$N:$N,Flow_LGA_Month!$A:$A,"NSW",Flow_LGA_Month!$D:$D,1,Flow_LGA_Month!$C:$C,$A47)</f>
        <v>4950.203</v>
      </c>
      <c r="C47" s="16" t="n">
        <f aca="false">SUMIFS(Flow_LGA_Month!$N:$N,Flow_LGA_Month!$A:$A,"NSW",Flow_LGA_Month!$D:$D,2,Flow_LGA_Month!$C:$C,$A47)</f>
        <v>5091.635</v>
      </c>
      <c r="D47" s="16" t="n">
        <f aca="false">SUMIFS(Flow_LGA_Month!$N:$N,Flow_LGA_Month!$A:$A,"NSW",Flow_LGA_Month!$D:$D,3,Flow_LGA_Month!$C:$C,$A47)</f>
        <v>5715.337</v>
      </c>
      <c r="E47" s="16" t="n">
        <f aca="false">SUMIFS(Flow_LGA_Month!$N:$N,Flow_LGA_Month!$A:$A,"NSW",Flow_LGA_Month!$D:$D,4,Flow_LGA_Month!$C:$C,$A47)</f>
        <v>4954.562</v>
      </c>
      <c r="F47" s="16" t="n">
        <f aca="false">SUMIFS(Flow_LGA_Month!$N:$N,Flow_LGA_Month!$A:$A,"NSW",Flow_LGA_Month!$D:$D,5,Flow_LGA_Month!$C:$C,$A47)</f>
        <v>4688.676</v>
      </c>
      <c r="G47" s="16" t="n">
        <f aca="false">SUMIFS(Flow_LGA_Month!$K:$K,Flow_LGA_Month!$A:$A,"NSW",Flow_LGA_Month!$D:$D,1,Flow_LGA_Month!$C:$C,$A47)</f>
        <v>761.25</v>
      </c>
      <c r="H47" s="16" t="n">
        <f aca="false">SUMIFS(Flow_LGA_Month!$K:$K,Flow_LGA_Month!$A:$A,"NSW",Flow_LGA_Month!$D:$D,2,Flow_LGA_Month!$C:$C,$A47)</f>
        <v>848.775</v>
      </c>
      <c r="I47" s="16" t="n">
        <f aca="false">SUMIFS(Flow_LGA_Month!$K:$K,Flow_LGA_Month!$A:$A,"NSW",Flow_LGA_Month!$D:$D,3,Flow_LGA_Month!$C:$C,$A47)</f>
        <v>1218.6</v>
      </c>
      <c r="J47" s="16" t="n">
        <f aca="false">SUMIFS(Flow_LGA_Month!$K:$K,Flow_LGA_Month!$A:$A,"NSW",Flow_LGA_Month!$D:$D,4,Flow_LGA_Month!$C:$C,$A47)</f>
        <v>1301.5</v>
      </c>
      <c r="K47" s="16" t="n">
        <f aca="false">SUMIFS(Flow_LGA_Month!$K:$K,Flow_LGA_Month!$A:$A,"NSW",Flow_LGA_Month!$D:$D,5,Flow_LGA_Month!$C:$C,$A47)</f>
        <v>1520.25</v>
      </c>
      <c r="L47" s="16" t="n">
        <f aca="false">SUMIFS(Flow_LGA_Month!$N:$N,Flow_LGA_Month!$A:$A,"QLD",Flow_LGA_Month!$D:$D,1,Flow_LGA_Month!$C:$C,$A47)</f>
        <v>2315</v>
      </c>
      <c r="M47" s="16" t="n">
        <f aca="false">SUMIFS(Flow_LGA_Month!$N:$N,Flow_LGA_Month!$A:$A,"QLD",Flow_LGA_Month!$D:$D,2,Flow_LGA_Month!$C:$C,$A47)</f>
        <v>2515</v>
      </c>
      <c r="N47" s="16" t="n">
        <f aca="false">SUMIFS(Flow_LGA_Month!$N:$N,Flow_LGA_Month!$A:$A,"QLD",Flow_LGA_Month!$D:$D,3,Flow_LGA_Month!$C:$C,$A47)</f>
        <v>2734</v>
      </c>
      <c r="O47" s="16" t="n">
        <f aca="false">SUMIFS(Flow_LGA_Month!$N:$N,Flow_LGA_Month!$A:$A,"QLD",Flow_LGA_Month!$D:$D,4,Flow_LGA_Month!$C:$C,$A47)</f>
        <v>1169</v>
      </c>
      <c r="P47" s="16" t="n">
        <f aca="false">SUMIFS(Flow_LGA_Month!$N:$N,Flow_LGA_Month!$A:$A,"QLD",Flow_LGA_Month!$D:$D,5,Flow_LGA_Month!$C:$C,$A47)</f>
        <v>3722</v>
      </c>
      <c r="Q47" s="16" t="n">
        <f aca="false">SUMIFS(Flow_LGA_Month!$K:$K,Flow_LGA_Month!$A:$A,"QLD",Flow_LGA_Month!$D:$D,1,Flow_LGA_Month!$C:$C,$A47)</f>
        <v>507</v>
      </c>
      <c r="R47" s="16" t="n">
        <f aca="false">SUMIFS(Flow_LGA_Month!$K:$K,Flow_LGA_Month!$A:$A,"QLD",Flow_LGA_Month!$D:$D,2,Flow_LGA_Month!$C:$C,$A47)</f>
        <v>682</v>
      </c>
      <c r="S47" s="16" t="n">
        <f aca="false">SUMIFS(Flow_LGA_Month!$K:$K,Flow_LGA_Month!$A:$A,"QLD",Flow_LGA_Month!$D:$D,3,Flow_LGA_Month!$C:$C,$A47)</f>
        <v>703</v>
      </c>
      <c r="T47" s="16" t="n">
        <f aca="false">SUMIFS(Flow_LGA_Month!$K:$K,Flow_LGA_Month!$A:$A,"QLD",Flow_LGA_Month!$D:$D,4,Flow_LGA_Month!$C:$C,$A47)</f>
        <v>228</v>
      </c>
      <c r="U47" s="16" t="n">
        <f aca="false">SUMIFS(Flow_LGA_Month!$K:$K,Flow_LGA_Month!$A:$A,"QLD",Flow_LGA_Month!$D:$D,5,Flow_LGA_Month!$C:$C,$A47)</f>
        <v>1373</v>
      </c>
      <c r="V47" s="22" t="n">
        <f aca="false">IF(B47&gt;0,G47/B47,"")</f>
        <v>0.15378157219007</v>
      </c>
      <c r="W47" s="22" t="n">
        <f aca="false">IF(C47&gt;0,H47/C47,"")</f>
        <v>0.166699891095886</v>
      </c>
      <c r="X47" s="22" t="n">
        <f aca="false">IF(D47&gt;0,I47/D47,"")</f>
        <v>0.213215773628047</v>
      </c>
      <c r="Y47" s="22" t="n">
        <f aca="false">IF(E47&gt;0,J47/E47,"")</f>
        <v>0.262687196163859</v>
      </c>
      <c r="Z47" s="22" t="n">
        <f aca="false">IF(F47&gt;0,K47/F47,"")</f>
        <v>0.324238655006232</v>
      </c>
      <c r="AA47" s="22" t="n">
        <f aca="false">IF(SUM(B47:F47)&gt;0,SUM(G47:K47)/SUM(B47:F47),"")</f>
        <v>0.222452091625439</v>
      </c>
      <c r="AB47" s="22" t="n">
        <f aca="false">IF(L47&gt;0,Q47/L47,"")</f>
        <v>0.219006479481641</v>
      </c>
      <c r="AC47" s="22" t="n">
        <f aca="false">IF(M47&gt;0,R47/M47,"")</f>
        <v>0.27117296222664</v>
      </c>
      <c r="AD47" s="22" t="n">
        <f aca="false">IF(N47&gt;0,S47/N47,"")</f>
        <v>0.257132406730066</v>
      </c>
      <c r="AE47" s="22" t="n">
        <f aca="false">IF(O47&gt;0,T47/O47,"")</f>
        <v>0.195038494439692</v>
      </c>
      <c r="AF47" s="22" t="n">
        <f aca="false">IF(P47&gt;0,U47/P47,"")</f>
        <v>0.368887694787749</v>
      </c>
      <c r="AG47" s="22" t="n">
        <f aca="false">IF(SUM(L47:P47)&gt;0,SUM(Q47:U47)/SUM(L47:P47),"")</f>
        <v>0.280449618627057</v>
      </c>
    </row>
    <row r="48" customFormat="false" ht="15" hidden="false" customHeight="false" outlineLevel="0" collapsed="false">
      <c r="A48" s="15" t="n">
        <v>46235</v>
      </c>
      <c r="B48" s="16" t="n">
        <f aca="false">SUMIFS(Flow_LGA_Month!$N:$N,Flow_LGA_Month!$A:$A,"NSW",Flow_LGA_Month!$D:$D,1,Flow_LGA_Month!$C:$C,$A48)</f>
        <v>4152.606</v>
      </c>
      <c r="C48" s="16" t="n">
        <f aca="false">SUMIFS(Flow_LGA_Month!$N:$N,Flow_LGA_Month!$A:$A,"NSW",Flow_LGA_Month!$D:$D,2,Flow_LGA_Month!$C:$C,$A48)</f>
        <v>4414.577</v>
      </c>
      <c r="D48" s="16" t="n">
        <f aca="false">SUMIFS(Flow_LGA_Month!$N:$N,Flow_LGA_Month!$A:$A,"NSW",Flow_LGA_Month!$D:$D,3,Flow_LGA_Month!$C:$C,$A48)</f>
        <v>5074.09</v>
      </c>
      <c r="E48" s="16" t="n">
        <f aca="false">SUMIFS(Flow_LGA_Month!$N:$N,Flow_LGA_Month!$A:$A,"NSW",Flow_LGA_Month!$D:$D,4,Flow_LGA_Month!$C:$C,$A48)</f>
        <v>4260.611</v>
      </c>
      <c r="F48" s="16" t="n">
        <f aca="false">SUMIFS(Flow_LGA_Month!$N:$N,Flow_LGA_Month!$A:$A,"NSW",Flow_LGA_Month!$D:$D,5,Flow_LGA_Month!$C:$C,$A48)</f>
        <v>4076.102</v>
      </c>
      <c r="G48" s="16" t="n">
        <f aca="false">SUMIFS(Flow_LGA_Month!$K:$K,Flow_LGA_Month!$A:$A,"NSW",Flow_LGA_Month!$D:$D,1,Flow_LGA_Month!$C:$C,$A48)</f>
        <v>787.575</v>
      </c>
      <c r="H48" s="16" t="n">
        <f aca="false">SUMIFS(Flow_LGA_Month!$K:$K,Flow_LGA_Month!$A:$A,"NSW",Flow_LGA_Month!$D:$D,2,Flow_LGA_Month!$C:$C,$A48)</f>
        <v>877.2</v>
      </c>
      <c r="I48" s="16" t="n">
        <f aca="false">SUMIFS(Flow_LGA_Month!$K:$K,Flow_LGA_Month!$A:$A,"NSW",Flow_LGA_Month!$D:$D,3,Flow_LGA_Month!$C:$C,$A48)</f>
        <v>1211.775</v>
      </c>
      <c r="J48" s="16" t="n">
        <f aca="false">SUMIFS(Flow_LGA_Month!$K:$K,Flow_LGA_Month!$A:$A,"NSW",Flow_LGA_Month!$D:$D,4,Flow_LGA_Month!$C:$C,$A48)</f>
        <v>1270.55</v>
      </c>
      <c r="K48" s="16" t="n">
        <f aca="false">SUMIFS(Flow_LGA_Month!$K:$K,Flow_LGA_Month!$A:$A,"NSW",Flow_LGA_Month!$D:$D,5,Flow_LGA_Month!$C:$C,$A48)</f>
        <v>1541.3</v>
      </c>
      <c r="L48" s="16" t="n">
        <f aca="false">SUMIFS(Flow_LGA_Month!$N:$N,Flow_LGA_Month!$A:$A,"QLD",Flow_LGA_Month!$D:$D,1,Flow_LGA_Month!$C:$C,$A48)</f>
        <v>2157</v>
      </c>
      <c r="M48" s="16" t="n">
        <f aca="false">SUMIFS(Flow_LGA_Month!$N:$N,Flow_LGA_Month!$A:$A,"QLD",Flow_LGA_Month!$D:$D,2,Flow_LGA_Month!$C:$C,$A48)</f>
        <v>2246</v>
      </c>
      <c r="N48" s="16" t="n">
        <f aca="false">SUMIFS(Flow_LGA_Month!$N:$N,Flow_LGA_Month!$A:$A,"QLD",Flow_LGA_Month!$D:$D,3,Flow_LGA_Month!$C:$C,$A48)</f>
        <v>2548</v>
      </c>
      <c r="O48" s="16" t="n">
        <f aca="false">SUMIFS(Flow_LGA_Month!$N:$N,Flow_LGA_Month!$A:$A,"QLD",Flow_LGA_Month!$D:$D,4,Flow_LGA_Month!$C:$C,$A48)</f>
        <v>1136</v>
      </c>
      <c r="P48" s="16" t="n">
        <f aca="false">SUMIFS(Flow_LGA_Month!$N:$N,Flow_LGA_Month!$A:$A,"QLD",Flow_LGA_Month!$D:$D,5,Flow_LGA_Month!$C:$C,$A48)</f>
        <v>3620</v>
      </c>
      <c r="Q48" s="16" t="n">
        <f aca="false">SUMIFS(Flow_LGA_Month!$K:$K,Flow_LGA_Month!$A:$A,"QLD",Flow_LGA_Month!$D:$D,1,Flow_LGA_Month!$C:$C,$A48)</f>
        <v>517</v>
      </c>
      <c r="R48" s="16" t="n">
        <f aca="false">SUMIFS(Flow_LGA_Month!$K:$K,Flow_LGA_Month!$A:$A,"QLD",Flow_LGA_Month!$D:$D,2,Flow_LGA_Month!$C:$C,$A48)</f>
        <v>722</v>
      </c>
      <c r="S48" s="16" t="n">
        <f aca="false">SUMIFS(Flow_LGA_Month!$K:$K,Flow_LGA_Month!$A:$A,"QLD",Flow_LGA_Month!$D:$D,3,Flow_LGA_Month!$C:$C,$A48)</f>
        <v>741</v>
      </c>
      <c r="T48" s="16" t="n">
        <f aca="false">SUMIFS(Flow_LGA_Month!$K:$K,Flow_LGA_Month!$A:$A,"QLD",Flow_LGA_Month!$D:$D,4,Flow_LGA_Month!$C:$C,$A48)</f>
        <v>293</v>
      </c>
      <c r="U48" s="16" t="n">
        <f aca="false">SUMIFS(Flow_LGA_Month!$K:$K,Flow_LGA_Month!$A:$A,"QLD",Flow_LGA_Month!$D:$D,5,Flow_LGA_Month!$C:$C,$A48)</f>
        <v>1557</v>
      </c>
      <c r="V48" s="22" t="n">
        <f aca="false">IF(B48&gt;0,G48/B48,"")</f>
        <v>0.189658012342129</v>
      </c>
      <c r="W48" s="22" t="n">
        <f aca="false">IF(C48&gt;0,H48/C48,"")</f>
        <v>0.198705334622094</v>
      </c>
      <c r="X48" s="22" t="n">
        <f aca="false">IF(D48&gt;0,I48/D48,"")</f>
        <v>0.238816221233758</v>
      </c>
      <c r="Y48" s="22" t="n">
        <f aca="false">IF(E48&gt;0,J48/E48,"")</f>
        <v>0.298208402503772</v>
      </c>
      <c r="Z48" s="22" t="n">
        <f aca="false">IF(F48&gt;0,K48/F48,"")</f>
        <v>0.378130871111665</v>
      </c>
      <c r="AA48" s="22" t="n">
        <f aca="false">IF(SUM(B48:F48)&gt;0,SUM(G48:K48)/SUM(B48:F48),"")</f>
        <v>0.258822623692635</v>
      </c>
      <c r="AB48" s="22" t="n">
        <f aca="false">IF(L48&gt;0,Q48/L48,"")</f>
        <v>0.239684747334261</v>
      </c>
      <c r="AC48" s="22" t="n">
        <f aca="false">IF(M48&gt;0,R48/M48,"")</f>
        <v>0.321460373998219</v>
      </c>
      <c r="AD48" s="22" t="n">
        <f aca="false">IF(N48&gt;0,S48/N48,"")</f>
        <v>0.290816326530612</v>
      </c>
      <c r="AE48" s="22" t="n">
        <f aca="false">IF(O48&gt;0,T48/O48,"")</f>
        <v>0.257922535211268</v>
      </c>
      <c r="AF48" s="22" t="n">
        <f aca="false">IF(P48&gt;0,U48/P48,"")</f>
        <v>0.430110497237569</v>
      </c>
      <c r="AG48" s="22" t="n">
        <f aca="false">IF(SUM(L48:P48)&gt;0,SUM(Q48:U48)/SUM(L48:P48),"")</f>
        <v>0.327154693772956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41" min="2" style="0" width="10"/>
  </cols>
  <sheetData>
    <row r="1" customFormat="false" ht="17.35" hidden="false" customHeight="false" outlineLevel="0" collapsed="false">
      <c r="A1" s="1" t="s">
        <v>276</v>
      </c>
    </row>
    <row r="2" customFormat="false" ht="15" hidden="false" customHeight="false" outlineLevel="0" collapsed="false">
      <c r="A2" s="2" t="s">
        <v>277</v>
      </c>
    </row>
    <row r="4" customFormat="false" ht="42" hidden="false" customHeight="true" outlineLevel="0" collapsed="false">
      <c r="A4" s="4" t="s">
        <v>63</v>
      </c>
      <c r="B4" s="4" t="s">
        <v>278</v>
      </c>
      <c r="C4" s="4" t="s">
        <v>279</v>
      </c>
      <c r="D4" s="4" t="s">
        <v>280</v>
      </c>
      <c r="E4" s="4" t="s">
        <v>281</v>
      </c>
      <c r="F4" s="4" t="s">
        <v>282</v>
      </c>
      <c r="G4" s="4" t="s">
        <v>249</v>
      </c>
      <c r="H4" s="4" t="s">
        <v>250</v>
      </c>
      <c r="I4" s="4" t="s">
        <v>251</v>
      </c>
      <c r="J4" s="4" t="s">
        <v>252</v>
      </c>
      <c r="K4" s="4" t="s">
        <v>253</v>
      </c>
      <c r="L4" s="4" t="s">
        <v>283</v>
      </c>
      <c r="M4" s="4" t="s">
        <v>284</v>
      </c>
      <c r="N4" s="4" t="s">
        <v>285</v>
      </c>
      <c r="O4" s="4" t="s">
        <v>286</v>
      </c>
      <c r="P4" s="4" t="s">
        <v>287</v>
      </c>
      <c r="Q4" s="4" t="s">
        <v>288</v>
      </c>
      <c r="R4" s="4" t="s">
        <v>289</v>
      </c>
      <c r="S4" s="4" t="s">
        <v>290</v>
      </c>
      <c r="T4" s="4" t="s">
        <v>291</v>
      </c>
      <c r="U4" s="4" t="s">
        <v>292</v>
      </c>
      <c r="V4" s="4" t="s">
        <v>293</v>
      </c>
      <c r="W4" s="4" t="s">
        <v>294</v>
      </c>
    </row>
    <row r="5" customFormat="false" ht="15" hidden="false" customHeight="false" outlineLevel="0" collapsed="false">
      <c r="A5" s="15" t="n">
        <v>44805</v>
      </c>
      <c r="B5" s="16" t="n">
        <f aca="false">SUMIFS(Stock_NSW_LGA!$M:$M,Stock_NSW_LGA!$C:$C,1,Stock_NSW_LGA!$B:$B,$A5)</f>
        <v>1301648.414</v>
      </c>
      <c r="C5" s="16" t="n">
        <f aca="false">SUMIFS(Stock_NSW_LGA!$M:$M,Stock_NSW_LGA!$C:$C,2,Stock_NSW_LGA!$B:$B,$A5)</f>
        <v>1076229.054</v>
      </c>
      <c r="D5" s="16" t="n">
        <f aca="false">SUMIFS(Stock_NSW_LGA!$M:$M,Stock_NSW_LGA!$C:$C,3,Stock_NSW_LGA!$B:$B,$A5)</f>
        <v>1167473.788</v>
      </c>
      <c r="E5" s="16" t="n">
        <f aca="false">SUMIFS(Stock_NSW_LGA!$M:$M,Stock_NSW_LGA!$C:$C,4,Stock_NSW_LGA!$B:$B,$A5)</f>
        <v>941714.602</v>
      </c>
      <c r="F5" s="16" t="n">
        <f aca="false">SUMIFS(Stock_NSW_LGA!$M:$M,Stock_NSW_LGA!$C:$C,5,Stock_NSW_LGA!$B:$B,$A5)</f>
        <v>822234.38</v>
      </c>
      <c r="G5" s="16" t="n">
        <f aca="false">SUMIFS(Stock_NSW_LGA!$J:$J,Stock_NSW_LGA!$C:$C,1,Stock_NSW_LGA!$B:$B,$A5)</f>
        <v>2769.44</v>
      </c>
      <c r="H5" s="16" t="n">
        <f aca="false">SUMIFS(Stock_NSW_LGA!$J:$J,Stock_NSW_LGA!$C:$C,2,Stock_NSW_LGA!$B:$B,$A5)</f>
        <v>2649.04</v>
      </c>
      <c r="I5" s="16" t="n">
        <f aca="false">SUMIFS(Stock_NSW_LGA!$J:$J,Stock_NSW_LGA!$C:$C,3,Stock_NSW_LGA!$B:$B,$A5)</f>
        <v>3418.6</v>
      </c>
      <c r="J5" s="16" t="n">
        <f aca="false">SUMIFS(Stock_NSW_LGA!$J:$J,Stock_NSW_LGA!$C:$C,4,Stock_NSW_LGA!$B:$B,$A5)</f>
        <v>5006.68</v>
      </c>
      <c r="K5" s="16" t="n">
        <f aca="false">SUMIFS(Stock_NSW_LGA!$J:$J,Stock_NSW_LGA!$C:$C,5,Stock_NSW_LGA!$B:$B,$A5)</f>
        <v>7165.4</v>
      </c>
      <c r="L5" s="21" t="n">
        <f aca="false">IF(B5&gt;0,G5/B5*1000,"")</f>
        <v>2.12764059035684</v>
      </c>
      <c r="M5" s="21" t="n">
        <f aca="false">IF(C5&gt;0,H5/C5*1000,"")</f>
        <v>2.46140911189339</v>
      </c>
      <c r="N5" s="21" t="n">
        <f aca="false">IF(D5&gt;0,I5/D5*1000,"")</f>
        <v>2.92820278719611</v>
      </c>
      <c r="O5" s="21" t="n">
        <f aca="false">IF(E5&gt;0,J5/E5*1000,"")</f>
        <v>5.31655768039158</v>
      </c>
      <c r="P5" s="21" t="n">
        <f aca="false">IF(F5&gt;0,K5/F5*1000,"")</f>
        <v>8.71454681814691</v>
      </c>
      <c r="Q5" s="21" t="n">
        <f aca="false">SUM(G5:K5)/SUM(B5:F5)*1000</f>
        <v>3.95704877445659</v>
      </c>
      <c r="R5" s="21" t="n">
        <f aca="false">IF(SUMIFS(LGA_Summary!$E:$E,LGA_Summary!$A:$A,"NSW",LGA_Summary!$F:$F,1)&gt;0,G5/SUMIFS(LGA_Summary!$E:$E,LGA_Summary!$A:$A,"NSW",LGA_Summary!$F:$F,1)*1000,"")</f>
        <v>2.434937962468</v>
      </c>
      <c r="S5" s="21" t="n">
        <f aca="false">IF(SUMIFS(LGA_Summary!$E:$E,LGA_Summary!$A:$A,"NSW",LGA_Summary!$F:$F,2)&gt;0,H5/SUMIFS(LGA_Summary!$E:$E,LGA_Summary!$A:$A,"NSW",LGA_Summary!$F:$F,2)*1000,"")</f>
        <v>2.7648397847027</v>
      </c>
      <c r="T5" s="21" t="n">
        <f aca="false">IF(SUMIFS(LGA_Summary!$E:$E,LGA_Summary!$A:$A,"NSW",LGA_Summary!$F:$F,3)&gt;0,I5/SUMIFS(LGA_Summary!$E:$E,LGA_Summary!$A:$A,"NSW",LGA_Summary!$F:$F,3)*1000,"")</f>
        <v>2.97283524617678</v>
      </c>
      <c r="U5" s="21" t="n">
        <f aca="false">IF(SUMIFS(LGA_Summary!$E:$E,LGA_Summary!$A:$A,"NSW",LGA_Summary!$F:$F,4)&gt;0,J5/SUMIFS(LGA_Summary!$E:$E,LGA_Summary!$A:$A,"NSW",LGA_Summary!$F:$F,4)*1000,"")</f>
        <v>4.5180240705965</v>
      </c>
      <c r="V5" s="21" t="n">
        <f aca="false">IF(SUMIFS(LGA_Summary!$E:$E,LGA_Summary!$A:$A,"NSW",LGA_Summary!$F:$F,5)&gt;0,K5/SUMIFS(LGA_Summary!$E:$E,LGA_Summary!$A:$A,"NSW",LGA_Summary!$F:$F,5)*1000,"")</f>
        <v>7.11069034845896</v>
      </c>
      <c r="W5" s="21" t="n">
        <f aca="false">SUM(G5:K5)/SUMIFS(LGA_Summary!$E:$E,LGA_Summary!$A:$A,"NSW")*1000</f>
        <v>3.91867628872902</v>
      </c>
    </row>
    <row r="6" customFormat="false" ht="15" hidden="false" customHeight="false" outlineLevel="0" collapsed="false">
      <c r="A6" s="15" t="n">
        <v>44896</v>
      </c>
      <c r="B6" s="16" t="n">
        <f aca="false">SUMIFS(Stock_NSW_LGA!$M:$M,Stock_NSW_LGA!$C:$C,1,Stock_NSW_LGA!$B:$B,$A6)</f>
        <v>1308704.478</v>
      </c>
      <c r="C6" s="16" t="n">
        <f aca="false">SUMIFS(Stock_NSW_LGA!$M:$M,Stock_NSW_LGA!$C:$C,2,Stock_NSW_LGA!$B:$B,$A6)</f>
        <v>1081350.255</v>
      </c>
      <c r="D6" s="16" t="n">
        <f aca="false">SUMIFS(Stock_NSW_LGA!$M:$M,Stock_NSW_LGA!$C:$C,3,Stock_NSW_LGA!$B:$B,$A6)</f>
        <v>1173902.423</v>
      </c>
      <c r="E6" s="16" t="n">
        <f aca="false">SUMIFS(Stock_NSW_LGA!$M:$M,Stock_NSW_LGA!$C:$C,4,Stock_NSW_LGA!$B:$B,$A6)</f>
        <v>947084.237</v>
      </c>
      <c r="F6" s="16" t="n">
        <f aca="false">SUMIFS(Stock_NSW_LGA!$M:$M,Stock_NSW_LGA!$C:$C,5,Stock_NSW_LGA!$B:$B,$A6)</f>
        <v>825515.628</v>
      </c>
      <c r="G6" s="16" t="n">
        <f aca="false">SUMIFS(Stock_NSW_LGA!$J:$J,Stock_NSW_LGA!$C:$C,1,Stock_NSW_LGA!$B:$B,$A6)</f>
        <v>3218.64</v>
      </c>
      <c r="H6" s="16" t="n">
        <f aca="false">SUMIFS(Stock_NSW_LGA!$J:$J,Stock_NSW_LGA!$C:$C,2,Stock_NSW_LGA!$B:$B,$A6)</f>
        <v>3088.32</v>
      </c>
      <c r="I6" s="16" t="n">
        <f aca="false">SUMIFS(Stock_NSW_LGA!$J:$J,Stock_NSW_LGA!$C:$C,3,Stock_NSW_LGA!$B:$B,$A6)</f>
        <v>3982.16</v>
      </c>
      <c r="J6" s="16" t="n">
        <f aca="false">SUMIFS(Stock_NSW_LGA!$J:$J,Stock_NSW_LGA!$C:$C,4,Stock_NSW_LGA!$B:$B,$A6)</f>
        <v>5989.84</v>
      </c>
      <c r="K6" s="16" t="n">
        <f aca="false">SUMIFS(Stock_NSW_LGA!$J:$J,Stock_NSW_LGA!$C:$C,5,Stock_NSW_LGA!$B:$B,$A6)</f>
        <v>8109.84</v>
      </c>
      <c r="L6" s="21" t="n">
        <f aca="false">IF(B6&gt;0,G6/B6*1000,"")</f>
        <v>2.45940932739744</v>
      </c>
      <c r="M6" s="21" t="n">
        <f aca="false">IF(C6&gt;0,H6/C6*1000,"")</f>
        <v>2.85598490010066</v>
      </c>
      <c r="N6" s="21" t="n">
        <f aca="false">IF(D6&gt;0,I6/D6*1000,"")</f>
        <v>3.39224106022652</v>
      </c>
      <c r="O6" s="21" t="n">
        <f aca="false">IF(E6&gt;0,J6/E6*1000,"")</f>
        <v>6.32450606397327</v>
      </c>
      <c r="P6" s="21" t="n">
        <f aca="false">IF(F6&gt;0,K6/F6*1000,"")</f>
        <v>9.823969074514</v>
      </c>
      <c r="Q6" s="21" t="n">
        <f aca="false">SUM(G6:K6)/SUM(B6:F6)*1000</f>
        <v>4.57013761944773</v>
      </c>
      <c r="R6" s="21" t="n">
        <f aca="false">IF(SUMIFS(LGA_Summary!$E:$E,LGA_Summary!$A:$A,"NSW",LGA_Summary!$F:$F,1)&gt;0,G6/SUMIFS(LGA_Summary!$E:$E,LGA_Summary!$A:$A,"NSW",LGA_Summary!$F:$F,1)*1000,"")</f>
        <v>2.82988211462173</v>
      </c>
      <c r="S6" s="21" t="n">
        <f aca="false">IF(SUMIFS(LGA_Summary!$E:$E,LGA_Summary!$A:$A,"NSW",LGA_Summary!$F:$F,2)&gt;0,H6/SUMIFS(LGA_Summary!$E:$E,LGA_Summary!$A:$A,"NSW",LGA_Summary!$F:$F,2)*1000,"")</f>
        <v>3.22332241260723</v>
      </c>
      <c r="T6" s="21" t="n">
        <f aca="false">IF(SUMIFS(LGA_Summary!$E:$E,LGA_Summary!$A:$A,"NSW",LGA_Summary!$F:$F,3)&gt;0,I6/SUMIFS(LGA_Summary!$E:$E,LGA_Summary!$A:$A,"NSW",LGA_Summary!$F:$F,3)*1000,"")</f>
        <v>3.46291043231595</v>
      </c>
      <c r="U6" s="21" t="n">
        <f aca="false">IF(SUMIFS(LGA_Summary!$E:$E,LGA_Summary!$A:$A,"NSW",LGA_Summary!$F:$F,4)&gt;0,J6/SUMIFS(LGA_Summary!$E:$E,LGA_Summary!$A:$A,"NSW",LGA_Summary!$F:$F,4)*1000,"")</f>
        <v>5.40522687669707</v>
      </c>
      <c r="V6" s="21" t="n">
        <f aca="false">IF(SUMIFS(LGA_Summary!$E:$E,LGA_Summary!$A:$A,"NSW",LGA_Summary!$F:$F,5)&gt;0,K6/SUMIFS(LGA_Summary!$E:$E,LGA_Summary!$A:$A,"NSW",LGA_Summary!$F:$F,5)*1000,"")</f>
        <v>8.0479193088378</v>
      </c>
      <c r="W6" s="21" t="n">
        <f aca="false">SUM(G6:K6)/SUMIFS(LGA_Summary!$E:$E,LGA_Summary!$A:$A,"NSW")*1000</f>
        <v>4.5490544253342</v>
      </c>
    </row>
    <row r="7" customFormat="false" ht="15" hidden="false" customHeight="false" outlineLevel="0" collapsed="false">
      <c r="A7" s="15" t="n">
        <v>44986</v>
      </c>
      <c r="B7" s="16" t="n">
        <f aca="false">SUMIFS(Stock_NSW_LGA!$M:$M,Stock_NSW_LGA!$C:$C,1,Stock_NSW_LGA!$B:$B,$A7)</f>
        <v>1313400.383</v>
      </c>
      <c r="C7" s="16" t="n">
        <f aca="false">SUMIFS(Stock_NSW_LGA!$M:$M,Stock_NSW_LGA!$C:$C,2,Stock_NSW_LGA!$B:$B,$A7)</f>
        <v>1085927.282</v>
      </c>
      <c r="D7" s="16" t="n">
        <f aca="false">SUMIFS(Stock_NSW_LGA!$M:$M,Stock_NSW_LGA!$C:$C,3,Stock_NSW_LGA!$B:$B,$A7)</f>
        <v>1178550.907</v>
      </c>
      <c r="E7" s="16" t="n">
        <f aca="false">SUMIFS(Stock_NSW_LGA!$M:$M,Stock_NSW_LGA!$C:$C,4,Stock_NSW_LGA!$B:$B,$A7)</f>
        <v>952963.926</v>
      </c>
      <c r="F7" s="16" t="n">
        <f aca="false">SUMIFS(Stock_NSW_LGA!$M:$M,Stock_NSW_LGA!$C:$C,5,Stock_NSW_LGA!$B:$B,$A7)</f>
        <v>829949.322</v>
      </c>
      <c r="G7" s="16" t="n">
        <f aca="false">SUMIFS(Stock_NSW_LGA!$J:$J,Stock_NSW_LGA!$C:$C,1,Stock_NSW_LGA!$B:$B,$A7)</f>
        <v>4072.52</v>
      </c>
      <c r="H7" s="16" t="n">
        <f aca="false">SUMIFS(Stock_NSW_LGA!$J:$J,Stock_NSW_LGA!$C:$C,2,Stock_NSW_LGA!$B:$B,$A7)</f>
        <v>4043.52</v>
      </c>
      <c r="I7" s="16" t="n">
        <f aca="false">SUMIFS(Stock_NSW_LGA!$J:$J,Stock_NSW_LGA!$C:$C,3,Stock_NSW_LGA!$B:$B,$A7)</f>
        <v>5194.52</v>
      </c>
      <c r="J7" s="16" t="n">
        <f aca="false">SUMIFS(Stock_NSW_LGA!$J:$J,Stock_NSW_LGA!$C:$C,4,Stock_NSW_LGA!$B:$B,$A7)</f>
        <v>7659.92</v>
      </c>
      <c r="K7" s="16" t="n">
        <f aca="false">SUMIFS(Stock_NSW_LGA!$J:$J,Stock_NSW_LGA!$C:$C,5,Stock_NSW_LGA!$B:$B,$A7)</f>
        <v>10341.2</v>
      </c>
      <c r="L7" s="21" t="n">
        <f aca="false">IF(B7&gt;0,G7/B7*1000,"")</f>
        <v>3.10074525081054</v>
      </c>
      <c r="M7" s="21" t="n">
        <f aca="false">IF(C7&gt;0,H7/C7*1000,"")</f>
        <v>3.72356424506885</v>
      </c>
      <c r="N7" s="21" t="n">
        <f aca="false">IF(D7&gt;0,I7/D7*1000,"")</f>
        <v>4.40754826045032</v>
      </c>
      <c r="O7" s="21" t="n">
        <f aca="false">IF(E7&gt;0,J7/E7*1000,"")</f>
        <v>8.03799576354583</v>
      </c>
      <c r="P7" s="21" t="n">
        <f aca="false">IF(F7&gt;0,K7/F7*1000,"")</f>
        <v>12.4600378913256</v>
      </c>
      <c r="Q7" s="21" t="n">
        <f aca="false">SUM(G7:K7)/SUM(B7:F7)*1000</f>
        <v>5.84086848573053</v>
      </c>
      <c r="R7" s="21" t="n">
        <f aca="false">IF(SUMIFS(LGA_Summary!$E:$E,LGA_Summary!$A:$A,"NSW",LGA_Summary!$F:$F,1)&gt;0,G7/SUMIFS(LGA_Summary!$E:$E,LGA_Summary!$A:$A,"NSW",LGA_Summary!$F:$F,1)*1000,"")</f>
        <v>3.58062769040317</v>
      </c>
      <c r="S7" s="21" t="n">
        <f aca="false">IF(SUMIFS(LGA_Summary!$E:$E,LGA_Summary!$A:$A,"NSW",LGA_Summary!$F:$F,2)&gt;0,H7/SUMIFS(LGA_Summary!$E:$E,LGA_Summary!$A:$A,"NSW",LGA_Summary!$F:$F,2)*1000,"")</f>
        <v>4.22027789925448</v>
      </c>
      <c r="T7" s="21" t="n">
        <f aca="false">IF(SUMIFS(LGA_Summary!$E:$E,LGA_Summary!$A:$A,"NSW",LGA_Summary!$F:$F,3)&gt;0,I7/SUMIFS(LGA_Summary!$E:$E,LGA_Summary!$A:$A,"NSW",LGA_Summary!$F:$F,3)*1000,"")</f>
        <v>4.51718602438723</v>
      </c>
      <c r="U7" s="21" t="n">
        <f aca="false">IF(SUMIFS(LGA_Summary!$E:$E,LGA_Summary!$A:$A,"NSW",LGA_Summary!$F:$F,4)&gt;0,J7/SUMIFS(LGA_Summary!$E:$E,LGA_Summary!$A:$A,"NSW",LGA_Summary!$F:$F,4)*1000,"")</f>
        <v>6.91230574729032</v>
      </c>
      <c r="V7" s="21" t="n">
        <f aca="false">IF(SUMIFS(LGA_Summary!$E:$E,LGA_Summary!$A:$A,"NSW",LGA_Summary!$F:$F,5)&gt;0,K7/SUMIFS(LGA_Summary!$E:$E,LGA_Summary!$A:$A,"NSW",LGA_Summary!$F:$F,5)*1000,"")</f>
        <v>10.2622423076847</v>
      </c>
      <c r="W7" s="21" t="n">
        <f aca="false">SUM(G7:K7)/SUMIFS(LGA_Summary!$E:$E,LGA_Summary!$A:$A,"NSW")*1000</f>
        <v>5.84032574249854</v>
      </c>
    </row>
    <row r="8" customFormat="false" ht="15" hidden="false" customHeight="false" outlineLevel="0" collapsed="false">
      <c r="A8" s="15" t="n">
        <v>45078</v>
      </c>
      <c r="B8" s="16" t="n">
        <f aca="false">SUMIFS(Stock_NSW_LGA!$M:$M,Stock_NSW_LGA!$C:$C,1,Stock_NSW_LGA!$B:$B,$A8)</f>
        <v>1332887.583</v>
      </c>
      <c r="C8" s="16" t="n">
        <f aca="false">SUMIFS(Stock_NSW_LGA!$M:$M,Stock_NSW_LGA!$C:$C,2,Stock_NSW_LGA!$B:$B,$A8)</f>
        <v>1111307.169</v>
      </c>
      <c r="D8" s="16" t="n">
        <f aca="false">SUMIFS(Stock_NSW_LGA!$M:$M,Stock_NSW_LGA!$C:$C,3,Stock_NSW_LGA!$B:$B,$A8)</f>
        <v>1184511.093</v>
      </c>
      <c r="E8" s="16" t="n">
        <f aca="false">SUMIFS(Stock_NSW_LGA!$M:$M,Stock_NSW_LGA!$C:$C,4,Stock_NSW_LGA!$B:$B,$A8)</f>
        <v>969025.034</v>
      </c>
      <c r="F8" s="16" t="n">
        <f aca="false">SUMIFS(Stock_NSW_LGA!$M:$M,Stock_NSW_LGA!$C:$C,5,Stock_NSW_LGA!$B:$B,$A8)</f>
        <v>851732.38</v>
      </c>
      <c r="G8" s="16" t="n">
        <f aca="false">SUMIFS(Stock_NSW_LGA!$J:$J,Stock_NSW_LGA!$C:$C,1,Stock_NSW_LGA!$B:$B,$A8)</f>
        <v>5035.2</v>
      </c>
      <c r="H8" s="16" t="n">
        <f aca="false">SUMIFS(Stock_NSW_LGA!$J:$J,Stock_NSW_LGA!$C:$C,2,Stock_NSW_LGA!$B:$B,$A8)</f>
        <v>5124.64</v>
      </c>
      <c r="I8" s="16" t="n">
        <f aca="false">SUMIFS(Stock_NSW_LGA!$J:$J,Stock_NSW_LGA!$C:$C,3,Stock_NSW_LGA!$B:$B,$A8)</f>
        <v>6636.64</v>
      </c>
      <c r="J8" s="16" t="n">
        <f aca="false">SUMIFS(Stock_NSW_LGA!$J:$J,Stock_NSW_LGA!$C:$C,4,Stock_NSW_LGA!$B:$B,$A8)</f>
        <v>9979.48</v>
      </c>
      <c r="K8" s="16" t="n">
        <f aca="false">SUMIFS(Stock_NSW_LGA!$J:$J,Stock_NSW_LGA!$C:$C,5,Stock_NSW_LGA!$B:$B,$A8)</f>
        <v>13082.28</v>
      </c>
      <c r="L8" s="21" t="n">
        <f aca="false">IF(B8&gt;0,G8/B8*1000,"")</f>
        <v>3.77766292087965</v>
      </c>
      <c r="M8" s="21" t="n">
        <f aca="false">IF(C8&gt;0,H8/C8*1000,"")</f>
        <v>4.61136231543558</v>
      </c>
      <c r="N8" s="21" t="n">
        <f aca="false">IF(D8&gt;0,I8/D8*1000,"")</f>
        <v>5.60285170752723</v>
      </c>
      <c r="O8" s="21" t="n">
        <f aca="false">IF(E8&gt;0,J8/E8*1000,"")</f>
        <v>10.2984749101951</v>
      </c>
      <c r="P8" s="21" t="n">
        <f aca="false">IF(F8&gt;0,K8/F8*1000,"")</f>
        <v>15.3596133095234</v>
      </c>
      <c r="Q8" s="21" t="n">
        <f aca="false">SUM(G8:K8)/SUM(B8:F8)*1000</f>
        <v>7.31415886402621</v>
      </c>
      <c r="R8" s="21" t="n">
        <f aca="false">IF(SUMIFS(LGA_Summary!$E:$E,LGA_Summary!$A:$A,"NSW",LGA_Summary!$F:$F,1)&gt;0,G8/SUMIFS(LGA_Summary!$E:$E,LGA_Summary!$A:$A,"NSW",LGA_Summary!$F:$F,1)*1000,"")</f>
        <v>4.42703204569114</v>
      </c>
      <c r="S8" s="21" t="n">
        <f aca="false">IF(SUMIFS(LGA_Summary!$E:$E,LGA_Summary!$A:$A,"NSW",LGA_Summary!$F:$F,2)&gt;0,H8/SUMIFS(LGA_Summary!$E:$E,LGA_Summary!$A:$A,"NSW",LGA_Summary!$F:$F,2)*1000,"")</f>
        <v>5.34865783615154</v>
      </c>
      <c r="T8" s="21" t="n">
        <f aca="false">IF(SUMIFS(LGA_Summary!$E:$E,LGA_Summary!$A:$A,"NSW",LGA_Summary!$F:$F,3)&gt;0,I8/SUMIFS(LGA_Summary!$E:$E,LGA_Summary!$A:$A,"NSW",LGA_Summary!$F:$F,3)*1000,"")</f>
        <v>5.77126230275161</v>
      </c>
      <c r="U8" s="21" t="n">
        <f aca="false">IF(SUMIFS(LGA_Summary!$E:$E,LGA_Summary!$A:$A,"NSW",LGA_Summary!$F:$F,4)&gt;0,J8/SUMIFS(LGA_Summary!$E:$E,LGA_Summary!$A:$A,"NSW",LGA_Summary!$F:$F,4)*1000,"")</f>
        <v>9.00547485599965</v>
      </c>
      <c r="V8" s="21" t="n">
        <f aca="false">IF(SUMIFS(LGA_Summary!$E:$E,LGA_Summary!$A:$A,"NSW",LGA_Summary!$F:$F,5)&gt;0,K8/SUMIFS(LGA_Summary!$E:$E,LGA_Summary!$A:$A,"NSW",LGA_Summary!$F:$F,5)*1000,"")</f>
        <v>12.9823934646827</v>
      </c>
      <c r="W8" s="21" t="n">
        <f aca="false">SUM(G8:K8)/SUMIFS(LGA_Summary!$E:$E,LGA_Summary!$A:$A,"NSW")*1000</f>
        <v>7.43444954479239</v>
      </c>
    </row>
    <row r="9" customFormat="false" ht="15" hidden="false" customHeight="false" outlineLevel="0" collapsed="false">
      <c r="A9" s="15" t="n">
        <v>45170</v>
      </c>
      <c r="B9" s="16" t="n">
        <f aca="false">SUMIFS(Stock_NSW_LGA!$M:$M,Stock_NSW_LGA!$C:$C,1,Stock_NSW_LGA!$B:$B,$A9)</f>
        <v>1341480.893</v>
      </c>
      <c r="C9" s="16" t="n">
        <f aca="false">SUMIFS(Stock_NSW_LGA!$M:$M,Stock_NSW_LGA!$C:$C,2,Stock_NSW_LGA!$B:$B,$A9)</f>
        <v>1118433.502</v>
      </c>
      <c r="D9" s="16" t="n">
        <f aca="false">SUMIFS(Stock_NSW_LGA!$M:$M,Stock_NSW_LGA!$C:$C,3,Stock_NSW_LGA!$B:$B,$A9)</f>
        <v>1188357.044</v>
      </c>
      <c r="E9" s="16" t="n">
        <f aca="false">SUMIFS(Stock_NSW_LGA!$M:$M,Stock_NSW_LGA!$C:$C,4,Stock_NSW_LGA!$B:$B,$A9)</f>
        <v>982292.152</v>
      </c>
      <c r="F9" s="16" t="n">
        <f aca="false">SUMIFS(Stock_NSW_LGA!$M:$M,Stock_NSW_LGA!$C:$C,5,Stock_NSW_LGA!$B:$B,$A9)</f>
        <v>856661.148</v>
      </c>
      <c r="G9" s="16" t="n">
        <f aca="false">SUMIFS(Stock_NSW_LGA!$J:$J,Stock_NSW_LGA!$C:$C,1,Stock_NSW_LGA!$B:$B,$A9)</f>
        <v>5911.52</v>
      </c>
      <c r="H9" s="16" t="n">
        <f aca="false">SUMIFS(Stock_NSW_LGA!$J:$J,Stock_NSW_LGA!$C:$C,2,Stock_NSW_LGA!$B:$B,$A9)</f>
        <v>6105.08</v>
      </c>
      <c r="I9" s="16" t="n">
        <f aca="false">SUMIFS(Stock_NSW_LGA!$J:$J,Stock_NSW_LGA!$C:$C,3,Stock_NSW_LGA!$B:$B,$A9)</f>
        <v>8103</v>
      </c>
      <c r="J9" s="16" t="n">
        <f aca="false">SUMIFS(Stock_NSW_LGA!$J:$J,Stock_NSW_LGA!$C:$C,4,Stock_NSW_LGA!$B:$B,$A9)</f>
        <v>12249.76</v>
      </c>
      <c r="K9" s="16" t="n">
        <f aca="false">SUMIFS(Stock_NSW_LGA!$J:$J,Stock_NSW_LGA!$C:$C,5,Stock_NSW_LGA!$B:$B,$A9)</f>
        <v>15318.72</v>
      </c>
      <c r="L9" s="21" t="n">
        <f aca="false">IF(B9&gt;0,G9/B9*1000,"")</f>
        <v>4.40671203805212</v>
      </c>
      <c r="M9" s="21" t="n">
        <f aca="false">IF(C9&gt;0,H9/C9*1000,"")</f>
        <v>5.45859900394865</v>
      </c>
      <c r="N9" s="21" t="n">
        <f aca="false">IF(D9&gt;0,I9/D9*1000,"")</f>
        <v>6.81865777706452</v>
      </c>
      <c r="O9" s="21" t="n">
        <f aca="false">IF(E9&gt;0,J9/E9*1000,"")</f>
        <v>12.470587263737</v>
      </c>
      <c r="P9" s="21" t="n">
        <f aca="false">IF(F9&gt;0,K9/F9*1000,"")</f>
        <v>17.8818895146159</v>
      </c>
      <c r="Q9" s="21" t="n">
        <f aca="false">SUM(G9:K9)/SUM(B9:F9)*1000</f>
        <v>8.69074664667202</v>
      </c>
      <c r="R9" s="21" t="n">
        <f aca="false">IF(SUMIFS(LGA_Summary!$E:$E,LGA_Summary!$A:$A,"NSW",LGA_Summary!$F:$F,1)&gt;0,G9/SUMIFS(LGA_Summary!$E:$E,LGA_Summary!$A:$A,"NSW",LGA_Summary!$F:$F,1)*1000,"")</f>
        <v>5.1975072447458</v>
      </c>
      <c r="S9" s="21" t="n">
        <f aca="false">IF(SUMIFS(LGA_Summary!$E:$E,LGA_Summary!$A:$A,"NSW",LGA_Summary!$F:$F,2)&gt;0,H9/SUMIFS(LGA_Summary!$E:$E,LGA_Summary!$A:$A,"NSW",LGA_Summary!$F:$F,2)*1000,"")</f>
        <v>6.37195666082535</v>
      </c>
      <c r="T9" s="21" t="n">
        <f aca="false">IF(SUMIFS(LGA_Summary!$E:$E,LGA_Summary!$A:$A,"NSW",LGA_Summary!$F:$F,3)&gt;0,I9/SUMIFS(LGA_Summary!$E:$E,LGA_Summary!$A:$A,"NSW",LGA_Summary!$F:$F,3)*1000,"")</f>
        <v>7.04641783179384</v>
      </c>
      <c r="U9" s="21" t="n">
        <f aca="false">IF(SUMIFS(LGA_Summary!$E:$E,LGA_Summary!$A:$A,"NSW",LGA_Summary!$F:$F,4)&gt;0,J9/SUMIFS(LGA_Summary!$E:$E,LGA_Summary!$A:$A,"NSW",LGA_Summary!$F:$F,4)*1000,"")</f>
        <v>11.0541737317005</v>
      </c>
      <c r="V9" s="21" t="n">
        <f aca="false">IF(SUMIFS(LGA_Summary!$E:$E,LGA_Summary!$A:$A,"NSW",LGA_Summary!$F:$F,5)&gt;0,K9/SUMIFS(LGA_Summary!$E:$E,LGA_Summary!$A:$A,"NSW",LGA_Summary!$F:$F,5)*1000,"")</f>
        <v>15.2017576764375</v>
      </c>
      <c r="W9" s="21" t="n">
        <f aca="false">SUM(G9:K9)/SUMIFS(LGA_Summary!$E:$E,LGA_Summary!$A:$A,"NSW")*1000</f>
        <v>8.89488910318226</v>
      </c>
    </row>
    <row r="10" customFormat="false" ht="15" hidden="false" customHeight="false" outlineLevel="0" collapsed="false">
      <c r="A10" s="15" t="n">
        <v>45261</v>
      </c>
      <c r="B10" s="16" t="n">
        <f aca="false">SUMIFS(Stock_NSW_LGA!$M:$M,Stock_NSW_LGA!$C:$C,1,Stock_NSW_LGA!$B:$B,$A10)</f>
        <v>1351135.883</v>
      </c>
      <c r="C10" s="16" t="n">
        <f aca="false">SUMIFS(Stock_NSW_LGA!$M:$M,Stock_NSW_LGA!$C:$C,2,Stock_NSW_LGA!$B:$B,$A10)</f>
        <v>1126496.915</v>
      </c>
      <c r="D10" s="16" t="n">
        <f aca="false">SUMIFS(Stock_NSW_LGA!$M:$M,Stock_NSW_LGA!$C:$C,3,Stock_NSW_LGA!$B:$B,$A10)</f>
        <v>1197298.505</v>
      </c>
      <c r="E10" s="16" t="n">
        <f aca="false">SUMIFS(Stock_NSW_LGA!$M:$M,Stock_NSW_LGA!$C:$C,4,Stock_NSW_LGA!$B:$B,$A10)</f>
        <v>989150.482</v>
      </c>
      <c r="F10" s="16" t="n">
        <f aca="false">SUMIFS(Stock_NSW_LGA!$M:$M,Stock_NSW_LGA!$C:$C,5,Stock_NSW_LGA!$B:$B,$A10)</f>
        <v>861720.408</v>
      </c>
      <c r="G10" s="16" t="n">
        <f aca="false">SUMIFS(Stock_NSW_LGA!$J:$J,Stock_NSW_LGA!$C:$C,1,Stock_NSW_LGA!$B:$B,$A10)</f>
        <v>6755.36</v>
      </c>
      <c r="H10" s="16" t="n">
        <f aca="false">SUMIFS(Stock_NSW_LGA!$J:$J,Stock_NSW_LGA!$C:$C,2,Stock_NSW_LGA!$B:$B,$A10)</f>
        <v>6960.04</v>
      </c>
      <c r="I10" s="16" t="n">
        <f aca="false">SUMIFS(Stock_NSW_LGA!$J:$J,Stock_NSW_LGA!$C:$C,3,Stock_NSW_LGA!$B:$B,$A10)</f>
        <v>9240</v>
      </c>
      <c r="J10" s="16" t="n">
        <f aca="false">SUMIFS(Stock_NSW_LGA!$J:$J,Stock_NSW_LGA!$C:$C,4,Stock_NSW_LGA!$B:$B,$A10)</f>
        <v>14243.8</v>
      </c>
      <c r="K10" s="16" t="n">
        <f aca="false">SUMIFS(Stock_NSW_LGA!$J:$J,Stock_NSW_LGA!$C:$C,5,Stock_NSW_LGA!$B:$B,$A10)</f>
        <v>16946.48</v>
      </c>
      <c r="L10" s="21" t="n">
        <f aca="false">IF(B10&gt;0,G10/B10*1000,"")</f>
        <v>4.99976359520606</v>
      </c>
      <c r="M10" s="21" t="n">
        <f aca="false">IF(C10&gt;0,H10/C10*1000,"")</f>
        <v>6.17848119007055</v>
      </c>
      <c r="N10" s="21" t="n">
        <f aca="false">IF(D10&gt;0,I10/D10*1000,"")</f>
        <v>7.71737370539856</v>
      </c>
      <c r="O10" s="21" t="n">
        <f aca="false">IF(E10&gt;0,J10/E10*1000,"")</f>
        <v>14.4000334218105</v>
      </c>
      <c r="P10" s="21" t="n">
        <f aca="false">IF(F10&gt;0,K10/F10*1000,"")</f>
        <v>19.6658682359998</v>
      </c>
      <c r="Q10" s="21" t="n">
        <f aca="false">SUM(G10:K10)/SUM(B10:F10)*1000</f>
        <v>9.79870037124943</v>
      </c>
      <c r="R10" s="21" t="n">
        <f aca="false">IF(SUMIFS(LGA_Summary!$E:$E,LGA_Summary!$A:$A,"NSW",LGA_Summary!$F:$F,1)&gt;0,G10/SUMIFS(LGA_Summary!$E:$E,LGA_Summary!$A:$A,"NSW",LGA_Summary!$F:$F,1)*1000,"")</f>
        <v>5.93942548462426</v>
      </c>
      <c r="S10" s="21" t="n">
        <f aca="false">IF(SUMIFS(LGA_Summary!$E:$E,LGA_Summary!$A:$A,"NSW",LGA_Summary!$F:$F,2)&gt;0,H10/SUMIFS(LGA_Summary!$E:$E,LGA_Summary!$A:$A,"NSW",LGA_Summary!$F:$F,2)*1000,"")</f>
        <v>7.26429026935124</v>
      </c>
      <c r="T10" s="21" t="n">
        <f aca="false">IF(SUMIFS(LGA_Summary!$E:$E,LGA_Summary!$A:$A,"NSW",LGA_Summary!$F:$F,3)&gt;0,I10/SUMIFS(LGA_Summary!$E:$E,LGA_Summary!$A:$A,"NSW",LGA_Summary!$F:$F,3)*1000,"")</f>
        <v>8.03515991185673</v>
      </c>
      <c r="U10" s="21" t="n">
        <f aca="false">IF(SUMIFS(LGA_Summary!$E:$E,LGA_Summary!$A:$A,"NSW",LGA_Summary!$F:$F,4)&gt;0,J10/SUMIFS(LGA_Summary!$E:$E,LGA_Summary!$A:$A,"NSW",LGA_Summary!$F:$F,4)*1000,"")</f>
        <v>12.8535938499689</v>
      </c>
      <c r="V10" s="21" t="n">
        <f aca="false">IF(SUMIFS(LGA_Summary!$E:$E,LGA_Summary!$A:$A,"NSW",LGA_Summary!$F:$F,5)&gt;0,K10/SUMIFS(LGA_Summary!$E:$E,LGA_Summary!$A:$A,"NSW",LGA_Summary!$F:$F,5)*1000,"")</f>
        <v>16.8170893148118</v>
      </c>
      <c r="W10" s="21" t="n">
        <f aca="false">SUM(G10:K10)/SUMIFS(LGA_Summary!$E:$E,LGA_Summary!$A:$A,"NSW")*1000</f>
        <v>10.0993753369059</v>
      </c>
    </row>
    <row r="11" customFormat="false" ht="15" hidden="false" customHeight="false" outlineLevel="0" collapsed="false">
      <c r="A11" s="15" t="n">
        <v>45352</v>
      </c>
      <c r="B11" s="16" t="n">
        <f aca="false">SUMIFS(Stock_NSW_LGA!$M:$M,Stock_NSW_LGA!$C:$C,1,Stock_NSW_LGA!$B:$B,$A11)</f>
        <v>1356286.817</v>
      </c>
      <c r="C11" s="16" t="n">
        <f aca="false">SUMIFS(Stock_NSW_LGA!$M:$M,Stock_NSW_LGA!$C:$C,2,Stock_NSW_LGA!$B:$B,$A11)</f>
        <v>1132535.444</v>
      </c>
      <c r="D11" s="16" t="n">
        <f aca="false">SUMIFS(Stock_NSW_LGA!$M:$M,Stock_NSW_LGA!$C:$C,3,Stock_NSW_LGA!$B:$B,$A11)</f>
        <v>1200829.334</v>
      </c>
      <c r="E11" s="16" t="n">
        <f aca="false">SUMIFS(Stock_NSW_LGA!$M:$M,Stock_NSW_LGA!$C:$C,4,Stock_NSW_LGA!$B:$B,$A11)</f>
        <v>993492.56</v>
      </c>
      <c r="F11" s="16" t="n">
        <f aca="false">SUMIFS(Stock_NSW_LGA!$M:$M,Stock_NSW_LGA!$C:$C,5,Stock_NSW_LGA!$B:$B,$A11)</f>
        <v>866905.777</v>
      </c>
      <c r="G11" s="16" t="n">
        <f aca="false">SUMIFS(Stock_NSW_LGA!$J:$J,Stock_NSW_LGA!$C:$C,1,Stock_NSW_LGA!$B:$B,$A11)</f>
        <v>7901.52</v>
      </c>
      <c r="H11" s="16" t="n">
        <f aca="false">SUMIFS(Stock_NSW_LGA!$J:$J,Stock_NSW_LGA!$C:$C,2,Stock_NSW_LGA!$B:$B,$A11)</f>
        <v>8109.72</v>
      </c>
      <c r="I11" s="16" t="n">
        <f aca="false">SUMIFS(Stock_NSW_LGA!$J:$J,Stock_NSW_LGA!$C:$C,3,Stock_NSW_LGA!$B:$B,$A11)</f>
        <v>10988.92</v>
      </c>
      <c r="J11" s="16" t="n">
        <f aca="false">SUMIFS(Stock_NSW_LGA!$J:$J,Stock_NSW_LGA!$C:$C,4,Stock_NSW_LGA!$B:$B,$A11)</f>
        <v>16467.32</v>
      </c>
      <c r="K11" s="16" t="n">
        <f aca="false">SUMIFS(Stock_NSW_LGA!$J:$J,Stock_NSW_LGA!$C:$C,5,Stock_NSW_LGA!$B:$B,$A11)</f>
        <v>19774.2</v>
      </c>
      <c r="L11" s="21" t="n">
        <f aca="false">IF(B11&gt;0,G11/B11*1000,"")</f>
        <v>5.82584738048073</v>
      </c>
      <c r="M11" s="21" t="n">
        <f aca="false">IF(C11&gt;0,H11/C11*1000,"")</f>
        <v>7.16067655362493</v>
      </c>
      <c r="N11" s="21" t="n">
        <f aca="false">IF(D11&gt;0,I11/D11*1000,"")</f>
        <v>9.15110889521291</v>
      </c>
      <c r="O11" s="21" t="n">
        <f aca="false">IF(E11&gt;0,J11/E11*1000,"")</f>
        <v>16.5751820023695</v>
      </c>
      <c r="P11" s="21" t="n">
        <f aca="false">IF(F11&gt;0,K11/F11*1000,"")</f>
        <v>22.8100913901281</v>
      </c>
      <c r="Q11" s="21" t="n">
        <f aca="false">SUM(G11:K11)/SUM(B11:F11)*1000</f>
        <v>11.3947947811004</v>
      </c>
      <c r="R11" s="21" t="n">
        <f aca="false">IF(SUMIFS(LGA_Summary!$E:$E,LGA_Summary!$A:$A,"NSW",LGA_Summary!$F:$F,1)&gt;0,G11/SUMIFS(LGA_Summary!$E:$E,LGA_Summary!$A:$A,"NSW",LGA_Summary!$F:$F,1)*1000,"")</f>
        <v>6.94714852432265</v>
      </c>
      <c r="S11" s="21" t="n">
        <f aca="false">IF(SUMIFS(LGA_Summary!$E:$E,LGA_Summary!$A:$A,"NSW",LGA_Summary!$F:$F,2)&gt;0,H11/SUMIFS(LGA_Summary!$E:$E,LGA_Summary!$A:$A,"NSW",LGA_Summary!$F:$F,2)*1000,"")</f>
        <v>8.46422722903361</v>
      </c>
      <c r="T11" s="21" t="n">
        <f aca="false">IF(SUMIFS(LGA_Summary!$E:$E,LGA_Summary!$A:$A,"NSW",LGA_Summary!$F:$F,3)&gt;0,I11/SUMIFS(LGA_Summary!$E:$E,LGA_Summary!$A:$A,"NSW",LGA_Summary!$F:$F,3)*1000,"")</f>
        <v>9.55603132668838</v>
      </c>
      <c r="U11" s="21" t="n">
        <f aca="false">IF(SUMIFS(LGA_Summary!$E:$E,LGA_Summary!$A:$A,"NSW",LGA_Summary!$F:$F,4)&gt;0,J11/SUMIFS(LGA_Summary!$E:$E,LGA_Summary!$A:$A,"NSW",LGA_Summary!$F:$F,4)*1000,"")</f>
        <v>14.8600965386674</v>
      </c>
      <c r="V11" s="21" t="n">
        <f aca="false">IF(SUMIFS(LGA_Summary!$E:$E,LGA_Summary!$A:$A,"NSW",LGA_Summary!$F:$F,5)&gt;0,K11/SUMIFS(LGA_Summary!$E:$E,LGA_Summary!$A:$A,"NSW",LGA_Summary!$F:$F,5)*1000,"")</f>
        <v>19.6232189533728</v>
      </c>
      <c r="W11" s="21" t="n">
        <f aca="false">SUM(G11:K11)/SUMIFS(LGA_Summary!$E:$E,LGA_Summary!$A:$A,"NSW")*1000</f>
        <v>11.795981937183</v>
      </c>
    </row>
    <row r="12" customFormat="false" ht="15" hidden="false" customHeight="false" outlineLevel="0" collapsed="false">
      <c r="A12" s="15" t="n">
        <v>45444</v>
      </c>
      <c r="B12" s="16" t="n">
        <f aca="false">SUMIFS(Stock_NSW_LGA!$M:$M,Stock_NSW_LGA!$C:$C,1,Stock_NSW_LGA!$B:$B,$A12)</f>
        <v>1359571</v>
      </c>
      <c r="C12" s="16" t="n">
        <f aca="false">SUMIFS(Stock_NSW_LGA!$M:$M,Stock_NSW_LGA!$C:$C,2,Stock_NSW_LGA!$B:$B,$A12)</f>
        <v>1136220.214</v>
      </c>
      <c r="D12" s="16" t="n">
        <f aca="false">SUMIFS(Stock_NSW_LGA!$M:$M,Stock_NSW_LGA!$C:$C,3,Stock_NSW_LGA!$B:$B,$A12)</f>
        <v>1205458.151</v>
      </c>
      <c r="E12" s="16" t="n">
        <f aca="false">SUMIFS(Stock_NSW_LGA!$M:$M,Stock_NSW_LGA!$C:$C,4,Stock_NSW_LGA!$B:$B,$A12)</f>
        <v>997832.885</v>
      </c>
      <c r="F12" s="16" t="n">
        <f aca="false">SUMIFS(Stock_NSW_LGA!$M:$M,Stock_NSW_LGA!$C:$C,5,Stock_NSW_LGA!$B:$B,$A12)</f>
        <v>867266.562</v>
      </c>
      <c r="G12" s="16" t="n">
        <f aca="false">SUMIFS(Stock_NSW_LGA!$J:$J,Stock_NSW_LGA!$C:$C,1,Stock_NSW_LGA!$B:$B,$A12)</f>
        <v>8700.36</v>
      </c>
      <c r="H12" s="16" t="n">
        <f aca="false">SUMIFS(Stock_NSW_LGA!$J:$J,Stock_NSW_LGA!$C:$C,2,Stock_NSW_LGA!$B:$B,$A12)</f>
        <v>9087.68</v>
      </c>
      <c r="I12" s="16" t="n">
        <f aca="false">SUMIFS(Stock_NSW_LGA!$J:$J,Stock_NSW_LGA!$C:$C,3,Stock_NSW_LGA!$B:$B,$A12)</f>
        <v>12276.6</v>
      </c>
      <c r="J12" s="16" t="n">
        <f aca="false">SUMIFS(Stock_NSW_LGA!$J:$J,Stock_NSW_LGA!$C:$C,4,Stock_NSW_LGA!$B:$B,$A12)</f>
        <v>18502.72</v>
      </c>
      <c r="K12" s="16" t="n">
        <f aca="false">SUMIFS(Stock_NSW_LGA!$J:$J,Stock_NSW_LGA!$C:$C,5,Stock_NSW_LGA!$B:$B,$A12)</f>
        <v>22010.88</v>
      </c>
      <c r="L12" s="21" t="n">
        <f aca="false">IF(B12&gt;0,G12/B12*1000,"")</f>
        <v>6.39934214542676</v>
      </c>
      <c r="M12" s="21" t="n">
        <f aca="false">IF(C12&gt;0,H12/C12*1000,"")</f>
        <v>7.99816786220281</v>
      </c>
      <c r="N12" s="21" t="n">
        <f aca="false">IF(D12&gt;0,I12/D12*1000,"")</f>
        <v>10.1841776836598</v>
      </c>
      <c r="O12" s="21" t="n">
        <f aca="false">IF(E12&gt;0,J12/E12*1000,"")</f>
        <v>18.5429046067168</v>
      </c>
      <c r="P12" s="21" t="n">
        <f aca="false">IF(F12&gt;0,K12/F12*1000,"")</f>
        <v>25.3796018022888</v>
      </c>
      <c r="Q12" s="21" t="n">
        <f aca="false">SUM(G12:K12)/SUM(B12:F12)*1000</f>
        <v>12.6794497405277</v>
      </c>
      <c r="R12" s="21" t="n">
        <f aca="false">IF(SUMIFS(LGA_Summary!$E:$E,LGA_Summary!$A:$A,"NSW",LGA_Summary!$F:$F,1)&gt;0,G12/SUMIFS(LGA_Summary!$E:$E,LGA_Summary!$A:$A,"NSW",LGA_Summary!$F:$F,1)*1000,"")</f>
        <v>7.64950201164786</v>
      </c>
      <c r="S12" s="21" t="n">
        <f aca="false">IF(SUMIFS(LGA_Summary!$E:$E,LGA_Summary!$A:$A,"NSW",LGA_Summary!$F:$F,2)&gt;0,H12/SUMIFS(LGA_Summary!$E:$E,LGA_Summary!$A:$A,"NSW",LGA_Summary!$F:$F,2)*1000,"")</f>
        <v>9.48493764331496</v>
      </c>
      <c r="T12" s="21" t="n">
        <f aca="false">IF(SUMIFS(LGA_Summary!$E:$E,LGA_Summary!$A:$A,"NSW",LGA_Summary!$F:$F,3)&gt;0,I12/SUMIFS(LGA_Summary!$E:$E,LGA_Summary!$A:$A,"NSW",LGA_Summary!$F:$F,3)*1000,"")</f>
        <v>10.675805646526</v>
      </c>
      <c r="U12" s="21" t="n">
        <f aca="false">IF(SUMIFS(LGA_Summary!$E:$E,LGA_Summary!$A:$A,"NSW",LGA_Summary!$F:$F,4)&gt;0,J12/SUMIFS(LGA_Summary!$E:$E,LGA_Summary!$A:$A,"NSW",LGA_Summary!$F:$F,4)*1000,"")</f>
        <v>16.6968398882108</v>
      </c>
      <c r="V12" s="21" t="n">
        <f aca="false">IF(SUMIFS(LGA_Summary!$E:$E,LGA_Summary!$A:$A,"NSW",LGA_Summary!$F:$F,5)&gt;0,K12/SUMIFS(LGA_Summary!$E:$E,LGA_Summary!$A:$A,"NSW",LGA_Summary!$F:$F,5)*1000,"")</f>
        <v>21.8428213326665</v>
      </c>
      <c r="W12" s="21" t="n">
        <f aca="false">SUM(G12:K12)/SUMIFS(LGA_Summary!$E:$E,LGA_Summary!$A:$A,"NSW")*1000</f>
        <v>13.1644137884726</v>
      </c>
    </row>
    <row r="13" customFormat="false" ht="15" hidden="false" customHeight="false" outlineLevel="0" collapsed="false">
      <c r="A13" s="15" t="n">
        <v>45536</v>
      </c>
      <c r="B13" s="16" t="n">
        <f aca="false">SUMIFS(Stock_NSW_LGA!$M:$M,Stock_NSW_LGA!$C:$C,1,Stock_NSW_LGA!$B:$B,$A13)</f>
        <v>1364714.22</v>
      </c>
      <c r="C13" s="16" t="n">
        <f aca="false">SUMIFS(Stock_NSW_LGA!$M:$M,Stock_NSW_LGA!$C:$C,2,Stock_NSW_LGA!$B:$B,$A13)</f>
        <v>1143830.478</v>
      </c>
      <c r="D13" s="16" t="n">
        <f aca="false">SUMIFS(Stock_NSW_LGA!$M:$M,Stock_NSW_LGA!$C:$C,3,Stock_NSW_LGA!$B:$B,$A13)</f>
        <v>1213551.773</v>
      </c>
      <c r="E13" s="16" t="n">
        <f aca="false">SUMIFS(Stock_NSW_LGA!$M:$M,Stock_NSW_LGA!$C:$C,4,Stock_NSW_LGA!$B:$B,$A13)</f>
        <v>1004247.233</v>
      </c>
      <c r="F13" s="16" t="n">
        <f aca="false">SUMIFS(Stock_NSW_LGA!$M:$M,Stock_NSW_LGA!$C:$C,5,Stock_NSW_LGA!$B:$B,$A13)</f>
        <v>869844.726</v>
      </c>
      <c r="G13" s="16" t="n">
        <f aca="false">SUMIFS(Stock_NSW_LGA!$J:$J,Stock_NSW_LGA!$C:$C,1,Stock_NSW_LGA!$B:$B,$A13)</f>
        <v>9312.96</v>
      </c>
      <c r="H13" s="16" t="n">
        <f aca="false">SUMIFS(Stock_NSW_LGA!$J:$J,Stock_NSW_LGA!$C:$C,2,Stock_NSW_LGA!$B:$B,$A13)</f>
        <v>9727.36</v>
      </c>
      <c r="I13" s="16" t="n">
        <f aca="false">SUMIFS(Stock_NSW_LGA!$J:$J,Stock_NSW_LGA!$C:$C,3,Stock_NSW_LGA!$B:$B,$A13)</f>
        <v>13343.84</v>
      </c>
      <c r="J13" s="16" t="n">
        <f aca="false">SUMIFS(Stock_NSW_LGA!$J:$J,Stock_NSW_LGA!$C:$C,4,Stock_NSW_LGA!$B:$B,$A13)</f>
        <v>19930.88</v>
      </c>
      <c r="K13" s="16" t="n">
        <f aca="false">SUMIFS(Stock_NSW_LGA!$J:$J,Stock_NSW_LGA!$C:$C,5,Stock_NSW_LGA!$B:$B,$A13)</f>
        <v>23514.6</v>
      </c>
      <c r="L13" s="21" t="n">
        <f aca="false">IF(B13&gt;0,G13/B13*1000,"")</f>
        <v>6.82411003235535</v>
      </c>
      <c r="M13" s="21" t="n">
        <f aca="false">IF(C13&gt;0,H13/C13*1000,"")</f>
        <v>8.50419724521451</v>
      </c>
      <c r="N13" s="21" t="n">
        <f aca="false">IF(D13&gt;0,I13/D13*1000,"")</f>
        <v>10.9956907458616</v>
      </c>
      <c r="O13" s="21" t="n">
        <f aca="false">IF(E13&gt;0,J13/E13*1000,"")</f>
        <v>19.8465869210914</v>
      </c>
      <c r="P13" s="21" t="n">
        <f aca="false">IF(F13&gt;0,K13/F13*1000,"")</f>
        <v>27.0331006180062</v>
      </c>
      <c r="Q13" s="21" t="n">
        <f aca="false">SUM(G13:K13)/SUM(B13:F13)*1000</f>
        <v>13.5502299374862</v>
      </c>
      <c r="R13" s="21" t="n">
        <f aca="false">IF(SUMIFS(LGA_Summary!$E:$E,LGA_Summary!$A:$A,"NSW",LGA_Summary!$F:$F,1)&gt;0,G13/SUMIFS(LGA_Summary!$E:$E,LGA_Summary!$A:$A,"NSW",LGA_Summary!$F:$F,1)*1000,"")</f>
        <v>8.18811017640605</v>
      </c>
      <c r="S13" s="21" t="n">
        <f aca="false">IF(SUMIFS(LGA_Summary!$E:$E,LGA_Summary!$A:$A,"NSW",LGA_Summary!$F:$F,2)&gt;0,H13/SUMIFS(LGA_Summary!$E:$E,LGA_Summary!$A:$A,"NSW",LGA_Summary!$F:$F,2)*1000,"")</f>
        <v>10.1525805303528</v>
      </c>
      <c r="T13" s="21" t="n">
        <f aca="false">IF(SUMIFS(LGA_Summary!$E:$E,LGA_Summary!$A:$A,"NSW",LGA_Summary!$F:$F,3)&gt;0,I13/SUMIFS(LGA_Summary!$E:$E,LGA_Summary!$A:$A,"NSW",LGA_Summary!$F:$F,3)*1000,"")</f>
        <v>11.6038840084665</v>
      </c>
      <c r="U13" s="21" t="n">
        <f aca="false">IF(SUMIFS(LGA_Summary!$E:$E,LGA_Summary!$A:$A,"NSW",LGA_Summary!$F:$F,4)&gt;0,J13/SUMIFS(LGA_Summary!$E:$E,LGA_Summary!$A:$A,"NSW",LGA_Summary!$F:$F,4)*1000,"")</f>
        <v>17.9856103422169</v>
      </c>
      <c r="V13" s="21" t="n">
        <f aca="false">IF(SUMIFS(LGA_Summary!$E:$E,LGA_Summary!$A:$A,"NSW",LGA_Summary!$F:$F,5)&gt;0,K13/SUMIFS(LGA_Summary!$E:$E,LGA_Summary!$A:$A,"NSW",LGA_Summary!$F:$F,5)*1000,"")</f>
        <v>23.3350600479908</v>
      </c>
      <c r="W13" s="21" t="n">
        <f aca="false">SUM(G13:K13)/SUMIFS(LGA_Summary!$E:$E,LGA_Summary!$A:$A,"NSW")*1000</f>
        <v>14.1439168558313</v>
      </c>
    </row>
    <row r="14" customFormat="false" ht="15" hidden="false" customHeight="false" outlineLevel="0" collapsed="false">
      <c r="A14" s="15" t="n">
        <v>45627</v>
      </c>
      <c r="B14" s="16" t="n">
        <f aca="false">SUMIFS(Stock_NSW_LGA!$M:$M,Stock_NSW_LGA!$C:$C,1,Stock_NSW_LGA!$B:$B,$A14)</f>
        <v>1371961.379</v>
      </c>
      <c r="C14" s="16" t="n">
        <f aca="false">SUMIFS(Stock_NSW_LGA!$M:$M,Stock_NSW_LGA!$C:$C,2,Stock_NSW_LGA!$B:$B,$A14)</f>
        <v>1149327.463</v>
      </c>
      <c r="D14" s="16" t="n">
        <f aca="false">SUMIFS(Stock_NSW_LGA!$M:$M,Stock_NSW_LGA!$C:$C,3,Stock_NSW_LGA!$B:$B,$A14)</f>
        <v>1221186.374</v>
      </c>
      <c r="E14" s="16" t="n">
        <f aca="false">SUMIFS(Stock_NSW_LGA!$M:$M,Stock_NSW_LGA!$C:$C,4,Stock_NSW_LGA!$B:$B,$A14)</f>
        <v>1009411.22</v>
      </c>
      <c r="F14" s="16" t="n">
        <f aca="false">SUMIFS(Stock_NSW_LGA!$M:$M,Stock_NSW_LGA!$C:$C,5,Stock_NSW_LGA!$B:$B,$A14)</f>
        <v>872631.69</v>
      </c>
      <c r="G14" s="16" t="n">
        <f aca="false">SUMIFS(Stock_NSW_LGA!$J:$J,Stock_NSW_LGA!$C:$C,1,Stock_NSW_LGA!$B:$B,$A14)</f>
        <v>10005.52</v>
      </c>
      <c r="H14" s="16" t="n">
        <f aca="false">SUMIFS(Stock_NSW_LGA!$J:$J,Stock_NSW_LGA!$C:$C,2,Stock_NSW_LGA!$B:$B,$A14)</f>
        <v>10581.88</v>
      </c>
      <c r="I14" s="16" t="n">
        <f aca="false">SUMIFS(Stock_NSW_LGA!$J:$J,Stock_NSW_LGA!$C:$C,3,Stock_NSW_LGA!$B:$B,$A14)</f>
        <v>14462.4</v>
      </c>
      <c r="J14" s="16" t="n">
        <f aca="false">SUMIFS(Stock_NSW_LGA!$J:$J,Stock_NSW_LGA!$C:$C,4,Stock_NSW_LGA!$B:$B,$A14)</f>
        <v>21592.84</v>
      </c>
      <c r="K14" s="16" t="n">
        <f aca="false">SUMIFS(Stock_NSW_LGA!$J:$J,Stock_NSW_LGA!$C:$C,5,Stock_NSW_LGA!$B:$B,$A14)</f>
        <v>25259.24</v>
      </c>
      <c r="L14" s="21" t="n">
        <f aca="false">IF(B14&gt;0,G14/B14*1000,"")</f>
        <v>7.29285835093467</v>
      </c>
      <c r="M14" s="21" t="n">
        <f aca="false">IF(C14&gt;0,H14/C14*1000,"")</f>
        <v>9.20701918353099</v>
      </c>
      <c r="N14" s="21" t="n">
        <f aca="false">IF(D14&gt;0,I14/D14*1000,"")</f>
        <v>11.8429097375435</v>
      </c>
      <c r="O14" s="21" t="n">
        <f aca="false">IF(E14&gt;0,J14/E14*1000,"")</f>
        <v>21.3915197019506</v>
      </c>
      <c r="P14" s="21" t="n">
        <f aca="false">IF(F14&gt;0,K14/F14*1000,"")</f>
        <v>28.94604939227</v>
      </c>
      <c r="Q14" s="21" t="n">
        <f aca="false">SUM(G14:K14)/SUM(B14:F14)*1000</f>
        <v>14.5615816617959</v>
      </c>
      <c r="R14" s="21" t="n">
        <f aca="false">IF(SUMIFS(LGA_Summary!$E:$E,LGA_Summary!$A:$A,"NSW",LGA_Summary!$F:$F,1)&gt;0,G14/SUMIFS(LGA_Summary!$E:$E,LGA_Summary!$A:$A,"NSW",LGA_Summary!$F:$F,1)*1000,"")</f>
        <v>8.79702051036773</v>
      </c>
      <c r="S14" s="21" t="n">
        <f aca="false">IF(SUMIFS(LGA_Summary!$E:$E,LGA_Summary!$A:$A,"NSW",LGA_Summary!$F:$F,2)&gt;0,H14/SUMIFS(LGA_Summary!$E:$E,LGA_Summary!$A:$A,"NSW",LGA_Summary!$F:$F,2)*1000,"")</f>
        <v>11.0444549047768</v>
      </c>
      <c r="T14" s="21" t="n">
        <f aca="false">IF(SUMIFS(LGA_Summary!$E:$E,LGA_Summary!$A:$A,"NSW",LGA_Summary!$F:$F,3)&gt;0,I14/SUMIFS(LGA_Summary!$E:$E,LGA_Summary!$A:$A,"NSW",LGA_Summary!$F:$F,3)*1000,"")</f>
        <v>12.5765905529477</v>
      </c>
      <c r="U14" s="21" t="n">
        <f aca="false">IF(SUMIFS(LGA_Summary!$E:$E,LGA_Summary!$A:$A,"NSW",LGA_Summary!$F:$F,4)&gt;0,J14/SUMIFS(LGA_Summary!$E:$E,LGA_Summary!$A:$A,"NSW",LGA_Summary!$F:$F,4)*1000,"")</f>
        <v>19.4853617312348</v>
      </c>
      <c r="V14" s="21" t="n">
        <f aca="false">IF(SUMIFS(LGA_Summary!$E:$E,LGA_Summary!$A:$A,"NSW",LGA_Summary!$F:$F,5)&gt;0,K14/SUMIFS(LGA_Summary!$E:$E,LGA_Summary!$A:$A,"NSW",LGA_Summary!$F:$F,5)*1000,"")</f>
        <v>25.0663792778363</v>
      </c>
      <c r="W14" s="21" t="n">
        <f aca="false">SUM(G14:K14)/SUMIFS(LGA_Summary!$E:$E,LGA_Summary!$A:$A,"NSW")*1000</f>
        <v>15.2765248662169</v>
      </c>
    </row>
    <row r="15" customFormat="false" ht="15" hidden="false" customHeight="false" outlineLevel="0" collapsed="false">
      <c r="A15" s="15" t="n">
        <v>45717</v>
      </c>
      <c r="B15" s="16" t="n">
        <f aca="false">SUMIFS(Stock_NSW_LGA!$M:$M,Stock_NSW_LGA!$C:$C,1,Stock_NSW_LGA!$B:$B,$A15)</f>
        <v>1374572.348</v>
      </c>
      <c r="C15" s="16" t="n">
        <f aca="false">SUMIFS(Stock_NSW_LGA!$M:$M,Stock_NSW_LGA!$C:$C,2,Stock_NSW_LGA!$B:$B,$A15)</f>
        <v>1153100.259</v>
      </c>
      <c r="D15" s="16" t="n">
        <f aca="false">SUMIFS(Stock_NSW_LGA!$M:$M,Stock_NSW_LGA!$C:$C,3,Stock_NSW_LGA!$B:$B,$A15)</f>
        <v>1226230.508</v>
      </c>
      <c r="E15" s="16" t="n">
        <f aca="false">SUMIFS(Stock_NSW_LGA!$M:$M,Stock_NSW_LGA!$C:$C,4,Stock_NSW_LGA!$B:$B,$A15)</f>
        <v>1014745.003</v>
      </c>
      <c r="F15" s="16" t="n">
        <f aca="false">SUMIFS(Stock_NSW_LGA!$M:$M,Stock_NSW_LGA!$C:$C,5,Stock_NSW_LGA!$B:$B,$A15)</f>
        <v>875205.581</v>
      </c>
      <c r="G15" s="16" t="n">
        <f aca="false">SUMIFS(Stock_NSW_LGA!$J:$J,Stock_NSW_LGA!$C:$C,1,Stock_NSW_LGA!$B:$B,$A15)</f>
        <v>10741.68</v>
      </c>
      <c r="H15" s="16" t="n">
        <f aca="false">SUMIFS(Stock_NSW_LGA!$J:$J,Stock_NSW_LGA!$C:$C,2,Stock_NSW_LGA!$B:$B,$A15)</f>
        <v>11340.84</v>
      </c>
      <c r="I15" s="16" t="n">
        <f aca="false">SUMIFS(Stock_NSW_LGA!$J:$J,Stock_NSW_LGA!$C:$C,3,Stock_NSW_LGA!$B:$B,$A15)</f>
        <v>15568.84</v>
      </c>
      <c r="J15" s="16" t="n">
        <f aca="false">SUMIFS(Stock_NSW_LGA!$J:$J,Stock_NSW_LGA!$C:$C,4,Stock_NSW_LGA!$B:$B,$A15)</f>
        <v>23518.2</v>
      </c>
      <c r="K15" s="16" t="n">
        <f aca="false">SUMIFS(Stock_NSW_LGA!$J:$J,Stock_NSW_LGA!$C:$C,5,Stock_NSW_LGA!$B:$B,$A15)</f>
        <v>27205.28</v>
      </c>
      <c r="L15" s="21" t="n">
        <f aca="false">IF(B15&gt;0,G15/B15*1000,"")</f>
        <v>7.81456139113312</v>
      </c>
      <c r="M15" s="21" t="n">
        <f aca="false">IF(C15&gt;0,H15/C15*1000,"")</f>
        <v>9.83508581451112</v>
      </c>
      <c r="N15" s="21" t="n">
        <f aca="false">IF(D15&gt;0,I15/D15*1000,"")</f>
        <v>12.6965035516797</v>
      </c>
      <c r="O15" s="21" t="n">
        <f aca="false">IF(E15&gt;0,J15/E15*1000,"")</f>
        <v>23.1764629837749</v>
      </c>
      <c r="P15" s="21" t="n">
        <f aca="false">IF(F15&gt;0,K15/F15*1000,"")</f>
        <v>31.084445289889</v>
      </c>
      <c r="Q15" s="21" t="n">
        <f aca="false">SUM(G15:K15)/SUM(B15:F15)*1000</f>
        <v>15.6585986655995</v>
      </c>
      <c r="R15" s="21" t="n">
        <f aca="false">IF(SUMIFS(LGA_Summary!$E:$E,LGA_Summary!$A:$A,"NSW",LGA_Summary!$F:$F,1)&gt;0,G15/SUMIFS(LGA_Summary!$E:$E,LGA_Summary!$A:$A,"NSW",LGA_Summary!$F:$F,1)*1000,"")</f>
        <v>9.44426469346988</v>
      </c>
      <c r="S15" s="21" t="n">
        <f aca="false">IF(SUMIFS(LGA_Summary!$E:$E,LGA_Summary!$A:$A,"NSW",LGA_Summary!$F:$F,2)&gt;0,H15/SUMIFS(LGA_Summary!$E:$E,LGA_Summary!$A:$A,"NSW",LGA_Summary!$F:$F,2)*1000,"")</f>
        <v>11.8365919819813</v>
      </c>
      <c r="T15" s="21" t="n">
        <f aca="false">IF(SUMIFS(LGA_Summary!$E:$E,LGA_Summary!$A:$A,"NSW",LGA_Summary!$F:$F,3)&gt;0,I15/SUMIFS(LGA_Summary!$E:$E,LGA_Summary!$A:$A,"NSW",LGA_Summary!$F:$F,3)*1000,"")</f>
        <v>13.53875747209</v>
      </c>
      <c r="U15" s="21" t="n">
        <f aca="false">IF(SUMIFS(LGA_Summary!$E:$E,LGA_Summary!$A:$A,"NSW",LGA_Summary!$F:$F,4)&gt;0,J15/SUMIFS(LGA_Summary!$E:$E,LGA_Summary!$A:$A,"NSW",LGA_Summary!$F:$F,4)*1000,"")</f>
        <v>21.2228050718445</v>
      </c>
      <c r="V15" s="21" t="n">
        <f aca="false">IF(SUMIFS(LGA_Summary!$E:$E,LGA_Summary!$A:$A,"NSW",LGA_Summary!$F:$F,5)&gt;0,K15/SUMIFS(LGA_Summary!$E:$E,LGA_Summary!$A:$A,"NSW",LGA_Summary!$F:$F,5)*1000,"")</f>
        <v>26.9975607674552</v>
      </c>
      <c r="W15" s="21" t="n">
        <f aca="false">SUM(G15:K15)/SUMIFS(LGA_Summary!$E:$E,LGA_Summary!$A:$A,"NSW")*1000</f>
        <v>16.4838760820623</v>
      </c>
    </row>
    <row r="16" customFormat="false" ht="15" hidden="false" customHeight="false" outlineLevel="0" collapsed="false">
      <c r="A16" s="15" t="n">
        <v>45809</v>
      </c>
      <c r="B16" s="16" t="n">
        <f aca="false">SUMIFS(Stock_NSW_LGA!$M:$M,Stock_NSW_LGA!$C:$C,1,Stock_NSW_LGA!$B:$B,$A16)</f>
        <v>1373420.11</v>
      </c>
      <c r="C16" s="16" t="n">
        <f aca="false">SUMIFS(Stock_NSW_LGA!$M:$M,Stock_NSW_LGA!$C:$C,2,Stock_NSW_LGA!$B:$B,$A16)</f>
        <v>1153715.228</v>
      </c>
      <c r="D16" s="16" t="n">
        <f aca="false">SUMIFS(Stock_NSW_LGA!$M:$M,Stock_NSW_LGA!$C:$C,3,Stock_NSW_LGA!$B:$B,$A16)</f>
        <v>1228250.83</v>
      </c>
      <c r="E16" s="16" t="n">
        <f aca="false">SUMIFS(Stock_NSW_LGA!$M:$M,Stock_NSW_LGA!$C:$C,4,Stock_NSW_LGA!$B:$B,$A16)</f>
        <v>1018108.561</v>
      </c>
      <c r="F16" s="16" t="n">
        <f aca="false">SUMIFS(Stock_NSW_LGA!$M:$M,Stock_NSW_LGA!$C:$C,5,Stock_NSW_LGA!$B:$B,$A16)</f>
        <v>874381.29</v>
      </c>
      <c r="G16" s="16" t="n">
        <f aca="false">SUMIFS(Stock_NSW_LGA!$J:$J,Stock_NSW_LGA!$C:$C,1,Stock_NSW_LGA!$B:$B,$A16)</f>
        <v>11715.04</v>
      </c>
      <c r="H16" s="16" t="n">
        <f aca="false">SUMIFS(Stock_NSW_LGA!$J:$J,Stock_NSW_LGA!$C:$C,2,Stock_NSW_LGA!$B:$B,$A16)</f>
        <v>12614.92</v>
      </c>
      <c r="I16" s="16" t="n">
        <f aca="false">SUMIFS(Stock_NSW_LGA!$J:$J,Stock_NSW_LGA!$C:$C,3,Stock_NSW_LGA!$B:$B,$A16)</f>
        <v>17377.44</v>
      </c>
      <c r="J16" s="16" t="n">
        <f aca="false">SUMIFS(Stock_NSW_LGA!$J:$J,Stock_NSW_LGA!$C:$C,4,Stock_NSW_LGA!$B:$B,$A16)</f>
        <v>26026</v>
      </c>
      <c r="K16" s="16" t="n">
        <f aca="false">SUMIFS(Stock_NSW_LGA!$J:$J,Stock_NSW_LGA!$C:$C,5,Stock_NSW_LGA!$B:$B,$A16)</f>
        <v>29705.24</v>
      </c>
      <c r="L16" s="21" t="n">
        <f aca="false">IF(B16&gt;0,G16/B16*1000,"")</f>
        <v>8.5298299585842</v>
      </c>
      <c r="M16" s="21" t="n">
        <f aca="false">IF(C16&gt;0,H16/C16*1000,"")</f>
        <v>10.9341713568853</v>
      </c>
      <c r="N16" s="21" t="n">
        <f aca="false">IF(D16&gt;0,I16/D16*1000,"")</f>
        <v>14.1481198917651</v>
      </c>
      <c r="O16" s="21" t="n">
        <f aca="false">IF(E16&gt;0,J16/E16*1000,"")</f>
        <v>25.5630892391642</v>
      </c>
      <c r="P16" s="21" t="n">
        <f aca="false">IF(F16&gt;0,K16/F16*1000,"")</f>
        <v>33.9728678320644</v>
      </c>
      <c r="Q16" s="21" t="n">
        <f aca="false">SUM(G16:K16)/SUM(B16:F16)*1000</f>
        <v>17.2522625624584</v>
      </c>
      <c r="R16" s="21" t="n">
        <f aca="false">IF(SUMIFS(LGA_Summary!$E:$E,LGA_Summary!$A:$A,"NSW",LGA_Summary!$F:$F,1)&gt;0,G16/SUMIFS(LGA_Summary!$E:$E,LGA_Summary!$A:$A,"NSW",LGA_Summary!$F:$F,1)*1000,"")</f>
        <v>10.3000590833638</v>
      </c>
      <c r="S16" s="21" t="n">
        <f aca="false">IF(SUMIFS(LGA_Summary!$E:$E,LGA_Summary!$A:$A,"NSW",LGA_Summary!$F:$F,2)&gt;0,H16/SUMIFS(LGA_Summary!$E:$E,LGA_Summary!$A:$A,"NSW",LGA_Summary!$F:$F,2)*1000,"")</f>
        <v>13.1663669468343</v>
      </c>
      <c r="T16" s="21" t="n">
        <f aca="false">IF(SUMIFS(LGA_Summary!$E:$E,LGA_Summary!$A:$A,"NSW",LGA_Summary!$F:$F,3)&gt;0,I16/SUMIFS(LGA_Summary!$E:$E,LGA_Summary!$A:$A,"NSW",LGA_Summary!$F:$F,3)*1000,"")</f>
        <v>15.1115269760493</v>
      </c>
      <c r="U16" s="21" t="n">
        <f aca="false">IF(SUMIFS(LGA_Summary!$E:$E,LGA_Summary!$A:$A,"NSW",LGA_Summary!$F:$F,4)&gt;0,J16/SUMIFS(LGA_Summary!$E:$E,LGA_Summary!$A:$A,"NSW",LGA_Summary!$F:$F,4)*1000,"")</f>
        <v>23.4858418076139</v>
      </c>
      <c r="V16" s="21" t="n">
        <f aca="false">IF(SUMIFS(LGA_Summary!$E:$E,LGA_Summary!$A:$A,"NSW",LGA_Summary!$F:$F,5)&gt;0,K16/SUMIFS(LGA_Summary!$E:$E,LGA_Summary!$A:$A,"NSW",LGA_Summary!$F:$F,5)*1000,"")</f>
        <v>29.4784329369829</v>
      </c>
      <c r="W16" s="21" t="n">
        <f aca="false">SUM(G16:K16)/SUMIFS(LGA_Summary!$E:$E,LGA_Summary!$A:$A,"NSW")*1000</f>
        <v>18.174476665131</v>
      </c>
    </row>
    <row r="17" customFormat="false" ht="15" hidden="false" customHeight="false" outlineLevel="0" collapsed="false">
      <c r="A17" s="15" t="n">
        <v>45901</v>
      </c>
      <c r="B17" s="16" t="n">
        <f aca="false">SUMIFS(Stock_NSW_LGA!$M:$M,Stock_NSW_LGA!$C:$C,1,Stock_NSW_LGA!$B:$B,$A17)</f>
        <v>1380094.797</v>
      </c>
      <c r="C17" s="16" t="n">
        <f aca="false">SUMIFS(Stock_NSW_LGA!$M:$M,Stock_NSW_LGA!$C:$C,2,Stock_NSW_LGA!$B:$B,$A17)</f>
        <v>1160602.034</v>
      </c>
      <c r="D17" s="16" t="n">
        <f aca="false">SUMIFS(Stock_NSW_LGA!$M:$M,Stock_NSW_LGA!$C:$C,3,Stock_NSW_LGA!$B:$B,$A17)</f>
        <v>1233455.45</v>
      </c>
      <c r="E17" s="16" t="n">
        <f aca="false">SUMIFS(Stock_NSW_LGA!$M:$M,Stock_NSW_LGA!$C:$C,4,Stock_NSW_LGA!$B:$B,$A17)</f>
        <v>1022657.326</v>
      </c>
      <c r="F17" s="16" t="n">
        <f aca="false">SUMIFS(Stock_NSW_LGA!$M:$M,Stock_NSW_LGA!$C:$C,5,Stock_NSW_LGA!$B:$B,$A17)</f>
        <v>879118.657</v>
      </c>
      <c r="G17" s="16" t="n">
        <f aca="false">SUMIFS(Stock_NSW_LGA!$J:$J,Stock_NSW_LGA!$C:$C,1,Stock_NSW_LGA!$B:$B,$A17)</f>
        <v>12760.6</v>
      </c>
      <c r="H17" s="16" t="n">
        <f aca="false">SUMIFS(Stock_NSW_LGA!$J:$J,Stock_NSW_LGA!$C:$C,2,Stock_NSW_LGA!$B:$B,$A17)</f>
        <v>13816.8</v>
      </c>
      <c r="I17" s="16" t="n">
        <f aca="false">SUMIFS(Stock_NSW_LGA!$J:$J,Stock_NSW_LGA!$C:$C,3,Stock_NSW_LGA!$B:$B,$A17)</f>
        <v>18963</v>
      </c>
      <c r="J17" s="16" t="n">
        <f aca="false">SUMIFS(Stock_NSW_LGA!$J:$J,Stock_NSW_LGA!$C:$C,4,Stock_NSW_LGA!$B:$B,$A17)</f>
        <v>28261.76</v>
      </c>
      <c r="K17" s="16" t="n">
        <f aca="false">SUMIFS(Stock_NSW_LGA!$J:$J,Stock_NSW_LGA!$C:$C,5,Stock_NSW_LGA!$B:$B,$A17)</f>
        <v>32332.72</v>
      </c>
      <c r="L17" s="21" t="n">
        <f aca="false">IF(B17&gt;0,G17/B17*1000,"")</f>
        <v>9.24617644218247</v>
      </c>
      <c r="M17" s="21" t="n">
        <f aca="false">IF(C17&gt;0,H17/C17*1000,"")</f>
        <v>11.9048559241109</v>
      </c>
      <c r="N17" s="21" t="n">
        <f aca="false">IF(D17&gt;0,I17/D17*1000,"")</f>
        <v>15.3738831832151</v>
      </c>
      <c r="O17" s="21" t="n">
        <f aca="false">IF(E17&gt;0,J17/E17*1000,"")</f>
        <v>27.6356109534192</v>
      </c>
      <c r="P17" s="21" t="n">
        <f aca="false">IF(F17&gt;0,K17/F17*1000,"")</f>
        <v>36.7785619637919</v>
      </c>
      <c r="Q17" s="21" t="n">
        <f aca="false">SUM(G17:K17)/SUM(B17:F17)*1000</f>
        <v>18.6991228682661</v>
      </c>
      <c r="R17" s="21" t="n">
        <f aca="false">IF(SUMIFS(LGA_Summary!$E:$E,LGA_Summary!$A:$A,"NSW",LGA_Summary!$F:$F,1)&gt;0,G17/SUMIFS(LGA_Summary!$E:$E,LGA_Summary!$A:$A,"NSW",LGA_Summary!$F:$F,1)*1000,"")</f>
        <v>11.2193329206876</v>
      </c>
      <c r="S17" s="21" t="n">
        <f aca="false">IF(SUMIFS(LGA_Summary!$E:$E,LGA_Summary!$A:$A,"NSW",LGA_Summary!$F:$F,2)&gt;0,H17/SUMIFS(LGA_Summary!$E:$E,LGA_Summary!$A:$A,"NSW",LGA_Summary!$F:$F,2)*1000,"")</f>
        <v>14.4207857704226</v>
      </c>
      <c r="T17" s="21" t="n">
        <f aca="false">IF(SUMIFS(LGA_Summary!$E:$E,LGA_Summary!$A:$A,"NSW",LGA_Summary!$F:$F,3)&gt;0,I17/SUMIFS(LGA_Summary!$E:$E,LGA_Summary!$A:$A,"NSW",LGA_Summary!$F:$F,3)*1000,"")</f>
        <v>16.4903395463787</v>
      </c>
      <c r="U17" s="21" t="n">
        <f aca="false">IF(SUMIFS(LGA_Summary!$E:$E,LGA_Summary!$A:$A,"NSW",LGA_Summary!$F:$F,4)&gt;0,J17/SUMIFS(LGA_Summary!$E:$E,LGA_Summary!$A:$A,"NSW",LGA_Summary!$F:$F,4)*1000,"")</f>
        <v>25.5033898626278</v>
      </c>
      <c r="V17" s="21" t="n">
        <f aca="false">IF(SUMIFS(LGA_Summary!$E:$E,LGA_Summary!$A:$A,"NSW",LGA_Summary!$F:$F,5)&gt;0,K17/SUMIFS(LGA_Summary!$E:$E,LGA_Summary!$A:$A,"NSW",LGA_Summary!$F:$F,5)*1000,"")</f>
        <v>32.0858514588754</v>
      </c>
      <c r="W17" s="21" t="n">
        <f aca="false">SUM(G17:K17)/SUMIFS(LGA_Summary!$E:$E,LGA_Summary!$A:$A,"NSW")*1000</f>
        <v>19.7965191213309</v>
      </c>
    </row>
    <row r="18" customFormat="false" ht="15" hidden="false" customHeight="false" outlineLevel="0" collapsed="false">
      <c r="A18" s="15" t="n">
        <v>45992</v>
      </c>
      <c r="B18" s="16" t="n">
        <f aca="false">SUMIFS(Stock_NSW_LGA!$M:$M,Stock_NSW_LGA!$C:$C,1,Stock_NSW_LGA!$B:$B,$A18)</f>
        <v>1386310.618</v>
      </c>
      <c r="C18" s="16" t="n">
        <f aca="false">SUMIFS(Stock_NSW_LGA!$M:$M,Stock_NSW_LGA!$C:$C,2,Stock_NSW_LGA!$B:$B,$A18)</f>
        <v>1166260.369</v>
      </c>
      <c r="D18" s="16" t="n">
        <f aca="false">SUMIFS(Stock_NSW_LGA!$M:$M,Stock_NSW_LGA!$C:$C,3,Stock_NSW_LGA!$B:$B,$A18)</f>
        <v>1240973.593</v>
      </c>
      <c r="E18" s="16" t="n">
        <f aca="false">SUMIFS(Stock_NSW_LGA!$M:$M,Stock_NSW_LGA!$C:$C,4,Stock_NSW_LGA!$B:$B,$A18)</f>
        <v>1028697.157</v>
      </c>
      <c r="F18" s="16" t="n">
        <f aca="false">SUMIFS(Stock_NSW_LGA!$M:$M,Stock_NSW_LGA!$C:$C,5,Stock_NSW_LGA!$B:$B,$A18)</f>
        <v>881154.309</v>
      </c>
      <c r="G18" s="16" t="n">
        <f aca="false">SUMIFS(Stock_NSW_LGA!$J:$J,Stock_NSW_LGA!$C:$C,1,Stock_NSW_LGA!$B:$B,$A18)</f>
        <v>13829.44</v>
      </c>
      <c r="H18" s="16" t="n">
        <f aca="false">SUMIFS(Stock_NSW_LGA!$J:$J,Stock_NSW_LGA!$C:$C,2,Stock_NSW_LGA!$B:$B,$A18)</f>
        <v>14950</v>
      </c>
      <c r="I18" s="16" t="n">
        <f aca="false">SUMIFS(Stock_NSW_LGA!$J:$J,Stock_NSW_LGA!$C:$C,3,Stock_NSW_LGA!$B:$B,$A18)</f>
        <v>20366.52</v>
      </c>
      <c r="J18" s="16" t="n">
        <f aca="false">SUMIFS(Stock_NSW_LGA!$J:$J,Stock_NSW_LGA!$C:$C,4,Stock_NSW_LGA!$B:$B,$A18)</f>
        <v>30653.76</v>
      </c>
      <c r="K18" s="16" t="n">
        <f aca="false">SUMIFS(Stock_NSW_LGA!$J:$J,Stock_NSW_LGA!$C:$C,5,Stock_NSW_LGA!$B:$B,$A18)</f>
        <v>34902.48</v>
      </c>
      <c r="L18" s="21" t="n">
        <f aca="false">IF(B18&gt;0,G18/B18*1000,"")</f>
        <v>9.97571526931781</v>
      </c>
      <c r="M18" s="21" t="n">
        <f aca="false">IF(C18&gt;0,H18/C18*1000,"")</f>
        <v>12.8187499098668</v>
      </c>
      <c r="N18" s="21" t="n">
        <f aca="false">IF(D18&gt;0,I18/D18*1000,"")</f>
        <v>16.4117271430126</v>
      </c>
      <c r="O18" s="21" t="n">
        <f aca="false">IF(E18&gt;0,J18/E18*1000,"")</f>
        <v>29.7986242028664</v>
      </c>
      <c r="P18" s="21" t="n">
        <f aca="false">IF(F18&gt;0,K18/F18*1000,"")</f>
        <v>39.6099521315511</v>
      </c>
      <c r="Q18" s="21" t="n">
        <f aca="false">SUM(G18:K18)/SUM(B18:F18)*1000</f>
        <v>20.1112107724739</v>
      </c>
      <c r="R18" s="21" t="n">
        <f aca="false">IF(SUMIFS(LGA_Summary!$E:$E,LGA_Summary!$A:$A,"NSW",LGA_Summary!$F:$F,1)&gt;0,G18/SUMIFS(LGA_Summary!$E:$E,LGA_Summary!$A:$A,"NSW",LGA_Summary!$F:$F,1)*1000,"")</f>
        <v>12.1590749233323</v>
      </c>
      <c r="S18" s="21" t="n">
        <f aca="false">IF(SUMIFS(LGA_Summary!$E:$E,LGA_Summary!$A:$A,"NSW",LGA_Summary!$F:$F,2)&gt;0,H18/SUMIFS(LGA_Summary!$E:$E,LGA_Summary!$A:$A,"NSW",LGA_Summary!$F:$F,2)*1000,"")</f>
        <v>15.6035223255615</v>
      </c>
      <c r="T18" s="21" t="n">
        <f aca="false">IF(SUMIFS(LGA_Summary!$E:$E,LGA_Summary!$A:$A,"NSW",LGA_Summary!$F:$F,3)&gt;0,I18/SUMIFS(LGA_Summary!$E:$E,LGA_Summary!$A:$A,"NSW",LGA_Summary!$F:$F,3)*1000,"")</f>
        <v>17.7108490311719</v>
      </c>
      <c r="U18" s="21" t="n">
        <f aca="false">IF(SUMIFS(LGA_Summary!$E:$E,LGA_Summary!$A:$A,"NSW",LGA_Summary!$F:$F,4)&gt;0,J18/SUMIFS(LGA_Summary!$E:$E,LGA_Summary!$A:$A,"NSW",LGA_Summary!$F:$F,4)*1000,"")</f>
        <v>27.6619287700209</v>
      </c>
      <c r="V18" s="21" t="n">
        <f aca="false">IF(SUMIFS(LGA_Summary!$E:$E,LGA_Summary!$A:$A,"NSW",LGA_Summary!$F:$F,5)&gt;0,K18/SUMIFS(LGA_Summary!$E:$E,LGA_Summary!$A:$A,"NSW",LGA_Summary!$F:$F,5)*1000,"")</f>
        <v>34.6359906876492</v>
      </c>
      <c r="W18" s="21" t="n">
        <f aca="false">SUM(G18:K18)/SUMIFS(LGA_Summary!$E:$E,LGA_Summary!$A:$A,"NSW")*1000</f>
        <v>21.3945151260238</v>
      </c>
    </row>
    <row r="19" customFormat="false" ht="15" hidden="false" customHeight="false" outlineLevel="0" collapsed="false">
      <c r="A19" s="15" t="n">
        <v>46082</v>
      </c>
      <c r="B19" s="16" t="n">
        <f aca="false">SUMIFS(Stock_NSW_LGA!$M:$M,Stock_NSW_LGA!$C:$C,1,Stock_NSW_LGA!$B:$B,$A19)</f>
        <v>1388779.525</v>
      </c>
      <c r="C19" s="16" t="n">
        <f aca="false">SUMIFS(Stock_NSW_LGA!$M:$M,Stock_NSW_LGA!$C:$C,2,Stock_NSW_LGA!$B:$B,$A19)</f>
        <v>1169246.753</v>
      </c>
      <c r="D19" s="16" t="n">
        <f aca="false">SUMIFS(Stock_NSW_LGA!$M:$M,Stock_NSW_LGA!$C:$C,3,Stock_NSW_LGA!$B:$B,$A19)</f>
        <v>1245563.775</v>
      </c>
      <c r="E19" s="16" t="n">
        <f aca="false">SUMIFS(Stock_NSW_LGA!$M:$M,Stock_NSW_LGA!$C:$C,4,Stock_NSW_LGA!$B:$B,$A19)</f>
        <v>1032996.9</v>
      </c>
      <c r="F19" s="16" t="n">
        <f aca="false">SUMIFS(Stock_NSW_LGA!$M:$M,Stock_NSW_LGA!$C:$C,5,Stock_NSW_LGA!$B:$B,$A19)</f>
        <v>883305.264</v>
      </c>
      <c r="G19" s="16" t="n">
        <f aca="false">SUMIFS(Stock_NSW_LGA!$J:$J,Stock_NSW_LGA!$C:$C,1,Stock_NSW_LGA!$B:$B,$A19)</f>
        <v>15453.12</v>
      </c>
      <c r="H19" s="16" t="n">
        <f aca="false">SUMIFS(Stock_NSW_LGA!$J:$J,Stock_NSW_LGA!$C:$C,2,Stock_NSW_LGA!$B:$B,$A19)</f>
        <v>16543.84</v>
      </c>
      <c r="I19" s="16" t="n">
        <f aca="false">SUMIFS(Stock_NSW_LGA!$J:$J,Stock_NSW_LGA!$C:$C,3,Stock_NSW_LGA!$B:$B,$A19)</f>
        <v>22502.04</v>
      </c>
      <c r="J19" s="16" t="n">
        <f aca="false">SUMIFS(Stock_NSW_LGA!$J:$J,Stock_NSW_LGA!$C:$C,4,Stock_NSW_LGA!$B:$B,$A19)</f>
        <v>32942.36</v>
      </c>
      <c r="K19" s="16" t="n">
        <f aca="false">SUMIFS(Stock_NSW_LGA!$J:$J,Stock_NSW_LGA!$C:$C,5,Stock_NSW_LGA!$B:$B,$A19)</f>
        <v>37850.24</v>
      </c>
      <c r="L19" s="21" t="n">
        <f aca="false">IF(B19&gt;0,G19/B19*1000,"")</f>
        <v>11.1271225718856</v>
      </c>
      <c r="M19" s="21" t="n">
        <f aca="false">IF(C19&gt;0,H19/C19*1000,"")</f>
        <v>14.1491434186604</v>
      </c>
      <c r="N19" s="21" t="n">
        <f aca="false">IF(D19&gt;0,I19/D19*1000,"")</f>
        <v>18.0657469746983</v>
      </c>
      <c r="O19" s="21" t="n">
        <f aca="false">IF(E19&gt;0,J19/E19*1000,"")</f>
        <v>31.8900860205873</v>
      </c>
      <c r="P19" s="21" t="n">
        <f aca="false">IF(F19&gt;0,K19/F19*1000,"")</f>
        <v>42.8506899512828</v>
      </c>
      <c r="Q19" s="21" t="n">
        <f aca="false">SUM(G19:K19)/SUM(B19:F19)*1000</f>
        <v>21.9045386253298</v>
      </c>
      <c r="R19" s="21" t="n">
        <f aca="false">IF(SUMIFS(LGA_Summary!$E:$E,LGA_Summary!$A:$A,"NSW",LGA_Summary!$F:$F,1)&gt;0,G19/SUMIFS(LGA_Summary!$E:$E,LGA_Summary!$A:$A,"NSW",LGA_Summary!$F:$F,1)*1000,"")</f>
        <v>13.5866415327913</v>
      </c>
      <c r="S19" s="21" t="n">
        <f aca="false">IF(SUMIFS(LGA_Summary!$E:$E,LGA_Summary!$A:$A,"NSW",LGA_Summary!$F:$F,2)&gt;0,H19/SUMIFS(LGA_Summary!$E:$E,LGA_Summary!$A:$A,"NSW",LGA_Summary!$F:$F,2)*1000,"")</f>
        <v>17.2670352368239</v>
      </c>
      <c r="T19" s="21" t="n">
        <f aca="false">IF(SUMIFS(LGA_Summary!$E:$E,LGA_Summary!$A:$A,"NSW",LGA_Summary!$F:$F,3)&gt;0,I19/SUMIFS(LGA_Summary!$E:$E,LGA_Summary!$A:$A,"NSW",LGA_Summary!$F:$F,3)*1000,"")</f>
        <v>19.567910145346</v>
      </c>
      <c r="U19" s="21" t="n">
        <f aca="false">IF(SUMIFS(LGA_Summary!$E:$E,LGA_Summary!$A:$A,"NSW",LGA_Summary!$F:$F,4)&gt;0,J19/SUMIFS(LGA_Summary!$E:$E,LGA_Summary!$A:$A,"NSW",LGA_Summary!$F:$F,4)*1000,"")</f>
        <v>29.7271595992265</v>
      </c>
      <c r="V19" s="21" t="n">
        <f aca="false">IF(SUMIFS(LGA_Summary!$E:$E,LGA_Summary!$A:$A,"NSW",LGA_Summary!$F:$F,5)&gt;0,K19/SUMIFS(LGA_Summary!$E:$E,LGA_Summary!$A:$A,"NSW",LGA_Summary!$F:$F,5)*1000,"")</f>
        <v>37.5612437902776</v>
      </c>
      <c r="W19" s="21" t="n">
        <f aca="false">SUM(G19:K19)/SUMIFS(LGA_Summary!$E:$E,LGA_Summary!$A:$A,"NSW")*1000</f>
        <v>23.3696740896314</v>
      </c>
    </row>
    <row r="20" customFormat="false" ht="15" hidden="false" customHeight="false" outlineLevel="0" collapsed="false">
      <c r="A20" s="15" t="n">
        <v>46174</v>
      </c>
      <c r="B20" s="16" t="n">
        <f aca="false">SUMIFS(Stock_NSW_LGA!$M:$M,Stock_NSW_LGA!$C:$C,1,Stock_NSW_LGA!$B:$B,$A20)</f>
        <v>1392869.627</v>
      </c>
      <c r="C20" s="16" t="n">
        <f aca="false">SUMIFS(Stock_NSW_LGA!$M:$M,Stock_NSW_LGA!$C:$C,2,Stock_NSW_LGA!$B:$B,$A20)</f>
        <v>1173802.144</v>
      </c>
      <c r="D20" s="16" t="n">
        <f aca="false">SUMIFS(Stock_NSW_LGA!$M:$M,Stock_NSW_LGA!$C:$C,3,Stock_NSW_LGA!$B:$B,$A20)</f>
        <v>1248797.987</v>
      </c>
      <c r="E20" s="16" t="n">
        <f aca="false">SUMIFS(Stock_NSW_LGA!$M:$M,Stock_NSW_LGA!$C:$C,4,Stock_NSW_LGA!$B:$B,$A20)</f>
        <v>1036461.775</v>
      </c>
      <c r="F20" s="16" t="n">
        <f aca="false">SUMIFS(Stock_NSW_LGA!$M:$M,Stock_NSW_LGA!$C:$C,5,Stock_NSW_LGA!$B:$B,$A20)</f>
        <v>887525.017</v>
      </c>
      <c r="G20" s="16" t="n">
        <f aca="false">SUMIFS(Stock_NSW_LGA!$J:$J,Stock_NSW_LGA!$C:$C,1,Stock_NSW_LGA!$B:$B,$A20)</f>
        <v>18815.44</v>
      </c>
      <c r="H20" s="16" t="n">
        <f aca="false">SUMIFS(Stock_NSW_LGA!$J:$J,Stock_NSW_LGA!$C:$C,2,Stock_NSW_LGA!$B:$B,$A20)</f>
        <v>20092.88</v>
      </c>
      <c r="I20" s="16" t="n">
        <f aca="false">SUMIFS(Stock_NSW_LGA!$J:$J,Stock_NSW_LGA!$C:$C,3,Stock_NSW_LGA!$B:$B,$A20)</f>
        <v>27196.44</v>
      </c>
      <c r="J20" s="16" t="n">
        <f aca="false">SUMIFS(Stock_NSW_LGA!$J:$J,Stock_NSW_LGA!$C:$C,4,Stock_NSW_LGA!$B:$B,$A20)</f>
        <v>37774.12</v>
      </c>
      <c r="K20" s="16" t="n">
        <f aca="false">SUMIFS(Stock_NSW_LGA!$J:$J,Stock_NSW_LGA!$C:$C,5,Stock_NSW_LGA!$B:$B,$A20)</f>
        <v>43320.36</v>
      </c>
      <c r="L20" s="21" t="n">
        <f aca="false">IF(B20&gt;0,G20/B20*1000,"")</f>
        <v>13.5083999501986</v>
      </c>
      <c r="M20" s="21" t="n">
        <f aca="false">IF(C20&gt;0,H20/C20*1000,"")</f>
        <v>17.1177741518932</v>
      </c>
      <c r="N20" s="21" t="n">
        <f aca="false">IF(D20&gt;0,I20/D20*1000,"")</f>
        <v>21.7780940417227</v>
      </c>
      <c r="O20" s="21" t="n">
        <f aca="false">IF(E20&gt;0,J20/E20*1000,"")</f>
        <v>36.4452610903089</v>
      </c>
      <c r="P20" s="21" t="n">
        <f aca="false">IF(F20&gt;0,K20/F20*1000,"")</f>
        <v>48.8102973665248</v>
      </c>
      <c r="Q20" s="21" t="n">
        <f aca="false">SUM(G20:K20)/SUM(B20:F20)*1000</f>
        <v>25.6468950880027</v>
      </c>
      <c r="R20" s="21" t="n">
        <f aca="false">IF(SUMIFS(LGA_Summary!$E:$E,LGA_Summary!$A:$A,"NSW",LGA_Summary!$F:$F,1)&gt;0,G20/SUMIFS(LGA_Summary!$E:$E,LGA_Summary!$A:$A,"NSW",LGA_Summary!$F:$F,1)*1000,"")</f>
        <v>16.5428495062319</v>
      </c>
      <c r="S20" s="21" t="n">
        <f aca="false">IF(SUMIFS(LGA_Summary!$E:$E,LGA_Summary!$A:$A,"NSW",LGA_Summary!$F:$F,2)&gt;0,H20/SUMIFS(LGA_Summary!$E:$E,LGA_Summary!$A:$A,"NSW",LGA_Summary!$F:$F,2)*1000,"")</f>
        <v>20.9712175026641</v>
      </c>
      <c r="T20" s="21" t="n">
        <f aca="false">IF(SUMIFS(LGA_Summary!$E:$E,LGA_Summary!$A:$A,"NSW",LGA_Summary!$F:$F,3)&gt;0,I20/SUMIFS(LGA_Summary!$E:$E,LGA_Summary!$A:$A,"NSW",LGA_Summary!$F:$F,3)*1000,"")</f>
        <v>23.6501887914737</v>
      </c>
      <c r="U20" s="21" t="n">
        <f aca="false">IF(SUMIFS(LGA_Summary!$E:$E,LGA_Summary!$A:$A,"NSW",LGA_Summary!$F:$F,4)&gt;0,J20/SUMIFS(LGA_Summary!$E:$E,LGA_Summary!$A:$A,"NSW",LGA_Summary!$F:$F,4)*1000,"")</f>
        <v>34.0873360002238</v>
      </c>
      <c r="V20" s="21" t="n">
        <f aca="false">IF(SUMIFS(LGA_Summary!$E:$E,LGA_Summary!$A:$A,"NSW",LGA_Summary!$F:$F,5)&gt;0,K20/SUMIFS(LGA_Summary!$E:$E,LGA_Summary!$A:$A,"NSW",LGA_Summary!$F:$F,5)*1000,"")</f>
        <v>42.9895980327361</v>
      </c>
      <c r="W20" s="21" t="n">
        <f aca="false">SUM(G20:K20)/SUMIFS(LGA_Summary!$E:$E,LGA_Summary!$A:$A,"NSW")*1000</f>
        <v>27.4559369107062</v>
      </c>
    </row>
    <row r="21" customFormat="false" ht="15" hidden="false" customHeight="false" outlineLevel="0" collapsed="false">
      <c r="A21" s="15" t="n">
        <v>46235</v>
      </c>
      <c r="B21" s="16" t="n">
        <f aca="false">SUMIFS(Stock_NSW_LGA!$M:$M,Stock_NSW_LGA!$C:$C,1,Stock_NSW_LGA!$B:$B,$A21)</f>
        <v>1396737.284</v>
      </c>
      <c r="C21" s="16" t="n">
        <f aca="false">SUMIFS(Stock_NSW_LGA!$M:$M,Stock_NSW_LGA!$C:$C,2,Stock_NSW_LGA!$B:$B,$A21)</f>
        <v>1178656.21</v>
      </c>
      <c r="D21" s="16" t="n">
        <f aca="false">SUMIFS(Stock_NSW_LGA!$M:$M,Stock_NSW_LGA!$C:$C,3,Stock_NSW_LGA!$B:$B,$A21)</f>
        <v>1254775.787</v>
      </c>
      <c r="E21" s="16" t="n">
        <f aca="false">SUMIFS(Stock_NSW_LGA!$M:$M,Stock_NSW_LGA!$C:$C,4,Stock_NSW_LGA!$B:$B,$A21)</f>
        <v>1040708.408</v>
      </c>
      <c r="F21" s="16" t="n">
        <f aca="false">SUMIFS(Stock_NSW_LGA!$M:$M,Stock_NSW_LGA!$C:$C,5,Stock_NSW_LGA!$B:$B,$A21)</f>
        <v>890207.028</v>
      </c>
      <c r="G21" s="16" t="n">
        <f aca="false">SUMIFS(Stock_NSW_LGA!$J:$J,Stock_NSW_LGA!$C:$C,1,Stock_NSW_LGA!$B:$B,$A21)</f>
        <v>20720.64</v>
      </c>
      <c r="H21" s="16" t="n">
        <f aca="false">SUMIFS(Stock_NSW_LGA!$J:$J,Stock_NSW_LGA!$C:$C,2,Stock_NSW_LGA!$B:$B,$A21)</f>
        <v>22211.48</v>
      </c>
      <c r="I21" s="16" t="n">
        <f aca="false">SUMIFS(Stock_NSW_LGA!$J:$J,Stock_NSW_LGA!$C:$C,3,Stock_NSW_LGA!$B:$B,$A21)</f>
        <v>30243.44</v>
      </c>
      <c r="J21" s="16" t="n">
        <f aca="false">SUMIFS(Stock_NSW_LGA!$J:$J,Stock_NSW_LGA!$C:$C,4,Stock_NSW_LGA!$B:$B,$A21)</f>
        <v>41298.68</v>
      </c>
      <c r="K21" s="16" t="n">
        <f aca="false">SUMIFS(Stock_NSW_LGA!$J:$J,Stock_NSW_LGA!$C:$C,5,Stock_NSW_LGA!$B:$B,$A21)</f>
        <v>47038</v>
      </c>
      <c r="L21" s="21" t="n">
        <f aca="false">IF(B21&gt;0,G21/B21*1000,"")</f>
        <v>14.8350303506325</v>
      </c>
      <c r="M21" s="21" t="n">
        <f aca="false">IF(C21&gt;0,H21/C21*1000,"")</f>
        <v>18.8447486311551</v>
      </c>
      <c r="N21" s="21" t="n">
        <f aca="false">IF(D21&gt;0,I21/D21*1000,"")</f>
        <v>24.1026646460146</v>
      </c>
      <c r="O21" s="21" t="n">
        <f aca="false">IF(E21&gt;0,J21/E21*1000,"")</f>
        <v>39.6832385349576</v>
      </c>
      <c r="P21" s="21" t="n">
        <f aca="false">IF(F21&gt;0,K21/F21*1000,"")</f>
        <v>52.8393941190049</v>
      </c>
      <c r="Q21" s="21" t="n">
        <f aca="false">SUM(G21:K21)/SUM(B21:F21)*1000</f>
        <v>28.0350399159041</v>
      </c>
      <c r="R21" s="21" t="n">
        <f aca="false">IF(SUMIFS(LGA_Summary!$E:$E,LGA_Summary!$A:$A,"NSW",LGA_Summary!$F:$F,1)&gt;0,G21/SUMIFS(LGA_Summary!$E:$E,LGA_Summary!$A:$A,"NSW",LGA_Summary!$F:$F,1)*1000,"")</f>
        <v>18.217933207664</v>
      </c>
      <c r="S21" s="21" t="n">
        <f aca="false">IF(SUMIFS(LGA_Summary!$E:$E,LGA_Summary!$A:$A,"NSW",LGA_Summary!$F:$F,2)&gt;0,H21/SUMIFS(LGA_Summary!$E:$E,LGA_Summary!$A:$A,"NSW",LGA_Summary!$F:$F,2)*1000,"")</f>
        <v>23.1824297032617</v>
      </c>
      <c r="T21" s="21" t="n">
        <f aca="false">IF(SUMIFS(LGA_Summary!$E:$E,LGA_Summary!$A:$A,"NSW",LGA_Summary!$F:$F,3)&gt;0,I21/SUMIFS(LGA_Summary!$E:$E,LGA_Summary!$A:$A,"NSW",LGA_Summary!$F:$F,3)*1000,"")</f>
        <v>26.2998784290741</v>
      </c>
      <c r="U21" s="21" t="n">
        <f aca="false">IF(SUMIFS(LGA_Summary!$E:$E,LGA_Summary!$A:$A,"NSW",LGA_Summary!$F:$F,4)&gt;0,J21/SUMIFS(LGA_Summary!$E:$E,LGA_Summary!$A:$A,"NSW",LGA_Summary!$F:$F,4)*1000,"")</f>
        <v>37.2678961555087</v>
      </c>
      <c r="V21" s="21" t="n">
        <f aca="false">IF(SUMIFS(LGA_Summary!$E:$E,LGA_Summary!$A:$A,"NSW",LGA_Summary!$F:$F,5)&gt;0,K21/SUMIFS(LGA_Summary!$E:$E,LGA_Summary!$A:$A,"NSW",LGA_Summary!$F:$F,5)*1000,"")</f>
        <v>46.6788529057432</v>
      </c>
      <c r="W21" s="21" t="n">
        <f aca="false">SUM(G21:K21)/SUMIFS(LGA_Summary!$E:$E,LGA_Summary!$A:$A,"NSW")*1000</f>
        <v>30.1256302121318</v>
      </c>
    </row>
    <row r="24" customFormat="false" ht="42" hidden="false" customHeight="true" outlineLevel="0" collapsed="false">
      <c r="A24" s="4" t="s">
        <v>63</v>
      </c>
      <c r="B24" s="4" t="s">
        <v>295</v>
      </c>
      <c r="C24" s="4" t="s">
        <v>296</v>
      </c>
      <c r="D24" s="4" t="s">
        <v>297</v>
      </c>
      <c r="E24" s="4" t="s">
        <v>298</v>
      </c>
      <c r="F24" s="4" t="s">
        <v>299</v>
      </c>
      <c r="G24" s="4" t="s">
        <v>300</v>
      </c>
      <c r="H24" s="4" t="s">
        <v>301</v>
      </c>
      <c r="I24" s="4" t="s">
        <v>302</v>
      </c>
      <c r="J24" s="4" t="s">
        <v>303</v>
      </c>
      <c r="K24" s="4" t="s">
        <v>304</v>
      </c>
      <c r="L24" s="4" t="s">
        <v>305</v>
      </c>
    </row>
    <row r="25" customFormat="false" ht="15" hidden="false" customHeight="false" outlineLevel="0" collapsed="false">
      <c r="A25" s="15" t="n">
        <v>44621</v>
      </c>
      <c r="B25" s="16" t="n">
        <f aca="false">SUMIFS(Stock_QLD_LGA!$D:$D,Stock_QLD_LGA!$C:$C,1,Stock_QLD_LGA!$B:$B,$A25)</f>
        <v>193</v>
      </c>
      <c r="C25" s="16" t="n">
        <f aca="false">SUMIFS(Stock_QLD_LGA!$D:$D,Stock_QLD_LGA!$C:$C,2,Stock_QLD_LGA!$B:$B,$A25)</f>
        <v>385</v>
      </c>
      <c r="D25" s="16" t="n">
        <f aca="false">SUMIFS(Stock_QLD_LGA!$D:$D,Stock_QLD_LGA!$C:$C,3,Stock_QLD_LGA!$B:$B,$A25)</f>
        <v>189</v>
      </c>
      <c r="E25" s="16" t="n">
        <f aca="false">SUMIFS(Stock_QLD_LGA!$D:$D,Stock_QLD_LGA!$C:$C,4,Stock_QLD_LGA!$B:$B,$A25)</f>
        <v>94</v>
      </c>
      <c r="F25" s="16" t="n">
        <f aca="false">SUMIFS(Stock_QLD_LGA!$D:$D,Stock_QLD_LGA!$C:$C,5,Stock_QLD_LGA!$B:$B,$A25)</f>
        <v>733</v>
      </c>
      <c r="G25" s="21" t="n">
        <f aca="false">IF(SUMIFS(LGA_Summary!$E:$E,LGA_Summary!$A:$A,"QLD",LGA_Summary!$F:$F,1)&gt;0,B25/SUMIFS(LGA_Summary!$E:$E,LGA_Summary!$A:$A,"QLD",LGA_Summary!$F:$F,1)*1000,"")</f>
        <v>0.273471041825483</v>
      </c>
      <c r="H25" s="21" t="n">
        <f aca="false">IF(SUMIFS(LGA_Summary!$E:$E,LGA_Summary!$A:$A,"QLD",LGA_Summary!$F:$F,2)&gt;0,C25/SUMIFS(LGA_Summary!$E:$E,LGA_Summary!$A:$A,"QLD",LGA_Summary!$F:$F,2)*1000,"")</f>
        <v>0.549813848739784</v>
      </c>
      <c r="I25" s="21" t="n">
        <f aca="false">IF(SUMIFS(LGA_Summary!$E:$E,LGA_Summary!$A:$A,"QLD",LGA_Summary!$F:$F,3)&gt;0,D25/SUMIFS(LGA_Summary!$E:$E,LGA_Summary!$A:$A,"QLD",LGA_Summary!$F:$F,3)*1000,"")</f>
        <v>0.255076907712095</v>
      </c>
      <c r="J25" s="21" t="n">
        <f aca="false">IF(SUMIFS(LGA_Summary!$E:$E,LGA_Summary!$A:$A,"QLD",LGA_Summary!$F:$F,4)&gt;0,E25/SUMIFS(LGA_Summary!$E:$E,LGA_Summary!$A:$A,"QLD",LGA_Summary!$F:$F,4)*1000,"")</f>
        <v>0.282479084527358</v>
      </c>
      <c r="K25" s="21" t="n">
        <f aca="false">IF(SUMIFS(LGA_Summary!$E:$E,LGA_Summary!$A:$A,"QLD",LGA_Summary!$F:$F,5)&gt;0,F25/SUMIFS(LGA_Summary!$E:$E,LGA_Summary!$A:$A,"QLD",LGA_Summary!$F:$F,5)*1000,"")</f>
        <v>0.697206797433366</v>
      </c>
      <c r="L25" s="21" t="n">
        <f aca="false">SUM(B25:F25)/SUMIFS(LGA_Summary!$E:$E,LGA_Summary!$A:$A,"QLD")*1000</f>
        <v>0.451425331588049</v>
      </c>
    </row>
    <row r="26" customFormat="false" ht="15" hidden="false" customHeight="false" outlineLevel="0" collapsed="false">
      <c r="A26" s="15" t="n">
        <v>44713</v>
      </c>
      <c r="B26" s="16" t="n">
        <f aca="false">SUMIFS(Stock_QLD_LGA!$D:$D,Stock_QLD_LGA!$C:$C,1,Stock_QLD_LGA!$B:$B,$A26)</f>
        <v>307</v>
      </c>
      <c r="C26" s="16" t="n">
        <f aca="false">SUMIFS(Stock_QLD_LGA!$D:$D,Stock_QLD_LGA!$C:$C,2,Stock_QLD_LGA!$B:$B,$A26)</f>
        <v>533</v>
      </c>
      <c r="D26" s="16" t="n">
        <f aca="false">SUMIFS(Stock_QLD_LGA!$D:$D,Stock_QLD_LGA!$C:$C,3,Stock_QLD_LGA!$B:$B,$A26)</f>
        <v>294</v>
      </c>
      <c r="E26" s="16" t="n">
        <f aca="false">SUMIFS(Stock_QLD_LGA!$D:$D,Stock_QLD_LGA!$C:$C,4,Stock_QLD_LGA!$B:$B,$A26)</f>
        <v>127</v>
      </c>
      <c r="F26" s="16" t="n">
        <f aca="false">SUMIFS(Stock_QLD_LGA!$D:$D,Stock_QLD_LGA!$C:$C,5,Stock_QLD_LGA!$B:$B,$A26)</f>
        <v>1132</v>
      </c>
      <c r="G26" s="21" t="n">
        <f aca="false">IF(SUMIFS(LGA_Summary!$E:$E,LGA_Summary!$A:$A,"QLD",LGA_Summary!$F:$F,1)&gt;0,B26/SUMIFS(LGA_Summary!$E:$E,LGA_Summary!$A:$A,"QLD",LGA_Summary!$F:$F,1)*1000,"")</f>
        <v>0.435003159794939</v>
      </c>
      <c r="H26" s="21" t="n">
        <f aca="false">IF(SUMIFS(LGA_Summary!$E:$E,LGA_Summary!$A:$A,"QLD",LGA_Summary!$F:$F,2)&gt;0,C26/SUMIFS(LGA_Summary!$E:$E,LGA_Summary!$A:$A,"QLD",LGA_Summary!$F:$F,2)*1000,"")</f>
        <v>0.76117086072287</v>
      </c>
      <c r="I26" s="21" t="n">
        <f aca="false">IF(SUMIFS(LGA_Summary!$E:$E,LGA_Summary!$A:$A,"QLD",LGA_Summary!$F:$F,3)&gt;0,D26/SUMIFS(LGA_Summary!$E:$E,LGA_Summary!$A:$A,"QLD",LGA_Summary!$F:$F,3)*1000,"")</f>
        <v>0.396786300885481</v>
      </c>
      <c r="J26" s="21" t="n">
        <f aca="false">IF(SUMIFS(LGA_Summary!$E:$E,LGA_Summary!$A:$A,"QLD",LGA_Summary!$F:$F,4)&gt;0,E26/SUMIFS(LGA_Summary!$E:$E,LGA_Summary!$A:$A,"QLD",LGA_Summary!$F:$F,4)*1000,"")</f>
        <v>0.381647273776325</v>
      </c>
      <c r="K26" s="21" t="n">
        <f aca="false">IF(SUMIFS(LGA_Summary!$E:$E,LGA_Summary!$A:$A,"QLD",LGA_Summary!$F:$F,5)&gt;0,F26/SUMIFS(LGA_Summary!$E:$E,LGA_Summary!$A:$A,"QLD",LGA_Summary!$F:$F,5)*1000,"")</f>
        <v>1.0767231851222</v>
      </c>
      <c r="L26" s="21" t="n">
        <f aca="false">SUM(B26:F26)/SUMIFS(LGA_Summary!$E:$E,LGA_Summary!$A:$A,"QLD")*1000</f>
        <v>0.67770440306788</v>
      </c>
    </row>
    <row r="27" customFormat="false" ht="15" hidden="false" customHeight="false" outlineLevel="0" collapsed="false">
      <c r="A27" s="15" t="n">
        <v>44805</v>
      </c>
      <c r="B27" s="16" t="n">
        <f aca="false">SUMIFS(Stock_QLD_LGA!$D:$D,Stock_QLD_LGA!$C:$C,1,Stock_QLD_LGA!$B:$B,$A27)</f>
        <v>606</v>
      </c>
      <c r="C27" s="16" t="n">
        <f aca="false">SUMIFS(Stock_QLD_LGA!$D:$D,Stock_QLD_LGA!$C:$C,2,Stock_QLD_LGA!$B:$B,$A27)</f>
        <v>1236</v>
      </c>
      <c r="D27" s="16" t="n">
        <f aca="false">SUMIFS(Stock_QLD_LGA!$D:$D,Stock_QLD_LGA!$C:$C,3,Stock_QLD_LGA!$B:$B,$A27)</f>
        <v>614</v>
      </c>
      <c r="E27" s="16" t="n">
        <f aca="false">SUMIFS(Stock_QLD_LGA!$D:$D,Stock_QLD_LGA!$C:$C,4,Stock_QLD_LGA!$B:$B,$A27)</f>
        <v>253</v>
      </c>
      <c r="F27" s="16" t="n">
        <f aca="false">SUMIFS(Stock_QLD_LGA!$D:$D,Stock_QLD_LGA!$C:$C,5,Stock_QLD_LGA!$B:$B,$A27)</f>
        <v>2377</v>
      </c>
      <c r="G27" s="21" t="n">
        <f aca="false">IF(SUMIFS(LGA_Summary!$E:$E,LGA_Summary!$A:$A,"QLD",LGA_Summary!$F:$F,1)&gt;0,B27/SUMIFS(LGA_Summary!$E:$E,LGA_Summary!$A:$A,"QLD",LGA_Summary!$F:$F,1)*1000,"")</f>
        <v>0.858670732363952</v>
      </c>
      <c r="H27" s="21" t="n">
        <f aca="false">IF(SUMIFS(LGA_Summary!$E:$E,LGA_Summary!$A:$A,"QLD",LGA_Summary!$F:$F,2)&gt;0,C27/SUMIFS(LGA_Summary!$E:$E,LGA_Summary!$A:$A,"QLD",LGA_Summary!$F:$F,2)*1000,"")</f>
        <v>1.76511666764253</v>
      </c>
      <c r="I27" s="21" t="n">
        <f aca="false">IF(SUMIFS(LGA_Summary!$E:$E,LGA_Summary!$A:$A,"QLD",LGA_Summary!$F:$F,3)&gt;0,D27/SUMIFS(LGA_Summary!$E:$E,LGA_Summary!$A:$A,"QLD",LGA_Summary!$F:$F,3)*1000,"")</f>
        <v>0.82866254674723</v>
      </c>
      <c r="J27" s="21" t="n">
        <f aca="false">IF(SUMIFS(LGA_Summary!$E:$E,LGA_Summary!$A:$A,"QLD",LGA_Summary!$F:$F,4)&gt;0,E27/SUMIFS(LGA_Summary!$E:$E,LGA_Summary!$A:$A,"QLD",LGA_Summary!$F:$F,4)*1000,"")</f>
        <v>0.760289450908741</v>
      </c>
      <c r="K27" s="21" t="n">
        <f aca="false">IF(SUMIFS(LGA_Summary!$E:$E,LGA_Summary!$A:$A,"QLD",LGA_Summary!$F:$F,5)&gt;0,F27/SUMIFS(LGA_Summary!$E:$E,LGA_Summary!$A:$A,"QLD",LGA_Summary!$F:$F,5)*1000,"")</f>
        <v>2.26092845497832</v>
      </c>
      <c r="L27" s="21" t="n">
        <f aca="false">SUM(B27:F27)/SUMIFS(LGA_Summary!$E:$E,LGA_Summary!$A:$A,"QLD")*1000</f>
        <v>1.44036965900679</v>
      </c>
    </row>
    <row r="28" customFormat="false" ht="15" hidden="false" customHeight="false" outlineLevel="0" collapsed="false">
      <c r="A28" s="15" t="n">
        <v>44896</v>
      </c>
      <c r="B28" s="16" t="n">
        <f aca="false">SUMIFS(Stock_QLD_LGA!$D:$D,Stock_QLD_LGA!$C:$C,1,Stock_QLD_LGA!$B:$B,$A28)</f>
        <v>912</v>
      </c>
      <c r="C28" s="16" t="n">
        <f aca="false">SUMIFS(Stock_QLD_LGA!$D:$D,Stock_QLD_LGA!$C:$C,2,Stock_QLD_LGA!$B:$B,$A28)</f>
        <v>1855</v>
      </c>
      <c r="D28" s="16" t="n">
        <f aca="false">SUMIFS(Stock_QLD_LGA!$D:$D,Stock_QLD_LGA!$C:$C,3,Stock_QLD_LGA!$B:$B,$A28)</f>
        <v>917</v>
      </c>
      <c r="E28" s="16" t="n">
        <f aca="false">SUMIFS(Stock_QLD_LGA!$D:$D,Stock_QLD_LGA!$C:$C,4,Stock_QLD_LGA!$B:$B,$A28)</f>
        <v>365</v>
      </c>
      <c r="F28" s="16" t="n">
        <f aca="false">SUMIFS(Stock_QLD_LGA!$D:$D,Stock_QLD_LGA!$C:$C,5,Stock_QLD_LGA!$B:$B,$A28)</f>
        <v>3371</v>
      </c>
      <c r="G28" s="21" t="n">
        <f aca="false">IF(SUMIFS(LGA_Summary!$E:$E,LGA_Summary!$A:$A,"QLD",LGA_Summary!$F:$F,1)&gt;0,B28/SUMIFS(LGA_Summary!$E:$E,LGA_Summary!$A:$A,"QLD",LGA_Summary!$F:$F,1)*1000,"")</f>
        <v>1.29225694375565</v>
      </c>
      <c r="H28" s="21" t="n">
        <f aca="false">IF(SUMIFS(LGA_Summary!$E:$E,LGA_Summary!$A:$A,"QLD",LGA_Summary!$F:$F,2)&gt;0,C28/SUMIFS(LGA_Summary!$E:$E,LGA_Summary!$A:$A,"QLD",LGA_Summary!$F:$F,2)*1000,"")</f>
        <v>2.6491030893826</v>
      </c>
      <c r="I28" s="21" t="n">
        <f aca="false">IF(SUMIFS(LGA_Summary!$E:$E,LGA_Summary!$A:$A,"QLD",LGA_Summary!$F:$F,3)&gt;0,D28/SUMIFS(LGA_Summary!$E:$E,LGA_Summary!$A:$A,"QLD",LGA_Summary!$F:$F,3)*1000,"")</f>
        <v>1.23759536704757</v>
      </c>
      <c r="J28" s="21" t="n">
        <f aca="false">IF(SUMIFS(LGA_Summary!$E:$E,LGA_Summary!$A:$A,"QLD",LGA_Summary!$F:$F,4)&gt;0,E28/SUMIFS(LGA_Summary!$E:$E,LGA_Summary!$A:$A,"QLD",LGA_Summary!$F:$F,4)*1000,"")</f>
        <v>1.09686027502645</v>
      </c>
      <c r="K28" s="21" t="n">
        <f aca="false">IF(SUMIFS(LGA_Summary!$E:$E,LGA_Summary!$A:$A,"QLD",LGA_Summary!$F:$F,5)&gt;0,F28/SUMIFS(LGA_Summary!$E:$E,LGA_Summary!$A:$A,"QLD",LGA_Summary!$F:$F,5)*1000,"")</f>
        <v>3.20639033308032</v>
      </c>
      <c r="L28" s="21" t="n">
        <f aca="false">SUM(B28:F28)/SUMIFS(LGA_Summary!$E:$E,LGA_Summary!$A:$A,"QLD")*1000</f>
        <v>2.10136509434336</v>
      </c>
    </row>
    <row r="29" customFormat="false" ht="15" hidden="false" customHeight="false" outlineLevel="0" collapsed="false">
      <c r="A29" s="15" t="n">
        <v>44986</v>
      </c>
      <c r="B29" s="16" t="n">
        <f aca="false">SUMIFS(Stock_QLD_LGA!$D:$D,Stock_QLD_LGA!$C:$C,1,Stock_QLD_LGA!$B:$B,$A29)</f>
        <v>1424</v>
      </c>
      <c r="C29" s="16" t="n">
        <f aca="false">SUMIFS(Stock_QLD_LGA!$D:$D,Stock_QLD_LGA!$C:$C,2,Stock_QLD_LGA!$B:$B,$A29)</f>
        <v>2631</v>
      </c>
      <c r="D29" s="16" t="n">
        <f aca="false">SUMIFS(Stock_QLD_LGA!$D:$D,Stock_QLD_LGA!$C:$C,3,Stock_QLD_LGA!$B:$B,$A29)</f>
        <v>1515</v>
      </c>
      <c r="E29" s="16" t="n">
        <f aca="false">SUMIFS(Stock_QLD_LGA!$D:$D,Stock_QLD_LGA!$C:$C,4,Stock_QLD_LGA!$B:$B,$A29)</f>
        <v>575</v>
      </c>
      <c r="F29" s="16" t="n">
        <f aca="false">SUMIFS(Stock_QLD_LGA!$D:$D,Stock_QLD_LGA!$C:$C,5,Stock_QLD_LGA!$B:$B,$A29)</f>
        <v>5428</v>
      </c>
      <c r="G29" s="21" t="n">
        <f aca="false">IF(SUMIFS(LGA_Summary!$E:$E,LGA_Summary!$A:$A,"QLD",LGA_Summary!$F:$F,1)&gt;0,B29/SUMIFS(LGA_Summary!$E:$E,LGA_Summary!$A:$A,"QLD",LGA_Summary!$F:$F,1)*1000,"")</f>
        <v>2.01773452621496</v>
      </c>
      <c r="H29" s="21" t="n">
        <f aca="false">IF(SUMIFS(LGA_Summary!$E:$E,LGA_Summary!$A:$A,"QLD",LGA_Summary!$F:$F,2)&gt;0,C29/SUMIFS(LGA_Summary!$E:$E,LGA_Summary!$A:$A,"QLD",LGA_Summary!$F:$F,2)*1000,"")</f>
        <v>3.75729931437499</v>
      </c>
      <c r="I29" s="21" t="n">
        <f aca="false">IF(SUMIFS(LGA_Summary!$E:$E,LGA_Summary!$A:$A,"QLD",LGA_Summary!$F:$F,3)&gt;0,D29/SUMIFS(LGA_Summary!$E:$E,LGA_Summary!$A:$A,"QLD",LGA_Summary!$F:$F,3)*1000,"")</f>
        <v>2.04466410150172</v>
      </c>
      <c r="J29" s="21" t="n">
        <f aca="false">IF(SUMIFS(LGA_Summary!$E:$E,LGA_Summary!$A:$A,"QLD",LGA_Summary!$F:$F,4)&gt;0,E29/SUMIFS(LGA_Summary!$E:$E,LGA_Summary!$A:$A,"QLD",LGA_Summary!$F:$F,4)*1000,"")</f>
        <v>1.72793057024714</v>
      </c>
      <c r="K29" s="21" t="n">
        <f aca="false">IF(SUMIFS(LGA_Summary!$E:$E,LGA_Summary!$A:$A,"QLD",LGA_Summary!$F:$F,5)&gt;0,F29/SUMIFS(LGA_Summary!$E:$E,LGA_Summary!$A:$A,"QLD",LGA_Summary!$F:$F,5)*1000,"")</f>
        <v>5.16294474279442</v>
      </c>
      <c r="L29" s="21" t="n">
        <f aca="false">SUM(B29:F29)/SUMIFS(LGA_Summary!$E:$E,LGA_Summary!$A:$A,"QLD")*1000</f>
        <v>3.27750650092126</v>
      </c>
    </row>
    <row r="30" customFormat="false" ht="15" hidden="false" customHeight="false" outlineLevel="0" collapsed="false">
      <c r="A30" s="15" t="n">
        <v>45078</v>
      </c>
      <c r="B30" s="16" t="n">
        <f aca="false">SUMIFS(Stock_QLD_LGA!$D:$D,Stock_QLD_LGA!$C:$C,1,Stock_QLD_LGA!$B:$B,$A30)</f>
        <v>1949</v>
      </c>
      <c r="C30" s="16" t="n">
        <f aca="false">SUMIFS(Stock_QLD_LGA!$D:$D,Stock_QLD_LGA!$C:$C,2,Stock_QLD_LGA!$B:$B,$A30)</f>
        <v>3700</v>
      </c>
      <c r="D30" s="16" t="n">
        <f aca="false">SUMIFS(Stock_QLD_LGA!$D:$D,Stock_QLD_LGA!$C:$C,3,Stock_QLD_LGA!$B:$B,$A30)</f>
        <v>2227</v>
      </c>
      <c r="E30" s="16" t="n">
        <f aca="false">SUMIFS(Stock_QLD_LGA!$D:$D,Stock_QLD_LGA!$C:$C,4,Stock_QLD_LGA!$B:$B,$A30)</f>
        <v>784</v>
      </c>
      <c r="F30" s="16" t="n">
        <f aca="false">SUMIFS(Stock_QLD_LGA!$D:$D,Stock_QLD_LGA!$C:$C,5,Stock_QLD_LGA!$B:$B,$A30)</f>
        <v>7982</v>
      </c>
      <c r="G30" s="21" t="n">
        <f aca="false">IF(SUMIFS(LGA_Summary!$E:$E,LGA_Summary!$A:$A,"QLD",LGA_Summary!$F:$F,1)&gt;0,B30/SUMIFS(LGA_Summary!$E:$E,LGA_Summary!$A:$A,"QLD",LGA_Summary!$F:$F,1)*1000,"")</f>
        <v>2.76163243791641</v>
      </c>
      <c r="H30" s="21" t="n">
        <f aca="false">IF(SUMIFS(LGA_Summary!$E:$E,LGA_Summary!$A:$A,"QLD",LGA_Summary!$F:$F,2)&gt;0,C30/SUMIFS(LGA_Summary!$E:$E,LGA_Summary!$A:$A,"QLD",LGA_Summary!$F:$F,2)*1000,"")</f>
        <v>5.28392529957714</v>
      </c>
      <c r="I30" s="21" t="n">
        <f aca="false">IF(SUMIFS(LGA_Summary!$E:$E,LGA_Summary!$A:$A,"QLD",LGA_Summary!$F:$F,3)&gt;0,D30/SUMIFS(LGA_Summary!$E:$E,LGA_Summary!$A:$A,"QLD",LGA_Summary!$F:$F,3)*1000,"")</f>
        <v>3.00558874854411</v>
      </c>
      <c r="J30" s="21" t="n">
        <f aca="false">IF(SUMIFS(LGA_Summary!$E:$E,LGA_Summary!$A:$A,"QLD",LGA_Summary!$F:$F,4)&gt;0,E30/SUMIFS(LGA_Summary!$E:$E,LGA_Summary!$A:$A,"QLD",LGA_Summary!$F:$F,4)*1000,"")</f>
        <v>2.35599576882393</v>
      </c>
      <c r="K30" s="21" t="n">
        <f aca="false">IF(SUMIFS(LGA_Summary!$E:$E,LGA_Summary!$A:$A,"QLD",LGA_Summary!$F:$F,5)&gt;0,F30/SUMIFS(LGA_Summary!$E:$E,LGA_Summary!$A:$A,"QLD",LGA_Summary!$F:$F,5)*1000,"")</f>
        <v>7.59223009155952</v>
      </c>
      <c r="L30" s="21" t="n">
        <f aca="false">SUM(B30:F30)/SUMIFS(LGA_Summary!$E:$E,LGA_Summary!$A:$A,"QLD")*1000</f>
        <v>4.71306171159869</v>
      </c>
    </row>
    <row r="31" customFormat="false" ht="15" hidden="false" customHeight="false" outlineLevel="0" collapsed="false">
      <c r="A31" s="15" t="n">
        <v>45170</v>
      </c>
      <c r="B31" s="16" t="n">
        <f aca="false">SUMIFS(Stock_QLD_LGA!$D:$D,Stock_QLD_LGA!$C:$C,1,Stock_QLD_LGA!$B:$B,$A31)</f>
        <v>2481</v>
      </c>
      <c r="C31" s="16" t="n">
        <f aca="false">SUMIFS(Stock_QLD_LGA!$D:$D,Stock_QLD_LGA!$C:$C,2,Stock_QLD_LGA!$B:$B,$A31)</f>
        <v>4848</v>
      </c>
      <c r="D31" s="16" t="n">
        <f aca="false">SUMIFS(Stock_QLD_LGA!$D:$D,Stock_QLD_LGA!$C:$C,3,Stock_QLD_LGA!$B:$B,$A31)</f>
        <v>3014</v>
      </c>
      <c r="E31" s="16" t="n">
        <f aca="false">SUMIFS(Stock_QLD_LGA!$D:$D,Stock_QLD_LGA!$C:$C,4,Stock_QLD_LGA!$B:$B,$A31)</f>
        <v>1073</v>
      </c>
      <c r="F31" s="16" t="n">
        <f aca="false">SUMIFS(Stock_QLD_LGA!$D:$D,Stock_QLD_LGA!$C:$C,5,Stock_QLD_LGA!$B:$B,$A31)</f>
        <v>10708</v>
      </c>
      <c r="G31" s="21" t="n">
        <f aca="false">IF(SUMIFS(LGA_Summary!$E:$E,LGA_Summary!$A:$A,"QLD",LGA_Summary!$F:$F,1)&gt;0,B31/SUMIFS(LGA_Summary!$E:$E,LGA_Summary!$A:$A,"QLD",LGA_Summary!$F:$F,1)*1000,"")</f>
        <v>3.51544898844054</v>
      </c>
      <c r="H31" s="21" t="n">
        <f aca="false">IF(SUMIFS(LGA_Summary!$E:$E,LGA_Summary!$A:$A,"QLD",LGA_Summary!$F:$F,2)&gt;0,C31/SUMIFS(LGA_Summary!$E:$E,LGA_Summary!$A:$A,"QLD",LGA_Summary!$F:$F,2)*1000,"")</f>
        <v>6.92337023036486</v>
      </c>
      <c r="I31" s="21" t="n">
        <f aca="false">IF(SUMIFS(LGA_Summary!$E:$E,LGA_Summary!$A:$A,"QLD",LGA_Summary!$F:$F,3)&gt;0,D31/SUMIFS(LGA_Summary!$E:$E,LGA_Summary!$A:$A,"QLD",LGA_Summary!$F:$F,3)*1000,"")</f>
        <v>4.06773439071034</v>
      </c>
      <c r="J31" s="21" t="n">
        <f aca="false">IF(SUMIFS(LGA_Summary!$E:$E,LGA_Summary!$A:$A,"QLD",LGA_Summary!$F:$F,4)&gt;0,E31/SUMIFS(LGA_Summary!$E:$E,LGA_Summary!$A:$A,"QLD",LGA_Summary!$F:$F,4)*1000,"")</f>
        <v>3.22446869891336</v>
      </c>
      <c r="K31" s="21" t="n">
        <f aca="false">IF(SUMIFS(LGA_Summary!$E:$E,LGA_Summary!$A:$A,"QLD",LGA_Summary!$F:$F,5)&gt;0,F31/SUMIFS(LGA_Summary!$E:$E,LGA_Summary!$A:$A,"QLD",LGA_Summary!$F:$F,5)*1000,"")</f>
        <v>10.1851164896541</v>
      </c>
      <c r="L31" s="21" t="n">
        <f aca="false">SUM(B31:F31)/SUMIFS(LGA_Summary!$E:$E,LGA_Summary!$A:$A,"QLD")*1000</f>
        <v>6.26557969639522</v>
      </c>
    </row>
    <row r="32" customFormat="false" ht="15" hidden="false" customHeight="false" outlineLevel="0" collapsed="false">
      <c r="A32" s="15" t="n">
        <v>45261</v>
      </c>
      <c r="B32" s="16" t="n">
        <f aca="false">SUMIFS(Stock_QLD_LGA!$D:$D,Stock_QLD_LGA!$C:$C,1,Stock_QLD_LGA!$B:$B,$A32)</f>
        <v>3008</v>
      </c>
      <c r="C32" s="16" t="n">
        <f aca="false">SUMIFS(Stock_QLD_LGA!$D:$D,Stock_QLD_LGA!$C:$C,2,Stock_QLD_LGA!$B:$B,$A32)</f>
        <v>5858</v>
      </c>
      <c r="D32" s="16" t="n">
        <f aca="false">SUMIFS(Stock_QLD_LGA!$D:$D,Stock_QLD_LGA!$C:$C,3,Stock_QLD_LGA!$B:$B,$A32)</f>
        <v>3759</v>
      </c>
      <c r="E32" s="16" t="n">
        <f aca="false">SUMIFS(Stock_QLD_LGA!$D:$D,Stock_QLD_LGA!$C:$C,4,Stock_QLD_LGA!$B:$B,$A32)</f>
        <v>1362</v>
      </c>
      <c r="F32" s="16" t="n">
        <f aca="false">SUMIFS(Stock_QLD_LGA!$D:$D,Stock_QLD_LGA!$C:$C,5,Stock_QLD_LGA!$B:$B,$A32)</f>
        <v>13129</v>
      </c>
      <c r="G32" s="21" t="n">
        <f aca="false">IF(SUMIFS(LGA_Summary!$E:$E,LGA_Summary!$A:$A,"QLD",LGA_Summary!$F:$F,1)&gt;0,B32/SUMIFS(LGA_Summary!$E:$E,LGA_Summary!$A:$A,"QLD",LGA_Summary!$F:$F,1)*1000,"")</f>
        <v>4.26218079694846</v>
      </c>
      <c r="H32" s="21" t="n">
        <f aca="false">IF(SUMIFS(LGA_Summary!$E:$E,LGA_Summary!$A:$A,"QLD",LGA_Summary!$F:$F,2)&gt;0,C32/SUMIFS(LGA_Summary!$E:$E,LGA_Summary!$A:$A,"QLD",LGA_Summary!$F:$F,2)*1000,"")</f>
        <v>8.36573902835754</v>
      </c>
      <c r="I32" s="21" t="n">
        <f aca="false">IF(SUMIFS(LGA_Summary!$E:$E,LGA_Summary!$A:$A,"QLD",LGA_Summary!$F:$F,3)&gt;0,D32/SUMIFS(LGA_Summary!$E:$E,LGA_Summary!$A:$A,"QLD",LGA_Summary!$F:$F,3)*1000,"")</f>
        <v>5.07319627560722</v>
      </c>
      <c r="J32" s="21" t="n">
        <f aca="false">IF(SUMIFS(LGA_Summary!$E:$E,LGA_Summary!$A:$A,"QLD",LGA_Summary!$F:$F,4)&gt;0,E32/SUMIFS(LGA_Summary!$E:$E,LGA_Summary!$A:$A,"QLD",LGA_Summary!$F:$F,4)*1000,"")</f>
        <v>4.09294162900279</v>
      </c>
      <c r="K32" s="21" t="n">
        <f aca="false">IF(SUMIFS(LGA_Summary!$E:$E,LGA_Summary!$A:$A,"QLD",LGA_Summary!$F:$F,5)&gt;0,F32/SUMIFS(LGA_Summary!$E:$E,LGA_Summary!$A:$A,"QLD",LGA_Summary!$F:$F,5)*1000,"")</f>
        <v>12.4878963758563</v>
      </c>
      <c r="L32" s="21" t="n">
        <f aca="false">SUM(B32:F32)/SUMIFS(LGA_Summary!$E:$E,LGA_Summary!$A:$A,"QLD")*1000</f>
        <v>7.67932828816909</v>
      </c>
    </row>
    <row r="33" customFormat="false" ht="15" hidden="false" customHeight="false" outlineLevel="0" collapsed="false">
      <c r="A33" s="15" t="n">
        <v>45352</v>
      </c>
      <c r="B33" s="16" t="n">
        <f aca="false">SUMIFS(Stock_QLD_LGA!$D:$D,Stock_QLD_LGA!$C:$C,1,Stock_QLD_LGA!$B:$B,$A33)</f>
        <v>3603</v>
      </c>
      <c r="C33" s="16" t="n">
        <f aca="false">SUMIFS(Stock_QLD_LGA!$D:$D,Stock_QLD_LGA!$C:$C,2,Stock_QLD_LGA!$B:$B,$A33)</f>
        <v>6991</v>
      </c>
      <c r="D33" s="16" t="n">
        <f aca="false">SUMIFS(Stock_QLD_LGA!$D:$D,Stock_QLD_LGA!$C:$C,3,Stock_QLD_LGA!$B:$B,$A33)</f>
        <v>4616</v>
      </c>
      <c r="E33" s="16" t="n">
        <f aca="false">SUMIFS(Stock_QLD_LGA!$D:$D,Stock_QLD_LGA!$C:$C,4,Stock_QLD_LGA!$B:$B,$A33)</f>
        <v>1688</v>
      </c>
      <c r="F33" s="16" t="n">
        <f aca="false">SUMIFS(Stock_QLD_LGA!$D:$D,Stock_QLD_LGA!$C:$C,5,Stock_QLD_LGA!$B:$B,$A33)</f>
        <v>15759</v>
      </c>
      <c r="G33" s="21" t="n">
        <f aca="false">IF(SUMIFS(LGA_Summary!$E:$E,LGA_Summary!$A:$A,"QLD",LGA_Summary!$F:$F,1)&gt;0,B33/SUMIFS(LGA_Summary!$E:$E,LGA_Summary!$A:$A,"QLD",LGA_Summary!$F:$F,1)*1000,"")</f>
        <v>5.10526509687676</v>
      </c>
      <c r="H33" s="21" t="n">
        <f aca="false">IF(SUMIFS(LGA_Summary!$E:$E,LGA_Summary!$A:$A,"QLD",LGA_Summary!$F:$F,2)&gt;0,C33/SUMIFS(LGA_Summary!$E:$E,LGA_Summary!$A:$A,"QLD",LGA_Summary!$F:$F,2)*1000,"")</f>
        <v>9.98376264036319</v>
      </c>
      <c r="I33" s="21" t="n">
        <f aca="false">IF(SUMIFS(LGA_Summary!$E:$E,LGA_Summary!$A:$A,"QLD",LGA_Summary!$F:$F,3)&gt;0,D33/SUMIFS(LGA_Summary!$E:$E,LGA_Summary!$A:$A,"QLD",LGA_Summary!$F:$F,3)*1000,"")</f>
        <v>6.22981484655572</v>
      </c>
      <c r="J33" s="21" t="n">
        <f aca="false">IF(SUMIFS(LGA_Summary!$E:$E,LGA_Summary!$A:$A,"QLD",LGA_Summary!$F:$F,4)&gt;0,E33/SUMIFS(LGA_Summary!$E:$E,LGA_Summary!$A:$A,"QLD",LGA_Summary!$F:$F,4)*1000,"")</f>
        <v>5.07260313491682</v>
      </c>
      <c r="K33" s="21" t="n">
        <f aca="false">IF(SUMIFS(LGA_Summary!$E:$E,LGA_Summary!$A:$A,"QLD",LGA_Summary!$F:$F,5)&gt;0,F33/SUMIFS(LGA_Summary!$E:$E,LGA_Summary!$A:$A,"QLD",LGA_Summary!$F:$F,5)*1000,"")</f>
        <v>14.9894705603716</v>
      </c>
      <c r="L33" s="21" t="n">
        <f aca="false">SUM(B33:F33)/SUMIFS(LGA_Summary!$E:$E,LGA_Summary!$A:$A,"QLD")*1000</f>
        <v>9.24855524069693</v>
      </c>
    </row>
    <row r="34" customFormat="false" ht="15" hidden="false" customHeight="false" outlineLevel="0" collapsed="false">
      <c r="A34" s="15" t="n">
        <v>45444</v>
      </c>
      <c r="B34" s="16" t="n">
        <f aca="false">SUMIFS(Stock_QLD_LGA!$D:$D,Stock_QLD_LGA!$C:$C,1,Stock_QLD_LGA!$B:$B,$A34)</f>
        <v>4223</v>
      </c>
      <c r="C34" s="16" t="n">
        <f aca="false">SUMIFS(Stock_QLD_LGA!$D:$D,Stock_QLD_LGA!$C:$C,2,Stock_QLD_LGA!$B:$B,$A34)</f>
        <v>8122</v>
      </c>
      <c r="D34" s="16" t="n">
        <f aca="false">SUMIFS(Stock_QLD_LGA!$D:$D,Stock_QLD_LGA!$C:$C,3,Stock_QLD_LGA!$B:$B,$A34)</f>
        <v>5580</v>
      </c>
      <c r="E34" s="16" t="n">
        <f aca="false">SUMIFS(Stock_QLD_LGA!$D:$D,Stock_QLD_LGA!$C:$C,4,Stock_QLD_LGA!$B:$B,$A34)</f>
        <v>2023</v>
      </c>
      <c r="F34" s="16" t="n">
        <f aca="false">SUMIFS(Stock_QLD_LGA!$D:$D,Stock_QLD_LGA!$C:$C,5,Stock_QLD_LGA!$B:$B,$A34)</f>
        <v>18505</v>
      </c>
      <c r="G34" s="21" t="n">
        <f aca="false">IF(SUMIFS(LGA_Summary!$E:$E,LGA_Summary!$A:$A,"QLD",LGA_Summary!$F:$F,1)&gt;0,B34/SUMIFS(LGA_Summary!$E:$E,LGA_Summary!$A:$A,"QLD",LGA_Summary!$F:$F,1)*1000,"")</f>
        <v>5.98377310688609</v>
      </c>
      <c r="H34" s="21" t="n">
        <f aca="false">IF(SUMIFS(LGA_Summary!$E:$E,LGA_Summary!$A:$A,"QLD",LGA_Summary!$F:$F,2)&gt;0,C34/SUMIFS(LGA_Summary!$E:$E,LGA_Summary!$A:$A,"QLD",LGA_Summary!$F:$F,2)*1000,"")</f>
        <v>11.5989300765312</v>
      </c>
      <c r="I34" s="21" t="n">
        <f aca="false">IF(SUMIFS(LGA_Summary!$E:$E,LGA_Summary!$A:$A,"QLD",LGA_Summary!$F:$F,3)&gt;0,D34/SUMIFS(LGA_Summary!$E:$E,LGA_Summary!$A:$A,"QLD",LGA_Summary!$F:$F,3)*1000,"")</f>
        <v>7.53084203721424</v>
      </c>
      <c r="J34" s="21" t="n">
        <f aca="false">IF(SUMIFS(LGA_Summary!$E:$E,LGA_Summary!$A:$A,"QLD",LGA_Summary!$F:$F,4)&gt;0,E34/SUMIFS(LGA_Summary!$E:$E,LGA_Summary!$A:$A,"QLD",LGA_Summary!$F:$F,4)*1000,"")</f>
        <v>6.07931051062602</v>
      </c>
      <c r="K34" s="21" t="n">
        <f aca="false">IF(SUMIFS(LGA_Summary!$E:$E,LGA_Summary!$A:$A,"QLD",LGA_Summary!$F:$F,5)&gt;0,F34/SUMIFS(LGA_Summary!$E:$E,LGA_Summary!$A:$A,"QLD",LGA_Summary!$F:$F,5)*1000,"")</f>
        <v>17.6013803362953</v>
      </c>
      <c r="L34" s="21" t="n">
        <f aca="false">SUM(B34:F34)/SUMIFS(LGA_Summary!$E:$E,LGA_Summary!$A:$A,"QLD")*1000</f>
        <v>10.8899989181651</v>
      </c>
    </row>
    <row r="35" customFormat="false" ht="15" hidden="false" customHeight="false" outlineLevel="0" collapsed="false">
      <c r="A35" s="15" t="n">
        <v>45536</v>
      </c>
      <c r="B35" s="16" t="n">
        <f aca="false">SUMIFS(Stock_QLD_LGA!$D:$D,Stock_QLD_LGA!$C:$C,1,Stock_QLD_LGA!$B:$B,$A35)</f>
        <v>4700</v>
      </c>
      <c r="C35" s="16" t="n">
        <f aca="false">SUMIFS(Stock_QLD_LGA!$D:$D,Stock_QLD_LGA!$C:$C,2,Stock_QLD_LGA!$B:$B,$A35)</f>
        <v>8917</v>
      </c>
      <c r="D35" s="16" t="n">
        <f aca="false">SUMIFS(Stock_QLD_LGA!$D:$D,Stock_QLD_LGA!$C:$C,3,Stock_QLD_LGA!$B:$B,$A35)</f>
        <v>6315</v>
      </c>
      <c r="E35" s="16" t="n">
        <f aca="false">SUMIFS(Stock_QLD_LGA!$D:$D,Stock_QLD_LGA!$C:$C,4,Stock_QLD_LGA!$B:$B,$A35)</f>
        <v>2317</v>
      </c>
      <c r="F35" s="16" t="n">
        <f aca="false">SUMIFS(Stock_QLD_LGA!$D:$D,Stock_QLD_LGA!$C:$C,5,Stock_QLD_LGA!$B:$B,$A35)</f>
        <v>20709</v>
      </c>
      <c r="G35" s="21" t="n">
        <f aca="false">IF(SUMIFS(LGA_Summary!$E:$E,LGA_Summary!$A:$A,"QLD",LGA_Summary!$F:$F,1)&gt;0,B35/SUMIFS(LGA_Summary!$E:$E,LGA_Summary!$A:$A,"QLD",LGA_Summary!$F:$F,1)*1000,"")</f>
        <v>6.65965749523197</v>
      </c>
      <c r="H35" s="21" t="n">
        <f aca="false">IF(SUMIFS(LGA_Summary!$E:$E,LGA_Summary!$A:$A,"QLD",LGA_Summary!$F:$F,2)&gt;0,C35/SUMIFS(LGA_Summary!$E:$E,LGA_Summary!$A:$A,"QLD",LGA_Summary!$F:$F,2)*1000,"")</f>
        <v>12.7342599719809</v>
      </c>
      <c r="I35" s="21" t="n">
        <f aca="false">IF(SUMIFS(LGA_Summary!$E:$E,LGA_Summary!$A:$A,"QLD",LGA_Summary!$F:$F,3)&gt;0,D35/SUMIFS(LGA_Summary!$E:$E,LGA_Summary!$A:$A,"QLD",LGA_Summary!$F:$F,3)*1000,"")</f>
        <v>8.52280778942794</v>
      </c>
      <c r="J35" s="21" t="n">
        <f aca="false">IF(SUMIFS(LGA_Summary!$E:$E,LGA_Summary!$A:$A,"QLD",LGA_Summary!$F:$F,4)&gt;0,E35/SUMIFS(LGA_Summary!$E:$E,LGA_Summary!$A:$A,"QLD",LGA_Summary!$F:$F,4)*1000,"")</f>
        <v>6.96280892393499</v>
      </c>
      <c r="K35" s="21" t="n">
        <f aca="false">IF(SUMIFS(LGA_Summary!$E:$E,LGA_Summary!$A:$A,"QLD",LGA_Summary!$F:$F,5)&gt;0,F35/SUMIFS(LGA_Summary!$E:$E,LGA_Summary!$A:$A,"QLD",LGA_Summary!$F:$F,5)*1000,"")</f>
        <v>19.6977565730526</v>
      </c>
      <c r="L35" s="21" t="n">
        <f aca="false">SUM(B35:F35)/SUMIFS(LGA_Summary!$E:$E,LGA_Summary!$A:$A,"QLD")*1000</f>
        <v>12.165827725445</v>
      </c>
    </row>
    <row r="36" customFormat="false" ht="15" hidden="false" customHeight="false" outlineLevel="0" collapsed="false">
      <c r="A36" s="15" t="n">
        <v>45627</v>
      </c>
      <c r="B36" s="16" t="n">
        <f aca="false">SUMIFS(Stock_QLD_LGA!$D:$D,Stock_QLD_LGA!$C:$C,1,Stock_QLD_LGA!$B:$B,$A36)</f>
        <v>5223</v>
      </c>
      <c r="C36" s="16" t="n">
        <f aca="false">SUMIFS(Stock_QLD_LGA!$D:$D,Stock_QLD_LGA!$C:$C,2,Stock_QLD_LGA!$B:$B,$A36)</f>
        <v>9869</v>
      </c>
      <c r="D36" s="16" t="n">
        <f aca="false">SUMIFS(Stock_QLD_LGA!$D:$D,Stock_QLD_LGA!$C:$C,3,Stock_QLD_LGA!$B:$B,$A36)</f>
        <v>7047</v>
      </c>
      <c r="E36" s="16" t="n">
        <f aca="false">SUMIFS(Stock_QLD_LGA!$D:$D,Stock_QLD_LGA!$C:$C,4,Stock_QLD_LGA!$B:$B,$A36)</f>
        <v>2627</v>
      </c>
      <c r="F36" s="16" t="n">
        <f aca="false">SUMIFS(Stock_QLD_LGA!$D:$D,Stock_QLD_LGA!$C:$C,5,Stock_QLD_LGA!$B:$B,$A36)</f>
        <v>22799</v>
      </c>
      <c r="G36" s="21" t="n">
        <f aca="false">IF(SUMIFS(LGA_Summary!$E:$E,LGA_Summary!$A:$A,"QLD",LGA_Summary!$F:$F,1)&gt;0,B36/SUMIFS(LGA_Summary!$E:$E,LGA_Summary!$A:$A,"QLD",LGA_Summary!$F:$F,1)*1000,"")</f>
        <v>7.40072151012693</v>
      </c>
      <c r="H36" s="21" t="n">
        <f aca="false">IF(SUMIFS(LGA_Summary!$E:$E,LGA_Summary!$A:$A,"QLD",LGA_Summary!$F:$F,2)&gt;0,C36/SUMIFS(LGA_Summary!$E:$E,LGA_Summary!$A:$A,"QLD",LGA_Summary!$F:$F,2)*1000,"")</f>
        <v>14.0937996706829</v>
      </c>
      <c r="I36" s="21" t="n">
        <f aca="false">IF(SUMIFS(LGA_Summary!$E:$E,LGA_Summary!$A:$A,"QLD",LGA_Summary!$F:$F,3)&gt;0,D36/SUMIFS(LGA_Summary!$E:$E,LGA_Summary!$A:$A,"QLD",LGA_Summary!$F:$F,3)*1000,"")</f>
        <v>9.51072470183669</v>
      </c>
      <c r="J36" s="21" t="n">
        <f aca="false">IF(SUMIFS(LGA_Summary!$E:$E,LGA_Summary!$A:$A,"QLD",LGA_Summary!$F:$F,4)&gt;0,E36/SUMIFS(LGA_Summary!$E:$E,LGA_Summary!$A:$A,"QLD",LGA_Summary!$F:$F,4)*1000,"")</f>
        <v>7.8943888835465</v>
      </c>
      <c r="K36" s="21" t="n">
        <f aca="false">IF(SUMIFS(LGA_Summary!$E:$E,LGA_Summary!$A:$A,"QLD",LGA_Summary!$F:$F,5)&gt;0,F36/SUMIFS(LGA_Summary!$E:$E,LGA_Summary!$A:$A,"QLD",LGA_Summary!$F:$F,5)*1000,"")</f>
        <v>21.6856995561846</v>
      </c>
      <c r="L36" s="21" t="n">
        <f aca="false">SUM(B36:F36)/SUMIFS(LGA_Summary!$E:$E,LGA_Summary!$A:$A,"QLD")*1000</f>
        <v>13.4705432227011</v>
      </c>
    </row>
    <row r="37" customFormat="false" ht="15" hidden="false" customHeight="false" outlineLevel="0" collapsed="false">
      <c r="A37" s="15" t="n">
        <v>45717</v>
      </c>
      <c r="B37" s="16" t="n">
        <f aca="false">SUMIFS(Stock_QLD_LGA!$D:$D,Stock_QLD_LGA!$C:$C,1,Stock_QLD_LGA!$B:$B,$A37)</f>
        <v>5655</v>
      </c>
      <c r="C37" s="16" t="n">
        <f aca="false">SUMIFS(Stock_QLD_LGA!$D:$D,Stock_QLD_LGA!$C:$C,2,Stock_QLD_LGA!$B:$B,$A37)</f>
        <v>10644</v>
      </c>
      <c r="D37" s="16" t="n">
        <f aca="false">SUMIFS(Stock_QLD_LGA!$D:$D,Stock_QLD_LGA!$C:$C,3,Stock_QLD_LGA!$B:$B,$A37)</f>
        <v>7710</v>
      </c>
      <c r="E37" s="16" t="n">
        <f aca="false">SUMIFS(Stock_QLD_LGA!$D:$D,Stock_QLD_LGA!$C:$C,4,Stock_QLD_LGA!$B:$B,$A37)</f>
        <v>2833</v>
      </c>
      <c r="F37" s="16" t="n">
        <f aca="false">SUMIFS(Stock_QLD_LGA!$D:$D,Stock_QLD_LGA!$C:$C,5,Stock_QLD_LGA!$B:$B,$A37)</f>
        <v>24547</v>
      </c>
      <c r="G37" s="21" t="n">
        <f aca="false">IF(SUMIFS(LGA_Summary!$E:$E,LGA_Summary!$A:$A,"QLD",LGA_Summary!$F:$F,1)&gt;0,B37/SUMIFS(LGA_Summary!$E:$E,LGA_Summary!$A:$A,"QLD",LGA_Summary!$F:$F,1)*1000,"")</f>
        <v>8.01284322032698</v>
      </c>
      <c r="H37" s="21" t="n">
        <f aca="false">IF(SUMIFS(LGA_Summary!$E:$E,LGA_Summary!$A:$A,"QLD",LGA_Summary!$F:$F,2)&gt;0,C37/SUMIFS(LGA_Summary!$E:$E,LGA_Summary!$A:$A,"QLD",LGA_Summary!$F:$F,2)*1000,"")</f>
        <v>15.2005678077565</v>
      </c>
      <c r="I37" s="21" t="n">
        <f aca="false">IF(SUMIFS(LGA_Summary!$E:$E,LGA_Summary!$A:$A,"QLD",LGA_Summary!$F:$F,3)&gt;0,D37/SUMIFS(LGA_Summary!$E:$E,LGA_Summary!$A:$A,"QLD",LGA_Summary!$F:$F,3)*1000,"")</f>
        <v>10.4055182987315</v>
      </c>
      <c r="J37" s="21" t="n">
        <f aca="false">IF(SUMIFS(LGA_Summary!$E:$E,LGA_Summary!$A:$A,"QLD",LGA_Summary!$F:$F,4)&gt;0,E37/SUMIFS(LGA_Summary!$E:$E,LGA_Summary!$A:$A,"QLD",LGA_Summary!$F:$F,4)*1000,"")</f>
        <v>8.51343879219156</v>
      </c>
      <c r="K37" s="21" t="n">
        <f aca="false">IF(SUMIFS(LGA_Summary!$E:$E,LGA_Summary!$A:$A,"QLD",LGA_Summary!$F:$F,5)&gt;0,F37/SUMIFS(LGA_Summary!$E:$E,LGA_Summary!$A:$A,"QLD",LGA_Summary!$F:$F,5)*1000,"")</f>
        <v>23.3483427784404</v>
      </c>
      <c r="L37" s="21" t="n">
        <f aca="false">SUM(B37:F37)/SUMIFS(LGA_Summary!$E:$E,LGA_Summary!$A:$A,"QLD")*1000</f>
        <v>14.5535108939638</v>
      </c>
    </row>
    <row r="38" customFormat="false" ht="15" hidden="false" customHeight="false" outlineLevel="0" collapsed="false">
      <c r="A38" s="15" t="n">
        <v>45809</v>
      </c>
      <c r="B38" s="16" t="n">
        <f aca="false">SUMIFS(Stock_QLD_LGA!$D:$D,Stock_QLD_LGA!$C:$C,1,Stock_QLD_LGA!$B:$B,$A38)</f>
        <v>6310</v>
      </c>
      <c r="C38" s="16" t="n">
        <f aca="false">SUMIFS(Stock_QLD_LGA!$D:$D,Stock_QLD_LGA!$C:$C,2,Stock_QLD_LGA!$B:$B,$A38)</f>
        <v>11921</v>
      </c>
      <c r="D38" s="16" t="n">
        <f aca="false">SUMIFS(Stock_QLD_LGA!$D:$D,Stock_QLD_LGA!$C:$C,3,Stock_QLD_LGA!$B:$B,$A38)</f>
        <v>8761</v>
      </c>
      <c r="E38" s="16" t="n">
        <f aca="false">SUMIFS(Stock_QLD_LGA!$D:$D,Stock_QLD_LGA!$C:$C,4,Stock_QLD_LGA!$B:$B,$A38)</f>
        <v>3209</v>
      </c>
      <c r="F38" s="16" t="n">
        <f aca="false">SUMIFS(Stock_QLD_LGA!$D:$D,Stock_QLD_LGA!$C:$C,5,Stock_QLD_LGA!$B:$B,$A38)</f>
        <v>27462</v>
      </c>
      <c r="G38" s="21" t="n">
        <f aca="false">IF(SUMIFS(LGA_Summary!$E:$E,LGA_Summary!$A:$A,"QLD",LGA_Summary!$F:$F,1)&gt;0,B38/SUMIFS(LGA_Summary!$E:$E,LGA_Summary!$A:$A,"QLD",LGA_Summary!$F:$F,1)*1000,"")</f>
        <v>8.94094442444973</v>
      </c>
      <c r="H38" s="21" t="n">
        <f aca="false">IF(SUMIFS(LGA_Summary!$E:$E,LGA_Summary!$A:$A,"QLD",LGA_Summary!$F:$F,2)&gt;0,C38/SUMIFS(LGA_Summary!$E:$E,LGA_Summary!$A:$A,"QLD",LGA_Summary!$F:$F,2)*1000,"")</f>
        <v>17.02423608007</v>
      </c>
      <c r="I38" s="21" t="n">
        <f aca="false">IF(SUMIFS(LGA_Summary!$E:$E,LGA_Summary!$A:$A,"QLD",LGA_Summary!$F:$F,3)&gt;0,D38/SUMIFS(LGA_Summary!$E:$E,LGA_Summary!$A:$A,"QLD",LGA_Summary!$F:$F,3)*1000,"")</f>
        <v>11.8239618437337</v>
      </c>
      <c r="J38" s="21" t="n">
        <f aca="false">IF(SUMIFS(LGA_Summary!$E:$E,LGA_Summary!$A:$A,"QLD",LGA_Summary!$F:$F,4)&gt;0,E38/SUMIFS(LGA_Summary!$E:$E,LGA_Summary!$A:$A,"QLD",LGA_Summary!$F:$F,4)*1000,"")</f>
        <v>9.64335513030099</v>
      </c>
      <c r="K38" s="21" t="n">
        <f aca="false">IF(SUMIFS(LGA_Summary!$E:$E,LGA_Summary!$A:$A,"QLD",LGA_Summary!$F:$F,5)&gt;0,F38/SUMIFS(LGA_Summary!$E:$E,LGA_Summary!$A:$A,"QLD",LGA_Summary!$F:$F,5)*1000,"")</f>
        <v>26.1210000970192</v>
      </c>
      <c r="L38" s="21" t="n">
        <f aca="false">SUM(B38:F38)/SUMIFS(LGA_Summary!$E:$E,LGA_Summary!$A:$A,"QLD")*1000</f>
        <v>16.3303255303398</v>
      </c>
    </row>
    <row r="39" customFormat="false" ht="15" hidden="false" customHeight="false" outlineLevel="0" collapsed="false">
      <c r="A39" s="15" t="n">
        <v>45901</v>
      </c>
      <c r="B39" s="16" t="n">
        <f aca="false">SUMIFS(Stock_QLD_LGA!$D:$D,Stock_QLD_LGA!$C:$C,1,Stock_QLD_LGA!$B:$B,$A39)</f>
        <v>6980</v>
      </c>
      <c r="C39" s="16" t="n">
        <f aca="false">SUMIFS(Stock_QLD_LGA!$D:$D,Stock_QLD_LGA!$C:$C,2,Stock_QLD_LGA!$B:$B,$A39)</f>
        <v>13101</v>
      </c>
      <c r="D39" s="16" t="n">
        <f aca="false">SUMIFS(Stock_QLD_LGA!$D:$D,Stock_QLD_LGA!$C:$C,3,Stock_QLD_LGA!$B:$B,$A39)</f>
        <v>9778</v>
      </c>
      <c r="E39" s="16" t="n">
        <f aca="false">SUMIFS(Stock_QLD_LGA!$D:$D,Stock_QLD_LGA!$C:$C,4,Stock_QLD_LGA!$B:$B,$A39)</f>
        <v>3594</v>
      </c>
      <c r="F39" s="16" t="n">
        <f aca="false">SUMIFS(Stock_QLD_LGA!$D:$D,Stock_QLD_LGA!$C:$C,5,Stock_QLD_LGA!$B:$B,$A39)</f>
        <v>29983</v>
      </c>
      <c r="G39" s="21" t="n">
        <f aca="false">IF(SUMIFS(LGA_Summary!$E:$E,LGA_Summary!$A:$A,"QLD",LGA_Summary!$F:$F,1)&gt;0,B39/SUMIFS(LGA_Summary!$E:$E,LGA_Summary!$A:$A,"QLD",LGA_Summary!$F:$F,1)*1000,"")</f>
        <v>9.8902998546211</v>
      </c>
      <c r="H39" s="21" t="n">
        <f aca="false">IF(SUMIFS(LGA_Summary!$E:$E,LGA_Summary!$A:$A,"QLD",LGA_Summary!$F:$F,2)&gt;0,C39/SUMIFS(LGA_Summary!$E:$E,LGA_Summary!$A:$A,"QLD",LGA_Summary!$F:$F,2)*1000,"")</f>
        <v>18.7093798242595</v>
      </c>
      <c r="I39" s="21" t="n">
        <f aca="false">IF(SUMIFS(LGA_Summary!$E:$E,LGA_Summary!$A:$A,"QLD",LGA_Summary!$F:$F,3)&gt;0,D39/SUMIFS(LGA_Summary!$E:$E,LGA_Summary!$A:$A,"QLD",LGA_Summary!$F:$F,3)*1000,"")</f>
        <v>13.196518537613</v>
      </c>
      <c r="J39" s="21" t="n">
        <f aca="false">IF(SUMIFS(LGA_Summary!$E:$E,LGA_Summary!$A:$A,"QLD",LGA_Summary!$F:$F,4)&gt;0,E39/SUMIFS(LGA_Summary!$E:$E,LGA_Summary!$A:$A,"QLD",LGA_Summary!$F:$F,4)*1000,"")</f>
        <v>10.8003173382056</v>
      </c>
      <c r="K39" s="21" t="n">
        <f aca="false">IF(SUMIFS(LGA_Summary!$E:$E,LGA_Summary!$A:$A,"QLD",LGA_Summary!$F:$F,5)&gt;0,F39/SUMIFS(LGA_Summary!$E:$E,LGA_Summary!$A:$A,"QLD",LGA_Summary!$F:$F,5)*1000,"")</f>
        <v>28.5188968723665</v>
      </c>
      <c r="L39" s="21" t="n">
        <f aca="false">SUM(B39:F39)/SUMIFS(LGA_Summary!$E:$E,LGA_Summary!$A:$A,"QLD")*1000</f>
        <v>17.9652555424212</v>
      </c>
    </row>
    <row r="40" customFormat="false" ht="15" hidden="false" customHeight="false" outlineLevel="0" collapsed="false">
      <c r="A40" s="15" t="n">
        <v>45992</v>
      </c>
      <c r="B40" s="16" t="n">
        <f aca="false">SUMIFS(Stock_QLD_LGA!$D:$D,Stock_QLD_LGA!$C:$C,1,Stock_QLD_LGA!$B:$B,$A40)</f>
        <v>7594</v>
      </c>
      <c r="C40" s="16" t="n">
        <f aca="false">SUMIFS(Stock_QLD_LGA!$D:$D,Stock_QLD_LGA!$C:$C,2,Stock_QLD_LGA!$B:$B,$A40)</f>
        <v>14258</v>
      </c>
      <c r="D40" s="16" t="n">
        <f aca="false">SUMIFS(Stock_QLD_LGA!$D:$D,Stock_QLD_LGA!$C:$C,3,Stock_QLD_LGA!$B:$B,$A40)</f>
        <v>10699</v>
      </c>
      <c r="E40" s="16" t="n">
        <f aca="false">SUMIFS(Stock_QLD_LGA!$D:$D,Stock_QLD_LGA!$C:$C,4,Stock_QLD_LGA!$B:$B,$A40)</f>
        <v>3926</v>
      </c>
      <c r="F40" s="16" t="n">
        <f aca="false">SUMIFS(Stock_QLD_LGA!$D:$D,Stock_QLD_LGA!$C:$C,5,Stock_QLD_LGA!$B:$B,$A40)</f>
        <v>32303</v>
      </c>
      <c r="G40" s="21" t="n">
        <f aca="false">IF(SUMIFS(LGA_Summary!$E:$E,LGA_Summary!$A:$A,"QLD",LGA_Summary!$F:$F,1)&gt;0,B40/SUMIFS(LGA_Summary!$E:$E,LGA_Summary!$A:$A,"QLD",LGA_Summary!$F:$F,1)*1000,"")</f>
        <v>10.760306174211</v>
      </c>
      <c r="H40" s="21" t="n">
        <f aca="false">IF(SUMIFS(LGA_Summary!$E:$E,LGA_Summary!$A:$A,"QLD",LGA_Summary!$F:$F,2)&gt;0,C40/SUMIFS(LGA_Summary!$E:$E,LGA_Summary!$A:$A,"QLD",LGA_Summary!$F:$F,2)*1000,"")</f>
        <v>20.3616775463165</v>
      </c>
      <c r="I40" s="21" t="n">
        <f aca="false">IF(SUMIFS(LGA_Summary!$E:$E,LGA_Summary!$A:$A,"QLD",LGA_Summary!$F:$F,3)&gt;0,D40/SUMIFS(LGA_Summary!$E:$E,LGA_Summary!$A:$A,"QLD",LGA_Summary!$F:$F,3)*1000,"")</f>
        <v>14.4395123577339</v>
      </c>
      <c r="J40" s="21" t="n">
        <f aca="false">IF(SUMIFS(LGA_Summary!$E:$E,LGA_Summary!$A:$A,"QLD",LGA_Summary!$F:$F,4)&gt;0,E40/SUMIFS(LGA_Summary!$E:$E,LGA_Summary!$A:$A,"QLD",LGA_Summary!$F:$F,4)*1000,"")</f>
        <v>11.7980094239831</v>
      </c>
      <c r="K40" s="21" t="n">
        <f aca="false">IF(SUMIFS(LGA_Summary!$E:$E,LGA_Summary!$A:$A,"QLD",LGA_Summary!$F:$F,5)&gt;0,F40/SUMIFS(LGA_Summary!$E:$E,LGA_Summary!$A:$A,"QLD",LGA_Summary!$F:$F,5)*1000,"")</f>
        <v>30.7256087005321</v>
      </c>
      <c r="L40" s="21" t="n">
        <f aca="false">SUM(B40:F40)/SUMIFS(LGA_Summary!$E:$E,LGA_Summary!$A:$A,"QLD")*1000</f>
        <v>19.4786915348971</v>
      </c>
    </row>
    <row r="41" customFormat="false" ht="15" hidden="false" customHeight="false" outlineLevel="0" collapsed="false">
      <c r="A41" s="15" t="n">
        <v>46082</v>
      </c>
      <c r="B41" s="16" t="n">
        <f aca="false">SUMIFS(Stock_QLD_LGA!$D:$D,Stock_QLD_LGA!$C:$C,1,Stock_QLD_LGA!$B:$B,$A41)</f>
        <v>8584</v>
      </c>
      <c r="C41" s="16" t="n">
        <f aca="false">SUMIFS(Stock_QLD_LGA!$D:$D,Stock_QLD_LGA!$C:$C,2,Stock_QLD_LGA!$B:$B,$A41)</f>
        <v>15799</v>
      </c>
      <c r="D41" s="16" t="n">
        <f aca="false">SUMIFS(Stock_QLD_LGA!$D:$D,Stock_QLD_LGA!$C:$C,3,Stock_QLD_LGA!$B:$B,$A41)</f>
        <v>12138</v>
      </c>
      <c r="E41" s="16" t="n">
        <f aca="false">SUMIFS(Stock_QLD_LGA!$D:$D,Stock_QLD_LGA!$C:$C,4,Stock_QLD_LGA!$B:$B,$A41)</f>
        <v>4440</v>
      </c>
      <c r="F41" s="16" t="n">
        <f aca="false">SUMIFS(Stock_QLD_LGA!$D:$D,Stock_QLD_LGA!$C:$C,5,Stock_QLD_LGA!$B:$B,$A41)</f>
        <v>35398</v>
      </c>
      <c r="G41" s="21" t="n">
        <f aca="false">IF(SUMIFS(LGA_Summary!$E:$E,LGA_Summary!$A:$A,"QLD",LGA_Summary!$F:$F,1)&gt;0,B41/SUMIFS(LGA_Summary!$E:$E,LGA_Summary!$A:$A,"QLD",LGA_Summary!$F:$F,1)*1000,"")</f>
        <v>12.1630850934194</v>
      </c>
      <c r="H41" s="21" t="n">
        <f aca="false">IF(SUMIFS(LGA_Summary!$E:$E,LGA_Summary!$A:$A,"QLD",LGA_Summary!$F:$F,2)&gt;0,C41/SUMIFS(LGA_Summary!$E:$E,LGA_Summary!$A:$A,"QLD",LGA_Summary!$F:$F,2)*1000,"")</f>
        <v>22.5623610291944</v>
      </c>
      <c r="I41" s="21" t="n">
        <f aca="false">IF(SUMIFS(LGA_Summary!$E:$E,LGA_Summary!$A:$A,"QLD",LGA_Summary!$F:$F,3)&gt;0,D41/SUMIFS(LGA_Summary!$E:$E,LGA_Summary!$A:$A,"QLD",LGA_Summary!$F:$F,3)*1000,"")</f>
        <v>16.3816058508434</v>
      </c>
      <c r="J41" s="21" t="n">
        <f aca="false">IF(SUMIFS(LGA_Summary!$E:$E,LGA_Summary!$A:$A,"QLD",LGA_Summary!$F:$F,4)&gt;0,E41/SUMIFS(LGA_Summary!$E:$E,LGA_Summary!$A:$A,"QLD",LGA_Summary!$F:$F,4)*1000,"")</f>
        <v>13.3426290989518</v>
      </c>
      <c r="K41" s="21" t="n">
        <f aca="false">IF(SUMIFS(LGA_Summary!$E:$E,LGA_Summary!$A:$A,"QLD",LGA_Summary!$F:$F,5)&gt;0,F41/SUMIFS(LGA_Summary!$E:$E,LGA_Summary!$A:$A,"QLD",LGA_Summary!$F:$F,5)*1000,"")</f>
        <v>33.669476419572</v>
      </c>
      <c r="L41" s="21" t="n">
        <f aca="false">SUM(B41:F41)/SUMIFS(LGA_Summary!$E:$E,LGA_Summary!$A:$A,"QLD")*1000</f>
        <v>21.6250858812621</v>
      </c>
    </row>
    <row r="42" customFormat="false" ht="15" hidden="false" customHeight="false" outlineLevel="0" collapsed="false">
      <c r="A42" s="15" t="n">
        <v>46174</v>
      </c>
      <c r="B42" s="16" t="n">
        <f aca="false">SUMIFS(Stock_QLD_LGA!$D:$D,Stock_QLD_LGA!$C:$C,1,Stock_QLD_LGA!$B:$B,$A42)</f>
        <v>10683</v>
      </c>
      <c r="C42" s="16" t="n">
        <f aca="false">SUMIFS(Stock_QLD_LGA!$D:$D,Stock_QLD_LGA!$C:$C,2,Stock_QLD_LGA!$B:$B,$A42)</f>
        <v>18846</v>
      </c>
      <c r="D42" s="16" t="n">
        <f aca="false">SUMIFS(Stock_QLD_LGA!$D:$D,Stock_QLD_LGA!$C:$C,3,Stock_QLD_LGA!$B:$B,$A42)</f>
        <v>14947</v>
      </c>
      <c r="E42" s="16" t="n">
        <f aca="false">SUMIFS(Stock_QLD_LGA!$D:$D,Stock_QLD_LGA!$C:$C,4,Stock_QLD_LGA!$B:$B,$A42)</f>
        <v>5421</v>
      </c>
      <c r="F42" s="16" t="n">
        <f aca="false">SUMIFS(Stock_QLD_LGA!$D:$D,Stock_QLD_LGA!$C:$C,5,Stock_QLD_LGA!$B:$B,$A42)</f>
        <v>40832</v>
      </c>
      <c r="G42" s="21" t="n">
        <f aca="false">IF(SUMIFS(LGA_Summary!$E:$E,LGA_Summary!$A:$A,"QLD",LGA_Summary!$F:$F,1)&gt;0,B42/SUMIFS(LGA_Summary!$E:$E,LGA_Summary!$A:$A,"QLD",LGA_Summary!$F:$F,1)*1000,"")</f>
        <v>15.1372597918219</v>
      </c>
      <c r="H42" s="21" t="n">
        <f aca="false">IF(SUMIFS(LGA_Summary!$E:$E,LGA_Summary!$A:$A,"QLD",LGA_Summary!$F:$F,2)&gt;0,C42/SUMIFS(LGA_Summary!$E:$E,LGA_Summary!$A:$A,"QLD",LGA_Summary!$F:$F,2)*1000,"")</f>
        <v>26.9137449177921</v>
      </c>
      <c r="I42" s="21" t="n">
        <f aca="false">IF(SUMIFS(LGA_Summary!$E:$E,LGA_Summary!$A:$A,"QLD",LGA_Summary!$F:$F,3)&gt;0,D42/SUMIFS(LGA_Summary!$E:$E,LGA_Summary!$A:$A,"QLD",LGA_Summary!$F:$F,3)*1000,"")</f>
        <v>20.1726695215486</v>
      </c>
      <c r="J42" s="21" t="n">
        <f aca="false">IF(SUMIFS(LGA_Summary!$E:$E,LGA_Summary!$A:$A,"QLD",LGA_Summary!$F:$F,4)&gt;0,E42/SUMIFS(LGA_Summary!$E:$E,LGA_Summary!$A:$A,"QLD",LGA_Summary!$F:$F,4)*1000,"")</f>
        <v>16.2906289066256</v>
      </c>
      <c r="K42" s="21" t="n">
        <f aca="false">IF(SUMIFS(LGA_Summary!$E:$E,LGA_Summary!$A:$A,"QLD",LGA_Summary!$F:$F,5)&gt;0,F42/SUMIFS(LGA_Summary!$E:$E,LGA_Summary!$A:$A,"QLD",LGA_Summary!$F:$F,5)*1000,"")</f>
        <v>38.8381281757151</v>
      </c>
      <c r="L42" s="21" t="n">
        <f aca="false">SUM(B42:F42)/SUMIFS(LGA_Summary!$E:$E,LGA_Summary!$A:$A,"QLD")*1000</f>
        <v>25.6947107337842</v>
      </c>
    </row>
    <row r="43" customFormat="false" ht="15" hidden="false" customHeight="false" outlineLevel="0" collapsed="false">
      <c r="A43" s="15" t="n">
        <v>46235</v>
      </c>
      <c r="B43" s="16" t="n">
        <f aca="false">SUMIFS(Stock_QLD_LGA!$D:$D,Stock_QLD_LGA!$C:$C,1,Stock_QLD_LGA!$B:$B,$A43)</f>
        <v>11967</v>
      </c>
      <c r="C43" s="16" t="n">
        <f aca="false">SUMIFS(Stock_QLD_LGA!$D:$D,Stock_QLD_LGA!$C:$C,2,Stock_QLD_LGA!$B:$B,$A43)</f>
        <v>20906</v>
      </c>
      <c r="D43" s="16" t="n">
        <f aca="false">SUMIFS(Stock_QLD_LGA!$D:$D,Stock_QLD_LGA!$C:$C,3,Stock_QLD_LGA!$B:$B,$A43)</f>
        <v>16754</v>
      </c>
      <c r="E43" s="16" t="n">
        <f aca="false">SUMIFS(Stock_QLD_LGA!$D:$D,Stock_QLD_LGA!$C:$C,4,Stock_QLD_LGA!$B:$B,$A43)</f>
        <v>6120</v>
      </c>
      <c r="F43" s="16" t="n">
        <f aca="false">SUMIFS(Stock_QLD_LGA!$D:$D,Stock_QLD_LGA!$C:$C,5,Stock_QLD_LGA!$B:$B,$A43)</f>
        <v>45082</v>
      </c>
      <c r="G43" s="21" t="n">
        <f aca="false">IF(SUMIFS(LGA_Summary!$E:$E,LGA_Summary!$A:$A,"QLD",LGA_Summary!$F:$F,1)&gt;0,B43/SUMIFS(LGA_Summary!$E:$E,LGA_Summary!$A:$A,"QLD",LGA_Summary!$F:$F,1)*1000,"")</f>
        <v>16.9566215415832</v>
      </c>
      <c r="H43" s="21" t="n">
        <f aca="false">IF(SUMIFS(LGA_Summary!$E:$E,LGA_Summary!$A:$A,"QLD",LGA_Summary!$F:$F,2)&gt;0,C43/SUMIFS(LGA_Summary!$E:$E,LGA_Summary!$A:$A,"QLD",LGA_Summary!$F:$F,2)*1000,"")</f>
        <v>29.8556060305297</v>
      </c>
      <c r="I43" s="21" t="n">
        <f aca="false">IF(SUMIFS(LGA_Summary!$E:$E,LGA_Summary!$A:$A,"QLD",LGA_Summary!$F:$F,3)&gt;0,D43/SUMIFS(LGA_Summary!$E:$E,LGA_Summary!$A:$A,"QLD",LGA_Summary!$F:$F,3)*1000,"")</f>
        <v>22.6114206973992</v>
      </c>
      <c r="J43" s="21" t="n">
        <f aca="false">IF(SUMIFS(LGA_Summary!$E:$E,LGA_Summary!$A:$A,"QLD",LGA_Summary!$F:$F,4)&gt;0,E43/SUMIFS(LGA_Summary!$E:$E,LGA_Summary!$A:$A,"QLD",LGA_Summary!$F:$F,4)*1000,"")</f>
        <v>18.3911914607174</v>
      </c>
      <c r="K43" s="21" t="n">
        <f aca="false">IF(SUMIFS(LGA_Summary!$E:$E,LGA_Summary!$A:$A,"QLD",LGA_Summary!$F:$F,5)&gt;0,F43/SUMIFS(LGA_Summary!$E:$E,LGA_Summary!$A:$A,"QLD",LGA_Summary!$F:$F,5)*1000,"")</f>
        <v>42.8805959643806</v>
      </c>
      <c r="L43" s="21" t="n">
        <f aca="false">SUM(B43:F43)/SUMIFS(LGA_Summary!$E:$E,LGA_Summary!$A:$A,"QLD")*1000</f>
        <v>28.5550594471088</v>
      </c>
    </row>
    <row r="46" customFormat="false" ht="42" hidden="false" customHeight="true" outlineLevel="0" collapsed="false">
      <c r="A46" s="4" t="s">
        <v>63</v>
      </c>
      <c r="B46" s="4" t="s">
        <v>306</v>
      </c>
      <c r="C46" s="4" t="s">
        <v>307</v>
      </c>
      <c r="D46" s="4" t="s">
        <v>308</v>
      </c>
      <c r="E46" s="4" t="s">
        <v>309</v>
      </c>
      <c r="F46" s="4" t="s">
        <v>310</v>
      </c>
      <c r="G46" s="4" t="s">
        <v>311</v>
      </c>
      <c r="H46" s="4" t="s">
        <v>312</v>
      </c>
      <c r="I46" s="4" t="s">
        <v>313</v>
      </c>
      <c r="J46" s="4" t="s">
        <v>314</v>
      </c>
      <c r="K46" s="4" t="s">
        <v>315</v>
      </c>
      <c r="L46" s="4" t="s">
        <v>316</v>
      </c>
      <c r="M46" s="4" t="s">
        <v>317</v>
      </c>
      <c r="N46" s="4" t="s">
        <v>318</v>
      </c>
      <c r="O46" s="4" t="s">
        <v>319</v>
      </c>
      <c r="P46" s="4" t="s">
        <v>320</v>
      </c>
      <c r="Q46" s="4" t="s">
        <v>321</v>
      </c>
      <c r="R46" s="4" t="s">
        <v>322</v>
      </c>
      <c r="S46" s="4" t="s">
        <v>323</v>
      </c>
      <c r="T46" s="4" t="s">
        <v>324</v>
      </c>
      <c r="U46" s="4" t="s">
        <v>325</v>
      </c>
      <c r="V46" s="4" t="s">
        <v>326</v>
      </c>
      <c r="W46" s="4" t="s">
        <v>327</v>
      </c>
      <c r="X46" s="4" t="s">
        <v>328</v>
      </c>
      <c r="Y46" s="4" t="s">
        <v>329</v>
      </c>
      <c r="Z46" s="4" t="s">
        <v>330</v>
      </c>
      <c r="AA46" s="4" t="s">
        <v>331</v>
      </c>
      <c r="AB46" s="4" t="s">
        <v>332</v>
      </c>
      <c r="AC46" s="4" t="s">
        <v>333</v>
      </c>
      <c r="AD46" s="4" t="s">
        <v>334</v>
      </c>
      <c r="AE46" s="4" t="s">
        <v>335</v>
      </c>
      <c r="AF46" s="4" t="s">
        <v>336</v>
      </c>
      <c r="AG46" s="4" t="s">
        <v>337</v>
      </c>
    </row>
    <row r="47" customFormat="false" ht="15" hidden="false" customHeight="false" outlineLevel="0" collapsed="false">
      <c r="A47" s="15" t="n">
        <v>45078</v>
      </c>
      <c r="B47" s="16" t="n">
        <f aca="false">SUMIFS(VIC_Postcode_Qtr!$D:$D,VIC_Postcode_Qtr!$C:$C,1,VIC_Postcode_Qtr!$B:$B,$A47)</f>
        <v>1290087</v>
      </c>
      <c r="C47" s="16" t="n">
        <f aca="false">SUMIFS(VIC_Postcode_Qtr!$D:$D,VIC_Postcode_Qtr!$C:$C,2,VIC_Postcode_Qtr!$B:$B,$A47)</f>
        <v>1128599</v>
      </c>
      <c r="D47" s="16" t="n">
        <f aca="false">SUMIFS(VIC_Postcode_Qtr!$D:$D,VIC_Postcode_Qtr!$C:$C,3,VIC_Postcode_Qtr!$B:$B,$A47)</f>
        <v>1065521</v>
      </c>
      <c r="E47" s="16" t="n">
        <f aca="false">SUMIFS(VIC_Postcode_Qtr!$D:$D,VIC_Postcode_Qtr!$C:$C,4,VIC_Postcode_Qtr!$B:$B,$A47)</f>
        <v>979679</v>
      </c>
      <c r="F47" s="16" t="n">
        <f aca="false">SUMIFS(VIC_Postcode_Qtr!$D:$D,VIC_Postcode_Qtr!$C:$C,5,VIC_Postcode_Qtr!$B:$B,$A47)</f>
        <v>870684</v>
      </c>
      <c r="G47" s="16" t="n">
        <f aca="false">SUMIFS(VIC_Postcode_Qtr!$E:$E,VIC_Postcode_Qtr!$C:$C,1,VIC_Postcode_Qtr!$B:$B,$A47)</f>
        <v>6512</v>
      </c>
      <c r="H47" s="16" t="n">
        <f aca="false">SUMIFS(VIC_Postcode_Qtr!$E:$E,VIC_Postcode_Qtr!$C:$C,2,VIC_Postcode_Qtr!$B:$B,$A47)</f>
        <v>5133</v>
      </c>
      <c r="I47" s="16" t="n">
        <f aca="false">SUMIFS(VIC_Postcode_Qtr!$E:$E,VIC_Postcode_Qtr!$C:$C,3,VIC_Postcode_Qtr!$B:$B,$A47)</f>
        <v>6012</v>
      </c>
      <c r="J47" s="16" t="n">
        <f aca="false">SUMIFS(VIC_Postcode_Qtr!$E:$E,VIC_Postcode_Qtr!$C:$C,4,VIC_Postcode_Qtr!$B:$B,$A47)</f>
        <v>6392</v>
      </c>
      <c r="K47" s="16" t="n">
        <f aca="false">SUMIFS(VIC_Postcode_Qtr!$E:$E,VIC_Postcode_Qtr!$C:$C,5,VIC_Postcode_Qtr!$B:$B,$A47)</f>
        <v>9906</v>
      </c>
      <c r="L47" s="16" t="n">
        <f aca="false">SUMIFS(VIC_Postcode_Qtr!$G:$G,VIC_Postcode_Qtr!$C:$C,1,VIC_Postcode_Qtr!$B:$B,$A47)</f>
        <v>85590</v>
      </c>
      <c r="M47" s="16" t="n">
        <f aca="false">SUMIFS(VIC_Postcode_Qtr!$G:$G,VIC_Postcode_Qtr!$C:$C,2,VIC_Postcode_Qtr!$B:$B,$A47)</f>
        <v>75946</v>
      </c>
      <c r="N47" s="16" t="n">
        <f aca="false">SUMIFS(VIC_Postcode_Qtr!$G:$G,VIC_Postcode_Qtr!$C:$C,3,VIC_Postcode_Qtr!$B:$B,$A47)</f>
        <v>84881</v>
      </c>
      <c r="O47" s="16" t="n">
        <f aca="false">SUMIFS(VIC_Postcode_Qtr!$G:$G,VIC_Postcode_Qtr!$C:$C,4,VIC_Postcode_Qtr!$B:$B,$A47)</f>
        <v>74242</v>
      </c>
      <c r="P47" s="16" t="n">
        <f aca="false">SUMIFS(VIC_Postcode_Qtr!$G:$G,VIC_Postcode_Qtr!$C:$C,5,VIC_Postcode_Qtr!$B:$B,$A47)</f>
        <v>75124</v>
      </c>
      <c r="Q47" s="16" t="n">
        <f aca="false">SUMIFS(VIC_Postcode_Qtr!$H:$H,VIC_Postcode_Qtr!$C:$C,1,VIC_Postcode_Qtr!$B:$B,$A47)</f>
        <v>3698</v>
      </c>
      <c r="R47" s="16" t="n">
        <f aca="false">SUMIFS(VIC_Postcode_Qtr!$H:$H,VIC_Postcode_Qtr!$C:$C,2,VIC_Postcode_Qtr!$B:$B,$A47)</f>
        <v>3057</v>
      </c>
      <c r="S47" s="16" t="n">
        <f aca="false">SUMIFS(VIC_Postcode_Qtr!$H:$H,VIC_Postcode_Qtr!$C:$C,3,VIC_Postcode_Qtr!$B:$B,$A47)</f>
        <v>3921</v>
      </c>
      <c r="T47" s="16" t="n">
        <f aca="false">SUMIFS(VIC_Postcode_Qtr!$H:$H,VIC_Postcode_Qtr!$C:$C,4,VIC_Postcode_Qtr!$B:$B,$A47)</f>
        <v>4090</v>
      </c>
      <c r="U47" s="16" t="n">
        <f aca="false">SUMIFS(VIC_Postcode_Qtr!$H:$H,VIC_Postcode_Qtr!$C:$C,5,VIC_Postcode_Qtr!$B:$B,$A47)</f>
        <v>6120</v>
      </c>
      <c r="V47" s="21" t="n">
        <f aca="false">IF(B47&gt;0,G47/B47*1000,"")</f>
        <v>5.04772158776889</v>
      </c>
      <c r="W47" s="21" t="n">
        <f aca="false">IF(C47&gt;0,H47/C47*1000,"")</f>
        <v>4.54811673588227</v>
      </c>
      <c r="X47" s="21" t="n">
        <f aca="false">IF(D47&gt;0,I47/D47*1000,"")</f>
        <v>5.64231019379252</v>
      </c>
      <c r="Y47" s="21" t="n">
        <f aca="false">IF(E47&gt;0,J47/E47*1000,"")</f>
        <v>6.52458611443136</v>
      </c>
      <c r="Z47" s="21" t="n">
        <f aca="false">IF(F47&gt;0,K47/F47*1000,"")</f>
        <v>11.3772620146919</v>
      </c>
      <c r="AA47" s="21" t="n">
        <f aca="false">SUM(G47:K47)/SUM(B47:F47)*1000</f>
        <v>6.36508659554566</v>
      </c>
      <c r="AB47" s="22" t="n">
        <f aca="false">IF(L47&gt;0,Q47/L47*1,"")</f>
        <v>0.0432059820072438</v>
      </c>
      <c r="AC47" s="22" t="n">
        <f aca="false">IF(M47&gt;0,R47/M47*1,"")</f>
        <v>0.040252284517947</v>
      </c>
      <c r="AD47" s="22" t="n">
        <f aca="false">IF(N47&gt;0,S47/N47*1,"")</f>
        <v>0.0461940834815801</v>
      </c>
      <c r="AE47" s="22" t="n">
        <f aca="false">IF(O47&gt;0,T47/O47*1,"")</f>
        <v>0.055090110719</v>
      </c>
      <c r="AF47" s="22" t="n">
        <f aca="false">IF(P47&gt;0,U47/P47*1,"")</f>
        <v>0.0814653106863319</v>
      </c>
      <c r="AG47" s="22" t="n">
        <f aca="false">SUM(Q47:U47)/SUM(L47:P47)*1</f>
        <v>0.0527713418716822</v>
      </c>
    </row>
    <row r="48" customFormat="false" ht="15" hidden="false" customHeight="false" outlineLevel="0" collapsed="false">
      <c r="A48" s="15" t="n">
        <v>45170</v>
      </c>
      <c r="B48" s="16" t="n">
        <f aca="false">SUMIFS(VIC_Postcode_Qtr!$D:$D,VIC_Postcode_Qtr!$C:$C,1,VIC_Postcode_Qtr!$B:$B,$A48)</f>
        <v>1300396</v>
      </c>
      <c r="C48" s="16" t="n">
        <f aca="false">SUMIFS(VIC_Postcode_Qtr!$D:$D,VIC_Postcode_Qtr!$C:$C,2,VIC_Postcode_Qtr!$B:$B,$A48)</f>
        <v>1140230</v>
      </c>
      <c r="D48" s="16" t="n">
        <f aca="false">SUMIFS(VIC_Postcode_Qtr!$D:$D,VIC_Postcode_Qtr!$C:$C,3,VIC_Postcode_Qtr!$B:$B,$A48)</f>
        <v>1079432</v>
      </c>
      <c r="E48" s="16" t="n">
        <f aca="false">SUMIFS(VIC_Postcode_Qtr!$D:$D,VIC_Postcode_Qtr!$C:$C,4,VIC_Postcode_Qtr!$B:$B,$A48)</f>
        <v>985371</v>
      </c>
      <c r="F48" s="16" t="n">
        <f aca="false">SUMIFS(VIC_Postcode_Qtr!$D:$D,VIC_Postcode_Qtr!$C:$C,5,VIC_Postcode_Qtr!$B:$B,$A48)</f>
        <v>875048</v>
      </c>
      <c r="G48" s="16" t="n">
        <f aca="false">SUMIFS(VIC_Postcode_Qtr!$E:$E,VIC_Postcode_Qtr!$C:$C,1,VIC_Postcode_Qtr!$B:$B,$A48)</f>
        <v>7516</v>
      </c>
      <c r="H48" s="16" t="n">
        <f aca="false">SUMIFS(VIC_Postcode_Qtr!$E:$E,VIC_Postcode_Qtr!$C:$C,2,VIC_Postcode_Qtr!$B:$B,$A48)</f>
        <v>5936</v>
      </c>
      <c r="I48" s="16" t="n">
        <f aca="false">SUMIFS(VIC_Postcode_Qtr!$E:$E,VIC_Postcode_Qtr!$C:$C,3,VIC_Postcode_Qtr!$B:$B,$A48)</f>
        <v>7073</v>
      </c>
      <c r="J48" s="16" t="n">
        <f aca="false">SUMIFS(VIC_Postcode_Qtr!$E:$E,VIC_Postcode_Qtr!$C:$C,4,VIC_Postcode_Qtr!$B:$B,$A48)</f>
        <v>7467</v>
      </c>
      <c r="K48" s="16" t="n">
        <f aca="false">SUMIFS(VIC_Postcode_Qtr!$E:$E,VIC_Postcode_Qtr!$C:$C,5,VIC_Postcode_Qtr!$B:$B,$A48)</f>
        <v>11451</v>
      </c>
      <c r="L48" s="16" t="n">
        <f aca="false">SUMIFS(VIC_Postcode_Qtr!$G:$G,VIC_Postcode_Qtr!$C:$C,1,VIC_Postcode_Qtr!$B:$B,$A48)</f>
        <v>103617</v>
      </c>
      <c r="M48" s="16" t="n">
        <f aca="false">SUMIFS(VIC_Postcode_Qtr!$G:$G,VIC_Postcode_Qtr!$C:$C,2,VIC_Postcode_Qtr!$B:$B,$A48)</f>
        <v>91681</v>
      </c>
      <c r="N48" s="16" t="n">
        <f aca="false">SUMIFS(VIC_Postcode_Qtr!$G:$G,VIC_Postcode_Qtr!$C:$C,3,VIC_Postcode_Qtr!$B:$B,$A48)</f>
        <v>104564</v>
      </c>
      <c r="O48" s="16" t="n">
        <f aca="false">SUMIFS(VIC_Postcode_Qtr!$G:$G,VIC_Postcode_Qtr!$C:$C,4,VIC_Postcode_Qtr!$B:$B,$A48)</f>
        <v>87263</v>
      </c>
      <c r="P48" s="16" t="n">
        <f aca="false">SUMIFS(VIC_Postcode_Qtr!$G:$G,VIC_Postcode_Qtr!$C:$C,5,VIC_Postcode_Qtr!$B:$B,$A48)</f>
        <v>89969</v>
      </c>
      <c r="Q48" s="16" t="n">
        <f aca="false">SUMIFS(VIC_Postcode_Qtr!$H:$H,VIC_Postcode_Qtr!$C:$C,1,VIC_Postcode_Qtr!$B:$B,$A48)</f>
        <v>4735</v>
      </c>
      <c r="R48" s="16" t="n">
        <f aca="false">SUMIFS(VIC_Postcode_Qtr!$H:$H,VIC_Postcode_Qtr!$C:$C,2,VIC_Postcode_Qtr!$B:$B,$A48)</f>
        <v>3848</v>
      </c>
      <c r="S48" s="16" t="n">
        <f aca="false">SUMIFS(VIC_Postcode_Qtr!$H:$H,VIC_Postcode_Qtr!$C:$C,3,VIC_Postcode_Qtr!$B:$B,$A48)</f>
        <v>4983</v>
      </c>
      <c r="T48" s="16" t="n">
        <f aca="false">SUMIFS(VIC_Postcode_Qtr!$H:$H,VIC_Postcode_Qtr!$C:$C,4,VIC_Postcode_Qtr!$B:$B,$A48)</f>
        <v>5154</v>
      </c>
      <c r="U48" s="16" t="n">
        <f aca="false">SUMIFS(VIC_Postcode_Qtr!$H:$H,VIC_Postcode_Qtr!$C:$C,5,VIC_Postcode_Qtr!$B:$B,$A48)</f>
        <v>7677</v>
      </c>
      <c r="V48" s="21" t="n">
        <f aca="false">IF(B48&gt;0,G48/B48*1000,"")</f>
        <v>5.779777852285</v>
      </c>
      <c r="W48" s="21" t="n">
        <f aca="false">IF(C48&gt;0,H48/C48*1000,"")</f>
        <v>5.2059672171404</v>
      </c>
      <c r="X48" s="21" t="n">
        <f aca="false">IF(D48&gt;0,I48/D48*1000,"")</f>
        <v>6.55252021433495</v>
      </c>
      <c r="Y48" s="21" t="n">
        <f aca="false">IF(E48&gt;0,J48/E48*1000,"")</f>
        <v>7.57785646218531</v>
      </c>
      <c r="Z48" s="21" t="n">
        <f aca="false">IF(F48&gt;0,K48/F48*1000,"")</f>
        <v>13.0861392746455</v>
      </c>
      <c r="AA48" s="21" t="n">
        <f aca="false">SUM(G48:K48)/SUM(B48:F48)*1000</f>
        <v>7.33076268144999</v>
      </c>
      <c r="AB48" s="22" t="n">
        <f aca="false">IF(L48&gt;0,Q48/L48*1,"")</f>
        <v>0.0456971346400687</v>
      </c>
      <c r="AC48" s="22" t="n">
        <f aca="false">IF(M48&gt;0,R48/M48*1,"")</f>
        <v>0.0419716189832135</v>
      </c>
      <c r="AD48" s="22" t="n">
        <f aca="false">IF(N48&gt;0,S48/N48*1,"")</f>
        <v>0.0476550246738839</v>
      </c>
      <c r="AE48" s="22" t="n">
        <f aca="false">IF(O48&gt;0,T48/O48*1,"")</f>
        <v>0.0590628330449331</v>
      </c>
      <c r="AF48" s="22" t="n">
        <f aca="false">IF(P48&gt;0,U48/P48*1,"")</f>
        <v>0.0853293912347586</v>
      </c>
      <c r="AG48" s="22" t="n">
        <f aca="false">SUM(Q48:U48)/SUM(L48:P48)*1</f>
        <v>0.0553287192880229</v>
      </c>
    </row>
    <row r="49" customFormat="false" ht="15" hidden="false" customHeight="false" outlineLevel="0" collapsed="false">
      <c r="A49" s="15" t="n">
        <v>45261</v>
      </c>
      <c r="B49" s="16" t="n">
        <f aca="false">SUMIFS(VIC_Postcode_Qtr!$D:$D,VIC_Postcode_Qtr!$C:$C,1,VIC_Postcode_Qtr!$B:$B,$A49)</f>
        <v>1306200</v>
      </c>
      <c r="C49" s="16" t="n">
        <f aca="false">SUMIFS(VIC_Postcode_Qtr!$D:$D,VIC_Postcode_Qtr!$C:$C,2,VIC_Postcode_Qtr!$B:$B,$A49)</f>
        <v>1149480</v>
      </c>
      <c r="D49" s="16" t="n">
        <f aca="false">SUMIFS(VIC_Postcode_Qtr!$D:$D,VIC_Postcode_Qtr!$C:$C,3,VIC_Postcode_Qtr!$B:$B,$A49)</f>
        <v>1088716</v>
      </c>
      <c r="E49" s="16" t="n">
        <f aca="false">SUMIFS(VIC_Postcode_Qtr!$D:$D,VIC_Postcode_Qtr!$C:$C,4,VIC_Postcode_Qtr!$B:$B,$A49)</f>
        <v>993883</v>
      </c>
      <c r="F49" s="16" t="n">
        <f aca="false">SUMIFS(VIC_Postcode_Qtr!$D:$D,VIC_Postcode_Qtr!$C:$C,5,VIC_Postcode_Qtr!$B:$B,$A49)</f>
        <v>881333</v>
      </c>
      <c r="G49" s="16" t="n">
        <f aca="false">SUMIFS(VIC_Postcode_Qtr!$E:$E,VIC_Postcode_Qtr!$C:$C,1,VIC_Postcode_Qtr!$B:$B,$A49)</f>
        <v>8433</v>
      </c>
      <c r="H49" s="16" t="n">
        <f aca="false">SUMIFS(VIC_Postcode_Qtr!$E:$E,VIC_Postcode_Qtr!$C:$C,2,VIC_Postcode_Qtr!$B:$B,$A49)</f>
        <v>6667</v>
      </c>
      <c r="I49" s="16" t="n">
        <f aca="false">SUMIFS(VIC_Postcode_Qtr!$E:$E,VIC_Postcode_Qtr!$C:$C,3,VIC_Postcode_Qtr!$B:$B,$A49)</f>
        <v>8142</v>
      </c>
      <c r="J49" s="16" t="n">
        <f aca="false">SUMIFS(VIC_Postcode_Qtr!$E:$E,VIC_Postcode_Qtr!$C:$C,4,VIC_Postcode_Qtr!$B:$B,$A49)</f>
        <v>8400</v>
      </c>
      <c r="K49" s="16" t="n">
        <f aca="false">SUMIFS(VIC_Postcode_Qtr!$E:$E,VIC_Postcode_Qtr!$C:$C,5,VIC_Postcode_Qtr!$B:$B,$A49)</f>
        <v>13132</v>
      </c>
      <c r="L49" s="16" t="n">
        <f aca="false">SUMIFS(VIC_Postcode_Qtr!$G:$G,VIC_Postcode_Qtr!$C:$C,1,VIC_Postcode_Qtr!$B:$B,$A49)</f>
        <v>120213</v>
      </c>
      <c r="M49" s="16" t="n">
        <f aca="false">SUMIFS(VIC_Postcode_Qtr!$G:$G,VIC_Postcode_Qtr!$C:$C,2,VIC_Postcode_Qtr!$B:$B,$A49)</f>
        <v>107893</v>
      </c>
      <c r="N49" s="16" t="n">
        <f aca="false">SUMIFS(VIC_Postcode_Qtr!$G:$G,VIC_Postcode_Qtr!$C:$C,3,VIC_Postcode_Qtr!$B:$B,$A49)</f>
        <v>123514</v>
      </c>
      <c r="O49" s="16" t="n">
        <f aca="false">SUMIFS(VIC_Postcode_Qtr!$G:$G,VIC_Postcode_Qtr!$C:$C,4,VIC_Postcode_Qtr!$B:$B,$A49)</f>
        <v>102565</v>
      </c>
      <c r="P49" s="16" t="n">
        <f aca="false">SUMIFS(VIC_Postcode_Qtr!$G:$G,VIC_Postcode_Qtr!$C:$C,5,VIC_Postcode_Qtr!$B:$B,$A49)</f>
        <v>106285</v>
      </c>
      <c r="Q49" s="16" t="n">
        <f aca="false">SUMIFS(VIC_Postcode_Qtr!$H:$H,VIC_Postcode_Qtr!$C:$C,1,VIC_Postcode_Qtr!$B:$B,$A49)</f>
        <v>5654</v>
      </c>
      <c r="R49" s="16" t="n">
        <f aca="false">SUMIFS(VIC_Postcode_Qtr!$H:$H,VIC_Postcode_Qtr!$C:$C,2,VIC_Postcode_Qtr!$B:$B,$A49)</f>
        <v>4623</v>
      </c>
      <c r="S49" s="16" t="n">
        <f aca="false">SUMIFS(VIC_Postcode_Qtr!$H:$H,VIC_Postcode_Qtr!$C:$C,3,VIC_Postcode_Qtr!$B:$B,$A49)</f>
        <v>6066</v>
      </c>
      <c r="T49" s="16" t="n">
        <f aca="false">SUMIFS(VIC_Postcode_Qtr!$H:$H,VIC_Postcode_Qtr!$C:$C,4,VIC_Postcode_Qtr!$B:$B,$A49)</f>
        <v>6086</v>
      </c>
      <c r="U49" s="16" t="n">
        <f aca="false">SUMIFS(VIC_Postcode_Qtr!$H:$H,VIC_Postcode_Qtr!$C:$C,5,VIC_Postcode_Qtr!$B:$B,$A49)</f>
        <v>9374</v>
      </c>
      <c r="V49" s="21" t="n">
        <f aca="false">IF(B49&gt;0,G49/B49*1000,"")</f>
        <v>6.45613229214515</v>
      </c>
      <c r="W49" s="21" t="n">
        <f aca="false">IF(C49&gt;0,H49/C49*1000,"")</f>
        <v>5.80001391933744</v>
      </c>
      <c r="X49" s="21" t="n">
        <f aca="false">IF(D49&gt;0,I49/D49*1000,"")</f>
        <v>7.47853434688202</v>
      </c>
      <c r="Y49" s="21" t="n">
        <f aca="false">IF(E49&gt;0,J49/E49*1000,"")</f>
        <v>8.45169904304632</v>
      </c>
      <c r="Z49" s="21" t="n">
        <f aca="false">IF(F49&gt;0,K49/F49*1000,"")</f>
        <v>14.9001569213907</v>
      </c>
      <c r="AA49" s="21" t="n">
        <f aca="false">SUM(G49:K49)/SUM(B49:F49)*1000</f>
        <v>8.26147702086423</v>
      </c>
      <c r="AB49" s="22" t="n">
        <f aca="false">IF(L49&gt;0,Q49/L49*1,"")</f>
        <v>0.0470331827672548</v>
      </c>
      <c r="AC49" s="22" t="n">
        <f aca="false">IF(M49&gt;0,R49/M49*1,"")</f>
        <v>0.0428480068215732</v>
      </c>
      <c r="AD49" s="22" t="n">
        <f aca="false">IF(N49&gt;0,S49/N49*1,"")</f>
        <v>0.0491118415726153</v>
      </c>
      <c r="AE49" s="22" t="n">
        <f aca="false">IF(O49&gt;0,T49/O49*1,"")</f>
        <v>0.0593379807926681</v>
      </c>
      <c r="AF49" s="22" t="n">
        <f aca="false">IF(P49&gt;0,U49/P49*1,"")</f>
        <v>0.0881968292797667</v>
      </c>
      <c r="AG49" s="22" t="n">
        <f aca="false">SUM(Q49:U49)/SUM(L49:P49)*1</f>
        <v>0.0567434474637358</v>
      </c>
    </row>
    <row r="50" customFormat="false" ht="15" hidden="false" customHeight="false" outlineLevel="0" collapsed="false">
      <c r="A50" s="15" t="n">
        <v>45352</v>
      </c>
      <c r="B50" s="16" t="n">
        <f aca="false">SUMIFS(VIC_Postcode_Qtr!$D:$D,VIC_Postcode_Qtr!$C:$C,1,VIC_Postcode_Qtr!$B:$B,$A50)</f>
        <v>1317356</v>
      </c>
      <c r="C50" s="16" t="n">
        <f aca="false">SUMIFS(VIC_Postcode_Qtr!$D:$D,VIC_Postcode_Qtr!$C:$C,2,VIC_Postcode_Qtr!$B:$B,$A50)</f>
        <v>1159407</v>
      </c>
      <c r="D50" s="16" t="n">
        <f aca="false">SUMIFS(VIC_Postcode_Qtr!$D:$D,VIC_Postcode_Qtr!$C:$C,3,VIC_Postcode_Qtr!$B:$B,$A50)</f>
        <v>1096913</v>
      </c>
      <c r="E50" s="16" t="n">
        <f aca="false">SUMIFS(VIC_Postcode_Qtr!$D:$D,VIC_Postcode_Qtr!$C:$C,4,VIC_Postcode_Qtr!$B:$B,$A50)</f>
        <v>1002218</v>
      </c>
      <c r="F50" s="16" t="n">
        <f aca="false">SUMIFS(VIC_Postcode_Qtr!$D:$D,VIC_Postcode_Qtr!$C:$C,5,VIC_Postcode_Qtr!$B:$B,$A50)</f>
        <v>886189</v>
      </c>
      <c r="G50" s="16" t="n">
        <f aca="false">SUMIFS(VIC_Postcode_Qtr!$E:$E,VIC_Postcode_Qtr!$C:$C,1,VIC_Postcode_Qtr!$B:$B,$A50)</f>
        <v>9615</v>
      </c>
      <c r="H50" s="16" t="n">
        <f aca="false">SUMIFS(VIC_Postcode_Qtr!$E:$E,VIC_Postcode_Qtr!$C:$C,2,VIC_Postcode_Qtr!$B:$B,$A50)</f>
        <v>7657</v>
      </c>
      <c r="I50" s="16" t="n">
        <f aca="false">SUMIFS(VIC_Postcode_Qtr!$E:$E,VIC_Postcode_Qtr!$C:$C,3,VIC_Postcode_Qtr!$B:$B,$A50)</f>
        <v>9369</v>
      </c>
      <c r="J50" s="16" t="n">
        <f aca="false">SUMIFS(VIC_Postcode_Qtr!$E:$E,VIC_Postcode_Qtr!$C:$C,4,VIC_Postcode_Qtr!$B:$B,$A50)</f>
        <v>9824</v>
      </c>
      <c r="K50" s="16" t="n">
        <f aca="false">SUMIFS(VIC_Postcode_Qtr!$E:$E,VIC_Postcode_Qtr!$C:$C,5,VIC_Postcode_Qtr!$B:$B,$A50)</f>
        <v>14917</v>
      </c>
      <c r="L50" s="16" t="n">
        <f aca="false">SUMIFS(VIC_Postcode_Qtr!$G:$G,VIC_Postcode_Qtr!$C:$C,1,VIC_Postcode_Qtr!$B:$B,$A50)</f>
        <v>76485</v>
      </c>
      <c r="M50" s="16" t="n">
        <f aca="false">SUMIFS(VIC_Postcode_Qtr!$G:$G,VIC_Postcode_Qtr!$C:$C,2,VIC_Postcode_Qtr!$B:$B,$A50)</f>
        <v>68130</v>
      </c>
      <c r="N50" s="16" t="n">
        <f aca="false">SUMIFS(VIC_Postcode_Qtr!$G:$G,VIC_Postcode_Qtr!$C:$C,3,VIC_Postcode_Qtr!$B:$B,$A50)</f>
        <v>81033</v>
      </c>
      <c r="O50" s="16" t="n">
        <f aca="false">SUMIFS(VIC_Postcode_Qtr!$G:$G,VIC_Postcode_Qtr!$C:$C,4,VIC_Postcode_Qtr!$B:$B,$A50)</f>
        <v>65192</v>
      </c>
      <c r="P50" s="16" t="n">
        <f aca="false">SUMIFS(VIC_Postcode_Qtr!$G:$G,VIC_Postcode_Qtr!$C:$C,5,VIC_Postcode_Qtr!$B:$B,$A50)</f>
        <v>69163</v>
      </c>
      <c r="Q50" s="16" t="n">
        <f aca="false">SUMIFS(VIC_Postcode_Qtr!$H:$H,VIC_Postcode_Qtr!$C:$C,1,VIC_Postcode_Qtr!$B:$B,$A50)</f>
        <v>4959</v>
      </c>
      <c r="R50" s="16" t="n">
        <f aca="false">SUMIFS(VIC_Postcode_Qtr!$H:$H,VIC_Postcode_Qtr!$C:$C,2,VIC_Postcode_Qtr!$B:$B,$A50)</f>
        <v>3917</v>
      </c>
      <c r="S50" s="16" t="n">
        <f aca="false">SUMIFS(VIC_Postcode_Qtr!$H:$H,VIC_Postcode_Qtr!$C:$C,3,VIC_Postcode_Qtr!$B:$B,$A50)</f>
        <v>5338</v>
      </c>
      <c r="T50" s="16" t="n">
        <f aca="false">SUMIFS(VIC_Postcode_Qtr!$H:$H,VIC_Postcode_Qtr!$C:$C,4,VIC_Postcode_Qtr!$B:$B,$A50)</f>
        <v>5316</v>
      </c>
      <c r="U50" s="16" t="n">
        <f aca="false">SUMIFS(VIC_Postcode_Qtr!$H:$H,VIC_Postcode_Qtr!$C:$C,5,VIC_Postcode_Qtr!$B:$B,$A50)</f>
        <v>7989</v>
      </c>
      <c r="V50" s="21" t="n">
        <f aca="false">IF(B50&gt;0,G50/B50*1000,"")</f>
        <v>7.29871044728987</v>
      </c>
      <c r="W50" s="21" t="n">
        <f aca="false">IF(C50&gt;0,H50/C50*1000,"")</f>
        <v>6.60423820108038</v>
      </c>
      <c r="X50" s="21" t="n">
        <f aca="false">IF(D50&gt;0,I50/D50*1000,"")</f>
        <v>8.54124255980192</v>
      </c>
      <c r="Y50" s="21" t="n">
        <f aca="false">IF(E50&gt;0,J50/E50*1000,"")</f>
        <v>9.80225859044639</v>
      </c>
      <c r="Z50" s="21" t="n">
        <f aca="false">IF(F50&gt;0,K50/F50*1000,"")</f>
        <v>16.832752381264</v>
      </c>
      <c r="AA50" s="21" t="n">
        <f aca="false">SUM(G50:K50)/SUM(B50:F50)*1000</f>
        <v>9.40703390995706</v>
      </c>
      <c r="AB50" s="22" t="n">
        <f aca="false">IF(L50&gt;0,Q50/L50*1,"")</f>
        <v>0.0648362424004707</v>
      </c>
      <c r="AC50" s="22" t="n">
        <f aca="false">IF(M50&gt;0,R50/M50*1,"")</f>
        <v>0.0574930280346397</v>
      </c>
      <c r="AD50" s="22" t="n">
        <f aca="false">IF(N50&gt;0,S50/N50*1,"")</f>
        <v>0.0658743968506658</v>
      </c>
      <c r="AE50" s="22" t="n">
        <f aca="false">IF(O50&gt;0,T50/O50*1,"")</f>
        <v>0.0815437476991042</v>
      </c>
      <c r="AF50" s="22" t="n">
        <f aca="false">IF(P50&gt;0,U50/P50*1,"")</f>
        <v>0.115509737865622</v>
      </c>
      <c r="AG50" s="22" t="n">
        <f aca="false">SUM(Q50:U50)/SUM(L50:P50)*1</f>
        <v>0.0764410296580862</v>
      </c>
    </row>
    <row r="51" customFormat="false" ht="15" hidden="false" customHeight="false" outlineLevel="0" collapsed="false">
      <c r="A51" s="15" t="n">
        <v>45444</v>
      </c>
      <c r="B51" s="16" t="n">
        <f aca="false">SUMIFS(VIC_Postcode_Qtr!$D:$D,VIC_Postcode_Qtr!$C:$C,1,VIC_Postcode_Qtr!$B:$B,$A51)</f>
        <v>1328164</v>
      </c>
      <c r="C51" s="16" t="n">
        <f aca="false">SUMIFS(VIC_Postcode_Qtr!$D:$D,VIC_Postcode_Qtr!$C:$C,2,VIC_Postcode_Qtr!$B:$B,$A51)</f>
        <v>1170714</v>
      </c>
      <c r="D51" s="16" t="n">
        <f aca="false">SUMIFS(VIC_Postcode_Qtr!$D:$D,VIC_Postcode_Qtr!$C:$C,3,VIC_Postcode_Qtr!$B:$B,$A51)</f>
        <v>1105996</v>
      </c>
      <c r="E51" s="16" t="n">
        <f aca="false">SUMIFS(VIC_Postcode_Qtr!$D:$D,VIC_Postcode_Qtr!$C:$C,4,VIC_Postcode_Qtr!$B:$B,$A51)</f>
        <v>1011285</v>
      </c>
      <c r="F51" s="16" t="n">
        <f aca="false">SUMIFS(VIC_Postcode_Qtr!$D:$D,VIC_Postcode_Qtr!$C:$C,5,VIC_Postcode_Qtr!$B:$B,$A51)</f>
        <v>892995</v>
      </c>
      <c r="G51" s="16" t="n">
        <f aca="false">SUMIFS(VIC_Postcode_Qtr!$E:$E,VIC_Postcode_Qtr!$C:$C,1,VIC_Postcode_Qtr!$B:$B,$A51)</f>
        <v>10822</v>
      </c>
      <c r="H51" s="16" t="n">
        <f aca="false">SUMIFS(VIC_Postcode_Qtr!$E:$E,VIC_Postcode_Qtr!$C:$C,2,VIC_Postcode_Qtr!$B:$B,$A51)</f>
        <v>8711</v>
      </c>
      <c r="I51" s="16" t="n">
        <f aca="false">SUMIFS(VIC_Postcode_Qtr!$E:$E,VIC_Postcode_Qtr!$C:$C,3,VIC_Postcode_Qtr!$B:$B,$A51)</f>
        <v>10731</v>
      </c>
      <c r="J51" s="16" t="n">
        <f aca="false">SUMIFS(VIC_Postcode_Qtr!$E:$E,VIC_Postcode_Qtr!$C:$C,4,VIC_Postcode_Qtr!$B:$B,$A51)</f>
        <v>11278</v>
      </c>
      <c r="K51" s="16" t="n">
        <f aca="false">SUMIFS(VIC_Postcode_Qtr!$E:$E,VIC_Postcode_Qtr!$C:$C,5,VIC_Postcode_Qtr!$B:$B,$A51)</f>
        <v>16842</v>
      </c>
      <c r="L51" s="16" t="n">
        <f aca="false">SUMIFS(VIC_Postcode_Qtr!$G:$G,VIC_Postcode_Qtr!$C:$C,1,VIC_Postcode_Qtr!$B:$B,$A51)</f>
        <v>95297</v>
      </c>
      <c r="M51" s="16" t="n">
        <f aca="false">SUMIFS(VIC_Postcode_Qtr!$G:$G,VIC_Postcode_Qtr!$C:$C,2,VIC_Postcode_Qtr!$B:$B,$A51)</f>
        <v>84900</v>
      </c>
      <c r="N51" s="16" t="n">
        <f aca="false">SUMIFS(VIC_Postcode_Qtr!$G:$G,VIC_Postcode_Qtr!$C:$C,3,VIC_Postcode_Qtr!$B:$B,$A51)</f>
        <v>98374</v>
      </c>
      <c r="O51" s="16" t="n">
        <f aca="false">SUMIFS(VIC_Postcode_Qtr!$G:$G,VIC_Postcode_Qtr!$C:$C,4,VIC_Postcode_Qtr!$B:$B,$A51)</f>
        <v>80624</v>
      </c>
      <c r="P51" s="16" t="n">
        <f aca="false">SUMIFS(VIC_Postcode_Qtr!$G:$G,VIC_Postcode_Qtr!$C:$C,5,VIC_Postcode_Qtr!$B:$B,$A51)</f>
        <v>86043</v>
      </c>
      <c r="Q51" s="16" t="n">
        <f aca="false">SUMIFS(VIC_Postcode_Qtr!$H:$H,VIC_Postcode_Qtr!$C:$C,1,VIC_Postcode_Qtr!$B:$B,$A51)</f>
        <v>6156</v>
      </c>
      <c r="R51" s="16" t="n">
        <f aca="false">SUMIFS(VIC_Postcode_Qtr!$H:$H,VIC_Postcode_Qtr!$C:$C,2,VIC_Postcode_Qtr!$B:$B,$A51)</f>
        <v>4925</v>
      </c>
      <c r="S51" s="16" t="n">
        <f aca="false">SUMIFS(VIC_Postcode_Qtr!$H:$H,VIC_Postcode_Qtr!$C:$C,3,VIC_Postcode_Qtr!$B:$B,$A51)</f>
        <v>6693</v>
      </c>
      <c r="T51" s="16" t="n">
        <f aca="false">SUMIFS(VIC_Postcode_Qtr!$H:$H,VIC_Postcode_Qtr!$C:$C,4,VIC_Postcode_Qtr!$B:$B,$A51)</f>
        <v>6720</v>
      </c>
      <c r="U51" s="16" t="n">
        <f aca="false">SUMIFS(VIC_Postcode_Qtr!$H:$H,VIC_Postcode_Qtr!$C:$C,5,VIC_Postcode_Qtr!$B:$B,$A51)</f>
        <v>9884</v>
      </c>
      <c r="V51" s="21" t="n">
        <f aca="false">IF(B51&gt;0,G51/B51*1000,"")</f>
        <v>8.14809014549408</v>
      </c>
      <c r="W51" s="21" t="n">
        <f aca="false">IF(C51&gt;0,H51/C51*1000,"")</f>
        <v>7.44075837480375</v>
      </c>
      <c r="X51" s="21" t="n">
        <f aca="false">IF(D51&gt;0,I51/D51*1000,"")</f>
        <v>9.7025667362269</v>
      </c>
      <c r="Y51" s="21" t="n">
        <f aca="false">IF(E51&gt;0,J51/E51*1000,"")</f>
        <v>11.1521480097104</v>
      </c>
      <c r="Z51" s="21" t="n">
        <f aca="false">IF(F51&gt;0,K51/F51*1000,"")</f>
        <v>18.8601279962374</v>
      </c>
      <c r="AA51" s="21" t="n">
        <f aca="false">SUM(G51:K51)/SUM(B51:F51)*1000</f>
        <v>10.5976344099294</v>
      </c>
      <c r="AB51" s="22" t="n">
        <f aca="false">IF(L51&gt;0,Q51/L51*1,"")</f>
        <v>0.0645980461084819</v>
      </c>
      <c r="AC51" s="22" t="n">
        <f aca="false">IF(M51&gt;0,R51/M51*1,"")</f>
        <v>0.0580094228504123</v>
      </c>
      <c r="AD51" s="22" t="n">
        <f aca="false">IF(N51&gt;0,S51/N51*1,"")</f>
        <v>0.0680362697460711</v>
      </c>
      <c r="AE51" s="22" t="n">
        <f aca="false">IF(O51&gt;0,T51/O51*1,"")</f>
        <v>0.083349871006152</v>
      </c>
      <c r="AF51" s="22" t="n">
        <f aca="false">IF(P51&gt;0,U51/P51*1,"")</f>
        <v>0.11487279616006</v>
      </c>
      <c r="AG51" s="22" t="n">
        <f aca="false">SUM(Q51:U51)/SUM(L51:P51)*1</f>
        <v>0.0772126368369277</v>
      </c>
    </row>
    <row r="52" customFormat="false" ht="15" hidden="false" customHeight="false" outlineLevel="0" collapsed="false">
      <c r="A52" s="15" t="n">
        <v>45536</v>
      </c>
      <c r="B52" s="16" t="n">
        <f aca="false">SUMIFS(VIC_Postcode_Qtr!$D:$D,VIC_Postcode_Qtr!$C:$C,1,VIC_Postcode_Qtr!$B:$B,$A52)</f>
        <v>1333514</v>
      </c>
      <c r="C52" s="16" t="n">
        <f aca="false">SUMIFS(VIC_Postcode_Qtr!$D:$D,VIC_Postcode_Qtr!$C:$C,2,VIC_Postcode_Qtr!$B:$B,$A52)</f>
        <v>1178386</v>
      </c>
      <c r="D52" s="16" t="n">
        <f aca="false">SUMIFS(VIC_Postcode_Qtr!$D:$D,VIC_Postcode_Qtr!$C:$C,3,VIC_Postcode_Qtr!$B:$B,$A52)</f>
        <v>1111535</v>
      </c>
      <c r="E52" s="16" t="n">
        <f aca="false">SUMIFS(VIC_Postcode_Qtr!$D:$D,VIC_Postcode_Qtr!$C:$C,4,VIC_Postcode_Qtr!$B:$B,$A52)</f>
        <v>1017111</v>
      </c>
      <c r="F52" s="16" t="n">
        <f aca="false">SUMIFS(VIC_Postcode_Qtr!$D:$D,VIC_Postcode_Qtr!$C:$C,5,VIC_Postcode_Qtr!$B:$B,$A52)</f>
        <v>895031</v>
      </c>
      <c r="G52" s="16" t="n">
        <f aca="false">SUMIFS(VIC_Postcode_Qtr!$E:$E,VIC_Postcode_Qtr!$C:$C,1,VIC_Postcode_Qtr!$B:$B,$A52)</f>
        <v>11650</v>
      </c>
      <c r="H52" s="16" t="n">
        <f aca="false">SUMIFS(VIC_Postcode_Qtr!$E:$E,VIC_Postcode_Qtr!$C:$C,2,VIC_Postcode_Qtr!$B:$B,$A52)</f>
        <v>9613</v>
      </c>
      <c r="I52" s="16" t="n">
        <f aca="false">SUMIFS(VIC_Postcode_Qtr!$E:$E,VIC_Postcode_Qtr!$C:$C,3,VIC_Postcode_Qtr!$B:$B,$A52)</f>
        <v>11834</v>
      </c>
      <c r="J52" s="16" t="n">
        <f aca="false">SUMIFS(VIC_Postcode_Qtr!$E:$E,VIC_Postcode_Qtr!$C:$C,4,VIC_Postcode_Qtr!$B:$B,$A52)</f>
        <v>12480</v>
      </c>
      <c r="K52" s="16" t="n">
        <f aca="false">SUMIFS(VIC_Postcode_Qtr!$E:$E,VIC_Postcode_Qtr!$C:$C,5,VIC_Postcode_Qtr!$B:$B,$A52)</f>
        <v>18341</v>
      </c>
      <c r="L52" s="16" t="n">
        <f aca="false">SUMIFS(VIC_Postcode_Qtr!$G:$G,VIC_Postcode_Qtr!$C:$C,1,VIC_Postcode_Qtr!$B:$B,$A52)</f>
        <v>111136</v>
      </c>
      <c r="M52" s="16" t="n">
        <f aca="false">SUMIFS(VIC_Postcode_Qtr!$G:$G,VIC_Postcode_Qtr!$C:$C,2,VIC_Postcode_Qtr!$B:$B,$A52)</f>
        <v>99694</v>
      </c>
      <c r="N52" s="16" t="n">
        <f aca="false">SUMIFS(VIC_Postcode_Qtr!$G:$G,VIC_Postcode_Qtr!$C:$C,3,VIC_Postcode_Qtr!$B:$B,$A52)</f>
        <v>113980</v>
      </c>
      <c r="O52" s="16" t="n">
        <f aca="false">SUMIFS(VIC_Postcode_Qtr!$G:$G,VIC_Postcode_Qtr!$C:$C,4,VIC_Postcode_Qtr!$B:$B,$A52)</f>
        <v>95090</v>
      </c>
      <c r="P52" s="16" t="n">
        <f aca="false">SUMIFS(VIC_Postcode_Qtr!$G:$G,VIC_Postcode_Qtr!$C:$C,5,VIC_Postcode_Qtr!$B:$B,$A52)</f>
        <v>100148</v>
      </c>
      <c r="Q52" s="16" t="n">
        <f aca="false">SUMIFS(VIC_Postcode_Qtr!$H:$H,VIC_Postcode_Qtr!$C:$C,1,VIC_Postcode_Qtr!$B:$B,$A52)</f>
        <v>7006</v>
      </c>
      <c r="R52" s="16" t="n">
        <f aca="false">SUMIFS(VIC_Postcode_Qtr!$H:$H,VIC_Postcode_Qtr!$C:$C,2,VIC_Postcode_Qtr!$B:$B,$A52)</f>
        <v>5797</v>
      </c>
      <c r="S52" s="16" t="n">
        <f aca="false">SUMIFS(VIC_Postcode_Qtr!$H:$H,VIC_Postcode_Qtr!$C:$C,3,VIC_Postcode_Qtr!$B:$B,$A52)</f>
        <v>7822</v>
      </c>
      <c r="T52" s="16" t="n">
        <f aca="false">SUMIFS(VIC_Postcode_Qtr!$H:$H,VIC_Postcode_Qtr!$C:$C,4,VIC_Postcode_Qtr!$B:$B,$A52)</f>
        <v>7899</v>
      </c>
      <c r="U52" s="16" t="n">
        <f aca="false">SUMIFS(VIC_Postcode_Qtr!$H:$H,VIC_Postcode_Qtr!$C:$C,5,VIC_Postcode_Qtr!$B:$B,$A52)</f>
        <v>11390</v>
      </c>
      <c r="V52" s="21" t="n">
        <f aca="false">IF(B52&gt;0,G52/B52*1000,"")</f>
        <v>8.73631622915095</v>
      </c>
      <c r="W52" s="21" t="n">
        <f aca="false">IF(C52&gt;0,H52/C52*1000,"")</f>
        <v>8.15776833736993</v>
      </c>
      <c r="X52" s="21" t="n">
        <f aca="false">IF(D52&gt;0,I52/D52*1000,"")</f>
        <v>10.6465383456211</v>
      </c>
      <c r="Y52" s="21" t="n">
        <f aca="false">IF(E52&gt;0,J52/E52*1000,"")</f>
        <v>12.2700472219846</v>
      </c>
      <c r="Z52" s="21" t="n">
        <f aca="false">IF(F52&gt;0,K52/F52*1000,"")</f>
        <v>20.4920276504389</v>
      </c>
      <c r="AA52" s="21" t="n">
        <f aca="false">SUM(G52:K52)/SUM(B52:F52)*1000</f>
        <v>11.5467637790966</v>
      </c>
      <c r="AB52" s="22" t="n">
        <f aca="false">IF(L52&gt;0,Q52/L52*1,"")</f>
        <v>0.063039879067089</v>
      </c>
      <c r="AC52" s="22" t="n">
        <f aca="false">IF(M52&gt;0,R52/M52*1,"")</f>
        <v>0.0581479326739824</v>
      </c>
      <c r="AD52" s="22" t="n">
        <f aca="false">IF(N52&gt;0,S52/N52*1,"")</f>
        <v>0.0686260747499561</v>
      </c>
      <c r="AE52" s="22" t="n">
        <f aca="false">IF(O52&gt;0,T52/O52*1,"")</f>
        <v>0.0830686717846251</v>
      </c>
      <c r="AF52" s="22" t="n">
        <f aca="false">IF(P52&gt;0,U52/P52*1,"")</f>
        <v>0.113731677117866</v>
      </c>
      <c r="AG52" s="22" t="n">
        <f aca="false">SUM(Q52:U52)/SUM(L52:P52)*1</f>
        <v>0.0767506076362182</v>
      </c>
    </row>
    <row r="53" customFormat="false" ht="15" hidden="false" customHeight="false" outlineLevel="0" collapsed="false">
      <c r="A53" s="15" t="n">
        <v>45627</v>
      </c>
      <c r="B53" s="16" t="n">
        <f aca="false">SUMIFS(VIC_Postcode_Qtr!$D:$D,VIC_Postcode_Qtr!$C:$C,1,VIC_Postcode_Qtr!$B:$B,$A53)</f>
        <v>1336855</v>
      </c>
      <c r="C53" s="16" t="n">
        <f aca="false">SUMIFS(VIC_Postcode_Qtr!$D:$D,VIC_Postcode_Qtr!$C:$C,2,VIC_Postcode_Qtr!$B:$B,$A53)</f>
        <v>1184326</v>
      </c>
      <c r="D53" s="16" t="n">
        <f aca="false">SUMIFS(VIC_Postcode_Qtr!$D:$D,VIC_Postcode_Qtr!$C:$C,3,VIC_Postcode_Qtr!$B:$B,$A53)</f>
        <v>1115134</v>
      </c>
      <c r="E53" s="16" t="n">
        <f aca="false">SUMIFS(VIC_Postcode_Qtr!$D:$D,VIC_Postcode_Qtr!$C:$C,4,VIC_Postcode_Qtr!$B:$B,$A53)</f>
        <v>1022970</v>
      </c>
      <c r="F53" s="16" t="n">
        <f aca="false">SUMIFS(VIC_Postcode_Qtr!$D:$D,VIC_Postcode_Qtr!$C:$C,5,VIC_Postcode_Qtr!$B:$B,$A53)</f>
        <v>898017</v>
      </c>
      <c r="G53" s="16" t="n">
        <f aca="false">SUMIFS(VIC_Postcode_Qtr!$E:$E,VIC_Postcode_Qtr!$C:$C,1,VIC_Postcode_Qtr!$B:$B,$A53)</f>
        <v>12680</v>
      </c>
      <c r="H53" s="16" t="n">
        <f aca="false">SUMIFS(VIC_Postcode_Qtr!$E:$E,VIC_Postcode_Qtr!$C:$C,2,VIC_Postcode_Qtr!$B:$B,$A53)</f>
        <v>10459</v>
      </c>
      <c r="I53" s="16" t="n">
        <f aca="false">SUMIFS(VIC_Postcode_Qtr!$E:$E,VIC_Postcode_Qtr!$C:$C,3,VIC_Postcode_Qtr!$B:$B,$A53)</f>
        <v>12949</v>
      </c>
      <c r="J53" s="16" t="n">
        <f aca="false">SUMIFS(VIC_Postcode_Qtr!$E:$E,VIC_Postcode_Qtr!$C:$C,4,VIC_Postcode_Qtr!$B:$B,$A53)</f>
        <v>13947</v>
      </c>
      <c r="K53" s="16" t="n">
        <f aca="false">SUMIFS(VIC_Postcode_Qtr!$E:$E,VIC_Postcode_Qtr!$C:$C,5,VIC_Postcode_Qtr!$B:$B,$A53)</f>
        <v>20258</v>
      </c>
      <c r="L53" s="16" t="n">
        <f aca="false">SUMIFS(VIC_Postcode_Qtr!$G:$G,VIC_Postcode_Qtr!$C:$C,1,VIC_Postcode_Qtr!$B:$B,$A53)</f>
        <v>127116</v>
      </c>
      <c r="M53" s="16" t="n">
        <f aca="false">SUMIFS(VIC_Postcode_Qtr!$G:$G,VIC_Postcode_Qtr!$C:$C,2,VIC_Postcode_Qtr!$B:$B,$A53)</f>
        <v>114506</v>
      </c>
      <c r="N53" s="16" t="n">
        <f aca="false">SUMIFS(VIC_Postcode_Qtr!$G:$G,VIC_Postcode_Qtr!$C:$C,3,VIC_Postcode_Qtr!$B:$B,$A53)</f>
        <v>129492</v>
      </c>
      <c r="O53" s="16" t="n">
        <f aca="false">SUMIFS(VIC_Postcode_Qtr!$G:$G,VIC_Postcode_Qtr!$C:$C,4,VIC_Postcode_Qtr!$B:$B,$A53)</f>
        <v>109649</v>
      </c>
      <c r="P53" s="16" t="n">
        <f aca="false">SUMIFS(VIC_Postcode_Qtr!$G:$G,VIC_Postcode_Qtr!$C:$C,5,VIC_Postcode_Qtr!$B:$B,$A53)</f>
        <v>114981</v>
      </c>
      <c r="Q53" s="16" t="n">
        <f aca="false">SUMIFS(VIC_Postcode_Qtr!$H:$H,VIC_Postcode_Qtr!$C:$C,1,VIC_Postcode_Qtr!$B:$B,$A53)</f>
        <v>8000</v>
      </c>
      <c r="R53" s="16" t="n">
        <f aca="false">SUMIFS(VIC_Postcode_Qtr!$H:$H,VIC_Postcode_Qtr!$C:$C,2,VIC_Postcode_Qtr!$B:$B,$A53)</f>
        <v>6682</v>
      </c>
      <c r="S53" s="16" t="n">
        <f aca="false">SUMIFS(VIC_Postcode_Qtr!$H:$H,VIC_Postcode_Qtr!$C:$C,3,VIC_Postcode_Qtr!$B:$B,$A53)</f>
        <v>8928</v>
      </c>
      <c r="T53" s="16" t="n">
        <f aca="false">SUMIFS(VIC_Postcode_Qtr!$H:$H,VIC_Postcode_Qtr!$C:$C,4,VIC_Postcode_Qtr!$B:$B,$A53)</f>
        <v>9364</v>
      </c>
      <c r="U53" s="16" t="n">
        <f aca="false">SUMIFS(VIC_Postcode_Qtr!$H:$H,VIC_Postcode_Qtr!$C:$C,5,VIC_Postcode_Qtr!$B:$B,$A53)</f>
        <v>13320</v>
      </c>
      <c r="V53" s="21" t="n">
        <f aca="false">IF(B53&gt;0,G53/B53*1000,"")</f>
        <v>9.48494788140823</v>
      </c>
      <c r="W53" s="21" t="n">
        <f aca="false">IF(C53&gt;0,H53/C53*1000,"")</f>
        <v>8.83118330594786</v>
      </c>
      <c r="X53" s="21" t="n">
        <f aca="false">IF(D53&gt;0,I53/D53*1000,"")</f>
        <v>11.6120573850318</v>
      </c>
      <c r="Y53" s="21" t="n">
        <f aca="false">IF(E53&gt;0,J53/E53*1000,"")</f>
        <v>13.6338309041321</v>
      </c>
      <c r="Z53" s="21" t="n">
        <f aca="false">IF(F53&gt;0,K53/F53*1000,"")</f>
        <v>22.5585929887742</v>
      </c>
      <c r="AA53" s="21" t="n">
        <f aca="false">SUM(G53:K53)/SUM(B53:F53)*1000</f>
        <v>12.6487637346324</v>
      </c>
      <c r="AB53" s="22" t="n">
        <f aca="false">IF(L53&gt;0,Q53/L53*1,"")</f>
        <v>0.0629346423738947</v>
      </c>
      <c r="AC53" s="22" t="n">
        <f aca="false">IF(M53&gt;0,R53/M53*1,"")</f>
        <v>0.0583550206976054</v>
      </c>
      <c r="AD53" s="22" t="n">
        <f aca="false">IF(N53&gt;0,S53/N53*1,"")</f>
        <v>0.068946344175702</v>
      </c>
      <c r="AE53" s="22" t="n">
        <f aca="false">IF(O53&gt;0,T53/O53*1,"")</f>
        <v>0.0853997756477487</v>
      </c>
      <c r="AF53" s="22" t="n">
        <f aca="false">IF(P53&gt;0,U53/P53*1,"")</f>
        <v>0.115845226602656</v>
      </c>
      <c r="AG53" s="22" t="n">
        <f aca="false">SUM(Q53:U53)/SUM(L53:P53)*1</f>
        <v>0.0777078745232852</v>
      </c>
    </row>
    <row r="54" customFormat="false" ht="15" hidden="false" customHeight="false" outlineLevel="0" collapsed="false">
      <c r="A54" s="15" t="n">
        <v>45717</v>
      </c>
      <c r="B54" s="16" t="n">
        <f aca="false">SUMIFS(VIC_Postcode_Qtr!$D:$D,VIC_Postcode_Qtr!$C:$C,1,VIC_Postcode_Qtr!$B:$B,$A54)</f>
        <v>1341161</v>
      </c>
      <c r="C54" s="16" t="n">
        <f aca="false">SUMIFS(VIC_Postcode_Qtr!$D:$D,VIC_Postcode_Qtr!$C:$C,2,VIC_Postcode_Qtr!$B:$B,$A54)</f>
        <v>1188772</v>
      </c>
      <c r="D54" s="16" t="n">
        <f aca="false">SUMIFS(VIC_Postcode_Qtr!$D:$D,VIC_Postcode_Qtr!$C:$C,3,VIC_Postcode_Qtr!$B:$B,$A54)</f>
        <v>1120317</v>
      </c>
      <c r="E54" s="16" t="n">
        <f aca="false">SUMIFS(VIC_Postcode_Qtr!$D:$D,VIC_Postcode_Qtr!$C:$C,4,VIC_Postcode_Qtr!$B:$B,$A54)</f>
        <v>1029745</v>
      </c>
      <c r="F54" s="16" t="n">
        <f aca="false">SUMIFS(VIC_Postcode_Qtr!$D:$D,VIC_Postcode_Qtr!$C:$C,5,VIC_Postcode_Qtr!$B:$B,$A54)</f>
        <v>901846</v>
      </c>
      <c r="G54" s="16" t="n">
        <f aca="false">SUMIFS(VIC_Postcode_Qtr!$E:$E,VIC_Postcode_Qtr!$C:$C,1,VIC_Postcode_Qtr!$B:$B,$A54)</f>
        <v>13529</v>
      </c>
      <c r="H54" s="16" t="n">
        <f aca="false">SUMIFS(VIC_Postcode_Qtr!$E:$E,VIC_Postcode_Qtr!$C:$C,2,VIC_Postcode_Qtr!$B:$B,$A54)</f>
        <v>11246</v>
      </c>
      <c r="I54" s="16" t="n">
        <f aca="false">SUMIFS(VIC_Postcode_Qtr!$E:$E,VIC_Postcode_Qtr!$C:$C,3,VIC_Postcode_Qtr!$B:$B,$A54)</f>
        <v>13995</v>
      </c>
      <c r="J54" s="16" t="n">
        <f aca="false">SUMIFS(VIC_Postcode_Qtr!$E:$E,VIC_Postcode_Qtr!$C:$C,4,VIC_Postcode_Qtr!$B:$B,$A54)</f>
        <v>15197</v>
      </c>
      <c r="K54" s="16" t="n">
        <f aca="false">SUMIFS(VIC_Postcode_Qtr!$E:$E,VIC_Postcode_Qtr!$C:$C,5,VIC_Postcode_Qtr!$B:$B,$A54)</f>
        <v>21985</v>
      </c>
      <c r="L54" s="16" t="n">
        <f aca="false">SUMIFS(VIC_Postcode_Qtr!$G:$G,VIC_Postcode_Qtr!$C:$C,1,VIC_Postcode_Qtr!$B:$B,$A54)</f>
        <v>71282</v>
      </c>
      <c r="M54" s="16" t="n">
        <f aca="false">SUMIFS(VIC_Postcode_Qtr!$G:$G,VIC_Postcode_Qtr!$C:$C,2,VIC_Postcode_Qtr!$B:$B,$A54)</f>
        <v>65090</v>
      </c>
      <c r="N54" s="16" t="n">
        <f aca="false">SUMIFS(VIC_Postcode_Qtr!$G:$G,VIC_Postcode_Qtr!$C:$C,3,VIC_Postcode_Qtr!$B:$B,$A54)</f>
        <v>75170</v>
      </c>
      <c r="O54" s="16" t="n">
        <f aca="false">SUMIFS(VIC_Postcode_Qtr!$G:$G,VIC_Postcode_Qtr!$C:$C,4,VIC_Postcode_Qtr!$B:$B,$A54)</f>
        <v>62498</v>
      </c>
      <c r="P54" s="16" t="n">
        <f aca="false">SUMIFS(VIC_Postcode_Qtr!$G:$G,VIC_Postcode_Qtr!$C:$C,5,VIC_Postcode_Qtr!$B:$B,$A54)</f>
        <v>68813</v>
      </c>
      <c r="Q54" s="16" t="n">
        <f aca="false">SUMIFS(VIC_Postcode_Qtr!$H:$H,VIC_Postcode_Qtr!$C:$C,1,VIC_Postcode_Qtr!$B:$B,$A54)</f>
        <v>4335</v>
      </c>
      <c r="R54" s="16" t="n">
        <f aca="false">SUMIFS(VIC_Postcode_Qtr!$H:$H,VIC_Postcode_Qtr!$C:$C,2,VIC_Postcode_Qtr!$B:$B,$A54)</f>
        <v>3784</v>
      </c>
      <c r="S54" s="16" t="n">
        <f aca="false">SUMIFS(VIC_Postcode_Qtr!$H:$H,VIC_Postcode_Qtr!$C:$C,3,VIC_Postcode_Qtr!$B:$B,$A54)</f>
        <v>5159</v>
      </c>
      <c r="T54" s="16" t="n">
        <f aca="false">SUMIFS(VIC_Postcode_Qtr!$H:$H,VIC_Postcode_Qtr!$C:$C,4,VIC_Postcode_Qtr!$B:$B,$A54)</f>
        <v>5406</v>
      </c>
      <c r="U54" s="16" t="n">
        <f aca="false">SUMIFS(VIC_Postcode_Qtr!$H:$H,VIC_Postcode_Qtr!$C:$C,5,VIC_Postcode_Qtr!$B:$B,$A54)</f>
        <v>7502</v>
      </c>
      <c r="V54" s="21" t="n">
        <f aca="false">IF(B54&gt;0,G54/B54*1000,"")</f>
        <v>10.0875286412295</v>
      </c>
      <c r="W54" s="21" t="n">
        <f aca="false">IF(C54&gt;0,H54/C54*1000,"")</f>
        <v>9.46018244036703</v>
      </c>
      <c r="X54" s="21" t="n">
        <f aca="false">IF(D54&gt;0,I54/D54*1000,"")</f>
        <v>12.4920000321338</v>
      </c>
      <c r="Y54" s="21" t="n">
        <f aca="false">IF(E54&gt;0,J54/E54*1000,"")</f>
        <v>14.7580226172499</v>
      </c>
      <c r="Z54" s="21" t="n">
        <f aca="false">IF(F54&gt;0,K54/F54*1000,"")</f>
        <v>24.3777762500471</v>
      </c>
      <c r="AA54" s="21" t="n">
        <f aca="false">SUM(G54:K54)/SUM(B54:F54)*1000</f>
        <v>13.606980205993</v>
      </c>
      <c r="AB54" s="22" t="n">
        <f aca="false">IF(L54&gt;0,Q54/L54*1,"")</f>
        <v>0.0608147919530877</v>
      </c>
      <c r="AC54" s="22" t="n">
        <f aca="false">IF(M54&gt;0,R54/M54*1,"")</f>
        <v>0.0581348901520971</v>
      </c>
      <c r="AD54" s="22" t="n">
        <f aca="false">IF(N54&gt;0,S54/N54*1,"")</f>
        <v>0.0686311028335772</v>
      </c>
      <c r="AE54" s="22" t="n">
        <f aca="false">IF(O54&gt;0,T54/O54*1,"")</f>
        <v>0.0864987679605747</v>
      </c>
      <c r="AF54" s="22" t="n">
        <f aca="false">IF(P54&gt;0,U54/P54*1,"")</f>
        <v>0.109020097946609</v>
      </c>
      <c r="AG54" s="22" t="n">
        <f aca="false">SUM(Q54:U54)/SUM(L54:P54)*1</f>
        <v>0.0763767562191376</v>
      </c>
    </row>
    <row r="55" customFormat="false" ht="15" hidden="false" customHeight="false" outlineLevel="0" collapsed="false">
      <c r="A55" s="15" t="n">
        <v>45809</v>
      </c>
      <c r="B55" s="16" t="n">
        <f aca="false">SUMIFS(VIC_Postcode_Qtr!$D:$D,VIC_Postcode_Qtr!$C:$C,1,VIC_Postcode_Qtr!$B:$B,$A55)</f>
        <v>1349220</v>
      </c>
      <c r="C55" s="16" t="n">
        <f aca="false">SUMIFS(VIC_Postcode_Qtr!$D:$D,VIC_Postcode_Qtr!$C:$C,2,VIC_Postcode_Qtr!$B:$B,$A55)</f>
        <v>1197938</v>
      </c>
      <c r="D55" s="16" t="n">
        <f aca="false">SUMIFS(VIC_Postcode_Qtr!$D:$D,VIC_Postcode_Qtr!$C:$C,3,VIC_Postcode_Qtr!$B:$B,$A55)</f>
        <v>1126480</v>
      </c>
      <c r="E55" s="16" t="n">
        <f aca="false">SUMIFS(VIC_Postcode_Qtr!$D:$D,VIC_Postcode_Qtr!$C:$C,4,VIC_Postcode_Qtr!$B:$B,$A55)</f>
        <v>1038117</v>
      </c>
      <c r="F55" s="16" t="n">
        <f aca="false">SUMIFS(VIC_Postcode_Qtr!$D:$D,VIC_Postcode_Qtr!$C:$C,5,VIC_Postcode_Qtr!$B:$B,$A55)</f>
        <v>907232</v>
      </c>
      <c r="G55" s="16" t="n">
        <f aca="false">SUMIFS(VIC_Postcode_Qtr!$E:$E,VIC_Postcode_Qtr!$C:$C,1,VIC_Postcode_Qtr!$B:$B,$A55)</f>
        <v>15005</v>
      </c>
      <c r="H55" s="16" t="n">
        <f aca="false">SUMIFS(VIC_Postcode_Qtr!$E:$E,VIC_Postcode_Qtr!$C:$C,2,VIC_Postcode_Qtr!$B:$B,$A55)</f>
        <v>12665</v>
      </c>
      <c r="I55" s="16" t="n">
        <f aca="false">SUMIFS(VIC_Postcode_Qtr!$E:$E,VIC_Postcode_Qtr!$C:$C,3,VIC_Postcode_Qtr!$B:$B,$A55)</f>
        <v>15629</v>
      </c>
      <c r="J55" s="16" t="n">
        <f aca="false">SUMIFS(VIC_Postcode_Qtr!$E:$E,VIC_Postcode_Qtr!$C:$C,4,VIC_Postcode_Qtr!$B:$B,$A55)</f>
        <v>17203</v>
      </c>
      <c r="K55" s="16" t="n">
        <f aca="false">SUMIFS(VIC_Postcode_Qtr!$E:$E,VIC_Postcode_Qtr!$C:$C,5,VIC_Postcode_Qtr!$B:$B,$A55)</f>
        <v>24303</v>
      </c>
      <c r="L55" s="16" t="n">
        <f aca="false">SUMIFS(VIC_Postcode_Qtr!$G:$G,VIC_Postcode_Qtr!$C:$C,1,VIC_Postcode_Qtr!$B:$B,$A55)</f>
        <v>88393</v>
      </c>
      <c r="M55" s="16" t="n">
        <f aca="false">SUMIFS(VIC_Postcode_Qtr!$G:$G,VIC_Postcode_Qtr!$C:$C,2,VIC_Postcode_Qtr!$B:$B,$A55)</f>
        <v>81315</v>
      </c>
      <c r="N55" s="16" t="n">
        <f aca="false">SUMIFS(VIC_Postcode_Qtr!$G:$G,VIC_Postcode_Qtr!$C:$C,3,VIC_Postcode_Qtr!$B:$B,$A55)</f>
        <v>91938</v>
      </c>
      <c r="O55" s="16" t="n">
        <f aca="false">SUMIFS(VIC_Postcode_Qtr!$G:$G,VIC_Postcode_Qtr!$C:$C,4,VIC_Postcode_Qtr!$B:$B,$A55)</f>
        <v>78256</v>
      </c>
      <c r="P55" s="16" t="n">
        <f aca="false">SUMIFS(VIC_Postcode_Qtr!$G:$G,VIC_Postcode_Qtr!$C:$C,5,VIC_Postcode_Qtr!$B:$B,$A55)</f>
        <v>85358</v>
      </c>
      <c r="Q55" s="16" t="n">
        <f aca="false">SUMIFS(VIC_Postcode_Qtr!$H:$H,VIC_Postcode_Qtr!$C:$C,1,VIC_Postcode_Qtr!$B:$B,$A55)</f>
        <v>5770</v>
      </c>
      <c r="R55" s="16" t="n">
        <f aca="false">SUMIFS(VIC_Postcode_Qtr!$H:$H,VIC_Postcode_Qtr!$C:$C,2,VIC_Postcode_Qtr!$B:$B,$A55)</f>
        <v>5116</v>
      </c>
      <c r="S55" s="16" t="n">
        <f aca="false">SUMIFS(VIC_Postcode_Qtr!$H:$H,VIC_Postcode_Qtr!$C:$C,3,VIC_Postcode_Qtr!$B:$B,$A55)</f>
        <v>6806</v>
      </c>
      <c r="T55" s="16" t="n">
        <f aca="false">SUMIFS(VIC_Postcode_Qtr!$H:$H,VIC_Postcode_Qtr!$C:$C,4,VIC_Postcode_Qtr!$B:$B,$A55)</f>
        <v>7314</v>
      </c>
      <c r="U55" s="16" t="n">
        <f aca="false">SUMIFS(VIC_Postcode_Qtr!$H:$H,VIC_Postcode_Qtr!$C:$C,5,VIC_Postcode_Qtr!$B:$B,$A55)</f>
        <v>9816</v>
      </c>
      <c r="V55" s="21" t="n">
        <f aca="false">IF(B55&gt;0,G55/B55*1000,"")</f>
        <v>11.121240420391</v>
      </c>
      <c r="W55" s="21" t="n">
        <f aca="false">IF(C55&gt;0,H55/C55*1000,"")</f>
        <v>10.5723334596615</v>
      </c>
      <c r="X55" s="21" t="n">
        <f aca="false">IF(D55&gt;0,I55/D55*1000,"")</f>
        <v>13.8741921738513</v>
      </c>
      <c r="Y55" s="21" t="n">
        <f aca="false">IF(E55&gt;0,J55/E55*1000,"")</f>
        <v>16.5713498574823</v>
      </c>
      <c r="Z55" s="21" t="n">
        <f aca="false">IF(F55&gt;0,K55/F55*1000,"")</f>
        <v>26.788076258333</v>
      </c>
      <c r="AA55" s="21" t="n">
        <f aca="false">SUM(G55:K55)/SUM(B55:F55)*1000</f>
        <v>15.092578075016</v>
      </c>
      <c r="AB55" s="22" t="n">
        <f aca="false">IF(L55&gt;0,Q55/L55*1,"")</f>
        <v>0.0652766621791318</v>
      </c>
      <c r="AC55" s="22" t="n">
        <f aca="false">IF(M55&gt;0,R55/M55*1,"")</f>
        <v>0.0629158211892025</v>
      </c>
      <c r="AD55" s="22" t="n">
        <f aca="false">IF(N55&gt;0,S55/N55*1,"")</f>
        <v>0.0740281494050338</v>
      </c>
      <c r="AE55" s="22" t="n">
        <f aca="false">IF(O55&gt;0,T55/O55*1,"")</f>
        <v>0.093462482109998</v>
      </c>
      <c r="AF55" s="22" t="n">
        <f aca="false">IF(P55&gt;0,U55/P55*1,"")</f>
        <v>0.1149980083882</v>
      </c>
      <c r="AG55" s="22" t="n">
        <f aca="false">SUM(Q55:U55)/SUM(L55:P55)*1</f>
        <v>0.0818840238912665</v>
      </c>
    </row>
    <row r="56" customFormat="false" ht="15" hidden="false" customHeight="false" outlineLevel="0" collapsed="false">
      <c r="A56" s="15" t="n">
        <v>45901</v>
      </c>
      <c r="B56" s="16" t="n">
        <f aca="false">SUMIFS(VIC_Postcode_Qtr!$D:$D,VIC_Postcode_Qtr!$C:$C,1,VIC_Postcode_Qtr!$B:$B,$A56)</f>
        <v>1353476</v>
      </c>
      <c r="C56" s="16" t="n">
        <f aca="false">SUMIFS(VIC_Postcode_Qtr!$D:$D,VIC_Postcode_Qtr!$C:$C,2,VIC_Postcode_Qtr!$B:$B,$A56)</f>
        <v>1203787</v>
      </c>
      <c r="D56" s="16" t="n">
        <f aca="false">SUMIFS(VIC_Postcode_Qtr!$D:$D,VIC_Postcode_Qtr!$C:$C,3,VIC_Postcode_Qtr!$B:$B,$A56)</f>
        <v>1129757</v>
      </c>
      <c r="E56" s="16" t="n">
        <f aca="false">SUMIFS(VIC_Postcode_Qtr!$D:$D,VIC_Postcode_Qtr!$C:$C,4,VIC_Postcode_Qtr!$B:$B,$A56)</f>
        <v>1041558</v>
      </c>
      <c r="F56" s="16" t="n">
        <f aca="false">SUMIFS(VIC_Postcode_Qtr!$D:$D,VIC_Postcode_Qtr!$C:$C,5,VIC_Postcode_Qtr!$B:$B,$A56)</f>
        <v>910597</v>
      </c>
      <c r="G56" s="16" t="n">
        <f aca="false">SUMIFS(VIC_Postcode_Qtr!$E:$E,VIC_Postcode_Qtr!$C:$C,1,VIC_Postcode_Qtr!$B:$B,$A56)</f>
        <v>16613</v>
      </c>
      <c r="H56" s="16" t="n">
        <f aca="false">SUMIFS(VIC_Postcode_Qtr!$E:$E,VIC_Postcode_Qtr!$C:$C,2,VIC_Postcode_Qtr!$B:$B,$A56)</f>
        <v>14323</v>
      </c>
      <c r="I56" s="16" t="n">
        <f aca="false">SUMIFS(VIC_Postcode_Qtr!$E:$E,VIC_Postcode_Qtr!$C:$C,3,VIC_Postcode_Qtr!$B:$B,$A56)</f>
        <v>17313</v>
      </c>
      <c r="J56" s="16" t="n">
        <f aca="false">SUMIFS(VIC_Postcode_Qtr!$E:$E,VIC_Postcode_Qtr!$C:$C,4,VIC_Postcode_Qtr!$B:$B,$A56)</f>
        <v>19275</v>
      </c>
      <c r="K56" s="16" t="n">
        <f aca="false">SUMIFS(VIC_Postcode_Qtr!$E:$E,VIC_Postcode_Qtr!$C:$C,5,VIC_Postcode_Qtr!$B:$B,$A56)</f>
        <v>26426</v>
      </c>
      <c r="L56" s="16" t="n">
        <f aca="false">SUMIFS(VIC_Postcode_Qtr!$G:$G,VIC_Postcode_Qtr!$C:$C,1,VIC_Postcode_Qtr!$B:$B,$A56)</f>
        <v>104639</v>
      </c>
      <c r="M56" s="16" t="n">
        <f aca="false">SUMIFS(VIC_Postcode_Qtr!$G:$G,VIC_Postcode_Qtr!$C:$C,2,VIC_Postcode_Qtr!$B:$B,$A56)</f>
        <v>96833</v>
      </c>
      <c r="N56" s="16" t="n">
        <f aca="false">SUMIFS(VIC_Postcode_Qtr!$G:$G,VIC_Postcode_Qtr!$C:$C,3,VIC_Postcode_Qtr!$B:$B,$A56)</f>
        <v>108600</v>
      </c>
      <c r="O56" s="16" t="n">
        <f aca="false">SUMIFS(VIC_Postcode_Qtr!$G:$G,VIC_Postcode_Qtr!$C:$C,4,VIC_Postcode_Qtr!$B:$B,$A56)</f>
        <v>92645</v>
      </c>
      <c r="P56" s="16" t="n">
        <f aca="false">SUMIFS(VIC_Postcode_Qtr!$G:$G,VIC_Postcode_Qtr!$C:$C,5,VIC_Postcode_Qtr!$B:$B,$A56)</f>
        <v>100069</v>
      </c>
      <c r="Q56" s="16" t="n">
        <f aca="false">SUMIFS(VIC_Postcode_Qtr!$H:$H,VIC_Postcode_Qtr!$C:$C,1,VIC_Postcode_Qtr!$B:$B,$A56)</f>
        <v>7420</v>
      </c>
      <c r="R56" s="16" t="n">
        <f aca="false">SUMIFS(VIC_Postcode_Qtr!$H:$H,VIC_Postcode_Qtr!$C:$C,2,VIC_Postcode_Qtr!$B:$B,$A56)</f>
        <v>6602</v>
      </c>
      <c r="S56" s="16" t="n">
        <f aca="false">SUMIFS(VIC_Postcode_Qtr!$H:$H,VIC_Postcode_Qtr!$C:$C,3,VIC_Postcode_Qtr!$B:$B,$A56)</f>
        <v>8509</v>
      </c>
      <c r="T56" s="16" t="n">
        <f aca="false">SUMIFS(VIC_Postcode_Qtr!$H:$H,VIC_Postcode_Qtr!$C:$C,4,VIC_Postcode_Qtr!$B:$B,$A56)</f>
        <v>9348</v>
      </c>
      <c r="U56" s="16" t="n">
        <f aca="false">SUMIFS(VIC_Postcode_Qtr!$H:$H,VIC_Postcode_Qtr!$C:$C,5,VIC_Postcode_Qtr!$B:$B,$A56)</f>
        <v>12025</v>
      </c>
      <c r="V56" s="21" t="n">
        <f aca="false">IF(B56&gt;0,G56/B56*1000,"")</f>
        <v>12.2743218202613</v>
      </c>
      <c r="W56" s="21" t="n">
        <f aca="false">IF(C56&gt;0,H56/C56*1000,"")</f>
        <v>11.898284331032</v>
      </c>
      <c r="X56" s="21" t="n">
        <f aca="false">IF(D56&gt;0,I56/D56*1000,"")</f>
        <v>15.3245343910239</v>
      </c>
      <c r="Y56" s="21" t="n">
        <f aca="false">IF(E56&gt;0,J56/E56*1000,"")</f>
        <v>18.5059305386738</v>
      </c>
      <c r="Z56" s="21" t="n">
        <f aca="false">IF(F56&gt;0,K56/F56*1000,"")</f>
        <v>29.0205217016968</v>
      </c>
      <c r="AA56" s="21" t="n">
        <f aca="false">SUM(G56:K56)/SUM(B56:F56)*1000</f>
        <v>16.6602384214003</v>
      </c>
      <c r="AB56" s="22" t="n">
        <f aca="false">IF(L56&gt;0,Q56/L56*1,"")</f>
        <v>0.0709104635938799</v>
      </c>
      <c r="AC56" s="22" t="n">
        <f aca="false">IF(M56&gt;0,R56/M56*1,"")</f>
        <v>0.0681792364173371</v>
      </c>
      <c r="AD56" s="22" t="n">
        <f aca="false">IF(N56&gt;0,S56/N56*1,"")</f>
        <v>0.0783517495395948</v>
      </c>
      <c r="AE56" s="22" t="n">
        <f aca="false">IF(O56&gt;0,T56/O56*1,"")</f>
        <v>0.100901289869934</v>
      </c>
      <c r="AF56" s="22" t="n">
        <f aca="false">IF(P56&gt;0,U56/P56*1,"")</f>
        <v>0.120167084711549</v>
      </c>
      <c r="AG56" s="22" t="n">
        <f aca="false">SUM(Q56:U56)/SUM(L56:P56)*1</f>
        <v>0.0873214449089672</v>
      </c>
    </row>
    <row r="57" customFormat="false" ht="15" hidden="false" customHeight="false" outlineLevel="0" collapsed="false">
      <c r="A57" s="15" t="n">
        <v>45992</v>
      </c>
      <c r="B57" s="16" t="n">
        <f aca="false">SUMIFS(VIC_Postcode_Qtr!$D:$D,VIC_Postcode_Qtr!$C:$C,1,VIC_Postcode_Qtr!$B:$B,$A57)</f>
        <v>1358752</v>
      </c>
      <c r="C57" s="16" t="n">
        <f aca="false">SUMIFS(VIC_Postcode_Qtr!$D:$D,VIC_Postcode_Qtr!$C:$C,2,VIC_Postcode_Qtr!$B:$B,$A57)</f>
        <v>1211884</v>
      </c>
      <c r="D57" s="16" t="n">
        <f aca="false">SUMIFS(VIC_Postcode_Qtr!$D:$D,VIC_Postcode_Qtr!$C:$C,3,VIC_Postcode_Qtr!$B:$B,$A57)</f>
        <v>1135092</v>
      </c>
      <c r="E57" s="16" t="n">
        <f aca="false">SUMIFS(VIC_Postcode_Qtr!$D:$D,VIC_Postcode_Qtr!$C:$C,4,VIC_Postcode_Qtr!$B:$B,$A57)</f>
        <v>1047361</v>
      </c>
      <c r="F57" s="16" t="n">
        <f aca="false">SUMIFS(VIC_Postcode_Qtr!$D:$D,VIC_Postcode_Qtr!$C:$C,5,VIC_Postcode_Qtr!$B:$B,$A57)</f>
        <v>912661</v>
      </c>
      <c r="G57" s="16" t="n">
        <f aca="false">SUMIFS(VIC_Postcode_Qtr!$E:$E,VIC_Postcode_Qtr!$C:$C,1,VIC_Postcode_Qtr!$B:$B,$A57)</f>
        <v>17485</v>
      </c>
      <c r="H57" s="16" t="n">
        <f aca="false">SUMIFS(VIC_Postcode_Qtr!$E:$E,VIC_Postcode_Qtr!$C:$C,2,VIC_Postcode_Qtr!$B:$B,$A57)</f>
        <v>16485</v>
      </c>
      <c r="I57" s="16" t="n">
        <f aca="false">SUMIFS(VIC_Postcode_Qtr!$E:$E,VIC_Postcode_Qtr!$C:$C,3,VIC_Postcode_Qtr!$B:$B,$A57)</f>
        <v>18664</v>
      </c>
      <c r="J57" s="16" t="n">
        <f aca="false">SUMIFS(VIC_Postcode_Qtr!$E:$E,VIC_Postcode_Qtr!$C:$C,4,VIC_Postcode_Qtr!$B:$B,$A57)</f>
        <v>21241</v>
      </c>
      <c r="K57" s="16" t="n">
        <f aca="false">SUMIFS(VIC_Postcode_Qtr!$E:$E,VIC_Postcode_Qtr!$C:$C,5,VIC_Postcode_Qtr!$B:$B,$A57)</f>
        <v>28619</v>
      </c>
      <c r="L57" s="16" t="n">
        <f aca="false">SUMIFS(VIC_Postcode_Qtr!$G:$G,VIC_Postcode_Qtr!$C:$C,1,VIC_Postcode_Qtr!$B:$B,$A57)</f>
        <v>120822</v>
      </c>
      <c r="M57" s="16" t="n">
        <f aca="false">SUMIFS(VIC_Postcode_Qtr!$G:$G,VIC_Postcode_Qtr!$C:$C,2,VIC_Postcode_Qtr!$B:$B,$A57)</f>
        <v>112000</v>
      </c>
      <c r="N57" s="16" t="n">
        <f aca="false">SUMIFS(VIC_Postcode_Qtr!$G:$G,VIC_Postcode_Qtr!$C:$C,3,VIC_Postcode_Qtr!$B:$B,$A57)</f>
        <v>124829</v>
      </c>
      <c r="O57" s="16" t="n">
        <f aca="false">SUMIFS(VIC_Postcode_Qtr!$G:$G,VIC_Postcode_Qtr!$C:$C,4,VIC_Postcode_Qtr!$B:$B,$A57)</f>
        <v>107045</v>
      </c>
      <c r="P57" s="16" t="n">
        <f aca="false">SUMIFS(VIC_Postcode_Qtr!$G:$G,VIC_Postcode_Qtr!$C:$C,5,VIC_Postcode_Qtr!$B:$B,$A57)</f>
        <v>113587</v>
      </c>
      <c r="Q57" s="16" t="n">
        <f aca="false">SUMIFS(VIC_Postcode_Qtr!$H:$H,VIC_Postcode_Qtr!$C:$C,1,VIC_Postcode_Qtr!$B:$B,$A57)</f>
        <v>8939</v>
      </c>
      <c r="R57" s="16" t="n">
        <f aca="false">SUMIFS(VIC_Postcode_Qtr!$H:$H,VIC_Postcode_Qtr!$C:$C,2,VIC_Postcode_Qtr!$B:$B,$A57)</f>
        <v>8066</v>
      </c>
      <c r="S57" s="16" t="n">
        <f aca="false">SUMIFS(VIC_Postcode_Qtr!$H:$H,VIC_Postcode_Qtr!$C:$C,3,VIC_Postcode_Qtr!$B:$B,$A57)</f>
        <v>9819</v>
      </c>
      <c r="T57" s="16" t="n">
        <f aca="false">SUMIFS(VIC_Postcode_Qtr!$H:$H,VIC_Postcode_Qtr!$C:$C,4,VIC_Postcode_Qtr!$B:$B,$A57)</f>
        <v>11223</v>
      </c>
      <c r="U57" s="16" t="n">
        <f aca="false">SUMIFS(VIC_Postcode_Qtr!$H:$H,VIC_Postcode_Qtr!$C:$C,5,VIC_Postcode_Qtr!$B:$B,$A57)</f>
        <v>14253</v>
      </c>
      <c r="V57" s="21" t="n">
        <f aca="false">IF(B57&gt;0,G57/B57*1000,"")</f>
        <v>12.8684263206236</v>
      </c>
      <c r="W57" s="21" t="n">
        <f aca="false">IF(C57&gt;0,H57/C57*1000,"")</f>
        <v>13.6027870654287</v>
      </c>
      <c r="X57" s="21" t="n">
        <f aca="false">IF(D57&gt;0,I57/D57*1000,"")</f>
        <v>16.4427200614576</v>
      </c>
      <c r="Y57" s="21" t="n">
        <f aca="false">IF(E57&gt;0,J57/E57*1000,"")</f>
        <v>20.2804954547668</v>
      </c>
      <c r="Z57" s="21" t="n">
        <f aca="false">IF(F57&gt;0,K57/F57*1000,"")</f>
        <v>31.3577549604946</v>
      </c>
      <c r="AA57" s="21" t="n">
        <f aca="false">SUM(G57:K57)/SUM(B57:F57)*1000</f>
        <v>18.0901028107488</v>
      </c>
      <c r="AB57" s="22" t="n">
        <f aca="false">IF(L57&gt;0,Q57/L57*1,"")</f>
        <v>0.0739848703050769</v>
      </c>
      <c r="AC57" s="22" t="n">
        <f aca="false">IF(M57&gt;0,R57/M57*1,"")</f>
        <v>0.0720178571428572</v>
      </c>
      <c r="AD57" s="22" t="n">
        <f aca="false">IF(N57&gt;0,S57/N57*1,"")</f>
        <v>0.0786596063414751</v>
      </c>
      <c r="AE57" s="22" t="n">
        <f aca="false">IF(O57&gt;0,T57/O57*1,"")</f>
        <v>0.104843757298332</v>
      </c>
      <c r="AF57" s="22" t="n">
        <f aca="false">IF(P57&gt;0,U57/P57*1,"")</f>
        <v>0.125480908906829</v>
      </c>
      <c r="AG57" s="22" t="n">
        <f aca="false">SUM(Q57:U57)/SUM(L57:P57)*1</f>
        <v>0.0904401478168993</v>
      </c>
    </row>
    <row r="58" customFormat="false" ht="15" hidden="false" customHeight="false" outlineLevel="0" collapsed="false">
      <c r="A58" s="15" t="n">
        <v>46082</v>
      </c>
      <c r="B58" s="16" t="n">
        <f aca="false">SUMIFS(VIC_Postcode_Qtr!$D:$D,VIC_Postcode_Qtr!$C:$C,1,VIC_Postcode_Qtr!$B:$B,$A58)</f>
        <v>1362106</v>
      </c>
      <c r="C58" s="16" t="n">
        <f aca="false">SUMIFS(VIC_Postcode_Qtr!$D:$D,VIC_Postcode_Qtr!$C:$C,2,VIC_Postcode_Qtr!$B:$B,$A58)</f>
        <v>1217742</v>
      </c>
      <c r="D58" s="16" t="n">
        <f aca="false">SUMIFS(VIC_Postcode_Qtr!$D:$D,VIC_Postcode_Qtr!$C:$C,3,VIC_Postcode_Qtr!$B:$B,$A58)</f>
        <v>1139003</v>
      </c>
      <c r="E58" s="16" t="n">
        <f aca="false">SUMIFS(VIC_Postcode_Qtr!$D:$D,VIC_Postcode_Qtr!$C:$C,4,VIC_Postcode_Qtr!$B:$B,$A58)</f>
        <v>1051415</v>
      </c>
      <c r="F58" s="16" t="n">
        <f aca="false">SUMIFS(VIC_Postcode_Qtr!$D:$D,VIC_Postcode_Qtr!$C:$C,5,VIC_Postcode_Qtr!$B:$B,$A58)</f>
        <v>917965</v>
      </c>
      <c r="G58" s="16" t="n">
        <f aca="false">SUMIFS(VIC_Postcode_Qtr!$E:$E,VIC_Postcode_Qtr!$C:$C,1,VIC_Postcode_Qtr!$B:$B,$A58)</f>
        <v>19237</v>
      </c>
      <c r="H58" s="16" t="n">
        <f aca="false">SUMIFS(VIC_Postcode_Qtr!$E:$E,VIC_Postcode_Qtr!$C:$C,2,VIC_Postcode_Qtr!$B:$B,$A58)</f>
        <v>18402</v>
      </c>
      <c r="I58" s="16" t="n">
        <f aca="false">SUMIFS(VIC_Postcode_Qtr!$E:$E,VIC_Postcode_Qtr!$C:$C,3,VIC_Postcode_Qtr!$B:$B,$A58)</f>
        <v>20864</v>
      </c>
      <c r="J58" s="16" t="n">
        <f aca="false">SUMIFS(VIC_Postcode_Qtr!$E:$E,VIC_Postcode_Qtr!$C:$C,4,VIC_Postcode_Qtr!$B:$B,$A58)</f>
        <v>23832</v>
      </c>
      <c r="K58" s="16" t="n">
        <f aca="false">SUMIFS(VIC_Postcode_Qtr!$E:$E,VIC_Postcode_Qtr!$C:$C,5,VIC_Postcode_Qtr!$B:$B,$A58)</f>
        <v>31341</v>
      </c>
      <c r="L58" s="16" t="n">
        <f aca="false">SUMIFS(VIC_Postcode_Qtr!$G:$G,VIC_Postcode_Qtr!$C:$C,1,VIC_Postcode_Qtr!$B:$B,$A58)</f>
        <v>68175</v>
      </c>
      <c r="M58" s="16" t="n">
        <f aca="false">SUMIFS(VIC_Postcode_Qtr!$G:$G,VIC_Postcode_Qtr!$C:$C,2,VIC_Postcode_Qtr!$B:$B,$A58)</f>
        <v>63949</v>
      </c>
      <c r="N58" s="16" t="n">
        <f aca="false">SUMIFS(VIC_Postcode_Qtr!$G:$G,VIC_Postcode_Qtr!$C:$C,3,VIC_Postcode_Qtr!$B:$B,$A58)</f>
        <v>74569</v>
      </c>
      <c r="O58" s="16" t="n">
        <f aca="false">SUMIFS(VIC_Postcode_Qtr!$G:$G,VIC_Postcode_Qtr!$C:$C,4,VIC_Postcode_Qtr!$B:$B,$A58)</f>
        <v>61991</v>
      </c>
      <c r="P58" s="16" t="n">
        <f aca="false">SUMIFS(VIC_Postcode_Qtr!$G:$G,VIC_Postcode_Qtr!$C:$C,5,VIC_Postcode_Qtr!$B:$B,$A58)</f>
        <v>68334</v>
      </c>
      <c r="Q58" s="16" t="n">
        <f aca="false">SUMIFS(VIC_Postcode_Qtr!$H:$H,VIC_Postcode_Qtr!$C:$C,1,VIC_Postcode_Qtr!$B:$B,$A58)</f>
        <v>6845</v>
      </c>
      <c r="R58" s="16" t="n">
        <f aca="false">SUMIFS(VIC_Postcode_Qtr!$H:$H,VIC_Postcode_Qtr!$C:$C,2,VIC_Postcode_Qtr!$B:$B,$A58)</f>
        <v>6285</v>
      </c>
      <c r="S58" s="16" t="n">
        <f aca="false">SUMIFS(VIC_Postcode_Qtr!$H:$H,VIC_Postcode_Qtr!$C:$C,3,VIC_Postcode_Qtr!$B:$B,$A58)</f>
        <v>7760</v>
      </c>
      <c r="T58" s="16" t="n">
        <f aca="false">SUMIFS(VIC_Postcode_Qtr!$H:$H,VIC_Postcode_Qtr!$C:$C,4,VIC_Postcode_Qtr!$B:$B,$A58)</f>
        <v>8535</v>
      </c>
      <c r="U58" s="16" t="n">
        <f aca="false">SUMIFS(VIC_Postcode_Qtr!$H:$H,VIC_Postcode_Qtr!$C:$C,5,VIC_Postcode_Qtr!$B:$B,$A58)</f>
        <v>10079</v>
      </c>
      <c r="V58" s="21" t="n">
        <f aca="false">IF(B58&gt;0,G58/B58*1000,"")</f>
        <v>14.1229830864852</v>
      </c>
      <c r="W58" s="21" t="n">
        <f aca="false">IF(C58&gt;0,H58/C58*1000,"")</f>
        <v>15.1115753583271</v>
      </c>
      <c r="X58" s="21" t="n">
        <f aca="false">IF(D58&gt;0,I58/D58*1000,"")</f>
        <v>18.3177744044572</v>
      </c>
      <c r="Y58" s="21" t="n">
        <f aca="false">IF(E58&gt;0,J58/E58*1000,"")</f>
        <v>22.6665969193896</v>
      </c>
      <c r="Z58" s="21" t="n">
        <f aca="false">IF(F58&gt;0,K58/F58*1000,"")</f>
        <v>34.1418245793685</v>
      </c>
      <c r="AA58" s="21" t="n">
        <f aca="false">SUM(G58:K58)/SUM(B58:F58)*1000</f>
        <v>19.9844204639369</v>
      </c>
      <c r="AB58" s="22" t="n">
        <f aca="false">IF(L58&gt;0,Q58/L58*1,"")</f>
        <v>0.1004033736707</v>
      </c>
      <c r="AC58" s="22" t="n">
        <f aca="false">IF(M58&gt;0,R58/M58*1,"")</f>
        <v>0.0982814430249105</v>
      </c>
      <c r="AD58" s="22" t="n">
        <f aca="false">IF(N58&gt;0,S58/N58*1,"")</f>
        <v>0.104064691761992</v>
      </c>
      <c r="AE58" s="22" t="n">
        <f aca="false">IF(O58&gt;0,T58/O58*1,"")</f>
        <v>0.137681276314304</v>
      </c>
      <c r="AF58" s="22" t="n">
        <f aca="false">IF(P58&gt;0,U58/P58*1,"")</f>
        <v>0.147496121989054</v>
      </c>
      <c r="AG58" s="22" t="n">
        <f aca="false">SUM(Q58:U58)/SUM(L58:P58)*1</f>
        <v>0.117216291117982</v>
      </c>
    </row>
    <row r="59" customFormat="false" ht="15" hidden="false" customHeight="false" outlineLevel="0" collapsed="false">
      <c r="A59" s="15" t="n">
        <v>46174</v>
      </c>
      <c r="B59" s="16" t="n">
        <f aca="false">SUMIFS(VIC_Postcode_Qtr!$D:$D,VIC_Postcode_Qtr!$C:$C,1,VIC_Postcode_Qtr!$B:$B,$A59)</f>
        <v>1369113</v>
      </c>
      <c r="C59" s="16" t="n">
        <f aca="false">SUMIFS(VIC_Postcode_Qtr!$D:$D,VIC_Postcode_Qtr!$C:$C,2,VIC_Postcode_Qtr!$B:$B,$A59)</f>
        <v>1226094</v>
      </c>
      <c r="D59" s="16" t="n">
        <f aca="false">SUMIFS(VIC_Postcode_Qtr!$D:$D,VIC_Postcode_Qtr!$C:$C,3,VIC_Postcode_Qtr!$B:$B,$A59)</f>
        <v>1145299</v>
      </c>
      <c r="E59" s="16" t="n">
        <f aca="false">SUMIFS(VIC_Postcode_Qtr!$D:$D,VIC_Postcode_Qtr!$C:$C,4,VIC_Postcode_Qtr!$B:$B,$A59)</f>
        <v>1060036</v>
      </c>
      <c r="F59" s="16" t="n">
        <f aca="false">SUMIFS(VIC_Postcode_Qtr!$D:$D,VIC_Postcode_Qtr!$C:$C,5,VIC_Postcode_Qtr!$B:$B,$A59)</f>
        <v>922239</v>
      </c>
      <c r="G59" s="16" t="n">
        <f aca="false">SUMIFS(VIC_Postcode_Qtr!$E:$E,VIC_Postcode_Qtr!$C:$C,1,VIC_Postcode_Qtr!$B:$B,$A59)</f>
        <v>23022</v>
      </c>
      <c r="H59" s="16" t="n">
        <f aca="false">SUMIFS(VIC_Postcode_Qtr!$E:$E,VIC_Postcode_Qtr!$C:$C,2,VIC_Postcode_Qtr!$B:$B,$A59)</f>
        <v>22092</v>
      </c>
      <c r="I59" s="16" t="n">
        <f aca="false">SUMIFS(VIC_Postcode_Qtr!$E:$E,VIC_Postcode_Qtr!$C:$C,3,VIC_Postcode_Qtr!$B:$B,$A59)</f>
        <v>25104</v>
      </c>
      <c r="J59" s="16" t="n">
        <f aca="false">SUMIFS(VIC_Postcode_Qtr!$E:$E,VIC_Postcode_Qtr!$C:$C,4,VIC_Postcode_Qtr!$B:$B,$A59)</f>
        <v>28842</v>
      </c>
      <c r="K59" s="16" t="n">
        <f aca="false">SUMIFS(VIC_Postcode_Qtr!$E:$E,VIC_Postcode_Qtr!$C:$C,5,VIC_Postcode_Qtr!$B:$B,$A59)</f>
        <v>35965</v>
      </c>
      <c r="L59" s="16" t="n">
        <f aca="false">SUMIFS(VIC_Postcode_Qtr!$G:$G,VIC_Postcode_Qtr!$C:$C,1,VIC_Postcode_Qtr!$B:$B,$A59)</f>
        <v>86110</v>
      </c>
      <c r="M59" s="16" t="n">
        <f aca="false">SUMIFS(VIC_Postcode_Qtr!$G:$G,VIC_Postcode_Qtr!$C:$C,2,VIC_Postcode_Qtr!$B:$B,$A59)</f>
        <v>80871</v>
      </c>
      <c r="N59" s="16" t="n">
        <f aca="false">SUMIFS(VIC_Postcode_Qtr!$G:$G,VIC_Postcode_Qtr!$C:$C,3,VIC_Postcode_Qtr!$B:$B,$A59)</f>
        <v>92070</v>
      </c>
      <c r="O59" s="16" t="n">
        <f aca="false">SUMIFS(VIC_Postcode_Qtr!$G:$G,VIC_Postcode_Qtr!$C:$C,4,VIC_Postcode_Qtr!$B:$B,$A59)</f>
        <v>79097</v>
      </c>
      <c r="P59" s="16" t="n">
        <f aca="false">SUMIFS(VIC_Postcode_Qtr!$G:$G,VIC_Postcode_Qtr!$C:$C,5,VIC_Postcode_Qtr!$B:$B,$A59)</f>
        <v>84448</v>
      </c>
      <c r="Q59" s="16" t="n">
        <f aca="false">SUMIFS(VIC_Postcode_Qtr!$H:$H,VIC_Postcode_Qtr!$C:$C,1,VIC_Postcode_Qtr!$B:$B,$A59)</f>
        <v>10556</v>
      </c>
      <c r="R59" s="16" t="n">
        <f aca="false">SUMIFS(VIC_Postcode_Qtr!$H:$H,VIC_Postcode_Qtr!$C:$C,2,VIC_Postcode_Qtr!$B:$B,$A59)</f>
        <v>9896</v>
      </c>
      <c r="S59" s="16" t="n">
        <f aca="false">SUMIFS(VIC_Postcode_Qtr!$H:$H,VIC_Postcode_Qtr!$C:$C,3,VIC_Postcode_Qtr!$B:$B,$A59)</f>
        <v>12000</v>
      </c>
      <c r="T59" s="16" t="n">
        <f aca="false">SUMIFS(VIC_Postcode_Qtr!$H:$H,VIC_Postcode_Qtr!$C:$C,4,VIC_Postcode_Qtr!$B:$B,$A59)</f>
        <v>13411</v>
      </c>
      <c r="U59" s="16" t="n">
        <f aca="false">SUMIFS(VIC_Postcode_Qtr!$H:$H,VIC_Postcode_Qtr!$C:$C,5,VIC_Postcode_Qtr!$B:$B,$A59)</f>
        <v>14861</v>
      </c>
      <c r="V59" s="21" t="n">
        <f aca="false">IF(B59&gt;0,G59/B59*1000,"")</f>
        <v>16.815266526576</v>
      </c>
      <c r="W59" s="21" t="n">
        <f aca="false">IF(C59&gt;0,H59/C59*1000,"")</f>
        <v>18.0181943635643</v>
      </c>
      <c r="X59" s="21" t="n">
        <f aca="false">IF(D59&gt;0,I59/D59*1000,"")</f>
        <v>21.9191669598943</v>
      </c>
      <c r="Y59" s="21" t="n">
        <f aca="false">IF(E59&gt;0,J59/E59*1000,"")</f>
        <v>27.2085098996638</v>
      </c>
      <c r="Z59" s="21" t="n">
        <f aca="false">IF(F59&gt;0,K59/F59*1000,"")</f>
        <v>38.9974832987978</v>
      </c>
      <c r="AA59" s="21" t="n">
        <f aca="false">SUM(G59:K59)/SUM(B59:F59)*1000</f>
        <v>23.5942979470995</v>
      </c>
      <c r="AB59" s="22" t="n">
        <f aca="false">IF(L59&gt;0,Q59/L59*1,"")</f>
        <v>0.122587388224364</v>
      </c>
      <c r="AC59" s="22" t="n">
        <f aca="false">IF(M59&gt;0,R59/M59*1,"")</f>
        <v>0.122367721432899</v>
      </c>
      <c r="AD59" s="22" t="n">
        <f aca="false">IF(N59&gt;0,S59/N59*1,"")</f>
        <v>0.130335614206582</v>
      </c>
      <c r="AE59" s="22" t="n">
        <f aca="false">IF(O59&gt;0,T59/O59*1,"")</f>
        <v>0.169551310416324</v>
      </c>
      <c r="AF59" s="22" t="n">
        <f aca="false">IF(P59&gt;0,U59/P59*1,"")</f>
        <v>0.175978116710875</v>
      </c>
      <c r="AG59" s="22" t="n">
        <f aca="false">SUM(Q59:U59)/SUM(L59:P59)*1</f>
        <v>0.143692794063361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26"/>
    <col collapsed="false" customWidth="true" hidden="false" outlineLevel="0" max="4" min="4" style="0" width="12"/>
    <col collapsed="false" customWidth="true" hidden="false" outlineLevel="0" max="5" min="5" style="0" width="10"/>
    <col collapsed="false" customWidth="true" hidden="false" outlineLevel="0" max="6" min="6" style="0" width="8"/>
    <col collapsed="false" customWidth="true" hidden="false" outlineLevel="0" max="7" min="7" style="0" width="12"/>
    <col collapsed="false" customWidth="true" hidden="false" outlineLevel="0" max="10" min="8" style="0" width="10"/>
    <col collapsed="false" customWidth="true" hidden="false" outlineLevel="0" max="11" min="11" style="0" width="12"/>
    <col collapsed="false" customWidth="true" hidden="false" outlineLevel="0" max="13" min="12" style="0" width="10"/>
    <col collapsed="false" customWidth="true" hidden="false" outlineLevel="0" max="14" min="14" style="0" width="9"/>
    <col collapsed="false" customWidth="true" hidden="false" outlineLevel="0" max="15" min="15" style="0" width="10"/>
    <col collapsed="false" customWidth="true" hidden="false" outlineLevel="0" max="18" min="16" style="0" width="12"/>
    <col collapsed="false" customWidth="true" hidden="false" outlineLevel="0" max="19" min="19" style="0" width="9"/>
    <col collapsed="false" customWidth="true" hidden="false" outlineLevel="0" max="21" min="20" style="0" width="11"/>
    <col collapsed="false" customWidth="true" hidden="false" outlineLevel="0" max="22" min="22" style="0" width="10"/>
  </cols>
  <sheetData>
    <row r="1" customFormat="false" ht="17.35" hidden="false" customHeight="false" outlineLevel="0" collapsed="false">
      <c r="A1" s="1" t="s">
        <v>338</v>
      </c>
    </row>
    <row r="2" customFormat="false" ht="15" hidden="false" customHeight="false" outlineLevel="0" collapsed="false">
      <c r="A2" s="2" t="s">
        <v>339</v>
      </c>
    </row>
    <row r="4" customFormat="false" ht="42" hidden="false" customHeight="true" outlineLevel="0" collapsed="false">
      <c r="A4" s="4" t="s">
        <v>129</v>
      </c>
      <c r="B4" s="4" t="s">
        <v>340</v>
      </c>
      <c r="C4" s="4" t="s">
        <v>92</v>
      </c>
      <c r="D4" s="4" t="s">
        <v>93</v>
      </c>
      <c r="E4" s="4" t="s">
        <v>218</v>
      </c>
      <c r="F4" s="4" t="s">
        <v>70</v>
      </c>
      <c r="G4" s="4" t="s">
        <v>341</v>
      </c>
      <c r="H4" s="4" t="s">
        <v>342</v>
      </c>
      <c r="I4" s="4" t="s">
        <v>343</v>
      </c>
      <c r="J4" s="4" t="s">
        <v>221</v>
      </c>
      <c r="K4" s="4" t="s">
        <v>344</v>
      </c>
      <c r="L4" s="4" t="s">
        <v>345</v>
      </c>
      <c r="M4" s="4" t="s">
        <v>346</v>
      </c>
      <c r="N4" s="4" t="s">
        <v>105</v>
      </c>
      <c r="O4" s="4" t="s">
        <v>347</v>
      </c>
      <c r="P4" s="4" t="s">
        <v>348</v>
      </c>
      <c r="Q4" s="4" t="s">
        <v>349</v>
      </c>
      <c r="R4" s="4" t="s">
        <v>350</v>
      </c>
      <c r="S4" s="4" t="s">
        <v>351</v>
      </c>
      <c r="T4" s="4" t="s">
        <v>352</v>
      </c>
      <c r="U4" s="4" t="s">
        <v>353</v>
      </c>
      <c r="V4" s="4" t="s">
        <v>354</v>
      </c>
    </row>
    <row r="5" customFormat="false" ht="15" hidden="false" customHeight="false" outlineLevel="0" collapsed="false">
      <c r="A5" s="0" t="s">
        <v>9</v>
      </c>
      <c r="B5" s="0" t="n">
        <v>15700</v>
      </c>
      <c r="C5" s="0" t="s">
        <v>355</v>
      </c>
      <c r="D5" s="31" t="n">
        <v>39407</v>
      </c>
      <c r="E5" s="16" t="n">
        <v>11478</v>
      </c>
      <c r="F5" s="0" t="n">
        <v>1</v>
      </c>
      <c r="G5" s="16" t="n">
        <f aca="false">SUMIFS(Flow_LGA_Month!$N:$N,Flow_LGA_Month!$A:$A,A5,Flow_LGA_Month!$B:$B,C5,Flow_LGA_Month!$C:$C,"&gt;="&amp;IF(A5="NSW",Inputs!$B$18,Inputs!$B$19))</f>
        <v>586.721</v>
      </c>
      <c r="H5" s="16" t="n">
        <f aca="false">SUMIFS(Flow_LGA_Month!$K:$K,Flow_LGA_Month!$A:$A,A5,Flow_LGA_Month!$B:$B,C5,Flow_LGA_Month!$C:$C,"&gt;="&amp;IF(A5="NSW",Inputs!$B$18,Inputs!$B$19))</f>
        <v>68.85</v>
      </c>
      <c r="I5" s="16" t="n">
        <f aca="false">IF(A5="NSW",SUMIFS(Flow_LGA_Month!$L:$L,Flow_LGA_Month!$A:$A,A5,Flow_LGA_Month!$B:$B,C5,Flow_LGA_Month!$C:$C,"&gt;="&amp;IF(A5="NSW",Inputs!$B$18,Inputs!$B$19)),"n/a")</f>
        <v>14.025</v>
      </c>
      <c r="J5" s="22" t="n">
        <f aca="false">IF(G5&gt;0,H5/G5,"")</f>
        <v>0.117347086605047</v>
      </c>
      <c r="K5" s="16" t="n">
        <f aca="false">SUMIFS(Flow_LGA_Month!$N:$N,Flow_LGA_Month!$A:$A,A5,Flow_LGA_Month!$B:$B,C5,Flow_LGA_Month!$C:$C,"&lt;="&amp;Inputs!$B$21)</f>
        <v>509.286</v>
      </c>
      <c r="L5" s="16" t="n">
        <f aca="false">SUMIFS(Flow_LGA_Month!$K:$K,Flow_LGA_Month!$A:$A,A5,Flow_LGA_Month!$B:$B,C5,Flow_LGA_Month!$C:$C,"&lt;="&amp;Inputs!$B$21)</f>
        <v>15.3</v>
      </c>
      <c r="M5" s="22" t="n">
        <f aca="false">IF(K5&gt;0,L5/K5,"")</f>
        <v>0.0300420588824354</v>
      </c>
      <c r="N5" s="21" t="n">
        <f aca="false">IF(AND(G5&gt;0,K5&gt;0),(J5-M5)*100,"")</f>
        <v>8.7305027722612</v>
      </c>
      <c r="O5" s="16" t="n">
        <f aca="false">IF(A5="NSW",SUMIFS(Stock_NSW_LGA!$J:$J,Stock_NSW_LGA!$A:$A,C5,Stock_NSW_LGA!$B:$B,Inputs!$B$22),SUMIFS(Stock_QLD_LGA!$D:$D,Stock_QLD_LGA!$A:$A,C5,Stock_QLD_LGA!$B:$B,Inputs!$B$23))</f>
        <v>198.2</v>
      </c>
      <c r="P5" s="16" t="n">
        <f aca="false">IF(A5="NSW",SUMIFS(Stock_NSW_LGA!$M:$M,Stock_NSW_LGA!$A:$A,C5,Stock_NSW_LGA!$B:$B,Inputs!$B$22),"n/a")</f>
        <v>16830.992</v>
      </c>
      <c r="Q5" s="21" t="n">
        <f aca="false">IF(A5="NSW",IF(P5&gt;0,O5/P5*1000,""),"n/a")</f>
        <v>11.7758953245299</v>
      </c>
      <c r="R5" s="21" t="n">
        <f aca="false">O5/E5*1000</f>
        <v>17.2678166928036</v>
      </c>
      <c r="S5" s="8" t="n">
        <f aca="false">IF(G5&gt;=Inputs!$B$12,1,0)</f>
        <v>1</v>
      </c>
      <c r="T5" s="22" t="n">
        <f aca="false">IFERROR(SUMIFS(Flow_LGA_Month!$K:$K,Flow_LGA_Month!$A:$A,A5,Flow_LGA_Month!$B:$B,C5,Flow_LGA_Month!$C:$C,"&gt;="&amp;Inputs!$B$28,Flow_LGA_Month!$C:$C,"&lt;="&amp;Inputs!$B$29)/SUMIFS(Flow_LGA_Month!$N:$N,Flow_LGA_Month!$A:$A,A5,Flow_LGA_Month!$B:$B,C5,Flow_LGA_Month!$C:$C,"&gt;="&amp;Inputs!$B$28,Flow_LGA_Month!$C:$C,"&lt;="&amp;Inputs!$B$29),"")</f>
        <v>0.176272635008814</v>
      </c>
      <c r="U5" s="22" t="n">
        <f aca="false">IFERROR(SUMIFS(Flow_LGA_Month!$K:$K,Flow_LGA_Month!$A:$A,A5,Flow_LGA_Month!$B:$B,C5,Flow_LGA_Month!$C:$C,"&gt;="&amp;Inputs!$B$30,Flow_LGA_Month!$C:$C,"&lt;="&amp;Inputs!$B$31)/SUMIFS(Flow_LGA_Month!$N:$N,Flow_LGA_Month!$A:$A,A5,Flow_LGA_Month!$B:$B,C5,Flow_LGA_Month!$C:$C,"&gt;="&amp;Inputs!$B$30,Flow_LGA_Month!$C:$C,"&lt;="&amp;Inputs!$B$31),"")</f>
        <v>0.0285134963882905</v>
      </c>
      <c r="V5" s="21" t="n">
        <f aca="false">IF(AND(ISNUMBER(T5),ISNUMBER(U5)),(T5-U5)*100,"")</f>
        <v>14.7759138620523</v>
      </c>
    </row>
    <row r="6" customFormat="false" ht="15" hidden="false" customHeight="false" outlineLevel="0" collapsed="false">
      <c r="A6" s="0" t="s">
        <v>9</v>
      </c>
      <c r="B6" s="0" t="n">
        <v>11350</v>
      </c>
      <c r="C6" s="0" t="s">
        <v>356</v>
      </c>
      <c r="D6" s="31" t="n">
        <v>39703</v>
      </c>
      <c r="E6" s="16" t="n">
        <v>28071</v>
      </c>
      <c r="F6" s="0" t="n">
        <v>1</v>
      </c>
      <c r="G6" s="16" t="n">
        <f aca="false">SUMIFS(Flow_LGA_Month!$N:$N,Flow_LGA_Month!$A:$A,A6,Flow_LGA_Month!$B:$B,C6,Flow_LGA_Month!$C:$C,"&gt;="&amp;IF(A6="NSW",Inputs!$B$18,Inputs!$B$19))</f>
        <v>957.661</v>
      </c>
      <c r="H6" s="16" t="n">
        <f aca="false">SUMIFS(Flow_LGA_Month!$K:$K,Flow_LGA_Month!$A:$A,A6,Flow_LGA_Month!$B:$B,C6,Flow_LGA_Month!$C:$C,"&gt;="&amp;IF(A6="NSW",Inputs!$B$18,Inputs!$B$19))</f>
        <v>223.125</v>
      </c>
      <c r="I6" s="16" t="n">
        <f aca="false">IF(A6="NSW",SUMIFS(Flow_LGA_Month!$L:$L,Flow_LGA_Month!$A:$A,A6,Flow_LGA_Month!$B:$B,C6,Flow_LGA_Month!$C:$C,"&gt;="&amp;IF(A6="NSW",Inputs!$B$18,Inputs!$B$19)),"n/a")</f>
        <v>87.975</v>
      </c>
      <c r="J6" s="22" t="n">
        <f aca="false">IF(G6&gt;0,H6/G6,"")</f>
        <v>0.23298954431683</v>
      </c>
      <c r="K6" s="16" t="n">
        <f aca="false">SUMIFS(Flow_LGA_Month!$N:$N,Flow_LGA_Month!$A:$A,A6,Flow_LGA_Month!$B:$B,C6,Flow_LGA_Month!$C:$C,"&lt;="&amp;Inputs!$B$21)</f>
        <v>820.216</v>
      </c>
      <c r="L6" s="16" t="n">
        <f aca="false">SUMIFS(Flow_LGA_Month!$K:$K,Flow_LGA_Month!$A:$A,A6,Flow_LGA_Month!$B:$B,C6,Flow_LGA_Month!$C:$C,"&lt;="&amp;Inputs!$B$21)</f>
        <v>127.5</v>
      </c>
      <c r="M6" s="22" t="n">
        <f aca="false">IF(K6&gt;0,L6/K6,"")</f>
        <v>0.155446857900846</v>
      </c>
      <c r="N6" s="21" t="n">
        <f aca="false">IF(AND(G6&gt;0,K6&gt;0),(J6-M6)*100,"")</f>
        <v>7.75426864159846</v>
      </c>
      <c r="O6" s="16" t="n">
        <f aca="false">IF(A6="NSW",SUMIFS(Stock_NSW_LGA!$J:$J,Stock_NSW_LGA!$A:$A,C6,Stock_NSW_LGA!$B:$B,Inputs!$B$22),SUMIFS(Stock_QLD_LGA!$D:$D,Stock_QLD_LGA!$A:$A,C6,Stock_QLD_LGA!$B:$B,Inputs!$B$23))</f>
        <v>1079.92</v>
      </c>
      <c r="P6" s="16" t="n">
        <f aca="false">IF(A6="NSW",SUMIFS(Stock_NSW_LGA!$M:$M,Stock_NSW_LGA!$A:$A,C6,Stock_NSW_LGA!$B:$B,Inputs!$B$22),"n/a")</f>
        <v>29315.89</v>
      </c>
      <c r="Q6" s="21" t="n">
        <f aca="false">IF(A6="NSW",IF(P6&gt;0,O6/P6*1000,""),"n/a")</f>
        <v>36.8373602165924</v>
      </c>
      <c r="R6" s="21" t="n">
        <f aca="false">O6/E6*1000</f>
        <v>38.47101991379</v>
      </c>
      <c r="S6" s="8" t="n">
        <f aca="false">IF(G6&gt;=Inputs!$B$12,1,0)</f>
        <v>1</v>
      </c>
      <c r="T6" s="22" t="n">
        <f aca="false">IFERROR(SUMIFS(Flow_LGA_Month!$K:$K,Flow_LGA_Month!$A:$A,A6,Flow_LGA_Month!$B:$B,C6,Flow_LGA_Month!$C:$C,"&gt;="&amp;Inputs!$B$28,Flow_LGA_Month!$C:$C,"&lt;="&amp;Inputs!$B$29)/SUMIFS(Flow_LGA_Month!$N:$N,Flow_LGA_Month!$A:$A,A6,Flow_LGA_Month!$B:$B,C6,Flow_LGA_Month!$C:$C,"&gt;="&amp;Inputs!$B$28,Flow_LGA_Month!$C:$C,"&lt;="&amp;Inputs!$B$29),"")</f>
        <v>0.301214420042712</v>
      </c>
      <c r="U6" s="22" t="n">
        <f aca="false">IFERROR(SUMIFS(Flow_LGA_Month!$K:$K,Flow_LGA_Month!$A:$A,A6,Flow_LGA_Month!$B:$B,C6,Flow_LGA_Month!$C:$C,"&gt;="&amp;Inputs!$B$30,Flow_LGA_Month!$C:$C,"&lt;="&amp;Inputs!$B$31)/SUMIFS(Flow_LGA_Month!$N:$N,Flow_LGA_Month!$A:$A,A6,Flow_LGA_Month!$B:$B,C6,Flow_LGA_Month!$C:$C,"&gt;="&amp;Inputs!$B$30,Flow_LGA_Month!$C:$C,"&lt;="&amp;Inputs!$B$31),"")</f>
        <v>0.11715178299299</v>
      </c>
      <c r="V6" s="21" t="n">
        <f aca="false">IF(AND(ISNUMBER(T6),ISNUMBER(U6)),(T6-U6)*100,"")</f>
        <v>18.4062637049722</v>
      </c>
    </row>
    <row r="7" customFormat="false" ht="15" hidden="false" customHeight="false" outlineLevel="0" collapsed="false">
      <c r="A7" s="0" t="s">
        <v>9</v>
      </c>
      <c r="B7" s="0" t="n">
        <v>18100</v>
      </c>
      <c r="C7" s="0" t="s">
        <v>357</v>
      </c>
      <c r="D7" s="31" t="n">
        <v>41840</v>
      </c>
      <c r="E7" s="16" t="n">
        <v>2111</v>
      </c>
      <c r="F7" s="0" t="n">
        <v>1</v>
      </c>
      <c r="G7" s="16" t="n">
        <f aca="false">SUMIFS(Flow_LGA_Month!$N:$N,Flow_LGA_Month!$A:$A,A7,Flow_LGA_Month!$B:$B,C7,Flow_LGA_Month!$C:$C,"&gt;="&amp;IF(A7="NSW",Inputs!$B$18,Inputs!$B$19))</f>
        <v>393.805</v>
      </c>
      <c r="H7" s="16" t="n">
        <f aca="false">SUMIFS(Flow_LGA_Month!$K:$K,Flow_LGA_Month!$A:$A,A7,Flow_LGA_Month!$B:$B,C7,Flow_LGA_Month!$C:$C,"&gt;="&amp;IF(A7="NSW",Inputs!$B$18,Inputs!$B$19))</f>
        <v>8.925</v>
      </c>
      <c r="I7" s="16" t="n">
        <f aca="false">IF(A7="NSW",SUMIFS(Flow_LGA_Month!$L:$L,Flow_LGA_Month!$A:$A,A7,Flow_LGA_Month!$B:$B,C7,Flow_LGA_Month!$C:$C,"&gt;="&amp;IF(A7="NSW",Inputs!$B$18,Inputs!$B$19)),"n/a")</f>
        <v>6.375</v>
      </c>
      <c r="J7" s="22" t="n">
        <f aca="false">IF(G7&gt;0,H7/G7,"")</f>
        <v>0.0226635009712929</v>
      </c>
      <c r="K7" s="16" t="n">
        <f aca="false">SUMIFS(Flow_LGA_Month!$N:$N,Flow_LGA_Month!$A:$A,A7,Flow_LGA_Month!$B:$B,C7,Flow_LGA_Month!$C:$C,"&lt;="&amp;Inputs!$B$21)</f>
        <v>335.138</v>
      </c>
      <c r="L7" s="16" t="n">
        <f aca="false">SUMIFS(Flow_LGA_Month!$K:$K,Flow_LGA_Month!$A:$A,A7,Flow_LGA_Month!$B:$B,C7,Flow_LGA_Month!$C:$C,"&lt;="&amp;Inputs!$B$21)</f>
        <v>2.55</v>
      </c>
      <c r="M7" s="22" t="n">
        <f aca="false">IF(K7&gt;0,L7/K7,"")</f>
        <v>0.00760880592472355</v>
      </c>
      <c r="N7" s="21" t="n">
        <f aca="false">IF(AND(G7&gt;0,K7&gt;0),(J7-M7)*100,"")</f>
        <v>1.50546950465693</v>
      </c>
      <c r="O7" s="16" t="n">
        <f aca="false">IF(A7="NSW",SUMIFS(Stock_NSW_LGA!$J:$J,Stock_NSW_LGA!$A:$A,C7,Stock_NSW_LGA!$B:$B,Inputs!$B$22),SUMIFS(Stock_QLD_LGA!$D:$D,Stock_QLD_LGA!$A:$A,C7,Stock_QLD_LGA!$B:$B,Inputs!$B$23))</f>
        <v>45.76</v>
      </c>
      <c r="P7" s="16" t="n">
        <f aca="false">IF(A7="NSW",SUMIFS(Stock_NSW_LGA!$M:$M,Stock_NSW_LGA!$A:$A,C7,Stock_NSW_LGA!$B:$B,Inputs!$B$22),"n/a")</f>
        <v>9594.979</v>
      </c>
      <c r="Q7" s="21" t="n">
        <f aca="false">IF(A7="NSW",IF(P7&gt;0,O7/P7*1000,""),"n/a")</f>
        <v>4.76916103724667</v>
      </c>
      <c r="R7" s="21" t="n">
        <f aca="false">O7/E7*1000</f>
        <v>21.676930364756</v>
      </c>
      <c r="S7" s="8" t="n">
        <f aca="false">IF(G7&gt;=Inputs!$B$12,1,0)</f>
        <v>1</v>
      </c>
      <c r="T7" s="22" t="n">
        <f aca="false">IFERROR(SUMIFS(Flow_LGA_Month!$K:$K,Flow_LGA_Month!$A:$A,A7,Flow_LGA_Month!$B:$B,C7,Flow_LGA_Month!$C:$C,"&gt;="&amp;Inputs!$B$28,Flow_LGA_Month!$C:$C,"&lt;="&amp;Inputs!$B$29)/SUMIFS(Flow_LGA_Month!$N:$N,Flow_LGA_Month!$A:$A,A7,Flow_LGA_Month!$B:$B,C7,Flow_LGA_Month!$C:$C,"&gt;="&amp;Inputs!$B$28,Flow_LGA_Month!$C:$C,"&lt;="&amp;Inputs!$B$29),"")</f>
        <v>0.037987506331251</v>
      </c>
      <c r="U7" s="22" t="n">
        <f aca="false">IFERROR(SUMIFS(Flow_LGA_Month!$K:$K,Flow_LGA_Month!$A:$A,A7,Flow_LGA_Month!$B:$B,C7,Flow_LGA_Month!$C:$C,"&gt;="&amp;Inputs!$B$30,Flow_LGA_Month!$C:$C,"&lt;="&amp;Inputs!$B$31)/SUMIFS(Flow_LGA_Month!$N:$N,Flow_LGA_Month!$A:$A,A7,Flow_LGA_Month!$B:$B,C7,Flow_LGA_Month!$C:$C,"&gt;="&amp;Inputs!$B$30,Flow_LGA_Month!$C:$C,"&lt;="&amp;Inputs!$B$31),"")</f>
        <v>0.0118680275338239</v>
      </c>
      <c r="V7" s="21" t="n">
        <f aca="false">IF(AND(ISNUMBER(T7),ISNUMBER(U7)),(T7-U7)*100,"")</f>
        <v>2.61194787974272</v>
      </c>
    </row>
    <row r="8" customFormat="false" ht="15" hidden="false" customHeight="false" outlineLevel="0" collapsed="false">
      <c r="A8" s="0" t="s">
        <v>9</v>
      </c>
      <c r="B8" s="0" t="n">
        <v>10600</v>
      </c>
      <c r="C8" s="0" t="s">
        <v>358</v>
      </c>
      <c r="D8" s="31" t="n">
        <v>42240</v>
      </c>
      <c r="E8" s="16" t="n">
        <v>8145</v>
      </c>
      <c r="F8" s="0" t="n">
        <v>1</v>
      </c>
      <c r="G8" s="16" t="n">
        <f aca="false">SUMIFS(Flow_LGA_Month!$N:$N,Flow_LGA_Month!$A:$A,A8,Flow_LGA_Month!$B:$B,C8,Flow_LGA_Month!$C:$C,"&gt;="&amp;IF(A8="NSW",Inputs!$B$18,Inputs!$B$19))</f>
        <v>453.747</v>
      </c>
      <c r="H8" s="16" t="n">
        <f aca="false">SUMIFS(Flow_LGA_Month!$K:$K,Flow_LGA_Month!$A:$A,A8,Flow_LGA_Month!$B:$B,C8,Flow_LGA_Month!$C:$C,"&gt;="&amp;IF(A8="NSW",Inputs!$B$18,Inputs!$B$19))</f>
        <v>100.725</v>
      </c>
      <c r="I8" s="16" t="n">
        <f aca="false">IF(A8="NSW",SUMIFS(Flow_LGA_Month!$L:$L,Flow_LGA_Month!$A:$A,A8,Flow_LGA_Month!$B:$B,C8,Flow_LGA_Month!$C:$C,"&gt;="&amp;IF(A8="NSW",Inputs!$B$18,Inputs!$B$19)),"n/a")</f>
        <v>21.675</v>
      </c>
      <c r="J8" s="22" t="n">
        <f aca="false">IF(G8&gt;0,H8/G8,"")</f>
        <v>0.221984938743397</v>
      </c>
      <c r="K8" s="16" t="n">
        <f aca="false">SUMIFS(Flow_LGA_Month!$N:$N,Flow_LGA_Month!$A:$A,A8,Flow_LGA_Month!$B:$B,C8,Flow_LGA_Month!$C:$C,"&lt;="&amp;Inputs!$B$21)</f>
        <v>298.452</v>
      </c>
      <c r="L8" s="16" t="n">
        <f aca="false">SUMIFS(Flow_LGA_Month!$K:$K,Flow_LGA_Month!$A:$A,A8,Flow_LGA_Month!$B:$B,C8,Flow_LGA_Month!$C:$C,"&lt;="&amp;Inputs!$B$21)</f>
        <v>20.4</v>
      </c>
      <c r="M8" s="22" t="n">
        <f aca="false">IF(K8&gt;0,L8/K8,"")</f>
        <v>0.0683526999316473</v>
      </c>
      <c r="N8" s="21" t="n">
        <f aca="false">IF(AND(G8&gt;0,K8&gt;0),(J8-M8)*100,"")</f>
        <v>15.3632238811749</v>
      </c>
      <c r="O8" s="16" t="n">
        <f aca="false">IF(A8="NSW",SUMIFS(Stock_NSW_LGA!$J:$J,Stock_NSW_LGA!$A:$A,C8,Stock_NSW_LGA!$B:$B,Inputs!$B$22),SUMIFS(Stock_QLD_LGA!$D:$D,Stock_QLD_LGA!$A:$A,C8,Stock_QLD_LGA!$B:$B,Inputs!$B$23))</f>
        <v>279.16</v>
      </c>
      <c r="P8" s="16" t="n">
        <f aca="false">IF(A8="NSW",SUMIFS(Stock_NSW_LGA!$M:$M,Stock_NSW_LGA!$A:$A,C8,Stock_NSW_LGA!$B:$B,Inputs!$B$22),"n/a")</f>
        <v>12484.731</v>
      </c>
      <c r="Q8" s="21" t="n">
        <f aca="false">IF(A8="NSW",IF(P8&gt;0,O8/P8*1000,""),"n/a")</f>
        <v>22.3601133256295</v>
      </c>
      <c r="R8" s="21" t="n">
        <f aca="false">O8/E8*1000</f>
        <v>34.2737875997545</v>
      </c>
      <c r="S8" s="8" t="n">
        <f aca="false">IF(G8&gt;=Inputs!$B$12,1,0)</f>
        <v>1</v>
      </c>
      <c r="T8" s="22" t="n">
        <f aca="false">IFERROR(SUMIFS(Flow_LGA_Month!$K:$K,Flow_LGA_Month!$A:$A,A8,Flow_LGA_Month!$B:$B,C8,Flow_LGA_Month!$C:$C,"&gt;="&amp;Inputs!$B$28,Flow_LGA_Month!$C:$C,"&lt;="&amp;Inputs!$B$29)/SUMIFS(Flow_LGA_Month!$N:$N,Flow_LGA_Month!$A:$A,A8,Flow_LGA_Month!$B:$B,C8,Flow_LGA_Month!$C:$C,"&gt;="&amp;Inputs!$B$28,Flow_LGA_Month!$C:$C,"&lt;="&amp;Inputs!$B$29),"")</f>
        <v>0.304213585179804</v>
      </c>
      <c r="U8" s="22" t="n">
        <f aca="false">IFERROR(SUMIFS(Flow_LGA_Month!$K:$K,Flow_LGA_Month!$A:$A,A8,Flow_LGA_Month!$B:$B,C8,Flow_LGA_Month!$C:$C,"&gt;="&amp;Inputs!$B$30,Flow_LGA_Month!$C:$C,"&lt;="&amp;Inputs!$B$31)/SUMIFS(Flow_LGA_Month!$N:$N,Flow_LGA_Month!$A:$A,A8,Flow_LGA_Month!$B:$B,C8,Flow_LGA_Month!$C:$C,"&gt;="&amp;Inputs!$B$30,Flow_LGA_Month!$C:$C,"&lt;="&amp;Inputs!$B$31),"")</f>
        <v>0.0565984341099896</v>
      </c>
      <c r="V8" s="21" t="n">
        <f aca="false">IF(AND(ISNUMBER(T8),ISNUMBER(U8)),(T8-U8)*100,"")</f>
        <v>24.7615151069814</v>
      </c>
    </row>
    <row r="9" customFormat="false" ht="15" hidden="false" customHeight="false" outlineLevel="0" collapsed="false">
      <c r="A9" s="0" t="s">
        <v>9</v>
      </c>
      <c r="B9" s="0" t="n">
        <v>15240</v>
      </c>
      <c r="C9" s="0" t="s">
        <v>359</v>
      </c>
      <c r="D9" s="31" t="n">
        <v>42945</v>
      </c>
      <c r="E9" s="16" t="n">
        <v>54145</v>
      </c>
      <c r="F9" s="0" t="n">
        <v>1</v>
      </c>
      <c r="G9" s="16" t="n">
        <f aca="false">SUMIFS(Flow_LGA_Month!$N:$N,Flow_LGA_Month!$A:$A,A9,Flow_LGA_Month!$B:$B,C9,Flow_LGA_Month!$C:$C,"&gt;="&amp;IF(A9="NSW",Inputs!$B$18,Inputs!$B$19))</f>
        <v>3278.841</v>
      </c>
      <c r="H9" s="16" t="n">
        <f aca="false">SUMIFS(Flow_LGA_Month!$K:$K,Flow_LGA_Month!$A:$A,A9,Flow_LGA_Month!$B:$B,C9,Flow_LGA_Month!$C:$C,"&gt;="&amp;IF(A9="NSW",Inputs!$B$18,Inputs!$B$19))</f>
        <v>195.075</v>
      </c>
      <c r="I9" s="16" t="n">
        <f aca="false">IF(A9="NSW",SUMIFS(Flow_LGA_Month!$L:$L,Flow_LGA_Month!$A:$A,A9,Flow_LGA_Month!$B:$B,C9,Flow_LGA_Month!$C:$C,"&gt;="&amp;IF(A9="NSW",Inputs!$B$18,Inputs!$B$19)),"n/a")</f>
        <v>135.15</v>
      </c>
      <c r="J9" s="22" t="n">
        <f aca="false">IF(G9&gt;0,H9/G9,"")</f>
        <v>0.0594951081799941</v>
      </c>
      <c r="K9" s="16" t="n">
        <f aca="false">SUMIFS(Flow_LGA_Month!$N:$N,Flow_LGA_Month!$A:$A,A9,Flow_LGA_Month!$B:$B,C9,Flow_LGA_Month!$C:$C,"&lt;="&amp;Inputs!$B$21)</f>
        <v>2789.802</v>
      </c>
      <c r="L9" s="16" t="n">
        <f aca="false">SUMIFS(Flow_LGA_Month!$K:$K,Flow_LGA_Month!$A:$A,A9,Flow_LGA_Month!$B:$B,C9,Flow_LGA_Month!$C:$C,"&lt;="&amp;Inputs!$B$21)</f>
        <v>82.875</v>
      </c>
      <c r="M9" s="22" t="n">
        <f aca="false">IF(K9&gt;0,L9/K9,"")</f>
        <v>0.0297064092720559</v>
      </c>
      <c r="N9" s="21" t="n">
        <f aca="false">IF(AND(G9&gt;0,K9&gt;0),(J9-M9)*100,"")</f>
        <v>2.97886989079382</v>
      </c>
      <c r="O9" s="16" t="n">
        <f aca="false">IF(A9="NSW",SUMIFS(Stock_NSW_LGA!$J:$J,Stock_NSW_LGA!$A:$A,C9,Stock_NSW_LGA!$B:$B,Inputs!$B$22),SUMIFS(Stock_QLD_LGA!$D:$D,Stock_QLD_LGA!$A:$A,C9,Stock_QLD_LGA!$B:$B,Inputs!$B$23))</f>
        <v>687.04</v>
      </c>
      <c r="P9" s="16" t="n">
        <f aca="false">IF(A9="NSW",SUMIFS(Stock_NSW_LGA!$M:$M,Stock_NSW_LGA!$A:$A,C9,Stock_NSW_LGA!$B:$B,Inputs!$B$22),"n/a")</f>
        <v>77479.159</v>
      </c>
      <c r="Q9" s="21" t="n">
        <f aca="false">IF(A9="NSW",IF(P9&gt;0,O9/P9*1000,""),"n/a")</f>
        <v>8.86741684947819</v>
      </c>
      <c r="R9" s="21" t="n">
        <f aca="false">O9/E9*1000</f>
        <v>12.6888909409918</v>
      </c>
      <c r="S9" s="8" t="n">
        <f aca="false">IF(G9&gt;=Inputs!$B$12,1,0)</f>
        <v>1</v>
      </c>
      <c r="T9" s="22" t="n">
        <f aca="false">IFERROR(SUMIFS(Flow_LGA_Month!$K:$K,Flow_LGA_Month!$A:$A,A9,Flow_LGA_Month!$B:$B,C9,Flow_LGA_Month!$C:$C,"&gt;="&amp;Inputs!$B$28,Flow_LGA_Month!$C:$C,"&lt;="&amp;Inputs!$B$29)/SUMIFS(Flow_LGA_Month!$N:$N,Flow_LGA_Month!$A:$A,A9,Flow_LGA_Month!$B:$B,C9,Flow_LGA_Month!$C:$C,"&gt;="&amp;Inputs!$B$28,Flow_LGA_Month!$C:$C,"&lt;="&amp;Inputs!$B$29),"")</f>
        <v>0.0922628200676594</v>
      </c>
      <c r="U9" s="22" t="n">
        <f aca="false">IFERROR(SUMIFS(Flow_LGA_Month!$K:$K,Flow_LGA_Month!$A:$A,A9,Flow_LGA_Month!$B:$B,C9,Flow_LGA_Month!$C:$C,"&gt;="&amp;Inputs!$B$30,Flow_LGA_Month!$C:$C,"&lt;="&amp;Inputs!$B$31)/SUMIFS(Flow_LGA_Month!$N:$N,Flow_LGA_Month!$A:$A,A9,Flow_LGA_Month!$B:$B,C9,Flow_LGA_Month!$C:$C,"&gt;="&amp;Inputs!$B$30,Flow_LGA_Month!$C:$C,"&lt;="&amp;Inputs!$B$31),"")</f>
        <v>0.0207581744259291</v>
      </c>
      <c r="V9" s="21" t="n">
        <f aca="false">IF(AND(ISNUMBER(T9),ISNUMBER(U9)),(T9-U9)*100,"")</f>
        <v>7.15046456417303</v>
      </c>
    </row>
    <row r="10" customFormat="false" ht="15" hidden="false" customHeight="false" outlineLevel="0" collapsed="false">
      <c r="A10" s="0" t="s">
        <v>9</v>
      </c>
      <c r="B10" s="0" t="n">
        <v>14350</v>
      </c>
      <c r="C10" s="0" t="s">
        <v>360</v>
      </c>
      <c r="D10" s="31" t="n">
        <v>43156</v>
      </c>
      <c r="E10" s="16" t="n">
        <v>16459</v>
      </c>
      <c r="F10" s="0" t="n">
        <v>1</v>
      </c>
      <c r="G10" s="16" t="n">
        <f aca="false">SUMIFS(Flow_LGA_Month!$N:$N,Flow_LGA_Month!$A:$A,A10,Flow_LGA_Month!$B:$B,C10,Flow_LGA_Month!$C:$C,"&gt;="&amp;IF(A10="NSW",Inputs!$B$18,Inputs!$B$19))</f>
        <v>840.327</v>
      </c>
      <c r="H10" s="16" t="n">
        <f aca="false">SUMIFS(Flow_LGA_Month!$K:$K,Flow_LGA_Month!$A:$A,A10,Flow_LGA_Month!$B:$B,C10,Flow_LGA_Month!$C:$C,"&gt;="&amp;IF(A10="NSW",Inputs!$B$18,Inputs!$B$19))</f>
        <v>75.225</v>
      </c>
      <c r="I10" s="16" t="n">
        <f aca="false">IF(A10="NSW",SUMIFS(Flow_LGA_Month!$L:$L,Flow_LGA_Month!$A:$A,A10,Flow_LGA_Month!$B:$B,C10,Flow_LGA_Month!$C:$C,"&gt;="&amp;IF(A10="NSW",Inputs!$B$18,Inputs!$B$19)),"n/a")</f>
        <v>24.225</v>
      </c>
      <c r="J10" s="22" t="n">
        <f aca="false">IF(G10&gt;0,H10/G10,"")</f>
        <v>0.0895187230685197</v>
      </c>
      <c r="K10" s="16" t="n">
        <f aca="false">SUMIFS(Flow_LGA_Month!$N:$N,Flow_LGA_Month!$A:$A,A10,Flow_LGA_Month!$B:$B,C10,Flow_LGA_Month!$C:$C,"&lt;="&amp;Inputs!$B$21)</f>
        <v>674.339</v>
      </c>
      <c r="L10" s="16" t="n">
        <f aca="false">SUMIFS(Flow_LGA_Month!$K:$K,Flow_LGA_Month!$A:$A,A10,Flow_LGA_Month!$B:$B,C10,Flow_LGA_Month!$C:$C,"&lt;="&amp;Inputs!$B$21)</f>
        <v>14.025</v>
      </c>
      <c r="M10" s="22" t="n">
        <f aca="false">IF(K10&gt;0,L10/K10,"")</f>
        <v>0.0207981445534071</v>
      </c>
      <c r="N10" s="21" t="n">
        <f aca="false">IF(AND(G10&gt;0,K10&gt;0),(J10-M10)*100,"")</f>
        <v>6.87205785151126</v>
      </c>
      <c r="O10" s="16" t="n">
        <f aca="false">IF(A10="NSW",SUMIFS(Stock_NSW_LGA!$J:$J,Stock_NSW_LGA!$A:$A,C10,Stock_NSW_LGA!$B:$B,Inputs!$B$22),SUMIFS(Stock_QLD_LGA!$D:$D,Stock_QLD_LGA!$A:$A,C10,Stock_QLD_LGA!$B:$B,Inputs!$B$23))</f>
        <v>200.8</v>
      </c>
      <c r="P10" s="16" t="n">
        <f aca="false">IF(A10="NSW",SUMIFS(Stock_NSW_LGA!$M:$M,Stock_NSW_LGA!$A:$A,C10,Stock_NSW_LGA!$B:$B,Inputs!$B$22),"n/a")</f>
        <v>24050.347</v>
      </c>
      <c r="Q10" s="21" t="n">
        <f aca="false">IF(A10="NSW",IF(P10&gt;0,O10/P10*1000,""),"n/a")</f>
        <v>8.3491518854177</v>
      </c>
      <c r="R10" s="21" t="n">
        <f aca="false">O10/E10*1000</f>
        <v>12.2000121514065</v>
      </c>
      <c r="S10" s="8" t="n">
        <f aca="false">IF(G10&gt;=Inputs!$B$12,1,0)</f>
        <v>1</v>
      </c>
      <c r="T10" s="22" t="n">
        <f aca="false">IFERROR(SUMIFS(Flow_LGA_Month!$K:$K,Flow_LGA_Month!$A:$A,A10,Flow_LGA_Month!$B:$B,C10,Flow_LGA_Month!$C:$C,"&gt;="&amp;Inputs!$B$28,Flow_LGA_Month!$C:$C,"&lt;="&amp;Inputs!$B$29)/SUMIFS(Flow_LGA_Month!$N:$N,Flow_LGA_Month!$A:$A,A10,Flow_LGA_Month!$B:$B,C10,Flow_LGA_Month!$C:$C,"&gt;="&amp;Inputs!$B$28,Flow_LGA_Month!$C:$C,"&lt;="&amp;Inputs!$B$29),"")</f>
        <v>0.138697512509972</v>
      </c>
      <c r="U10" s="22" t="n">
        <f aca="false">IFERROR(SUMIFS(Flow_LGA_Month!$K:$K,Flow_LGA_Month!$A:$A,A10,Flow_LGA_Month!$B:$B,C10,Flow_LGA_Month!$C:$C,"&gt;="&amp;Inputs!$B$30,Flow_LGA_Month!$C:$C,"&lt;="&amp;Inputs!$B$31)/SUMIFS(Flow_LGA_Month!$N:$N,Flow_LGA_Month!$A:$A,A10,Flow_LGA_Month!$B:$B,C10,Flow_LGA_Month!$C:$C,"&gt;="&amp;Inputs!$B$30,Flow_LGA_Month!$C:$C,"&lt;="&amp;Inputs!$B$31),"")</f>
        <v>0.0186551695547633</v>
      </c>
      <c r="V10" s="21" t="n">
        <f aca="false">IF(AND(ISNUMBER(T10),ISNUMBER(U10)),(T10-U10)*100,"")</f>
        <v>12.0042342955208</v>
      </c>
    </row>
    <row r="11" customFormat="false" ht="15" hidden="false" customHeight="false" outlineLevel="0" collapsed="false">
      <c r="A11" s="0" t="s">
        <v>9</v>
      </c>
      <c r="B11" s="0" t="n">
        <v>13660</v>
      </c>
      <c r="C11" s="0" t="s">
        <v>361</v>
      </c>
      <c r="D11" s="31" t="n">
        <v>43354</v>
      </c>
      <c r="E11" s="16" t="n">
        <v>2876</v>
      </c>
      <c r="F11" s="0" t="n">
        <v>1</v>
      </c>
      <c r="G11" s="16" t="n">
        <f aca="false">SUMIFS(Flow_LGA_Month!$N:$N,Flow_LGA_Month!$A:$A,A11,Flow_LGA_Month!$B:$B,C11,Flow_LGA_Month!$C:$C,"&gt;="&amp;IF(A11="NSW",Inputs!$B$18,Inputs!$B$19))</f>
        <v>397.46</v>
      </c>
      <c r="H11" s="16" t="n">
        <f aca="false">SUMIFS(Flow_LGA_Month!$K:$K,Flow_LGA_Month!$A:$A,A11,Flow_LGA_Month!$B:$B,C11,Flow_LGA_Month!$C:$C,"&gt;="&amp;IF(A11="NSW",Inputs!$B$18,Inputs!$B$19))</f>
        <v>6.375</v>
      </c>
      <c r="I11" s="16" t="n">
        <f aca="false">IF(A11="NSW",SUMIFS(Flow_LGA_Month!$L:$L,Flow_LGA_Month!$A:$A,A11,Flow_LGA_Month!$B:$B,C11,Flow_LGA_Month!$C:$C,"&gt;="&amp;IF(A11="NSW",Inputs!$B$18,Inputs!$B$19)),"n/a")</f>
        <v>6.375</v>
      </c>
      <c r="J11" s="22" t="n">
        <f aca="false">IF(G11&gt;0,H11/G11,"")</f>
        <v>0.0160393498716852</v>
      </c>
      <c r="K11" s="16" t="n">
        <f aca="false">SUMIFS(Flow_LGA_Month!$N:$N,Flow_LGA_Month!$A:$A,A11,Flow_LGA_Month!$B:$B,C11,Flow_LGA_Month!$C:$C,"&lt;="&amp;Inputs!$B$21)</f>
        <v>405.909</v>
      </c>
      <c r="L11" s="16" t="n">
        <f aca="false">SUMIFS(Flow_LGA_Month!$K:$K,Flow_LGA_Month!$A:$A,A11,Flow_LGA_Month!$B:$B,C11,Flow_LGA_Month!$C:$C,"&lt;="&amp;Inputs!$B$21)</f>
        <v>1.275</v>
      </c>
      <c r="M11" s="22" t="n">
        <f aca="false">IF(K11&gt;0,L11/K11,"")</f>
        <v>0.00314109812790552</v>
      </c>
      <c r="N11" s="21" t="n">
        <f aca="false">IF(AND(G11&gt;0,K11&gt;0),(J11-M11)*100,"")</f>
        <v>1.28982517437797</v>
      </c>
      <c r="O11" s="16" t="n">
        <f aca="false">IF(A11="NSW",SUMIFS(Stock_NSW_LGA!$J:$J,Stock_NSW_LGA!$A:$A,C11,Stock_NSW_LGA!$B:$B,Inputs!$B$22),SUMIFS(Stock_QLD_LGA!$D:$D,Stock_QLD_LGA!$A:$A,C11,Stock_QLD_LGA!$B:$B,Inputs!$B$23))</f>
        <v>24.96</v>
      </c>
      <c r="P11" s="16" t="n">
        <f aca="false">IF(A11="NSW",SUMIFS(Stock_NSW_LGA!$M:$M,Stock_NSW_LGA!$A:$A,C11,Stock_NSW_LGA!$B:$B,Inputs!$B$22),"n/a")</f>
        <v>11290.29</v>
      </c>
      <c r="Q11" s="21" t="n">
        <f aca="false">IF(A11="NSW",IF(P11&gt;0,O11/P11*1000,""),"n/a")</f>
        <v>2.21074923673351</v>
      </c>
      <c r="R11" s="21" t="n">
        <f aca="false">O11/E11*1000</f>
        <v>8.67872044506259</v>
      </c>
      <c r="S11" s="8" t="n">
        <f aca="false">IF(G11&gt;=Inputs!$B$12,1,0)</f>
        <v>1</v>
      </c>
      <c r="T11" s="22" t="n">
        <f aca="false">IFERROR(SUMIFS(Flow_LGA_Month!$K:$K,Flow_LGA_Month!$A:$A,A11,Flow_LGA_Month!$B:$B,C11,Flow_LGA_Month!$C:$C,"&gt;="&amp;Inputs!$B$28,Flow_LGA_Month!$C:$C,"&lt;="&amp;Inputs!$B$29)/SUMIFS(Flow_LGA_Month!$N:$N,Flow_LGA_Month!$A:$A,A11,Flow_LGA_Month!$B:$B,C11,Flow_LGA_Month!$C:$C,"&gt;="&amp;Inputs!$B$28,Flow_LGA_Month!$C:$C,"&lt;="&amp;Inputs!$B$29),"")</f>
        <v>0.0318579559935435</v>
      </c>
      <c r="U11" s="22" t="n">
        <f aca="false">IFERROR(SUMIFS(Flow_LGA_Month!$K:$K,Flow_LGA_Month!$A:$A,A11,Flow_LGA_Month!$B:$B,C11,Flow_LGA_Month!$C:$C,"&gt;="&amp;Inputs!$B$30,Flow_LGA_Month!$C:$C,"&lt;="&amp;Inputs!$B$31)/SUMIFS(Flow_LGA_Month!$N:$N,Flow_LGA_Month!$A:$A,A11,Flow_LGA_Month!$B:$B,C11,Flow_LGA_Month!$C:$C,"&gt;="&amp;Inputs!$B$30,Flow_LGA_Month!$C:$C,"&lt;="&amp;Inputs!$B$31),"")</f>
        <v>0.010322758241002</v>
      </c>
      <c r="V11" s="21" t="n">
        <f aca="false">IF(AND(ISNUMBER(T11),ISNUMBER(U11)),(T11-U11)*100,"")</f>
        <v>2.15351977525415</v>
      </c>
    </row>
    <row r="12" customFormat="false" ht="15" hidden="false" customHeight="false" outlineLevel="0" collapsed="false">
      <c r="A12" s="0" t="s">
        <v>9</v>
      </c>
      <c r="B12" s="0" t="n">
        <v>12750</v>
      </c>
      <c r="C12" s="0" t="s">
        <v>362</v>
      </c>
      <c r="D12" s="31" t="n">
        <v>43471</v>
      </c>
      <c r="E12" s="16" t="n">
        <v>24469</v>
      </c>
      <c r="F12" s="0" t="n">
        <v>1</v>
      </c>
      <c r="G12" s="16" t="n">
        <f aca="false">SUMIFS(Flow_LGA_Month!$N:$N,Flow_LGA_Month!$A:$A,A12,Flow_LGA_Month!$B:$B,C12,Flow_LGA_Month!$C:$C,"&gt;="&amp;IF(A12="NSW",Inputs!$B$18,Inputs!$B$19))</f>
        <v>1411.782</v>
      </c>
      <c r="H12" s="16" t="n">
        <f aca="false">SUMIFS(Flow_LGA_Month!$K:$K,Flow_LGA_Month!$A:$A,A12,Flow_LGA_Month!$B:$B,C12,Flow_LGA_Month!$C:$C,"&gt;="&amp;IF(A12="NSW",Inputs!$B$18,Inputs!$B$19))</f>
        <v>218.025</v>
      </c>
      <c r="I12" s="16" t="n">
        <f aca="false">IF(A12="NSW",SUMIFS(Flow_LGA_Month!$L:$L,Flow_LGA_Month!$A:$A,A12,Flow_LGA_Month!$B:$B,C12,Flow_LGA_Month!$C:$C,"&gt;="&amp;IF(A12="NSW",Inputs!$B$18,Inputs!$B$19)),"n/a")</f>
        <v>43.35</v>
      </c>
      <c r="J12" s="22" t="n">
        <f aca="false">IF(G12&gt;0,H12/G12,"")</f>
        <v>0.154432483202081</v>
      </c>
      <c r="K12" s="16" t="n">
        <f aca="false">SUMIFS(Flow_LGA_Month!$N:$N,Flow_LGA_Month!$A:$A,A12,Flow_LGA_Month!$B:$B,C12,Flow_LGA_Month!$C:$C,"&lt;="&amp;Inputs!$B$21)</f>
        <v>1137.657</v>
      </c>
      <c r="L12" s="16" t="n">
        <f aca="false">SUMIFS(Flow_LGA_Month!$K:$K,Flow_LGA_Month!$A:$A,A12,Flow_LGA_Month!$B:$B,C12,Flow_LGA_Month!$C:$C,"&lt;="&amp;Inputs!$B$21)</f>
        <v>73.95</v>
      </c>
      <c r="M12" s="22" t="n">
        <f aca="false">IF(K12&gt;0,L12/K12,"")</f>
        <v>0.0650020173039853</v>
      </c>
      <c r="N12" s="21" t="n">
        <f aca="false">IF(AND(G12&gt;0,K12&gt;0),(J12-M12)*100,"")</f>
        <v>8.94304658980955</v>
      </c>
      <c r="O12" s="16" t="n">
        <f aca="false">IF(A12="NSW",SUMIFS(Stock_NSW_LGA!$J:$J,Stock_NSW_LGA!$A:$A,C12,Stock_NSW_LGA!$B:$B,Inputs!$B$22),SUMIFS(Stock_QLD_LGA!$D:$D,Stock_QLD_LGA!$A:$A,C12,Stock_QLD_LGA!$B:$B,Inputs!$B$23))</f>
        <v>573.64</v>
      </c>
      <c r="P12" s="16" t="n">
        <f aca="false">IF(A12="NSW",SUMIFS(Stock_NSW_LGA!$M:$M,Stock_NSW_LGA!$A:$A,C12,Stock_NSW_LGA!$B:$B,Inputs!$B$22),"n/a")</f>
        <v>33900.388</v>
      </c>
      <c r="Q12" s="21" t="n">
        <f aca="false">IF(A12="NSW",IF(P12&gt;0,O12/P12*1000,""),"n/a")</f>
        <v>16.9213402513269</v>
      </c>
      <c r="R12" s="21" t="n">
        <f aca="false">O12/E12*1000</f>
        <v>23.4435408067351</v>
      </c>
      <c r="S12" s="8" t="n">
        <f aca="false">IF(G12&gt;=Inputs!$B$12,1,0)</f>
        <v>1</v>
      </c>
      <c r="T12" s="22" t="n">
        <f aca="false">IFERROR(SUMIFS(Flow_LGA_Month!$K:$K,Flow_LGA_Month!$A:$A,A12,Flow_LGA_Month!$B:$B,C12,Flow_LGA_Month!$C:$C,"&gt;="&amp;Inputs!$B$28,Flow_LGA_Month!$C:$C,"&lt;="&amp;Inputs!$B$29)/SUMIFS(Flow_LGA_Month!$N:$N,Flow_LGA_Month!$A:$A,A12,Flow_LGA_Month!$B:$B,C12,Flow_LGA_Month!$C:$C,"&gt;="&amp;Inputs!$B$28,Flow_LGA_Month!$C:$C,"&lt;="&amp;Inputs!$B$29),"")</f>
        <v>0.237645789793029</v>
      </c>
      <c r="U12" s="22" t="n">
        <f aca="false">IFERROR(SUMIFS(Flow_LGA_Month!$K:$K,Flow_LGA_Month!$A:$A,A12,Flow_LGA_Month!$B:$B,C12,Flow_LGA_Month!$C:$C,"&gt;="&amp;Inputs!$B$30,Flow_LGA_Month!$C:$C,"&lt;="&amp;Inputs!$B$31)/SUMIFS(Flow_LGA_Month!$N:$N,Flow_LGA_Month!$A:$A,A12,Flow_LGA_Month!$B:$B,C12,Flow_LGA_Month!$C:$C,"&gt;="&amp;Inputs!$B$30,Flow_LGA_Month!$C:$C,"&lt;="&amp;Inputs!$B$31),"")</f>
        <v>0.0536576641030227</v>
      </c>
      <c r="V12" s="21" t="n">
        <f aca="false">IF(AND(ISNUMBER(T12),ISNUMBER(U12)),(T12-U12)*100,"")</f>
        <v>18.3988125690006</v>
      </c>
    </row>
    <row r="13" customFormat="false" ht="15" hidden="false" customHeight="false" outlineLevel="0" collapsed="false">
      <c r="A13" s="0" t="s">
        <v>9</v>
      </c>
      <c r="B13" s="0" t="n">
        <v>11730</v>
      </c>
      <c r="C13" s="0" t="s">
        <v>363</v>
      </c>
      <c r="D13" s="31" t="n">
        <v>44298</v>
      </c>
      <c r="E13" s="16" t="n">
        <v>30647</v>
      </c>
      <c r="F13" s="0" t="n">
        <v>1</v>
      </c>
      <c r="G13" s="16" t="n">
        <f aca="false">SUMIFS(Flow_LGA_Month!$N:$N,Flow_LGA_Month!$A:$A,A13,Flow_LGA_Month!$B:$B,C13,Flow_LGA_Month!$C:$C,"&gt;="&amp;IF(A13="NSW",Inputs!$B$18,Inputs!$B$19))</f>
        <v>1426.334</v>
      </c>
      <c r="H13" s="16" t="n">
        <f aca="false">SUMIFS(Flow_LGA_Month!$K:$K,Flow_LGA_Month!$A:$A,A13,Flow_LGA_Month!$B:$B,C13,Flow_LGA_Month!$C:$C,"&gt;="&amp;IF(A13="NSW",Inputs!$B$18,Inputs!$B$19))</f>
        <v>124.95</v>
      </c>
      <c r="I13" s="16" t="n">
        <f aca="false">IF(A13="NSW",SUMIFS(Flow_LGA_Month!$L:$L,Flow_LGA_Month!$A:$A,A13,Flow_LGA_Month!$B:$B,C13,Flow_LGA_Month!$C:$C,"&gt;="&amp;IF(A13="NSW",Inputs!$B$18,Inputs!$B$19)),"n/a")</f>
        <v>30.6</v>
      </c>
      <c r="J13" s="22" t="n">
        <f aca="false">IF(G13&gt;0,H13/G13,"")</f>
        <v>0.0876022025696646</v>
      </c>
      <c r="K13" s="16" t="n">
        <f aca="false">SUMIFS(Flow_LGA_Month!$N:$N,Flow_LGA_Month!$A:$A,A13,Flow_LGA_Month!$B:$B,C13,Flow_LGA_Month!$C:$C,"&lt;="&amp;Inputs!$B$21)</f>
        <v>1104.371</v>
      </c>
      <c r="L13" s="16" t="n">
        <f aca="false">SUMIFS(Flow_LGA_Month!$K:$K,Flow_LGA_Month!$A:$A,A13,Flow_LGA_Month!$B:$B,C13,Flow_LGA_Month!$C:$C,"&lt;="&amp;Inputs!$B$21)</f>
        <v>39.525</v>
      </c>
      <c r="M13" s="22" t="n">
        <f aca="false">IF(K13&gt;0,L13/K13,"")</f>
        <v>0.0357896033126549</v>
      </c>
      <c r="N13" s="21" t="n">
        <f aca="false">IF(AND(G13&gt;0,K13&gt;0),(J13-M13)*100,"")</f>
        <v>5.18125992570097</v>
      </c>
      <c r="O13" s="16" t="n">
        <f aca="false">IF(A13="NSW",SUMIFS(Stock_NSW_LGA!$J:$J,Stock_NSW_LGA!$A:$A,C13,Stock_NSW_LGA!$B:$B,Inputs!$B$22),SUMIFS(Stock_QLD_LGA!$D:$D,Stock_QLD_LGA!$A:$A,C13,Stock_QLD_LGA!$B:$B,Inputs!$B$23))</f>
        <v>385.64</v>
      </c>
      <c r="P13" s="16" t="n">
        <f aca="false">IF(A13="NSW",SUMIFS(Stock_NSW_LGA!$M:$M,Stock_NSW_LGA!$A:$A,C13,Stock_NSW_LGA!$B:$B,Inputs!$B$22),"n/a")</f>
        <v>40905.618</v>
      </c>
      <c r="Q13" s="21" t="n">
        <f aca="false">IF(A13="NSW",IF(P13&gt;0,O13/P13*1000,""),"n/a")</f>
        <v>9.42755589220043</v>
      </c>
      <c r="R13" s="21" t="n">
        <f aca="false">O13/E13*1000</f>
        <v>12.5832871080367</v>
      </c>
      <c r="S13" s="8" t="n">
        <f aca="false">IF(G13&gt;=Inputs!$B$12,1,0)</f>
        <v>1</v>
      </c>
      <c r="T13" s="22" t="n">
        <f aca="false">IFERROR(SUMIFS(Flow_LGA_Month!$K:$K,Flow_LGA_Month!$A:$A,A13,Flow_LGA_Month!$B:$B,C13,Flow_LGA_Month!$C:$C,"&gt;="&amp;Inputs!$B$28,Flow_LGA_Month!$C:$C,"&lt;="&amp;Inputs!$B$29)/SUMIFS(Flow_LGA_Month!$N:$N,Flow_LGA_Month!$A:$A,A13,Flow_LGA_Month!$B:$B,C13,Flow_LGA_Month!$C:$C,"&gt;="&amp;Inputs!$B$28,Flow_LGA_Month!$C:$C,"&lt;="&amp;Inputs!$B$29),"")</f>
        <v>0.129113096535193</v>
      </c>
      <c r="U13" s="22" t="n">
        <f aca="false">IFERROR(SUMIFS(Flow_LGA_Month!$K:$K,Flow_LGA_Month!$A:$A,A13,Flow_LGA_Month!$B:$B,C13,Flow_LGA_Month!$C:$C,"&gt;="&amp;Inputs!$B$30,Flow_LGA_Month!$C:$C,"&lt;="&amp;Inputs!$B$31)/SUMIFS(Flow_LGA_Month!$N:$N,Flow_LGA_Month!$A:$A,A13,Flow_LGA_Month!$B:$B,C13,Flow_LGA_Month!$C:$C,"&gt;="&amp;Inputs!$B$30,Flow_LGA_Month!$C:$C,"&lt;="&amp;Inputs!$B$31),"")</f>
        <v>0.0178257356086895</v>
      </c>
      <c r="V13" s="21" t="n">
        <f aca="false">IF(AND(ISNUMBER(T13),ISNUMBER(U13)),(T13-U13)*100,"")</f>
        <v>11.1287360926503</v>
      </c>
    </row>
    <row r="14" customFormat="false" ht="15" hidden="false" customHeight="false" outlineLevel="0" collapsed="false">
      <c r="A14" s="0" t="s">
        <v>9</v>
      </c>
      <c r="B14" s="0" t="n">
        <v>10550</v>
      </c>
      <c r="C14" s="0" t="s">
        <v>364</v>
      </c>
      <c r="D14" s="31" t="n">
        <v>44831</v>
      </c>
      <c r="E14" s="16" t="n">
        <v>23198</v>
      </c>
      <c r="F14" s="0" t="n">
        <v>1</v>
      </c>
      <c r="G14" s="16" t="n">
        <f aca="false">SUMIFS(Flow_LGA_Month!$N:$N,Flow_LGA_Month!$A:$A,A14,Flow_LGA_Month!$B:$B,C14,Flow_LGA_Month!$C:$C,"&gt;="&amp;IF(A14="NSW",Inputs!$B$18,Inputs!$B$19))</f>
        <v>1055.105</v>
      </c>
      <c r="H14" s="16" t="n">
        <f aca="false">SUMIFS(Flow_LGA_Month!$K:$K,Flow_LGA_Month!$A:$A,A14,Flow_LGA_Month!$B:$B,C14,Flow_LGA_Month!$C:$C,"&gt;="&amp;IF(A14="NSW",Inputs!$B$18,Inputs!$B$19))</f>
        <v>126.225</v>
      </c>
      <c r="I14" s="16" t="n">
        <f aca="false">IF(A14="NSW",SUMIFS(Flow_LGA_Month!$L:$L,Flow_LGA_Month!$A:$A,A14,Flow_LGA_Month!$B:$B,C14,Flow_LGA_Month!$C:$C,"&gt;="&amp;IF(A14="NSW",Inputs!$B$18,Inputs!$B$19)),"n/a")</f>
        <v>22.95</v>
      </c>
      <c r="J14" s="22" t="n">
        <f aca="false">IF(G14&gt;0,H14/G14,"")</f>
        <v>0.119632643196649</v>
      </c>
      <c r="K14" s="16" t="n">
        <f aca="false">SUMIFS(Flow_LGA_Month!$N:$N,Flow_LGA_Month!$A:$A,A14,Flow_LGA_Month!$B:$B,C14,Flow_LGA_Month!$C:$C,"&lt;="&amp;Inputs!$B$21)</f>
        <v>977.126</v>
      </c>
      <c r="L14" s="16" t="n">
        <f aca="false">SUMIFS(Flow_LGA_Month!$K:$K,Flow_LGA_Month!$A:$A,A14,Flow_LGA_Month!$B:$B,C14,Flow_LGA_Month!$C:$C,"&lt;="&amp;Inputs!$B$21)</f>
        <v>52.275</v>
      </c>
      <c r="M14" s="22" t="n">
        <f aca="false">IF(K14&gt;0,L14/K14,"")</f>
        <v>0.05349872994885</v>
      </c>
      <c r="N14" s="21" t="n">
        <f aca="false">IF(AND(G14&gt;0,K14&gt;0),(J14-M14)*100,"")</f>
        <v>6.61339132477987</v>
      </c>
      <c r="O14" s="16" t="n">
        <f aca="false">IF(A14="NSW",SUMIFS(Stock_NSW_LGA!$J:$J,Stock_NSW_LGA!$A:$A,C14,Stock_NSW_LGA!$B:$B,Inputs!$B$22),SUMIFS(Stock_QLD_LGA!$D:$D,Stock_QLD_LGA!$A:$A,C14,Stock_QLD_LGA!$B:$B,Inputs!$B$23))</f>
        <v>528.76</v>
      </c>
      <c r="P14" s="16" t="n">
        <f aca="false">IF(A14="NSW",SUMIFS(Stock_NSW_LGA!$M:$M,Stock_NSW_LGA!$A:$A,C14,Stock_NSW_LGA!$B:$B,Inputs!$B$22),"n/a")</f>
        <v>30256.618</v>
      </c>
      <c r="Q14" s="21" t="n">
        <f aca="false">IF(A14="NSW",IF(P14&gt;0,O14/P14*1000,""),"n/a")</f>
        <v>17.4758461107583</v>
      </c>
      <c r="R14" s="21" t="n">
        <f aca="false">O14/E14*1000</f>
        <v>22.793344253815</v>
      </c>
      <c r="S14" s="8" t="n">
        <f aca="false">IF(G14&gt;=Inputs!$B$12,1,0)</f>
        <v>1</v>
      </c>
      <c r="T14" s="22" t="n">
        <f aca="false">IFERROR(SUMIFS(Flow_LGA_Month!$K:$K,Flow_LGA_Month!$A:$A,A14,Flow_LGA_Month!$B:$B,C14,Flow_LGA_Month!$C:$C,"&gt;="&amp;Inputs!$B$28,Flow_LGA_Month!$C:$C,"&lt;="&amp;Inputs!$B$29)/SUMIFS(Flow_LGA_Month!$N:$N,Flow_LGA_Month!$A:$A,A14,Flow_LGA_Month!$B:$B,C14,Flow_LGA_Month!$C:$C,"&gt;="&amp;Inputs!$B$28,Flow_LGA_Month!$C:$C,"&lt;="&amp;Inputs!$B$29),"")</f>
        <v>0.178571428571429</v>
      </c>
      <c r="U14" s="22" t="n">
        <f aca="false">IFERROR(SUMIFS(Flow_LGA_Month!$K:$K,Flow_LGA_Month!$A:$A,A14,Flow_LGA_Month!$B:$B,C14,Flow_LGA_Month!$C:$C,"&gt;="&amp;Inputs!$B$30,Flow_LGA_Month!$C:$C,"&lt;="&amp;Inputs!$B$31)/SUMIFS(Flow_LGA_Month!$N:$N,Flow_LGA_Month!$A:$A,A14,Flow_LGA_Month!$B:$B,C14,Flow_LGA_Month!$C:$C,"&gt;="&amp;Inputs!$B$30,Flow_LGA_Month!$C:$C,"&lt;="&amp;Inputs!$B$31),"")</f>
        <v>0.0759032486590426</v>
      </c>
      <c r="V14" s="21" t="n">
        <f aca="false">IF(AND(ISNUMBER(T14),ISNUMBER(U14)),(T14-U14)*100,"")</f>
        <v>10.2668179912386</v>
      </c>
    </row>
    <row r="15" customFormat="false" ht="15" hidden="false" customHeight="false" outlineLevel="0" collapsed="false">
      <c r="A15" s="0" t="s">
        <v>9</v>
      </c>
      <c r="B15" s="0" t="n">
        <v>16610</v>
      </c>
      <c r="C15" s="0" t="s">
        <v>365</v>
      </c>
      <c r="D15" s="31" t="n">
        <v>46487</v>
      </c>
      <c r="E15" s="16" t="n">
        <v>13537</v>
      </c>
      <c r="F15" s="0" t="n">
        <v>1</v>
      </c>
      <c r="G15" s="16" t="n">
        <f aca="false">SUMIFS(Flow_LGA_Month!$N:$N,Flow_LGA_Month!$A:$A,A15,Flow_LGA_Month!$B:$B,C15,Flow_LGA_Month!$C:$C,"&gt;="&amp;IF(A15="NSW",Inputs!$B$18,Inputs!$B$19))</f>
        <v>624.512</v>
      </c>
      <c r="H15" s="16" t="n">
        <f aca="false">SUMIFS(Flow_LGA_Month!$K:$K,Flow_LGA_Month!$A:$A,A15,Flow_LGA_Month!$B:$B,C15,Flow_LGA_Month!$C:$C,"&gt;="&amp;IF(A15="NSW",Inputs!$B$18,Inputs!$B$19))</f>
        <v>43.35</v>
      </c>
      <c r="I15" s="16" t="n">
        <f aca="false">IF(A15="NSW",SUMIFS(Flow_LGA_Month!$L:$L,Flow_LGA_Month!$A:$A,A15,Flow_LGA_Month!$B:$B,C15,Flow_LGA_Month!$C:$C,"&gt;="&amp;IF(A15="NSW",Inputs!$B$18,Inputs!$B$19)),"n/a")</f>
        <v>14.025</v>
      </c>
      <c r="J15" s="22" t="n">
        <f aca="false">IF(G15&gt;0,H15/G15,"")</f>
        <v>0.0694141986062718</v>
      </c>
      <c r="K15" s="16" t="n">
        <f aca="false">SUMIFS(Flow_LGA_Month!$N:$N,Flow_LGA_Month!$A:$A,A15,Flow_LGA_Month!$B:$B,C15,Flow_LGA_Month!$C:$C,"&lt;="&amp;Inputs!$B$21)</f>
        <v>620.942</v>
      </c>
      <c r="L15" s="16" t="n">
        <f aca="false">SUMIFS(Flow_LGA_Month!$K:$K,Flow_LGA_Month!$A:$A,A15,Flow_LGA_Month!$B:$B,C15,Flow_LGA_Month!$C:$C,"&lt;="&amp;Inputs!$B$21)</f>
        <v>14.025</v>
      </c>
      <c r="M15" s="22" t="n">
        <f aca="false">IF(K15&gt;0,L15/K15,"")</f>
        <v>0.0225866506050485</v>
      </c>
      <c r="N15" s="21" t="n">
        <f aca="false">IF(AND(G15&gt;0,K15&gt;0),(J15-M15)*100,"")</f>
        <v>4.68275480012233</v>
      </c>
      <c r="O15" s="16" t="n">
        <f aca="false">IF(A15="NSW",SUMIFS(Stock_NSW_LGA!$J:$J,Stock_NSW_LGA!$A:$A,C15,Stock_NSW_LGA!$B:$B,Inputs!$B$22),SUMIFS(Stock_QLD_LGA!$D:$D,Stock_QLD_LGA!$A:$A,C15,Stock_QLD_LGA!$B:$B,Inputs!$B$23))</f>
        <v>135.2</v>
      </c>
      <c r="P15" s="16" t="n">
        <f aca="false">IF(A15="NSW",SUMIFS(Stock_NSW_LGA!$M:$M,Stock_NSW_LGA!$A:$A,C15,Stock_NSW_LGA!$B:$B,Inputs!$B$22),"n/a")</f>
        <v>17725.773</v>
      </c>
      <c r="Q15" s="21" t="n">
        <f aca="false">IF(A15="NSW",IF(P15&gt;0,O15/P15*1000,""),"n/a")</f>
        <v>7.62731193725656</v>
      </c>
      <c r="R15" s="21" t="n">
        <f aca="false">O15/E15*1000</f>
        <v>9.98744182610623</v>
      </c>
      <c r="S15" s="8" t="n">
        <f aca="false">IF(G15&gt;=Inputs!$B$12,1,0)</f>
        <v>1</v>
      </c>
      <c r="T15" s="22" t="n">
        <f aca="false">IFERROR(SUMIFS(Flow_LGA_Month!$K:$K,Flow_LGA_Month!$A:$A,A15,Flow_LGA_Month!$B:$B,C15,Flow_LGA_Month!$C:$C,"&gt;="&amp;Inputs!$B$28,Flow_LGA_Month!$C:$C,"&lt;="&amp;Inputs!$B$29)/SUMIFS(Flow_LGA_Month!$N:$N,Flow_LGA_Month!$A:$A,A15,Flow_LGA_Month!$B:$B,C15,Flow_LGA_Month!$C:$C,"&gt;="&amp;Inputs!$B$28,Flow_LGA_Month!$C:$C,"&lt;="&amp;Inputs!$B$29),"")</f>
        <v>0.106719367588933</v>
      </c>
      <c r="U15" s="22" t="n">
        <f aca="false">IFERROR(SUMIFS(Flow_LGA_Month!$K:$K,Flow_LGA_Month!$A:$A,A15,Flow_LGA_Month!$B:$B,C15,Flow_LGA_Month!$C:$C,"&gt;="&amp;Inputs!$B$30,Flow_LGA_Month!$C:$C,"&lt;="&amp;Inputs!$B$31)/SUMIFS(Flow_LGA_Month!$N:$N,Flow_LGA_Month!$A:$A,A15,Flow_LGA_Month!$B:$B,C15,Flow_LGA_Month!$C:$C,"&gt;="&amp;Inputs!$B$30,Flow_LGA_Month!$C:$C,"&lt;="&amp;Inputs!$B$31),"")</f>
        <v>0.0185304145871424</v>
      </c>
      <c r="V15" s="21" t="n">
        <f aca="false">IF(AND(ISNUMBER(T15),ISNUMBER(U15)),(T15-U15)*100,"")</f>
        <v>8.81889530017904</v>
      </c>
    </row>
    <row r="16" customFormat="false" ht="15" hidden="false" customHeight="false" outlineLevel="0" collapsed="false">
      <c r="A16" s="0" t="s">
        <v>9</v>
      </c>
      <c r="B16" s="0" t="n">
        <v>12350</v>
      </c>
      <c r="C16" s="0" t="s">
        <v>366</v>
      </c>
      <c r="D16" s="31" t="n">
        <v>46606</v>
      </c>
      <c r="E16" s="16" t="n">
        <v>7617</v>
      </c>
      <c r="F16" s="0" t="n">
        <v>1</v>
      </c>
      <c r="G16" s="16" t="n">
        <f aca="false">SUMIFS(Flow_LGA_Month!$N:$N,Flow_LGA_Month!$A:$A,A16,Flow_LGA_Month!$B:$B,C16,Flow_LGA_Month!$C:$C,"&gt;="&amp;IF(A16="NSW",Inputs!$B$18,Inputs!$B$19))</f>
        <v>495.873</v>
      </c>
      <c r="H16" s="16" t="n">
        <f aca="false">SUMIFS(Flow_LGA_Month!$K:$K,Flow_LGA_Month!$A:$A,A16,Flow_LGA_Month!$B:$B,C16,Flow_LGA_Month!$C:$C,"&gt;="&amp;IF(A16="NSW",Inputs!$B$18,Inputs!$B$19))</f>
        <v>17.85</v>
      </c>
      <c r="I16" s="16" t="n">
        <f aca="false">IF(A16="NSW",SUMIFS(Flow_LGA_Month!$L:$L,Flow_LGA_Month!$A:$A,A16,Flow_LGA_Month!$B:$B,C16,Flow_LGA_Month!$C:$C,"&gt;="&amp;IF(A16="NSW",Inputs!$B$18,Inputs!$B$19)),"n/a")</f>
        <v>8.925</v>
      </c>
      <c r="J16" s="22" t="n">
        <f aca="false">IF(G16&gt;0,H16/G16,"")</f>
        <v>0.0359971202303816</v>
      </c>
      <c r="K16" s="16" t="n">
        <f aca="false">SUMIFS(Flow_LGA_Month!$N:$N,Flow_LGA_Month!$A:$A,A16,Flow_LGA_Month!$B:$B,C16,Flow_LGA_Month!$C:$C,"&lt;="&amp;Inputs!$B$21)</f>
        <v>517.667</v>
      </c>
      <c r="L16" s="16" t="n">
        <f aca="false">SUMIFS(Flow_LGA_Month!$K:$K,Flow_LGA_Month!$A:$A,A16,Flow_LGA_Month!$B:$B,C16,Flow_LGA_Month!$C:$C,"&lt;="&amp;Inputs!$B$21)</f>
        <v>3.825</v>
      </c>
      <c r="M16" s="22" t="n">
        <f aca="false">IF(K16&gt;0,L16/K16,"")</f>
        <v>0.00738891990410824</v>
      </c>
      <c r="N16" s="21" t="n">
        <f aca="false">IF(AND(G16&gt;0,K16&gt;0),(J16-M16)*100,"")</f>
        <v>2.86082003262733</v>
      </c>
      <c r="O16" s="16" t="n">
        <f aca="false">IF(A16="NSW",SUMIFS(Stock_NSW_LGA!$J:$J,Stock_NSW_LGA!$A:$A,C16,Stock_NSW_LGA!$B:$B,Inputs!$B$22),SUMIFS(Stock_QLD_LGA!$D:$D,Stock_QLD_LGA!$A:$A,C16,Stock_QLD_LGA!$B:$B,Inputs!$B$23))</f>
        <v>76.96</v>
      </c>
      <c r="P16" s="16" t="n">
        <f aca="false">IF(A16="NSW",SUMIFS(Stock_NSW_LGA!$M:$M,Stock_NSW_LGA!$A:$A,C16,Stock_NSW_LGA!$B:$B,Inputs!$B$22),"n/a")</f>
        <v>13250.195</v>
      </c>
      <c r="Q16" s="21" t="n">
        <f aca="false">IF(A16="NSW",IF(P16&gt;0,O16/P16*1000,""),"n/a")</f>
        <v>5.80821640738118</v>
      </c>
      <c r="R16" s="21" t="n">
        <f aca="false">O16/E16*1000</f>
        <v>10.1037153735066</v>
      </c>
      <c r="S16" s="8" t="n">
        <f aca="false">IF(G16&gt;=Inputs!$B$12,1,0)</f>
        <v>1</v>
      </c>
      <c r="T16" s="22" t="n">
        <f aca="false">IFERROR(SUMIFS(Flow_LGA_Month!$K:$K,Flow_LGA_Month!$A:$A,A16,Flow_LGA_Month!$B:$B,C16,Flow_LGA_Month!$C:$C,"&gt;="&amp;Inputs!$B$28,Flow_LGA_Month!$C:$C,"&lt;="&amp;Inputs!$B$29)/SUMIFS(Flow_LGA_Month!$N:$N,Flow_LGA_Month!$A:$A,A16,Flow_LGA_Month!$B:$B,C16,Flow_LGA_Month!$C:$C,"&gt;="&amp;Inputs!$B$28,Flow_LGA_Month!$C:$C,"&lt;="&amp;Inputs!$B$29),"")</f>
        <v>0.0583090379008746</v>
      </c>
      <c r="U16" s="22" t="n">
        <f aca="false">IFERROR(SUMIFS(Flow_LGA_Month!$K:$K,Flow_LGA_Month!$A:$A,A16,Flow_LGA_Month!$B:$B,C16,Flow_LGA_Month!$C:$C,"&gt;="&amp;Inputs!$B$30,Flow_LGA_Month!$C:$C,"&lt;="&amp;Inputs!$B$31)/SUMIFS(Flow_LGA_Month!$N:$N,Flow_LGA_Month!$A:$A,A16,Flow_LGA_Month!$B:$B,C16,Flow_LGA_Month!$C:$C,"&gt;="&amp;Inputs!$B$30,Flow_LGA_Month!$C:$C,"&lt;="&amp;Inputs!$B$31),"")</f>
        <v>0.0112216652951298</v>
      </c>
      <c r="V16" s="21" t="n">
        <f aca="false">IF(AND(ISNUMBER(T16),ISNUMBER(U16)),(T16-U16)*100,"")</f>
        <v>4.70873726057448</v>
      </c>
    </row>
    <row r="17" customFormat="false" ht="15" hidden="false" customHeight="false" outlineLevel="0" collapsed="false">
      <c r="A17" s="0" t="s">
        <v>9</v>
      </c>
      <c r="B17" s="0" t="n">
        <v>14220</v>
      </c>
      <c r="C17" s="0" t="s">
        <v>367</v>
      </c>
      <c r="D17" s="31" t="n">
        <v>47430</v>
      </c>
      <c r="E17" s="16" t="n">
        <v>10008</v>
      </c>
      <c r="F17" s="0" t="n">
        <v>1</v>
      </c>
      <c r="G17" s="16" t="n">
        <f aca="false">SUMIFS(Flow_LGA_Month!$N:$N,Flow_LGA_Month!$A:$A,A17,Flow_LGA_Month!$B:$B,C17,Flow_LGA_Month!$C:$C,"&gt;="&amp;IF(A17="NSW",Inputs!$B$18,Inputs!$B$19))</f>
        <v>454.716</v>
      </c>
      <c r="H17" s="16" t="n">
        <f aca="false">SUMIFS(Flow_LGA_Month!$K:$K,Flow_LGA_Month!$A:$A,A17,Flow_LGA_Month!$B:$B,C17,Flow_LGA_Month!$C:$C,"&gt;="&amp;IF(A17="NSW",Inputs!$B$18,Inputs!$B$19))</f>
        <v>10.2</v>
      </c>
      <c r="I17" s="16" t="n">
        <f aca="false">IF(A17="NSW",SUMIFS(Flow_LGA_Month!$L:$L,Flow_LGA_Month!$A:$A,A17,Flow_LGA_Month!$B:$B,C17,Flow_LGA_Month!$C:$C,"&gt;="&amp;IF(A17="NSW",Inputs!$B$18,Inputs!$B$19)),"n/a")</f>
        <v>8.925</v>
      </c>
      <c r="J17" s="22" t="n">
        <f aca="false">IF(G17&gt;0,H17/G17,"")</f>
        <v>0.0224315836698071</v>
      </c>
      <c r="K17" s="16" t="n">
        <f aca="false">SUMIFS(Flow_LGA_Month!$N:$N,Flow_LGA_Month!$A:$A,A17,Flow_LGA_Month!$B:$B,C17,Flow_LGA_Month!$C:$C,"&lt;="&amp;Inputs!$B$21)</f>
        <v>455.515</v>
      </c>
      <c r="L17" s="16" t="n">
        <f aca="false">SUMIFS(Flow_LGA_Month!$K:$K,Flow_LGA_Month!$A:$A,A17,Flow_LGA_Month!$B:$B,C17,Flow_LGA_Month!$C:$C,"&lt;="&amp;Inputs!$B$21)</f>
        <v>0</v>
      </c>
      <c r="M17" s="22" t="n">
        <f aca="false">IF(K17&gt;0,L17/K17,"")</f>
        <v>0</v>
      </c>
      <c r="N17" s="21" t="n">
        <f aca="false">IF(AND(G17&gt;0,K17&gt;0),(J17-M17)*100,"")</f>
        <v>2.24315836698071</v>
      </c>
      <c r="O17" s="16" t="n">
        <f aca="false">IF(A17="NSW",SUMIFS(Stock_NSW_LGA!$J:$J,Stock_NSW_LGA!$A:$A,C17,Stock_NSW_LGA!$B:$B,Inputs!$B$22),SUMIFS(Stock_QLD_LGA!$D:$D,Stock_QLD_LGA!$A:$A,C17,Stock_QLD_LGA!$B:$B,Inputs!$B$23))</f>
        <v>37.44</v>
      </c>
      <c r="P17" s="16" t="n">
        <f aca="false">IF(A17="NSW",SUMIFS(Stock_NSW_LGA!$M:$M,Stock_NSW_LGA!$A:$A,C17,Stock_NSW_LGA!$B:$B,Inputs!$B$22),"n/a")</f>
        <v>14197.601</v>
      </c>
      <c r="Q17" s="21" t="n">
        <f aca="false">IF(A17="NSW",IF(P17&gt;0,O17/P17*1000,""),"n/a")</f>
        <v>2.63706523376731</v>
      </c>
      <c r="R17" s="21" t="n">
        <f aca="false">O17/E17*1000</f>
        <v>3.7410071942446</v>
      </c>
      <c r="S17" s="8" t="n">
        <f aca="false">IF(G17&gt;=Inputs!$B$12,1,0)</f>
        <v>1</v>
      </c>
      <c r="T17" s="22" t="n">
        <f aca="false">IFERROR(SUMIFS(Flow_LGA_Month!$K:$K,Flow_LGA_Month!$A:$A,A17,Flow_LGA_Month!$B:$B,C17,Flow_LGA_Month!$C:$C,"&gt;="&amp;Inputs!$B$28,Flow_LGA_Month!$C:$C,"&lt;="&amp;Inputs!$B$29)/SUMIFS(Flow_LGA_Month!$N:$N,Flow_LGA_Month!$A:$A,A17,Flow_LGA_Month!$B:$B,C17,Flow_LGA_Month!$C:$C,"&gt;="&amp;Inputs!$B$28,Flow_LGA_Month!$C:$C,"&lt;="&amp;Inputs!$B$29),"")</f>
        <v>0.0260362424494897</v>
      </c>
      <c r="U17" s="22" t="n">
        <f aca="false">IFERROR(SUMIFS(Flow_LGA_Month!$K:$K,Flow_LGA_Month!$A:$A,A17,Flow_LGA_Month!$B:$B,C17,Flow_LGA_Month!$C:$C,"&gt;="&amp;Inputs!$B$30,Flow_LGA_Month!$C:$C,"&lt;="&amp;Inputs!$B$31)/SUMIFS(Flow_LGA_Month!$N:$N,Flow_LGA_Month!$A:$A,A17,Flow_LGA_Month!$B:$B,C17,Flow_LGA_Month!$C:$C,"&gt;="&amp;Inputs!$B$30,Flow_LGA_Month!$C:$C,"&lt;="&amp;Inputs!$B$31),"")</f>
        <v>0</v>
      </c>
      <c r="V17" s="21" t="n">
        <f aca="false">IF(AND(ISNUMBER(T17),ISNUMBER(U17)),(T17-U17)*100,"")</f>
        <v>2.60362424494897</v>
      </c>
    </row>
    <row r="18" customFormat="false" ht="15" hidden="false" customHeight="false" outlineLevel="0" collapsed="false">
      <c r="A18" s="0" t="s">
        <v>9</v>
      </c>
      <c r="B18" s="0" t="n">
        <v>16380</v>
      </c>
      <c r="C18" s="0" t="s">
        <v>368</v>
      </c>
      <c r="D18" s="31" t="n">
        <v>47536</v>
      </c>
      <c r="E18" s="16" t="n">
        <v>53938</v>
      </c>
      <c r="F18" s="0" t="n">
        <v>1</v>
      </c>
      <c r="G18" s="16" t="n">
        <f aca="false">SUMIFS(Flow_LGA_Month!$N:$N,Flow_LGA_Month!$A:$A,A18,Flow_LGA_Month!$B:$B,C18,Flow_LGA_Month!$C:$C,"&gt;="&amp;IF(A18="NSW",Inputs!$B$18,Inputs!$B$19))</f>
        <v>3286.627</v>
      </c>
      <c r="H18" s="16" t="n">
        <f aca="false">SUMIFS(Flow_LGA_Month!$K:$K,Flow_LGA_Month!$A:$A,A18,Flow_LGA_Month!$B:$B,C18,Flow_LGA_Month!$C:$C,"&gt;="&amp;IF(A18="NSW",Inputs!$B$18,Inputs!$B$19))</f>
        <v>374.85</v>
      </c>
      <c r="I18" s="16" t="n">
        <f aca="false">IF(A18="NSW",SUMIFS(Flow_LGA_Month!$L:$L,Flow_LGA_Month!$A:$A,A18,Flow_LGA_Month!$B:$B,C18,Flow_LGA_Month!$C:$C,"&gt;="&amp;IF(A18="NSW",Inputs!$B$18,Inputs!$B$19)),"n/a")</f>
        <v>154.275</v>
      </c>
      <c r="J18" s="22" t="n">
        <f aca="false">IF(G18&gt;0,H18/G18,"")</f>
        <v>0.11405310064087</v>
      </c>
      <c r="K18" s="16" t="n">
        <f aca="false">SUMIFS(Flow_LGA_Month!$N:$N,Flow_LGA_Month!$A:$A,A18,Flow_LGA_Month!$B:$B,C18,Flow_LGA_Month!$C:$C,"&lt;="&amp;Inputs!$B$21)</f>
        <v>2681.342</v>
      </c>
      <c r="L18" s="16" t="n">
        <f aca="false">SUMIFS(Flow_LGA_Month!$K:$K,Flow_LGA_Month!$A:$A,A18,Flow_LGA_Month!$B:$B,C18,Flow_LGA_Month!$C:$C,"&lt;="&amp;Inputs!$B$21)</f>
        <v>108.375</v>
      </c>
      <c r="M18" s="22" t="n">
        <f aca="false">IF(K18&gt;0,L18/K18,"")</f>
        <v>0.0404181935762018</v>
      </c>
      <c r="N18" s="21" t="n">
        <f aca="false">IF(AND(G18&gt;0,K18&gt;0),(J18-M18)*100,"")</f>
        <v>7.3634907064668</v>
      </c>
      <c r="O18" s="16" t="n">
        <f aca="false">IF(A18="NSW",SUMIFS(Stock_NSW_LGA!$J:$J,Stock_NSW_LGA!$A:$A,C18,Stock_NSW_LGA!$B:$B,Inputs!$B$22),SUMIFS(Stock_QLD_LGA!$D:$D,Stock_QLD_LGA!$A:$A,C18,Stock_QLD_LGA!$B:$B,Inputs!$B$23))</f>
        <v>1052.28</v>
      </c>
      <c r="P18" s="16" t="n">
        <f aca="false">IF(A18="NSW",SUMIFS(Stock_NSW_LGA!$M:$M,Stock_NSW_LGA!$A:$A,C18,Stock_NSW_LGA!$B:$B,Inputs!$B$22),"n/a")</f>
        <v>68741.937</v>
      </c>
      <c r="Q18" s="21" t="n">
        <f aca="false">IF(A18="NSW",IF(P18&gt;0,O18/P18*1000,""),"n/a")</f>
        <v>15.3076861945278</v>
      </c>
      <c r="R18" s="21" t="n">
        <f aca="false">O18/E18*1000</f>
        <v>19.5090659646261</v>
      </c>
      <c r="S18" s="8" t="n">
        <f aca="false">IF(G18&gt;=Inputs!$B$12,1,0)</f>
        <v>1</v>
      </c>
      <c r="T18" s="22" t="n">
        <f aca="false">IFERROR(SUMIFS(Flow_LGA_Month!$K:$K,Flow_LGA_Month!$A:$A,A18,Flow_LGA_Month!$B:$B,C18,Flow_LGA_Month!$C:$C,"&gt;="&amp;Inputs!$B$28,Flow_LGA_Month!$C:$C,"&lt;="&amp;Inputs!$B$29)/SUMIFS(Flow_LGA_Month!$N:$N,Flow_LGA_Month!$A:$A,A18,Flow_LGA_Month!$B:$B,C18,Flow_LGA_Month!$C:$C,"&gt;="&amp;Inputs!$B$28,Flow_LGA_Month!$C:$C,"&lt;="&amp;Inputs!$B$29),"")</f>
        <v>0.154798761609907</v>
      </c>
      <c r="U18" s="22" t="n">
        <f aca="false">IFERROR(SUMIFS(Flow_LGA_Month!$K:$K,Flow_LGA_Month!$A:$A,A18,Flow_LGA_Month!$B:$B,C18,Flow_LGA_Month!$C:$C,"&gt;="&amp;Inputs!$B$30,Flow_LGA_Month!$C:$C,"&lt;="&amp;Inputs!$B$31)/SUMIFS(Flow_LGA_Month!$N:$N,Flow_LGA_Month!$A:$A,A18,Flow_LGA_Month!$B:$B,C18,Flow_LGA_Month!$C:$C,"&gt;="&amp;Inputs!$B$30,Flow_LGA_Month!$C:$C,"&lt;="&amp;Inputs!$B$31),"")</f>
        <v>0.0492862914085645</v>
      </c>
      <c r="V18" s="21" t="n">
        <f aca="false">IF(AND(ISNUMBER(T18),ISNUMBER(U18)),(T18-U18)*100,"")</f>
        <v>10.5512470201343</v>
      </c>
    </row>
    <row r="19" customFormat="false" ht="15" hidden="false" customHeight="false" outlineLevel="0" collapsed="false">
      <c r="A19" s="0" t="s">
        <v>9</v>
      </c>
      <c r="B19" s="0" t="n">
        <v>16950</v>
      </c>
      <c r="C19" s="0" t="s">
        <v>369</v>
      </c>
      <c r="D19" s="31" t="n">
        <v>47544</v>
      </c>
      <c r="E19" s="16" t="n">
        <v>63610</v>
      </c>
      <c r="F19" s="0" t="n">
        <v>1</v>
      </c>
      <c r="G19" s="16" t="n">
        <f aca="false">SUMIFS(Flow_LGA_Month!$N:$N,Flow_LGA_Month!$A:$A,A19,Flow_LGA_Month!$B:$B,C19,Flow_LGA_Month!$C:$C,"&gt;="&amp;IF(A19="NSW",Inputs!$B$18,Inputs!$B$19))</f>
        <v>3719.005</v>
      </c>
      <c r="H19" s="16" t="n">
        <f aca="false">SUMIFS(Flow_LGA_Month!$K:$K,Flow_LGA_Month!$A:$A,A19,Flow_LGA_Month!$B:$B,C19,Flow_LGA_Month!$C:$C,"&gt;="&amp;IF(A19="NSW",Inputs!$B$18,Inputs!$B$19))</f>
        <v>518.925</v>
      </c>
      <c r="I19" s="16" t="n">
        <f aca="false">IF(A19="NSW",SUMIFS(Flow_LGA_Month!$L:$L,Flow_LGA_Month!$A:$A,A19,Flow_LGA_Month!$B:$B,C19,Flow_LGA_Month!$C:$C,"&gt;="&amp;IF(A19="NSW",Inputs!$B$18,Inputs!$B$19)),"n/a")</f>
        <v>122.4</v>
      </c>
      <c r="J19" s="22" t="n">
        <f aca="false">IF(G19&gt;0,H19/G19,"")</f>
        <v>0.139533289145887</v>
      </c>
      <c r="K19" s="16" t="n">
        <f aca="false">SUMIFS(Flow_LGA_Month!$N:$N,Flow_LGA_Month!$A:$A,A19,Flow_LGA_Month!$B:$B,C19,Flow_LGA_Month!$C:$C,"&lt;="&amp;Inputs!$B$21)</f>
        <v>3137.078</v>
      </c>
      <c r="L19" s="16" t="n">
        <f aca="false">SUMIFS(Flow_LGA_Month!$K:$K,Flow_LGA_Month!$A:$A,A19,Flow_LGA_Month!$B:$B,C19,Flow_LGA_Month!$C:$C,"&lt;="&amp;Inputs!$B$21)</f>
        <v>163.2</v>
      </c>
      <c r="M19" s="22" t="n">
        <f aca="false">IF(K19&gt;0,L19/K19,"")</f>
        <v>0.0520229334431595</v>
      </c>
      <c r="N19" s="21" t="n">
        <f aca="false">IF(AND(G19&gt;0,K19&gt;0),(J19-M19)*100,"")</f>
        <v>8.75103557027276</v>
      </c>
      <c r="O19" s="16" t="n">
        <f aca="false">IF(A19="NSW",SUMIFS(Stock_NSW_LGA!$J:$J,Stock_NSW_LGA!$A:$A,C19,Stock_NSW_LGA!$B:$B,Inputs!$B$22),SUMIFS(Stock_QLD_LGA!$D:$D,Stock_QLD_LGA!$A:$A,C19,Stock_QLD_LGA!$B:$B,Inputs!$B$23))</f>
        <v>1417.68</v>
      </c>
      <c r="P19" s="16" t="n">
        <f aca="false">IF(A19="NSW",SUMIFS(Stock_NSW_LGA!$M:$M,Stock_NSW_LGA!$A:$A,C19,Stock_NSW_LGA!$B:$B,Inputs!$B$22),"n/a")</f>
        <v>84724.524</v>
      </c>
      <c r="Q19" s="21" t="n">
        <f aca="false">IF(A19="NSW",IF(P19&gt;0,O19/P19*1000,""),"n/a")</f>
        <v>16.7328175251831</v>
      </c>
      <c r="R19" s="21" t="n">
        <f aca="false">O19/E19*1000</f>
        <v>22.2870617827386</v>
      </c>
      <c r="S19" s="8" t="n">
        <f aca="false">IF(G19&gt;=Inputs!$B$12,1,0)</f>
        <v>1</v>
      </c>
      <c r="T19" s="22" t="n">
        <f aca="false">IFERROR(SUMIFS(Flow_LGA_Month!$K:$K,Flow_LGA_Month!$A:$A,A19,Flow_LGA_Month!$B:$B,C19,Flow_LGA_Month!$C:$C,"&gt;="&amp;Inputs!$B$28,Flow_LGA_Month!$C:$C,"&lt;="&amp;Inputs!$B$29)/SUMIFS(Flow_LGA_Month!$N:$N,Flow_LGA_Month!$A:$A,A19,Flow_LGA_Month!$B:$B,C19,Flow_LGA_Month!$C:$C,"&gt;="&amp;Inputs!$B$28,Flow_LGA_Month!$C:$C,"&lt;="&amp;Inputs!$B$29),"")</f>
        <v>0.186513325411645</v>
      </c>
      <c r="U19" s="22" t="n">
        <f aca="false">IFERROR(SUMIFS(Flow_LGA_Month!$K:$K,Flow_LGA_Month!$A:$A,A19,Flow_LGA_Month!$B:$B,C19,Flow_LGA_Month!$C:$C,"&gt;="&amp;Inputs!$B$30,Flow_LGA_Month!$C:$C,"&lt;="&amp;Inputs!$B$31)/SUMIFS(Flow_LGA_Month!$N:$N,Flow_LGA_Month!$A:$A,A19,Flow_LGA_Month!$B:$B,C19,Flow_LGA_Month!$C:$C,"&gt;="&amp;Inputs!$B$30,Flow_LGA_Month!$C:$C,"&lt;="&amp;Inputs!$B$31),"")</f>
        <v>0.0524592915897264</v>
      </c>
      <c r="V19" s="21" t="n">
        <f aca="false">IF(AND(ISNUMBER(T19),ISNUMBER(U19)),(T19-U19)*100,"")</f>
        <v>13.4054033821918</v>
      </c>
    </row>
    <row r="20" customFormat="false" ht="15" hidden="false" customHeight="false" outlineLevel="0" collapsed="false">
      <c r="A20" s="0" t="s">
        <v>9</v>
      </c>
      <c r="B20" s="0" t="n">
        <v>14850</v>
      </c>
      <c r="C20" s="0" t="s">
        <v>370</v>
      </c>
      <c r="D20" s="31" t="n">
        <v>47796</v>
      </c>
      <c r="E20" s="16" t="n">
        <v>27334</v>
      </c>
      <c r="F20" s="0" t="n">
        <v>1</v>
      </c>
      <c r="G20" s="16" t="n">
        <f aca="false">SUMIFS(Flow_LGA_Month!$N:$N,Flow_LGA_Month!$A:$A,A20,Flow_LGA_Month!$B:$B,C20,Flow_LGA_Month!$C:$C,"&gt;="&amp;IF(A20="NSW",Inputs!$B$18,Inputs!$B$19))</f>
        <v>1208.071</v>
      </c>
      <c r="H20" s="16" t="n">
        <f aca="false">SUMIFS(Flow_LGA_Month!$K:$K,Flow_LGA_Month!$A:$A,A20,Flow_LGA_Month!$B:$B,C20,Flow_LGA_Month!$C:$C,"&gt;="&amp;IF(A20="NSW",Inputs!$B$18,Inputs!$B$19))</f>
        <v>151.725</v>
      </c>
      <c r="I20" s="16" t="n">
        <f aca="false">IF(A20="NSW",SUMIFS(Flow_LGA_Month!$L:$L,Flow_LGA_Month!$A:$A,A20,Flow_LGA_Month!$B:$B,C20,Flow_LGA_Month!$C:$C,"&gt;="&amp;IF(A20="NSW",Inputs!$B$18,Inputs!$B$19)),"n/a")</f>
        <v>56.1</v>
      </c>
      <c r="J20" s="22" t="n">
        <f aca="false">IF(G20&gt;0,H20/G20,"")</f>
        <v>0.125592783867836</v>
      </c>
      <c r="K20" s="16" t="n">
        <f aca="false">SUMIFS(Flow_LGA_Month!$N:$N,Flow_LGA_Month!$A:$A,A20,Flow_LGA_Month!$B:$B,C20,Flow_LGA_Month!$C:$C,"&lt;="&amp;Inputs!$B$21)</f>
        <v>1080.197</v>
      </c>
      <c r="L20" s="16" t="n">
        <f aca="false">SUMIFS(Flow_LGA_Month!$K:$K,Flow_LGA_Month!$A:$A,A20,Flow_LGA_Month!$B:$B,C20,Flow_LGA_Month!$C:$C,"&lt;="&amp;Inputs!$B$21)</f>
        <v>63.75</v>
      </c>
      <c r="M20" s="22" t="n">
        <f aca="false">IF(K20&gt;0,L20/K20,"")</f>
        <v>0.0590170126375096</v>
      </c>
      <c r="N20" s="21" t="n">
        <f aca="false">IF(AND(G20&gt;0,K20&gt;0),(J20-M20)*100,"")</f>
        <v>6.6575771230326</v>
      </c>
      <c r="O20" s="16" t="n">
        <f aca="false">IF(A20="NSW",SUMIFS(Stock_NSW_LGA!$J:$J,Stock_NSW_LGA!$A:$A,C20,Stock_NSW_LGA!$B:$B,Inputs!$B$22),SUMIFS(Stock_QLD_LGA!$D:$D,Stock_QLD_LGA!$A:$A,C20,Stock_QLD_LGA!$B:$B,Inputs!$B$23))</f>
        <v>505.36</v>
      </c>
      <c r="P20" s="16" t="n">
        <f aca="false">IF(A20="NSW",SUMIFS(Stock_NSW_LGA!$M:$M,Stock_NSW_LGA!$A:$A,C20,Stock_NSW_LGA!$B:$B,Inputs!$B$22),"n/a")</f>
        <v>34483.225</v>
      </c>
      <c r="Q20" s="21" t="n">
        <f aca="false">IF(A20="NSW",IF(P20&gt;0,O20/P20*1000,""),"n/a")</f>
        <v>14.6552417878548</v>
      </c>
      <c r="R20" s="21" t="n">
        <f aca="false">O20/E20*1000</f>
        <v>18.4883295529377</v>
      </c>
      <c r="S20" s="8" t="n">
        <f aca="false">IF(G20&gt;=Inputs!$B$12,1,0)</f>
        <v>1</v>
      </c>
      <c r="T20" s="22" t="n">
        <f aca="false">IFERROR(SUMIFS(Flow_LGA_Month!$K:$K,Flow_LGA_Month!$A:$A,A20,Flow_LGA_Month!$B:$B,C20,Flow_LGA_Month!$C:$C,"&gt;="&amp;Inputs!$B$28,Flow_LGA_Month!$C:$C,"&lt;="&amp;Inputs!$B$29)/SUMIFS(Flow_LGA_Month!$N:$N,Flow_LGA_Month!$A:$A,A20,Flow_LGA_Month!$B:$B,C20,Flow_LGA_Month!$C:$C,"&gt;="&amp;Inputs!$B$28,Flow_LGA_Month!$C:$C,"&lt;="&amp;Inputs!$B$29),"")</f>
        <v>0.18605562083823</v>
      </c>
      <c r="U20" s="22" t="n">
        <f aca="false">IFERROR(SUMIFS(Flow_LGA_Month!$K:$K,Flow_LGA_Month!$A:$A,A20,Flow_LGA_Month!$B:$B,C20,Flow_LGA_Month!$C:$C,"&gt;="&amp;Inputs!$B$30,Flow_LGA_Month!$C:$C,"&lt;="&amp;Inputs!$B$31)/SUMIFS(Flow_LGA_Month!$N:$N,Flow_LGA_Month!$A:$A,A20,Flow_LGA_Month!$B:$B,C20,Flow_LGA_Month!$C:$C,"&gt;="&amp;Inputs!$B$30,Flow_LGA_Month!$C:$C,"&lt;="&amp;Inputs!$B$31),"")</f>
        <v>0.0477431871229804</v>
      </c>
      <c r="V20" s="21" t="n">
        <f aca="false">IF(AND(ISNUMBER(T20),ISNUMBER(U20)),(T20-U20)*100,"")</f>
        <v>13.8312433715249</v>
      </c>
    </row>
    <row r="21" customFormat="false" ht="15" hidden="false" customHeight="false" outlineLevel="0" collapsed="false">
      <c r="A21" s="0" t="s">
        <v>9</v>
      </c>
      <c r="B21" s="0" t="n">
        <v>13910</v>
      </c>
      <c r="C21" s="0" t="s">
        <v>371</v>
      </c>
      <c r="D21" s="31" t="n">
        <v>47896</v>
      </c>
      <c r="E21" s="16" t="n">
        <v>11633</v>
      </c>
      <c r="F21" s="0" t="n">
        <v>1</v>
      </c>
      <c r="G21" s="16" t="n">
        <f aca="false">SUMIFS(Flow_LGA_Month!$N:$N,Flow_LGA_Month!$A:$A,A21,Flow_LGA_Month!$B:$B,C21,Flow_LGA_Month!$C:$C,"&gt;="&amp;IF(A21="NSW",Inputs!$B$18,Inputs!$B$19))</f>
        <v>661.402</v>
      </c>
      <c r="H21" s="16" t="n">
        <f aca="false">SUMIFS(Flow_LGA_Month!$K:$K,Flow_LGA_Month!$A:$A,A21,Flow_LGA_Month!$B:$B,C21,Flow_LGA_Month!$C:$C,"&gt;="&amp;IF(A21="NSW",Inputs!$B$18,Inputs!$B$19))</f>
        <v>22.95</v>
      </c>
      <c r="I21" s="16" t="n">
        <f aca="false">IF(A21="NSW",SUMIFS(Flow_LGA_Month!$L:$L,Flow_LGA_Month!$A:$A,A21,Flow_LGA_Month!$B:$B,C21,Flow_LGA_Month!$C:$C,"&gt;="&amp;IF(A21="NSW",Inputs!$B$18,Inputs!$B$19)),"n/a")</f>
        <v>21.675</v>
      </c>
      <c r="J21" s="22" t="n">
        <f aca="false">IF(G21&gt;0,H21/G21,"")</f>
        <v>0.0346990181463013</v>
      </c>
      <c r="K21" s="16" t="n">
        <f aca="false">SUMIFS(Flow_LGA_Month!$N:$N,Flow_LGA_Month!$A:$A,A21,Flow_LGA_Month!$B:$B,C21,Flow_LGA_Month!$C:$C,"&lt;="&amp;Inputs!$B$21)</f>
        <v>672.758</v>
      </c>
      <c r="L21" s="16" t="n">
        <f aca="false">SUMIFS(Flow_LGA_Month!$K:$K,Flow_LGA_Month!$A:$A,A21,Flow_LGA_Month!$B:$B,C21,Flow_LGA_Month!$C:$C,"&lt;="&amp;Inputs!$B$21)</f>
        <v>5.1</v>
      </c>
      <c r="M21" s="22" t="n">
        <f aca="false">IF(K21&gt;0,L21/K21,"")</f>
        <v>0.00758073482589579</v>
      </c>
      <c r="N21" s="21" t="n">
        <f aca="false">IF(AND(G21&gt;0,K21&gt;0),(J21-M21)*100,"")</f>
        <v>2.71182833204055</v>
      </c>
      <c r="O21" s="16" t="n">
        <f aca="false">IF(A21="NSW",SUMIFS(Stock_NSW_LGA!$J:$J,Stock_NSW_LGA!$A:$A,C21,Stock_NSW_LGA!$B:$B,Inputs!$B$22),SUMIFS(Stock_QLD_LGA!$D:$D,Stock_QLD_LGA!$A:$A,C21,Stock_QLD_LGA!$B:$B,Inputs!$B$23))</f>
        <v>93.6</v>
      </c>
      <c r="P21" s="16" t="n">
        <f aca="false">IF(A21="NSW",SUMIFS(Stock_NSW_LGA!$M:$M,Stock_NSW_LGA!$A:$A,C21,Stock_NSW_LGA!$B:$B,Inputs!$B$22),"n/a")</f>
        <v>17903.827</v>
      </c>
      <c r="Q21" s="21" t="n">
        <f aca="false">IF(A21="NSW",IF(P21&gt;0,O21/P21*1000,""),"n/a")</f>
        <v>5.227932553191</v>
      </c>
      <c r="R21" s="21" t="n">
        <f aca="false">O21/E21*1000</f>
        <v>8.04607581879137</v>
      </c>
      <c r="S21" s="8" t="n">
        <f aca="false">IF(G21&gt;=Inputs!$B$12,1,0)</f>
        <v>1</v>
      </c>
      <c r="T21" s="22" t="n">
        <f aca="false">IFERROR(SUMIFS(Flow_LGA_Month!$K:$K,Flow_LGA_Month!$A:$A,A21,Flow_LGA_Month!$B:$B,C21,Flow_LGA_Month!$C:$C,"&gt;="&amp;Inputs!$B$28,Flow_LGA_Month!$C:$C,"&lt;="&amp;Inputs!$B$29)/SUMIFS(Flow_LGA_Month!$N:$N,Flow_LGA_Month!$A:$A,A21,Flow_LGA_Month!$B:$B,C21,Flow_LGA_Month!$C:$C,"&gt;="&amp;Inputs!$B$28,Flow_LGA_Month!$C:$C,"&lt;="&amp;Inputs!$B$29),"")</f>
        <v>0.0575653686742056</v>
      </c>
      <c r="U21" s="22" t="n">
        <f aca="false">IFERROR(SUMIFS(Flow_LGA_Month!$K:$K,Flow_LGA_Month!$A:$A,A21,Flow_LGA_Month!$B:$B,C21,Flow_LGA_Month!$C:$C,"&gt;="&amp;Inputs!$B$30,Flow_LGA_Month!$C:$C,"&lt;="&amp;Inputs!$B$31)/SUMIFS(Flow_LGA_Month!$N:$N,Flow_LGA_Month!$A:$A,A21,Flow_LGA_Month!$B:$B,C21,Flow_LGA_Month!$C:$C,"&gt;="&amp;Inputs!$B$30,Flow_LGA_Month!$C:$C,"&lt;="&amp;Inputs!$B$31),"")</f>
        <v>0.0104422889497378</v>
      </c>
      <c r="V21" s="21" t="n">
        <f aca="false">IF(AND(ISNUMBER(T21),ISNUMBER(U21)),(T21-U21)*100,"")</f>
        <v>4.71230797244678</v>
      </c>
    </row>
    <row r="22" customFormat="false" ht="15" hidden="false" customHeight="false" outlineLevel="0" collapsed="false">
      <c r="A22" s="0" t="s">
        <v>9</v>
      </c>
      <c r="B22" s="0" t="n">
        <v>17550</v>
      </c>
      <c r="C22" s="0" t="s">
        <v>372</v>
      </c>
      <c r="D22" s="31" t="n">
        <v>47909</v>
      </c>
      <c r="E22" s="16" t="n">
        <v>60817</v>
      </c>
      <c r="F22" s="0" t="n">
        <v>1</v>
      </c>
      <c r="G22" s="16" t="n">
        <f aca="false">SUMIFS(Flow_LGA_Month!$N:$N,Flow_LGA_Month!$A:$A,A22,Flow_LGA_Month!$B:$B,C22,Flow_LGA_Month!$C:$C,"&gt;="&amp;IF(A22="NSW",Inputs!$B$18,Inputs!$B$19))</f>
        <v>2749.716</v>
      </c>
      <c r="H22" s="16" t="n">
        <f aca="false">SUMIFS(Flow_LGA_Month!$K:$K,Flow_LGA_Month!$A:$A,A22,Flow_LGA_Month!$B:$B,C22,Flow_LGA_Month!$C:$C,"&gt;="&amp;IF(A22="NSW",Inputs!$B$18,Inputs!$B$19))</f>
        <v>397.8</v>
      </c>
      <c r="I22" s="16" t="n">
        <f aca="false">IF(A22="NSW",SUMIFS(Flow_LGA_Month!$L:$L,Flow_LGA_Month!$A:$A,A22,Flow_LGA_Month!$B:$B,C22,Flow_LGA_Month!$C:$C,"&gt;="&amp;IF(A22="NSW",Inputs!$B$18,Inputs!$B$19)),"n/a")</f>
        <v>147.9</v>
      </c>
      <c r="J22" s="22" t="n">
        <f aca="false">IF(G22&gt;0,H22/G22,"")</f>
        <v>0.144669485866904</v>
      </c>
      <c r="K22" s="16" t="n">
        <f aca="false">SUMIFS(Flow_LGA_Month!$N:$N,Flow_LGA_Month!$A:$A,A22,Flow_LGA_Month!$B:$B,C22,Flow_LGA_Month!$C:$C,"&lt;="&amp;Inputs!$B$21)</f>
        <v>2310.164</v>
      </c>
      <c r="L22" s="16" t="n">
        <f aca="false">SUMIFS(Flow_LGA_Month!$K:$K,Flow_LGA_Month!$A:$A,A22,Flow_LGA_Month!$B:$B,C22,Flow_LGA_Month!$C:$C,"&lt;="&amp;Inputs!$B$21)</f>
        <v>154.275</v>
      </c>
      <c r="M22" s="22" t="n">
        <f aca="false">IF(K22&gt;0,L22/K22,"")</f>
        <v>0.0667809731257175</v>
      </c>
      <c r="N22" s="21" t="n">
        <f aca="false">IF(AND(G22&gt;0,K22&gt;0),(J22-M22)*100,"")</f>
        <v>7.78885127411866</v>
      </c>
      <c r="O22" s="16" t="n">
        <f aca="false">IF(A22="NSW",SUMIFS(Stock_NSW_LGA!$J:$J,Stock_NSW_LGA!$A:$A,C22,Stock_NSW_LGA!$B:$B,Inputs!$B$22),SUMIFS(Stock_QLD_LGA!$D:$D,Stock_QLD_LGA!$A:$A,C22,Stock_QLD_LGA!$B:$B,Inputs!$B$23))</f>
        <v>1195.96</v>
      </c>
      <c r="P22" s="16" t="n">
        <f aca="false">IF(A22="NSW",SUMIFS(Stock_NSW_LGA!$M:$M,Stock_NSW_LGA!$A:$A,C22,Stock_NSW_LGA!$B:$B,Inputs!$B$22),"n/a")</f>
        <v>58286.717</v>
      </c>
      <c r="Q22" s="21" t="n">
        <f aca="false">IF(A22="NSW",IF(P22&gt;0,O22/P22*1000,""),"n/a")</f>
        <v>20.518568578841</v>
      </c>
      <c r="R22" s="21" t="n">
        <f aca="false">O22/E22*1000</f>
        <v>19.6648963283293</v>
      </c>
      <c r="S22" s="8" t="n">
        <f aca="false">IF(G22&gt;=Inputs!$B$12,1,0)</f>
        <v>1</v>
      </c>
      <c r="T22" s="22" t="n">
        <f aca="false">IFERROR(SUMIFS(Flow_LGA_Month!$K:$K,Flow_LGA_Month!$A:$A,A22,Flow_LGA_Month!$B:$B,C22,Flow_LGA_Month!$C:$C,"&gt;="&amp;Inputs!$B$28,Flow_LGA_Month!$C:$C,"&lt;="&amp;Inputs!$B$29)/SUMIFS(Flow_LGA_Month!$N:$N,Flow_LGA_Month!$A:$A,A22,Flow_LGA_Month!$B:$B,C22,Flow_LGA_Month!$C:$C,"&gt;="&amp;Inputs!$B$28,Flow_LGA_Month!$C:$C,"&lt;="&amp;Inputs!$B$29),"")</f>
        <v>0.21032868312855</v>
      </c>
      <c r="U22" s="22" t="n">
        <f aca="false">IFERROR(SUMIFS(Flow_LGA_Month!$K:$K,Flow_LGA_Month!$A:$A,A22,Flow_LGA_Month!$B:$B,C22,Flow_LGA_Month!$C:$C,"&gt;="&amp;Inputs!$B$30,Flow_LGA_Month!$C:$C,"&lt;="&amp;Inputs!$B$31)/SUMIFS(Flow_LGA_Month!$N:$N,Flow_LGA_Month!$A:$A,A22,Flow_LGA_Month!$B:$B,C22,Flow_LGA_Month!$C:$C,"&gt;="&amp;Inputs!$B$30,Flow_LGA_Month!$C:$C,"&lt;="&amp;Inputs!$B$31),"")</f>
        <v>0.0492027975304882</v>
      </c>
      <c r="V22" s="21" t="n">
        <f aca="false">IF(AND(ISNUMBER(T22),ISNUMBER(U22)),(T22-U22)*100,"")</f>
        <v>16.1125885598062</v>
      </c>
    </row>
    <row r="23" customFormat="false" ht="15" hidden="false" customHeight="false" outlineLevel="0" collapsed="false">
      <c r="A23" s="0" t="s">
        <v>9</v>
      </c>
      <c r="B23" s="0" t="n">
        <v>11800</v>
      </c>
      <c r="C23" s="0" t="s">
        <v>373</v>
      </c>
      <c r="D23" s="31" t="n">
        <v>47990</v>
      </c>
      <c r="E23" s="16" t="n">
        <v>50925</v>
      </c>
      <c r="F23" s="0" t="n">
        <v>1</v>
      </c>
      <c r="G23" s="16" t="n">
        <f aca="false">SUMIFS(Flow_LGA_Month!$N:$N,Flow_LGA_Month!$A:$A,A23,Flow_LGA_Month!$B:$B,C23,Flow_LGA_Month!$C:$C,"&gt;="&amp;IF(A23="NSW",Inputs!$B$18,Inputs!$B$19))</f>
        <v>2548.912</v>
      </c>
      <c r="H23" s="16" t="n">
        <f aca="false">SUMIFS(Flow_LGA_Month!$K:$K,Flow_LGA_Month!$A:$A,A23,Flow_LGA_Month!$B:$B,C23,Flow_LGA_Month!$C:$C,"&gt;="&amp;IF(A23="NSW",Inputs!$B$18,Inputs!$B$19))</f>
        <v>276.675</v>
      </c>
      <c r="I23" s="16" t="n">
        <f aca="false">IF(A23="NSW",SUMIFS(Flow_LGA_Month!$L:$L,Flow_LGA_Month!$A:$A,A23,Flow_LGA_Month!$B:$B,C23,Flow_LGA_Month!$C:$C,"&gt;="&amp;IF(A23="NSW",Inputs!$B$18,Inputs!$B$19)),"n/a")</f>
        <v>91.8</v>
      </c>
      <c r="J23" s="22" t="n">
        <f aca="false">IF(G23&gt;0,H23/G23,"")</f>
        <v>0.108546313093587</v>
      </c>
      <c r="K23" s="16" t="n">
        <f aca="false">SUMIFS(Flow_LGA_Month!$N:$N,Flow_LGA_Month!$A:$A,A23,Flow_LGA_Month!$B:$B,C23,Flow_LGA_Month!$C:$C,"&lt;="&amp;Inputs!$B$21)</f>
        <v>2019.209</v>
      </c>
      <c r="L23" s="16" t="n">
        <f aca="false">SUMIFS(Flow_LGA_Month!$K:$K,Flow_LGA_Month!$A:$A,A23,Flow_LGA_Month!$B:$B,C23,Flow_LGA_Month!$C:$C,"&lt;="&amp;Inputs!$B$21)</f>
        <v>82.875</v>
      </c>
      <c r="M23" s="22" t="n">
        <f aca="false">IF(K23&gt;0,L23/K23,"")</f>
        <v>0.041043299628716</v>
      </c>
      <c r="N23" s="21" t="n">
        <f aca="false">IF(AND(G23&gt;0,K23&gt;0),(J23-M23)*100,"")</f>
        <v>6.75030134648706</v>
      </c>
      <c r="O23" s="16" t="n">
        <f aca="false">IF(A23="NSW",SUMIFS(Stock_NSW_LGA!$J:$J,Stock_NSW_LGA!$A:$A,C23,Stock_NSW_LGA!$B:$B,Inputs!$B$22),SUMIFS(Stock_QLD_LGA!$D:$D,Stock_QLD_LGA!$A:$A,C23,Stock_QLD_LGA!$B:$B,Inputs!$B$23))</f>
        <v>795.28</v>
      </c>
      <c r="P23" s="16" t="n">
        <f aca="false">IF(A23="NSW",SUMIFS(Stock_NSW_LGA!$M:$M,Stock_NSW_LGA!$A:$A,C23,Stock_NSW_LGA!$B:$B,Inputs!$B$22),"n/a")</f>
        <v>57265.293</v>
      </c>
      <c r="Q23" s="21" t="n">
        <f aca="false">IF(A23="NSW",IF(P23&gt;0,O23/P23*1000,""),"n/a")</f>
        <v>13.8876439521579</v>
      </c>
      <c r="R23" s="21" t="n">
        <f aca="false">O23/E23*1000</f>
        <v>15.6166912125675</v>
      </c>
      <c r="S23" s="8" t="n">
        <f aca="false">IF(G23&gt;=Inputs!$B$12,1,0)</f>
        <v>1</v>
      </c>
      <c r="T23" s="22" t="n">
        <f aca="false">IFERROR(SUMIFS(Flow_LGA_Month!$K:$K,Flow_LGA_Month!$A:$A,A23,Flow_LGA_Month!$B:$B,C23,Flow_LGA_Month!$C:$C,"&gt;="&amp;Inputs!$B$28,Flow_LGA_Month!$C:$C,"&lt;="&amp;Inputs!$B$29)/SUMIFS(Flow_LGA_Month!$N:$N,Flow_LGA_Month!$A:$A,A23,Flow_LGA_Month!$B:$B,C23,Flow_LGA_Month!$C:$C,"&gt;="&amp;Inputs!$B$28,Flow_LGA_Month!$C:$C,"&lt;="&amp;Inputs!$B$29),"")</f>
        <v>0.150423835713205</v>
      </c>
      <c r="U23" s="22" t="n">
        <f aca="false">IFERROR(SUMIFS(Flow_LGA_Month!$K:$K,Flow_LGA_Month!$A:$A,A23,Flow_LGA_Month!$B:$B,C23,Flow_LGA_Month!$C:$C,"&gt;="&amp;Inputs!$B$30,Flow_LGA_Month!$C:$C,"&lt;="&amp;Inputs!$B$31)/SUMIFS(Flow_LGA_Month!$N:$N,Flow_LGA_Month!$A:$A,A23,Flow_LGA_Month!$B:$B,C23,Flow_LGA_Month!$C:$C,"&gt;="&amp;Inputs!$B$30,Flow_LGA_Month!$C:$C,"&lt;="&amp;Inputs!$B$31),"")</f>
        <v>0.0450630883236531</v>
      </c>
      <c r="V23" s="21" t="n">
        <f aca="false">IF(AND(ISNUMBER(T23),ISNUMBER(U23)),(T23-U23)*100,"")</f>
        <v>10.5360747389551</v>
      </c>
    </row>
    <row r="24" customFormat="false" ht="15" hidden="false" customHeight="false" outlineLevel="0" collapsed="false">
      <c r="A24" s="0" t="s">
        <v>9</v>
      </c>
      <c r="B24" s="0" t="n">
        <v>12850</v>
      </c>
      <c r="C24" s="0" t="s">
        <v>374</v>
      </c>
      <c r="D24" s="31" t="n">
        <v>48037</v>
      </c>
      <c r="E24" s="16" t="n">
        <v>108484</v>
      </c>
      <c r="F24" s="0" t="n">
        <v>1</v>
      </c>
      <c r="G24" s="16" t="n">
        <f aca="false">SUMIFS(Flow_LGA_Month!$N:$N,Flow_LGA_Month!$A:$A,A24,Flow_LGA_Month!$B:$B,C24,Flow_LGA_Month!$C:$C,"&gt;="&amp;IF(A24="NSW",Inputs!$B$18,Inputs!$B$19))</f>
        <v>4363.322</v>
      </c>
      <c r="H24" s="16" t="n">
        <f aca="false">SUMIFS(Flow_LGA_Month!$K:$K,Flow_LGA_Month!$A:$A,A24,Flow_LGA_Month!$B:$B,C24,Flow_LGA_Month!$C:$C,"&gt;="&amp;IF(A24="NSW",Inputs!$B$18,Inputs!$B$19))</f>
        <v>502.35</v>
      </c>
      <c r="I24" s="16" t="n">
        <f aca="false">IF(A24="NSW",SUMIFS(Flow_LGA_Month!$L:$L,Flow_LGA_Month!$A:$A,A24,Flow_LGA_Month!$B:$B,C24,Flow_LGA_Month!$C:$C,"&gt;="&amp;IF(A24="NSW",Inputs!$B$18,Inputs!$B$19)),"n/a")</f>
        <v>240.975</v>
      </c>
      <c r="J24" s="22" t="n">
        <f aca="false">IF(G24&gt;0,H24/G24,"")</f>
        <v>0.115130169169271</v>
      </c>
      <c r="K24" s="16" t="n">
        <f aca="false">SUMIFS(Flow_LGA_Month!$N:$N,Flow_LGA_Month!$A:$A,A24,Flow_LGA_Month!$B:$B,C24,Flow_LGA_Month!$C:$C,"&lt;="&amp;Inputs!$B$21)</f>
        <v>3742.04</v>
      </c>
      <c r="L24" s="16" t="n">
        <f aca="false">SUMIFS(Flow_LGA_Month!$K:$K,Flow_LGA_Month!$A:$A,A24,Flow_LGA_Month!$B:$B,C24,Flow_LGA_Month!$C:$C,"&lt;="&amp;Inputs!$B$21)</f>
        <v>229.5</v>
      </c>
      <c r="M24" s="22" t="n">
        <f aca="false">IF(K24&gt;0,L24/K24,"")</f>
        <v>0.061330183536253</v>
      </c>
      <c r="N24" s="21" t="n">
        <f aca="false">IF(AND(G24&gt;0,K24&gt;0),(J24-M24)*100,"")</f>
        <v>5.37999856330176</v>
      </c>
      <c r="O24" s="16" t="n">
        <f aca="false">IF(A24="NSW",SUMIFS(Stock_NSW_LGA!$J:$J,Stock_NSW_LGA!$A:$A,C24,Stock_NSW_LGA!$B:$B,Inputs!$B$22),SUMIFS(Stock_QLD_LGA!$D:$D,Stock_QLD_LGA!$A:$A,C24,Stock_QLD_LGA!$B:$B,Inputs!$B$23))</f>
        <v>1874.2</v>
      </c>
      <c r="P24" s="16" t="n">
        <f aca="false">IF(A24="NSW",SUMIFS(Stock_NSW_LGA!$M:$M,Stock_NSW_LGA!$A:$A,C24,Stock_NSW_LGA!$B:$B,Inputs!$B$22),"n/a")</f>
        <v>129778.586</v>
      </c>
      <c r="Q24" s="21" t="n">
        <f aca="false">IF(A24="NSW",IF(P24&gt;0,O24/P24*1000,""),"n/a")</f>
        <v>14.4415196510155</v>
      </c>
      <c r="R24" s="21" t="n">
        <f aca="false">O24/E24*1000</f>
        <v>17.2762803731426</v>
      </c>
      <c r="S24" s="8" t="n">
        <f aca="false">IF(G24&gt;=Inputs!$B$12,1,0)</f>
        <v>1</v>
      </c>
      <c r="T24" s="22" t="n">
        <f aca="false">IFERROR(SUMIFS(Flow_LGA_Month!$K:$K,Flow_LGA_Month!$A:$A,A24,Flow_LGA_Month!$B:$B,C24,Flow_LGA_Month!$C:$C,"&gt;="&amp;Inputs!$B$28,Flow_LGA_Month!$C:$C,"&lt;="&amp;Inputs!$B$29)/SUMIFS(Flow_LGA_Month!$N:$N,Flow_LGA_Month!$A:$A,A24,Flow_LGA_Month!$B:$B,C24,Flow_LGA_Month!$C:$C,"&gt;="&amp;Inputs!$B$28,Flow_LGA_Month!$C:$C,"&lt;="&amp;Inputs!$B$29),"")</f>
        <v>0.160070802648543</v>
      </c>
      <c r="U24" s="22" t="n">
        <f aca="false">IFERROR(SUMIFS(Flow_LGA_Month!$K:$K,Flow_LGA_Month!$A:$A,A24,Flow_LGA_Month!$B:$B,C24,Flow_LGA_Month!$C:$C,"&gt;="&amp;Inputs!$B$30,Flow_LGA_Month!$C:$C,"&lt;="&amp;Inputs!$B$31)/SUMIFS(Flow_LGA_Month!$N:$N,Flow_LGA_Month!$A:$A,A24,Flow_LGA_Month!$B:$B,C24,Flow_LGA_Month!$C:$C,"&gt;="&amp;Inputs!$B$30,Flow_LGA_Month!$C:$C,"&lt;="&amp;Inputs!$B$31),"")</f>
        <v>0.0695388435336733</v>
      </c>
      <c r="V24" s="21" t="n">
        <f aca="false">IF(AND(ISNUMBER(T24),ISNUMBER(U24)),(T24-U24)*100,"")</f>
        <v>9.05319591148702</v>
      </c>
    </row>
    <row r="25" customFormat="false" ht="15" hidden="false" customHeight="false" outlineLevel="0" collapsed="false">
      <c r="A25" s="0" t="s">
        <v>9</v>
      </c>
      <c r="B25" s="0" t="n">
        <v>15520</v>
      </c>
      <c r="C25" s="0" t="s">
        <v>375</v>
      </c>
      <c r="D25" s="31" t="n">
        <v>48583</v>
      </c>
      <c r="E25" s="16" t="n">
        <v>8035</v>
      </c>
      <c r="F25" s="0" t="n">
        <v>1</v>
      </c>
      <c r="G25" s="16" t="n">
        <f aca="false">SUMIFS(Flow_LGA_Month!$N:$N,Flow_LGA_Month!$A:$A,A25,Flow_LGA_Month!$B:$B,C25,Flow_LGA_Month!$C:$C,"&gt;="&amp;IF(A25="NSW",Inputs!$B$18,Inputs!$B$19))</f>
        <v>484.5</v>
      </c>
      <c r="H25" s="16" t="n">
        <f aca="false">SUMIFS(Flow_LGA_Month!$K:$K,Flow_LGA_Month!$A:$A,A25,Flow_LGA_Month!$B:$B,C25,Flow_LGA_Month!$C:$C,"&gt;="&amp;IF(A25="NSW",Inputs!$B$18,Inputs!$B$19))</f>
        <v>8.925</v>
      </c>
      <c r="I25" s="16" t="n">
        <f aca="false">IF(A25="NSW",SUMIFS(Flow_LGA_Month!$L:$L,Flow_LGA_Month!$A:$A,A25,Flow_LGA_Month!$B:$B,C25,Flow_LGA_Month!$C:$C,"&gt;="&amp;IF(A25="NSW",Inputs!$B$18,Inputs!$B$19)),"n/a")</f>
        <v>10.2</v>
      </c>
      <c r="J25" s="22" t="n">
        <f aca="false">IF(G25&gt;0,H25/G25,"")</f>
        <v>0.0184210526315789</v>
      </c>
      <c r="K25" s="16" t="n">
        <f aca="false">SUMIFS(Flow_LGA_Month!$N:$N,Flow_LGA_Month!$A:$A,A25,Flow_LGA_Month!$B:$B,C25,Flow_LGA_Month!$C:$C,"&lt;="&amp;Inputs!$B$21)</f>
        <v>463.165</v>
      </c>
      <c r="L25" s="16" t="n">
        <f aca="false">SUMIFS(Flow_LGA_Month!$K:$K,Flow_LGA_Month!$A:$A,A25,Flow_LGA_Month!$B:$B,C25,Flow_LGA_Month!$C:$C,"&lt;="&amp;Inputs!$B$21)</f>
        <v>8.925</v>
      </c>
      <c r="M25" s="22" t="n">
        <f aca="false">IF(K25&gt;0,L25/K25,"")</f>
        <v>0.0192695907505964</v>
      </c>
      <c r="N25" s="21" t="n">
        <f aca="false">IF(AND(G25&gt;0,K25&gt;0),(J25-M25)*100,"")</f>
        <v>-0.0848538119017493</v>
      </c>
      <c r="O25" s="16" t="n">
        <f aca="false">IF(A25="NSW",SUMIFS(Stock_NSW_LGA!$J:$J,Stock_NSW_LGA!$A:$A,C25,Stock_NSW_LGA!$B:$B,Inputs!$B$22),SUMIFS(Stock_QLD_LGA!$D:$D,Stock_QLD_LGA!$A:$A,C25,Stock_QLD_LGA!$B:$B,Inputs!$B$23))</f>
        <v>76.96</v>
      </c>
      <c r="P25" s="16" t="n">
        <f aca="false">IF(A25="NSW",SUMIFS(Stock_NSW_LGA!$M:$M,Stock_NSW_LGA!$A:$A,C25,Stock_NSW_LGA!$B:$B,Inputs!$B$22),"n/a")</f>
        <v>12569.115</v>
      </c>
      <c r="Q25" s="21" t="n">
        <f aca="false">IF(A25="NSW",IF(P25&gt;0,O25/P25*1000,""),"n/a")</f>
        <v>6.12294501243723</v>
      </c>
      <c r="R25" s="21" t="n">
        <f aca="false">O25/E25*1000</f>
        <v>9.57809583074051</v>
      </c>
      <c r="S25" s="8" t="n">
        <f aca="false">IF(G25&gt;=Inputs!$B$12,1,0)</f>
        <v>1</v>
      </c>
      <c r="T25" s="22" t="n">
        <f aca="false">IFERROR(SUMIFS(Flow_LGA_Month!$K:$K,Flow_LGA_Month!$A:$A,A25,Flow_LGA_Month!$B:$B,C25,Flow_LGA_Month!$C:$C,"&gt;="&amp;Inputs!$B$28,Flow_LGA_Month!$C:$C,"&lt;="&amp;Inputs!$B$29)/SUMIFS(Flow_LGA_Month!$N:$N,Flow_LGA_Month!$A:$A,A25,Flow_LGA_Month!$B:$B,C25,Flow_LGA_Month!$C:$C,"&gt;="&amp;Inputs!$B$28,Flow_LGA_Month!$C:$C,"&lt;="&amp;Inputs!$B$29),"")</f>
        <v>0.0218340611353712</v>
      </c>
      <c r="U25" s="22" t="n">
        <f aca="false">IFERROR(SUMIFS(Flow_LGA_Month!$K:$K,Flow_LGA_Month!$A:$A,A25,Flow_LGA_Month!$B:$B,C25,Flow_LGA_Month!$C:$C,"&gt;="&amp;Inputs!$B$30,Flow_LGA_Month!$C:$C,"&lt;="&amp;Inputs!$B$31)/SUMIFS(Flow_LGA_Month!$N:$N,Flow_LGA_Month!$A:$A,A25,Flow_LGA_Month!$B:$B,C25,Flow_LGA_Month!$C:$C,"&gt;="&amp;Inputs!$B$30,Flow_LGA_Month!$C:$C,"&lt;="&amp;Inputs!$B$31),"")</f>
        <v>0.0139396567746732</v>
      </c>
      <c r="V25" s="21" t="n">
        <f aca="false">IF(AND(ISNUMBER(T25),ISNUMBER(U25)),(T25-U25)*100,"")</f>
        <v>0.789440436069799</v>
      </c>
    </row>
    <row r="26" customFormat="false" ht="15" hidden="false" customHeight="false" outlineLevel="0" collapsed="false">
      <c r="A26" s="0" t="s">
        <v>9</v>
      </c>
      <c r="B26" s="0" t="n">
        <v>10250</v>
      </c>
      <c r="C26" s="0" t="s">
        <v>376</v>
      </c>
      <c r="D26" s="31" t="n">
        <v>49458</v>
      </c>
      <c r="E26" s="16" t="n">
        <v>30645</v>
      </c>
      <c r="F26" s="0" t="n">
        <v>1</v>
      </c>
      <c r="G26" s="16" t="n">
        <f aca="false">SUMIFS(Flow_LGA_Month!$N:$N,Flow_LGA_Month!$A:$A,A26,Flow_LGA_Month!$B:$B,C26,Flow_LGA_Month!$C:$C,"&gt;="&amp;IF(A26="NSW",Inputs!$B$18,Inputs!$B$19))</f>
        <v>1542.257</v>
      </c>
      <c r="H26" s="16" t="n">
        <f aca="false">SUMIFS(Flow_LGA_Month!$K:$K,Flow_LGA_Month!$A:$A,A26,Flow_LGA_Month!$B:$B,C26,Flow_LGA_Month!$C:$C,"&gt;="&amp;IF(A26="NSW",Inputs!$B$18,Inputs!$B$19))</f>
        <v>275.4</v>
      </c>
      <c r="I26" s="16" t="n">
        <f aca="false">IF(A26="NSW",SUMIFS(Flow_LGA_Month!$L:$L,Flow_LGA_Month!$A:$A,A26,Flow_LGA_Month!$B:$B,C26,Flow_LGA_Month!$C:$C,"&gt;="&amp;IF(A26="NSW",Inputs!$B$18,Inputs!$B$19)),"n/a")</f>
        <v>85.425</v>
      </c>
      <c r="J26" s="22" t="n">
        <f aca="false">IF(G26&gt;0,H26/G26,"")</f>
        <v>0.178569460213181</v>
      </c>
      <c r="K26" s="16" t="n">
        <f aca="false">SUMIFS(Flow_LGA_Month!$N:$N,Flow_LGA_Month!$A:$A,A26,Flow_LGA_Month!$B:$B,C26,Flow_LGA_Month!$C:$C,"&lt;="&amp;Inputs!$B$21)</f>
        <v>1245.896</v>
      </c>
      <c r="L26" s="16" t="n">
        <f aca="false">SUMIFS(Flow_LGA_Month!$K:$K,Flow_LGA_Month!$A:$A,A26,Flow_LGA_Month!$B:$B,C26,Flow_LGA_Month!$C:$C,"&lt;="&amp;Inputs!$B$21)</f>
        <v>85.425</v>
      </c>
      <c r="M26" s="22" t="n">
        <f aca="false">IF(K26&gt;0,L26/K26,"")</f>
        <v>0.0685651129789324</v>
      </c>
      <c r="N26" s="21" t="n">
        <f aca="false">IF(AND(G26&gt;0,K26&gt;0),(J26-M26)*100,"")</f>
        <v>11.0004347234249</v>
      </c>
      <c r="O26" s="16" t="n">
        <f aca="false">IF(A26="NSW",SUMIFS(Stock_NSW_LGA!$J:$J,Stock_NSW_LGA!$A:$A,C26,Stock_NSW_LGA!$B:$B,Inputs!$B$22),SUMIFS(Stock_QLD_LGA!$D:$D,Stock_QLD_LGA!$A:$A,C26,Stock_QLD_LGA!$B:$B,Inputs!$B$23))</f>
        <v>856.48</v>
      </c>
      <c r="P26" s="16" t="n">
        <f aca="false">IF(A26="NSW",SUMIFS(Stock_NSW_LGA!$M:$M,Stock_NSW_LGA!$A:$A,C26,Stock_NSW_LGA!$B:$B,Inputs!$B$22),"n/a")</f>
        <v>34607.321</v>
      </c>
      <c r="Q26" s="21" t="n">
        <f aca="false">IF(A26="NSW",IF(P26&gt;0,O26/P26*1000,""),"n/a")</f>
        <v>24.7485206959533</v>
      </c>
      <c r="R26" s="21" t="n">
        <f aca="false">O26/E26*1000</f>
        <v>27.9484418339044</v>
      </c>
      <c r="S26" s="8" t="n">
        <f aca="false">IF(G26&gt;=Inputs!$B$12,1,0)</f>
        <v>1</v>
      </c>
      <c r="T26" s="22" t="n">
        <f aca="false">IFERROR(SUMIFS(Flow_LGA_Month!$K:$K,Flow_LGA_Month!$A:$A,A26,Flow_LGA_Month!$B:$B,C26,Flow_LGA_Month!$C:$C,"&gt;="&amp;Inputs!$B$28,Flow_LGA_Month!$C:$C,"&lt;="&amp;Inputs!$B$29)/SUMIFS(Flow_LGA_Month!$N:$N,Flow_LGA_Month!$A:$A,A26,Flow_LGA_Month!$B:$B,C26,Flow_LGA_Month!$C:$C,"&gt;="&amp;Inputs!$B$28,Flow_LGA_Month!$C:$C,"&lt;="&amp;Inputs!$B$29),"")</f>
        <v>0.259114742104621</v>
      </c>
      <c r="U26" s="22" t="n">
        <f aca="false">IFERROR(SUMIFS(Flow_LGA_Month!$K:$K,Flow_LGA_Month!$A:$A,A26,Flow_LGA_Month!$B:$B,C26,Flow_LGA_Month!$C:$C,"&gt;="&amp;Inputs!$B$30,Flow_LGA_Month!$C:$C,"&lt;="&amp;Inputs!$B$31)/SUMIFS(Flow_LGA_Month!$N:$N,Flow_LGA_Month!$A:$A,A26,Flow_LGA_Month!$B:$B,C26,Flow_LGA_Month!$C:$C,"&gt;="&amp;Inputs!$B$30,Flow_LGA_Month!$C:$C,"&lt;="&amp;Inputs!$B$31),"")</f>
        <v>0.0762074649445661</v>
      </c>
      <c r="V26" s="21" t="n">
        <f aca="false">IF(AND(ISNUMBER(T26),ISNUMBER(U26)),(T26-U26)*100,"")</f>
        <v>18.2907277160055</v>
      </c>
    </row>
    <row r="27" customFormat="false" ht="15" hidden="false" customHeight="false" outlineLevel="0" collapsed="false">
      <c r="A27" s="0" t="s">
        <v>9</v>
      </c>
      <c r="B27" s="0" t="n">
        <v>10180</v>
      </c>
      <c r="C27" s="0" t="s">
        <v>377</v>
      </c>
      <c r="D27" s="31" t="n">
        <v>49904</v>
      </c>
      <c r="E27" s="16" t="n">
        <v>18042</v>
      </c>
      <c r="F27" s="0" t="n">
        <v>1</v>
      </c>
      <c r="G27" s="16" t="n">
        <f aca="false">SUMIFS(Flow_LGA_Month!$N:$N,Flow_LGA_Month!$A:$A,A27,Flow_LGA_Month!$B:$B,C27,Flow_LGA_Month!$C:$C,"&gt;="&amp;IF(A27="NSW",Inputs!$B$18,Inputs!$B$19))</f>
        <v>758.523</v>
      </c>
      <c r="H27" s="16" t="n">
        <f aca="false">SUMIFS(Flow_LGA_Month!$K:$K,Flow_LGA_Month!$A:$A,A27,Flow_LGA_Month!$B:$B,C27,Flow_LGA_Month!$C:$C,"&gt;="&amp;IF(A27="NSW",Inputs!$B$18,Inputs!$B$19))</f>
        <v>77.775</v>
      </c>
      <c r="I27" s="16" t="n">
        <f aca="false">IF(A27="NSW",SUMIFS(Flow_LGA_Month!$L:$L,Flow_LGA_Month!$A:$A,A27,Flow_LGA_Month!$B:$B,C27,Flow_LGA_Month!$C:$C,"&gt;="&amp;IF(A27="NSW",Inputs!$B$18,Inputs!$B$19)),"n/a")</f>
        <v>25.5</v>
      </c>
      <c r="J27" s="22" t="n">
        <f aca="false">IF(G27&gt;0,H27/G27,"")</f>
        <v>0.102534794594231</v>
      </c>
      <c r="K27" s="16" t="n">
        <f aca="false">SUMIFS(Flow_LGA_Month!$N:$N,Flow_LGA_Month!$A:$A,A27,Flow_LGA_Month!$B:$B,C27,Flow_LGA_Month!$C:$C,"&lt;="&amp;Inputs!$B$21)</f>
        <v>699.295</v>
      </c>
      <c r="L27" s="16" t="n">
        <f aca="false">SUMIFS(Flow_LGA_Month!$K:$K,Flow_LGA_Month!$A:$A,A27,Flow_LGA_Month!$B:$B,C27,Flow_LGA_Month!$C:$C,"&lt;="&amp;Inputs!$B$21)</f>
        <v>16.575</v>
      </c>
      <c r="M27" s="22" t="n">
        <f aca="false">IF(K27&gt;0,L27/K27,"")</f>
        <v>0.0237024431749119</v>
      </c>
      <c r="N27" s="21" t="n">
        <f aca="false">IF(AND(G27&gt;0,K27&gt;0),(J27-M27)*100,"")</f>
        <v>7.88323514193193</v>
      </c>
      <c r="O27" s="16" t="n">
        <f aca="false">IF(A27="NSW",SUMIFS(Stock_NSW_LGA!$J:$J,Stock_NSW_LGA!$A:$A,C27,Stock_NSW_LGA!$B:$B,Inputs!$B$22),SUMIFS(Stock_QLD_LGA!$D:$D,Stock_QLD_LGA!$A:$A,C27,Stock_QLD_LGA!$B:$B,Inputs!$B$23))</f>
        <v>232.64</v>
      </c>
      <c r="P27" s="16" t="n">
        <f aca="false">IF(A27="NSW",SUMIFS(Stock_NSW_LGA!$M:$M,Stock_NSW_LGA!$A:$A,C27,Stock_NSW_LGA!$B:$B,Inputs!$B$22),"n/a")</f>
        <v>21355.485</v>
      </c>
      <c r="Q27" s="21" t="n">
        <f aca="false">IF(A27="NSW",IF(P27&gt;0,O27/P27*1000,""),"n/a")</f>
        <v>10.8936884364836</v>
      </c>
      <c r="R27" s="21" t="n">
        <f aca="false">O27/E27*1000</f>
        <v>12.8943576100211</v>
      </c>
      <c r="S27" s="8" t="n">
        <f aca="false">IF(G27&gt;=Inputs!$B$12,1,0)</f>
        <v>1</v>
      </c>
      <c r="T27" s="22" t="n">
        <f aca="false">IFERROR(SUMIFS(Flow_LGA_Month!$K:$K,Flow_LGA_Month!$A:$A,A27,Flow_LGA_Month!$B:$B,C27,Flow_LGA_Month!$C:$C,"&gt;="&amp;Inputs!$B$28,Flow_LGA_Month!$C:$C,"&lt;="&amp;Inputs!$B$29)/SUMIFS(Flow_LGA_Month!$N:$N,Flow_LGA_Month!$A:$A,A27,Flow_LGA_Month!$B:$B,C27,Flow_LGA_Month!$C:$C,"&gt;="&amp;Inputs!$B$28,Flow_LGA_Month!$C:$C,"&lt;="&amp;Inputs!$B$29),"")</f>
        <v>0.159554882788528</v>
      </c>
      <c r="U27" s="22" t="n">
        <f aca="false">IFERROR(SUMIFS(Flow_LGA_Month!$K:$K,Flow_LGA_Month!$A:$A,A27,Flow_LGA_Month!$B:$B,C27,Flow_LGA_Month!$C:$C,"&gt;="&amp;Inputs!$B$30,Flow_LGA_Month!$C:$C,"&lt;="&amp;Inputs!$B$31)/SUMIFS(Flow_LGA_Month!$N:$N,Flow_LGA_Month!$A:$A,A27,Flow_LGA_Month!$B:$B,C27,Flow_LGA_Month!$C:$C,"&gt;="&amp;Inputs!$B$30,Flow_LGA_Month!$C:$C,"&lt;="&amp;Inputs!$B$31),"")</f>
        <v>0.0215791853343746</v>
      </c>
      <c r="V27" s="21" t="n">
        <f aca="false">IF(AND(ISNUMBER(T27),ISNUMBER(U27)),(T27-U27)*100,"")</f>
        <v>13.7975697454154</v>
      </c>
    </row>
    <row r="28" customFormat="false" ht="15" hidden="false" customHeight="false" outlineLevel="0" collapsed="false">
      <c r="A28" s="0" t="s">
        <v>9</v>
      </c>
      <c r="B28" s="0" t="n">
        <v>12380</v>
      </c>
      <c r="C28" s="0" t="s">
        <v>378</v>
      </c>
      <c r="D28" s="31" t="n">
        <v>50276</v>
      </c>
      <c r="E28" s="16" t="n">
        <v>147622</v>
      </c>
      <c r="F28" s="0" t="n">
        <v>1</v>
      </c>
      <c r="G28" s="16" t="n">
        <f aca="false">SUMIFS(Flow_LGA_Month!$N:$N,Flow_LGA_Month!$A:$A,A28,Flow_LGA_Month!$B:$B,C28,Flow_LGA_Month!$C:$C,"&gt;="&amp;IF(A28="NSW",Inputs!$B$18,Inputs!$B$19))</f>
        <v>6862.735</v>
      </c>
      <c r="H28" s="16" t="n">
        <f aca="false">SUMIFS(Flow_LGA_Month!$K:$K,Flow_LGA_Month!$A:$A,A28,Flow_LGA_Month!$B:$B,C28,Flow_LGA_Month!$C:$C,"&gt;="&amp;IF(A28="NSW",Inputs!$B$18,Inputs!$B$19))</f>
        <v>934.575</v>
      </c>
      <c r="I28" s="16" t="n">
        <f aca="false">IF(A28="NSW",SUMIFS(Flow_LGA_Month!$L:$L,Flow_LGA_Month!$A:$A,A28,Flow_LGA_Month!$B:$B,C28,Flow_LGA_Month!$C:$C,"&gt;="&amp;IF(A28="NSW",Inputs!$B$18,Inputs!$B$19)),"n/a")</f>
        <v>372.3</v>
      </c>
      <c r="J28" s="22" t="n">
        <f aca="false">IF(G28&gt;0,H28/G28,"")</f>
        <v>0.136181128952233</v>
      </c>
      <c r="K28" s="16" t="n">
        <f aca="false">SUMIFS(Flow_LGA_Month!$N:$N,Flow_LGA_Month!$A:$A,A28,Flow_LGA_Month!$B:$B,C28,Flow_LGA_Month!$C:$C,"&lt;="&amp;Inputs!$B$21)</f>
        <v>6009.943</v>
      </c>
      <c r="L28" s="16" t="n">
        <f aca="false">SUMIFS(Flow_LGA_Month!$K:$K,Flow_LGA_Month!$A:$A,A28,Flow_LGA_Month!$B:$B,C28,Flow_LGA_Month!$C:$C,"&lt;="&amp;Inputs!$B$21)</f>
        <v>385.05</v>
      </c>
      <c r="M28" s="22" t="n">
        <f aca="false">IF(K28&gt;0,L28/K28,"")</f>
        <v>0.0640688272750673</v>
      </c>
      <c r="N28" s="21" t="n">
        <f aca="false">IF(AND(G28&gt;0,K28&gt;0),(J28-M28)*100,"")</f>
        <v>7.21123016771653</v>
      </c>
      <c r="O28" s="16" t="n">
        <f aca="false">IF(A28="NSW",SUMIFS(Stock_NSW_LGA!$J:$J,Stock_NSW_LGA!$A:$A,C28,Stock_NSW_LGA!$B:$B,Inputs!$B$22),SUMIFS(Stock_QLD_LGA!$D:$D,Stock_QLD_LGA!$A:$A,C28,Stock_QLD_LGA!$B:$B,Inputs!$B$23))</f>
        <v>3013.4</v>
      </c>
      <c r="P28" s="16" t="n">
        <f aca="false">IF(A28="NSW",SUMIFS(Stock_NSW_LGA!$M:$M,Stock_NSW_LGA!$A:$A,C28,Stock_NSW_LGA!$B:$B,Inputs!$B$22),"n/a")</f>
        <v>149247.965</v>
      </c>
      <c r="Q28" s="21" t="n">
        <f aca="false">IF(A28="NSW",IF(P28&gt;0,O28/P28*1000,""),"n/a")</f>
        <v>20.1905600521923</v>
      </c>
      <c r="R28" s="21" t="n">
        <f aca="false">O28/E28*1000</f>
        <v>20.4129465797781</v>
      </c>
      <c r="S28" s="8" t="n">
        <f aca="false">IF(G28&gt;=Inputs!$B$12,1,0)</f>
        <v>1</v>
      </c>
      <c r="T28" s="22" t="n">
        <f aca="false">IFERROR(SUMIFS(Flow_LGA_Month!$K:$K,Flow_LGA_Month!$A:$A,A28,Flow_LGA_Month!$B:$B,C28,Flow_LGA_Month!$C:$C,"&gt;="&amp;Inputs!$B$28,Flow_LGA_Month!$C:$C,"&lt;="&amp;Inputs!$B$29)/SUMIFS(Flow_LGA_Month!$N:$N,Flow_LGA_Month!$A:$A,A28,Flow_LGA_Month!$B:$B,C28,Flow_LGA_Month!$C:$C,"&gt;="&amp;Inputs!$B$28,Flow_LGA_Month!$C:$C,"&lt;="&amp;Inputs!$B$29),"")</f>
        <v>0.179690496069858</v>
      </c>
      <c r="U28" s="22" t="n">
        <f aca="false">IFERROR(SUMIFS(Flow_LGA_Month!$K:$K,Flow_LGA_Month!$A:$A,A28,Flow_LGA_Month!$B:$B,C28,Flow_LGA_Month!$C:$C,"&gt;="&amp;Inputs!$B$30,Flow_LGA_Month!$C:$C,"&lt;="&amp;Inputs!$B$31)/SUMIFS(Flow_LGA_Month!$N:$N,Flow_LGA_Month!$A:$A,A28,Flow_LGA_Month!$B:$B,C28,Flow_LGA_Month!$C:$C,"&gt;="&amp;Inputs!$B$30,Flow_LGA_Month!$C:$C,"&lt;="&amp;Inputs!$B$31),"")</f>
        <v>0.0774082142024225</v>
      </c>
      <c r="V28" s="21" t="n">
        <f aca="false">IF(AND(ISNUMBER(T28),ISNUMBER(U28)),(T28-U28)*100,"")</f>
        <v>10.2282281867436</v>
      </c>
    </row>
    <row r="29" customFormat="false" ht="15" hidden="false" customHeight="false" outlineLevel="0" collapsed="false">
      <c r="A29" s="0" t="s">
        <v>9</v>
      </c>
      <c r="B29" s="0" t="n">
        <v>11570</v>
      </c>
      <c r="C29" s="0" t="s">
        <v>379</v>
      </c>
      <c r="D29" s="31" t="n">
        <v>50569</v>
      </c>
      <c r="E29" s="16" t="n">
        <v>219171</v>
      </c>
      <c r="F29" s="0" t="n">
        <v>1</v>
      </c>
      <c r="G29" s="16" t="n">
        <f aca="false">SUMIFS(Flow_LGA_Month!$N:$N,Flow_LGA_Month!$A:$A,A29,Flow_LGA_Month!$B:$B,C29,Flow_LGA_Month!$C:$C,"&gt;="&amp;IF(A29="NSW",Inputs!$B$18,Inputs!$B$19))</f>
        <v>8589.034</v>
      </c>
      <c r="H29" s="16" t="n">
        <f aca="false">SUMIFS(Flow_LGA_Month!$K:$K,Flow_LGA_Month!$A:$A,A29,Flow_LGA_Month!$B:$B,C29,Flow_LGA_Month!$C:$C,"&gt;="&amp;IF(A29="NSW",Inputs!$B$18,Inputs!$B$19))</f>
        <v>1222.05</v>
      </c>
      <c r="I29" s="16" t="n">
        <f aca="false">IF(A29="NSW",SUMIFS(Flow_LGA_Month!$L:$L,Flow_LGA_Month!$A:$A,A29,Flow_LGA_Month!$B:$B,C29,Flow_LGA_Month!$C:$C,"&gt;="&amp;IF(A29="NSW",Inputs!$B$18,Inputs!$B$19)),"n/a")</f>
        <v>573.75</v>
      </c>
      <c r="J29" s="22" t="n">
        <f aca="false">IF(G29&gt;0,H29/G29,"")</f>
        <v>0.142280261086404</v>
      </c>
      <c r="K29" s="16" t="n">
        <f aca="false">SUMIFS(Flow_LGA_Month!$N:$N,Flow_LGA_Month!$A:$A,A29,Flow_LGA_Month!$B:$B,C29,Flow_LGA_Month!$C:$C,"&lt;="&amp;Inputs!$B$21)</f>
        <v>7725.322</v>
      </c>
      <c r="L29" s="16" t="n">
        <f aca="false">SUMIFS(Flow_LGA_Month!$K:$K,Flow_LGA_Month!$A:$A,A29,Flow_LGA_Month!$B:$B,C29,Flow_LGA_Month!$C:$C,"&lt;="&amp;Inputs!$B$21)</f>
        <v>549.525</v>
      </c>
      <c r="M29" s="22" t="n">
        <f aca="false">IF(K29&gt;0,L29/K29,"")</f>
        <v>0.0711329573058573</v>
      </c>
      <c r="N29" s="21" t="n">
        <f aca="false">IF(AND(G29&gt;0,K29&gt;0),(J29-M29)*100,"")</f>
        <v>7.11473037805466</v>
      </c>
      <c r="O29" s="16" t="n">
        <f aca="false">IF(A29="NSW",SUMIFS(Stock_NSW_LGA!$J:$J,Stock_NSW_LGA!$A:$A,C29,Stock_NSW_LGA!$B:$B,Inputs!$B$22),SUMIFS(Stock_QLD_LGA!$D:$D,Stock_QLD_LGA!$A:$A,C29,Stock_QLD_LGA!$B:$B,Inputs!$B$23))</f>
        <v>4448.52</v>
      </c>
      <c r="P29" s="16" t="n">
        <f aca="false">IF(A29="NSW",SUMIFS(Stock_NSW_LGA!$M:$M,Stock_NSW_LGA!$A:$A,C29,Stock_NSW_LGA!$B:$B,Inputs!$B$22),"n/a")</f>
        <v>229542.512</v>
      </c>
      <c r="Q29" s="21" t="n">
        <f aca="false">IF(A29="NSW",IF(P29&gt;0,O29/P29*1000,""),"n/a")</f>
        <v>19.3799395207455</v>
      </c>
      <c r="R29" s="21" t="n">
        <f aca="false">O29/E29*1000</f>
        <v>20.2970283477285</v>
      </c>
      <c r="S29" s="8" t="n">
        <f aca="false">IF(G29&gt;=Inputs!$B$12,1,0)</f>
        <v>1</v>
      </c>
      <c r="T29" s="22" t="n">
        <f aca="false">IFERROR(SUMIFS(Flow_LGA_Month!$K:$K,Flow_LGA_Month!$A:$A,A29,Flow_LGA_Month!$B:$B,C29,Flow_LGA_Month!$C:$C,"&gt;="&amp;Inputs!$B$28,Flow_LGA_Month!$C:$C,"&lt;="&amp;Inputs!$B$29)/SUMIFS(Flow_LGA_Month!$N:$N,Flow_LGA_Month!$A:$A,A29,Flow_LGA_Month!$B:$B,C29,Flow_LGA_Month!$C:$C,"&gt;="&amp;Inputs!$B$28,Flow_LGA_Month!$C:$C,"&lt;="&amp;Inputs!$B$29),"")</f>
        <v>0.194982841782817</v>
      </c>
      <c r="U29" s="22" t="n">
        <f aca="false">IFERROR(SUMIFS(Flow_LGA_Month!$K:$K,Flow_LGA_Month!$A:$A,A29,Flow_LGA_Month!$B:$B,C29,Flow_LGA_Month!$C:$C,"&gt;="&amp;Inputs!$B$30,Flow_LGA_Month!$C:$C,"&lt;="&amp;Inputs!$B$31)/SUMIFS(Flow_LGA_Month!$N:$N,Flow_LGA_Month!$A:$A,A29,Flow_LGA_Month!$B:$B,C29,Flow_LGA_Month!$C:$C,"&gt;="&amp;Inputs!$B$30,Flow_LGA_Month!$C:$C,"&lt;="&amp;Inputs!$B$31),"")</f>
        <v>0.0875833193251601</v>
      </c>
      <c r="V29" s="21" t="n">
        <f aca="false">IF(AND(ISNUMBER(T29),ISNUMBER(U29)),(T29-U29)*100,"")</f>
        <v>10.7399522457657</v>
      </c>
    </row>
    <row r="30" customFormat="false" ht="15" hidden="false" customHeight="false" outlineLevel="0" collapsed="false">
      <c r="A30" s="0" t="s">
        <v>9</v>
      </c>
      <c r="B30" s="0" t="n">
        <v>13340</v>
      </c>
      <c r="C30" s="0" t="s">
        <v>380</v>
      </c>
      <c r="D30" s="31" t="n">
        <v>51166</v>
      </c>
      <c r="E30" s="16" t="n">
        <v>7169</v>
      </c>
      <c r="F30" s="0" t="n">
        <v>2</v>
      </c>
      <c r="G30" s="16" t="n">
        <f aca="false">SUMIFS(Flow_LGA_Month!$N:$N,Flow_LGA_Month!$A:$A,A30,Flow_LGA_Month!$B:$B,C30,Flow_LGA_Month!$C:$C,"&gt;="&amp;IF(A30="NSW",Inputs!$B$18,Inputs!$B$19))</f>
        <v>415.956</v>
      </c>
      <c r="H30" s="16" t="n">
        <f aca="false">SUMIFS(Flow_LGA_Month!$K:$K,Flow_LGA_Month!$A:$A,A30,Flow_LGA_Month!$B:$B,C30,Flow_LGA_Month!$C:$C,"&gt;="&amp;IF(A30="NSW",Inputs!$B$18,Inputs!$B$19))</f>
        <v>35.7</v>
      </c>
      <c r="I30" s="16" t="n">
        <f aca="false">IF(A30="NSW",SUMIFS(Flow_LGA_Month!$L:$L,Flow_LGA_Month!$A:$A,A30,Flow_LGA_Month!$B:$B,C30,Flow_LGA_Month!$C:$C,"&gt;="&amp;IF(A30="NSW",Inputs!$B$18,Inputs!$B$19)),"n/a")</f>
        <v>19.125</v>
      </c>
      <c r="J30" s="22" t="n">
        <f aca="false">IF(G30&gt;0,H30/G30,"")</f>
        <v>0.0858263854830799</v>
      </c>
      <c r="K30" s="16" t="n">
        <f aca="false">SUMIFS(Flow_LGA_Month!$N:$N,Flow_LGA_Month!$A:$A,A30,Flow_LGA_Month!$B:$B,C30,Flow_LGA_Month!$C:$C,"&lt;="&amp;Inputs!$B$21)</f>
        <v>470.747</v>
      </c>
      <c r="L30" s="16" t="n">
        <f aca="false">SUMIFS(Flow_LGA_Month!$K:$K,Flow_LGA_Month!$A:$A,A30,Flow_LGA_Month!$B:$B,C30,Flow_LGA_Month!$C:$C,"&lt;="&amp;Inputs!$B$21)</f>
        <v>14.025</v>
      </c>
      <c r="M30" s="22" t="n">
        <f aca="false">IF(K30&gt;0,L30/K30,"")</f>
        <v>0.0297930735618071</v>
      </c>
      <c r="N30" s="21" t="n">
        <f aca="false">IF(AND(G30&gt;0,K30&gt;0),(J30-M30)*100,"")</f>
        <v>5.60333119212729</v>
      </c>
      <c r="O30" s="16" t="n">
        <f aca="false">IF(A30="NSW",SUMIFS(Stock_NSW_LGA!$J:$J,Stock_NSW_LGA!$A:$A,C30,Stock_NSW_LGA!$B:$B,Inputs!$B$22),SUMIFS(Stock_QLD_LGA!$D:$D,Stock_QLD_LGA!$A:$A,C30,Stock_QLD_LGA!$B:$B,Inputs!$B$23))</f>
        <v>133.12</v>
      </c>
      <c r="P30" s="16" t="n">
        <f aca="false">IF(A30="NSW",SUMIFS(Stock_NSW_LGA!$M:$M,Stock_NSW_LGA!$A:$A,C30,Stock_NSW_LGA!$B:$B,Inputs!$B$22),"n/a")</f>
        <v>11845.605</v>
      </c>
      <c r="Q30" s="21" t="n">
        <f aca="false">IF(A30="NSW",IF(P30&gt;0,O30/P30*1000,""),"n/a")</f>
        <v>11.2379232635226</v>
      </c>
      <c r="R30" s="21" t="n">
        <f aca="false">O30/E30*1000</f>
        <v>18.568838052727</v>
      </c>
      <c r="S30" s="8" t="n">
        <f aca="false">IF(G30&gt;=Inputs!$B$12,1,0)</f>
        <v>1</v>
      </c>
      <c r="T30" s="22" t="n">
        <f aca="false">IFERROR(SUMIFS(Flow_LGA_Month!$K:$K,Flow_LGA_Month!$A:$A,A30,Flow_LGA_Month!$B:$B,C30,Flow_LGA_Month!$C:$C,"&gt;="&amp;Inputs!$B$28,Flow_LGA_Month!$C:$C,"&lt;="&amp;Inputs!$B$29)/SUMIFS(Flow_LGA_Month!$N:$N,Flow_LGA_Month!$A:$A,A30,Flow_LGA_Month!$B:$B,C30,Flow_LGA_Month!$C:$C,"&gt;="&amp;Inputs!$B$28,Flow_LGA_Month!$C:$C,"&lt;="&amp;Inputs!$B$29),"")</f>
        <v>0.123726868455028</v>
      </c>
      <c r="U30" s="22" t="n">
        <f aca="false">IFERROR(SUMIFS(Flow_LGA_Month!$K:$K,Flow_LGA_Month!$A:$A,A30,Flow_LGA_Month!$B:$B,C30,Flow_LGA_Month!$C:$C,"&gt;="&amp;Inputs!$B$30,Flow_LGA_Month!$C:$C,"&lt;="&amp;Inputs!$B$31)/SUMIFS(Flow_LGA_Month!$N:$N,Flow_LGA_Month!$A:$A,A30,Flow_LGA_Month!$B:$B,C30,Flow_LGA_Month!$C:$C,"&gt;="&amp;Inputs!$B$30,Flow_LGA_Month!$C:$C,"&lt;="&amp;Inputs!$B$31),"")</f>
        <v>0.0114051094890511</v>
      </c>
      <c r="V30" s="21" t="n">
        <f aca="false">IF(AND(ISNUMBER(T30),ISNUMBER(U30)),(T30-U30)*100,"")</f>
        <v>11.2321758965977</v>
      </c>
    </row>
    <row r="31" customFormat="false" ht="15" hidden="false" customHeight="false" outlineLevel="0" collapsed="false">
      <c r="A31" s="0" t="s">
        <v>9</v>
      </c>
      <c r="B31" s="0" t="n">
        <v>11300</v>
      </c>
      <c r="C31" s="0" t="s">
        <v>381</v>
      </c>
      <c r="D31" s="31" t="n">
        <v>51481</v>
      </c>
      <c r="E31" s="16" t="n">
        <v>29991</v>
      </c>
      <c r="F31" s="0" t="n">
        <v>2</v>
      </c>
      <c r="G31" s="16" t="n">
        <f aca="false">SUMIFS(Flow_LGA_Month!$N:$N,Flow_LGA_Month!$A:$A,A31,Flow_LGA_Month!$B:$B,C31,Flow_LGA_Month!$C:$C,"&gt;="&amp;IF(A31="NSW",Inputs!$B$18,Inputs!$B$19))</f>
        <v>1767.915</v>
      </c>
      <c r="H31" s="16" t="n">
        <f aca="false">SUMIFS(Flow_LGA_Month!$K:$K,Flow_LGA_Month!$A:$A,A31,Flow_LGA_Month!$B:$B,C31,Flow_LGA_Month!$C:$C,"&gt;="&amp;IF(A31="NSW",Inputs!$B$18,Inputs!$B$19))</f>
        <v>388.875</v>
      </c>
      <c r="I31" s="16" t="n">
        <f aca="false">IF(A31="NSW",SUMIFS(Flow_LGA_Month!$L:$L,Flow_LGA_Month!$A:$A,A31,Flow_LGA_Month!$B:$B,C31,Flow_LGA_Month!$C:$C,"&gt;="&amp;IF(A31="NSW",Inputs!$B$18,Inputs!$B$19)),"n/a")</f>
        <v>150.45</v>
      </c>
      <c r="J31" s="22" t="n">
        <f aca="false">IF(G31&gt;0,H31/G31,"")</f>
        <v>0.219962498197029</v>
      </c>
      <c r="K31" s="16" t="n">
        <f aca="false">SUMIFS(Flow_LGA_Month!$N:$N,Flow_LGA_Month!$A:$A,A31,Flow_LGA_Month!$B:$B,C31,Flow_LGA_Month!$C:$C,"&lt;="&amp;Inputs!$B$21)</f>
        <v>1863.829</v>
      </c>
      <c r="L31" s="16" t="n">
        <f aca="false">SUMIFS(Flow_LGA_Month!$K:$K,Flow_LGA_Month!$A:$A,A31,Flow_LGA_Month!$B:$B,C31,Flow_LGA_Month!$C:$C,"&lt;="&amp;Inputs!$B$21)</f>
        <v>205.275</v>
      </c>
      <c r="M31" s="22" t="n">
        <f aca="false">IF(K31&gt;0,L31/K31,"")</f>
        <v>0.110136176655691</v>
      </c>
      <c r="N31" s="21" t="n">
        <f aca="false">IF(AND(G31&gt;0,K31&gt;0),(J31-M31)*100,"")</f>
        <v>10.9826321541338</v>
      </c>
      <c r="O31" s="16" t="n">
        <f aca="false">IF(A31="NSW",SUMIFS(Stock_NSW_LGA!$J:$J,Stock_NSW_LGA!$A:$A,C31,Stock_NSW_LGA!$B:$B,Inputs!$B$22),SUMIFS(Stock_QLD_LGA!$D:$D,Stock_QLD_LGA!$A:$A,C31,Stock_QLD_LGA!$B:$B,Inputs!$B$23))</f>
        <v>1200.24</v>
      </c>
      <c r="P31" s="16" t="n">
        <f aca="false">IF(A31="NSW",SUMIFS(Stock_NSW_LGA!$M:$M,Stock_NSW_LGA!$A:$A,C31,Stock_NSW_LGA!$B:$B,Inputs!$B$22),"n/a")</f>
        <v>27974.554</v>
      </c>
      <c r="Q31" s="21" t="n">
        <f aca="false">IF(A31="NSW",IF(P31&gt;0,O31/P31*1000,""),"n/a")</f>
        <v>42.9047054691203</v>
      </c>
      <c r="R31" s="21" t="n">
        <f aca="false">O31/E31*1000</f>
        <v>40.0200060018005</v>
      </c>
      <c r="S31" s="8" t="n">
        <f aca="false">IF(G31&gt;=Inputs!$B$12,1,0)</f>
        <v>1</v>
      </c>
      <c r="T31" s="22" t="n">
        <f aca="false">IFERROR(SUMIFS(Flow_LGA_Month!$K:$K,Flow_LGA_Month!$A:$A,A31,Flow_LGA_Month!$B:$B,C31,Flow_LGA_Month!$C:$C,"&gt;="&amp;Inputs!$B$28,Flow_LGA_Month!$C:$C,"&lt;="&amp;Inputs!$B$29)/SUMIFS(Flow_LGA_Month!$N:$N,Flow_LGA_Month!$A:$A,A31,Flow_LGA_Month!$B:$B,C31,Flow_LGA_Month!$C:$C,"&gt;="&amp;Inputs!$B$28,Flow_LGA_Month!$C:$C,"&lt;="&amp;Inputs!$B$29),"")</f>
        <v>0.262845669435064</v>
      </c>
      <c r="U31" s="22" t="n">
        <f aca="false">IFERROR(SUMIFS(Flow_LGA_Month!$K:$K,Flow_LGA_Month!$A:$A,A31,Flow_LGA_Month!$B:$B,C31,Flow_LGA_Month!$C:$C,"&gt;="&amp;Inputs!$B$30,Flow_LGA_Month!$C:$C,"&lt;="&amp;Inputs!$B$31)/SUMIFS(Flow_LGA_Month!$N:$N,Flow_LGA_Month!$A:$A,A31,Flow_LGA_Month!$B:$B,C31,Flow_LGA_Month!$C:$C,"&gt;="&amp;Inputs!$B$30,Flow_LGA_Month!$C:$C,"&lt;="&amp;Inputs!$B$31),"")</f>
        <v>0.140341810275694</v>
      </c>
      <c r="V31" s="21" t="n">
        <f aca="false">IF(AND(ISNUMBER(T31),ISNUMBER(U31)),(T31-U31)*100,"")</f>
        <v>12.2503859159371</v>
      </c>
    </row>
    <row r="32" customFormat="false" ht="15" hidden="false" customHeight="false" outlineLevel="0" collapsed="false">
      <c r="A32" s="0" t="s">
        <v>9</v>
      </c>
      <c r="B32" s="0" t="n">
        <v>12700</v>
      </c>
      <c r="C32" s="0" t="s">
        <v>382</v>
      </c>
      <c r="D32" s="31" t="n">
        <v>51548</v>
      </c>
      <c r="E32" s="16" t="n">
        <v>6162</v>
      </c>
      <c r="F32" s="0" t="n">
        <v>2</v>
      </c>
      <c r="G32" s="16" t="n">
        <f aca="false">SUMIFS(Flow_LGA_Month!$N:$N,Flow_LGA_Month!$A:$A,A32,Flow_LGA_Month!$B:$B,C32,Flow_LGA_Month!$C:$C,"&gt;="&amp;IF(A32="NSW",Inputs!$B$18,Inputs!$B$19))</f>
        <v>377.315</v>
      </c>
      <c r="H32" s="16" t="n">
        <f aca="false">SUMIFS(Flow_LGA_Month!$K:$K,Flow_LGA_Month!$A:$A,A32,Flow_LGA_Month!$B:$B,C32,Flow_LGA_Month!$C:$C,"&gt;="&amp;IF(A32="NSW",Inputs!$B$18,Inputs!$B$19))</f>
        <v>43.35</v>
      </c>
      <c r="I32" s="16" t="n">
        <f aca="false">IF(A32="NSW",SUMIFS(Flow_LGA_Month!$L:$L,Flow_LGA_Month!$A:$A,A32,Flow_LGA_Month!$B:$B,C32,Flow_LGA_Month!$C:$C,"&gt;="&amp;IF(A32="NSW",Inputs!$B$18,Inputs!$B$19)),"n/a")</f>
        <v>5.1</v>
      </c>
      <c r="J32" s="22" t="n">
        <f aca="false">IF(G32&gt;0,H32/G32,"")</f>
        <v>0.114890741157918</v>
      </c>
      <c r="K32" s="16" t="n">
        <f aca="false">SUMIFS(Flow_LGA_Month!$N:$N,Flow_LGA_Month!$A:$A,A32,Flow_LGA_Month!$B:$B,C32,Flow_LGA_Month!$C:$C,"&lt;="&amp;Inputs!$B$21)</f>
        <v>345.542</v>
      </c>
      <c r="L32" s="16" t="n">
        <f aca="false">SUMIFS(Flow_LGA_Month!$K:$K,Flow_LGA_Month!$A:$A,A32,Flow_LGA_Month!$B:$B,C32,Flow_LGA_Month!$C:$C,"&lt;="&amp;Inputs!$B$21)</f>
        <v>16.575</v>
      </c>
      <c r="M32" s="22" t="n">
        <f aca="false">IF(K32&gt;0,L32/K32,"")</f>
        <v>0.0479681196497097</v>
      </c>
      <c r="N32" s="21" t="n">
        <f aca="false">IF(AND(G32&gt;0,K32&gt;0),(J32-M32)*100,"")</f>
        <v>6.69226215082087</v>
      </c>
      <c r="O32" s="16" t="n">
        <f aca="false">IF(A32="NSW",SUMIFS(Stock_NSW_LGA!$J:$J,Stock_NSW_LGA!$A:$A,C32,Stock_NSW_LGA!$B:$B,Inputs!$B$22),SUMIFS(Stock_QLD_LGA!$D:$D,Stock_QLD_LGA!$A:$A,C32,Stock_QLD_LGA!$B:$B,Inputs!$B$23))</f>
        <v>149.76</v>
      </c>
      <c r="P32" s="16" t="n">
        <f aca="false">IF(A32="NSW",SUMIFS(Stock_NSW_LGA!$M:$M,Stock_NSW_LGA!$A:$A,C32,Stock_NSW_LGA!$B:$B,Inputs!$B$22),"n/a")</f>
        <v>9533.383</v>
      </c>
      <c r="Q32" s="21" t="n">
        <f aca="false">IF(A32="NSW",IF(P32&gt;0,O32/P32*1000,""),"n/a")</f>
        <v>15.7090090684493</v>
      </c>
      <c r="R32" s="21" t="n">
        <f aca="false">O32/E32*1000</f>
        <v>24.3037974683544</v>
      </c>
      <c r="S32" s="8" t="n">
        <f aca="false">IF(G32&gt;=Inputs!$B$12,1,0)</f>
        <v>1</v>
      </c>
      <c r="T32" s="22" t="n">
        <f aca="false">IFERROR(SUMIFS(Flow_LGA_Month!$K:$K,Flow_LGA_Month!$A:$A,A32,Flow_LGA_Month!$B:$B,C32,Flow_LGA_Month!$C:$C,"&gt;="&amp;Inputs!$B$28,Flow_LGA_Month!$C:$C,"&lt;="&amp;Inputs!$B$29)/SUMIFS(Flow_LGA_Month!$N:$N,Flow_LGA_Month!$A:$A,A32,Flow_LGA_Month!$B:$B,C32,Flow_LGA_Month!$C:$C,"&gt;="&amp;Inputs!$B$28,Flow_LGA_Month!$C:$C,"&lt;="&amp;Inputs!$B$29),"")</f>
        <v>0.182896064581231</v>
      </c>
      <c r="U32" s="22" t="n">
        <f aca="false">IFERROR(SUMIFS(Flow_LGA_Month!$K:$K,Flow_LGA_Month!$A:$A,A32,Flow_LGA_Month!$B:$B,C32,Flow_LGA_Month!$C:$C,"&gt;="&amp;Inputs!$B$30,Flow_LGA_Month!$C:$C,"&lt;="&amp;Inputs!$B$31)/SUMIFS(Flow_LGA_Month!$N:$N,Flow_LGA_Month!$A:$A,A32,Flow_LGA_Month!$B:$B,C32,Flow_LGA_Month!$C:$C,"&gt;="&amp;Inputs!$B$30,Flow_LGA_Month!$C:$C,"&lt;="&amp;Inputs!$B$31),"")</f>
        <v>0.0524557040721169</v>
      </c>
      <c r="V32" s="21" t="n">
        <f aca="false">IF(AND(ISNUMBER(T32),ISNUMBER(U32)),(T32-U32)*100,"")</f>
        <v>13.0440360509114</v>
      </c>
    </row>
    <row r="33" customFormat="false" ht="15" hidden="false" customHeight="false" outlineLevel="0" collapsed="false">
      <c r="A33" s="0" t="s">
        <v>9</v>
      </c>
      <c r="B33" s="0" t="n">
        <v>16400</v>
      </c>
      <c r="C33" s="0" t="s">
        <v>383</v>
      </c>
      <c r="D33" s="31" t="n">
        <v>51766</v>
      </c>
      <c r="E33" s="16" t="n">
        <v>46476</v>
      </c>
      <c r="F33" s="0" t="n">
        <v>2</v>
      </c>
      <c r="G33" s="16" t="n">
        <f aca="false">SUMIFS(Flow_LGA_Month!$N:$N,Flow_LGA_Month!$A:$A,A33,Flow_LGA_Month!$B:$B,C33,Flow_LGA_Month!$C:$C,"&gt;="&amp;IF(A33="NSW",Inputs!$B$18,Inputs!$B$19))</f>
        <v>2911.981</v>
      </c>
      <c r="H33" s="16" t="n">
        <f aca="false">SUMIFS(Flow_LGA_Month!$K:$K,Flow_LGA_Month!$A:$A,A33,Flow_LGA_Month!$B:$B,C33,Flow_LGA_Month!$C:$C,"&gt;="&amp;IF(A33="NSW",Inputs!$B$18,Inputs!$B$19))</f>
        <v>313.65</v>
      </c>
      <c r="I33" s="16" t="n">
        <f aca="false">IF(A33="NSW",SUMIFS(Flow_LGA_Month!$L:$L,Flow_LGA_Month!$A:$A,A33,Flow_LGA_Month!$B:$B,C33,Flow_LGA_Month!$C:$C,"&gt;="&amp;IF(A33="NSW",Inputs!$B$18,Inputs!$B$19)),"n/a")</f>
        <v>127.5</v>
      </c>
      <c r="J33" s="22" t="n">
        <f aca="false">IF(G33&gt;0,H33/G33,"")</f>
        <v>0.107710180801317</v>
      </c>
      <c r="K33" s="16" t="n">
        <f aca="false">SUMIFS(Flow_LGA_Month!$N:$N,Flow_LGA_Month!$A:$A,A33,Flow_LGA_Month!$B:$B,C33,Flow_LGA_Month!$C:$C,"&lt;="&amp;Inputs!$B$21)</f>
        <v>2407.456</v>
      </c>
      <c r="L33" s="16" t="n">
        <f aca="false">SUMIFS(Flow_LGA_Month!$K:$K,Flow_LGA_Month!$A:$A,A33,Flow_LGA_Month!$B:$B,C33,Flow_LGA_Month!$C:$C,"&lt;="&amp;Inputs!$B$21)</f>
        <v>122.4</v>
      </c>
      <c r="M33" s="22" t="n">
        <f aca="false">IF(K33&gt;0,L33/K33,"")</f>
        <v>0.0508420506958383</v>
      </c>
      <c r="N33" s="21" t="n">
        <f aca="false">IF(AND(G33&gt;0,K33&gt;0),(J33-M33)*100,"")</f>
        <v>5.68681301054788</v>
      </c>
      <c r="O33" s="16" t="n">
        <f aca="false">IF(A33="NSW",SUMIFS(Stock_NSW_LGA!$J:$J,Stock_NSW_LGA!$A:$A,C33,Stock_NSW_LGA!$B:$B,Inputs!$B$22),SUMIFS(Stock_QLD_LGA!$D:$D,Stock_QLD_LGA!$A:$A,C33,Stock_QLD_LGA!$B:$B,Inputs!$B$23))</f>
        <v>891.6</v>
      </c>
      <c r="P33" s="16" t="n">
        <f aca="false">IF(A33="NSW",SUMIFS(Stock_NSW_LGA!$M:$M,Stock_NSW_LGA!$A:$A,C33,Stock_NSW_LGA!$B:$B,Inputs!$B$22),"n/a")</f>
        <v>58286.905</v>
      </c>
      <c r="Q33" s="21" t="n">
        <f aca="false">IF(A33="NSW",IF(P33&gt;0,O33/P33*1000,""),"n/a")</f>
        <v>15.2967463274984</v>
      </c>
      <c r="R33" s="21" t="n">
        <f aca="false">O33/E33*1000</f>
        <v>19.1840950167829</v>
      </c>
      <c r="S33" s="8" t="n">
        <f aca="false">IF(G33&gt;=Inputs!$B$12,1,0)</f>
        <v>1</v>
      </c>
      <c r="T33" s="22" t="n">
        <f aca="false">IFERROR(SUMIFS(Flow_LGA_Month!$K:$K,Flow_LGA_Month!$A:$A,A33,Flow_LGA_Month!$B:$B,C33,Flow_LGA_Month!$C:$C,"&gt;="&amp;Inputs!$B$28,Flow_LGA_Month!$C:$C,"&lt;="&amp;Inputs!$B$29)/SUMIFS(Flow_LGA_Month!$N:$N,Flow_LGA_Month!$A:$A,A33,Flow_LGA_Month!$B:$B,C33,Flow_LGA_Month!$C:$C,"&gt;="&amp;Inputs!$B$28,Flow_LGA_Month!$C:$C,"&lt;="&amp;Inputs!$B$29),"")</f>
        <v>0.160508162010792</v>
      </c>
      <c r="U33" s="22" t="n">
        <f aca="false">IFERROR(SUMIFS(Flow_LGA_Month!$K:$K,Flow_LGA_Month!$A:$A,A33,Flow_LGA_Month!$B:$B,C33,Flow_LGA_Month!$C:$C,"&gt;="&amp;Inputs!$B$30,Flow_LGA_Month!$C:$C,"&lt;="&amp;Inputs!$B$31)/SUMIFS(Flow_LGA_Month!$N:$N,Flow_LGA_Month!$A:$A,A33,Flow_LGA_Month!$B:$B,C33,Flow_LGA_Month!$C:$C,"&gt;="&amp;Inputs!$B$30,Flow_LGA_Month!$C:$C,"&lt;="&amp;Inputs!$B$31),"")</f>
        <v>0.0498618768698204</v>
      </c>
      <c r="V33" s="21" t="n">
        <f aca="false">IF(AND(ISNUMBER(T33),ISNUMBER(U33)),(T33-U33)*100,"")</f>
        <v>11.0646285140971</v>
      </c>
    </row>
    <row r="34" customFormat="false" ht="15" hidden="false" customHeight="false" outlineLevel="0" collapsed="false">
      <c r="A34" s="0" t="s">
        <v>9</v>
      </c>
      <c r="B34" s="0" t="n">
        <v>17080</v>
      </c>
      <c r="C34" s="0" t="s">
        <v>384</v>
      </c>
      <c r="D34" s="31" t="n">
        <v>52064</v>
      </c>
      <c r="E34" s="16" t="n">
        <v>9164</v>
      </c>
      <c r="F34" s="0" t="n">
        <v>2</v>
      </c>
      <c r="G34" s="16" t="n">
        <f aca="false">SUMIFS(Flow_LGA_Month!$N:$N,Flow_LGA_Month!$A:$A,A34,Flow_LGA_Month!$B:$B,C34,Flow_LGA_Month!$C:$C,"&gt;="&amp;IF(A34="NSW",Inputs!$B$18,Inputs!$B$19))</f>
        <v>429.165</v>
      </c>
      <c r="H34" s="16" t="n">
        <f aca="false">SUMIFS(Flow_LGA_Month!$K:$K,Flow_LGA_Month!$A:$A,A34,Flow_LGA_Month!$B:$B,C34,Flow_LGA_Month!$C:$C,"&gt;="&amp;IF(A34="NSW",Inputs!$B$18,Inputs!$B$19))</f>
        <v>22.95</v>
      </c>
      <c r="I34" s="16" t="n">
        <f aca="false">IF(A34="NSW",SUMIFS(Flow_LGA_Month!$L:$L,Flow_LGA_Month!$A:$A,A34,Flow_LGA_Month!$B:$B,C34,Flow_LGA_Month!$C:$C,"&gt;="&amp;IF(A34="NSW",Inputs!$B$18,Inputs!$B$19)),"n/a")</f>
        <v>15.3</v>
      </c>
      <c r="J34" s="22" t="n">
        <f aca="false">IF(G34&gt;0,H34/G34,"")</f>
        <v>0.053475935828877</v>
      </c>
      <c r="K34" s="16" t="n">
        <f aca="false">SUMIFS(Flow_LGA_Month!$N:$N,Flow_LGA_Month!$A:$A,A34,Flow_LGA_Month!$B:$B,C34,Flow_LGA_Month!$C:$C,"&lt;="&amp;Inputs!$B$21)</f>
        <v>412.216</v>
      </c>
      <c r="L34" s="16" t="n">
        <f aca="false">SUMIFS(Flow_LGA_Month!$K:$K,Flow_LGA_Month!$A:$A,A34,Flow_LGA_Month!$B:$B,C34,Flow_LGA_Month!$C:$C,"&lt;="&amp;Inputs!$B$21)</f>
        <v>6.375</v>
      </c>
      <c r="M34" s="22" t="n">
        <f aca="false">IF(K34&gt;0,L34/K34,"")</f>
        <v>0.0154651930056087</v>
      </c>
      <c r="N34" s="21" t="n">
        <f aca="false">IF(AND(G34&gt;0,K34&gt;0),(J34-M34)*100,"")</f>
        <v>3.80107428232683</v>
      </c>
      <c r="O34" s="16" t="n">
        <f aca="false">IF(A34="NSW",SUMIFS(Stock_NSW_LGA!$J:$J,Stock_NSW_LGA!$A:$A,C34,Stock_NSW_LGA!$B:$B,Inputs!$B$22),SUMIFS(Stock_QLD_LGA!$D:$D,Stock_QLD_LGA!$A:$A,C34,Stock_QLD_LGA!$B:$B,Inputs!$B$23))</f>
        <v>79.04</v>
      </c>
      <c r="P34" s="16" t="n">
        <f aca="false">IF(A34="NSW",SUMIFS(Stock_NSW_LGA!$M:$M,Stock_NSW_LGA!$A:$A,C34,Stock_NSW_LGA!$B:$B,Inputs!$B$22),"n/a")</f>
        <v>13296.731</v>
      </c>
      <c r="Q34" s="21" t="n">
        <f aca="false">IF(A34="NSW",IF(P34&gt;0,O34/P34*1000,""),"n/a")</f>
        <v>5.94431819369738</v>
      </c>
      <c r="R34" s="21" t="n">
        <f aca="false">O34/E34*1000</f>
        <v>8.62505456132693</v>
      </c>
      <c r="S34" s="8" t="n">
        <f aca="false">IF(G34&gt;=Inputs!$B$12,1,0)</f>
        <v>1</v>
      </c>
      <c r="T34" s="22" t="n">
        <f aca="false">IFERROR(SUMIFS(Flow_LGA_Month!$K:$K,Flow_LGA_Month!$A:$A,A34,Flow_LGA_Month!$B:$B,C34,Flow_LGA_Month!$C:$C,"&gt;="&amp;Inputs!$B$28,Flow_LGA_Month!$C:$C,"&lt;="&amp;Inputs!$B$29)/SUMIFS(Flow_LGA_Month!$N:$N,Flow_LGA_Month!$A:$A,A34,Flow_LGA_Month!$B:$B,C34,Flow_LGA_Month!$C:$C,"&gt;="&amp;Inputs!$B$28,Flow_LGA_Month!$C:$C,"&lt;="&amp;Inputs!$B$29),"")</f>
        <v>0.0706167193489811</v>
      </c>
      <c r="U34" s="22" t="n">
        <f aca="false">IFERROR(SUMIFS(Flow_LGA_Month!$K:$K,Flow_LGA_Month!$A:$A,A34,Flow_LGA_Month!$B:$B,C34,Flow_LGA_Month!$C:$C,"&gt;="&amp;Inputs!$B$30,Flow_LGA_Month!$C:$C,"&lt;="&amp;Inputs!$B$31)/SUMIFS(Flow_LGA_Month!$N:$N,Flow_LGA_Month!$A:$A,A34,Flow_LGA_Month!$B:$B,C34,Flow_LGA_Month!$C:$C,"&gt;="&amp;Inputs!$B$30,Flow_LGA_Month!$C:$C,"&lt;="&amp;Inputs!$B$31),"")</f>
        <v>0.00552201443086438</v>
      </c>
      <c r="V34" s="21" t="n">
        <f aca="false">IF(AND(ISNUMBER(T34),ISNUMBER(U34)),(T34-U34)*100,"")</f>
        <v>6.50947049181167</v>
      </c>
    </row>
    <row r="35" customFormat="false" ht="15" hidden="false" customHeight="false" outlineLevel="0" collapsed="false">
      <c r="A35" s="0" t="s">
        <v>9</v>
      </c>
      <c r="B35" s="0" t="n">
        <v>14870</v>
      </c>
      <c r="C35" s="0" t="s">
        <v>385</v>
      </c>
      <c r="D35" s="31" t="n">
        <v>52480</v>
      </c>
      <c r="E35" s="16" t="n">
        <v>11680</v>
      </c>
      <c r="F35" s="0" t="n">
        <v>2</v>
      </c>
      <c r="G35" s="16" t="n">
        <f aca="false">SUMIFS(Flow_LGA_Month!$N:$N,Flow_LGA_Month!$A:$A,A35,Flow_LGA_Month!$B:$B,C35,Flow_LGA_Month!$C:$C,"&gt;="&amp;IF(A35="NSW",Inputs!$B$18,Inputs!$B$19))</f>
        <v>739.364</v>
      </c>
      <c r="H35" s="16" t="n">
        <f aca="false">SUMIFS(Flow_LGA_Month!$K:$K,Flow_LGA_Month!$A:$A,A35,Flow_LGA_Month!$B:$B,C35,Flow_LGA_Month!$C:$C,"&gt;="&amp;IF(A35="NSW",Inputs!$B$18,Inputs!$B$19))</f>
        <v>53.55</v>
      </c>
      <c r="I35" s="16" t="n">
        <f aca="false">IF(A35="NSW",SUMIFS(Flow_LGA_Month!$L:$L,Flow_LGA_Month!$A:$A,A35,Flow_LGA_Month!$B:$B,C35,Flow_LGA_Month!$C:$C,"&gt;="&amp;IF(A35="NSW",Inputs!$B$18,Inputs!$B$19)),"n/a")</f>
        <v>29.325</v>
      </c>
      <c r="J35" s="22" t="n">
        <f aca="false">IF(G35&gt;0,H35/G35,"")</f>
        <v>0.0724271130322818</v>
      </c>
      <c r="K35" s="16" t="n">
        <f aca="false">SUMIFS(Flow_LGA_Month!$N:$N,Flow_LGA_Month!$A:$A,A35,Flow_LGA_Month!$B:$B,C35,Flow_LGA_Month!$C:$C,"&lt;="&amp;Inputs!$B$21)</f>
        <v>656.03</v>
      </c>
      <c r="L35" s="16" t="n">
        <f aca="false">SUMIFS(Flow_LGA_Month!$K:$K,Flow_LGA_Month!$A:$A,A35,Flow_LGA_Month!$B:$B,C35,Flow_LGA_Month!$C:$C,"&lt;="&amp;Inputs!$B$21)</f>
        <v>28.05</v>
      </c>
      <c r="M35" s="22" t="n">
        <f aca="false">IF(K35&gt;0,L35/K35,"")</f>
        <v>0.0427571909821197</v>
      </c>
      <c r="N35" s="21" t="n">
        <f aca="false">IF(AND(G35&gt;0,K35&gt;0),(J35-M35)*100,"")</f>
        <v>2.96699220501621</v>
      </c>
      <c r="O35" s="16" t="n">
        <f aca="false">IF(A35="NSW",SUMIFS(Stock_NSW_LGA!$J:$J,Stock_NSW_LGA!$A:$A,C35,Stock_NSW_LGA!$B:$B,Inputs!$B$22),SUMIFS(Stock_QLD_LGA!$D:$D,Stock_QLD_LGA!$A:$A,C35,Stock_QLD_LGA!$B:$B,Inputs!$B$23))</f>
        <v>220.48</v>
      </c>
      <c r="P35" s="16" t="n">
        <f aca="false">IF(A35="NSW",SUMIFS(Stock_NSW_LGA!$M:$M,Stock_NSW_LGA!$A:$A,C35,Stock_NSW_LGA!$B:$B,Inputs!$B$22),"n/a")</f>
        <v>17858.354</v>
      </c>
      <c r="Q35" s="21" t="n">
        <f aca="false">IF(A35="NSW",IF(P35&gt;0,O35/P35*1000,""),"n/a")</f>
        <v>12.3460426420039</v>
      </c>
      <c r="R35" s="21" t="n">
        <f aca="false">O35/E35*1000</f>
        <v>18.8767123287671</v>
      </c>
      <c r="S35" s="8" t="n">
        <f aca="false">IF(G35&gt;=Inputs!$B$12,1,0)</f>
        <v>1</v>
      </c>
      <c r="T35" s="22" t="n">
        <f aca="false">IFERROR(SUMIFS(Flow_LGA_Month!$K:$K,Flow_LGA_Month!$A:$A,A35,Flow_LGA_Month!$B:$B,C35,Flow_LGA_Month!$C:$C,"&gt;="&amp;Inputs!$B$28,Flow_LGA_Month!$C:$C,"&lt;="&amp;Inputs!$B$29)/SUMIFS(Flow_LGA_Month!$N:$N,Flow_LGA_Month!$A:$A,A35,Flow_LGA_Month!$B:$B,C35,Flow_LGA_Month!$C:$C,"&gt;="&amp;Inputs!$B$28,Flow_LGA_Month!$C:$C,"&lt;="&amp;Inputs!$B$29),"")</f>
        <v>0.087398035625104</v>
      </c>
      <c r="U35" s="22" t="n">
        <f aca="false">IFERROR(SUMIFS(Flow_LGA_Month!$K:$K,Flow_LGA_Month!$A:$A,A35,Flow_LGA_Month!$B:$B,C35,Flow_LGA_Month!$C:$C,"&gt;="&amp;Inputs!$B$30,Flow_LGA_Month!$C:$C,"&lt;="&amp;Inputs!$B$31)/SUMIFS(Flow_LGA_Month!$N:$N,Flow_LGA_Month!$A:$A,A35,Flow_LGA_Month!$B:$B,C35,Flow_LGA_Month!$C:$C,"&gt;="&amp;Inputs!$B$30,Flow_LGA_Month!$C:$C,"&lt;="&amp;Inputs!$B$31),"")</f>
        <v>0.0366533085719871</v>
      </c>
      <c r="V35" s="21" t="n">
        <f aca="false">IF(AND(ISNUMBER(T35),ISNUMBER(U35)),(T35-U35)*100,"")</f>
        <v>5.07447270531169</v>
      </c>
    </row>
    <row r="36" customFormat="false" ht="15" hidden="false" customHeight="false" outlineLevel="0" collapsed="false">
      <c r="A36" s="0" t="s">
        <v>9</v>
      </c>
      <c r="B36" s="0" t="n">
        <v>15270</v>
      </c>
      <c r="C36" s="0" t="s">
        <v>386</v>
      </c>
      <c r="D36" s="31" t="n">
        <v>52523</v>
      </c>
      <c r="E36" s="16" t="n">
        <v>15833</v>
      </c>
      <c r="F36" s="0" t="n">
        <v>2</v>
      </c>
      <c r="G36" s="16" t="n">
        <f aca="false">SUMIFS(Flow_LGA_Month!$N:$N,Flow_LGA_Month!$A:$A,A36,Flow_LGA_Month!$B:$B,C36,Flow_LGA_Month!$C:$C,"&gt;="&amp;IF(A36="NSW",Inputs!$B$18,Inputs!$B$19))</f>
        <v>989.74</v>
      </c>
      <c r="H36" s="16" t="n">
        <f aca="false">SUMIFS(Flow_LGA_Month!$K:$K,Flow_LGA_Month!$A:$A,A36,Flow_LGA_Month!$B:$B,C36,Flow_LGA_Month!$C:$C,"&gt;="&amp;IF(A36="NSW",Inputs!$B$18,Inputs!$B$19))</f>
        <v>43.35</v>
      </c>
      <c r="I36" s="16" t="n">
        <f aca="false">IF(A36="NSW",SUMIFS(Flow_LGA_Month!$L:$L,Flow_LGA_Month!$A:$A,A36,Flow_LGA_Month!$B:$B,C36,Flow_LGA_Month!$C:$C,"&gt;="&amp;IF(A36="NSW",Inputs!$B$18,Inputs!$B$19)),"n/a")</f>
        <v>28.05</v>
      </c>
      <c r="J36" s="22" t="n">
        <f aca="false">IF(G36&gt;0,H36/G36,"")</f>
        <v>0.0437993816557884</v>
      </c>
      <c r="K36" s="16" t="n">
        <f aca="false">SUMIFS(Flow_LGA_Month!$N:$N,Flow_LGA_Month!$A:$A,A36,Flow_LGA_Month!$B:$B,C36,Flow_LGA_Month!$C:$C,"&lt;="&amp;Inputs!$B$21)</f>
        <v>799.612</v>
      </c>
      <c r="L36" s="16" t="n">
        <f aca="false">SUMIFS(Flow_LGA_Month!$K:$K,Flow_LGA_Month!$A:$A,A36,Flow_LGA_Month!$B:$B,C36,Flow_LGA_Month!$C:$C,"&lt;="&amp;Inputs!$B$21)</f>
        <v>11.475</v>
      </c>
      <c r="M36" s="22" t="n">
        <f aca="false">IF(K36&gt;0,L36/K36,"")</f>
        <v>0.0143507100943958</v>
      </c>
      <c r="N36" s="21" t="n">
        <f aca="false">IF(AND(G36&gt;0,K36&gt;0),(J36-M36)*100,"")</f>
        <v>2.94486715613926</v>
      </c>
      <c r="O36" s="16" t="n">
        <f aca="false">IF(A36="NSW",SUMIFS(Stock_NSW_LGA!$J:$J,Stock_NSW_LGA!$A:$A,C36,Stock_NSW_LGA!$B:$B,Inputs!$B$22),SUMIFS(Stock_QLD_LGA!$D:$D,Stock_QLD_LGA!$A:$A,C36,Stock_QLD_LGA!$B:$B,Inputs!$B$23))</f>
        <v>184.88</v>
      </c>
      <c r="P36" s="16" t="n">
        <f aca="false">IF(A36="NSW",SUMIFS(Stock_NSW_LGA!$M:$M,Stock_NSW_LGA!$A:$A,C36,Stock_NSW_LGA!$B:$B,Inputs!$B$22),"n/a")</f>
        <v>23236.519</v>
      </c>
      <c r="Q36" s="21" t="n">
        <f aca="false">IF(A36="NSW",IF(P36&gt;0,O36/P36*1000,""),"n/a")</f>
        <v>7.95644132410711</v>
      </c>
      <c r="R36" s="21" t="n">
        <f aca="false">O36/E36*1000</f>
        <v>11.6768774079454</v>
      </c>
      <c r="S36" s="8" t="n">
        <f aca="false">IF(G36&gt;=Inputs!$B$12,1,0)</f>
        <v>1</v>
      </c>
      <c r="T36" s="22" t="n">
        <f aca="false">IFERROR(SUMIFS(Flow_LGA_Month!$K:$K,Flow_LGA_Month!$A:$A,A36,Flow_LGA_Month!$B:$B,C36,Flow_LGA_Month!$C:$C,"&gt;="&amp;Inputs!$B$28,Flow_LGA_Month!$C:$C,"&lt;="&amp;Inputs!$B$29)/SUMIFS(Flow_LGA_Month!$N:$N,Flow_LGA_Month!$A:$A,A36,Flow_LGA_Month!$B:$B,C36,Flow_LGA_Month!$C:$C,"&gt;="&amp;Inputs!$B$28,Flow_LGA_Month!$C:$C,"&lt;="&amp;Inputs!$B$29),"")</f>
        <v>0.0604209324963915</v>
      </c>
      <c r="U36" s="22" t="n">
        <f aca="false">IFERROR(SUMIFS(Flow_LGA_Month!$K:$K,Flow_LGA_Month!$A:$A,A36,Flow_LGA_Month!$B:$B,C36,Flow_LGA_Month!$C:$C,"&gt;="&amp;Inputs!$B$30,Flow_LGA_Month!$C:$C,"&lt;="&amp;Inputs!$B$31)/SUMIFS(Flow_LGA_Month!$N:$N,Flow_LGA_Month!$A:$A,A36,Flow_LGA_Month!$B:$B,C36,Flow_LGA_Month!$C:$C,"&gt;="&amp;Inputs!$B$30,Flow_LGA_Month!$C:$C,"&lt;="&amp;Inputs!$B$31),"")</f>
        <v>0.0284394498259161</v>
      </c>
      <c r="V36" s="21" t="n">
        <f aca="false">IF(AND(ISNUMBER(T36),ISNUMBER(U36)),(T36-U36)*100,"")</f>
        <v>3.19814826704754</v>
      </c>
    </row>
    <row r="37" customFormat="false" ht="15" hidden="false" customHeight="false" outlineLevel="0" collapsed="false">
      <c r="A37" s="0" t="s">
        <v>9</v>
      </c>
      <c r="B37" s="0" t="n">
        <v>17040</v>
      </c>
      <c r="C37" s="0" t="s">
        <v>387</v>
      </c>
      <c r="D37" s="31" t="n">
        <v>52872</v>
      </c>
      <c r="E37" s="16" t="n">
        <v>15160</v>
      </c>
      <c r="F37" s="0" t="n">
        <v>2</v>
      </c>
      <c r="G37" s="16" t="n">
        <f aca="false">SUMIFS(Flow_LGA_Month!$N:$N,Flow_LGA_Month!$A:$A,A37,Flow_LGA_Month!$B:$B,C37,Flow_LGA_Month!$C:$C,"&gt;="&amp;IF(A37="NSW",Inputs!$B$18,Inputs!$B$19))</f>
        <v>755.616</v>
      </c>
      <c r="H37" s="16" t="n">
        <f aca="false">SUMIFS(Flow_LGA_Month!$K:$K,Flow_LGA_Month!$A:$A,A37,Flow_LGA_Month!$B:$B,C37,Flow_LGA_Month!$C:$C,"&gt;="&amp;IF(A37="NSW",Inputs!$B$18,Inputs!$B$19))</f>
        <v>103.275</v>
      </c>
      <c r="I37" s="16" t="n">
        <f aca="false">IF(A37="NSW",SUMIFS(Flow_LGA_Month!$L:$L,Flow_LGA_Month!$A:$A,A37,Flow_LGA_Month!$B:$B,C37,Flow_LGA_Month!$C:$C,"&gt;="&amp;IF(A37="NSW",Inputs!$B$18,Inputs!$B$19)),"n/a")</f>
        <v>30.6</v>
      </c>
      <c r="J37" s="22" t="n">
        <f aca="false">IF(G37&gt;0,H37/G37,"")</f>
        <v>0.13667656587473</v>
      </c>
      <c r="K37" s="16" t="n">
        <f aca="false">SUMIFS(Flow_LGA_Month!$N:$N,Flow_LGA_Month!$A:$A,A37,Flow_LGA_Month!$B:$B,C37,Flow_LGA_Month!$C:$C,"&lt;="&amp;Inputs!$B$21)</f>
        <v>721.242</v>
      </c>
      <c r="L37" s="16" t="n">
        <f aca="false">SUMIFS(Flow_LGA_Month!$K:$K,Flow_LGA_Month!$A:$A,A37,Flow_LGA_Month!$B:$B,C37,Flow_LGA_Month!$C:$C,"&lt;="&amp;Inputs!$B$21)</f>
        <v>45.9</v>
      </c>
      <c r="M37" s="22" t="n">
        <f aca="false">IF(K37&gt;0,L37/K37,"")</f>
        <v>0.0636402206194315</v>
      </c>
      <c r="N37" s="21" t="n">
        <f aca="false">IF(AND(G37&gt;0,K37&gt;0),(J37-M37)*100,"")</f>
        <v>7.30363452552985</v>
      </c>
      <c r="O37" s="16" t="n">
        <f aca="false">IF(A37="NSW",SUMIFS(Stock_NSW_LGA!$J:$J,Stock_NSW_LGA!$A:$A,C37,Stock_NSW_LGA!$B:$B,Inputs!$B$22),SUMIFS(Stock_QLD_LGA!$D:$D,Stock_QLD_LGA!$A:$A,C37,Stock_QLD_LGA!$B:$B,Inputs!$B$23))</f>
        <v>342.24</v>
      </c>
      <c r="P37" s="16" t="n">
        <f aca="false">IF(A37="NSW",SUMIFS(Stock_NSW_LGA!$M:$M,Stock_NSW_LGA!$A:$A,C37,Stock_NSW_LGA!$B:$B,Inputs!$B$22),"n/a")</f>
        <v>20437.745</v>
      </c>
      <c r="Q37" s="21" t="n">
        <f aca="false">IF(A37="NSW",IF(P37&gt;0,O37/P37*1000,""),"n/a")</f>
        <v>16.7454873323843</v>
      </c>
      <c r="R37" s="21" t="n">
        <f aca="false">O37/E37*1000</f>
        <v>22.5751978891821</v>
      </c>
      <c r="S37" s="8" t="n">
        <f aca="false">IF(G37&gt;=Inputs!$B$12,1,0)</f>
        <v>1</v>
      </c>
      <c r="T37" s="22" t="n">
        <f aca="false">IFERROR(SUMIFS(Flow_LGA_Month!$K:$K,Flow_LGA_Month!$A:$A,A37,Flow_LGA_Month!$B:$B,C37,Flow_LGA_Month!$C:$C,"&gt;="&amp;Inputs!$B$28,Flow_LGA_Month!$C:$C,"&lt;="&amp;Inputs!$B$29)/SUMIFS(Flow_LGA_Month!$N:$N,Flow_LGA_Month!$A:$A,A37,Flow_LGA_Month!$B:$B,C37,Flow_LGA_Month!$C:$C,"&gt;="&amp;Inputs!$B$28,Flow_LGA_Month!$C:$C,"&lt;="&amp;Inputs!$B$29),"")</f>
        <v>0.189609404626469</v>
      </c>
      <c r="U37" s="22" t="n">
        <f aca="false">IFERROR(SUMIFS(Flow_LGA_Month!$K:$K,Flow_LGA_Month!$A:$A,A37,Flow_LGA_Month!$B:$B,C37,Flow_LGA_Month!$C:$C,"&gt;="&amp;Inputs!$B$30,Flow_LGA_Month!$C:$C,"&lt;="&amp;Inputs!$B$31)/SUMIFS(Flow_LGA_Month!$N:$N,Flow_LGA_Month!$A:$A,A37,Flow_LGA_Month!$B:$B,C37,Flow_LGA_Month!$C:$C,"&gt;="&amp;Inputs!$B$30,Flow_LGA_Month!$C:$C,"&lt;="&amp;Inputs!$B$31),"")</f>
        <v>0.0617493219682294</v>
      </c>
      <c r="V37" s="21" t="n">
        <f aca="false">IF(AND(ISNUMBER(T37),ISNUMBER(U37)),(T37-U37)*100,"")</f>
        <v>12.786008265824</v>
      </c>
    </row>
    <row r="38" customFormat="false" ht="15" hidden="false" customHeight="false" outlineLevel="0" collapsed="false">
      <c r="A38" s="0" t="s">
        <v>9</v>
      </c>
      <c r="B38" s="0" t="n">
        <v>14750</v>
      </c>
      <c r="C38" s="0" t="s">
        <v>388</v>
      </c>
      <c r="D38" s="31" t="n">
        <v>53020</v>
      </c>
      <c r="E38" s="16" t="n">
        <v>7205</v>
      </c>
      <c r="F38" s="0" t="n">
        <v>2</v>
      </c>
      <c r="G38" s="16" t="n">
        <f aca="false">SUMIFS(Flow_LGA_Month!$N:$N,Flow_LGA_Month!$A:$A,A38,Flow_LGA_Month!$B:$B,C38,Flow_LGA_Month!$C:$C,"&gt;="&amp;IF(A38="NSW",Inputs!$B$18,Inputs!$B$19))</f>
        <v>454.818</v>
      </c>
      <c r="H38" s="16" t="n">
        <f aca="false">SUMIFS(Flow_LGA_Month!$K:$K,Flow_LGA_Month!$A:$A,A38,Flow_LGA_Month!$B:$B,C38,Flow_LGA_Month!$C:$C,"&gt;="&amp;IF(A38="NSW",Inputs!$B$18,Inputs!$B$19))</f>
        <v>11.475</v>
      </c>
      <c r="I38" s="16" t="n">
        <f aca="false">IF(A38="NSW",SUMIFS(Flow_LGA_Month!$L:$L,Flow_LGA_Month!$A:$A,A38,Flow_LGA_Month!$B:$B,C38,Flow_LGA_Month!$C:$C,"&gt;="&amp;IF(A38="NSW",Inputs!$B$18,Inputs!$B$19)),"n/a")</f>
        <v>11.475</v>
      </c>
      <c r="J38" s="22" t="n">
        <f aca="false">IF(G38&gt;0,H38/G38,"")</f>
        <v>0.0252298721686477</v>
      </c>
      <c r="K38" s="16" t="n">
        <f aca="false">SUMIFS(Flow_LGA_Month!$N:$N,Flow_LGA_Month!$A:$A,A38,Flow_LGA_Month!$B:$B,C38,Flow_LGA_Month!$C:$C,"&lt;="&amp;Inputs!$B$21)</f>
        <v>420.767</v>
      </c>
      <c r="L38" s="16" t="n">
        <f aca="false">SUMIFS(Flow_LGA_Month!$K:$K,Flow_LGA_Month!$A:$A,A38,Flow_LGA_Month!$B:$B,C38,Flow_LGA_Month!$C:$C,"&lt;="&amp;Inputs!$B$21)</f>
        <v>1.275</v>
      </c>
      <c r="M38" s="22" t="n">
        <f aca="false">IF(K38&gt;0,L38/K38,"")</f>
        <v>0.00303018059876369</v>
      </c>
      <c r="N38" s="21" t="n">
        <f aca="false">IF(AND(G38&gt;0,K38&gt;0),(J38-M38)*100,"")</f>
        <v>2.2199691569884</v>
      </c>
      <c r="O38" s="16" t="n">
        <f aca="false">IF(A38="NSW",SUMIFS(Stock_NSW_LGA!$J:$J,Stock_NSW_LGA!$A:$A,C38,Stock_NSW_LGA!$B:$B,Inputs!$B$22),SUMIFS(Stock_QLD_LGA!$D:$D,Stock_QLD_LGA!$A:$A,C38,Stock_QLD_LGA!$B:$B,Inputs!$B$23))</f>
        <v>56.16</v>
      </c>
      <c r="P38" s="16" t="n">
        <f aca="false">IF(A38="NSW",SUMIFS(Stock_NSW_LGA!$M:$M,Stock_NSW_LGA!$A:$A,C38,Stock_NSW_LGA!$B:$B,Inputs!$B$22),"n/a")</f>
        <v>12320.022</v>
      </c>
      <c r="Q38" s="21" t="n">
        <f aca="false">IF(A38="NSW",IF(P38&gt;0,O38/P38*1000,""),"n/a")</f>
        <v>4.55843341838188</v>
      </c>
      <c r="R38" s="21" t="n">
        <f aca="false">O38/E38*1000</f>
        <v>7.79458709229702</v>
      </c>
      <c r="S38" s="8" t="n">
        <f aca="false">IF(G38&gt;=Inputs!$B$12,1,0)</f>
        <v>1</v>
      </c>
      <c r="T38" s="22" t="n">
        <f aca="false">IFERROR(SUMIFS(Flow_LGA_Month!$K:$K,Flow_LGA_Month!$A:$A,A38,Flow_LGA_Month!$B:$B,C38,Flow_LGA_Month!$C:$C,"&gt;="&amp;Inputs!$B$28,Flow_LGA_Month!$C:$C,"&lt;="&amp;Inputs!$B$29)/SUMIFS(Flow_LGA_Month!$N:$N,Flow_LGA_Month!$A:$A,A38,Flow_LGA_Month!$B:$B,C38,Flow_LGA_Month!$C:$C,"&gt;="&amp;Inputs!$B$28,Flow_LGA_Month!$C:$C,"&lt;="&amp;Inputs!$B$29),"")</f>
        <v>0.0431654676258993</v>
      </c>
      <c r="U38" s="22" t="n">
        <f aca="false">IFERROR(SUMIFS(Flow_LGA_Month!$K:$K,Flow_LGA_Month!$A:$A,A38,Flow_LGA_Month!$B:$B,C38,Flow_LGA_Month!$C:$C,"&gt;="&amp;Inputs!$B$30,Flow_LGA_Month!$C:$C,"&lt;="&amp;Inputs!$B$31)/SUMIFS(Flow_LGA_Month!$N:$N,Flow_LGA_Month!$A:$A,A38,Flow_LGA_Month!$B:$B,C38,Flow_LGA_Month!$C:$C,"&gt;="&amp;Inputs!$B$30,Flow_LGA_Month!$C:$C,"&lt;="&amp;Inputs!$B$31),"")</f>
        <v>0.0153259314760575</v>
      </c>
      <c r="V38" s="21" t="n">
        <f aca="false">IF(AND(ISNUMBER(T38),ISNUMBER(U38)),(T38-U38)*100,"")</f>
        <v>2.78395361498418</v>
      </c>
    </row>
    <row r="39" customFormat="false" ht="15" hidden="false" customHeight="false" outlineLevel="0" collapsed="false">
      <c r="A39" s="0" t="s">
        <v>9</v>
      </c>
      <c r="B39" s="0" t="n">
        <v>18350</v>
      </c>
      <c r="C39" s="0" t="s">
        <v>389</v>
      </c>
      <c r="D39" s="31" t="n">
        <v>53175</v>
      </c>
      <c r="E39" s="16" t="n">
        <v>35047</v>
      </c>
      <c r="F39" s="0" t="n">
        <v>2</v>
      </c>
      <c r="G39" s="16" t="n">
        <f aca="false">SUMIFS(Flow_LGA_Month!$N:$N,Flow_LGA_Month!$A:$A,A39,Flow_LGA_Month!$B:$B,C39,Flow_LGA_Month!$C:$C,"&gt;="&amp;IF(A39="NSW",Inputs!$B$18,Inputs!$B$19))</f>
        <v>2424.438</v>
      </c>
      <c r="H39" s="16" t="n">
        <f aca="false">SUMIFS(Flow_LGA_Month!$K:$K,Flow_LGA_Month!$A:$A,A39,Flow_LGA_Month!$B:$B,C39,Flow_LGA_Month!$C:$C,"&gt;="&amp;IF(A39="NSW",Inputs!$B$18,Inputs!$B$19))</f>
        <v>414.375</v>
      </c>
      <c r="I39" s="16" t="n">
        <f aca="false">IF(A39="NSW",SUMIFS(Flow_LGA_Month!$L:$L,Flow_LGA_Month!$A:$A,A39,Flow_LGA_Month!$B:$B,C39,Flow_LGA_Month!$C:$C,"&gt;="&amp;IF(A39="NSW",Inputs!$B$18,Inputs!$B$19)),"n/a")</f>
        <v>126.225</v>
      </c>
      <c r="J39" s="22" t="n">
        <f aca="false">IF(G39&gt;0,H39/G39,"")</f>
        <v>0.170915898859859</v>
      </c>
      <c r="K39" s="16" t="n">
        <f aca="false">SUMIFS(Flow_LGA_Month!$N:$N,Flow_LGA_Month!$A:$A,A39,Flow_LGA_Month!$B:$B,C39,Flow_LGA_Month!$C:$C,"&lt;="&amp;Inputs!$B$21)</f>
        <v>2126.836</v>
      </c>
      <c r="L39" s="16" t="n">
        <f aca="false">SUMIFS(Flow_LGA_Month!$K:$K,Flow_LGA_Month!$A:$A,A39,Flow_LGA_Month!$B:$B,C39,Flow_LGA_Month!$C:$C,"&lt;="&amp;Inputs!$B$21)</f>
        <v>160.65</v>
      </c>
      <c r="M39" s="22" t="n">
        <f aca="false">IF(K39&gt;0,L39/K39,"")</f>
        <v>0.0755347379863798</v>
      </c>
      <c r="N39" s="21" t="n">
        <f aca="false">IF(AND(G39&gt;0,K39&gt;0),(J39-M39)*100,"")</f>
        <v>9.53811608734797</v>
      </c>
      <c r="O39" s="16" t="n">
        <f aca="false">IF(A39="NSW",SUMIFS(Stock_NSW_LGA!$J:$J,Stock_NSW_LGA!$A:$A,C39,Stock_NSW_LGA!$B:$B,Inputs!$B$22),SUMIFS(Stock_QLD_LGA!$D:$D,Stock_QLD_LGA!$A:$A,C39,Stock_QLD_LGA!$B:$B,Inputs!$B$23))</f>
        <v>1299.96</v>
      </c>
      <c r="P39" s="16" t="n">
        <f aca="false">IF(A39="NSW",SUMIFS(Stock_NSW_LGA!$M:$M,Stock_NSW_LGA!$A:$A,C39,Stock_NSW_LGA!$B:$B,Inputs!$B$22),"n/a")</f>
        <v>45667.644</v>
      </c>
      <c r="Q39" s="21" t="n">
        <f aca="false">IF(A39="NSW",IF(P39&gt;0,O39/P39*1000,""),"n/a")</f>
        <v>28.4656681654083</v>
      </c>
      <c r="R39" s="21" t="n">
        <f aca="false">O39/E39*1000</f>
        <v>37.0919051559335</v>
      </c>
      <c r="S39" s="8" t="n">
        <f aca="false">IF(G39&gt;=Inputs!$B$12,1,0)</f>
        <v>1</v>
      </c>
      <c r="T39" s="22" t="n">
        <f aca="false">IFERROR(SUMIFS(Flow_LGA_Month!$K:$K,Flow_LGA_Month!$A:$A,A39,Flow_LGA_Month!$B:$B,C39,Flow_LGA_Month!$C:$C,"&gt;="&amp;Inputs!$B$28,Flow_LGA_Month!$C:$C,"&lt;="&amp;Inputs!$B$29)/SUMIFS(Flow_LGA_Month!$N:$N,Flow_LGA_Month!$A:$A,A39,Flow_LGA_Month!$B:$B,C39,Flow_LGA_Month!$C:$C,"&gt;="&amp;Inputs!$B$28,Flow_LGA_Month!$C:$C,"&lt;="&amp;Inputs!$B$29),"")</f>
        <v>0.225380953647315</v>
      </c>
      <c r="U39" s="22" t="n">
        <f aca="false">IFERROR(SUMIFS(Flow_LGA_Month!$K:$K,Flow_LGA_Month!$A:$A,A39,Flow_LGA_Month!$B:$B,C39,Flow_LGA_Month!$C:$C,"&gt;="&amp;Inputs!$B$30,Flow_LGA_Month!$C:$C,"&lt;="&amp;Inputs!$B$31)/SUMIFS(Flow_LGA_Month!$N:$N,Flow_LGA_Month!$A:$A,A39,Flow_LGA_Month!$B:$B,C39,Flow_LGA_Month!$C:$C,"&gt;="&amp;Inputs!$B$30,Flow_LGA_Month!$C:$C,"&lt;="&amp;Inputs!$B$31),"")</f>
        <v>0.101563590674298</v>
      </c>
      <c r="V39" s="21" t="n">
        <f aca="false">IF(AND(ISNUMBER(T39),ISNUMBER(U39)),(T39-U39)*100,"")</f>
        <v>12.3817362973017</v>
      </c>
    </row>
    <row r="40" customFormat="false" ht="15" hidden="false" customHeight="false" outlineLevel="0" collapsed="false">
      <c r="A40" s="0" t="s">
        <v>9</v>
      </c>
      <c r="B40" s="0" t="n">
        <v>11400</v>
      </c>
      <c r="C40" s="0" t="s">
        <v>390</v>
      </c>
      <c r="D40" s="31" t="n">
        <v>53284</v>
      </c>
      <c r="E40" s="16" t="n">
        <v>8872</v>
      </c>
      <c r="F40" s="0" t="n">
        <v>2</v>
      </c>
      <c r="G40" s="16" t="n">
        <f aca="false">SUMIFS(Flow_LGA_Month!$N:$N,Flow_LGA_Month!$A:$A,A40,Flow_LGA_Month!$B:$B,C40,Flow_LGA_Month!$C:$C,"&gt;="&amp;IF(A40="NSW",Inputs!$B$18,Inputs!$B$19))</f>
        <v>3693.454</v>
      </c>
      <c r="H40" s="16" t="n">
        <f aca="false">SUMIFS(Flow_LGA_Month!$K:$K,Flow_LGA_Month!$A:$A,A40,Flow_LGA_Month!$B:$B,C40,Flow_LGA_Month!$C:$C,"&gt;="&amp;IF(A40="NSW",Inputs!$B$18,Inputs!$B$19))</f>
        <v>243.525</v>
      </c>
      <c r="I40" s="16" t="n">
        <f aca="false">IF(A40="NSW",SUMIFS(Flow_LGA_Month!$L:$L,Flow_LGA_Month!$A:$A,A40,Flow_LGA_Month!$B:$B,C40,Flow_LGA_Month!$C:$C,"&gt;="&amp;IF(A40="NSW",Inputs!$B$18,Inputs!$B$19)),"n/a")</f>
        <v>137.7</v>
      </c>
      <c r="J40" s="22" t="n">
        <f aca="false">IF(G40&gt;0,H40/G40,"")</f>
        <v>0.0659342176726717</v>
      </c>
      <c r="K40" s="16" t="n">
        <f aca="false">SUMIFS(Flow_LGA_Month!$N:$N,Flow_LGA_Month!$A:$A,A40,Flow_LGA_Month!$B:$B,C40,Flow_LGA_Month!$C:$C,"&lt;="&amp;Inputs!$B$21)</f>
        <v>3211.011</v>
      </c>
      <c r="L40" s="16" t="n">
        <f aca="false">SUMIFS(Flow_LGA_Month!$K:$K,Flow_LGA_Month!$A:$A,A40,Flow_LGA_Month!$B:$B,C40,Flow_LGA_Month!$C:$C,"&lt;="&amp;Inputs!$B$21)</f>
        <v>91.8</v>
      </c>
      <c r="M40" s="22" t="n">
        <f aca="false">IF(K40&gt;0,L40/K40,"")</f>
        <v>0.0285891266021823</v>
      </c>
      <c r="N40" s="21" t="n">
        <f aca="false">IF(AND(G40&gt;0,K40&gt;0),(J40-M40)*100,"")</f>
        <v>3.73450910704894</v>
      </c>
      <c r="O40" s="16" t="n">
        <f aca="false">IF(A40="NSW",SUMIFS(Stock_NSW_LGA!$J:$J,Stock_NSW_LGA!$A:$A,C40,Stock_NSW_LGA!$B:$B,Inputs!$B$22),SUMIFS(Stock_QLD_LGA!$D:$D,Stock_QLD_LGA!$A:$A,C40,Stock_QLD_LGA!$B:$B,Inputs!$B$23))</f>
        <v>582.4</v>
      </c>
      <c r="P40" s="16" t="n">
        <f aca="false">IF(A40="NSW",SUMIFS(Stock_NSW_LGA!$M:$M,Stock_NSW_LGA!$A:$A,C40,Stock_NSW_LGA!$B:$B,Inputs!$B$22),"n/a")</f>
        <v>40452.755</v>
      </c>
      <c r="Q40" s="21" t="n">
        <f aca="false">IF(A40="NSW",IF(P40&gt;0,O40/P40*1000,""),"n/a")</f>
        <v>14.3970416848</v>
      </c>
      <c r="R40" s="21" t="n">
        <f aca="false">O40/E40*1000</f>
        <v>65.6447249774572</v>
      </c>
      <c r="S40" s="8" t="n">
        <f aca="false">IF(G40&gt;=Inputs!$B$12,1,0)</f>
        <v>1</v>
      </c>
      <c r="T40" s="22" t="n">
        <f aca="false">IFERROR(SUMIFS(Flow_LGA_Month!$K:$K,Flow_LGA_Month!$A:$A,A40,Flow_LGA_Month!$B:$B,C40,Flow_LGA_Month!$C:$C,"&gt;="&amp;Inputs!$B$28,Flow_LGA_Month!$C:$C,"&lt;="&amp;Inputs!$B$29)/SUMIFS(Flow_LGA_Month!$N:$N,Flow_LGA_Month!$A:$A,A40,Flow_LGA_Month!$B:$B,C40,Flow_LGA_Month!$C:$C,"&gt;="&amp;Inputs!$B$28,Flow_LGA_Month!$C:$C,"&lt;="&amp;Inputs!$B$29),"")</f>
        <v>0.0958212379843209</v>
      </c>
      <c r="U40" s="22" t="n">
        <f aca="false">IFERROR(SUMIFS(Flow_LGA_Month!$K:$K,Flow_LGA_Month!$A:$A,A40,Flow_LGA_Month!$B:$B,C40,Flow_LGA_Month!$C:$C,"&gt;="&amp;Inputs!$B$30,Flow_LGA_Month!$C:$C,"&lt;="&amp;Inputs!$B$31)/SUMIFS(Flow_LGA_Month!$N:$N,Flow_LGA_Month!$A:$A,A40,Flow_LGA_Month!$B:$B,C40,Flow_LGA_Month!$C:$C,"&gt;="&amp;Inputs!$B$30,Flow_LGA_Month!$C:$C,"&lt;="&amp;Inputs!$B$31),"")</f>
        <v>0.0155250155250155</v>
      </c>
      <c r="V40" s="21" t="n">
        <f aca="false">IF(AND(ISNUMBER(T40),ISNUMBER(U40)),(T40-U40)*100,"")</f>
        <v>8.02962224593054</v>
      </c>
    </row>
    <row r="41" customFormat="false" ht="15" hidden="false" customHeight="false" outlineLevel="0" collapsed="false">
      <c r="A41" s="0" t="s">
        <v>9</v>
      </c>
      <c r="B41" s="0" t="n">
        <v>17620</v>
      </c>
      <c r="C41" s="0" t="s">
        <v>391</v>
      </c>
      <c r="D41" s="31" t="n">
        <v>53636</v>
      </c>
      <c r="E41" s="16" t="n">
        <v>9431</v>
      </c>
      <c r="F41" s="0" t="n">
        <v>2</v>
      </c>
      <c r="G41" s="16" t="n">
        <f aca="false">SUMIFS(Flow_LGA_Month!$N:$N,Flow_LGA_Month!$A:$A,A41,Flow_LGA_Month!$B:$B,C41,Flow_LGA_Month!$C:$C,"&gt;="&amp;IF(A41="NSW",Inputs!$B$18,Inputs!$B$19))</f>
        <v>551.854</v>
      </c>
      <c r="H41" s="16" t="n">
        <f aca="false">SUMIFS(Flow_LGA_Month!$K:$K,Flow_LGA_Month!$A:$A,A41,Flow_LGA_Month!$B:$B,C41,Flow_LGA_Month!$C:$C,"&gt;="&amp;IF(A41="NSW",Inputs!$B$18,Inputs!$B$19))</f>
        <v>16.575</v>
      </c>
      <c r="I41" s="16" t="n">
        <f aca="false">IF(A41="NSW",SUMIFS(Flow_LGA_Month!$L:$L,Flow_LGA_Month!$A:$A,A41,Flow_LGA_Month!$B:$B,C41,Flow_LGA_Month!$C:$C,"&gt;="&amp;IF(A41="NSW",Inputs!$B$18,Inputs!$B$19)),"n/a")</f>
        <v>15.3</v>
      </c>
      <c r="J41" s="22" t="n">
        <f aca="false">IF(G41&gt;0,H41/G41,"")</f>
        <v>0.0300351179841045</v>
      </c>
      <c r="K41" s="16" t="n">
        <f aca="false">SUMIFS(Flow_LGA_Month!$N:$N,Flow_LGA_Month!$A:$A,A41,Flow_LGA_Month!$B:$B,C41,Flow_LGA_Month!$C:$C,"&lt;="&amp;Inputs!$B$21)</f>
        <v>563.618</v>
      </c>
      <c r="L41" s="16" t="n">
        <f aca="false">SUMIFS(Flow_LGA_Month!$K:$K,Flow_LGA_Month!$A:$A,A41,Flow_LGA_Month!$B:$B,C41,Flow_LGA_Month!$C:$C,"&lt;="&amp;Inputs!$B$21)</f>
        <v>5.1</v>
      </c>
      <c r="M41" s="22" t="n">
        <f aca="false">IF(K41&gt;0,L41/K41,"")</f>
        <v>0.00904868190866864</v>
      </c>
      <c r="N41" s="21" t="n">
        <f aca="false">IF(AND(G41&gt;0,K41&gt;0),(J41-M41)*100,"")</f>
        <v>2.09864360754359</v>
      </c>
      <c r="O41" s="16" t="n">
        <f aca="false">IF(A41="NSW",SUMIFS(Stock_NSW_LGA!$J:$J,Stock_NSW_LGA!$A:$A,C41,Stock_NSW_LGA!$B:$B,Inputs!$B$22),SUMIFS(Stock_QLD_LGA!$D:$D,Stock_QLD_LGA!$A:$A,C41,Stock_QLD_LGA!$B:$B,Inputs!$B$23))</f>
        <v>70.72</v>
      </c>
      <c r="P41" s="16" t="n">
        <f aca="false">IF(A41="NSW",SUMIFS(Stock_NSW_LGA!$M:$M,Stock_NSW_LGA!$A:$A,C41,Stock_NSW_LGA!$B:$B,Inputs!$B$22),"n/a")</f>
        <v>12377.882</v>
      </c>
      <c r="Q41" s="21" t="n">
        <f aca="false">IF(A41="NSW",IF(P41&gt;0,O41/P41*1000,""),"n/a")</f>
        <v>5.71341688343773</v>
      </c>
      <c r="R41" s="21" t="n">
        <f aca="false">O41/E41*1000</f>
        <v>7.49867458381932</v>
      </c>
      <c r="S41" s="8" t="n">
        <f aca="false">IF(G41&gt;=Inputs!$B$12,1,0)</f>
        <v>1</v>
      </c>
      <c r="T41" s="22" t="n">
        <f aca="false">IFERROR(SUMIFS(Flow_LGA_Month!$K:$K,Flow_LGA_Month!$A:$A,A41,Flow_LGA_Month!$B:$B,C41,Flow_LGA_Month!$C:$C,"&gt;="&amp;Inputs!$B$28,Flow_LGA_Month!$C:$C,"&lt;="&amp;Inputs!$B$29)/SUMIFS(Flow_LGA_Month!$N:$N,Flow_LGA_Month!$A:$A,A41,Flow_LGA_Month!$B:$B,C41,Flow_LGA_Month!$C:$C,"&gt;="&amp;Inputs!$B$28,Flow_LGA_Month!$C:$C,"&lt;="&amp;Inputs!$B$29),"")</f>
        <v>0.0507817308876031</v>
      </c>
      <c r="U41" s="22" t="n">
        <f aca="false">IFERROR(SUMIFS(Flow_LGA_Month!$K:$K,Flow_LGA_Month!$A:$A,A41,Flow_LGA_Month!$B:$B,C41,Flow_LGA_Month!$C:$C,"&gt;="&amp;Inputs!$B$30,Flow_LGA_Month!$C:$C,"&lt;="&amp;Inputs!$B$31)/SUMIFS(Flow_LGA_Month!$N:$N,Flow_LGA_Month!$A:$A,A41,Flow_LGA_Month!$B:$B,C41,Flow_LGA_Month!$C:$C,"&gt;="&amp;Inputs!$B$30,Flow_LGA_Month!$C:$C,"&lt;="&amp;Inputs!$B$31),"")</f>
        <v>0.00482222079341606</v>
      </c>
      <c r="V41" s="21" t="n">
        <f aca="false">IF(AND(ISNUMBER(T41),ISNUMBER(U41)),(T41-U41)*100,"")</f>
        <v>4.5959510094187</v>
      </c>
    </row>
    <row r="42" customFormat="false" ht="15" hidden="false" customHeight="false" outlineLevel="0" collapsed="false">
      <c r="A42" s="0" t="s">
        <v>9</v>
      </c>
      <c r="B42" s="0" t="n">
        <v>16200</v>
      </c>
      <c r="C42" s="0" t="s">
        <v>392</v>
      </c>
      <c r="D42" s="31" t="n">
        <v>53640</v>
      </c>
      <c r="E42" s="16" t="n">
        <v>8689</v>
      </c>
      <c r="F42" s="0" t="n">
        <v>2</v>
      </c>
      <c r="G42" s="16" t="n">
        <f aca="false">SUMIFS(Flow_LGA_Month!$N:$N,Flow_LGA_Month!$A:$A,A42,Flow_LGA_Month!$B:$B,C42,Flow_LGA_Month!$C:$C,"&gt;="&amp;IF(A42="NSW",Inputs!$B$18,Inputs!$B$19))</f>
        <v>483.361</v>
      </c>
      <c r="H42" s="16" t="n">
        <f aca="false">SUMIFS(Flow_LGA_Month!$K:$K,Flow_LGA_Month!$A:$A,A42,Flow_LGA_Month!$B:$B,C42,Flow_LGA_Month!$C:$C,"&gt;="&amp;IF(A42="NSW",Inputs!$B$18,Inputs!$B$19))</f>
        <v>8.925</v>
      </c>
      <c r="I42" s="16" t="n">
        <f aca="false">IF(A42="NSW",SUMIFS(Flow_LGA_Month!$L:$L,Flow_LGA_Month!$A:$A,A42,Flow_LGA_Month!$B:$B,C42,Flow_LGA_Month!$C:$C,"&gt;="&amp;IF(A42="NSW",Inputs!$B$18,Inputs!$B$19)),"n/a")</f>
        <v>14.025</v>
      </c>
      <c r="J42" s="22" t="n">
        <f aca="false">IF(G42&gt;0,H42/G42,"")</f>
        <v>0.0184644603102029</v>
      </c>
      <c r="K42" s="16" t="n">
        <f aca="false">SUMIFS(Flow_LGA_Month!$N:$N,Flow_LGA_Month!$A:$A,A42,Flow_LGA_Month!$B:$B,C42,Flow_LGA_Month!$C:$C,"&lt;="&amp;Inputs!$B$21)</f>
        <v>466.854</v>
      </c>
      <c r="L42" s="16" t="n">
        <f aca="false">SUMIFS(Flow_LGA_Month!$K:$K,Flow_LGA_Month!$A:$A,A42,Flow_LGA_Month!$B:$B,C42,Flow_LGA_Month!$C:$C,"&lt;="&amp;Inputs!$B$21)</f>
        <v>7.65</v>
      </c>
      <c r="M42" s="22" t="n">
        <f aca="false">IF(K42&gt;0,L42/K42,"")</f>
        <v>0.0163862792221979</v>
      </c>
      <c r="N42" s="21" t="n">
        <f aca="false">IF(AND(G42&gt;0,K42&gt;0),(J42-M42)*100,"")</f>
        <v>0.207818108800498</v>
      </c>
      <c r="O42" s="16" t="n">
        <f aca="false">IF(A42="NSW",SUMIFS(Stock_NSW_LGA!$J:$J,Stock_NSW_LGA!$A:$A,C42,Stock_NSW_LGA!$B:$B,Inputs!$B$22),SUMIFS(Stock_QLD_LGA!$D:$D,Stock_QLD_LGA!$A:$A,C42,Stock_QLD_LGA!$B:$B,Inputs!$B$23))</f>
        <v>60.32</v>
      </c>
      <c r="P42" s="16" t="n">
        <f aca="false">IF(A42="NSW",SUMIFS(Stock_NSW_LGA!$M:$M,Stock_NSW_LGA!$A:$A,C42,Stock_NSW_LGA!$B:$B,Inputs!$B$22),"n/a")</f>
        <v>11865.885</v>
      </c>
      <c r="Q42" s="21" t="n">
        <f aca="false">IF(A42="NSW",IF(P42&gt;0,O42/P42*1000,""),"n/a")</f>
        <v>5.08348092030219</v>
      </c>
      <c r="R42" s="21" t="n">
        <f aca="false">O42/E42*1000</f>
        <v>6.94211071469674</v>
      </c>
      <c r="S42" s="8" t="n">
        <f aca="false">IF(G42&gt;=Inputs!$B$12,1,0)</f>
        <v>1</v>
      </c>
      <c r="T42" s="22" t="n">
        <f aca="false">IFERROR(SUMIFS(Flow_LGA_Month!$K:$K,Flow_LGA_Month!$A:$A,A42,Flow_LGA_Month!$B:$B,C42,Flow_LGA_Month!$C:$C,"&gt;="&amp;Inputs!$B$28,Flow_LGA_Month!$C:$C,"&lt;="&amp;Inputs!$B$29)/SUMIFS(Flow_LGA_Month!$N:$N,Flow_LGA_Month!$A:$A,A42,Flow_LGA_Month!$B:$B,C42,Flow_LGA_Month!$C:$C,"&gt;="&amp;Inputs!$B$28,Flow_LGA_Month!$C:$C,"&lt;="&amp;Inputs!$B$29),"")</f>
        <v>0.0277018541774396</v>
      </c>
      <c r="U42" s="22" t="n">
        <f aca="false">IFERROR(SUMIFS(Flow_LGA_Month!$K:$K,Flow_LGA_Month!$A:$A,A42,Flow_LGA_Month!$B:$B,C42,Flow_LGA_Month!$C:$C,"&gt;="&amp;Inputs!$B$30,Flow_LGA_Month!$C:$C,"&lt;="&amp;Inputs!$B$31)/SUMIFS(Flow_LGA_Month!$N:$N,Flow_LGA_Month!$A:$A,A42,Flow_LGA_Month!$B:$B,C42,Flow_LGA_Month!$C:$C,"&gt;="&amp;Inputs!$B$30,Flow_LGA_Month!$C:$C,"&lt;="&amp;Inputs!$B$31),"")</f>
        <v>0.0141296156744537</v>
      </c>
      <c r="V42" s="21" t="n">
        <f aca="false">IF(AND(ISNUMBER(T42),ISNUMBER(U42)),(T42-U42)*100,"")</f>
        <v>1.3572238502986</v>
      </c>
    </row>
    <row r="43" customFormat="false" ht="15" hidden="false" customHeight="false" outlineLevel="0" collapsed="false">
      <c r="A43" s="0" t="s">
        <v>9</v>
      </c>
      <c r="B43" s="0" t="n">
        <v>14400</v>
      </c>
      <c r="C43" s="0" t="s">
        <v>393</v>
      </c>
      <c r="D43" s="31" t="n">
        <v>53652</v>
      </c>
      <c r="E43" s="16" t="n">
        <v>15114</v>
      </c>
      <c r="F43" s="0" t="n">
        <v>2</v>
      </c>
      <c r="G43" s="16" t="n">
        <f aca="false">SUMIFS(Flow_LGA_Month!$N:$N,Flow_LGA_Month!$A:$A,A43,Flow_LGA_Month!$B:$B,C43,Flow_LGA_Month!$C:$C,"&gt;="&amp;IF(A43="NSW",Inputs!$B$18,Inputs!$B$19))</f>
        <v>1078.446</v>
      </c>
      <c r="H43" s="16" t="n">
        <f aca="false">SUMIFS(Flow_LGA_Month!$K:$K,Flow_LGA_Month!$A:$A,A43,Flow_LGA_Month!$B:$B,C43,Flow_LGA_Month!$C:$C,"&gt;="&amp;IF(A43="NSW",Inputs!$B$18,Inputs!$B$19))</f>
        <v>275.4</v>
      </c>
      <c r="I43" s="16" t="n">
        <f aca="false">IF(A43="NSW",SUMIFS(Flow_LGA_Month!$L:$L,Flow_LGA_Month!$A:$A,A43,Flow_LGA_Month!$B:$B,C43,Flow_LGA_Month!$C:$C,"&gt;="&amp;IF(A43="NSW",Inputs!$B$18,Inputs!$B$19)),"n/a")</f>
        <v>51</v>
      </c>
      <c r="J43" s="22" t="n">
        <f aca="false">IF(G43&gt;0,H43/G43,"")</f>
        <v>0.255367445379741</v>
      </c>
      <c r="K43" s="16" t="n">
        <f aca="false">SUMIFS(Flow_LGA_Month!$N:$N,Flow_LGA_Month!$A:$A,A43,Flow_LGA_Month!$B:$B,C43,Flow_LGA_Month!$C:$C,"&lt;="&amp;Inputs!$B$21)</f>
        <v>888.624</v>
      </c>
      <c r="L43" s="16" t="n">
        <f aca="false">SUMIFS(Flow_LGA_Month!$K:$K,Flow_LGA_Month!$A:$A,A43,Flow_LGA_Month!$B:$B,C43,Flow_LGA_Month!$C:$C,"&lt;="&amp;Inputs!$B$21)</f>
        <v>90.525</v>
      </c>
      <c r="M43" s="22" t="n">
        <f aca="false">IF(K43&gt;0,L43/K43,"")</f>
        <v>0.101870982552801</v>
      </c>
      <c r="N43" s="21" t="n">
        <f aca="false">IF(AND(G43&gt;0,K43&gt;0),(J43-M43)*100,"")</f>
        <v>15.349646282694</v>
      </c>
      <c r="O43" s="16" t="n">
        <f aca="false">IF(A43="NSW",SUMIFS(Stock_NSW_LGA!$J:$J,Stock_NSW_LGA!$A:$A,C43,Stock_NSW_LGA!$B:$B,Inputs!$B$22),SUMIFS(Stock_QLD_LGA!$D:$D,Stock_QLD_LGA!$A:$A,C43,Stock_QLD_LGA!$B:$B,Inputs!$B$23))</f>
        <v>712.16</v>
      </c>
      <c r="P43" s="16" t="n">
        <f aca="false">IF(A43="NSW",SUMIFS(Stock_NSW_LGA!$M:$M,Stock_NSW_LGA!$A:$A,C43,Stock_NSW_LGA!$B:$B,Inputs!$B$22),"n/a")</f>
        <v>19493.692</v>
      </c>
      <c r="Q43" s="21" t="n">
        <f aca="false">IF(A43="NSW",IF(P43&gt;0,O43/P43*1000,""),"n/a")</f>
        <v>36.5328435475435</v>
      </c>
      <c r="R43" s="21" t="n">
        <f aca="false">O43/E43*1000</f>
        <v>47.1192272065634</v>
      </c>
      <c r="S43" s="8" t="n">
        <f aca="false">IF(G43&gt;=Inputs!$B$12,1,0)</f>
        <v>1</v>
      </c>
      <c r="T43" s="22" t="n">
        <f aca="false">IFERROR(SUMIFS(Flow_LGA_Month!$K:$K,Flow_LGA_Month!$A:$A,A43,Flow_LGA_Month!$B:$B,C43,Flow_LGA_Month!$C:$C,"&gt;="&amp;Inputs!$B$28,Flow_LGA_Month!$C:$C,"&lt;="&amp;Inputs!$B$29)/SUMIFS(Flow_LGA_Month!$N:$N,Flow_LGA_Month!$A:$A,A43,Flow_LGA_Month!$B:$B,C43,Flow_LGA_Month!$C:$C,"&gt;="&amp;Inputs!$B$28,Flow_LGA_Month!$C:$C,"&lt;="&amp;Inputs!$B$29),"")</f>
        <v>0.34099013431594</v>
      </c>
      <c r="U43" s="22" t="n">
        <f aca="false">IFERROR(SUMIFS(Flow_LGA_Month!$K:$K,Flow_LGA_Month!$A:$A,A43,Flow_LGA_Month!$B:$B,C43,Flow_LGA_Month!$C:$C,"&gt;="&amp;Inputs!$B$30,Flow_LGA_Month!$C:$C,"&lt;="&amp;Inputs!$B$31)/SUMIFS(Flow_LGA_Month!$N:$N,Flow_LGA_Month!$A:$A,A43,Flow_LGA_Month!$B:$B,C43,Flow_LGA_Month!$C:$C,"&gt;="&amp;Inputs!$B$30,Flow_LGA_Month!$C:$C,"&lt;="&amp;Inputs!$B$31),"")</f>
        <v>0.11979235990949</v>
      </c>
      <c r="V43" s="21" t="n">
        <f aca="false">IF(AND(ISNUMBER(T43),ISNUMBER(U43)),(T43-U43)*100,"")</f>
        <v>22.1197774406449</v>
      </c>
    </row>
    <row r="44" customFormat="false" ht="15" hidden="false" customHeight="false" outlineLevel="0" collapsed="false">
      <c r="A44" s="0" t="s">
        <v>9</v>
      </c>
      <c r="B44" s="0" t="n">
        <v>17310</v>
      </c>
      <c r="C44" s="0" t="s">
        <v>394</v>
      </c>
      <c r="D44" s="31" t="n">
        <v>54413</v>
      </c>
      <c r="E44" s="16" t="n">
        <v>40220</v>
      </c>
      <c r="F44" s="0" t="n">
        <v>2</v>
      </c>
      <c r="G44" s="16" t="n">
        <f aca="false">SUMIFS(Flow_LGA_Month!$N:$N,Flow_LGA_Month!$A:$A,A44,Flow_LGA_Month!$B:$B,C44,Flow_LGA_Month!$C:$C,"&gt;="&amp;IF(A44="NSW",Inputs!$B$18,Inputs!$B$19))</f>
        <v>2162.825</v>
      </c>
      <c r="H44" s="16" t="n">
        <f aca="false">SUMIFS(Flow_LGA_Month!$K:$K,Flow_LGA_Month!$A:$A,A44,Flow_LGA_Month!$B:$B,C44,Flow_LGA_Month!$C:$C,"&gt;="&amp;IF(A44="NSW",Inputs!$B$18,Inputs!$B$19))</f>
        <v>109.65</v>
      </c>
      <c r="I44" s="16" t="n">
        <f aca="false">IF(A44="NSW",SUMIFS(Flow_LGA_Month!$L:$L,Flow_LGA_Month!$A:$A,A44,Flow_LGA_Month!$B:$B,C44,Flow_LGA_Month!$C:$C,"&gt;="&amp;IF(A44="NSW",Inputs!$B$18,Inputs!$B$19)),"n/a")</f>
        <v>67.575</v>
      </c>
      <c r="J44" s="22" t="n">
        <f aca="false">IF(G44&gt;0,H44/G44,"")</f>
        <v>0.0506975830222047</v>
      </c>
      <c r="K44" s="16" t="n">
        <f aca="false">SUMIFS(Flow_LGA_Month!$N:$N,Flow_LGA_Month!$A:$A,A44,Flow_LGA_Month!$B:$B,C44,Flow_LGA_Month!$C:$C,"&lt;="&amp;Inputs!$B$21)</f>
        <v>1949.56</v>
      </c>
      <c r="L44" s="16" t="n">
        <f aca="false">SUMIFS(Flow_LGA_Month!$K:$K,Flow_LGA_Month!$A:$A,A44,Flow_LGA_Month!$B:$B,C44,Flow_LGA_Month!$C:$C,"&lt;="&amp;Inputs!$B$21)</f>
        <v>39.525</v>
      </c>
      <c r="M44" s="22" t="n">
        <f aca="false">IF(K44&gt;0,L44/K44,"")</f>
        <v>0.0202738053714684</v>
      </c>
      <c r="N44" s="21" t="n">
        <f aca="false">IF(AND(G44&gt;0,K44&gt;0),(J44-M44)*100,"")</f>
        <v>3.04237776507363</v>
      </c>
      <c r="O44" s="16" t="n">
        <f aca="false">IF(A44="NSW",SUMIFS(Stock_NSW_LGA!$J:$J,Stock_NSW_LGA!$A:$A,C44,Stock_NSW_LGA!$B:$B,Inputs!$B$22),SUMIFS(Stock_QLD_LGA!$D:$D,Stock_QLD_LGA!$A:$A,C44,Stock_QLD_LGA!$B:$B,Inputs!$B$23))</f>
        <v>381.32</v>
      </c>
      <c r="P44" s="16" t="n">
        <f aca="false">IF(A44="NSW",SUMIFS(Stock_NSW_LGA!$M:$M,Stock_NSW_LGA!$A:$A,C44,Stock_NSW_LGA!$B:$B,Inputs!$B$22),"n/a")</f>
        <v>48812.502</v>
      </c>
      <c r="Q44" s="21" t="n">
        <f aca="false">IF(A44="NSW",IF(P44&gt;0,O44/P44*1000,""),"n/a")</f>
        <v>7.81193309861478</v>
      </c>
      <c r="R44" s="21" t="n">
        <f aca="false">O44/E44*1000</f>
        <v>9.4808552958727</v>
      </c>
      <c r="S44" s="8" t="n">
        <f aca="false">IF(G44&gt;=Inputs!$B$12,1,0)</f>
        <v>1</v>
      </c>
      <c r="T44" s="22" t="n">
        <f aca="false">IFERROR(SUMIFS(Flow_LGA_Month!$K:$K,Flow_LGA_Month!$A:$A,A44,Flow_LGA_Month!$B:$B,C44,Flow_LGA_Month!$C:$C,"&gt;="&amp;Inputs!$B$28,Flow_LGA_Month!$C:$C,"&lt;="&amp;Inputs!$B$29)/SUMIFS(Flow_LGA_Month!$N:$N,Flow_LGA_Month!$A:$A,A44,Flow_LGA_Month!$B:$B,C44,Flow_LGA_Month!$C:$C,"&gt;="&amp;Inputs!$B$28,Flow_LGA_Month!$C:$C,"&lt;="&amp;Inputs!$B$29),"")</f>
        <v>0.0762403277196177</v>
      </c>
      <c r="U44" s="22" t="n">
        <f aca="false">IFERROR(SUMIFS(Flow_LGA_Month!$K:$K,Flow_LGA_Month!$A:$A,A44,Flow_LGA_Month!$B:$B,C44,Flow_LGA_Month!$C:$C,"&gt;="&amp;Inputs!$B$30,Flow_LGA_Month!$C:$C,"&lt;="&amp;Inputs!$B$31)/SUMIFS(Flow_LGA_Month!$N:$N,Flow_LGA_Month!$A:$A,A44,Flow_LGA_Month!$B:$B,C44,Flow_LGA_Month!$C:$C,"&gt;="&amp;Inputs!$B$30,Flow_LGA_Month!$C:$C,"&lt;="&amp;Inputs!$B$31),"")</f>
        <v>0.0195222783647221</v>
      </c>
      <c r="V44" s="21" t="n">
        <f aca="false">IF(AND(ISNUMBER(T44),ISNUMBER(U44)),(T44-U44)*100,"")</f>
        <v>5.67180493548956</v>
      </c>
    </row>
    <row r="45" customFormat="false" ht="15" hidden="false" customHeight="false" outlineLevel="0" collapsed="false">
      <c r="A45" s="0" t="s">
        <v>9</v>
      </c>
      <c r="B45" s="0" t="n">
        <v>13450</v>
      </c>
      <c r="C45" s="0" t="s">
        <v>395</v>
      </c>
      <c r="D45" s="31" t="n">
        <v>54816</v>
      </c>
      <c r="E45" s="16" t="n">
        <v>19893</v>
      </c>
      <c r="F45" s="0" t="n">
        <v>2</v>
      </c>
      <c r="G45" s="16" t="n">
        <f aca="false">SUMIFS(Flow_LGA_Month!$N:$N,Flow_LGA_Month!$A:$A,A45,Flow_LGA_Month!$B:$B,C45,Flow_LGA_Month!$C:$C,"&gt;="&amp;IF(A45="NSW",Inputs!$B$18,Inputs!$B$19))</f>
        <v>709.665</v>
      </c>
      <c r="H45" s="16" t="n">
        <f aca="false">SUMIFS(Flow_LGA_Month!$K:$K,Flow_LGA_Month!$A:$A,A45,Flow_LGA_Month!$B:$B,C45,Flow_LGA_Month!$C:$C,"&gt;="&amp;IF(A45="NSW",Inputs!$B$18,Inputs!$B$19))</f>
        <v>22.95</v>
      </c>
      <c r="I45" s="16" t="n">
        <f aca="false">IF(A45="NSW",SUMIFS(Flow_LGA_Month!$L:$L,Flow_LGA_Month!$A:$A,A45,Flow_LGA_Month!$B:$B,C45,Flow_LGA_Month!$C:$C,"&gt;="&amp;IF(A45="NSW",Inputs!$B$18,Inputs!$B$19)),"n/a")</f>
        <v>16.575</v>
      </c>
      <c r="J45" s="22" t="n">
        <f aca="false">IF(G45&gt;0,H45/G45,"")</f>
        <v>0.0323392022996766</v>
      </c>
      <c r="K45" s="16" t="n">
        <f aca="false">SUMIFS(Flow_LGA_Month!$N:$N,Flow_LGA_Month!$A:$A,A45,Flow_LGA_Month!$B:$B,C45,Flow_LGA_Month!$C:$C,"&lt;="&amp;Inputs!$B$21)</f>
        <v>803.199</v>
      </c>
      <c r="L45" s="16" t="n">
        <f aca="false">SUMIFS(Flow_LGA_Month!$K:$K,Flow_LGA_Month!$A:$A,A45,Flow_LGA_Month!$B:$B,C45,Flow_LGA_Month!$C:$C,"&lt;="&amp;Inputs!$B$21)</f>
        <v>6.375</v>
      </c>
      <c r="M45" s="22" t="n">
        <f aca="false">IF(K45&gt;0,L45/K45,"")</f>
        <v>0.00793701187376976</v>
      </c>
      <c r="N45" s="21" t="n">
        <f aca="false">IF(AND(G45&gt;0,K45&gt;0),(J45-M45)*100,"")</f>
        <v>2.44021904259068</v>
      </c>
      <c r="O45" s="16" t="n">
        <f aca="false">IF(A45="NSW",SUMIFS(Stock_NSW_LGA!$J:$J,Stock_NSW_LGA!$A:$A,C45,Stock_NSW_LGA!$B:$B,Inputs!$B$22),SUMIFS(Stock_QLD_LGA!$D:$D,Stock_QLD_LGA!$A:$A,C45,Stock_QLD_LGA!$B:$B,Inputs!$B$23))</f>
        <v>104</v>
      </c>
      <c r="P45" s="16" t="n">
        <f aca="false">IF(A45="NSW",SUMIFS(Stock_NSW_LGA!$M:$M,Stock_NSW_LGA!$A:$A,C45,Stock_NSW_LGA!$B:$B,Inputs!$B$22),"n/a")</f>
        <v>22122.354</v>
      </c>
      <c r="Q45" s="21" t="n">
        <f aca="false">IF(A45="NSW",IF(P45&gt;0,O45/P45*1000,""),"n/a")</f>
        <v>4.70112719469185</v>
      </c>
      <c r="R45" s="21" t="n">
        <f aca="false">O45/E45*1000</f>
        <v>5.22796963756095</v>
      </c>
      <c r="S45" s="8" t="n">
        <f aca="false">IF(G45&gt;=Inputs!$B$12,1,0)</f>
        <v>1</v>
      </c>
      <c r="T45" s="22" t="n">
        <f aca="false">IFERROR(SUMIFS(Flow_LGA_Month!$K:$K,Flow_LGA_Month!$A:$A,A45,Flow_LGA_Month!$B:$B,C45,Flow_LGA_Month!$C:$C,"&gt;="&amp;Inputs!$B$28,Flow_LGA_Month!$C:$C,"&lt;="&amp;Inputs!$B$29)/SUMIFS(Flow_LGA_Month!$N:$N,Flow_LGA_Month!$A:$A,A45,Flow_LGA_Month!$B:$B,C45,Flow_LGA_Month!$C:$C,"&gt;="&amp;Inputs!$B$28,Flow_LGA_Month!$C:$C,"&lt;="&amp;Inputs!$B$29),"")</f>
        <v>0.0456503417923026</v>
      </c>
      <c r="U45" s="22" t="n">
        <f aca="false">IFERROR(SUMIFS(Flow_LGA_Month!$K:$K,Flow_LGA_Month!$A:$A,A45,Flow_LGA_Month!$B:$B,C45,Flow_LGA_Month!$C:$C,"&gt;="&amp;Inputs!$B$30,Flow_LGA_Month!$C:$C,"&lt;="&amp;Inputs!$B$31)/SUMIFS(Flow_LGA_Month!$N:$N,Flow_LGA_Month!$A:$A,A45,Flow_LGA_Month!$B:$B,C45,Flow_LGA_Month!$C:$C,"&gt;="&amp;Inputs!$B$30,Flow_LGA_Month!$C:$C,"&lt;="&amp;Inputs!$B$31),"")</f>
        <v>0.0121886807784504</v>
      </c>
      <c r="V45" s="21" t="n">
        <f aca="false">IF(AND(ISNUMBER(T45),ISNUMBER(U45)),(T45-U45)*100,"")</f>
        <v>3.34616610138522</v>
      </c>
    </row>
    <row r="46" customFormat="false" ht="15" hidden="false" customHeight="false" outlineLevel="0" collapsed="false">
      <c r="A46" s="0" t="s">
        <v>9</v>
      </c>
      <c r="B46" s="0" t="n">
        <v>11650</v>
      </c>
      <c r="C46" s="0" t="s">
        <v>396</v>
      </c>
      <c r="D46" s="31" t="n">
        <v>55035</v>
      </c>
      <c r="E46" s="16" t="n">
        <v>215575</v>
      </c>
      <c r="F46" s="0" t="n">
        <v>2</v>
      </c>
      <c r="G46" s="16" t="n">
        <f aca="false">SUMIFS(Flow_LGA_Month!$N:$N,Flow_LGA_Month!$A:$A,A46,Flow_LGA_Month!$B:$B,C46,Flow_LGA_Month!$C:$C,"&gt;="&amp;IF(A46="NSW",Inputs!$B$18,Inputs!$B$19))</f>
        <v>10787.014</v>
      </c>
      <c r="H46" s="16" t="n">
        <f aca="false">SUMIFS(Flow_LGA_Month!$K:$K,Flow_LGA_Month!$A:$A,A46,Flow_LGA_Month!$B:$B,C46,Flow_LGA_Month!$C:$C,"&gt;="&amp;IF(A46="NSW",Inputs!$B$18,Inputs!$B$19))</f>
        <v>1623.25</v>
      </c>
      <c r="I46" s="16" t="n">
        <f aca="false">IF(A46="NSW",SUMIFS(Flow_LGA_Month!$L:$L,Flow_LGA_Month!$A:$A,A46,Flow_LGA_Month!$B:$B,C46,Flow_LGA_Month!$C:$C,"&gt;="&amp;IF(A46="NSW",Inputs!$B$18,Inputs!$B$19)),"n/a")</f>
        <v>434.775</v>
      </c>
      <c r="J46" s="22" t="n">
        <f aca="false">IF(G46&gt;0,H46/G46,"")</f>
        <v>0.15048186643681</v>
      </c>
      <c r="K46" s="16" t="n">
        <f aca="false">SUMIFS(Flow_LGA_Month!$N:$N,Flow_LGA_Month!$A:$A,A46,Flow_LGA_Month!$B:$B,C46,Flow_LGA_Month!$C:$C,"&lt;="&amp;Inputs!$B$21)</f>
        <v>8720.234</v>
      </c>
      <c r="L46" s="16" t="n">
        <f aca="false">SUMIFS(Flow_LGA_Month!$K:$K,Flow_LGA_Month!$A:$A,A46,Flow_LGA_Month!$B:$B,C46,Flow_LGA_Month!$C:$C,"&lt;="&amp;Inputs!$B$21)</f>
        <v>553.35</v>
      </c>
      <c r="M46" s="22" t="n">
        <f aca="false">IF(K46&gt;0,L46/K46,"")</f>
        <v>0.0634558659779084</v>
      </c>
      <c r="N46" s="21" t="n">
        <f aca="false">IF(AND(G46&gt;0,K46&gt;0),(J46-M46)*100,"")</f>
        <v>8.70260004589016</v>
      </c>
      <c r="O46" s="16" t="n">
        <f aca="false">IF(A46="NSW",SUMIFS(Stock_NSW_LGA!$J:$J,Stock_NSW_LGA!$A:$A,C46,Stock_NSW_LGA!$B:$B,Inputs!$B$22),SUMIFS(Stock_QLD_LGA!$D:$D,Stock_QLD_LGA!$A:$A,C46,Stock_QLD_LGA!$B:$B,Inputs!$B$23))</f>
        <v>5353.16</v>
      </c>
      <c r="P46" s="16" t="n">
        <f aca="false">IF(A46="NSW",SUMIFS(Stock_NSW_LGA!$M:$M,Stock_NSW_LGA!$A:$A,C46,Stock_NSW_LGA!$B:$B,Inputs!$B$22),"n/a")</f>
        <v>248807.415</v>
      </c>
      <c r="Q46" s="21" t="n">
        <f aca="false">IF(A46="NSW",IF(P46&gt;0,O46/P46*1000,""),"n/a")</f>
        <v>21.5152751777916</v>
      </c>
      <c r="R46" s="21" t="n">
        <f aca="false">O46/E46*1000</f>
        <v>24.8320074220109</v>
      </c>
      <c r="S46" s="8" t="n">
        <f aca="false">IF(G46&gt;=Inputs!$B$12,1,0)</f>
        <v>1</v>
      </c>
      <c r="T46" s="22" t="n">
        <f aca="false">IFERROR(SUMIFS(Flow_LGA_Month!$K:$K,Flow_LGA_Month!$A:$A,A46,Flow_LGA_Month!$B:$B,C46,Flow_LGA_Month!$C:$C,"&gt;="&amp;Inputs!$B$28,Flow_LGA_Month!$C:$C,"&lt;="&amp;Inputs!$B$29)/SUMIFS(Flow_LGA_Month!$N:$N,Flow_LGA_Month!$A:$A,A46,Flow_LGA_Month!$B:$B,C46,Flow_LGA_Month!$C:$C,"&gt;="&amp;Inputs!$B$28,Flow_LGA_Month!$C:$C,"&lt;="&amp;Inputs!$B$29),"")</f>
        <v>0.203760297716168</v>
      </c>
      <c r="U46" s="22" t="n">
        <f aca="false">IFERROR(SUMIFS(Flow_LGA_Month!$K:$K,Flow_LGA_Month!$A:$A,A46,Flow_LGA_Month!$B:$B,C46,Flow_LGA_Month!$C:$C,"&gt;="&amp;Inputs!$B$30,Flow_LGA_Month!$C:$C,"&lt;="&amp;Inputs!$B$31)/SUMIFS(Flow_LGA_Month!$N:$N,Flow_LGA_Month!$A:$A,A46,Flow_LGA_Month!$B:$B,C46,Flow_LGA_Month!$C:$C,"&gt;="&amp;Inputs!$B$30,Flow_LGA_Month!$C:$C,"&lt;="&amp;Inputs!$B$31),"")</f>
        <v>0.0810187018515456</v>
      </c>
      <c r="V46" s="21" t="n">
        <f aca="false">IF(AND(ISNUMBER(T46),ISNUMBER(U46)),(T46-U46)*100,"")</f>
        <v>12.2741595864622</v>
      </c>
    </row>
    <row r="47" customFormat="false" ht="15" hidden="false" customHeight="false" outlineLevel="0" collapsed="false">
      <c r="A47" s="0" t="s">
        <v>9</v>
      </c>
      <c r="B47" s="0" t="n">
        <v>15750</v>
      </c>
      <c r="C47" s="0" t="s">
        <v>397</v>
      </c>
      <c r="D47" s="31" t="n">
        <v>55939</v>
      </c>
      <c r="E47" s="16" t="n">
        <v>8233</v>
      </c>
      <c r="F47" s="0" t="n">
        <v>2</v>
      </c>
      <c r="G47" s="16" t="n">
        <f aca="false">SUMIFS(Flow_LGA_Month!$N:$N,Flow_LGA_Month!$A:$A,A47,Flow_LGA_Month!$B:$B,C47,Flow_LGA_Month!$C:$C,"&gt;="&amp;IF(A47="NSW",Inputs!$B$18,Inputs!$B$19))</f>
        <v>402.56</v>
      </c>
      <c r="H47" s="16" t="n">
        <f aca="false">SUMIFS(Flow_LGA_Month!$K:$K,Flow_LGA_Month!$A:$A,A47,Flow_LGA_Month!$B:$B,C47,Flow_LGA_Month!$C:$C,"&gt;="&amp;IF(A47="NSW",Inputs!$B$18,Inputs!$B$19))</f>
        <v>7.65</v>
      </c>
      <c r="I47" s="16" t="n">
        <f aca="false">IF(A47="NSW",SUMIFS(Flow_LGA_Month!$L:$L,Flow_LGA_Month!$A:$A,A47,Flow_LGA_Month!$B:$B,C47,Flow_LGA_Month!$C:$C,"&gt;="&amp;IF(A47="NSW",Inputs!$B$18,Inputs!$B$19)),"n/a")</f>
        <v>10.2</v>
      </c>
      <c r="J47" s="22" t="n">
        <f aca="false">IF(G47&gt;0,H47/G47,"")</f>
        <v>0.0190033783783784</v>
      </c>
      <c r="K47" s="16" t="n">
        <f aca="false">SUMIFS(Flow_LGA_Month!$N:$N,Flow_LGA_Month!$A:$A,A47,Flow_LGA_Month!$B:$B,C47,Flow_LGA_Month!$C:$C,"&lt;="&amp;Inputs!$B$21)</f>
        <v>458.167</v>
      </c>
      <c r="L47" s="16" t="n">
        <f aca="false">SUMIFS(Flow_LGA_Month!$K:$K,Flow_LGA_Month!$A:$A,A47,Flow_LGA_Month!$B:$B,C47,Flow_LGA_Month!$C:$C,"&lt;="&amp;Inputs!$B$21)</f>
        <v>7.65</v>
      </c>
      <c r="M47" s="22" t="n">
        <f aca="false">IF(K47&gt;0,L47/K47,"")</f>
        <v>0.0166969685725947</v>
      </c>
      <c r="N47" s="21" t="n">
        <f aca="false">IF(AND(G47&gt;0,K47&gt;0),(J47-M47)*100,"")</f>
        <v>0.230640980578367</v>
      </c>
      <c r="O47" s="16" t="n">
        <f aca="false">IF(A47="NSW",SUMIFS(Stock_NSW_LGA!$J:$J,Stock_NSW_LGA!$A:$A,C47,Stock_NSW_LGA!$B:$B,Inputs!$B$22),SUMIFS(Stock_QLD_LGA!$D:$D,Stock_QLD_LGA!$A:$A,C47,Stock_QLD_LGA!$B:$B,Inputs!$B$23))</f>
        <v>39.52</v>
      </c>
      <c r="P47" s="16" t="n">
        <f aca="false">IF(A47="NSW",SUMIFS(Stock_NSW_LGA!$M:$M,Stock_NSW_LGA!$A:$A,C47,Stock_NSW_LGA!$B:$B,Inputs!$B$22),"n/a")</f>
        <v>10966.967</v>
      </c>
      <c r="Q47" s="21" t="n">
        <f aca="false">IF(A47="NSW",IF(P47&gt;0,O47/P47*1000,""),"n/a")</f>
        <v>3.60354872956215</v>
      </c>
      <c r="R47" s="21" t="n">
        <f aca="false">O47/E47*1000</f>
        <v>4.80019433985182</v>
      </c>
      <c r="S47" s="8" t="n">
        <f aca="false">IF(G47&gt;=Inputs!$B$12,1,0)</f>
        <v>1</v>
      </c>
      <c r="T47" s="22" t="n">
        <f aca="false">IFERROR(SUMIFS(Flow_LGA_Month!$K:$K,Flow_LGA_Month!$A:$A,A47,Flow_LGA_Month!$B:$B,C47,Flow_LGA_Month!$C:$C,"&gt;="&amp;Inputs!$B$28,Flow_LGA_Month!$C:$C,"&lt;="&amp;Inputs!$B$29)/SUMIFS(Flow_LGA_Month!$N:$N,Flow_LGA_Month!$A:$A,A47,Flow_LGA_Month!$B:$B,C47,Flow_LGA_Month!$C:$C,"&gt;="&amp;Inputs!$B$28,Flow_LGA_Month!$C:$C,"&lt;="&amp;Inputs!$B$29),"")</f>
        <v>0.0370553359683794</v>
      </c>
      <c r="U47" s="22" t="n">
        <f aca="false">IFERROR(SUMIFS(Flow_LGA_Month!$K:$K,Flow_LGA_Month!$A:$A,A47,Flow_LGA_Month!$B:$B,C47,Flow_LGA_Month!$C:$C,"&gt;="&amp;Inputs!$B$30,Flow_LGA_Month!$C:$C,"&lt;="&amp;Inputs!$B$31)/SUMIFS(Flow_LGA_Month!$N:$N,Flow_LGA_Month!$A:$A,A47,Flow_LGA_Month!$B:$B,C47,Flow_LGA_Month!$C:$C,"&gt;="&amp;Inputs!$B$30,Flow_LGA_Month!$C:$C,"&lt;="&amp;Inputs!$B$31),"")</f>
        <v>0.0102683461117196</v>
      </c>
      <c r="V47" s="21" t="n">
        <f aca="false">IF(AND(ISNUMBER(T47),ISNUMBER(U47)),(T47-U47)*100,"")</f>
        <v>2.67869898566598</v>
      </c>
    </row>
    <row r="48" customFormat="false" ht="15" hidden="false" customHeight="false" outlineLevel="0" collapsed="false">
      <c r="A48" s="0" t="s">
        <v>9</v>
      </c>
      <c r="B48" s="0" t="n">
        <v>10050</v>
      </c>
      <c r="C48" s="0" t="s">
        <v>398</v>
      </c>
      <c r="D48" s="31" t="n">
        <v>56268</v>
      </c>
      <c r="E48" s="16" t="n">
        <v>36866</v>
      </c>
      <c r="F48" s="0" t="n">
        <v>2</v>
      </c>
      <c r="G48" s="16" t="n">
        <f aca="false">SUMIFS(Flow_LGA_Month!$N:$N,Flow_LGA_Month!$A:$A,A48,Flow_LGA_Month!$B:$B,C48,Flow_LGA_Month!$C:$C,"&gt;="&amp;IF(A48="NSW",Inputs!$B$18,Inputs!$B$19))</f>
        <v>1779.662</v>
      </c>
      <c r="H48" s="16" t="n">
        <f aca="false">SUMIFS(Flow_LGA_Month!$K:$K,Flow_LGA_Month!$A:$A,A48,Flow_LGA_Month!$B:$B,C48,Flow_LGA_Month!$C:$C,"&gt;="&amp;IF(A48="NSW",Inputs!$B$18,Inputs!$B$19))</f>
        <v>186.15</v>
      </c>
      <c r="I48" s="16" t="n">
        <f aca="false">IF(A48="NSW",SUMIFS(Flow_LGA_Month!$L:$L,Flow_LGA_Month!$A:$A,A48,Flow_LGA_Month!$B:$B,C48,Flow_LGA_Month!$C:$C,"&gt;="&amp;IF(A48="NSW",Inputs!$B$18,Inputs!$B$19)),"n/a")</f>
        <v>95.625</v>
      </c>
      <c r="J48" s="22" t="n">
        <f aca="false">IF(G48&gt;0,H48/G48,"")</f>
        <v>0.104598513650345</v>
      </c>
      <c r="K48" s="16" t="n">
        <f aca="false">SUMIFS(Flow_LGA_Month!$N:$N,Flow_LGA_Month!$A:$A,A48,Flow_LGA_Month!$B:$B,C48,Flow_LGA_Month!$C:$C,"&lt;="&amp;Inputs!$B$21)</f>
        <v>1536.579</v>
      </c>
      <c r="L48" s="16" t="n">
        <f aca="false">SUMIFS(Flow_LGA_Month!$K:$K,Flow_LGA_Month!$A:$A,A48,Flow_LGA_Month!$B:$B,C48,Flow_LGA_Month!$C:$C,"&lt;="&amp;Inputs!$B$21)</f>
        <v>43.35</v>
      </c>
      <c r="M48" s="22" t="n">
        <f aca="false">IF(K48&gt;0,L48/K48,"")</f>
        <v>0.0282120216402801</v>
      </c>
      <c r="N48" s="21" t="n">
        <f aca="false">IF(AND(G48&gt;0,K48&gt;0),(J48-M48)*100,"")</f>
        <v>7.63864920100647</v>
      </c>
      <c r="O48" s="16" t="n">
        <f aca="false">IF(A48="NSW",SUMIFS(Stock_NSW_LGA!$J:$J,Stock_NSW_LGA!$A:$A,C48,Stock_NSW_LGA!$B:$B,Inputs!$B$22),SUMIFS(Stock_QLD_LGA!$D:$D,Stock_QLD_LGA!$A:$A,C48,Stock_QLD_LGA!$B:$B,Inputs!$B$23))</f>
        <v>542.2</v>
      </c>
      <c r="P48" s="16" t="n">
        <f aca="false">IF(A48="NSW",SUMIFS(Stock_NSW_LGA!$M:$M,Stock_NSW_LGA!$A:$A,C48,Stock_NSW_LGA!$B:$B,Inputs!$B$22),"n/a")</f>
        <v>38412.208</v>
      </c>
      <c r="Q48" s="21" t="n">
        <f aca="false">IF(A48="NSW",IF(P48&gt;0,O48/P48*1000,""),"n/a")</f>
        <v>14.115304176214</v>
      </c>
      <c r="R48" s="21" t="n">
        <f aca="false">O48/E48*1000</f>
        <v>14.7073183963544</v>
      </c>
      <c r="S48" s="8" t="n">
        <f aca="false">IF(G48&gt;=Inputs!$B$12,1,0)</f>
        <v>1</v>
      </c>
      <c r="T48" s="22" t="n">
        <f aca="false">IFERROR(SUMIFS(Flow_LGA_Month!$K:$K,Flow_LGA_Month!$A:$A,A48,Flow_LGA_Month!$B:$B,C48,Flow_LGA_Month!$C:$C,"&gt;="&amp;Inputs!$B$28,Flow_LGA_Month!$C:$C,"&lt;="&amp;Inputs!$B$29)/SUMIFS(Flow_LGA_Month!$N:$N,Flow_LGA_Month!$A:$A,A48,Flow_LGA_Month!$B:$B,C48,Flow_LGA_Month!$C:$C,"&gt;="&amp;Inputs!$B$28,Flow_LGA_Month!$C:$C,"&lt;="&amp;Inputs!$B$29),"")</f>
        <v>0.157107772320139</v>
      </c>
      <c r="U48" s="22" t="n">
        <f aca="false">IFERROR(SUMIFS(Flow_LGA_Month!$K:$K,Flow_LGA_Month!$A:$A,A48,Flow_LGA_Month!$B:$B,C48,Flow_LGA_Month!$C:$C,"&gt;="&amp;Inputs!$B$30,Flow_LGA_Month!$C:$C,"&lt;="&amp;Inputs!$B$31)/SUMIFS(Flow_LGA_Month!$N:$N,Flow_LGA_Month!$A:$A,A48,Flow_LGA_Month!$B:$B,C48,Flow_LGA_Month!$C:$C,"&gt;="&amp;Inputs!$B$30,Flow_LGA_Month!$C:$C,"&lt;="&amp;Inputs!$B$31),"")</f>
        <v>0.0371456872904602</v>
      </c>
      <c r="V48" s="21" t="n">
        <f aca="false">IF(AND(ISNUMBER(T48),ISNUMBER(U48)),(T48-U48)*100,"")</f>
        <v>11.9962085029678</v>
      </c>
    </row>
    <row r="49" customFormat="false" ht="15" hidden="false" customHeight="false" outlineLevel="0" collapsed="false">
      <c r="A49" s="0" t="s">
        <v>9</v>
      </c>
      <c r="B49" s="0" t="n">
        <v>13310</v>
      </c>
      <c r="C49" s="0" t="s">
        <v>399</v>
      </c>
      <c r="D49" s="31" t="n">
        <v>56536</v>
      </c>
      <c r="E49" s="16" t="n">
        <v>19782</v>
      </c>
      <c r="F49" s="0" t="n">
        <v>2</v>
      </c>
      <c r="G49" s="16" t="n">
        <f aca="false">SUMIFS(Flow_LGA_Month!$N:$N,Flow_LGA_Month!$A:$A,A49,Flow_LGA_Month!$B:$B,C49,Flow_LGA_Month!$C:$C,"&gt;="&amp;IF(A49="NSW",Inputs!$B$18,Inputs!$B$19))</f>
        <v>1207.017</v>
      </c>
      <c r="H49" s="16" t="n">
        <f aca="false">SUMIFS(Flow_LGA_Month!$K:$K,Flow_LGA_Month!$A:$A,A49,Flow_LGA_Month!$B:$B,C49,Flow_LGA_Month!$C:$C,"&gt;="&amp;IF(A49="NSW",Inputs!$B$18,Inputs!$B$19))</f>
        <v>119.85</v>
      </c>
      <c r="I49" s="16" t="n">
        <f aca="false">IF(A49="NSW",SUMIFS(Flow_LGA_Month!$L:$L,Flow_LGA_Month!$A:$A,A49,Flow_LGA_Month!$B:$B,C49,Flow_LGA_Month!$C:$C,"&gt;="&amp;IF(A49="NSW",Inputs!$B$18,Inputs!$B$19)),"n/a")</f>
        <v>48.45</v>
      </c>
      <c r="J49" s="22" t="n">
        <f aca="false">IF(G49&gt;0,H49/G49,"")</f>
        <v>0.0992943761355474</v>
      </c>
      <c r="K49" s="16" t="n">
        <f aca="false">SUMIFS(Flow_LGA_Month!$N:$N,Flow_LGA_Month!$A:$A,A49,Flow_LGA_Month!$B:$B,C49,Flow_LGA_Month!$C:$C,"&lt;="&amp;Inputs!$B$21)</f>
        <v>997.611</v>
      </c>
      <c r="L49" s="16" t="n">
        <f aca="false">SUMIFS(Flow_LGA_Month!$K:$K,Flow_LGA_Month!$A:$A,A49,Flow_LGA_Month!$B:$B,C49,Flow_LGA_Month!$C:$C,"&lt;="&amp;Inputs!$B$21)</f>
        <v>34.425</v>
      </c>
      <c r="M49" s="22" t="n">
        <f aca="false">IF(K49&gt;0,L49/K49,"")</f>
        <v>0.0345074382700271</v>
      </c>
      <c r="N49" s="21" t="n">
        <f aca="false">IF(AND(G49&gt;0,K49&gt;0),(J49-M49)*100,"")</f>
        <v>6.47869378655203</v>
      </c>
      <c r="O49" s="16" t="n">
        <f aca="false">IF(A49="NSW",SUMIFS(Stock_NSW_LGA!$J:$J,Stock_NSW_LGA!$A:$A,C49,Stock_NSW_LGA!$B:$B,Inputs!$B$22),SUMIFS(Stock_QLD_LGA!$D:$D,Stock_QLD_LGA!$A:$A,C49,Stock_QLD_LGA!$B:$B,Inputs!$B$23))</f>
        <v>391.04</v>
      </c>
      <c r="P49" s="16" t="n">
        <f aca="false">IF(A49="NSW",SUMIFS(Stock_NSW_LGA!$M:$M,Stock_NSW_LGA!$A:$A,C49,Stock_NSW_LGA!$B:$B,Inputs!$B$22),"n/a")</f>
        <v>27150.68</v>
      </c>
      <c r="Q49" s="21" t="n">
        <f aca="false">IF(A49="NSW",IF(P49&gt;0,O49/P49*1000,""),"n/a")</f>
        <v>14.4025858652527</v>
      </c>
      <c r="R49" s="21" t="n">
        <f aca="false">O49/E49*1000</f>
        <v>19.7674653725609</v>
      </c>
      <c r="S49" s="8" t="n">
        <f aca="false">IF(G49&gt;=Inputs!$B$12,1,0)</f>
        <v>1</v>
      </c>
      <c r="T49" s="22" t="n">
        <f aca="false">IFERROR(SUMIFS(Flow_LGA_Month!$K:$K,Flow_LGA_Month!$A:$A,A49,Flow_LGA_Month!$B:$B,C49,Flow_LGA_Month!$C:$C,"&gt;="&amp;Inputs!$B$28,Flow_LGA_Month!$C:$C,"&lt;="&amp;Inputs!$B$29)/SUMIFS(Flow_LGA_Month!$N:$N,Flow_LGA_Month!$A:$A,A49,Flow_LGA_Month!$B:$B,C49,Flow_LGA_Month!$C:$C,"&gt;="&amp;Inputs!$B$28,Flow_LGA_Month!$C:$C,"&lt;="&amp;Inputs!$B$29),"")</f>
        <v>0.150533893542431</v>
      </c>
      <c r="U49" s="22" t="n">
        <f aca="false">IFERROR(SUMIFS(Flow_LGA_Month!$K:$K,Flow_LGA_Month!$A:$A,A49,Flow_LGA_Month!$B:$B,C49,Flow_LGA_Month!$C:$C,"&gt;="&amp;Inputs!$B$30,Flow_LGA_Month!$C:$C,"&lt;="&amp;Inputs!$B$31)/SUMIFS(Flow_LGA_Month!$N:$N,Flow_LGA_Month!$A:$A,A49,Flow_LGA_Month!$B:$B,C49,Flow_LGA_Month!$C:$C,"&gt;="&amp;Inputs!$B$30,Flow_LGA_Month!$C:$C,"&lt;="&amp;Inputs!$B$31),"")</f>
        <v>0.0538454635196985</v>
      </c>
      <c r="V49" s="21" t="n">
        <f aca="false">IF(AND(ISNUMBER(T49),ISNUMBER(U49)),(T49-U49)*100,"")</f>
        <v>9.6688430022732</v>
      </c>
    </row>
    <row r="50" customFormat="false" ht="15" hidden="false" customHeight="false" outlineLevel="0" collapsed="false">
      <c r="A50" s="0" t="s">
        <v>9</v>
      </c>
      <c r="B50" s="0" t="n">
        <v>11720</v>
      </c>
      <c r="C50" s="0" t="s">
        <v>400</v>
      </c>
      <c r="D50" s="31" t="n">
        <v>57447</v>
      </c>
      <c r="E50" s="16" t="n">
        <v>38322</v>
      </c>
      <c r="F50" s="0" t="n">
        <v>2</v>
      </c>
      <c r="G50" s="16" t="n">
        <f aca="false">SUMIFS(Flow_LGA_Month!$N:$N,Flow_LGA_Month!$A:$A,A50,Flow_LGA_Month!$B:$B,C50,Flow_LGA_Month!$C:$C,"&gt;="&amp;IF(A50="NSW",Inputs!$B$18,Inputs!$B$19))</f>
        <v>3191.818</v>
      </c>
      <c r="H50" s="16" t="n">
        <f aca="false">SUMIFS(Flow_LGA_Month!$K:$K,Flow_LGA_Month!$A:$A,A50,Flow_LGA_Month!$B:$B,C50,Flow_LGA_Month!$C:$C,"&gt;="&amp;IF(A50="NSW",Inputs!$B$18,Inputs!$B$19))</f>
        <v>277.95</v>
      </c>
      <c r="I50" s="16" t="n">
        <f aca="false">IF(A50="NSW",SUMIFS(Flow_LGA_Month!$L:$L,Flow_LGA_Month!$A:$A,A50,Flow_LGA_Month!$B:$B,C50,Flow_LGA_Month!$C:$C,"&gt;="&amp;IF(A50="NSW",Inputs!$B$18,Inputs!$B$19)),"n/a")</f>
        <v>93.075</v>
      </c>
      <c r="J50" s="22" t="n">
        <f aca="false">IF(G50&gt;0,H50/G50,"")</f>
        <v>0.0870820328728016</v>
      </c>
      <c r="K50" s="16" t="n">
        <f aca="false">SUMIFS(Flow_LGA_Month!$N:$N,Flow_LGA_Month!$A:$A,A50,Flow_LGA_Month!$B:$B,C50,Flow_LGA_Month!$C:$C,"&lt;="&amp;Inputs!$B$21)</f>
        <v>2444.6</v>
      </c>
      <c r="L50" s="16" t="n">
        <f aca="false">SUMIFS(Flow_LGA_Month!$K:$K,Flow_LGA_Month!$A:$A,A50,Flow_LGA_Month!$B:$B,C50,Flow_LGA_Month!$C:$C,"&lt;="&amp;Inputs!$B$21)</f>
        <v>72.675</v>
      </c>
      <c r="M50" s="22" t="n">
        <f aca="false">IF(K50&gt;0,L50/K50,"")</f>
        <v>0.0297287899860918</v>
      </c>
      <c r="N50" s="21" t="n">
        <f aca="false">IF(AND(G50&gt;0,K50&gt;0),(J50-M50)*100,"")</f>
        <v>5.73532428867099</v>
      </c>
      <c r="O50" s="16" t="n">
        <f aca="false">IF(A50="NSW",SUMIFS(Stock_NSW_LGA!$J:$J,Stock_NSW_LGA!$A:$A,C50,Stock_NSW_LGA!$B:$B,Inputs!$B$22),SUMIFS(Stock_QLD_LGA!$D:$D,Stock_QLD_LGA!$A:$A,C50,Stock_QLD_LGA!$B:$B,Inputs!$B$23))</f>
        <v>671.56</v>
      </c>
      <c r="P50" s="16" t="n">
        <f aca="false">IF(A50="NSW",SUMIFS(Stock_NSW_LGA!$M:$M,Stock_NSW_LGA!$A:$A,C50,Stock_NSW_LGA!$B:$B,Inputs!$B$22),"n/a")</f>
        <v>51721.404</v>
      </c>
      <c r="Q50" s="21" t="n">
        <f aca="false">IF(A50="NSW",IF(P50&gt;0,O50/P50*1000,""),"n/a")</f>
        <v>12.9841796251316</v>
      </c>
      <c r="R50" s="21" t="n">
        <f aca="false">O50/E50*1000</f>
        <v>17.524137571108</v>
      </c>
      <c r="S50" s="8" t="n">
        <f aca="false">IF(G50&gt;=Inputs!$B$12,1,0)</f>
        <v>1</v>
      </c>
      <c r="T50" s="22" t="n">
        <f aca="false">IFERROR(SUMIFS(Flow_LGA_Month!$K:$K,Flow_LGA_Month!$A:$A,A50,Flow_LGA_Month!$B:$B,C50,Flow_LGA_Month!$C:$C,"&gt;="&amp;Inputs!$B$28,Flow_LGA_Month!$C:$C,"&lt;="&amp;Inputs!$B$29)/SUMIFS(Flow_LGA_Month!$N:$N,Flow_LGA_Month!$A:$A,A50,Flow_LGA_Month!$B:$B,C50,Flow_LGA_Month!$C:$C,"&gt;="&amp;Inputs!$B$28,Flow_LGA_Month!$C:$C,"&lt;="&amp;Inputs!$B$29),"")</f>
        <v>0.130768688080144</v>
      </c>
      <c r="U50" s="22" t="n">
        <f aca="false">IFERROR(SUMIFS(Flow_LGA_Month!$K:$K,Flow_LGA_Month!$A:$A,A50,Flow_LGA_Month!$B:$B,C50,Flow_LGA_Month!$C:$C,"&gt;="&amp;Inputs!$B$30,Flow_LGA_Month!$C:$C,"&lt;="&amp;Inputs!$B$31)/SUMIFS(Flow_LGA_Month!$N:$N,Flow_LGA_Month!$A:$A,A50,Flow_LGA_Month!$B:$B,C50,Flow_LGA_Month!$C:$C,"&gt;="&amp;Inputs!$B$30,Flow_LGA_Month!$C:$C,"&lt;="&amp;Inputs!$B$31),"")</f>
        <v>0.0425120049624076</v>
      </c>
      <c r="V50" s="21" t="n">
        <f aca="false">IF(AND(ISNUMBER(T50),ISNUMBER(U50)),(T50-U50)*100,"")</f>
        <v>8.82566831177367</v>
      </c>
    </row>
    <row r="51" customFormat="false" ht="15" hidden="false" customHeight="false" outlineLevel="0" collapsed="false">
      <c r="A51" s="0" t="s">
        <v>9</v>
      </c>
      <c r="B51" s="0" t="n">
        <v>10470</v>
      </c>
      <c r="C51" s="0" t="s">
        <v>401</v>
      </c>
      <c r="D51" s="31" t="n">
        <v>57727</v>
      </c>
      <c r="E51" s="16" t="n">
        <v>27605</v>
      </c>
      <c r="F51" s="0" t="n">
        <v>2</v>
      </c>
      <c r="G51" s="16" t="n">
        <f aca="false">SUMIFS(Flow_LGA_Month!$N:$N,Flow_LGA_Month!$A:$A,A51,Flow_LGA_Month!$B:$B,C51,Flow_LGA_Month!$C:$C,"&gt;="&amp;IF(A51="NSW",Inputs!$B$18,Inputs!$B$19))</f>
        <v>1651.805</v>
      </c>
      <c r="H51" s="16" t="n">
        <f aca="false">SUMIFS(Flow_LGA_Month!$K:$K,Flow_LGA_Month!$A:$A,A51,Flow_LGA_Month!$B:$B,C51,Flow_LGA_Month!$C:$C,"&gt;="&amp;IF(A51="NSW",Inputs!$B$18,Inputs!$B$19))</f>
        <v>132.6</v>
      </c>
      <c r="I51" s="16" t="n">
        <f aca="false">IF(A51="NSW",SUMIFS(Flow_LGA_Month!$L:$L,Flow_LGA_Month!$A:$A,A51,Flow_LGA_Month!$B:$B,C51,Flow_LGA_Month!$C:$C,"&gt;="&amp;IF(A51="NSW",Inputs!$B$18,Inputs!$B$19)),"n/a")</f>
        <v>54.825</v>
      </c>
      <c r="J51" s="22" t="n">
        <f aca="false">IF(G51&gt;0,H51/G51,"")</f>
        <v>0.0802758194823239</v>
      </c>
      <c r="K51" s="16" t="n">
        <f aca="false">SUMIFS(Flow_LGA_Month!$N:$N,Flow_LGA_Month!$A:$A,A51,Flow_LGA_Month!$B:$B,C51,Flow_LGA_Month!$C:$C,"&lt;="&amp;Inputs!$B$21)</f>
        <v>1504.585</v>
      </c>
      <c r="L51" s="16" t="n">
        <f aca="false">SUMIFS(Flow_LGA_Month!$K:$K,Flow_LGA_Month!$A:$A,A51,Flow_LGA_Month!$B:$B,C51,Flow_LGA_Month!$C:$C,"&lt;="&amp;Inputs!$B$21)</f>
        <v>53.55</v>
      </c>
      <c r="M51" s="22" t="n">
        <f aca="false">IF(K51&gt;0,L51/K51,"")</f>
        <v>0.0355912095361844</v>
      </c>
      <c r="N51" s="21" t="n">
        <f aca="false">IF(AND(G51&gt;0,K51&gt;0),(J51-M51)*100,"")</f>
        <v>4.46846099461395</v>
      </c>
      <c r="O51" s="16" t="n">
        <f aca="false">IF(A51="NSW",SUMIFS(Stock_NSW_LGA!$J:$J,Stock_NSW_LGA!$A:$A,C51,Stock_NSW_LGA!$B:$B,Inputs!$B$22),SUMIFS(Stock_QLD_LGA!$D:$D,Stock_QLD_LGA!$A:$A,C51,Stock_QLD_LGA!$B:$B,Inputs!$B$23))</f>
        <v>428.28</v>
      </c>
      <c r="P51" s="16" t="n">
        <f aca="false">IF(A51="NSW",SUMIFS(Stock_NSW_LGA!$M:$M,Stock_NSW_LGA!$A:$A,C51,Stock_NSW_LGA!$B:$B,Inputs!$B$22),"n/a")</f>
        <v>35767.836</v>
      </c>
      <c r="Q51" s="21" t="n">
        <f aca="false">IF(A51="NSW",IF(P51&gt;0,O51/P51*1000,""),"n/a")</f>
        <v>11.9738862591519</v>
      </c>
      <c r="R51" s="21" t="n">
        <f aca="false">O51/E51*1000</f>
        <v>15.5145806919036</v>
      </c>
      <c r="S51" s="8" t="n">
        <f aca="false">IF(G51&gt;=Inputs!$B$12,1,0)</f>
        <v>1</v>
      </c>
      <c r="T51" s="22" t="n">
        <f aca="false">IFERROR(SUMIFS(Flow_LGA_Month!$K:$K,Flow_LGA_Month!$A:$A,A51,Flow_LGA_Month!$B:$B,C51,Flow_LGA_Month!$C:$C,"&gt;="&amp;Inputs!$B$28,Flow_LGA_Month!$C:$C,"&lt;="&amp;Inputs!$B$29)/SUMIFS(Flow_LGA_Month!$N:$N,Flow_LGA_Month!$A:$A,A51,Flow_LGA_Month!$B:$B,C51,Flow_LGA_Month!$C:$C,"&gt;="&amp;Inputs!$B$28,Flow_LGA_Month!$C:$C,"&lt;="&amp;Inputs!$B$29),"")</f>
        <v>0.118622818015238</v>
      </c>
      <c r="U51" s="22" t="n">
        <f aca="false">IFERROR(SUMIFS(Flow_LGA_Month!$K:$K,Flow_LGA_Month!$A:$A,A51,Flow_LGA_Month!$B:$B,C51,Flow_LGA_Month!$C:$C,"&gt;="&amp;Inputs!$B$30,Flow_LGA_Month!$C:$C,"&lt;="&amp;Inputs!$B$31)/SUMIFS(Flow_LGA_Month!$N:$N,Flow_LGA_Month!$A:$A,A51,Flow_LGA_Month!$B:$B,C51,Flow_LGA_Month!$C:$C,"&gt;="&amp;Inputs!$B$30,Flow_LGA_Month!$C:$C,"&lt;="&amp;Inputs!$B$31),"")</f>
        <v>0.0332876633025221</v>
      </c>
      <c r="V51" s="21" t="n">
        <f aca="false">IF(AND(ISNUMBER(T51),ISNUMBER(U51)),(T51-U51)*100,"")</f>
        <v>8.53351547127156</v>
      </c>
    </row>
    <row r="52" customFormat="false" ht="15" hidden="false" customHeight="false" outlineLevel="0" collapsed="false">
      <c r="A52" s="0" t="s">
        <v>9</v>
      </c>
      <c r="B52" s="0" t="n">
        <v>14900</v>
      </c>
      <c r="C52" s="0" t="s">
        <v>402</v>
      </c>
      <c r="D52" s="31" t="n">
        <v>57763</v>
      </c>
      <c r="E52" s="16" t="n">
        <v>138153</v>
      </c>
      <c r="F52" s="0" t="n">
        <v>2</v>
      </c>
      <c r="G52" s="16" t="n">
        <f aca="false">SUMIFS(Flow_LGA_Month!$N:$N,Flow_LGA_Month!$A:$A,A52,Flow_LGA_Month!$B:$B,C52,Flow_LGA_Month!$C:$C,"&gt;="&amp;IF(A52="NSW",Inputs!$B$18,Inputs!$B$19))</f>
        <v>7912.303</v>
      </c>
      <c r="H52" s="16" t="n">
        <f aca="false">SUMIFS(Flow_LGA_Month!$K:$K,Flow_LGA_Month!$A:$A,A52,Flow_LGA_Month!$B:$B,C52,Flow_LGA_Month!$C:$C,"&gt;="&amp;IF(A52="NSW",Inputs!$B$18,Inputs!$B$19))</f>
        <v>1088.35</v>
      </c>
      <c r="I52" s="16" t="n">
        <f aca="false">IF(A52="NSW",SUMIFS(Flow_LGA_Month!$L:$L,Flow_LGA_Month!$A:$A,A52,Flow_LGA_Month!$B:$B,C52,Flow_LGA_Month!$C:$C,"&gt;="&amp;IF(A52="NSW",Inputs!$B$18,Inputs!$B$19)),"n/a")</f>
        <v>453.9</v>
      </c>
      <c r="J52" s="22" t="n">
        <f aca="false">IF(G52&gt;0,H52/G52,"")</f>
        <v>0.13755160791997</v>
      </c>
      <c r="K52" s="16" t="n">
        <f aca="false">SUMIFS(Flow_LGA_Month!$N:$N,Flow_LGA_Month!$A:$A,A52,Flow_LGA_Month!$B:$B,C52,Flow_LGA_Month!$C:$C,"&lt;="&amp;Inputs!$B$21)</f>
        <v>6644.31</v>
      </c>
      <c r="L52" s="16" t="n">
        <f aca="false">SUMIFS(Flow_LGA_Month!$K:$K,Flow_LGA_Month!$A:$A,A52,Flow_LGA_Month!$B:$B,C52,Flow_LGA_Month!$C:$C,"&lt;="&amp;Inputs!$B$21)</f>
        <v>436.05</v>
      </c>
      <c r="M52" s="22" t="n">
        <f aca="false">IF(K52&gt;0,L52/K52,"")</f>
        <v>0.0656275820965608</v>
      </c>
      <c r="N52" s="21" t="n">
        <f aca="false">IF(AND(G52&gt;0,K52&gt;0),(J52-M52)*100,"")</f>
        <v>7.19240258234089</v>
      </c>
      <c r="O52" s="16" t="n">
        <f aca="false">IF(A52="NSW",SUMIFS(Stock_NSW_LGA!$J:$J,Stock_NSW_LGA!$A:$A,C52,Stock_NSW_LGA!$B:$B,Inputs!$B$22),SUMIFS(Stock_QLD_LGA!$D:$D,Stock_QLD_LGA!$A:$A,C52,Stock_QLD_LGA!$B:$B,Inputs!$B$23))</f>
        <v>3645.92</v>
      </c>
      <c r="P52" s="16" t="n">
        <f aca="false">IF(A52="NSW",SUMIFS(Stock_NSW_LGA!$M:$M,Stock_NSW_LGA!$A:$A,C52,Stock_NSW_LGA!$B:$B,Inputs!$B$22),"n/a")</f>
        <v>167075.633</v>
      </c>
      <c r="Q52" s="21" t="n">
        <f aca="false">IF(A52="NSW",IF(P52&gt;0,O52/P52*1000,""),"n/a")</f>
        <v>21.8219732855958</v>
      </c>
      <c r="R52" s="21" t="n">
        <f aca="false">O52/E52*1000</f>
        <v>26.3904511664604</v>
      </c>
      <c r="S52" s="8" t="n">
        <f aca="false">IF(G52&gt;=Inputs!$B$12,1,0)</f>
        <v>1</v>
      </c>
      <c r="T52" s="22" t="n">
        <f aca="false">IFERROR(SUMIFS(Flow_LGA_Month!$K:$K,Flow_LGA_Month!$A:$A,A52,Flow_LGA_Month!$B:$B,C52,Flow_LGA_Month!$C:$C,"&gt;="&amp;Inputs!$B$28,Flow_LGA_Month!$C:$C,"&lt;="&amp;Inputs!$B$29)/SUMIFS(Flow_LGA_Month!$N:$N,Flow_LGA_Month!$A:$A,A52,Flow_LGA_Month!$B:$B,C52,Flow_LGA_Month!$C:$C,"&gt;="&amp;Inputs!$B$28,Flow_LGA_Month!$C:$C,"&lt;="&amp;Inputs!$B$29),"")</f>
        <v>0.179467987324149</v>
      </c>
      <c r="U52" s="22" t="n">
        <f aca="false">IFERROR(SUMIFS(Flow_LGA_Month!$K:$K,Flow_LGA_Month!$A:$A,A52,Flow_LGA_Month!$B:$B,C52,Flow_LGA_Month!$C:$C,"&gt;="&amp;Inputs!$B$30,Flow_LGA_Month!$C:$C,"&lt;="&amp;Inputs!$B$31)/SUMIFS(Flow_LGA_Month!$N:$N,Flow_LGA_Month!$A:$A,A52,Flow_LGA_Month!$B:$B,C52,Flow_LGA_Month!$C:$C,"&gt;="&amp;Inputs!$B$30,Flow_LGA_Month!$C:$C,"&lt;="&amp;Inputs!$B$31),"")</f>
        <v>0.0902359117289374</v>
      </c>
      <c r="V52" s="21" t="n">
        <f aca="false">IF(AND(ISNUMBER(T52),ISNUMBER(U52)),(T52-U52)*100,"")</f>
        <v>8.92320755952121</v>
      </c>
    </row>
    <row r="53" customFormat="false" ht="15" hidden="false" customHeight="false" outlineLevel="0" collapsed="false">
      <c r="A53" s="0" t="s">
        <v>9</v>
      </c>
      <c r="B53" s="0" t="n">
        <v>13550</v>
      </c>
      <c r="C53" s="0" t="s">
        <v>403</v>
      </c>
      <c r="D53" s="31" t="n">
        <v>57828</v>
      </c>
      <c r="E53" s="16" t="n">
        <v>8135</v>
      </c>
      <c r="F53" s="0" t="n">
        <v>2</v>
      </c>
      <c r="G53" s="16" t="n">
        <f aca="false">SUMIFS(Flow_LGA_Month!$N:$N,Flow_LGA_Month!$A:$A,A53,Flow_LGA_Month!$B:$B,C53,Flow_LGA_Month!$C:$C,"&gt;="&amp;IF(A53="NSW",Inputs!$B$18,Inputs!$B$19))</f>
        <v>458.575</v>
      </c>
      <c r="H53" s="16" t="n">
        <f aca="false">SUMIFS(Flow_LGA_Month!$K:$K,Flow_LGA_Month!$A:$A,A53,Flow_LGA_Month!$B:$B,C53,Flow_LGA_Month!$C:$C,"&gt;="&amp;IF(A53="NSW",Inputs!$B$18,Inputs!$B$19))</f>
        <v>14.025</v>
      </c>
      <c r="I53" s="16" t="n">
        <f aca="false">IF(A53="NSW",SUMIFS(Flow_LGA_Month!$L:$L,Flow_LGA_Month!$A:$A,A53,Flow_LGA_Month!$B:$B,C53,Flow_LGA_Month!$C:$C,"&gt;="&amp;IF(A53="NSW",Inputs!$B$18,Inputs!$B$19)),"n/a")</f>
        <v>10.2</v>
      </c>
      <c r="J53" s="22" t="n">
        <f aca="false">IF(G53&gt;0,H53/G53,"")</f>
        <v>0.0305838739573679</v>
      </c>
      <c r="K53" s="16" t="n">
        <f aca="false">SUMIFS(Flow_LGA_Month!$N:$N,Flow_LGA_Month!$A:$A,A53,Flow_LGA_Month!$B:$B,C53,Flow_LGA_Month!$C:$C,"&lt;="&amp;Inputs!$B$21)</f>
        <v>525.113</v>
      </c>
      <c r="L53" s="16" t="n">
        <f aca="false">SUMIFS(Flow_LGA_Month!$K:$K,Flow_LGA_Month!$A:$A,A53,Flow_LGA_Month!$B:$B,C53,Flow_LGA_Month!$C:$C,"&lt;="&amp;Inputs!$B$21)</f>
        <v>5.1</v>
      </c>
      <c r="M53" s="22" t="n">
        <f aca="false">IF(K53&gt;0,L53/K53,"")</f>
        <v>0.00971219527987309</v>
      </c>
      <c r="N53" s="21" t="n">
        <f aca="false">IF(AND(G53&gt;0,K53&gt;0),(J53-M53)*100,"")</f>
        <v>2.08716786774948</v>
      </c>
      <c r="O53" s="16" t="n">
        <f aca="false">IF(A53="NSW",SUMIFS(Stock_NSW_LGA!$J:$J,Stock_NSW_LGA!$A:$A,C53,Stock_NSW_LGA!$B:$B,Inputs!$B$22),SUMIFS(Stock_QLD_LGA!$D:$D,Stock_QLD_LGA!$A:$A,C53,Stock_QLD_LGA!$B:$B,Inputs!$B$23))</f>
        <v>52</v>
      </c>
      <c r="P53" s="16" t="n">
        <f aca="false">IF(A53="NSW",SUMIFS(Stock_NSW_LGA!$M:$M,Stock_NSW_LGA!$A:$A,C53,Stock_NSW_LGA!$B:$B,Inputs!$B$22),"n/a")</f>
        <v>12168.292</v>
      </c>
      <c r="Q53" s="21" t="n">
        <f aca="false">IF(A53="NSW",IF(P53&gt;0,O53/P53*1000,""),"n/a")</f>
        <v>4.27340172310132</v>
      </c>
      <c r="R53" s="21" t="n">
        <f aca="false">O53/E53*1000</f>
        <v>6.39213275968039</v>
      </c>
      <c r="S53" s="8" t="n">
        <f aca="false">IF(G53&gt;=Inputs!$B$12,1,0)</f>
        <v>1</v>
      </c>
      <c r="T53" s="22" t="n">
        <f aca="false">IFERROR(SUMIFS(Flow_LGA_Month!$K:$K,Flow_LGA_Month!$A:$A,A53,Flow_LGA_Month!$B:$B,C53,Flow_LGA_Month!$C:$C,"&gt;="&amp;Inputs!$B$28,Flow_LGA_Month!$C:$C,"&lt;="&amp;Inputs!$B$29)/SUMIFS(Flow_LGA_Month!$N:$N,Flow_LGA_Month!$A:$A,A53,Flow_LGA_Month!$B:$B,C53,Flow_LGA_Month!$C:$C,"&gt;="&amp;Inputs!$B$28,Flow_LGA_Month!$C:$C,"&lt;="&amp;Inputs!$B$29),"")</f>
        <v>0.0548959011060507</v>
      </c>
      <c r="U53" s="22" t="n">
        <f aca="false">IFERROR(SUMIFS(Flow_LGA_Month!$K:$K,Flow_LGA_Month!$A:$A,A53,Flow_LGA_Month!$B:$B,C53,Flow_LGA_Month!$C:$C,"&gt;="&amp;Inputs!$B$30,Flow_LGA_Month!$C:$C,"&lt;="&amp;Inputs!$B$31)/SUMIFS(Flow_LGA_Month!$N:$N,Flow_LGA_Month!$A:$A,A53,Flow_LGA_Month!$B:$B,C53,Flow_LGA_Month!$C:$C,"&gt;="&amp;Inputs!$B$30,Flow_LGA_Month!$C:$C,"&lt;="&amp;Inputs!$B$31),"")</f>
        <v>0.0131034884398113</v>
      </c>
      <c r="V53" s="21" t="n">
        <f aca="false">IF(AND(ISNUMBER(T53),ISNUMBER(U53)),(T53-U53)*100,"")</f>
        <v>4.17924126662394</v>
      </c>
    </row>
    <row r="54" customFormat="false" ht="15" hidden="false" customHeight="false" outlineLevel="0" collapsed="false">
      <c r="A54" s="0" t="s">
        <v>9</v>
      </c>
      <c r="B54" s="0" t="n">
        <v>17100</v>
      </c>
      <c r="C54" s="0" t="s">
        <v>404</v>
      </c>
      <c r="D54" s="31" t="n">
        <v>58090</v>
      </c>
      <c r="E54" s="16" t="n">
        <v>34937</v>
      </c>
      <c r="F54" s="0" t="n">
        <v>2</v>
      </c>
      <c r="G54" s="16" t="n">
        <f aca="false">SUMIFS(Flow_LGA_Month!$N:$N,Flow_LGA_Month!$A:$A,A54,Flow_LGA_Month!$B:$B,C54,Flow_LGA_Month!$C:$C,"&gt;="&amp;IF(A54="NSW",Inputs!$B$18,Inputs!$B$19))</f>
        <v>2126.972</v>
      </c>
      <c r="H54" s="16" t="n">
        <f aca="false">SUMIFS(Flow_LGA_Month!$K:$K,Flow_LGA_Month!$A:$A,A54,Flow_LGA_Month!$B:$B,C54,Flow_LGA_Month!$C:$C,"&gt;="&amp;IF(A54="NSW",Inputs!$B$18,Inputs!$B$19))</f>
        <v>386.325</v>
      </c>
      <c r="I54" s="16" t="n">
        <f aca="false">IF(A54="NSW",SUMIFS(Flow_LGA_Month!$L:$L,Flow_LGA_Month!$A:$A,A54,Flow_LGA_Month!$B:$B,C54,Flow_LGA_Month!$C:$C,"&gt;="&amp;IF(A54="NSW",Inputs!$B$18,Inputs!$B$19)),"n/a")</f>
        <v>168.3</v>
      </c>
      <c r="J54" s="22" t="n">
        <f aca="false">IF(G54&gt;0,H54/G54,"")</f>
        <v>0.181631446018095</v>
      </c>
      <c r="K54" s="16" t="n">
        <f aca="false">SUMIFS(Flow_LGA_Month!$N:$N,Flow_LGA_Month!$A:$A,A54,Flow_LGA_Month!$B:$B,C54,Flow_LGA_Month!$C:$C,"&lt;="&amp;Inputs!$B$21)</f>
        <v>1986.637</v>
      </c>
      <c r="L54" s="16" t="n">
        <f aca="false">SUMIFS(Flow_LGA_Month!$K:$K,Flow_LGA_Month!$A:$A,A54,Flow_LGA_Month!$B:$B,C54,Flow_LGA_Month!$C:$C,"&lt;="&amp;Inputs!$B$21)</f>
        <v>169.575</v>
      </c>
      <c r="M54" s="22" t="n">
        <f aca="false">IF(K54&gt;0,L54/K54,"")</f>
        <v>0.0853578182627224</v>
      </c>
      <c r="N54" s="21" t="n">
        <f aca="false">IF(AND(G54&gt;0,K54&gt;0),(J54-M54)*100,"")</f>
        <v>9.62736277553728</v>
      </c>
      <c r="O54" s="16" t="n">
        <f aca="false">IF(A54="NSW",SUMIFS(Stock_NSW_LGA!$J:$J,Stock_NSW_LGA!$A:$A,C54,Stock_NSW_LGA!$B:$B,Inputs!$B$22),SUMIFS(Stock_QLD_LGA!$D:$D,Stock_QLD_LGA!$A:$A,C54,Stock_QLD_LGA!$B:$B,Inputs!$B$23))</f>
        <v>1376.56</v>
      </c>
      <c r="P54" s="16" t="n">
        <f aca="false">IF(A54="NSW",SUMIFS(Stock_NSW_LGA!$M:$M,Stock_NSW_LGA!$A:$A,C54,Stock_NSW_LGA!$B:$B,Inputs!$B$22),"n/a")</f>
        <v>35401.586</v>
      </c>
      <c r="Q54" s="21" t="n">
        <f aca="false">IF(A54="NSW",IF(P54&gt;0,O54/P54*1000,""),"n/a")</f>
        <v>38.8841336091553</v>
      </c>
      <c r="R54" s="21" t="n">
        <f aca="false">O54/E54*1000</f>
        <v>39.401207888485</v>
      </c>
      <c r="S54" s="8" t="n">
        <f aca="false">IF(G54&gt;=Inputs!$B$12,1,0)</f>
        <v>1</v>
      </c>
      <c r="T54" s="22" t="n">
        <f aca="false">IFERROR(SUMIFS(Flow_LGA_Month!$K:$K,Flow_LGA_Month!$A:$A,A54,Flow_LGA_Month!$B:$B,C54,Flow_LGA_Month!$C:$C,"&gt;="&amp;Inputs!$B$28,Flow_LGA_Month!$C:$C,"&lt;="&amp;Inputs!$B$29)/SUMIFS(Flow_LGA_Month!$N:$N,Flow_LGA_Month!$A:$A,A54,Flow_LGA_Month!$B:$B,C54,Flow_LGA_Month!$C:$C,"&gt;="&amp;Inputs!$B$28,Flow_LGA_Month!$C:$C,"&lt;="&amp;Inputs!$B$29),"")</f>
        <v>0.22183908045977</v>
      </c>
      <c r="U54" s="22" t="n">
        <f aca="false">IFERROR(SUMIFS(Flow_LGA_Month!$K:$K,Flow_LGA_Month!$A:$A,A54,Flow_LGA_Month!$B:$B,C54,Flow_LGA_Month!$C:$C,"&gt;="&amp;Inputs!$B$30,Flow_LGA_Month!$C:$C,"&lt;="&amp;Inputs!$B$31)/SUMIFS(Flow_LGA_Month!$N:$N,Flow_LGA_Month!$A:$A,A54,Flow_LGA_Month!$B:$B,C54,Flow_LGA_Month!$C:$C,"&gt;="&amp;Inputs!$B$30,Flow_LGA_Month!$C:$C,"&lt;="&amp;Inputs!$B$31),"")</f>
        <v>0.112387021467893</v>
      </c>
      <c r="V54" s="21" t="n">
        <f aca="false">IF(AND(ISNUMBER(T54),ISNUMBER(U54)),(T54-U54)*100,"")</f>
        <v>10.9452058991877</v>
      </c>
    </row>
    <row r="55" customFormat="false" ht="15" hidden="false" customHeight="false" outlineLevel="0" collapsed="false">
      <c r="A55" s="0" t="s">
        <v>9</v>
      </c>
      <c r="B55" s="0" t="n">
        <v>12930</v>
      </c>
      <c r="C55" s="0" t="s">
        <v>405</v>
      </c>
      <c r="D55" s="31" t="n">
        <v>58246</v>
      </c>
      <c r="E55" s="16" t="n">
        <v>107901</v>
      </c>
      <c r="F55" s="0" t="n">
        <v>2</v>
      </c>
      <c r="G55" s="16" t="n">
        <f aca="false">SUMIFS(Flow_LGA_Month!$N:$N,Flow_LGA_Month!$A:$A,A55,Flow_LGA_Month!$B:$B,C55,Flow_LGA_Month!$C:$C,"&gt;="&amp;IF(A55="NSW",Inputs!$B$18,Inputs!$B$19))</f>
        <v>5150.779</v>
      </c>
      <c r="H55" s="16" t="n">
        <f aca="false">SUMIFS(Flow_LGA_Month!$K:$K,Flow_LGA_Month!$A:$A,A55,Flow_LGA_Month!$B:$B,C55,Flow_LGA_Month!$C:$C,"&gt;="&amp;IF(A55="NSW",Inputs!$B$18,Inputs!$B$19))</f>
        <v>956.25</v>
      </c>
      <c r="I55" s="16" t="n">
        <f aca="false">IF(A55="NSW",SUMIFS(Flow_LGA_Month!$L:$L,Flow_LGA_Month!$A:$A,A55,Flow_LGA_Month!$B:$B,C55,Flow_LGA_Month!$C:$C,"&gt;="&amp;IF(A55="NSW",Inputs!$B$18,Inputs!$B$19)),"n/a")</f>
        <v>323.85</v>
      </c>
      <c r="J55" s="22" t="n">
        <f aca="false">IF(G55&gt;0,H55/G55,"")</f>
        <v>0.18565152960358</v>
      </c>
      <c r="K55" s="16" t="n">
        <f aca="false">SUMIFS(Flow_LGA_Month!$N:$N,Flow_LGA_Month!$A:$A,A55,Flow_LGA_Month!$B:$B,C55,Flow_LGA_Month!$C:$C,"&lt;="&amp;Inputs!$B$21)</f>
        <v>4694.414</v>
      </c>
      <c r="L55" s="16" t="n">
        <f aca="false">SUMIFS(Flow_LGA_Month!$K:$K,Flow_LGA_Month!$A:$A,A55,Flow_LGA_Month!$B:$B,C55,Flow_LGA_Month!$C:$C,"&lt;="&amp;Inputs!$B$21)</f>
        <v>466.65</v>
      </c>
      <c r="M55" s="22" t="n">
        <f aca="false">IF(K55&gt;0,L55/K55,"")</f>
        <v>0.0994053783922764</v>
      </c>
      <c r="N55" s="21" t="n">
        <f aca="false">IF(AND(G55&gt;0,K55&gt;0),(J55-M55)*100,"")</f>
        <v>8.62461512113039</v>
      </c>
      <c r="O55" s="16" t="n">
        <f aca="false">IF(A55="NSW",SUMIFS(Stock_NSW_LGA!$J:$J,Stock_NSW_LGA!$A:$A,C55,Stock_NSW_LGA!$B:$B,Inputs!$B$22),SUMIFS(Stock_QLD_LGA!$D:$D,Stock_QLD_LGA!$A:$A,C55,Stock_QLD_LGA!$B:$B,Inputs!$B$23))</f>
        <v>2907.96</v>
      </c>
      <c r="P55" s="16" t="n">
        <f aca="false">IF(A55="NSW",SUMIFS(Stock_NSW_LGA!$M:$M,Stock_NSW_LGA!$A:$A,C55,Stock_NSW_LGA!$B:$B,Inputs!$B$22),"n/a")</f>
        <v>92834.404</v>
      </c>
      <c r="Q55" s="21" t="n">
        <f aca="false">IF(A55="NSW",IF(P55&gt;0,O55/P55*1000,""),"n/a")</f>
        <v>31.3241629687201</v>
      </c>
      <c r="R55" s="21" t="n">
        <f aca="false">O55/E55*1000</f>
        <v>26.9502599605194</v>
      </c>
      <c r="S55" s="8" t="n">
        <f aca="false">IF(G55&gt;=Inputs!$B$12,1,0)</f>
        <v>1</v>
      </c>
      <c r="T55" s="22" t="n">
        <f aca="false">IFERROR(SUMIFS(Flow_LGA_Month!$K:$K,Flow_LGA_Month!$A:$A,A55,Flow_LGA_Month!$B:$B,C55,Flow_LGA_Month!$C:$C,"&gt;="&amp;Inputs!$B$28,Flow_LGA_Month!$C:$C,"&lt;="&amp;Inputs!$B$29)/SUMIFS(Flow_LGA_Month!$N:$N,Flow_LGA_Month!$A:$A,A55,Flow_LGA_Month!$B:$B,C55,Flow_LGA_Month!$C:$C,"&gt;="&amp;Inputs!$B$28,Flow_LGA_Month!$C:$C,"&lt;="&amp;Inputs!$B$29),"")</f>
        <v>0.243930996799625</v>
      </c>
      <c r="U55" s="22" t="n">
        <f aca="false">IFERROR(SUMIFS(Flow_LGA_Month!$K:$K,Flow_LGA_Month!$A:$A,A55,Flow_LGA_Month!$B:$B,C55,Flow_LGA_Month!$C:$C,"&gt;="&amp;Inputs!$B$30,Flow_LGA_Month!$C:$C,"&lt;="&amp;Inputs!$B$31)/SUMIFS(Flow_LGA_Month!$N:$N,Flow_LGA_Month!$A:$A,A55,Flow_LGA_Month!$B:$B,C55,Flow_LGA_Month!$C:$C,"&gt;="&amp;Inputs!$B$30,Flow_LGA_Month!$C:$C,"&lt;="&amp;Inputs!$B$31),"")</f>
        <v>0.0943625181220741</v>
      </c>
      <c r="V55" s="21" t="n">
        <f aca="false">IF(AND(ISNUMBER(T55),ISNUMBER(U55)),(T55-U55)*100,"")</f>
        <v>14.9568478677551</v>
      </c>
    </row>
    <row r="56" customFormat="false" ht="15" hidden="false" customHeight="false" outlineLevel="0" collapsed="false">
      <c r="A56" s="0" t="s">
        <v>9</v>
      </c>
      <c r="B56" s="0" t="n">
        <v>14650</v>
      </c>
      <c r="C56" s="0" t="s">
        <v>406</v>
      </c>
      <c r="D56" s="31" t="n">
        <v>58267</v>
      </c>
      <c r="E56" s="16" t="n">
        <v>135601</v>
      </c>
      <c r="F56" s="0" t="n">
        <v>3</v>
      </c>
      <c r="G56" s="16" t="n">
        <f aca="false">SUMIFS(Flow_LGA_Month!$N:$N,Flow_LGA_Month!$A:$A,A56,Flow_LGA_Month!$B:$B,C56,Flow_LGA_Month!$C:$C,"&gt;="&amp;IF(A56="NSW",Inputs!$B$18,Inputs!$B$19))</f>
        <v>8489.009</v>
      </c>
      <c r="H56" s="16" t="n">
        <f aca="false">SUMIFS(Flow_LGA_Month!$K:$K,Flow_LGA_Month!$A:$A,A56,Flow_LGA_Month!$B:$B,C56,Flow_LGA_Month!$C:$C,"&gt;="&amp;IF(A56="NSW",Inputs!$B$18,Inputs!$B$19))</f>
        <v>1207.025</v>
      </c>
      <c r="I56" s="16" t="n">
        <f aca="false">IF(A56="NSW",SUMIFS(Flow_LGA_Month!$L:$L,Flow_LGA_Month!$A:$A,A56,Flow_LGA_Month!$B:$B,C56,Flow_LGA_Month!$C:$C,"&gt;="&amp;IF(A56="NSW",Inputs!$B$18,Inputs!$B$19)),"n/a")</f>
        <v>457.725</v>
      </c>
      <c r="J56" s="22" t="n">
        <f aca="false">IF(G56&gt;0,H56/G56,"")</f>
        <v>0.14218679706901</v>
      </c>
      <c r="K56" s="16" t="n">
        <f aca="false">SUMIFS(Flow_LGA_Month!$N:$N,Flow_LGA_Month!$A:$A,A56,Flow_LGA_Month!$B:$B,C56,Flow_LGA_Month!$C:$C,"&lt;="&amp;Inputs!$B$21)</f>
        <v>6831.669</v>
      </c>
      <c r="L56" s="16" t="n">
        <f aca="false">SUMIFS(Flow_LGA_Month!$K:$K,Flow_LGA_Month!$A:$A,A56,Flow_LGA_Month!$B:$B,C56,Flow_LGA_Month!$C:$C,"&lt;="&amp;Inputs!$B$21)</f>
        <v>385.05</v>
      </c>
      <c r="M56" s="22" t="n">
        <f aca="false">IF(K56&gt;0,L56/K56,"")</f>
        <v>0.0563625081952887</v>
      </c>
      <c r="N56" s="21" t="n">
        <f aca="false">IF(AND(G56&gt;0,K56&gt;0),(J56-M56)*100,"")</f>
        <v>8.58242888737213</v>
      </c>
      <c r="O56" s="16" t="n">
        <f aca="false">IF(A56="NSW",SUMIFS(Stock_NSW_LGA!$J:$J,Stock_NSW_LGA!$A:$A,C56,Stock_NSW_LGA!$B:$B,Inputs!$B$22),SUMIFS(Stock_QLD_LGA!$D:$D,Stock_QLD_LGA!$A:$A,C56,Stock_QLD_LGA!$B:$B,Inputs!$B$23))</f>
        <v>3275.2</v>
      </c>
      <c r="P56" s="16" t="n">
        <f aca="false">IF(A56="NSW",SUMIFS(Stock_NSW_LGA!$M:$M,Stock_NSW_LGA!$A:$A,C56,Stock_NSW_LGA!$B:$B,Inputs!$B$22),"n/a")</f>
        <v>163730.083</v>
      </c>
      <c r="Q56" s="21" t="n">
        <f aca="false">IF(A56="NSW",IF(P56&gt;0,O56/P56*1000,""),"n/a")</f>
        <v>20.003654429223</v>
      </c>
      <c r="R56" s="21" t="n">
        <f aca="false">O56/E56*1000</f>
        <v>24.1532142093347</v>
      </c>
      <c r="S56" s="8" t="n">
        <f aca="false">IF(G56&gt;=Inputs!$B$12,1,0)</f>
        <v>1</v>
      </c>
      <c r="T56" s="22" t="n">
        <f aca="false">IFERROR(SUMIFS(Flow_LGA_Month!$K:$K,Flow_LGA_Month!$A:$A,A56,Flow_LGA_Month!$B:$B,C56,Flow_LGA_Month!$C:$C,"&gt;="&amp;Inputs!$B$28,Flow_LGA_Month!$C:$C,"&lt;="&amp;Inputs!$B$29)/SUMIFS(Flow_LGA_Month!$N:$N,Flow_LGA_Month!$A:$A,A56,Flow_LGA_Month!$B:$B,C56,Flow_LGA_Month!$C:$C,"&gt;="&amp;Inputs!$B$28,Flow_LGA_Month!$C:$C,"&lt;="&amp;Inputs!$B$29),"")</f>
        <v>0.191388792677495</v>
      </c>
      <c r="U56" s="22" t="n">
        <f aca="false">IFERROR(SUMIFS(Flow_LGA_Month!$K:$K,Flow_LGA_Month!$A:$A,A56,Flow_LGA_Month!$B:$B,C56,Flow_LGA_Month!$C:$C,"&gt;="&amp;Inputs!$B$30,Flow_LGA_Month!$C:$C,"&lt;="&amp;Inputs!$B$31)/SUMIFS(Flow_LGA_Month!$N:$N,Flow_LGA_Month!$A:$A,A56,Flow_LGA_Month!$B:$B,C56,Flow_LGA_Month!$C:$C,"&gt;="&amp;Inputs!$B$30,Flow_LGA_Month!$C:$C,"&lt;="&amp;Inputs!$B$31),"")</f>
        <v>0.0714283101005061</v>
      </c>
      <c r="V56" s="21" t="n">
        <f aca="false">IF(AND(ISNUMBER(T56),ISNUMBER(U56)),(T56-U56)*100,"")</f>
        <v>11.9960482576988</v>
      </c>
    </row>
    <row r="57" customFormat="false" ht="15" hidden="false" customHeight="false" outlineLevel="0" collapsed="false">
      <c r="A57" s="0" t="s">
        <v>9</v>
      </c>
      <c r="B57" s="0" t="n">
        <v>11250</v>
      </c>
      <c r="C57" s="0" t="s">
        <v>407</v>
      </c>
      <c r="D57" s="31" t="n">
        <v>58284</v>
      </c>
      <c r="E57" s="16" t="n">
        <v>9762</v>
      </c>
      <c r="F57" s="0" t="n">
        <v>3</v>
      </c>
      <c r="G57" s="16" t="n">
        <f aca="false">SUMIFS(Flow_LGA_Month!$N:$N,Flow_LGA_Month!$A:$A,A57,Flow_LGA_Month!$B:$B,C57,Flow_LGA_Month!$C:$C,"&gt;="&amp;IF(A57="NSW",Inputs!$B$18,Inputs!$B$19))</f>
        <v>439.654</v>
      </c>
      <c r="H57" s="16" t="n">
        <f aca="false">SUMIFS(Flow_LGA_Month!$K:$K,Flow_LGA_Month!$A:$A,A57,Flow_LGA_Month!$B:$B,C57,Flow_LGA_Month!$C:$C,"&gt;="&amp;IF(A57="NSW",Inputs!$B$18,Inputs!$B$19))</f>
        <v>6.375</v>
      </c>
      <c r="I57" s="16" t="n">
        <f aca="false">IF(A57="NSW",SUMIFS(Flow_LGA_Month!$L:$L,Flow_LGA_Month!$A:$A,A57,Flow_LGA_Month!$B:$B,C57,Flow_LGA_Month!$C:$C,"&gt;="&amp;IF(A57="NSW",Inputs!$B$18,Inputs!$B$19)),"n/a")</f>
        <v>6.375</v>
      </c>
      <c r="J57" s="22" t="n">
        <f aca="false">IF(G57&gt;0,H57/G57,"")</f>
        <v>0.0145000386667698</v>
      </c>
      <c r="K57" s="16" t="n">
        <f aca="false">SUMIFS(Flow_LGA_Month!$N:$N,Flow_LGA_Month!$A:$A,A57,Flow_LGA_Month!$B:$B,C57,Flow_LGA_Month!$C:$C,"&lt;="&amp;Inputs!$B$21)</f>
        <v>498.95</v>
      </c>
      <c r="L57" s="16" t="n">
        <f aca="false">SUMIFS(Flow_LGA_Month!$K:$K,Flow_LGA_Month!$A:$A,A57,Flow_LGA_Month!$B:$B,C57,Flow_LGA_Month!$C:$C,"&lt;="&amp;Inputs!$B$21)</f>
        <v>2.55</v>
      </c>
      <c r="M57" s="22" t="n">
        <f aca="false">IF(K57&gt;0,L57/K57,"")</f>
        <v>0.00511073253833049</v>
      </c>
      <c r="N57" s="21" t="n">
        <f aca="false">IF(AND(G57&gt;0,K57&gt;0),(J57-M57)*100,"")</f>
        <v>0.938930612843928</v>
      </c>
      <c r="O57" s="16" t="n">
        <f aca="false">IF(A57="NSW",SUMIFS(Stock_NSW_LGA!$J:$J,Stock_NSW_LGA!$A:$A,C57,Stock_NSW_LGA!$B:$B,Inputs!$B$22),SUMIFS(Stock_QLD_LGA!$D:$D,Stock_QLD_LGA!$A:$A,C57,Stock_QLD_LGA!$B:$B,Inputs!$B$23))</f>
        <v>41.6</v>
      </c>
      <c r="P57" s="16" t="n">
        <f aca="false">IF(A57="NSW",SUMIFS(Stock_NSW_LGA!$M:$M,Stock_NSW_LGA!$A:$A,C57,Stock_NSW_LGA!$B:$B,Inputs!$B$22),"n/a")</f>
        <v>12079.1</v>
      </c>
      <c r="Q57" s="21" t="n">
        <f aca="false">IF(A57="NSW",IF(P57&gt;0,O57/P57*1000,""),"n/a")</f>
        <v>3.44396519608249</v>
      </c>
      <c r="R57" s="21" t="n">
        <f aca="false">O57/E57*1000</f>
        <v>4.26142183978693</v>
      </c>
      <c r="S57" s="8" t="n">
        <f aca="false">IF(G57&gt;=Inputs!$B$12,1,0)</f>
        <v>1</v>
      </c>
      <c r="T57" s="22" t="n">
        <f aca="false">IFERROR(SUMIFS(Flow_LGA_Month!$K:$K,Flow_LGA_Month!$A:$A,A57,Flow_LGA_Month!$B:$B,C57,Flow_LGA_Month!$C:$C,"&gt;="&amp;Inputs!$B$28,Flow_LGA_Month!$C:$C,"&lt;="&amp;Inputs!$B$29)/SUMIFS(Flow_LGA_Month!$N:$N,Flow_LGA_Month!$A:$A,A57,Flow_LGA_Month!$B:$B,C57,Flow_LGA_Month!$C:$C,"&gt;="&amp;Inputs!$B$28,Flow_LGA_Month!$C:$C,"&lt;="&amp;Inputs!$B$29),"")</f>
        <v>0.0301689460981496</v>
      </c>
      <c r="U57" s="22" t="n">
        <f aca="false">IFERROR(SUMIFS(Flow_LGA_Month!$K:$K,Flow_LGA_Month!$A:$A,A57,Flow_LGA_Month!$B:$B,C57,Flow_LGA_Month!$C:$C,"&gt;="&amp;Inputs!$B$30,Flow_LGA_Month!$C:$C,"&lt;="&amp;Inputs!$B$31)/SUMIFS(Flow_LGA_Month!$N:$N,Flow_LGA_Month!$A:$A,A57,Flow_LGA_Month!$B:$B,C57,Flow_LGA_Month!$C:$C,"&gt;="&amp;Inputs!$B$30,Flow_LGA_Month!$C:$C,"&lt;="&amp;Inputs!$B$31),"")</f>
        <v>0.00973457070543189</v>
      </c>
      <c r="V57" s="21" t="n">
        <f aca="false">IF(AND(ISNUMBER(T57),ISNUMBER(U57)),(T57-U57)*100,"")</f>
        <v>2.04343753927177</v>
      </c>
    </row>
    <row r="58" customFormat="false" ht="15" hidden="false" customHeight="false" outlineLevel="0" collapsed="false">
      <c r="A58" s="0" t="s">
        <v>9</v>
      </c>
      <c r="B58" s="0" t="n">
        <v>12390</v>
      </c>
      <c r="C58" s="0" t="s">
        <v>408</v>
      </c>
      <c r="D58" s="31" t="n">
        <v>58431</v>
      </c>
      <c r="E58" s="16" t="n">
        <v>34783</v>
      </c>
      <c r="F58" s="0" t="n">
        <v>3</v>
      </c>
      <c r="G58" s="16" t="n">
        <f aca="false">SUMIFS(Flow_LGA_Month!$N:$N,Flow_LGA_Month!$A:$A,A58,Flow_LGA_Month!$B:$B,C58,Flow_LGA_Month!$C:$C,"&gt;="&amp;IF(A58="NSW",Inputs!$B$18,Inputs!$B$19))</f>
        <v>1964.112</v>
      </c>
      <c r="H58" s="16" t="n">
        <f aca="false">SUMIFS(Flow_LGA_Month!$K:$K,Flow_LGA_Month!$A:$A,A58,Flow_LGA_Month!$B:$B,C58,Flow_LGA_Month!$C:$C,"&gt;="&amp;IF(A58="NSW",Inputs!$B$18,Inputs!$B$19))</f>
        <v>77.775</v>
      </c>
      <c r="I58" s="16" t="n">
        <f aca="false">IF(A58="NSW",SUMIFS(Flow_LGA_Month!$L:$L,Flow_LGA_Month!$A:$A,A58,Flow_LGA_Month!$B:$B,C58,Flow_LGA_Month!$C:$C,"&gt;="&amp;IF(A58="NSW",Inputs!$B$18,Inputs!$B$19)),"n/a")</f>
        <v>47.175</v>
      </c>
      <c r="J58" s="22" t="n">
        <f aca="false">IF(G58&gt;0,H58/G58,"")</f>
        <v>0.0395980473618612</v>
      </c>
      <c r="K58" s="16" t="n">
        <f aca="false">SUMIFS(Flow_LGA_Month!$N:$N,Flow_LGA_Month!$A:$A,A58,Flow_LGA_Month!$B:$B,C58,Flow_LGA_Month!$C:$C,"&lt;="&amp;Inputs!$B$21)</f>
        <v>1917.158</v>
      </c>
      <c r="L58" s="16" t="n">
        <f aca="false">SUMIFS(Flow_LGA_Month!$K:$K,Flow_LGA_Month!$A:$A,A58,Flow_LGA_Month!$B:$B,C58,Flow_LGA_Month!$C:$C,"&lt;="&amp;Inputs!$B$21)</f>
        <v>28.05</v>
      </c>
      <c r="M58" s="22" t="n">
        <f aca="false">IF(K58&gt;0,L58/K58,"")</f>
        <v>0.0146310319754553</v>
      </c>
      <c r="N58" s="21" t="n">
        <f aca="false">IF(AND(G58&gt;0,K58&gt;0),(J58-M58)*100,"")</f>
        <v>2.49670153864059</v>
      </c>
      <c r="O58" s="16" t="n">
        <f aca="false">IF(A58="NSW",SUMIFS(Stock_NSW_LGA!$J:$J,Stock_NSW_LGA!$A:$A,C58,Stock_NSW_LGA!$B:$B,Inputs!$B$22),SUMIFS(Stock_QLD_LGA!$D:$D,Stock_QLD_LGA!$A:$A,C58,Stock_QLD_LGA!$B:$B,Inputs!$B$23))</f>
        <v>293.6</v>
      </c>
      <c r="P58" s="16" t="n">
        <f aca="false">IF(A58="NSW",SUMIFS(Stock_NSW_LGA!$M:$M,Stock_NSW_LGA!$A:$A,C58,Stock_NSW_LGA!$B:$B,Inputs!$B$22),"n/a")</f>
        <v>40819.752</v>
      </c>
      <c r="Q58" s="21" t="n">
        <f aca="false">IF(A58="NSW",IF(P58&gt;0,O58/P58*1000,""),"n/a")</f>
        <v>7.19259636854237</v>
      </c>
      <c r="R58" s="21" t="n">
        <f aca="false">O58/E58*1000</f>
        <v>8.4409050398183</v>
      </c>
      <c r="S58" s="8" t="n">
        <f aca="false">IF(G58&gt;=Inputs!$B$12,1,0)</f>
        <v>1</v>
      </c>
      <c r="T58" s="22" t="n">
        <f aca="false">IFERROR(SUMIFS(Flow_LGA_Month!$K:$K,Flow_LGA_Month!$A:$A,A58,Flow_LGA_Month!$B:$B,C58,Flow_LGA_Month!$C:$C,"&gt;="&amp;Inputs!$B$28,Flow_LGA_Month!$C:$C,"&lt;="&amp;Inputs!$B$29)/SUMIFS(Flow_LGA_Month!$N:$N,Flow_LGA_Month!$A:$A,A58,Flow_LGA_Month!$B:$B,C58,Flow_LGA_Month!$C:$C,"&gt;="&amp;Inputs!$B$28,Flow_LGA_Month!$C:$C,"&lt;="&amp;Inputs!$B$29),"")</f>
        <v>0.0574113584911806</v>
      </c>
      <c r="U58" s="22" t="n">
        <f aca="false">IFERROR(SUMIFS(Flow_LGA_Month!$K:$K,Flow_LGA_Month!$A:$A,A58,Flow_LGA_Month!$B:$B,C58,Flow_LGA_Month!$C:$C,"&gt;="&amp;Inputs!$B$30,Flow_LGA_Month!$C:$C,"&lt;="&amp;Inputs!$B$31)/SUMIFS(Flow_LGA_Month!$N:$N,Flow_LGA_Month!$A:$A,A58,Flow_LGA_Month!$B:$B,C58,Flow_LGA_Month!$C:$C,"&gt;="&amp;Inputs!$B$30,Flow_LGA_Month!$C:$C,"&lt;="&amp;Inputs!$B$31),"")</f>
        <v>0.0136564532949297</v>
      </c>
      <c r="V58" s="21" t="n">
        <f aca="false">IF(AND(ISNUMBER(T58),ISNUMBER(U58)),(T58-U58)*100,"")</f>
        <v>4.37549051962509</v>
      </c>
    </row>
    <row r="59" customFormat="false" ht="15" hidden="false" customHeight="false" outlineLevel="0" collapsed="false">
      <c r="A59" s="0" t="s">
        <v>9</v>
      </c>
      <c r="B59" s="0" t="n">
        <v>11500</v>
      </c>
      <c r="C59" s="0" t="s">
        <v>409</v>
      </c>
      <c r="D59" s="31" t="n">
        <v>58570</v>
      </c>
      <c r="E59" s="16" t="n">
        <v>108290</v>
      </c>
      <c r="F59" s="0" t="n">
        <v>3</v>
      </c>
      <c r="G59" s="16" t="n">
        <f aca="false">SUMIFS(Flow_LGA_Month!$N:$N,Flow_LGA_Month!$A:$A,A59,Flow_LGA_Month!$B:$B,C59,Flow_LGA_Month!$C:$C,"&gt;="&amp;IF(A59="NSW",Inputs!$B$18,Inputs!$B$19))</f>
        <v>5895.987</v>
      </c>
      <c r="H59" s="16" t="n">
        <f aca="false">SUMIFS(Flow_LGA_Month!$K:$K,Flow_LGA_Month!$A:$A,A59,Flow_LGA_Month!$B:$B,C59,Flow_LGA_Month!$C:$C,"&gt;="&amp;IF(A59="NSW",Inputs!$B$18,Inputs!$B$19))</f>
        <v>772</v>
      </c>
      <c r="I59" s="16" t="n">
        <f aca="false">IF(A59="NSW",SUMIFS(Flow_LGA_Month!$L:$L,Flow_LGA_Month!$A:$A,A59,Flow_LGA_Month!$B:$B,C59,Flow_LGA_Month!$C:$C,"&gt;="&amp;IF(A59="NSW",Inputs!$B$18,Inputs!$B$19)),"n/a")</f>
        <v>275.4</v>
      </c>
      <c r="J59" s="22" t="n">
        <f aca="false">IF(G59&gt;0,H59/G59,"")</f>
        <v>0.130936516651071</v>
      </c>
      <c r="K59" s="16" t="n">
        <f aca="false">SUMIFS(Flow_LGA_Month!$N:$N,Flow_LGA_Month!$A:$A,A59,Flow_LGA_Month!$B:$B,C59,Flow_LGA_Month!$C:$C,"&lt;="&amp;Inputs!$B$21)</f>
        <v>4804.455</v>
      </c>
      <c r="L59" s="16" t="n">
        <f aca="false">SUMIFS(Flow_LGA_Month!$K:$K,Flow_LGA_Month!$A:$A,A59,Flow_LGA_Month!$B:$B,C59,Flow_LGA_Month!$C:$C,"&lt;="&amp;Inputs!$B$21)</f>
        <v>362.1</v>
      </c>
      <c r="M59" s="22" t="n">
        <f aca="false">IF(K59&gt;0,L59/K59,"")</f>
        <v>0.0753675494931267</v>
      </c>
      <c r="N59" s="21" t="n">
        <f aca="false">IF(AND(G59&gt;0,K59&gt;0),(J59-M59)*100,"")</f>
        <v>5.55689671579446</v>
      </c>
      <c r="O59" s="16" t="n">
        <f aca="false">IF(A59="NSW",SUMIFS(Stock_NSW_LGA!$J:$J,Stock_NSW_LGA!$A:$A,C59,Stock_NSW_LGA!$B:$B,Inputs!$B$22),SUMIFS(Stock_QLD_LGA!$D:$D,Stock_QLD_LGA!$A:$A,C59,Stock_QLD_LGA!$B:$B,Inputs!$B$23))</f>
        <v>2447.64</v>
      </c>
      <c r="P59" s="16" t="n">
        <f aca="false">IF(A59="NSW",SUMIFS(Stock_NSW_LGA!$M:$M,Stock_NSW_LGA!$A:$A,C59,Stock_NSW_LGA!$B:$B,Inputs!$B$22),"n/a")</f>
        <v>111951.116</v>
      </c>
      <c r="Q59" s="21" t="n">
        <f aca="false">IF(A59="NSW",IF(P59&gt;0,O59/P59*1000,""),"n/a")</f>
        <v>21.8634711957673</v>
      </c>
      <c r="R59" s="21" t="n">
        <f aca="false">O59/E59*1000</f>
        <v>22.6026410564226</v>
      </c>
      <c r="S59" s="8" t="n">
        <f aca="false">IF(G59&gt;=Inputs!$B$12,1,0)</f>
        <v>1</v>
      </c>
      <c r="T59" s="22" t="n">
        <f aca="false">IFERROR(SUMIFS(Flow_LGA_Month!$K:$K,Flow_LGA_Month!$A:$A,A59,Flow_LGA_Month!$B:$B,C59,Flow_LGA_Month!$C:$C,"&gt;="&amp;Inputs!$B$28,Flow_LGA_Month!$C:$C,"&lt;="&amp;Inputs!$B$29)/SUMIFS(Flow_LGA_Month!$N:$N,Flow_LGA_Month!$A:$A,A59,Flow_LGA_Month!$B:$B,C59,Flow_LGA_Month!$C:$C,"&gt;="&amp;Inputs!$B$28,Flow_LGA_Month!$C:$C,"&lt;="&amp;Inputs!$B$29),"")</f>
        <v>0.169917614635393</v>
      </c>
      <c r="U59" s="22" t="n">
        <f aca="false">IFERROR(SUMIFS(Flow_LGA_Month!$K:$K,Flow_LGA_Month!$A:$A,A59,Flow_LGA_Month!$B:$B,C59,Flow_LGA_Month!$C:$C,"&gt;="&amp;Inputs!$B$30,Flow_LGA_Month!$C:$C,"&lt;="&amp;Inputs!$B$31)/SUMIFS(Flow_LGA_Month!$N:$N,Flow_LGA_Month!$A:$A,A59,Flow_LGA_Month!$B:$B,C59,Flow_LGA_Month!$C:$C,"&gt;="&amp;Inputs!$B$30,Flow_LGA_Month!$C:$C,"&lt;="&amp;Inputs!$B$31),"")</f>
        <v>0.0769338369002658</v>
      </c>
      <c r="V59" s="21" t="n">
        <f aca="false">IF(AND(ISNUMBER(T59),ISNUMBER(U59)),(T59-U59)*100,"")</f>
        <v>9.29837777351277</v>
      </c>
    </row>
    <row r="60" customFormat="false" ht="15" hidden="false" customHeight="false" outlineLevel="0" collapsed="false">
      <c r="A60" s="0" t="s">
        <v>9</v>
      </c>
      <c r="B60" s="0" t="n">
        <v>18450</v>
      </c>
      <c r="C60" s="0" t="s">
        <v>410</v>
      </c>
      <c r="D60" s="31" t="n">
        <v>58764</v>
      </c>
      <c r="E60" s="16" t="n">
        <v>137857</v>
      </c>
      <c r="F60" s="0" t="n">
        <v>3</v>
      </c>
      <c r="G60" s="16" t="n">
        <f aca="false">SUMIFS(Flow_LGA_Month!$N:$N,Flow_LGA_Month!$A:$A,A60,Flow_LGA_Month!$B:$B,C60,Flow_LGA_Month!$C:$C,"&gt;="&amp;IF(A60="NSW",Inputs!$B$18,Inputs!$B$19))</f>
        <v>6540.812</v>
      </c>
      <c r="H60" s="16" t="n">
        <f aca="false">SUMIFS(Flow_LGA_Month!$K:$K,Flow_LGA_Month!$A:$A,A60,Flow_LGA_Month!$B:$B,C60,Flow_LGA_Month!$C:$C,"&gt;="&amp;IF(A60="NSW",Inputs!$B$18,Inputs!$B$19))</f>
        <v>1311.85</v>
      </c>
      <c r="I60" s="16" t="n">
        <f aca="false">IF(A60="NSW",SUMIFS(Flow_LGA_Month!$L:$L,Flow_LGA_Month!$A:$A,A60,Flow_LGA_Month!$B:$B,C60,Flow_LGA_Month!$C:$C,"&gt;="&amp;IF(A60="NSW",Inputs!$B$18,Inputs!$B$19)),"n/a")</f>
        <v>256.275</v>
      </c>
      <c r="J60" s="22" t="n">
        <f aca="false">IF(G60&gt;0,H60/G60,"")</f>
        <v>0.200563783212237</v>
      </c>
      <c r="K60" s="16" t="n">
        <f aca="false">SUMIFS(Flow_LGA_Month!$N:$N,Flow_LGA_Month!$A:$A,A60,Flow_LGA_Month!$B:$B,C60,Flow_LGA_Month!$C:$C,"&lt;="&amp;Inputs!$B$21)</f>
        <v>5149.895</v>
      </c>
      <c r="L60" s="16" t="n">
        <f aca="false">SUMIFS(Flow_LGA_Month!$K:$K,Flow_LGA_Month!$A:$A,A60,Flow_LGA_Month!$B:$B,C60,Flow_LGA_Month!$C:$C,"&lt;="&amp;Inputs!$B$21)</f>
        <v>447.525</v>
      </c>
      <c r="M60" s="22" t="n">
        <f aca="false">IF(K60&gt;0,L60/K60,"")</f>
        <v>0.0868998299965339</v>
      </c>
      <c r="N60" s="21" t="n">
        <f aca="false">IF(AND(G60&gt;0,K60&gt;0),(J60-M60)*100,"")</f>
        <v>11.3663953215703</v>
      </c>
      <c r="O60" s="16" t="n">
        <f aca="false">IF(A60="NSW",SUMIFS(Stock_NSW_LGA!$J:$J,Stock_NSW_LGA!$A:$A,C60,Stock_NSW_LGA!$B:$B,Inputs!$B$22),SUMIFS(Stock_QLD_LGA!$D:$D,Stock_QLD_LGA!$A:$A,C60,Stock_QLD_LGA!$B:$B,Inputs!$B$23))</f>
        <v>4082.56</v>
      </c>
      <c r="P60" s="16" t="n">
        <f aca="false">IF(A60="NSW",SUMIFS(Stock_NSW_LGA!$M:$M,Stock_NSW_LGA!$A:$A,C60,Stock_NSW_LGA!$B:$B,Inputs!$B$22),"n/a")</f>
        <v>146635.868</v>
      </c>
      <c r="Q60" s="21" t="n">
        <f aca="false">IF(A60="NSW",IF(P60&gt;0,O60/P60*1000,""),"n/a")</f>
        <v>27.8414828219246</v>
      </c>
      <c r="R60" s="21" t="n">
        <f aca="false">O60/E60*1000</f>
        <v>29.6144555590213</v>
      </c>
      <c r="S60" s="8" t="n">
        <f aca="false">IF(G60&gt;=Inputs!$B$12,1,0)</f>
        <v>1</v>
      </c>
      <c r="T60" s="22" t="n">
        <f aca="false">IFERROR(SUMIFS(Flow_LGA_Month!$K:$K,Flow_LGA_Month!$A:$A,A60,Flow_LGA_Month!$B:$B,C60,Flow_LGA_Month!$C:$C,"&gt;="&amp;Inputs!$B$28,Flow_LGA_Month!$C:$C,"&lt;="&amp;Inputs!$B$29)/SUMIFS(Flow_LGA_Month!$N:$N,Flow_LGA_Month!$A:$A,A60,Flow_LGA_Month!$B:$B,C60,Flow_LGA_Month!$C:$C,"&gt;="&amp;Inputs!$B$28,Flow_LGA_Month!$C:$C,"&lt;="&amp;Inputs!$B$29),"")</f>
        <v>0.266837239529968</v>
      </c>
      <c r="U60" s="22" t="n">
        <f aca="false">IFERROR(SUMIFS(Flow_LGA_Month!$K:$K,Flow_LGA_Month!$A:$A,A60,Flow_LGA_Month!$B:$B,C60,Flow_LGA_Month!$C:$C,"&gt;="&amp;Inputs!$B$30,Flow_LGA_Month!$C:$C,"&lt;="&amp;Inputs!$B$31)/SUMIFS(Flow_LGA_Month!$N:$N,Flow_LGA_Month!$A:$A,A60,Flow_LGA_Month!$B:$B,C60,Flow_LGA_Month!$C:$C,"&gt;="&amp;Inputs!$B$30,Flow_LGA_Month!$C:$C,"&lt;="&amp;Inputs!$B$31),"")</f>
        <v>0.10555979075379</v>
      </c>
      <c r="V60" s="21" t="n">
        <f aca="false">IF(AND(ISNUMBER(T60),ISNUMBER(U60)),(T60-U60)*100,"")</f>
        <v>16.1277448776178</v>
      </c>
    </row>
    <row r="61" customFormat="false" ht="15" hidden="false" customHeight="false" outlineLevel="0" collapsed="false">
      <c r="A61" s="0" t="s">
        <v>9</v>
      </c>
      <c r="B61" s="0" t="n">
        <v>16900</v>
      </c>
      <c r="C61" s="0" t="s">
        <v>411</v>
      </c>
      <c r="D61" s="31" t="n">
        <v>58886</v>
      </c>
      <c r="E61" s="16" t="n">
        <v>48351</v>
      </c>
      <c r="F61" s="0" t="n">
        <v>3</v>
      </c>
      <c r="G61" s="16" t="n">
        <f aca="false">SUMIFS(Flow_LGA_Month!$N:$N,Flow_LGA_Month!$A:$A,A61,Flow_LGA_Month!$B:$B,C61,Flow_LGA_Month!$C:$C,"&gt;="&amp;IF(A61="NSW",Inputs!$B$18,Inputs!$B$19))</f>
        <v>3070.744</v>
      </c>
      <c r="H61" s="16" t="n">
        <f aca="false">SUMIFS(Flow_LGA_Month!$K:$K,Flow_LGA_Month!$A:$A,A61,Flow_LGA_Month!$B:$B,C61,Flow_LGA_Month!$C:$C,"&gt;="&amp;IF(A61="NSW",Inputs!$B$18,Inputs!$B$19))</f>
        <v>467.925</v>
      </c>
      <c r="I61" s="16" t="n">
        <f aca="false">IF(A61="NSW",SUMIFS(Flow_LGA_Month!$L:$L,Flow_LGA_Month!$A:$A,A61,Flow_LGA_Month!$B:$B,C61,Flow_LGA_Month!$C:$C,"&gt;="&amp;IF(A61="NSW",Inputs!$B$18,Inputs!$B$19)),"n/a")</f>
        <v>109.65</v>
      </c>
      <c r="J61" s="22" t="n">
        <f aca="false">IF(G61&gt;0,H61/G61,"")</f>
        <v>0.15238163780504</v>
      </c>
      <c r="K61" s="16" t="n">
        <f aca="false">SUMIFS(Flow_LGA_Month!$N:$N,Flow_LGA_Month!$A:$A,A61,Flow_LGA_Month!$B:$B,C61,Flow_LGA_Month!$C:$C,"&lt;="&amp;Inputs!$B$21)</f>
        <v>2224.467</v>
      </c>
      <c r="L61" s="16" t="n">
        <f aca="false">SUMIFS(Flow_LGA_Month!$K:$K,Flow_LGA_Month!$A:$A,A61,Flow_LGA_Month!$B:$B,C61,Flow_LGA_Month!$C:$C,"&lt;="&amp;Inputs!$B$21)</f>
        <v>147.9</v>
      </c>
      <c r="M61" s="22" t="n">
        <f aca="false">IF(K61&gt;0,L61/K61,"")</f>
        <v>0.0664878373111402</v>
      </c>
      <c r="N61" s="21" t="n">
        <f aca="false">IF(AND(G61&gt;0,K61&gt;0),(J61-M61)*100,"")</f>
        <v>8.58938004938999</v>
      </c>
      <c r="O61" s="16" t="n">
        <f aca="false">IF(A61="NSW",SUMIFS(Stock_NSW_LGA!$J:$J,Stock_NSW_LGA!$A:$A,C61,Stock_NSW_LGA!$B:$B,Inputs!$B$22),SUMIFS(Stock_QLD_LGA!$D:$D,Stock_QLD_LGA!$A:$A,C61,Stock_QLD_LGA!$B:$B,Inputs!$B$23))</f>
        <v>1200.2</v>
      </c>
      <c r="P61" s="16" t="n">
        <f aca="false">IF(A61="NSW",SUMIFS(Stock_NSW_LGA!$M:$M,Stock_NSW_LGA!$A:$A,C61,Stock_NSW_LGA!$B:$B,Inputs!$B$22),"n/a")</f>
        <v>57720.254</v>
      </c>
      <c r="Q61" s="21" t="n">
        <f aca="false">IF(A61="NSW",IF(P61&gt;0,O61/P61*1000,""),"n/a")</f>
        <v>20.793394291023</v>
      </c>
      <c r="R61" s="21" t="n">
        <f aca="false">O61/E61*1000</f>
        <v>24.8226510310025</v>
      </c>
      <c r="S61" s="8" t="n">
        <f aca="false">IF(G61&gt;=Inputs!$B$12,1,0)</f>
        <v>1</v>
      </c>
      <c r="T61" s="22" t="n">
        <f aca="false">IFERROR(SUMIFS(Flow_LGA_Month!$K:$K,Flow_LGA_Month!$A:$A,A61,Flow_LGA_Month!$B:$B,C61,Flow_LGA_Month!$C:$C,"&gt;="&amp;Inputs!$B$28,Flow_LGA_Month!$C:$C,"&lt;="&amp;Inputs!$B$29)/SUMIFS(Flow_LGA_Month!$N:$N,Flow_LGA_Month!$A:$A,A61,Flow_LGA_Month!$B:$B,C61,Flow_LGA_Month!$C:$C,"&gt;="&amp;Inputs!$B$28,Flow_LGA_Month!$C:$C,"&lt;="&amp;Inputs!$B$29),"")</f>
        <v>0.199786072056691</v>
      </c>
      <c r="U61" s="22" t="n">
        <f aca="false">IFERROR(SUMIFS(Flow_LGA_Month!$K:$K,Flow_LGA_Month!$A:$A,A61,Flow_LGA_Month!$B:$B,C61,Flow_LGA_Month!$C:$C,"&gt;="&amp;Inputs!$B$30,Flow_LGA_Month!$C:$C,"&lt;="&amp;Inputs!$B$31)/SUMIFS(Flow_LGA_Month!$N:$N,Flow_LGA_Month!$A:$A,A61,Flow_LGA_Month!$B:$B,C61,Flow_LGA_Month!$C:$C,"&gt;="&amp;Inputs!$B$30,Flow_LGA_Month!$C:$C,"&lt;="&amp;Inputs!$B$31),"")</f>
        <v>0.0671043458052522</v>
      </c>
      <c r="V61" s="21" t="n">
        <f aca="false">IF(AND(ISNUMBER(T61),ISNUMBER(U61)),(T61-U61)*100,"")</f>
        <v>13.2681726251439</v>
      </c>
    </row>
    <row r="62" customFormat="false" ht="15" hidden="false" customHeight="false" outlineLevel="0" collapsed="false">
      <c r="A62" s="0" t="s">
        <v>9</v>
      </c>
      <c r="B62" s="0" t="n">
        <v>10900</v>
      </c>
      <c r="C62" s="0" t="s">
        <v>412</v>
      </c>
      <c r="D62" s="31" t="n">
        <v>58987</v>
      </c>
      <c r="E62" s="16" t="n">
        <v>50915</v>
      </c>
      <c r="F62" s="0" t="n">
        <v>3</v>
      </c>
      <c r="G62" s="16" t="n">
        <f aca="false">SUMIFS(Flow_LGA_Month!$N:$N,Flow_LGA_Month!$A:$A,A62,Flow_LGA_Month!$B:$B,C62,Flow_LGA_Month!$C:$C,"&gt;="&amp;IF(A62="NSW",Inputs!$B$18,Inputs!$B$19))</f>
        <v>2801.158</v>
      </c>
      <c r="H62" s="16" t="n">
        <f aca="false">SUMIFS(Flow_LGA_Month!$K:$K,Flow_LGA_Month!$A:$A,A62,Flow_LGA_Month!$B:$B,C62,Flow_LGA_Month!$C:$C,"&gt;="&amp;IF(A62="NSW",Inputs!$B$18,Inputs!$B$19))</f>
        <v>670.65</v>
      </c>
      <c r="I62" s="16" t="n">
        <f aca="false">IF(A62="NSW",SUMIFS(Flow_LGA_Month!$L:$L,Flow_LGA_Month!$A:$A,A62,Flow_LGA_Month!$B:$B,C62,Flow_LGA_Month!$C:$C,"&gt;="&amp;IF(A62="NSW",Inputs!$B$18,Inputs!$B$19)),"n/a")</f>
        <v>128.775</v>
      </c>
      <c r="J62" s="22" t="n">
        <f aca="false">IF(G62&gt;0,H62/G62,"")</f>
        <v>0.239418840351026</v>
      </c>
      <c r="K62" s="16" t="n">
        <f aca="false">SUMIFS(Flow_LGA_Month!$N:$N,Flow_LGA_Month!$A:$A,A62,Flow_LGA_Month!$B:$B,C62,Flow_LGA_Month!$C:$C,"&lt;="&amp;Inputs!$B$21)</f>
        <v>2067.965</v>
      </c>
      <c r="L62" s="16" t="n">
        <f aca="false">SUMIFS(Flow_LGA_Month!$K:$K,Flow_LGA_Month!$A:$A,A62,Flow_LGA_Month!$B:$B,C62,Flow_LGA_Month!$C:$C,"&lt;="&amp;Inputs!$B$21)</f>
        <v>228.225</v>
      </c>
      <c r="M62" s="22" t="n">
        <f aca="false">IF(K62&gt;0,L62/K62,"")</f>
        <v>0.110362119281516</v>
      </c>
      <c r="N62" s="21" t="n">
        <f aca="false">IF(AND(G62&gt;0,K62&gt;0),(J62-M62)*100,"")</f>
        <v>12.905672106951</v>
      </c>
      <c r="O62" s="16" t="n">
        <f aca="false">IF(A62="NSW",SUMIFS(Stock_NSW_LGA!$J:$J,Stock_NSW_LGA!$A:$A,C62,Stock_NSW_LGA!$B:$B,Inputs!$B$22),SUMIFS(Stock_QLD_LGA!$D:$D,Stock_QLD_LGA!$A:$A,C62,Stock_QLD_LGA!$B:$B,Inputs!$B$23))</f>
        <v>2033.44</v>
      </c>
      <c r="P62" s="16" t="n">
        <f aca="false">IF(A62="NSW",SUMIFS(Stock_NSW_LGA!$M:$M,Stock_NSW_LGA!$A:$A,C62,Stock_NSW_LGA!$B:$B,Inputs!$B$22),"n/a")</f>
        <v>55512.485</v>
      </c>
      <c r="Q62" s="21" t="n">
        <f aca="false">IF(A62="NSW",IF(P62&gt;0,O62/P62*1000,""),"n/a")</f>
        <v>36.6303183869358</v>
      </c>
      <c r="R62" s="21" t="n">
        <f aca="false">O62/E62*1000</f>
        <v>39.9379357753118</v>
      </c>
      <c r="S62" s="8" t="n">
        <f aca="false">IF(G62&gt;=Inputs!$B$12,1,0)</f>
        <v>1</v>
      </c>
      <c r="T62" s="22" t="n">
        <f aca="false">IFERROR(SUMIFS(Flow_LGA_Month!$K:$K,Flow_LGA_Month!$A:$A,A62,Flow_LGA_Month!$B:$B,C62,Flow_LGA_Month!$C:$C,"&gt;="&amp;Inputs!$B$28,Flow_LGA_Month!$C:$C,"&lt;="&amp;Inputs!$B$29)/SUMIFS(Flow_LGA_Month!$N:$N,Flow_LGA_Month!$A:$A,A62,Flow_LGA_Month!$B:$B,C62,Flow_LGA_Month!$C:$C,"&gt;="&amp;Inputs!$B$28,Flow_LGA_Month!$C:$C,"&lt;="&amp;Inputs!$B$29),"")</f>
        <v>0.307907121638611</v>
      </c>
      <c r="U62" s="22" t="n">
        <f aca="false">IFERROR(SUMIFS(Flow_LGA_Month!$K:$K,Flow_LGA_Month!$A:$A,A62,Flow_LGA_Month!$B:$B,C62,Flow_LGA_Month!$C:$C,"&gt;="&amp;Inputs!$B$30,Flow_LGA_Month!$C:$C,"&lt;="&amp;Inputs!$B$31)/SUMIFS(Flow_LGA_Month!$N:$N,Flow_LGA_Month!$A:$A,A62,Flow_LGA_Month!$B:$B,C62,Flow_LGA_Month!$C:$C,"&gt;="&amp;Inputs!$B$30,Flow_LGA_Month!$C:$C,"&lt;="&amp;Inputs!$B$31),"")</f>
        <v>0.133405552880757</v>
      </c>
      <c r="V62" s="21" t="n">
        <f aca="false">IF(AND(ISNUMBER(T62),ISNUMBER(U62)),(T62-U62)*100,"")</f>
        <v>17.4501568757854</v>
      </c>
    </row>
    <row r="63" customFormat="false" ht="15" hidden="false" customHeight="false" outlineLevel="0" collapsed="false">
      <c r="A63" s="0" t="s">
        <v>9</v>
      </c>
      <c r="B63" s="0" t="n">
        <v>17750</v>
      </c>
      <c r="C63" s="0" t="s">
        <v>413</v>
      </c>
      <c r="D63" s="31" t="n">
        <v>59030</v>
      </c>
      <c r="E63" s="16" t="n">
        <v>43893</v>
      </c>
      <c r="F63" s="0" t="n">
        <v>3</v>
      </c>
      <c r="G63" s="16" t="n">
        <f aca="false">SUMIFS(Flow_LGA_Month!$N:$N,Flow_LGA_Month!$A:$A,A63,Flow_LGA_Month!$B:$B,C63,Flow_LGA_Month!$C:$C,"&gt;="&amp;IF(A63="NSW",Inputs!$B$18,Inputs!$B$19))</f>
        <v>2404.582</v>
      </c>
      <c r="H63" s="16" t="n">
        <f aca="false">SUMIFS(Flow_LGA_Month!$K:$K,Flow_LGA_Month!$A:$A,A63,Flow_LGA_Month!$B:$B,C63,Flow_LGA_Month!$C:$C,"&gt;="&amp;IF(A63="NSW",Inputs!$B$18,Inputs!$B$19))</f>
        <v>153</v>
      </c>
      <c r="I63" s="16" t="n">
        <f aca="false">IF(A63="NSW",SUMIFS(Flow_LGA_Month!$L:$L,Flow_LGA_Month!$A:$A,A63,Flow_LGA_Month!$B:$B,C63,Flow_LGA_Month!$C:$C,"&gt;="&amp;IF(A63="NSW",Inputs!$B$18,Inputs!$B$19)),"n/a")</f>
        <v>108.375</v>
      </c>
      <c r="J63" s="22" t="n">
        <f aca="false">IF(G63&gt;0,H63/G63,"")</f>
        <v>0.0636285225457065</v>
      </c>
      <c r="K63" s="16" t="n">
        <f aca="false">SUMIFS(Flow_LGA_Month!$N:$N,Flow_LGA_Month!$A:$A,A63,Flow_LGA_Month!$B:$B,C63,Flow_LGA_Month!$C:$C,"&lt;="&amp;Inputs!$B$21)</f>
        <v>2191.895</v>
      </c>
      <c r="L63" s="16" t="n">
        <f aca="false">SUMIFS(Flow_LGA_Month!$K:$K,Flow_LGA_Month!$A:$A,A63,Flow_LGA_Month!$B:$B,C63,Flow_LGA_Month!$C:$C,"&lt;="&amp;Inputs!$B$21)</f>
        <v>49.725</v>
      </c>
      <c r="M63" s="22" t="n">
        <f aca="false">IF(K63&gt;0,L63/K63,"")</f>
        <v>0.0226858494590297</v>
      </c>
      <c r="N63" s="21" t="n">
        <f aca="false">IF(AND(G63&gt;0,K63&gt;0),(J63-M63)*100,"")</f>
        <v>4.09426730866767</v>
      </c>
      <c r="O63" s="16" t="n">
        <f aca="false">IF(A63="NSW",SUMIFS(Stock_NSW_LGA!$J:$J,Stock_NSW_LGA!$A:$A,C63,Stock_NSW_LGA!$B:$B,Inputs!$B$22),SUMIFS(Stock_QLD_LGA!$D:$D,Stock_QLD_LGA!$A:$A,C63,Stock_QLD_LGA!$B:$B,Inputs!$B$23))</f>
        <v>500.56</v>
      </c>
      <c r="P63" s="16" t="n">
        <f aca="false">IF(A63="NSW",SUMIFS(Stock_NSW_LGA!$M:$M,Stock_NSW_LGA!$A:$A,C63,Stock_NSW_LGA!$B:$B,Inputs!$B$22),"n/a")</f>
        <v>50071.583</v>
      </c>
      <c r="Q63" s="21" t="n">
        <f aca="false">IF(A63="NSW",IF(P63&gt;0,O63/P63*1000,""),"n/a")</f>
        <v>9.99688785553275</v>
      </c>
      <c r="R63" s="21" t="n">
        <f aca="false">O63/E63*1000</f>
        <v>11.4040963251544</v>
      </c>
      <c r="S63" s="8" t="n">
        <f aca="false">IF(G63&gt;=Inputs!$B$12,1,0)</f>
        <v>1</v>
      </c>
      <c r="T63" s="22" t="n">
        <f aca="false">IFERROR(SUMIFS(Flow_LGA_Month!$K:$K,Flow_LGA_Month!$A:$A,A63,Flow_LGA_Month!$B:$B,C63,Flow_LGA_Month!$C:$C,"&gt;="&amp;Inputs!$B$28,Flow_LGA_Month!$C:$C,"&lt;="&amp;Inputs!$B$29)/SUMIFS(Flow_LGA_Month!$N:$N,Flow_LGA_Month!$A:$A,A63,Flow_LGA_Month!$B:$B,C63,Flow_LGA_Month!$C:$C,"&gt;="&amp;Inputs!$B$28,Flow_LGA_Month!$C:$C,"&lt;="&amp;Inputs!$B$29),"")</f>
        <v>0.10829122008108</v>
      </c>
      <c r="U63" s="22" t="n">
        <f aca="false">IFERROR(SUMIFS(Flow_LGA_Month!$K:$K,Flow_LGA_Month!$A:$A,A63,Flow_LGA_Month!$B:$B,C63,Flow_LGA_Month!$C:$C,"&gt;="&amp;Inputs!$B$30,Flow_LGA_Month!$C:$C,"&lt;="&amp;Inputs!$B$31)/SUMIFS(Flow_LGA_Month!$N:$N,Flow_LGA_Month!$A:$A,A63,Flow_LGA_Month!$B:$B,C63,Flow_LGA_Month!$C:$C,"&gt;="&amp;Inputs!$B$30,Flow_LGA_Month!$C:$C,"&lt;="&amp;Inputs!$B$31),"")</f>
        <v>0.031610002809778</v>
      </c>
      <c r="V63" s="21" t="n">
        <f aca="false">IF(AND(ISNUMBER(T63),ISNUMBER(U63)),(T63-U63)*100,"")</f>
        <v>7.66812172713015</v>
      </c>
    </row>
    <row r="64" customFormat="false" ht="15" hidden="false" customHeight="false" outlineLevel="0" collapsed="false">
      <c r="A64" s="0" t="s">
        <v>9</v>
      </c>
      <c r="B64" s="0" t="n">
        <v>15650</v>
      </c>
      <c r="C64" s="0" t="s">
        <v>414</v>
      </c>
      <c r="D64" s="31" t="n">
        <v>59457</v>
      </c>
      <c r="E64" s="16" t="n">
        <v>9961</v>
      </c>
      <c r="F64" s="0" t="n">
        <v>3</v>
      </c>
      <c r="G64" s="16" t="n">
        <f aca="false">SUMIFS(Flow_LGA_Month!$N:$N,Flow_LGA_Month!$A:$A,A64,Flow_LGA_Month!$B:$B,C64,Flow_LGA_Month!$C:$C,"&gt;="&amp;IF(A64="NSW",Inputs!$B$18,Inputs!$B$19))</f>
        <v>749.377</v>
      </c>
      <c r="H64" s="16" t="n">
        <f aca="false">SUMIFS(Flow_LGA_Month!$K:$K,Flow_LGA_Month!$A:$A,A64,Flow_LGA_Month!$B:$B,C64,Flow_LGA_Month!$C:$C,"&gt;="&amp;IF(A64="NSW",Inputs!$B$18,Inputs!$B$19))</f>
        <v>29.325</v>
      </c>
      <c r="I64" s="16" t="n">
        <f aca="false">IF(A64="NSW",SUMIFS(Flow_LGA_Month!$L:$L,Flow_LGA_Month!$A:$A,A64,Flow_LGA_Month!$B:$B,C64,Flow_LGA_Month!$C:$C,"&gt;="&amp;IF(A64="NSW",Inputs!$B$18,Inputs!$B$19)),"n/a")</f>
        <v>10.2</v>
      </c>
      <c r="J64" s="22" t="n">
        <f aca="false">IF(G64&gt;0,H64/G64,"")</f>
        <v>0.0391325060683741</v>
      </c>
      <c r="K64" s="16" t="n">
        <f aca="false">SUMIFS(Flow_LGA_Month!$N:$N,Flow_LGA_Month!$A:$A,A64,Flow_LGA_Month!$B:$B,C64,Flow_LGA_Month!$C:$C,"&lt;="&amp;Inputs!$B$21)</f>
        <v>780.793</v>
      </c>
      <c r="L64" s="16" t="n">
        <f aca="false">SUMIFS(Flow_LGA_Month!$K:$K,Flow_LGA_Month!$A:$A,A64,Flow_LGA_Month!$B:$B,C64,Flow_LGA_Month!$C:$C,"&lt;="&amp;Inputs!$B$21)</f>
        <v>7.65</v>
      </c>
      <c r="M64" s="22" t="n">
        <f aca="false">IF(K64&gt;0,L64/K64,"")</f>
        <v>0.00979773128089007</v>
      </c>
      <c r="N64" s="21" t="n">
        <f aca="false">IF(AND(G64&gt;0,K64&gt;0),(J64-M64)*100,"")</f>
        <v>2.93347747874841</v>
      </c>
      <c r="O64" s="16" t="n">
        <f aca="false">IF(A64="NSW",SUMIFS(Stock_NSW_LGA!$J:$J,Stock_NSW_LGA!$A:$A,C64,Stock_NSW_LGA!$B:$B,Inputs!$B$22),SUMIFS(Stock_QLD_LGA!$D:$D,Stock_QLD_LGA!$A:$A,C64,Stock_QLD_LGA!$B:$B,Inputs!$B$23))</f>
        <v>131.04</v>
      </c>
      <c r="P64" s="16" t="n">
        <f aca="false">IF(A64="NSW",SUMIFS(Stock_NSW_LGA!$M:$M,Stock_NSW_LGA!$A:$A,C64,Stock_NSW_LGA!$B:$B,Inputs!$B$22),"n/a")</f>
        <v>16116.396</v>
      </c>
      <c r="Q64" s="21" t="n">
        <f aca="false">IF(A64="NSW",IF(P64&gt;0,O64/P64*1000,""),"n/a")</f>
        <v>8.13085009824777</v>
      </c>
      <c r="R64" s="21" t="n">
        <f aca="false">O64/E64*1000</f>
        <v>13.1553056921996</v>
      </c>
      <c r="S64" s="8" t="n">
        <f aca="false">IF(G64&gt;=Inputs!$B$12,1,0)</f>
        <v>1</v>
      </c>
      <c r="T64" s="22" t="n">
        <f aca="false">IFERROR(SUMIFS(Flow_LGA_Month!$K:$K,Flow_LGA_Month!$A:$A,A64,Flow_LGA_Month!$B:$B,C64,Flow_LGA_Month!$C:$C,"&gt;="&amp;Inputs!$B$28,Flow_LGA_Month!$C:$C,"&lt;="&amp;Inputs!$B$29)/SUMIFS(Flow_LGA_Month!$N:$N,Flow_LGA_Month!$A:$A,A64,Flow_LGA_Month!$B:$B,C64,Flow_LGA_Month!$C:$C,"&gt;="&amp;Inputs!$B$28,Flow_LGA_Month!$C:$C,"&lt;="&amp;Inputs!$B$29),"")</f>
        <v>0.0626235992089651</v>
      </c>
      <c r="U64" s="22" t="n">
        <f aca="false">IFERROR(SUMIFS(Flow_LGA_Month!$K:$K,Flow_LGA_Month!$A:$A,A64,Flow_LGA_Month!$B:$B,C64,Flow_LGA_Month!$C:$C,"&gt;="&amp;Inputs!$B$30,Flow_LGA_Month!$C:$C,"&lt;="&amp;Inputs!$B$31)/SUMIFS(Flow_LGA_Month!$N:$N,Flow_LGA_Month!$A:$A,A64,Flow_LGA_Month!$B:$B,C64,Flow_LGA_Month!$C:$C,"&gt;="&amp;Inputs!$B$30,Flow_LGA_Month!$C:$C,"&lt;="&amp;Inputs!$B$31),"")</f>
        <v>0.0240373609266975</v>
      </c>
      <c r="V64" s="21" t="n">
        <f aca="false">IF(AND(ISNUMBER(T64),ISNUMBER(U64)),(T64-U64)*100,"")</f>
        <v>3.85862382822676</v>
      </c>
    </row>
    <row r="65" customFormat="false" ht="15" hidden="false" customHeight="false" outlineLevel="0" collapsed="false">
      <c r="A65" s="0" t="s">
        <v>9</v>
      </c>
      <c r="B65" s="0" t="n">
        <v>10500</v>
      </c>
      <c r="C65" s="0" t="s">
        <v>415</v>
      </c>
      <c r="D65" s="31" t="n">
        <v>59885</v>
      </c>
      <c r="E65" s="16" t="n">
        <v>125172</v>
      </c>
      <c r="F65" s="0" t="n">
        <v>3</v>
      </c>
      <c r="G65" s="16" t="n">
        <f aca="false">SUMIFS(Flow_LGA_Month!$N:$N,Flow_LGA_Month!$A:$A,A65,Flow_LGA_Month!$B:$B,C65,Flow_LGA_Month!$C:$C,"&gt;="&amp;IF(A65="NSW",Inputs!$B$18,Inputs!$B$19))</f>
        <v>5193.84</v>
      </c>
      <c r="H65" s="16" t="n">
        <f aca="false">SUMIFS(Flow_LGA_Month!$K:$K,Flow_LGA_Month!$A:$A,A65,Flow_LGA_Month!$B:$B,C65,Flow_LGA_Month!$C:$C,"&gt;="&amp;IF(A65="NSW",Inputs!$B$18,Inputs!$B$19))</f>
        <v>960.075</v>
      </c>
      <c r="I65" s="16" t="n">
        <f aca="false">IF(A65="NSW",SUMIFS(Flow_LGA_Month!$L:$L,Flow_LGA_Month!$A:$A,A65,Flow_LGA_Month!$B:$B,C65,Flow_LGA_Month!$C:$C,"&gt;="&amp;IF(A65="NSW",Inputs!$B$18,Inputs!$B$19)),"n/a")</f>
        <v>306</v>
      </c>
      <c r="J65" s="22" t="n">
        <f aca="false">IF(G65&gt;0,H65/G65,"")</f>
        <v>0.184848782403771</v>
      </c>
      <c r="K65" s="16" t="n">
        <f aca="false">SUMIFS(Flow_LGA_Month!$N:$N,Flow_LGA_Month!$A:$A,A65,Flow_LGA_Month!$B:$B,C65,Flow_LGA_Month!$C:$C,"&lt;="&amp;Inputs!$B$21)</f>
        <v>4869.206</v>
      </c>
      <c r="L65" s="16" t="n">
        <f aca="false">SUMIFS(Flow_LGA_Month!$K:$K,Flow_LGA_Month!$A:$A,A65,Flow_LGA_Month!$B:$B,C65,Flow_LGA_Month!$C:$C,"&lt;="&amp;Inputs!$B$21)</f>
        <v>429.3</v>
      </c>
      <c r="M65" s="22" t="n">
        <f aca="false">IF(K65&gt;0,L65/K65,"")</f>
        <v>0.0881663252694587</v>
      </c>
      <c r="N65" s="21" t="n">
        <f aca="false">IF(AND(G65&gt;0,K65&gt;0),(J65-M65)*100,"")</f>
        <v>9.66824571343119</v>
      </c>
      <c r="O65" s="16" t="n">
        <f aca="false">IF(A65="NSW",SUMIFS(Stock_NSW_LGA!$J:$J,Stock_NSW_LGA!$A:$A,C65,Stock_NSW_LGA!$B:$B,Inputs!$B$22),SUMIFS(Stock_QLD_LGA!$D:$D,Stock_QLD_LGA!$A:$A,C65,Stock_QLD_LGA!$B:$B,Inputs!$B$23))</f>
        <v>3607.4</v>
      </c>
      <c r="P65" s="16" t="n">
        <f aca="false">IF(A65="NSW",SUMIFS(Stock_NSW_LGA!$M:$M,Stock_NSW_LGA!$A:$A,C65,Stock_NSW_LGA!$B:$B,Inputs!$B$22),"n/a")</f>
        <v>117644.717</v>
      </c>
      <c r="Q65" s="21" t="n">
        <f aca="false">IF(A65="NSW",IF(P65&gt;0,O65/P65*1000,""),"n/a")</f>
        <v>30.6635103725057</v>
      </c>
      <c r="R65" s="21" t="n">
        <f aca="false">O65/E65*1000</f>
        <v>28.8195443070335</v>
      </c>
      <c r="S65" s="8" t="n">
        <f aca="false">IF(G65&gt;=Inputs!$B$12,1,0)</f>
        <v>1</v>
      </c>
      <c r="T65" s="22" t="n">
        <f aca="false">IFERROR(SUMIFS(Flow_LGA_Month!$K:$K,Flow_LGA_Month!$A:$A,A65,Flow_LGA_Month!$B:$B,C65,Flow_LGA_Month!$C:$C,"&gt;="&amp;Inputs!$B$28,Flow_LGA_Month!$C:$C,"&lt;="&amp;Inputs!$B$29)/SUMIFS(Flow_LGA_Month!$N:$N,Flow_LGA_Month!$A:$A,A65,Flow_LGA_Month!$B:$B,C65,Flow_LGA_Month!$C:$C,"&gt;="&amp;Inputs!$B$28,Flow_LGA_Month!$C:$C,"&lt;="&amp;Inputs!$B$29),"")</f>
        <v>0.233518532329033</v>
      </c>
      <c r="U65" s="22" t="n">
        <f aca="false">IFERROR(SUMIFS(Flow_LGA_Month!$K:$K,Flow_LGA_Month!$A:$A,A65,Flow_LGA_Month!$B:$B,C65,Flow_LGA_Month!$C:$C,"&gt;="&amp;Inputs!$B$30,Flow_LGA_Month!$C:$C,"&lt;="&amp;Inputs!$B$31)/SUMIFS(Flow_LGA_Month!$N:$N,Flow_LGA_Month!$A:$A,A65,Flow_LGA_Month!$B:$B,C65,Flow_LGA_Month!$C:$C,"&gt;="&amp;Inputs!$B$30,Flow_LGA_Month!$C:$C,"&lt;="&amp;Inputs!$B$31),"")</f>
        <v>0.106549562120762</v>
      </c>
      <c r="V65" s="21" t="n">
        <f aca="false">IF(AND(ISNUMBER(T65),ISNUMBER(U65)),(T65-U65)*100,"")</f>
        <v>12.696897020827</v>
      </c>
    </row>
    <row r="66" customFormat="false" ht="15" hidden="false" customHeight="false" outlineLevel="0" collapsed="false">
      <c r="A66" s="0" t="s">
        <v>9</v>
      </c>
      <c r="B66" s="0" t="n">
        <v>13800</v>
      </c>
      <c r="C66" s="0" t="s">
        <v>416</v>
      </c>
      <c r="D66" s="31" t="n">
        <v>60727</v>
      </c>
      <c r="E66" s="16" t="n">
        <v>45221</v>
      </c>
      <c r="F66" s="0" t="n">
        <v>3</v>
      </c>
      <c r="G66" s="16" t="n">
        <f aca="false">SUMIFS(Flow_LGA_Month!$N:$N,Flow_LGA_Month!$A:$A,A66,Flow_LGA_Month!$B:$B,C66,Flow_LGA_Month!$C:$C,"&gt;="&amp;IF(A66="NSW",Inputs!$B$18,Inputs!$B$19))</f>
        <v>2721.547</v>
      </c>
      <c r="H66" s="16" t="n">
        <f aca="false">SUMIFS(Flow_LGA_Month!$K:$K,Flow_LGA_Month!$A:$A,A66,Flow_LGA_Month!$B:$B,C66,Flow_LGA_Month!$C:$C,"&gt;="&amp;IF(A66="NSW",Inputs!$B$18,Inputs!$B$19))</f>
        <v>274.125</v>
      </c>
      <c r="I66" s="16" t="n">
        <f aca="false">IF(A66="NSW",SUMIFS(Flow_LGA_Month!$L:$L,Flow_LGA_Month!$A:$A,A66,Flow_LGA_Month!$B:$B,C66,Flow_LGA_Month!$C:$C,"&gt;="&amp;IF(A66="NSW",Inputs!$B$18,Inputs!$B$19)),"n/a")</f>
        <v>99.45</v>
      </c>
      <c r="J66" s="22" t="n">
        <f aca="false">IF(G66&gt;0,H66/G66,"")</f>
        <v>0.100723963245904</v>
      </c>
      <c r="K66" s="16" t="n">
        <f aca="false">SUMIFS(Flow_LGA_Month!$N:$N,Flow_LGA_Month!$A:$A,A66,Flow_LGA_Month!$B:$B,C66,Flow_LGA_Month!$C:$C,"&lt;="&amp;Inputs!$B$21)</f>
        <v>2154.41</v>
      </c>
      <c r="L66" s="16" t="n">
        <f aca="false">SUMIFS(Flow_LGA_Month!$K:$K,Flow_LGA_Month!$A:$A,A66,Flow_LGA_Month!$B:$B,C66,Flow_LGA_Month!$C:$C,"&lt;="&amp;Inputs!$B$21)</f>
        <v>84.15</v>
      </c>
      <c r="M66" s="22" t="n">
        <f aca="false">IF(K66&gt;0,L66/K66,"")</f>
        <v>0.0390594176595913</v>
      </c>
      <c r="N66" s="21" t="n">
        <f aca="false">IF(AND(G66&gt;0,K66&gt;0),(J66-M66)*100,"")</f>
        <v>6.16645455863127</v>
      </c>
      <c r="O66" s="16" t="n">
        <f aca="false">IF(A66="NSW",SUMIFS(Stock_NSW_LGA!$J:$J,Stock_NSW_LGA!$A:$A,C66,Stock_NSW_LGA!$B:$B,Inputs!$B$22),SUMIFS(Stock_QLD_LGA!$D:$D,Stock_QLD_LGA!$A:$A,C66,Stock_QLD_LGA!$B:$B,Inputs!$B$23))</f>
        <v>863.64</v>
      </c>
      <c r="P66" s="16" t="n">
        <f aca="false">IF(A66="NSW",SUMIFS(Stock_NSW_LGA!$M:$M,Stock_NSW_LGA!$A:$A,C66,Stock_NSW_LGA!$B:$B,Inputs!$B$22),"n/a")</f>
        <v>55161.815</v>
      </c>
      <c r="Q66" s="21" t="n">
        <f aca="false">IF(A66="NSW",IF(P66&gt;0,O66/P66*1000,""),"n/a")</f>
        <v>15.6564826592453</v>
      </c>
      <c r="R66" s="21" t="n">
        <f aca="false">O66/E66*1000</f>
        <v>19.098206585436</v>
      </c>
      <c r="S66" s="8" t="n">
        <f aca="false">IF(G66&gt;=Inputs!$B$12,1,0)</f>
        <v>1</v>
      </c>
      <c r="T66" s="22" t="n">
        <f aca="false">IFERROR(SUMIFS(Flow_LGA_Month!$K:$K,Flow_LGA_Month!$A:$A,A66,Flow_LGA_Month!$B:$B,C66,Flow_LGA_Month!$C:$C,"&gt;="&amp;Inputs!$B$28,Flow_LGA_Month!$C:$C,"&lt;="&amp;Inputs!$B$29)/SUMIFS(Flow_LGA_Month!$N:$N,Flow_LGA_Month!$A:$A,A66,Flow_LGA_Month!$B:$B,C66,Flow_LGA_Month!$C:$C,"&gt;="&amp;Inputs!$B$28,Flow_LGA_Month!$C:$C,"&lt;="&amp;Inputs!$B$29),"")</f>
        <v>0.145848246241947</v>
      </c>
      <c r="U66" s="22" t="n">
        <f aca="false">IFERROR(SUMIFS(Flow_LGA_Month!$K:$K,Flow_LGA_Month!$A:$A,A66,Flow_LGA_Month!$B:$B,C66,Flow_LGA_Month!$C:$C,"&gt;="&amp;Inputs!$B$30,Flow_LGA_Month!$C:$C,"&lt;="&amp;Inputs!$B$31)/SUMIFS(Flow_LGA_Month!$N:$N,Flow_LGA_Month!$A:$A,A66,Flow_LGA_Month!$B:$B,C66,Flow_LGA_Month!$C:$C,"&gt;="&amp;Inputs!$B$30,Flow_LGA_Month!$C:$C,"&lt;="&amp;Inputs!$B$31),"")</f>
        <v>0.0475014864410723</v>
      </c>
      <c r="V66" s="21" t="n">
        <f aca="false">IF(AND(ISNUMBER(T66),ISNUMBER(U66)),(T66-U66)*100,"")</f>
        <v>9.83467598008747</v>
      </c>
    </row>
    <row r="67" customFormat="false" ht="15" hidden="false" customHeight="false" outlineLevel="0" collapsed="false">
      <c r="A67" s="0" t="s">
        <v>9</v>
      </c>
      <c r="B67" s="0" t="n">
        <v>17000</v>
      </c>
      <c r="C67" s="0" t="s">
        <v>417</v>
      </c>
      <c r="D67" s="31" t="n">
        <v>60741</v>
      </c>
      <c r="E67" s="16" t="n">
        <v>16090</v>
      </c>
      <c r="F67" s="0" t="n">
        <v>3</v>
      </c>
      <c r="G67" s="16" t="n">
        <f aca="false">SUMIFS(Flow_LGA_Month!$N:$N,Flow_LGA_Month!$A:$A,A67,Flow_LGA_Month!$B:$B,C67,Flow_LGA_Month!$C:$C,"&gt;="&amp;IF(A67="NSW",Inputs!$B$18,Inputs!$B$19))</f>
        <v>1293.275</v>
      </c>
      <c r="H67" s="16" t="n">
        <f aca="false">SUMIFS(Flow_LGA_Month!$K:$K,Flow_LGA_Month!$A:$A,A67,Flow_LGA_Month!$B:$B,C67,Flow_LGA_Month!$C:$C,"&gt;="&amp;IF(A67="NSW",Inputs!$B$18,Inputs!$B$19))</f>
        <v>109.65</v>
      </c>
      <c r="I67" s="16" t="n">
        <f aca="false">IF(A67="NSW",SUMIFS(Flow_LGA_Month!$L:$L,Flow_LGA_Month!$A:$A,A67,Flow_LGA_Month!$B:$B,C67,Flow_LGA_Month!$C:$C,"&gt;="&amp;IF(A67="NSW",Inputs!$B$18,Inputs!$B$19)),"n/a")</f>
        <v>35.7</v>
      </c>
      <c r="J67" s="22" t="n">
        <f aca="false">IF(G67&gt;0,H67/G67,"")</f>
        <v>0.0847847518895826</v>
      </c>
      <c r="K67" s="16" t="n">
        <f aca="false">SUMIFS(Flow_LGA_Month!$N:$N,Flow_LGA_Month!$A:$A,A67,Flow_LGA_Month!$B:$B,C67,Flow_LGA_Month!$C:$C,"&lt;="&amp;Inputs!$B$21)</f>
        <v>1127.644</v>
      </c>
      <c r="L67" s="16" t="n">
        <f aca="false">SUMIFS(Flow_LGA_Month!$K:$K,Flow_LGA_Month!$A:$A,A67,Flow_LGA_Month!$B:$B,C67,Flow_LGA_Month!$C:$C,"&lt;="&amp;Inputs!$B$21)</f>
        <v>26.775</v>
      </c>
      <c r="M67" s="22" t="n">
        <f aca="false">IF(K67&gt;0,L67/K67,"")</f>
        <v>0.0237441958632334</v>
      </c>
      <c r="N67" s="21" t="n">
        <f aca="false">IF(AND(G67&gt;0,K67&gt;0),(J67-M67)*100,"")</f>
        <v>6.10405560263492</v>
      </c>
      <c r="O67" s="16" t="n">
        <f aca="false">IF(A67="NSW",SUMIFS(Stock_NSW_LGA!$J:$J,Stock_NSW_LGA!$A:$A,C67,Stock_NSW_LGA!$B:$B,Inputs!$B$22),SUMIFS(Stock_QLD_LGA!$D:$D,Stock_QLD_LGA!$A:$A,C67,Stock_QLD_LGA!$B:$B,Inputs!$B$23))</f>
        <v>293.4</v>
      </c>
      <c r="P67" s="16" t="n">
        <f aca="false">IF(A67="NSW",SUMIFS(Stock_NSW_LGA!$M:$M,Stock_NSW_LGA!$A:$A,C67,Stock_NSW_LGA!$B:$B,Inputs!$B$22),"n/a")</f>
        <v>23615.943</v>
      </c>
      <c r="Q67" s="21" t="n">
        <f aca="false">IF(A67="NSW",IF(P67&gt;0,O67/P67*1000,""),"n/a")</f>
        <v>12.4238104741361</v>
      </c>
      <c r="R67" s="21" t="n">
        <f aca="false">O67/E67*1000</f>
        <v>18.2349285270354</v>
      </c>
      <c r="S67" s="8" t="n">
        <f aca="false">IF(G67&gt;=Inputs!$B$12,1,0)</f>
        <v>1</v>
      </c>
      <c r="T67" s="22" t="n">
        <f aca="false">IFERROR(SUMIFS(Flow_LGA_Month!$K:$K,Flow_LGA_Month!$A:$A,A67,Flow_LGA_Month!$B:$B,C67,Flow_LGA_Month!$C:$C,"&gt;="&amp;Inputs!$B$28,Flow_LGA_Month!$C:$C,"&lt;="&amp;Inputs!$B$29)/SUMIFS(Flow_LGA_Month!$N:$N,Flow_LGA_Month!$A:$A,A67,Flow_LGA_Month!$B:$B,C67,Flow_LGA_Month!$C:$C,"&gt;="&amp;Inputs!$B$28,Flow_LGA_Month!$C:$C,"&lt;="&amp;Inputs!$B$29),"")</f>
        <v>0.134518502888191</v>
      </c>
      <c r="U67" s="22" t="n">
        <f aca="false">IFERROR(SUMIFS(Flow_LGA_Month!$K:$K,Flow_LGA_Month!$A:$A,A67,Flow_LGA_Month!$B:$B,C67,Flow_LGA_Month!$C:$C,"&gt;="&amp;Inputs!$B$30,Flow_LGA_Month!$C:$C,"&lt;="&amp;Inputs!$B$31)/SUMIFS(Flow_LGA_Month!$N:$N,Flow_LGA_Month!$A:$A,A67,Flow_LGA_Month!$B:$B,C67,Flow_LGA_Month!$C:$C,"&gt;="&amp;Inputs!$B$30,Flow_LGA_Month!$C:$C,"&lt;="&amp;Inputs!$B$31),"")</f>
        <v>0.0349152980731928</v>
      </c>
      <c r="V67" s="21" t="n">
        <f aca="false">IF(AND(ISNUMBER(T67),ISNUMBER(U67)),(T67-U67)*100,"")</f>
        <v>9.96032048149986</v>
      </c>
    </row>
    <row r="68" customFormat="false" ht="15" hidden="false" customHeight="false" outlineLevel="0" collapsed="false">
      <c r="A68" s="0" t="s">
        <v>9</v>
      </c>
      <c r="B68" s="0" t="n">
        <v>16150</v>
      </c>
      <c r="C68" s="0" t="s">
        <v>418</v>
      </c>
      <c r="D68" s="31" t="n">
        <v>60777</v>
      </c>
      <c r="E68" s="16" t="n">
        <v>27666</v>
      </c>
      <c r="F68" s="0" t="n">
        <v>3</v>
      </c>
      <c r="G68" s="16" t="n">
        <f aca="false">SUMIFS(Flow_LGA_Month!$N:$N,Flow_LGA_Month!$A:$A,A68,Flow_LGA_Month!$B:$B,C68,Flow_LGA_Month!$C:$C,"&gt;="&amp;IF(A68="NSW",Inputs!$B$18,Inputs!$B$19))</f>
        <v>1658.231</v>
      </c>
      <c r="H68" s="16" t="n">
        <f aca="false">SUMIFS(Flow_LGA_Month!$K:$K,Flow_LGA_Month!$A:$A,A68,Flow_LGA_Month!$B:$B,C68,Flow_LGA_Month!$C:$C,"&gt;="&amp;IF(A68="NSW",Inputs!$B$18,Inputs!$B$19))</f>
        <v>158.1</v>
      </c>
      <c r="I68" s="16" t="n">
        <f aca="false">IF(A68="NSW",SUMIFS(Flow_LGA_Month!$L:$L,Flow_LGA_Month!$A:$A,A68,Flow_LGA_Month!$B:$B,C68,Flow_LGA_Month!$C:$C,"&gt;="&amp;IF(A68="NSW",Inputs!$B$18,Inputs!$B$19)),"n/a")</f>
        <v>84.15</v>
      </c>
      <c r="J68" s="22" t="n">
        <f aca="false">IF(G68&gt;0,H68/G68,"")</f>
        <v>0.0953425668679454</v>
      </c>
      <c r="K68" s="16" t="n">
        <f aca="false">SUMIFS(Flow_LGA_Month!$N:$N,Flow_LGA_Month!$A:$A,A68,Flow_LGA_Month!$B:$B,C68,Flow_LGA_Month!$C:$C,"&lt;="&amp;Inputs!$B$21)</f>
        <v>1496.374</v>
      </c>
      <c r="L68" s="16" t="n">
        <f aca="false">SUMIFS(Flow_LGA_Month!$K:$K,Flow_LGA_Month!$A:$A,A68,Flow_LGA_Month!$B:$B,C68,Flow_LGA_Month!$C:$C,"&lt;="&amp;Inputs!$B$21)</f>
        <v>66.3</v>
      </c>
      <c r="M68" s="22" t="n">
        <f aca="false">IF(K68&gt;0,L68/K68,"")</f>
        <v>0.0443071050419213</v>
      </c>
      <c r="N68" s="21" t="n">
        <f aca="false">IF(AND(G68&gt;0,K68&gt;0),(J68-M68)*100,"")</f>
        <v>5.10354618260241</v>
      </c>
      <c r="O68" s="16" t="n">
        <f aca="false">IF(A68="NSW",SUMIFS(Stock_NSW_LGA!$J:$J,Stock_NSW_LGA!$A:$A,C68,Stock_NSW_LGA!$B:$B,Inputs!$B$22),SUMIFS(Stock_QLD_LGA!$D:$D,Stock_QLD_LGA!$A:$A,C68,Stock_QLD_LGA!$B:$B,Inputs!$B$23))</f>
        <v>528.64</v>
      </c>
      <c r="P68" s="16" t="n">
        <f aca="false">IF(A68="NSW",SUMIFS(Stock_NSW_LGA!$M:$M,Stock_NSW_LGA!$A:$A,C68,Stock_NSW_LGA!$B:$B,Inputs!$B$22),"n/a")</f>
        <v>34509.533</v>
      </c>
      <c r="Q68" s="21" t="n">
        <f aca="false">IF(A68="NSW",IF(P68&gt;0,O68/P68*1000,""),"n/a")</f>
        <v>15.3186657147751</v>
      </c>
      <c r="R68" s="21" t="n">
        <f aca="false">O68/E68*1000</f>
        <v>19.1079303115738</v>
      </c>
      <c r="S68" s="8" t="n">
        <f aca="false">IF(G68&gt;=Inputs!$B$12,1,0)</f>
        <v>1</v>
      </c>
      <c r="T68" s="22" t="n">
        <f aca="false">IFERROR(SUMIFS(Flow_LGA_Month!$K:$K,Flow_LGA_Month!$A:$A,A68,Flow_LGA_Month!$B:$B,C68,Flow_LGA_Month!$C:$C,"&gt;="&amp;Inputs!$B$28,Flow_LGA_Month!$C:$C,"&lt;="&amp;Inputs!$B$29)/SUMIFS(Flow_LGA_Month!$N:$N,Flow_LGA_Month!$A:$A,A68,Flow_LGA_Month!$B:$B,C68,Flow_LGA_Month!$C:$C,"&gt;="&amp;Inputs!$B$28,Flow_LGA_Month!$C:$C,"&lt;="&amp;Inputs!$B$29),"")</f>
        <v>0.140576993681282</v>
      </c>
      <c r="U68" s="22" t="n">
        <f aca="false">IFERROR(SUMIFS(Flow_LGA_Month!$K:$K,Flow_LGA_Month!$A:$A,A68,Flow_LGA_Month!$B:$B,C68,Flow_LGA_Month!$C:$C,"&gt;="&amp;Inputs!$B$30,Flow_LGA_Month!$C:$C,"&lt;="&amp;Inputs!$B$31)/SUMIFS(Flow_LGA_Month!$N:$N,Flow_LGA_Month!$A:$A,A68,Flow_LGA_Month!$B:$B,C68,Flow_LGA_Month!$C:$C,"&gt;="&amp;Inputs!$B$30,Flow_LGA_Month!$C:$C,"&lt;="&amp;Inputs!$B$31),"")</f>
        <v>0.0211646610630707</v>
      </c>
      <c r="V68" s="21" t="n">
        <f aca="false">IF(AND(ISNUMBER(T68),ISNUMBER(U68)),(T68-U68)*100,"")</f>
        <v>11.9412332618211</v>
      </c>
    </row>
    <row r="69" customFormat="false" ht="15" hidden="false" customHeight="false" outlineLevel="0" collapsed="false">
      <c r="A69" s="0" t="s">
        <v>9</v>
      </c>
      <c r="B69" s="0" t="n">
        <v>15050</v>
      </c>
      <c r="C69" s="0" t="s">
        <v>419</v>
      </c>
      <c r="D69" s="31" t="n">
        <v>60930</v>
      </c>
      <c r="E69" s="16" t="n">
        <v>58392</v>
      </c>
      <c r="F69" s="0" t="n">
        <v>3</v>
      </c>
      <c r="G69" s="16" t="n">
        <f aca="false">SUMIFS(Flow_LGA_Month!$N:$N,Flow_LGA_Month!$A:$A,A69,Flow_LGA_Month!$B:$B,C69,Flow_LGA_Month!$C:$C,"&gt;="&amp;IF(A69="NSW",Inputs!$B$18,Inputs!$B$19))</f>
        <v>4458.896</v>
      </c>
      <c r="H69" s="16" t="n">
        <f aca="false">SUMIFS(Flow_LGA_Month!$K:$K,Flow_LGA_Month!$A:$A,A69,Flow_LGA_Month!$B:$B,C69,Flow_LGA_Month!$C:$C,"&gt;="&amp;IF(A69="NSW",Inputs!$B$18,Inputs!$B$19))</f>
        <v>524.025</v>
      </c>
      <c r="I69" s="16" t="n">
        <f aca="false">IF(A69="NSW",SUMIFS(Flow_LGA_Month!$L:$L,Flow_LGA_Month!$A:$A,A69,Flow_LGA_Month!$B:$B,C69,Flow_LGA_Month!$C:$C,"&gt;="&amp;IF(A69="NSW",Inputs!$B$18,Inputs!$B$19)),"n/a")</f>
        <v>173.4</v>
      </c>
      <c r="J69" s="22" t="n">
        <f aca="false">IF(G69&gt;0,H69/G69,"")</f>
        <v>0.117523485634112</v>
      </c>
      <c r="K69" s="16" t="n">
        <f aca="false">SUMIFS(Flow_LGA_Month!$N:$N,Flow_LGA_Month!$A:$A,A69,Flow_LGA_Month!$B:$B,C69,Flow_LGA_Month!$C:$C,"&lt;="&amp;Inputs!$B$21)</f>
        <v>3810.737</v>
      </c>
      <c r="L69" s="16" t="n">
        <f aca="false">SUMIFS(Flow_LGA_Month!$K:$K,Flow_LGA_Month!$A:$A,A69,Flow_LGA_Month!$B:$B,C69,Flow_LGA_Month!$C:$C,"&lt;="&amp;Inputs!$B$21)</f>
        <v>141.525</v>
      </c>
      <c r="M69" s="22" t="n">
        <f aca="false">IF(K69&gt;0,L69/K69,"")</f>
        <v>0.0371384852851299</v>
      </c>
      <c r="N69" s="21" t="n">
        <f aca="false">IF(AND(G69&gt;0,K69&gt;0),(J69-M69)*100,"")</f>
        <v>8.03850003489822</v>
      </c>
      <c r="O69" s="16" t="n">
        <f aca="false">IF(A69="NSW",SUMIFS(Stock_NSW_LGA!$J:$J,Stock_NSW_LGA!$A:$A,C69,Stock_NSW_LGA!$B:$B,Inputs!$B$22),SUMIFS(Stock_QLD_LGA!$D:$D,Stock_QLD_LGA!$A:$A,C69,Stock_QLD_LGA!$B:$B,Inputs!$B$23))</f>
        <v>1258.08</v>
      </c>
      <c r="P69" s="16" t="n">
        <f aca="false">IF(A69="NSW",SUMIFS(Stock_NSW_LGA!$M:$M,Stock_NSW_LGA!$A:$A,C69,Stock_NSW_LGA!$B:$B,Inputs!$B$22),"n/a")</f>
        <v>75062.769</v>
      </c>
      <c r="Q69" s="21" t="n">
        <f aca="false">IF(A69="NSW",IF(P69&gt;0,O69/P69*1000,""),"n/a")</f>
        <v>16.7603729087052</v>
      </c>
      <c r="R69" s="21" t="n">
        <f aca="false">O69/E69*1000</f>
        <v>21.5454171804357</v>
      </c>
      <c r="S69" s="8" t="n">
        <f aca="false">IF(G69&gt;=Inputs!$B$12,1,0)</f>
        <v>1</v>
      </c>
      <c r="T69" s="22" t="n">
        <f aca="false">IFERROR(SUMIFS(Flow_LGA_Month!$K:$K,Flow_LGA_Month!$A:$A,A69,Flow_LGA_Month!$B:$B,C69,Flow_LGA_Month!$C:$C,"&gt;="&amp;Inputs!$B$28,Flow_LGA_Month!$C:$C,"&lt;="&amp;Inputs!$B$29)/SUMIFS(Flow_LGA_Month!$N:$N,Flow_LGA_Month!$A:$A,A69,Flow_LGA_Month!$B:$B,C69,Flow_LGA_Month!$C:$C,"&gt;="&amp;Inputs!$B$28,Flow_LGA_Month!$C:$C,"&lt;="&amp;Inputs!$B$29),"")</f>
        <v>0.163579786440461</v>
      </c>
      <c r="U69" s="22" t="n">
        <f aca="false">IFERROR(SUMIFS(Flow_LGA_Month!$K:$K,Flow_LGA_Month!$A:$A,A69,Flow_LGA_Month!$B:$B,C69,Flow_LGA_Month!$C:$C,"&gt;="&amp;Inputs!$B$30,Flow_LGA_Month!$C:$C,"&lt;="&amp;Inputs!$B$31)/SUMIFS(Flow_LGA_Month!$N:$N,Flow_LGA_Month!$A:$A,A69,Flow_LGA_Month!$B:$B,C69,Flow_LGA_Month!$C:$C,"&gt;="&amp;Inputs!$B$30,Flow_LGA_Month!$C:$C,"&lt;="&amp;Inputs!$B$31),"")</f>
        <v>0.0488434886324555</v>
      </c>
      <c r="V69" s="21" t="n">
        <f aca="false">IF(AND(ISNUMBER(T69),ISNUMBER(U69)),(T69-U69)*100,"")</f>
        <v>11.4736297808006</v>
      </c>
    </row>
    <row r="70" customFormat="false" ht="15" hidden="false" customHeight="false" outlineLevel="0" collapsed="false">
      <c r="A70" s="0" t="s">
        <v>9</v>
      </c>
      <c r="B70" s="0" t="n">
        <v>16260</v>
      </c>
      <c r="C70" s="0" t="s">
        <v>420</v>
      </c>
      <c r="D70" s="31" t="n">
        <v>61730</v>
      </c>
      <c r="E70" s="16" t="n">
        <v>181940</v>
      </c>
      <c r="F70" s="0" t="n">
        <v>3</v>
      </c>
      <c r="G70" s="16" t="n">
        <f aca="false">SUMIFS(Flow_LGA_Month!$N:$N,Flow_LGA_Month!$A:$A,A70,Flow_LGA_Month!$B:$B,C70,Flow_LGA_Month!$C:$C,"&gt;="&amp;IF(A70="NSW",Inputs!$B$18,Inputs!$B$19))</f>
        <v>9961.317</v>
      </c>
      <c r="H70" s="16" t="n">
        <f aca="false">SUMIFS(Flow_LGA_Month!$K:$K,Flow_LGA_Month!$A:$A,A70,Flow_LGA_Month!$B:$B,C70,Flow_LGA_Month!$C:$C,"&gt;="&amp;IF(A70="NSW",Inputs!$B$18,Inputs!$B$19))</f>
        <v>1932.15</v>
      </c>
      <c r="I70" s="16" t="n">
        <f aca="false">IF(A70="NSW",SUMIFS(Flow_LGA_Month!$L:$L,Flow_LGA_Month!$A:$A,A70,Flow_LGA_Month!$B:$B,C70,Flow_LGA_Month!$C:$C,"&gt;="&amp;IF(A70="NSW",Inputs!$B$18,Inputs!$B$19)),"n/a")</f>
        <v>655.35</v>
      </c>
      <c r="J70" s="22" t="n">
        <f aca="false">IF(G70&gt;0,H70/G70,"")</f>
        <v>0.193965316032007</v>
      </c>
      <c r="K70" s="16" t="n">
        <f aca="false">SUMIFS(Flow_LGA_Month!$N:$N,Flow_LGA_Month!$A:$A,A70,Flow_LGA_Month!$B:$B,C70,Flow_LGA_Month!$C:$C,"&lt;="&amp;Inputs!$B$21)</f>
        <v>9140.749</v>
      </c>
      <c r="L70" s="16" t="n">
        <f aca="false">SUMIFS(Flow_LGA_Month!$K:$K,Flow_LGA_Month!$A:$A,A70,Flow_LGA_Month!$B:$B,C70,Flow_LGA_Month!$C:$C,"&lt;="&amp;Inputs!$B$21)</f>
        <v>926.85</v>
      </c>
      <c r="M70" s="22" t="n">
        <f aca="false">IF(K70&gt;0,L70/K70,"")</f>
        <v>0.101397598818215</v>
      </c>
      <c r="N70" s="21" t="n">
        <f aca="false">IF(AND(G70&gt;0,K70&gt;0),(J70-M70)*100,"")</f>
        <v>9.25677172137916</v>
      </c>
      <c r="O70" s="16" t="n">
        <f aca="false">IF(A70="NSW",SUMIFS(Stock_NSW_LGA!$J:$J,Stock_NSW_LGA!$A:$A,C70,Stock_NSW_LGA!$B:$B,Inputs!$B$22),SUMIFS(Stock_QLD_LGA!$D:$D,Stock_QLD_LGA!$A:$A,C70,Stock_QLD_LGA!$B:$B,Inputs!$B$23))</f>
        <v>6576.32</v>
      </c>
      <c r="P70" s="16" t="n">
        <f aca="false">IF(A70="NSW",SUMIFS(Stock_NSW_LGA!$M:$M,Stock_NSW_LGA!$A:$A,C70,Stock_NSW_LGA!$B:$B,Inputs!$B$22),"n/a")</f>
        <v>167633.567</v>
      </c>
      <c r="Q70" s="21" t="n">
        <f aca="false">IF(A70="NSW",IF(P70&gt;0,O70/P70*1000,""),"n/a")</f>
        <v>39.2303290903546</v>
      </c>
      <c r="R70" s="21" t="n">
        <f aca="false">O70/E70*1000</f>
        <v>36.145542486534</v>
      </c>
      <c r="S70" s="8" t="n">
        <f aca="false">IF(G70&gt;=Inputs!$B$12,1,0)</f>
        <v>1</v>
      </c>
      <c r="T70" s="22" t="n">
        <f aca="false">IFERROR(SUMIFS(Flow_LGA_Month!$K:$K,Flow_LGA_Month!$A:$A,A70,Flow_LGA_Month!$B:$B,C70,Flow_LGA_Month!$C:$C,"&gt;="&amp;Inputs!$B$28,Flow_LGA_Month!$C:$C,"&lt;="&amp;Inputs!$B$29)/SUMIFS(Flow_LGA_Month!$N:$N,Flow_LGA_Month!$A:$A,A70,Flow_LGA_Month!$B:$B,C70,Flow_LGA_Month!$C:$C,"&gt;="&amp;Inputs!$B$28,Flow_LGA_Month!$C:$C,"&lt;="&amp;Inputs!$B$29),"")</f>
        <v>0.2358267916316</v>
      </c>
      <c r="U70" s="22" t="n">
        <f aca="false">IFERROR(SUMIFS(Flow_LGA_Month!$K:$K,Flow_LGA_Month!$A:$A,A70,Flow_LGA_Month!$B:$B,C70,Flow_LGA_Month!$C:$C,"&gt;="&amp;Inputs!$B$30,Flow_LGA_Month!$C:$C,"&lt;="&amp;Inputs!$B$31)/SUMIFS(Flow_LGA_Month!$N:$N,Flow_LGA_Month!$A:$A,A70,Flow_LGA_Month!$B:$B,C70,Flow_LGA_Month!$C:$C,"&gt;="&amp;Inputs!$B$30,Flow_LGA_Month!$C:$C,"&lt;="&amp;Inputs!$B$31),"")</f>
        <v>0.123786677772416</v>
      </c>
      <c r="V70" s="21" t="n">
        <f aca="false">IF(AND(ISNUMBER(T70),ISNUMBER(U70)),(T70-U70)*100,"")</f>
        <v>11.2040113859185</v>
      </c>
    </row>
    <row r="71" customFormat="false" ht="15" hidden="false" customHeight="false" outlineLevel="0" collapsed="false">
      <c r="A71" s="0" t="s">
        <v>9</v>
      </c>
      <c r="B71" s="0" t="n">
        <v>15900</v>
      </c>
      <c r="C71" s="0" t="s">
        <v>421</v>
      </c>
      <c r="D71" s="31" t="n">
        <v>61846</v>
      </c>
      <c r="E71" s="16" t="n">
        <v>113498</v>
      </c>
      <c r="F71" s="0" t="n">
        <v>3</v>
      </c>
      <c r="G71" s="16" t="n">
        <f aca="false">SUMIFS(Flow_LGA_Month!$N:$N,Flow_LGA_Month!$A:$A,A71,Flow_LGA_Month!$B:$B,C71,Flow_LGA_Month!$C:$C,"&gt;="&amp;IF(A71="NSW",Inputs!$B$18,Inputs!$B$19))</f>
        <v>6122.665</v>
      </c>
      <c r="H71" s="16" t="n">
        <f aca="false">SUMIFS(Flow_LGA_Month!$K:$K,Flow_LGA_Month!$A:$A,A71,Flow_LGA_Month!$B:$B,C71,Flow_LGA_Month!$C:$C,"&gt;="&amp;IF(A71="NSW",Inputs!$B$18,Inputs!$B$19))</f>
        <v>1004.05</v>
      </c>
      <c r="I71" s="16" t="n">
        <f aca="false">IF(A71="NSW",SUMIFS(Flow_LGA_Month!$L:$L,Flow_LGA_Month!$A:$A,A71,Flow_LGA_Month!$B:$B,C71,Flow_LGA_Month!$C:$C,"&gt;="&amp;IF(A71="NSW",Inputs!$B$18,Inputs!$B$19)),"n/a")</f>
        <v>353.175</v>
      </c>
      <c r="J71" s="22" t="n">
        <f aca="false">IF(G71&gt;0,H71/G71,"")</f>
        <v>0.163989047253116</v>
      </c>
      <c r="K71" s="16" t="n">
        <f aca="false">SUMIFS(Flow_LGA_Month!$N:$N,Flow_LGA_Month!$A:$A,A71,Flow_LGA_Month!$B:$B,C71,Flow_LGA_Month!$C:$C,"&lt;="&amp;Inputs!$B$21)</f>
        <v>4989.143</v>
      </c>
      <c r="L71" s="16" t="n">
        <f aca="false">SUMIFS(Flow_LGA_Month!$K:$K,Flow_LGA_Month!$A:$A,A71,Flow_LGA_Month!$B:$B,C71,Flow_LGA_Month!$C:$C,"&lt;="&amp;Inputs!$B$21)</f>
        <v>378.675</v>
      </c>
      <c r="M71" s="22" t="n">
        <f aca="false">IF(K71&gt;0,L71/K71,"")</f>
        <v>0.0758998088449259</v>
      </c>
      <c r="N71" s="21" t="n">
        <f aca="false">IF(AND(G71&gt;0,K71&gt;0),(J71-M71)*100,"")</f>
        <v>8.80892384081902</v>
      </c>
      <c r="O71" s="16" t="n">
        <f aca="false">IF(A71="NSW",SUMIFS(Stock_NSW_LGA!$J:$J,Stock_NSW_LGA!$A:$A,C71,Stock_NSW_LGA!$B:$B,Inputs!$B$22),SUMIFS(Stock_QLD_LGA!$D:$D,Stock_QLD_LGA!$A:$A,C71,Stock_QLD_LGA!$B:$B,Inputs!$B$23))</f>
        <v>3105.96</v>
      </c>
      <c r="P71" s="16" t="n">
        <f aca="false">IF(A71="NSW",SUMIFS(Stock_NSW_LGA!$M:$M,Stock_NSW_LGA!$A:$A,C71,Stock_NSW_LGA!$B:$B,Inputs!$B$22),"n/a")</f>
        <v>122869.138</v>
      </c>
      <c r="Q71" s="21" t="n">
        <f aca="false">IF(A71="NSW",IF(P71&gt;0,O71/P71*1000,""),"n/a")</f>
        <v>25.2786016941048</v>
      </c>
      <c r="R71" s="21" t="n">
        <f aca="false">O71/E71*1000</f>
        <v>27.3657685597984</v>
      </c>
      <c r="S71" s="8" t="n">
        <f aca="false">IF(G71&gt;=Inputs!$B$12,1,0)</f>
        <v>1</v>
      </c>
      <c r="T71" s="22" t="n">
        <f aca="false">IFERROR(SUMIFS(Flow_LGA_Month!$K:$K,Flow_LGA_Month!$A:$A,A71,Flow_LGA_Month!$B:$B,C71,Flow_LGA_Month!$C:$C,"&gt;="&amp;Inputs!$B$28,Flow_LGA_Month!$C:$C,"&lt;="&amp;Inputs!$B$29)/SUMIFS(Flow_LGA_Month!$N:$N,Flow_LGA_Month!$A:$A,A71,Flow_LGA_Month!$B:$B,C71,Flow_LGA_Month!$C:$C,"&gt;="&amp;Inputs!$B$28,Flow_LGA_Month!$C:$C,"&lt;="&amp;Inputs!$B$29),"")</f>
        <v>0.222560501513872</v>
      </c>
      <c r="U71" s="22" t="n">
        <f aca="false">IFERROR(SUMIFS(Flow_LGA_Month!$K:$K,Flow_LGA_Month!$A:$A,A71,Flow_LGA_Month!$B:$B,C71,Flow_LGA_Month!$C:$C,"&gt;="&amp;Inputs!$B$30,Flow_LGA_Month!$C:$C,"&lt;="&amp;Inputs!$B$31)/SUMIFS(Flow_LGA_Month!$N:$N,Flow_LGA_Month!$A:$A,A71,Flow_LGA_Month!$B:$B,C71,Flow_LGA_Month!$C:$C,"&gt;="&amp;Inputs!$B$30,Flow_LGA_Month!$C:$C,"&lt;="&amp;Inputs!$B$31),"")</f>
        <v>0.0928661770489015</v>
      </c>
      <c r="V71" s="21" t="n">
        <f aca="false">IF(AND(ISNUMBER(T71),ISNUMBER(U71)),(T71-U71)*100,"")</f>
        <v>12.969432446497</v>
      </c>
    </row>
    <row r="72" customFormat="false" ht="15" hidden="false" customHeight="false" outlineLevel="0" collapsed="false">
      <c r="A72" s="0" t="s">
        <v>9</v>
      </c>
      <c r="B72" s="0" t="n">
        <v>10750</v>
      </c>
      <c r="C72" s="0" t="s">
        <v>422</v>
      </c>
      <c r="D72" s="31" t="n">
        <v>62478</v>
      </c>
      <c r="E72" s="16" t="n">
        <v>260218</v>
      </c>
      <c r="F72" s="0" t="n">
        <v>4</v>
      </c>
      <c r="G72" s="16" t="n">
        <f aca="false">SUMIFS(Flow_LGA_Month!$N:$N,Flow_LGA_Month!$A:$A,A72,Flow_LGA_Month!$B:$B,C72,Flow_LGA_Month!$C:$C,"&gt;="&amp;IF(A72="NSW",Inputs!$B$18,Inputs!$B$19))</f>
        <v>12026.948</v>
      </c>
      <c r="H72" s="16" t="n">
        <f aca="false">SUMIFS(Flow_LGA_Month!$K:$K,Flow_LGA_Month!$A:$A,A72,Flow_LGA_Month!$B:$B,C72,Flow_LGA_Month!$C:$C,"&gt;="&amp;IF(A72="NSW",Inputs!$B$18,Inputs!$B$19))</f>
        <v>2265.6</v>
      </c>
      <c r="I72" s="16" t="n">
        <f aca="false">IF(A72="NSW",SUMIFS(Flow_LGA_Month!$L:$L,Flow_LGA_Month!$A:$A,A72,Flow_LGA_Month!$B:$B,C72,Flow_LGA_Month!$C:$C,"&gt;="&amp;IF(A72="NSW",Inputs!$B$18,Inputs!$B$19)),"n/a")</f>
        <v>740.4</v>
      </c>
      <c r="J72" s="22" t="n">
        <f aca="false">IF(G72&gt;0,H72/G72,"")</f>
        <v>0.188376968121921</v>
      </c>
      <c r="K72" s="16" t="n">
        <f aca="false">SUMIFS(Flow_LGA_Month!$N:$N,Flow_LGA_Month!$A:$A,A72,Flow_LGA_Month!$B:$B,C72,Flow_LGA_Month!$C:$C,"&lt;="&amp;Inputs!$B$21)</f>
        <v>9582.183</v>
      </c>
      <c r="L72" s="16" t="n">
        <f aca="false">SUMIFS(Flow_LGA_Month!$K:$K,Flow_LGA_Month!$A:$A,A72,Flow_LGA_Month!$B:$B,C72,Flow_LGA_Month!$C:$C,"&lt;="&amp;Inputs!$B$21)</f>
        <v>898.2</v>
      </c>
      <c r="M72" s="22" t="n">
        <f aca="false">IF(K72&gt;0,L72/K72,"")</f>
        <v>0.0937364690279866</v>
      </c>
      <c r="N72" s="21" t="n">
        <f aca="false">IF(AND(G72&gt;0,K72&gt;0),(J72-M72)*100,"")</f>
        <v>9.46404990939343</v>
      </c>
      <c r="O72" s="16" t="n">
        <f aca="false">IF(A72="NSW",SUMIFS(Stock_NSW_LGA!$J:$J,Stock_NSW_LGA!$A:$A,C72,Stock_NSW_LGA!$B:$B,Inputs!$B$22),SUMIFS(Stock_QLD_LGA!$D:$D,Stock_QLD_LGA!$A:$A,C72,Stock_QLD_LGA!$B:$B,Inputs!$B$23))</f>
        <v>8076.28</v>
      </c>
      <c r="P72" s="16" t="n">
        <f aca="false">IF(A72="NSW",SUMIFS(Stock_NSW_LGA!$M:$M,Stock_NSW_LGA!$A:$A,C72,Stock_NSW_LGA!$B:$B,Inputs!$B$22),"n/a")</f>
        <v>257036.637</v>
      </c>
      <c r="Q72" s="21" t="n">
        <f aca="false">IF(A72="NSW",IF(P72&gt;0,O72/P72*1000,""),"n/a")</f>
        <v>31.4207347803107</v>
      </c>
      <c r="R72" s="21" t="n">
        <f aca="false">O72/E72*1000</f>
        <v>31.0365923956068</v>
      </c>
      <c r="S72" s="8" t="n">
        <f aca="false">IF(G72&gt;=Inputs!$B$12,1,0)</f>
        <v>1</v>
      </c>
      <c r="T72" s="22" t="n">
        <f aca="false">IFERROR(SUMIFS(Flow_LGA_Month!$K:$K,Flow_LGA_Month!$A:$A,A72,Flow_LGA_Month!$B:$B,C72,Flow_LGA_Month!$C:$C,"&gt;="&amp;Inputs!$B$28,Flow_LGA_Month!$C:$C,"&lt;="&amp;Inputs!$B$29)/SUMIFS(Flow_LGA_Month!$N:$N,Flow_LGA_Month!$A:$A,A72,Flow_LGA_Month!$B:$B,C72,Flow_LGA_Month!$C:$C,"&gt;="&amp;Inputs!$B$28,Flow_LGA_Month!$C:$C,"&lt;="&amp;Inputs!$B$29),"")</f>
        <v>0.249583688315897</v>
      </c>
      <c r="U72" s="22" t="n">
        <f aca="false">IFERROR(SUMIFS(Flow_LGA_Month!$K:$K,Flow_LGA_Month!$A:$A,A72,Flow_LGA_Month!$B:$B,C72,Flow_LGA_Month!$C:$C,"&gt;="&amp;Inputs!$B$30,Flow_LGA_Month!$C:$C,"&lt;="&amp;Inputs!$B$31)/SUMIFS(Flow_LGA_Month!$N:$N,Flow_LGA_Month!$A:$A,A72,Flow_LGA_Month!$B:$B,C72,Flow_LGA_Month!$C:$C,"&gt;="&amp;Inputs!$B$30,Flow_LGA_Month!$C:$C,"&lt;="&amp;Inputs!$B$31),"")</f>
        <v>0.106609391713438</v>
      </c>
      <c r="V72" s="21" t="n">
        <f aca="false">IF(AND(ISNUMBER(T72),ISNUMBER(U72)),(T72-U72)*100,"")</f>
        <v>14.297429660246</v>
      </c>
    </row>
    <row r="73" customFormat="false" ht="15" hidden="false" customHeight="false" outlineLevel="0" collapsed="false">
      <c r="A73" s="0" t="s">
        <v>9</v>
      </c>
      <c r="B73" s="0" t="n">
        <v>16350</v>
      </c>
      <c r="C73" s="0" t="s">
        <v>423</v>
      </c>
      <c r="D73" s="31" t="n">
        <v>63669</v>
      </c>
      <c r="E73" s="16" t="n">
        <v>138507</v>
      </c>
      <c r="F73" s="0" t="n">
        <v>4</v>
      </c>
      <c r="G73" s="16" t="n">
        <f aca="false">SUMIFS(Flow_LGA_Month!$N:$N,Flow_LGA_Month!$A:$A,A73,Flow_LGA_Month!$B:$B,C73,Flow_LGA_Month!$C:$C,"&gt;="&amp;IF(A73="NSW",Inputs!$B$18,Inputs!$B$19))</f>
        <v>7498.137</v>
      </c>
      <c r="H73" s="16" t="n">
        <f aca="false">SUMIFS(Flow_LGA_Month!$K:$K,Flow_LGA_Month!$A:$A,A73,Flow_LGA_Month!$B:$B,C73,Flow_LGA_Month!$C:$C,"&gt;="&amp;IF(A73="NSW",Inputs!$B$18,Inputs!$B$19))</f>
        <v>864.975</v>
      </c>
      <c r="I73" s="16" t="n">
        <f aca="false">IF(A73="NSW",SUMIFS(Flow_LGA_Month!$L:$L,Flow_LGA_Month!$A:$A,A73,Flow_LGA_Month!$B:$B,C73,Flow_LGA_Month!$C:$C,"&gt;="&amp;IF(A73="NSW",Inputs!$B$18,Inputs!$B$19)),"n/a")</f>
        <v>326.4</v>
      </c>
      <c r="J73" s="22" t="n">
        <f aca="false">IF(G73&gt;0,H73/G73,"")</f>
        <v>0.115358655089924</v>
      </c>
      <c r="K73" s="16" t="n">
        <f aca="false">SUMIFS(Flow_LGA_Month!$N:$N,Flow_LGA_Month!$A:$A,A73,Flow_LGA_Month!$B:$B,C73,Flow_LGA_Month!$C:$C,"&lt;="&amp;Inputs!$B$21)</f>
        <v>5947.278</v>
      </c>
      <c r="L73" s="16" t="n">
        <f aca="false">SUMIFS(Flow_LGA_Month!$K:$K,Flow_LGA_Month!$A:$A,A73,Flow_LGA_Month!$B:$B,C73,Flow_LGA_Month!$C:$C,"&lt;="&amp;Inputs!$B$21)</f>
        <v>280.5</v>
      </c>
      <c r="M73" s="22" t="n">
        <f aca="false">IF(K73&gt;0,L73/K73,"")</f>
        <v>0.047164433880508</v>
      </c>
      <c r="N73" s="21" t="n">
        <f aca="false">IF(AND(G73&gt;0,K73&gt;0),(J73-M73)*100,"")</f>
        <v>6.81942212094163</v>
      </c>
      <c r="O73" s="16" t="n">
        <f aca="false">IF(A73="NSW",SUMIFS(Stock_NSW_LGA!$J:$J,Stock_NSW_LGA!$A:$A,C73,Stock_NSW_LGA!$B:$B,Inputs!$B$22),SUMIFS(Stock_QLD_LGA!$D:$D,Stock_QLD_LGA!$A:$A,C73,Stock_QLD_LGA!$B:$B,Inputs!$B$23))</f>
        <v>2748.6</v>
      </c>
      <c r="P73" s="16" t="n">
        <f aca="false">IF(A73="NSW",SUMIFS(Stock_NSW_LGA!$M:$M,Stock_NSW_LGA!$A:$A,C73,Stock_NSW_LGA!$B:$B,Inputs!$B$22),"n/a")</f>
        <v>146703.809</v>
      </c>
      <c r="Q73" s="21" t="n">
        <f aca="false">IF(A73="NSW",IF(P73&gt;0,O73/P73*1000,""),"n/a")</f>
        <v>18.7357098546773</v>
      </c>
      <c r="R73" s="21" t="n">
        <f aca="false">O73/E73*1000</f>
        <v>19.8444843942905</v>
      </c>
      <c r="S73" s="8" t="n">
        <f aca="false">IF(G73&gt;=Inputs!$B$12,1,0)</f>
        <v>1</v>
      </c>
      <c r="T73" s="22" t="n">
        <f aca="false">IFERROR(SUMIFS(Flow_LGA_Month!$K:$K,Flow_LGA_Month!$A:$A,A73,Flow_LGA_Month!$B:$B,C73,Flow_LGA_Month!$C:$C,"&gt;="&amp;Inputs!$B$28,Flow_LGA_Month!$C:$C,"&lt;="&amp;Inputs!$B$29)/SUMIFS(Flow_LGA_Month!$N:$N,Flow_LGA_Month!$A:$A,A73,Flow_LGA_Month!$B:$B,C73,Flow_LGA_Month!$C:$C,"&gt;="&amp;Inputs!$B$28,Flow_LGA_Month!$C:$C,"&lt;="&amp;Inputs!$B$29),"")</f>
        <v>0.146984082036972</v>
      </c>
      <c r="U73" s="22" t="n">
        <f aca="false">IFERROR(SUMIFS(Flow_LGA_Month!$K:$K,Flow_LGA_Month!$A:$A,A73,Flow_LGA_Month!$B:$B,C73,Flow_LGA_Month!$C:$C,"&gt;="&amp;Inputs!$B$30,Flow_LGA_Month!$C:$C,"&lt;="&amp;Inputs!$B$31)/SUMIFS(Flow_LGA_Month!$N:$N,Flow_LGA_Month!$A:$A,A73,Flow_LGA_Month!$B:$B,C73,Flow_LGA_Month!$C:$C,"&gt;="&amp;Inputs!$B$30,Flow_LGA_Month!$C:$C,"&lt;="&amp;Inputs!$B$31),"")</f>
        <v>0.0661916800735463</v>
      </c>
      <c r="V73" s="21" t="n">
        <f aca="false">IF(AND(ISNUMBER(T73),ISNUMBER(U73)),(T73-U73)*100,"")</f>
        <v>8.07924019634258</v>
      </c>
    </row>
    <row r="74" customFormat="false" ht="15" hidden="false" customHeight="false" outlineLevel="0" collapsed="false">
      <c r="A74" s="0" t="s">
        <v>9</v>
      </c>
      <c r="B74" s="0" t="n">
        <v>16700</v>
      </c>
      <c r="C74" s="0" t="s">
        <v>424</v>
      </c>
      <c r="D74" s="31" t="n">
        <v>64077</v>
      </c>
      <c r="E74" s="16" t="n">
        <v>94233</v>
      </c>
      <c r="F74" s="0" t="n">
        <v>4</v>
      </c>
      <c r="G74" s="16" t="n">
        <f aca="false">SUMIFS(Flow_LGA_Month!$N:$N,Flow_LGA_Month!$A:$A,A74,Flow_LGA_Month!$B:$B,C74,Flow_LGA_Month!$C:$C,"&gt;="&amp;IF(A74="NSW",Inputs!$B$18,Inputs!$B$19))</f>
        <v>4303.523</v>
      </c>
      <c r="H74" s="16" t="n">
        <f aca="false">SUMIFS(Flow_LGA_Month!$K:$K,Flow_LGA_Month!$A:$A,A74,Flow_LGA_Month!$B:$B,C74,Flow_LGA_Month!$C:$C,"&gt;="&amp;IF(A74="NSW",Inputs!$B$18,Inputs!$B$19))</f>
        <v>1181.15</v>
      </c>
      <c r="I74" s="16" t="n">
        <f aca="false">IF(A74="NSW",SUMIFS(Flow_LGA_Month!$L:$L,Flow_LGA_Month!$A:$A,A74,Flow_LGA_Month!$B:$B,C74,Flow_LGA_Month!$C:$C,"&gt;="&amp;IF(A74="NSW",Inputs!$B$18,Inputs!$B$19)),"n/a")</f>
        <v>233.325</v>
      </c>
      <c r="J74" s="22" t="n">
        <f aca="false">IF(G74&gt;0,H74/G74,"")</f>
        <v>0.274461179828712</v>
      </c>
      <c r="K74" s="16" t="n">
        <f aca="false">SUMIFS(Flow_LGA_Month!$N:$N,Flow_LGA_Month!$A:$A,A74,Flow_LGA_Month!$B:$B,C74,Flow_LGA_Month!$C:$C,"&lt;="&amp;Inputs!$B$21)</f>
        <v>4011.949</v>
      </c>
      <c r="L74" s="16" t="n">
        <f aca="false">SUMIFS(Flow_LGA_Month!$K:$K,Flow_LGA_Month!$A:$A,A74,Flow_LGA_Month!$B:$B,C74,Flow_LGA_Month!$C:$C,"&lt;="&amp;Inputs!$B$21)</f>
        <v>508.725</v>
      </c>
      <c r="M74" s="22" t="n">
        <f aca="false">IF(K74&gt;0,L74/K74,"")</f>
        <v>0.126802459353297</v>
      </c>
      <c r="N74" s="21" t="n">
        <f aca="false">IF(AND(G74&gt;0,K74&gt;0),(J74-M74)*100,"")</f>
        <v>14.7658720475416</v>
      </c>
      <c r="O74" s="16" t="n">
        <f aca="false">IF(A74="NSW",SUMIFS(Stock_NSW_LGA!$J:$J,Stock_NSW_LGA!$A:$A,C74,Stock_NSW_LGA!$B:$B,Inputs!$B$22),SUMIFS(Stock_QLD_LGA!$D:$D,Stock_QLD_LGA!$A:$A,C74,Stock_QLD_LGA!$B:$B,Inputs!$B$23))</f>
        <v>4585.52</v>
      </c>
      <c r="P74" s="16" t="n">
        <f aca="false">IF(A74="NSW",SUMIFS(Stock_NSW_LGA!$M:$M,Stock_NSW_LGA!$A:$A,C74,Stock_NSW_LGA!$B:$B,Inputs!$B$22),"n/a")</f>
        <v>82771.226</v>
      </c>
      <c r="Q74" s="21" t="n">
        <f aca="false">IF(A74="NSW",IF(P74&gt;0,O74/P74*1000,""),"n/a")</f>
        <v>55.399928472728</v>
      </c>
      <c r="R74" s="21" t="n">
        <f aca="false">O74/E74*1000</f>
        <v>48.6615092377405</v>
      </c>
      <c r="S74" s="8" t="n">
        <f aca="false">IF(G74&gt;=Inputs!$B$12,1,0)</f>
        <v>1</v>
      </c>
      <c r="T74" s="22" t="n">
        <f aca="false">IFERROR(SUMIFS(Flow_LGA_Month!$K:$K,Flow_LGA_Month!$A:$A,A74,Flow_LGA_Month!$B:$B,C74,Flow_LGA_Month!$C:$C,"&gt;="&amp;Inputs!$B$28,Flow_LGA_Month!$C:$C,"&lt;="&amp;Inputs!$B$29)/SUMIFS(Flow_LGA_Month!$N:$N,Flow_LGA_Month!$A:$A,A74,Flow_LGA_Month!$B:$B,C74,Flow_LGA_Month!$C:$C,"&gt;="&amp;Inputs!$B$28,Flow_LGA_Month!$C:$C,"&lt;="&amp;Inputs!$B$29),"")</f>
        <v>0.343310906002255</v>
      </c>
      <c r="U74" s="22" t="n">
        <f aca="false">IFERROR(SUMIFS(Flow_LGA_Month!$K:$K,Flow_LGA_Month!$A:$A,A74,Flow_LGA_Month!$B:$B,C74,Flow_LGA_Month!$C:$C,"&gt;="&amp;Inputs!$B$30,Flow_LGA_Month!$C:$C,"&lt;="&amp;Inputs!$B$31)/SUMIFS(Flow_LGA_Month!$N:$N,Flow_LGA_Month!$A:$A,A74,Flow_LGA_Month!$B:$B,C74,Flow_LGA_Month!$C:$C,"&gt;="&amp;Inputs!$B$30,Flow_LGA_Month!$C:$C,"&lt;="&amp;Inputs!$B$31),"")</f>
        <v>0.170504125778846</v>
      </c>
      <c r="V74" s="21" t="n">
        <f aca="false">IF(AND(ISNUMBER(T74),ISNUMBER(U74)),(T74-U74)*100,"")</f>
        <v>17.2806780223409</v>
      </c>
    </row>
    <row r="75" customFormat="false" ht="15" hidden="false" customHeight="false" outlineLevel="0" collapsed="false">
      <c r="A75" s="0" t="s">
        <v>9</v>
      </c>
      <c r="B75" s="0" t="n">
        <v>18400</v>
      </c>
      <c r="C75" s="0" t="s">
        <v>425</v>
      </c>
      <c r="D75" s="31" t="n">
        <v>64204</v>
      </c>
      <c r="E75" s="16" t="n">
        <v>36444</v>
      </c>
      <c r="F75" s="0" t="n">
        <v>4</v>
      </c>
      <c r="G75" s="16" t="n">
        <f aca="false">SUMIFS(Flow_LGA_Month!$N:$N,Flow_LGA_Month!$A:$A,A75,Flow_LGA_Month!$B:$B,C75,Flow_LGA_Month!$C:$C,"&gt;="&amp;IF(A75="NSW",Inputs!$B$18,Inputs!$B$19))</f>
        <v>2931.191</v>
      </c>
      <c r="H75" s="16" t="n">
        <f aca="false">SUMIFS(Flow_LGA_Month!$K:$K,Flow_LGA_Month!$A:$A,A75,Flow_LGA_Month!$B:$B,C75,Flow_LGA_Month!$C:$C,"&gt;="&amp;IF(A75="NSW",Inputs!$B$18,Inputs!$B$19))</f>
        <v>323.85</v>
      </c>
      <c r="I75" s="16" t="n">
        <f aca="false">IF(A75="NSW",SUMIFS(Flow_LGA_Month!$L:$L,Flow_LGA_Month!$A:$A,A75,Flow_LGA_Month!$B:$B,C75,Flow_LGA_Month!$C:$C,"&gt;="&amp;IF(A75="NSW",Inputs!$B$18,Inputs!$B$19)),"n/a")</f>
        <v>93.075</v>
      </c>
      <c r="J75" s="22" t="n">
        <f aca="false">IF(G75&gt;0,H75/G75,"")</f>
        <v>0.110484100149052</v>
      </c>
      <c r="K75" s="16" t="n">
        <f aca="false">SUMIFS(Flow_LGA_Month!$N:$N,Flow_LGA_Month!$A:$A,A75,Flow_LGA_Month!$B:$B,C75,Flow_LGA_Month!$C:$C,"&lt;="&amp;Inputs!$B$21)</f>
        <v>2305.387</v>
      </c>
      <c r="L75" s="16" t="n">
        <f aca="false">SUMIFS(Flow_LGA_Month!$K:$K,Flow_LGA_Month!$A:$A,A75,Flow_LGA_Month!$B:$B,C75,Flow_LGA_Month!$C:$C,"&lt;="&amp;Inputs!$B$21)</f>
        <v>108.375</v>
      </c>
      <c r="M75" s="22" t="n">
        <f aca="false">IF(K75&gt;0,L75/K75,"")</f>
        <v>0.0470094608844415</v>
      </c>
      <c r="N75" s="21" t="n">
        <f aca="false">IF(AND(G75&gt;0,K75&gt;0),(J75-M75)*100,"")</f>
        <v>6.34746392646105</v>
      </c>
      <c r="O75" s="16" t="n">
        <f aca="false">IF(A75="NSW",SUMIFS(Stock_NSW_LGA!$J:$J,Stock_NSW_LGA!$A:$A,C75,Stock_NSW_LGA!$B:$B,Inputs!$B$22),SUMIFS(Stock_QLD_LGA!$D:$D,Stock_QLD_LGA!$A:$A,C75,Stock_QLD_LGA!$B:$B,Inputs!$B$23))</f>
        <v>818.28</v>
      </c>
      <c r="P75" s="16" t="n">
        <f aca="false">IF(A75="NSW",SUMIFS(Stock_NSW_LGA!$M:$M,Stock_NSW_LGA!$A:$A,C75,Stock_NSW_LGA!$B:$B,Inputs!$B$22),"n/a")</f>
        <v>48441.706</v>
      </c>
      <c r="Q75" s="21" t="n">
        <f aca="false">IF(A75="NSW",IF(P75&gt;0,O75/P75*1000,""),"n/a")</f>
        <v>16.8920557835019</v>
      </c>
      <c r="R75" s="21" t="n">
        <f aca="false">O75/E75*1000</f>
        <v>22.4530786960817</v>
      </c>
      <c r="S75" s="8" t="n">
        <f aca="false">IF(G75&gt;=Inputs!$B$12,1,0)</f>
        <v>1</v>
      </c>
      <c r="T75" s="22" t="n">
        <f aca="false">IFERROR(SUMIFS(Flow_LGA_Month!$K:$K,Flow_LGA_Month!$A:$A,A75,Flow_LGA_Month!$B:$B,C75,Flow_LGA_Month!$C:$C,"&gt;="&amp;Inputs!$B$28,Flow_LGA_Month!$C:$C,"&lt;="&amp;Inputs!$B$29)/SUMIFS(Flow_LGA_Month!$N:$N,Flow_LGA_Month!$A:$A,A75,Flow_LGA_Month!$B:$B,C75,Flow_LGA_Month!$C:$C,"&gt;="&amp;Inputs!$B$28,Flow_LGA_Month!$C:$C,"&lt;="&amp;Inputs!$B$29),"")</f>
        <v>0.154696070998528</v>
      </c>
      <c r="U75" s="22" t="n">
        <f aca="false">IFERROR(SUMIFS(Flow_LGA_Month!$K:$K,Flow_LGA_Month!$A:$A,A75,Flow_LGA_Month!$B:$B,C75,Flow_LGA_Month!$C:$C,"&gt;="&amp;Inputs!$B$30,Flow_LGA_Month!$C:$C,"&lt;="&amp;Inputs!$B$31)/SUMIFS(Flow_LGA_Month!$N:$N,Flow_LGA_Month!$A:$A,A75,Flow_LGA_Month!$B:$B,C75,Flow_LGA_Month!$C:$C,"&gt;="&amp;Inputs!$B$30,Flow_LGA_Month!$C:$C,"&lt;="&amp;Inputs!$B$31),"")</f>
        <v>0.0609095831077423</v>
      </c>
      <c r="V75" s="21" t="n">
        <f aca="false">IF(AND(ISNUMBER(T75),ISNUMBER(U75)),(T75-U75)*100,"")</f>
        <v>9.3786487890786</v>
      </c>
    </row>
    <row r="76" customFormat="false" ht="15" hidden="false" customHeight="false" outlineLevel="0" collapsed="false">
      <c r="A76" s="0" t="s">
        <v>9</v>
      </c>
      <c r="B76" s="0" t="n">
        <v>17200</v>
      </c>
      <c r="C76" s="0" t="s">
        <v>426</v>
      </c>
      <c r="D76" s="31" t="n">
        <v>65191</v>
      </c>
      <c r="E76" s="16" t="n">
        <v>182897</v>
      </c>
      <c r="F76" s="0" t="n">
        <v>4</v>
      </c>
      <c r="G76" s="16" t="n">
        <f aca="false">SUMIFS(Flow_LGA_Month!$N:$N,Flow_LGA_Month!$A:$A,A76,Flow_LGA_Month!$B:$B,C76,Flow_LGA_Month!$C:$C,"&gt;="&amp;IF(A76="NSW",Inputs!$B$18,Inputs!$B$19))</f>
        <v>4947.778</v>
      </c>
      <c r="H76" s="16" t="n">
        <f aca="false">SUMIFS(Flow_LGA_Month!$K:$K,Flow_LGA_Month!$A:$A,A76,Flow_LGA_Month!$B:$B,C76,Flow_LGA_Month!$C:$C,"&gt;="&amp;IF(A76="NSW",Inputs!$B$18,Inputs!$B$19))</f>
        <v>1294.75</v>
      </c>
      <c r="I76" s="16" t="n">
        <f aca="false">IF(A76="NSW",SUMIFS(Flow_LGA_Month!$L:$L,Flow_LGA_Month!$A:$A,A76,Flow_LGA_Month!$B:$B,C76,Flow_LGA_Month!$C:$C,"&gt;="&amp;IF(A76="NSW",Inputs!$B$18,Inputs!$B$19)),"n/a")</f>
        <v>261.375</v>
      </c>
      <c r="J76" s="22" t="n">
        <f aca="false">IF(G76&gt;0,H76/G76,"")</f>
        <v>0.261683123212076</v>
      </c>
      <c r="K76" s="16" t="n">
        <f aca="false">SUMIFS(Flow_LGA_Month!$N:$N,Flow_LGA_Month!$A:$A,A76,Flow_LGA_Month!$B:$B,C76,Flow_LGA_Month!$C:$C,"&lt;="&amp;Inputs!$B$21)</f>
        <v>4650.316</v>
      </c>
      <c r="L76" s="16" t="n">
        <f aca="false">SUMIFS(Flow_LGA_Month!$K:$K,Flow_LGA_Month!$A:$A,A76,Flow_LGA_Month!$B:$B,C76,Flow_LGA_Month!$C:$C,"&lt;="&amp;Inputs!$B$21)</f>
        <v>651.525</v>
      </c>
      <c r="M76" s="22" t="n">
        <f aca="false">IF(K76&gt;0,L76/K76,"")</f>
        <v>0.140103382221767</v>
      </c>
      <c r="N76" s="21" t="n">
        <f aca="false">IF(AND(G76&gt;0,K76&gt;0),(J76-M76)*100,"")</f>
        <v>12.1579740990309</v>
      </c>
      <c r="O76" s="16" t="n">
        <f aca="false">IF(A76="NSW",SUMIFS(Stock_NSW_LGA!$J:$J,Stock_NSW_LGA!$A:$A,C76,Stock_NSW_LGA!$B:$B,Inputs!$B$22),SUMIFS(Stock_QLD_LGA!$D:$D,Stock_QLD_LGA!$A:$A,C76,Stock_QLD_LGA!$B:$B,Inputs!$B$23))</f>
        <v>9173.52</v>
      </c>
      <c r="P76" s="16" t="n">
        <f aca="false">IF(A76="NSW",SUMIFS(Stock_NSW_LGA!$M:$M,Stock_NSW_LGA!$A:$A,C76,Stock_NSW_LGA!$B:$B,Inputs!$B$22),"n/a")</f>
        <v>114193.298</v>
      </c>
      <c r="Q76" s="21" t="n">
        <f aca="false">IF(A76="NSW",IF(P76&gt;0,O76/P76*1000,""),"n/a")</f>
        <v>80.3332608889184</v>
      </c>
      <c r="R76" s="21" t="n">
        <f aca="false">O76/E76*1000</f>
        <v>50.1567548948315</v>
      </c>
      <c r="S76" s="8" t="n">
        <f aca="false">IF(G76&gt;=Inputs!$B$12,1,0)</f>
        <v>1</v>
      </c>
      <c r="T76" s="22" t="n">
        <f aca="false">IFERROR(SUMIFS(Flow_LGA_Month!$K:$K,Flow_LGA_Month!$A:$A,A76,Flow_LGA_Month!$B:$B,C76,Flow_LGA_Month!$C:$C,"&gt;="&amp;Inputs!$B$28,Flow_LGA_Month!$C:$C,"&lt;="&amp;Inputs!$B$29)/SUMIFS(Flow_LGA_Month!$N:$N,Flow_LGA_Month!$A:$A,A76,Flow_LGA_Month!$B:$B,C76,Flow_LGA_Month!$C:$C,"&gt;="&amp;Inputs!$B$28,Flow_LGA_Month!$C:$C,"&lt;="&amp;Inputs!$B$29),"")</f>
        <v>0.315990258232676</v>
      </c>
      <c r="U76" s="22" t="n">
        <f aca="false">IFERROR(SUMIFS(Flow_LGA_Month!$K:$K,Flow_LGA_Month!$A:$A,A76,Flow_LGA_Month!$B:$B,C76,Flow_LGA_Month!$C:$C,"&gt;="&amp;Inputs!$B$30,Flow_LGA_Month!$C:$C,"&lt;="&amp;Inputs!$B$31)/SUMIFS(Flow_LGA_Month!$N:$N,Flow_LGA_Month!$A:$A,A76,Flow_LGA_Month!$B:$B,C76,Flow_LGA_Month!$C:$C,"&gt;="&amp;Inputs!$B$30,Flow_LGA_Month!$C:$C,"&lt;="&amp;Inputs!$B$31),"")</f>
        <v>0.181524222592263</v>
      </c>
      <c r="V76" s="21" t="n">
        <f aca="false">IF(AND(ISNUMBER(T76),ISNUMBER(U76)),(T76-U76)*100,"")</f>
        <v>13.4466035640413</v>
      </c>
    </row>
    <row r="77" customFormat="false" ht="15" hidden="false" customHeight="false" outlineLevel="0" collapsed="false">
      <c r="A77" s="0" t="s">
        <v>9</v>
      </c>
      <c r="B77" s="0" t="n">
        <v>14000</v>
      </c>
      <c r="C77" s="0" t="s">
        <v>427</v>
      </c>
      <c r="D77" s="31" t="n">
        <v>66555</v>
      </c>
      <c r="E77" s="16" t="n">
        <v>106372</v>
      </c>
      <c r="F77" s="0" t="n">
        <v>4</v>
      </c>
      <c r="G77" s="16" t="n">
        <f aca="false">SUMIFS(Flow_LGA_Month!$N:$N,Flow_LGA_Month!$A:$A,A77,Flow_LGA_Month!$B:$B,C77,Flow_LGA_Month!$C:$C,"&gt;="&amp;IF(A77="NSW",Inputs!$B$18,Inputs!$B$19))</f>
        <v>7343.99</v>
      </c>
      <c r="H77" s="16" t="n">
        <f aca="false">SUMIFS(Flow_LGA_Month!$K:$K,Flow_LGA_Month!$A:$A,A77,Flow_LGA_Month!$B:$B,C77,Flow_LGA_Month!$C:$C,"&gt;="&amp;IF(A77="NSW",Inputs!$B$18,Inputs!$B$19))</f>
        <v>1819.925</v>
      </c>
      <c r="I77" s="16" t="n">
        <f aca="false">IF(A77="NSW",SUMIFS(Flow_LGA_Month!$L:$L,Flow_LGA_Month!$A:$A,A77,Flow_LGA_Month!$B:$B,C77,Flow_LGA_Month!$C:$C,"&gt;="&amp;IF(A77="NSW",Inputs!$B$18,Inputs!$B$19)),"n/a")</f>
        <v>479.4</v>
      </c>
      <c r="J77" s="22" t="n">
        <f aca="false">IF(G77&gt;0,H77/G77,"")</f>
        <v>0.247811475778153</v>
      </c>
      <c r="K77" s="16" t="n">
        <f aca="false">SUMIFS(Flow_LGA_Month!$N:$N,Flow_LGA_Month!$A:$A,A77,Flow_LGA_Month!$B:$B,C77,Flow_LGA_Month!$C:$C,"&lt;="&amp;Inputs!$B$21)</f>
        <v>6638.686</v>
      </c>
      <c r="L77" s="16" t="n">
        <f aca="false">SUMIFS(Flow_LGA_Month!$K:$K,Flow_LGA_Month!$A:$A,A77,Flow_LGA_Month!$B:$B,C77,Flow_LGA_Month!$C:$C,"&lt;="&amp;Inputs!$B$21)</f>
        <v>862.8</v>
      </c>
      <c r="M77" s="22" t="n">
        <f aca="false">IF(K77&gt;0,L77/K77,"")</f>
        <v>0.129965478108168</v>
      </c>
      <c r="N77" s="21" t="n">
        <f aca="false">IF(AND(G77&gt;0,K77&gt;0),(J77-M77)*100,"")</f>
        <v>11.7845997669986</v>
      </c>
      <c r="O77" s="16" t="n">
        <f aca="false">IF(A77="NSW",SUMIFS(Stock_NSW_LGA!$J:$J,Stock_NSW_LGA!$A:$A,C77,Stock_NSW_LGA!$B:$B,Inputs!$B$22),SUMIFS(Stock_QLD_LGA!$D:$D,Stock_QLD_LGA!$A:$A,C77,Stock_QLD_LGA!$B:$B,Inputs!$B$23))</f>
        <v>5151.76</v>
      </c>
      <c r="P77" s="16" t="n">
        <f aca="false">IF(A77="NSW",SUMIFS(Stock_NSW_LGA!$M:$M,Stock_NSW_LGA!$A:$A,C77,Stock_NSW_LGA!$B:$B,Inputs!$B$22),"n/a")</f>
        <v>104198.208</v>
      </c>
      <c r="Q77" s="21" t="n">
        <f aca="false">IF(A77="NSW",IF(P77&gt;0,O77/P77*1000,""),"n/a")</f>
        <v>49.4419251432808</v>
      </c>
      <c r="R77" s="21" t="n">
        <f aca="false">O77/E77*1000</f>
        <v>48.4315421351484</v>
      </c>
      <c r="S77" s="8" t="n">
        <f aca="false">IF(G77&gt;=Inputs!$B$12,1,0)</f>
        <v>1</v>
      </c>
      <c r="T77" s="22" t="n">
        <f aca="false">IFERROR(SUMIFS(Flow_LGA_Month!$K:$K,Flow_LGA_Month!$A:$A,A77,Flow_LGA_Month!$B:$B,C77,Flow_LGA_Month!$C:$C,"&gt;="&amp;Inputs!$B$28,Flow_LGA_Month!$C:$C,"&lt;="&amp;Inputs!$B$29)/SUMIFS(Flow_LGA_Month!$N:$N,Flow_LGA_Month!$A:$A,A77,Flow_LGA_Month!$B:$B,C77,Flow_LGA_Month!$C:$C,"&gt;="&amp;Inputs!$B$28,Flow_LGA_Month!$C:$C,"&lt;="&amp;Inputs!$B$29),"")</f>
        <v>0.301429338688293</v>
      </c>
      <c r="U77" s="22" t="n">
        <f aca="false">IFERROR(SUMIFS(Flow_LGA_Month!$K:$K,Flow_LGA_Month!$A:$A,A77,Flow_LGA_Month!$B:$B,C77,Flow_LGA_Month!$C:$C,"&gt;="&amp;Inputs!$B$30,Flow_LGA_Month!$C:$C,"&lt;="&amp;Inputs!$B$31)/SUMIFS(Flow_LGA_Month!$N:$N,Flow_LGA_Month!$A:$A,A77,Flow_LGA_Month!$B:$B,C77,Flow_LGA_Month!$C:$C,"&gt;="&amp;Inputs!$B$30,Flow_LGA_Month!$C:$C,"&lt;="&amp;Inputs!$B$31),"")</f>
        <v>0.155186363129115</v>
      </c>
      <c r="V77" s="21" t="n">
        <f aca="false">IF(AND(ISNUMBER(T77),ISNUMBER(U77)),(T77-U77)*100,"")</f>
        <v>14.6242975559178</v>
      </c>
    </row>
    <row r="78" customFormat="false" ht="15" hidden="false" customHeight="false" outlineLevel="0" collapsed="false">
      <c r="A78" s="0" t="s">
        <v>9</v>
      </c>
      <c r="B78" s="0" t="n">
        <v>18710</v>
      </c>
      <c r="C78" s="0" t="s">
        <v>428</v>
      </c>
      <c r="D78" s="31" t="n">
        <v>67361</v>
      </c>
      <c r="E78" s="16" t="n">
        <v>12151</v>
      </c>
      <c r="F78" s="0" t="n">
        <v>4</v>
      </c>
      <c r="G78" s="16" t="n">
        <f aca="false">SUMIFS(Flow_LGA_Month!$N:$N,Flow_LGA_Month!$A:$A,A78,Flow_LGA_Month!$B:$B,C78,Flow_LGA_Month!$C:$C,"&gt;="&amp;IF(A78="NSW",Inputs!$B$18,Inputs!$B$19))</f>
        <v>865.98</v>
      </c>
      <c r="H78" s="16" t="n">
        <f aca="false">SUMIFS(Flow_LGA_Month!$K:$K,Flow_LGA_Month!$A:$A,A78,Flow_LGA_Month!$B:$B,C78,Flow_LGA_Month!$C:$C,"&gt;="&amp;IF(A78="NSW",Inputs!$B$18,Inputs!$B$19))</f>
        <v>211.65</v>
      </c>
      <c r="I78" s="16" t="n">
        <f aca="false">IF(A78="NSW",SUMIFS(Flow_LGA_Month!$L:$L,Flow_LGA_Month!$A:$A,A78,Flow_LGA_Month!$B:$B,C78,Flow_LGA_Month!$C:$C,"&gt;="&amp;IF(A78="NSW",Inputs!$B$18,Inputs!$B$19)),"n/a")</f>
        <v>58.65</v>
      </c>
      <c r="J78" s="22" t="n">
        <f aca="false">IF(G78&gt;0,H78/G78,"")</f>
        <v>0.244405182567727</v>
      </c>
      <c r="K78" s="16" t="n">
        <f aca="false">SUMIFS(Flow_LGA_Month!$N:$N,Flow_LGA_Month!$A:$A,A78,Flow_LGA_Month!$B:$B,C78,Flow_LGA_Month!$C:$C,"&lt;="&amp;Inputs!$B$21)</f>
        <v>749.598</v>
      </c>
      <c r="L78" s="16" t="n">
        <f aca="false">SUMIFS(Flow_LGA_Month!$K:$K,Flow_LGA_Month!$A:$A,A78,Flow_LGA_Month!$B:$B,C78,Flow_LGA_Month!$C:$C,"&lt;="&amp;Inputs!$B$21)</f>
        <v>82.875</v>
      </c>
      <c r="M78" s="22" t="n">
        <f aca="false">IF(K78&gt;0,L78/K78,"")</f>
        <v>0.110559259763233</v>
      </c>
      <c r="N78" s="21" t="n">
        <f aca="false">IF(AND(G78&gt;0,K78&gt;0),(J78-M78)*100,"")</f>
        <v>13.3845922804494</v>
      </c>
      <c r="O78" s="16" t="n">
        <f aca="false">IF(A78="NSW",SUMIFS(Stock_NSW_LGA!$J:$J,Stock_NSW_LGA!$A:$A,C78,Stock_NSW_LGA!$B:$B,Inputs!$B$22),SUMIFS(Stock_QLD_LGA!$D:$D,Stock_QLD_LGA!$A:$A,C78,Stock_QLD_LGA!$B:$B,Inputs!$B$23))</f>
        <v>655.76</v>
      </c>
      <c r="P78" s="16" t="n">
        <f aca="false">IF(A78="NSW",SUMIFS(Stock_NSW_LGA!$M:$M,Stock_NSW_LGA!$A:$A,C78,Stock_NSW_LGA!$B:$B,Inputs!$B$22),"n/a")</f>
        <v>18054.89</v>
      </c>
      <c r="Q78" s="21" t="n">
        <f aca="false">IF(A78="NSW",IF(P78&gt;0,O78/P78*1000,""),"n/a")</f>
        <v>36.320354208749</v>
      </c>
      <c r="R78" s="21" t="n">
        <f aca="false">O78/E78*1000</f>
        <v>53.9675746852111</v>
      </c>
      <c r="S78" s="8" t="n">
        <f aca="false">IF(G78&gt;=Inputs!$B$12,1,0)</f>
        <v>1</v>
      </c>
      <c r="T78" s="22" t="n">
        <f aca="false">IFERROR(SUMIFS(Flow_LGA_Month!$K:$K,Flow_LGA_Month!$A:$A,A78,Flow_LGA_Month!$B:$B,C78,Flow_LGA_Month!$C:$C,"&gt;="&amp;Inputs!$B$28,Flow_LGA_Month!$C:$C,"&lt;="&amp;Inputs!$B$29)/SUMIFS(Flow_LGA_Month!$N:$N,Flow_LGA_Month!$A:$A,A78,Flow_LGA_Month!$B:$B,C78,Flow_LGA_Month!$C:$C,"&gt;="&amp;Inputs!$B$28,Flow_LGA_Month!$C:$C,"&lt;="&amp;Inputs!$B$29),"")</f>
        <v>0.323690968754459</v>
      </c>
      <c r="U78" s="22" t="n">
        <f aca="false">IFERROR(SUMIFS(Flow_LGA_Month!$K:$K,Flow_LGA_Month!$A:$A,A78,Flow_LGA_Month!$B:$B,C78,Flow_LGA_Month!$C:$C,"&gt;="&amp;Inputs!$B$30,Flow_LGA_Month!$C:$C,"&lt;="&amp;Inputs!$B$31)/SUMIFS(Flow_LGA_Month!$N:$N,Flow_LGA_Month!$A:$A,A78,Flow_LGA_Month!$B:$B,C78,Flow_LGA_Month!$C:$C,"&gt;="&amp;Inputs!$B$30,Flow_LGA_Month!$C:$C,"&lt;="&amp;Inputs!$B$31),"")</f>
        <v>0.127447162530534</v>
      </c>
      <c r="V78" s="21" t="n">
        <f aca="false">IF(AND(ISNUMBER(T78),ISNUMBER(U78)),(T78-U78)*100,"")</f>
        <v>19.6243806223924</v>
      </c>
    </row>
    <row r="79" customFormat="false" ht="15" hidden="false" customHeight="false" outlineLevel="0" collapsed="false">
      <c r="A79" s="0" t="s">
        <v>9</v>
      </c>
      <c r="B79" s="0" t="n">
        <v>11450</v>
      </c>
      <c r="C79" s="0" t="s">
        <v>429</v>
      </c>
      <c r="D79" s="31" t="n">
        <v>67889</v>
      </c>
      <c r="E79" s="16" t="n">
        <v>81140</v>
      </c>
      <c r="F79" s="0" t="n">
        <v>4</v>
      </c>
      <c r="G79" s="16" t="n">
        <f aca="false">SUMIFS(Flow_LGA_Month!$N:$N,Flow_LGA_Month!$A:$A,A79,Flow_LGA_Month!$B:$B,C79,Flow_LGA_Month!$C:$C,"&gt;="&amp;IF(A79="NSW",Inputs!$B$18,Inputs!$B$19))</f>
        <v>6045.319</v>
      </c>
      <c r="H79" s="16" t="n">
        <f aca="false">SUMIFS(Flow_LGA_Month!$K:$K,Flow_LGA_Month!$A:$A,A79,Flow_LGA_Month!$B:$B,C79,Flow_LGA_Month!$C:$C,"&gt;="&amp;IF(A79="NSW",Inputs!$B$18,Inputs!$B$19))</f>
        <v>851.7</v>
      </c>
      <c r="I79" s="16" t="n">
        <f aca="false">IF(A79="NSW",SUMIFS(Flow_LGA_Month!$L:$L,Flow_LGA_Month!$A:$A,A79,Flow_LGA_Month!$B:$B,C79,Flow_LGA_Month!$C:$C,"&gt;="&amp;IF(A79="NSW",Inputs!$B$18,Inputs!$B$19)),"n/a")</f>
        <v>280.5</v>
      </c>
      <c r="J79" s="22" t="n">
        <f aca="false">IF(G79&gt;0,H79/G79,"")</f>
        <v>0.140885865576324</v>
      </c>
      <c r="K79" s="16" t="n">
        <f aca="false">SUMIFS(Flow_LGA_Month!$N:$N,Flow_LGA_Month!$A:$A,A79,Flow_LGA_Month!$B:$B,C79,Flow_LGA_Month!$C:$C,"&lt;="&amp;Inputs!$B$21)</f>
        <v>4977.464</v>
      </c>
      <c r="L79" s="16" t="n">
        <f aca="false">SUMIFS(Flow_LGA_Month!$K:$K,Flow_LGA_Month!$A:$A,A79,Flow_LGA_Month!$B:$B,C79,Flow_LGA_Month!$C:$C,"&lt;="&amp;Inputs!$B$21)</f>
        <v>280.5</v>
      </c>
      <c r="M79" s="22" t="n">
        <f aca="false">IF(K79&gt;0,L79/K79,"")</f>
        <v>0.0563539987431351</v>
      </c>
      <c r="N79" s="21" t="n">
        <f aca="false">IF(AND(G79&gt;0,K79&gt;0),(J79-M79)*100,"")</f>
        <v>8.45318668331893</v>
      </c>
      <c r="O79" s="16" t="n">
        <f aca="false">IF(A79="NSW",SUMIFS(Stock_NSW_LGA!$J:$J,Stock_NSW_LGA!$A:$A,C79,Stock_NSW_LGA!$B:$B,Inputs!$B$22),SUMIFS(Stock_QLD_LGA!$D:$D,Stock_QLD_LGA!$A:$A,C79,Stock_QLD_LGA!$B:$B,Inputs!$B$23))</f>
        <v>2650.92</v>
      </c>
      <c r="P79" s="16" t="n">
        <f aca="false">IF(A79="NSW",SUMIFS(Stock_NSW_LGA!$M:$M,Stock_NSW_LGA!$A:$A,C79,Stock_NSW_LGA!$B:$B,Inputs!$B$22),"n/a")</f>
        <v>95665.546</v>
      </c>
      <c r="Q79" s="21" t="n">
        <f aca="false">IF(A79="NSW",IF(P79&gt;0,O79/P79*1000,""),"n/a")</f>
        <v>27.7102897630459</v>
      </c>
      <c r="R79" s="21" t="n">
        <f aca="false">O79/E79*1000</f>
        <v>32.6709391175746</v>
      </c>
      <c r="S79" s="8" t="n">
        <f aca="false">IF(G79&gt;=Inputs!$B$12,1,0)</f>
        <v>1</v>
      </c>
      <c r="T79" s="22" t="n">
        <f aca="false">IFERROR(SUMIFS(Flow_LGA_Month!$K:$K,Flow_LGA_Month!$A:$A,A79,Flow_LGA_Month!$B:$B,C79,Flow_LGA_Month!$C:$C,"&gt;="&amp;Inputs!$B$28,Flow_LGA_Month!$C:$C,"&lt;="&amp;Inputs!$B$29)/SUMIFS(Flow_LGA_Month!$N:$N,Flow_LGA_Month!$A:$A,A79,Flow_LGA_Month!$B:$B,C79,Flow_LGA_Month!$C:$C,"&gt;="&amp;Inputs!$B$28,Flow_LGA_Month!$C:$C,"&lt;="&amp;Inputs!$B$29),"")</f>
        <v>0.184738044693643</v>
      </c>
      <c r="U79" s="22" t="n">
        <f aca="false">IFERROR(SUMIFS(Flow_LGA_Month!$K:$K,Flow_LGA_Month!$A:$A,A79,Flow_LGA_Month!$B:$B,C79,Flow_LGA_Month!$C:$C,"&gt;="&amp;Inputs!$B$30,Flow_LGA_Month!$C:$C,"&lt;="&amp;Inputs!$B$31)/SUMIFS(Flow_LGA_Month!$N:$N,Flow_LGA_Month!$A:$A,A79,Flow_LGA_Month!$B:$B,C79,Flow_LGA_Month!$C:$C,"&gt;="&amp;Inputs!$B$30,Flow_LGA_Month!$C:$C,"&lt;="&amp;Inputs!$B$31),"")</f>
        <v>0.085857401326811</v>
      </c>
      <c r="V79" s="21" t="n">
        <f aca="false">IF(AND(ISNUMBER(T79),ISNUMBER(U79)),(T79-U79)*100,"")</f>
        <v>9.88806433668318</v>
      </c>
    </row>
    <row r="80" customFormat="false" ht="15" hidden="false" customHeight="false" outlineLevel="0" collapsed="false">
      <c r="A80" s="0" t="s">
        <v>9</v>
      </c>
      <c r="B80" s="0" t="n">
        <v>15990</v>
      </c>
      <c r="C80" s="0" t="s">
        <v>430</v>
      </c>
      <c r="D80" s="31" t="n">
        <v>67899</v>
      </c>
      <c r="E80" s="16" t="n">
        <v>196195</v>
      </c>
      <c r="F80" s="0" t="n">
        <v>4</v>
      </c>
      <c r="G80" s="16" t="n">
        <f aca="false">SUMIFS(Flow_LGA_Month!$N:$N,Flow_LGA_Month!$A:$A,A80,Flow_LGA_Month!$B:$B,C80,Flow_LGA_Month!$C:$C,"&gt;="&amp;IF(A80="NSW",Inputs!$B$18,Inputs!$B$19))</f>
        <v>8360.411</v>
      </c>
      <c r="H80" s="16" t="n">
        <f aca="false">SUMIFS(Flow_LGA_Month!$K:$K,Flow_LGA_Month!$A:$A,A80,Flow_LGA_Month!$B:$B,C80,Flow_LGA_Month!$C:$C,"&gt;="&amp;IF(A80="NSW",Inputs!$B$18,Inputs!$B$19))</f>
        <v>1855.225</v>
      </c>
      <c r="I80" s="16" t="n">
        <f aca="false">IF(A80="NSW",SUMIFS(Flow_LGA_Month!$L:$L,Flow_LGA_Month!$A:$A,A80,Flow_LGA_Month!$B:$B,C80,Flow_LGA_Month!$C:$C,"&gt;="&amp;IF(A80="NSW",Inputs!$B$18,Inputs!$B$19)),"n/a")</f>
        <v>460.275</v>
      </c>
      <c r="J80" s="22" t="n">
        <f aca="false">IF(G80&gt;0,H80/G80,"")</f>
        <v>0.221905956537304</v>
      </c>
      <c r="K80" s="16" t="n">
        <f aca="false">SUMIFS(Flow_LGA_Month!$N:$N,Flow_LGA_Month!$A:$A,A80,Flow_LGA_Month!$B:$B,C80,Flow_LGA_Month!$C:$C,"&lt;="&amp;Inputs!$B$21)</f>
        <v>7020.498</v>
      </c>
      <c r="L80" s="16" t="n">
        <f aca="false">SUMIFS(Flow_LGA_Month!$K:$K,Flow_LGA_Month!$A:$A,A80,Flow_LGA_Month!$B:$B,C80,Flow_LGA_Month!$C:$C,"&lt;="&amp;Inputs!$B$21)</f>
        <v>901.025</v>
      </c>
      <c r="M80" s="22" t="n">
        <f aca="false">IF(K80&gt;0,L80/K80,"")</f>
        <v>0.128342034995238</v>
      </c>
      <c r="N80" s="21" t="n">
        <f aca="false">IF(AND(G80&gt;0,K80&gt;0),(J80-M80)*100,"")</f>
        <v>9.35639215420659</v>
      </c>
      <c r="O80" s="16" t="n">
        <f aca="false">IF(A80="NSW",SUMIFS(Stock_NSW_LGA!$J:$J,Stock_NSW_LGA!$A:$A,C80,Stock_NSW_LGA!$B:$B,Inputs!$B$22),SUMIFS(Stock_QLD_LGA!$D:$D,Stock_QLD_LGA!$A:$A,C80,Stock_QLD_LGA!$B:$B,Inputs!$B$23))</f>
        <v>7438.04</v>
      </c>
      <c r="P80" s="16" t="n">
        <f aca="false">IF(A80="NSW",SUMIFS(Stock_NSW_LGA!$M:$M,Stock_NSW_LGA!$A:$A,C80,Stock_NSW_LGA!$B:$B,Inputs!$B$22),"n/a")</f>
        <v>173643.088</v>
      </c>
      <c r="Q80" s="21" t="n">
        <f aca="false">IF(A80="NSW",IF(P80&gt;0,O80/P80*1000,""),"n/a")</f>
        <v>42.8352207143425</v>
      </c>
      <c r="R80" s="21" t="n">
        <f aca="false">O80/E80*1000</f>
        <v>37.9114656336808</v>
      </c>
      <c r="S80" s="8" t="n">
        <f aca="false">IF(G80&gt;=Inputs!$B$12,1,0)</f>
        <v>1</v>
      </c>
      <c r="T80" s="22" t="n">
        <f aca="false">IFERROR(SUMIFS(Flow_LGA_Month!$K:$K,Flow_LGA_Month!$A:$A,A80,Flow_LGA_Month!$B:$B,C80,Flow_LGA_Month!$C:$C,"&gt;="&amp;Inputs!$B$28,Flow_LGA_Month!$C:$C,"&lt;="&amp;Inputs!$B$29)/SUMIFS(Flow_LGA_Month!$N:$N,Flow_LGA_Month!$A:$A,A80,Flow_LGA_Month!$B:$B,C80,Flow_LGA_Month!$C:$C,"&gt;="&amp;Inputs!$B$28,Flow_LGA_Month!$C:$C,"&lt;="&amp;Inputs!$B$29),"")</f>
        <v>0.276956709718069</v>
      </c>
      <c r="U80" s="22" t="n">
        <f aca="false">IFERROR(SUMIFS(Flow_LGA_Month!$K:$K,Flow_LGA_Month!$A:$A,A80,Flow_LGA_Month!$B:$B,C80,Flow_LGA_Month!$C:$C,"&gt;="&amp;Inputs!$B$30,Flow_LGA_Month!$C:$C,"&lt;="&amp;Inputs!$B$31)/SUMIFS(Flow_LGA_Month!$N:$N,Flow_LGA_Month!$A:$A,A80,Flow_LGA_Month!$B:$B,C80,Flow_LGA_Month!$C:$C,"&gt;="&amp;Inputs!$B$30,Flow_LGA_Month!$C:$C,"&lt;="&amp;Inputs!$B$31),"")</f>
        <v>0.142017857343013</v>
      </c>
      <c r="V80" s="21" t="n">
        <f aca="false">IF(AND(ISNUMBER(T80),ISNUMBER(U80)),(T80-U80)*100,"")</f>
        <v>13.4938852375057</v>
      </c>
    </row>
    <row r="81" customFormat="false" ht="15" hidden="false" customHeight="false" outlineLevel="0" collapsed="false">
      <c r="A81" s="0" t="s">
        <v>9</v>
      </c>
      <c r="B81" s="0" t="n">
        <v>16550</v>
      </c>
      <c r="C81" s="0" t="s">
        <v>431</v>
      </c>
      <c r="D81" s="31" t="n">
        <v>69078</v>
      </c>
      <c r="E81" s="16" t="n">
        <v>102199</v>
      </c>
      <c r="F81" s="0" t="n">
        <v>5</v>
      </c>
      <c r="G81" s="16" t="n">
        <f aca="false">SUMIFS(Flow_LGA_Month!$N:$N,Flow_LGA_Month!$A:$A,A81,Flow_LGA_Month!$B:$B,C81,Flow_LGA_Month!$C:$C,"&gt;="&amp;IF(A81="NSW",Inputs!$B$18,Inputs!$B$19))</f>
        <v>3522.468</v>
      </c>
      <c r="H81" s="16" t="n">
        <f aca="false">SUMIFS(Flow_LGA_Month!$K:$K,Flow_LGA_Month!$A:$A,A81,Flow_LGA_Month!$B:$B,C81,Flow_LGA_Month!$C:$C,"&gt;="&amp;IF(A81="NSW",Inputs!$B$18,Inputs!$B$19))</f>
        <v>865.725</v>
      </c>
      <c r="I81" s="16" t="n">
        <f aca="false">IF(A81="NSW",SUMIFS(Flow_LGA_Month!$L:$L,Flow_LGA_Month!$A:$A,A81,Flow_LGA_Month!$B:$B,C81,Flow_LGA_Month!$C:$C,"&gt;="&amp;IF(A81="NSW",Inputs!$B$18,Inputs!$B$19)),"n/a")</f>
        <v>177.225</v>
      </c>
      <c r="J81" s="22" t="n">
        <f aca="false">IF(G81&gt;0,H81/G81,"")</f>
        <v>0.245772282388371</v>
      </c>
      <c r="K81" s="16" t="n">
        <f aca="false">SUMIFS(Flow_LGA_Month!$N:$N,Flow_LGA_Month!$A:$A,A81,Flow_LGA_Month!$B:$B,C81,Flow_LGA_Month!$C:$C,"&lt;="&amp;Inputs!$B$21)</f>
        <v>3167.593</v>
      </c>
      <c r="L81" s="16" t="n">
        <f aca="false">SUMIFS(Flow_LGA_Month!$K:$K,Flow_LGA_Month!$A:$A,A81,Flow_LGA_Month!$B:$B,C81,Flow_LGA_Month!$C:$C,"&lt;="&amp;Inputs!$B$21)</f>
        <v>401.625</v>
      </c>
      <c r="M81" s="22" t="n">
        <f aca="false">IF(K81&gt;0,L81/K81,"")</f>
        <v>0.1267918574135</v>
      </c>
      <c r="N81" s="21" t="n">
        <f aca="false">IF(AND(G81&gt;0,K81&gt;0),(J81-M81)*100,"")</f>
        <v>11.8980424974871</v>
      </c>
      <c r="O81" s="16" t="n">
        <f aca="false">IF(A81="NSW",SUMIFS(Stock_NSW_LGA!$J:$J,Stock_NSW_LGA!$A:$A,C81,Stock_NSW_LGA!$B:$B,Inputs!$B$22),SUMIFS(Stock_QLD_LGA!$D:$D,Stock_QLD_LGA!$A:$A,C81,Stock_QLD_LGA!$B:$B,Inputs!$B$23))</f>
        <v>2915.72</v>
      </c>
      <c r="P81" s="16" t="n">
        <f aca="false">IF(A81="NSW",SUMIFS(Stock_NSW_LGA!$M:$M,Stock_NSW_LGA!$A:$A,C81,Stock_NSW_LGA!$B:$B,Inputs!$B$22),"n/a")</f>
        <v>67175.549</v>
      </c>
      <c r="Q81" s="21" t="n">
        <f aca="false">IF(A81="NSW",IF(P81&gt;0,O81/P81*1000,""),"n/a")</f>
        <v>43.4044833783197</v>
      </c>
      <c r="R81" s="21" t="n">
        <f aca="false">O81/E81*1000</f>
        <v>28.5298290589928</v>
      </c>
      <c r="S81" s="8" t="n">
        <f aca="false">IF(G81&gt;=Inputs!$B$12,1,0)</f>
        <v>1</v>
      </c>
      <c r="T81" s="22" t="n">
        <f aca="false">IFERROR(SUMIFS(Flow_LGA_Month!$K:$K,Flow_LGA_Month!$A:$A,A81,Flow_LGA_Month!$B:$B,C81,Flow_LGA_Month!$C:$C,"&gt;="&amp;Inputs!$B$28,Flow_LGA_Month!$C:$C,"&lt;="&amp;Inputs!$B$29)/SUMIFS(Flow_LGA_Month!$N:$N,Flow_LGA_Month!$A:$A,A81,Flow_LGA_Month!$B:$B,C81,Flow_LGA_Month!$C:$C,"&gt;="&amp;Inputs!$B$28,Flow_LGA_Month!$C:$C,"&lt;="&amp;Inputs!$B$29),"")</f>
        <v>0.295054852636104</v>
      </c>
      <c r="U81" s="22" t="n">
        <f aca="false">IFERROR(SUMIFS(Flow_LGA_Month!$K:$K,Flow_LGA_Month!$A:$A,A81,Flow_LGA_Month!$B:$B,C81,Flow_LGA_Month!$C:$C,"&gt;="&amp;Inputs!$B$30,Flow_LGA_Month!$C:$C,"&lt;="&amp;Inputs!$B$31)/SUMIFS(Flow_LGA_Month!$N:$N,Flow_LGA_Month!$A:$A,A81,Flow_LGA_Month!$B:$B,C81,Flow_LGA_Month!$C:$C,"&gt;="&amp;Inputs!$B$30,Flow_LGA_Month!$C:$C,"&lt;="&amp;Inputs!$B$31),"")</f>
        <v>0.156721776272185</v>
      </c>
      <c r="V81" s="21" t="n">
        <f aca="false">IF(AND(ISNUMBER(T81),ISNUMBER(U81)),(T81-U81)*100,"")</f>
        <v>13.8333076363919</v>
      </c>
    </row>
    <row r="82" customFormat="false" ht="15" hidden="false" customHeight="false" outlineLevel="0" collapsed="false">
      <c r="A82" s="0" t="s">
        <v>9</v>
      </c>
      <c r="B82" s="0" t="n">
        <v>17150</v>
      </c>
      <c r="C82" s="0" t="s">
        <v>432</v>
      </c>
      <c r="D82" s="31" t="n">
        <v>69239</v>
      </c>
      <c r="E82" s="16" t="n">
        <v>160524</v>
      </c>
      <c r="F82" s="0" t="n">
        <v>5</v>
      </c>
      <c r="G82" s="16" t="n">
        <f aca="false">SUMIFS(Flow_LGA_Month!$N:$N,Flow_LGA_Month!$A:$A,A82,Flow_LGA_Month!$B:$B,C82,Flow_LGA_Month!$C:$C,"&gt;="&amp;IF(A82="NSW",Inputs!$B$18,Inputs!$B$19))</f>
        <v>7838.054</v>
      </c>
      <c r="H82" s="16" t="n">
        <f aca="false">SUMIFS(Flow_LGA_Month!$K:$K,Flow_LGA_Month!$A:$A,A82,Flow_LGA_Month!$B:$B,C82,Flow_LGA_Month!$C:$C,"&gt;="&amp;IF(A82="NSW",Inputs!$B$18,Inputs!$B$19))</f>
        <v>1371.475</v>
      </c>
      <c r="I82" s="16" t="n">
        <f aca="false">IF(A82="NSW",SUMIFS(Flow_LGA_Month!$L:$L,Flow_LGA_Month!$A:$A,A82,Flow_LGA_Month!$B:$B,C82,Flow_LGA_Month!$C:$C,"&gt;="&amp;IF(A82="NSW",Inputs!$B$18,Inputs!$B$19)),"n/a")</f>
        <v>455.175</v>
      </c>
      <c r="J82" s="22" t="n">
        <f aca="false">IF(G82&gt;0,H82/G82,"")</f>
        <v>0.174976467373152</v>
      </c>
      <c r="K82" s="16" t="n">
        <f aca="false">SUMIFS(Flow_LGA_Month!$N:$N,Flow_LGA_Month!$A:$A,A82,Flow_LGA_Month!$B:$B,C82,Flow_LGA_Month!$C:$C,"&lt;="&amp;Inputs!$B$21)</f>
        <v>6548.995</v>
      </c>
      <c r="L82" s="16" t="n">
        <f aca="false">SUMIFS(Flow_LGA_Month!$K:$K,Flow_LGA_Month!$A:$A,A82,Flow_LGA_Month!$B:$B,C82,Flow_LGA_Month!$C:$C,"&lt;="&amp;Inputs!$B$21)</f>
        <v>597.975</v>
      </c>
      <c r="M82" s="22" t="n">
        <f aca="false">IF(K82&gt;0,L82/K82,"")</f>
        <v>0.091307902968318</v>
      </c>
      <c r="N82" s="21" t="n">
        <f aca="false">IF(AND(G82&gt;0,K82&gt;0),(J82-M82)*100,"")</f>
        <v>8.36685644048335</v>
      </c>
      <c r="O82" s="16" t="n">
        <f aca="false">IF(A82="NSW",SUMIFS(Stock_NSW_LGA!$J:$J,Stock_NSW_LGA!$A:$A,C82,Stock_NSW_LGA!$B:$B,Inputs!$B$22),SUMIFS(Stock_QLD_LGA!$D:$D,Stock_QLD_LGA!$A:$A,C82,Stock_QLD_LGA!$B:$B,Inputs!$B$23))</f>
        <v>4838.56</v>
      </c>
      <c r="P82" s="16" t="n">
        <f aca="false">IF(A82="NSW",SUMIFS(Stock_NSW_LGA!$M:$M,Stock_NSW_LGA!$A:$A,C82,Stock_NSW_LGA!$B:$B,Inputs!$B$22),"n/a")</f>
        <v>163079.848</v>
      </c>
      <c r="Q82" s="21" t="n">
        <f aca="false">IF(A82="NSW",IF(P82&gt;0,O82/P82*1000,""),"n/a")</f>
        <v>29.6698829397977</v>
      </c>
      <c r="R82" s="21" t="n">
        <f aca="false">O82/E82*1000</f>
        <v>30.142284019835</v>
      </c>
      <c r="S82" s="8" t="n">
        <f aca="false">IF(G82&gt;=Inputs!$B$12,1,0)</f>
        <v>1</v>
      </c>
      <c r="T82" s="22" t="n">
        <f aca="false">IFERROR(SUMIFS(Flow_LGA_Month!$K:$K,Flow_LGA_Month!$A:$A,A82,Flow_LGA_Month!$B:$B,C82,Flow_LGA_Month!$C:$C,"&gt;="&amp;Inputs!$B$28,Flow_LGA_Month!$C:$C,"&lt;="&amp;Inputs!$B$29)/SUMIFS(Flow_LGA_Month!$N:$N,Flow_LGA_Month!$A:$A,A82,Flow_LGA_Month!$B:$B,C82,Flow_LGA_Month!$C:$C,"&gt;="&amp;Inputs!$B$28,Flow_LGA_Month!$C:$C,"&lt;="&amp;Inputs!$B$29),"")</f>
        <v>0.230494747982648</v>
      </c>
      <c r="U82" s="22" t="n">
        <f aca="false">IFERROR(SUMIFS(Flow_LGA_Month!$K:$K,Flow_LGA_Month!$A:$A,A82,Flow_LGA_Month!$B:$B,C82,Flow_LGA_Month!$C:$C,"&gt;="&amp;Inputs!$B$30,Flow_LGA_Month!$C:$C,"&lt;="&amp;Inputs!$B$31)/SUMIFS(Flow_LGA_Month!$N:$N,Flow_LGA_Month!$A:$A,A82,Flow_LGA_Month!$B:$B,C82,Flow_LGA_Month!$C:$C,"&gt;="&amp;Inputs!$B$30,Flow_LGA_Month!$C:$C,"&lt;="&amp;Inputs!$B$31),"")</f>
        <v>0.0936013921644536</v>
      </c>
      <c r="V82" s="21" t="n">
        <f aca="false">IF(AND(ISNUMBER(T82),ISNUMBER(U82)),(T82-U82)*100,"")</f>
        <v>13.6893355818194</v>
      </c>
    </row>
    <row r="83" customFormat="false" ht="15" hidden="false" customHeight="false" outlineLevel="0" collapsed="false">
      <c r="A83" s="0" t="s">
        <v>9</v>
      </c>
      <c r="B83" s="0" t="n">
        <v>14500</v>
      </c>
      <c r="C83" s="0" t="s">
        <v>433</v>
      </c>
      <c r="D83" s="31" t="n">
        <v>69492</v>
      </c>
      <c r="E83" s="16" t="n">
        <v>89631</v>
      </c>
      <c r="F83" s="0" t="n">
        <v>5</v>
      </c>
      <c r="G83" s="16" t="n">
        <f aca="false">SUMIFS(Flow_LGA_Month!$N:$N,Flow_LGA_Month!$A:$A,A83,Flow_LGA_Month!$B:$B,C83,Flow_LGA_Month!$C:$C,"&gt;="&amp;IF(A83="NSW",Inputs!$B$18,Inputs!$B$19))</f>
        <v>4912.031</v>
      </c>
      <c r="H83" s="16" t="n">
        <f aca="false">SUMIFS(Flow_LGA_Month!$K:$K,Flow_LGA_Month!$A:$A,A83,Flow_LGA_Month!$B:$B,C83,Flow_LGA_Month!$C:$C,"&gt;="&amp;IF(A83="NSW",Inputs!$B$18,Inputs!$B$19))</f>
        <v>1571.225</v>
      </c>
      <c r="I83" s="16" t="n">
        <f aca="false">IF(A83="NSW",SUMIFS(Flow_LGA_Month!$L:$L,Flow_LGA_Month!$A:$A,A83,Flow_LGA_Month!$B:$B,C83,Flow_LGA_Month!$C:$C,"&gt;="&amp;IF(A83="NSW",Inputs!$B$18,Inputs!$B$19)),"n/a")</f>
        <v>280.5</v>
      </c>
      <c r="J83" s="22" t="n">
        <f aca="false">IF(G83&gt;0,H83/G83,"")</f>
        <v>0.319872777675874</v>
      </c>
      <c r="K83" s="16" t="n">
        <f aca="false">SUMIFS(Flow_LGA_Month!$N:$N,Flow_LGA_Month!$A:$A,A83,Flow_LGA_Month!$B:$B,C83,Flow_LGA_Month!$C:$C,"&lt;="&amp;Inputs!$B$21)</f>
        <v>4438.31</v>
      </c>
      <c r="L83" s="16" t="n">
        <f aca="false">SUMIFS(Flow_LGA_Month!$K:$K,Flow_LGA_Month!$A:$A,A83,Flow_LGA_Month!$B:$B,C83,Flow_LGA_Month!$C:$C,"&lt;="&amp;Inputs!$B$21)</f>
        <v>784.075</v>
      </c>
      <c r="M83" s="22" t="n">
        <f aca="false">IF(K83&gt;0,L83/K83,"")</f>
        <v>0.176660710946284</v>
      </c>
      <c r="N83" s="21" t="n">
        <f aca="false">IF(AND(G83&gt;0,K83&gt;0),(J83-M83)*100,"")</f>
        <v>14.321206672959</v>
      </c>
      <c r="O83" s="16" t="n">
        <f aca="false">IF(A83="NSW",SUMIFS(Stock_NSW_LGA!$J:$J,Stock_NSW_LGA!$A:$A,C83,Stock_NSW_LGA!$B:$B,Inputs!$B$22),SUMIFS(Stock_QLD_LGA!$D:$D,Stock_QLD_LGA!$A:$A,C83,Stock_QLD_LGA!$B:$B,Inputs!$B$23))</f>
        <v>6105.56</v>
      </c>
      <c r="P83" s="16" t="n">
        <f aca="false">IF(A83="NSW",SUMIFS(Stock_NSW_LGA!$M:$M,Stock_NSW_LGA!$A:$A,C83,Stock_NSW_LGA!$B:$B,Inputs!$B$22),"n/a")</f>
        <v>80510.743</v>
      </c>
      <c r="Q83" s="21" t="n">
        <f aca="false">IF(A83="NSW",IF(P83&gt;0,O83/P83*1000,""),"n/a")</f>
        <v>75.8353453526072</v>
      </c>
      <c r="R83" s="21" t="n">
        <f aca="false">O83/E83*1000</f>
        <v>68.118842811081</v>
      </c>
      <c r="S83" s="8" t="n">
        <f aca="false">IF(G83&gt;=Inputs!$B$12,1,0)</f>
        <v>1</v>
      </c>
      <c r="T83" s="22" t="n">
        <f aca="false">IFERROR(SUMIFS(Flow_LGA_Month!$K:$K,Flow_LGA_Month!$A:$A,A83,Flow_LGA_Month!$B:$B,C83,Flow_LGA_Month!$C:$C,"&gt;="&amp;Inputs!$B$28,Flow_LGA_Month!$C:$C,"&lt;="&amp;Inputs!$B$29)/SUMIFS(Flow_LGA_Month!$N:$N,Flow_LGA_Month!$A:$A,A83,Flow_LGA_Month!$B:$B,C83,Flow_LGA_Month!$C:$C,"&gt;="&amp;Inputs!$B$28,Flow_LGA_Month!$C:$C,"&lt;="&amp;Inputs!$B$29),"")</f>
        <v>0.40458144833304</v>
      </c>
      <c r="U83" s="22" t="n">
        <f aca="false">IFERROR(SUMIFS(Flow_LGA_Month!$K:$K,Flow_LGA_Month!$A:$A,A83,Flow_LGA_Month!$B:$B,C83,Flow_LGA_Month!$C:$C,"&gt;="&amp;Inputs!$B$30,Flow_LGA_Month!$C:$C,"&lt;="&amp;Inputs!$B$31)/SUMIFS(Flow_LGA_Month!$N:$N,Flow_LGA_Month!$A:$A,A83,Flow_LGA_Month!$B:$B,C83,Flow_LGA_Month!$C:$C,"&gt;="&amp;Inputs!$B$30,Flow_LGA_Month!$C:$C,"&lt;="&amp;Inputs!$B$31),"")</f>
        <v>0.205266473820056</v>
      </c>
      <c r="V83" s="21" t="n">
        <f aca="false">IF(AND(ISNUMBER(T83),ISNUMBER(U83)),(T83-U83)*100,"")</f>
        <v>19.9314974512983</v>
      </c>
    </row>
    <row r="84" customFormat="false" ht="15" hidden="false" customHeight="false" outlineLevel="0" collapsed="false">
      <c r="A84" s="0" t="s">
        <v>9</v>
      </c>
      <c r="B84" s="0" t="n">
        <v>11520</v>
      </c>
      <c r="C84" s="0" t="s">
        <v>434</v>
      </c>
      <c r="D84" s="31" t="n">
        <v>69770</v>
      </c>
      <c r="E84" s="16" t="n">
        <v>64573</v>
      </c>
      <c r="F84" s="0" t="n">
        <v>5</v>
      </c>
      <c r="G84" s="16" t="n">
        <f aca="false">SUMIFS(Flow_LGA_Month!$N:$N,Flow_LGA_Month!$A:$A,A84,Flow_LGA_Month!$B:$B,C84,Flow_LGA_Month!$C:$C,"&gt;="&amp;IF(A84="NSW",Inputs!$B$18,Inputs!$B$19))</f>
        <v>4029.629</v>
      </c>
      <c r="H84" s="16" t="n">
        <f aca="false">SUMIFS(Flow_LGA_Month!$K:$K,Flow_LGA_Month!$A:$A,A84,Flow_LGA_Month!$B:$B,C84,Flow_LGA_Month!$C:$C,"&gt;="&amp;IF(A84="NSW",Inputs!$B$18,Inputs!$B$19))</f>
        <v>849.15</v>
      </c>
      <c r="I84" s="16" t="n">
        <f aca="false">IF(A84="NSW",SUMIFS(Flow_LGA_Month!$L:$L,Flow_LGA_Month!$A:$A,A84,Flow_LGA_Month!$B:$B,C84,Flow_LGA_Month!$C:$C,"&gt;="&amp;IF(A84="NSW",Inputs!$B$18,Inputs!$B$19)),"n/a")</f>
        <v>271.575</v>
      </c>
      <c r="J84" s="22" t="n">
        <f aca="false">IF(G84&gt;0,H84/G84,"")</f>
        <v>0.210726595426031</v>
      </c>
      <c r="K84" s="16" t="n">
        <f aca="false">SUMIFS(Flow_LGA_Month!$N:$N,Flow_LGA_Month!$A:$A,A84,Flow_LGA_Month!$B:$B,C84,Flow_LGA_Month!$C:$C,"&lt;="&amp;Inputs!$B$21)</f>
        <v>3812.76</v>
      </c>
      <c r="L84" s="16" t="n">
        <f aca="false">SUMIFS(Flow_LGA_Month!$K:$K,Flow_LGA_Month!$A:$A,A84,Flow_LGA_Month!$B:$B,C84,Flow_LGA_Month!$C:$C,"&lt;="&amp;Inputs!$B$21)</f>
        <v>450.075</v>
      </c>
      <c r="M84" s="22" t="n">
        <f aca="false">IF(K84&gt;0,L84/K84,"")</f>
        <v>0.118044408774746</v>
      </c>
      <c r="N84" s="21" t="n">
        <f aca="false">IF(AND(G84&gt;0,K84&gt;0),(J84-M84)*100,"")</f>
        <v>9.26821866512847</v>
      </c>
      <c r="O84" s="16" t="n">
        <f aca="false">IF(A84="NSW",SUMIFS(Stock_NSW_LGA!$J:$J,Stock_NSW_LGA!$A:$A,C84,Stock_NSW_LGA!$B:$B,Inputs!$B$22),SUMIFS(Stock_QLD_LGA!$D:$D,Stock_QLD_LGA!$A:$A,C84,Stock_QLD_LGA!$B:$B,Inputs!$B$23))</f>
        <v>2745.12</v>
      </c>
      <c r="P84" s="16" t="n">
        <f aca="false">IF(A84="NSW",SUMIFS(Stock_NSW_LGA!$M:$M,Stock_NSW_LGA!$A:$A,C84,Stock_NSW_LGA!$B:$B,Inputs!$B$22),"n/a")</f>
        <v>59423.684</v>
      </c>
      <c r="Q84" s="21" t="n">
        <f aca="false">IF(A84="NSW",IF(P84&gt;0,O84/P84*1000,""),"n/a")</f>
        <v>46.1957222308869</v>
      </c>
      <c r="R84" s="21" t="n">
        <f aca="false">O84/E84*1000</f>
        <v>42.5118857726914</v>
      </c>
      <c r="S84" s="8" t="n">
        <f aca="false">IF(G84&gt;=Inputs!$B$12,1,0)</f>
        <v>1</v>
      </c>
      <c r="T84" s="22" t="n">
        <f aca="false">IFERROR(SUMIFS(Flow_LGA_Month!$K:$K,Flow_LGA_Month!$A:$A,A84,Flow_LGA_Month!$B:$B,C84,Flow_LGA_Month!$C:$C,"&gt;="&amp;Inputs!$B$28,Flow_LGA_Month!$C:$C,"&lt;="&amp;Inputs!$B$29)/SUMIFS(Flow_LGA_Month!$N:$N,Flow_LGA_Month!$A:$A,A84,Flow_LGA_Month!$B:$B,C84,Flow_LGA_Month!$C:$C,"&gt;="&amp;Inputs!$B$28,Flow_LGA_Month!$C:$C,"&lt;="&amp;Inputs!$B$29),"")</f>
        <v>0.258720509480388</v>
      </c>
      <c r="U84" s="22" t="n">
        <f aca="false">IFERROR(SUMIFS(Flow_LGA_Month!$K:$K,Flow_LGA_Month!$A:$A,A84,Flow_LGA_Month!$B:$B,C84,Flow_LGA_Month!$C:$C,"&gt;="&amp;Inputs!$B$30,Flow_LGA_Month!$C:$C,"&lt;="&amp;Inputs!$B$31)/SUMIFS(Flow_LGA_Month!$N:$N,Flow_LGA_Month!$A:$A,A84,Flow_LGA_Month!$B:$B,C84,Flow_LGA_Month!$C:$C,"&gt;="&amp;Inputs!$B$30,Flow_LGA_Month!$C:$C,"&lt;="&amp;Inputs!$B$31),"")</f>
        <v>0.131850071137713</v>
      </c>
      <c r="V84" s="21" t="n">
        <f aca="false">IF(AND(ISNUMBER(T84),ISNUMBER(U84)),(T84-U84)*100,"")</f>
        <v>12.6870438342675</v>
      </c>
    </row>
    <row r="85" customFormat="false" ht="15" hidden="false" customHeight="false" outlineLevel="0" collapsed="false">
      <c r="A85" s="0" t="s">
        <v>9</v>
      </c>
      <c r="B85" s="0" t="n">
        <v>18250</v>
      </c>
      <c r="C85" s="0" t="s">
        <v>435</v>
      </c>
      <c r="D85" s="31" t="n">
        <v>70612</v>
      </c>
      <c r="E85" s="16" t="n">
        <v>55205</v>
      </c>
      <c r="F85" s="0" t="n">
        <v>5</v>
      </c>
      <c r="G85" s="16" t="n">
        <f aca="false">SUMIFS(Flow_LGA_Month!$N:$N,Flow_LGA_Month!$A:$A,A85,Flow_LGA_Month!$B:$B,C85,Flow_LGA_Month!$C:$C,"&gt;="&amp;IF(A85="NSW",Inputs!$B$18,Inputs!$B$19))</f>
        <v>3401.751</v>
      </c>
      <c r="H85" s="16" t="n">
        <f aca="false">SUMIFS(Flow_LGA_Month!$K:$K,Flow_LGA_Month!$A:$A,A85,Flow_LGA_Month!$B:$B,C85,Flow_LGA_Month!$C:$C,"&gt;="&amp;IF(A85="NSW",Inputs!$B$18,Inputs!$B$19))</f>
        <v>1059.525</v>
      </c>
      <c r="I85" s="16" t="n">
        <f aca="false">IF(A85="NSW",SUMIFS(Flow_LGA_Month!$L:$L,Flow_LGA_Month!$A:$A,A85,Flow_LGA_Month!$B:$B,C85,Flow_LGA_Month!$C:$C,"&gt;="&amp;IF(A85="NSW",Inputs!$B$18,Inputs!$B$19)),"n/a")</f>
        <v>156.825</v>
      </c>
      <c r="J85" s="22" t="n">
        <f aca="false">IF(G85&gt;0,H85/G85,"")</f>
        <v>0.311464595733197</v>
      </c>
      <c r="K85" s="16" t="n">
        <f aca="false">SUMIFS(Flow_LGA_Month!$N:$N,Flow_LGA_Month!$A:$A,A85,Flow_LGA_Month!$B:$B,C85,Flow_LGA_Month!$C:$C,"&lt;="&amp;Inputs!$B$21)</f>
        <v>3043.187</v>
      </c>
      <c r="L85" s="16" t="n">
        <f aca="false">SUMIFS(Flow_LGA_Month!$K:$K,Flow_LGA_Month!$A:$A,A85,Flow_LGA_Month!$B:$B,C85,Flow_LGA_Month!$C:$C,"&lt;="&amp;Inputs!$B$21)</f>
        <v>550.8</v>
      </c>
      <c r="M85" s="22" t="n">
        <f aca="false">IF(K85&gt;0,L85/K85,"")</f>
        <v>0.18099446402735</v>
      </c>
      <c r="N85" s="21" t="n">
        <f aca="false">IF(AND(G85&gt;0,K85&gt;0),(J85-M85)*100,"")</f>
        <v>13.0470131705847</v>
      </c>
      <c r="O85" s="16" t="n">
        <f aca="false">IF(A85="NSW",SUMIFS(Stock_NSW_LGA!$J:$J,Stock_NSW_LGA!$A:$A,C85,Stock_NSW_LGA!$B:$B,Inputs!$B$22),SUMIFS(Stock_QLD_LGA!$D:$D,Stock_QLD_LGA!$A:$A,C85,Stock_QLD_LGA!$B:$B,Inputs!$B$23))</f>
        <v>3949.72</v>
      </c>
      <c r="P85" s="16" t="n">
        <f aca="false">IF(A85="NSW",SUMIFS(Stock_NSW_LGA!$M:$M,Stock_NSW_LGA!$A:$A,C85,Stock_NSW_LGA!$B:$B,Inputs!$B$22),"n/a")</f>
        <v>51439.335</v>
      </c>
      <c r="Q85" s="21" t="n">
        <f aca="false">IF(A85="NSW",IF(P85&gt;0,O85/P85*1000,""),"n/a")</f>
        <v>76.784040851228</v>
      </c>
      <c r="R85" s="21" t="n">
        <f aca="false">O85/E85*1000</f>
        <v>71.5464178969296</v>
      </c>
      <c r="S85" s="8" t="n">
        <f aca="false">IF(G85&gt;=Inputs!$B$12,1,0)</f>
        <v>1</v>
      </c>
      <c r="T85" s="22" t="n">
        <f aca="false">IFERROR(SUMIFS(Flow_LGA_Month!$K:$K,Flow_LGA_Month!$A:$A,A85,Flow_LGA_Month!$B:$B,C85,Flow_LGA_Month!$C:$C,"&gt;="&amp;Inputs!$B$28,Flow_LGA_Month!$C:$C,"&lt;="&amp;Inputs!$B$29)/SUMIFS(Flow_LGA_Month!$N:$N,Flow_LGA_Month!$A:$A,A85,Flow_LGA_Month!$B:$B,C85,Flow_LGA_Month!$C:$C,"&gt;="&amp;Inputs!$B$28,Flow_LGA_Month!$C:$C,"&lt;="&amp;Inputs!$B$29),"")</f>
        <v>0.375881523272214</v>
      </c>
      <c r="U85" s="22" t="n">
        <f aca="false">IFERROR(SUMIFS(Flow_LGA_Month!$K:$K,Flow_LGA_Month!$A:$A,A85,Flow_LGA_Month!$B:$B,C85,Flow_LGA_Month!$C:$C,"&gt;="&amp;Inputs!$B$30,Flow_LGA_Month!$C:$C,"&lt;="&amp;Inputs!$B$31)/SUMIFS(Flow_LGA_Month!$N:$N,Flow_LGA_Month!$A:$A,A85,Flow_LGA_Month!$B:$B,C85,Flow_LGA_Month!$C:$C,"&gt;="&amp;Inputs!$B$30,Flow_LGA_Month!$C:$C,"&lt;="&amp;Inputs!$B$31),"")</f>
        <v>0.212228696070821</v>
      </c>
      <c r="V85" s="21" t="n">
        <f aca="false">IF(AND(ISNUMBER(T85),ISNUMBER(U85)),(T85-U85)*100,"")</f>
        <v>16.3652827201393</v>
      </c>
    </row>
    <row r="86" customFormat="false" ht="15" hidden="false" customHeight="false" outlineLevel="0" collapsed="false">
      <c r="A86" s="0" t="s">
        <v>9</v>
      </c>
      <c r="B86" s="0" t="n">
        <v>17420</v>
      </c>
      <c r="C86" s="0" t="s">
        <v>436</v>
      </c>
      <c r="D86" s="31" t="n">
        <v>70634</v>
      </c>
      <c r="E86" s="16" t="n">
        <v>137880</v>
      </c>
      <c r="F86" s="0" t="n">
        <v>5</v>
      </c>
      <c r="G86" s="16" t="n">
        <f aca="false">SUMIFS(Flow_LGA_Month!$N:$N,Flow_LGA_Month!$A:$A,A86,Flow_LGA_Month!$B:$B,C86,Flow_LGA_Month!$C:$C,"&gt;="&amp;IF(A86="NSW",Inputs!$B$18,Inputs!$B$19))</f>
        <v>9299.165</v>
      </c>
      <c r="H86" s="16" t="n">
        <f aca="false">SUMIFS(Flow_LGA_Month!$K:$K,Flow_LGA_Month!$A:$A,A86,Flow_LGA_Month!$B:$B,C86,Flow_LGA_Month!$C:$C,"&gt;="&amp;IF(A86="NSW",Inputs!$B$18,Inputs!$B$19))</f>
        <v>2110.8</v>
      </c>
      <c r="I86" s="16" t="n">
        <f aca="false">IF(A86="NSW",SUMIFS(Flow_LGA_Month!$L:$L,Flow_LGA_Month!$A:$A,A86,Flow_LGA_Month!$B:$B,C86,Flow_LGA_Month!$C:$C,"&gt;="&amp;IF(A86="NSW",Inputs!$B$18,Inputs!$B$19)),"n/a")</f>
        <v>623.475</v>
      </c>
      <c r="J86" s="22" t="n">
        <f aca="false">IF(G86&gt;0,H86/G86,"")</f>
        <v>0.226988122051819</v>
      </c>
      <c r="K86" s="16" t="n">
        <f aca="false">SUMIFS(Flow_LGA_Month!$N:$N,Flow_LGA_Month!$A:$A,A86,Flow_LGA_Month!$B:$B,C86,Flow_LGA_Month!$C:$C,"&lt;="&amp;Inputs!$B$21)</f>
        <v>7791.828</v>
      </c>
      <c r="L86" s="16" t="n">
        <f aca="false">SUMIFS(Flow_LGA_Month!$K:$K,Flow_LGA_Month!$A:$A,A86,Flow_LGA_Month!$B:$B,C86,Flow_LGA_Month!$C:$C,"&lt;="&amp;Inputs!$B$21)</f>
        <v>922.825</v>
      </c>
      <c r="M86" s="22" t="n">
        <f aca="false">IF(K86&gt;0,L86/K86,"")</f>
        <v>0.1184349808543</v>
      </c>
      <c r="N86" s="21" t="n">
        <f aca="false">IF(AND(G86&gt;0,K86&gt;0),(J86-M86)*100,"")</f>
        <v>10.8553141197518</v>
      </c>
      <c r="O86" s="16" t="n">
        <f aca="false">IF(A86="NSW",SUMIFS(Stock_NSW_LGA!$J:$J,Stock_NSW_LGA!$A:$A,C86,Stock_NSW_LGA!$B:$B,Inputs!$B$22),SUMIFS(Stock_QLD_LGA!$D:$D,Stock_QLD_LGA!$A:$A,C86,Stock_QLD_LGA!$B:$B,Inputs!$B$23))</f>
        <v>8744.88</v>
      </c>
      <c r="P86" s="16" t="n">
        <f aca="false">IF(A86="NSW",SUMIFS(Stock_NSW_LGA!$M:$M,Stock_NSW_LGA!$A:$A,C86,Stock_NSW_LGA!$B:$B,Inputs!$B$22),"n/a")</f>
        <v>149554.652</v>
      </c>
      <c r="Q86" s="21" t="n">
        <f aca="false">IF(A86="NSW",IF(P86&gt;0,O86/P86*1000,""),"n/a")</f>
        <v>58.4728049783433</v>
      </c>
      <c r="R86" s="21" t="n">
        <f aca="false">O86/E86*1000</f>
        <v>63.4238468233246</v>
      </c>
      <c r="S86" s="8" t="n">
        <f aca="false">IF(G86&gt;=Inputs!$B$12,1,0)</f>
        <v>1</v>
      </c>
      <c r="T86" s="22" t="n">
        <f aca="false">IFERROR(SUMIFS(Flow_LGA_Month!$K:$K,Flow_LGA_Month!$A:$A,A86,Flow_LGA_Month!$B:$B,C86,Flow_LGA_Month!$C:$C,"&gt;="&amp;Inputs!$B$28,Flow_LGA_Month!$C:$C,"&lt;="&amp;Inputs!$B$29)/SUMIFS(Flow_LGA_Month!$N:$N,Flow_LGA_Month!$A:$A,A86,Flow_LGA_Month!$B:$B,C86,Flow_LGA_Month!$C:$C,"&gt;="&amp;Inputs!$B$28,Flow_LGA_Month!$C:$C,"&lt;="&amp;Inputs!$B$29),"")</f>
        <v>0.281347464837138</v>
      </c>
      <c r="U86" s="22" t="n">
        <f aca="false">IFERROR(SUMIFS(Flow_LGA_Month!$K:$K,Flow_LGA_Month!$A:$A,A86,Flow_LGA_Month!$B:$B,C86,Flow_LGA_Month!$C:$C,"&gt;="&amp;Inputs!$B$30,Flow_LGA_Month!$C:$C,"&lt;="&amp;Inputs!$B$31)/SUMIFS(Flow_LGA_Month!$N:$N,Flow_LGA_Month!$A:$A,A86,Flow_LGA_Month!$B:$B,C86,Flow_LGA_Month!$C:$C,"&gt;="&amp;Inputs!$B$30,Flow_LGA_Month!$C:$C,"&lt;="&amp;Inputs!$B$31),"")</f>
        <v>0.140929533242536</v>
      </c>
      <c r="V86" s="21" t="n">
        <f aca="false">IF(AND(ISNUMBER(T86),ISNUMBER(U86)),(T86-U86)*100,"")</f>
        <v>14.0417931594602</v>
      </c>
    </row>
    <row r="87" customFormat="false" ht="15" hidden="false" customHeight="false" outlineLevel="0" collapsed="false">
      <c r="A87" s="0" t="s">
        <v>9</v>
      </c>
      <c r="B87" s="0" t="n">
        <v>16490</v>
      </c>
      <c r="C87" s="0" t="s">
        <v>437</v>
      </c>
      <c r="D87" s="31" t="n">
        <v>74963</v>
      </c>
      <c r="E87" s="16" t="n">
        <v>45394</v>
      </c>
      <c r="F87" s="0" t="n">
        <v>5</v>
      </c>
      <c r="G87" s="16" t="n">
        <f aca="false">SUMIFS(Flow_LGA_Month!$N:$N,Flow_LGA_Month!$A:$A,A87,Flow_LGA_Month!$B:$B,C87,Flow_LGA_Month!$C:$C,"&gt;="&amp;IF(A87="NSW",Inputs!$B$18,Inputs!$B$19))</f>
        <v>2795.208</v>
      </c>
      <c r="H87" s="16" t="n">
        <f aca="false">SUMIFS(Flow_LGA_Month!$K:$K,Flow_LGA_Month!$A:$A,A87,Flow_LGA_Month!$B:$B,C87,Flow_LGA_Month!$C:$C,"&gt;="&amp;IF(A87="NSW",Inputs!$B$18,Inputs!$B$19))</f>
        <v>689.775</v>
      </c>
      <c r="I87" s="16" t="n">
        <f aca="false">IF(A87="NSW",SUMIFS(Flow_LGA_Month!$L:$L,Flow_LGA_Month!$A:$A,A87,Flow_LGA_Month!$B:$B,C87,Flow_LGA_Month!$C:$C,"&gt;="&amp;IF(A87="NSW",Inputs!$B$18,Inputs!$B$19)),"n/a")</f>
        <v>165.75</v>
      </c>
      <c r="J87" s="22" t="n">
        <f aca="false">IF(G87&gt;0,H87/G87,"")</f>
        <v>0.246770544446066</v>
      </c>
      <c r="K87" s="16" t="n">
        <f aca="false">SUMIFS(Flow_LGA_Month!$N:$N,Flow_LGA_Month!$A:$A,A87,Flow_LGA_Month!$B:$B,C87,Flow_LGA_Month!$C:$C,"&lt;="&amp;Inputs!$B$21)</f>
        <v>2174.708</v>
      </c>
      <c r="L87" s="16" t="n">
        <f aca="false">SUMIFS(Flow_LGA_Month!$K:$K,Flow_LGA_Month!$A:$A,A87,Flow_LGA_Month!$B:$B,C87,Flow_LGA_Month!$C:$C,"&lt;="&amp;Inputs!$B$21)</f>
        <v>258.825</v>
      </c>
      <c r="M87" s="22" t="n">
        <f aca="false">IF(K87&gt;0,L87/K87,"")</f>
        <v>0.119015978237078</v>
      </c>
      <c r="N87" s="21" t="n">
        <f aca="false">IF(AND(G87&gt;0,K87&gt;0),(J87-M87)*100,"")</f>
        <v>12.7754566208988</v>
      </c>
      <c r="O87" s="16" t="n">
        <f aca="false">IF(A87="NSW",SUMIFS(Stock_NSW_LGA!$J:$J,Stock_NSW_LGA!$A:$A,C87,Stock_NSW_LGA!$B:$B,Inputs!$B$22),SUMIFS(Stock_QLD_LGA!$D:$D,Stock_QLD_LGA!$A:$A,C87,Stock_QLD_LGA!$B:$B,Inputs!$B$23))</f>
        <v>1894.64</v>
      </c>
      <c r="P87" s="16" t="n">
        <f aca="false">IF(A87="NSW",SUMIFS(Stock_NSW_LGA!$M:$M,Stock_NSW_LGA!$A:$A,C87,Stock_NSW_LGA!$B:$B,Inputs!$B$22),"n/a")</f>
        <v>47889.201</v>
      </c>
      <c r="Q87" s="21" t="n">
        <f aca="false">IF(A87="NSW",IF(P87&gt;0,O87/P87*1000,""),"n/a")</f>
        <v>39.562990411972</v>
      </c>
      <c r="R87" s="21" t="n">
        <f aca="false">O87/E87*1000</f>
        <v>41.7376745825439</v>
      </c>
      <c r="S87" s="8" t="n">
        <f aca="false">IF(G87&gt;=Inputs!$B$12,1,0)</f>
        <v>1</v>
      </c>
      <c r="T87" s="22" t="n">
        <f aca="false">IFERROR(SUMIFS(Flow_LGA_Month!$K:$K,Flow_LGA_Month!$A:$A,A87,Flow_LGA_Month!$B:$B,C87,Flow_LGA_Month!$C:$C,"&gt;="&amp;Inputs!$B$28,Flow_LGA_Month!$C:$C,"&lt;="&amp;Inputs!$B$29)/SUMIFS(Flow_LGA_Month!$N:$N,Flow_LGA_Month!$A:$A,A87,Flow_LGA_Month!$B:$B,C87,Flow_LGA_Month!$C:$C,"&gt;="&amp;Inputs!$B$28,Flow_LGA_Month!$C:$C,"&lt;="&amp;Inputs!$B$29),"")</f>
        <v>0.32554792132873</v>
      </c>
      <c r="U87" s="22" t="n">
        <f aca="false">IFERROR(SUMIFS(Flow_LGA_Month!$K:$K,Flow_LGA_Month!$A:$A,A87,Flow_LGA_Month!$B:$B,C87,Flow_LGA_Month!$C:$C,"&gt;="&amp;Inputs!$B$30,Flow_LGA_Month!$C:$C,"&lt;="&amp;Inputs!$B$31)/SUMIFS(Flow_LGA_Month!$N:$N,Flow_LGA_Month!$A:$A,A87,Flow_LGA_Month!$B:$B,C87,Flow_LGA_Month!$C:$C,"&gt;="&amp;Inputs!$B$30,Flow_LGA_Month!$C:$C,"&lt;="&amp;Inputs!$B$31),"")</f>
        <v>0.144539215198687</v>
      </c>
      <c r="V87" s="21" t="n">
        <f aca="false">IF(AND(ISNUMBER(T87),ISNUMBER(U87)),(T87-U87)*100,"")</f>
        <v>18.1008706130043</v>
      </c>
    </row>
    <row r="88" customFormat="false" ht="15" hidden="false" customHeight="false" outlineLevel="0" collapsed="false">
      <c r="A88" s="0" t="s">
        <v>9</v>
      </c>
      <c r="B88" s="0" t="n">
        <v>18050</v>
      </c>
      <c r="C88" s="0" t="s">
        <v>438</v>
      </c>
      <c r="D88" s="31" t="n">
        <v>75746</v>
      </c>
      <c r="E88" s="16" t="n">
        <v>56673</v>
      </c>
      <c r="F88" s="0" t="n">
        <v>5</v>
      </c>
      <c r="G88" s="16" t="n">
        <f aca="false">SUMIFS(Flow_LGA_Month!$N:$N,Flow_LGA_Month!$A:$A,A88,Flow_LGA_Month!$B:$B,C88,Flow_LGA_Month!$C:$C,"&gt;="&amp;IF(A88="NSW",Inputs!$B$18,Inputs!$B$19))</f>
        <v>2650.402</v>
      </c>
      <c r="H88" s="16" t="n">
        <f aca="false">SUMIFS(Flow_LGA_Month!$K:$K,Flow_LGA_Month!$A:$A,A88,Flow_LGA_Month!$B:$B,C88,Flow_LGA_Month!$C:$C,"&gt;="&amp;IF(A88="NSW",Inputs!$B$18,Inputs!$B$19))</f>
        <v>692.325</v>
      </c>
      <c r="I88" s="16" t="n">
        <f aca="false">IF(A88="NSW",SUMIFS(Flow_LGA_Month!$L:$L,Flow_LGA_Month!$A:$A,A88,Flow_LGA_Month!$B:$B,C88,Flow_LGA_Month!$C:$C,"&gt;="&amp;IF(A88="NSW",Inputs!$B$18,Inputs!$B$19)),"n/a")</f>
        <v>131.325</v>
      </c>
      <c r="J88" s="22" t="n">
        <f aca="false">IF(G88&gt;0,H88/G88,"")</f>
        <v>0.261215091144664</v>
      </c>
      <c r="K88" s="16" t="n">
        <f aca="false">SUMIFS(Flow_LGA_Month!$N:$N,Flow_LGA_Month!$A:$A,A88,Flow_LGA_Month!$B:$B,C88,Flow_LGA_Month!$C:$C,"&lt;="&amp;Inputs!$B$21)</f>
        <v>2258.637</v>
      </c>
      <c r="L88" s="16" t="n">
        <f aca="false">SUMIFS(Flow_LGA_Month!$K:$K,Flow_LGA_Month!$A:$A,A88,Flow_LGA_Month!$B:$B,C88,Flow_LGA_Month!$C:$C,"&lt;="&amp;Inputs!$B$21)</f>
        <v>381.225</v>
      </c>
      <c r="M88" s="22" t="n">
        <f aca="false">IF(K88&gt;0,L88/K88,"")</f>
        <v>0.168785422358706</v>
      </c>
      <c r="N88" s="21" t="n">
        <f aca="false">IF(AND(G88&gt;0,K88&gt;0),(J88-M88)*100,"")</f>
        <v>9.24296687859584</v>
      </c>
      <c r="O88" s="16" t="n">
        <f aca="false">IF(A88="NSW",SUMIFS(Stock_NSW_LGA!$J:$J,Stock_NSW_LGA!$A:$A,C88,Stock_NSW_LGA!$B:$B,Inputs!$B$22),SUMIFS(Stock_QLD_LGA!$D:$D,Stock_QLD_LGA!$A:$A,C88,Stock_QLD_LGA!$B:$B,Inputs!$B$23))</f>
        <v>2366.04</v>
      </c>
      <c r="P88" s="16" t="n">
        <f aca="false">IF(A88="NSW",SUMIFS(Stock_NSW_LGA!$M:$M,Stock_NSW_LGA!$A:$A,C88,Stock_NSW_LGA!$B:$B,Inputs!$B$22),"n/a")</f>
        <v>36159.019</v>
      </c>
      <c r="Q88" s="21" t="n">
        <f aca="false">IF(A88="NSW",IF(P88&gt;0,O88/P88*1000,""),"n/a")</f>
        <v>65.4342973187409</v>
      </c>
      <c r="R88" s="21" t="n">
        <f aca="false">O88/E88*1000</f>
        <v>41.7489809962416</v>
      </c>
      <c r="S88" s="8" t="n">
        <f aca="false">IF(G88&gt;=Inputs!$B$12,1,0)</f>
        <v>1</v>
      </c>
      <c r="T88" s="22" t="n">
        <f aca="false">IFERROR(SUMIFS(Flow_LGA_Month!$K:$K,Flow_LGA_Month!$A:$A,A88,Flow_LGA_Month!$B:$B,C88,Flow_LGA_Month!$C:$C,"&gt;="&amp;Inputs!$B$28,Flow_LGA_Month!$C:$C,"&lt;="&amp;Inputs!$B$29)/SUMIFS(Flow_LGA_Month!$N:$N,Flow_LGA_Month!$A:$A,A88,Flow_LGA_Month!$B:$B,C88,Flow_LGA_Month!$C:$C,"&gt;="&amp;Inputs!$B$28,Flow_LGA_Month!$C:$C,"&lt;="&amp;Inputs!$B$29),"")</f>
        <v>0.328098599850686</v>
      </c>
      <c r="U88" s="22" t="n">
        <f aca="false">IFERROR(SUMIFS(Flow_LGA_Month!$K:$K,Flow_LGA_Month!$A:$A,A88,Flow_LGA_Month!$B:$B,C88,Flow_LGA_Month!$C:$C,"&gt;="&amp;Inputs!$B$30,Flow_LGA_Month!$C:$C,"&lt;="&amp;Inputs!$B$31)/SUMIFS(Flow_LGA_Month!$N:$N,Flow_LGA_Month!$A:$A,A88,Flow_LGA_Month!$B:$B,C88,Flow_LGA_Month!$C:$C,"&gt;="&amp;Inputs!$B$30,Flow_LGA_Month!$C:$C,"&lt;="&amp;Inputs!$B$31),"")</f>
        <v>0.170393510229784</v>
      </c>
      <c r="V88" s="21" t="n">
        <f aca="false">IF(AND(ISNUMBER(T88),ISNUMBER(U88)),(T88-U88)*100,"")</f>
        <v>15.7705089620901</v>
      </c>
    </row>
    <row r="89" customFormat="false" ht="15" hidden="false" customHeight="false" outlineLevel="0" collapsed="false">
      <c r="A89" s="0" t="s">
        <v>9</v>
      </c>
      <c r="B89" s="0" t="n">
        <v>14170</v>
      </c>
      <c r="C89" s="0" t="s">
        <v>439</v>
      </c>
      <c r="D89" s="31" t="n">
        <v>75949</v>
      </c>
      <c r="E89" s="16" t="n">
        <v>136440</v>
      </c>
      <c r="F89" s="0" t="n">
        <v>5</v>
      </c>
      <c r="G89" s="16" t="n">
        <f aca="false">SUMIFS(Flow_LGA_Month!$N:$N,Flow_LGA_Month!$A:$A,A89,Flow_LGA_Month!$B:$B,C89,Flow_LGA_Month!$C:$C,"&gt;="&amp;IF(A89="NSW",Inputs!$B$18,Inputs!$B$19))</f>
        <v>5378.29</v>
      </c>
      <c r="H89" s="16" t="n">
        <f aca="false">SUMIFS(Flow_LGA_Month!$K:$K,Flow_LGA_Month!$A:$A,A89,Flow_LGA_Month!$B:$B,C89,Flow_LGA_Month!$C:$C,"&gt;="&amp;IF(A89="NSW",Inputs!$B$18,Inputs!$B$19))</f>
        <v>1552.95</v>
      </c>
      <c r="I89" s="16" t="n">
        <f aca="false">IF(A89="NSW",SUMIFS(Flow_LGA_Month!$L:$L,Flow_LGA_Month!$A:$A,A89,Flow_LGA_Month!$B:$B,C89,Flow_LGA_Month!$C:$C,"&gt;="&amp;IF(A89="NSW",Inputs!$B$18,Inputs!$B$19)),"n/a")</f>
        <v>300.9</v>
      </c>
      <c r="J89" s="22" t="n">
        <f aca="false">IF(G89&gt;0,H89/G89,"")</f>
        <v>0.288744191927174</v>
      </c>
      <c r="K89" s="16" t="n">
        <f aca="false">SUMIFS(Flow_LGA_Month!$N:$N,Flow_LGA_Month!$A:$A,A89,Flow_LGA_Month!$B:$B,C89,Flow_LGA_Month!$C:$C,"&lt;="&amp;Inputs!$B$21)</f>
        <v>4491.145</v>
      </c>
      <c r="L89" s="16" t="n">
        <f aca="false">SUMIFS(Flow_LGA_Month!$K:$K,Flow_LGA_Month!$A:$A,A89,Flow_LGA_Month!$B:$B,C89,Flow_LGA_Month!$C:$C,"&lt;="&amp;Inputs!$B$21)</f>
        <v>589.05</v>
      </c>
      <c r="M89" s="22" t="n">
        <f aca="false">IF(K89&gt;0,L89/K89,"")</f>
        <v>0.131158089974828</v>
      </c>
      <c r="N89" s="21" t="n">
        <f aca="false">IF(AND(G89&gt;0,K89&gt;0),(J89-M89)*100,"")</f>
        <v>15.7586101952346</v>
      </c>
      <c r="O89" s="16" t="n">
        <f aca="false">IF(A89="NSW",SUMIFS(Stock_NSW_LGA!$J:$J,Stock_NSW_LGA!$A:$A,C89,Stock_NSW_LGA!$B:$B,Inputs!$B$22),SUMIFS(Stock_QLD_LGA!$D:$D,Stock_QLD_LGA!$A:$A,C89,Stock_QLD_LGA!$B:$B,Inputs!$B$23))</f>
        <v>4707.8</v>
      </c>
      <c r="P89" s="16" t="n">
        <f aca="false">IF(A89="NSW",SUMIFS(Stock_NSW_LGA!$M:$M,Stock_NSW_LGA!$A:$A,C89,Stock_NSW_LGA!$B:$B,Inputs!$B$22),"n/a")</f>
        <v>97553.09</v>
      </c>
      <c r="Q89" s="21" t="n">
        <f aca="false">IF(A89="NSW",IF(P89&gt;0,O89/P89*1000,""),"n/a")</f>
        <v>48.2588506422503</v>
      </c>
      <c r="R89" s="21" t="n">
        <f aca="false">O89/E89*1000</f>
        <v>34.5045441219584</v>
      </c>
      <c r="S89" s="8" t="n">
        <f aca="false">IF(G89&gt;=Inputs!$B$12,1,0)</f>
        <v>1</v>
      </c>
      <c r="T89" s="22" t="n">
        <f aca="false">IFERROR(SUMIFS(Flow_LGA_Month!$K:$K,Flow_LGA_Month!$A:$A,A89,Flow_LGA_Month!$B:$B,C89,Flow_LGA_Month!$C:$C,"&gt;="&amp;Inputs!$B$28,Flow_LGA_Month!$C:$C,"&lt;="&amp;Inputs!$B$29)/SUMIFS(Flow_LGA_Month!$N:$N,Flow_LGA_Month!$A:$A,A89,Flow_LGA_Month!$B:$B,C89,Flow_LGA_Month!$C:$C,"&gt;="&amp;Inputs!$B$28,Flow_LGA_Month!$C:$C,"&lt;="&amp;Inputs!$B$29),"")</f>
        <v>0.350940464961438</v>
      </c>
      <c r="U89" s="22" t="n">
        <f aca="false">IFERROR(SUMIFS(Flow_LGA_Month!$K:$K,Flow_LGA_Month!$A:$A,A89,Flow_LGA_Month!$B:$B,C89,Flow_LGA_Month!$C:$C,"&gt;="&amp;Inputs!$B$30,Flow_LGA_Month!$C:$C,"&lt;="&amp;Inputs!$B$31)/SUMIFS(Flow_LGA_Month!$N:$N,Flow_LGA_Month!$A:$A,A89,Flow_LGA_Month!$B:$B,C89,Flow_LGA_Month!$C:$C,"&gt;="&amp;Inputs!$B$30,Flow_LGA_Month!$C:$C,"&lt;="&amp;Inputs!$B$31),"")</f>
        <v>0.175571794628452</v>
      </c>
      <c r="V89" s="21" t="n">
        <f aca="false">IF(AND(ISNUMBER(T89),ISNUMBER(U89)),(T89-U89)*100,"")</f>
        <v>17.5368670332986</v>
      </c>
    </row>
    <row r="90" customFormat="false" ht="15" hidden="false" customHeight="false" outlineLevel="0" collapsed="false">
      <c r="A90" s="0" t="s">
        <v>9</v>
      </c>
      <c r="B90" s="0" t="n">
        <v>14100</v>
      </c>
      <c r="C90" s="0" t="s">
        <v>440</v>
      </c>
      <c r="D90" s="31" t="n">
        <v>80855</v>
      </c>
      <c r="E90" s="16" t="n">
        <v>9605</v>
      </c>
      <c r="F90" s="0" t="n">
        <v>5</v>
      </c>
      <c r="G90" s="16" t="n">
        <f aca="false">SUMIFS(Flow_LGA_Month!$N:$N,Flow_LGA_Month!$A:$A,A90,Flow_LGA_Month!$B:$B,C90,Flow_LGA_Month!$C:$C,"&gt;="&amp;IF(A90="NSW",Inputs!$B$18,Inputs!$B$19))</f>
        <v>893.894</v>
      </c>
      <c r="H90" s="16" t="n">
        <f aca="false">SUMIFS(Flow_LGA_Month!$K:$K,Flow_LGA_Month!$A:$A,A90,Flow_LGA_Month!$B:$B,C90,Flow_LGA_Month!$C:$C,"&gt;="&amp;IF(A90="NSW",Inputs!$B$18,Inputs!$B$19))</f>
        <v>243.525</v>
      </c>
      <c r="I90" s="16" t="n">
        <f aca="false">IF(A90="NSW",SUMIFS(Flow_LGA_Month!$L:$L,Flow_LGA_Month!$A:$A,A90,Flow_LGA_Month!$B:$B,C90,Flow_LGA_Month!$C:$C,"&gt;="&amp;IF(A90="NSW",Inputs!$B$18,Inputs!$B$19)),"n/a")</f>
        <v>49.725</v>
      </c>
      <c r="J90" s="22" t="n">
        <f aca="false">IF(G90&gt;0,H90/G90,"")</f>
        <v>0.272431630596021</v>
      </c>
      <c r="K90" s="16" t="n">
        <f aca="false">SUMIFS(Flow_LGA_Month!$N:$N,Flow_LGA_Month!$A:$A,A90,Flow_LGA_Month!$B:$B,C90,Flow_LGA_Month!$C:$C,"&lt;="&amp;Inputs!$B$21)</f>
        <v>839.613</v>
      </c>
      <c r="L90" s="16" t="n">
        <f aca="false">SUMIFS(Flow_LGA_Month!$K:$K,Flow_LGA_Month!$A:$A,A90,Flow_LGA_Month!$B:$B,C90,Flow_LGA_Month!$C:$C,"&lt;="&amp;Inputs!$B$21)</f>
        <v>151.725</v>
      </c>
      <c r="M90" s="22" t="n">
        <f aca="false">IF(K90&gt;0,L90/K90,"")</f>
        <v>0.180708254874567</v>
      </c>
      <c r="N90" s="21" t="n">
        <f aca="false">IF(AND(G90&gt;0,K90&gt;0),(J90-M90)*100,"")</f>
        <v>9.17233757214543</v>
      </c>
      <c r="O90" s="16" t="n">
        <f aca="false">IF(A90="NSW",SUMIFS(Stock_NSW_LGA!$J:$J,Stock_NSW_LGA!$A:$A,C90,Stock_NSW_LGA!$B:$B,Inputs!$B$22),SUMIFS(Stock_QLD_LGA!$D:$D,Stock_QLD_LGA!$A:$A,C90,Stock_QLD_LGA!$B:$B,Inputs!$B$23))</f>
        <v>837.28</v>
      </c>
      <c r="P90" s="16" t="n">
        <f aca="false">IF(A90="NSW",SUMIFS(Stock_NSW_LGA!$M:$M,Stock_NSW_LGA!$A:$A,C90,Stock_NSW_LGA!$B:$B,Inputs!$B$22),"n/a")</f>
        <v>13958.188</v>
      </c>
      <c r="Q90" s="21" t="n">
        <f aca="false">IF(A90="NSW",IF(P90&gt;0,O90/P90*1000,""),"n/a")</f>
        <v>59.9848633647863</v>
      </c>
      <c r="R90" s="21" t="n">
        <f aca="false">O90/E90*1000</f>
        <v>87.1712649661635</v>
      </c>
      <c r="S90" s="8" t="n">
        <f aca="false">IF(G90&gt;=Inputs!$B$12,1,0)</f>
        <v>1</v>
      </c>
      <c r="T90" s="22" t="n">
        <f aca="false">IFERROR(SUMIFS(Flow_LGA_Month!$K:$K,Flow_LGA_Month!$A:$A,A90,Flow_LGA_Month!$B:$B,C90,Flow_LGA_Month!$C:$C,"&gt;="&amp;Inputs!$B$28,Flow_LGA_Month!$C:$C,"&lt;="&amp;Inputs!$B$29)/SUMIFS(Flow_LGA_Month!$N:$N,Flow_LGA_Month!$A:$A,A90,Flow_LGA_Month!$B:$B,C90,Flow_LGA_Month!$C:$C,"&gt;="&amp;Inputs!$B$28,Flow_LGA_Month!$C:$C,"&lt;="&amp;Inputs!$B$29),"")</f>
        <v>0.350429500772742</v>
      </c>
      <c r="U90" s="22" t="n">
        <f aca="false">IFERROR(SUMIFS(Flow_LGA_Month!$K:$K,Flow_LGA_Month!$A:$A,A90,Flow_LGA_Month!$B:$B,C90,Flow_LGA_Month!$C:$C,"&gt;="&amp;Inputs!$B$30,Flow_LGA_Month!$C:$C,"&lt;="&amp;Inputs!$B$31)/SUMIFS(Flow_LGA_Month!$N:$N,Flow_LGA_Month!$A:$A,A90,Flow_LGA_Month!$B:$B,C90,Flow_LGA_Month!$C:$C,"&gt;="&amp;Inputs!$B$30,Flow_LGA_Month!$C:$C,"&lt;="&amp;Inputs!$B$31),"")</f>
        <v>0.163791827065443</v>
      </c>
      <c r="V90" s="21" t="n">
        <f aca="false">IF(AND(ISNUMBER(T90),ISNUMBER(U90)),(T90-U90)*100,"")</f>
        <v>18.6637673707299</v>
      </c>
    </row>
    <row r="91" customFormat="false" ht="15" hidden="false" customHeight="false" outlineLevel="0" collapsed="false">
      <c r="A91" s="0" t="s">
        <v>9</v>
      </c>
      <c r="B91" s="0" t="n">
        <v>15350</v>
      </c>
      <c r="C91" s="0" t="s">
        <v>441</v>
      </c>
      <c r="D91" s="31" t="n">
        <v>83702</v>
      </c>
      <c r="E91" s="16" t="n">
        <v>21974</v>
      </c>
      <c r="F91" s="0" t="n">
        <v>5</v>
      </c>
      <c r="G91" s="16" t="n">
        <f aca="false">SUMIFS(Flow_LGA_Month!$N:$N,Flow_LGA_Month!$A:$A,A91,Flow_LGA_Month!$B:$B,C91,Flow_LGA_Month!$C:$C,"&gt;="&amp;IF(A91="NSW",Inputs!$B$18,Inputs!$B$19))</f>
        <v>1176.332</v>
      </c>
      <c r="H91" s="16" t="n">
        <f aca="false">SUMIFS(Flow_LGA_Month!$K:$K,Flow_LGA_Month!$A:$A,A91,Flow_LGA_Month!$B:$B,C91,Flow_LGA_Month!$C:$C,"&gt;="&amp;IF(A91="NSW",Inputs!$B$18,Inputs!$B$19))</f>
        <v>308.55</v>
      </c>
      <c r="I91" s="16" t="n">
        <f aca="false">IF(A91="NSW",SUMIFS(Flow_LGA_Month!$L:$L,Flow_LGA_Month!$A:$A,A91,Flow_LGA_Month!$B:$B,C91,Flow_LGA_Month!$C:$C,"&gt;="&amp;IF(A91="NSW",Inputs!$B$18,Inputs!$B$19)),"n/a")</f>
        <v>58.65</v>
      </c>
      <c r="J91" s="22" t="n">
        <f aca="false">IF(G91&gt;0,H91/G91,"")</f>
        <v>0.262298398751373</v>
      </c>
      <c r="K91" s="16" t="n">
        <f aca="false">SUMIFS(Flow_LGA_Month!$N:$N,Flow_LGA_Month!$A:$A,A91,Flow_LGA_Month!$B:$B,C91,Flow_LGA_Month!$C:$C,"&lt;="&amp;Inputs!$B$21)</f>
        <v>1035.912</v>
      </c>
      <c r="L91" s="16" t="n">
        <f aca="false">SUMIFS(Flow_LGA_Month!$K:$K,Flow_LGA_Month!$A:$A,A91,Flow_LGA_Month!$B:$B,C91,Flow_LGA_Month!$C:$C,"&lt;="&amp;Inputs!$B$21)</f>
        <v>195.075</v>
      </c>
      <c r="M91" s="22" t="n">
        <f aca="false">IF(K91&gt;0,L91/K91,"")</f>
        <v>0.188312327688066</v>
      </c>
      <c r="N91" s="21" t="n">
        <f aca="false">IF(AND(G91&gt;0,K91&gt;0),(J91-M91)*100,"")</f>
        <v>7.39860710633067</v>
      </c>
      <c r="O91" s="16" t="n">
        <f aca="false">IF(A91="NSW",SUMIFS(Stock_NSW_LGA!$J:$J,Stock_NSW_LGA!$A:$A,C91,Stock_NSW_LGA!$B:$B,Inputs!$B$22),SUMIFS(Stock_QLD_LGA!$D:$D,Stock_QLD_LGA!$A:$A,C91,Stock_QLD_LGA!$B:$B,Inputs!$B$23))</f>
        <v>1304.36</v>
      </c>
      <c r="P91" s="16" t="n">
        <f aca="false">IF(A91="NSW",SUMIFS(Stock_NSW_LGA!$M:$M,Stock_NSW_LGA!$A:$A,C91,Stock_NSW_LGA!$B:$B,Inputs!$B$22),"n/a")</f>
        <v>17947.052</v>
      </c>
      <c r="Q91" s="21" t="n">
        <f aca="false">IF(A91="NSW",IF(P91&gt;0,O91/P91*1000,""),"n/a")</f>
        <v>72.6782315000815</v>
      </c>
      <c r="R91" s="21" t="n">
        <f aca="false">O91/E91*1000</f>
        <v>59.3592427414217</v>
      </c>
      <c r="S91" s="8" t="n">
        <f aca="false">IF(G91&gt;=Inputs!$B$12,1,0)</f>
        <v>1</v>
      </c>
      <c r="T91" s="22" t="n">
        <f aca="false">IFERROR(SUMIFS(Flow_LGA_Month!$K:$K,Flow_LGA_Month!$A:$A,A91,Flow_LGA_Month!$B:$B,C91,Flow_LGA_Month!$C:$C,"&gt;="&amp;Inputs!$B$28,Flow_LGA_Month!$C:$C,"&lt;="&amp;Inputs!$B$29)/SUMIFS(Flow_LGA_Month!$N:$N,Flow_LGA_Month!$A:$A,A91,Flow_LGA_Month!$B:$B,C91,Flow_LGA_Month!$C:$C,"&gt;="&amp;Inputs!$B$28,Flow_LGA_Month!$C:$C,"&lt;="&amp;Inputs!$B$29),"")</f>
        <v>0.320393359901373</v>
      </c>
      <c r="U91" s="22" t="n">
        <f aca="false">IFERROR(SUMIFS(Flow_LGA_Month!$K:$K,Flow_LGA_Month!$A:$A,A91,Flow_LGA_Month!$B:$B,C91,Flow_LGA_Month!$C:$C,"&gt;="&amp;Inputs!$B$30,Flow_LGA_Month!$C:$C,"&lt;="&amp;Inputs!$B$31)/SUMIFS(Flow_LGA_Month!$N:$N,Flow_LGA_Month!$A:$A,A91,Flow_LGA_Month!$B:$B,C91,Flow_LGA_Month!$C:$C,"&gt;="&amp;Inputs!$B$30,Flow_LGA_Month!$C:$C,"&lt;="&amp;Inputs!$B$31),"")</f>
        <v>0.16962289083147</v>
      </c>
      <c r="V91" s="21" t="n">
        <f aca="false">IF(AND(ISNUMBER(T91),ISNUMBER(U91)),(T91-U91)*100,"")</f>
        <v>15.0770469069904</v>
      </c>
    </row>
    <row r="92" customFormat="false" ht="15" hidden="false" customHeight="false" outlineLevel="0" collapsed="false">
      <c r="A92" s="0" t="s">
        <v>9</v>
      </c>
      <c r="B92" s="0" t="n">
        <v>14700</v>
      </c>
      <c r="C92" s="0" t="s">
        <v>442</v>
      </c>
      <c r="D92" s="31" t="n">
        <v>85425</v>
      </c>
      <c r="E92" s="16" t="n">
        <v>30370</v>
      </c>
      <c r="F92" s="0" t="n">
        <v>5</v>
      </c>
      <c r="G92" s="16" t="n">
        <f aca="false">SUMIFS(Flow_LGA_Month!$N:$N,Flow_LGA_Month!$A:$A,A92,Flow_LGA_Month!$B:$B,C92,Flow_LGA_Month!$C:$C,"&gt;="&amp;IF(A92="NSW",Inputs!$B$18,Inputs!$B$19))</f>
        <v>1709.928</v>
      </c>
      <c r="H92" s="16" t="n">
        <f aca="false">SUMIFS(Flow_LGA_Month!$K:$K,Flow_LGA_Month!$A:$A,A92,Flow_LGA_Month!$B:$B,C92,Flow_LGA_Month!$C:$C,"&gt;="&amp;IF(A92="NSW",Inputs!$B$18,Inputs!$B$19))</f>
        <v>562.275</v>
      </c>
      <c r="I92" s="16" t="n">
        <f aca="false">IF(A92="NSW",SUMIFS(Flow_LGA_Month!$L:$L,Flow_LGA_Month!$A:$A,A92,Flow_LGA_Month!$B:$B,C92,Flow_LGA_Month!$C:$C,"&gt;="&amp;IF(A92="NSW",Inputs!$B$18,Inputs!$B$19)),"n/a")</f>
        <v>82.875</v>
      </c>
      <c r="J92" s="22" t="n">
        <f aca="false">IF(G92&gt;0,H92/G92,"")</f>
        <v>0.328829634931997</v>
      </c>
      <c r="K92" s="16" t="n">
        <f aca="false">SUMIFS(Flow_LGA_Month!$N:$N,Flow_LGA_Month!$A:$A,A92,Flow_LGA_Month!$B:$B,C92,Flow_LGA_Month!$C:$C,"&lt;="&amp;Inputs!$B$21)</f>
        <v>1532.72</v>
      </c>
      <c r="L92" s="16" t="n">
        <f aca="false">SUMIFS(Flow_LGA_Month!$K:$K,Flow_LGA_Month!$A:$A,A92,Flow_LGA_Month!$B:$B,C92,Flow_LGA_Month!$C:$C,"&lt;="&amp;Inputs!$B$21)</f>
        <v>304.725</v>
      </c>
      <c r="M92" s="22" t="n">
        <f aca="false">IF(K92&gt;0,L92/K92,"")</f>
        <v>0.19881322094055</v>
      </c>
      <c r="N92" s="21" t="n">
        <f aca="false">IF(AND(G92&gt;0,K92&gt;0),(J92-M92)*100,"")</f>
        <v>13.0016413991447</v>
      </c>
      <c r="O92" s="16" t="n">
        <f aca="false">IF(A92="NSW",SUMIFS(Stock_NSW_LGA!$J:$J,Stock_NSW_LGA!$A:$A,C92,Stock_NSW_LGA!$B:$B,Inputs!$B$22),SUMIFS(Stock_QLD_LGA!$D:$D,Stock_QLD_LGA!$A:$A,C92,Stock_QLD_LGA!$B:$B,Inputs!$B$23))</f>
        <v>1856.72</v>
      </c>
      <c r="P92" s="16" t="n">
        <f aca="false">IF(A92="NSW",SUMIFS(Stock_NSW_LGA!$M:$M,Stock_NSW_LGA!$A:$A,C92,Stock_NSW_LGA!$B:$B,Inputs!$B$22),"n/a")</f>
        <v>25251.847</v>
      </c>
      <c r="Q92" s="21" t="n">
        <f aca="false">IF(A92="NSW",IF(P92&gt;0,O92/P92*1000,""),"n/a")</f>
        <v>73.5280868761798</v>
      </c>
      <c r="R92" s="21" t="n">
        <f aca="false">O92/E92*1000</f>
        <v>61.1366480079025</v>
      </c>
      <c r="S92" s="8" t="n">
        <f aca="false">IF(G92&gt;=Inputs!$B$12,1,0)</f>
        <v>1</v>
      </c>
      <c r="T92" s="22" t="n">
        <f aca="false">IFERROR(SUMIFS(Flow_LGA_Month!$K:$K,Flow_LGA_Month!$A:$A,A92,Flow_LGA_Month!$B:$B,C92,Flow_LGA_Month!$C:$C,"&gt;="&amp;Inputs!$B$28,Flow_LGA_Month!$C:$C,"&lt;="&amp;Inputs!$B$29)/SUMIFS(Flow_LGA_Month!$N:$N,Flow_LGA_Month!$A:$A,A92,Flow_LGA_Month!$B:$B,C92,Flow_LGA_Month!$C:$C,"&gt;="&amp;Inputs!$B$28,Flow_LGA_Month!$C:$C,"&lt;="&amp;Inputs!$B$29),"")</f>
        <v>0.416080860280427</v>
      </c>
      <c r="U92" s="22" t="n">
        <f aca="false">IFERROR(SUMIFS(Flow_LGA_Month!$K:$K,Flow_LGA_Month!$A:$A,A92,Flow_LGA_Month!$B:$B,C92,Flow_LGA_Month!$C:$C,"&gt;="&amp;Inputs!$B$30,Flow_LGA_Month!$C:$C,"&lt;="&amp;Inputs!$B$31)/SUMIFS(Flow_LGA_Month!$N:$N,Flow_LGA_Month!$A:$A,A92,Flow_LGA_Month!$B:$B,C92,Flow_LGA_Month!$C:$C,"&gt;="&amp;Inputs!$B$30,Flow_LGA_Month!$C:$C,"&lt;="&amp;Inputs!$B$31),"")</f>
        <v>0.197984161267099</v>
      </c>
      <c r="V92" s="21" t="n">
        <f aca="false">IF(AND(ISNUMBER(T92),ISNUMBER(U92)),(T92-U92)*100,"")</f>
        <v>21.8096699013328</v>
      </c>
    </row>
    <row r="93" customFormat="false" ht="15" hidden="false" customHeight="false" outlineLevel="0" collapsed="false">
      <c r="A93" s="0" t="s">
        <v>9</v>
      </c>
      <c r="B93" s="0" t="n">
        <v>18500</v>
      </c>
      <c r="C93" s="0" t="s">
        <v>443</v>
      </c>
      <c r="D93" s="31" t="n">
        <v>88612</v>
      </c>
      <c r="E93" s="16" t="n">
        <v>42263</v>
      </c>
      <c r="F93" s="0" t="n">
        <v>5</v>
      </c>
      <c r="G93" s="16" t="n">
        <f aca="false">SUMIFS(Flow_LGA_Month!$N:$N,Flow_LGA_Month!$A:$A,A93,Flow_LGA_Month!$B:$B,C93,Flow_LGA_Month!$C:$C,"&gt;="&amp;IF(A93="NSW",Inputs!$B$18,Inputs!$B$19))</f>
        <v>2336.429</v>
      </c>
      <c r="H93" s="16" t="n">
        <f aca="false">SUMIFS(Flow_LGA_Month!$K:$K,Flow_LGA_Month!$A:$A,A93,Flow_LGA_Month!$B:$B,C93,Flow_LGA_Month!$C:$C,"&gt;="&amp;IF(A93="NSW",Inputs!$B$18,Inputs!$B$19))</f>
        <v>575.025</v>
      </c>
      <c r="I93" s="16" t="n">
        <f aca="false">IF(A93="NSW",SUMIFS(Flow_LGA_Month!$L:$L,Flow_LGA_Month!$A:$A,A93,Flow_LGA_Month!$B:$B,C93,Flow_LGA_Month!$C:$C,"&gt;="&amp;IF(A93="NSW",Inputs!$B$18,Inputs!$B$19)),"n/a")</f>
        <v>155.55</v>
      </c>
      <c r="J93" s="22" t="n">
        <f aca="false">IF(G93&gt;0,H93/G93,"")</f>
        <v>0.246112764393868</v>
      </c>
      <c r="K93" s="16" t="n">
        <f aca="false">SUMIFS(Flow_LGA_Month!$N:$N,Flow_LGA_Month!$A:$A,A93,Flow_LGA_Month!$B:$B,C93,Flow_LGA_Month!$C:$C,"&lt;="&amp;Inputs!$B$21)</f>
        <v>2029.069</v>
      </c>
      <c r="L93" s="16" t="n">
        <f aca="false">SUMIFS(Flow_LGA_Month!$K:$K,Flow_LGA_Month!$A:$A,A93,Flow_LGA_Month!$B:$B,C93,Flow_LGA_Month!$C:$C,"&lt;="&amp;Inputs!$B$21)</f>
        <v>340.425</v>
      </c>
      <c r="M93" s="22" t="n">
        <f aca="false">IF(K93&gt;0,L93/K93,"")</f>
        <v>0.167773988957497</v>
      </c>
      <c r="N93" s="21" t="n">
        <f aca="false">IF(AND(G93&gt;0,K93&gt;0),(J93-M93)*100,"")</f>
        <v>7.83387754363705</v>
      </c>
      <c r="O93" s="16" t="n">
        <f aca="false">IF(A93="NSW",SUMIFS(Stock_NSW_LGA!$J:$J,Stock_NSW_LGA!$A:$A,C93,Stock_NSW_LGA!$B:$B,Inputs!$B$22),SUMIFS(Stock_QLD_LGA!$D:$D,Stock_QLD_LGA!$A:$A,C93,Stock_QLD_LGA!$B:$B,Inputs!$B$23))</f>
        <v>2085.16</v>
      </c>
      <c r="P93" s="16" t="n">
        <f aca="false">IF(A93="NSW",SUMIFS(Stock_NSW_LGA!$M:$M,Stock_NSW_LGA!$A:$A,C93,Stock_NSW_LGA!$B:$B,Inputs!$B$22),"n/a")</f>
        <v>31587.719</v>
      </c>
      <c r="Q93" s="21" t="n">
        <f aca="false">IF(A93="NSW",IF(P93&gt;0,O93/P93*1000,""),"n/a")</f>
        <v>66.0117306982502</v>
      </c>
      <c r="R93" s="21" t="n">
        <f aca="false">O93/E93*1000</f>
        <v>49.3377185718004</v>
      </c>
      <c r="S93" s="8" t="n">
        <f aca="false">IF(G93&gt;=Inputs!$B$12,1,0)</f>
        <v>1</v>
      </c>
      <c r="T93" s="22" t="n">
        <f aca="false">IFERROR(SUMIFS(Flow_LGA_Month!$K:$K,Flow_LGA_Month!$A:$A,A93,Flow_LGA_Month!$B:$B,C93,Flow_LGA_Month!$C:$C,"&gt;="&amp;Inputs!$B$28,Flow_LGA_Month!$C:$C,"&lt;="&amp;Inputs!$B$29)/SUMIFS(Flow_LGA_Month!$N:$N,Flow_LGA_Month!$A:$A,A93,Flow_LGA_Month!$B:$B,C93,Flow_LGA_Month!$C:$C,"&gt;="&amp;Inputs!$B$28,Flow_LGA_Month!$C:$C,"&lt;="&amp;Inputs!$B$29),"")</f>
        <v>0.300085130533485</v>
      </c>
      <c r="U93" s="22" t="n">
        <f aca="false">IFERROR(SUMIFS(Flow_LGA_Month!$K:$K,Flow_LGA_Month!$A:$A,A93,Flow_LGA_Month!$B:$B,C93,Flow_LGA_Month!$C:$C,"&gt;="&amp;Inputs!$B$30,Flow_LGA_Month!$C:$C,"&lt;="&amp;Inputs!$B$31)/SUMIFS(Flow_LGA_Month!$N:$N,Flow_LGA_Month!$A:$A,A93,Flow_LGA_Month!$B:$B,C93,Flow_LGA_Month!$C:$C,"&gt;="&amp;Inputs!$B$30,Flow_LGA_Month!$C:$C,"&lt;="&amp;Inputs!$B$31),"")</f>
        <v>0.181066051810661</v>
      </c>
      <c r="V93" s="21" t="n">
        <f aca="false">IF(AND(ISNUMBER(T93),ISNUMBER(U93)),(T93-U93)*100,"")</f>
        <v>11.9019078722824</v>
      </c>
    </row>
    <row r="94" customFormat="false" ht="15" hidden="false" customHeight="false" outlineLevel="0" collapsed="false">
      <c r="A94" s="0" t="s">
        <v>9</v>
      </c>
      <c r="B94" s="0" t="n">
        <v>15950</v>
      </c>
      <c r="C94" s="0" t="s">
        <v>444</v>
      </c>
      <c r="D94" s="31" t="n">
        <v>88760</v>
      </c>
      <c r="E94" s="16" t="n">
        <v>54963</v>
      </c>
      <c r="F94" s="0" t="n">
        <v>5</v>
      </c>
      <c r="G94" s="16" t="n">
        <f aca="false">SUMIFS(Flow_LGA_Month!$N:$N,Flow_LGA_Month!$A:$A,A94,Flow_LGA_Month!$B:$B,C94,Flow_LGA_Month!$C:$C,"&gt;="&amp;IF(A94="NSW",Inputs!$B$18,Inputs!$B$19))</f>
        <v>2663.356</v>
      </c>
      <c r="H94" s="16" t="n">
        <f aca="false">SUMIFS(Flow_LGA_Month!$K:$K,Flow_LGA_Month!$A:$A,A94,Flow_LGA_Month!$B:$B,C94,Flow_LGA_Month!$C:$C,"&gt;="&amp;IF(A94="NSW",Inputs!$B$18,Inputs!$B$19))</f>
        <v>736.95</v>
      </c>
      <c r="I94" s="16" t="n">
        <f aca="false">IF(A94="NSW",SUMIFS(Flow_LGA_Month!$L:$L,Flow_LGA_Month!$A:$A,A94,Flow_LGA_Month!$B:$B,C94,Flow_LGA_Month!$C:$C,"&gt;="&amp;IF(A94="NSW",Inputs!$B$18,Inputs!$B$19)),"n/a")</f>
        <v>107.1</v>
      </c>
      <c r="J94" s="22" t="n">
        <f aca="false">IF(G94&gt;0,H94/G94,"")</f>
        <v>0.276699772767891</v>
      </c>
      <c r="K94" s="16" t="n">
        <f aca="false">SUMIFS(Flow_LGA_Month!$N:$N,Flow_LGA_Month!$A:$A,A94,Flow_LGA_Month!$B:$B,C94,Flow_LGA_Month!$C:$C,"&lt;="&amp;Inputs!$B$21)</f>
        <v>2522.086</v>
      </c>
      <c r="L94" s="16" t="n">
        <f aca="false">SUMIFS(Flow_LGA_Month!$K:$K,Flow_LGA_Month!$A:$A,A94,Flow_LGA_Month!$B:$B,C94,Flow_LGA_Month!$C:$C,"&lt;="&amp;Inputs!$B$21)</f>
        <v>438.6</v>
      </c>
      <c r="M94" s="22" t="n">
        <f aca="false">IF(K94&gt;0,L94/K94,"")</f>
        <v>0.173903665457879</v>
      </c>
      <c r="N94" s="21" t="n">
        <f aca="false">IF(AND(G94&gt;0,K94&gt;0),(J94-M94)*100,"")</f>
        <v>10.2796107310012</v>
      </c>
      <c r="O94" s="16" t="n">
        <f aca="false">IF(A94="NSW",SUMIFS(Stock_NSW_LGA!$J:$J,Stock_NSW_LGA!$A:$A,C94,Stock_NSW_LGA!$B:$B,Inputs!$B$22),SUMIFS(Stock_QLD_LGA!$D:$D,Stock_QLD_LGA!$A:$A,C94,Stock_QLD_LGA!$B:$B,Inputs!$B$23))</f>
        <v>2686.44</v>
      </c>
      <c r="P94" s="16" t="n">
        <f aca="false">IF(A94="NSW",SUMIFS(Stock_NSW_LGA!$M:$M,Stock_NSW_LGA!$A:$A,C94,Stock_NSW_LGA!$B:$B,Inputs!$B$22),"n/a")</f>
        <v>48677.101</v>
      </c>
      <c r="Q94" s="21" t="n">
        <f aca="false">IF(A94="NSW",IF(P94&gt;0,O94/P94*1000,""),"n/a")</f>
        <v>55.1889891717257</v>
      </c>
      <c r="R94" s="21" t="n">
        <f aca="false">O94/E94*1000</f>
        <v>48.8772446918836</v>
      </c>
      <c r="S94" s="8" t="n">
        <f aca="false">IF(G94&gt;=Inputs!$B$12,1,0)</f>
        <v>1</v>
      </c>
      <c r="T94" s="22" t="n">
        <f aca="false">IFERROR(SUMIFS(Flow_LGA_Month!$K:$K,Flow_LGA_Month!$A:$A,A94,Flow_LGA_Month!$B:$B,C94,Flow_LGA_Month!$C:$C,"&gt;="&amp;Inputs!$B$28,Flow_LGA_Month!$C:$C,"&lt;="&amp;Inputs!$B$29)/SUMIFS(Flow_LGA_Month!$N:$N,Flow_LGA_Month!$A:$A,A94,Flow_LGA_Month!$B:$B,C94,Flow_LGA_Month!$C:$C,"&gt;="&amp;Inputs!$B$28,Flow_LGA_Month!$C:$C,"&lt;="&amp;Inputs!$B$29),"")</f>
        <v>0.35061508247286</v>
      </c>
      <c r="U94" s="22" t="n">
        <f aca="false">IFERROR(SUMIFS(Flow_LGA_Month!$K:$K,Flow_LGA_Month!$A:$A,A94,Flow_LGA_Month!$B:$B,C94,Flow_LGA_Month!$C:$C,"&gt;="&amp;Inputs!$B$30,Flow_LGA_Month!$C:$C,"&lt;="&amp;Inputs!$B$31)/SUMIFS(Flow_LGA_Month!$N:$N,Flow_LGA_Month!$A:$A,A94,Flow_LGA_Month!$B:$B,C94,Flow_LGA_Month!$C:$C,"&gt;="&amp;Inputs!$B$30,Flow_LGA_Month!$C:$C,"&lt;="&amp;Inputs!$B$31),"")</f>
        <v>0.177866305287507</v>
      </c>
      <c r="V94" s="21" t="n">
        <f aca="false">IF(AND(ISNUMBER(T94),ISNUMBER(U94)),(T94-U94)*100,"")</f>
        <v>17.2748777185354</v>
      </c>
    </row>
    <row r="95" customFormat="false" ht="15" hidden="false" customHeight="false" outlineLevel="0" collapsed="false">
      <c r="A95" s="0" t="s">
        <v>9</v>
      </c>
      <c r="B95" s="0" t="n">
        <v>17400</v>
      </c>
      <c r="C95" s="0" t="s">
        <v>445</v>
      </c>
      <c r="D95" s="31" t="n">
        <v>30613</v>
      </c>
      <c r="E95" s="16" t="n">
        <v>3879</v>
      </c>
      <c r="F95" s="0" t="n">
        <v>1</v>
      </c>
      <c r="G95" s="16" t="n">
        <f aca="false">SUMIFS(Flow_LGA_Month!$N:$N,Flow_LGA_Month!$A:$A,A95,Flow_LGA_Month!$B:$B,C95,Flow_LGA_Month!$C:$C,"&gt;="&amp;IF(A95="NSW",Inputs!$B$18,Inputs!$B$19))</f>
        <v>181.322</v>
      </c>
      <c r="H95" s="16" t="n">
        <f aca="false">SUMIFS(Flow_LGA_Month!$K:$K,Flow_LGA_Month!$A:$A,A95,Flow_LGA_Month!$B:$B,C95,Flow_LGA_Month!$C:$C,"&gt;="&amp;IF(A95="NSW",Inputs!$B$18,Inputs!$B$19))</f>
        <v>3.825</v>
      </c>
      <c r="I95" s="16" t="n">
        <f aca="false">IF(A95="NSW",SUMIFS(Flow_LGA_Month!$L:$L,Flow_LGA_Month!$A:$A,A95,Flow_LGA_Month!$B:$B,C95,Flow_LGA_Month!$C:$C,"&gt;="&amp;IF(A95="NSW",Inputs!$B$18,Inputs!$B$19)),"n/a")</f>
        <v>1.275</v>
      </c>
      <c r="J95" s="22" t="n">
        <f aca="false">IF(G95&gt;0,H95/G95,"")</f>
        <v>0.0210950684417776</v>
      </c>
      <c r="K95" s="16" t="n">
        <f aca="false">SUMIFS(Flow_LGA_Month!$N:$N,Flow_LGA_Month!$A:$A,A95,Flow_LGA_Month!$B:$B,C95,Flow_LGA_Month!$C:$C,"&lt;="&amp;Inputs!$B$21)</f>
        <v>191.182</v>
      </c>
      <c r="L95" s="16" t="n">
        <f aca="false">SUMIFS(Flow_LGA_Month!$K:$K,Flow_LGA_Month!$A:$A,A95,Flow_LGA_Month!$B:$B,C95,Flow_LGA_Month!$C:$C,"&lt;="&amp;Inputs!$B$21)</f>
        <v>2.55</v>
      </c>
      <c r="M95" s="22" t="n">
        <f aca="false">IF(K95&gt;0,L95/K95,"")</f>
        <v>0.0133380757602703</v>
      </c>
      <c r="N95" s="21" t="n">
        <f aca="false">IF(AND(G95&gt;0,K95&gt;0),(J95-M95)*100,"")</f>
        <v>0.775699268150729</v>
      </c>
      <c r="O95" s="16" t="n">
        <f aca="false">IF(A95="NSW",SUMIFS(Stock_NSW_LGA!$J:$J,Stock_NSW_LGA!$A:$A,C95,Stock_NSW_LGA!$B:$B,Inputs!$B$22),SUMIFS(Stock_QLD_LGA!$D:$D,Stock_QLD_LGA!$A:$A,C95,Stock_QLD_LGA!$B:$B,Inputs!$B$23))</f>
        <v>35.36</v>
      </c>
      <c r="P95" s="16" t="n">
        <f aca="false">IF(A95="NSW",SUMIFS(Stock_NSW_LGA!$M:$M,Stock_NSW_LGA!$A:$A,C95,Stock_NSW_LGA!$B:$B,Inputs!$B$22),"n/a")</f>
        <v>7084.99</v>
      </c>
      <c r="Q95" s="21" t="n">
        <f aca="false">IF(A95="NSW",IF(P95&gt;0,O95/P95*1000,""),"n/a")</f>
        <v>4.99083273229743</v>
      </c>
      <c r="R95" s="21" t="n">
        <f aca="false">O95/E95*1000</f>
        <v>9.11575148234081</v>
      </c>
      <c r="S95" s="8" t="n">
        <f aca="false">IF(G95&gt;=Inputs!$B$12,1,0)</f>
        <v>0</v>
      </c>
      <c r="T95" s="22" t="n">
        <f aca="false">IFERROR(SUMIFS(Flow_LGA_Month!$K:$K,Flow_LGA_Month!$A:$A,A95,Flow_LGA_Month!$B:$B,C95,Flow_LGA_Month!$C:$C,"&gt;="&amp;Inputs!$B$28,Flow_LGA_Month!$C:$C,"&lt;="&amp;Inputs!$B$29)/SUMIFS(Flow_LGA_Month!$N:$N,Flow_LGA_Month!$A:$A,A95,Flow_LGA_Month!$B:$B,C95,Flow_LGA_Month!$C:$C,"&gt;="&amp;Inputs!$B$28,Flow_LGA_Month!$C:$C,"&lt;="&amp;Inputs!$B$29),"")</f>
        <v>0.0421585160202361</v>
      </c>
      <c r="U95" s="22" t="n">
        <f aca="false">IFERROR(SUMIFS(Flow_LGA_Month!$K:$K,Flow_LGA_Month!$A:$A,A95,Flow_LGA_Month!$B:$B,C95,Flow_LGA_Month!$C:$C,"&gt;="&amp;Inputs!$B$30,Flow_LGA_Month!$C:$C,"&lt;="&amp;Inputs!$B$31)/SUMIFS(Flow_LGA_Month!$N:$N,Flow_LGA_Month!$A:$A,A95,Flow_LGA_Month!$B:$B,C95,Flow_LGA_Month!$C:$C,"&gt;="&amp;Inputs!$B$30,Flow_LGA_Month!$C:$C,"&lt;="&amp;Inputs!$B$31),"")</f>
        <v>0.0133333333333333</v>
      </c>
      <c r="V95" s="21" t="n">
        <f aca="false">IF(AND(ISNUMBER(T95),ISNUMBER(U95)),(T95-U95)*100,"")</f>
        <v>2.88251826869028</v>
      </c>
    </row>
    <row r="96" customFormat="false" ht="15" hidden="false" customHeight="false" outlineLevel="0" collapsed="false">
      <c r="A96" s="0" t="s">
        <v>9</v>
      </c>
      <c r="B96" s="0" t="n">
        <v>14550</v>
      </c>
      <c r="C96" s="0" t="s">
        <v>446</v>
      </c>
      <c r="D96" s="31" t="n">
        <v>36648</v>
      </c>
      <c r="E96" s="16" t="n">
        <v>5397</v>
      </c>
      <c r="F96" s="0" t="n">
        <v>1</v>
      </c>
      <c r="G96" s="16" t="n">
        <f aca="false">SUMIFS(Flow_LGA_Month!$N:$N,Flow_LGA_Month!$A:$A,A96,Flow_LGA_Month!$B:$B,C96,Flow_LGA_Month!$C:$C,"&gt;="&amp;IF(A96="NSW",Inputs!$B$18,Inputs!$B$19))</f>
        <v>257.703</v>
      </c>
      <c r="H96" s="16" t="n">
        <f aca="false">SUMIFS(Flow_LGA_Month!$K:$K,Flow_LGA_Month!$A:$A,A96,Flow_LGA_Month!$B:$B,C96,Flow_LGA_Month!$C:$C,"&gt;="&amp;IF(A96="NSW",Inputs!$B$18,Inputs!$B$19))</f>
        <v>19.125</v>
      </c>
      <c r="I96" s="16" t="n">
        <f aca="false">IF(A96="NSW",SUMIFS(Flow_LGA_Month!$L:$L,Flow_LGA_Month!$A:$A,A96,Flow_LGA_Month!$B:$B,C96,Flow_LGA_Month!$C:$C,"&gt;="&amp;IF(A96="NSW",Inputs!$B$18,Inputs!$B$19)),"n/a")</f>
        <v>11.475</v>
      </c>
      <c r="J96" s="22" t="n">
        <f aca="false">IF(G96&gt;0,H96/G96,"")</f>
        <v>0.0742133386107263</v>
      </c>
      <c r="K96" s="16" t="n">
        <f aca="false">SUMIFS(Flow_LGA_Month!$N:$N,Flow_LGA_Month!$A:$A,A96,Flow_LGA_Month!$B:$B,C96,Flow_LGA_Month!$C:$C,"&lt;="&amp;Inputs!$B$21)</f>
        <v>244.545</v>
      </c>
      <c r="L96" s="16" t="n">
        <f aca="false">SUMIFS(Flow_LGA_Month!$K:$K,Flow_LGA_Month!$A:$A,A96,Flow_LGA_Month!$B:$B,C96,Flow_LGA_Month!$C:$C,"&lt;="&amp;Inputs!$B$21)</f>
        <v>2.55</v>
      </c>
      <c r="M96" s="22" t="n">
        <f aca="false">IF(K96&gt;0,L96/K96,"")</f>
        <v>0.0104275286757039</v>
      </c>
      <c r="N96" s="21" t="n">
        <f aca="false">IF(AND(G96&gt;0,K96&gt;0),(J96-M96)*100,"")</f>
        <v>6.37858099350224</v>
      </c>
      <c r="O96" s="16" t="n">
        <f aca="false">IF(A96="NSW",SUMIFS(Stock_NSW_LGA!$J:$J,Stock_NSW_LGA!$A:$A,C96,Stock_NSW_LGA!$B:$B,Inputs!$B$22),SUMIFS(Stock_QLD_LGA!$D:$D,Stock_QLD_LGA!$A:$A,C96,Stock_QLD_LGA!$B:$B,Inputs!$B$23))</f>
        <v>66.56</v>
      </c>
      <c r="P96" s="16" t="n">
        <f aca="false">IF(A96="NSW",SUMIFS(Stock_NSW_LGA!$M:$M,Stock_NSW_LGA!$A:$A,C96,Stock_NSW_LGA!$B:$B,Inputs!$B$22),"n/a")</f>
        <v>9591.589</v>
      </c>
      <c r="Q96" s="21" t="n">
        <f aca="false">IF(A96="NSW",IF(P96&gt;0,O96/P96*1000,""),"n/a")</f>
        <v>6.93941327135681</v>
      </c>
      <c r="R96" s="21" t="n">
        <f aca="false">O96/E96*1000</f>
        <v>12.3327774689642</v>
      </c>
      <c r="S96" s="8" t="n">
        <f aca="false">IF(G96&gt;=Inputs!$B$12,1,0)</f>
        <v>0</v>
      </c>
      <c r="T96" s="22" t="n">
        <f aca="false">IFERROR(SUMIFS(Flow_LGA_Month!$K:$K,Flow_LGA_Month!$A:$A,A96,Flow_LGA_Month!$B:$B,C96,Flow_LGA_Month!$C:$C,"&gt;="&amp;Inputs!$B$28,Flow_LGA_Month!$C:$C,"&lt;="&amp;Inputs!$B$29)/SUMIFS(Flow_LGA_Month!$N:$N,Flow_LGA_Month!$A:$A,A96,Flow_LGA_Month!$B:$B,C96,Flow_LGA_Month!$C:$C,"&gt;="&amp;Inputs!$B$28,Flow_LGA_Month!$C:$C,"&lt;="&amp;Inputs!$B$29),"")</f>
        <v>0.112638632162662</v>
      </c>
      <c r="U96" s="22" t="n">
        <f aca="false">IFERROR(SUMIFS(Flow_LGA_Month!$K:$K,Flow_LGA_Month!$A:$A,A96,Flow_LGA_Month!$B:$B,C96,Flow_LGA_Month!$C:$C,"&gt;="&amp;Inputs!$B$30,Flow_LGA_Month!$C:$C,"&lt;="&amp;Inputs!$B$31)/SUMIFS(Flow_LGA_Month!$N:$N,Flow_LGA_Month!$A:$A,A96,Flow_LGA_Month!$B:$B,C96,Flow_LGA_Month!$C:$C,"&gt;="&amp;Inputs!$B$30,Flow_LGA_Month!$C:$C,"&lt;="&amp;Inputs!$B$31),"")</f>
        <v>0.0218340611353712</v>
      </c>
      <c r="V96" s="21" t="n">
        <f aca="false">IF(AND(ISNUMBER(T96),ISNUMBER(U96)),(T96-U96)*100,"")</f>
        <v>9.08045710272906</v>
      </c>
    </row>
    <row r="97" customFormat="false" ht="15" hidden="false" customHeight="false" outlineLevel="0" collapsed="false">
      <c r="A97" s="0" t="s">
        <v>9</v>
      </c>
      <c r="B97" s="0" t="n">
        <v>13010</v>
      </c>
      <c r="C97" s="0" t="s">
        <v>447</v>
      </c>
      <c r="D97" s="31" t="n">
        <v>38504</v>
      </c>
      <c r="E97" s="16" t="n">
        <v>4946</v>
      </c>
      <c r="F97" s="0" t="n">
        <v>1</v>
      </c>
      <c r="G97" s="16" t="n">
        <f aca="false">SUMIFS(Flow_LGA_Month!$N:$N,Flow_LGA_Month!$A:$A,A97,Flow_LGA_Month!$B:$B,C97,Flow_LGA_Month!$C:$C,"&gt;="&amp;IF(A97="NSW",Inputs!$B$18,Inputs!$B$19))</f>
        <v>258.332</v>
      </c>
      <c r="H97" s="16" t="n">
        <f aca="false">SUMIFS(Flow_LGA_Month!$K:$K,Flow_LGA_Month!$A:$A,A97,Flow_LGA_Month!$B:$B,C97,Flow_LGA_Month!$C:$C,"&gt;="&amp;IF(A97="NSW",Inputs!$B$18,Inputs!$B$19))</f>
        <v>5.1</v>
      </c>
      <c r="I97" s="16" t="n">
        <f aca="false">IF(A97="NSW",SUMIFS(Flow_LGA_Month!$L:$L,Flow_LGA_Month!$A:$A,A97,Flow_LGA_Month!$B:$B,C97,Flow_LGA_Month!$C:$C,"&gt;="&amp;IF(A97="NSW",Inputs!$B$18,Inputs!$B$19)),"n/a")</f>
        <v>2.55</v>
      </c>
      <c r="J97" s="22" t="n">
        <f aca="false">IF(G97&gt;0,H97/G97,"")</f>
        <v>0.0197420373782574</v>
      </c>
      <c r="K97" s="16" t="n">
        <f aca="false">SUMIFS(Flow_LGA_Month!$N:$N,Flow_LGA_Month!$A:$A,A97,Flow_LGA_Month!$B:$B,C97,Flow_LGA_Month!$C:$C,"&lt;="&amp;Inputs!$B$21)</f>
        <v>238.408</v>
      </c>
      <c r="L97" s="16" t="n">
        <f aca="false">SUMIFS(Flow_LGA_Month!$K:$K,Flow_LGA_Month!$A:$A,A97,Flow_LGA_Month!$B:$B,C97,Flow_LGA_Month!$C:$C,"&lt;="&amp;Inputs!$B$21)</f>
        <v>3.825</v>
      </c>
      <c r="M97" s="22" t="n">
        <f aca="false">IF(K97&gt;0,L97/K97,"")</f>
        <v>0.0160439247005134</v>
      </c>
      <c r="N97" s="21" t="n">
        <f aca="false">IF(AND(G97&gt;0,K97&gt;0),(J97-M97)*100,"")</f>
        <v>0.369811267774403</v>
      </c>
      <c r="O97" s="16" t="n">
        <f aca="false">IF(A97="NSW",SUMIFS(Stock_NSW_LGA!$J:$J,Stock_NSW_LGA!$A:$A,C97,Stock_NSW_LGA!$B:$B,Inputs!$B$22),SUMIFS(Stock_QLD_LGA!$D:$D,Stock_QLD_LGA!$A:$A,C97,Stock_QLD_LGA!$B:$B,Inputs!$B$23))</f>
        <v>37.44</v>
      </c>
      <c r="P97" s="16" t="n">
        <f aca="false">IF(A97="NSW",SUMIFS(Stock_NSW_LGA!$M:$M,Stock_NSW_LGA!$A:$A,C97,Stock_NSW_LGA!$B:$B,Inputs!$B$22),"n/a")</f>
        <v>8212.229</v>
      </c>
      <c r="Q97" s="21" t="n">
        <f aca="false">IF(A97="NSW",IF(P97&gt;0,O97/P97*1000,""),"n/a")</f>
        <v>4.55905455145004</v>
      </c>
      <c r="R97" s="21" t="n">
        <f aca="false">O97/E97*1000</f>
        <v>7.56975333602911</v>
      </c>
      <c r="S97" s="8" t="n">
        <f aca="false">IF(G97&gt;=Inputs!$B$12,1,0)</f>
        <v>0</v>
      </c>
      <c r="T97" s="22" t="n">
        <f aca="false">IFERROR(SUMIFS(Flow_LGA_Month!$K:$K,Flow_LGA_Month!$A:$A,A97,Flow_LGA_Month!$B:$B,C97,Flow_LGA_Month!$C:$C,"&gt;="&amp;Inputs!$B$28,Flow_LGA_Month!$C:$C,"&lt;="&amp;Inputs!$B$29)/SUMIFS(Flow_LGA_Month!$N:$N,Flow_LGA_Month!$A:$A,A97,Flow_LGA_Month!$B:$B,C97,Flow_LGA_Month!$C:$C,"&gt;="&amp;Inputs!$B$28,Flow_LGA_Month!$C:$C,"&lt;="&amp;Inputs!$B$29),"")</f>
        <v>0.0191840388796521</v>
      </c>
      <c r="U97" s="22" t="n">
        <f aca="false">IFERROR(SUMIFS(Flow_LGA_Month!$K:$K,Flow_LGA_Month!$A:$A,A97,Flow_LGA_Month!$B:$B,C97,Flow_LGA_Month!$C:$C,"&gt;="&amp;Inputs!$B$30,Flow_LGA_Month!$C:$C,"&lt;="&amp;Inputs!$B$31)/SUMIFS(Flow_LGA_Month!$N:$N,Flow_LGA_Month!$A:$A,A97,Flow_LGA_Month!$B:$B,C97,Flow_LGA_Month!$C:$C,"&gt;="&amp;Inputs!$B$30,Flow_LGA_Month!$C:$C,"&lt;="&amp;Inputs!$B$31),"")</f>
        <v>0</v>
      </c>
      <c r="V97" s="21" t="n">
        <f aca="false">IF(AND(ISNUMBER(T97),ISNUMBER(U97)),(T97-U97)*100,"")</f>
        <v>1.91840388796521</v>
      </c>
    </row>
    <row r="98" customFormat="false" ht="15" hidden="false" customHeight="false" outlineLevel="0" collapsed="false">
      <c r="A98" s="0" t="s">
        <v>9</v>
      </c>
      <c r="B98" s="0" t="n">
        <v>11700</v>
      </c>
      <c r="C98" s="0" t="s">
        <v>448</v>
      </c>
      <c r="D98" s="31" t="n">
        <v>39941</v>
      </c>
      <c r="E98" s="16" t="n">
        <v>942</v>
      </c>
      <c r="F98" s="0" t="n">
        <v>1</v>
      </c>
      <c r="G98" s="16" t="n">
        <f aca="false">SUMIFS(Flow_LGA_Month!$N:$N,Flow_LGA_Month!$A:$A,A98,Flow_LGA_Month!$B:$B,C98,Flow_LGA_Month!$C:$C,"&gt;="&amp;IF(A98="NSW",Inputs!$B$18,Inputs!$B$19))</f>
        <v>42.194</v>
      </c>
      <c r="H98" s="16" t="n">
        <f aca="false">SUMIFS(Flow_LGA_Month!$K:$K,Flow_LGA_Month!$A:$A,A98,Flow_LGA_Month!$B:$B,C98,Flow_LGA_Month!$C:$C,"&gt;="&amp;IF(A98="NSW",Inputs!$B$18,Inputs!$B$19))</f>
        <v>0</v>
      </c>
      <c r="I98" s="16" t="n">
        <f aca="false">IF(A98="NSW",SUMIFS(Flow_LGA_Month!$L:$L,Flow_LGA_Month!$A:$A,A98,Flow_LGA_Month!$B:$B,C98,Flow_LGA_Month!$C:$C,"&gt;="&amp;IF(A98="NSW",Inputs!$B$18,Inputs!$B$19)),"n/a")</f>
        <v>0</v>
      </c>
      <c r="J98" s="22" t="n">
        <f aca="false">IF(G98&gt;0,H98/G98,"")</f>
        <v>0</v>
      </c>
      <c r="K98" s="16" t="n">
        <f aca="false">SUMIFS(Flow_LGA_Month!$N:$N,Flow_LGA_Month!$A:$A,A98,Flow_LGA_Month!$B:$B,C98,Flow_LGA_Month!$C:$C,"&lt;="&amp;Inputs!$B$21)</f>
        <v>39.712</v>
      </c>
      <c r="L98" s="16" t="n">
        <f aca="false">SUMIFS(Flow_LGA_Month!$K:$K,Flow_LGA_Month!$A:$A,A98,Flow_LGA_Month!$B:$B,C98,Flow_LGA_Month!$C:$C,"&lt;="&amp;Inputs!$B$21)</f>
        <v>0</v>
      </c>
      <c r="M98" s="22" t="n">
        <f aca="false">IF(K98&gt;0,L98/K98,"")</f>
        <v>0</v>
      </c>
      <c r="N98" s="21" t="n">
        <f aca="false">IF(AND(G98&gt;0,K98&gt;0),(J98-M98)*100,"")</f>
        <v>0</v>
      </c>
      <c r="O98" s="16" t="n">
        <f aca="false">IF(A98="NSW",SUMIFS(Stock_NSW_LGA!$J:$J,Stock_NSW_LGA!$A:$A,C98,Stock_NSW_LGA!$B:$B,Inputs!$B$22),SUMIFS(Stock_QLD_LGA!$D:$D,Stock_QLD_LGA!$A:$A,C98,Stock_QLD_LGA!$B:$B,Inputs!$B$23))</f>
        <v>0</v>
      </c>
      <c r="P98" s="16" t="n">
        <f aca="false">IF(A98="NSW",SUMIFS(Stock_NSW_LGA!$M:$M,Stock_NSW_LGA!$A:$A,C98,Stock_NSW_LGA!$B:$B,Inputs!$B$22),"n/a")</f>
        <v>1413.142</v>
      </c>
      <c r="Q98" s="21" t="n">
        <f aca="false">IF(A98="NSW",IF(P98&gt;0,O98/P98*1000,""),"n/a")</f>
        <v>0</v>
      </c>
      <c r="R98" s="21" t="n">
        <f aca="false">O98/E98*1000</f>
        <v>0</v>
      </c>
      <c r="S98" s="8" t="n">
        <f aca="false">IF(G98&gt;=Inputs!$B$12,1,0)</f>
        <v>0</v>
      </c>
      <c r="T98" s="22" t="n">
        <f aca="false">IFERROR(SUMIFS(Flow_LGA_Month!$K:$K,Flow_LGA_Month!$A:$A,A98,Flow_LGA_Month!$B:$B,C98,Flow_LGA_Month!$C:$C,"&gt;="&amp;Inputs!$B$28,Flow_LGA_Month!$C:$C,"&lt;="&amp;Inputs!$B$29)/SUMIFS(Flow_LGA_Month!$N:$N,Flow_LGA_Month!$A:$A,A98,Flow_LGA_Month!$B:$B,C98,Flow_LGA_Month!$C:$C,"&gt;="&amp;Inputs!$B$28,Flow_LGA_Month!$C:$C,"&lt;="&amp;Inputs!$B$29),"")</f>
        <v>0</v>
      </c>
      <c r="U98" s="22" t="n">
        <f aca="false">IFERROR(SUMIFS(Flow_LGA_Month!$K:$K,Flow_LGA_Month!$A:$A,A98,Flow_LGA_Month!$B:$B,C98,Flow_LGA_Month!$C:$C,"&gt;="&amp;Inputs!$B$30,Flow_LGA_Month!$C:$C,"&lt;="&amp;Inputs!$B$31)/SUMIFS(Flow_LGA_Month!$N:$N,Flow_LGA_Month!$A:$A,A98,Flow_LGA_Month!$B:$B,C98,Flow_LGA_Month!$C:$C,"&gt;="&amp;Inputs!$B$30,Flow_LGA_Month!$C:$C,"&lt;="&amp;Inputs!$B$31),"")</f>
        <v>0</v>
      </c>
      <c r="V98" s="21" t="n">
        <f aca="false">IF(AND(ISNUMBER(T98),ISNUMBER(U98)),(T98-U98)*100,"")</f>
        <v>0</v>
      </c>
    </row>
    <row r="99" customFormat="false" ht="15" hidden="false" customHeight="false" outlineLevel="0" collapsed="false">
      <c r="A99" s="0" t="s">
        <v>9</v>
      </c>
      <c r="B99" s="0" t="n">
        <v>18200</v>
      </c>
      <c r="C99" s="0" t="s">
        <v>449</v>
      </c>
      <c r="D99" s="31" t="n">
        <v>40160</v>
      </c>
      <c r="E99" s="16" t="n">
        <v>7001</v>
      </c>
      <c r="F99" s="0" t="n">
        <v>1</v>
      </c>
      <c r="G99" s="16" t="n">
        <f aca="false">SUMIFS(Flow_LGA_Month!$N:$N,Flow_LGA_Month!$A:$A,A99,Flow_LGA_Month!$B:$B,C99,Flow_LGA_Month!$C:$C,"&gt;="&amp;IF(A99="NSW",Inputs!$B$18,Inputs!$B$19))</f>
        <v>277.049</v>
      </c>
      <c r="H99" s="16" t="n">
        <f aca="false">SUMIFS(Flow_LGA_Month!$K:$K,Flow_LGA_Month!$A:$A,A99,Flow_LGA_Month!$B:$B,C99,Flow_LGA_Month!$C:$C,"&gt;="&amp;IF(A99="NSW",Inputs!$B$18,Inputs!$B$19))</f>
        <v>7.65</v>
      </c>
      <c r="I99" s="16" t="n">
        <f aca="false">IF(A99="NSW",SUMIFS(Flow_LGA_Month!$L:$L,Flow_LGA_Month!$A:$A,A99,Flow_LGA_Month!$B:$B,C99,Flow_LGA_Month!$C:$C,"&gt;="&amp;IF(A99="NSW",Inputs!$B$18,Inputs!$B$19)),"n/a")</f>
        <v>3.825</v>
      </c>
      <c r="J99" s="22" t="n">
        <f aca="false">IF(G99&gt;0,H99/G99,"")</f>
        <v>0.0276124440080996</v>
      </c>
      <c r="K99" s="16" t="n">
        <f aca="false">SUMIFS(Flow_LGA_Month!$N:$N,Flow_LGA_Month!$A:$A,A99,Flow_LGA_Month!$B:$B,C99,Flow_LGA_Month!$C:$C,"&lt;="&amp;Inputs!$B$21)</f>
        <v>237.065</v>
      </c>
      <c r="L99" s="16" t="n">
        <f aca="false">SUMIFS(Flow_LGA_Month!$K:$K,Flow_LGA_Month!$A:$A,A99,Flow_LGA_Month!$B:$B,C99,Flow_LGA_Month!$C:$C,"&lt;="&amp;Inputs!$B$21)</f>
        <v>1.275</v>
      </c>
      <c r="M99" s="22" t="n">
        <f aca="false">IF(K99&gt;0,L99/K99,"")</f>
        <v>0.00537827178200072</v>
      </c>
      <c r="N99" s="21" t="n">
        <f aca="false">IF(AND(G99&gt;0,K99&gt;0),(J99-M99)*100,"")</f>
        <v>2.22341722260989</v>
      </c>
      <c r="O99" s="16" t="n">
        <f aca="false">IF(A99="NSW",SUMIFS(Stock_NSW_LGA!$J:$J,Stock_NSW_LGA!$A:$A,C99,Stock_NSW_LGA!$B:$B,Inputs!$B$22),SUMIFS(Stock_QLD_LGA!$D:$D,Stock_QLD_LGA!$A:$A,C99,Stock_QLD_LGA!$B:$B,Inputs!$B$23))</f>
        <v>27.04</v>
      </c>
      <c r="P99" s="16" t="n">
        <f aca="false">IF(A99="NSW",SUMIFS(Stock_NSW_LGA!$M:$M,Stock_NSW_LGA!$A:$A,C99,Stock_NSW_LGA!$B:$B,Inputs!$B$22),"n/a")</f>
        <v>5547.996</v>
      </c>
      <c r="Q99" s="21" t="n">
        <f aca="false">IF(A99="NSW",IF(P99&gt;0,O99/P99*1000,""),"n/a")</f>
        <v>4.87383192057096</v>
      </c>
      <c r="R99" s="21" t="n">
        <f aca="false">O99/E99*1000</f>
        <v>3.86230538494501</v>
      </c>
      <c r="S99" s="8" t="n">
        <f aca="false">IF(G99&gt;=Inputs!$B$12,1,0)</f>
        <v>0</v>
      </c>
      <c r="T99" s="22" t="n">
        <f aca="false">IFERROR(SUMIFS(Flow_LGA_Month!$K:$K,Flow_LGA_Month!$A:$A,A99,Flow_LGA_Month!$B:$B,C99,Flow_LGA_Month!$C:$C,"&gt;="&amp;Inputs!$B$28,Flow_LGA_Month!$C:$C,"&lt;="&amp;Inputs!$B$29)/SUMIFS(Flow_LGA_Month!$N:$N,Flow_LGA_Month!$A:$A,A99,Flow_LGA_Month!$B:$B,C99,Flow_LGA_Month!$C:$C,"&gt;="&amp;Inputs!$B$28,Flow_LGA_Month!$C:$C,"&lt;="&amp;Inputs!$B$29),"")</f>
        <v>0.0274859516247251</v>
      </c>
      <c r="U99" s="22" t="n">
        <f aca="false">IFERROR(SUMIFS(Flow_LGA_Month!$K:$K,Flow_LGA_Month!$A:$A,A99,Flow_LGA_Month!$B:$B,C99,Flow_LGA_Month!$C:$C,"&gt;="&amp;Inputs!$B$30,Flow_LGA_Month!$C:$C,"&lt;="&amp;Inputs!$B$31)/SUMIFS(Flow_LGA_Month!$N:$N,Flow_LGA_Month!$A:$A,A99,Flow_LGA_Month!$B:$B,C99,Flow_LGA_Month!$C:$C,"&gt;="&amp;Inputs!$B$30,Flow_LGA_Month!$C:$C,"&lt;="&amp;Inputs!$B$31),"")</f>
        <v>0</v>
      </c>
      <c r="V99" s="21" t="n">
        <f aca="false">IF(AND(ISNUMBER(T99),ISNUMBER(U99)),(T99-U99)*100,"")</f>
        <v>2.74859516247251</v>
      </c>
    </row>
    <row r="100" customFormat="false" ht="15" hidden="false" customHeight="false" outlineLevel="0" collapsed="false">
      <c r="A100" s="0" t="s">
        <v>9</v>
      </c>
      <c r="B100" s="0" t="n">
        <v>18020</v>
      </c>
      <c r="C100" s="0" t="s">
        <v>450</v>
      </c>
      <c r="D100" s="31" t="n">
        <v>43195</v>
      </c>
      <c r="E100" s="16" t="n">
        <v>4967</v>
      </c>
      <c r="F100" s="0" t="n">
        <v>1</v>
      </c>
      <c r="G100" s="16" t="n">
        <f aca="false">SUMIFS(Flow_LGA_Month!$N:$N,Flow_LGA_Month!$A:$A,A100,Flow_LGA_Month!$B:$B,C100,Flow_LGA_Month!$C:$C,"&gt;="&amp;IF(A100="NSW",Inputs!$B$18,Inputs!$B$19))</f>
        <v>255.884</v>
      </c>
      <c r="H100" s="16" t="n">
        <f aca="false">SUMIFS(Flow_LGA_Month!$K:$K,Flow_LGA_Month!$A:$A,A100,Flow_LGA_Month!$B:$B,C100,Flow_LGA_Month!$C:$C,"&gt;="&amp;IF(A100="NSW",Inputs!$B$18,Inputs!$B$19))</f>
        <v>7.65</v>
      </c>
      <c r="I100" s="16" t="n">
        <f aca="false">IF(A100="NSW",SUMIFS(Flow_LGA_Month!$L:$L,Flow_LGA_Month!$A:$A,A100,Flow_LGA_Month!$B:$B,C100,Flow_LGA_Month!$C:$C,"&gt;="&amp;IF(A100="NSW",Inputs!$B$18,Inputs!$B$19)),"n/a")</f>
        <v>1.275</v>
      </c>
      <c r="J100" s="22" t="n">
        <f aca="false">IF(G100&gt;0,H100/G100,"")</f>
        <v>0.0298963592878023</v>
      </c>
      <c r="K100" s="16" t="n">
        <f aca="false">SUMIFS(Flow_LGA_Month!$N:$N,Flow_LGA_Month!$A:$A,A100,Flow_LGA_Month!$B:$B,C100,Flow_LGA_Month!$C:$C,"&lt;="&amp;Inputs!$B$21)</f>
        <v>256.921</v>
      </c>
      <c r="L100" s="16" t="n">
        <f aca="false">SUMIFS(Flow_LGA_Month!$K:$K,Flow_LGA_Month!$A:$A,A100,Flow_LGA_Month!$B:$B,C100,Flow_LGA_Month!$C:$C,"&lt;="&amp;Inputs!$B$21)</f>
        <v>1.275</v>
      </c>
      <c r="M100" s="22" t="n">
        <f aca="false">IF(K100&gt;0,L100/K100,"")</f>
        <v>0.00496261496724674</v>
      </c>
      <c r="N100" s="21" t="n">
        <f aca="false">IF(AND(G100&gt;0,K100&gt;0),(J100-M100)*100,"")</f>
        <v>2.49337443205555</v>
      </c>
      <c r="O100" s="16" t="n">
        <f aca="false">IF(A100="NSW",SUMIFS(Stock_NSW_LGA!$J:$J,Stock_NSW_LGA!$A:$A,C100,Stock_NSW_LGA!$B:$B,Inputs!$B$22),SUMIFS(Stock_QLD_LGA!$D:$D,Stock_QLD_LGA!$A:$A,C100,Stock_QLD_LGA!$B:$B,Inputs!$B$23))</f>
        <v>33.28</v>
      </c>
      <c r="P100" s="16" t="n">
        <f aca="false">IF(A100="NSW",SUMIFS(Stock_NSW_LGA!$M:$M,Stock_NSW_LGA!$A:$A,C100,Stock_NSW_LGA!$B:$B,Inputs!$B$22),"n/a")</f>
        <v>8910.053</v>
      </c>
      <c r="Q100" s="21" t="n">
        <f aca="false">IF(A100="NSW",IF(P100&gt;0,O100/P100*1000,""),"n/a")</f>
        <v>3.7351068506551</v>
      </c>
      <c r="R100" s="21" t="n">
        <f aca="false">O100/E100*1000</f>
        <v>6.70022146164687</v>
      </c>
      <c r="S100" s="8" t="n">
        <f aca="false">IF(G100&gt;=Inputs!$B$12,1,0)</f>
        <v>0</v>
      </c>
      <c r="T100" s="22" t="n">
        <f aca="false">IFERROR(SUMIFS(Flow_LGA_Month!$K:$K,Flow_LGA_Month!$A:$A,A100,Flow_LGA_Month!$B:$B,C100,Flow_LGA_Month!$C:$C,"&gt;="&amp;Inputs!$B$28,Flow_LGA_Month!$C:$C,"&lt;="&amp;Inputs!$B$29)/SUMIFS(Flow_LGA_Month!$N:$N,Flow_LGA_Month!$A:$A,A100,Flow_LGA_Month!$B:$B,C100,Flow_LGA_Month!$C:$C,"&gt;="&amp;Inputs!$B$28,Flow_LGA_Month!$C:$C,"&lt;="&amp;Inputs!$B$29),"")</f>
        <v>0.0394632991318074</v>
      </c>
      <c r="U100" s="22" t="n">
        <f aca="false">IFERROR(SUMIFS(Flow_LGA_Month!$K:$K,Flow_LGA_Month!$A:$A,A100,Flow_LGA_Month!$B:$B,C100,Flow_LGA_Month!$C:$C,"&gt;="&amp;Inputs!$B$30,Flow_LGA_Month!$C:$C,"&lt;="&amp;Inputs!$B$31)/SUMIFS(Flow_LGA_Month!$N:$N,Flow_LGA_Month!$A:$A,A100,Flow_LGA_Month!$B:$B,C100,Flow_LGA_Month!$C:$C,"&gt;="&amp;Inputs!$B$30,Flow_LGA_Month!$C:$C,"&lt;="&amp;Inputs!$B$31),"")</f>
        <v>0.00942092701921869</v>
      </c>
      <c r="V100" s="21" t="n">
        <f aca="false">IF(AND(ISNUMBER(T100),ISNUMBER(U100)),(T100-U100)*100,"")</f>
        <v>3.00423721125887</v>
      </c>
    </row>
    <row r="101" customFormat="false" ht="15" hidden="false" customHeight="false" outlineLevel="0" collapsed="false">
      <c r="A101" s="0" t="s">
        <v>9</v>
      </c>
      <c r="B101" s="0" t="n">
        <v>17900</v>
      </c>
      <c r="C101" s="0" t="s">
        <v>451</v>
      </c>
      <c r="D101" s="31" t="n">
        <v>43197</v>
      </c>
      <c r="E101" s="16" t="n">
        <v>3241</v>
      </c>
      <c r="F101" s="0" t="n">
        <v>1</v>
      </c>
      <c r="G101" s="16" t="n">
        <f aca="false">SUMIFS(Flow_LGA_Month!$N:$N,Flow_LGA_Month!$A:$A,A101,Flow_LGA_Month!$B:$B,C101,Flow_LGA_Month!$C:$C,"&gt;="&amp;IF(A101="NSW",Inputs!$B$18,Inputs!$B$19))</f>
        <v>134.096</v>
      </c>
      <c r="H101" s="16" t="n">
        <f aca="false">SUMIFS(Flow_LGA_Month!$K:$K,Flow_LGA_Month!$A:$A,A101,Flow_LGA_Month!$B:$B,C101,Flow_LGA_Month!$C:$C,"&gt;="&amp;IF(A101="NSW",Inputs!$B$18,Inputs!$B$19))</f>
        <v>0</v>
      </c>
      <c r="I101" s="16" t="n">
        <f aca="false">IF(A101="NSW",SUMIFS(Flow_LGA_Month!$L:$L,Flow_LGA_Month!$A:$A,A101,Flow_LGA_Month!$B:$B,C101,Flow_LGA_Month!$C:$C,"&gt;="&amp;IF(A101="NSW",Inputs!$B$18,Inputs!$B$19)),"n/a")</f>
        <v>2.55</v>
      </c>
      <c r="J101" s="22" t="n">
        <f aca="false">IF(G101&gt;0,H101/G101,"")</f>
        <v>0</v>
      </c>
      <c r="K101" s="16" t="n">
        <f aca="false">SUMIFS(Flow_LGA_Month!$N:$N,Flow_LGA_Month!$A:$A,A101,Flow_LGA_Month!$B:$B,C101,Flow_LGA_Month!$C:$C,"&lt;="&amp;Inputs!$B$21)</f>
        <v>117.895</v>
      </c>
      <c r="L101" s="16" t="n">
        <f aca="false">SUMIFS(Flow_LGA_Month!$K:$K,Flow_LGA_Month!$A:$A,A101,Flow_LGA_Month!$B:$B,C101,Flow_LGA_Month!$C:$C,"&lt;="&amp;Inputs!$B$21)</f>
        <v>0</v>
      </c>
      <c r="M101" s="22" t="n">
        <f aca="false">IF(K101&gt;0,L101/K101,"")</f>
        <v>0</v>
      </c>
      <c r="N101" s="21" t="n">
        <f aca="false">IF(AND(G101&gt;0,K101&gt;0),(J101-M101)*100,"")</f>
        <v>0</v>
      </c>
      <c r="O101" s="16" t="n">
        <f aca="false">IF(A101="NSW",SUMIFS(Stock_NSW_LGA!$J:$J,Stock_NSW_LGA!$A:$A,C101,Stock_NSW_LGA!$B:$B,Inputs!$B$22),SUMIFS(Stock_QLD_LGA!$D:$D,Stock_QLD_LGA!$A:$A,C101,Stock_QLD_LGA!$B:$B,Inputs!$B$23))</f>
        <v>6.24</v>
      </c>
      <c r="P101" s="16" t="n">
        <f aca="false">IF(A101="NSW",SUMIFS(Stock_NSW_LGA!$M:$M,Stock_NSW_LGA!$A:$A,C101,Stock_NSW_LGA!$B:$B,Inputs!$B$22),"n/a")</f>
        <v>5307.674</v>
      </c>
      <c r="Q101" s="21" t="n">
        <f aca="false">IF(A101="NSW",IF(P101&gt;0,O101/P101*1000,""),"n/a")</f>
        <v>1.17565622907511</v>
      </c>
      <c r="R101" s="21" t="n">
        <f aca="false">O101/E101*1000</f>
        <v>1.92533168775069</v>
      </c>
      <c r="S101" s="8" t="n">
        <f aca="false">IF(G101&gt;=Inputs!$B$12,1,0)</f>
        <v>0</v>
      </c>
      <c r="T101" s="22" t="n">
        <f aca="false">IFERROR(SUMIFS(Flow_LGA_Month!$K:$K,Flow_LGA_Month!$A:$A,A101,Flow_LGA_Month!$B:$B,C101,Flow_LGA_Month!$C:$C,"&gt;="&amp;Inputs!$B$28,Flow_LGA_Month!$C:$C,"&lt;="&amp;Inputs!$B$29)/SUMIFS(Flow_LGA_Month!$N:$N,Flow_LGA_Month!$A:$A,A101,Flow_LGA_Month!$B:$B,C101,Flow_LGA_Month!$C:$C,"&gt;="&amp;Inputs!$B$28,Flow_LGA_Month!$C:$C,"&lt;="&amp;Inputs!$B$29),"")</f>
        <v>0</v>
      </c>
      <c r="U101" s="22" t="n">
        <f aca="false">IFERROR(SUMIFS(Flow_LGA_Month!$K:$K,Flow_LGA_Month!$A:$A,A101,Flow_LGA_Month!$B:$B,C101,Flow_LGA_Month!$C:$C,"&gt;="&amp;Inputs!$B$30,Flow_LGA_Month!$C:$C,"&lt;="&amp;Inputs!$B$31)/SUMIFS(Flow_LGA_Month!$N:$N,Flow_LGA_Month!$A:$A,A101,Flow_LGA_Month!$B:$B,C101,Flow_LGA_Month!$C:$C,"&gt;="&amp;Inputs!$B$30,Flow_LGA_Month!$C:$C,"&lt;="&amp;Inputs!$B$31),"")</f>
        <v>0</v>
      </c>
      <c r="V101" s="21" t="n">
        <f aca="false">IF(AND(ISNUMBER(T101),ISNUMBER(U101)),(T101-U101)*100,"")</f>
        <v>0</v>
      </c>
    </row>
    <row r="102" customFormat="false" ht="15" hidden="false" customHeight="false" outlineLevel="0" collapsed="false">
      <c r="A102" s="0" t="s">
        <v>9</v>
      </c>
      <c r="B102" s="0" t="n">
        <v>10650</v>
      </c>
      <c r="C102" s="0" t="s">
        <v>452</v>
      </c>
      <c r="D102" s="31" t="n">
        <v>43238</v>
      </c>
      <c r="E102" s="16" t="n">
        <v>5612</v>
      </c>
      <c r="F102" s="0" t="n">
        <v>1</v>
      </c>
      <c r="G102" s="16" t="n">
        <f aca="false">SUMIFS(Flow_LGA_Month!$N:$N,Flow_LGA_Month!$A:$A,A102,Flow_LGA_Month!$B:$B,C102,Flow_LGA_Month!$C:$C,"&gt;="&amp;IF(A102="NSW",Inputs!$B$18,Inputs!$B$19))</f>
        <v>248.982</v>
      </c>
      <c r="H102" s="16" t="n">
        <f aca="false">SUMIFS(Flow_LGA_Month!$K:$K,Flow_LGA_Month!$A:$A,A102,Flow_LGA_Month!$B:$B,C102,Flow_LGA_Month!$C:$C,"&gt;="&amp;IF(A102="NSW",Inputs!$B$18,Inputs!$B$19))</f>
        <v>16.575</v>
      </c>
      <c r="I102" s="16" t="n">
        <f aca="false">IF(A102="NSW",SUMIFS(Flow_LGA_Month!$L:$L,Flow_LGA_Month!$A:$A,A102,Flow_LGA_Month!$B:$B,C102,Flow_LGA_Month!$C:$C,"&gt;="&amp;IF(A102="NSW",Inputs!$B$18,Inputs!$B$19)),"n/a")</f>
        <v>12.75</v>
      </c>
      <c r="J102" s="22" t="n">
        <f aca="false">IF(G102&gt;0,H102/G102,"")</f>
        <v>0.0665710774272839</v>
      </c>
      <c r="K102" s="16" t="n">
        <f aca="false">SUMIFS(Flow_LGA_Month!$N:$N,Flow_LGA_Month!$A:$A,A102,Flow_LGA_Month!$B:$B,C102,Flow_LGA_Month!$C:$C,"&lt;="&amp;Inputs!$B$21)</f>
        <v>211.208</v>
      </c>
      <c r="L102" s="16" t="n">
        <f aca="false">SUMIFS(Flow_LGA_Month!$K:$K,Flow_LGA_Month!$A:$A,A102,Flow_LGA_Month!$B:$B,C102,Flow_LGA_Month!$C:$C,"&lt;="&amp;Inputs!$B$21)</f>
        <v>7.65</v>
      </c>
      <c r="M102" s="22" t="n">
        <f aca="false">IF(K102&gt;0,L102/K102,"")</f>
        <v>0.0362202189311011</v>
      </c>
      <c r="N102" s="21" t="n">
        <f aca="false">IF(AND(G102&gt;0,K102&gt;0),(J102-M102)*100,"")</f>
        <v>3.03508584961828</v>
      </c>
      <c r="O102" s="16" t="n">
        <f aca="false">IF(A102="NSW",SUMIFS(Stock_NSW_LGA!$J:$J,Stock_NSW_LGA!$A:$A,C102,Stock_NSW_LGA!$B:$B,Inputs!$B$22),SUMIFS(Stock_QLD_LGA!$D:$D,Stock_QLD_LGA!$A:$A,C102,Stock_QLD_LGA!$B:$B,Inputs!$B$23))</f>
        <v>64.48</v>
      </c>
      <c r="P102" s="16" t="n">
        <f aca="false">IF(A102="NSW",SUMIFS(Stock_NSW_LGA!$M:$M,Stock_NSW_LGA!$A:$A,C102,Stock_NSW_LGA!$B:$B,Inputs!$B$22),"n/a")</f>
        <v>7912.025</v>
      </c>
      <c r="Q102" s="21" t="n">
        <f aca="false">IF(A102="NSW",IF(P102&gt;0,O102/P102*1000,""),"n/a")</f>
        <v>8.14962035635631</v>
      </c>
      <c r="R102" s="21" t="n">
        <f aca="false">O102/E102*1000</f>
        <v>11.4896650035638</v>
      </c>
      <c r="S102" s="8" t="n">
        <f aca="false">IF(G102&gt;=Inputs!$B$12,1,0)</f>
        <v>0</v>
      </c>
      <c r="T102" s="22" t="n">
        <f aca="false">IFERROR(SUMIFS(Flow_LGA_Month!$K:$K,Flow_LGA_Month!$A:$A,A102,Flow_LGA_Month!$B:$B,C102,Flow_LGA_Month!$C:$C,"&gt;="&amp;Inputs!$B$28,Flow_LGA_Month!$C:$C,"&lt;="&amp;Inputs!$B$29)/SUMIFS(Flow_LGA_Month!$N:$N,Flow_LGA_Month!$A:$A,A102,Flow_LGA_Month!$B:$B,C102,Flow_LGA_Month!$C:$C,"&gt;="&amp;Inputs!$B$28,Flow_LGA_Month!$C:$C,"&lt;="&amp;Inputs!$B$29),"")</f>
        <v>0.0794807259239634</v>
      </c>
      <c r="U102" s="22" t="n">
        <f aca="false">IFERROR(SUMIFS(Flow_LGA_Month!$K:$K,Flow_LGA_Month!$A:$A,A102,Flow_LGA_Month!$B:$B,C102,Flow_LGA_Month!$C:$C,"&gt;="&amp;Inputs!$B$30,Flow_LGA_Month!$C:$C,"&lt;="&amp;Inputs!$B$31)/SUMIFS(Flow_LGA_Month!$N:$N,Flow_LGA_Month!$A:$A,A102,Flow_LGA_Month!$B:$B,C102,Flow_LGA_Month!$C:$C,"&gt;="&amp;Inputs!$B$30,Flow_LGA_Month!$C:$C,"&lt;="&amp;Inputs!$B$31),"")</f>
        <v>0.00916646296748961</v>
      </c>
      <c r="V102" s="21" t="n">
        <f aca="false">IF(AND(ISNUMBER(T102),ISNUMBER(U102)),(T102-U102)*100,"")</f>
        <v>7.03142629564738</v>
      </c>
    </row>
    <row r="103" customFormat="false" ht="15" hidden="false" customHeight="false" outlineLevel="0" collapsed="false">
      <c r="A103" s="0" t="s">
        <v>9</v>
      </c>
      <c r="B103" s="0" t="n">
        <v>12950</v>
      </c>
      <c r="C103" s="0" t="s">
        <v>453</v>
      </c>
      <c r="D103" s="31" t="n">
        <v>44554</v>
      </c>
      <c r="E103" s="16" t="n">
        <v>2495</v>
      </c>
      <c r="F103" s="0" t="n">
        <v>1</v>
      </c>
      <c r="G103" s="16" t="n">
        <f aca="false">SUMIFS(Flow_LGA_Month!$N:$N,Flow_LGA_Month!$A:$A,A103,Flow_LGA_Month!$B:$B,C103,Flow_LGA_Month!$C:$C,"&gt;="&amp;IF(A103="NSW",Inputs!$B$18,Inputs!$B$19))</f>
        <v>140.437</v>
      </c>
      <c r="H103" s="16" t="n">
        <f aca="false">SUMIFS(Flow_LGA_Month!$K:$K,Flow_LGA_Month!$A:$A,A103,Flow_LGA_Month!$B:$B,C103,Flow_LGA_Month!$C:$C,"&gt;="&amp;IF(A103="NSW",Inputs!$B$18,Inputs!$B$19))</f>
        <v>6.375</v>
      </c>
      <c r="I103" s="16" t="n">
        <f aca="false">IF(A103="NSW",SUMIFS(Flow_LGA_Month!$L:$L,Flow_LGA_Month!$A:$A,A103,Flow_LGA_Month!$B:$B,C103,Flow_LGA_Month!$C:$C,"&gt;="&amp;IF(A103="NSW",Inputs!$B$18,Inputs!$B$19)),"n/a")</f>
        <v>1.275</v>
      </c>
      <c r="J103" s="22" t="n">
        <f aca="false">IF(G103&gt;0,H103/G103,"")</f>
        <v>0.0453940200944196</v>
      </c>
      <c r="K103" s="16" t="n">
        <f aca="false">SUMIFS(Flow_LGA_Month!$N:$N,Flow_LGA_Month!$A:$A,A103,Flow_LGA_Month!$B:$B,C103,Flow_LGA_Month!$C:$C,"&lt;="&amp;Inputs!$B$21)</f>
        <v>153.884</v>
      </c>
      <c r="L103" s="16" t="n">
        <f aca="false">SUMIFS(Flow_LGA_Month!$K:$K,Flow_LGA_Month!$A:$A,A103,Flow_LGA_Month!$B:$B,C103,Flow_LGA_Month!$C:$C,"&lt;="&amp;Inputs!$B$21)</f>
        <v>0</v>
      </c>
      <c r="M103" s="22" t="n">
        <f aca="false">IF(K103&gt;0,L103/K103,"")</f>
        <v>0</v>
      </c>
      <c r="N103" s="21" t="n">
        <f aca="false">IF(AND(G103&gt;0,K103&gt;0),(J103-M103)*100,"")</f>
        <v>4.53940200944196</v>
      </c>
      <c r="O103" s="16" t="n">
        <f aca="false">IF(A103="NSW",SUMIFS(Stock_NSW_LGA!$J:$J,Stock_NSW_LGA!$A:$A,C103,Stock_NSW_LGA!$B:$B,Inputs!$B$22),SUMIFS(Stock_QLD_LGA!$D:$D,Stock_QLD_LGA!$A:$A,C103,Stock_QLD_LGA!$B:$B,Inputs!$B$23))</f>
        <v>18.72</v>
      </c>
      <c r="P103" s="16" t="n">
        <f aca="false">IF(A103="NSW",SUMIFS(Stock_NSW_LGA!$M:$M,Stock_NSW_LGA!$A:$A,C103,Stock_NSW_LGA!$B:$B,Inputs!$B$22),"n/a")</f>
        <v>4629.239</v>
      </c>
      <c r="Q103" s="21" t="n">
        <f aca="false">IF(A103="NSW",IF(P103&gt;0,O103/P103*1000,""),"n/a")</f>
        <v>4.04386120483302</v>
      </c>
      <c r="R103" s="21" t="n">
        <f aca="false">O103/E103*1000</f>
        <v>7.50300601202405</v>
      </c>
      <c r="S103" s="8" t="n">
        <f aca="false">IF(G103&gt;=Inputs!$B$12,1,0)</f>
        <v>0</v>
      </c>
      <c r="T103" s="22" t="n">
        <f aca="false">IFERROR(SUMIFS(Flow_LGA_Month!$K:$K,Flow_LGA_Month!$A:$A,A103,Flow_LGA_Month!$B:$B,C103,Flow_LGA_Month!$C:$C,"&gt;="&amp;Inputs!$B$28,Flow_LGA_Month!$C:$C,"&lt;="&amp;Inputs!$B$29)/SUMIFS(Flow_LGA_Month!$N:$N,Flow_LGA_Month!$A:$A,A103,Flow_LGA_Month!$B:$B,C103,Flow_LGA_Month!$C:$C,"&gt;="&amp;Inputs!$B$28,Flow_LGA_Month!$C:$C,"&lt;="&amp;Inputs!$B$29),"")</f>
        <v>0.0672193591754425</v>
      </c>
      <c r="U103" s="22" t="n">
        <f aca="false">IFERROR(SUMIFS(Flow_LGA_Month!$K:$K,Flow_LGA_Month!$A:$A,A103,Flow_LGA_Month!$B:$B,C103,Flow_LGA_Month!$C:$C,"&gt;="&amp;Inputs!$B$30,Flow_LGA_Month!$C:$C,"&lt;="&amp;Inputs!$B$31)/SUMIFS(Flow_LGA_Month!$N:$N,Flow_LGA_Month!$A:$A,A103,Flow_LGA_Month!$B:$B,C103,Flow_LGA_Month!$C:$C,"&gt;="&amp;Inputs!$B$30,Flow_LGA_Month!$C:$C,"&lt;="&amp;Inputs!$B$31),"")</f>
        <v>0</v>
      </c>
      <c r="V103" s="21" t="n">
        <f aca="false">IF(AND(ISNUMBER(T103),ISNUMBER(U103)),(T103-U103)*100,"")</f>
        <v>6.72193591754425</v>
      </c>
    </row>
    <row r="104" customFormat="false" ht="15" hidden="false" customHeight="false" outlineLevel="0" collapsed="false">
      <c r="A104" s="0" t="s">
        <v>9</v>
      </c>
      <c r="B104" s="0" t="n">
        <v>17850</v>
      </c>
      <c r="C104" s="0" t="s">
        <v>454</v>
      </c>
      <c r="D104" s="31" t="n">
        <v>44744</v>
      </c>
      <c r="E104" s="16" t="n">
        <v>1926</v>
      </c>
      <c r="F104" s="0" t="n">
        <v>1</v>
      </c>
      <c r="G104" s="16" t="n">
        <f aca="false">SUMIFS(Flow_LGA_Month!$N:$N,Flow_LGA_Month!$A:$A,A104,Flow_LGA_Month!$B:$B,C104,Flow_LGA_Month!$C:$C,"&gt;="&amp;IF(A104="NSW",Inputs!$B$18,Inputs!$B$19))</f>
        <v>108.069</v>
      </c>
      <c r="H104" s="16" t="n">
        <f aca="false">SUMIFS(Flow_LGA_Month!$K:$K,Flow_LGA_Month!$A:$A,A104,Flow_LGA_Month!$B:$B,C104,Flow_LGA_Month!$C:$C,"&gt;="&amp;IF(A104="NSW",Inputs!$B$18,Inputs!$B$19))</f>
        <v>3.825</v>
      </c>
      <c r="I104" s="16" t="n">
        <f aca="false">IF(A104="NSW",SUMIFS(Flow_LGA_Month!$L:$L,Flow_LGA_Month!$A:$A,A104,Flow_LGA_Month!$B:$B,C104,Flow_LGA_Month!$C:$C,"&gt;="&amp;IF(A104="NSW",Inputs!$B$18,Inputs!$B$19)),"n/a")</f>
        <v>0</v>
      </c>
      <c r="J104" s="22" t="n">
        <f aca="false">IF(G104&gt;0,H104/G104,"")</f>
        <v>0.0353940537989618</v>
      </c>
      <c r="K104" s="16" t="n">
        <f aca="false">SUMIFS(Flow_LGA_Month!$N:$N,Flow_LGA_Month!$A:$A,A104,Flow_LGA_Month!$B:$B,C104,Flow_LGA_Month!$C:$C,"&lt;="&amp;Inputs!$B$21)</f>
        <v>120.377</v>
      </c>
      <c r="L104" s="16" t="n">
        <f aca="false">SUMIFS(Flow_LGA_Month!$K:$K,Flow_LGA_Month!$A:$A,A104,Flow_LGA_Month!$B:$B,C104,Flow_LGA_Month!$C:$C,"&lt;="&amp;Inputs!$B$21)</f>
        <v>0</v>
      </c>
      <c r="M104" s="22" t="n">
        <f aca="false">IF(K104&gt;0,L104/K104,"")</f>
        <v>0</v>
      </c>
      <c r="N104" s="21" t="n">
        <f aca="false">IF(AND(G104&gt;0,K104&gt;0),(J104-M104)*100,"")</f>
        <v>3.53940537989618</v>
      </c>
      <c r="O104" s="16" t="n">
        <f aca="false">IF(A104="NSW",SUMIFS(Stock_NSW_LGA!$J:$J,Stock_NSW_LGA!$A:$A,C104,Stock_NSW_LGA!$B:$B,Inputs!$B$22),SUMIFS(Stock_QLD_LGA!$D:$D,Stock_QLD_LGA!$A:$A,C104,Stock_QLD_LGA!$B:$B,Inputs!$B$23))</f>
        <v>12.48</v>
      </c>
      <c r="P104" s="16" t="n">
        <f aca="false">IF(A104="NSW",SUMIFS(Stock_NSW_LGA!$M:$M,Stock_NSW_LGA!$A:$A,C104,Stock_NSW_LGA!$B:$B,Inputs!$B$22),"n/a")</f>
        <v>3323.94</v>
      </c>
      <c r="Q104" s="21" t="n">
        <f aca="false">IF(A104="NSW",IF(P104&gt;0,O104/P104*1000,""),"n/a")</f>
        <v>3.75458040758858</v>
      </c>
      <c r="R104" s="21" t="n">
        <f aca="false">O104/E104*1000</f>
        <v>6.4797507788162</v>
      </c>
      <c r="S104" s="8" t="n">
        <f aca="false">IF(G104&gt;=Inputs!$B$12,1,0)</f>
        <v>0</v>
      </c>
      <c r="T104" s="22" t="n">
        <f aca="false">IFERROR(SUMIFS(Flow_LGA_Month!$K:$K,Flow_LGA_Month!$A:$A,A104,Flow_LGA_Month!$B:$B,C104,Flow_LGA_Month!$C:$C,"&gt;="&amp;Inputs!$B$28,Flow_LGA_Month!$C:$C,"&lt;="&amp;Inputs!$B$29)/SUMIFS(Flow_LGA_Month!$N:$N,Flow_LGA_Month!$A:$A,A104,Flow_LGA_Month!$B:$B,C104,Flow_LGA_Month!$C:$C,"&gt;="&amp;Inputs!$B$28,Flow_LGA_Month!$C:$C,"&lt;="&amp;Inputs!$B$29),"")</f>
        <v>0.0488599348534202</v>
      </c>
      <c r="U104" s="22" t="n">
        <f aca="false">IFERROR(SUMIFS(Flow_LGA_Month!$K:$K,Flow_LGA_Month!$A:$A,A104,Flow_LGA_Month!$B:$B,C104,Flow_LGA_Month!$C:$C,"&gt;="&amp;Inputs!$B$30,Flow_LGA_Month!$C:$C,"&lt;="&amp;Inputs!$B$31)/SUMIFS(Flow_LGA_Month!$N:$N,Flow_LGA_Month!$A:$A,A104,Flow_LGA_Month!$B:$B,C104,Flow_LGA_Month!$C:$C,"&gt;="&amp;Inputs!$B$30,Flow_LGA_Month!$C:$C,"&lt;="&amp;Inputs!$B$31),"")</f>
        <v>0.0186613585469022</v>
      </c>
      <c r="V104" s="21" t="n">
        <f aca="false">IF(AND(ISNUMBER(T104),ISNUMBER(U104)),(T104-U104)*100,"")</f>
        <v>3.0198576306518</v>
      </c>
    </row>
    <row r="105" customFormat="false" ht="15" hidden="false" customHeight="false" outlineLevel="0" collapsed="false">
      <c r="A105" s="0" t="s">
        <v>9</v>
      </c>
      <c r="B105" s="0" t="n">
        <v>10300</v>
      </c>
      <c r="C105" s="0" t="s">
        <v>455</v>
      </c>
      <c r="D105" s="31" t="n">
        <v>45027</v>
      </c>
      <c r="E105" s="16" t="n">
        <v>1591</v>
      </c>
      <c r="F105" s="0" t="n">
        <v>1</v>
      </c>
      <c r="G105" s="16" t="n">
        <f aca="false">SUMIFS(Flow_LGA_Month!$N:$N,Flow_LGA_Month!$A:$A,A105,Flow_LGA_Month!$B:$B,C105,Flow_LGA_Month!$C:$C,"&gt;="&amp;IF(A105="NSW",Inputs!$B$18,Inputs!$B$19))</f>
        <v>83.147</v>
      </c>
      <c r="H105" s="16" t="n">
        <f aca="false">SUMIFS(Flow_LGA_Month!$K:$K,Flow_LGA_Month!$A:$A,A105,Flow_LGA_Month!$B:$B,C105,Flow_LGA_Month!$C:$C,"&gt;="&amp;IF(A105="NSW",Inputs!$B$18,Inputs!$B$19))</f>
        <v>0</v>
      </c>
      <c r="I105" s="16" t="n">
        <f aca="false">IF(A105="NSW",SUMIFS(Flow_LGA_Month!$L:$L,Flow_LGA_Month!$A:$A,A105,Flow_LGA_Month!$B:$B,C105,Flow_LGA_Month!$C:$C,"&gt;="&amp;IF(A105="NSW",Inputs!$B$18,Inputs!$B$19)),"n/a")</f>
        <v>0</v>
      </c>
      <c r="J105" s="22" t="n">
        <f aca="false">IF(G105&gt;0,H105/G105,"")</f>
        <v>0</v>
      </c>
      <c r="K105" s="16" t="n">
        <f aca="false">SUMIFS(Flow_LGA_Month!$N:$N,Flow_LGA_Month!$A:$A,A105,Flow_LGA_Month!$B:$B,C105,Flow_LGA_Month!$C:$C,"&lt;="&amp;Inputs!$B$21)</f>
        <v>67.014</v>
      </c>
      <c r="L105" s="16" t="n">
        <f aca="false">SUMIFS(Flow_LGA_Month!$K:$K,Flow_LGA_Month!$A:$A,A105,Flow_LGA_Month!$B:$B,C105,Flow_LGA_Month!$C:$C,"&lt;="&amp;Inputs!$B$21)</f>
        <v>0</v>
      </c>
      <c r="M105" s="22" t="n">
        <f aca="false">IF(K105&gt;0,L105/K105,"")</f>
        <v>0</v>
      </c>
      <c r="N105" s="21" t="n">
        <f aca="false">IF(AND(G105&gt;0,K105&gt;0),(J105-M105)*100,"")</f>
        <v>0</v>
      </c>
      <c r="O105" s="16" t="n">
        <f aca="false">IF(A105="NSW",SUMIFS(Stock_NSW_LGA!$J:$J,Stock_NSW_LGA!$A:$A,C105,Stock_NSW_LGA!$B:$B,Inputs!$B$22),SUMIFS(Stock_QLD_LGA!$D:$D,Stock_QLD_LGA!$A:$A,C105,Stock_QLD_LGA!$B:$B,Inputs!$B$23))</f>
        <v>4.16</v>
      </c>
      <c r="P105" s="16" t="n">
        <f aca="false">IF(A105="NSW",SUMIFS(Stock_NSW_LGA!$M:$M,Stock_NSW_LGA!$A:$A,C105,Stock_NSW_LGA!$B:$B,Inputs!$B$22),"n/a")</f>
        <v>2120.067</v>
      </c>
      <c r="Q105" s="21" t="n">
        <f aca="false">IF(A105="NSW",IF(P105&gt;0,O105/P105*1000,""),"n/a")</f>
        <v>1.9622021379513</v>
      </c>
      <c r="R105" s="21" t="n">
        <f aca="false">O105/E105*1000</f>
        <v>2.6147077309868</v>
      </c>
      <c r="S105" s="8" t="n">
        <f aca="false">IF(G105&gt;=Inputs!$B$12,1,0)</f>
        <v>0</v>
      </c>
      <c r="T105" s="22" t="n">
        <f aca="false">IFERROR(SUMIFS(Flow_LGA_Month!$K:$K,Flow_LGA_Month!$A:$A,A105,Flow_LGA_Month!$B:$B,C105,Flow_LGA_Month!$C:$C,"&gt;="&amp;Inputs!$B$28,Flow_LGA_Month!$C:$C,"&lt;="&amp;Inputs!$B$29)/SUMIFS(Flow_LGA_Month!$N:$N,Flow_LGA_Month!$A:$A,A105,Flow_LGA_Month!$B:$B,C105,Flow_LGA_Month!$C:$C,"&gt;="&amp;Inputs!$B$28,Flow_LGA_Month!$C:$C,"&lt;="&amp;Inputs!$B$29),"")</f>
        <v>0</v>
      </c>
      <c r="U105" s="22" t="n">
        <f aca="false">IFERROR(SUMIFS(Flow_LGA_Month!$K:$K,Flow_LGA_Month!$A:$A,A105,Flow_LGA_Month!$B:$B,C105,Flow_LGA_Month!$C:$C,"&gt;="&amp;Inputs!$B$30,Flow_LGA_Month!$C:$C,"&lt;="&amp;Inputs!$B$31)/SUMIFS(Flow_LGA_Month!$N:$N,Flow_LGA_Month!$A:$A,A105,Flow_LGA_Month!$B:$B,C105,Flow_LGA_Month!$C:$C,"&gt;="&amp;Inputs!$B$30,Flow_LGA_Month!$C:$C,"&lt;="&amp;Inputs!$B$31),"")</f>
        <v>0</v>
      </c>
      <c r="V105" s="21" t="n">
        <f aca="false">IF(AND(ISNUMBER(T105),ISNUMBER(U105)),(T105-U105)*100,"")</f>
        <v>0</v>
      </c>
    </row>
    <row r="106" customFormat="false" ht="15" hidden="false" customHeight="false" outlineLevel="0" collapsed="false">
      <c r="A106" s="0" t="s">
        <v>9</v>
      </c>
      <c r="B106" s="0" t="n">
        <v>12150</v>
      </c>
      <c r="C106" s="0" t="s">
        <v>456</v>
      </c>
      <c r="D106" s="31" t="n">
        <v>45183</v>
      </c>
      <c r="E106" s="16" t="n">
        <v>2192</v>
      </c>
      <c r="F106" s="0" t="n">
        <v>1</v>
      </c>
      <c r="G106" s="16" t="n">
        <f aca="false">SUMIFS(Flow_LGA_Month!$N:$N,Flow_LGA_Month!$A:$A,A106,Flow_LGA_Month!$B:$B,C106,Flow_LGA_Month!$C:$C,"&gt;="&amp;IF(A106="NSW",Inputs!$B$18,Inputs!$B$19))</f>
        <v>109.242</v>
      </c>
      <c r="H106" s="16" t="n">
        <f aca="false">SUMIFS(Flow_LGA_Month!$K:$K,Flow_LGA_Month!$A:$A,A106,Flow_LGA_Month!$B:$B,C106,Flow_LGA_Month!$C:$C,"&gt;="&amp;IF(A106="NSW",Inputs!$B$18,Inputs!$B$19))</f>
        <v>0</v>
      </c>
      <c r="I106" s="16" t="n">
        <f aca="false">IF(A106="NSW",SUMIFS(Flow_LGA_Month!$L:$L,Flow_LGA_Month!$A:$A,A106,Flow_LGA_Month!$B:$B,C106,Flow_LGA_Month!$C:$C,"&gt;="&amp;IF(A106="NSW",Inputs!$B$18,Inputs!$B$19)),"n/a")</f>
        <v>1.275</v>
      </c>
      <c r="J106" s="22" t="n">
        <f aca="false">IF(G106&gt;0,H106/G106,"")</f>
        <v>0</v>
      </c>
      <c r="K106" s="16" t="n">
        <f aca="false">SUMIFS(Flow_LGA_Month!$N:$N,Flow_LGA_Month!$A:$A,A106,Flow_LGA_Month!$B:$B,C106,Flow_LGA_Month!$C:$C,"&lt;="&amp;Inputs!$B$21)</f>
        <v>106.726</v>
      </c>
      <c r="L106" s="16" t="n">
        <f aca="false">SUMIFS(Flow_LGA_Month!$K:$K,Flow_LGA_Month!$A:$A,A106,Flow_LGA_Month!$B:$B,C106,Flow_LGA_Month!$C:$C,"&lt;="&amp;Inputs!$B$21)</f>
        <v>0</v>
      </c>
      <c r="M106" s="22" t="n">
        <f aca="false">IF(K106&gt;0,L106/K106,"")</f>
        <v>0</v>
      </c>
      <c r="N106" s="21" t="n">
        <f aca="false">IF(AND(G106&gt;0,K106&gt;0),(J106-M106)*100,"")</f>
        <v>0</v>
      </c>
      <c r="O106" s="16" t="n">
        <f aca="false">IF(A106="NSW",SUMIFS(Stock_NSW_LGA!$J:$J,Stock_NSW_LGA!$A:$A,C106,Stock_NSW_LGA!$B:$B,Inputs!$B$22),SUMIFS(Stock_QLD_LGA!$D:$D,Stock_QLD_LGA!$A:$A,C106,Stock_QLD_LGA!$B:$B,Inputs!$B$23))</f>
        <v>2.08</v>
      </c>
      <c r="P106" s="16" t="n">
        <f aca="false">IF(A106="NSW",SUMIFS(Stock_NSW_LGA!$M:$M,Stock_NSW_LGA!$A:$A,C106,Stock_NSW_LGA!$B:$B,Inputs!$B$22),"n/a")</f>
        <v>3577.487</v>
      </c>
      <c r="Q106" s="21" t="n">
        <f aca="false">IF(A106="NSW",IF(P106&gt;0,O106/P106*1000,""),"n/a")</f>
        <v>0.581413713033758</v>
      </c>
      <c r="R106" s="21" t="n">
        <f aca="false">O106/E106*1000</f>
        <v>0.948905109489051</v>
      </c>
      <c r="S106" s="8" t="n">
        <f aca="false">IF(G106&gt;=Inputs!$B$12,1,0)</f>
        <v>0</v>
      </c>
      <c r="T106" s="22" t="n">
        <f aca="false">IFERROR(SUMIFS(Flow_LGA_Month!$K:$K,Flow_LGA_Month!$A:$A,A106,Flow_LGA_Month!$B:$B,C106,Flow_LGA_Month!$C:$C,"&gt;="&amp;Inputs!$B$28,Flow_LGA_Month!$C:$C,"&lt;="&amp;Inputs!$B$29)/SUMIFS(Flow_LGA_Month!$N:$N,Flow_LGA_Month!$A:$A,A106,Flow_LGA_Month!$B:$B,C106,Flow_LGA_Month!$C:$C,"&gt;="&amp;Inputs!$B$28,Flow_LGA_Month!$C:$C,"&lt;="&amp;Inputs!$B$29),"")</f>
        <v>0</v>
      </c>
      <c r="U106" s="22" t="n">
        <f aca="false">IFERROR(SUMIFS(Flow_LGA_Month!$K:$K,Flow_LGA_Month!$A:$A,A106,Flow_LGA_Month!$B:$B,C106,Flow_LGA_Month!$C:$C,"&gt;="&amp;Inputs!$B$30,Flow_LGA_Month!$C:$C,"&lt;="&amp;Inputs!$B$31)/SUMIFS(Flow_LGA_Month!$N:$N,Flow_LGA_Month!$A:$A,A106,Flow_LGA_Month!$B:$B,C106,Flow_LGA_Month!$C:$C,"&gt;="&amp;Inputs!$B$30,Flow_LGA_Month!$C:$C,"&lt;="&amp;Inputs!$B$31),"")</f>
        <v>0</v>
      </c>
      <c r="V106" s="21" t="n">
        <f aca="false">IF(AND(ISNUMBER(T106),ISNUMBER(U106)),(T106-U106)*100,"")</f>
        <v>0</v>
      </c>
    </row>
    <row r="107" customFormat="false" ht="15" hidden="false" customHeight="false" outlineLevel="0" collapsed="false">
      <c r="A107" s="0" t="s">
        <v>9</v>
      </c>
      <c r="B107" s="0" t="n">
        <v>17650</v>
      </c>
      <c r="C107" s="0" t="s">
        <v>457</v>
      </c>
      <c r="D107" s="31" t="n">
        <v>46910</v>
      </c>
      <c r="E107" s="16" t="n">
        <v>3820</v>
      </c>
      <c r="F107" s="0" t="n">
        <v>1</v>
      </c>
      <c r="G107" s="16" t="n">
        <f aca="false">SUMIFS(Flow_LGA_Month!$N:$N,Flow_LGA_Month!$A:$A,A107,Flow_LGA_Month!$B:$B,C107,Flow_LGA_Month!$C:$C,"&gt;="&amp;IF(A107="NSW",Inputs!$B$18,Inputs!$B$19))</f>
        <v>214.098</v>
      </c>
      <c r="H107" s="16" t="n">
        <f aca="false">SUMIFS(Flow_LGA_Month!$K:$K,Flow_LGA_Month!$A:$A,A107,Flow_LGA_Month!$B:$B,C107,Flow_LGA_Month!$C:$C,"&gt;="&amp;IF(A107="NSW",Inputs!$B$18,Inputs!$B$19))</f>
        <v>19.125</v>
      </c>
      <c r="I107" s="16" t="n">
        <f aca="false">IF(A107="NSW",SUMIFS(Flow_LGA_Month!$L:$L,Flow_LGA_Month!$A:$A,A107,Flow_LGA_Month!$B:$B,C107,Flow_LGA_Month!$C:$C,"&gt;="&amp;IF(A107="NSW",Inputs!$B$18,Inputs!$B$19)),"n/a")</f>
        <v>5.1</v>
      </c>
      <c r="J107" s="22" t="n">
        <f aca="false">IF(G107&gt;0,H107/G107,"")</f>
        <v>0.0893282515483564</v>
      </c>
      <c r="K107" s="16" t="n">
        <f aca="false">SUMIFS(Flow_LGA_Month!$N:$N,Flow_LGA_Month!$A:$A,A107,Flow_LGA_Month!$B:$B,C107,Flow_LGA_Month!$C:$C,"&lt;="&amp;Inputs!$B$21)</f>
        <v>198.662</v>
      </c>
      <c r="L107" s="16" t="n">
        <f aca="false">SUMIFS(Flow_LGA_Month!$K:$K,Flow_LGA_Month!$A:$A,A107,Flow_LGA_Month!$B:$B,C107,Flow_LGA_Month!$C:$C,"&lt;="&amp;Inputs!$B$21)</f>
        <v>2.55</v>
      </c>
      <c r="M107" s="22" t="n">
        <f aca="false">IF(K107&gt;0,L107/K107,"")</f>
        <v>0.0128358719835701</v>
      </c>
      <c r="N107" s="21" t="n">
        <f aca="false">IF(AND(G107&gt;0,K107&gt;0),(J107-M107)*100,"")</f>
        <v>7.64923795647863</v>
      </c>
      <c r="O107" s="16" t="n">
        <f aca="false">IF(A107="NSW",SUMIFS(Stock_NSW_LGA!$J:$J,Stock_NSW_LGA!$A:$A,C107,Stock_NSW_LGA!$B:$B,Inputs!$B$22),SUMIFS(Stock_QLD_LGA!$D:$D,Stock_QLD_LGA!$A:$A,C107,Stock_QLD_LGA!$B:$B,Inputs!$B$23))</f>
        <v>89.44</v>
      </c>
      <c r="P107" s="16" t="n">
        <f aca="false">IF(A107="NSW",SUMIFS(Stock_NSW_LGA!$M:$M,Stock_NSW_LGA!$A:$A,C107,Stock_NSW_LGA!$B:$B,Inputs!$B$22),"n/a")</f>
        <v>6717.803</v>
      </c>
      <c r="Q107" s="21" t="n">
        <f aca="false">IF(A107="NSW",IF(P107&gt;0,O107/P107*1000,""),"n/a")</f>
        <v>13.3138765754221</v>
      </c>
      <c r="R107" s="21" t="n">
        <f aca="false">O107/E107*1000</f>
        <v>23.413612565445</v>
      </c>
      <c r="S107" s="8" t="n">
        <f aca="false">IF(G107&gt;=Inputs!$B$12,1,0)</f>
        <v>0</v>
      </c>
      <c r="T107" s="22" t="n">
        <f aca="false">IFERROR(SUMIFS(Flow_LGA_Month!$K:$K,Flow_LGA_Month!$A:$A,A107,Flow_LGA_Month!$B:$B,C107,Flow_LGA_Month!$C:$C,"&gt;="&amp;Inputs!$B$28,Flow_LGA_Month!$C:$C,"&lt;="&amp;Inputs!$B$29)/SUMIFS(Flow_LGA_Month!$N:$N,Flow_LGA_Month!$A:$A,A107,Flow_LGA_Month!$B:$B,C107,Flow_LGA_Month!$C:$C,"&gt;="&amp;Inputs!$B$28,Flow_LGA_Month!$C:$C,"&lt;="&amp;Inputs!$B$29),"")</f>
        <v>0.118079244292837</v>
      </c>
      <c r="U107" s="22" t="n">
        <f aca="false">IFERROR(SUMIFS(Flow_LGA_Month!$K:$K,Flow_LGA_Month!$A:$A,A107,Flow_LGA_Month!$B:$B,C107,Flow_LGA_Month!$C:$C,"&gt;="&amp;Inputs!$B$30,Flow_LGA_Month!$C:$C,"&lt;="&amp;Inputs!$B$31)/SUMIFS(Flow_LGA_Month!$N:$N,Flow_LGA_Month!$A:$A,A107,Flow_LGA_Month!$B:$B,C107,Flow_LGA_Month!$C:$C,"&gt;="&amp;Inputs!$B$30,Flow_LGA_Month!$C:$C,"&lt;="&amp;Inputs!$B$31),"")</f>
        <v>0.0800939769329346</v>
      </c>
      <c r="V107" s="21" t="n">
        <f aca="false">IF(AND(ISNUMBER(T107),ISNUMBER(U107)),(T107-U107)*100,"")</f>
        <v>3.79852673599019</v>
      </c>
    </row>
    <row r="108" customFormat="false" ht="15" hidden="false" customHeight="false" outlineLevel="0" collapsed="false">
      <c r="A108" s="0" t="s">
        <v>9</v>
      </c>
      <c r="B108" s="0" t="n">
        <v>17350</v>
      </c>
      <c r="C108" s="0" t="s">
        <v>458</v>
      </c>
      <c r="D108" s="31" t="n">
        <v>47313</v>
      </c>
      <c r="E108" s="16" t="n">
        <v>3875</v>
      </c>
      <c r="F108" s="0" t="n">
        <v>1</v>
      </c>
      <c r="G108" s="16" t="n">
        <f aca="false">SUMIFS(Flow_LGA_Month!$N:$N,Flow_LGA_Month!$A:$A,A108,Flow_LGA_Month!$B:$B,C108,Flow_LGA_Month!$C:$C,"&gt;="&amp;IF(A108="NSW",Inputs!$B$18,Inputs!$B$19))</f>
        <v>204.867</v>
      </c>
      <c r="H108" s="16" t="n">
        <f aca="false">SUMIFS(Flow_LGA_Month!$K:$K,Flow_LGA_Month!$A:$A,A108,Flow_LGA_Month!$B:$B,C108,Flow_LGA_Month!$C:$C,"&gt;="&amp;IF(A108="NSW",Inputs!$B$18,Inputs!$B$19))</f>
        <v>1.275</v>
      </c>
      <c r="I108" s="16" t="n">
        <f aca="false">IF(A108="NSW",SUMIFS(Flow_LGA_Month!$L:$L,Flow_LGA_Month!$A:$A,A108,Flow_LGA_Month!$B:$B,C108,Flow_LGA_Month!$C:$C,"&gt;="&amp;IF(A108="NSW",Inputs!$B$18,Inputs!$B$19)),"n/a")</f>
        <v>2.55</v>
      </c>
      <c r="J108" s="22" t="n">
        <f aca="false">IF(G108&gt;0,H108/G108,"")</f>
        <v>0.0062235499128703</v>
      </c>
      <c r="K108" s="16" t="n">
        <f aca="false">SUMIFS(Flow_LGA_Month!$N:$N,Flow_LGA_Month!$A:$A,A108,Flow_LGA_Month!$B:$B,C108,Flow_LGA_Month!$C:$C,"&lt;="&amp;Inputs!$B$21)</f>
        <v>244.715</v>
      </c>
      <c r="L108" s="16" t="n">
        <f aca="false">SUMIFS(Flow_LGA_Month!$K:$K,Flow_LGA_Month!$A:$A,A108,Flow_LGA_Month!$B:$B,C108,Flow_LGA_Month!$C:$C,"&lt;="&amp;Inputs!$B$21)</f>
        <v>8.925</v>
      </c>
      <c r="M108" s="22" t="n">
        <f aca="false">IF(K108&gt;0,L108/K108,"")</f>
        <v>0.0364709968739146</v>
      </c>
      <c r="N108" s="21" t="n">
        <f aca="false">IF(AND(G108&gt;0,K108&gt;0),(J108-M108)*100,"")</f>
        <v>-3.02474469610443</v>
      </c>
      <c r="O108" s="16" t="n">
        <f aca="false">IF(A108="NSW",SUMIFS(Stock_NSW_LGA!$J:$J,Stock_NSW_LGA!$A:$A,C108,Stock_NSW_LGA!$B:$B,Inputs!$B$22),SUMIFS(Stock_QLD_LGA!$D:$D,Stock_QLD_LGA!$A:$A,C108,Stock_QLD_LGA!$B:$B,Inputs!$B$23))</f>
        <v>41.6</v>
      </c>
      <c r="P108" s="16" t="n">
        <f aca="false">IF(A108="NSW",SUMIFS(Stock_NSW_LGA!$M:$M,Stock_NSW_LGA!$A:$A,C108,Stock_NSW_LGA!$B:$B,Inputs!$B$22),"n/a")</f>
        <v>6541.566</v>
      </c>
      <c r="Q108" s="21" t="n">
        <f aca="false">IF(A108="NSW",IF(P108&gt;0,O108/P108*1000,""),"n/a")</f>
        <v>6.35933352961661</v>
      </c>
      <c r="R108" s="21" t="n">
        <f aca="false">O108/E108*1000</f>
        <v>10.7354838709677</v>
      </c>
      <c r="S108" s="8" t="n">
        <f aca="false">IF(G108&gt;=Inputs!$B$12,1,0)</f>
        <v>0</v>
      </c>
      <c r="T108" s="22" t="n">
        <f aca="false">IFERROR(SUMIFS(Flow_LGA_Month!$K:$K,Flow_LGA_Month!$A:$A,A108,Flow_LGA_Month!$B:$B,C108,Flow_LGA_Month!$C:$C,"&gt;="&amp;Inputs!$B$28,Flow_LGA_Month!$C:$C,"&lt;="&amp;Inputs!$B$29)/SUMIFS(Flow_LGA_Month!$N:$N,Flow_LGA_Month!$A:$A,A108,Flow_LGA_Month!$B:$B,C108,Flow_LGA_Month!$C:$C,"&gt;="&amp;Inputs!$B$28,Flow_LGA_Month!$C:$C,"&lt;="&amp;Inputs!$B$29),"")</f>
        <v>0</v>
      </c>
      <c r="U108" s="22" t="n">
        <f aca="false">IFERROR(SUMIFS(Flow_LGA_Month!$K:$K,Flow_LGA_Month!$A:$A,A108,Flow_LGA_Month!$B:$B,C108,Flow_LGA_Month!$C:$C,"&gt;="&amp;Inputs!$B$30,Flow_LGA_Month!$C:$C,"&lt;="&amp;Inputs!$B$31)/SUMIFS(Flow_LGA_Month!$N:$N,Flow_LGA_Month!$A:$A,A108,Flow_LGA_Month!$B:$B,C108,Flow_LGA_Month!$C:$C,"&gt;="&amp;Inputs!$B$30,Flow_LGA_Month!$C:$C,"&lt;="&amp;Inputs!$B$31),"")</f>
        <v>0.0399857828327706</v>
      </c>
      <c r="V108" s="21" t="n">
        <f aca="false">IF(AND(ISNUMBER(T108),ISNUMBER(U108)),(T108-U108)*100,"")</f>
        <v>-3.99857828327706</v>
      </c>
    </row>
    <row r="109" customFormat="false" ht="15" hidden="false" customHeight="false" outlineLevel="0" collapsed="false">
      <c r="A109" s="0" t="s">
        <v>9</v>
      </c>
      <c r="B109" s="0" t="n">
        <v>14920</v>
      </c>
      <c r="C109" s="0" t="s">
        <v>459</v>
      </c>
      <c r="D109" s="31" t="n">
        <v>47606</v>
      </c>
      <c r="E109" s="16" t="n">
        <v>4517</v>
      </c>
      <c r="F109" s="0" t="n">
        <v>1</v>
      </c>
      <c r="G109" s="16" t="n">
        <f aca="false">SUMIFS(Flow_LGA_Month!$N:$N,Flow_LGA_Month!$A:$A,A109,Flow_LGA_Month!$B:$B,C109,Flow_LGA_Month!$C:$C,"&gt;="&amp;IF(A109="NSW",Inputs!$B$18,Inputs!$B$19))</f>
        <v>232.169</v>
      </c>
      <c r="H109" s="16" t="n">
        <f aca="false">SUMIFS(Flow_LGA_Month!$K:$K,Flow_LGA_Month!$A:$A,A109,Flow_LGA_Month!$B:$B,C109,Flow_LGA_Month!$C:$C,"&gt;="&amp;IF(A109="NSW",Inputs!$B$18,Inputs!$B$19))</f>
        <v>2.55</v>
      </c>
      <c r="I109" s="16" t="n">
        <f aca="false">IF(A109="NSW",SUMIFS(Flow_LGA_Month!$L:$L,Flow_LGA_Month!$A:$A,A109,Flow_LGA_Month!$B:$B,C109,Flow_LGA_Month!$C:$C,"&gt;="&amp;IF(A109="NSW",Inputs!$B$18,Inputs!$B$19)),"n/a")</f>
        <v>1.275</v>
      </c>
      <c r="J109" s="22" t="n">
        <f aca="false">IF(G109&gt;0,H109/G109,"")</f>
        <v>0.0109833784872227</v>
      </c>
      <c r="K109" s="16" t="n">
        <f aca="false">SUMIFS(Flow_LGA_Month!$N:$N,Flow_LGA_Month!$A:$A,A109,Flow_LGA_Month!$B:$B,C109,Flow_LGA_Month!$C:$C,"&lt;="&amp;Inputs!$B$21)</f>
        <v>247.027</v>
      </c>
      <c r="L109" s="16" t="n">
        <f aca="false">SUMIFS(Flow_LGA_Month!$K:$K,Flow_LGA_Month!$A:$A,A109,Flow_LGA_Month!$B:$B,C109,Flow_LGA_Month!$C:$C,"&lt;="&amp;Inputs!$B$21)</f>
        <v>2.55</v>
      </c>
      <c r="M109" s="22" t="n">
        <f aca="false">IF(K109&gt;0,L109/K109,"")</f>
        <v>0.010322758241002</v>
      </c>
      <c r="N109" s="21" t="n">
        <f aca="false">IF(AND(G109&gt;0,K109&gt;0),(J109-M109)*100,"")</f>
        <v>0.0660620246220675</v>
      </c>
      <c r="O109" s="16" t="n">
        <f aca="false">IF(A109="NSW",SUMIFS(Stock_NSW_LGA!$J:$J,Stock_NSW_LGA!$A:$A,C109,Stock_NSW_LGA!$B:$B,Inputs!$B$22),SUMIFS(Stock_QLD_LGA!$D:$D,Stock_QLD_LGA!$A:$A,C109,Stock_QLD_LGA!$B:$B,Inputs!$B$23))</f>
        <v>24.96</v>
      </c>
      <c r="P109" s="16" t="n">
        <f aca="false">IF(A109="NSW",SUMIFS(Stock_NSW_LGA!$M:$M,Stock_NSW_LGA!$A:$A,C109,Stock_NSW_LGA!$B:$B,Inputs!$B$22),"n/a")</f>
        <v>7604.598</v>
      </c>
      <c r="Q109" s="21" t="n">
        <f aca="false">IF(A109="NSW",IF(P109&gt;0,O109/P109*1000,""),"n/a")</f>
        <v>3.28222478032369</v>
      </c>
      <c r="R109" s="21" t="n">
        <f aca="false">O109/E109*1000</f>
        <v>5.5257914545052</v>
      </c>
      <c r="S109" s="8" t="n">
        <f aca="false">IF(G109&gt;=Inputs!$B$12,1,0)</f>
        <v>0</v>
      </c>
      <c r="T109" s="22" t="n">
        <f aca="false">IFERROR(SUMIFS(Flow_LGA_Month!$K:$K,Flow_LGA_Month!$A:$A,A109,Flow_LGA_Month!$B:$B,C109,Flow_LGA_Month!$C:$C,"&gt;="&amp;Inputs!$B$28,Flow_LGA_Month!$C:$C,"&lt;="&amp;Inputs!$B$29)/SUMIFS(Flow_LGA_Month!$N:$N,Flow_LGA_Month!$A:$A,A109,Flow_LGA_Month!$B:$B,C109,Flow_LGA_Month!$C:$C,"&gt;="&amp;Inputs!$B$28,Flow_LGA_Month!$C:$C,"&lt;="&amp;Inputs!$B$29),"")</f>
        <v>0.0203279577178479</v>
      </c>
      <c r="U109" s="22" t="n">
        <f aca="false">IFERROR(SUMIFS(Flow_LGA_Month!$K:$K,Flow_LGA_Month!$A:$A,A109,Flow_LGA_Month!$B:$B,C109,Flow_LGA_Month!$C:$C,"&gt;="&amp;Inputs!$B$30,Flow_LGA_Month!$C:$C,"&lt;="&amp;Inputs!$B$31)/SUMIFS(Flow_LGA_Month!$N:$N,Flow_LGA_Month!$A:$A,A109,Flow_LGA_Month!$B:$B,C109,Flow_LGA_Month!$C:$C,"&gt;="&amp;Inputs!$B$30,Flow_LGA_Month!$C:$C,"&lt;="&amp;Inputs!$B$31),"")</f>
        <v>0.0186706497386109</v>
      </c>
      <c r="V109" s="21" t="n">
        <f aca="false">IF(AND(ISNUMBER(T109),ISNUMBER(U109)),(T109-U109)*100,"")</f>
        <v>0.165730797923704</v>
      </c>
    </row>
    <row r="110" customFormat="false" ht="15" hidden="false" customHeight="false" outlineLevel="0" collapsed="false">
      <c r="A110" s="0" t="s">
        <v>9</v>
      </c>
      <c r="B110" s="0" t="n">
        <v>17950</v>
      </c>
      <c r="C110" s="0" t="s">
        <v>460</v>
      </c>
      <c r="D110" s="31" t="n">
        <v>47858</v>
      </c>
      <c r="E110" s="16" t="n">
        <v>1716</v>
      </c>
      <c r="F110" s="0" t="n">
        <v>1</v>
      </c>
      <c r="G110" s="16" t="n">
        <f aca="false">SUMIFS(Flow_LGA_Month!$N:$N,Flow_LGA_Month!$A:$A,A110,Flow_LGA_Month!$B:$B,C110,Flow_LGA_Month!$C:$C,"&gt;="&amp;IF(A110="NSW",Inputs!$B$18,Inputs!$B$19))</f>
        <v>121.686</v>
      </c>
      <c r="H110" s="16" t="n">
        <f aca="false">SUMIFS(Flow_LGA_Month!$K:$K,Flow_LGA_Month!$A:$A,A110,Flow_LGA_Month!$B:$B,C110,Flow_LGA_Month!$C:$C,"&gt;="&amp;IF(A110="NSW",Inputs!$B$18,Inputs!$B$19))</f>
        <v>1.275</v>
      </c>
      <c r="I110" s="16" t="n">
        <f aca="false">IF(A110="NSW",SUMIFS(Flow_LGA_Month!$L:$L,Flow_LGA_Month!$A:$A,A110,Flow_LGA_Month!$B:$B,C110,Flow_LGA_Month!$C:$C,"&gt;="&amp;IF(A110="NSW",Inputs!$B$18,Inputs!$B$19)),"n/a")</f>
        <v>1.275</v>
      </c>
      <c r="J110" s="22" t="n">
        <f aca="false">IF(G110&gt;0,H110/G110,"")</f>
        <v>0.0104777870913663</v>
      </c>
      <c r="K110" s="16" t="n">
        <f aca="false">SUMIFS(Flow_LGA_Month!$N:$N,Flow_LGA_Month!$A:$A,A110,Flow_LGA_Month!$B:$B,C110,Flow_LGA_Month!$C:$C,"&lt;="&amp;Inputs!$B$21)</f>
        <v>129.064</v>
      </c>
      <c r="L110" s="16" t="n">
        <f aca="false">SUMIFS(Flow_LGA_Month!$K:$K,Flow_LGA_Month!$A:$A,A110,Flow_LGA_Month!$B:$B,C110,Flow_LGA_Month!$C:$C,"&lt;="&amp;Inputs!$B$21)</f>
        <v>0</v>
      </c>
      <c r="M110" s="22" t="n">
        <f aca="false">IF(K110&gt;0,L110/K110,"")</f>
        <v>0</v>
      </c>
      <c r="N110" s="21" t="n">
        <f aca="false">IF(AND(G110&gt;0,K110&gt;0),(J110-M110)*100,"")</f>
        <v>1.04777870913663</v>
      </c>
      <c r="O110" s="16" t="n">
        <f aca="false">IF(A110="NSW",SUMIFS(Stock_NSW_LGA!$J:$J,Stock_NSW_LGA!$A:$A,C110,Stock_NSW_LGA!$B:$B,Inputs!$B$22),SUMIFS(Stock_QLD_LGA!$D:$D,Stock_QLD_LGA!$A:$A,C110,Stock_QLD_LGA!$B:$B,Inputs!$B$23))</f>
        <v>8.32</v>
      </c>
      <c r="P110" s="16" t="n">
        <f aca="false">IF(A110="NSW",SUMIFS(Stock_NSW_LGA!$M:$M,Stock_NSW_LGA!$A:$A,C110,Stock_NSW_LGA!$B:$B,Inputs!$B$22),"n/a")</f>
        <v>3722.344</v>
      </c>
      <c r="Q110" s="21" t="n">
        <f aca="false">IF(A110="NSW",IF(P110&gt;0,O110/P110*1000,""),"n/a")</f>
        <v>2.23515075447084</v>
      </c>
      <c r="R110" s="21" t="n">
        <f aca="false">O110/E110*1000</f>
        <v>4.84848484848485</v>
      </c>
      <c r="S110" s="8" t="n">
        <f aca="false">IF(G110&gt;=Inputs!$B$12,1,0)</f>
        <v>0</v>
      </c>
      <c r="T110" s="22" t="n">
        <f aca="false">IFERROR(SUMIFS(Flow_LGA_Month!$K:$K,Flow_LGA_Month!$A:$A,A110,Flow_LGA_Month!$B:$B,C110,Flow_LGA_Month!$C:$C,"&gt;="&amp;Inputs!$B$28,Flow_LGA_Month!$C:$C,"&lt;="&amp;Inputs!$B$29)/SUMIFS(Flow_LGA_Month!$N:$N,Flow_LGA_Month!$A:$A,A110,Flow_LGA_Month!$B:$B,C110,Flow_LGA_Month!$C:$C,"&gt;="&amp;Inputs!$B$28,Flow_LGA_Month!$C:$C,"&lt;="&amp;Inputs!$B$29),"")</f>
        <v>0.0186706497386109</v>
      </c>
      <c r="U110" s="22" t="n">
        <f aca="false">IFERROR(SUMIFS(Flow_LGA_Month!$K:$K,Flow_LGA_Month!$A:$A,A110,Flow_LGA_Month!$B:$B,C110,Flow_LGA_Month!$C:$C,"&gt;="&amp;Inputs!$B$30,Flow_LGA_Month!$C:$C,"&lt;="&amp;Inputs!$B$31)/SUMIFS(Flow_LGA_Month!$N:$N,Flow_LGA_Month!$A:$A,A110,Flow_LGA_Month!$B:$B,C110,Flow_LGA_Month!$C:$C,"&gt;="&amp;Inputs!$B$30,Flow_LGA_Month!$C:$C,"&lt;="&amp;Inputs!$B$31),"")</f>
        <v>0</v>
      </c>
      <c r="V110" s="21" t="n">
        <f aca="false">IF(AND(ISNUMBER(T110),ISNUMBER(U110)),(T110-U110)*100,"")</f>
        <v>1.86706497386109</v>
      </c>
    </row>
    <row r="111" customFormat="false" ht="15" hidden="false" customHeight="false" outlineLevel="0" collapsed="false">
      <c r="A111" s="0" t="s">
        <v>9</v>
      </c>
      <c r="B111" s="0" t="n">
        <v>12870</v>
      </c>
      <c r="C111" s="0" t="s">
        <v>461</v>
      </c>
      <c r="D111" s="31" t="n">
        <v>48642</v>
      </c>
      <c r="E111" s="16" t="n">
        <v>8464</v>
      </c>
      <c r="F111" s="0" t="n">
        <v>1</v>
      </c>
      <c r="G111" s="16" t="n">
        <f aca="false">SUMIFS(Flow_LGA_Month!$N:$N,Flow_LGA_Month!$A:$A,A111,Flow_LGA_Month!$B:$B,C111,Flow_LGA_Month!$C:$C,"&gt;="&amp;IF(A111="NSW",Inputs!$B$18,Inputs!$B$19))</f>
        <v>354.841</v>
      </c>
      <c r="H111" s="16" t="n">
        <f aca="false">SUMIFS(Flow_LGA_Month!$K:$K,Flow_LGA_Month!$A:$A,A111,Flow_LGA_Month!$B:$B,C111,Flow_LGA_Month!$C:$C,"&gt;="&amp;IF(A111="NSW",Inputs!$B$18,Inputs!$B$19))</f>
        <v>28.05</v>
      </c>
      <c r="I111" s="16" t="n">
        <f aca="false">IF(A111="NSW",SUMIFS(Flow_LGA_Month!$L:$L,Flow_LGA_Month!$A:$A,A111,Flow_LGA_Month!$B:$B,C111,Flow_LGA_Month!$C:$C,"&gt;="&amp;IF(A111="NSW",Inputs!$B$18,Inputs!$B$19)),"n/a")</f>
        <v>15.3</v>
      </c>
      <c r="J111" s="22" t="n">
        <f aca="false">IF(G111&gt;0,H111/G111,"")</f>
        <v>0.0790494897714751</v>
      </c>
      <c r="K111" s="16" t="n">
        <f aca="false">SUMIFS(Flow_LGA_Month!$N:$N,Flow_LGA_Month!$A:$A,A111,Flow_LGA_Month!$B:$B,C111,Flow_LGA_Month!$C:$C,"&lt;="&amp;Inputs!$B$21)</f>
        <v>300.424</v>
      </c>
      <c r="L111" s="16" t="n">
        <f aca="false">SUMIFS(Flow_LGA_Month!$K:$K,Flow_LGA_Month!$A:$A,A111,Flow_LGA_Month!$B:$B,C111,Flow_LGA_Month!$C:$C,"&lt;="&amp;Inputs!$B$21)</f>
        <v>3.825</v>
      </c>
      <c r="M111" s="22" t="n">
        <f aca="false">IF(K111&gt;0,L111/K111,"")</f>
        <v>0.0127320054323223</v>
      </c>
      <c r="N111" s="21" t="n">
        <f aca="false">IF(AND(G111&gt;0,K111&gt;0),(J111-M111)*100,"")</f>
        <v>6.63174843391528</v>
      </c>
      <c r="O111" s="16" t="n">
        <f aca="false">IF(A111="NSW",SUMIFS(Stock_NSW_LGA!$J:$J,Stock_NSW_LGA!$A:$A,C111,Stock_NSW_LGA!$B:$B,Inputs!$B$22),SUMIFS(Stock_QLD_LGA!$D:$D,Stock_QLD_LGA!$A:$A,C111,Stock_QLD_LGA!$B:$B,Inputs!$B$23))</f>
        <v>91.52</v>
      </c>
      <c r="P111" s="16" t="n">
        <f aca="false">IF(A111="NSW",SUMIFS(Stock_NSW_LGA!$M:$M,Stock_NSW_LGA!$A:$A,C111,Stock_NSW_LGA!$B:$B,Inputs!$B$22),"n/a")</f>
        <v>10150.439</v>
      </c>
      <c r="Q111" s="21" t="n">
        <f aca="false">IF(A111="NSW",IF(P111&gt;0,O111/P111*1000,""),"n/a")</f>
        <v>9.01635879985092</v>
      </c>
      <c r="R111" s="21" t="n">
        <f aca="false">O111/E111*1000</f>
        <v>10.812854442344</v>
      </c>
      <c r="S111" s="8" t="n">
        <f aca="false">IF(G111&gt;=Inputs!$B$12,1,0)</f>
        <v>1</v>
      </c>
      <c r="T111" s="22" t="n">
        <f aca="false">IFERROR(SUMIFS(Flow_LGA_Month!$K:$K,Flow_LGA_Month!$A:$A,A111,Flow_LGA_Month!$B:$B,C111,Flow_LGA_Month!$C:$C,"&gt;="&amp;Inputs!$B$28,Flow_LGA_Month!$C:$C,"&lt;="&amp;Inputs!$B$29)/SUMIFS(Flow_LGA_Month!$N:$N,Flow_LGA_Month!$A:$A,A111,Flow_LGA_Month!$B:$B,C111,Flow_LGA_Month!$C:$C,"&gt;="&amp;Inputs!$B$28,Flow_LGA_Month!$C:$C,"&lt;="&amp;Inputs!$B$29),"")</f>
        <v>0.12542854753742</v>
      </c>
      <c r="U111" s="22" t="n">
        <f aca="false">IFERROR(SUMIFS(Flow_LGA_Month!$K:$K,Flow_LGA_Month!$A:$A,A111,Flow_LGA_Month!$B:$B,C111,Flow_LGA_Month!$C:$C,"&gt;="&amp;Inputs!$B$30,Flow_LGA_Month!$C:$C,"&lt;="&amp;Inputs!$B$31)/SUMIFS(Flow_LGA_Month!$N:$N,Flow_LGA_Month!$A:$A,A111,Flow_LGA_Month!$B:$B,C111,Flow_LGA_Month!$C:$C,"&gt;="&amp;Inputs!$B$30,Flow_LGA_Month!$C:$C,"&lt;="&amp;Inputs!$B$31),"")</f>
        <v>0.0188996220075598</v>
      </c>
      <c r="V111" s="21" t="n">
        <f aca="false">IF(AND(ISNUMBER(T111),ISNUMBER(U111)),(T111-U111)*100,"")</f>
        <v>10.652892552986</v>
      </c>
    </row>
    <row r="112" customFormat="false" ht="15" hidden="false" customHeight="false" outlineLevel="0" collapsed="false">
      <c r="A112" s="0" t="s">
        <v>9</v>
      </c>
      <c r="B112" s="0" t="n">
        <v>15800</v>
      </c>
      <c r="C112" s="0" t="s">
        <v>462</v>
      </c>
      <c r="D112" s="31" t="n">
        <v>49059</v>
      </c>
      <c r="E112" s="16" t="n">
        <v>3523</v>
      </c>
      <c r="F112" s="0" t="n">
        <v>1</v>
      </c>
      <c r="G112" s="16" t="n">
        <f aca="false">SUMIFS(Flow_LGA_Month!$N:$N,Flow_LGA_Month!$A:$A,A112,Flow_LGA_Month!$B:$B,C112,Flow_LGA_Month!$C:$C,"&gt;="&amp;IF(A112="NSW",Inputs!$B$18,Inputs!$B$19))</f>
        <v>238.476</v>
      </c>
      <c r="H112" s="16" t="n">
        <f aca="false">SUMIFS(Flow_LGA_Month!$K:$K,Flow_LGA_Month!$A:$A,A112,Flow_LGA_Month!$B:$B,C112,Flow_LGA_Month!$C:$C,"&gt;="&amp;IF(A112="NSW",Inputs!$B$18,Inputs!$B$19))</f>
        <v>3.825</v>
      </c>
      <c r="I112" s="16" t="n">
        <f aca="false">IF(A112="NSW",SUMIFS(Flow_LGA_Month!$L:$L,Flow_LGA_Month!$A:$A,A112,Flow_LGA_Month!$B:$B,C112,Flow_LGA_Month!$C:$C,"&gt;="&amp;IF(A112="NSW",Inputs!$B$18,Inputs!$B$19)),"n/a")</f>
        <v>3.825</v>
      </c>
      <c r="J112" s="22" t="n">
        <f aca="false">IF(G112&gt;0,H112/G112,"")</f>
        <v>0.0160393498716852</v>
      </c>
      <c r="K112" s="16" t="n">
        <f aca="false">SUMIFS(Flow_LGA_Month!$N:$N,Flow_LGA_Month!$A:$A,A112,Flow_LGA_Month!$B:$B,C112,Flow_LGA_Month!$C:$C,"&lt;="&amp;Inputs!$B$21)</f>
        <v>246.993</v>
      </c>
      <c r="L112" s="16" t="n">
        <f aca="false">SUMIFS(Flow_LGA_Month!$K:$K,Flow_LGA_Month!$A:$A,A112,Flow_LGA_Month!$B:$B,C112,Flow_LGA_Month!$C:$C,"&lt;="&amp;Inputs!$B$21)</f>
        <v>1.275</v>
      </c>
      <c r="M112" s="22" t="n">
        <f aca="false">IF(K112&gt;0,L112/K112,"")</f>
        <v>0.0051620896138757</v>
      </c>
      <c r="N112" s="21" t="n">
        <f aca="false">IF(AND(G112&gt;0,K112&gt;0),(J112-M112)*100,"")</f>
        <v>1.08772602578095</v>
      </c>
      <c r="O112" s="16" t="n">
        <f aca="false">IF(A112="NSW",SUMIFS(Stock_NSW_LGA!$J:$J,Stock_NSW_LGA!$A:$A,C112,Stock_NSW_LGA!$B:$B,Inputs!$B$22),SUMIFS(Stock_QLD_LGA!$D:$D,Stock_QLD_LGA!$A:$A,C112,Stock_QLD_LGA!$B:$B,Inputs!$B$23))</f>
        <v>24.96</v>
      </c>
      <c r="P112" s="16" t="n">
        <f aca="false">IF(A112="NSW",SUMIFS(Stock_NSW_LGA!$M:$M,Stock_NSW_LGA!$A:$A,C112,Stock_NSW_LGA!$B:$B,Inputs!$B$22),"n/a")</f>
        <v>7614.534</v>
      </c>
      <c r="Q112" s="21" t="n">
        <f aca="false">IF(A112="NSW",IF(P112&gt;0,O112/P112*1000,""),"n/a")</f>
        <v>3.27794189375213</v>
      </c>
      <c r="R112" s="21" t="n">
        <f aca="false">O112/E112*1000</f>
        <v>7.08487084870849</v>
      </c>
      <c r="S112" s="8" t="n">
        <f aca="false">IF(G112&gt;=Inputs!$B$12,1,0)</f>
        <v>0</v>
      </c>
      <c r="T112" s="22" t="n">
        <f aca="false">IFERROR(SUMIFS(Flow_LGA_Month!$K:$K,Flow_LGA_Month!$A:$A,A112,Flow_LGA_Month!$B:$B,C112,Flow_LGA_Month!$C:$C,"&gt;="&amp;Inputs!$B$28,Flow_LGA_Month!$C:$C,"&lt;="&amp;Inputs!$B$29)/SUMIFS(Flow_LGA_Month!$N:$N,Flow_LGA_Month!$A:$A,A112,Flow_LGA_Month!$B:$B,C112,Flow_LGA_Month!$C:$C,"&gt;="&amp;Inputs!$B$28,Flow_LGA_Month!$C:$C,"&lt;="&amp;Inputs!$B$29),"")</f>
        <v>0.0298844468056847</v>
      </c>
      <c r="U112" s="22" t="n">
        <f aca="false">IFERROR(SUMIFS(Flow_LGA_Month!$K:$K,Flow_LGA_Month!$A:$A,A112,Flow_LGA_Month!$B:$B,C112,Flow_LGA_Month!$C:$C,"&gt;="&amp;Inputs!$B$30,Flow_LGA_Month!$C:$C,"&lt;="&amp;Inputs!$B$31)/SUMIFS(Flow_LGA_Month!$N:$N,Flow_LGA_Month!$A:$A,A112,Flow_LGA_Month!$B:$B,C112,Flow_LGA_Month!$C:$C,"&gt;="&amp;Inputs!$B$30,Flow_LGA_Month!$C:$C,"&lt;="&amp;Inputs!$B$31),"")</f>
        <v>0</v>
      </c>
      <c r="V112" s="21" t="n">
        <f aca="false">IF(AND(ISNUMBER(T112),ISNUMBER(U112)),(T112-U112)*100,"")</f>
        <v>2.98844468056847</v>
      </c>
    </row>
    <row r="113" customFormat="false" ht="15" hidden="false" customHeight="false" outlineLevel="0" collapsed="false">
      <c r="A113" s="0" t="s">
        <v>9</v>
      </c>
      <c r="B113" s="0" t="n">
        <v>12730</v>
      </c>
      <c r="C113" s="0" t="s">
        <v>463</v>
      </c>
      <c r="D113" s="31" t="n">
        <v>49165</v>
      </c>
      <c r="E113" s="16" t="n">
        <v>5789</v>
      </c>
      <c r="F113" s="0" t="n">
        <v>1</v>
      </c>
      <c r="G113" s="16" t="n">
        <f aca="false">SUMIFS(Flow_LGA_Month!$N:$N,Flow_LGA_Month!$A:$A,A113,Flow_LGA_Month!$B:$B,C113,Flow_LGA_Month!$C:$C,"&gt;="&amp;IF(A113="NSW",Inputs!$B$18,Inputs!$B$19))</f>
        <v>226.032</v>
      </c>
      <c r="H113" s="16" t="n">
        <f aca="false">SUMIFS(Flow_LGA_Month!$K:$K,Flow_LGA_Month!$A:$A,A113,Flow_LGA_Month!$B:$B,C113,Flow_LGA_Month!$C:$C,"&gt;="&amp;IF(A113="NSW",Inputs!$B$18,Inputs!$B$19))</f>
        <v>3.825</v>
      </c>
      <c r="I113" s="16" t="n">
        <f aca="false">IF(A113="NSW",SUMIFS(Flow_LGA_Month!$L:$L,Flow_LGA_Month!$A:$A,A113,Flow_LGA_Month!$B:$B,C113,Flow_LGA_Month!$C:$C,"&gt;="&amp;IF(A113="NSW",Inputs!$B$18,Inputs!$B$19)),"n/a")</f>
        <v>2.55</v>
      </c>
      <c r="J113" s="22" t="n">
        <f aca="false">IF(G113&gt;0,H113/G113,"")</f>
        <v>0.0169223826714801</v>
      </c>
      <c r="K113" s="16" t="n">
        <f aca="false">SUMIFS(Flow_LGA_Month!$N:$N,Flow_LGA_Month!$A:$A,A113,Flow_LGA_Month!$B:$B,C113,Flow_LGA_Month!$C:$C,"&lt;="&amp;Inputs!$B$21)</f>
        <v>263.228</v>
      </c>
      <c r="L113" s="16" t="n">
        <f aca="false">SUMIFS(Flow_LGA_Month!$K:$K,Flow_LGA_Month!$A:$A,A113,Flow_LGA_Month!$B:$B,C113,Flow_LGA_Month!$C:$C,"&lt;="&amp;Inputs!$B$21)</f>
        <v>3.825</v>
      </c>
      <c r="M113" s="22" t="n">
        <f aca="false">IF(K113&gt;0,L113/K113,"")</f>
        <v>0.0145311289072591</v>
      </c>
      <c r="N113" s="21" t="n">
        <f aca="false">IF(AND(G113&gt;0,K113&gt;0),(J113-M113)*100,"")</f>
        <v>0.239125376422104</v>
      </c>
      <c r="O113" s="16" t="n">
        <f aca="false">IF(A113="NSW",SUMIFS(Stock_NSW_LGA!$J:$J,Stock_NSW_LGA!$A:$A,C113,Stock_NSW_LGA!$B:$B,Inputs!$B$22),SUMIFS(Stock_QLD_LGA!$D:$D,Stock_QLD_LGA!$A:$A,C113,Stock_QLD_LGA!$B:$B,Inputs!$B$23))</f>
        <v>31.2</v>
      </c>
      <c r="P113" s="16" t="n">
        <f aca="false">IF(A113="NSW",SUMIFS(Stock_NSW_LGA!$M:$M,Stock_NSW_LGA!$A:$A,C113,Stock_NSW_LGA!$B:$B,Inputs!$B$22),"n/a")</f>
        <v>7714.062</v>
      </c>
      <c r="Q113" s="21" t="n">
        <f aca="false">IF(A113="NSW",IF(P113&gt;0,O113/P113*1000,""),"n/a")</f>
        <v>4.04456173673481</v>
      </c>
      <c r="R113" s="21" t="n">
        <f aca="false">O113/E113*1000</f>
        <v>5.38953187078943</v>
      </c>
      <c r="S113" s="8" t="n">
        <f aca="false">IF(G113&gt;=Inputs!$B$12,1,0)</f>
        <v>0</v>
      </c>
      <c r="T113" s="22" t="n">
        <f aca="false">IFERROR(SUMIFS(Flow_LGA_Month!$K:$K,Flow_LGA_Month!$A:$A,A113,Flow_LGA_Month!$B:$B,C113,Flow_LGA_Month!$C:$C,"&gt;="&amp;Inputs!$B$28,Flow_LGA_Month!$C:$C,"&lt;="&amp;Inputs!$B$29)/SUMIFS(Flow_LGA_Month!$N:$N,Flow_LGA_Month!$A:$A,A113,Flow_LGA_Month!$B:$B,C113,Flow_LGA_Month!$C:$C,"&gt;="&amp;Inputs!$B$28,Flow_LGA_Month!$C:$C,"&lt;="&amp;Inputs!$B$29),"")</f>
        <v>0.0324067406020452</v>
      </c>
      <c r="U113" s="22" t="n">
        <f aca="false">IFERROR(SUMIFS(Flow_LGA_Month!$K:$K,Flow_LGA_Month!$A:$A,A113,Flow_LGA_Month!$B:$B,C113,Flow_LGA_Month!$C:$C,"&gt;="&amp;Inputs!$B$30,Flow_LGA_Month!$C:$C,"&lt;="&amp;Inputs!$B$31)/SUMIFS(Flow_LGA_Month!$N:$N,Flow_LGA_Month!$A:$A,A113,Flow_LGA_Month!$B:$B,C113,Flow_LGA_Month!$C:$C,"&gt;="&amp;Inputs!$B$30,Flow_LGA_Month!$C:$C,"&lt;="&amp;Inputs!$B$31),"")</f>
        <v>0.0168312387791741</v>
      </c>
      <c r="V113" s="21" t="n">
        <f aca="false">IF(AND(ISNUMBER(T113),ISNUMBER(U113)),(T113-U113)*100,"")</f>
        <v>1.55755018228711</v>
      </c>
    </row>
    <row r="114" customFormat="false" ht="15" hidden="false" customHeight="false" outlineLevel="0" collapsed="false">
      <c r="A114" s="0" t="s">
        <v>9</v>
      </c>
      <c r="B114" s="0" t="n">
        <v>12160</v>
      </c>
      <c r="C114" s="0" t="s">
        <v>464</v>
      </c>
      <c r="D114" s="31" t="n">
        <v>49224</v>
      </c>
      <c r="E114" s="16" t="n">
        <v>6910</v>
      </c>
      <c r="F114" s="0" t="n">
        <v>1</v>
      </c>
      <c r="G114" s="16" t="n">
        <f aca="false">SUMIFS(Flow_LGA_Month!$N:$N,Flow_LGA_Month!$A:$A,A114,Flow_LGA_Month!$B:$B,C114,Flow_LGA_Month!$C:$C,"&gt;="&amp;IF(A114="NSW",Inputs!$B$18,Inputs!$B$19))</f>
        <v>356.813</v>
      </c>
      <c r="H114" s="16" t="n">
        <f aca="false">SUMIFS(Flow_LGA_Month!$K:$K,Flow_LGA_Month!$A:$A,A114,Flow_LGA_Month!$B:$B,C114,Flow_LGA_Month!$C:$C,"&gt;="&amp;IF(A114="NSW",Inputs!$B$18,Inputs!$B$19))</f>
        <v>15.3</v>
      </c>
      <c r="I114" s="16" t="n">
        <f aca="false">IF(A114="NSW",SUMIFS(Flow_LGA_Month!$L:$L,Flow_LGA_Month!$A:$A,A114,Flow_LGA_Month!$B:$B,C114,Flow_LGA_Month!$C:$C,"&gt;="&amp;IF(A114="NSW",Inputs!$B$18,Inputs!$B$19)),"n/a")</f>
        <v>8.925</v>
      </c>
      <c r="J114" s="22" t="n">
        <f aca="false">IF(G114&gt;0,H114/G114,"")</f>
        <v>0.0428796036018867</v>
      </c>
      <c r="K114" s="16" t="n">
        <f aca="false">SUMIFS(Flow_LGA_Month!$N:$N,Flow_LGA_Month!$A:$A,A114,Flow_LGA_Month!$B:$B,C114,Flow_LGA_Month!$C:$C,"&lt;="&amp;Inputs!$B$21)</f>
        <v>364.99</v>
      </c>
      <c r="L114" s="16" t="n">
        <f aca="false">SUMIFS(Flow_LGA_Month!$K:$K,Flow_LGA_Month!$A:$A,A114,Flow_LGA_Month!$B:$B,C114,Flow_LGA_Month!$C:$C,"&lt;="&amp;Inputs!$B$21)</f>
        <v>3.825</v>
      </c>
      <c r="M114" s="22" t="n">
        <f aca="false">IF(K114&gt;0,L114/K114,"")</f>
        <v>0.0104797391709362</v>
      </c>
      <c r="N114" s="21" t="n">
        <f aca="false">IF(AND(G114&gt;0,K114&gt;0),(J114-M114)*100,"")</f>
        <v>3.23998644309505</v>
      </c>
      <c r="O114" s="16" t="n">
        <f aca="false">IF(A114="NSW",SUMIFS(Stock_NSW_LGA!$J:$J,Stock_NSW_LGA!$A:$A,C114,Stock_NSW_LGA!$B:$B,Inputs!$B$22),SUMIFS(Stock_QLD_LGA!$D:$D,Stock_QLD_LGA!$A:$A,C114,Stock_QLD_LGA!$B:$B,Inputs!$B$23))</f>
        <v>62.4</v>
      </c>
      <c r="P114" s="16" t="n">
        <f aca="false">IF(A114="NSW",SUMIFS(Stock_NSW_LGA!$M:$M,Stock_NSW_LGA!$A:$A,C114,Stock_NSW_LGA!$B:$B,Inputs!$B$22),"n/a")</f>
        <v>10155.329</v>
      </c>
      <c r="Q114" s="21" t="n">
        <f aca="false">IF(A114="NSW",IF(P114&gt;0,O114/P114*1000,""),"n/a")</f>
        <v>6.14455720735389</v>
      </c>
      <c r="R114" s="21" t="n">
        <f aca="false">O114/E114*1000</f>
        <v>9.03039073806078</v>
      </c>
      <c r="S114" s="8" t="n">
        <f aca="false">IF(G114&gt;=Inputs!$B$12,1,0)</f>
        <v>1</v>
      </c>
      <c r="T114" s="22" t="n">
        <f aca="false">IFERROR(SUMIFS(Flow_LGA_Month!$K:$K,Flow_LGA_Month!$A:$A,A114,Flow_LGA_Month!$B:$B,C114,Flow_LGA_Month!$C:$C,"&gt;="&amp;Inputs!$B$28,Flow_LGA_Month!$C:$C,"&lt;="&amp;Inputs!$B$29)/SUMIFS(Flow_LGA_Month!$N:$N,Flow_LGA_Month!$A:$A,A114,Flow_LGA_Month!$B:$B,C114,Flow_LGA_Month!$C:$C,"&gt;="&amp;Inputs!$B$28,Flow_LGA_Month!$C:$C,"&lt;="&amp;Inputs!$B$29),"")</f>
        <v>0.0682935712984884</v>
      </c>
      <c r="U114" s="22" t="n">
        <f aca="false">IFERROR(SUMIFS(Flow_LGA_Month!$K:$K,Flow_LGA_Month!$A:$A,A114,Flow_LGA_Month!$B:$B,C114,Flow_LGA_Month!$C:$C,"&gt;="&amp;Inputs!$B$30,Flow_LGA_Month!$C:$C,"&lt;="&amp;Inputs!$B$31)/SUMIFS(Flow_LGA_Month!$N:$N,Flow_LGA_Month!$A:$A,A114,Flow_LGA_Month!$B:$B,C114,Flow_LGA_Month!$C:$C,"&gt;="&amp;Inputs!$B$30,Flow_LGA_Month!$C:$C,"&lt;="&amp;Inputs!$B$31),"")</f>
        <v>0.0244379276637341</v>
      </c>
      <c r="V114" s="21" t="n">
        <f aca="false">IF(AND(ISNUMBER(T114),ISNUMBER(U114)),(T114-U114)*100,"")</f>
        <v>4.38556436347543</v>
      </c>
    </row>
    <row r="115" customFormat="false" ht="15" hidden="false" customHeight="false" outlineLevel="0" collapsed="false">
      <c r="A115" s="0" t="s">
        <v>9</v>
      </c>
      <c r="B115" s="0" t="n">
        <v>17640</v>
      </c>
      <c r="C115" s="0" t="s">
        <v>465</v>
      </c>
      <c r="D115" s="31" t="n">
        <v>49763</v>
      </c>
      <c r="E115" s="16" t="n">
        <v>5432</v>
      </c>
      <c r="F115" s="0" t="n">
        <v>1</v>
      </c>
      <c r="G115" s="16" t="n">
        <f aca="false">SUMIFS(Flow_LGA_Month!$N:$N,Flow_LGA_Month!$A:$A,A115,Flow_LGA_Month!$B:$B,C115,Flow_LGA_Month!$C:$C,"&gt;="&amp;IF(A115="NSW",Inputs!$B$18,Inputs!$B$19))</f>
        <v>360.111</v>
      </c>
      <c r="H115" s="16" t="n">
        <f aca="false">SUMIFS(Flow_LGA_Month!$K:$K,Flow_LGA_Month!$A:$A,A115,Flow_LGA_Month!$B:$B,C115,Flow_LGA_Month!$C:$C,"&gt;="&amp;IF(A115="NSW",Inputs!$B$18,Inputs!$B$19))</f>
        <v>43.35</v>
      </c>
      <c r="I115" s="16" t="n">
        <f aca="false">IF(A115="NSW",SUMIFS(Flow_LGA_Month!$L:$L,Flow_LGA_Month!$A:$A,A115,Flow_LGA_Month!$B:$B,C115,Flow_LGA_Month!$C:$C,"&gt;="&amp;IF(A115="NSW",Inputs!$B$18,Inputs!$B$19)),"n/a")</f>
        <v>11.475</v>
      </c>
      <c r="J115" s="22" t="n">
        <f aca="false">IF(G115&gt;0,H115/G115,"")</f>
        <v>0.120379549638861</v>
      </c>
      <c r="K115" s="16" t="n">
        <f aca="false">SUMIFS(Flow_LGA_Month!$N:$N,Flow_LGA_Month!$A:$A,A115,Flow_LGA_Month!$B:$B,C115,Flow_LGA_Month!$C:$C,"&lt;="&amp;Inputs!$B$21)</f>
        <v>355.3</v>
      </c>
      <c r="L115" s="16" t="n">
        <f aca="false">SUMIFS(Flow_LGA_Month!$K:$K,Flow_LGA_Month!$A:$A,A115,Flow_LGA_Month!$B:$B,C115,Flow_LGA_Month!$C:$C,"&lt;="&amp;Inputs!$B$21)</f>
        <v>12.75</v>
      </c>
      <c r="M115" s="22" t="n">
        <f aca="false">IF(K115&gt;0,L115/K115,"")</f>
        <v>0.0358851674641148</v>
      </c>
      <c r="N115" s="21" t="n">
        <f aca="false">IF(AND(G115&gt;0,K115&gt;0),(J115-M115)*100,"")</f>
        <v>8.44943821747465</v>
      </c>
      <c r="O115" s="16" t="n">
        <f aca="false">IF(A115="NSW",SUMIFS(Stock_NSW_LGA!$J:$J,Stock_NSW_LGA!$A:$A,C115,Stock_NSW_LGA!$B:$B,Inputs!$B$22),SUMIFS(Stock_QLD_LGA!$D:$D,Stock_QLD_LGA!$A:$A,C115,Stock_QLD_LGA!$B:$B,Inputs!$B$23))</f>
        <v>164.32</v>
      </c>
      <c r="P115" s="16" t="n">
        <f aca="false">IF(A115="NSW",SUMIFS(Stock_NSW_LGA!$M:$M,Stock_NSW_LGA!$A:$A,C115,Stock_NSW_LGA!$B:$B,Inputs!$B$22),"n/a")</f>
        <v>10488.111</v>
      </c>
      <c r="Q115" s="21" t="n">
        <f aca="false">IF(A115="NSW",IF(P115&gt;0,O115/P115*1000,""),"n/a")</f>
        <v>15.6672636283121</v>
      </c>
      <c r="R115" s="21" t="n">
        <f aca="false">O115/E115*1000</f>
        <v>30.2503681885125</v>
      </c>
      <c r="S115" s="8" t="n">
        <f aca="false">IF(G115&gt;=Inputs!$B$12,1,0)</f>
        <v>1</v>
      </c>
      <c r="T115" s="22" t="n">
        <f aca="false">IFERROR(SUMIFS(Flow_LGA_Month!$K:$K,Flow_LGA_Month!$A:$A,A115,Flow_LGA_Month!$B:$B,C115,Flow_LGA_Month!$C:$C,"&gt;="&amp;Inputs!$B$28,Flow_LGA_Month!$C:$C,"&lt;="&amp;Inputs!$B$29)/SUMIFS(Flow_LGA_Month!$N:$N,Flow_LGA_Month!$A:$A,A115,Flow_LGA_Month!$B:$B,C115,Flow_LGA_Month!$C:$C,"&gt;="&amp;Inputs!$B$28,Flow_LGA_Month!$C:$C,"&lt;="&amp;Inputs!$B$29),"")</f>
        <v>0.180176172257318</v>
      </c>
      <c r="U115" s="22" t="n">
        <f aca="false">IFERROR(SUMIFS(Flow_LGA_Month!$K:$K,Flow_LGA_Month!$A:$A,A115,Flow_LGA_Month!$B:$B,C115,Flow_LGA_Month!$C:$C,"&gt;="&amp;Inputs!$B$30,Flow_LGA_Month!$C:$C,"&lt;="&amp;Inputs!$B$31)/SUMIFS(Flow_LGA_Month!$N:$N,Flow_LGA_Month!$A:$A,A115,Flow_LGA_Month!$B:$B,C115,Flow_LGA_Month!$C:$C,"&gt;="&amp;Inputs!$B$30,Flow_LGA_Month!$C:$C,"&lt;="&amp;Inputs!$B$31),"")</f>
        <v>0.0615202333211812</v>
      </c>
      <c r="V115" s="21" t="n">
        <f aca="false">IF(AND(ISNUMBER(T115),ISNUMBER(U115)),(T115-U115)*100,"")</f>
        <v>11.8655938936137</v>
      </c>
    </row>
    <row r="116" customFormat="false" ht="15" hidden="false" customHeight="false" outlineLevel="0" collapsed="false">
      <c r="A116" s="0" t="s">
        <v>9</v>
      </c>
      <c r="B116" s="0" t="n">
        <v>11200</v>
      </c>
      <c r="C116" s="0" t="s">
        <v>466</v>
      </c>
      <c r="D116" s="31" t="n">
        <v>49948</v>
      </c>
      <c r="E116" s="16" t="n">
        <v>753</v>
      </c>
      <c r="F116" s="0" t="n">
        <v>1</v>
      </c>
      <c r="G116" s="16" t="n">
        <f aca="false">SUMIFS(Flow_LGA_Month!$N:$N,Flow_LGA_Month!$A:$A,A116,Flow_LGA_Month!$B:$B,C116,Flow_LGA_Month!$C:$C,"&gt;="&amp;IF(A116="NSW",Inputs!$B$18,Inputs!$B$19))</f>
        <v>48.399</v>
      </c>
      <c r="H116" s="16" t="n">
        <f aca="false">SUMIFS(Flow_LGA_Month!$K:$K,Flow_LGA_Month!$A:$A,A116,Flow_LGA_Month!$B:$B,C116,Flow_LGA_Month!$C:$C,"&gt;="&amp;IF(A116="NSW",Inputs!$B$18,Inputs!$B$19))</f>
        <v>0</v>
      </c>
      <c r="I116" s="16" t="n">
        <f aca="false">IF(A116="NSW",SUMIFS(Flow_LGA_Month!$L:$L,Flow_LGA_Month!$A:$A,A116,Flow_LGA_Month!$B:$B,C116,Flow_LGA_Month!$C:$C,"&gt;="&amp;IF(A116="NSW",Inputs!$B$18,Inputs!$B$19)),"n/a")</f>
        <v>0</v>
      </c>
      <c r="J116" s="22" t="n">
        <f aca="false">IF(G116&gt;0,H116/G116,"")</f>
        <v>0</v>
      </c>
      <c r="K116" s="16" t="n">
        <f aca="false">SUMIFS(Flow_LGA_Month!$N:$N,Flow_LGA_Month!$A:$A,A116,Flow_LGA_Month!$B:$B,C116,Flow_LGA_Month!$C:$C,"&lt;="&amp;Inputs!$B$21)</f>
        <v>40.953</v>
      </c>
      <c r="L116" s="16" t="n">
        <f aca="false">SUMIFS(Flow_LGA_Month!$K:$K,Flow_LGA_Month!$A:$A,A116,Flow_LGA_Month!$B:$B,C116,Flow_LGA_Month!$C:$C,"&lt;="&amp;Inputs!$B$21)</f>
        <v>0</v>
      </c>
      <c r="M116" s="22" t="n">
        <f aca="false">IF(K116&gt;0,L116/K116,"")</f>
        <v>0</v>
      </c>
      <c r="N116" s="21" t="n">
        <f aca="false">IF(AND(G116&gt;0,K116&gt;0),(J116-M116)*100,"")</f>
        <v>0</v>
      </c>
      <c r="O116" s="16" t="n">
        <f aca="false">IF(A116="NSW",SUMIFS(Stock_NSW_LGA!$J:$J,Stock_NSW_LGA!$A:$A,C116,Stock_NSW_LGA!$B:$B,Inputs!$B$22),SUMIFS(Stock_QLD_LGA!$D:$D,Stock_QLD_LGA!$A:$A,C116,Stock_QLD_LGA!$B:$B,Inputs!$B$23))</f>
        <v>0</v>
      </c>
      <c r="P116" s="16" t="n">
        <f aca="false">IF(A116="NSW",SUMIFS(Stock_NSW_LGA!$M:$M,Stock_NSW_LGA!$A:$A,C116,Stock_NSW_LGA!$B:$B,Inputs!$B$22),"n/a")</f>
        <v>1369.276</v>
      </c>
      <c r="Q116" s="21" t="n">
        <f aca="false">IF(A116="NSW",IF(P116&gt;0,O116/P116*1000,""),"n/a")</f>
        <v>0</v>
      </c>
      <c r="R116" s="21" t="n">
        <f aca="false">O116/E116*1000</f>
        <v>0</v>
      </c>
      <c r="S116" s="8" t="n">
        <f aca="false">IF(G116&gt;=Inputs!$B$12,1,0)</f>
        <v>0</v>
      </c>
      <c r="T116" s="22" t="n">
        <f aca="false">IFERROR(SUMIFS(Flow_LGA_Month!$K:$K,Flow_LGA_Month!$A:$A,A116,Flow_LGA_Month!$B:$B,C116,Flow_LGA_Month!$C:$C,"&gt;="&amp;Inputs!$B$28,Flow_LGA_Month!$C:$C,"&lt;="&amp;Inputs!$B$29)/SUMIFS(Flow_LGA_Month!$N:$N,Flow_LGA_Month!$A:$A,A116,Flow_LGA_Month!$B:$B,C116,Flow_LGA_Month!$C:$C,"&gt;="&amp;Inputs!$B$28,Flow_LGA_Month!$C:$C,"&lt;="&amp;Inputs!$B$29),"")</f>
        <v>0</v>
      </c>
      <c r="U116" s="22" t="n">
        <f aca="false">IFERROR(SUMIFS(Flow_LGA_Month!$K:$K,Flow_LGA_Month!$A:$A,A116,Flow_LGA_Month!$B:$B,C116,Flow_LGA_Month!$C:$C,"&gt;="&amp;Inputs!$B$30,Flow_LGA_Month!$C:$C,"&lt;="&amp;Inputs!$B$31)/SUMIFS(Flow_LGA_Month!$N:$N,Flow_LGA_Month!$A:$A,A116,Flow_LGA_Month!$B:$B,C116,Flow_LGA_Month!$C:$C,"&gt;="&amp;Inputs!$B$30,Flow_LGA_Month!$C:$C,"&lt;="&amp;Inputs!$B$31),"")</f>
        <v>0</v>
      </c>
      <c r="V116" s="21" t="n">
        <f aca="false">IF(AND(ISNUMBER(T116),ISNUMBER(U116)),(T116-U116)*100,"")</f>
        <v>0</v>
      </c>
    </row>
    <row r="117" customFormat="false" ht="15" hidden="false" customHeight="false" outlineLevel="0" collapsed="false">
      <c r="A117" s="0" t="s">
        <v>9</v>
      </c>
      <c r="B117" s="0" t="n">
        <v>14600</v>
      </c>
      <c r="C117" s="0" t="s">
        <v>467</v>
      </c>
      <c r="D117" s="31" t="n">
        <v>50030</v>
      </c>
      <c r="E117" s="16" t="n">
        <v>3818</v>
      </c>
      <c r="F117" s="0" t="n">
        <v>1</v>
      </c>
      <c r="G117" s="16" t="n">
        <f aca="false">SUMIFS(Flow_LGA_Month!$N:$N,Flow_LGA_Month!$A:$A,A117,Flow_LGA_Month!$B:$B,C117,Flow_LGA_Month!$C:$C,"&gt;="&amp;IF(A117="NSW",Inputs!$B$18,Inputs!$B$19))</f>
        <v>237.065</v>
      </c>
      <c r="H117" s="16" t="n">
        <f aca="false">SUMIFS(Flow_LGA_Month!$K:$K,Flow_LGA_Month!$A:$A,A117,Flow_LGA_Month!$B:$B,C117,Flow_LGA_Month!$C:$C,"&gt;="&amp;IF(A117="NSW",Inputs!$B$18,Inputs!$B$19))</f>
        <v>0</v>
      </c>
      <c r="I117" s="16" t="n">
        <f aca="false">IF(A117="NSW",SUMIFS(Flow_LGA_Month!$L:$L,Flow_LGA_Month!$A:$A,A117,Flow_LGA_Month!$B:$B,C117,Flow_LGA_Month!$C:$C,"&gt;="&amp;IF(A117="NSW",Inputs!$B$18,Inputs!$B$19)),"n/a")</f>
        <v>1.275</v>
      </c>
      <c r="J117" s="22" t="n">
        <f aca="false">IF(G117&gt;0,H117/G117,"")</f>
        <v>0</v>
      </c>
      <c r="K117" s="16" t="n">
        <f aca="false">SUMIFS(Flow_LGA_Month!$N:$N,Flow_LGA_Month!$A:$A,A117,Flow_LGA_Month!$B:$B,C117,Flow_LGA_Month!$C:$C,"&lt;="&amp;Inputs!$B$21)</f>
        <v>249.441</v>
      </c>
      <c r="L117" s="16" t="n">
        <f aca="false">SUMIFS(Flow_LGA_Month!$K:$K,Flow_LGA_Month!$A:$A,A117,Flow_LGA_Month!$B:$B,C117,Flow_LGA_Month!$C:$C,"&lt;="&amp;Inputs!$B$21)</f>
        <v>0</v>
      </c>
      <c r="M117" s="22" t="n">
        <f aca="false">IF(K117&gt;0,L117/K117,"")</f>
        <v>0</v>
      </c>
      <c r="N117" s="21" t="n">
        <f aca="false">IF(AND(G117&gt;0,K117&gt;0),(J117-M117)*100,"")</f>
        <v>0</v>
      </c>
      <c r="O117" s="16" t="n">
        <f aca="false">IF(A117="NSW",SUMIFS(Stock_NSW_LGA!$J:$J,Stock_NSW_LGA!$A:$A,C117,Stock_NSW_LGA!$B:$B,Inputs!$B$22),SUMIFS(Stock_QLD_LGA!$D:$D,Stock_QLD_LGA!$A:$A,C117,Stock_QLD_LGA!$B:$B,Inputs!$B$23))</f>
        <v>14.56</v>
      </c>
      <c r="P117" s="16" t="n">
        <f aca="false">IF(A117="NSW",SUMIFS(Stock_NSW_LGA!$M:$M,Stock_NSW_LGA!$A:$A,C117,Stock_NSW_LGA!$B:$B,Inputs!$B$22),"n/a")</f>
        <v>6483.202</v>
      </c>
      <c r="Q117" s="21" t="n">
        <f aca="false">IF(A117="NSW",IF(P117&gt;0,O117/P117*1000,""),"n/a")</f>
        <v>2.24580384816021</v>
      </c>
      <c r="R117" s="21" t="n">
        <f aca="false">O117/E117*1000</f>
        <v>3.81351492928235</v>
      </c>
      <c r="S117" s="8" t="n">
        <f aca="false">IF(G117&gt;=Inputs!$B$12,1,0)</f>
        <v>0</v>
      </c>
      <c r="T117" s="22" t="n">
        <f aca="false">IFERROR(SUMIFS(Flow_LGA_Month!$K:$K,Flow_LGA_Month!$A:$A,A117,Flow_LGA_Month!$B:$B,C117,Flow_LGA_Month!$C:$C,"&gt;="&amp;Inputs!$B$28,Flow_LGA_Month!$C:$C,"&lt;="&amp;Inputs!$B$29)/SUMIFS(Flow_LGA_Month!$N:$N,Flow_LGA_Month!$A:$A,A117,Flow_LGA_Month!$B:$B,C117,Flow_LGA_Month!$C:$C,"&gt;="&amp;Inputs!$B$28,Flow_LGA_Month!$C:$C,"&lt;="&amp;Inputs!$B$29),"")</f>
        <v>0</v>
      </c>
      <c r="U117" s="22" t="n">
        <f aca="false">IFERROR(SUMIFS(Flow_LGA_Month!$K:$K,Flow_LGA_Month!$A:$A,A117,Flow_LGA_Month!$B:$B,C117,Flow_LGA_Month!$C:$C,"&gt;="&amp;Inputs!$B$30,Flow_LGA_Month!$C:$C,"&lt;="&amp;Inputs!$B$31)/SUMIFS(Flow_LGA_Month!$N:$N,Flow_LGA_Month!$A:$A,A117,Flow_LGA_Month!$B:$B,C117,Flow_LGA_Month!$C:$C,"&gt;="&amp;Inputs!$B$30,Flow_LGA_Month!$C:$C,"&lt;="&amp;Inputs!$B$31),"")</f>
        <v>0.0203334688897926</v>
      </c>
      <c r="V117" s="21" t="n">
        <f aca="false">IF(AND(ISNUMBER(T117),ISNUMBER(U117)),(T117-U117)*100,"")</f>
        <v>-2.03334688897926</v>
      </c>
    </row>
    <row r="118" customFormat="false" ht="15" hidden="false" customHeight="false" outlineLevel="0" collapsed="false">
      <c r="A118" s="0" t="s">
        <v>9</v>
      </c>
      <c r="B118" s="0" t="n">
        <v>13850</v>
      </c>
      <c r="C118" s="0" t="s">
        <v>468</v>
      </c>
      <c r="D118" s="31" t="n">
        <v>50034</v>
      </c>
      <c r="E118" s="16" t="n">
        <v>1958</v>
      </c>
      <c r="F118" s="0" t="n">
        <v>1</v>
      </c>
      <c r="G118" s="16" t="n">
        <f aca="false">SUMIFS(Flow_LGA_Month!$N:$N,Flow_LGA_Month!$A:$A,A118,Flow_LGA_Month!$B:$B,C118,Flow_LGA_Month!$C:$C,"&gt;="&amp;IF(A118="NSW",Inputs!$B$18,Inputs!$B$19))</f>
        <v>93.075</v>
      </c>
      <c r="H118" s="16" t="n">
        <f aca="false">SUMIFS(Flow_LGA_Month!$K:$K,Flow_LGA_Month!$A:$A,A118,Flow_LGA_Month!$B:$B,C118,Flow_LGA_Month!$C:$C,"&gt;="&amp;IF(A118="NSW",Inputs!$B$18,Inputs!$B$19))</f>
        <v>0</v>
      </c>
      <c r="I118" s="16" t="n">
        <f aca="false">IF(A118="NSW",SUMIFS(Flow_LGA_Month!$L:$L,Flow_LGA_Month!$A:$A,A118,Flow_LGA_Month!$B:$B,C118,Flow_LGA_Month!$C:$C,"&gt;="&amp;IF(A118="NSW",Inputs!$B$18,Inputs!$B$19)),"n/a")</f>
        <v>0</v>
      </c>
      <c r="J118" s="22" t="n">
        <f aca="false">IF(G118&gt;0,H118/G118,"")</f>
        <v>0</v>
      </c>
      <c r="K118" s="16" t="n">
        <f aca="false">SUMIFS(Flow_LGA_Month!$N:$N,Flow_LGA_Month!$A:$A,A118,Flow_LGA_Month!$B:$B,C118,Flow_LGA_Month!$C:$C,"&lt;="&amp;Inputs!$B$21)</f>
        <v>96.798</v>
      </c>
      <c r="L118" s="16" t="n">
        <f aca="false">SUMIFS(Flow_LGA_Month!$K:$K,Flow_LGA_Month!$A:$A,A118,Flow_LGA_Month!$B:$B,C118,Flow_LGA_Month!$C:$C,"&lt;="&amp;Inputs!$B$21)</f>
        <v>0</v>
      </c>
      <c r="M118" s="22" t="n">
        <f aca="false">IF(K118&gt;0,L118/K118,"")</f>
        <v>0</v>
      </c>
      <c r="N118" s="21" t="n">
        <f aca="false">IF(AND(G118&gt;0,K118&gt;0),(J118-M118)*100,"")</f>
        <v>0</v>
      </c>
      <c r="O118" s="16" t="n">
        <f aca="false">IF(A118="NSW",SUMIFS(Stock_NSW_LGA!$J:$J,Stock_NSW_LGA!$A:$A,C118,Stock_NSW_LGA!$B:$B,Inputs!$B$22),SUMIFS(Stock_QLD_LGA!$D:$D,Stock_QLD_LGA!$A:$A,C118,Stock_QLD_LGA!$B:$B,Inputs!$B$23))</f>
        <v>6.24</v>
      </c>
      <c r="P118" s="16" t="n">
        <f aca="false">IF(A118="NSW",SUMIFS(Stock_NSW_LGA!$M:$M,Stock_NSW_LGA!$A:$A,C118,Stock_NSW_LGA!$B:$B,Inputs!$B$22),"n/a")</f>
        <v>3110.1</v>
      </c>
      <c r="Q118" s="21" t="n">
        <f aca="false">IF(A118="NSW",IF(P118&gt;0,O118/P118*1000,""),"n/a")</f>
        <v>2.00636635477959</v>
      </c>
      <c r="R118" s="21" t="n">
        <f aca="false">O118/E118*1000</f>
        <v>3.18692543411645</v>
      </c>
      <c r="S118" s="8" t="n">
        <f aca="false">IF(G118&gt;=Inputs!$B$12,1,0)</f>
        <v>0</v>
      </c>
      <c r="T118" s="22" t="n">
        <f aca="false">IFERROR(SUMIFS(Flow_LGA_Month!$K:$K,Flow_LGA_Month!$A:$A,A118,Flow_LGA_Month!$B:$B,C118,Flow_LGA_Month!$C:$C,"&gt;="&amp;Inputs!$B$28,Flow_LGA_Month!$C:$C,"&lt;="&amp;Inputs!$B$29)/SUMIFS(Flow_LGA_Month!$N:$N,Flow_LGA_Month!$A:$A,A118,Flow_LGA_Month!$B:$B,C118,Flow_LGA_Month!$C:$C,"&gt;="&amp;Inputs!$B$28,Flow_LGA_Month!$C:$C,"&lt;="&amp;Inputs!$B$29),"")</f>
        <v>0</v>
      </c>
      <c r="U118" s="22" t="n">
        <f aca="false">IFERROR(SUMIFS(Flow_LGA_Month!$K:$K,Flow_LGA_Month!$A:$A,A118,Flow_LGA_Month!$B:$B,C118,Flow_LGA_Month!$C:$C,"&gt;="&amp;Inputs!$B$30,Flow_LGA_Month!$C:$C,"&lt;="&amp;Inputs!$B$31)/SUMIFS(Flow_LGA_Month!$N:$N,Flow_LGA_Month!$A:$A,A118,Flow_LGA_Month!$B:$B,C118,Flow_LGA_Month!$C:$C,"&gt;="&amp;Inputs!$B$30,Flow_LGA_Month!$C:$C,"&lt;="&amp;Inputs!$B$31),"")</f>
        <v>0</v>
      </c>
      <c r="V118" s="21" t="n">
        <f aca="false">IF(AND(ISNUMBER(T118),ISNUMBER(U118)),(T118-U118)*100,"")</f>
        <v>0</v>
      </c>
    </row>
    <row r="119" customFormat="false" ht="15" hidden="false" customHeight="false" outlineLevel="0" collapsed="false">
      <c r="A119" s="0" t="s">
        <v>9</v>
      </c>
      <c r="B119" s="0" t="n">
        <v>15850</v>
      </c>
      <c r="C119" s="0" t="s">
        <v>469</v>
      </c>
      <c r="D119" s="31" t="n">
        <v>50115</v>
      </c>
      <c r="E119" s="16" t="n">
        <v>3952</v>
      </c>
      <c r="F119" s="0" t="n">
        <v>1</v>
      </c>
      <c r="G119" s="16" t="n">
        <f aca="false">SUMIFS(Flow_LGA_Month!$N:$N,Flow_LGA_Month!$A:$A,A119,Flow_LGA_Month!$B:$B,C119,Flow_LGA_Month!$C:$C,"&gt;="&amp;IF(A119="NSW",Inputs!$B$18,Inputs!$B$19))</f>
        <v>201.076</v>
      </c>
      <c r="H119" s="16" t="n">
        <f aca="false">SUMIFS(Flow_LGA_Month!$K:$K,Flow_LGA_Month!$A:$A,A119,Flow_LGA_Month!$B:$B,C119,Flow_LGA_Month!$C:$C,"&gt;="&amp;IF(A119="NSW",Inputs!$B$18,Inputs!$B$19))</f>
        <v>0</v>
      </c>
      <c r="I119" s="16" t="n">
        <f aca="false">IF(A119="NSW",SUMIFS(Flow_LGA_Month!$L:$L,Flow_LGA_Month!$A:$A,A119,Flow_LGA_Month!$B:$B,C119,Flow_LGA_Month!$C:$C,"&gt;="&amp;IF(A119="NSW",Inputs!$B$18,Inputs!$B$19)),"n/a")</f>
        <v>1.275</v>
      </c>
      <c r="J119" s="22" t="n">
        <f aca="false">IF(G119&gt;0,H119/G119,"")</f>
        <v>0</v>
      </c>
      <c r="K119" s="16" t="n">
        <f aca="false">SUMIFS(Flow_LGA_Month!$N:$N,Flow_LGA_Month!$A:$A,A119,Flow_LGA_Month!$B:$B,C119,Flow_LGA_Month!$C:$C,"&lt;="&amp;Inputs!$B$21)</f>
        <v>203.524</v>
      </c>
      <c r="L119" s="16" t="n">
        <f aca="false">SUMIFS(Flow_LGA_Month!$K:$K,Flow_LGA_Month!$A:$A,A119,Flow_LGA_Month!$B:$B,C119,Flow_LGA_Month!$C:$C,"&lt;="&amp;Inputs!$B$21)</f>
        <v>0</v>
      </c>
      <c r="M119" s="22" t="n">
        <f aca="false">IF(K119&gt;0,L119/K119,"")</f>
        <v>0</v>
      </c>
      <c r="N119" s="21" t="n">
        <f aca="false">IF(AND(G119&gt;0,K119&gt;0),(J119-M119)*100,"")</f>
        <v>0</v>
      </c>
      <c r="O119" s="16" t="n">
        <f aca="false">IF(A119="NSW",SUMIFS(Stock_NSW_LGA!$J:$J,Stock_NSW_LGA!$A:$A,C119,Stock_NSW_LGA!$B:$B,Inputs!$B$22),SUMIFS(Stock_QLD_LGA!$D:$D,Stock_QLD_LGA!$A:$A,C119,Stock_QLD_LGA!$B:$B,Inputs!$B$23))</f>
        <v>12.48</v>
      </c>
      <c r="P119" s="16" t="n">
        <f aca="false">IF(A119="NSW",SUMIFS(Stock_NSW_LGA!$M:$M,Stock_NSW_LGA!$A:$A,C119,Stock_NSW_LGA!$B:$B,Inputs!$B$22),"n/a")</f>
        <v>5635.871</v>
      </c>
      <c r="Q119" s="21" t="n">
        <f aca="false">IF(A119="NSW",IF(P119&gt;0,O119/P119*1000,""),"n/a")</f>
        <v>2.21438709296221</v>
      </c>
      <c r="R119" s="21" t="n">
        <f aca="false">O119/E119*1000</f>
        <v>3.15789473684211</v>
      </c>
      <c r="S119" s="8" t="n">
        <f aca="false">IF(G119&gt;=Inputs!$B$12,1,0)</f>
        <v>0</v>
      </c>
      <c r="T119" s="22" t="n">
        <f aca="false">IFERROR(SUMIFS(Flow_LGA_Month!$K:$K,Flow_LGA_Month!$A:$A,A119,Flow_LGA_Month!$B:$B,C119,Flow_LGA_Month!$C:$C,"&gt;="&amp;Inputs!$B$28,Flow_LGA_Month!$C:$C,"&lt;="&amp;Inputs!$B$29)/SUMIFS(Flow_LGA_Month!$N:$N,Flow_LGA_Month!$A:$A,A119,Flow_LGA_Month!$B:$B,C119,Flow_LGA_Month!$C:$C,"&gt;="&amp;Inputs!$B$28,Flow_LGA_Month!$C:$C,"&lt;="&amp;Inputs!$B$29),"")</f>
        <v>0</v>
      </c>
      <c r="U119" s="22" t="n">
        <f aca="false">IFERROR(SUMIFS(Flow_LGA_Month!$K:$K,Flow_LGA_Month!$A:$A,A119,Flow_LGA_Month!$B:$B,C119,Flow_LGA_Month!$C:$C,"&gt;="&amp;Inputs!$B$30,Flow_LGA_Month!$C:$C,"&lt;="&amp;Inputs!$B$31)/SUMIFS(Flow_LGA_Month!$N:$N,Flow_LGA_Month!$A:$A,A119,Flow_LGA_Month!$B:$B,C119,Flow_LGA_Month!$C:$C,"&gt;="&amp;Inputs!$B$30,Flow_LGA_Month!$C:$C,"&lt;="&amp;Inputs!$B$31),"")</f>
        <v>0</v>
      </c>
      <c r="V119" s="21" t="n">
        <f aca="false">IF(AND(ISNUMBER(T119),ISNUMBER(U119)),(T119-U119)*100,"")</f>
        <v>0</v>
      </c>
    </row>
    <row r="120" customFormat="false" ht="15" hidden="false" customHeight="false" outlineLevel="0" collapsed="false">
      <c r="A120" s="0" t="s">
        <v>9</v>
      </c>
      <c r="B120" s="0" t="n">
        <v>10800</v>
      </c>
      <c r="C120" s="0" t="s">
        <v>470</v>
      </c>
      <c r="D120" s="31" t="n">
        <v>50264</v>
      </c>
      <c r="E120" s="16" t="n">
        <v>3705</v>
      </c>
      <c r="F120" s="0" t="n">
        <v>1</v>
      </c>
      <c r="G120" s="16" t="n">
        <f aca="false">SUMIFS(Flow_LGA_Month!$N:$N,Flow_LGA_Month!$A:$A,A120,Flow_LGA_Month!$B:$B,C120,Flow_LGA_Month!$C:$C,"&gt;="&amp;IF(A120="NSW",Inputs!$B$18,Inputs!$B$19))</f>
        <v>238.51</v>
      </c>
      <c r="H120" s="16" t="n">
        <f aca="false">SUMIFS(Flow_LGA_Month!$K:$K,Flow_LGA_Month!$A:$A,A120,Flow_LGA_Month!$B:$B,C120,Flow_LGA_Month!$C:$C,"&gt;="&amp;IF(A120="NSW",Inputs!$B$18,Inputs!$B$19))</f>
        <v>5.1</v>
      </c>
      <c r="I120" s="16" t="n">
        <f aca="false">IF(A120="NSW",SUMIFS(Flow_LGA_Month!$L:$L,Flow_LGA_Month!$A:$A,A120,Flow_LGA_Month!$B:$B,C120,Flow_LGA_Month!$C:$C,"&gt;="&amp;IF(A120="NSW",Inputs!$B$18,Inputs!$B$19)),"n/a")</f>
        <v>3.825</v>
      </c>
      <c r="J120" s="22" t="n">
        <f aca="false">IF(G120&gt;0,H120/G120,"")</f>
        <v>0.0213827512473272</v>
      </c>
      <c r="K120" s="16" t="n">
        <f aca="false">SUMIFS(Flow_LGA_Month!$N:$N,Flow_LGA_Month!$A:$A,A120,Flow_LGA_Month!$B:$B,C120,Flow_LGA_Month!$C:$C,"&lt;="&amp;Inputs!$B$21)</f>
        <v>260.61</v>
      </c>
      <c r="L120" s="16" t="n">
        <f aca="false">SUMIFS(Flow_LGA_Month!$K:$K,Flow_LGA_Month!$A:$A,A120,Flow_LGA_Month!$B:$B,C120,Flow_LGA_Month!$C:$C,"&lt;="&amp;Inputs!$B$21)</f>
        <v>0</v>
      </c>
      <c r="M120" s="22" t="n">
        <f aca="false">IF(K120&gt;0,L120/K120,"")</f>
        <v>0</v>
      </c>
      <c r="N120" s="21" t="n">
        <f aca="false">IF(AND(G120&gt;0,K120&gt;0),(J120-M120)*100,"")</f>
        <v>2.13827512473272</v>
      </c>
      <c r="O120" s="16" t="n">
        <f aca="false">IF(A120="NSW",SUMIFS(Stock_NSW_LGA!$J:$J,Stock_NSW_LGA!$A:$A,C120,Stock_NSW_LGA!$B:$B,Inputs!$B$22),SUMIFS(Stock_QLD_LGA!$D:$D,Stock_QLD_LGA!$A:$A,C120,Stock_QLD_LGA!$B:$B,Inputs!$B$23))</f>
        <v>10.4</v>
      </c>
      <c r="P120" s="16" t="n">
        <f aca="false">IF(A120="NSW",SUMIFS(Stock_NSW_LGA!$M:$M,Stock_NSW_LGA!$A:$A,C120,Stock_NSW_LGA!$B:$B,Inputs!$B$22),"n/a")</f>
        <v>7320.839</v>
      </c>
      <c r="Q120" s="21" t="n">
        <f aca="false">IF(A120="NSW",IF(P120&gt;0,O120/P120*1000,""),"n/a")</f>
        <v>1.42060220146898</v>
      </c>
      <c r="R120" s="21" t="n">
        <f aca="false">O120/E120*1000</f>
        <v>2.80701754385965</v>
      </c>
      <c r="S120" s="8" t="n">
        <f aca="false">IF(G120&gt;=Inputs!$B$12,1,0)</f>
        <v>0</v>
      </c>
      <c r="T120" s="22" t="n">
        <f aca="false">IFERROR(SUMIFS(Flow_LGA_Month!$K:$K,Flow_LGA_Month!$A:$A,A120,Flow_LGA_Month!$B:$B,C120,Flow_LGA_Month!$C:$C,"&gt;="&amp;Inputs!$B$28,Flow_LGA_Month!$C:$C,"&lt;="&amp;Inputs!$B$29)/SUMIFS(Flow_LGA_Month!$N:$N,Flow_LGA_Month!$A:$A,A120,Flow_LGA_Month!$B:$B,C120,Flow_LGA_Month!$C:$C,"&gt;="&amp;Inputs!$B$28,Flow_LGA_Month!$C:$C,"&lt;="&amp;Inputs!$B$29),"")</f>
        <v>0.0317214154800508</v>
      </c>
      <c r="U120" s="22" t="n">
        <f aca="false">IFERROR(SUMIFS(Flow_LGA_Month!$K:$K,Flow_LGA_Month!$A:$A,A120,Flow_LGA_Month!$B:$B,C120,Flow_LGA_Month!$C:$C,"&gt;="&amp;Inputs!$B$30,Flow_LGA_Month!$C:$C,"&lt;="&amp;Inputs!$B$31)/SUMIFS(Flow_LGA_Month!$N:$N,Flow_LGA_Month!$A:$A,A120,Flow_LGA_Month!$B:$B,C120,Flow_LGA_Month!$C:$C,"&gt;="&amp;Inputs!$B$30,Flow_LGA_Month!$C:$C,"&lt;="&amp;Inputs!$B$31),"")</f>
        <v>0</v>
      </c>
      <c r="V120" s="21" t="n">
        <f aca="false">IF(AND(ISNUMBER(T120),ISNUMBER(U120)),(T120-U120)*100,"")</f>
        <v>3.17214154800508</v>
      </c>
    </row>
    <row r="121" customFormat="false" ht="15" hidden="false" customHeight="false" outlineLevel="0" collapsed="false">
      <c r="A121" s="0" t="s">
        <v>9</v>
      </c>
      <c r="B121" s="0" t="n">
        <v>11600</v>
      </c>
      <c r="C121" s="0" t="s">
        <v>471</v>
      </c>
      <c r="D121" s="31" t="n">
        <v>50307</v>
      </c>
      <c r="E121" s="16" t="n">
        <v>1938</v>
      </c>
      <c r="F121" s="0" t="n">
        <v>1</v>
      </c>
      <c r="G121" s="16" t="n">
        <f aca="false">SUMIFS(Flow_LGA_Month!$N:$N,Flow_LGA_Month!$A:$A,A121,Flow_LGA_Month!$B:$B,C121,Flow_LGA_Month!$C:$C,"&gt;="&amp;IF(A121="NSW",Inputs!$B$18,Inputs!$B$19))</f>
        <v>175.083</v>
      </c>
      <c r="H121" s="16" t="n">
        <f aca="false">SUMIFS(Flow_LGA_Month!$K:$K,Flow_LGA_Month!$A:$A,A121,Flow_LGA_Month!$B:$B,C121,Flow_LGA_Month!$C:$C,"&gt;="&amp;IF(A121="NSW",Inputs!$B$18,Inputs!$B$19))</f>
        <v>2.55</v>
      </c>
      <c r="I121" s="16" t="n">
        <f aca="false">IF(A121="NSW",SUMIFS(Flow_LGA_Month!$L:$L,Flow_LGA_Month!$A:$A,A121,Flow_LGA_Month!$B:$B,C121,Flow_LGA_Month!$C:$C,"&gt;="&amp;IF(A121="NSW",Inputs!$B$18,Inputs!$B$19)),"n/a")</f>
        <v>1.275</v>
      </c>
      <c r="J121" s="22" t="n">
        <f aca="false">IF(G121&gt;0,H121/G121,"")</f>
        <v>0.0145645208272648</v>
      </c>
      <c r="K121" s="16" t="n">
        <f aca="false">SUMIFS(Flow_LGA_Month!$N:$N,Flow_LGA_Month!$A:$A,A121,Flow_LGA_Month!$B:$B,C121,Flow_LGA_Month!$C:$C,"&lt;="&amp;Inputs!$B$21)</f>
        <v>176.222</v>
      </c>
      <c r="L121" s="16" t="n">
        <f aca="false">SUMIFS(Flow_LGA_Month!$K:$K,Flow_LGA_Month!$A:$A,A121,Flow_LGA_Month!$B:$B,C121,Flow_LGA_Month!$C:$C,"&lt;="&amp;Inputs!$B$21)</f>
        <v>0</v>
      </c>
      <c r="M121" s="22" t="n">
        <f aca="false">IF(K121&gt;0,L121/K121,"")</f>
        <v>0</v>
      </c>
      <c r="N121" s="21" t="n">
        <f aca="false">IF(AND(G121&gt;0,K121&gt;0),(J121-M121)*100,"")</f>
        <v>1.45645208272648</v>
      </c>
      <c r="O121" s="16" t="n">
        <f aca="false">IF(A121="NSW",SUMIFS(Stock_NSW_LGA!$J:$J,Stock_NSW_LGA!$A:$A,C121,Stock_NSW_LGA!$B:$B,Inputs!$B$22),SUMIFS(Stock_QLD_LGA!$D:$D,Stock_QLD_LGA!$A:$A,C121,Stock_QLD_LGA!$B:$B,Inputs!$B$23))</f>
        <v>14.56</v>
      </c>
      <c r="P121" s="16" t="n">
        <f aca="false">IF(A121="NSW",SUMIFS(Stock_NSW_LGA!$M:$M,Stock_NSW_LGA!$A:$A,C121,Stock_NSW_LGA!$B:$B,Inputs!$B$22),"n/a")</f>
        <v>4689.691</v>
      </c>
      <c r="Q121" s="21" t="n">
        <f aca="false">IF(A121="NSW",IF(P121&gt;0,O121/P121*1000,""),"n/a")</f>
        <v>3.10468216349435</v>
      </c>
      <c r="R121" s="21" t="n">
        <f aca="false">O121/E121*1000</f>
        <v>7.51289989680083</v>
      </c>
      <c r="S121" s="8" t="n">
        <f aca="false">IF(G121&gt;=Inputs!$B$12,1,0)</f>
        <v>0</v>
      </c>
      <c r="T121" s="22" t="n">
        <f aca="false">IFERROR(SUMIFS(Flow_LGA_Month!$K:$K,Flow_LGA_Month!$A:$A,A121,Flow_LGA_Month!$B:$B,C121,Flow_LGA_Month!$C:$C,"&gt;="&amp;Inputs!$B$28,Flow_LGA_Month!$C:$C,"&lt;="&amp;Inputs!$B$29)/SUMIFS(Flow_LGA_Month!$N:$N,Flow_LGA_Month!$A:$A,A121,Flow_LGA_Month!$B:$B,C121,Flow_LGA_Month!$C:$C,"&gt;="&amp;Inputs!$B$28,Flow_LGA_Month!$C:$C,"&lt;="&amp;Inputs!$B$29),"")</f>
        <v>0.0168274624186673</v>
      </c>
      <c r="U121" s="22" t="n">
        <f aca="false">IFERROR(SUMIFS(Flow_LGA_Month!$K:$K,Flow_LGA_Month!$A:$A,A121,Flow_LGA_Month!$B:$B,C121,Flow_LGA_Month!$C:$C,"&gt;="&amp;Inputs!$B$30,Flow_LGA_Month!$C:$C,"&lt;="&amp;Inputs!$B$31)/SUMIFS(Flow_LGA_Month!$N:$N,Flow_LGA_Month!$A:$A,A121,Flow_LGA_Month!$B:$B,C121,Flow_LGA_Month!$C:$C,"&gt;="&amp;Inputs!$B$30,Flow_LGA_Month!$C:$C,"&lt;="&amp;Inputs!$B$31),"")</f>
        <v>0</v>
      </c>
      <c r="V121" s="21" t="n">
        <f aca="false">IF(AND(ISNUMBER(T121),ISNUMBER(U121)),(T121-U121)*100,"")</f>
        <v>1.68274624186673</v>
      </c>
    </row>
    <row r="122" customFormat="false" ht="15" hidden="false" customHeight="false" outlineLevel="0" collapsed="false">
      <c r="A122" s="0" t="s">
        <v>9</v>
      </c>
      <c r="B122" s="0" t="n">
        <v>14950</v>
      </c>
      <c r="C122" s="0" t="s">
        <v>472</v>
      </c>
      <c r="D122" s="31" t="n">
        <v>51007</v>
      </c>
      <c r="E122" s="16" t="n">
        <v>1990</v>
      </c>
      <c r="F122" s="0" t="n">
        <v>2</v>
      </c>
      <c r="G122" s="16" t="n">
        <f aca="false">SUMIFS(Flow_LGA_Month!$N:$N,Flow_LGA_Month!$A:$A,A122,Flow_LGA_Month!$B:$B,C122,Flow_LGA_Month!$C:$C,"&gt;="&amp;IF(A122="NSW",Inputs!$B$18,Inputs!$B$19))</f>
        <v>153.051</v>
      </c>
      <c r="H122" s="16" t="n">
        <f aca="false">SUMIFS(Flow_LGA_Month!$K:$K,Flow_LGA_Month!$A:$A,A122,Flow_LGA_Month!$B:$B,C122,Flow_LGA_Month!$C:$C,"&gt;="&amp;IF(A122="NSW",Inputs!$B$18,Inputs!$B$19))</f>
        <v>7.65</v>
      </c>
      <c r="I122" s="16" t="n">
        <f aca="false">IF(A122="NSW",SUMIFS(Flow_LGA_Month!$L:$L,Flow_LGA_Month!$A:$A,A122,Flow_LGA_Month!$B:$B,C122,Flow_LGA_Month!$C:$C,"&gt;="&amp;IF(A122="NSW",Inputs!$B$18,Inputs!$B$19)),"n/a")</f>
        <v>7.65</v>
      </c>
      <c r="J122" s="22" t="n">
        <f aca="false">IF(G122&gt;0,H122/G122,"")</f>
        <v>0.0499833388870377</v>
      </c>
      <c r="K122" s="16" t="n">
        <f aca="false">SUMIFS(Flow_LGA_Month!$N:$N,Flow_LGA_Month!$A:$A,A122,Flow_LGA_Month!$B:$B,C122,Flow_LGA_Month!$C:$C,"&lt;="&amp;Inputs!$B$21)</f>
        <v>168.878</v>
      </c>
      <c r="L122" s="16" t="n">
        <f aca="false">SUMIFS(Flow_LGA_Month!$K:$K,Flow_LGA_Month!$A:$A,A122,Flow_LGA_Month!$B:$B,C122,Flow_LGA_Month!$C:$C,"&lt;="&amp;Inputs!$B$21)</f>
        <v>3.825</v>
      </c>
      <c r="M122" s="22" t="n">
        <f aca="false">IF(K122&gt;0,L122/K122,"")</f>
        <v>0.0226494866116368</v>
      </c>
      <c r="N122" s="21" t="n">
        <f aca="false">IF(AND(G122&gt;0,K122&gt;0),(J122-M122)*100,"")</f>
        <v>2.73338522754008</v>
      </c>
      <c r="O122" s="16" t="n">
        <f aca="false">IF(A122="NSW",SUMIFS(Stock_NSW_LGA!$J:$J,Stock_NSW_LGA!$A:$A,C122,Stock_NSW_LGA!$B:$B,Inputs!$B$22),SUMIFS(Stock_QLD_LGA!$D:$D,Stock_QLD_LGA!$A:$A,C122,Stock_QLD_LGA!$B:$B,Inputs!$B$23))</f>
        <v>18.72</v>
      </c>
      <c r="P122" s="16" t="n">
        <f aca="false">IF(A122="NSW",SUMIFS(Stock_NSW_LGA!$M:$M,Stock_NSW_LGA!$A:$A,C122,Stock_NSW_LGA!$B:$B,Inputs!$B$22),"n/a")</f>
        <v>4946.875</v>
      </c>
      <c r="Q122" s="21" t="n">
        <f aca="false">IF(A122="NSW",IF(P122&gt;0,O122/P122*1000,""),"n/a")</f>
        <v>3.78420720151611</v>
      </c>
      <c r="R122" s="21" t="n">
        <f aca="false">O122/E122*1000</f>
        <v>9.4070351758794</v>
      </c>
      <c r="S122" s="8" t="n">
        <f aca="false">IF(G122&gt;=Inputs!$B$12,1,0)</f>
        <v>0</v>
      </c>
      <c r="T122" s="22" t="n">
        <f aca="false">IFERROR(SUMIFS(Flow_LGA_Month!$K:$K,Flow_LGA_Month!$A:$A,A122,Flow_LGA_Month!$B:$B,C122,Flow_LGA_Month!$C:$C,"&gt;="&amp;Inputs!$B$28,Flow_LGA_Month!$C:$C,"&lt;="&amp;Inputs!$B$29)/SUMIFS(Flow_LGA_Month!$N:$N,Flow_LGA_Month!$A:$A,A122,Flow_LGA_Month!$B:$B,C122,Flow_LGA_Month!$C:$C,"&gt;="&amp;Inputs!$B$28,Flow_LGA_Month!$C:$C,"&lt;="&amp;Inputs!$B$29),"")</f>
        <v>0.0774793388429752</v>
      </c>
      <c r="U122" s="22" t="n">
        <f aca="false">IFERROR(SUMIFS(Flow_LGA_Month!$K:$K,Flow_LGA_Month!$A:$A,A122,Flow_LGA_Month!$B:$B,C122,Flow_LGA_Month!$C:$C,"&gt;="&amp;Inputs!$B$30,Flow_LGA_Month!$C:$C,"&lt;="&amp;Inputs!$B$31)/SUMIFS(Flow_LGA_Month!$N:$N,Flow_LGA_Month!$A:$A,A122,Flow_LGA_Month!$B:$B,C122,Flow_LGA_Month!$C:$C,"&gt;="&amp;Inputs!$B$30,Flow_LGA_Month!$C:$C,"&lt;="&amp;Inputs!$B$31),"")</f>
        <v>0</v>
      </c>
      <c r="V122" s="21" t="n">
        <f aca="false">IF(AND(ISNUMBER(T122),ISNUMBER(U122)),(T122-U122)*100,"")</f>
        <v>7.74793388429752</v>
      </c>
    </row>
    <row r="123" customFormat="false" ht="15" hidden="false" customHeight="false" outlineLevel="0" collapsed="false">
      <c r="A123" s="0" t="s">
        <v>9</v>
      </c>
      <c r="B123" s="0" t="n">
        <v>12900</v>
      </c>
      <c r="C123" s="0" t="s">
        <v>473</v>
      </c>
      <c r="D123" s="31" t="n">
        <v>51698</v>
      </c>
      <c r="E123" s="16" t="n">
        <v>5857</v>
      </c>
      <c r="F123" s="0" t="n">
        <v>2</v>
      </c>
      <c r="G123" s="16" t="n">
        <f aca="false">SUMIFS(Flow_LGA_Month!$N:$N,Flow_LGA_Month!$A:$A,A123,Flow_LGA_Month!$B:$B,C123,Flow_LGA_Month!$C:$C,"&gt;="&amp;IF(A123="NSW",Inputs!$B$18,Inputs!$B$19))</f>
        <v>356.575</v>
      </c>
      <c r="H123" s="16" t="n">
        <f aca="false">SUMIFS(Flow_LGA_Month!$K:$K,Flow_LGA_Month!$A:$A,A123,Flow_LGA_Month!$B:$B,C123,Flow_LGA_Month!$C:$C,"&gt;="&amp;IF(A123="NSW",Inputs!$B$18,Inputs!$B$19))</f>
        <v>7.65</v>
      </c>
      <c r="I123" s="16" t="n">
        <f aca="false">IF(A123="NSW",SUMIFS(Flow_LGA_Month!$L:$L,Flow_LGA_Month!$A:$A,A123,Flow_LGA_Month!$B:$B,C123,Flow_LGA_Month!$C:$C,"&gt;="&amp;IF(A123="NSW",Inputs!$B$18,Inputs!$B$19)),"n/a")</f>
        <v>7.65</v>
      </c>
      <c r="J123" s="22" t="n">
        <f aca="false">IF(G123&gt;0,H123/G123,"")</f>
        <v>0.0214541120381406</v>
      </c>
      <c r="K123" s="16" t="n">
        <f aca="false">SUMIFS(Flow_LGA_Month!$N:$N,Flow_LGA_Month!$A:$A,A123,Flow_LGA_Month!$B:$B,C123,Flow_LGA_Month!$C:$C,"&lt;="&amp;Inputs!$B$21)</f>
        <v>353.719</v>
      </c>
      <c r="L123" s="16" t="n">
        <f aca="false">SUMIFS(Flow_LGA_Month!$K:$K,Flow_LGA_Month!$A:$A,A123,Flow_LGA_Month!$B:$B,C123,Flow_LGA_Month!$C:$C,"&lt;="&amp;Inputs!$B$21)</f>
        <v>1.275</v>
      </c>
      <c r="M123" s="22" t="n">
        <f aca="false">IF(K123&gt;0,L123/K123,"")</f>
        <v>0.00360455615898496</v>
      </c>
      <c r="N123" s="21" t="n">
        <f aca="false">IF(AND(G123&gt;0,K123&gt;0),(J123-M123)*100,"")</f>
        <v>1.78495558791557</v>
      </c>
      <c r="O123" s="16" t="n">
        <f aca="false">IF(A123="NSW",SUMIFS(Stock_NSW_LGA!$J:$J,Stock_NSW_LGA!$A:$A,C123,Stock_NSW_LGA!$B:$B,Inputs!$B$22),SUMIFS(Stock_QLD_LGA!$D:$D,Stock_QLD_LGA!$A:$A,C123,Stock_QLD_LGA!$B:$B,Inputs!$B$23))</f>
        <v>31.2</v>
      </c>
      <c r="P123" s="16" t="n">
        <f aca="false">IF(A123="NSW",SUMIFS(Stock_NSW_LGA!$M:$M,Stock_NSW_LGA!$A:$A,C123,Stock_NSW_LGA!$B:$B,Inputs!$B$22),"n/a")</f>
        <v>9198.195</v>
      </c>
      <c r="Q123" s="21" t="n">
        <f aca="false">IF(A123="NSW",IF(P123&gt;0,O123/P123*1000,""),"n/a")</f>
        <v>3.39196983756052</v>
      </c>
      <c r="R123" s="21" t="n">
        <f aca="false">O123/E123*1000</f>
        <v>5.32695919412669</v>
      </c>
      <c r="S123" s="8" t="n">
        <f aca="false">IF(G123&gt;=Inputs!$B$12,1,0)</f>
        <v>1</v>
      </c>
      <c r="T123" s="22" t="n">
        <f aca="false">IFERROR(SUMIFS(Flow_LGA_Month!$K:$K,Flow_LGA_Month!$A:$A,A123,Flow_LGA_Month!$B:$B,C123,Flow_LGA_Month!$C:$C,"&gt;="&amp;Inputs!$B$28,Flow_LGA_Month!$C:$C,"&lt;="&amp;Inputs!$B$29)/SUMIFS(Flow_LGA_Month!$N:$N,Flow_LGA_Month!$A:$A,A123,Flow_LGA_Month!$B:$B,C123,Flow_LGA_Month!$C:$C,"&gt;="&amp;Inputs!$B$28,Flow_LGA_Month!$C:$C,"&lt;="&amp;Inputs!$B$29),"")</f>
        <v>0.0335150594333721</v>
      </c>
      <c r="U123" s="22" t="n">
        <f aca="false">IFERROR(SUMIFS(Flow_LGA_Month!$K:$K,Flow_LGA_Month!$A:$A,A123,Flow_LGA_Month!$B:$B,C123,Flow_LGA_Month!$C:$C,"&gt;="&amp;Inputs!$B$30,Flow_LGA_Month!$C:$C,"&lt;="&amp;Inputs!$B$31)/SUMIFS(Flow_LGA_Month!$N:$N,Flow_LGA_Month!$A:$A,A123,Flow_LGA_Month!$B:$B,C123,Flow_LGA_Month!$C:$C,"&gt;="&amp;Inputs!$B$30,Flow_LGA_Month!$C:$C,"&lt;="&amp;Inputs!$B$31),"")</f>
        <v>0.00650026001040042</v>
      </c>
      <c r="V123" s="21" t="n">
        <f aca="false">IF(AND(ISNUMBER(T123),ISNUMBER(U123)),(T123-U123)*100,"")</f>
        <v>2.70147994229716</v>
      </c>
    </row>
    <row r="124" customFormat="false" ht="15" hidden="false" customHeight="false" outlineLevel="0" collapsed="false">
      <c r="A124" s="0" t="s">
        <v>9</v>
      </c>
      <c r="B124" s="0" t="n">
        <v>15560</v>
      </c>
      <c r="C124" s="0" t="s">
        <v>474</v>
      </c>
      <c r="D124" s="31" t="n">
        <v>51985</v>
      </c>
      <c r="E124" s="16" t="n">
        <v>2460</v>
      </c>
      <c r="F124" s="0" t="n">
        <v>2</v>
      </c>
      <c r="G124" s="16" t="n">
        <f aca="false">SUMIFS(Flow_LGA_Month!$N:$N,Flow_LGA_Month!$A:$A,A124,Flow_LGA_Month!$B:$B,C124,Flow_LGA_Month!$C:$C,"&gt;="&amp;IF(A124="NSW",Inputs!$B$18,Inputs!$B$19))</f>
        <v>208.624</v>
      </c>
      <c r="H124" s="16" t="n">
        <f aca="false">SUMIFS(Flow_LGA_Month!$K:$K,Flow_LGA_Month!$A:$A,A124,Flow_LGA_Month!$B:$B,C124,Flow_LGA_Month!$C:$C,"&gt;="&amp;IF(A124="NSW",Inputs!$B$18,Inputs!$B$19))</f>
        <v>1.275</v>
      </c>
      <c r="I124" s="16" t="n">
        <f aca="false">IF(A124="NSW",SUMIFS(Flow_LGA_Month!$L:$L,Flow_LGA_Month!$A:$A,A124,Flow_LGA_Month!$B:$B,C124,Flow_LGA_Month!$C:$C,"&gt;="&amp;IF(A124="NSW",Inputs!$B$18,Inputs!$B$19)),"n/a")</f>
        <v>3.825</v>
      </c>
      <c r="J124" s="22" t="n">
        <f aca="false">IF(G124&gt;0,H124/G124,"")</f>
        <v>0.00611147327249022</v>
      </c>
      <c r="K124" s="16" t="n">
        <f aca="false">SUMIFS(Flow_LGA_Month!$N:$N,Flow_LGA_Month!$A:$A,A124,Flow_LGA_Month!$B:$B,C124,Flow_LGA_Month!$C:$C,"&lt;="&amp;Inputs!$B$21)</f>
        <v>225.964</v>
      </c>
      <c r="L124" s="16" t="n">
        <f aca="false">SUMIFS(Flow_LGA_Month!$K:$K,Flow_LGA_Month!$A:$A,A124,Flow_LGA_Month!$B:$B,C124,Flow_LGA_Month!$C:$C,"&lt;="&amp;Inputs!$B$21)</f>
        <v>3.825</v>
      </c>
      <c r="M124" s="22" t="n">
        <f aca="false">IF(K124&gt;0,L124/K124,"")</f>
        <v>0.0169274751730364</v>
      </c>
      <c r="N124" s="21" t="n">
        <f aca="false">IF(AND(G124&gt;0,K124&gt;0),(J124-M124)*100,"")</f>
        <v>-1.08160019005462</v>
      </c>
      <c r="O124" s="16" t="n">
        <f aca="false">IF(A124="NSW",SUMIFS(Stock_NSW_LGA!$J:$J,Stock_NSW_LGA!$A:$A,C124,Stock_NSW_LGA!$B:$B,Inputs!$B$22),SUMIFS(Stock_QLD_LGA!$D:$D,Stock_QLD_LGA!$A:$A,C124,Stock_QLD_LGA!$B:$B,Inputs!$B$23))</f>
        <v>12.48</v>
      </c>
      <c r="P124" s="16" t="n">
        <f aca="false">IF(A124="NSW",SUMIFS(Stock_NSW_LGA!$M:$M,Stock_NSW_LGA!$A:$A,C124,Stock_NSW_LGA!$B:$B,Inputs!$B$22),"n/a")</f>
        <v>6876.174</v>
      </c>
      <c r="Q124" s="21" t="n">
        <f aca="false">IF(A124="NSW",IF(P124&gt;0,O124/P124*1000,""),"n/a")</f>
        <v>1.81496279762554</v>
      </c>
      <c r="R124" s="21" t="n">
        <f aca="false">O124/E124*1000</f>
        <v>5.07317073170732</v>
      </c>
      <c r="S124" s="8" t="n">
        <f aca="false">IF(G124&gt;=Inputs!$B$12,1,0)</f>
        <v>0</v>
      </c>
      <c r="T124" s="22" t="n">
        <f aca="false">IFERROR(SUMIFS(Flow_LGA_Month!$K:$K,Flow_LGA_Month!$A:$A,A124,Flow_LGA_Month!$B:$B,C124,Flow_LGA_Month!$C:$C,"&gt;="&amp;Inputs!$B$28,Flow_LGA_Month!$C:$C,"&lt;="&amp;Inputs!$B$29)/SUMIFS(Flow_LGA_Month!$N:$N,Flow_LGA_Month!$A:$A,A124,Flow_LGA_Month!$B:$B,C124,Flow_LGA_Month!$C:$C,"&gt;="&amp;Inputs!$B$28,Flow_LGA_Month!$C:$C,"&lt;="&amp;Inputs!$B$29),"")</f>
        <v>0</v>
      </c>
      <c r="U124" s="22" t="n">
        <f aca="false">IFERROR(SUMIFS(Flow_LGA_Month!$K:$K,Flow_LGA_Month!$A:$A,A124,Flow_LGA_Month!$B:$B,C124,Flow_LGA_Month!$C:$C,"&gt;="&amp;Inputs!$B$30,Flow_LGA_Month!$C:$C,"&lt;="&amp;Inputs!$B$31)/SUMIFS(Flow_LGA_Month!$N:$N,Flow_LGA_Month!$A:$A,A124,Flow_LGA_Month!$B:$B,C124,Flow_LGA_Month!$C:$C,"&gt;="&amp;Inputs!$B$30,Flow_LGA_Month!$C:$C,"&lt;="&amp;Inputs!$B$31),"")</f>
        <v>0.0135037810586964</v>
      </c>
      <c r="V124" s="21" t="n">
        <f aca="false">IF(AND(ISNUMBER(T124),ISNUMBER(U124)),(T124-U124)*100,"")</f>
        <v>-1.35037810586964</v>
      </c>
    </row>
    <row r="125" customFormat="false" ht="15" hidden="false" customHeight="false" outlineLevel="0" collapsed="false">
      <c r="A125" s="0" t="s">
        <v>9</v>
      </c>
      <c r="B125" s="0" t="n">
        <v>11150</v>
      </c>
      <c r="C125" s="0" t="s">
        <v>475</v>
      </c>
      <c r="D125" s="31" t="n">
        <v>52034</v>
      </c>
      <c r="E125" s="16" t="n">
        <v>1639</v>
      </c>
      <c r="F125" s="0" t="n">
        <v>2</v>
      </c>
      <c r="G125" s="16" t="n">
        <f aca="false">SUMIFS(Flow_LGA_Month!$N:$N,Flow_LGA_Month!$A:$A,A125,Flow_LGA_Month!$B:$B,C125,Flow_LGA_Month!$C:$C,"&gt;="&amp;IF(A125="NSW",Inputs!$B$18,Inputs!$B$19))</f>
        <v>98.073</v>
      </c>
      <c r="H125" s="16" t="n">
        <f aca="false">SUMIFS(Flow_LGA_Month!$K:$K,Flow_LGA_Month!$A:$A,A125,Flow_LGA_Month!$B:$B,C125,Flow_LGA_Month!$C:$C,"&gt;="&amp;IF(A125="NSW",Inputs!$B$18,Inputs!$B$19))</f>
        <v>1.275</v>
      </c>
      <c r="I125" s="16" t="n">
        <f aca="false">IF(A125="NSW",SUMIFS(Flow_LGA_Month!$L:$L,Flow_LGA_Month!$A:$A,A125,Flow_LGA_Month!$B:$B,C125,Flow_LGA_Month!$C:$C,"&gt;="&amp;IF(A125="NSW",Inputs!$B$18,Inputs!$B$19)),"n/a")</f>
        <v>0</v>
      </c>
      <c r="J125" s="22" t="n">
        <f aca="false">IF(G125&gt;0,H125/G125,"")</f>
        <v>0.0130005200208008</v>
      </c>
      <c r="K125" s="16" t="n">
        <f aca="false">SUMIFS(Flow_LGA_Month!$N:$N,Flow_LGA_Month!$A:$A,A125,Flow_LGA_Month!$B:$B,C125,Flow_LGA_Month!$C:$C,"&lt;="&amp;Inputs!$B$21)</f>
        <v>83.147</v>
      </c>
      <c r="L125" s="16" t="n">
        <f aca="false">SUMIFS(Flow_LGA_Month!$K:$K,Flow_LGA_Month!$A:$A,A125,Flow_LGA_Month!$B:$B,C125,Flow_LGA_Month!$C:$C,"&lt;="&amp;Inputs!$B$21)</f>
        <v>0</v>
      </c>
      <c r="M125" s="22" t="n">
        <f aca="false">IF(K125&gt;0,L125/K125,"")</f>
        <v>0</v>
      </c>
      <c r="N125" s="21" t="n">
        <f aca="false">IF(AND(G125&gt;0,K125&gt;0),(J125-M125)*100,"")</f>
        <v>1.30005200208008</v>
      </c>
      <c r="O125" s="16" t="n">
        <f aca="false">IF(A125="NSW",SUMIFS(Stock_NSW_LGA!$J:$J,Stock_NSW_LGA!$A:$A,C125,Stock_NSW_LGA!$B:$B,Inputs!$B$22),SUMIFS(Stock_QLD_LGA!$D:$D,Stock_QLD_LGA!$A:$A,C125,Stock_QLD_LGA!$B:$B,Inputs!$B$23))</f>
        <v>2.08</v>
      </c>
      <c r="P125" s="16" t="n">
        <f aca="false">IF(A125="NSW",SUMIFS(Stock_NSW_LGA!$M:$M,Stock_NSW_LGA!$A:$A,C125,Stock_NSW_LGA!$B:$B,Inputs!$B$22),"n/a")</f>
        <v>2062.746</v>
      </c>
      <c r="Q125" s="21" t="n">
        <f aca="false">IF(A125="NSW",IF(P125&gt;0,O125/P125*1000,""),"n/a")</f>
        <v>1.00836457809153</v>
      </c>
      <c r="R125" s="21" t="n">
        <f aca="false">O125/E125*1000</f>
        <v>1.26906650396583</v>
      </c>
      <c r="S125" s="8" t="n">
        <f aca="false">IF(G125&gt;=Inputs!$B$12,1,0)</f>
        <v>0</v>
      </c>
      <c r="T125" s="22" t="n">
        <f aca="false">IFERROR(SUMIFS(Flow_LGA_Month!$K:$K,Flow_LGA_Month!$A:$A,A125,Flow_LGA_Month!$B:$B,C125,Flow_LGA_Month!$C:$C,"&gt;="&amp;Inputs!$B$28,Flow_LGA_Month!$C:$C,"&lt;="&amp;Inputs!$B$29)/SUMIFS(Flow_LGA_Month!$N:$N,Flow_LGA_Month!$A:$A,A125,Flow_LGA_Month!$B:$B,C125,Flow_LGA_Month!$C:$C,"&gt;="&amp;Inputs!$B$28,Flow_LGA_Month!$C:$C,"&lt;="&amp;Inputs!$B$29),"")</f>
        <v>0.0256673511293634</v>
      </c>
      <c r="U125" s="22" t="n">
        <f aca="false">IFERROR(SUMIFS(Flow_LGA_Month!$K:$K,Flow_LGA_Month!$A:$A,A125,Flow_LGA_Month!$B:$B,C125,Flow_LGA_Month!$C:$C,"&gt;="&amp;Inputs!$B$30,Flow_LGA_Month!$C:$C,"&lt;="&amp;Inputs!$B$31)/SUMIFS(Flow_LGA_Month!$N:$N,Flow_LGA_Month!$A:$A,A125,Flow_LGA_Month!$B:$B,C125,Flow_LGA_Month!$C:$C,"&gt;="&amp;Inputs!$B$30,Flow_LGA_Month!$C:$C,"&lt;="&amp;Inputs!$B$31),"")</f>
        <v>0</v>
      </c>
      <c r="V125" s="21" t="n">
        <f aca="false">IF(AND(ISNUMBER(T125),ISNUMBER(U125)),(T125-U125)*100,"")</f>
        <v>2.56673511293634</v>
      </c>
    </row>
    <row r="126" customFormat="false" ht="15" hidden="false" customHeight="false" outlineLevel="0" collapsed="false">
      <c r="A126" s="0" t="s">
        <v>9</v>
      </c>
      <c r="B126" s="0" t="n">
        <v>12000</v>
      </c>
      <c r="C126" s="0" t="s">
        <v>476</v>
      </c>
      <c r="D126" s="31" t="n">
        <v>52125</v>
      </c>
      <c r="E126" s="16" t="n">
        <v>2807</v>
      </c>
      <c r="F126" s="0" t="n">
        <v>2</v>
      </c>
      <c r="G126" s="16" t="n">
        <f aca="false">SUMIFS(Flow_LGA_Month!$N:$N,Flow_LGA_Month!$A:$A,A126,Flow_LGA_Month!$B:$B,C126,Flow_LGA_Month!$C:$C,"&gt;="&amp;IF(A126="NSW",Inputs!$B$18,Inputs!$B$19))</f>
        <v>170.153</v>
      </c>
      <c r="H126" s="16" t="n">
        <f aca="false">SUMIFS(Flow_LGA_Month!$K:$K,Flow_LGA_Month!$A:$A,A126,Flow_LGA_Month!$B:$B,C126,Flow_LGA_Month!$C:$C,"&gt;="&amp;IF(A126="NSW",Inputs!$B$18,Inputs!$B$19))</f>
        <v>2.55</v>
      </c>
      <c r="I126" s="16" t="n">
        <f aca="false">IF(A126="NSW",SUMIFS(Flow_LGA_Month!$L:$L,Flow_LGA_Month!$A:$A,A126,Flow_LGA_Month!$B:$B,C126,Flow_LGA_Month!$C:$C,"&gt;="&amp;IF(A126="NSW",Inputs!$B$18,Inputs!$B$19)),"n/a")</f>
        <v>2.55</v>
      </c>
      <c r="J126" s="22" t="n">
        <f aca="false">IF(G126&gt;0,H126/G126,"")</f>
        <v>0.0149865121390748</v>
      </c>
      <c r="K126" s="16" t="n">
        <f aca="false">SUMIFS(Flow_LGA_Month!$N:$N,Flow_LGA_Month!$A:$A,A126,Flow_LGA_Month!$B:$B,C126,Flow_LGA_Month!$C:$C,"&lt;="&amp;Inputs!$B$21)</f>
        <v>173.842</v>
      </c>
      <c r="L126" s="16" t="n">
        <f aca="false">SUMIFS(Flow_LGA_Month!$K:$K,Flow_LGA_Month!$A:$A,A126,Flow_LGA_Month!$B:$B,C126,Flow_LGA_Month!$C:$C,"&lt;="&amp;Inputs!$B$21)</f>
        <v>3.825</v>
      </c>
      <c r="M126" s="22" t="n">
        <f aca="false">IF(K126&gt;0,L126/K126,"")</f>
        <v>0.0220027381185214</v>
      </c>
      <c r="N126" s="21" t="n">
        <f aca="false">IF(AND(G126&gt;0,K126&gt;0),(J126-M126)*100,"")</f>
        <v>-0.701622597944658</v>
      </c>
      <c r="O126" s="16" t="n">
        <f aca="false">IF(A126="NSW",SUMIFS(Stock_NSW_LGA!$J:$J,Stock_NSW_LGA!$A:$A,C126,Stock_NSW_LGA!$B:$B,Inputs!$B$22),SUMIFS(Stock_QLD_LGA!$D:$D,Stock_QLD_LGA!$A:$A,C126,Stock_QLD_LGA!$B:$B,Inputs!$B$23))</f>
        <v>27.04</v>
      </c>
      <c r="P126" s="16" t="n">
        <f aca="false">IF(A126="NSW",SUMIFS(Stock_NSW_LGA!$M:$M,Stock_NSW_LGA!$A:$A,C126,Stock_NSW_LGA!$B:$B,Inputs!$B$22),"n/a")</f>
        <v>4731.009</v>
      </c>
      <c r="Q126" s="21" t="n">
        <f aca="false">IF(A126="NSW",IF(P126&gt;0,O126/P126*1000,""),"n/a")</f>
        <v>5.7154826803331</v>
      </c>
      <c r="R126" s="21" t="n">
        <f aca="false">O126/E126*1000</f>
        <v>9.63306020662629</v>
      </c>
      <c r="S126" s="8" t="n">
        <f aca="false">IF(G126&gt;=Inputs!$B$12,1,0)</f>
        <v>0</v>
      </c>
      <c r="T126" s="22" t="n">
        <f aca="false">IFERROR(SUMIFS(Flow_LGA_Month!$K:$K,Flow_LGA_Month!$A:$A,A126,Flow_LGA_Month!$B:$B,C126,Flow_LGA_Month!$C:$C,"&gt;="&amp;Inputs!$B$28,Flow_LGA_Month!$C:$C,"&lt;="&amp;Inputs!$B$29)/SUMIFS(Flow_LGA_Month!$N:$N,Flow_LGA_Month!$A:$A,A126,Flow_LGA_Month!$B:$B,C126,Flow_LGA_Month!$C:$C,"&gt;="&amp;Inputs!$B$28,Flow_LGA_Month!$C:$C,"&lt;="&amp;Inputs!$B$29),"")</f>
        <v>0.0293083235638921</v>
      </c>
      <c r="U126" s="22" t="n">
        <f aca="false">IFERROR(SUMIFS(Flow_LGA_Month!$K:$K,Flow_LGA_Month!$A:$A,A126,Flow_LGA_Month!$B:$B,C126,Flow_LGA_Month!$C:$C,"&gt;="&amp;Inputs!$B$30,Flow_LGA_Month!$C:$C,"&lt;="&amp;Inputs!$B$31)/SUMIFS(Flow_LGA_Month!$N:$N,Flow_LGA_Month!$A:$A,A126,Flow_LGA_Month!$B:$B,C126,Flow_LGA_Month!$C:$C,"&gt;="&amp;Inputs!$B$30,Flow_LGA_Month!$C:$C,"&lt;="&amp;Inputs!$B$31),"")</f>
        <v>0</v>
      </c>
      <c r="V126" s="21" t="n">
        <f aca="false">IF(AND(ISNUMBER(T126),ISNUMBER(U126)),(T126-U126)*100,"")</f>
        <v>2.93083235638921</v>
      </c>
    </row>
    <row r="127" customFormat="false" ht="15" hidden="false" customHeight="false" outlineLevel="0" collapsed="false">
      <c r="A127" s="0" t="s">
        <v>9</v>
      </c>
      <c r="B127" s="0" t="n">
        <v>16100</v>
      </c>
      <c r="C127" s="0" t="s">
        <v>477</v>
      </c>
      <c r="D127" s="31" t="n">
        <v>54011</v>
      </c>
      <c r="E127" s="16" t="n">
        <v>3409</v>
      </c>
      <c r="F127" s="0" t="n">
        <v>2</v>
      </c>
      <c r="G127" s="16" t="n">
        <f aca="false">SUMIFS(Flow_LGA_Month!$N:$N,Flow_LGA_Month!$A:$A,A127,Flow_LGA_Month!$B:$B,C127,Flow_LGA_Month!$C:$C,"&gt;="&amp;IF(A127="NSW",Inputs!$B$18,Inputs!$B$19))</f>
        <v>210.375</v>
      </c>
      <c r="H127" s="16" t="n">
        <f aca="false">SUMIFS(Flow_LGA_Month!$K:$K,Flow_LGA_Month!$A:$A,A127,Flow_LGA_Month!$B:$B,C127,Flow_LGA_Month!$C:$C,"&gt;="&amp;IF(A127="NSW",Inputs!$B$18,Inputs!$B$19))</f>
        <v>19.125</v>
      </c>
      <c r="I127" s="16" t="n">
        <f aca="false">IF(A127="NSW",SUMIFS(Flow_LGA_Month!$L:$L,Flow_LGA_Month!$A:$A,A127,Flow_LGA_Month!$B:$B,C127,Flow_LGA_Month!$C:$C,"&gt;="&amp;IF(A127="NSW",Inputs!$B$18,Inputs!$B$19)),"n/a")</f>
        <v>5.1</v>
      </c>
      <c r="J127" s="22" t="n">
        <f aca="false">IF(G127&gt;0,H127/G127,"")</f>
        <v>0.0909090909090909</v>
      </c>
      <c r="K127" s="16" t="n">
        <f aca="false">SUMIFS(Flow_LGA_Month!$N:$N,Flow_LGA_Month!$A:$A,A127,Flow_LGA_Month!$B:$B,C127,Flow_LGA_Month!$C:$C,"&lt;="&amp;Inputs!$B$21)</f>
        <v>193.766</v>
      </c>
      <c r="L127" s="16" t="n">
        <f aca="false">SUMIFS(Flow_LGA_Month!$K:$K,Flow_LGA_Month!$A:$A,A127,Flow_LGA_Month!$B:$B,C127,Flow_LGA_Month!$C:$C,"&lt;="&amp;Inputs!$B$21)</f>
        <v>5.1</v>
      </c>
      <c r="M127" s="22" t="n">
        <f aca="false">IF(K127&gt;0,L127/K127,"")</f>
        <v>0.026320407088963</v>
      </c>
      <c r="N127" s="21" t="n">
        <f aca="false">IF(AND(G127&gt;0,K127&gt;0),(J127-M127)*100,"")</f>
        <v>6.45886838201279</v>
      </c>
      <c r="O127" s="16" t="n">
        <f aca="false">IF(A127="NSW",SUMIFS(Stock_NSW_LGA!$J:$J,Stock_NSW_LGA!$A:$A,C127,Stock_NSW_LGA!$B:$B,Inputs!$B$22),SUMIFS(Stock_QLD_LGA!$D:$D,Stock_QLD_LGA!$A:$A,C127,Stock_QLD_LGA!$B:$B,Inputs!$B$23))</f>
        <v>72.8</v>
      </c>
      <c r="P127" s="16" t="n">
        <f aca="false">IF(A127="NSW",SUMIFS(Stock_NSW_LGA!$M:$M,Stock_NSW_LGA!$A:$A,C127,Stock_NSW_LGA!$B:$B,Inputs!$B$22),"n/a")</f>
        <v>6566.421</v>
      </c>
      <c r="Q127" s="21" t="n">
        <f aca="false">IF(A127="NSW",IF(P127&gt;0,O127/P127*1000,""),"n/a")</f>
        <v>11.0867091829781</v>
      </c>
      <c r="R127" s="21" t="n">
        <f aca="false">O127/E127*1000</f>
        <v>21.3552361396304</v>
      </c>
      <c r="S127" s="8" t="n">
        <f aca="false">IF(G127&gt;=Inputs!$B$12,1,0)</f>
        <v>0</v>
      </c>
      <c r="T127" s="22" t="n">
        <f aca="false">IFERROR(SUMIFS(Flow_LGA_Month!$K:$K,Flow_LGA_Month!$A:$A,A127,Flow_LGA_Month!$B:$B,C127,Flow_LGA_Month!$C:$C,"&gt;="&amp;Inputs!$B$28,Flow_LGA_Month!$C:$C,"&lt;="&amp;Inputs!$B$29)/SUMIFS(Flow_LGA_Month!$N:$N,Flow_LGA_Month!$A:$A,A127,Flow_LGA_Month!$B:$B,C127,Flow_LGA_Month!$C:$C,"&gt;="&amp;Inputs!$B$28,Flow_LGA_Month!$C:$C,"&lt;="&amp;Inputs!$B$29),"")</f>
        <v>0.102354145342886</v>
      </c>
      <c r="U127" s="22" t="n">
        <f aca="false">IFERROR(SUMIFS(Flow_LGA_Month!$K:$K,Flow_LGA_Month!$A:$A,A127,Flow_LGA_Month!$B:$B,C127,Flow_LGA_Month!$C:$C,"&gt;="&amp;Inputs!$B$30,Flow_LGA_Month!$C:$C,"&lt;="&amp;Inputs!$B$31)/SUMIFS(Flow_LGA_Month!$N:$N,Flow_LGA_Month!$A:$A,A127,Flow_LGA_Month!$B:$B,C127,Flow_LGA_Month!$C:$C,"&gt;="&amp;Inputs!$B$30,Flow_LGA_Month!$C:$C,"&lt;="&amp;Inputs!$B$31),"")</f>
        <v>0.0310988251554941</v>
      </c>
      <c r="V127" s="21" t="n">
        <f aca="false">IF(AND(ISNUMBER(T127),ISNUMBER(U127)),(T127-U127)*100,"")</f>
        <v>7.12553201873923</v>
      </c>
    </row>
    <row r="128" customFormat="false" ht="15" hidden="false" customHeight="false" outlineLevel="0" collapsed="false">
      <c r="A128" s="0" t="s">
        <v>9</v>
      </c>
      <c r="B128" s="0" t="n">
        <v>10950</v>
      </c>
      <c r="C128" s="0" t="s">
        <v>478</v>
      </c>
      <c r="D128" s="31" t="n">
        <v>54181</v>
      </c>
      <c r="E128" s="16" t="n">
        <v>1742</v>
      </c>
      <c r="F128" s="0" t="n">
        <v>2</v>
      </c>
      <c r="G128" s="16" t="n">
        <f aca="false">SUMIFS(Flow_LGA_Month!$N:$N,Flow_LGA_Month!$A:$A,A128,Flow_LGA_Month!$B:$B,C128,Flow_LGA_Month!$C:$C,"&gt;="&amp;IF(A128="NSW",Inputs!$B$18,Inputs!$B$19))</f>
        <v>221.068</v>
      </c>
      <c r="H128" s="16" t="n">
        <f aca="false">SUMIFS(Flow_LGA_Month!$K:$K,Flow_LGA_Month!$A:$A,A128,Flow_LGA_Month!$B:$B,C128,Flow_LGA_Month!$C:$C,"&gt;="&amp;IF(A128="NSW",Inputs!$B$18,Inputs!$B$19))</f>
        <v>3.825</v>
      </c>
      <c r="I128" s="16" t="n">
        <f aca="false">IF(A128="NSW",SUMIFS(Flow_LGA_Month!$L:$L,Flow_LGA_Month!$A:$A,A128,Flow_LGA_Month!$B:$B,C128,Flow_LGA_Month!$C:$C,"&gt;="&amp;IF(A128="NSW",Inputs!$B$18,Inputs!$B$19)),"n/a")</f>
        <v>2.55</v>
      </c>
      <c r="J128" s="22" t="n">
        <f aca="false">IF(G128&gt;0,H128/G128,"")</f>
        <v>0.0173023685019994</v>
      </c>
      <c r="K128" s="16" t="n">
        <f aca="false">SUMIFS(Flow_LGA_Month!$N:$N,Flow_LGA_Month!$A:$A,A128,Flow_LGA_Month!$B:$B,C128,Flow_LGA_Month!$C:$C,"&lt;="&amp;Inputs!$B$21)</f>
        <v>199.835</v>
      </c>
      <c r="L128" s="16" t="n">
        <f aca="false">SUMIFS(Flow_LGA_Month!$K:$K,Flow_LGA_Month!$A:$A,A128,Flow_LGA_Month!$B:$B,C128,Flow_LGA_Month!$C:$C,"&lt;="&amp;Inputs!$B$21)</f>
        <v>0</v>
      </c>
      <c r="M128" s="22" t="n">
        <f aca="false">IF(K128&gt;0,L128/K128,"")</f>
        <v>0</v>
      </c>
      <c r="N128" s="21" t="n">
        <f aca="false">IF(AND(G128&gt;0,K128&gt;0),(J128-M128)*100,"")</f>
        <v>1.73023685019994</v>
      </c>
      <c r="O128" s="16" t="n">
        <f aca="false">IF(A128="NSW",SUMIFS(Stock_NSW_LGA!$J:$J,Stock_NSW_LGA!$A:$A,C128,Stock_NSW_LGA!$B:$B,Inputs!$B$22),SUMIFS(Stock_QLD_LGA!$D:$D,Stock_QLD_LGA!$A:$A,C128,Stock_QLD_LGA!$B:$B,Inputs!$B$23))</f>
        <v>12.48</v>
      </c>
      <c r="P128" s="16" t="n">
        <f aca="false">IF(A128="NSW",SUMIFS(Stock_NSW_LGA!$M:$M,Stock_NSW_LGA!$A:$A,C128,Stock_NSW_LGA!$B:$B,Inputs!$B$22),"n/a")</f>
        <v>5432.557</v>
      </c>
      <c r="Q128" s="21" t="n">
        <f aca="false">IF(A128="NSW",IF(P128&gt;0,O128/P128*1000,""),"n/a")</f>
        <v>2.29726075584665</v>
      </c>
      <c r="R128" s="21" t="n">
        <f aca="false">O128/E128*1000</f>
        <v>7.16417910447761</v>
      </c>
      <c r="S128" s="8" t="n">
        <f aca="false">IF(G128&gt;=Inputs!$B$12,1,0)</f>
        <v>0</v>
      </c>
      <c r="T128" s="22" t="n">
        <f aca="false">IFERROR(SUMIFS(Flow_LGA_Month!$K:$K,Flow_LGA_Month!$A:$A,A128,Flow_LGA_Month!$B:$B,C128,Flow_LGA_Month!$C:$C,"&gt;="&amp;Inputs!$B$28,Flow_LGA_Month!$C:$C,"&lt;="&amp;Inputs!$B$29)/SUMIFS(Flow_LGA_Month!$N:$N,Flow_LGA_Month!$A:$A,A128,Flow_LGA_Month!$B:$B,C128,Flow_LGA_Month!$C:$C,"&gt;="&amp;Inputs!$B$28,Flow_LGA_Month!$C:$C,"&lt;="&amp;Inputs!$B$29),"")</f>
        <v>0.0274859516247251</v>
      </c>
      <c r="U128" s="22" t="n">
        <f aca="false">IFERROR(SUMIFS(Flow_LGA_Month!$K:$K,Flow_LGA_Month!$A:$A,A128,Flow_LGA_Month!$B:$B,C128,Flow_LGA_Month!$C:$C,"&gt;="&amp;Inputs!$B$30,Flow_LGA_Month!$C:$C,"&lt;="&amp;Inputs!$B$31)/SUMIFS(Flow_LGA_Month!$N:$N,Flow_LGA_Month!$A:$A,A128,Flow_LGA_Month!$B:$B,C128,Flow_LGA_Month!$C:$C,"&gt;="&amp;Inputs!$B$30,Flow_LGA_Month!$C:$C,"&lt;="&amp;Inputs!$B$31),"")</f>
        <v>0.0103748789597455</v>
      </c>
      <c r="V128" s="21" t="n">
        <f aca="false">IF(AND(ISNUMBER(T128),ISNUMBER(U128)),(T128-U128)*100,"")</f>
        <v>1.71110726649797</v>
      </c>
    </row>
    <row r="129" customFormat="false" ht="15" hidden="false" customHeight="false" outlineLevel="0" collapsed="false">
      <c r="A129" s="0" t="s">
        <v>9</v>
      </c>
      <c r="B129" s="0" t="n">
        <v>14300</v>
      </c>
      <c r="C129" s="0" t="s">
        <v>479</v>
      </c>
      <c r="D129" s="31" t="n">
        <v>54575</v>
      </c>
      <c r="E129" s="16" t="n">
        <v>3688</v>
      </c>
      <c r="F129" s="0" t="n">
        <v>2</v>
      </c>
      <c r="G129" s="16" t="n">
        <f aca="false">SUMIFS(Flow_LGA_Month!$N:$N,Flow_LGA_Month!$A:$A,A129,Flow_LGA_Month!$B:$B,C129,Flow_LGA_Month!$C:$C,"&gt;="&amp;IF(A129="NSW",Inputs!$B$18,Inputs!$B$19))</f>
        <v>223.686</v>
      </c>
      <c r="H129" s="16" t="n">
        <f aca="false">SUMIFS(Flow_LGA_Month!$K:$K,Flow_LGA_Month!$A:$A,A129,Flow_LGA_Month!$B:$B,C129,Flow_LGA_Month!$C:$C,"&gt;="&amp;IF(A129="NSW",Inputs!$B$18,Inputs!$B$19))</f>
        <v>8.925</v>
      </c>
      <c r="I129" s="16" t="n">
        <f aca="false">IF(A129="NSW",SUMIFS(Flow_LGA_Month!$L:$L,Flow_LGA_Month!$A:$A,A129,Flow_LGA_Month!$B:$B,C129,Flow_LGA_Month!$C:$C,"&gt;="&amp;IF(A129="NSW",Inputs!$B$18,Inputs!$B$19)),"n/a")</f>
        <v>2.55</v>
      </c>
      <c r="J129" s="22" t="n">
        <f aca="false">IF(G129&gt;0,H129/G129,"")</f>
        <v>0.0398996808025536</v>
      </c>
      <c r="K129" s="16" t="n">
        <f aca="false">SUMIFS(Flow_LGA_Month!$N:$N,Flow_LGA_Month!$A:$A,A129,Flow_LGA_Month!$B:$B,C129,Flow_LGA_Month!$C:$C,"&lt;="&amp;Inputs!$B$21)</f>
        <v>208.556</v>
      </c>
      <c r="L129" s="16" t="n">
        <f aca="false">SUMIFS(Flow_LGA_Month!$K:$K,Flow_LGA_Month!$A:$A,A129,Flow_LGA_Month!$B:$B,C129,Flow_LGA_Month!$C:$C,"&lt;="&amp;Inputs!$B$21)</f>
        <v>1.275</v>
      </c>
      <c r="M129" s="22" t="n">
        <f aca="false">IF(K129&gt;0,L129/K129,"")</f>
        <v>0.00611346592761656</v>
      </c>
      <c r="N129" s="21" t="n">
        <f aca="false">IF(AND(G129&gt;0,K129&gt;0),(J129-M129)*100,"")</f>
        <v>3.3786214874937</v>
      </c>
      <c r="O129" s="16" t="n">
        <f aca="false">IF(A129="NSW",SUMIFS(Stock_NSW_LGA!$J:$J,Stock_NSW_LGA!$A:$A,C129,Stock_NSW_LGA!$B:$B,Inputs!$B$22),SUMIFS(Stock_QLD_LGA!$D:$D,Stock_QLD_LGA!$A:$A,C129,Stock_QLD_LGA!$B:$B,Inputs!$B$23))</f>
        <v>43.68</v>
      </c>
      <c r="P129" s="16" t="n">
        <f aca="false">IF(A129="NSW",SUMIFS(Stock_NSW_LGA!$M:$M,Stock_NSW_LGA!$A:$A,C129,Stock_NSW_LGA!$B:$B,Inputs!$B$22),"n/a")</f>
        <v>5748.293</v>
      </c>
      <c r="Q129" s="21" t="n">
        <f aca="false">IF(A129="NSW",IF(P129&gt;0,O129/P129*1000,""),"n/a")</f>
        <v>7.59877758492826</v>
      </c>
      <c r="R129" s="21" t="n">
        <f aca="false">O129/E129*1000</f>
        <v>11.8438177874187</v>
      </c>
      <c r="S129" s="8" t="n">
        <f aca="false">IF(G129&gt;=Inputs!$B$12,1,0)</f>
        <v>0</v>
      </c>
      <c r="T129" s="22" t="n">
        <f aca="false">IFERROR(SUMIFS(Flow_LGA_Month!$K:$K,Flow_LGA_Month!$A:$A,A129,Flow_LGA_Month!$B:$B,C129,Flow_LGA_Month!$C:$C,"&gt;="&amp;Inputs!$B$28,Flow_LGA_Month!$C:$C,"&lt;="&amp;Inputs!$B$29)/SUMIFS(Flow_LGA_Month!$N:$N,Flow_LGA_Month!$A:$A,A129,Flow_LGA_Month!$B:$B,C129,Flow_LGA_Month!$C:$C,"&gt;="&amp;Inputs!$B$28,Flow_LGA_Month!$C:$C,"&lt;="&amp;Inputs!$B$29),"")</f>
        <v>0.0763303285838907</v>
      </c>
      <c r="U129" s="22" t="n">
        <f aca="false">IFERROR(SUMIFS(Flow_LGA_Month!$K:$K,Flow_LGA_Month!$A:$A,A129,Flow_LGA_Month!$B:$B,C129,Flow_LGA_Month!$C:$C,"&gt;="&amp;Inputs!$B$30,Flow_LGA_Month!$C:$C,"&lt;="&amp;Inputs!$B$31)/SUMIFS(Flow_LGA_Month!$N:$N,Flow_LGA_Month!$A:$A,A129,Flow_LGA_Month!$B:$B,C129,Flow_LGA_Month!$C:$C,"&gt;="&amp;Inputs!$B$30,Flow_LGA_Month!$C:$C,"&lt;="&amp;Inputs!$B$31),"")</f>
        <v>0.0116640746500778</v>
      </c>
      <c r="V129" s="21" t="n">
        <f aca="false">IF(AND(ISNUMBER(T129),ISNUMBER(U129)),(T129-U129)*100,"")</f>
        <v>6.46662539338129</v>
      </c>
    </row>
    <row r="130" customFormat="false" ht="15" hidden="false" customHeight="false" outlineLevel="0" collapsed="false">
      <c r="A130" s="0" t="s">
        <v>9</v>
      </c>
      <c r="B130" s="0" t="n">
        <v>10850</v>
      </c>
      <c r="C130" s="0" t="s">
        <v>480</v>
      </c>
      <c r="D130" s="31" t="n">
        <v>55526</v>
      </c>
      <c r="E130" s="16" t="n">
        <v>4787</v>
      </c>
      <c r="F130" s="0" t="n">
        <v>2</v>
      </c>
      <c r="G130" s="16" t="n">
        <f aca="false">SUMIFS(Flow_LGA_Month!$N:$N,Flow_LGA_Month!$A:$A,A130,Flow_LGA_Month!$B:$B,C130,Flow_LGA_Month!$C:$C,"&gt;="&amp;IF(A130="NSW",Inputs!$B$18,Inputs!$B$19))</f>
        <v>302.413</v>
      </c>
      <c r="H130" s="16" t="n">
        <f aca="false">SUMIFS(Flow_LGA_Month!$K:$K,Flow_LGA_Month!$A:$A,A130,Flow_LGA_Month!$B:$B,C130,Flow_LGA_Month!$C:$C,"&gt;="&amp;IF(A130="NSW",Inputs!$B$18,Inputs!$B$19))</f>
        <v>19.125</v>
      </c>
      <c r="I130" s="16" t="n">
        <f aca="false">IF(A130="NSW",SUMIFS(Flow_LGA_Month!$L:$L,Flow_LGA_Month!$A:$A,A130,Flow_LGA_Month!$B:$B,C130,Flow_LGA_Month!$C:$C,"&gt;="&amp;IF(A130="NSW",Inputs!$B$18,Inputs!$B$19)),"n/a")</f>
        <v>12.75</v>
      </c>
      <c r="J130" s="22" t="n">
        <f aca="false">IF(G130&gt;0,H130/G130,"")</f>
        <v>0.0632413289111249</v>
      </c>
      <c r="K130" s="16" t="n">
        <f aca="false">SUMIFS(Flow_LGA_Month!$N:$N,Flow_LGA_Month!$A:$A,A130,Flow_LGA_Month!$B:$B,C130,Flow_LGA_Month!$C:$C,"&lt;="&amp;Inputs!$B$21)</f>
        <v>306.867</v>
      </c>
      <c r="L130" s="16" t="n">
        <f aca="false">SUMIFS(Flow_LGA_Month!$K:$K,Flow_LGA_Month!$A:$A,A130,Flow_LGA_Month!$B:$B,C130,Flow_LGA_Month!$C:$C,"&lt;="&amp;Inputs!$B$21)</f>
        <v>8.925</v>
      </c>
      <c r="M130" s="22" t="n">
        <f aca="false">IF(K130&gt;0,L130/K130,"")</f>
        <v>0.029084261259764</v>
      </c>
      <c r="N130" s="21" t="n">
        <f aca="false">IF(AND(G130&gt;0,K130&gt;0),(J130-M130)*100,"")</f>
        <v>3.41570676513609</v>
      </c>
      <c r="O130" s="16" t="n">
        <f aca="false">IF(A130="NSW",SUMIFS(Stock_NSW_LGA!$J:$J,Stock_NSW_LGA!$A:$A,C130,Stock_NSW_LGA!$B:$B,Inputs!$B$22),SUMIFS(Stock_QLD_LGA!$D:$D,Stock_QLD_LGA!$A:$A,C130,Stock_QLD_LGA!$B:$B,Inputs!$B$23))</f>
        <v>97.76</v>
      </c>
      <c r="P130" s="16" t="n">
        <f aca="false">IF(A130="NSW",SUMIFS(Stock_NSW_LGA!$M:$M,Stock_NSW_LGA!$A:$A,C130,Stock_NSW_LGA!$B:$B,Inputs!$B$22),"n/a")</f>
        <v>7601.171</v>
      </c>
      <c r="Q130" s="21" t="n">
        <f aca="false">IF(A130="NSW",IF(P130&gt;0,O130/P130*1000,""),"n/a")</f>
        <v>12.8611762582371</v>
      </c>
      <c r="R130" s="21" t="n">
        <f aca="false">O130/E130*1000</f>
        <v>20.4219761855024</v>
      </c>
      <c r="S130" s="8" t="n">
        <f aca="false">IF(G130&gt;=Inputs!$B$12,1,0)</f>
        <v>1</v>
      </c>
      <c r="T130" s="22" t="n">
        <f aca="false">IFERROR(SUMIFS(Flow_LGA_Month!$K:$K,Flow_LGA_Month!$A:$A,A130,Flow_LGA_Month!$B:$B,C130,Flow_LGA_Month!$C:$C,"&gt;="&amp;Inputs!$B$28,Flow_LGA_Month!$C:$C,"&lt;="&amp;Inputs!$B$29)/SUMIFS(Flow_LGA_Month!$N:$N,Flow_LGA_Month!$A:$A,A130,Flow_LGA_Month!$B:$B,C130,Flow_LGA_Month!$C:$C,"&gt;="&amp;Inputs!$B$28,Flow_LGA_Month!$C:$C,"&lt;="&amp;Inputs!$B$29),"")</f>
        <v>0.100648624468799</v>
      </c>
      <c r="U130" s="22" t="n">
        <f aca="false">IFERROR(SUMIFS(Flow_LGA_Month!$K:$K,Flow_LGA_Month!$A:$A,A130,Flow_LGA_Month!$B:$B,C130,Flow_LGA_Month!$C:$C,"&gt;="&amp;Inputs!$B$30,Flow_LGA_Month!$C:$C,"&lt;="&amp;Inputs!$B$31)/SUMIFS(Flow_LGA_Month!$N:$N,Flow_LGA_Month!$A:$A,A130,Flow_LGA_Month!$B:$B,C130,Flow_LGA_Month!$C:$C,"&gt;="&amp;Inputs!$B$30,Flow_LGA_Month!$C:$C,"&lt;="&amp;Inputs!$B$31),"")</f>
        <v>0.0250361633470569</v>
      </c>
      <c r="V130" s="21" t="n">
        <f aca="false">IF(AND(ISNUMBER(T130),ISNUMBER(U130)),(T130-U130)*100,"")</f>
        <v>7.56124611217421</v>
      </c>
    </row>
    <row r="131" customFormat="false" ht="15" hidden="false" customHeight="false" outlineLevel="0" collapsed="false">
      <c r="A131" s="0" t="s">
        <v>9</v>
      </c>
      <c r="B131" s="0" t="n">
        <v>15300</v>
      </c>
      <c r="C131" s="0" t="s">
        <v>481</v>
      </c>
      <c r="D131" s="31" t="n">
        <v>56977</v>
      </c>
      <c r="E131" s="16" t="n">
        <v>8123</v>
      </c>
      <c r="F131" s="0" t="n">
        <v>2</v>
      </c>
      <c r="G131" s="16" t="n">
        <f aca="false">SUMIFS(Flow_LGA_Month!$N:$N,Flow_LGA_Month!$A:$A,A131,Flow_LGA_Month!$B:$B,C131,Flow_LGA_Month!$C:$C,"&gt;="&amp;IF(A131="NSW",Inputs!$B$18,Inputs!$B$19))</f>
        <v>315.486</v>
      </c>
      <c r="H131" s="16" t="n">
        <f aca="false">SUMIFS(Flow_LGA_Month!$K:$K,Flow_LGA_Month!$A:$A,A131,Flow_LGA_Month!$B:$B,C131,Flow_LGA_Month!$C:$C,"&gt;="&amp;IF(A131="NSW",Inputs!$B$18,Inputs!$B$19))</f>
        <v>5.1</v>
      </c>
      <c r="I131" s="16" t="n">
        <f aca="false">IF(A131="NSW",SUMIFS(Flow_LGA_Month!$L:$L,Flow_LGA_Month!$A:$A,A131,Flow_LGA_Month!$B:$B,C131,Flow_LGA_Month!$C:$C,"&gt;="&amp;IF(A131="NSW",Inputs!$B$18,Inputs!$B$19)),"n/a")</f>
        <v>5.1</v>
      </c>
      <c r="J131" s="22" t="n">
        <f aca="false">IF(G131&gt;0,H131/G131,"")</f>
        <v>0.0161655350792111</v>
      </c>
      <c r="K131" s="16" t="n">
        <f aca="false">SUMIFS(Flow_LGA_Month!$N:$N,Flow_LGA_Month!$A:$A,A131,Flow_LGA_Month!$B:$B,C131,Flow_LGA_Month!$C:$C,"&lt;="&amp;Inputs!$B$21)</f>
        <v>397.188</v>
      </c>
      <c r="L131" s="16" t="n">
        <f aca="false">SUMIFS(Flow_LGA_Month!$K:$K,Flow_LGA_Month!$A:$A,A131,Flow_LGA_Month!$B:$B,C131,Flow_LGA_Month!$C:$C,"&lt;="&amp;Inputs!$B$21)</f>
        <v>1.275</v>
      </c>
      <c r="M131" s="22" t="n">
        <f aca="false">IF(K131&gt;0,L131/K131,"")</f>
        <v>0.0032100667693888</v>
      </c>
      <c r="N131" s="21" t="n">
        <f aca="false">IF(AND(G131&gt;0,K131&gt;0),(J131-M131)*100,"")</f>
        <v>1.29554683098223</v>
      </c>
      <c r="O131" s="16" t="n">
        <f aca="false">IF(A131="NSW",SUMIFS(Stock_NSW_LGA!$J:$J,Stock_NSW_LGA!$A:$A,C131,Stock_NSW_LGA!$B:$B,Inputs!$B$22),SUMIFS(Stock_QLD_LGA!$D:$D,Stock_QLD_LGA!$A:$A,C131,Stock_QLD_LGA!$B:$B,Inputs!$B$23))</f>
        <v>16.64</v>
      </c>
      <c r="P131" s="16" t="n">
        <f aca="false">IF(A131="NSW",SUMIFS(Stock_NSW_LGA!$M:$M,Stock_NSW_LGA!$A:$A,C131,Stock_NSW_LGA!$B:$B,Inputs!$B$22),"n/a")</f>
        <v>9603.812</v>
      </c>
      <c r="Q131" s="21" t="n">
        <f aca="false">IF(A131="NSW",IF(P131&gt;0,O131/P131*1000,""),"n/a")</f>
        <v>1.73264532875071</v>
      </c>
      <c r="R131" s="21" t="n">
        <f aca="false">O131/E131*1000</f>
        <v>2.04850424719931</v>
      </c>
      <c r="S131" s="8" t="n">
        <f aca="false">IF(G131&gt;=Inputs!$B$12,1,0)</f>
        <v>1</v>
      </c>
      <c r="T131" s="22" t="n">
        <f aca="false">IFERROR(SUMIFS(Flow_LGA_Month!$K:$K,Flow_LGA_Month!$A:$A,A131,Flow_LGA_Month!$B:$B,C131,Flow_LGA_Month!$C:$C,"&gt;="&amp;Inputs!$B$28,Flow_LGA_Month!$C:$C,"&lt;="&amp;Inputs!$B$29)/SUMIFS(Flow_LGA_Month!$N:$N,Flow_LGA_Month!$A:$A,A131,Flow_LGA_Month!$B:$B,C131,Flow_LGA_Month!$C:$C,"&gt;="&amp;Inputs!$B$28,Flow_LGA_Month!$C:$C,"&lt;="&amp;Inputs!$B$29),"")</f>
        <v>0.0323032195542156</v>
      </c>
      <c r="U131" s="22" t="n">
        <f aca="false">IFERROR(SUMIFS(Flow_LGA_Month!$K:$K,Flow_LGA_Month!$A:$A,A131,Flow_LGA_Month!$B:$B,C131,Flow_LGA_Month!$C:$C,"&gt;="&amp;Inputs!$B$30,Flow_LGA_Month!$C:$C,"&lt;="&amp;Inputs!$B$31)/SUMIFS(Flow_LGA_Month!$N:$N,Flow_LGA_Month!$A:$A,A131,Flow_LGA_Month!$B:$B,C131,Flow_LGA_Month!$C:$C,"&gt;="&amp;Inputs!$B$30,Flow_LGA_Month!$C:$C,"&lt;="&amp;Inputs!$B$31),"")</f>
        <v>0</v>
      </c>
      <c r="V131" s="21" t="n">
        <f aca="false">IF(AND(ISNUMBER(T131),ISNUMBER(U131)),(T131-U131)*100,"")</f>
        <v>3.23032195542156</v>
      </c>
    </row>
    <row r="132" customFormat="false" ht="15" hidden="false" customHeight="false" outlineLevel="0" collapsed="false">
      <c r="A132" s="0" t="s">
        <v>9</v>
      </c>
      <c r="B132" s="0" t="n">
        <v>11750</v>
      </c>
      <c r="C132" s="0" t="s">
        <v>482</v>
      </c>
      <c r="D132" s="31" t="n">
        <v>60262</v>
      </c>
      <c r="E132" s="16" t="n">
        <v>2554</v>
      </c>
      <c r="F132" s="0" t="n">
        <v>3</v>
      </c>
      <c r="G132" s="16" t="n">
        <f aca="false">SUMIFS(Flow_LGA_Month!$N:$N,Flow_LGA_Month!$A:$A,A132,Flow_LGA_Month!$B:$B,C132,Flow_LGA_Month!$C:$C,"&gt;="&amp;IF(A132="NSW",Inputs!$B$18,Inputs!$B$19))</f>
        <v>141.576</v>
      </c>
      <c r="H132" s="16" t="n">
        <f aca="false">SUMIFS(Flow_LGA_Month!$K:$K,Flow_LGA_Month!$A:$A,A132,Flow_LGA_Month!$B:$B,C132,Flow_LGA_Month!$C:$C,"&gt;="&amp;IF(A132="NSW",Inputs!$B$18,Inputs!$B$19))</f>
        <v>1.275</v>
      </c>
      <c r="I132" s="16" t="n">
        <f aca="false">IF(A132="NSW",SUMIFS(Flow_LGA_Month!$L:$L,Flow_LGA_Month!$A:$A,A132,Flow_LGA_Month!$B:$B,C132,Flow_LGA_Month!$C:$C,"&gt;="&amp;IF(A132="NSW",Inputs!$B$18,Inputs!$B$19)),"n/a")</f>
        <v>2.55</v>
      </c>
      <c r="J132" s="22" t="n">
        <f aca="false">IF(G132&gt;0,H132/G132,"")</f>
        <v>0.00900576368876081</v>
      </c>
      <c r="K132" s="16" t="n">
        <f aca="false">SUMIFS(Flow_LGA_Month!$N:$N,Flow_LGA_Month!$A:$A,A132,Flow_LGA_Month!$B:$B,C132,Flow_LGA_Month!$C:$C,"&lt;="&amp;Inputs!$B$21)</f>
        <v>132.787</v>
      </c>
      <c r="L132" s="16" t="n">
        <f aca="false">SUMIFS(Flow_LGA_Month!$K:$K,Flow_LGA_Month!$A:$A,A132,Flow_LGA_Month!$B:$B,C132,Flow_LGA_Month!$C:$C,"&lt;="&amp;Inputs!$B$21)</f>
        <v>0</v>
      </c>
      <c r="M132" s="22" t="n">
        <f aca="false">IF(K132&gt;0,L132/K132,"")</f>
        <v>0</v>
      </c>
      <c r="N132" s="21" t="n">
        <f aca="false">IF(AND(G132&gt;0,K132&gt;0),(J132-M132)*100,"")</f>
        <v>0.900576368876081</v>
      </c>
      <c r="O132" s="16" t="n">
        <f aca="false">IF(A132="NSW",SUMIFS(Stock_NSW_LGA!$J:$J,Stock_NSW_LGA!$A:$A,C132,Stock_NSW_LGA!$B:$B,Inputs!$B$22),SUMIFS(Stock_QLD_LGA!$D:$D,Stock_QLD_LGA!$A:$A,C132,Stock_QLD_LGA!$B:$B,Inputs!$B$23))</f>
        <v>4.16</v>
      </c>
      <c r="P132" s="16" t="n">
        <f aca="false">IF(A132="NSW",SUMIFS(Stock_NSW_LGA!$M:$M,Stock_NSW_LGA!$A:$A,C132,Stock_NSW_LGA!$B:$B,Inputs!$B$22),"n/a")</f>
        <v>3641.668</v>
      </c>
      <c r="Q132" s="21" t="n">
        <f aca="false">IF(A132="NSW",IF(P132&gt;0,O132/P132*1000,""),"n/a")</f>
        <v>1.1423336778641</v>
      </c>
      <c r="R132" s="21" t="n">
        <f aca="false">O132/E132*1000</f>
        <v>1.62881754111198</v>
      </c>
      <c r="S132" s="8" t="n">
        <f aca="false">IF(G132&gt;=Inputs!$B$12,1,0)</f>
        <v>0</v>
      </c>
      <c r="T132" s="22" t="n">
        <f aca="false">IFERROR(SUMIFS(Flow_LGA_Month!$K:$K,Flow_LGA_Month!$A:$A,A132,Flow_LGA_Month!$B:$B,C132,Flow_LGA_Month!$C:$C,"&gt;="&amp;Inputs!$B$28,Flow_LGA_Month!$C:$C,"&lt;="&amp;Inputs!$B$29)/SUMIFS(Flow_LGA_Month!$N:$N,Flow_LGA_Month!$A:$A,A132,Flow_LGA_Month!$B:$B,C132,Flow_LGA_Month!$C:$C,"&gt;="&amp;Inputs!$B$28,Flow_LGA_Month!$C:$C,"&lt;="&amp;Inputs!$B$29),"")</f>
        <v>0.015547263681592</v>
      </c>
      <c r="U132" s="22" t="n">
        <f aca="false">IFERROR(SUMIFS(Flow_LGA_Month!$K:$K,Flow_LGA_Month!$A:$A,A132,Flow_LGA_Month!$B:$B,C132,Flow_LGA_Month!$C:$C,"&gt;="&amp;Inputs!$B$30,Flow_LGA_Month!$C:$C,"&lt;="&amp;Inputs!$B$31)/SUMIFS(Flow_LGA_Month!$N:$N,Flow_LGA_Month!$A:$A,A132,Flow_LGA_Month!$B:$B,C132,Flow_LGA_Month!$C:$C,"&gt;="&amp;Inputs!$B$30,Flow_LGA_Month!$C:$C,"&lt;="&amp;Inputs!$B$31),"")</f>
        <v>0.0163008041730059</v>
      </c>
      <c r="V132" s="21" t="n">
        <f aca="false">IF(AND(ISNUMBER(T132),ISNUMBER(U132)),(T132-U132)*100,"")</f>
        <v>-0.0753540491413829</v>
      </c>
    </row>
    <row r="133" customFormat="false" ht="15" hidden="false" customHeight="false" outlineLevel="0" collapsed="false">
      <c r="A133" s="0" t="s">
        <v>10</v>
      </c>
      <c r="B133" s="0" t="n">
        <v>32260</v>
      </c>
      <c r="C133" s="0" t="s">
        <v>483</v>
      </c>
      <c r="D133" s="31" t="n">
        <v>40684</v>
      </c>
      <c r="E133" s="16" t="n">
        <v>20534</v>
      </c>
      <c r="F133" s="0" t="n">
        <v>1</v>
      </c>
      <c r="G133" s="16" t="n">
        <f aca="false">SUMIFS(Flow_LGA_Month!$N:$N,Flow_LGA_Month!$A:$A,A133,Flow_LGA_Month!$B:$B,C133,Flow_LGA_Month!$C:$C,"&gt;="&amp;IF(A133="NSW",Inputs!$B$18,Inputs!$B$19))</f>
        <v>520</v>
      </c>
      <c r="H133" s="16" t="n">
        <f aca="false">SUMIFS(Flow_LGA_Month!$K:$K,Flow_LGA_Month!$A:$A,A133,Flow_LGA_Month!$B:$B,C133,Flow_LGA_Month!$C:$C,"&gt;="&amp;IF(A133="NSW",Inputs!$B$18,Inputs!$B$19))</f>
        <v>36</v>
      </c>
      <c r="I133" s="16" t="str">
        <f aca="false">IF(A133="NSW",SUMIFS(Flow_LGA_Month!$L:$L,Flow_LGA_Month!$A:$A,A133,Flow_LGA_Month!$B:$B,C133,Flow_LGA_Month!$C:$C,"&gt;="&amp;IF(A133="NSW",Inputs!$B$18,Inputs!$B$19)),"n/a")</f>
        <v>n/a</v>
      </c>
      <c r="J133" s="22" t="n">
        <f aca="false">IF(G133&gt;0,H133/G133,"")</f>
        <v>0.0692307692307692</v>
      </c>
      <c r="K133" s="16" t="n">
        <f aca="false">SUMIFS(Flow_LGA_Month!$N:$N,Flow_LGA_Month!$A:$A,A133,Flow_LGA_Month!$B:$B,C133,Flow_LGA_Month!$C:$C,"&lt;="&amp;Inputs!$B$21)</f>
        <v>480</v>
      </c>
      <c r="L133" s="16" t="n">
        <f aca="false">SUMIFS(Flow_LGA_Month!$K:$K,Flow_LGA_Month!$A:$A,A133,Flow_LGA_Month!$B:$B,C133,Flow_LGA_Month!$C:$C,"&lt;="&amp;Inputs!$B$21)</f>
        <v>13</v>
      </c>
      <c r="M133" s="22" t="n">
        <f aca="false">IF(K133&gt;0,L133/K133,"")</f>
        <v>0.0270833333333333</v>
      </c>
      <c r="N133" s="21" t="n">
        <f aca="false">IF(AND(G133&gt;0,K133&gt;0),(J133-M133)*100,"")</f>
        <v>4.21474358974359</v>
      </c>
      <c r="O133" s="16" t="n">
        <f aca="false">IF(A133="NSW",SUMIFS(Stock_NSW_LGA!$J:$J,Stock_NSW_LGA!$A:$A,C133,Stock_NSW_LGA!$B:$B,Inputs!$B$22),SUMIFS(Stock_QLD_LGA!$D:$D,Stock_QLD_LGA!$A:$A,C133,Stock_QLD_LGA!$B:$B,Inputs!$B$23))</f>
        <v>116</v>
      </c>
      <c r="P133" s="16" t="str">
        <f aca="false">IF(A133="NSW",SUMIFS(Stock_NSW_LGA!$M:$M,Stock_NSW_LGA!$A:$A,C133,Stock_NSW_LGA!$B:$B,Inputs!$B$22),"n/a")</f>
        <v>n/a</v>
      </c>
      <c r="Q133" s="21" t="str">
        <f aca="false">IF(A133="NSW",IF(P133&gt;0,O133/P133*1000,""),"n/a")</f>
        <v>n/a</v>
      </c>
      <c r="R133" s="21" t="n">
        <f aca="false">O133/E133*1000</f>
        <v>5.64916723483004</v>
      </c>
      <c r="S133" s="8" t="n">
        <f aca="false">IF(G133&gt;=Inputs!$B$12,1,0)</f>
        <v>1</v>
      </c>
      <c r="T133" s="22" t="n">
        <f aca="false">IFERROR(SUMIFS(Flow_LGA_Month!$K:$K,Flow_LGA_Month!$A:$A,A133,Flow_LGA_Month!$B:$B,C133,Flow_LGA_Month!$C:$C,"&gt;="&amp;Inputs!$B$28,Flow_LGA_Month!$C:$C,"&lt;="&amp;Inputs!$B$29)/SUMIFS(Flow_LGA_Month!$N:$N,Flow_LGA_Month!$A:$A,A133,Flow_LGA_Month!$B:$B,C133,Flow_LGA_Month!$C:$C,"&gt;="&amp;Inputs!$B$28,Flow_LGA_Month!$C:$C,"&lt;="&amp;Inputs!$B$29),"")</f>
        <v>0.108614232209738</v>
      </c>
      <c r="U133" s="22" t="n">
        <f aca="false">IFERROR(SUMIFS(Flow_LGA_Month!$K:$K,Flow_LGA_Month!$A:$A,A133,Flow_LGA_Month!$B:$B,C133,Flow_LGA_Month!$C:$C,"&gt;="&amp;Inputs!$B$30,Flow_LGA_Month!$C:$C,"&lt;="&amp;Inputs!$B$31)/SUMIFS(Flow_LGA_Month!$N:$N,Flow_LGA_Month!$A:$A,A133,Flow_LGA_Month!$B:$B,C133,Flow_LGA_Month!$C:$C,"&gt;="&amp;Inputs!$B$30,Flow_LGA_Month!$C:$C,"&lt;="&amp;Inputs!$B$31),"")</f>
        <v>0.0318725099601594</v>
      </c>
      <c r="V133" s="21" t="n">
        <f aca="false">IF(AND(ISNUMBER(T133),ISNUMBER(U133)),(T133-U133)*100,"")</f>
        <v>7.67417222495785</v>
      </c>
    </row>
    <row r="134" customFormat="false" ht="15" hidden="false" customHeight="false" outlineLevel="0" collapsed="false">
      <c r="A134" s="0" t="s">
        <v>10</v>
      </c>
      <c r="B134" s="0" t="n">
        <v>36820</v>
      </c>
      <c r="C134" s="0" t="s">
        <v>484</v>
      </c>
      <c r="D134" s="31" t="n">
        <v>41040</v>
      </c>
      <c r="E134" s="16" t="n">
        <v>17841</v>
      </c>
      <c r="F134" s="0" t="n">
        <v>1</v>
      </c>
      <c r="G134" s="16" t="n">
        <f aca="false">SUMIFS(Flow_LGA_Month!$N:$N,Flow_LGA_Month!$A:$A,A134,Flow_LGA_Month!$B:$B,C134,Flow_LGA_Month!$C:$C,"&gt;="&amp;IF(A134="NSW",Inputs!$B$18,Inputs!$B$19))</f>
        <v>437</v>
      </c>
      <c r="H134" s="16" t="n">
        <f aca="false">SUMIFS(Flow_LGA_Month!$K:$K,Flow_LGA_Month!$A:$A,A134,Flow_LGA_Month!$B:$B,C134,Flow_LGA_Month!$C:$C,"&gt;="&amp;IF(A134="NSW",Inputs!$B$18,Inputs!$B$19))</f>
        <v>57</v>
      </c>
      <c r="I134" s="16" t="str">
        <f aca="false">IF(A134="NSW",SUMIFS(Flow_LGA_Month!$L:$L,Flow_LGA_Month!$A:$A,A134,Flow_LGA_Month!$B:$B,C134,Flow_LGA_Month!$C:$C,"&gt;="&amp;IF(A134="NSW",Inputs!$B$18,Inputs!$B$19)),"n/a")</f>
        <v>n/a</v>
      </c>
      <c r="J134" s="22" t="n">
        <f aca="false">IF(G134&gt;0,H134/G134,"")</f>
        <v>0.130434782608696</v>
      </c>
      <c r="K134" s="16" t="n">
        <f aca="false">SUMIFS(Flow_LGA_Month!$N:$N,Flow_LGA_Month!$A:$A,A134,Flow_LGA_Month!$B:$B,C134,Flow_LGA_Month!$C:$C,"&lt;="&amp;Inputs!$B$21)</f>
        <v>434</v>
      </c>
      <c r="L134" s="16" t="n">
        <f aca="false">SUMIFS(Flow_LGA_Month!$K:$K,Flow_LGA_Month!$A:$A,A134,Flow_LGA_Month!$B:$B,C134,Flow_LGA_Month!$C:$C,"&lt;="&amp;Inputs!$B$21)</f>
        <v>21</v>
      </c>
      <c r="M134" s="22" t="n">
        <f aca="false">IF(K134&gt;0,L134/K134,"")</f>
        <v>0.0483870967741936</v>
      </c>
      <c r="N134" s="21" t="n">
        <f aca="false">IF(AND(G134&gt;0,K134&gt;0),(J134-M134)*100,"")</f>
        <v>8.20476858345021</v>
      </c>
      <c r="O134" s="16" t="n">
        <f aca="false">IF(A134="NSW",SUMIFS(Stock_NSW_LGA!$J:$J,Stock_NSW_LGA!$A:$A,C134,Stock_NSW_LGA!$B:$B,Inputs!$B$22),SUMIFS(Stock_QLD_LGA!$D:$D,Stock_QLD_LGA!$A:$A,C134,Stock_QLD_LGA!$B:$B,Inputs!$B$23))</f>
        <v>162</v>
      </c>
      <c r="P134" s="16" t="str">
        <f aca="false">IF(A134="NSW",SUMIFS(Stock_NSW_LGA!$M:$M,Stock_NSW_LGA!$A:$A,C134,Stock_NSW_LGA!$B:$B,Inputs!$B$22),"n/a")</f>
        <v>n/a</v>
      </c>
      <c r="Q134" s="21" t="str">
        <f aca="false">IF(A134="NSW",IF(P134&gt;0,O134/P134*1000,""),"n/a")</f>
        <v>n/a</v>
      </c>
      <c r="R134" s="21" t="n">
        <f aca="false">O134/E134*1000</f>
        <v>9.08020850849168</v>
      </c>
      <c r="S134" s="8" t="n">
        <f aca="false">IF(G134&gt;=Inputs!$B$12,1,0)</f>
        <v>1</v>
      </c>
      <c r="T134" s="22" t="n">
        <f aca="false">IFERROR(SUMIFS(Flow_LGA_Month!$K:$K,Flow_LGA_Month!$A:$A,A134,Flow_LGA_Month!$B:$B,C134,Flow_LGA_Month!$C:$C,"&gt;="&amp;Inputs!$B$28,Flow_LGA_Month!$C:$C,"&lt;="&amp;Inputs!$B$29)/SUMIFS(Flow_LGA_Month!$N:$N,Flow_LGA_Month!$A:$A,A134,Flow_LGA_Month!$B:$B,C134,Flow_LGA_Month!$C:$C,"&gt;="&amp;Inputs!$B$28,Flow_LGA_Month!$C:$C,"&lt;="&amp;Inputs!$B$29),"")</f>
        <v>0.2</v>
      </c>
      <c r="U134" s="22" t="n">
        <f aca="false">IFERROR(SUMIFS(Flow_LGA_Month!$K:$K,Flow_LGA_Month!$A:$A,A134,Flow_LGA_Month!$B:$B,C134,Flow_LGA_Month!$C:$C,"&gt;="&amp;Inputs!$B$30,Flow_LGA_Month!$C:$C,"&lt;="&amp;Inputs!$B$31)/SUMIFS(Flow_LGA_Month!$N:$N,Flow_LGA_Month!$A:$A,A134,Flow_LGA_Month!$B:$B,C134,Flow_LGA_Month!$C:$C,"&gt;="&amp;Inputs!$B$30,Flow_LGA_Month!$C:$C,"&lt;="&amp;Inputs!$B$31),"")</f>
        <v>0.0393013100436681</v>
      </c>
      <c r="V134" s="21" t="n">
        <f aca="false">IF(AND(ISNUMBER(T134),ISNUMBER(U134)),(T134-U134)*100,"")</f>
        <v>16.0698689956332</v>
      </c>
    </row>
    <row r="135" customFormat="false" ht="15" hidden="false" customHeight="false" outlineLevel="0" collapsed="false">
      <c r="A135" s="0" t="s">
        <v>10</v>
      </c>
      <c r="B135" s="0" t="n">
        <v>34880</v>
      </c>
      <c r="C135" s="0" t="s">
        <v>485</v>
      </c>
      <c r="D135" s="31" t="n">
        <v>41391</v>
      </c>
      <c r="E135" s="16" t="n">
        <v>15805</v>
      </c>
      <c r="F135" s="0" t="n">
        <v>1</v>
      </c>
      <c r="G135" s="16" t="n">
        <f aca="false">SUMIFS(Flow_LGA_Month!$N:$N,Flow_LGA_Month!$A:$A,A135,Flow_LGA_Month!$B:$B,C135,Flow_LGA_Month!$C:$C,"&gt;="&amp;IF(A135="NSW",Inputs!$B$18,Inputs!$B$19))</f>
        <v>335</v>
      </c>
      <c r="H135" s="16" t="n">
        <f aca="false">SUMIFS(Flow_LGA_Month!$K:$K,Flow_LGA_Month!$A:$A,A135,Flow_LGA_Month!$B:$B,C135,Flow_LGA_Month!$C:$C,"&gt;="&amp;IF(A135="NSW",Inputs!$B$18,Inputs!$B$19))</f>
        <v>47</v>
      </c>
      <c r="I135" s="16" t="str">
        <f aca="false">IF(A135="NSW",SUMIFS(Flow_LGA_Month!$L:$L,Flow_LGA_Month!$A:$A,A135,Flow_LGA_Month!$B:$B,C135,Flow_LGA_Month!$C:$C,"&gt;="&amp;IF(A135="NSW",Inputs!$B$18,Inputs!$B$19)),"n/a")</f>
        <v>n/a</v>
      </c>
      <c r="J135" s="22" t="n">
        <f aca="false">IF(G135&gt;0,H135/G135,"")</f>
        <v>0.140298507462687</v>
      </c>
      <c r="K135" s="16" t="n">
        <f aca="false">SUMIFS(Flow_LGA_Month!$N:$N,Flow_LGA_Month!$A:$A,A135,Flow_LGA_Month!$B:$B,C135,Flow_LGA_Month!$C:$C,"&lt;="&amp;Inputs!$B$21)</f>
        <v>300</v>
      </c>
      <c r="L135" s="16" t="n">
        <f aca="false">SUMIFS(Flow_LGA_Month!$K:$K,Flow_LGA_Month!$A:$A,A135,Flow_LGA_Month!$B:$B,C135,Flow_LGA_Month!$C:$C,"&lt;="&amp;Inputs!$B$21)</f>
        <v>14</v>
      </c>
      <c r="M135" s="22" t="n">
        <f aca="false">IF(K135&gt;0,L135/K135,"")</f>
        <v>0.0466666666666667</v>
      </c>
      <c r="N135" s="21" t="n">
        <f aca="false">IF(AND(G135&gt;0,K135&gt;0),(J135-M135)*100,"")</f>
        <v>9.36318407960199</v>
      </c>
      <c r="O135" s="16" t="n">
        <f aca="false">IF(A135="NSW",SUMIFS(Stock_NSW_LGA!$J:$J,Stock_NSW_LGA!$A:$A,C135,Stock_NSW_LGA!$B:$B,Inputs!$B$22),SUMIFS(Stock_QLD_LGA!$D:$D,Stock_QLD_LGA!$A:$A,C135,Stock_QLD_LGA!$B:$B,Inputs!$B$23))</f>
        <v>125</v>
      </c>
      <c r="P135" s="16" t="str">
        <f aca="false">IF(A135="NSW",SUMIFS(Stock_NSW_LGA!$M:$M,Stock_NSW_LGA!$A:$A,C135,Stock_NSW_LGA!$B:$B,Inputs!$B$22),"n/a")</f>
        <v>n/a</v>
      </c>
      <c r="Q135" s="21" t="str">
        <f aca="false">IF(A135="NSW",IF(P135&gt;0,O135/P135*1000,""),"n/a")</f>
        <v>n/a</v>
      </c>
      <c r="R135" s="21" t="n">
        <f aca="false">O135/E135*1000</f>
        <v>7.9088895919013</v>
      </c>
      <c r="S135" s="8" t="n">
        <f aca="false">IF(G135&gt;=Inputs!$B$12,1,0)</f>
        <v>1</v>
      </c>
      <c r="T135" s="22" t="n">
        <f aca="false">IFERROR(SUMIFS(Flow_LGA_Month!$K:$K,Flow_LGA_Month!$A:$A,A135,Flow_LGA_Month!$B:$B,C135,Flow_LGA_Month!$C:$C,"&gt;="&amp;Inputs!$B$28,Flow_LGA_Month!$C:$C,"&lt;="&amp;Inputs!$B$29)/SUMIFS(Flow_LGA_Month!$N:$N,Flow_LGA_Month!$A:$A,A135,Flow_LGA_Month!$B:$B,C135,Flow_LGA_Month!$C:$C,"&gt;="&amp;Inputs!$B$28,Flow_LGA_Month!$C:$C,"&lt;="&amp;Inputs!$B$29),"")</f>
        <v>0.207865168539326</v>
      </c>
      <c r="U135" s="22" t="n">
        <f aca="false">IFERROR(SUMIFS(Flow_LGA_Month!$K:$K,Flow_LGA_Month!$A:$A,A135,Flow_LGA_Month!$B:$B,C135,Flow_LGA_Month!$C:$C,"&gt;="&amp;Inputs!$B$30,Flow_LGA_Month!$C:$C,"&lt;="&amp;Inputs!$B$31)/SUMIFS(Flow_LGA_Month!$N:$N,Flow_LGA_Month!$A:$A,A135,Flow_LGA_Month!$B:$B,C135,Flow_LGA_Month!$C:$C,"&gt;="&amp;Inputs!$B$30,Flow_LGA_Month!$C:$C,"&lt;="&amp;Inputs!$B$31),"")</f>
        <v>0.0614525139664804</v>
      </c>
      <c r="V135" s="21" t="n">
        <f aca="false">IF(AND(ISNUMBER(T135),ISNUMBER(U135)),(T135-U135)*100,"")</f>
        <v>14.6412654572845</v>
      </c>
    </row>
    <row r="136" customFormat="false" ht="15" hidden="false" customHeight="false" outlineLevel="0" collapsed="false">
      <c r="A136" s="0" t="s">
        <v>10</v>
      </c>
      <c r="B136" s="0" t="n">
        <v>36660</v>
      </c>
      <c r="C136" s="0" t="s">
        <v>486</v>
      </c>
      <c r="D136" s="31" t="n">
        <v>41880</v>
      </c>
      <c r="E136" s="16" t="n">
        <v>23139</v>
      </c>
      <c r="F136" s="0" t="n">
        <v>1</v>
      </c>
      <c r="G136" s="16" t="n">
        <f aca="false">SUMIFS(Flow_LGA_Month!$N:$N,Flow_LGA_Month!$A:$A,A136,Flow_LGA_Month!$B:$B,C136,Flow_LGA_Month!$C:$C,"&gt;="&amp;IF(A136="NSW",Inputs!$B$18,Inputs!$B$19))</f>
        <v>670</v>
      </c>
      <c r="H136" s="16" t="n">
        <f aca="false">SUMIFS(Flow_LGA_Month!$K:$K,Flow_LGA_Month!$A:$A,A136,Flow_LGA_Month!$B:$B,C136,Flow_LGA_Month!$C:$C,"&gt;="&amp;IF(A136="NSW",Inputs!$B$18,Inputs!$B$19))</f>
        <v>62</v>
      </c>
      <c r="I136" s="16" t="str">
        <f aca="false">IF(A136="NSW",SUMIFS(Flow_LGA_Month!$L:$L,Flow_LGA_Month!$A:$A,A136,Flow_LGA_Month!$B:$B,C136,Flow_LGA_Month!$C:$C,"&gt;="&amp;IF(A136="NSW",Inputs!$B$18,Inputs!$B$19)),"n/a")</f>
        <v>n/a</v>
      </c>
      <c r="J136" s="22" t="n">
        <f aca="false">IF(G136&gt;0,H136/G136,"")</f>
        <v>0.0925373134328358</v>
      </c>
      <c r="K136" s="16" t="n">
        <f aca="false">SUMIFS(Flow_LGA_Month!$N:$N,Flow_LGA_Month!$A:$A,A136,Flow_LGA_Month!$B:$B,C136,Flow_LGA_Month!$C:$C,"&lt;="&amp;Inputs!$B$21)</f>
        <v>717</v>
      </c>
      <c r="L136" s="16" t="n">
        <f aca="false">SUMIFS(Flow_LGA_Month!$K:$K,Flow_LGA_Month!$A:$A,A136,Flow_LGA_Month!$B:$B,C136,Flow_LGA_Month!$C:$C,"&lt;="&amp;Inputs!$B$21)</f>
        <v>25</v>
      </c>
      <c r="M136" s="22" t="n">
        <f aca="false">IF(K136&gt;0,L136/K136,"")</f>
        <v>0.0348675034867504</v>
      </c>
      <c r="N136" s="21" t="n">
        <f aca="false">IF(AND(G136&gt;0,K136&gt;0),(J136-M136)*100,"")</f>
        <v>5.76698099460855</v>
      </c>
      <c r="O136" s="16" t="n">
        <f aca="false">IF(A136="NSW",SUMIFS(Stock_NSW_LGA!$J:$J,Stock_NSW_LGA!$A:$A,C136,Stock_NSW_LGA!$B:$B,Inputs!$B$22),SUMIFS(Stock_QLD_LGA!$D:$D,Stock_QLD_LGA!$A:$A,C136,Stock_QLD_LGA!$B:$B,Inputs!$B$23))</f>
        <v>188</v>
      </c>
      <c r="P136" s="16" t="str">
        <f aca="false">IF(A136="NSW",SUMIFS(Stock_NSW_LGA!$M:$M,Stock_NSW_LGA!$A:$A,C136,Stock_NSW_LGA!$B:$B,Inputs!$B$22),"n/a")</f>
        <v>n/a</v>
      </c>
      <c r="Q136" s="21" t="str">
        <f aca="false">IF(A136="NSW",IF(P136&gt;0,O136/P136*1000,""),"n/a")</f>
        <v>n/a</v>
      </c>
      <c r="R136" s="21" t="n">
        <f aca="false">O136/E136*1000</f>
        <v>8.12481092527767</v>
      </c>
      <c r="S136" s="8" t="n">
        <f aca="false">IF(G136&gt;=Inputs!$B$12,1,0)</f>
        <v>1</v>
      </c>
      <c r="T136" s="22" t="n">
        <f aca="false">IFERROR(SUMIFS(Flow_LGA_Month!$K:$K,Flow_LGA_Month!$A:$A,A136,Flow_LGA_Month!$B:$B,C136,Flow_LGA_Month!$C:$C,"&gt;="&amp;Inputs!$B$28,Flow_LGA_Month!$C:$C,"&lt;="&amp;Inputs!$B$29)/SUMIFS(Flow_LGA_Month!$N:$N,Flow_LGA_Month!$A:$A,A136,Flow_LGA_Month!$B:$B,C136,Flow_LGA_Month!$C:$C,"&gt;="&amp;Inputs!$B$28,Flow_LGA_Month!$C:$C,"&lt;="&amp;Inputs!$B$29),"")</f>
        <v>0.127937336814621</v>
      </c>
      <c r="U136" s="22" t="n">
        <f aca="false">IFERROR(SUMIFS(Flow_LGA_Month!$K:$K,Flow_LGA_Month!$A:$A,A136,Flow_LGA_Month!$B:$B,C136,Flow_LGA_Month!$C:$C,"&gt;="&amp;Inputs!$B$30,Flow_LGA_Month!$C:$C,"&lt;="&amp;Inputs!$B$31)/SUMIFS(Flow_LGA_Month!$N:$N,Flow_LGA_Month!$A:$A,A136,Flow_LGA_Month!$B:$B,C136,Flow_LGA_Month!$C:$C,"&gt;="&amp;Inputs!$B$30,Flow_LGA_Month!$C:$C,"&lt;="&amp;Inputs!$B$31),"")</f>
        <v>0.0355029585798817</v>
      </c>
      <c r="V136" s="21" t="n">
        <f aca="false">IF(AND(ISNUMBER(T136),ISNUMBER(U136)),(T136-U136)*100,"")</f>
        <v>9.24343782347398</v>
      </c>
    </row>
    <row r="137" customFormat="false" ht="15" hidden="false" customHeight="false" outlineLevel="0" collapsed="false">
      <c r="A137" s="0" t="s">
        <v>10</v>
      </c>
      <c r="B137" s="0" t="n">
        <v>33620</v>
      </c>
      <c r="C137" s="0" t="s">
        <v>487</v>
      </c>
      <c r="D137" s="31" t="n">
        <v>43380</v>
      </c>
      <c r="E137" s="16" t="n">
        <v>32535</v>
      </c>
      <c r="F137" s="0" t="n">
        <v>1</v>
      </c>
      <c r="G137" s="16" t="n">
        <f aca="false">SUMIFS(Flow_LGA_Month!$N:$N,Flow_LGA_Month!$A:$A,A137,Flow_LGA_Month!$B:$B,C137,Flow_LGA_Month!$C:$C,"&gt;="&amp;IF(A137="NSW",Inputs!$B$18,Inputs!$B$19))</f>
        <v>1025</v>
      </c>
      <c r="H137" s="16" t="n">
        <f aca="false">SUMIFS(Flow_LGA_Month!$K:$K,Flow_LGA_Month!$A:$A,A137,Flow_LGA_Month!$B:$B,C137,Flow_LGA_Month!$C:$C,"&gt;="&amp;IF(A137="NSW",Inputs!$B$18,Inputs!$B$19))</f>
        <v>115</v>
      </c>
      <c r="I137" s="16" t="str">
        <f aca="false">IF(A137="NSW",SUMIFS(Flow_LGA_Month!$L:$L,Flow_LGA_Month!$A:$A,A137,Flow_LGA_Month!$B:$B,C137,Flow_LGA_Month!$C:$C,"&gt;="&amp;IF(A137="NSW",Inputs!$B$18,Inputs!$B$19)),"n/a")</f>
        <v>n/a</v>
      </c>
      <c r="J137" s="22" t="n">
        <f aca="false">IF(G137&gt;0,H137/G137,"")</f>
        <v>0.11219512195122</v>
      </c>
      <c r="K137" s="16" t="n">
        <f aca="false">SUMIFS(Flow_LGA_Month!$N:$N,Flow_LGA_Month!$A:$A,A137,Flow_LGA_Month!$B:$B,C137,Flow_LGA_Month!$C:$C,"&lt;="&amp;Inputs!$B$21)</f>
        <v>972</v>
      </c>
      <c r="L137" s="16" t="n">
        <f aca="false">SUMIFS(Flow_LGA_Month!$K:$K,Flow_LGA_Month!$A:$A,A137,Flow_LGA_Month!$B:$B,C137,Flow_LGA_Month!$C:$C,"&lt;="&amp;Inputs!$B$21)</f>
        <v>40</v>
      </c>
      <c r="M137" s="22" t="n">
        <f aca="false">IF(K137&gt;0,L137/K137,"")</f>
        <v>0.0411522633744856</v>
      </c>
      <c r="N137" s="21" t="n">
        <f aca="false">IF(AND(G137&gt;0,K137&gt;0),(J137-M137)*100,"")</f>
        <v>7.10428585767339</v>
      </c>
      <c r="O137" s="16" t="n">
        <f aca="false">IF(A137="NSW",SUMIFS(Stock_NSW_LGA!$J:$J,Stock_NSW_LGA!$A:$A,C137,Stock_NSW_LGA!$B:$B,Inputs!$B$22),SUMIFS(Stock_QLD_LGA!$D:$D,Stock_QLD_LGA!$A:$A,C137,Stock_QLD_LGA!$B:$B,Inputs!$B$23))</f>
        <v>309</v>
      </c>
      <c r="P137" s="16" t="str">
        <f aca="false">IF(A137="NSW",SUMIFS(Stock_NSW_LGA!$M:$M,Stock_NSW_LGA!$A:$A,C137,Stock_NSW_LGA!$B:$B,Inputs!$B$22),"n/a")</f>
        <v>n/a</v>
      </c>
      <c r="Q137" s="21" t="str">
        <f aca="false">IF(A137="NSW",IF(P137&gt;0,O137/P137*1000,""),"n/a")</f>
        <v>n/a</v>
      </c>
      <c r="R137" s="21" t="n">
        <f aca="false">O137/E137*1000</f>
        <v>9.4974642692485</v>
      </c>
      <c r="S137" s="8" t="n">
        <f aca="false">IF(G137&gt;=Inputs!$B$12,1,0)</f>
        <v>1</v>
      </c>
      <c r="T137" s="22" t="n">
        <f aca="false">IFERROR(SUMIFS(Flow_LGA_Month!$K:$K,Flow_LGA_Month!$A:$A,A137,Flow_LGA_Month!$B:$B,C137,Flow_LGA_Month!$C:$C,"&gt;="&amp;Inputs!$B$28,Flow_LGA_Month!$C:$C,"&lt;="&amp;Inputs!$B$29)/SUMIFS(Flow_LGA_Month!$N:$N,Flow_LGA_Month!$A:$A,A137,Flow_LGA_Month!$B:$B,C137,Flow_LGA_Month!$C:$C,"&gt;="&amp;Inputs!$B$28,Flow_LGA_Month!$C:$C,"&lt;="&amp;Inputs!$B$29),"")</f>
        <v>0.164623467600701</v>
      </c>
      <c r="U137" s="22" t="n">
        <f aca="false">IFERROR(SUMIFS(Flow_LGA_Month!$K:$K,Flow_LGA_Month!$A:$A,A137,Flow_LGA_Month!$B:$B,C137,Flow_LGA_Month!$C:$C,"&gt;="&amp;Inputs!$B$30,Flow_LGA_Month!$C:$C,"&lt;="&amp;Inputs!$B$31)/SUMIFS(Flow_LGA_Month!$N:$N,Flow_LGA_Month!$A:$A,A137,Flow_LGA_Month!$B:$B,C137,Flow_LGA_Month!$C:$C,"&gt;="&amp;Inputs!$B$30,Flow_LGA_Month!$C:$C,"&lt;="&amp;Inputs!$B$31),"")</f>
        <v>0.0383211678832117</v>
      </c>
      <c r="V137" s="21" t="n">
        <f aca="false">IF(AND(ISNUMBER(T137),ISNUMBER(U137)),(T137-U137)*100,"")</f>
        <v>12.6302299717489</v>
      </c>
    </row>
    <row r="138" customFormat="false" ht="15" hidden="false" customHeight="false" outlineLevel="0" collapsed="false">
      <c r="A138" s="0" t="s">
        <v>10</v>
      </c>
      <c r="B138" s="0" t="n">
        <v>36630</v>
      </c>
      <c r="C138" s="0" t="s">
        <v>488</v>
      </c>
      <c r="D138" s="31" t="n">
        <v>44378</v>
      </c>
      <c r="E138" s="16" t="n">
        <v>18778</v>
      </c>
      <c r="F138" s="0" t="n">
        <v>1</v>
      </c>
      <c r="G138" s="16" t="n">
        <f aca="false">SUMIFS(Flow_LGA_Month!$N:$N,Flow_LGA_Month!$A:$A,A138,Flow_LGA_Month!$B:$B,C138,Flow_LGA_Month!$C:$C,"&gt;="&amp;IF(A138="NSW",Inputs!$B$18,Inputs!$B$19))</f>
        <v>548</v>
      </c>
      <c r="H138" s="16" t="n">
        <f aca="false">SUMIFS(Flow_LGA_Month!$K:$K,Flow_LGA_Month!$A:$A,A138,Flow_LGA_Month!$B:$B,C138,Flow_LGA_Month!$C:$C,"&gt;="&amp;IF(A138="NSW",Inputs!$B$18,Inputs!$B$19))</f>
        <v>36</v>
      </c>
      <c r="I138" s="16" t="str">
        <f aca="false">IF(A138="NSW",SUMIFS(Flow_LGA_Month!$L:$L,Flow_LGA_Month!$A:$A,A138,Flow_LGA_Month!$B:$B,C138,Flow_LGA_Month!$C:$C,"&gt;="&amp;IF(A138="NSW",Inputs!$B$18,Inputs!$B$19)),"n/a")</f>
        <v>n/a</v>
      </c>
      <c r="J138" s="22" t="n">
        <f aca="false">IF(G138&gt;0,H138/G138,"")</f>
        <v>0.0656934306569343</v>
      </c>
      <c r="K138" s="16" t="n">
        <f aca="false">SUMIFS(Flow_LGA_Month!$N:$N,Flow_LGA_Month!$A:$A,A138,Flow_LGA_Month!$B:$B,C138,Flow_LGA_Month!$C:$C,"&lt;="&amp;Inputs!$B$21)</f>
        <v>585</v>
      </c>
      <c r="L138" s="16" t="n">
        <f aca="false">SUMIFS(Flow_LGA_Month!$K:$K,Flow_LGA_Month!$A:$A,A138,Flow_LGA_Month!$B:$B,C138,Flow_LGA_Month!$C:$C,"&lt;="&amp;Inputs!$B$21)</f>
        <v>21</v>
      </c>
      <c r="M138" s="22" t="n">
        <f aca="false">IF(K138&gt;0,L138/K138,"")</f>
        <v>0.0358974358974359</v>
      </c>
      <c r="N138" s="21" t="n">
        <f aca="false">IF(AND(G138&gt;0,K138&gt;0),(J138-M138)*100,"")</f>
        <v>2.97959947594984</v>
      </c>
      <c r="O138" s="16" t="n">
        <f aca="false">IF(A138="NSW",SUMIFS(Stock_NSW_LGA!$J:$J,Stock_NSW_LGA!$A:$A,C138,Stock_NSW_LGA!$B:$B,Inputs!$B$22),SUMIFS(Stock_QLD_LGA!$D:$D,Stock_QLD_LGA!$A:$A,C138,Stock_QLD_LGA!$B:$B,Inputs!$B$23))</f>
        <v>120</v>
      </c>
      <c r="P138" s="16" t="str">
        <f aca="false">IF(A138="NSW",SUMIFS(Stock_NSW_LGA!$M:$M,Stock_NSW_LGA!$A:$A,C138,Stock_NSW_LGA!$B:$B,Inputs!$B$22),"n/a")</f>
        <v>n/a</v>
      </c>
      <c r="Q138" s="21" t="str">
        <f aca="false">IF(A138="NSW",IF(P138&gt;0,O138/P138*1000,""),"n/a")</f>
        <v>n/a</v>
      </c>
      <c r="R138" s="21" t="n">
        <f aca="false">O138/E138*1000</f>
        <v>6.39045691766961</v>
      </c>
      <c r="S138" s="8" t="n">
        <f aca="false">IF(G138&gt;=Inputs!$B$12,1,0)</f>
        <v>1</v>
      </c>
      <c r="T138" s="22" t="n">
        <f aca="false">IFERROR(SUMIFS(Flow_LGA_Month!$K:$K,Flow_LGA_Month!$A:$A,A138,Flow_LGA_Month!$B:$B,C138,Flow_LGA_Month!$C:$C,"&gt;="&amp;Inputs!$B$28,Flow_LGA_Month!$C:$C,"&lt;="&amp;Inputs!$B$29)/SUMIFS(Flow_LGA_Month!$N:$N,Flow_LGA_Month!$A:$A,A138,Flow_LGA_Month!$B:$B,C138,Flow_LGA_Month!$C:$C,"&gt;="&amp;Inputs!$B$28,Flow_LGA_Month!$C:$C,"&lt;="&amp;Inputs!$B$29),"")</f>
        <v>0.111111111111111</v>
      </c>
      <c r="U138" s="22" t="n">
        <f aca="false">IFERROR(SUMIFS(Flow_LGA_Month!$K:$K,Flow_LGA_Month!$A:$A,A138,Flow_LGA_Month!$B:$B,C138,Flow_LGA_Month!$C:$C,"&gt;="&amp;Inputs!$B$30,Flow_LGA_Month!$C:$C,"&lt;="&amp;Inputs!$B$31)/SUMIFS(Flow_LGA_Month!$N:$N,Flow_LGA_Month!$A:$A,A138,Flow_LGA_Month!$B:$B,C138,Flow_LGA_Month!$C:$C,"&gt;="&amp;Inputs!$B$30,Flow_LGA_Month!$C:$C,"&lt;="&amp;Inputs!$B$31),"")</f>
        <v>0.0304054054054054</v>
      </c>
      <c r="V138" s="21" t="n">
        <f aca="false">IF(AND(ISNUMBER(T138),ISNUMBER(U138)),(T138-U138)*100,"")</f>
        <v>8.07057057057057</v>
      </c>
    </row>
    <row r="139" customFormat="false" ht="15" hidden="false" customHeight="false" outlineLevel="0" collapsed="false">
      <c r="A139" s="0" t="s">
        <v>10</v>
      </c>
      <c r="B139" s="0" t="n">
        <v>35740</v>
      </c>
      <c r="C139" s="0" t="s">
        <v>489</v>
      </c>
      <c r="D139" s="31" t="n">
        <v>45385</v>
      </c>
      <c r="E139" s="16" t="n">
        <v>40898</v>
      </c>
      <c r="F139" s="0" t="n">
        <v>1</v>
      </c>
      <c r="G139" s="16" t="n">
        <f aca="false">SUMIFS(Flow_LGA_Month!$N:$N,Flow_LGA_Month!$A:$A,A139,Flow_LGA_Month!$B:$B,C139,Flow_LGA_Month!$C:$C,"&gt;="&amp;IF(A139="NSW",Inputs!$B$18,Inputs!$B$19))</f>
        <v>1514</v>
      </c>
      <c r="H139" s="16" t="n">
        <f aca="false">SUMIFS(Flow_LGA_Month!$K:$K,Flow_LGA_Month!$A:$A,A139,Flow_LGA_Month!$B:$B,C139,Flow_LGA_Month!$C:$C,"&gt;="&amp;IF(A139="NSW",Inputs!$B$18,Inputs!$B$19))</f>
        <v>349</v>
      </c>
      <c r="I139" s="16" t="str">
        <f aca="false">IF(A139="NSW",SUMIFS(Flow_LGA_Month!$L:$L,Flow_LGA_Month!$A:$A,A139,Flow_LGA_Month!$B:$B,C139,Flow_LGA_Month!$C:$C,"&gt;="&amp;IF(A139="NSW",Inputs!$B$18,Inputs!$B$19)),"n/a")</f>
        <v>n/a</v>
      </c>
      <c r="J139" s="22" t="n">
        <f aca="false">IF(G139&gt;0,H139/G139,"")</f>
        <v>0.230515191545575</v>
      </c>
      <c r="K139" s="16" t="n">
        <f aca="false">SUMIFS(Flow_LGA_Month!$N:$N,Flow_LGA_Month!$A:$A,A139,Flow_LGA_Month!$B:$B,C139,Flow_LGA_Month!$C:$C,"&lt;="&amp;Inputs!$B$21)</f>
        <v>1437</v>
      </c>
      <c r="L139" s="16" t="n">
        <f aca="false">SUMIFS(Flow_LGA_Month!$K:$K,Flow_LGA_Month!$A:$A,A139,Flow_LGA_Month!$B:$B,C139,Flow_LGA_Month!$C:$C,"&lt;="&amp;Inputs!$B$21)</f>
        <v>209</v>
      </c>
      <c r="M139" s="22" t="n">
        <f aca="false">IF(K139&gt;0,L139/K139,"")</f>
        <v>0.14544189283229</v>
      </c>
      <c r="N139" s="21" t="n">
        <f aca="false">IF(AND(G139&gt;0,K139&gt;0),(J139-M139)*100,"")</f>
        <v>8.50732987132851</v>
      </c>
      <c r="O139" s="16" t="n">
        <f aca="false">IF(A139="NSW",SUMIFS(Stock_NSW_LGA!$J:$J,Stock_NSW_LGA!$A:$A,C139,Stock_NSW_LGA!$B:$B,Inputs!$B$22),SUMIFS(Stock_QLD_LGA!$D:$D,Stock_QLD_LGA!$A:$A,C139,Stock_QLD_LGA!$B:$B,Inputs!$B$23))</f>
        <v>1255</v>
      </c>
      <c r="P139" s="16" t="str">
        <f aca="false">IF(A139="NSW",SUMIFS(Stock_NSW_LGA!$M:$M,Stock_NSW_LGA!$A:$A,C139,Stock_NSW_LGA!$B:$B,Inputs!$B$22),"n/a")</f>
        <v>n/a</v>
      </c>
      <c r="Q139" s="21" t="str">
        <f aca="false">IF(A139="NSW",IF(P139&gt;0,O139/P139*1000,""),"n/a")</f>
        <v>n/a</v>
      </c>
      <c r="R139" s="21" t="n">
        <f aca="false">O139/E139*1000</f>
        <v>30.6860971196636</v>
      </c>
      <c r="S139" s="8" t="n">
        <f aca="false">IF(G139&gt;=Inputs!$B$12,1,0)</f>
        <v>1</v>
      </c>
      <c r="T139" s="22" t="n">
        <f aca="false">IFERROR(SUMIFS(Flow_LGA_Month!$K:$K,Flow_LGA_Month!$A:$A,A139,Flow_LGA_Month!$B:$B,C139,Flow_LGA_Month!$C:$C,"&gt;="&amp;Inputs!$B$28,Flow_LGA_Month!$C:$C,"&lt;="&amp;Inputs!$B$29)/SUMIFS(Flow_LGA_Month!$N:$N,Flow_LGA_Month!$A:$A,A139,Flow_LGA_Month!$B:$B,C139,Flow_LGA_Month!$C:$C,"&gt;="&amp;Inputs!$B$28,Flow_LGA_Month!$C:$C,"&lt;="&amp;Inputs!$B$29),"")</f>
        <v>0.315789473684211</v>
      </c>
      <c r="U139" s="22" t="n">
        <f aca="false">IFERROR(SUMIFS(Flow_LGA_Month!$K:$K,Flow_LGA_Month!$A:$A,A139,Flow_LGA_Month!$B:$B,C139,Flow_LGA_Month!$C:$C,"&gt;="&amp;Inputs!$B$30,Flow_LGA_Month!$C:$C,"&lt;="&amp;Inputs!$B$31)/SUMIFS(Flow_LGA_Month!$N:$N,Flow_LGA_Month!$A:$A,A139,Flow_LGA_Month!$B:$B,C139,Flow_LGA_Month!$C:$C,"&gt;="&amp;Inputs!$B$30,Flow_LGA_Month!$C:$C,"&lt;="&amp;Inputs!$B$31),"")</f>
        <v>0.1075</v>
      </c>
      <c r="V139" s="21" t="n">
        <f aca="false">IF(AND(ISNUMBER(T139),ISNUMBER(U139)),(T139-U139)*100,"")</f>
        <v>20.8289473684211</v>
      </c>
    </row>
    <row r="140" customFormat="false" ht="15" hidden="false" customHeight="false" outlineLevel="0" collapsed="false">
      <c r="A140" s="0" t="s">
        <v>10</v>
      </c>
      <c r="B140" s="0" t="n">
        <v>31820</v>
      </c>
      <c r="C140" s="0" t="s">
        <v>490</v>
      </c>
      <c r="D140" s="31" t="n">
        <v>45747</v>
      </c>
      <c r="E140" s="16" t="n">
        <v>61217</v>
      </c>
      <c r="F140" s="0" t="n">
        <v>1</v>
      </c>
      <c r="G140" s="16" t="n">
        <f aca="false">SUMIFS(Flow_LGA_Month!$N:$N,Flow_LGA_Month!$A:$A,A140,Flow_LGA_Month!$B:$B,C140,Flow_LGA_Month!$C:$C,"&gt;="&amp;IF(A140="NSW",Inputs!$B$18,Inputs!$B$19))</f>
        <v>2347</v>
      </c>
      <c r="H140" s="16" t="n">
        <f aca="false">SUMIFS(Flow_LGA_Month!$K:$K,Flow_LGA_Month!$A:$A,A140,Flow_LGA_Month!$B:$B,C140,Flow_LGA_Month!$C:$C,"&gt;="&amp;IF(A140="NSW",Inputs!$B$18,Inputs!$B$19))</f>
        <v>206</v>
      </c>
      <c r="I140" s="16" t="str">
        <f aca="false">IF(A140="NSW",SUMIFS(Flow_LGA_Month!$L:$L,Flow_LGA_Month!$A:$A,A140,Flow_LGA_Month!$B:$B,C140,Flow_LGA_Month!$C:$C,"&gt;="&amp;IF(A140="NSW",Inputs!$B$18,Inputs!$B$19)),"n/a")</f>
        <v>n/a</v>
      </c>
      <c r="J140" s="22" t="n">
        <f aca="false">IF(G140&gt;0,H140/G140,"")</f>
        <v>0.0877716233489561</v>
      </c>
      <c r="K140" s="16" t="n">
        <f aca="false">SUMIFS(Flow_LGA_Month!$N:$N,Flow_LGA_Month!$A:$A,A140,Flow_LGA_Month!$B:$B,C140,Flow_LGA_Month!$C:$C,"&lt;="&amp;Inputs!$B$21)</f>
        <v>2065</v>
      </c>
      <c r="L140" s="16" t="n">
        <f aca="false">SUMIFS(Flow_LGA_Month!$K:$K,Flow_LGA_Month!$A:$A,A140,Flow_LGA_Month!$B:$B,C140,Flow_LGA_Month!$C:$C,"&lt;="&amp;Inputs!$B$21)</f>
        <v>67</v>
      </c>
      <c r="M140" s="22" t="n">
        <f aca="false">IF(K140&gt;0,L140/K140,"")</f>
        <v>0.0324455205811138</v>
      </c>
      <c r="N140" s="21" t="n">
        <f aca="false">IF(AND(G140&gt;0,K140&gt;0),(J140-M140)*100,"")</f>
        <v>5.53261027678423</v>
      </c>
      <c r="O140" s="16" t="n">
        <f aca="false">IF(A140="NSW",SUMIFS(Stock_NSW_LGA!$J:$J,Stock_NSW_LGA!$A:$A,C140,Stock_NSW_LGA!$B:$B,Inputs!$B$22),SUMIFS(Stock_QLD_LGA!$D:$D,Stock_QLD_LGA!$A:$A,C140,Stock_QLD_LGA!$B:$B,Inputs!$B$23))</f>
        <v>581</v>
      </c>
      <c r="P140" s="16" t="str">
        <f aca="false">IF(A140="NSW",SUMIFS(Stock_NSW_LGA!$M:$M,Stock_NSW_LGA!$A:$A,C140,Stock_NSW_LGA!$B:$B,Inputs!$B$22),"n/a")</f>
        <v>n/a</v>
      </c>
      <c r="Q140" s="21" t="str">
        <f aca="false">IF(A140="NSW",IF(P140&gt;0,O140/P140*1000,""),"n/a")</f>
        <v>n/a</v>
      </c>
      <c r="R140" s="21" t="n">
        <f aca="false">O140/E140*1000</f>
        <v>9.49082771125668</v>
      </c>
      <c r="S140" s="8" t="n">
        <f aca="false">IF(G140&gt;=Inputs!$B$12,1,0)</f>
        <v>1</v>
      </c>
      <c r="T140" s="22" t="n">
        <f aca="false">IFERROR(SUMIFS(Flow_LGA_Month!$K:$K,Flow_LGA_Month!$A:$A,A140,Flow_LGA_Month!$B:$B,C140,Flow_LGA_Month!$C:$C,"&gt;="&amp;Inputs!$B$28,Flow_LGA_Month!$C:$C,"&lt;="&amp;Inputs!$B$29)/SUMIFS(Flow_LGA_Month!$N:$N,Flow_LGA_Month!$A:$A,A140,Flow_LGA_Month!$B:$B,C140,Flow_LGA_Month!$C:$C,"&gt;="&amp;Inputs!$B$28,Flow_LGA_Month!$C:$C,"&lt;="&amp;Inputs!$B$29),"")</f>
        <v>0.123417721518987</v>
      </c>
      <c r="U140" s="22" t="n">
        <f aca="false">IFERROR(SUMIFS(Flow_LGA_Month!$K:$K,Flow_LGA_Month!$A:$A,A140,Flow_LGA_Month!$B:$B,C140,Flow_LGA_Month!$C:$C,"&gt;="&amp;Inputs!$B$30,Flow_LGA_Month!$C:$C,"&lt;="&amp;Inputs!$B$31)/SUMIFS(Flow_LGA_Month!$N:$N,Flow_LGA_Month!$A:$A,A140,Flow_LGA_Month!$B:$B,C140,Flow_LGA_Month!$C:$C,"&gt;="&amp;Inputs!$B$30,Flow_LGA_Month!$C:$C,"&lt;="&amp;Inputs!$B$31),"")</f>
        <v>0.0364098221845893</v>
      </c>
      <c r="V140" s="21" t="n">
        <f aca="false">IF(AND(ISNUMBER(T140),ISNUMBER(U140)),(T140-U140)*100,"")</f>
        <v>8.7007899334398</v>
      </c>
    </row>
    <row r="141" customFormat="false" ht="15" hidden="false" customHeight="false" outlineLevel="0" collapsed="false">
      <c r="A141" s="0" t="s">
        <v>10</v>
      </c>
      <c r="B141" s="0" t="n">
        <v>33220</v>
      </c>
      <c r="C141" s="0" t="s">
        <v>491</v>
      </c>
      <c r="D141" s="31" t="n">
        <v>45848</v>
      </c>
      <c r="E141" s="16" t="n">
        <v>61699</v>
      </c>
      <c r="F141" s="0" t="n">
        <v>1</v>
      </c>
      <c r="G141" s="16" t="n">
        <f aca="false">SUMIFS(Flow_LGA_Month!$N:$N,Flow_LGA_Month!$A:$A,A141,Flow_LGA_Month!$B:$B,C141,Flow_LGA_Month!$C:$C,"&gt;="&amp;IF(A141="NSW",Inputs!$B$18,Inputs!$B$19))</f>
        <v>2915</v>
      </c>
      <c r="H141" s="16" t="n">
        <f aca="false">SUMIFS(Flow_LGA_Month!$K:$K,Flow_LGA_Month!$A:$A,A141,Flow_LGA_Month!$B:$B,C141,Flow_LGA_Month!$C:$C,"&gt;="&amp;IF(A141="NSW",Inputs!$B$18,Inputs!$B$19))</f>
        <v>320</v>
      </c>
      <c r="I141" s="16" t="str">
        <f aca="false">IF(A141="NSW",SUMIFS(Flow_LGA_Month!$L:$L,Flow_LGA_Month!$A:$A,A141,Flow_LGA_Month!$B:$B,C141,Flow_LGA_Month!$C:$C,"&gt;="&amp;IF(A141="NSW",Inputs!$B$18,Inputs!$B$19)),"n/a")</f>
        <v>n/a</v>
      </c>
      <c r="J141" s="22" t="n">
        <f aca="false">IF(G141&gt;0,H141/G141,"")</f>
        <v>0.109777015437393</v>
      </c>
      <c r="K141" s="16" t="n">
        <f aca="false">SUMIFS(Flow_LGA_Month!$N:$N,Flow_LGA_Month!$A:$A,A141,Flow_LGA_Month!$B:$B,C141,Flow_LGA_Month!$C:$C,"&lt;="&amp;Inputs!$B$21)</f>
        <v>2432</v>
      </c>
      <c r="L141" s="16" t="n">
        <f aca="false">SUMIFS(Flow_LGA_Month!$K:$K,Flow_LGA_Month!$A:$A,A141,Flow_LGA_Month!$B:$B,C141,Flow_LGA_Month!$C:$C,"&lt;="&amp;Inputs!$B$21)</f>
        <v>80</v>
      </c>
      <c r="M141" s="22" t="n">
        <f aca="false">IF(K141&gt;0,L141/K141,"")</f>
        <v>0.0328947368421053</v>
      </c>
      <c r="N141" s="21" t="n">
        <f aca="false">IF(AND(G141&gt;0,K141&gt;0),(J141-M141)*100,"")</f>
        <v>7.68822785952875</v>
      </c>
      <c r="O141" s="16" t="n">
        <f aca="false">IF(A141="NSW",SUMIFS(Stock_NSW_LGA!$J:$J,Stock_NSW_LGA!$A:$A,C141,Stock_NSW_LGA!$B:$B,Inputs!$B$22),SUMIFS(Stock_QLD_LGA!$D:$D,Stock_QLD_LGA!$A:$A,C141,Stock_QLD_LGA!$B:$B,Inputs!$B$23))</f>
        <v>841</v>
      </c>
      <c r="P141" s="16" t="str">
        <f aca="false">IF(A141="NSW",SUMIFS(Stock_NSW_LGA!$M:$M,Stock_NSW_LGA!$A:$A,C141,Stock_NSW_LGA!$B:$B,Inputs!$B$22),"n/a")</f>
        <v>n/a</v>
      </c>
      <c r="Q141" s="21" t="str">
        <f aca="false">IF(A141="NSW",IF(P141&gt;0,O141/P141*1000,""),"n/a")</f>
        <v>n/a</v>
      </c>
      <c r="R141" s="21" t="n">
        <f aca="false">O141/E141*1000</f>
        <v>13.6306909350233</v>
      </c>
      <c r="S141" s="8" t="n">
        <f aca="false">IF(G141&gt;=Inputs!$B$12,1,0)</f>
        <v>1</v>
      </c>
      <c r="T141" s="22" t="n">
        <f aca="false">IFERROR(SUMIFS(Flow_LGA_Month!$K:$K,Flow_LGA_Month!$A:$A,A141,Flow_LGA_Month!$B:$B,C141,Flow_LGA_Month!$C:$C,"&gt;="&amp;Inputs!$B$28,Flow_LGA_Month!$C:$C,"&lt;="&amp;Inputs!$B$29)/SUMIFS(Flow_LGA_Month!$N:$N,Flow_LGA_Month!$A:$A,A141,Flow_LGA_Month!$B:$B,C141,Flow_LGA_Month!$C:$C,"&gt;="&amp;Inputs!$B$28,Flow_LGA_Month!$C:$C,"&lt;="&amp;Inputs!$B$29),"")</f>
        <v>0.169859514687101</v>
      </c>
      <c r="U141" s="22" t="n">
        <f aca="false">IFERROR(SUMIFS(Flow_LGA_Month!$K:$K,Flow_LGA_Month!$A:$A,A141,Flow_LGA_Month!$B:$B,C141,Flow_LGA_Month!$C:$C,"&gt;="&amp;Inputs!$B$30,Flow_LGA_Month!$C:$C,"&lt;="&amp;Inputs!$B$31)/SUMIFS(Flow_LGA_Month!$N:$N,Flow_LGA_Month!$A:$A,A141,Flow_LGA_Month!$B:$B,C141,Flow_LGA_Month!$C:$C,"&gt;="&amp;Inputs!$B$30,Flow_LGA_Month!$C:$C,"&lt;="&amp;Inputs!$B$31),"")</f>
        <v>0.035883547731889</v>
      </c>
      <c r="V141" s="21" t="n">
        <f aca="false">IF(AND(ISNUMBER(T141),ISNUMBER(U141)),(T141-U141)*100,"")</f>
        <v>13.3975966955212</v>
      </c>
    </row>
    <row r="142" customFormat="false" ht="15" hidden="false" customHeight="false" outlineLevel="0" collapsed="false">
      <c r="A142" s="0" t="s">
        <v>10</v>
      </c>
      <c r="B142" s="0" t="n">
        <v>36510</v>
      </c>
      <c r="C142" s="0" t="s">
        <v>492</v>
      </c>
      <c r="D142" s="31" t="n">
        <v>48993</v>
      </c>
      <c r="E142" s="16" t="n">
        <v>28219</v>
      </c>
      <c r="F142" s="0" t="n">
        <v>1</v>
      </c>
      <c r="G142" s="16" t="n">
        <f aca="false">SUMIFS(Flow_LGA_Month!$N:$N,Flow_LGA_Month!$A:$A,A142,Flow_LGA_Month!$B:$B,C142,Flow_LGA_Month!$C:$C,"&gt;="&amp;IF(A142="NSW",Inputs!$B$18,Inputs!$B$19))</f>
        <v>1011</v>
      </c>
      <c r="H142" s="16" t="n">
        <f aca="false">SUMIFS(Flow_LGA_Month!$K:$K,Flow_LGA_Month!$A:$A,A142,Flow_LGA_Month!$B:$B,C142,Flow_LGA_Month!$C:$C,"&gt;="&amp;IF(A142="NSW",Inputs!$B$18,Inputs!$B$19))</f>
        <v>184</v>
      </c>
      <c r="I142" s="16" t="str">
        <f aca="false">IF(A142="NSW",SUMIFS(Flow_LGA_Month!$L:$L,Flow_LGA_Month!$A:$A,A142,Flow_LGA_Month!$B:$B,C142,Flow_LGA_Month!$C:$C,"&gt;="&amp;IF(A142="NSW",Inputs!$B$18,Inputs!$B$19)),"n/a")</f>
        <v>n/a</v>
      </c>
      <c r="J142" s="22" t="n">
        <f aca="false">IF(G142&gt;0,H142/G142,"")</f>
        <v>0.181998021760633</v>
      </c>
      <c r="K142" s="16" t="n">
        <f aca="false">SUMIFS(Flow_LGA_Month!$N:$N,Flow_LGA_Month!$A:$A,A142,Flow_LGA_Month!$B:$B,C142,Flow_LGA_Month!$C:$C,"&lt;="&amp;Inputs!$B$21)</f>
        <v>879</v>
      </c>
      <c r="L142" s="16" t="n">
        <f aca="false">SUMIFS(Flow_LGA_Month!$K:$K,Flow_LGA_Month!$A:$A,A142,Flow_LGA_Month!$B:$B,C142,Flow_LGA_Month!$C:$C,"&lt;="&amp;Inputs!$B$21)</f>
        <v>71</v>
      </c>
      <c r="M142" s="22" t="n">
        <f aca="false">IF(K142&gt;0,L142/K142,"")</f>
        <v>0.080773606370876</v>
      </c>
      <c r="N142" s="21" t="n">
        <f aca="false">IF(AND(G142&gt;0,K142&gt;0),(J142-M142)*100,"")</f>
        <v>10.1224415389757</v>
      </c>
      <c r="O142" s="16" t="n">
        <f aca="false">IF(A142="NSW",SUMIFS(Stock_NSW_LGA!$J:$J,Stock_NSW_LGA!$A:$A,C142,Stock_NSW_LGA!$B:$B,Inputs!$B$22),SUMIFS(Stock_QLD_LGA!$D:$D,Stock_QLD_LGA!$A:$A,C142,Stock_QLD_LGA!$B:$B,Inputs!$B$23))</f>
        <v>529</v>
      </c>
      <c r="P142" s="16" t="str">
        <f aca="false">IF(A142="NSW",SUMIFS(Stock_NSW_LGA!$M:$M,Stock_NSW_LGA!$A:$A,C142,Stock_NSW_LGA!$B:$B,Inputs!$B$22),"n/a")</f>
        <v>n/a</v>
      </c>
      <c r="Q142" s="21" t="str">
        <f aca="false">IF(A142="NSW",IF(P142&gt;0,O142/P142*1000,""),"n/a")</f>
        <v>n/a</v>
      </c>
      <c r="R142" s="21" t="n">
        <f aca="false">O142/E142*1000</f>
        <v>18.7462348063362</v>
      </c>
      <c r="S142" s="8" t="n">
        <f aca="false">IF(G142&gt;=Inputs!$B$12,1,0)</f>
        <v>1</v>
      </c>
      <c r="T142" s="22" t="n">
        <f aca="false">IFERROR(SUMIFS(Flow_LGA_Month!$K:$K,Flow_LGA_Month!$A:$A,A142,Flow_LGA_Month!$B:$B,C142,Flow_LGA_Month!$C:$C,"&gt;="&amp;Inputs!$B$28,Flow_LGA_Month!$C:$C,"&lt;="&amp;Inputs!$B$29)/SUMIFS(Flow_LGA_Month!$N:$N,Flow_LGA_Month!$A:$A,A142,Flow_LGA_Month!$B:$B,C142,Flow_LGA_Month!$C:$C,"&gt;="&amp;Inputs!$B$28,Flow_LGA_Month!$C:$C,"&lt;="&amp;Inputs!$B$29),"")</f>
        <v>0.262521588946459</v>
      </c>
      <c r="U142" s="22" t="n">
        <f aca="false">IFERROR(SUMIFS(Flow_LGA_Month!$K:$K,Flow_LGA_Month!$A:$A,A142,Flow_LGA_Month!$B:$B,C142,Flow_LGA_Month!$C:$C,"&gt;="&amp;Inputs!$B$30,Flow_LGA_Month!$C:$C,"&lt;="&amp;Inputs!$B$31)/SUMIFS(Flow_LGA_Month!$N:$N,Flow_LGA_Month!$A:$A,A142,Flow_LGA_Month!$B:$B,C142,Flow_LGA_Month!$C:$C,"&gt;="&amp;Inputs!$B$30,Flow_LGA_Month!$C:$C,"&lt;="&amp;Inputs!$B$31),"")</f>
        <v>0.0907407407407408</v>
      </c>
      <c r="V142" s="21" t="n">
        <f aca="false">IF(AND(ISNUMBER(T142),ISNUMBER(U142)),(T142-U142)*100,"")</f>
        <v>17.1780848205719</v>
      </c>
    </row>
    <row r="143" customFormat="false" ht="15" hidden="false" customHeight="false" outlineLevel="0" collapsed="false">
      <c r="A143" s="0" t="s">
        <v>10</v>
      </c>
      <c r="B143" s="0" t="n">
        <v>36580</v>
      </c>
      <c r="C143" s="0" t="s">
        <v>493</v>
      </c>
      <c r="D143" s="31" t="n">
        <v>50152</v>
      </c>
      <c r="E143" s="16" t="n">
        <v>16014</v>
      </c>
      <c r="F143" s="0" t="n">
        <v>1</v>
      </c>
      <c r="G143" s="16" t="n">
        <f aca="false">SUMIFS(Flow_LGA_Month!$N:$N,Flow_LGA_Month!$A:$A,A143,Flow_LGA_Month!$B:$B,C143,Flow_LGA_Month!$C:$C,"&gt;="&amp;IF(A143="NSW",Inputs!$B$18,Inputs!$B$19))</f>
        <v>607</v>
      </c>
      <c r="H143" s="16" t="n">
        <f aca="false">SUMIFS(Flow_LGA_Month!$K:$K,Flow_LGA_Month!$A:$A,A143,Flow_LGA_Month!$B:$B,C143,Flow_LGA_Month!$C:$C,"&gt;="&amp;IF(A143="NSW",Inputs!$B$18,Inputs!$B$19))</f>
        <v>81</v>
      </c>
      <c r="I143" s="16" t="str">
        <f aca="false">IF(A143="NSW",SUMIFS(Flow_LGA_Month!$L:$L,Flow_LGA_Month!$A:$A,A143,Flow_LGA_Month!$B:$B,C143,Flow_LGA_Month!$C:$C,"&gt;="&amp;IF(A143="NSW",Inputs!$B$18,Inputs!$B$19)),"n/a")</f>
        <v>n/a</v>
      </c>
      <c r="J143" s="22" t="n">
        <f aca="false">IF(G143&gt;0,H143/G143,"")</f>
        <v>0.133443163097199</v>
      </c>
      <c r="K143" s="16" t="n">
        <f aca="false">SUMIFS(Flow_LGA_Month!$N:$N,Flow_LGA_Month!$A:$A,A143,Flow_LGA_Month!$B:$B,C143,Flow_LGA_Month!$C:$C,"&lt;="&amp;Inputs!$B$21)</f>
        <v>524</v>
      </c>
      <c r="L143" s="16" t="n">
        <f aca="false">SUMIFS(Flow_LGA_Month!$K:$K,Flow_LGA_Month!$A:$A,A143,Flow_LGA_Month!$B:$B,C143,Flow_LGA_Month!$C:$C,"&lt;="&amp;Inputs!$B$21)</f>
        <v>19</v>
      </c>
      <c r="M143" s="22" t="n">
        <f aca="false">IF(K143&gt;0,L143/K143,"")</f>
        <v>0.0362595419847328</v>
      </c>
      <c r="N143" s="21" t="n">
        <f aca="false">IF(AND(G143&gt;0,K143&gt;0),(J143-M143)*100,"")</f>
        <v>9.71836211124665</v>
      </c>
      <c r="O143" s="16" t="n">
        <f aca="false">IF(A143="NSW",SUMIFS(Stock_NSW_LGA!$J:$J,Stock_NSW_LGA!$A:$A,C143,Stock_NSW_LGA!$B:$B,Inputs!$B$22),SUMIFS(Stock_QLD_LGA!$D:$D,Stock_QLD_LGA!$A:$A,C143,Stock_QLD_LGA!$B:$B,Inputs!$B$23))</f>
        <v>212</v>
      </c>
      <c r="P143" s="16" t="str">
        <f aca="false">IF(A143="NSW",SUMIFS(Stock_NSW_LGA!$M:$M,Stock_NSW_LGA!$A:$A,C143,Stock_NSW_LGA!$B:$B,Inputs!$B$22),"n/a")</f>
        <v>n/a</v>
      </c>
      <c r="Q143" s="21" t="str">
        <f aca="false">IF(A143="NSW",IF(P143&gt;0,O143/P143*1000,""),"n/a")</f>
        <v>n/a</v>
      </c>
      <c r="R143" s="21" t="n">
        <f aca="false">O143/E143*1000</f>
        <v>13.2384163856625</v>
      </c>
      <c r="S143" s="8" t="n">
        <f aca="false">IF(G143&gt;=Inputs!$B$12,1,0)</f>
        <v>1</v>
      </c>
      <c r="T143" s="22" t="n">
        <f aca="false">IFERROR(SUMIFS(Flow_LGA_Month!$K:$K,Flow_LGA_Month!$A:$A,A143,Flow_LGA_Month!$B:$B,C143,Flow_LGA_Month!$C:$C,"&gt;="&amp;Inputs!$B$28,Flow_LGA_Month!$C:$C,"&lt;="&amp;Inputs!$B$29)/SUMIFS(Flow_LGA_Month!$N:$N,Flow_LGA_Month!$A:$A,A143,Flow_LGA_Month!$B:$B,C143,Flow_LGA_Month!$C:$C,"&gt;="&amp;Inputs!$B$28,Flow_LGA_Month!$C:$C,"&lt;="&amp;Inputs!$B$29),"")</f>
        <v>0.206060606060606</v>
      </c>
      <c r="U143" s="22" t="n">
        <f aca="false">IFERROR(SUMIFS(Flow_LGA_Month!$K:$K,Flow_LGA_Month!$A:$A,A143,Flow_LGA_Month!$B:$B,C143,Flow_LGA_Month!$C:$C,"&gt;="&amp;Inputs!$B$30,Flow_LGA_Month!$C:$C,"&lt;="&amp;Inputs!$B$31)/SUMIFS(Flow_LGA_Month!$N:$N,Flow_LGA_Month!$A:$A,A143,Flow_LGA_Month!$B:$B,C143,Flow_LGA_Month!$C:$C,"&gt;="&amp;Inputs!$B$30,Flow_LGA_Month!$C:$C,"&lt;="&amp;Inputs!$B$31),"")</f>
        <v>0.0343642611683849</v>
      </c>
      <c r="V143" s="21" t="n">
        <f aca="false">IF(AND(ISNUMBER(T143),ISNUMBER(U143)),(T143-U143)*100,"")</f>
        <v>17.1696344892221</v>
      </c>
    </row>
    <row r="144" customFormat="false" ht="15" hidden="false" customHeight="false" outlineLevel="0" collapsed="false">
      <c r="A144" s="0" t="s">
        <v>10</v>
      </c>
      <c r="B144" s="0" t="n">
        <v>34580</v>
      </c>
      <c r="C144" s="0" t="s">
        <v>494</v>
      </c>
      <c r="D144" s="31" t="n">
        <v>50299</v>
      </c>
      <c r="E144" s="16" t="n">
        <v>27754</v>
      </c>
      <c r="F144" s="0" t="n">
        <v>1</v>
      </c>
      <c r="G144" s="16" t="n">
        <f aca="false">SUMIFS(Flow_LGA_Month!$N:$N,Flow_LGA_Month!$A:$A,A144,Flow_LGA_Month!$B:$B,C144,Flow_LGA_Month!$C:$C,"&gt;="&amp;IF(A144="NSW",Inputs!$B$18,Inputs!$B$19))</f>
        <v>936</v>
      </c>
      <c r="H144" s="16" t="n">
        <f aca="false">SUMIFS(Flow_LGA_Month!$K:$K,Flow_LGA_Month!$A:$A,A144,Flow_LGA_Month!$B:$B,C144,Flow_LGA_Month!$C:$C,"&gt;="&amp;IF(A144="NSW",Inputs!$B$18,Inputs!$B$19))</f>
        <v>149</v>
      </c>
      <c r="I144" s="16" t="str">
        <f aca="false">IF(A144="NSW",SUMIFS(Flow_LGA_Month!$L:$L,Flow_LGA_Month!$A:$A,A144,Flow_LGA_Month!$B:$B,C144,Flow_LGA_Month!$C:$C,"&gt;="&amp;IF(A144="NSW",Inputs!$B$18,Inputs!$B$19)),"n/a")</f>
        <v>n/a</v>
      </c>
      <c r="J144" s="22" t="n">
        <f aca="false">IF(G144&gt;0,H144/G144,"")</f>
        <v>0.159188034188034</v>
      </c>
      <c r="K144" s="16" t="n">
        <f aca="false">SUMIFS(Flow_LGA_Month!$N:$N,Flow_LGA_Month!$A:$A,A144,Flow_LGA_Month!$B:$B,C144,Flow_LGA_Month!$C:$C,"&lt;="&amp;Inputs!$B$21)</f>
        <v>783</v>
      </c>
      <c r="L144" s="16" t="n">
        <f aca="false">SUMIFS(Flow_LGA_Month!$K:$K,Flow_LGA_Month!$A:$A,A144,Flow_LGA_Month!$B:$B,C144,Flow_LGA_Month!$C:$C,"&lt;="&amp;Inputs!$B$21)</f>
        <v>40</v>
      </c>
      <c r="M144" s="22" t="n">
        <f aca="false">IF(K144&gt;0,L144/K144,"")</f>
        <v>0.0510855683269476</v>
      </c>
      <c r="N144" s="21" t="n">
        <f aca="false">IF(AND(G144&gt;0,K144&gt;0),(J144-M144)*100,"")</f>
        <v>10.8102465861087</v>
      </c>
      <c r="O144" s="16" t="n">
        <f aca="false">IF(A144="NSW",SUMIFS(Stock_NSW_LGA!$J:$J,Stock_NSW_LGA!$A:$A,C144,Stock_NSW_LGA!$B:$B,Inputs!$B$22),SUMIFS(Stock_QLD_LGA!$D:$D,Stock_QLD_LGA!$A:$A,C144,Stock_QLD_LGA!$B:$B,Inputs!$B$23))</f>
        <v>369</v>
      </c>
      <c r="P144" s="16" t="str">
        <f aca="false">IF(A144="NSW",SUMIFS(Stock_NSW_LGA!$M:$M,Stock_NSW_LGA!$A:$A,C144,Stock_NSW_LGA!$B:$B,Inputs!$B$22),"n/a")</f>
        <v>n/a</v>
      </c>
      <c r="Q144" s="21" t="str">
        <f aca="false">IF(A144="NSW",IF(P144&gt;0,O144/P144*1000,""),"n/a")</f>
        <v>n/a</v>
      </c>
      <c r="R144" s="21" t="n">
        <f aca="false">O144/E144*1000</f>
        <v>13.2953808460042</v>
      </c>
      <c r="S144" s="8" t="n">
        <f aca="false">IF(G144&gt;=Inputs!$B$12,1,0)</f>
        <v>1</v>
      </c>
      <c r="T144" s="22" t="n">
        <f aca="false">IFERROR(SUMIFS(Flow_LGA_Month!$K:$K,Flow_LGA_Month!$A:$A,A144,Flow_LGA_Month!$B:$B,C144,Flow_LGA_Month!$C:$C,"&gt;="&amp;Inputs!$B$28,Flow_LGA_Month!$C:$C,"&lt;="&amp;Inputs!$B$29)/SUMIFS(Flow_LGA_Month!$N:$N,Flow_LGA_Month!$A:$A,A144,Flow_LGA_Month!$B:$B,C144,Flow_LGA_Month!$C:$C,"&gt;="&amp;Inputs!$B$28,Flow_LGA_Month!$C:$C,"&lt;="&amp;Inputs!$B$29),"")</f>
        <v>0.235867446393762</v>
      </c>
      <c r="U144" s="22" t="n">
        <f aca="false">IFERROR(SUMIFS(Flow_LGA_Month!$K:$K,Flow_LGA_Month!$A:$A,A144,Flow_LGA_Month!$B:$B,C144,Flow_LGA_Month!$C:$C,"&gt;="&amp;Inputs!$B$30,Flow_LGA_Month!$C:$C,"&lt;="&amp;Inputs!$B$31)/SUMIFS(Flow_LGA_Month!$N:$N,Flow_LGA_Month!$A:$A,A144,Flow_LGA_Month!$B:$B,C144,Flow_LGA_Month!$C:$C,"&gt;="&amp;Inputs!$B$30,Flow_LGA_Month!$C:$C,"&lt;="&amp;Inputs!$B$31),"")</f>
        <v>0.0573770491803279</v>
      </c>
      <c r="V144" s="21" t="n">
        <f aca="false">IF(AND(ISNUMBER(T144),ISNUMBER(U144)),(T144-U144)*100,"")</f>
        <v>17.8490397213434</v>
      </c>
    </row>
    <row r="145" customFormat="false" ht="15" hidden="false" customHeight="false" outlineLevel="0" collapsed="false">
      <c r="A145" s="0" t="s">
        <v>10</v>
      </c>
      <c r="B145" s="0" t="n">
        <v>37340</v>
      </c>
      <c r="C145" s="0" t="s">
        <v>495</v>
      </c>
      <c r="D145" s="31" t="n">
        <v>50734</v>
      </c>
      <c r="E145" s="16" t="n">
        <v>27404</v>
      </c>
      <c r="F145" s="0" t="n">
        <v>1</v>
      </c>
      <c r="G145" s="16" t="n">
        <f aca="false">SUMIFS(Flow_LGA_Month!$N:$N,Flow_LGA_Month!$A:$A,A145,Flow_LGA_Month!$B:$B,C145,Flow_LGA_Month!$C:$C,"&gt;="&amp;IF(A145="NSW",Inputs!$B$18,Inputs!$B$19))</f>
        <v>625</v>
      </c>
      <c r="H145" s="16" t="n">
        <f aca="false">SUMIFS(Flow_LGA_Month!$K:$K,Flow_LGA_Month!$A:$A,A145,Flow_LGA_Month!$B:$B,C145,Flow_LGA_Month!$C:$C,"&gt;="&amp;IF(A145="NSW",Inputs!$B$18,Inputs!$B$19))</f>
        <v>42</v>
      </c>
      <c r="I145" s="16" t="str">
        <f aca="false">IF(A145="NSW",SUMIFS(Flow_LGA_Month!$L:$L,Flow_LGA_Month!$A:$A,A145,Flow_LGA_Month!$B:$B,C145,Flow_LGA_Month!$C:$C,"&gt;="&amp;IF(A145="NSW",Inputs!$B$18,Inputs!$B$19)),"n/a")</f>
        <v>n/a</v>
      </c>
      <c r="J145" s="22" t="n">
        <f aca="false">IF(G145&gt;0,H145/G145,"")</f>
        <v>0.0672</v>
      </c>
      <c r="K145" s="16" t="n">
        <f aca="false">SUMIFS(Flow_LGA_Month!$N:$N,Flow_LGA_Month!$A:$A,A145,Flow_LGA_Month!$B:$B,C145,Flow_LGA_Month!$C:$C,"&lt;="&amp;Inputs!$B$21)</f>
        <v>593</v>
      </c>
      <c r="L145" s="16" t="n">
        <f aca="false">SUMIFS(Flow_LGA_Month!$K:$K,Flow_LGA_Month!$A:$A,A145,Flow_LGA_Month!$B:$B,C145,Flow_LGA_Month!$C:$C,"&lt;="&amp;Inputs!$B$21)</f>
        <v>9</v>
      </c>
      <c r="M145" s="22" t="n">
        <f aca="false">IF(K145&gt;0,L145/K145,"")</f>
        <v>0.015177065767285</v>
      </c>
      <c r="N145" s="21" t="n">
        <f aca="false">IF(AND(G145&gt;0,K145&gt;0),(J145-M145)*100,"")</f>
        <v>5.2022934232715</v>
      </c>
      <c r="O145" s="16" t="n">
        <f aca="false">IF(A145="NSW",SUMIFS(Stock_NSW_LGA!$J:$J,Stock_NSW_LGA!$A:$A,C145,Stock_NSW_LGA!$B:$B,Inputs!$B$22),SUMIFS(Stock_QLD_LGA!$D:$D,Stock_QLD_LGA!$A:$A,C145,Stock_QLD_LGA!$B:$B,Inputs!$B$23))</f>
        <v>137</v>
      </c>
      <c r="P145" s="16" t="str">
        <f aca="false">IF(A145="NSW",SUMIFS(Stock_NSW_LGA!$M:$M,Stock_NSW_LGA!$A:$A,C145,Stock_NSW_LGA!$B:$B,Inputs!$B$22),"n/a")</f>
        <v>n/a</v>
      </c>
      <c r="Q145" s="21" t="str">
        <f aca="false">IF(A145="NSW",IF(P145&gt;0,O145/P145*1000,""),"n/a")</f>
        <v>n/a</v>
      </c>
      <c r="R145" s="21" t="n">
        <f aca="false">O145/E145*1000</f>
        <v>4.99927017953583</v>
      </c>
      <c r="S145" s="8" t="n">
        <f aca="false">IF(G145&gt;=Inputs!$B$12,1,0)</f>
        <v>1</v>
      </c>
      <c r="T145" s="22" t="n">
        <f aca="false">IFERROR(SUMIFS(Flow_LGA_Month!$K:$K,Flow_LGA_Month!$A:$A,A145,Flow_LGA_Month!$B:$B,C145,Flow_LGA_Month!$C:$C,"&gt;="&amp;Inputs!$B$28,Flow_LGA_Month!$C:$C,"&lt;="&amp;Inputs!$B$29)/SUMIFS(Flow_LGA_Month!$N:$N,Flow_LGA_Month!$A:$A,A145,Flow_LGA_Month!$B:$B,C145,Flow_LGA_Month!$C:$C,"&gt;="&amp;Inputs!$B$28,Flow_LGA_Month!$C:$C,"&lt;="&amp;Inputs!$B$29),"")</f>
        <v>0.0943396226415094</v>
      </c>
      <c r="U145" s="22" t="n">
        <f aca="false">IFERROR(SUMIFS(Flow_LGA_Month!$K:$K,Flow_LGA_Month!$A:$A,A145,Flow_LGA_Month!$B:$B,C145,Flow_LGA_Month!$C:$C,"&gt;="&amp;Inputs!$B$30,Flow_LGA_Month!$C:$C,"&lt;="&amp;Inputs!$B$31)/SUMIFS(Flow_LGA_Month!$N:$N,Flow_LGA_Month!$A:$A,A145,Flow_LGA_Month!$B:$B,C145,Flow_LGA_Month!$C:$C,"&gt;="&amp;Inputs!$B$30,Flow_LGA_Month!$C:$C,"&lt;="&amp;Inputs!$B$31),"")</f>
        <v>0.0229226361031519</v>
      </c>
      <c r="V145" s="21" t="n">
        <f aca="false">IF(AND(ISNUMBER(T145),ISNUMBER(U145)),(T145-U145)*100,"")</f>
        <v>7.14169865383576</v>
      </c>
    </row>
    <row r="146" customFormat="false" ht="15" hidden="false" customHeight="false" outlineLevel="0" collapsed="false">
      <c r="A146" s="0" t="s">
        <v>10</v>
      </c>
      <c r="B146" s="0" t="n">
        <v>37310</v>
      </c>
      <c r="C146" s="0" t="s">
        <v>496</v>
      </c>
      <c r="D146" s="31" t="n">
        <v>52022</v>
      </c>
      <c r="E146" s="16" t="n">
        <v>21482</v>
      </c>
      <c r="F146" s="0" t="n">
        <v>1</v>
      </c>
      <c r="G146" s="16" t="n">
        <f aca="false">SUMIFS(Flow_LGA_Month!$N:$N,Flow_LGA_Month!$A:$A,A146,Flow_LGA_Month!$B:$B,C146,Flow_LGA_Month!$C:$C,"&gt;="&amp;IF(A146="NSW",Inputs!$B$18,Inputs!$B$19))</f>
        <v>515</v>
      </c>
      <c r="H146" s="16" t="n">
        <f aca="false">SUMIFS(Flow_LGA_Month!$K:$K,Flow_LGA_Month!$A:$A,A146,Flow_LGA_Month!$B:$B,C146,Flow_LGA_Month!$C:$C,"&gt;="&amp;IF(A146="NSW",Inputs!$B$18,Inputs!$B$19))</f>
        <v>30</v>
      </c>
      <c r="I146" s="16" t="str">
        <f aca="false">IF(A146="NSW",SUMIFS(Flow_LGA_Month!$L:$L,Flow_LGA_Month!$A:$A,A146,Flow_LGA_Month!$B:$B,C146,Flow_LGA_Month!$C:$C,"&gt;="&amp;IF(A146="NSW",Inputs!$B$18,Inputs!$B$19)),"n/a")</f>
        <v>n/a</v>
      </c>
      <c r="J146" s="22" t="n">
        <f aca="false">IF(G146&gt;0,H146/G146,"")</f>
        <v>0.058252427184466</v>
      </c>
      <c r="K146" s="16" t="n">
        <f aca="false">SUMIFS(Flow_LGA_Month!$N:$N,Flow_LGA_Month!$A:$A,A146,Flow_LGA_Month!$B:$B,C146,Flow_LGA_Month!$C:$C,"&lt;="&amp;Inputs!$B$21)</f>
        <v>585</v>
      </c>
      <c r="L146" s="16" t="n">
        <f aca="false">SUMIFS(Flow_LGA_Month!$K:$K,Flow_LGA_Month!$A:$A,A146,Flow_LGA_Month!$B:$B,C146,Flow_LGA_Month!$C:$C,"&lt;="&amp;Inputs!$B$21)</f>
        <v>10</v>
      </c>
      <c r="M146" s="22" t="n">
        <f aca="false">IF(K146&gt;0,L146/K146,"")</f>
        <v>0.0170940170940171</v>
      </c>
      <c r="N146" s="21" t="n">
        <f aca="false">IF(AND(G146&gt;0,K146&gt;0),(J146-M146)*100,"")</f>
        <v>4.11584100904489</v>
      </c>
      <c r="O146" s="16" t="n">
        <f aca="false">IF(A146="NSW",SUMIFS(Stock_NSW_LGA!$J:$J,Stock_NSW_LGA!$A:$A,C146,Stock_NSW_LGA!$B:$B,Inputs!$B$22),SUMIFS(Stock_QLD_LGA!$D:$D,Stock_QLD_LGA!$A:$A,C146,Stock_QLD_LGA!$B:$B,Inputs!$B$23))</f>
        <v>95</v>
      </c>
      <c r="P146" s="16" t="str">
        <f aca="false">IF(A146="NSW",SUMIFS(Stock_NSW_LGA!$M:$M,Stock_NSW_LGA!$A:$A,C146,Stock_NSW_LGA!$B:$B,Inputs!$B$22),"n/a")</f>
        <v>n/a</v>
      </c>
      <c r="Q146" s="21" t="str">
        <f aca="false">IF(A146="NSW",IF(P146&gt;0,O146/P146*1000,""),"n/a")</f>
        <v>n/a</v>
      </c>
      <c r="R146" s="21" t="n">
        <f aca="false">O146/E146*1000</f>
        <v>4.42230704776092</v>
      </c>
      <c r="S146" s="8" t="n">
        <f aca="false">IF(G146&gt;=Inputs!$B$12,1,0)</f>
        <v>1</v>
      </c>
      <c r="T146" s="22" t="n">
        <f aca="false">IFERROR(SUMIFS(Flow_LGA_Month!$K:$K,Flow_LGA_Month!$A:$A,A146,Flow_LGA_Month!$B:$B,C146,Flow_LGA_Month!$C:$C,"&gt;="&amp;Inputs!$B$28,Flow_LGA_Month!$C:$C,"&lt;="&amp;Inputs!$B$29)/SUMIFS(Flow_LGA_Month!$N:$N,Flow_LGA_Month!$A:$A,A146,Flow_LGA_Month!$B:$B,C146,Flow_LGA_Month!$C:$C,"&gt;="&amp;Inputs!$B$28,Flow_LGA_Month!$C:$C,"&lt;="&amp;Inputs!$B$29),"")</f>
        <v>0.0722433460076046</v>
      </c>
      <c r="U146" s="22" t="n">
        <f aca="false">IFERROR(SUMIFS(Flow_LGA_Month!$K:$K,Flow_LGA_Month!$A:$A,A146,Flow_LGA_Month!$B:$B,C146,Flow_LGA_Month!$C:$C,"&gt;="&amp;Inputs!$B$30,Flow_LGA_Month!$C:$C,"&lt;="&amp;Inputs!$B$31)/SUMIFS(Flow_LGA_Month!$N:$N,Flow_LGA_Month!$A:$A,A146,Flow_LGA_Month!$B:$B,C146,Flow_LGA_Month!$C:$C,"&gt;="&amp;Inputs!$B$30,Flow_LGA_Month!$C:$C,"&lt;="&amp;Inputs!$B$31),"")</f>
        <v>0.013745704467354</v>
      </c>
      <c r="V146" s="21" t="n">
        <f aca="false">IF(AND(ISNUMBER(T146),ISNUMBER(U146)),(T146-U146)*100,"")</f>
        <v>5.84976415402506</v>
      </c>
    </row>
    <row r="147" customFormat="false" ht="15" hidden="false" customHeight="false" outlineLevel="0" collapsed="false">
      <c r="A147" s="0" t="s">
        <v>10</v>
      </c>
      <c r="B147" s="0" t="n">
        <v>36720</v>
      </c>
      <c r="C147" s="0" t="s">
        <v>497</v>
      </c>
      <c r="D147" s="31" t="n">
        <v>52638</v>
      </c>
      <c r="E147" s="16" t="n">
        <v>242168</v>
      </c>
      <c r="F147" s="0" t="n">
        <v>1</v>
      </c>
      <c r="G147" s="16" t="n">
        <f aca="false">SUMIFS(Flow_LGA_Month!$N:$N,Flow_LGA_Month!$A:$A,A147,Flow_LGA_Month!$B:$B,C147,Flow_LGA_Month!$C:$C,"&gt;="&amp;IF(A147="NSW",Inputs!$B$18,Inputs!$B$19))</f>
        <v>9334</v>
      </c>
      <c r="H147" s="16" t="n">
        <f aca="false">SUMIFS(Flow_LGA_Month!$K:$K,Flow_LGA_Month!$A:$A,A147,Flow_LGA_Month!$B:$B,C147,Flow_LGA_Month!$C:$C,"&gt;="&amp;IF(A147="NSW",Inputs!$B$18,Inputs!$B$19))</f>
        <v>2083</v>
      </c>
      <c r="I147" s="16" t="str">
        <f aca="false">IF(A147="NSW",SUMIFS(Flow_LGA_Month!$L:$L,Flow_LGA_Month!$A:$A,A147,Flow_LGA_Month!$B:$B,C147,Flow_LGA_Month!$C:$C,"&gt;="&amp;IF(A147="NSW",Inputs!$B$18,Inputs!$B$19)),"n/a")</f>
        <v>n/a</v>
      </c>
      <c r="J147" s="22" t="n">
        <f aca="false">IF(G147&gt;0,H147/G147,"")</f>
        <v>0.223162631240626</v>
      </c>
      <c r="K147" s="16" t="n">
        <f aca="false">SUMIFS(Flow_LGA_Month!$N:$N,Flow_LGA_Month!$A:$A,A147,Flow_LGA_Month!$B:$B,C147,Flow_LGA_Month!$C:$C,"&lt;="&amp;Inputs!$B$21)</f>
        <v>8399</v>
      </c>
      <c r="L147" s="16" t="n">
        <f aca="false">SUMIFS(Flow_LGA_Month!$K:$K,Flow_LGA_Month!$A:$A,A147,Flow_LGA_Month!$B:$B,C147,Flow_LGA_Month!$C:$C,"&lt;="&amp;Inputs!$B$21)</f>
        <v>885</v>
      </c>
      <c r="M147" s="22" t="n">
        <f aca="false">IF(K147&gt;0,L147/K147,"")</f>
        <v>0.105369686867484</v>
      </c>
      <c r="N147" s="21" t="n">
        <f aca="false">IF(AND(G147&gt;0,K147&gt;0),(J147-M147)*100,"")</f>
        <v>11.7792944373141</v>
      </c>
      <c r="O147" s="16" t="n">
        <f aca="false">IF(A147="NSW",SUMIFS(Stock_NSW_LGA!$J:$J,Stock_NSW_LGA!$A:$A,C147,Stock_NSW_LGA!$B:$B,Inputs!$B$22),SUMIFS(Stock_QLD_LGA!$D:$D,Stock_QLD_LGA!$A:$A,C147,Stock_QLD_LGA!$B:$B,Inputs!$B$23))</f>
        <v>6769</v>
      </c>
      <c r="P147" s="16" t="str">
        <f aca="false">IF(A147="NSW",SUMIFS(Stock_NSW_LGA!$M:$M,Stock_NSW_LGA!$A:$A,C147,Stock_NSW_LGA!$B:$B,Inputs!$B$22),"n/a")</f>
        <v>n/a</v>
      </c>
      <c r="Q147" s="21" t="str">
        <f aca="false">IF(A147="NSW",IF(P147&gt;0,O147/P147*1000,""),"n/a")</f>
        <v>n/a</v>
      </c>
      <c r="R147" s="21" t="n">
        <f aca="false">O147/E147*1000</f>
        <v>27.9516699151003</v>
      </c>
      <c r="S147" s="8" t="n">
        <f aca="false">IF(G147&gt;=Inputs!$B$12,1,0)</f>
        <v>1</v>
      </c>
      <c r="T147" s="22" t="n">
        <f aca="false">IFERROR(SUMIFS(Flow_LGA_Month!$K:$K,Flow_LGA_Month!$A:$A,A147,Flow_LGA_Month!$B:$B,C147,Flow_LGA_Month!$C:$C,"&gt;="&amp;Inputs!$B$28,Flow_LGA_Month!$C:$C,"&lt;="&amp;Inputs!$B$29)/SUMIFS(Flow_LGA_Month!$N:$N,Flow_LGA_Month!$A:$A,A147,Flow_LGA_Month!$B:$B,C147,Flow_LGA_Month!$C:$C,"&gt;="&amp;Inputs!$B$28,Flow_LGA_Month!$C:$C,"&lt;="&amp;Inputs!$B$29),"")</f>
        <v>0.296430616529872</v>
      </c>
      <c r="U147" s="22" t="n">
        <f aca="false">IFERROR(SUMIFS(Flow_LGA_Month!$K:$K,Flow_LGA_Month!$A:$A,A147,Flow_LGA_Month!$B:$B,C147,Flow_LGA_Month!$C:$C,"&gt;="&amp;Inputs!$B$30,Flow_LGA_Month!$C:$C,"&lt;="&amp;Inputs!$B$31)/SUMIFS(Flow_LGA_Month!$N:$N,Flow_LGA_Month!$A:$A,A147,Flow_LGA_Month!$B:$B,C147,Flow_LGA_Month!$C:$C,"&gt;="&amp;Inputs!$B$30,Flow_LGA_Month!$C:$C,"&lt;="&amp;Inputs!$B$31),"")</f>
        <v>0.10595314850634</v>
      </c>
      <c r="V147" s="21" t="n">
        <f aca="false">IF(AND(ISNUMBER(T147),ISNUMBER(U147)),(T147-U147)*100,"")</f>
        <v>19.0477468023532</v>
      </c>
    </row>
    <row r="148" customFormat="false" ht="15" hidden="false" customHeight="false" outlineLevel="0" collapsed="false">
      <c r="A148" s="0" t="s">
        <v>10</v>
      </c>
      <c r="B148" s="0" t="n">
        <v>31900</v>
      </c>
      <c r="C148" s="0" t="s">
        <v>498</v>
      </c>
      <c r="D148" s="31" t="n">
        <v>53542</v>
      </c>
      <c r="E148" s="16" t="n">
        <v>11468</v>
      </c>
      <c r="F148" s="0" t="n">
        <v>2</v>
      </c>
      <c r="G148" s="16" t="n">
        <f aca="false">SUMIFS(Flow_LGA_Month!$N:$N,Flow_LGA_Month!$A:$A,A148,Flow_LGA_Month!$B:$B,C148,Flow_LGA_Month!$C:$C,"&gt;="&amp;IF(A148="NSW",Inputs!$B$18,Inputs!$B$19))</f>
        <v>324</v>
      </c>
      <c r="H148" s="16" t="n">
        <f aca="false">SUMIFS(Flow_LGA_Month!$K:$K,Flow_LGA_Month!$A:$A,A148,Flow_LGA_Month!$B:$B,C148,Flow_LGA_Month!$C:$C,"&gt;="&amp;IF(A148="NSW",Inputs!$B$18,Inputs!$B$19))</f>
        <v>16</v>
      </c>
      <c r="I148" s="16" t="str">
        <f aca="false">IF(A148="NSW",SUMIFS(Flow_LGA_Month!$L:$L,Flow_LGA_Month!$A:$A,A148,Flow_LGA_Month!$B:$B,C148,Flow_LGA_Month!$C:$C,"&gt;="&amp;IF(A148="NSW",Inputs!$B$18,Inputs!$B$19)),"n/a")</f>
        <v>n/a</v>
      </c>
      <c r="J148" s="22" t="n">
        <f aca="false">IF(G148&gt;0,H148/G148,"")</f>
        <v>0.0493827160493827</v>
      </c>
      <c r="K148" s="16" t="n">
        <f aca="false">SUMIFS(Flow_LGA_Month!$N:$N,Flow_LGA_Month!$A:$A,A148,Flow_LGA_Month!$B:$B,C148,Flow_LGA_Month!$C:$C,"&lt;="&amp;Inputs!$B$21)</f>
        <v>300</v>
      </c>
      <c r="L148" s="16" t="n">
        <f aca="false">SUMIFS(Flow_LGA_Month!$K:$K,Flow_LGA_Month!$A:$A,A148,Flow_LGA_Month!$B:$B,C148,Flow_LGA_Month!$C:$C,"&lt;="&amp;Inputs!$B$21)</f>
        <v>6</v>
      </c>
      <c r="M148" s="22" t="n">
        <f aca="false">IF(K148&gt;0,L148/K148,"")</f>
        <v>0.02</v>
      </c>
      <c r="N148" s="21" t="n">
        <f aca="false">IF(AND(G148&gt;0,K148&gt;0),(J148-M148)*100,"")</f>
        <v>2.93827160493827</v>
      </c>
      <c r="O148" s="16" t="n">
        <f aca="false">IF(A148="NSW",SUMIFS(Stock_NSW_LGA!$J:$J,Stock_NSW_LGA!$A:$A,C148,Stock_NSW_LGA!$B:$B,Inputs!$B$22),SUMIFS(Stock_QLD_LGA!$D:$D,Stock_QLD_LGA!$A:$A,C148,Stock_QLD_LGA!$B:$B,Inputs!$B$23))</f>
        <v>38</v>
      </c>
      <c r="P148" s="16" t="str">
        <f aca="false">IF(A148="NSW",SUMIFS(Stock_NSW_LGA!$M:$M,Stock_NSW_LGA!$A:$A,C148,Stock_NSW_LGA!$B:$B,Inputs!$B$22),"n/a")</f>
        <v>n/a</v>
      </c>
      <c r="Q148" s="21" t="str">
        <f aca="false">IF(A148="NSW",IF(P148&gt;0,O148/P148*1000,""),"n/a")</f>
        <v>n/a</v>
      </c>
      <c r="R148" s="21" t="n">
        <f aca="false">O148/E148*1000</f>
        <v>3.31356818974538</v>
      </c>
      <c r="S148" s="8" t="n">
        <f aca="false">IF(G148&gt;=Inputs!$B$12,1,0)</f>
        <v>1</v>
      </c>
      <c r="T148" s="22" t="n">
        <f aca="false">IFERROR(SUMIFS(Flow_LGA_Month!$K:$K,Flow_LGA_Month!$A:$A,A148,Flow_LGA_Month!$B:$B,C148,Flow_LGA_Month!$C:$C,"&gt;="&amp;Inputs!$B$28,Flow_LGA_Month!$C:$C,"&lt;="&amp;Inputs!$B$29)/SUMIFS(Flow_LGA_Month!$N:$N,Flow_LGA_Month!$A:$A,A148,Flow_LGA_Month!$B:$B,C148,Flow_LGA_Month!$C:$C,"&gt;="&amp;Inputs!$B$28,Flow_LGA_Month!$C:$C,"&lt;="&amp;Inputs!$B$29),"")</f>
        <v>0.0662650602409639</v>
      </c>
      <c r="U148" s="22" t="n">
        <f aca="false">IFERROR(SUMIFS(Flow_LGA_Month!$K:$K,Flow_LGA_Month!$A:$A,A148,Flow_LGA_Month!$B:$B,C148,Flow_LGA_Month!$C:$C,"&gt;="&amp;Inputs!$B$30,Flow_LGA_Month!$C:$C,"&lt;="&amp;Inputs!$B$31)/SUMIFS(Flow_LGA_Month!$N:$N,Flow_LGA_Month!$A:$A,A148,Flow_LGA_Month!$B:$B,C148,Flow_LGA_Month!$C:$C,"&gt;="&amp;Inputs!$B$30,Flow_LGA_Month!$C:$C,"&lt;="&amp;Inputs!$B$31),"")</f>
        <v>0.0104712041884817</v>
      </c>
      <c r="V148" s="21" t="n">
        <f aca="false">IF(AND(ISNUMBER(T148),ISNUMBER(U148)),(T148-U148)*100,"")</f>
        <v>5.57938560524822</v>
      </c>
    </row>
    <row r="149" customFormat="false" ht="15" hidden="false" customHeight="false" outlineLevel="0" collapsed="false">
      <c r="A149" s="0" t="s">
        <v>10</v>
      </c>
      <c r="B149" s="0" t="n">
        <v>33430</v>
      </c>
      <c r="C149" s="0" t="s">
        <v>499</v>
      </c>
      <c r="D149" s="31" t="n">
        <v>53824</v>
      </c>
      <c r="E149" s="16" t="n">
        <v>451951</v>
      </c>
      <c r="F149" s="0" t="n">
        <v>2</v>
      </c>
      <c r="G149" s="16" t="n">
        <f aca="false">SUMIFS(Flow_LGA_Month!$N:$N,Flow_LGA_Month!$A:$A,A149,Flow_LGA_Month!$B:$B,C149,Flow_LGA_Month!$C:$C,"&gt;="&amp;IF(A149="NSW",Inputs!$B$18,Inputs!$B$19))</f>
        <v>17131</v>
      </c>
      <c r="H149" s="16" t="n">
        <f aca="false">SUMIFS(Flow_LGA_Month!$K:$K,Flow_LGA_Month!$A:$A,A149,Flow_LGA_Month!$B:$B,C149,Flow_LGA_Month!$C:$C,"&gt;="&amp;IF(A149="NSW",Inputs!$B$18,Inputs!$B$19))</f>
        <v>3696</v>
      </c>
      <c r="I149" s="16" t="str">
        <f aca="false">IF(A149="NSW",SUMIFS(Flow_LGA_Month!$L:$L,Flow_LGA_Month!$A:$A,A149,Flow_LGA_Month!$B:$B,C149,Flow_LGA_Month!$C:$C,"&gt;="&amp;IF(A149="NSW",Inputs!$B$18,Inputs!$B$19)),"n/a")</f>
        <v>n/a</v>
      </c>
      <c r="J149" s="22" t="n">
        <f aca="false">IF(G149&gt;0,H149/G149,"")</f>
        <v>0.215749226548363</v>
      </c>
      <c r="K149" s="16" t="n">
        <f aca="false">SUMIFS(Flow_LGA_Month!$N:$N,Flow_LGA_Month!$A:$A,A149,Flow_LGA_Month!$B:$B,C149,Flow_LGA_Month!$C:$C,"&lt;="&amp;Inputs!$B$21)</f>
        <v>16905</v>
      </c>
      <c r="L149" s="16" t="n">
        <f aca="false">SUMIFS(Flow_LGA_Month!$K:$K,Flow_LGA_Month!$A:$A,A149,Flow_LGA_Month!$B:$B,C149,Flow_LGA_Month!$C:$C,"&lt;="&amp;Inputs!$B$21)</f>
        <v>1960</v>
      </c>
      <c r="M149" s="22" t="n">
        <f aca="false">IF(K149&gt;0,L149/K149,"")</f>
        <v>0.115942028985507</v>
      </c>
      <c r="N149" s="21" t="n">
        <f aca="false">IF(AND(G149&gt;0,K149&gt;0),(J149-M149)*100,"")</f>
        <v>9.98071975628554</v>
      </c>
      <c r="O149" s="16" t="n">
        <f aca="false">IF(A149="NSW",SUMIFS(Stock_NSW_LGA!$J:$J,Stock_NSW_LGA!$A:$A,C149,Stock_NSW_LGA!$B:$B,Inputs!$B$22),SUMIFS(Stock_QLD_LGA!$D:$D,Stock_QLD_LGA!$A:$A,C149,Stock_QLD_LGA!$B:$B,Inputs!$B$23))</f>
        <v>14989</v>
      </c>
      <c r="P149" s="16" t="str">
        <f aca="false">IF(A149="NSW",SUMIFS(Stock_NSW_LGA!$M:$M,Stock_NSW_LGA!$A:$A,C149,Stock_NSW_LGA!$B:$B,Inputs!$B$22),"n/a")</f>
        <v>n/a</v>
      </c>
      <c r="Q149" s="21" t="str">
        <f aca="false">IF(A149="NSW",IF(P149&gt;0,O149/P149*1000,""),"n/a")</f>
        <v>n/a</v>
      </c>
      <c r="R149" s="21" t="n">
        <f aca="false">O149/E149*1000</f>
        <v>33.1650997563895</v>
      </c>
      <c r="S149" s="8" t="n">
        <f aca="false">IF(G149&gt;=Inputs!$B$12,1,0)</f>
        <v>1</v>
      </c>
      <c r="T149" s="22" t="n">
        <f aca="false">IFERROR(SUMIFS(Flow_LGA_Month!$K:$K,Flow_LGA_Month!$A:$A,A149,Flow_LGA_Month!$B:$B,C149,Flow_LGA_Month!$C:$C,"&gt;="&amp;Inputs!$B$28,Flow_LGA_Month!$C:$C,"&lt;="&amp;Inputs!$B$29)/SUMIFS(Flow_LGA_Month!$N:$N,Flow_LGA_Month!$A:$A,A149,Flow_LGA_Month!$B:$B,C149,Flow_LGA_Month!$C:$C,"&gt;="&amp;Inputs!$B$28,Flow_LGA_Month!$C:$C,"&lt;="&amp;Inputs!$B$29),"")</f>
        <v>0.285209003215434</v>
      </c>
      <c r="U149" s="22" t="n">
        <f aca="false">IFERROR(SUMIFS(Flow_LGA_Month!$K:$K,Flow_LGA_Month!$A:$A,A149,Flow_LGA_Month!$B:$B,C149,Flow_LGA_Month!$C:$C,"&gt;="&amp;Inputs!$B$30,Flow_LGA_Month!$C:$C,"&lt;="&amp;Inputs!$B$31)/SUMIFS(Flow_LGA_Month!$N:$N,Flow_LGA_Month!$A:$A,A149,Flow_LGA_Month!$B:$B,C149,Flow_LGA_Month!$C:$C,"&gt;="&amp;Inputs!$B$30,Flow_LGA_Month!$C:$C,"&lt;="&amp;Inputs!$B$31),"")</f>
        <v>0.11629534585326</v>
      </c>
      <c r="V149" s="21" t="n">
        <f aca="false">IF(AND(ISNUMBER(T149),ISNUMBER(U149)),(T149-U149)*100,"")</f>
        <v>16.8913657362174</v>
      </c>
    </row>
    <row r="150" customFormat="false" ht="15" hidden="false" customHeight="false" outlineLevel="0" collapsed="false">
      <c r="A150" s="0" t="s">
        <v>10</v>
      </c>
      <c r="B150" s="0" t="n">
        <v>34590</v>
      </c>
      <c r="C150" s="0" t="s">
        <v>500</v>
      </c>
      <c r="D150" s="31" t="n">
        <v>55522</v>
      </c>
      <c r="E150" s="16" t="n">
        <v>224541</v>
      </c>
      <c r="F150" s="0" t="n">
        <v>2</v>
      </c>
      <c r="G150" s="16" t="n">
        <f aca="false">SUMIFS(Flow_LGA_Month!$N:$N,Flow_LGA_Month!$A:$A,A150,Flow_LGA_Month!$B:$B,C150,Flow_LGA_Month!$C:$C,"&gt;="&amp;IF(A150="NSW",Inputs!$B$18,Inputs!$B$19))</f>
        <v>8820</v>
      </c>
      <c r="H150" s="16" t="n">
        <f aca="false">SUMIFS(Flow_LGA_Month!$K:$K,Flow_LGA_Month!$A:$A,A150,Flow_LGA_Month!$B:$B,C150,Flow_LGA_Month!$C:$C,"&gt;="&amp;IF(A150="NSW",Inputs!$B$18,Inputs!$B$19))</f>
        <v>1746</v>
      </c>
      <c r="I150" s="16" t="str">
        <f aca="false">IF(A150="NSW",SUMIFS(Flow_LGA_Month!$L:$L,Flow_LGA_Month!$A:$A,A150,Flow_LGA_Month!$B:$B,C150,Flow_LGA_Month!$C:$C,"&gt;="&amp;IF(A150="NSW",Inputs!$B$18,Inputs!$B$19)),"n/a")</f>
        <v>n/a</v>
      </c>
      <c r="J150" s="22" t="n">
        <f aca="false">IF(G150&gt;0,H150/G150,"")</f>
        <v>0.197959183673469</v>
      </c>
      <c r="K150" s="16" t="n">
        <f aca="false">SUMIFS(Flow_LGA_Month!$N:$N,Flow_LGA_Month!$A:$A,A150,Flow_LGA_Month!$B:$B,C150,Flow_LGA_Month!$C:$C,"&lt;="&amp;Inputs!$B$21)</f>
        <v>7525</v>
      </c>
      <c r="L150" s="16" t="n">
        <f aca="false">SUMIFS(Flow_LGA_Month!$K:$K,Flow_LGA_Month!$A:$A,A150,Flow_LGA_Month!$B:$B,C150,Flow_LGA_Month!$C:$C,"&lt;="&amp;Inputs!$B$21)</f>
        <v>688</v>
      </c>
      <c r="M150" s="22" t="n">
        <f aca="false">IF(K150&gt;0,L150/K150,"")</f>
        <v>0.0914285714285714</v>
      </c>
      <c r="N150" s="21" t="n">
        <f aca="false">IF(AND(G150&gt;0,K150&gt;0),(J150-M150)*100,"")</f>
        <v>10.6530612244898</v>
      </c>
      <c r="O150" s="16" t="n">
        <f aca="false">IF(A150="NSW",SUMIFS(Stock_NSW_LGA!$J:$J,Stock_NSW_LGA!$A:$A,C150,Stock_NSW_LGA!$B:$B,Inputs!$B$22),SUMIFS(Stock_QLD_LGA!$D:$D,Stock_QLD_LGA!$A:$A,C150,Stock_QLD_LGA!$B:$B,Inputs!$B$23))</f>
        <v>5846</v>
      </c>
      <c r="P150" s="16" t="str">
        <f aca="false">IF(A150="NSW",SUMIFS(Stock_NSW_LGA!$M:$M,Stock_NSW_LGA!$A:$A,C150,Stock_NSW_LGA!$B:$B,Inputs!$B$22),"n/a")</f>
        <v>n/a</v>
      </c>
      <c r="Q150" s="21" t="str">
        <f aca="false">IF(A150="NSW",IF(P150&gt;0,O150/P150*1000,""),"n/a")</f>
        <v>n/a</v>
      </c>
      <c r="R150" s="21" t="n">
        <f aca="false">O150/E150*1000</f>
        <v>26.0353343042028</v>
      </c>
      <c r="S150" s="8" t="n">
        <f aca="false">IF(G150&gt;=Inputs!$B$12,1,0)</f>
        <v>1</v>
      </c>
      <c r="T150" s="22" t="n">
        <f aca="false">IFERROR(SUMIFS(Flow_LGA_Month!$K:$K,Flow_LGA_Month!$A:$A,A150,Flow_LGA_Month!$B:$B,C150,Flow_LGA_Month!$C:$C,"&gt;="&amp;Inputs!$B$28,Flow_LGA_Month!$C:$C,"&lt;="&amp;Inputs!$B$29)/SUMIFS(Flow_LGA_Month!$N:$N,Flow_LGA_Month!$A:$A,A150,Flow_LGA_Month!$B:$B,C150,Flow_LGA_Month!$C:$C,"&gt;="&amp;Inputs!$B$28,Flow_LGA_Month!$C:$C,"&lt;="&amp;Inputs!$B$29),"")</f>
        <v>0.268578605819552</v>
      </c>
      <c r="U150" s="22" t="n">
        <f aca="false">IFERROR(SUMIFS(Flow_LGA_Month!$K:$K,Flow_LGA_Month!$A:$A,A150,Flow_LGA_Month!$B:$B,C150,Flow_LGA_Month!$C:$C,"&gt;="&amp;Inputs!$B$30,Flow_LGA_Month!$C:$C,"&lt;="&amp;Inputs!$B$31)/SUMIFS(Flow_LGA_Month!$N:$N,Flow_LGA_Month!$A:$A,A150,Flow_LGA_Month!$B:$B,C150,Flow_LGA_Month!$C:$C,"&gt;="&amp;Inputs!$B$30,Flow_LGA_Month!$C:$C,"&lt;="&amp;Inputs!$B$31),"")</f>
        <v>0.109790874524715</v>
      </c>
      <c r="V150" s="21" t="n">
        <f aca="false">IF(AND(ISNUMBER(T150),ISNUMBER(U150)),(T150-U150)*100,"")</f>
        <v>15.8787731294837</v>
      </c>
    </row>
    <row r="151" customFormat="false" ht="15" hidden="false" customHeight="false" outlineLevel="0" collapsed="false">
      <c r="A151" s="0" t="s">
        <v>10</v>
      </c>
      <c r="B151" s="0" t="n">
        <v>32080</v>
      </c>
      <c r="C151" s="0" t="s">
        <v>501</v>
      </c>
      <c r="D151" s="31" t="n">
        <v>55547</v>
      </c>
      <c r="E151" s="16" t="n">
        <v>116711</v>
      </c>
      <c r="F151" s="0" t="n">
        <v>3</v>
      </c>
      <c r="G151" s="16" t="n">
        <f aca="false">SUMIFS(Flow_LGA_Month!$N:$N,Flow_LGA_Month!$A:$A,A151,Flow_LGA_Month!$B:$B,C151,Flow_LGA_Month!$C:$C,"&gt;="&amp;IF(A151="NSW",Inputs!$B$18,Inputs!$B$19))</f>
        <v>3556</v>
      </c>
      <c r="H151" s="16" t="n">
        <f aca="false">SUMIFS(Flow_LGA_Month!$K:$K,Flow_LGA_Month!$A:$A,A151,Flow_LGA_Month!$B:$B,C151,Flow_LGA_Month!$C:$C,"&gt;="&amp;IF(A151="NSW",Inputs!$B$18,Inputs!$B$19))</f>
        <v>606</v>
      </c>
      <c r="I151" s="16" t="str">
        <f aca="false">IF(A151="NSW",SUMIFS(Flow_LGA_Month!$L:$L,Flow_LGA_Month!$A:$A,A151,Flow_LGA_Month!$B:$B,C151,Flow_LGA_Month!$C:$C,"&gt;="&amp;IF(A151="NSW",Inputs!$B$18,Inputs!$B$19)),"n/a")</f>
        <v>n/a</v>
      </c>
      <c r="J151" s="22" t="n">
        <f aca="false">IF(G151&gt;0,H151/G151,"")</f>
        <v>0.170416197975253</v>
      </c>
      <c r="K151" s="16" t="n">
        <f aca="false">SUMIFS(Flow_LGA_Month!$N:$N,Flow_LGA_Month!$A:$A,A151,Flow_LGA_Month!$B:$B,C151,Flow_LGA_Month!$C:$C,"&lt;="&amp;Inputs!$B$21)</f>
        <v>3339</v>
      </c>
      <c r="L151" s="16" t="n">
        <f aca="false">SUMIFS(Flow_LGA_Month!$K:$K,Flow_LGA_Month!$A:$A,A151,Flow_LGA_Month!$B:$B,C151,Flow_LGA_Month!$C:$C,"&lt;="&amp;Inputs!$B$21)</f>
        <v>227</v>
      </c>
      <c r="M151" s="22" t="n">
        <f aca="false">IF(K151&gt;0,L151/K151,"")</f>
        <v>0.0679844264749925</v>
      </c>
      <c r="N151" s="21" t="n">
        <f aca="false">IF(AND(G151&gt;0,K151&gt;0),(J151-M151)*100,"")</f>
        <v>10.2431771500261</v>
      </c>
      <c r="O151" s="16" t="n">
        <f aca="false">IF(A151="NSW",SUMIFS(Stock_NSW_LGA!$J:$J,Stock_NSW_LGA!$A:$A,C151,Stock_NSW_LGA!$B:$B,Inputs!$B$22),SUMIFS(Stock_QLD_LGA!$D:$D,Stock_QLD_LGA!$A:$A,C151,Stock_QLD_LGA!$B:$B,Inputs!$B$23))</f>
        <v>1786</v>
      </c>
      <c r="P151" s="16" t="str">
        <f aca="false">IF(A151="NSW",SUMIFS(Stock_NSW_LGA!$M:$M,Stock_NSW_LGA!$A:$A,C151,Stock_NSW_LGA!$B:$B,Inputs!$B$22),"n/a")</f>
        <v>n/a</v>
      </c>
      <c r="Q151" s="21" t="str">
        <f aca="false">IF(A151="NSW",IF(P151&gt;0,O151/P151*1000,""),"n/a")</f>
        <v>n/a</v>
      </c>
      <c r="R151" s="21" t="n">
        <f aca="false">O151/E151*1000</f>
        <v>15.3027563811466</v>
      </c>
      <c r="S151" s="8" t="n">
        <f aca="false">IF(G151&gt;=Inputs!$B$12,1,0)</f>
        <v>1</v>
      </c>
      <c r="T151" s="22" t="n">
        <f aca="false">IFERROR(SUMIFS(Flow_LGA_Month!$K:$K,Flow_LGA_Month!$A:$A,A151,Flow_LGA_Month!$B:$B,C151,Flow_LGA_Month!$C:$C,"&gt;="&amp;Inputs!$B$28,Flow_LGA_Month!$C:$C,"&lt;="&amp;Inputs!$B$29)/SUMIFS(Flow_LGA_Month!$N:$N,Flow_LGA_Month!$A:$A,A151,Flow_LGA_Month!$B:$B,C151,Flow_LGA_Month!$C:$C,"&gt;="&amp;Inputs!$B$28,Flow_LGA_Month!$C:$C,"&lt;="&amp;Inputs!$B$29),"")</f>
        <v>0.226502311248074</v>
      </c>
      <c r="U151" s="22" t="n">
        <f aca="false">IFERROR(SUMIFS(Flow_LGA_Month!$K:$K,Flow_LGA_Month!$A:$A,A151,Flow_LGA_Month!$B:$B,C151,Flow_LGA_Month!$C:$C,"&gt;="&amp;Inputs!$B$30,Flow_LGA_Month!$C:$C,"&lt;="&amp;Inputs!$B$31)/SUMIFS(Flow_LGA_Month!$N:$N,Flow_LGA_Month!$A:$A,A151,Flow_LGA_Month!$B:$B,C151,Flow_LGA_Month!$C:$C,"&gt;="&amp;Inputs!$B$30,Flow_LGA_Month!$C:$C,"&lt;="&amp;Inputs!$B$31),"")</f>
        <v>0.0792186652197504</v>
      </c>
      <c r="V151" s="21" t="n">
        <f aca="false">IF(AND(ISNUMBER(T151),ISNUMBER(U151)),(T151-U151)*100,"")</f>
        <v>14.7283646028324</v>
      </c>
    </row>
    <row r="152" customFormat="false" ht="15" hidden="false" customHeight="false" outlineLevel="0" collapsed="false">
      <c r="A152" s="0" t="s">
        <v>10</v>
      </c>
      <c r="B152" s="0" t="n">
        <v>36910</v>
      </c>
      <c r="C152" s="0" t="s">
        <v>502</v>
      </c>
      <c r="D152" s="31" t="n">
        <v>55551</v>
      </c>
      <c r="E152" s="16" t="n">
        <v>112998</v>
      </c>
      <c r="F152" s="0" t="n">
        <v>3</v>
      </c>
      <c r="G152" s="16" t="n">
        <f aca="false">SUMIFS(Flow_LGA_Month!$N:$N,Flow_LGA_Month!$A:$A,A152,Flow_LGA_Month!$B:$B,C152,Flow_LGA_Month!$C:$C,"&gt;="&amp;IF(A152="NSW",Inputs!$B$18,Inputs!$B$19))</f>
        <v>4029</v>
      </c>
      <c r="H152" s="16" t="n">
        <f aca="false">SUMIFS(Flow_LGA_Month!$K:$K,Flow_LGA_Month!$A:$A,A152,Flow_LGA_Month!$B:$B,C152,Flow_LGA_Month!$C:$C,"&gt;="&amp;IF(A152="NSW",Inputs!$B$18,Inputs!$B$19))</f>
        <v>498</v>
      </c>
      <c r="I152" s="16" t="str">
        <f aca="false">IF(A152="NSW",SUMIFS(Flow_LGA_Month!$L:$L,Flow_LGA_Month!$A:$A,A152,Flow_LGA_Month!$B:$B,C152,Flow_LGA_Month!$C:$C,"&gt;="&amp;IF(A152="NSW",Inputs!$B$18,Inputs!$B$19)),"n/a")</f>
        <v>n/a</v>
      </c>
      <c r="J152" s="22" t="n">
        <f aca="false">IF(G152&gt;0,H152/G152,"")</f>
        <v>0.123603871928518</v>
      </c>
      <c r="K152" s="16" t="n">
        <f aca="false">SUMIFS(Flow_LGA_Month!$N:$N,Flow_LGA_Month!$A:$A,A152,Flow_LGA_Month!$B:$B,C152,Flow_LGA_Month!$C:$C,"&lt;="&amp;Inputs!$B$21)</f>
        <v>3735</v>
      </c>
      <c r="L152" s="16" t="n">
        <f aca="false">SUMIFS(Flow_LGA_Month!$K:$K,Flow_LGA_Month!$A:$A,A152,Flow_LGA_Month!$B:$B,C152,Flow_LGA_Month!$C:$C,"&lt;="&amp;Inputs!$B$21)</f>
        <v>197</v>
      </c>
      <c r="M152" s="22" t="n">
        <f aca="false">IF(K152&gt;0,L152/K152,"")</f>
        <v>0.0527443105756359</v>
      </c>
      <c r="N152" s="21" t="n">
        <f aca="false">IF(AND(G152&gt;0,K152&gt;0),(J152-M152)*100,"")</f>
        <v>7.08595613528824</v>
      </c>
      <c r="O152" s="16" t="n">
        <f aca="false">IF(A152="NSW",SUMIFS(Stock_NSW_LGA!$J:$J,Stock_NSW_LGA!$A:$A,C152,Stock_NSW_LGA!$B:$B,Inputs!$B$22),SUMIFS(Stock_QLD_LGA!$D:$D,Stock_QLD_LGA!$A:$A,C152,Stock_QLD_LGA!$B:$B,Inputs!$B$23))</f>
        <v>1562</v>
      </c>
      <c r="P152" s="16" t="str">
        <f aca="false">IF(A152="NSW",SUMIFS(Stock_NSW_LGA!$M:$M,Stock_NSW_LGA!$A:$A,C152,Stock_NSW_LGA!$B:$B,Inputs!$B$22),"n/a")</f>
        <v>n/a</v>
      </c>
      <c r="Q152" s="21" t="str">
        <f aca="false">IF(A152="NSW",IF(P152&gt;0,O152/P152*1000,""),"n/a")</f>
        <v>n/a</v>
      </c>
      <c r="R152" s="21" t="n">
        <f aca="false">O152/E152*1000</f>
        <v>13.8232535089117</v>
      </c>
      <c r="S152" s="8" t="n">
        <f aca="false">IF(G152&gt;=Inputs!$B$12,1,0)</f>
        <v>1</v>
      </c>
      <c r="T152" s="22" t="n">
        <f aca="false">IFERROR(SUMIFS(Flow_LGA_Month!$K:$K,Flow_LGA_Month!$A:$A,A152,Flow_LGA_Month!$B:$B,C152,Flow_LGA_Month!$C:$C,"&gt;="&amp;Inputs!$B$28,Flow_LGA_Month!$C:$C,"&lt;="&amp;Inputs!$B$29)/SUMIFS(Flow_LGA_Month!$N:$N,Flow_LGA_Month!$A:$A,A152,Flow_LGA_Month!$B:$B,C152,Flow_LGA_Month!$C:$C,"&gt;="&amp;Inputs!$B$28,Flow_LGA_Month!$C:$C,"&lt;="&amp;Inputs!$B$29),"")</f>
        <v>0.177255985267035</v>
      </c>
      <c r="U152" s="22" t="n">
        <f aca="false">IFERROR(SUMIFS(Flow_LGA_Month!$K:$K,Flow_LGA_Month!$A:$A,A152,Flow_LGA_Month!$B:$B,C152,Flow_LGA_Month!$C:$C,"&gt;="&amp;Inputs!$B$30,Flow_LGA_Month!$C:$C,"&lt;="&amp;Inputs!$B$31)/SUMIFS(Flow_LGA_Month!$N:$N,Flow_LGA_Month!$A:$A,A152,Flow_LGA_Month!$B:$B,C152,Flow_LGA_Month!$C:$C,"&gt;="&amp;Inputs!$B$30,Flow_LGA_Month!$C:$C,"&lt;="&amp;Inputs!$B$31),"")</f>
        <v>0.0648648648648649</v>
      </c>
      <c r="V152" s="21" t="n">
        <f aca="false">IF(AND(ISNUMBER(T152),ISNUMBER(U152)),(T152-U152)*100,"")</f>
        <v>11.239112040217</v>
      </c>
    </row>
    <row r="153" customFormat="false" ht="15" hidden="false" customHeight="false" outlineLevel="0" collapsed="false">
      <c r="A153" s="0" t="s">
        <v>10</v>
      </c>
      <c r="B153" s="0" t="n">
        <v>35010</v>
      </c>
      <c r="C153" s="0" t="s">
        <v>503</v>
      </c>
      <c r="D153" s="31" t="n">
        <v>57332</v>
      </c>
      <c r="E153" s="16" t="n">
        <v>314043</v>
      </c>
      <c r="F153" s="0" t="n">
        <v>3</v>
      </c>
      <c r="G153" s="16" t="n">
        <f aca="false">SUMIFS(Flow_LGA_Month!$N:$N,Flow_LGA_Month!$A:$A,A153,Flow_LGA_Month!$B:$B,C153,Flow_LGA_Month!$C:$C,"&gt;="&amp;IF(A153="NSW",Inputs!$B$18,Inputs!$B$19))</f>
        <v>13424</v>
      </c>
      <c r="H153" s="16" t="n">
        <f aca="false">SUMIFS(Flow_LGA_Month!$K:$K,Flow_LGA_Month!$A:$A,A153,Flow_LGA_Month!$B:$B,C153,Flow_LGA_Month!$C:$C,"&gt;="&amp;IF(A153="NSW",Inputs!$B$18,Inputs!$B$19))</f>
        <v>2965</v>
      </c>
      <c r="I153" s="16" t="str">
        <f aca="false">IF(A153="NSW",SUMIFS(Flow_LGA_Month!$L:$L,Flow_LGA_Month!$A:$A,A153,Flow_LGA_Month!$B:$B,C153,Flow_LGA_Month!$C:$C,"&gt;="&amp;IF(A153="NSW",Inputs!$B$18,Inputs!$B$19)),"n/a")</f>
        <v>n/a</v>
      </c>
      <c r="J153" s="22" t="n">
        <f aca="false">IF(G153&gt;0,H153/G153,"")</f>
        <v>0.220873063170441</v>
      </c>
      <c r="K153" s="16" t="n">
        <f aca="false">SUMIFS(Flow_LGA_Month!$N:$N,Flow_LGA_Month!$A:$A,A153,Flow_LGA_Month!$B:$B,C153,Flow_LGA_Month!$C:$C,"&lt;="&amp;Inputs!$B$21)</f>
        <v>11851</v>
      </c>
      <c r="L153" s="16" t="n">
        <f aca="false">SUMIFS(Flow_LGA_Month!$K:$K,Flow_LGA_Month!$A:$A,A153,Flow_LGA_Month!$B:$B,C153,Flow_LGA_Month!$C:$C,"&lt;="&amp;Inputs!$B$21)</f>
        <v>1156</v>
      </c>
      <c r="M153" s="22" t="n">
        <f aca="false">IF(K153&gt;0,L153/K153,"")</f>
        <v>0.097544511011729</v>
      </c>
      <c r="N153" s="21" t="n">
        <f aca="false">IF(AND(G153&gt;0,K153&gt;0),(J153-M153)*100,"")</f>
        <v>12.3328552158712</v>
      </c>
      <c r="O153" s="16" t="n">
        <f aca="false">IF(A153="NSW",SUMIFS(Stock_NSW_LGA!$J:$J,Stock_NSW_LGA!$A:$A,C153,Stock_NSW_LGA!$B:$B,Inputs!$B$22),SUMIFS(Stock_QLD_LGA!$D:$D,Stock_QLD_LGA!$A:$A,C153,Stock_QLD_LGA!$B:$B,Inputs!$B$23))</f>
        <v>8709</v>
      </c>
      <c r="P153" s="16" t="str">
        <f aca="false">IF(A153="NSW",SUMIFS(Stock_NSW_LGA!$M:$M,Stock_NSW_LGA!$A:$A,C153,Stock_NSW_LGA!$B:$B,Inputs!$B$22),"n/a")</f>
        <v>n/a</v>
      </c>
      <c r="Q153" s="21" t="str">
        <f aca="false">IF(A153="NSW",IF(P153&gt;0,O153/P153*1000,""),"n/a")</f>
        <v>n/a</v>
      </c>
      <c r="R153" s="21" t="n">
        <f aca="false">O153/E153*1000</f>
        <v>27.7318711131915</v>
      </c>
      <c r="S153" s="8" t="n">
        <f aca="false">IF(G153&gt;=Inputs!$B$12,1,0)</f>
        <v>1</v>
      </c>
      <c r="T153" s="22" t="n">
        <f aca="false">IFERROR(SUMIFS(Flow_LGA_Month!$K:$K,Flow_LGA_Month!$A:$A,A153,Flow_LGA_Month!$B:$B,C153,Flow_LGA_Month!$C:$C,"&gt;="&amp;Inputs!$B$28,Flow_LGA_Month!$C:$C,"&lt;="&amp;Inputs!$B$29)/SUMIFS(Flow_LGA_Month!$N:$N,Flow_LGA_Month!$A:$A,A153,Flow_LGA_Month!$B:$B,C153,Flow_LGA_Month!$C:$C,"&gt;="&amp;Inputs!$B$28,Flow_LGA_Month!$C:$C,"&lt;="&amp;Inputs!$B$29),"")</f>
        <v>0.298970468707667</v>
      </c>
      <c r="U153" s="22" t="n">
        <f aca="false">IFERROR(SUMIFS(Flow_LGA_Month!$K:$K,Flow_LGA_Month!$A:$A,A153,Flow_LGA_Month!$B:$B,C153,Flow_LGA_Month!$C:$C,"&gt;="&amp;Inputs!$B$30,Flow_LGA_Month!$C:$C,"&lt;="&amp;Inputs!$B$31)/SUMIFS(Flow_LGA_Month!$N:$N,Flow_LGA_Month!$A:$A,A153,Flow_LGA_Month!$B:$B,C153,Flow_LGA_Month!$C:$C,"&gt;="&amp;Inputs!$B$30,Flow_LGA_Month!$C:$C,"&lt;="&amp;Inputs!$B$31),"")</f>
        <v>0.116118371638876</v>
      </c>
      <c r="V153" s="21" t="n">
        <f aca="false">IF(AND(ISNUMBER(T153),ISNUMBER(U153)),(T153-U153)*100,"")</f>
        <v>18.2852097068791</v>
      </c>
    </row>
    <row r="154" customFormat="false" ht="15" hidden="false" customHeight="false" outlineLevel="0" collapsed="false">
      <c r="A154" s="0" t="s">
        <v>10</v>
      </c>
      <c r="B154" s="0" t="n">
        <v>34530</v>
      </c>
      <c r="C154" s="0" t="s">
        <v>504</v>
      </c>
      <c r="D154" s="31" t="n">
        <v>58845</v>
      </c>
      <c r="E154" s="16" t="n">
        <v>26186</v>
      </c>
      <c r="F154" s="0" t="n">
        <v>3</v>
      </c>
      <c r="G154" s="16" t="n">
        <f aca="false">SUMIFS(Flow_LGA_Month!$N:$N,Flow_LGA_Month!$A:$A,A154,Flow_LGA_Month!$B:$B,C154,Flow_LGA_Month!$C:$C,"&gt;="&amp;IF(A154="NSW",Inputs!$B$18,Inputs!$B$19))</f>
        <v>1004</v>
      </c>
      <c r="H154" s="16" t="n">
        <f aca="false">SUMIFS(Flow_LGA_Month!$K:$K,Flow_LGA_Month!$A:$A,A154,Flow_LGA_Month!$B:$B,C154,Flow_LGA_Month!$C:$C,"&gt;="&amp;IF(A154="NSW",Inputs!$B$18,Inputs!$B$19))</f>
        <v>115</v>
      </c>
      <c r="I154" s="16" t="str">
        <f aca="false">IF(A154="NSW",SUMIFS(Flow_LGA_Month!$L:$L,Flow_LGA_Month!$A:$A,A154,Flow_LGA_Month!$B:$B,C154,Flow_LGA_Month!$C:$C,"&gt;="&amp;IF(A154="NSW",Inputs!$B$18,Inputs!$B$19)),"n/a")</f>
        <v>n/a</v>
      </c>
      <c r="J154" s="22" t="n">
        <f aca="false">IF(G154&gt;0,H154/G154,"")</f>
        <v>0.114541832669323</v>
      </c>
      <c r="K154" s="16" t="n">
        <f aca="false">SUMIFS(Flow_LGA_Month!$N:$N,Flow_LGA_Month!$A:$A,A154,Flow_LGA_Month!$B:$B,C154,Flow_LGA_Month!$C:$C,"&lt;="&amp;Inputs!$B$21)</f>
        <v>928</v>
      </c>
      <c r="L154" s="16" t="n">
        <f aca="false">SUMIFS(Flow_LGA_Month!$K:$K,Flow_LGA_Month!$A:$A,A154,Flow_LGA_Month!$B:$B,C154,Flow_LGA_Month!$C:$C,"&lt;="&amp;Inputs!$B$21)</f>
        <v>33</v>
      </c>
      <c r="M154" s="22" t="n">
        <f aca="false">IF(K154&gt;0,L154/K154,"")</f>
        <v>0.0355603448275862</v>
      </c>
      <c r="N154" s="21" t="n">
        <f aca="false">IF(AND(G154&gt;0,K154&gt;0),(J154-M154)*100,"")</f>
        <v>7.89814878417365</v>
      </c>
      <c r="O154" s="16" t="n">
        <f aca="false">IF(A154="NSW",SUMIFS(Stock_NSW_LGA!$J:$J,Stock_NSW_LGA!$A:$A,C154,Stock_NSW_LGA!$B:$B,Inputs!$B$22),SUMIFS(Stock_QLD_LGA!$D:$D,Stock_QLD_LGA!$A:$A,C154,Stock_QLD_LGA!$B:$B,Inputs!$B$23))</f>
        <v>281</v>
      </c>
      <c r="P154" s="16" t="str">
        <f aca="false">IF(A154="NSW",SUMIFS(Stock_NSW_LGA!$M:$M,Stock_NSW_LGA!$A:$A,C154,Stock_NSW_LGA!$B:$B,Inputs!$B$22),"n/a")</f>
        <v>n/a</v>
      </c>
      <c r="Q154" s="21" t="str">
        <f aca="false">IF(A154="NSW",IF(P154&gt;0,O154/P154*1000,""),"n/a")</f>
        <v>n/a</v>
      </c>
      <c r="R154" s="21" t="n">
        <f aca="false">O154/E154*1000</f>
        <v>10.7309249217139</v>
      </c>
      <c r="S154" s="8" t="n">
        <f aca="false">IF(G154&gt;=Inputs!$B$12,1,0)</f>
        <v>1</v>
      </c>
      <c r="T154" s="22" t="n">
        <f aca="false">IFERROR(SUMIFS(Flow_LGA_Month!$K:$K,Flow_LGA_Month!$A:$A,A154,Flow_LGA_Month!$B:$B,C154,Flow_LGA_Month!$C:$C,"&gt;="&amp;Inputs!$B$28,Flow_LGA_Month!$C:$C,"&lt;="&amp;Inputs!$B$29)/SUMIFS(Flow_LGA_Month!$N:$N,Flow_LGA_Month!$A:$A,A154,Flow_LGA_Month!$B:$B,C154,Flow_LGA_Month!$C:$C,"&gt;="&amp;Inputs!$B$28,Flow_LGA_Month!$C:$C,"&lt;="&amp;Inputs!$B$29),"")</f>
        <v>0.173507462686567</v>
      </c>
      <c r="U154" s="22" t="n">
        <f aca="false">IFERROR(SUMIFS(Flow_LGA_Month!$K:$K,Flow_LGA_Month!$A:$A,A154,Flow_LGA_Month!$B:$B,C154,Flow_LGA_Month!$C:$C,"&gt;="&amp;Inputs!$B$30,Flow_LGA_Month!$C:$C,"&lt;="&amp;Inputs!$B$31)/SUMIFS(Flow_LGA_Month!$N:$N,Flow_LGA_Month!$A:$A,A154,Flow_LGA_Month!$B:$B,C154,Flow_LGA_Month!$C:$C,"&gt;="&amp;Inputs!$B$30,Flow_LGA_Month!$C:$C,"&lt;="&amp;Inputs!$B$31),"")</f>
        <v>0.036563071297989</v>
      </c>
      <c r="V154" s="21" t="n">
        <f aca="false">IF(AND(ISNUMBER(T154),ISNUMBER(U154)),(T154-U154)*100,"")</f>
        <v>13.6944391388578</v>
      </c>
    </row>
    <row r="155" customFormat="false" ht="15" hidden="false" customHeight="false" outlineLevel="0" collapsed="false">
      <c r="A155" s="0" t="s">
        <v>10</v>
      </c>
      <c r="B155" s="0" t="n">
        <v>33960</v>
      </c>
      <c r="C155" s="0" t="s">
        <v>505</v>
      </c>
      <c r="D155" s="31" t="n">
        <v>59405</v>
      </c>
      <c r="E155" s="16" t="n">
        <v>149792</v>
      </c>
      <c r="F155" s="0" t="n">
        <v>3</v>
      </c>
      <c r="G155" s="16" t="n">
        <f aca="false">SUMIFS(Flow_LGA_Month!$N:$N,Flow_LGA_Month!$A:$A,A155,Flow_LGA_Month!$B:$B,C155,Flow_LGA_Month!$C:$C,"&gt;="&amp;IF(A155="NSW",Inputs!$B$18,Inputs!$B$19))</f>
        <v>6467</v>
      </c>
      <c r="H155" s="16" t="n">
        <f aca="false">SUMIFS(Flow_LGA_Month!$K:$K,Flow_LGA_Month!$A:$A,A155,Flow_LGA_Month!$B:$B,C155,Flow_LGA_Month!$C:$C,"&gt;="&amp;IF(A155="NSW",Inputs!$B$18,Inputs!$B$19))</f>
        <v>1505</v>
      </c>
      <c r="I155" s="16" t="str">
        <f aca="false">IF(A155="NSW",SUMIFS(Flow_LGA_Month!$L:$L,Flow_LGA_Month!$A:$A,A155,Flow_LGA_Month!$B:$B,C155,Flow_LGA_Month!$C:$C,"&gt;="&amp;IF(A155="NSW",Inputs!$B$18,Inputs!$B$19)),"n/a")</f>
        <v>n/a</v>
      </c>
      <c r="J155" s="22" t="n">
        <f aca="false">IF(G155&gt;0,H155/G155,"")</f>
        <v>0.232719962888511</v>
      </c>
      <c r="K155" s="16" t="n">
        <f aca="false">SUMIFS(Flow_LGA_Month!$N:$N,Flow_LGA_Month!$A:$A,A155,Flow_LGA_Month!$B:$B,C155,Flow_LGA_Month!$C:$C,"&lt;="&amp;Inputs!$B$21)</f>
        <v>5601</v>
      </c>
      <c r="L155" s="16" t="n">
        <f aca="false">SUMIFS(Flow_LGA_Month!$K:$K,Flow_LGA_Month!$A:$A,A155,Flow_LGA_Month!$B:$B,C155,Flow_LGA_Month!$C:$C,"&lt;="&amp;Inputs!$B$21)</f>
        <v>548</v>
      </c>
      <c r="M155" s="22" t="n">
        <f aca="false">IF(K155&gt;0,L155/K155,"")</f>
        <v>0.0978396714872344</v>
      </c>
      <c r="N155" s="21" t="n">
        <f aca="false">IF(AND(G155&gt;0,K155&gt;0),(J155-M155)*100,"")</f>
        <v>13.4880291401276</v>
      </c>
      <c r="O155" s="16" t="n">
        <f aca="false">IF(A155="NSW",SUMIFS(Stock_NSW_LGA!$J:$J,Stock_NSW_LGA!$A:$A,C155,Stock_NSW_LGA!$B:$B,Inputs!$B$22),SUMIFS(Stock_QLD_LGA!$D:$D,Stock_QLD_LGA!$A:$A,C155,Stock_QLD_LGA!$B:$B,Inputs!$B$23))</f>
        <v>4352</v>
      </c>
      <c r="P155" s="16" t="str">
        <f aca="false">IF(A155="NSW",SUMIFS(Stock_NSW_LGA!$M:$M,Stock_NSW_LGA!$A:$A,C155,Stock_NSW_LGA!$B:$B,Inputs!$B$22),"n/a")</f>
        <v>n/a</v>
      </c>
      <c r="Q155" s="21" t="str">
        <f aca="false">IF(A155="NSW",IF(P155&gt;0,O155/P155*1000,""),"n/a")</f>
        <v>n/a</v>
      </c>
      <c r="R155" s="21" t="n">
        <f aca="false">O155/E155*1000</f>
        <v>29.0536210211493</v>
      </c>
      <c r="S155" s="8" t="n">
        <f aca="false">IF(G155&gt;=Inputs!$B$12,1,0)</f>
        <v>1</v>
      </c>
      <c r="T155" s="22" t="n">
        <f aca="false">IFERROR(SUMIFS(Flow_LGA_Month!$K:$K,Flow_LGA_Month!$A:$A,A155,Flow_LGA_Month!$B:$B,C155,Flow_LGA_Month!$C:$C,"&gt;="&amp;Inputs!$B$28,Flow_LGA_Month!$C:$C,"&lt;="&amp;Inputs!$B$29)/SUMIFS(Flow_LGA_Month!$N:$N,Flow_LGA_Month!$A:$A,A155,Flow_LGA_Month!$B:$B,C155,Flow_LGA_Month!$C:$C,"&gt;="&amp;Inputs!$B$28,Flow_LGA_Month!$C:$C,"&lt;="&amp;Inputs!$B$29),"")</f>
        <v>0.298783858485351</v>
      </c>
      <c r="U155" s="22" t="n">
        <f aca="false">IFERROR(SUMIFS(Flow_LGA_Month!$K:$K,Flow_LGA_Month!$A:$A,A155,Flow_LGA_Month!$B:$B,C155,Flow_LGA_Month!$C:$C,"&gt;="&amp;Inputs!$B$30,Flow_LGA_Month!$C:$C,"&lt;="&amp;Inputs!$B$31)/SUMIFS(Flow_LGA_Month!$N:$N,Flow_LGA_Month!$A:$A,A155,Flow_LGA_Month!$B:$B,C155,Flow_LGA_Month!$C:$C,"&gt;="&amp;Inputs!$B$30,Flow_LGA_Month!$C:$C,"&lt;="&amp;Inputs!$B$31),"")</f>
        <v>0.115033091711314</v>
      </c>
      <c r="V155" s="21" t="n">
        <f aca="false">IF(AND(ISNUMBER(T155),ISNUMBER(U155)),(T155-U155)*100,"")</f>
        <v>18.3750766774037</v>
      </c>
    </row>
    <row r="156" customFormat="false" ht="15" hidden="false" customHeight="false" outlineLevel="0" collapsed="false">
      <c r="A156" s="0" t="s">
        <v>10</v>
      </c>
      <c r="B156" s="0" t="n">
        <v>36250</v>
      </c>
      <c r="C156" s="0" t="s">
        <v>506</v>
      </c>
      <c r="D156" s="31" t="n">
        <v>59533</v>
      </c>
      <c r="E156" s="16" t="n">
        <v>106739</v>
      </c>
      <c r="F156" s="0" t="n">
        <v>4</v>
      </c>
      <c r="G156" s="16" t="n">
        <f aca="false">SUMIFS(Flow_LGA_Month!$N:$N,Flow_LGA_Month!$A:$A,A156,Flow_LGA_Month!$B:$B,C156,Flow_LGA_Month!$C:$C,"&gt;="&amp;IF(A156="NSW",Inputs!$B$18,Inputs!$B$19))</f>
        <v>4373</v>
      </c>
      <c r="H156" s="16" t="n">
        <f aca="false">SUMIFS(Flow_LGA_Month!$K:$K,Flow_LGA_Month!$A:$A,A156,Flow_LGA_Month!$B:$B,C156,Flow_LGA_Month!$C:$C,"&gt;="&amp;IF(A156="NSW",Inputs!$B$18,Inputs!$B$19))</f>
        <v>949</v>
      </c>
      <c r="I156" s="16" t="str">
        <f aca="false">IF(A156="NSW",SUMIFS(Flow_LGA_Month!$L:$L,Flow_LGA_Month!$A:$A,A156,Flow_LGA_Month!$B:$B,C156,Flow_LGA_Month!$C:$C,"&gt;="&amp;IF(A156="NSW",Inputs!$B$18,Inputs!$B$19)),"n/a")</f>
        <v>n/a</v>
      </c>
      <c r="J156" s="22" t="n">
        <f aca="false">IF(G156&gt;0,H156/G156,"")</f>
        <v>0.217013491882003</v>
      </c>
      <c r="K156" s="16" t="n">
        <f aca="false">SUMIFS(Flow_LGA_Month!$N:$N,Flow_LGA_Month!$A:$A,A156,Flow_LGA_Month!$B:$B,C156,Flow_LGA_Month!$C:$C,"&lt;="&amp;Inputs!$B$21)</f>
        <v>3970</v>
      </c>
      <c r="L156" s="16" t="n">
        <f aca="false">SUMIFS(Flow_LGA_Month!$K:$K,Flow_LGA_Month!$A:$A,A156,Flow_LGA_Month!$B:$B,C156,Flow_LGA_Month!$C:$C,"&lt;="&amp;Inputs!$B$21)</f>
        <v>418</v>
      </c>
      <c r="M156" s="22" t="n">
        <f aca="false">IF(K156&gt;0,L156/K156,"")</f>
        <v>0.105289672544081</v>
      </c>
      <c r="N156" s="21" t="n">
        <f aca="false">IF(AND(G156&gt;0,K156&gt;0),(J156-M156)*100,"")</f>
        <v>11.1723819337923</v>
      </c>
      <c r="O156" s="16" t="n">
        <f aca="false">IF(A156="NSW",SUMIFS(Stock_NSW_LGA!$J:$J,Stock_NSW_LGA!$A:$A,C156,Stock_NSW_LGA!$B:$B,Inputs!$B$22),SUMIFS(Stock_QLD_LGA!$D:$D,Stock_QLD_LGA!$A:$A,C156,Stock_QLD_LGA!$B:$B,Inputs!$B$23))</f>
        <v>3112</v>
      </c>
      <c r="P156" s="16" t="str">
        <f aca="false">IF(A156="NSW",SUMIFS(Stock_NSW_LGA!$M:$M,Stock_NSW_LGA!$A:$A,C156,Stock_NSW_LGA!$B:$B,Inputs!$B$22),"n/a")</f>
        <v>n/a</v>
      </c>
      <c r="Q156" s="21" t="str">
        <f aca="false">IF(A156="NSW",IF(P156&gt;0,O156/P156*1000,""),"n/a")</f>
        <v>n/a</v>
      </c>
      <c r="R156" s="21" t="n">
        <f aca="false">O156/E156*1000</f>
        <v>29.1552291102596</v>
      </c>
      <c r="S156" s="8" t="n">
        <f aca="false">IF(G156&gt;=Inputs!$B$12,1,0)</f>
        <v>1</v>
      </c>
      <c r="T156" s="22" t="n">
        <f aca="false">IFERROR(SUMIFS(Flow_LGA_Month!$K:$K,Flow_LGA_Month!$A:$A,A156,Flow_LGA_Month!$B:$B,C156,Flow_LGA_Month!$C:$C,"&gt;="&amp;Inputs!$B$28,Flow_LGA_Month!$C:$C,"&lt;="&amp;Inputs!$B$29)/SUMIFS(Flow_LGA_Month!$N:$N,Flow_LGA_Month!$A:$A,A156,Flow_LGA_Month!$B:$B,C156,Flow_LGA_Month!$C:$C,"&gt;="&amp;Inputs!$B$28,Flow_LGA_Month!$C:$C,"&lt;="&amp;Inputs!$B$29),"")</f>
        <v>0.288979591836735</v>
      </c>
      <c r="U156" s="22" t="n">
        <f aca="false">IFERROR(SUMIFS(Flow_LGA_Month!$K:$K,Flow_LGA_Month!$A:$A,A156,Flow_LGA_Month!$B:$B,C156,Flow_LGA_Month!$C:$C,"&gt;="&amp;Inputs!$B$30,Flow_LGA_Month!$C:$C,"&lt;="&amp;Inputs!$B$31)/SUMIFS(Flow_LGA_Month!$N:$N,Flow_LGA_Month!$A:$A,A156,Flow_LGA_Month!$B:$B,C156,Flow_LGA_Month!$C:$C,"&gt;="&amp;Inputs!$B$30,Flow_LGA_Month!$C:$C,"&lt;="&amp;Inputs!$B$31),"")</f>
        <v>0.114454859398125</v>
      </c>
      <c r="V156" s="21" t="n">
        <f aca="false">IF(AND(ISNUMBER(T156),ISNUMBER(U156)),(T156-U156)*100,"")</f>
        <v>17.4524732438609</v>
      </c>
    </row>
    <row r="157" customFormat="false" ht="15" hidden="false" customHeight="false" outlineLevel="0" collapsed="false">
      <c r="A157" s="0" t="s">
        <v>10</v>
      </c>
      <c r="B157" s="0" t="n">
        <v>36370</v>
      </c>
      <c r="C157" s="0" t="s">
        <v>507</v>
      </c>
      <c r="D157" s="31" t="n">
        <v>59945</v>
      </c>
      <c r="E157" s="16" t="n">
        <v>51742</v>
      </c>
      <c r="F157" s="0" t="n">
        <v>4</v>
      </c>
      <c r="G157" s="16" t="n">
        <f aca="false">SUMIFS(Flow_LGA_Month!$N:$N,Flow_LGA_Month!$A:$A,A157,Flow_LGA_Month!$B:$B,C157,Flow_LGA_Month!$C:$C,"&gt;="&amp;IF(A157="NSW",Inputs!$B$18,Inputs!$B$19))</f>
        <v>1785</v>
      </c>
      <c r="H157" s="16" t="n">
        <f aca="false">SUMIFS(Flow_LGA_Month!$K:$K,Flow_LGA_Month!$A:$A,A157,Flow_LGA_Month!$B:$B,C157,Flow_LGA_Month!$C:$C,"&gt;="&amp;IF(A157="NSW",Inputs!$B$18,Inputs!$B$19))</f>
        <v>161</v>
      </c>
      <c r="I157" s="16" t="str">
        <f aca="false">IF(A157="NSW",SUMIFS(Flow_LGA_Month!$L:$L,Flow_LGA_Month!$A:$A,A157,Flow_LGA_Month!$B:$B,C157,Flow_LGA_Month!$C:$C,"&gt;="&amp;IF(A157="NSW",Inputs!$B$18,Inputs!$B$19)),"n/a")</f>
        <v>n/a</v>
      </c>
      <c r="J157" s="22" t="n">
        <f aca="false">IF(G157&gt;0,H157/G157,"")</f>
        <v>0.0901960784313726</v>
      </c>
      <c r="K157" s="16" t="n">
        <f aca="false">SUMIFS(Flow_LGA_Month!$N:$N,Flow_LGA_Month!$A:$A,A157,Flow_LGA_Month!$B:$B,C157,Flow_LGA_Month!$C:$C,"&lt;="&amp;Inputs!$B$21)</f>
        <v>1788</v>
      </c>
      <c r="L157" s="16" t="n">
        <f aca="false">SUMIFS(Flow_LGA_Month!$K:$K,Flow_LGA_Month!$A:$A,A157,Flow_LGA_Month!$B:$B,C157,Flow_LGA_Month!$C:$C,"&lt;="&amp;Inputs!$B$21)</f>
        <v>63</v>
      </c>
      <c r="M157" s="22" t="n">
        <f aca="false">IF(K157&gt;0,L157/K157,"")</f>
        <v>0.0352348993288591</v>
      </c>
      <c r="N157" s="21" t="n">
        <f aca="false">IF(AND(G157&gt;0,K157&gt;0),(J157-M157)*100,"")</f>
        <v>5.49611791025135</v>
      </c>
      <c r="O157" s="16" t="n">
        <f aca="false">IF(A157="NSW",SUMIFS(Stock_NSW_LGA!$J:$J,Stock_NSW_LGA!$A:$A,C157,Stock_NSW_LGA!$B:$B,Inputs!$B$22),SUMIFS(Stock_QLD_LGA!$D:$D,Stock_QLD_LGA!$A:$A,C157,Stock_QLD_LGA!$B:$B,Inputs!$B$23))</f>
        <v>537</v>
      </c>
      <c r="P157" s="16" t="str">
        <f aca="false">IF(A157="NSW",SUMIFS(Stock_NSW_LGA!$M:$M,Stock_NSW_LGA!$A:$A,C157,Stock_NSW_LGA!$B:$B,Inputs!$B$22),"n/a")</f>
        <v>n/a</v>
      </c>
      <c r="Q157" s="21" t="str">
        <f aca="false">IF(A157="NSW",IF(P157&gt;0,O157/P157*1000,""),"n/a")</f>
        <v>n/a</v>
      </c>
      <c r="R157" s="21" t="n">
        <f aca="false">O157/E157*1000</f>
        <v>10.3784159870125</v>
      </c>
      <c r="S157" s="8" t="n">
        <f aca="false">IF(G157&gt;=Inputs!$B$12,1,0)</f>
        <v>1</v>
      </c>
      <c r="T157" s="22" t="n">
        <f aca="false">IFERROR(SUMIFS(Flow_LGA_Month!$K:$K,Flow_LGA_Month!$A:$A,A157,Flow_LGA_Month!$B:$B,C157,Flow_LGA_Month!$C:$C,"&gt;="&amp;Inputs!$B$28,Flow_LGA_Month!$C:$C,"&lt;="&amp;Inputs!$B$29)/SUMIFS(Flow_LGA_Month!$N:$N,Flow_LGA_Month!$A:$A,A157,Flow_LGA_Month!$B:$B,C157,Flow_LGA_Month!$C:$C,"&gt;="&amp;Inputs!$B$28,Flow_LGA_Month!$C:$C,"&lt;="&amp;Inputs!$B$29),"")</f>
        <v>0.126059322033898</v>
      </c>
      <c r="U157" s="22" t="n">
        <f aca="false">IFERROR(SUMIFS(Flow_LGA_Month!$K:$K,Flow_LGA_Month!$A:$A,A157,Flow_LGA_Month!$B:$B,C157,Flow_LGA_Month!$C:$C,"&gt;="&amp;Inputs!$B$30,Flow_LGA_Month!$C:$C,"&lt;="&amp;Inputs!$B$31)/SUMIFS(Flow_LGA_Month!$N:$N,Flow_LGA_Month!$A:$A,A157,Flow_LGA_Month!$B:$B,C157,Flow_LGA_Month!$C:$C,"&gt;="&amp;Inputs!$B$30,Flow_LGA_Month!$C:$C,"&lt;="&amp;Inputs!$B$31),"")</f>
        <v>0.0373216245883644</v>
      </c>
      <c r="V157" s="21" t="n">
        <f aca="false">IF(AND(ISNUMBER(T157),ISNUMBER(U157)),(T157-U157)*100,"")</f>
        <v>8.87376974455339</v>
      </c>
    </row>
    <row r="158" customFormat="false" ht="15" hidden="false" customHeight="false" outlineLevel="0" collapsed="false">
      <c r="A158" s="0" t="s">
        <v>10</v>
      </c>
      <c r="B158" s="0" t="n">
        <v>33360</v>
      </c>
      <c r="C158" s="0" t="s">
        <v>508</v>
      </c>
      <c r="D158" s="31" t="n">
        <v>61916</v>
      </c>
      <c r="E158" s="16" t="n">
        <v>41608</v>
      </c>
      <c r="F158" s="0" t="n">
        <v>4</v>
      </c>
      <c r="G158" s="16" t="n">
        <f aca="false">SUMIFS(Flow_LGA_Month!$N:$N,Flow_LGA_Month!$A:$A,A158,Flow_LGA_Month!$B:$B,C158,Flow_LGA_Month!$C:$C,"&gt;="&amp;IF(A158="NSW",Inputs!$B$18,Inputs!$B$19))</f>
        <v>1536</v>
      </c>
      <c r="H158" s="16" t="n">
        <f aca="false">SUMIFS(Flow_LGA_Month!$K:$K,Flow_LGA_Month!$A:$A,A158,Flow_LGA_Month!$B:$B,C158,Flow_LGA_Month!$C:$C,"&gt;="&amp;IF(A158="NSW",Inputs!$B$18,Inputs!$B$19))</f>
        <v>144</v>
      </c>
      <c r="I158" s="16" t="str">
        <f aca="false">IF(A158="NSW",SUMIFS(Flow_LGA_Month!$L:$L,Flow_LGA_Month!$A:$A,A158,Flow_LGA_Month!$B:$B,C158,Flow_LGA_Month!$C:$C,"&gt;="&amp;IF(A158="NSW",Inputs!$B$18,Inputs!$B$19)),"n/a")</f>
        <v>n/a</v>
      </c>
      <c r="J158" s="22" t="n">
        <f aca="false">IF(G158&gt;0,H158/G158,"")</f>
        <v>0.09375</v>
      </c>
      <c r="K158" s="16" t="n">
        <f aca="false">SUMIFS(Flow_LGA_Month!$N:$N,Flow_LGA_Month!$A:$A,A158,Flow_LGA_Month!$B:$B,C158,Flow_LGA_Month!$C:$C,"&lt;="&amp;Inputs!$B$21)</f>
        <v>1484</v>
      </c>
      <c r="L158" s="16" t="n">
        <f aca="false">SUMIFS(Flow_LGA_Month!$K:$K,Flow_LGA_Month!$A:$A,A158,Flow_LGA_Month!$B:$B,C158,Flow_LGA_Month!$C:$C,"&lt;="&amp;Inputs!$B$21)</f>
        <v>39</v>
      </c>
      <c r="M158" s="22" t="n">
        <f aca="false">IF(K158&gt;0,L158/K158,"")</f>
        <v>0.0262803234501348</v>
      </c>
      <c r="N158" s="21" t="n">
        <f aca="false">IF(AND(G158&gt;0,K158&gt;0),(J158-M158)*100,"")</f>
        <v>6.74696765498652</v>
      </c>
      <c r="O158" s="16" t="n">
        <f aca="false">IF(A158="NSW",SUMIFS(Stock_NSW_LGA!$J:$J,Stock_NSW_LGA!$A:$A,C158,Stock_NSW_LGA!$B:$B,Inputs!$B$22),SUMIFS(Stock_QLD_LGA!$D:$D,Stock_QLD_LGA!$A:$A,C158,Stock_QLD_LGA!$B:$B,Inputs!$B$23))</f>
        <v>350</v>
      </c>
      <c r="P158" s="16" t="str">
        <f aca="false">IF(A158="NSW",SUMIFS(Stock_NSW_LGA!$M:$M,Stock_NSW_LGA!$A:$A,C158,Stock_NSW_LGA!$B:$B,Inputs!$B$22),"n/a")</f>
        <v>n/a</v>
      </c>
      <c r="Q158" s="21" t="str">
        <f aca="false">IF(A158="NSW",IF(P158&gt;0,O158/P158*1000,""),"n/a")</f>
        <v>n/a</v>
      </c>
      <c r="R158" s="21" t="n">
        <f aca="false">O158/E158*1000</f>
        <v>8.41184387617766</v>
      </c>
      <c r="S158" s="8" t="n">
        <f aca="false">IF(G158&gt;=Inputs!$B$12,1,0)</f>
        <v>1</v>
      </c>
      <c r="T158" s="22" t="n">
        <f aca="false">IFERROR(SUMIFS(Flow_LGA_Month!$K:$K,Flow_LGA_Month!$A:$A,A158,Flow_LGA_Month!$B:$B,C158,Flow_LGA_Month!$C:$C,"&gt;="&amp;Inputs!$B$28,Flow_LGA_Month!$C:$C,"&lt;="&amp;Inputs!$B$29)/SUMIFS(Flow_LGA_Month!$N:$N,Flow_LGA_Month!$A:$A,A158,Flow_LGA_Month!$B:$B,C158,Flow_LGA_Month!$C:$C,"&gt;="&amp;Inputs!$B$28,Flow_LGA_Month!$C:$C,"&lt;="&amp;Inputs!$B$29),"")</f>
        <v>0.137579617834395</v>
      </c>
      <c r="U158" s="22" t="n">
        <f aca="false">IFERROR(SUMIFS(Flow_LGA_Month!$K:$K,Flow_LGA_Month!$A:$A,A158,Flow_LGA_Month!$B:$B,C158,Flow_LGA_Month!$C:$C,"&gt;="&amp;Inputs!$B$30,Flow_LGA_Month!$C:$C,"&lt;="&amp;Inputs!$B$31)/SUMIFS(Flow_LGA_Month!$N:$N,Flow_LGA_Month!$A:$A,A158,Flow_LGA_Month!$B:$B,C158,Flow_LGA_Month!$C:$C,"&gt;="&amp;Inputs!$B$30,Flow_LGA_Month!$C:$C,"&lt;="&amp;Inputs!$B$31),"")</f>
        <v>0.025830258302583</v>
      </c>
      <c r="V158" s="21" t="n">
        <f aca="false">IF(AND(ISNUMBER(T158),ISNUMBER(U158)),(T158-U158)*100,"")</f>
        <v>11.1749359531812</v>
      </c>
    </row>
    <row r="159" customFormat="false" ht="15" hidden="false" customHeight="false" outlineLevel="0" collapsed="false">
      <c r="A159" s="0" t="s">
        <v>10</v>
      </c>
      <c r="B159" s="0" t="n">
        <v>37010</v>
      </c>
      <c r="C159" s="0" t="s">
        <v>509</v>
      </c>
      <c r="D159" s="31" t="n">
        <v>62262</v>
      </c>
      <c r="E159" s="16" t="n">
        <v>129822</v>
      </c>
      <c r="F159" s="0" t="n">
        <v>4</v>
      </c>
      <c r="G159" s="16" t="n">
        <f aca="false">SUMIFS(Flow_LGA_Month!$N:$N,Flow_LGA_Month!$A:$A,A159,Flow_LGA_Month!$B:$B,C159,Flow_LGA_Month!$C:$C,"&gt;="&amp;IF(A159="NSW",Inputs!$B$18,Inputs!$B$19))</f>
        <v>4958</v>
      </c>
      <c r="H159" s="16" t="n">
        <f aca="false">SUMIFS(Flow_LGA_Month!$K:$K,Flow_LGA_Month!$A:$A,A159,Flow_LGA_Month!$B:$B,C159,Flow_LGA_Month!$C:$C,"&gt;="&amp;IF(A159="NSW",Inputs!$B$18,Inputs!$B$19))</f>
        <v>652</v>
      </c>
      <c r="I159" s="16" t="str">
        <f aca="false">IF(A159="NSW",SUMIFS(Flow_LGA_Month!$L:$L,Flow_LGA_Month!$A:$A,A159,Flow_LGA_Month!$B:$B,C159,Flow_LGA_Month!$C:$C,"&gt;="&amp;IF(A159="NSW",Inputs!$B$18,Inputs!$B$19)),"n/a")</f>
        <v>n/a</v>
      </c>
      <c r="J159" s="22" t="n">
        <f aca="false">IF(G159&gt;0,H159/G159,"")</f>
        <v>0.131504638967326</v>
      </c>
      <c r="K159" s="16" t="n">
        <f aca="false">SUMIFS(Flow_LGA_Month!$N:$N,Flow_LGA_Month!$A:$A,A159,Flow_LGA_Month!$B:$B,C159,Flow_LGA_Month!$C:$C,"&lt;="&amp;Inputs!$B$21)</f>
        <v>4561</v>
      </c>
      <c r="L159" s="16" t="n">
        <f aca="false">SUMIFS(Flow_LGA_Month!$K:$K,Flow_LGA_Month!$A:$A,A159,Flow_LGA_Month!$B:$B,C159,Flow_LGA_Month!$C:$C,"&lt;="&amp;Inputs!$B$21)</f>
        <v>206</v>
      </c>
      <c r="M159" s="22" t="n">
        <f aca="false">IF(K159&gt;0,L159/K159,"")</f>
        <v>0.0451655338741504</v>
      </c>
      <c r="N159" s="21" t="n">
        <f aca="false">IF(AND(G159&gt;0,K159&gt;0),(J159-M159)*100,"")</f>
        <v>8.63391050931751</v>
      </c>
      <c r="O159" s="16" t="n">
        <f aca="false">IF(A159="NSW",SUMIFS(Stock_NSW_LGA!$J:$J,Stock_NSW_LGA!$A:$A,C159,Stock_NSW_LGA!$B:$B,Inputs!$B$22),SUMIFS(Stock_QLD_LGA!$D:$D,Stock_QLD_LGA!$A:$A,C159,Stock_QLD_LGA!$B:$B,Inputs!$B$23))</f>
        <v>2118</v>
      </c>
      <c r="P159" s="16" t="str">
        <f aca="false">IF(A159="NSW",SUMIFS(Stock_NSW_LGA!$M:$M,Stock_NSW_LGA!$A:$A,C159,Stock_NSW_LGA!$B:$B,Inputs!$B$22),"n/a")</f>
        <v>n/a</v>
      </c>
      <c r="Q159" s="21" t="str">
        <f aca="false">IF(A159="NSW",IF(P159&gt;0,O159/P159*1000,""),"n/a")</f>
        <v>n/a</v>
      </c>
      <c r="R159" s="21" t="n">
        <f aca="false">O159/E159*1000</f>
        <v>16.3146462078846</v>
      </c>
      <c r="S159" s="8" t="n">
        <f aca="false">IF(G159&gt;=Inputs!$B$12,1,0)</f>
        <v>1</v>
      </c>
      <c r="T159" s="22" t="n">
        <f aca="false">IFERROR(SUMIFS(Flow_LGA_Month!$K:$K,Flow_LGA_Month!$A:$A,A159,Flow_LGA_Month!$B:$B,C159,Flow_LGA_Month!$C:$C,"&gt;="&amp;Inputs!$B$28,Flow_LGA_Month!$C:$C,"&lt;="&amp;Inputs!$B$29)/SUMIFS(Flow_LGA_Month!$N:$N,Flow_LGA_Month!$A:$A,A159,Flow_LGA_Month!$B:$B,C159,Flow_LGA_Month!$C:$C,"&gt;="&amp;Inputs!$B$28,Flow_LGA_Month!$C:$C,"&lt;="&amp;Inputs!$B$29),"")</f>
        <v>0.177079482439926</v>
      </c>
      <c r="U159" s="22" t="n">
        <f aca="false">IFERROR(SUMIFS(Flow_LGA_Month!$K:$K,Flow_LGA_Month!$A:$A,A159,Flow_LGA_Month!$B:$B,C159,Flow_LGA_Month!$C:$C,"&gt;="&amp;Inputs!$B$30,Flow_LGA_Month!$C:$C,"&lt;="&amp;Inputs!$B$31)/SUMIFS(Flow_LGA_Month!$N:$N,Flow_LGA_Month!$A:$A,A159,Flow_LGA_Month!$B:$B,C159,Flow_LGA_Month!$C:$C,"&gt;="&amp;Inputs!$B$30,Flow_LGA_Month!$C:$C,"&lt;="&amp;Inputs!$B$31),"")</f>
        <v>0.0644483362521891</v>
      </c>
      <c r="V159" s="21" t="n">
        <f aca="false">IF(AND(ISNUMBER(T159),ISNUMBER(U159)),(T159-U159)*100,"")</f>
        <v>11.2631146187737</v>
      </c>
    </row>
    <row r="160" customFormat="false" ht="15" hidden="false" customHeight="false" outlineLevel="0" collapsed="false">
      <c r="A160" s="0" t="s">
        <v>10</v>
      </c>
      <c r="B160" s="0" t="n">
        <v>31000</v>
      </c>
      <c r="C160" s="0" t="s">
        <v>510</v>
      </c>
      <c r="D160" s="31" t="n">
        <v>63317</v>
      </c>
      <c r="E160" s="16" t="n">
        <v>912109</v>
      </c>
      <c r="F160" s="0" t="n">
        <v>5</v>
      </c>
      <c r="G160" s="16" t="n">
        <f aca="false">SUMIFS(Flow_LGA_Month!$N:$N,Flow_LGA_Month!$A:$A,A160,Flow_LGA_Month!$B:$B,C160,Flow_LGA_Month!$C:$C,"&gt;="&amp;IF(A160="NSW",Inputs!$B$18,Inputs!$B$19))</f>
        <v>34175</v>
      </c>
      <c r="H160" s="16" t="n">
        <f aca="false">SUMIFS(Flow_LGA_Month!$K:$K,Flow_LGA_Month!$A:$A,A160,Flow_LGA_Month!$B:$B,C160,Flow_LGA_Month!$C:$C,"&gt;="&amp;IF(A160="NSW",Inputs!$B$18,Inputs!$B$19))</f>
        <v>10628</v>
      </c>
      <c r="I160" s="16" t="str">
        <f aca="false">IF(A160="NSW",SUMIFS(Flow_LGA_Month!$L:$L,Flow_LGA_Month!$A:$A,A160,Flow_LGA_Month!$B:$B,C160,Flow_LGA_Month!$C:$C,"&gt;="&amp;IF(A160="NSW",Inputs!$B$18,Inputs!$B$19)),"n/a")</f>
        <v>n/a</v>
      </c>
      <c r="J160" s="22" t="n">
        <f aca="false">IF(G160&gt;0,H160/G160,"")</f>
        <v>0.310987564008778</v>
      </c>
      <c r="K160" s="16" t="n">
        <f aca="false">SUMIFS(Flow_LGA_Month!$N:$N,Flow_LGA_Month!$A:$A,A160,Flow_LGA_Month!$B:$B,C160,Flow_LGA_Month!$C:$C,"&lt;="&amp;Inputs!$B$21)</f>
        <v>34550</v>
      </c>
      <c r="L160" s="16" t="n">
        <f aca="false">SUMIFS(Flow_LGA_Month!$K:$K,Flow_LGA_Month!$A:$A,A160,Flow_LGA_Month!$B:$B,C160,Flow_LGA_Month!$C:$C,"&lt;="&amp;Inputs!$B$21)</f>
        <v>6004</v>
      </c>
      <c r="M160" s="22" t="n">
        <f aca="false">IF(K160&gt;0,L160/K160,"")</f>
        <v>0.173777134587554</v>
      </c>
      <c r="N160" s="21" t="n">
        <f aca="false">IF(AND(G160&gt;0,K160&gt;0),(J160-M160)*100,"")</f>
        <v>13.7210429421224</v>
      </c>
      <c r="O160" s="16" t="n">
        <f aca="false">IF(A160="NSW",SUMIFS(Stock_NSW_LGA!$J:$J,Stock_NSW_LGA!$A:$A,C160,Stock_NSW_LGA!$B:$B,Inputs!$B$22),SUMIFS(Stock_QLD_LGA!$D:$D,Stock_QLD_LGA!$A:$A,C160,Stock_QLD_LGA!$B:$B,Inputs!$B$23))</f>
        <v>44300</v>
      </c>
      <c r="P160" s="16" t="str">
        <f aca="false">IF(A160="NSW",SUMIFS(Stock_NSW_LGA!$M:$M,Stock_NSW_LGA!$A:$A,C160,Stock_NSW_LGA!$B:$B,Inputs!$B$22),"n/a")</f>
        <v>n/a</v>
      </c>
      <c r="Q160" s="21" t="str">
        <f aca="false">IF(A160="NSW",IF(P160&gt;0,O160/P160*1000,""),"n/a")</f>
        <v>n/a</v>
      </c>
      <c r="R160" s="21" t="n">
        <f aca="false">O160/E160*1000</f>
        <v>48.5687565850134</v>
      </c>
      <c r="S160" s="8" t="n">
        <f aca="false">IF(G160&gt;=Inputs!$B$12,1,0)</f>
        <v>1</v>
      </c>
      <c r="T160" s="22" t="n">
        <f aca="false">IFERROR(SUMIFS(Flow_LGA_Month!$K:$K,Flow_LGA_Month!$A:$A,A160,Flow_LGA_Month!$B:$B,C160,Flow_LGA_Month!$C:$C,"&gt;="&amp;Inputs!$B$28,Flow_LGA_Month!$C:$C,"&lt;="&amp;Inputs!$B$29)/SUMIFS(Flow_LGA_Month!$N:$N,Flow_LGA_Month!$A:$A,A160,Flow_LGA_Month!$B:$B,C160,Flow_LGA_Month!$C:$C,"&gt;="&amp;Inputs!$B$28,Flow_LGA_Month!$C:$C,"&lt;="&amp;Inputs!$B$29),"")</f>
        <v>0.393548721134928</v>
      </c>
      <c r="U160" s="22" t="n">
        <f aca="false">IFERROR(SUMIFS(Flow_LGA_Month!$K:$K,Flow_LGA_Month!$A:$A,A160,Flow_LGA_Month!$B:$B,C160,Flow_LGA_Month!$C:$C,"&gt;="&amp;Inputs!$B$30,Flow_LGA_Month!$C:$C,"&lt;="&amp;Inputs!$B$31)/SUMIFS(Flow_LGA_Month!$N:$N,Flow_LGA_Month!$A:$A,A160,Flow_LGA_Month!$B:$B,C160,Flow_LGA_Month!$C:$C,"&gt;="&amp;Inputs!$B$30,Flow_LGA_Month!$C:$C,"&lt;="&amp;Inputs!$B$31),"")</f>
        <v>0.185228536314157</v>
      </c>
      <c r="V160" s="21" t="n">
        <f aca="false">IF(AND(ISNUMBER(T160),ISNUMBER(U160)),(T160-U160)*100,"")</f>
        <v>20.8320184820771</v>
      </c>
    </row>
    <row r="161" customFormat="false" ht="15" hidden="false" customHeight="false" outlineLevel="0" collapsed="false">
      <c r="A161" s="0" t="s">
        <v>10</v>
      </c>
      <c r="B161" s="0" t="n">
        <v>34770</v>
      </c>
      <c r="C161" s="0" t="s">
        <v>511</v>
      </c>
      <c r="D161" s="31" t="n">
        <v>64712</v>
      </c>
      <c r="E161" s="16" t="n">
        <v>87086</v>
      </c>
      <c r="F161" s="0" t="n">
        <v>5</v>
      </c>
      <c r="G161" s="16" t="n">
        <f aca="false">SUMIFS(Flow_LGA_Month!$N:$N,Flow_LGA_Month!$A:$A,A161,Flow_LGA_Month!$B:$B,C161,Flow_LGA_Month!$C:$C,"&gt;="&amp;IF(A161="NSW",Inputs!$B$18,Inputs!$B$19))</f>
        <v>2806</v>
      </c>
      <c r="H161" s="16" t="n">
        <f aca="false">SUMIFS(Flow_LGA_Month!$K:$K,Flow_LGA_Month!$A:$A,A161,Flow_LGA_Month!$B:$B,C161,Flow_LGA_Month!$C:$C,"&gt;="&amp;IF(A161="NSW",Inputs!$B$18,Inputs!$B$19))</f>
        <v>229</v>
      </c>
      <c r="I161" s="16" t="str">
        <f aca="false">IF(A161="NSW",SUMIFS(Flow_LGA_Month!$L:$L,Flow_LGA_Month!$A:$A,A161,Flow_LGA_Month!$B:$B,C161,Flow_LGA_Month!$C:$C,"&gt;="&amp;IF(A161="NSW",Inputs!$B$18,Inputs!$B$19)),"n/a")</f>
        <v>n/a</v>
      </c>
      <c r="J161" s="22" t="n">
        <f aca="false">IF(G161&gt;0,H161/G161,"")</f>
        <v>0.0816108339272987</v>
      </c>
      <c r="K161" s="16" t="n">
        <f aca="false">SUMIFS(Flow_LGA_Month!$N:$N,Flow_LGA_Month!$A:$A,A161,Flow_LGA_Month!$B:$B,C161,Flow_LGA_Month!$C:$C,"&lt;="&amp;Inputs!$B$21)</f>
        <v>2945</v>
      </c>
      <c r="L161" s="16" t="n">
        <f aca="false">SUMIFS(Flow_LGA_Month!$K:$K,Flow_LGA_Month!$A:$A,A161,Flow_LGA_Month!$B:$B,C161,Flow_LGA_Month!$C:$C,"&lt;="&amp;Inputs!$B$21)</f>
        <v>62</v>
      </c>
      <c r="M161" s="22" t="n">
        <f aca="false">IF(K161&gt;0,L161/K161,"")</f>
        <v>0.0210526315789474</v>
      </c>
      <c r="N161" s="21" t="n">
        <f aca="false">IF(AND(G161&gt;0,K161&gt;0),(J161-M161)*100,"")</f>
        <v>6.05582023483513</v>
      </c>
      <c r="O161" s="16" t="n">
        <f aca="false">IF(A161="NSW",SUMIFS(Stock_NSW_LGA!$J:$J,Stock_NSW_LGA!$A:$A,C161,Stock_NSW_LGA!$B:$B,Inputs!$B$22),SUMIFS(Stock_QLD_LGA!$D:$D,Stock_QLD_LGA!$A:$A,C161,Stock_QLD_LGA!$B:$B,Inputs!$B$23))</f>
        <v>641</v>
      </c>
      <c r="P161" s="16" t="str">
        <f aca="false">IF(A161="NSW",SUMIFS(Stock_NSW_LGA!$M:$M,Stock_NSW_LGA!$A:$A,C161,Stock_NSW_LGA!$B:$B,Inputs!$B$22),"n/a")</f>
        <v>n/a</v>
      </c>
      <c r="Q161" s="21" t="str">
        <f aca="false">IF(A161="NSW",IF(P161&gt;0,O161/P161*1000,""),"n/a")</f>
        <v>n/a</v>
      </c>
      <c r="R161" s="21" t="n">
        <f aca="false">O161/E161*1000</f>
        <v>7.36054015570815</v>
      </c>
      <c r="S161" s="8" t="n">
        <f aca="false">IF(G161&gt;=Inputs!$B$12,1,0)</f>
        <v>1</v>
      </c>
      <c r="T161" s="22" t="n">
        <f aca="false">IFERROR(SUMIFS(Flow_LGA_Month!$K:$K,Flow_LGA_Month!$A:$A,A161,Flow_LGA_Month!$B:$B,C161,Flow_LGA_Month!$C:$C,"&gt;="&amp;Inputs!$B$28,Flow_LGA_Month!$C:$C,"&lt;="&amp;Inputs!$B$29)/SUMIFS(Flow_LGA_Month!$N:$N,Flow_LGA_Month!$A:$A,A161,Flow_LGA_Month!$B:$B,C161,Flow_LGA_Month!$C:$C,"&gt;="&amp;Inputs!$B$28,Flow_LGA_Month!$C:$C,"&lt;="&amp;Inputs!$B$29),"")</f>
        <v>0.120106171201062</v>
      </c>
      <c r="U161" s="22" t="n">
        <f aca="false">IFERROR(SUMIFS(Flow_LGA_Month!$K:$K,Flow_LGA_Month!$A:$A,A161,Flow_LGA_Month!$B:$B,C161,Flow_LGA_Month!$C:$C,"&gt;="&amp;Inputs!$B$30,Flow_LGA_Month!$C:$C,"&lt;="&amp;Inputs!$B$31)/SUMIFS(Flow_LGA_Month!$N:$N,Flow_LGA_Month!$A:$A,A161,Flow_LGA_Month!$B:$B,C161,Flow_LGA_Month!$C:$C,"&gt;="&amp;Inputs!$B$30,Flow_LGA_Month!$C:$C,"&lt;="&amp;Inputs!$B$31),"")</f>
        <v>0.0370624571036376</v>
      </c>
      <c r="V161" s="21" t="n">
        <f aca="false">IF(AND(ISNUMBER(T161),ISNUMBER(U161)),(T161-U161)*100,"")</f>
        <v>8.30437140974241</v>
      </c>
    </row>
    <row r="162" customFormat="false" ht="15" hidden="false" customHeight="false" outlineLevel="0" collapsed="false">
      <c r="A162" s="0" t="s">
        <v>10</v>
      </c>
      <c r="B162" s="0" t="n">
        <v>32270</v>
      </c>
      <c r="C162" s="0" t="s">
        <v>512</v>
      </c>
      <c r="D162" s="31" t="n">
        <v>65722</v>
      </c>
      <c r="E162" s="16" t="n">
        <v>19641</v>
      </c>
      <c r="F162" s="0" t="n">
        <v>5</v>
      </c>
      <c r="G162" s="16" t="n">
        <f aca="false">SUMIFS(Flow_LGA_Month!$N:$N,Flow_LGA_Month!$A:$A,A162,Flow_LGA_Month!$B:$B,C162,Flow_LGA_Month!$C:$C,"&gt;="&amp;IF(A162="NSW",Inputs!$B$18,Inputs!$B$19))</f>
        <v>448</v>
      </c>
      <c r="H162" s="16" t="n">
        <f aca="false">SUMIFS(Flow_LGA_Month!$K:$K,Flow_LGA_Month!$A:$A,A162,Flow_LGA_Month!$B:$B,C162,Flow_LGA_Month!$C:$C,"&gt;="&amp;IF(A162="NSW",Inputs!$B$18,Inputs!$B$19))</f>
        <v>19</v>
      </c>
      <c r="I162" s="16" t="str">
        <f aca="false">IF(A162="NSW",SUMIFS(Flow_LGA_Month!$L:$L,Flow_LGA_Month!$A:$A,A162,Flow_LGA_Month!$B:$B,C162,Flow_LGA_Month!$C:$C,"&gt;="&amp;IF(A162="NSW",Inputs!$B$18,Inputs!$B$19)),"n/a")</f>
        <v>n/a</v>
      </c>
      <c r="J162" s="22" t="n">
        <f aca="false">IF(G162&gt;0,H162/G162,"")</f>
        <v>0.0424107142857143</v>
      </c>
      <c r="K162" s="16" t="n">
        <f aca="false">SUMIFS(Flow_LGA_Month!$N:$N,Flow_LGA_Month!$A:$A,A162,Flow_LGA_Month!$B:$B,C162,Flow_LGA_Month!$C:$C,"&lt;="&amp;Inputs!$B$21)</f>
        <v>504</v>
      </c>
      <c r="L162" s="16" t="n">
        <f aca="false">SUMIFS(Flow_LGA_Month!$K:$K,Flow_LGA_Month!$A:$A,A162,Flow_LGA_Month!$B:$B,C162,Flow_LGA_Month!$C:$C,"&lt;="&amp;Inputs!$B$21)</f>
        <v>12</v>
      </c>
      <c r="M162" s="22" t="n">
        <f aca="false">IF(K162&gt;0,L162/K162,"")</f>
        <v>0.0238095238095238</v>
      </c>
      <c r="N162" s="21" t="n">
        <f aca="false">IF(AND(G162&gt;0,K162&gt;0),(J162-M162)*100,"")</f>
        <v>1.86011904761905</v>
      </c>
      <c r="O162" s="16" t="n">
        <f aca="false">IF(A162="NSW",SUMIFS(Stock_NSW_LGA!$J:$J,Stock_NSW_LGA!$A:$A,C162,Stock_NSW_LGA!$B:$B,Inputs!$B$22),SUMIFS(Stock_QLD_LGA!$D:$D,Stock_QLD_LGA!$A:$A,C162,Stock_QLD_LGA!$B:$B,Inputs!$B$23))</f>
        <v>66</v>
      </c>
      <c r="P162" s="16" t="str">
        <f aca="false">IF(A162="NSW",SUMIFS(Stock_NSW_LGA!$M:$M,Stock_NSW_LGA!$A:$A,C162,Stock_NSW_LGA!$B:$B,Inputs!$B$22),"n/a")</f>
        <v>n/a</v>
      </c>
      <c r="Q162" s="21" t="str">
        <f aca="false">IF(A162="NSW",IF(P162&gt;0,O162/P162*1000,""),"n/a")</f>
        <v>n/a</v>
      </c>
      <c r="R162" s="21" t="n">
        <f aca="false">O162/E162*1000</f>
        <v>3.36031770276463</v>
      </c>
      <c r="S162" s="8" t="n">
        <f aca="false">IF(G162&gt;=Inputs!$B$12,1,0)</f>
        <v>1</v>
      </c>
      <c r="T162" s="22" t="n">
        <f aca="false">IFERROR(SUMIFS(Flow_LGA_Month!$K:$K,Flow_LGA_Month!$A:$A,A162,Flow_LGA_Month!$B:$B,C162,Flow_LGA_Month!$C:$C,"&gt;="&amp;Inputs!$B$28,Flow_LGA_Month!$C:$C,"&lt;="&amp;Inputs!$B$29)/SUMIFS(Flow_LGA_Month!$N:$N,Flow_LGA_Month!$A:$A,A162,Flow_LGA_Month!$B:$B,C162,Flow_LGA_Month!$C:$C,"&gt;="&amp;Inputs!$B$28,Flow_LGA_Month!$C:$C,"&lt;="&amp;Inputs!$B$29),"")</f>
        <v>0.0625</v>
      </c>
      <c r="U162" s="22" t="n">
        <f aca="false">IFERROR(SUMIFS(Flow_LGA_Month!$K:$K,Flow_LGA_Month!$A:$A,A162,Flow_LGA_Month!$B:$B,C162,Flow_LGA_Month!$C:$C,"&gt;="&amp;Inputs!$B$30,Flow_LGA_Month!$C:$C,"&lt;="&amp;Inputs!$B$31)/SUMIFS(Flow_LGA_Month!$N:$N,Flow_LGA_Month!$A:$A,A162,Flow_LGA_Month!$B:$B,C162,Flow_LGA_Month!$C:$C,"&gt;="&amp;Inputs!$B$30,Flow_LGA_Month!$C:$C,"&lt;="&amp;Inputs!$B$31),"")</f>
        <v>0.0135746606334842</v>
      </c>
      <c r="V162" s="21" t="n">
        <f aca="false">IF(AND(ISNUMBER(T162),ISNUMBER(U162)),(T162-U162)*100,"")</f>
        <v>4.89253393665158</v>
      </c>
    </row>
    <row r="163" customFormat="false" ht="15" hidden="false" customHeight="false" outlineLevel="0" collapsed="false">
      <c r="A163" s="0" t="s">
        <v>10</v>
      </c>
      <c r="B163" s="0" t="n">
        <v>33980</v>
      </c>
      <c r="C163" s="0" t="s">
        <v>513</v>
      </c>
      <c r="D163" s="31" t="n">
        <v>83473</v>
      </c>
      <c r="E163" s="16" t="n">
        <v>12961</v>
      </c>
      <c r="F163" s="0" t="n">
        <v>5</v>
      </c>
      <c r="G163" s="16" t="n">
        <f aca="false">SUMIFS(Flow_LGA_Month!$N:$N,Flow_LGA_Month!$A:$A,A163,Flow_LGA_Month!$B:$B,C163,Flow_LGA_Month!$C:$C,"&gt;="&amp;IF(A163="NSW",Inputs!$B$18,Inputs!$B$19))</f>
        <v>380</v>
      </c>
      <c r="H163" s="16" t="n">
        <f aca="false">SUMIFS(Flow_LGA_Month!$K:$K,Flow_LGA_Month!$A:$A,A163,Flow_LGA_Month!$B:$B,C163,Flow_LGA_Month!$C:$C,"&gt;="&amp;IF(A163="NSW",Inputs!$B$18,Inputs!$B$19))</f>
        <v>17</v>
      </c>
      <c r="I163" s="16" t="str">
        <f aca="false">IF(A163="NSW",SUMIFS(Flow_LGA_Month!$L:$L,Flow_LGA_Month!$A:$A,A163,Flow_LGA_Month!$B:$B,C163,Flow_LGA_Month!$C:$C,"&gt;="&amp;IF(A163="NSW",Inputs!$B$18,Inputs!$B$19)),"n/a")</f>
        <v>n/a</v>
      </c>
      <c r="J163" s="22" t="n">
        <f aca="false">IF(G163&gt;0,H163/G163,"")</f>
        <v>0.0447368421052632</v>
      </c>
      <c r="K163" s="16" t="n">
        <f aca="false">SUMIFS(Flow_LGA_Month!$N:$N,Flow_LGA_Month!$A:$A,A163,Flow_LGA_Month!$B:$B,C163,Flow_LGA_Month!$C:$C,"&lt;="&amp;Inputs!$B$21)</f>
        <v>461</v>
      </c>
      <c r="L163" s="16" t="n">
        <f aca="false">SUMIFS(Flow_LGA_Month!$K:$K,Flow_LGA_Month!$A:$A,A163,Flow_LGA_Month!$B:$B,C163,Flow_LGA_Month!$C:$C,"&lt;="&amp;Inputs!$B$21)</f>
        <v>3</v>
      </c>
      <c r="M163" s="22" t="n">
        <f aca="false">IF(K163&gt;0,L163/K163,"")</f>
        <v>0.00650759219088937</v>
      </c>
      <c r="N163" s="21" t="n">
        <f aca="false">IF(AND(G163&gt;0,K163&gt;0),(J163-M163)*100,"")</f>
        <v>3.82292499143738</v>
      </c>
      <c r="O163" s="16" t="n">
        <f aca="false">IF(A163="NSW",SUMIFS(Stock_NSW_LGA!$J:$J,Stock_NSW_LGA!$A:$A,C163,Stock_NSW_LGA!$B:$B,Inputs!$B$22),SUMIFS(Stock_QLD_LGA!$D:$D,Stock_QLD_LGA!$A:$A,C163,Stock_QLD_LGA!$B:$B,Inputs!$B$23))</f>
        <v>40</v>
      </c>
      <c r="P163" s="16" t="str">
        <f aca="false">IF(A163="NSW",SUMIFS(Stock_NSW_LGA!$M:$M,Stock_NSW_LGA!$A:$A,C163,Stock_NSW_LGA!$B:$B,Inputs!$B$22),"n/a")</f>
        <v>n/a</v>
      </c>
      <c r="Q163" s="21" t="str">
        <f aca="false">IF(A163="NSW",IF(P163&gt;0,O163/P163*1000,""),"n/a")</f>
        <v>n/a</v>
      </c>
      <c r="R163" s="21" t="n">
        <f aca="false">O163/E163*1000</f>
        <v>3.08618162178844</v>
      </c>
      <c r="S163" s="8" t="n">
        <f aca="false">IF(G163&gt;=Inputs!$B$12,1,0)</f>
        <v>1</v>
      </c>
      <c r="T163" s="22" t="n">
        <f aca="false">IFERROR(SUMIFS(Flow_LGA_Month!$K:$K,Flow_LGA_Month!$A:$A,A163,Flow_LGA_Month!$B:$B,C163,Flow_LGA_Month!$C:$C,"&gt;="&amp;Inputs!$B$28,Flow_LGA_Month!$C:$C,"&lt;="&amp;Inputs!$B$29)/SUMIFS(Flow_LGA_Month!$N:$N,Flow_LGA_Month!$A:$A,A163,Flow_LGA_Month!$B:$B,C163,Flow_LGA_Month!$C:$C,"&gt;="&amp;Inputs!$B$28,Flow_LGA_Month!$C:$C,"&lt;="&amp;Inputs!$B$29),"")</f>
        <v>0.0726256983240224</v>
      </c>
      <c r="U163" s="22" t="n">
        <f aca="false">IFERROR(SUMIFS(Flow_LGA_Month!$K:$K,Flow_LGA_Month!$A:$A,A163,Flow_LGA_Month!$B:$B,C163,Flow_LGA_Month!$C:$C,"&gt;="&amp;Inputs!$B$30,Flow_LGA_Month!$C:$C,"&lt;="&amp;Inputs!$B$31)/SUMIFS(Flow_LGA_Month!$N:$N,Flow_LGA_Month!$A:$A,A163,Flow_LGA_Month!$B:$B,C163,Flow_LGA_Month!$C:$C,"&gt;="&amp;Inputs!$B$30,Flow_LGA_Month!$C:$C,"&lt;="&amp;Inputs!$B$31),"")</f>
        <v>0.0101522842639594</v>
      </c>
      <c r="V163" s="21" t="n">
        <f aca="false">IF(AND(ISNUMBER(T163),ISNUMBER(U163)),(T163-U163)*100,"")</f>
        <v>6.2473414060063</v>
      </c>
    </row>
    <row r="164" customFormat="false" ht="15" hidden="false" customHeight="false" outlineLevel="0" collapsed="false">
      <c r="A164" s="0" t="s">
        <v>10</v>
      </c>
      <c r="B164" s="0" t="n">
        <v>30250</v>
      </c>
      <c r="C164" s="0" t="s">
        <v>514</v>
      </c>
      <c r="D164" s="31" t="n">
        <v>17661</v>
      </c>
      <c r="E164" s="16" t="n">
        <v>418</v>
      </c>
      <c r="F164" s="0" t="n">
        <v>1</v>
      </c>
      <c r="G164" s="16" t="n">
        <f aca="false">SUMIFS(Flow_LGA_Month!$N:$N,Flow_LGA_Month!$A:$A,A164,Flow_LGA_Month!$B:$B,C164,Flow_LGA_Month!$C:$C,"&gt;="&amp;IF(A164="NSW",Inputs!$B$18,Inputs!$B$19))</f>
        <v>0</v>
      </c>
      <c r="H164" s="16" t="n">
        <f aca="false">SUMIFS(Flow_LGA_Month!$K:$K,Flow_LGA_Month!$A:$A,A164,Flow_LGA_Month!$B:$B,C164,Flow_LGA_Month!$C:$C,"&gt;="&amp;IF(A164="NSW",Inputs!$B$18,Inputs!$B$19))</f>
        <v>0</v>
      </c>
      <c r="I164" s="16" t="str">
        <f aca="false">IF(A164="NSW",SUMIFS(Flow_LGA_Month!$L:$L,Flow_LGA_Month!$A:$A,A164,Flow_LGA_Month!$B:$B,C164,Flow_LGA_Month!$C:$C,"&gt;="&amp;IF(A164="NSW",Inputs!$B$18,Inputs!$B$19)),"n/a")</f>
        <v>n/a</v>
      </c>
      <c r="J164" s="22" t="str">
        <f aca="false">IF(G164&gt;0,H164/G164,"")</f>
        <v/>
      </c>
      <c r="K164" s="16" t="n">
        <f aca="false">SUMIFS(Flow_LGA_Month!$N:$N,Flow_LGA_Month!$A:$A,A164,Flow_LGA_Month!$B:$B,C164,Flow_LGA_Month!$C:$C,"&lt;="&amp;Inputs!$B$21)</f>
        <v>2</v>
      </c>
      <c r="L164" s="16" t="n">
        <f aca="false">SUMIFS(Flow_LGA_Month!$K:$K,Flow_LGA_Month!$A:$A,A164,Flow_LGA_Month!$B:$B,C164,Flow_LGA_Month!$C:$C,"&lt;="&amp;Inputs!$B$21)</f>
        <v>0</v>
      </c>
      <c r="M164" s="22" t="n">
        <f aca="false">IF(K164&gt;0,L164/K164,"")</f>
        <v>0</v>
      </c>
      <c r="N164" s="21" t="str">
        <f aca="false">IF(AND(G164&gt;0,K164&gt;0),(J164-M164)*100,"")</f>
        <v/>
      </c>
      <c r="O164" s="16" t="n">
        <f aca="false">IF(A164="NSW",SUMIFS(Stock_NSW_LGA!$J:$J,Stock_NSW_LGA!$A:$A,C164,Stock_NSW_LGA!$B:$B,Inputs!$B$22),SUMIFS(Stock_QLD_LGA!$D:$D,Stock_QLD_LGA!$A:$A,C164,Stock_QLD_LGA!$B:$B,Inputs!$B$23))</f>
        <v>0</v>
      </c>
      <c r="P164" s="16" t="str">
        <f aca="false">IF(A164="NSW",SUMIFS(Stock_NSW_LGA!$M:$M,Stock_NSW_LGA!$A:$A,C164,Stock_NSW_LGA!$B:$B,Inputs!$B$22),"n/a")</f>
        <v>n/a</v>
      </c>
      <c r="Q164" s="21" t="str">
        <f aca="false">IF(A164="NSW",IF(P164&gt;0,O164/P164*1000,""),"n/a")</f>
        <v>n/a</v>
      </c>
      <c r="R164" s="21" t="n">
        <f aca="false">O164/E164*1000</f>
        <v>0</v>
      </c>
      <c r="S164" s="8" t="n">
        <f aca="false">IF(G164&gt;=Inputs!$B$12,1,0)</f>
        <v>0</v>
      </c>
      <c r="T164" s="22" t="str">
        <f aca="false">IFERROR(SUMIFS(Flow_LGA_Month!$K:$K,Flow_LGA_Month!$A:$A,A164,Flow_LGA_Month!$B:$B,C164,Flow_LGA_Month!$C:$C,"&gt;="&amp;Inputs!$B$28,Flow_LGA_Month!$C:$C,"&lt;="&amp;Inputs!$B$29)/SUMIFS(Flow_LGA_Month!$N:$N,Flow_LGA_Month!$A:$A,A164,Flow_LGA_Month!$B:$B,C164,Flow_LGA_Month!$C:$C,"&gt;="&amp;Inputs!$B$28,Flow_LGA_Month!$C:$C,"&lt;="&amp;Inputs!$B$29),"")</f>
        <v/>
      </c>
      <c r="U164" s="22" t="n">
        <f aca="false">IFERROR(SUMIFS(Flow_LGA_Month!$K:$K,Flow_LGA_Month!$A:$A,A164,Flow_LGA_Month!$B:$B,C164,Flow_LGA_Month!$C:$C,"&gt;="&amp;Inputs!$B$30,Flow_LGA_Month!$C:$C,"&lt;="&amp;Inputs!$B$31)/SUMIFS(Flow_LGA_Month!$N:$N,Flow_LGA_Month!$A:$A,A164,Flow_LGA_Month!$B:$B,C164,Flow_LGA_Month!$C:$C,"&gt;="&amp;Inputs!$B$30,Flow_LGA_Month!$C:$C,"&lt;="&amp;Inputs!$B$31),"")</f>
        <v>0</v>
      </c>
      <c r="V164" s="21" t="str">
        <f aca="false">IF(AND(ISNUMBER(T164),ISNUMBER(U164)),(T164-U164)*100,"")</f>
        <v/>
      </c>
    </row>
    <row r="165" customFormat="false" ht="15" hidden="false" customHeight="false" outlineLevel="0" collapsed="false">
      <c r="A165" s="0" t="s">
        <v>10</v>
      </c>
      <c r="B165" s="0" t="n">
        <v>36070</v>
      </c>
      <c r="C165" s="0" t="s">
        <v>515</v>
      </c>
      <c r="D165" s="31" t="n">
        <v>21233</v>
      </c>
      <c r="E165" s="16" t="n">
        <v>292</v>
      </c>
      <c r="F165" s="0" t="n">
        <v>1</v>
      </c>
      <c r="G165" s="16" t="n">
        <f aca="false">SUMIFS(Flow_LGA_Month!$N:$N,Flow_LGA_Month!$A:$A,A165,Flow_LGA_Month!$B:$B,C165,Flow_LGA_Month!$C:$C,"&gt;="&amp;IF(A165="NSW",Inputs!$B$18,Inputs!$B$19))</f>
        <v>2</v>
      </c>
      <c r="H165" s="16" t="n">
        <f aca="false">SUMIFS(Flow_LGA_Month!$K:$K,Flow_LGA_Month!$A:$A,A165,Flow_LGA_Month!$B:$B,C165,Flow_LGA_Month!$C:$C,"&gt;="&amp;IF(A165="NSW",Inputs!$B$18,Inputs!$B$19))</f>
        <v>0</v>
      </c>
      <c r="I165" s="16" t="str">
        <f aca="false">IF(A165="NSW",SUMIFS(Flow_LGA_Month!$L:$L,Flow_LGA_Month!$A:$A,A165,Flow_LGA_Month!$B:$B,C165,Flow_LGA_Month!$C:$C,"&gt;="&amp;IF(A165="NSW",Inputs!$B$18,Inputs!$B$19)),"n/a")</f>
        <v>n/a</v>
      </c>
      <c r="J165" s="22" t="n">
        <f aca="false">IF(G165&gt;0,H165/G165,"")</f>
        <v>0</v>
      </c>
      <c r="K165" s="16" t="n">
        <f aca="false">SUMIFS(Flow_LGA_Month!$N:$N,Flow_LGA_Month!$A:$A,A165,Flow_LGA_Month!$B:$B,C165,Flow_LGA_Month!$C:$C,"&lt;="&amp;Inputs!$B$21)</f>
        <v>0</v>
      </c>
      <c r="L165" s="16" t="n">
        <f aca="false">SUMIFS(Flow_LGA_Month!$K:$K,Flow_LGA_Month!$A:$A,A165,Flow_LGA_Month!$B:$B,C165,Flow_LGA_Month!$C:$C,"&lt;="&amp;Inputs!$B$21)</f>
        <v>0</v>
      </c>
      <c r="M165" s="22" t="str">
        <f aca="false">IF(K165&gt;0,L165/K165,"")</f>
        <v/>
      </c>
      <c r="N165" s="21" t="str">
        <f aca="false">IF(AND(G165&gt;0,K165&gt;0),(J165-M165)*100,"")</f>
        <v/>
      </c>
      <c r="O165" s="16" t="n">
        <f aca="false">IF(A165="NSW",SUMIFS(Stock_NSW_LGA!$J:$J,Stock_NSW_LGA!$A:$A,C165,Stock_NSW_LGA!$B:$B,Inputs!$B$22),SUMIFS(Stock_QLD_LGA!$D:$D,Stock_QLD_LGA!$A:$A,C165,Stock_QLD_LGA!$B:$B,Inputs!$B$23))</f>
        <v>1</v>
      </c>
      <c r="P165" s="16" t="str">
        <f aca="false">IF(A165="NSW",SUMIFS(Stock_NSW_LGA!$M:$M,Stock_NSW_LGA!$A:$A,C165,Stock_NSW_LGA!$B:$B,Inputs!$B$22),"n/a")</f>
        <v>n/a</v>
      </c>
      <c r="Q165" s="21" t="str">
        <f aca="false">IF(A165="NSW",IF(P165&gt;0,O165/P165*1000,""),"n/a")</f>
        <v>n/a</v>
      </c>
      <c r="R165" s="21" t="n">
        <f aca="false">O165/E165*1000</f>
        <v>3.42465753424658</v>
      </c>
      <c r="S165" s="8" t="n">
        <f aca="false">IF(G165&gt;=Inputs!$B$12,1,0)</f>
        <v>0</v>
      </c>
      <c r="T165" s="22" t="str">
        <f aca="false">IFERROR(SUMIFS(Flow_LGA_Month!$K:$K,Flow_LGA_Month!$A:$A,A165,Flow_LGA_Month!$B:$B,C165,Flow_LGA_Month!$C:$C,"&gt;="&amp;Inputs!$B$28,Flow_LGA_Month!$C:$C,"&lt;="&amp;Inputs!$B$29)/SUMIFS(Flow_LGA_Month!$N:$N,Flow_LGA_Month!$A:$A,A165,Flow_LGA_Month!$B:$B,C165,Flow_LGA_Month!$C:$C,"&gt;="&amp;Inputs!$B$28,Flow_LGA_Month!$C:$C,"&lt;="&amp;Inputs!$B$29),"")</f>
        <v/>
      </c>
      <c r="U165" s="22" t="str">
        <f aca="false">IFERROR(SUMIFS(Flow_LGA_Month!$K:$K,Flow_LGA_Month!$A:$A,A165,Flow_LGA_Month!$B:$B,C165,Flow_LGA_Month!$C:$C,"&gt;="&amp;Inputs!$B$30,Flow_LGA_Month!$C:$C,"&lt;="&amp;Inputs!$B$31)/SUMIFS(Flow_LGA_Month!$N:$N,Flow_LGA_Month!$A:$A,A165,Flow_LGA_Month!$B:$B,C165,Flow_LGA_Month!$C:$C,"&gt;="&amp;Inputs!$B$30,Flow_LGA_Month!$C:$C,"&lt;="&amp;Inputs!$B$31),"")</f>
        <v/>
      </c>
      <c r="V165" s="21" t="str">
        <f aca="false">IF(AND(ISNUMBER(T165),ISNUMBER(U165)),(T165-U165)*100,"")</f>
        <v/>
      </c>
    </row>
    <row r="166" customFormat="false" ht="15" hidden="false" customHeight="false" outlineLevel="0" collapsed="false">
      <c r="A166" s="0" t="s">
        <v>10</v>
      </c>
      <c r="B166" s="0" t="n">
        <v>37570</v>
      </c>
      <c r="C166" s="0" t="s">
        <v>516</v>
      </c>
      <c r="D166" s="31" t="n">
        <v>22102</v>
      </c>
      <c r="E166" s="16" t="n">
        <v>133</v>
      </c>
      <c r="F166" s="0" t="n">
        <v>1</v>
      </c>
      <c r="G166" s="16" t="n">
        <f aca="false">SUMIFS(Flow_LGA_Month!$N:$N,Flow_LGA_Month!$A:$A,A166,Flow_LGA_Month!$B:$B,C166,Flow_LGA_Month!$C:$C,"&gt;="&amp;IF(A166="NSW",Inputs!$B$18,Inputs!$B$19))</f>
        <v>0</v>
      </c>
      <c r="H166" s="16" t="n">
        <f aca="false">SUMIFS(Flow_LGA_Month!$K:$K,Flow_LGA_Month!$A:$A,A166,Flow_LGA_Month!$B:$B,C166,Flow_LGA_Month!$C:$C,"&gt;="&amp;IF(A166="NSW",Inputs!$B$18,Inputs!$B$19))</f>
        <v>0</v>
      </c>
      <c r="I166" s="16" t="str">
        <f aca="false">IF(A166="NSW",SUMIFS(Flow_LGA_Month!$L:$L,Flow_LGA_Month!$A:$A,A166,Flow_LGA_Month!$B:$B,C166,Flow_LGA_Month!$C:$C,"&gt;="&amp;IF(A166="NSW",Inputs!$B$18,Inputs!$B$19)),"n/a")</f>
        <v>n/a</v>
      </c>
      <c r="J166" s="22" t="str">
        <f aca="false">IF(G166&gt;0,H166/G166,"")</f>
        <v/>
      </c>
      <c r="K166" s="16" t="n">
        <f aca="false">SUMIFS(Flow_LGA_Month!$N:$N,Flow_LGA_Month!$A:$A,A166,Flow_LGA_Month!$B:$B,C166,Flow_LGA_Month!$C:$C,"&lt;="&amp;Inputs!$B$21)</f>
        <v>1</v>
      </c>
      <c r="L166" s="16" t="n">
        <f aca="false">SUMIFS(Flow_LGA_Month!$K:$K,Flow_LGA_Month!$A:$A,A166,Flow_LGA_Month!$B:$B,C166,Flow_LGA_Month!$C:$C,"&lt;="&amp;Inputs!$B$21)</f>
        <v>0</v>
      </c>
      <c r="M166" s="22" t="n">
        <f aca="false">IF(K166&gt;0,L166/K166,"")</f>
        <v>0</v>
      </c>
      <c r="N166" s="21" t="str">
        <f aca="false">IF(AND(G166&gt;0,K166&gt;0),(J166-M166)*100,"")</f>
        <v/>
      </c>
      <c r="O166" s="16" t="n">
        <f aca="false">IF(A166="NSW",SUMIFS(Stock_NSW_LGA!$J:$J,Stock_NSW_LGA!$A:$A,C166,Stock_NSW_LGA!$B:$B,Inputs!$B$22),SUMIFS(Stock_QLD_LGA!$D:$D,Stock_QLD_LGA!$A:$A,C166,Stock_QLD_LGA!$B:$B,Inputs!$B$23))</f>
        <v>0</v>
      </c>
      <c r="P166" s="16" t="str">
        <f aca="false">IF(A166="NSW",SUMIFS(Stock_NSW_LGA!$M:$M,Stock_NSW_LGA!$A:$A,C166,Stock_NSW_LGA!$B:$B,Inputs!$B$22),"n/a")</f>
        <v>n/a</v>
      </c>
      <c r="Q166" s="21" t="str">
        <f aca="false">IF(A166="NSW",IF(P166&gt;0,O166/P166*1000,""),"n/a")</f>
        <v>n/a</v>
      </c>
      <c r="R166" s="21" t="n">
        <f aca="false">O166/E166*1000</f>
        <v>0</v>
      </c>
      <c r="S166" s="8" t="n">
        <f aca="false">IF(G166&gt;=Inputs!$B$12,1,0)</f>
        <v>0</v>
      </c>
      <c r="T166" s="22" t="str">
        <f aca="false">IFERROR(SUMIFS(Flow_LGA_Month!$K:$K,Flow_LGA_Month!$A:$A,A166,Flow_LGA_Month!$B:$B,C166,Flow_LGA_Month!$C:$C,"&gt;="&amp;Inputs!$B$28,Flow_LGA_Month!$C:$C,"&lt;="&amp;Inputs!$B$29)/SUMIFS(Flow_LGA_Month!$N:$N,Flow_LGA_Month!$A:$A,A166,Flow_LGA_Month!$B:$B,C166,Flow_LGA_Month!$C:$C,"&gt;="&amp;Inputs!$B$28,Flow_LGA_Month!$C:$C,"&lt;="&amp;Inputs!$B$29),"")</f>
        <v/>
      </c>
      <c r="U166" s="22" t="str">
        <f aca="false">IFERROR(SUMIFS(Flow_LGA_Month!$K:$K,Flow_LGA_Month!$A:$A,A166,Flow_LGA_Month!$B:$B,C166,Flow_LGA_Month!$C:$C,"&gt;="&amp;Inputs!$B$30,Flow_LGA_Month!$C:$C,"&lt;="&amp;Inputs!$B$31)/SUMIFS(Flow_LGA_Month!$N:$N,Flow_LGA_Month!$A:$A,A166,Flow_LGA_Month!$B:$B,C166,Flow_LGA_Month!$C:$C,"&gt;="&amp;Inputs!$B$30,Flow_LGA_Month!$C:$C,"&lt;="&amp;Inputs!$B$31),"")</f>
        <v/>
      </c>
      <c r="V166" s="21" t="str">
        <f aca="false">IF(AND(ISNUMBER(T166),ISNUMBER(U166)),(T166-U166)*100,"")</f>
        <v/>
      </c>
    </row>
    <row r="167" customFormat="false" ht="15" hidden="false" customHeight="false" outlineLevel="0" collapsed="false">
      <c r="A167" s="0" t="s">
        <v>10</v>
      </c>
      <c r="B167" s="0" t="n">
        <v>32330</v>
      </c>
      <c r="C167" s="0" t="s">
        <v>517</v>
      </c>
      <c r="D167" s="31" t="n">
        <v>23645</v>
      </c>
      <c r="E167" s="16" t="n">
        <v>391</v>
      </c>
      <c r="F167" s="0" t="n">
        <v>1</v>
      </c>
      <c r="G167" s="16" t="n">
        <f aca="false">SUMIFS(Flow_LGA_Month!$N:$N,Flow_LGA_Month!$A:$A,A167,Flow_LGA_Month!$B:$B,C167,Flow_LGA_Month!$C:$C,"&gt;="&amp;IF(A167="NSW",Inputs!$B$18,Inputs!$B$19))</f>
        <v>6</v>
      </c>
      <c r="H167" s="16" t="n">
        <f aca="false">SUMIFS(Flow_LGA_Month!$K:$K,Flow_LGA_Month!$A:$A,A167,Flow_LGA_Month!$B:$B,C167,Flow_LGA_Month!$C:$C,"&gt;="&amp;IF(A167="NSW",Inputs!$B$18,Inputs!$B$19))</f>
        <v>0</v>
      </c>
      <c r="I167" s="16" t="str">
        <f aca="false">IF(A167="NSW",SUMIFS(Flow_LGA_Month!$L:$L,Flow_LGA_Month!$A:$A,A167,Flow_LGA_Month!$B:$B,C167,Flow_LGA_Month!$C:$C,"&gt;="&amp;IF(A167="NSW",Inputs!$B$18,Inputs!$B$19)),"n/a")</f>
        <v>n/a</v>
      </c>
      <c r="J167" s="22" t="n">
        <f aca="false">IF(G167&gt;0,H167/G167,"")</f>
        <v>0</v>
      </c>
      <c r="K167" s="16" t="n">
        <f aca="false">SUMIFS(Flow_LGA_Month!$N:$N,Flow_LGA_Month!$A:$A,A167,Flow_LGA_Month!$B:$B,C167,Flow_LGA_Month!$C:$C,"&lt;="&amp;Inputs!$B$21)</f>
        <v>2</v>
      </c>
      <c r="L167" s="16" t="n">
        <f aca="false">SUMIFS(Flow_LGA_Month!$K:$K,Flow_LGA_Month!$A:$A,A167,Flow_LGA_Month!$B:$B,C167,Flow_LGA_Month!$C:$C,"&lt;="&amp;Inputs!$B$21)</f>
        <v>0</v>
      </c>
      <c r="M167" s="22" t="n">
        <f aca="false">IF(K167&gt;0,L167/K167,"")</f>
        <v>0</v>
      </c>
      <c r="N167" s="21" t="n">
        <f aca="false">IF(AND(G167&gt;0,K167&gt;0),(J167-M167)*100,"")</f>
        <v>0</v>
      </c>
      <c r="O167" s="16" t="n">
        <f aca="false">IF(A167="NSW",SUMIFS(Stock_NSW_LGA!$J:$J,Stock_NSW_LGA!$A:$A,C167,Stock_NSW_LGA!$B:$B,Inputs!$B$22),SUMIFS(Stock_QLD_LGA!$D:$D,Stock_QLD_LGA!$A:$A,C167,Stock_QLD_LGA!$B:$B,Inputs!$B$23))</f>
        <v>1</v>
      </c>
      <c r="P167" s="16" t="str">
        <f aca="false">IF(A167="NSW",SUMIFS(Stock_NSW_LGA!$M:$M,Stock_NSW_LGA!$A:$A,C167,Stock_NSW_LGA!$B:$B,Inputs!$B$22),"n/a")</f>
        <v>n/a</v>
      </c>
      <c r="Q167" s="21" t="str">
        <f aca="false">IF(A167="NSW",IF(P167&gt;0,O167/P167*1000,""),"n/a")</f>
        <v>n/a</v>
      </c>
      <c r="R167" s="21" t="n">
        <f aca="false">O167/E167*1000</f>
        <v>2.55754475703325</v>
      </c>
      <c r="S167" s="8" t="n">
        <f aca="false">IF(G167&gt;=Inputs!$B$12,1,0)</f>
        <v>0</v>
      </c>
      <c r="T167" s="22" t="n">
        <f aca="false">IFERROR(SUMIFS(Flow_LGA_Month!$K:$K,Flow_LGA_Month!$A:$A,A167,Flow_LGA_Month!$B:$B,C167,Flow_LGA_Month!$C:$C,"&gt;="&amp;Inputs!$B$28,Flow_LGA_Month!$C:$C,"&lt;="&amp;Inputs!$B$29)/SUMIFS(Flow_LGA_Month!$N:$N,Flow_LGA_Month!$A:$A,A167,Flow_LGA_Month!$B:$B,C167,Flow_LGA_Month!$C:$C,"&gt;="&amp;Inputs!$B$28,Flow_LGA_Month!$C:$C,"&lt;="&amp;Inputs!$B$29),"")</f>
        <v>0</v>
      </c>
      <c r="U167" s="22" t="n">
        <f aca="false">IFERROR(SUMIFS(Flow_LGA_Month!$K:$K,Flow_LGA_Month!$A:$A,A167,Flow_LGA_Month!$B:$B,C167,Flow_LGA_Month!$C:$C,"&gt;="&amp;Inputs!$B$30,Flow_LGA_Month!$C:$C,"&lt;="&amp;Inputs!$B$31)/SUMIFS(Flow_LGA_Month!$N:$N,Flow_LGA_Month!$A:$A,A167,Flow_LGA_Month!$B:$B,C167,Flow_LGA_Month!$C:$C,"&gt;="&amp;Inputs!$B$30,Flow_LGA_Month!$C:$C,"&lt;="&amp;Inputs!$B$31),"")</f>
        <v>0</v>
      </c>
      <c r="V167" s="21" t="n">
        <f aca="false">IF(AND(ISNUMBER(T167),ISNUMBER(U167)),(T167-U167)*100,"")</f>
        <v>0</v>
      </c>
    </row>
    <row r="168" customFormat="false" ht="15" hidden="false" customHeight="false" outlineLevel="0" collapsed="false">
      <c r="A168" s="0" t="s">
        <v>10</v>
      </c>
      <c r="B168" s="0" t="n">
        <v>32770</v>
      </c>
      <c r="C168" s="0" t="s">
        <v>518</v>
      </c>
      <c r="D168" s="31" t="n">
        <v>24057</v>
      </c>
      <c r="E168" s="16" t="n">
        <v>470</v>
      </c>
      <c r="F168" s="0" t="n">
        <v>1</v>
      </c>
      <c r="G168" s="16" t="n">
        <f aca="false">SUMIFS(Flow_LGA_Month!$N:$N,Flow_LGA_Month!$A:$A,A168,Flow_LGA_Month!$B:$B,C168,Flow_LGA_Month!$C:$C,"&gt;="&amp;IF(A168="NSW",Inputs!$B$18,Inputs!$B$19))</f>
        <v>2</v>
      </c>
      <c r="H168" s="16" t="n">
        <f aca="false">SUMIFS(Flow_LGA_Month!$K:$K,Flow_LGA_Month!$A:$A,A168,Flow_LGA_Month!$B:$B,C168,Flow_LGA_Month!$C:$C,"&gt;="&amp;IF(A168="NSW",Inputs!$B$18,Inputs!$B$19))</f>
        <v>2</v>
      </c>
      <c r="I168" s="16" t="str">
        <f aca="false">IF(A168="NSW",SUMIFS(Flow_LGA_Month!$L:$L,Flow_LGA_Month!$A:$A,A168,Flow_LGA_Month!$B:$B,C168,Flow_LGA_Month!$C:$C,"&gt;="&amp;IF(A168="NSW",Inputs!$B$18,Inputs!$B$19)),"n/a")</f>
        <v>n/a</v>
      </c>
      <c r="J168" s="22" t="n">
        <f aca="false">IF(G168&gt;0,H168/G168,"")</f>
        <v>1</v>
      </c>
      <c r="K168" s="16" t="n">
        <f aca="false">SUMIFS(Flow_LGA_Month!$N:$N,Flow_LGA_Month!$A:$A,A168,Flow_LGA_Month!$B:$B,C168,Flow_LGA_Month!$C:$C,"&lt;="&amp;Inputs!$B$21)</f>
        <v>1</v>
      </c>
      <c r="L168" s="16" t="n">
        <f aca="false">SUMIFS(Flow_LGA_Month!$K:$K,Flow_LGA_Month!$A:$A,A168,Flow_LGA_Month!$B:$B,C168,Flow_LGA_Month!$C:$C,"&lt;="&amp;Inputs!$B$21)</f>
        <v>0</v>
      </c>
      <c r="M168" s="22" t="n">
        <f aca="false">IF(K168&gt;0,L168/K168,"")</f>
        <v>0</v>
      </c>
      <c r="N168" s="21" t="n">
        <f aca="false">IF(AND(G168&gt;0,K168&gt;0),(J168-M168)*100,"")</f>
        <v>100</v>
      </c>
      <c r="O168" s="16" t="n">
        <f aca="false">IF(A168="NSW",SUMIFS(Stock_NSW_LGA!$J:$J,Stock_NSW_LGA!$A:$A,C168,Stock_NSW_LGA!$B:$B,Inputs!$B$22),SUMIFS(Stock_QLD_LGA!$D:$D,Stock_QLD_LGA!$A:$A,C168,Stock_QLD_LGA!$B:$B,Inputs!$B$23))</f>
        <v>2</v>
      </c>
      <c r="P168" s="16" t="str">
        <f aca="false">IF(A168="NSW",SUMIFS(Stock_NSW_LGA!$M:$M,Stock_NSW_LGA!$A:$A,C168,Stock_NSW_LGA!$B:$B,Inputs!$B$22),"n/a")</f>
        <v>n/a</v>
      </c>
      <c r="Q168" s="21" t="str">
        <f aca="false">IF(A168="NSW",IF(P168&gt;0,O168/P168*1000,""),"n/a")</f>
        <v>n/a</v>
      </c>
      <c r="R168" s="21" t="n">
        <f aca="false">O168/E168*1000</f>
        <v>4.25531914893617</v>
      </c>
      <c r="S168" s="8" t="n">
        <f aca="false">IF(G168&gt;=Inputs!$B$12,1,0)</f>
        <v>0</v>
      </c>
      <c r="T168" s="22" t="n">
        <f aca="false">IFERROR(SUMIFS(Flow_LGA_Month!$K:$K,Flow_LGA_Month!$A:$A,A168,Flow_LGA_Month!$B:$B,C168,Flow_LGA_Month!$C:$C,"&gt;="&amp;Inputs!$B$28,Flow_LGA_Month!$C:$C,"&lt;="&amp;Inputs!$B$29)/SUMIFS(Flow_LGA_Month!$N:$N,Flow_LGA_Month!$A:$A,A168,Flow_LGA_Month!$B:$B,C168,Flow_LGA_Month!$C:$C,"&gt;="&amp;Inputs!$B$28,Flow_LGA_Month!$C:$C,"&lt;="&amp;Inputs!$B$29),"")</f>
        <v>1</v>
      </c>
      <c r="U168" s="22" t="str">
        <f aca="false">IFERROR(SUMIFS(Flow_LGA_Month!$K:$K,Flow_LGA_Month!$A:$A,A168,Flow_LGA_Month!$B:$B,C168,Flow_LGA_Month!$C:$C,"&gt;="&amp;Inputs!$B$30,Flow_LGA_Month!$C:$C,"&lt;="&amp;Inputs!$B$31)/SUMIFS(Flow_LGA_Month!$N:$N,Flow_LGA_Month!$A:$A,A168,Flow_LGA_Month!$B:$B,C168,Flow_LGA_Month!$C:$C,"&gt;="&amp;Inputs!$B$30,Flow_LGA_Month!$C:$C,"&lt;="&amp;Inputs!$B$31),"")</f>
        <v/>
      </c>
      <c r="V168" s="21" t="str">
        <f aca="false">IF(AND(ISNUMBER(T168),ISNUMBER(U168)),(T168-U168)*100,"")</f>
        <v/>
      </c>
    </row>
    <row r="169" customFormat="false" ht="15" hidden="false" customHeight="false" outlineLevel="0" collapsed="false">
      <c r="A169" s="0" t="s">
        <v>10</v>
      </c>
      <c r="B169" s="0" t="n">
        <v>34570</v>
      </c>
      <c r="C169" s="0" t="s">
        <v>519</v>
      </c>
      <c r="D169" s="31" t="n">
        <v>26567</v>
      </c>
      <c r="E169" s="16" t="n">
        <v>307</v>
      </c>
      <c r="F169" s="0" t="n">
        <v>1</v>
      </c>
      <c r="G169" s="16" t="n">
        <f aca="false">SUMIFS(Flow_LGA_Month!$N:$N,Flow_LGA_Month!$A:$A,A169,Flow_LGA_Month!$B:$B,C169,Flow_LGA_Month!$C:$C,"&gt;="&amp;IF(A169="NSW",Inputs!$B$18,Inputs!$B$19))</f>
        <v>2</v>
      </c>
      <c r="H169" s="16" t="n">
        <f aca="false">SUMIFS(Flow_LGA_Month!$K:$K,Flow_LGA_Month!$A:$A,A169,Flow_LGA_Month!$B:$B,C169,Flow_LGA_Month!$C:$C,"&gt;="&amp;IF(A169="NSW",Inputs!$B$18,Inputs!$B$19))</f>
        <v>0</v>
      </c>
      <c r="I169" s="16" t="str">
        <f aca="false">IF(A169="NSW",SUMIFS(Flow_LGA_Month!$L:$L,Flow_LGA_Month!$A:$A,A169,Flow_LGA_Month!$B:$B,C169,Flow_LGA_Month!$C:$C,"&gt;="&amp;IF(A169="NSW",Inputs!$B$18,Inputs!$B$19)),"n/a")</f>
        <v>n/a</v>
      </c>
      <c r="J169" s="22" t="n">
        <f aca="false">IF(G169&gt;0,H169/G169,"")</f>
        <v>0</v>
      </c>
      <c r="K169" s="16" t="n">
        <f aca="false">SUMIFS(Flow_LGA_Month!$N:$N,Flow_LGA_Month!$A:$A,A169,Flow_LGA_Month!$B:$B,C169,Flow_LGA_Month!$C:$C,"&lt;="&amp;Inputs!$B$21)</f>
        <v>2</v>
      </c>
      <c r="L169" s="16" t="n">
        <f aca="false">SUMIFS(Flow_LGA_Month!$K:$K,Flow_LGA_Month!$A:$A,A169,Flow_LGA_Month!$B:$B,C169,Flow_LGA_Month!$C:$C,"&lt;="&amp;Inputs!$B$21)</f>
        <v>0</v>
      </c>
      <c r="M169" s="22" t="n">
        <f aca="false">IF(K169&gt;0,L169/K169,"")</f>
        <v>0</v>
      </c>
      <c r="N169" s="21" t="n">
        <f aca="false">IF(AND(G169&gt;0,K169&gt;0),(J169-M169)*100,"")</f>
        <v>0</v>
      </c>
      <c r="O169" s="16" t="n">
        <f aca="false">IF(A169="NSW",SUMIFS(Stock_NSW_LGA!$J:$J,Stock_NSW_LGA!$A:$A,C169,Stock_NSW_LGA!$B:$B,Inputs!$B$22),SUMIFS(Stock_QLD_LGA!$D:$D,Stock_QLD_LGA!$A:$A,C169,Stock_QLD_LGA!$B:$B,Inputs!$B$23))</f>
        <v>0</v>
      </c>
      <c r="P169" s="16" t="str">
        <f aca="false">IF(A169="NSW",SUMIFS(Stock_NSW_LGA!$M:$M,Stock_NSW_LGA!$A:$A,C169,Stock_NSW_LGA!$B:$B,Inputs!$B$22),"n/a")</f>
        <v>n/a</v>
      </c>
      <c r="Q169" s="21" t="str">
        <f aca="false">IF(A169="NSW",IF(P169&gt;0,O169/P169*1000,""),"n/a")</f>
        <v>n/a</v>
      </c>
      <c r="R169" s="21" t="n">
        <f aca="false">O169/E169*1000</f>
        <v>0</v>
      </c>
      <c r="S169" s="8" t="n">
        <f aca="false">IF(G169&gt;=Inputs!$B$12,1,0)</f>
        <v>0</v>
      </c>
      <c r="T169" s="22" t="str">
        <f aca="false">IFERROR(SUMIFS(Flow_LGA_Month!$K:$K,Flow_LGA_Month!$A:$A,A169,Flow_LGA_Month!$B:$B,C169,Flow_LGA_Month!$C:$C,"&gt;="&amp;Inputs!$B$28,Flow_LGA_Month!$C:$C,"&lt;="&amp;Inputs!$B$29)/SUMIFS(Flow_LGA_Month!$N:$N,Flow_LGA_Month!$A:$A,A169,Flow_LGA_Month!$B:$B,C169,Flow_LGA_Month!$C:$C,"&gt;="&amp;Inputs!$B$28,Flow_LGA_Month!$C:$C,"&lt;="&amp;Inputs!$B$29),"")</f>
        <v/>
      </c>
      <c r="U169" s="22" t="str">
        <f aca="false">IFERROR(SUMIFS(Flow_LGA_Month!$K:$K,Flow_LGA_Month!$A:$A,A169,Flow_LGA_Month!$B:$B,C169,Flow_LGA_Month!$C:$C,"&gt;="&amp;Inputs!$B$30,Flow_LGA_Month!$C:$C,"&lt;="&amp;Inputs!$B$31)/SUMIFS(Flow_LGA_Month!$N:$N,Flow_LGA_Month!$A:$A,A169,Flow_LGA_Month!$B:$B,C169,Flow_LGA_Month!$C:$C,"&gt;="&amp;Inputs!$B$30,Flow_LGA_Month!$C:$C,"&lt;="&amp;Inputs!$B$31),"")</f>
        <v/>
      </c>
      <c r="V169" s="21" t="str">
        <f aca="false">IF(AND(ISNUMBER(T169),ISNUMBER(U169)),(T169-U169)*100,"")</f>
        <v/>
      </c>
    </row>
    <row r="170" customFormat="false" ht="15" hidden="false" customHeight="false" outlineLevel="0" collapsed="false">
      <c r="A170" s="0" t="s">
        <v>10</v>
      </c>
      <c r="B170" s="0" t="n">
        <v>35670</v>
      </c>
      <c r="C170" s="0" t="s">
        <v>520</v>
      </c>
      <c r="D170" s="31" t="n">
        <v>26825</v>
      </c>
      <c r="E170" s="16" t="n">
        <v>412</v>
      </c>
      <c r="F170" s="0" t="n">
        <v>1</v>
      </c>
      <c r="G170" s="16" t="n">
        <f aca="false">SUMIFS(Flow_LGA_Month!$N:$N,Flow_LGA_Month!$A:$A,A170,Flow_LGA_Month!$B:$B,C170,Flow_LGA_Month!$C:$C,"&gt;="&amp;IF(A170="NSW",Inputs!$B$18,Inputs!$B$19))</f>
        <v>2</v>
      </c>
      <c r="H170" s="16" t="n">
        <f aca="false">SUMIFS(Flow_LGA_Month!$K:$K,Flow_LGA_Month!$A:$A,A170,Flow_LGA_Month!$B:$B,C170,Flow_LGA_Month!$C:$C,"&gt;="&amp;IF(A170="NSW",Inputs!$B$18,Inputs!$B$19))</f>
        <v>0</v>
      </c>
      <c r="I170" s="16" t="str">
        <f aca="false">IF(A170="NSW",SUMIFS(Flow_LGA_Month!$L:$L,Flow_LGA_Month!$A:$A,A170,Flow_LGA_Month!$B:$B,C170,Flow_LGA_Month!$C:$C,"&gt;="&amp;IF(A170="NSW",Inputs!$B$18,Inputs!$B$19)),"n/a")</f>
        <v>n/a</v>
      </c>
      <c r="J170" s="22" t="n">
        <f aca="false">IF(G170&gt;0,H170/G170,"")</f>
        <v>0</v>
      </c>
      <c r="K170" s="16" t="n">
        <f aca="false">SUMIFS(Flow_LGA_Month!$N:$N,Flow_LGA_Month!$A:$A,A170,Flow_LGA_Month!$B:$B,C170,Flow_LGA_Month!$C:$C,"&lt;="&amp;Inputs!$B$21)</f>
        <v>0</v>
      </c>
      <c r="L170" s="16" t="n">
        <f aca="false">SUMIFS(Flow_LGA_Month!$K:$K,Flow_LGA_Month!$A:$A,A170,Flow_LGA_Month!$B:$B,C170,Flow_LGA_Month!$C:$C,"&lt;="&amp;Inputs!$B$21)</f>
        <v>0</v>
      </c>
      <c r="M170" s="22" t="str">
        <f aca="false">IF(K170&gt;0,L170/K170,"")</f>
        <v/>
      </c>
      <c r="N170" s="21" t="str">
        <f aca="false">IF(AND(G170&gt;0,K170&gt;0),(J170-M170)*100,"")</f>
        <v/>
      </c>
      <c r="O170" s="16" t="n">
        <f aca="false">IF(A170="NSW",SUMIFS(Stock_NSW_LGA!$J:$J,Stock_NSW_LGA!$A:$A,C170,Stock_NSW_LGA!$B:$B,Inputs!$B$22),SUMIFS(Stock_QLD_LGA!$D:$D,Stock_QLD_LGA!$A:$A,C170,Stock_QLD_LGA!$B:$B,Inputs!$B$23))</f>
        <v>0</v>
      </c>
      <c r="P170" s="16" t="str">
        <f aca="false">IF(A170="NSW",SUMIFS(Stock_NSW_LGA!$M:$M,Stock_NSW_LGA!$A:$A,C170,Stock_NSW_LGA!$B:$B,Inputs!$B$22),"n/a")</f>
        <v>n/a</v>
      </c>
      <c r="Q170" s="21" t="str">
        <f aca="false">IF(A170="NSW",IF(P170&gt;0,O170/P170*1000,""),"n/a")</f>
        <v>n/a</v>
      </c>
      <c r="R170" s="21" t="n">
        <f aca="false">O170/E170*1000</f>
        <v>0</v>
      </c>
      <c r="S170" s="8" t="n">
        <f aca="false">IF(G170&gt;=Inputs!$B$12,1,0)</f>
        <v>0</v>
      </c>
      <c r="T170" s="22" t="n">
        <f aca="false">IFERROR(SUMIFS(Flow_LGA_Month!$K:$K,Flow_LGA_Month!$A:$A,A170,Flow_LGA_Month!$B:$B,C170,Flow_LGA_Month!$C:$C,"&gt;="&amp;Inputs!$B$28,Flow_LGA_Month!$C:$C,"&lt;="&amp;Inputs!$B$29)/SUMIFS(Flow_LGA_Month!$N:$N,Flow_LGA_Month!$A:$A,A170,Flow_LGA_Month!$B:$B,C170,Flow_LGA_Month!$C:$C,"&gt;="&amp;Inputs!$B$28,Flow_LGA_Month!$C:$C,"&lt;="&amp;Inputs!$B$29),"")</f>
        <v>0</v>
      </c>
      <c r="U170" s="22" t="str">
        <f aca="false">IFERROR(SUMIFS(Flow_LGA_Month!$K:$K,Flow_LGA_Month!$A:$A,A170,Flow_LGA_Month!$B:$B,C170,Flow_LGA_Month!$C:$C,"&gt;="&amp;Inputs!$B$30,Flow_LGA_Month!$C:$C,"&lt;="&amp;Inputs!$B$31)/SUMIFS(Flow_LGA_Month!$N:$N,Flow_LGA_Month!$A:$A,A170,Flow_LGA_Month!$B:$B,C170,Flow_LGA_Month!$C:$C,"&gt;="&amp;Inputs!$B$30,Flow_LGA_Month!$C:$C,"&lt;="&amp;Inputs!$B$31),"")</f>
        <v/>
      </c>
      <c r="V170" s="21" t="str">
        <f aca="false">IF(AND(ISNUMBER(T170),ISNUMBER(U170)),(T170-U170)*100,"")</f>
        <v/>
      </c>
    </row>
    <row r="171" customFormat="false" ht="15" hidden="false" customHeight="false" outlineLevel="0" collapsed="false">
      <c r="A171" s="0" t="s">
        <v>10</v>
      </c>
      <c r="B171" s="0" t="n">
        <v>34420</v>
      </c>
      <c r="C171" s="0" t="s">
        <v>521</v>
      </c>
      <c r="D171" s="31" t="n">
        <v>29521</v>
      </c>
      <c r="E171" s="16" t="n">
        <v>390</v>
      </c>
      <c r="F171" s="0" t="n">
        <v>1</v>
      </c>
      <c r="G171" s="16" t="n">
        <f aca="false">SUMIFS(Flow_LGA_Month!$N:$N,Flow_LGA_Month!$A:$A,A171,Flow_LGA_Month!$B:$B,C171,Flow_LGA_Month!$C:$C,"&gt;="&amp;IF(A171="NSW",Inputs!$B$18,Inputs!$B$19))</f>
        <v>0</v>
      </c>
      <c r="H171" s="16" t="n">
        <f aca="false">SUMIFS(Flow_LGA_Month!$K:$K,Flow_LGA_Month!$A:$A,A171,Flow_LGA_Month!$B:$B,C171,Flow_LGA_Month!$C:$C,"&gt;="&amp;IF(A171="NSW",Inputs!$B$18,Inputs!$B$19))</f>
        <v>0</v>
      </c>
      <c r="I171" s="16" t="str">
        <f aca="false">IF(A171="NSW",SUMIFS(Flow_LGA_Month!$L:$L,Flow_LGA_Month!$A:$A,A171,Flow_LGA_Month!$B:$B,C171,Flow_LGA_Month!$C:$C,"&gt;="&amp;IF(A171="NSW",Inputs!$B$18,Inputs!$B$19)),"n/a")</f>
        <v>n/a</v>
      </c>
      <c r="J171" s="22" t="str">
        <f aca="false">IF(G171&gt;0,H171/G171,"")</f>
        <v/>
      </c>
      <c r="K171" s="16" t="n">
        <f aca="false">SUMIFS(Flow_LGA_Month!$N:$N,Flow_LGA_Month!$A:$A,A171,Flow_LGA_Month!$B:$B,C171,Flow_LGA_Month!$C:$C,"&lt;="&amp;Inputs!$B$21)</f>
        <v>3</v>
      </c>
      <c r="L171" s="16" t="n">
        <f aca="false">SUMIFS(Flow_LGA_Month!$K:$K,Flow_LGA_Month!$A:$A,A171,Flow_LGA_Month!$B:$B,C171,Flow_LGA_Month!$C:$C,"&lt;="&amp;Inputs!$B$21)</f>
        <v>0</v>
      </c>
      <c r="M171" s="22" t="n">
        <f aca="false">IF(K171&gt;0,L171/K171,"")</f>
        <v>0</v>
      </c>
      <c r="N171" s="21" t="str">
        <f aca="false">IF(AND(G171&gt;0,K171&gt;0),(J171-M171)*100,"")</f>
        <v/>
      </c>
      <c r="O171" s="16" t="n">
        <f aca="false">IF(A171="NSW",SUMIFS(Stock_NSW_LGA!$J:$J,Stock_NSW_LGA!$A:$A,C171,Stock_NSW_LGA!$B:$B,Inputs!$B$22),SUMIFS(Stock_QLD_LGA!$D:$D,Stock_QLD_LGA!$A:$A,C171,Stock_QLD_LGA!$B:$B,Inputs!$B$23))</f>
        <v>0</v>
      </c>
      <c r="P171" s="16" t="str">
        <f aca="false">IF(A171="NSW",SUMIFS(Stock_NSW_LGA!$M:$M,Stock_NSW_LGA!$A:$A,C171,Stock_NSW_LGA!$B:$B,Inputs!$B$22),"n/a")</f>
        <v>n/a</v>
      </c>
      <c r="Q171" s="21" t="str">
        <f aca="false">IF(A171="NSW",IF(P171&gt;0,O171/P171*1000,""),"n/a")</f>
        <v>n/a</v>
      </c>
      <c r="R171" s="21" t="n">
        <f aca="false">O171/E171*1000</f>
        <v>0</v>
      </c>
      <c r="S171" s="8" t="n">
        <f aca="false">IF(G171&gt;=Inputs!$B$12,1,0)</f>
        <v>0</v>
      </c>
      <c r="T171" s="22" t="str">
        <f aca="false">IFERROR(SUMIFS(Flow_LGA_Month!$K:$K,Flow_LGA_Month!$A:$A,A171,Flow_LGA_Month!$B:$B,C171,Flow_LGA_Month!$C:$C,"&gt;="&amp;Inputs!$B$28,Flow_LGA_Month!$C:$C,"&lt;="&amp;Inputs!$B$29)/SUMIFS(Flow_LGA_Month!$N:$N,Flow_LGA_Month!$A:$A,A171,Flow_LGA_Month!$B:$B,C171,Flow_LGA_Month!$C:$C,"&gt;="&amp;Inputs!$B$28,Flow_LGA_Month!$C:$C,"&lt;="&amp;Inputs!$B$29),"")</f>
        <v/>
      </c>
      <c r="U171" s="22" t="n">
        <f aca="false">IFERROR(SUMIFS(Flow_LGA_Month!$K:$K,Flow_LGA_Month!$A:$A,A171,Flow_LGA_Month!$B:$B,C171,Flow_LGA_Month!$C:$C,"&gt;="&amp;Inputs!$B$30,Flow_LGA_Month!$C:$C,"&lt;="&amp;Inputs!$B$31)/SUMIFS(Flow_LGA_Month!$N:$N,Flow_LGA_Month!$A:$A,A171,Flow_LGA_Month!$B:$B,C171,Flow_LGA_Month!$C:$C,"&gt;="&amp;Inputs!$B$30,Flow_LGA_Month!$C:$C,"&lt;="&amp;Inputs!$B$31),"")</f>
        <v>0</v>
      </c>
      <c r="V171" s="21" t="str">
        <f aca="false">IF(AND(ISNUMBER(T171),ISNUMBER(U171)),(T171-U171)*100,"")</f>
        <v/>
      </c>
    </row>
    <row r="172" customFormat="false" ht="15" hidden="false" customHeight="false" outlineLevel="0" collapsed="false">
      <c r="A172" s="0" t="s">
        <v>10</v>
      </c>
      <c r="B172" s="0" t="n">
        <v>35250</v>
      </c>
      <c r="C172" s="0" t="s">
        <v>522</v>
      </c>
      <c r="D172" s="31" t="n">
        <v>29703</v>
      </c>
      <c r="E172" s="16" t="n">
        <v>450</v>
      </c>
      <c r="F172" s="0" t="n">
        <v>1</v>
      </c>
      <c r="G172" s="16" t="n">
        <f aca="false">SUMIFS(Flow_LGA_Month!$N:$N,Flow_LGA_Month!$A:$A,A172,Flow_LGA_Month!$B:$B,C172,Flow_LGA_Month!$C:$C,"&gt;="&amp;IF(A172="NSW",Inputs!$B$18,Inputs!$B$19))</f>
        <v>2</v>
      </c>
      <c r="H172" s="16" t="n">
        <f aca="false">SUMIFS(Flow_LGA_Month!$K:$K,Flow_LGA_Month!$A:$A,A172,Flow_LGA_Month!$B:$B,C172,Flow_LGA_Month!$C:$C,"&gt;="&amp;IF(A172="NSW",Inputs!$B$18,Inputs!$B$19))</f>
        <v>0</v>
      </c>
      <c r="I172" s="16" t="str">
        <f aca="false">IF(A172="NSW",SUMIFS(Flow_LGA_Month!$L:$L,Flow_LGA_Month!$A:$A,A172,Flow_LGA_Month!$B:$B,C172,Flow_LGA_Month!$C:$C,"&gt;="&amp;IF(A172="NSW",Inputs!$B$18,Inputs!$B$19)),"n/a")</f>
        <v>n/a</v>
      </c>
      <c r="J172" s="22" t="n">
        <f aca="false">IF(G172&gt;0,H172/G172,"")</f>
        <v>0</v>
      </c>
      <c r="K172" s="16" t="n">
        <f aca="false">SUMIFS(Flow_LGA_Month!$N:$N,Flow_LGA_Month!$A:$A,A172,Flow_LGA_Month!$B:$B,C172,Flow_LGA_Month!$C:$C,"&lt;="&amp;Inputs!$B$21)</f>
        <v>0</v>
      </c>
      <c r="L172" s="16" t="n">
        <f aca="false">SUMIFS(Flow_LGA_Month!$K:$K,Flow_LGA_Month!$A:$A,A172,Flow_LGA_Month!$B:$B,C172,Flow_LGA_Month!$C:$C,"&lt;="&amp;Inputs!$B$21)</f>
        <v>0</v>
      </c>
      <c r="M172" s="22" t="str">
        <f aca="false">IF(K172&gt;0,L172/K172,"")</f>
        <v/>
      </c>
      <c r="N172" s="21" t="str">
        <f aca="false">IF(AND(G172&gt;0,K172&gt;0),(J172-M172)*100,"")</f>
        <v/>
      </c>
      <c r="O172" s="16" t="n">
        <f aca="false">IF(A172="NSW",SUMIFS(Stock_NSW_LGA!$J:$J,Stock_NSW_LGA!$A:$A,C172,Stock_NSW_LGA!$B:$B,Inputs!$B$22),SUMIFS(Stock_QLD_LGA!$D:$D,Stock_QLD_LGA!$A:$A,C172,Stock_QLD_LGA!$B:$B,Inputs!$B$23))</f>
        <v>0</v>
      </c>
      <c r="P172" s="16" t="str">
        <f aca="false">IF(A172="NSW",SUMIFS(Stock_NSW_LGA!$M:$M,Stock_NSW_LGA!$A:$A,C172,Stock_NSW_LGA!$B:$B,Inputs!$B$22),"n/a")</f>
        <v>n/a</v>
      </c>
      <c r="Q172" s="21" t="str">
        <f aca="false">IF(A172="NSW",IF(P172&gt;0,O172/P172*1000,""),"n/a")</f>
        <v>n/a</v>
      </c>
      <c r="R172" s="21" t="n">
        <f aca="false">O172/E172*1000</f>
        <v>0</v>
      </c>
      <c r="S172" s="8" t="n">
        <f aca="false">IF(G172&gt;=Inputs!$B$12,1,0)</f>
        <v>0</v>
      </c>
      <c r="T172" s="22" t="str">
        <f aca="false">IFERROR(SUMIFS(Flow_LGA_Month!$K:$K,Flow_LGA_Month!$A:$A,A172,Flow_LGA_Month!$B:$B,C172,Flow_LGA_Month!$C:$C,"&gt;="&amp;Inputs!$B$28,Flow_LGA_Month!$C:$C,"&lt;="&amp;Inputs!$B$29)/SUMIFS(Flow_LGA_Month!$N:$N,Flow_LGA_Month!$A:$A,A172,Flow_LGA_Month!$B:$B,C172,Flow_LGA_Month!$C:$C,"&gt;="&amp;Inputs!$B$28,Flow_LGA_Month!$C:$C,"&lt;="&amp;Inputs!$B$29),"")</f>
        <v/>
      </c>
      <c r="U172" s="22" t="str">
        <f aca="false">IFERROR(SUMIFS(Flow_LGA_Month!$K:$K,Flow_LGA_Month!$A:$A,A172,Flow_LGA_Month!$B:$B,C172,Flow_LGA_Month!$C:$C,"&gt;="&amp;Inputs!$B$30,Flow_LGA_Month!$C:$C,"&lt;="&amp;Inputs!$B$31)/SUMIFS(Flow_LGA_Month!$N:$N,Flow_LGA_Month!$A:$A,A172,Flow_LGA_Month!$B:$B,C172,Flow_LGA_Month!$C:$C,"&gt;="&amp;Inputs!$B$30,Flow_LGA_Month!$C:$C,"&lt;="&amp;Inputs!$B$31),"")</f>
        <v/>
      </c>
      <c r="V172" s="21" t="str">
        <f aca="false">IF(AND(ISNUMBER(T172),ISNUMBER(U172)),(T172-U172)*100,"")</f>
        <v/>
      </c>
    </row>
    <row r="173" customFormat="false" ht="15" hidden="false" customHeight="false" outlineLevel="0" collapsed="false">
      <c r="A173" s="0" t="s">
        <v>10</v>
      </c>
      <c r="B173" s="0" t="n">
        <v>34830</v>
      </c>
      <c r="C173" s="0" t="s">
        <v>523</v>
      </c>
      <c r="D173" s="31" t="n">
        <v>30831</v>
      </c>
      <c r="E173" s="16" t="n">
        <v>152</v>
      </c>
      <c r="F173" s="0" t="n">
        <v>1</v>
      </c>
      <c r="G173" s="16" t="n">
        <f aca="false">SUMIFS(Flow_LGA_Month!$N:$N,Flow_LGA_Month!$A:$A,A173,Flow_LGA_Month!$B:$B,C173,Flow_LGA_Month!$C:$C,"&gt;="&amp;IF(A173="NSW",Inputs!$B$18,Inputs!$B$19))</f>
        <v>3</v>
      </c>
      <c r="H173" s="16" t="n">
        <f aca="false">SUMIFS(Flow_LGA_Month!$K:$K,Flow_LGA_Month!$A:$A,A173,Flow_LGA_Month!$B:$B,C173,Flow_LGA_Month!$C:$C,"&gt;="&amp;IF(A173="NSW",Inputs!$B$18,Inputs!$B$19))</f>
        <v>0</v>
      </c>
      <c r="I173" s="16" t="str">
        <f aca="false">IF(A173="NSW",SUMIFS(Flow_LGA_Month!$L:$L,Flow_LGA_Month!$A:$A,A173,Flow_LGA_Month!$B:$B,C173,Flow_LGA_Month!$C:$C,"&gt;="&amp;IF(A173="NSW",Inputs!$B$18,Inputs!$B$19)),"n/a")</f>
        <v>n/a</v>
      </c>
      <c r="J173" s="22" t="n">
        <f aca="false">IF(G173&gt;0,H173/G173,"")</f>
        <v>0</v>
      </c>
      <c r="K173" s="16" t="n">
        <f aca="false">SUMIFS(Flow_LGA_Month!$N:$N,Flow_LGA_Month!$A:$A,A173,Flow_LGA_Month!$B:$B,C173,Flow_LGA_Month!$C:$C,"&lt;="&amp;Inputs!$B$21)</f>
        <v>0</v>
      </c>
      <c r="L173" s="16" t="n">
        <f aca="false">SUMIFS(Flow_LGA_Month!$K:$K,Flow_LGA_Month!$A:$A,A173,Flow_LGA_Month!$B:$B,C173,Flow_LGA_Month!$C:$C,"&lt;="&amp;Inputs!$B$21)</f>
        <v>0</v>
      </c>
      <c r="M173" s="22" t="str">
        <f aca="false">IF(K173&gt;0,L173/K173,"")</f>
        <v/>
      </c>
      <c r="N173" s="21" t="str">
        <f aca="false">IF(AND(G173&gt;0,K173&gt;0),(J173-M173)*100,"")</f>
        <v/>
      </c>
      <c r="O173" s="16" t="n">
        <f aca="false">IF(A173="NSW",SUMIFS(Stock_NSW_LGA!$J:$J,Stock_NSW_LGA!$A:$A,C173,Stock_NSW_LGA!$B:$B,Inputs!$B$22),SUMIFS(Stock_QLD_LGA!$D:$D,Stock_QLD_LGA!$A:$A,C173,Stock_QLD_LGA!$B:$B,Inputs!$B$23))</f>
        <v>0</v>
      </c>
      <c r="P173" s="16" t="str">
        <f aca="false">IF(A173="NSW",SUMIFS(Stock_NSW_LGA!$M:$M,Stock_NSW_LGA!$A:$A,C173,Stock_NSW_LGA!$B:$B,Inputs!$B$22),"n/a")</f>
        <v>n/a</v>
      </c>
      <c r="Q173" s="21" t="str">
        <f aca="false">IF(A173="NSW",IF(P173&gt;0,O173/P173*1000,""),"n/a")</f>
        <v>n/a</v>
      </c>
      <c r="R173" s="21" t="n">
        <f aca="false">O173/E173*1000</f>
        <v>0</v>
      </c>
      <c r="S173" s="8" t="n">
        <f aca="false">IF(G173&gt;=Inputs!$B$12,1,0)</f>
        <v>0</v>
      </c>
      <c r="T173" s="22" t="n">
        <f aca="false">IFERROR(SUMIFS(Flow_LGA_Month!$K:$K,Flow_LGA_Month!$A:$A,A173,Flow_LGA_Month!$B:$B,C173,Flow_LGA_Month!$C:$C,"&gt;="&amp;Inputs!$B$28,Flow_LGA_Month!$C:$C,"&lt;="&amp;Inputs!$B$29)/SUMIFS(Flow_LGA_Month!$N:$N,Flow_LGA_Month!$A:$A,A173,Flow_LGA_Month!$B:$B,C173,Flow_LGA_Month!$C:$C,"&gt;="&amp;Inputs!$B$28,Flow_LGA_Month!$C:$C,"&lt;="&amp;Inputs!$B$29),"")</f>
        <v>0</v>
      </c>
      <c r="U173" s="22" t="n">
        <f aca="false">IFERROR(SUMIFS(Flow_LGA_Month!$K:$K,Flow_LGA_Month!$A:$A,A173,Flow_LGA_Month!$B:$B,C173,Flow_LGA_Month!$C:$C,"&gt;="&amp;Inputs!$B$30,Flow_LGA_Month!$C:$C,"&lt;="&amp;Inputs!$B$31)/SUMIFS(Flow_LGA_Month!$N:$N,Flow_LGA_Month!$A:$A,A173,Flow_LGA_Month!$B:$B,C173,Flow_LGA_Month!$C:$C,"&gt;="&amp;Inputs!$B$30,Flow_LGA_Month!$C:$C,"&lt;="&amp;Inputs!$B$31),"")</f>
        <v>0</v>
      </c>
      <c r="V173" s="21" t="n">
        <f aca="false">IF(AND(ISNUMBER(T173),ISNUMBER(U173)),(T173-U173)*100,"")</f>
        <v>0</v>
      </c>
    </row>
    <row r="174" customFormat="false" ht="15" hidden="false" customHeight="false" outlineLevel="0" collapsed="false">
      <c r="A174" s="0" t="s">
        <v>10</v>
      </c>
      <c r="B174" s="0" t="n">
        <v>33830</v>
      </c>
      <c r="C174" s="0" t="s">
        <v>524</v>
      </c>
      <c r="D174" s="31" t="n">
        <v>30911</v>
      </c>
      <c r="E174" s="16" t="n">
        <v>439</v>
      </c>
      <c r="F174" s="0" t="n">
        <v>1</v>
      </c>
      <c r="G174" s="16" t="n">
        <f aca="false">SUMIFS(Flow_LGA_Month!$N:$N,Flow_LGA_Month!$A:$A,A174,Flow_LGA_Month!$B:$B,C174,Flow_LGA_Month!$C:$C,"&gt;="&amp;IF(A174="NSW",Inputs!$B$18,Inputs!$B$19))</f>
        <v>3</v>
      </c>
      <c r="H174" s="16" t="n">
        <f aca="false">SUMIFS(Flow_LGA_Month!$K:$K,Flow_LGA_Month!$A:$A,A174,Flow_LGA_Month!$B:$B,C174,Flow_LGA_Month!$C:$C,"&gt;="&amp;IF(A174="NSW",Inputs!$B$18,Inputs!$B$19))</f>
        <v>0</v>
      </c>
      <c r="I174" s="16" t="str">
        <f aca="false">IF(A174="NSW",SUMIFS(Flow_LGA_Month!$L:$L,Flow_LGA_Month!$A:$A,A174,Flow_LGA_Month!$B:$B,C174,Flow_LGA_Month!$C:$C,"&gt;="&amp;IF(A174="NSW",Inputs!$B$18,Inputs!$B$19)),"n/a")</f>
        <v>n/a</v>
      </c>
      <c r="J174" s="22" t="n">
        <f aca="false">IF(G174&gt;0,H174/G174,"")</f>
        <v>0</v>
      </c>
      <c r="K174" s="16" t="n">
        <f aca="false">SUMIFS(Flow_LGA_Month!$N:$N,Flow_LGA_Month!$A:$A,A174,Flow_LGA_Month!$B:$B,C174,Flow_LGA_Month!$C:$C,"&lt;="&amp;Inputs!$B$21)</f>
        <v>3</v>
      </c>
      <c r="L174" s="16" t="n">
        <f aca="false">SUMIFS(Flow_LGA_Month!$K:$K,Flow_LGA_Month!$A:$A,A174,Flow_LGA_Month!$B:$B,C174,Flow_LGA_Month!$C:$C,"&lt;="&amp;Inputs!$B$21)</f>
        <v>0</v>
      </c>
      <c r="M174" s="22" t="n">
        <f aca="false">IF(K174&gt;0,L174/K174,"")</f>
        <v>0</v>
      </c>
      <c r="N174" s="21" t="n">
        <f aca="false">IF(AND(G174&gt;0,K174&gt;0),(J174-M174)*100,"")</f>
        <v>0</v>
      </c>
      <c r="O174" s="16" t="n">
        <f aca="false">IF(A174="NSW",SUMIFS(Stock_NSW_LGA!$J:$J,Stock_NSW_LGA!$A:$A,C174,Stock_NSW_LGA!$B:$B,Inputs!$B$22),SUMIFS(Stock_QLD_LGA!$D:$D,Stock_QLD_LGA!$A:$A,C174,Stock_QLD_LGA!$B:$B,Inputs!$B$23))</f>
        <v>0</v>
      </c>
      <c r="P174" s="16" t="str">
        <f aca="false">IF(A174="NSW",SUMIFS(Stock_NSW_LGA!$M:$M,Stock_NSW_LGA!$A:$A,C174,Stock_NSW_LGA!$B:$B,Inputs!$B$22),"n/a")</f>
        <v>n/a</v>
      </c>
      <c r="Q174" s="21" t="str">
        <f aca="false">IF(A174="NSW",IF(P174&gt;0,O174/P174*1000,""),"n/a")</f>
        <v>n/a</v>
      </c>
      <c r="R174" s="21" t="n">
        <f aca="false">O174/E174*1000</f>
        <v>0</v>
      </c>
      <c r="S174" s="8" t="n">
        <f aca="false">IF(G174&gt;=Inputs!$B$12,1,0)</f>
        <v>0</v>
      </c>
      <c r="T174" s="22" t="str">
        <f aca="false">IFERROR(SUMIFS(Flow_LGA_Month!$K:$K,Flow_LGA_Month!$A:$A,A174,Flow_LGA_Month!$B:$B,C174,Flow_LGA_Month!$C:$C,"&gt;="&amp;Inputs!$B$28,Flow_LGA_Month!$C:$C,"&lt;="&amp;Inputs!$B$29)/SUMIFS(Flow_LGA_Month!$N:$N,Flow_LGA_Month!$A:$A,A174,Flow_LGA_Month!$B:$B,C174,Flow_LGA_Month!$C:$C,"&gt;="&amp;Inputs!$B$28,Flow_LGA_Month!$C:$C,"&lt;="&amp;Inputs!$B$29),"")</f>
        <v/>
      </c>
      <c r="U174" s="22" t="n">
        <f aca="false">IFERROR(SUMIFS(Flow_LGA_Month!$K:$K,Flow_LGA_Month!$A:$A,A174,Flow_LGA_Month!$B:$B,C174,Flow_LGA_Month!$C:$C,"&gt;="&amp;Inputs!$B$30,Flow_LGA_Month!$C:$C,"&lt;="&amp;Inputs!$B$31)/SUMIFS(Flow_LGA_Month!$N:$N,Flow_LGA_Month!$A:$A,A174,Flow_LGA_Month!$B:$B,C174,Flow_LGA_Month!$C:$C,"&gt;="&amp;Inputs!$B$30,Flow_LGA_Month!$C:$C,"&lt;="&amp;Inputs!$B$31),"")</f>
        <v>0</v>
      </c>
      <c r="V174" s="21" t="str">
        <f aca="false">IF(AND(ISNUMBER(T174),ISNUMBER(U174)),(T174-U174)*100,"")</f>
        <v/>
      </c>
    </row>
    <row r="175" customFormat="false" ht="15" hidden="false" customHeight="false" outlineLevel="0" collapsed="false">
      <c r="A175" s="0" t="s">
        <v>10</v>
      </c>
      <c r="B175" s="0" t="n">
        <v>37550</v>
      </c>
      <c r="C175" s="0" t="s">
        <v>525</v>
      </c>
      <c r="D175" s="31" t="n">
        <v>32453</v>
      </c>
      <c r="E175" s="16" t="n">
        <v>315</v>
      </c>
      <c r="F175" s="0" t="n">
        <v>1</v>
      </c>
      <c r="G175" s="16" t="n">
        <f aca="false">SUMIFS(Flow_LGA_Month!$N:$N,Flow_LGA_Month!$A:$A,A175,Flow_LGA_Month!$B:$B,C175,Flow_LGA_Month!$C:$C,"&gt;="&amp;IF(A175="NSW",Inputs!$B$18,Inputs!$B$19))</f>
        <v>11</v>
      </c>
      <c r="H175" s="16" t="n">
        <f aca="false">SUMIFS(Flow_LGA_Month!$K:$K,Flow_LGA_Month!$A:$A,A175,Flow_LGA_Month!$B:$B,C175,Flow_LGA_Month!$C:$C,"&gt;="&amp;IF(A175="NSW",Inputs!$B$18,Inputs!$B$19))</f>
        <v>0</v>
      </c>
      <c r="I175" s="16" t="str">
        <f aca="false">IF(A175="NSW",SUMIFS(Flow_LGA_Month!$L:$L,Flow_LGA_Month!$A:$A,A175,Flow_LGA_Month!$B:$B,C175,Flow_LGA_Month!$C:$C,"&gt;="&amp;IF(A175="NSW",Inputs!$B$18,Inputs!$B$19)),"n/a")</f>
        <v>n/a</v>
      </c>
      <c r="J175" s="22" t="n">
        <f aca="false">IF(G175&gt;0,H175/G175,"")</f>
        <v>0</v>
      </c>
      <c r="K175" s="16" t="n">
        <f aca="false">SUMIFS(Flow_LGA_Month!$N:$N,Flow_LGA_Month!$A:$A,A175,Flow_LGA_Month!$B:$B,C175,Flow_LGA_Month!$C:$C,"&lt;="&amp;Inputs!$B$21)</f>
        <v>15</v>
      </c>
      <c r="L175" s="16" t="n">
        <f aca="false">SUMIFS(Flow_LGA_Month!$K:$K,Flow_LGA_Month!$A:$A,A175,Flow_LGA_Month!$B:$B,C175,Flow_LGA_Month!$C:$C,"&lt;="&amp;Inputs!$B$21)</f>
        <v>0</v>
      </c>
      <c r="M175" s="22" t="n">
        <f aca="false">IF(K175&gt;0,L175/K175,"")</f>
        <v>0</v>
      </c>
      <c r="N175" s="21" t="n">
        <f aca="false">IF(AND(G175&gt;0,K175&gt;0),(J175-M175)*100,"")</f>
        <v>0</v>
      </c>
      <c r="O175" s="16" t="n">
        <f aca="false">IF(A175="NSW",SUMIFS(Stock_NSW_LGA!$J:$J,Stock_NSW_LGA!$A:$A,C175,Stock_NSW_LGA!$B:$B,Inputs!$B$22),SUMIFS(Stock_QLD_LGA!$D:$D,Stock_QLD_LGA!$A:$A,C175,Stock_QLD_LGA!$B:$B,Inputs!$B$23))</f>
        <v>0</v>
      </c>
      <c r="P175" s="16" t="str">
        <f aca="false">IF(A175="NSW",SUMIFS(Stock_NSW_LGA!$M:$M,Stock_NSW_LGA!$A:$A,C175,Stock_NSW_LGA!$B:$B,Inputs!$B$22),"n/a")</f>
        <v>n/a</v>
      </c>
      <c r="Q175" s="21" t="str">
        <f aca="false">IF(A175="NSW",IF(P175&gt;0,O175/P175*1000,""),"n/a")</f>
        <v>n/a</v>
      </c>
      <c r="R175" s="21" t="n">
        <f aca="false">O175/E175*1000</f>
        <v>0</v>
      </c>
      <c r="S175" s="8" t="n">
        <f aca="false">IF(G175&gt;=Inputs!$B$12,1,0)</f>
        <v>0</v>
      </c>
      <c r="T175" s="22" t="n">
        <f aca="false">IFERROR(SUMIFS(Flow_LGA_Month!$K:$K,Flow_LGA_Month!$A:$A,A175,Flow_LGA_Month!$B:$B,C175,Flow_LGA_Month!$C:$C,"&gt;="&amp;Inputs!$B$28,Flow_LGA_Month!$C:$C,"&lt;="&amp;Inputs!$B$29)/SUMIFS(Flow_LGA_Month!$N:$N,Flow_LGA_Month!$A:$A,A175,Flow_LGA_Month!$B:$B,C175,Flow_LGA_Month!$C:$C,"&gt;="&amp;Inputs!$B$28,Flow_LGA_Month!$C:$C,"&lt;="&amp;Inputs!$B$29),"")</f>
        <v>0</v>
      </c>
      <c r="U175" s="22" t="n">
        <f aca="false">IFERROR(SUMIFS(Flow_LGA_Month!$K:$K,Flow_LGA_Month!$A:$A,A175,Flow_LGA_Month!$B:$B,C175,Flow_LGA_Month!$C:$C,"&gt;="&amp;Inputs!$B$30,Flow_LGA_Month!$C:$C,"&lt;="&amp;Inputs!$B$31)/SUMIFS(Flow_LGA_Month!$N:$N,Flow_LGA_Month!$A:$A,A175,Flow_LGA_Month!$B:$B,C175,Flow_LGA_Month!$C:$C,"&gt;="&amp;Inputs!$B$30,Flow_LGA_Month!$C:$C,"&lt;="&amp;Inputs!$B$31),"")</f>
        <v>0</v>
      </c>
      <c r="V175" s="21" t="n">
        <f aca="false">IF(AND(ISNUMBER(T175),ISNUMBER(U175)),(T175-U175)*100,"")</f>
        <v>0</v>
      </c>
    </row>
    <row r="176" customFormat="false" ht="15" hidden="false" customHeight="false" outlineLevel="0" collapsed="false">
      <c r="A176" s="0" t="s">
        <v>10</v>
      </c>
      <c r="B176" s="0" t="n">
        <v>37600</v>
      </c>
      <c r="C176" s="0" t="s">
        <v>526</v>
      </c>
      <c r="D176" s="31" t="n">
        <v>32512</v>
      </c>
      <c r="E176" s="16" t="n">
        <v>751</v>
      </c>
      <c r="F176" s="0" t="n">
        <v>1</v>
      </c>
      <c r="G176" s="16" t="n">
        <f aca="false">SUMIFS(Flow_LGA_Month!$N:$N,Flow_LGA_Month!$A:$A,A176,Flow_LGA_Month!$B:$B,C176,Flow_LGA_Month!$C:$C,"&gt;="&amp;IF(A176="NSW",Inputs!$B$18,Inputs!$B$19))</f>
        <v>5</v>
      </c>
      <c r="H176" s="16" t="n">
        <f aca="false">SUMIFS(Flow_LGA_Month!$K:$K,Flow_LGA_Month!$A:$A,A176,Flow_LGA_Month!$B:$B,C176,Flow_LGA_Month!$C:$C,"&gt;="&amp;IF(A176="NSW",Inputs!$B$18,Inputs!$B$19))</f>
        <v>0</v>
      </c>
      <c r="I176" s="16" t="str">
        <f aca="false">IF(A176="NSW",SUMIFS(Flow_LGA_Month!$L:$L,Flow_LGA_Month!$A:$A,A176,Flow_LGA_Month!$B:$B,C176,Flow_LGA_Month!$C:$C,"&gt;="&amp;IF(A176="NSW",Inputs!$B$18,Inputs!$B$19)),"n/a")</f>
        <v>n/a</v>
      </c>
      <c r="J176" s="22" t="n">
        <f aca="false">IF(G176&gt;0,H176/G176,"")</f>
        <v>0</v>
      </c>
      <c r="K176" s="16" t="n">
        <f aca="false">SUMIFS(Flow_LGA_Month!$N:$N,Flow_LGA_Month!$A:$A,A176,Flow_LGA_Month!$B:$B,C176,Flow_LGA_Month!$C:$C,"&lt;="&amp;Inputs!$B$21)</f>
        <v>4</v>
      </c>
      <c r="L176" s="16" t="n">
        <f aca="false">SUMIFS(Flow_LGA_Month!$K:$K,Flow_LGA_Month!$A:$A,A176,Flow_LGA_Month!$B:$B,C176,Flow_LGA_Month!$C:$C,"&lt;="&amp;Inputs!$B$21)</f>
        <v>0</v>
      </c>
      <c r="M176" s="22" t="n">
        <f aca="false">IF(K176&gt;0,L176/K176,"")</f>
        <v>0</v>
      </c>
      <c r="N176" s="21" t="n">
        <f aca="false">IF(AND(G176&gt;0,K176&gt;0),(J176-M176)*100,"")</f>
        <v>0</v>
      </c>
      <c r="O176" s="16" t="n">
        <f aca="false">IF(A176="NSW",SUMIFS(Stock_NSW_LGA!$J:$J,Stock_NSW_LGA!$A:$A,C176,Stock_NSW_LGA!$B:$B,Inputs!$B$22),SUMIFS(Stock_QLD_LGA!$D:$D,Stock_QLD_LGA!$A:$A,C176,Stock_QLD_LGA!$B:$B,Inputs!$B$23))</f>
        <v>0</v>
      </c>
      <c r="P176" s="16" t="str">
        <f aca="false">IF(A176="NSW",SUMIFS(Stock_NSW_LGA!$M:$M,Stock_NSW_LGA!$A:$A,C176,Stock_NSW_LGA!$B:$B,Inputs!$B$22),"n/a")</f>
        <v>n/a</v>
      </c>
      <c r="Q176" s="21" t="str">
        <f aca="false">IF(A176="NSW",IF(P176&gt;0,O176/P176*1000,""),"n/a")</f>
        <v>n/a</v>
      </c>
      <c r="R176" s="21" t="n">
        <f aca="false">O176/E176*1000</f>
        <v>0</v>
      </c>
      <c r="S176" s="8" t="n">
        <f aca="false">IF(G176&gt;=Inputs!$B$12,1,0)</f>
        <v>0</v>
      </c>
      <c r="T176" s="22" t="n">
        <f aca="false">IFERROR(SUMIFS(Flow_LGA_Month!$K:$K,Flow_LGA_Month!$A:$A,A176,Flow_LGA_Month!$B:$B,C176,Flow_LGA_Month!$C:$C,"&gt;="&amp;Inputs!$B$28,Flow_LGA_Month!$C:$C,"&lt;="&amp;Inputs!$B$29)/SUMIFS(Flow_LGA_Month!$N:$N,Flow_LGA_Month!$A:$A,A176,Flow_LGA_Month!$B:$B,C176,Flow_LGA_Month!$C:$C,"&gt;="&amp;Inputs!$B$28,Flow_LGA_Month!$C:$C,"&lt;="&amp;Inputs!$B$29),"")</f>
        <v>0</v>
      </c>
      <c r="U176" s="22" t="n">
        <f aca="false">IFERROR(SUMIFS(Flow_LGA_Month!$K:$K,Flow_LGA_Month!$A:$A,A176,Flow_LGA_Month!$B:$B,C176,Flow_LGA_Month!$C:$C,"&gt;="&amp;Inputs!$B$30,Flow_LGA_Month!$C:$C,"&lt;="&amp;Inputs!$B$31)/SUMIFS(Flow_LGA_Month!$N:$N,Flow_LGA_Month!$A:$A,A176,Flow_LGA_Month!$B:$B,C176,Flow_LGA_Month!$C:$C,"&gt;="&amp;Inputs!$B$30,Flow_LGA_Month!$C:$C,"&lt;="&amp;Inputs!$B$31),"")</f>
        <v>0</v>
      </c>
      <c r="V176" s="21" t="n">
        <f aca="false">IF(AND(ISNUMBER(T176),ISNUMBER(U176)),(T176-U176)*100,"")</f>
        <v>0</v>
      </c>
    </row>
    <row r="177" customFormat="false" ht="15" hidden="false" customHeight="false" outlineLevel="0" collapsed="false">
      <c r="A177" s="0" t="s">
        <v>10</v>
      </c>
      <c r="B177" s="0" t="n">
        <v>35760</v>
      </c>
      <c r="C177" s="0" t="s">
        <v>527</v>
      </c>
      <c r="D177" s="31" t="n">
        <v>34094</v>
      </c>
      <c r="E177" s="16" t="n">
        <v>7269</v>
      </c>
      <c r="F177" s="0" t="n">
        <v>1</v>
      </c>
      <c r="G177" s="16" t="n">
        <f aca="false">SUMIFS(Flow_LGA_Month!$N:$N,Flow_LGA_Month!$A:$A,A177,Flow_LGA_Month!$B:$B,C177,Flow_LGA_Month!$C:$C,"&gt;="&amp;IF(A177="NSW",Inputs!$B$18,Inputs!$B$19))</f>
        <v>134</v>
      </c>
      <c r="H177" s="16" t="n">
        <f aca="false">SUMIFS(Flow_LGA_Month!$K:$K,Flow_LGA_Month!$A:$A,A177,Flow_LGA_Month!$B:$B,C177,Flow_LGA_Month!$C:$C,"&gt;="&amp;IF(A177="NSW",Inputs!$B$18,Inputs!$B$19))</f>
        <v>6</v>
      </c>
      <c r="I177" s="16" t="str">
        <f aca="false">IF(A177="NSW",SUMIFS(Flow_LGA_Month!$L:$L,Flow_LGA_Month!$A:$A,A177,Flow_LGA_Month!$B:$B,C177,Flow_LGA_Month!$C:$C,"&gt;="&amp;IF(A177="NSW",Inputs!$B$18,Inputs!$B$19)),"n/a")</f>
        <v>n/a</v>
      </c>
      <c r="J177" s="22" t="n">
        <f aca="false">IF(G177&gt;0,H177/G177,"")</f>
        <v>0.0447761194029851</v>
      </c>
      <c r="K177" s="16" t="n">
        <f aca="false">SUMIFS(Flow_LGA_Month!$N:$N,Flow_LGA_Month!$A:$A,A177,Flow_LGA_Month!$B:$B,C177,Flow_LGA_Month!$C:$C,"&lt;="&amp;Inputs!$B$21)</f>
        <v>133</v>
      </c>
      <c r="L177" s="16" t="n">
        <f aca="false">SUMIFS(Flow_LGA_Month!$K:$K,Flow_LGA_Month!$A:$A,A177,Flow_LGA_Month!$B:$B,C177,Flow_LGA_Month!$C:$C,"&lt;="&amp;Inputs!$B$21)</f>
        <v>1</v>
      </c>
      <c r="M177" s="22" t="n">
        <f aca="false">IF(K177&gt;0,L177/K177,"")</f>
        <v>0.0075187969924812</v>
      </c>
      <c r="N177" s="21" t="n">
        <f aca="false">IF(AND(G177&gt;0,K177&gt;0),(J177-M177)*100,"")</f>
        <v>3.72573224105039</v>
      </c>
      <c r="O177" s="16" t="n">
        <f aca="false">IF(A177="NSW",SUMIFS(Stock_NSW_LGA!$J:$J,Stock_NSW_LGA!$A:$A,C177,Stock_NSW_LGA!$B:$B,Inputs!$B$22),SUMIFS(Stock_QLD_LGA!$D:$D,Stock_QLD_LGA!$A:$A,C177,Stock_QLD_LGA!$B:$B,Inputs!$B$23))</f>
        <v>17</v>
      </c>
      <c r="P177" s="16" t="str">
        <f aca="false">IF(A177="NSW",SUMIFS(Stock_NSW_LGA!$M:$M,Stock_NSW_LGA!$A:$A,C177,Stock_NSW_LGA!$B:$B,Inputs!$B$22),"n/a")</f>
        <v>n/a</v>
      </c>
      <c r="Q177" s="21" t="str">
        <f aca="false">IF(A177="NSW",IF(P177&gt;0,O177/P177*1000,""),"n/a")</f>
        <v>n/a</v>
      </c>
      <c r="R177" s="21" t="n">
        <f aca="false">O177/E177*1000</f>
        <v>2.3386985830238</v>
      </c>
      <c r="S177" s="8" t="n">
        <f aca="false">IF(G177&gt;=Inputs!$B$12,1,0)</f>
        <v>0</v>
      </c>
      <c r="T177" s="22" t="n">
        <f aca="false">IFERROR(SUMIFS(Flow_LGA_Month!$K:$K,Flow_LGA_Month!$A:$A,A177,Flow_LGA_Month!$B:$B,C177,Flow_LGA_Month!$C:$C,"&gt;="&amp;Inputs!$B$28,Flow_LGA_Month!$C:$C,"&lt;="&amp;Inputs!$B$29)/SUMIFS(Flow_LGA_Month!$N:$N,Flow_LGA_Month!$A:$A,A177,Flow_LGA_Month!$B:$B,C177,Flow_LGA_Month!$C:$C,"&gt;="&amp;Inputs!$B$28,Flow_LGA_Month!$C:$C,"&lt;="&amp;Inputs!$B$29),"")</f>
        <v>0.038961038961039</v>
      </c>
      <c r="U177" s="22" t="n">
        <f aca="false">IFERROR(SUMIFS(Flow_LGA_Month!$K:$K,Flow_LGA_Month!$A:$A,A177,Flow_LGA_Month!$B:$B,C177,Flow_LGA_Month!$C:$C,"&gt;="&amp;Inputs!$B$30,Flow_LGA_Month!$C:$C,"&lt;="&amp;Inputs!$B$31)/SUMIFS(Flow_LGA_Month!$N:$N,Flow_LGA_Month!$A:$A,A177,Flow_LGA_Month!$B:$B,C177,Flow_LGA_Month!$C:$C,"&gt;="&amp;Inputs!$B$30,Flow_LGA_Month!$C:$C,"&lt;="&amp;Inputs!$B$31),"")</f>
        <v>0.02</v>
      </c>
      <c r="V177" s="21" t="n">
        <f aca="false">IF(AND(ISNUMBER(T177),ISNUMBER(U177)),(T177-U177)*100,"")</f>
        <v>1.8961038961039</v>
      </c>
    </row>
    <row r="178" customFormat="false" ht="15" hidden="false" customHeight="false" outlineLevel="0" collapsed="false">
      <c r="A178" s="0" t="s">
        <v>10</v>
      </c>
      <c r="B178" s="0" t="n">
        <v>35790</v>
      </c>
      <c r="C178" s="0" t="s">
        <v>528</v>
      </c>
      <c r="D178" s="31" t="n">
        <v>37388</v>
      </c>
      <c r="E178" s="16" t="n">
        <v>641</v>
      </c>
      <c r="F178" s="0" t="n">
        <v>1</v>
      </c>
      <c r="G178" s="16" t="n">
        <f aca="false">SUMIFS(Flow_LGA_Month!$N:$N,Flow_LGA_Month!$A:$A,A178,Flow_LGA_Month!$B:$B,C178,Flow_LGA_Month!$C:$C,"&gt;="&amp;IF(A178="NSW",Inputs!$B$18,Inputs!$B$19))</f>
        <v>4</v>
      </c>
      <c r="H178" s="16" t="n">
        <f aca="false">SUMIFS(Flow_LGA_Month!$K:$K,Flow_LGA_Month!$A:$A,A178,Flow_LGA_Month!$B:$B,C178,Flow_LGA_Month!$C:$C,"&gt;="&amp;IF(A178="NSW",Inputs!$B$18,Inputs!$B$19))</f>
        <v>1</v>
      </c>
      <c r="I178" s="16" t="str">
        <f aca="false">IF(A178="NSW",SUMIFS(Flow_LGA_Month!$L:$L,Flow_LGA_Month!$A:$A,A178,Flow_LGA_Month!$B:$B,C178,Flow_LGA_Month!$C:$C,"&gt;="&amp;IF(A178="NSW",Inputs!$B$18,Inputs!$B$19)),"n/a")</f>
        <v>n/a</v>
      </c>
      <c r="J178" s="22" t="n">
        <f aca="false">IF(G178&gt;0,H178/G178,"")</f>
        <v>0.25</v>
      </c>
      <c r="K178" s="16" t="n">
        <f aca="false">SUMIFS(Flow_LGA_Month!$N:$N,Flow_LGA_Month!$A:$A,A178,Flow_LGA_Month!$B:$B,C178,Flow_LGA_Month!$C:$C,"&lt;="&amp;Inputs!$B$21)</f>
        <v>7</v>
      </c>
      <c r="L178" s="16" t="n">
        <f aca="false">SUMIFS(Flow_LGA_Month!$K:$K,Flow_LGA_Month!$A:$A,A178,Flow_LGA_Month!$B:$B,C178,Flow_LGA_Month!$C:$C,"&lt;="&amp;Inputs!$B$21)</f>
        <v>0</v>
      </c>
      <c r="M178" s="22" t="n">
        <f aca="false">IF(K178&gt;0,L178/K178,"")</f>
        <v>0</v>
      </c>
      <c r="N178" s="21" t="n">
        <f aca="false">IF(AND(G178&gt;0,K178&gt;0),(J178-M178)*100,"")</f>
        <v>25</v>
      </c>
      <c r="O178" s="16" t="n">
        <f aca="false">IF(A178="NSW",SUMIFS(Stock_NSW_LGA!$J:$J,Stock_NSW_LGA!$A:$A,C178,Stock_NSW_LGA!$B:$B,Inputs!$B$22),SUMIFS(Stock_QLD_LGA!$D:$D,Stock_QLD_LGA!$A:$A,C178,Stock_QLD_LGA!$B:$B,Inputs!$B$23))</f>
        <v>0</v>
      </c>
      <c r="P178" s="16" t="str">
        <f aca="false">IF(A178="NSW",SUMIFS(Stock_NSW_LGA!$M:$M,Stock_NSW_LGA!$A:$A,C178,Stock_NSW_LGA!$B:$B,Inputs!$B$22),"n/a")</f>
        <v>n/a</v>
      </c>
      <c r="Q178" s="21" t="str">
        <f aca="false">IF(A178="NSW",IF(P178&gt;0,O178/P178*1000,""),"n/a")</f>
        <v>n/a</v>
      </c>
      <c r="R178" s="21" t="n">
        <f aca="false">O178/E178*1000</f>
        <v>0</v>
      </c>
      <c r="S178" s="8" t="n">
        <f aca="false">IF(G178&gt;=Inputs!$B$12,1,0)</f>
        <v>0</v>
      </c>
      <c r="T178" s="22" t="n">
        <f aca="false">IFERROR(SUMIFS(Flow_LGA_Month!$K:$K,Flow_LGA_Month!$A:$A,A178,Flow_LGA_Month!$B:$B,C178,Flow_LGA_Month!$C:$C,"&gt;="&amp;Inputs!$B$28,Flow_LGA_Month!$C:$C,"&lt;="&amp;Inputs!$B$29)/SUMIFS(Flow_LGA_Month!$N:$N,Flow_LGA_Month!$A:$A,A178,Flow_LGA_Month!$B:$B,C178,Flow_LGA_Month!$C:$C,"&gt;="&amp;Inputs!$B$28,Flow_LGA_Month!$C:$C,"&lt;="&amp;Inputs!$B$29),"")</f>
        <v>1</v>
      </c>
      <c r="U178" s="22" t="n">
        <f aca="false">IFERROR(SUMIFS(Flow_LGA_Month!$K:$K,Flow_LGA_Month!$A:$A,A178,Flow_LGA_Month!$B:$B,C178,Flow_LGA_Month!$C:$C,"&gt;="&amp;Inputs!$B$30,Flow_LGA_Month!$C:$C,"&lt;="&amp;Inputs!$B$31)/SUMIFS(Flow_LGA_Month!$N:$N,Flow_LGA_Month!$A:$A,A178,Flow_LGA_Month!$B:$B,C178,Flow_LGA_Month!$C:$C,"&gt;="&amp;Inputs!$B$30,Flow_LGA_Month!$C:$C,"&lt;="&amp;Inputs!$B$31),"")</f>
        <v>0</v>
      </c>
      <c r="V178" s="21" t="n">
        <f aca="false">IF(AND(ISNUMBER(T178),ISNUMBER(U178)),(T178-U178)*100,"")</f>
        <v>100</v>
      </c>
    </row>
    <row r="179" customFormat="false" ht="15" hidden="false" customHeight="false" outlineLevel="0" collapsed="false">
      <c r="A179" s="0" t="s">
        <v>10</v>
      </c>
      <c r="B179" s="0" t="n">
        <v>36960</v>
      </c>
      <c r="C179" s="0" t="s">
        <v>529</v>
      </c>
      <c r="D179" s="31" t="n">
        <v>40039</v>
      </c>
      <c r="E179" s="16" t="n">
        <v>1448</v>
      </c>
      <c r="F179" s="0" t="n">
        <v>1</v>
      </c>
      <c r="G179" s="16" t="n">
        <f aca="false">SUMIFS(Flow_LGA_Month!$N:$N,Flow_LGA_Month!$A:$A,A179,Flow_LGA_Month!$B:$B,C179,Flow_LGA_Month!$C:$C,"&gt;="&amp;IF(A179="NSW",Inputs!$B$18,Inputs!$B$19))</f>
        <v>2</v>
      </c>
      <c r="H179" s="16" t="n">
        <f aca="false">SUMIFS(Flow_LGA_Month!$K:$K,Flow_LGA_Month!$A:$A,A179,Flow_LGA_Month!$B:$B,C179,Flow_LGA_Month!$C:$C,"&gt;="&amp;IF(A179="NSW",Inputs!$B$18,Inputs!$B$19))</f>
        <v>0</v>
      </c>
      <c r="I179" s="16" t="str">
        <f aca="false">IF(A179="NSW",SUMIFS(Flow_LGA_Month!$L:$L,Flow_LGA_Month!$A:$A,A179,Flow_LGA_Month!$B:$B,C179,Flow_LGA_Month!$C:$C,"&gt;="&amp;IF(A179="NSW",Inputs!$B$18,Inputs!$B$19)),"n/a")</f>
        <v>n/a</v>
      </c>
      <c r="J179" s="22" t="n">
        <f aca="false">IF(G179&gt;0,H179/G179,"")</f>
        <v>0</v>
      </c>
      <c r="K179" s="16" t="n">
        <f aca="false">SUMIFS(Flow_LGA_Month!$N:$N,Flow_LGA_Month!$A:$A,A179,Flow_LGA_Month!$B:$B,C179,Flow_LGA_Month!$C:$C,"&lt;="&amp;Inputs!$B$21)</f>
        <v>4</v>
      </c>
      <c r="L179" s="16" t="n">
        <f aca="false">SUMIFS(Flow_LGA_Month!$K:$K,Flow_LGA_Month!$A:$A,A179,Flow_LGA_Month!$B:$B,C179,Flow_LGA_Month!$C:$C,"&lt;="&amp;Inputs!$B$21)</f>
        <v>0</v>
      </c>
      <c r="M179" s="22" t="n">
        <f aca="false">IF(K179&gt;0,L179/K179,"")</f>
        <v>0</v>
      </c>
      <c r="N179" s="21" t="n">
        <f aca="false">IF(AND(G179&gt;0,K179&gt;0),(J179-M179)*100,"")</f>
        <v>0</v>
      </c>
      <c r="O179" s="16" t="n">
        <f aca="false">IF(A179="NSW",SUMIFS(Stock_NSW_LGA!$J:$J,Stock_NSW_LGA!$A:$A,C179,Stock_NSW_LGA!$B:$B,Inputs!$B$22),SUMIFS(Stock_QLD_LGA!$D:$D,Stock_QLD_LGA!$A:$A,C179,Stock_QLD_LGA!$B:$B,Inputs!$B$23))</f>
        <v>0</v>
      </c>
      <c r="P179" s="16" t="str">
        <f aca="false">IF(A179="NSW",SUMIFS(Stock_NSW_LGA!$M:$M,Stock_NSW_LGA!$A:$A,C179,Stock_NSW_LGA!$B:$B,Inputs!$B$22),"n/a")</f>
        <v>n/a</v>
      </c>
      <c r="Q179" s="21" t="str">
        <f aca="false">IF(A179="NSW",IF(P179&gt;0,O179/P179*1000,""),"n/a")</f>
        <v>n/a</v>
      </c>
      <c r="R179" s="21" t="n">
        <f aca="false">O179/E179*1000</f>
        <v>0</v>
      </c>
      <c r="S179" s="8" t="n">
        <f aca="false">IF(G179&gt;=Inputs!$B$12,1,0)</f>
        <v>0</v>
      </c>
      <c r="T179" s="22" t="str">
        <f aca="false">IFERROR(SUMIFS(Flow_LGA_Month!$K:$K,Flow_LGA_Month!$A:$A,A179,Flow_LGA_Month!$B:$B,C179,Flow_LGA_Month!$C:$C,"&gt;="&amp;Inputs!$B$28,Flow_LGA_Month!$C:$C,"&lt;="&amp;Inputs!$B$29)/SUMIFS(Flow_LGA_Month!$N:$N,Flow_LGA_Month!$A:$A,A179,Flow_LGA_Month!$B:$B,C179,Flow_LGA_Month!$C:$C,"&gt;="&amp;Inputs!$B$28,Flow_LGA_Month!$C:$C,"&lt;="&amp;Inputs!$B$29),"")</f>
        <v/>
      </c>
      <c r="U179" s="22" t="str">
        <f aca="false">IFERROR(SUMIFS(Flow_LGA_Month!$K:$K,Flow_LGA_Month!$A:$A,A179,Flow_LGA_Month!$B:$B,C179,Flow_LGA_Month!$C:$C,"&gt;="&amp;Inputs!$B$30,Flow_LGA_Month!$C:$C,"&lt;="&amp;Inputs!$B$31)/SUMIFS(Flow_LGA_Month!$N:$N,Flow_LGA_Month!$A:$A,A179,Flow_LGA_Month!$B:$B,C179,Flow_LGA_Month!$C:$C,"&gt;="&amp;Inputs!$B$30,Flow_LGA_Month!$C:$C,"&lt;="&amp;Inputs!$B$31),"")</f>
        <v/>
      </c>
      <c r="V179" s="21" t="str">
        <f aca="false">IF(AND(ISNUMBER(T179),ISNUMBER(U179)),(T179-U179)*100,"")</f>
        <v/>
      </c>
    </row>
    <row r="180" customFormat="false" ht="15" hidden="false" customHeight="false" outlineLevel="0" collapsed="false">
      <c r="A180" s="0" t="s">
        <v>10</v>
      </c>
      <c r="B180" s="0" t="n">
        <v>35780</v>
      </c>
      <c r="C180" s="0" t="s">
        <v>530</v>
      </c>
      <c r="D180" s="31" t="n">
        <v>42561</v>
      </c>
      <c r="E180" s="16" t="n">
        <v>1266</v>
      </c>
      <c r="F180" s="0" t="n">
        <v>1</v>
      </c>
      <c r="G180" s="16" t="n">
        <f aca="false">SUMIFS(Flow_LGA_Month!$N:$N,Flow_LGA_Month!$A:$A,A180,Flow_LGA_Month!$B:$B,C180,Flow_LGA_Month!$C:$C,"&gt;="&amp;IF(A180="NSW",Inputs!$B$18,Inputs!$B$19))</f>
        <v>4</v>
      </c>
      <c r="H180" s="16" t="n">
        <f aca="false">SUMIFS(Flow_LGA_Month!$K:$K,Flow_LGA_Month!$A:$A,A180,Flow_LGA_Month!$B:$B,C180,Flow_LGA_Month!$C:$C,"&gt;="&amp;IF(A180="NSW",Inputs!$B$18,Inputs!$B$19))</f>
        <v>0</v>
      </c>
      <c r="I180" s="16" t="str">
        <f aca="false">IF(A180="NSW",SUMIFS(Flow_LGA_Month!$L:$L,Flow_LGA_Month!$A:$A,A180,Flow_LGA_Month!$B:$B,C180,Flow_LGA_Month!$C:$C,"&gt;="&amp;IF(A180="NSW",Inputs!$B$18,Inputs!$B$19)),"n/a")</f>
        <v>n/a</v>
      </c>
      <c r="J180" s="22" t="n">
        <f aca="false">IF(G180&gt;0,H180/G180,"")</f>
        <v>0</v>
      </c>
      <c r="K180" s="16" t="n">
        <f aca="false">SUMIFS(Flow_LGA_Month!$N:$N,Flow_LGA_Month!$A:$A,A180,Flow_LGA_Month!$B:$B,C180,Flow_LGA_Month!$C:$C,"&lt;="&amp;Inputs!$B$21)</f>
        <v>1</v>
      </c>
      <c r="L180" s="16" t="n">
        <f aca="false">SUMIFS(Flow_LGA_Month!$K:$K,Flow_LGA_Month!$A:$A,A180,Flow_LGA_Month!$B:$B,C180,Flow_LGA_Month!$C:$C,"&lt;="&amp;Inputs!$B$21)</f>
        <v>0</v>
      </c>
      <c r="M180" s="22" t="n">
        <f aca="false">IF(K180&gt;0,L180/K180,"")</f>
        <v>0</v>
      </c>
      <c r="N180" s="21" t="n">
        <f aca="false">IF(AND(G180&gt;0,K180&gt;0),(J180-M180)*100,"")</f>
        <v>0</v>
      </c>
      <c r="O180" s="16" t="n">
        <f aca="false">IF(A180="NSW",SUMIFS(Stock_NSW_LGA!$J:$J,Stock_NSW_LGA!$A:$A,C180,Stock_NSW_LGA!$B:$B,Inputs!$B$22),SUMIFS(Stock_QLD_LGA!$D:$D,Stock_QLD_LGA!$A:$A,C180,Stock_QLD_LGA!$B:$B,Inputs!$B$23))</f>
        <v>0</v>
      </c>
      <c r="P180" s="16" t="str">
        <f aca="false">IF(A180="NSW",SUMIFS(Stock_NSW_LGA!$M:$M,Stock_NSW_LGA!$A:$A,C180,Stock_NSW_LGA!$B:$B,Inputs!$B$22),"n/a")</f>
        <v>n/a</v>
      </c>
      <c r="Q180" s="21" t="str">
        <f aca="false">IF(A180="NSW",IF(P180&gt;0,O180/P180*1000,""),"n/a")</f>
        <v>n/a</v>
      </c>
      <c r="R180" s="21" t="n">
        <f aca="false">O180/E180*1000</f>
        <v>0</v>
      </c>
      <c r="S180" s="8" t="n">
        <f aca="false">IF(G180&gt;=Inputs!$B$12,1,0)</f>
        <v>0</v>
      </c>
      <c r="T180" s="22" t="n">
        <f aca="false">IFERROR(SUMIFS(Flow_LGA_Month!$K:$K,Flow_LGA_Month!$A:$A,A180,Flow_LGA_Month!$B:$B,C180,Flow_LGA_Month!$C:$C,"&gt;="&amp;Inputs!$B$28,Flow_LGA_Month!$C:$C,"&lt;="&amp;Inputs!$B$29)/SUMIFS(Flow_LGA_Month!$N:$N,Flow_LGA_Month!$A:$A,A180,Flow_LGA_Month!$B:$B,C180,Flow_LGA_Month!$C:$C,"&gt;="&amp;Inputs!$B$28,Flow_LGA_Month!$C:$C,"&lt;="&amp;Inputs!$B$29),"")</f>
        <v>0</v>
      </c>
      <c r="U180" s="22" t="n">
        <f aca="false">IFERROR(SUMIFS(Flow_LGA_Month!$K:$K,Flow_LGA_Month!$A:$A,A180,Flow_LGA_Month!$B:$B,C180,Flow_LGA_Month!$C:$C,"&gt;="&amp;Inputs!$B$30,Flow_LGA_Month!$C:$C,"&lt;="&amp;Inputs!$B$31)/SUMIFS(Flow_LGA_Month!$N:$N,Flow_LGA_Month!$A:$A,A180,Flow_LGA_Month!$B:$B,C180,Flow_LGA_Month!$C:$C,"&gt;="&amp;Inputs!$B$30,Flow_LGA_Month!$C:$C,"&lt;="&amp;Inputs!$B$31),"")</f>
        <v>0</v>
      </c>
      <c r="V180" s="21" t="n">
        <f aca="false">IF(AND(ISNUMBER(T180),ISNUMBER(U180)),(T180-U180)*100,"")</f>
        <v>0</v>
      </c>
    </row>
    <row r="181" customFormat="false" ht="15" hidden="false" customHeight="false" outlineLevel="0" collapsed="false">
      <c r="A181" s="0" t="s">
        <v>10</v>
      </c>
      <c r="B181" s="0" t="n">
        <v>32500</v>
      </c>
      <c r="C181" s="0" t="s">
        <v>531</v>
      </c>
      <c r="D181" s="31" t="n">
        <v>43885</v>
      </c>
      <c r="E181" s="16" t="n">
        <v>2916</v>
      </c>
      <c r="F181" s="0" t="n">
        <v>1</v>
      </c>
      <c r="G181" s="16" t="n">
        <f aca="false">SUMIFS(Flow_LGA_Month!$N:$N,Flow_LGA_Month!$A:$A,A181,Flow_LGA_Month!$B:$B,C181,Flow_LGA_Month!$C:$C,"&gt;="&amp;IF(A181="NSW",Inputs!$B$18,Inputs!$B$19))</f>
        <v>47</v>
      </c>
      <c r="H181" s="16" t="n">
        <f aca="false">SUMIFS(Flow_LGA_Month!$K:$K,Flow_LGA_Month!$A:$A,A181,Flow_LGA_Month!$B:$B,C181,Flow_LGA_Month!$C:$C,"&gt;="&amp;IF(A181="NSW",Inputs!$B$18,Inputs!$B$19))</f>
        <v>0</v>
      </c>
      <c r="I181" s="16" t="str">
        <f aca="false">IF(A181="NSW",SUMIFS(Flow_LGA_Month!$L:$L,Flow_LGA_Month!$A:$A,A181,Flow_LGA_Month!$B:$B,C181,Flow_LGA_Month!$C:$C,"&gt;="&amp;IF(A181="NSW",Inputs!$B$18,Inputs!$B$19)),"n/a")</f>
        <v>n/a</v>
      </c>
      <c r="J181" s="22" t="n">
        <f aca="false">IF(G181&gt;0,H181/G181,"")</f>
        <v>0</v>
      </c>
      <c r="K181" s="16" t="n">
        <f aca="false">SUMIFS(Flow_LGA_Month!$N:$N,Flow_LGA_Month!$A:$A,A181,Flow_LGA_Month!$B:$B,C181,Flow_LGA_Month!$C:$C,"&lt;="&amp;Inputs!$B$21)</f>
        <v>28</v>
      </c>
      <c r="L181" s="16" t="n">
        <f aca="false">SUMIFS(Flow_LGA_Month!$K:$K,Flow_LGA_Month!$A:$A,A181,Flow_LGA_Month!$B:$B,C181,Flow_LGA_Month!$C:$C,"&lt;="&amp;Inputs!$B$21)</f>
        <v>0</v>
      </c>
      <c r="M181" s="22" t="n">
        <f aca="false">IF(K181&gt;0,L181/K181,"")</f>
        <v>0</v>
      </c>
      <c r="N181" s="21" t="n">
        <f aca="false">IF(AND(G181&gt;0,K181&gt;0),(J181-M181)*100,"")</f>
        <v>0</v>
      </c>
      <c r="O181" s="16" t="n">
        <f aca="false">IF(A181="NSW",SUMIFS(Stock_NSW_LGA!$J:$J,Stock_NSW_LGA!$A:$A,C181,Stock_NSW_LGA!$B:$B,Inputs!$B$22),SUMIFS(Stock_QLD_LGA!$D:$D,Stock_QLD_LGA!$A:$A,C181,Stock_QLD_LGA!$B:$B,Inputs!$B$23))</f>
        <v>2</v>
      </c>
      <c r="P181" s="16" t="str">
        <f aca="false">IF(A181="NSW",SUMIFS(Stock_NSW_LGA!$M:$M,Stock_NSW_LGA!$A:$A,C181,Stock_NSW_LGA!$B:$B,Inputs!$B$22),"n/a")</f>
        <v>n/a</v>
      </c>
      <c r="Q181" s="21" t="str">
        <f aca="false">IF(A181="NSW",IF(P181&gt;0,O181/P181*1000,""),"n/a")</f>
        <v>n/a</v>
      </c>
      <c r="R181" s="21" t="n">
        <f aca="false">O181/E181*1000</f>
        <v>0.685871056241427</v>
      </c>
      <c r="S181" s="8" t="n">
        <f aca="false">IF(G181&gt;=Inputs!$B$12,1,0)</f>
        <v>0</v>
      </c>
      <c r="T181" s="22" t="n">
        <f aca="false">IFERROR(SUMIFS(Flow_LGA_Month!$K:$K,Flow_LGA_Month!$A:$A,A181,Flow_LGA_Month!$B:$B,C181,Flow_LGA_Month!$C:$C,"&gt;="&amp;Inputs!$B$28,Flow_LGA_Month!$C:$C,"&lt;="&amp;Inputs!$B$29)/SUMIFS(Flow_LGA_Month!$N:$N,Flow_LGA_Month!$A:$A,A181,Flow_LGA_Month!$B:$B,C181,Flow_LGA_Month!$C:$C,"&gt;="&amp;Inputs!$B$28,Flow_LGA_Month!$C:$C,"&lt;="&amp;Inputs!$B$29),"")</f>
        <v>0</v>
      </c>
      <c r="U181" s="22" t="n">
        <f aca="false">IFERROR(SUMIFS(Flow_LGA_Month!$K:$K,Flow_LGA_Month!$A:$A,A181,Flow_LGA_Month!$B:$B,C181,Flow_LGA_Month!$C:$C,"&gt;="&amp;Inputs!$B$30,Flow_LGA_Month!$C:$C,"&lt;="&amp;Inputs!$B$31)/SUMIFS(Flow_LGA_Month!$N:$N,Flow_LGA_Month!$A:$A,A181,Flow_LGA_Month!$B:$B,C181,Flow_LGA_Month!$C:$C,"&gt;="&amp;Inputs!$B$30,Flow_LGA_Month!$C:$C,"&lt;="&amp;Inputs!$B$31),"")</f>
        <v>0</v>
      </c>
      <c r="V181" s="21" t="n">
        <f aca="false">IF(AND(ISNUMBER(T181),ISNUMBER(U181)),(T181-U181)*100,"")</f>
        <v>0</v>
      </c>
    </row>
    <row r="182" customFormat="false" ht="15" hidden="false" customHeight="false" outlineLevel="0" collapsed="false">
      <c r="A182" s="0" t="s">
        <v>10</v>
      </c>
      <c r="B182" s="0" t="n">
        <v>32810</v>
      </c>
      <c r="C182" s="0" t="s">
        <v>532</v>
      </c>
      <c r="D182" s="31" t="n">
        <v>44089</v>
      </c>
      <c r="E182" s="16" t="n">
        <v>9532</v>
      </c>
      <c r="F182" s="0" t="n">
        <v>1</v>
      </c>
      <c r="G182" s="16" t="n">
        <f aca="false">SUMIFS(Flow_LGA_Month!$N:$N,Flow_LGA_Month!$A:$A,A182,Flow_LGA_Month!$B:$B,C182,Flow_LGA_Month!$C:$C,"&gt;="&amp;IF(A182="NSW",Inputs!$B$18,Inputs!$B$19))</f>
        <v>220</v>
      </c>
      <c r="H182" s="16" t="n">
        <f aca="false">SUMIFS(Flow_LGA_Month!$K:$K,Flow_LGA_Month!$A:$A,A182,Flow_LGA_Month!$B:$B,C182,Flow_LGA_Month!$C:$C,"&gt;="&amp;IF(A182="NSW",Inputs!$B$18,Inputs!$B$19))</f>
        <v>26</v>
      </c>
      <c r="I182" s="16" t="str">
        <f aca="false">IF(A182="NSW",SUMIFS(Flow_LGA_Month!$L:$L,Flow_LGA_Month!$A:$A,A182,Flow_LGA_Month!$B:$B,C182,Flow_LGA_Month!$C:$C,"&gt;="&amp;IF(A182="NSW",Inputs!$B$18,Inputs!$B$19)),"n/a")</f>
        <v>n/a</v>
      </c>
      <c r="J182" s="22" t="n">
        <f aca="false">IF(G182&gt;0,H182/G182,"")</f>
        <v>0.118181818181818</v>
      </c>
      <c r="K182" s="16" t="n">
        <f aca="false">SUMIFS(Flow_LGA_Month!$N:$N,Flow_LGA_Month!$A:$A,A182,Flow_LGA_Month!$B:$B,C182,Flow_LGA_Month!$C:$C,"&lt;="&amp;Inputs!$B$21)</f>
        <v>188</v>
      </c>
      <c r="L182" s="16" t="n">
        <f aca="false">SUMIFS(Flow_LGA_Month!$K:$K,Flow_LGA_Month!$A:$A,A182,Flow_LGA_Month!$B:$B,C182,Flow_LGA_Month!$C:$C,"&lt;="&amp;Inputs!$B$21)</f>
        <v>13</v>
      </c>
      <c r="M182" s="22" t="n">
        <f aca="false">IF(K182&gt;0,L182/K182,"")</f>
        <v>0.0691489361702128</v>
      </c>
      <c r="N182" s="21" t="n">
        <f aca="false">IF(AND(G182&gt;0,K182&gt;0),(J182-M182)*100,"")</f>
        <v>4.90328820116054</v>
      </c>
      <c r="O182" s="16" t="n">
        <f aca="false">IF(A182="NSW",SUMIFS(Stock_NSW_LGA!$J:$J,Stock_NSW_LGA!$A:$A,C182,Stock_NSW_LGA!$B:$B,Inputs!$B$22),SUMIFS(Stock_QLD_LGA!$D:$D,Stock_QLD_LGA!$A:$A,C182,Stock_QLD_LGA!$B:$B,Inputs!$B$23))</f>
        <v>83</v>
      </c>
      <c r="P182" s="16" t="str">
        <f aca="false">IF(A182="NSW",SUMIFS(Stock_NSW_LGA!$M:$M,Stock_NSW_LGA!$A:$A,C182,Stock_NSW_LGA!$B:$B,Inputs!$B$22),"n/a")</f>
        <v>n/a</v>
      </c>
      <c r="Q182" s="21" t="str">
        <f aca="false">IF(A182="NSW",IF(P182&gt;0,O182/P182*1000,""),"n/a")</f>
        <v>n/a</v>
      </c>
      <c r="R182" s="21" t="n">
        <f aca="false">O182/E182*1000</f>
        <v>8.70751154007554</v>
      </c>
      <c r="S182" s="8" t="n">
        <f aca="false">IF(G182&gt;=Inputs!$B$12,1,0)</f>
        <v>0</v>
      </c>
      <c r="T182" s="22" t="n">
        <f aca="false">IFERROR(SUMIFS(Flow_LGA_Month!$K:$K,Flow_LGA_Month!$A:$A,A182,Flow_LGA_Month!$B:$B,C182,Flow_LGA_Month!$C:$C,"&gt;="&amp;Inputs!$B$28,Flow_LGA_Month!$C:$C,"&lt;="&amp;Inputs!$B$29)/SUMIFS(Flow_LGA_Month!$N:$N,Flow_LGA_Month!$A:$A,A182,Flow_LGA_Month!$B:$B,C182,Flow_LGA_Month!$C:$C,"&gt;="&amp;Inputs!$B$28,Flow_LGA_Month!$C:$C,"&lt;="&amp;Inputs!$B$29),"")</f>
        <v>0.189189189189189</v>
      </c>
      <c r="U182" s="22" t="n">
        <f aca="false">IFERROR(SUMIFS(Flow_LGA_Month!$K:$K,Flow_LGA_Month!$A:$A,A182,Flow_LGA_Month!$B:$B,C182,Flow_LGA_Month!$C:$C,"&gt;="&amp;Inputs!$B$30,Flow_LGA_Month!$C:$C,"&lt;="&amp;Inputs!$B$31)/SUMIFS(Flow_LGA_Month!$N:$N,Flow_LGA_Month!$A:$A,A182,Flow_LGA_Month!$B:$B,C182,Flow_LGA_Month!$C:$C,"&gt;="&amp;Inputs!$B$30,Flow_LGA_Month!$C:$C,"&lt;="&amp;Inputs!$B$31),"")</f>
        <v>0.0434782608695652</v>
      </c>
      <c r="V182" s="21" t="n">
        <f aca="false">IF(AND(ISNUMBER(T182),ISNUMBER(U182)),(T182-U182)*100,"")</f>
        <v>14.5710928319624</v>
      </c>
    </row>
    <row r="183" customFormat="false" ht="15" hidden="false" customHeight="false" outlineLevel="0" collapsed="false">
      <c r="A183" s="0" t="s">
        <v>10</v>
      </c>
      <c r="B183" s="0" t="n">
        <v>30450</v>
      </c>
      <c r="C183" s="0" t="s">
        <v>533</v>
      </c>
      <c r="D183" s="31" t="n">
        <v>46581</v>
      </c>
      <c r="E183" s="16" t="n">
        <v>244</v>
      </c>
      <c r="F183" s="0" t="n">
        <v>1</v>
      </c>
      <c r="G183" s="16" t="n">
        <f aca="false">SUMIFS(Flow_LGA_Month!$N:$N,Flow_LGA_Month!$A:$A,A183,Flow_LGA_Month!$B:$B,C183,Flow_LGA_Month!$C:$C,"&gt;="&amp;IF(A183="NSW",Inputs!$B$18,Inputs!$B$19))</f>
        <v>1</v>
      </c>
      <c r="H183" s="16" t="n">
        <f aca="false">SUMIFS(Flow_LGA_Month!$K:$K,Flow_LGA_Month!$A:$A,A183,Flow_LGA_Month!$B:$B,C183,Flow_LGA_Month!$C:$C,"&gt;="&amp;IF(A183="NSW",Inputs!$B$18,Inputs!$B$19))</f>
        <v>0</v>
      </c>
      <c r="I183" s="16" t="str">
        <f aca="false">IF(A183="NSW",SUMIFS(Flow_LGA_Month!$L:$L,Flow_LGA_Month!$A:$A,A183,Flow_LGA_Month!$B:$B,C183,Flow_LGA_Month!$C:$C,"&gt;="&amp;IF(A183="NSW",Inputs!$B$18,Inputs!$B$19)),"n/a")</f>
        <v>n/a</v>
      </c>
      <c r="J183" s="22" t="n">
        <f aca="false">IF(G183&gt;0,H183/G183,"")</f>
        <v>0</v>
      </c>
      <c r="K183" s="16" t="n">
        <f aca="false">SUMIFS(Flow_LGA_Month!$N:$N,Flow_LGA_Month!$A:$A,A183,Flow_LGA_Month!$B:$B,C183,Flow_LGA_Month!$C:$C,"&lt;="&amp;Inputs!$B$21)</f>
        <v>3</v>
      </c>
      <c r="L183" s="16" t="n">
        <f aca="false">SUMIFS(Flow_LGA_Month!$K:$K,Flow_LGA_Month!$A:$A,A183,Flow_LGA_Month!$B:$B,C183,Flow_LGA_Month!$C:$C,"&lt;="&amp;Inputs!$B$21)</f>
        <v>0</v>
      </c>
      <c r="M183" s="22" t="n">
        <f aca="false">IF(K183&gt;0,L183/K183,"")</f>
        <v>0</v>
      </c>
      <c r="N183" s="21" t="n">
        <f aca="false">IF(AND(G183&gt;0,K183&gt;0),(J183-M183)*100,"")</f>
        <v>0</v>
      </c>
      <c r="O183" s="16" t="n">
        <f aca="false">IF(A183="NSW",SUMIFS(Stock_NSW_LGA!$J:$J,Stock_NSW_LGA!$A:$A,C183,Stock_NSW_LGA!$B:$B,Inputs!$B$22),SUMIFS(Stock_QLD_LGA!$D:$D,Stock_QLD_LGA!$A:$A,C183,Stock_QLD_LGA!$B:$B,Inputs!$B$23))</f>
        <v>1</v>
      </c>
      <c r="P183" s="16" t="str">
        <f aca="false">IF(A183="NSW",SUMIFS(Stock_NSW_LGA!$M:$M,Stock_NSW_LGA!$A:$A,C183,Stock_NSW_LGA!$B:$B,Inputs!$B$22),"n/a")</f>
        <v>n/a</v>
      </c>
      <c r="Q183" s="21" t="str">
        <f aca="false">IF(A183="NSW",IF(P183&gt;0,O183/P183*1000,""),"n/a")</f>
        <v>n/a</v>
      </c>
      <c r="R183" s="21" t="n">
        <f aca="false">O183/E183*1000</f>
        <v>4.09836065573771</v>
      </c>
      <c r="S183" s="8" t="n">
        <f aca="false">IF(G183&gt;=Inputs!$B$12,1,0)</f>
        <v>0</v>
      </c>
      <c r="T183" s="22" t="n">
        <f aca="false">IFERROR(SUMIFS(Flow_LGA_Month!$K:$K,Flow_LGA_Month!$A:$A,A183,Flow_LGA_Month!$B:$B,C183,Flow_LGA_Month!$C:$C,"&gt;="&amp;Inputs!$B$28,Flow_LGA_Month!$C:$C,"&lt;="&amp;Inputs!$B$29)/SUMIFS(Flow_LGA_Month!$N:$N,Flow_LGA_Month!$A:$A,A183,Flow_LGA_Month!$B:$B,C183,Flow_LGA_Month!$C:$C,"&gt;="&amp;Inputs!$B$28,Flow_LGA_Month!$C:$C,"&lt;="&amp;Inputs!$B$29),"")</f>
        <v>0</v>
      </c>
      <c r="U183" s="22" t="n">
        <f aca="false">IFERROR(SUMIFS(Flow_LGA_Month!$K:$K,Flow_LGA_Month!$A:$A,A183,Flow_LGA_Month!$B:$B,C183,Flow_LGA_Month!$C:$C,"&gt;="&amp;Inputs!$B$30,Flow_LGA_Month!$C:$C,"&lt;="&amp;Inputs!$B$31)/SUMIFS(Flow_LGA_Month!$N:$N,Flow_LGA_Month!$A:$A,A183,Flow_LGA_Month!$B:$B,C183,Flow_LGA_Month!$C:$C,"&gt;="&amp;Inputs!$B$30,Flow_LGA_Month!$C:$C,"&lt;="&amp;Inputs!$B$31),"")</f>
        <v>0</v>
      </c>
      <c r="V183" s="21" t="n">
        <f aca="false">IF(AND(ISNUMBER(T183),ISNUMBER(U183)),(T183-U183)*100,"")</f>
        <v>0</v>
      </c>
    </row>
    <row r="184" customFormat="false" ht="15" hidden="false" customHeight="false" outlineLevel="0" collapsed="false">
      <c r="A184" s="0" t="s">
        <v>10</v>
      </c>
      <c r="B184" s="0" t="n">
        <v>33100</v>
      </c>
      <c r="C184" s="0" t="s">
        <v>534</v>
      </c>
      <c r="D184" s="31" t="n">
        <v>47158</v>
      </c>
      <c r="E184" s="16" t="n">
        <v>528</v>
      </c>
      <c r="F184" s="0" t="n">
        <v>1</v>
      </c>
      <c r="G184" s="16" t="n">
        <f aca="false">SUMIFS(Flow_LGA_Month!$N:$N,Flow_LGA_Month!$A:$A,A184,Flow_LGA_Month!$B:$B,C184,Flow_LGA_Month!$C:$C,"&gt;="&amp;IF(A184="NSW",Inputs!$B$18,Inputs!$B$19))</f>
        <v>7</v>
      </c>
      <c r="H184" s="16" t="n">
        <f aca="false">SUMIFS(Flow_LGA_Month!$K:$K,Flow_LGA_Month!$A:$A,A184,Flow_LGA_Month!$B:$B,C184,Flow_LGA_Month!$C:$C,"&gt;="&amp;IF(A184="NSW",Inputs!$B$18,Inputs!$B$19))</f>
        <v>1</v>
      </c>
      <c r="I184" s="16" t="str">
        <f aca="false">IF(A184="NSW",SUMIFS(Flow_LGA_Month!$L:$L,Flow_LGA_Month!$A:$A,A184,Flow_LGA_Month!$B:$B,C184,Flow_LGA_Month!$C:$C,"&gt;="&amp;IF(A184="NSW",Inputs!$B$18,Inputs!$B$19)),"n/a")</f>
        <v>n/a</v>
      </c>
      <c r="J184" s="22" t="n">
        <f aca="false">IF(G184&gt;0,H184/G184,"")</f>
        <v>0.142857142857143</v>
      </c>
      <c r="K184" s="16" t="n">
        <f aca="false">SUMIFS(Flow_LGA_Month!$N:$N,Flow_LGA_Month!$A:$A,A184,Flow_LGA_Month!$B:$B,C184,Flow_LGA_Month!$C:$C,"&lt;="&amp;Inputs!$B$21)</f>
        <v>7</v>
      </c>
      <c r="L184" s="16" t="n">
        <f aca="false">SUMIFS(Flow_LGA_Month!$K:$K,Flow_LGA_Month!$A:$A,A184,Flow_LGA_Month!$B:$B,C184,Flow_LGA_Month!$C:$C,"&lt;="&amp;Inputs!$B$21)</f>
        <v>0</v>
      </c>
      <c r="M184" s="22" t="n">
        <f aca="false">IF(K184&gt;0,L184/K184,"")</f>
        <v>0</v>
      </c>
      <c r="N184" s="21" t="n">
        <f aca="false">IF(AND(G184&gt;0,K184&gt;0),(J184-M184)*100,"")</f>
        <v>14.2857142857143</v>
      </c>
      <c r="O184" s="16" t="n">
        <f aca="false">IF(A184="NSW",SUMIFS(Stock_NSW_LGA!$J:$J,Stock_NSW_LGA!$A:$A,C184,Stock_NSW_LGA!$B:$B,Inputs!$B$22),SUMIFS(Stock_QLD_LGA!$D:$D,Stock_QLD_LGA!$A:$A,C184,Stock_QLD_LGA!$B:$B,Inputs!$B$23))</f>
        <v>2</v>
      </c>
      <c r="P184" s="16" t="str">
        <f aca="false">IF(A184="NSW",SUMIFS(Stock_NSW_LGA!$M:$M,Stock_NSW_LGA!$A:$A,C184,Stock_NSW_LGA!$B:$B,Inputs!$B$22),"n/a")</f>
        <v>n/a</v>
      </c>
      <c r="Q184" s="21" t="str">
        <f aca="false">IF(A184="NSW",IF(P184&gt;0,O184/P184*1000,""),"n/a")</f>
        <v>n/a</v>
      </c>
      <c r="R184" s="21" t="n">
        <f aca="false">O184/E184*1000</f>
        <v>3.78787878787879</v>
      </c>
      <c r="S184" s="8" t="n">
        <f aca="false">IF(G184&gt;=Inputs!$B$12,1,0)</f>
        <v>0</v>
      </c>
      <c r="T184" s="22" t="n">
        <f aca="false">IFERROR(SUMIFS(Flow_LGA_Month!$K:$K,Flow_LGA_Month!$A:$A,A184,Flow_LGA_Month!$B:$B,C184,Flow_LGA_Month!$C:$C,"&gt;="&amp;Inputs!$B$28,Flow_LGA_Month!$C:$C,"&lt;="&amp;Inputs!$B$29)/SUMIFS(Flow_LGA_Month!$N:$N,Flow_LGA_Month!$A:$A,A184,Flow_LGA_Month!$B:$B,C184,Flow_LGA_Month!$C:$C,"&gt;="&amp;Inputs!$B$28,Flow_LGA_Month!$C:$C,"&lt;="&amp;Inputs!$B$29),"")</f>
        <v>0.5</v>
      </c>
      <c r="U184" s="22" t="n">
        <f aca="false">IFERROR(SUMIFS(Flow_LGA_Month!$K:$K,Flow_LGA_Month!$A:$A,A184,Flow_LGA_Month!$B:$B,C184,Flow_LGA_Month!$C:$C,"&gt;="&amp;Inputs!$B$30,Flow_LGA_Month!$C:$C,"&lt;="&amp;Inputs!$B$31)/SUMIFS(Flow_LGA_Month!$N:$N,Flow_LGA_Month!$A:$A,A184,Flow_LGA_Month!$B:$B,C184,Flow_LGA_Month!$C:$C,"&gt;="&amp;Inputs!$B$30,Flow_LGA_Month!$C:$C,"&lt;="&amp;Inputs!$B$31),"")</f>
        <v>0</v>
      </c>
      <c r="V184" s="21" t="n">
        <f aca="false">IF(AND(ISNUMBER(T184),ISNUMBER(U184)),(T184-U184)*100,"")</f>
        <v>50</v>
      </c>
    </row>
    <row r="185" customFormat="false" ht="15" hidden="false" customHeight="false" outlineLevel="0" collapsed="false">
      <c r="A185" s="0" t="s">
        <v>10</v>
      </c>
      <c r="B185" s="0" t="n">
        <v>35800</v>
      </c>
      <c r="C185" s="0" t="s">
        <v>535</v>
      </c>
      <c r="D185" s="31" t="n">
        <v>48120</v>
      </c>
      <c r="E185" s="16" t="n">
        <v>856</v>
      </c>
      <c r="F185" s="0" t="n">
        <v>1</v>
      </c>
      <c r="G185" s="16" t="n">
        <f aca="false">SUMIFS(Flow_LGA_Month!$N:$N,Flow_LGA_Month!$A:$A,A185,Flow_LGA_Month!$B:$B,C185,Flow_LGA_Month!$C:$C,"&gt;="&amp;IF(A185="NSW",Inputs!$B$18,Inputs!$B$19))</f>
        <v>20</v>
      </c>
      <c r="H185" s="16" t="n">
        <f aca="false">SUMIFS(Flow_LGA_Month!$K:$K,Flow_LGA_Month!$A:$A,A185,Flow_LGA_Month!$B:$B,C185,Flow_LGA_Month!$C:$C,"&gt;="&amp;IF(A185="NSW",Inputs!$B$18,Inputs!$B$19))</f>
        <v>0</v>
      </c>
      <c r="I185" s="16" t="str">
        <f aca="false">IF(A185="NSW",SUMIFS(Flow_LGA_Month!$L:$L,Flow_LGA_Month!$A:$A,A185,Flow_LGA_Month!$B:$B,C185,Flow_LGA_Month!$C:$C,"&gt;="&amp;IF(A185="NSW",Inputs!$B$18,Inputs!$B$19)),"n/a")</f>
        <v>n/a</v>
      </c>
      <c r="J185" s="22" t="n">
        <f aca="false">IF(G185&gt;0,H185/G185,"")</f>
        <v>0</v>
      </c>
      <c r="K185" s="16" t="n">
        <f aca="false">SUMIFS(Flow_LGA_Month!$N:$N,Flow_LGA_Month!$A:$A,A185,Flow_LGA_Month!$B:$B,C185,Flow_LGA_Month!$C:$C,"&lt;="&amp;Inputs!$B$21)</f>
        <v>15</v>
      </c>
      <c r="L185" s="16" t="n">
        <f aca="false">SUMIFS(Flow_LGA_Month!$K:$K,Flow_LGA_Month!$A:$A,A185,Flow_LGA_Month!$B:$B,C185,Flow_LGA_Month!$C:$C,"&lt;="&amp;Inputs!$B$21)</f>
        <v>0</v>
      </c>
      <c r="M185" s="22" t="n">
        <f aca="false">IF(K185&gt;0,L185/K185,"")</f>
        <v>0</v>
      </c>
      <c r="N185" s="21" t="n">
        <f aca="false">IF(AND(G185&gt;0,K185&gt;0),(J185-M185)*100,"")</f>
        <v>0</v>
      </c>
      <c r="O185" s="16" t="n">
        <f aca="false">IF(A185="NSW",SUMIFS(Stock_NSW_LGA!$J:$J,Stock_NSW_LGA!$A:$A,C185,Stock_NSW_LGA!$B:$B,Inputs!$B$22),SUMIFS(Stock_QLD_LGA!$D:$D,Stock_QLD_LGA!$A:$A,C185,Stock_QLD_LGA!$B:$B,Inputs!$B$23))</f>
        <v>1</v>
      </c>
      <c r="P185" s="16" t="str">
        <f aca="false">IF(A185="NSW",SUMIFS(Stock_NSW_LGA!$M:$M,Stock_NSW_LGA!$A:$A,C185,Stock_NSW_LGA!$B:$B,Inputs!$B$22),"n/a")</f>
        <v>n/a</v>
      </c>
      <c r="Q185" s="21" t="str">
        <f aca="false">IF(A185="NSW",IF(P185&gt;0,O185/P185*1000,""),"n/a")</f>
        <v>n/a</v>
      </c>
      <c r="R185" s="21" t="n">
        <f aca="false">O185/E185*1000</f>
        <v>1.16822429906542</v>
      </c>
      <c r="S185" s="8" t="n">
        <f aca="false">IF(G185&gt;=Inputs!$B$12,1,0)</f>
        <v>0</v>
      </c>
      <c r="T185" s="22" t="n">
        <f aca="false">IFERROR(SUMIFS(Flow_LGA_Month!$K:$K,Flow_LGA_Month!$A:$A,A185,Flow_LGA_Month!$B:$B,C185,Flow_LGA_Month!$C:$C,"&gt;="&amp;Inputs!$B$28,Flow_LGA_Month!$C:$C,"&lt;="&amp;Inputs!$B$29)/SUMIFS(Flow_LGA_Month!$N:$N,Flow_LGA_Month!$A:$A,A185,Flow_LGA_Month!$B:$B,C185,Flow_LGA_Month!$C:$C,"&gt;="&amp;Inputs!$B$28,Flow_LGA_Month!$C:$C,"&lt;="&amp;Inputs!$B$29),"")</f>
        <v>0</v>
      </c>
      <c r="U185" s="22" t="n">
        <f aca="false">IFERROR(SUMIFS(Flow_LGA_Month!$K:$K,Flow_LGA_Month!$A:$A,A185,Flow_LGA_Month!$B:$B,C185,Flow_LGA_Month!$C:$C,"&gt;="&amp;Inputs!$B$30,Flow_LGA_Month!$C:$C,"&lt;="&amp;Inputs!$B$31)/SUMIFS(Flow_LGA_Month!$N:$N,Flow_LGA_Month!$A:$A,A185,Flow_LGA_Month!$B:$B,C185,Flow_LGA_Month!$C:$C,"&gt;="&amp;Inputs!$B$30,Flow_LGA_Month!$C:$C,"&lt;="&amp;Inputs!$B$31),"")</f>
        <v>0</v>
      </c>
      <c r="V185" s="21" t="n">
        <f aca="false">IF(AND(ISNUMBER(T185),ISNUMBER(U185)),(T185-U185)*100,"")</f>
        <v>0</v>
      </c>
    </row>
    <row r="186" customFormat="false" ht="15" hidden="false" customHeight="false" outlineLevel="0" collapsed="false">
      <c r="A186" s="0" t="s">
        <v>10</v>
      </c>
      <c r="B186" s="0" t="n">
        <v>34800</v>
      </c>
      <c r="C186" s="0" t="s">
        <v>536</v>
      </c>
      <c r="D186" s="31" t="n">
        <v>48616</v>
      </c>
      <c r="E186" s="16" t="n">
        <v>577</v>
      </c>
      <c r="F186" s="0" t="n">
        <v>1</v>
      </c>
      <c r="G186" s="16" t="n">
        <f aca="false">SUMIFS(Flow_LGA_Month!$N:$N,Flow_LGA_Month!$A:$A,A186,Flow_LGA_Month!$B:$B,C186,Flow_LGA_Month!$C:$C,"&gt;="&amp;IF(A186="NSW",Inputs!$B$18,Inputs!$B$19))</f>
        <v>10</v>
      </c>
      <c r="H186" s="16" t="n">
        <f aca="false">SUMIFS(Flow_LGA_Month!$K:$K,Flow_LGA_Month!$A:$A,A186,Flow_LGA_Month!$B:$B,C186,Flow_LGA_Month!$C:$C,"&gt;="&amp;IF(A186="NSW",Inputs!$B$18,Inputs!$B$19))</f>
        <v>0</v>
      </c>
      <c r="I186" s="16" t="str">
        <f aca="false">IF(A186="NSW",SUMIFS(Flow_LGA_Month!$L:$L,Flow_LGA_Month!$A:$A,A186,Flow_LGA_Month!$B:$B,C186,Flow_LGA_Month!$C:$C,"&gt;="&amp;IF(A186="NSW",Inputs!$B$18,Inputs!$B$19)),"n/a")</f>
        <v>n/a</v>
      </c>
      <c r="J186" s="22" t="n">
        <f aca="false">IF(G186&gt;0,H186/G186,"")</f>
        <v>0</v>
      </c>
      <c r="K186" s="16" t="n">
        <f aca="false">SUMIFS(Flow_LGA_Month!$N:$N,Flow_LGA_Month!$A:$A,A186,Flow_LGA_Month!$B:$B,C186,Flow_LGA_Month!$C:$C,"&lt;="&amp;Inputs!$B$21)</f>
        <v>11</v>
      </c>
      <c r="L186" s="16" t="n">
        <f aca="false">SUMIFS(Flow_LGA_Month!$K:$K,Flow_LGA_Month!$A:$A,A186,Flow_LGA_Month!$B:$B,C186,Flow_LGA_Month!$C:$C,"&lt;="&amp;Inputs!$B$21)</f>
        <v>0</v>
      </c>
      <c r="M186" s="22" t="n">
        <f aca="false">IF(K186&gt;0,L186/K186,"")</f>
        <v>0</v>
      </c>
      <c r="N186" s="21" t="n">
        <f aca="false">IF(AND(G186&gt;0,K186&gt;0),(J186-M186)*100,"")</f>
        <v>0</v>
      </c>
      <c r="O186" s="16" t="n">
        <f aca="false">IF(A186="NSW",SUMIFS(Stock_NSW_LGA!$J:$J,Stock_NSW_LGA!$A:$A,C186,Stock_NSW_LGA!$B:$B,Inputs!$B$22),SUMIFS(Stock_QLD_LGA!$D:$D,Stock_QLD_LGA!$A:$A,C186,Stock_QLD_LGA!$B:$B,Inputs!$B$23))</f>
        <v>1</v>
      </c>
      <c r="P186" s="16" t="str">
        <f aca="false">IF(A186="NSW",SUMIFS(Stock_NSW_LGA!$M:$M,Stock_NSW_LGA!$A:$A,C186,Stock_NSW_LGA!$B:$B,Inputs!$B$22),"n/a")</f>
        <v>n/a</v>
      </c>
      <c r="Q186" s="21" t="str">
        <f aca="false">IF(A186="NSW",IF(P186&gt;0,O186/P186*1000,""),"n/a")</f>
        <v>n/a</v>
      </c>
      <c r="R186" s="21" t="n">
        <f aca="false">O186/E186*1000</f>
        <v>1.73310225303293</v>
      </c>
      <c r="S186" s="8" t="n">
        <f aca="false">IF(G186&gt;=Inputs!$B$12,1,0)</f>
        <v>0</v>
      </c>
      <c r="T186" s="22" t="n">
        <f aca="false">IFERROR(SUMIFS(Flow_LGA_Month!$K:$K,Flow_LGA_Month!$A:$A,A186,Flow_LGA_Month!$B:$B,C186,Flow_LGA_Month!$C:$C,"&gt;="&amp;Inputs!$B$28,Flow_LGA_Month!$C:$C,"&lt;="&amp;Inputs!$B$29)/SUMIFS(Flow_LGA_Month!$N:$N,Flow_LGA_Month!$A:$A,A186,Flow_LGA_Month!$B:$B,C186,Flow_LGA_Month!$C:$C,"&gt;="&amp;Inputs!$B$28,Flow_LGA_Month!$C:$C,"&lt;="&amp;Inputs!$B$29),"")</f>
        <v>0</v>
      </c>
      <c r="U186" s="22" t="n">
        <f aca="false">IFERROR(SUMIFS(Flow_LGA_Month!$K:$K,Flow_LGA_Month!$A:$A,A186,Flow_LGA_Month!$B:$B,C186,Flow_LGA_Month!$C:$C,"&gt;="&amp;Inputs!$B$30,Flow_LGA_Month!$C:$C,"&lt;="&amp;Inputs!$B$31)/SUMIFS(Flow_LGA_Month!$N:$N,Flow_LGA_Month!$A:$A,A186,Flow_LGA_Month!$B:$B,C186,Flow_LGA_Month!$C:$C,"&gt;="&amp;Inputs!$B$30,Flow_LGA_Month!$C:$C,"&lt;="&amp;Inputs!$B$31),"")</f>
        <v>0</v>
      </c>
      <c r="V186" s="21" t="n">
        <f aca="false">IF(AND(ISNUMBER(T186),ISNUMBER(U186)),(T186-U186)*100,"")</f>
        <v>0</v>
      </c>
    </row>
    <row r="187" customFormat="false" ht="15" hidden="false" customHeight="false" outlineLevel="0" collapsed="false">
      <c r="A187" s="0" t="s">
        <v>10</v>
      </c>
      <c r="B187" s="0" t="n">
        <v>32600</v>
      </c>
      <c r="C187" s="0" t="s">
        <v>537</v>
      </c>
      <c r="D187" s="31" t="n">
        <v>50301</v>
      </c>
      <c r="E187" s="16" t="n">
        <v>176</v>
      </c>
      <c r="F187" s="0" t="n">
        <v>1</v>
      </c>
      <c r="G187" s="16" t="n">
        <f aca="false">SUMIFS(Flow_LGA_Month!$N:$N,Flow_LGA_Month!$A:$A,A187,Flow_LGA_Month!$B:$B,C187,Flow_LGA_Month!$C:$C,"&gt;="&amp;IF(A187="NSW",Inputs!$B$18,Inputs!$B$19))</f>
        <v>1</v>
      </c>
      <c r="H187" s="16" t="n">
        <f aca="false">SUMIFS(Flow_LGA_Month!$K:$K,Flow_LGA_Month!$A:$A,A187,Flow_LGA_Month!$B:$B,C187,Flow_LGA_Month!$C:$C,"&gt;="&amp;IF(A187="NSW",Inputs!$B$18,Inputs!$B$19))</f>
        <v>0</v>
      </c>
      <c r="I187" s="16" t="str">
        <f aca="false">IF(A187="NSW",SUMIFS(Flow_LGA_Month!$L:$L,Flow_LGA_Month!$A:$A,A187,Flow_LGA_Month!$B:$B,C187,Flow_LGA_Month!$C:$C,"&gt;="&amp;IF(A187="NSW",Inputs!$B$18,Inputs!$B$19)),"n/a")</f>
        <v>n/a</v>
      </c>
      <c r="J187" s="22" t="n">
        <f aca="false">IF(G187&gt;0,H187/G187,"")</f>
        <v>0</v>
      </c>
      <c r="K187" s="16" t="n">
        <f aca="false">SUMIFS(Flow_LGA_Month!$N:$N,Flow_LGA_Month!$A:$A,A187,Flow_LGA_Month!$B:$B,C187,Flow_LGA_Month!$C:$C,"&lt;="&amp;Inputs!$B$21)</f>
        <v>3</v>
      </c>
      <c r="L187" s="16" t="n">
        <f aca="false">SUMIFS(Flow_LGA_Month!$K:$K,Flow_LGA_Month!$A:$A,A187,Flow_LGA_Month!$B:$B,C187,Flow_LGA_Month!$C:$C,"&lt;="&amp;Inputs!$B$21)</f>
        <v>0</v>
      </c>
      <c r="M187" s="22" t="n">
        <f aca="false">IF(K187&gt;0,L187/K187,"")</f>
        <v>0</v>
      </c>
      <c r="N187" s="21" t="n">
        <f aca="false">IF(AND(G187&gt;0,K187&gt;0),(J187-M187)*100,"")</f>
        <v>0</v>
      </c>
      <c r="O187" s="16" t="n">
        <f aca="false">IF(A187="NSW",SUMIFS(Stock_NSW_LGA!$J:$J,Stock_NSW_LGA!$A:$A,C187,Stock_NSW_LGA!$B:$B,Inputs!$B$22),SUMIFS(Stock_QLD_LGA!$D:$D,Stock_QLD_LGA!$A:$A,C187,Stock_QLD_LGA!$B:$B,Inputs!$B$23))</f>
        <v>0</v>
      </c>
      <c r="P187" s="16" t="str">
        <f aca="false">IF(A187="NSW",SUMIFS(Stock_NSW_LGA!$M:$M,Stock_NSW_LGA!$A:$A,C187,Stock_NSW_LGA!$B:$B,Inputs!$B$22),"n/a")</f>
        <v>n/a</v>
      </c>
      <c r="Q187" s="21" t="str">
        <f aca="false">IF(A187="NSW",IF(P187&gt;0,O187/P187*1000,""),"n/a")</f>
        <v>n/a</v>
      </c>
      <c r="R187" s="21" t="n">
        <f aca="false">O187/E187*1000</f>
        <v>0</v>
      </c>
      <c r="S187" s="8" t="n">
        <f aca="false">IF(G187&gt;=Inputs!$B$12,1,0)</f>
        <v>0</v>
      </c>
      <c r="T187" s="22" t="str">
        <f aca="false">IFERROR(SUMIFS(Flow_LGA_Month!$K:$K,Flow_LGA_Month!$A:$A,A187,Flow_LGA_Month!$B:$B,C187,Flow_LGA_Month!$C:$C,"&gt;="&amp;Inputs!$B$28,Flow_LGA_Month!$C:$C,"&lt;="&amp;Inputs!$B$29)/SUMIFS(Flow_LGA_Month!$N:$N,Flow_LGA_Month!$A:$A,A187,Flow_LGA_Month!$B:$B,C187,Flow_LGA_Month!$C:$C,"&gt;="&amp;Inputs!$B$28,Flow_LGA_Month!$C:$C,"&lt;="&amp;Inputs!$B$29),"")</f>
        <v/>
      </c>
      <c r="U187" s="22" t="str">
        <f aca="false">IFERROR(SUMIFS(Flow_LGA_Month!$K:$K,Flow_LGA_Month!$A:$A,A187,Flow_LGA_Month!$B:$B,C187,Flow_LGA_Month!$C:$C,"&gt;="&amp;Inputs!$B$30,Flow_LGA_Month!$C:$C,"&lt;="&amp;Inputs!$B$31)/SUMIFS(Flow_LGA_Month!$N:$N,Flow_LGA_Month!$A:$A,A187,Flow_LGA_Month!$B:$B,C187,Flow_LGA_Month!$C:$C,"&gt;="&amp;Inputs!$B$30,Flow_LGA_Month!$C:$C,"&lt;="&amp;Inputs!$B$31),"")</f>
        <v/>
      </c>
      <c r="V187" s="21" t="str">
        <f aca="false">IF(AND(ISNUMBER(T187),ISNUMBER(U187)),(T187-U187)*100,"")</f>
        <v/>
      </c>
    </row>
    <row r="188" customFormat="false" ht="15" hidden="false" customHeight="false" outlineLevel="0" collapsed="false">
      <c r="A188" s="0" t="s">
        <v>10</v>
      </c>
      <c r="B188" s="0" t="n">
        <v>30300</v>
      </c>
      <c r="C188" s="0" t="s">
        <v>538</v>
      </c>
      <c r="D188" s="31" t="n">
        <v>50981</v>
      </c>
      <c r="E188" s="16" t="n">
        <v>3145</v>
      </c>
      <c r="F188" s="0" t="n">
        <v>1</v>
      </c>
      <c r="G188" s="16" t="n">
        <f aca="false">SUMIFS(Flow_LGA_Month!$N:$N,Flow_LGA_Month!$A:$A,A188,Flow_LGA_Month!$B:$B,C188,Flow_LGA_Month!$C:$C,"&gt;="&amp;IF(A188="NSW",Inputs!$B$18,Inputs!$B$19))</f>
        <v>61</v>
      </c>
      <c r="H188" s="16" t="n">
        <f aca="false">SUMIFS(Flow_LGA_Month!$K:$K,Flow_LGA_Month!$A:$A,A188,Flow_LGA_Month!$B:$B,C188,Flow_LGA_Month!$C:$C,"&gt;="&amp;IF(A188="NSW",Inputs!$B$18,Inputs!$B$19))</f>
        <v>1</v>
      </c>
      <c r="I188" s="16" t="str">
        <f aca="false">IF(A188="NSW",SUMIFS(Flow_LGA_Month!$L:$L,Flow_LGA_Month!$A:$A,A188,Flow_LGA_Month!$B:$B,C188,Flow_LGA_Month!$C:$C,"&gt;="&amp;IF(A188="NSW",Inputs!$B$18,Inputs!$B$19)),"n/a")</f>
        <v>n/a</v>
      </c>
      <c r="J188" s="22" t="n">
        <f aca="false">IF(G188&gt;0,H188/G188,"")</f>
        <v>0.0163934426229508</v>
      </c>
      <c r="K188" s="16" t="n">
        <f aca="false">SUMIFS(Flow_LGA_Month!$N:$N,Flow_LGA_Month!$A:$A,A188,Flow_LGA_Month!$B:$B,C188,Flow_LGA_Month!$C:$C,"&lt;="&amp;Inputs!$B$21)</f>
        <v>58</v>
      </c>
      <c r="L188" s="16" t="n">
        <f aca="false">SUMIFS(Flow_LGA_Month!$K:$K,Flow_LGA_Month!$A:$A,A188,Flow_LGA_Month!$B:$B,C188,Flow_LGA_Month!$C:$C,"&lt;="&amp;Inputs!$B$21)</f>
        <v>0</v>
      </c>
      <c r="M188" s="22" t="n">
        <f aca="false">IF(K188&gt;0,L188/K188,"")</f>
        <v>0</v>
      </c>
      <c r="N188" s="21" t="n">
        <f aca="false">IF(AND(G188&gt;0,K188&gt;0),(J188-M188)*100,"")</f>
        <v>1.63934426229508</v>
      </c>
      <c r="O188" s="16" t="n">
        <f aca="false">IF(A188="NSW",SUMIFS(Stock_NSW_LGA!$J:$J,Stock_NSW_LGA!$A:$A,C188,Stock_NSW_LGA!$B:$B,Inputs!$B$22),SUMIFS(Stock_QLD_LGA!$D:$D,Stock_QLD_LGA!$A:$A,C188,Stock_QLD_LGA!$B:$B,Inputs!$B$23))</f>
        <v>4</v>
      </c>
      <c r="P188" s="16" t="str">
        <f aca="false">IF(A188="NSW",SUMIFS(Stock_NSW_LGA!$M:$M,Stock_NSW_LGA!$A:$A,C188,Stock_NSW_LGA!$B:$B,Inputs!$B$22),"n/a")</f>
        <v>n/a</v>
      </c>
      <c r="Q188" s="21" t="str">
        <f aca="false">IF(A188="NSW",IF(P188&gt;0,O188/P188*1000,""),"n/a")</f>
        <v>n/a</v>
      </c>
      <c r="R188" s="21" t="n">
        <f aca="false">O188/E188*1000</f>
        <v>1.27186009538951</v>
      </c>
      <c r="S188" s="8" t="n">
        <f aca="false">IF(G188&gt;=Inputs!$B$12,1,0)</f>
        <v>0</v>
      </c>
      <c r="T188" s="22" t="n">
        <f aca="false">IFERROR(SUMIFS(Flow_LGA_Month!$K:$K,Flow_LGA_Month!$A:$A,A188,Flow_LGA_Month!$B:$B,C188,Flow_LGA_Month!$C:$C,"&gt;="&amp;Inputs!$B$28,Flow_LGA_Month!$C:$C,"&lt;="&amp;Inputs!$B$29)/SUMIFS(Flow_LGA_Month!$N:$N,Flow_LGA_Month!$A:$A,A188,Flow_LGA_Month!$B:$B,C188,Flow_LGA_Month!$C:$C,"&gt;="&amp;Inputs!$B$28,Flow_LGA_Month!$C:$C,"&lt;="&amp;Inputs!$B$29),"")</f>
        <v>0.0263157894736842</v>
      </c>
      <c r="U188" s="22" t="n">
        <f aca="false">IFERROR(SUMIFS(Flow_LGA_Month!$K:$K,Flow_LGA_Month!$A:$A,A188,Flow_LGA_Month!$B:$B,C188,Flow_LGA_Month!$C:$C,"&gt;="&amp;Inputs!$B$30,Flow_LGA_Month!$C:$C,"&lt;="&amp;Inputs!$B$31)/SUMIFS(Flow_LGA_Month!$N:$N,Flow_LGA_Month!$A:$A,A188,Flow_LGA_Month!$B:$B,C188,Flow_LGA_Month!$C:$C,"&gt;="&amp;Inputs!$B$30,Flow_LGA_Month!$C:$C,"&lt;="&amp;Inputs!$B$31),"")</f>
        <v>0</v>
      </c>
      <c r="V188" s="21" t="n">
        <f aca="false">IF(AND(ISNUMBER(T188),ISNUMBER(U188)),(T188-U188)*100,"")</f>
        <v>2.63157894736842</v>
      </c>
    </row>
    <row r="189" customFormat="false" ht="15" hidden="false" customHeight="false" outlineLevel="0" collapsed="false">
      <c r="A189" s="0" t="s">
        <v>10</v>
      </c>
      <c r="B189" s="0" t="n">
        <v>33800</v>
      </c>
      <c r="C189" s="0" t="s">
        <v>539</v>
      </c>
      <c r="D189" s="31" t="n">
        <v>51454</v>
      </c>
      <c r="E189" s="16" t="n">
        <v>6721</v>
      </c>
      <c r="F189" s="0" t="n">
        <v>1</v>
      </c>
      <c r="G189" s="16" t="n">
        <f aca="false">SUMIFS(Flow_LGA_Month!$N:$N,Flow_LGA_Month!$A:$A,A189,Flow_LGA_Month!$B:$B,C189,Flow_LGA_Month!$C:$C,"&gt;="&amp;IF(A189="NSW",Inputs!$B$18,Inputs!$B$19))</f>
        <v>238</v>
      </c>
      <c r="H189" s="16" t="n">
        <f aca="false">SUMIFS(Flow_LGA_Month!$K:$K,Flow_LGA_Month!$A:$A,A189,Flow_LGA_Month!$B:$B,C189,Flow_LGA_Month!$C:$C,"&gt;="&amp;IF(A189="NSW",Inputs!$B$18,Inputs!$B$19))</f>
        <v>11</v>
      </c>
      <c r="I189" s="16" t="str">
        <f aca="false">IF(A189="NSW",SUMIFS(Flow_LGA_Month!$L:$L,Flow_LGA_Month!$A:$A,A189,Flow_LGA_Month!$B:$B,C189,Flow_LGA_Month!$C:$C,"&gt;="&amp;IF(A189="NSW",Inputs!$B$18,Inputs!$B$19)),"n/a")</f>
        <v>n/a</v>
      </c>
      <c r="J189" s="22" t="n">
        <f aca="false">IF(G189&gt;0,H189/G189,"")</f>
        <v>0.046218487394958</v>
      </c>
      <c r="K189" s="16" t="n">
        <f aca="false">SUMIFS(Flow_LGA_Month!$N:$N,Flow_LGA_Month!$A:$A,A189,Flow_LGA_Month!$B:$B,C189,Flow_LGA_Month!$C:$C,"&lt;="&amp;Inputs!$B$21)</f>
        <v>204</v>
      </c>
      <c r="L189" s="16" t="n">
        <f aca="false">SUMIFS(Flow_LGA_Month!$K:$K,Flow_LGA_Month!$A:$A,A189,Flow_LGA_Month!$B:$B,C189,Flow_LGA_Month!$C:$C,"&lt;="&amp;Inputs!$B$21)</f>
        <v>2</v>
      </c>
      <c r="M189" s="22" t="n">
        <f aca="false">IF(K189&gt;0,L189/K189,"")</f>
        <v>0.00980392156862745</v>
      </c>
      <c r="N189" s="21" t="n">
        <f aca="false">IF(AND(G189&gt;0,K189&gt;0),(J189-M189)*100,"")</f>
        <v>3.64145658263305</v>
      </c>
      <c r="O189" s="16" t="n">
        <f aca="false">IF(A189="NSW",SUMIFS(Stock_NSW_LGA!$J:$J,Stock_NSW_LGA!$A:$A,C189,Stock_NSW_LGA!$B:$B,Inputs!$B$22),SUMIFS(Stock_QLD_LGA!$D:$D,Stock_QLD_LGA!$A:$A,C189,Stock_QLD_LGA!$B:$B,Inputs!$B$23))</f>
        <v>28</v>
      </c>
      <c r="P189" s="16" t="str">
        <f aca="false">IF(A189="NSW",SUMIFS(Stock_NSW_LGA!$M:$M,Stock_NSW_LGA!$A:$A,C189,Stock_NSW_LGA!$B:$B,Inputs!$B$22),"n/a")</f>
        <v>n/a</v>
      </c>
      <c r="Q189" s="21" t="str">
        <f aca="false">IF(A189="NSW",IF(P189&gt;0,O189/P189*1000,""),"n/a")</f>
        <v>n/a</v>
      </c>
      <c r="R189" s="21" t="n">
        <f aca="false">O189/E189*1000</f>
        <v>4.16604671923821</v>
      </c>
      <c r="S189" s="8" t="n">
        <f aca="false">IF(G189&gt;=Inputs!$B$12,1,0)</f>
        <v>0</v>
      </c>
      <c r="T189" s="22" t="n">
        <f aca="false">IFERROR(SUMIFS(Flow_LGA_Month!$K:$K,Flow_LGA_Month!$A:$A,A189,Flow_LGA_Month!$B:$B,C189,Flow_LGA_Month!$C:$C,"&gt;="&amp;Inputs!$B$28,Flow_LGA_Month!$C:$C,"&lt;="&amp;Inputs!$B$29)/SUMIFS(Flow_LGA_Month!$N:$N,Flow_LGA_Month!$A:$A,A189,Flow_LGA_Month!$B:$B,C189,Flow_LGA_Month!$C:$C,"&gt;="&amp;Inputs!$B$28,Flow_LGA_Month!$C:$C,"&lt;="&amp;Inputs!$B$29),"")</f>
        <v>0.053030303030303</v>
      </c>
      <c r="U189" s="22" t="n">
        <f aca="false">IFERROR(SUMIFS(Flow_LGA_Month!$K:$K,Flow_LGA_Month!$A:$A,A189,Flow_LGA_Month!$B:$B,C189,Flow_LGA_Month!$C:$C,"&gt;="&amp;Inputs!$B$30,Flow_LGA_Month!$C:$C,"&lt;="&amp;Inputs!$B$31)/SUMIFS(Flow_LGA_Month!$N:$N,Flow_LGA_Month!$A:$A,A189,Flow_LGA_Month!$B:$B,C189,Flow_LGA_Month!$C:$C,"&gt;="&amp;Inputs!$B$30,Flow_LGA_Month!$C:$C,"&lt;="&amp;Inputs!$B$31),"")</f>
        <v>0.0172413793103448</v>
      </c>
      <c r="V189" s="21" t="n">
        <f aca="false">IF(AND(ISNUMBER(T189),ISNUMBER(U189)),(T189-U189)*100,"")</f>
        <v>3.57889237199582</v>
      </c>
    </row>
    <row r="190" customFormat="false" ht="15" hidden="false" customHeight="false" outlineLevel="0" collapsed="false">
      <c r="A190" s="0" t="s">
        <v>10</v>
      </c>
      <c r="B190" s="0" t="n">
        <v>32250</v>
      </c>
      <c r="C190" s="0" t="s">
        <v>540</v>
      </c>
      <c r="D190" s="31" t="n">
        <v>52327</v>
      </c>
      <c r="E190" s="16" t="n">
        <v>1270</v>
      </c>
      <c r="F190" s="0" t="n">
        <v>1</v>
      </c>
      <c r="G190" s="16" t="n">
        <f aca="false">SUMIFS(Flow_LGA_Month!$N:$N,Flow_LGA_Month!$A:$A,A190,Flow_LGA_Month!$B:$B,C190,Flow_LGA_Month!$C:$C,"&gt;="&amp;IF(A190="NSW",Inputs!$B$18,Inputs!$B$19))</f>
        <v>11</v>
      </c>
      <c r="H190" s="16" t="n">
        <f aca="false">SUMIFS(Flow_LGA_Month!$K:$K,Flow_LGA_Month!$A:$A,A190,Flow_LGA_Month!$B:$B,C190,Flow_LGA_Month!$C:$C,"&gt;="&amp;IF(A190="NSW",Inputs!$B$18,Inputs!$B$19))</f>
        <v>0</v>
      </c>
      <c r="I190" s="16" t="str">
        <f aca="false">IF(A190="NSW",SUMIFS(Flow_LGA_Month!$L:$L,Flow_LGA_Month!$A:$A,A190,Flow_LGA_Month!$B:$B,C190,Flow_LGA_Month!$C:$C,"&gt;="&amp;IF(A190="NSW",Inputs!$B$18,Inputs!$B$19)),"n/a")</f>
        <v>n/a</v>
      </c>
      <c r="J190" s="22" t="n">
        <f aca="false">IF(G190&gt;0,H190/G190,"")</f>
        <v>0</v>
      </c>
      <c r="K190" s="16" t="n">
        <f aca="false">SUMIFS(Flow_LGA_Month!$N:$N,Flow_LGA_Month!$A:$A,A190,Flow_LGA_Month!$B:$B,C190,Flow_LGA_Month!$C:$C,"&lt;="&amp;Inputs!$B$21)</f>
        <v>19</v>
      </c>
      <c r="L190" s="16" t="n">
        <f aca="false">SUMIFS(Flow_LGA_Month!$K:$K,Flow_LGA_Month!$A:$A,A190,Flow_LGA_Month!$B:$B,C190,Flow_LGA_Month!$C:$C,"&lt;="&amp;Inputs!$B$21)</f>
        <v>0</v>
      </c>
      <c r="M190" s="22" t="n">
        <f aca="false">IF(K190&gt;0,L190/K190,"")</f>
        <v>0</v>
      </c>
      <c r="N190" s="21" t="n">
        <f aca="false">IF(AND(G190&gt;0,K190&gt;0),(J190-M190)*100,"")</f>
        <v>0</v>
      </c>
      <c r="O190" s="16" t="n">
        <f aca="false">IF(A190="NSW",SUMIFS(Stock_NSW_LGA!$J:$J,Stock_NSW_LGA!$A:$A,C190,Stock_NSW_LGA!$B:$B,Inputs!$B$22),SUMIFS(Stock_QLD_LGA!$D:$D,Stock_QLD_LGA!$A:$A,C190,Stock_QLD_LGA!$B:$B,Inputs!$B$23))</f>
        <v>0</v>
      </c>
      <c r="P190" s="16" t="str">
        <f aca="false">IF(A190="NSW",SUMIFS(Stock_NSW_LGA!$M:$M,Stock_NSW_LGA!$A:$A,C190,Stock_NSW_LGA!$B:$B,Inputs!$B$22),"n/a")</f>
        <v>n/a</v>
      </c>
      <c r="Q190" s="21" t="str">
        <f aca="false">IF(A190="NSW",IF(P190&gt;0,O190/P190*1000,""),"n/a")</f>
        <v>n/a</v>
      </c>
      <c r="R190" s="21" t="n">
        <f aca="false">O190/E190*1000</f>
        <v>0</v>
      </c>
      <c r="S190" s="8" t="n">
        <f aca="false">IF(G190&gt;=Inputs!$B$12,1,0)</f>
        <v>0</v>
      </c>
      <c r="T190" s="22" t="n">
        <f aca="false">IFERROR(SUMIFS(Flow_LGA_Month!$K:$K,Flow_LGA_Month!$A:$A,A190,Flow_LGA_Month!$B:$B,C190,Flow_LGA_Month!$C:$C,"&gt;="&amp;Inputs!$B$28,Flow_LGA_Month!$C:$C,"&lt;="&amp;Inputs!$B$29)/SUMIFS(Flow_LGA_Month!$N:$N,Flow_LGA_Month!$A:$A,A190,Flow_LGA_Month!$B:$B,C190,Flow_LGA_Month!$C:$C,"&gt;="&amp;Inputs!$B$28,Flow_LGA_Month!$C:$C,"&lt;="&amp;Inputs!$B$29),"")</f>
        <v>0</v>
      </c>
      <c r="U190" s="22" t="n">
        <f aca="false">IFERROR(SUMIFS(Flow_LGA_Month!$K:$K,Flow_LGA_Month!$A:$A,A190,Flow_LGA_Month!$B:$B,C190,Flow_LGA_Month!$C:$C,"&gt;="&amp;Inputs!$B$30,Flow_LGA_Month!$C:$C,"&lt;="&amp;Inputs!$B$31)/SUMIFS(Flow_LGA_Month!$N:$N,Flow_LGA_Month!$A:$A,A190,Flow_LGA_Month!$B:$B,C190,Flow_LGA_Month!$C:$C,"&gt;="&amp;Inputs!$B$30,Flow_LGA_Month!$C:$C,"&lt;="&amp;Inputs!$B$31),"")</f>
        <v>0</v>
      </c>
      <c r="V190" s="21" t="n">
        <f aca="false">IF(AND(ISNUMBER(T190),ISNUMBER(U190)),(T190-U190)*100,"")</f>
        <v>0</v>
      </c>
    </row>
    <row r="191" customFormat="false" ht="15" hidden="false" customHeight="false" outlineLevel="0" collapsed="false">
      <c r="A191" s="0" t="s">
        <v>10</v>
      </c>
      <c r="B191" s="0" t="n">
        <v>30760</v>
      </c>
      <c r="C191" s="0" t="s">
        <v>541</v>
      </c>
      <c r="D191" s="31" t="n">
        <v>52339</v>
      </c>
      <c r="E191" s="16" t="n">
        <v>1244</v>
      </c>
      <c r="F191" s="0" t="n">
        <v>1</v>
      </c>
      <c r="G191" s="16" t="n">
        <f aca="false">SUMIFS(Flow_LGA_Month!$N:$N,Flow_LGA_Month!$A:$A,A191,Flow_LGA_Month!$B:$B,C191,Flow_LGA_Month!$C:$C,"&gt;="&amp;IF(A191="NSW",Inputs!$B$18,Inputs!$B$19))</f>
        <v>20</v>
      </c>
      <c r="H191" s="16" t="n">
        <f aca="false">SUMIFS(Flow_LGA_Month!$K:$K,Flow_LGA_Month!$A:$A,A191,Flow_LGA_Month!$B:$B,C191,Flow_LGA_Month!$C:$C,"&gt;="&amp;IF(A191="NSW",Inputs!$B$18,Inputs!$B$19))</f>
        <v>0</v>
      </c>
      <c r="I191" s="16" t="str">
        <f aca="false">IF(A191="NSW",SUMIFS(Flow_LGA_Month!$L:$L,Flow_LGA_Month!$A:$A,A191,Flow_LGA_Month!$B:$B,C191,Flow_LGA_Month!$C:$C,"&gt;="&amp;IF(A191="NSW",Inputs!$B$18,Inputs!$B$19)),"n/a")</f>
        <v>n/a</v>
      </c>
      <c r="J191" s="22" t="n">
        <f aca="false">IF(G191&gt;0,H191/G191,"")</f>
        <v>0</v>
      </c>
      <c r="K191" s="16" t="n">
        <f aca="false">SUMIFS(Flow_LGA_Month!$N:$N,Flow_LGA_Month!$A:$A,A191,Flow_LGA_Month!$B:$B,C191,Flow_LGA_Month!$C:$C,"&lt;="&amp;Inputs!$B$21)</f>
        <v>21</v>
      </c>
      <c r="L191" s="16" t="n">
        <f aca="false">SUMIFS(Flow_LGA_Month!$K:$K,Flow_LGA_Month!$A:$A,A191,Flow_LGA_Month!$B:$B,C191,Flow_LGA_Month!$C:$C,"&lt;="&amp;Inputs!$B$21)</f>
        <v>0</v>
      </c>
      <c r="M191" s="22" t="n">
        <f aca="false">IF(K191&gt;0,L191/K191,"")</f>
        <v>0</v>
      </c>
      <c r="N191" s="21" t="n">
        <f aca="false">IF(AND(G191&gt;0,K191&gt;0),(J191-M191)*100,"")</f>
        <v>0</v>
      </c>
      <c r="O191" s="16" t="n">
        <f aca="false">IF(A191="NSW",SUMIFS(Stock_NSW_LGA!$J:$J,Stock_NSW_LGA!$A:$A,C191,Stock_NSW_LGA!$B:$B,Inputs!$B$22),SUMIFS(Stock_QLD_LGA!$D:$D,Stock_QLD_LGA!$A:$A,C191,Stock_QLD_LGA!$B:$B,Inputs!$B$23))</f>
        <v>0</v>
      </c>
      <c r="P191" s="16" t="str">
        <f aca="false">IF(A191="NSW",SUMIFS(Stock_NSW_LGA!$M:$M,Stock_NSW_LGA!$A:$A,C191,Stock_NSW_LGA!$B:$B,Inputs!$B$22),"n/a")</f>
        <v>n/a</v>
      </c>
      <c r="Q191" s="21" t="str">
        <f aca="false">IF(A191="NSW",IF(P191&gt;0,O191/P191*1000,""),"n/a")</f>
        <v>n/a</v>
      </c>
      <c r="R191" s="21" t="n">
        <f aca="false">O191/E191*1000</f>
        <v>0</v>
      </c>
      <c r="S191" s="8" t="n">
        <f aca="false">IF(G191&gt;=Inputs!$B$12,1,0)</f>
        <v>0</v>
      </c>
      <c r="T191" s="22" t="n">
        <f aca="false">IFERROR(SUMIFS(Flow_LGA_Month!$K:$K,Flow_LGA_Month!$A:$A,A191,Flow_LGA_Month!$B:$B,C191,Flow_LGA_Month!$C:$C,"&gt;="&amp;Inputs!$B$28,Flow_LGA_Month!$C:$C,"&lt;="&amp;Inputs!$B$29)/SUMIFS(Flow_LGA_Month!$N:$N,Flow_LGA_Month!$A:$A,A191,Flow_LGA_Month!$B:$B,C191,Flow_LGA_Month!$C:$C,"&gt;="&amp;Inputs!$B$28,Flow_LGA_Month!$C:$C,"&lt;="&amp;Inputs!$B$29),"")</f>
        <v>0</v>
      </c>
      <c r="U191" s="22" t="n">
        <f aca="false">IFERROR(SUMIFS(Flow_LGA_Month!$K:$K,Flow_LGA_Month!$A:$A,A191,Flow_LGA_Month!$B:$B,C191,Flow_LGA_Month!$C:$C,"&gt;="&amp;Inputs!$B$30,Flow_LGA_Month!$C:$C,"&lt;="&amp;Inputs!$B$31)/SUMIFS(Flow_LGA_Month!$N:$N,Flow_LGA_Month!$A:$A,A191,Flow_LGA_Month!$B:$B,C191,Flow_LGA_Month!$C:$C,"&gt;="&amp;Inputs!$B$30,Flow_LGA_Month!$C:$C,"&lt;="&amp;Inputs!$B$31),"")</f>
        <v>0</v>
      </c>
      <c r="V191" s="21" t="n">
        <f aca="false">IF(AND(ISNUMBER(T191),ISNUMBER(U191)),(T191-U191)*100,"")</f>
        <v>0</v>
      </c>
    </row>
    <row r="192" customFormat="false" ht="15" hidden="false" customHeight="false" outlineLevel="0" collapsed="false">
      <c r="A192" s="0" t="s">
        <v>10</v>
      </c>
      <c r="B192" s="0" t="n">
        <v>33610</v>
      </c>
      <c r="C192" s="0" t="s">
        <v>542</v>
      </c>
      <c r="D192" s="31" t="n">
        <v>52500</v>
      </c>
      <c r="E192" s="16" t="n">
        <v>7310</v>
      </c>
      <c r="F192" s="0" t="n">
        <v>1</v>
      </c>
      <c r="G192" s="16" t="n">
        <f aca="false">SUMIFS(Flow_LGA_Month!$N:$N,Flow_LGA_Month!$A:$A,A192,Flow_LGA_Month!$B:$B,C192,Flow_LGA_Month!$C:$C,"&gt;="&amp;IF(A192="NSW",Inputs!$B$18,Inputs!$B$19))</f>
        <v>126</v>
      </c>
      <c r="H192" s="16" t="n">
        <f aca="false">SUMIFS(Flow_LGA_Month!$K:$K,Flow_LGA_Month!$A:$A,A192,Flow_LGA_Month!$B:$B,C192,Flow_LGA_Month!$C:$C,"&gt;="&amp;IF(A192="NSW",Inputs!$B$18,Inputs!$B$19))</f>
        <v>4</v>
      </c>
      <c r="I192" s="16" t="str">
        <f aca="false">IF(A192="NSW",SUMIFS(Flow_LGA_Month!$L:$L,Flow_LGA_Month!$A:$A,A192,Flow_LGA_Month!$B:$B,C192,Flow_LGA_Month!$C:$C,"&gt;="&amp;IF(A192="NSW",Inputs!$B$18,Inputs!$B$19)),"n/a")</f>
        <v>n/a</v>
      </c>
      <c r="J192" s="22" t="n">
        <f aca="false">IF(G192&gt;0,H192/G192,"")</f>
        <v>0.0317460317460317</v>
      </c>
      <c r="K192" s="16" t="n">
        <f aca="false">SUMIFS(Flow_LGA_Month!$N:$N,Flow_LGA_Month!$A:$A,A192,Flow_LGA_Month!$B:$B,C192,Flow_LGA_Month!$C:$C,"&lt;="&amp;Inputs!$B$21)</f>
        <v>199</v>
      </c>
      <c r="L192" s="16" t="n">
        <f aca="false">SUMIFS(Flow_LGA_Month!$K:$K,Flow_LGA_Month!$A:$A,A192,Flow_LGA_Month!$B:$B,C192,Flow_LGA_Month!$C:$C,"&lt;="&amp;Inputs!$B$21)</f>
        <v>3</v>
      </c>
      <c r="M192" s="22" t="n">
        <f aca="false">IF(K192&gt;0,L192/K192,"")</f>
        <v>0.0150753768844221</v>
      </c>
      <c r="N192" s="21" t="n">
        <f aca="false">IF(AND(G192&gt;0,K192&gt;0),(J192-M192)*100,"")</f>
        <v>1.66706548616096</v>
      </c>
      <c r="O192" s="16" t="n">
        <f aca="false">IF(A192="NSW",SUMIFS(Stock_NSW_LGA!$J:$J,Stock_NSW_LGA!$A:$A,C192,Stock_NSW_LGA!$B:$B,Inputs!$B$22),SUMIFS(Stock_QLD_LGA!$D:$D,Stock_QLD_LGA!$A:$A,C192,Stock_QLD_LGA!$B:$B,Inputs!$B$23))</f>
        <v>15</v>
      </c>
      <c r="P192" s="16" t="str">
        <f aca="false">IF(A192="NSW",SUMIFS(Stock_NSW_LGA!$M:$M,Stock_NSW_LGA!$A:$A,C192,Stock_NSW_LGA!$B:$B,Inputs!$B$22),"n/a")</f>
        <v>n/a</v>
      </c>
      <c r="Q192" s="21" t="str">
        <f aca="false">IF(A192="NSW",IF(P192&gt;0,O192/P192*1000,""),"n/a")</f>
        <v>n/a</v>
      </c>
      <c r="R192" s="21" t="n">
        <f aca="false">O192/E192*1000</f>
        <v>2.05198358413133</v>
      </c>
      <c r="S192" s="8" t="n">
        <f aca="false">IF(G192&gt;=Inputs!$B$12,1,0)</f>
        <v>0</v>
      </c>
      <c r="T192" s="22" t="n">
        <f aca="false">IFERROR(SUMIFS(Flow_LGA_Month!$K:$K,Flow_LGA_Month!$A:$A,A192,Flow_LGA_Month!$B:$B,C192,Flow_LGA_Month!$C:$C,"&gt;="&amp;Inputs!$B$28,Flow_LGA_Month!$C:$C,"&lt;="&amp;Inputs!$B$29)/SUMIFS(Flow_LGA_Month!$N:$N,Flow_LGA_Month!$A:$A,A192,Flow_LGA_Month!$B:$B,C192,Flow_LGA_Month!$C:$C,"&gt;="&amp;Inputs!$B$28,Flow_LGA_Month!$C:$C,"&lt;="&amp;Inputs!$B$29),"")</f>
        <v>0.05</v>
      </c>
      <c r="U192" s="22" t="n">
        <f aca="false">IFERROR(SUMIFS(Flow_LGA_Month!$K:$K,Flow_LGA_Month!$A:$A,A192,Flow_LGA_Month!$B:$B,C192,Flow_LGA_Month!$C:$C,"&gt;="&amp;Inputs!$B$30,Flow_LGA_Month!$C:$C,"&lt;="&amp;Inputs!$B$31)/SUMIFS(Flow_LGA_Month!$N:$N,Flow_LGA_Month!$A:$A,A192,Flow_LGA_Month!$B:$B,C192,Flow_LGA_Month!$C:$C,"&gt;="&amp;Inputs!$B$30,Flow_LGA_Month!$C:$C,"&lt;="&amp;Inputs!$B$31),"")</f>
        <v>0</v>
      </c>
      <c r="V192" s="21" t="n">
        <f aca="false">IF(AND(ISNUMBER(T192),ISNUMBER(U192)),(T192-U192)*100,"")</f>
        <v>5</v>
      </c>
    </row>
    <row r="193" customFormat="false" ht="15" hidden="false" customHeight="false" outlineLevel="0" collapsed="false">
      <c r="A193" s="0" t="s">
        <v>10</v>
      </c>
      <c r="B193" s="0" t="n">
        <v>31950</v>
      </c>
      <c r="C193" s="0" t="s">
        <v>543</v>
      </c>
      <c r="D193" s="31" t="n">
        <v>52510</v>
      </c>
      <c r="E193" s="16" t="n">
        <v>192</v>
      </c>
      <c r="F193" s="0" t="n">
        <v>1</v>
      </c>
      <c r="G193" s="16" t="n">
        <f aca="false">SUMIFS(Flow_LGA_Month!$N:$N,Flow_LGA_Month!$A:$A,A193,Flow_LGA_Month!$B:$B,C193,Flow_LGA_Month!$C:$C,"&gt;="&amp;IF(A193="NSW",Inputs!$B$18,Inputs!$B$19))</f>
        <v>2</v>
      </c>
      <c r="H193" s="16" t="n">
        <f aca="false">SUMIFS(Flow_LGA_Month!$K:$K,Flow_LGA_Month!$A:$A,A193,Flow_LGA_Month!$B:$B,C193,Flow_LGA_Month!$C:$C,"&gt;="&amp;IF(A193="NSW",Inputs!$B$18,Inputs!$B$19))</f>
        <v>1</v>
      </c>
      <c r="I193" s="16" t="str">
        <f aca="false">IF(A193="NSW",SUMIFS(Flow_LGA_Month!$L:$L,Flow_LGA_Month!$A:$A,A193,Flow_LGA_Month!$B:$B,C193,Flow_LGA_Month!$C:$C,"&gt;="&amp;IF(A193="NSW",Inputs!$B$18,Inputs!$B$19)),"n/a")</f>
        <v>n/a</v>
      </c>
      <c r="J193" s="22" t="n">
        <f aca="false">IF(G193&gt;0,H193/G193,"")</f>
        <v>0.5</v>
      </c>
      <c r="K193" s="16" t="n">
        <f aca="false">SUMIFS(Flow_LGA_Month!$N:$N,Flow_LGA_Month!$A:$A,A193,Flow_LGA_Month!$B:$B,C193,Flow_LGA_Month!$C:$C,"&lt;="&amp;Inputs!$B$21)</f>
        <v>4</v>
      </c>
      <c r="L193" s="16" t="n">
        <f aca="false">SUMIFS(Flow_LGA_Month!$K:$K,Flow_LGA_Month!$A:$A,A193,Flow_LGA_Month!$B:$B,C193,Flow_LGA_Month!$C:$C,"&lt;="&amp;Inputs!$B$21)</f>
        <v>0</v>
      </c>
      <c r="M193" s="22" t="n">
        <f aca="false">IF(K193&gt;0,L193/K193,"")</f>
        <v>0</v>
      </c>
      <c r="N193" s="21" t="n">
        <f aca="false">IF(AND(G193&gt;0,K193&gt;0),(J193-M193)*100,"")</f>
        <v>50</v>
      </c>
      <c r="O193" s="16" t="n">
        <f aca="false">IF(A193="NSW",SUMIFS(Stock_NSW_LGA!$J:$J,Stock_NSW_LGA!$A:$A,C193,Stock_NSW_LGA!$B:$B,Inputs!$B$22),SUMIFS(Stock_QLD_LGA!$D:$D,Stock_QLD_LGA!$A:$A,C193,Stock_QLD_LGA!$B:$B,Inputs!$B$23))</f>
        <v>1</v>
      </c>
      <c r="P193" s="16" t="str">
        <f aca="false">IF(A193="NSW",SUMIFS(Stock_NSW_LGA!$M:$M,Stock_NSW_LGA!$A:$A,C193,Stock_NSW_LGA!$B:$B,Inputs!$B$22),"n/a")</f>
        <v>n/a</v>
      </c>
      <c r="Q193" s="21" t="str">
        <f aca="false">IF(A193="NSW",IF(P193&gt;0,O193/P193*1000,""),"n/a")</f>
        <v>n/a</v>
      </c>
      <c r="R193" s="21" t="n">
        <f aca="false">O193/E193*1000</f>
        <v>5.20833333333333</v>
      </c>
      <c r="S193" s="8" t="n">
        <f aca="false">IF(G193&gt;=Inputs!$B$12,1,0)</f>
        <v>0</v>
      </c>
      <c r="T193" s="22" t="n">
        <f aca="false">IFERROR(SUMIFS(Flow_LGA_Month!$K:$K,Flow_LGA_Month!$A:$A,A193,Flow_LGA_Month!$B:$B,C193,Flow_LGA_Month!$C:$C,"&gt;="&amp;Inputs!$B$28,Flow_LGA_Month!$C:$C,"&lt;="&amp;Inputs!$B$29)/SUMIFS(Flow_LGA_Month!$N:$N,Flow_LGA_Month!$A:$A,A193,Flow_LGA_Month!$B:$B,C193,Flow_LGA_Month!$C:$C,"&gt;="&amp;Inputs!$B$28,Flow_LGA_Month!$C:$C,"&lt;="&amp;Inputs!$B$29),"")</f>
        <v>0.5</v>
      </c>
      <c r="U193" s="22" t="n">
        <f aca="false">IFERROR(SUMIFS(Flow_LGA_Month!$K:$K,Flow_LGA_Month!$A:$A,A193,Flow_LGA_Month!$B:$B,C193,Flow_LGA_Month!$C:$C,"&gt;="&amp;Inputs!$B$30,Flow_LGA_Month!$C:$C,"&lt;="&amp;Inputs!$B$31)/SUMIFS(Flow_LGA_Month!$N:$N,Flow_LGA_Month!$A:$A,A193,Flow_LGA_Month!$B:$B,C193,Flow_LGA_Month!$C:$C,"&gt;="&amp;Inputs!$B$30,Flow_LGA_Month!$C:$C,"&lt;="&amp;Inputs!$B$31),"")</f>
        <v>0</v>
      </c>
      <c r="V193" s="21" t="n">
        <f aca="false">IF(AND(ISNUMBER(T193),ISNUMBER(U193)),(T193-U193)*100,"")</f>
        <v>50</v>
      </c>
    </row>
    <row r="194" customFormat="false" ht="15" hidden="false" customHeight="false" outlineLevel="0" collapsed="false">
      <c r="A194" s="0" t="s">
        <v>10</v>
      </c>
      <c r="B194" s="0" t="n">
        <v>32310</v>
      </c>
      <c r="C194" s="0" t="s">
        <v>544</v>
      </c>
      <c r="D194" s="31" t="n">
        <v>54233</v>
      </c>
      <c r="E194" s="16" t="n">
        <v>6931</v>
      </c>
      <c r="F194" s="0" t="n">
        <v>2</v>
      </c>
      <c r="G194" s="16" t="n">
        <f aca="false">SUMIFS(Flow_LGA_Month!$N:$N,Flow_LGA_Month!$A:$A,A194,Flow_LGA_Month!$B:$B,C194,Flow_LGA_Month!$C:$C,"&gt;="&amp;IF(A194="NSW",Inputs!$B$18,Inputs!$B$19))</f>
        <v>157</v>
      </c>
      <c r="H194" s="16" t="n">
        <f aca="false">SUMIFS(Flow_LGA_Month!$K:$K,Flow_LGA_Month!$A:$A,A194,Flow_LGA_Month!$B:$B,C194,Flow_LGA_Month!$C:$C,"&gt;="&amp;IF(A194="NSW",Inputs!$B$18,Inputs!$B$19))</f>
        <v>13</v>
      </c>
      <c r="I194" s="16" t="str">
        <f aca="false">IF(A194="NSW",SUMIFS(Flow_LGA_Month!$L:$L,Flow_LGA_Month!$A:$A,A194,Flow_LGA_Month!$B:$B,C194,Flow_LGA_Month!$C:$C,"&gt;="&amp;IF(A194="NSW",Inputs!$B$18,Inputs!$B$19)),"n/a")</f>
        <v>n/a</v>
      </c>
      <c r="J194" s="22" t="n">
        <f aca="false">IF(G194&gt;0,H194/G194,"")</f>
        <v>0.0828025477707006</v>
      </c>
      <c r="K194" s="16" t="n">
        <f aca="false">SUMIFS(Flow_LGA_Month!$N:$N,Flow_LGA_Month!$A:$A,A194,Flow_LGA_Month!$B:$B,C194,Flow_LGA_Month!$C:$C,"&lt;="&amp;Inputs!$B$21)</f>
        <v>163</v>
      </c>
      <c r="L194" s="16" t="n">
        <f aca="false">SUMIFS(Flow_LGA_Month!$K:$K,Flow_LGA_Month!$A:$A,A194,Flow_LGA_Month!$B:$B,C194,Flow_LGA_Month!$C:$C,"&lt;="&amp;Inputs!$B$21)</f>
        <v>1</v>
      </c>
      <c r="M194" s="22" t="n">
        <f aca="false">IF(K194&gt;0,L194/K194,"")</f>
        <v>0.00613496932515337</v>
      </c>
      <c r="N194" s="21" t="n">
        <f aca="false">IF(AND(G194&gt;0,K194&gt;0),(J194-M194)*100,"")</f>
        <v>7.66675784455473</v>
      </c>
      <c r="O194" s="16" t="n">
        <f aca="false">IF(A194="NSW",SUMIFS(Stock_NSW_LGA!$J:$J,Stock_NSW_LGA!$A:$A,C194,Stock_NSW_LGA!$B:$B,Inputs!$B$22),SUMIFS(Stock_QLD_LGA!$D:$D,Stock_QLD_LGA!$A:$A,C194,Stock_QLD_LGA!$B:$B,Inputs!$B$23))</f>
        <v>31</v>
      </c>
      <c r="P194" s="16" t="str">
        <f aca="false">IF(A194="NSW",SUMIFS(Stock_NSW_LGA!$M:$M,Stock_NSW_LGA!$A:$A,C194,Stock_NSW_LGA!$B:$B,Inputs!$B$22),"n/a")</f>
        <v>n/a</v>
      </c>
      <c r="Q194" s="21" t="str">
        <f aca="false">IF(A194="NSW",IF(P194&gt;0,O194/P194*1000,""),"n/a")</f>
        <v>n/a</v>
      </c>
      <c r="R194" s="21" t="n">
        <f aca="false">O194/E194*1000</f>
        <v>4.47265906795556</v>
      </c>
      <c r="S194" s="8" t="n">
        <f aca="false">IF(G194&gt;=Inputs!$B$12,1,0)</f>
        <v>0</v>
      </c>
      <c r="T194" s="22" t="n">
        <f aca="false">IFERROR(SUMIFS(Flow_LGA_Month!$K:$K,Flow_LGA_Month!$A:$A,A194,Flow_LGA_Month!$B:$B,C194,Flow_LGA_Month!$C:$C,"&gt;="&amp;Inputs!$B$28,Flow_LGA_Month!$C:$C,"&lt;="&amp;Inputs!$B$29)/SUMIFS(Flow_LGA_Month!$N:$N,Flow_LGA_Month!$A:$A,A194,Flow_LGA_Month!$B:$B,C194,Flow_LGA_Month!$C:$C,"&gt;="&amp;Inputs!$B$28,Flow_LGA_Month!$C:$C,"&lt;="&amp;Inputs!$B$29),"")</f>
        <v>0.117647058823529</v>
      </c>
      <c r="U194" s="22" t="n">
        <f aca="false">IFERROR(SUMIFS(Flow_LGA_Month!$K:$K,Flow_LGA_Month!$A:$A,A194,Flow_LGA_Month!$B:$B,C194,Flow_LGA_Month!$C:$C,"&gt;="&amp;Inputs!$B$30,Flow_LGA_Month!$C:$C,"&lt;="&amp;Inputs!$B$31)/SUMIFS(Flow_LGA_Month!$N:$N,Flow_LGA_Month!$A:$A,A194,Flow_LGA_Month!$B:$B,C194,Flow_LGA_Month!$C:$C,"&gt;="&amp;Inputs!$B$30,Flow_LGA_Month!$C:$C,"&lt;="&amp;Inputs!$B$31),"")</f>
        <v>0.0260869565217391</v>
      </c>
      <c r="V194" s="21" t="n">
        <f aca="false">IF(AND(ISNUMBER(T194),ISNUMBER(U194)),(T194-U194)*100,"")</f>
        <v>9.15601023017903</v>
      </c>
    </row>
    <row r="195" customFormat="false" ht="15" hidden="false" customHeight="false" outlineLevel="0" collapsed="false">
      <c r="A195" s="0" t="s">
        <v>10</v>
      </c>
      <c r="B195" s="0" t="n">
        <v>30410</v>
      </c>
      <c r="C195" s="0" t="s">
        <v>545</v>
      </c>
      <c r="D195" s="31" t="n">
        <v>54809</v>
      </c>
      <c r="E195" s="16" t="n">
        <v>1952</v>
      </c>
      <c r="F195" s="0" t="n">
        <v>2</v>
      </c>
      <c r="G195" s="16" t="n">
        <f aca="false">SUMIFS(Flow_LGA_Month!$N:$N,Flow_LGA_Month!$A:$A,A195,Flow_LGA_Month!$B:$B,C195,Flow_LGA_Month!$C:$C,"&gt;="&amp;IF(A195="NSW",Inputs!$B$18,Inputs!$B$19))</f>
        <v>44</v>
      </c>
      <c r="H195" s="16" t="n">
        <f aca="false">SUMIFS(Flow_LGA_Month!$K:$K,Flow_LGA_Month!$A:$A,A195,Flow_LGA_Month!$B:$B,C195,Flow_LGA_Month!$C:$C,"&gt;="&amp;IF(A195="NSW",Inputs!$B$18,Inputs!$B$19))</f>
        <v>0</v>
      </c>
      <c r="I195" s="16" t="str">
        <f aca="false">IF(A195="NSW",SUMIFS(Flow_LGA_Month!$L:$L,Flow_LGA_Month!$A:$A,A195,Flow_LGA_Month!$B:$B,C195,Flow_LGA_Month!$C:$C,"&gt;="&amp;IF(A195="NSW",Inputs!$B$18,Inputs!$B$19)),"n/a")</f>
        <v>n/a</v>
      </c>
      <c r="J195" s="22" t="n">
        <f aca="false">IF(G195&gt;0,H195/G195,"")</f>
        <v>0</v>
      </c>
      <c r="K195" s="16" t="n">
        <f aca="false">SUMIFS(Flow_LGA_Month!$N:$N,Flow_LGA_Month!$A:$A,A195,Flow_LGA_Month!$B:$B,C195,Flow_LGA_Month!$C:$C,"&lt;="&amp;Inputs!$B$21)</f>
        <v>44</v>
      </c>
      <c r="L195" s="16" t="n">
        <f aca="false">SUMIFS(Flow_LGA_Month!$K:$K,Flow_LGA_Month!$A:$A,A195,Flow_LGA_Month!$B:$B,C195,Flow_LGA_Month!$C:$C,"&lt;="&amp;Inputs!$B$21)</f>
        <v>0</v>
      </c>
      <c r="M195" s="22" t="n">
        <f aca="false">IF(K195&gt;0,L195/K195,"")</f>
        <v>0</v>
      </c>
      <c r="N195" s="21" t="n">
        <f aca="false">IF(AND(G195&gt;0,K195&gt;0),(J195-M195)*100,"")</f>
        <v>0</v>
      </c>
      <c r="O195" s="16" t="n">
        <f aca="false">IF(A195="NSW",SUMIFS(Stock_NSW_LGA!$J:$J,Stock_NSW_LGA!$A:$A,C195,Stock_NSW_LGA!$B:$B,Inputs!$B$22),SUMIFS(Stock_QLD_LGA!$D:$D,Stock_QLD_LGA!$A:$A,C195,Stock_QLD_LGA!$B:$B,Inputs!$B$23))</f>
        <v>1</v>
      </c>
      <c r="P195" s="16" t="str">
        <f aca="false">IF(A195="NSW",SUMIFS(Stock_NSW_LGA!$M:$M,Stock_NSW_LGA!$A:$A,C195,Stock_NSW_LGA!$B:$B,Inputs!$B$22),"n/a")</f>
        <v>n/a</v>
      </c>
      <c r="Q195" s="21" t="str">
        <f aca="false">IF(A195="NSW",IF(P195&gt;0,O195/P195*1000,""),"n/a")</f>
        <v>n/a</v>
      </c>
      <c r="R195" s="21" t="n">
        <f aca="false">O195/E195*1000</f>
        <v>0.512295081967213</v>
      </c>
      <c r="S195" s="8" t="n">
        <f aca="false">IF(G195&gt;=Inputs!$B$12,1,0)</f>
        <v>0</v>
      </c>
      <c r="T195" s="22" t="n">
        <f aca="false">IFERROR(SUMIFS(Flow_LGA_Month!$K:$K,Flow_LGA_Month!$A:$A,A195,Flow_LGA_Month!$B:$B,C195,Flow_LGA_Month!$C:$C,"&gt;="&amp;Inputs!$B$28,Flow_LGA_Month!$C:$C,"&lt;="&amp;Inputs!$B$29)/SUMIFS(Flow_LGA_Month!$N:$N,Flow_LGA_Month!$A:$A,A195,Flow_LGA_Month!$B:$B,C195,Flow_LGA_Month!$C:$C,"&gt;="&amp;Inputs!$B$28,Flow_LGA_Month!$C:$C,"&lt;="&amp;Inputs!$B$29),"")</f>
        <v>0</v>
      </c>
      <c r="U195" s="22" t="n">
        <f aca="false">IFERROR(SUMIFS(Flow_LGA_Month!$K:$K,Flow_LGA_Month!$A:$A,A195,Flow_LGA_Month!$B:$B,C195,Flow_LGA_Month!$C:$C,"&gt;="&amp;Inputs!$B$30,Flow_LGA_Month!$C:$C,"&lt;="&amp;Inputs!$B$31)/SUMIFS(Flow_LGA_Month!$N:$N,Flow_LGA_Month!$A:$A,A195,Flow_LGA_Month!$B:$B,C195,Flow_LGA_Month!$C:$C,"&gt;="&amp;Inputs!$B$30,Flow_LGA_Month!$C:$C,"&lt;="&amp;Inputs!$B$31),"")</f>
        <v>0</v>
      </c>
      <c r="V195" s="21" t="n">
        <f aca="false">IF(AND(ISNUMBER(T195),ISNUMBER(U195)),(T195-U195)*100,"")</f>
        <v>0</v>
      </c>
    </row>
    <row r="196" customFormat="false" ht="15" hidden="false" customHeight="false" outlineLevel="0" collapsed="false">
      <c r="A196" s="0" t="s">
        <v>10</v>
      </c>
      <c r="B196" s="0" t="n">
        <v>36300</v>
      </c>
      <c r="C196" s="0" t="s">
        <v>546</v>
      </c>
      <c r="D196" s="31" t="n">
        <v>55257</v>
      </c>
      <c r="E196" s="16" t="n">
        <v>593</v>
      </c>
      <c r="F196" s="0" t="n">
        <v>2</v>
      </c>
      <c r="G196" s="16" t="n">
        <f aca="false">SUMIFS(Flow_LGA_Month!$N:$N,Flow_LGA_Month!$A:$A,A196,Flow_LGA_Month!$B:$B,C196,Flow_LGA_Month!$C:$C,"&gt;="&amp;IF(A196="NSW",Inputs!$B$18,Inputs!$B$19))</f>
        <v>8</v>
      </c>
      <c r="H196" s="16" t="n">
        <f aca="false">SUMIFS(Flow_LGA_Month!$K:$K,Flow_LGA_Month!$A:$A,A196,Flow_LGA_Month!$B:$B,C196,Flow_LGA_Month!$C:$C,"&gt;="&amp;IF(A196="NSW",Inputs!$B$18,Inputs!$B$19))</f>
        <v>0</v>
      </c>
      <c r="I196" s="16" t="str">
        <f aca="false">IF(A196="NSW",SUMIFS(Flow_LGA_Month!$L:$L,Flow_LGA_Month!$A:$A,A196,Flow_LGA_Month!$B:$B,C196,Flow_LGA_Month!$C:$C,"&gt;="&amp;IF(A196="NSW",Inputs!$B$18,Inputs!$B$19)),"n/a")</f>
        <v>n/a</v>
      </c>
      <c r="J196" s="22" t="n">
        <f aca="false">IF(G196&gt;0,H196/G196,"")</f>
        <v>0</v>
      </c>
      <c r="K196" s="16" t="n">
        <f aca="false">SUMIFS(Flow_LGA_Month!$N:$N,Flow_LGA_Month!$A:$A,A196,Flow_LGA_Month!$B:$B,C196,Flow_LGA_Month!$C:$C,"&lt;="&amp;Inputs!$B$21)</f>
        <v>16</v>
      </c>
      <c r="L196" s="16" t="n">
        <f aca="false">SUMIFS(Flow_LGA_Month!$K:$K,Flow_LGA_Month!$A:$A,A196,Flow_LGA_Month!$B:$B,C196,Flow_LGA_Month!$C:$C,"&lt;="&amp;Inputs!$B$21)</f>
        <v>0</v>
      </c>
      <c r="M196" s="22" t="n">
        <f aca="false">IF(K196&gt;0,L196/K196,"")</f>
        <v>0</v>
      </c>
      <c r="N196" s="21" t="n">
        <f aca="false">IF(AND(G196&gt;0,K196&gt;0),(J196-M196)*100,"")</f>
        <v>0</v>
      </c>
      <c r="O196" s="16" t="n">
        <f aca="false">IF(A196="NSW",SUMIFS(Stock_NSW_LGA!$J:$J,Stock_NSW_LGA!$A:$A,C196,Stock_NSW_LGA!$B:$B,Inputs!$B$22),SUMIFS(Stock_QLD_LGA!$D:$D,Stock_QLD_LGA!$A:$A,C196,Stock_QLD_LGA!$B:$B,Inputs!$B$23))</f>
        <v>0</v>
      </c>
      <c r="P196" s="16" t="str">
        <f aca="false">IF(A196="NSW",SUMIFS(Stock_NSW_LGA!$M:$M,Stock_NSW_LGA!$A:$A,C196,Stock_NSW_LGA!$B:$B,Inputs!$B$22),"n/a")</f>
        <v>n/a</v>
      </c>
      <c r="Q196" s="21" t="str">
        <f aca="false">IF(A196="NSW",IF(P196&gt;0,O196/P196*1000,""),"n/a")</f>
        <v>n/a</v>
      </c>
      <c r="R196" s="21" t="n">
        <f aca="false">O196/E196*1000</f>
        <v>0</v>
      </c>
      <c r="S196" s="8" t="n">
        <f aca="false">IF(G196&gt;=Inputs!$B$12,1,0)</f>
        <v>0</v>
      </c>
      <c r="T196" s="22" t="n">
        <f aca="false">IFERROR(SUMIFS(Flow_LGA_Month!$K:$K,Flow_LGA_Month!$A:$A,A196,Flow_LGA_Month!$B:$B,C196,Flow_LGA_Month!$C:$C,"&gt;="&amp;Inputs!$B$28,Flow_LGA_Month!$C:$C,"&lt;="&amp;Inputs!$B$29)/SUMIFS(Flow_LGA_Month!$N:$N,Flow_LGA_Month!$A:$A,A196,Flow_LGA_Month!$B:$B,C196,Flow_LGA_Month!$C:$C,"&gt;="&amp;Inputs!$B$28,Flow_LGA_Month!$C:$C,"&lt;="&amp;Inputs!$B$29),"")</f>
        <v>0</v>
      </c>
      <c r="U196" s="22" t="n">
        <f aca="false">IFERROR(SUMIFS(Flow_LGA_Month!$K:$K,Flow_LGA_Month!$A:$A,A196,Flow_LGA_Month!$B:$B,C196,Flow_LGA_Month!$C:$C,"&gt;="&amp;Inputs!$B$30,Flow_LGA_Month!$C:$C,"&lt;="&amp;Inputs!$B$31)/SUMIFS(Flow_LGA_Month!$N:$N,Flow_LGA_Month!$A:$A,A196,Flow_LGA_Month!$B:$B,C196,Flow_LGA_Month!$C:$C,"&gt;="&amp;Inputs!$B$30,Flow_LGA_Month!$C:$C,"&lt;="&amp;Inputs!$B$31),"")</f>
        <v>0</v>
      </c>
      <c r="V196" s="21" t="n">
        <f aca="false">IF(AND(ISNUMBER(T196),ISNUMBER(U196)),(T196-U196)*100,"")</f>
        <v>0</v>
      </c>
    </row>
    <row r="197" customFormat="false" ht="15" hidden="false" customHeight="false" outlineLevel="0" collapsed="false">
      <c r="A197" s="0" t="s">
        <v>10</v>
      </c>
      <c r="B197" s="0" t="n">
        <v>35600</v>
      </c>
      <c r="C197" s="0" t="s">
        <v>547</v>
      </c>
      <c r="D197" s="31" t="n">
        <v>55431</v>
      </c>
      <c r="E197" s="16" t="n">
        <v>2801</v>
      </c>
      <c r="F197" s="0" t="n">
        <v>2</v>
      </c>
      <c r="G197" s="16" t="n">
        <f aca="false">SUMIFS(Flow_LGA_Month!$N:$N,Flow_LGA_Month!$A:$A,A197,Flow_LGA_Month!$B:$B,C197,Flow_LGA_Month!$C:$C,"&gt;="&amp;IF(A197="NSW",Inputs!$B$18,Inputs!$B$19))</f>
        <v>43</v>
      </c>
      <c r="H197" s="16" t="n">
        <f aca="false">SUMIFS(Flow_LGA_Month!$K:$K,Flow_LGA_Month!$A:$A,A197,Flow_LGA_Month!$B:$B,C197,Flow_LGA_Month!$C:$C,"&gt;="&amp;IF(A197="NSW",Inputs!$B$18,Inputs!$B$19))</f>
        <v>0</v>
      </c>
      <c r="I197" s="16" t="str">
        <f aca="false">IF(A197="NSW",SUMIFS(Flow_LGA_Month!$L:$L,Flow_LGA_Month!$A:$A,A197,Flow_LGA_Month!$B:$B,C197,Flow_LGA_Month!$C:$C,"&gt;="&amp;IF(A197="NSW",Inputs!$B$18,Inputs!$B$19)),"n/a")</f>
        <v>n/a</v>
      </c>
      <c r="J197" s="22" t="n">
        <f aca="false">IF(G197&gt;0,H197/G197,"")</f>
        <v>0</v>
      </c>
      <c r="K197" s="16" t="n">
        <f aca="false">SUMIFS(Flow_LGA_Month!$N:$N,Flow_LGA_Month!$A:$A,A197,Flow_LGA_Month!$B:$B,C197,Flow_LGA_Month!$C:$C,"&lt;="&amp;Inputs!$B$21)</f>
        <v>60</v>
      </c>
      <c r="L197" s="16" t="n">
        <f aca="false">SUMIFS(Flow_LGA_Month!$K:$K,Flow_LGA_Month!$A:$A,A197,Flow_LGA_Month!$B:$B,C197,Flow_LGA_Month!$C:$C,"&lt;="&amp;Inputs!$B$21)</f>
        <v>0</v>
      </c>
      <c r="M197" s="22" t="n">
        <f aca="false">IF(K197&gt;0,L197/K197,"")</f>
        <v>0</v>
      </c>
      <c r="N197" s="21" t="n">
        <f aca="false">IF(AND(G197&gt;0,K197&gt;0),(J197-M197)*100,"")</f>
        <v>0</v>
      </c>
      <c r="O197" s="16" t="n">
        <f aca="false">IF(A197="NSW",SUMIFS(Stock_NSW_LGA!$J:$J,Stock_NSW_LGA!$A:$A,C197,Stock_NSW_LGA!$B:$B,Inputs!$B$22),SUMIFS(Stock_QLD_LGA!$D:$D,Stock_QLD_LGA!$A:$A,C197,Stock_QLD_LGA!$B:$B,Inputs!$B$23))</f>
        <v>1</v>
      </c>
      <c r="P197" s="16" t="str">
        <f aca="false">IF(A197="NSW",SUMIFS(Stock_NSW_LGA!$M:$M,Stock_NSW_LGA!$A:$A,C197,Stock_NSW_LGA!$B:$B,Inputs!$B$22),"n/a")</f>
        <v>n/a</v>
      </c>
      <c r="Q197" s="21" t="str">
        <f aca="false">IF(A197="NSW",IF(P197&gt;0,O197/P197*1000,""),"n/a")</f>
        <v>n/a</v>
      </c>
      <c r="R197" s="21" t="n">
        <f aca="false">O197/E197*1000</f>
        <v>0.357015351660121</v>
      </c>
      <c r="S197" s="8" t="n">
        <f aca="false">IF(G197&gt;=Inputs!$B$12,1,0)</f>
        <v>0</v>
      </c>
      <c r="T197" s="22" t="n">
        <f aca="false">IFERROR(SUMIFS(Flow_LGA_Month!$K:$K,Flow_LGA_Month!$A:$A,A197,Flow_LGA_Month!$B:$B,C197,Flow_LGA_Month!$C:$C,"&gt;="&amp;Inputs!$B$28,Flow_LGA_Month!$C:$C,"&lt;="&amp;Inputs!$B$29)/SUMIFS(Flow_LGA_Month!$N:$N,Flow_LGA_Month!$A:$A,A197,Flow_LGA_Month!$B:$B,C197,Flow_LGA_Month!$C:$C,"&gt;="&amp;Inputs!$B$28,Flow_LGA_Month!$C:$C,"&lt;="&amp;Inputs!$B$29),"")</f>
        <v>0</v>
      </c>
      <c r="U197" s="22" t="n">
        <f aca="false">IFERROR(SUMIFS(Flow_LGA_Month!$K:$K,Flow_LGA_Month!$A:$A,A197,Flow_LGA_Month!$B:$B,C197,Flow_LGA_Month!$C:$C,"&gt;="&amp;Inputs!$B$30,Flow_LGA_Month!$C:$C,"&lt;="&amp;Inputs!$B$31)/SUMIFS(Flow_LGA_Month!$N:$N,Flow_LGA_Month!$A:$A,A197,Flow_LGA_Month!$B:$B,C197,Flow_LGA_Month!$C:$C,"&gt;="&amp;Inputs!$B$30,Flow_LGA_Month!$C:$C,"&lt;="&amp;Inputs!$B$31),"")</f>
        <v>0</v>
      </c>
      <c r="V197" s="21" t="n">
        <f aca="false">IF(AND(ISNUMBER(T197),ISNUMBER(U197)),(T197-U197)*100,"")</f>
        <v>0</v>
      </c>
    </row>
    <row r="198" customFormat="false" ht="15" hidden="false" customHeight="false" outlineLevel="0" collapsed="false">
      <c r="A198" s="0" t="s">
        <v>10</v>
      </c>
      <c r="B198" s="0" t="n">
        <v>37400</v>
      </c>
      <c r="C198" s="0" t="s">
        <v>548</v>
      </c>
      <c r="D198" s="31" t="n">
        <v>55581</v>
      </c>
      <c r="E198" s="16" t="n">
        <v>826</v>
      </c>
      <c r="F198" s="0" t="n">
        <v>3</v>
      </c>
      <c r="G198" s="16" t="n">
        <f aca="false">SUMIFS(Flow_LGA_Month!$N:$N,Flow_LGA_Month!$A:$A,A198,Flow_LGA_Month!$B:$B,C198,Flow_LGA_Month!$C:$C,"&gt;="&amp;IF(A198="NSW",Inputs!$B$18,Inputs!$B$19))</f>
        <v>21</v>
      </c>
      <c r="H198" s="16" t="n">
        <f aca="false">SUMIFS(Flow_LGA_Month!$K:$K,Flow_LGA_Month!$A:$A,A198,Flow_LGA_Month!$B:$B,C198,Flow_LGA_Month!$C:$C,"&gt;="&amp;IF(A198="NSW",Inputs!$B$18,Inputs!$B$19))</f>
        <v>2</v>
      </c>
      <c r="I198" s="16" t="str">
        <f aca="false">IF(A198="NSW",SUMIFS(Flow_LGA_Month!$L:$L,Flow_LGA_Month!$A:$A,A198,Flow_LGA_Month!$B:$B,C198,Flow_LGA_Month!$C:$C,"&gt;="&amp;IF(A198="NSW",Inputs!$B$18,Inputs!$B$19)),"n/a")</f>
        <v>n/a</v>
      </c>
      <c r="J198" s="22" t="n">
        <f aca="false">IF(G198&gt;0,H198/G198,"")</f>
        <v>0.0952380952380952</v>
      </c>
      <c r="K198" s="16" t="n">
        <f aca="false">SUMIFS(Flow_LGA_Month!$N:$N,Flow_LGA_Month!$A:$A,A198,Flow_LGA_Month!$B:$B,C198,Flow_LGA_Month!$C:$C,"&lt;="&amp;Inputs!$B$21)</f>
        <v>17</v>
      </c>
      <c r="L198" s="16" t="n">
        <f aca="false">SUMIFS(Flow_LGA_Month!$K:$K,Flow_LGA_Month!$A:$A,A198,Flow_LGA_Month!$B:$B,C198,Flow_LGA_Month!$C:$C,"&lt;="&amp;Inputs!$B$21)</f>
        <v>0</v>
      </c>
      <c r="M198" s="22" t="n">
        <f aca="false">IF(K198&gt;0,L198/K198,"")</f>
        <v>0</v>
      </c>
      <c r="N198" s="21" t="n">
        <f aca="false">IF(AND(G198&gt;0,K198&gt;0),(J198-M198)*100,"")</f>
        <v>9.52380952380952</v>
      </c>
      <c r="O198" s="16" t="n">
        <f aca="false">IF(A198="NSW",SUMIFS(Stock_NSW_LGA!$J:$J,Stock_NSW_LGA!$A:$A,C198,Stock_NSW_LGA!$B:$B,Inputs!$B$22),SUMIFS(Stock_QLD_LGA!$D:$D,Stock_QLD_LGA!$A:$A,C198,Stock_QLD_LGA!$B:$B,Inputs!$B$23))</f>
        <v>3</v>
      </c>
      <c r="P198" s="16" t="str">
        <f aca="false">IF(A198="NSW",SUMIFS(Stock_NSW_LGA!$M:$M,Stock_NSW_LGA!$A:$A,C198,Stock_NSW_LGA!$B:$B,Inputs!$B$22),"n/a")</f>
        <v>n/a</v>
      </c>
      <c r="Q198" s="21" t="str">
        <f aca="false">IF(A198="NSW",IF(P198&gt;0,O198/P198*1000,""),"n/a")</f>
        <v>n/a</v>
      </c>
      <c r="R198" s="21" t="n">
        <f aca="false">O198/E198*1000</f>
        <v>3.6319612590799</v>
      </c>
      <c r="S198" s="8" t="n">
        <f aca="false">IF(G198&gt;=Inputs!$B$12,1,0)</f>
        <v>0</v>
      </c>
      <c r="T198" s="22" t="n">
        <f aca="false">IFERROR(SUMIFS(Flow_LGA_Month!$K:$K,Flow_LGA_Month!$A:$A,A198,Flow_LGA_Month!$B:$B,C198,Flow_LGA_Month!$C:$C,"&gt;="&amp;Inputs!$B$28,Flow_LGA_Month!$C:$C,"&lt;="&amp;Inputs!$B$29)/SUMIFS(Flow_LGA_Month!$N:$N,Flow_LGA_Month!$A:$A,A198,Flow_LGA_Month!$B:$B,C198,Flow_LGA_Month!$C:$C,"&gt;="&amp;Inputs!$B$28,Flow_LGA_Month!$C:$C,"&lt;="&amp;Inputs!$B$29),"")</f>
        <v>0.0909090909090909</v>
      </c>
      <c r="U198" s="22" t="n">
        <f aca="false">IFERROR(SUMIFS(Flow_LGA_Month!$K:$K,Flow_LGA_Month!$A:$A,A198,Flow_LGA_Month!$B:$B,C198,Flow_LGA_Month!$C:$C,"&gt;="&amp;Inputs!$B$30,Flow_LGA_Month!$C:$C,"&lt;="&amp;Inputs!$B$31)/SUMIFS(Flow_LGA_Month!$N:$N,Flow_LGA_Month!$A:$A,A198,Flow_LGA_Month!$B:$B,C198,Flow_LGA_Month!$C:$C,"&gt;="&amp;Inputs!$B$30,Flow_LGA_Month!$C:$C,"&lt;="&amp;Inputs!$B$31),"")</f>
        <v>0</v>
      </c>
      <c r="V198" s="21" t="n">
        <f aca="false">IF(AND(ISNUMBER(T198),ISNUMBER(U198)),(T198-U198)*100,"")</f>
        <v>9.09090909090909</v>
      </c>
    </row>
    <row r="199" customFormat="false" ht="15" hidden="false" customHeight="false" outlineLevel="0" collapsed="false">
      <c r="A199" s="0" t="s">
        <v>10</v>
      </c>
      <c r="B199" s="0" t="n">
        <v>34860</v>
      </c>
      <c r="C199" s="0" t="s">
        <v>549</v>
      </c>
      <c r="D199" s="31" t="n">
        <v>55732</v>
      </c>
      <c r="E199" s="16" t="n">
        <v>8946</v>
      </c>
      <c r="F199" s="0" t="n">
        <v>3</v>
      </c>
      <c r="G199" s="16" t="n">
        <f aca="false">SUMIFS(Flow_LGA_Month!$N:$N,Flow_LGA_Month!$A:$A,A199,Flow_LGA_Month!$B:$B,C199,Flow_LGA_Month!$C:$C,"&gt;="&amp;IF(A199="NSW",Inputs!$B$18,Inputs!$B$19))</f>
        <v>201</v>
      </c>
      <c r="H199" s="16" t="n">
        <f aca="false">SUMIFS(Flow_LGA_Month!$K:$K,Flow_LGA_Month!$A:$A,A199,Flow_LGA_Month!$B:$B,C199,Flow_LGA_Month!$C:$C,"&gt;="&amp;IF(A199="NSW",Inputs!$B$18,Inputs!$B$19))</f>
        <v>3</v>
      </c>
      <c r="I199" s="16" t="str">
        <f aca="false">IF(A199="NSW",SUMIFS(Flow_LGA_Month!$L:$L,Flow_LGA_Month!$A:$A,A199,Flow_LGA_Month!$B:$B,C199,Flow_LGA_Month!$C:$C,"&gt;="&amp;IF(A199="NSW",Inputs!$B$18,Inputs!$B$19)),"n/a")</f>
        <v>n/a</v>
      </c>
      <c r="J199" s="22" t="n">
        <f aca="false">IF(G199&gt;0,H199/G199,"")</f>
        <v>0.0149253731343284</v>
      </c>
      <c r="K199" s="16" t="n">
        <f aca="false">SUMIFS(Flow_LGA_Month!$N:$N,Flow_LGA_Month!$A:$A,A199,Flow_LGA_Month!$B:$B,C199,Flow_LGA_Month!$C:$C,"&lt;="&amp;Inputs!$B$21)</f>
        <v>223</v>
      </c>
      <c r="L199" s="16" t="n">
        <f aca="false">SUMIFS(Flow_LGA_Month!$K:$K,Flow_LGA_Month!$A:$A,A199,Flow_LGA_Month!$B:$B,C199,Flow_LGA_Month!$C:$C,"&lt;="&amp;Inputs!$B$21)</f>
        <v>1</v>
      </c>
      <c r="M199" s="22" t="n">
        <f aca="false">IF(K199&gt;0,L199/K199,"")</f>
        <v>0.00448430493273543</v>
      </c>
      <c r="N199" s="21" t="n">
        <f aca="false">IF(AND(G199&gt;0,K199&gt;0),(J199-M199)*100,"")</f>
        <v>1.04410682015929</v>
      </c>
      <c r="O199" s="16" t="n">
        <f aca="false">IF(A199="NSW",SUMIFS(Stock_NSW_LGA!$J:$J,Stock_NSW_LGA!$A:$A,C199,Stock_NSW_LGA!$B:$B,Inputs!$B$22),SUMIFS(Stock_QLD_LGA!$D:$D,Stock_QLD_LGA!$A:$A,C199,Stock_QLD_LGA!$B:$B,Inputs!$B$23))</f>
        <v>33</v>
      </c>
      <c r="P199" s="16" t="str">
        <f aca="false">IF(A199="NSW",SUMIFS(Stock_NSW_LGA!$M:$M,Stock_NSW_LGA!$A:$A,C199,Stock_NSW_LGA!$B:$B,Inputs!$B$22),"n/a")</f>
        <v>n/a</v>
      </c>
      <c r="Q199" s="21" t="str">
        <f aca="false">IF(A199="NSW",IF(P199&gt;0,O199/P199*1000,""),"n/a")</f>
        <v>n/a</v>
      </c>
      <c r="R199" s="21" t="n">
        <f aca="false">O199/E199*1000</f>
        <v>3.68879946344735</v>
      </c>
      <c r="S199" s="8" t="n">
        <f aca="false">IF(G199&gt;=Inputs!$B$12,1,0)</f>
        <v>0</v>
      </c>
      <c r="T199" s="22" t="n">
        <f aca="false">IFERROR(SUMIFS(Flow_LGA_Month!$K:$K,Flow_LGA_Month!$A:$A,A199,Flow_LGA_Month!$B:$B,C199,Flow_LGA_Month!$C:$C,"&gt;="&amp;Inputs!$B$28,Flow_LGA_Month!$C:$C,"&lt;="&amp;Inputs!$B$29)/SUMIFS(Flow_LGA_Month!$N:$N,Flow_LGA_Month!$A:$A,A199,Flow_LGA_Month!$B:$B,C199,Flow_LGA_Month!$C:$C,"&gt;="&amp;Inputs!$B$28,Flow_LGA_Month!$C:$C,"&lt;="&amp;Inputs!$B$29),"")</f>
        <v>0.0294117647058824</v>
      </c>
      <c r="U199" s="22" t="n">
        <f aca="false">IFERROR(SUMIFS(Flow_LGA_Month!$K:$K,Flow_LGA_Month!$A:$A,A199,Flow_LGA_Month!$B:$B,C199,Flow_LGA_Month!$C:$C,"&gt;="&amp;Inputs!$B$30,Flow_LGA_Month!$C:$C,"&lt;="&amp;Inputs!$B$31)/SUMIFS(Flow_LGA_Month!$N:$N,Flow_LGA_Month!$A:$A,A199,Flow_LGA_Month!$B:$B,C199,Flow_LGA_Month!$C:$C,"&gt;="&amp;Inputs!$B$30,Flow_LGA_Month!$C:$C,"&lt;="&amp;Inputs!$B$31),"")</f>
        <v>0.0101010101010101</v>
      </c>
      <c r="V199" s="21" t="n">
        <f aca="false">IF(AND(ISNUMBER(T199),ISNUMBER(U199)),(T199-U199)*100,"")</f>
        <v>1.93107546048723</v>
      </c>
    </row>
    <row r="200" customFormat="false" ht="15" hidden="false" customHeight="false" outlineLevel="0" collapsed="false">
      <c r="A200" s="0" t="s">
        <v>10</v>
      </c>
      <c r="B200" s="0" t="n">
        <v>33200</v>
      </c>
      <c r="C200" s="0" t="s">
        <v>550</v>
      </c>
      <c r="D200" s="31" t="n">
        <v>56165</v>
      </c>
      <c r="E200" s="16" t="n">
        <v>1077</v>
      </c>
      <c r="F200" s="0" t="n">
        <v>3</v>
      </c>
      <c r="G200" s="16" t="n">
        <f aca="false">SUMIFS(Flow_LGA_Month!$N:$N,Flow_LGA_Month!$A:$A,A200,Flow_LGA_Month!$B:$B,C200,Flow_LGA_Month!$C:$C,"&gt;="&amp;IF(A200="NSW",Inputs!$B$18,Inputs!$B$19))</f>
        <v>20</v>
      </c>
      <c r="H200" s="16" t="n">
        <f aca="false">SUMIFS(Flow_LGA_Month!$K:$K,Flow_LGA_Month!$A:$A,A200,Flow_LGA_Month!$B:$B,C200,Flow_LGA_Month!$C:$C,"&gt;="&amp;IF(A200="NSW",Inputs!$B$18,Inputs!$B$19))</f>
        <v>0</v>
      </c>
      <c r="I200" s="16" t="str">
        <f aca="false">IF(A200="NSW",SUMIFS(Flow_LGA_Month!$L:$L,Flow_LGA_Month!$A:$A,A200,Flow_LGA_Month!$B:$B,C200,Flow_LGA_Month!$C:$C,"&gt;="&amp;IF(A200="NSW",Inputs!$B$18,Inputs!$B$19)),"n/a")</f>
        <v>n/a</v>
      </c>
      <c r="J200" s="22" t="n">
        <f aca="false">IF(G200&gt;0,H200/G200,"")</f>
        <v>0</v>
      </c>
      <c r="K200" s="16" t="n">
        <f aca="false">SUMIFS(Flow_LGA_Month!$N:$N,Flow_LGA_Month!$A:$A,A200,Flow_LGA_Month!$B:$B,C200,Flow_LGA_Month!$C:$C,"&lt;="&amp;Inputs!$B$21)</f>
        <v>27</v>
      </c>
      <c r="L200" s="16" t="n">
        <f aca="false">SUMIFS(Flow_LGA_Month!$K:$K,Flow_LGA_Month!$A:$A,A200,Flow_LGA_Month!$B:$B,C200,Flow_LGA_Month!$C:$C,"&lt;="&amp;Inputs!$B$21)</f>
        <v>1</v>
      </c>
      <c r="M200" s="22" t="n">
        <f aca="false">IF(K200&gt;0,L200/K200,"")</f>
        <v>0.037037037037037</v>
      </c>
      <c r="N200" s="21" t="n">
        <f aca="false">IF(AND(G200&gt;0,K200&gt;0),(J200-M200)*100,"")</f>
        <v>-3.7037037037037</v>
      </c>
      <c r="O200" s="16" t="n">
        <f aca="false">IF(A200="NSW",SUMIFS(Stock_NSW_LGA!$J:$J,Stock_NSW_LGA!$A:$A,C200,Stock_NSW_LGA!$B:$B,Inputs!$B$22),SUMIFS(Stock_QLD_LGA!$D:$D,Stock_QLD_LGA!$A:$A,C200,Stock_QLD_LGA!$B:$B,Inputs!$B$23))</f>
        <v>3</v>
      </c>
      <c r="P200" s="16" t="str">
        <f aca="false">IF(A200="NSW",SUMIFS(Stock_NSW_LGA!$M:$M,Stock_NSW_LGA!$A:$A,C200,Stock_NSW_LGA!$B:$B,Inputs!$B$22),"n/a")</f>
        <v>n/a</v>
      </c>
      <c r="Q200" s="21" t="str">
        <f aca="false">IF(A200="NSW",IF(P200&gt;0,O200/P200*1000,""),"n/a")</f>
        <v>n/a</v>
      </c>
      <c r="R200" s="21" t="n">
        <f aca="false">O200/E200*1000</f>
        <v>2.78551532033426</v>
      </c>
      <c r="S200" s="8" t="n">
        <f aca="false">IF(G200&gt;=Inputs!$B$12,1,0)</f>
        <v>0</v>
      </c>
      <c r="T200" s="22" t="n">
        <f aca="false">IFERROR(SUMIFS(Flow_LGA_Month!$K:$K,Flow_LGA_Month!$A:$A,A200,Flow_LGA_Month!$B:$B,C200,Flow_LGA_Month!$C:$C,"&gt;="&amp;Inputs!$B$28,Flow_LGA_Month!$C:$C,"&lt;="&amp;Inputs!$B$29)/SUMIFS(Flow_LGA_Month!$N:$N,Flow_LGA_Month!$A:$A,A200,Flow_LGA_Month!$B:$B,C200,Flow_LGA_Month!$C:$C,"&gt;="&amp;Inputs!$B$28,Flow_LGA_Month!$C:$C,"&lt;="&amp;Inputs!$B$29),"")</f>
        <v>0</v>
      </c>
      <c r="U200" s="22" t="n">
        <f aca="false">IFERROR(SUMIFS(Flow_LGA_Month!$K:$K,Flow_LGA_Month!$A:$A,A200,Flow_LGA_Month!$B:$B,C200,Flow_LGA_Month!$C:$C,"&gt;="&amp;Inputs!$B$30,Flow_LGA_Month!$C:$C,"&lt;="&amp;Inputs!$B$31)/SUMIFS(Flow_LGA_Month!$N:$N,Flow_LGA_Month!$A:$A,A200,Flow_LGA_Month!$B:$B,C200,Flow_LGA_Month!$C:$C,"&gt;="&amp;Inputs!$B$30,Flow_LGA_Month!$C:$C,"&lt;="&amp;Inputs!$B$31),"")</f>
        <v>0</v>
      </c>
      <c r="V200" s="21" t="n">
        <f aca="false">IF(AND(ISNUMBER(T200),ISNUMBER(U200)),(T200-U200)*100,"")</f>
        <v>0</v>
      </c>
    </row>
    <row r="201" customFormat="false" ht="15" hidden="false" customHeight="false" outlineLevel="0" collapsed="false">
      <c r="A201" s="0" t="s">
        <v>10</v>
      </c>
      <c r="B201" s="0" t="n">
        <v>30370</v>
      </c>
      <c r="C201" s="0" t="s">
        <v>551</v>
      </c>
      <c r="D201" s="31" t="n">
        <v>56287</v>
      </c>
      <c r="E201" s="16" t="n">
        <v>9514</v>
      </c>
      <c r="F201" s="0" t="n">
        <v>3</v>
      </c>
      <c r="G201" s="16" t="n">
        <f aca="false">SUMIFS(Flow_LGA_Month!$N:$N,Flow_LGA_Month!$A:$A,A201,Flow_LGA_Month!$B:$B,C201,Flow_LGA_Month!$C:$C,"&gt;="&amp;IF(A201="NSW",Inputs!$B$18,Inputs!$B$19))</f>
        <v>238</v>
      </c>
      <c r="H201" s="16" t="n">
        <f aca="false">SUMIFS(Flow_LGA_Month!$K:$K,Flow_LGA_Month!$A:$A,A201,Flow_LGA_Month!$B:$B,C201,Flow_LGA_Month!$C:$C,"&gt;="&amp;IF(A201="NSW",Inputs!$B$18,Inputs!$B$19))</f>
        <v>11</v>
      </c>
      <c r="I201" s="16" t="str">
        <f aca="false">IF(A201="NSW",SUMIFS(Flow_LGA_Month!$L:$L,Flow_LGA_Month!$A:$A,A201,Flow_LGA_Month!$B:$B,C201,Flow_LGA_Month!$C:$C,"&gt;="&amp;IF(A201="NSW",Inputs!$B$18,Inputs!$B$19)),"n/a")</f>
        <v>n/a</v>
      </c>
      <c r="J201" s="22" t="n">
        <f aca="false">IF(G201&gt;0,H201/G201,"")</f>
        <v>0.046218487394958</v>
      </c>
      <c r="K201" s="16" t="n">
        <f aca="false">SUMIFS(Flow_LGA_Month!$N:$N,Flow_LGA_Month!$A:$A,A201,Flow_LGA_Month!$B:$B,C201,Flow_LGA_Month!$C:$C,"&lt;="&amp;Inputs!$B$21)</f>
        <v>283</v>
      </c>
      <c r="L201" s="16" t="n">
        <f aca="false">SUMIFS(Flow_LGA_Month!$K:$K,Flow_LGA_Month!$A:$A,A201,Flow_LGA_Month!$B:$B,C201,Flow_LGA_Month!$C:$C,"&lt;="&amp;Inputs!$B$21)</f>
        <v>2</v>
      </c>
      <c r="M201" s="22" t="n">
        <f aca="false">IF(K201&gt;0,L201/K201,"")</f>
        <v>0.00706713780918728</v>
      </c>
      <c r="N201" s="21" t="n">
        <f aca="false">IF(AND(G201&gt;0,K201&gt;0),(J201-M201)*100,"")</f>
        <v>3.91513495857707</v>
      </c>
      <c r="O201" s="16" t="n">
        <f aca="false">IF(A201="NSW",SUMIFS(Stock_NSW_LGA!$J:$J,Stock_NSW_LGA!$A:$A,C201,Stock_NSW_LGA!$B:$B,Inputs!$B$22),SUMIFS(Stock_QLD_LGA!$D:$D,Stock_QLD_LGA!$A:$A,C201,Stock_QLD_LGA!$B:$B,Inputs!$B$23))</f>
        <v>25</v>
      </c>
      <c r="P201" s="16" t="str">
        <f aca="false">IF(A201="NSW",SUMIFS(Stock_NSW_LGA!$M:$M,Stock_NSW_LGA!$A:$A,C201,Stock_NSW_LGA!$B:$B,Inputs!$B$22),"n/a")</f>
        <v>n/a</v>
      </c>
      <c r="Q201" s="21" t="str">
        <f aca="false">IF(A201="NSW",IF(P201&gt;0,O201/P201*1000,""),"n/a")</f>
        <v>n/a</v>
      </c>
      <c r="R201" s="21" t="n">
        <f aca="false">O201/E201*1000</f>
        <v>2.62770653773387</v>
      </c>
      <c r="S201" s="8" t="n">
        <f aca="false">IF(G201&gt;=Inputs!$B$12,1,0)</f>
        <v>0</v>
      </c>
      <c r="T201" s="22" t="n">
        <f aca="false">IFERROR(SUMIFS(Flow_LGA_Month!$K:$K,Flow_LGA_Month!$A:$A,A201,Flow_LGA_Month!$B:$B,C201,Flow_LGA_Month!$C:$C,"&gt;="&amp;Inputs!$B$28,Flow_LGA_Month!$C:$C,"&lt;="&amp;Inputs!$B$29)/SUMIFS(Flow_LGA_Month!$N:$N,Flow_LGA_Month!$A:$A,A201,Flow_LGA_Month!$B:$B,C201,Flow_LGA_Month!$C:$C,"&gt;="&amp;Inputs!$B$28,Flow_LGA_Month!$C:$C,"&lt;="&amp;Inputs!$B$29),"")</f>
        <v>0.0847457627118644</v>
      </c>
      <c r="U201" s="22" t="n">
        <f aca="false">IFERROR(SUMIFS(Flow_LGA_Month!$K:$K,Flow_LGA_Month!$A:$A,A201,Flow_LGA_Month!$B:$B,C201,Flow_LGA_Month!$C:$C,"&gt;="&amp;Inputs!$B$30,Flow_LGA_Month!$C:$C,"&lt;="&amp;Inputs!$B$31)/SUMIFS(Flow_LGA_Month!$N:$N,Flow_LGA_Month!$A:$A,A201,Flow_LGA_Month!$B:$B,C201,Flow_LGA_Month!$C:$C,"&gt;="&amp;Inputs!$B$30,Flow_LGA_Month!$C:$C,"&lt;="&amp;Inputs!$B$31),"")</f>
        <v>0.015748031496063</v>
      </c>
      <c r="V201" s="21" t="n">
        <f aca="false">IF(AND(ISNUMBER(T201),ISNUMBER(U201)),(T201-U201)*100,"")</f>
        <v>6.89977312158014</v>
      </c>
    </row>
    <row r="202" customFormat="false" ht="15" hidden="false" customHeight="false" outlineLevel="0" collapsed="false">
      <c r="A202" s="0" t="s">
        <v>10</v>
      </c>
      <c r="B202" s="0" t="n">
        <v>30900</v>
      </c>
      <c r="C202" s="0" t="s">
        <v>552</v>
      </c>
      <c r="D202" s="31" t="n">
        <v>56416</v>
      </c>
      <c r="E202" s="16" t="n">
        <v>272</v>
      </c>
      <c r="F202" s="0" t="n">
        <v>3</v>
      </c>
      <c r="G202" s="16" t="n">
        <f aca="false">SUMIFS(Flow_LGA_Month!$N:$N,Flow_LGA_Month!$A:$A,A202,Flow_LGA_Month!$B:$B,C202,Flow_LGA_Month!$C:$C,"&gt;="&amp;IF(A202="NSW",Inputs!$B$18,Inputs!$B$19))</f>
        <v>5</v>
      </c>
      <c r="H202" s="16" t="n">
        <f aca="false">SUMIFS(Flow_LGA_Month!$K:$K,Flow_LGA_Month!$A:$A,A202,Flow_LGA_Month!$B:$B,C202,Flow_LGA_Month!$C:$C,"&gt;="&amp;IF(A202="NSW",Inputs!$B$18,Inputs!$B$19))</f>
        <v>0</v>
      </c>
      <c r="I202" s="16" t="str">
        <f aca="false">IF(A202="NSW",SUMIFS(Flow_LGA_Month!$L:$L,Flow_LGA_Month!$A:$A,A202,Flow_LGA_Month!$B:$B,C202,Flow_LGA_Month!$C:$C,"&gt;="&amp;IF(A202="NSW",Inputs!$B$18,Inputs!$B$19)),"n/a")</f>
        <v>n/a</v>
      </c>
      <c r="J202" s="22" t="n">
        <f aca="false">IF(G202&gt;0,H202/G202,"")</f>
        <v>0</v>
      </c>
      <c r="K202" s="16" t="n">
        <f aca="false">SUMIFS(Flow_LGA_Month!$N:$N,Flow_LGA_Month!$A:$A,A202,Flow_LGA_Month!$B:$B,C202,Flow_LGA_Month!$C:$C,"&lt;="&amp;Inputs!$B$21)</f>
        <v>3</v>
      </c>
      <c r="L202" s="16" t="n">
        <f aca="false">SUMIFS(Flow_LGA_Month!$K:$K,Flow_LGA_Month!$A:$A,A202,Flow_LGA_Month!$B:$B,C202,Flow_LGA_Month!$C:$C,"&lt;="&amp;Inputs!$B$21)</f>
        <v>0</v>
      </c>
      <c r="M202" s="22" t="n">
        <f aca="false">IF(K202&gt;0,L202/K202,"")</f>
        <v>0</v>
      </c>
      <c r="N202" s="21" t="n">
        <f aca="false">IF(AND(G202&gt;0,K202&gt;0),(J202-M202)*100,"")</f>
        <v>0</v>
      </c>
      <c r="O202" s="16" t="n">
        <f aca="false">IF(A202="NSW",SUMIFS(Stock_NSW_LGA!$J:$J,Stock_NSW_LGA!$A:$A,C202,Stock_NSW_LGA!$B:$B,Inputs!$B$22),SUMIFS(Stock_QLD_LGA!$D:$D,Stock_QLD_LGA!$A:$A,C202,Stock_QLD_LGA!$B:$B,Inputs!$B$23))</f>
        <v>0</v>
      </c>
      <c r="P202" s="16" t="str">
        <f aca="false">IF(A202="NSW",SUMIFS(Stock_NSW_LGA!$M:$M,Stock_NSW_LGA!$A:$A,C202,Stock_NSW_LGA!$B:$B,Inputs!$B$22),"n/a")</f>
        <v>n/a</v>
      </c>
      <c r="Q202" s="21" t="str">
        <f aca="false">IF(A202="NSW",IF(P202&gt;0,O202/P202*1000,""),"n/a")</f>
        <v>n/a</v>
      </c>
      <c r="R202" s="21" t="n">
        <f aca="false">O202/E202*1000</f>
        <v>0</v>
      </c>
      <c r="S202" s="8" t="n">
        <f aca="false">IF(G202&gt;=Inputs!$B$12,1,0)</f>
        <v>0</v>
      </c>
      <c r="T202" s="22" t="n">
        <f aca="false">IFERROR(SUMIFS(Flow_LGA_Month!$K:$K,Flow_LGA_Month!$A:$A,A202,Flow_LGA_Month!$B:$B,C202,Flow_LGA_Month!$C:$C,"&gt;="&amp;Inputs!$B$28,Flow_LGA_Month!$C:$C,"&lt;="&amp;Inputs!$B$29)/SUMIFS(Flow_LGA_Month!$N:$N,Flow_LGA_Month!$A:$A,A202,Flow_LGA_Month!$B:$B,C202,Flow_LGA_Month!$C:$C,"&gt;="&amp;Inputs!$B$28,Flow_LGA_Month!$C:$C,"&lt;="&amp;Inputs!$B$29),"")</f>
        <v>0</v>
      </c>
      <c r="U202" s="22" t="n">
        <f aca="false">IFERROR(SUMIFS(Flow_LGA_Month!$K:$K,Flow_LGA_Month!$A:$A,A202,Flow_LGA_Month!$B:$B,C202,Flow_LGA_Month!$C:$C,"&gt;="&amp;Inputs!$B$30,Flow_LGA_Month!$C:$C,"&lt;="&amp;Inputs!$B$31)/SUMIFS(Flow_LGA_Month!$N:$N,Flow_LGA_Month!$A:$A,A202,Flow_LGA_Month!$B:$B,C202,Flow_LGA_Month!$C:$C,"&gt;="&amp;Inputs!$B$30,Flow_LGA_Month!$C:$C,"&lt;="&amp;Inputs!$B$31),"")</f>
        <v>0</v>
      </c>
      <c r="V202" s="21" t="n">
        <f aca="false">IF(AND(ISNUMBER(T202),ISNUMBER(U202)),(T202-U202)*100,"")</f>
        <v>0</v>
      </c>
    </row>
    <row r="203" customFormat="false" ht="15" hidden="false" customHeight="false" outlineLevel="0" collapsed="false">
      <c r="A203" s="0" t="s">
        <v>10</v>
      </c>
      <c r="B203" s="0" t="n">
        <v>36150</v>
      </c>
      <c r="C203" s="0" t="s">
        <v>553</v>
      </c>
      <c r="D203" s="31" t="n">
        <v>56491</v>
      </c>
      <c r="E203" s="16" t="n">
        <v>588</v>
      </c>
      <c r="F203" s="0" t="n">
        <v>3</v>
      </c>
      <c r="G203" s="16" t="n">
        <f aca="false">SUMIFS(Flow_LGA_Month!$N:$N,Flow_LGA_Month!$A:$A,A203,Flow_LGA_Month!$B:$B,C203,Flow_LGA_Month!$C:$C,"&gt;="&amp;IF(A203="NSW",Inputs!$B$18,Inputs!$B$19))</f>
        <v>5</v>
      </c>
      <c r="H203" s="16" t="n">
        <f aca="false">SUMIFS(Flow_LGA_Month!$K:$K,Flow_LGA_Month!$A:$A,A203,Flow_LGA_Month!$B:$B,C203,Flow_LGA_Month!$C:$C,"&gt;="&amp;IF(A203="NSW",Inputs!$B$18,Inputs!$B$19))</f>
        <v>0</v>
      </c>
      <c r="I203" s="16" t="str">
        <f aca="false">IF(A203="NSW",SUMIFS(Flow_LGA_Month!$L:$L,Flow_LGA_Month!$A:$A,A203,Flow_LGA_Month!$B:$B,C203,Flow_LGA_Month!$C:$C,"&gt;="&amp;IF(A203="NSW",Inputs!$B$18,Inputs!$B$19)),"n/a")</f>
        <v>n/a</v>
      </c>
      <c r="J203" s="22" t="n">
        <f aca="false">IF(G203&gt;0,H203/G203,"")</f>
        <v>0</v>
      </c>
      <c r="K203" s="16" t="n">
        <f aca="false">SUMIFS(Flow_LGA_Month!$N:$N,Flow_LGA_Month!$A:$A,A203,Flow_LGA_Month!$B:$B,C203,Flow_LGA_Month!$C:$C,"&lt;="&amp;Inputs!$B$21)</f>
        <v>12</v>
      </c>
      <c r="L203" s="16" t="n">
        <f aca="false">SUMIFS(Flow_LGA_Month!$K:$K,Flow_LGA_Month!$A:$A,A203,Flow_LGA_Month!$B:$B,C203,Flow_LGA_Month!$C:$C,"&lt;="&amp;Inputs!$B$21)</f>
        <v>0</v>
      </c>
      <c r="M203" s="22" t="n">
        <f aca="false">IF(K203&gt;0,L203/K203,"")</f>
        <v>0</v>
      </c>
      <c r="N203" s="21" t="n">
        <f aca="false">IF(AND(G203&gt;0,K203&gt;0),(J203-M203)*100,"")</f>
        <v>0</v>
      </c>
      <c r="O203" s="16" t="n">
        <f aca="false">IF(A203="NSW",SUMIFS(Stock_NSW_LGA!$J:$J,Stock_NSW_LGA!$A:$A,C203,Stock_NSW_LGA!$B:$B,Inputs!$B$22),SUMIFS(Stock_QLD_LGA!$D:$D,Stock_QLD_LGA!$A:$A,C203,Stock_QLD_LGA!$B:$B,Inputs!$B$23))</f>
        <v>0</v>
      </c>
      <c r="P203" s="16" t="str">
        <f aca="false">IF(A203="NSW",SUMIFS(Stock_NSW_LGA!$M:$M,Stock_NSW_LGA!$A:$A,C203,Stock_NSW_LGA!$B:$B,Inputs!$B$22),"n/a")</f>
        <v>n/a</v>
      </c>
      <c r="Q203" s="21" t="str">
        <f aca="false">IF(A203="NSW",IF(P203&gt;0,O203/P203*1000,""),"n/a")</f>
        <v>n/a</v>
      </c>
      <c r="R203" s="21" t="n">
        <f aca="false">O203/E203*1000</f>
        <v>0</v>
      </c>
      <c r="S203" s="8" t="n">
        <f aca="false">IF(G203&gt;=Inputs!$B$12,1,0)</f>
        <v>0</v>
      </c>
      <c r="T203" s="22" t="n">
        <f aca="false">IFERROR(SUMIFS(Flow_LGA_Month!$K:$K,Flow_LGA_Month!$A:$A,A203,Flow_LGA_Month!$B:$B,C203,Flow_LGA_Month!$C:$C,"&gt;="&amp;Inputs!$B$28,Flow_LGA_Month!$C:$C,"&lt;="&amp;Inputs!$B$29)/SUMIFS(Flow_LGA_Month!$N:$N,Flow_LGA_Month!$A:$A,A203,Flow_LGA_Month!$B:$B,C203,Flow_LGA_Month!$C:$C,"&gt;="&amp;Inputs!$B$28,Flow_LGA_Month!$C:$C,"&lt;="&amp;Inputs!$B$29),"")</f>
        <v>0</v>
      </c>
      <c r="U203" s="22" t="n">
        <f aca="false">IFERROR(SUMIFS(Flow_LGA_Month!$K:$K,Flow_LGA_Month!$A:$A,A203,Flow_LGA_Month!$B:$B,C203,Flow_LGA_Month!$C:$C,"&gt;="&amp;Inputs!$B$30,Flow_LGA_Month!$C:$C,"&lt;="&amp;Inputs!$B$31)/SUMIFS(Flow_LGA_Month!$N:$N,Flow_LGA_Month!$A:$A,A203,Flow_LGA_Month!$B:$B,C203,Flow_LGA_Month!$C:$C,"&gt;="&amp;Inputs!$B$30,Flow_LGA_Month!$C:$C,"&lt;="&amp;Inputs!$B$31),"")</f>
        <v>0</v>
      </c>
      <c r="V203" s="21" t="n">
        <f aca="false">IF(AND(ISNUMBER(T203),ISNUMBER(U203)),(T203-U203)*100,"")</f>
        <v>0</v>
      </c>
    </row>
    <row r="204" customFormat="false" ht="15" hidden="false" customHeight="false" outlineLevel="0" collapsed="false">
      <c r="A204" s="0" t="s">
        <v>10</v>
      </c>
      <c r="B204" s="0" t="n">
        <v>34710</v>
      </c>
      <c r="C204" s="0" t="s">
        <v>554</v>
      </c>
      <c r="D204" s="31" t="n">
        <v>59464</v>
      </c>
      <c r="E204" s="16" t="n">
        <v>2455</v>
      </c>
      <c r="F204" s="0" t="n">
        <v>4</v>
      </c>
      <c r="G204" s="16" t="n">
        <f aca="false">SUMIFS(Flow_LGA_Month!$N:$N,Flow_LGA_Month!$A:$A,A204,Flow_LGA_Month!$B:$B,C204,Flow_LGA_Month!$C:$C,"&gt;="&amp;IF(A204="NSW",Inputs!$B$18,Inputs!$B$19))</f>
        <v>44</v>
      </c>
      <c r="H204" s="16" t="n">
        <f aca="false">SUMIFS(Flow_LGA_Month!$K:$K,Flow_LGA_Month!$A:$A,A204,Flow_LGA_Month!$B:$B,C204,Flow_LGA_Month!$C:$C,"&gt;="&amp;IF(A204="NSW",Inputs!$B$18,Inputs!$B$19))</f>
        <v>1</v>
      </c>
      <c r="I204" s="16" t="str">
        <f aca="false">IF(A204="NSW",SUMIFS(Flow_LGA_Month!$L:$L,Flow_LGA_Month!$A:$A,A204,Flow_LGA_Month!$B:$B,C204,Flow_LGA_Month!$C:$C,"&gt;="&amp;IF(A204="NSW",Inputs!$B$18,Inputs!$B$19)),"n/a")</f>
        <v>n/a</v>
      </c>
      <c r="J204" s="22" t="n">
        <f aca="false">IF(G204&gt;0,H204/G204,"")</f>
        <v>0.0227272727272727</v>
      </c>
      <c r="K204" s="16" t="n">
        <f aca="false">SUMIFS(Flow_LGA_Month!$N:$N,Flow_LGA_Month!$A:$A,A204,Flow_LGA_Month!$B:$B,C204,Flow_LGA_Month!$C:$C,"&lt;="&amp;Inputs!$B$21)</f>
        <v>45</v>
      </c>
      <c r="L204" s="16" t="n">
        <f aca="false">SUMIFS(Flow_LGA_Month!$K:$K,Flow_LGA_Month!$A:$A,A204,Flow_LGA_Month!$B:$B,C204,Flow_LGA_Month!$C:$C,"&lt;="&amp;Inputs!$B$21)</f>
        <v>0</v>
      </c>
      <c r="M204" s="22" t="n">
        <f aca="false">IF(K204&gt;0,L204/K204,"")</f>
        <v>0</v>
      </c>
      <c r="N204" s="21" t="n">
        <f aca="false">IF(AND(G204&gt;0,K204&gt;0),(J204-M204)*100,"")</f>
        <v>2.27272727272727</v>
      </c>
      <c r="O204" s="16" t="n">
        <f aca="false">IF(A204="NSW",SUMIFS(Stock_NSW_LGA!$J:$J,Stock_NSW_LGA!$A:$A,C204,Stock_NSW_LGA!$B:$B,Inputs!$B$22),SUMIFS(Stock_QLD_LGA!$D:$D,Stock_QLD_LGA!$A:$A,C204,Stock_QLD_LGA!$B:$B,Inputs!$B$23))</f>
        <v>3</v>
      </c>
      <c r="P204" s="16" t="str">
        <f aca="false">IF(A204="NSW",SUMIFS(Stock_NSW_LGA!$M:$M,Stock_NSW_LGA!$A:$A,C204,Stock_NSW_LGA!$B:$B,Inputs!$B$22),"n/a")</f>
        <v>n/a</v>
      </c>
      <c r="Q204" s="21" t="str">
        <f aca="false">IF(A204="NSW",IF(P204&gt;0,O204/P204*1000,""),"n/a")</f>
        <v>n/a</v>
      </c>
      <c r="R204" s="21" t="n">
        <f aca="false">O204/E204*1000</f>
        <v>1.22199592668024</v>
      </c>
      <c r="S204" s="8" t="n">
        <f aca="false">IF(G204&gt;=Inputs!$B$12,1,0)</f>
        <v>0</v>
      </c>
      <c r="T204" s="22" t="n">
        <f aca="false">IFERROR(SUMIFS(Flow_LGA_Month!$K:$K,Flow_LGA_Month!$A:$A,A204,Flow_LGA_Month!$B:$B,C204,Flow_LGA_Month!$C:$C,"&gt;="&amp;Inputs!$B$28,Flow_LGA_Month!$C:$C,"&lt;="&amp;Inputs!$B$29)/SUMIFS(Flow_LGA_Month!$N:$N,Flow_LGA_Month!$A:$A,A204,Flow_LGA_Month!$B:$B,C204,Flow_LGA_Month!$C:$C,"&gt;="&amp;Inputs!$B$28,Flow_LGA_Month!$C:$C,"&lt;="&amp;Inputs!$B$29),"")</f>
        <v>0.0476190476190476</v>
      </c>
      <c r="U204" s="22" t="n">
        <f aca="false">IFERROR(SUMIFS(Flow_LGA_Month!$K:$K,Flow_LGA_Month!$A:$A,A204,Flow_LGA_Month!$B:$B,C204,Flow_LGA_Month!$C:$C,"&gt;="&amp;Inputs!$B$30,Flow_LGA_Month!$C:$C,"&lt;="&amp;Inputs!$B$31)/SUMIFS(Flow_LGA_Month!$N:$N,Flow_LGA_Month!$A:$A,A204,Flow_LGA_Month!$B:$B,C204,Flow_LGA_Month!$C:$C,"&gt;="&amp;Inputs!$B$30,Flow_LGA_Month!$C:$C,"&lt;="&amp;Inputs!$B$31),"")</f>
        <v>0.0869565217391304</v>
      </c>
      <c r="V204" s="21" t="n">
        <f aca="false">IF(AND(ISNUMBER(T204),ISNUMBER(U204)),(T204-U204)*100,"")</f>
        <v>-3.93374741200828</v>
      </c>
    </row>
    <row r="205" customFormat="false" ht="15" hidden="false" customHeight="false" outlineLevel="0" collapsed="false">
      <c r="A205" s="0" t="s">
        <v>10</v>
      </c>
      <c r="B205" s="0" t="n">
        <v>32750</v>
      </c>
      <c r="C205" s="0" t="s">
        <v>555</v>
      </c>
      <c r="D205" s="31" t="n">
        <v>60159</v>
      </c>
      <c r="E205" s="16" t="n">
        <v>195</v>
      </c>
      <c r="F205" s="0" t="n">
        <v>4</v>
      </c>
      <c r="G205" s="16" t="n">
        <f aca="false">SUMIFS(Flow_LGA_Month!$N:$N,Flow_LGA_Month!$A:$A,A205,Flow_LGA_Month!$B:$B,C205,Flow_LGA_Month!$C:$C,"&gt;="&amp;IF(A205="NSW",Inputs!$B$18,Inputs!$B$19))</f>
        <v>3</v>
      </c>
      <c r="H205" s="16" t="n">
        <f aca="false">SUMIFS(Flow_LGA_Month!$K:$K,Flow_LGA_Month!$A:$A,A205,Flow_LGA_Month!$B:$B,C205,Flow_LGA_Month!$C:$C,"&gt;="&amp;IF(A205="NSW",Inputs!$B$18,Inputs!$B$19))</f>
        <v>0</v>
      </c>
      <c r="I205" s="16" t="str">
        <f aca="false">IF(A205="NSW",SUMIFS(Flow_LGA_Month!$L:$L,Flow_LGA_Month!$A:$A,A205,Flow_LGA_Month!$B:$B,C205,Flow_LGA_Month!$C:$C,"&gt;="&amp;IF(A205="NSW",Inputs!$B$18,Inputs!$B$19)),"n/a")</f>
        <v>n/a</v>
      </c>
      <c r="J205" s="22" t="n">
        <f aca="false">IF(G205&gt;0,H205/G205,"")</f>
        <v>0</v>
      </c>
      <c r="K205" s="16" t="n">
        <f aca="false">SUMIFS(Flow_LGA_Month!$N:$N,Flow_LGA_Month!$A:$A,A205,Flow_LGA_Month!$B:$B,C205,Flow_LGA_Month!$C:$C,"&lt;="&amp;Inputs!$B$21)</f>
        <v>2</v>
      </c>
      <c r="L205" s="16" t="n">
        <f aca="false">SUMIFS(Flow_LGA_Month!$K:$K,Flow_LGA_Month!$A:$A,A205,Flow_LGA_Month!$B:$B,C205,Flow_LGA_Month!$C:$C,"&lt;="&amp;Inputs!$B$21)</f>
        <v>0</v>
      </c>
      <c r="M205" s="22" t="n">
        <f aca="false">IF(K205&gt;0,L205/K205,"")</f>
        <v>0</v>
      </c>
      <c r="N205" s="21" t="n">
        <f aca="false">IF(AND(G205&gt;0,K205&gt;0),(J205-M205)*100,"")</f>
        <v>0</v>
      </c>
      <c r="O205" s="16" t="n">
        <f aca="false">IF(A205="NSW",SUMIFS(Stock_NSW_LGA!$J:$J,Stock_NSW_LGA!$A:$A,C205,Stock_NSW_LGA!$B:$B,Inputs!$B$22),SUMIFS(Stock_QLD_LGA!$D:$D,Stock_QLD_LGA!$A:$A,C205,Stock_QLD_LGA!$B:$B,Inputs!$B$23))</f>
        <v>0</v>
      </c>
      <c r="P205" s="16" t="str">
        <f aca="false">IF(A205="NSW",SUMIFS(Stock_NSW_LGA!$M:$M,Stock_NSW_LGA!$A:$A,C205,Stock_NSW_LGA!$B:$B,Inputs!$B$22),"n/a")</f>
        <v>n/a</v>
      </c>
      <c r="Q205" s="21" t="str">
        <f aca="false">IF(A205="NSW",IF(P205&gt;0,O205/P205*1000,""),"n/a")</f>
        <v>n/a</v>
      </c>
      <c r="R205" s="21" t="n">
        <f aca="false">O205/E205*1000</f>
        <v>0</v>
      </c>
      <c r="S205" s="8" t="n">
        <f aca="false">IF(G205&gt;=Inputs!$B$12,1,0)</f>
        <v>0</v>
      </c>
      <c r="T205" s="22" t="n">
        <f aca="false">IFERROR(SUMIFS(Flow_LGA_Month!$K:$K,Flow_LGA_Month!$A:$A,A205,Flow_LGA_Month!$B:$B,C205,Flow_LGA_Month!$C:$C,"&gt;="&amp;Inputs!$B$28,Flow_LGA_Month!$C:$C,"&lt;="&amp;Inputs!$B$29)/SUMIFS(Flow_LGA_Month!$N:$N,Flow_LGA_Month!$A:$A,A205,Flow_LGA_Month!$B:$B,C205,Flow_LGA_Month!$C:$C,"&gt;="&amp;Inputs!$B$28,Flow_LGA_Month!$C:$C,"&lt;="&amp;Inputs!$B$29),"")</f>
        <v>0</v>
      </c>
      <c r="U205" s="22" t="str">
        <f aca="false">IFERROR(SUMIFS(Flow_LGA_Month!$K:$K,Flow_LGA_Month!$A:$A,A205,Flow_LGA_Month!$B:$B,C205,Flow_LGA_Month!$C:$C,"&gt;="&amp;Inputs!$B$30,Flow_LGA_Month!$C:$C,"&lt;="&amp;Inputs!$B$31)/SUMIFS(Flow_LGA_Month!$N:$N,Flow_LGA_Month!$A:$A,A205,Flow_LGA_Month!$B:$B,C205,Flow_LGA_Month!$C:$C,"&gt;="&amp;Inputs!$B$30,Flow_LGA_Month!$C:$C,"&lt;="&amp;Inputs!$B$31),"")</f>
        <v/>
      </c>
      <c r="V205" s="21" t="str">
        <f aca="false">IF(AND(ISNUMBER(T205),ISNUMBER(U205)),(T205-U205)*100,"")</f>
        <v/>
      </c>
    </row>
    <row r="206" customFormat="false" ht="15" hidden="false" customHeight="false" outlineLevel="0" collapsed="false">
      <c r="A206" s="0" t="s">
        <v>10</v>
      </c>
      <c r="B206" s="0" t="n">
        <v>31750</v>
      </c>
      <c r="C206" s="0" t="s">
        <v>556</v>
      </c>
      <c r="D206" s="31" t="n">
        <v>60811</v>
      </c>
      <c r="E206" s="16" t="n">
        <v>207</v>
      </c>
      <c r="F206" s="0" t="n">
        <v>4</v>
      </c>
      <c r="G206" s="16" t="n">
        <f aca="false">SUMIFS(Flow_LGA_Month!$N:$N,Flow_LGA_Month!$A:$A,A206,Flow_LGA_Month!$B:$B,C206,Flow_LGA_Month!$C:$C,"&gt;="&amp;IF(A206="NSW",Inputs!$B$18,Inputs!$B$19))</f>
        <v>4</v>
      </c>
      <c r="H206" s="16" t="n">
        <f aca="false">SUMIFS(Flow_LGA_Month!$K:$K,Flow_LGA_Month!$A:$A,A206,Flow_LGA_Month!$B:$B,C206,Flow_LGA_Month!$C:$C,"&gt;="&amp;IF(A206="NSW",Inputs!$B$18,Inputs!$B$19))</f>
        <v>0</v>
      </c>
      <c r="I206" s="16" t="str">
        <f aca="false">IF(A206="NSW",SUMIFS(Flow_LGA_Month!$L:$L,Flow_LGA_Month!$A:$A,A206,Flow_LGA_Month!$B:$B,C206,Flow_LGA_Month!$C:$C,"&gt;="&amp;IF(A206="NSW",Inputs!$B$18,Inputs!$B$19)),"n/a")</f>
        <v>n/a</v>
      </c>
      <c r="J206" s="22" t="n">
        <f aca="false">IF(G206&gt;0,H206/G206,"")</f>
        <v>0</v>
      </c>
      <c r="K206" s="16" t="n">
        <f aca="false">SUMIFS(Flow_LGA_Month!$N:$N,Flow_LGA_Month!$A:$A,A206,Flow_LGA_Month!$B:$B,C206,Flow_LGA_Month!$C:$C,"&lt;="&amp;Inputs!$B$21)</f>
        <v>4</v>
      </c>
      <c r="L206" s="16" t="n">
        <f aca="false">SUMIFS(Flow_LGA_Month!$K:$K,Flow_LGA_Month!$A:$A,A206,Flow_LGA_Month!$B:$B,C206,Flow_LGA_Month!$C:$C,"&lt;="&amp;Inputs!$B$21)</f>
        <v>0</v>
      </c>
      <c r="M206" s="22" t="n">
        <f aca="false">IF(K206&gt;0,L206/K206,"")</f>
        <v>0</v>
      </c>
      <c r="N206" s="21" t="n">
        <f aca="false">IF(AND(G206&gt;0,K206&gt;0),(J206-M206)*100,"")</f>
        <v>0</v>
      </c>
      <c r="O206" s="16" t="n">
        <f aca="false">IF(A206="NSW",SUMIFS(Stock_NSW_LGA!$J:$J,Stock_NSW_LGA!$A:$A,C206,Stock_NSW_LGA!$B:$B,Inputs!$B$22),SUMIFS(Stock_QLD_LGA!$D:$D,Stock_QLD_LGA!$A:$A,C206,Stock_QLD_LGA!$B:$B,Inputs!$B$23))</f>
        <v>0</v>
      </c>
      <c r="P206" s="16" t="str">
        <f aca="false">IF(A206="NSW",SUMIFS(Stock_NSW_LGA!$M:$M,Stock_NSW_LGA!$A:$A,C206,Stock_NSW_LGA!$B:$B,Inputs!$B$22),"n/a")</f>
        <v>n/a</v>
      </c>
      <c r="Q206" s="21" t="str">
        <f aca="false">IF(A206="NSW",IF(P206&gt;0,O206/P206*1000,""),"n/a")</f>
        <v>n/a</v>
      </c>
      <c r="R206" s="21" t="n">
        <f aca="false">O206/E206*1000</f>
        <v>0</v>
      </c>
      <c r="S206" s="8" t="n">
        <f aca="false">IF(G206&gt;=Inputs!$B$12,1,0)</f>
        <v>0</v>
      </c>
      <c r="T206" s="22" t="n">
        <f aca="false">IFERROR(SUMIFS(Flow_LGA_Month!$K:$K,Flow_LGA_Month!$A:$A,A206,Flow_LGA_Month!$B:$B,C206,Flow_LGA_Month!$C:$C,"&gt;="&amp;Inputs!$B$28,Flow_LGA_Month!$C:$C,"&lt;="&amp;Inputs!$B$29)/SUMIFS(Flow_LGA_Month!$N:$N,Flow_LGA_Month!$A:$A,A206,Flow_LGA_Month!$B:$B,C206,Flow_LGA_Month!$C:$C,"&gt;="&amp;Inputs!$B$28,Flow_LGA_Month!$C:$C,"&lt;="&amp;Inputs!$B$29),"")</f>
        <v>0</v>
      </c>
      <c r="U206" s="22" t="n">
        <f aca="false">IFERROR(SUMIFS(Flow_LGA_Month!$K:$K,Flow_LGA_Month!$A:$A,A206,Flow_LGA_Month!$B:$B,C206,Flow_LGA_Month!$C:$C,"&gt;="&amp;Inputs!$B$30,Flow_LGA_Month!$C:$C,"&lt;="&amp;Inputs!$B$31)/SUMIFS(Flow_LGA_Month!$N:$N,Flow_LGA_Month!$A:$A,A206,Flow_LGA_Month!$B:$B,C206,Flow_LGA_Month!$C:$C,"&gt;="&amp;Inputs!$B$30,Flow_LGA_Month!$C:$C,"&lt;="&amp;Inputs!$B$31),"")</f>
        <v>0</v>
      </c>
      <c r="V206" s="21" t="n">
        <f aca="false">IF(AND(ISNUMBER(T206),ISNUMBER(U206)),(T206-U206)*100,"")</f>
        <v>0</v>
      </c>
    </row>
    <row r="207" customFormat="false" ht="15" hidden="false" customHeight="false" outlineLevel="0" collapsed="false">
      <c r="A207" s="0" t="s">
        <v>10</v>
      </c>
      <c r="B207" s="0" t="n">
        <v>36950</v>
      </c>
      <c r="C207" s="0" t="s">
        <v>557</v>
      </c>
      <c r="D207" s="31" t="n">
        <v>65211</v>
      </c>
      <c r="E207" s="16" t="n">
        <v>1888</v>
      </c>
      <c r="F207" s="0" t="n">
        <v>5</v>
      </c>
      <c r="G207" s="16" t="n">
        <f aca="false">SUMIFS(Flow_LGA_Month!$N:$N,Flow_LGA_Month!$A:$A,A207,Flow_LGA_Month!$B:$B,C207,Flow_LGA_Month!$C:$C,"&gt;="&amp;IF(A207="NSW",Inputs!$B$18,Inputs!$B$19))</f>
        <v>11</v>
      </c>
      <c r="H207" s="16" t="n">
        <f aca="false">SUMIFS(Flow_LGA_Month!$K:$K,Flow_LGA_Month!$A:$A,A207,Flow_LGA_Month!$B:$B,C207,Flow_LGA_Month!$C:$C,"&gt;="&amp;IF(A207="NSW",Inputs!$B$18,Inputs!$B$19))</f>
        <v>4</v>
      </c>
      <c r="I207" s="16" t="str">
        <f aca="false">IF(A207="NSW",SUMIFS(Flow_LGA_Month!$L:$L,Flow_LGA_Month!$A:$A,A207,Flow_LGA_Month!$B:$B,C207,Flow_LGA_Month!$C:$C,"&gt;="&amp;IF(A207="NSW",Inputs!$B$18,Inputs!$B$19)),"n/a")</f>
        <v>n/a</v>
      </c>
      <c r="J207" s="22" t="n">
        <f aca="false">IF(G207&gt;0,H207/G207,"")</f>
        <v>0.363636363636364</v>
      </c>
      <c r="K207" s="16" t="n">
        <f aca="false">SUMIFS(Flow_LGA_Month!$N:$N,Flow_LGA_Month!$A:$A,A207,Flow_LGA_Month!$B:$B,C207,Flow_LGA_Month!$C:$C,"&lt;="&amp;Inputs!$B$21)</f>
        <v>10</v>
      </c>
      <c r="L207" s="16" t="n">
        <f aca="false">SUMIFS(Flow_LGA_Month!$K:$K,Flow_LGA_Month!$A:$A,A207,Flow_LGA_Month!$B:$B,C207,Flow_LGA_Month!$C:$C,"&lt;="&amp;Inputs!$B$21)</f>
        <v>0</v>
      </c>
      <c r="M207" s="22" t="n">
        <f aca="false">IF(K207&gt;0,L207/K207,"")</f>
        <v>0</v>
      </c>
      <c r="N207" s="21" t="n">
        <f aca="false">IF(AND(G207&gt;0,K207&gt;0),(J207-M207)*100,"")</f>
        <v>36.3636363636364</v>
      </c>
      <c r="O207" s="16" t="n">
        <f aca="false">IF(A207="NSW",SUMIFS(Stock_NSW_LGA!$J:$J,Stock_NSW_LGA!$A:$A,C207,Stock_NSW_LGA!$B:$B,Inputs!$B$22),SUMIFS(Stock_QLD_LGA!$D:$D,Stock_QLD_LGA!$A:$A,C207,Stock_QLD_LGA!$B:$B,Inputs!$B$23))</f>
        <v>5</v>
      </c>
      <c r="P207" s="16" t="str">
        <f aca="false">IF(A207="NSW",SUMIFS(Stock_NSW_LGA!$M:$M,Stock_NSW_LGA!$A:$A,C207,Stock_NSW_LGA!$B:$B,Inputs!$B$22),"n/a")</f>
        <v>n/a</v>
      </c>
      <c r="Q207" s="21" t="str">
        <f aca="false">IF(A207="NSW",IF(P207&gt;0,O207/P207*1000,""),"n/a")</f>
        <v>n/a</v>
      </c>
      <c r="R207" s="21" t="n">
        <f aca="false">O207/E207*1000</f>
        <v>2.64830508474576</v>
      </c>
      <c r="S207" s="8" t="n">
        <f aca="false">IF(G207&gt;=Inputs!$B$12,1,0)</f>
        <v>0</v>
      </c>
      <c r="T207" s="22" t="n">
        <f aca="false">IFERROR(SUMIFS(Flow_LGA_Month!$K:$K,Flow_LGA_Month!$A:$A,A207,Flow_LGA_Month!$B:$B,C207,Flow_LGA_Month!$C:$C,"&gt;="&amp;Inputs!$B$28,Flow_LGA_Month!$C:$C,"&lt;="&amp;Inputs!$B$29)/SUMIFS(Flow_LGA_Month!$N:$N,Flow_LGA_Month!$A:$A,A207,Flow_LGA_Month!$B:$B,C207,Flow_LGA_Month!$C:$C,"&gt;="&amp;Inputs!$B$28,Flow_LGA_Month!$C:$C,"&lt;="&amp;Inputs!$B$29),"")</f>
        <v>0.285714285714286</v>
      </c>
      <c r="U207" s="22" t="n">
        <f aca="false">IFERROR(SUMIFS(Flow_LGA_Month!$K:$K,Flow_LGA_Month!$A:$A,A207,Flow_LGA_Month!$B:$B,C207,Flow_LGA_Month!$C:$C,"&gt;="&amp;Inputs!$B$30,Flow_LGA_Month!$C:$C,"&lt;="&amp;Inputs!$B$31)/SUMIFS(Flow_LGA_Month!$N:$N,Flow_LGA_Month!$A:$A,A207,Flow_LGA_Month!$B:$B,C207,Flow_LGA_Month!$C:$C,"&gt;="&amp;Inputs!$B$30,Flow_LGA_Month!$C:$C,"&lt;="&amp;Inputs!$B$31),"")</f>
        <v>0</v>
      </c>
      <c r="V207" s="21" t="n">
        <f aca="false">IF(AND(ISNUMBER(T207),ISNUMBER(U207)),(T207-U207)*100,"")</f>
        <v>28.5714285714286</v>
      </c>
    </row>
    <row r="208" customFormat="false" ht="15" hidden="false" customHeight="false" outlineLevel="0" collapsed="false">
      <c r="A208" s="0" t="s">
        <v>10</v>
      </c>
      <c r="B208" s="0" t="n">
        <v>32450</v>
      </c>
      <c r="C208" s="0" t="s">
        <v>558</v>
      </c>
      <c r="D208" s="31" t="n">
        <v>66504</v>
      </c>
      <c r="E208" s="16" t="n">
        <v>1978</v>
      </c>
      <c r="F208" s="0" t="n">
        <v>5</v>
      </c>
      <c r="G208" s="16" t="n">
        <f aca="false">SUMIFS(Flow_LGA_Month!$N:$N,Flow_LGA_Month!$A:$A,A208,Flow_LGA_Month!$B:$B,C208,Flow_LGA_Month!$C:$C,"&gt;="&amp;IF(A208="NSW",Inputs!$B$18,Inputs!$B$19))</f>
        <v>25</v>
      </c>
      <c r="H208" s="16" t="n">
        <f aca="false">SUMIFS(Flow_LGA_Month!$K:$K,Flow_LGA_Month!$A:$A,A208,Flow_LGA_Month!$B:$B,C208,Flow_LGA_Month!$C:$C,"&gt;="&amp;IF(A208="NSW",Inputs!$B$18,Inputs!$B$19))</f>
        <v>1</v>
      </c>
      <c r="I208" s="16" t="str">
        <f aca="false">IF(A208="NSW",SUMIFS(Flow_LGA_Month!$L:$L,Flow_LGA_Month!$A:$A,A208,Flow_LGA_Month!$B:$B,C208,Flow_LGA_Month!$C:$C,"&gt;="&amp;IF(A208="NSW",Inputs!$B$18,Inputs!$B$19)),"n/a")</f>
        <v>n/a</v>
      </c>
      <c r="J208" s="22" t="n">
        <f aca="false">IF(G208&gt;0,H208/G208,"")</f>
        <v>0.04</v>
      </c>
      <c r="K208" s="16" t="n">
        <f aca="false">SUMIFS(Flow_LGA_Month!$N:$N,Flow_LGA_Month!$A:$A,A208,Flow_LGA_Month!$B:$B,C208,Flow_LGA_Month!$C:$C,"&lt;="&amp;Inputs!$B$21)</f>
        <v>29</v>
      </c>
      <c r="L208" s="16" t="n">
        <f aca="false">SUMIFS(Flow_LGA_Month!$K:$K,Flow_LGA_Month!$A:$A,A208,Flow_LGA_Month!$B:$B,C208,Flow_LGA_Month!$C:$C,"&lt;="&amp;Inputs!$B$21)</f>
        <v>0</v>
      </c>
      <c r="M208" s="22" t="n">
        <f aca="false">IF(K208&gt;0,L208/K208,"")</f>
        <v>0</v>
      </c>
      <c r="N208" s="21" t="n">
        <f aca="false">IF(AND(G208&gt;0,K208&gt;0),(J208-M208)*100,"")</f>
        <v>4</v>
      </c>
      <c r="O208" s="16" t="n">
        <f aca="false">IF(A208="NSW",SUMIFS(Stock_NSW_LGA!$J:$J,Stock_NSW_LGA!$A:$A,C208,Stock_NSW_LGA!$B:$B,Inputs!$B$22),SUMIFS(Stock_QLD_LGA!$D:$D,Stock_QLD_LGA!$A:$A,C208,Stock_QLD_LGA!$B:$B,Inputs!$B$23))</f>
        <v>2</v>
      </c>
      <c r="P208" s="16" t="str">
        <f aca="false">IF(A208="NSW",SUMIFS(Stock_NSW_LGA!$M:$M,Stock_NSW_LGA!$A:$A,C208,Stock_NSW_LGA!$B:$B,Inputs!$B$22),"n/a")</f>
        <v>n/a</v>
      </c>
      <c r="Q208" s="21" t="str">
        <f aca="false">IF(A208="NSW",IF(P208&gt;0,O208/P208*1000,""),"n/a")</f>
        <v>n/a</v>
      </c>
      <c r="R208" s="21" t="n">
        <f aca="false">O208/E208*1000</f>
        <v>1.01112234580384</v>
      </c>
      <c r="S208" s="8" t="n">
        <f aca="false">IF(G208&gt;=Inputs!$B$12,1,0)</f>
        <v>0</v>
      </c>
      <c r="T208" s="22" t="n">
        <f aca="false">IFERROR(SUMIFS(Flow_LGA_Month!$K:$K,Flow_LGA_Month!$A:$A,A208,Flow_LGA_Month!$B:$B,C208,Flow_LGA_Month!$C:$C,"&gt;="&amp;Inputs!$B$28,Flow_LGA_Month!$C:$C,"&lt;="&amp;Inputs!$B$29)/SUMIFS(Flow_LGA_Month!$N:$N,Flow_LGA_Month!$A:$A,A208,Flow_LGA_Month!$B:$B,C208,Flow_LGA_Month!$C:$C,"&gt;="&amp;Inputs!$B$28,Flow_LGA_Month!$C:$C,"&lt;="&amp;Inputs!$B$29),"")</f>
        <v>0</v>
      </c>
      <c r="U208" s="22" t="n">
        <f aca="false">IFERROR(SUMIFS(Flow_LGA_Month!$K:$K,Flow_LGA_Month!$A:$A,A208,Flow_LGA_Month!$B:$B,C208,Flow_LGA_Month!$C:$C,"&gt;="&amp;Inputs!$B$30,Flow_LGA_Month!$C:$C,"&lt;="&amp;Inputs!$B$31)/SUMIFS(Flow_LGA_Month!$N:$N,Flow_LGA_Month!$A:$A,A208,Flow_LGA_Month!$B:$B,C208,Flow_LGA_Month!$C:$C,"&gt;="&amp;Inputs!$B$30,Flow_LGA_Month!$C:$C,"&lt;="&amp;Inputs!$B$31),"")</f>
        <v>0</v>
      </c>
      <c r="V208" s="21" t="n">
        <f aca="false">IF(AND(ISNUMBER(T208),ISNUMBER(U208)),(T208-U208)*100,"")</f>
        <v>0</v>
      </c>
    </row>
    <row r="209" customFormat="false" ht="15" hidden="false" customHeight="false" outlineLevel="0" collapsed="false">
      <c r="A209" s="0" t="s">
        <v>10</v>
      </c>
      <c r="B209" s="0" t="n">
        <v>35300</v>
      </c>
      <c r="C209" s="0" t="s">
        <v>559</v>
      </c>
      <c r="D209" s="31" t="n">
        <v>77025</v>
      </c>
      <c r="E209" s="16" t="n">
        <v>12667</v>
      </c>
      <c r="F209" s="0" t="n">
        <v>5</v>
      </c>
      <c r="G209" s="16" t="n">
        <f aca="false">SUMIFS(Flow_LGA_Month!$N:$N,Flow_LGA_Month!$A:$A,A209,Flow_LGA_Month!$B:$B,C209,Flow_LGA_Month!$C:$C,"&gt;="&amp;IF(A209="NSW",Inputs!$B$18,Inputs!$B$19))</f>
        <v>259</v>
      </c>
      <c r="H209" s="16" t="n">
        <f aca="false">SUMIFS(Flow_LGA_Month!$K:$K,Flow_LGA_Month!$A:$A,A209,Flow_LGA_Month!$B:$B,C209,Flow_LGA_Month!$C:$C,"&gt;="&amp;IF(A209="NSW",Inputs!$B$18,Inputs!$B$19))</f>
        <v>9</v>
      </c>
      <c r="I209" s="16" t="str">
        <f aca="false">IF(A209="NSW",SUMIFS(Flow_LGA_Month!$L:$L,Flow_LGA_Month!$A:$A,A209,Flow_LGA_Month!$B:$B,C209,Flow_LGA_Month!$C:$C,"&gt;="&amp;IF(A209="NSW",Inputs!$B$18,Inputs!$B$19)),"n/a")</f>
        <v>n/a</v>
      </c>
      <c r="J209" s="22" t="n">
        <f aca="false">IF(G209&gt;0,H209/G209,"")</f>
        <v>0.0347490347490348</v>
      </c>
      <c r="K209" s="16" t="n">
        <f aca="false">SUMIFS(Flow_LGA_Month!$N:$N,Flow_LGA_Month!$A:$A,A209,Flow_LGA_Month!$B:$B,C209,Flow_LGA_Month!$C:$C,"&lt;="&amp;Inputs!$B$21)</f>
        <v>282</v>
      </c>
      <c r="L209" s="16" t="n">
        <f aca="false">SUMIFS(Flow_LGA_Month!$K:$K,Flow_LGA_Month!$A:$A,A209,Flow_LGA_Month!$B:$B,C209,Flow_LGA_Month!$C:$C,"&lt;="&amp;Inputs!$B$21)</f>
        <v>1</v>
      </c>
      <c r="M209" s="22" t="n">
        <f aca="false">IF(K209&gt;0,L209/K209,"")</f>
        <v>0.00354609929078014</v>
      </c>
      <c r="N209" s="21" t="n">
        <f aca="false">IF(AND(G209&gt;0,K209&gt;0),(J209-M209)*100,"")</f>
        <v>3.12029354582546</v>
      </c>
      <c r="O209" s="16" t="n">
        <f aca="false">IF(A209="NSW",SUMIFS(Stock_NSW_LGA!$J:$J,Stock_NSW_LGA!$A:$A,C209,Stock_NSW_LGA!$B:$B,Inputs!$B$22),SUMIFS(Stock_QLD_LGA!$D:$D,Stock_QLD_LGA!$A:$A,C209,Stock_QLD_LGA!$B:$B,Inputs!$B$23))</f>
        <v>25</v>
      </c>
      <c r="P209" s="16" t="str">
        <f aca="false">IF(A209="NSW",SUMIFS(Stock_NSW_LGA!$M:$M,Stock_NSW_LGA!$A:$A,C209,Stock_NSW_LGA!$B:$B,Inputs!$B$22),"n/a")</f>
        <v>n/a</v>
      </c>
      <c r="Q209" s="21" t="str">
        <f aca="false">IF(A209="NSW",IF(P209&gt;0,O209/P209*1000,""),"n/a")</f>
        <v>n/a</v>
      </c>
      <c r="R209" s="21" t="n">
        <f aca="false">O209/E209*1000</f>
        <v>1.97363227283493</v>
      </c>
      <c r="S209" s="8" t="n">
        <f aca="false">IF(G209&gt;=Inputs!$B$12,1,0)</f>
        <v>0</v>
      </c>
      <c r="T209" s="22" t="n">
        <f aca="false">IFERROR(SUMIFS(Flow_LGA_Month!$K:$K,Flow_LGA_Month!$A:$A,A209,Flow_LGA_Month!$B:$B,C209,Flow_LGA_Month!$C:$C,"&gt;="&amp;Inputs!$B$28,Flow_LGA_Month!$C:$C,"&lt;="&amp;Inputs!$B$29)/SUMIFS(Flow_LGA_Month!$N:$N,Flow_LGA_Month!$A:$A,A209,Flow_LGA_Month!$B:$B,C209,Flow_LGA_Month!$C:$C,"&gt;="&amp;Inputs!$B$28,Flow_LGA_Month!$C:$C,"&lt;="&amp;Inputs!$B$29),"")</f>
        <v>0.0625</v>
      </c>
      <c r="U209" s="22" t="n">
        <f aca="false">IFERROR(SUMIFS(Flow_LGA_Month!$K:$K,Flow_LGA_Month!$A:$A,A209,Flow_LGA_Month!$B:$B,C209,Flow_LGA_Month!$C:$C,"&gt;="&amp;Inputs!$B$30,Flow_LGA_Month!$C:$C,"&lt;="&amp;Inputs!$B$31)/SUMIFS(Flow_LGA_Month!$N:$N,Flow_LGA_Month!$A:$A,A209,Flow_LGA_Month!$B:$B,C209,Flow_LGA_Month!$C:$C,"&gt;="&amp;Inputs!$B$30,Flow_LGA_Month!$C:$C,"&lt;="&amp;Inputs!$B$31),"")</f>
        <v>0.012987012987013</v>
      </c>
      <c r="V209" s="21" t="n">
        <f aca="false">IF(AND(ISNUMBER(T209),ISNUMBER(U209)),(T209-U209)*100,"")</f>
        <v>4.9512987012987</v>
      </c>
    </row>
    <row r="210" customFormat="false" ht="15" hidden="false" customHeight="false" outlineLevel="0" collapsed="false">
      <c r="A210" s="0" t="s">
        <v>10</v>
      </c>
      <c r="B210" s="0" t="n">
        <v>37300</v>
      </c>
      <c r="C210" s="0" t="s">
        <v>560</v>
      </c>
      <c r="D210" s="31" t="n">
        <v>96818</v>
      </c>
      <c r="E210" s="16" t="n">
        <v>3008</v>
      </c>
      <c r="F210" s="0" t="n">
        <v>5</v>
      </c>
      <c r="G210" s="16" t="n">
        <f aca="false">SUMIFS(Flow_LGA_Month!$N:$N,Flow_LGA_Month!$A:$A,A210,Flow_LGA_Month!$B:$B,C210,Flow_LGA_Month!$C:$C,"&gt;="&amp;IF(A210="NSW",Inputs!$B$18,Inputs!$B$19))</f>
        <v>27</v>
      </c>
      <c r="H210" s="16" t="n">
        <f aca="false">SUMIFS(Flow_LGA_Month!$K:$K,Flow_LGA_Month!$A:$A,A210,Flow_LGA_Month!$B:$B,C210,Flow_LGA_Month!$C:$C,"&gt;="&amp;IF(A210="NSW",Inputs!$B$18,Inputs!$B$19))</f>
        <v>1</v>
      </c>
      <c r="I210" s="16" t="str">
        <f aca="false">IF(A210="NSW",SUMIFS(Flow_LGA_Month!$L:$L,Flow_LGA_Month!$A:$A,A210,Flow_LGA_Month!$B:$B,C210,Flow_LGA_Month!$C:$C,"&gt;="&amp;IF(A210="NSW",Inputs!$B$18,Inputs!$B$19)),"n/a")</f>
        <v>n/a</v>
      </c>
      <c r="J210" s="22" t="n">
        <f aca="false">IF(G210&gt;0,H210/G210,"")</f>
        <v>0.037037037037037</v>
      </c>
      <c r="K210" s="16" t="n">
        <f aca="false">SUMIFS(Flow_LGA_Month!$N:$N,Flow_LGA_Month!$A:$A,A210,Flow_LGA_Month!$B:$B,C210,Flow_LGA_Month!$C:$C,"&lt;="&amp;Inputs!$B$21)</f>
        <v>34</v>
      </c>
      <c r="L210" s="16" t="n">
        <f aca="false">SUMIFS(Flow_LGA_Month!$K:$K,Flow_LGA_Month!$A:$A,A210,Flow_LGA_Month!$B:$B,C210,Flow_LGA_Month!$C:$C,"&lt;="&amp;Inputs!$B$21)</f>
        <v>0</v>
      </c>
      <c r="M210" s="22" t="n">
        <f aca="false">IF(K210&gt;0,L210/K210,"")</f>
        <v>0</v>
      </c>
      <c r="N210" s="21" t="n">
        <f aca="false">IF(AND(G210&gt;0,K210&gt;0),(J210-M210)*100,"")</f>
        <v>3.7037037037037</v>
      </c>
      <c r="O210" s="16" t="n">
        <f aca="false">IF(A210="NSW",SUMIFS(Stock_NSW_LGA!$J:$J,Stock_NSW_LGA!$A:$A,C210,Stock_NSW_LGA!$B:$B,Inputs!$B$22),SUMIFS(Stock_QLD_LGA!$D:$D,Stock_QLD_LGA!$A:$A,C210,Stock_QLD_LGA!$B:$B,Inputs!$B$23))</f>
        <v>3</v>
      </c>
      <c r="P210" s="16" t="str">
        <f aca="false">IF(A210="NSW",SUMIFS(Stock_NSW_LGA!$M:$M,Stock_NSW_LGA!$A:$A,C210,Stock_NSW_LGA!$B:$B,Inputs!$B$22),"n/a")</f>
        <v>n/a</v>
      </c>
      <c r="Q210" s="21" t="str">
        <f aca="false">IF(A210="NSW",IF(P210&gt;0,O210/P210*1000,""),"n/a")</f>
        <v>n/a</v>
      </c>
      <c r="R210" s="21" t="n">
        <f aca="false">O210/E210*1000</f>
        <v>0.997340425531915</v>
      </c>
      <c r="S210" s="8" t="n">
        <f aca="false">IF(G210&gt;=Inputs!$B$12,1,0)</f>
        <v>0</v>
      </c>
      <c r="T210" s="22" t="n">
        <f aca="false">IFERROR(SUMIFS(Flow_LGA_Month!$K:$K,Flow_LGA_Month!$A:$A,A210,Flow_LGA_Month!$B:$B,C210,Flow_LGA_Month!$C:$C,"&gt;="&amp;Inputs!$B$28,Flow_LGA_Month!$C:$C,"&lt;="&amp;Inputs!$B$29)/SUMIFS(Flow_LGA_Month!$N:$N,Flow_LGA_Month!$A:$A,A210,Flow_LGA_Month!$B:$B,C210,Flow_LGA_Month!$C:$C,"&gt;="&amp;Inputs!$B$28,Flow_LGA_Month!$C:$C,"&lt;="&amp;Inputs!$B$29),"")</f>
        <v>0</v>
      </c>
      <c r="U210" s="22" t="n">
        <f aca="false">IFERROR(SUMIFS(Flow_LGA_Month!$K:$K,Flow_LGA_Month!$A:$A,A210,Flow_LGA_Month!$B:$B,C210,Flow_LGA_Month!$C:$C,"&gt;="&amp;Inputs!$B$30,Flow_LGA_Month!$C:$C,"&lt;="&amp;Inputs!$B$31)/SUMIFS(Flow_LGA_Month!$N:$N,Flow_LGA_Month!$A:$A,A210,Flow_LGA_Month!$B:$B,C210,Flow_LGA_Month!$C:$C,"&gt;="&amp;Inputs!$B$30,Flow_LGA_Month!$C:$C,"&lt;="&amp;Inputs!$B$31),"")</f>
        <v>0.0555555555555556</v>
      </c>
      <c r="V210" s="21" t="n">
        <f aca="false">IF(AND(ISNUMBER(T210),ISNUMBER(U210)),(T210-U210)*100,"")</f>
        <v>-5.55555555555556</v>
      </c>
    </row>
  </sheetData>
  <autoFilter ref="A4:V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1"/>
    <col collapsed="false" customWidth="true" hidden="false" outlineLevel="0" max="4" min="4" style="0" width="8"/>
    <col collapsed="false" customWidth="true" hidden="false" outlineLevel="0" max="5" min="5" style="0" width="11"/>
    <col collapsed="false" customWidth="true" hidden="false" outlineLevel="0" max="6" min="6" style="0" width="9"/>
    <col collapsed="false" customWidth="true" hidden="false" outlineLevel="0" max="8" min="7" style="0" width="11"/>
    <col collapsed="false" customWidth="true" hidden="false" outlineLevel="0" max="9" min="9" style="0" width="10"/>
    <col collapsed="false" customWidth="true" hidden="false" outlineLevel="0" max="11" min="10" style="0" width="11"/>
    <col collapsed="false" customWidth="true" hidden="false" outlineLevel="0" max="12" min="12" style="0" width="12"/>
    <col collapsed="false" customWidth="true" hidden="false" outlineLevel="0" max="13" min="13" style="0" width="13"/>
    <col collapsed="false" customWidth="true" hidden="false" outlineLevel="0" max="14" min="14" style="0" width="9"/>
    <col collapsed="false" customWidth="true" hidden="false" outlineLevel="0" max="15" min="15" style="0" width="34"/>
  </cols>
  <sheetData>
    <row r="1" customFormat="false" ht="17.35" hidden="false" customHeight="false" outlineLevel="0" collapsed="false">
      <c r="A1" s="1" t="s">
        <v>561</v>
      </c>
    </row>
    <row r="2" customFormat="false" ht="15" hidden="false" customHeight="false" outlineLevel="0" collapsed="false">
      <c r="A2" s="2" t="s">
        <v>562</v>
      </c>
    </row>
    <row r="4" customFormat="false" ht="42" hidden="false" customHeight="true" outlineLevel="0" collapsed="false">
      <c r="A4" s="4" t="s">
        <v>108</v>
      </c>
      <c r="B4" s="4" t="s">
        <v>110</v>
      </c>
      <c r="C4" s="4" t="s">
        <v>233</v>
      </c>
      <c r="D4" s="4" t="s">
        <v>70</v>
      </c>
      <c r="E4" s="4" t="s">
        <v>151</v>
      </c>
      <c r="F4" s="4" t="s">
        <v>563</v>
      </c>
      <c r="G4" s="4" t="s">
        <v>564</v>
      </c>
      <c r="H4" s="4" t="s">
        <v>234</v>
      </c>
      <c r="I4" s="4" t="s">
        <v>235</v>
      </c>
      <c r="J4" s="4" t="s">
        <v>236</v>
      </c>
      <c r="K4" s="4" t="s">
        <v>565</v>
      </c>
      <c r="L4" s="4" t="s">
        <v>566</v>
      </c>
      <c r="M4" s="4" t="s">
        <v>567</v>
      </c>
      <c r="N4" s="4" t="s">
        <v>351</v>
      </c>
      <c r="O4" s="4" t="s">
        <v>568</v>
      </c>
      <c r="P4" s="4" t="s">
        <v>569</v>
      </c>
      <c r="Q4" s="4" t="s">
        <v>152</v>
      </c>
      <c r="R4" s="4" t="s">
        <v>570</v>
      </c>
      <c r="S4" s="4" t="s">
        <v>153</v>
      </c>
    </row>
    <row r="5" customFormat="false" ht="15" hidden="false" customHeight="false" outlineLevel="0" collapsed="false">
      <c r="A5" s="0" t="n">
        <v>3000</v>
      </c>
      <c r="B5" s="31" t="n">
        <v>34511</v>
      </c>
      <c r="C5" s="16" t="n">
        <v>41355</v>
      </c>
      <c r="D5" s="0" t="n">
        <v>1</v>
      </c>
      <c r="E5" s="16" t="n">
        <f aca="false">SUMIFS(VIC_Postcode_Qtr!$D:$D,VIC_Postcode_Qtr!$A:$A,A5,VIC_Postcode_Qtr!$B:$B,Inputs!$B$24)</f>
        <v>23381</v>
      </c>
      <c r="F5" s="16" t="n">
        <f aca="false">SUMIFS(VIC_Postcode_Qtr!$E:$E,VIC_Postcode_Qtr!$A:$A,A5,VIC_Postcode_Qtr!$B:$B,Inputs!$B$24)</f>
        <v>2217</v>
      </c>
      <c r="G5" s="21" t="n">
        <f aca="false">IF(E5&gt;0,F5/E5*1000,"")</f>
        <v>94.820580813481</v>
      </c>
      <c r="H5" s="16" t="n">
        <f aca="false">SUMIFS(VIC_Postcode_Qtr!$G:$G,VIC_Postcode_Qtr!$A:$A,A5,VIC_Postcode_Qtr!$B:$B,Inputs!$B$24)</f>
        <v>4685</v>
      </c>
      <c r="I5" s="16" t="n">
        <f aca="false">SUMIFS(VIC_Postcode_Qtr!$H:$H,VIC_Postcode_Qtr!$A:$A,A5,VIC_Postcode_Qtr!$B:$B,Inputs!$B$24)</f>
        <v>1201</v>
      </c>
      <c r="J5" s="22" t="n">
        <f aca="false">IF(H5&gt;0,I5/H5,"")</f>
        <v>0.256350053361793</v>
      </c>
      <c r="K5" s="16" t="n">
        <f aca="false">SUMIFS(VIC_Postcode_Qtr!$E:$E,VIC_Postcode_Qtr!$A:$A,A5,VIC_Postcode_Qtr!$B:$B,Inputs!$B$25)</f>
        <v>1462</v>
      </c>
      <c r="L5" s="16" t="n">
        <f aca="false">SUMIFS(VIC_Postcode_Qtr!$D:$D,VIC_Postcode_Qtr!$A:$A,A5,VIC_Postcode_Qtr!$B:$B,Inputs!$B$25)</f>
        <v>23264</v>
      </c>
      <c r="M5" s="21" t="n">
        <f aca="false">IF(L5&gt;0,(F5-K5)/L5*1000,"")</f>
        <v>32.4535763411279</v>
      </c>
      <c r="N5" s="8" t="n">
        <f aca="false">IF(AND(H5&gt;=Inputs!$B$13,C5&gt;=500),1,0)</f>
        <v>1</v>
      </c>
      <c r="O5" s="8" t="s">
        <v>571</v>
      </c>
      <c r="P5" s="16" t="n">
        <f aca="false">F5-SUMIFS(VIC_Postcode_Qtr!$E:$E,VIC_Postcode_Qtr!$A:$A,A5,VIC_Postcode_Qtr!$B:$B,EDATE(Inputs!$B$24,-3))</f>
        <v>370</v>
      </c>
      <c r="Q5" s="21" t="n">
        <f aca="false">IF(E5&gt;0,P5/E5*1000,"")</f>
        <v>15.8248150207433</v>
      </c>
      <c r="R5" s="16" t="n">
        <f aca="false">SUMIFS(VIC_Postcode_Qtr!$E:$E,VIC_Postcode_Qtr!$A:$A,A5,VIC_Postcode_Qtr!$B:$B,EDATE(Inputs!$B$24,-12))-SUMIFS(VIC_Postcode_Qtr!$E:$E,VIC_Postcode_Qtr!$A:$A,A5,VIC_Postcode_Qtr!$B:$B,EDATE(Inputs!$B$24,-15))</f>
        <v>141</v>
      </c>
      <c r="S5" s="21" t="n">
        <f aca="false">IF(L5&gt;0,R5/L5*1000,"")</f>
        <v>6.06086657496561</v>
      </c>
    </row>
    <row r="6" customFormat="false" ht="15" hidden="false" customHeight="false" outlineLevel="0" collapsed="false">
      <c r="A6" s="0" t="n">
        <v>3053</v>
      </c>
      <c r="B6" s="31" t="n">
        <v>37313</v>
      </c>
      <c r="C6" s="16" t="n">
        <v>12914</v>
      </c>
      <c r="D6" s="0" t="n">
        <v>1</v>
      </c>
      <c r="E6" s="16" t="n">
        <f aca="false">SUMIFS(VIC_Postcode_Qtr!$D:$D,VIC_Postcode_Qtr!$A:$A,A6,VIC_Postcode_Qtr!$B:$B,Inputs!$B$24)</f>
        <v>5930</v>
      </c>
      <c r="F6" s="16" t="n">
        <f aca="false">SUMIFS(VIC_Postcode_Qtr!$E:$E,VIC_Postcode_Qtr!$A:$A,A6,VIC_Postcode_Qtr!$B:$B,Inputs!$B$24)</f>
        <v>156</v>
      </c>
      <c r="G6" s="21" t="n">
        <f aca="false">IF(E6&gt;0,F6/E6*1000,"")</f>
        <v>26.3069139966273</v>
      </c>
      <c r="H6" s="16" t="n">
        <f aca="false">SUMIFS(VIC_Postcode_Qtr!$G:$G,VIC_Postcode_Qtr!$A:$A,A6,VIC_Postcode_Qtr!$B:$B,Inputs!$B$24)</f>
        <v>430</v>
      </c>
      <c r="I6" s="16" t="n">
        <f aca="false">SUMIFS(VIC_Postcode_Qtr!$H:$H,VIC_Postcode_Qtr!$A:$A,A6,VIC_Postcode_Qtr!$B:$B,Inputs!$B$24)</f>
        <v>61</v>
      </c>
      <c r="J6" s="22" t="n">
        <f aca="false">IF(H6&gt;0,I6/H6,"")</f>
        <v>0.141860465116279</v>
      </c>
      <c r="K6" s="16" t="n">
        <f aca="false">SUMIFS(VIC_Postcode_Qtr!$E:$E,VIC_Postcode_Qtr!$A:$A,A6,VIC_Postcode_Qtr!$B:$B,Inputs!$B$25)</f>
        <v>100</v>
      </c>
      <c r="L6" s="16" t="n">
        <f aca="false">SUMIFS(VIC_Postcode_Qtr!$D:$D,VIC_Postcode_Qtr!$A:$A,A6,VIC_Postcode_Qtr!$B:$B,Inputs!$B$25)</f>
        <v>5850</v>
      </c>
      <c r="M6" s="21" t="n">
        <f aca="false">IF(L6&gt;0,(F6-K6)/L6*1000,"")</f>
        <v>9.57264957264957</v>
      </c>
      <c r="N6" s="8" t="n">
        <f aca="false">IF(AND(H6&gt;=Inputs!$B$13,C6&gt;=500),1,0)</f>
        <v>1</v>
      </c>
      <c r="O6" s="8" t="s">
        <v>572</v>
      </c>
      <c r="P6" s="16" t="n">
        <f aca="false">F6-SUMIFS(VIC_Postcode_Qtr!$E:$E,VIC_Postcode_Qtr!$A:$A,A6,VIC_Postcode_Qtr!$B:$B,EDATE(Inputs!$B$24,-3))</f>
        <v>26</v>
      </c>
      <c r="Q6" s="21" t="n">
        <f aca="false">IF(E6&gt;0,P6/E6*1000,"")</f>
        <v>4.38448566610455</v>
      </c>
      <c r="R6" s="16" t="n">
        <f aca="false">SUMIFS(VIC_Postcode_Qtr!$E:$E,VIC_Postcode_Qtr!$A:$A,A6,VIC_Postcode_Qtr!$B:$B,EDATE(Inputs!$B$24,-12))-SUMIFS(VIC_Postcode_Qtr!$E:$E,VIC_Postcode_Qtr!$A:$A,A6,VIC_Postcode_Qtr!$B:$B,EDATE(Inputs!$B$24,-15))</f>
        <v>10</v>
      </c>
      <c r="S6" s="21" t="n">
        <f aca="false">IF(L6&gt;0,R6/L6*1000,"")</f>
        <v>1.70940170940171</v>
      </c>
    </row>
    <row r="7" customFormat="false" ht="15" hidden="false" customHeight="false" outlineLevel="0" collapsed="false">
      <c r="A7" s="0" t="n">
        <v>3168</v>
      </c>
      <c r="B7" s="31" t="n">
        <v>41300</v>
      </c>
      <c r="C7" s="16" t="n">
        <v>15553</v>
      </c>
      <c r="D7" s="0" t="n">
        <v>1</v>
      </c>
      <c r="E7" s="16" t="n">
        <f aca="false">SUMIFS(VIC_Postcode_Qtr!$D:$D,VIC_Postcode_Qtr!$A:$A,A7,VIC_Postcode_Qtr!$B:$B,Inputs!$B$24)</f>
        <v>18804</v>
      </c>
      <c r="F7" s="16" t="n">
        <f aca="false">SUMIFS(VIC_Postcode_Qtr!$E:$E,VIC_Postcode_Qtr!$A:$A,A7,VIC_Postcode_Qtr!$B:$B,Inputs!$B$24)</f>
        <v>543</v>
      </c>
      <c r="G7" s="21" t="n">
        <f aca="false">IF(E7&gt;0,F7/E7*1000,"")</f>
        <v>28.8768347160179</v>
      </c>
      <c r="H7" s="16" t="n">
        <f aca="false">SUMIFS(VIC_Postcode_Qtr!$G:$G,VIC_Postcode_Qtr!$A:$A,A7,VIC_Postcode_Qtr!$B:$B,Inputs!$B$24)</f>
        <v>1893</v>
      </c>
      <c r="I7" s="16" t="n">
        <f aca="false">SUMIFS(VIC_Postcode_Qtr!$H:$H,VIC_Postcode_Qtr!$A:$A,A7,VIC_Postcode_Qtr!$B:$B,Inputs!$B$24)</f>
        <v>167</v>
      </c>
      <c r="J7" s="22" t="n">
        <f aca="false">IF(H7&gt;0,I7/H7,"")</f>
        <v>0.0882197569994717</v>
      </c>
      <c r="K7" s="16" t="n">
        <f aca="false">SUMIFS(VIC_Postcode_Qtr!$E:$E,VIC_Postcode_Qtr!$A:$A,A7,VIC_Postcode_Qtr!$B:$B,Inputs!$B$25)</f>
        <v>407</v>
      </c>
      <c r="L7" s="16" t="n">
        <f aca="false">SUMIFS(VIC_Postcode_Qtr!$D:$D,VIC_Postcode_Qtr!$A:$A,A7,VIC_Postcode_Qtr!$B:$B,Inputs!$B$25)</f>
        <v>19109</v>
      </c>
      <c r="M7" s="21" t="n">
        <f aca="false">IF(L7&gt;0,(F7-K7)/L7*1000,"")</f>
        <v>7.11706525720865</v>
      </c>
      <c r="N7" s="8" t="n">
        <f aca="false">IF(AND(H7&gt;=Inputs!$B$13,C7&gt;=500),1,0)</f>
        <v>1</v>
      </c>
      <c r="O7" s="8" t="s">
        <v>573</v>
      </c>
      <c r="P7" s="16" t="n">
        <f aca="false">F7-SUMIFS(VIC_Postcode_Qtr!$E:$E,VIC_Postcode_Qtr!$A:$A,A7,VIC_Postcode_Qtr!$B:$B,EDATE(Inputs!$B$24,-3))</f>
        <v>48</v>
      </c>
      <c r="Q7" s="21" t="n">
        <f aca="false">IF(E7&gt;0,P7/E7*1000,"")</f>
        <v>2.55264837268666</v>
      </c>
      <c r="R7" s="16" t="n">
        <f aca="false">SUMIFS(VIC_Postcode_Qtr!$E:$E,VIC_Postcode_Qtr!$A:$A,A7,VIC_Postcode_Qtr!$B:$B,EDATE(Inputs!$B$24,-12))-SUMIFS(VIC_Postcode_Qtr!$E:$E,VIC_Postcode_Qtr!$A:$A,A7,VIC_Postcode_Qtr!$B:$B,EDATE(Inputs!$B$24,-15))</f>
        <v>39</v>
      </c>
      <c r="S7" s="21" t="n">
        <f aca="false">IF(L7&gt;0,R7/L7*1000,"")</f>
        <v>2.04092312522895</v>
      </c>
    </row>
    <row r="8" customFormat="false" ht="15" hidden="false" customHeight="false" outlineLevel="0" collapsed="false">
      <c r="A8" s="0" t="n">
        <v>3048</v>
      </c>
      <c r="B8" s="31" t="n">
        <v>42897</v>
      </c>
      <c r="C8" s="16" t="n">
        <v>8082</v>
      </c>
      <c r="D8" s="0" t="n">
        <v>1</v>
      </c>
      <c r="E8" s="16" t="n">
        <f aca="false">SUMIFS(VIC_Postcode_Qtr!$D:$D,VIC_Postcode_Qtr!$A:$A,A8,VIC_Postcode_Qtr!$B:$B,Inputs!$B$24)</f>
        <v>13038</v>
      </c>
      <c r="F8" s="16" t="n">
        <f aca="false">SUMIFS(VIC_Postcode_Qtr!$E:$E,VIC_Postcode_Qtr!$A:$A,A8,VIC_Postcode_Qtr!$B:$B,Inputs!$B$24)</f>
        <v>111</v>
      </c>
      <c r="G8" s="21" t="n">
        <f aca="false">IF(E8&gt;0,F8/E8*1000,"")</f>
        <v>8.51357570179475</v>
      </c>
      <c r="H8" s="16" t="n">
        <f aca="false">SUMIFS(VIC_Postcode_Qtr!$G:$G,VIC_Postcode_Qtr!$A:$A,A8,VIC_Postcode_Qtr!$B:$B,Inputs!$B$24)</f>
        <v>509</v>
      </c>
      <c r="I8" s="16" t="n">
        <f aca="false">SUMIFS(VIC_Postcode_Qtr!$H:$H,VIC_Postcode_Qtr!$A:$A,A8,VIC_Postcode_Qtr!$B:$B,Inputs!$B$24)</f>
        <v>50</v>
      </c>
      <c r="J8" s="22" t="n">
        <f aca="false">IF(H8&gt;0,I8/H8,"")</f>
        <v>0.0982318271119843</v>
      </c>
      <c r="K8" s="16" t="n">
        <f aca="false">SUMIFS(VIC_Postcode_Qtr!$E:$E,VIC_Postcode_Qtr!$A:$A,A8,VIC_Postcode_Qtr!$B:$B,Inputs!$B$25)</f>
        <v>69</v>
      </c>
      <c r="L8" s="16" t="n">
        <f aca="false">SUMIFS(VIC_Postcode_Qtr!$D:$D,VIC_Postcode_Qtr!$A:$A,A8,VIC_Postcode_Qtr!$B:$B,Inputs!$B$25)</f>
        <v>13017</v>
      </c>
      <c r="M8" s="21" t="n">
        <f aca="false">IF(L8&gt;0,(F8-K8)/L8*1000,"")</f>
        <v>3.22654989628947</v>
      </c>
      <c r="N8" s="8" t="n">
        <f aca="false">IF(AND(H8&gt;=Inputs!$B$13,C8&gt;=500),1,0)</f>
        <v>1</v>
      </c>
      <c r="O8" s="8" t="s">
        <v>574</v>
      </c>
      <c r="P8" s="16" t="n">
        <f aca="false">F8-SUMIFS(VIC_Postcode_Qtr!$E:$E,VIC_Postcode_Qtr!$A:$A,A8,VIC_Postcode_Qtr!$B:$B,EDATE(Inputs!$B$24,-3))</f>
        <v>9</v>
      </c>
      <c r="Q8" s="21" t="n">
        <f aca="false">IF(E8&gt;0,P8/E8*1000,"")</f>
        <v>0.690289921767142</v>
      </c>
      <c r="R8" s="16" t="n">
        <f aca="false">SUMIFS(VIC_Postcode_Qtr!$E:$E,VIC_Postcode_Qtr!$A:$A,A8,VIC_Postcode_Qtr!$B:$B,EDATE(Inputs!$B$24,-12))-SUMIFS(VIC_Postcode_Qtr!$E:$E,VIC_Postcode_Qtr!$A:$A,A8,VIC_Postcode_Qtr!$B:$B,EDATE(Inputs!$B$24,-15))</f>
        <v>8</v>
      </c>
      <c r="S8" s="21" t="n">
        <f aca="false">IF(L8&gt;0,R8/L8*1000,"")</f>
        <v>0.614580932626565</v>
      </c>
    </row>
    <row r="9" customFormat="false" ht="15" hidden="false" customHeight="false" outlineLevel="0" collapsed="false">
      <c r="A9" s="0" t="n">
        <v>3047</v>
      </c>
      <c r="B9" s="31" t="n">
        <v>43387</v>
      </c>
      <c r="C9" s="16" t="n">
        <v>10852</v>
      </c>
      <c r="D9" s="0" t="n">
        <v>1</v>
      </c>
      <c r="E9" s="16" t="n">
        <f aca="false">SUMIFS(VIC_Postcode_Qtr!$D:$D,VIC_Postcode_Qtr!$A:$A,A9,VIC_Postcode_Qtr!$B:$B,Inputs!$B$24)</f>
        <v>15356</v>
      </c>
      <c r="F9" s="16" t="n">
        <f aca="false">SUMIFS(VIC_Postcode_Qtr!$E:$E,VIC_Postcode_Qtr!$A:$A,A9,VIC_Postcode_Qtr!$B:$B,Inputs!$B$24)</f>
        <v>132</v>
      </c>
      <c r="G9" s="21" t="n">
        <f aca="false">IF(E9&gt;0,F9/E9*1000,"")</f>
        <v>8.59598853868195</v>
      </c>
      <c r="H9" s="16" t="n">
        <f aca="false">SUMIFS(VIC_Postcode_Qtr!$G:$G,VIC_Postcode_Qtr!$A:$A,A9,VIC_Postcode_Qtr!$B:$B,Inputs!$B$24)</f>
        <v>769</v>
      </c>
      <c r="I9" s="16" t="n">
        <f aca="false">SUMIFS(VIC_Postcode_Qtr!$H:$H,VIC_Postcode_Qtr!$A:$A,A9,VIC_Postcode_Qtr!$B:$B,Inputs!$B$24)</f>
        <v>60</v>
      </c>
      <c r="J9" s="22" t="n">
        <f aca="false">IF(H9&gt;0,I9/H9,"")</f>
        <v>0.0780234070221066</v>
      </c>
      <c r="K9" s="16" t="n">
        <f aca="false">SUMIFS(VIC_Postcode_Qtr!$E:$E,VIC_Postcode_Qtr!$A:$A,A9,VIC_Postcode_Qtr!$B:$B,Inputs!$B$25)</f>
        <v>64</v>
      </c>
      <c r="L9" s="16" t="n">
        <f aca="false">SUMIFS(VIC_Postcode_Qtr!$D:$D,VIC_Postcode_Qtr!$A:$A,A9,VIC_Postcode_Qtr!$B:$B,Inputs!$B$25)</f>
        <v>15144</v>
      </c>
      <c r="M9" s="21" t="n">
        <f aca="false">IF(L9&gt;0,(F9-K9)/L9*1000,"")</f>
        <v>4.49022715266772</v>
      </c>
      <c r="N9" s="8" t="n">
        <f aca="false">IF(AND(H9&gt;=Inputs!$B$13,C9&gt;=500),1,0)</f>
        <v>1</v>
      </c>
      <c r="O9" s="8" t="s">
        <v>575</v>
      </c>
      <c r="P9" s="16" t="n">
        <f aca="false">F9-SUMIFS(VIC_Postcode_Qtr!$E:$E,VIC_Postcode_Qtr!$A:$A,A9,VIC_Postcode_Qtr!$B:$B,EDATE(Inputs!$B$24,-3))</f>
        <v>21</v>
      </c>
      <c r="Q9" s="21" t="n">
        <f aca="false">IF(E9&gt;0,P9/E9*1000,"")</f>
        <v>1.36754363115395</v>
      </c>
      <c r="R9" s="16" t="n">
        <f aca="false">SUMIFS(VIC_Postcode_Qtr!$E:$E,VIC_Postcode_Qtr!$A:$A,A9,VIC_Postcode_Qtr!$B:$B,EDATE(Inputs!$B$24,-12))-SUMIFS(VIC_Postcode_Qtr!$E:$E,VIC_Postcode_Qtr!$A:$A,A9,VIC_Postcode_Qtr!$B:$B,EDATE(Inputs!$B$24,-15))</f>
        <v>3</v>
      </c>
      <c r="S9" s="21" t="n">
        <f aca="false">IF(L9&gt;0,R9/L9*1000,"")</f>
        <v>0.198098256735341</v>
      </c>
    </row>
    <row r="10" customFormat="false" ht="15" hidden="false" customHeight="false" outlineLevel="0" collapsed="false">
      <c r="A10" s="0" t="n">
        <v>3909</v>
      </c>
      <c r="B10" s="31" t="n">
        <v>43858</v>
      </c>
      <c r="C10" s="16" t="n">
        <v>4515</v>
      </c>
      <c r="D10" s="0" t="n">
        <v>1</v>
      </c>
      <c r="E10" s="16" t="n">
        <f aca="false">SUMIFS(VIC_Postcode_Qtr!$D:$D,VIC_Postcode_Qtr!$A:$A,A10,VIC_Postcode_Qtr!$B:$B,Inputs!$B$24)</f>
        <v>8323</v>
      </c>
      <c r="F10" s="16" t="n">
        <f aca="false">SUMIFS(VIC_Postcode_Qtr!$E:$E,VIC_Postcode_Qtr!$A:$A,A10,VIC_Postcode_Qtr!$B:$B,Inputs!$B$24)</f>
        <v>46</v>
      </c>
      <c r="G10" s="21" t="n">
        <f aca="false">IF(E10&gt;0,F10/E10*1000,"")</f>
        <v>5.52685329808963</v>
      </c>
      <c r="H10" s="16" t="n">
        <f aca="false">SUMIFS(VIC_Postcode_Qtr!$G:$G,VIC_Postcode_Qtr!$A:$A,A10,VIC_Postcode_Qtr!$B:$B,Inputs!$B$24)</f>
        <v>369</v>
      </c>
      <c r="I10" s="16" t="n">
        <f aca="false">SUMIFS(VIC_Postcode_Qtr!$H:$H,VIC_Postcode_Qtr!$A:$A,A10,VIC_Postcode_Qtr!$B:$B,Inputs!$B$24)</f>
        <v>19</v>
      </c>
      <c r="J10" s="22" t="n">
        <f aca="false">IF(H10&gt;0,I10/H10,"")</f>
        <v>0.0514905149051491</v>
      </c>
      <c r="K10" s="16" t="n">
        <f aca="false">SUMIFS(VIC_Postcode_Qtr!$E:$E,VIC_Postcode_Qtr!$A:$A,A10,VIC_Postcode_Qtr!$B:$B,Inputs!$B$25)</f>
        <v>30</v>
      </c>
      <c r="L10" s="16" t="n">
        <f aca="false">SUMIFS(VIC_Postcode_Qtr!$D:$D,VIC_Postcode_Qtr!$A:$A,A10,VIC_Postcode_Qtr!$B:$B,Inputs!$B$25)</f>
        <v>8310</v>
      </c>
      <c r="M10" s="21" t="n">
        <f aca="false">IF(L10&gt;0,(F10-K10)/L10*1000,"")</f>
        <v>1.92539109506619</v>
      </c>
      <c r="N10" s="8" t="n">
        <f aca="false">IF(AND(H10&gt;=Inputs!$B$13,C10&gt;=500),1,0)</f>
        <v>1</v>
      </c>
      <c r="O10" s="8" t="s">
        <v>576</v>
      </c>
      <c r="P10" s="16" t="n">
        <f aca="false">F10-SUMIFS(VIC_Postcode_Qtr!$E:$E,VIC_Postcode_Qtr!$A:$A,A10,VIC_Postcode_Qtr!$B:$B,EDATE(Inputs!$B$24,-3))</f>
        <v>10</v>
      </c>
      <c r="Q10" s="21" t="n">
        <f aca="false">IF(E10&gt;0,P10/E10*1000,"")</f>
        <v>1.20148984741079</v>
      </c>
      <c r="R10" s="16" t="n">
        <f aca="false">SUMIFS(VIC_Postcode_Qtr!$E:$E,VIC_Postcode_Qtr!$A:$A,A10,VIC_Postcode_Qtr!$B:$B,EDATE(Inputs!$B$24,-12))-SUMIFS(VIC_Postcode_Qtr!$E:$E,VIC_Postcode_Qtr!$A:$A,A10,VIC_Postcode_Qtr!$B:$B,EDATE(Inputs!$B$24,-15))</f>
        <v>0</v>
      </c>
      <c r="S10" s="21" t="n">
        <f aca="false">IF(L10&gt;0,R10/L10*1000,"")</f>
        <v>0</v>
      </c>
    </row>
    <row r="11" customFormat="false" ht="15" hidden="false" customHeight="false" outlineLevel="0" collapsed="false">
      <c r="A11" s="0" t="n">
        <v>3171</v>
      </c>
      <c r="B11" s="31" t="n">
        <v>44228</v>
      </c>
      <c r="C11" s="16" t="n">
        <v>13924</v>
      </c>
      <c r="D11" s="0" t="n">
        <v>1</v>
      </c>
      <c r="E11" s="16" t="n">
        <f aca="false">SUMIFS(VIC_Postcode_Qtr!$D:$D,VIC_Postcode_Qtr!$A:$A,A11,VIC_Postcode_Qtr!$B:$B,Inputs!$B$24)</f>
        <v>17312</v>
      </c>
      <c r="F11" s="16" t="n">
        <f aca="false">SUMIFS(VIC_Postcode_Qtr!$E:$E,VIC_Postcode_Qtr!$A:$A,A11,VIC_Postcode_Qtr!$B:$B,Inputs!$B$24)</f>
        <v>418</v>
      </c>
      <c r="G11" s="21" t="n">
        <f aca="false">IF(E11&gt;0,F11/E11*1000,"")</f>
        <v>24.145101663586</v>
      </c>
      <c r="H11" s="16" t="n">
        <f aca="false">SUMIFS(VIC_Postcode_Qtr!$G:$G,VIC_Postcode_Qtr!$A:$A,A11,VIC_Postcode_Qtr!$B:$B,Inputs!$B$24)</f>
        <v>962</v>
      </c>
      <c r="I11" s="16" t="n">
        <f aca="false">SUMIFS(VIC_Postcode_Qtr!$H:$H,VIC_Postcode_Qtr!$A:$A,A11,VIC_Postcode_Qtr!$B:$B,Inputs!$B$24)</f>
        <v>167</v>
      </c>
      <c r="J11" s="22" t="n">
        <f aca="false">IF(H11&gt;0,I11/H11,"")</f>
        <v>0.173596673596674</v>
      </c>
      <c r="K11" s="16" t="n">
        <f aca="false">SUMIFS(VIC_Postcode_Qtr!$E:$E,VIC_Postcode_Qtr!$A:$A,A11,VIC_Postcode_Qtr!$B:$B,Inputs!$B$25)</f>
        <v>260</v>
      </c>
      <c r="L11" s="16" t="n">
        <f aca="false">SUMIFS(VIC_Postcode_Qtr!$D:$D,VIC_Postcode_Qtr!$A:$A,A11,VIC_Postcode_Qtr!$B:$B,Inputs!$B$25)</f>
        <v>17397</v>
      </c>
      <c r="M11" s="21" t="n">
        <f aca="false">IF(L11&gt;0,(F11-K11)/L11*1000,"")</f>
        <v>9.08202563660401</v>
      </c>
      <c r="N11" s="8" t="n">
        <f aca="false">IF(AND(H11&gt;=Inputs!$B$13,C11&gt;=500),1,0)</f>
        <v>1</v>
      </c>
      <c r="O11" s="8" t="s">
        <v>577</v>
      </c>
      <c r="P11" s="16" t="n">
        <f aca="false">F11-SUMIFS(VIC_Postcode_Qtr!$E:$E,VIC_Postcode_Qtr!$A:$A,A11,VIC_Postcode_Qtr!$B:$B,EDATE(Inputs!$B$24,-3))</f>
        <v>48</v>
      </c>
      <c r="Q11" s="21" t="n">
        <f aca="false">IF(E11&gt;0,P11/E11*1000,"")</f>
        <v>2.77264325323475</v>
      </c>
      <c r="R11" s="16" t="n">
        <f aca="false">SUMIFS(VIC_Postcode_Qtr!$E:$E,VIC_Postcode_Qtr!$A:$A,A11,VIC_Postcode_Qtr!$B:$B,EDATE(Inputs!$B$24,-12))-SUMIFS(VIC_Postcode_Qtr!$E:$E,VIC_Postcode_Qtr!$A:$A,A11,VIC_Postcode_Qtr!$B:$B,EDATE(Inputs!$B$24,-15))</f>
        <v>17</v>
      </c>
      <c r="S11" s="21" t="n">
        <f aca="false">IF(L11&gt;0,R11/L11*1000,"")</f>
        <v>0.97717997355866</v>
      </c>
    </row>
    <row r="12" customFormat="false" ht="15" hidden="false" customHeight="false" outlineLevel="0" collapsed="false">
      <c r="A12" s="0" t="n">
        <v>3922</v>
      </c>
      <c r="B12" s="31" t="n">
        <v>44874</v>
      </c>
      <c r="C12" s="16" t="n">
        <v>5833</v>
      </c>
      <c r="D12" s="0" t="n">
        <v>1</v>
      </c>
      <c r="E12" s="16" t="n">
        <f aca="false">SUMIFS(VIC_Postcode_Qtr!$D:$D,VIC_Postcode_Qtr!$A:$A,A12,VIC_Postcode_Qtr!$B:$B,Inputs!$B$24)</f>
        <v>10820</v>
      </c>
      <c r="F12" s="16" t="n">
        <f aca="false">SUMIFS(VIC_Postcode_Qtr!$E:$E,VIC_Postcode_Qtr!$A:$A,A12,VIC_Postcode_Qtr!$B:$B,Inputs!$B$24)</f>
        <v>163</v>
      </c>
      <c r="G12" s="21" t="n">
        <f aca="false">IF(E12&gt;0,F12/E12*1000,"")</f>
        <v>15.0646950092421</v>
      </c>
      <c r="H12" s="16" t="n">
        <f aca="false">SUMIFS(VIC_Postcode_Qtr!$G:$G,VIC_Postcode_Qtr!$A:$A,A12,VIC_Postcode_Qtr!$B:$B,Inputs!$B$24)</f>
        <v>554</v>
      </c>
      <c r="I12" s="16" t="n">
        <f aca="false">SUMIFS(VIC_Postcode_Qtr!$H:$H,VIC_Postcode_Qtr!$A:$A,A12,VIC_Postcode_Qtr!$B:$B,Inputs!$B$24)</f>
        <v>67</v>
      </c>
      <c r="J12" s="22" t="n">
        <f aca="false">IF(H12&gt;0,I12/H12,"")</f>
        <v>0.120938628158845</v>
      </c>
      <c r="K12" s="16" t="n">
        <f aca="false">SUMIFS(VIC_Postcode_Qtr!$E:$E,VIC_Postcode_Qtr!$A:$A,A12,VIC_Postcode_Qtr!$B:$B,Inputs!$B$25)</f>
        <v>93</v>
      </c>
      <c r="L12" s="16" t="n">
        <f aca="false">SUMIFS(VIC_Postcode_Qtr!$D:$D,VIC_Postcode_Qtr!$A:$A,A12,VIC_Postcode_Qtr!$B:$B,Inputs!$B$25)</f>
        <v>10584</v>
      </c>
      <c r="M12" s="21" t="n">
        <f aca="false">IF(L12&gt;0,(F12-K12)/L12*1000,"")</f>
        <v>6.61375661375661</v>
      </c>
      <c r="N12" s="8" t="n">
        <f aca="false">IF(AND(H12&gt;=Inputs!$B$13,C12&gt;=500),1,0)</f>
        <v>1</v>
      </c>
      <c r="O12" s="8" t="s">
        <v>578</v>
      </c>
      <c r="P12" s="16" t="n">
        <f aca="false">F12-SUMIFS(VIC_Postcode_Qtr!$E:$E,VIC_Postcode_Qtr!$A:$A,A12,VIC_Postcode_Qtr!$B:$B,EDATE(Inputs!$B$24,-3))</f>
        <v>32</v>
      </c>
      <c r="Q12" s="21" t="n">
        <f aca="false">IF(E12&gt;0,P12/E12*1000,"")</f>
        <v>2.95748613678373</v>
      </c>
      <c r="R12" s="16" t="n">
        <f aca="false">SUMIFS(VIC_Postcode_Qtr!$E:$E,VIC_Postcode_Qtr!$A:$A,A12,VIC_Postcode_Qtr!$B:$B,EDATE(Inputs!$B$24,-12))-SUMIFS(VIC_Postcode_Qtr!$E:$E,VIC_Postcode_Qtr!$A:$A,A12,VIC_Postcode_Qtr!$B:$B,EDATE(Inputs!$B$24,-15))</f>
        <v>4</v>
      </c>
      <c r="S12" s="21" t="n">
        <f aca="false">IF(L12&gt;0,R12/L12*1000,"")</f>
        <v>0.377928949357521</v>
      </c>
    </row>
    <row r="13" customFormat="false" ht="15" hidden="false" customHeight="false" outlineLevel="0" collapsed="false">
      <c r="A13" s="0" t="n">
        <v>3128</v>
      </c>
      <c r="B13" s="31" t="n">
        <v>45047</v>
      </c>
      <c r="C13" s="16" t="n">
        <v>16292</v>
      </c>
      <c r="D13" s="0" t="n">
        <v>1</v>
      </c>
      <c r="E13" s="16" t="n">
        <f aca="false">SUMIFS(VIC_Postcode_Qtr!$D:$D,VIC_Postcode_Qtr!$A:$A,A13,VIC_Postcode_Qtr!$B:$B,Inputs!$B$24)</f>
        <v>15880</v>
      </c>
      <c r="F13" s="16" t="n">
        <f aca="false">SUMIFS(VIC_Postcode_Qtr!$E:$E,VIC_Postcode_Qtr!$A:$A,A13,VIC_Postcode_Qtr!$B:$B,Inputs!$B$24)</f>
        <v>641</v>
      </c>
      <c r="G13" s="21" t="n">
        <f aca="false">IF(E13&gt;0,F13/E13*1000,"")</f>
        <v>40.3652392947103</v>
      </c>
      <c r="H13" s="16" t="n">
        <f aca="false">SUMIFS(VIC_Postcode_Qtr!$G:$G,VIC_Postcode_Qtr!$A:$A,A13,VIC_Postcode_Qtr!$B:$B,Inputs!$B$24)</f>
        <v>1337</v>
      </c>
      <c r="I13" s="16" t="n">
        <f aca="false">SUMIFS(VIC_Postcode_Qtr!$H:$H,VIC_Postcode_Qtr!$A:$A,A13,VIC_Postcode_Qtr!$B:$B,Inputs!$B$24)</f>
        <v>277</v>
      </c>
      <c r="J13" s="22" t="n">
        <f aca="false">IF(H13&gt;0,I13/H13,"")</f>
        <v>0.207180254300673</v>
      </c>
      <c r="K13" s="16" t="n">
        <f aca="false">SUMIFS(VIC_Postcode_Qtr!$E:$E,VIC_Postcode_Qtr!$A:$A,A13,VIC_Postcode_Qtr!$B:$B,Inputs!$B$25)</f>
        <v>377</v>
      </c>
      <c r="L13" s="16" t="n">
        <f aca="false">SUMIFS(VIC_Postcode_Qtr!$D:$D,VIC_Postcode_Qtr!$A:$A,A13,VIC_Postcode_Qtr!$B:$B,Inputs!$B$25)</f>
        <v>15351</v>
      </c>
      <c r="M13" s="21" t="n">
        <f aca="false">IF(L13&gt;0,(F13-K13)/L13*1000,"")</f>
        <v>17.1975767051006</v>
      </c>
      <c r="N13" s="8" t="n">
        <f aca="false">IF(AND(H13&gt;=Inputs!$B$13,C13&gt;=500),1,0)</f>
        <v>1</v>
      </c>
      <c r="O13" s="8" t="s">
        <v>579</v>
      </c>
      <c r="P13" s="16" t="n">
        <f aca="false">F13-SUMIFS(VIC_Postcode_Qtr!$E:$E,VIC_Postcode_Qtr!$A:$A,A13,VIC_Postcode_Qtr!$B:$B,EDATE(Inputs!$B$24,-3))</f>
        <v>120</v>
      </c>
      <c r="Q13" s="21" t="n">
        <f aca="false">IF(E13&gt;0,P13/E13*1000,"")</f>
        <v>7.55667506297229</v>
      </c>
      <c r="R13" s="16" t="n">
        <f aca="false">SUMIFS(VIC_Postcode_Qtr!$E:$E,VIC_Postcode_Qtr!$A:$A,A13,VIC_Postcode_Qtr!$B:$B,EDATE(Inputs!$B$24,-12))-SUMIFS(VIC_Postcode_Qtr!$E:$E,VIC_Postcode_Qtr!$A:$A,A13,VIC_Postcode_Qtr!$B:$B,EDATE(Inputs!$B$24,-15))</f>
        <v>37</v>
      </c>
      <c r="S13" s="21" t="n">
        <f aca="false">IF(L13&gt;0,R13/L13*1000,"")</f>
        <v>2.41026643215426</v>
      </c>
    </row>
    <row r="14" customFormat="false" ht="15" hidden="false" customHeight="false" outlineLevel="0" collapsed="false">
      <c r="A14" s="0" t="n">
        <v>3021</v>
      </c>
      <c r="B14" s="31" t="n">
        <v>45543</v>
      </c>
      <c r="C14" s="16" t="n">
        <v>30104</v>
      </c>
      <c r="D14" s="0" t="n">
        <v>1</v>
      </c>
      <c r="E14" s="16" t="n">
        <f aca="false">SUMIFS(VIC_Postcode_Qtr!$D:$D,VIC_Postcode_Qtr!$A:$A,A14,VIC_Postcode_Qtr!$B:$B,Inputs!$B$24)</f>
        <v>37025</v>
      </c>
      <c r="F14" s="16" t="n">
        <f aca="false">SUMIFS(VIC_Postcode_Qtr!$E:$E,VIC_Postcode_Qtr!$A:$A,A14,VIC_Postcode_Qtr!$B:$B,Inputs!$B$24)</f>
        <v>339</v>
      </c>
      <c r="G14" s="21" t="n">
        <f aca="false">IF(E14&gt;0,F14/E14*1000,"")</f>
        <v>9.15597569209993</v>
      </c>
      <c r="H14" s="16" t="n">
        <f aca="false">SUMIFS(VIC_Postcode_Qtr!$G:$G,VIC_Postcode_Qtr!$A:$A,A14,VIC_Postcode_Qtr!$B:$B,Inputs!$B$24)</f>
        <v>1571</v>
      </c>
      <c r="I14" s="16" t="n">
        <f aca="false">SUMIFS(VIC_Postcode_Qtr!$H:$H,VIC_Postcode_Qtr!$A:$A,A14,VIC_Postcode_Qtr!$B:$B,Inputs!$B$24)</f>
        <v>138</v>
      </c>
      <c r="J14" s="22" t="n">
        <f aca="false">IF(H14&gt;0,I14/H14,"")</f>
        <v>0.0878421387651178</v>
      </c>
      <c r="K14" s="16" t="n">
        <f aca="false">SUMIFS(VIC_Postcode_Qtr!$E:$E,VIC_Postcode_Qtr!$A:$A,A14,VIC_Postcode_Qtr!$B:$B,Inputs!$B$25)</f>
        <v>211</v>
      </c>
      <c r="L14" s="16" t="n">
        <f aca="false">SUMIFS(VIC_Postcode_Qtr!$D:$D,VIC_Postcode_Qtr!$A:$A,A14,VIC_Postcode_Qtr!$B:$B,Inputs!$B$25)</f>
        <v>36641</v>
      </c>
      <c r="M14" s="21" t="n">
        <f aca="false">IF(L14&gt;0,(F14-K14)/L14*1000,"")</f>
        <v>3.4933544390164</v>
      </c>
      <c r="N14" s="8" t="n">
        <f aca="false">IF(AND(H14&gt;=Inputs!$B$13,C14&gt;=500),1,0)</f>
        <v>1</v>
      </c>
      <c r="O14" s="8" t="s">
        <v>580</v>
      </c>
      <c r="P14" s="16" t="n">
        <f aca="false">F14-SUMIFS(VIC_Postcode_Qtr!$E:$E,VIC_Postcode_Qtr!$A:$A,A14,VIC_Postcode_Qtr!$B:$B,EDATE(Inputs!$B$24,-3))</f>
        <v>65</v>
      </c>
      <c r="Q14" s="21" t="n">
        <f aca="false">IF(E14&gt;0,P14/E14*1000,"")</f>
        <v>1.75557056043214</v>
      </c>
      <c r="R14" s="16" t="n">
        <f aca="false">SUMIFS(VIC_Postcode_Qtr!$E:$E,VIC_Postcode_Qtr!$A:$A,A14,VIC_Postcode_Qtr!$B:$B,EDATE(Inputs!$B$24,-12))-SUMIFS(VIC_Postcode_Qtr!$E:$E,VIC_Postcode_Qtr!$A:$A,A14,VIC_Postcode_Qtr!$B:$B,EDATE(Inputs!$B$24,-15))</f>
        <v>30</v>
      </c>
      <c r="S14" s="21" t="n">
        <f aca="false">IF(L14&gt;0,R14/L14*1000,"")</f>
        <v>0.818754946644469</v>
      </c>
    </row>
    <row r="15" customFormat="false" ht="15" hidden="false" customHeight="false" outlineLevel="0" collapsed="false">
      <c r="A15" s="0" t="n">
        <v>3061</v>
      </c>
      <c r="B15" s="31" t="n">
        <v>45596</v>
      </c>
      <c r="C15" s="16" t="n">
        <v>2362</v>
      </c>
      <c r="D15" s="0" t="n">
        <v>1</v>
      </c>
      <c r="E15" s="16" t="n">
        <f aca="false">SUMIFS(VIC_Postcode_Qtr!$D:$D,VIC_Postcode_Qtr!$A:$A,A15,VIC_Postcode_Qtr!$B:$B,Inputs!$B$24)</f>
        <v>14455</v>
      </c>
      <c r="F15" s="16" t="n">
        <f aca="false">SUMIFS(VIC_Postcode_Qtr!$E:$E,VIC_Postcode_Qtr!$A:$A,A15,VIC_Postcode_Qtr!$B:$B,Inputs!$B$24)</f>
        <v>130</v>
      </c>
      <c r="G15" s="21" t="n">
        <f aca="false">IF(E15&gt;0,F15/E15*1000,"")</f>
        <v>8.99342787962643</v>
      </c>
      <c r="H15" s="16" t="n">
        <f aca="false">SUMIFS(VIC_Postcode_Qtr!$G:$G,VIC_Postcode_Qtr!$A:$A,A15,VIC_Postcode_Qtr!$B:$B,Inputs!$B$24)</f>
        <v>1132</v>
      </c>
      <c r="I15" s="16" t="n">
        <f aca="false">SUMIFS(VIC_Postcode_Qtr!$H:$H,VIC_Postcode_Qtr!$A:$A,A15,VIC_Postcode_Qtr!$B:$B,Inputs!$B$24)</f>
        <v>43</v>
      </c>
      <c r="J15" s="22" t="n">
        <f aca="false">IF(H15&gt;0,I15/H15,"")</f>
        <v>0.0379858657243816</v>
      </c>
      <c r="K15" s="16" t="n">
        <f aca="false">SUMIFS(VIC_Postcode_Qtr!$E:$E,VIC_Postcode_Qtr!$A:$A,A15,VIC_Postcode_Qtr!$B:$B,Inputs!$B$25)</f>
        <v>99</v>
      </c>
      <c r="L15" s="16" t="n">
        <f aca="false">SUMIFS(VIC_Postcode_Qtr!$D:$D,VIC_Postcode_Qtr!$A:$A,A15,VIC_Postcode_Qtr!$B:$B,Inputs!$B$25)</f>
        <v>14698</v>
      </c>
      <c r="M15" s="21" t="n">
        <f aca="false">IF(L15&gt;0,(F15-K15)/L15*1000,"")</f>
        <v>2.10913049394475</v>
      </c>
      <c r="N15" s="8" t="n">
        <f aca="false">IF(AND(H15&gt;=Inputs!$B$13,C15&gt;=500),1,0)</f>
        <v>1</v>
      </c>
      <c r="O15" s="8" t="s">
        <v>581</v>
      </c>
      <c r="P15" s="16" t="n">
        <f aca="false">F15-SUMIFS(VIC_Postcode_Qtr!$E:$E,VIC_Postcode_Qtr!$A:$A,A15,VIC_Postcode_Qtr!$B:$B,EDATE(Inputs!$B$24,-3))</f>
        <v>17</v>
      </c>
      <c r="Q15" s="21" t="n">
        <f aca="false">IF(E15&gt;0,P15/E15*1000,"")</f>
        <v>1.1760636457973</v>
      </c>
      <c r="R15" s="16" t="n">
        <f aca="false">SUMIFS(VIC_Postcode_Qtr!$E:$E,VIC_Postcode_Qtr!$A:$A,A15,VIC_Postcode_Qtr!$B:$B,EDATE(Inputs!$B$24,-12))-SUMIFS(VIC_Postcode_Qtr!$E:$E,VIC_Postcode_Qtr!$A:$A,A15,VIC_Postcode_Qtr!$B:$B,EDATE(Inputs!$B$24,-15))</f>
        <v>7</v>
      </c>
      <c r="S15" s="21" t="n">
        <f aca="false">IF(L15&gt;0,R15/L15*1000,"")</f>
        <v>0.476255272826235</v>
      </c>
    </row>
    <row r="16" customFormat="false" ht="15" hidden="false" customHeight="false" outlineLevel="0" collapsed="false">
      <c r="A16" s="0" t="n">
        <v>3995</v>
      </c>
      <c r="B16" s="31" t="n">
        <v>46125</v>
      </c>
      <c r="C16" s="16" t="n">
        <v>6844</v>
      </c>
      <c r="D16" s="0" t="n">
        <v>1</v>
      </c>
      <c r="E16" s="16" t="n">
        <f aca="false">SUMIFS(VIC_Postcode_Qtr!$D:$D,VIC_Postcode_Qtr!$A:$A,A16,VIC_Postcode_Qtr!$B:$B,Inputs!$B$24)</f>
        <v>12220</v>
      </c>
      <c r="F16" s="16" t="n">
        <f aca="false">SUMIFS(VIC_Postcode_Qtr!$E:$E,VIC_Postcode_Qtr!$A:$A,A16,VIC_Postcode_Qtr!$B:$B,Inputs!$B$24)</f>
        <v>210</v>
      </c>
      <c r="G16" s="21" t="n">
        <f aca="false">IF(E16&gt;0,F16/E16*1000,"")</f>
        <v>17.1849427168576</v>
      </c>
      <c r="H16" s="16" t="n">
        <f aca="false">SUMIFS(VIC_Postcode_Qtr!$G:$G,VIC_Postcode_Qtr!$A:$A,A16,VIC_Postcode_Qtr!$B:$B,Inputs!$B$24)</f>
        <v>639</v>
      </c>
      <c r="I16" s="16" t="n">
        <f aca="false">SUMIFS(VIC_Postcode_Qtr!$H:$H,VIC_Postcode_Qtr!$A:$A,A16,VIC_Postcode_Qtr!$B:$B,Inputs!$B$24)</f>
        <v>90</v>
      </c>
      <c r="J16" s="22" t="n">
        <f aca="false">IF(H16&gt;0,I16/H16,"")</f>
        <v>0.140845070422535</v>
      </c>
      <c r="K16" s="16" t="n">
        <f aca="false">SUMIFS(VIC_Postcode_Qtr!$E:$E,VIC_Postcode_Qtr!$A:$A,A16,VIC_Postcode_Qtr!$B:$B,Inputs!$B$25)</f>
        <v>128</v>
      </c>
      <c r="L16" s="16" t="n">
        <f aca="false">SUMIFS(VIC_Postcode_Qtr!$D:$D,VIC_Postcode_Qtr!$A:$A,A16,VIC_Postcode_Qtr!$B:$B,Inputs!$B$25)</f>
        <v>11941</v>
      </c>
      <c r="M16" s="21" t="n">
        <f aca="false">IF(L16&gt;0,(F16-K16)/L16*1000,"")</f>
        <v>6.86709655807721</v>
      </c>
      <c r="N16" s="8" t="n">
        <f aca="false">IF(AND(H16&gt;=Inputs!$B$13,C16&gt;=500),1,0)</f>
        <v>1</v>
      </c>
      <c r="O16" s="8" t="s">
        <v>582</v>
      </c>
      <c r="P16" s="16" t="n">
        <f aca="false">F16-SUMIFS(VIC_Postcode_Qtr!$E:$E,VIC_Postcode_Qtr!$A:$A,A16,VIC_Postcode_Qtr!$B:$B,EDATE(Inputs!$B$24,-3))</f>
        <v>24</v>
      </c>
      <c r="Q16" s="21" t="n">
        <f aca="false">IF(E16&gt;0,P16/E16*1000,"")</f>
        <v>1.96399345335516</v>
      </c>
      <c r="R16" s="16" t="n">
        <f aca="false">SUMIFS(VIC_Postcode_Qtr!$E:$E,VIC_Postcode_Qtr!$A:$A,A16,VIC_Postcode_Qtr!$B:$B,EDATE(Inputs!$B$24,-12))-SUMIFS(VIC_Postcode_Qtr!$E:$E,VIC_Postcode_Qtr!$A:$A,A16,VIC_Postcode_Qtr!$B:$B,EDATE(Inputs!$B$24,-15))</f>
        <v>14</v>
      </c>
      <c r="S16" s="21" t="n">
        <f aca="false">IF(L16&gt;0,R16/L16*1000,"")</f>
        <v>1.17243111967172</v>
      </c>
    </row>
    <row r="17" customFormat="false" ht="15" hidden="false" customHeight="false" outlineLevel="0" collapsed="false">
      <c r="A17" s="0" t="n">
        <v>3851</v>
      </c>
      <c r="B17" s="31" t="n">
        <v>46324</v>
      </c>
      <c r="C17" s="16" t="n">
        <v>3052</v>
      </c>
      <c r="D17" s="0" t="n">
        <v>1</v>
      </c>
      <c r="E17" s="16" t="n">
        <f aca="false">SUMIFS(VIC_Postcode_Qtr!$D:$D,VIC_Postcode_Qtr!$A:$A,A17,VIC_Postcode_Qtr!$B:$B,Inputs!$B$24)</f>
        <v>7698</v>
      </c>
      <c r="F17" s="16" t="n">
        <f aca="false">SUMIFS(VIC_Postcode_Qtr!$E:$E,VIC_Postcode_Qtr!$A:$A,A17,VIC_Postcode_Qtr!$B:$B,Inputs!$B$24)</f>
        <v>64</v>
      </c>
      <c r="G17" s="21" t="n">
        <f aca="false">IF(E17&gt;0,F17/E17*1000,"")</f>
        <v>8.31384775266303</v>
      </c>
      <c r="H17" s="16" t="n">
        <f aca="false">SUMIFS(VIC_Postcode_Qtr!$G:$G,VIC_Postcode_Qtr!$A:$A,A17,VIC_Postcode_Qtr!$B:$B,Inputs!$B$24)</f>
        <v>324</v>
      </c>
      <c r="I17" s="16" t="n">
        <f aca="false">SUMIFS(VIC_Postcode_Qtr!$H:$H,VIC_Postcode_Qtr!$A:$A,A17,VIC_Postcode_Qtr!$B:$B,Inputs!$B$24)</f>
        <v>27</v>
      </c>
      <c r="J17" s="22" t="n">
        <f aca="false">IF(H17&gt;0,I17/H17,"")</f>
        <v>0.0833333333333333</v>
      </c>
      <c r="K17" s="16" t="n">
        <f aca="false">SUMIFS(VIC_Postcode_Qtr!$E:$E,VIC_Postcode_Qtr!$A:$A,A17,VIC_Postcode_Qtr!$B:$B,Inputs!$B$25)</f>
        <v>30</v>
      </c>
      <c r="L17" s="16" t="n">
        <f aca="false">SUMIFS(VIC_Postcode_Qtr!$D:$D,VIC_Postcode_Qtr!$A:$A,A17,VIC_Postcode_Qtr!$B:$B,Inputs!$B$25)</f>
        <v>7477</v>
      </c>
      <c r="M17" s="21" t="n">
        <f aca="false">IF(L17&gt;0,(F17-K17)/L17*1000,"")</f>
        <v>4.54727832018189</v>
      </c>
      <c r="N17" s="8" t="n">
        <f aca="false">IF(AND(H17&gt;=Inputs!$B$13,C17&gt;=500),1,0)</f>
        <v>1</v>
      </c>
      <c r="O17" s="8" t="s">
        <v>583</v>
      </c>
      <c r="P17" s="16" t="n">
        <f aca="false">F17-SUMIFS(VIC_Postcode_Qtr!$E:$E,VIC_Postcode_Qtr!$A:$A,A17,VIC_Postcode_Qtr!$B:$B,EDATE(Inputs!$B$24,-3))</f>
        <v>11</v>
      </c>
      <c r="Q17" s="21" t="n">
        <f aca="false">IF(E17&gt;0,P17/E17*1000,"")</f>
        <v>1.42894258248896</v>
      </c>
      <c r="R17" s="16" t="n">
        <f aca="false">SUMIFS(VIC_Postcode_Qtr!$E:$E,VIC_Postcode_Qtr!$A:$A,A17,VIC_Postcode_Qtr!$B:$B,EDATE(Inputs!$B$24,-12))-SUMIFS(VIC_Postcode_Qtr!$E:$E,VIC_Postcode_Qtr!$A:$A,A17,VIC_Postcode_Qtr!$B:$B,EDATE(Inputs!$B$24,-15))</f>
        <v>3</v>
      </c>
      <c r="S17" s="21" t="n">
        <f aca="false">IF(L17&gt;0,R17/L17*1000,"")</f>
        <v>0.401230440016049</v>
      </c>
    </row>
    <row r="18" customFormat="false" ht="15" hidden="false" customHeight="false" outlineLevel="0" collapsed="false">
      <c r="A18" s="0" t="n">
        <v>3465</v>
      </c>
      <c r="B18" s="31" t="n">
        <v>46388</v>
      </c>
      <c r="C18" s="16" t="n">
        <v>4962</v>
      </c>
      <c r="D18" s="0" t="n">
        <v>1</v>
      </c>
      <c r="E18" s="16" t="n">
        <f aca="false">SUMIFS(VIC_Postcode_Qtr!$D:$D,VIC_Postcode_Qtr!$A:$A,A18,VIC_Postcode_Qtr!$B:$B,Inputs!$B$24)</f>
        <v>11964</v>
      </c>
      <c r="F18" s="16" t="n">
        <f aca="false">SUMIFS(VIC_Postcode_Qtr!$E:$E,VIC_Postcode_Qtr!$A:$A,A18,VIC_Postcode_Qtr!$B:$B,Inputs!$B$24)</f>
        <v>47</v>
      </c>
      <c r="G18" s="21" t="n">
        <f aca="false">IF(E18&gt;0,F18/E18*1000,"")</f>
        <v>3.92845202273487</v>
      </c>
      <c r="H18" s="16" t="n">
        <f aca="false">SUMIFS(VIC_Postcode_Qtr!$G:$G,VIC_Postcode_Qtr!$A:$A,A18,VIC_Postcode_Qtr!$B:$B,Inputs!$B$24)</f>
        <v>391</v>
      </c>
      <c r="I18" s="16" t="n">
        <f aca="false">SUMIFS(VIC_Postcode_Qtr!$H:$H,VIC_Postcode_Qtr!$A:$A,A18,VIC_Postcode_Qtr!$B:$B,Inputs!$B$24)</f>
        <v>24</v>
      </c>
      <c r="J18" s="22" t="n">
        <f aca="false">IF(H18&gt;0,I18/H18,"")</f>
        <v>0.061381074168798</v>
      </c>
      <c r="K18" s="16" t="n">
        <f aca="false">SUMIFS(VIC_Postcode_Qtr!$E:$E,VIC_Postcode_Qtr!$A:$A,A18,VIC_Postcode_Qtr!$B:$B,Inputs!$B$25)</f>
        <v>25</v>
      </c>
      <c r="L18" s="16" t="n">
        <f aca="false">SUMIFS(VIC_Postcode_Qtr!$D:$D,VIC_Postcode_Qtr!$A:$A,A18,VIC_Postcode_Qtr!$B:$B,Inputs!$B$25)</f>
        <v>10667</v>
      </c>
      <c r="M18" s="21" t="n">
        <f aca="false">IF(L18&gt;0,(F18-K18)/L18*1000,"")</f>
        <v>2.0624355488891</v>
      </c>
      <c r="N18" s="8" t="n">
        <f aca="false">IF(AND(H18&gt;=Inputs!$B$13,C18&gt;=500),1,0)</f>
        <v>1</v>
      </c>
      <c r="O18" s="8" t="s">
        <v>584</v>
      </c>
      <c r="P18" s="16" t="n">
        <f aca="false">F18-SUMIFS(VIC_Postcode_Qtr!$E:$E,VIC_Postcode_Qtr!$A:$A,A18,VIC_Postcode_Qtr!$B:$B,EDATE(Inputs!$B$24,-3))</f>
        <v>10</v>
      </c>
      <c r="Q18" s="21" t="n">
        <f aca="false">IF(E18&gt;0,P18/E18*1000,"")</f>
        <v>0.835840855901037</v>
      </c>
      <c r="R18" s="16" t="n">
        <f aca="false">SUMIFS(VIC_Postcode_Qtr!$E:$E,VIC_Postcode_Qtr!$A:$A,A18,VIC_Postcode_Qtr!$B:$B,EDATE(Inputs!$B$24,-12))-SUMIFS(VIC_Postcode_Qtr!$E:$E,VIC_Postcode_Qtr!$A:$A,A18,VIC_Postcode_Qtr!$B:$B,EDATE(Inputs!$B$24,-15))</f>
        <v>2</v>
      </c>
      <c r="S18" s="21" t="n">
        <f aca="false">IF(L18&gt;0,R18/L18*1000,"")</f>
        <v>0.1874941408081</v>
      </c>
    </row>
    <row r="19" customFormat="false" ht="15" hidden="false" customHeight="false" outlineLevel="0" collapsed="false">
      <c r="A19" s="0" t="n">
        <v>3125</v>
      </c>
      <c r="B19" s="31" t="n">
        <v>47029</v>
      </c>
      <c r="C19" s="16" t="n">
        <v>10789</v>
      </c>
      <c r="D19" s="0" t="n">
        <v>1</v>
      </c>
      <c r="E19" s="16" t="n">
        <f aca="false">SUMIFS(VIC_Postcode_Qtr!$D:$D,VIC_Postcode_Qtr!$A:$A,A19,VIC_Postcode_Qtr!$B:$B,Inputs!$B$24)</f>
        <v>11791</v>
      </c>
      <c r="F19" s="16" t="n">
        <f aca="false">SUMIFS(VIC_Postcode_Qtr!$E:$E,VIC_Postcode_Qtr!$A:$A,A19,VIC_Postcode_Qtr!$B:$B,Inputs!$B$24)</f>
        <v>505</v>
      </c>
      <c r="G19" s="21" t="n">
        <f aca="false">IF(E19&gt;0,F19/E19*1000,"")</f>
        <v>42.829276566873</v>
      </c>
      <c r="H19" s="16" t="n">
        <f aca="false">SUMIFS(VIC_Postcode_Qtr!$G:$G,VIC_Postcode_Qtr!$A:$A,A19,VIC_Postcode_Qtr!$B:$B,Inputs!$B$24)</f>
        <v>1134</v>
      </c>
      <c r="I19" s="16" t="n">
        <f aca="false">SUMIFS(VIC_Postcode_Qtr!$H:$H,VIC_Postcode_Qtr!$A:$A,A19,VIC_Postcode_Qtr!$B:$B,Inputs!$B$24)</f>
        <v>236</v>
      </c>
      <c r="J19" s="22" t="n">
        <f aca="false">IF(H19&gt;0,I19/H19,"")</f>
        <v>0.208112874779541</v>
      </c>
      <c r="K19" s="16" t="n">
        <f aca="false">SUMIFS(VIC_Postcode_Qtr!$E:$E,VIC_Postcode_Qtr!$A:$A,A19,VIC_Postcode_Qtr!$B:$B,Inputs!$B$25)</f>
        <v>333</v>
      </c>
      <c r="L19" s="16" t="n">
        <f aca="false">SUMIFS(VIC_Postcode_Qtr!$D:$D,VIC_Postcode_Qtr!$A:$A,A19,VIC_Postcode_Qtr!$B:$B,Inputs!$B$25)</f>
        <v>11407</v>
      </c>
      <c r="M19" s="21" t="n">
        <f aca="false">IF(L19&gt;0,(F19-K19)/L19*1000,"")</f>
        <v>15.0784605943719</v>
      </c>
      <c r="N19" s="8" t="n">
        <f aca="false">IF(AND(H19&gt;=Inputs!$B$13,C19&gt;=500),1,0)</f>
        <v>1</v>
      </c>
      <c r="O19" s="8" t="s">
        <v>381</v>
      </c>
      <c r="P19" s="16" t="n">
        <f aca="false">F19-SUMIFS(VIC_Postcode_Qtr!$E:$E,VIC_Postcode_Qtr!$A:$A,A19,VIC_Postcode_Qtr!$B:$B,EDATE(Inputs!$B$24,-3))</f>
        <v>76</v>
      </c>
      <c r="Q19" s="21" t="n">
        <f aca="false">IF(E19&gt;0,P19/E19*1000,"")</f>
        <v>6.44559409719277</v>
      </c>
      <c r="R19" s="16" t="n">
        <f aca="false">SUMIFS(VIC_Postcode_Qtr!$E:$E,VIC_Postcode_Qtr!$A:$A,A19,VIC_Postcode_Qtr!$B:$B,EDATE(Inputs!$B$24,-12))-SUMIFS(VIC_Postcode_Qtr!$E:$E,VIC_Postcode_Qtr!$A:$A,A19,VIC_Postcode_Qtr!$B:$B,EDATE(Inputs!$B$24,-15))</f>
        <v>36</v>
      </c>
      <c r="S19" s="21" t="n">
        <f aca="false">IF(L19&gt;0,R19/L19*1000,"")</f>
        <v>3.15595686858946</v>
      </c>
    </row>
    <row r="20" customFormat="false" ht="15" hidden="false" customHeight="false" outlineLevel="0" collapsed="false">
      <c r="A20" s="0" t="n">
        <v>3223</v>
      </c>
      <c r="B20" s="31" t="n">
        <v>47119</v>
      </c>
      <c r="C20" s="16" t="n">
        <v>5932</v>
      </c>
      <c r="D20" s="0" t="n">
        <v>1</v>
      </c>
      <c r="E20" s="16" t="n">
        <f aca="false">SUMIFS(VIC_Postcode_Qtr!$D:$D,VIC_Postcode_Qtr!$A:$A,A20,VIC_Postcode_Qtr!$B:$B,Inputs!$B$24)</f>
        <v>11648</v>
      </c>
      <c r="F20" s="16" t="n">
        <f aca="false">SUMIFS(VIC_Postcode_Qtr!$E:$E,VIC_Postcode_Qtr!$A:$A,A20,VIC_Postcode_Qtr!$B:$B,Inputs!$B$24)</f>
        <v>170</v>
      </c>
      <c r="G20" s="21" t="n">
        <f aca="false">IF(E20&gt;0,F20/E20*1000,"")</f>
        <v>14.5947802197802</v>
      </c>
      <c r="H20" s="16" t="n">
        <f aca="false">SUMIFS(VIC_Postcode_Qtr!$G:$G,VIC_Postcode_Qtr!$A:$A,A20,VIC_Postcode_Qtr!$B:$B,Inputs!$B$24)</f>
        <v>677</v>
      </c>
      <c r="I20" s="16" t="n">
        <f aca="false">SUMIFS(VIC_Postcode_Qtr!$H:$H,VIC_Postcode_Qtr!$A:$A,A20,VIC_Postcode_Qtr!$B:$B,Inputs!$B$24)</f>
        <v>68</v>
      </c>
      <c r="J20" s="22" t="n">
        <f aca="false">IF(H20&gt;0,I20/H20,"")</f>
        <v>0.100443131462334</v>
      </c>
      <c r="K20" s="16" t="n">
        <f aca="false">SUMIFS(VIC_Postcode_Qtr!$E:$E,VIC_Postcode_Qtr!$A:$A,A20,VIC_Postcode_Qtr!$B:$B,Inputs!$B$25)</f>
        <v>96</v>
      </c>
      <c r="L20" s="16" t="n">
        <f aca="false">SUMIFS(VIC_Postcode_Qtr!$D:$D,VIC_Postcode_Qtr!$A:$A,A20,VIC_Postcode_Qtr!$B:$B,Inputs!$B$25)</f>
        <v>11280</v>
      </c>
      <c r="M20" s="21" t="n">
        <f aca="false">IF(L20&gt;0,(F20-K20)/L20*1000,"")</f>
        <v>6.56028368794326</v>
      </c>
      <c r="N20" s="8" t="n">
        <f aca="false">IF(AND(H20&gt;=Inputs!$B$13,C20&gt;=500),1,0)</f>
        <v>1</v>
      </c>
      <c r="O20" s="8" t="s">
        <v>585</v>
      </c>
      <c r="P20" s="16" t="n">
        <f aca="false">F20-SUMIFS(VIC_Postcode_Qtr!$E:$E,VIC_Postcode_Qtr!$A:$A,A20,VIC_Postcode_Qtr!$B:$B,EDATE(Inputs!$B$24,-3))</f>
        <v>35</v>
      </c>
      <c r="Q20" s="21" t="n">
        <f aca="false">IF(E20&gt;0,P20/E20*1000,"")</f>
        <v>3.00480769230769</v>
      </c>
      <c r="R20" s="16" t="n">
        <f aca="false">SUMIFS(VIC_Postcode_Qtr!$E:$E,VIC_Postcode_Qtr!$A:$A,A20,VIC_Postcode_Qtr!$B:$B,EDATE(Inputs!$B$24,-12))-SUMIFS(VIC_Postcode_Qtr!$E:$E,VIC_Postcode_Qtr!$A:$A,A20,VIC_Postcode_Qtr!$B:$B,EDATE(Inputs!$B$24,-15))</f>
        <v>11</v>
      </c>
      <c r="S20" s="21" t="n">
        <f aca="false">IF(L20&gt;0,R20/L20*1000,"")</f>
        <v>0.975177304964539</v>
      </c>
    </row>
    <row r="21" customFormat="false" ht="15" hidden="false" customHeight="false" outlineLevel="0" collapsed="false">
      <c r="A21" s="0" t="n">
        <v>3177</v>
      </c>
      <c r="B21" s="31" t="n">
        <v>47303</v>
      </c>
      <c r="C21" s="16" t="n">
        <v>6689</v>
      </c>
      <c r="D21" s="0" t="n">
        <v>1</v>
      </c>
      <c r="E21" s="16" t="n">
        <f aca="false">SUMIFS(VIC_Postcode_Qtr!$D:$D,VIC_Postcode_Qtr!$A:$A,A21,VIC_Postcode_Qtr!$B:$B,Inputs!$B$24)</f>
        <v>9255</v>
      </c>
      <c r="F21" s="16" t="n">
        <f aca="false">SUMIFS(VIC_Postcode_Qtr!$E:$E,VIC_Postcode_Qtr!$A:$A,A21,VIC_Postcode_Qtr!$B:$B,Inputs!$B$24)</f>
        <v>102</v>
      </c>
      <c r="G21" s="21" t="n">
        <f aca="false">IF(E21&gt;0,F21/E21*1000,"")</f>
        <v>11.0210696920583</v>
      </c>
      <c r="H21" s="16" t="n">
        <f aca="false">SUMIFS(VIC_Postcode_Qtr!$G:$G,VIC_Postcode_Qtr!$A:$A,A21,VIC_Postcode_Qtr!$B:$B,Inputs!$B$24)</f>
        <v>451</v>
      </c>
      <c r="I21" s="16" t="n">
        <f aca="false">SUMIFS(VIC_Postcode_Qtr!$H:$H,VIC_Postcode_Qtr!$A:$A,A21,VIC_Postcode_Qtr!$B:$B,Inputs!$B$24)</f>
        <v>49</v>
      </c>
      <c r="J21" s="22" t="n">
        <f aca="false">IF(H21&gt;0,I21/H21,"")</f>
        <v>0.108647450110865</v>
      </c>
      <c r="K21" s="16" t="n">
        <f aca="false">SUMIFS(VIC_Postcode_Qtr!$E:$E,VIC_Postcode_Qtr!$A:$A,A21,VIC_Postcode_Qtr!$B:$B,Inputs!$B$25)</f>
        <v>61</v>
      </c>
      <c r="L21" s="16" t="n">
        <f aca="false">SUMIFS(VIC_Postcode_Qtr!$D:$D,VIC_Postcode_Qtr!$A:$A,A21,VIC_Postcode_Qtr!$B:$B,Inputs!$B$25)</f>
        <v>8915</v>
      </c>
      <c r="M21" s="21" t="n">
        <f aca="false">IF(L21&gt;0,(F21-K21)/L21*1000,"")</f>
        <v>4.59899046550757</v>
      </c>
      <c r="N21" s="8" t="n">
        <f aca="false">IF(AND(H21&gt;=Inputs!$B$13,C21&gt;=500),1,0)</f>
        <v>1</v>
      </c>
      <c r="O21" s="8" t="s">
        <v>586</v>
      </c>
      <c r="P21" s="16" t="n">
        <f aca="false">F21-SUMIFS(VIC_Postcode_Qtr!$E:$E,VIC_Postcode_Qtr!$A:$A,A21,VIC_Postcode_Qtr!$B:$B,EDATE(Inputs!$B$24,-3))</f>
        <v>12</v>
      </c>
      <c r="Q21" s="21" t="n">
        <f aca="false">IF(E21&gt;0,P21/E21*1000,"")</f>
        <v>1.29659643435981</v>
      </c>
      <c r="R21" s="16" t="n">
        <f aca="false">SUMIFS(VIC_Postcode_Qtr!$E:$E,VIC_Postcode_Qtr!$A:$A,A21,VIC_Postcode_Qtr!$B:$B,EDATE(Inputs!$B$24,-12))-SUMIFS(VIC_Postcode_Qtr!$E:$E,VIC_Postcode_Qtr!$A:$A,A21,VIC_Postcode_Qtr!$B:$B,EDATE(Inputs!$B$24,-15))</f>
        <v>4</v>
      </c>
      <c r="S21" s="21" t="n">
        <f aca="false">IF(L21&gt;0,R21/L21*1000,"")</f>
        <v>0.448681996634885</v>
      </c>
    </row>
    <row r="22" customFormat="false" ht="15" hidden="false" customHeight="false" outlineLevel="0" collapsed="false">
      <c r="A22" s="0" t="n">
        <v>3380</v>
      </c>
      <c r="B22" s="31" t="n">
        <v>47825</v>
      </c>
      <c r="C22" s="16" t="n">
        <v>3876</v>
      </c>
      <c r="D22" s="0" t="n">
        <v>1</v>
      </c>
      <c r="E22" s="16" t="n">
        <f aca="false">SUMIFS(VIC_Postcode_Qtr!$D:$D,VIC_Postcode_Qtr!$A:$A,A22,VIC_Postcode_Qtr!$B:$B,Inputs!$B$24)</f>
        <v>6615</v>
      </c>
      <c r="F22" s="16" t="n">
        <f aca="false">SUMIFS(VIC_Postcode_Qtr!$E:$E,VIC_Postcode_Qtr!$A:$A,A22,VIC_Postcode_Qtr!$B:$B,Inputs!$B$24)</f>
        <v>22</v>
      </c>
      <c r="G22" s="21" t="n">
        <f aca="false">IF(E22&gt;0,F22/E22*1000,"")</f>
        <v>3.32577475434618</v>
      </c>
      <c r="H22" s="16" t="n">
        <f aca="false">SUMIFS(VIC_Postcode_Qtr!$G:$G,VIC_Postcode_Qtr!$A:$A,A22,VIC_Postcode_Qtr!$B:$B,Inputs!$B$24)</f>
        <v>304</v>
      </c>
      <c r="I22" s="16" t="n">
        <f aca="false">SUMIFS(VIC_Postcode_Qtr!$H:$H,VIC_Postcode_Qtr!$A:$A,A22,VIC_Postcode_Qtr!$B:$B,Inputs!$B$24)</f>
        <v>13</v>
      </c>
      <c r="J22" s="22" t="n">
        <f aca="false">IF(H22&gt;0,I22/H22,"")</f>
        <v>0.0427631578947368</v>
      </c>
      <c r="K22" s="16" t="n">
        <f aca="false">SUMIFS(VIC_Postcode_Qtr!$E:$E,VIC_Postcode_Qtr!$A:$A,A22,VIC_Postcode_Qtr!$B:$B,Inputs!$B$25)</f>
        <v>9</v>
      </c>
      <c r="L22" s="16" t="n">
        <f aca="false">SUMIFS(VIC_Postcode_Qtr!$D:$D,VIC_Postcode_Qtr!$A:$A,A22,VIC_Postcode_Qtr!$B:$B,Inputs!$B$25)</f>
        <v>6652</v>
      </c>
      <c r="M22" s="21" t="n">
        <f aca="false">IF(L22&gt;0,(F22-K22)/L22*1000,"")</f>
        <v>1.95429945880938</v>
      </c>
      <c r="N22" s="8" t="n">
        <f aca="false">IF(AND(H22&gt;=Inputs!$B$13,C22&gt;=500),1,0)</f>
        <v>1</v>
      </c>
      <c r="O22" s="8" t="s">
        <v>587</v>
      </c>
      <c r="P22" s="16" t="n">
        <f aca="false">F22-SUMIFS(VIC_Postcode_Qtr!$E:$E,VIC_Postcode_Qtr!$A:$A,A22,VIC_Postcode_Qtr!$B:$B,EDATE(Inputs!$B$24,-3))</f>
        <v>5</v>
      </c>
      <c r="Q22" s="21" t="n">
        <f aca="false">IF(E22&gt;0,P22/E22*1000,"")</f>
        <v>0.755857898715042</v>
      </c>
      <c r="R22" s="16" t="n">
        <f aca="false">SUMIFS(VIC_Postcode_Qtr!$E:$E,VIC_Postcode_Qtr!$A:$A,A22,VIC_Postcode_Qtr!$B:$B,EDATE(Inputs!$B$24,-12))-SUMIFS(VIC_Postcode_Qtr!$E:$E,VIC_Postcode_Qtr!$A:$A,A22,VIC_Postcode_Qtr!$B:$B,EDATE(Inputs!$B$24,-15))</f>
        <v>1</v>
      </c>
      <c r="S22" s="21" t="n">
        <f aca="false">IF(L22&gt;0,R22/L22*1000,"")</f>
        <v>0.150330727600722</v>
      </c>
    </row>
    <row r="23" customFormat="false" ht="15" hidden="false" customHeight="false" outlineLevel="0" collapsed="false">
      <c r="A23" s="0" t="n">
        <v>3644</v>
      </c>
      <c r="B23" s="31" t="n">
        <v>48231</v>
      </c>
      <c r="C23" s="16" t="n">
        <v>5945</v>
      </c>
      <c r="D23" s="0" t="n">
        <v>1</v>
      </c>
      <c r="E23" s="16" t="n">
        <f aca="false">SUMIFS(VIC_Postcode_Qtr!$D:$D,VIC_Postcode_Qtr!$A:$A,A23,VIC_Postcode_Qtr!$B:$B,Inputs!$B$24)</f>
        <v>10714</v>
      </c>
      <c r="F23" s="16" t="n">
        <f aca="false">SUMIFS(VIC_Postcode_Qtr!$E:$E,VIC_Postcode_Qtr!$A:$A,A23,VIC_Postcode_Qtr!$B:$B,Inputs!$B$24)</f>
        <v>36</v>
      </c>
      <c r="G23" s="21" t="n">
        <f aca="false">IF(E23&gt;0,F23/E23*1000,"")</f>
        <v>3.3600896023894</v>
      </c>
      <c r="H23" s="16" t="n">
        <f aca="false">SUMIFS(VIC_Postcode_Qtr!$G:$G,VIC_Postcode_Qtr!$A:$A,A23,VIC_Postcode_Qtr!$B:$B,Inputs!$B$24)</f>
        <v>598</v>
      </c>
      <c r="I23" s="16" t="n">
        <f aca="false">SUMIFS(VIC_Postcode_Qtr!$H:$H,VIC_Postcode_Qtr!$A:$A,A23,VIC_Postcode_Qtr!$B:$B,Inputs!$B$24)</f>
        <v>21</v>
      </c>
      <c r="J23" s="22" t="n">
        <f aca="false">IF(H23&gt;0,I23/H23,"")</f>
        <v>0.0351170568561873</v>
      </c>
      <c r="K23" s="16" t="n">
        <f aca="false">SUMIFS(VIC_Postcode_Qtr!$E:$E,VIC_Postcode_Qtr!$A:$A,A23,VIC_Postcode_Qtr!$B:$B,Inputs!$B$25)</f>
        <v>18</v>
      </c>
      <c r="L23" s="16" t="n">
        <f aca="false">SUMIFS(VIC_Postcode_Qtr!$D:$D,VIC_Postcode_Qtr!$A:$A,A23,VIC_Postcode_Qtr!$B:$B,Inputs!$B$25)</f>
        <v>10494</v>
      </c>
      <c r="M23" s="21" t="n">
        <f aca="false">IF(L23&gt;0,(F23-K23)/L23*1000,"")</f>
        <v>1.71526586620926</v>
      </c>
      <c r="N23" s="8" t="n">
        <f aca="false">IF(AND(H23&gt;=Inputs!$B$13,C23&gt;=500),1,0)</f>
        <v>1</v>
      </c>
      <c r="O23" s="8" t="s">
        <v>588</v>
      </c>
      <c r="P23" s="16" t="n">
        <f aca="false">F23-SUMIFS(VIC_Postcode_Qtr!$E:$E,VIC_Postcode_Qtr!$A:$A,A23,VIC_Postcode_Qtr!$B:$B,EDATE(Inputs!$B$24,-3))</f>
        <v>15</v>
      </c>
      <c r="Q23" s="21" t="n">
        <f aca="false">IF(E23&gt;0,P23/E23*1000,"")</f>
        <v>1.40003733432892</v>
      </c>
      <c r="R23" s="16" t="n">
        <f aca="false">SUMIFS(VIC_Postcode_Qtr!$E:$E,VIC_Postcode_Qtr!$A:$A,A23,VIC_Postcode_Qtr!$B:$B,EDATE(Inputs!$B$24,-12))-SUMIFS(VIC_Postcode_Qtr!$E:$E,VIC_Postcode_Qtr!$A:$A,A23,VIC_Postcode_Qtr!$B:$B,EDATE(Inputs!$B$24,-15))</f>
        <v>2</v>
      </c>
      <c r="S23" s="21" t="n">
        <f aca="false">IF(L23&gt;0,R23/L23*1000,"")</f>
        <v>0.190585096245474</v>
      </c>
    </row>
    <row r="24" customFormat="false" ht="15" hidden="false" customHeight="false" outlineLevel="0" collapsed="false">
      <c r="A24" s="0" t="n">
        <v>3175</v>
      </c>
      <c r="B24" s="31" t="n">
        <v>48235</v>
      </c>
      <c r="C24" s="16" t="n">
        <v>29856</v>
      </c>
      <c r="D24" s="0" t="n">
        <v>1</v>
      </c>
      <c r="E24" s="16" t="n">
        <f aca="false">SUMIFS(VIC_Postcode_Qtr!$D:$D,VIC_Postcode_Qtr!$A:$A,A24,VIC_Postcode_Qtr!$B:$B,Inputs!$B$24)</f>
        <v>62671</v>
      </c>
      <c r="F24" s="16" t="n">
        <f aca="false">SUMIFS(VIC_Postcode_Qtr!$E:$E,VIC_Postcode_Qtr!$A:$A,A24,VIC_Postcode_Qtr!$B:$B,Inputs!$B$24)</f>
        <v>1291</v>
      </c>
      <c r="G24" s="21" t="n">
        <f aca="false">IF(E24&gt;0,F24/E24*1000,"")</f>
        <v>20.5996393866382</v>
      </c>
      <c r="H24" s="16" t="n">
        <f aca="false">SUMIFS(VIC_Postcode_Qtr!$G:$G,VIC_Postcode_Qtr!$A:$A,A24,VIC_Postcode_Qtr!$B:$B,Inputs!$B$24)</f>
        <v>6370</v>
      </c>
      <c r="I24" s="16" t="n">
        <f aca="false">SUMIFS(VIC_Postcode_Qtr!$H:$H,VIC_Postcode_Qtr!$A:$A,A24,VIC_Postcode_Qtr!$B:$B,Inputs!$B$24)</f>
        <v>691</v>
      </c>
      <c r="J24" s="22" t="n">
        <f aca="false">IF(H24&gt;0,I24/H24,"")</f>
        <v>0.108477237048666</v>
      </c>
      <c r="K24" s="16" t="n">
        <f aca="false">SUMIFS(VIC_Postcode_Qtr!$E:$E,VIC_Postcode_Qtr!$A:$A,A24,VIC_Postcode_Qtr!$B:$B,Inputs!$B$25)</f>
        <v>764</v>
      </c>
      <c r="L24" s="16" t="n">
        <f aca="false">SUMIFS(VIC_Postcode_Qtr!$D:$D,VIC_Postcode_Qtr!$A:$A,A24,VIC_Postcode_Qtr!$B:$B,Inputs!$B$25)</f>
        <v>61936</v>
      </c>
      <c r="M24" s="21" t="n">
        <f aca="false">IF(L24&gt;0,(F24-K24)/L24*1000,"")</f>
        <v>8.5087832601395</v>
      </c>
      <c r="N24" s="8" t="n">
        <f aca="false">IF(AND(H24&gt;=Inputs!$B$13,C24&gt;=500),1,0)</f>
        <v>1</v>
      </c>
      <c r="O24" s="8" t="s">
        <v>589</v>
      </c>
      <c r="P24" s="16" t="n">
        <f aca="false">F24-SUMIFS(VIC_Postcode_Qtr!$E:$E,VIC_Postcode_Qtr!$A:$A,A24,VIC_Postcode_Qtr!$B:$B,EDATE(Inputs!$B$24,-3))</f>
        <v>82</v>
      </c>
      <c r="Q24" s="21" t="n">
        <f aca="false">IF(E24&gt;0,P24/E24*1000,"")</f>
        <v>1.30842016243558</v>
      </c>
      <c r="R24" s="16" t="n">
        <f aca="false">SUMIFS(VIC_Postcode_Qtr!$E:$E,VIC_Postcode_Qtr!$A:$A,A24,VIC_Postcode_Qtr!$B:$B,EDATE(Inputs!$B$24,-12))-SUMIFS(VIC_Postcode_Qtr!$E:$E,VIC_Postcode_Qtr!$A:$A,A24,VIC_Postcode_Qtr!$B:$B,EDATE(Inputs!$B$24,-15))</f>
        <v>93</v>
      </c>
      <c r="S24" s="21" t="n">
        <f aca="false">IF(L24&gt;0,R24/L24*1000,"")</f>
        <v>1.50154998708344</v>
      </c>
    </row>
    <row r="25" customFormat="false" ht="15" hidden="false" customHeight="false" outlineLevel="0" collapsed="false">
      <c r="A25" s="0" t="n">
        <v>3450</v>
      </c>
      <c r="B25" s="31" t="n">
        <v>48243</v>
      </c>
      <c r="C25" s="16" t="n">
        <v>4237</v>
      </c>
      <c r="D25" s="0" t="n">
        <v>1</v>
      </c>
      <c r="E25" s="16" t="n">
        <f aca="false">SUMIFS(VIC_Postcode_Qtr!$D:$D,VIC_Postcode_Qtr!$A:$A,A25,VIC_Postcode_Qtr!$B:$B,Inputs!$B$24)</f>
        <v>6596</v>
      </c>
      <c r="F25" s="16" t="n">
        <f aca="false">SUMIFS(VIC_Postcode_Qtr!$E:$E,VIC_Postcode_Qtr!$A:$A,A25,VIC_Postcode_Qtr!$B:$B,Inputs!$B$24)</f>
        <v>185</v>
      </c>
      <c r="G25" s="21" t="n">
        <f aca="false">IF(E25&gt;0,F25/E25*1000,"")</f>
        <v>28.0473013947847</v>
      </c>
      <c r="H25" s="16" t="n">
        <f aca="false">SUMIFS(VIC_Postcode_Qtr!$G:$G,VIC_Postcode_Qtr!$A:$A,A25,VIC_Postcode_Qtr!$B:$B,Inputs!$B$24)</f>
        <v>342</v>
      </c>
      <c r="I25" s="16" t="n">
        <f aca="false">SUMIFS(VIC_Postcode_Qtr!$H:$H,VIC_Postcode_Qtr!$A:$A,A25,VIC_Postcode_Qtr!$B:$B,Inputs!$B$24)</f>
        <v>75</v>
      </c>
      <c r="J25" s="22" t="n">
        <f aca="false">IF(H25&gt;0,I25/H25,"")</f>
        <v>0.219298245614035</v>
      </c>
      <c r="K25" s="16" t="n">
        <f aca="false">SUMIFS(VIC_Postcode_Qtr!$E:$E,VIC_Postcode_Qtr!$A:$A,A25,VIC_Postcode_Qtr!$B:$B,Inputs!$B$25)</f>
        <v>111</v>
      </c>
      <c r="L25" s="16" t="n">
        <f aca="false">SUMIFS(VIC_Postcode_Qtr!$D:$D,VIC_Postcode_Qtr!$A:$A,A25,VIC_Postcode_Qtr!$B:$B,Inputs!$B$25)</f>
        <v>6529</v>
      </c>
      <c r="M25" s="21" t="n">
        <f aca="false">IF(L25&gt;0,(F25-K25)/L25*1000,"")</f>
        <v>11.334048093123</v>
      </c>
      <c r="N25" s="8" t="n">
        <f aca="false">IF(AND(H25&gt;=Inputs!$B$13,C25&gt;=500),1,0)</f>
        <v>1</v>
      </c>
      <c r="O25" s="8" t="s">
        <v>590</v>
      </c>
      <c r="P25" s="16" t="n">
        <f aca="false">F25-SUMIFS(VIC_Postcode_Qtr!$E:$E,VIC_Postcode_Qtr!$A:$A,A25,VIC_Postcode_Qtr!$B:$B,EDATE(Inputs!$B$24,-3))</f>
        <v>31</v>
      </c>
      <c r="Q25" s="21" t="n">
        <f aca="false">IF(E25&gt;0,P25/E25*1000,"")</f>
        <v>4.69981807155852</v>
      </c>
      <c r="R25" s="16" t="n">
        <f aca="false">SUMIFS(VIC_Postcode_Qtr!$E:$E,VIC_Postcode_Qtr!$A:$A,A25,VIC_Postcode_Qtr!$B:$B,EDATE(Inputs!$B$24,-12))-SUMIFS(VIC_Postcode_Qtr!$E:$E,VIC_Postcode_Qtr!$A:$A,A25,VIC_Postcode_Qtr!$B:$B,EDATE(Inputs!$B$24,-15))</f>
        <v>12</v>
      </c>
      <c r="S25" s="21" t="n">
        <f aca="false">IF(L25&gt;0,R25/L25*1000,"")</f>
        <v>1.83795374483076</v>
      </c>
    </row>
    <row r="26" customFormat="false" ht="15" hidden="false" customHeight="false" outlineLevel="0" collapsed="false">
      <c r="A26" s="0" t="n">
        <v>3996</v>
      </c>
      <c r="B26" s="31" t="n">
        <v>48421</v>
      </c>
      <c r="C26" s="16" t="n">
        <v>3971</v>
      </c>
      <c r="D26" s="0" t="n">
        <v>1</v>
      </c>
      <c r="E26" s="16" t="n">
        <f aca="false">SUMIFS(VIC_Postcode_Qtr!$D:$D,VIC_Postcode_Qtr!$A:$A,A26,VIC_Postcode_Qtr!$B:$B,Inputs!$B$24)</f>
        <v>6822</v>
      </c>
      <c r="F26" s="16" t="n">
        <f aca="false">SUMIFS(VIC_Postcode_Qtr!$E:$E,VIC_Postcode_Qtr!$A:$A,A26,VIC_Postcode_Qtr!$B:$B,Inputs!$B$24)</f>
        <v>139</v>
      </c>
      <c r="G26" s="21" t="n">
        <f aca="false">IF(E26&gt;0,F26/E26*1000,"")</f>
        <v>20.3752565230138</v>
      </c>
      <c r="H26" s="16" t="n">
        <f aca="false">SUMIFS(VIC_Postcode_Qtr!$G:$G,VIC_Postcode_Qtr!$A:$A,A26,VIC_Postcode_Qtr!$B:$B,Inputs!$B$24)</f>
        <v>446</v>
      </c>
      <c r="I26" s="16" t="n">
        <f aca="false">SUMIFS(VIC_Postcode_Qtr!$H:$H,VIC_Postcode_Qtr!$A:$A,A26,VIC_Postcode_Qtr!$B:$B,Inputs!$B$24)</f>
        <v>63</v>
      </c>
      <c r="J26" s="22" t="n">
        <f aca="false">IF(H26&gt;0,I26/H26,"")</f>
        <v>0.141255605381166</v>
      </c>
      <c r="K26" s="16" t="n">
        <f aca="false">SUMIFS(VIC_Postcode_Qtr!$E:$E,VIC_Postcode_Qtr!$A:$A,A26,VIC_Postcode_Qtr!$B:$B,Inputs!$B$25)</f>
        <v>84</v>
      </c>
      <c r="L26" s="16" t="n">
        <f aca="false">SUMIFS(VIC_Postcode_Qtr!$D:$D,VIC_Postcode_Qtr!$A:$A,A26,VIC_Postcode_Qtr!$B:$B,Inputs!$B$25)</f>
        <v>6650</v>
      </c>
      <c r="M26" s="21" t="n">
        <f aca="false">IF(L26&gt;0,(F26-K26)/L26*1000,"")</f>
        <v>8.27067669172932</v>
      </c>
      <c r="N26" s="8" t="n">
        <f aca="false">IF(AND(H26&gt;=Inputs!$B$13,C26&gt;=500),1,0)</f>
        <v>1</v>
      </c>
      <c r="O26" s="8" t="s">
        <v>591</v>
      </c>
      <c r="P26" s="16" t="n">
        <f aca="false">F26-SUMIFS(VIC_Postcode_Qtr!$E:$E,VIC_Postcode_Qtr!$A:$A,A26,VIC_Postcode_Qtr!$B:$B,EDATE(Inputs!$B$24,-3))</f>
        <v>29</v>
      </c>
      <c r="Q26" s="21" t="n">
        <f aca="false">IF(E26&gt;0,P26/E26*1000,"")</f>
        <v>4.25095279976546</v>
      </c>
      <c r="R26" s="16" t="n">
        <f aca="false">SUMIFS(VIC_Postcode_Qtr!$E:$E,VIC_Postcode_Qtr!$A:$A,A26,VIC_Postcode_Qtr!$B:$B,EDATE(Inputs!$B$24,-12))-SUMIFS(VIC_Postcode_Qtr!$E:$E,VIC_Postcode_Qtr!$A:$A,A26,VIC_Postcode_Qtr!$B:$B,EDATE(Inputs!$B$24,-15))</f>
        <v>10</v>
      </c>
      <c r="S26" s="21" t="n">
        <f aca="false">IF(L26&gt;0,R26/L26*1000,"")</f>
        <v>1.50375939849624</v>
      </c>
    </row>
    <row r="27" customFormat="false" ht="15" hidden="false" customHeight="false" outlineLevel="0" collapsed="false">
      <c r="A27" s="0" t="n">
        <v>3174</v>
      </c>
      <c r="B27" s="31" t="n">
        <v>48527</v>
      </c>
      <c r="C27" s="16" t="n">
        <v>24082</v>
      </c>
      <c r="D27" s="0" t="n">
        <v>1</v>
      </c>
      <c r="E27" s="16" t="n">
        <f aca="false">SUMIFS(VIC_Postcode_Qtr!$D:$D,VIC_Postcode_Qtr!$A:$A,A27,VIC_Postcode_Qtr!$B:$B,Inputs!$B$24)</f>
        <v>28912</v>
      </c>
      <c r="F27" s="16" t="n">
        <f aca="false">SUMIFS(VIC_Postcode_Qtr!$E:$E,VIC_Postcode_Qtr!$A:$A,A27,VIC_Postcode_Qtr!$B:$B,Inputs!$B$24)</f>
        <v>419</v>
      </c>
      <c r="G27" s="21" t="n">
        <f aca="false">IF(E27&gt;0,F27/E27*1000,"")</f>
        <v>14.4922523519646</v>
      </c>
      <c r="H27" s="16" t="n">
        <f aca="false">SUMIFS(VIC_Postcode_Qtr!$G:$G,VIC_Postcode_Qtr!$A:$A,A27,VIC_Postcode_Qtr!$B:$B,Inputs!$B$24)</f>
        <v>1587</v>
      </c>
      <c r="I27" s="16" t="n">
        <f aca="false">SUMIFS(VIC_Postcode_Qtr!$H:$H,VIC_Postcode_Qtr!$A:$A,A27,VIC_Postcode_Qtr!$B:$B,Inputs!$B$24)</f>
        <v>200</v>
      </c>
      <c r="J27" s="22" t="n">
        <f aca="false">IF(H27&gt;0,I27/H27,"")</f>
        <v>0.126023944549464</v>
      </c>
      <c r="K27" s="16" t="n">
        <f aca="false">SUMIFS(VIC_Postcode_Qtr!$E:$E,VIC_Postcode_Qtr!$A:$A,A27,VIC_Postcode_Qtr!$B:$B,Inputs!$B$25)</f>
        <v>242</v>
      </c>
      <c r="L27" s="16" t="n">
        <f aca="false">SUMIFS(VIC_Postcode_Qtr!$D:$D,VIC_Postcode_Qtr!$A:$A,A27,VIC_Postcode_Qtr!$B:$B,Inputs!$B$25)</f>
        <v>28311</v>
      </c>
      <c r="M27" s="21" t="n">
        <f aca="false">IF(L27&gt;0,(F27-K27)/L27*1000,"")</f>
        <v>6.25198686023101</v>
      </c>
      <c r="N27" s="8" t="n">
        <f aca="false">IF(AND(H27&gt;=Inputs!$B$13,C27&gt;=500),1,0)</f>
        <v>1</v>
      </c>
      <c r="O27" s="8" t="s">
        <v>592</v>
      </c>
      <c r="P27" s="16" t="n">
        <f aca="false">F27-SUMIFS(VIC_Postcode_Qtr!$E:$E,VIC_Postcode_Qtr!$A:$A,A27,VIC_Postcode_Qtr!$B:$B,EDATE(Inputs!$B$24,-3))</f>
        <v>87</v>
      </c>
      <c r="Q27" s="21" t="n">
        <f aca="false">IF(E27&gt;0,P27/E27*1000,"")</f>
        <v>3.00913115661317</v>
      </c>
      <c r="R27" s="16" t="n">
        <f aca="false">SUMIFS(VIC_Postcode_Qtr!$E:$E,VIC_Postcode_Qtr!$A:$A,A27,VIC_Postcode_Qtr!$B:$B,EDATE(Inputs!$B$24,-12))-SUMIFS(VIC_Postcode_Qtr!$E:$E,VIC_Postcode_Qtr!$A:$A,A27,VIC_Postcode_Qtr!$B:$B,EDATE(Inputs!$B$24,-15))</f>
        <v>26</v>
      </c>
      <c r="S27" s="21" t="n">
        <f aca="false">IF(L27&gt;0,R27/L27*1000,"")</f>
        <v>0.918370951220374</v>
      </c>
    </row>
    <row r="28" customFormat="false" ht="15" hidden="false" customHeight="false" outlineLevel="0" collapsed="false">
      <c r="A28" s="0" t="n">
        <v>3840</v>
      </c>
      <c r="B28" s="31" t="n">
        <v>48688</v>
      </c>
      <c r="C28" s="16" t="n">
        <v>8581</v>
      </c>
      <c r="D28" s="0" t="n">
        <v>1</v>
      </c>
      <c r="E28" s="16" t="n">
        <f aca="false">SUMIFS(VIC_Postcode_Qtr!$D:$D,VIC_Postcode_Qtr!$A:$A,A28,VIC_Postcode_Qtr!$B:$B,Inputs!$B$24)</f>
        <v>17684</v>
      </c>
      <c r="F28" s="16" t="n">
        <f aca="false">SUMIFS(VIC_Postcode_Qtr!$E:$E,VIC_Postcode_Qtr!$A:$A,A28,VIC_Postcode_Qtr!$B:$B,Inputs!$B$24)</f>
        <v>96</v>
      </c>
      <c r="G28" s="21" t="n">
        <f aca="false">IF(E28&gt;0,F28/E28*1000,"")</f>
        <v>5.42863605519113</v>
      </c>
      <c r="H28" s="16" t="n">
        <f aca="false">SUMIFS(VIC_Postcode_Qtr!$G:$G,VIC_Postcode_Qtr!$A:$A,A28,VIC_Postcode_Qtr!$B:$B,Inputs!$B$24)</f>
        <v>1144</v>
      </c>
      <c r="I28" s="16" t="n">
        <f aca="false">SUMIFS(VIC_Postcode_Qtr!$H:$H,VIC_Postcode_Qtr!$A:$A,A28,VIC_Postcode_Qtr!$B:$B,Inputs!$B$24)</f>
        <v>31</v>
      </c>
      <c r="J28" s="22" t="n">
        <f aca="false">IF(H28&gt;0,I28/H28,"")</f>
        <v>0.0270979020979021</v>
      </c>
      <c r="K28" s="16" t="n">
        <f aca="false">SUMIFS(VIC_Postcode_Qtr!$E:$E,VIC_Postcode_Qtr!$A:$A,A28,VIC_Postcode_Qtr!$B:$B,Inputs!$B$25)</f>
        <v>68</v>
      </c>
      <c r="L28" s="16" t="n">
        <f aca="false">SUMIFS(VIC_Postcode_Qtr!$D:$D,VIC_Postcode_Qtr!$A:$A,A28,VIC_Postcode_Qtr!$B:$B,Inputs!$B$25)</f>
        <v>17700</v>
      </c>
      <c r="M28" s="21" t="n">
        <f aca="false">IF(L28&gt;0,(F28-K28)/L28*1000,"")</f>
        <v>1.5819209039548</v>
      </c>
      <c r="N28" s="8" t="n">
        <f aca="false">IF(AND(H28&gt;=Inputs!$B$13,C28&gt;=500),1,0)</f>
        <v>1</v>
      </c>
      <c r="O28" s="8" t="s">
        <v>593</v>
      </c>
      <c r="P28" s="16" t="n">
        <f aca="false">F28-SUMIFS(VIC_Postcode_Qtr!$E:$E,VIC_Postcode_Qtr!$A:$A,A28,VIC_Postcode_Qtr!$B:$B,EDATE(Inputs!$B$24,-3))</f>
        <v>10</v>
      </c>
      <c r="Q28" s="21" t="n">
        <f aca="false">IF(E28&gt;0,P28/E28*1000,"")</f>
        <v>0.565482922415743</v>
      </c>
      <c r="R28" s="16" t="n">
        <f aca="false">SUMIFS(VIC_Postcode_Qtr!$E:$E,VIC_Postcode_Qtr!$A:$A,A28,VIC_Postcode_Qtr!$B:$B,EDATE(Inputs!$B$24,-12))-SUMIFS(VIC_Postcode_Qtr!$E:$E,VIC_Postcode_Qtr!$A:$A,A28,VIC_Postcode_Qtr!$B:$B,EDATE(Inputs!$B$24,-15))</f>
        <v>8</v>
      </c>
      <c r="S28" s="21" t="n">
        <f aca="false">IF(L28&gt;0,R28/L28*1000,"")</f>
        <v>0.451977401129944</v>
      </c>
    </row>
    <row r="29" customFormat="false" ht="15" hidden="false" customHeight="false" outlineLevel="0" collapsed="false">
      <c r="A29" s="0" t="n">
        <v>3941</v>
      </c>
      <c r="B29" s="31" t="n">
        <v>48919</v>
      </c>
      <c r="C29" s="16" t="n">
        <v>7982</v>
      </c>
      <c r="D29" s="0" t="n">
        <v>1</v>
      </c>
      <c r="E29" s="16" t="n">
        <f aca="false">SUMIFS(VIC_Postcode_Qtr!$D:$D,VIC_Postcode_Qtr!$A:$A,A29,VIC_Postcode_Qtr!$B:$B,Inputs!$B$24)</f>
        <v>12901</v>
      </c>
      <c r="F29" s="16" t="n">
        <f aca="false">SUMIFS(VIC_Postcode_Qtr!$E:$E,VIC_Postcode_Qtr!$A:$A,A29,VIC_Postcode_Qtr!$B:$B,Inputs!$B$24)</f>
        <v>246</v>
      </c>
      <c r="G29" s="21" t="n">
        <f aca="false">IF(E29&gt;0,F29/E29*1000,"")</f>
        <v>19.0682892799008</v>
      </c>
      <c r="H29" s="16" t="n">
        <f aca="false">SUMIFS(VIC_Postcode_Qtr!$G:$G,VIC_Postcode_Qtr!$A:$A,A29,VIC_Postcode_Qtr!$B:$B,Inputs!$B$24)</f>
        <v>684</v>
      </c>
      <c r="I29" s="16" t="n">
        <f aca="false">SUMIFS(VIC_Postcode_Qtr!$H:$H,VIC_Postcode_Qtr!$A:$A,A29,VIC_Postcode_Qtr!$B:$B,Inputs!$B$24)</f>
        <v>92</v>
      </c>
      <c r="J29" s="22" t="n">
        <f aca="false">IF(H29&gt;0,I29/H29,"")</f>
        <v>0.134502923976608</v>
      </c>
      <c r="K29" s="16" t="n">
        <f aca="false">SUMIFS(VIC_Postcode_Qtr!$E:$E,VIC_Postcode_Qtr!$A:$A,A29,VIC_Postcode_Qtr!$B:$B,Inputs!$B$25)</f>
        <v>164</v>
      </c>
      <c r="L29" s="16" t="n">
        <f aca="false">SUMIFS(VIC_Postcode_Qtr!$D:$D,VIC_Postcode_Qtr!$A:$A,A29,VIC_Postcode_Qtr!$B:$B,Inputs!$B$25)</f>
        <v>12642</v>
      </c>
      <c r="M29" s="21" t="n">
        <f aca="false">IF(L29&gt;0,(F29-K29)/L29*1000,"")</f>
        <v>6.48631545641512</v>
      </c>
      <c r="N29" s="8" t="n">
        <f aca="false">IF(AND(H29&gt;=Inputs!$B$13,C29&gt;=500),1,0)</f>
        <v>1</v>
      </c>
      <c r="O29" s="8" t="s">
        <v>594</v>
      </c>
      <c r="P29" s="16" t="n">
        <f aca="false">F29-SUMIFS(VIC_Postcode_Qtr!$E:$E,VIC_Postcode_Qtr!$A:$A,A29,VIC_Postcode_Qtr!$B:$B,EDATE(Inputs!$B$24,-3))</f>
        <v>40</v>
      </c>
      <c r="Q29" s="21" t="n">
        <f aca="false">IF(E29&gt;0,P29/E29*1000,"")</f>
        <v>3.10053484226029</v>
      </c>
      <c r="R29" s="16" t="n">
        <f aca="false">SUMIFS(VIC_Postcode_Qtr!$E:$E,VIC_Postcode_Qtr!$A:$A,A29,VIC_Postcode_Qtr!$B:$B,EDATE(Inputs!$B$24,-12))-SUMIFS(VIC_Postcode_Qtr!$E:$E,VIC_Postcode_Qtr!$A:$A,A29,VIC_Postcode_Qtr!$B:$B,EDATE(Inputs!$B$24,-15))</f>
        <v>14</v>
      </c>
      <c r="S29" s="21" t="n">
        <f aca="false">IF(L29&gt;0,R29/L29*1000,"")</f>
        <v>1.10741971207087</v>
      </c>
    </row>
    <row r="30" customFormat="false" ht="15" hidden="false" customHeight="false" outlineLevel="0" collapsed="false">
      <c r="A30" s="0" t="n">
        <v>3225</v>
      </c>
      <c r="B30" s="31" t="n">
        <v>48921</v>
      </c>
      <c r="C30" s="16" t="n">
        <v>3698</v>
      </c>
      <c r="D30" s="0" t="n">
        <v>1</v>
      </c>
      <c r="E30" s="16" t="n">
        <f aca="false">SUMIFS(VIC_Postcode_Qtr!$D:$D,VIC_Postcode_Qtr!$A:$A,A30,VIC_Postcode_Qtr!$B:$B,Inputs!$B$24)</f>
        <v>5876</v>
      </c>
      <c r="F30" s="16" t="n">
        <f aca="false">SUMIFS(VIC_Postcode_Qtr!$E:$E,VIC_Postcode_Qtr!$A:$A,A30,VIC_Postcode_Qtr!$B:$B,Inputs!$B$24)</f>
        <v>200</v>
      </c>
      <c r="G30" s="21" t="n">
        <f aca="false">IF(E30&gt;0,F30/E30*1000,"")</f>
        <v>34.0367597004765</v>
      </c>
      <c r="H30" s="16" t="n">
        <f aca="false">SUMIFS(VIC_Postcode_Qtr!$G:$G,VIC_Postcode_Qtr!$A:$A,A30,VIC_Postcode_Qtr!$B:$B,Inputs!$B$24)</f>
        <v>457</v>
      </c>
      <c r="I30" s="16" t="n">
        <f aca="false">SUMIFS(VIC_Postcode_Qtr!$H:$H,VIC_Postcode_Qtr!$A:$A,A30,VIC_Postcode_Qtr!$B:$B,Inputs!$B$24)</f>
        <v>86</v>
      </c>
      <c r="J30" s="22" t="n">
        <f aca="false">IF(H30&gt;0,I30/H30,"")</f>
        <v>0.188183807439825</v>
      </c>
      <c r="K30" s="16" t="n">
        <f aca="false">SUMIFS(VIC_Postcode_Qtr!$E:$E,VIC_Postcode_Qtr!$A:$A,A30,VIC_Postcode_Qtr!$B:$B,Inputs!$B$25)</f>
        <v>124</v>
      </c>
      <c r="L30" s="16" t="n">
        <f aca="false">SUMIFS(VIC_Postcode_Qtr!$D:$D,VIC_Postcode_Qtr!$A:$A,A30,VIC_Postcode_Qtr!$B:$B,Inputs!$B$25)</f>
        <v>5684</v>
      </c>
      <c r="M30" s="21" t="n">
        <f aca="false">IF(L30&gt;0,(F30-K30)/L30*1000,"")</f>
        <v>13.3708655876144</v>
      </c>
      <c r="N30" s="8" t="n">
        <f aca="false">IF(AND(H30&gt;=Inputs!$B$13,C30&gt;=500),1,0)</f>
        <v>1</v>
      </c>
      <c r="O30" s="8" t="s">
        <v>595</v>
      </c>
      <c r="P30" s="16" t="n">
        <f aca="false">F30-SUMIFS(VIC_Postcode_Qtr!$E:$E,VIC_Postcode_Qtr!$A:$A,A30,VIC_Postcode_Qtr!$B:$B,EDATE(Inputs!$B$24,-3))</f>
        <v>29</v>
      </c>
      <c r="Q30" s="21" t="n">
        <f aca="false">IF(E30&gt;0,P30/E30*1000,"")</f>
        <v>4.93533015656909</v>
      </c>
      <c r="R30" s="16" t="n">
        <f aca="false">SUMIFS(VIC_Postcode_Qtr!$E:$E,VIC_Postcode_Qtr!$A:$A,A30,VIC_Postcode_Qtr!$B:$B,EDATE(Inputs!$B$24,-12))-SUMIFS(VIC_Postcode_Qtr!$E:$E,VIC_Postcode_Qtr!$A:$A,A30,VIC_Postcode_Qtr!$B:$B,EDATE(Inputs!$B$24,-15))</f>
        <v>10</v>
      </c>
      <c r="S30" s="21" t="n">
        <f aca="false">IF(L30&gt;0,R30/L30*1000,"")</f>
        <v>1.75932441942294</v>
      </c>
    </row>
    <row r="31" customFormat="false" ht="15" hidden="false" customHeight="false" outlineLevel="0" collapsed="false">
      <c r="A31" s="0" t="n">
        <v>3939</v>
      </c>
      <c r="B31" s="31" t="n">
        <v>49135</v>
      </c>
      <c r="C31" s="16" t="n">
        <v>9072</v>
      </c>
      <c r="D31" s="0" t="n">
        <v>1</v>
      </c>
      <c r="E31" s="16" t="n">
        <f aca="false">SUMIFS(VIC_Postcode_Qtr!$D:$D,VIC_Postcode_Qtr!$A:$A,A31,VIC_Postcode_Qtr!$B:$B,Inputs!$B$24)</f>
        <v>14737</v>
      </c>
      <c r="F31" s="16" t="n">
        <f aca="false">SUMIFS(VIC_Postcode_Qtr!$E:$E,VIC_Postcode_Qtr!$A:$A,A31,VIC_Postcode_Qtr!$B:$B,Inputs!$B$24)</f>
        <v>275</v>
      </c>
      <c r="G31" s="21" t="n">
        <f aca="false">IF(E31&gt;0,F31/E31*1000,"")</f>
        <v>18.6605143516319</v>
      </c>
      <c r="H31" s="16" t="n">
        <f aca="false">SUMIFS(VIC_Postcode_Qtr!$G:$G,VIC_Postcode_Qtr!$A:$A,A31,VIC_Postcode_Qtr!$B:$B,Inputs!$B$24)</f>
        <v>875</v>
      </c>
      <c r="I31" s="16" t="n">
        <f aca="false">SUMIFS(VIC_Postcode_Qtr!$H:$H,VIC_Postcode_Qtr!$A:$A,A31,VIC_Postcode_Qtr!$B:$B,Inputs!$B$24)</f>
        <v>130</v>
      </c>
      <c r="J31" s="22" t="n">
        <f aca="false">IF(H31&gt;0,I31/H31,"")</f>
        <v>0.148571428571429</v>
      </c>
      <c r="K31" s="16" t="n">
        <f aca="false">SUMIFS(VIC_Postcode_Qtr!$E:$E,VIC_Postcode_Qtr!$A:$A,A31,VIC_Postcode_Qtr!$B:$B,Inputs!$B$25)</f>
        <v>155</v>
      </c>
      <c r="L31" s="16" t="n">
        <f aca="false">SUMIFS(VIC_Postcode_Qtr!$D:$D,VIC_Postcode_Qtr!$A:$A,A31,VIC_Postcode_Qtr!$B:$B,Inputs!$B$25)</f>
        <v>14426</v>
      </c>
      <c r="M31" s="21" t="n">
        <f aca="false">IF(L31&gt;0,(F31-K31)/L31*1000,"")</f>
        <v>8.31831415499792</v>
      </c>
      <c r="N31" s="8" t="n">
        <f aca="false">IF(AND(H31&gt;=Inputs!$B$13,C31&gt;=500),1,0)</f>
        <v>1</v>
      </c>
      <c r="O31" s="8" t="s">
        <v>596</v>
      </c>
      <c r="P31" s="16" t="n">
        <f aca="false">F31-SUMIFS(VIC_Postcode_Qtr!$E:$E,VIC_Postcode_Qtr!$A:$A,A31,VIC_Postcode_Qtr!$B:$B,EDATE(Inputs!$B$24,-3))</f>
        <v>53</v>
      </c>
      <c r="Q31" s="21" t="n">
        <f aca="false">IF(E31&gt;0,P31/E31*1000,"")</f>
        <v>3.59639003867816</v>
      </c>
      <c r="R31" s="16" t="n">
        <f aca="false">SUMIFS(VIC_Postcode_Qtr!$E:$E,VIC_Postcode_Qtr!$A:$A,A31,VIC_Postcode_Qtr!$B:$B,EDATE(Inputs!$B$24,-12))-SUMIFS(VIC_Postcode_Qtr!$E:$E,VIC_Postcode_Qtr!$A:$A,A31,VIC_Postcode_Qtr!$B:$B,EDATE(Inputs!$B$24,-15))</f>
        <v>12</v>
      </c>
      <c r="S31" s="21" t="n">
        <f aca="false">IF(L31&gt;0,R31/L31*1000,"")</f>
        <v>0.831831415499792</v>
      </c>
    </row>
    <row r="32" customFormat="false" ht="15" hidden="false" customHeight="false" outlineLevel="0" collapsed="false">
      <c r="A32" s="0" t="n">
        <v>3953</v>
      </c>
      <c r="B32" s="31" t="n">
        <v>49294</v>
      </c>
      <c r="C32" s="16" t="n">
        <v>5087</v>
      </c>
      <c r="D32" s="0" t="n">
        <v>1</v>
      </c>
      <c r="E32" s="16" t="n">
        <f aca="false">SUMIFS(VIC_Postcode_Qtr!$D:$D,VIC_Postcode_Qtr!$A:$A,A32,VIC_Postcode_Qtr!$B:$B,Inputs!$B$24)</f>
        <v>10031</v>
      </c>
      <c r="F32" s="16" t="n">
        <f aca="false">SUMIFS(VIC_Postcode_Qtr!$E:$E,VIC_Postcode_Qtr!$A:$A,A32,VIC_Postcode_Qtr!$B:$B,Inputs!$B$24)</f>
        <v>75</v>
      </c>
      <c r="G32" s="21" t="n">
        <f aca="false">IF(E32&gt;0,F32/E32*1000,"")</f>
        <v>7.476821852258</v>
      </c>
      <c r="H32" s="16" t="n">
        <f aca="false">SUMIFS(VIC_Postcode_Qtr!$G:$G,VIC_Postcode_Qtr!$A:$A,A32,VIC_Postcode_Qtr!$B:$B,Inputs!$B$24)</f>
        <v>530</v>
      </c>
      <c r="I32" s="16" t="n">
        <f aca="false">SUMIFS(VIC_Postcode_Qtr!$H:$H,VIC_Postcode_Qtr!$A:$A,A32,VIC_Postcode_Qtr!$B:$B,Inputs!$B$24)</f>
        <v>32</v>
      </c>
      <c r="J32" s="22" t="n">
        <f aca="false">IF(H32&gt;0,I32/H32,"")</f>
        <v>0.060377358490566</v>
      </c>
      <c r="K32" s="16" t="n">
        <f aca="false">SUMIFS(VIC_Postcode_Qtr!$E:$E,VIC_Postcode_Qtr!$A:$A,A32,VIC_Postcode_Qtr!$B:$B,Inputs!$B$25)</f>
        <v>44</v>
      </c>
      <c r="L32" s="16" t="n">
        <f aca="false">SUMIFS(VIC_Postcode_Qtr!$D:$D,VIC_Postcode_Qtr!$A:$A,A32,VIC_Postcode_Qtr!$B:$B,Inputs!$B$25)</f>
        <v>9956</v>
      </c>
      <c r="M32" s="21" t="n">
        <f aca="false">IF(L32&gt;0,(F32-K32)/L32*1000,"")</f>
        <v>3.11370028123745</v>
      </c>
      <c r="N32" s="8" t="n">
        <f aca="false">IF(AND(H32&gt;=Inputs!$B$13,C32&gt;=500),1,0)</f>
        <v>1</v>
      </c>
      <c r="O32" s="8" t="s">
        <v>597</v>
      </c>
      <c r="P32" s="16" t="n">
        <f aca="false">F32-SUMIFS(VIC_Postcode_Qtr!$E:$E,VIC_Postcode_Qtr!$A:$A,A32,VIC_Postcode_Qtr!$B:$B,EDATE(Inputs!$B$24,-3))</f>
        <v>12</v>
      </c>
      <c r="Q32" s="21" t="n">
        <f aca="false">IF(E32&gt;0,P32/E32*1000,"")</f>
        <v>1.19629149636128</v>
      </c>
      <c r="R32" s="16" t="n">
        <f aca="false">SUMIFS(VIC_Postcode_Qtr!$E:$E,VIC_Postcode_Qtr!$A:$A,A32,VIC_Postcode_Qtr!$B:$B,EDATE(Inputs!$B$24,-12))-SUMIFS(VIC_Postcode_Qtr!$E:$E,VIC_Postcode_Qtr!$A:$A,A32,VIC_Postcode_Qtr!$B:$B,EDATE(Inputs!$B$24,-15))</f>
        <v>3</v>
      </c>
      <c r="S32" s="21" t="n">
        <f aca="false">IF(L32&gt;0,R32/L32*1000,"")</f>
        <v>0.30132583366814</v>
      </c>
    </row>
    <row r="33" customFormat="false" ht="15" hidden="false" customHeight="false" outlineLevel="0" collapsed="false">
      <c r="A33" s="0" t="n">
        <v>3620</v>
      </c>
      <c r="B33" s="31" t="n">
        <v>49347</v>
      </c>
      <c r="C33" s="16" t="n">
        <v>4846</v>
      </c>
      <c r="D33" s="0" t="n">
        <v>1</v>
      </c>
      <c r="E33" s="16" t="n">
        <f aca="false">SUMIFS(VIC_Postcode_Qtr!$D:$D,VIC_Postcode_Qtr!$A:$A,A33,VIC_Postcode_Qtr!$B:$B,Inputs!$B$24)</f>
        <v>9268</v>
      </c>
      <c r="F33" s="16" t="n">
        <f aca="false">SUMIFS(VIC_Postcode_Qtr!$E:$E,VIC_Postcode_Qtr!$A:$A,A33,VIC_Postcode_Qtr!$B:$B,Inputs!$B$24)</f>
        <v>36</v>
      </c>
      <c r="G33" s="21" t="n">
        <f aca="false">IF(E33&gt;0,F33/E33*1000,"")</f>
        <v>3.88433318946914</v>
      </c>
      <c r="H33" s="16" t="n">
        <f aca="false">SUMIFS(VIC_Postcode_Qtr!$G:$G,VIC_Postcode_Qtr!$A:$A,A33,VIC_Postcode_Qtr!$B:$B,Inputs!$B$24)</f>
        <v>446</v>
      </c>
      <c r="I33" s="16" t="n">
        <f aca="false">SUMIFS(VIC_Postcode_Qtr!$H:$H,VIC_Postcode_Qtr!$A:$A,A33,VIC_Postcode_Qtr!$B:$B,Inputs!$B$24)</f>
        <v>18</v>
      </c>
      <c r="J33" s="22" t="n">
        <f aca="false">IF(H33&gt;0,I33/H33,"")</f>
        <v>0.0403587443946188</v>
      </c>
      <c r="K33" s="16" t="n">
        <f aca="false">SUMIFS(VIC_Postcode_Qtr!$E:$E,VIC_Postcode_Qtr!$A:$A,A33,VIC_Postcode_Qtr!$B:$B,Inputs!$B$25)</f>
        <v>20</v>
      </c>
      <c r="L33" s="16" t="n">
        <f aca="false">SUMIFS(VIC_Postcode_Qtr!$D:$D,VIC_Postcode_Qtr!$A:$A,A33,VIC_Postcode_Qtr!$B:$B,Inputs!$B$25)</f>
        <v>9143</v>
      </c>
      <c r="M33" s="21" t="n">
        <f aca="false">IF(L33&gt;0,(F33-K33)/L33*1000,"")</f>
        <v>1.74997265667724</v>
      </c>
      <c r="N33" s="8" t="n">
        <f aca="false">IF(AND(H33&gt;=Inputs!$B$13,C33&gt;=500),1,0)</f>
        <v>1</v>
      </c>
      <c r="O33" s="8" t="s">
        <v>598</v>
      </c>
      <c r="P33" s="16" t="n">
        <f aca="false">F33-SUMIFS(VIC_Postcode_Qtr!$E:$E,VIC_Postcode_Qtr!$A:$A,A33,VIC_Postcode_Qtr!$B:$B,EDATE(Inputs!$B$24,-3))</f>
        <v>6</v>
      </c>
      <c r="Q33" s="21" t="n">
        <f aca="false">IF(E33&gt;0,P33/E33*1000,"")</f>
        <v>0.647388864911524</v>
      </c>
      <c r="R33" s="16" t="n">
        <f aca="false">SUMIFS(VIC_Postcode_Qtr!$E:$E,VIC_Postcode_Qtr!$A:$A,A33,VIC_Postcode_Qtr!$B:$B,EDATE(Inputs!$B$24,-12))-SUMIFS(VIC_Postcode_Qtr!$E:$E,VIC_Postcode_Qtr!$A:$A,A33,VIC_Postcode_Qtr!$B:$B,EDATE(Inputs!$B$24,-15))</f>
        <v>2</v>
      </c>
      <c r="S33" s="21" t="n">
        <f aca="false">IF(L33&gt;0,R33/L33*1000,"")</f>
        <v>0.218746582084655</v>
      </c>
    </row>
    <row r="34" customFormat="false" ht="15" hidden="false" customHeight="false" outlineLevel="0" collapsed="false">
      <c r="A34" s="0" t="n">
        <v>3875</v>
      </c>
      <c r="B34" s="31" t="n">
        <v>49476</v>
      </c>
      <c r="C34" s="16" t="n">
        <v>11968</v>
      </c>
      <c r="D34" s="0" t="n">
        <v>1</v>
      </c>
      <c r="E34" s="16" t="n">
        <f aca="false">SUMIFS(VIC_Postcode_Qtr!$D:$D,VIC_Postcode_Qtr!$A:$A,A34,VIC_Postcode_Qtr!$B:$B,Inputs!$B$24)</f>
        <v>22723</v>
      </c>
      <c r="F34" s="16" t="n">
        <f aca="false">SUMIFS(VIC_Postcode_Qtr!$E:$E,VIC_Postcode_Qtr!$A:$A,A34,VIC_Postcode_Qtr!$B:$B,Inputs!$B$24)</f>
        <v>172</v>
      </c>
      <c r="G34" s="21" t="n">
        <f aca="false">IF(E34&gt;0,F34/E34*1000,"")</f>
        <v>7.56942305153369</v>
      </c>
      <c r="H34" s="16" t="n">
        <f aca="false">SUMIFS(VIC_Postcode_Qtr!$G:$G,VIC_Postcode_Qtr!$A:$A,A34,VIC_Postcode_Qtr!$B:$B,Inputs!$B$24)</f>
        <v>1277</v>
      </c>
      <c r="I34" s="16" t="n">
        <f aca="false">SUMIFS(VIC_Postcode_Qtr!$H:$H,VIC_Postcode_Qtr!$A:$A,A34,VIC_Postcode_Qtr!$B:$B,Inputs!$B$24)</f>
        <v>70</v>
      </c>
      <c r="J34" s="22" t="n">
        <f aca="false">IF(H34&gt;0,I34/H34,"")</f>
        <v>0.0548159749412686</v>
      </c>
      <c r="K34" s="16" t="n">
        <f aca="false">SUMIFS(VIC_Postcode_Qtr!$E:$E,VIC_Postcode_Qtr!$A:$A,A34,VIC_Postcode_Qtr!$B:$B,Inputs!$B$25)</f>
        <v>121</v>
      </c>
      <c r="L34" s="16" t="n">
        <f aca="false">SUMIFS(VIC_Postcode_Qtr!$D:$D,VIC_Postcode_Qtr!$A:$A,A34,VIC_Postcode_Qtr!$B:$B,Inputs!$B$25)</f>
        <v>22567</v>
      </c>
      <c r="M34" s="21" t="n">
        <f aca="false">IF(L34&gt;0,(F34-K34)/L34*1000,"")</f>
        <v>2.2599370762618</v>
      </c>
      <c r="N34" s="8" t="n">
        <f aca="false">IF(AND(H34&gt;=Inputs!$B$13,C34&gt;=500),1,0)</f>
        <v>1</v>
      </c>
      <c r="O34" s="8" t="s">
        <v>599</v>
      </c>
      <c r="P34" s="16" t="n">
        <f aca="false">F34-SUMIFS(VIC_Postcode_Qtr!$E:$E,VIC_Postcode_Qtr!$A:$A,A34,VIC_Postcode_Qtr!$B:$B,EDATE(Inputs!$B$24,-3))</f>
        <v>29</v>
      </c>
      <c r="Q34" s="21" t="n">
        <f aca="false">IF(E34&gt;0,P34/E34*1000,"")</f>
        <v>1.27623993310742</v>
      </c>
      <c r="R34" s="16" t="n">
        <f aca="false">SUMIFS(VIC_Postcode_Qtr!$E:$E,VIC_Postcode_Qtr!$A:$A,A34,VIC_Postcode_Qtr!$B:$B,EDATE(Inputs!$B$24,-12))-SUMIFS(VIC_Postcode_Qtr!$E:$E,VIC_Postcode_Qtr!$A:$A,A34,VIC_Postcode_Qtr!$B:$B,EDATE(Inputs!$B$24,-15))</f>
        <v>5</v>
      </c>
      <c r="S34" s="21" t="n">
        <f aca="false">IF(L34&gt;0,R34/L34*1000,"")</f>
        <v>0.221562458457039</v>
      </c>
    </row>
    <row r="35" customFormat="false" ht="15" hidden="false" customHeight="false" outlineLevel="0" collapsed="false">
      <c r="A35" s="0" t="n">
        <v>3214</v>
      </c>
      <c r="B35" s="31" t="n">
        <v>49501</v>
      </c>
      <c r="C35" s="16" t="n">
        <v>12184</v>
      </c>
      <c r="D35" s="0" t="n">
        <v>1</v>
      </c>
      <c r="E35" s="16" t="n">
        <f aca="false">SUMIFS(VIC_Postcode_Qtr!$D:$D,VIC_Postcode_Qtr!$A:$A,A35,VIC_Postcode_Qtr!$B:$B,Inputs!$B$24)</f>
        <v>18250</v>
      </c>
      <c r="F35" s="16" t="n">
        <f aca="false">SUMIFS(VIC_Postcode_Qtr!$E:$E,VIC_Postcode_Qtr!$A:$A,A35,VIC_Postcode_Qtr!$B:$B,Inputs!$B$24)</f>
        <v>87</v>
      </c>
      <c r="G35" s="21" t="n">
        <f aca="false">IF(E35&gt;0,F35/E35*1000,"")</f>
        <v>4.76712328767123</v>
      </c>
      <c r="H35" s="16" t="n">
        <f aca="false">SUMIFS(VIC_Postcode_Qtr!$G:$G,VIC_Postcode_Qtr!$A:$A,A35,VIC_Postcode_Qtr!$B:$B,Inputs!$B$24)</f>
        <v>757</v>
      </c>
      <c r="I35" s="16" t="n">
        <f aca="false">SUMIFS(VIC_Postcode_Qtr!$H:$H,VIC_Postcode_Qtr!$A:$A,A35,VIC_Postcode_Qtr!$B:$B,Inputs!$B$24)</f>
        <v>40</v>
      </c>
      <c r="J35" s="22" t="n">
        <f aca="false">IF(H35&gt;0,I35/H35,"")</f>
        <v>0.0528401585204756</v>
      </c>
      <c r="K35" s="16" t="n">
        <f aca="false">SUMIFS(VIC_Postcode_Qtr!$E:$E,VIC_Postcode_Qtr!$A:$A,A35,VIC_Postcode_Qtr!$B:$B,Inputs!$B$25)</f>
        <v>52</v>
      </c>
      <c r="L35" s="16" t="n">
        <f aca="false">SUMIFS(VIC_Postcode_Qtr!$D:$D,VIC_Postcode_Qtr!$A:$A,A35,VIC_Postcode_Qtr!$B:$B,Inputs!$B$25)</f>
        <v>18273</v>
      </c>
      <c r="M35" s="21" t="n">
        <f aca="false">IF(L35&gt;0,(F35-K35)/L35*1000,"")</f>
        <v>1.91539429759755</v>
      </c>
      <c r="N35" s="8" t="n">
        <f aca="false">IF(AND(H35&gt;=Inputs!$B$13,C35&gt;=500),1,0)</f>
        <v>1</v>
      </c>
      <c r="O35" s="8" t="s">
        <v>600</v>
      </c>
      <c r="P35" s="16" t="n">
        <f aca="false">F35-SUMIFS(VIC_Postcode_Qtr!$E:$E,VIC_Postcode_Qtr!$A:$A,A35,VIC_Postcode_Qtr!$B:$B,EDATE(Inputs!$B$24,-3))</f>
        <v>17</v>
      </c>
      <c r="Q35" s="21" t="n">
        <f aca="false">IF(E35&gt;0,P35/E35*1000,"")</f>
        <v>0.931506849315068</v>
      </c>
      <c r="R35" s="16" t="n">
        <f aca="false">SUMIFS(VIC_Postcode_Qtr!$E:$E,VIC_Postcode_Qtr!$A:$A,A35,VIC_Postcode_Qtr!$B:$B,EDATE(Inputs!$B$24,-12))-SUMIFS(VIC_Postcode_Qtr!$E:$E,VIC_Postcode_Qtr!$A:$A,A35,VIC_Postcode_Qtr!$B:$B,EDATE(Inputs!$B$24,-15))</f>
        <v>2</v>
      </c>
      <c r="S35" s="21" t="n">
        <f aca="false">IF(L35&gt;0,R35/L35*1000,"")</f>
        <v>0.10945110271986</v>
      </c>
    </row>
    <row r="36" customFormat="false" ht="15" hidden="false" customHeight="false" outlineLevel="0" collapsed="false">
      <c r="A36" s="0" t="n">
        <v>3672</v>
      </c>
      <c r="B36" s="31" t="n">
        <v>49570</v>
      </c>
      <c r="C36" s="16" t="n">
        <v>6226</v>
      </c>
      <c r="D36" s="0" t="n">
        <v>1</v>
      </c>
      <c r="E36" s="16" t="n">
        <f aca="false">SUMIFS(VIC_Postcode_Qtr!$D:$D,VIC_Postcode_Qtr!$A:$A,A36,VIC_Postcode_Qtr!$B:$B,Inputs!$B$24)</f>
        <v>11879</v>
      </c>
      <c r="F36" s="16" t="n">
        <f aca="false">SUMIFS(VIC_Postcode_Qtr!$E:$E,VIC_Postcode_Qtr!$A:$A,A36,VIC_Postcode_Qtr!$B:$B,Inputs!$B$24)</f>
        <v>67</v>
      </c>
      <c r="G36" s="21" t="n">
        <f aca="false">IF(E36&gt;0,F36/E36*1000,"")</f>
        <v>5.64020540449533</v>
      </c>
      <c r="H36" s="16" t="n">
        <f aca="false">SUMIFS(VIC_Postcode_Qtr!$G:$G,VIC_Postcode_Qtr!$A:$A,A36,VIC_Postcode_Qtr!$B:$B,Inputs!$B$24)</f>
        <v>574</v>
      </c>
      <c r="I36" s="16" t="n">
        <f aca="false">SUMIFS(VIC_Postcode_Qtr!$H:$H,VIC_Postcode_Qtr!$A:$A,A36,VIC_Postcode_Qtr!$B:$B,Inputs!$B$24)</f>
        <v>24</v>
      </c>
      <c r="J36" s="22" t="n">
        <f aca="false">IF(H36&gt;0,I36/H36,"")</f>
        <v>0.0418118466898955</v>
      </c>
      <c r="K36" s="16" t="n">
        <f aca="false">SUMIFS(VIC_Postcode_Qtr!$E:$E,VIC_Postcode_Qtr!$A:$A,A36,VIC_Postcode_Qtr!$B:$B,Inputs!$B$25)</f>
        <v>46</v>
      </c>
      <c r="L36" s="16" t="n">
        <f aca="false">SUMIFS(VIC_Postcode_Qtr!$D:$D,VIC_Postcode_Qtr!$A:$A,A36,VIC_Postcode_Qtr!$B:$B,Inputs!$B$25)</f>
        <v>11651</v>
      </c>
      <c r="M36" s="21" t="n">
        <f aca="false">IF(L36&gt;0,(F36-K36)/L36*1000,"")</f>
        <v>1.8024203930993</v>
      </c>
      <c r="N36" s="8" t="n">
        <f aca="false">IF(AND(H36&gt;=Inputs!$B$13,C36&gt;=500),1,0)</f>
        <v>1</v>
      </c>
      <c r="O36" s="8" t="s">
        <v>601</v>
      </c>
      <c r="P36" s="16" t="n">
        <f aca="false">F36-SUMIFS(VIC_Postcode_Qtr!$E:$E,VIC_Postcode_Qtr!$A:$A,A36,VIC_Postcode_Qtr!$B:$B,EDATE(Inputs!$B$24,-3))</f>
        <v>12</v>
      </c>
      <c r="Q36" s="21" t="n">
        <f aca="false">IF(E36&gt;0,P36/E36*1000,"")</f>
        <v>1.01018604259618</v>
      </c>
      <c r="R36" s="16" t="n">
        <f aca="false">SUMIFS(VIC_Postcode_Qtr!$E:$E,VIC_Postcode_Qtr!$A:$A,A36,VIC_Postcode_Qtr!$B:$B,EDATE(Inputs!$B$24,-12))-SUMIFS(VIC_Postcode_Qtr!$E:$E,VIC_Postcode_Qtr!$A:$A,A36,VIC_Postcode_Qtr!$B:$B,EDATE(Inputs!$B$24,-15))</f>
        <v>5</v>
      </c>
      <c r="S36" s="21" t="n">
        <f aca="false">IF(L36&gt;0,R36/L36*1000,"")</f>
        <v>0.429147712642692</v>
      </c>
    </row>
    <row r="37" customFormat="false" ht="15" hidden="false" customHeight="false" outlineLevel="0" collapsed="false">
      <c r="A37" s="0" t="n">
        <v>3722</v>
      </c>
      <c r="B37" s="31" t="n">
        <v>49784</v>
      </c>
      <c r="C37" s="16" t="n">
        <v>3741</v>
      </c>
      <c r="D37" s="0" t="n">
        <v>1</v>
      </c>
      <c r="E37" s="16" t="n">
        <f aca="false">SUMIFS(VIC_Postcode_Qtr!$D:$D,VIC_Postcode_Qtr!$A:$A,A37,VIC_Postcode_Qtr!$B:$B,Inputs!$B$24)</f>
        <v>7313</v>
      </c>
      <c r="F37" s="16" t="n">
        <f aca="false">SUMIFS(VIC_Postcode_Qtr!$E:$E,VIC_Postcode_Qtr!$A:$A,A37,VIC_Postcode_Qtr!$B:$B,Inputs!$B$24)</f>
        <v>56</v>
      </c>
      <c r="G37" s="21" t="n">
        <f aca="false">IF(E37&gt;0,F37/E37*1000,"")</f>
        <v>7.65759606180774</v>
      </c>
      <c r="H37" s="16" t="n">
        <f aca="false">SUMIFS(VIC_Postcode_Qtr!$G:$G,VIC_Postcode_Qtr!$A:$A,A37,VIC_Postcode_Qtr!$B:$B,Inputs!$B$24)</f>
        <v>440</v>
      </c>
      <c r="I37" s="16" t="n">
        <f aca="false">SUMIFS(VIC_Postcode_Qtr!$H:$H,VIC_Postcode_Qtr!$A:$A,A37,VIC_Postcode_Qtr!$B:$B,Inputs!$B$24)</f>
        <v>19</v>
      </c>
      <c r="J37" s="22" t="n">
        <f aca="false">IF(H37&gt;0,I37/H37,"")</f>
        <v>0.0431818181818182</v>
      </c>
      <c r="K37" s="16" t="n">
        <f aca="false">SUMIFS(VIC_Postcode_Qtr!$E:$E,VIC_Postcode_Qtr!$A:$A,A37,VIC_Postcode_Qtr!$B:$B,Inputs!$B$25)</f>
        <v>35</v>
      </c>
      <c r="L37" s="16" t="n">
        <f aca="false">SUMIFS(VIC_Postcode_Qtr!$D:$D,VIC_Postcode_Qtr!$A:$A,A37,VIC_Postcode_Qtr!$B:$B,Inputs!$B$25)</f>
        <v>7292</v>
      </c>
      <c r="M37" s="21" t="n">
        <f aca="false">IF(L37&gt;0,(F37-K37)/L37*1000,"")</f>
        <v>2.87986834887548</v>
      </c>
      <c r="N37" s="8" t="n">
        <f aca="false">IF(AND(H37&gt;=Inputs!$B$13,C37&gt;=500),1,0)</f>
        <v>1</v>
      </c>
      <c r="O37" s="8" t="s">
        <v>602</v>
      </c>
      <c r="P37" s="16" t="n">
        <f aca="false">F37-SUMIFS(VIC_Postcode_Qtr!$E:$E,VIC_Postcode_Qtr!$A:$A,A37,VIC_Postcode_Qtr!$B:$B,EDATE(Inputs!$B$24,-3))</f>
        <v>14</v>
      </c>
      <c r="Q37" s="21" t="n">
        <f aca="false">IF(E37&gt;0,P37/E37*1000,"")</f>
        <v>1.91439901545193</v>
      </c>
      <c r="R37" s="16" t="n">
        <f aca="false">SUMIFS(VIC_Postcode_Qtr!$E:$E,VIC_Postcode_Qtr!$A:$A,A37,VIC_Postcode_Qtr!$B:$B,EDATE(Inputs!$B$24,-12))-SUMIFS(VIC_Postcode_Qtr!$E:$E,VIC_Postcode_Qtr!$A:$A,A37,VIC_Postcode_Qtr!$B:$B,EDATE(Inputs!$B$24,-15))</f>
        <v>0</v>
      </c>
      <c r="S37" s="21" t="n">
        <f aca="false">IF(L37&gt;0,R37/L37*1000,"")</f>
        <v>0</v>
      </c>
    </row>
    <row r="38" customFormat="false" ht="15" hidden="false" customHeight="false" outlineLevel="0" collapsed="false">
      <c r="A38" s="0" t="n">
        <v>3151</v>
      </c>
      <c r="B38" s="31" t="n">
        <v>49803</v>
      </c>
      <c r="C38" s="16" t="n">
        <v>7814</v>
      </c>
      <c r="D38" s="0" t="n">
        <v>1</v>
      </c>
      <c r="E38" s="16" t="n">
        <f aca="false">SUMIFS(VIC_Postcode_Qtr!$D:$D,VIC_Postcode_Qtr!$A:$A,A38,VIC_Postcode_Qtr!$B:$B,Inputs!$B$24)</f>
        <v>8967</v>
      </c>
      <c r="F38" s="16" t="n">
        <f aca="false">SUMIFS(VIC_Postcode_Qtr!$E:$E,VIC_Postcode_Qtr!$A:$A,A38,VIC_Postcode_Qtr!$B:$B,Inputs!$B$24)</f>
        <v>345</v>
      </c>
      <c r="G38" s="21" t="n">
        <f aca="false">IF(E38&gt;0,F38/E38*1000,"")</f>
        <v>38.474406155905</v>
      </c>
      <c r="H38" s="16" t="n">
        <f aca="false">SUMIFS(VIC_Postcode_Qtr!$G:$G,VIC_Postcode_Qtr!$A:$A,A38,VIC_Postcode_Qtr!$B:$B,Inputs!$B$24)</f>
        <v>690</v>
      </c>
      <c r="I38" s="16" t="n">
        <f aca="false">SUMIFS(VIC_Postcode_Qtr!$H:$H,VIC_Postcode_Qtr!$A:$A,A38,VIC_Postcode_Qtr!$B:$B,Inputs!$B$24)</f>
        <v>179</v>
      </c>
      <c r="J38" s="22" t="n">
        <f aca="false">IF(H38&gt;0,I38/H38,"")</f>
        <v>0.259420289855073</v>
      </c>
      <c r="K38" s="16" t="n">
        <f aca="false">SUMIFS(VIC_Postcode_Qtr!$E:$E,VIC_Postcode_Qtr!$A:$A,A38,VIC_Postcode_Qtr!$B:$B,Inputs!$B$25)</f>
        <v>185</v>
      </c>
      <c r="L38" s="16" t="n">
        <f aca="false">SUMIFS(VIC_Postcode_Qtr!$D:$D,VIC_Postcode_Qtr!$A:$A,A38,VIC_Postcode_Qtr!$B:$B,Inputs!$B$25)</f>
        <v>8963</v>
      </c>
      <c r="M38" s="21" t="n">
        <f aca="false">IF(L38&gt;0,(F38-K38)/L38*1000,"")</f>
        <v>17.8511659042731</v>
      </c>
      <c r="N38" s="8" t="n">
        <f aca="false">IF(AND(H38&gt;=Inputs!$B$13,C38&gt;=500),1,0)</f>
        <v>1</v>
      </c>
      <c r="O38" s="8" t="s">
        <v>603</v>
      </c>
      <c r="P38" s="16" t="n">
        <f aca="false">F38-SUMIFS(VIC_Postcode_Qtr!$E:$E,VIC_Postcode_Qtr!$A:$A,A38,VIC_Postcode_Qtr!$B:$B,EDATE(Inputs!$B$24,-3))</f>
        <v>53</v>
      </c>
      <c r="Q38" s="21" t="n">
        <f aca="false">IF(E38&gt;0,P38/E38*1000,"")</f>
        <v>5.91056094568975</v>
      </c>
      <c r="R38" s="16" t="n">
        <f aca="false">SUMIFS(VIC_Postcode_Qtr!$E:$E,VIC_Postcode_Qtr!$A:$A,A38,VIC_Postcode_Qtr!$B:$B,EDATE(Inputs!$B$24,-12))-SUMIFS(VIC_Postcode_Qtr!$E:$E,VIC_Postcode_Qtr!$A:$A,A38,VIC_Postcode_Qtr!$B:$B,EDATE(Inputs!$B$24,-15))</f>
        <v>22</v>
      </c>
      <c r="S38" s="21" t="n">
        <f aca="false">IF(L38&gt;0,R38/L38*1000,"")</f>
        <v>2.45453531183755</v>
      </c>
    </row>
    <row r="39" customFormat="false" ht="15" hidden="false" customHeight="false" outlineLevel="0" collapsed="false">
      <c r="A39" s="0" t="n">
        <v>3630</v>
      </c>
      <c r="B39" s="31" t="n">
        <v>49813</v>
      </c>
      <c r="C39" s="16" t="n">
        <v>18197</v>
      </c>
      <c r="D39" s="0" t="n">
        <v>1</v>
      </c>
      <c r="E39" s="16" t="n">
        <f aca="false">SUMIFS(VIC_Postcode_Qtr!$D:$D,VIC_Postcode_Qtr!$A:$A,A39,VIC_Postcode_Qtr!$B:$B,Inputs!$B$24)</f>
        <v>32469</v>
      </c>
      <c r="F39" s="16" t="n">
        <f aca="false">SUMIFS(VIC_Postcode_Qtr!$E:$E,VIC_Postcode_Qtr!$A:$A,A39,VIC_Postcode_Qtr!$B:$B,Inputs!$B$24)</f>
        <v>190</v>
      </c>
      <c r="G39" s="21" t="n">
        <f aca="false">IF(E39&gt;0,F39/E39*1000,"")</f>
        <v>5.85173550155533</v>
      </c>
      <c r="H39" s="16" t="n">
        <f aca="false">SUMIFS(VIC_Postcode_Qtr!$G:$G,VIC_Postcode_Qtr!$A:$A,A39,VIC_Postcode_Qtr!$B:$B,Inputs!$B$24)</f>
        <v>2457</v>
      </c>
      <c r="I39" s="16" t="n">
        <f aca="false">SUMIFS(VIC_Postcode_Qtr!$H:$H,VIC_Postcode_Qtr!$A:$A,A39,VIC_Postcode_Qtr!$B:$B,Inputs!$B$24)</f>
        <v>70</v>
      </c>
      <c r="J39" s="22" t="n">
        <f aca="false">IF(H39&gt;0,I39/H39,"")</f>
        <v>0.0284900284900285</v>
      </c>
      <c r="K39" s="16" t="n">
        <f aca="false">SUMIFS(VIC_Postcode_Qtr!$E:$E,VIC_Postcode_Qtr!$A:$A,A39,VIC_Postcode_Qtr!$B:$B,Inputs!$B$25)</f>
        <v>137</v>
      </c>
      <c r="L39" s="16" t="n">
        <f aca="false">SUMIFS(VIC_Postcode_Qtr!$D:$D,VIC_Postcode_Qtr!$A:$A,A39,VIC_Postcode_Qtr!$B:$B,Inputs!$B$25)</f>
        <v>32259</v>
      </c>
      <c r="M39" s="21" t="n">
        <f aca="false">IF(L39&gt;0,(F39-K39)/L39*1000,"")</f>
        <v>1.64295235438172</v>
      </c>
      <c r="N39" s="8" t="n">
        <f aca="false">IF(AND(H39&gt;=Inputs!$B$13,C39&gt;=500),1,0)</f>
        <v>1</v>
      </c>
      <c r="O39" s="8" t="s">
        <v>604</v>
      </c>
      <c r="P39" s="16" t="n">
        <f aca="false">F39-SUMIFS(VIC_Postcode_Qtr!$E:$E,VIC_Postcode_Qtr!$A:$A,A39,VIC_Postcode_Qtr!$B:$B,EDATE(Inputs!$B$24,-3))</f>
        <v>28</v>
      </c>
      <c r="Q39" s="21" t="n">
        <f aca="false">IF(E39&gt;0,P39/E39*1000,"")</f>
        <v>0.862361021281838</v>
      </c>
      <c r="R39" s="16" t="n">
        <f aca="false">SUMIFS(VIC_Postcode_Qtr!$E:$E,VIC_Postcode_Qtr!$A:$A,A39,VIC_Postcode_Qtr!$B:$B,EDATE(Inputs!$B$24,-12))-SUMIFS(VIC_Postcode_Qtr!$E:$E,VIC_Postcode_Qtr!$A:$A,A39,VIC_Postcode_Qtr!$B:$B,EDATE(Inputs!$B$24,-15))</f>
        <v>21</v>
      </c>
      <c r="S39" s="21" t="n">
        <f aca="false">IF(L39&gt;0,R39/L39*1000,"")</f>
        <v>0.650981121547475</v>
      </c>
    </row>
    <row r="40" customFormat="false" ht="15" hidden="false" customHeight="false" outlineLevel="0" collapsed="false">
      <c r="A40" s="0" t="n">
        <v>3108</v>
      </c>
      <c r="B40" s="31" t="n">
        <v>49870</v>
      </c>
      <c r="C40" s="16" t="n">
        <v>17439</v>
      </c>
      <c r="D40" s="0" t="n">
        <v>1</v>
      </c>
      <c r="E40" s="16" t="n">
        <f aca="false">SUMIFS(VIC_Postcode_Qtr!$D:$D,VIC_Postcode_Qtr!$A:$A,A40,VIC_Postcode_Qtr!$B:$B,Inputs!$B$24)</f>
        <v>20605</v>
      </c>
      <c r="F40" s="16" t="n">
        <f aca="false">SUMIFS(VIC_Postcode_Qtr!$E:$E,VIC_Postcode_Qtr!$A:$A,A40,VIC_Postcode_Qtr!$B:$B,Inputs!$B$24)</f>
        <v>1038</v>
      </c>
      <c r="G40" s="21" t="n">
        <f aca="false">IF(E40&gt;0,F40/E40*1000,"")</f>
        <v>50.3761223004125</v>
      </c>
      <c r="H40" s="16" t="n">
        <f aca="false">SUMIFS(VIC_Postcode_Qtr!$G:$G,VIC_Postcode_Qtr!$A:$A,A40,VIC_Postcode_Qtr!$B:$B,Inputs!$B$24)</f>
        <v>2641</v>
      </c>
      <c r="I40" s="16" t="n">
        <f aca="false">SUMIFS(VIC_Postcode_Qtr!$H:$H,VIC_Postcode_Qtr!$A:$A,A40,VIC_Postcode_Qtr!$B:$B,Inputs!$B$24)</f>
        <v>542</v>
      </c>
      <c r="J40" s="22" t="n">
        <f aca="false">IF(H40&gt;0,I40/H40,"")</f>
        <v>0.205225293449451</v>
      </c>
      <c r="K40" s="16" t="n">
        <f aca="false">SUMIFS(VIC_Postcode_Qtr!$E:$E,VIC_Postcode_Qtr!$A:$A,A40,VIC_Postcode_Qtr!$B:$B,Inputs!$B$25)</f>
        <v>736</v>
      </c>
      <c r="L40" s="16" t="n">
        <f aca="false">SUMIFS(VIC_Postcode_Qtr!$D:$D,VIC_Postcode_Qtr!$A:$A,A40,VIC_Postcode_Qtr!$B:$B,Inputs!$B$25)</f>
        <v>20155</v>
      </c>
      <c r="M40" s="21" t="n">
        <f aca="false">IF(L40&gt;0,(F40-K40)/L40*1000,"")</f>
        <v>14.9838749689903</v>
      </c>
      <c r="N40" s="8" t="n">
        <f aca="false">IF(AND(H40&gt;=Inputs!$B$13,C40&gt;=500),1,0)</f>
        <v>1</v>
      </c>
      <c r="O40" s="8" t="s">
        <v>605</v>
      </c>
      <c r="P40" s="16" t="n">
        <f aca="false">F40-SUMIFS(VIC_Postcode_Qtr!$E:$E,VIC_Postcode_Qtr!$A:$A,A40,VIC_Postcode_Qtr!$B:$B,EDATE(Inputs!$B$24,-3))</f>
        <v>111</v>
      </c>
      <c r="Q40" s="21" t="n">
        <f aca="false">IF(E40&gt;0,P40/E40*1000,"")</f>
        <v>5.38704198010192</v>
      </c>
      <c r="R40" s="16" t="n">
        <f aca="false">SUMIFS(VIC_Postcode_Qtr!$E:$E,VIC_Postcode_Qtr!$A:$A,A40,VIC_Postcode_Qtr!$B:$B,EDATE(Inputs!$B$24,-12))-SUMIFS(VIC_Postcode_Qtr!$E:$E,VIC_Postcode_Qtr!$A:$A,A40,VIC_Postcode_Qtr!$B:$B,EDATE(Inputs!$B$24,-15))</f>
        <v>75</v>
      </c>
      <c r="S40" s="21" t="n">
        <f aca="false">IF(L40&gt;0,R40/L40*1000,"")</f>
        <v>3.7211610022327</v>
      </c>
    </row>
    <row r="41" customFormat="false" ht="15" hidden="false" customHeight="false" outlineLevel="0" collapsed="false">
      <c r="A41" s="0" t="n">
        <v>3500</v>
      </c>
      <c r="B41" s="31" t="n">
        <v>50017</v>
      </c>
      <c r="C41" s="16" t="n">
        <v>20608</v>
      </c>
      <c r="D41" s="0" t="n">
        <v>1</v>
      </c>
      <c r="E41" s="16" t="n">
        <f aca="false">SUMIFS(VIC_Postcode_Qtr!$D:$D,VIC_Postcode_Qtr!$A:$A,A41,VIC_Postcode_Qtr!$B:$B,Inputs!$B$24)</f>
        <v>33231</v>
      </c>
      <c r="F41" s="16" t="n">
        <f aca="false">SUMIFS(VIC_Postcode_Qtr!$E:$E,VIC_Postcode_Qtr!$A:$A,A41,VIC_Postcode_Qtr!$B:$B,Inputs!$B$24)</f>
        <v>159</v>
      </c>
      <c r="G41" s="21" t="n">
        <f aca="false">IF(E41&gt;0,F41/E41*1000,"")</f>
        <v>4.78468899521531</v>
      </c>
      <c r="H41" s="16" t="n">
        <f aca="false">SUMIFS(VIC_Postcode_Qtr!$G:$G,VIC_Postcode_Qtr!$A:$A,A41,VIC_Postcode_Qtr!$B:$B,Inputs!$B$24)</f>
        <v>1976</v>
      </c>
      <c r="I41" s="16" t="n">
        <f aca="false">SUMIFS(VIC_Postcode_Qtr!$H:$H,VIC_Postcode_Qtr!$A:$A,A41,VIC_Postcode_Qtr!$B:$B,Inputs!$B$24)</f>
        <v>72</v>
      </c>
      <c r="J41" s="22" t="n">
        <f aca="false">IF(H41&gt;0,I41/H41,"")</f>
        <v>0.0364372469635628</v>
      </c>
      <c r="K41" s="16" t="n">
        <f aca="false">SUMIFS(VIC_Postcode_Qtr!$E:$E,VIC_Postcode_Qtr!$A:$A,A41,VIC_Postcode_Qtr!$B:$B,Inputs!$B$25)</f>
        <v>104</v>
      </c>
      <c r="L41" s="16" t="n">
        <f aca="false">SUMIFS(VIC_Postcode_Qtr!$D:$D,VIC_Postcode_Qtr!$A:$A,A41,VIC_Postcode_Qtr!$B:$B,Inputs!$B$25)</f>
        <v>33163</v>
      </c>
      <c r="M41" s="21" t="n">
        <f aca="false">IF(L41&gt;0,(F41-K41)/L41*1000,"")</f>
        <v>1.65847480625999</v>
      </c>
      <c r="N41" s="8" t="n">
        <f aca="false">IF(AND(H41&gt;=Inputs!$B$13,C41&gt;=500),1,0)</f>
        <v>1</v>
      </c>
      <c r="O41" s="8" t="s">
        <v>606</v>
      </c>
      <c r="P41" s="16" t="n">
        <f aca="false">F41-SUMIFS(VIC_Postcode_Qtr!$E:$E,VIC_Postcode_Qtr!$A:$A,A41,VIC_Postcode_Qtr!$B:$B,EDATE(Inputs!$B$24,-3))</f>
        <v>26</v>
      </c>
      <c r="Q41" s="21" t="n">
        <f aca="false">IF(E41&gt;0,P41/E41*1000,"")</f>
        <v>0.782401974060365</v>
      </c>
      <c r="R41" s="16" t="n">
        <f aca="false">SUMIFS(VIC_Postcode_Qtr!$E:$E,VIC_Postcode_Qtr!$A:$A,A41,VIC_Postcode_Qtr!$B:$B,EDATE(Inputs!$B$24,-12))-SUMIFS(VIC_Postcode_Qtr!$E:$E,VIC_Postcode_Qtr!$A:$A,A41,VIC_Postcode_Qtr!$B:$B,EDATE(Inputs!$B$24,-15))</f>
        <v>7</v>
      </c>
      <c r="S41" s="21" t="n">
        <f aca="false">IF(L41&gt;0,R41/L41*1000,"")</f>
        <v>0.211078611705817</v>
      </c>
    </row>
    <row r="42" customFormat="false" ht="15" hidden="false" customHeight="false" outlineLevel="0" collapsed="false">
      <c r="A42" s="0" t="n">
        <v>3060</v>
      </c>
      <c r="B42" s="31" t="n">
        <v>50117</v>
      </c>
      <c r="C42" s="16" t="n">
        <v>8117</v>
      </c>
      <c r="D42" s="0" t="n">
        <v>1</v>
      </c>
      <c r="E42" s="16" t="n">
        <f aca="false">SUMIFS(VIC_Postcode_Qtr!$D:$D,VIC_Postcode_Qtr!$A:$A,A42,VIC_Postcode_Qtr!$B:$B,Inputs!$B$24)</f>
        <v>11238</v>
      </c>
      <c r="F42" s="16" t="n">
        <f aca="false">SUMIFS(VIC_Postcode_Qtr!$E:$E,VIC_Postcode_Qtr!$A:$A,A42,VIC_Postcode_Qtr!$B:$B,Inputs!$B$24)</f>
        <v>191</v>
      </c>
      <c r="G42" s="21" t="n">
        <f aca="false">IF(E42&gt;0,F42/E42*1000,"")</f>
        <v>16.9959067449724</v>
      </c>
      <c r="H42" s="16" t="n">
        <f aca="false">SUMIFS(VIC_Postcode_Qtr!$G:$G,VIC_Postcode_Qtr!$A:$A,A42,VIC_Postcode_Qtr!$B:$B,Inputs!$B$24)</f>
        <v>526</v>
      </c>
      <c r="I42" s="16" t="n">
        <f aca="false">SUMIFS(VIC_Postcode_Qtr!$H:$H,VIC_Postcode_Qtr!$A:$A,A42,VIC_Postcode_Qtr!$B:$B,Inputs!$B$24)</f>
        <v>83</v>
      </c>
      <c r="J42" s="22" t="n">
        <f aca="false">IF(H42&gt;0,I42/H42,"")</f>
        <v>0.157794676806084</v>
      </c>
      <c r="K42" s="16" t="n">
        <f aca="false">SUMIFS(VIC_Postcode_Qtr!$E:$E,VIC_Postcode_Qtr!$A:$A,A42,VIC_Postcode_Qtr!$B:$B,Inputs!$B$25)</f>
        <v>133</v>
      </c>
      <c r="L42" s="16" t="n">
        <f aca="false">SUMIFS(VIC_Postcode_Qtr!$D:$D,VIC_Postcode_Qtr!$A:$A,A42,VIC_Postcode_Qtr!$B:$B,Inputs!$B$25)</f>
        <v>10849</v>
      </c>
      <c r="M42" s="21" t="n">
        <f aca="false">IF(L42&gt;0,(F42-K42)/L42*1000,"")</f>
        <v>5.34611484929487</v>
      </c>
      <c r="N42" s="8" t="n">
        <f aca="false">IF(AND(H42&gt;=Inputs!$B$13,C42&gt;=500),1,0)</f>
        <v>1</v>
      </c>
      <c r="O42" s="8" t="s">
        <v>607</v>
      </c>
      <c r="P42" s="16" t="n">
        <f aca="false">F42-SUMIFS(VIC_Postcode_Qtr!$E:$E,VIC_Postcode_Qtr!$A:$A,A42,VIC_Postcode_Qtr!$B:$B,EDATE(Inputs!$B$24,-3))</f>
        <v>31</v>
      </c>
      <c r="Q42" s="21" t="n">
        <f aca="false">IF(E42&gt;0,P42/E42*1000,"")</f>
        <v>2.75849795337249</v>
      </c>
      <c r="R42" s="16" t="n">
        <f aca="false">SUMIFS(VIC_Postcode_Qtr!$E:$E,VIC_Postcode_Qtr!$A:$A,A42,VIC_Postcode_Qtr!$B:$B,EDATE(Inputs!$B$24,-12))-SUMIFS(VIC_Postcode_Qtr!$E:$E,VIC_Postcode_Qtr!$A:$A,A42,VIC_Postcode_Qtr!$B:$B,EDATE(Inputs!$B$24,-15))</f>
        <v>20</v>
      </c>
      <c r="S42" s="21" t="n">
        <f aca="false">IF(L42&gt;0,R42/L42*1000,"")</f>
        <v>1.8434878790672</v>
      </c>
    </row>
    <row r="43" customFormat="false" ht="15" hidden="false" customHeight="false" outlineLevel="0" collapsed="false">
      <c r="A43" s="0" t="n">
        <v>3660</v>
      </c>
      <c r="B43" s="31" t="n">
        <v>50268</v>
      </c>
      <c r="C43" s="16" t="n">
        <v>4406</v>
      </c>
      <c r="D43" s="0" t="n">
        <v>1</v>
      </c>
      <c r="E43" s="16" t="n">
        <f aca="false">SUMIFS(VIC_Postcode_Qtr!$D:$D,VIC_Postcode_Qtr!$A:$A,A43,VIC_Postcode_Qtr!$B:$B,Inputs!$B$24)</f>
        <v>8890</v>
      </c>
      <c r="F43" s="16" t="n">
        <f aca="false">SUMIFS(VIC_Postcode_Qtr!$E:$E,VIC_Postcode_Qtr!$A:$A,A43,VIC_Postcode_Qtr!$B:$B,Inputs!$B$24)</f>
        <v>55</v>
      </c>
      <c r="G43" s="21" t="n">
        <f aca="false">IF(E43&gt;0,F43/E43*1000,"")</f>
        <v>6.1867266591676</v>
      </c>
      <c r="H43" s="16" t="n">
        <f aca="false">SUMIFS(VIC_Postcode_Qtr!$G:$G,VIC_Postcode_Qtr!$A:$A,A43,VIC_Postcode_Qtr!$B:$B,Inputs!$B$24)</f>
        <v>590</v>
      </c>
      <c r="I43" s="16" t="n">
        <f aca="false">SUMIFS(VIC_Postcode_Qtr!$H:$H,VIC_Postcode_Qtr!$A:$A,A43,VIC_Postcode_Qtr!$B:$B,Inputs!$B$24)</f>
        <v>24</v>
      </c>
      <c r="J43" s="22" t="n">
        <f aca="false">IF(H43&gt;0,I43/H43,"")</f>
        <v>0.0406779661016949</v>
      </c>
      <c r="K43" s="16" t="n">
        <f aca="false">SUMIFS(VIC_Postcode_Qtr!$E:$E,VIC_Postcode_Qtr!$A:$A,A43,VIC_Postcode_Qtr!$B:$B,Inputs!$B$25)</f>
        <v>30</v>
      </c>
      <c r="L43" s="16" t="n">
        <f aca="false">SUMIFS(VIC_Postcode_Qtr!$D:$D,VIC_Postcode_Qtr!$A:$A,A43,VIC_Postcode_Qtr!$B:$B,Inputs!$B$25)</f>
        <v>8683</v>
      </c>
      <c r="M43" s="21" t="n">
        <f aca="false">IF(L43&gt;0,(F43-K43)/L43*1000,"")</f>
        <v>2.87918922031556</v>
      </c>
      <c r="N43" s="8" t="n">
        <f aca="false">IF(AND(H43&gt;=Inputs!$B$13,C43&gt;=500),1,0)</f>
        <v>1</v>
      </c>
      <c r="O43" s="8" t="s">
        <v>608</v>
      </c>
      <c r="P43" s="16" t="n">
        <f aca="false">F43-SUMIFS(VIC_Postcode_Qtr!$E:$E,VIC_Postcode_Qtr!$A:$A,A43,VIC_Postcode_Qtr!$B:$B,EDATE(Inputs!$B$24,-3))</f>
        <v>8</v>
      </c>
      <c r="Q43" s="21" t="n">
        <f aca="false">IF(E43&gt;0,P43/E43*1000,"")</f>
        <v>0.899887514060742</v>
      </c>
      <c r="R43" s="16" t="n">
        <f aca="false">SUMIFS(VIC_Postcode_Qtr!$E:$E,VIC_Postcode_Qtr!$A:$A,A43,VIC_Postcode_Qtr!$B:$B,EDATE(Inputs!$B$24,-12))-SUMIFS(VIC_Postcode_Qtr!$E:$E,VIC_Postcode_Qtr!$A:$A,A43,VIC_Postcode_Qtr!$B:$B,EDATE(Inputs!$B$24,-15))</f>
        <v>3</v>
      </c>
      <c r="S43" s="21" t="n">
        <f aca="false">IF(L43&gt;0,R43/L43*1000,"")</f>
        <v>0.345502706437867</v>
      </c>
    </row>
    <row r="44" customFormat="false" ht="15" hidden="false" customHeight="false" outlineLevel="0" collapsed="false">
      <c r="A44" s="0" t="n">
        <v>3355</v>
      </c>
      <c r="B44" s="31" t="n">
        <v>50505</v>
      </c>
      <c r="C44" s="16" t="n">
        <v>6605</v>
      </c>
      <c r="D44" s="0" t="n">
        <v>1</v>
      </c>
      <c r="E44" s="16" t="n">
        <f aca="false">SUMIFS(VIC_Postcode_Qtr!$D:$D,VIC_Postcode_Qtr!$A:$A,A44,VIC_Postcode_Qtr!$B:$B,Inputs!$B$24)</f>
        <v>16137</v>
      </c>
      <c r="F44" s="16" t="n">
        <f aca="false">SUMIFS(VIC_Postcode_Qtr!$E:$E,VIC_Postcode_Qtr!$A:$A,A44,VIC_Postcode_Qtr!$B:$B,Inputs!$B$24)</f>
        <v>160</v>
      </c>
      <c r="G44" s="21" t="n">
        <f aca="false">IF(E44&gt;0,F44/E44*1000,"")</f>
        <v>9.91510193964182</v>
      </c>
      <c r="H44" s="16" t="n">
        <f aca="false">SUMIFS(VIC_Postcode_Qtr!$G:$G,VIC_Postcode_Qtr!$A:$A,A44,VIC_Postcode_Qtr!$B:$B,Inputs!$B$24)</f>
        <v>1820</v>
      </c>
      <c r="I44" s="16" t="n">
        <f aca="false">SUMIFS(VIC_Postcode_Qtr!$H:$H,VIC_Postcode_Qtr!$A:$A,A44,VIC_Postcode_Qtr!$B:$B,Inputs!$B$24)</f>
        <v>85</v>
      </c>
      <c r="J44" s="22" t="n">
        <f aca="false">IF(H44&gt;0,I44/H44,"")</f>
        <v>0.0467032967032967</v>
      </c>
      <c r="K44" s="16" t="n">
        <f aca="false">SUMIFS(VIC_Postcode_Qtr!$E:$E,VIC_Postcode_Qtr!$A:$A,A44,VIC_Postcode_Qtr!$B:$B,Inputs!$B$25)</f>
        <v>96</v>
      </c>
      <c r="L44" s="16" t="n">
        <f aca="false">SUMIFS(VIC_Postcode_Qtr!$D:$D,VIC_Postcode_Qtr!$A:$A,A44,VIC_Postcode_Qtr!$B:$B,Inputs!$B$25)</f>
        <v>16027</v>
      </c>
      <c r="M44" s="21" t="n">
        <f aca="false">IF(L44&gt;0,(F44-K44)/L44*1000,"")</f>
        <v>3.9932613714357</v>
      </c>
      <c r="N44" s="8" t="n">
        <f aca="false">IF(AND(H44&gt;=Inputs!$B$13,C44&gt;=500),1,0)</f>
        <v>1</v>
      </c>
      <c r="O44" s="8" t="s">
        <v>609</v>
      </c>
      <c r="P44" s="16" t="n">
        <f aca="false">F44-SUMIFS(VIC_Postcode_Qtr!$E:$E,VIC_Postcode_Qtr!$A:$A,A44,VIC_Postcode_Qtr!$B:$B,EDATE(Inputs!$B$24,-3))</f>
        <v>49</v>
      </c>
      <c r="Q44" s="21" t="n">
        <f aca="false">IF(E44&gt;0,P44/E44*1000,"")</f>
        <v>3.03649996901531</v>
      </c>
      <c r="R44" s="16" t="n">
        <f aca="false">SUMIFS(VIC_Postcode_Qtr!$E:$E,VIC_Postcode_Qtr!$A:$A,A44,VIC_Postcode_Qtr!$B:$B,EDATE(Inputs!$B$24,-12))-SUMIFS(VIC_Postcode_Qtr!$E:$E,VIC_Postcode_Qtr!$A:$A,A44,VIC_Postcode_Qtr!$B:$B,EDATE(Inputs!$B$24,-15))</f>
        <v>21</v>
      </c>
      <c r="S44" s="21" t="n">
        <f aca="false">IF(L44&gt;0,R44/L44*1000,"")</f>
        <v>1.31028888750234</v>
      </c>
    </row>
    <row r="45" customFormat="false" ht="15" hidden="false" customHeight="false" outlineLevel="0" collapsed="false">
      <c r="A45" s="0" t="n">
        <v>3150</v>
      </c>
      <c r="B45" s="31" t="n">
        <v>50524</v>
      </c>
      <c r="C45" s="16" t="n">
        <v>42028</v>
      </c>
      <c r="D45" s="0" t="n">
        <v>1</v>
      </c>
      <c r="E45" s="16" t="n">
        <f aca="false">SUMIFS(VIC_Postcode_Qtr!$D:$D,VIC_Postcode_Qtr!$A:$A,A45,VIC_Postcode_Qtr!$B:$B,Inputs!$B$24)</f>
        <v>46063</v>
      </c>
      <c r="F45" s="16" t="n">
        <f aca="false">SUMIFS(VIC_Postcode_Qtr!$E:$E,VIC_Postcode_Qtr!$A:$A,A45,VIC_Postcode_Qtr!$B:$B,Inputs!$B$24)</f>
        <v>2437</v>
      </c>
      <c r="G45" s="21" t="n">
        <f aca="false">IF(E45&gt;0,F45/E45*1000,"")</f>
        <v>52.905802922085</v>
      </c>
      <c r="H45" s="16" t="n">
        <f aca="false">SUMIFS(VIC_Postcode_Qtr!$G:$G,VIC_Postcode_Qtr!$A:$A,A45,VIC_Postcode_Qtr!$B:$B,Inputs!$B$24)</f>
        <v>4029</v>
      </c>
      <c r="I45" s="16" t="n">
        <f aca="false">SUMIFS(VIC_Postcode_Qtr!$H:$H,VIC_Postcode_Qtr!$A:$A,A45,VIC_Postcode_Qtr!$B:$B,Inputs!$B$24)</f>
        <v>1110</v>
      </c>
      <c r="J45" s="22" t="n">
        <f aca="false">IF(H45&gt;0,I45/H45,"")</f>
        <v>0.275502606105733</v>
      </c>
      <c r="K45" s="16" t="n">
        <f aca="false">SUMIFS(VIC_Postcode_Qtr!$E:$E,VIC_Postcode_Qtr!$A:$A,A45,VIC_Postcode_Qtr!$B:$B,Inputs!$B$25)</f>
        <v>1558</v>
      </c>
      <c r="L45" s="16" t="n">
        <f aca="false">SUMIFS(VIC_Postcode_Qtr!$D:$D,VIC_Postcode_Qtr!$A:$A,A45,VIC_Postcode_Qtr!$B:$B,Inputs!$B$25)</f>
        <v>46019</v>
      </c>
      <c r="M45" s="21" t="n">
        <f aca="false">IF(L45&gt;0,(F45-K45)/L45*1000,"")</f>
        <v>19.1008061887481</v>
      </c>
      <c r="N45" s="8" t="n">
        <f aca="false">IF(AND(H45&gt;=Inputs!$B$13,C45&gt;=500),1,0)</f>
        <v>1</v>
      </c>
      <c r="O45" s="8" t="s">
        <v>610</v>
      </c>
      <c r="P45" s="16" t="n">
        <f aca="false">F45-SUMIFS(VIC_Postcode_Qtr!$E:$E,VIC_Postcode_Qtr!$A:$A,A45,VIC_Postcode_Qtr!$B:$B,EDATE(Inputs!$B$24,-3))</f>
        <v>376</v>
      </c>
      <c r="Q45" s="21" t="n">
        <f aca="false">IF(E45&gt;0,P45/E45*1000,"")</f>
        <v>8.16273364739596</v>
      </c>
      <c r="R45" s="16" t="n">
        <f aca="false">SUMIFS(VIC_Postcode_Qtr!$E:$E,VIC_Postcode_Qtr!$A:$A,A45,VIC_Postcode_Qtr!$B:$B,EDATE(Inputs!$B$24,-12))-SUMIFS(VIC_Postcode_Qtr!$E:$E,VIC_Postcode_Qtr!$A:$A,A45,VIC_Postcode_Qtr!$B:$B,EDATE(Inputs!$B$24,-15))</f>
        <v>150</v>
      </c>
      <c r="S45" s="21" t="n">
        <f aca="false">IF(L45&gt;0,R45/L45*1000,"")</f>
        <v>3.2595232404007</v>
      </c>
    </row>
    <row r="46" customFormat="false" ht="15" hidden="false" customHeight="false" outlineLevel="0" collapsed="false">
      <c r="A46" s="0" t="n">
        <v>3629</v>
      </c>
      <c r="B46" s="31" t="n">
        <v>50582</v>
      </c>
      <c r="C46" s="16" t="n">
        <v>5297</v>
      </c>
      <c r="D46" s="0" t="n">
        <v>1</v>
      </c>
      <c r="E46" s="16" t="n">
        <f aca="false">SUMIFS(VIC_Postcode_Qtr!$D:$D,VIC_Postcode_Qtr!$A:$A,A46,VIC_Postcode_Qtr!$B:$B,Inputs!$B$24)</f>
        <v>9480</v>
      </c>
      <c r="F46" s="16" t="n">
        <f aca="false">SUMIFS(VIC_Postcode_Qtr!$E:$E,VIC_Postcode_Qtr!$A:$A,A46,VIC_Postcode_Qtr!$B:$B,Inputs!$B$24)</f>
        <v>39</v>
      </c>
      <c r="G46" s="21" t="n">
        <f aca="false">IF(E46&gt;0,F46/E46*1000,"")</f>
        <v>4.11392405063291</v>
      </c>
      <c r="H46" s="16" t="n">
        <f aca="false">SUMIFS(VIC_Postcode_Qtr!$G:$G,VIC_Postcode_Qtr!$A:$A,A46,VIC_Postcode_Qtr!$B:$B,Inputs!$B$24)</f>
        <v>414</v>
      </c>
      <c r="I46" s="16" t="n">
        <f aca="false">SUMIFS(VIC_Postcode_Qtr!$H:$H,VIC_Postcode_Qtr!$A:$A,A46,VIC_Postcode_Qtr!$B:$B,Inputs!$B$24)</f>
        <v>17</v>
      </c>
      <c r="J46" s="22" t="n">
        <f aca="false">IF(H46&gt;0,I46/H46,"")</f>
        <v>0.0410628019323672</v>
      </c>
      <c r="K46" s="16" t="n">
        <f aca="false">SUMIFS(VIC_Postcode_Qtr!$E:$E,VIC_Postcode_Qtr!$A:$A,A46,VIC_Postcode_Qtr!$B:$B,Inputs!$B$25)</f>
        <v>20</v>
      </c>
      <c r="L46" s="16" t="n">
        <f aca="false">SUMIFS(VIC_Postcode_Qtr!$D:$D,VIC_Postcode_Qtr!$A:$A,A46,VIC_Postcode_Qtr!$B:$B,Inputs!$B$25)</f>
        <v>9518</v>
      </c>
      <c r="M46" s="21" t="n">
        <f aca="false">IF(L46&gt;0,(F46-K46)/L46*1000,"")</f>
        <v>1.9962176927926</v>
      </c>
      <c r="N46" s="8" t="n">
        <f aca="false">IF(AND(H46&gt;=Inputs!$B$13,C46&gt;=500),1,0)</f>
        <v>1</v>
      </c>
      <c r="O46" s="8" t="s">
        <v>611</v>
      </c>
      <c r="P46" s="16" t="n">
        <f aca="false">F46-SUMIFS(VIC_Postcode_Qtr!$E:$E,VIC_Postcode_Qtr!$A:$A,A46,VIC_Postcode_Qtr!$B:$B,EDATE(Inputs!$B$24,-3))</f>
        <v>12</v>
      </c>
      <c r="Q46" s="21" t="n">
        <f aca="false">IF(E46&gt;0,P46/E46*1000,"")</f>
        <v>1.26582278481013</v>
      </c>
      <c r="R46" s="16" t="n">
        <f aca="false">SUMIFS(VIC_Postcode_Qtr!$E:$E,VIC_Postcode_Qtr!$A:$A,A46,VIC_Postcode_Qtr!$B:$B,EDATE(Inputs!$B$24,-12))-SUMIFS(VIC_Postcode_Qtr!$E:$E,VIC_Postcode_Qtr!$A:$A,A46,VIC_Postcode_Qtr!$B:$B,EDATE(Inputs!$B$24,-15))</f>
        <v>0</v>
      </c>
      <c r="S46" s="21" t="n">
        <f aca="false">IF(L46&gt;0,R46/L46*1000,"")</f>
        <v>0</v>
      </c>
    </row>
    <row r="47" customFormat="false" ht="15" hidden="false" customHeight="false" outlineLevel="0" collapsed="false">
      <c r="A47" s="0" t="n">
        <v>3377</v>
      </c>
      <c r="B47" s="31" t="n">
        <v>50878</v>
      </c>
      <c r="C47" s="16" t="n">
        <v>5224</v>
      </c>
      <c r="D47" s="0" t="n">
        <v>1</v>
      </c>
      <c r="E47" s="16" t="n">
        <f aca="false">SUMIFS(VIC_Postcode_Qtr!$D:$D,VIC_Postcode_Qtr!$A:$A,A47,VIC_Postcode_Qtr!$B:$B,Inputs!$B$24)</f>
        <v>9590</v>
      </c>
      <c r="F47" s="16" t="n">
        <f aca="false">SUMIFS(VIC_Postcode_Qtr!$E:$E,VIC_Postcode_Qtr!$A:$A,A47,VIC_Postcode_Qtr!$B:$B,Inputs!$B$24)</f>
        <v>40</v>
      </c>
      <c r="G47" s="21" t="n">
        <f aca="false">IF(E47&gt;0,F47/E47*1000,"")</f>
        <v>4.17101147028154</v>
      </c>
      <c r="H47" s="16" t="n">
        <f aca="false">SUMIFS(VIC_Postcode_Qtr!$G:$G,VIC_Postcode_Qtr!$A:$A,A47,VIC_Postcode_Qtr!$B:$B,Inputs!$B$24)</f>
        <v>420</v>
      </c>
      <c r="I47" s="16" t="n">
        <f aca="false">SUMIFS(VIC_Postcode_Qtr!$H:$H,VIC_Postcode_Qtr!$A:$A,A47,VIC_Postcode_Qtr!$B:$B,Inputs!$B$24)</f>
        <v>15</v>
      </c>
      <c r="J47" s="22" t="n">
        <f aca="false">IF(H47&gt;0,I47/H47,"")</f>
        <v>0.0357142857142857</v>
      </c>
      <c r="K47" s="16" t="n">
        <f aca="false">SUMIFS(VIC_Postcode_Qtr!$E:$E,VIC_Postcode_Qtr!$A:$A,A47,VIC_Postcode_Qtr!$B:$B,Inputs!$B$25)</f>
        <v>33</v>
      </c>
      <c r="L47" s="16" t="n">
        <f aca="false">SUMIFS(VIC_Postcode_Qtr!$D:$D,VIC_Postcode_Qtr!$A:$A,A47,VIC_Postcode_Qtr!$B:$B,Inputs!$B$25)</f>
        <v>9571</v>
      </c>
      <c r="M47" s="21" t="n">
        <f aca="false">IF(L47&gt;0,(F47-K47)/L47*1000,"")</f>
        <v>0.731376031762616</v>
      </c>
      <c r="N47" s="8" t="n">
        <f aca="false">IF(AND(H47&gt;=Inputs!$B$13,C47&gt;=500),1,0)</f>
        <v>1</v>
      </c>
      <c r="O47" s="8" t="s">
        <v>612</v>
      </c>
      <c r="P47" s="16" t="n">
        <f aca="false">F47-SUMIFS(VIC_Postcode_Qtr!$E:$E,VIC_Postcode_Qtr!$A:$A,A47,VIC_Postcode_Qtr!$B:$B,EDATE(Inputs!$B$24,-3))</f>
        <v>9</v>
      </c>
      <c r="Q47" s="21" t="n">
        <f aca="false">IF(E47&gt;0,P47/E47*1000,"")</f>
        <v>0.938477580813347</v>
      </c>
      <c r="R47" s="16" t="n">
        <f aca="false">SUMIFS(VIC_Postcode_Qtr!$E:$E,VIC_Postcode_Qtr!$A:$A,A47,VIC_Postcode_Qtr!$B:$B,EDATE(Inputs!$B$24,-12))-SUMIFS(VIC_Postcode_Qtr!$E:$E,VIC_Postcode_Qtr!$A:$A,A47,VIC_Postcode_Qtr!$B:$B,EDATE(Inputs!$B$24,-15))</f>
        <v>5</v>
      </c>
      <c r="S47" s="21" t="n">
        <f aca="false">IF(L47&gt;0,R47/L47*1000,"")</f>
        <v>0.522411451259012</v>
      </c>
    </row>
    <row r="48" customFormat="false" ht="15" hidden="false" customHeight="false" outlineLevel="0" collapsed="false">
      <c r="A48" s="0" t="n">
        <v>3019</v>
      </c>
      <c r="B48" s="31" t="n">
        <v>50896</v>
      </c>
      <c r="C48" s="16" t="n">
        <v>6410</v>
      </c>
      <c r="D48" s="0" t="n">
        <v>1</v>
      </c>
      <c r="E48" s="16" t="n">
        <f aca="false">SUMIFS(VIC_Postcode_Qtr!$D:$D,VIC_Postcode_Qtr!$A:$A,A48,VIC_Postcode_Qtr!$B:$B,Inputs!$B$24)</f>
        <v>8163</v>
      </c>
      <c r="F48" s="16" t="n">
        <f aca="false">SUMIFS(VIC_Postcode_Qtr!$E:$E,VIC_Postcode_Qtr!$A:$A,A48,VIC_Postcode_Qtr!$B:$B,Inputs!$B$24)</f>
        <v>164</v>
      </c>
      <c r="G48" s="21" t="n">
        <f aca="false">IF(E48&gt;0,F48/E48*1000,"")</f>
        <v>20.0906529462208</v>
      </c>
      <c r="H48" s="16" t="n">
        <f aca="false">SUMIFS(VIC_Postcode_Qtr!$G:$G,VIC_Postcode_Qtr!$A:$A,A48,VIC_Postcode_Qtr!$B:$B,Inputs!$B$24)</f>
        <v>442</v>
      </c>
      <c r="I48" s="16" t="n">
        <f aca="false">SUMIFS(VIC_Postcode_Qtr!$H:$H,VIC_Postcode_Qtr!$A:$A,A48,VIC_Postcode_Qtr!$B:$B,Inputs!$B$24)</f>
        <v>88</v>
      </c>
      <c r="J48" s="22" t="n">
        <f aca="false">IF(H48&gt;0,I48/H48,"")</f>
        <v>0.199095022624434</v>
      </c>
      <c r="K48" s="16" t="n">
        <f aca="false">SUMIFS(VIC_Postcode_Qtr!$E:$E,VIC_Postcode_Qtr!$A:$A,A48,VIC_Postcode_Qtr!$B:$B,Inputs!$B$25)</f>
        <v>93</v>
      </c>
      <c r="L48" s="16" t="n">
        <f aca="false">SUMIFS(VIC_Postcode_Qtr!$D:$D,VIC_Postcode_Qtr!$A:$A,A48,VIC_Postcode_Qtr!$B:$B,Inputs!$B$25)</f>
        <v>8473</v>
      </c>
      <c r="M48" s="21" t="n">
        <f aca="false">IF(L48&gt;0,(F48-K48)/L48*1000,"")</f>
        <v>8.37955859789921</v>
      </c>
      <c r="N48" s="8" t="n">
        <f aca="false">IF(AND(H48&gt;=Inputs!$B$13,C48&gt;=500),1,0)</f>
        <v>1</v>
      </c>
      <c r="O48" s="8" t="s">
        <v>613</v>
      </c>
      <c r="P48" s="16" t="n">
        <f aca="false">F48-SUMIFS(VIC_Postcode_Qtr!$E:$E,VIC_Postcode_Qtr!$A:$A,A48,VIC_Postcode_Qtr!$B:$B,EDATE(Inputs!$B$24,-3))</f>
        <v>40</v>
      </c>
      <c r="Q48" s="21" t="n">
        <f aca="false">IF(E48&gt;0,P48/E48*1000,"")</f>
        <v>4.90015925517579</v>
      </c>
      <c r="R48" s="16" t="n">
        <f aca="false">SUMIFS(VIC_Postcode_Qtr!$E:$E,VIC_Postcode_Qtr!$A:$A,A48,VIC_Postcode_Qtr!$B:$B,EDATE(Inputs!$B$24,-12))-SUMIFS(VIC_Postcode_Qtr!$E:$E,VIC_Postcode_Qtr!$A:$A,A48,VIC_Postcode_Qtr!$B:$B,EDATE(Inputs!$B$24,-15))</f>
        <v>7</v>
      </c>
      <c r="S48" s="21" t="n">
        <f aca="false">IF(L48&gt;0,R48/L48*1000,"")</f>
        <v>0.826153664581612</v>
      </c>
    </row>
    <row r="49" customFormat="false" ht="15" hidden="false" customHeight="false" outlineLevel="0" collapsed="false">
      <c r="A49" s="0" t="n">
        <v>3803</v>
      </c>
      <c r="B49" s="31" t="n">
        <v>50897</v>
      </c>
      <c r="C49" s="16" t="n">
        <v>6234</v>
      </c>
      <c r="D49" s="0" t="n">
        <v>1</v>
      </c>
      <c r="E49" s="16" t="n">
        <f aca="false">SUMIFS(VIC_Postcode_Qtr!$D:$D,VIC_Postcode_Qtr!$A:$A,A49,VIC_Postcode_Qtr!$B:$B,Inputs!$B$24)</f>
        <v>12624</v>
      </c>
      <c r="F49" s="16" t="n">
        <f aca="false">SUMIFS(VIC_Postcode_Qtr!$E:$E,VIC_Postcode_Qtr!$A:$A,A49,VIC_Postcode_Qtr!$B:$B,Inputs!$B$24)</f>
        <v>173</v>
      </c>
      <c r="G49" s="21" t="n">
        <f aca="false">IF(E49&gt;0,F49/E49*1000,"")</f>
        <v>13.7040557667934</v>
      </c>
      <c r="H49" s="16" t="n">
        <f aca="false">SUMIFS(VIC_Postcode_Qtr!$G:$G,VIC_Postcode_Qtr!$A:$A,A49,VIC_Postcode_Qtr!$B:$B,Inputs!$B$24)</f>
        <v>901</v>
      </c>
      <c r="I49" s="16" t="n">
        <f aca="false">SUMIFS(VIC_Postcode_Qtr!$H:$H,VIC_Postcode_Qtr!$A:$A,A49,VIC_Postcode_Qtr!$B:$B,Inputs!$B$24)</f>
        <v>68</v>
      </c>
      <c r="J49" s="22" t="n">
        <f aca="false">IF(H49&gt;0,I49/H49,"")</f>
        <v>0.0754716981132075</v>
      </c>
      <c r="K49" s="16" t="n">
        <f aca="false">SUMIFS(VIC_Postcode_Qtr!$E:$E,VIC_Postcode_Qtr!$A:$A,A49,VIC_Postcode_Qtr!$B:$B,Inputs!$B$25)</f>
        <v>130</v>
      </c>
      <c r="L49" s="16" t="n">
        <f aca="false">SUMIFS(VIC_Postcode_Qtr!$D:$D,VIC_Postcode_Qtr!$A:$A,A49,VIC_Postcode_Qtr!$B:$B,Inputs!$B$25)</f>
        <v>12762</v>
      </c>
      <c r="M49" s="21" t="n">
        <f aca="false">IF(L49&gt;0,(F49-K49)/L49*1000,"")</f>
        <v>3.36937784046388</v>
      </c>
      <c r="N49" s="8" t="n">
        <f aca="false">IF(AND(H49&gt;=Inputs!$B$13,C49&gt;=500),1,0)</f>
        <v>1</v>
      </c>
      <c r="O49" s="8" t="s">
        <v>614</v>
      </c>
      <c r="P49" s="16" t="n">
        <f aca="false">F49-SUMIFS(VIC_Postcode_Qtr!$E:$E,VIC_Postcode_Qtr!$A:$A,A49,VIC_Postcode_Qtr!$B:$B,EDATE(Inputs!$B$24,-3))</f>
        <v>24</v>
      </c>
      <c r="Q49" s="21" t="n">
        <f aca="false">IF(E49&gt;0,P49/E49*1000,"")</f>
        <v>1.90114068441065</v>
      </c>
      <c r="R49" s="16" t="n">
        <f aca="false">SUMIFS(VIC_Postcode_Qtr!$E:$E,VIC_Postcode_Qtr!$A:$A,A49,VIC_Postcode_Qtr!$B:$B,EDATE(Inputs!$B$24,-12))-SUMIFS(VIC_Postcode_Qtr!$E:$E,VIC_Postcode_Qtr!$A:$A,A49,VIC_Postcode_Qtr!$B:$B,EDATE(Inputs!$B$24,-15))</f>
        <v>1</v>
      </c>
      <c r="S49" s="21" t="n">
        <f aca="false">IF(L49&gt;0,R49/L49*1000,"")</f>
        <v>0.0783576241968344</v>
      </c>
    </row>
    <row r="50" customFormat="false" ht="15" hidden="false" customHeight="false" outlineLevel="0" collapsed="false">
      <c r="A50" s="0" t="n">
        <v>3074</v>
      </c>
      <c r="B50" s="31" t="n">
        <v>51060</v>
      </c>
      <c r="C50" s="16" t="n">
        <v>11041</v>
      </c>
      <c r="D50" s="0" t="n">
        <v>1</v>
      </c>
      <c r="E50" s="16" t="n">
        <f aca="false">SUMIFS(VIC_Postcode_Qtr!$D:$D,VIC_Postcode_Qtr!$A:$A,A50,VIC_Postcode_Qtr!$B:$B,Inputs!$B$24)</f>
        <v>21054</v>
      </c>
      <c r="F50" s="16" t="n">
        <f aca="false">SUMIFS(VIC_Postcode_Qtr!$E:$E,VIC_Postcode_Qtr!$A:$A,A50,VIC_Postcode_Qtr!$B:$B,Inputs!$B$24)</f>
        <v>223</v>
      </c>
      <c r="G50" s="21" t="n">
        <f aca="false">IF(E50&gt;0,F50/E50*1000,"")</f>
        <v>10.5918115322504</v>
      </c>
      <c r="H50" s="16" t="n">
        <f aca="false">SUMIFS(VIC_Postcode_Qtr!$G:$G,VIC_Postcode_Qtr!$A:$A,A50,VIC_Postcode_Qtr!$B:$B,Inputs!$B$24)</f>
        <v>1400</v>
      </c>
      <c r="I50" s="16" t="n">
        <f aca="false">SUMIFS(VIC_Postcode_Qtr!$H:$H,VIC_Postcode_Qtr!$A:$A,A50,VIC_Postcode_Qtr!$B:$B,Inputs!$B$24)</f>
        <v>97</v>
      </c>
      <c r="J50" s="22" t="n">
        <f aca="false">IF(H50&gt;0,I50/H50,"")</f>
        <v>0.0692857142857143</v>
      </c>
      <c r="K50" s="16" t="n">
        <f aca="false">SUMIFS(VIC_Postcode_Qtr!$E:$E,VIC_Postcode_Qtr!$A:$A,A50,VIC_Postcode_Qtr!$B:$B,Inputs!$B$25)</f>
        <v>139</v>
      </c>
      <c r="L50" s="16" t="n">
        <f aca="false">SUMIFS(VIC_Postcode_Qtr!$D:$D,VIC_Postcode_Qtr!$A:$A,A50,VIC_Postcode_Qtr!$B:$B,Inputs!$B$25)</f>
        <v>20998</v>
      </c>
      <c r="M50" s="21" t="n">
        <f aca="false">IF(L50&gt;0,(F50-K50)/L50*1000,"")</f>
        <v>4.00038098866559</v>
      </c>
      <c r="N50" s="8" t="n">
        <f aca="false">IF(AND(H50&gt;=Inputs!$B$13,C50&gt;=500),1,0)</f>
        <v>1</v>
      </c>
      <c r="O50" s="8" t="s">
        <v>615</v>
      </c>
      <c r="P50" s="16" t="n">
        <f aca="false">F50-SUMIFS(VIC_Postcode_Qtr!$E:$E,VIC_Postcode_Qtr!$A:$A,A50,VIC_Postcode_Qtr!$B:$B,EDATE(Inputs!$B$24,-3))</f>
        <v>31</v>
      </c>
      <c r="Q50" s="21" t="n">
        <f aca="false">IF(E50&gt;0,P50/E50*1000,"")</f>
        <v>1.47240429372091</v>
      </c>
      <c r="R50" s="16" t="n">
        <f aca="false">SUMIFS(VIC_Postcode_Qtr!$E:$E,VIC_Postcode_Qtr!$A:$A,A50,VIC_Postcode_Qtr!$B:$B,EDATE(Inputs!$B$24,-12))-SUMIFS(VIC_Postcode_Qtr!$E:$E,VIC_Postcode_Qtr!$A:$A,A50,VIC_Postcode_Qtr!$B:$B,EDATE(Inputs!$B$24,-15))</f>
        <v>20</v>
      </c>
      <c r="S50" s="21" t="n">
        <f aca="false">IF(L50&gt;0,R50/L50*1000,"")</f>
        <v>0.952471663967997</v>
      </c>
    </row>
    <row r="51" customFormat="false" ht="15" hidden="false" customHeight="false" outlineLevel="0" collapsed="false">
      <c r="A51" s="0" t="n">
        <v>3020</v>
      </c>
      <c r="B51" s="31" t="n">
        <v>51190</v>
      </c>
      <c r="C51" s="16" t="n">
        <v>27055</v>
      </c>
      <c r="D51" s="0" t="n">
        <v>1</v>
      </c>
      <c r="E51" s="16" t="n">
        <f aca="false">SUMIFS(VIC_Postcode_Qtr!$D:$D,VIC_Postcode_Qtr!$A:$A,A51,VIC_Postcode_Qtr!$B:$B,Inputs!$B$24)</f>
        <v>37276</v>
      </c>
      <c r="F51" s="16" t="n">
        <f aca="false">SUMIFS(VIC_Postcode_Qtr!$E:$E,VIC_Postcode_Qtr!$A:$A,A51,VIC_Postcode_Qtr!$B:$B,Inputs!$B$24)</f>
        <v>656</v>
      </c>
      <c r="G51" s="21" t="n">
        <f aca="false">IF(E51&gt;0,F51/E51*1000,"")</f>
        <v>17.5984547698251</v>
      </c>
      <c r="H51" s="16" t="n">
        <f aca="false">SUMIFS(VIC_Postcode_Qtr!$G:$G,VIC_Postcode_Qtr!$A:$A,A51,VIC_Postcode_Qtr!$B:$B,Inputs!$B$24)</f>
        <v>2254</v>
      </c>
      <c r="I51" s="16" t="n">
        <f aca="false">SUMIFS(VIC_Postcode_Qtr!$H:$H,VIC_Postcode_Qtr!$A:$A,A51,VIC_Postcode_Qtr!$B:$B,Inputs!$B$24)</f>
        <v>274</v>
      </c>
      <c r="J51" s="22" t="n">
        <f aca="false">IF(H51&gt;0,I51/H51,"")</f>
        <v>0.121561668145519</v>
      </c>
      <c r="K51" s="16" t="n">
        <f aca="false">SUMIFS(VIC_Postcode_Qtr!$E:$E,VIC_Postcode_Qtr!$A:$A,A51,VIC_Postcode_Qtr!$B:$B,Inputs!$B$25)</f>
        <v>1093</v>
      </c>
      <c r="L51" s="16" t="n">
        <f aca="false">SUMIFS(VIC_Postcode_Qtr!$D:$D,VIC_Postcode_Qtr!$A:$A,A51,VIC_Postcode_Qtr!$B:$B,Inputs!$B$25)</f>
        <v>37710</v>
      </c>
      <c r="M51" s="21" t="n">
        <f aca="false">IF(L51&gt;0,(F51-K51)/L51*1000,"")</f>
        <v>-11.5884380800849</v>
      </c>
      <c r="N51" s="8" t="n">
        <f aca="false">IF(AND(H51&gt;=Inputs!$B$13,C51&gt;=500),1,0)</f>
        <v>1</v>
      </c>
      <c r="O51" s="8" t="s">
        <v>616</v>
      </c>
      <c r="P51" s="16" t="n">
        <f aca="false">F51-SUMIFS(VIC_Postcode_Qtr!$E:$E,VIC_Postcode_Qtr!$A:$A,A51,VIC_Postcode_Qtr!$B:$B,EDATE(Inputs!$B$24,-3))</f>
        <v>100</v>
      </c>
      <c r="Q51" s="21" t="n">
        <f aca="false">IF(E51&gt;0,P51/E51*1000,"")</f>
        <v>2.68269127588797</v>
      </c>
      <c r="R51" s="16" t="n">
        <f aca="false">SUMIFS(VIC_Postcode_Qtr!$E:$E,VIC_Postcode_Qtr!$A:$A,A51,VIC_Postcode_Qtr!$B:$B,EDATE(Inputs!$B$24,-12))-SUMIFS(VIC_Postcode_Qtr!$E:$E,VIC_Postcode_Qtr!$A:$A,A51,VIC_Postcode_Qtr!$B:$B,EDATE(Inputs!$B$24,-15))</f>
        <v>74</v>
      </c>
      <c r="S51" s="21" t="n">
        <f aca="false">IF(L51&gt;0,R51/L51*1000,"")</f>
        <v>1.96234420578096</v>
      </c>
    </row>
    <row r="52" customFormat="false" ht="15" hidden="false" customHeight="false" outlineLevel="0" collapsed="false">
      <c r="A52" s="0" t="n">
        <v>3356</v>
      </c>
      <c r="B52" s="31" t="n">
        <v>51267</v>
      </c>
      <c r="C52" s="16" t="n">
        <v>8247</v>
      </c>
      <c r="D52" s="0" t="n">
        <v>1</v>
      </c>
      <c r="E52" s="16" t="n">
        <f aca="false">SUMIFS(VIC_Postcode_Qtr!$D:$D,VIC_Postcode_Qtr!$A:$A,A52,VIC_Postcode_Qtr!$B:$B,Inputs!$B$24)</f>
        <v>14410</v>
      </c>
      <c r="F52" s="16" t="n">
        <f aca="false">SUMIFS(VIC_Postcode_Qtr!$E:$E,VIC_Postcode_Qtr!$A:$A,A52,VIC_Postcode_Qtr!$B:$B,Inputs!$B$24)</f>
        <v>80</v>
      </c>
      <c r="G52" s="21" t="n">
        <f aca="false">IF(E52&gt;0,F52/E52*1000,"")</f>
        <v>5.55170020818876</v>
      </c>
      <c r="H52" s="16" t="n">
        <f aca="false">SUMIFS(VIC_Postcode_Qtr!$G:$G,VIC_Postcode_Qtr!$A:$A,A52,VIC_Postcode_Qtr!$B:$B,Inputs!$B$24)</f>
        <v>740</v>
      </c>
      <c r="I52" s="16" t="n">
        <f aca="false">SUMIFS(VIC_Postcode_Qtr!$H:$H,VIC_Postcode_Qtr!$A:$A,A52,VIC_Postcode_Qtr!$B:$B,Inputs!$B$24)</f>
        <v>31</v>
      </c>
      <c r="J52" s="22" t="n">
        <f aca="false">IF(H52&gt;0,I52/H52,"")</f>
        <v>0.0418918918918919</v>
      </c>
      <c r="K52" s="16" t="n">
        <f aca="false">SUMIFS(VIC_Postcode_Qtr!$E:$E,VIC_Postcode_Qtr!$A:$A,A52,VIC_Postcode_Qtr!$B:$B,Inputs!$B$25)</f>
        <v>56</v>
      </c>
      <c r="L52" s="16" t="n">
        <f aca="false">SUMIFS(VIC_Postcode_Qtr!$D:$D,VIC_Postcode_Qtr!$A:$A,A52,VIC_Postcode_Qtr!$B:$B,Inputs!$B$25)</f>
        <v>14163</v>
      </c>
      <c r="M52" s="21" t="n">
        <f aca="false">IF(L52&gt;0,(F52-K52)/L52*1000,"")</f>
        <v>1.69455623808515</v>
      </c>
      <c r="N52" s="8" t="n">
        <f aca="false">IF(AND(H52&gt;=Inputs!$B$13,C52&gt;=500),1,0)</f>
        <v>1</v>
      </c>
      <c r="O52" s="8" t="s">
        <v>617</v>
      </c>
      <c r="P52" s="16" t="n">
        <f aca="false">F52-SUMIFS(VIC_Postcode_Qtr!$E:$E,VIC_Postcode_Qtr!$A:$A,A52,VIC_Postcode_Qtr!$B:$B,EDATE(Inputs!$B$24,-3))</f>
        <v>9</v>
      </c>
      <c r="Q52" s="21" t="n">
        <f aca="false">IF(E52&gt;0,P52/E52*1000,"")</f>
        <v>0.624566273421235</v>
      </c>
      <c r="R52" s="16" t="n">
        <f aca="false">SUMIFS(VIC_Postcode_Qtr!$E:$E,VIC_Postcode_Qtr!$A:$A,A52,VIC_Postcode_Qtr!$B:$B,EDATE(Inputs!$B$24,-12))-SUMIFS(VIC_Postcode_Qtr!$E:$E,VIC_Postcode_Qtr!$A:$A,A52,VIC_Postcode_Qtr!$B:$B,EDATE(Inputs!$B$24,-15))</f>
        <v>7</v>
      </c>
      <c r="S52" s="21" t="n">
        <f aca="false">IF(L52&gt;0,R52/L52*1000,"")</f>
        <v>0.494245569441503</v>
      </c>
    </row>
    <row r="53" customFormat="false" ht="15" hidden="false" customHeight="false" outlineLevel="0" collapsed="false">
      <c r="A53" s="0" t="n">
        <v>3300</v>
      </c>
      <c r="B53" s="31" t="n">
        <v>51352</v>
      </c>
      <c r="C53" s="16" t="n">
        <v>6206</v>
      </c>
      <c r="D53" s="0" t="n">
        <v>1</v>
      </c>
      <c r="E53" s="16" t="n">
        <f aca="false">SUMIFS(VIC_Postcode_Qtr!$D:$D,VIC_Postcode_Qtr!$A:$A,A53,VIC_Postcode_Qtr!$B:$B,Inputs!$B$24)</f>
        <v>11098</v>
      </c>
      <c r="F53" s="16" t="n">
        <f aca="false">SUMIFS(VIC_Postcode_Qtr!$E:$E,VIC_Postcode_Qtr!$A:$A,A53,VIC_Postcode_Qtr!$B:$B,Inputs!$B$24)</f>
        <v>47</v>
      </c>
      <c r="G53" s="21" t="n">
        <f aca="false">IF(E53&gt;0,F53/E53*1000,"")</f>
        <v>4.23499729681024</v>
      </c>
      <c r="H53" s="16" t="n">
        <f aca="false">SUMIFS(VIC_Postcode_Qtr!$G:$G,VIC_Postcode_Qtr!$A:$A,A53,VIC_Postcode_Qtr!$B:$B,Inputs!$B$24)</f>
        <v>568</v>
      </c>
      <c r="I53" s="16" t="n">
        <f aca="false">SUMIFS(VIC_Postcode_Qtr!$H:$H,VIC_Postcode_Qtr!$A:$A,A53,VIC_Postcode_Qtr!$B:$B,Inputs!$B$24)</f>
        <v>18</v>
      </c>
      <c r="J53" s="22" t="n">
        <f aca="false">IF(H53&gt;0,I53/H53,"")</f>
        <v>0.0316901408450704</v>
      </c>
      <c r="K53" s="16" t="n">
        <f aca="false">SUMIFS(VIC_Postcode_Qtr!$E:$E,VIC_Postcode_Qtr!$A:$A,A53,VIC_Postcode_Qtr!$B:$B,Inputs!$B$25)</f>
        <v>31</v>
      </c>
      <c r="L53" s="16" t="n">
        <f aca="false">SUMIFS(VIC_Postcode_Qtr!$D:$D,VIC_Postcode_Qtr!$A:$A,A53,VIC_Postcode_Qtr!$B:$B,Inputs!$B$25)</f>
        <v>11007</v>
      </c>
      <c r="M53" s="21" t="n">
        <f aca="false">IF(L53&gt;0,(F53-K53)/L53*1000,"")</f>
        <v>1.45362042336695</v>
      </c>
      <c r="N53" s="8" t="n">
        <f aca="false">IF(AND(H53&gt;=Inputs!$B$13,C53&gt;=500),1,0)</f>
        <v>1</v>
      </c>
      <c r="O53" s="8" t="s">
        <v>618</v>
      </c>
      <c r="P53" s="16" t="n">
        <f aca="false">F53-SUMIFS(VIC_Postcode_Qtr!$E:$E,VIC_Postcode_Qtr!$A:$A,A53,VIC_Postcode_Qtr!$B:$B,EDATE(Inputs!$B$24,-3))</f>
        <v>4</v>
      </c>
      <c r="Q53" s="21" t="n">
        <f aca="false">IF(E53&gt;0,P53/E53*1000,"")</f>
        <v>0.36042530185619</v>
      </c>
      <c r="R53" s="16" t="n">
        <f aca="false">SUMIFS(VIC_Postcode_Qtr!$E:$E,VIC_Postcode_Qtr!$A:$A,A53,VIC_Postcode_Qtr!$B:$B,EDATE(Inputs!$B$24,-12))-SUMIFS(VIC_Postcode_Qtr!$E:$E,VIC_Postcode_Qtr!$A:$A,A53,VIC_Postcode_Qtr!$B:$B,EDATE(Inputs!$B$24,-15))</f>
        <v>-1</v>
      </c>
      <c r="S53" s="21" t="n">
        <f aca="false">IF(L53&gt;0,R53/L53*1000,"")</f>
        <v>-0.0908512764604343</v>
      </c>
    </row>
    <row r="54" customFormat="false" ht="15" hidden="false" customHeight="false" outlineLevel="0" collapsed="false">
      <c r="A54" s="0" t="n">
        <v>3860</v>
      </c>
      <c r="B54" s="31" t="n">
        <v>51420</v>
      </c>
      <c r="C54" s="16" t="n">
        <v>4385</v>
      </c>
      <c r="D54" s="0" t="n">
        <v>1</v>
      </c>
      <c r="E54" s="16" t="n">
        <f aca="false">SUMIFS(VIC_Postcode_Qtr!$D:$D,VIC_Postcode_Qtr!$A:$A,A54,VIC_Postcode_Qtr!$B:$B,Inputs!$B$24)</f>
        <v>8597</v>
      </c>
      <c r="F54" s="16" t="n">
        <f aca="false">SUMIFS(VIC_Postcode_Qtr!$E:$E,VIC_Postcode_Qtr!$A:$A,A54,VIC_Postcode_Qtr!$B:$B,Inputs!$B$24)</f>
        <v>46</v>
      </c>
      <c r="G54" s="21" t="n">
        <f aca="false">IF(E54&gt;0,F54/E54*1000,"")</f>
        <v>5.35070373386065</v>
      </c>
      <c r="H54" s="16" t="n">
        <f aca="false">SUMIFS(VIC_Postcode_Qtr!$G:$G,VIC_Postcode_Qtr!$A:$A,A54,VIC_Postcode_Qtr!$B:$B,Inputs!$B$24)</f>
        <v>445</v>
      </c>
      <c r="I54" s="16" t="n">
        <f aca="false">SUMIFS(VIC_Postcode_Qtr!$H:$H,VIC_Postcode_Qtr!$A:$A,A54,VIC_Postcode_Qtr!$B:$B,Inputs!$B$24)</f>
        <v>23</v>
      </c>
      <c r="J54" s="22" t="n">
        <f aca="false">IF(H54&gt;0,I54/H54,"")</f>
        <v>0.051685393258427</v>
      </c>
      <c r="K54" s="16" t="n">
        <f aca="false">SUMIFS(VIC_Postcode_Qtr!$E:$E,VIC_Postcode_Qtr!$A:$A,A54,VIC_Postcode_Qtr!$B:$B,Inputs!$B$25)</f>
        <v>24</v>
      </c>
      <c r="L54" s="16" t="n">
        <f aca="false">SUMIFS(VIC_Postcode_Qtr!$D:$D,VIC_Postcode_Qtr!$A:$A,A54,VIC_Postcode_Qtr!$B:$B,Inputs!$B$25)</f>
        <v>8450</v>
      </c>
      <c r="M54" s="21" t="n">
        <f aca="false">IF(L54&gt;0,(F54-K54)/L54*1000,"")</f>
        <v>2.60355029585799</v>
      </c>
      <c r="N54" s="8" t="n">
        <f aca="false">IF(AND(H54&gt;=Inputs!$B$13,C54&gt;=500),1,0)</f>
        <v>1</v>
      </c>
      <c r="O54" s="8" t="s">
        <v>619</v>
      </c>
      <c r="P54" s="16" t="n">
        <f aca="false">F54-SUMIFS(VIC_Postcode_Qtr!$E:$E,VIC_Postcode_Qtr!$A:$A,A54,VIC_Postcode_Qtr!$B:$B,EDATE(Inputs!$B$24,-3))</f>
        <v>6</v>
      </c>
      <c r="Q54" s="21" t="n">
        <f aca="false">IF(E54&gt;0,P54/E54*1000,"")</f>
        <v>0.69791787832965</v>
      </c>
      <c r="R54" s="16" t="n">
        <f aca="false">SUMIFS(VIC_Postcode_Qtr!$E:$E,VIC_Postcode_Qtr!$A:$A,A54,VIC_Postcode_Qtr!$B:$B,EDATE(Inputs!$B$24,-12))-SUMIFS(VIC_Postcode_Qtr!$E:$E,VIC_Postcode_Qtr!$A:$A,A54,VIC_Postcode_Qtr!$B:$B,EDATE(Inputs!$B$24,-15))</f>
        <v>3</v>
      </c>
      <c r="S54" s="21" t="n">
        <f aca="false">IF(L54&gt;0,R54/L54*1000,"")</f>
        <v>0.355029585798817</v>
      </c>
    </row>
    <row r="55" customFormat="false" ht="15" hidden="false" customHeight="false" outlineLevel="0" collapsed="false">
      <c r="A55" s="0" t="n">
        <v>3109</v>
      </c>
      <c r="B55" s="31" t="n">
        <v>51514</v>
      </c>
      <c r="C55" s="16" t="n">
        <v>20112</v>
      </c>
      <c r="D55" s="0" t="n">
        <v>1</v>
      </c>
      <c r="E55" s="16" t="n">
        <f aca="false">SUMIFS(VIC_Postcode_Qtr!$D:$D,VIC_Postcode_Qtr!$A:$A,A55,VIC_Postcode_Qtr!$B:$B,Inputs!$B$24)</f>
        <v>22001</v>
      </c>
      <c r="F55" s="16" t="n">
        <f aca="false">SUMIFS(VIC_Postcode_Qtr!$E:$E,VIC_Postcode_Qtr!$A:$A,A55,VIC_Postcode_Qtr!$B:$B,Inputs!$B$24)</f>
        <v>1039</v>
      </c>
      <c r="G55" s="21" t="n">
        <f aca="false">IF(E55&gt;0,F55/E55*1000,"")</f>
        <v>47.2251261306304</v>
      </c>
      <c r="H55" s="16" t="n">
        <f aca="false">SUMIFS(VIC_Postcode_Qtr!$G:$G,VIC_Postcode_Qtr!$A:$A,A55,VIC_Postcode_Qtr!$B:$B,Inputs!$B$24)</f>
        <v>1851</v>
      </c>
      <c r="I55" s="16" t="n">
        <f aca="false">SUMIFS(VIC_Postcode_Qtr!$H:$H,VIC_Postcode_Qtr!$A:$A,A55,VIC_Postcode_Qtr!$B:$B,Inputs!$B$24)</f>
        <v>522</v>
      </c>
      <c r="J55" s="22" t="n">
        <f aca="false">IF(H55&gt;0,I55/H55,"")</f>
        <v>0.282009724473258</v>
      </c>
      <c r="K55" s="16" t="n">
        <f aca="false">SUMIFS(VIC_Postcode_Qtr!$E:$E,VIC_Postcode_Qtr!$A:$A,A55,VIC_Postcode_Qtr!$B:$B,Inputs!$B$25)</f>
        <v>582</v>
      </c>
      <c r="L55" s="16" t="n">
        <f aca="false">SUMIFS(VIC_Postcode_Qtr!$D:$D,VIC_Postcode_Qtr!$A:$A,A55,VIC_Postcode_Qtr!$B:$B,Inputs!$B$25)</f>
        <v>21747</v>
      </c>
      <c r="M55" s="21" t="n">
        <f aca="false">IF(L55&gt;0,(F55-K55)/L55*1000,"")</f>
        <v>21.0143927898101</v>
      </c>
      <c r="N55" s="8" t="n">
        <f aca="false">IF(AND(H55&gt;=Inputs!$B$13,C55&gt;=500),1,0)</f>
        <v>1</v>
      </c>
      <c r="O55" s="8" t="s">
        <v>620</v>
      </c>
      <c r="P55" s="16" t="n">
        <f aca="false">F55-SUMIFS(VIC_Postcode_Qtr!$E:$E,VIC_Postcode_Qtr!$A:$A,A55,VIC_Postcode_Qtr!$B:$B,EDATE(Inputs!$B$24,-3))</f>
        <v>191</v>
      </c>
      <c r="Q55" s="21" t="n">
        <f aca="false">IF(E55&gt;0,P55/E55*1000,"")</f>
        <v>8.68142357165583</v>
      </c>
      <c r="R55" s="16" t="n">
        <f aca="false">SUMIFS(VIC_Postcode_Qtr!$E:$E,VIC_Postcode_Qtr!$A:$A,A55,VIC_Postcode_Qtr!$B:$B,EDATE(Inputs!$B$24,-12))-SUMIFS(VIC_Postcode_Qtr!$E:$E,VIC_Postcode_Qtr!$A:$A,A55,VIC_Postcode_Qtr!$B:$B,EDATE(Inputs!$B$24,-15))</f>
        <v>83</v>
      </c>
      <c r="S55" s="21" t="n">
        <f aca="false">IF(L55&gt;0,R55/L55*1000,"")</f>
        <v>3.81661838414494</v>
      </c>
    </row>
    <row r="56" customFormat="false" ht="15" hidden="false" customHeight="false" outlineLevel="0" collapsed="false">
      <c r="A56" s="0" t="n">
        <v>3936</v>
      </c>
      <c r="B56" s="31" t="n">
        <v>51620</v>
      </c>
      <c r="C56" s="16" t="n">
        <v>7935</v>
      </c>
      <c r="D56" s="0" t="n">
        <v>1</v>
      </c>
      <c r="E56" s="16" t="n">
        <f aca="false">SUMIFS(VIC_Postcode_Qtr!$D:$D,VIC_Postcode_Qtr!$A:$A,A56,VIC_Postcode_Qtr!$B:$B,Inputs!$B$24)</f>
        <v>12848</v>
      </c>
      <c r="F56" s="16" t="n">
        <f aca="false">SUMIFS(VIC_Postcode_Qtr!$E:$E,VIC_Postcode_Qtr!$A:$A,A56,VIC_Postcode_Qtr!$B:$B,Inputs!$B$24)</f>
        <v>306</v>
      </c>
      <c r="G56" s="21" t="n">
        <f aca="false">IF(E56&gt;0,F56/E56*1000,"")</f>
        <v>23.8169364881694</v>
      </c>
      <c r="H56" s="16" t="n">
        <f aca="false">SUMIFS(VIC_Postcode_Qtr!$G:$G,VIC_Postcode_Qtr!$A:$A,A56,VIC_Postcode_Qtr!$B:$B,Inputs!$B$24)</f>
        <v>829</v>
      </c>
      <c r="I56" s="16" t="n">
        <f aca="false">SUMIFS(VIC_Postcode_Qtr!$H:$H,VIC_Postcode_Qtr!$A:$A,A56,VIC_Postcode_Qtr!$B:$B,Inputs!$B$24)</f>
        <v>126</v>
      </c>
      <c r="J56" s="22" t="n">
        <f aca="false">IF(H56&gt;0,I56/H56,"")</f>
        <v>0.151990349819059</v>
      </c>
      <c r="K56" s="16" t="n">
        <f aca="false">SUMIFS(VIC_Postcode_Qtr!$E:$E,VIC_Postcode_Qtr!$A:$A,A56,VIC_Postcode_Qtr!$B:$B,Inputs!$B$25)</f>
        <v>184</v>
      </c>
      <c r="L56" s="16" t="n">
        <f aca="false">SUMIFS(VIC_Postcode_Qtr!$D:$D,VIC_Postcode_Qtr!$A:$A,A56,VIC_Postcode_Qtr!$B:$B,Inputs!$B$25)</f>
        <v>12676</v>
      </c>
      <c r="M56" s="21" t="n">
        <f aca="false">IF(L56&gt;0,(F56-K56)/L56*1000,"")</f>
        <v>9.6244872199432</v>
      </c>
      <c r="N56" s="8" t="n">
        <f aca="false">IF(AND(H56&gt;=Inputs!$B$13,C56&gt;=500),1,0)</f>
        <v>1</v>
      </c>
      <c r="O56" s="8" t="s">
        <v>621</v>
      </c>
      <c r="P56" s="16" t="n">
        <f aca="false">F56-SUMIFS(VIC_Postcode_Qtr!$E:$E,VIC_Postcode_Qtr!$A:$A,A56,VIC_Postcode_Qtr!$B:$B,EDATE(Inputs!$B$24,-3))</f>
        <v>55</v>
      </c>
      <c r="Q56" s="21" t="n">
        <f aca="false">IF(E56&gt;0,P56/E56*1000,"")</f>
        <v>4.28082191780822</v>
      </c>
      <c r="R56" s="16" t="n">
        <f aca="false">SUMIFS(VIC_Postcode_Qtr!$E:$E,VIC_Postcode_Qtr!$A:$A,A56,VIC_Postcode_Qtr!$B:$B,EDATE(Inputs!$B$24,-12))-SUMIFS(VIC_Postcode_Qtr!$E:$E,VIC_Postcode_Qtr!$A:$A,A56,VIC_Postcode_Qtr!$B:$B,EDATE(Inputs!$B$24,-15))</f>
        <v>17</v>
      </c>
      <c r="S56" s="21" t="n">
        <f aca="false">IF(L56&gt;0,R56/L56*1000,"")</f>
        <v>1.34111707163143</v>
      </c>
    </row>
    <row r="57" customFormat="false" ht="15" hidden="false" customHeight="false" outlineLevel="0" collapsed="false">
      <c r="A57" s="0" t="n">
        <v>3616</v>
      </c>
      <c r="B57" s="31" t="n">
        <v>51942</v>
      </c>
      <c r="C57" s="16" t="n">
        <v>3479</v>
      </c>
      <c r="D57" s="0" t="n">
        <v>1</v>
      </c>
      <c r="E57" s="16" t="n">
        <f aca="false">SUMIFS(VIC_Postcode_Qtr!$D:$D,VIC_Postcode_Qtr!$A:$A,A57,VIC_Postcode_Qtr!$B:$B,Inputs!$B$24)</f>
        <v>6622</v>
      </c>
      <c r="F57" s="16" t="n">
        <f aca="false">SUMIFS(VIC_Postcode_Qtr!$E:$E,VIC_Postcode_Qtr!$A:$A,A57,VIC_Postcode_Qtr!$B:$B,Inputs!$B$24)</f>
        <v>37</v>
      </c>
      <c r="G57" s="21" t="n">
        <f aca="false">IF(E57&gt;0,F57/E57*1000,"")</f>
        <v>5.58743581999396</v>
      </c>
      <c r="H57" s="16" t="n">
        <f aca="false">SUMIFS(VIC_Postcode_Qtr!$G:$G,VIC_Postcode_Qtr!$A:$A,A57,VIC_Postcode_Qtr!$B:$B,Inputs!$B$24)</f>
        <v>417</v>
      </c>
      <c r="I57" s="16" t="n">
        <f aca="false">SUMIFS(VIC_Postcode_Qtr!$H:$H,VIC_Postcode_Qtr!$A:$A,A57,VIC_Postcode_Qtr!$B:$B,Inputs!$B$24)</f>
        <v>17</v>
      </c>
      <c r="J57" s="22" t="n">
        <f aca="false">IF(H57&gt;0,I57/H57,"")</f>
        <v>0.0407673860911271</v>
      </c>
      <c r="K57" s="16" t="n">
        <f aca="false">SUMIFS(VIC_Postcode_Qtr!$E:$E,VIC_Postcode_Qtr!$A:$A,A57,VIC_Postcode_Qtr!$B:$B,Inputs!$B$25)</f>
        <v>22</v>
      </c>
      <c r="L57" s="16" t="n">
        <f aca="false">SUMIFS(VIC_Postcode_Qtr!$D:$D,VIC_Postcode_Qtr!$A:$A,A57,VIC_Postcode_Qtr!$B:$B,Inputs!$B$25)</f>
        <v>6508</v>
      </c>
      <c r="M57" s="21" t="n">
        <f aca="false">IF(L57&gt;0,(F57-K57)/L57*1000,"")</f>
        <v>2.30485556238476</v>
      </c>
      <c r="N57" s="8" t="n">
        <f aca="false">IF(AND(H57&gt;=Inputs!$B$13,C57&gt;=500),1,0)</f>
        <v>1</v>
      </c>
      <c r="O57" s="8" t="s">
        <v>622</v>
      </c>
      <c r="P57" s="16" t="n">
        <f aca="false">F57-SUMIFS(VIC_Postcode_Qtr!$E:$E,VIC_Postcode_Qtr!$A:$A,A57,VIC_Postcode_Qtr!$B:$B,EDATE(Inputs!$B$24,-3))</f>
        <v>2</v>
      </c>
      <c r="Q57" s="21" t="n">
        <f aca="false">IF(E57&gt;0,P57/E57*1000,"")</f>
        <v>0.302023557837511</v>
      </c>
      <c r="R57" s="16" t="n">
        <f aca="false">SUMIFS(VIC_Postcode_Qtr!$E:$E,VIC_Postcode_Qtr!$A:$A,A57,VIC_Postcode_Qtr!$B:$B,EDATE(Inputs!$B$24,-12))-SUMIFS(VIC_Postcode_Qtr!$E:$E,VIC_Postcode_Qtr!$A:$A,A57,VIC_Postcode_Qtr!$B:$B,EDATE(Inputs!$B$24,-15))</f>
        <v>0</v>
      </c>
      <c r="S57" s="21" t="n">
        <f aca="false">IF(L57&gt;0,R57/L57*1000,"")</f>
        <v>0</v>
      </c>
    </row>
    <row r="58" customFormat="false" ht="15" hidden="false" customHeight="false" outlineLevel="0" collapsed="false">
      <c r="A58" s="0" t="n">
        <v>3678</v>
      </c>
      <c r="B58" s="31" t="n">
        <v>51966</v>
      </c>
      <c r="C58" s="16" t="n">
        <v>4503</v>
      </c>
      <c r="D58" s="0" t="n">
        <v>1</v>
      </c>
      <c r="E58" s="16" t="n">
        <f aca="false">SUMIFS(VIC_Postcode_Qtr!$D:$D,VIC_Postcode_Qtr!$A:$A,A58,VIC_Postcode_Qtr!$B:$B,Inputs!$B$24)</f>
        <v>9317</v>
      </c>
      <c r="F58" s="16" t="n">
        <f aca="false">SUMIFS(VIC_Postcode_Qtr!$E:$E,VIC_Postcode_Qtr!$A:$A,A58,VIC_Postcode_Qtr!$B:$B,Inputs!$B$24)</f>
        <v>65</v>
      </c>
      <c r="G58" s="21" t="n">
        <f aca="false">IF(E58&gt;0,F58/E58*1000,"")</f>
        <v>6.97649457980037</v>
      </c>
      <c r="H58" s="16" t="n">
        <f aca="false">SUMIFS(VIC_Postcode_Qtr!$G:$G,VIC_Postcode_Qtr!$A:$A,A58,VIC_Postcode_Qtr!$B:$B,Inputs!$B$24)</f>
        <v>391</v>
      </c>
      <c r="I58" s="16" t="n">
        <f aca="false">SUMIFS(VIC_Postcode_Qtr!$H:$H,VIC_Postcode_Qtr!$A:$A,A58,VIC_Postcode_Qtr!$B:$B,Inputs!$B$24)</f>
        <v>26</v>
      </c>
      <c r="J58" s="22" t="n">
        <f aca="false">IF(H58&gt;0,I58/H58,"")</f>
        <v>0.0664961636828645</v>
      </c>
      <c r="K58" s="16" t="n">
        <f aca="false">SUMIFS(VIC_Postcode_Qtr!$E:$E,VIC_Postcode_Qtr!$A:$A,A58,VIC_Postcode_Qtr!$B:$B,Inputs!$B$25)</f>
        <v>45</v>
      </c>
      <c r="L58" s="16" t="n">
        <f aca="false">SUMIFS(VIC_Postcode_Qtr!$D:$D,VIC_Postcode_Qtr!$A:$A,A58,VIC_Postcode_Qtr!$B:$B,Inputs!$B$25)</f>
        <v>9190</v>
      </c>
      <c r="M58" s="21" t="n">
        <f aca="false">IF(L58&gt;0,(F58-K58)/L58*1000,"")</f>
        <v>2.17627856365615</v>
      </c>
      <c r="N58" s="8" t="n">
        <f aca="false">IF(AND(H58&gt;=Inputs!$B$13,C58&gt;=500),1,0)</f>
        <v>1</v>
      </c>
      <c r="O58" s="8" t="s">
        <v>623</v>
      </c>
      <c r="P58" s="16" t="n">
        <f aca="false">F58-SUMIFS(VIC_Postcode_Qtr!$E:$E,VIC_Postcode_Qtr!$A:$A,A58,VIC_Postcode_Qtr!$B:$B,EDATE(Inputs!$B$24,-3))</f>
        <v>10</v>
      </c>
      <c r="Q58" s="21" t="n">
        <f aca="false">IF(E58&gt;0,P58/E58*1000,"")</f>
        <v>1.07330685843083</v>
      </c>
      <c r="R58" s="16" t="n">
        <f aca="false">SUMIFS(VIC_Postcode_Qtr!$E:$E,VIC_Postcode_Qtr!$A:$A,A58,VIC_Postcode_Qtr!$B:$B,EDATE(Inputs!$B$24,-12))-SUMIFS(VIC_Postcode_Qtr!$E:$E,VIC_Postcode_Qtr!$A:$A,A58,VIC_Postcode_Qtr!$B:$B,EDATE(Inputs!$B$24,-15))</f>
        <v>2</v>
      </c>
      <c r="S58" s="21" t="n">
        <f aca="false">IF(L58&gt;0,R58/L58*1000,"")</f>
        <v>0.217627856365615</v>
      </c>
    </row>
    <row r="59" customFormat="false" ht="15" hidden="false" customHeight="false" outlineLevel="0" collapsed="false">
      <c r="A59" s="0" t="n">
        <v>3976</v>
      </c>
      <c r="B59" s="31" t="n">
        <v>51990</v>
      </c>
      <c r="C59" s="16" t="n">
        <v>14875</v>
      </c>
      <c r="D59" s="0" t="n">
        <v>1</v>
      </c>
      <c r="E59" s="16" t="n">
        <f aca="false">SUMIFS(VIC_Postcode_Qtr!$D:$D,VIC_Postcode_Qtr!$A:$A,A59,VIC_Postcode_Qtr!$B:$B,Inputs!$B$24)</f>
        <v>18192</v>
      </c>
      <c r="F59" s="16" t="n">
        <f aca="false">SUMIFS(VIC_Postcode_Qtr!$E:$E,VIC_Postcode_Qtr!$A:$A,A59,VIC_Postcode_Qtr!$B:$B,Inputs!$B$24)</f>
        <v>198</v>
      </c>
      <c r="G59" s="21" t="n">
        <f aca="false">IF(E59&gt;0,F59/E59*1000,"")</f>
        <v>10.8839050131926</v>
      </c>
      <c r="H59" s="16" t="n">
        <f aca="false">SUMIFS(VIC_Postcode_Qtr!$G:$G,VIC_Postcode_Qtr!$A:$A,A59,VIC_Postcode_Qtr!$B:$B,Inputs!$B$24)</f>
        <v>958</v>
      </c>
      <c r="I59" s="16" t="n">
        <f aca="false">SUMIFS(VIC_Postcode_Qtr!$H:$H,VIC_Postcode_Qtr!$A:$A,A59,VIC_Postcode_Qtr!$B:$B,Inputs!$B$24)</f>
        <v>86</v>
      </c>
      <c r="J59" s="22" t="n">
        <f aca="false">IF(H59&gt;0,I59/H59,"")</f>
        <v>0.0897703549060543</v>
      </c>
      <c r="K59" s="16" t="n">
        <f aca="false">SUMIFS(VIC_Postcode_Qtr!$E:$E,VIC_Postcode_Qtr!$A:$A,A59,VIC_Postcode_Qtr!$B:$B,Inputs!$B$25)</f>
        <v>111</v>
      </c>
      <c r="L59" s="16" t="n">
        <f aca="false">SUMIFS(VIC_Postcode_Qtr!$D:$D,VIC_Postcode_Qtr!$A:$A,A59,VIC_Postcode_Qtr!$B:$B,Inputs!$B$25)</f>
        <v>17919</v>
      </c>
      <c r="M59" s="21" t="n">
        <f aca="false">IF(L59&gt;0,(F59-K59)/L59*1000,"")</f>
        <v>4.85518165076176</v>
      </c>
      <c r="N59" s="8" t="n">
        <f aca="false">IF(AND(H59&gt;=Inputs!$B$13,C59&gt;=500),1,0)</f>
        <v>1</v>
      </c>
      <c r="O59" s="8" t="s">
        <v>624</v>
      </c>
      <c r="P59" s="16" t="n">
        <f aca="false">F59-SUMIFS(VIC_Postcode_Qtr!$E:$E,VIC_Postcode_Qtr!$A:$A,A59,VIC_Postcode_Qtr!$B:$B,EDATE(Inputs!$B$24,-3))</f>
        <v>45</v>
      </c>
      <c r="Q59" s="21" t="n">
        <f aca="false">IF(E59&gt;0,P59/E59*1000,"")</f>
        <v>2.47361477572559</v>
      </c>
      <c r="R59" s="16" t="n">
        <f aca="false">SUMIFS(VIC_Postcode_Qtr!$E:$E,VIC_Postcode_Qtr!$A:$A,A59,VIC_Postcode_Qtr!$B:$B,EDATE(Inputs!$B$24,-12))-SUMIFS(VIC_Postcode_Qtr!$E:$E,VIC_Postcode_Qtr!$A:$A,A59,VIC_Postcode_Qtr!$B:$B,EDATE(Inputs!$B$24,-15))</f>
        <v>15</v>
      </c>
      <c r="S59" s="21" t="n">
        <f aca="false">IF(L59&gt;0,R59/L59*1000,"")</f>
        <v>0.837100284614097</v>
      </c>
    </row>
    <row r="60" customFormat="false" ht="15" hidden="false" customHeight="false" outlineLevel="0" collapsed="false">
      <c r="A60" s="0" t="n">
        <v>3029</v>
      </c>
      <c r="B60" s="31" t="n">
        <v>52005</v>
      </c>
      <c r="C60" s="16" t="n">
        <v>96220</v>
      </c>
      <c r="D60" s="0" t="n">
        <v>1</v>
      </c>
      <c r="E60" s="16" t="n">
        <f aca="false">SUMIFS(VIC_Postcode_Qtr!$D:$D,VIC_Postcode_Qtr!$A:$A,A60,VIC_Postcode_Qtr!$B:$B,Inputs!$B$24)</f>
        <v>121684</v>
      </c>
      <c r="F60" s="16" t="n">
        <f aca="false">SUMIFS(VIC_Postcode_Qtr!$E:$E,VIC_Postcode_Qtr!$A:$A,A60,VIC_Postcode_Qtr!$B:$B,Inputs!$B$24)</f>
        <v>3116</v>
      </c>
      <c r="G60" s="21" t="n">
        <f aca="false">IF(E60&gt;0,F60/E60*1000,"")</f>
        <v>25.6073107392919</v>
      </c>
      <c r="H60" s="16" t="n">
        <f aca="false">SUMIFS(VIC_Postcode_Qtr!$G:$G,VIC_Postcode_Qtr!$A:$A,A60,VIC_Postcode_Qtr!$B:$B,Inputs!$B$24)</f>
        <v>10110</v>
      </c>
      <c r="I60" s="16" t="n">
        <f aca="false">SUMIFS(VIC_Postcode_Qtr!$H:$H,VIC_Postcode_Qtr!$A:$A,A60,VIC_Postcode_Qtr!$B:$B,Inputs!$B$24)</f>
        <v>1523</v>
      </c>
      <c r="J60" s="22" t="n">
        <f aca="false">IF(H60&gt;0,I60/H60,"")</f>
        <v>0.150642927794263</v>
      </c>
      <c r="K60" s="16" t="n">
        <f aca="false">SUMIFS(VIC_Postcode_Qtr!$E:$E,VIC_Postcode_Qtr!$A:$A,A60,VIC_Postcode_Qtr!$B:$B,Inputs!$B$25)</f>
        <v>1811</v>
      </c>
      <c r="L60" s="16" t="n">
        <f aca="false">SUMIFS(VIC_Postcode_Qtr!$D:$D,VIC_Postcode_Qtr!$A:$A,A60,VIC_Postcode_Qtr!$B:$B,Inputs!$B$25)</f>
        <v>114654</v>
      </c>
      <c r="M60" s="21" t="n">
        <f aca="false">IF(L60&gt;0,(F60-K60)/L60*1000,"")</f>
        <v>11.3820712753153</v>
      </c>
      <c r="N60" s="8" t="n">
        <f aca="false">IF(AND(H60&gt;=Inputs!$B$13,C60&gt;=500),1,0)</f>
        <v>1</v>
      </c>
      <c r="O60" s="8" t="s">
        <v>625</v>
      </c>
      <c r="P60" s="16" t="n">
        <f aca="false">F60-SUMIFS(VIC_Postcode_Qtr!$E:$E,VIC_Postcode_Qtr!$A:$A,A60,VIC_Postcode_Qtr!$B:$B,EDATE(Inputs!$B$24,-3))</f>
        <v>623</v>
      </c>
      <c r="Q60" s="21" t="n">
        <f aca="false">IF(E60&gt;0,P60/E60*1000,"")</f>
        <v>5.11981854639887</v>
      </c>
      <c r="R60" s="16" t="n">
        <f aca="false">SUMIFS(VIC_Postcode_Qtr!$E:$E,VIC_Postcode_Qtr!$A:$A,A60,VIC_Postcode_Qtr!$B:$B,EDATE(Inputs!$B$24,-12))-SUMIFS(VIC_Postcode_Qtr!$E:$E,VIC_Postcode_Qtr!$A:$A,A60,VIC_Postcode_Qtr!$B:$B,EDATE(Inputs!$B$24,-15))</f>
        <v>218</v>
      </c>
      <c r="S60" s="21" t="n">
        <f aca="false">IF(L60&gt;0,R60/L60*1000,"")</f>
        <v>1.901372826068</v>
      </c>
    </row>
    <row r="61" customFormat="false" ht="15" hidden="false" customHeight="false" outlineLevel="0" collapsed="false">
      <c r="A61" s="0" t="n">
        <v>3730</v>
      </c>
      <c r="B61" s="31" t="n">
        <v>52006</v>
      </c>
      <c r="C61" s="16" t="n">
        <v>5733</v>
      </c>
      <c r="D61" s="0" t="n">
        <v>2</v>
      </c>
      <c r="E61" s="16" t="n">
        <f aca="false">SUMIFS(VIC_Postcode_Qtr!$D:$D,VIC_Postcode_Qtr!$A:$A,A61,VIC_Postcode_Qtr!$B:$B,Inputs!$B$24)</f>
        <v>11838</v>
      </c>
      <c r="F61" s="16" t="n">
        <f aca="false">SUMIFS(VIC_Postcode_Qtr!$E:$E,VIC_Postcode_Qtr!$A:$A,A61,VIC_Postcode_Qtr!$B:$B,Inputs!$B$24)</f>
        <v>63</v>
      </c>
      <c r="G61" s="21" t="n">
        <f aca="false">IF(E61&gt;0,F61/E61*1000,"")</f>
        <v>5.32184490623416</v>
      </c>
      <c r="H61" s="16" t="n">
        <f aca="false">SUMIFS(VIC_Postcode_Qtr!$G:$G,VIC_Postcode_Qtr!$A:$A,A61,VIC_Postcode_Qtr!$B:$B,Inputs!$B$24)</f>
        <v>618</v>
      </c>
      <c r="I61" s="16" t="n">
        <f aca="false">SUMIFS(VIC_Postcode_Qtr!$H:$H,VIC_Postcode_Qtr!$A:$A,A61,VIC_Postcode_Qtr!$B:$B,Inputs!$B$24)</f>
        <v>26</v>
      </c>
      <c r="J61" s="22" t="n">
        <f aca="false">IF(H61&gt;0,I61/H61,"")</f>
        <v>0.0420711974110032</v>
      </c>
      <c r="K61" s="16" t="n">
        <f aca="false">SUMIFS(VIC_Postcode_Qtr!$E:$E,VIC_Postcode_Qtr!$A:$A,A61,VIC_Postcode_Qtr!$B:$B,Inputs!$B$25)</f>
        <v>41</v>
      </c>
      <c r="L61" s="16" t="n">
        <f aca="false">SUMIFS(VIC_Postcode_Qtr!$D:$D,VIC_Postcode_Qtr!$A:$A,A61,VIC_Postcode_Qtr!$B:$B,Inputs!$B$25)</f>
        <v>11466</v>
      </c>
      <c r="M61" s="21" t="n">
        <f aca="false">IF(L61&gt;0,(F61-K61)/L61*1000,"")</f>
        <v>1.91871620443049</v>
      </c>
      <c r="N61" s="8" t="n">
        <f aca="false">IF(AND(H61&gt;=Inputs!$B$13,C61&gt;=500),1,0)</f>
        <v>1</v>
      </c>
      <c r="O61" s="8" t="s">
        <v>626</v>
      </c>
      <c r="P61" s="16" t="n">
        <f aca="false">F61-SUMIFS(VIC_Postcode_Qtr!$E:$E,VIC_Postcode_Qtr!$A:$A,A61,VIC_Postcode_Qtr!$B:$B,EDATE(Inputs!$B$24,-3))</f>
        <v>13</v>
      </c>
      <c r="Q61" s="21" t="n">
        <f aca="false">IF(E61&gt;0,P61/E61*1000,"")</f>
        <v>1.09815847271499</v>
      </c>
      <c r="R61" s="16" t="n">
        <f aca="false">SUMIFS(VIC_Postcode_Qtr!$E:$E,VIC_Postcode_Qtr!$A:$A,A61,VIC_Postcode_Qtr!$B:$B,EDATE(Inputs!$B$24,-12))-SUMIFS(VIC_Postcode_Qtr!$E:$E,VIC_Postcode_Qtr!$A:$A,A61,VIC_Postcode_Qtr!$B:$B,EDATE(Inputs!$B$24,-15))</f>
        <v>3</v>
      </c>
      <c r="S61" s="21" t="n">
        <f aca="false">IF(L61&gt;0,R61/L61*1000,"")</f>
        <v>0.261643118785976</v>
      </c>
    </row>
    <row r="62" customFormat="false" ht="15" hidden="false" customHeight="false" outlineLevel="0" collapsed="false">
      <c r="A62" s="0" t="n">
        <v>3172</v>
      </c>
      <c r="B62" s="31" t="n">
        <v>52024</v>
      </c>
      <c r="C62" s="16" t="n">
        <v>14275</v>
      </c>
      <c r="D62" s="0" t="n">
        <v>2</v>
      </c>
      <c r="E62" s="16" t="n">
        <f aca="false">SUMIFS(VIC_Postcode_Qtr!$D:$D,VIC_Postcode_Qtr!$A:$A,A62,VIC_Postcode_Qtr!$B:$B,Inputs!$B$24)</f>
        <v>18071</v>
      </c>
      <c r="F62" s="16" t="n">
        <f aca="false">SUMIFS(VIC_Postcode_Qtr!$E:$E,VIC_Postcode_Qtr!$A:$A,A62,VIC_Postcode_Qtr!$B:$B,Inputs!$B$24)</f>
        <v>366</v>
      </c>
      <c r="G62" s="21" t="n">
        <f aca="false">IF(E62&gt;0,F62/E62*1000,"")</f>
        <v>20.2534447457252</v>
      </c>
      <c r="H62" s="16" t="n">
        <f aca="false">SUMIFS(VIC_Postcode_Qtr!$G:$G,VIC_Postcode_Qtr!$A:$A,A62,VIC_Postcode_Qtr!$B:$B,Inputs!$B$24)</f>
        <v>1050</v>
      </c>
      <c r="I62" s="16" t="n">
        <f aca="false">SUMIFS(VIC_Postcode_Qtr!$H:$H,VIC_Postcode_Qtr!$A:$A,A62,VIC_Postcode_Qtr!$B:$B,Inputs!$B$24)</f>
        <v>152</v>
      </c>
      <c r="J62" s="22" t="n">
        <f aca="false">IF(H62&gt;0,I62/H62,"")</f>
        <v>0.144761904761905</v>
      </c>
      <c r="K62" s="16" t="n">
        <f aca="false">SUMIFS(VIC_Postcode_Qtr!$E:$E,VIC_Postcode_Qtr!$A:$A,A62,VIC_Postcode_Qtr!$B:$B,Inputs!$B$25)</f>
        <v>227</v>
      </c>
      <c r="L62" s="16" t="n">
        <f aca="false">SUMIFS(VIC_Postcode_Qtr!$D:$D,VIC_Postcode_Qtr!$A:$A,A62,VIC_Postcode_Qtr!$B:$B,Inputs!$B$25)</f>
        <v>17962</v>
      </c>
      <c r="M62" s="21" t="n">
        <f aca="false">IF(L62&gt;0,(F62-K62)/L62*1000,"")</f>
        <v>7.73855918049215</v>
      </c>
      <c r="N62" s="8" t="n">
        <f aca="false">IF(AND(H62&gt;=Inputs!$B$13,C62&gt;=500),1,0)</f>
        <v>1</v>
      </c>
      <c r="O62" s="8" t="s">
        <v>627</v>
      </c>
      <c r="P62" s="16" t="n">
        <f aca="false">F62-SUMIFS(VIC_Postcode_Qtr!$E:$E,VIC_Postcode_Qtr!$A:$A,A62,VIC_Postcode_Qtr!$B:$B,EDATE(Inputs!$B$24,-3))</f>
        <v>55</v>
      </c>
      <c r="Q62" s="21" t="n">
        <f aca="false">IF(E62&gt;0,P62/E62*1000,"")</f>
        <v>3.04355043993138</v>
      </c>
      <c r="R62" s="16" t="n">
        <f aca="false">SUMIFS(VIC_Postcode_Qtr!$E:$E,VIC_Postcode_Qtr!$A:$A,A62,VIC_Postcode_Qtr!$B:$B,EDATE(Inputs!$B$24,-12))-SUMIFS(VIC_Postcode_Qtr!$E:$E,VIC_Postcode_Qtr!$A:$A,A62,VIC_Postcode_Qtr!$B:$B,EDATE(Inputs!$B$24,-15))</f>
        <v>27</v>
      </c>
      <c r="S62" s="21" t="n">
        <f aca="false">IF(L62&gt;0,R62/L62*1000,"")</f>
        <v>1.50317336599488</v>
      </c>
    </row>
    <row r="63" customFormat="false" ht="15" hidden="false" customHeight="false" outlineLevel="0" collapsed="false">
      <c r="A63" s="0" t="n">
        <v>3064</v>
      </c>
      <c r="B63" s="31" t="n">
        <v>52219</v>
      </c>
      <c r="C63" s="16" t="n">
        <v>74117</v>
      </c>
      <c r="D63" s="0" t="n">
        <v>2</v>
      </c>
      <c r="E63" s="16" t="n">
        <f aca="false">SUMIFS(VIC_Postcode_Qtr!$D:$D,VIC_Postcode_Qtr!$A:$A,A63,VIC_Postcode_Qtr!$B:$B,Inputs!$B$24)</f>
        <v>101218</v>
      </c>
      <c r="F63" s="16" t="n">
        <f aca="false">SUMIFS(VIC_Postcode_Qtr!$E:$E,VIC_Postcode_Qtr!$A:$A,A63,VIC_Postcode_Qtr!$B:$B,Inputs!$B$24)</f>
        <v>1870</v>
      </c>
      <c r="G63" s="21" t="n">
        <f aca="false">IF(E63&gt;0,F63/E63*1000,"")</f>
        <v>18.4749748068525</v>
      </c>
      <c r="H63" s="16" t="n">
        <f aca="false">SUMIFS(VIC_Postcode_Qtr!$G:$G,VIC_Postcode_Qtr!$A:$A,A63,VIC_Postcode_Qtr!$B:$B,Inputs!$B$24)</f>
        <v>7151</v>
      </c>
      <c r="I63" s="16" t="n">
        <f aca="false">SUMIFS(VIC_Postcode_Qtr!$H:$H,VIC_Postcode_Qtr!$A:$A,A63,VIC_Postcode_Qtr!$B:$B,Inputs!$B$24)</f>
        <v>871</v>
      </c>
      <c r="J63" s="22" t="n">
        <f aca="false">IF(H63&gt;0,I63/H63,"")</f>
        <v>0.12180114669277</v>
      </c>
      <c r="K63" s="16" t="n">
        <f aca="false">SUMIFS(VIC_Postcode_Qtr!$E:$E,VIC_Postcode_Qtr!$A:$A,A63,VIC_Postcode_Qtr!$B:$B,Inputs!$B$25)</f>
        <v>1082</v>
      </c>
      <c r="L63" s="16" t="n">
        <f aca="false">SUMIFS(VIC_Postcode_Qtr!$D:$D,VIC_Postcode_Qtr!$A:$A,A63,VIC_Postcode_Qtr!$B:$B,Inputs!$B$25)</f>
        <v>95243</v>
      </c>
      <c r="M63" s="21" t="n">
        <f aca="false">IF(L63&gt;0,(F63-K63)/L63*1000,"")</f>
        <v>8.27357391094359</v>
      </c>
      <c r="N63" s="8" t="n">
        <f aca="false">IF(AND(H63&gt;=Inputs!$B$13,C63&gt;=500),1,0)</f>
        <v>1</v>
      </c>
      <c r="O63" s="8" t="s">
        <v>628</v>
      </c>
      <c r="P63" s="16" t="n">
        <f aca="false">F63-SUMIFS(VIC_Postcode_Qtr!$E:$E,VIC_Postcode_Qtr!$A:$A,A63,VIC_Postcode_Qtr!$B:$B,EDATE(Inputs!$B$24,-3))</f>
        <v>361</v>
      </c>
      <c r="Q63" s="21" t="n">
        <f aca="false">IF(E63&gt;0,P63/E63*1000,"")</f>
        <v>3.56655930763303</v>
      </c>
      <c r="R63" s="16" t="n">
        <f aca="false">SUMIFS(VIC_Postcode_Qtr!$E:$E,VIC_Postcode_Qtr!$A:$A,A63,VIC_Postcode_Qtr!$B:$B,EDATE(Inputs!$B$24,-12))-SUMIFS(VIC_Postcode_Qtr!$E:$E,VIC_Postcode_Qtr!$A:$A,A63,VIC_Postcode_Qtr!$B:$B,EDATE(Inputs!$B$24,-15))</f>
        <v>124</v>
      </c>
      <c r="S63" s="21" t="n">
        <f aca="false">IF(L63&gt;0,R63/L63*1000,"")</f>
        <v>1.30193295045305</v>
      </c>
    </row>
    <row r="64" customFormat="false" ht="15" hidden="false" customHeight="false" outlineLevel="0" collapsed="false">
      <c r="A64" s="0" t="n">
        <v>3075</v>
      </c>
      <c r="B64" s="31" t="n">
        <v>52274</v>
      </c>
      <c r="C64" s="16" t="n">
        <v>12460</v>
      </c>
      <c r="D64" s="0" t="n">
        <v>2</v>
      </c>
      <c r="E64" s="16" t="n">
        <f aca="false">SUMIFS(VIC_Postcode_Qtr!$D:$D,VIC_Postcode_Qtr!$A:$A,A64,VIC_Postcode_Qtr!$B:$B,Inputs!$B$24)</f>
        <v>16237</v>
      </c>
      <c r="F64" s="16" t="n">
        <f aca="false">SUMIFS(VIC_Postcode_Qtr!$E:$E,VIC_Postcode_Qtr!$A:$A,A64,VIC_Postcode_Qtr!$B:$B,Inputs!$B$24)</f>
        <v>174</v>
      </c>
      <c r="G64" s="21" t="n">
        <f aca="false">IF(E64&gt;0,F64/E64*1000,"")</f>
        <v>10.7162653199483</v>
      </c>
      <c r="H64" s="16" t="n">
        <f aca="false">SUMIFS(VIC_Postcode_Qtr!$G:$G,VIC_Postcode_Qtr!$A:$A,A64,VIC_Postcode_Qtr!$B:$B,Inputs!$B$24)</f>
        <v>758</v>
      </c>
      <c r="I64" s="16" t="n">
        <f aca="false">SUMIFS(VIC_Postcode_Qtr!$H:$H,VIC_Postcode_Qtr!$A:$A,A64,VIC_Postcode_Qtr!$B:$B,Inputs!$B$24)</f>
        <v>74</v>
      </c>
      <c r="J64" s="22" t="n">
        <f aca="false">IF(H64&gt;0,I64/H64,"")</f>
        <v>0.0976253298153034</v>
      </c>
      <c r="K64" s="16" t="n">
        <f aca="false">SUMIFS(VIC_Postcode_Qtr!$E:$E,VIC_Postcode_Qtr!$A:$A,A64,VIC_Postcode_Qtr!$B:$B,Inputs!$B$25)</f>
        <v>120</v>
      </c>
      <c r="L64" s="16" t="n">
        <f aca="false">SUMIFS(VIC_Postcode_Qtr!$D:$D,VIC_Postcode_Qtr!$A:$A,A64,VIC_Postcode_Qtr!$B:$B,Inputs!$B$25)</f>
        <v>16092</v>
      </c>
      <c r="M64" s="21" t="n">
        <f aca="false">IF(L64&gt;0,(F64-K64)/L64*1000,"")</f>
        <v>3.35570469798658</v>
      </c>
      <c r="N64" s="8" t="n">
        <f aca="false">IF(AND(H64&gt;=Inputs!$B$13,C64&gt;=500),1,0)</f>
        <v>1</v>
      </c>
      <c r="O64" s="8" t="s">
        <v>629</v>
      </c>
      <c r="P64" s="16" t="n">
        <f aca="false">F64-SUMIFS(VIC_Postcode_Qtr!$E:$E,VIC_Postcode_Qtr!$A:$A,A64,VIC_Postcode_Qtr!$B:$B,EDATE(Inputs!$B$24,-3))</f>
        <v>26</v>
      </c>
      <c r="Q64" s="21" t="n">
        <f aca="false">IF(E64&gt;0,P64/E64*1000,"")</f>
        <v>1.60128102481986</v>
      </c>
      <c r="R64" s="16" t="n">
        <f aca="false">SUMIFS(VIC_Postcode_Qtr!$E:$E,VIC_Postcode_Qtr!$A:$A,A64,VIC_Postcode_Qtr!$B:$B,EDATE(Inputs!$B$24,-12))-SUMIFS(VIC_Postcode_Qtr!$E:$E,VIC_Postcode_Qtr!$A:$A,A64,VIC_Postcode_Qtr!$B:$B,EDATE(Inputs!$B$24,-15))</f>
        <v>20</v>
      </c>
      <c r="S64" s="21" t="n">
        <f aca="false">IF(L64&gt;0,R64/L64*1000,"")</f>
        <v>1.24285359184688</v>
      </c>
    </row>
    <row r="65" customFormat="false" ht="15" hidden="false" customHeight="false" outlineLevel="0" collapsed="false">
      <c r="A65" s="0" t="n">
        <v>3305</v>
      </c>
      <c r="B65" s="31" t="n">
        <v>52479</v>
      </c>
      <c r="C65" s="16" t="n">
        <v>7643</v>
      </c>
      <c r="D65" s="0" t="n">
        <v>2</v>
      </c>
      <c r="E65" s="16" t="n">
        <f aca="false">SUMIFS(VIC_Postcode_Qtr!$D:$D,VIC_Postcode_Qtr!$A:$A,A65,VIC_Postcode_Qtr!$B:$B,Inputs!$B$24)</f>
        <v>14233</v>
      </c>
      <c r="F65" s="16" t="n">
        <f aca="false">SUMIFS(VIC_Postcode_Qtr!$E:$E,VIC_Postcode_Qtr!$A:$A,A65,VIC_Postcode_Qtr!$B:$B,Inputs!$B$24)</f>
        <v>54</v>
      </c>
      <c r="G65" s="21" t="n">
        <f aca="false">IF(E65&gt;0,F65/E65*1000,"")</f>
        <v>3.79399985948149</v>
      </c>
      <c r="H65" s="16" t="n">
        <f aca="false">SUMIFS(VIC_Postcode_Qtr!$G:$G,VIC_Postcode_Qtr!$A:$A,A65,VIC_Postcode_Qtr!$B:$B,Inputs!$B$24)</f>
        <v>588</v>
      </c>
      <c r="I65" s="16" t="n">
        <f aca="false">SUMIFS(VIC_Postcode_Qtr!$H:$H,VIC_Postcode_Qtr!$A:$A,A65,VIC_Postcode_Qtr!$B:$B,Inputs!$B$24)</f>
        <v>27</v>
      </c>
      <c r="J65" s="22" t="n">
        <f aca="false">IF(H65&gt;0,I65/H65,"")</f>
        <v>0.0459183673469388</v>
      </c>
      <c r="K65" s="16" t="n">
        <f aca="false">SUMIFS(VIC_Postcode_Qtr!$E:$E,VIC_Postcode_Qtr!$A:$A,A65,VIC_Postcode_Qtr!$B:$B,Inputs!$B$25)</f>
        <v>30</v>
      </c>
      <c r="L65" s="16" t="n">
        <f aca="false">SUMIFS(VIC_Postcode_Qtr!$D:$D,VIC_Postcode_Qtr!$A:$A,A65,VIC_Postcode_Qtr!$B:$B,Inputs!$B$25)</f>
        <v>14081</v>
      </c>
      <c r="M65" s="21" t="n">
        <f aca="false">IF(L65&gt;0,(F65-K65)/L65*1000,"")</f>
        <v>1.70442440167602</v>
      </c>
      <c r="N65" s="8" t="n">
        <f aca="false">IF(AND(H65&gt;=Inputs!$B$13,C65&gt;=500),1,0)</f>
        <v>1</v>
      </c>
      <c r="O65" s="8" t="s">
        <v>630</v>
      </c>
      <c r="P65" s="16" t="n">
        <f aca="false">F65-SUMIFS(VIC_Postcode_Qtr!$E:$E,VIC_Postcode_Qtr!$A:$A,A65,VIC_Postcode_Qtr!$B:$B,EDATE(Inputs!$B$24,-3))</f>
        <v>7</v>
      </c>
      <c r="Q65" s="21" t="n">
        <f aca="false">IF(E65&gt;0,P65/E65*1000,"")</f>
        <v>0.491814796599452</v>
      </c>
      <c r="R65" s="16" t="n">
        <f aca="false">SUMIFS(VIC_Postcode_Qtr!$E:$E,VIC_Postcode_Qtr!$A:$A,A65,VIC_Postcode_Qtr!$B:$B,EDATE(Inputs!$B$24,-12))-SUMIFS(VIC_Postcode_Qtr!$E:$E,VIC_Postcode_Qtr!$A:$A,A65,VIC_Postcode_Qtr!$B:$B,EDATE(Inputs!$B$24,-15))</f>
        <v>2</v>
      </c>
      <c r="S65" s="21" t="n">
        <f aca="false">IF(L65&gt;0,R65/L65*1000,"")</f>
        <v>0.142035366806335</v>
      </c>
    </row>
    <row r="66" customFormat="false" ht="15" hidden="false" customHeight="false" outlineLevel="0" collapsed="false">
      <c r="A66" s="0" t="n">
        <v>3825</v>
      </c>
      <c r="B66" s="31" t="n">
        <v>52530</v>
      </c>
      <c r="C66" s="16" t="n">
        <v>11297</v>
      </c>
      <c r="D66" s="0" t="n">
        <v>2</v>
      </c>
      <c r="E66" s="16" t="n">
        <f aca="false">SUMIFS(VIC_Postcode_Qtr!$D:$D,VIC_Postcode_Qtr!$A:$A,A66,VIC_Postcode_Qtr!$B:$B,Inputs!$B$24)</f>
        <v>20356</v>
      </c>
      <c r="F66" s="16" t="n">
        <f aca="false">SUMIFS(VIC_Postcode_Qtr!$E:$E,VIC_Postcode_Qtr!$A:$A,A66,VIC_Postcode_Qtr!$B:$B,Inputs!$B$24)</f>
        <v>146</v>
      </c>
      <c r="G66" s="21" t="n">
        <f aca="false">IF(E66&gt;0,F66/E66*1000,"")</f>
        <v>7.17233248182354</v>
      </c>
      <c r="H66" s="16" t="n">
        <f aca="false">SUMIFS(VIC_Postcode_Qtr!$G:$G,VIC_Postcode_Qtr!$A:$A,A66,VIC_Postcode_Qtr!$B:$B,Inputs!$B$24)</f>
        <v>914</v>
      </c>
      <c r="I66" s="16" t="n">
        <f aca="false">SUMIFS(VIC_Postcode_Qtr!$H:$H,VIC_Postcode_Qtr!$A:$A,A66,VIC_Postcode_Qtr!$B:$B,Inputs!$B$24)</f>
        <v>73</v>
      </c>
      <c r="J66" s="22" t="n">
        <f aca="false">IF(H66&gt;0,I66/H66,"")</f>
        <v>0.0798687089715536</v>
      </c>
      <c r="K66" s="16" t="n">
        <f aca="false">SUMIFS(VIC_Postcode_Qtr!$E:$E,VIC_Postcode_Qtr!$A:$A,A66,VIC_Postcode_Qtr!$B:$B,Inputs!$B$25)</f>
        <v>78</v>
      </c>
      <c r="L66" s="16" t="n">
        <f aca="false">SUMIFS(VIC_Postcode_Qtr!$D:$D,VIC_Postcode_Qtr!$A:$A,A66,VIC_Postcode_Qtr!$B:$B,Inputs!$B$25)</f>
        <v>20251</v>
      </c>
      <c r="M66" s="21" t="n">
        <f aca="false">IF(L66&gt;0,(F66-K66)/L66*1000,"")</f>
        <v>3.35785887116686</v>
      </c>
      <c r="N66" s="8" t="n">
        <f aca="false">IF(AND(H66&gt;=Inputs!$B$13,C66&gt;=500),1,0)</f>
        <v>1</v>
      </c>
      <c r="O66" s="8" t="s">
        <v>631</v>
      </c>
      <c r="P66" s="16" t="n">
        <f aca="false">F66-SUMIFS(VIC_Postcode_Qtr!$E:$E,VIC_Postcode_Qtr!$A:$A,A66,VIC_Postcode_Qtr!$B:$B,EDATE(Inputs!$B$24,-3))</f>
        <v>36</v>
      </c>
      <c r="Q66" s="21" t="n">
        <f aca="false">IF(E66&gt;0,P66/E66*1000,"")</f>
        <v>1.76852033798389</v>
      </c>
      <c r="R66" s="16" t="n">
        <f aca="false">SUMIFS(VIC_Postcode_Qtr!$E:$E,VIC_Postcode_Qtr!$A:$A,A66,VIC_Postcode_Qtr!$B:$B,EDATE(Inputs!$B$24,-12))-SUMIFS(VIC_Postcode_Qtr!$E:$E,VIC_Postcode_Qtr!$A:$A,A66,VIC_Postcode_Qtr!$B:$B,EDATE(Inputs!$B$24,-15))</f>
        <v>10</v>
      </c>
      <c r="S66" s="21" t="n">
        <f aca="false">IF(L66&gt;0,R66/L66*1000,"")</f>
        <v>0.493802775171597</v>
      </c>
    </row>
    <row r="67" customFormat="false" ht="15" hidden="false" customHeight="false" outlineLevel="0" collapsed="false">
      <c r="A67" s="0" t="n">
        <v>3169</v>
      </c>
      <c r="B67" s="31" t="n">
        <v>52632</v>
      </c>
      <c r="C67" s="16" t="n">
        <v>13480</v>
      </c>
      <c r="D67" s="0" t="n">
        <v>2</v>
      </c>
      <c r="E67" s="16" t="n">
        <f aca="false">SUMIFS(VIC_Postcode_Qtr!$D:$D,VIC_Postcode_Qtr!$A:$A,A67,VIC_Postcode_Qtr!$B:$B,Inputs!$B$24)</f>
        <v>16036</v>
      </c>
      <c r="F67" s="16" t="n">
        <f aca="false">SUMIFS(VIC_Postcode_Qtr!$E:$E,VIC_Postcode_Qtr!$A:$A,A67,VIC_Postcode_Qtr!$B:$B,Inputs!$B$24)</f>
        <v>350</v>
      </c>
      <c r="G67" s="21" t="n">
        <f aca="false">IF(E67&gt;0,F67/E67*1000,"")</f>
        <v>21.825891743577</v>
      </c>
      <c r="H67" s="16" t="n">
        <f aca="false">SUMIFS(VIC_Postcode_Qtr!$G:$G,VIC_Postcode_Qtr!$A:$A,A67,VIC_Postcode_Qtr!$B:$B,Inputs!$B$24)</f>
        <v>942</v>
      </c>
      <c r="I67" s="16" t="n">
        <f aca="false">SUMIFS(VIC_Postcode_Qtr!$H:$H,VIC_Postcode_Qtr!$A:$A,A67,VIC_Postcode_Qtr!$B:$B,Inputs!$B$24)</f>
        <v>145</v>
      </c>
      <c r="J67" s="22" t="n">
        <f aca="false">IF(H67&gt;0,I67/H67,"")</f>
        <v>0.153927813163482</v>
      </c>
      <c r="K67" s="16" t="n">
        <f aca="false">SUMIFS(VIC_Postcode_Qtr!$E:$E,VIC_Postcode_Qtr!$A:$A,A67,VIC_Postcode_Qtr!$B:$B,Inputs!$B$25)</f>
        <v>232</v>
      </c>
      <c r="L67" s="16" t="n">
        <f aca="false">SUMIFS(VIC_Postcode_Qtr!$D:$D,VIC_Postcode_Qtr!$A:$A,A67,VIC_Postcode_Qtr!$B:$B,Inputs!$B$25)</f>
        <v>15845</v>
      </c>
      <c r="M67" s="21" t="n">
        <f aca="false">IF(L67&gt;0,(F67-K67)/L67*1000,"")</f>
        <v>7.44714420952982</v>
      </c>
      <c r="N67" s="8" t="n">
        <f aca="false">IF(AND(H67&gt;=Inputs!$B$13,C67&gt;=500),1,0)</f>
        <v>1</v>
      </c>
      <c r="O67" s="8" t="s">
        <v>632</v>
      </c>
      <c r="P67" s="16" t="n">
        <f aca="false">F67-SUMIFS(VIC_Postcode_Qtr!$E:$E,VIC_Postcode_Qtr!$A:$A,A67,VIC_Postcode_Qtr!$B:$B,EDATE(Inputs!$B$24,-3))</f>
        <v>53</v>
      </c>
      <c r="Q67" s="21" t="n">
        <f aca="false">IF(E67&gt;0,P67/E67*1000,"")</f>
        <v>3.30506360688451</v>
      </c>
      <c r="R67" s="16" t="n">
        <f aca="false">SUMIFS(VIC_Postcode_Qtr!$E:$E,VIC_Postcode_Qtr!$A:$A,A67,VIC_Postcode_Qtr!$B:$B,EDATE(Inputs!$B$24,-12))-SUMIFS(VIC_Postcode_Qtr!$E:$E,VIC_Postcode_Qtr!$A:$A,A67,VIC_Postcode_Qtr!$B:$B,EDATE(Inputs!$B$24,-15))</f>
        <v>28</v>
      </c>
      <c r="S67" s="21" t="n">
        <f aca="false">IF(L67&gt;0,R67/L67*1000,"")</f>
        <v>1.76711896497318</v>
      </c>
    </row>
    <row r="68" customFormat="false" ht="15" hidden="false" customHeight="false" outlineLevel="0" collapsed="false">
      <c r="A68" s="0" t="n">
        <v>3556</v>
      </c>
      <c r="B68" s="31" t="n">
        <v>52855</v>
      </c>
      <c r="C68" s="16" t="n">
        <v>8178</v>
      </c>
      <c r="D68" s="0" t="n">
        <v>2</v>
      </c>
      <c r="E68" s="16" t="n">
        <f aca="false">SUMIFS(VIC_Postcode_Qtr!$D:$D,VIC_Postcode_Qtr!$A:$A,A68,VIC_Postcode_Qtr!$B:$B,Inputs!$B$24)</f>
        <v>12992</v>
      </c>
      <c r="F68" s="16" t="n">
        <f aca="false">SUMIFS(VIC_Postcode_Qtr!$E:$E,VIC_Postcode_Qtr!$A:$A,A68,VIC_Postcode_Qtr!$B:$B,Inputs!$B$24)</f>
        <v>67</v>
      </c>
      <c r="G68" s="21" t="n">
        <f aca="false">IF(E68&gt;0,F68/E68*1000,"")</f>
        <v>5.1570197044335</v>
      </c>
      <c r="H68" s="16" t="n">
        <f aca="false">SUMIFS(VIC_Postcode_Qtr!$G:$G,VIC_Postcode_Qtr!$A:$A,A68,VIC_Postcode_Qtr!$B:$B,Inputs!$B$24)</f>
        <v>531</v>
      </c>
      <c r="I68" s="16" t="n">
        <f aca="false">SUMIFS(VIC_Postcode_Qtr!$H:$H,VIC_Postcode_Qtr!$A:$A,A68,VIC_Postcode_Qtr!$B:$B,Inputs!$B$24)</f>
        <v>34</v>
      </c>
      <c r="J68" s="22" t="n">
        <f aca="false">IF(H68&gt;0,I68/H68,"")</f>
        <v>0.064030131826742</v>
      </c>
      <c r="K68" s="16" t="n">
        <f aca="false">SUMIFS(VIC_Postcode_Qtr!$E:$E,VIC_Postcode_Qtr!$A:$A,A68,VIC_Postcode_Qtr!$B:$B,Inputs!$B$25)</f>
        <v>42</v>
      </c>
      <c r="L68" s="16" t="n">
        <f aca="false">SUMIFS(VIC_Postcode_Qtr!$D:$D,VIC_Postcode_Qtr!$A:$A,A68,VIC_Postcode_Qtr!$B:$B,Inputs!$B$25)</f>
        <v>12920</v>
      </c>
      <c r="M68" s="21" t="n">
        <f aca="false">IF(L68&gt;0,(F68-K68)/L68*1000,"")</f>
        <v>1.93498452012384</v>
      </c>
      <c r="N68" s="8" t="n">
        <f aca="false">IF(AND(H68&gt;=Inputs!$B$13,C68&gt;=500),1,0)</f>
        <v>1</v>
      </c>
      <c r="O68" s="8" t="s">
        <v>633</v>
      </c>
      <c r="P68" s="16" t="n">
        <f aca="false">F68-SUMIFS(VIC_Postcode_Qtr!$E:$E,VIC_Postcode_Qtr!$A:$A,A68,VIC_Postcode_Qtr!$B:$B,EDATE(Inputs!$B$24,-3))</f>
        <v>9</v>
      </c>
      <c r="Q68" s="21" t="n">
        <f aca="false">IF(E68&gt;0,P68/E68*1000,"")</f>
        <v>0.692733990147783</v>
      </c>
      <c r="R68" s="16" t="n">
        <f aca="false">SUMIFS(VIC_Postcode_Qtr!$E:$E,VIC_Postcode_Qtr!$A:$A,A68,VIC_Postcode_Qtr!$B:$B,EDATE(Inputs!$B$24,-12))-SUMIFS(VIC_Postcode_Qtr!$E:$E,VIC_Postcode_Qtr!$A:$A,A68,VIC_Postcode_Qtr!$B:$B,EDATE(Inputs!$B$24,-15))</f>
        <v>5</v>
      </c>
      <c r="S68" s="21" t="n">
        <f aca="false">IF(L68&gt;0,R68/L68*1000,"")</f>
        <v>0.386996904024768</v>
      </c>
    </row>
    <row r="69" customFormat="false" ht="15" hidden="false" customHeight="false" outlineLevel="0" collapsed="false">
      <c r="A69" s="0" t="n">
        <v>3585</v>
      </c>
      <c r="B69" s="31" t="n">
        <v>52930</v>
      </c>
      <c r="C69" s="16" t="n">
        <v>7573</v>
      </c>
      <c r="D69" s="0" t="n">
        <v>2</v>
      </c>
      <c r="E69" s="16" t="n">
        <f aca="false">SUMIFS(VIC_Postcode_Qtr!$D:$D,VIC_Postcode_Qtr!$A:$A,A69,VIC_Postcode_Qtr!$B:$B,Inputs!$B$24)</f>
        <v>13102</v>
      </c>
      <c r="F69" s="16" t="n">
        <f aca="false">SUMIFS(VIC_Postcode_Qtr!$E:$E,VIC_Postcode_Qtr!$A:$A,A69,VIC_Postcode_Qtr!$B:$B,Inputs!$B$24)</f>
        <v>33</v>
      </c>
      <c r="G69" s="21" t="n">
        <f aca="false">IF(E69&gt;0,F69/E69*1000,"")</f>
        <v>2.51869943520073</v>
      </c>
      <c r="H69" s="16" t="n">
        <f aca="false">SUMIFS(VIC_Postcode_Qtr!$G:$G,VIC_Postcode_Qtr!$A:$A,A69,VIC_Postcode_Qtr!$B:$B,Inputs!$B$24)</f>
        <v>818</v>
      </c>
      <c r="I69" s="16" t="n">
        <f aca="false">SUMIFS(VIC_Postcode_Qtr!$H:$H,VIC_Postcode_Qtr!$A:$A,A69,VIC_Postcode_Qtr!$B:$B,Inputs!$B$24)</f>
        <v>18</v>
      </c>
      <c r="J69" s="22" t="n">
        <f aca="false">IF(H69&gt;0,I69/H69,"")</f>
        <v>0.0220048899755501</v>
      </c>
      <c r="K69" s="16" t="n">
        <f aca="false">SUMIFS(VIC_Postcode_Qtr!$E:$E,VIC_Postcode_Qtr!$A:$A,A69,VIC_Postcode_Qtr!$B:$B,Inputs!$B$25)</f>
        <v>17</v>
      </c>
      <c r="L69" s="16" t="n">
        <f aca="false">SUMIFS(VIC_Postcode_Qtr!$D:$D,VIC_Postcode_Qtr!$A:$A,A69,VIC_Postcode_Qtr!$B:$B,Inputs!$B$25)</f>
        <v>13032</v>
      </c>
      <c r="M69" s="21" t="n">
        <f aca="false">IF(L69&gt;0,(F69-K69)/L69*1000,"")</f>
        <v>1.22774708410068</v>
      </c>
      <c r="N69" s="8" t="n">
        <f aca="false">IF(AND(H69&gt;=Inputs!$B$13,C69&gt;=500),1,0)</f>
        <v>1</v>
      </c>
      <c r="O69" s="8" t="s">
        <v>634</v>
      </c>
      <c r="P69" s="16" t="n">
        <f aca="false">F69-SUMIFS(VIC_Postcode_Qtr!$E:$E,VIC_Postcode_Qtr!$A:$A,A69,VIC_Postcode_Qtr!$B:$B,EDATE(Inputs!$B$24,-3))</f>
        <v>5</v>
      </c>
      <c r="Q69" s="21" t="n">
        <f aca="false">IF(E69&gt;0,P69/E69*1000,"")</f>
        <v>0.381621126545566</v>
      </c>
      <c r="R69" s="16" t="n">
        <f aca="false">SUMIFS(VIC_Postcode_Qtr!$E:$E,VIC_Postcode_Qtr!$A:$A,A69,VIC_Postcode_Qtr!$B:$B,EDATE(Inputs!$B$24,-12))-SUMIFS(VIC_Postcode_Qtr!$E:$E,VIC_Postcode_Qtr!$A:$A,A69,VIC_Postcode_Qtr!$B:$B,EDATE(Inputs!$B$24,-15))</f>
        <v>2</v>
      </c>
      <c r="S69" s="21" t="n">
        <f aca="false">IF(L69&gt;0,R69/L69*1000,"")</f>
        <v>0.153468385512584</v>
      </c>
    </row>
    <row r="70" customFormat="false" ht="15" hidden="false" customHeight="false" outlineLevel="0" collapsed="false">
      <c r="A70" s="0" t="n">
        <v>3129</v>
      </c>
      <c r="B70" s="31" t="n">
        <v>53114</v>
      </c>
      <c r="C70" s="16" t="n">
        <v>11886</v>
      </c>
      <c r="D70" s="0" t="n">
        <v>2</v>
      </c>
      <c r="E70" s="16" t="n">
        <f aca="false">SUMIFS(VIC_Postcode_Qtr!$D:$D,VIC_Postcode_Qtr!$A:$A,A70,VIC_Postcode_Qtr!$B:$B,Inputs!$B$24)</f>
        <v>12167</v>
      </c>
      <c r="F70" s="16" t="n">
        <f aca="false">SUMIFS(VIC_Postcode_Qtr!$E:$E,VIC_Postcode_Qtr!$A:$A,A70,VIC_Postcode_Qtr!$B:$B,Inputs!$B$24)</f>
        <v>588</v>
      </c>
      <c r="G70" s="21" t="n">
        <f aca="false">IF(E70&gt;0,F70/E70*1000,"")</f>
        <v>48.3274430837511</v>
      </c>
      <c r="H70" s="16" t="n">
        <f aca="false">SUMIFS(VIC_Postcode_Qtr!$G:$G,VIC_Postcode_Qtr!$A:$A,A70,VIC_Postcode_Qtr!$B:$B,Inputs!$B$24)</f>
        <v>948</v>
      </c>
      <c r="I70" s="16" t="n">
        <f aca="false">SUMIFS(VIC_Postcode_Qtr!$H:$H,VIC_Postcode_Qtr!$A:$A,A70,VIC_Postcode_Qtr!$B:$B,Inputs!$B$24)</f>
        <v>286</v>
      </c>
      <c r="J70" s="22" t="n">
        <f aca="false">IF(H70&gt;0,I70/H70,"")</f>
        <v>0.30168776371308</v>
      </c>
      <c r="K70" s="16" t="n">
        <f aca="false">SUMIFS(VIC_Postcode_Qtr!$E:$E,VIC_Postcode_Qtr!$A:$A,A70,VIC_Postcode_Qtr!$B:$B,Inputs!$B$25)</f>
        <v>349</v>
      </c>
      <c r="L70" s="16" t="n">
        <f aca="false">SUMIFS(VIC_Postcode_Qtr!$D:$D,VIC_Postcode_Qtr!$A:$A,A70,VIC_Postcode_Qtr!$B:$B,Inputs!$B$25)</f>
        <v>11931</v>
      </c>
      <c r="M70" s="21" t="n">
        <f aca="false">IF(L70&gt;0,(F70-K70)/L70*1000,"")</f>
        <v>20.0318498030341</v>
      </c>
      <c r="N70" s="8" t="n">
        <f aca="false">IF(AND(H70&gt;=Inputs!$B$13,C70&gt;=500),1,0)</f>
        <v>1</v>
      </c>
      <c r="O70" s="8" t="s">
        <v>635</v>
      </c>
      <c r="P70" s="16" t="n">
        <f aca="false">F70-SUMIFS(VIC_Postcode_Qtr!$E:$E,VIC_Postcode_Qtr!$A:$A,A70,VIC_Postcode_Qtr!$B:$B,EDATE(Inputs!$B$24,-3))</f>
        <v>107</v>
      </c>
      <c r="Q70" s="21" t="n">
        <f aca="false">IF(E70&gt;0,P70/E70*1000,"")</f>
        <v>8.79427960877784</v>
      </c>
      <c r="R70" s="16" t="n">
        <f aca="false">SUMIFS(VIC_Postcode_Qtr!$E:$E,VIC_Postcode_Qtr!$A:$A,A70,VIC_Postcode_Qtr!$B:$B,EDATE(Inputs!$B$24,-12))-SUMIFS(VIC_Postcode_Qtr!$E:$E,VIC_Postcode_Qtr!$A:$A,A70,VIC_Postcode_Qtr!$B:$B,EDATE(Inputs!$B$24,-15))</f>
        <v>48</v>
      </c>
      <c r="S70" s="21" t="n">
        <f aca="false">IF(L70&gt;0,R70/L70*1000,"")</f>
        <v>4.0231330148353</v>
      </c>
    </row>
    <row r="71" customFormat="false" ht="15" hidden="false" customHeight="false" outlineLevel="0" collapsed="false">
      <c r="A71" s="0" t="n">
        <v>3250</v>
      </c>
      <c r="B71" s="31" t="n">
        <v>53256</v>
      </c>
      <c r="C71" s="16" t="n">
        <v>7879</v>
      </c>
      <c r="D71" s="0" t="n">
        <v>2</v>
      </c>
      <c r="E71" s="16" t="n">
        <f aca="false">SUMIFS(VIC_Postcode_Qtr!$D:$D,VIC_Postcode_Qtr!$A:$A,A71,VIC_Postcode_Qtr!$B:$B,Inputs!$B$24)</f>
        <v>12805</v>
      </c>
      <c r="F71" s="16" t="n">
        <f aca="false">SUMIFS(VIC_Postcode_Qtr!$E:$E,VIC_Postcode_Qtr!$A:$A,A71,VIC_Postcode_Qtr!$B:$B,Inputs!$B$24)</f>
        <v>74</v>
      </c>
      <c r="G71" s="21" t="n">
        <f aca="false">IF(E71&gt;0,F71/E71*1000,"")</f>
        <v>5.77899258102304</v>
      </c>
      <c r="H71" s="16" t="n">
        <f aca="false">SUMIFS(VIC_Postcode_Qtr!$G:$G,VIC_Postcode_Qtr!$A:$A,A71,VIC_Postcode_Qtr!$B:$B,Inputs!$B$24)</f>
        <v>590</v>
      </c>
      <c r="I71" s="16" t="n">
        <f aca="false">SUMIFS(VIC_Postcode_Qtr!$H:$H,VIC_Postcode_Qtr!$A:$A,A71,VIC_Postcode_Qtr!$B:$B,Inputs!$B$24)</f>
        <v>33</v>
      </c>
      <c r="J71" s="22" t="n">
        <f aca="false">IF(H71&gt;0,I71/H71,"")</f>
        <v>0.0559322033898305</v>
      </c>
      <c r="K71" s="16" t="n">
        <f aca="false">SUMIFS(VIC_Postcode_Qtr!$E:$E,VIC_Postcode_Qtr!$A:$A,A71,VIC_Postcode_Qtr!$B:$B,Inputs!$B$25)</f>
        <v>48</v>
      </c>
      <c r="L71" s="16" t="n">
        <f aca="false">SUMIFS(VIC_Postcode_Qtr!$D:$D,VIC_Postcode_Qtr!$A:$A,A71,VIC_Postcode_Qtr!$B:$B,Inputs!$B$25)</f>
        <v>12694</v>
      </c>
      <c r="M71" s="21" t="n">
        <f aca="false">IF(L71&gt;0,(F71-K71)/L71*1000,"")</f>
        <v>2.04821175358437</v>
      </c>
      <c r="N71" s="8" t="n">
        <f aca="false">IF(AND(H71&gt;=Inputs!$B$13,C71&gt;=500),1,0)</f>
        <v>1</v>
      </c>
      <c r="O71" s="8" t="s">
        <v>636</v>
      </c>
      <c r="P71" s="16" t="n">
        <f aca="false">F71-SUMIFS(VIC_Postcode_Qtr!$E:$E,VIC_Postcode_Qtr!$A:$A,A71,VIC_Postcode_Qtr!$B:$B,EDATE(Inputs!$B$24,-3))</f>
        <v>12</v>
      </c>
      <c r="Q71" s="21" t="n">
        <f aca="false">IF(E71&gt;0,P71/E71*1000,"")</f>
        <v>0.93713393205779</v>
      </c>
      <c r="R71" s="16" t="n">
        <f aca="false">SUMIFS(VIC_Postcode_Qtr!$E:$E,VIC_Postcode_Qtr!$A:$A,A71,VIC_Postcode_Qtr!$B:$B,EDATE(Inputs!$B$24,-12))-SUMIFS(VIC_Postcode_Qtr!$E:$E,VIC_Postcode_Qtr!$A:$A,A71,VIC_Postcode_Qtr!$B:$B,EDATE(Inputs!$B$24,-15))</f>
        <v>9</v>
      </c>
      <c r="S71" s="21" t="n">
        <f aca="false">IF(L71&gt;0,R71/L71*1000,"")</f>
        <v>0.708996376240744</v>
      </c>
    </row>
    <row r="72" customFormat="false" ht="15" hidden="false" customHeight="false" outlineLevel="0" collapsed="false">
      <c r="A72" s="0" t="n">
        <v>3083</v>
      </c>
      <c r="B72" s="31" t="n">
        <v>53393</v>
      </c>
      <c r="C72" s="16" t="n">
        <v>20416</v>
      </c>
      <c r="D72" s="0" t="n">
        <v>2</v>
      </c>
      <c r="E72" s="16" t="n">
        <f aca="false">SUMIFS(VIC_Postcode_Qtr!$D:$D,VIC_Postcode_Qtr!$A:$A,A72,VIC_Postcode_Qtr!$B:$B,Inputs!$B$24)</f>
        <v>24346</v>
      </c>
      <c r="F72" s="16" t="n">
        <f aca="false">SUMIFS(VIC_Postcode_Qtr!$E:$E,VIC_Postcode_Qtr!$A:$A,A72,VIC_Postcode_Qtr!$B:$B,Inputs!$B$24)</f>
        <v>544</v>
      </c>
      <c r="G72" s="21" t="n">
        <f aca="false">IF(E72&gt;0,F72/E72*1000,"")</f>
        <v>22.3445329828309</v>
      </c>
      <c r="H72" s="16" t="n">
        <f aca="false">SUMIFS(VIC_Postcode_Qtr!$G:$G,VIC_Postcode_Qtr!$A:$A,A72,VIC_Postcode_Qtr!$B:$B,Inputs!$B$24)</f>
        <v>1693</v>
      </c>
      <c r="I72" s="16" t="n">
        <f aca="false">SUMIFS(VIC_Postcode_Qtr!$H:$H,VIC_Postcode_Qtr!$A:$A,A72,VIC_Postcode_Qtr!$B:$B,Inputs!$B$24)</f>
        <v>278</v>
      </c>
      <c r="J72" s="22" t="n">
        <f aca="false">IF(H72&gt;0,I72/H72,"")</f>
        <v>0.16420555227407</v>
      </c>
      <c r="K72" s="16" t="n">
        <f aca="false">SUMIFS(VIC_Postcode_Qtr!$E:$E,VIC_Postcode_Qtr!$A:$A,A72,VIC_Postcode_Qtr!$B:$B,Inputs!$B$25)</f>
        <v>310</v>
      </c>
      <c r="L72" s="16" t="n">
        <f aca="false">SUMIFS(VIC_Postcode_Qtr!$D:$D,VIC_Postcode_Qtr!$A:$A,A72,VIC_Postcode_Qtr!$B:$B,Inputs!$B$25)</f>
        <v>24199</v>
      </c>
      <c r="M72" s="21" t="n">
        <f aca="false">IF(L72&gt;0,(F72-K72)/L72*1000,"")</f>
        <v>9.66982106698624</v>
      </c>
      <c r="N72" s="8" t="n">
        <f aca="false">IF(AND(H72&gt;=Inputs!$B$13,C72&gt;=500),1,0)</f>
        <v>1</v>
      </c>
      <c r="O72" s="8" t="s">
        <v>637</v>
      </c>
      <c r="P72" s="16" t="n">
        <f aca="false">F72-SUMIFS(VIC_Postcode_Qtr!$E:$E,VIC_Postcode_Qtr!$A:$A,A72,VIC_Postcode_Qtr!$B:$B,EDATE(Inputs!$B$24,-3))</f>
        <v>103</v>
      </c>
      <c r="Q72" s="21" t="n">
        <f aca="false">IF(E72&gt;0,P72/E72*1000,"")</f>
        <v>4.2306744434404</v>
      </c>
      <c r="R72" s="16" t="n">
        <f aca="false">SUMIFS(VIC_Postcode_Qtr!$E:$E,VIC_Postcode_Qtr!$A:$A,A72,VIC_Postcode_Qtr!$B:$B,EDATE(Inputs!$B$24,-12))-SUMIFS(VIC_Postcode_Qtr!$E:$E,VIC_Postcode_Qtr!$A:$A,A72,VIC_Postcode_Qtr!$B:$B,EDATE(Inputs!$B$24,-15))</f>
        <v>37</v>
      </c>
      <c r="S72" s="21" t="n">
        <f aca="false">IF(L72&gt;0,R72/L72*1000,"")</f>
        <v>1.52898880119013</v>
      </c>
    </row>
    <row r="73" customFormat="false" ht="15" hidden="false" customHeight="false" outlineLevel="0" collapsed="false">
      <c r="A73" s="0" t="n">
        <v>3003</v>
      </c>
      <c r="B73" s="31" t="n">
        <v>53399</v>
      </c>
      <c r="C73" s="16" t="n">
        <v>7394</v>
      </c>
      <c r="D73" s="0" t="n">
        <v>2</v>
      </c>
      <c r="E73" s="16" t="n">
        <f aca="false">SUMIFS(VIC_Postcode_Qtr!$D:$D,VIC_Postcode_Qtr!$A:$A,A73,VIC_Postcode_Qtr!$B:$B,Inputs!$B$24)</f>
        <v>5112</v>
      </c>
      <c r="F73" s="16" t="n">
        <f aca="false">SUMIFS(VIC_Postcode_Qtr!$E:$E,VIC_Postcode_Qtr!$A:$A,A73,VIC_Postcode_Qtr!$B:$B,Inputs!$B$24)</f>
        <v>221</v>
      </c>
      <c r="G73" s="21" t="n">
        <f aca="false">IF(E73&gt;0,F73/E73*1000,"")</f>
        <v>43.2316118935837</v>
      </c>
      <c r="H73" s="16" t="n">
        <f aca="false">SUMIFS(VIC_Postcode_Qtr!$G:$G,VIC_Postcode_Qtr!$A:$A,A73,VIC_Postcode_Qtr!$B:$B,Inputs!$B$24)</f>
        <v>479</v>
      </c>
      <c r="I73" s="16" t="n">
        <f aca="false">SUMIFS(VIC_Postcode_Qtr!$H:$H,VIC_Postcode_Qtr!$A:$A,A73,VIC_Postcode_Qtr!$B:$B,Inputs!$B$24)</f>
        <v>68</v>
      </c>
      <c r="J73" s="22" t="n">
        <f aca="false">IF(H73&gt;0,I73/H73,"")</f>
        <v>0.1419624217119</v>
      </c>
      <c r="K73" s="16" t="n">
        <f aca="false">SUMIFS(VIC_Postcode_Qtr!$E:$E,VIC_Postcode_Qtr!$A:$A,A73,VIC_Postcode_Qtr!$B:$B,Inputs!$B$25)</f>
        <v>157</v>
      </c>
      <c r="L73" s="16" t="n">
        <f aca="false">SUMIFS(VIC_Postcode_Qtr!$D:$D,VIC_Postcode_Qtr!$A:$A,A73,VIC_Postcode_Qtr!$B:$B,Inputs!$B$25)</f>
        <v>5087</v>
      </c>
      <c r="M73" s="21" t="n">
        <f aca="false">IF(L73&gt;0,(F73-K73)/L73*1000,"")</f>
        <v>12.5810890505209</v>
      </c>
      <c r="N73" s="8" t="n">
        <f aca="false">IF(AND(H73&gt;=Inputs!$B$13,C73&gt;=500),1,0)</f>
        <v>1</v>
      </c>
      <c r="O73" s="8" t="s">
        <v>638</v>
      </c>
      <c r="P73" s="16" t="n">
        <f aca="false">F73-SUMIFS(VIC_Postcode_Qtr!$E:$E,VIC_Postcode_Qtr!$A:$A,A73,VIC_Postcode_Qtr!$B:$B,EDATE(Inputs!$B$24,-3))</f>
        <v>21</v>
      </c>
      <c r="Q73" s="21" t="n">
        <f aca="false">IF(E73&gt;0,P73/E73*1000,"")</f>
        <v>4.10798122065728</v>
      </c>
      <c r="R73" s="16" t="n">
        <f aca="false">SUMIFS(VIC_Postcode_Qtr!$E:$E,VIC_Postcode_Qtr!$A:$A,A73,VIC_Postcode_Qtr!$B:$B,EDATE(Inputs!$B$24,-12))-SUMIFS(VIC_Postcode_Qtr!$E:$E,VIC_Postcode_Qtr!$A:$A,A73,VIC_Postcode_Qtr!$B:$B,EDATE(Inputs!$B$24,-15))</f>
        <v>15</v>
      </c>
      <c r="S73" s="21" t="n">
        <f aca="false">IF(L73&gt;0,R73/L73*1000,"")</f>
        <v>2.94869274621584</v>
      </c>
    </row>
    <row r="74" customFormat="false" ht="15" hidden="false" customHeight="false" outlineLevel="0" collapsed="false">
      <c r="A74" s="0" t="n">
        <v>3555</v>
      </c>
      <c r="B74" s="31" t="n">
        <v>53462</v>
      </c>
      <c r="C74" s="16" t="n">
        <v>11984</v>
      </c>
      <c r="D74" s="0" t="n">
        <v>2</v>
      </c>
      <c r="E74" s="16" t="n">
        <f aca="false">SUMIFS(VIC_Postcode_Qtr!$D:$D,VIC_Postcode_Qtr!$A:$A,A74,VIC_Postcode_Qtr!$B:$B,Inputs!$B$24)</f>
        <v>18429</v>
      </c>
      <c r="F74" s="16" t="n">
        <f aca="false">SUMIFS(VIC_Postcode_Qtr!$E:$E,VIC_Postcode_Qtr!$A:$A,A74,VIC_Postcode_Qtr!$B:$B,Inputs!$B$24)</f>
        <v>145</v>
      </c>
      <c r="G74" s="21" t="n">
        <f aca="false">IF(E74&gt;0,F74/E74*1000,"")</f>
        <v>7.8680340767269</v>
      </c>
      <c r="H74" s="16" t="n">
        <f aca="false">SUMIFS(VIC_Postcode_Qtr!$G:$G,VIC_Postcode_Qtr!$A:$A,A74,VIC_Postcode_Qtr!$B:$B,Inputs!$B$24)</f>
        <v>956</v>
      </c>
      <c r="I74" s="16" t="n">
        <f aca="false">SUMIFS(VIC_Postcode_Qtr!$H:$H,VIC_Postcode_Qtr!$A:$A,A74,VIC_Postcode_Qtr!$B:$B,Inputs!$B$24)</f>
        <v>56</v>
      </c>
      <c r="J74" s="22" t="n">
        <f aca="false">IF(H74&gt;0,I74/H74,"")</f>
        <v>0.0585774058577406</v>
      </c>
      <c r="K74" s="16" t="n">
        <f aca="false">SUMIFS(VIC_Postcode_Qtr!$E:$E,VIC_Postcode_Qtr!$A:$A,A74,VIC_Postcode_Qtr!$B:$B,Inputs!$B$25)</f>
        <v>94</v>
      </c>
      <c r="L74" s="16" t="n">
        <f aca="false">SUMIFS(VIC_Postcode_Qtr!$D:$D,VIC_Postcode_Qtr!$A:$A,A74,VIC_Postcode_Qtr!$B:$B,Inputs!$B$25)</f>
        <v>18295</v>
      </c>
      <c r="M74" s="21" t="n">
        <f aca="false">IF(L74&gt;0,(F74-K74)/L74*1000,"")</f>
        <v>2.78764689805958</v>
      </c>
      <c r="N74" s="8" t="n">
        <f aca="false">IF(AND(H74&gt;=Inputs!$B$13,C74&gt;=500),1,0)</f>
        <v>1</v>
      </c>
      <c r="O74" s="8" t="s">
        <v>639</v>
      </c>
      <c r="P74" s="16" t="n">
        <f aca="false">F74-SUMIFS(VIC_Postcode_Qtr!$E:$E,VIC_Postcode_Qtr!$A:$A,A74,VIC_Postcode_Qtr!$B:$B,EDATE(Inputs!$B$24,-3))</f>
        <v>28</v>
      </c>
      <c r="Q74" s="21" t="n">
        <f aca="false">IF(E74&gt;0,P74/E74*1000,"")</f>
        <v>1.51934451136795</v>
      </c>
      <c r="R74" s="16" t="n">
        <f aca="false">SUMIFS(VIC_Postcode_Qtr!$E:$E,VIC_Postcode_Qtr!$A:$A,A74,VIC_Postcode_Qtr!$B:$B,EDATE(Inputs!$B$24,-12))-SUMIFS(VIC_Postcode_Qtr!$E:$E,VIC_Postcode_Qtr!$A:$A,A74,VIC_Postcode_Qtr!$B:$B,EDATE(Inputs!$B$24,-15))</f>
        <v>4</v>
      </c>
      <c r="S74" s="21" t="n">
        <f aca="false">IF(L74&gt;0,R74/L74*1000,"")</f>
        <v>0.21863897239683</v>
      </c>
    </row>
    <row r="75" customFormat="false" ht="15" hidden="false" customHeight="false" outlineLevel="0" collapsed="false">
      <c r="A75" s="0" t="n">
        <v>3051</v>
      </c>
      <c r="B75" s="31" t="n">
        <v>53834</v>
      </c>
      <c r="C75" s="16" t="n">
        <v>10771</v>
      </c>
      <c r="D75" s="0" t="n">
        <v>2</v>
      </c>
      <c r="E75" s="16" t="n">
        <f aca="false">SUMIFS(VIC_Postcode_Qtr!$D:$D,VIC_Postcode_Qtr!$A:$A,A75,VIC_Postcode_Qtr!$B:$B,Inputs!$B$24)</f>
        <v>8972</v>
      </c>
      <c r="F75" s="16" t="n">
        <f aca="false">SUMIFS(VIC_Postcode_Qtr!$E:$E,VIC_Postcode_Qtr!$A:$A,A75,VIC_Postcode_Qtr!$B:$B,Inputs!$B$24)</f>
        <v>305</v>
      </c>
      <c r="G75" s="21" t="n">
        <f aca="false">IF(E75&gt;0,F75/E75*1000,"")</f>
        <v>33.9946500222916</v>
      </c>
      <c r="H75" s="16" t="n">
        <f aca="false">SUMIFS(VIC_Postcode_Qtr!$G:$G,VIC_Postcode_Qtr!$A:$A,A75,VIC_Postcode_Qtr!$B:$B,Inputs!$B$24)</f>
        <v>841</v>
      </c>
      <c r="I75" s="16" t="n">
        <f aca="false">SUMIFS(VIC_Postcode_Qtr!$H:$H,VIC_Postcode_Qtr!$A:$A,A75,VIC_Postcode_Qtr!$B:$B,Inputs!$B$24)</f>
        <v>98</v>
      </c>
      <c r="J75" s="22" t="n">
        <f aca="false">IF(H75&gt;0,I75/H75,"")</f>
        <v>0.116527942925089</v>
      </c>
      <c r="K75" s="16" t="n">
        <f aca="false">SUMIFS(VIC_Postcode_Qtr!$E:$E,VIC_Postcode_Qtr!$A:$A,A75,VIC_Postcode_Qtr!$B:$B,Inputs!$B$25)</f>
        <v>217</v>
      </c>
      <c r="L75" s="16" t="n">
        <f aca="false">SUMIFS(VIC_Postcode_Qtr!$D:$D,VIC_Postcode_Qtr!$A:$A,A75,VIC_Postcode_Qtr!$B:$B,Inputs!$B$25)</f>
        <v>8724</v>
      </c>
      <c r="M75" s="21" t="n">
        <f aca="false">IF(L75&gt;0,(F75-K75)/L75*1000,"")</f>
        <v>10.087116001834</v>
      </c>
      <c r="N75" s="8" t="n">
        <f aca="false">IF(AND(H75&gt;=Inputs!$B$13,C75&gt;=500),1,0)</f>
        <v>1</v>
      </c>
      <c r="O75" s="8" t="s">
        <v>640</v>
      </c>
      <c r="P75" s="16" t="n">
        <f aca="false">F75-SUMIFS(VIC_Postcode_Qtr!$E:$E,VIC_Postcode_Qtr!$A:$A,A75,VIC_Postcode_Qtr!$B:$B,EDATE(Inputs!$B$24,-3))</f>
        <v>25</v>
      </c>
      <c r="Q75" s="21" t="n">
        <f aca="false">IF(E75&gt;0,P75/E75*1000,"")</f>
        <v>2.78644672313865</v>
      </c>
      <c r="R75" s="16" t="n">
        <f aca="false">SUMIFS(VIC_Postcode_Qtr!$E:$E,VIC_Postcode_Qtr!$A:$A,A75,VIC_Postcode_Qtr!$B:$B,EDATE(Inputs!$B$24,-12))-SUMIFS(VIC_Postcode_Qtr!$E:$E,VIC_Postcode_Qtr!$A:$A,A75,VIC_Postcode_Qtr!$B:$B,EDATE(Inputs!$B$24,-15))</f>
        <v>19</v>
      </c>
      <c r="S75" s="21" t="n">
        <f aca="false">IF(L75&gt;0,R75/L75*1000,"")</f>
        <v>2.17790004585053</v>
      </c>
    </row>
    <row r="76" customFormat="false" ht="15" hidden="false" customHeight="false" outlineLevel="0" collapsed="false">
      <c r="A76" s="0" t="n">
        <v>3915</v>
      </c>
      <c r="B76" s="31" t="n">
        <v>53878</v>
      </c>
      <c r="C76" s="16" t="n">
        <v>5711</v>
      </c>
      <c r="D76" s="0" t="n">
        <v>2</v>
      </c>
      <c r="E76" s="16" t="n">
        <f aca="false">SUMIFS(VIC_Postcode_Qtr!$D:$D,VIC_Postcode_Qtr!$A:$A,A76,VIC_Postcode_Qtr!$B:$B,Inputs!$B$24)</f>
        <v>9539</v>
      </c>
      <c r="F76" s="16" t="n">
        <f aca="false">SUMIFS(VIC_Postcode_Qtr!$E:$E,VIC_Postcode_Qtr!$A:$A,A76,VIC_Postcode_Qtr!$B:$B,Inputs!$B$24)</f>
        <v>81</v>
      </c>
      <c r="G76" s="21" t="n">
        <f aca="false">IF(E76&gt;0,F76/E76*1000,"")</f>
        <v>8.49145612747667</v>
      </c>
      <c r="H76" s="16" t="n">
        <f aca="false">SUMIFS(VIC_Postcode_Qtr!$G:$G,VIC_Postcode_Qtr!$A:$A,A76,VIC_Postcode_Qtr!$B:$B,Inputs!$B$24)</f>
        <v>497</v>
      </c>
      <c r="I76" s="16" t="n">
        <f aca="false">SUMIFS(VIC_Postcode_Qtr!$H:$H,VIC_Postcode_Qtr!$A:$A,A76,VIC_Postcode_Qtr!$B:$B,Inputs!$B$24)</f>
        <v>31</v>
      </c>
      <c r="J76" s="22" t="n">
        <f aca="false">IF(H76&gt;0,I76/H76,"")</f>
        <v>0.062374245472837</v>
      </c>
      <c r="K76" s="16" t="n">
        <f aca="false">SUMIFS(VIC_Postcode_Qtr!$E:$E,VIC_Postcode_Qtr!$A:$A,A76,VIC_Postcode_Qtr!$B:$B,Inputs!$B$25)</f>
        <v>42</v>
      </c>
      <c r="L76" s="16" t="n">
        <f aca="false">SUMIFS(VIC_Postcode_Qtr!$D:$D,VIC_Postcode_Qtr!$A:$A,A76,VIC_Postcode_Qtr!$B:$B,Inputs!$B$25)</f>
        <v>9372</v>
      </c>
      <c r="M76" s="21" t="n">
        <f aca="false">IF(L76&gt;0,(F76-K76)/L76*1000,"")</f>
        <v>4.16133162612036</v>
      </c>
      <c r="N76" s="8" t="n">
        <f aca="false">IF(AND(H76&gt;=Inputs!$B$13,C76&gt;=500),1,0)</f>
        <v>1</v>
      </c>
      <c r="O76" s="8" t="s">
        <v>641</v>
      </c>
      <c r="P76" s="16" t="n">
        <f aca="false">F76-SUMIFS(VIC_Postcode_Qtr!$E:$E,VIC_Postcode_Qtr!$A:$A,A76,VIC_Postcode_Qtr!$B:$B,EDATE(Inputs!$B$24,-3))</f>
        <v>17</v>
      </c>
      <c r="Q76" s="21" t="n">
        <f aca="false">IF(E76&gt;0,P76/E76*1000,"")</f>
        <v>1.78215745885313</v>
      </c>
      <c r="R76" s="16" t="n">
        <f aca="false">SUMIFS(VIC_Postcode_Qtr!$E:$E,VIC_Postcode_Qtr!$A:$A,A76,VIC_Postcode_Qtr!$B:$B,EDATE(Inputs!$B$24,-12))-SUMIFS(VIC_Postcode_Qtr!$E:$E,VIC_Postcode_Qtr!$A:$A,A76,VIC_Postcode_Qtr!$B:$B,EDATE(Inputs!$B$24,-15))</f>
        <v>2</v>
      </c>
      <c r="S76" s="21" t="n">
        <f aca="false">IF(L76&gt;0,R76/L76*1000,"")</f>
        <v>0.213401621852326</v>
      </c>
    </row>
    <row r="77" customFormat="false" ht="15" hidden="false" customHeight="false" outlineLevel="0" collapsed="false">
      <c r="A77" s="0" t="n">
        <v>3338</v>
      </c>
      <c r="B77" s="31" t="n">
        <v>53895</v>
      </c>
      <c r="C77" s="16" t="n">
        <v>25931</v>
      </c>
      <c r="D77" s="0" t="n">
        <v>2</v>
      </c>
      <c r="E77" s="16" t="n">
        <f aca="false">SUMIFS(VIC_Postcode_Qtr!$D:$D,VIC_Postcode_Qtr!$A:$A,A77,VIC_Postcode_Qtr!$B:$B,Inputs!$B$24)</f>
        <v>33560</v>
      </c>
      <c r="F77" s="16" t="n">
        <f aca="false">SUMIFS(VIC_Postcode_Qtr!$E:$E,VIC_Postcode_Qtr!$A:$A,A77,VIC_Postcode_Qtr!$B:$B,Inputs!$B$24)</f>
        <v>652</v>
      </c>
      <c r="G77" s="21" t="n">
        <f aca="false">IF(E77&gt;0,F77/E77*1000,"")</f>
        <v>19.4278903456496</v>
      </c>
      <c r="H77" s="16" t="n">
        <f aca="false">SUMIFS(VIC_Postcode_Qtr!$G:$G,VIC_Postcode_Qtr!$A:$A,A77,VIC_Postcode_Qtr!$B:$B,Inputs!$B$24)</f>
        <v>2365</v>
      </c>
      <c r="I77" s="16" t="n">
        <f aca="false">SUMIFS(VIC_Postcode_Qtr!$H:$H,VIC_Postcode_Qtr!$A:$A,A77,VIC_Postcode_Qtr!$B:$B,Inputs!$B$24)</f>
        <v>353</v>
      </c>
      <c r="J77" s="22" t="n">
        <f aca="false">IF(H77&gt;0,I77/H77,"")</f>
        <v>0.149260042283298</v>
      </c>
      <c r="K77" s="16" t="n">
        <f aca="false">SUMIFS(VIC_Postcode_Qtr!$E:$E,VIC_Postcode_Qtr!$A:$A,A77,VIC_Postcode_Qtr!$B:$B,Inputs!$B$25)</f>
        <v>327</v>
      </c>
      <c r="L77" s="16" t="n">
        <f aca="false">SUMIFS(VIC_Postcode_Qtr!$D:$D,VIC_Postcode_Qtr!$A:$A,A77,VIC_Postcode_Qtr!$B:$B,Inputs!$B$25)</f>
        <v>31975</v>
      </c>
      <c r="M77" s="21" t="n">
        <f aca="false">IF(L77&gt;0,(F77-K77)/L77*1000,"")</f>
        <v>10.1641907740422</v>
      </c>
      <c r="N77" s="8" t="n">
        <f aca="false">IF(AND(H77&gt;=Inputs!$B$13,C77&gt;=500),1,0)</f>
        <v>1</v>
      </c>
      <c r="O77" s="8" t="s">
        <v>642</v>
      </c>
      <c r="P77" s="16" t="n">
        <f aca="false">F77-SUMIFS(VIC_Postcode_Qtr!$E:$E,VIC_Postcode_Qtr!$A:$A,A77,VIC_Postcode_Qtr!$B:$B,EDATE(Inputs!$B$24,-3))</f>
        <v>161</v>
      </c>
      <c r="Q77" s="21" t="n">
        <f aca="false">IF(E77&gt;0,P77/E77*1000,"")</f>
        <v>4.79737783075089</v>
      </c>
      <c r="R77" s="16" t="n">
        <f aca="false">SUMIFS(VIC_Postcode_Qtr!$E:$E,VIC_Postcode_Qtr!$A:$A,A77,VIC_Postcode_Qtr!$B:$B,EDATE(Inputs!$B$24,-12))-SUMIFS(VIC_Postcode_Qtr!$E:$E,VIC_Postcode_Qtr!$A:$A,A77,VIC_Postcode_Qtr!$B:$B,EDATE(Inputs!$B$24,-15))</f>
        <v>43</v>
      </c>
      <c r="S77" s="21" t="n">
        <f aca="false">IF(L77&gt;0,R77/L77*1000,"")</f>
        <v>1.34480062548866</v>
      </c>
    </row>
    <row r="78" customFormat="false" ht="15" hidden="false" customHeight="false" outlineLevel="0" collapsed="false">
      <c r="A78" s="0" t="n">
        <v>3498</v>
      </c>
      <c r="B78" s="31" t="n">
        <v>53947</v>
      </c>
      <c r="C78" s="16" t="n">
        <v>3800</v>
      </c>
      <c r="D78" s="0" t="n">
        <v>2</v>
      </c>
      <c r="E78" s="16" t="n">
        <f aca="false">SUMIFS(VIC_Postcode_Qtr!$D:$D,VIC_Postcode_Qtr!$A:$A,A78,VIC_Postcode_Qtr!$B:$B,Inputs!$B$24)</f>
        <v>7337</v>
      </c>
      <c r="F78" s="16" t="n">
        <f aca="false">SUMIFS(VIC_Postcode_Qtr!$E:$E,VIC_Postcode_Qtr!$A:$A,A78,VIC_Postcode_Qtr!$B:$B,Inputs!$B$24)</f>
        <v>18</v>
      </c>
      <c r="G78" s="21" t="n">
        <f aca="false">IF(E78&gt;0,F78/E78*1000,"")</f>
        <v>2.45331879514788</v>
      </c>
      <c r="H78" s="16" t="n">
        <f aca="false">SUMIFS(VIC_Postcode_Qtr!$G:$G,VIC_Postcode_Qtr!$A:$A,A78,VIC_Postcode_Qtr!$B:$B,Inputs!$B$24)</f>
        <v>379</v>
      </c>
      <c r="I78" s="16" t="n">
        <f aca="false">SUMIFS(VIC_Postcode_Qtr!$H:$H,VIC_Postcode_Qtr!$A:$A,A78,VIC_Postcode_Qtr!$B:$B,Inputs!$B$24)</f>
        <v>9</v>
      </c>
      <c r="J78" s="22" t="n">
        <f aca="false">IF(H78&gt;0,I78/H78,"")</f>
        <v>0.0237467018469657</v>
      </c>
      <c r="K78" s="16" t="n">
        <f aca="false">SUMIFS(VIC_Postcode_Qtr!$E:$E,VIC_Postcode_Qtr!$A:$A,A78,VIC_Postcode_Qtr!$B:$B,Inputs!$B$25)</f>
        <v>12</v>
      </c>
      <c r="L78" s="16" t="n">
        <f aca="false">SUMIFS(VIC_Postcode_Qtr!$D:$D,VIC_Postcode_Qtr!$A:$A,A78,VIC_Postcode_Qtr!$B:$B,Inputs!$B$25)</f>
        <v>7148</v>
      </c>
      <c r="M78" s="21" t="n">
        <f aca="false">IF(L78&gt;0,(F78-K78)/L78*1000,"")</f>
        <v>0.839395635142697</v>
      </c>
      <c r="N78" s="8" t="n">
        <f aca="false">IF(AND(H78&gt;=Inputs!$B$13,C78&gt;=500),1,0)</f>
        <v>1</v>
      </c>
      <c r="O78" s="8" t="s">
        <v>643</v>
      </c>
      <c r="P78" s="16" t="n">
        <f aca="false">F78-SUMIFS(VIC_Postcode_Qtr!$E:$E,VIC_Postcode_Qtr!$A:$A,A78,VIC_Postcode_Qtr!$B:$B,EDATE(Inputs!$B$24,-3))</f>
        <v>-1</v>
      </c>
      <c r="Q78" s="21" t="n">
        <f aca="false">IF(E78&gt;0,P78/E78*1000,"")</f>
        <v>-0.136295488619327</v>
      </c>
      <c r="R78" s="16" t="n">
        <f aca="false">SUMIFS(VIC_Postcode_Qtr!$E:$E,VIC_Postcode_Qtr!$A:$A,A78,VIC_Postcode_Qtr!$B:$B,EDATE(Inputs!$B$24,-12))-SUMIFS(VIC_Postcode_Qtr!$E:$E,VIC_Postcode_Qtr!$A:$A,A78,VIC_Postcode_Qtr!$B:$B,EDATE(Inputs!$B$24,-15))</f>
        <v>1</v>
      </c>
      <c r="S78" s="21" t="n">
        <f aca="false">IF(L78&gt;0,R78/L78*1000,"")</f>
        <v>0.139899272523783</v>
      </c>
    </row>
    <row r="79" customFormat="false" ht="15" hidden="false" customHeight="false" outlineLevel="0" collapsed="false">
      <c r="A79" s="0" t="n">
        <v>3351</v>
      </c>
      <c r="B79" s="31" t="n">
        <v>53972</v>
      </c>
      <c r="C79" s="16" t="n">
        <v>5896</v>
      </c>
      <c r="D79" s="0" t="n">
        <v>2</v>
      </c>
      <c r="E79" s="16" t="n">
        <f aca="false">SUMIFS(VIC_Postcode_Qtr!$D:$D,VIC_Postcode_Qtr!$A:$A,A79,VIC_Postcode_Qtr!$B:$B,Inputs!$B$24)</f>
        <v>11568</v>
      </c>
      <c r="F79" s="16" t="n">
        <f aca="false">SUMIFS(VIC_Postcode_Qtr!$E:$E,VIC_Postcode_Qtr!$A:$A,A79,VIC_Postcode_Qtr!$B:$B,Inputs!$B$24)</f>
        <v>104</v>
      </c>
      <c r="G79" s="21" t="n">
        <f aca="false">IF(E79&gt;0,F79/E79*1000,"")</f>
        <v>8.99031811894882</v>
      </c>
      <c r="H79" s="16" t="n">
        <f aca="false">SUMIFS(VIC_Postcode_Qtr!$G:$G,VIC_Postcode_Qtr!$A:$A,A79,VIC_Postcode_Qtr!$B:$B,Inputs!$B$24)</f>
        <v>459</v>
      </c>
      <c r="I79" s="16" t="n">
        <f aca="false">SUMIFS(VIC_Postcode_Qtr!$H:$H,VIC_Postcode_Qtr!$A:$A,A79,VIC_Postcode_Qtr!$B:$B,Inputs!$B$24)</f>
        <v>49</v>
      </c>
      <c r="J79" s="22" t="n">
        <f aca="false">IF(H79&gt;0,I79/H79,"")</f>
        <v>0.106753812636166</v>
      </c>
      <c r="K79" s="16" t="n">
        <f aca="false">SUMIFS(VIC_Postcode_Qtr!$E:$E,VIC_Postcode_Qtr!$A:$A,A79,VIC_Postcode_Qtr!$B:$B,Inputs!$B$25)</f>
        <v>50</v>
      </c>
      <c r="L79" s="16" t="n">
        <f aca="false">SUMIFS(VIC_Postcode_Qtr!$D:$D,VIC_Postcode_Qtr!$A:$A,A79,VIC_Postcode_Qtr!$B:$B,Inputs!$B$25)</f>
        <v>11324</v>
      </c>
      <c r="M79" s="21" t="n">
        <f aca="false">IF(L79&gt;0,(F79-K79)/L79*1000,"")</f>
        <v>4.76863299187566</v>
      </c>
      <c r="N79" s="8" t="n">
        <f aca="false">IF(AND(H79&gt;=Inputs!$B$13,C79&gt;=500),1,0)</f>
        <v>1</v>
      </c>
      <c r="O79" s="8" t="s">
        <v>644</v>
      </c>
      <c r="P79" s="16" t="n">
        <f aca="false">F79-SUMIFS(VIC_Postcode_Qtr!$E:$E,VIC_Postcode_Qtr!$A:$A,A79,VIC_Postcode_Qtr!$B:$B,EDATE(Inputs!$B$24,-3))</f>
        <v>38</v>
      </c>
      <c r="Q79" s="21" t="n">
        <f aca="false">IF(E79&gt;0,P79/E79*1000,"")</f>
        <v>3.28492392807746</v>
      </c>
      <c r="R79" s="16" t="n">
        <f aca="false">SUMIFS(VIC_Postcode_Qtr!$E:$E,VIC_Postcode_Qtr!$A:$A,A79,VIC_Postcode_Qtr!$B:$B,EDATE(Inputs!$B$24,-12))-SUMIFS(VIC_Postcode_Qtr!$E:$E,VIC_Postcode_Qtr!$A:$A,A79,VIC_Postcode_Qtr!$B:$B,EDATE(Inputs!$B$24,-15))</f>
        <v>2</v>
      </c>
      <c r="S79" s="21" t="n">
        <f aca="false">IF(L79&gt;0,R79/L79*1000,"")</f>
        <v>0.176616036736136</v>
      </c>
    </row>
    <row r="80" customFormat="false" ht="15" hidden="false" customHeight="false" outlineLevel="0" collapsed="false">
      <c r="A80" s="0" t="n">
        <v>3802</v>
      </c>
      <c r="B80" s="31" t="n">
        <v>54005</v>
      </c>
      <c r="C80" s="16" t="n">
        <v>14568</v>
      </c>
      <c r="D80" s="0" t="n">
        <v>2</v>
      </c>
      <c r="E80" s="16" t="n">
        <f aca="false">SUMIFS(VIC_Postcode_Qtr!$D:$D,VIC_Postcode_Qtr!$A:$A,A80,VIC_Postcode_Qtr!$B:$B,Inputs!$B$24)</f>
        <v>18303</v>
      </c>
      <c r="F80" s="16" t="n">
        <f aca="false">SUMIFS(VIC_Postcode_Qtr!$E:$E,VIC_Postcode_Qtr!$A:$A,A80,VIC_Postcode_Qtr!$B:$B,Inputs!$B$24)</f>
        <v>383</v>
      </c>
      <c r="G80" s="21" t="n">
        <f aca="false">IF(E80&gt;0,F80/E80*1000,"")</f>
        <v>20.9255313336611</v>
      </c>
      <c r="H80" s="16" t="n">
        <f aca="false">SUMIFS(VIC_Postcode_Qtr!$G:$G,VIC_Postcode_Qtr!$A:$A,A80,VIC_Postcode_Qtr!$B:$B,Inputs!$B$24)</f>
        <v>1084</v>
      </c>
      <c r="I80" s="16" t="n">
        <f aca="false">SUMIFS(VIC_Postcode_Qtr!$H:$H,VIC_Postcode_Qtr!$A:$A,A80,VIC_Postcode_Qtr!$B:$B,Inputs!$B$24)</f>
        <v>185</v>
      </c>
      <c r="J80" s="22" t="n">
        <f aca="false">IF(H80&gt;0,I80/H80,"")</f>
        <v>0.170664206642066</v>
      </c>
      <c r="K80" s="16" t="n">
        <f aca="false">SUMIFS(VIC_Postcode_Qtr!$E:$E,VIC_Postcode_Qtr!$A:$A,A80,VIC_Postcode_Qtr!$B:$B,Inputs!$B$25)</f>
        <v>226</v>
      </c>
      <c r="L80" s="16" t="n">
        <f aca="false">SUMIFS(VIC_Postcode_Qtr!$D:$D,VIC_Postcode_Qtr!$A:$A,A80,VIC_Postcode_Qtr!$B:$B,Inputs!$B$25)</f>
        <v>18274</v>
      </c>
      <c r="M80" s="21" t="n">
        <f aca="false">IF(L80&gt;0,(F80-K80)/L80*1000,"")</f>
        <v>8.59144139214184</v>
      </c>
      <c r="N80" s="8" t="n">
        <f aca="false">IF(AND(H80&gt;=Inputs!$B$13,C80&gt;=500),1,0)</f>
        <v>1</v>
      </c>
      <c r="O80" s="8" t="s">
        <v>645</v>
      </c>
      <c r="P80" s="16" t="n">
        <f aca="false">F80-SUMIFS(VIC_Postcode_Qtr!$E:$E,VIC_Postcode_Qtr!$A:$A,A80,VIC_Postcode_Qtr!$B:$B,EDATE(Inputs!$B$24,-3))</f>
        <v>76</v>
      </c>
      <c r="Q80" s="21" t="n">
        <f aca="false">IF(E80&gt;0,P80/E80*1000,"")</f>
        <v>4.15232475550456</v>
      </c>
      <c r="R80" s="16" t="n">
        <f aca="false">SUMIFS(VIC_Postcode_Qtr!$E:$E,VIC_Postcode_Qtr!$A:$A,A80,VIC_Postcode_Qtr!$B:$B,EDATE(Inputs!$B$24,-12))-SUMIFS(VIC_Postcode_Qtr!$E:$E,VIC_Postcode_Qtr!$A:$A,A80,VIC_Postcode_Qtr!$B:$B,EDATE(Inputs!$B$24,-15))</f>
        <v>30</v>
      </c>
      <c r="S80" s="21" t="n">
        <f aca="false">IF(L80&gt;0,R80/L80*1000,"")</f>
        <v>1.64167669913538</v>
      </c>
    </row>
    <row r="81" customFormat="false" ht="15" hidden="false" customHeight="false" outlineLevel="0" collapsed="false">
      <c r="A81" s="0" t="n">
        <v>3777</v>
      </c>
      <c r="B81" s="31" t="n">
        <v>54029</v>
      </c>
      <c r="C81" s="16" t="n">
        <v>6506</v>
      </c>
      <c r="D81" s="0" t="n">
        <v>2</v>
      </c>
      <c r="E81" s="16" t="n">
        <f aca="false">SUMIFS(VIC_Postcode_Qtr!$D:$D,VIC_Postcode_Qtr!$A:$A,A81,VIC_Postcode_Qtr!$B:$B,Inputs!$B$24)</f>
        <v>10554</v>
      </c>
      <c r="F81" s="16" t="n">
        <f aca="false">SUMIFS(VIC_Postcode_Qtr!$E:$E,VIC_Postcode_Qtr!$A:$A,A81,VIC_Postcode_Qtr!$B:$B,Inputs!$B$24)</f>
        <v>164</v>
      </c>
      <c r="G81" s="21" t="n">
        <f aca="false">IF(E81&gt;0,F81/E81*1000,"")</f>
        <v>15.5391320826227</v>
      </c>
      <c r="H81" s="16" t="n">
        <f aca="false">SUMIFS(VIC_Postcode_Qtr!$G:$G,VIC_Postcode_Qtr!$A:$A,A81,VIC_Postcode_Qtr!$B:$B,Inputs!$B$24)</f>
        <v>526</v>
      </c>
      <c r="I81" s="16" t="n">
        <f aca="false">SUMIFS(VIC_Postcode_Qtr!$H:$H,VIC_Postcode_Qtr!$A:$A,A81,VIC_Postcode_Qtr!$B:$B,Inputs!$B$24)</f>
        <v>78</v>
      </c>
      <c r="J81" s="22" t="n">
        <f aca="false">IF(H81&gt;0,I81/H81,"")</f>
        <v>0.14828897338403</v>
      </c>
      <c r="K81" s="16" t="n">
        <f aca="false">SUMIFS(VIC_Postcode_Qtr!$E:$E,VIC_Postcode_Qtr!$A:$A,A81,VIC_Postcode_Qtr!$B:$B,Inputs!$B$25)</f>
        <v>96</v>
      </c>
      <c r="L81" s="16" t="n">
        <f aca="false">SUMIFS(VIC_Postcode_Qtr!$D:$D,VIC_Postcode_Qtr!$A:$A,A81,VIC_Postcode_Qtr!$B:$B,Inputs!$B$25)</f>
        <v>10466</v>
      </c>
      <c r="M81" s="21" t="n">
        <f aca="false">IF(L81&gt;0,(F81-K81)/L81*1000,"")</f>
        <v>6.49722912287407</v>
      </c>
      <c r="N81" s="8" t="n">
        <f aca="false">IF(AND(H81&gt;=Inputs!$B$13,C81&gt;=500),1,0)</f>
        <v>1</v>
      </c>
      <c r="O81" s="8" t="s">
        <v>646</v>
      </c>
      <c r="P81" s="16" t="n">
        <f aca="false">F81-SUMIFS(VIC_Postcode_Qtr!$E:$E,VIC_Postcode_Qtr!$A:$A,A81,VIC_Postcode_Qtr!$B:$B,EDATE(Inputs!$B$24,-3))</f>
        <v>31</v>
      </c>
      <c r="Q81" s="21" t="n">
        <f aca="false">IF(E81&gt;0,P81/E81*1000,"")</f>
        <v>2.93727496683722</v>
      </c>
      <c r="R81" s="16" t="n">
        <f aca="false">SUMIFS(VIC_Postcode_Qtr!$E:$E,VIC_Postcode_Qtr!$A:$A,A81,VIC_Postcode_Qtr!$B:$B,EDATE(Inputs!$B$24,-12))-SUMIFS(VIC_Postcode_Qtr!$E:$E,VIC_Postcode_Qtr!$A:$A,A81,VIC_Postcode_Qtr!$B:$B,EDATE(Inputs!$B$24,-15))</f>
        <v>12</v>
      </c>
      <c r="S81" s="21" t="n">
        <f aca="false">IF(L81&gt;0,R81/L81*1000,"")</f>
        <v>1.14656984521307</v>
      </c>
    </row>
    <row r="82" customFormat="false" ht="15" hidden="false" customHeight="false" outlineLevel="0" collapsed="false">
      <c r="A82" s="0" t="n">
        <v>3173</v>
      </c>
      <c r="B82" s="31" t="n">
        <v>54085</v>
      </c>
      <c r="C82" s="16" t="n">
        <v>19317</v>
      </c>
      <c r="D82" s="0" t="n">
        <v>2</v>
      </c>
      <c r="E82" s="16" t="n">
        <f aca="false">SUMIFS(VIC_Postcode_Qtr!$D:$D,VIC_Postcode_Qtr!$A:$A,A82,VIC_Postcode_Qtr!$B:$B,Inputs!$B$24)</f>
        <v>27274</v>
      </c>
      <c r="F82" s="16" t="n">
        <f aca="false">SUMIFS(VIC_Postcode_Qtr!$E:$E,VIC_Postcode_Qtr!$A:$A,A82,VIC_Postcode_Qtr!$B:$B,Inputs!$B$24)</f>
        <v>887</v>
      </c>
      <c r="G82" s="21" t="n">
        <f aca="false">IF(E82&gt;0,F82/E82*1000,"")</f>
        <v>32.5218156486031</v>
      </c>
      <c r="H82" s="16" t="n">
        <f aca="false">SUMIFS(VIC_Postcode_Qtr!$G:$G,VIC_Postcode_Qtr!$A:$A,A82,VIC_Postcode_Qtr!$B:$B,Inputs!$B$24)</f>
        <v>2210</v>
      </c>
      <c r="I82" s="16" t="n">
        <f aca="false">SUMIFS(VIC_Postcode_Qtr!$H:$H,VIC_Postcode_Qtr!$A:$A,A82,VIC_Postcode_Qtr!$B:$B,Inputs!$B$24)</f>
        <v>391</v>
      </c>
      <c r="J82" s="22" t="n">
        <f aca="false">IF(H82&gt;0,I82/H82,"")</f>
        <v>0.176923076923077</v>
      </c>
      <c r="K82" s="16" t="n">
        <f aca="false">SUMIFS(VIC_Postcode_Qtr!$E:$E,VIC_Postcode_Qtr!$A:$A,A82,VIC_Postcode_Qtr!$B:$B,Inputs!$B$25)</f>
        <v>567</v>
      </c>
      <c r="L82" s="16" t="n">
        <f aca="false">SUMIFS(VIC_Postcode_Qtr!$D:$D,VIC_Postcode_Qtr!$A:$A,A82,VIC_Postcode_Qtr!$B:$B,Inputs!$B$25)</f>
        <v>26857</v>
      </c>
      <c r="M82" s="21" t="n">
        <f aca="false">IF(L82&gt;0,(F82-K82)/L82*1000,"")</f>
        <v>11.9149569944521</v>
      </c>
      <c r="N82" s="8" t="n">
        <f aca="false">IF(AND(H82&gt;=Inputs!$B$13,C82&gt;=500),1,0)</f>
        <v>1</v>
      </c>
      <c r="O82" s="8" t="s">
        <v>647</v>
      </c>
      <c r="P82" s="16" t="n">
        <f aca="false">F82-SUMIFS(VIC_Postcode_Qtr!$E:$E,VIC_Postcode_Qtr!$A:$A,A82,VIC_Postcode_Qtr!$B:$B,EDATE(Inputs!$B$24,-3))</f>
        <v>124</v>
      </c>
      <c r="Q82" s="21" t="n">
        <f aca="false">IF(E82&gt;0,P82/E82*1000,"")</f>
        <v>4.54645449879006</v>
      </c>
      <c r="R82" s="16" t="n">
        <f aca="false">SUMIFS(VIC_Postcode_Qtr!$E:$E,VIC_Postcode_Qtr!$A:$A,A82,VIC_Postcode_Qtr!$B:$B,EDATE(Inputs!$B$24,-12))-SUMIFS(VIC_Postcode_Qtr!$E:$E,VIC_Postcode_Qtr!$A:$A,A82,VIC_Postcode_Qtr!$B:$B,EDATE(Inputs!$B$24,-15))</f>
        <v>57</v>
      </c>
      <c r="S82" s="21" t="n">
        <f aca="false">IF(L82&gt;0,R82/L82*1000,"")</f>
        <v>2.12235171463678</v>
      </c>
    </row>
    <row r="83" customFormat="false" ht="15" hidden="false" customHeight="false" outlineLevel="0" collapsed="false">
      <c r="A83" s="0" t="n">
        <v>3133</v>
      </c>
      <c r="B83" s="31" t="n">
        <v>54248</v>
      </c>
      <c r="C83" s="16" t="n">
        <v>14915</v>
      </c>
      <c r="D83" s="0" t="n">
        <v>2</v>
      </c>
      <c r="E83" s="16" t="n">
        <f aca="false">SUMIFS(VIC_Postcode_Qtr!$D:$D,VIC_Postcode_Qtr!$A:$A,A83,VIC_Postcode_Qtr!$B:$B,Inputs!$B$24)</f>
        <v>17338</v>
      </c>
      <c r="F83" s="16" t="n">
        <f aca="false">SUMIFS(VIC_Postcode_Qtr!$E:$E,VIC_Postcode_Qtr!$A:$A,A83,VIC_Postcode_Qtr!$B:$B,Inputs!$B$24)</f>
        <v>771</v>
      </c>
      <c r="G83" s="21" t="n">
        <f aca="false">IF(E83&gt;0,F83/E83*1000,"")</f>
        <v>44.4687968623832</v>
      </c>
      <c r="H83" s="16" t="n">
        <f aca="false">SUMIFS(VIC_Postcode_Qtr!$G:$G,VIC_Postcode_Qtr!$A:$A,A83,VIC_Postcode_Qtr!$B:$B,Inputs!$B$24)</f>
        <v>1304</v>
      </c>
      <c r="I83" s="16" t="n">
        <f aca="false">SUMIFS(VIC_Postcode_Qtr!$H:$H,VIC_Postcode_Qtr!$A:$A,A83,VIC_Postcode_Qtr!$B:$B,Inputs!$B$24)</f>
        <v>381</v>
      </c>
      <c r="J83" s="22" t="n">
        <f aca="false">IF(H83&gt;0,I83/H83,"")</f>
        <v>0.292177914110429</v>
      </c>
      <c r="K83" s="16" t="n">
        <f aca="false">SUMIFS(VIC_Postcode_Qtr!$E:$E,VIC_Postcode_Qtr!$A:$A,A83,VIC_Postcode_Qtr!$B:$B,Inputs!$B$25)</f>
        <v>444</v>
      </c>
      <c r="L83" s="16" t="n">
        <f aca="false">SUMIFS(VIC_Postcode_Qtr!$D:$D,VIC_Postcode_Qtr!$A:$A,A83,VIC_Postcode_Qtr!$B:$B,Inputs!$B$25)</f>
        <v>17301</v>
      </c>
      <c r="M83" s="21" t="n">
        <f aca="false">IF(L83&gt;0,(F83-K83)/L83*1000,"")</f>
        <v>18.9006415814115</v>
      </c>
      <c r="N83" s="8" t="n">
        <f aca="false">IF(AND(H83&gt;=Inputs!$B$13,C83&gt;=500),1,0)</f>
        <v>1</v>
      </c>
      <c r="O83" s="8" t="s">
        <v>648</v>
      </c>
      <c r="P83" s="16" t="n">
        <f aca="false">F83-SUMIFS(VIC_Postcode_Qtr!$E:$E,VIC_Postcode_Qtr!$A:$A,A83,VIC_Postcode_Qtr!$B:$B,EDATE(Inputs!$B$24,-3))</f>
        <v>136</v>
      </c>
      <c r="Q83" s="21" t="n">
        <f aca="false">IF(E83&gt;0,P83/E83*1000,"")</f>
        <v>7.84404198869535</v>
      </c>
      <c r="R83" s="16" t="n">
        <f aca="false">SUMIFS(VIC_Postcode_Qtr!$E:$E,VIC_Postcode_Qtr!$A:$A,A83,VIC_Postcode_Qtr!$B:$B,EDATE(Inputs!$B$24,-12))-SUMIFS(VIC_Postcode_Qtr!$E:$E,VIC_Postcode_Qtr!$A:$A,A83,VIC_Postcode_Qtr!$B:$B,EDATE(Inputs!$B$24,-15))</f>
        <v>66</v>
      </c>
      <c r="S83" s="21" t="n">
        <f aca="false">IF(L83&gt;0,R83/L83*1000,"")</f>
        <v>3.81480839257846</v>
      </c>
    </row>
    <row r="84" customFormat="false" ht="15" hidden="false" customHeight="false" outlineLevel="0" collapsed="false">
      <c r="A84" s="0" t="n">
        <v>3564</v>
      </c>
      <c r="B84" s="31" t="n">
        <v>54300</v>
      </c>
      <c r="C84" s="16" t="n">
        <v>10558</v>
      </c>
      <c r="D84" s="0" t="n">
        <v>2</v>
      </c>
      <c r="E84" s="16" t="n">
        <f aca="false">SUMIFS(VIC_Postcode_Qtr!$D:$D,VIC_Postcode_Qtr!$A:$A,A84,VIC_Postcode_Qtr!$B:$B,Inputs!$B$24)</f>
        <v>21589</v>
      </c>
      <c r="F84" s="16" t="n">
        <f aca="false">SUMIFS(VIC_Postcode_Qtr!$E:$E,VIC_Postcode_Qtr!$A:$A,A84,VIC_Postcode_Qtr!$B:$B,Inputs!$B$24)</f>
        <v>75</v>
      </c>
      <c r="G84" s="21" t="n">
        <f aca="false">IF(E84&gt;0,F84/E84*1000,"")</f>
        <v>3.47399138450137</v>
      </c>
      <c r="H84" s="16" t="n">
        <f aca="false">SUMIFS(VIC_Postcode_Qtr!$G:$G,VIC_Postcode_Qtr!$A:$A,A84,VIC_Postcode_Qtr!$B:$B,Inputs!$B$24)</f>
        <v>1280</v>
      </c>
      <c r="I84" s="16" t="n">
        <f aca="false">SUMIFS(VIC_Postcode_Qtr!$H:$H,VIC_Postcode_Qtr!$A:$A,A84,VIC_Postcode_Qtr!$B:$B,Inputs!$B$24)</f>
        <v>31</v>
      </c>
      <c r="J84" s="22" t="n">
        <f aca="false">IF(H84&gt;0,I84/H84,"")</f>
        <v>0.02421875</v>
      </c>
      <c r="K84" s="16" t="n">
        <f aca="false">SUMIFS(VIC_Postcode_Qtr!$E:$E,VIC_Postcode_Qtr!$A:$A,A84,VIC_Postcode_Qtr!$B:$B,Inputs!$B$25)</f>
        <v>50</v>
      </c>
      <c r="L84" s="16" t="n">
        <f aca="false">SUMIFS(VIC_Postcode_Qtr!$D:$D,VIC_Postcode_Qtr!$A:$A,A84,VIC_Postcode_Qtr!$B:$B,Inputs!$B$25)</f>
        <v>21149</v>
      </c>
      <c r="M84" s="21" t="n">
        <f aca="false">IF(L84&gt;0,(F84-K84)/L84*1000,"")</f>
        <v>1.18208898765899</v>
      </c>
      <c r="N84" s="8" t="n">
        <f aca="false">IF(AND(H84&gt;=Inputs!$B$13,C84&gt;=500),1,0)</f>
        <v>1</v>
      </c>
      <c r="O84" s="8" t="s">
        <v>649</v>
      </c>
      <c r="P84" s="16" t="n">
        <f aca="false">F84-SUMIFS(VIC_Postcode_Qtr!$E:$E,VIC_Postcode_Qtr!$A:$A,A84,VIC_Postcode_Qtr!$B:$B,EDATE(Inputs!$B$24,-3))</f>
        <v>8</v>
      </c>
      <c r="Q84" s="21" t="n">
        <f aca="false">IF(E84&gt;0,P84/E84*1000,"")</f>
        <v>0.370559081013479</v>
      </c>
      <c r="R84" s="16" t="n">
        <f aca="false">SUMIFS(VIC_Postcode_Qtr!$E:$E,VIC_Postcode_Qtr!$A:$A,A84,VIC_Postcode_Qtr!$B:$B,EDATE(Inputs!$B$24,-12))-SUMIFS(VIC_Postcode_Qtr!$E:$E,VIC_Postcode_Qtr!$A:$A,A84,VIC_Postcode_Qtr!$B:$B,EDATE(Inputs!$B$24,-15))</f>
        <v>4</v>
      </c>
      <c r="S84" s="21" t="n">
        <f aca="false">IF(L84&gt;0,R84/L84*1000,"")</f>
        <v>0.189134238025439</v>
      </c>
    </row>
    <row r="85" customFormat="false" ht="15" hidden="false" customHeight="false" outlineLevel="0" collapsed="false">
      <c r="A85" s="0" t="n">
        <v>3850</v>
      </c>
      <c r="B85" s="31" t="n">
        <v>54343</v>
      </c>
      <c r="C85" s="16" t="n">
        <v>8933</v>
      </c>
      <c r="D85" s="0" t="n">
        <v>2</v>
      </c>
      <c r="E85" s="16" t="n">
        <f aca="false">SUMIFS(VIC_Postcode_Qtr!$D:$D,VIC_Postcode_Qtr!$A:$A,A85,VIC_Postcode_Qtr!$B:$B,Inputs!$B$24)</f>
        <v>14485</v>
      </c>
      <c r="F85" s="16" t="n">
        <f aca="false">SUMIFS(VIC_Postcode_Qtr!$E:$E,VIC_Postcode_Qtr!$A:$A,A85,VIC_Postcode_Qtr!$B:$B,Inputs!$B$24)</f>
        <v>143</v>
      </c>
      <c r="G85" s="21" t="n">
        <f aca="false">IF(E85&gt;0,F85/E85*1000,"")</f>
        <v>9.87228167069382</v>
      </c>
      <c r="H85" s="16" t="n">
        <f aca="false">SUMIFS(VIC_Postcode_Qtr!$G:$G,VIC_Postcode_Qtr!$A:$A,A85,VIC_Postcode_Qtr!$B:$B,Inputs!$B$24)</f>
        <v>984</v>
      </c>
      <c r="I85" s="16" t="n">
        <f aca="false">SUMIFS(VIC_Postcode_Qtr!$H:$H,VIC_Postcode_Qtr!$A:$A,A85,VIC_Postcode_Qtr!$B:$B,Inputs!$B$24)</f>
        <v>61</v>
      </c>
      <c r="J85" s="22" t="n">
        <f aca="false">IF(H85&gt;0,I85/H85,"")</f>
        <v>0.0619918699186992</v>
      </c>
      <c r="K85" s="16" t="n">
        <f aca="false">SUMIFS(VIC_Postcode_Qtr!$E:$E,VIC_Postcode_Qtr!$A:$A,A85,VIC_Postcode_Qtr!$B:$B,Inputs!$B$25)</f>
        <v>83</v>
      </c>
      <c r="L85" s="16" t="n">
        <f aca="false">SUMIFS(VIC_Postcode_Qtr!$D:$D,VIC_Postcode_Qtr!$A:$A,A85,VIC_Postcode_Qtr!$B:$B,Inputs!$B$25)</f>
        <v>14337</v>
      </c>
      <c r="M85" s="21" t="n">
        <f aca="false">IF(L85&gt;0,(F85-K85)/L85*1000,"")</f>
        <v>4.18497593638837</v>
      </c>
      <c r="N85" s="8" t="n">
        <f aca="false">IF(AND(H85&gt;=Inputs!$B$13,C85&gt;=500),1,0)</f>
        <v>1</v>
      </c>
      <c r="O85" s="8" t="s">
        <v>650</v>
      </c>
      <c r="P85" s="16" t="n">
        <f aca="false">F85-SUMIFS(VIC_Postcode_Qtr!$E:$E,VIC_Postcode_Qtr!$A:$A,A85,VIC_Postcode_Qtr!$B:$B,EDATE(Inputs!$B$24,-3))</f>
        <v>24</v>
      </c>
      <c r="Q85" s="21" t="n">
        <f aca="false">IF(E85&gt;0,P85/E85*1000,"")</f>
        <v>1.65688643424232</v>
      </c>
      <c r="R85" s="16" t="n">
        <f aca="false">SUMIFS(VIC_Postcode_Qtr!$E:$E,VIC_Postcode_Qtr!$A:$A,A85,VIC_Postcode_Qtr!$B:$B,EDATE(Inputs!$B$24,-12))-SUMIFS(VIC_Postcode_Qtr!$E:$E,VIC_Postcode_Qtr!$A:$A,A85,VIC_Postcode_Qtr!$B:$B,EDATE(Inputs!$B$24,-15))</f>
        <v>8</v>
      </c>
      <c r="S85" s="21" t="n">
        <f aca="false">IF(L85&gt;0,R85/L85*1000,"")</f>
        <v>0.557996791518449</v>
      </c>
    </row>
    <row r="86" customFormat="false" ht="15" hidden="false" customHeight="false" outlineLevel="0" collapsed="false">
      <c r="A86" s="0" t="n">
        <v>3400</v>
      </c>
      <c r="B86" s="31" t="n">
        <v>54350</v>
      </c>
      <c r="C86" s="16" t="n">
        <v>9045</v>
      </c>
      <c r="D86" s="0" t="n">
        <v>2</v>
      </c>
      <c r="E86" s="16" t="n">
        <f aca="false">SUMIFS(VIC_Postcode_Qtr!$D:$D,VIC_Postcode_Qtr!$A:$A,A86,VIC_Postcode_Qtr!$B:$B,Inputs!$B$24)</f>
        <v>15165</v>
      </c>
      <c r="F86" s="16" t="n">
        <f aca="false">SUMIFS(VIC_Postcode_Qtr!$E:$E,VIC_Postcode_Qtr!$A:$A,A86,VIC_Postcode_Qtr!$B:$B,Inputs!$B$24)</f>
        <v>52</v>
      </c>
      <c r="G86" s="21" t="n">
        <f aca="false">IF(E86&gt;0,F86/E86*1000,"")</f>
        <v>3.4289482360699</v>
      </c>
      <c r="H86" s="16" t="n">
        <f aca="false">SUMIFS(VIC_Postcode_Qtr!$G:$G,VIC_Postcode_Qtr!$A:$A,A86,VIC_Postcode_Qtr!$B:$B,Inputs!$B$24)</f>
        <v>910</v>
      </c>
      <c r="I86" s="16" t="n">
        <f aca="false">SUMIFS(VIC_Postcode_Qtr!$H:$H,VIC_Postcode_Qtr!$A:$A,A86,VIC_Postcode_Qtr!$B:$B,Inputs!$B$24)</f>
        <v>18</v>
      </c>
      <c r="J86" s="22" t="n">
        <f aca="false">IF(H86&gt;0,I86/H86,"")</f>
        <v>0.0197802197802198</v>
      </c>
      <c r="K86" s="16" t="n">
        <f aca="false">SUMIFS(VIC_Postcode_Qtr!$E:$E,VIC_Postcode_Qtr!$A:$A,A86,VIC_Postcode_Qtr!$B:$B,Inputs!$B$25)</f>
        <v>40</v>
      </c>
      <c r="L86" s="16" t="n">
        <f aca="false">SUMIFS(VIC_Postcode_Qtr!$D:$D,VIC_Postcode_Qtr!$A:$A,A86,VIC_Postcode_Qtr!$B:$B,Inputs!$B$25)</f>
        <v>15173</v>
      </c>
      <c r="M86" s="21" t="n">
        <f aca="false">IF(L86&gt;0,(F86-K86)/L86*1000,"")</f>
        <v>0.79087853423845</v>
      </c>
      <c r="N86" s="8" t="n">
        <f aca="false">IF(AND(H86&gt;=Inputs!$B$13,C86&gt;=500),1,0)</f>
        <v>1</v>
      </c>
      <c r="O86" s="8" t="s">
        <v>651</v>
      </c>
      <c r="P86" s="16" t="n">
        <f aca="false">F86-SUMIFS(VIC_Postcode_Qtr!$E:$E,VIC_Postcode_Qtr!$A:$A,A86,VIC_Postcode_Qtr!$B:$B,EDATE(Inputs!$B$24,-3))</f>
        <v>6</v>
      </c>
      <c r="Q86" s="21" t="n">
        <f aca="false">IF(E86&gt;0,P86/E86*1000,"")</f>
        <v>0.395647873392681</v>
      </c>
      <c r="R86" s="16" t="n">
        <f aca="false">SUMIFS(VIC_Postcode_Qtr!$E:$E,VIC_Postcode_Qtr!$A:$A,A86,VIC_Postcode_Qtr!$B:$B,EDATE(Inputs!$B$24,-12))-SUMIFS(VIC_Postcode_Qtr!$E:$E,VIC_Postcode_Qtr!$A:$A,A86,VIC_Postcode_Qtr!$B:$B,EDATE(Inputs!$B$24,-15))</f>
        <v>5</v>
      </c>
      <c r="S86" s="21" t="n">
        <f aca="false">IF(L86&gt;0,R86/L86*1000,"")</f>
        <v>0.329532722599354</v>
      </c>
    </row>
    <row r="87" customFormat="false" ht="15" hidden="false" customHeight="false" outlineLevel="0" collapsed="false">
      <c r="A87" s="0" t="n">
        <v>3677</v>
      </c>
      <c r="B87" s="31" t="n">
        <v>54363</v>
      </c>
      <c r="C87" s="16" t="n">
        <v>11199</v>
      </c>
      <c r="D87" s="0" t="n">
        <v>2</v>
      </c>
      <c r="E87" s="16" t="n">
        <f aca="false">SUMIFS(VIC_Postcode_Qtr!$D:$D,VIC_Postcode_Qtr!$A:$A,A87,VIC_Postcode_Qtr!$B:$B,Inputs!$B$24)</f>
        <v>18918</v>
      </c>
      <c r="F87" s="16" t="n">
        <f aca="false">SUMIFS(VIC_Postcode_Qtr!$E:$E,VIC_Postcode_Qtr!$A:$A,A87,VIC_Postcode_Qtr!$B:$B,Inputs!$B$24)</f>
        <v>117</v>
      </c>
      <c r="G87" s="21" t="n">
        <f aca="false">IF(E87&gt;0,F87/E87*1000,"")</f>
        <v>6.18458610846813</v>
      </c>
      <c r="H87" s="16" t="n">
        <f aca="false">SUMIFS(VIC_Postcode_Qtr!$G:$G,VIC_Postcode_Qtr!$A:$A,A87,VIC_Postcode_Qtr!$B:$B,Inputs!$B$24)</f>
        <v>1463</v>
      </c>
      <c r="I87" s="16" t="n">
        <f aca="false">SUMIFS(VIC_Postcode_Qtr!$H:$H,VIC_Postcode_Qtr!$A:$A,A87,VIC_Postcode_Qtr!$B:$B,Inputs!$B$24)</f>
        <v>49</v>
      </c>
      <c r="J87" s="22" t="n">
        <f aca="false">IF(H87&gt;0,I87/H87,"")</f>
        <v>0.0334928229665072</v>
      </c>
      <c r="K87" s="16" t="n">
        <f aca="false">SUMIFS(VIC_Postcode_Qtr!$E:$E,VIC_Postcode_Qtr!$A:$A,A87,VIC_Postcode_Qtr!$B:$B,Inputs!$B$25)</f>
        <v>65</v>
      </c>
      <c r="L87" s="16" t="n">
        <f aca="false">SUMIFS(VIC_Postcode_Qtr!$D:$D,VIC_Postcode_Qtr!$A:$A,A87,VIC_Postcode_Qtr!$B:$B,Inputs!$B$25)</f>
        <v>18788</v>
      </c>
      <c r="M87" s="21" t="n">
        <f aca="false">IF(L87&gt;0,(F87-K87)/L87*1000,"")</f>
        <v>2.76772407919949</v>
      </c>
      <c r="N87" s="8" t="n">
        <f aca="false">IF(AND(H87&gt;=Inputs!$B$13,C87&gt;=500),1,0)</f>
        <v>1</v>
      </c>
      <c r="O87" s="8" t="s">
        <v>652</v>
      </c>
      <c r="P87" s="16" t="n">
        <f aca="false">F87-SUMIFS(VIC_Postcode_Qtr!$E:$E,VIC_Postcode_Qtr!$A:$A,A87,VIC_Postcode_Qtr!$B:$B,EDATE(Inputs!$B$24,-3))</f>
        <v>25</v>
      </c>
      <c r="Q87" s="21" t="n">
        <f aca="false">IF(E87&gt;0,P87/E87*1000,"")</f>
        <v>1.32149275821969</v>
      </c>
      <c r="R87" s="16" t="n">
        <f aca="false">SUMIFS(VIC_Postcode_Qtr!$E:$E,VIC_Postcode_Qtr!$A:$A,A87,VIC_Postcode_Qtr!$B:$B,EDATE(Inputs!$B$24,-12))-SUMIFS(VIC_Postcode_Qtr!$E:$E,VIC_Postcode_Qtr!$A:$A,A87,VIC_Postcode_Qtr!$B:$B,EDATE(Inputs!$B$24,-15))</f>
        <v>4</v>
      </c>
      <c r="S87" s="21" t="n">
        <f aca="false">IF(L87&gt;0,R87/L87*1000,"")</f>
        <v>0.212901852246115</v>
      </c>
    </row>
    <row r="88" customFormat="false" ht="15" hidden="false" customHeight="false" outlineLevel="0" collapsed="false">
      <c r="A88" s="0" t="n">
        <v>3103</v>
      </c>
      <c r="B88" s="31" t="n">
        <v>54476</v>
      </c>
      <c r="C88" s="16" t="n">
        <v>10927</v>
      </c>
      <c r="D88" s="0" t="n">
        <v>2</v>
      </c>
      <c r="E88" s="16" t="n">
        <f aca="false">SUMIFS(VIC_Postcode_Qtr!$D:$D,VIC_Postcode_Qtr!$A:$A,A88,VIC_Postcode_Qtr!$B:$B,Inputs!$B$24)</f>
        <v>10961</v>
      </c>
      <c r="F88" s="16" t="n">
        <f aca="false">SUMIFS(VIC_Postcode_Qtr!$E:$E,VIC_Postcode_Qtr!$A:$A,A88,VIC_Postcode_Qtr!$B:$B,Inputs!$B$24)</f>
        <v>657</v>
      </c>
      <c r="G88" s="21" t="n">
        <f aca="false">IF(E88&gt;0,F88/E88*1000,"")</f>
        <v>59.9397865158289</v>
      </c>
      <c r="H88" s="16" t="n">
        <f aca="false">SUMIFS(VIC_Postcode_Qtr!$G:$G,VIC_Postcode_Qtr!$A:$A,A88,VIC_Postcode_Qtr!$B:$B,Inputs!$B$24)</f>
        <v>1004</v>
      </c>
      <c r="I88" s="16" t="n">
        <f aca="false">SUMIFS(VIC_Postcode_Qtr!$H:$H,VIC_Postcode_Qtr!$A:$A,A88,VIC_Postcode_Qtr!$B:$B,Inputs!$B$24)</f>
        <v>302</v>
      </c>
      <c r="J88" s="22" t="n">
        <f aca="false">IF(H88&gt;0,I88/H88,"")</f>
        <v>0.300796812749004</v>
      </c>
      <c r="K88" s="16" t="n">
        <f aca="false">SUMIFS(VIC_Postcode_Qtr!$E:$E,VIC_Postcode_Qtr!$A:$A,A88,VIC_Postcode_Qtr!$B:$B,Inputs!$B$25)</f>
        <v>420</v>
      </c>
      <c r="L88" s="16" t="n">
        <f aca="false">SUMIFS(VIC_Postcode_Qtr!$D:$D,VIC_Postcode_Qtr!$A:$A,A88,VIC_Postcode_Qtr!$B:$B,Inputs!$B$25)</f>
        <v>10962</v>
      </c>
      <c r="M88" s="21" t="n">
        <f aca="false">IF(L88&gt;0,(F88-K88)/L88*1000,"")</f>
        <v>21.6201423097975</v>
      </c>
      <c r="N88" s="8" t="n">
        <f aca="false">IF(AND(H88&gt;=Inputs!$B$13,C88&gt;=500),1,0)</f>
        <v>1</v>
      </c>
      <c r="O88" s="8" t="s">
        <v>653</v>
      </c>
      <c r="P88" s="16" t="n">
        <f aca="false">F88-SUMIFS(VIC_Postcode_Qtr!$E:$E,VIC_Postcode_Qtr!$A:$A,A88,VIC_Postcode_Qtr!$B:$B,EDATE(Inputs!$B$24,-3))</f>
        <v>109</v>
      </c>
      <c r="Q88" s="21" t="n">
        <f aca="false">IF(E88&gt;0,P88/E88*1000,"")</f>
        <v>9.94434814341757</v>
      </c>
      <c r="R88" s="16" t="n">
        <f aca="false">SUMIFS(VIC_Postcode_Qtr!$E:$E,VIC_Postcode_Qtr!$A:$A,A88,VIC_Postcode_Qtr!$B:$B,EDATE(Inputs!$B$24,-12))-SUMIFS(VIC_Postcode_Qtr!$E:$E,VIC_Postcode_Qtr!$A:$A,A88,VIC_Postcode_Qtr!$B:$B,EDATE(Inputs!$B$24,-15))</f>
        <v>55</v>
      </c>
      <c r="S88" s="21" t="n">
        <f aca="false">IF(L88&gt;0,R88/L88*1000,"")</f>
        <v>5.0173326035395</v>
      </c>
    </row>
    <row r="89" customFormat="false" ht="15" hidden="false" customHeight="false" outlineLevel="0" collapsed="false">
      <c r="A89" s="0" t="n">
        <v>3280</v>
      </c>
      <c r="B89" s="31" t="n">
        <v>54484</v>
      </c>
      <c r="C89" s="16" t="n">
        <v>21671</v>
      </c>
      <c r="D89" s="0" t="n">
        <v>2</v>
      </c>
      <c r="E89" s="16" t="n">
        <f aca="false">SUMIFS(VIC_Postcode_Qtr!$D:$D,VIC_Postcode_Qtr!$A:$A,A89,VIC_Postcode_Qtr!$B:$B,Inputs!$B$24)</f>
        <v>32824</v>
      </c>
      <c r="F89" s="16" t="n">
        <f aca="false">SUMIFS(VIC_Postcode_Qtr!$E:$E,VIC_Postcode_Qtr!$A:$A,A89,VIC_Postcode_Qtr!$B:$B,Inputs!$B$24)</f>
        <v>333</v>
      </c>
      <c r="G89" s="21" t="n">
        <f aca="false">IF(E89&gt;0,F89/E89*1000,"")</f>
        <v>10.1450158420668</v>
      </c>
      <c r="H89" s="16" t="n">
        <f aca="false">SUMIFS(VIC_Postcode_Qtr!$G:$G,VIC_Postcode_Qtr!$A:$A,A89,VIC_Postcode_Qtr!$B:$B,Inputs!$B$24)</f>
        <v>2183</v>
      </c>
      <c r="I89" s="16" t="n">
        <f aca="false">SUMIFS(VIC_Postcode_Qtr!$H:$H,VIC_Postcode_Qtr!$A:$A,A89,VIC_Postcode_Qtr!$B:$B,Inputs!$B$24)</f>
        <v>161</v>
      </c>
      <c r="J89" s="22" t="n">
        <f aca="false">IF(H89&gt;0,I89/H89,"")</f>
        <v>0.0737517178195144</v>
      </c>
      <c r="K89" s="16" t="n">
        <f aca="false">SUMIFS(VIC_Postcode_Qtr!$E:$E,VIC_Postcode_Qtr!$A:$A,A89,VIC_Postcode_Qtr!$B:$B,Inputs!$B$25)</f>
        <v>221</v>
      </c>
      <c r="L89" s="16" t="n">
        <f aca="false">SUMIFS(VIC_Postcode_Qtr!$D:$D,VIC_Postcode_Qtr!$A:$A,A89,VIC_Postcode_Qtr!$B:$B,Inputs!$B$25)</f>
        <v>32294</v>
      </c>
      <c r="M89" s="21" t="n">
        <f aca="false">IF(L89&gt;0,(F89-K89)/L89*1000,"")</f>
        <v>3.46813649594352</v>
      </c>
      <c r="N89" s="8" t="n">
        <f aca="false">IF(AND(H89&gt;=Inputs!$B$13,C89&gt;=500),1,0)</f>
        <v>1</v>
      </c>
      <c r="O89" s="8" t="s">
        <v>654</v>
      </c>
      <c r="P89" s="16" t="n">
        <f aca="false">F89-SUMIFS(VIC_Postcode_Qtr!$E:$E,VIC_Postcode_Qtr!$A:$A,A89,VIC_Postcode_Qtr!$B:$B,EDATE(Inputs!$B$24,-3))</f>
        <v>57</v>
      </c>
      <c r="Q89" s="21" t="n">
        <f aca="false">IF(E89&gt;0,P89/E89*1000,"")</f>
        <v>1.73653424323666</v>
      </c>
      <c r="R89" s="16" t="n">
        <f aca="false">SUMIFS(VIC_Postcode_Qtr!$E:$E,VIC_Postcode_Qtr!$A:$A,A89,VIC_Postcode_Qtr!$B:$B,EDATE(Inputs!$B$24,-12))-SUMIFS(VIC_Postcode_Qtr!$E:$E,VIC_Postcode_Qtr!$A:$A,A89,VIC_Postcode_Qtr!$B:$B,EDATE(Inputs!$B$24,-15))</f>
        <v>22</v>
      </c>
      <c r="S89" s="21" t="n">
        <f aca="false">IF(L89&gt;0,R89/L89*1000,"")</f>
        <v>0.681241097417477</v>
      </c>
    </row>
    <row r="90" customFormat="false" ht="15" hidden="false" customHeight="false" outlineLevel="0" collapsed="false">
      <c r="A90" s="0" t="n">
        <v>3219</v>
      </c>
      <c r="B90" s="31" t="n">
        <v>54495</v>
      </c>
      <c r="C90" s="16" t="n">
        <v>11579</v>
      </c>
      <c r="D90" s="0" t="n">
        <v>2</v>
      </c>
      <c r="E90" s="16" t="n">
        <f aca="false">SUMIFS(VIC_Postcode_Qtr!$D:$D,VIC_Postcode_Qtr!$A:$A,A90,VIC_Postcode_Qtr!$B:$B,Inputs!$B$24)</f>
        <v>16240</v>
      </c>
      <c r="F90" s="16" t="n">
        <f aca="false">SUMIFS(VIC_Postcode_Qtr!$E:$E,VIC_Postcode_Qtr!$A:$A,A90,VIC_Postcode_Qtr!$B:$B,Inputs!$B$24)</f>
        <v>173</v>
      </c>
      <c r="G90" s="21" t="n">
        <f aca="false">IF(E90&gt;0,F90/E90*1000,"")</f>
        <v>10.6527093596059</v>
      </c>
      <c r="H90" s="16" t="n">
        <f aca="false">SUMIFS(VIC_Postcode_Qtr!$G:$G,VIC_Postcode_Qtr!$A:$A,A90,VIC_Postcode_Qtr!$B:$B,Inputs!$B$24)</f>
        <v>797</v>
      </c>
      <c r="I90" s="16" t="n">
        <f aca="false">SUMIFS(VIC_Postcode_Qtr!$H:$H,VIC_Postcode_Qtr!$A:$A,A90,VIC_Postcode_Qtr!$B:$B,Inputs!$B$24)</f>
        <v>86</v>
      </c>
      <c r="J90" s="22" t="n">
        <f aca="false">IF(H90&gt;0,I90/H90,"")</f>
        <v>0.107904642409034</v>
      </c>
      <c r="K90" s="16" t="n">
        <f aca="false">SUMIFS(VIC_Postcode_Qtr!$E:$E,VIC_Postcode_Qtr!$A:$A,A90,VIC_Postcode_Qtr!$B:$B,Inputs!$B$25)</f>
        <v>93</v>
      </c>
      <c r="L90" s="16" t="n">
        <f aca="false">SUMIFS(VIC_Postcode_Qtr!$D:$D,VIC_Postcode_Qtr!$A:$A,A90,VIC_Postcode_Qtr!$B:$B,Inputs!$B$25)</f>
        <v>16093</v>
      </c>
      <c r="M90" s="21" t="n">
        <f aca="false">IF(L90&gt;0,(F90-K90)/L90*1000,"")</f>
        <v>4.97110544957435</v>
      </c>
      <c r="N90" s="8" t="n">
        <f aca="false">IF(AND(H90&gt;=Inputs!$B$13,C90&gt;=500),1,0)</f>
        <v>1</v>
      </c>
      <c r="O90" s="8" t="s">
        <v>655</v>
      </c>
      <c r="P90" s="16" t="n">
        <f aca="false">F90-SUMIFS(VIC_Postcode_Qtr!$E:$E,VIC_Postcode_Qtr!$A:$A,A90,VIC_Postcode_Qtr!$B:$B,EDATE(Inputs!$B$24,-3))</f>
        <v>29</v>
      </c>
      <c r="Q90" s="21" t="n">
        <f aca="false">IF(E90&gt;0,P90/E90*1000,"")</f>
        <v>1.78571428571429</v>
      </c>
      <c r="R90" s="16" t="n">
        <f aca="false">SUMIFS(VIC_Postcode_Qtr!$E:$E,VIC_Postcode_Qtr!$A:$A,A90,VIC_Postcode_Qtr!$B:$B,EDATE(Inputs!$B$24,-12))-SUMIFS(VIC_Postcode_Qtr!$E:$E,VIC_Postcode_Qtr!$A:$A,A90,VIC_Postcode_Qtr!$B:$B,EDATE(Inputs!$B$24,-15))</f>
        <v>15</v>
      </c>
      <c r="S90" s="21" t="n">
        <f aca="false">IF(L90&gt;0,R90/L90*1000,"")</f>
        <v>0.932082271795191</v>
      </c>
    </row>
    <row r="91" customFormat="false" ht="15" hidden="false" customHeight="false" outlineLevel="0" collapsed="false">
      <c r="A91" s="0" t="n">
        <v>3550</v>
      </c>
      <c r="B91" s="31" t="n">
        <v>54524</v>
      </c>
      <c r="C91" s="16" t="n">
        <v>24977</v>
      </c>
      <c r="D91" s="0" t="n">
        <v>2</v>
      </c>
      <c r="E91" s="16" t="n">
        <f aca="false">SUMIFS(VIC_Postcode_Qtr!$D:$D,VIC_Postcode_Qtr!$A:$A,A91,VIC_Postcode_Qtr!$B:$B,Inputs!$B$24)</f>
        <v>38123</v>
      </c>
      <c r="F91" s="16" t="n">
        <f aca="false">SUMIFS(VIC_Postcode_Qtr!$E:$E,VIC_Postcode_Qtr!$A:$A,A91,VIC_Postcode_Qtr!$B:$B,Inputs!$B$24)</f>
        <v>475</v>
      </c>
      <c r="G91" s="21" t="n">
        <f aca="false">IF(E91&gt;0,F91/E91*1000,"")</f>
        <v>12.4596700154762</v>
      </c>
      <c r="H91" s="16" t="n">
        <f aca="false">SUMIFS(VIC_Postcode_Qtr!$G:$G,VIC_Postcode_Qtr!$A:$A,A91,VIC_Postcode_Qtr!$B:$B,Inputs!$B$24)</f>
        <v>2406</v>
      </c>
      <c r="I91" s="16" t="n">
        <f aca="false">SUMIFS(VIC_Postcode_Qtr!$H:$H,VIC_Postcode_Qtr!$A:$A,A91,VIC_Postcode_Qtr!$B:$B,Inputs!$B$24)</f>
        <v>197</v>
      </c>
      <c r="J91" s="22" t="n">
        <f aca="false">IF(H91&gt;0,I91/H91,"")</f>
        <v>0.0818786367414796</v>
      </c>
      <c r="K91" s="16" t="n">
        <f aca="false">SUMIFS(VIC_Postcode_Qtr!$E:$E,VIC_Postcode_Qtr!$A:$A,A91,VIC_Postcode_Qtr!$B:$B,Inputs!$B$25)</f>
        <v>314</v>
      </c>
      <c r="L91" s="16" t="n">
        <f aca="false">SUMIFS(VIC_Postcode_Qtr!$D:$D,VIC_Postcode_Qtr!$A:$A,A91,VIC_Postcode_Qtr!$B:$B,Inputs!$B$25)</f>
        <v>37752</v>
      </c>
      <c r="M91" s="21" t="n">
        <f aca="false">IF(L91&gt;0,(F91-K91)/L91*1000,"")</f>
        <v>4.26467471922017</v>
      </c>
      <c r="N91" s="8" t="n">
        <f aca="false">IF(AND(H91&gt;=Inputs!$B$13,C91&gt;=500),1,0)</f>
        <v>1</v>
      </c>
      <c r="O91" s="8" t="s">
        <v>656</v>
      </c>
      <c r="P91" s="16" t="n">
        <f aca="false">F91-SUMIFS(VIC_Postcode_Qtr!$E:$E,VIC_Postcode_Qtr!$A:$A,A91,VIC_Postcode_Qtr!$B:$B,EDATE(Inputs!$B$24,-3))</f>
        <v>52</v>
      </c>
      <c r="Q91" s="21" t="n">
        <f aca="false">IF(E91&gt;0,P91/E91*1000,"")</f>
        <v>1.36400598064161</v>
      </c>
      <c r="R91" s="16" t="n">
        <f aca="false">SUMIFS(VIC_Postcode_Qtr!$E:$E,VIC_Postcode_Qtr!$A:$A,A91,VIC_Postcode_Qtr!$B:$B,EDATE(Inputs!$B$24,-12))-SUMIFS(VIC_Postcode_Qtr!$E:$E,VIC_Postcode_Qtr!$A:$A,A91,VIC_Postcode_Qtr!$B:$B,EDATE(Inputs!$B$24,-15))</f>
        <v>30</v>
      </c>
      <c r="S91" s="21" t="n">
        <f aca="false">IF(L91&gt;0,R91/L91*1000,"")</f>
        <v>0.794659885568977</v>
      </c>
    </row>
    <row r="92" customFormat="false" ht="15" hidden="false" customHeight="false" outlineLevel="0" collapsed="false">
      <c r="A92" s="0" t="n">
        <v>3337</v>
      </c>
      <c r="B92" s="31" t="n">
        <v>54611</v>
      </c>
      <c r="C92" s="16" t="n">
        <v>22798</v>
      </c>
      <c r="D92" s="0" t="n">
        <v>2</v>
      </c>
      <c r="E92" s="16" t="n">
        <f aca="false">SUMIFS(VIC_Postcode_Qtr!$D:$D,VIC_Postcode_Qtr!$A:$A,A92,VIC_Postcode_Qtr!$B:$B,Inputs!$B$24)</f>
        <v>33303</v>
      </c>
      <c r="F92" s="16" t="n">
        <f aca="false">SUMIFS(VIC_Postcode_Qtr!$E:$E,VIC_Postcode_Qtr!$A:$A,A92,VIC_Postcode_Qtr!$B:$B,Inputs!$B$24)</f>
        <v>354</v>
      </c>
      <c r="G92" s="21" t="n">
        <f aca="false">IF(E92&gt;0,F92/E92*1000,"")</f>
        <v>10.6296730024322</v>
      </c>
      <c r="H92" s="16" t="n">
        <f aca="false">SUMIFS(VIC_Postcode_Qtr!$G:$G,VIC_Postcode_Qtr!$A:$A,A92,VIC_Postcode_Qtr!$B:$B,Inputs!$B$24)</f>
        <v>2379</v>
      </c>
      <c r="I92" s="16" t="n">
        <f aca="false">SUMIFS(VIC_Postcode_Qtr!$H:$H,VIC_Postcode_Qtr!$A:$A,A92,VIC_Postcode_Qtr!$B:$B,Inputs!$B$24)</f>
        <v>186</v>
      </c>
      <c r="J92" s="22" t="n">
        <f aca="false">IF(H92&gt;0,I92/H92,"")</f>
        <v>0.0781841109709962</v>
      </c>
      <c r="K92" s="16" t="n">
        <f aca="false">SUMIFS(VIC_Postcode_Qtr!$E:$E,VIC_Postcode_Qtr!$A:$A,A92,VIC_Postcode_Qtr!$B:$B,Inputs!$B$25)</f>
        <v>196</v>
      </c>
      <c r="L92" s="16" t="n">
        <f aca="false">SUMIFS(VIC_Postcode_Qtr!$D:$D,VIC_Postcode_Qtr!$A:$A,A92,VIC_Postcode_Qtr!$B:$B,Inputs!$B$25)</f>
        <v>33158</v>
      </c>
      <c r="M92" s="21" t="n">
        <f aca="false">IF(L92&gt;0,(F92-K92)/L92*1000,"")</f>
        <v>4.76506423789131</v>
      </c>
      <c r="N92" s="8" t="n">
        <f aca="false">IF(AND(H92&gt;=Inputs!$B$13,C92&gt;=500),1,0)</f>
        <v>1</v>
      </c>
      <c r="O92" s="8" t="s">
        <v>657</v>
      </c>
      <c r="P92" s="16" t="n">
        <f aca="false">F92-SUMIFS(VIC_Postcode_Qtr!$E:$E,VIC_Postcode_Qtr!$A:$A,A92,VIC_Postcode_Qtr!$B:$B,EDATE(Inputs!$B$24,-3))</f>
        <v>74</v>
      </c>
      <c r="Q92" s="21" t="n">
        <f aca="false">IF(E92&gt;0,P92/E92*1000,"")</f>
        <v>2.22202204005645</v>
      </c>
      <c r="R92" s="16" t="n">
        <f aca="false">SUMIFS(VIC_Postcode_Qtr!$E:$E,VIC_Postcode_Qtr!$A:$A,A92,VIC_Postcode_Qtr!$B:$B,EDATE(Inputs!$B$24,-12))-SUMIFS(VIC_Postcode_Qtr!$E:$E,VIC_Postcode_Qtr!$A:$A,A92,VIC_Postcode_Qtr!$B:$B,EDATE(Inputs!$B$24,-15))</f>
        <v>31</v>
      </c>
      <c r="S92" s="21" t="n">
        <f aca="false">IF(L92&gt;0,R92/L92*1000,"")</f>
        <v>0.934917666928042</v>
      </c>
    </row>
    <row r="93" customFormat="false" ht="15" hidden="false" customHeight="false" outlineLevel="0" collapsed="false">
      <c r="A93" s="0" t="n">
        <v>3026</v>
      </c>
      <c r="B93" s="31" t="n">
        <v>54711</v>
      </c>
      <c r="C93" s="16" t="n">
        <v>3935</v>
      </c>
      <c r="D93" s="0" t="n">
        <v>2</v>
      </c>
      <c r="E93" s="16" t="n">
        <f aca="false">SUMIFS(VIC_Postcode_Qtr!$D:$D,VIC_Postcode_Qtr!$A:$A,A93,VIC_Postcode_Qtr!$B:$B,Inputs!$B$24)</f>
        <v>16774</v>
      </c>
      <c r="F93" s="16" t="n">
        <f aca="false">SUMIFS(VIC_Postcode_Qtr!$E:$E,VIC_Postcode_Qtr!$A:$A,A93,VIC_Postcode_Qtr!$B:$B,Inputs!$B$24)</f>
        <v>1062</v>
      </c>
      <c r="G93" s="21" t="n">
        <f aca="false">IF(E93&gt;0,F93/E93*1000,"")</f>
        <v>63.3122689877191</v>
      </c>
      <c r="H93" s="16" t="n">
        <f aca="false">SUMIFS(VIC_Postcode_Qtr!$G:$G,VIC_Postcode_Qtr!$A:$A,A93,VIC_Postcode_Qtr!$B:$B,Inputs!$B$24)</f>
        <v>1979</v>
      </c>
      <c r="I93" s="16" t="n">
        <f aca="false">SUMIFS(VIC_Postcode_Qtr!$H:$H,VIC_Postcode_Qtr!$A:$A,A93,VIC_Postcode_Qtr!$B:$B,Inputs!$B$24)</f>
        <v>192</v>
      </c>
      <c r="J93" s="22" t="n">
        <f aca="false">IF(H93&gt;0,I93/H93,"")</f>
        <v>0.0970186963112683</v>
      </c>
      <c r="K93" s="16" t="n">
        <f aca="false">SUMIFS(VIC_Postcode_Qtr!$E:$E,VIC_Postcode_Qtr!$A:$A,A93,VIC_Postcode_Qtr!$B:$B,Inputs!$B$25)</f>
        <v>173</v>
      </c>
      <c r="L93" s="16" t="n">
        <f aca="false">SUMIFS(VIC_Postcode_Qtr!$D:$D,VIC_Postcode_Qtr!$A:$A,A93,VIC_Postcode_Qtr!$B:$B,Inputs!$B$25)</f>
        <v>14561</v>
      </c>
      <c r="M93" s="21" t="n">
        <f aca="false">IF(L93&gt;0,(F93-K93)/L93*1000,"")</f>
        <v>61.0534990728659</v>
      </c>
      <c r="N93" s="8" t="n">
        <f aca="false">IF(AND(H93&gt;=Inputs!$B$13,C93&gt;=500),1,0)</f>
        <v>1</v>
      </c>
      <c r="O93" s="8" t="s">
        <v>658</v>
      </c>
      <c r="P93" s="16" t="n">
        <f aca="false">F93-SUMIFS(VIC_Postcode_Qtr!$E:$E,VIC_Postcode_Qtr!$A:$A,A93,VIC_Postcode_Qtr!$B:$B,EDATE(Inputs!$B$24,-3))</f>
        <v>39</v>
      </c>
      <c r="Q93" s="21" t="n">
        <f aca="false">IF(E93&gt;0,P93/E93*1000,"")</f>
        <v>2.32502682723262</v>
      </c>
      <c r="R93" s="16" t="n">
        <f aca="false">SUMIFS(VIC_Postcode_Qtr!$E:$E,VIC_Postcode_Qtr!$A:$A,A93,VIC_Postcode_Qtr!$B:$B,EDATE(Inputs!$B$24,-12))-SUMIFS(VIC_Postcode_Qtr!$E:$E,VIC_Postcode_Qtr!$A:$A,A93,VIC_Postcode_Qtr!$B:$B,EDATE(Inputs!$B$24,-15))</f>
        <v>17</v>
      </c>
      <c r="S93" s="21" t="n">
        <f aca="false">IF(L93&gt;0,R93/L93*1000,"")</f>
        <v>1.16750223198956</v>
      </c>
    </row>
    <row r="94" customFormat="false" ht="15" hidden="false" customHeight="false" outlineLevel="0" collapsed="false">
      <c r="A94" s="0" t="n">
        <v>3931</v>
      </c>
      <c r="B94" s="31" t="n">
        <v>54715</v>
      </c>
      <c r="C94" s="16" t="n">
        <v>15359</v>
      </c>
      <c r="D94" s="0" t="n">
        <v>2</v>
      </c>
      <c r="E94" s="16" t="n">
        <f aca="false">SUMIFS(VIC_Postcode_Qtr!$D:$D,VIC_Postcode_Qtr!$A:$A,A94,VIC_Postcode_Qtr!$B:$B,Inputs!$B$24)</f>
        <v>23561</v>
      </c>
      <c r="F94" s="16" t="n">
        <f aca="false">SUMIFS(VIC_Postcode_Qtr!$E:$E,VIC_Postcode_Qtr!$A:$A,A94,VIC_Postcode_Qtr!$B:$B,Inputs!$B$24)</f>
        <v>560</v>
      </c>
      <c r="G94" s="21" t="n">
        <f aca="false">IF(E94&gt;0,F94/E94*1000,"")</f>
        <v>23.7680913373796</v>
      </c>
      <c r="H94" s="16" t="n">
        <f aca="false">SUMIFS(VIC_Postcode_Qtr!$G:$G,VIC_Postcode_Qtr!$A:$A,A94,VIC_Postcode_Qtr!$B:$B,Inputs!$B$24)</f>
        <v>2157</v>
      </c>
      <c r="I94" s="16" t="n">
        <f aca="false">SUMIFS(VIC_Postcode_Qtr!$H:$H,VIC_Postcode_Qtr!$A:$A,A94,VIC_Postcode_Qtr!$B:$B,Inputs!$B$24)</f>
        <v>255</v>
      </c>
      <c r="J94" s="22" t="n">
        <f aca="false">IF(H94&gt;0,I94/H94,"")</f>
        <v>0.118219749652295</v>
      </c>
      <c r="K94" s="16" t="n">
        <f aca="false">SUMIFS(VIC_Postcode_Qtr!$E:$E,VIC_Postcode_Qtr!$A:$A,A94,VIC_Postcode_Qtr!$B:$B,Inputs!$B$25)</f>
        <v>345</v>
      </c>
      <c r="L94" s="16" t="n">
        <f aca="false">SUMIFS(VIC_Postcode_Qtr!$D:$D,VIC_Postcode_Qtr!$A:$A,A94,VIC_Postcode_Qtr!$B:$B,Inputs!$B$25)</f>
        <v>23305</v>
      </c>
      <c r="M94" s="21" t="n">
        <f aca="false">IF(L94&gt;0,(F94-K94)/L94*1000,"")</f>
        <v>9.22548809268398</v>
      </c>
      <c r="N94" s="8" t="n">
        <f aca="false">IF(AND(H94&gt;=Inputs!$B$13,C94&gt;=500),1,0)</f>
        <v>1</v>
      </c>
      <c r="O94" s="8" t="s">
        <v>522</v>
      </c>
      <c r="P94" s="16" t="n">
        <f aca="false">F94-SUMIFS(VIC_Postcode_Qtr!$E:$E,VIC_Postcode_Qtr!$A:$A,A94,VIC_Postcode_Qtr!$B:$B,EDATE(Inputs!$B$24,-3))</f>
        <v>89</v>
      </c>
      <c r="Q94" s="21" t="n">
        <f aca="false">IF(E94&gt;0,P94/E94*1000,"")</f>
        <v>3.77742880183354</v>
      </c>
      <c r="R94" s="16" t="n">
        <f aca="false">SUMIFS(VIC_Postcode_Qtr!$E:$E,VIC_Postcode_Qtr!$A:$A,A94,VIC_Postcode_Qtr!$B:$B,EDATE(Inputs!$B$24,-12))-SUMIFS(VIC_Postcode_Qtr!$E:$E,VIC_Postcode_Qtr!$A:$A,A94,VIC_Postcode_Qtr!$B:$B,EDATE(Inputs!$B$24,-15))</f>
        <v>17</v>
      </c>
      <c r="S94" s="21" t="n">
        <f aca="false">IF(L94&gt;0,R94/L94*1000,"")</f>
        <v>0.729457198026175</v>
      </c>
    </row>
    <row r="95" customFormat="false" ht="15" hidden="false" customHeight="false" outlineLevel="0" collapsed="false">
      <c r="A95" s="0" t="n">
        <v>3076</v>
      </c>
      <c r="B95" s="31" t="n">
        <v>54893</v>
      </c>
      <c r="C95" s="16" t="n">
        <v>19602</v>
      </c>
      <c r="D95" s="0" t="n">
        <v>2</v>
      </c>
      <c r="E95" s="16" t="n">
        <f aca="false">SUMIFS(VIC_Postcode_Qtr!$D:$D,VIC_Postcode_Qtr!$A:$A,A95,VIC_Postcode_Qtr!$B:$B,Inputs!$B$24)</f>
        <v>29284</v>
      </c>
      <c r="F95" s="16" t="n">
        <f aca="false">SUMIFS(VIC_Postcode_Qtr!$E:$E,VIC_Postcode_Qtr!$A:$A,A95,VIC_Postcode_Qtr!$B:$B,Inputs!$B$24)</f>
        <v>581</v>
      </c>
      <c r="G95" s="21" t="n">
        <f aca="false">IF(E95&gt;0,F95/E95*1000,"")</f>
        <v>19.8401857669717</v>
      </c>
      <c r="H95" s="16" t="n">
        <f aca="false">SUMIFS(VIC_Postcode_Qtr!$G:$G,VIC_Postcode_Qtr!$A:$A,A95,VIC_Postcode_Qtr!$B:$B,Inputs!$B$24)</f>
        <v>2718</v>
      </c>
      <c r="I95" s="16" t="n">
        <f aca="false">SUMIFS(VIC_Postcode_Qtr!$H:$H,VIC_Postcode_Qtr!$A:$A,A95,VIC_Postcode_Qtr!$B:$B,Inputs!$B$24)</f>
        <v>200</v>
      </c>
      <c r="J95" s="22" t="n">
        <f aca="false">IF(H95&gt;0,I95/H95,"")</f>
        <v>0.0735835172921266</v>
      </c>
      <c r="K95" s="16" t="n">
        <f aca="false">SUMIFS(VIC_Postcode_Qtr!$E:$E,VIC_Postcode_Qtr!$A:$A,A95,VIC_Postcode_Qtr!$B:$B,Inputs!$B$25)</f>
        <v>446</v>
      </c>
      <c r="L95" s="16" t="n">
        <f aca="false">SUMIFS(VIC_Postcode_Qtr!$D:$D,VIC_Postcode_Qtr!$A:$A,A95,VIC_Postcode_Qtr!$B:$B,Inputs!$B$25)</f>
        <v>28999</v>
      </c>
      <c r="M95" s="21" t="n">
        <f aca="false">IF(L95&gt;0,(F95-K95)/L95*1000,"")</f>
        <v>4.65533294251526</v>
      </c>
      <c r="N95" s="8" t="n">
        <f aca="false">IF(AND(H95&gt;=Inputs!$B$13,C95&gt;=500),1,0)</f>
        <v>1</v>
      </c>
      <c r="O95" s="8" t="s">
        <v>659</v>
      </c>
      <c r="P95" s="16" t="n">
        <f aca="false">F95-SUMIFS(VIC_Postcode_Qtr!$E:$E,VIC_Postcode_Qtr!$A:$A,A95,VIC_Postcode_Qtr!$B:$B,EDATE(Inputs!$B$24,-3))</f>
        <v>40</v>
      </c>
      <c r="Q95" s="21" t="n">
        <f aca="false">IF(E95&gt;0,P95/E95*1000,"")</f>
        <v>1.36593361562628</v>
      </c>
      <c r="R95" s="16" t="n">
        <f aca="false">SUMIFS(VIC_Postcode_Qtr!$E:$E,VIC_Postcode_Qtr!$A:$A,A95,VIC_Postcode_Qtr!$B:$B,EDATE(Inputs!$B$24,-12))-SUMIFS(VIC_Postcode_Qtr!$E:$E,VIC_Postcode_Qtr!$A:$A,A95,VIC_Postcode_Qtr!$B:$B,EDATE(Inputs!$B$24,-15))</f>
        <v>33</v>
      </c>
      <c r="S95" s="21" t="n">
        <f aca="false">IF(L95&gt;0,R95/L95*1000,"")</f>
        <v>1.13797027483706</v>
      </c>
    </row>
    <row r="96" customFormat="false" ht="15" hidden="false" customHeight="false" outlineLevel="0" collapsed="false">
      <c r="A96" s="0" t="n">
        <v>3984</v>
      </c>
      <c r="B96" s="31" t="n">
        <v>54911</v>
      </c>
      <c r="C96" s="16" t="n">
        <v>4730</v>
      </c>
      <c r="D96" s="0" t="n">
        <v>2</v>
      </c>
      <c r="E96" s="16" t="n">
        <f aca="false">SUMIFS(VIC_Postcode_Qtr!$D:$D,VIC_Postcode_Qtr!$A:$A,A96,VIC_Postcode_Qtr!$B:$B,Inputs!$B$24)</f>
        <v>8698</v>
      </c>
      <c r="F96" s="16" t="n">
        <f aca="false">SUMIFS(VIC_Postcode_Qtr!$E:$E,VIC_Postcode_Qtr!$A:$A,A96,VIC_Postcode_Qtr!$B:$B,Inputs!$B$24)</f>
        <v>121</v>
      </c>
      <c r="G96" s="21" t="n">
        <f aca="false">IF(E96&gt;0,F96/E96*1000,"")</f>
        <v>13.9112439641297</v>
      </c>
      <c r="H96" s="16" t="n">
        <f aca="false">SUMIFS(VIC_Postcode_Qtr!$G:$G,VIC_Postcode_Qtr!$A:$A,A96,VIC_Postcode_Qtr!$B:$B,Inputs!$B$24)</f>
        <v>475</v>
      </c>
      <c r="I96" s="16" t="n">
        <f aca="false">SUMIFS(VIC_Postcode_Qtr!$H:$H,VIC_Postcode_Qtr!$A:$A,A96,VIC_Postcode_Qtr!$B:$B,Inputs!$B$24)</f>
        <v>64</v>
      </c>
      <c r="J96" s="22" t="n">
        <f aca="false">IF(H96&gt;0,I96/H96,"")</f>
        <v>0.134736842105263</v>
      </c>
      <c r="K96" s="16" t="n">
        <f aca="false">SUMIFS(VIC_Postcode_Qtr!$E:$E,VIC_Postcode_Qtr!$A:$A,A96,VIC_Postcode_Qtr!$B:$B,Inputs!$B$25)</f>
        <v>60</v>
      </c>
      <c r="L96" s="16" t="n">
        <f aca="false">SUMIFS(VIC_Postcode_Qtr!$D:$D,VIC_Postcode_Qtr!$A:$A,A96,VIC_Postcode_Qtr!$B:$B,Inputs!$B$25)</f>
        <v>8467</v>
      </c>
      <c r="M96" s="21" t="n">
        <f aca="false">IF(L96&gt;0,(F96-K96)/L96*1000,"")</f>
        <v>7.20444077004842</v>
      </c>
      <c r="N96" s="8" t="n">
        <f aca="false">IF(AND(H96&gt;=Inputs!$B$13,C96&gt;=500),1,0)</f>
        <v>1</v>
      </c>
      <c r="O96" s="8" t="s">
        <v>660</v>
      </c>
      <c r="P96" s="16" t="n">
        <f aca="false">F96-SUMIFS(VIC_Postcode_Qtr!$E:$E,VIC_Postcode_Qtr!$A:$A,A96,VIC_Postcode_Qtr!$B:$B,EDATE(Inputs!$B$24,-3))</f>
        <v>29</v>
      </c>
      <c r="Q96" s="21" t="n">
        <f aca="false">IF(E96&gt;0,P96/E96*1000,"")</f>
        <v>3.33409979305588</v>
      </c>
      <c r="R96" s="16" t="n">
        <f aca="false">SUMIFS(VIC_Postcode_Qtr!$E:$E,VIC_Postcode_Qtr!$A:$A,A96,VIC_Postcode_Qtr!$B:$B,EDATE(Inputs!$B$24,-12))-SUMIFS(VIC_Postcode_Qtr!$E:$E,VIC_Postcode_Qtr!$A:$A,A96,VIC_Postcode_Qtr!$B:$B,EDATE(Inputs!$B$24,-15))</f>
        <v>5</v>
      </c>
      <c r="S96" s="21" t="n">
        <f aca="false">IF(L96&gt;0,R96/L96*1000,"")</f>
        <v>0.590527931971182</v>
      </c>
    </row>
    <row r="97" customFormat="false" ht="15" hidden="false" customHeight="false" outlineLevel="0" collapsed="false">
      <c r="A97" s="0" t="n">
        <v>3224</v>
      </c>
      <c r="B97" s="31" t="n">
        <v>54920</v>
      </c>
      <c r="C97" s="16" t="n">
        <v>9267</v>
      </c>
      <c r="D97" s="0" t="n">
        <v>2</v>
      </c>
      <c r="E97" s="16" t="n">
        <f aca="false">SUMIFS(VIC_Postcode_Qtr!$D:$D,VIC_Postcode_Qtr!$A:$A,A97,VIC_Postcode_Qtr!$B:$B,Inputs!$B$24)</f>
        <v>14066</v>
      </c>
      <c r="F97" s="16" t="n">
        <f aca="false">SUMIFS(VIC_Postcode_Qtr!$E:$E,VIC_Postcode_Qtr!$A:$A,A97,VIC_Postcode_Qtr!$B:$B,Inputs!$B$24)</f>
        <v>150</v>
      </c>
      <c r="G97" s="21" t="n">
        <f aca="false">IF(E97&gt;0,F97/E97*1000,"")</f>
        <v>10.6640125124414</v>
      </c>
      <c r="H97" s="16" t="n">
        <f aca="false">SUMIFS(VIC_Postcode_Qtr!$G:$G,VIC_Postcode_Qtr!$A:$A,A97,VIC_Postcode_Qtr!$B:$B,Inputs!$B$24)</f>
        <v>881</v>
      </c>
      <c r="I97" s="16" t="n">
        <f aca="false">SUMIFS(VIC_Postcode_Qtr!$H:$H,VIC_Postcode_Qtr!$A:$A,A97,VIC_Postcode_Qtr!$B:$B,Inputs!$B$24)</f>
        <v>69</v>
      </c>
      <c r="J97" s="22" t="n">
        <f aca="false">IF(H97&gt;0,I97/H97,"")</f>
        <v>0.0783200908059024</v>
      </c>
      <c r="K97" s="16" t="n">
        <f aca="false">SUMIFS(VIC_Postcode_Qtr!$E:$E,VIC_Postcode_Qtr!$A:$A,A97,VIC_Postcode_Qtr!$B:$B,Inputs!$B$25)</f>
        <v>84</v>
      </c>
      <c r="L97" s="16" t="n">
        <f aca="false">SUMIFS(VIC_Postcode_Qtr!$D:$D,VIC_Postcode_Qtr!$A:$A,A97,VIC_Postcode_Qtr!$B:$B,Inputs!$B$25)</f>
        <v>13751</v>
      </c>
      <c r="M97" s="21" t="n">
        <f aca="false">IF(L97&gt;0,(F97-K97)/L97*1000,"")</f>
        <v>4.79965093447749</v>
      </c>
      <c r="N97" s="8" t="n">
        <f aca="false">IF(AND(H97&gt;=Inputs!$B$13,C97&gt;=500),1,0)</f>
        <v>1</v>
      </c>
      <c r="O97" s="8" t="s">
        <v>661</v>
      </c>
      <c r="P97" s="16" t="n">
        <f aca="false">F97-SUMIFS(VIC_Postcode_Qtr!$E:$E,VIC_Postcode_Qtr!$A:$A,A97,VIC_Postcode_Qtr!$B:$B,EDATE(Inputs!$B$24,-3))</f>
        <v>28</v>
      </c>
      <c r="Q97" s="21" t="n">
        <f aca="false">IF(E97&gt;0,P97/E97*1000,"")</f>
        <v>1.99061566898905</v>
      </c>
      <c r="R97" s="16" t="n">
        <f aca="false">SUMIFS(VIC_Postcode_Qtr!$E:$E,VIC_Postcode_Qtr!$A:$A,A97,VIC_Postcode_Qtr!$B:$B,EDATE(Inputs!$B$24,-12))-SUMIFS(VIC_Postcode_Qtr!$E:$E,VIC_Postcode_Qtr!$A:$A,A97,VIC_Postcode_Qtr!$B:$B,EDATE(Inputs!$B$24,-15))</f>
        <v>11</v>
      </c>
      <c r="S97" s="21" t="n">
        <f aca="false">IF(L97&gt;0,R97/L97*1000,"")</f>
        <v>0.799941822412915</v>
      </c>
    </row>
    <row r="98" customFormat="false" ht="15" hidden="false" customHeight="false" outlineLevel="0" collapsed="false">
      <c r="A98" s="0" t="n">
        <v>3444</v>
      </c>
      <c r="B98" s="31" t="n">
        <v>55181</v>
      </c>
      <c r="C98" s="16" t="n">
        <v>6236</v>
      </c>
      <c r="D98" s="0" t="n">
        <v>2</v>
      </c>
      <c r="E98" s="16" t="n">
        <f aca="false">SUMIFS(VIC_Postcode_Qtr!$D:$D,VIC_Postcode_Qtr!$A:$A,A98,VIC_Postcode_Qtr!$B:$B,Inputs!$B$24)</f>
        <v>11123</v>
      </c>
      <c r="F98" s="16" t="n">
        <f aca="false">SUMIFS(VIC_Postcode_Qtr!$E:$E,VIC_Postcode_Qtr!$A:$A,A98,VIC_Postcode_Qtr!$B:$B,Inputs!$B$24)</f>
        <v>219</v>
      </c>
      <c r="G98" s="21" t="n">
        <f aca="false">IF(E98&gt;0,F98/E98*1000,"")</f>
        <v>19.6889328418592</v>
      </c>
      <c r="H98" s="16" t="n">
        <f aca="false">SUMIFS(VIC_Postcode_Qtr!$G:$G,VIC_Postcode_Qtr!$A:$A,A98,VIC_Postcode_Qtr!$B:$B,Inputs!$B$24)</f>
        <v>596</v>
      </c>
      <c r="I98" s="16" t="n">
        <f aca="false">SUMIFS(VIC_Postcode_Qtr!$H:$H,VIC_Postcode_Qtr!$A:$A,A98,VIC_Postcode_Qtr!$B:$B,Inputs!$B$24)</f>
        <v>101</v>
      </c>
      <c r="J98" s="22" t="n">
        <f aca="false">IF(H98&gt;0,I98/H98,"")</f>
        <v>0.169463087248322</v>
      </c>
      <c r="K98" s="16" t="n">
        <f aca="false">SUMIFS(VIC_Postcode_Qtr!$E:$E,VIC_Postcode_Qtr!$A:$A,A98,VIC_Postcode_Qtr!$B:$B,Inputs!$B$25)</f>
        <v>108</v>
      </c>
      <c r="L98" s="16" t="n">
        <f aca="false">SUMIFS(VIC_Postcode_Qtr!$D:$D,VIC_Postcode_Qtr!$A:$A,A98,VIC_Postcode_Qtr!$B:$B,Inputs!$B$25)</f>
        <v>11036</v>
      </c>
      <c r="M98" s="21" t="n">
        <f aca="false">IF(L98&gt;0,(F98-K98)/L98*1000,"")</f>
        <v>10.0579920260964</v>
      </c>
      <c r="N98" s="8" t="n">
        <f aca="false">IF(AND(H98&gt;=Inputs!$B$13,C98&gt;=500),1,0)</f>
        <v>1</v>
      </c>
      <c r="O98" s="8" t="s">
        <v>662</v>
      </c>
      <c r="P98" s="16" t="n">
        <f aca="false">F98-SUMIFS(VIC_Postcode_Qtr!$E:$E,VIC_Postcode_Qtr!$A:$A,A98,VIC_Postcode_Qtr!$B:$B,EDATE(Inputs!$B$24,-3))</f>
        <v>57</v>
      </c>
      <c r="Q98" s="21" t="n">
        <f aca="false">IF(E98&gt;0,P98/E98*1000,"")</f>
        <v>5.12451676705925</v>
      </c>
      <c r="R98" s="16" t="n">
        <f aca="false">SUMIFS(VIC_Postcode_Qtr!$E:$E,VIC_Postcode_Qtr!$A:$A,A98,VIC_Postcode_Qtr!$B:$B,EDATE(Inputs!$B$24,-12))-SUMIFS(VIC_Postcode_Qtr!$E:$E,VIC_Postcode_Qtr!$A:$A,A98,VIC_Postcode_Qtr!$B:$B,EDATE(Inputs!$B$24,-15))</f>
        <v>5</v>
      </c>
      <c r="S98" s="21" t="n">
        <f aca="false">IF(L98&gt;0,R98/L98*1000,"")</f>
        <v>0.453062703878217</v>
      </c>
    </row>
    <row r="99" customFormat="false" ht="15" hidden="false" customHeight="false" outlineLevel="0" collapsed="false">
      <c r="A99" s="0" t="n">
        <v>3818</v>
      </c>
      <c r="B99" s="31" t="n">
        <v>55235</v>
      </c>
      <c r="C99" s="16" t="n">
        <v>10918</v>
      </c>
      <c r="D99" s="0" t="n">
        <v>2</v>
      </c>
      <c r="E99" s="16" t="n">
        <f aca="false">SUMIFS(VIC_Postcode_Qtr!$D:$D,VIC_Postcode_Qtr!$A:$A,A99,VIC_Postcode_Qtr!$B:$B,Inputs!$B$24)</f>
        <v>17875</v>
      </c>
      <c r="F99" s="16" t="n">
        <f aca="false">SUMIFS(VIC_Postcode_Qtr!$E:$E,VIC_Postcode_Qtr!$A:$A,A99,VIC_Postcode_Qtr!$B:$B,Inputs!$B$24)</f>
        <v>229</v>
      </c>
      <c r="G99" s="21" t="n">
        <f aca="false">IF(E99&gt;0,F99/E99*1000,"")</f>
        <v>12.8111888111888</v>
      </c>
      <c r="H99" s="16" t="n">
        <f aca="false">SUMIFS(VIC_Postcode_Qtr!$G:$G,VIC_Postcode_Qtr!$A:$A,A99,VIC_Postcode_Qtr!$B:$B,Inputs!$B$24)</f>
        <v>1038</v>
      </c>
      <c r="I99" s="16" t="n">
        <f aca="false">SUMIFS(VIC_Postcode_Qtr!$H:$H,VIC_Postcode_Qtr!$A:$A,A99,VIC_Postcode_Qtr!$B:$B,Inputs!$B$24)</f>
        <v>122</v>
      </c>
      <c r="J99" s="22" t="n">
        <f aca="false">IF(H99&gt;0,I99/H99,"")</f>
        <v>0.117533718689788</v>
      </c>
      <c r="K99" s="16" t="n">
        <f aca="false">SUMIFS(VIC_Postcode_Qtr!$E:$E,VIC_Postcode_Qtr!$A:$A,A99,VIC_Postcode_Qtr!$B:$B,Inputs!$B$25)</f>
        <v>114</v>
      </c>
      <c r="L99" s="16" t="n">
        <f aca="false">SUMIFS(VIC_Postcode_Qtr!$D:$D,VIC_Postcode_Qtr!$A:$A,A99,VIC_Postcode_Qtr!$B:$B,Inputs!$B$25)</f>
        <v>17519</v>
      </c>
      <c r="M99" s="21" t="n">
        <f aca="false">IF(L99&gt;0,(F99-K99)/L99*1000,"")</f>
        <v>6.56430161538901</v>
      </c>
      <c r="N99" s="8" t="n">
        <f aca="false">IF(AND(H99&gt;=Inputs!$B$13,C99&gt;=500),1,0)</f>
        <v>1</v>
      </c>
      <c r="O99" s="8" t="s">
        <v>663</v>
      </c>
      <c r="P99" s="16" t="n">
        <f aca="false">F99-SUMIFS(VIC_Postcode_Qtr!$E:$E,VIC_Postcode_Qtr!$A:$A,A99,VIC_Postcode_Qtr!$B:$B,EDATE(Inputs!$B$24,-3))</f>
        <v>61</v>
      </c>
      <c r="Q99" s="21" t="n">
        <f aca="false">IF(E99&gt;0,P99/E99*1000,"")</f>
        <v>3.41258741258741</v>
      </c>
      <c r="R99" s="16" t="n">
        <f aca="false">SUMIFS(VIC_Postcode_Qtr!$E:$E,VIC_Postcode_Qtr!$A:$A,A99,VIC_Postcode_Qtr!$B:$B,EDATE(Inputs!$B$24,-12))-SUMIFS(VIC_Postcode_Qtr!$E:$E,VIC_Postcode_Qtr!$A:$A,A99,VIC_Postcode_Qtr!$B:$B,EDATE(Inputs!$B$24,-15))</f>
        <v>10</v>
      </c>
      <c r="S99" s="21" t="n">
        <f aca="false">IF(L99&gt;0,R99/L99*1000,"")</f>
        <v>0.570808836120783</v>
      </c>
    </row>
    <row r="100" customFormat="false" ht="15" hidden="false" customHeight="false" outlineLevel="0" collapsed="false">
      <c r="A100" s="0" t="n">
        <v>3152</v>
      </c>
      <c r="B100" s="31" t="n">
        <v>55465</v>
      </c>
      <c r="C100" s="16" t="n">
        <v>22758</v>
      </c>
      <c r="D100" s="0" t="n">
        <v>2</v>
      </c>
      <c r="E100" s="16" t="n">
        <f aca="false">SUMIFS(VIC_Postcode_Qtr!$D:$D,VIC_Postcode_Qtr!$A:$A,A100,VIC_Postcode_Qtr!$B:$B,Inputs!$B$24)</f>
        <v>26266</v>
      </c>
      <c r="F100" s="16" t="n">
        <f aca="false">SUMIFS(VIC_Postcode_Qtr!$E:$E,VIC_Postcode_Qtr!$A:$A,A100,VIC_Postcode_Qtr!$B:$B,Inputs!$B$24)</f>
        <v>1077</v>
      </c>
      <c r="G100" s="21" t="n">
        <f aca="false">IF(E100&gt;0,F100/E100*1000,"")</f>
        <v>41.0035787710348</v>
      </c>
      <c r="H100" s="16" t="n">
        <f aca="false">SUMIFS(VIC_Postcode_Qtr!$G:$G,VIC_Postcode_Qtr!$A:$A,A100,VIC_Postcode_Qtr!$B:$B,Inputs!$B$24)</f>
        <v>2098</v>
      </c>
      <c r="I100" s="16" t="n">
        <f aca="false">SUMIFS(VIC_Postcode_Qtr!$H:$H,VIC_Postcode_Qtr!$A:$A,A100,VIC_Postcode_Qtr!$B:$B,Inputs!$B$24)</f>
        <v>524</v>
      </c>
      <c r="J100" s="22" t="n">
        <f aca="false">IF(H100&gt;0,I100/H100,"")</f>
        <v>0.24976167778837</v>
      </c>
      <c r="K100" s="16" t="n">
        <f aca="false">SUMIFS(VIC_Postcode_Qtr!$E:$E,VIC_Postcode_Qtr!$A:$A,A100,VIC_Postcode_Qtr!$B:$B,Inputs!$B$25)</f>
        <v>650</v>
      </c>
      <c r="L100" s="16" t="n">
        <f aca="false">SUMIFS(VIC_Postcode_Qtr!$D:$D,VIC_Postcode_Qtr!$A:$A,A100,VIC_Postcode_Qtr!$B:$B,Inputs!$B$25)</f>
        <v>25899</v>
      </c>
      <c r="M100" s="21" t="n">
        <f aca="false">IF(L100&gt;0,(F100-K100)/L100*1000,"")</f>
        <v>16.4871230549442</v>
      </c>
      <c r="N100" s="8" t="n">
        <f aca="false">IF(AND(H100&gt;=Inputs!$B$13,C100&gt;=500),1,0)</f>
        <v>1</v>
      </c>
      <c r="O100" s="8" t="s">
        <v>664</v>
      </c>
      <c r="P100" s="16" t="n">
        <f aca="false">F100-SUMIFS(VIC_Postcode_Qtr!$E:$E,VIC_Postcode_Qtr!$A:$A,A100,VIC_Postcode_Qtr!$B:$B,EDATE(Inputs!$B$24,-3))</f>
        <v>195</v>
      </c>
      <c r="Q100" s="21" t="n">
        <f aca="false">IF(E100&gt;0,P100/E100*1000,"")</f>
        <v>7.42404629559126</v>
      </c>
      <c r="R100" s="16" t="n">
        <f aca="false">SUMIFS(VIC_Postcode_Qtr!$E:$E,VIC_Postcode_Qtr!$A:$A,A100,VIC_Postcode_Qtr!$B:$B,EDATE(Inputs!$B$24,-12))-SUMIFS(VIC_Postcode_Qtr!$E:$E,VIC_Postcode_Qtr!$A:$A,A100,VIC_Postcode_Qtr!$B:$B,EDATE(Inputs!$B$24,-15))</f>
        <v>99</v>
      </c>
      <c r="S100" s="21" t="n">
        <f aca="false">IF(L100&gt;0,R100/L100*1000,"")</f>
        <v>3.82254141086528</v>
      </c>
    </row>
    <row r="101" customFormat="false" ht="15" hidden="false" customHeight="false" outlineLevel="0" collapsed="false">
      <c r="A101" s="0" t="n">
        <v>3805</v>
      </c>
      <c r="B101" s="31" t="n">
        <v>55566</v>
      </c>
      <c r="C101" s="16" t="n">
        <v>35427</v>
      </c>
      <c r="D101" s="0" t="n">
        <v>2</v>
      </c>
      <c r="E101" s="16" t="n">
        <f aca="false">SUMIFS(VIC_Postcode_Qtr!$D:$D,VIC_Postcode_Qtr!$A:$A,A101,VIC_Postcode_Qtr!$B:$B,Inputs!$B$24)</f>
        <v>45299</v>
      </c>
      <c r="F101" s="16" t="n">
        <f aca="false">SUMIFS(VIC_Postcode_Qtr!$E:$E,VIC_Postcode_Qtr!$A:$A,A101,VIC_Postcode_Qtr!$B:$B,Inputs!$B$24)</f>
        <v>883</v>
      </c>
      <c r="G101" s="21" t="n">
        <f aca="false">IF(E101&gt;0,F101/E101*1000,"")</f>
        <v>19.4927040332016</v>
      </c>
      <c r="H101" s="16" t="n">
        <f aca="false">SUMIFS(VIC_Postcode_Qtr!$G:$G,VIC_Postcode_Qtr!$A:$A,A101,VIC_Postcode_Qtr!$B:$B,Inputs!$B$24)</f>
        <v>3355</v>
      </c>
      <c r="I101" s="16" t="n">
        <f aca="false">SUMIFS(VIC_Postcode_Qtr!$H:$H,VIC_Postcode_Qtr!$A:$A,A101,VIC_Postcode_Qtr!$B:$B,Inputs!$B$24)</f>
        <v>426</v>
      </c>
      <c r="J101" s="22" t="n">
        <f aca="false">IF(H101&gt;0,I101/H101,"")</f>
        <v>0.126974664679583</v>
      </c>
      <c r="K101" s="16" t="n">
        <f aca="false">SUMIFS(VIC_Postcode_Qtr!$E:$E,VIC_Postcode_Qtr!$A:$A,A101,VIC_Postcode_Qtr!$B:$B,Inputs!$B$25)</f>
        <v>569</v>
      </c>
      <c r="L101" s="16" t="n">
        <f aca="false">SUMIFS(VIC_Postcode_Qtr!$D:$D,VIC_Postcode_Qtr!$A:$A,A101,VIC_Postcode_Qtr!$B:$B,Inputs!$B$25)</f>
        <v>44903</v>
      </c>
      <c r="M101" s="21" t="n">
        <f aca="false">IF(L101&gt;0,(F101-K101)/L101*1000,"")</f>
        <v>6.99285125715431</v>
      </c>
      <c r="N101" s="8" t="n">
        <f aca="false">IF(AND(H101&gt;=Inputs!$B$13,C101&gt;=500),1,0)</f>
        <v>1</v>
      </c>
      <c r="O101" s="8" t="s">
        <v>665</v>
      </c>
      <c r="P101" s="16" t="n">
        <f aca="false">F101-SUMIFS(VIC_Postcode_Qtr!$E:$E,VIC_Postcode_Qtr!$A:$A,A101,VIC_Postcode_Qtr!$B:$B,EDATE(Inputs!$B$24,-3))</f>
        <v>123</v>
      </c>
      <c r="Q101" s="21" t="n">
        <f aca="false">IF(E101&gt;0,P101/E101*1000,"")</f>
        <v>2.71529172829422</v>
      </c>
      <c r="R101" s="16" t="n">
        <f aca="false">SUMIFS(VIC_Postcode_Qtr!$E:$E,VIC_Postcode_Qtr!$A:$A,A101,VIC_Postcode_Qtr!$B:$B,EDATE(Inputs!$B$24,-12))-SUMIFS(VIC_Postcode_Qtr!$E:$E,VIC_Postcode_Qtr!$A:$A,A101,VIC_Postcode_Qtr!$B:$B,EDATE(Inputs!$B$24,-15))</f>
        <v>48</v>
      </c>
      <c r="S101" s="21" t="n">
        <f aca="false">IF(L101&gt;0,R101/L101*1000,"")</f>
        <v>1.0689708928134</v>
      </c>
    </row>
    <row r="102" customFormat="false" ht="15" hidden="false" customHeight="false" outlineLevel="0" collapsed="false">
      <c r="A102" s="0" t="n">
        <v>3222</v>
      </c>
      <c r="B102" s="31" t="n">
        <v>55600</v>
      </c>
      <c r="C102" s="16" t="n">
        <v>11083</v>
      </c>
      <c r="D102" s="0" t="n">
        <v>2</v>
      </c>
      <c r="E102" s="16" t="n">
        <f aca="false">SUMIFS(VIC_Postcode_Qtr!$D:$D,VIC_Postcode_Qtr!$A:$A,A102,VIC_Postcode_Qtr!$B:$B,Inputs!$B$24)</f>
        <v>16558</v>
      </c>
      <c r="F102" s="16" t="n">
        <f aca="false">SUMIFS(VIC_Postcode_Qtr!$E:$E,VIC_Postcode_Qtr!$A:$A,A102,VIC_Postcode_Qtr!$B:$B,Inputs!$B$24)</f>
        <v>237</v>
      </c>
      <c r="G102" s="21" t="n">
        <f aca="false">IF(E102&gt;0,F102/E102*1000,"")</f>
        <v>14.3133228650803</v>
      </c>
      <c r="H102" s="16" t="n">
        <f aca="false">SUMIFS(VIC_Postcode_Qtr!$G:$G,VIC_Postcode_Qtr!$A:$A,A102,VIC_Postcode_Qtr!$B:$B,Inputs!$B$24)</f>
        <v>935</v>
      </c>
      <c r="I102" s="16" t="n">
        <f aca="false">SUMIFS(VIC_Postcode_Qtr!$H:$H,VIC_Postcode_Qtr!$A:$A,A102,VIC_Postcode_Qtr!$B:$B,Inputs!$B$24)</f>
        <v>112</v>
      </c>
      <c r="J102" s="22" t="n">
        <f aca="false">IF(H102&gt;0,I102/H102,"")</f>
        <v>0.119786096256684</v>
      </c>
      <c r="K102" s="16" t="n">
        <f aca="false">SUMIFS(VIC_Postcode_Qtr!$E:$E,VIC_Postcode_Qtr!$A:$A,A102,VIC_Postcode_Qtr!$B:$B,Inputs!$B$25)</f>
        <v>128</v>
      </c>
      <c r="L102" s="16" t="n">
        <f aca="false">SUMIFS(VIC_Postcode_Qtr!$D:$D,VIC_Postcode_Qtr!$A:$A,A102,VIC_Postcode_Qtr!$B:$B,Inputs!$B$25)</f>
        <v>16486</v>
      </c>
      <c r="M102" s="21" t="n">
        <f aca="false">IF(L102&gt;0,(F102-K102)/L102*1000,"")</f>
        <v>6.61167050831008</v>
      </c>
      <c r="N102" s="8" t="n">
        <f aca="false">IF(AND(H102&gt;=Inputs!$B$13,C102&gt;=500),1,0)</f>
        <v>1</v>
      </c>
      <c r="O102" s="8" t="s">
        <v>666</v>
      </c>
      <c r="P102" s="16" t="n">
        <f aca="false">F102-SUMIFS(VIC_Postcode_Qtr!$E:$E,VIC_Postcode_Qtr!$A:$A,A102,VIC_Postcode_Qtr!$B:$B,EDATE(Inputs!$B$24,-3))</f>
        <v>42</v>
      </c>
      <c r="Q102" s="21" t="n">
        <f aca="false">IF(E102&gt;0,P102/E102*1000,"")</f>
        <v>2.53653822925474</v>
      </c>
      <c r="R102" s="16" t="n">
        <f aca="false">SUMIFS(VIC_Postcode_Qtr!$E:$E,VIC_Postcode_Qtr!$A:$A,A102,VIC_Postcode_Qtr!$B:$B,EDATE(Inputs!$B$24,-12))-SUMIFS(VIC_Postcode_Qtr!$E:$E,VIC_Postcode_Qtr!$A:$A,A102,VIC_Postcode_Qtr!$B:$B,EDATE(Inputs!$B$24,-15))</f>
        <v>21</v>
      </c>
      <c r="S102" s="21" t="n">
        <f aca="false">IF(L102&gt;0,R102/L102*1000,"")</f>
        <v>1.27380807958268</v>
      </c>
    </row>
    <row r="103" customFormat="false" ht="15" hidden="false" customHeight="false" outlineLevel="0" collapsed="false">
      <c r="A103" s="0" t="n">
        <v>3750</v>
      </c>
      <c r="B103" s="31" t="n">
        <v>55762</v>
      </c>
      <c r="C103" s="16" t="n">
        <v>18883</v>
      </c>
      <c r="D103" s="0" t="n">
        <v>2</v>
      </c>
      <c r="E103" s="16" t="n">
        <f aca="false">SUMIFS(VIC_Postcode_Qtr!$D:$D,VIC_Postcode_Qtr!$A:$A,A103,VIC_Postcode_Qtr!$B:$B,Inputs!$B$24)</f>
        <v>26302</v>
      </c>
      <c r="F103" s="16" t="n">
        <f aca="false">SUMIFS(VIC_Postcode_Qtr!$E:$E,VIC_Postcode_Qtr!$A:$A,A103,VIC_Postcode_Qtr!$B:$B,Inputs!$B$24)</f>
        <v>606</v>
      </c>
      <c r="G103" s="21" t="n">
        <f aca="false">IF(E103&gt;0,F103/E103*1000,"")</f>
        <v>23.0400729982511</v>
      </c>
      <c r="H103" s="16" t="n">
        <f aca="false">SUMIFS(VIC_Postcode_Qtr!$G:$G,VIC_Postcode_Qtr!$A:$A,A103,VIC_Postcode_Qtr!$B:$B,Inputs!$B$24)</f>
        <v>2299</v>
      </c>
      <c r="I103" s="16" t="n">
        <f aca="false">SUMIFS(VIC_Postcode_Qtr!$H:$H,VIC_Postcode_Qtr!$A:$A,A103,VIC_Postcode_Qtr!$B:$B,Inputs!$B$24)</f>
        <v>298</v>
      </c>
      <c r="J103" s="22" t="n">
        <f aca="false">IF(H103&gt;0,I103/H103,"")</f>
        <v>0.129621574597651</v>
      </c>
      <c r="K103" s="16" t="n">
        <f aca="false">SUMIFS(VIC_Postcode_Qtr!$E:$E,VIC_Postcode_Qtr!$A:$A,A103,VIC_Postcode_Qtr!$B:$B,Inputs!$B$25)</f>
        <v>334</v>
      </c>
      <c r="L103" s="16" t="n">
        <f aca="false">SUMIFS(VIC_Postcode_Qtr!$D:$D,VIC_Postcode_Qtr!$A:$A,A103,VIC_Postcode_Qtr!$B:$B,Inputs!$B$25)</f>
        <v>23211</v>
      </c>
      <c r="M103" s="21" t="n">
        <f aca="false">IF(L103&gt;0,(F103-K103)/L103*1000,"")</f>
        <v>11.7185817069493</v>
      </c>
      <c r="N103" s="8" t="n">
        <f aca="false">IF(AND(H103&gt;=Inputs!$B$13,C103&gt;=500),1,0)</f>
        <v>1</v>
      </c>
      <c r="O103" s="8" t="s">
        <v>667</v>
      </c>
      <c r="P103" s="16" t="n">
        <f aca="false">F103-SUMIFS(VIC_Postcode_Qtr!$E:$E,VIC_Postcode_Qtr!$A:$A,A103,VIC_Postcode_Qtr!$B:$B,EDATE(Inputs!$B$24,-3))</f>
        <v>117</v>
      </c>
      <c r="Q103" s="21" t="n">
        <f aca="false">IF(E103&gt;0,P103/E103*1000,"")</f>
        <v>4.44833092540491</v>
      </c>
      <c r="R103" s="16" t="n">
        <f aca="false">SUMIFS(VIC_Postcode_Qtr!$E:$E,VIC_Postcode_Qtr!$A:$A,A103,VIC_Postcode_Qtr!$B:$B,EDATE(Inputs!$B$24,-12))-SUMIFS(VIC_Postcode_Qtr!$E:$E,VIC_Postcode_Qtr!$A:$A,A103,VIC_Postcode_Qtr!$B:$B,EDATE(Inputs!$B$24,-15))</f>
        <v>43</v>
      </c>
      <c r="S103" s="21" t="n">
        <f aca="false">IF(L103&gt;0,R103/L103*1000,"")</f>
        <v>1.85256990220154</v>
      </c>
    </row>
    <row r="104" customFormat="false" ht="15" hidden="false" customHeight="false" outlineLevel="0" collapsed="false">
      <c r="A104" s="0" t="n">
        <v>3023</v>
      </c>
      <c r="B104" s="31" t="n">
        <v>55779</v>
      </c>
      <c r="C104" s="16" t="n">
        <v>37968</v>
      </c>
      <c r="D104" s="0" t="n">
        <v>2</v>
      </c>
      <c r="E104" s="16" t="n">
        <f aca="false">SUMIFS(VIC_Postcode_Qtr!$D:$D,VIC_Postcode_Qtr!$A:$A,A104,VIC_Postcode_Qtr!$B:$B,Inputs!$B$24)</f>
        <v>49843</v>
      </c>
      <c r="F104" s="16" t="n">
        <f aca="false">SUMIFS(VIC_Postcode_Qtr!$E:$E,VIC_Postcode_Qtr!$A:$A,A104,VIC_Postcode_Qtr!$B:$B,Inputs!$B$24)</f>
        <v>1088</v>
      </c>
      <c r="G104" s="21" t="n">
        <f aca="false">IF(E104&gt;0,F104/E104*1000,"")</f>
        <v>21.828541620689</v>
      </c>
      <c r="H104" s="16" t="n">
        <f aca="false">SUMIFS(VIC_Postcode_Qtr!$G:$G,VIC_Postcode_Qtr!$A:$A,A104,VIC_Postcode_Qtr!$B:$B,Inputs!$B$24)</f>
        <v>3790</v>
      </c>
      <c r="I104" s="16" t="n">
        <f aca="false">SUMIFS(VIC_Postcode_Qtr!$H:$H,VIC_Postcode_Qtr!$A:$A,A104,VIC_Postcode_Qtr!$B:$B,Inputs!$B$24)</f>
        <v>529</v>
      </c>
      <c r="J104" s="22" t="n">
        <f aca="false">IF(H104&gt;0,I104/H104,"")</f>
        <v>0.13957783641161</v>
      </c>
      <c r="K104" s="16" t="n">
        <f aca="false">SUMIFS(VIC_Postcode_Qtr!$E:$E,VIC_Postcode_Qtr!$A:$A,A104,VIC_Postcode_Qtr!$B:$B,Inputs!$B$25)</f>
        <v>647</v>
      </c>
      <c r="L104" s="16" t="n">
        <f aca="false">SUMIFS(VIC_Postcode_Qtr!$D:$D,VIC_Postcode_Qtr!$A:$A,A104,VIC_Postcode_Qtr!$B:$B,Inputs!$B$25)</f>
        <v>49465</v>
      </c>
      <c r="M104" s="21" t="n">
        <f aca="false">IF(L104&gt;0,(F104-K104)/L104*1000,"")</f>
        <v>8.9153947235419</v>
      </c>
      <c r="N104" s="8" t="n">
        <f aca="false">IF(AND(H104&gt;=Inputs!$B$13,C104&gt;=500),1,0)</f>
        <v>1</v>
      </c>
      <c r="O104" s="8" t="s">
        <v>668</v>
      </c>
      <c r="P104" s="16" t="n">
        <f aca="false">F104-SUMIFS(VIC_Postcode_Qtr!$E:$E,VIC_Postcode_Qtr!$A:$A,A104,VIC_Postcode_Qtr!$B:$B,EDATE(Inputs!$B$24,-3))</f>
        <v>197</v>
      </c>
      <c r="Q104" s="21" t="n">
        <f aca="false">IF(E104&gt;0,P104/E104*1000,"")</f>
        <v>3.95241056918725</v>
      </c>
      <c r="R104" s="16" t="n">
        <f aca="false">SUMIFS(VIC_Postcode_Qtr!$E:$E,VIC_Postcode_Qtr!$A:$A,A104,VIC_Postcode_Qtr!$B:$B,EDATE(Inputs!$B$24,-12))-SUMIFS(VIC_Postcode_Qtr!$E:$E,VIC_Postcode_Qtr!$A:$A,A104,VIC_Postcode_Qtr!$B:$B,EDATE(Inputs!$B$24,-15))</f>
        <v>87</v>
      </c>
      <c r="S104" s="21" t="n">
        <f aca="false">IF(L104&gt;0,R104/L104*1000,"")</f>
        <v>1.75881936722935</v>
      </c>
    </row>
    <row r="105" customFormat="false" ht="15" hidden="false" customHeight="false" outlineLevel="0" collapsed="false">
      <c r="A105" s="0" t="n">
        <v>3335</v>
      </c>
      <c r="B105" s="31" t="n">
        <v>55973</v>
      </c>
      <c r="C105" s="16" t="n">
        <v>10528</v>
      </c>
      <c r="D105" s="0" t="n">
        <v>2</v>
      </c>
      <c r="E105" s="16" t="n">
        <f aca="false">SUMIFS(VIC_Postcode_Qtr!$D:$D,VIC_Postcode_Qtr!$A:$A,A105,VIC_Postcode_Qtr!$B:$B,Inputs!$B$24)</f>
        <v>14422</v>
      </c>
      <c r="F105" s="16" t="n">
        <f aca="false">SUMIFS(VIC_Postcode_Qtr!$E:$E,VIC_Postcode_Qtr!$A:$A,A105,VIC_Postcode_Qtr!$B:$B,Inputs!$B$24)</f>
        <v>404</v>
      </c>
      <c r="G105" s="21" t="n">
        <f aca="false">IF(E105&gt;0,F105/E105*1000,"")</f>
        <v>28.012758285952</v>
      </c>
      <c r="H105" s="16" t="n">
        <f aca="false">SUMIFS(VIC_Postcode_Qtr!$G:$G,VIC_Postcode_Qtr!$A:$A,A105,VIC_Postcode_Qtr!$B:$B,Inputs!$B$24)</f>
        <v>1235</v>
      </c>
      <c r="I105" s="16" t="n">
        <f aca="false">SUMIFS(VIC_Postcode_Qtr!$H:$H,VIC_Postcode_Qtr!$A:$A,A105,VIC_Postcode_Qtr!$B:$B,Inputs!$B$24)</f>
        <v>214</v>
      </c>
      <c r="J105" s="22" t="n">
        <f aca="false">IF(H105&gt;0,I105/H105,"")</f>
        <v>0.173279352226721</v>
      </c>
      <c r="K105" s="16" t="n">
        <f aca="false">SUMIFS(VIC_Postcode_Qtr!$E:$E,VIC_Postcode_Qtr!$A:$A,A105,VIC_Postcode_Qtr!$B:$B,Inputs!$B$25)</f>
        <v>199</v>
      </c>
      <c r="L105" s="16" t="n">
        <f aca="false">SUMIFS(VIC_Postcode_Qtr!$D:$D,VIC_Postcode_Qtr!$A:$A,A105,VIC_Postcode_Qtr!$B:$B,Inputs!$B$25)</f>
        <v>12974</v>
      </c>
      <c r="M105" s="21" t="n">
        <f aca="false">IF(L105&gt;0,(F105-K105)/L105*1000,"")</f>
        <v>15.800832434099</v>
      </c>
      <c r="N105" s="8" t="n">
        <f aca="false">IF(AND(H105&gt;=Inputs!$B$13,C105&gt;=500),1,0)</f>
        <v>1</v>
      </c>
      <c r="O105" s="8" t="s">
        <v>669</v>
      </c>
      <c r="P105" s="16" t="n">
        <f aca="false">F105-SUMIFS(VIC_Postcode_Qtr!$E:$E,VIC_Postcode_Qtr!$A:$A,A105,VIC_Postcode_Qtr!$B:$B,EDATE(Inputs!$B$24,-3))</f>
        <v>99</v>
      </c>
      <c r="Q105" s="21" t="n">
        <f aca="false">IF(E105&gt;0,P105/E105*1000,"")</f>
        <v>6.86451255027042</v>
      </c>
      <c r="R105" s="16" t="n">
        <f aca="false">SUMIFS(VIC_Postcode_Qtr!$E:$E,VIC_Postcode_Qtr!$A:$A,A105,VIC_Postcode_Qtr!$B:$B,EDATE(Inputs!$B$24,-12))-SUMIFS(VIC_Postcode_Qtr!$E:$E,VIC_Postcode_Qtr!$A:$A,A105,VIC_Postcode_Qtr!$B:$B,EDATE(Inputs!$B$24,-15))</f>
        <v>30</v>
      </c>
      <c r="S105" s="21" t="n">
        <f aca="false">IF(L105&gt;0,R105/L105*1000,"")</f>
        <v>2.31231694157546</v>
      </c>
    </row>
    <row r="106" customFormat="false" ht="15" hidden="false" customHeight="false" outlineLevel="0" collapsed="false">
      <c r="A106" s="0" t="n">
        <v>3820</v>
      </c>
      <c r="B106" s="31" t="n">
        <v>55987</v>
      </c>
      <c r="C106" s="16" t="n">
        <v>13031</v>
      </c>
      <c r="D106" s="0" t="n">
        <v>2</v>
      </c>
      <c r="E106" s="16" t="n">
        <f aca="false">SUMIFS(VIC_Postcode_Qtr!$D:$D,VIC_Postcode_Qtr!$A:$A,A106,VIC_Postcode_Qtr!$B:$B,Inputs!$B$24)</f>
        <v>20875</v>
      </c>
      <c r="F106" s="16" t="n">
        <f aca="false">SUMIFS(VIC_Postcode_Qtr!$E:$E,VIC_Postcode_Qtr!$A:$A,A106,VIC_Postcode_Qtr!$B:$B,Inputs!$B$24)</f>
        <v>311</v>
      </c>
      <c r="G106" s="21" t="n">
        <f aca="false">IF(E106&gt;0,F106/E106*1000,"")</f>
        <v>14.8982035928144</v>
      </c>
      <c r="H106" s="16" t="n">
        <f aca="false">SUMIFS(VIC_Postcode_Qtr!$G:$G,VIC_Postcode_Qtr!$A:$A,A106,VIC_Postcode_Qtr!$B:$B,Inputs!$B$24)</f>
        <v>1522</v>
      </c>
      <c r="I106" s="16" t="n">
        <f aca="false">SUMIFS(VIC_Postcode_Qtr!$H:$H,VIC_Postcode_Qtr!$A:$A,A106,VIC_Postcode_Qtr!$B:$B,Inputs!$B$24)</f>
        <v>157</v>
      </c>
      <c r="J106" s="22" t="n">
        <f aca="false">IF(H106&gt;0,I106/H106,"")</f>
        <v>0.103153745072273</v>
      </c>
      <c r="K106" s="16" t="n">
        <f aca="false">SUMIFS(VIC_Postcode_Qtr!$E:$E,VIC_Postcode_Qtr!$A:$A,A106,VIC_Postcode_Qtr!$B:$B,Inputs!$B$25)</f>
        <v>173</v>
      </c>
      <c r="L106" s="16" t="n">
        <f aca="false">SUMIFS(VIC_Postcode_Qtr!$D:$D,VIC_Postcode_Qtr!$A:$A,A106,VIC_Postcode_Qtr!$B:$B,Inputs!$B$25)</f>
        <v>20161</v>
      </c>
      <c r="M106" s="21" t="n">
        <f aca="false">IF(L106&gt;0,(F106-K106)/L106*1000,"")</f>
        <v>6.84489856653936</v>
      </c>
      <c r="N106" s="8" t="n">
        <f aca="false">IF(AND(H106&gt;=Inputs!$B$13,C106&gt;=500),1,0)</f>
        <v>1</v>
      </c>
      <c r="O106" s="8" t="s">
        <v>670</v>
      </c>
      <c r="P106" s="16" t="n">
        <f aca="false">F106-SUMIFS(VIC_Postcode_Qtr!$E:$E,VIC_Postcode_Qtr!$A:$A,A106,VIC_Postcode_Qtr!$B:$B,EDATE(Inputs!$B$24,-3))</f>
        <v>75</v>
      </c>
      <c r="Q106" s="21" t="n">
        <f aca="false">IF(E106&gt;0,P106/E106*1000,"")</f>
        <v>3.59281437125749</v>
      </c>
      <c r="R106" s="16" t="n">
        <f aca="false">SUMIFS(VIC_Postcode_Qtr!$E:$E,VIC_Postcode_Qtr!$A:$A,A106,VIC_Postcode_Qtr!$B:$B,EDATE(Inputs!$B$24,-12))-SUMIFS(VIC_Postcode_Qtr!$E:$E,VIC_Postcode_Qtr!$A:$A,A106,VIC_Postcode_Qtr!$B:$B,EDATE(Inputs!$B$24,-15))</f>
        <v>21</v>
      </c>
      <c r="S106" s="21" t="n">
        <f aca="false">IF(L106&gt;0,R106/L106*1000,"")</f>
        <v>1.04161499925599</v>
      </c>
    </row>
    <row r="107" customFormat="false" ht="15" hidden="false" customHeight="false" outlineLevel="0" collapsed="false">
      <c r="A107" s="0" t="n">
        <v>3107</v>
      </c>
      <c r="B107" s="31" t="n">
        <v>56225</v>
      </c>
      <c r="C107" s="16" t="n">
        <v>9055</v>
      </c>
      <c r="D107" s="0" t="n">
        <v>2</v>
      </c>
      <c r="E107" s="16" t="n">
        <f aca="false">SUMIFS(VIC_Postcode_Qtr!$D:$D,VIC_Postcode_Qtr!$A:$A,A107,VIC_Postcode_Qtr!$B:$B,Inputs!$B$24)</f>
        <v>10337</v>
      </c>
      <c r="F107" s="16" t="n">
        <f aca="false">SUMIFS(VIC_Postcode_Qtr!$E:$E,VIC_Postcode_Qtr!$A:$A,A107,VIC_Postcode_Qtr!$B:$B,Inputs!$B$24)</f>
        <v>434</v>
      </c>
      <c r="G107" s="21" t="n">
        <f aca="false">IF(E107&gt;0,F107/E107*1000,"")</f>
        <v>41.9851020605592</v>
      </c>
      <c r="H107" s="16" t="n">
        <f aca="false">SUMIFS(VIC_Postcode_Qtr!$G:$G,VIC_Postcode_Qtr!$A:$A,A107,VIC_Postcode_Qtr!$B:$B,Inputs!$B$24)</f>
        <v>746</v>
      </c>
      <c r="I107" s="16" t="n">
        <f aca="false">SUMIFS(VIC_Postcode_Qtr!$H:$H,VIC_Postcode_Qtr!$A:$A,A107,VIC_Postcode_Qtr!$B:$B,Inputs!$B$24)</f>
        <v>201</v>
      </c>
      <c r="J107" s="22" t="n">
        <f aca="false">IF(H107&gt;0,I107/H107,"")</f>
        <v>0.269436997319035</v>
      </c>
      <c r="K107" s="16" t="n">
        <f aca="false">SUMIFS(VIC_Postcode_Qtr!$E:$E,VIC_Postcode_Qtr!$A:$A,A107,VIC_Postcode_Qtr!$B:$B,Inputs!$B$25)</f>
        <v>249</v>
      </c>
      <c r="L107" s="16" t="n">
        <f aca="false">SUMIFS(VIC_Postcode_Qtr!$D:$D,VIC_Postcode_Qtr!$A:$A,A107,VIC_Postcode_Qtr!$B:$B,Inputs!$B$25)</f>
        <v>10175</v>
      </c>
      <c r="M107" s="21" t="n">
        <f aca="false">IF(L107&gt;0,(F107-K107)/L107*1000,"")</f>
        <v>18.1818181818182</v>
      </c>
      <c r="N107" s="8" t="n">
        <f aca="false">IF(AND(H107&gt;=Inputs!$B$13,C107&gt;=500),1,0)</f>
        <v>1</v>
      </c>
      <c r="O107" s="8" t="s">
        <v>671</v>
      </c>
      <c r="P107" s="16" t="n">
        <f aca="false">F107-SUMIFS(VIC_Postcode_Qtr!$E:$E,VIC_Postcode_Qtr!$A:$A,A107,VIC_Postcode_Qtr!$B:$B,EDATE(Inputs!$B$24,-3))</f>
        <v>82</v>
      </c>
      <c r="Q107" s="21" t="n">
        <f aca="false">IF(E107&gt;0,P107/E107*1000,"")</f>
        <v>7.93266905291671</v>
      </c>
      <c r="R107" s="16" t="n">
        <f aca="false">SUMIFS(VIC_Postcode_Qtr!$E:$E,VIC_Postcode_Qtr!$A:$A,A107,VIC_Postcode_Qtr!$B:$B,EDATE(Inputs!$B$24,-12))-SUMIFS(VIC_Postcode_Qtr!$E:$E,VIC_Postcode_Qtr!$A:$A,A107,VIC_Postcode_Qtr!$B:$B,EDATE(Inputs!$B$24,-15))</f>
        <v>35</v>
      </c>
      <c r="S107" s="21" t="n">
        <f aca="false">IF(L107&gt;0,R107/L107*1000,"")</f>
        <v>3.43980343980344</v>
      </c>
    </row>
    <row r="108" customFormat="false" ht="15" hidden="false" customHeight="false" outlineLevel="0" collapsed="false">
      <c r="A108" s="0" t="n">
        <v>3631</v>
      </c>
      <c r="B108" s="31" t="n">
        <v>56726</v>
      </c>
      <c r="C108" s="16" t="n">
        <v>9686</v>
      </c>
      <c r="D108" s="0" t="n">
        <v>2</v>
      </c>
      <c r="E108" s="16" t="n">
        <f aca="false">SUMIFS(VIC_Postcode_Qtr!$D:$D,VIC_Postcode_Qtr!$A:$A,A108,VIC_Postcode_Qtr!$B:$B,Inputs!$B$24)</f>
        <v>16824</v>
      </c>
      <c r="F108" s="16" t="n">
        <f aca="false">SUMIFS(VIC_Postcode_Qtr!$E:$E,VIC_Postcode_Qtr!$A:$A,A108,VIC_Postcode_Qtr!$B:$B,Inputs!$B$24)</f>
        <v>122</v>
      </c>
      <c r="G108" s="21" t="n">
        <f aca="false">IF(E108&gt;0,F108/E108*1000,"")</f>
        <v>7.25154541131717</v>
      </c>
      <c r="H108" s="16" t="n">
        <f aca="false">SUMIFS(VIC_Postcode_Qtr!$G:$G,VIC_Postcode_Qtr!$A:$A,A108,VIC_Postcode_Qtr!$B:$B,Inputs!$B$24)</f>
        <v>1156</v>
      </c>
      <c r="I108" s="16" t="n">
        <f aca="false">SUMIFS(VIC_Postcode_Qtr!$H:$H,VIC_Postcode_Qtr!$A:$A,A108,VIC_Postcode_Qtr!$B:$B,Inputs!$B$24)</f>
        <v>54</v>
      </c>
      <c r="J108" s="22" t="n">
        <f aca="false">IF(H108&gt;0,I108/H108,"")</f>
        <v>0.0467128027681661</v>
      </c>
      <c r="K108" s="16" t="n">
        <f aca="false">SUMIFS(VIC_Postcode_Qtr!$E:$E,VIC_Postcode_Qtr!$A:$A,A108,VIC_Postcode_Qtr!$B:$B,Inputs!$B$25)</f>
        <v>79</v>
      </c>
      <c r="L108" s="16" t="n">
        <f aca="false">SUMIFS(VIC_Postcode_Qtr!$D:$D,VIC_Postcode_Qtr!$A:$A,A108,VIC_Postcode_Qtr!$B:$B,Inputs!$B$25)</f>
        <v>16260</v>
      </c>
      <c r="M108" s="21" t="n">
        <f aca="false">IF(L108&gt;0,(F108-K108)/L108*1000,"")</f>
        <v>2.64452644526445</v>
      </c>
      <c r="N108" s="8" t="n">
        <f aca="false">IF(AND(H108&gt;=Inputs!$B$13,C108&gt;=500),1,0)</f>
        <v>1</v>
      </c>
      <c r="O108" s="8" t="s">
        <v>672</v>
      </c>
      <c r="P108" s="16" t="n">
        <f aca="false">F108-SUMIFS(VIC_Postcode_Qtr!$E:$E,VIC_Postcode_Qtr!$A:$A,A108,VIC_Postcode_Qtr!$B:$B,EDATE(Inputs!$B$24,-3))</f>
        <v>24</v>
      </c>
      <c r="Q108" s="21" t="n">
        <f aca="false">IF(E108&gt;0,P108/E108*1000,"")</f>
        <v>1.4265335235378</v>
      </c>
      <c r="R108" s="16" t="n">
        <f aca="false">SUMIFS(VIC_Postcode_Qtr!$E:$E,VIC_Postcode_Qtr!$A:$A,A108,VIC_Postcode_Qtr!$B:$B,EDATE(Inputs!$B$24,-12))-SUMIFS(VIC_Postcode_Qtr!$E:$E,VIC_Postcode_Qtr!$A:$A,A108,VIC_Postcode_Qtr!$B:$B,EDATE(Inputs!$B$24,-15))</f>
        <v>5</v>
      </c>
      <c r="S108" s="21" t="n">
        <f aca="false">IF(L108&gt;0,R108/L108*1000,"")</f>
        <v>0.30750307503075</v>
      </c>
    </row>
    <row r="109" customFormat="false" ht="15" hidden="false" customHeight="false" outlineLevel="0" collapsed="false">
      <c r="A109" s="0" t="n">
        <v>3810</v>
      </c>
      <c r="B109" s="31" t="n">
        <v>56838</v>
      </c>
      <c r="C109" s="16" t="n">
        <v>34588</v>
      </c>
      <c r="D109" s="0" t="n">
        <v>2</v>
      </c>
      <c r="E109" s="16" t="n">
        <f aca="false">SUMIFS(VIC_Postcode_Qtr!$D:$D,VIC_Postcode_Qtr!$A:$A,A109,VIC_Postcode_Qtr!$B:$B,Inputs!$B$24)</f>
        <v>48690</v>
      </c>
      <c r="F109" s="16" t="n">
        <f aca="false">SUMIFS(VIC_Postcode_Qtr!$E:$E,VIC_Postcode_Qtr!$A:$A,A109,VIC_Postcode_Qtr!$B:$B,Inputs!$B$24)</f>
        <v>725</v>
      </c>
      <c r="G109" s="21" t="n">
        <f aca="false">IF(E109&gt;0,F109/E109*1000,"")</f>
        <v>14.8901211747792</v>
      </c>
      <c r="H109" s="16" t="n">
        <f aca="false">SUMIFS(VIC_Postcode_Qtr!$G:$G,VIC_Postcode_Qtr!$A:$A,A109,VIC_Postcode_Qtr!$B:$B,Inputs!$B$24)</f>
        <v>3584</v>
      </c>
      <c r="I109" s="16" t="n">
        <f aca="false">SUMIFS(VIC_Postcode_Qtr!$H:$H,VIC_Postcode_Qtr!$A:$A,A109,VIC_Postcode_Qtr!$B:$B,Inputs!$B$24)</f>
        <v>333</v>
      </c>
      <c r="J109" s="22" t="n">
        <f aca="false">IF(H109&gt;0,I109/H109,"")</f>
        <v>0.0929129464285714</v>
      </c>
      <c r="K109" s="16" t="n">
        <f aca="false">SUMIFS(VIC_Postcode_Qtr!$E:$E,VIC_Postcode_Qtr!$A:$A,A109,VIC_Postcode_Qtr!$B:$B,Inputs!$B$25)</f>
        <v>426</v>
      </c>
      <c r="L109" s="16" t="n">
        <f aca="false">SUMIFS(VIC_Postcode_Qtr!$D:$D,VIC_Postcode_Qtr!$A:$A,A109,VIC_Postcode_Qtr!$B:$B,Inputs!$B$25)</f>
        <v>47394</v>
      </c>
      <c r="M109" s="21" t="n">
        <f aca="false">IF(L109&gt;0,(F109-K109)/L109*1000,"")</f>
        <v>6.30881546187281</v>
      </c>
      <c r="N109" s="8" t="n">
        <f aca="false">IF(AND(H109&gt;=Inputs!$B$13,C109&gt;=500),1,0)</f>
        <v>1</v>
      </c>
      <c r="O109" s="8" t="s">
        <v>673</v>
      </c>
      <c r="P109" s="16" t="n">
        <f aca="false">F109-SUMIFS(VIC_Postcode_Qtr!$E:$E,VIC_Postcode_Qtr!$A:$A,A109,VIC_Postcode_Qtr!$B:$B,EDATE(Inputs!$B$24,-3))</f>
        <v>133</v>
      </c>
      <c r="Q109" s="21" t="n">
        <f aca="false">IF(E109&gt;0,P109/E109*1000,"")</f>
        <v>2.73156705689053</v>
      </c>
      <c r="R109" s="16" t="n">
        <f aca="false">SUMIFS(VIC_Postcode_Qtr!$E:$E,VIC_Postcode_Qtr!$A:$A,A109,VIC_Postcode_Qtr!$B:$B,EDATE(Inputs!$B$24,-12))-SUMIFS(VIC_Postcode_Qtr!$E:$E,VIC_Postcode_Qtr!$A:$A,A109,VIC_Postcode_Qtr!$B:$B,EDATE(Inputs!$B$24,-15))</f>
        <v>47</v>
      </c>
      <c r="S109" s="21" t="n">
        <f aca="false">IF(L109&gt;0,R109/L109*1000,"")</f>
        <v>0.991686711398067</v>
      </c>
    </row>
    <row r="110" customFormat="false" ht="15" hidden="false" customHeight="false" outlineLevel="0" collapsed="false">
      <c r="A110" s="0" t="n">
        <v>3131</v>
      </c>
      <c r="B110" s="31" t="n">
        <v>56969</v>
      </c>
      <c r="C110" s="16" t="n">
        <v>14856</v>
      </c>
      <c r="D110" s="0" t="n">
        <v>2</v>
      </c>
      <c r="E110" s="16" t="n">
        <f aca="false">SUMIFS(VIC_Postcode_Qtr!$D:$D,VIC_Postcode_Qtr!$A:$A,A110,VIC_Postcode_Qtr!$B:$B,Inputs!$B$24)</f>
        <v>18839</v>
      </c>
      <c r="F110" s="16" t="n">
        <f aca="false">SUMIFS(VIC_Postcode_Qtr!$E:$E,VIC_Postcode_Qtr!$A:$A,A110,VIC_Postcode_Qtr!$B:$B,Inputs!$B$24)</f>
        <v>1069</v>
      </c>
      <c r="G110" s="21" t="n">
        <f aca="false">IF(E110&gt;0,F110/E110*1000,"")</f>
        <v>56.7439885344233</v>
      </c>
      <c r="H110" s="16" t="n">
        <f aca="false">SUMIFS(VIC_Postcode_Qtr!$G:$G,VIC_Postcode_Qtr!$A:$A,A110,VIC_Postcode_Qtr!$B:$B,Inputs!$B$24)</f>
        <v>1725</v>
      </c>
      <c r="I110" s="16" t="n">
        <f aca="false">SUMIFS(VIC_Postcode_Qtr!$H:$H,VIC_Postcode_Qtr!$A:$A,A110,VIC_Postcode_Qtr!$B:$B,Inputs!$B$24)</f>
        <v>512</v>
      </c>
      <c r="J110" s="22" t="n">
        <f aca="false">IF(H110&gt;0,I110/H110,"")</f>
        <v>0.296811594202899</v>
      </c>
      <c r="K110" s="16" t="n">
        <f aca="false">SUMIFS(VIC_Postcode_Qtr!$E:$E,VIC_Postcode_Qtr!$A:$A,A110,VIC_Postcode_Qtr!$B:$B,Inputs!$B$25)</f>
        <v>506</v>
      </c>
      <c r="L110" s="16" t="n">
        <f aca="false">SUMIFS(VIC_Postcode_Qtr!$D:$D,VIC_Postcode_Qtr!$A:$A,A110,VIC_Postcode_Qtr!$B:$B,Inputs!$B$25)</f>
        <v>17994</v>
      </c>
      <c r="M110" s="21" t="n">
        <f aca="false">IF(L110&gt;0,(F110-K110)/L110*1000,"")</f>
        <v>31.2882071801712</v>
      </c>
      <c r="N110" s="8" t="n">
        <f aca="false">IF(AND(H110&gt;=Inputs!$B$13,C110&gt;=500),1,0)</f>
        <v>1</v>
      </c>
      <c r="O110" s="8" t="s">
        <v>674</v>
      </c>
      <c r="P110" s="16" t="n">
        <f aca="false">F110-SUMIFS(VIC_Postcode_Qtr!$E:$E,VIC_Postcode_Qtr!$A:$A,A110,VIC_Postcode_Qtr!$B:$B,EDATE(Inputs!$B$24,-3))</f>
        <v>105</v>
      </c>
      <c r="Q110" s="21" t="n">
        <f aca="false">IF(E110&gt;0,P110/E110*1000,"")</f>
        <v>5.57354424332502</v>
      </c>
      <c r="R110" s="16" t="n">
        <f aca="false">SUMIFS(VIC_Postcode_Qtr!$E:$E,VIC_Postcode_Qtr!$A:$A,A110,VIC_Postcode_Qtr!$B:$B,EDATE(Inputs!$B$24,-12))-SUMIFS(VIC_Postcode_Qtr!$E:$E,VIC_Postcode_Qtr!$A:$A,A110,VIC_Postcode_Qtr!$B:$B,EDATE(Inputs!$B$24,-15))</f>
        <v>43</v>
      </c>
      <c r="S110" s="21" t="n">
        <f aca="false">IF(L110&gt;0,R110/L110*1000,"")</f>
        <v>2.38968545070579</v>
      </c>
    </row>
    <row r="111" customFormat="false" ht="15" hidden="false" customHeight="false" outlineLevel="0" collapsed="false">
      <c r="A111" s="0" t="n">
        <v>3104</v>
      </c>
      <c r="B111" s="31" t="n">
        <v>57008</v>
      </c>
      <c r="C111" s="16" t="n">
        <v>14369</v>
      </c>
      <c r="D111" s="0" t="n">
        <v>3</v>
      </c>
      <c r="E111" s="16" t="n">
        <f aca="false">SUMIFS(VIC_Postcode_Qtr!$D:$D,VIC_Postcode_Qtr!$A:$A,A111,VIC_Postcode_Qtr!$B:$B,Inputs!$B$24)</f>
        <v>15019</v>
      </c>
      <c r="F111" s="16" t="n">
        <f aca="false">SUMIFS(VIC_Postcode_Qtr!$E:$E,VIC_Postcode_Qtr!$A:$A,A111,VIC_Postcode_Qtr!$B:$B,Inputs!$B$24)</f>
        <v>951</v>
      </c>
      <c r="G111" s="21" t="n">
        <f aca="false">IF(E111&gt;0,F111/E111*1000,"")</f>
        <v>63.3197949264265</v>
      </c>
      <c r="H111" s="16" t="n">
        <f aca="false">SUMIFS(VIC_Postcode_Qtr!$G:$G,VIC_Postcode_Qtr!$A:$A,A111,VIC_Postcode_Qtr!$B:$B,Inputs!$B$24)</f>
        <v>1320</v>
      </c>
      <c r="I111" s="16" t="n">
        <f aca="false">SUMIFS(VIC_Postcode_Qtr!$H:$H,VIC_Postcode_Qtr!$A:$A,A111,VIC_Postcode_Qtr!$B:$B,Inputs!$B$24)</f>
        <v>446</v>
      </c>
      <c r="J111" s="22" t="n">
        <f aca="false">IF(H111&gt;0,I111/H111,"")</f>
        <v>0.337878787878788</v>
      </c>
      <c r="K111" s="16" t="n">
        <f aca="false">SUMIFS(VIC_Postcode_Qtr!$E:$E,VIC_Postcode_Qtr!$A:$A,A111,VIC_Postcode_Qtr!$B:$B,Inputs!$B$25)</f>
        <v>593</v>
      </c>
      <c r="L111" s="16" t="n">
        <f aca="false">SUMIFS(VIC_Postcode_Qtr!$D:$D,VIC_Postcode_Qtr!$A:$A,A111,VIC_Postcode_Qtr!$B:$B,Inputs!$B$25)</f>
        <v>15241</v>
      </c>
      <c r="M111" s="21" t="n">
        <f aca="false">IF(L111&gt;0,(F111-K111)/L111*1000,"")</f>
        <v>23.4892723574569</v>
      </c>
      <c r="N111" s="8" t="n">
        <f aca="false">IF(AND(H111&gt;=Inputs!$B$13,C111&gt;=500),1,0)</f>
        <v>1</v>
      </c>
      <c r="O111" s="8" t="s">
        <v>675</v>
      </c>
      <c r="P111" s="16" t="n">
        <f aca="false">F111-SUMIFS(VIC_Postcode_Qtr!$E:$E,VIC_Postcode_Qtr!$A:$A,A111,VIC_Postcode_Qtr!$B:$B,EDATE(Inputs!$B$24,-3))</f>
        <v>158</v>
      </c>
      <c r="Q111" s="21" t="n">
        <f aca="false">IF(E111&gt;0,P111/E111*1000,"")</f>
        <v>10.5200079898795</v>
      </c>
      <c r="R111" s="16" t="n">
        <f aca="false">SUMIFS(VIC_Postcode_Qtr!$E:$E,VIC_Postcode_Qtr!$A:$A,A111,VIC_Postcode_Qtr!$B:$B,EDATE(Inputs!$B$24,-12))-SUMIFS(VIC_Postcode_Qtr!$E:$E,VIC_Postcode_Qtr!$A:$A,A111,VIC_Postcode_Qtr!$B:$B,EDATE(Inputs!$B$24,-15))</f>
        <v>63</v>
      </c>
      <c r="S111" s="21" t="n">
        <f aca="false">IF(L111&gt;0,R111/L111*1000,"")</f>
        <v>4.13358703497146</v>
      </c>
    </row>
    <row r="112" customFormat="false" ht="15" hidden="false" customHeight="false" outlineLevel="0" collapsed="false">
      <c r="A112" s="0" t="n">
        <v>3180</v>
      </c>
      <c r="B112" s="31" t="n">
        <v>57029</v>
      </c>
      <c r="C112" s="16" t="n">
        <v>5071</v>
      </c>
      <c r="D112" s="0" t="n">
        <v>3</v>
      </c>
      <c r="E112" s="16" t="n">
        <f aca="false">SUMIFS(VIC_Postcode_Qtr!$D:$D,VIC_Postcode_Qtr!$A:$A,A112,VIC_Postcode_Qtr!$B:$B,Inputs!$B$24)</f>
        <v>7856</v>
      </c>
      <c r="F112" s="16" t="n">
        <f aca="false">SUMIFS(VIC_Postcode_Qtr!$E:$E,VIC_Postcode_Qtr!$A:$A,A112,VIC_Postcode_Qtr!$B:$B,Inputs!$B$24)</f>
        <v>211</v>
      </c>
      <c r="G112" s="21" t="n">
        <f aca="false">IF(E112&gt;0,F112/E112*1000,"")</f>
        <v>26.8584521384929</v>
      </c>
      <c r="H112" s="16" t="n">
        <f aca="false">SUMIFS(VIC_Postcode_Qtr!$G:$G,VIC_Postcode_Qtr!$A:$A,A112,VIC_Postcode_Qtr!$B:$B,Inputs!$B$24)</f>
        <v>560</v>
      </c>
      <c r="I112" s="16" t="n">
        <f aca="false">SUMIFS(VIC_Postcode_Qtr!$H:$H,VIC_Postcode_Qtr!$A:$A,A112,VIC_Postcode_Qtr!$B:$B,Inputs!$B$24)</f>
        <v>103</v>
      </c>
      <c r="J112" s="22" t="n">
        <f aca="false">IF(H112&gt;0,I112/H112,"")</f>
        <v>0.183928571428571</v>
      </c>
      <c r="K112" s="16" t="n">
        <f aca="false">SUMIFS(VIC_Postcode_Qtr!$E:$E,VIC_Postcode_Qtr!$A:$A,A112,VIC_Postcode_Qtr!$B:$B,Inputs!$B$25)</f>
        <v>123</v>
      </c>
      <c r="L112" s="16" t="n">
        <f aca="false">SUMIFS(VIC_Postcode_Qtr!$D:$D,VIC_Postcode_Qtr!$A:$A,A112,VIC_Postcode_Qtr!$B:$B,Inputs!$B$25)</f>
        <v>7793</v>
      </c>
      <c r="M112" s="21" t="n">
        <f aca="false">IF(L112&gt;0,(F112-K112)/L112*1000,"")</f>
        <v>11.2921852944951</v>
      </c>
      <c r="N112" s="8" t="n">
        <f aca="false">IF(AND(H112&gt;=Inputs!$B$13,C112&gt;=500),1,0)</f>
        <v>1</v>
      </c>
      <c r="O112" s="8" t="s">
        <v>676</v>
      </c>
      <c r="P112" s="16" t="n">
        <f aca="false">F112-SUMIFS(VIC_Postcode_Qtr!$E:$E,VIC_Postcode_Qtr!$A:$A,A112,VIC_Postcode_Qtr!$B:$B,EDATE(Inputs!$B$24,-3))</f>
        <v>48</v>
      </c>
      <c r="Q112" s="21" t="n">
        <f aca="false">IF(E112&gt;0,P112/E112*1000,"")</f>
        <v>6.10997963340122</v>
      </c>
      <c r="R112" s="16" t="n">
        <f aca="false">SUMIFS(VIC_Postcode_Qtr!$E:$E,VIC_Postcode_Qtr!$A:$A,A112,VIC_Postcode_Qtr!$B:$B,EDATE(Inputs!$B$24,-12))-SUMIFS(VIC_Postcode_Qtr!$E:$E,VIC_Postcode_Qtr!$A:$A,A112,VIC_Postcode_Qtr!$B:$B,EDATE(Inputs!$B$24,-15))</f>
        <v>7</v>
      </c>
      <c r="S112" s="21" t="n">
        <f aca="false">IF(L112&gt;0,R112/L112*1000,"")</f>
        <v>0.898242012062107</v>
      </c>
    </row>
    <row r="113" customFormat="false" ht="15" hidden="false" customHeight="false" outlineLevel="0" collapsed="false">
      <c r="A113" s="0" t="n">
        <v>3352</v>
      </c>
      <c r="B113" s="31" t="n">
        <v>57054</v>
      </c>
      <c r="C113" s="16" t="n">
        <v>12063</v>
      </c>
      <c r="D113" s="0" t="n">
        <v>3</v>
      </c>
      <c r="E113" s="16" t="n">
        <f aca="false">SUMIFS(VIC_Postcode_Qtr!$D:$D,VIC_Postcode_Qtr!$A:$A,A113,VIC_Postcode_Qtr!$B:$B,Inputs!$B$24)</f>
        <v>23578</v>
      </c>
      <c r="F113" s="16" t="n">
        <f aca="false">SUMIFS(VIC_Postcode_Qtr!$E:$E,VIC_Postcode_Qtr!$A:$A,A113,VIC_Postcode_Qtr!$B:$B,Inputs!$B$24)</f>
        <v>204</v>
      </c>
      <c r="G113" s="21" t="n">
        <f aca="false">IF(E113&gt;0,F113/E113*1000,"")</f>
        <v>8.65213334464331</v>
      </c>
      <c r="H113" s="16" t="n">
        <f aca="false">SUMIFS(VIC_Postcode_Qtr!$G:$G,VIC_Postcode_Qtr!$A:$A,A113,VIC_Postcode_Qtr!$B:$B,Inputs!$B$24)</f>
        <v>1078</v>
      </c>
      <c r="I113" s="16" t="n">
        <f aca="false">SUMIFS(VIC_Postcode_Qtr!$H:$H,VIC_Postcode_Qtr!$A:$A,A113,VIC_Postcode_Qtr!$B:$B,Inputs!$B$24)</f>
        <v>107</v>
      </c>
      <c r="J113" s="22" t="n">
        <f aca="false">IF(H113&gt;0,I113/H113,"")</f>
        <v>0.0992578849721707</v>
      </c>
      <c r="K113" s="16" t="n">
        <f aca="false">SUMIFS(VIC_Postcode_Qtr!$E:$E,VIC_Postcode_Qtr!$A:$A,A113,VIC_Postcode_Qtr!$B:$B,Inputs!$B$25)</f>
        <v>110</v>
      </c>
      <c r="L113" s="16" t="n">
        <f aca="false">SUMIFS(VIC_Postcode_Qtr!$D:$D,VIC_Postcode_Qtr!$A:$A,A113,VIC_Postcode_Qtr!$B:$B,Inputs!$B$25)</f>
        <v>23343</v>
      </c>
      <c r="M113" s="21" t="n">
        <f aca="false">IF(L113&gt;0,(F113-K113)/L113*1000,"")</f>
        <v>4.02690314012766</v>
      </c>
      <c r="N113" s="8" t="n">
        <f aca="false">IF(AND(H113&gt;=Inputs!$B$13,C113&gt;=500),1,0)</f>
        <v>1</v>
      </c>
      <c r="O113" s="8" t="s">
        <v>677</v>
      </c>
      <c r="P113" s="16" t="n">
        <f aca="false">F113-SUMIFS(VIC_Postcode_Qtr!$E:$E,VIC_Postcode_Qtr!$A:$A,A113,VIC_Postcode_Qtr!$B:$B,EDATE(Inputs!$B$24,-3))</f>
        <v>47</v>
      </c>
      <c r="Q113" s="21" t="n">
        <f aca="false">IF(E113&gt;0,P113/E113*1000,"")</f>
        <v>1.99338366273645</v>
      </c>
      <c r="R113" s="16" t="n">
        <f aca="false">SUMIFS(VIC_Postcode_Qtr!$E:$E,VIC_Postcode_Qtr!$A:$A,A113,VIC_Postcode_Qtr!$B:$B,EDATE(Inputs!$B$24,-12))-SUMIFS(VIC_Postcode_Qtr!$E:$E,VIC_Postcode_Qtr!$A:$A,A113,VIC_Postcode_Qtr!$B:$B,EDATE(Inputs!$B$24,-15))</f>
        <v>18</v>
      </c>
      <c r="S113" s="21" t="n">
        <f aca="false">IF(L113&gt;0,R113/L113*1000,"")</f>
        <v>0.771109111939339</v>
      </c>
    </row>
    <row r="114" customFormat="false" ht="15" hidden="false" customHeight="false" outlineLevel="0" collapsed="false">
      <c r="A114" s="0" t="n">
        <v>3082</v>
      </c>
      <c r="B114" s="31" t="n">
        <v>57097</v>
      </c>
      <c r="C114" s="16" t="n">
        <v>17485</v>
      </c>
      <c r="D114" s="0" t="n">
        <v>3</v>
      </c>
      <c r="E114" s="16" t="n">
        <f aca="false">SUMIFS(VIC_Postcode_Qtr!$D:$D,VIC_Postcode_Qtr!$A:$A,A114,VIC_Postcode_Qtr!$B:$B,Inputs!$B$24)</f>
        <v>21653</v>
      </c>
      <c r="F114" s="16" t="n">
        <f aca="false">SUMIFS(VIC_Postcode_Qtr!$E:$E,VIC_Postcode_Qtr!$A:$A,A114,VIC_Postcode_Qtr!$B:$B,Inputs!$B$24)</f>
        <v>332</v>
      </c>
      <c r="G114" s="21" t="n">
        <f aca="false">IF(E114&gt;0,F114/E114*1000,"")</f>
        <v>15.3327483489586</v>
      </c>
      <c r="H114" s="16" t="n">
        <f aca="false">SUMIFS(VIC_Postcode_Qtr!$G:$G,VIC_Postcode_Qtr!$A:$A,A114,VIC_Postcode_Qtr!$B:$B,Inputs!$B$24)</f>
        <v>1426</v>
      </c>
      <c r="I114" s="16" t="n">
        <f aca="false">SUMIFS(VIC_Postcode_Qtr!$H:$H,VIC_Postcode_Qtr!$A:$A,A114,VIC_Postcode_Qtr!$B:$B,Inputs!$B$24)</f>
        <v>172</v>
      </c>
      <c r="J114" s="22" t="n">
        <f aca="false">IF(H114&gt;0,I114/H114,"")</f>
        <v>0.120617110799439</v>
      </c>
      <c r="K114" s="16" t="n">
        <f aca="false">SUMIFS(VIC_Postcode_Qtr!$E:$E,VIC_Postcode_Qtr!$A:$A,A114,VIC_Postcode_Qtr!$B:$B,Inputs!$B$25)</f>
        <v>184</v>
      </c>
      <c r="L114" s="16" t="n">
        <f aca="false">SUMIFS(VIC_Postcode_Qtr!$D:$D,VIC_Postcode_Qtr!$A:$A,A114,VIC_Postcode_Qtr!$B:$B,Inputs!$B$25)</f>
        <v>21669</v>
      </c>
      <c r="M114" s="21" t="n">
        <f aca="false">IF(L114&gt;0,(F114-K114)/L114*1000,"")</f>
        <v>6.83003368867968</v>
      </c>
      <c r="N114" s="8" t="n">
        <f aca="false">IF(AND(H114&gt;=Inputs!$B$13,C114&gt;=500),1,0)</f>
        <v>1</v>
      </c>
      <c r="O114" s="8" t="s">
        <v>678</v>
      </c>
      <c r="P114" s="16" t="n">
        <f aca="false">F114-SUMIFS(VIC_Postcode_Qtr!$E:$E,VIC_Postcode_Qtr!$A:$A,A114,VIC_Postcode_Qtr!$B:$B,EDATE(Inputs!$B$24,-3))</f>
        <v>63</v>
      </c>
      <c r="Q114" s="21" t="n">
        <f aca="false">IF(E114&gt;0,P114/E114*1000,"")</f>
        <v>2.90952754814575</v>
      </c>
      <c r="R114" s="16" t="n">
        <f aca="false">SUMIFS(VIC_Postcode_Qtr!$E:$E,VIC_Postcode_Qtr!$A:$A,A114,VIC_Postcode_Qtr!$B:$B,EDATE(Inputs!$B$24,-12))-SUMIFS(VIC_Postcode_Qtr!$E:$E,VIC_Postcode_Qtr!$A:$A,A114,VIC_Postcode_Qtr!$B:$B,EDATE(Inputs!$B$24,-15))</f>
        <v>33</v>
      </c>
      <c r="S114" s="21" t="n">
        <f aca="false">IF(L114&gt;0,R114/L114*1000,"")</f>
        <v>1.52291291707047</v>
      </c>
    </row>
    <row r="115" customFormat="false" ht="15" hidden="false" customHeight="false" outlineLevel="0" collapsed="false">
      <c r="A115" s="0" t="n">
        <v>3977</v>
      </c>
      <c r="B115" s="31" t="n">
        <v>57157</v>
      </c>
      <c r="C115" s="16" t="n">
        <v>74221</v>
      </c>
      <c r="D115" s="0" t="n">
        <v>3</v>
      </c>
      <c r="E115" s="16" t="n">
        <f aca="false">SUMIFS(VIC_Postcode_Qtr!$D:$D,VIC_Postcode_Qtr!$A:$A,A115,VIC_Postcode_Qtr!$B:$B,Inputs!$B$24)</f>
        <v>94196</v>
      </c>
      <c r="F115" s="16" t="n">
        <f aca="false">SUMIFS(VIC_Postcode_Qtr!$E:$E,VIC_Postcode_Qtr!$A:$A,A115,VIC_Postcode_Qtr!$B:$B,Inputs!$B$24)</f>
        <v>1803</v>
      </c>
      <c r="G115" s="21" t="n">
        <f aca="false">IF(E115&gt;0,F115/E115*1000,"")</f>
        <v>19.1409401673107</v>
      </c>
      <c r="H115" s="16" t="n">
        <f aca="false">SUMIFS(VIC_Postcode_Qtr!$G:$G,VIC_Postcode_Qtr!$A:$A,A115,VIC_Postcode_Qtr!$B:$B,Inputs!$B$24)</f>
        <v>6888</v>
      </c>
      <c r="I115" s="16" t="n">
        <f aca="false">SUMIFS(VIC_Postcode_Qtr!$H:$H,VIC_Postcode_Qtr!$A:$A,A115,VIC_Postcode_Qtr!$B:$B,Inputs!$B$24)</f>
        <v>863</v>
      </c>
      <c r="J115" s="22" t="n">
        <f aca="false">IF(H115&gt;0,I115/H115,"")</f>
        <v>0.125290360046458</v>
      </c>
      <c r="K115" s="16" t="n">
        <f aca="false">SUMIFS(VIC_Postcode_Qtr!$E:$E,VIC_Postcode_Qtr!$A:$A,A115,VIC_Postcode_Qtr!$B:$B,Inputs!$B$25)</f>
        <v>1055</v>
      </c>
      <c r="L115" s="16" t="n">
        <f aca="false">SUMIFS(VIC_Postcode_Qtr!$D:$D,VIC_Postcode_Qtr!$A:$A,A115,VIC_Postcode_Qtr!$B:$B,Inputs!$B$25)</f>
        <v>92011</v>
      </c>
      <c r="M115" s="21" t="n">
        <f aca="false">IF(L115&gt;0,(F115-K115)/L115*1000,"")</f>
        <v>8.12946278162394</v>
      </c>
      <c r="N115" s="8" t="n">
        <f aca="false">IF(AND(H115&gt;=Inputs!$B$13,C115&gt;=500),1,0)</f>
        <v>1</v>
      </c>
      <c r="O115" s="8" t="s">
        <v>679</v>
      </c>
      <c r="P115" s="16" t="n">
        <f aca="false">F115-SUMIFS(VIC_Postcode_Qtr!$E:$E,VIC_Postcode_Qtr!$A:$A,A115,VIC_Postcode_Qtr!$B:$B,EDATE(Inputs!$B$24,-3))</f>
        <v>358</v>
      </c>
      <c r="Q115" s="21" t="n">
        <f aca="false">IF(E115&gt;0,P115/E115*1000,"")</f>
        <v>3.80058601214489</v>
      </c>
      <c r="R115" s="16" t="n">
        <f aca="false">SUMIFS(VIC_Postcode_Qtr!$E:$E,VIC_Postcode_Qtr!$A:$A,A115,VIC_Postcode_Qtr!$B:$B,EDATE(Inputs!$B$24,-12))-SUMIFS(VIC_Postcode_Qtr!$E:$E,VIC_Postcode_Qtr!$A:$A,A115,VIC_Postcode_Qtr!$B:$B,EDATE(Inputs!$B$24,-15))</f>
        <v>107</v>
      </c>
      <c r="S115" s="21" t="n">
        <f aca="false">IF(L115&gt;0,R115/L115*1000,"")</f>
        <v>1.16290443533925</v>
      </c>
    </row>
    <row r="116" customFormat="false" ht="15" hidden="false" customHeight="false" outlineLevel="0" collapsed="false">
      <c r="A116" s="0" t="n">
        <v>3690</v>
      </c>
      <c r="B116" s="31" t="n">
        <v>57290</v>
      </c>
      <c r="C116" s="16" t="n">
        <v>21355</v>
      </c>
      <c r="D116" s="0" t="n">
        <v>3</v>
      </c>
      <c r="E116" s="16" t="n">
        <f aca="false">SUMIFS(VIC_Postcode_Qtr!$D:$D,VIC_Postcode_Qtr!$A:$A,A116,VIC_Postcode_Qtr!$B:$B,Inputs!$B$24)</f>
        <v>37348</v>
      </c>
      <c r="F116" s="16" t="n">
        <f aca="false">SUMIFS(VIC_Postcode_Qtr!$E:$E,VIC_Postcode_Qtr!$A:$A,A116,VIC_Postcode_Qtr!$B:$B,Inputs!$B$24)</f>
        <v>289</v>
      </c>
      <c r="G116" s="21" t="n">
        <f aca="false">IF(E116&gt;0,F116/E116*1000,"")</f>
        <v>7.73803148762986</v>
      </c>
      <c r="H116" s="16" t="n">
        <f aca="false">SUMIFS(VIC_Postcode_Qtr!$G:$G,VIC_Postcode_Qtr!$A:$A,A116,VIC_Postcode_Qtr!$B:$B,Inputs!$B$24)</f>
        <v>2750</v>
      </c>
      <c r="I116" s="16" t="n">
        <f aca="false">SUMIFS(VIC_Postcode_Qtr!$H:$H,VIC_Postcode_Qtr!$A:$A,A116,VIC_Postcode_Qtr!$B:$B,Inputs!$B$24)</f>
        <v>152</v>
      </c>
      <c r="J116" s="22" t="n">
        <f aca="false">IF(H116&gt;0,I116/H116,"")</f>
        <v>0.0552727272727273</v>
      </c>
      <c r="K116" s="16" t="n">
        <f aca="false">SUMIFS(VIC_Postcode_Qtr!$E:$E,VIC_Postcode_Qtr!$A:$A,A116,VIC_Postcode_Qtr!$B:$B,Inputs!$B$25)</f>
        <v>154</v>
      </c>
      <c r="L116" s="16" t="n">
        <f aca="false">SUMIFS(VIC_Postcode_Qtr!$D:$D,VIC_Postcode_Qtr!$A:$A,A116,VIC_Postcode_Qtr!$B:$B,Inputs!$B$25)</f>
        <v>36993</v>
      </c>
      <c r="M116" s="21" t="n">
        <f aca="false">IF(L116&gt;0,(F116-K116)/L116*1000,"")</f>
        <v>3.64933906414727</v>
      </c>
      <c r="N116" s="8" t="n">
        <f aca="false">IF(AND(H116&gt;=Inputs!$B$13,C116&gt;=500),1,0)</f>
        <v>1</v>
      </c>
      <c r="O116" s="8" t="s">
        <v>680</v>
      </c>
      <c r="P116" s="16" t="n">
        <f aca="false">F116-SUMIFS(VIC_Postcode_Qtr!$E:$E,VIC_Postcode_Qtr!$A:$A,A116,VIC_Postcode_Qtr!$B:$B,EDATE(Inputs!$B$24,-3))</f>
        <v>80</v>
      </c>
      <c r="Q116" s="21" t="n">
        <f aca="false">IF(E116&gt;0,P116/E116*1000,"")</f>
        <v>2.14201563671415</v>
      </c>
      <c r="R116" s="16" t="n">
        <f aca="false">SUMIFS(VIC_Postcode_Qtr!$E:$E,VIC_Postcode_Qtr!$A:$A,A116,VIC_Postcode_Qtr!$B:$B,EDATE(Inputs!$B$24,-12))-SUMIFS(VIC_Postcode_Qtr!$E:$E,VIC_Postcode_Qtr!$A:$A,A116,VIC_Postcode_Qtr!$B:$B,EDATE(Inputs!$B$24,-15))</f>
        <v>18</v>
      </c>
      <c r="S116" s="21" t="n">
        <f aca="false">IF(L116&gt;0,R116/L116*1000,"")</f>
        <v>0.486578541886303</v>
      </c>
    </row>
    <row r="117" customFormat="false" ht="15" hidden="false" customHeight="false" outlineLevel="0" collapsed="false">
      <c r="A117" s="0" t="n">
        <v>3179</v>
      </c>
      <c r="B117" s="31" t="n">
        <v>57296</v>
      </c>
      <c r="C117" s="16" t="n">
        <v>3954</v>
      </c>
      <c r="D117" s="0" t="n">
        <v>3</v>
      </c>
      <c r="E117" s="16" t="n">
        <f aca="false">SUMIFS(VIC_Postcode_Qtr!$D:$D,VIC_Postcode_Qtr!$A:$A,A117,VIC_Postcode_Qtr!$B:$B,Inputs!$B$24)</f>
        <v>6585</v>
      </c>
      <c r="F117" s="16" t="n">
        <f aca="false">SUMIFS(VIC_Postcode_Qtr!$E:$E,VIC_Postcode_Qtr!$A:$A,A117,VIC_Postcode_Qtr!$B:$B,Inputs!$B$24)</f>
        <v>210</v>
      </c>
      <c r="G117" s="21" t="n">
        <f aca="false">IF(E117&gt;0,F117/E117*1000,"")</f>
        <v>31.8906605922551</v>
      </c>
      <c r="H117" s="16" t="n">
        <f aca="false">SUMIFS(VIC_Postcode_Qtr!$G:$G,VIC_Postcode_Qtr!$A:$A,A117,VIC_Postcode_Qtr!$B:$B,Inputs!$B$24)</f>
        <v>617</v>
      </c>
      <c r="I117" s="16" t="n">
        <f aca="false">SUMIFS(VIC_Postcode_Qtr!$H:$H,VIC_Postcode_Qtr!$A:$A,A117,VIC_Postcode_Qtr!$B:$B,Inputs!$B$24)</f>
        <v>99</v>
      </c>
      <c r="J117" s="22" t="n">
        <f aca="false">IF(H117&gt;0,I117/H117,"")</f>
        <v>0.160453808752026</v>
      </c>
      <c r="K117" s="16" t="n">
        <f aca="false">SUMIFS(VIC_Postcode_Qtr!$E:$E,VIC_Postcode_Qtr!$A:$A,A117,VIC_Postcode_Qtr!$B:$B,Inputs!$B$25)</f>
        <v>125</v>
      </c>
      <c r="L117" s="16" t="n">
        <f aca="false">SUMIFS(VIC_Postcode_Qtr!$D:$D,VIC_Postcode_Qtr!$A:$A,A117,VIC_Postcode_Qtr!$B:$B,Inputs!$B$25)</f>
        <v>6452</v>
      </c>
      <c r="M117" s="21" t="n">
        <f aca="false">IF(L117&gt;0,(F117-K117)/L117*1000,"")</f>
        <v>13.1742095474272</v>
      </c>
      <c r="N117" s="8" t="n">
        <f aca="false">IF(AND(H117&gt;=Inputs!$B$13,C117&gt;=500),1,0)</f>
        <v>1</v>
      </c>
      <c r="O117" s="8" t="s">
        <v>681</v>
      </c>
      <c r="P117" s="16" t="n">
        <f aca="false">F117-SUMIFS(VIC_Postcode_Qtr!$E:$E,VIC_Postcode_Qtr!$A:$A,A117,VIC_Postcode_Qtr!$B:$B,EDATE(Inputs!$B$24,-3))</f>
        <v>47</v>
      </c>
      <c r="Q117" s="21" t="n">
        <f aca="false">IF(E117&gt;0,P117/E117*1000,"")</f>
        <v>7.13743356112377</v>
      </c>
      <c r="R117" s="16" t="n">
        <f aca="false">SUMIFS(VIC_Postcode_Qtr!$E:$E,VIC_Postcode_Qtr!$A:$A,A117,VIC_Postcode_Qtr!$B:$B,EDATE(Inputs!$B$24,-12))-SUMIFS(VIC_Postcode_Qtr!$E:$E,VIC_Postcode_Qtr!$A:$A,A117,VIC_Postcode_Qtr!$B:$B,EDATE(Inputs!$B$24,-15))</f>
        <v>17</v>
      </c>
      <c r="S117" s="21" t="n">
        <f aca="false">IF(L117&gt;0,R117/L117*1000,"")</f>
        <v>2.63484190948543</v>
      </c>
    </row>
    <row r="118" customFormat="false" ht="15" hidden="false" customHeight="false" outlineLevel="0" collapsed="false">
      <c r="A118" s="0" t="n">
        <v>3216</v>
      </c>
      <c r="B118" s="31" t="n">
        <v>57369</v>
      </c>
      <c r="C118" s="16" t="n">
        <v>38026</v>
      </c>
      <c r="D118" s="0" t="n">
        <v>3</v>
      </c>
      <c r="E118" s="16" t="n">
        <f aca="false">SUMIFS(VIC_Postcode_Qtr!$D:$D,VIC_Postcode_Qtr!$A:$A,A118,VIC_Postcode_Qtr!$B:$B,Inputs!$B$24)</f>
        <v>46729</v>
      </c>
      <c r="F118" s="16" t="n">
        <f aca="false">SUMIFS(VIC_Postcode_Qtr!$E:$E,VIC_Postcode_Qtr!$A:$A,A118,VIC_Postcode_Qtr!$B:$B,Inputs!$B$24)</f>
        <v>1011</v>
      </c>
      <c r="G118" s="21" t="n">
        <f aca="false">IF(E118&gt;0,F118/E118*1000,"")</f>
        <v>21.6353870187678</v>
      </c>
      <c r="H118" s="16" t="n">
        <f aca="false">SUMIFS(VIC_Postcode_Qtr!$G:$G,VIC_Postcode_Qtr!$A:$A,A118,VIC_Postcode_Qtr!$B:$B,Inputs!$B$24)</f>
        <v>2991</v>
      </c>
      <c r="I118" s="16" t="n">
        <f aca="false">SUMIFS(VIC_Postcode_Qtr!$H:$H,VIC_Postcode_Qtr!$A:$A,A118,VIC_Postcode_Qtr!$B:$B,Inputs!$B$24)</f>
        <v>474</v>
      </c>
      <c r="J118" s="22" t="n">
        <f aca="false">IF(H118&gt;0,I118/H118,"")</f>
        <v>0.158475426278837</v>
      </c>
      <c r="K118" s="16" t="n">
        <f aca="false">SUMIFS(VIC_Postcode_Qtr!$E:$E,VIC_Postcode_Qtr!$A:$A,A118,VIC_Postcode_Qtr!$B:$B,Inputs!$B$25)</f>
        <v>583</v>
      </c>
      <c r="L118" s="16" t="n">
        <f aca="false">SUMIFS(VIC_Postcode_Qtr!$D:$D,VIC_Postcode_Qtr!$A:$A,A118,VIC_Postcode_Qtr!$B:$B,Inputs!$B$25)</f>
        <v>46296</v>
      </c>
      <c r="M118" s="21" t="n">
        <f aca="false">IF(L118&gt;0,(F118-K118)/L118*1000,"")</f>
        <v>9.24485916709867</v>
      </c>
      <c r="N118" s="8" t="n">
        <f aca="false">IF(AND(H118&gt;=Inputs!$B$13,C118&gt;=500),1,0)</f>
        <v>1</v>
      </c>
      <c r="O118" s="8" t="s">
        <v>682</v>
      </c>
      <c r="P118" s="16" t="n">
        <f aca="false">F118-SUMIFS(VIC_Postcode_Qtr!$E:$E,VIC_Postcode_Qtr!$A:$A,A118,VIC_Postcode_Qtr!$B:$B,EDATE(Inputs!$B$24,-3))</f>
        <v>182</v>
      </c>
      <c r="Q118" s="21" t="n">
        <f aca="false">IF(E118&gt;0,P118/E118*1000,"")</f>
        <v>3.8947976631214</v>
      </c>
      <c r="R118" s="16" t="n">
        <f aca="false">SUMIFS(VIC_Postcode_Qtr!$E:$E,VIC_Postcode_Qtr!$A:$A,A118,VIC_Postcode_Qtr!$B:$B,EDATE(Inputs!$B$24,-12))-SUMIFS(VIC_Postcode_Qtr!$E:$E,VIC_Postcode_Qtr!$A:$A,A118,VIC_Postcode_Qtr!$B:$B,EDATE(Inputs!$B$24,-15))</f>
        <v>81</v>
      </c>
      <c r="S118" s="21" t="n">
        <f aca="false">IF(L118&gt;0,R118/L118*1000,"")</f>
        <v>1.74961119751166</v>
      </c>
    </row>
    <row r="119" customFormat="false" ht="15" hidden="false" customHeight="false" outlineLevel="0" collapsed="false">
      <c r="A119" s="0" t="n">
        <v>3006</v>
      </c>
      <c r="B119" s="31" t="n">
        <v>57373</v>
      </c>
      <c r="C119" s="16" t="n">
        <v>21396</v>
      </c>
      <c r="D119" s="0" t="n">
        <v>3</v>
      </c>
      <c r="E119" s="16" t="n">
        <f aca="false">SUMIFS(VIC_Postcode_Qtr!$D:$D,VIC_Postcode_Qtr!$A:$A,A119,VIC_Postcode_Qtr!$B:$B,Inputs!$B$24)</f>
        <v>12269</v>
      </c>
      <c r="F119" s="16" t="n">
        <f aca="false">SUMIFS(VIC_Postcode_Qtr!$E:$E,VIC_Postcode_Qtr!$A:$A,A119,VIC_Postcode_Qtr!$B:$B,Inputs!$B$24)</f>
        <v>420</v>
      </c>
      <c r="G119" s="21" t="n">
        <f aca="false">IF(E119&gt;0,F119/E119*1000,"")</f>
        <v>34.2326187953378</v>
      </c>
      <c r="H119" s="16" t="n">
        <f aca="false">SUMIFS(VIC_Postcode_Qtr!$G:$G,VIC_Postcode_Qtr!$A:$A,A119,VIC_Postcode_Qtr!$B:$B,Inputs!$B$24)</f>
        <v>1403</v>
      </c>
      <c r="I119" s="16" t="n">
        <f aca="false">SUMIFS(VIC_Postcode_Qtr!$H:$H,VIC_Postcode_Qtr!$A:$A,A119,VIC_Postcode_Qtr!$B:$B,Inputs!$B$24)</f>
        <v>141</v>
      </c>
      <c r="J119" s="22" t="n">
        <f aca="false">IF(H119&gt;0,I119/H119,"")</f>
        <v>0.100498930862438</v>
      </c>
      <c r="K119" s="16" t="n">
        <f aca="false">SUMIFS(VIC_Postcode_Qtr!$E:$E,VIC_Postcode_Qtr!$A:$A,A119,VIC_Postcode_Qtr!$B:$B,Inputs!$B$25)</f>
        <v>286</v>
      </c>
      <c r="L119" s="16" t="n">
        <f aca="false">SUMIFS(VIC_Postcode_Qtr!$D:$D,VIC_Postcode_Qtr!$A:$A,A119,VIC_Postcode_Qtr!$B:$B,Inputs!$B$25)</f>
        <v>12418</v>
      </c>
      <c r="M119" s="21" t="n">
        <f aca="false">IF(L119&gt;0,(F119-K119)/L119*1000,"")</f>
        <v>10.7907875664358</v>
      </c>
      <c r="N119" s="8" t="n">
        <f aca="false">IF(AND(H119&gt;=Inputs!$B$13,C119&gt;=500),1,0)</f>
        <v>1</v>
      </c>
      <c r="O119" s="8" t="s">
        <v>683</v>
      </c>
      <c r="P119" s="16" t="n">
        <f aca="false">F119-SUMIFS(VIC_Postcode_Qtr!$E:$E,VIC_Postcode_Qtr!$A:$A,A119,VIC_Postcode_Qtr!$B:$B,EDATE(Inputs!$B$24,-3))</f>
        <v>63</v>
      </c>
      <c r="Q119" s="21" t="n">
        <f aca="false">IF(E119&gt;0,P119/E119*1000,"")</f>
        <v>5.13489281930068</v>
      </c>
      <c r="R119" s="16" t="n">
        <f aca="false">SUMIFS(VIC_Postcode_Qtr!$E:$E,VIC_Postcode_Qtr!$A:$A,A119,VIC_Postcode_Qtr!$B:$B,EDATE(Inputs!$B$24,-12))-SUMIFS(VIC_Postcode_Qtr!$E:$E,VIC_Postcode_Qtr!$A:$A,A119,VIC_Postcode_Qtr!$B:$B,EDATE(Inputs!$B$24,-15))</f>
        <v>25</v>
      </c>
      <c r="S119" s="21" t="n">
        <f aca="false">IF(L119&gt;0,R119/L119*1000,"")</f>
        <v>2.01320663552907</v>
      </c>
    </row>
    <row r="120" customFormat="false" ht="15" hidden="false" customHeight="false" outlineLevel="0" collapsed="false">
      <c r="A120" s="0" t="n">
        <v>3658</v>
      </c>
      <c r="B120" s="31" t="n">
        <v>57432</v>
      </c>
      <c r="C120" s="16" t="n">
        <v>3717</v>
      </c>
      <c r="D120" s="0" t="n">
        <v>3</v>
      </c>
      <c r="E120" s="16" t="n">
        <f aca="false">SUMIFS(VIC_Postcode_Qtr!$D:$D,VIC_Postcode_Qtr!$A:$A,A120,VIC_Postcode_Qtr!$B:$B,Inputs!$B$24)</f>
        <v>7156</v>
      </c>
      <c r="F120" s="16" t="n">
        <f aca="false">SUMIFS(VIC_Postcode_Qtr!$E:$E,VIC_Postcode_Qtr!$A:$A,A120,VIC_Postcode_Qtr!$B:$B,Inputs!$B$24)</f>
        <v>55</v>
      </c>
      <c r="G120" s="21" t="n">
        <f aca="false">IF(E120&gt;0,F120/E120*1000,"")</f>
        <v>7.68585802124092</v>
      </c>
      <c r="H120" s="16" t="n">
        <f aca="false">SUMIFS(VIC_Postcode_Qtr!$G:$G,VIC_Postcode_Qtr!$A:$A,A120,VIC_Postcode_Qtr!$B:$B,Inputs!$B$24)</f>
        <v>335</v>
      </c>
      <c r="I120" s="16" t="n">
        <f aca="false">SUMIFS(VIC_Postcode_Qtr!$H:$H,VIC_Postcode_Qtr!$A:$A,A120,VIC_Postcode_Qtr!$B:$B,Inputs!$B$24)</f>
        <v>27</v>
      </c>
      <c r="J120" s="22" t="n">
        <f aca="false">IF(H120&gt;0,I120/H120,"")</f>
        <v>0.0805970149253731</v>
      </c>
      <c r="K120" s="16" t="n">
        <f aca="false">SUMIFS(VIC_Postcode_Qtr!$E:$E,VIC_Postcode_Qtr!$A:$A,A120,VIC_Postcode_Qtr!$B:$B,Inputs!$B$25)</f>
        <v>27</v>
      </c>
      <c r="L120" s="16" t="n">
        <f aca="false">SUMIFS(VIC_Postcode_Qtr!$D:$D,VIC_Postcode_Qtr!$A:$A,A120,VIC_Postcode_Qtr!$B:$B,Inputs!$B$25)</f>
        <v>7119</v>
      </c>
      <c r="M120" s="21" t="n">
        <f aca="false">IF(L120&gt;0,(F120-K120)/L120*1000,"")</f>
        <v>3.93313667649951</v>
      </c>
      <c r="N120" s="8" t="n">
        <f aca="false">IF(AND(H120&gt;=Inputs!$B$13,C120&gt;=500),1,0)</f>
        <v>1</v>
      </c>
      <c r="O120" s="8" t="s">
        <v>684</v>
      </c>
      <c r="P120" s="16" t="n">
        <f aca="false">F120-SUMIFS(VIC_Postcode_Qtr!$E:$E,VIC_Postcode_Qtr!$A:$A,A120,VIC_Postcode_Qtr!$B:$B,EDATE(Inputs!$B$24,-3))</f>
        <v>8</v>
      </c>
      <c r="Q120" s="21" t="n">
        <f aca="false">IF(E120&gt;0,P120/E120*1000,"")</f>
        <v>1.11794298490777</v>
      </c>
      <c r="R120" s="16" t="n">
        <f aca="false">SUMIFS(VIC_Postcode_Qtr!$E:$E,VIC_Postcode_Qtr!$A:$A,A120,VIC_Postcode_Qtr!$B:$B,EDATE(Inputs!$B$24,-12))-SUMIFS(VIC_Postcode_Qtr!$E:$E,VIC_Postcode_Qtr!$A:$A,A120,VIC_Postcode_Qtr!$B:$B,EDATE(Inputs!$B$24,-15))</f>
        <v>3</v>
      </c>
      <c r="S120" s="21" t="n">
        <f aca="false">IF(L120&gt;0,R120/L120*1000,"")</f>
        <v>0.421407501053519</v>
      </c>
    </row>
    <row r="121" customFormat="false" ht="15" hidden="false" customHeight="false" outlineLevel="0" collapsed="false">
      <c r="A121" s="0" t="n">
        <v>3106</v>
      </c>
      <c r="B121" s="31" t="n">
        <v>57453</v>
      </c>
      <c r="C121" s="16" t="n">
        <v>11210</v>
      </c>
      <c r="D121" s="0" t="n">
        <v>3</v>
      </c>
      <c r="E121" s="16" t="n">
        <f aca="false">SUMIFS(VIC_Postcode_Qtr!$D:$D,VIC_Postcode_Qtr!$A:$A,A121,VIC_Postcode_Qtr!$B:$B,Inputs!$B$24)</f>
        <v>13274</v>
      </c>
      <c r="F121" s="16" t="n">
        <f aca="false">SUMIFS(VIC_Postcode_Qtr!$E:$E,VIC_Postcode_Qtr!$A:$A,A121,VIC_Postcode_Qtr!$B:$B,Inputs!$B$24)</f>
        <v>627</v>
      </c>
      <c r="G121" s="21" t="n">
        <f aca="false">IF(E121&gt;0,F121/E121*1000,"")</f>
        <v>47.2351966249812</v>
      </c>
      <c r="H121" s="16" t="n">
        <f aca="false">SUMIFS(VIC_Postcode_Qtr!$G:$G,VIC_Postcode_Qtr!$A:$A,A121,VIC_Postcode_Qtr!$B:$B,Inputs!$B$24)</f>
        <v>1047</v>
      </c>
      <c r="I121" s="16" t="n">
        <f aca="false">SUMIFS(VIC_Postcode_Qtr!$H:$H,VIC_Postcode_Qtr!$A:$A,A121,VIC_Postcode_Qtr!$B:$B,Inputs!$B$24)</f>
        <v>282</v>
      </c>
      <c r="J121" s="22" t="n">
        <f aca="false">IF(H121&gt;0,I121/H121,"")</f>
        <v>0.269340974212034</v>
      </c>
      <c r="K121" s="16" t="n">
        <f aca="false">SUMIFS(VIC_Postcode_Qtr!$E:$E,VIC_Postcode_Qtr!$A:$A,A121,VIC_Postcode_Qtr!$B:$B,Inputs!$B$25)</f>
        <v>415</v>
      </c>
      <c r="L121" s="16" t="n">
        <f aca="false">SUMIFS(VIC_Postcode_Qtr!$D:$D,VIC_Postcode_Qtr!$A:$A,A121,VIC_Postcode_Qtr!$B:$B,Inputs!$B$25)</f>
        <v>13209</v>
      </c>
      <c r="M121" s="21" t="n">
        <f aca="false">IF(L121&gt;0,(F121-K121)/L121*1000,"")</f>
        <v>16.0496631084866</v>
      </c>
      <c r="N121" s="8" t="n">
        <f aca="false">IF(AND(H121&gt;=Inputs!$B$13,C121&gt;=500),1,0)</f>
        <v>1</v>
      </c>
      <c r="O121" s="8" t="s">
        <v>685</v>
      </c>
      <c r="P121" s="16" t="n">
        <f aca="false">F121-SUMIFS(VIC_Postcode_Qtr!$E:$E,VIC_Postcode_Qtr!$A:$A,A121,VIC_Postcode_Qtr!$B:$B,EDATE(Inputs!$B$24,-3))</f>
        <v>97</v>
      </c>
      <c r="Q121" s="21" t="n">
        <f aca="false">IF(E121&gt;0,P121/E121*1000,"")</f>
        <v>7.30751845713425</v>
      </c>
      <c r="R121" s="16" t="n">
        <f aca="false">SUMIFS(VIC_Postcode_Qtr!$E:$E,VIC_Postcode_Qtr!$A:$A,A121,VIC_Postcode_Qtr!$B:$B,EDATE(Inputs!$B$24,-12))-SUMIFS(VIC_Postcode_Qtr!$E:$E,VIC_Postcode_Qtr!$A:$A,A121,VIC_Postcode_Qtr!$B:$B,EDATE(Inputs!$B$24,-15))</f>
        <v>48</v>
      </c>
      <c r="S121" s="21" t="n">
        <f aca="false">IF(L121&gt;0,R121/L121*1000,"")</f>
        <v>3.63388598682716</v>
      </c>
    </row>
    <row r="122" customFormat="false" ht="15" hidden="false" customHeight="false" outlineLevel="0" collapsed="false">
      <c r="A122" s="0" t="n">
        <v>3149</v>
      </c>
      <c r="B122" s="31" t="n">
        <v>57477</v>
      </c>
      <c r="C122" s="16" t="n">
        <v>24290</v>
      </c>
      <c r="D122" s="0" t="n">
        <v>3</v>
      </c>
      <c r="E122" s="16" t="n">
        <f aca="false">SUMIFS(VIC_Postcode_Qtr!$D:$D,VIC_Postcode_Qtr!$A:$A,A122,VIC_Postcode_Qtr!$B:$B,Inputs!$B$24)</f>
        <v>28116</v>
      </c>
      <c r="F122" s="16" t="n">
        <f aca="false">SUMIFS(VIC_Postcode_Qtr!$E:$E,VIC_Postcode_Qtr!$A:$A,A122,VIC_Postcode_Qtr!$B:$B,Inputs!$B$24)</f>
        <v>1409</v>
      </c>
      <c r="G122" s="21" t="n">
        <f aca="false">IF(E122&gt;0,F122/E122*1000,"")</f>
        <v>50.1138141983212</v>
      </c>
      <c r="H122" s="16" t="n">
        <f aca="false">SUMIFS(VIC_Postcode_Qtr!$G:$G,VIC_Postcode_Qtr!$A:$A,A122,VIC_Postcode_Qtr!$B:$B,Inputs!$B$24)</f>
        <v>2378</v>
      </c>
      <c r="I122" s="16" t="n">
        <f aca="false">SUMIFS(VIC_Postcode_Qtr!$H:$H,VIC_Postcode_Qtr!$A:$A,A122,VIC_Postcode_Qtr!$B:$B,Inputs!$B$24)</f>
        <v>615</v>
      </c>
      <c r="J122" s="22" t="n">
        <f aca="false">IF(H122&gt;0,I122/H122,"")</f>
        <v>0.258620689655172</v>
      </c>
      <c r="K122" s="16" t="n">
        <f aca="false">SUMIFS(VIC_Postcode_Qtr!$E:$E,VIC_Postcode_Qtr!$A:$A,A122,VIC_Postcode_Qtr!$B:$B,Inputs!$B$25)</f>
        <v>905</v>
      </c>
      <c r="L122" s="16" t="n">
        <f aca="false">SUMIFS(VIC_Postcode_Qtr!$D:$D,VIC_Postcode_Qtr!$A:$A,A122,VIC_Postcode_Qtr!$B:$B,Inputs!$B$25)</f>
        <v>27981</v>
      </c>
      <c r="M122" s="21" t="n">
        <f aca="false">IF(L122&gt;0,(F122-K122)/L122*1000,"")</f>
        <v>18.0122225796076</v>
      </c>
      <c r="N122" s="8" t="n">
        <f aca="false">IF(AND(H122&gt;=Inputs!$B$13,C122&gt;=500),1,0)</f>
        <v>1</v>
      </c>
      <c r="O122" s="8" t="s">
        <v>686</v>
      </c>
      <c r="P122" s="16" t="n">
        <f aca="false">F122-SUMIFS(VIC_Postcode_Qtr!$E:$E,VIC_Postcode_Qtr!$A:$A,A122,VIC_Postcode_Qtr!$B:$B,EDATE(Inputs!$B$24,-3))</f>
        <v>202</v>
      </c>
      <c r="Q122" s="21" t="n">
        <f aca="false">IF(E122&gt;0,P122/E122*1000,"")</f>
        <v>7.18452126902831</v>
      </c>
      <c r="R122" s="16" t="n">
        <f aca="false">SUMIFS(VIC_Postcode_Qtr!$E:$E,VIC_Postcode_Qtr!$A:$A,A122,VIC_Postcode_Qtr!$B:$B,EDATE(Inputs!$B$24,-12))-SUMIFS(VIC_Postcode_Qtr!$E:$E,VIC_Postcode_Qtr!$A:$A,A122,VIC_Postcode_Qtr!$B:$B,EDATE(Inputs!$B$24,-15))</f>
        <v>88</v>
      </c>
      <c r="S122" s="21" t="n">
        <f aca="false">IF(L122&gt;0,R122/L122*1000,"")</f>
        <v>3.14499124405847</v>
      </c>
    </row>
    <row r="123" customFormat="false" ht="15" hidden="false" customHeight="false" outlineLevel="0" collapsed="false">
      <c r="A123" s="0" t="n">
        <v>3350</v>
      </c>
      <c r="B123" s="31" t="n">
        <v>57488</v>
      </c>
      <c r="C123" s="16" t="n">
        <v>41156</v>
      </c>
      <c r="D123" s="0" t="n">
        <v>3</v>
      </c>
      <c r="E123" s="16" t="n">
        <f aca="false">SUMIFS(VIC_Postcode_Qtr!$D:$D,VIC_Postcode_Qtr!$A:$A,A123,VIC_Postcode_Qtr!$B:$B,Inputs!$B$24)</f>
        <v>57656</v>
      </c>
      <c r="F123" s="16" t="n">
        <f aca="false">SUMIFS(VIC_Postcode_Qtr!$E:$E,VIC_Postcode_Qtr!$A:$A,A123,VIC_Postcode_Qtr!$B:$B,Inputs!$B$24)</f>
        <v>974</v>
      </c>
      <c r="G123" s="21" t="n">
        <f aca="false">IF(E123&gt;0,F123/E123*1000,"")</f>
        <v>16.8932981823227</v>
      </c>
      <c r="H123" s="16" t="n">
        <f aca="false">SUMIFS(VIC_Postcode_Qtr!$G:$G,VIC_Postcode_Qtr!$A:$A,A123,VIC_Postcode_Qtr!$B:$B,Inputs!$B$24)</f>
        <v>3659</v>
      </c>
      <c r="I123" s="16" t="n">
        <f aca="false">SUMIFS(VIC_Postcode_Qtr!$H:$H,VIC_Postcode_Qtr!$A:$A,A123,VIC_Postcode_Qtr!$B:$B,Inputs!$B$24)</f>
        <v>454</v>
      </c>
      <c r="J123" s="22" t="n">
        <f aca="false">IF(H123&gt;0,I123/H123,"")</f>
        <v>0.124077616835201</v>
      </c>
      <c r="K123" s="16" t="n">
        <f aca="false">SUMIFS(VIC_Postcode_Qtr!$E:$E,VIC_Postcode_Qtr!$A:$A,A123,VIC_Postcode_Qtr!$B:$B,Inputs!$B$25)</f>
        <v>564</v>
      </c>
      <c r="L123" s="16" t="n">
        <f aca="false">SUMIFS(VIC_Postcode_Qtr!$D:$D,VIC_Postcode_Qtr!$A:$A,A123,VIC_Postcode_Qtr!$B:$B,Inputs!$B$25)</f>
        <v>56974</v>
      </c>
      <c r="M123" s="21" t="n">
        <f aca="false">IF(L123&gt;0,(F123-K123)/L123*1000,"")</f>
        <v>7.19626496296556</v>
      </c>
      <c r="N123" s="8" t="n">
        <f aca="false">IF(AND(H123&gt;=Inputs!$B$13,C123&gt;=500),1,0)</f>
        <v>1</v>
      </c>
      <c r="O123" s="8" t="s">
        <v>687</v>
      </c>
      <c r="P123" s="16" t="n">
        <f aca="false">F123-SUMIFS(VIC_Postcode_Qtr!$E:$E,VIC_Postcode_Qtr!$A:$A,A123,VIC_Postcode_Qtr!$B:$B,EDATE(Inputs!$B$24,-3))</f>
        <v>177</v>
      </c>
      <c r="Q123" s="21" t="n">
        <f aca="false">IF(E123&gt;0,P123/E123*1000,"")</f>
        <v>3.0699320105453</v>
      </c>
      <c r="R123" s="16" t="n">
        <f aca="false">SUMIFS(VIC_Postcode_Qtr!$E:$E,VIC_Postcode_Qtr!$A:$A,A123,VIC_Postcode_Qtr!$B:$B,EDATE(Inputs!$B$24,-12))-SUMIFS(VIC_Postcode_Qtr!$E:$E,VIC_Postcode_Qtr!$A:$A,A123,VIC_Postcode_Qtr!$B:$B,EDATE(Inputs!$B$24,-15))</f>
        <v>62</v>
      </c>
      <c r="S123" s="21" t="n">
        <f aca="false">IF(L123&gt;0,R123/L123*1000,"")</f>
        <v>1.0882156773265</v>
      </c>
    </row>
    <row r="124" customFormat="false" ht="15" hidden="false" customHeight="false" outlineLevel="0" collapsed="false">
      <c r="A124" s="0" t="n">
        <v>3105</v>
      </c>
      <c r="B124" s="31" t="n">
        <v>57665</v>
      </c>
      <c r="C124" s="16" t="n">
        <v>7353</v>
      </c>
      <c r="D124" s="0" t="n">
        <v>3</v>
      </c>
      <c r="E124" s="16" t="n">
        <f aca="false">SUMIFS(VIC_Postcode_Qtr!$D:$D,VIC_Postcode_Qtr!$A:$A,A124,VIC_Postcode_Qtr!$B:$B,Inputs!$B$24)</f>
        <v>8396</v>
      </c>
      <c r="F124" s="16" t="n">
        <f aca="false">SUMIFS(VIC_Postcode_Qtr!$E:$E,VIC_Postcode_Qtr!$A:$A,A124,VIC_Postcode_Qtr!$B:$B,Inputs!$B$24)</f>
        <v>326</v>
      </c>
      <c r="G124" s="21" t="n">
        <f aca="false">IF(E124&gt;0,F124/E124*1000,"")</f>
        <v>38.8280133396856</v>
      </c>
      <c r="H124" s="16" t="n">
        <f aca="false">SUMIFS(VIC_Postcode_Qtr!$G:$G,VIC_Postcode_Qtr!$A:$A,A124,VIC_Postcode_Qtr!$B:$B,Inputs!$B$24)</f>
        <v>569</v>
      </c>
      <c r="I124" s="16" t="n">
        <f aca="false">SUMIFS(VIC_Postcode_Qtr!$H:$H,VIC_Postcode_Qtr!$A:$A,A124,VIC_Postcode_Qtr!$B:$B,Inputs!$B$24)</f>
        <v>147</v>
      </c>
      <c r="J124" s="22" t="n">
        <f aca="false">IF(H124&gt;0,I124/H124,"")</f>
        <v>0.258347978910369</v>
      </c>
      <c r="K124" s="16" t="n">
        <f aca="false">SUMIFS(VIC_Postcode_Qtr!$E:$E,VIC_Postcode_Qtr!$A:$A,A124,VIC_Postcode_Qtr!$B:$B,Inputs!$B$25)</f>
        <v>191</v>
      </c>
      <c r="L124" s="16" t="n">
        <f aca="false">SUMIFS(VIC_Postcode_Qtr!$D:$D,VIC_Postcode_Qtr!$A:$A,A124,VIC_Postcode_Qtr!$B:$B,Inputs!$B$25)</f>
        <v>8391</v>
      </c>
      <c r="M124" s="21" t="n">
        <f aca="false">IF(L124&gt;0,(F124-K124)/L124*1000,"")</f>
        <v>16.0886664283161</v>
      </c>
      <c r="N124" s="8" t="n">
        <f aca="false">IF(AND(H124&gt;=Inputs!$B$13,C124&gt;=500),1,0)</f>
        <v>1</v>
      </c>
      <c r="O124" s="8" t="s">
        <v>688</v>
      </c>
      <c r="P124" s="16" t="n">
        <f aca="false">F124-SUMIFS(VIC_Postcode_Qtr!$E:$E,VIC_Postcode_Qtr!$A:$A,A124,VIC_Postcode_Qtr!$B:$B,EDATE(Inputs!$B$24,-3))</f>
        <v>58</v>
      </c>
      <c r="Q124" s="21" t="n">
        <f aca="false">IF(E124&gt;0,P124/E124*1000,"")</f>
        <v>6.90805145307289</v>
      </c>
      <c r="R124" s="16" t="n">
        <f aca="false">SUMIFS(VIC_Postcode_Qtr!$E:$E,VIC_Postcode_Qtr!$A:$A,A124,VIC_Postcode_Qtr!$B:$B,EDATE(Inputs!$B$24,-12))-SUMIFS(VIC_Postcode_Qtr!$E:$E,VIC_Postcode_Qtr!$A:$A,A124,VIC_Postcode_Qtr!$B:$B,EDATE(Inputs!$B$24,-15))</f>
        <v>21</v>
      </c>
      <c r="S124" s="21" t="n">
        <f aca="false">IF(L124&gt;0,R124/L124*1000,"")</f>
        <v>2.50268144440472</v>
      </c>
    </row>
    <row r="125" customFormat="false" ht="15" hidden="false" customHeight="false" outlineLevel="0" collapsed="false">
      <c r="A125" s="0" t="n">
        <v>3215</v>
      </c>
      <c r="B125" s="31" t="n">
        <v>57726</v>
      </c>
      <c r="C125" s="16" t="n">
        <v>13167</v>
      </c>
      <c r="D125" s="0" t="n">
        <v>3</v>
      </c>
      <c r="E125" s="16" t="n">
        <f aca="false">SUMIFS(VIC_Postcode_Qtr!$D:$D,VIC_Postcode_Qtr!$A:$A,A125,VIC_Postcode_Qtr!$B:$B,Inputs!$B$24)</f>
        <v>23728</v>
      </c>
      <c r="F125" s="16" t="n">
        <f aca="false">SUMIFS(VIC_Postcode_Qtr!$E:$E,VIC_Postcode_Qtr!$A:$A,A125,VIC_Postcode_Qtr!$B:$B,Inputs!$B$24)</f>
        <v>406</v>
      </c>
      <c r="G125" s="21" t="n">
        <f aca="false">IF(E125&gt;0,F125/E125*1000,"")</f>
        <v>17.1105866486851</v>
      </c>
      <c r="H125" s="16" t="n">
        <f aca="false">SUMIFS(VIC_Postcode_Qtr!$G:$G,VIC_Postcode_Qtr!$A:$A,A125,VIC_Postcode_Qtr!$B:$B,Inputs!$B$24)</f>
        <v>4006</v>
      </c>
      <c r="I125" s="16" t="n">
        <f aca="false">SUMIFS(VIC_Postcode_Qtr!$H:$H,VIC_Postcode_Qtr!$A:$A,A125,VIC_Postcode_Qtr!$B:$B,Inputs!$B$24)</f>
        <v>245</v>
      </c>
      <c r="J125" s="22" t="n">
        <f aca="false">IF(H125&gt;0,I125/H125,"")</f>
        <v>0.0611582626060909</v>
      </c>
      <c r="K125" s="16" t="n">
        <f aca="false">SUMIFS(VIC_Postcode_Qtr!$E:$E,VIC_Postcode_Qtr!$A:$A,A125,VIC_Postcode_Qtr!$B:$B,Inputs!$B$25)</f>
        <v>282</v>
      </c>
      <c r="L125" s="16" t="n">
        <f aca="false">SUMIFS(VIC_Postcode_Qtr!$D:$D,VIC_Postcode_Qtr!$A:$A,A125,VIC_Postcode_Qtr!$B:$B,Inputs!$B$25)</f>
        <v>23232</v>
      </c>
      <c r="M125" s="21" t="n">
        <f aca="false">IF(L125&gt;0,(F125-K125)/L125*1000,"")</f>
        <v>5.33746556473829</v>
      </c>
      <c r="N125" s="8" t="n">
        <f aca="false">IF(AND(H125&gt;=Inputs!$B$13,C125&gt;=500),1,0)</f>
        <v>1</v>
      </c>
      <c r="O125" s="8" t="s">
        <v>689</v>
      </c>
      <c r="P125" s="16" t="n">
        <f aca="false">F125-SUMIFS(VIC_Postcode_Qtr!$E:$E,VIC_Postcode_Qtr!$A:$A,A125,VIC_Postcode_Qtr!$B:$B,EDATE(Inputs!$B$24,-3))</f>
        <v>100</v>
      </c>
      <c r="Q125" s="21" t="n">
        <f aca="false">IF(E125&gt;0,P125/E125*1000,"")</f>
        <v>4.21443020903574</v>
      </c>
      <c r="R125" s="16" t="n">
        <f aca="false">SUMIFS(VIC_Postcode_Qtr!$E:$E,VIC_Postcode_Qtr!$A:$A,A125,VIC_Postcode_Qtr!$B:$B,EDATE(Inputs!$B$24,-12))-SUMIFS(VIC_Postcode_Qtr!$E:$E,VIC_Postcode_Qtr!$A:$A,A125,VIC_Postcode_Qtr!$B:$B,EDATE(Inputs!$B$24,-15))</f>
        <v>-14</v>
      </c>
      <c r="S125" s="21" t="n">
        <f aca="false">IF(L125&gt;0,R125/L125*1000,"")</f>
        <v>-0.602617079889807</v>
      </c>
    </row>
    <row r="126" customFormat="false" ht="15" hidden="false" customHeight="false" outlineLevel="0" collapsed="false">
      <c r="A126" s="0" t="n">
        <v>3111</v>
      </c>
      <c r="B126" s="31" t="n">
        <v>57793</v>
      </c>
      <c r="C126" s="16" t="n">
        <v>8437</v>
      </c>
      <c r="D126" s="0" t="n">
        <v>3</v>
      </c>
      <c r="E126" s="16" t="n">
        <f aca="false">SUMIFS(VIC_Postcode_Qtr!$D:$D,VIC_Postcode_Qtr!$A:$A,A126,VIC_Postcode_Qtr!$B:$B,Inputs!$B$24)</f>
        <v>9965</v>
      </c>
      <c r="F126" s="16" t="n">
        <f aca="false">SUMIFS(VIC_Postcode_Qtr!$E:$E,VIC_Postcode_Qtr!$A:$A,A126,VIC_Postcode_Qtr!$B:$B,Inputs!$B$24)</f>
        <v>463</v>
      </c>
      <c r="G126" s="21" t="n">
        <f aca="false">IF(E126&gt;0,F126/E126*1000,"")</f>
        <v>46.4626191670848</v>
      </c>
      <c r="H126" s="16" t="n">
        <f aca="false">SUMIFS(VIC_Postcode_Qtr!$G:$G,VIC_Postcode_Qtr!$A:$A,A126,VIC_Postcode_Qtr!$B:$B,Inputs!$B$24)</f>
        <v>728</v>
      </c>
      <c r="I126" s="16" t="n">
        <f aca="false">SUMIFS(VIC_Postcode_Qtr!$H:$H,VIC_Postcode_Qtr!$A:$A,A126,VIC_Postcode_Qtr!$B:$B,Inputs!$B$24)</f>
        <v>206</v>
      </c>
      <c r="J126" s="22" t="n">
        <f aca="false">IF(H126&gt;0,I126/H126,"")</f>
        <v>0.282967032967033</v>
      </c>
      <c r="K126" s="16" t="n">
        <f aca="false">SUMIFS(VIC_Postcode_Qtr!$E:$E,VIC_Postcode_Qtr!$A:$A,A126,VIC_Postcode_Qtr!$B:$B,Inputs!$B$25)</f>
        <v>302</v>
      </c>
      <c r="L126" s="16" t="n">
        <f aca="false">SUMIFS(VIC_Postcode_Qtr!$D:$D,VIC_Postcode_Qtr!$A:$A,A126,VIC_Postcode_Qtr!$B:$B,Inputs!$B$25)</f>
        <v>9876</v>
      </c>
      <c r="M126" s="21" t="n">
        <f aca="false">IF(L126&gt;0,(F126-K126)/L126*1000,"")</f>
        <v>16.302146618064</v>
      </c>
      <c r="N126" s="8" t="n">
        <f aca="false">IF(AND(H126&gt;=Inputs!$B$13,C126&gt;=500),1,0)</f>
        <v>1</v>
      </c>
      <c r="O126" s="8" t="s">
        <v>690</v>
      </c>
      <c r="P126" s="16" t="n">
        <f aca="false">F126-SUMIFS(VIC_Postcode_Qtr!$E:$E,VIC_Postcode_Qtr!$A:$A,A126,VIC_Postcode_Qtr!$B:$B,EDATE(Inputs!$B$24,-3))</f>
        <v>80</v>
      </c>
      <c r="Q126" s="21" t="n">
        <f aca="false">IF(E126&gt;0,P126/E126*1000,"")</f>
        <v>8.02809834420472</v>
      </c>
      <c r="R126" s="16" t="n">
        <f aca="false">SUMIFS(VIC_Postcode_Qtr!$E:$E,VIC_Postcode_Qtr!$A:$A,A126,VIC_Postcode_Qtr!$B:$B,EDATE(Inputs!$B$24,-12))-SUMIFS(VIC_Postcode_Qtr!$E:$E,VIC_Postcode_Qtr!$A:$A,A126,VIC_Postcode_Qtr!$B:$B,EDATE(Inputs!$B$24,-15))</f>
        <v>45</v>
      </c>
      <c r="S126" s="21" t="n">
        <f aca="false">IF(L126&gt;0,R126/L126*1000,"")</f>
        <v>4.55650060753341</v>
      </c>
    </row>
    <row r="127" customFormat="false" ht="15" hidden="false" customHeight="false" outlineLevel="0" collapsed="false">
      <c r="A127" s="0" t="n">
        <v>3011</v>
      </c>
      <c r="B127" s="31" t="n">
        <v>57799</v>
      </c>
      <c r="C127" s="16" t="n">
        <v>18760</v>
      </c>
      <c r="D127" s="0" t="n">
        <v>3</v>
      </c>
      <c r="E127" s="16" t="n">
        <f aca="false">SUMIFS(VIC_Postcode_Qtr!$D:$D,VIC_Postcode_Qtr!$A:$A,A127,VIC_Postcode_Qtr!$B:$B,Inputs!$B$24)</f>
        <v>15216</v>
      </c>
      <c r="F127" s="16" t="n">
        <f aca="false">SUMIFS(VIC_Postcode_Qtr!$E:$E,VIC_Postcode_Qtr!$A:$A,A127,VIC_Postcode_Qtr!$B:$B,Inputs!$B$24)</f>
        <v>478</v>
      </c>
      <c r="G127" s="21" t="n">
        <f aca="false">IF(E127&gt;0,F127/E127*1000,"")</f>
        <v>31.4143007360673</v>
      </c>
      <c r="H127" s="16" t="n">
        <f aca="false">SUMIFS(VIC_Postcode_Qtr!$G:$G,VIC_Postcode_Qtr!$A:$A,A127,VIC_Postcode_Qtr!$B:$B,Inputs!$B$24)</f>
        <v>1338</v>
      </c>
      <c r="I127" s="16" t="n">
        <f aca="false">SUMIFS(VIC_Postcode_Qtr!$H:$H,VIC_Postcode_Qtr!$A:$A,A127,VIC_Postcode_Qtr!$B:$B,Inputs!$B$24)</f>
        <v>213</v>
      </c>
      <c r="J127" s="22" t="n">
        <f aca="false">IF(H127&gt;0,I127/H127,"")</f>
        <v>0.159192825112108</v>
      </c>
      <c r="K127" s="16" t="n">
        <f aca="false">SUMIFS(VIC_Postcode_Qtr!$E:$E,VIC_Postcode_Qtr!$A:$A,A127,VIC_Postcode_Qtr!$B:$B,Inputs!$B$25)</f>
        <v>299</v>
      </c>
      <c r="L127" s="16" t="n">
        <f aca="false">SUMIFS(VIC_Postcode_Qtr!$D:$D,VIC_Postcode_Qtr!$A:$A,A127,VIC_Postcode_Qtr!$B:$B,Inputs!$B$25)</f>
        <v>15157</v>
      </c>
      <c r="M127" s="21" t="n">
        <f aca="false">IF(L127&gt;0,(F127-K127)/L127*1000,"")</f>
        <v>11.8097248795936</v>
      </c>
      <c r="N127" s="8" t="n">
        <f aca="false">IF(AND(H127&gt;=Inputs!$B$13,C127&gt;=500),1,0)</f>
        <v>1</v>
      </c>
      <c r="O127" s="8" t="s">
        <v>691</v>
      </c>
      <c r="P127" s="16" t="n">
        <f aca="false">F127-SUMIFS(VIC_Postcode_Qtr!$E:$E,VIC_Postcode_Qtr!$A:$A,A127,VIC_Postcode_Qtr!$B:$B,EDATE(Inputs!$B$24,-3))</f>
        <v>51</v>
      </c>
      <c r="Q127" s="21" t="n">
        <f aca="false">IF(E127&gt;0,P127/E127*1000,"")</f>
        <v>3.35173501577287</v>
      </c>
      <c r="R127" s="16" t="n">
        <f aca="false">SUMIFS(VIC_Postcode_Qtr!$E:$E,VIC_Postcode_Qtr!$A:$A,A127,VIC_Postcode_Qtr!$B:$B,EDATE(Inputs!$B$24,-12))-SUMIFS(VIC_Postcode_Qtr!$E:$E,VIC_Postcode_Qtr!$A:$A,A127,VIC_Postcode_Qtr!$B:$B,EDATE(Inputs!$B$24,-15))</f>
        <v>21</v>
      </c>
      <c r="S127" s="21" t="n">
        <f aca="false">IF(L127&gt;0,R127/L127*1000,"")</f>
        <v>1.38549844956126</v>
      </c>
    </row>
    <row r="128" customFormat="false" ht="15" hidden="false" customHeight="false" outlineLevel="0" collapsed="false">
      <c r="A128" s="0" t="n">
        <v>3358</v>
      </c>
      <c r="B128" s="31" t="n">
        <v>57917</v>
      </c>
      <c r="C128" s="16" t="n">
        <v>3910</v>
      </c>
      <c r="D128" s="0" t="n">
        <v>3</v>
      </c>
      <c r="E128" s="16" t="n">
        <f aca="false">SUMIFS(VIC_Postcode_Qtr!$D:$D,VIC_Postcode_Qtr!$A:$A,A128,VIC_Postcode_Qtr!$B:$B,Inputs!$B$24)</f>
        <v>5275</v>
      </c>
      <c r="F128" s="16" t="n">
        <f aca="false">SUMIFS(VIC_Postcode_Qtr!$E:$E,VIC_Postcode_Qtr!$A:$A,A128,VIC_Postcode_Qtr!$B:$B,Inputs!$B$24)</f>
        <v>59</v>
      </c>
      <c r="G128" s="21" t="n">
        <f aca="false">IF(E128&gt;0,F128/E128*1000,"")</f>
        <v>11.1848341232228</v>
      </c>
      <c r="H128" s="16" t="n">
        <f aca="false">SUMIFS(VIC_Postcode_Qtr!$G:$G,VIC_Postcode_Qtr!$A:$A,A128,VIC_Postcode_Qtr!$B:$B,Inputs!$B$24)</f>
        <v>358</v>
      </c>
      <c r="I128" s="16" t="n">
        <f aca="false">SUMIFS(VIC_Postcode_Qtr!$H:$H,VIC_Postcode_Qtr!$A:$A,A128,VIC_Postcode_Qtr!$B:$B,Inputs!$B$24)</f>
        <v>28</v>
      </c>
      <c r="J128" s="22" t="n">
        <f aca="false">IF(H128&gt;0,I128/H128,"")</f>
        <v>0.0782122905027933</v>
      </c>
      <c r="K128" s="16" t="n">
        <f aca="false">SUMIFS(VIC_Postcode_Qtr!$E:$E,VIC_Postcode_Qtr!$A:$A,A128,VIC_Postcode_Qtr!$B:$B,Inputs!$B$25)</f>
        <v>29</v>
      </c>
      <c r="L128" s="16" t="n">
        <f aca="false">SUMIFS(VIC_Postcode_Qtr!$D:$D,VIC_Postcode_Qtr!$A:$A,A128,VIC_Postcode_Qtr!$B:$B,Inputs!$B$25)</f>
        <v>4785</v>
      </c>
      <c r="M128" s="21" t="n">
        <f aca="false">IF(L128&gt;0,(F128-K128)/L128*1000,"")</f>
        <v>6.26959247648903</v>
      </c>
      <c r="N128" s="8" t="n">
        <f aca="false">IF(AND(H128&gt;=Inputs!$B$13,C128&gt;=500),1,0)</f>
        <v>1</v>
      </c>
      <c r="O128" s="8" t="s">
        <v>692</v>
      </c>
      <c r="P128" s="16" t="n">
        <f aca="false">F128-SUMIFS(VIC_Postcode_Qtr!$E:$E,VIC_Postcode_Qtr!$A:$A,A128,VIC_Postcode_Qtr!$B:$B,EDATE(Inputs!$B$24,-3))</f>
        <v>11</v>
      </c>
      <c r="Q128" s="21" t="n">
        <f aca="false">IF(E128&gt;0,P128/E128*1000,"")</f>
        <v>2.08530805687204</v>
      </c>
      <c r="R128" s="16" t="n">
        <f aca="false">SUMIFS(VIC_Postcode_Qtr!$E:$E,VIC_Postcode_Qtr!$A:$A,A128,VIC_Postcode_Qtr!$B:$B,EDATE(Inputs!$B$24,-12))-SUMIFS(VIC_Postcode_Qtr!$E:$E,VIC_Postcode_Qtr!$A:$A,A128,VIC_Postcode_Qtr!$B:$B,EDATE(Inputs!$B$24,-15))</f>
        <v>5</v>
      </c>
      <c r="S128" s="21" t="n">
        <f aca="false">IF(L128&gt;0,R128/L128*1000,"")</f>
        <v>1.04493207941484</v>
      </c>
    </row>
    <row r="129" customFormat="false" ht="15" hidden="false" customHeight="false" outlineLevel="0" collapsed="false">
      <c r="A129" s="0" t="n">
        <v>3170</v>
      </c>
      <c r="B129" s="31" t="n">
        <v>57931</v>
      </c>
      <c r="C129" s="16" t="n">
        <v>12791</v>
      </c>
      <c r="D129" s="0" t="n">
        <v>3</v>
      </c>
      <c r="E129" s="16" t="n">
        <f aca="false">SUMIFS(VIC_Postcode_Qtr!$D:$D,VIC_Postcode_Qtr!$A:$A,A129,VIC_Postcode_Qtr!$B:$B,Inputs!$B$24)</f>
        <v>25887</v>
      </c>
      <c r="F129" s="16" t="n">
        <f aca="false">SUMIFS(VIC_Postcode_Qtr!$E:$E,VIC_Postcode_Qtr!$A:$A,A129,VIC_Postcode_Qtr!$B:$B,Inputs!$B$24)</f>
        <v>1370</v>
      </c>
      <c r="G129" s="21" t="n">
        <f aca="false">IF(E129&gt;0,F129/E129*1000,"")</f>
        <v>52.9223162204968</v>
      </c>
      <c r="H129" s="16" t="n">
        <f aca="false">SUMIFS(VIC_Postcode_Qtr!$G:$G,VIC_Postcode_Qtr!$A:$A,A129,VIC_Postcode_Qtr!$B:$B,Inputs!$B$24)</f>
        <v>7322</v>
      </c>
      <c r="I129" s="16" t="n">
        <f aca="false">SUMIFS(VIC_Postcode_Qtr!$H:$H,VIC_Postcode_Qtr!$A:$A,A129,VIC_Postcode_Qtr!$B:$B,Inputs!$B$24)</f>
        <v>988</v>
      </c>
      <c r="J129" s="22" t="n">
        <f aca="false">IF(H129&gt;0,I129/H129,"")</f>
        <v>0.134935809888009</v>
      </c>
      <c r="K129" s="16" t="n">
        <f aca="false">SUMIFS(VIC_Postcode_Qtr!$E:$E,VIC_Postcode_Qtr!$A:$A,A129,VIC_Postcode_Qtr!$B:$B,Inputs!$B$25)</f>
        <v>1147</v>
      </c>
      <c r="L129" s="16" t="n">
        <f aca="false">SUMIFS(VIC_Postcode_Qtr!$D:$D,VIC_Postcode_Qtr!$A:$A,A129,VIC_Postcode_Qtr!$B:$B,Inputs!$B$25)</f>
        <v>25729</v>
      </c>
      <c r="M129" s="21" t="n">
        <f aca="false">IF(L129&gt;0,(F129-K129)/L129*1000,"")</f>
        <v>8.66726262194411</v>
      </c>
      <c r="N129" s="8" t="n">
        <f aca="false">IF(AND(H129&gt;=Inputs!$B$13,C129&gt;=500),1,0)</f>
        <v>1</v>
      </c>
      <c r="O129" s="8" t="s">
        <v>693</v>
      </c>
      <c r="P129" s="16" t="n">
        <f aca="false">F129-SUMIFS(VIC_Postcode_Qtr!$E:$E,VIC_Postcode_Qtr!$A:$A,A129,VIC_Postcode_Qtr!$B:$B,EDATE(Inputs!$B$24,-3))</f>
        <v>39</v>
      </c>
      <c r="Q129" s="21" t="n">
        <f aca="false">IF(E129&gt;0,P129/E129*1000,"")</f>
        <v>1.50654768802874</v>
      </c>
      <c r="R129" s="16" t="n">
        <f aca="false">SUMIFS(VIC_Postcode_Qtr!$E:$E,VIC_Postcode_Qtr!$A:$A,A129,VIC_Postcode_Qtr!$B:$B,EDATE(Inputs!$B$24,-12))-SUMIFS(VIC_Postcode_Qtr!$E:$E,VIC_Postcode_Qtr!$A:$A,A129,VIC_Postcode_Qtr!$B:$B,EDATE(Inputs!$B$24,-15))</f>
        <v>72</v>
      </c>
      <c r="S129" s="21" t="n">
        <f aca="false">IF(L129&gt;0,R129/L129*1000,"")</f>
        <v>2.79839869408061</v>
      </c>
    </row>
    <row r="130" customFormat="false" ht="15" hidden="false" customHeight="false" outlineLevel="0" collapsed="false">
      <c r="A130" s="0" t="n">
        <v>3975</v>
      </c>
      <c r="B130" s="31" t="n">
        <v>57932</v>
      </c>
      <c r="C130" s="16" t="n">
        <v>11458</v>
      </c>
      <c r="D130" s="0" t="n">
        <v>3</v>
      </c>
      <c r="E130" s="16" t="n">
        <f aca="false">SUMIFS(VIC_Postcode_Qtr!$D:$D,VIC_Postcode_Qtr!$A:$A,A130,VIC_Postcode_Qtr!$B:$B,Inputs!$B$24)</f>
        <v>13441</v>
      </c>
      <c r="F130" s="16" t="n">
        <f aca="false">SUMIFS(VIC_Postcode_Qtr!$E:$E,VIC_Postcode_Qtr!$A:$A,A130,VIC_Postcode_Qtr!$B:$B,Inputs!$B$24)</f>
        <v>345</v>
      </c>
      <c r="G130" s="21" t="n">
        <f aca="false">IF(E130&gt;0,F130/E130*1000,"")</f>
        <v>25.6677330555762</v>
      </c>
      <c r="H130" s="16" t="n">
        <f aca="false">SUMIFS(VIC_Postcode_Qtr!$G:$G,VIC_Postcode_Qtr!$A:$A,A130,VIC_Postcode_Qtr!$B:$B,Inputs!$B$24)</f>
        <v>1036</v>
      </c>
      <c r="I130" s="16" t="n">
        <f aca="false">SUMIFS(VIC_Postcode_Qtr!$H:$H,VIC_Postcode_Qtr!$A:$A,A130,VIC_Postcode_Qtr!$B:$B,Inputs!$B$24)</f>
        <v>141</v>
      </c>
      <c r="J130" s="22" t="n">
        <f aca="false">IF(H130&gt;0,I130/H130,"")</f>
        <v>0.136100386100386</v>
      </c>
      <c r="K130" s="16" t="n">
        <f aca="false">SUMIFS(VIC_Postcode_Qtr!$E:$E,VIC_Postcode_Qtr!$A:$A,A130,VIC_Postcode_Qtr!$B:$B,Inputs!$B$25)</f>
        <v>226</v>
      </c>
      <c r="L130" s="16" t="n">
        <f aca="false">SUMIFS(VIC_Postcode_Qtr!$D:$D,VIC_Postcode_Qtr!$A:$A,A130,VIC_Postcode_Qtr!$B:$B,Inputs!$B$25)</f>
        <v>13228</v>
      </c>
      <c r="M130" s="21" t="n">
        <f aca="false">IF(L130&gt;0,(F130-K130)/L130*1000,"")</f>
        <v>8.99606894466284</v>
      </c>
      <c r="N130" s="8" t="n">
        <f aca="false">IF(AND(H130&gt;=Inputs!$B$13,C130&gt;=500),1,0)</f>
        <v>1</v>
      </c>
      <c r="O130" s="8" t="s">
        <v>694</v>
      </c>
      <c r="P130" s="16" t="n">
        <f aca="false">F130-SUMIFS(VIC_Postcode_Qtr!$E:$E,VIC_Postcode_Qtr!$A:$A,A130,VIC_Postcode_Qtr!$B:$B,EDATE(Inputs!$B$24,-3))</f>
        <v>50</v>
      </c>
      <c r="Q130" s="21" t="n">
        <f aca="false">IF(E130&gt;0,P130/E130*1000,"")</f>
        <v>3.71996131240235</v>
      </c>
      <c r="R130" s="16" t="n">
        <f aca="false">SUMIFS(VIC_Postcode_Qtr!$E:$E,VIC_Postcode_Qtr!$A:$A,A130,VIC_Postcode_Qtr!$B:$B,EDATE(Inputs!$B$24,-12))-SUMIFS(VIC_Postcode_Qtr!$E:$E,VIC_Postcode_Qtr!$A:$A,A130,VIC_Postcode_Qtr!$B:$B,EDATE(Inputs!$B$24,-15))</f>
        <v>27</v>
      </c>
      <c r="S130" s="21" t="n">
        <f aca="false">IF(L130&gt;0,R130/L130*1000,"")</f>
        <v>2.04112488660417</v>
      </c>
    </row>
    <row r="131" customFormat="false" ht="15" hidden="false" customHeight="false" outlineLevel="0" collapsed="false">
      <c r="A131" s="0" t="n">
        <v>3978</v>
      </c>
      <c r="B131" s="31" t="n">
        <v>58136</v>
      </c>
      <c r="C131" s="16" t="n">
        <v>39041</v>
      </c>
      <c r="D131" s="0" t="n">
        <v>3</v>
      </c>
      <c r="E131" s="16" t="n">
        <f aca="false">SUMIFS(VIC_Postcode_Qtr!$D:$D,VIC_Postcode_Qtr!$A:$A,A131,VIC_Postcode_Qtr!$B:$B,Inputs!$B$24)</f>
        <v>54608</v>
      </c>
      <c r="F131" s="16" t="n">
        <f aca="false">SUMIFS(VIC_Postcode_Qtr!$E:$E,VIC_Postcode_Qtr!$A:$A,A131,VIC_Postcode_Qtr!$B:$B,Inputs!$B$24)</f>
        <v>1693</v>
      </c>
      <c r="G131" s="21" t="n">
        <f aca="false">IF(E131&gt;0,F131/E131*1000,"")</f>
        <v>31.0027834749487</v>
      </c>
      <c r="H131" s="16" t="n">
        <f aca="false">SUMIFS(VIC_Postcode_Qtr!$G:$G,VIC_Postcode_Qtr!$A:$A,A131,VIC_Postcode_Qtr!$B:$B,Inputs!$B$24)</f>
        <v>5003</v>
      </c>
      <c r="I131" s="16" t="n">
        <f aca="false">SUMIFS(VIC_Postcode_Qtr!$H:$H,VIC_Postcode_Qtr!$A:$A,A131,VIC_Postcode_Qtr!$B:$B,Inputs!$B$24)</f>
        <v>819</v>
      </c>
      <c r="J131" s="22" t="n">
        <f aca="false">IF(H131&gt;0,I131/H131,"")</f>
        <v>0.16370177893264</v>
      </c>
      <c r="K131" s="16" t="n">
        <f aca="false">SUMIFS(VIC_Postcode_Qtr!$E:$E,VIC_Postcode_Qtr!$A:$A,A131,VIC_Postcode_Qtr!$B:$B,Inputs!$B$25)</f>
        <v>928</v>
      </c>
      <c r="L131" s="16" t="n">
        <f aca="false">SUMIFS(VIC_Postcode_Qtr!$D:$D,VIC_Postcode_Qtr!$A:$A,A131,VIC_Postcode_Qtr!$B:$B,Inputs!$B$25)</f>
        <v>48646</v>
      </c>
      <c r="M131" s="21" t="n">
        <f aca="false">IF(L131&gt;0,(F131-K131)/L131*1000,"")</f>
        <v>15.7258561855034</v>
      </c>
      <c r="N131" s="8" t="n">
        <f aca="false">IF(AND(H131&gt;=Inputs!$B$13,C131&gt;=500),1,0)</f>
        <v>1</v>
      </c>
      <c r="O131" s="8" t="s">
        <v>695</v>
      </c>
      <c r="P131" s="16" t="n">
        <f aca="false">F131-SUMIFS(VIC_Postcode_Qtr!$E:$E,VIC_Postcode_Qtr!$A:$A,A131,VIC_Postcode_Qtr!$B:$B,EDATE(Inputs!$B$24,-3))</f>
        <v>356</v>
      </c>
      <c r="Q131" s="21" t="n">
        <f aca="false">IF(E131&gt;0,P131/E131*1000,"")</f>
        <v>6.51919132727806</v>
      </c>
      <c r="R131" s="16" t="n">
        <f aca="false">SUMIFS(VIC_Postcode_Qtr!$E:$E,VIC_Postcode_Qtr!$A:$A,A131,VIC_Postcode_Qtr!$B:$B,EDATE(Inputs!$B$24,-12))-SUMIFS(VIC_Postcode_Qtr!$E:$E,VIC_Postcode_Qtr!$A:$A,A131,VIC_Postcode_Qtr!$B:$B,EDATE(Inputs!$B$24,-15))</f>
        <v>117</v>
      </c>
      <c r="S131" s="21" t="n">
        <f aca="false">IF(L131&gt;0,R131/L131*1000,"")</f>
        <v>2.40513094601817</v>
      </c>
    </row>
    <row r="132" customFormat="false" ht="15" hidden="false" customHeight="false" outlineLevel="0" collapsed="false">
      <c r="A132" s="0" t="n">
        <v>3226</v>
      </c>
      <c r="B132" s="31" t="n">
        <v>58314</v>
      </c>
      <c r="C132" s="16" t="n">
        <v>11353</v>
      </c>
      <c r="D132" s="0" t="n">
        <v>3</v>
      </c>
      <c r="E132" s="16" t="n">
        <f aca="false">SUMIFS(VIC_Postcode_Qtr!$D:$D,VIC_Postcode_Qtr!$A:$A,A132,VIC_Postcode_Qtr!$B:$B,Inputs!$B$24)</f>
        <v>15838</v>
      </c>
      <c r="F132" s="16" t="n">
        <f aca="false">SUMIFS(VIC_Postcode_Qtr!$E:$E,VIC_Postcode_Qtr!$A:$A,A132,VIC_Postcode_Qtr!$B:$B,Inputs!$B$24)</f>
        <v>412</v>
      </c>
      <c r="G132" s="21" t="n">
        <f aca="false">IF(E132&gt;0,F132/E132*1000,"")</f>
        <v>26.0133855284758</v>
      </c>
      <c r="H132" s="16" t="n">
        <f aca="false">SUMIFS(VIC_Postcode_Qtr!$G:$G,VIC_Postcode_Qtr!$A:$A,A132,VIC_Postcode_Qtr!$B:$B,Inputs!$B$24)</f>
        <v>1015</v>
      </c>
      <c r="I132" s="16" t="n">
        <f aca="false">SUMIFS(VIC_Postcode_Qtr!$H:$H,VIC_Postcode_Qtr!$A:$A,A132,VIC_Postcode_Qtr!$B:$B,Inputs!$B$24)</f>
        <v>171</v>
      </c>
      <c r="J132" s="22" t="n">
        <f aca="false">IF(H132&gt;0,I132/H132,"")</f>
        <v>0.168472906403941</v>
      </c>
      <c r="K132" s="16" t="n">
        <f aca="false">SUMIFS(VIC_Postcode_Qtr!$E:$E,VIC_Postcode_Qtr!$A:$A,A132,VIC_Postcode_Qtr!$B:$B,Inputs!$B$25)</f>
        <v>255</v>
      </c>
      <c r="L132" s="16" t="n">
        <f aca="false">SUMIFS(VIC_Postcode_Qtr!$D:$D,VIC_Postcode_Qtr!$A:$A,A132,VIC_Postcode_Qtr!$B:$B,Inputs!$B$25)</f>
        <v>15516</v>
      </c>
      <c r="M132" s="21" t="n">
        <f aca="false">IF(L132&gt;0,(F132-K132)/L132*1000,"")</f>
        <v>10.118587264759</v>
      </c>
      <c r="N132" s="8" t="n">
        <f aca="false">IF(AND(H132&gt;=Inputs!$B$13,C132&gt;=500),1,0)</f>
        <v>1</v>
      </c>
      <c r="O132" s="8" t="s">
        <v>696</v>
      </c>
      <c r="P132" s="16" t="n">
        <f aca="false">F132-SUMIFS(VIC_Postcode_Qtr!$E:$E,VIC_Postcode_Qtr!$A:$A,A132,VIC_Postcode_Qtr!$B:$B,EDATE(Inputs!$B$24,-3))</f>
        <v>68</v>
      </c>
      <c r="Q132" s="21" t="n">
        <f aca="false">IF(E132&gt;0,P132/E132*1000,"")</f>
        <v>4.29347139790378</v>
      </c>
      <c r="R132" s="16" t="n">
        <f aca="false">SUMIFS(VIC_Postcode_Qtr!$E:$E,VIC_Postcode_Qtr!$A:$A,A132,VIC_Postcode_Qtr!$B:$B,EDATE(Inputs!$B$24,-12))-SUMIFS(VIC_Postcode_Qtr!$E:$E,VIC_Postcode_Qtr!$A:$A,A132,VIC_Postcode_Qtr!$B:$B,EDATE(Inputs!$B$24,-15))</f>
        <v>20</v>
      </c>
      <c r="S132" s="21" t="n">
        <f aca="false">IF(L132&gt;0,R132/L132*1000,"")</f>
        <v>1.28899200824955</v>
      </c>
    </row>
    <row r="133" customFormat="false" ht="15" hidden="false" customHeight="false" outlineLevel="0" collapsed="false">
      <c r="A133" s="0" t="n">
        <v>3139</v>
      </c>
      <c r="B133" s="31" t="n">
        <v>58481</v>
      </c>
      <c r="C133" s="16" t="n">
        <v>9192</v>
      </c>
      <c r="D133" s="0" t="n">
        <v>3</v>
      </c>
      <c r="E133" s="16" t="n">
        <f aca="false">SUMIFS(VIC_Postcode_Qtr!$D:$D,VIC_Postcode_Qtr!$A:$A,A133,VIC_Postcode_Qtr!$B:$B,Inputs!$B$24)</f>
        <v>14390</v>
      </c>
      <c r="F133" s="16" t="n">
        <f aca="false">SUMIFS(VIC_Postcode_Qtr!$E:$E,VIC_Postcode_Qtr!$A:$A,A133,VIC_Postcode_Qtr!$B:$B,Inputs!$B$24)</f>
        <v>116</v>
      </c>
      <c r="G133" s="21" t="n">
        <f aca="false">IF(E133&gt;0,F133/E133*1000,"")</f>
        <v>8.06115357887422</v>
      </c>
      <c r="H133" s="16" t="n">
        <f aca="false">SUMIFS(VIC_Postcode_Qtr!$G:$G,VIC_Postcode_Qtr!$A:$A,A133,VIC_Postcode_Qtr!$B:$B,Inputs!$B$24)</f>
        <v>713</v>
      </c>
      <c r="I133" s="16" t="n">
        <f aca="false">SUMIFS(VIC_Postcode_Qtr!$H:$H,VIC_Postcode_Qtr!$A:$A,A133,VIC_Postcode_Qtr!$B:$B,Inputs!$B$24)</f>
        <v>45</v>
      </c>
      <c r="J133" s="22" t="n">
        <f aca="false">IF(H133&gt;0,I133/H133,"")</f>
        <v>0.0631136044880785</v>
      </c>
      <c r="K133" s="16" t="n">
        <f aca="false">SUMIFS(VIC_Postcode_Qtr!$E:$E,VIC_Postcode_Qtr!$A:$A,A133,VIC_Postcode_Qtr!$B:$B,Inputs!$B$25)</f>
        <v>74</v>
      </c>
      <c r="L133" s="16" t="n">
        <f aca="false">SUMIFS(VIC_Postcode_Qtr!$D:$D,VIC_Postcode_Qtr!$A:$A,A133,VIC_Postcode_Qtr!$B:$B,Inputs!$B$25)</f>
        <v>14341</v>
      </c>
      <c r="M133" s="21" t="n">
        <f aca="false">IF(L133&gt;0,(F133-K133)/L133*1000,"")</f>
        <v>2.92866606233875</v>
      </c>
      <c r="N133" s="8" t="n">
        <f aca="false">IF(AND(H133&gt;=Inputs!$B$13,C133&gt;=500),1,0)</f>
        <v>1</v>
      </c>
      <c r="O133" s="8" t="s">
        <v>697</v>
      </c>
      <c r="P133" s="16" t="n">
        <f aca="false">F133-SUMIFS(VIC_Postcode_Qtr!$E:$E,VIC_Postcode_Qtr!$A:$A,A133,VIC_Postcode_Qtr!$B:$B,EDATE(Inputs!$B$24,-3))</f>
        <v>17</v>
      </c>
      <c r="Q133" s="21" t="n">
        <f aca="false">IF(E133&gt;0,P133/E133*1000,"")</f>
        <v>1.18137595552467</v>
      </c>
      <c r="R133" s="16" t="n">
        <f aca="false">SUMIFS(VIC_Postcode_Qtr!$E:$E,VIC_Postcode_Qtr!$A:$A,A133,VIC_Postcode_Qtr!$B:$B,EDATE(Inputs!$B$24,-12))-SUMIFS(VIC_Postcode_Qtr!$E:$E,VIC_Postcode_Qtr!$A:$A,A133,VIC_Postcode_Qtr!$B:$B,EDATE(Inputs!$B$24,-15))</f>
        <v>2</v>
      </c>
      <c r="S133" s="21" t="n">
        <f aca="false">IF(L133&gt;0,R133/L133*1000,"")</f>
        <v>0.139460288682798</v>
      </c>
    </row>
    <row r="134" customFormat="false" ht="15" hidden="false" customHeight="false" outlineLevel="0" collapsed="false">
      <c r="A134" s="0" t="n">
        <v>3037</v>
      </c>
      <c r="B134" s="31" t="n">
        <v>58531</v>
      </c>
      <c r="C134" s="16" t="n">
        <v>30416</v>
      </c>
      <c r="D134" s="0" t="n">
        <v>3</v>
      </c>
      <c r="E134" s="16" t="n">
        <f aca="false">SUMIFS(VIC_Postcode_Qtr!$D:$D,VIC_Postcode_Qtr!$A:$A,A134,VIC_Postcode_Qtr!$B:$B,Inputs!$B$24)</f>
        <v>37517</v>
      </c>
      <c r="F134" s="16" t="n">
        <f aca="false">SUMIFS(VIC_Postcode_Qtr!$E:$E,VIC_Postcode_Qtr!$A:$A,A134,VIC_Postcode_Qtr!$B:$B,Inputs!$B$24)</f>
        <v>641</v>
      </c>
      <c r="G134" s="21" t="n">
        <f aca="false">IF(E134&gt;0,F134/E134*1000,"")</f>
        <v>17.0855878668337</v>
      </c>
      <c r="H134" s="16" t="n">
        <f aca="false">SUMIFS(VIC_Postcode_Qtr!$G:$G,VIC_Postcode_Qtr!$A:$A,A134,VIC_Postcode_Qtr!$B:$B,Inputs!$B$24)</f>
        <v>2301</v>
      </c>
      <c r="I134" s="16" t="n">
        <f aca="false">SUMIFS(VIC_Postcode_Qtr!$H:$H,VIC_Postcode_Qtr!$A:$A,A134,VIC_Postcode_Qtr!$B:$B,Inputs!$B$24)</f>
        <v>302</v>
      </c>
      <c r="J134" s="22" t="n">
        <f aca="false">IF(H134&gt;0,I134/H134,"")</f>
        <v>0.131247283789657</v>
      </c>
      <c r="K134" s="16" t="n">
        <f aca="false">SUMIFS(VIC_Postcode_Qtr!$E:$E,VIC_Postcode_Qtr!$A:$A,A134,VIC_Postcode_Qtr!$B:$B,Inputs!$B$25)</f>
        <v>383</v>
      </c>
      <c r="L134" s="16" t="n">
        <f aca="false">SUMIFS(VIC_Postcode_Qtr!$D:$D,VIC_Postcode_Qtr!$A:$A,A134,VIC_Postcode_Qtr!$B:$B,Inputs!$B$25)</f>
        <v>37258</v>
      </c>
      <c r="M134" s="21" t="n">
        <f aca="false">IF(L134&gt;0,(F134-K134)/L134*1000,"")</f>
        <v>6.92468731547587</v>
      </c>
      <c r="N134" s="8" t="n">
        <f aca="false">IF(AND(H134&gt;=Inputs!$B$13,C134&gt;=500),1,0)</f>
        <v>1</v>
      </c>
      <c r="O134" s="8" t="s">
        <v>698</v>
      </c>
      <c r="P134" s="16" t="n">
        <f aca="false">F134-SUMIFS(VIC_Postcode_Qtr!$E:$E,VIC_Postcode_Qtr!$A:$A,A134,VIC_Postcode_Qtr!$B:$B,EDATE(Inputs!$B$24,-3))</f>
        <v>103</v>
      </c>
      <c r="Q134" s="21" t="n">
        <f aca="false">IF(E134&gt;0,P134/E134*1000,"")</f>
        <v>2.74542207532585</v>
      </c>
      <c r="R134" s="16" t="n">
        <f aca="false">SUMIFS(VIC_Postcode_Qtr!$E:$E,VIC_Postcode_Qtr!$A:$A,A134,VIC_Postcode_Qtr!$B:$B,EDATE(Inputs!$B$24,-12))-SUMIFS(VIC_Postcode_Qtr!$E:$E,VIC_Postcode_Qtr!$A:$A,A134,VIC_Postcode_Qtr!$B:$B,EDATE(Inputs!$B$24,-15))</f>
        <v>51</v>
      </c>
      <c r="S134" s="21" t="n">
        <f aca="false">IF(L134&gt;0,R134/L134*1000,"")</f>
        <v>1.3688335391057</v>
      </c>
    </row>
    <row r="135" customFormat="false" ht="15" hidden="false" customHeight="false" outlineLevel="0" collapsed="false">
      <c r="A135" s="0" t="n">
        <v>3804</v>
      </c>
      <c r="B135" s="31" t="n">
        <v>58551</v>
      </c>
      <c r="C135" s="16" t="n">
        <v>5448</v>
      </c>
      <c r="D135" s="0" t="n">
        <v>3</v>
      </c>
      <c r="E135" s="16" t="n">
        <f aca="false">SUMIFS(VIC_Postcode_Qtr!$D:$D,VIC_Postcode_Qtr!$A:$A,A135,VIC_Postcode_Qtr!$B:$B,Inputs!$B$24)</f>
        <v>8365</v>
      </c>
      <c r="F135" s="16" t="n">
        <f aca="false">SUMIFS(VIC_Postcode_Qtr!$E:$E,VIC_Postcode_Qtr!$A:$A,A135,VIC_Postcode_Qtr!$B:$B,Inputs!$B$24)</f>
        <v>192</v>
      </c>
      <c r="G135" s="21" t="n">
        <f aca="false">IF(E135&gt;0,F135/E135*1000,"")</f>
        <v>22.9527794381351</v>
      </c>
      <c r="H135" s="16" t="n">
        <f aca="false">SUMIFS(VIC_Postcode_Qtr!$G:$G,VIC_Postcode_Qtr!$A:$A,A135,VIC_Postcode_Qtr!$B:$B,Inputs!$B$24)</f>
        <v>570</v>
      </c>
      <c r="I135" s="16" t="n">
        <f aca="false">SUMIFS(VIC_Postcode_Qtr!$H:$H,VIC_Postcode_Qtr!$A:$A,A135,VIC_Postcode_Qtr!$B:$B,Inputs!$B$24)</f>
        <v>82</v>
      </c>
      <c r="J135" s="22" t="n">
        <f aca="false">IF(H135&gt;0,I135/H135,"")</f>
        <v>0.143859649122807</v>
      </c>
      <c r="K135" s="16" t="n">
        <f aca="false">SUMIFS(VIC_Postcode_Qtr!$E:$E,VIC_Postcode_Qtr!$A:$A,A135,VIC_Postcode_Qtr!$B:$B,Inputs!$B$25)</f>
        <v>133</v>
      </c>
      <c r="L135" s="16" t="n">
        <f aca="false">SUMIFS(VIC_Postcode_Qtr!$D:$D,VIC_Postcode_Qtr!$A:$A,A135,VIC_Postcode_Qtr!$B:$B,Inputs!$B$25)</f>
        <v>8309</v>
      </c>
      <c r="M135" s="21" t="n">
        <f aca="false">IF(L135&gt;0,(F135-K135)/L135*1000,"")</f>
        <v>7.1007341436996</v>
      </c>
      <c r="N135" s="8" t="n">
        <f aca="false">IF(AND(H135&gt;=Inputs!$B$13,C135&gt;=500),1,0)</f>
        <v>1</v>
      </c>
      <c r="O135" s="8" t="s">
        <v>699</v>
      </c>
      <c r="P135" s="16" t="n">
        <f aca="false">F135-SUMIFS(VIC_Postcode_Qtr!$E:$E,VIC_Postcode_Qtr!$A:$A,A135,VIC_Postcode_Qtr!$B:$B,EDATE(Inputs!$B$24,-3))</f>
        <v>30</v>
      </c>
      <c r="Q135" s="21" t="n">
        <f aca="false">IF(E135&gt;0,P135/E135*1000,"")</f>
        <v>3.58637178720861</v>
      </c>
      <c r="R135" s="16" t="n">
        <f aca="false">SUMIFS(VIC_Postcode_Qtr!$E:$E,VIC_Postcode_Qtr!$A:$A,A135,VIC_Postcode_Qtr!$B:$B,EDATE(Inputs!$B$24,-12))-SUMIFS(VIC_Postcode_Qtr!$E:$E,VIC_Postcode_Qtr!$A:$A,A135,VIC_Postcode_Qtr!$B:$B,EDATE(Inputs!$B$24,-15))</f>
        <v>19</v>
      </c>
      <c r="S135" s="21" t="n">
        <f aca="false">IF(L135&gt;0,R135/L135*1000,"")</f>
        <v>2.2866770971236</v>
      </c>
    </row>
    <row r="136" customFormat="false" ht="15" hidden="false" customHeight="false" outlineLevel="0" collapsed="false">
      <c r="A136" s="0" t="n">
        <v>3038</v>
      </c>
      <c r="B136" s="31" t="n">
        <v>58699</v>
      </c>
      <c r="C136" s="16" t="n">
        <v>16557</v>
      </c>
      <c r="D136" s="0" t="n">
        <v>3</v>
      </c>
      <c r="E136" s="16" t="n">
        <f aca="false">SUMIFS(VIC_Postcode_Qtr!$D:$D,VIC_Postcode_Qtr!$A:$A,A136,VIC_Postcode_Qtr!$B:$B,Inputs!$B$24)</f>
        <v>20729</v>
      </c>
      <c r="F136" s="16" t="n">
        <f aca="false">SUMIFS(VIC_Postcode_Qtr!$E:$E,VIC_Postcode_Qtr!$A:$A,A136,VIC_Postcode_Qtr!$B:$B,Inputs!$B$24)</f>
        <v>345</v>
      </c>
      <c r="G136" s="21" t="n">
        <f aca="false">IF(E136&gt;0,F136/E136*1000,"")</f>
        <v>16.6433498962806</v>
      </c>
      <c r="H136" s="16" t="n">
        <f aca="false">SUMIFS(VIC_Postcode_Qtr!$G:$G,VIC_Postcode_Qtr!$A:$A,A136,VIC_Postcode_Qtr!$B:$B,Inputs!$B$24)</f>
        <v>1181</v>
      </c>
      <c r="I136" s="16" t="n">
        <f aca="false">SUMIFS(VIC_Postcode_Qtr!$H:$H,VIC_Postcode_Qtr!$A:$A,A136,VIC_Postcode_Qtr!$B:$B,Inputs!$B$24)</f>
        <v>161</v>
      </c>
      <c r="J136" s="22" t="n">
        <f aca="false">IF(H136&gt;0,I136/H136,"")</f>
        <v>0.136325148179509</v>
      </c>
      <c r="K136" s="16" t="n">
        <f aca="false">SUMIFS(VIC_Postcode_Qtr!$E:$E,VIC_Postcode_Qtr!$A:$A,A136,VIC_Postcode_Qtr!$B:$B,Inputs!$B$25)</f>
        <v>187</v>
      </c>
      <c r="L136" s="16" t="n">
        <f aca="false">SUMIFS(VIC_Postcode_Qtr!$D:$D,VIC_Postcode_Qtr!$A:$A,A136,VIC_Postcode_Qtr!$B:$B,Inputs!$B$25)</f>
        <v>20927</v>
      </c>
      <c r="M136" s="21" t="n">
        <f aca="false">IF(L136&gt;0,(F136-K136)/L136*1000,"")</f>
        <v>7.55005495293162</v>
      </c>
      <c r="N136" s="8" t="n">
        <f aca="false">IF(AND(H136&gt;=Inputs!$B$13,C136&gt;=500),1,0)</f>
        <v>1</v>
      </c>
      <c r="O136" s="8" t="s">
        <v>700</v>
      </c>
      <c r="P136" s="16" t="n">
        <f aca="false">F136-SUMIFS(VIC_Postcode_Qtr!$E:$E,VIC_Postcode_Qtr!$A:$A,A136,VIC_Postcode_Qtr!$B:$B,EDATE(Inputs!$B$24,-3))</f>
        <v>68</v>
      </c>
      <c r="Q136" s="21" t="n">
        <f aca="false">IF(E136&gt;0,P136/E136*1000,"")</f>
        <v>3.28042838535385</v>
      </c>
      <c r="R136" s="16" t="n">
        <f aca="false">SUMIFS(VIC_Postcode_Qtr!$E:$E,VIC_Postcode_Qtr!$A:$A,A136,VIC_Postcode_Qtr!$B:$B,EDATE(Inputs!$B$24,-12))-SUMIFS(VIC_Postcode_Qtr!$E:$E,VIC_Postcode_Qtr!$A:$A,A136,VIC_Postcode_Qtr!$B:$B,EDATE(Inputs!$B$24,-15))</f>
        <v>13</v>
      </c>
      <c r="S136" s="21" t="n">
        <f aca="false">IF(L136&gt;0,R136/L136*1000,"")</f>
        <v>0.621207053089311</v>
      </c>
    </row>
    <row r="137" customFormat="false" ht="15" hidden="false" customHeight="false" outlineLevel="0" collapsed="false">
      <c r="A137" s="0" t="n">
        <v>3756</v>
      </c>
      <c r="B137" s="31" t="n">
        <v>58796</v>
      </c>
      <c r="C137" s="16" t="n">
        <v>11107</v>
      </c>
      <c r="D137" s="0" t="n">
        <v>3</v>
      </c>
      <c r="E137" s="16" t="n">
        <f aca="false">SUMIFS(VIC_Postcode_Qtr!$D:$D,VIC_Postcode_Qtr!$A:$A,A137,VIC_Postcode_Qtr!$B:$B,Inputs!$B$24)</f>
        <v>16933</v>
      </c>
      <c r="F137" s="16" t="n">
        <f aca="false">SUMIFS(VIC_Postcode_Qtr!$E:$E,VIC_Postcode_Qtr!$A:$A,A137,VIC_Postcode_Qtr!$B:$B,Inputs!$B$24)</f>
        <v>215</v>
      </c>
      <c r="G137" s="21" t="n">
        <f aca="false">IF(E137&gt;0,F137/E137*1000,"")</f>
        <v>12.6971003366208</v>
      </c>
      <c r="H137" s="16" t="n">
        <f aca="false">SUMIFS(VIC_Postcode_Qtr!$G:$G,VIC_Postcode_Qtr!$A:$A,A137,VIC_Postcode_Qtr!$B:$B,Inputs!$B$24)</f>
        <v>1131</v>
      </c>
      <c r="I137" s="16" t="n">
        <f aca="false">SUMIFS(VIC_Postcode_Qtr!$H:$H,VIC_Postcode_Qtr!$A:$A,A137,VIC_Postcode_Qtr!$B:$B,Inputs!$B$24)</f>
        <v>120</v>
      </c>
      <c r="J137" s="22" t="n">
        <f aca="false">IF(H137&gt;0,I137/H137,"")</f>
        <v>0.106100795755968</v>
      </c>
      <c r="K137" s="16" t="n">
        <f aca="false">SUMIFS(VIC_Postcode_Qtr!$E:$E,VIC_Postcode_Qtr!$A:$A,A137,VIC_Postcode_Qtr!$B:$B,Inputs!$B$25)</f>
        <v>108</v>
      </c>
      <c r="L137" s="16" t="n">
        <f aca="false">SUMIFS(VIC_Postcode_Qtr!$D:$D,VIC_Postcode_Qtr!$A:$A,A137,VIC_Postcode_Qtr!$B:$B,Inputs!$B$25)</f>
        <v>16146</v>
      </c>
      <c r="M137" s="21" t="n">
        <f aca="false">IF(L137&gt;0,(F137-K137)/L137*1000,"")</f>
        <v>6.6270283661588</v>
      </c>
      <c r="N137" s="8" t="n">
        <f aca="false">IF(AND(H137&gt;=Inputs!$B$13,C137&gt;=500),1,0)</f>
        <v>1</v>
      </c>
      <c r="O137" s="8" t="s">
        <v>701</v>
      </c>
      <c r="P137" s="16" t="n">
        <f aca="false">F137-SUMIFS(VIC_Postcode_Qtr!$E:$E,VIC_Postcode_Qtr!$A:$A,A137,VIC_Postcode_Qtr!$B:$B,EDATE(Inputs!$B$24,-3))</f>
        <v>55</v>
      </c>
      <c r="Q137" s="21" t="n">
        <f aca="false">IF(E137&gt;0,P137/E137*1000,"")</f>
        <v>3.24809543494951</v>
      </c>
      <c r="R137" s="16" t="n">
        <f aca="false">SUMIFS(VIC_Postcode_Qtr!$E:$E,VIC_Postcode_Qtr!$A:$A,A137,VIC_Postcode_Qtr!$B:$B,EDATE(Inputs!$B$24,-12))-SUMIFS(VIC_Postcode_Qtr!$E:$E,VIC_Postcode_Qtr!$A:$A,A137,VIC_Postcode_Qtr!$B:$B,EDATE(Inputs!$B$24,-15))</f>
        <v>18</v>
      </c>
      <c r="S137" s="21" t="n">
        <f aca="false">IF(L137&gt;0,R137/L137*1000,"")</f>
        <v>1.11482720178372</v>
      </c>
    </row>
    <row r="138" customFormat="false" ht="15" hidden="false" customHeight="false" outlineLevel="0" collapsed="false">
      <c r="A138" s="0" t="n">
        <v>3844</v>
      </c>
      <c r="B138" s="31" t="n">
        <v>58836</v>
      </c>
      <c r="C138" s="16" t="n">
        <v>18967</v>
      </c>
      <c r="D138" s="0" t="n">
        <v>3</v>
      </c>
      <c r="E138" s="16" t="n">
        <f aca="false">SUMIFS(VIC_Postcode_Qtr!$D:$D,VIC_Postcode_Qtr!$A:$A,A138,VIC_Postcode_Qtr!$B:$B,Inputs!$B$24)</f>
        <v>32703</v>
      </c>
      <c r="F138" s="16" t="n">
        <f aca="false">SUMIFS(VIC_Postcode_Qtr!$E:$E,VIC_Postcode_Qtr!$A:$A,A138,VIC_Postcode_Qtr!$B:$B,Inputs!$B$24)</f>
        <v>368</v>
      </c>
      <c r="G138" s="21" t="n">
        <f aca="false">IF(E138&gt;0,F138/E138*1000,"")</f>
        <v>11.2527902638902</v>
      </c>
      <c r="H138" s="16" t="n">
        <f aca="false">SUMIFS(VIC_Postcode_Qtr!$G:$G,VIC_Postcode_Qtr!$A:$A,A138,VIC_Postcode_Qtr!$B:$B,Inputs!$B$24)</f>
        <v>2806</v>
      </c>
      <c r="I138" s="16" t="n">
        <f aca="false">SUMIFS(VIC_Postcode_Qtr!$H:$H,VIC_Postcode_Qtr!$A:$A,A138,VIC_Postcode_Qtr!$B:$B,Inputs!$B$24)</f>
        <v>176</v>
      </c>
      <c r="J138" s="22" t="n">
        <f aca="false">IF(H138&gt;0,I138/H138,"")</f>
        <v>0.0627227369921597</v>
      </c>
      <c r="K138" s="16" t="n">
        <f aca="false">SUMIFS(VIC_Postcode_Qtr!$E:$E,VIC_Postcode_Qtr!$A:$A,A138,VIC_Postcode_Qtr!$B:$B,Inputs!$B$25)</f>
        <v>225</v>
      </c>
      <c r="L138" s="16" t="n">
        <f aca="false">SUMIFS(VIC_Postcode_Qtr!$D:$D,VIC_Postcode_Qtr!$A:$A,A138,VIC_Postcode_Qtr!$B:$B,Inputs!$B$25)</f>
        <v>32094</v>
      </c>
      <c r="M138" s="21" t="n">
        <f aca="false">IF(L138&gt;0,(F138-K138)/L138*1000,"")</f>
        <v>4.45566149436032</v>
      </c>
      <c r="N138" s="8" t="n">
        <f aca="false">IF(AND(H138&gt;=Inputs!$B$13,C138&gt;=500),1,0)</f>
        <v>1</v>
      </c>
      <c r="O138" s="8" t="s">
        <v>702</v>
      </c>
      <c r="P138" s="16" t="n">
        <f aca="false">F138-SUMIFS(VIC_Postcode_Qtr!$E:$E,VIC_Postcode_Qtr!$A:$A,A138,VIC_Postcode_Qtr!$B:$B,EDATE(Inputs!$B$24,-3))</f>
        <v>94</v>
      </c>
      <c r="Q138" s="21" t="n">
        <f aca="false">IF(E138&gt;0,P138/E138*1000,"")</f>
        <v>2.87435403479803</v>
      </c>
      <c r="R138" s="16" t="n">
        <f aca="false">SUMIFS(VIC_Postcode_Qtr!$E:$E,VIC_Postcode_Qtr!$A:$A,A138,VIC_Postcode_Qtr!$B:$B,EDATE(Inputs!$B$24,-12))-SUMIFS(VIC_Postcode_Qtr!$E:$E,VIC_Postcode_Qtr!$A:$A,A138,VIC_Postcode_Qtr!$B:$B,EDATE(Inputs!$B$24,-15))</f>
        <v>16</v>
      </c>
      <c r="S138" s="21" t="n">
        <f aca="false">IF(L138&gt;0,R138/L138*1000,"")</f>
        <v>0.498535551816539</v>
      </c>
    </row>
    <row r="139" customFormat="false" ht="15" hidden="false" customHeight="false" outlineLevel="0" collapsed="false">
      <c r="A139" s="0" t="n">
        <v>3934</v>
      </c>
      <c r="B139" s="31" t="n">
        <v>58900</v>
      </c>
      <c r="C139" s="16" t="n">
        <v>12423</v>
      </c>
      <c r="D139" s="0" t="n">
        <v>3</v>
      </c>
      <c r="E139" s="16" t="n">
        <f aca="false">SUMIFS(VIC_Postcode_Qtr!$D:$D,VIC_Postcode_Qtr!$A:$A,A139,VIC_Postcode_Qtr!$B:$B,Inputs!$B$24)</f>
        <v>16191</v>
      </c>
      <c r="F139" s="16" t="n">
        <f aca="false">SUMIFS(VIC_Postcode_Qtr!$E:$E,VIC_Postcode_Qtr!$A:$A,A139,VIC_Postcode_Qtr!$B:$B,Inputs!$B$24)</f>
        <v>505</v>
      </c>
      <c r="G139" s="21" t="n">
        <f aca="false">IF(E139&gt;0,F139/E139*1000,"")</f>
        <v>31.1901673769378</v>
      </c>
      <c r="H139" s="16" t="n">
        <f aca="false">SUMIFS(VIC_Postcode_Qtr!$G:$G,VIC_Postcode_Qtr!$A:$A,A139,VIC_Postcode_Qtr!$B:$B,Inputs!$B$24)</f>
        <v>1216</v>
      </c>
      <c r="I139" s="16" t="n">
        <f aca="false">SUMIFS(VIC_Postcode_Qtr!$H:$H,VIC_Postcode_Qtr!$A:$A,A139,VIC_Postcode_Qtr!$B:$B,Inputs!$B$24)</f>
        <v>207</v>
      </c>
      <c r="J139" s="22" t="n">
        <f aca="false">IF(H139&gt;0,I139/H139,"")</f>
        <v>0.170230263157895</v>
      </c>
      <c r="K139" s="16" t="n">
        <f aca="false">SUMIFS(VIC_Postcode_Qtr!$E:$E,VIC_Postcode_Qtr!$A:$A,A139,VIC_Postcode_Qtr!$B:$B,Inputs!$B$25)</f>
        <v>321</v>
      </c>
      <c r="L139" s="16" t="n">
        <f aca="false">SUMIFS(VIC_Postcode_Qtr!$D:$D,VIC_Postcode_Qtr!$A:$A,A139,VIC_Postcode_Qtr!$B:$B,Inputs!$B$25)</f>
        <v>15921</v>
      </c>
      <c r="M139" s="21" t="n">
        <f aca="false">IF(L139&gt;0,(F139-K139)/L139*1000,"")</f>
        <v>11.5570629985554</v>
      </c>
      <c r="N139" s="8" t="n">
        <f aca="false">IF(AND(H139&gt;=Inputs!$B$13,C139&gt;=500),1,0)</f>
        <v>1</v>
      </c>
      <c r="O139" s="8" t="s">
        <v>703</v>
      </c>
      <c r="P139" s="16" t="n">
        <f aca="false">F139-SUMIFS(VIC_Postcode_Qtr!$E:$E,VIC_Postcode_Qtr!$A:$A,A139,VIC_Postcode_Qtr!$B:$B,EDATE(Inputs!$B$24,-3))</f>
        <v>94</v>
      </c>
      <c r="Q139" s="21" t="n">
        <f aca="false">IF(E139&gt;0,P139/E139*1000,"")</f>
        <v>5.80569452164783</v>
      </c>
      <c r="R139" s="16" t="n">
        <f aca="false">SUMIFS(VIC_Postcode_Qtr!$E:$E,VIC_Postcode_Qtr!$A:$A,A139,VIC_Postcode_Qtr!$B:$B,EDATE(Inputs!$B$24,-12))-SUMIFS(VIC_Postcode_Qtr!$E:$E,VIC_Postcode_Qtr!$A:$A,A139,VIC_Postcode_Qtr!$B:$B,EDATE(Inputs!$B$24,-15))</f>
        <v>16</v>
      </c>
      <c r="S139" s="21" t="n">
        <f aca="false">IF(L139&gt;0,R139/L139*1000,"")</f>
        <v>1.00496199987438</v>
      </c>
    </row>
    <row r="140" customFormat="false" ht="15" hidden="false" customHeight="false" outlineLevel="0" collapsed="false">
      <c r="A140" s="0" t="n">
        <v>3046</v>
      </c>
      <c r="B140" s="31" t="n">
        <v>59139</v>
      </c>
      <c r="C140" s="16" t="n">
        <v>23807</v>
      </c>
      <c r="D140" s="0" t="n">
        <v>3</v>
      </c>
      <c r="E140" s="16" t="n">
        <f aca="false">SUMIFS(VIC_Postcode_Qtr!$D:$D,VIC_Postcode_Qtr!$A:$A,A140,VIC_Postcode_Qtr!$B:$B,Inputs!$B$24)</f>
        <v>25364</v>
      </c>
      <c r="F140" s="16" t="n">
        <f aca="false">SUMIFS(VIC_Postcode_Qtr!$E:$E,VIC_Postcode_Qtr!$A:$A,A140,VIC_Postcode_Qtr!$B:$B,Inputs!$B$24)</f>
        <v>458</v>
      </c>
      <c r="G140" s="21" t="n">
        <f aca="false">IF(E140&gt;0,F140/E140*1000,"")</f>
        <v>18.0570887872575</v>
      </c>
      <c r="H140" s="16" t="n">
        <f aca="false">SUMIFS(VIC_Postcode_Qtr!$G:$G,VIC_Postcode_Qtr!$A:$A,A140,VIC_Postcode_Qtr!$B:$B,Inputs!$B$24)</f>
        <v>1460</v>
      </c>
      <c r="I140" s="16" t="n">
        <f aca="false">SUMIFS(VIC_Postcode_Qtr!$H:$H,VIC_Postcode_Qtr!$A:$A,A140,VIC_Postcode_Qtr!$B:$B,Inputs!$B$24)</f>
        <v>211</v>
      </c>
      <c r="J140" s="22" t="n">
        <f aca="false">IF(H140&gt;0,I140/H140,"")</f>
        <v>0.144520547945205</v>
      </c>
      <c r="K140" s="16" t="n">
        <f aca="false">SUMIFS(VIC_Postcode_Qtr!$E:$E,VIC_Postcode_Qtr!$A:$A,A140,VIC_Postcode_Qtr!$B:$B,Inputs!$B$25)</f>
        <v>264</v>
      </c>
      <c r="L140" s="16" t="n">
        <f aca="false">SUMIFS(VIC_Postcode_Qtr!$D:$D,VIC_Postcode_Qtr!$A:$A,A140,VIC_Postcode_Qtr!$B:$B,Inputs!$B$25)</f>
        <v>24927</v>
      </c>
      <c r="M140" s="21" t="n">
        <f aca="false">IF(L140&gt;0,(F140-K140)/L140*1000,"")</f>
        <v>7.7827255586312</v>
      </c>
      <c r="N140" s="8" t="n">
        <f aca="false">IF(AND(H140&gt;=Inputs!$B$13,C140&gt;=500),1,0)</f>
        <v>1</v>
      </c>
      <c r="O140" s="8" t="s">
        <v>704</v>
      </c>
      <c r="P140" s="16" t="n">
        <f aca="false">F140-SUMIFS(VIC_Postcode_Qtr!$E:$E,VIC_Postcode_Qtr!$A:$A,A140,VIC_Postcode_Qtr!$B:$B,EDATE(Inputs!$B$24,-3))</f>
        <v>87</v>
      </c>
      <c r="Q140" s="21" t="n">
        <f aca="false">IF(E140&gt;0,P140/E140*1000,"")</f>
        <v>3.43005835041792</v>
      </c>
      <c r="R140" s="16" t="n">
        <f aca="false">SUMIFS(VIC_Postcode_Qtr!$E:$E,VIC_Postcode_Qtr!$A:$A,A140,VIC_Postcode_Qtr!$B:$B,EDATE(Inputs!$B$24,-12))-SUMIFS(VIC_Postcode_Qtr!$E:$E,VIC_Postcode_Qtr!$A:$A,A140,VIC_Postcode_Qtr!$B:$B,EDATE(Inputs!$B$24,-15))</f>
        <v>20</v>
      </c>
      <c r="S140" s="21" t="n">
        <f aca="false">IF(L140&gt;0,R140/L140*1000,"")</f>
        <v>0.802342841096</v>
      </c>
    </row>
    <row r="141" customFormat="false" ht="15" hidden="false" customHeight="false" outlineLevel="0" collapsed="false">
      <c r="A141" s="0" t="n">
        <v>3764</v>
      </c>
      <c r="B141" s="31" t="n">
        <v>59152</v>
      </c>
      <c r="C141" s="16" t="n">
        <v>6324</v>
      </c>
      <c r="D141" s="0" t="n">
        <v>3</v>
      </c>
      <c r="E141" s="16" t="n">
        <f aca="false">SUMIFS(VIC_Postcode_Qtr!$D:$D,VIC_Postcode_Qtr!$A:$A,A141,VIC_Postcode_Qtr!$B:$B,Inputs!$B$24)</f>
        <v>11174</v>
      </c>
      <c r="F141" s="16" t="n">
        <f aca="false">SUMIFS(VIC_Postcode_Qtr!$E:$E,VIC_Postcode_Qtr!$A:$A,A141,VIC_Postcode_Qtr!$B:$B,Inputs!$B$24)</f>
        <v>109</v>
      </c>
      <c r="G141" s="21" t="n">
        <f aca="false">IF(E141&gt;0,F141/E141*1000,"")</f>
        <v>9.75478790048327</v>
      </c>
      <c r="H141" s="16" t="n">
        <f aca="false">SUMIFS(VIC_Postcode_Qtr!$G:$G,VIC_Postcode_Qtr!$A:$A,A141,VIC_Postcode_Qtr!$B:$B,Inputs!$B$24)</f>
        <v>644</v>
      </c>
      <c r="I141" s="16" t="n">
        <f aca="false">SUMIFS(VIC_Postcode_Qtr!$H:$H,VIC_Postcode_Qtr!$A:$A,A141,VIC_Postcode_Qtr!$B:$B,Inputs!$B$24)</f>
        <v>45</v>
      </c>
      <c r="J141" s="22" t="n">
        <f aca="false">IF(H141&gt;0,I141/H141,"")</f>
        <v>0.0698757763975155</v>
      </c>
      <c r="K141" s="16" t="n">
        <f aca="false">SUMIFS(VIC_Postcode_Qtr!$E:$E,VIC_Postcode_Qtr!$A:$A,A141,VIC_Postcode_Qtr!$B:$B,Inputs!$B$25)</f>
        <v>59</v>
      </c>
      <c r="L141" s="16" t="n">
        <f aca="false">SUMIFS(VIC_Postcode_Qtr!$D:$D,VIC_Postcode_Qtr!$A:$A,A141,VIC_Postcode_Qtr!$B:$B,Inputs!$B$25)</f>
        <v>11056</v>
      </c>
      <c r="M141" s="21" t="n">
        <f aca="false">IF(L141&gt;0,(F141-K141)/L141*1000,"")</f>
        <v>4.52243125904486</v>
      </c>
      <c r="N141" s="8" t="n">
        <f aca="false">IF(AND(H141&gt;=Inputs!$B$13,C141&gt;=500),1,0)</f>
        <v>1</v>
      </c>
      <c r="O141" s="8" t="s">
        <v>705</v>
      </c>
      <c r="P141" s="16" t="n">
        <f aca="false">F141-SUMIFS(VIC_Postcode_Qtr!$E:$E,VIC_Postcode_Qtr!$A:$A,A141,VIC_Postcode_Qtr!$B:$B,EDATE(Inputs!$B$24,-3))</f>
        <v>24</v>
      </c>
      <c r="Q141" s="21" t="n">
        <f aca="false">IF(E141&gt;0,P141/E141*1000,"")</f>
        <v>2.14784320744586</v>
      </c>
      <c r="R141" s="16" t="n">
        <f aca="false">SUMIFS(VIC_Postcode_Qtr!$E:$E,VIC_Postcode_Qtr!$A:$A,A141,VIC_Postcode_Qtr!$B:$B,EDATE(Inputs!$B$24,-12))-SUMIFS(VIC_Postcode_Qtr!$E:$E,VIC_Postcode_Qtr!$A:$A,A141,VIC_Postcode_Qtr!$B:$B,EDATE(Inputs!$B$24,-15))</f>
        <v>6</v>
      </c>
      <c r="S141" s="21" t="n">
        <f aca="false">IF(L141&gt;0,R141/L141*1000,"")</f>
        <v>0.542691751085384</v>
      </c>
    </row>
    <row r="142" customFormat="false" ht="15" hidden="false" customHeight="false" outlineLevel="0" collapsed="false">
      <c r="A142" s="0" t="n">
        <v>3024</v>
      </c>
      <c r="B142" s="31" t="n">
        <v>59172</v>
      </c>
      <c r="C142" s="16" t="n">
        <v>25936</v>
      </c>
      <c r="D142" s="0" t="n">
        <v>3</v>
      </c>
      <c r="E142" s="16" t="n">
        <f aca="false">SUMIFS(VIC_Postcode_Qtr!$D:$D,VIC_Postcode_Qtr!$A:$A,A142,VIC_Postcode_Qtr!$B:$B,Inputs!$B$24)</f>
        <v>29169</v>
      </c>
      <c r="F142" s="16" t="n">
        <f aca="false">SUMIFS(VIC_Postcode_Qtr!$E:$E,VIC_Postcode_Qtr!$A:$A,A142,VIC_Postcode_Qtr!$B:$B,Inputs!$B$24)</f>
        <v>797</v>
      </c>
      <c r="G142" s="21" t="n">
        <f aca="false">IF(E142&gt;0,F142/E142*1000,"")</f>
        <v>27.323528403442</v>
      </c>
      <c r="H142" s="16" t="n">
        <f aca="false">SUMIFS(VIC_Postcode_Qtr!$G:$G,VIC_Postcode_Qtr!$A:$A,A142,VIC_Postcode_Qtr!$B:$B,Inputs!$B$24)</f>
        <v>2214</v>
      </c>
      <c r="I142" s="16" t="n">
        <f aca="false">SUMIFS(VIC_Postcode_Qtr!$H:$H,VIC_Postcode_Qtr!$A:$A,A142,VIC_Postcode_Qtr!$B:$B,Inputs!$B$24)</f>
        <v>409</v>
      </c>
      <c r="J142" s="22" t="n">
        <f aca="false">IF(H142&gt;0,I142/H142,"")</f>
        <v>0.184733514001807</v>
      </c>
      <c r="K142" s="16" t="n">
        <f aca="false">SUMIFS(VIC_Postcode_Qtr!$E:$E,VIC_Postcode_Qtr!$A:$A,A142,VIC_Postcode_Qtr!$B:$B,Inputs!$B$25)</f>
        <v>464</v>
      </c>
      <c r="L142" s="16" t="n">
        <f aca="false">SUMIFS(VIC_Postcode_Qtr!$D:$D,VIC_Postcode_Qtr!$A:$A,A142,VIC_Postcode_Qtr!$B:$B,Inputs!$B$25)</f>
        <v>26865</v>
      </c>
      <c r="M142" s="21" t="n">
        <f aca="false">IF(L142&gt;0,(F142-K142)/L142*1000,"")</f>
        <v>12.3953098827471</v>
      </c>
      <c r="N142" s="8" t="n">
        <f aca="false">IF(AND(H142&gt;=Inputs!$B$13,C142&gt;=500),1,0)</f>
        <v>1</v>
      </c>
      <c r="O142" s="8" t="s">
        <v>706</v>
      </c>
      <c r="P142" s="16" t="n">
        <f aca="false">F142-SUMIFS(VIC_Postcode_Qtr!$E:$E,VIC_Postcode_Qtr!$A:$A,A142,VIC_Postcode_Qtr!$B:$B,EDATE(Inputs!$B$24,-3))</f>
        <v>145</v>
      </c>
      <c r="Q142" s="21" t="n">
        <f aca="false">IF(E142&gt;0,P142/E142*1000,"")</f>
        <v>4.97103088895746</v>
      </c>
      <c r="R142" s="16" t="n">
        <f aca="false">SUMIFS(VIC_Postcode_Qtr!$E:$E,VIC_Postcode_Qtr!$A:$A,A142,VIC_Postcode_Qtr!$B:$B,EDATE(Inputs!$B$24,-12))-SUMIFS(VIC_Postcode_Qtr!$E:$E,VIC_Postcode_Qtr!$A:$A,A142,VIC_Postcode_Qtr!$B:$B,EDATE(Inputs!$B$24,-15))</f>
        <v>77</v>
      </c>
      <c r="S142" s="21" t="n">
        <f aca="false">IF(L142&gt;0,R142/L142*1000,"")</f>
        <v>2.86618276568025</v>
      </c>
    </row>
    <row r="143" customFormat="false" ht="15" hidden="false" customHeight="false" outlineLevel="0" collapsed="false">
      <c r="A143" s="0" t="n">
        <v>3757</v>
      </c>
      <c r="B143" s="31" t="n">
        <v>59181</v>
      </c>
      <c r="C143" s="16" t="n">
        <v>5572</v>
      </c>
      <c r="D143" s="0" t="n">
        <v>3</v>
      </c>
      <c r="E143" s="16" t="n">
        <f aca="false">SUMIFS(VIC_Postcode_Qtr!$D:$D,VIC_Postcode_Qtr!$A:$A,A143,VIC_Postcode_Qtr!$B:$B,Inputs!$B$24)</f>
        <v>9358</v>
      </c>
      <c r="F143" s="16" t="n">
        <f aca="false">SUMIFS(VIC_Postcode_Qtr!$E:$E,VIC_Postcode_Qtr!$A:$A,A143,VIC_Postcode_Qtr!$B:$B,Inputs!$B$24)</f>
        <v>115</v>
      </c>
      <c r="G143" s="21" t="n">
        <f aca="false">IF(E143&gt;0,F143/E143*1000,"")</f>
        <v>12.2889506304766</v>
      </c>
      <c r="H143" s="16" t="n">
        <f aca="false">SUMIFS(VIC_Postcode_Qtr!$G:$G,VIC_Postcode_Qtr!$A:$A,A143,VIC_Postcode_Qtr!$B:$B,Inputs!$B$24)</f>
        <v>475</v>
      </c>
      <c r="I143" s="16" t="n">
        <f aca="false">SUMIFS(VIC_Postcode_Qtr!$H:$H,VIC_Postcode_Qtr!$A:$A,A143,VIC_Postcode_Qtr!$B:$B,Inputs!$B$24)</f>
        <v>45</v>
      </c>
      <c r="J143" s="22" t="n">
        <f aca="false">IF(H143&gt;0,I143/H143,"")</f>
        <v>0.0947368421052632</v>
      </c>
      <c r="K143" s="16" t="n">
        <f aca="false">SUMIFS(VIC_Postcode_Qtr!$E:$E,VIC_Postcode_Qtr!$A:$A,A143,VIC_Postcode_Qtr!$B:$B,Inputs!$B$25)</f>
        <v>78</v>
      </c>
      <c r="L143" s="16" t="n">
        <f aca="false">SUMIFS(VIC_Postcode_Qtr!$D:$D,VIC_Postcode_Qtr!$A:$A,A143,VIC_Postcode_Qtr!$B:$B,Inputs!$B$25)</f>
        <v>9322</v>
      </c>
      <c r="M143" s="21" t="n">
        <f aca="false">IF(L143&gt;0,(F143-K143)/L143*1000,"")</f>
        <v>3.96910534220124</v>
      </c>
      <c r="N143" s="8" t="n">
        <f aca="false">IF(AND(H143&gt;=Inputs!$B$13,C143&gt;=500),1,0)</f>
        <v>1</v>
      </c>
      <c r="O143" s="8" t="s">
        <v>707</v>
      </c>
      <c r="P143" s="16" t="n">
        <f aca="false">F143-SUMIFS(VIC_Postcode_Qtr!$E:$E,VIC_Postcode_Qtr!$A:$A,A143,VIC_Postcode_Qtr!$B:$B,EDATE(Inputs!$B$24,-3))</f>
        <v>19</v>
      </c>
      <c r="Q143" s="21" t="n">
        <f aca="false">IF(E143&gt;0,P143/E143*1000,"")</f>
        <v>2.03034836503526</v>
      </c>
      <c r="R143" s="16" t="n">
        <f aca="false">SUMIFS(VIC_Postcode_Qtr!$E:$E,VIC_Postcode_Qtr!$A:$A,A143,VIC_Postcode_Qtr!$B:$B,EDATE(Inputs!$B$24,-12))-SUMIFS(VIC_Postcode_Qtr!$E:$E,VIC_Postcode_Qtr!$A:$A,A143,VIC_Postcode_Qtr!$B:$B,EDATE(Inputs!$B$24,-15))</f>
        <v>3</v>
      </c>
      <c r="S143" s="21" t="n">
        <f aca="false">IF(L143&gt;0,R143/L143*1000,"")</f>
        <v>0.321819352070371</v>
      </c>
    </row>
    <row r="144" customFormat="false" ht="15" hidden="false" customHeight="false" outlineLevel="0" collapsed="false">
      <c r="A144" s="0" t="n">
        <v>3043</v>
      </c>
      <c r="B144" s="31" t="n">
        <v>59278</v>
      </c>
      <c r="C144" s="16" t="n">
        <v>10379</v>
      </c>
      <c r="D144" s="0" t="n">
        <v>3</v>
      </c>
      <c r="E144" s="16" t="n">
        <f aca="false">SUMIFS(VIC_Postcode_Qtr!$D:$D,VIC_Postcode_Qtr!$A:$A,A144,VIC_Postcode_Qtr!$B:$B,Inputs!$B$24)</f>
        <v>30192</v>
      </c>
      <c r="F144" s="16" t="n">
        <f aca="false">SUMIFS(VIC_Postcode_Qtr!$E:$E,VIC_Postcode_Qtr!$A:$A,A144,VIC_Postcode_Qtr!$B:$B,Inputs!$B$24)</f>
        <v>516</v>
      </c>
      <c r="G144" s="21" t="n">
        <f aca="false">IF(E144&gt;0,F144/E144*1000,"")</f>
        <v>17.0906200317965</v>
      </c>
      <c r="H144" s="16" t="n">
        <f aca="false">SUMIFS(VIC_Postcode_Qtr!$G:$G,VIC_Postcode_Qtr!$A:$A,A144,VIC_Postcode_Qtr!$B:$B,Inputs!$B$24)</f>
        <v>7575</v>
      </c>
      <c r="I144" s="16" t="n">
        <f aca="false">SUMIFS(VIC_Postcode_Qtr!$H:$H,VIC_Postcode_Qtr!$A:$A,A144,VIC_Postcode_Qtr!$B:$B,Inputs!$B$24)</f>
        <v>233</v>
      </c>
      <c r="J144" s="22" t="n">
        <f aca="false">IF(H144&gt;0,I144/H144,"")</f>
        <v>0.0307590759075908</v>
      </c>
      <c r="K144" s="16" t="n">
        <f aca="false">SUMIFS(VIC_Postcode_Qtr!$E:$E,VIC_Postcode_Qtr!$A:$A,A144,VIC_Postcode_Qtr!$B:$B,Inputs!$B$25)</f>
        <v>418</v>
      </c>
      <c r="L144" s="16" t="n">
        <f aca="false">SUMIFS(VIC_Postcode_Qtr!$D:$D,VIC_Postcode_Qtr!$A:$A,A144,VIC_Postcode_Qtr!$B:$B,Inputs!$B$25)</f>
        <v>30397</v>
      </c>
      <c r="M144" s="21" t="n">
        <f aca="false">IF(L144&gt;0,(F144-K144)/L144*1000,"")</f>
        <v>3.2240023686548</v>
      </c>
      <c r="N144" s="8" t="n">
        <f aca="false">IF(AND(H144&gt;=Inputs!$B$13,C144&gt;=500),1,0)</f>
        <v>1</v>
      </c>
      <c r="O144" s="8" t="s">
        <v>708</v>
      </c>
      <c r="P144" s="16" t="n">
        <f aca="false">F144-SUMIFS(VIC_Postcode_Qtr!$E:$E,VIC_Postcode_Qtr!$A:$A,A144,VIC_Postcode_Qtr!$B:$B,EDATE(Inputs!$B$24,-3))</f>
        <v>72</v>
      </c>
      <c r="Q144" s="21" t="n">
        <f aca="false">IF(E144&gt;0,P144/E144*1000,"")</f>
        <v>2.38473767885533</v>
      </c>
      <c r="R144" s="16" t="n">
        <f aca="false">SUMIFS(VIC_Postcode_Qtr!$E:$E,VIC_Postcode_Qtr!$A:$A,A144,VIC_Postcode_Qtr!$B:$B,EDATE(Inputs!$B$24,-12))-SUMIFS(VIC_Postcode_Qtr!$E:$E,VIC_Postcode_Qtr!$A:$A,A144,VIC_Postcode_Qtr!$B:$B,EDATE(Inputs!$B$24,-15))</f>
        <v>-5</v>
      </c>
      <c r="S144" s="21" t="n">
        <f aca="false">IF(L144&gt;0,R144/L144*1000,"")</f>
        <v>-0.164489916768102</v>
      </c>
    </row>
    <row r="145" customFormat="false" ht="15" hidden="false" customHeight="false" outlineLevel="0" collapsed="false">
      <c r="A145" s="0" t="n">
        <v>3501</v>
      </c>
      <c r="B145" s="31" t="n">
        <v>59353</v>
      </c>
      <c r="C145" s="16" t="n">
        <v>1736</v>
      </c>
      <c r="D145" s="0" t="n">
        <v>3</v>
      </c>
      <c r="E145" s="16" t="n">
        <f aca="false">SUMIFS(VIC_Postcode_Qtr!$D:$D,VIC_Postcode_Qtr!$A:$A,A145,VIC_Postcode_Qtr!$B:$B,Inputs!$B$24)</f>
        <v>3496</v>
      </c>
      <c r="F145" s="16" t="n">
        <f aca="false">SUMIFS(VIC_Postcode_Qtr!$E:$E,VIC_Postcode_Qtr!$A:$A,A145,VIC_Postcode_Qtr!$B:$B,Inputs!$B$24)</f>
        <v>13</v>
      </c>
      <c r="G145" s="21" t="n">
        <f aca="false">IF(E145&gt;0,F145/E145*1000,"")</f>
        <v>3.71853546910755</v>
      </c>
      <c r="H145" s="16" t="n">
        <f aca="false">SUMIFS(VIC_Postcode_Qtr!$G:$G,VIC_Postcode_Qtr!$A:$A,A145,VIC_Postcode_Qtr!$B:$B,Inputs!$B$24)</f>
        <v>356</v>
      </c>
      <c r="I145" s="16" t="n">
        <f aca="false">SUMIFS(VIC_Postcode_Qtr!$H:$H,VIC_Postcode_Qtr!$A:$A,A145,VIC_Postcode_Qtr!$B:$B,Inputs!$B$24)</f>
        <v>4</v>
      </c>
      <c r="J145" s="22" t="n">
        <f aca="false">IF(H145&gt;0,I145/H145,"")</f>
        <v>0.0112359550561798</v>
      </c>
      <c r="K145" s="16" t="n">
        <f aca="false">SUMIFS(VIC_Postcode_Qtr!$E:$E,VIC_Postcode_Qtr!$A:$A,A145,VIC_Postcode_Qtr!$B:$B,Inputs!$B$25)</f>
        <v>8</v>
      </c>
      <c r="L145" s="16" t="n">
        <f aca="false">SUMIFS(VIC_Postcode_Qtr!$D:$D,VIC_Postcode_Qtr!$A:$A,A145,VIC_Postcode_Qtr!$B:$B,Inputs!$B$25)</f>
        <v>3526</v>
      </c>
      <c r="M145" s="21" t="n">
        <f aca="false">IF(L145&gt;0,(F145-K145)/L145*1000,"")</f>
        <v>1.41803743618832</v>
      </c>
      <c r="N145" s="8" t="n">
        <f aca="false">IF(AND(H145&gt;=Inputs!$B$13,C145&gt;=500),1,0)</f>
        <v>1</v>
      </c>
      <c r="O145" s="8" t="s">
        <v>709</v>
      </c>
      <c r="P145" s="16" t="n">
        <f aca="false">F145-SUMIFS(VIC_Postcode_Qtr!$E:$E,VIC_Postcode_Qtr!$A:$A,A145,VIC_Postcode_Qtr!$B:$B,EDATE(Inputs!$B$24,-3))</f>
        <v>1</v>
      </c>
      <c r="Q145" s="21" t="n">
        <f aca="false">IF(E145&gt;0,P145/E145*1000,"")</f>
        <v>0.28604118993135</v>
      </c>
      <c r="R145" s="16" t="n">
        <f aca="false">SUMIFS(VIC_Postcode_Qtr!$E:$E,VIC_Postcode_Qtr!$A:$A,A145,VIC_Postcode_Qtr!$B:$B,EDATE(Inputs!$B$24,-12))-SUMIFS(VIC_Postcode_Qtr!$E:$E,VIC_Postcode_Qtr!$A:$A,A145,VIC_Postcode_Qtr!$B:$B,EDATE(Inputs!$B$24,-15))</f>
        <v>0</v>
      </c>
      <c r="S145" s="21" t="n">
        <f aca="false">IF(L145&gt;0,R145/L145*1000,"")</f>
        <v>0</v>
      </c>
    </row>
    <row r="146" customFormat="false" ht="15" hidden="false" customHeight="false" outlineLevel="0" collapsed="false">
      <c r="A146" s="0" t="n">
        <v>3028</v>
      </c>
      <c r="B146" s="31" t="n">
        <v>59373</v>
      </c>
      <c r="C146" s="16" t="n">
        <v>17200</v>
      </c>
      <c r="D146" s="0" t="n">
        <v>3</v>
      </c>
      <c r="E146" s="16" t="n">
        <f aca="false">SUMIFS(VIC_Postcode_Qtr!$D:$D,VIC_Postcode_Qtr!$A:$A,A146,VIC_Postcode_Qtr!$B:$B,Inputs!$B$24)</f>
        <v>20181</v>
      </c>
      <c r="F146" s="16" t="n">
        <f aca="false">SUMIFS(VIC_Postcode_Qtr!$E:$E,VIC_Postcode_Qtr!$A:$A,A146,VIC_Postcode_Qtr!$B:$B,Inputs!$B$24)</f>
        <v>300</v>
      </c>
      <c r="G146" s="21" t="n">
        <f aca="false">IF(E146&gt;0,F146/E146*1000,"")</f>
        <v>14.8654675189535</v>
      </c>
      <c r="H146" s="16" t="n">
        <f aca="false">SUMIFS(VIC_Postcode_Qtr!$G:$G,VIC_Postcode_Qtr!$A:$A,A146,VIC_Postcode_Qtr!$B:$B,Inputs!$B$24)</f>
        <v>1062</v>
      </c>
      <c r="I146" s="16" t="n">
        <f aca="false">SUMIFS(VIC_Postcode_Qtr!$H:$H,VIC_Postcode_Qtr!$A:$A,A146,VIC_Postcode_Qtr!$B:$B,Inputs!$B$24)</f>
        <v>134</v>
      </c>
      <c r="J146" s="22" t="n">
        <f aca="false">IF(H146&gt;0,I146/H146,"")</f>
        <v>0.126177024482109</v>
      </c>
      <c r="K146" s="16" t="n">
        <f aca="false">SUMIFS(VIC_Postcode_Qtr!$E:$E,VIC_Postcode_Qtr!$A:$A,A146,VIC_Postcode_Qtr!$B:$B,Inputs!$B$25)</f>
        <v>191</v>
      </c>
      <c r="L146" s="16" t="n">
        <f aca="false">SUMIFS(VIC_Postcode_Qtr!$D:$D,VIC_Postcode_Qtr!$A:$A,A146,VIC_Postcode_Qtr!$B:$B,Inputs!$B$25)</f>
        <v>21122</v>
      </c>
      <c r="M146" s="21" t="n">
        <f aca="false">IF(L146&gt;0,(F146-K146)/L146*1000,"")</f>
        <v>5.16049616513588</v>
      </c>
      <c r="N146" s="8" t="n">
        <f aca="false">IF(AND(H146&gt;=Inputs!$B$13,C146&gt;=500),1,0)</f>
        <v>1</v>
      </c>
      <c r="O146" s="8" t="s">
        <v>710</v>
      </c>
      <c r="P146" s="16" t="n">
        <f aca="false">F146-SUMIFS(VIC_Postcode_Qtr!$E:$E,VIC_Postcode_Qtr!$A:$A,A146,VIC_Postcode_Qtr!$B:$B,EDATE(Inputs!$B$24,-3))</f>
        <v>53</v>
      </c>
      <c r="Q146" s="21" t="n">
        <f aca="false">IF(E146&gt;0,P146/E146*1000,"")</f>
        <v>2.62623259501511</v>
      </c>
      <c r="R146" s="16" t="n">
        <f aca="false">SUMIFS(VIC_Postcode_Qtr!$E:$E,VIC_Postcode_Qtr!$A:$A,A146,VIC_Postcode_Qtr!$B:$B,EDATE(Inputs!$B$24,-12))-SUMIFS(VIC_Postcode_Qtr!$E:$E,VIC_Postcode_Qtr!$A:$A,A146,VIC_Postcode_Qtr!$B:$B,EDATE(Inputs!$B$24,-15))</f>
        <v>26</v>
      </c>
      <c r="S146" s="21" t="n">
        <f aca="false">IF(L146&gt;0,R146/L146*1000,"")</f>
        <v>1.23094403939021</v>
      </c>
    </row>
    <row r="147" customFormat="false" ht="15" hidden="false" customHeight="false" outlineLevel="0" collapsed="false">
      <c r="A147" s="0" t="n">
        <v>3912</v>
      </c>
      <c r="B147" s="31" t="n">
        <v>59385</v>
      </c>
      <c r="C147" s="16" t="n">
        <v>9730</v>
      </c>
      <c r="D147" s="0" t="n">
        <v>3</v>
      </c>
      <c r="E147" s="16" t="n">
        <f aca="false">SUMIFS(VIC_Postcode_Qtr!$D:$D,VIC_Postcode_Qtr!$A:$A,A147,VIC_Postcode_Qtr!$B:$B,Inputs!$B$24)</f>
        <v>15250</v>
      </c>
      <c r="F147" s="16" t="n">
        <f aca="false">SUMIFS(VIC_Postcode_Qtr!$E:$E,VIC_Postcode_Qtr!$A:$A,A147,VIC_Postcode_Qtr!$B:$B,Inputs!$B$24)</f>
        <v>190</v>
      </c>
      <c r="G147" s="21" t="n">
        <f aca="false">IF(E147&gt;0,F147/E147*1000,"")</f>
        <v>12.4590163934426</v>
      </c>
      <c r="H147" s="16" t="n">
        <f aca="false">SUMIFS(VIC_Postcode_Qtr!$G:$G,VIC_Postcode_Qtr!$A:$A,A147,VIC_Postcode_Qtr!$B:$B,Inputs!$B$24)</f>
        <v>893</v>
      </c>
      <c r="I147" s="16" t="n">
        <f aca="false">SUMIFS(VIC_Postcode_Qtr!$H:$H,VIC_Postcode_Qtr!$A:$A,A147,VIC_Postcode_Qtr!$B:$B,Inputs!$B$24)</f>
        <v>76</v>
      </c>
      <c r="J147" s="22" t="n">
        <f aca="false">IF(H147&gt;0,I147/H147,"")</f>
        <v>0.0851063829787234</v>
      </c>
      <c r="K147" s="16" t="n">
        <f aca="false">SUMIFS(VIC_Postcode_Qtr!$E:$E,VIC_Postcode_Qtr!$A:$A,A147,VIC_Postcode_Qtr!$B:$B,Inputs!$B$25)</f>
        <v>118</v>
      </c>
      <c r="L147" s="16" t="n">
        <f aca="false">SUMIFS(VIC_Postcode_Qtr!$D:$D,VIC_Postcode_Qtr!$A:$A,A147,VIC_Postcode_Qtr!$B:$B,Inputs!$B$25)</f>
        <v>15248</v>
      </c>
      <c r="M147" s="21" t="n">
        <f aca="false">IF(L147&gt;0,(F147-K147)/L147*1000,"")</f>
        <v>4.72193074501574</v>
      </c>
      <c r="N147" s="8" t="n">
        <f aca="false">IF(AND(H147&gt;=Inputs!$B$13,C147&gt;=500),1,0)</f>
        <v>1</v>
      </c>
      <c r="O147" s="8" t="s">
        <v>711</v>
      </c>
      <c r="P147" s="16" t="n">
        <f aca="false">F147-SUMIFS(VIC_Postcode_Qtr!$E:$E,VIC_Postcode_Qtr!$A:$A,A147,VIC_Postcode_Qtr!$B:$B,EDATE(Inputs!$B$24,-3))</f>
        <v>38</v>
      </c>
      <c r="Q147" s="21" t="n">
        <f aca="false">IF(E147&gt;0,P147/E147*1000,"")</f>
        <v>2.49180327868852</v>
      </c>
      <c r="R147" s="16" t="n">
        <f aca="false">SUMIFS(VIC_Postcode_Qtr!$E:$E,VIC_Postcode_Qtr!$A:$A,A147,VIC_Postcode_Qtr!$B:$B,EDATE(Inputs!$B$24,-12))-SUMIFS(VIC_Postcode_Qtr!$E:$E,VIC_Postcode_Qtr!$A:$A,A147,VIC_Postcode_Qtr!$B:$B,EDATE(Inputs!$B$24,-15))</f>
        <v>14</v>
      </c>
      <c r="S147" s="21" t="n">
        <f aca="false">IF(L147&gt;0,R147/L147*1000,"")</f>
        <v>0.918153200419727</v>
      </c>
    </row>
    <row r="148" customFormat="false" ht="15" hidden="false" customHeight="false" outlineLevel="0" collapsed="false">
      <c r="A148" s="0" t="n">
        <v>3199</v>
      </c>
      <c r="B148" s="31" t="n">
        <v>59408</v>
      </c>
      <c r="C148" s="16" t="n">
        <v>33526</v>
      </c>
      <c r="D148" s="0" t="n">
        <v>3</v>
      </c>
      <c r="E148" s="16" t="n">
        <f aca="false">SUMIFS(VIC_Postcode_Qtr!$D:$D,VIC_Postcode_Qtr!$A:$A,A148,VIC_Postcode_Qtr!$B:$B,Inputs!$B$24)</f>
        <v>43200</v>
      </c>
      <c r="F148" s="16" t="n">
        <f aca="false">SUMIFS(VIC_Postcode_Qtr!$E:$E,VIC_Postcode_Qtr!$A:$A,A148,VIC_Postcode_Qtr!$B:$B,Inputs!$B$24)</f>
        <v>998</v>
      </c>
      <c r="G148" s="21" t="n">
        <f aca="false">IF(E148&gt;0,F148/E148*1000,"")</f>
        <v>23.1018518518519</v>
      </c>
      <c r="H148" s="16" t="n">
        <f aca="false">SUMIFS(VIC_Postcode_Qtr!$G:$G,VIC_Postcode_Qtr!$A:$A,A148,VIC_Postcode_Qtr!$B:$B,Inputs!$B$24)</f>
        <v>3261</v>
      </c>
      <c r="I148" s="16" t="n">
        <f aca="false">SUMIFS(VIC_Postcode_Qtr!$H:$H,VIC_Postcode_Qtr!$A:$A,A148,VIC_Postcode_Qtr!$B:$B,Inputs!$B$24)</f>
        <v>513</v>
      </c>
      <c r="J148" s="22" t="n">
        <f aca="false">IF(H148&gt;0,I148/H148,"")</f>
        <v>0.157313707451702</v>
      </c>
      <c r="K148" s="16" t="n">
        <f aca="false">SUMIFS(VIC_Postcode_Qtr!$E:$E,VIC_Postcode_Qtr!$A:$A,A148,VIC_Postcode_Qtr!$B:$B,Inputs!$B$25)</f>
        <v>533</v>
      </c>
      <c r="L148" s="16" t="n">
        <f aca="false">SUMIFS(VIC_Postcode_Qtr!$D:$D,VIC_Postcode_Qtr!$A:$A,A148,VIC_Postcode_Qtr!$B:$B,Inputs!$B$25)</f>
        <v>42577</v>
      </c>
      <c r="M148" s="21" t="n">
        <f aca="false">IF(L148&gt;0,(F148-K148)/L148*1000,"")</f>
        <v>10.9213894825845</v>
      </c>
      <c r="N148" s="8" t="n">
        <f aca="false">IF(AND(H148&gt;=Inputs!$B$13,C148&gt;=500),1,0)</f>
        <v>1</v>
      </c>
      <c r="O148" s="8" t="s">
        <v>712</v>
      </c>
      <c r="P148" s="16" t="n">
        <f aca="false">F148-SUMIFS(VIC_Postcode_Qtr!$E:$E,VIC_Postcode_Qtr!$A:$A,A148,VIC_Postcode_Qtr!$B:$B,EDATE(Inputs!$B$24,-3))</f>
        <v>177</v>
      </c>
      <c r="Q148" s="21" t="n">
        <f aca="false">IF(E148&gt;0,P148/E148*1000,"")</f>
        <v>4.09722222222222</v>
      </c>
      <c r="R148" s="16" t="n">
        <f aca="false">SUMIFS(VIC_Postcode_Qtr!$E:$E,VIC_Postcode_Qtr!$A:$A,A148,VIC_Postcode_Qtr!$B:$B,EDATE(Inputs!$B$24,-12))-SUMIFS(VIC_Postcode_Qtr!$E:$E,VIC_Postcode_Qtr!$A:$A,A148,VIC_Postcode_Qtr!$B:$B,EDATE(Inputs!$B$24,-15))</f>
        <v>73</v>
      </c>
      <c r="S148" s="21" t="n">
        <f aca="false">IF(L148&gt;0,R148/L148*1000,"")</f>
        <v>1.71454071447025</v>
      </c>
    </row>
    <row r="149" customFormat="false" ht="15" hidden="false" customHeight="false" outlineLevel="0" collapsed="false">
      <c r="A149" s="0" t="n">
        <v>3782</v>
      </c>
      <c r="B149" s="31" t="n">
        <v>59626</v>
      </c>
      <c r="C149" s="16" t="n">
        <v>4986</v>
      </c>
      <c r="D149" s="0" t="n">
        <v>3</v>
      </c>
      <c r="E149" s="16" t="n">
        <f aca="false">SUMIFS(VIC_Postcode_Qtr!$D:$D,VIC_Postcode_Qtr!$A:$A,A149,VIC_Postcode_Qtr!$B:$B,Inputs!$B$24)</f>
        <v>7510</v>
      </c>
      <c r="F149" s="16" t="n">
        <f aca="false">SUMIFS(VIC_Postcode_Qtr!$E:$E,VIC_Postcode_Qtr!$A:$A,A149,VIC_Postcode_Qtr!$B:$B,Inputs!$B$24)</f>
        <v>146</v>
      </c>
      <c r="G149" s="21" t="n">
        <f aca="false">IF(E149&gt;0,F149/E149*1000,"")</f>
        <v>19.4407456724368</v>
      </c>
      <c r="H149" s="16" t="n">
        <f aca="false">SUMIFS(VIC_Postcode_Qtr!$G:$G,VIC_Postcode_Qtr!$A:$A,A149,VIC_Postcode_Qtr!$B:$B,Inputs!$B$24)</f>
        <v>396</v>
      </c>
      <c r="I149" s="16" t="n">
        <f aca="false">SUMIFS(VIC_Postcode_Qtr!$H:$H,VIC_Postcode_Qtr!$A:$A,A149,VIC_Postcode_Qtr!$B:$B,Inputs!$B$24)</f>
        <v>59</v>
      </c>
      <c r="J149" s="22" t="n">
        <f aca="false">IF(H149&gt;0,I149/H149,"")</f>
        <v>0.148989898989899</v>
      </c>
      <c r="K149" s="16" t="n">
        <f aca="false">SUMIFS(VIC_Postcode_Qtr!$E:$E,VIC_Postcode_Qtr!$A:$A,A149,VIC_Postcode_Qtr!$B:$B,Inputs!$B$25)</f>
        <v>93</v>
      </c>
      <c r="L149" s="16" t="n">
        <f aca="false">SUMIFS(VIC_Postcode_Qtr!$D:$D,VIC_Postcode_Qtr!$A:$A,A149,VIC_Postcode_Qtr!$B:$B,Inputs!$B$25)</f>
        <v>7411</v>
      </c>
      <c r="M149" s="21" t="n">
        <f aca="false">IF(L149&gt;0,(F149-K149)/L149*1000,"")</f>
        <v>7.151531507219</v>
      </c>
      <c r="N149" s="8" t="n">
        <f aca="false">IF(AND(H149&gt;=Inputs!$B$13,C149&gt;=500),1,0)</f>
        <v>1</v>
      </c>
      <c r="O149" s="8" t="s">
        <v>713</v>
      </c>
      <c r="P149" s="16" t="n">
        <f aca="false">F149-SUMIFS(VIC_Postcode_Qtr!$E:$E,VIC_Postcode_Qtr!$A:$A,A149,VIC_Postcode_Qtr!$B:$B,EDATE(Inputs!$B$24,-3))</f>
        <v>25</v>
      </c>
      <c r="Q149" s="21" t="n">
        <f aca="false">IF(E149&gt;0,P149/E149*1000,"")</f>
        <v>3.3288948069241</v>
      </c>
      <c r="R149" s="16" t="n">
        <f aca="false">SUMIFS(VIC_Postcode_Qtr!$E:$E,VIC_Postcode_Qtr!$A:$A,A149,VIC_Postcode_Qtr!$B:$B,EDATE(Inputs!$B$24,-12))-SUMIFS(VIC_Postcode_Qtr!$E:$E,VIC_Postcode_Qtr!$A:$A,A149,VIC_Postcode_Qtr!$B:$B,EDATE(Inputs!$B$24,-15))</f>
        <v>13</v>
      </c>
      <c r="S149" s="21" t="n">
        <f aca="false">IF(L149&gt;0,R149/L149*1000,"")</f>
        <v>1.75414923761975</v>
      </c>
    </row>
    <row r="150" customFormat="false" ht="15" hidden="false" customHeight="false" outlineLevel="0" collapsed="false">
      <c r="A150" s="0" t="n">
        <v>3130</v>
      </c>
      <c r="B150" s="31" t="n">
        <v>59874</v>
      </c>
      <c r="C150" s="16" t="n">
        <v>22219</v>
      </c>
      <c r="D150" s="0" t="n">
        <v>3</v>
      </c>
      <c r="E150" s="16" t="n">
        <f aca="false">SUMIFS(VIC_Postcode_Qtr!$D:$D,VIC_Postcode_Qtr!$A:$A,A150,VIC_Postcode_Qtr!$B:$B,Inputs!$B$24)</f>
        <v>24449</v>
      </c>
      <c r="F150" s="16" t="n">
        <f aca="false">SUMIFS(VIC_Postcode_Qtr!$E:$E,VIC_Postcode_Qtr!$A:$A,A150,VIC_Postcode_Qtr!$B:$B,Inputs!$B$24)</f>
        <v>1076</v>
      </c>
      <c r="G150" s="21" t="n">
        <f aca="false">IF(E150&gt;0,F150/E150*1000,"")</f>
        <v>44.0099799582805</v>
      </c>
      <c r="H150" s="16" t="n">
        <f aca="false">SUMIFS(VIC_Postcode_Qtr!$G:$G,VIC_Postcode_Qtr!$A:$A,A150,VIC_Postcode_Qtr!$B:$B,Inputs!$B$24)</f>
        <v>2056</v>
      </c>
      <c r="I150" s="16" t="n">
        <f aca="false">SUMIFS(VIC_Postcode_Qtr!$H:$H,VIC_Postcode_Qtr!$A:$A,A150,VIC_Postcode_Qtr!$B:$B,Inputs!$B$24)</f>
        <v>528</v>
      </c>
      <c r="J150" s="22" t="n">
        <f aca="false">IF(H150&gt;0,I150/H150,"")</f>
        <v>0.256809338521401</v>
      </c>
      <c r="K150" s="16" t="n">
        <f aca="false">SUMIFS(VIC_Postcode_Qtr!$E:$E,VIC_Postcode_Qtr!$A:$A,A150,VIC_Postcode_Qtr!$B:$B,Inputs!$B$25)</f>
        <v>642</v>
      </c>
      <c r="L150" s="16" t="n">
        <f aca="false">SUMIFS(VIC_Postcode_Qtr!$D:$D,VIC_Postcode_Qtr!$A:$A,A150,VIC_Postcode_Qtr!$B:$B,Inputs!$B$25)</f>
        <v>24325</v>
      </c>
      <c r="M150" s="21" t="n">
        <f aca="false">IF(L150&gt;0,(F150-K150)/L150*1000,"")</f>
        <v>17.841726618705</v>
      </c>
      <c r="N150" s="8" t="n">
        <f aca="false">IF(AND(H150&gt;=Inputs!$B$13,C150&gt;=500),1,0)</f>
        <v>1</v>
      </c>
      <c r="O150" s="8" t="s">
        <v>714</v>
      </c>
      <c r="P150" s="16" t="n">
        <f aca="false">F150-SUMIFS(VIC_Postcode_Qtr!$E:$E,VIC_Postcode_Qtr!$A:$A,A150,VIC_Postcode_Qtr!$B:$B,EDATE(Inputs!$B$24,-3))</f>
        <v>186</v>
      </c>
      <c r="Q150" s="21" t="n">
        <f aca="false">IF(E150&gt;0,P150/E150*1000,"")</f>
        <v>7.60767311546485</v>
      </c>
      <c r="R150" s="16" t="n">
        <f aca="false">SUMIFS(VIC_Postcode_Qtr!$E:$E,VIC_Postcode_Qtr!$A:$A,A150,VIC_Postcode_Qtr!$B:$B,EDATE(Inputs!$B$24,-12))-SUMIFS(VIC_Postcode_Qtr!$E:$E,VIC_Postcode_Qtr!$A:$A,A150,VIC_Postcode_Qtr!$B:$B,EDATE(Inputs!$B$24,-15))</f>
        <v>79</v>
      </c>
      <c r="S150" s="21" t="n">
        <f aca="false">IF(L150&gt;0,R150/L150*1000,"")</f>
        <v>3.24768756423433</v>
      </c>
    </row>
    <row r="151" customFormat="false" ht="15" hidden="false" customHeight="false" outlineLevel="0" collapsed="false">
      <c r="A151" s="0" t="n">
        <v>3073</v>
      </c>
      <c r="B151" s="31" t="n">
        <v>59926</v>
      </c>
      <c r="C151" s="16" t="n">
        <v>31231</v>
      </c>
      <c r="D151" s="0" t="n">
        <v>3</v>
      </c>
      <c r="E151" s="16" t="n">
        <f aca="false">SUMIFS(VIC_Postcode_Qtr!$D:$D,VIC_Postcode_Qtr!$A:$A,A151,VIC_Postcode_Qtr!$B:$B,Inputs!$B$24)</f>
        <v>34851</v>
      </c>
      <c r="F151" s="16" t="n">
        <f aca="false">SUMIFS(VIC_Postcode_Qtr!$E:$E,VIC_Postcode_Qtr!$A:$A,A151,VIC_Postcode_Qtr!$B:$B,Inputs!$B$24)</f>
        <v>657</v>
      </c>
      <c r="G151" s="21" t="n">
        <f aca="false">IF(E151&gt;0,F151/E151*1000,"")</f>
        <v>18.8516828785401</v>
      </c>
      <c r="H151" s="16" t="n">
        <f aca="false">SUMIFS(VIC_Postcode_Qtr!$G:$G,VIC_Postcode_Qtr!$A:$A,A151,VIC_Postcode_Qtr!$B:$B,Inputs!$B$24)</f>
        <v>1861</v>
      </c>
      <c r="I151" s="16" t="n">
        <f aca="false">SUMIFS(VIC_Postcode_Qtr!$H:$H,VIC_Postcode_Qtr!$A:$A,A151,VIC_Postcode_Qtr!$B:$B,Inputs!$B$24)</f>
        <v>300</v>
      </c>
      <c r="J151" s="22" t="n">
        <f aca="false">IF(H151&gt;0,I151/H151,"")</f>
        <v>0.16120365394949</v>
      </c>
      <c r="K151" s="16" t="n">
        <f aca="false">SUMIFS(VIC_Postcode_Qtr!$E:$E,VIC_Postcode_Qtr!$A:$A,A151,VIC_Postcode_Qtr!$B:$B,Inputs!$B$25)</f>
        <v>403</v>
      </c>
      <c r="L151" s="16" t="n">
        <f aca="false">SUMIFS(VIC_Postcode_Qtr!$D:$D,VIC_Postcode_Qtr!$A:$A,A151,VIC_Postcode_Qtr!$B:$B,Inputs!$B$25)</f>
        <v>34816</v>
      </c>
      <c r="M151" s="21" t="n">
        <f aca="false">IF(L151&gt;0,(F151-K151)/L151*1000,"")</f>
        <v>7.29549632352941</v>
      </c>
      <c r="N151" s="8" t="n">
        <f aca="false">IF(AND(H151&gt;=Inputs!$B$13,C151&gt;=500),1,0)</f>
        <v>1</v>
      </c>
      <c r="O151" s="8" t="s">
        <v>715</v>
      </c>
      <c r="P151" s="16" t="n">
        <f aca="false">F151-SUMIFS(VIC_Postcode_Qtr!$E:$E,VIC_Postcode_Qtr!$A:$A,A151,VIC_Postcode_Qtr!$B:$B,EDATE(Inputs!$B$24,-3))</f>
        <v>106</v>
      </c>
      <c r="Q151" s="21" t="n">
        <f aca="false">IF(E151&gt;0,P151/E151*1000,"")</f>
        <v>3.04151961206278</v>
      </c>
      <c r="R151" s="16" t="n">
        <f aca="false">SUMIFS(VIC_Postcode_Qtr!$E:$E,VIC_Postcode_Qtr!$A:$A,A151,VIC_Postcode_Qtr!$B:$B,EDATE(Inputs!$B$24,-12))-SUMIFS(VIC_Postcode_Qtr!$E:$E,VIC_Postcode_Qtr!$A:$A,A151,VIC_Postcode_Qtr!$B:$B,EDATE(Inputs!$B$24,-15))</f>
        <v>56</v>
      </c>
      <c r="S151" s="21" t="n">
        <f aca="false">IF(L151&gt;0,R151/L151*1000,"")</f>
        <v>1.60845588235294</v>
      </c>
    </row>
    <row r="152" customFormat="false" ht="15" hidden="false" customHeight="false" outlineLevel="0" collapsed="false">
      <c r="A152" s="0" t="n">
        <v>3049</v>
      </c>
      <c r="B152" s="31" t="n">
        <v>59955</v>
      </c>
      <c r="C152" s="16" t="n">
        <v>6076</v>
      </c>
      <c r="D152" s="0" t="n">
        <v>3</v>
      </c>
      <c r="E152" s="16" t="n">
        <f aca="false">SUMIFS(VIC_Postcode_Qtr!$D:$D,VIC_Postcode_Qtr!$A:$A,A152,VIC_Postcode_Qtr!$B:$B,Inputs!$B$24)</f>
        <v>8211</v>
      </c>
      <c r="F152" s="16" t="n">
        <f aca="false">SUMIFS(VIC_Postcode_Qtr!$E:$E,VIC_Postcode_Qtr!$A:$A,A152,VIC_Postcode_Qtr!$B:$B,Inputs!$B$24)</f>
        <v>128</v>
      </c>
      <c r="G152" s="21" t="n">
        <f aca="false">IF(E152&gt;0,F152/E152*1000,"")</f>
        <v>15.5888442333455</v>
      </c>
      <c r="H152" s="16" t="n">
        <f aca="false">SUMIFS(VIC_Postcode_Qtr!$G:$G,VIC_Postcode_Qtr!$A:$A,A152,VIC_Postcode_Qtr!$B:$B,Inputs!$B$24)</f>
        <v>536</v>
      </c>
      <c r="I152" s="16" t="n">
        <f aca="false">SUMIFS(VIC_Postcode_Qtr!$H:$H,VIC_Postcode_Qtr!$A:$A,A152,VIC_Postcode_Qtr!$B:$B,Inputs!$B$24)</f>
        <v>61</v>
      </c>
      <c r="J152" s="22" t="n">
        <f aca="false">IF(H152&gt;0,I152/H152,"")</f>
        <v>0.113805970149254</v>
      </c>
      <c r="K152" s="16" t="n">
        <f aca="false">SUMIFS(VIC_Postcode_Qtr!$E:$E,VIC_Postcode_Qtr!$A:$A,A152,VIC_Postcode_Qtr!$B:$B,Inputs!$B$25)</f>
        <v>72</v>
      </c>
      <c r="L152" s="16" t="n">
        <f aca="false">SUMIFS(VIC_Postcode_Qtr!$D:$D,VIC_Postcode_Qtr!$A:$A,A152,VIC_Postcode_Qtr!$B:$B,Inputs!$B$25)</f>
        <v>8164</v>
      </c>
      <c r="M152" s="21" t="n">
        <f aca="false">IF(L152&gt;0,(F152-K152)/L152*1000,"")</f>
        <v>6.859382655561</v>
      </c>
      <c r="N152" s="8" t="n">
        <f aca="false">IF(AND(H152&gt;=Inputs!$B$13,C152&gt;=500),1,0)</f>
        <v>1</v>
      </c>
      <c r="O152" s="8" t="s">
        <v>716</v>
      </c>
      <c r="P152" s="16" t="n">
        <f aca="false">F152-SUMIFS(VIC_Postcode_Qtr!$E:$E,VIC_Postcode_Qtr!$A:$A,A152,VIC_Postcode_Qtr!$B:$B,EDATE(Inputs!$B$24,-3))</f>
        <v>16</v>
      </c>
      <c r="Q152" s="21" t="n">
        <f aca="false">IF(E152&gt;0,P152/E152*1000,"")</f>
        <v>1.94860552916819</v>
      </c>
      <c r="R152" s="16" t="n">
        <f aca="false">SUMIFS(VIC_Postcode_Qtr!$E:$E,VIC_Postcode_Qtr!$A:$A,A152,VIC_Postcode_Qtr!$B:$B,EDATE(Inputs!$B$24,-12))-SUMIFS(VIC_Postcode_Qtr!$E:$E,VIC_Postcode_Qtr!$A:$A,A152,VIC_Postcode_Qtr!$B:$B,EDATE(Inputs!$B$24,-15))</f>
        <v>9</v>
      </c>
      <c r="S152" s="21" t="n">
        <f aca="false">IF(L152&gt;0,R152/L152*1000,"")</f>
        <v>1.10240078392945</v>
      </c>
    </row>
    <row r="153" customFormat="false" ht="15" hidden="false" customHeight="false" outlineLevel="0" collapsed="false">
      <c r="A153" s="0" t="n">
        <v>3153</v>
      </c>
      <c r="B153" s="31" t="n">
        <v>59997</v>
      </c>
      <c r="C153" s="16" t="n">
        <v>13568</v>
      </c>
      <c r="D153" s="0" t="n">
        <v>3</v>
      </c>
      <c r="E153" s="16" t="n">
        <f aca="false">SUMIFS(VIC_Postcode_Qtr!$D:$D,VIC_Postcode_Qtr!$A:$A,A153,VIC_Postcode_Qtr!$B:$B,Inputs!$B$24)</f>
        <v>22759</v>
      </c>
      <c r="F153" s="16" t="n">
        <f aca="false">SUMIFS(VIC_Postcode_Qtr!$E:$E,VIC_Postcode_Qtr!$A:$A,A153,VIC_Postcode_Qtr!$B:$B,Inputs!$B$24)</f>
        <v>402</v>
      </c>
      <c r="G153" s="21" t="n">
        <f aca="false">IF(E153&gt;0,F153/E153*1000,"")</f>
        <v>17.6633419746035</v>
      </c>
      <c r="H153" s="16" t="n">
        <f aca="false">SUMIFS(VIC_Postcode_Qtr!$G:$G,VIC_Postcode_Qtr!$A:$A,A153,VIC_Postcode_Qtr!$B:$B,Inputs!$B$24)</f>
        <v>1793</v>
      </c>
      <c r="I153" s="16" t="n">
        <f aca="false">SUMIFS(VIC_Postcode_Qtr!$H:$H,VIC_Postcode_Qtr!$A:$A,A153,VIC_Postcode_Qtr!$B:$B,Inputs!$B$24)</f>
        <v>197</v>
      </c>
      <c r="J153" s="22" t="n">
        <f aca="false">IF(H153&gt;0,I153/H153,"")</f>
        <v>0.109871723368656</v>
      </c>
      <c r="K153" s="16" t="n">
        <f aca="false">SUMIFS(VIC_Postcode_Qtr!$E:$E,VIC_Postcode_Qtr!$A:$A,A153,VIC_Postcode_Qtr!$B:$B,Inputs!$B$25)</f>
        <v>232</v>
      </c>
      <c r="L153" s="16" t="n">
        <f aca="false">SUMIFS(VIC_Postcode_Qtr!$D:$D,VIC_Postcode_Qtr!$A:$A,A153,VIC_Postcode_Qtr!$B:$B,Inputs!$B$25)</f>
        <v>22721</v>
      </c>
      <c r="M153" s="21" t="n">
        <f aca="false">IF(L153&gt;0,(F153-K153)/L153*1000,"")</f>
        <v>7.48206504995379</v>
      </c>
      <c r="N153" s="8" t="n">
        <f aca="false">IF(AND(H153&gt;=Inputs!$B$13,C153&gt;=500),1,0)</f>
        <v>1</v>
      </c>
      <c r="O153" s="8" t="s">
        <v>717</v>
      </c>
      <c r="P153" s="16" t="n">
        <f aca="false">F153-SUMIFS(VIC_Postcode_Qtr!$E:$E,VIC_Postcode_Qtr!$A:$A,A153,VIC_Postcode_Qtr!$B:$B,EDATE(Inputs!$B$24,-3))</f>
        <v>79</v>
      </c>
      <c r="Q153" s="21" t="n">
        <f aca="false">IF(E153&gt;0,P153/E153*1000,"")</f>
        <v>3.47115426864098</v>
      </c>
      <c r="R153" s="16" t="n">
        <f aca="false">SUMIFS(VIC_Postcode_Qtr!$E:$E,VIC_Postcode_Qtr!$A:$A,A153,VIC_Postcode_Qtr!$B:$B,EDATE(Inputs!$B$24,-12))-SUMIFS(VIC_Postcode_Qtr!$E:$E,VIC_Postcode_Qtr!$A:$A,A153,VIC_Postcode_Qtr!$B:$B,EDATE(Inputs!$B$24,-15))</f>
        <v>29</v>
      </c>
      <c r="S153" s="21" t="n">
        <f aca="false">IF(L153&gt;0,R153/L153*1000,"")</f>
        <v>1.27635227322741</v>
      </c>
    </row>
    <row r="154" customFormat="false" ht="15" hidden="false" customHeight="false" outlineLevel="0" collapsed="false">
      <c r="A154" s="0" t="n">
        <v>3148</v>
      </c>
      <c r="B154" s="31" t="n">
        <v>60049</v>
      </c>
      <c r="C154" s="16" t="n">
        <v>6451</v>
      </c>
      <c r="D154" s="0" t="n">
        <v>3</v>
      </c>
      <c r="E154" s="16" t="n">
        <f aca="false">SUMIFS(VIC_Postcode_Qtr!$D:$D,VIC_Postcode_Qtr!$A:$A,A154,VIC_Postcode_Qtr!$B:$B,Inputs!$B$24)</f>
        <v>6872</v>
      </c>
      <c r="F154" s="16" t="n">
        <f aca="false">SUMIFS(VIC_Postcode_Qtr!$E:$E,VIC_Postcode_Qtr!$A:$A,A154,VIC_Postcode_Qtr!$B:$B,Inputs!$B$24)</f>
        <v>302</v>
      </c>
      <c r="G154" s="21" t="n">
        <f aca="false">IF(E154&gt;0,F154/E154*1000,"")</f>
        <v>43.9464493597206</v>
      </c>
      <c r="H154" s="16" t="n">
        <f aca="false">SUMIFS(VIC_Postcode_Qtr!$G:$G,VIC_Postcode_Qtr!$A:$A,A154,VIC_Postcode_Qtr!$B:$B,Inputs!$B$24)</f>
        <v>503</v>
      </c>
      <c r="I154" s="16" t="n">
        <f aca="false">SUMIFS(VIC_Postcode_Qtr!$H:$H,VIC_Postcode_Qtr!$A:$A,A154,VIC_Postcode_Qtr!$B:$B,Inputs!$B$24)</f>
        <v>128</v>
      </c>
      <c r="J154" s="22" t="n">
        <f aca="false">IF(H154&gt;0,I154/H154,"")</f>
        <v>0.254473161033797</v>
      </c>
      <c r="K154" s="16" t="n">
        <f aca="false">SUMIFS(VIC_Postcode_Qtr!$E:$E,VIC_Postcode_Qtr!$A:$A,A154,VIC_Postcode_Qtr!$B:$B,Inputs!$B$25)</f>
        <v>307</v>
      </c>
      <c r="L154" s="16" t="n">
        <f aca="false">SUMIFS(VIC_Postcode_Qtr!$D:$D,VIC_Postcode_Qtr!$A:$A,A154,VIC_Postcode_Qtr!$B:$B,Inputs!$B$25)</f>
        <v>6937</v>
      </c>
      <c r="M154" s="21" t="n">
        <f aca="false">IF(L154&gt;0,(F154-K154)/L154*1000,"")</f>
        <v>-0.720772668300418</v>
      </c>
      <c r="N154" s="8" t="n">
        <f aca="false">IF(AND(H154&gt;=Inputs!$B$13,C154&gt;=500),1,0)</f>
        <v>1</v>
      </c>
      <c r="O154" s="8" t="s">
        <v>718</v>
      </c>
      <c r="P154" s="16" t="n">
        <f aca="false">F154-SUMIFS(VIC_Postcode_Qtr!$E:$E,VIC_Postcode_Qtr!$A:$A,A154,VIC_Postcode_Qtr!$B:$B,EDATE(Inputs!$B$24,-3))</f>
        <v>-25</v>
      </c>
      <c r="Q154" s="21" t="n">
        <f aca="false">IF(E154&gt;0,P154/E154*1000,"")</f>
        <v>-3.63795110593714</v>
      </c>
      <c r="R154" s="16" t="n">
        <f aca="false">SUMIFS(VIC_Postcode_Qtr!$E:$E,VIC_Postcode_Qtr!$A:$A,A154,VIC_Postcode_Qtr!$B:$B,EDATE(Inputs!$B$24,-12))-SUMIFS(VIC_Postcode_Qtr!$E:$E,VIC_Postcode_Qtr!$A:$A,A154,VIC_Postcode_Qtr!$B:$B,EDATE(Inputs!$B$24,-15))</f>
        <v>71</v>
      </c>
      <c r="S154" s="21" t="n">
        <f aca="false">IF(L154&gt;0,R154/L154*1000,"")</f>
        <v>10.2349718898659</v>
      </c>
    </row>
    <row r="155" customFormat="false" ht="15" hidden="false" customHeight="false" outlineLevel="0" collapsed="false">
      <c r="A155" s="0" t="n">
        <v>3551</v>
      </c>
      <c r="B155" s="31" t="n">
        <v>60155</v>
      </c>
      <c r="C155" s="16" t="n">
        <v>23530</v>
      </c>
      <c r="D155" s="0" t="n">
        <v>3</v>
      </c>
      <c r="E155" s="16" t="n">
        <f aca="false">SUMIFS(VIC_Postcode_Qtr!$D:$D,VIC_Postcode_Qtr!$A:$A,A155,VIC_Postcode_Qtr!$B:$B,Inputs!$B$24)</f>
        <v>37842</v>
      </c>
      <c r="F155" s="16" t="n">
        <f aca="false">SUMIFS(VIC_Postcode_Qtr!$E:$E,VIC_Postcode_Qtr!$A:$A,A155,VIC_Postcode_Qtr!$B:$B,Inputs!$B$24)</f>
        <v>402</v>
      </c>
      <c r="G155" s="21" t="n">
        <f aca="false">IF(E155&gt;0,F155/E155*1000,"")</f>
        <v>10.6231171713969</v>
      </c>
      <c r="H155" s="16" t="n">
        <f aca="false">SUMIFS(VIC_Postcode_Qtr!$G:$G,VIC_Postcode_Qtr!$A:$A,A155,VIC_Postcode_Qtr!$B:$B,Inputs!$B$24)</f>
        <v>2517</v>
      </c>
      <c r="I155" s="16" t="n">
        <f aca="false">SUMIFS(VIC_Postcode_Qtr!$H:$H,VIC_Postcode_Qtr!$A:$A,A155,VIC_Postcode_Qtr!$B:$B,Inputs!$B$24)</f>
        <v>201</v>
      </c>
      <c r="J155" s="22" t="n">
        <f aca="false">IF(H155&gt;0,I155/H155,"")</f>
        <v>0.0798569725864124</v>
      </c>
      <c r="K155" s="16" t="n">
        <f aca="false">SUMIFS(VIC_Postcode_Qtr!$E:$E,VIC_Postcode_Qtr!$A:$A,A155,VIC_Postcode_Qtr!$B:$B,Inputs!$B$25)</f>
        <v>245</v>
      </c>
      <c r="L155" s="16" t="n">
        <f aca="false">SUMIFS(VIC_Postcode_Qtr!$D:$D,VIC_Postcode_Qtr!$A:$A,A155,VIC_Postcode_Qtr!$B:$B,Inputs!$B$25)</f>
        <v>36723</v>
      </c>
      <c r="M155" s="21" t="n">
        <f aca="false">IF(L155&gt;0,(F155-K155)/L155*1000,"")</f>
        <v>4.27524984342238</v>
      </c>
      <c r="N155" s="8" t="n">
        <f aca="false">IF(AND(H155&gt;=Inputs!$B$13,C155&gt;=500),1,0)</f>
        <v>1</v>
      </c>
      <c r="O155" s="8" t="s">
        <v>719</v>
      </c>
      <c r="P155" s="16" t="n">
        <f aca="false">F155-SUMIFS(VIC_Postcode_Qtr!$E:$E,VIC_Postcode_Qtr!$A:$A,A155,VIC_Postcode_Qtr!$B:$B,EDATE(Inputs!$B$24,-3))</f>
        <v>87</v>
      </c>
      <c r="Q155" s="21" t="n">
        <f aca="false">IF(E155&gt;0,P155/E155*1000,"")</f>
        <v>2.29903282067544</v>
      </c>
      <c r="R155" s="16" t="n">
        <f aca="false">SUMIFS(VIC_Postcode_Qtr!$E:$E,VIC_Postcode_Qtr!$A:$A,A155,VIC_Postcode_Qtr!$B:$B,EDATE(Inputs!$B$24,-12))-SUMIFS(VIC_Postcode_Qtr!$E:$E,VIC_Postcode_Qtr!$A:$A,A155,VIC_Postcode_Qtr!$B:$B,EDATE(Inputs!$B$24,-15))</f>
        <v>29</v>
      </c>
      <c r="S155" s="21" t="n">
        <f aca="false">IF(L155&gt;0,R155/L155*1000,"")</f>
        <v>0.789695830950631</v>
      </c>
    </row>
    <row r="156" customFormat="false" ht="15" hidden="false" customHeight="false" outlineLevel="0" collapsed="false">
      <c r="A156" s="0" t="n">
        <v>3081</v>
      </c>
      <c r="B156" s="31" t="n">
        <v>60174</v>
      </c>
      <c r="C156" s="16" t="n">
        <v>9293</v>
      </c>
      <c r="D156" s="0" t="n">
        <v>3</v>
      </c>
      <c r="E156" s="16" t="n">
        <f aca="false">SUMIFS(VIC_Postcode_Qtr!$D:$D,VIC_Postcode_Qtr!$A:$A,A156,VIC_Postcode_Qtr!$B:$B,Inputs!$B$24)</f>
        <v>11992</v>
      </c>
      <c r="F156" s="16" t="n">
        <f aca="false">SUMIFS(VIC_Postcode_Qtr!$E:$E,VIC_Postcode_Qtr!$A:$A,A156,VIC_Postcode_Qtr!$B:$B,Inputs!$B$24)</f>
        <v>328</v>
      </c>
      <c r="G156" s="21" t="n">
        <f aca="false">IF(E156&gt;0,F156/E156*1000,"")</f>
        <v>27.3515677118079</v>
      </c>
      <c r="H156" s="16" t="n">
        <f aca="false">SUMIFS(VIC_Postcode_Qtr!$G:$G,VIC_Postcode_Qtr!$A:$A,A156,VIC_Postcode_Qtr!$B:$B,Inputs!$B$24)</f>
        <v>781</v>
      </c>
      <c r="I156" s="16" t="n">
        <f aca="false">SUMIFS(VIC_Postcode_Qtr!$H:$H,VIC_Postcode_Qtr!$A:$A,A156,VIC_Postcode_Qtr!$B:$B,Inputs!$B$24)</f>
        <v>129</v>
      </c>
      <c r="J156" s="22" t="n">
        <f aca="false">IF(H156&gt;0,I156/H156,"")</f>
        <v>0.1651728553137</v>
      </c>
      <c r="K156" s="16" t="n">
        <f aca="false">SUMIFS(VIC_Postcode_Qtr!$E:$E,VIC_Postcode_Qtr!$A:$A,A156,VIC_Postcode_Qtr!$B:$B,Inputs!$B$25)</f>
        <v>220</v>
      </c>
      <c r="L156" s="16" t="n">
        <f aca="false">SUMIFS(VIC_Postcode_Qtr!$D:$D,VIC_Postcode_Qtr!$A:$A,A156,VIC_Postcode_Qtr!$B:$B,Inputs!$B$25)</f>
        <v>11831</v>
      </c>
      <c r="M156" s="21" t="n">
        <f aca="false">IF(L156&gt;0,(F156-K156)/L156*1000,"")</f>
        <v>9.12856056123743</v>
      </c>
      <c r="N156" s="8" t="n">
        <f aca="false">IF(AND(H156&gt;=Inputs!$B$13,C156&gt;=500),1,0)</f>
        <v>1</v>
      </c>
      <c r="O156" s="8" t="s">
        <v>720</v>
      </c>
      <c r="P156" s="16" t="n">
        <f aca="false">F156-SUMIFS(VIC_Postcode_Qtr!$E:$E,VIC_Postcode_Qtr!$A:$A,A156,VIC_Postcode_Qtr!$B:$B,EDATE(Inputs!$B$24,-3))</f>
        <v>47</v>
      </c>
      <c r="Q156" s="21" t="n">
        <f aca="false">IF(E156&gt;0,P156/E156*1000,"")</f>
        <v>3.91927951967979</v>
      </c>
      <c r="R156" s="16" t="n">
        <f aca="false">SUMIFS(VIC_Postcode_Qtr!$E:$E,VIC_Postcode_Qtr!$A:$A,A156,VIC_Postcode_Qtr!$B:$B,EDATE(Inputs!$B$24,-12))-SUMIFS(VIC_Postcode_Qtr!$E:$E,VIC_Postcode_Qtr!$A:$A,A156,VIC_Postcode_Qtr!$B:$B,EDATE(Inputs!$B$24,-15))</f>
        <v>19</v>
      </c>
      <c r="S156" s="21" t="n">
        <f aca="false">IF(L156&gt;0,R156/L156*1000,"")</f>
        <v>1.60595046910658</v>
      </c>
    </row>
    <row r="157" customFormat="false" ht="15" hidden="false" customHeight="false" outlineLevel="0" collapsed="false">
      <c r="A157" s="0" t="n">
        <v>3155</v>
      </c>
      <c r="B157" s="31" t="n">
        <v>60234</v>
      </c>
      <c r="C157" s="16" t="n">
        <v>14925</v>
      </c>
      <c r="D157" s="0" t="n">
        <v>3</v>
      </c>
      <c r="E157" s="16" t="n">
        <f aca="false">SUMIFS(VIC_Postcode_Qtr!$D:$D,VIC_Postcode_Qtr!$A:$A,A157,VIC_Postcode_Qtr!$B:$B,Inputs!$B$24)</f>
        <v>18362</v>
      </c>
      <c r="F157" s="16" t="n">
        <f aca="false">SUMIFS(VIC_Postcode_Qtr!$E:$E,VIC_Postcode_Qtr!$A:$A,A157,VIC_Postcode_Qtr!$B:$B,Inputs!$B$24)</f>
        <v>384</v>
      </c>
      <c r="G157" s="21" t="n">
        <f aca="false">IF(E157&gt;0,F157/E157*1000,"")</f>
        <v>20.9127546018952</v>
      </c>
      <c r="H157" s="16" t="n">
        <f aca="false">SUMIFS(VIC_Postcode_Qtr!$G:$G,VIC_Postcode_Qtr!$A:$A,A157,VIC_Postcode_Qtr!$B:$B,Inputs!$B$24)</f>
        <v>1023</v>
      </c>
      <c r="I157" s="16" t="n">
        <f aca="false">SUMIFS(VIC_Postcode_Qtr!$H:$H,VIC_Postcode_Qtr!$A:$A,A157,VIC_Postcode_Qtr!$B:$B,Inputs!$B$24)</f>
        <v>179</v>
      </c>
      <c r="J157" s="22" t="n">
        <f aca="false">IF(H157&gt;0,I157/H157,"")</f>
        <v>0.174975562072336</v>
      </c>
      <c r="K157" s="16" t="n">
        <f aca="false">SUMIFS(VIC_Postcode_Qtr!$E:$E,VIC_Postcode_Qtr!$A:$A,A157,VIC_Postcode_Qtr!$B:$B,Inputs!$B$25)</f>
        <v>228</v>
      </c>
      <c r="L157" s="16" t="n">
        <f aca="false">SUMIFS(VIC_Postcode_Qtr!$D:$D,VIC_Postcode_Qtr!$A:$A,A157,VIC_Postcode_Qtr!$B:$B,Inputs!$B$25)</f>
        <v>18206</v>
      </c>
      <c r="M157" s="21" t="n">
        <f aca="false">IF(L157&gt;0,(F157-K157)/L157*1000,"")</f>
        <v>8.56860375700319</v>
      </c>
      <c r="N157" s="8" t="n">
        <f aca="false">IF(AND(H157&gt;=Inputs!$B$13,C157&gt;=500),1,0)</f>
        <v>1</v>
      </c>
      <c r="O157" s="8" t="s">
        <v>721</v>
      </c>
      <c r="P157" s="16" t="n">
        <f aca="false">F157-SUMIFS(VIC_Postcode_Qtr!$E:$E,VIC_Postcode_Qtr!$A:$A,A157,VIC_Postcode_Qtr!$B:$B,EDATE(Inputs!$B$24,-3))</f>
        <v>69</v>
      </c>
      <c r="Q157" s="21" t="n">
        <f aca="false">IF(E157&gt;0,P157/E157*1000,"")</f>
        <v>3.75776059252805</v>
      </c>
      <c r="R157" s="16" t="n">
        <f aca="false">SUMIFS(VIC_Postcode_Qtr!$E:$E,VIC_Postcode_Qtr!$A:$A,A157,VIC_Postcode_Qtr!$B:$B,EDATE(Inputs!$B$24,-12))-SUMIFS(VIC_Postcode_Qtr!$E:$E,VIC_Postcode_Qtr!$A:$A,A157,VIC_Postcode_Qtr!$B:$B,EDATE(Inputs!$B$24,-15))</f>
        <v>28</v>
      </c>
      <c r="S157" s="21" t="n">
        <f aca="false">IF(L157&gt;0,R157/L157*1000,"")</f>
        <v>1.53795452048775</v>
      </c>
    </row>
    <row r="158" customFormat="false" ht="15" hidden="false" customHeight="false" outlineLevel="0" collapsed="false">
      <c r="A158" s="0" t="n">
        <v>3331</v>
      </c>
      <c r="B158" s="31" t="n">
        <v>60334</v>
      </c>
      <c r="C158" s="16" t="n">
        <v>4512</v>
      </c>
      <c r="D158" s="0" t="n">
        <v>3</v>
      </c>
      <c r="E158" s="16" t="n">
        <f aca="false">SUMIFS(VIC_Postcode_Qtr!$D:$D,VIC_Postcode_Qtr!$A:$A,A158,VIC_Postcode_Qtr!$B:$B,Inputs!$B$24)</f>
        <v>7383</v>
      </c>
      <c r="F158" s="16" t="n">
        <f aca="false">SUMIFS(VIC_Postcode_Qtr!$E:$E,VIC_Postcode_Qtr!$A:$A,A158,VIC_Postcode_Qtr!$B:$B,Inputs!$B$24)</f>
        <v>84</v>
      </c>
      <c r="G158" s="21" t="n">
        <f aca="false">IF(E158&gt;0,F158/E158*1000,"")</f>
        <v>11.3774888256806</v>
      </c>
      <c r="H158" s="16" t="n">
        <f aca="false">SUMIFS(VIC_Postcode_Qtr!$G:$G,VIC_Postcode_Qtr!$A:$A,A158,VIC_Postcode_Qtr!$B:$B,Inputs!$B$24)</f>
        <v>431</v>
      </c>
      <c r="I158" s="16" t="n">
        <f aca="false">SUMIFS(VIC_Postcode_Qtr!$H:$H,VIC_Postcode_Qtr!$A:$A,A158,VIC_Postcode_Qtr!$B:$B,Inputs!$B$24)</f>
        <v>46</v>
      </c>
      <c r="J158" s="22" t="n">
        <f aca="false">IF(H158&gt;0,I158/H158,"")</f>
        <v>0.106728538283063</v>
      </c>
      <c r="K158" s="16" t="n">
        <f aca="false">SUMIFS(VIC_Postcode_Qtr!$E:$E,VIC_Postcode_Qtr!$A:$A,A158,VIC_Postcode_Qtr!$B:$B,Inputs!$B$25)</f>
        <v>37</v>
      </c>
      <c r="L158" s="16" t="n">
        <f aca="false">SUMIFS(VIC_Postcode_Qtr!$D:$D,VIC_Postcode_Qtr!$A:$A,A158,VIC_Postcode_Qtr!$B:$B,Inputs!$B$25)</f>
        <v>7116</v>
      </c>
      <c r="M158" s="21" t="n">
        <f aca="false">IF(L158&gt;0,(F158-K158)/L158*1000,"")</f>
        <v>6.60483417650365</v>
      </c>
      <c r="N158" s="8" t="n">
        <f aca="false">IF(AND(H158&gt;=Inputs!$B$13,C158&gt;=500),1,0)</f>
        <v>1</v>
      </c>
      <c r="O158" s="8" t="s">
        <v>722</v>
      </c>
      <c r="P158" s="16" t="n">
        <f aca="false">F158-SUMIFS(VIC_Postcode_Qtr!$E:$E,VIC_Postcode_Qtr!$A:$A,A158,VIC_Postcode_Qtr!$B:$B,EDATE(Inputs!$B$24,-3))</f>
        <v>28</v>
      </c>
      <c r="Q158" s="21" t="n">
        <f aca="false">IF(E158&gt;0,P158/E158*1000,"")</f>
        <v>3.79249627522687</v>
      </c>
      <c r="R158" s="16" t="n">
        <f aca="false">SUMIFS(VIC_Postcode_Qtr!$E:$E,VIC_Postcode_Qtr!$A:$A,A158,VIC_Postcode_Qtr!$B:$B,EDATE(Inputs!$B$24,-12))-SUMIFS(VIC_Postcode_Qtr!$E:$E,VIC_Postcode_Qtr!$A:$A,A158,VIC_Postcode_Qtr!$B:$B,EDATE(Inputs!$B$24,-15))</f>
        <v>3</v>
      </c>
      <c r="S158" s="21" t="n">
        <f aca="false">IF(L158&gt;0,R158/L158*1000,"")</f>
        <v>0.421585160202361</v>
      </c>
    </row>
    <row r="159" customFormat="false" ht="15" hidden="false" customHeight="false" outlineLevel="0" collapsed="false">
      <c r="A159" s="0" t="n">
        <v>3027</v>
      </c>
      <c r="B159" s="31" t="n">
        <v>60366</v>
      </c>
      <c r="C159" s="16" t="n">
        <v>6774</v>
      </c>
      <c r="D159" s="0" t="n">
        <v>3</v>
      </c>
      <c r="E159" s="16" t="n">
        <f aca="false">SUMIFS(VIC_Postcode_Qtr!$D:$D,VIC_Postcode_Qtr!$A:$A,A159,VIC_Postcode_Qtr!$B:$B,Inputs!$B$24)</f>
        <v>6510</v>
      </c>
      <c r="F159" s="16" t="n">
        <f aca="false">SUMIFS(VIC_Postcode_Qtr!$E:$E,VIC_Postcode_Qtr!$A:$A,A159,VIC_Postcode_Qtr!$B:$B,Inputs!$B$24)</f>
        <v>373</v>
      </c>
      <c r="G159" s="21" t="n">
        <f aca="false">IF(E159&gt;0,F159/E159*1000,"")</f>
        <v>57.2964669738863</v>
      </c>
      <c r="H159" s="16" t="n">
        <f aca="false">SUMIFS(VIC_Postcode_Qtr!$G:$G,VIC_Postcode_Qtr!$A:$A,A159,VIC_Postcode_Qtr!$B:$B,Inputs!$B$24)</f>
        <v>559</v>
      </c>
      <c r="I159" s="16" t="n">
        <f aca="false">SUMIFS(VIC_Postcode_Qtr!$H:$H,VIC_Postcode_Qtr!$A:$A,A159,VIC_Postcode_Qtr!$B:$B,Inputs!$B$24)</f>
        <v>154</v>
      </c>
      <c r="J159" s="22" t="n">
        <f aca="false">IF(H159&gt;0,I159/H159,"")</f>
        <v>0.275491949910555</v>
      </c>
      <c r="K159" s="16" t="n">
        <f aca="false">SUMIFS(VIC_Postcode_Qtr!$E:$E,VIC_Postcode_Qtr!$A:$A,A159,VIC_Postcode_Qtr!$B:$B,Inputs!$B$25)</f>
        <v>251</v>
      </c>
      <c r="L159" s="16" t="n">
        <f aca="false">SUMIFS(VIC_Postcode_Qtr!$D:$D,VIC_Postcode_Qtr!$A:$A,A159,VIC_Postcode_Qtr!$B:$B,Inputs!$B$25)</f>
        <v>6325</v>
      </c>
      <c r="M159" s="21" t="n">
        <f aca="false">IF(L159&gt;0,(F159-K159)/L159*1000,"")</f>
        <v>19.2885375494071</v>
      </c>
      <c r="N159" s="8" t="n">
        <f aca="false">IF(AND(H159&gt;=Inputs!$B$13,C159&gt;=500),1,0)</f>
        <v>1</v>
      </c>
      <c r="O159" s="8" t="s">
        <v>723</v>
      </c>
      <c r="P159" s="16" t="n">
        <f aca="false">F159-SUMIFS(VIC_Postcode_Qtr!$E:$E,VIC_Postcode_Qtr!$A:$A,A159,VIC_Postcode_Qtr!$B:$B,EDATE(Inputs!$B$24,-3))</f>
        <v>47</v>
      </c>
      <c r="Q159" s="21" t="n">
        <f aca="false">IF(E159&gt;0,P159/E159*1000,"")</f>
        <v>7.21966205837174</v>
      </c>
      <c r="R159" s="16" t="n">
        <f aca="false">SUMIFS(VIC_Postcode_Qtr!$E:$E,VIC_Postcode_Qtr!$A:$A,A159,VIC_Postcode_Qtr!$B:$B,EDATE(Inputs!$B$24,-12))-SUMIFS(VIC_Postcode_Qtr!$E:$E,VIC_Postcode_Qtr!$A:$A,A159,VIC_Postcode_Qtr!$B:$B,EDATE(Inputs!$B$24,-15))</f>
        <v>21</v>
      </c>
      <c r="S159" s="21" t="n">
        <f aca="false">IF(L159&gt;0,R159/L159*1000,"")</f>
        <v>3.3201581027668</v>
      </c>
    </row>
    <row r="160" customFormat="false" ht="15" hidden="false" customHeight="false" outlineLevel="0" collapsed="false">
      <c r="A160" s="0" t="n">
        <v>3059</v>
      </c>
      <c r="B160" s="31" t="n">
        <v>60580</v>
      </c>
      <c r="C160" s="16" t="n">
        <v>14430</v>
      </c>
      <c r="D160" s="0" t="n">
        <v>4</v>
      </c>
      <c r="E160" s="16" t="n">
        <f aca="false">SUMIFS(VIC_Postcode_Qtr!$D:$D,VIC_Postcode_Qtr!$A:$A,A160,VIC_Postcode_Qtr!$B:$B,Inputs!$B$24)</f>
        <v>20221</v>
      </c>
      <c r="F160" s="16" t="n">
        <f aca="false">SUMIFS(VIC_Postcode_Qtr!$E:$E,VIC_Postcode_Qtr!$A:$A,A160,VIC_Postcode_Qtr!$B:$B,Inputs!$B$24)</f>
        <v>460</v>
      </c>
      <c r="G160" s="21" t="n">
        <f aca="false">IF(E160&gt;0,F160/E160*1000,"")</f>
        <v>22.7486276643094</v>
      </c>
      <c r="H160" s="16" t="n">
        <f aca="false">SUMIFS(VIC_Postcode_Qtr!$G:$G,VIC_Postcode_Qtr!$A:$A,A160,VIC_Postcode_Qtr!$B:$B,Inputs!$B$24)</f>
        <v>1474</v>
      </c>
      <c r="I160" s="16" t="n">
        <f aca="false">SUMIFS(VIC_Postcode_Qtr!$H:$H,VIC_Postcode_Qtr!$A:$A,A160,VIC_Postcode_Qtr!$B:$B,Inputs!$B$24)</f>
        <v>207</v>
      </c>
      <c r="J160" s="22" t="n">
        <f aca="false">IF(H160&gt;0,I160/H160,"")</f>
        <v>0.140434192672999</v>
      </c>
      <c r="K160" s="16" t="n">
        <f aca="false">SUMIFS(VIC_Postcode_Qtr!$E:$E,VIC_Postcode_Qtr!$A:$A,A160,VIC_Postcode_Qtr!$B:$B,Inputs!$B$25)</f>
        <v>263</v>
      </c>
      <c r="L160" s="16" t="n">
        <f aca="false">SUMIFS(VIC_Postcode_Qtr!$D:$D,VIC_Postcode_Qtr!$A:$A,A160,VIC_Postcode_Qtr!$B:$B,Inputs!$B$25)</f>
        <v>19068</v>
      </c>
      <c r="M160" s="21" t="n">
        <f aca="false">IF(L160&gt;0,(F160-K160)/L160*1000,"")</f>
        <v>10.3314453534718</v>
      </c>
      <c r="N160" s="8" t="n">
        <f aca="false">IF(AND(H160&gt;=Inputs!$B$13,C160&gt;=500),1,0)</f>
        <v>1</v>
      </c>
      <c r="O160" s="8" t="s">
        <v>724</v>
      </c>
      <c r="P160" s="16" t="n">
        <f aca="false">F160-SUMIFS(VIC_Postcode_Qtr!$E:$E,VIC_Postcode_Qtr!$A:$A,A160,VIC_Postcode_Qtr!$B:$B,EDATE(Inputs!$B$24,-3))</f>
        <v>75</v>
      </c>
      <c r="Q160" s="21" t="n">
        <f aca="false">IF(E160&gt;0,P160/E160*1000,"")</f>
        <v>3.70901538005044</v>
      </c>
      <c r="R160" s="16" t="n">
        <f aca="false">SUMIFS(VIC_Postcode_Qtr!$E:$E,VIC_Postcode_Qtr!$A:$A,A160,VIC_Postcode_Qtr!$B:$B,EDATE(Inputs!$B$24,-12))-SUMIFS(VIC_Postcode_Qtr!$E:$E,VIC_Postcode_Qtr!$A:$A,A160,VIC_Postcode_Qtr!$B:$B,EDATE(Inputs!$B$24,-15))</f>
        <v>27</v>
      </c>
      <c r="S160" s="21" t="n">
        <f aca="false">IF(L160&gt;0,R160/L160*1000,"")</f>
        <v>1.41598489616111</v>
      </c>
    </row>
    <row r="161" customFormat="false" ht="15" hidden="false" customHeight="false" outlineLevel="0" collapsed="false">
      <c r="A161" s="0" t="n">
        <v>3138</v>
      </c>
      <c r="B161" s="31" t="n">
        <v>60605</v>
      </c>
      <c r="C161" s="16" t="n">
        <v>14427</v>
      </c>
      <c r="D161" s="0" t="n">
        <v>4</v>
      </c>
      <c r="E161" s="16" t="n">
        <f aca="false">SUMIFS(VIC_Postcode_Qtr!$D:$D,VIC_Postcode_Qtr!$A:$A,A161,VIC_Postcode_Qtr!$B:$B,Inputs!$B$24)</f>
        <v>17236</v>
      </c>
      <c r="F161" s="16" t="n">
        <f aca="false">SUMIFS(VIC_Postcode_Qtr!$E:$E,VIC_Postcode_Qtr!$A:$A,A161,VIC_Postcode_Qtr!$B:$B,Inputs!$B$24)</f>
        <v>309</v>
      </c>
      <c r="G161" s="21" t="n">
        <f aca="false">IF(E161&gt;0,F161/E161*1000,"")</f>
        <v>17.9275934091437</v>
      </c>
      <c r="H161" s="16" t="n">
        <f aca="false">SUMIFS(VIC_Postcode_Qtr!$G:$G,VIC_Postcode_Qtr!$A:$A,A161,VIC_Postcode_Qtr!$B:$B,Inputs!$B$24)</f>
        <v>1098</v>
      </c>
      <c r="I161" s="16" t="n">
        <f aca="false">SUMIFS(VIC_Postcode_Qtr!$H:$H,VIC_Postcode_Qtr!$A:$A,A161,VIC_Postcode_Qtr!$B:$B,Inputs!$B$24)</f>
        <v>159</v>
      </c>
      <c r="J161" s="22" t="n">
        <f aca="false">IF(H161&gt;0,I161/H161,"")</f>
        <v>0.144808743169399</v>
      </c>
      <c r="K161" s="16" t="n">
        <f aca="false">SUMIFS(VIC_Postcode_Qtr!$E:$E,VIC_Postcode_Qtr!$A:$A,A161,VIC_Postcode_Qtr!$B:$B,Inputs!$B$25)</f>
        <v>167</v>
      </c>
      <c r="L161" s="16" t="n">
        <f aca="false">SUMIFS(VIC_Postcode_Qtr!$D:$D,VIC_Postcode_Qtr!$A:$A,A161,VIC_Postcode_Qtr!$B:$B,Inputs!$B$25)</f>
        <v>16999</v>
      </c>
      <c r="M161" s="21" t="n">
        <f aca="false">IF(L161&gt;0,(F161-K161)/L161*1000,"")</f>
        <v>8.35343255485617</v>
      </c>
      <c r="N161" s="8" t="n">
        <f aca="false">IF(AND(H161&gt;=Inputs!$B$13,C161&gt;=500),1,0)</f>
        <v>1</v>
      </c>
      <c r="O161" s="8" t="s">
        <v>725</v>
      </c>
      <c r="P161" s="16" t="n">
        <f aca="false">F161-SUMIFS(VIC_Postcode_Qtr!$E:$E,VIC_Postcode_Qtr!$A:$A,A161,VIC_Postcode_Qtr!$B:$B,EDATE(Inputs!$B$24,-3))</f>
        <v>71</v>
      </c>
      <c r="Q161" s="21" t="n">
        <f aca="false">IF(E161&gt;0,P161/E161*1000,"")</f>
        <v>4.1192852169877</v>
      </c>
      <c r="R161" s="16" t="n">
        <f aca="false">SUMIFS(VIC_Postcode_Qtr!$E:$E,VIC_Postcode_Qtr!$A:$A,A161,VIC_Postcode_Qtr!$B:$B,EDATE(Inputs!$B$24,-12))-SUMIFS(VIC_Postcode_Qtr!$E:$E,VIC_Postcode_Qtr!$A:$A,A161,VIC_Postcode_Qtr!$B:$B,EDATE(Inputs!$B$24,-15))</f>
        <v>35</v>
      </c>
      <c r="S161" s="21" t="n">
        <f aca="false">IF(L161&gt;0,R161/L161*1000,"")</f>
        <v>2.05894464380258</v>
      </c>
    </row>
    <row r="162" customFormat="false" ht="15" hidden="false" customHeight="false" outlineLevel="0" collapsed="false">
      <c r="A162" s="0" t="n">
        <v>3752</v>
      </c>
      <c r="B162" s="31" t="n">
        <v>60737</v>
      </c>
      <c r="C162" s="16" t="n">
        <v>16199</v>
      </c>
      <c r="D162" s="0" t="n">
        <v>4</v>
      </c>
      <c r="E162" s="16" t="n">
        <f aca="false">SUMIFS(VIC_Postcode_Qtr!$D:$D,VIC_Postcode_Qtr!$A:$A,A162,VIC_Postcode_Qtr!$B:$B,Inputs!$B$24)</f>
        <v>19911</v>
      </c>
      <c r="F162" s="16" t="n">
        <f aca="false">SUMIFS(VIC_Postcode_Qtr!$E:$E,VIC_Postcode_Qtr!$A:$A,A162,VIC_Postcode_Qtr!$B:$B,Inputs!$B$24)</f>
        <v>421</v>
      </c>
      <c r="G162" s="21" t="n">
        <f aca="false">IF(E162&gt;0,F162/E162*1000,"")</f>
        <v>21.1440912058661</v>
      </c>
      <c r="H162" s="16" t="n">
        <f aca="false">SUMIFS(VIC_Postcode_Qtr!$G:$G,VIC_Postcode_Qtr!$A:$A,A162,VIC_Postcode_Qtr!$B:$B,Inputs!$B$24)</f>
        <v>1605</v>
      </c>
      <c r="I162" s="16" t="n">
        <f aca="false">SUMIFS(VIC_Postcode_Qtr!$H:$H,VIC_Postcode_Qtr!$A:$A,A162,VIC_Postcode_Qtr!$B:$B,Inputs!$B$24)</f>
        <v>221</v>
      </c>
      <c r="J162" s="22" t="n">
        <f aca="false">IF(H162&gt;0,I162/H162,"")</f>
        <v>0.137694704049844</v>
      </c>
      <c r="K162" s="16" t="n">
        <f aca="false">SUMIFS(VIC_Postcode_Qtr!$E:$E,VIC_Postcode_Qtr!$A:$A,A162,VIC_Postcode_Qtr!$B:$B,Inputs!$B$25)</f>
        <v>222</v>
      </c>
      <c r="L162" s="16" t="n">
        <f aca="false">SUMIFS(VIC_Postcode_Qtr!$D:$D,VIC_Postcode_Qtr!$A:$A,A162,VIC_Postcode_Qtr!$B:$B,Inputs!$B$25)</f>
        <v>19501</v>
      </c>
      <c r="M162" s="21" t="n">
        <f aca="false">IF(L162&gt;0,(F162-K162)/L162*1000,"")</f>
        <v>10.2046048920568</v>
      </c>
      <c r="N162" s="8" t="n">
        <f aca="false">IF(AND(H162&gt;=Inputs!$B$13,C162&gt;=500),1,0)</f>
        <v>1</v>
      </c>
      <c r="O162" s="8" t="s">
        <v>726</v>
      </c>
      <c r="P162" s="16" t="n">
        <f aca="false">F162-SUMIFS(VIC_Postcode_Qtr!$E:$E,VIC_Postcode_Qtr!$A:$A,A162,VIC_Postcode_Qtr!$B:$B,EDATE(Inputs!$B$24,-3))</f>
        <v>84</v>
      </c>
      <c r="Q162" s="21" t="n">
        <f aca="false">IF(E162&gt;0,P162/E162*1000,"")</f>
        <v>4.21877354226307</v>
      </c>
      <c r="R162" s="16" t="n">
        <f aca="false">SUMIFS(VIC_Postcode_Qtr!$E:$E,VIC_Postcode_Qtr!$A:$A,A162,VIC_Postcode_Qtr!$B:$B,EDATE(Inputs!$B$24,-12))-SUMIFS(VIC_Postcode_Qtr!$E:$E,VIC_Postcode_Qtr!$A:$A,A162,VIC_Postcode_Qtr!$B:$B,EDATE(Inputs!$B$24,-15))</f>
        <v>14</v>
      </c>
      <c r="S162" s="21" t="n">
        <f aca="false">IF(L162&gt;0,R162/L162*1000,"")</f>
        <v>0.717911901953746</v>
      </c>
    </row>
    <row r="163" customFormat="false" ht="15" hidden="false" customHeight="false" outlineLevel="0" collapsed="false">
      <c r="A163" s="0" t="n">
        <v>3336</v>
      </c>
      <c r="B163" s="31" t="n">
        <v>60927</v>
      </c>
      <c r="C163" s="16" t="n">
        <v>18477</v>
      </c>
      <c r="D163" s="0" t="n">
        <v>4</v>
      </c>
      <c r="E163" s="16" t="n">
        <f aca="false">SUMIFS(VIC_Postcode_Qtr!$D:$D,VIC_Postcode_Qtr!$A:$A,A163,VIC_Postcode_Qtr!$B:$B,Inputs!$B$24)</f>
        <v>26964</v>
      </c>
      <c r="F163" s="16" t="n">
        <f aca="false">SUMIFS(VIC_Postcode_Qtr!$E:$E,VIC_Postcode_Qtr!$A:$A,A163,VIC_Postcode_Qtr!$B:$B,Inputs!$B$24)</f>
        <v>892</v>
      </c>
      <c r="G163" s="21" t="n">
        <f aca="false">IF(E163&gt;0,F163/E163*1000,"")</f>
        <v>33.0811452306779</v>
      </c>
      <c r="H163" s="16" t="n">
        <f aca="false">SUMIFS(VIC_Postcode_Qtr!$G:$G,VIC_Postcode_Qtr!$A:$A,A163,VIC_Postcode_Qtr!$B:$B,Inputs!$B$24)</f>
        <v>2459</v>
      </c>
      <c r="I163" s="16" t="n">
        <f aca="false">SUMIFS(VIC_Postcode_Qtr!$H:$H,VIC_Postcode_Qtr!$A:$A,A163,VIC_Postcode_Qtr!$B:$B,Inputs!$B$24)</f>
        <v>468</v>
      </c>
      <c r="J163" s="22" t="n">
        <f aca="false">IF(H163&gt;0,I163/H163,"")</f>
        <v>0.190321268808459</v>
      </c>
      <c r="K163" s="16" t="n">
        <f aca="false">SUMIFS(VIC_Postcode_Qtr!$E:$E,VIC_Postcode_Qtr!$A:$A,A163,VIC_Postcode_Qtr!$B:$B,Inputs!$B$25)</f>
        <v>449</v>
      </c>
      <c r="L163" s="16" t="n">
        <f aca="false">SUMIFS(VIC_Postcode_Qtr!$D:$D,VIC_Postcode_Qtr!$A:$A,A163,VIC_Postcode_Qtr!$B:$B,Inputs!$B$25)</f>
        <v>23230</v>
      </c>
      <c r="M163" s="21" t="n">
        <f aca="false">IF(L163&gt;0,(F163-K163)/L163*1000,"")</f>
        <v>19.0701678863539</v>
      </c>
      <c r="N163" s="8" t="n">
        <f aca="false">IF(AND(H163&gt;=Inputs!$B$13,C163&gt;=500),1,0)</f>
        <v>1</v>
      </c>
      <c r="O163" s="8" t="s">
        <v>727</v>
      </c>
      <c r="P163" s="16" t="n">
        <f aca="false">F163-SUMIFS(VIC_Postcode_Qtr!$E:$E,VIC_Postcode_Qtr!$A:$A,A163,VIC_Postcode_Qtr!$B:$B,EDATE(Inputs!$B$24,-3))</f>
        <v>214</v>
      </c>
      <c r="Q163" s="21" t="n">
        <f aca="false">IF(E163&gt;0,P163/E163*1000,"")</f>
        <v>7.93650793650794</v>
      </c>
      <c r="R163" s="16" t="n">
        <f aca="false">SUMIFS(VIC_Postcode_Qtr!$E:$E,VIC_Postcode_Qtr!$A:$A,A163,VIC_Postcode_Qtr!$B:$B,EDATE(Inputs!$B$24,-12))-SUMIFS(VIC_Postcode_Qtr!$E:$E,VIC_Postcode_Qtr!$A:$A,A163,VIC_Postcode_Qtr!$B:$B,EDATE(Inputs!$B$24,-15))</f>
        <v>54</v>
      </c>
      <c r="S163" s="21" t="n">
        <f aca="false">IF(L163&gt;0,R163/L163*1000,"")</f>
        <v>2.32458028411537</v>
      </c>
    </row>
    <row r="164" customFormat="false" ht="15" hidden="false" customHeight="false" outlineLevel="0" collapsed="false">
      <c r="A164" s="0" t="n">
        <v>3167</v>
      </c>
      <c r="B164" s="31" t="n">
        <v>61068</v>
      </c>
      <c r="C164" s="16" t="n">
        <v>6473</v>
      </c>
      <c r="D164" s="0" t="n">
        <v>4</v>
      </c>
      <c r="E164" s="16" t="n">
        <f aca="false">SUMIFS(VIC_Postcode_Qtr!$D:$D,VIC_Postcode_Qtr!$A:$A,A164,VIC_Postcode_Qtr!$B:$B,Inputs!$B$24)</f>
        <v>8543</v>
      </c>
      <c r="F164" s="16" t="n">
        <f aca="false">SUMIFS(VIC_Postcode_Qtr!$E:$E,VIC_Postcode_Qtr!$A:$A,A164,VIC_Postcode_Qtr!$B:$B,Inputs!$B$24)</f>
        <v>300</v>
      </c>
      <c r="G164" s="21" t="n">
        <f aca="false">IF(E164&gt;0,F164/E164*1000,"")</f>
        <v>35.1164696242538</v>
      </c>
      <c r="H164" s="16" t="n">
        <f aca="false">SUMIFS(VIC_Postcode_Qtr!$G:$G,VIC_Postcode_Qtr!$A:$A,A164,VIC_Postcode_Qtr!$B:$B,Inputs!$B$24)</f>
        <v>578</v>
      </c>
      <c r="I164" s="16" t="n">
        <f aca="false">SUMIFS(VIC_Postcode_Qtr!$H:$H,VIC_Postcode_Qtr!$A:$A,A164,VIC_Postcode_Qtr!$B:$B,Inputs!$B$24)</f>
        <v>127</v>
      </c>
      <c r="J164" s="22" t="n">
        <f aca="false">IF(H164&gt;0,I164/H164,"")</f>
        <v>0.219723183391003</v>
      </c>
      <c r="K164" s="16" t="n">
        <f aca="false">SUMIFS(VIC_Postcode_Qtr!$E:$E,VIC_Postcode_Qtr!$A:$A,A164,VIC_Postcode_Qtr!$B:$B,Inputs!$B$25)</f>
        <v>190</v>
      </c>
      <c r="L164" s="16" t="n">
        <f aca="false">SUMIFS(VIC_Postcode_Qtr!$D:$D,VIC_Postcode_Qtr!$A:$A,A164,VIC_Postcode_Qtr!$B:$B,Inputs!$B$25)</f>
        <v>8570</v>
      </c>
      <c r="M164" s="21" t="n">
        <f aca="false">IF(L164&gt;0,(F164-K164)/L164*1000,"")</f>
        <v>12.8354725787631</v>
      </c>
      <c r="N164" s="8" t="n">
        <f aca="false">IF(AND(H164&gt;=Inputs!$B$13,C164&gt;=500),1,0)</f>
        <v>1</v>
      </c>
      <c r="O164" s="8" t="s">
        <v>728</v>
      </c>
      <c r="P164" s="16" t="n">
        <f aca="false">F164-SUMIFS(VIC_Postcode_Qtr!$E:$E,VIC_Postcode_Qtr!$A:$A,A164,VIC_Postcode_Qtr!$B:$B,EDATE(Inputs!$B$24,-3))</f>
        <v>47</v>
      </c>
      <c r="Q164" s="21" t="n">
        <f aca="false">IF(E164&gt;0,P164/E164*1000,"")</f>
        <v>5.50158024113309</v>
      </c>
      <c r="R164" s="16" t="n">
        <f aca="false">SUMIFS(VIC_Postcode_Qtr!$E:$E,VIC_Postcode_Qtr!$A:$A,A164,VIC_Postcode_Qtr!$B:$B,EDATE(Inputs!$B$24,-12))-SUMIFS(VIC_Postcode_Qtr!$E:$E,VIC_Postcode_Qtr!$A:$A,A164,VIC_Postcode_Qtr!$B:$B,EDATE(Inputs!$B$24,-15))</f>
        <v>20</v>
      </c>
      <c r="S164" s="21" t="n">
        <f aca="false">IF(L164&gt;0,R164/L164*1000,"")</f>
        <v>2.33372228704784</v>
      </c>
    </row>
    <row r="165" customFormat="false" ht="15" hidden="false" customHeight="false" outlineLevel="0" collapsed="false">
      <c r="A165" s="0" t="n">
        <v>3137</v>
      </c>
      <c r="B165" s="31" t="n">
        <v>61138</v>
      </c>
      <c r="C165" s="16" t="n">
        <v>9366</v>
      </c>
      <c r="D165" s="0" t="n">
        <v>4</v>
      </c>
      <c r="E165" s="16" t="n">
        <f aca="false">SUMIFS(VIC_Postcode_Qtr!$D:$D,VIC_Postcode_Qtr!$A:$A,A165,VIC_Postcode_Qtr!$B:$B,Inputs!$B$24)</f>
        <v>13236</v>
      </c>
      <c r="F165" s="16" t="n">
        <f aca="false">SUMIFS(VIC_Postcode_Qtr!$E:$E,VIC_Postcode_Qtr!$A:$A,A165,VIC_Postcode_Qtr!$B:$B,Inputs!$B$24)</f>
        <v>202</v>
      </c>
      <c r="G165" s="21" t="n">
        <f aca="false">IF(E165&gt;0,F165/E165*1000,"")</f>
        <v>15.2614082804473</v>
      </c>
      <c r="H165" s="16" t="n">
        <f aca="false">SUMIFS(VIC_Postcode_Qtr!$G:$G,VIC_Postcode_Qtr!$A:$A,A165,VIC_Postcode_Qtr!$B:$B,Inputs!$B$24)</f>
        <v>877</v>
      </c>
      <c r="I165" s="16" t="n">
        <f aca="false">SUMIFS(VIC_Postcode_Qtr!$H:$H,VIC_Postcode_Qtr!$A:$A,A165,VIC_Postcode_Qtr!$B:$B,Inputs!$B$24)</f>
        <v>95</v>
      </c>
      <c r="J165" s="22" t="n">
        <f aca="false">IF(H165&gt;0,I165/H165,"")</f>
        <v>0.108323831242873</v>
      </c>
      <c r="K165" s="16" t="n">
        <f aca="false">SUMIFS(VIC_Postcode_Qtr!$E:$E,VIC_Postcode_Qtr!$A:$A,A165,VIC_Postcode_Qtr!$B:$B,Inputs!$B$25)</f>
        <v>120</v>
      </c>
      <c r="L165" s="16" t="n">
        <f aca="false">SUMIFS(VIC_Postcode_Qtr!$D:$D,VIC_Postcode_Qtr!$A:$A,A165,VIC_Postcode_Qtr!$B:$B,Inputs!$B$25)</f>
        <v>13338</v>
      </c>
      <c r="M165" s="21" t="n">
        <f aca="false">IF(L165&gt;0,(F165-K165)/L165*1000,"")</f>
        <v>6.14784825311141</v>
      </c>
      <c r="N165" s="8" t="n">
        <f aca="false">IF(AND(H165&gt;=Inputs!$B$13,C165&gt;=500),1,0)</f>
        <v>1</v>
      </c>
      <c r="O165" s="8" t="s">
        <v>729</v>
      </c>
      <c r="P165" s="16" t="n">
        <f aca="false">F165-SUMIFS(VIC_Postcode_Qtr!$E:$E,VIC_Postcode_Qtr!$A:$A,A165,VIC_Postcode_Qtr!$B:$B,EDATE(Inputs!$B$24,-3))</f>
        <v>48</v>
      </c>
      <c r="Q165" s="21" t="n">
        <f aca="false">IF(E165&gt;0,P165/E165*1000,"")</f>
        <v>3.62647325475975</v>
      </c>
      <c r="R165" s="16" t="n">
        <f aca="false">SUMIFS(VIC_Postcode_Qtr!$E:$E,VIC_Postcode_Qtr!$A:$A,A165,VIC_Postcode_Qtr!$B:$B,EDATE(Inputs!$B$24,-12))-SUMIFS(VIC_Postcode_Qtr!$E:$E,VIC_Postcode_Qtr!$A:$A,A165,VIC_Postcode_Qtr!$B:$B,EDATE(Inputs!$B$24,-15))</f>
        <v>14</v>
      </c>
      <c r="S165" s="21" t="n">
        <f aca="false">IF(L165&gt;0,R165/L165*1000,"")</f>
        <v>1.04963262858</v>
      </c>
    </row>
    <row r="166" customFormat="false" ht="15" hidden="false" customHeight="false" outlineLevel="0" collapsed="false">
      <c r="A166" s="0" t="n">
        <v>3796</v>
      </c>
      <c r="B166" s="31" t="n">
        <v>61148</v>
      </c>
      <c r="C166" s="16" t="n">
        <v>6047</v>
      </c>
      <c r="D166" s="0" t="n">
        <v>4</v>
      </c>
      <c r="E166" s="16" t="n">
        <f aca="false">SUMIFS(VIC_Postcode_Qtr!$D:$D,VIC_Postcode_Qtr!$A:$A,A166,VIC_Postcode_Qtr!$B:$B,Inputs!$B$24)</f>
        <v>8286</v>
      </c>
      <c r="F166" s="16" t="n">
        <f aca="false">SUMIFS(VIC_Postcode_Qtr!$E:$E,VIC_Postcode_Qtr!$A:$A,A166,VIC_Postcode_Qtr!$B:$B,Inputs!$B$24)</f>
        <v>116</v>
      </c>
      <c r="G166" s="21" t="n">
        <f aca="false">IF(E166&gt;0,F166/E166*1000,"")</f>
        <v>13.9995172580256</v>
      </c>
      <c r="H166" s="16" t="n">
        <f aca="false">SUMIFS(VIC_Postcode_Qtr!$G:$G,VIC_Postcode_Qtr!$A:$A,A166,VIC_Postcode_Qtr!$B:$B,Inputs!$B$24)</f>
        <v>391</v>
      </c>
      <c r="I166" s="16" t="n">
        <f aca="false">SUMIFS(VIC_Postcode_Qtr!$H:$H,VIC_Postcode_Qtr!$A:$A,A166,VIC_Postcode_Qtr!$B:$B,Inputs!$B$24)</f>
        <v>51</v>
      </c>
      <c r="J166" s="22" t="n">
        <f aca="false">IF(H166&gt;0,I166/H166,"")</f>
        <v>0.130434782608696</v>
      </c>
      <c r="K166" s="16" t="n">
        <f aca="false">SUMIFS(VIC_Postcode_Qtr!$E:$E,VIC_Postcode_Qtr!$A:$A,A166,VIC_Postcode_Qtr!$B:$B,Inputs!$B$25)</f>
        <v>71</v>
      </c>
      <c r="L166" s="16" t="n">
        <f aca="false">SUMIFS(VIC_Postcode_Qtr!$D:$D,VIC_Postcode_Qtr!$A:$A,A166,VIC_Postcode_Qtr!$B:$B,Inputs!$B$25)</f>
        <v>8274</v>
      </c>
      <c r="M166" s="21" t="n">
        <f aca="false">IF(L166&gt;0,(F166-K166)/L166*1000,"")</f>
        <v>5.43872371283539</v>
      </c>
      <c r="N166" s="8" t="n">
        <f aca="false">IF(AND(H166&gt;=Inputs!$B$13,C166&gt;=500),1,0)</f>
        <v>1</v>
      </c>
      <c r="O166" s="8" t="s">
        <v>730</v>
      </c>
      <c r="P166" s="16" t="n">
        <f aca="false">F166-SUMIFS(VIC_Postcode_Qtr!$E:$E,VIC_Postcode_Qtr!$A:$A,A166,VIC_Postcode_Qtr!$B:$B,EDATE(Inputs!$B$24,-3))</f>
        <v>19</v>
      </c>
      <c r="Q166" s="21" t="n">
        <f aca="false">IF(E166&gt;0,P166/E166*1000,"")</f>
        <v>2.29302437846971</v>
      </c>
      <c r="R166" s="16" t="n">
        <f aca="false">SUMIFS(VIC_Postcode_Qtr!$E:$E,VIC_Postcode_Qtr!$A:$A,A166,VIC_Postcode_Qtr!$B:$B,EDATE(Inputs!$B$24,-12))-SUMIFS(VIC_Postcode_Qtr!$E:$E,VIC_Postcode_Qtr!$A:$A,A166,VIC_Postcode_Qtr!$B:$B,EDATE(Inputs!$B$24,-15))</f>
        <v>4</v>
      </c>
      <c r="S166" s="21" t="n">
        <f aca="false">IF(L166&gt;0,R166/L166*1000,"")</f>
        <v>0.48344210780759</v>
      </c>
    </row>
    <row r="167" customFormat="false" ht="15" hidden="false" customHeight="false" outlineLevel="0" collapsed="false">
      <c r="A167" s="0" t="n">
        <v>3134</v>
      </c>
      <c r="B167" s="31" t="n">
        <v>61155</v>
      </c>
      <c r="C167" s="16" t="n">
        <v>22508</v>
      </c>
      <c r="D167" s="0" t="n">
        <v>4</v>
      </c>
      <c r="E167" s="16" t="n">
        <f aca="false">SUMIFS(VIC_Postcode_Qtr!$D:$D,VIC_Postcode_Qtr!$A:$A,A167,VIC_Postcode_Qtr!$B:$B,Inputs!$B$24)</f>
        <v>28872</v>
      </c>
      <c r="F167" s="16" t="n">
        <f aca="false">SUMIFS(VIC_Postcode_Qtr!$E:$E,VIC_Postcode_Qtr!$A:$A,A167,VIC_Postcode_Qtr!$B:$B,Inputs!$B$24)</f>
        <v>954</v>
      </c>
      <c r="G167" s="21" t="n">
        <f aca="false">IF(E167&gt;0,F167/E167*1000,"")</f>
        <v>33.0423940149626</v>
      </c>
      <c r="H167" s="16" t="n">
        <f aca="false">SUMIFS(VIC_Postcode_Qtr!$G:$G,VIC_Postcode_Qtr!$A:$A,A167,VIC_Postcode_Qtr!$B:$B,Inputs!$B$24)</f>
        <v>2391</v>
      </c>
      <c r="I167" s="16" t="n">
        <f aca="false">SUMIFS(VIC_Postcode_Qtr!$H:$H,VIC_Postcode_Qtr!$A:$A,A167,VIC_Postcode_Qtr!$B:$B,Inputs!$B$24)</f>
        <v>473</v>
      </c>
      <c r="J167" s="22" t="n">
        <f aca="false">IF(H167&gt;0,I167/H167,"")</f>
        <v>0.197825177749895</v>
      </c>
      <c r="K167" s="16" t="n">
        <f aca="false">SUMIFS(VIC_Postcode_Qtr!$E:$E,VIC_Postcode_Qtr!$A:$A,A167,VIC_Postcode_Qtr!$B:$B,Inputs!$B$25)</f>
        <v>549</v>
      </c>
      <c r="L167" s="16" t="n">
        <f aca="false">SUMIFS(VIC_Postcode_Qtr!$D:$D,VIC_Postcode_Qtr!$A:$A,A167,VIC_Postcode_Qtr!$B:$B,Inputs!$B$25)</f>
        <v>28451</v>
      </c>
      <c r="M167" s="21" t="n">
        <f aca="false">IF(L167&gt;0,(F167-K167)/L167*1000,"")</f>
        <v>14.2350005272222</v>
      </c>
      <c r="N167" s="8" t="n">
        <f aca="false">IF(AND(H167&gt;=Inputs!$B$13,C167&gt;=500),1,0)</f>
        <v>1</v>
      </c>
      <c r="O167" s="8" t="s">
        <v>731</v>
      </c>
      <c r="P167" s="16" t="n">
        <f aca="false">F167-SUMIFS(VIC_Postcode_Qtr!$E:$E,VIC_Postcode_Qtr!$A:$A,A167,VIC_Postcode_Qtr!$B:$B,EDATE(Inputs!$B$24,-3))</f>
        <v>169</v>
      </c>
      <c r="Q167" s="21" t="n">
        <f aca="false">IF(E167&gt;0,P167/E167*1000,"")</f>
        <v>5.85342200055417</v>
      </c>
      <c r="R167" s="16" t="n">
        <f aca="false">SUMIFS(VIC_Postcode_Qtr!$E:$E,VIC_Postcode_Qtr!$A:$A,A167,VIC_Postcode_Qtr!$B:$B,EDATE(Inputs!$B$24,-12))-SUMIFS(VIC_Postcode_Qtr!$E:$E,VIC_Postcode_Qtr!$A:$A,A167,VIC_Postcode_Qtr!$B:$B,EDATE(Inputs!$B$24,-15))</f>
        <v>65</v>
      </c>
      <c r="S167" s="21" t="n">
        <f aca="false">IF(L167&gt;0,R167/L167*1000,"")</f>
        <v>2.28462971424554</v>
      </c>
    </row>
    <row r="168" customFormat="false" ht="15" hidden="false" customHeight="false" outlineLevel="0" collapsed="false">
      <c r="A168" s="0" t="n">
        <v>3201</v>
      </c>
      <c r="B168" s="31" t="n">
        <v>61232</v>
      </c>
      <c r="C168" s="16" t="n">
        <v>13849</v>
      </c>
      <c r="D168" s="0" t="n">
        <v>4</v>
      </c>
      <c r="E168" s="16" t="n">
        <f aca="false">SUMIFS(VIC_Postcode_Qtr!$D:$D,VIC_Postcode_Qtr!$A:$A,A168,VIC_Postcode_Qtr!$B:$B,Inputs!$B$24)</f>
        <v>21484</v>
      </c>
      <c r="F168" s="16" t="n">
        <f aca="false">SUMIFS(VIC_Postcode_Qtr!$E:$E,VIC_Postcode_Qtr!$A:$A,A168,VIC_Postcode_Qtr!$B:$B,Inputs!$B$24)</f>
        <v>284</v>
      </c>
      <c r="G168" s="21" t="n">
        <f aca="false">IF(E168&gt;0,F168/E168*1000,"")</f>
        <v>13.219139824986</v>
      </c>
      <c r="H168" s="16" t="n">
        <f aca="false">SUMIFS(VIC_Postcode_Qtr!$G:$G,VIC_Postcode_Qtr!$A:$A,A168,VIC_Postcode_Qtr!$B:$B,Inputs!$B$24)</f>
        <v>1558</v>
      </c>
      <c r="I168" s="16" t="n">
        <f aca="false">SUMIFS(VIC_Postcode_Qtr!$H:$H,VIC_Postcode_Qtr!$A:$A,A168,VIC_Postcode_Qtr!$B:$B,Inputs!$B$24)</f>
        <v>134</v>
      </c>
      <c r="J168" s="22" t="n">
        <f aca="false">IF(H168&gt;0,I168/H168,"")</f>
        <v>0.086007702182285</v>
      </c>
      <c r="K168" s="16" t="n">
        <f aca="false">SUMIFS(VIC_Postcode_Qtr!$E:$E,VIC_Postcode_Qtr!$A:$A,A168,VIC_Postcode_Qtr!$B:$B,Inputs!$B$25)</f>
        <v>150</v>
      </c>
      <c r="L168" s="16" t="n">
        <f aca="false">SUMIFS(VIC_Postcode_Qtr!$D:$D,VIC_Postcode_Qtr!$A:$A,A168,VIC_Postcode_Qtr!$B:$B,Inputs!$B$25)</f>
        <v>21222</v>
      </c>
      <c r="M168" s="21" t="n">
        <f aca="false">IF(L168&gt;0,(F168-K168)/L168*1000,"")</f>
        <v>6.31420224295542</v>
      </c>
      <c r="N168" s="8" t="n">
        <f aca="false">IF(AND(H168&gt;=Inputs!$B$13,C168&gt;=500),1,0)</f>
        <v>1</v>
      </c>
      <c r="O168" s="8" t="s">
        <v>732</v>
      </c>
      <c r="P168" s="16" t="n">
        <f aca="false">F168-SUMIFS(VIC_Postcode_Qtr!$E:$E,VIC_Postcode_Qtr!$A:$A,A168,VIC_Postcode_Qtr!$B:$B,EDATE(Inputs!$B$24,-3))</f>
        <v>66</v>
      </c>
      <c r="Q168" s="21" t="n">
        <f aca="false">IF(E168&gt;0,P168/E168*1000,"")</f>
        <v>3.07205362129957</v>
      </c>
      <c r="R168" s="16" t="n">
        <f aca="false">SUMIFS(VIC_Postcode_Qtr!$E:$E,VIC_Postcode_Qtr!$A:$A,A168,VIC_Postcode_Qtr!$B:$B,EDATE(Inputs!$B$24,-12))-SUMIFS(VIC_Postcode_Qtr!$E:$E,VIC_Postcode_Qtr!$A:$A,A168,VIC_Postcode_Qtr!$B:$B,EDATE(Inputs!$B$24,-15))</f>
        <v>16</v>
      </c>
      <c r="S168" s="21" t="n">
        <f aca="false">IF(L168&gt;0,R168/L168*1000,"")</f>
        <v>0.753934596173782</v>
      </c>
    </row>
    <row r="169" customFormat="false" ht="15" hidden="false" customHeight="false" outlineLevel="0" collapsed="false">
      <c r="A169" s="0" t="n">
        <v>3212</v>
      </c>
      <c r="B169" s="31" t="n">
        <v>61235</v>
      </c>
      <c r="C169" s="16" t="n">
        <v>12799</v>
      </c>
      <c r="D169" s="0" t="n">
        <v>4</v>
      </c>
      <c r="E169" s="16" t="n">
        <f aca="false">SUMIFS(VIC_Postcode_Qtr!$D:$D,VIC_Postcode_Qtr!$A:$A,A169,VIC_Postcode_Qtr!$B:$B,Inputs!$B$24)</f>
        <v>19440</v>
      </c>
      <c r="F169" s="16" t="n">
        <f aca="false">SUMIFS(VIC_Postcode_Qtr!$E:$E,VIC_Postcode_Qtr!$A:$A,A169,VIC_Postcode_Qtr!$B:$B,Inputs!$B$24)</f>
        <v>286</v>
      </c>
      <c r="G169" s="21" t="n">
        <f aca="false">IF(E169&gt;0,F169/E169*1000,"")</f>
        <v>14.7119341563786</v>
      </c>
      <c r="H169" s="16" t="n">
        <f aca="false">SUMIFS(VIC_Postcode_Qtr!$G:$G,VIC_Postcode_Qtr!$A:$A,A169,VIC_Postcode_Qtr!$B:$B,Inputs!$B$24)</f>
        <v>1555</v>
      </c>
      <c r="I169" s="16" t="n">
        <f aca="false">SUMIFS(VIC_Postcode_Qtr!$H:$H,VIC_Postcode_Qtr!$A:$A,A169,VIC_Postcode_Qtr!$B:$B,Inputs!$B$24)</f>
        <v>161</v>
      </c>
      <c r="J169" s="22" t="n">
        <f aca="false">IF(H169&gt;0,I169/H169,"")</f>
        <v>0.103536977491961</v>
      </c>
      <c r="K169" s="16" t="n">
        <f aca="false">SUMIFS(VIC_Postcode_Qtr!$E:$E,VIC_Postcode_Qtr!$A:$A,A169,VIC_Postcode_Qtr!$B:$B,Inputs!$B$25)</f>
        <v>168</v>
      </c>
      <c r="L169" s="16" t="n">
        <f aca="false">SUMIFS(VIC_Postcode_Qtr!$D:$D,VIC_Postcode_Qtr!$A:$A,A169,VIC_Postcode_Qtr!$B:$B,Inputs!$B$25)</f>
        <v>18507</v>
      </c>
      <c r="M169" s="21" t="n">
        <f aca="false">IF(L169&gt;0,(F169-K169)/L169*1000,"")</f>
        <v>6.37596585075917</v>
      </c>
      <c r="N169" s="8" t="n">
        <f aca="false">IF(AND(H169&gt;=Inputs!$B$13,C169&gt;=500),1,0)</f>
        <v>1</v>
      </c>
      <c r="O169" s="8" t="s">
        <v>733</v>
      </c>
      <c r="P169" s="16" t="n">
        <f aca="false">F169-SUMIFS(VIC_Postcode_Qtr!$E:$E,VIC_Postcode_Qtr!$A:$A,A169,VIC_Postcode_Qtr!$B:$B,EDATE(Inputs!$B$24,-3))</f>
        <v>62</v>
      </c>
      <c r="Q169" s="21" t="n">
        <f aca="false">IF(E169&gt;0,P169/E169*1000,"")</f>
        <v>3.18930041152263</v>
      </c>
      <c r="R169" s="16" t="n">
        <f aca="false">SUMIFS(VIC_Postcode_Qtr!$E:$E,VIC_Postcode_Qtr!$A:$A,A169,VIC_Postcode_Qtr!$B:$B,EDATE(Inputs!$B$24,-12))-SUMIFS(VIC_Postcode_Qtr!$E:$E,VIC_Postcode_Qtr!$A:$A,A169,VIC_Postcode_Qtr!$B:$B,EDATE(Inputs!$B$24,-15))</f>
        <v>30</v>
      </c>
      <c r="S169" s="21" t="n">
        <f aca="false">IF(L169&gt;0,R169/L169*1000,"")</f>
        <v>1.62100826714216</v>
      </c>
    </row>
    <row r="170" customFormat="false" ht="15" hidden="false" customHeight="false" outlineLevel="0" collapsed="false">
      <c r="A170" s="0" t="n">
        <v>3753</v>
      </c>
      <c r="B170" s="31" t="n">
        <v>61240</v>
      </c>
      <c r="C170" s="16" t="n">
        <v>4659</v>
      </c>
      <c r="D170" s="0" t="n">
        <v>4</v>
      </c>
      <c r="E170" s="16" t="n">
        <f aca="false">SUMIFS(VIC_Postcode_Qtr!$D:$D,VIC_Postcode_Qtr!$A:$A,A170,VIC_Postcode_Qtr!$B:$B,Inputs!$B$24)</f>
        <v>8061</v>
      </c>
      <c r="F170" s="16" t="n">
        <f aca="false">SUMIFS(VIC_Postcode_Qtr!$E:$E,VIC_Postcode_Qtr!$A:$A,A170,VIC_Postcode_Qtr!$B:$B,Inputs!$B$24)</f>
        <v>149</v>
      </c>
      <c r="G170" s="21" t="n">
        <f aca="false">IF(E170&gt;0,F170/E170*1000,"")</f>
        <v>18.4840590497457</v>
      </c>
      <c r="H170" s="16" t="n">
        <f aca="false">SUMIFS(VIC_Postcode_Qtr!$G:$G,VIC_Postcode_Qtr!$A:$A,A170,VIC_Postcode_Qtr!$B:$B,Inputs!$B$24)</f>
        <v>707</v>
      </c>
      <c r="I170" s="16" t="n">
        <f aca="false">SUMIFS(VIC_Postcode_Qtr!$H:$H,VIC_Postcode_Qtr!$A:$A,A170,VIC_Postcode_Qtr!$B:$B,Inputs!$B$24)</f>
        <v>83</v>
      </c>
      <c r="J170" s="22" t="n">
        <f aca="false">IF(H170&gt;0,I170/H170,"")</f>
        <v>0.117397454031117</v>
      </c>
      <c r="K170" s="16" t="n">
        <f aca="false">SUMIFS(VIC_Postcode_Qtr!$E:$E,VIC_Postcode_Qtr!$A:$A,A170,VIC_Postcode_Qtr!$B:$B,Inputs!$B$25)</f>
        <v>74</v>
      </c>
      <c r="L170" s="16" t="n">
        <f aca="false">SUMIFS(VIC_Postcode_Qtr!$D:$D,VIC_Postcode_Qtr!$A:$A,A170,VIC_Postcode_Qtr!$B:$B,Inputs!$B$25)</f>
        <v>7084</v>
      </c>
      <c r="M170" s="21" t="n">
        <f aca="false">IF(L170&gt;0,(F170-K170)/L170*1000,"")</f>
        <v>10.5872388481084</v>
      </c>
      <c r="N170" s="8" t="n">
        <f aca="false">IF(AND(H170&gt;=Inputs!$B$13,C170&gt;=500),1,0)</f>
        <v>1</v>
      </c>
      <c r="O170" s="8" t="s">
        <v>734</v>
      </c>
      <c r="P170" s="16" t="n">
        <f aca="false">F170-SUMIFS(VIC_Postcode_Qtr!$E:$E,VIC_Postcode_Qtr!$A:$A,A170,VIC_Postcode_Qtr!$B:$B,EDATE(Inputs!$B$24,-3))</f>
        <v>36</v>
      </c>
      <c r="Q170" s="21" t="n">
        <f aca="false">IF(E170&gt;0,P170/E170*1000,"")</f>
        <v>4.46594715295869</v>
      </c>
      <c r="R170" s="16" t="n">
        <f aca="false">SUMIFS(VIC_Postcode_Qtr!$E:$E,VIC_Postcode_Qtr!$A:$A,A170,VIC_Postcode_Qtr!$B:$B,EDATE(Inputs!$B$24,-12))-SUMIFS(VIC_Postcode_Qtr!$E:$E,VIC_Postcode_Qtr!$A:$A,A170,VIC_Postcode_Qtr!$B:$B,EDATE(Inputs!$B$24,-15))</f>
        <v>18</v>
      </c>
      <c r="S170" s="21" t="n">
        <f aca="false">IF(L170&gt;0,R170/L170*1000,"")</f>
        <v>2.54093732354602</v>
      </c>
    </row>
    <row r="171" customFormat="false" ht="15" hidden="false" customHeight="false" outlineLevel="0" collapsed="false">
      <c r="A171" s="0" t="n">
        <v>3178</v>
      </c>
      <c r="B171" s="31" t="n">
        <v>61280</v>
      </c>
      <c r="C171" s="16" t="n">
        <v>22300</v>
      </c>
      <c r="D171" s="0" t="n">
        <v>4</v>
      </c>
      <c r="E171" s="16" t="n">
        <f aca="false">SUMIFS(VIC_Postcode_Qtr!$D:$D,VIC_Postcode_Qtr!$A:$A,A171,VIC_Postcode_Qtr!$B:$B,Inputs!$B$24)</f>
        <v>27915</v>
      </c>
      <c r="F171" s="16" t="n">
        <f aca="false">SUMIFS(VIC_Postcode_Qtr!$E:$E,VIC_Postcode_Qtr!$A:$A,A171,VIC_Postcode_Qtr!$B:$B,Inputs!$B$24)</f>
        <v>919</v>
      </c>
      <c r="G171" s="21" t="n">
        <f aca="false">IF(E171&gt;0,F171/E171*1000,"")</f>
        <v>32.9213684399069</v>
      </c>
      <c r="H171" s="16" t="n">
        <f aca="false">SUMIFS(VIC_Postcode_Qtr!$G:$G,VIC_Postcode_Qtr!$A:$A,A171,VIC_Postcode_Qtr!$B:$B,Inputs!$B$24)</f>
        <v>2188</v>
      </c>
      <c r="I171" s="16" t="n">
        <f aca="false">SUMIFS(VIC_Postcode_Qtr!$H:$H,VIC_Postcode_Qtr!$A:$A,A171,VIC_Postcode_Qtr!$B:$B,Inputs!$B$24)</f>
        <v>421</v>
      </c>
      <c r="J171" s="22" t="n">
        <f aca="false">IF(H171&gt;0,I171/H171,"")</f>
        <v>0.192413162705667</v>
      </c>
      <c r="K171" s="16" t="n">
        <f aca="false">SUMIFS(VIC_Postcode_Qtr!$E:$E,VIC_Postcode_Qtr!$A:$A,A171,VIC_Postcode_Qtr!$B:$B,Inputs!$B$25)</f>
        <v>550</v>
      </c>
      <c r="L171" s="16" t="n">
        <f aca="false">SUMIFS(VIC_Postcode_Qtr!$D:$D,VIC_Postcode_Qtr!$A:$A,A171,VIC_Postcode_Qtr!$B:$B,Inputs!$B$25)</f>
        <v>27680</v>
      </c>
      <c r="M171" s="21" t="n">
        <f aca="false">IF(L171&gt;0,(F171-K171)/L171*1000,"")</f>
        <v>13.3309248554913</v>
      </c>
      <c r="N171" s="8" t="n">
        <f aca="false">IF(AND(H171&gt;=Inputs!$B$13,C171&gt;=500),1,0)</f>
        <v>1</v>
      </c>
      <c r="O171" s="8" t="s">
        <v>735</v>
      </c>
      <c r="P171" s="16" t="n">
        <f aca="false">F171-SUMIFS(VIC_Postcode_Qtr!$E:$E,VIC_Postcode_Qtr!$A:$A,A171,VIC_Postcode_Qtr!$B:$B,EDATE(Inputs!$B$24,-3))</f>
        <v>173</v>
      </c>
      <c r="Q171" s="21" t="n">
        <f aca="false">IF(E171&gt;0,P171/E171*1000,"")</f>
        <v>6.1973849185026</v>
      </c>
      <c r="R171" s="16" t="n">
        <f aca="false">SUMIFS(VIC_Postcode_Qtr!$E:$E,VIC_Postcode_Qtr!$A:$A,A171,VIC_Postcode_Qtr!$B:$B,EDATE(Inputs!$B$24,-12))-SUMIFS(VIC_Postcode_Qtr!$E:$E,VIC_Postcode_Qtr!$A:$A,A171,VIC_Postcode_Qtr!$B:$B,EDATE(Inputs!$B$24,-15))</f>
        <v>66</v>
      </c>
      <c r="S171" s="21" t="n">
        <f aca="false">IF(L171&gt;0,R171/L171*1000,"")</f>
        <v>2.38439306358382</v>
      </c>
    </row>
    <row r="172" customFormat="false" ht="15" hidden="false" customHeight="false" outlineLevel="0" collapsed="false">
      <c r="A172" s="0" t="n">
        <v>3156</v>
      </c>
      <c r="B172" s="31" t="n">
        <v>61306</v>
      </c>
      <c r="C172" s="16" t="n">
        <v>24571</v>
      </c>
      <c r="D172" s="0" t="n">
        <v>4</v>
      </c>
      <c r="E172" s="16" t="n">
        <f aca="false">SUMIFS(VIC_Postcode_Qtr!$D:$D,VIC_Postcode_Qtr!$A:$A,A172,VIC_Postcode_Qtr!$B:$B,Inputs!$B$24)</f>
        <v>33041</v>
      </c>
      <c r="F172" s="16" t="n">
        <f aca="false">SUMIFS(VIC_Postcode_Qtr!$E:$E,VIC_Postcode_Qtr!$A:$A,A172,VIC_Postcode_Qtr!$B:$B,Inputs!$B$24)</f>
        <v>805</v>
      </c>
      <c r="G172" s="21" t="n">
        <f aca="false">IF(E172&gt;0,F172/E172*1000,"")</f>
        <v>24.3636693804667</v>
      </c>
      <c r="H172" s="16" t="n">
        <f aca="false">SUMIFS(VIC_Postcode_Qtr!$G:$G,VIC_Postcode_Qtr!$A:$A,A172,VIC_Postcode_Qtr!$B:$B,Inputs!$B$24)</f>
        <v>2592</v>
      </c>
      <c r="I172" s="16" t="n">
        <f aca="false">SUMIFS(VIC_Postcode_Qtr!$H:$H,VIC_Postcode_Qtr!$A:$A,A172,VIC_Postcode_Qtr!$B:$B,Inputs!$B$24)</f>
        <v>382</v>
      </c>
      <c r="J172" s="22" t="n">
        <f aca="false">IF(H172&gt;0,I172/H172,"")</f>
        <v>0.147376543209877</v>
      </c>
      <c r="K172" s="16" t="n">
        <f aca="false">SUMIFS(VIC_Postcode_Qtr!$E:$E,VIC_Postcode_Qtr!$A:$A,A172,VIC_Postcode_Qtr!$B:$B,Inputs!$B$25)</f>
        <v>466</v>
      </c>
      <c r="L172" s="16" t="n">
        <f aca="false">SUMIFS(VIC_Postcode_Qtr!$D:$D,VIC_Postcode_Qtr!$A:$A,A172,VIC_Postcode_Qtr!$B:$B,Inputs!$B$25)</f>
        <v>32710</v>
      </c>
      <c r="M172" s="21" t="n">
        <f aca="false">IF(L172&gt;0,(F172-K172)/L172*1000,"")</f>
        <v>10.3638031183124</v>
      </c>
      <c r="N172" s="8" t="n">
        <f aca="false">IF(AND(H172&gt;=Inputs!$B$13,C172&gt;=500),1,0)</f>
        <v>1</v>
      </c>
      <c r="O172" s="8" t="s">
        <v>736</v>
      </c>
      <c r="P172" s="16" t="n">
        <f aca="false">F172-SUMIFS(VIC_Postcode_Qtr!$E:$E,VIC_Postcode_Qtr!$A:$A,A172,VIC_Postcode_Qtr!$B:$B,EDATE(Inputs!$B$24,-3))</f>
        <v>139</v>
      </c>
      <c r="Q172" s="21" t="n">
        <f aca="false">IF(E172&gt;0,P172/E172*1000,"")</f>
        <v>4.20689446445326</v>
      </c>
      <c r="R172" s="16" t="n">
        <f aca="false">SUMIFS(VIC_Postcode_Qtr!$E:$E,VIC_Postcode_Qtr!$A:$A,A172,VIC_Postcode_Qtr!$B:$B,EDATE(Inputs!$B$24,-12))-SUMIFS(VIC_Postcode_Qtr!$E:$E,VIC_Postcode_Qtr!$A:$A,A172,VIC_Postcode_Qtr!$B:$B,EDATE(Inputs!$B$24,-15))</f>
        <v>59</v>
      </c>
      <c r="S172" s="21" t="n">
        <f aca="false">IF(L172&gt;0,R172/L172*1000,"")</f>
        <v>1.80372974625497</v>
      </c>
    </row>
    <row r="173" customFormat="false" ht="15" hidden="false" customHeight="false" outlineLevel="0" collapsed="false">
      <c r="A173" s="0" t="n">
        <v>3765</v>
      </c>
      <c r="B173" s="31" t="n">
        <v>61325</v>
      </c>
      <c r="C173" s="16" t="n">
        <v>4235</v>
      </c>
      <c r="D173" s="0" t="n">
        <v>4</v>
      </c>
      <c r="E173" s="16" t="n">
        <f aca="false">SUMIFS(VIC_Postcode_Qtr!$D:$D,VIC_Postcode_Qtr!$A:$A,A173,VIC_Postcode_Qtr!$B:$B,Inputs!$B$24)</f>
        <v>5665</v>
      </c>
      <c r="F173" s="16" t="n">
        <f aca="false">SUMIFS(VIC_Postcode_Qtr!$E:$E,VIC_Postcode_Qtr!$A:$A,A173,VIC_Postcode_Qtr!$B:$B,Inputs!$B$24)</f>
        <v>94</v>
      </c>
      <c r="G173" s="21" t="n">
        <f aca="false">IF(E173&gt;0,F173/E173*1000,"")</f>
        <v>16.5931156222418</v>
      </c>
      <c r="H173" s="16" t="n">
        <f aca="false">SUMIFS(VIC_Postcode_Qtr!$G:$G,VIC_Postcode_Qtr!$A:$A,A173,VIC_Postcode_Qtr!$B:$B,Inputs!$B$24)</f>
        <v>308</v>
      </c>
      <c r="I173" s="16" t="n">
        <f aca="false">SUMIFS(VIC_Postcode_Qtr!$H:$H,VIC_Postcode_Qtr!$A:$A,A173,VIC_Postcode_Qtr!$B:$B,Inputs!$B$24)</f>
        <v>43</v>
      </c>
      <c r="J173" s="22" t="n">
        <f aca="false">IF(H173&gt;0,I173/H173,"")</f>
        <v>0.13961038961039</v>
      </c>
      <c r="K173" s="16" t="n">
        <f aca="false">SUMIFS(VIC_Postcode_Qtr!$E:$E,VIC_Postcode_Qtr!$A:$A,A173,VIC_Postcode_Qtr!$B:$B,Inputs!$B$25)</f>
        <v>51</v>
      </c>
      <c r="L173" s="16" t="n">
        <f aca="false">SUMIFS(VIC_Postcode_Qtr!$D:$D,VIC_Postcode_Qtr!$A:$A,A173,VIC_Postcode_Qtr!$B:$B,Inputs!$B$25)</f>
        <v>5593</v>
      </c>
      <c r="M173" s="21" t="n">
        <f aca="false">IF(L173&gt;0,(F173-K173)/L173*1000,"")</f>
        <v>7.68818165564098</v>
      </c>
      <c r="N173" s="8" t="n">
        <f aca="false">IF(AND(H173&gt;=Inputs!$B$13,C173&gt;=500),1,0)</f>
        <v>1</v>
      </c>
      <c r="O173" s="8" t="s">
        <v>737</v>
      </c>
      <c r="P173" s="16" t="n">
        <f aca="false">F173-SUMIFS(VIC_Postcode_Qtr!$E:$E,VIC_Postcode_Qtr!$A:$A,A173,VIC_Postcode_Qtr!$B:$B,EDATE(Inputs!$B$24,-3))</f>
        <v>22</v>
      </c>
      <c r="Q173" s="21" t="n">
        <f aca="false">IF(E173&gt;0,P173/E173*1000,"")</f>
        <v>3.88349514563107</v>
      </c>
      <c r="R173" s="16" t="n">
        <f aca="false">SUMIFS(VIC_Postcode_Qtr!$E:$E,VIC_Postcode_Qtr!$A:$A,A173,VIC_Postcode_Qtr!$B:$B,EDATE(Inputs!$B$24,-12))-SUMIFS(VIC_Postcode_Qtr!$E:$E,VIC_Postcode_Qtr!$A:$A,A173,VIC_Postcode_Qtr!$B:$B,EDATE(Inputs!$B$24,-15))</f>
        <v>3</v>
      </c>
      <c r="S173" s="21" t="n">
        <f aca="false">IF(L173&gt;0,R173/L173*1000,"")</f>
        <v>0.536384766672627</v>
      </c>
    </row>
    <row r="174" customFormat="false" ht="15" hidden="false" customHeight="false" outlineLevel="0" collapsed="false">
      <c r="A174" s="0" t="n">
        <v>3340</v>
      </c>
      <c r="B174" s="31" t="n">
        <v>61422</v>
      </c>
      <c r="C174" s="16" t="n">
        <v>16029</v>
      </c>
      <c r="D174" s="0" t="n">
        <v>4</v>
      </c>
      <c r="E174" s="16" t="n">
        <f aca="false">SUMIFS(VIC_Postcode_Qtr!$D:$D,VIC_Postcode_Qtr!$A:$A,A174,VIC_Postcode_Qtr!$B:$B,Inputs!$B$24)</f>
        <v>25824</v>
      </c>
      <c r="F174" s="16" t="n">
        <f aca="false">SUMIFS(VIC_Postcode_Qtr!$E:$E,VIC_Postcode_Qtr!$A:$A,A174,VIC_Postcode_Qtr!$B:$B,Inputs!$B$24)</f>
        <v>334</v>
      </c>
      <c r="G174" s="21" t="n">
        <f aca="false">IF(E174&gt;0,F174/E174*1000,"")</f>
        <v>12.9337050805452</v>
      </c>
      <c r="H174" s="16" t="n">
        <f aca="false">SUMIFS(VIC_Postcode_Qtr!$G:$G,VIC_Postcode_Qtr!$A:$A,A174,VIC_Postcode_Qtr!$B:$B,Inputs!$B$24)</f>
        <v>1654</v>
      </c>
      <c r="I174" s="16" t="n">
        <f aca="false">SUMIFS(VIC_Postcode_Qtr!$H:$H,VIC_Postcode_Qtr!$A:$A,A174,VIC_Postcode_Qtr!$B:$B,Inputs!$B$24)</f>
        <v>154</v>
      </c>
      <c r="J174" s="22" t="n">
        <f aca="false">IF(H174&gt;0,I174/H174,"")</f>
        <v>0.0931076178960097</v>
      </c>
      <c r="K174" s="16" t="n">
        <f aca="false">SUMIFS(VIC_Postcode_Qtr!$E:$E,VIC_Postcode_Qtr!$A:$A,A174,VIC_Postcode_Qtr!$B:$B,Inputs!$B$25)</f>
        <v>181</v>
      </c>
      <c r="L174" s="16" t="n">
        <f aca="false">SUMIFS(VIC_Postcode_Qtr!$D:$D,VIC_Postcode_Qtr!$A:$A,A174,VIC_Postcode_Qtr!$B:$B,Inputs!$B$25)</f>
        <v>25231</v>
      </c>
      <c r="M174" s="21" t="n">
        <f aca="false">IF(L174&gt;0,(F174-K174)/L174*1000,"")</f>
        <v>6.06396892711347</v>
      </c>
      <c r="N174" s="8" t="n">
        <f aca="false">IF(AND(H174&gt;=Inputs!$B$13,C174&gt;=500),1,0)</f>
        <v>1</v>
      </c>
      <c r="O174" s="8" t="s">
        <v>738</v>
      </c>
      <c r="P174" s="16" t="n">
        <f aca="false">F174-SUMIFS(VIC_Postcode_Qtr!$E:$E,VIC_Postcode_Qtr!$A:$A,A174,VIC_Postcode_Qtr!$B:$B,EDATE(Inputs!$B$24,-3))</f>
        <v>73</v>
      </c>
      <c r="Q174" s="21" t="n">
        <f aca="false">IF(E174&gt;0,P174/E174*1000,"")</f>
        <v>2.82682775712515</v>
      </c>
      <c r="R174" s="16" t="n">
        <f aca="false">SUMIFS(VIC_Postcode_Qtr!$E:$E,VIC_Postcode_Qtr!$A:$A,A174,VIC_Postcode_Qtr!$B:$B,EDATE(Inputs!$B$24,-12))-SUMIFS(VIC_Postcode_Qtr!$E:$E,VIC_Postcode_Qtr!$A:$A,A174,VIC_Postcode_Qtr!$B:$B,EDATE(Inputs!$B$24,-15))</f>
        <v>19</v>
      </c>
      <c r="S174" s="21" t="n">
        <f aca="false">IF(L174&gt;0,R174/L174*1000,"")</f>
        <v>0.753041892909516</v>
      </c>
    </row>
    <row r="175" customFormat="false" ht="15" hidden="false" customHeight="false" outlineLevel="0" collapsed="false">
      <c r="A175" s="0" t="n">
        <v>3227</v>
      </c>
      <c r="B175" s="31" t="n">
        <v>61481</v>
      </c>
      <c r="C175" s="16" t="n">
        <v>3567</v>
      </c>
      <c r="D175" s="0" t="n">
        <v>4</v>
      </c>
      <c r="E175" s="16" t="n">
        <f aca="false">SUMIFS(VIC_Postcode_Qtr!$D:$D,VIC_Postcode_Qtr!$A:$A,A175,VIC_Postcode_Qtr!$B:$B,Inputs!$B$24)</f>
        <v>5035</v>
      </c>
      <c r="F175" s="16" t="n">
        <f aca="false">SUMIFS(VIC_Postcode_Qtr!$E:$E,VIC_Postcode_Qtr!$A:$A,A175,VIC_Postcode_Qtr!$B:$B,Inputs!$B$24)</f>
        <v>195</v>
      </c>
      <c r="G175" s="21" t="n">
        <f aca="false">IF(E175&gt;0,F175/E175*1000,"")</f>
        <v>38.7288977159881</v>
      </c>
      <c r="H175" s="16" t="n">
        <f aca="false">SUMIFS(VIC_Postcode_Qtr!$G:$G,VIC_Postcode_Qtr!$A:$A,A175,VIC_Postcode_Qtr!$B:$B,Inputs!$B$24)</f>
        <v>359</v>
      </c>
      <c r="I175" s="16" t="n">
        <f aca="false">SUMIFS(VIC_Postcode_Qtr!$H:$H,VIC_Postcode_Qtr!$A:$A,A175,VIC_Postcode_Qtr!$B:$B,Inputs!$B$24)</f>
        <v>77</v>
      </c>
      <c r="J175" s="22" t="n">
        <f aca="false">IF(H175&gt;0,I175/H175,"")</f>
        <v>0.214484679665738</v>
      </c>
      <c r="K175" s="16" t="n">
        <f aca="false">SUMIFS(VIC_Postcode_Qtr!$E:$E,VIC_Postcode_Qtr!$A:$A,A175,VIC_Postcode_Qtr!$B:$B,Inputs!$B$25)</f>
        <v>124</v>
      </c>
      <c r="L175" s="16" t="n">
        <f aca="false">SUMIFS(VIC_Postcode_Qtr!$D:$D,VIC_Postcode_Qtr!$A:$A,A175,VIC_Postcode_Qtr!$B:$B,Inputs!$B$25)</f>
        <v>4932</v>
      </c>
      <c r="M175" s="21" t="n">
        <f aca="false">IF(L175&gt;0,(F175-K175)/L175*1000,"")</f>
        <v>14.3957826439578</v>
      </c>
      <c r="N175" s="8" t="n">
        <f aca="false">IF(AND(H175&gt;=Inputs!$B$13,C175&gt;=500),1,0)</f>
        <v>1</v>
      </c>
      <c r="O175" s="8" t="s">
        <v>739</v>
      </c>
      <c r="P175" s="16" t="n">
        <f aca="false">F175-SUMIFS(VIC_Postcode_Qtr!$E:$E,VIC_Postcode_Qtr!$A:$A,A175,VIC_Postcode_Qtr!$B:$B,EDATE(Inputs!$B$24,-3))</f>
        <v>35</v>
      </c>
      <c r="Q175" s="21" t="n">
        <f aca="false">IF(E175&gt;0,P175/E175*1000,"")</f>
        <v>6.95134061569017</v>
      </c>
      <c r="R175" s="16" t="n">
        <f aca="false">SUMIFS(VIC_Postcode_Qtr!$E:$E,VIC_Postcode_Qtr!$A:$A,A175,VIC_Postcode_Qtr!$B:$B,EDATE(Inputs!$B$24,-12))-SUMIFS(VIC_Postcode_Qtr!$E:$E,VIC_Postcode_Qtr!$A:$A,A175,VIC_Postcode_Qtr!$B:$B,EDATE(Inputs!$B$24,-15))</f>
        <v>9</v>
      </c>
      <c r="S175" s="21" t="n">
        <f aca="false">IF(L175&gt;0,R175/L175*1000,"")</f>
        <v>1.82481751824818</v>
      </c>
    </row>
    <row r="176" customFormat="false" ht="15" hidden="false" customHeight="false" outlineLevel="0" collapsed="false">
      <c r="A176" s="0" t="n">
        <v>3030</v>
      </c>
      <c r="B176" s="31" t="n">
        <v>61527</v>
      </c>
      <c r="C176" s="16" t="n">
        <v>78661</v>
      </c>
      <c r="D176" s="0" t="n">
        <v>4</v>
      </c>
      <c r="E176" s="16" t="n">
        <f aca="false">SUMIFS(VIC_Postcode_Qtr!$D:$D,VIC_Postcode_Qtr!$A:$A,A176,VIC_Postcode_Qtr!$B:$B,Inputs!$B$24)</f>
        <v>91567</v>
      </c>
      <c r="F176" s="16" t="n">
        <f aca="false">SUMIFS(VIC_Postcode_Qtr!$E:$E,VIC_Postcode_Qtr!$A:$A,A176,VIC_Postcode_Qtr!$B:$B,Inputs!$B$24)</f>
        <v>3137</v>
      </c>
      <c r="G176" s="21" t="n">
        <f aca="false">IF(E176&gt;0,F176/E176*1000,"")</f>
        <v>34.2590671311717</v>
      </c>
      <c r="H176" s="16" t="n">
        <f aca="false">SUMIFS(VIC_Postcode_Qtr!$G:$G,VIC_Postcode_Qtr!$A:$A,A176,VIC_Postcode_Qtr!$B:$B,Inputs!$B$24)</f>
        <v>6990</v>
      </c>
      <c r="I176" s="16" t="n">
        <f aca="false">SUMIFS(VIC_Postcode_Qtr!$H:$H,VIC_Postcode_Qtr!$A:$A,A176,VIC_Postcode_Qtr!$B:$B,Inputs!$B$24)</f>
        <v>1466</v>
      </c>
      <c r="J176" s="22" t="n">
        <f aca="false">IF(H176&gt;0,I176/H176,"")</f>
        <v>0.209728183118741</v>
      </c>
      <c r="K176" s="16" t="n">
        <f aca="false">SUMIFS(VIC_Postcode_Qtr!$E:$E,VIC_Postcode_Qtr!$A:$A,A176,VIC_Postcode_Qtr!$B:$B,Inputs!$B$25)</f>
        <v>1969</v>
      </c>
      <c r="L176" s="16" t="n">
        <f aca="false">SUMIFS(VIC_Postcode_Qtr!$D:$D,VIC_Postcode_Qtr!$A:$A,A176,VIC_Postcode_Qtr!$B:$B,Inputs!$B$25)</f>
        <v>90533</v>
      </c>
      <c r="M176" s="21" t="n">
        <f aca="false">IF(L176&gt;0,(F176-K176)/L176*1000,"")</f>
        <v>12.9013729800183</v>
      </c>
      <c r="N176" s="8" t="n">
        <f aca="false">IF(AND(H176&gt;=Inputs!$B$13,C176&gt;=500),1,0)</f>
        <v>1</v>
      </c>
      <c r="O176" s="8" t="s">
        <v>740</v>
      </c>
      <c r="P176" s="16" t="n">
        <f aca="false">F176-SUMIFS(VIC_Postcode_Qtr!$E:$E,VIC_Postcode_Qtr!$A:$A,A176,VIC_Postcode_Qtr!$B:$B,EDATE(Inputs!$B$24,-3))</f>
        <v>518</v>
      </c>
      <c r="Q176" s="21" t="n">
        <f aca="false">IF(E176&gt;0,P176/E176*1000,"")</f>
        <v>5.65705985780904</v>
      </c>
      <c r="R176" s="16" t="n">
        <f aca="false">SUMIFS(VIC_Postcode_Qtr!$E:$E,VIC_Postcode_Qtr!$A:$A,A176,VIC_Postcode_Qtr!$B:$B,EDATE(Inputs!$B$24,-12))-SUMIFS(VIC_Postcode_Qtr!$E:$E,VIC_Postcode_Qtr!$A:$A,A176,VIC_Postcode_Qtr!$B:$B,EDATE(Inputs!$B$24,-15))</f>
        <v>249</v>
      </c>
      <c r="S176" s="21" t="n">
        <f aca="false">IF(L176&gt;0,R176/L176*1000,"")</f>
        <v>2.75037831508953</v>
      </c>
    </row>
    <row r="177" customFormat="false" ht="15" hidden="false" customHeight="false" outlineLevel="0" collapsed="false">
      <c r="A177" s="0" t="n">
        <v>3034</v>
      </c>
      <c r="B177" s="31" t="n">
        <v>61637</v>
      </c>
      <c r="C177" s="16" t="n">
        <v>7229</v>
      </c>
      <c r="D177" s="0" t="n">
        <v>4</v>
      </c>
      <c r="E177" s="16" t="n">
        <f aca="false">SUMIFS(VIC_Postcode_Qtr!$D:$D,VIC_Postcode_Qtr!$A:$A,A177,VIC_Postcode_Qtr!$B:$B,Inputs!$B$24)</f>
        <v>8777</v>
      </c>
      <c r="F177" s="16" t="n">
        <f aca="false">SUMIFS(VIC_Postcode_Qtr!$E:$E,VIC_Postcode_Qtr!$A:$A,A177,VIC_Postcode_Qtr!$B:$B,Inputs!$B$24)</f>
        <v>204</v>
      </c>
      <c r="G177" s="21" t="n">
        <f aca="false">IF(E177&gt;0,F177/E177*1000,"")</f>
        <v>23.2425657969694</v>
      </c>
      <c r="H177" s="16" t="n">
        <f aca="false">SUMIFS(VIC_Postcode_Qtr!$G:$G,VIC_Postcode_Qtr!$A:$A,A177,VIC_Postcode_Qtr!$B:$B,Inputs!$B$24)</f>
        <v>512</v>
      </c>
      <c r="I177" s="16" t="n">
        <f aca="false">SUMIFS(VIC_Postcode_Qtr!$H:$H,VIC_Postcode_Qtr!$A:$A,A177,VIC_Postcode_Qtr!$B:$B,Inputs!$B$24)</f>
        <v>101</v>
      </c>
      <c r="J177" s="22" t="n">
        <f aca="false">IF(H177&gt;0,I177/H177,"")</f>
        <v>0.197265625</v>
      </c>
      <c r="K177" s="16" t="n">
        <f aca="false">SUMIFS(VIC_Postcode_Qtr!$E:$E,VIC_Postcode_Qtr!$A:$A,A177,VIC_Postcode_Qtr!$B:$B,Inputs!$B$25)</f>
        <v>123</v>
      </c>
      <c r="L177" s="16" t="n">
        <f aca="false">SUMIFS(VIC_Postcode_Qtr!$D:$D,VIC_Postcode_Qtr!$A:$A,A177,VIC_Postcode_Qtr!$B:$B,Inputs!$B$25)</f>
        <v>8618</v>
      </c>
      <c r="M177" s="21" t="n">
        <f aca="false">IF(L177&gt;0,(F177-K177)/L177*1000,"")</f>
        <v>9.39893246692968</v>
      </c>
      <c r="N177" s="8" t="n">
        <f aca="false">IF(AND(H177&gt;=Inputs!$B$13,C177&gt;=500),1,0)</f>
        <v>1</v>
      </c>
      <c r="O177" s="8" t="s">
        <v>741</v>
      </c>
      <c r="P177" s="16" t="n">
        <f aca="false">F177-SUMIFS(VIC_Postcode_Qtr!$E:$E,VIC_Postcode_Qtr!$A:$A,A177,VIC_Postcode_Qtr!$B:$B,EDATE(Inputs!$B$24,-3))</f>
        <v>32</v>
      </c>
      <c r="Q177" s="21" t="n">
        <f aca="false">IF(E177&gt;0,P177/E177*1000,"")</f>
        <v>3.64589267403441</v>
      </c>
      <c r="R177" s="16" t="n">
        <f aca="false">SUMIFS(VIC_Postcode_Qtr!$E:$E,VIC_Postcode_Qtr!$A:$A,A177,VIC_Postcode_Qtr!$B:$B,EDATE(Inputs!$B$24,-12))-SUMIFS(VIC_Postcode_Qtr!$E:$E,VIC_Postcode_Qtr!$A:$A,A177,VIC_Postcode_Qtr!$B:$B,EDATE(Inputs!$B$24,-15))</f>
        <v>14</v>
      </c>
      <c r="S177" s="21" t="n">
        <f aca="false">IF(L177&gt;0,R177/L177*1000,"")</f>
        <v>1.62450684613599</v>
      </c>
    </row>
    <row r="178" customFormat="false" ht="15" hidden="false" customHeight="false" outlineLevel="0" collapsed="false">
      <c r="A178" s="0" t="n">
        <v>3008</v>
      </c>
      <c r="B178" s="31" t="n">
        <v>61642</v>
      </c>
      <c r="C178" s="16" t="n">
        <v>12209</v>
      </c>
      <c r="D178" s="0" t="n">
        <v>4</v>
      </c>
      <c r="E178" s="16" t="n">
        <f aca="false">SUMIFS(VIC_Postcode_Qtr!$D:$D,VIC_Postcode_Qtr!$A:$A,A178,VIC_Postcode_Qtr!$B:$B,Inputs!$B$24)</f>
        <v>10707</v>
      </c>
      <c r="F178" s="16" t="n">
        <f aca="false">SUMIFS(VIC_Postcode_Qtr!$E:$E,VIC_Postcode_Qtr!$A:$A,A178,VIC_Postcode_Qtr!$B:$B,Inputs!$B$24)</f>
        <v>549</v>
      </c>
      <c r="G178" s="21" t="n">
        <f aca="false">IF(E178&gt;0,F178/E178*1000,"")</f>
        <v>51.2748669094985</v>
      </c>
      <c r="H178" s="16" t="n">
        <f aca="false">SUMIFS(VIC_Postcode_Qtr!$G:$G,VIC_Postcode_Qtr!$A:$A,A178,VIC_Postcode_Qtr!$B:$B,Inputs!$B$24)</f>
        <v>1231</v>
      </c>
      <c r="I178" s="16" t="n">
        <f aca="false">SUMIFS(VIC_Postcode_Qtr!$H:$H,VIC_Postcode_Qtr!$A:$A,A178,VIC_Postcode_Qtr!$B:$B,Inputs!$B$24)</f>
        <v>197</v>
      </c>
      <c r="J178" s="22" t="n">
        <f aca="false">IF(H178&gt;0,I178/H178,"")</f>
        <v>0.160032493907392</v>
      </c>
      <c r="K178" s="16" t="n">
        <f aca="false">SUMIFS(VIC_Postcode_Qtr!$E:$E,VIC_Postcode_Qtr!$A:$A,A178,VIC_Postcode_Qtr!$B:$B,Inputs!$B$25)</f>
        <v>412</v>
      </c>
      <c r="L178" s="16" t="n">
        <f aca="false">SUMIFS(VIC_Postcode_Qtr!$D:$D,VIC_Postcode_Qtr!$A:$A,A178,VIC_Postcode_Qtr!$B:$B,Inputs!$B$25)</f>
        <v>10871</v>
      </c>
      <c r="M178" s="21" t="n">
        <f aca="false">IF(L178&gt;0,(F178-K178)/L178*1000,"")</f>
        <v>12.6023364915831</v>
      </c>
      <c r="N178" s="8" t="n">
        <f aca="false">IF(AND(H178&gt;=Inputs!$B$13,C178&gt;=500),1,0)</f>
        <v>1</v>
      </c>
      <c r="O178" s="8" t="s">
        <v>742</v>
      </c>
      <c r="P178" s="16" t="n">
        <f aca="false">F178-SUMIFS(VIC_Postcode_Qtr!$E:$E,VIC_Postcode_Qtr!$A:$A,A178,VIC_Postcode_Qtr!$B:$B,EDATE(Inputs!$B$24,-3))</f>
        <v>51</v>
      </c>
      <c r="Q178" s="21" t="n">
        <f aca="false">IF(E178&gt;0,P178/E178*1000,"")</f>
        <v>4.76323900252172</v>
      </c>
      <c r="R178" s="16" t="n">
        <f aca="false">SUMIFS(VIC_Postcode_Qtr!$E:$E,VIC_Postcode_Qtr!$A:$A,A178,VIC_Postcode_Qtr!$B:$B,EDATE(Inputs!$B$24,-12))-SUMIFS(VIC_Postcode_Qtr!$E:$E,VIC_Postcode_Qtr!$A:$A,A178,VIC_Postcode_Qtr!$B:$B,EDATE(Inputs!$B$24,-15))</f>
        <v>58</v>
      </c>
      <c r="S178" s="21" t="n">
        <f aca="false">IF(L178&gt;0,R178/L178*1000,"")</f>
        <v>5.33529574096219</v>
      </c>
    </row>
    <row r="179" customFormat="false" ht="15" hidden="false" customHeight="false" outlineLevel="0" collapsed="false">
      <c r="A179" s="0" t="n">
        <v>3806</v>
      </c>
      <c r="B179" s="31" t="n">
        <v>61678</v>
      </c>
      <c r="C179" s="16" t="n">
        <v>34176</v>
      </c>
      <c r="D179" s="0" t="n">
        <v>4</v>
      </c>
      <c r="E179" s="16" t="n">
        <f aca="false">SUMIFS(VIC_Postcode_Qtr!$D:$D,VIC_Postcode_Qtr!$A:$A,A179,VIC_Postcode_Qtr!$B:$B,Inputs!$B$24)</f>
        <v>44058</v>
      </c>
      <c r="F179" s="16" t="n">
        <f aca="false">SUMIFS(VIC_Postcode_Qtr!$E:$E,VIC_Postcode_Qtr!$A:$A,A179,VIC_Postcode_Qtr!$B:$B,Inputs!$B$24)</f>
        <v>1454</v>
      </c>
      <c r="G179" s="21" t="n">
        <f aca="false">IF(E179&gt;0,F179/E179*1000,"")</f>
        <v>33.0019519724</v>
      </c>
      <c r="H179" s="16" t="n">
        <f aca="false">SUMIFS(VIC_Postcode_Qtr!$G:$G,VIC_Postcode_Qtr!$A:$A,A179,VIC_Postcode_Qtr!$B:$B,Inputs!$B$24)</f>
        <v>4221</v>
      </c>
      <c r="I179" s="16" t="n">
        <f aca="false">SUMIFS(VIC_Postcode_Qtr!$H:$H,VIC_Postcode_Qtr!$A:$A,A179,VIC_Postcode_Qtr!$B:$B,Inputs!$B$24)</f>
        <v>709</v>
      </c>
      <c r="J179" s="22" t="n">
        <f aca="false">IF(H179&gt;0,I179/H179,"")</f>
        <v>0.167969675432362</v>
      </c>
      <c r="K179" s="16" t="n">
        <f aca="false">SUMIFS(VIC_Postcode_Qtr!$E:$E,VIC_Postcode_Qtr!$A:$A,A179,VIC_Postcode_Qtr!$B:$B,Inputs!$B$25)</f>
        <v>912</v>
      </c>
      <c r="L179" s="16" t="n">
        <f aca="false">SUMIFS(VIC_Postcode_Qtr!$D:$D,VIC_Postcode_Qtr!$A:$A,A179,VIC_Postcode_Qtr!$B:$B,Inputs!$B$25)</f>
        <v>43304</v>
      </c>
      <c r="M179" s="21" t="n">
        <f aca="false">IF(L179&gt;0,(F179-K179)/L179*1000,"")</f>
        <v>12.5161647884722</v>
      </c>
      <c r="N179" s="8" t="n">
        <f aca="false">IF(AND(H179&gt;=Inputs!$B$13,C179&gt;=500),1,0)</f>
        <v>1</v>
      </c>
      <c r="O179" s="8" t="s">
        <v>743</v>
      </c>
      <c r="P179" s="16" t="n">
        <f aca="false">F179-SUMIFS(VIC_Postcode_Qtr!$E:$E,VIC_Postcode_Qtr!$A:$A,A179,VIC_Postcode_Qtr!$B:$B,EDATE(Inputs!$B$24,-3))</f>
        <v>256</v>
      </c>
      <c r="Q179" s="21" t="n">
        <f aca="false">IF(E179&gt;0,P179/E179*1000,"")</f>
        <v>5.81052249307731</v>
      </c>
      <c r="R179" s="16" t="n">
        <f aca="false">SUMIFS(VIC_Postcode_Qtr!$E:$E,VIC_Postcode_Qtr!$A:$A,A179,VIC_Postcode_Qtr!$B:$B,EDATE(Inputs!$B$24,-12))-SUMIFS(VIC_Postcode_Qtr!$E:$E,VIC_Postcode_Qtr!$A:$A,A179,VIC_Postcode_Qtr!$B:$B,EDATE(Inputs!$B$24,-15))</f>
        <v>83</v>
      </c>
      <c r="S179" s="21" t="n">
        <f aca="false">IF(L179&gt;0,R179/L179*1000,"")</f>
        <v>1.91668206170331</v>
      </c>
    </row>
    <row r="180" customFormat="false" ht="15" hidden="false" customHeight="false" outlineLevel="0" collapsed="false">
      <c r="A180" s="0" t="n">
        <v>3166</v>
      </c>
      <c r="B180" s="31" t="n">
        <v>61686</v>
      </c>
      <c r="C180" s="16" t="n">
        <v>16725</v>
      </c>
      <c r="D180" s="0" t="n">
        <v>4</v>
      </c>
      <c r="E180" s="16" t="n">
        <f aca="false">SUMIFS(VIC_Postcode_Qtr!$D:$D,VIC_Postcode_Qtr!$A:$A,A180,VIC_Postcode_Qtr!$B:$B,Inputs!$B$24)</f>
        <v>19248</v>
      </c>
      <c r="F180" s="16" t="n">
        <f aca="false">SUMIFS(VIC_Postcode_Qtr!$E:$E,VIC_Postcode_Qtr!$A:$A,A180,VIC_Postcode_Qtr!$B:$B,Inputs!$B$24)</f>
        <v>600</v>
      </c>
      <c r="G180" s="21" t="n">
        <f aca="false">IF(E180&gt;0,F180/E180*1000,"")</f>
        <v>31.1720698254364</v>
      </c>
      <c r="H180" s="16" t="n">
        <f aca="false">SUMIFS(VIC_Postcode_Qtr!$G:$G,VIC_Postcode_Qtr!$A:$A,A180,VIC_Postcode_Qtr!$B:$B,Inputs!$B$24)</f>
        <v>1756</v>
      </c>
      <c r="I180" s="16" t="n">
        <f aca="false">SUMIFS(VIC_Postcode_Qtr!$H:$H,VIC_Postcode_Qtr!$A:$A,A180,VIC_Postcode_Qtr!$B:$B,Inputs!$B$24)</f>
        <v>266</v>
      </c>
      <c r="J180" s="22" t="n">
        <f aca="false">IF(H180&gt;0,I180/H180,"")</f>
        <v>0.151480637813212</v>
      </c>
      <c r="K180" s="16" t="n">
        <f aca="false">SUMIFS(VIC_Postcode_Qtr!$E:$E,VIC_Postcode_Qtr!$A:$A,A180,VIC_Postcode_Qtr!$B:$B,Inputs!$B$25)</f>
        <v>371</v>
      </c>
      <c r="L180" s="16" t="n">
        <f aca="false">SUMIFS(VIC_Postcode_Qtr!$D:$D,VIC_Postcode_Qtr!$A:$A,A180,VIC_Postcode_Qtr!$B:$B,Inputs!$B$25)</f>
        <v>18936</v>
      </c>
      <c r="M180" s="21" t="n">
        <f aca="false">IF(L180&gt;0,(F180-K180)/L180*1000,"")</f>
        <v>12.0933671313899</v>
      </c>
      <c r="N180" s="8" t="n">
        <f aca="false">IF(AND(H180&gt;=Inputs!$B$13,C180&gt;=500),1,0)</f>
        <v>1</v>
      </c>
      <c r="O180" s="8" t="s">
        <v>744</v>
      </c>
      <c r="P180" s="16" t="n">
        <f aca="false">F180-SUMIFS(VIC_Postcode_Qtr!$E:$E,VIC_Postcode_Qtr!$A:$A,A180,VIC_Postcode_Qtr!$B:$B,EDATE(Inputs!$B$24,-3))</f>
        <v>66</v>
      </c>
      <c r="Q180" s="21" t="n">
        <f aca="false">IF(E180&gt;0,P180/E180*1000,"")</f>
        <v>3.42892768079801</v>
      </c>
      <c r="R180" s="16" t="n">
        <f aca="false">SUMIFS(VIC_Postcode_Qtr!$E:$E,VIC_Postcode_Qtr!$A:$A,A180,VIC_Postcode_Qtr!$B:$B,EDATE(Inputs!$B$24,-12))-SUMIFS(VIC_Postcode_Qtr!$E:$E,VIC_Postcode_Qtr!$A:$A,A180,VIC_Postcode_Qtr!$B:$B,EDATE(Inputs!$B$24,-15))</f>
        <v>24</v>
      </c>
      <c r="S180" s="21" t="n">
        <f aca="false">IF(L180&gt;0,R180/L180*1000,"")</f>
        <v>1.26742712294043</v>
      </c>
    </row>
    <row r="181" customFormat="false" ht="15" hidden="false" customHeight="false" outlineLevel="0" collapsed="false">
      <c r="A181" s="0" t="n">
        <v>3140</v>
      </c>
      <c r="B181" s="31" t="n">
        <v>61712</v>
      </c>
      <c r="C181" s="16" t="n">
        <v>11569</v>
      </c>
      <c r="D181" s="0" t="n">
        <v>4</v>
      </c>
      <c r="E181" s="16" t="n">
        <f aca="false">SUMIFS(VIC_Postcode_Qtr!$D:$D,VIC_Postcode_Qtr!$A:$A,A181,VIC_Postcode_Qtr!$B:$B,Inputs!$B$24)</f>
        <v>17365</v>
      </c>
      <c r="F181" s="16" t="n">
        <f aca="false">SUMIFS(VIC_Postcode_Qtr!$E:$E,VIC_Postcode_Qtr!$A:$A,A181,VIC_Postcode_Qtr!$B:$B,Inputs!$B$24)</f>
        <v>318</v>
      </c>
      <c r="G181" s="21" t="n">
        <f aca="false">IF(E181&gt;0,F181/E181*1000,"")</f>
        <v>18.3126979556579</v>
      </c>
      <c r="H181" s="16" t="n">
        <f aca="false">SUMIFS(VIC_Postcode_Qtr!$G:$G,VIC_Postcode_Qtr!$A:$A,A181,VIC_Postcode_Qtr!$B:$B,Inputs!$B$24)</f>
        <v>1552</v>
      </c>
      <c r="I181" s="16" t="n">
        <f aca="false">SUMIFS(VIC_Postcode_Qtr!$H:$H,VIC_Postcode_Qtr!$A:$A,A181,VIC_Postcode_Qtr!$B:$B,Inputs!$B$24)</f>
        <v>172</v>
      </c>
      <c r="J181" s="22" t="n">
        <f aca="false">IF(H181&gt;0,I181/H181,"")</f>
        <v>0.110824742268041</v>
      </c>
      <c r="K181" s="16" t="n">
        <f aca="false">SUMIFS(VIC_Postcode_Qtr!$E:$E,VIC_Postcode_Qtr!$A:$A,A181,VIC_Postcode_Qtr!$B:$B,Inputs!$B$25)</f>
        <v>170</v>
      </c>
      <c r="L181" s="16" t="n">
        <f aca="false">SUMIFS(VIC_Postcode_Qtr!$D:$D,VIC_Postcode_Qtr!$A:$A,A181,VIC_Postcode_Qtr!$B:$B,Inputs!$B$25)</f>
        <v>16689</v>
      </c>
      <c r="M181" s="21" t="n">
        <f aca="false">IF(L181&gt;0,(F181-K181)/L181*1000,"")</f>
        <v>8.86811672359039</v>
      </c>
      <c r="N181" s="8" t="n">
        <f aca="false">IF(AND(H181&gt;=Inputs!$B$13,C181&gt;=500),1,0)</f>
        <v>1</v>
      </c>
      <c r="O181" s="8" t="s">
        <v>745</v>
      </c>
      <c r="P181" s="16" t="n">
        <f aca="false">F181-SUMIFS(VIC_Postcode_Qtr!$E:$E,VIC_Postcode_Qtr!$A:$A,A181,VIC_Postcode_Qtr!$B:$B,EDATE(Inputs!$B$24,-3))</f>
        <v>65</v>
      </c>
      <c r="Q181" s="21" t="n">
        <f aca="false">IF(E181&gt;0,P181/E181*1000,"")</f>
        <v>3.74316153181687</v>
      </c>
      <c r="R181" s="16" t="n">
        <f aca="false">SUMIFS(VIC_Postcode_Qtr!$E:$E,VIC_Postcode_Qtr!$A:$A,A181,VIC_Postcode_Qtr!$B:$B,EDATE(Inputs!$B$24,-12))-SUMIFS(VIC_Postcode_Qtr!$E:$E,VIC_Postcode_Qtr!$A:$A,A181,VIC_Postcode_Qtr!$B:$B,EDATE(Inputs!$B$24,-15))</f>
        <v>23</v>
      </c>
      <c r="S181" s="21" t="n">
        <f aca="false">IF(L181&gt;0,R181/L181*1000,"")</f>
        <v>1.37815327461202</v>
      </c>
    </row>
    <row r="182" customFormat="false" ht="15" hidden="false" customHeight="false" outlineLevel="0" collapsed="false">
      <c r="A182" s="0" t="n">
        <v>3198</v>
      </c>
      <c r="B182" s="31" t="n">
        <v>61757</v>
      </c>
      <c r="C182" s="16" t="n">
        <v>10455</v>
      </c>
      <c r="D182" s="0" t="n">
        <v>4</v>
      </c>
      <c r="E182" s="16" t="n">
        <f aca="false">SUMIFS(VIC_Postcode_Qtr!$D:$D,VIC_Postcode_Qtr!$A:$A,A182,VIC_Postcode_Qtr!$B:$B,Inputs!$B$24)</f>
        <v>15915</v>
      </c>
      <c r="F182" s="16" t="n">
        <f aca="false">SUMIFS(VIC_Postcode_Qtr!$E:$E,VIC_Postcode_Qtr!$A:$A,A182,VIC_Postcode_Qtr!$B:$B,Inputs!$B$24)</f>
        <v>244</v>
      </c>
      <c r="G182" s="21" t="n">
        <f aca="false">IF(E182&gt;0,F182/E182*1000,"")</f>
        <v>15.3314483191957</v>
      </c>
      <c r="H182" s="16" t="n">
        <f aca="false">SUMIFS(VIC_Postcode_Qtr!$G:$G,VIC_Postcode_Qtr!$A:$A,A182,VIC_Postcode_Qtr!$B:$B,Inputs!$B$24)</f>
        <v>1021</v>
      </c>
      <c r="I182" s="16" t="n">
        <f aca="false">SUMIFS(VIC_Postcode_Qtr!$H:$H,VIC_Postcode_Qtr!$A:$A,A182,VIC_Postcode_Qtr!$B:$B,Inputs!$B$24)</f>
        <v>116</v>
      </c>
      <c r="J182" s="22" t="n">
        <f aca="false">IF(H182&gt;0,I182/H182,"")</f>
        <v>0.113614103819785</v>
      </c>
      <c r="K182" s="16" t="n">
        <f aca="false">SUMIFS(VIC_Postcode_Qtr!$E:$E,VIC_Postcode_Qtr!$A:$A,A182,VIC_Postcode_Qtr!$B:$B,Inputs!$B$25)</f>
        <v>148</v>
      </c>
      <c r="L182" s="16" t="n">
        <f aca="false">SUMIFS(VIC_Postcode_Qtr!$D:$D,VIC_Postcode_Qtr!$A:$A,A182,VIC_Postcode_Qtr!$B:$B,Inputs!$B$25)</f>
        <v>15499</v>
      </c>
      <c r="M182" s="21" t="n">
        <f aca="false">IF(L182&gt;0,(F182-K182)/L182*1000,"")</f>
        <v>6.19394799664495</v>
      </c>
      <c r="N182" s="8" t="n">
        <f aca="false">IF(AND(H182&gt;=Inputs!$B$13,C182&gt;=500),1,0)</f>
        <v>1</v>
      </c>
      <c r="O182" s="8" t="s">
        <v>746</v>
      </c>
      <c r="P182" s="16" t="n">
        <f aca="false">F182-SUMIFS(VIC_Postcode_Qtr!$E:$E,VIC_Postcode_Qtr!$A:$A,A182,VIC_Postcode_Qtr!$B:$B,EDATE(Inputs!$B$24,-3))</f>
        <v>49</v>
      </c>
      <c r="Q182" s="21" t="n">
        <f aca="false">IF(E182&gt;0,P182/E182*1000,"")</f>
        <v>3.07885642475652</v>
      </c>
      <c r="R182" s="16" t="n">
        <f aca="false">SUMIFS(VIC_Postcode_Qtr!$E:$E,VIC_Postcode_Qtr!$A:$A,A182,VIC_Postcode_Qtr!$B:$B,EDATE(Inputs!$B$24,-12))-SUMIFS(VIC_Postcode_Qtr!$E:$E,VIC_Postcode_Qtr!$A:$A,A182,VIC_Postcode_Qtr!$B:$B,EDATE(Inputs!$B$24,-15))</f>
        <v>23</v>
      </c>
      <c r="S182" s="21" t="n">
        <f aca="false">IF(L182&gt;0,R182/L182*1000,"")</f>
        <v>1.48396670752952</v>
      </c>
    </row>
    <row r="183" customFormat="false" ht="15" hidden="false" customHeight="false" outlineLevel="0" collapsed="false">
      <c r="A183" s="0" t="n">
        <v>3113</v>
      </c>
      <c r="B183" s="31" t="n">
        <v>61817</v>
      </c>
      <c r="C183" s="16" t="n">
        <v>5752</v>
      </c>
      <c r="D183" s="0" t="n">
        <v>4</v>
      </c>
      <c r="E183" s="16" t="n">
        <f aca="false">SUMIFS(VIC_Postcode_Qtr!$D:$D,VIC_Postcode_Qtr!$A:$A,A183,VIC_Postcode_Qtr!$B:$B,Inputs!$B$24)</f>
        <v>7309</v>
      </c>
      <c r="F183" s="16" t="n">
        <f aca="false">SUMIFS(VIC_Postcode_Qtr!$E:$E,VIC_Postcode_Qtr!$A:$A,A183,VIC_Postcode_Qtr!$B:$B,Inputs!$B$24)</f>
        <v>304</v>
      </c>
      <c r="G183" s="21" t="n">
        <f aca="false">IF(E183&gt;0,F183/E183*1000,"")</f>
        <v>41.5925571213572</v>
      </c>
      <c r="H183" s="16" t="n">
        <f aca="false">SUMIFS(VIC_Postcode_Qtr!$G:$G,VIC_Postcode_Qtr!$A:$A,A183,VIC_Postcode_Qtr!$B:$B,Inputs!$B$24)</f>
        <v>497</v>
      </c>
      <c r="I183" s="16" t="n">
        <f aca="false">SUMIFS(VIC_Postcode_Qtr!$H:$H,VIC_Postcode_Qtr!$A:$A,A183,VIC_Postcode_Qtr!$B:$B,Inputs!$B$24)</f>
        <v>136</v>
      </c>
      <c r="J183" s="22" t="n">
        <f aca="false">IF(H183&gt;0,I183/H183,"")</f>
        <v>0.27364185110664</v>
      </c>
      <c r="K183" s="16" t="n">
        <f aca="false">SUMIFS(VIC_Postcode_Qtr!$E:$E,VIC_Postcode_Qtr!$A:$A,A183,VIC_Postcode_Qtr!$B:$B,Inputs!$B$25)</f>
        <v>179</v>
      </c>
      <c r="L183" s="16" t="n">
        <f aca="false">SUMIFS(VIC_Postcode_Qtr!$D:$D,VIC_Postcode_Qtr!$A:$A,A183,VIC_Postcode_Qtr!$B:$B,Inputs!$B$25)</f>
        <v>7315</v>
      </c>
      <c r="M183" s="21" t="n">
        <f aca="false">IF(L183&gt;0,(F183-K183)/L183*1000,"")</f>
        <v>17.0881749829118</v>
      </c>
      <c r="N183" s="8" t="n">
        <f aca="false">IF(AND(H183&gt;=Inputs!$B$13,C183&gt;=500),1,0)</f>
        <v>1</v>
      </c>
      <c r="O183" s="8" t="s">
        <v>747</v>
      </c>
      <c r="P183" s="16" t="n">
        <f aca="false">F183-SUMIFS(VIC_Postcode_Qtr!$E:$E,VIC_Postcode_Qtr!$A:$A,A183,VIC_Postcode_Qtr!$B:$B,EDATE(Inputs!$B$24,-3))</f>
        <v>44</v>
      </c>
      <c r="Q183" s="21" t="n">
        <f aca="false">IF(E183&gt;0,P183/E183*1000,"")</f>
        <v>6.01997537282802</v>
      </c>
      <c r="R183" s="16" t="n">
        <f aca="false">SUMIFS(VIC_Postcode_Qtr!$E:$E,VIC_Postcode_Qtr!$A:$A,A183,VIC_Postcode_Qtr!$B:$B,EDATE(Inputs!$B$24,-12))-SUMIFS(VIC_Postcode_Qtr!$E:$E,VIC_Postcode_Qtr!$A:$A,A183,VIC_Postcode_Qtr!$B:$B,EDATE(Inputs!$B$24,-15))</f>
        <v>20</v>
      </c>
      <c r="S183" s="21" t="n">
        <f aca="false">IF(L183&gt;0,R183/L183*1000,"")</f>
        <v>2.73410799726589</v>
      </c>
    </row>
    <row r="184" customFormat="false" ht="15" hidden="false" customHeight="false" outlineLevel="0" collapsed="false">
      <c r="A184" s="0" t="n">
        <v>3220</v>
      </c>
      <c r="B184" s="31" t="n">
        <v>62091</v>
      </c>
      <c r="C184" s="16" t="n">
        <v>11843</v>
      </c>
      <c r="D184" s="0" t="n">
        <v>4</v>
      </c>
      <c r="E184" s="16" t="n">
        <f aca="false">SUMIFS(VIC_Postcode_Qtr!$D:$D,VIC_Postcode_Qtr!$A:$A,A184,VIC_Postcode_Qtr!$B:$B,Inputs!$B$24)</f>
        <v>19113</v>
      </c>
      <c r="F184" s="16" t="n">
        <f aca="false">SUMIFS(VIC_Postcode_Qtr!$E:$E,VIC_Postcode_Qtr!$A:$A,A184,VIC_Postcode_Qtr!$B:$B,Inputs!$B$24)</f>
        <v>602</v>
      </c>
      <c r="G184" s="21" t="n">
        <f aca="false">IF(E184&gt;0,F184/E184*1000,"")</f>
        <v>31.4968869355936</v>
      </c>
      <c r="H184" s="16" t="n">
        <f aca="false">SUMIFS(VIC_Postcode_Qtr!$G:$G,VIC_Postcode_Qtr!$A:$A,A184,VIC_Postcode_Qtr!$B:$B,Inputs!$B$24)</f>
        <v>2305</v>
      </c>
      <c r="I184" s="16" t="n">
        <f aca="false">SUMIFS(VIC_Postcode_Qtr!$H:$H,VIC_Postcode_Qtr!$A:$A,A184,VIC_Postcode_Qtr!$B:$B,Inputs!$B$24)</f>
        <v>253</v>
      </c>
      <c r="J184" s="22" t="n">
        <f aca="false">IF(H184&gt;0,I184/H184,"")</f>
        <v>0.109761388286334</v>
      </c>
      <c r="K184" s="16" t="n">
        <f aca="false">SUMIFS(VIC_Postcode_Qtr!$E:$E,VIC_Postcode_Qtr!$A:$A,A184,VIC_Postcode_Qtr!$B:$B,Inputs!$B$25)</f>
        <v>434</v>
      </c>
      <c r="L184" s="16" t="n">
        <f aca="false">SUMIFS(VIC_Postcode_Qtr!$D:$D,VIC_Postcode_Qtr!$A:$A,A184,VIC_Postcode_Qtr!$B:$B,Inputs!$B$25)</f>
        <v>19113</v>
      </c>
      <c r="M184" s="21" t="n">
        <f aca="false">IF(L184&gt;0,(F184-K184)/L184*1000,"")</f>
        <v>8.78982891225867</v>
      </c>
      <c r="N184" s="8" t="n">
        <f aca="false">IF(AND(H184&gt;=Inputs!$B$13,C184&gt;=500),1,0)</f>
        <v>1</v>
      </c>
      <c r="O184" s="8" t="s">
        <v>748</v>
      </c>
      <c r="P184" s="16" t="n">
        <f aca="false">F184-SUMIFS(VIC_Postcode_Qtr!$E:$E,VIC_Postcode_Qtr!$A:$A,A184,VIC_Postcode_Qtr!$B:$B,EDATE(Inputs!$B$24,-3))</f>
        <v>51</v>
      </c>
      <c r="Q184" s="21" t="n">
        <f aca="false">IF(E184&gt;0,P184/E184*1000,"")</f>
        <v>2.66834091979281</v>
      </c>
      <c r="R184" s="16" t="n">
        <f aca="false">SUMIFS(VIC_Postcode_Qtr!$E:$E,VIC_Postcode_Qtr!$A:$A,A184,VIC_Postcode_Qtr!$B:$B,EDATE(Inputs!$B$24,-12))-SUMIFS(VIC_Postcode_Qtr!$E:$E,VIC_Postcode_Qtr!$A:$A,A184,VIC_Postcode_Qtr!$B:$B,EDATE(Inputs!$B$24,-15))</f>
        <v>37</v>
      </c>
      <c r="S184" s="21" t="n">
        <f aca="false">IF(L184&gt;0,R184/L184*1000,"")</f>
        <v>1.93585517710459</v>
      </c>
    </row>
    <row r="185" customFormat="false" ht="15" hidden="false" customHeight="false" outlineLevel="0" collapsed="false">
      <c r="A185" s="0" t="n">
        <v>3136</v>
      </c>
      <c r="B185" s="31" t="n">
        <v>62182</v>
      </c>
      <c r="C185" s="16" t="n">
        <v>29049</v>
      </c>
      <c r="D185" s="0" t="n">
        <v>4</v>
      </c>
      <c r="E185" s="16" t="n">
        <f aca="false">SUMIFS(VIC_Postcode_Qtr!$D:$D,VIC_Postcode_Qtr!$A:$A,A185,VIC_Postcode_Qtr!$B:$B,Inputs!$B$24)</f>
        <v>35489</v>
      </c>
      <c r="F185" s="16" t="n">
        <f aca="false">SUMIFS(VIC_Postcode_Qtr!$E:$E,VIC_Postcode_Qtr!$A:$A,A185,VIC_Postcode_Qtr!$B:$B,Inputs!$B$24)</f>
        <v>925</v>
      </c>
      <c r="G185" s="21" t="n">
        <f aca="false">IF(E185&gt;0,F185/E185*1000,"")</f>
        <v>26.0644143255657</v>
      </c>
      <c r="H185" s="16" t="n">
        <f aca="false">SUMIFS(VIC_Postcode_Qtr!$G:$G,VIC_Postcode_Qtr!$A:$A,A185,VIC_Postcode_Qtr!$B:$B,Inputs!$B$24)</f>
        <v>2447</v>
      </c>
      <c r="I185" s="16" t="n">
        <f aca="false">SUMIFS(VIC_Postcode_Qtr!$H:$H,VIC_Postcode_Qtr!$A:$A,A185,VIC_Postcode_Qtr!$B:$B,Inputs!$B$24)</f>
        <v>459</v>
      </c>
      <c r="J185" s="22" t="n">
        <f aca="false">IF(H185&gt;0,I185/H185,"")</f>
        <v>0.187576624438087</v>
      </c>
      <c r="K185" s="16" t="n">
        <f aca="false">SUMIFS(VIC_Postcode_Qtr!$E:$E,VIC_Postcode_Qtr!$A:$A,A185,VIC_Postcode_Qtr!$B:$B,Inputs!$B$25)</f>
        <v>525</v>
      </c>
      <c r="L185" s="16" t="n">
        <f aca="false">SUMIFS(VIC_Postcode_Qtr!$D:$D,VIC_Postcode_Qtr!$A:$A,A185,VIC_Postcode_Qtr!$B:$B,Inputs!$B$25)</f>
        <v>35250</v>
      </c>
      <c r="M185" s="21" t="n">
        <f aca="false">IF(L185&gt;0,(F185-K185)/L185*1000,"")</f>
        <v>11.3475177304965</v>
      </c>
      <c r="N185" s="8" t="n">
        <f aca="false">IF(AND(H185&gt;=Inputs!$B$13,C185&gt;=500),1,0)</f>
        <v>1</v>
      </c>
      <c r="O185" s="8" t="s">
        <v>749</v>
      </c>
      <c r="P185" s="16" t="n">
        <f aca="false">F185-SUMIFS(VIC_Postcode_Qtr!$E:$E,VIC_Postcode_Qtr!$A:$A,A185,VIC_Postcode_Qtr!$B:$B,EDATE(Inputs!$B$24,-3))</f>
        <v>192</v>
      </c>
      <c r="Q185" s="21" t="n">
        <f aca="false">IF(E185&gt;0,P185/E185*1000,"")</f>
        <v>5.41012708163093</v>
      </c>
      <c r="R185" s="16" t="n">
        <f aca="false">SUMIFS(VIC_Postcode_Qtr!$E:$E,VIC_Postcode_Qtr!$A:$A,A185,VIC_Postcode_Qtr!$B:$B,EDATE(Inputs!$B$24,-12))-SUMIFS(VIC_Postcode_Qtr!$E:$E,VIC_Postcode_Qtr!$A:$A,A185,VIC_Postcode_Qtr!$B:$B,EDATE(Inputs!$B$24,-15))</f>
        <v>57</v>
      </c>
      <c r="S185" s="21" t="n">
        <f aca="false">IF(L185&gt;0,R185/L185*1000,"")</f>
        <v>1.61702127659574</v>
      </c>
    </row>
    <row r="186" customFormat="false" ht="15" hidden="false" customHeight="false" outlineLevel="0" collapsed="false">
      <c r="A186" s="0" t="n">
        <v>3910</v>
      </c>
      <c r="B186" s="31" t="n">
        <v>62258</v>
      </c>
      <c r="C186" s="16" t="n">
        <v>14648</v>
      </c>
      <c r="D186" s="0" t="n">
        <v>4</v>
      </c>
      <c r="E186" s="16" t="n">
        <f aca="false">SUMIFS(VIC_Postcode_Qtr!$D:$D,VIC_Postcode_Qtr!$A:$A,A186,VIC_Postcode_Qtr!$B:$B,Inputs!$B$24)</f>
        <v>19193</v>
      </c>
      <c r="F186" s="16" t="n">
        <f aca="false">SUMIFS(VIC_Postcode_Qtr!$E:$E,VIC_Postcode_Qtr!$A:$A,A186,VIC_Postcode_Qtr!$B:$B,Inputs!$B$24)</f>
        <v>317</v>
      </c>
      <c r="G186" s="21" t="n">
        <f aca="false">IF(E186&gt;0,F186/E186*1000,"")</f>
        <v>16.5164382847913</v>
      </c>
      <c r="H186" s="16" t="n">
        <f aca="false">SUMIFS(VIC_Postcode_Qtr!$G:$G,VIC_Postcode_Qtr!$A:$A,A186,VIC_Postcode_Qtr!$B:$B,Inputs!$B$24)</f>
        <v>1180</v>
      </c>
      <c r="I186" s="16" t="n">
        <f aca="false">SUMIFS(VIC_Postcode_Qtr!$H:$H,VIC_Postcode_Qtr!$A:$A,A186,VIC_Postcode_Qtr!$B:$B,Inputs!$B$24)</f>
        <v>161</v>
      </c>
      <c r="J186" s="22" t="n">
        <f aca="false">IF(H186&gt;0,I186/H186,"")</f>
        <v>0.136440677966102</v>
      </c>
      <c r="K186" s="16" t="n">
        <f aca="false">SUMIFS(VIC_Postcode_Qtr!$E:$E,VIC_Postcode_Qtr!$A:$A,A186,VIC_Postcode_Qtr!$B:$B,Inputs!$B$25)</f>
        <v>166</v>
      </c>
      <c r="L186" s="16" t="n">
        <f aca="false">SUMIFS(VIC_Postcode_Qtr!$D:$D,VIC_Postcode_Qtr!$A:$A,A186,VIC_Postcode_Qtr!$B:$B,Inputs!$B$25)</f>
        <v>19006</v>
      </c>
      <c r="M186" s="21" t="n">
        <f aca="false">IF(L186&gt;0,(F186-K186)/L186*1000,"")</f>
        <v>7.94485951804693</v>
      </c>
      <c r="N186" s="8" t="n">
        <f aca="false">IF(AND(H186&gt;=Inputs!$B$13,C186&gt;=500),1,0)</f>
        <v>1</v>
      </c>
      <c r="O186" s="8" t="s">
        <v>750</v>
      </c>
      <c r="P186" s="16" t="n">
        <f aca="false">F186-SUMIFS(VIC_Postcode_Qtr!$E:$E,VIC_Postcode_Qtr!$A:$A,A186,VIC_Postcode_Qtr!$B:$B,EDATE(Inputs!$B$24,-3))</f>
        <v>58</v>
      </c>
      <c r="Q186" s="21" t="n">
        <f aca="false">IF(E186&gt;0,P186/E186*1000,"")</f>
        <v>3.0219350804981</v>
      </c>
      <c r="R186" s="16" t="n">
        <f aca="false">SUMIFS(VIC_Postcode_Qtr!$E:$E,VIC_Postcode_Qtr!$A:$A,A186,VIC_Postcode_Qtr!$B:$B,EDATE(Inputs!$B$24,-12))-SUMIFS(VIC_Postcode_Qtr!$E:$E,VIC_Postcode_Qtr!$A:$A,A186,VIC_Postcode_Qtr!$B:$B,EDATE(Inputs!$B$24,-15))</f>
        <v>17</v>
      </c>
      <c r="S186" s="21" t="n">
        <f aca="false">IF(L186&gt;0,R186/L186*1000,"")</f>
        <v>0.894454382826476</v>
      </c>
    </row>
    <row r="187" customFormat="false" ht="15" hidden="false" customHeight="false" outlineLevel="0" collapsed="false">
      <c r="A187" s="0" t="n">
        <v>3116</v>
      </c>
      <c r="B187" s="31" t="n">
        <v>62281</v>
      </c>
      <c r="C187" s="16" t="n">
        <v>7620</v>
      </c>
      <c r="D187" s="0" t="n">
        <v>4</v>
      </c>
      <c r="E187" s="16" t="n">
        <f aca="false">SUMIFS(VIC_Postcode_Qtr!$D:$D,VIC_Postcode_Qtr!$A:$A,A187,VIC_Postcode_Qtr!$B:$B,Inputs!$B$24)</f>
        <v>9552</v>
      </c>
      <c r="F187" s="16" t="n">
        <f aca="false">SUMIFS(VIC_Postcode_Qtr!$E:$E,VIC_Postcode_Qtr!$A:$A,A187,VIC_Postcode_Qtr!$B:$B,Inputs!$B$24)</f>
        <v>195</v>
      </c>
      <c r="G187" s="21" t="n">
        <f aca="false">IF(E187&gt;0,F187/E187*1000,"")</f>
        <v>20.4145728643216</v>
      </c>
      <c r="H187" s="16" t="n">
        <f aca="false">SUMIFS(VIC_Postcode_Qtr!$G:$G,VIC_Postcode_Qtr!$A:$A,A187,VIC_Postcode_Qtr!$B:$B,Inputs!$B$24)</f>
        <v>651</v>
      </c>
      <c r="I187" s="16" t="n">
        <f aca="false">SUMIFS(VIC_Postcode_Qtr!$H:$H,VIC_Postcode_Qtr!$A:$A,A187,VIC_Postcode_Qtr!$B:$B,Inputs!$B$24)</f>
        <v>105</v>
      </c>
      <c r="J187" s="22" t="n">
        <f aca="false">IF(H187&gt;0,I187/H187,"")</f>
        <v>0.161290322580645</v>
      </c>
      <c r="K187" s="16" t="n">
        <f aca="false">SUMIFS(VIC_Postcode_Qtr!$E:$E,VIC_Postcode_Qtr!$A:$A,A187,VIC_Postcode_Qtr!$B:$B,Inputs!$B$25)</f>
        <v>109</v>
      </c>
      <c r="L187" s="16" t="n">
        <f aca="false">SUMIFS(VIC_Postcode_Qtr!$D:$D,VIC_Postcode_Qtr!$A:$A,A187,VIC_Postcode_Qtr!$B:$B,Inputs!$B$25)</f>
        <v>9509</v>
      </c>
      <c r="M187" s="21" t="n">
        <f aca="false">IF(L187&gt;0,(F187-K187)/L187*1000,"")</f>
        <v>9.04406351877169</v>
      </c>
      <c r="N187" s="8" t="n">
        <f aca="false">IF(AND(H187&gt;=Inputs!$B$13,C187&gt;=500),1,0)</f>
        <v>1</v>
      </c>
      <c r="O187" s="8" t="s">
        <v>751</v>
      </c>
      <c r="P187" s="16" t="n">
        <f aca="false">F187-SUMIFS(VIC_Postcode_Qtr!$E:$E,VIC_Postcode_Qtr!$A:$A,A187,VIC_Postcode_Qtr!$B:$B,EDATE(Inputs!$B$24,-3))</f>
        <v>41</v>
      </c>
      <c r="Q187" s="21" t="n">
        <f aca="false">IF(E187&gt;0,P187/E187*1000,"")</f>
        <v>4.29229480737018</v>
      </c>
      <c r="R187" s="16" t="n">
        <f aca="false">SUMIFS(VIC_Postcode_Qtr!$E:$E,VIC_Postcode_Qtr!$A:$A,A187,VIC_Postcode_Qtr!$B:$B,EDATE(Inputs!$B$24,-12))-SUMIFS(VIC_Postcode_Qtr!$E:$E,VIC_Postcode_Qtr!$A:$A,A187,VIC_Postcode_Qtr!$B:$B,EDATE(Inputs!$B$24,-15))</f>
        <v>18</v>
      </c>
      <c r="S187" s="21" t="n">
        <f aca="false">IF(L187&gt;0,R187/L187*1000,"")</f>
        <v>1.89294352718477</v>
      </c>
    </row>
    <row r="188" customFormat="false" ht="15" hidden="false" customHeight="false" outlineLevel="0" collapsed="false">
      <c r="A188" s="0" t="n">
        <v>3691</v>
      </c>
      <c r="B188" s="31" t="n">
        <v>62499</v>
      </c>
      <c r="C188" s="16" t="n">
        <v>8869</v>
      </c>
      <c r="D188" s="0" t="n">
        <v>4</v>
      </c>
      <c r="E188" s="16" t="n">
        <f aca="false">SUMIFS(VIC_Postcode_Qtr!$D:$D,VIC_Postcode_Qtr!$A:$A,A188,VIC_Postcode_Qtr!$B:$B,Inputs!$B$24)</f>
        <v>16015</v>
      </c>
      <c r="F188" s="16" t="n">
        <f aca="false">SUMIFS(VIC_Postcode_Qtr!$E:$E,VIC_Postcode_Qtr!$A:$A,A188,VIC_Postcode_Qtr!$B:$B,Inputs!$B$24)</f>
        <v>139</v>
      </c>
      <c r="G188" s="21" t="n">
        <f aca="false">IF(E188&gt;0,F188/E188*1000,"")</f>
        <v>8.67936309709647</v>
      </c>
      <c r="H188" s="16" t="n">
        <f aca="false">SUMIFS(VIC_Postcode_Qtr!$G:$G,VIC_Postcode_Qtr!$A:$A,A188,VIC_Postcode_Qtr!$B:$B,Inputs!$B$24)</f>
        <v>1011</v>
      </c>
      <c r="I188" s="16" t="n">
        <f aca="false">SUMIFS(VIC_Postcode_Qtr!$H:$H,VIC_Postcode_Qtr!$A:$A,A188,VIC_Postcode_Qtr!$B:$B,Inputs!$B$24)</f>
        <v>68</v>
      </c>
      <c r="J188" s="22" t="n">
        <f aca="false">IF(H188&gt;0,I188/H188,"")</f>
        <v>0.0672601384767557</v>
      </c>
      <c r="K188" s="16" t="n">
        <f aca="false">SUMIFS(VIC_Postcode_Qtr!$E:$E,VIC_Postcode_Qtr!$A:$A,A188,VIC_Postcode_Qtr!$B:$B,Inputs!$B$25)</f>
        <v>83</v>
      </c>
      <c r="L188" s="16" t="n">
        <f aca="false">SUMIFS(VIC_Postcode_Qtr!$D:$D,VIC_Postcode_Qtr!$A:$A,A188,VIC_Postcode_Qtr!$B:$B,Inputs!$B$25)</f>
        <v>15389</v>
      </c>
      <c r="M188" s="21" t="n">
        <f aca="false">IF(L188&gt;0,(F188-K188)/L188*1000,"")</f>
        <v>3.63896289557476</v>
      </c>
      <c r="N188" s="8" t="n">
        <f aca="false">IF(AND(H188&gt;=Inputs!$B$13,C188&gt;=500),1,0)</f>
        <v>1</v>
      </c>
      <c r="O188" s="8" t="s">
        <v>752</v>
      </c>
      <c r="P188" s="16" t="n">
        <f aca="false">F188-SUMIFS(VIC_Postcode_Qtr!$E:$E,VIC_Postcode_Qtr!$A:$A,A188,VIC_Postcode_Qtr!$B:$B,EDATE(Inputs!$B$24,-3))</f>
        <v>33</v>
      </c>
      <c r="Q188" s="21" t="n">
        <f aca="false">IF(E188&gt;0,P188/E188*1000,"")</f>
        <v>2.06056821729629</v>
      </c>
      <c r="R188" s="16" t="n">
        <f aca="false">SUMIFS(VIC_Postcode_Qtr!$E:$E,VIC_Postcode_Qtr!$A:$A,A188,VIC_Postcode_Qtr!$B:$B,EDATE(Inputs!$B$24,-12))-SUMIFS(VIC_Postcode_Qtr!$E:$E,VIC_Postcode_Qtr!$A:$A,A188,VIC_Postcode_Qtr!$B:$B,EDATE(Inputs!$B$24,-15))</f>
        <v>5</v>
      </c>
      <c r="S188" s="21" t="n">
        <f aca="false">IF(L188&gt;0,R188/L188*1000,"")</f>
        <v>0.324907401390604</v>
      </c>
    </row>
    <row r="189" customFormat="false" ht="15" hidden="false" customHeight="false" outlineLevel="0" collapsed="false">
      <c r="A189" s="0" t="n">
        <v>3442</v>
      </c>
      <c r="B189" s="31" t="n">
        <v>62634</v>
      </c>
      <c r="C189" s="16" t="n">
        <v>5263</v>
      </c>
      <c r="D189" s="0" t="n">
        <v>4</v>
      </c>
      <c r="E189" s="16" t="n">
        <f aca="false">SUMIFS(VIC_Postcode_Qtr!$D:$D,VIC_Postcode_Qtr!$A:$A,A189,VIC_Postcode_Qtr!$B:$B,Inputs!$B$24)</f>
        <v>8473</v>
      </c>
      <c r="F189" s="16" t="n">
        <f aca="false">SUMIFS(VIC_Postcode_Qtr!$E:$E,VIC_Postcode_Qtr!$A:$A,A189,VIC_Postcode_Qtr!$B:$B,Inputs!$B$24)</f>
        <v>285</v>
      </c>
      <c r="G189" s="21" t="n">
        <f aca="false">IF(E189&gt;0,F189/E189*1000,"")</f>
        <v>33.6362563436799</v>
      </c>
      <c r="H189" s="16" t="n">
        <f aca="false">SUMIFS(VIC_Postcode_Qtr!$G:$G,VIC_Postcode_Qtr!$A:$A,A189,VIC_Postcode_Qtr!$B:$B,Inputs!$B$24)</f>
        <v>533</v>
      </c>
      <c r="I189" s="16" t="n">
        <f aca="false">SUMIFS(VIC_Postcode_Qtr!$H:$H,VIC_Postcode_Qtr!$A:$A,A189,VIC_Postcode_Qtr!$B:$B,Inputs!$B$24)</f>
        <v>134</v>
      </c>
      <c r="J189" s="22" t="n">
        <f aca="false">IF(H189&gt;0,I189/H189,"")</f>
        <v>0.25140712945591</v>
      </c>
      <c r="K189" s="16" t="n">
        <f aca="false">SUMIFS(VIC_Postcode_Qtr!$E:$E,VIC_Postcode_Qtr!$A:$A,A189,VIC_Postcode_Qtr!$B:$B,Inputs!$B$25)</f>
        <v>161</v>
      </c>
      <c r="L189" s="16" t="n">
        <f aca="false">SUMIFS(VIC_Postcode_Qtr!$D:$D,VIC_Postcode_Qtr!$A:$A,A189,VIC_Postcode_Qtr!$B:$B,Inputs!$B$25)</f>
        <v>8306</v>
      </c>
      <c r="M189" s="21" t="n">
        <f aca="false">IF(L189&gt;0,(F189-K189)/L189*1000,"")</f>
        <v>14.9289670117987</v>
      </c>
      <c r="N189" s="8" t="n">
        <f aca="false">IF(AND(H189&gt;=Inputs!$B$13,C189&gt;=500),1,0)</f>
        <v>1</v>
      </c>
      <c r="O189" s="8" t="s">
        <v>753</v>
      </c>
      <c r="P189" s="16" t="n">
        <f aca="false">F189-SUMIFS(VIC_Postcode_Qtr!$E:$E,VIC_Postcode_Qtr!$A:$A,A189,VIC_Postcode_Qtr!$B:$B,EDATE(Inputs!$B$24,-3))</f>
        <v>55</v>
      </c>
      <c r="Q189" s="21" t="n">
        <f aca="false">IF(E189&gt;0,P189/E189*1000,"")</f>
        <v>6.49120736456981</v>
      </c>
      <c r="R189" s="16" t="n">
        <f aca="false">SUMIFS(VIC_Postcode_Qtr!$E:$E,VIC_Postcode_Qtr!$A:$A,A189,VIC_Postcode_Qtr!$B:$B,EDATE(Inputs!$B$24,-12))-SUMIFS(VIC_Postcode_Qtr!$E:$E,VIC_Postcode_Qtr!$A:$A,A189,VIC_Postcode_Qtr!$B:$B,EDATE(Inputs!$B$24,-15))</f>
        <v>19</v>
      </c>
      <c r="S189" s="21" t="n">
        <f aca="false">IF(L189&gt;0,R189/L189*1000,"")</f>
        <v>2.28750300987238</v>
      </c>
    </row>
    <row r="190" customFormat="false" ht="15" hidden="false" customHeight="false" outlineLevel="0" collapsed="false">
      <c r="A190" s="0" t="n">
        <v>3754</v>
      </c>
      <c r="B190" s="31" t="n">
        <v>62919</v>
      </c>
      <c r="C190" s="16" t="n">
        <v>31818</v>
      </c>
      <c r="D190" s="0" t="n">
        <v>4</v>
      </c>
      <c r="E190" s="16" t="n">
        <f aca="false">SUMIFS(VIC_Postcode_Qtr!$D:$D,VIC_Postcode_Qtr!$A:$A,A190,VIC_Postcode_Qtr!$B:$B,Inputs!$B$24)</f>
        <v>36659</v>
      </c>
      <c r="F190" s="16" t="n">
        <f aca="false">SUMIFS(VIC_Postcode_Qtr!$E:$E,VIC_Postcode_Qtr!$A:$A,A190,VIC_Postcode_Qtr!$B:$B,Inputs!$B$24)</f>
        <v>937</v>
      </c>
      <c r="G190" s="21" t="n">
        <f aca="false">IF(E190&gt;0,F190/E190*1000,"")</f>
        <v>25.559889795139</v>
      </c>
      <c r="H190" s="16" t="n">
        <f aca="false">SUMIFS(VIC_Postcode_Qtr!$G:$G,VIC_Postcode_Qtr!$A:$A,A190,VIC_Postcode_Qtr!$B:$B,Inputs!$B$24)</f>
        <v>2949</v>
      </c>
      <c r="I190" s="16" t="n">
        <f aca="false">SUMIFS(VIC_Postcode_Qtr!$H:$H,VIC_Postcode_Qtr!$A:$A,A190,VIC_Postcode_Qtr!$B:$B,Inputs!$B$24)</f>
        <v>471</v>
      </c>
      <c r="J190" s="22" t="n">
        <f aca="false">IF(H190&gt;0,I190/H190,"")</f>
        <v>0.15971515768057</v>
      </c>
      <c r="K190" s="16" t="n">
        <f aca="false">SUMIFS(VIC_Postcode_Qtr!$E:$E,VIC_Postcode_Qtr!$A:$A,A190,VIC_Postcode_Qtr!$B:$B,Inputs!$B$25)</f>
        <v>554</v>
      </c>
      <c r="L190" s="16" t="n">
        <f aca="false">SUMIFS(VIC_Postcode_Qtr!$D:$D,VIC_Postcode_Qtr!$A:$A,A190,VIC_Postcode_Qtr!$B:$B,Inputs!$B$25)</f>
        <v>36116</v>
      </c>
      <c r="M190" s="21" t="n">
        <f aca="false">IF(L190&gt;0,(F190-K190)/L190*1000,"")</f>
        <v>10.6047181304685</v>
      </c>
      <c r="N190" s="8" t="n">
        <f aca="false">IF(AND(H190&gt;=Inputs!$B$13,C190&gt;=500),1,0)</f>
        <v>1</v>
      </c>
      <c r="O190" s="8" t="s">
        <v>754</v>
      </c>
      <c r="P190" s="16" t="n">
        <f aca="false">F190-SUMIFS(VIC_Postcode_Qtr!$E:$E,VIC_Postcode_Qtr!$A:$A,A190,VIC_Postcode_Qtr!$B:$B,EDATE(Inputs!$B$24,-3))</f>
        <v>161</v>
      </c>
      <c r="Q190" s="21" t="n">
        <f aca="false">IF(E190&gt;0,P190/E190*1000,"")</f>
        <v>4.39182738208898</v>
      </c>
      <c r="R190" s="16" t="n">
        <f aca="false">SUMIFS(VIC_Postcode_Qtr!$E:$E,VIC_Postcode_Qtr!$A:$A,A190,VIC_Postcode_Qtr!$B:$B,EDATE(Inputs!$B$24,-12))-SUMIFS(VIC_Postcode_Qtr!$E:$E,VIC_Postcode_Qtr!$A:$A,A190,VIC_Postcode_Qtr!$B:$B,EDATE(Inputs!$B$24,-15))</f>
        <v>84</v>
      </c>
      <c r="S190" s="21" t="n">
        <f aca="false">IF(L190&gt;0,R190/L190*1000,"")</f>
        <v>2.32583896334035</v>
      </c>
    </row>
    <row r="191" customFormat="false" ht="15" hidden="false" customHeight="false" outlineLevel="0" collapsed="false">
      <c r="A191" s="0" t="n">
        <v>3228</v>
      </c>
      <c r="B191" s="31" t="n">
        <v>62922</v>
      </c>
      <c r="C191" s="16" t="n">
        <v>15852</v>
      </c>
      <c r="D191" s="0" t="n">
        <v>4</v>
      </c>
      <c r="E191" s="16" t="n">
        <f aca="false">SUMIFS(VIC_Postcode_Qtr!$D:$D,VIC_Postcode_Qtr!$A:$A,A191,VIC_Postcode_Qtr!$B:$B,Inputs!$B$24)</f>
        <v>21799</v>
      </c>
      <c r="F191" s="16" t="n">
        <f aca="false">SUMIFS(VIC_Postcode_Qtr!$E:$E,VIC_Postcode_Qtr!$A:$A,A191,VIC_Postcode_Qtr!$B:$B,Inputs!$B$24)</f>
        <v>658</v>
      </c>
      <c r="G191" s="21" t="n">
        <f aca="false">IF(E191&gt;0,F191/E191*1000,"")</f>
        <v>30.184870865636</v>
      </c>
      <c r="H191" s="16" t="n">
        <f aca="false">SUMIFS(VIC_Postcode_Qtr!$G:$G,VIC_Postcode_Qtr!$A:$A,A191,VIC_Postcode_Qtr!$B:$B,Inputs!$B$24)</f>
        <v>1520</v>
      </c>
      <c r="I191" s="16" t="n">
        <f aca="false">SUMIFS(VIC_Postcode_Qtr!$H:$H,VIC_Postcode_Qtr!$A:$A,A191,VIC_Postcode_Qtr!$B:$B,Inputs!$B$24)</f>
        <v>263</v>
      </c>
      <c r="J191" s="22" t="n">
        <f aca="false">IF(H191&gt;0,I191/H191,"")</f>
        <v>0.173026315789474</v>
      </c>
      <c r="K191" s="16" t="n">
        <f aca="false">SUMIFS(VIC_Postcode_Qtr!$E:$E,VIC_Postcode_Qtr!$A:$A,A191,VIC_Postcode_Qtr!$B:$B,Inputs!$B$25)</f>
        <v>403</v>
      </c>
      <c r="L191" s="16" t="n">
        <f aca="false">SUMIFS(VIC_Postcode_Qtr!$D:$D,VIC_Postcode_Qtr!$A:$A,A191,VIC_Postcode_Qtr!$B:$B,Inputs!$B$25)</f>
        <v>21350</v>
      </c>
      <c r="M191" s="21" t="n">
        <f aca="false">IF(L191&gt;0,(F191-K191)/L191*1000,"")</f>
        <v>11.943793911007</v>
      </c>
      <c r="N191" s="8" t="n">
        <f aca="false">IF(AND(H191&gt;=Inputs!$B$13,C191&gt;=500),1,0)</f>
        <v>1</v>
      </c>
      <c r="O191" s="8" t="s">
        <v>755</v>
      </c>
      <c r="P191" s="16" t="n">
        <f aca="false">F191-SUMIFS(VIC_Postcode_Qtr!$E:$E,VIC_Postcode_Qtr!$A:$A,A191,VIC_Postcode_Qtr!$B:$B,EDATE(Inputs!$B$24,-3))</f>
        <v>119</v>
      </c>
      <c r="Q191" s="21" t="n">
        <f aca="false">IF(E191&gt;0,P191/E191*1000,"")</f>
        <v>5.45896600761503</v>
      </c>
      <c r="R191" s="16" t="n">
        <f aca="false">SUMIFS(VIC_Postcode_Qtr!$E:$E,VIC_Postcode_Qtr!$A:$A,A191,VIC_Postcode_Qtr!$B:$B,EDATE(Inputs!$B$24,-12))-SUMIFS(VIC_Postcode_Qtr!$E:$E,VIC_Postcode_Qtr!$A:$A,A191,VIC_Postcode_Qtr!$B:$B,EDATE(Inputs!$B$24,-15))</f>
        <v>38</v>
      </c>
      <c r="S191" s="21" t="n">
        <f aca="false">IF(L191&gt;0,R191/L191*1000,"")</f>
        <v>1.77985948477752</v>
      </c>
    </row>
    <row r="192" customFormat="false" ht="15" hidden="false" customHeight="false" outlineLevel="0" collapsed="false">
      <c r="A192" s="0" t="n">
        <v>3434</v>
      </c>
      <c r="B192" s="31" t="n">
        <v>63132</v>
      </c>
      <c r="C192" s="16" t="n">
        <v>3773</v>
      </c>
      <c r="D192" s="0" t="n">
        <v>4</v>
      </c>
      <c r="E192" s="16" t="n">
        <f aca="false">SUMIFS(VIC_Postcode_Qtr!$D:$D,VIC_Postcode_Qtr!$A:$A,A192,VIC_Postcode_Qtr!$B:$B,Inputs!$B$24)</f>
        <v>6337</v>
      </c>
      <c r="F192" s="16" t="n">
        <f aca="false">SUMIFS(VIC_Postcode_Qtr!$E:$E,VIC_Postcode_Qtr!$A:$A,A192,VIC_Postcode_Qtr!$B:$B,Inputs!$B$24)</f>
        <v>83</v>
      </c>
      <c r="G192" s="21" t="n">
        <f aca="false">IF(E192&gt;0,F192/E192*1000,"")</f>
        <v>13.0976802903582</v>
      </c>
      <c r="H192" s="16" t="n">
        <f aca="false">SUMIFS(VIC_Postcode_Qtr!$G:$G,VIC_Postcode_Qtr!$A:$A,A192,VIC_Postcode_Qtr!$B:$B,Inputs!$B$24)</f>
        <v>331</v>
      </c>
      <c r="I192" s="16" t="n">
        <f aca="false">SUMIFS(VIC_Postcode_Qtr!$H:$H,VIC_Postcode_Qtr!$A:$A,A192,VIC_Postcode_Qtr!$B:$B,Inputs!$B$24)</f>
        <v>39</v>
      </c>
      <c r="J192" s="22" t="n">
        <f aca="false">IF(H192&gt;0,I192/H192,"")</f>
        <v>0.117824773413897</v>
      </c>
      <c r="K192" s="16" t="n">
        <f aca="false">SUMIFS(VIC_Postcode_Qtr!$E:$E,VIC_Postcode_Qtr!$A:$A,A192,VIC_Postcode_Qtr!$B:$B,Inputs!$B$25)</f>
        <v>49</v>
      </c>
      <c r="L192" s="16" t="n">
        <f aca="false">SUMIFS(VIC_Postcode_Qtr!$D:$D,VIC_Postcode_Qtr!$A:$A,A192,VIC_Postcode_Qtr!$B:$B,Inputs!$B$25)</f>
        <v>6253</v>
      </c>
      <c r="M192" s="21" t="n">
        <f aca="false">IF(L192&gt;0,(F192-K192)/L192*1000,"")</f>
        <v>5.43739005277467</v>
      </c>
      <c r="N192" s="8" t="n">
        <f aca="false">IF(AND(H192&gt;=Inputs!$B$13,C192&gt;=500),1,0)</f>
        <v>1</v>
      </c>
      <c r="O192" s="8" t="s">
        <v>756</v>
      </c>
      <c r="P192" s="16" t="n">
        <f aca="false">F192-SUMIFS(VIC_Postcode_Qtr!$E:$E,VIC_Postcode_Qtr!$A:$A,A192,VIC_Postcode_Qtr!$B:$B,EDATE(Inputs!$B$24,-3))</f>
        <v>18</v>
      </c>
      <c r="Q192" s="21" t="n">
        <f aca="false">IF(E192&gt;0,P192/E192*1000,"")</f>
        <v>2.84046078586082</v>
      </c>
      <c r="R192" s="16" t="n">
        <f aca="false">SUMIFS(VIC_Postcode_Qtr!$E:$E,VIC_Postcode_Qtr!$A:$A,A192,VIC_Postcode_Qtr!$B:$B,EDATE(Inputs!$B$24,-12))-SUMIFS(VIC_Postcode_Qtr!$E:$E,VIC_Postcode_Qtr!$A:$A,A192,VIC_Postcode_Qtr!$B:$B,EDATE(Inputs!$B$24,-15))</f>
        <v>5</v>
      </c>
      <c r="S192" s="21" t="n">
        <f aca="false">IF(L192&gt;0,R192/L192*1000,"")</f>
        <v>0.799616184231569</v>
      </c>
    </row>
    <row r="193" customFormat="false" ht="15" hidden="false" customHeight="false" outlineLevel="0" collapsed="false">
      <c r="A193" s="0" t="n">
        <v>3809</v>
      </c>
      <c r="B193" s="31" t="n">
        <v>63206</v>
      </c>
      <c r="C193" s="16" t="n">
        <v>15677</v>
      </c>
      <c r="D193" s="0" t="n">
        <v>4</v>
      </c>
      <c r="E193" s="16" t="n">
        <f aca="false">SUMIFS(VIC_Postcode_Qtr!$D:$D,VIC_Postcode_Qtr!$A:$A,A193,VIC_Postcode_Qtr!$B:$B,Inputs!$B$24)</f>
        <v>20346</v>
      </c>
      <c r="F193" s="16" t="n">
        <f aca="false">SUMIFS(VIC_Postcode_Qtr!$E:$E,VIC_Postcode_Qtr!$A:$A,A193,VIC_Postcode_Qtr!$B:$B,Inputs!$B$24)</f>
        <v>664</v>
      </c>
      <c r="G193" s="21" t="n">
        <f aca="false">IF(E193&gt;0,F193/E193*1000,"")</f>
        <v>32.635407451096</v>
      </c>
      <c r="H193" s="16" t="n">
        <f aca="false">SUMIFS(VIC_Postcode_Qtr!$G:$G,VIC_Postcode_Qtr!$A:$A,A193,VIC_Postcode_Qtr!$B:$B,Inputs!$B$24)</f>
        <v>1909</v>
      </c>
      <c r="I193" s="16" t="n">
        <f aca="false">SUMIFS(VIC_Postcode_Qtr!$H:$H,VIC_Postcode_Qtr!$A:$A,A193,VIC_Postcode_Qtr!$B:$B,Inputs!$B$24)</f>
        <v>344</v>
      </c>
      <c r="J193" s="22" t="n">
        <f aca="false">IF(H193&gt;0,I193/H193,"")</f>
        <v>0.180199057097957</v>
      </c>
      <c r="K193" s="16" t="n">
        <f aca="false">SUMIFS(VIC_Postcode_Qtr!$E:$E,VIC_Postcode_Qtr!$A:$A,A193,VIC_Postcode_Qtr!$B:$B,Inputs!$B$25)</f>
        <v>339</v>
      </c>
      <c r="L193" s="16" t="n">
        <f aca="false">SUMIFS(VIC_Postcode_Qtr!$D:$D,VIC_Postcode_Qtr!$A:$A,A193,VIC_Postcode_Qtr!$B:$B,Inputs!$B$25)</f>
        <v>18453</v>
      </c>
      <c r="M193" s="21" t="n">
        <f aca="false">IF(L193&gt;0,(F193-K193)/L193*1000,"")</f>
        <v>17.6123123611337</v>
      </c>
      <c r="N193" s="8" t="n">
        <f aca="false">IF(AND(H193&gt;=Inputs!$B$13,C193&gt;=500),1,0)</f>
        <v>1</v>
      </c>
      <c r="O193" s="8" t="s">
        <v>757</v>
      </c>
      <c r="P193" s="16" t="n">
        <f aca="false">F193-SUMIFS(VIC_Postcode_Qtr!$E:$E,VIC_Postcode_Qtr!$A:$A,A193,VIC_Postcode_Qtr!$B:$B,EDATE(Inputs!$B$24,-3))</f>
        <v>159</v>
      </c>
      <c r="Q193" s="21" t="n">
        <f aca="false">IF(E193&gt;0,P193/E193*1000,"")</f>
        <v>7.81480389265703</v>
      </c>
      <c r="R193" s="16" t="n">
        <f aca="false">SUMIFS(VIC_Postcode_Qtr!$E:$E,VIC_Postcode_Qtr!$A:$A,A193,VIC_Postcode_Qtr!$B:$B,EDATE(Inputs!$B$24,-12))-SUMIFS(VIC_Postcode_Qtr!$E:$E,VIC_Postcode_Qtr!$A:$A,A193,VIC_Postcode_Qtr!$B:$B,EDATE(Inputs!$B$24,-15))</f>
        <v>45</v>
      </c>
      <c r="S193" s="21" t="n">
        <f aca="false">IF(L193&gt;0,R193/L193*1000,"")</f>
        <v>2.43862786538774</v>
      </c>
    </row>
    <row r="194" customFormat="false" ht="15" hidden="false" customHeight="false" outlineLevel="0" collapsed="false">
      <c r="A194" s="0" t="n">
        <v>3160</v>
      </c>
      <c r="B194" s="31" t="n">
        <v>63277</v>
      </c>
      <c r="C194" s="16" t="n">
        <v>5737</v>
      </c>
      <c r="D194" s="0" t="n">
        <v>4</v>
      </c>
      <c r="E194" s="16" t="n">
        <f aca="false">SUMIFS(VIC_Postcode_Qtr!$D:$D,VIC_Postcode_Qtr!$A:$A,A194,VIC_Postcode_Qtr!$B:$B,Inputs!$B$24)</f>
        <v>7344</v>
      </c>
      <c r="F194" s="16" t="n">
        <f aca="false">SUMIFS(VIC_Postcode_Qtr!$E:$E,VIC_Postcode_Qtr!$A:$A,A194,VIC_Postcode_Qtr!$B:$B,Inputs!$B$24)</f>
        <v>210</v>
      </c>
      <c r="G194" s="21" t="n">
        <f aca="false">IF(E194&gt;0,F194/E194*1000,"")</f>
        <v>28.5947712418301</v>
      </c>
      <c r="H194" s="16" t="n">
        <f aca="false">SUMIFS(VIC_Postcode_Qtr!$G:$G,VIC_Postcode_Qtr!$A:$A,A194,VIC_Postcode_Qtr!$B:$B,Inputs!$B$24)</f>
        <v>412</v>
      </c>
      <c r="I194" s="16" t="n">
        <f aca="false">SUMIFS(VIC_Postcode_Qtr!$H:$H,VIC_Postcode_Qtr!$A:$A,A194,VIC_Postcode_Qtr!$B:$B,Inputs!$B$24)</f>
        <v>85</v>
      </c>
      <c r="J194" s="22" t="n">
        <f aca="false">IF(H194&gt;0,I194/H194,"")</f>
        <v>0.20631067961165</v>
      </c>
      <c r="K194" s="16" t="n">
        <f aca="false">SUMIFS(VIC_Postcode_Qtr!$E:$E,VIC_Postcode_Qtr!$A:$A,A194,VIC_Postcode_Qtr!$B:$B,Inputs!$B$25)</f>
        <v>125</v>
      </c>
      <c r="L194" s="16" t="n">
        <f aca="false">SUMIFS(VIC_Postcode_Qtr!$D:$D,VIC_Postcode_Qtr!$A:$A,A194,VIC_Postcode_Qtr!$B:$B,Inputs!$B$25)</f>
        <v>7294</v>
      </c>
      <c r="M194" s="21" t="n">
        <f aca="false">IF(L194&gt;0,(F194-K194)/L194*1000,"")</f>
        <v>11.6534137647381</v>
      </c>
      <c r="N194" s="8" t="n">
        <f aca="false">IF(AND(H194&gt;=Inputs!$B$13,C194&gt;=500),1,0)</f>
        <v>1</v>
      </c>
      <c r="O194" s="8" t="s">
        <v>758</v>
      </c>
      <c r="P194" s="16" t="n">
        <f aca="false">F194-SUMIFS(VIC_Postcode_Qtr!$E:$E,VIC_Postcode_Qtr!$A:$A,A194,VIC_Postcode_Qtr!$B:$B,EDATE(Inputs!$B$24,-3))</f>
        <v>33</v>
      </c>
      <c r="Q194" s="21" t="n">
        <f aca="false">IF(E194&gt;0,P194/E194*1000,"")</f>
        <v>4.49346405228758</v>
      </c>
      <c r="R194" s="16" t="n">
        <f aca="false">SUMIFS(VIC_Postcode_Qtr!$E:$E,VIC_Postcode_Qtr!$A:$A,A194,VIC_Postcode_Qtr!$B:$B,EDATE(Inputs!$B$24,-12))-SUMIFS(VIC_Postcode_Qtr!$E:$E,VIC_Postcode_Qtr!$A:$A,A194,VIC_Postcode_Qtr!$B:$B,EDATE(Inputs!$B$24,-15))</f>
        <v>13</v>
      </c>
      <c r="S194" s="21" t="n">
        <f aca="false">IF(L194&gt;0,R194/L194*1000,"")</f>
        <v>1.7822868110776</v>
      </c>
    </row>
    <row r="195" customFormat="false" ht="15" hidden="false" customHeight="false" outlineLevel="0" collapsed="false">
      <c r="A195" s="0" t="n">
        <v>3217</v>
      </c>
      <c r="B195" s="31" t="n">
        <v>63311</v>
      </c>
      <c r="C195" s="16" t="n">
        <v>19534</v>
      </c>
      <c r="D195" s="0" t="n">
        <v>4</v>
      </c>
      <c r="E195" s="16" t="n">
        <f aca="false">SUMIFS(VIC_Postcode_Qtr!$D:$D,VIC_Postcode_Qtr!$A:$A,A195,VIC_Postcode_Qtr!$B:$B,Inputs!$B$24)</f>
        <v>25327</v>
      </c>
      <c r="F195" s="16" t="n">
        <f aca="false">SUMIFS(VIC_Postcode_Qtr!$E:$E,VIC_Postcode_Qtr!$A:$A,A195,VIC_Postcode_Qtr!$B:$B,Inputs!$B$24)</f>
        <v>581</v>
      </c>
      <c r="G195" s="21" t="n">
        <f aca="false">IF(E195&gt;0,F195/E195*1000,"")</f>
        <v>22.939945512694</v>
      </c>
      <c r="H195" s="16" t="n">
        <f aca="false">SUMIFS(VIC_Postcode_Qtr!$G:$G,VIC_Postcode_Qtr!$A:$A,A195,VIC_Postcode_Qtr!$B:$B,Inputs!$B$24)</f>
        <v>2071</v>
      </c>
      <c r="I195" s="16" t="n">
        <f aca="false">SUMIFS(VIC_Postcode_Qtr!$H:$H,VIC_Postcode_Qtr!$A:$A,A195,VIC_Postcode_Qtr!$B:$B,Inputs!$B$24)</f>
        <v>294</v>
      </c>
      <c r="J195" s="22" t="n">
        <f aca="false">IF(H195&gt;0,I195/H195,"")</f>
        <v>0.141960405601159</v>
      </c>
      <c r="K195" s="16" t="n">
        <f aca="false">SUMIFS(VIC_Postcode_Qtr!$E:$E,VIC_Postcode_Qtr!$A:$A,A195,VIC_Postcode_Qtr!$B:$B,Inputs!$B$25)</f>
        <v>299</v>
      </c>
      <c r="L195" s="16" t="n">
        <f aca="false">SUMIFS(VIC_Postcode_Qtr!$D:$D,VIC_Postcode_Qtr!$A:$A,A195,VIC_Postcode_Qtr!$B:$B,Inputs!$B$25)</f>
        <v>22969</v>
      </c>
      <c r="M195" s="21" t="n">
        <f aca="false">IF(L195&gt;0,(F195-K195)/L195*1000,"")</f>
        <v>12.2774173886543</v>
      </c>
      <c r="N195" s="8" t="n">
        <f aca="false">IF(AND(H195&gt;=Inputs!$B$13,C195&gt;=500),1,0)</f>
        <v>1</v>
      </c>
      <c r="O195" s="8" t="s">
        <v>759</v>
      </c>
      <c r="P195" s="16" t="n">
        <f aca="false">F195-SUMIFS(VIC_Postcode_Qtr!$E:$E,VIC_Postcode_Qtr!$A:$A,A195,VIC_Postcode_Qtr!$B:$B,EDATE(Inputs!$B$24,-3))</f>
        <v>104</v>
      </c>
      <c r="Q195" s="21" t="n">
        <f aca="false">IF(E195&gt;0,P195/E195*1000,"")</f>
        <v>4.10628973032732</v>
      </c>
      <c r="R195" s="16" t="n">
        <f aca="false">SUMIFS(VIC_Postcode_Qtr!$E:$E,VIC_Postcode_Qtr!$A:$A,A195,VIC_Postcode_Qtr!$B:$B,EDATE(Inputs!$B$24,-12))-SUMIFS(VIC_Postcode_Qtr!$E:$E,VIC_Postcode_Qtr!$A:$A,A195,VIC_Postcode_Qtr!$B:$B,EDATE(Inputs!$B$24,-15))</f>
        <v>45</v>
      </c>
      <c r="S195" s="21" t="n">
        <f aca="false">IF(L195&gt;0,R195/L195*1000,"")</f>
        <v>1.95916234925334</v>
      </c>
    </row>
    <row r="196" customFormat="false" ht="15" hidden="false" customHeight="false" outlineLevel="0" collapsed="false">
      <c r="A196" s="0" t="n">
        <v>3807</v>
      </c>
      <c r="B196" s="31" t="n">
        <v>63356</v>
      </c>
      <c r="C196" s="16" t="n">
        <v>5116</v>
      </c>
      <c r="D196" s="0" t="n">
        <v>4</v>
      </c>
      <c r="E196" s="16" t="n">
        <f aca="false">SUMIFS(VIC_Postcode_Qtr!$D:$D,VIC_Postcode_Qtr!$A:$A,A196,VIC_Postcode_Qtr!$B:$B,Inputs!$B$24)</f>
        <v>6627</v>
      </c>
      <c r="F196" s="16" t="n">
        <f aca="false">SUMIFS(VIC_Postcode_Qtr!$E:$E,VIC_Postcode_Qtr!$A:$A,A196,VIC_Postcode_Qtr!$B:$B,Inputs!$B$24)</f>
        <v>146</v>
      </c>
      <c r="G196" s="21" t="n">
        <f aca="false">IF(E196&gt;0,F196/E196*1000,"")</f>
        <v>22.0310849554851</v>
      </c>
      <c r="H196" s="16" t="n">
        <f aca="false">SUMIFS(VIC_Postcode_Qtr!$G:$G,VIC_Postcode_Qtr!$A:$A,A196,VIC_Postcode_Qtr!$B:$B,Inputs!$B$24)</f>
        <v>464</v>
      </c>
      <c r="I196" s="16" t="n">
        <f aca="false">SUMIFS(VIC_Postcode_Qtr!$H:$H,VIC_Postcode_Qtr!$A:$A,A196,VIC_Postcode_Qtr!$B:$B,Inputs!$B$24)</f>
        <v>67</v>
      </c>
      <c r="J196" s="22" t="n">
        <f aca="false">IF(H196&gt;0,I196/H196,"")</f>
        <v>0.144396551724138</v>
      </c>
      <c r="K196" s="16" t="n">
        <f aca="false">SUMIFS(VIC_Postcode_Qtr!$E:$E,VIC_Postcode_Qtr!$A:$A,A196,VIC_Postcode_Qtr!$B:$B,Inputs!$B$25)</f>
        <v>88</v>
      </c>
      <c r="L196" s="16" t="n">
        <f aca="false">SUMIFS(VIC_Postcode_Qtr!$D:$D,VIC_Postcode_Qtr!$A:$A,A196,VIC_Postcode_Qtr!$B:$B,Inputs!$B$25)</f>
        <v>6578</v>
      </c>
      <c r="M196" s="21" t="n">
        <f aca="false">IF(L196&gt;0,(F196-K196)/L196*1000,"")</f>
        <v>8.8172696868349</v>
      </c>
      <c r="N196" s="8" t="n">
        <f aca="false">IF(AND(H196&gt;=Inputs!$B$13,C196&gt;=500),1,0)</f>
        <v>1</v>
      </c>
      <c r="O196" s="8" t="s">
        <v>760</v>
      </c>
      <c r="P196" s="16" t="n">
        <f aca="false">F196-SUMIFS(VIC_Postcode_Qtr!$E:$E,VIC_Postcode_Qtr!$A:$A,A196,VIC_Postcode_Qtr!$B:$B,EDATE(Inputs!$B$24,-3))</f>
        <v>28</v>
      </c>
      <c r="Q196" s="21" t="n">
        <f aca="false">IF(E196&gt;0,P196/E196*1000,"")</f>
        <v>4.225139580504</v>
      </c>
      <c r="R196" s="16" t="n">
        <f aca="false">SUMIFS(VIC_Postcode_Qtr!$E:$E,VIC_Postcode_Qtr!$A:$A,A196,VIC_Postcode_Qtr!$B:$B,EDATE(Inputs!$B$24,-12))-SUMIFS(VIC_Postcode_Qtr!$E:$E,VIC_Postcode_Qtr!$A:$A,A196,VIC_Postcode_Qtr!$B:$B,EDATE(Inputs!$B$24,-15))</f>
        <v>14</v>
      </c>
      <c r="S196" s="21" t="n">
        <f aca="false">IF(L196&gt;0,R196/L196*1000,"")</f>
        <v>2.12830647613256</v>
      </c>
    </row>
    <row r="197" customFormat="false" ht="15" hidden="false" customHeight="false" outlineLevel="0" collapsed="false">
      <c r="A197" s="0" t="n">
        <v>3135</v>
      </c>
      <c r="B197" s="31" t="n">
        <v>63396</v>
      </c>
      <c r="C197" s="16" t="n">
        <v>13038</v>
      </c>
      <c r="D197" s="0" t="n">
        <v>4</v>
      </c>
      <c r="E197" s="16" t="n">
        <f aca="false">SUMIFS(VIC_Postcode_Qtr!$D:$D,VIC_Postcode_Qtr!$A:$A,A197,VIC_Postcode_Qtr!$B:$B,Inputs!$B$24)</f>
        <v>14586</v>
      </c>
      <c r="F197" s="16" t="n">
        <f aca="false">SUMIFS(VIC_Postcode_Qtr!$E:$E,VIC_Postcode_Qtr!$A:$A,A197,VIC_Postcode_Qtr!$B:$B,Inputs!$B$24)</f>
        <v>508</v>
      </c>
      <c r="G197" s="21" t="n">
        <f aca="false">IF(E197&gt;0,F197/E197*1000,"")</f>
        <v>34.8279171808584</v>
      </c>
      <c r="H197" s="16" t="n">
        <f aca="false">SUMIFS(VIC_Postcode_Qtr!$G:$G,VIC_Postcode_Qtr!$A:$A,A197,VIC_Postcode_Qtr!$B:$B,Inputs!$B$24)</f>
        <v>957</v>
      </c>
      <c r="I197" s="16" t="n">
        <f aca="false">SUMIFS(VIC_Postcode_Qtr!$H:$H,VIC_Postcode_Qtr!$A:$A,A197,VIC_Postcode_Qtr!$B:$B,Inputs!$B$24)</f>
        <v>244</v>
      </c>
      <c r="J197" s="22" t="n">
        <f aca="false">IF(H197&gt;0,I197/H197,"")</f>
        <v>0.254963427377221</v>
      </c>
      <c r="K197" s="16" t="n">
        <f aca="false">SUMIFS(VIC_Postcode_Qtr!$E:$E,VIC_Postcode_Qtr!$A:$A,A197,VIC_Postcode_Qtr!$B:$B,Inputs!$B$25)</f>
        <v>282</v>
      </c>
      <c r="L197" s="16" t="n">
        <f aca="false">SUMIFS(VIC_Postcode_Qtr!$D:$D,VIC_Postcode_Qtr!$A:$A,A197,VIC_Postcode_Qtr!$B:$B,Inputs!$B$25)</f>
        <v>14385</v>
      </c>
      <c r="M197" s="21" t="n">
        <f aca="false">IF(L197&gt;0,(F197-K197)/L197*1000,"")</f>
        <v>15.7108098713938</v>
      </c>
      <c r="N197" s="8" t="n">
        <f aca="false">IF(AND(H197&gt;=Inputs!$B$13,C197&gt;=500),1,0)</f>
        <v>1</v>
      </c>
      <c r="O197" s="8" t="s">
        <v>761</v>
      </c>
      <c r="P197" s="16" t="n">
        <f aca="false">F197-SUMIFS(VIC_Postcode_Qtr!$E:$E,VIC_Postcode_Qtr!$A:$A,A197,VIC_Postcode_Qtr!$B:$B,EDATE(Inputs!$B$24,-3))</f>
        <v>98</v>
      </c>
      <c r="Q197" s="21" t="n">
        <f aca="false">IF(E197&gt;0,P197/E197*1000,"")</f>
        <v>6.71877142465378</v>
      </c>
      <c r="R197" s="16" t="n">
        <f aca="false">SUMIFS(VIC_Postcode_Qtr!$E:$E,VIC_Postcode_Qtr!$A:$A,A197,VIC_Postcode_Qtr!$B:$B,EDATE(Inputs!$B$24,-12))-SUMIFS(VIC_Postcode_Qtr!$E:$E,VIC_Postcode_Qtr!$A:$A,A197,VIC_Postcode_Qtr!$B:$B,EDATE(Inputs!$B$24,-15))</f>
        <v>39</v>
      </c>
      <c r="S197" s="21" t="n">
        <f aca="false">IF(L197&gt;0,R197/L197*1000,"")</f>
        <v>2.711157455683</v>
      </c>
    </row>
    <row r="198" customFormat="false" ht="15" hidden="false" customHeight="false" outlineLevel="0" collapsed="false">
      <c r="A198" s="0" t="n">
        <v>3132</v>
      </c>
      <c r="B198" s="31" t="n">
        <v>63399</v>
      </c>
      <c r="C198" s="16" t="n">
        <v>11198</v>
      </c>
      <c r="D198" s="0" t="n">
        <v>4</v>
      </c>
      <c r="E198" s="16" t="n">
        <f aca="false">SUMIFS(VIC_Postcode_Qtr!$D:$D,VIC_Postcode_Qtr!$A:$A,A198,VIC_Postcode_Qtr!$B:$B,Inputs!$B$24)</f>
        <v>13054</v>
      </c>
      <c r="F198" s="16" t="n">
        <f aca="false">SUMIFS(VIC_Postcode_Qtr!$E:$E,VIC_Postcode_Qtr!$A:$A,A198,VIC_Postcode_Qtr!$B:$B,Inputs!$B$24)</f>
        <v>496</v>
      </c>
      <c r="G198" s="21" t="n">
        <f aca="false">IF(E198&gt;0,F198/E198*1000,"")</f>
        <v>37.9960165466524</v>
      </c>
      <c r="H198" s="16" t="n">
        <f aca="false">SUMIFS(VIC_Postcode_Qtr!$G:$G,VIC_Postcode_Qtr!$A:$A,A198,VIC_Postcode_Qtr!$B:$B,Inputs!$B$24)</f>
        <v>1049</v>
      </c>
      <c r="I198" s="16" t="n">
        <f aca="false">SUMIFS(VIC_Postcode_Qtr!$H:$H,VIC_Postcode_Qtr!$A:$A,A198,VIC_Postcode_Qtr!$B:$B,Inputs!$B$24)</f>
        <v>253</v>
      </c>
      <c r="J198" s="22" t="n">
        <f aca="false">IF(H198&gt;0,I198/H198,"")</f>
        <v>0.241182078169685</v>
      </c>
      <c r="K198" s="16" t="n">
        <f aca="false">SUMIFS(VIC_Postcode_Qtr!$E:$E,VIC_Postcode_Qtr!$A:$A,A198,VIC_Postcode_Qtr!$B:$B,Inputs!$B$25)</f>
        <v>286</v>
      </c>
      <c r="L198" s="16" t="n">
        <f aca="false">SUMIFS(VIC_Postcode_Qtr!$D:$D,VIC_Postcode_Qtr!$A:$A,A198,VIC_Postcode_Qtr!$B:$B,Inputs!$B$25)</f>
        <v>12849</v>
      </c>
      <c r="M198" s="21" t="n">
        <f aca="false">IF(L198&gt;0,(F198-K198)/L198*1000,"")</f>
        <v>16.3436843334112</v>
      </c>
      <c r="N198" s="8" t="n">
        <f aca="false">IF(AND(H198&gt;=Inputs!$B$13,C198&gt;=500),1,0)</f>
        <v>1</v>
      </c>
      <c r="O198" s="8" t="s">
        <v>762</v>
      </c>
      <c r="P198" s="16" t="n">
        <f aca="false">F198-SUMIFS(VIC_Postcode_Qtr!$E:$E,VIC_Postcode_Qtr!$A:$A,A198,VIC_Postcode_Qtr!$B:$B,EDATE(Inputs!$B$24,-3))</f>
        <v>75</v>
      </c>
      <c r="Q198" s="21" t="n">
        <f aca="false">IF(E198&gt;0,P198/E198*1000,"")</f>
        <v>5.74536540523977</v>
      </c>
      <c r="R198" s="16" t="n">
        <f aca="false">SUMIFS(VIC_Postcode_Qtr!$E:$E,VIC_Postcode_Qtr!$A:$A,A198,VIC_Postcode_Qtr!$B:$B,EDATE(Inputs!$B$24,-12))-SUMIFS(VIC_Postcode_Qtr!$E:$E,VIC_Postcode_Qtr!$A:$A,A198,VIC_Postcode_Qtr!$B:$B,EDATE(Inputs!$B$24,-15))</f>
        <v>32</v>
      </c>
      <c r="S198" s="21" t="n">
        <f aca="false">IF(L198&gt;0,R198/L198*1000,"")</f>
        <v>2.49046618413884</v>
      </c>
    </row>
    <row r="199" customFormat="false" ht="15" hidden="false" customHeight="false" outlineLevel="0" collapsed="false">
      <c r="A199" s="0" t="n">
        <v>3182</v>
      </c>
      <c r="B199" s="31" t="n">
        <v>63512</v>
      </c>
      <c r="C199" s="16" t="n">
        <v>18350</v>
      </c>
      <c r="D199" s="0" t="n">
        <v>4</v>
      </c>
      <c r="E199" s="16" t="n">
        <f aca="false">SUMIFS(VIC_Postcode_Qtr!$D:$D,VIC_Postcode_Qtr!$A:$A,A199,VIC_Postcode_Qtr!$B:$B,Inputs!$B$24)</f>
        <v>13513</v>
      </c>
      <c r="F199" s="16" t="n">
        <f aca="false">SUMIFS(VIC_Postcode_Qtr!$E:$E,VIC_Postcode_Qtr!$A:$A,A199,VIC_Postcode_Qtr!$B:$B,Inputs!$B$24)</f>
        <v>407</v>
      </c>
      <c r="G199" s="21" t="n">
        <f aca="false">IF(E199&gt;0,F199/E199*1000,"")</f>
        <v>30.119144527492</v>
      </c>
      <c r="H199" s="16" t="n">
        <f aca="false">SUMIFS(VIC_Postcode_Qtr!$G:$G,VIC_Postcode_Qtr!$A:$A,A199,VIC_Postcode_Qtr!$B:$B,Inputs!$B$24)</f>
        <v>759</v>
      </c>
      <c r="I199" s="16" t="n">
        <f aca="false">SUMIFS(VIC_Postcode_Qtr!$H:$H,VIC_Postcode_Qtr!$A:$A,A199,VIC_Postcode_Qtr!$B:$B,Inputs!$B$24)</f>
        <v>130</v>
      </c>
      <c r="J199" s="22" t="n">
        <f aca="false">IF(H199&gt;0,I199/H199,"")</f>
        <v>0.171277997364954</v>
      </c>
      <c r="K199" s="16" t="n">
        <f aca="false">SUMIFS(VIC_Postcode_Qtr!$E:$E,VIC_Postcode_Qtr!$A:$A,A199,VIC_Postcode_Qtr!$B:$B,Inputs!$B$25)</f>
        <v>269</v>
      </c>
      <c r="L199" s="16" t="n">
        <f aca="false">SUMIFS(VIC_Postcode_Qtr!$D:$D,VIC_Postcode_Qtr!$A:$A,A199,VIC_Postcode_Qtr!$B:$B,Inputs!$B$25)</f>
        <v>13533</v>
      </c>
      <c r="M199" s="21" t="n">
        <f aca="false">IF(L199&gt;0,(F199-K199)/L199*1000,"")</f>
        <v>10.1972954998892</v>
      </c>
      <c r="N199" s="8" t="n">
        <f aca="false">IF(AND(H199&gt;=Inputs!$B$13,C199&gt;=500),1,0)</f>
        <v>1</v>
      </c>
      <c r="O199" s="8" t="s">
        <v>763</v>
      </c>
      <c r="P199" s="16" t="n">
        <f aca="false">F199-SUMIFS(VIC_Postcode_Qtr!$E:$E,VIC_Postcode_Qtr!$A:$A,A199,VIC_Postcode_Qtr!$B:$B,EDATE(Inputs!$B$24,-3))</f>
        <v>55</v>
      </c>
      <c r="Q199" s="21" t="n">
        <f aca="false">IF(E199&gt;0,P199/E199*1000,"")</f>
        <v>4.0701546658773</v>
      </c>
      <c r="R199" s="16" t="n">
        <f aca="false">SUMIFS(VIC_Postcode_Qtr!$E:$E,VIC_Postcode_Qtr!$A:$A,A199,VIC_Postcode_Qtr!$B:$B,EDATE(Inputs!$B$24,-12))-SUMIFS(VIC_Postcode_Qtr!$E:$E,VIC_Postcode_Qtr!$A:$A,A199,VIC_Postcode_Qtr!$B:$B,EDATE(Inputs!$B$24,-15))</f>
        <v>14</v>
      </c>
      <c r="S199" s="21" t="n">
        <f aca="false">IF(L199&gt;0,R199/L199*1000,"")</f>
        <v>1.03450823911919</v>
      </c>
    </row>
    <row r="200" customFormat="false" ht="15" hidden="false" customHeight="false" outlineLevel="0" collapsed="false">
      <c r="A200" s="0" t="n">
        <v>3072</v>
      </c>
      <c r="B200" s="31" t="n">
        <v>63685</v>
      </c>
      <c r="C200" s="16" t="n">
        <v>22926</v>
      </c>
      <c r="D200" s="0" t="n">
        <v>4</v>
      </c>
      <c r="E200" s="16" t="n">
        <f aca="false">SUMIFS(VIC_Postcode_Qtr!$D:$D,VIC_Postcode_Qtr!$A:$A,A200,VIC_Postcode_Qtr!$B:$B,Inputs!$B$24)</f>
        <v>26289</v>
      </c>
      <c r="F200" s="16" t="n">
        <f aca="false">SUMIFS(VIC_Postcode_Qtr!$E:$E,VIC_Postcode_Qtr!$A:$A,A200,VIC_Postcode_Qtr!$B:$B,Inputs!$B$24)</f>
        <v>678</v>
      </c>
      <c r="G200" s="21" t="n">
        <f aca="false">IF(E200&gt;0,F200/E200*1000,"")</f>
        <v>25.7902544790597</v>
      </c>
      <c r="H200" s="16" t="n">
        <f aca="false">SUMIFS(VIC_Postcode_Qtr!$G:$G,VIC_Postcode_Qtr!$A:$A,A200,VIC_Postcode_Qtr!$B:$B,Inputs!$B$24)</f>
        <v>2179</v>
      </c>
      <c r="I200" s="16" t="n">
        <f aca="false">SUMIFS(VIC_Postcode_Qtr!$H:$H,VIC_Postcode_Qtr!$A:$A,A200,VIC_Postcode_Qtr!$B:$B,Inputs!$B$24)</f>
        <v>304</v>
      </c>
      <c r="J200" s="22" t="n">
        <f aca="false">IF(H200&gt;0,I200/H200,"")</f>
        <v>0.13951353832033</v>
      </c>
      <c r="K200" s="16" t="n">
        <f aca="false">SUMIFS(VIC_Postcode_Qtr!$E:$E,VIC_Postcode_Qtr!$A:$A,A200,VIC_Postcode_Qtr!$B:$B,Inputs!$B$25)</f>
        <v>409</v>
      </c>
      <c r="L200" s="16" t="n">
        <f aca="false">SUMIFS(VIC_Postcode_Qtr!$D:$D,VIC_Postcode_Qtr!$A:$A,A200,VIC_Postcode_Qtr!$B:$B,Inputs!$B$25)</f>
        <v>27208</v>
      </c>
      <c r="M200" s="21" t="n">
        <f aca="false">IF(L200&gt;0,(F200-K200)/L200*1000,"")</f>
        <v>9.88679800058806</v>
      </c>
      <c r="N200" s="8" t="n">
        <f aca="false">IF(AND(H200&gt;=Inputs!$B$13,C200&gt;=500),1,0)</f>
        <v>1</v>
      </c>
      <c r="O200" s="8" t="s">
        <v>764</v>
      </c>
      <c r="P200" s="16" t="n">
        <f aca="false">F200-SUMIFS(VIC_Postcode_Qtr!$E:$E,VIC_Postcode_Qtr!$A:$A,A200,VIC_Postcode_Qtr!$B:$B,EDATE(Inputs!$B$24,-3))</f>
        <v>117</v>
      </c>
      <c r="Q200" s="21" t="n">
        <f aca="false">IF(E200&gt;0,P200/E200*1000,"")</f>
        <v>4.45053064019172</v>
      </c>
      <c r="R200" s="16" t="n">
        <f aca="false">SUMIFS(VIC_Postcode_Qtr!$E:$E,VIC_Postcode_Qtr!$A:$A,A200,VIC_Postcode_Qtr!$B:$B,EDATE(Inputs!$B$24,-12))-SUMIFS(VIC_Postcode_Qtr!$E:$E,VIC_Postcode_Qtr!$A:$A,A200,VIC_Postcode_Qtr!$B:$B,EDATE(Inputs!$B$24,-15))</f>
        <v>34</v>
      </c>
      <c r="S200" s="21" t="n">
        <f aca="false">IF(L200&gt;0,R200/L200*1000,"")</f>
        <v>1.24963246104087</v>
      </c>
    </row>
    <row r="201" customFormat="false" ht="15" hidden="false" customHeight="false" outlineLevel="0" collapsed="false">
      <c r="A201" s="0" t="n">
        <v>3429</v>
      </c>
      <c r="B201" s="31" t="n">
        <v>64146</v>
      </c>
      <c r="C201" s="16" t="n">
        <v>25625</v>
      </c>
      <c r="D201" s="0" t="n">
        <v>4</v>
      </c>
      <c r="E201" s="16" t="n">
        <f aca="false">SUMIFS(VIC_Postcode_Qtr!$D:$D,VIC_Postcode_Qtr!$A:$A,A201,VIC_Postcode_Qtr!$B:$B,Inputs!$B$24)</f>
        <v>35754</v>
      </c>
      <c r="F201" s="16" t="n">
        <f aca="false">SUMIFS(VIC_Postcode_Qtr!$E:$E,VIC_Postcode_Qtr!$A:$A,A201,VIC_Postcode_Qtr!$B:$B,Inputs!$B$24)</f>
        <v>708</v>
      </c>
      <c r="G201" s="21" t="n">
        <f aca="false">IF(E201&gt;0,F201/E201*1000,"")</f>
        <v>19.8019801980198</v>
      </c>
      <c r="H201" s="16" t="n">
        <f aca="false">SUMIFS(VIC_Postcode_Qtr!$G:$G,VIC_Postcode_Qtr!$A:$A,A201,VIC_Postcode_Qtr!$B:$B,Inputs!$B$24)</f>
        <v>2596</v>
      </c>
      <c r="I201" s="16" t="n">
        <f aca="false">SUMIFS(VIC_Postcode_Qtr!$H:$H,VIC_Postcode_Qtr!$A:$A,A201,VIC_Postcode_Qtr!$B:$B,Inputs!$B$24)</f>
        <v>371</v>
      </c>
      <c r="J201" s="22" t="n">
        <f aca="false">IF(H201&gt;0,I201/H201,"")</f>
        <v>0.14291217257319</v>
      </c>
      <c r="K201" s="16" t="n">
        <f aca="false">SUMIFS(VIC_Postcode_Qtr!$E:$E,VIC_Postcode_Qtr!$A:$A,A201,VIC_Postcode_Qtr!$B:$B,Inputs!$B$25)</f>
        <v>365</v>
      </c>
      <c r="L201" s="16" t="n">
        <f aca="false">SUMIFS(VIC_Postcode_Qtr!$D:$D,VIC_Postcode_Qtr!$A:$A,A201,VIC_Postcode_Qtr!$B:$B,Inputs!$B$25)</f>
        <v>34047</v>
      </c>
      <c r="M201" s="21" t="n">
        <f aca="false">IF(L201&gt;0,(F201-K201)/L201*1000,"")</f>
        <v>10.0743090433812</v>
      </c>
      <c r="N201" s="8" t="n">
        <f aca="false">IF(AND(H201&gt;=Inputs!$B$13,C201&gt;=500),1,0)</f>
        <v>1</v>
      </c>
      <c r="O201" s="8" t="s">
        <v>765</v>
      </c>
      <c r="P201" s="16" t="n">
        <f aca="false">F201-SUMIFS(VIC_Postcode_Qtr!$E:$E,VIC_Postcode_Qtr!$A:$A,A201,VIC_Postcode_Qtr!$B:$B,EDATE(Inputs!$B$24,-3))</f>
        <v>136</v>
      </c>
      <c r="Q201" s="21" t="n">
        <f aca="false">IF(E201&gt;0,P201/E201*1000,"")</f>
        <v>3.80377020752923</v>
      </c>
      <c r="R201" s="16" t="n">
        <f aca="false">SUMIFS(VIC_Postcode_Qtr!$E:$E,VIC_Postcode_Qtr!$A:$A,A201,VIC_Postcode_Qtr!$B:$B,EDATE(Inputs!$B$24,-12))-SUMIFS(VIC_Postcode_Qtr!$E:$E,VIC_Postcode_Qtr!$A:$A,A201,VIC_Postcode_Qtr!$B:$B,EDATE(Inputs!$B$24,-15))</f>
        <v>51</v>
      </c>
      <c r="S201" s="21" t="n">
        <f aca="false">IF(L201&gt;0,R201/L201*1000,"")</f>
        <v>1.49792933298088</v>
      </c>
    </row>
    <row r="202" customFormat="false" ht="15" hidden="false" customHeight="false" outlineLevel="0" collapsed="false">
      <c r="A202" s="0" t="n">
        <v>3032</v>
      </c>
      <c r="B202" s="31" t="n">
        <v>64530</v>
      </c>
      <c r="C202" s="16" t="n">
        <v>21119</v>
      </c>
      <c r="D202" s="0" t="n">
        <v>4</v>
      </c>
      <c r="E202" s="16" t="n">
        <f aca="false">SUMIFS(VIC_Postcode_Qtr!$D:$D,VIC_Postcode_Qtr!$A:$A,A202,VIC_Postcode_Qtr!$B:$B,Inputs!$B$24)</f>
        <v>19389</v>
      </c>
      <c r="F202" s="16" t="n">
        <f aca="false">SUMIFS(VIC_Postcode_Qtr!$E:$E,VIC_Postcode_Qtr!$A:$A,A202,VIC_Postcode_Qtr!$B:$B,Inputs!$B$24)</f>
        <v>696</v>
      </c>
      <c r="G202" s="21" t="n">
        <f aca="false">IF(E202&gt;0,F202/E202*1000,"")</f>
        <v>35.8966424261179</v>
      </c>
      <c r="H202" s="16" t="n">
        <f aca="false">SUMIFS(VIC_Postcode_Qtr!$G:$G,VIC_Postcode_Qtr!$A:$A,A202,VIC_Postcode_Qtr!$B:$B,Inputs!$B$24)</f>
        <v>1252</v>
      </c>
      <c r="I202" s="16" t="n">
        <f aca="false">SUMIFS(VIC_Postcode_Qtr!$H:$H,VIC_Postcode_Qtr!$A:$A,A202,VIC_Postcode_Qtr!$B:$B,Inputs!$B$24)</f>
        <v>279</v>
      </c>
      <c r="J202" s="22" t="n">
        <f aca="false">IF(H202&gt;0,I202/H202,"")</f>
        <v>0.222843450479233</v>
      </c>
      <c r="K202" s="16" t="n">
        <f aca="false">SUMIFS(VIC_Postcode_Qtr!$E:$E,VIC_Postcode_Qtr!$A:$A,A202,VIC_Postcode_Qtr!$B:$B,Inputs!$B$25)</f>
        <v>447</v>
      </c>
      <c r="L202" s="16" t="n">
        <f aca="false">SUMIFS(VIC_Postcode_Qtr!$D:$D,VIC_Postcode_Qtr!$A:$A,A202,VIC_Postcode_Qtr!$B:$B,Inputs!$B$25)</f>
        <v>19367</v>
      </c>
      <c r="M202" s="21" t="n">
        <f aca="false">IF(L202&gt;0,(F202-K202)/L202*1000,"")</f>
        <v>12.856921567615</v>
      </c>
      <c r="N202" s="8" t="n">
        <f aca="false">IF(AND(H202&gt;=Inputs!$B$13,C202&gt;=500),1,0)</f>
        <v>1</v>
      </c>
      <c r="O202" s="8" t="s">
        <v>766</v>
      </c>
      <c r="P202" s="16" t="n">
        <f aca="false">F202-SUMIFS(VIC_Postcode_Qtr!$E:$E,VIC_Postcode_Qtr!$A:$A,A202,VIC_Postcode_Qtr!$B:$B,EDATE(Inputs!$B$24,-3))</f>
        <v>86</v>
      </c>
      <c r="Q202" s="21" t="n">
        <f aca="false">IF(E202&gt;0,P202/E202*1000,"")</f>
        <v>4.43550466759503</v>
      </c>
      <c r="R202" s="16" t="n">
        <f aca="false">SUMIFS(VIC_Postcode_Qtr!$E:$E,VIC_Postcode_Qtr!$A:$A,A202,VIC_Postcode_Qtr!$B:$B,EDATE(Inputs!$B$24,-12))-SUMIFS(VIC_Postcode_Qtr!$E:$E,VIC_Postcode_Qtr!$A:$A,A202,VIC_Postcode_Qtr!$B:$B,EDATE(Inputs!$B$24,-15))</f>
        <v>45</v>
      </c>
      <c r="S202" s="21" t="n">
        <f aca="false">IF(L202&gt;0,R202/L202*1000,"")</f>
        <v>2.32354004234006</v>
      </c>
    </row>
    <row r="203" customFormat="false" ht="15" hidden="false" customHeight="false" outlineLevel="0" collapsed="false">
      <c r="A203" s="0" t="n">
        <v>3012</v>
      </c>
      <c r="B203" s="31" t="n">
        <v>64558</v>
      </c>
      <c r="C203" s="16" t="n">
        <v>18579</v>
      </c>
      <c r="D203" s="0" t="n">
        <v>4</v>
      </c>
      <c r="E203" s="16" t="n">
        <f aca="false">SUMIFS(VIC_Postcode_Qtr!$D:$D,VIC_Postcode_Qtr!$A:$A,A203,VIC_Postcode_Qtr!$B:$B,Inputs!$B$24)</f>
        <v>22148</v>
      </c>
      <c r="F203" s="16" t="n">
        <f aca="false">SUMIFS(VIC_Postcode_Qtr!$E:$E,VIC_Postcode_Qtr!$A:$A,A203,VIC_Postcode_Qtr!$B:$B,Inputs!$B$24)</f>
        <v>713</v>
      </c>
      <c r="G203" s="21" t="n">
        <f aca="false">IF(E203&gt;0,F203/E203*1000,"")</f>
        <v>32.1925230269099</v>
      </c>
      <c r="H203" s="16" t="n">
        <f aca="false">SUMIFS(VIC_Postcode_Qtr!$G:$G,VIC_Postcode_Qtr!$A:$A,A203,VIC_Postcode_Qtr!$B:$B,Inputs!$B$24)</f>
        <v>1522</v>
      </c>
      <c r="I203" s="16" t="n">
        <f aca="false">SUMIFS(VIC_Postcode_Qtr!$H:$H,VIC_Postcode_Qtr!$A:$A,A203,VIC_Postcode_Qtr!$B:$B,Inputs!$B$24)</f>
        <v>361</v>
      </c>
      <c r="J203" s="22" t="n">
        <f aca="false">IF(H203&gt;0,I203/H203,"")</f>
        <v>0.23718791064389</v>
      </c>
      <c r="K203" s="16" t="n">
        <f aca="false">SUMIFS(VIC_Postcode_Qtr!$E:$E,VIC_Postcode_Qtr!$A:$A,A203,VIC_Postcode_Qtr!$B:$B,Inputs!$B$25)</f>
        <v>421</v>
      </c>
      <c r="L203" s="16" t="n">
        <f aca="false">SUMIFS(VIC_Postcode_Qtr!$D:$D,VIC_Postcode_Qtr!$A:$A,A203,VIC_Postcode_Qtr!$B:$B,Inputs!$B$25)</f>
        <v>21961</v>
      </c>
      <c r="M203" s="21" t="n">
        <f aca="false">IF(L203&gt;0,(F203-K203)/L203*1000,"")</f>
        <v>13.2962979827877</v>
      </c>
      <c r="N203" s="8" t="n">
        <f aca="false">IF(AND(H203&gt;=Inputs!$B$13,C203&gt;=500),1,0)</f>
        <v>1</v>
      </c>
      <c r="O203" s="8" t="s">
        <v>767</v>
      </c>
      <c r="P203" s="16" t="n">
        <f aca="false">F203-SUMIFS(VIC_Postcode_Qtr!$E:$E,VIC_Postcode_Qtr!$A:$A,A203,VIC_Postcode_Qtr!$B:$B,EDATE(Inputs!$B$24,-3))</f>
        <v>117</v>
      </c>
      <c r="Q203" s="21" t="n">
        <f aca="false">IF(E203&gt;0,P203/E203*1000,"")</f>
        <v>5.28264403106375</v>
      </c>
      <c r="R203" s="16" t="n">
        <f aca="false">SUMIFS(VIC_Postcode_Qtr!$E:$E,VIC_Postcode_Qtr!$A:$A,A203,VIC_Postcode_Qtr!$B:$B,EDATE(Inputs!$B$24,-12))-SUMIFS(VIC_Postcode_Qtr!$E:$E,VIC_Postcode_Qtr!$A:$A,A203,VIC_Postcode_Qtr!$B:$B,EDATE(Inputs!$B$24,-15))</f>
        <v>42</v>
      </c>
      <c r="S203" s="21" t="n">
        <f aca="false">IF(L203&gt;0,R203/L203*1000,"")</f>
        <v>1.91248121670234</v>
      </c>
    </row>
    <row r="204" customFormat="false" ht="15" hidden="false" customHeight="false" outlineLevel="0" collapsed="false">
      <c r="A204" s="0" t="n">
        <v>3197</v>
      </c>
      <c r="B204" s="31" t="n">
        <v>64620</v>
      </c>
      <c r="C204" s="16" t="n">
        <v>7782</v>
      </c>
      <c r="D204" s="0" t="n">
        <v>4</v>
      </c>
      <c r="E204" s="16" t="n">
        <f aca="false">SUMIFS(VIC_Postcode_Qtr!$D:$D,VIC_Postcode_Qtr!$A:$A,A204,VIC_Postcode_Qtr!$B:$B,Inputs!$B$24)</f>
        <v>9603</v>
      </c>
      <c r="F204" s="16" t="n">
        <f aca="false">SUMIFS(VIC_Postcode_Qtr!$E:$E,VIC_Postcode_Qtr!$A:$A,A204,VIC_Postcode_Qtr!$B:$B,Inputs!$B$24)</f>
        <v>226</v>
      </c>
      <c r="G204" s="21" t="n">
        <f aca="false">IF(E204&gt;0,F204/E204*1000,"")</f>
        <v>23.534312194106</v>
      </c>
      <c r="H204" s="16" t="n">
        <f aca="false">SUMIFS(VIC_Postcode_Qtr!$G:$G,VIC_Postcode_Qtr!$A:$A,A204,VIC_Postcode_Qtr!$B:$B,Inputs!$B$24)</f>
        <v>617</v>
      </c>
      <c r="I204" s="16" t="n">
        <f aca="false">SUMIFS(VIC_Postcode_Qtr!$H:$H,VIC_Postcode_Qtr!$A:$A,A204,VIC_Postcode_Qtr!$B:$B,Inputs!$B$24)</f>
        <v>102</v>
      </c>
      <c r="J204" s="22" t="n">
        <f aca="false">IF(H204&gt;0,I204/H204,"")</f>
        <v>0.165316045380875</v>
      </c>
      <c r="K204" s="16" t="n">
        <f aca="false">SUMIFS(VIC_Postcode_Qtr!$E:$E,VIC_Postcode_Qtr!$A:$A,A204,VIC_Postcode_Qtr!$B:$B,Inputs!$B$25)</f>
        <v>134</v>
      </c>
      <c r="L204" s="16" t="n">
        <f aca="false">SUMIFS(VIC_Postcode_Qtr!$D:$D,VIC_Postcode_Qtr!$A:$A,A204,VIC_Postcode_Qtr!$B:$B,Inputs!$B$25)</f>
        <v>9548</v>
      </c>
      <c r="M204" s="21" t="n">
        <f aca="false">IF(L204&gt;0,(F204-K204)/L204*1000,"")</f>
        <v>9.63552576455802</v>
      </c>
      <c r="N204" s="8" t="n">
        <f aca="false">IF(AND(H204&gt;=Inputs!$B$13,C204&gt;=500),1,0)</f>
        <v>1</v>
      </c>
      <c r="O204" s="8" t="s">
        <v>768</v>
      </c>
      <c r="P204" s="16" t="n">
        <f aca="false">F204-SUMIFS(VIC_Postcode_Qtr!$E:$E,VIC_Postcode_Qtr!$A:$A,A204,VIC_Postcode_Qtr!$B:$B,EDATE(Inputs!$B$24,-3))</f>
        <v>35</v>
      </c>
      <c r="Q204" s="21" t="n">
        <f aca="false">IF(E204&gt;0,P204/E204*1000,"")</f>
        <v>3.64469436634385</v>
      </c>
      <c r="R204" s="16" t="n">
        <f aca="false">SUMIFS(VIC_Postcode_Qtr!$E:$E,VIC_Postcode_Qtr!$A:$A,A204,VIC_Postcode_Qtr!$B:$B,EDATE(Inputs!$B$24,-12))-SUMIFS(VIC_Postcode_Qtr!$E:$E,VIC_Postcode_Qtr!$A:$A,A204,VIC_Postcode_Qtr!$B:$B,EDATE(Inputs!$B$24,-15))</f>
        <v>19</v>
      </c>
      <c r="S204" s="21" t="n">
        <f aca="false">IF(L204&gt;0,R204/L204*1000,"")</f>
        <v>1.98994553833264</v>
      </c>
    </row>
    <row r="205" customFormat="false" ht="15" hidden="false" customHeight="false" outlineLevel="0" collapsed="false">
      <c r="A205" s="0" t="n">
        <v>3058</v>
      </c>
      <c r="B205" s="31" t="n">
        <v>64938</v>
      </c>
      <c r="C205" s="16" t="n">
        <v>23490</v>
      </c>
      <c r="D205" s="0" t="n">
        <v>4</v>
      </c>
      <c r="E205" s="16" t="n">
        <f aca="false">SUMIFS(VIC_Postcode_Qtr!$D:$D,VIC_Postcode_Qtr!$A:$A,A205,VIC_Postcode_Qtr!$B:$B,Inputs!$B$24)</f>
        <v>25409</v>
      </c>
      <c r="F205" s="16" t="n">
        <f aca="false">SUMIFS(VIC_Postcode_Qtr!$E:$E,VIC_Postcode_Qtr!$A:$A,A205,VIC_Postcode_Qtr!$B:$B,Inputs!$B$24)</f>
        <v>774</v>
      </c>
      <c r="G205" s="21" t="n">
        <f aca="false">IF(E205&gt;0,F205/E205*1000,"")</f>
        <v>30.4616474477547</v>
      </c>
      <c r="H205" s="16" t="n">
        <f aca="false">SUMIFS(VIC_Postcode_Qtr!$G:$G,VIC_Postcode_Qtr!$A:$A,A205,VIC_Postcode_Qtr!$B:$B,Inputs!$B$24)</f>
        <v>1677</v>
      </c>
      <c r="I205" s="16" t="n">
        <f aca="false">SUMIFS(VIC_Postcode_Qtr!$H:$H,VIC_Postcode_Qtr!$A:$A,A205,VIC_Postcode_Qtr!$B:$B,Inputs!$B$24)</f>
        <v>318</v>
      </c>
      <c r="J205" s="22" t="n">
        <f aca="false">IF(H205&gt;0,I205/H205,"")</f>
        <v>0.189624329159213</v>
      </c>
      <c r="K205" s="16" t="n">
        <f aca="false">SUMIFS(VIC_Postcode_Qtr!$E:$E,VIC_Postcode_Qtr!$A:$A,A205,VIC_Postcode_Qtr!$B:$B,Inputs!$B$25)</f>
        <v>485</v>
      </c>
      <c r="L205" s="16" t="n">
        <f aca="false">SUMIFS(VIC_Postcode_Qtr!$D:$D,VIC_Postcode_Qtr!$A:$A,A205,VIC_Postcode_Qtr!$B:$B,Inputs!$B$25)</f>
        <v>25245</v>
      </c>
      <c r="M205" s="21" t="n">
        <f aca="false">IF(L205&gt;0,(F205-K205)/L205*1000,"")</f>
        <v>11.4478114478114</v>
      </c>
      <c r="N205" s="8" t="n">
        <f aca="false">IF(AND(H205&gt;=Inputs!$B$13,C205&gt;=500),1,0)</f>
        <v>1</v>
      </c>
      <c r="O205" s="8" t="s">
        <v>769</v>
      </c>
      <c r="P205" s="16" t="n">
        <f aca="false">F205-SUMIFS(VIC_Postcode_Qtr!$E:$E,VIC_Postcode_Qtr!$A:$A,A205,VIC_Postcode_Qtr!$B:$B,EDATE(Inputs!$B$24,-3))</f>
        <v>124</v>
      </c>
      <c r="Q205" s="21" t="n">
        <f aca="false">IF(E205&gt;0,P205/E205*1000,"")</f>
        <v>4.88016057302531</v>
      </c>
      <c r="R205" s="16" t="n">
        <f aca="false">SUMIFS(VIC_Postcode_Qtr!$E:$E,VIC_Postcode_Qtr!$A:$A,A205,VIC_Postcode_Qtr!$B:$B,EDATE(Inputs!$B$24,-12))-SUMIFS(VIC_Postcode_Qtr!$E:$E,VIC_Postcode_Qtr!$A:$A,A205,VIC_Postcode_Qtr!$B:$B,EDATE(Inputs!$B$24,-15))</f>
        <v>40</v>
      </c>
      <c r="S205" s="21" t="n">
        <f aca="false">IF(L205&gt;0,R205/L205*1000,"")</f>
        <v>1.58447217270747</v>
      </c>
    </row>
    <row r="206" customFormat="false" ht="15" hidden="false" customHeight="false" outlineLevel="0" collapsed="false">
      <c r="A206" s="0" t="n">
        <v>3055</v>
      </c>
      <c r="B206" s="31" t="n">
        <v>65020</v>
      </c>
      <c r="C206" s="16" t="n">
        <v>10410</v>
      </c>
      <c r="D206" s="0" t="n">
        <v>4</v>
      </c>
      <c r="E206" s="16" t="n">
        <f aca="false">SUMIFS(VIC_Postcode_Qtr!$D:$D,VIC_Postcode_Qtr!$A:$A,A206,VIC_Postcode_Qtr!$B:$B,Inputs!$B$24)</f>
        <v>8524</v>
      </c>
      <c r="F206" s="16" t="n">
        <f aca="false">SUMIFS(VIC_Postcode_Qtr!$E:$E,VIC_Postcode_Qtr!$A:$A,A206,VIC_Postcode_Qtr!$B:$B,Inputs!$B$24)</f>
        <v>255</v>
      </c>
      <c r="G206" s="21" t="n">
        <f aca="false">IF(E206&gt;0,F206/E206*1000,"")</f>
        <v>29.9155326137963</v>
      </c>
      <c r="H206" s="16" t="n">
        <f aca="false">SUMIFS(VIC_Postcode_Qtr!$G:$G,VIC_Postcode_Qtr!$A:$A,A206,VIC_Postcode_Qtr!$B:$B,Inputs!$B$24)</f>
        <v>449</v>
      </c>
      <c r="I206" s="16" t="n">
        <f aca="false">SUMIFS(VIC_Postcode_Qtr!$H:$H,VIC_Postcode_Qtr!$A:$A,A206,VIC_Postcode_Qtr!$B:$B,Inputs!$B$24)</f>
        <v>115</v>
      </c>
      <c r="J206" s="22" t="n">
        <f aca="false">IF(H206&gt;0,I206/H206,"")</f>
        <v>0.256124721603564</v>
      </c>
      <c r="K206" s="16" t="n">
        <f aca="false">SUMIFS(VIC_Postcode_Qtr!$E:$E,VIC_Postcode_Qtr!$A:$A,A206,VIC_Postcode_Qtr!$B:$B,Inputs!$B$25)</f>
        <v>143</v>
      </c>
      <c r="L206" s="16" t="n">
        <f aca="false">SUMIFS(VIC_Postcode_Qtr!$D:$D,VIC_Postcode_Qtr!$A:$A,A206,VIC_Postcode_Qtr!$B:$B,Inputs!$B$25)</f>
        <v>8376</v>
      </c>
      <c r="M206" s="21" t="n">
        <f aca="false">IF(L206&gt;0,(F206-K206)/L206*1000,"")</f>
        <v>13.3715377268386</v>
      </c>
      <c r="N206" s="8" t="n">
        <f aca="false">IF(AND(H206&gt;=Inputs!$B$13,C206&gt;=500),1,0)</f>
        <v>1</v>
      </c>
      <c r="O206" s="8" t="s">
        <v>770</v>
      </c>
      <c r="P206" s="16" t="n">
        <f aca="false">F206-SUMIFS(VIC_Postcode_Qtr!$E:$E,VIC_Postcode_Qtr!$A:$A,A206,VIC_Postcode_Qtr!$B:$B,EDATE(Inputs!$B$24,-3))</f>
        <v>58</v>
      </c>
      <c r="Q206" s="21" t="n">
        <f aca="false">IF(E206&gt;0,P206/E206*1000,"")</f>
        <v>6.80431722196152</v>
      </c>
      <c r="R206" s="16" t="n">
        <f aca="false">SUMIFS(VIC_Postcode_Qtr!$E:$E,VIC_Postcode_Qtr!$A:$A,A206,VIC_Postcode_Qtr!$B:$B,EDATE(Inputs!$B$24,-12))-SUMIFS(VIC_Postcode_Qtr!$E:$E,VIC_Postcode_Qtr!$A:$A,A206,VIC_Postcode_Qtr!$B:$B,EDATE(Inputs!$B$24,-15))</f>
        <v>16</v>
      </c>
      <c r="S206" s="21" t="n">
        <f aca="false">IF(L206&gt;0,R206/L206*1000,"")</f>
        <v>1.91021967526266</v>
      </c>
    </row>
    <row r="207" customFormat="false" ht="15" hidden="false" customHeight="false" outlineLevel="0" collapsed="false">
      <c r="A207" s="0" t="n">
        <v>3218</v>
      </c>
      <c r="B207" s="31" t="n">
        <v>65260</v>
      </c>
      <c r="C207" s="16" t="n">
        <v>9962</v>
      </c>
      <c r="D207" s="0" t="n">
        <v>4</v>
      </c>
      <c r="E207" s="16" t="n">
        <f aca="false">SUMIFS(VIC_Postcode_Qtr!$D:$D,VIC_Postcode_Qtr!$A:$A,A207,VIC_Postcode_Qtr!$B:$B,Inputs!$B$24)</f>
        <v>11618</v>
      </c>
      <c r="F207" s="16" t="n">
        <f aca="false">SUMIFS(VIC_Postcode_Qtr!$E:$E,VIC_Postcode_Qtr!$A:$A,A207,VIC_Postcode_Qtr!$B:$B,Inputs!$B$24)</f>
        <v>311</v>
      </c>
      <c r="G207" s="21" t="n">
        <f aca="false">IF(E207&gt;0,F207/E207*1000,"")</f>
        <v>26.7688070235841</v>
      </c>
      <c r="H207" s="16" t="n">
        <f aca="false">SUMIFS(VIC_Postcode_Qtr!$G:$G,VIC_Postcode_Qtr!$A:$A,A207,VIC_Postcode_Qtr!$B:$B,Inputs!$B$24)</f>
        <v>823</v>
      </c>
      <c r="I207" s="16" t="n">
        <f aca="false">SUMIFS(VIC_Postcode_Qtr!$H:$H,VIC_Postcode_Qtr!$A:$A,A207,VIC_Postcode_Qtr!$B:$B,Inputs!$B$24)</f>
        <v>147</v>
      </c>
      <c r="J207" s="22" t="n">
        <f aca="false">IF(H207&gt;0,I207/H207,"")</f>
        <v>0.17861482381531</v>
      </c>
      <c r="K207" s="16" t="n">
        <f aca="false">SUMIFS(VIC_Postcode_Qtr!$E:$E,VIC_Postcode_Qtr!$A:$A,A207,VIC_Postcode_Qtr!$B:$B,Inputs!$B$25)</f>
        <v>179</v>
      </c>
      <c r="L207" s="16" t="n">
        <f aca="false">SUMIFS(VIC_Postcode_Qtr!$D:$D,VIC_Postcode_Qtr!$A:$A,A207,VIC_Postcode_Qtr!$B:$B,Inputs!$B$25)</f>
        <v>11452</v>
      </c>
      <c r="M207" s="21" t="n">
        <f aca="false">IF(L207&gt;0,(F207-K207)/L207*1000,"")</f>
        <v>11.5263709395739</v>
      </c>
      <c r="N207" s="8" t="n">
        <f aca="false">IF(AND(H207&gt;=Inputs!$B$13,C207&gt;=500),1,0)</f>
        <v>1</v>
      </c>
      <c r="O207" s="8" t="s">
        <v>771</v>
      </c>
      <c r="P207" s="16" t="n">
        <f aca="false">F207-SUMIFS(VIC_Postcode_Qtr!$E:$E,VIC_Postcode_Qtr!$A:$A,A207,VIC_Postcode_Qtr!$B:$B,EDATE(Inputs!$B$24,-3))</f>
        <v>55</v>
      </c>
      <c r="Q207" s="21" t="n">
        <f aca="false">IF(E207&gt;0,P207/E207*1000,"")</f>
        <v>4.73403339645378</v>
      </c>
      <c r="R207" s="16" t="n">
        <f aca="false">SUMIFS(VIC_Postcode_Qtr!$E:$E,VIC_Postcode_Qtr!$A:$A,A207,VIC_Postcode_Qtr!$B:$B,EDATE(Inputs!$B$24,-12))-SUMIFS(VIC_Postcode_Qtr!$E:$E,VIC_Postcode_Qtr!$A:$A,A207,VIC_Postcode_Qtr!$B:$B,EDATE(Inputs!$B$24,-15))</f>
        <v>19</v>
      </c>
      <c r="S207" s="21" t="n">
        <f aca="false">IF(L207&gt;0,R207/L207*1000,"")</f>
        <v>1.65909884736291</v>
      </c>
    </row>
    <row r="208" customFormat="false" ht="15" hidden="false" customHeight="false" outlineLevel="0" collapsed="false">
      <c r="A208" s="0" t="n">
        <v>3085</v>
      </c>
      <c r="B208" s="31" t="n">
        <v>65386</v>
      </c>
      <c r="C208" s="16" t="n">
        <v>8839</v>
      </c>
      <c r="D208" s="0" t="n">
        <v>4</v>
      </c>
      <c r="E208" s="16" t="n">
        <f aca="false">SUMIFS(VIC_Postcode_Qtr!$D:$D,VIC_Postcode_Qtr!$A:$A,A208,VIC_Postcode_Qtr!$B:$B,Inputs!$B$24)</f>
        <v>9516</v>
      </c>
      <c r="F208" s="16" t="n">
        <f aca="false">SUMIFS(VIC_Postcode_Qtr!$E:$E,VIC_Postcode_Qtr!$A:$A,A208,VIC_Postcode_Qtr!$B:$B,Inputs!$B$24)</f>
        <v>335</v>
      </c>
      <c r="G208" s="21" t="n">
        <f aca="false">IF(E208&gt;0,F208/E208*1000,"")</f>
        <v>35.2038671710803</v>
      </c>
      <c r="H208" s="16" t="n">
        <f aca="false">SUMIFS(VIC_Postcode_Qtr!$G:$G,VIC_Postcode_Qtr!$A:$A,A208,VIC_Postcode_Qtr!$B:$B,Inputs!$B$24)</f>
        <v>683</v>
      </c>
      <c r="I208" s="16" t="n">
        <f aca="false">SUMIFS(VIC_Postcode_Qtr!$H:$H,VIC_Postcode_Qtr!$A:$A,A208,VIC_Postcode_Qtr!$B:$B,Inputs!$B$24)</f>
        <v>166</v>
      </c>
      <c r="J208" s="22" t="n">
        <f aca="false">IF(H208&gt;0,I208/H208,"")</f>
        <v>0.243045387994144</v>
      </c>
      <c r="K208" s="16" t="n">
        <f aca="false">SUMIFS(VIC_Postcode_Qtr!$E:$E,VIC_Postcode_Qtr!$A:$A,A208,VIC_Postcode_Qtr!$B:$B,Inputs!$B$25)</f>
        <v>190</v>
      </c>
      <c r="L208" s="16" t="n">
        <f aca="false">SUMIFS(VIC_Postcode_Qtr!$D:$D,VIC_Postcode_Qtr!$A:$A,A208,VIC_Postcode_Qtr!$B:$B,Inputs!$B$25)</f>
        <v>9454</v>
      </c>
      <c r="M208" s="21" t="n">
        <f aca="false">IF(L208&gt;0,(F208-K208)/L208*1000,"")</f>
        <v>15.3374233128834</v>
      </c>
      <c r="N208" s="8" t="n">
        <f aca="false">IF(AND(H208&gt;=Inputs!$B$13,C208&gt;=500),1,0)</f>
        <v>1</v>
      </c>
      <c r="O208" s="8" t="s">
        <v>772</v>
      </c>
      <c r="P208" s="16" t="n">
        <f aca="false">F208-SUMIFS(VIC_Postcode_Qtr!$E:$E,VIC_Postcode_Qtr!$A:$A,A208,VIC_Postcode_Qtr!$B:$B,EDATE(Inputs!$B$24,-3))</f>
        <v>47</v>
      </c>
      <c r="Q208" s="21" t="n">
        <f aca="false">IF(E208&gt;0,P208/E208*1000,"")</f>
        <v>4.93905002101723</v>
      </c>
      <c r="R208" s="16" t="n">
        <f aca="false">SUMIFS(VIC_Postcode_Qtr!$E:$E,VIC_Postcode_Qtr!$A:$A,A208,VIC_Postcode_Qtr!$B:$B,EDATE(Inputs!$B$24,-12))-SUMIFS(VIC_Postcode_Qtr!$E:$E,VIC_Postcode_Qtr!$A:$A,A208,VIC_Postcode_Qtr!$B:$B,EDATE(Inputs!$B$24,-15))</f>
        <v>24</v>
      </c>
      <c r="S208" s="21" t="n">
        <f aca="false">IF(L208&gt;0,R208/L208*1000,"")</f>
        <v>2.53860799661519</v>
      </c>
    </row>
    <row r="209" customFormat="false" ht="15" hidden="false" customHeight="false" outlineLevel="0" collapsed="false">
      <c r="A209" s="0" t="n">
        <v>3930</v>
      </c>
      <c r="B209" s="31" t="n">
        <v>65430</v>
      </c>
      <c r="C209" s="16" t="n">
        <v>11864</v>
      </c>
      <c r="D209" s="0" t="n">
        <v>4</v>
      </c>
      <c r="E209" s="16" t="n">
        <f aca="false">SUMIFS(VIC_Postcode_Qtr!$D:$D,VIC_Postcode_Qtr!$A:$A,A209,VIC_Postcode_Qtr!$B:$B,Inputs!$B$24)</f>
        <v>15211</v>
      </c>
      <c r="F209" s="16" t="n">
        <f aca="false">SUMIFS(VIC_Postcode_Qtr!$E:$E,VIC_Postcode_Qtr!$A:$A,A209,VIC_Postcode_Qtr!$B:$B,Inputs!$B$24)</f>
        <v>688</v>
      </c>
      <c r="G209" s="21" t="n">
        <f aca="false">IF(E209&gt;0,F209/E209*1000,"")</f>
        <v>45.2304253500756</v>
      </c>
      <c r="H209" s="16" t="n">
        <f aca="false">SUMIFS(VIC_Postcode_Qtr!$G:$G,VIC_Postcode_Qtr!$A:$A,A209,VIC_Postcode_Qtr!$B:$B,Inputs!$B$24)</f>
        <v>1120</v>
      </c>
      <c r="I209" s="16" t="n">
        <f aca="false">SUMIFS(VIC_Postcode_Qtr!$H:$H,VIC_Postcode_Qtr!$A:$A,A209,VIC_Postcode_Qtr!$B:$B,Inputs!$B$24)</f>
        <v>251</v>
      </c>
      <c r="J209" s="22" t="n">
        <f aca="false">IF(H209&gt;0,I209/H209,"")</f>
        <v>0.224107142857143</v>
      </c>
      <c r="K209" s="16" t="n">
        <f aca="false">SUMIFS(VIC_Postcode_Qtr!$E:$E,VIC_Postcode_Qtr!$A:$A,A209,VIC_Postcode_Qtr!$B:$B,Inputs!$B$25)</f>
        <v>436</v>
      </c>
      <c r="L209" s="16" t="n">
        <f aca="false">SUMIFS(VIC_Postcode_Qtr!$D:$D,VIC_Postcode_Qtr!$A:$A,A209,VIC_Postcode_Qtr!$B:$B,Inputs!$B$25)</f>
        <v>15224</v>
      </c>
      <c r="M209" s="21" t="n">
        <f aca="false">IF(L209&gt;0,(F209-K209)/L209*1000,"")</f>
        <v>16.5528113504992</v>
      </c>
      <c r="N209" s="8" t="n">
        <f aca="false">IF(AND(H209&gt;=Inputs!$B$13,C209&gt;=500),1,0)</f>
        <v>1</v>
      </c>
      <c r="O209" s="8" t="s">
        <v>773</v>
      </c>
      <c r="P209" s="16" t="n">
        <f aca="false">F209-SUMIFS(VIC_Postcode_Qtr!$E:$E,VIC_Postcode_Qtr!$A:$A,A209,VIC_Postcode_Qtr!$B:$B,EDATE(Inputs!$B$24,-3))</f>
        <v>103</v>
      </c>
      <c r="Q209" s="21" t="n">
        <f aca="false">IF(E209&gt;0,P209/E209*1000,"")</f>
        <v>6.77141542304911</v>
      </c>
      <c r="R209" s="16" t="n">
        <f aca="false">SUMIFS(VIC_Postcode_Qtr!$E:$E,VIC_Postcode_Qtr!$A:$A,A209,VIC_Postcode_Qtr!$B:$B,EDATE(Inputs!$B$24,-12))-SUMIFS(VIC_Postcode_Qtr!$E:$E,VIC_Postcode_Qtr!$A:$A,A209,VIC_Postcode_Qtr!$B:$B,EDATE(Inputs!$B$24,-15))</f>
        <v>45</v>
      </c>
      <c r="S209" s="21" t="n">
        <f aca="false">IF(L209&gt;0,R209/L209*1000,"")</f>
        <v>2.955859169732</v>
      </c>
    </row>
    <row r="210" customFormat="false" ht="15" hidden="false" customHeight="false" outlineLevel="0" collapsed="false">
      <c r="A210" s="0" t="n">
        <v>3127</v>
      </c>
      <c r="B210" s="31" t="n">
        <v>65502</v>
      </c>
      <c r="C210" s="16" t="n">
        <v>13415</v>
      </c>
      <c r="D210" s="0" t="n">
        <v>4</v>
      </c>
      <c r="E210" s="16" t="n">
        <f aca="false">SUMIFS(VIC_Postcode_Qtr!$D:$D,VIC_Postcode_Qtr!$A:$A,A210,VIC_Postcode_Qtr!$B:$B,Inputs!$B$24)</f>
        <v>13470</v>
      </c>
      <c r="F210" s="16" t="n">
        <f aca="false">SUMIFS(VIC_Postcode_Qtr!$E:$E,VIC_Postcode_Qtr!$A:$A,A210,VIC_Postcode_Qtr!$B:$B,Inputs!$B$24)</f>
        <v>704</v>
      </c>
      <c r="G210" s="21" t="n">
        <f aca="false">IF(E210&gt;0,F210/E210*1000,"")</f>
        <v>52.264291017075</v>
      </c>
      <c r="H210" s="16" t="n">
        <f aca="false">SUMIFS(VIC_Postcode_Qtr!$G:$G,VIC_Postcode_Qtr!$A:$A,A210,VIC_Postcode_Qtr!$B:$B,Inputs!$B$24)</f>
        <v>1043</v>
      </c>
      <c r="I210" s="16" t="n">
        <f aca="false">SUMIFS(VIC_Postcode_Qtr!$H:$H,VIC_Postcode_Qtr!$A:$A,A210,VIC_Postcode_Qtr!$B:$B,Inputs!$B$24)</f>
        <v>301</v>
      </c>
      <c r="J210" s="22" t="n">
        <f aca="false">IF(H210&gt;0,I210/H210,"")</f>
        <v>0.288590604026846</v>
      </c>
      <c r="K210" s="16" t="n">
        <f aca="false">SUMIFS(VIC_Postcode_Qtr!$E:$E,VIC_Postcode_Qtr!$A:$A,A210,VIC_Postcode_Qtr!$B:$B,Inputs!$B$25)</f>
        <v>472</v>
      </c>
      <c r="L210" s="16" t="n">
        <f aca="false">SUMIFS(VIC_Postcode_Qtr!$D:$D,VIC_Postcode_Qtr!$A:$A,A210,VIC_Postcode_Qtr!$B:$B,Inputs!$B$25)</f>
        <v>13666</v>
      </c>
      <c r="M210" s="21" t="n">
        <f aca="false">IF(L210&gt;0,(F210-K210)/L210*1000,"")</f>
        <v>16.9764378750183</v>
      </c>
      <c r="N210" s="8" t="n">
        <f aca="false">IF(AND(H210&gt;=Inputs!$B$13,C210&gt;=500),1,0)</f>
        <v>1</v>
      </c>
      <c r="O210" s="8" t="s">
        <v>774</v>
      </c>
      <c r="P210" s="16" t="n">
        <f aca="false">F210-SUMIFS(VIC_Postcode_Qtr!$E:$E,VIC_Postcode_Qtr!$A:$A,A210,VIC_Postcode_Qtr!$B:$B,EDATE(Inputs!$B$24,-3))</f>
        <v>99</v>
      </c>
      <c r="Q210" s="21" t="n">
        <f aca="false">IF(E210&gt;0,P210/E210*1000,"")</f>
        <v>7.34966592427617</v>
      </c>
      <c r="R210" s="16" t="n">
        <f aca="false">SUMIFS(VIC_Postcode_Qtr!$E:$E,VIC_Postcode_Qtr!$A:$A,A210,VIC_Postcode_Qtr!$B:$B,EDATE(Inputs!$B$24,-12))-SUMIFS(VIC_Postcode_Qtr!$E:$E,VIC_Postcode_Qtr!$A:$A,A210,VIC_Postcode_Qtr!$B:$B,EDATE(Inputs!$B$24,-15))</f>
        <v>63</v>
      </c>
      <c r="S210" s="21" t="n">
        <f aca="false">IF(L210&gt;0,R210/L210*1000,"")</f>
        <v>4.60998097468169</v>
      </c>
    </row>
    <row r="211" customFormat="false" ht="15" hidden="false" customHeight="false" outlineLevel="0" collapsed="false">
      <c r="A211" s="0" t="n">
        <v>3036</v>
      </c>
      <c r="B211" s="31" t="n">
        <v>65608</v>
      </c>
      <c r="C211" s="16" t="n">
        <v>3923</v>
      </c>
      <c r="D211" s="0" t="n">
        <v>4</v>
      </c>
      <c r="E211" s="16" t="n">
        <f aca="false">SUMIFS(VIC_Postcode_Qtr!$D:$D,VIC_Postcode_Qtr!$A:$A,A211,VIC_Postcode_Qtr!$B:$B,Inputs!$B$24)</f>
        <v>5093</v>
      </c>
      <c r="F211" s="16" t="n">
        <f aca="false">SUMIFS(VIC_Postcode_Qtr!$E:$E,VIC_Postcode_Qtr!$A:$A,A211,VIC_Postcode_Qtr!$B:$B,Inputs!$B$24)</f>
        <v>102</v>
      </c>
      <c r="G211" s="21" t="n">
        <f aca="false">IF(E211&gt;0,F211/E211*1000,"")</f>
        <v>20.0274887099941</v>
      </c>
      <c r="H211" s="16" t="n">
        <f aca="false">SUMIFS(VIC_Postcode_Qtr!$G:$G,VIC_Postcode_Qtr!$A:$A,A211,VIC_Postcode_Qtr!$B:$B,Inputs!$B$24)</f>
        <v>302</v>
      </c>
      <c r="I211" s="16" t="n">
        <f aca="false">SUMIFS(VIC_Postcode_Qtr!$H:$H,VIC_Postcode_Qtr!$A:$A,A211,VIC_Postcode_Qtr!$B:$B,Inputs!$B$24)</f>
        <v>41</v>
      </c>
      <c r="J211" s="22" t="n">
        <f aca="false">IF(H211&gt;0,I211/H211,"")</f>
        <v>0.135761589403974</v>
      </c>
      <c r="K211" s="16" t="n">
        <f aca="false">SUMIFS(VIC_Postcode_Qtr!$E:$E,VIC_Postcode_Qtr!$A:$A,A211,VIC_Postcode_Qtr!$B:$B,Inputs!$B$25)</f>
        <v>63</v>
      </c>
      <c r="L211" s="16" t="n">
        <f aca="false">SUMIFS(VIC_Postcode_Qtr!$D:$D,VIC_Postcode_Qtr!$A:$A,A211,VIC_Postcode_Qtr!$B:$B,Inputs!$B$25)</f>
        <v>5060</v>
      </c>
      <c r="M211" s="21" t="n">
        <f aca="false">IF(L211&gt;0,(F211-K211)/L211*1000,"")</f>
        <v>7.70750988142293</v>
      </c>
      <c r="N211" s="8" t="n">
        <f aca="false">IF(AND(H211&gt;=Inputs!$B$13,C211&gt;=500),1,0)</f>
        <v>1</v>
      </c>
      <c r="O211" s="8" t="s">
        <v>775</v>
      </c>
      <c r="P211" s="16" t="n">
        <f aca="false">F211-SUMIFS(VIC_Postcode_Qtr!$E:$E,VIC_Postcode_Qtr!$A:$A,A211,VIC_Postcode_Qtr!$B:$B,EDATE(Inputs!$B$24,-3))</f>
        <v>16</v>
      </c>
      <c r="Q211" s="21" t="n">
        <f aca="false">IF(E211&gt;0,P211/E211*1000,"")</f>
        <v>3.14156685646966</v>
      </c>
      <c r="R211" s="16" t="n">
        <f aca="false">SUMIFS(VIC_Postcode_Qtr!$E:$E,VIC_Postcode_Qtr!$A:$A,A211,VIC_Postcode_Qtr!$B:$B,EDATE(Inputs!$B$24,-12))-SUMIFS(VIC_Postcode_Qtr!$E:$E,VIC_Postcode_Qtr!$A:$A,A211,VIC_Postcode_Qtr!$B:$B,EDATE(Inputs!$B$24,-15))</f>
        <v>6</v>
      </c>
      <c r="S211" s="21" t="n">
        <f aca="false">IF(L211&gt;0,R211/L211*1000,"")</f>
        <v>1.18577075098814</v>
      </c>
    </row>
    <row r="212" customFormat="false" ht="15" hidden="false" customHeight="false" outlineLevel="0" collapsed="false">
      <c r="A212" s="0" t="n">
        <v>3163</v>
      </c>
      <c r="B212" s="31" t="n">
        <v>65641</v>
      </c>
      <c r="C212" s="16" t="n">
        <v>23568</v>
      </c>
      <c r="D212" s="0" t="n">
        <v>4</v>
      </c>
      <c r="E212" s="16" t="n">
        <f aca="false">SUMIFS(VIC_Postcode_Qtr!$D:$D,VIC_Postcode_Qtr!$A:$A,A212,VIC_Postcode_Qtr!$B:$B,Inputs!$B$24)</f>
        <v>21050</v>
      </c>
      <c r="F212" s="16" t="n">
        <f aca="false">SUMIFS(VIC_Postcode_Qtr!$E:$E,VIC_Postcode_Qtr!$A:$A,A212,VIC_Postcode_Qtr!$B:$B,Inputs!$B$24)</f>
        <v>766</v>
      </c>
      <c r="G212" s="21" t="n">
        <f aca="false">IF(E212&gt;0,F212/E212*1000,"")</f>
        <v>36.3895486935867</v>
      </c>
      <c r="H212" s="16" t="n">
        <f aca="false">SUMIFS(VIC_Postcode_Qtr!$G:$G,VIC_Postcode_Qtr!$A:$A,A212,VIC_Postcode_Qtr!$B:$B,Inputs!$B$24)</f>
        <v>1439</v>
      </c>
      <c r="I212" s="16" t="n">
        <f aca="false">SUMIFS(VIC_Postcode_Qtr!$H:$H,VIC_Postcode_Qtr!$A:$A,A212,VIC_Postcode_Qtr!$B:$B,Inputs!$B$24)</f>
        <v>377</v>
      </c>
      <c r="J212" s="22" t="n">
        <f aca="false">IF(H212&gt;0,I212/H212,"")</f>
        <v>0.261987491313412</v>
      </c>
      <c r="K212" s="16" t="n">
        <f aca="false">SUMIFS(VIC_Postcode_Qtr!$E:$E,VIC_Postcode_Qtr!$A:$A,A212,VIC_Postcode_Qtr!$B:$B,Inputs!$B$25)</f>
        <v>464</v>
      </c>
      <c r="L212" s="16" t="n">
        <f aca="false">SUMIFS(VIC_Postcode_Qtr!$D:$D,VIC_Postcode_Qtr!$A:$A,A212,VIC_Postcode_Qtr!$B:$B,Inputs!$B$25)</f>
        <v>20944</v>
      </c>
      <c r="M212" s="21" t="n">
        <f aca="false">IF(L212&gt;0,(F212-K212)/L212*1000,"")</f>
        <v>14.4194041252865</v>
      </c>
      <c r="N212" s="8" t="n">
        <f aca="false">IF(AND(H212&gt;=Inputs!$B$13,C212&gt;=500),1,0)</f>
        <v>1</v>
      </c>
      <c r="O212" s="8" t="s">
        <v>776</v>
      </c>
      <c r="P212" s="16" t="n">
        <f aca="false">F212-SUMIFS(VIC_Postcode_Qtr!$E:$E,VIC_Postcode_Qtr!$A:$A,A212,VIC_Postcode_Qtr!$B:$B,EDATE(Inputs!$B$24,-3))</f>
        <v>119</v>
      </c>
      <c r="Q212" s="21" t="n">
        <f aca="false">IF(E212&gt;0,P212/E212*1000,"")</f>
        <v>5.65320665083135</v>
      </c>
      <c r="R212" s="16" t="n">
        <f aca="false">SUMIFS(VIC_Postcode_Qtr!$E:$E,VIC_Postcode_Qtr!$A:$A,A212,VIC_Postcode_Qtr!$B:$B,EDATE(Inputs!$B$24,-12))-SUMIFS(VIC_Postcode_Qtr!$E:$E,VIC_Postcode_Qtr!$A:$A,A212,VIC_Postcode_Qtr!$B:$B,EDATE(Inputs!$B$24,-15))</f>
        <v>75</v>
      </c>
      <c r="S212" s="21" t="n">
        <f aca="false">IF(L212&gt;0,R212/L212*1000,"")</f>
        <v>3.58097784568373</v>
      </c>
    </row>
    <row r="213" customFormat="false" ht="15" hidden="false" customHeight="false" outlineLevel="0" collapsed="false">
      <c r="A213" s="0" t="n">
        <v>3025</v>
      </c>
      <c r="B213" s="31" t="n">
        <v>65642</v>
      </c>
      <c r="C213" s="16" t="n">
        <v>8008</v>
      </c>
      <c r="D213" s="0" t="n">
        <v>5</v>
      </c>
      <c r="E213" s="16" t="n">
        <f aca="false">SUMIFS(VIC_Postcode_Qtr!$D:$D,VIC_Postcode_Qtr!$A:$A,A213,VIC_Postcode_Qtr!$B:$B,Inputs!$B$24)</f>
        <v>15621</v>
      </c>
      <c r="F213" s="16" t="n">
        <f aca="false">SUMIFS(VIC_Postcode_Qtr!$E:$E,VIC_Postcode_Qtr!$A:$A,A213,VIC_Postcode_Qtr!$B:$B,Inputs!$B$24)</f>
        <v>533</v>
      </c>
      <c r="G213" s="21" t="n">
        <f aca="false">IF(E213&gt;0,F213/E213*1000,"")</f>
        <v>34.1207349081365</v>
      </c>
      <c r="H213" s="16" t="n">
        <f aca="false">SUMIFS(VIC_Postcode_Qtr!$G:$G,VIC_Postcode_Qtr!$A:$A,A213,VIC_Postcode_Qtr!$B:$B,Inputs!$B$24)</f>
        <v>2679</v>
      </c>
      <c r="I213" s="16" t="n">
        <f aca="false">SUMIFS(VIC_Postcode_Qtr!$H:$H,VIC_Postcode_Qtr!$A:$A,A213,VIC_Postcode_Qtr!$B:$B,Inputs!$B$24)</f>
        <v>251</v>
      </c>
      <c r="J213" s="22" t="n">
        <f aca="false">IF(H213&gt;0,I213/H213,"")</f>
        <v>0.0936916759985069</v>
      </c>
      <c r="K213" s="16" t="n">
        <f aca="false">SUMIFS(VIC_Postcode_Qtr!$E:$E,VIC_Postcode_Qtr!$A:$A,A213,VIC_Postcode_Qtr!$B:$B,Inputs!$B$25)</f>
        <v>371</v>
      </c>
      <c r="L213" s="16" t="n">
        <f aca="false">SUMIFS(VIC_Postcode_Qtr!$D:$D,VIC_Postcode_Qtr!$A:$A,A213,VIC_Postcode_Qtr!$B:$B,Inputs!$B$25)</f>
        <v>14916</v>
      </c>
      <c r="M213" s="21" t="n">
        <f aca="false">IF(L213&gt;0,(F213-K213)/L213*1000,"")</f>
        <v>10.8608205953339</v>
      </c>
      <c r="N213" s="8" t="n">
        <f aca="false">IF(AND(H213&gt;=Inputs!$B$13,C213&gt;=500),1,0)</f>
        <v>1</v>
      </c>
      <c r="O213" s="8" t="s">
        <v>777</v>
      </c>
      <c r="P213" s="16" t="n">
        <f aca="false">F213-SUMIFS(VIC_Postcode_Qtr!$E:$E,VIC_Postcode_Qtr!$A:$A,A213,VIC_Postcode_Qtr!$B:$B,EDATE(Inputs!$B$24,-3))</f>
        <v>48</v>
      </c>
      <c r="Q213" s="21" t="n">
        <f aca="false">IF(E213&gt;0,P213/E213*1000,"")</f>
        <v>3.07278663337815</v>
      </c>
      <c r="R213" s="16" t="n">
        <f aca="false">SUMIFS(VIC_Postcode_Qtr!$E:$E,VIC_Postcode_Qtr!$A:$A,A213,VIC_Postcode_Qtr!$B:$B,EDATE(Inputs!$B$24,-12))-SUMIFS(VIC_Postcode_Qtr!$E:$E,VIC_Postcode_Qtr!$A:$A,A213,VIC_Postcode_Qtr!$B:$B,EDATE(Inputs!$B$24,-15))</f>
        <v>38</v>
      </c>
      <c r="S213" s="21" t="n">
        <f aca="false">IF(L213&gt;0,R213/L213*1000,"")</f>
        <v>2.54759989273264</v>
      </c>
    </row>
    <row r="214" customFormat="false" ht="15" hidden="false" customHeight="false" outlineLevel="0" collapsed="false">
      <c r="A214" s="0" t="n">
        <v>3033</v>
      </c>
      <c r="B214" s="31" t="n">
        <v>65669</v>
      </c>
      <c r="C214" s="16" t="n">
        <v>9223</v>
      </c>
      <c r="D214" s="0" t="n">
        <v>5</v>
      </c>
      <c r="E214" s="16" t="n">
        <f aca="false">SUMIFS(VIC_Postcode_Qtr!$D:$D,VIC_Postcode_Qtr!$A:$A,A214,VIC_Postcode_Qtr!$B:$B,Inputs!$B$24)</f>
        <v>13072</v>
      </c>
      <c r="F214" s="16" t="n">
        <f aca="false">SUMIFS(VIC_Postcode_Qtr!$E:$E,VIC_Postcode_Qtr!$A:$A,A214,VIC_Postcode_Qtr!$B:$B,Inputs!$B$24)</f>
        <v>296</v>
      </c>
      <c r="G214" s="21" t="n">
        <f aca="false">IF(E214&gt;0,F214/E214*1000,"")</f>
        <v>22.6438188494492</v>
      </c>
      <c r="H214" s="16" t="n">
        <f aca="false">SUMIFS(VIC_Postcode_Qtr!$G:$G,VIC_Postcode_Qtr!$A:$A,A214,VIC_Postcode_Qtr!$B:$B,Inputs!$B$24)</f>
        <v>1009</v>
      </c>
      <c r="I214" s="16" t="n">
        <f aca="false">SUMIFS(VIC_Postcode_Qtr!$H:$H,VIC_Postcode_Qtr!$A:$A,A214,VIC_Postcode_Qtr!$B:$B,Inputs!$B$24)</f>
        <v>152</v>
      </c>
      <c r="J214" s="22" t="n">
        <f aca="false">IF(H214&gt;0,I214/H214,"")</f>
        <v>0.150644202180377</v>
      </c>
      <c r="K214" s="16" t="n">
        <f aca="false">SUMIFS(VIC_Postcode_Qtr!$E:$E,VIC_Postcode_Qtr!$A:$A,A214,VIC_Postcode_Qtr!$B:$B,Inputs!$B$25)</f>
        <v>163</v>
      </c>
      <c r="L214" s="16" t="n">
        <f aca="false">SUMIFS(VIC_Postcode_Qtr!$D:$D,VIC_Postcode_Qtr!$A:$A,A214,VIC_Postcode_Qtr!$B:$B,Inputs!$B$25)</f>
        <v>12897</v>
      </c>
      <c r="M214" s="21" t="n">
        <f aca="false">IF(L214&gt;0,(F214-K214)/L214*1000,"")</f>
        <v>10.3124757695588</v>
      </c>
      <c r="N214" s="8" t="n">
        <f aca="false">IF(AND(H214&gt;=Inputs!$B$13,C214&gt;=500),1,0)</f>
        <v>1</v>
      </c>
      <c r="O214" s="8" t="s">
        <v>778</v>
      </c>
      <c r="P214" s="16" t="n">
        <f aca="false">F214-SUMIFS(VIC_Postcode_Qtr!$E:$E,VIC_Postcode_Qtr!$A:$A,A214,VIC_Postcode_Qtr!$B:$B,EDATE(Inputs!$B$24,-3))</f>
        <v>69</v>
      </c>
      <c r="Q214" s="21" t="n">
        <f aca="false">IF(E214&gt;0,P214/E214*1000,"")</f>
        <v>5.27845777233782</v>
      </c>
      <c r="R214" s="16" t="n">
        <f aca="false">SUMIFS(VIC_Postcode_Qtr!$E:$E,VIC_Postcode_Qtr!$A:$A,A214,VIC_Postcode_Qtr!$B:$B,EDATE(Inputs!$B$24,-12))-SUMIFS(VIC_Postcode_Qtr!$E:$E,VIC_Postcode_Qtr!$A:$A,A214,VIC_Postcode_Qtr!$B:$B,EDATE(Inputs!$B$24,-15))</f>
        <v>22</v>
      </c>
      <c r="S214" s="21" t="n">
        <f aca="false">IF(L214&gt;0,R214/L214*1000,"")</f>
        <v>1.70582305962627</v>
      </c>
    </row>
    <row r="215" customFormat="false" ht="15" hidden="false" customHeight="false" outlineLevel="0" collapsed="false">
      <c r="A215" s="0" t="n">
        <v>3183</v>
      </c>
      <c r="B215" s="31" t="n">
        <v>65938</v>
      </c>
      <c r="C215" s="16" t="n">
        <v>13114</v>
      </c>
      <c r="D215" s="0" t="n">
        <v>5</v>
      </c>
      <c r="E215" s="16" t="n">
        <f aca="false">SUMIFS(VIC_Postcode_Qtr!$D:$D,VIC_Postcode_Qtr!$A:$A,A215,VIC_Postcode_Qtr!$B:$B,Inputs!$B$24)</f>
        <v>9812</v>
      </c>
      <c r="F215" s="16" t="n">
        <f aca="false">SUMIFS(VIC_Postcode_Qtr!$E:$E,VIC_Postcode_Qtr!$A:$A,A215,VIC_Postcode_Qtr!$B:$B,Inputs!$B$24)</f>
        <v>301</v>
      </c>
      <c r="G215" s="21" t="n">
        <f aca="false">IF(E215&gt;0,F215/E215*1000,"")</f>
        <v>30.6767223807583</v>
      </c>
      <c r="H215" s="16" t="n">
        <f aca="false">SUMIFS(VIC_Postcode_Qtr!$G:$G,VIC_Postcode_Qtr!$A:$A,A215,VIC_Postcode_Qtr!$B:$B,Inputs!$B$24)</f>
        <v>548</v>
      </c>
      <c r="I215" s="16" t="n">
        <f aca="false">SUMIFS(VIC_Postcode_Qtr!$H:$H,VIC_Postcode_Qtr!$A:$A,A215,VIC_Postcode_Qtr!$B:$B,Inputs!$B$24)</f>
        <v>122</v>
      </c>
      <c r="J215" s="22" t="n">
        <f aca="false">IF(H215&gt;0,I215/H215,"")</f>
        <v>0.222627737226277</v>
      </c>
      <c r="K215" s="16" t="n">
        <f aca="false">SUMIFS(VIC_Postcode_Qtr!$E:$E,VIC_Postcode_Qtr!$A:$A,A215,VIC_Postcode_Qtr!$B:$B,Inputs!$B$25)</f>
        <v>208</v>
      </c>
      <c r="L215" s="16" t="n">
        <f aca="false">SUMIFS(VIC_Postcode_Qtr!$D:$D,VIC_Postcode_Qtr!$A:$A,A215,VIC_Postcode_Qtr!$B:$B,Inputs!$B$25)</f>
        <v>9630</v>
      </c>
      <c r="M215" s="21" t="n">
        <f aca="false">IF(L215&gt;0,(F215-K215)/L215*1000,"")</f>
        <v>9.65732087227415</v>
      </c>
      <c r="N215" s="8" t="n">
        <f aca="false">IF(AND(H215&gt;=Inputs!$B$13,C215&gt;=500),1,0)</f>
        <v>1</v>
      </c>
      <c r="O215" s="8" t="s">
        <v>779</v>
      </c>
      <c r="P215" s="16" t="n">
        <f aca="false">F215-SUMIFS(VIC_Postcode_Qtr!$E:$E,VIC_Postcode_Qtr!$A:$A,A215,VIC_Postcode_Qtr!$B:$B,EDATE(Inputs!$B$24,-3))</f>
        <v>23</v>
      </c>
      <c r="Q215" s="21" t="n">
        <f aca="false">IF(E215&gt;0,P215/E215*1000,"")</f>
        <v>2.34406848756625</v>
      </c>
      <c r="R215" s="16" t="n">
        <f aca="false">SUMIFS(VIC_Postcode_Qtr!$E:$E,VIC_Postcode_Qtr!$A:$A,A215,VIC_Postcode_Qtr!$B:$B,EDATE(Inputs!$B$24,-12))-SUMIFS(VIC_Postcode_Qtr!$E:$E,VIC_Postcode_Qtr!$A:$A,A215,VIC_Postcode_Qtr!$B:$B,EDATE(Inputs!$B$24,-15))</f>
        <v>17</v>
      </c>
      <c r="S215" s="21" t="n">
        <f aca="false">IF(L215&gt;0,R215/L215*1000,"")</f>
        <v>1.76531671858775</v>
      </c>
    </row>
    <row r="216" customFormat="false" ht="15" hidden="false" customHeight="false" outlineLevel="0" collapsed="false">
      <c r="A216" s="0" t="n">
        <v>3147</v>
      </c>
      <c r="B216" s="31" t="n">
        <v>66099</v>
      </c>
      <c r="C216" s="16" t="n">
        <v>10021</v>
      </c>
      <c r="D216" s="0" t="n">
        <v>5</v>
      </c>
      <c r="E216" s="16" t="n">
        <f aca="false">SUMIFS(VIC_Postcode_Qtr!$D:$D,VIC_Postcode_Qtr!$A:$A,A216,VIC_Postcode_Qtr!$B:$B,Inputs!$B$24)</f>
        <v>10278</v>
      </c>
      <c r="F216" s="16" t="n">
        <f aca="false">SUMIFS(VIC_Postcode_Qtr!$E:$E,VIC_Postcode_Qtr!$A:$A,A216,VIC_Postcode_Qtr!$B:$B,Inputs!$B$24)</f>
        <v>599</v>
      </c>
      <c r="G216" s="21" t="n">
        <f aca="false">IF(E216&gt;0,F216/E216*1000,"")</f>
        <v>58.2798209768437</v>
      </c>
      <c r="H216" s="16" t="n">
        <f aca="false">SUMIFS(VIC_Postcode_Qtr!$G:$G,VIC_Postcode_Qtr!$A:$A,A216,VIC_Postcode_Qtr!$B:$B,Inputs!$B$24)</f>
        <v>781</v>
      </c>
      <c r="I216" s="16" t="n">
        <f aca="false">SUMIFS(VIC_Postcode_Qtr!$H:$H,VIC_Postcode_Qtr!$A:$A,A216,VIC_Postcode_Qtr!$B:$B,Inputs!$B$24)</f>
        <v>245</v>
      </c>
      <c r="J216" s="22" t="n">
        <f aca="false">IF(H216&gt;0,I216/H216,"")</f>
        <v>0.313700384122919</v>
      </c>
      <c r="K216" s="16" t="n">
        <f aca="false">SUMIFS(VIC_Postcode_Qtr!$E:$E,VIC_Postcode_Qtr!$A:$A,A216,VIC_Postcode_Qtr!$B:$B,Inputs!$B$25)</f>
        <v>371</v>
      </c>
      <c r="L216" s="16" t="n">
        <f aca="false">SUMIFS(VIC_Postcode_Qtr!$D:$D,VIC_Postcode_Qtr!$A:$A,A216,VIC_Postcode_Qtr!$B:$B,Inputs!$B$25)</f>
        <v>10113</v>
      </c>
      <c r="M216" s="21" t="n">
        <f aca="false">IF(L216&gt;0,(F216-K216)/L216*1000,"")</f>
        <v>22.5452388015426</v>
      </c>
      <c r="N216" s="8" t="n">
        <f aca="false">IF(AND(H216&gt;=Inputs!$B$13,C216&gt;=500),1,0)</f>
        <v>1</v>
      </c>
      <c r="O216" s="8" t="s">
        <v>780</v>
      </c>
      <c r="P216" s="16" t="n">
        <f aca="false">F216-SUMIFS(VIC_Postcode_Qtr!$E:$E,VIC_Postcode_Qtr!$A:$A,A216,VIC_Postcode_Qtr!$B:$B,EDATE(Inputs!$B$24,-3))</f>
        <v>86</v>
      </c>
      <c r="Q216" s="21" t="n">
        <f aca="false">IF(E216&gt;0,P216/E216*1000,"")</f>
        <v>8.36738665109944</v>
      </c>
      <c r="R216" s="16" t="n">
        <f aca="false">SUMIFS(VIC_Postcode_Qtr!$E:$E,VIC_Postcode_Qtr!$A:$A,A216,VIC_Postcode_Qtr!$B:$B,EDATE(Inputs!$B$24,-12))-SUMIFS(VIC_Postcode_Qtr!$E:$E,VIC_Postcode_Qtr!$A:$A,A216,VIC_Postcode_Qtr!$B:$B,EDATE(Inputs!$B$24,-15))</f>
        <v>36</v>
      </c>
      <c r="S216" s="21" t="n">
        <f aca="false">IF(L216&gt;0,R216/L216*1000,"")</f>
        <v>3.55977454761198</v>
      </c>
    </row>
    <row r="217" customFormat="false" ht="15" hidden="false" customHeight="false" outlineLevel="0" collapsed="false">
      <c r="A217" s="0" t="n">
        <v>3004</v>
      </c>
      <c r="B217" s="31" t="n">
        <v>66111</v>
      </c>
      <c r="C217" s="16" t="n">
        <v>9913</v>
      </c>
      <c r="D217" s="0" t="n">
        <v>5</v>
      </c>
      <c r="E217" s="16" t="n">
        <f aca="false">SUMIFS(VIC_Postcode_Qtr!$D:$D,VIC_Postcode_Qtr!$A:$A,A217,VIC_Postcode_Qtr!$B:$B,Inputs!$B$24)</f>
        <v>9037</v>
      </c>
      <c r="F217" s="16" t="n">
        <f aca="false">SUMIFS(VIC_Postcode_Qtr!$E:$E,VIC_Postcode_Qtr!$A:$A,A217,VIC_Postcode_Qtr!$B:$B,Inputs!$B$24)</f>
        <v>356</v>
      </c>
      <c r="G217" s="21" t="n">
        <f aca="false">IF(E217&gt;0,F217/E217*1000,"")</f>
        <v>39.3936040721478</v>
      </c>
      <c r="H217" s="16" t="n">
        <f aca="false">SUMIFS(VIC_Postcode_Qtr!$G:$G,VIC_Postcode_Qtr!$A:$A,A217,VIC_Postcode_Qtr!$B:$B,Inputs!$B$24)</f>
        <v>1465</v>
      </c>
      <c r="I217" s="16" t="n">
        <f aca="false">SUMIFS(VIC_Postcode_Qtr!$H:$H,VIC_Postcode_Qtr!$A:$A,A217,VIC_Postcode_Qtr!$B:$B,Inputs!$B$24)</f>
        <v>169</v>
      </c>
      <c r="J217" s="22" t="n">
        <f aca="false">IF(H217&gt;0,I217/H217,"")</f>
        <v>0.115358361774744</v>
      </c>
      <c r="K217" s="16" t="n">
        <f aca="false">SUMIFS(VIC_Postcode_Qtr!$E:$E,VIC_Postcode_Qtr!$A:$A,A217,VIC_Postcode_Qtr!$B:$B,Inputs!$B$25)</f>
        <v>205</v>
      </c>
      <c r="L217" s="16" t="n">
        <f aca="false">SUMIFS(VIC_Postcode_Qtr!$D:$D,VIC_Postcode_Qtr!$A:$A,A217,VIC_Postcode_Qtr!$B:$B,Inputs!$B$25)</f>
        <v>8657</v>
      </c>
      <c r="M217" s="21" t="n">
        <f aca="false">IF(L217&gt;0,(F217-K217)/L217*1000,"")</f>
        <v>17.4425320549844</v>
      </c>
      <c r="N217" s="8" t="n">
        <f aca="false">IF(AND(H217&gt;=Inputs!$B$13,C217&gt;=500),1,0)</f>
        <v>1</v>
      </c>
      <c r="O217" s="8" t="s">
        <v>781</v>
      </c>
      <c r="P217" s="16" t="n">
        <f aca="false">F217-SUMIFS(VIC_Postcode_Qtr!$E:$E,VIC_Postcode_Qtr!$A:$A,A217,VIC_Postcode_Qtr!$B:$B,EDATE(Inputs!$B$24,-3))</f>
        <v>98</v>
      </c>
      <c r="Q217" s="21" t="n">
        <f aca="false">IF(E217&gt;0,P217/E217*1000,"")</f>
        <v>10.844306738962</v>
      </c>
      <c r="R217" s="16" t="n">
        <f aca="false">SUMIFS(VIC_Postcode_Qtr!$E:$E,VIC_Postcode_Qtr!$A:$A,A217,VIC_Postcode_Qtr!$B:$B,EDATE(Inputs!$B$24,-12))-SUMIFS(VIC_Postcode_Qtr!$E:$E,VIC_Postcode_Qtr!$A:$A,A217,VIC_Postcode_Qtr!$B:$B,EDATE(Inputs!$B$24,-15))</f>
        <v>22</v>
      </c>
      <c r="S217" s="21" t="n">
        <f aca="false">IF(L217&gt;0,R217/L217*1000,"")</f>
        <v>2.54129606099111</v>
      </c>
    </row>
    <row r="218" customFormat="false" ht="15" hidden="false" customHeight="false" outlineLevel="0" collapsed="false">
      <c r="A218" s="0" t="n">
        <v>3194</v>
      </c>
      <c r="B218" s="31" t="n">
        <v>66321</v>
      </c>
      <c r="C218" s="16" t="n">
        <v>9020</v>
      </c>
      <c r="D218" s="0" t="n">
        <v>5</v>
      </c>
      <c r="E218" s="16" t="n">
        <f aca="false">SUMIFS(VIC_Postcode_Qtr!$D:$D,VIC_Postcode_Qtr!$A:$A,A218,VIC_Postcode_Qtr!$B:$B,Inputs!$B$24)</f>
        <v>10810</v>
      </c>
      <c r="F218" s="16" t="n">
        <f aca="false">SUMIFS(VIC_Postcode_Qtr!$E:$E,VIC_Postcode_Qtr!$A:$A,A218,VIC_Postcode_Qtr!$B:$B,Inputs!$B$24)</f>
        <v>301</v>
      </c>
      <c r="G218" s="21" t="n">
        <f aca="false">IF(E218&gt;0,F218/E218*1000,"")</f>
        <v>27.8445883441258</v>
      </c>
      <c r="H218" s="16" t="n">
        <f aca="false">SUMIFS(VIC_Postcode_Qtr!$G:$G,VIC_Postcode_Qtr!$A:$A,A218,VIC_Postcode_Qtr!$B:$B,Inputs!$B$24)</f>
        <v>814</v>
      </c>
      <c r="I218" s="16" t="n">
        <f aca="false">SUMIFS(VIC_Postcode_Qtr!$H:$H,VIC_Postcode_Qtr!$A:$A,A218,VIC_Postcode_Qtr!$B:$B,Inputs!$B$24)</f>
        <v>140</v>
      </c>
      <c r="J218" s="22" t="n">
        <f aca="false">IF(H218&gt;0,I218/H218,"")</f>
        <v>0.171990171990172</v>
      </c>
      <c r="K218" s="16" t="n">
        <f aca="false">SUMIFS(VIC_Postcode_Qtr!$E:$E,VIC_Postcode_Qtr!$A:$A,A218,VIC_Postcode_Qtr!$B:$B,Inputs!$B$25)</f>
        <v>186</v>
      </c>
      <c r="L218" s="16" t="n">
        <f aca="false">SUMIFS(VIC_Postcode_Qtr!$D:$D,VIC_Postcode_Qtr!$A:$A,A218,VIC_Postcode_Qtr!$B:$B,Inputs!$B$25)</f>
        <v>10620</v>
      </c>
      <c r="M218" s="21" t="n">
        <f aca="false">IF(L218&gt;0,(F218-K218)/L218*1000,"")</f>
        <v>10.8286252354049</v>
      </c>
      <c r="N218" s="8" t="n">
        <f aca="false">IF(AND(H218&gt;=Inputs!$B$13,C218&gt;=500),1,0)</f>
        <v>1</v>
      </c>
      <c r="O218" s="8" t="s">
        <v>782</v>
      </c>
      <c r="P218" s="16" t="n">
        <f aca="false">F218-SUMIFS(VIC_Postcode_Qtr!$E:$E,VIC_Postcode_Qtr!$A:$A,A218,VIC_Postcode_Qtr!$B:$B,EDATE(Inputs!$B$24,-3))</f>
        <v>37</v>
      </c>
      <c r="Q218" s="21" t="n">
        <f aca="false">IF(E218&gt;0,P218/E218*1000,"")</f>
        <v>3.42275670675301</v>
      </c>
      <c r="R218" s="16" t="n">
        <f aca="false">SUMIFS(VIC_Postcode_Qtr!$E:$E,VIC_Postcode_Qtr!$A:$A,A218,VIC_Postcode_Qtr!$B:$B,EDATE(Inputs!$B$24,-12))-SUMIFS(VIC_Postcode_Qtr!$E:$E,VIC_Postcode_Qtr!$A:$A,A218,VIC_Postcode_Qtr!$B:$B,EDATE(Inputs!$B$24,-15))</f>
        <v>25</v>
      </c>
      <c r="S218" s="21" t="n">
        <f aca="false">IF(L218&gt;0,R218/L218*1000,"")</f>
        <v>2.35404896421846</v>
      </c>
    </row>
    <row r="219" customFormat="false" ht="15" hidden="false" customHeight="false" outlineLevel="0" collapsed="false">
      <c r="A219" s="0" t="n">
        <v>3192</v>
      </c>
      <c r="B219" s="31" t="n">
        <v>66552</v>
      </c>
      <c r="C219" s="16" t="n">
        <v>15675</v>
      </c>
      <c r="D219" s="0" t="n">
        <v>5</v>
      </c>
      <c r="E219" s="16" t="n">
        <f aca="false">SUMIFS(VIC_Postcode_Qtr!$D:$D,VIC_Postcode_Qtr!$A:$A,A219,VIC_Postcode_Qtr!$B:$B,Inputs!$B$24)</f>
        <v>20049</v>
      </c>
      <c r="F219" s="16" t="n">
        <f aca="false">SUMIFS(VIC_Postcode_Qtr!$E:$E,VIC_Postcode_Qtr!$A:$A,A219,VIC_Postcode_Qtr!$B:$B,Inputs!$B$24)</f>
        <v>602</v>
      </c>
      <c r="G219" s="21" t="n">
        <f aca="false">IF(E219&gt;0,F219/E219*1000,"")</f>
        <v>30.0264352336775</v>
      </c>
      <c r="H219" s="16" t="n">
        <f aca="false">SUMIFS(VIC_Postcode_Qtr!$G:$G,VIC_Postcode_Qtr!$A:$A,A219,VIC_Postcode_Qtr!$B:$B,Inputs!$B$24)</f>
        <v>1645</v>
      </c>
      <c r="I219" s="16" t="n">
        <f aca="false">SUMIFS(VIC_Postcode_Qtr!$H:$H,VIC_Postcode_Qtr!$A:$A,A219,VIC_Postcode_Qtr!$B:$B,Inputs!$B$24)</f>
        <v>276</v>
      </c>
      <c r="J219" s="22" t="n">
        <f aca="false">IF(H219&gt;0,I219/H219,"")</f>
        <v>0.167781155015198</v>
      </c>
      <c r="K219" s="16" t="n">
        <f aca="false">SUMIFS(VIC_Postcode_Qtr!$E:$E,VIC_Postcode_Qtr!$A:$A,A219,VIC_Postcode_Qtr!$B:$B,Inputs!$B$25)</f>
        <v>370</v>
      </c>
      <c r="L219" s="16" t="n">
        <f aca="false">SUMIFS(VIC_Postcode_Qtr!$D:$D,VIC_Postcode_Qtr!$A:$A,A219,VIC_Postcode_Qtr!$B:$B,Inputs!$B$25)</f>
        <v>19901</v>
      </c>
      <c r="M219" s="21" t="n">
        <f aca="false">IF(L219&gt;0,(F219-K219)/L219*1000,"")</f>
        <v>11.6577056429325</v>
      </c>
      <c r="N219" s="8" t="n">
        <f aca="false">IF(AND(H219&gt;=Inputs!$B$13,C219&gt;=500),1,0)</f>
        <v>1</v>
      </c>
      <c r="O219" s="8" t="s">
        <v>783</v>
      </c>
      <c r="P219" s="16" t="n">
        <f aca="false">F219-SUMIFS(VIC_Postcode_Qtr!$E:$E,VIC_Postcode_Qtr!$A:$A,A219,VIC_Postcode_Qtr!$B:$B,EDATE(Inputs!$B$24,-3))</f>
        <v>90</v>
      </c>
      <c r="Q219" s="21" t="n">
        <f aca="false">IF(E219&gt;0,P219/E219*1000,"")</f>
        <v>4.48900194523418</v>
      </c>
      <c r="R219" s="16" t="n">
        <f aca="false">SUMIFS(VIC_Postcode_Qtr!$E:$E,VIC_Postcode_Qtr!$A:$A,A219,VIC_Postcode_Qtr!$B:$B,EDATE(Inputs!$B$24,-12))-SUMIFS(VIC_Postcode_Qtr!$E:$E,VIC_Postcode_Qtr!$A:$A,A219,VIC_Postcode_Qtr!$B:$B,EDATE(Inputs!$B$24,-15))</f>
        <v>49</v>
      </c>
      <c r="S219" s="21" t="n">
        <f aca="false">IF(L219&gt;0,R219/L219*1000,"")</f>
        <v>2.4621878297573</v>
      </c>
    </row>
    <row r="220" customFormat="false" ht="15" hidden="false" customHeight="false" outlineLevel="0" collapsed="false">
      <c r="A220" s="0" t="n">
        <v>3189</v>
      </c>
      <c r="B220" s="31" t="n">
        <v>66567</v>
      </c>
      <c r="C220" s="16" t="n">
        <v>4442</v>
      </c>
      <c r="D220" s="0" t="n">
        <v>5</v>
      </c>
      <c r="E220" s="16" t="n">
        <f aca="false">SUMIFS(VIC_Postcode_Qtr!$D:$D,VIC_Postcode_Qtr!$A:$A,A220,VIC_Postcode_Qtr!$B:$B,Inputs!$B$24)</f>
        <v>9994</v>
      </c>
      <c r="F220" s="16" t="n">
        <f aca="false">SUMIFS(VIC_Postcode_Qtr!$E:$E,VIC_Postcode_Qtr!$A:$A,A220,VIC_Postcode_Qtr!$B:$B,Inputs!$B$24)</f>
        <v>249</v>
      </c>
      <c r="G220" s="21" t="n">
        <f aca="false">IF(E220&gt;0,F220/E220*1000,"")</f>
        <v>24.9149489693816</v>
      </c>
      <c r="H220" s="16" t="n">
        <f aca="false">SUMIFS(VIC_Postcode_Qtr!$G:$G,VIC_Postcode_Qtr!$A:$A,A220,VIC_Postcode_Qtr!$B:$B,Inputs!$B$24)</f>
        <v>993</v>
      </c>
      <c r="I220" s="16" t="n">
        <f aca="false">SUMIFS(VIC_Postcode_Qtr!$H:$H,VIC_Postcode_Qtr!$A:$A,A220,VIC_Postcode_Qtr!$B:$B,Inputs!$B$24)</f>
        <v>111</v>
      </c>
      <c r="J220" s="22" t="n">
        <f aca="false">IF(H220&gt;0,I220/H220,"")</f>
        <v>0.11178247734139</v>
      </c>
      <c r="K220" s="16" t="n">
        <f aca="false">SUMIFS(VIC_Postcode_Qtr!$E:$E,VIC_Postcode_Qtr!$A:$A,A220,VIC_Postcode_Qtr!$B:$B,Inputs!$B$25)</f>
        <v>163</v>
      </c>
      <c r="L220" s="16" t="n">
        <f aca="false">SUMIFS(VIC_Postcode_Qtr!$D:$D,VIC_Postcode_Qtr!$A:$A,A220,VIC_Postcode_Qtr!$B:$B,Inputs!$B$25)</f>
        <v>9696</v>
      </c>
      <c r="M220" s="21" t="n">
        <f aca="false">IF(L220&gt;0,(F220-K220)/L220*1000,"")</f>
        <v>8.86963696369637</v>
      </c>
      <c r="N220" s="8" t="n">
        <f aca="false">IF(AND(H220&gt;=Inputs!$B$13,C220&gt;=500),1,0)</f>
        <v>1</v>
      </c>
      <c r="O220" s="8" t="s">
        <v>784</v>
      </c>
      <c r="P220" s="16" t="n">
        <f aca="false">F220-SUMIFS(VIC_Postcode_Qtr!$E:$E,VIC_Postcode_Qtr!$A:$A,A220,VIC_Postcode_Qtr!$B:$B,EDATE(Inputs!$B$24,-3))</f>
        <v>38</v>
      </c>
      <c r="Q220" s="21" t="n">
        <f aca="false">IF(E220&gt;0,P220/E220*1000,"")</f>
        <v>3.80228136882129</v>
      </c>
      <c r="R220" s="16" t="n">
        <f aca="false">SUMIFS(VIC_Postcode_Qtr!$E:$E,VIC_Postcode_Qtr!$A:$A,A220,VIC_Postcode_Qtr!$B:$B,EDATE(Inputs!$B$24,-12))-SUMIFS(VIC_Postcode_Qtr!$E:$E,VIC_Postcode_Qtr!$A:$A,A220,VIC_Postcode_Qtr!$B:$B,EDATE(Inputs!$B$24,-15))</f>
        <v>16</v>
      </c>
      <c r="S220" s="21" t="n">
        <f aca="false">IF(L220&gt;0,R220/L220*1000,"")</f>
        <v>1.65016501650165</v>
      </c>
    </row>
    <row r="221" customFormat="false" ht="15" hidden="false" customHeight="false" outlineLevel="0" collapsed="false">
      <c r="A221" s="0" t="n">
        <v>3145</v>
      </c>
      <c r="B221" s="31" t="n">
        <v>66598</v>
      </c>
      <c r="C221" s="16" t="n">
        <v>16616</v>
      </c>
      <c r="D221" s="0" t="n">
        <v>5</v>
      </c>
      <c r="E221" s="16" t="n">
        <f aca="false">SUMIFS(VIC_Postcode_Qtr!$D:$D,VIC_Postcode_Qtr!$A:$A,A221,VIC_Postcode_Qtr!$B:$B,Inputs!$B$24)</f>
        <v>15690</v>
      </c>
      <c r="F221" s="16" t="n">
        <f aca="false">SUMIFS(VIC_Postcode_Qtr!$E:$E,VIC_Postcode_Qtr!$A:$A,A221,VIC_Postcode_Qtr!$B:$B,Inputs!$B$24)</f>
        <v>700</v>
      </c>
      <c r="G221" s="21" t="n">
        <f aca="false">IF(E221&gt;0,F221/E221*1000,"")</f>
        <v>44.6144040790312</v>
      </c>
      <c r="H221" s="16" t="n">
        <f aca="false">SUMIFS(VIC_Postcode_Qtr!$G:$G,VIC_Postcode_Qtr!$A:$A,A221,VIC_Postcode_Qtr!$B:$B,Inputs!$B$24)</f>
        <v>1170</v>
      </c>
      <c r="I221" s="16" t="n">
        <f aca="false">SUMIFS(VIC_Postcode_Qtr!$H:$H,VIC_Postcode_Qtr!$A:$A,A221,VIC_Postcode_Qtr!$B:$B,Inputs!$B$24)</f>
        <v>280</v>
      </c>
      <c r="J221" s="22" t="n">
        <f aca="false">IF(H221&gt;0,I221/H221,"")</f>
        <v>0.239316239316239</v>
      </c>
      <c r="K221" s="16" t="n">
        <f aca="false">SUMIFS(VIC_Postcode_Qtr!$E:$E,VIC_Postcode_Qtr!$A:$A,A221,VIC_Postcode_Qtr!$B:$B,Inputs!$B$25)</f>
        <v>465</v>
      </c>
      <c r="L221" s="16" t="n">
        <f aca="false">SUMIFS(VIC_Postcode_Qtr!$D:$D,VIC_Postcode_Qtr!$A:$A,A221,VIC_Postcode_Qtr!$B:$B,Inputs!$B$25)</f>
        <v>15479</v>
      </c>
      <c r="M221" s="21" t="n">
        <f aca="false">IF(L221&gt;0,(F221-K221)/L221*1000,"")</f>
        <v>15.181859293236</v>
      </c>
      <c r="N221" s="8" t="n">
        <f aca="false">IF(AND(H221&gt;=Inputs!$B$13,C221&gt;=500),1,0)</f>
        <v>1</v>
      </c>
      <c r="O221" s="8" t="s">
        <v>785</v>
      </c>
      <c r="P221" s="16" t="n">
        <f aca="false">F221-SUMIFS(VIC_Postcode_Qtr!$E:$E,VIC_Postcode_Qtr!$A:$A,A221,VIC_Postcode_Qtr!$B:$B,EDATE(Inputs!$B$24,-3))</f>
        <v>93</v>
      </c>
      <c r="Q221" s="21" t="n">
        <f aca="false">IF(E221&gt;0,P221/E221*1000,"")</f>
        <v>5.92734225621415</v>
      </c>
      <c r="R221" s="16" t="n">
        <f aca="false">SUMIFS(VIC_Postcode_Qtr!$E:$E,VIC_Postcode_Qtr!$A:$A,A221,VIC_Postcode_Qtr!$B:$B,EDATE(Inputs!$B$24,-12))-SUMIFS(VIC_Postcode_Qtr!$E:$E,VIC_Postcode_Qtr!$A:$A,A221,VIC_Postcode_Qtr!$B:$B,EDATE(Inputs!$B$24,-15))</f>
        <v>48</v>
      </c>
      <c r="S221" s="21" t="n">
        <f aca="false">IF(L221&gt;0,R221/L221*1000,"")</f>
        <v>3.10097551521416</v>
      </c>
    </row>
    <row r="222" customFormat="false" ht="15" hidden="false" customHeight="false" outlineLevel="0" collapsed="false">
      <c r="A222" s="0" t="n">
        <v>3095</v>
      </c>
      <c r="B222" s="31" t="n">
        <v>66615</v>
      </c>
      <c r="C222" s="16" t="n">
        <v>18518</v>
      </c>
      <c r="D222" s="0" t="n">
        <v>5</v>
      </c>
      <c r="E222" s="16" t="n">
        <f aca="false">SUMIFS(VIC_Postcode_Qtr!$D:$D,VIC_Postcode_Qtr!$A:$A,A222,VIC_Postcode_Qtr!$B:$B,Inputs!$B$24)</f>
        <v>22786</v>
      </c>
      <c r="F222" s="16" t="n">
        <f aca="false">SUMIFS(VIC_Postcode_Qtr!$E:$E,VIC_Postcode_Qtr!$A:$A,A222,VIC_Postcode_Qtr!$B:$B,Inputs!$B$24)</f>
        <v>810</v>
      </c>
      <c r="G222" s="21" t="n">
        <f aca="false">IF(E222&gt;0,F222/E222*1000,"")</f>
        <v>35.5481435969455</v>
      </c>
      <c r="H222" s="16" t="n">
        <f aca="false">SUMIFS(VIC_Postcode_Qtr!$G:$G,VIC_Postcode_Qtr!$A:$A,A222,VIC_Postcode_Qtr!$B:$B,Inputs!$B$24)</f>
        <v>1556</v>
      </c>
      <c r="I222" s="16" t="n">
        <f aca="false">SUMIFS(VIC_Postcode_Qtr!$H:$H,VIC_Postcode_Qtr!$A:$A,A222,VIC_Postcode_Qtr!$B:$B,Inputs!$B$24)</f>
        <v>329</v>
      </c>
      <c r="J222" s="22" t="n">
        <f aca="false">IF(H222&gt;0,I222/H222,"")</f>
        <v>0.211439588688946</v>
      </c>
      <c r="K222" s="16" t="n">
        <f aca="false">SUMIFS(VIC_Postcode_Qtr!$E:$E,VIC_Postcode_Qtr!$A:$A,A222,VIC_Postcode_Qtr!$B:$B,Inputs!$B$25)</f>
        <v>492</v>
      </c>
      <c r="L222" s="16" t="n">
        <f aca="false">SUMIFS(VIC_Postcode_Qtr!$D:$D,VIC_Postcode_Qtr!$A:$A,A222,VIC_Postcode_Qtr!$B:$B,Inputs!$B$25)</f>
        <v>22638</v>
      </c>
      <c r="M222" s="21" t="n">
        <f aca="false">IF(L222&gt;0,(F222-K222)/L222*1000,"")</f>
        <v>14.0471773124834</v>
      </c>
      <c r="N222" s="8" t="n">
        <f aca="false">IF(AND(H222&gt;=Inputs!$B$13,C222&gt;=500),1,0)</f>
        <v>1</v>
      </c>
      <c r="O222" s="8" t="s">
        <v>786</v>
      </c>
      <c r="P222" s="16" t="n">
        <f aca="false">F222-SUMIFS(VIC_Postcode_Qtr!$E:$E,VIC_Postcode_Qtr!$A:$A,A222,VIC_Postcode_Qtr!$B:$B,EDATE(Inputs!$B$24,-3))</f>
        <v>110</v>
      </c>
      <c r="Q222" s="21" t="n">
        <f aca="false">IF(E222&gt;0,P222/E222*1000,"")</f>
        <v>4.82752567365927</v>
      </c>
      <c r="R222" s="16" t="n">
        <f aca="false">SUMIFS(VIC_Postcode_Qtr!$E:$E,VIC_Postcode_Qtr!$A:$A,A222,VIC_Postcode_Qtr!$B:$B,EDATE(Inputs!$B$24,-12))-SUMIFS(VIC_Postcode_Qtr!$E:$E,VIC_Postcode_Qtr!$A:$A,A222,VIC_Postcode_Qtr!$B:$B,EDATE(Inputs!$B$24,-15))</f>
        <v>57</v>
      </c>
      <c r="S222" s="21" t="n">
        <f aca="false">IF(L222&gt;0,R222/L222*1000,"")</f>
        <v>2.51789027299231</v>
      </c>
    </row>
    <row r="223" customFormat="false" ht="15" hidden="false" customHeight="false" outlineLevel="0" collapsed="false">
      <c r="A223" s="0" t="n">
        <v>3165</v>
      </c>
      <c r="B223" s="31" t="n">
        <v>66620</v>
      </c>
      <c r="C223" s="16" t="n">
        <v>19457</v>
      </c>
      <c r="D223" s="0" t="n">
        <v>5</v>
      </c>
      <c r="E223" s="16" t="n">
        <f aca="false">SUMIFS(VIC_Postcode_Qtr!$D:$D,VIC_Postcode_Qtr!$A:$A,A223,VIC_Postcode_Qtr!$B:$B,Inputs!$B$24)</f>
        <v>21334</v>
      </c>
      <c r="F223" s="16" t="n">
        <f aca="false">SUMIFS(VIC_Postcode_Qtr!$E:$E,VIC_Postcode_Qtr!$A:$A,A223,VIC_Postcode_Qtr!$B:$B,Inputs!$B$24)</f>
        <v>845</v>
      </c>
      <c r="G223" s="21" t="n">
        <f aca="false">IF(E223&gt;0,F223/E223*1000,"")</f>
        <v>39.6081372457111</v>
      </c>
      <c r="H223" s="16" t="n">
        <f aca="false">SUMIFS(VIC_Postcode_Qtr!$G:$G,VIC_Postcode_Qtr!$A:$A,A223,VIC_Postcode_Qtr!$B:$B,Inputs!$B$24)</f>
        <v>1589</v>
      </c>
      <c r="I223" s="16" t="n">
        <f aca="false">SUMIFS(VIC_Postcode_Qtr!$H:$H,VIC_Postcode_Qtr!$A:$A,A223,VIC_Postcode_Qtr!$B:$B,Inputs!$B$24)</f>
        <v>343</v>
      </c>
      <c r="J223" s="22" t="n">
        <f aca="false">IF(H223&gt;0,I223/H223,"")</f>
        <v>0.215859030837004</v>
      </c>
      <c r="K223" s="16" t="n">
        <f aca="false">SUMIFS(VIC_Postcode_Qtr!$E:$E,VIC_Postcode_Qtr!$A:$A,A223,VIC_Postcode_Qtr!$B:$B,Inputs!$B$25)</f>
        <v>554</v>
      </c>
      <c r="L223" s="16" t="n">
        <f aca="false">SUMIFS(VIC_Postcode_Qtr!$D:$D,VIC_Postcode_Qtr!$A:$A,A223,VIC_Postcode_Qtr!$B:$B,Inputs!$B$25)</f>
        <v>20993</v>
      </c>
      <c r="M223" s="21" t="n">
        <f aca="false">IF(L223&gt;0,(F223-K223)/L223*1000,"")</f>
        <v>13.8617634449578</v>
      </c>
      <c r="N223" s="8" t="n">
        <f aca="false">IF(AND(H223&gt;=Inputs!$B$13,C223&gt;=500),1,0)</f>
        <v>1</v>
      </c>
      <c r="O223" s="8" t="s">
        <v>787</v>
      </c>
      <c r="P223" s="16" t="n">
        <f aca="false">F223-SUMIFS(VIC_Postcode_Qtr!$E:$E,VIC_Postcode_Qtr!$A:$A,A223,VIC_Postcode_Qtr!$B:$B,EDATE(Inputs!$B$24,-3))</f>
        <v>121</v>
      </c>
      <c r="Q223" s="21" t="n">
        <f aca="false">IF(E223&gt;0,P223/E223*1000,"")</f>
        <v>5.67169775944502</v>
      </c>
      <c r="R223" s="16" t="n">
        <f aca="false">SUMIFS(VIC_Postcode_Qtr!$E:$E,VIC_Postcode_Qtr!$A:$A,A223,VIC_Postcode_Qtr!$B:$B,EDATE(Inputs!$B$24,-12))-SUMIFS(VIC_Postcode_Qtr!$E:$E,VIC_Postcode_Qtr!$A:$A,A223,VIC_Postcode_Qtr!$B:$B,EDATE(Inputs!$B$24,-15))</f>
        <v>77</v>
      </c>
      <c r="S223" s="21" t="n">
        <f aca="false">IF(L223&gt;0,R223/L223*1000,"")</f>
        <v>3.66788929643214</v>
      </c>
    </row>
    <row r="224" customFormat="false" ht="15" hidden="false" customHeight="false" outlineLevel="0" collapsed="false">
      <c r="A224" s="0" t="n">
        <v>3427</v>
      </c>
      <c r="B224" s="31" t="n">
        <v>66766</v>
      </c>
      <c r="C224" s="16" t="n">
        <v>4459</v>
      </c>
      <c r="D224" s="0" t="n">
        <v>5</v>
      </c>
      <c r="E224" s="16" t="n">
        <f aca="false">SUMIFS(VIC_Postcode_Qtr!$D:$D,VIC_Postcode_Qtr!$A:$A,A224,VIC_Postcode_Qtr!$B:$B,Inputs!$B$24)</f>
        <v>6330</v>
      </c>
      <c r="F224" s="16" t="n">
        <f aca="false">SUMIFS(VIC_Postcode_Qtr!$E:$E,VIC_Postcode_Qtr!$A:$A,A224,VIC_Postcode_Qtr!$B:$B,Inputs!$B$24)</f>
        <v>133</v>
      </c>
      <c r="G224" s="21" t="n">
        <f aca="false">IF(E224&gt;0,F224/E224*1000,"")</f>
        <v>21.0110584518167</v>
      </c>
      <c r="H224" s="16" t="n">
        <f aca="false">SUMIFS(VIC_Postcode_Qtr!$G:$G,VIC_Postcode_Qtr!$A:$A,A224,VIC_Postcode_Qtr!$B:$B,Inputs!$B$24)</f>
        <v>456</v>
      </c>
      <c r="I224" s="16" t="n">
        <f aca="false">SUMIFS(VIC_Postcode_Qtr!$H:$H,VIC_Postcode_Qtr!$A:$A,A224,VIC_Postcode_Qtr!$B:$B,Inputs!$B$24)</f>
        <v>68</v>
      </c>
      <c r="J224" s="22" t="n">
        <f aca="false">IF(H224&gt;0,I224/H224,"")</f>
        <v>0.149122807017544</v>
      </c>
      <c r="K224" s="16" t="n">
        <f aca="false">SUMIFS(VIC_Postcode_Qtr!$E:$E,VIC_Postcode_Qtr!$A:$A,A224,VIC_Postcode_Qtr!$B:$B,Inputs!$B$25)</f>
        <v>75</v>
      </c>
      <c r="L224" s="16" t="n">
        <f aca="false">SUMIFS(VIC_Postcode_Qtr!$D:$D,VIC_Postcode_Qtr!$A:$A,A224,VIC_Postcode_Qtr!$B:$B,Inputs!$B$25)</f>
        <v>5949</v>
      </c>
      <c r="M224" s="21" t="n">
        <f aca="false">IF(L224&gt;0,(F224-K224)/L224*1000,"")</f>
        <v>9.74953773743486</v>
      </c>
      <c r="N224" s="8" t="n">
        <f aca="false">IF(AND(H224&gt;=Inputs!$B$13,C224&gt;=500),1,0)</f>
        <v>1</v>
      </c>
      <c r="O224" s="8" t="s">
        <v>788</v>
      </c>
      <c r="P224" s="16" t="n">
        <f aca="false">F224-SUMIFS(VIC_Postcode_Qtr!$E:$E,VIC_Postcode_Qtr!$A:$A,A224,VIC_Postcode_Qtr!$B:$B,EDATE(Inputs!$B$24,-3))</f>
        <v>25</v>
      </c>
      <c r="Q224" s="21" t="n">
        <f aca="false">IF(E224&gt;0,P224/E224*1000,"")</f>
        <v>3.94944707740916</v>
      </c>
      <c r="R224" s="16" t="n">
        <f aca="false">SUMIFS(VIC_Postcode_Qtr!$E:$E,VIC_Postcode_Qtr!$A:$A,A224,VIC_Postcode_Qtr!$B:$B,EDATE(Inputs!$B$24,-12))-SUMIFS(VIC_Postcode_Qtr!$E:$E,VIC_Postcode_Qtr!$A:$A,A224,VIC_Postcode_Qtr!$B:$B,EDATE(Inputs!$B$24,-15))</f>
        <v>14</v>
      </c>
      <c r="S224" s="21" t="n">
        <f aca="false">IF(L224&gt;0,R224/L224*1000,"")</f>
        <v>2.3533366952429</v>
      </c>
    </row>
    <row r="225" customFormat="false" ht="15" hidden="false" customHeight="false" outlineLevel="0" collapsed="false">
      <c r="A225" s="0" t="n">
        <v>3204</v>
      </c>
      <c r="B225" s="31" t="n">
        <v>66845</v>
      </c>
      <c r="C225" s="16" t="n">
        <v>22274</v>
      </c>
      <c r="D225" s="0" t="n">
        <v>5</v>
      </c>
      <c r="E225" s="16" t="n">
        <f aca="false">SUMIFS(VIC_Postcode_Qtr!$D:$D,VIC_Postcode_Qtr!$A:$A,A225,VIC_Postcode_Qtr!$B:$B,Inputs!$B$24)</f>
        <v>22595</v>
      </c>
      <c r="F225" s="16" t="n">
        <f aca="false">SUMIFS(VIC_Postcode_Qtr!$E:$E,VIC_Postcode_Qtr!$A:$A,A225,VIC_Postcode_Qtr!$B:$B,Inputs!$B$24)</f>
        <v>998</v>
      </c>
      <c r="G225" s="21" t="n">
        <f aca="false">IF(E225&gt;0,F225/E225*1000,"")</f>
        <v>44.1690639522018</v>
      </c>
      <c r="H225" s="16" t="n">
        <f aca="false">SUMIFS(VIC_Postcode_Qtr!$G:$G,VIC_Postcode_Qtr!$A:$A,A225,VIC_Postcode_Qtr!$B:$B,Inputs!$B$24)</f>
        <v>2000</v>
      </c>
      <c r="I225" s="16" t="n">
        <f aca="false">SUMIFS(VIC_Postcode_Qtr!$H:$H,VIC_Postcode_Qtr!$A:$A,A225,VIC_Postcode_Qtr!$B:$B,Inputs!$B$24)</f>
        <v>505</v>
      </c>
      <c r="J225" s="22" t="n">
        <f aca="false">IF(H225&gt;0,I225/H225,"")</f>
        <v>0.2525</v>
      </c>
      <c r="K225" s="16" t="n">
        <f aca="false">SUMIFS(VIC_Postcode_Qtr!$E:$E,VIC_Postcode_Qtr!$A:$A,A225,VIC_Postcode_Qtr!$B:$B,Inputs!$B$25)</f>
        <v>674</v>
      </c>
      <c r="L225" s="16" t="n">
        <f aca="false">SUMIFS(VIC_Postcode_Qtr!$D:$D,VIC_Postcode_Qtr!$A:$A,A225,VIC_Postcode_Qtr!$B:$B,Inputs!$B$25)</f>
        <v>22236</v>
      </c>
      <c r="M225" s="21" t="n">
        <f aca="false">IF(L225&gt;0,(F225-K225)/L225*1000,"")</f>
        <v>14.5709660010793</v>
      </c>
      <c r="N225" s="8" t="n">
        <f aca="false">IF(AND(H225&gt;=Inputs!$B$13,C225&gt;=500),1,0)</f>
        <v>1</v>
      </c>
      <c r="O225" s="8" t="s">
        <v>789</v>
      </c>
      <c r="P225" s="16" t="n">
        <f aca="false">F225-SUMIFS(VIC_Postcode_Qtr!$E:$E,VIC_Postcode_Qtr!$A:$A,A225,VIC_Postcode_Qtr!$B:$B,EDATE(Inputs!$B$24,-3))</f>
        <v>162</v>
      </c>
      <c r="Q225" s="21" t="n">
        <f aca="false">IF(E225&gt;0,P225/E225*1000,"")</f>
        <v>7.16972781588847</v>
      </c>
      <c r="R225" s="16" t="n">
        <f aca="false">SUMIFS(VIC_Postcode_Qtr!$E:$E,VIC_Postcode_Qtr!$A:$A,A225,VIC_Postcode_Qtr!$B:$B,EDATE(Inputs!$B$24,-12))-SUMIFS(VIC_Postcode_Qtr!$E:$E,VIC_Postcode_Qtr!$A:$A,A225,VIC_Postcode_Qtr!$B:$B,EDATE(Inputs!$B$24,-15))</f>
        <v>40</v>
      </c>
      <c r="S225" s="21" t="n">
        <f aca="false">IF(L225&gt;0,R225/L225*1000,"")</f>
        <v>1.79888469149128</v>
      </c>
    </row>
    <row r="226" customFormat="false" ht="15" hidden="false" customHeight="false" outlineLevel="0" collapsed="false">
      <c r="A226" s="0" t="n">
        <v>3124</v>
      </c>
      <c r="B226" s="31" t="n">
        <v>66868</v>
      </c>
      <c r="C226" s="16" t="n">
        <v>15956</v>
      </c>
      <c r="D226" s="0" t="n">
        <v>5</v>
      </c>
      <c r="E226" s="16" t="n">
        <f aca="false">SUMIFS(VIC_Postcode_Qtr!$D:$D,VIC_Postcode_Qtr!$A:$A,A226,VIC_Postcode_Qtr!$B:$B,Inputs!$B$24)</f>
        <v>15998</v>
      </c>
      <c r="F226" s="16" t="n">
        <f aca="false">SUMIFS(VIC_Postcode_Qtr!$E:$E,VIC_Postcode_Qtr!$A:$A,A226,VIC_Postcode_Qtr!$B:$B,Inputs!$B$24)</f>
        <v>1005</v>
      </c>
      <c r="G226" s="21" t="n">
        <f aca="false">IF(E226&gt;0,F226/E226*1000,"")</f>
        <v>62.820352544068</v>
      </c>
      <c r="H226" s="16" t="n">
        <f aca="false">SUMIFS(VIC_Postcode_Qtr!$G:$G,VIC_Postcode_Qtr!$A:$A,A226,VIC_Postcode_Qtr!$B:$B,Inputs!$B$24)</f>
        <v>1311</v>
      </c>
      <c r="I226" s="16" t="n">
        <f aca="false">SUMIFS(VIC_Postcode_Qtr!$H:$H,VIC_Postcode_Qtr!$A:$A,A226,VIC_Postcode_Qtr!$B:$B,Inputs!$B$24)</f>
        <v>406</v>
      </c>
      <c r="J226" s="22" t="n">
        <f aca="false">IF(H226&gt;0,I226/H226,"")</f>
        <v>0.309687261632342</v>
      </c>
      <c r="K226" s="16" t="n">
        <f aca="false">SUMIFS(VIC_Postcode_Qtr!$E:$E,VIC_Postcode_Qtr!$A:$A,A226,VIC_Postcode_Qtr!$B:$B,Inputs!$B$25)</f>
        <v>657</v>
      </c>
      <c r="L226" s="16" t="n">
        <f aca="false">SUMIFS(VIC_Postcode_Qtr!$D:$D,VIC_Postcode_Qtr!$A:$A,A226,VIC_Postcode_Qtr!$B:$B,Inputs!$B$25)</f>
        <v>15871</v>
      </c>
      <c r="M226" s="21" t="n">
        <f aca="false">IF(L226&gt;0,(F226-K226)/L226*1000,"")</f>
        <v>21.9267847016571</v>
      </c>
      <c r="N226" s="8" t="n">
        <f aca="false">IF(AND(H226&gt;=Inputs!$B$13,C226&gt;=500),1,0)</f>
        <v>1</v>
      </c>
      <c r="O226" s="8" t="s">
        <v>790</v>
      </c>
      <c r="P226" s="16" t="n">
        <f aca="false">F226-SUMIFS(VIC_Postcode_Qtr!$E:$E,VIC_Postcode_Qtr!$A:$A,A226,VIC_Postcode_Qtr!$B:$B,EDATE(Inputs!$B$24,-3))</f>
        <v>122</v>
      </c>
      <c r="Q226" s="21" t="n">
        <f aca="false">IF(E226&gt;0,P226/E226*1000,"")</f>
        <v>7.62595324415552</v>
      </c>
      <c r="R226" s="16" t="n">
        <f aca="false">SUMIFS(VIC_Postcode_Qtr!$E:$E,VIC_Postcode_Qtr!$A:$A,A226,VIC_Postcode_Qtr!$B:$B,EDATE(Inputs!$B$24,-12))-SUMIFS(VIC_Postcode_Qtr!$E:$E,VIC_Postcode_Qtr!$A:$A,A226,VIC_Postcode_Qtr!$B:$B,EDATE(Inputs!$B$24,-15))</f>
        <v>68</v>
      </c>
      <c r="S226" s="21" t="n">
        <f aca="false">IF(L226&gt;0,R226/L226*1000,"")</f>
        <v>4.28454413710541</v>
      </c>
    </row>
    <row r="227" customFormat="false" ht="15" hidden="false" customHeight="false" outlineLevel="0" collapsed="false">
      <c r="A227" s="0" t="n">
        <v>3195</v>
      </c>
      <c r="B227" s="31" t="n">
        <v>66895</v>
      </c>
      <c r="C227" s="16" t="n">
        <v>24353</v>
      </c>
      <c r="D227" s="0" t="n">
        <v>5</v>
      </c>
      <c r="E227" s="16" t="n">
        <f aca="false">SUMIFS(VIC_Postcode_Qtr!$D:$D,VIC_Postcode_Qtr!$A:$A,A227,VIC_Postcode_Qtr!$B:$B,Inputs!$B$24)</f>
        <v>32478</v>
      </c>
      <c r="F227" s="16" t="n">
        <f aca="false">SUMIFS(VIC_Postcode_Qtr!$E:$E,VIC_Postcode_Qtr!$A:$A,A227,VIC_Postcode_Qtr!$B:$B,Inputs!$B$24)</f>
        <v>985</v>
      </c>
      <c r="G227" s="21" t="n">
        <f aca="false">IF(E227&gt;0,F227/E227*1000,"")</f>
        <v>30.3282221811688</v>
      </c>
      <c r="H227" s="16" t="n">
        <f aca="false">SUMIFS(VIC_Postcode_Qtr!$G:$G,VIC_Postcode_Qtr!$A:$A,A227,VIC_Postcode_Qtr!$B:$B,Inputs!$B$24)</f>
        <v>2371</v>
      </c>
      <c r="I227" s="16" t="n">
        <f aca="false">SUMIFS(VIC_Postcode_Qtr!$H:$H,VIC_Postcode_Qtr!$A:$A,A227,VIC_Postcode_Qtr!$B:$B,Inputs!$B$24)</f>
        <v>403</v>
      </c>
      <c r="J227" s="22" t="n">
        <f aca="false">IF(H227&gt;0,I227/H227,"")</f>
        <v>0.169970476592155</v>
      </c>
      <c r="K227" s="16" t="n">
        <f aca="false">SUMIFS(VIC_Postcode_Qtr!$E:$E,VIC_Postcode_Qtr!$A:$A,A227,VIC_Postcode_Qtr!$B:$B,Inputs!$B$25)</f>
        <v>622</v>
      </c>
      <c r="L227" s="16" t="n">
        <f aca="false">SUMIFS(VIC_Postcode_Qtr!$D:$D,VIC_Postcode_Qtr!$A:$A,A227,VIC_Postcode_Qtr!$B:$B,Inputs!$B$25)</f>
        <v>32032</v>
      </c>
      <c r="M227" s="21" t="n">
        <f aca="false">IF(L227&gt;0,(F227-K227)/L227*1000,"")</f>
        <v>11.3324175824176</v>
      </c>
      <c r="N227" s="8" t="n">
        <f aca="false">IF(AND(H227&gt;=Inputs!$B$13,C227&gt;=500),1,0)</f>
        <v>1</v>
      </c>
      <c r="O227" s="8" t="s">
        <v>791</v>
      </c>
      <c r="P227" s="16" t="n">
        <f aca="false">F227-SUMIFS(VIC_Postcode_Qtr!$E:$E,VIC_Postcode_Qtr!$A:$A,A227,VIC_Postcode_Qtr!$B:$B,EDATE(Inputs!$B$24,-3))</f>
        <v>151</v>
      </c>
      <c r="Q227" s="21" t="n">
        <f aca="false">IF(E227&gt;0,P227/E227*1000,"")</f>
        <v>4.64930106533654</v>
      </c>
      <c r="R227" s="16" t="n">
        <f aca="false">SUMIFS(VIC_Postcode_Qtr!$E:$E,VIC_Postcode_Qtr!$A:$A,A227,VIC_Postcode_Qtr!$B:$B,EDATE(Inputs!$B$24,-12))-SUMIFS(VIC_Postcode_Qtr!$E:$E,VIC_Postcode_Qtr!$A:$A,A227,VIC_Postcode_Qtr!$B:$B,EDATE(Inputs!$B$24,-15))</f>
        <v>56</v>
      </c>
      <c r="S227" s="21" t="n">
        <f aca="false">IF(L227&gt;0,R227/L227*1000,"")</f>
        <v>1.74825174825175</v>
      </c>
    </row>
    <row r="228" customFormat="false" ht="15" hidden="false" customHeight="false" outlineLevel="0" collapsed="false">
      <c r="A228" s="0" t="n">
        <v>3088</v>
      </c>
      <c r="B228" s="31" t="n">
        <v>66897</v>
      </c>
      <c r="C228" s="16" t="n">
        <v>17125</v>
      </c>
      <c r="D228" s="0" t="n">
        <v>5</v>
      </c>
      <c r="E228" s="16" t="n">
        <f aca="false">SUMIFS(VIC_Postcode_Qtr!$D:$D,VIC_Postcode_Qtr!$A:$A,A228,VIC_Postcode_Qtr!$B:$B,Inputs!$B$24)</f>
        <v>20560</v>
      </c>
      <c r="F228" s="16" t="n">
        <f aca="false">SUMIFS(VIC_Postcode_Qtr!$E:$E,VIC_Postcode_Qtr!$A:$A,A228,VIC_Postcode_Qtr!$B:$B,Inputs!$B$24)</f>
        <v>589</v>
      </c>
      <c r="G228" s="21" t="n">
        <f aca="false">IF(E228&gt;0,F228/E228*1000,"")</f>
        <v>28.647859922179</v>
      </c>
      <c r="H228" s="16" t="n">
        <f aca="false">SUMIFS(VIC_Postcode_Qtr!$G:$G,VIC_Postcode_Qtr!$A:$A,A228,VIC_Postcode_Qtr!$B:$B,Inputs!$B$24)</f>
        <v>1432</v>
      </c>
      <c r="I228" s="16" t="n">
        <f aca="false">SUMIFS(VIC_Postcode_Qtr!$H:$H,VIC_Postcode_Qtr!$A:$A,A228,VIC_Postcode_Qtr!$B:$B,Inputs!$B$24)</f>
        <v>259</v>
      </c>
      <c r="J228" s="22" t="n">
        <f aca="false">IF(H228&gt;0,I228/H228,"")</f>
        <v>0.18086592178771</v>
      </c>
      <c r="K228" s="16" t="n">
        <f aca="false">SUMIFS(VIC_Postcode_Qtr!$E:$E,VIC_Postcode_Qtr!$A:$A,A228,VIC_Postcode_Qtr!$B:$B,Inputs!$B$25)</f>
        <v>356</v>
      </c>
      <c r="L228" s="16" t="n">
        <f aca="false">SUMIFS(VIC_Postcode_Qtr!$D:$D,VIC_Postcode_Qtr!$A:$A,A228,VIC_Postcode_Qtr!$B:$B,Inputs!$B$25)</f>
        <v>20436</v>
      </c>
      <c r="M228" s="21" t="n">
        <f aca="false">IF(L228&gt;0,(F228-K228)/L228*1000,"")</f>
        <v>11.4014484243492</v>
      </c>
      <c r="N228" s="8" t="n">
        <f aca="false">IF(AND(H228&gt;=Inputs!$B$13,C228&gt;=500),1,0)</f>
        <v>1</v>
      </c>
      <c r="O228" s="8" t="s">
        <v>792</v>
      </c>
      <c r="P228" s="16" t="n">
        <f aca="false">F228-SUMIFS(VIC_Postcode_Qtr!$E:$E,VIC_Postcode_Qtr!$A:$A,A228,VIC_Postcode_Qtr!$B:$B,EDATE(Inputs!$B$24,-3))</f>
        <v>101</v>
      </c>
      <c r="Q228" s="21" t="n">
        <f aca="false">IF(E228&gt;0,P228/E228*1000,"")</f>
        <v>4.91245136186771</v>
      </c>
      <c r="R228" s="16" t="n">
        <f aca="false">SUMIFS(VIC_Postcode_Qtr!$E:$E,VIC_Postcode_Qtr!$A:$A,A228,VIC_Postcode_Qtr!$B:$B,EDATE(Inputs!$B$24,-12))-SUMIFS(VIC_Postcode_Qtr!$E:$E,VIC_Postcode_Qtr!$A:$A,A228,VIC_Postcode_Qtr!$B:$B,EDATE(Inputs!$B$24,-15))</f>
        <v>32</v>
      </c>
      <c r="S228" s="21" t="n">
        <f aca="false">IF(L228&gt;0,R228/L228*1000,"")</f>
        <v>1.56586416128401</v>
      </c>
    </row>
    <row r="229" customFormat="false" ht="15" hidden="false" customHeight="false" outlineLevel="0" collapsed="false">
      <c r="A229" s="0" t="n">
        <v>3102</v>
      </c>
      <c r="B229" s="31" t="n">
        <v>67033</v>
      </c>
      <c r="C229" s="16" t="n">
        <v>4620</v>
      </c>
      <c r="D229" s="0" t="n">
        <v>5</v>
      </c>
      <c r="E229" s="16" t="n">
        <f aca="false">SUMIFS(VIC_Postcode_Qtr!$D:$D,VIC_Postcode_Qtr!$A:$A,A229,VIC_Postcode_Qtr!$B:$B,Inputs!$B$24)</f>
        <v>5056</v>
      </c>
      <c r="F229" s="16" t="n">
        <f aca="false">SUMIFS(VIC_Postcode_Qtr!$E:$E,VIC_Postcode_Qtr!$A:$A,A229,VIC_Postcode_Qtr!$B:$B,Inputs!$B$24)</f>
        <v>274</v>
      </c>
      <c r="G229" s="21" t="n">
        <f aca="false">IF(E229&gt;0,F229/E229*1000,"")</f>
        <v>54.1930379746835</v>
      </c>
      <c r="H229" s="16" t="n">
        <f aca="false">SUMIFS(VIC_Postcode_Qtr!$G:$G,VIC_Postcode_Qtr!$A:$A,A229,VIC_Postcode_Qtr!$B:$B,Inputs!$B$24)</f>
        <v>394</v>
      </c>
      <c r="I229" s="16" t="n">
        <f aca="false">SUMIFS(VIC_Postcode_Qtr!$H:$H,VIC_Postcode_Qtr!$A:$A,A229,VIC_Postcode_Qtr!$B:$B,Inputs!$B$24)</f>
        <v>108</v>
      </c>
      <c r="J229" s="22" t="n">
        <f aca="false">IF(H229&gt;0,I229/H229,"")</f>
        <v>0.274111675126904</v>
      </c>
      <c r="K229" s="16" t="n">
        <f aca="false">SUMIFS(VIC_Postcode_Qtr!$E:$E,VIC_Postcode_Qtr!$A:$A,A229,VIC_Postcode_Qtr!$B:$B,Inputs!$B$25)</f>
        <v>174</v>
      </c>
      <c r="L229" s="16" t="n">
        <f aca="false">SUMIFS(VIC_Postcode_Qtr!$D:$D,VIC_Postcode_Qtr!$A:$A,A229,VIC_Postcode_Qtr!$B:$B,Inputs!$B$25)</f>
        <v>5072</v>
      </c>
      <c r="M229" s="21" t="n">
        <f aca="false">IF(L229&gt;0,(F229-K229)/L229*1000,"")</f>
        <v>19.7160883280757</v>
      </c>
      <c r="N229" s="8" t="n">
        <f aca="false">IF(AND(H229&gt;=Inputs!$B$13,C229&gt;=500),1,0)</f>
        <v>1</v>
      </c>
      <c r="O229" s="8" t="s">
        <v>793</v>
      </c>
      <c r="P229" s="16" t="n">
        <f aca="false">F229-SUMIFS(VIC_Postcode_Qtr!$E:$E,VIC_Postcode_Qtr!$A:$A,A229,VIC_Postcode_Qtr!$B:$B,EDATE(Inputs!$B$24,-3))</f>
        <v>42</v>
      </c>
      <c r="Q229" s="21" t="n">
        <f aca="false">IF(E229&gt;0,P229/E229*1000,"")</f>
        <v>8.30696202531646</v>
      </c>
      <c r="R229" s="16" t="n">
        <f aca="false">SUMIFS(VIC_Postcode_Qtr!$E:$E,VIC_Postcode_Qtr!$A:$A,A229,VIC_Postcode_Qtr!$B:$B,EDATE(Inputs!$B$24,-12))-SUMIFS(VIC_Postcode_Qtr!$E:$E,VIC_Postcode_Qtr!$A:$A,A229,VIC_Postcode_Qtr!$B:$B,EDATE(Inputs!$B$24,-15))</f>
        <v>23</v>
      </c>
      <c r="S229" s="21" t="n">
        <f aca="false">IF(L229&gt;0,R229/L229*1000,"")</f>
        <v>4.53470031545741</v>
      </c>
    </row>
    <row r="230" customFormat="false" ht="15" hidden="false" customHeight="false" outlineLevel="0" collapsed="false">
      <c r="A230" s="0" t="n">
        <v>3042</v>
      </c>
      <c r="B230" s="31" t="n">
        <v>67217</v>
      </c>
      <c r="C230" s="16" t="n">
        <v>10817</v>
      </c>
      <c r="D230" s="0" t="n">
        <v>5</v>
      </c>
      <c r="E230" s="16" t="n">
        <f aca="false">SUMIFS(VIC_Postcode_Qtr!$D:$D,VIC_Postcode_Qtr!$A:$A,A230,VIC_Postcode_Qtr!$B:$B,Inputs!$B$24)</f>
        <v>17167</v>
      </c>
      <c r="F230" s="16" t="n">
        <f aca="false">SUMIFS(VIC_Postcode_Qtr!$E:$E,VIC_Postcode_Qtr!$A:$A,A230,VIC_Postcode_Qtr!$B:$B,Inputs!$B$24)</f>
        <v>358</v>
      </c>
      <c r="G230" s="21" t="n">
        <f aca="false">IF(E230&gt;0,F230/E230*1000,"")</f>
        <v>20.853964000699</v>
      </c>
      <c r="H230" s="16" t="n">
        <f aca="false">SUMIFS(VIC_Postcode_Qtr!$G:$G,VIC_Postcode_Qtr!$A:$A,A230,VIC_Postcode_Qtr!$B:$B,Inputs!$B$24)</f>
        <v>1501</v>
      </c>
      <c r="I230" s="16" t="n">
        <f aca="false">SUMIFS(VIC_Postcode_Qtr!$H:$H,VIC_Postcode_Qtr!$A:$A,A230,VIC_Postcode_Qtr!$B:$B,Inputs!$B$24)</f>
        <v>161</v>
      </c>
      <c r="J230" s="22" t="n">
        <f aca="false">IF(H230&gt;0,I230/H230,"")</f>
        <v>0.1072618254497</v>
      </c>
      <c r="K230" s="16" t="n">
        <f aca="false">SUMIFS(VIC_Postcode_Qtr!$E:$E,VIC_Postcode_Qtr!$A:$A,A230,VIC_Postcode_Qtr!$B:$B,Inputs!$B$25)</f>
        <v>215</v>
      </c>
      <c r="L230" s="16" t="n">
        <f aca="false">SUMIFS(VIC_Postcode_Qtr!$D:$D,VIC_Postcode_Qtr!$A:$A,A230,VIC_Postcode_Qtr!$B:$B,Inputs!$B$25)</f>
        <v>16783</v>
      </c>
      <c r="M230" s="21" t="n">
        <f aca="false">IF(L230&gt;0,(F230-K230)/L230*1000,"")</f>
        <v>8.52052672347018</v>
      </c>
      <c r="N230" s="8" t="n">
        <f aca="false">IF(AND(H230&gt;=Inputs!$B$13,C230&gt;=500),1,0)</f>
        <v>1</v>
      </c>
      <c r="O230" s="8" t="s">
        <v>794</v>
      </c>
      <c r="P230" s="16" t="n">
        <f aca="false">F230-SUMIFS(VIC_Postcode_Qtr!$E:$E,VIC_Postcode_Qtr!$A:$A,A230,VIC_Postcode_Qtr!$B:$B,EDATE(Inputs!$B$24,-3))</f>
        <v>59</v>
      </c>
      <c r="Q230" s="21" t="n">
        <f aca="false">IF(E230&gt;0,P230/E230*1000,"")</f>
        <v>3.43682646938894</v>
      </c>
      <c r="R230" s="16" t="n">
        <f aca="false">SUMIFS(VIC_Postcode_Qtr!$E:$E,VIC_Postcode_Qtr!$A:$A,A230,VIC_Postcode_Qtr!$B:$B,EDATE(Inputs!$B$24,-12))-SUMIFS(VIC_Postcode_Qtr!$E:$E,VIC_Postcode_Qtr!$A:$A,A230,VIC_Postcode_Qtr!$B:$B,EDATE(Inputs!$B$24,-15))</f>
        <v>25</v>
      </c>
      <c r="S230" s="21" t="n">
        <f aca="false">IF(L230&gt;0,R230/L230*1000,"")</f>
        <v>1.48960257403325</v>
      </c>
    </row>
    <row r="231" customFormat="false" ht="15" hidden="false" customHeight="false" outlineLevel="0" collapsed="false">
      <c r="A231" s="0" t="n">
        <v>3094</v>
      </c>
      <c r="B231" s="31" t="n">
        <v>67418</v>
      </c>
      <c r="C231" s="16" t="n">
        <v>5713</v>
      </c>
      <c r="D231" s="0" t="n">
        <v>5</v>
      </c>
      <c r="E231" s="16" t="n">
        <f aca="false">SUMIFS(VIC_Postcode_Qtr!$D:$D,VIC_Postcode_Qtr!$A:$A,A231,VIC_Postcode_Qtr!$B:$B,Inputs!$B$24)</f>
        <v>6667</v>
      </c>
      <c r="F231" s="16" t="n">
        <f aca="false">SUMIFS(VIC_Postcode_Qtr!$E:$E,VIC_Postcode_Qtr!$A:$A,A231,VIC_Postcode_Qtr!$B:$B,Inputs!$B$24)</f>
        <v>205</v>
      </c>
      <c r="G231" s="21" t="n">
        <f aca="false">IF(E231&gt;0,F231/E231*1000,"")</f>
        <v>30.7484625768712</v>
      </c>
      <c r="H231" s="16" t="n">
        <f aca="false">SUMIFS(VIC_Postcode_Qtr!$G:$G,VIC_Postcode_Qtr!$A:$A,A231,VIC_Postcode_Qtr!$B:$B,Inputs!$B$24)</f>
        <v>459</v>
      </c>
      <c r="I231" s="16" t="n">
        <f aca="false">SUMIFS(VIC_Postcode_Qtr!$H:$H,VIC_Postcode_Qtr!$A:$A,A231,VIC_Postcode_Qtr!$B:$B,Inputs!$B$24)</f>
        <v>90</v>
      </c>
      <c r="J231" s="22" t="n">
        <f aca="false">IF(H231&gt;0,I231/H231,"")</f>
        <v>0.196078431372549</v>
      </c>
      <c r="K231" s="16" t="n">
        <f aca="false">SUMIFS(VIC_Postcode_Qtr!$E:$E,VIC_Postcode_Qtr!$A:$A,A231,VIC_Postcode_Qtr!$B:$B,Inputs!$B$25)</f>
        <v>116</v>
      </c>
      <c r="L231" s="16" t="n">
        <f aca="false">SUMIFS(VIC_Postcode_Qtr!$D:$D,VIC_Postcode_Qtr!$A:$A,A231,VIC_Postcode_Qtr!$B:$B,Inputs!$B$25)</f>
        <v>6640</v>
      </c>
      <c r="M231" s="21" t="n">
        <f aca="false">IF(L231&gt;0,(F231-K231)/L231*1000,"")</f>
        <v>13.4036144578313</v>
      </c>
      <c r="N231" s="8" t="n">
        <f aca="false">IF(AND(H231&gt;=Inputs!$B$13,C231&gt;=500),1,0)</f>
        <v>1</v>
      </c>
      <c r="O231" s="8" t="s">
        <v>795</v>
      </c>
      <c r="P231" s="16" t="n">
        <f aca="false">F231-SUMIFS(VIC_Postcode_Qtr!$E:$E,VIC_Postcode_Qtr!$A:$A,A231,VIC_Postcode_Qtr!$B:$B,EDATE(Inputs!$B$24,-3))</f>
        <v>36</v>
      </c>
      <c r="Q231" s="21" t="n">
        <f aca="false">IF(E231&gt;0,P231/E231*1000,"")</f>
        <v>5.39973001349933</v>
      </c>
      <c r="R231" s="16" t="n">
        <f aca="false">SUMIFS(VIC_Postcode_Qtr!$E:$E,VIC_Postcode_Qtr!$A:$A,A231,VIC_Postcode_Qtr!$B:$B,EDATE(Inputs!$B$24,-12))-SUMIFS(VIC_Postcode_Qtr!$E:$E,VIC_Postcode_Qtr!$A:$A,A231,VIC_Postcode_Qtr!$B:$B,EDATE(Inputs!$B$24,-15))</f>
        <v>11</v>
      </c>
      <c r="S231" s="21" t="n">
        <f aca="false">IF(L231&gt;0,R231/L231*1000,"")</f>
        <v>1.6566265060241</v>
      </c>
    </row>
    <row r="232" customFormat="false" ht="15" hidden="false" customHeight="false" outlineLevel="0" collapsed="false">
      <c r="A232" s="0" t="n">
        <v>3193</v>
      </c>
      <c r="B232" s="31" t="n">
        <v>67738</v>
      </c>
      <c r="C232" s="16" t="n">
        <v>14031</v>
      </c>
      <c r="D232" s="0" t="n">
        <v>5</v>
      </c>
      <c r="E232" s="16" t="n">
        <f aca="false">SUMIFS(VIC_Postcode_Qtr!$D:$D,VIC_Postcode_Qtr!$A:$A,A232,VIC_Postcode_Qtr!$B:$B,Inputs!$B$24)</f>
        <v>15945</v>
      </c>
      <c r="F232" s="16" t="n">
        <f aca="false">SUMIFS(VIC_Postcode_Qtr!$E:$E,VIC_Postcode_Qtr!$A:$A,A232,VIC_Postcode_Qtr!$B:$B,Inputs!$B$24)</f>
        <v>705</v>
      </c>
      <c r="G232" s="21" t="n">
        <f aca="false">IF(E232&gt;0,F232/E232*1000,"")</f>
        <v>44.2144873000941</v>
      </c>
      <c r="H232" s="16" t="n">
        <f aca="false">SUMIFS(VIC_Postcode_Qtr!$G:$G,VIC_Postcode_Qtr!$A:$A,A232,VIC_Postcode_Qtr!$B:$B,Inputs!$B$24)</f>
        <v>1191</v>
      </c>
      <c r="I232" s="16" t="n">
        <f aca="false">SUMIFS(VIC_Postcode_Qtr!$H:$H,VIC_Postcode_Qtr!$A:$A,A232,VIC_Postcode_Qtr!$B:$B,Inputs!$B$24)</f>
        <v>289</v>
      </c>
      <c r="J232" s="22" t="n">
        <f aca="false">IF(H232&gt;0,I232/H232,"")</f>
        <v>0.242653232577666</v>
      </c>
      <c r="K232" s="16" t="n">
        <f aca="false">SUMIFS(VIC_Postcode_Qtr!$E:$E,VIC_Postcode_Qtr!$A:$A,A232,VIC_Postcode_Qtr!$B:$B,Inputs!$B$25)</f>
        <v>454</v>
      </c>
      <c r="L232" s="16" t="n">
        <f aca="false">SUMIFS(VIC_Postcode_Qtr!$D:$D,VIC_Postcode_Qtr!$A:$A,A232,VIC_Postcode_Qtr!$B:$B,Inputs!$B$25)</f>
        <v>15627</v>
      </c>
      <c r="M232" s="21" t="n">
        <f aca="false">IF(L232&gt;0,(F232-K232)/L232*1000,"")</f>
        <v>16.0619440711589</v>
      </c>
      <c r="N232" s="8" t="n">
        <f aca="false">IF(AND(H232&gt;=Inputs!$B$13,C232&gt;=500),1,0)</f>
        <v>1</v>
      </c>
      <c r="O232" s="8" t="s">
        <v>796</v>
      </c>
      <c r="P232" s="16" t="n">
        <f aca="false">F232-SUMIFS(VIC_Postcode_Qtr!$E:$E,VIC_Postcode_Qtr!$A:$A,A232,VIC_Postcode_Qtr!$B:$B,EDATE(Inputs!$B$24,-3))</f>
        <v>91</v>
      </c>
      <c r="Q232" s="21" t="n">
        <f aca="false">IF(E232&gt;0,P232/E232*1000,"")</f>
        <v>5.70711821887739</v>
      </c>
      <c r="R232" s="16" t="n">
        <f aca="false">SUMIFS(VIC_Postcode_Qtr!$E:$E,VIC_Postcode_Qtr!$A:$A,A232,VIC_Postcode_Qtr!$B:$B,EDATE(Inputs!$B$24,-12))-SUMIFS(VIC_Postcode_Qtr!$E:$E,VIC_Postcode_Qtr!$A:$A,A232,VIC_Postcode_Qtr!$B:$B,EDATE(Inputs!$B$24,-15))</f>
        <v>43</v>
      </c>
      <c r="S232" s="21" t="n">
        <f aca="false">IF(L232&gt;0,R232/L232*1000,"")</f>
        <v>2.751647789083</v>
      </c>
    </row>
    <row r="233" customFormat="false" ht="15" hidden="false" customHeight="false" outlineLevel="0" collapsed="false">
      <c r="A233" s="0" t="n">
        <v>3056</v>
      </c>
      <c r="B233" s="31" t="n">
        <v>67752</v>
      </c>
      <c r="C233" s="16" t="n">
        <v>19516</v>
      </c>
      <c r="D233" s="0" t="n">
        <v>5</v>
      </c>
      <c r="E233" s="16" t="n">
        <f aca="false">SUMIFS(VIC_Postcode_Qtr!$D:$D,VIC_Postcode_Qtr!$A:$A,A233,VIC_Postcode_Qtr!$B:$B,Inputs!$B$24)</f>
        <v>18021</v>
      </c>
      <c r="F233" s="16" t="n">
        <f aca="false">SUMIFS(VIC_Postcode_Qtr!$E:$E,VIC_Postcode_Qtr!$A:$A,A233,VIC_Postcode_Qtr!$B:$B,Inputs!$B$24)</f>
        <v>590</v>
      </c>
      <c r="G233" s="21" t="n">
        <f aca="false">IF(E233&gt;0,F233/E233*1000,"")</f>
        <v>32.7395815992453</v>
      </c>
      <c r="H233" s="16" t="n">
        <f aca="false">SUMIFS(VIC_Postcode_Qtr!$G:$G,VIC_Postcode_Qtr!$A:$A,A233,VIC_Postcode_Qtr!$B:$B,Inputs!$B$24)</f>
        <v>1949</v>
      </c>
      <c r="I233" s="16" t="n">
        <f aca="false">SUMIFS(VIC_Postcode_Qtr!$H:$H,VIC_Postcode_Qtr!$A:$A,A233,VIC_Postcode_Qtr!$B:$B,Inputs!$B$24)</f>
        <v>241</v>
      </c>
      <c r="J233" s="22" t="n">
        <f aca="false">IF(H233&gt;0,I233/H233,"")</f>
        <v>0.123653155464341</v>
      </c>
      <c r="K233" s="16" t="n">
        <f aca="false">SUMIFS(VIC_Postcode_Qtr!$E:$E,VIC_Postcode_Qtr!$A:$A,A233,VIC_Postcode_Qtr!$B:$B,Inputs!$B$25)</f>
        <v>367</v>
      </c>
      <c r="L233" s="16" t="n">
        <f aca="false">SUMIFS(VIC_Postcode_Qtr!$D:$D,VIC_Postcode_Qtr!$A:$A,A233,VIC_Postcode_Qtr!$B:$B,Inputs!$B$25)</f>
        <v>17725</v>
      </c>
      <c r="M233" s="21" t="n">
        <f aca="false">IF(L233&gt;0,(F233-K233)/L233*1000,"")</f>
        <v>12.5811001410437</v>
      </c>
      <c r="N233" s="8" t="n">
        <f aca="false">IF(AND(H233&gt;=Inputs!$B$13,C233&gt;=500),1,0)</f>
        <v>1</v>
      </c>
      <c r="O233" s="8" t="s">
        <v>797</v>
      </c>
      <c r="P233" s="16" t="n">
        <f aca="false">F233-SUMIFS(VIC_Postcode_Qtr!$E:$E,VIC_Postcode_Qtr!$A:$A,A233,VIC_Postcode_Qtr!$B:$B,EDATE(Inputs!$B$24,-3))</f>
        <v>96</v>
      </c>
      <c r="Q233" s="21" t="n">
        <f aca="false">IF(E233&gt;0,P233/E233*1000,"")</f>
        <v>5.3271183619111</v>
      </c>
      <c r="R233" s="16" t="n">
        <f aca="false">SUMIFS(VIC_Postcode_Qtr!$E:$E,VIC_Postcode_Qtr!$A:$A,A233,VIC_Postcode_Qtr!$B:$B,EDATE(Inputs!$B$24,-12))-SUMIFS(VIC_Postcode_Qtr!$E:$E,VIC_Postcode_Qtr!$A:$A,A233,VIC_Postcode_Qtr!$B:$B,EDATE(Inputs!$B$24,-15))</f>
        <v>39</v>
      </c>
      <c r="S233" s="21" t="n">
        <f aca="false">IF(L233&gt;0,R233/L233*1000,"")</f>
        <v>2.20028208744711</v>
      </c>
    </row>
    <row r="234" customFormat="false" ht="15" hidden="false" customHeight="false" outlineLevel="0" collapsed="false">
      <c r="A234" s="0" t="n">
        <v>3187</v>
      </c>
      <c r="B234" s="31" t="n">
        <v>68180</v>
      </c>
      <c r="C234" s="16" t="n">
        <v>11240</v>
      </c>
      <c r="D234" s="0" t="n">
        <v>5</v>
      </c>
      <c r="E234" s="16" t="n">
        <f aca="false">SUMIFS(VIC_Postcode_Qtr!$D:$D,VIC_Postcode_Qtr!$A:$A,A234,VIC_Postcode_Qtr!$B:$B,Inputs!$B$24)</f>
        <v>12323</v>
      </c>
      <c r="F234" s="16" t="n">
        <f aca="false">SUMIFS(VIC_Postcode_Qtr!$E:$E,VIC_Postcode_Qtr!$A:$A,A234,VIC_Postcode_Qtr!$B:$B,Inputs!$B$24)</f>
        <v>614</v>
      </c>
      <c r="G234" s="21" t="n">
        <f aca="false">IF(E234&gt;0,F234/E234*1000,"")</f>
        <v>49.8255294976873</v>
      </c>
      <c r="H234" s="16" t="n">
        <f aca="false">SUMIFS(VIC_Postcode_Qtr!$G:$G,VIC_Postcode_Qtr!$A:$A,A234,VIC_Postcode_Qtr!$B:$B,Inputs!$B$24)</f>
        <v>1156</v>
      </c>
      <c r="I234" s="16" t="n">
        <f aca="false">SUMIFS(VIC_Postcode_Qtr!$H:$H,VIC_Postcode_Qtr!$A:$A,A234,VIC_Postcode_Qtr!$B:$B,Inputs!$B$24)</f>
        <v>239</v>
      </c>
      <c r="J234" s="22" t="n">
        <f aca="false">IF(H234&gt;0,I234/H234,"")</f>
        <v>0.206747404844291</v>
      </c>
      <c r="K234" s="16" t="n">
        <f aca="false">SUMIFS(VIC_Postcode_Qtr!$E:$E,VIC_Postcode_Qtr!$A:$A,A234,VIC_Postcode_Qtr!$B:$B,Inputs!$B$25)</f>
        <v>428</v>
      </c>
      <c r="L234" s="16" t="n">
        <f aca="false">SUMIFS(VIC_Postcode_Qtr!$D:$D,VIC_Postcode_Qtr!$A:$A,A234,VIC_Postcode_Qtr!$B:$B,Inputs!$B$25)</f>
        <v>12185</v>
      </c>
      <c r="M234" s="21" t="n">
        <f aca="false">IF(L234&gt;0,(F234-K234)/L234*1000,"")</f>
        <v>15.2646696758309</v>
      </c>
      <c r="N234" s="8" t="n">
        <f aca="false">IF(AND(H234&gt;=Inputs!$B$13,C234&gt;=500),1,0)</f>
        <v>1</v>
      </c>
      <c r="O234" s="8" t="s">
        <v>798</v>
      </c>
      <c r="P234" s="16" t="n">
        <f aca="false">F234-SUMIFS(VIC_Postcode_Qtr!$E:$E,VIC_Postcode_Qtr!$A:$A,A234,VIC_Postcode_Qtr!$B:$B,EDATE(Inputs!$B$24,-3))</f>
        <v>65</v>
      </c>
      <c r="Q234" s="21" t="n">
        <f aca="false">IF(E234&gt;0,P234/E234*1000,"")</f>
        <v>5.27468960480403</v>
      </c>
      <c r="R234" s="16" t="n">
        <f aca="false">SUMIFS(VIC_Postcode_Qtr!$E:$E,VIC_Postcode_Qtr!$A:$A,A234,VIC_Postcode_Qtr!$B:$B,EDATE(Inputs!$B$24,-12))-SUMIFS(VIC_Postcode_Qtr!$E:$E,VIC_Postcode_Qtr!$A:$A,A234,VIC_Postcode_Qtr!$B:$B,EDATE(Inputs!$B$24,-15))</f>
        <v>47</v>
      </c>
      <c r="S234" s="21" t="n">
        <f aca="false">IF(L234&gt;0,R234/L234*1000,"")</f>
        <v>3.8572014772261</v>
      </c>
    </row>
    <row r="235" customFormat="false" ht="15" hidden="false" customHeight="false" outlineLevel="0" collapsed="false">
      <c r="A235" s="0" t="n">
        <v>3087</v>
      </c>
      <c r="B235" s="31" t="n">
        <v>68243</v>
      </c>
      <c r="C235" s="16" t="n">
        <v>5501</v>
      </c>
      <c r="D235" s="0" t="n">
        <v>5</v>
      </c>
      <c r="E235" s="16" t="n">
        <f aca="false">SUMIFS(VIC_Postcode_Qtr!$D:$D,VIC_Postcode_Qtr!$A:$A,A235,VIC_Postcode_Qtr!$B:$B,Inputs!$B$24)</f>
        <v>6265</v>
      </c>
      <c r="F235" s="16" t="n">
        <f aca="false">SUMIFS(VIC_Postcode_Qtr!$E:$E,VIC_Postcode_Qtr!$A:$A,A235,VIC_Postcode_Qtr!$B:$B,Inputs!$B$24)</f>
        <v>147</v>
      </c>
      <c r="G235" s="21" t="n">
        <f aca="false">IF(E235&gt;0,F235/E235*1000,"")</f>
        <v>23.463687150838</v>
      </c>
      <c r="H235" s="16" t="n">
        <f aca="false">SUMIFS(VIC_Postcode_Qtr!$G:$G,VIC_Postcode_Qtr!$A:$A,A235,VIC_Postcode_Qtr!$B:$B,Inputs!$B$24)</f>
        <v>388</v>
      </c>
      <c r="I235" s="16" t="n">
        <f aca="false">SUMIFS(VIC_Postcode_Qtr!$H:$H,VIC_Postcode_Qtr!$A:$A,A235,VIC_Postcode_Qtr!$B:$B,Inputs!$B$24)</f>
        <v>65</v>
      </c>
      <c r="J235" s="22" t="n">
        <f aca="false">IF(H235&gt;0,I235/H235,"")</f>
        <v>0.167525773195876</v>
      </c>
      <c r="K235" s="16" t="n">
        <f aca="false">SUMIFS(VIC_Postcode_Qtr!$E:$E,VIC_Postcode_Qtr!$A:$A,A235,VIC_Postcode_Qtr!$B:$B,Inputs!$B$25)</f>
        <v>88</v>
      </c>
      <c r="L235" s="16" t="n">
        <f aca="false">SUMIFS(VIC_Postcode_Qtr!$D:$D,VIC_Postcode_Qtr!$A:$A,A235,VIC_Postcode_Qtr!$B:$B,Inputs!$B$25)</f>
        <v>6270</v>
      </c>
      <c r="M235" s="21" t="n">
        <f aca="false">IF(L235&gt;0,(F235-K235)/L235*1000,"")</f>
        <v>9.40988835725678</v>
      </c>
      <c r="N235" s="8" t="n">
        <f aca="false">IF(AND(H235&gt;=Inputs!$B$13,C235&gt;=500),1,0)</f>
        <v>1</v>
      </c>
      <c r="O235" s="8" t="s">
        <v>799</v>
      </c>
      <c r="P235" s="16" t="n">
        <f aca="false">F235-SUMIFS(VIC_Postcode_Qtr!$E:$E,VIC_Postcode_Qtr!$A:$A,A235,VIC_Postcode_Qtr!$B:$B,EDATE(Inputs!$B$24,-3))</f>
        <v>20</v>
      </c>
      <c r="Q235" s="21" t="n">
        <f aca="false">IF(E235&gt;0,P235/E235*1000,"")</f>
        <v>3.19233838786911</v>
      </c>
      <c r="R235" s="16" t="n">
        <f aca="false">SUMIFS(VIC_Postcode_Qtr!$E:$E,VIC_Postcode_Qtr!$A:$A,A235,VIC_Postcode_Qtr!$B:$B,EDATE(Inputs!$B$24,-12))-SUMIFS(VIC_Postcode_Qtr!$E:$E,VIC_Postcode_Qtr!$A:$A,A235,VIC_Postcode_Qtr!$B:$B,EDATE(Inputs!$B$24,-15))</f>
        <v>7</v>
      </c>
      <c r="S235" s="21" t="n">
        <f aca="false">IF(L235&gt;0,R235/L235*1000,"")</f>
        <v>1.11642743221691</v>
      </c>
    </row>
    <row r="236" customFormat="false" ht="15" hidden="false" customHeight="false" outlineLevel="0" collapsed="false">
      <c r="A236" s="0" t="n">
        <v>3437</v>
      </c>
      <c r="B236" s="31" t="n">
        <v>68248</v>
      </c>
      <c r="C236" s="16" t="n">
        <v>7878</v>
      </c>
      <c r="D236" s="0" t="n">
        <v>5</v>
      </c>
      <c r="E236" s="16" t="n">
        <f aca="false">SUMIFS(VIC_Postcode_Qtr!$D:$D,VIC_Postcode_Qtr!$A:$A,A236,VIC_Postcode_Qtr!$B:$B,Inputs!$B$24)</f>
        <v>11807</v>
      </c>
      <c r="F236" s="16" t="n">
        <f aca="false">SUMIFS(VIC_Postcode_Qtr!$E:$E,VIC_Postcode_Qtr!$A:$A,A236,VIC_Postcode_Qtr!$B:$B,Inputs!$B$24)</f>
        <v>295</v>
      </c>
      <c r="G236" s="21" t="n">
        <f aca="false">IF(E236&gt;0,F236/E236*1000,"")</f>
        <v>24.9851782840688</v>
      </c>
      <c r="H236" s="16" t="n">
        <f aca="false">SUMIFS(VIC_Postcode_Qtr!$G:$G,VIC_Postcode_Qtr!$A:$A,A236,VIC_Postcode_Qtr!$B:$B,Inputs!$B$24)</f>
        <v>826</v>
      </c>
      <c r="I236" s="16" t="n">
        <f aca="false">SUMIFS(VIC_Postcode_Qtr!$H:$H,VIC_Postcode_Qtr!$A:$A,A236,VIC_Postcode_Qtr!$B:$B,Inputs!$B$24)</f>
        <v>115</v>
      </c>
      <c r="J236" s="22" t="n">
        <f aca="false">IF(H236&gt;0,I236/H236,"")</f>
        <v>0.139225181598063</v>
      </c>
      <c r="K236" s="16" t="n">
        <f aca="false">SUMIFS(VIC_Postcode_Qtr!$E:$E,VIC_Postcode_Qtr!$A:$A,A236,VIC_Postcode_Qtr!$B:$B,Inputs!$B$25)</f>
        <v>176</v>
      </c>
      <c r="L236" s="16" t="n">
        <f aca="false">SUMIFS(VIC_Postcode_Qtr!$D:$D,VIC_Postcode_Qtr!$A:$A,A236,VIC_Postcode_Qtr!$B:$B,Inputs!$B$25)</f>
        <v>11430</v>
      </c>
      <c r="M236" s="21" t="n">
        <f aca="false">IF(L236&gt;0,(F236-K236)/L236*1000,"")</f>
        <v>10.411198600175</v>
      </c>
      <c r="N236" s="8" t="n">
        <f aca="false">IF(AND(H236&gt;=Inputs!$B$13,C236&gt;=500),1,0)</f>
        <v>1</v>
      </c>
      <c r="O236" s="8" t="s">
        <v>800</v>
      </c>
      <c r="P236" s="16" t="n">
        <f aca="false">F236-SUMIFS(VIC_Postcode_Qtr!$E:$E,VIC_Postcode_Qtr!$A:$A,A236,VIC_Postcode_Qtr!$B:$B,EDATE(Inputs!$B$24,-3))</f>
        <v>61</v>
      </c>
      <c r="Q236" s="21" t="n">
        <f aca="false">IF(E236&gt;0,P236/E236*1000,"")</f>
        <v>5.16642669602778</v>
      </c>
      <c r="R236" s="16" t="n">
        <f aca="false">SUMIFS(VIC_Postcode_Qtr!$E:$E,VIC_Postcode_Qtr!$A:$A,A236,VIC_Postcode_Qtr!$B:$B,EDATE(Inputs!$B$24,-12))-SUMIFS(VIC_Postcode_Qtr!$E:$E,VIC_Postcode_Qtr!$A:$A,A236,VIC_Postcode_Qtr!$B:$B,EDATE(Inputs!$B$24,-15))</f>
        <v>23</v>
      </c>
      <c r="S236" s="21" t="n">
        <f aca="false">IF(L236&gt;0,R236/L236*1000,"")</f>
        <v>2.01224846894138</v>
      </c>
    </row>
    <row r="237" customFormat="false" ht="15" hidden="false" customHeight="false" outlineLevel="0" collapsed="false">
      <c r="A237" s="0" t="n">
        <v>3126</v>
      </c>
      <c r="B237" s="31" t="n">
        <v>68259</v>
      </c>
      <c r="C237" s="16" t="n">
        <v>5661</v>
      </c>
      <c r="D237" s="0" t="n">
        <v>5</v>
      </c>
      <c r="E237" s="16" t="n">
        <f aca="false">SUMIFS(VIC_Postcode_Qtr!$D:$D,VIC_Postcode_Qtr!$A:$A,A237,VIC_Postcode_Qtr!$B:$B,Inputs!$B$24)</f>
        <v>5684</v>
      </c>
      <c r="F237" s="16" t="n">
        <f aca="false">SUMIFS(VIC_Postcode_Qtr!$E:$E,VIC_Postcode_Qtr!$A:$A,A237,VIC_Postcode_Qtr!$B:$B,Inputs!$B$24)</f>
        <v>347</v>
      </c>
      <c r="G237" s="21" t="n">
        <f aca="false">IF(E237&gt;0,F237/E237*1000,"")</f>
        <v>61.0485573539761</v>
      </c>
      <c r="H237" s="16" t="n">
        <f aca="false">SUMIFS(VIC_Postcode_Qtr!$G:$G,VIC_Postcode_Qtr!$A:$A,A237,VIC_Postcode_Qtr!$B:$B,Inputs!$B$24)</f>
        <v>486</v>
      </c>
      <c r="I237" s="16" t="n">
        <f aca="false">SUMIFS(VIC_Postcode_Qtr!$H:$H,VIC_Postcode_Qtr!$A:$A,A237,VIC_Postcode_Qtr!$B:$B,Inputs!$B$24)</f>
        <v>132</v>
      </c>
      <c r="J237" s="22" t="n">
        <f aca="false">IF(H237&gt;0,I237/H237,"")</f>
        <v>0.271604938271605</v>
      </c>
      <c r="K237" s="16" t="n">
        <f aca="false">SUMIFS(VIC_Postcode_Qtr!$E:$E,VIC_Postcode_Qtr!$A:$A,A237,VIC_Postcode_Qtr!$B:$B,Inputs!$B$25)</f>
        <v>248</v>
      </c>
      <c r="L237" s="16" t="n">
        <f aca="false">SUMIFS(VIC_Postcode_Qtr!$D:$D,VIC_Postcode_Qtr!$A:$A,A237,VIC_Postcode_Qtr!$B:$B,Inputs!$B$25)</f>
        <v>5653</v>
      </c>
      <c r="M237" s="21" t="n">
        <f aca="false">IF(L237&gt;0,(F237-K237)/L237*1000,"")</f>
        <v>17.5128250486467</v>
      </c>
      <c r="N237" s="8" t="n">
        <f aca="false">IF(AND(H237&gt;=Inputs!$B$13,C237&gt;=500),1,0)</f>
        <v>1</v>
      </c>
      <c r="O237" s="8" t="s">
        <v>801</v>
      </c>
      <c r="P237" s="16" t="n">
        <f aca="false">F237-SUMIFS(VIC_Postcode_Qtr!$E:$E,VIC_Postcode_Qtr!$A:$A,A237,VIC_Postcode_Qtr!$B:$B,EDATE(Inputs!$B$24,-3))</f>
        <v>35</v>
      </c>
      <c r="Q237" s="21" t="n">
        <f aca="false">IF(E237&gt;0,P237/E237*1000,"")</f>
        <v>6.1576354679803</v>
      </c>
      <c r="R237" s="16" t="n">
        <f aca="false">SUMIFS(VIC_Postcode_Qtr!$E:$E,VIC_Postcode_Qtr!$A:$A,A237,VIC_Postcode_Qtr!$B:$B,EDATE(Inputs!$B$24,-12))-SUMIFS(VIC_Postcode_Qtr!$E:$E,VIC_Postcode_Qtr!$A:$A,A237,VIC_Postcode_Qtr!$B:$B,EDATE(Inputs!$B$24,-15))</f>
        <v>20</v>
      </c>
      <c r="S237" s="21" t="n">
        <f aca="false">IF(L237&gt;0,R237/L237*1000,"")</f>
        <v>3.53794445427207</v>
      </c>
    </row>
    <row r="238" customFormat="false" ht="15" hidden="false" customHeight="false" outlineLevel="0" collapsed="false">
      <c r="A238" s="0" t="n">
        <v>3196</v>
      </c>
      <c r="B238" s="31" t="n">
        <v>68514</v>
      </c>
      <c r="C238" s="16" t="n">
        <v>16723</v>
      </c>
      <c r="D238" s="0" t="n">
        <v>5</v>
      </c>
      <c r="E238" s="16" t="n">
        <f aca="false">SUMIFS(VIC_Postcode_Qtr!$D:$D,VIC_Postcode_Qtr!$A:$A,A238,VIC_Postcode_Qtr!$B:$B,Inputs!$B$24)</f>
        <v>19504</v>
      </c>
      <c r="F238" s="16" t="n">
        <f aca="false">SUMIFS(VIC_Postcode_Qtr!$E:$E,VIC_Postcode_Qtr!$A:$A,A238,VIC_Postcode_Qtr!$B:$B,Inputs!$B$24)</f>
        <v>498</v>
      </c>
      <c r="G238" s="21" t="n">
        <f aca="false">IF(E238&gt;0,F238/E238*1000,"")</f>
        <v>25.5332239540607</v>
      </c>
      <c r="H238" s="16" t="n">
        <f aca="false">SUMIFS(VIC_Postcode_Qtr!$G:$G,VIC_Postcode_Qtr!$A:$A,A238,VIC_Postcode_Qtr!$B:$B,Inputs!$B$24)</f>
        <v>1281</v>
      </c>
      <c r="I238" s="16" t="n">
        <f aca="false">SUMIFS(VIC_Postcode_Qtr!$H:$H,VIC_Postcode_Qtr!$A:$A,A238,VIC_Postcode_Qtr!$B:$B,Inputs!$B$24)</f>
        <v>230</v>
      </c>
      <c r="J238" s="22" t="n">
        <f aca="false">IF(H238&gt;0,I238/H238,"")</f>
        <v>0.179547228727557</v>
      </c>
      <c r="K238" s="16" t="n">
        <f aca="false">SUMIFS(VIC_Postcode_Qtr!$E:$E,VIC_Postcode_Qtr!$A:$A,A238,VIC_Postcode_Qtr!$B:$B,Inputs!$B$25)</f>
        <v>271</v>
      </c>
      <c r="L238" s="16" t="n">
        <f aca="false">SUMIFS(VIC_Postcode_Qtr!$D:$D,VIC_Postcode_Qtr!$A:$A,A238,VIC_Postcode_Qtr!$B:$B,Inputs!$B$25)</f>
        <v>19087</v>
      </c>
      <c r="M238" s="21" t="n">
        <f aca="false">IF(L238&gt;0,(F238-K238)/L238*1000,"")</f>
        <v>11.8929114056688</v>
      </c>
      <c r="N238" s="8" t="n">
        <f aca="false">IF(AND(H238&gt;=Inputs!$B$13,C238&gt;=500),1,0)</f>
        <v>1</v>
      </c>
      <c r="O238" s="8" t="s">
        <v>802</v>
      </c>
      <c r="P238" s="16" t="n">
        <f aca="false">F238-SUMIFS(VIC_Postcode_Qtr!$E:$E,VIC_Postcode_Qtr!$A:$A,A238,VIC_Postcode_Qtr!$B:$B,EDATE(Inputs!$B$24,-3))</f>
        <v>100</v>
      </c>
      <c r="Q238" s="21" t="n">
        <f aca="false">IF(E238&gt;0,P238/E238*1000,"")</f>
        <v>5.12715340442986</v>
      </c>
      <c r="R238" s="16" t="n">
        <f aca="false">SUMIFS(VIC_Postcode_Qtr!$E:$E,VIC_Postcode_Qtr!$A:$A,A238,VIC_Postcode_Qtr!$B:$B,EDATE(Inputs!$B$24,-12))-SUMIFS(VIC_Postcode_Qtr!$E:$E,VIC_Postcode_Qtr!$A:$A,A238,VIC_Postcode_Qtr!$B:$B,EDATE(Inputs!$B$24,-15))</f>
        <v>35</v>
      </c>
      <c r="S238" s="21" t="n">
        <f aca="false">IF(L238&gt;0,R238/L238*1000,"")</f>
        <v>1.83370880704144</v>
      </c>
    </row>
    <row r="239" customFormat="false" ht="15" hidden="false" customHeight="false" outlineLevel="0" collapsed="false">
      <c r="A239" s="0" t="n">
        <v>3044</v>
      </c>
      <c r="B239" s="31" t="n">
        <v>68612</v>
      </c>
      <c r="C239" s="16" t="n">
        <v>18709</v>
      </c>
      <c r="D239" s="0" t="n">
        <v>5</v>
      </c>
      <c r="E239" s="16" t="n">
        <f aca="false">SUMIFS(VIC_Postcode_Qtr!$D:$D,VIC_Postcode_Qtr!$A:$A,A239,VIC_Postcode_Qtr!$B:$B,Inputs!$B$24)</f>
        <v>19623</v>
      </c>
      <c r="F239" s="16" t="n">
        <f aca="false">SUMIFS(VIC_Postcode_Qtr!$E:$E,VIC_Postcode_Qtr!$A:$A,A239,VIC_Postcode_Qtr!$B:$B,Inputs!$B$24)</f>
        <v>521</v>
      </c>
      <c r="G239" s="21" t="n">
        <f aca="false">IF(E239&gt;0,F239/E239*1000,"")</f>
        <v>26.5504764816797</v>
      </c>
      <c r="H239" s="16" t="n">
        <f aca="false">SUMIFS(VIC_Postcode_Qtr!$G:$G,VIC_Postcode_Qtr!$A:$A,A239,VIC_Postcode_Qtr!$B:$B,Inputs!$B$24)</f>
        <v>1219</v>
      </c>
      <c r="I239" s="16" t="n">
        <f aca="false">SUMIFS(VIC_Postcode_Qtr!$H:$H,VIC_Postcode_Qtr!$A:$A,A239,VIC_Postcode_Qtr!$B:$B,Inputs!$B$24)</f>
        <v>247</v>
      </c>
      <c r="J239" s="22" t="n">
        <f aca="false">IF(H239&gt;0,I239/H239,"")</f>
        <v>0.202625102543068</v>
      </c>
      <c r="K239" s="16" t="n">
        <f aca="false">SUMIFS(VIC_Postcode_Qtr!$E:$E,VIC_Postcode_Qtr!$A:$A,A239,VIC_Postcode_Qtr!$B:$B,Inputs!$B$25)</f>
        <v>298</v>
      </c>
      <c r="L239" s="16" t="n">
        <f aca="false">SUMIFS(VIC_Postcode_Qtr!$D:$D,VIC_Postcode_Qtr!$A:$A,A239,VIC_Postcode_Qtr!$B:$B,Inputs!$B$25)</f>
        <v>19362</v>
      </c>
      <c r="M239" s="21" t="n">
        <f aca="false">IF(L239&gt;0,(F239-K239)/L239*1000,"")</f>
        <v>11.5174052267328</v>
      </c>
      <c r="N239" s="8" t="n">
        <f aca="false">IF(AND(H239&gt;=Inputs!$B$13,C239&gt;=500),1,0)</f>
        <v>1</v>
      </c>
      <c r="O239" s="8" t="s">
        <v>803</v>
      </c>
      <c r="P239" s="16" t="n">
        <f aca="false">F239-SUMIFS(VIC_Postcode_Qtr!$E:$E,VIC_Postcode_Qtr!$A:$A,A239,VIC_Postcode_Qtr!$B:$B,EDATE(Inputs!$B$24,-3))</f>
        <v>106</v>
      </c>
      <c r="Q239" s="21" t="n">
        <f aca="false">IF(E239&gt;0,P239/E239*1000,"")</f>
        <v>5.40182438974673</v>
      </c>
      <c r="R239" s="16" t="n">
        <f aca="false">SUMIFS(VIC_Postcode_Qtr!$E:$E,VIC_Postcode_Qtr!$A:$A,A239,VIC_Postcode_Qtr!$B:$B,EDATE(Inputs!$B$24,-12))-SUMIFS(VIC_Postcode_Qtr!$E:$E,VIC_Postcode_Qtr!$A:$A,A239,VIC_Postcode_Qtr!$B:$B,EDATE(Inputs!$B$24,-15))</f>
        <v>46</v>
      </c>
      <c r="S239" s="21" t="n">
        <f aca="false">IF(L239&gt;0,R239/L239*1000,"")</f>
        <v>2.37578762524533</v>
      </c>
    </row>
    <row r="240" customFormat="false" ht="15" hidden="false" customHeight="false" outlineLevel="0" collapsed="false">
      <c r="A240" s="0" t="n">
        <v>3031</v>
      </c>
      <c r="B240" s="31" t="n">
        <v>68674</v>
      </c>
      <c r="C240" s="16" t="n">
        <v>12721</v>
      </c>
      <c r="D240" s="0" t="n">
        <v>5</v>
      </c>
      <c r="E240" s="16" t="n">
        <f aca="false">SUMIFS(VIC_Postcode_Qtr!$D:$D,VIC_Postcode_Qtr!$A:$A,A240,VIC_Postcode_Qtr!$B:$B,Inputs!$B$24)</f>
        <v>10973</v>
      </c>
      <c r="F240" s="16" t="n">
        <f aca="false">SUMIFS(VIC_Postcode_Qtr!$E:$E,VIC_Postcode_Qtr!$A:$A,A240,VIC_Postcode_Qtr!$B:$B,Inputs!$B$24)</f>
        <v>348</v>
      </c>
      <c r="G240" s="21" t="n">
        <f aca="false">IF(E240&gt;0,F240/E240*1000,"")</f>
        <v>31.7142076004739</v>
      </c>
      <c r="H240" s="16" t="n">
        <f aca="false">SUMIFS(VIC_Postcode_Qtr!$G:$G,VIC_Postcode_Qtr!$A:$A,A240,VIC_Postcode_Qtr!$B:$B,Inputs!$B$24)</f>
        <v>718</v>
      </c>
      <c r="I240" s="16" t="n">
        <f aca="false">SUMIFS(VIC_Postcode_Qtr!$H:$H,VIC_Postcode_Qtr!$A:$A,A240,VIC_Postcode_Qtr!$B:$B,Inputs!$B$24)</f>
        <v>152</v>
      </c>
      <c r="J240" s="22" t="n">
        <f aca="false">IF(H240&gt;0,I240/H240,"")</f>
        <v>0.211699164345404</v>
      </c>
      <c r="K240" s="16" t="n">
        <f aca="false">SUMIFS(VIC_Postcode_Qtr!$E:$E,VIC_Postcode_Qtr!$A:$A,A240,VIC_Postcode_Qtr!$B:$B,Inputs!$B$25)</f>
        <v>204</v>
      </c>
      <c r="L240" s="16" t="n">
        <f aca="false">SUMIFS(VIC_Postcode_Qtr!$D:$D,VIC_Postcode_Qtr!$A:$A,A240,VIC_Postcode_Qtr!$B:$B,Inputs!$B$25)</f>
        <v>10558</v>
      </c>
      <c r="M240" s="21" t="n">
        <f aca="false">IF(L240&gt;0,(F240-K240)/L240*1000,"")</f>
        <v>13.6389467702216</v>
      </c>
      <c r="N240" s="8" t="n">
        <f aca="false">IF(AND(H240&gt;=Inputs!$B$13,C240&gt;=500),1,0)</f>
        <v>1</v>
      </c>
      <c r="O240" s="8" t="s">
        <v>804</v>
      </c>
      <c r="P240" s="16" t="n">
        <f aca="false">F240-SUMIFS(VIC_Postcode_Qtr!$E:$E,VIC_Postcode_Qtr!$A:$A,A240,VIC_Postcode_Qtr!$B:$B,EDATE(Inputs!$B$24,-3))</f>
        <v>51</v>
      </c>
      <c r="Q240" s="21" t="n">
        <f aca="false">IF(E240&gt;0,P240/E240*1000,"")</f>
        <v>4.64777180351773</v>
      </c>
      <c r="R240" s="16" t="n">
        <f aca="false">SUMIFS(VIC_Postcode_Qtr!$E:$E,VIC_Postcode_Qtr!$A:$A,A240,VIC_Postcode_Qtr!$B:$B,EDATE(Inputs!$B$24,-12))-SUMIFS(VIC_Postcode_Qtr!$E:$E,VIC_Postcode_Qtr!$A:$A,A240,VIC_Postcode_Qtr!$B:$B,EDATE(Inputs!$B$24,-15))</f>
        <v>19</v>
      </c>
      <c r="S240" s="21" t="n">
        <f aca="false">IF(L240&gt;0,R240/L240*1000,"")</f>
        <v>1.79958325440424</v>
      </c>
    </row>
    <row r="241" customFormat="false" ht="15" hidden="false" customHeight="false" outlineLevel="0" collapsed="false">
      <c r="A241" s="0" t="n">
        <v>3089</v>
      </c>
      <c r="B241" s="31" t="n">
        <v>68741</v>
      </c>
      <c r="C241" s="16" t="n">
        <v>8445</v>
      </c>
      <c r="D241" s="0" t="n">
        <v>5</v>
      </c>
      <c r="E241" s="16" t="n">
        <f aca="false">SUMIFS(VIC_Postcode_Qtr!$D:$D,VIC_Postcode_Qtr!$A:$A,A241,VIC_Postcode_Qtr!$B:$B,Inputs!$B$24)</f>
        <v>10284</v>
      </c>
      <c r="F241" s="16" t="n">
        <f aca="false">SUMIFS(VIC_Postcode_Qtr!$E:$E,VIC_Postcode_Qtr!$A:$A,A241,VIC_Postcode_Qtr!$B:$B,Inputs!$B$24)</f>
        <v>256</v>
      </c>
      <c r="G241" s="21" t="n">
        <f aca="false">IF(E241&gt;0,F241/E241*1000,"")</f>
        <v>24.8930377285103</v>
      </c>
      <c r="H241" s="16" t="n">
        <f aca="false">SUMIFS(VIC_Postcode_Qtr!$G:$G,VIC_Postcode_Qtr!$A:$A,A241,VIC_Postcode_Qtr!$B:$B,Inputs!$B$24)</f>
        <v>771</v>
      </c>
      <c r="I241" s="16" t="n">
        <f aca="false">SUMIFS(VIC_Postcode_Qtr!$H:$H,VIC_Postcode_Qtr!$A:$A,A241,VIC_Postcode_Qtr!$B:$B,Inputs!$B$24)</f>
        <v>123</v>
      </c>
      <c r="J241" s="22" t="n">
        <f aca="false">IF(H241&gt;0,I241/H241,"")</f>
        <v>0.159533073929961</v>
      </c>
      <c r="K241" s="16" t="n">
        <f aca="false">SUMIFS(VIC_Postcode_Qtr!$E:$E,VIC_Postcode_Qtr!$A:$A,A241,VIC_Postcode_Qtr!$B:$B,Inputs!$B$25)</f>
        <v>160</v>
      </c>
      <c r="L241" s="16" t="n">
        <f aca="false">SUMIFS(VIC_Postcode_Qtr!$D:$D,VIC_Postcode_Qtr!$A:$A,A241,VIC_Postcode_Qtr!$B:$B,Inputs!$B$25)</f>
        <v>10270</v>
      </c>
      <c r="M241" s="21" t="n">
        <f aca="false">IF(L241&gt;0,(F241-K241)/L241*1000,"")</f>
        <v>9.34761441090555</v>
      </c>
      <c r="N241" s="8" t="n">
        <f aca="false">IF(AND(H241&gt;=Inputs!$B$13,C241&gt;=500),1,0)</f>
        <v>1</v>
      </c>
      <c r="O241" s="8" t="s">
        <v>805</v>
      </c>
      <c r="P241" s="16" t="n">
        <f aca="false">F241-SUMIFS(VIC_Postcode_Qtr!$E:$E,VIC_Postcode_Qtr!$A:$A,A241,VIC_Postcode_Qtr!$B:$B,EDATE(Inputs!$B$24,-3))</f>
        <v>48</v>
      </c>
      <c r="Q241" s="21" t="n">
        <f aca="false">IF(E241&gt;0,P241/E241*1000,"")</f>
        <v>4.66744457409568</v>
      </c>
      <c r="R241" s="16" t="n">
        <f aca="false">SUMIFS(VIC_Postcode_Qtr!$E:$E,VIC_Postcode_Qtr!$A:$A,A241,VIC_Postcode_Qtr!$B:$B,EDATE(Inputs!$B$24,-12))-SUMIFS(VIC_Postcode_Qtr!$E:$E,VIC_Postcode_Qtr!$A:$A,A241,VIC_Postcode_Qtr!$B:$B,EDATE(Inputs!$B$24,-15))</f>
        <v>25</v>
      </c>
      <c r="S241" s="21" t="n">
        <f aca="false">IF(L241&gt;0,R241/L241*1000,"")</f>
        <v>2.43427458617332</v>
      </c>
    </row>
    <row r="242" customFormat="false" ht="15" hidden="false" customHeight="false" outlineLevel="0" collapsed="false">
      <c r="A242" s="0" t="n">
        <v>3084</v>
      </c>
      <c r="B242" s="31" t="n">
        <v>68983</v>
      </c>
      <c r="C242" s="16" t="n">
        <v>17790</v>
      </c>
      <c r="D242" s="0" t="n">
        <v>5</v>
      </c>
      <c r="E242" s="16" t="n">
        <f aca="false">SUMIFS(VIC_Postcode_Qtr!$D:$D,VIC_Postcode_Qtr!$A:$A,A242,VIC_Postcode_Qtr!$B:$B,Inputs!$B$24)</f>
        <v>19259</v>
      </c>
      <c r="F242" s="16" t="n">
        <f aca="false">SUMIFS(VIC_Postcode_Qtr!$E:$E,VIC_Postcode_Qtr!$A:$A,A242,VIC_Postcode_Qtr!$B:$B,Inputs!$B$24)</f>
        <v>769</v>
      </c>
      <c r="G242" s="21" t="n">
        <f aca="false">IF(E242&gt;0,F242/E242*1000,"")</f>
        <v>39.9293836647801</v>
      </c>
      <c r="H242" s="16" t="n">
        <f aca="false">SUMIFS(VIC_Postcode_Qtr!$G:$G,VIC_Postcode_Qtr!$A:$A,A242,VIC_Postcode_Qtr!$B:$B,Inputs!$B$24)</f>
        <v>1351</v>
      </c>
      <c r="I242" s="16" t="n">
        <f aca="false">SUMIFS(VIC_Postcode_Qtr!$H:$H,VIC_Postcode_Qtr!$A:$A,A242,VIC_Postcode_Qtr!$B:$B,Inputs!$B$24)</f>
        <v>341</v>
      </c>
      <c r="J242" s="22" t="n">
        <f aca="false">IF(H242&gt;0,I242/H242,"")</f>
        <v>0.25240562546262</v>
      </c>
      <c r="K242" s="16" t="n">
        <f aca="false">SUMIFS(VIC_Postcode_Qtr!$E:$E,VIC_Postcode_Qtr!$A:$A,A242,VIC_Postcode_Qtr!$B:$B,Inputs!$B$25)</f>
        <v>475</v>
      </c>
      <c r="L242" s="16" t="n">
        <f aca="false">SUMIFS(VIC_Postcode_Qtr!$D:$D,VIC_Postcode_Qtr!$A:$A,A242,VIC_Postcode_Qtr!$B:$B,Inputs!$B$25)</f>
        <v>19000</v>
      </c>
      <c r="M242" s="21" t="n">
        <f aca="false">IF(L242&gt;0,(F242-K242)/L242*1000,"")</f>
        <v>15.4736842105263</v>
      </c>
      <c r="N242" s="8" t="n">
        <f aca="false">IF(AND(H242&gt;=Inputs!$B$13,C242&gt;=500),1,0)</f>
        <v>1</v>
      </c>
      <c r="O242" s="8" t="s">
        <v>806</v>
      </c>
      <c r="P242" s="16" t="n">
        <f aca="false">F242-SUMIFS(VIC_Postcode_Qtr!$E:$E,VIC_Postcode_Qtr!$A:$A,A242,VIC_Postcode_Qtr!$B:$B,EDATE(Inputs!$B$24,-3))</f>
        <v>145</v>
      </c>
      <c r="Q242" s="21" t="n">
        <f aca="false">IF(E242&gt;0,P242/E242*1000,"")</f>
        <v>7.52894750506257</v>
      </c>
      <c r="R242" s="16" t="n">
        <f aca="false">SUMIFS(VIC_Postcode_Qtr!$E:$E,VIC_Postcode_Qtr!$A:$A,A242,VIC_Postcode_Qtr!$B:$B,EDATE(Inputs!$B$24,-12))-SUMIFS(VIC_Postcode_Qtr!$E:$E,VIC_Postcode_Qtr!$A:$A,A242,VIC_Postcode_Qtr!$B:$B,EDATE(Inputs!$B$24,-15))</f>
        <v>45</v>
      </c>
      <c r="S242" s="21" t="n">
        <f aca="false">IF(L242&gt;0,R242/L242*1000,"")</f>
        <v>2.36842105263158</v>
      </c>
    </row>
    <row r="243" customFormat="false" ht="15" hidden="false" customHeight="false" outlineLevel="0" collapsed="false">
      <c r="A243" s="0" t="n">
        <v>3071</v>
      </c>
      <c r="B243" s="31" t="n">
        <v>69255</v>
      </c>
      <c r="C243" s="16" t="n">
        <v>12622</v>
      </c>
      <c r="D243" s="0" t="n">
        <v>5</v>
      </c>
      <c r="E243" s="16" t="n">
        <f aca="false">SUMIFS(VIC_Postcode_Qtr!$D:$D,VIC_Postcode_Qtr!$A:$A,A243,VIC_Postcode_Qtr!$B:$B,Inputs!$B$24)</f>
        <v>12448</v>
      </c>
      <c r="F243" s="16" t="n">
        <f aca="false">SUMIFS(VIC_Postcode_Qtr!$E:$E,VIC_Postcode_Qtr!$A:$A,A243,VIC_Postcode_Qtr!$B:$B,Inputs!$B$24)</f>
        <v>424</v>
      </c>
      <c r="G243" s="21" t="n">
        <f aca="false">IF(E243&gt;0,F243/E243*1000,"")</f>
        <v>34.0616966580977</v>
      </c>
      <c r="H243" s="16" t="n">
        <f aca="false">SUMIFS(VIC_Postcode_Qtr!$G:$G,VIC_Postcode_Qtr!$A:$A,A243,VIC_Postcode_Qtr!$B:$B,Inputs!$B$24)</f>
        <v>782</v>
      </c>
      <c r="I243" s="16" t="n">
        <f aca="false">SUMIFS(VIC_Postcode_Qtr!$H:$H,VIC_Postcode_Qtr!$A:$A,A243,VIC_Postcode_Qtr!$B:$B,Inputs!$B$24)</f>
        <v>194</v>
      </c>
      <c r="J243" s="22" t="n">
        <f aca="false">IF(H243&gt;0,I243/H243,"")</f>
        <v>0.248081841432225</v>
      </c>
      <c r="K243" s="16" t="n">
        <f aca="false">SUMIFS(VIC_Postcode_Qtr!$E:$E,VIC_Postcode_Qtr!$A:$A,A243,VIC_Postcode_Qtr!$B:$B,Inputs!$B$25)</f>
        <v>251</v>
      </c>
      <c r="L243" s="16" t="n">
        <f aca="false">SUMIFS(VIC_Postcode_Qtr!$D:$D,VIC_Postcode_Qtr!$A:$A,A243,VIC_Postcode_Qtr!$B:$B,Inputs!$B$25)</f>
        <v>12221</v>
      </c>
      <c r="M243" s="21" t="n">
        <f aca="false">IF(L243&gt;0,(F243-K243)/L243*1000,"")</f>
        <v>14.1559610506505</v>
      </c>
      <c r="N243" s="8" t="n">
        <f aca="false">IF(AND(H243&gt;=Inputs!$B$13,C243&gt;=500),1,0)</f>
        <v>1</v>
      </c>
      <c r="O243" s="8" t="s">
        <v>807</v>
      </c>
      <c r="P243" s="16" t="n">
        <f aca="false">F243-SUMIFS(VIC_Postcode_Qtr!$E:$E,VIC_Postcode_Qtr!$A:$A,A243,VIC_Postcode_Qtr!$B:$B,EDATE(Inputs!$B$24,-3))</f>
        <v>75</v>
      </c>
      <c r="Q243" s="21" t="n">
        <f aca="false">IF(E243&gt;0,P243/E243*1000,"")</f>
        <v>6.02506426735218</v>
      </c>
      <c r="R243" s="16" t="n">
        <f aca="false">SUMIFS(VIC_Postcode_Qtr!$E:$E,VIC_Postcode_Qtr!$A:$A,A243,VIC_Postcode_Qtr!$B:$B,EDATE(Inputs!$B$24,-12))-SUMIFS(VIC_Postcode_Qtr!$E:$E,VIC_Postcode_Qtr!$A:$A,A243,VIC_Postcode_Qtr!$B:$B,EDATE(Inputs!$B$24,-15))</f>
        <v>38</v>
      </c>
      <c r="S243" s="21" t="n">
        <f aca="false">IF(L243&gt;0,R243/L243*1000,"")</f>
        <v>3.10940184927584</v>
      </c>
    </row>
    <row r="244" customFormat="false" ht="15" hidden="false" customHeight="false" outlineLevel="0" collapsed="false">
      <c r="A244" s="0" t="n">
        <v>3205</v>
      </c>
      <c r="B244" s="31" t="n">
        <v>69273</v>
      </c>
      <c r="C244" s="16" t="n">
        <v>9671</v>
      </c>
      <c r="D244" s="0" t="n">
        <v>5</v>
      </c>
      <c r="E244" s="16" t="n">
        <f aca="false">SUMIFS(VIC_Postcode_Qtr!$D:$D,VIC_Postcode_Qtr!$A:$A,A244,VIC_Postcode_Qtr!$B:$B,Inputs!$B$24)</f>
        <v>15947</v>
      </c>
      <c r="F244" s="16" t="n">
        <f aca="false">SUMIFS(VIC_Postcode_Qtr!$E:$E,VIC_Postcode_Qtr!$A:$A,A244,VIC_Postcode_Qtr!$B:$B,Inputs!$B$24)</f>
        <v>977</v>
      </c>
      <c r="G244" s="21" t="n">
        <f aca="false">IF(E244&gt;0,F244/E244*1000,"")</f>
        <v>61.2654417758826</v>
      </c>
      <c r="H244" s="16" t="n">
        <f aca="false">SUMIFS(VIC_Postcode_Qtr!$G:$G,VIC_Postcode_Qtr!$A:$A,A244,VIC_Postcode_Qtr!$B:$B,Inputs!$B$24)</f>
        <v>4054</v>
      </c>
      <c r="I244" s="16" t="n">
        <f aca="false">SUMIFS(VIC_Postcode_Qtr!$H:$H,VIC_Postcode_Qtr!$A:$A,A244,VIC_Postcode_Qtr!$B:$B,Inputs!$B$24)</f>
        <v>367</v>
      </c>
      <c r="J244" s="22" t="n">
        <f aca="false">IF(H244&gt;0,I244/H244,"")</f>
        <v>0.0905278737049827</v>
      </c>
      <c r="K244" s="16" t="n">
        <f aca="false">SUMIFS(VIC_Postcode_Qtr!$E:$E,VIC_Postcode_Qtr!$A:$A,A244,VIC_Postcode_Qtr!$B:$B,Inputs!$B$25)</f>
        <v>859</v>
      </c>
      <c r="L244" s="16" t="n">
        <f aca="false">SUMIFS(VIC_Postcode_Qtr!$D:$D,VIC_Postcode_Qtr!$A:$A,A244,VIC_Postcode_Qtr!$B:$B,Inputs!$B$25)</f>
        <v>15440</v>
      </c>
      <c r="M244" s="21" t="n">
        <f aca="false">IF(L244&gt;0,(F244-K244)/L244*1000,"")</f>
        <v>7.64248704663212</v>
      </c>
      <c r="N244" s="8" t="n">
        <f aca="false">IF(AND(H244&gt;=Inputs!$B$13,C244&gt;=500),1,0)</f>
        <v>1</v>
      </c>
      <c r="O244" s="8" t="s">
        <v>808</v>
      </c>
      <c r="P244" s="16" t="n">
        <f aca="false">F244-SUMIFS(VIC_Postcode_Qtr!$E:$E,VIC_Postcode_Qtr!$A:$A,A244,VIC_Postcode_Qtr!$B:$B,EDATE(Inputs!$B$24,-3))</f>
        <v>11</v>
      </c>
      <c r="Q244" s="21" t="n">
        <f aca="false">IF(E244&gt;0,P244/E244*1000,"")</f>
        <v>0.689784912522732</v>
      </c>
      <c r="R244" s="16" t="n">
        <f aca="false">SUMIFS(VIC_Postcode_Qtr!$E:$E,VIC_Postcode_Qtr!$A:$A,A244,VIC_Postcode_Qtr!$B:$B,EDATE(Inputs!$B$24,-12))-SUMIFS(VIC_Postcode_Qtr!$E:$E,VIC_Postcode_Qtr!$A:$A,A244,VIC_Postcode_Qtr!$B:$B,EDATE(Inputs!$B$24,-15))</f>
        <v>47</v>
      </c>
      <c r="S244" s="21" t="n">
        <f aca="false">IF(L244&gt;0,R244/L244*1000,"")</f>
        <v>3.0440414507772</v>
      </c>
    </row>
    <row r="245" customFormat="false" ht="15" hidden="false" customHeight="false" outlineLevel="0" collapsed="false">
      <c r="A245" s="0" t="n">
        <v>3162</v>
      </c>
      <c r="B245" s="31" t="n">
        <v>69501</v>
      </c>
      <c r="C245" s="16" t="n">
        <v>12434</v>
      </c>
      <c r="D245" s="0" t="n">
        <v>5</v>
      </c>
      <c r="E245" s="16" t="n">
        <f aca="false">SUMIFS(VIC_Postcode_Qtr!$D:$D,VIC_Postcode_Qtr!$A:$A,A245,VIC_Postcode_Qtr!$B:$B,Inputs!$B$24)</f>
        <v>13256</v>
      </c>
      <c r="F245" s="16" t="n">
        <f aca="false">SUMIFS(VIC_Postcode_Qtr!$E:$E,VIC_Postcode_Qtr!$A:$A,A245,VIC_Postcode_Qtr!$B:$B,Inputs!$B$24)</f>
        <v>701</v>
      </c>
      <c r="G245" s="21" t="n">
        <f aca="false">IF(E245&gt;0,F245/E245*1000,"")</f>
        <v>52.881713940857</v>
      </c>
      <c r="H245" s="16" t="n">
        <f aca="false">SUMIFS(VIC_Postcode_Qtr!$G:$G,VIC_Postcode_Qtr!$A:$A,A245,VIC_Postcode_Qtr!$B:$B,Inputs!$B$24)</f>
        <v>1034</v>
      </c>
      <c r="I245" s="16" t="n">
        <f aca="false">SUMIFS(VIC_Postcode_Qtr!$H:$H,VIC_Postcode_Qtr!$A:$A,A245,VIC_Postcode_Qtr!$B:$B,Inputs!$B$24)</f>
        <v>256</v>
      </c>
      <c r="J245" s="22" t="n">
        <f aca="false">IF(H245&gt;0,I245/H245,"")</f>
        <v>0.247582205029014</v>
      </c>
      <c r="K245" s="16" t="n">
        <f aca="false">SUMIFS(VIC_Postcode_Qtr!$E:$E,VIC_Postcode_Qtr!$A:$A,A245,VIC_Postcode_Qtr!$B:$B,Inputs!$B$25)</f>
        <v>467</v>
      </c>
      <c r="L245" s="16" t="n">
        <f aca="false">SUMIFS(VIC_Postcode_Qtr!$D:$D,VIC_Postcode_Qtr!$A:$A,A245,VIC_Postcode_Qtr!$B:$B,Inputs!$B$25)</f>
        <v>13184</v>
      </c>
      <c r="M245" s="21" t="n">
        <f aca="false">IF(L245&gt;0,(F245-K245)/L245*1000,"")</f>
        <v>17.748786407767</v>
      </c>
      <c r="N245" s="8" t="n">
        <f aca="false">IF(AND(H245&gt;=Inputs!$B$13,C245&gt;=500),1,0)</f>
        <v>1</v>
      </c>
      <c r="O245" s="8" t="s">
        <v>809</v>
      </c>
      <c r="P245" s="16" t="n">
        <f aca="false">F245-SUMIFS(VIC_Postcode_Qtr!$E:$E,VIC_Postcode_Qtr!$A:$A,A245,VIC_Postcode_Qtr!$B:$B,EDATE(Inputs!$B$24,-3))</f>
        <v>91</v>
      </c>
      <c r="Q245" s="21" t="n">
        <f aca="false">IF(E245&gt;0,P245/E245*1000,"")</f>
        <v>6.86481593240797</v>
      </c>
      <c r="R245" s="16" t="n">
        <f aca="false">SUMIFS(VIC_Postcode_Qtr!$E:$E,VIC_Postcode_Qtr!$A:$A,A245,VIC_Postcode_Qtr!$B:$B,EDATE(Inputs!$B$24,-12))-SUMIFS(VIC_Postcode_Qtr!$E:$E,VIC_Postcode_Qtr!$A:$A,A245,VIC_Postcode_Qtr!$B:$B,EDATE(Inputs!$B$24,-15))</f>
        <v>29</v>
      </c>
      <c r="S245" s="21" t="n">
        <f aca="false">IF(L245&gt;0,R245/L245*1000,"")</f>
        <v>2.1996359223301</v>
      </c>
    </row>
    <row r="246" customFormat="false" ht="15" hidden="false" customHeight="false" outlineLevel="0" collapsed="false">
      <c r="A246" s="0" t="n">
        <v>3041</v>
      </c>
      <c r="B246" s="31" t="n">
        <v>69716</v>
      </c>
      <c r="C246" s="16" t="n">
        <v>9144</v>
      </c>
      <c r="D246" s="0" t="n">
        <v>5</v>
      </c>
      <c r="E246" s="16" t="n">
        <f aca="false">SUMIFS(VIC_Postcode_Qtr!$D:$D,VIC_Postcode_Qtr!$A:$A,A246,VIC_Postcode_Qtr!$B:$B,Inputs!$B$24)</f>
        <v>13855</v>
      </c>
      <c r="F246" s="16" t="n">
        <f aca="false">SUMIFS(VIC_Postcode_Qtr!$E:$E,VIC_Postcode_Qtr!$A:$A,A246,VIC_Postcode_Qtr!$B:$B,Inputs!$B$24)</f>
        <v>537</v>
      </c>
      <c r="G246" s="21" t="n">
        <f aca="false">IF(E246&gt;0,F246/E246*1000,"")</f>
        <v>38.7585709130278</v>
      </c>
      <c r="H246" s="16" t="n">
        <f aca="false">SUMIFS(VIC_Postcode_Qtr!$G:$G,VIC_Postcode_Qtr!$A:$A,A246,VIC_Postcode_Qtr!$B:$B,Inputs!$B$24)</f>
        <v>2272</v>
      </c>
      <c r="I246" s="16" t="n">
        <f aca="false">SUMIFS(VIC_Postcode_Qtr!$H:$H,VIC_Postcode_Qtr!$A:$A,A246,VIC_Postcode_Qtr!$B:$B,Inputs!$B$24)</f>
        <v>281</v>
      </c>
      <c r="J246" s="22" t="n">
        <f aca="false">IF(H246&gt;0,I246/H246,"")</f>
        <v>0.123679577464789</v>
      </c>
      <c r="K246" s="16" t="n">
        <f aca="false">SUMIFS(VIC_Postcode_Qtr!$E:$E,VIC_Postcode_Qtr!$A:$A,A246,VIC_Postcode_Qtr!$B:$B,Inputs!$B$25)</f>
        <v>439</v>
      </c>
      <c r="L246" s="16" t="n">
        <f aca="false">SUMIFS(VIC_Postcode_Qtr!$D:$D,VIC_Postcode_Qtr!$A:$A,A246,VIC_Postcode_Qtr!$B:$B,Inputs!$B$25)</f>
        <v>13711</v>
      </c>
      <c r="M246" s="21" t="n">
        <f aca="false">IF(L246&gt;0,(F246-K246)/L246*1000,"")</f>
        <v>7.14754576617315</v>
      </c>
      <c r="N246" s="8" t="n">
        <f aca="false">IF(AND(H246&gt;=Inputs!$B$13,C246&gt;=500),1,0)</f>
        <v>1</v>
      </c>
      <c r="O246" s="8" t="s">
        <v>810</v>
      </c>
      <c r="P246" s="16" t="n">
        <f aca="false">F246-SUMIFS(VIC_Postcode_Qtr!$E:$E,VIC_Postcode_Qtr!$A:$A,A246,VIC_Postcode_Qtr!$B:$B,EDATE(Inputs!$B$24,-3))</f>
        <v>84</v>
      </c>
      <c r="Q246" s="21" t="n">
        <f aca="false">IF(E246&gt;0,P246/E246*1000,"")</f>
        <v>6.06279321544569</v>
      </c>
      <c r="R246" s="16" t="n">
        <f aca="false">SUMIFS(VIC_Postcode_Qtr!$E:$E,VIC_Postcode_Qtr!$A:$A,A246,VIC_Postcode_Qtr!$B:$B,EDATE(Inputs!$B$24,-12))-SUMIFS(VIC_Postcode_Qtr!$E:$E,VIC_Postcode_Qtr!$A:$A,A246,VIC_Postcode_Qtr!$B:$B,EDATE(Inputs!$B$24,-15))</f>
        <v>32</v>
      </c>
      <c r="S246" s="21" t="n">
        <f aca="false">IF(L246&gt;0,R246/L246*1000,"")</f>
        <v>2.33389249507695</v>
      </c>
    </row>
    <row r="247" customFormat="false" ht="15" hidden="false" customHeight="false" outlineLevel="0" collapsed="false">
      <c r="A247" s="0" t="n">
        <v>3101</v>
      </c>
      <c r="B247" s="31" t="n">
        <v>70000</v>
      </c>
      <c r="C247" s="16" t="n">
        <v>17340</v>
      </c>
      <c r="D247" s="0" t="n">
        <v>5</v>
      </c>
      <c r="E247" s="16" t="n">
        <f aca="false">SUMIFS(VIC_Postcode_Qtr!$D:$D,VIC_Postcode_Qtr!$A:$A,A247,VIC_Postcode_Qtr!$B:$B,Inputs!$B$24)</f>
        <v>17274</v>
      </c>
      <c r="F247" s="16" t="n">
        <f aca="false">SUMIFS(VIC_Postcode_Qtr!$E:$E,VIC_Postcode_Qtr!$A:$A,A247,VIC_Postcode_Qtr!$B:$B,Inputs!$B$24)</f>
        <v>1055</v>
      </c>
      <c r="G247" s="21" t="n">
        <f aca="false">IF(E247&gt;0,F247/E247*1000,"")</f>
        <v>61.0744471459998</v>
      </c>
      <c r="H247" s="16" t="n">
        <f aca="false">SUMIFS(VIC_Postcode_Qtr!$G:$G,VIC_Postcode_Qtr!$A:$A,A247,VIC_Postcode_Qtr!$B:$B,Inputs!$B$24)</f>
        <v>1408</v>
      </c>
      <c r="I247" s="16" t="n">
        <f aca="false">SUMIFS(VIC_Postcode_Qtr!$H:$H,VIC_Postcode_Qtr!$A:$A,A247,VIC_Postcode_Qtr!$B:$B,Inputs!$B$24)</f>
        <v>380</v>
      </c>
      <c r="J247" s="22" t="n">
        <f aca="false">IF(H247&gt;0,I247/H247,"")</f>
        <v>0.269886363636364</v>
      </c>
      <c r="K247" s="16" t="n">
        <f aca="false">SUMIFS(VIC_Postcode_Qtr!$E:$E,VIC_Postcode_Qtr!$A:$A,A247,VIC_Postcode_Qtr!$B:$B,Inputs!$B$25)</f>
        <v>718</v>
      </c>
      <c r="L247" s="16" t="n">
        <f aca="false">SUMIFS(VIC_Postcode_Qtr!$D:$D,VIC_Postcode_Qtr!$A:$A,A247,VIC_Postcode_Qtr!$B:$B,Inputs!$B$25)</f>
        <v>17108</v>
      </c>
      <c r="M247" s="21" t="n">
        <f aca="false">IF(L247&gt;0,(F247-K247)/L247*1000,"")</f>
        <v>19.6983867196633</v>
      </c>
      <c r="N247" s="8" t="n">
        <f aca="false">IF(AND(H247&gt;=Inputs!$B$13,C247&gt;=500),1,0)</f>
        <v>1</v>
      </c>
      <c r="O247" s="8" t="s">
        <v>811</v>
      </c>
      <c r="P247" s="16" t="n">
        <f aca="false">F247-SUMIFS(VIC_Postcode_Qtr!$E:$E,VIC_Postcode_Qtr!$A:$A,A247,VIC_Postcode_Qtr!$B:$B,EDATE(Inputs!$B$24,-3))</f>
        <v>142</v>
      </c>
      <c r="Q247" s="21" t="n">
        <f aca="false">IF(E247&gt;0,P247/E247*1000,"")</f>
        <v>8.22044691443788</v>
      </c>
      <c r="R247" s="16" t="n">
        <f aca="false">SUMIFS(VIC_Postcode_Qtr!$E:$E,VIC_Postcode_Qtr!$A:$A,A247,VIC_Postcode_Qtr!$B:$B,EDATE(Inputs!$B$24,-12))-SUMIFS(VIC_Postcode_Qtr!$E:$E,VIC_Postcode_Qtr!$A:$A,A247,VIC_Postcode_Qtr!$B:$B,EDATE(Inputs!$B$24,-15))</f>
        <v>57</v>
      </c>
      <c r="S247" s="21" t="n">
        <f aca="false">IF(L247&gt;0,R247/L247*1000,"")</f>
        <v>3.33177460837035</v>
      </c>
    </row>
    <row r="248" customFormat="false" ht="15" hidden="false" customHeight="false" outlineLevel="0" collapsed="false">
      <c r="A248" s="0" t="n">
        <v>3018</v>
      </c>
      <c r="B248" s="31" t="n">
        <v>70408</v>
      </c>
      <c r="C248" s="16" t="n">
        <v>8749</v>
      </c>
      <c r="D248" s="0" t="n">
        <v>5</v>
      </c>
      <c r="E248" s="16" t="n">
        <f aca="false">SUMIFS(VIC_Postcode_Qtr!$D:$D,VIC_Postcode_Qtr!$A:$A,A248,VIC_Postcode_Qtr!$B:$B,Inputs!$B$24)</f>
        <v>11293</v>
      </c>
      <c r="F248" s="16" t="n">
        <f aca="false">SUMIFS(VIC_Postcode_Qtr!$E:$E,VIC_Postcode_Qtr!$A:$A,A248,VIC_Postcode_Qtr!$B:$B,Inputs!$B$24)</f>
        <v>331</v>
      </c>
      <c r="G248" s="21" t="n">
        <f aca="false">IF(E248&gt;0,F248/E248*1000,"")</f>
        <v>29.310192154432</v>
      </c>
      <c r="H248" s="16" t="n">
        <f aca="false">SUMIFS(VIC_Postcode_Qtr!$G:$G,VIC_Postcode_Qtr!$A:$A,A248,VIC_Postcode_Qtr!$B:$B,Inputs!$B$24)</f>
        <v>826</v>
      </c>
      <c r="I248" s="16" t="n">
        <f aca="false">SUMIFS(VIC_Postcode_Qtr!$H:$H,VIC_Postcode_Qtr!$A:$A,A248,VIC_Postcode_Qtr!$B:$B,Inputs!$B$24)</f>
        <v>129</v>
      </c>
      <c r="J248" s="22" t="n">
        <f aca="false">IF(H248&gt;0,I248/H248,"")</f>
        <v>0.156174334140436</v>
      </c>
      <c r="K248" s="16" t="n">
        <f aca="false">SUMIFS(VIC_Postcode_Qtr!$E:$E,VIC_Postcode_Qtr!$A:$A,A248,VIC_Postcode_Qtr!$B:$B,Inputs!$B$25)</f>
        <v>231</v>
      </c>
      <c r="L248" s="16" t="n">
        <f aca="false">SUMIFS(VIC_Postcode_Qtr!$D:$D,VIC_Postcode_Qtr!$A:$A,A248,VIC_Postcode_Qtr!$B:$B,Inputs!$B$25)</f>
        <v>11208</v>
      </c>
      <c r="M248" s="21" t="n">
        <f aca="false">IF(L248&gt;0,(F248-K248)/L248*1000,"")</f>
        <v>8.92219842969308</v>
      </c>
      <c r="N248" s="8" t="n">
        <f aca="false">IF(AND(H248&gt;=Inputs!$B$13,C248&gt;=500),1,0)</f>
        <v>1</v>
      </c>
      <c r="O248" s="8" t="s">
        <v>812</v>
      </c>
      <c r="P248" s="16" t="n">
        <f aca="false">F248-SUMIFS(VIC_Postcode_Qtr!$E:$E,VIC_Postcode_Qtr!$A:$A,A248,VIC_Postcode_Qtr!$B:$B,EDATE(Inputs!$B$24,-3))</f>
        <v>31</v>
      </c>
      <c r="Q248" s="21" t="n">
        <f aca="false">IF(E248&gt;0,P248/E248*1000,"")</f>
        <v>2.74506331355707</v>
      </c>
      <c r="R248" s="16" t="n">
        <f aca="false">SUMIFS(VIC_Postcode_Qtr!$E:$E,VIC_Postcode_Qtr!$A:$A,A248,VIC_Postcode_Qtr!$B:$B,EDATE(Inputs!$B$24,-12))-SUMIFS(VIC_Postcode_Qtr!$E:$E,VIC_Postcode_Qtr!$A:$A,A248,VIC_Postcode_Qtr!$B:$B,EDATE(Inputs!$B$24,-15))</f>
        <v>28</v>
      </c>
      <c r="S248" s="21" t="n">
        <f aca="false">IF(L248&gt;0,R248/L248*1000,"")</f>
        <v>2.49821556031406</v>
      </c>
    </row>
    <row r="249" customFormat="false" ht="15" hidden="false" customHeight="false" outlineLevel="0" collapsed="false">
      <c r="A249" s="0" t="n">
        <v>3079</v>
      </c>
      <c r="B249" s="31" t="n">
        <v>70488</v>
      </c>
      <c r="C249" s="16" t="n">
        <v>12511</v>
      </c>
      <c r="D249" s="0" t="n">
        <v>5</v>
      </c>
      <c r="E249" s="16" t="n">
        <f aca="false">SUMIFS(VIC_Postcode_Qtr!$D:$D,VIC_Postcode_Qtr!$A:$A,A249,VIC_Postcode_Qtr!$B:$B,Inputs!$B$24)</f>
        <v>12928</v>
      </c>
      <c r="F249" s="16" t="n">
        <f aca="false">SUMIFS(VIC_Postcode_Qtr!$E:$E,VIC_Postcode_Qtr!$A:$A,A249,VIC_Postcode_Qtr!$B:$B,Inputs!$B$24)</f>
        <v>566</v>
      </c>
      <c r="G249" s="21" t="n">
        <f aca="false">IF(E249&gt;0,F249/E249*1000,"")</f>
        <v>43.7809405940594</v>
      </c>
      <c r="H249" s="16" t="n">
        <f aca="false">SUMIFS(VIC_Postcode_Qtr!$G:$G,VIC_Postcode_Qtr!$A:$A,A249,VIC_Postcode_Qtr!$B:$B,Inputs!$B$24)</f>
        <v>939</v>
      </c>
      <c r="I249" s="16" t="n">
        <f aca="false">SUMIFS(VIC_Postcode_Qtr!$H:$H,VIC_Postcode_Qtr!$A:$A,A249,VIC_Postcode_Qtr!$B:$B,Inputs!$B$24)</f>
        <v>221</v>
      </c>
      <c r="J249" s="22" t="n">
        <f aca="false">IF(H249&gt;0,I249/H249,"")</f>
        <v>0.235356762513312</v>
      </c>
      <c r="K249" s="16" t="n">
        <f aca="false">SUMIFS(VIC_Postcode_Qtr!$E:$E,VIC_Postcode_Qtr!$A:$A,A249,VIC_Postcode_Qtr!$B:$B,Inputs!$B$25)</f>
        <v>372</v>
      </c>
      <c r="L249" s="16" t="n">
        <f aca="false">SUMIFS(VIC_Postcode_Qtr!$D:$D,VIC_Postcode_Qtr!$A:$A,A249,VIC_Postcode_Qtr!$B:$B,Inputs!$B$25)</f>
        <v>12634</v>
      </c>
      <c r="M249" s="21" t="n">
        <f aca="false">IF(L249&gt;0,(F249-K249)/L249*1000,"")</f>
        <v>15.3553902168751</v>
      </c>
      <c r="N249" s="8" t="n">
        <f aca="false">IF(AND(H249&gt;=Inputs!$B$13,C249&gt;=500),1,0)</f>
        <v>1</v>
      </c>
      <c r="O249" s="8" t="s">
        <v>813</v>
      </c>
      <c r="P249" s="16" t="n">
        <f aca="false">F249-SUMIFS(VIC_Postcode_Qtr!$E:$E,VIC_Postcode_Qtr!$A:$A,A249,VIC_Postcode_Qtr!$B:$B,EDATE(Inputs!$B$24,-3))</f>
        <v>74</v>
      </c>
      <c r="Q249" s="21" t="n">
        <f aca="false">IF(E249&gt;0,P249/E249*1000,"")</f>
        <v>5.7240099009901</v>
      </c>
      <c r="R249" s="16" t="n">
        <f aca="false">SUMIFS(VIC_Postcode_Qtr!$E:$E,VIC_Postcode_Qtr!$A:$A,A249,VIC_Postcode_Qtr!$B:$B,EDATE(Inputs!$B$24,-12))-SUMIFS(VIC_Postcode_Qtr!$E:$E,VIC_Postcode_Qtr!$A:$A,A249,VIC_Postcode_Qtr!$B:$B,EDATE(Inputs!$B$24,-15))</f>
        <v>31</v>
      </c>
      <c r="S249" s="21" t="n">
        <f aca="false">IF(L249&gt;0,R249/L249*1000,"")</f>
        <v>2.45369637486149</v>
      </c>
    </row>
    <row r="250" customFormat="false" ht="15" hidden="false" customHeight="false" outlineLevel="0" collapsed="false">
      <c r="A250" s="0" t="n">
        <v>3161</v>
      </c>
      <c r="B250" s="31" t="n">
        <v>70511</v>
      </c>
      <c r="C250" s="16" t="n">
        <v>12301</v>
      </c>
      <c r="D250" s="0" t="n">
        <v>5</v>
      </c>
      <c r="E250" s="16" t="n">
        <f aca="false">SUMIFS(VIC_Postcode_Qtr!$D:$D,VIC_Postcode_Qtr!$A:$A,A250,VIC_Postcode_Qtr!$B:$B,Inputs!$B$24)</f>
        <v>10630</v>
      </c>
      <c r="F250" s="16" t="n">
        <f aca="false">SUMIFS(VIC_Postcode_Qtr!$E:$E,VIC_Postcode_Qtr!$A:$A,A250,VIC_Postcode_Qtr!$B:$B,Inputs!$B$24)</f>
        <v>540</v>
      </c>
      <c r="G250" s="21" t="n">
        <f aca="false">IF(E250&gt;0,F250/E250*1000,"")</f>
        <v>50.7996237064911</v>
      </c>
      <c r="H250" s="16" t="n">
        <f aca="false">SUMIFS(VIC_Postcode_Qtr!$G:$G,VIC_Postcode_Qtr!$A:$A,A250,VIC_Postcode_Qtr!$B:$B,Inputs!$B$24)</f>
        <v>838</v>
      </c>
      <c r="I250" s="16" t="n">
        <f aca="false">SUMIFS(VIC_Postcode_Qtr!$H:$H,VIC_Postcode_Qtr!$A:$A,A250,VIC_Postcode_Qtr!$B:$B,Inputs!$B$24)</f>
        <v>222</v>
      </c>
      <c r="J250" s="22" t="n">
        <f aca="false">IF(H250&gt;0,I250/H250,"")</f>
        <v>0.26491646778043</v>
      </c>
      <c r="K250" s="16" t="n">
        <f aca="false">SUMIFS(VIC_Postcode_Qtr!$E:$E,VIC_Postcode_Qtr!$A:$A,A250,VIC_Postcode_Qtr!$B:$B,Inputs!$B$25)</f>
        <v>355</v>
      </c>
      <c r="L250" s="16" t="n">
        <f aca="false">SUMIFS(VIC_Postcode_Qtr!$D:$D,VIC_Postcode_Qtr!$A:$A,A250,VIC_Postcode_Qtr!$B:$B,Inputs!$B$25)</f>
        <v>10490</v>
      </c>
      <c r="M250" s="21" t="n">
        <f aca="false">IF(L250&gt;0,(F250-K250)/L250*1000,"")</f>
        <v>17.6358436606292</v>
      </c>
      <c r="N250" s="8" t="n">
        <f aca="false">IF(AND(H250&gt;=Inputs!$B$13,C250&gt;=500),1,0)</f>
        <v>1</v>
      </c>
      <c r="O250" s="8" t="s">
        <v>814</v>
      </c>
      <c r="P250" s="16" t="n">
        <f aca="false">F250-SUMIFS(VIC_Postcode_Qtr!$E:$E,VIC_Postcode_Qtr!$A:$A,A250,VIC_Postcode_Qtr!$B:$B,EDATE(Inputs!$B$24,-3))</f>
        <v>63</v>
      </c>
      <c r="Q250" s="21" t="n">
        <f aca="false">IF(E250&gt;0,P250/E250*1000,"")</f>
        <v>5.92662276575729</v>
      </c>
      <c r="R250" s="16" t="n">
        <f aca="false">SUMIFS(VIC_Postcode_Qtr!$E:$E,VIC_Postcode_Qtr!$A:$A,A250,VIC_Postcode_Qtr!$B:$B,EDATE(Inputs!$B$24,-12))-SUMIFS(VIC_Postcode_Qtr!$E:$E,VIC_Postcode_Qtr!$A:$A,A250,VIC_Postcode_Qtr!$B:$B,EDATE(Inputs!$B$24,-15))</f>
        <v>26</v>
      </c>
      <c r="S250" s="21" t="n">
        <f aca="false">IF(L250&gt;0,R250/L250*1000,"")</f>
        <v>2.47855100095329</v>
      </c>
    </row>
    <row r="251" customFormat="false" ht="15" hidden="false" customHeight="false" outlineLevel="0" collapsed="false">
      <c r="A251" s="0" t="n">
        <v>3040</v>
      </c>
      <c r="B251" s="31" t="n">
        <v>70597</v>
      </c>
      <c r="C251" s="16" t="n">
        <v>19062</v>
      </c>
      <c r="D251" s="0" t="n">
        <v>5</v>
      </c>
      <c r="E251" s="16" t="n">
        <f aca="false">SUMIFS(VIC_Postcode_Qtr!$D:$D,VIC_Postcode_Qtr!$A:$A,A251,VIC_Postcode_Qtr!$B:$B,Inputs!$B$24)</f>
        <v>19273</v>
      </c>
      <c r="F251" s="16" t="n">
        <f aca="false">SUMIFS(VIC_Postcode_Qtr!$E:$E,VIC_Postcode_Qtr!$A:$A,A251,VIC_Postcode_Qtr!$B:$B,Inputs!$B$24)</f>
        <v>584</v>
      </c>
      <c r="G251" s="21" t="n">
        <f aca="false">IF(E251&gt;0,F251/E251*1000,"")</f>
        <v>30.3014579982359</v>
      </c>
      <c r="H251" s="16" t="n">
        <f aca="false">SUMIFS(VIC_Postcode_Qtr!$G:$G,VIC_Postcode_Qtr!$A:$A,A251,VIC_Postcode_Qtr!$B:$B,Inputs!$B$24)</f>
        <v>1411</v>
      </c>
      <c r="I251" s="16" t="n">
        <f aca="false">SUMIFS(VIC_Postcode_Qtr!$H:$H,VIC_Postcode_Qtr!$A:$A,A251,VIC_Postcode_Qtr!$B:$B,Inputs!$B$24)</f>
        <v>255</v>
      </c>
      <c r="J251" s="22" t="n">
        <f aca="false">IF(H251&gt;0,I251/H251,"")</f>
        <v>0.180722891566265</v>
      </c>
      <c r="K251" s="16" t="n">
        <f aca="false">SUMIFS(VIC_Postcode_Qtr!$E:$E,VIC_Postcode_Qtr!$A:$A,A251,VIC_Postcode_Qtr!$B:$B,Inputs!$B$25)</f>
        <v>391</v>
      </c>
      <c r="L251" s="16" t="n">
        <f aca="false">SUMIFS(VIC_Postcode_Qtr!$D:$D,VIC_Postcode_Qtr!$A:$A,A251,VIC_Postcode_Qtr!$B:$B,Inputs!$B$25)</f>
        <v>19053</v>
      </c>
      <c r="M251" s="21" t="n">
        <f aca="false">IF(L251&gt;0,(F251-K251)/L251*1000,"")</f>
        <v>10.1296383771585</v>
      </c>
      <c r="N251" s="8" t="n">
        <f aca="false">IF(AND(H251&gt;=Inputs!$B$13,C251&gt;=500),1,0)</f>
        <v>1</v>
      </c>
      <c r="O251" s="8" t="s">
        <v>815</v>
      </c>
      <c r="P251" s="16" t="n">
        <f aca="false">F251-SUMIFS(VIC_Postcode_Qtr!$E:$E,VIC_Postcode_Qtr!$A:$A,A251,VIC_Postcode_Qtr!$B:$B,EDATE(Inputs!$B$24,-3))</f>
        <v>89</v>
      </c>
      <c r="Q251" s="21" t="n">
        <f aca="false">IF(E251&gt;0,P251/E251*1000,"")</f>
        <v>4.617859181238</v>
      </c>
      <c r="R251" s="16" t="n">
        <f aca="false">SUMIFS(VIC_Postcode_Qtr!$E:$E,VIC_Postcode_Qtr!$A:$A,A251,VIC_Postcode_Qtr!$B:$B,EDATE(Inputs!$B$24,-12))-SUMIFS(VIC_Postcode_Qtr!$E:$E,VIC_Postcode_Qtr!$A:$A,A251,VIC_Postcode_Qtr!$B:$B,EDATE(Inputs!$B$24,-15))</f>
        <v>44</v>
      </c>
      <c r="S251" s="21" t="n">
        <f aca="false">IF(L251&gt;0,R251/L251*1000,"")</f>
        <v>2.30934760930037</v>
      </c>
    </row>
    <row r="252" customFormat="false" ht="15" hidden="false" customHeight="false" outlineLevel="0" collapsed="false">
      <c r="A252" s="0" t="n">
        <v>3065</v>
      </c>
      <c r="B252" s="31" t="n">
        <v>70801</v>
      </c>
      <c r="C252" s="16" t="n">
        <v>7417</v>
      </c>
      <c r="D252" s="0" t="n">
        <v>5</v>
      </c>
      <c r="E252" s="16" t="n">
        <f aca="false">SUMIFS(VIC_Postcode_Qtr!$D:$D,VIC_Postcode_Qtr!$A:$A,A252,VIC_Postcode_Qtr!$B:$B,Inputs!$B$24)</f>
        <v>5540</v>
      </c>
      <c r="F252" s="16" t="n">
        <f aca="false">SUMIFS(VIC_Postcode_Qtr!$E:$E,VIC_Postcode_Qtr!$A:$A,A252,VIC_Postcode_Qtr!$B:$B,Inputs!$B$24)</f>
        <v>235</v>
      </c>
      <c r="G252" s="21" t="n">
        <f aca="false">IF(E252&gt;0,F252/E252*1000,"")</f>
        <v>42.4187725631769</v>
      </c>
      <c r="H252" s="16" t="n">
        <f aca="false">SUMIFS(VIC_Postcode_Qtr!$G:$G,VIC_Postcode_Qtr!$A:$A,A252,VIC_Postcode_Qtr!$B:$B,Inputs!$B$24)</f>
        <v>350</v>
      </c>
      <c r="I252" s="16" t="n">
        <f aca="false">SUMIFS(VIC_Postcode_Qtr!$H:$H,VIC_Postcode_Qtr!$A:$A,A252,VIC_Postcode_Qtr!$B:$B,Inputs!$B$24)</f>
        <v>79</v>
      </c>
      <c r="J252" s="22" t="n">
        <f aca="false">IF(H252&gt;0,I252/H252,"")</f>
        <v>0.225714285714286</v>
      </c>
      <c r="K252" s="16" t="n">
        <f aca="false">SUMIFS(VIC_Postcode_Qtr!$E:$E,VIC_Postcode_Qtr!$A:$A,A252,VIC_Postcode_Qtr!$B:$B,Inputs!$B$25)</f>
        <v>165</v>
      </c>
      <c r="L252" s="16" t="n">
        <f aca="false">SUMIFS(VIC_Postcode_Qtr!$D:$D,VIC_Postcode_Qtr!$A:$A,A252,VIC_Postcode_Qtr!$B:$B,Inputs!$B$25)</f>
        <v>5486</v>
      </c>
      <c r="M252" s="21" t="n">
        <f aca="false">IF(L252&gt;0,(F252-K252)/L252*1000,"")</f>
        <v>12.759752096245</v>
      </c>
      <c r="N252" s="8" t="n">
        <f aca="false">IF(AND(H252&gt;=Inputs!$B$13,C252&gt;=500),1,0)</f>
        <v>1</v>
      </c>
      <c r="O252" s="8" t="s">
        <v>816</v>
      </c>
      <c r="P252" s="16" t="n">
        <f aca="false">F252-SUMIFS(VIC_Postcode_Qtr!$E:$E,VIC_Postcode_Qtr!$A:$A,A252,VIC_Postcode_Qtr!$B:$B,EDATE(Inputs!$B$24,-3))</f>
        <v>19</v>
      </c>
      <c r="Q252" s="21" t="n">
        <f aca="false">IF(E252&gt;0,P252/E252*1000,"")</f>
        <v>3.42960288808664</v>
      </c>
      <c r="R252" s="16" t="n">
        <f aca="false">SUMIFS(VIC_Postcode_Qtr!$E:$E,VIC_Postcode_Qtr!$A:$A,A252,VIC_Postcode_Qtr!$B:$B,EDATE(Inputs!$B$24,-12))-SUMIFS(VIC_Postcode_Qtr!$E:$E,VIC_Postcode_Qtr!$A:$A,A252,VIC_Postcode_Qtr!$B:$B,EDATE(Inputs!$B$24,-15))</f>
        <v>11</v>
      </c>
      <c r="S252" s="21" t="n">
        <f aca="false">IF(L252&gt;0,R252/L252*1000,"")</f>
        <v>2.0051039008385</v>
      </c>
    </row>
    <row r="253" customFormat="false" ht="15" hidden="false" customHeight="false" outlineLevel="0" collapsed="false">
      <c r="A253" s="0" t="n">
        <v>3122</v>
      </c>
      <c r="B253" s="31" t="n">
        <v>70866</v>
      </c>
      <c r="C253" s="16" t="n">
        <v>17485</v>
      </c>
      <c r="D253" s="0" t="n">
        <v>5</v>
      </c>
      <c r="E253" s="16" t="n">
        <f aca="false">SUMIFS(VIC_Postcode_Qtr!$D:$D,VIC_Postcode_Qtr!$A:$A,A253,VIC_Postcode_Qtr!$B:$B,Inputs!$B$24)</f>
        <v>14778</v>
      </c>
      <c r="F253" s="16" t="n">
        <f aca="false">SUMIFS(VIC_Postcode_Qtr!$E:$E,VIC_Postcode_Qtr!$A:$A,A253,VIC_Postcode_Qtr!$B:$B,Inputs!$B$24)</f>
        <v>634</v>
      </c>
      <c r="G253" s="21" t="n">
        <f aca="false">IF(E253&gt;0,F253/E253*1000,"")</f>
        <v>42.9016105020977</v>
      </c>
      <c r="H253" s="16" t="n">
        <f aca="false">SUMIFS(VIC_Postcode_Qtr!$G:$G,VIC_Postcode_Qtr!$A:$A,A253,VIC_Postcode_Qtr!$B:$B,Inputs!$B$24)</f>
        <v>1192</v>
      </c>
      <c r="I253" s="16" t="n">
        <f aca="false">SUMIFS(VIC_Postcode_Qtr!$H:$H,VIC_Postcode_Qtr!$A:$A,A253,VIC_Postcode_Qtr!$B:$B,Inputs!$B$24)</f>
        <v>249</v>
      </c>
      <c r="J253" s="22" t="n">
        <f aca="false">IF(H253&gt;0,I253/H253,"")</f>
        <v>0.208892617449664</v>
      </c>
      <c r="K253" s="16" t="n">
        <f aca="false">SUMIFS(VIC_Postcode_Qtr!$E:$E,VIC_Postcode_Qtr!$A:$A,A253,VIC_Postcode_Qtr!$B:$B,Inputs!$B$25)</f>
        <v>422</v>
      </c>
      <c r="L253" s="16" t="n">
        <f aca="false">SUMIFS(VIC_Postcode_Qtr!$D:$D,VIC_Postcode_Qtr!$A:$A,A253,VIC_Postcode_Qtr!$B:$B,Inputs!$B$25)</f>
        <v>14884</v>
      </c>
      <c r="M253" s="21" t="n">
        <f aca="false">IF(L253&gt;0,(F253-K253)/L253*1000,"")</f>
        <v>14.243482934695</v>
      </c>
      <c r="N253" s="8" t="n">
        <f aca="false">IF(AND(H253&gt;=Inputs!$B$13,C253&gt;=500),1,0)</f>
        <v>1</v>
      </c>
      <c r="O253" s="8" t="s">
        <v>817</v>
      </c>
      <c r="P253" s="16" t="n">
        <f aca="false">F253-SUMIFS(VIC_Postcode_Qtr!$E:$E,VIC_Postcode_Qtr!$A:$A,A253,VIC_Postcode_Qtr!$B:$B,EDATE(Inputs!$B$24,-3))</f>
        <v>68</v>
      </c>
      <c r="Q253" s="21" t="n">
        <f aca="false">IF(E253&gt;0,P253/E253*1000,"")</f>
        <v>4.60143456489376</v>
      </c>
      <c r="R253" s="16" t="n">
        <f aca="false">SUMIFS(VIC_Postcode_Qtr!$E:$E,VIC_Postcode_Qtr!$A:$A,A253,VIC_Postcode_Qtr!$B:$B,EDATE(Inputs!$B$24,-12))-SUMIFS(VIC_Postcode_Qtr!$E:$E,VIC_Postcode_Qtr!$A:$A,A253,VIC_Postcode_Qtr!$B:$B,EDATE(Inputs!$B$24,-15))</f>
        <v>35</v>
      </c>
      <c r="S253" s="21" t="n">
        <f aca="false">IF(L253&gt;0,R253/L253*1000,"")</f>
        <v>2.35151840902983</v>
      </c>
    </row>
    <row r="254" customFormat="false" ht="15" hidden="false" customHeight="false" outlineLevel="0" collapsed="false">
      <c r="A254" s="0" t="n">
        <v>3185</v>
      </c>
      <c r="B254" s="31" t="n">
        <v>70869</v>
      </c>
      <c r="C254" s="16" t="n">
        <v>9604</v>
      </c>
      <c r="D254" s="0" t="n">
        <v>5</v>
      </c>
      <c r="E254" s="16" t="n">
        <f aca="false">SUMIFS(VIC_Postcode_Qtr!$D:$D,VIC_Postcode_Qtr!$A:$A,A254,VIC_Postcode_Qtr!$B:$B,Inputs!$B$24)</f>
        <v>9769</v>
      </c>
      <c r="F254" s="16" t="n">
        <f aca="false">SUMIFS(VIC_Postcode_Qtr!$E:$E,VIC_Postcode_Qtr!$A:$A,A254,VIC_Postcode_Qtr!$B:$B,Inputs!$B$24)</f>
        <v>458</v>
      </c>
      <c r="G254" s="21" t="n">
        <f aca="false">IF(E254&gt;0,F254/E254*1000,"")</f>
        <v>46.8829972361552</v>
      </c>
      <c r="H254" s="16" t="n">
        <f aca="false">SUMIFS(VIC_Postcode_Qtr!$G:$G,VIC_Postcode_Qtr!$A:$A,A254,VIC_Postcode_Qtr!$B:$B,Inputs!$B$24)</f>
        <v>1176</v>
      </c>
      <c r="I254" s="16" t="n">
        <f aca="false">SUMIFS(VIC_Postcode_Qtr!$H:$H,VIC_Postcode_Qtr!$A:$A,A254,VIC_Postcode_Qtr!$B:$B,Inputs!$B$24)</f>
        <v>196</v>
      </c>
      <c r="J254" s="22" t="n">
        <f aca="false">IF(H254&gt;0,I254/H254,"")</f>
        <v>0.166666666666667</v>
      </c>
      <c r="K254" s="16" t="n">
        <f aca="false">SUMIFS(VIC_Postcode_Qtr!$E:$E,VIC_Postcode_Qtr!$A:$A,A254,VIC_Postcode_Qtr!$B:$B,Inputs!$B$25)</f>
        <v>299</v>
      </c>
      <c r="L254" s="16" t="n">
        <f aca="false">SUMIFS(VIC_Postcode_Qtr!$D:$D,VIC_Postcode_Qtr!$A:$A,A254,VIC_Postcode_Qtr!$B:$B,Inputs!$B$25)</f>
        <v>9525</v>
      </c>
      <c r="M254" s="21" t="n">
        <f aca="false">IF(L254&gt;0,(F254-K254)/L254*1000,"")</f>
        <v>16.6929133858268</v>
      </c>
      <c r="N254" s="8" t="n">
        <f aca="false">IF(AND(H254&gt;=Inputs!$B$13,C254&gt;=500),1,0)</f>
        <v>1</v>
      </c>
      <c r="O254" s="8" t="s">
        <v>818</v>
      </c>
      <c r="P254" s="16" t="n">
        <f aca="false">F254-SUMIFS(VIC_Postcode_Qtr!$E:$E,VIC_Postcode_Qtr!$A:$A,A254,VIC_Postcode_Qtr!$B:$B,EDATE(Inputs!$B$24,-3))</f>
        <v>59</v>
      </c>
      <c r="Q254" s="21" t="n">
        <f aca="false">IF(E254&gt;0,P254/E254*1000,"")</f>
        <v>6.03951274439554</v>
      </c>
      <c r="R254" s="16" t="n">
        <f aca="false">SUMIFS(VIC_Postcode_Qtr!$E:$E,VIC_Postcode_Qtr!$A:$A,A254,VIC_Postcode_Qtr!$B:$B,EDATE(Inputs!$B$24,-12))-SUMIFS(VIC_Postcode_Qtr!$E:$E,VIC_Postcode_Qtr!$A:$A,A254,VIC_Postcode_Qtr!$B:$B,EDATE(Inputs!$B$24,-15))</f>
        <v>32</v>
      </c>
      <c r="S254" s="21" t="n">
        <f aca="false">IF(L254&gt;0,R254/L254*1000,"")</f>
        <v>3.35958005249344</v>
      </c>
    </row>
    <row r="255" customFormat="false" ht="15" hidden="false" customHeight="false" outlineLevel="0" collapsed="false">
      <c r="A255" s="0" t="n">
        <v>3190</v>
      </c>
      <c r="B255" s="31" t="n">
        <v>71334</v>
      </c>
      <c r="C255" s="16" t="n">
        <v>7999</v>
      </c>
      <c r="D255" s="0" t="n">
        <v>5</v>
      </c>
      <c r="E255" s="16" t="n">
        <f aca="false">SUMIFS(VIC_Postcode_Qtr!$D:$D,VIC_Postcode_Qtr!$A:$A,A255,VIC_Postcode_Qtr!$B:$B,Inputs!$B$24)</f>
        <v>8939</v>
      </c>
      <c r="F255" s="16" t="n">
        <f aca="false">SUMIFS(VIC_Postcode_Qtr!$E:$E,VIC_Postcode_Qtr!$A:$A,A255,VIC_Postcode_Qtr!$B:$B,Inputs!$B$24)</f>
        <v>292</v>
      </c>
      <c r="G255" s="21" t="n">
        <f aca="false">IF(E255&gt;0,F255/E255*1000,"")</f>
        <v>32.6658462915315</v>
      </c>
      <c r="H255" s="16" t="n">
        <f aca="false">SUMIFS(VIC_Postcode_Qtr!$G:$G,VIC_Postcode_Qtr!$A:$A,A255,VIC_Postcode_Qtr!$B:$B,Inputs!$B$24)</f>
        <v>677</v>
      </c>
      <c r="I255" s="16" t="n">
        <f aca="false">SUMIFS(VIC_Postcode_Qtr!$H:$H,VIC_Postcode_Qtr!$A:$A,A255,VIC_Postcode_Qtr!$B:$B,Inputs!$B$24)</f>
        <v>128</v>
      </c>
      <c r="J255" s="22" t="n">
        <f aca="false">IF(H255&gt;0,I255/H255,"")</f>
        <v>0.189069423929099</v>
      </c>
      <c r="K255" s="16" t="n">
        <f aca="false">SUMIFS(VIC_Postcode_Qtr!$E:$E,VIC_Postcode_Qtr!$A:$A,A255,VIC_Postcode_Qtr!$B:$B,Inputs!$B$25)</f>
        <v>190</v>
      </c>
      <c r="L255" s="16" t="n">
        <f aca="false">SUMIFS(VIC_Postcode_Qtr!$D:$D,VIC_Postcode_Qtr!$A:$A,A255,VIC_Postcode_Qtr!$B:$B,Inputs!$B$25)</f>
        <v>8667</v>
      </c>
      <c r="M255" s="21" t="n">
        <f aca="false">IF(L255&gt;0,(F255-K255)/L255*1000,"")</f>
        <v>11.7687781239183</v>
      </c>
      <c r="N255" s="8" t="n">
        <f aca="false">IF(AND(H255&gt;=Inputs!$B$13,C255&gt;=500),1,0)</f>
        <v>1</v>
      </c>
      <c r="O255" s="8" t="s">
        <v>819</v>
      </c>
      <c r="P255" s="16" t="n">
        <f aca="false">F255-SUMIFS(VIC_Postcode_Qtr!$E:$E,VIC_Postcode_Qtr!$A:$A,A255,VIC_Postcode_Qtr!$B:$B,EDATE(Inputs!$B$24,-3))</f>
        <v>43</v>
      </c>
      <c r="Q255" s="21" t="n">
        <f aca="false">IF(E255&gt;0,P255/E255*1000,"")</f>
        <v>4.81038147443786</v>
      </c>
      <c r="R255" s="16" t="n">
        <f aca="false">SUMIFS(VIC_Postcode_Qtr!$E:$E,VIC_Postcode_Qtr!$A:$A,A255,VIC_Postcode_Qtr!$B:$B,EDATE(Inputs!$B$24,-12))-SUMIFS(VIC_Postcode_Qtr!$E:$E,VIC_Postcode_Qtr!$A:$A,A255,VIC_Postcode_Qtr!$B:$B,EDATE(Inputs!$B$24,-15))</f>
        <v>14</v>
      </c>
      <c r="S255" s="21" t="n">
        <f aca="false">IF(L255&gt;0,R255/L255*1000,"")</f>
        <v>1.61532248759663</v>
      </c>
    </row>
    <row r="256" customFormat="false" ht="15" hidden="false" customHeight="false" outlineLevel="0" collapsed="false">
      <c r="A256" s="0" t="n">
        <v>3039</v>
      </c>
      <c r="B256" s="31" t="n">
        <v>72050</v>
      </c>
      <c r="C256" s="16" t="n">
        <v>11754</v>
      </c>
      <c r="D256" s="0" t="n">
        <v>5</v>
      </c>
      <c r="E256" s="16" t="n">
        <f aca="false">SUMIFS(VIC_Postcode_Qtr!$D:$D,VIC_Postcode_Qtr!$A:$A,A256,VIC_Postcode_Qtr!$B:$B,Inputs!$B$24)</f>
        <v>13865</v>
      </c>
      <c r="F256" s="16" t="n">
        <f aca="false">SUMIFS(VIC_Postcode_Qtr!$E:$E,VIC_Postcode_Qtr!$A:$A,A256,VIC_Postcode_Qtr!$B:$B,Inputs!$B$24)</f>
        <v>438</v>
      </c>
      <c r="G256" s="21" t="n">
        <f aca="false">IF(E256&gt;0,F256/E256*1000,"")</f>
        <v>31.5903353768482</v>
      </c>
      <c r="H256" s="16" t="n">
        <f aca="false">SUMIFS(VIC_Postcode_Qtr!$G:$G,VIC_Postcode_Qtr!$A:$A,A256,VIC_Postcode_Qtr!$B:$B,Inputs!$B$24)</f>
        <v>1822</v>
      </c>
      <c r="I256" s="16" t="n">
        <f aca="false">SUMIFS(VIC_Postcode_Qtr!$H:$H,VIC_Postcode_Qtr!$A:$A,A256,VIC_Postcode_Qtr!$B:$B,Inputs!$B$24)</f>
        <v>182</v>
      </c>
      <c r="J256" s="22" t="n">
        <f aca="false">IF(H256&gt;0,I256/H256,"")</f>
        <v>0.0998902305159166</v>
      </c>
      <c r="K256" s="16" t="n">
        <f aca="false">SUMIFS(VIC_Postcode_Qtr!$E:$E,VIC_Postcode_Qtr!$A:$A,A256,VIC_Postcode_Qtr!$B:$B,Inputs!$B$25)</f>
        <v>248</v>
      </c>
      <c r="L256" s="16" t="n">
        <f aca="false">SUMIFS(VIC_Postcode_Qtr!$D:$D,VIC_Postcode_Qtr!$A:$A,A256,VIC_Postcode_Qtr!$B:$B,Inputs!$B$25)</f>
        <v>11542</v>
      </c>
      <c r="M256" s="21" t="n">
        <f aca="false">IF(L256&gt;0,(F256-K256)/L256*1000,"")</f>
        <v>16.4616184370127</v>
      </c>
      <c r="N256" s="8" t="n">
        <f aca="false">IF(AND(H256&gt;=Inputs!$B$13,C256&gt;=500),1,0)</f>
        <v>1</v>
      </c>
      <c r="O256" s="8" t="s">
        <v>820</v>
      </c>
      <c r="P256" s="16" t="n">
        <f aca="false">F256-SUMIFS(VIC_Postcode_Qtr!$E:$E,VIC_Postcode_Qtr!$A:$A,A256,VIC_Postcode_Qtr!$B:$B,EDATE(Inputs!$B$24,-3))</f>
        <v>45</v>
      </c>
      <c r="Q256" s="21" t="n">
        <f aca="false">IF(E256&gt;0,P256/E256*1000,"")</f>
        <v>3.24558240173098</v>
      </c>
      <c r="R256" s="16" t="n">
        <f aca="false">SUMIFS(VIC_Postcode_Qtr!$E:$E,VIC_Postcode_Qtr!$A:$A,A256,VIC_Postcode_Qtr!$B:$B,EDATE(Inputs!$B$24,-12))-SUMIFS(VIC_Postcode_Qtr!$E:$E,VIC_Postcode_Qtr!$A:$A,A256,VIC_Postcode_Qtr!$B:$B,EDATE(Inputs!$B$24,-15))</f>
        <v>29</v>
      </c>
      <c r="S256" s="21" t="n">
        <f aca="false">IF(L256&gt;0,R256/L256*1000,"")</f>
        <v>2.51256281407035</v>
      </c>
    </row>
    <row r="257" customFormat="false" ht="15" hidden="false" customHeight="false" outlineLevel="0" collapsed="false">
      <c r="A257" s="0" t="n">
        <v>3191</v>
      </c>
      <c r="B257" s="31" t="n">
        <v>72180</v>
      </c>
      <c r="C257" s="16" t="n">
        <v>7355</v>
      </c>
      <c r="D257" s="0" t="n">
        <v>5</v>
      </c>
      <c r="E257" s="16" t="n">
        <f aca="false">SUMIFS(VIC_Postcode_Qtr!$D:$D,VIC_Postcode_Qtr!$A:$A,A257,VIC_Postcode_Qtr!$B:$B,Inputs!$B$24)</f>
        <v>8216</v>
      </c>
      <c r="F257" s="16" t="n">
        <f aca="false">SUMIFS(VIC_Postcode_Qtr!$E:$E,VIC_Postcode_Qtr!$A:$A,A257,VIC_Postcode_Qtr!$B:$B,Inputs!$B$24)</f>
        <v>349</v>
      </c>
      <c r="G257" s="21" t="n">
        <f aca="false">IF(E257&gt;0,F257/E257*1000,"")</f>
        <v>42.4780915287244</v>
      </c>
      <c r="H257" s="16" t="n">
        <f aca="false">SUMIFS(VIC_Postcode_Qtr!$G:$G,VIC_Postcode_Qtr!$A:$A,A257,VIC_Postcode_Qtr!$B:$B,Inputs!$B$24)</f>
        <v>641</v>
      </c>
      <c r="I257" s="16" t="n">
        <f aca="false">SUMIFS(VIC_Postcode_Qtr!$H:$H,VIC_Postcode_Qtr!$A:$A,A257,VIC_Postcode_Qtr!$B:$B,Inputs!$B$24)</f>
        <v>121</v>
      </c>
      <c r="J257" s="22" t="n">
        <f aca="false">IF(H257&gt;0,I257/H257,"")</f>
        <v>0.188767550702028</v>
      </c>
      <c r="K257" s="16" t="n">
        <f aca="false">SUMIFS(VIC_Postcode_Qtr!$E:$E,VIC_Postcode_Qtr!$A:$A,A257,VIC_Postcode_Qtr!$B:$B,Inputs!$B$25)</f>
        <v>249</v>
      </c>
      <c r="L257" s="16" t="n">
        <f aca="false">SUMIFS(VIC_Postcode_Qtr!$D:$D,VIC_Postcode_Qtr!$A:$A,A257,VIC_Postcode_Qtr!$B:$B,Inputs!$B$25)</f>
        <v>7977</v>
      </c>
      <c r="M257" s="21" t="n">
        <f aca="false">IF(L257&gt;0,(F257-K257)/L257*1000,"")</f>
        <v>12.5360411182149</v>
      </c>
      <c r="N257" s="8" t="n">
        <f aca="false">IF(AND(H257&gt;=Inputs!$B$13,C257&gt;=500),1,0)</f>
        <v>1</v>
      </c>
      <c r="O257" s="8" t="s">
        <v>821</v>
      </c>
      <c r="P257" s="16" t="n">
        <f aca="false">F257-SUMIFS(VIC_Postcode_Qtr!$E:$E,VIC_Postcode_Qtr!$A:$A,A257,VIC_Postcode_Qtr!$B:$B,EDATE(Inputs!$B$24,-3))</f>
        <v>46</v>
      </c>
      <c r="Q257" s="21" t="n">
        <f aca="false">IF(E257&gt;0,P257/E257*1000,"")</f>
        <v>5.59883154819864</v>
      </c>
      <c r="R257" s="16" t="n">
        <f aca="false">SUMIFS(VIC_Postcode_Qtr!$E:$E,VIC_Postcode_Qtr!$A:$A,A257,VIC_Postcode_Qtr!$B:$B,EDATE(Inputs!$B$24,-12))-SUMIFS(VIC_Postcode_Qtr!$E:$E,VIC_Postcode_Qtr!$A:$A,A257,VIC_Postcode_Qtr!$B:$B,EDATE(Inputs!$B$24,-15))</f>
        <v>24</v>
      </c>
      <c r="S257" s="21" t="n">
        <f aca="false">IF(L257&gt;0,R257/L257*1000,"")</f>
        <v>3.00864986837157</v>
      </c>
    </row>
    <row r="258" customFormat="false" ht="15" hidden="false" customHeight="false" outlineLevel="0" collapsed="false">
      <c r="A258" s="0" t="n">
        <v>3057</v>
      </c>
      <c r="B258" s="31" t="n">
        <v>72473</v>
      </c>
      <c r="C258" s="16" t="n">
        <v>10574</v>
      </c>
      <c r="D258" s="0" t="n">
        <v>5</v>
      </c>
      <c r="E258" s="16" t="n">
        <f aca="false">SUMIFS(VIC_Postcode_Qtr!$D:$D,VIC_Postcode_Qtr!$A:$A,A258,VIC_Postcode_Qtr!$B:$B,Inputs!$B$24)</f>
        <v>7644</v>
      </c>
      <c r="F258" s="16" t="n">
        <f aca="false">SUMIFS(VIC_Postcode_Qtr!$E:$E,VIC_Postcode_Qtr!$A:$A,A258,VIC_Postcode_Qtr!$B:$B,Inputs!$B$24)</f>
        <v>269</v>
      </c>
      <c r="G258" s="21" t="n">
        <f aca="false">IF(E258&gt;0,F258/E258*1000,"")</f>
        <v>35.1909994767138</v>
      </c>
      <c r="H258" s="16" t="n">
        <f aca="false">SUMIFS(VIC_Postcode_Qtr!$G:$G,VIC_Postcode_Qtr!$A:$A,A258,VIC_Postcode_Qtr!$B:$B,Inputs!$B$24)</f>
        <v>403</v>
      </c>
      <c r="I258" s="16" t="n">
        <f aca="false">SUMIFS(VIC_Postcode_Qtr!$H:$H,VIC_Postcode_Qtr!$A:$A,A258,VIC_Postcode_Qtr!$B:$B,Inputs!$B$24)</f>
        <v>115</v>
      </c>
      <c r="J258" s="22" t="n">
        <f aca="false">IF(H258&gt;0,I258/H258,"")</f>
        <v>0.285359801488834</v>
      </c>
      <c r="K258" s="16" t="n">
        <f aca="false">SUMIFS(VIC_Postcode_Qtr!$E:$E,VIC_Postcode_Qtr!$A:$A,A258,VIC_Postcode_Qtr!$B:$B,Inputs!$B$25)</f>
        <v>159</v>
      </c>
      <c r="L258" s="16" t="n">
        <f aca="false">SUMIFS(VIC_Postcode_Qtr!$D:$D,VIC_Postcode_Qtr!$A:$A,A258,VIC_Postcode_Qtr!$B:$B,Inputs!$B$25)</f>
        <v>7533</v>
      </c>
      <c r="M258" s="21" t="n">
        <f aca="false">IF(L258&gt;0,(F258-K258)/L258*1000,"")</f>
        <v>14.6024160361078</v>
      </c>
      <c r="N258" s="8" t="n">
        <f aca="false">IF(AND(H258&gt;=Inputs!$B$13,C258&gt;=500),1,0)</f>
        <v>1</v>
      </c>
      <c r="O258" s="8" t="s">
        <v>822</v>
      </c>
      <c r="P258" s="16" t="n">
        <f aca="false">F258-SUMIFS(VIC_Postcode_Qtr!$E:$E,VIC_Postcode_Qtr!$A:$A,A258,VIC_Postcode_Qtr!$B:$B,EDATE(Inputs!$B$24,-3))</f>
        <v>41</v>
      </c>
      <c r="Q258" s="21" t="n">
        <f aca="false">IF(E258&gt;0,P258/E258*1000,"")</f>
        <v>5.36368393511251</v>
      </c>
      <c r="R258" s="16" t="n">
        <f aca="false">SUMIFS(VIC_Postcode_Qtr!$E:$E,VIC_Postcode_Qtr!$A:$A,A258,VIC_Postcode_Qtr!$B:$B,EDATE(Inputs!$B$24,-12))-SUMIFS(VIC_Postcode_Qtr!$E:$E,VIC_Postcode_Qtr!$A:$A,A258,VIC_Postcode_Qtr!$B:$B,EDATE(Inputs!$B$24,-15))</f>
        <v>18</v>
      </c>
      <c r="S258" s="21" t="n">
        <f aca="false">IF(L258&gt;0,R258/L258*1000,"")</f>
        <v>2.389486260454</v>
      </c>
    </row>
    <row r="259" customFormat="false" ht="15" hidden="false" customHeight="false" outlineLevel="0" collapsed="false">
      <c r="A259" s="0" t="n">
        <v>3188</v>
      </c>
      <c r="B259" s="31" t="n">
        <v>72486</v>
      </c>
      <c r="C259" s="16" t="n">
        <v>12447</v>
      </c>
      <c r="D259" s="0" t="n">
        <v>5</v>
      </c>
      <c r="E259" s="16" t="n">
        <f aca="false">SUMIFS(VIC_Postcode_Qtr!$D:$D,VIC_Postcode_Qtr!$A:$A,A259,VIC_Postcode_Qtr!$B:$B,Inputs!$B$24)</f>
        <v>13443</v>
      </c>
      <c r="F259" s="16" t="n">
        <f aca="false">SUMIFS(VIC_Postcode_Qtr!$E:$E,VIC_Postcode_Qtr!$A:$A,A259,VIC_Postcode_Qtr!$B:$B,Inputs!$B$24)</f>
        <v>630</v>
      </c>
      <c r="G259" s="21" t="n">
        <f aca="false">IF(E259&gt;0,F259/E259*1000,"")</f>
        <v>46.8645391653649</v>
      </c>
      <c r="H259" s="16" t="n">
        <f aca="false">SUMIFS(VIC_Postcode_Qtr!$G:$G,VIC_Postcode_Qtr!$A:$A,A259,VIC_Postcode_Qtr!$B:$B,Inputs!$B$24)</f>
        <v>1079</v>
      </c>
      <c r="I259" s="16" t="n">
        <f aca="false">SUMIFS(VIC_Postcode_Qtr!$H:$H,VIC_Postcode_Qtr!$A:$A,A259,VIC_Postcode_Qtr!$B:$B,Inputs!$B$24)</f>
        <v>229</v>
      </c>
      <c r="J259" s="22" t="n">
        <f aca="false">IF(H259&gt;0,I259/H259,"")</f>
        <v>0.212233549582947</v>
      </c>
      <c r="K259" s="16" t="n">
        <f aca="false">SUMIFS(VIC_Postcode_Qtr!$E:$E,VIC_Postcode_Qtr!$A:$A,A259,VIC_Postcode_Qtr!$B:$B,Inputs!$B$25)</f>
        <v>439</v>
      </c>
      <c r="L259" s="16" t="n">
        <f aca="false">SUMIFS(VIC_Postcode_Qtr!$D:$D,VIC_Postcode_Qtr!$A:$A,A259,VIC_Postcode_Qtr!$B:$B,Inputs!$B$25)</f>
        <v>13287</v>
      </c>
      <c r="M259" s="21" t="n">
        <f aca="false">IF(L259&gt;0,(F259-K259)/L259*1000,"")</f>
        <v>14.3749529615414</v>
      </c>
      <c r="N259" s="8" t="n">
        <f aca="false">IF(AND(H259&gt;=Inputs!$B$13,C259&gt;=500),1,0)</f>
        <v>1</v>
      </c>
      <c r="O259" s="8" t="s">
        <v>823</v>
      </c>
      <c r="P259" s="16" t="n">
        <f aca="false">F259-SUMIFS(VIC_Postcode_Qtr!$E:$E,VIC_Postcode_Qtr!$A:$A,A259,VIC_Postcode_Qtr!$B:$B,EDATE(Inputs!$B$24,-3))</f>
        <v>58</v>
      </c>
      <c r="Q259" s="21" t="n">
        <f aca="false">IF(E259&gt;0,P259/E259*1000,"")</f>
        <v>4.31451312950978</v>
      </c>
      <c r="R259" s="16" t="n">
        <f aca="false">SUMIFS(VIC_Postcode_Qtr!$E:$E,VIC_Postcode_Qtr!$A:$A,A259,VIC_Postcode_Qtr!$B:$B,EDATE(Inputs!$B$24,-12))-SUMIFS(VIC_Postcode_Qtr!$E:$E,VIC_Postcode_Qtr!$A:$A,A259,VIC_Postcode_Qtr!$B:$B,EDATE(Inputs!$B$24,-15))</f>
        <v>46</v>
      </c>
      <c r="S259" s="21" t="n">
        <f aca="false">IF(L259&gt;0,R259/L259*1000,"")</f>
        <v>3.46203055618274</v>
      </c>
    </row>
    <row r="260" customFormat="false" ht="15" hidden="false" customHeight="false" outlineLevel="0" collapsed="false">
      <c r="A260" s="0" t="n">
        <v>3067</v>
      </c>
      <c r="B260" s="31" t="n">
        <v>72728</v>
      </c>
      <c r="C260" s="16" t="n">
        <v>7140</v>
      </c>
      <c r="D260" s="0" t="n">
        <v>5</v>
      </c>
      <c r="E260" s="16" t="n">
        <f aca="false">SUMIFS(VIC_Postcode_Qtr!$D:$D,VIC_Postcode_Qtr!$A:$A,A260,VIC_Postcode_Qtr!$B:$B,Inputs!$B$24)</f>
        <v>5642</v>
      </c>
      <c r="F260" s="16" t="n">
        <f aca="false">SUMIFS(VIC_Postcode_Qtr!$E:$E,VIC_Postcode_Qtr!$A:$A,A260,VIC_Postcode_Qtr!$B:$B,Inputs!$B$24)</f>
        <v>217</v>
      </c>
      <c r="G260" s="21" t="n">
        <f aca="false">IF(E260&gt;0,F260/E260*1000,"")</f>
        <v>38.4615384615385</v>
      </c>
      <c r="H260" s="16" t="n">
        <f aca="false">SUMIFS(VIC_Postcode_Qtr!$G:$G,VIC_Postcode_Qtr!$A:$A,A260,VIC_Postcode_Qtr!$B:$B,Inputs!$B$24)</f>
        <v>444</v>
      </c>
      <c r="I260" s="16" t="n">
        <f aca="false">SUMIFS(VIC_Postcode_Qtr!$H:$H,VIC_Postcode_Qtr!$A:$A,A260,VIC_Postcode_Qtr!$B:$B,Inputs!$B$24)</f>
        <v>97</v>
      </c>
      <c r="J260" s="22" t="n">
        <f aca="false">IF(H260&gt;0,I260/H260,"")</f>
        <v>0.218468468468468</v>
      </c>
      <c r="K260" s="16" t="n">
        <f aca="false">SUMIFS(VIC_Postcode_Qtr!$E:$E,VIC_Postcode_Qtr!$A:$A,A260,VIC_Postcode_Qtr!$B:$B,Inputs!$B$25)</f>
        <v>136</v>
      </c>
      <c r="L260" s="16" t="n">
        <f aca="false">SUMIFS(VIC_Postcode_Qtr!$D:$D,VIC_Postcode_Qtr!$A:$A,A260,VIC_Postcode_Qtr!$B:$B,Inputs!$B$25)</f>
        <v>5474</v>
      </c>
      <c r="M260" s="21" t="n">
        <f aca="false">IF(L260&gt;0,(F260-K260)/L260*1000,"")</f>
        <v>14.7972232371209</v>
      </c>
      <c r="N260" s="8" t="n">
        <f aca="false">IF(AND(H260&gt;=Inputs!$B$13,C260&gt;=500),1,0)</f>
        <v>1</v>
      </c>
      <c r="O260" s="8" t="s">
        <v>824</v>
      </c>
      <c r="P260" s="16" t="n">
        <f aca="false">F260-SUMIFS(VIC_Postcode_Qtr!$E:$E,VIC_Postcode_Qtr!$A:$A,A260,VIC_Postcode_Qtr!$B:$B,EDATE(Inputs!$B$24,-3))</f>
        <v>33</v>
      </c>
      <c r="Q260" s="21" t="n">
        <f aca="false">IF(E260&gt;0,P260/E260*1000,"")</f>
        <v>5.84898971995746</v>
      </c>
      <c r="R260" s="16" t="n">
        <f aca="false">SUMIFS(VIC_Postcode_Qtr!$E:$E,VIC_Postcode_Qtr!$A:$A,A260,VIC_Postcode_Qtr!$B:$B,EDATE(Inputs!$B$24,-12))-SUMIFS(VIC_Postcode_Qtr!$E:$E,VIC_Postcode_Qtr!$A:$A,A260,VIC_Postcode_Qtr!$B:$B,EDATE(Inputs!$B$24,-15))</f>
        <v>13</v>
      </c>
      <c r="S260" s="21" t="n">
        <f aca="false">IF(L260&gt;0,R260/L260*1000,"")</f>
        <v>2.37486298867373</v>
      </c>
    </row>
    <row r="261" customFormat="false" ht="15" hidden="false" customHeight="false" outlineLevel="0" collapsed="false">
      <c r="A261" s="0" t="n">
        <v>3141</v>
      </c>
      <c r="B261" s="31" t="n">
        <v>72858</v>
      </c>
      <c r="C261" s="16" t="n">
        <v>19596</v>
      </c>
      <c r="D261" s="0" t="n">
        <v>5</v>
      </c>
      <c r="E261" s="16" t="n">
        <f aca="false">SUMIFS(VIC_Postcode_Qtr!$D:$D,VIC_Postcode_Qtr!$A:$A,A261,VIC_Postcode_Qtr!$B:$B,Inputs!$B$24)</f>
        <v>13431</v>
      </c>
      <c r="F261" s="16" t="n">
        <f aca="false">SUMIFS(VIC_Postcode_Qtr!$E:$E,VIC_Postcode_Qtr!$A:$A,A261,VIC_Postcode_Qtr!$B:$B,Inputs!$B$24)</f>
        <v>520</v>
      </c>
      <c r="G261" s="21" t="n">
        <f aca="false">IF(E261&gt;0,F261/E261*1000,"")</f>
        <v>38.716402352766</v>
      </c>
      <c r="H261" s="16" t="n">
        <f aca="false">SUMIFS(VIC_Postcode_Qtr!$G:$G,VIC_Postcode_Qtr!$A:$A,A261,VIC_Postcode_Qtr!$B:$B,Inputs!$B$24)</f>
        <v>1131</v>
      </c>
      <c r="I261" s="16" t="n">
        <f aca="false">SUMIFS(VIC_Postcode_Qtr!$H:$H,VIC_Postcode_Qtr!$A:$A,A261,VIC_Postcode_Qtr!$B:$B,Inputs!$B$24)</f>
        <v>193</v>
      </c>
      <c r="J261" s="22" t="n">
        <f aca="false">IF(H261&gt;0,I261/H261,"")</f>
        <v>0.170645446507515</v>
      </c>
      <c r="K261" s="16" t="n">
        <f aca="false">SUMIFS(VIC_Postcode_Qtr!$E:$E,VIC_Postcode_Qtr!$A:$A,A261,VIC_Postcode_Qtr!$B:$B,Inputs!$B$25)</f>
        <v>378</v>
      </c>
      <c r="L261" s="16" t="n">
        <f aca="false">SUMIFS(VIC_Postcode_Qtr!$D:$D,VIC_Postcode_Qtr!$A:$A,A261,VIC_Postcode_Qtr!$B:$B,Inputs!$B$25)</f>
        <v>13415</v>
      </c>
      <c r="M261" s="21" t="n">
        <f aca="false">IF(L261&gt;0,(F261-K261)/L261*1000,"")</f>
        <v>10.5851658591129</v>
      </c>
      <c r="N261" s="8" t="n">
        <f aca="false">IF(AND(H261&gt;=Inputs!$B$13,C261&gt;=500),1,0)</f>
        <v>1</v>
      </c>
      <c r="O261" s="8" t="s">
        <v>825</v>
      </c>
      <c r="P261" s="16" t="n">
        <f aca="false">F261-SUMIFS(VIC_Postcode_Qtr!$E:$E,VIC_Postcode_Qtr!$A:$A,A261,VIC_Postcode_Qtr!$B:$B,EDATE(Inputs!$B$24,-3))</f>
        <v>57</v>
      </c>
      <c r="Q261" s="21" t="n">
        <f aca="false">IF(E261&gt;0,P261/E261*1000,"")</f>
        <v>4.24391333482243</v>
      </c>
      <c r="R261" s="16" t="n">
        <f aca="false">SUMIFS(VIC_Postcode_Qtr!$E:$E,VIC_Postcode_Qtr!$A:$A,A261,VIC_Postcode_Qtr!$B:$B,EDATE(Inputs!$B$24,-12))-SUMIFS(VIC_Postcode_Qtr!$E:$E,VIC_Postcode_Qtr!$A:$A,A261,VIC_Postcode_Qtr!$B:$B,EDATE(Inputs!$B$24,-15))</f>
        <v>19</v>
      </c>
      <c r="S261" s="21" t="n">
        <f aca="false">IF(L261&gt;0,R261/L261*1000,"")</f>
        <v>1.41632500931793</v>
      </c>
    </row>
    <row r="262" customFormat="false" ht="15" hidden="false" customHeight="false" outlineLevel="0" collapsed="false">
      <c r="A262" s="0" t="n">
        <v>3016</v>
      </c>
      <c r="B262" s="31" t="n">
        <v>73607</v>
      </c>
      <c r="C262" s="16" t="n">
        <v>10903</v>
      </c>
      <c r="D262" s="0" t="n">
        <v>5</v>
      </c>
      <c r="E262" s="16" t="n">
        <f aca="false">SUMIFS(VIC_Postcode_Qtr!$D:$D,VIC_Postcode_Qtr!$A:$A,A262,VIC_Postcode_Qtr!$B:$B,Inputs!$B$24)</f>
        <v>13476</v>
      </c>
      <c r="F262" s="16" t="n">
        <f aca="false">SUMIFS(VIC_Postcode_Qtr!$E:$E,VIC_Postcode_Qtr!$A:$A,A262,VIC_Postcode_Qtr!$B:$B,Inputs!$B$24)</f>
        <v>453</v>
      </c>
      <c r="G262" s="21" t="n">
        <f aca="false">IF(E262&gt;0,F262/E262*1000,"")</f>
        <v>33.6153161175423</v>
      </c>
      <c r="H262" s="16" t="n">
        <f aca="false">SUMIFS(VIC_Postcode_Qtr!$G:$G,VIC_Postcode_Qtr!$A:$A,A262,VIC_Postcode_Qtr!$B:$B,Inputs!$B$24)</f>
        <v>957</v>
      </c>
      <c r="I262" s="16" t="n">
        <f aca="false">SUMIFS(VIC_Postcode_Qtr!$H:$H,VIC_Postcode_Qtr!$A:$A,A262,VIC_Postcode_Qtr!$B:$B,Inputs!$B$24)</f>
        <v>185</v>
      </c>
      <c r="J262" s="22" t="n">
        <f aca="false">IF(H262&gt;0,I262/H262,"")</f>
        <v>0.193312434691745</v>
      </c>
      <c r="K262" s="16" t="n">
        <f aca="false">SUMIFS(VIC_Postcode_Qtr!$E:$E,VIC_Postcode_Qtr!$A:$A,A262,VIC_Postcode_Qtr!$B:$B,Inputs!$B$25)</f>
        <v>295</v>
      </c>
      <c r="L262" s="16" t="n">
        <f aca="false">SUMIFS(VIC_Postcode_Qtr!$D:$D,VIC_Postcode_Qtr!$A:$A,A262,VIC_Postcode_Qtr!$B:$B,Inputs!$B$25)</f>
        <v>13285</v>
      </c>
      <c r="M262" s="21" t="n">
        <f aca="false">IF(L262&gt;0,(F262-K262)/L262*1000,"")</f>
        <v>11.8931125329319</v>
      </c>
      <c r="N262" s="8" t="n">
        <f aca="false">IF(AND(H262&gt;=Inputs!$B$13,C262&gt;=500),1,0)</f>
        <v>1</v>
      </c>
      <c r="O262" s="8" t="s">
        <v>826</v>
      </c>
      <c r="P262" s="16" t="n">
        <f aca="false">F262-SUMIFS(VIC_Postcode_Qtr!$E:$E,VIC_Postcode_Qtr!$A:$A,A262,VIC_Postcode_Qtr!$B:$B,EDATE(Inputs!$B$24,-3))</f>
        <v>65</v>
      </c>
      <c r="Q262" s="21" t="n">
        <f aca="false">IF(E262&gt;0,P262/E262*1000,"")</f>
        <v>4.82338972989018</v>
      </c>
      <c r="R262" s="16" t="n">
        <f aca="false">SUMIFS(VIC_Postcode_Qtr!$E:$E,VIC_Postcode_Qtr!$A:$A,A262,VIC_Postcode_Qtr!$B:$B,EDATE(Inputs!$B$24,-12))-SUMIFS(VIC_Postcode_Qtr!$E:$E,VIC_Postcode_Qtr!$A:$A,A262,VIC_Postcode_Qtr!$B:$B,EDATE(Inputs!$B$24,-15))</f>
        <v>32</v>
      </c>
      <c r="S262" s="21" t="n">
        <f aca="false">IF(L262&gt;0,R262/L262*1000,"")</f>
        <v>2.40873165223937</v>
      </c>
    </row>
    <row r="263" customFormat="false" ht="15" hidden="false" customHeight="false" outlineLevel="0" collapsed="false">
      <c r="A263" s="0" t="n">
        <v>3181</v>
      </c>
      <c r="B263" s="31" t="n">
        <v>73915</v>
      </c>
      <c r="C263" s="16" t="n">
        <v>15394</v>
      </c>
      <c r="D263" s="0" t="n">
        <v>5</v>
      </c>
      <c r="E263" s="16" t="n">
        <f aca="false">SUMIFS(VIC_Postcode_Qtr!$D:$D,VIC_Postcode_Qtr!$A:$A,A263,VIC_Postcode_Qtr!$B:$B,Inputs!$B$24)</f>
        <v>11232</v>
      </c>
      <c r="F263" s="16" t="n">
        <f aca="false">SUMIFS(VIC_Postcode_Qtr!$E:$E,VIC_Postcode_Qtr!$A:$A,A263,VIC_Postcode_Qtr!$B:$B,Inputs!$B$24)</f>
        <v>383</v>
      </c>
      <c r="G263" s="21" t="n">
        <f aca="false">IF(E263&gt;0,F263/E263*1000,"")</f>
        <v>34.0990028490029</v>
      </c>
      <c r="H263" s="16" t="n">
        <f aca="false">SUMIFS(VIC_Postcode_Qtr!$G:$G,VIC_Postcode_Qtr!$A:$A,A263,VIC_Postcode_Qtr!$B:$B,Inputs!$B$24)</f>
        <v>944</v>
      </c>
      <c r="I263" s="16" t="n">
        <f aca="false">SUMIFS(VIC_Postcode_Qtr!$H:$H,VIC_Postcode_Qtr!$A:$A,A263,VIC_Postcode_Qtr!$B:$B,Inputs!$B$24)</f>
        <v>159</v>
      </c>
      <c r="J263" s="22" t="n">
        <f aca="false">IF(H263&gt;0,I263/H263,"")</f>
        <v>0.168432203389831</v>
      </c>
      <c r="K263" s="16" t="n">
        <f aca="false">SUMIFS(VIC_Postcode_Qtr!$E:$E,VIC_Postcode_Qtr!$A:$A,A263,VIC_Postcode_Qtr!$B:$B,Inputs!$B$25)</f>
        <v>273</v>
      </c>
      <c r="L263" s="16" t="n">
        <f aca="false">SUMIFS(VIC_Postcode_Qtr!$D:$D,VIC_Postcode_Qtr!$A:$A,A263,VIC_Postcode_Qtr!$B:$B,Inputs!$B$25)</f>
        <v>10928</v>
      </c>
      <c r="M263" s="21" t="n">
        <f aca="false">IF(L263&gt;0,(F263-K263)/L263*1000,"")</f>
        <v>10.0658857979502</v>
      </c>
      <c r="N263" s="8" t="n">
        <f aca="false">IF(AND(H263&gt;=Inputs!$B$13,C263&gt;=500),1,0)</f>
        <v>1</v>
      </c>
      <c r="O263" s="8" t="s">
        <v>827</v>
      </c>
      <c r="P263" s="16" t="n">
        <f aca="false">F263-SUMIFS(VIC_Postcode_Qtr!$E:$E,VIC_Postcode_Qtr!$A:$A,A263,VIC_Postcode_Qtr!$B:$B,EDATE(Inputs!$B$24,-3))</f>
        <v>28</v>
      </c>
      <c r="Q263" s="21" t="n">
        <f aca="false">IF(E263&gt;0,P263/E263*1000,"")</f>
        <v>2.49287749287749</v>
      </c>
      <c r="R263" s="16" t="n">
        <f aca="false">SUMIFS(VIC_Postcode_Qtr!$E:$E,VIC_Postcode_Qtr!$A:$A,A263,VIC_Postcode_Qtr!$B:$B,EDATE(Inputs!$B$24,-12))-SUMIFS(VIC_Postcode_Qtr!$E:$E,VIC_Postcode_Qtr!$A:$A,A263,VIC_Postcode_Qtr!$B:$B,EDATE(Inputs!$B$24,-15))</f>
        <v>20</v>
      </c>
      <c r="S263" s="21" t="n">
        <f aca="false">IF(L263&gt;0,R263/L263*1000,"")</f>
        <v>1.83016105417277</v>
      </c>
    </row>
    <row r="264" customFormat="false" ht="15" hidden="false" customHeight="false" outlineLevel="0" collapsed="false">
      <c r="A264" s="0" t="n">
        <v>3123</v>
      </c>
      <c r="B264" s="31" t="n">
        <v>74018</v>
      </c>
      <c r="C264" s="16" t="n">
        <v>11118</v>
      </c>
      <c r="D264" s="0" t="n">
        <v>5</v>
      </c>
      <c r="E264" s="16" t="n">
        <f aca="false">SUMIFS(VIC_Postcode_Qtr!$D:$D,VIC_Postcode_Qtr!$A:$A,A264,VIC_Postcode_Qtr!$B:$B,Inputs!$B$24)</f>
        <v>10528</v>
      </c>
      <c r="F264" s="16" t="n">
        <f aca="false">SUMIFS(VIC_Postcode_Qtr!$E:$E,VIC_Postcode_Qtr!$A:$A,A264,VIC_Postcode_Qtr!$B:$B,Inputs!$B$24)</f>
        <v>508</v>
      </c>
      <c r="G264" s="21" t="n">
        <f aca="false">IF(E264&gt;0,F264/E264*1000,"")</f>
        <v>48.2522796352584</v>
      </c>
      <c r="H264" s="16" t="n">
        <f aca="false">SUMIFS(VIC_Postcode_Qtr!$G:$G,VIC_Postcode_Qtr!$A:$A,A264,VIC_Postcode_Qtr!$B:$B,Inputs!$B$24)</f>
        <v>998</v>
      </c>
      <c r="I264" s="16" t="n">
        <f aca="false">SUMIFS(VIC_Postcode_Qtr!$H:$H,VIC_Postcode_Qtr!$A:$A,A264,VIC_Postcode_Qtr!$B:$B,Inputs!$B$24)</f>
        <v>204</v>
      </c>
      <c r="J264" s="22" t="n">
        <f aca="false">IF(H264&gt;0,I264/H264,"")</f>
        <v>0.204408817635271</v>
      </c>
      <c r="K264" s="16" t="n">
        <f aca="false">SUMIFS(VIC_Postcode_Qtr!$E:$E,VIC_Postcode_Qtr!$A:$A,A264,VIC_Postcode_Qtr!$B:$B,Inputs!$B$25)</f>
        <v>340</v>
      </c>
      <c r="L264" s="16" t="n">
        <f aca="false">SUMIFS(VIC_Postcode_Qtr!$D:$D,VIC_Postcode_Qtr!$A:$A,A264,VIC_Postcode_Qtr!$B:$B,Inputs!$B$25)</f>
        <v>10327</v>
      </c>
      <c r="M264" s="21" t="n">
        <f aca="false">IF(L264&gt;0,(F264-K264)/L264*1000,"")</f>
        <v>16.2680352474097</v>
      </c>
      <c r="N264" s="8" t="n">
        <f aca="false">IF(AND(H264&gt;=Inputs!$B$13,C264&gt;=500),1,0)</f>
        <v>1</v>
      </c>
      <c r="O264" s="8" t="s">
        <v>828</v>
      </c>
      <c r="P264" s="16" t="n">
        <f aca="false">F264-SUMIFS(VIC_Postcode_Qtr!$E:$E,VIC_Postcode_Qtr!$A:$A,A264,VIC_Postcode_Qtr!$B:$B,EDATE(Inputs!$B$24,-3))</f>
        <v>69</v>
      </c>
      <c r="Q264" s="21" t="n">
        <f aca="false">IF(E264&gt;0,P264/E264*1000,"")</f>
        <v>6.55395136778116</v>
      </c>
      <c r="R264" s="16" t="n">
        <f aca="false">SUMIFS(VIC_Postcode_Qtr!$E:$E,VIC_Postcode_Qtr!$A:$A,A264,VIC_Postcode_Qtr!$B:$B,EDATE(Inputs!$B$24,-12))-SUMIFS(VIC_Postcode_Qtr!$E:$E,VIC_Postcode_Qtr!$A:$A,A264,VIC_Postcode_Qtr!$B:$B,EDATE(Inputs!$B$24,-15))</f>
        <v>30</v>
      </c>
      <c r="S264" s="21" t="n">
        <f aca="false">IF(L264&gt;0,R264/L264*1000,"")</f>
        <v>2.9050062941803</v>
      </c>
    </row>
    <row r="265" customFormat="false" ht="15" hidden="false" customHeight="false" outlineLevel="0" collapsed="false">
      <c r="A265" s="0" t="n">
        <v>3078</v>
      </c>
      <c r="B265" s="31" t="n">
        <v>74063</v>
      </c>
      <c r="C265" s="16" t="n">
        <v>8718</v>
      </c>
      <c r="D265" s="0" t="n">
        <v>5</v>
      </c>
      <c r="E265" s="16" t="n">
        <f aca="false">SUMIFS(VIC_Postcode_Qtr!$D:$D,VIC_Postcode_Qtr!$A:$A,A265,VIC_Postcode_Qtr!$B:$B,Inputs!$B$24)</f>
        <v>9958</v>
      </c>
      <c r="F265" s="16" t="n">
        <f aca="false">SUMIFS(VIC_Postcode_Qtr!$E:$E,VIC_Postcode_Qtr!$A:$A,A265,VIC_Postcode_Qtr!$B:$B,Inputs!$B$24)</f>
        <v>487</v>
      </c>
      <c r="G265" s="21" t="n">
        <f aca="false">IF(E265&gt;0,F265/E265*1000,"")</f>
        <v>48.9054026913035</v>
      </c>
      <c r="H265" s="16" t="n">
        <f aca="false">SUMIFS(VIC_Postcode_Qtr!$G:$G,VIC_Postcode_Qtr!$A:$A,A265,VIC_Postcode_Qtr!$B:$B,Inputs!$B$24)</f>
        <v>910</v>
      </c>
      <c r="I265" s="16" t="n">
        <f aca="false">SUMIFS(VIC_Postcode_Qtr!$H:$H,VIC_Postcode_Qtr!$A:$A,A265,VIC_Postcode_Qtr!$B:$B,Inputs!$B$24)</f>
        <v>207</v>
      </c>
      <c r="J265" s="22" t="n">
        <f aca="false">IF(H265&gt;0,I265/H265,"")</f>
        <v>0.227472527472527</v>
      </c>
      <c r="K265" s="16" t="n">
        <f aca="false">SUMIFS(VIC_Postcode_Qtr!$E:$E,VIC_Postcode_Qtr!$A:$A,A265,VIC_Postcode_Qtr!$B:$B,Inputs!$B$25)</f>
        <v>325</v>
      </c>
      <c r="L265" s="16" t="n">
        <f aca="false">SUMIFS(VIC_Postcode_Qtr!$D:$D,VIC_Postcode_Qtr!$A:$A,A265,VIC_Postcode_Qtr!$B:$B,Inputs!$B$25)</f>
        <v>9641</v>
      </c>
      <c r="M265" s="21" t="n">
        <f aca="false">IF(L265&gt;0,(F265-K265)/L265*1000,"")</f>
        <v>16.8032361788196</v>
      </c>
      <c r="N265" s="8" t="n">
        <f aca="false">IF(AND(H265&gt;=Inputs!$B$13,C265&gt;=500),1,0)</f>
        <v>1</v>
      </c>
      <c r="O265" s="8" t="s">
        <v>829</v>
      </c>
      <c r="P265" s="16" t="n">
        <f aca="false">F265-SUMIFS(VIC_Postcode_Qtr!$E:$E,VIC_Postcode_Qtr!$A:$A,A265,VIC_Postcode_Qtr!$B:$B,EDATE(Inputs!$B$24,-3))</f>
        <v>71</v>
      </c>
      <c r="Q265" s="21" t="n">
        <f aca="false">IF(E265&gt;0,P265/E265*1000,"")</f>
        <v>7.12994577224342</v>
      </c>
      <c r="R265" s="16" t="n">
        <f aca="false">SUMIFS(VIC_Postcode_Qtr!$E:$E,VIC_Postcode_Qtr!$A:$A,A265,VIC_Postcode_Qtr!$B:$B,EDATE(Inputs!$B$24,-12))-SUMIFS(VIC_Postcode_Qtr!$E:$E,VIC_Postcode_Qtr!$A:$A,A265,VIC_Postcode_Qtr!$B:$B,EDATE(Inputs!$B$24,-15))</f>
        <v>23</v>
      </c>
      <c r="S265" s="21" t="n">
        <f aca="false">IF(L265&gt;0,R265/L265*1000,"")</f>
        <v>2.38564464267192</v>
      </c>
    </row>
    <row r="266" customFormat="false" ht="15" hidden="false" customHeight="false" outlineLevel="0" collapsed="false">
      <c r="A266" s="0" t="n">
        <v>3184</v>
      </c>
      <c r="B266" s="31" t="n">
        <v>74342</v>
      </c>
      <c r="C266" s="16" t="n">
        <v>11148</v>
      </c>
      <c r="D266" s="0" t="n">
        <v>5</v>
      </c>
      <c r="E266" s="16" t="n">
        <f aca="false">SUMIFS(VIC_Postcode_Qtr!$D:$D,VIC_Postcode_Qtr!$A:$A,A266,VIC_Postcode_Qtr!$B:$B,Inputs!$B$24)</f>
        <v>9737</v>
      </c>
      <c r="F266" s="16" t="n">
        <f aca="false">SUMIFS(VIC_Postcode_Qtr!$E:$E,VIC_Postcode_Qtr!$A:$A,A266,VIC_Postcode_Qtr!$B:$B,Inputs!$B$24)</f>
        <v>347</v>
      </c>
      <c r="G266" s="21" t="n">
        <f aca="false">IF(E266&gt;0,F266/E266*1000,"")</f>
        <v>35.6372599363254</v>
      </c>
      <c r="H266" s="16" t="n">
        <f aca="false">SUMIFS(VIC_Postcode_Qtr!$G:$G,VIC_Postcode_Qtr!$A:$A,A266,VIC_Postcode_Qtr!$B:$B,Inputs!$B$24)</f>
        <v>609</v>
      </c>
      <c r="I266" s="16" t="n">
        <f aca="false">SUMIFS(VIC_Postcode_Qtr!$H:$H,VIC_Postcode_Qtr!$A:$A,A266,VIC_Postcode_Qtr!$B:$B,Inputs!$B$24)</f>
        <v>125</v>
      </c>
      <c r="J266" s="22" t="n">
        <f aca="false">IF(H266&gt;0,I266/H266,"")</f>
        <v>0.205254515599343</v>
      </c>
      <c r="K266" s="16" t="n">
        <f aca="false">SUMIFS(VIC_Postcode_Qtr!$E:$E,VIC_Postcode_Qtr!$A:$A,A266,VIC_Postcode_Qtr!$B:$B,Inputs!$B$25)</f>
        <v>242</v>
      </c>
      <c r="L266" s="16" t="n">
        <f aca="false">SUMIFS(VIC_Postcode_Qtr!$D:$D,VIC_Postcode_Qtr!$A:$A,A266,VIC_Postcode_Qtr!$B:$B,Inputs!$B$25)</f>
        <v>9721</v>
      </c>
      <c r="M266" s="21" t="n">
        <f aca="false">IF(L266&gt;0,(F266-K266)/L266*1000,"")</f>
        <v>10.8013578849913</v>
      </c>
      <c r="N266" s="8" t="n">
        <f aca="false">IF(AND(H266&gt;=Inputs!$B$13,C266&gt;=500),1,0)</f>
        <v>1</v>
      </c>
      <c r="O266" s="8" t="s">
        <v>830</v>
      </c>
      <c r="P266" s="16" t="n">
        <f aca="false">F266-SUMIFS(VIC_Postcode_Qtr!$E:$E,VIC_Postcode_Qtr!$A:$A,A266,VIC_Postcode_Qtr!$B:$B,EDATE(Inputs!$B$24,-3))</f>
        <v>34</v>
      </c>
      <c r="Q266" s="21" t="n">
        <f aca="false">IF(E266&gt;0,P266/E266*1000,"")</f>
        <v>3.4918352675362</v>
      </c>
      <c r="R266" s="16" t="n">
        <f aca="false">SUMIFS(VIC_Postcode_Qtr!$E:$E,VIC_Postcode_Qtr!$A:$A,A266,VIC_Postcode_Qtr!$B:$B,EDATE(Inputs!$B$24,-12))-SUMIFS(VIC_Postcode_Qtr!$E:$E,VIC_Postcode_Qtr!$A:$A,A266,VIC_Postcode_Qtr!$B:$B,EDATE(Inputs!$B$24,-15))</f>
        <v>20</v>
      </c>
      <c r="S266" s="21" t="n">
        <f aca="false">IF(L266&gt;0,R266/L266*1000,"")</f>
        <v>2.0574015019031</v>
      </c>
    </row>
    <row r="267" customFormat="false" ht="15" hidden="false" customHeight="false" outlineLevel="0" collapsed="false">
      <c r="A267" s="0" t="n">
        <v>3070</v>
      </c>
      <c r="B267" s="31" t="n">
        <v>74355</v>
      </c>
      <c r="C267" s="16" t="n">
        <v>17327</v>
      </c>
      <c r="D267" s="0" t="n">
        <v>5</v>
      </c>
      <c r="E267" s="16" t="n">
        <f aca="false">SUMIFS(VIC_Postcode_Qtr!$D:$D,VIC_Postcode_Qtr!$A:$A,A267,VIC_Postcode_Qtr!$B:$B,Inputs!$B$24)</f>
        <v>15446</v>
      </c>
      <c r="F267" s="16" t="n">
        <f aca="false">SUMIFS(VIC_Postcode_Qtr!$E:$E,VIC_Postcode_Qtr!$A:$A,A267,VIC_Postcode_Qtr!$B:$B,Inputs!$B$24)</f>
        <v>694</v>
      </c>
      <c r="G267" s="21" t="n">
        <f aca="false">IF(E267&gt;0,F267/E267*1000,"")</f>
        <v>44.9307264016574</v>
      </c>
      <c r="H267" s="16" t="n">
        <f aca="false">SUMIFS(VIC_Postcode_Qtr!$G:$G,VIC_Postcode_Qtr!$A:$A,A267,VIC_Postcode_Qtr!$B:$B,Inputs!$B$24)</f>
        <v>944</v>
      </c>
      <c r="I267" s="16" t="n">
        <f aca="false">SUMIFS(VIC_Postcode_Qtr!$H:$H,VIC_Postcode_Qtr!$A:$A,A267,VIC_Postcode_Qtr!$B:$B,Inputs!$B$24)</f>
        <v>278</v>
      </c>
      <c r="J267" s="22" t="n">
        <f aca="false">IF(H267&gt;0,I267/H267,"")</f>
        <v>0.294491525423729</v>
      </c>
      <c r="K267" s="16" t="n">
        <f aca="false">SUMIFS(VIC_Postcode_Qtr!$E:$E,VIC_Postcode_Qtr!$A:$A,A267,VIC_Postcode_Qtr!$B:$B,Inputs!$B$25)</f>
        <v>440</v>
      </c>
      <c r="L267" s="16" t="n">
        <f aca="false">SUMIFS(VIC_Postcode_Qtr!$D:$D,VIC_Postcode_Qtr!$A:$A,A267,VIC_Postcode_Qtr!$B:$B,Inputs!$B$25)</f>
        <v>15062</v>
      </c>
      <c r="M267" s="21" t="n">
        <f aca="false">IF(L267&gt;0,(F267-K267)/L267*1000,"")</f>
        <v>16.8636303279777</v>
      </c>
      <c r="N267" s="8" t="n">
        <f aca="false">IF(AND(H267&gt;=Inputs!$B$13,C267&gt;=500),1,0)</f>
        <v>1</v>
      </c>
      <c r="O267" s="8" t="s">
        <v>831</v>
      </c>
      <c r="P267" s="16" t="n">
        <f aca="false">F267-SUMIFS(VIC_Postcode_Qtr!$E:$E,VIC_Postcode_Qtr!$A:$A,A267,VIC_Postcode_Qtr!$B:$B,EDATE(Inputs!$B$24,-3))</f>
        <v>105</v>
      </c>
      <c r="Q267" s="21" t="n">
        <f aca="false">IF(E267&gt;0,P267/E267*1000,"")</f>
        <v>6.79787647287324</v>
      </c>
      <c r="R267" s="16" t="n">
        <f aca="false">SUMIFS(VIC_Postcode_Qtr!$E:$E,VIC_Postcode_Qtr!$A:$A,A267,VIC_Postcode_Qtr!$B:$B,EDATE(Inputs!$B$24,-12))-SUMIFS(VIC_Postcode_Qtr!$E:$E,VIC_Postcode_Qtr!$A:$A,A267,VIC_Postcode_Qtr!$B:$B,EDATE(Inputs!$B$24,-15))</f>
        <v>41</v>
      </c>
      <c r="S267" s="21" t="n">
        <f aca="false">IF(L267&gt;0,R267/L267*1000,"")</f>
        <v>2.7220820608153</v>
      </c>
    </row>
    <row r="268" customFormat="false" ht="15" hidden="false" customHeight="false" outlineLevel="0" collapsed="false">
      <c r="A268" s="0" t="n">
        <v>3146</v>
      </c>
      <c r="B268" s="31" t="n">
        <v>74523</v>
      </c>
      <c r="C268" s="16" t="n">
        <v>18080</v>
      </c>
      <c r="D268" s="0" t="n">
        <v>5</v>
      </c>
      <c r="E268" s="16" t="n">
        <f aca="false">SUMIFS(VIC_Postcode_Qtr!$D:$D,VIC_Postcode_Qtr!$A:$A,A268,VIC_Postcode_Qtr!$B:$B,Inputs!$B$24)</f>
        <v>17554</v>
      </c>
      <c r="F268" s="16" t="n">
        <f aca="false">SUMIFS(VIC_Postcode_Qtr!$E:$E,VIC_Postcode_Qtr!$A:$A,A268,VIC_Postcode_Qtr!$B:$B,Inputs!$B$24)</f>
        <v>955</v>
      </c>
      <c r="G268" s="21" t="n">
        <f aca="false">IF(E268&gt;0,F268/E268*1000,"")</f>
        <v>54.4035547453572</v>
      </c>
      <c r="H268" s="16" t="n">
        <f aca="false">SUMIFS(VIC_Postcode_Qtr!$G:$G,VIC_Postcode_Qtr!$A:$A,A268,VIC_Postcode_Qtr!$B:$B,Inputs!$B$24)</f>
        <v>1289</v>
      </c>
      <c r="I268" s="16" t="n">
        <f aca="false">SUMIFS(VIC_Postcode_Qtr!$H:$H,VIC_Postcode_Qtr!$A:$A,A268,VIC_Postcode_Qtr!$B:$B,Inputs!$B$24)</f>
        <v>339</v>
      </c>
      <c r="J268" s="22" t="n">
        <f aca="false">IF(H268&gt;0,I268/H268,"")</f>
        <v>0.26299456943367</v>
      </c>
      <c r="K268" s="16" t="n">
        <f aca="false">SUMIFS(VIC_Postcode_Qtr!$E:$E,VIC_Postcode_Qtr!$A:$A,A268,VIC_Postcode_Qtr!$B:$B,Inputs!$B$25)</f>
        <v>636</v>
      </c>
      <c r="L268" s="16" t="n">
        <f aca="false">SUMIFS(VIC_Postcode_Qtr!$D:$D,VIC_Postcode_Qtr!$A:$A,A268,VIC_Postcode_Qtr!$B:$B,Inputs!$B$25)</f>
        <v>17354</v>
      </c>
      <c r="M268" s="21" t="n">
        <f aca="false">IF(L268&gt;0,(F268-K268)/L268*1000,"")</f>
        <v>18.381929238216</v>
      </c>
      <c r="N268" s="8" t="n">
        <f aca="false">IF(AND(H268&gt;=Inputs!$B$13,C268&gt;=500),1,0)</f>
        <v>1</v>
      </c>
      <c r="O268" s="8" t="s">
        <v>832</v>
      </c>
      <c r="P268" s="16" t="n">
        <f aca="false">F268-SUMIFS(VIC_Postcode_Qtr!$E:$E,VIC_Postcode_Qtr!$A:$A,A268,VIC_Postcode_Qtr!$B:$B,EDATE(Inputs!$B$24,-3))</f>
        <v>139</v>
      </c>
      <c r="Q268" s="21" t="n">
        <f aca="false">IF(E268&gt;0,P268/E268*1000,"")</f>
        <v>7.91842315141848</v>
      </c>
      <c r="R268" s="16" t="n">
        <f aca="false">SUMIFS(VIC_Postcode_Qtr!$E:$E,VIC_Postcode_Qtr!$A:$A,A268,VIC_Postcode_Qtr!$B:$B,EDATE(Inputs!$B$24,-12))-SUMIFS(VIC_Postcode_Qtr!$E:$E,VIC_Postcode_Qtr!$A:$A,A268,VIC_Postcode_Qtr!$B:$B,EDATE(Inputs!$B$24,-15))</f>
        <v>35</v>
      </c>
      <c r="S268" s="21" t="n">
        <f aca="false">IF(L268&gt;0,R268/L268*1000,"")</f>
        <v>2.01682609196727</v>
      </c>
    </row>
    <row r="269" customFormat="false" ht="15" hidden="false" customHeight="false" outlineLevel="0" collapsed="false">
      <c r="A269" s="0" t="n">
        <v>3186</v>
      </c>
      <c r="B269" s="31" t="n">
        <v>75556</v>
      </c>
      <c r="C269" s="16" t="n">
        <v>17354</v>
      </c>
      <c r="D269" s="0" t="n">
        <v>5</v>
      </c>
      <c r="E269" s="16" t="n">
        <f aca="false">SUMIFS(VIC_Postcode_Qtr!$D:$D,VIC_Postcode_Qtr!$A:$A,A269,VIC_Postcode_Qtr!$B:$B,Inputs!$B$24)</f>
        <v>18839</v>
      </c>
      <c r="F269" s="16" t="n">
        <f aca="false">SUMIFS(VIC_Postcode_Qtr!$E:$E,VIC_Postcode_Qtr!$A:$A,A269,VIC_Postcode_Qtr!$B:$B,Inputs!$B$24)</f>
        <v>979</v>
      </c>
      <c r="G269" s="21" t="n">
        <f aca="false">IF(E269&gt;0,F269/E269*1000,"")</f>
        <v>51.9666648972875</v>
      </c>
      <c r="H269" s="16" t="n">
        <f aca="false">SUMIFS(VIC_Postcode_Qtr!$G:$G,VIC_Postcode_Qtr!$A:$A,A269,VIC_Postcode_Qtr!$B:$B,Inputs!$B$24)</f>
        <v>1742</v>
      </c>
      <c r="I269" s="16" t="n">
        <f aca="false">SUMIFS(VIC_Postcode_Qtr!$H:$H,VIC_Postcode_Qtr!$A:$A,A269,VIC_Postcode_Qtr!$B:$B,Inputs!$B$24)</f>
        <v>383</v>
      </c>
      <c r="J269" s="22" t="n">
        <f aca="false">IF(H269&gt;0,I269/H269,"")</f>
        <v>0.219862227324914</v>
      </c>
      <c r="K269" s="16" t="n">
        <f aca="false">SUMIFS(VIC_Postcode_Qtr!$E:$E,VIC_Postcode_Qtr!$A:$A,A269,VIC_Postcode_Qtr!$B:$B,Inputs!$B$25)</f>
        <v>695</v>
      </c>
      <c r="L269" s="16" t="n">
        <f aca="false">SUMIFS(VIC_Postcode_Qtr!$D:$D,VIC_Postcode_Qtr!$A:$A,A269,VIC_Postcode_Qtr!$B:$B,Inputs!$B$25)</f>
        <v>18452</v>
      </c>
      <c r="M269" s="21" t="n">
        <f aca="false">IF(L269&gt;0,(F269-K269)/L269*1000,"")</f>
        <v>15.391285497507</v>
      </c>
      <c r="N269" s="8" t="n">
        <f aca="false">IF(AND(H269&gt;=Inputs!$B$13,C269&gt;=500),1,0)</f>
        <v>1</v>
      </c>
      <c r="O269" s="8" t="s">
        <v>833</v>
      </c>
      <c r="P269" s="16" t="n">
        <f aca="false">F269-SUMIFS(VIC_Postcode_Qtr!$E:$E,VIC_Postcode_Qtr!$A:$A,A269,VIC_Postcode_Qtr!$B:$B,EDATE(Inputs!$B$24,-3))</f>
        <v>111</v>
      </c>
      <c r="Q269" s="21" t="n">
        <f aca="false">IF(E269&gt;0,P269/E269*1000,"")</f>
        <v>5.89203248580073</v>
      </c>
      <c r="R269" s="16" t="n">
        <f aca="false">SUMIFS(VIC_Postcode_Qtr!$E:$E,VIC_Postcode_Qtr!$A:$A,A269,VIC_Postcode_Qtr!$B:$B,EDATE(Inputs!$B$24,-12))-SUMIFS(VIC_Postcode_Qtr!$E:$E,VIC_Postcode_Qtr!$A:$A,A269,VIC_Postcode_Qtr!$B:$B,EDATE(Inputs!$B$24,-15))</f>
        <v>65</v>
      </c>
      <c r="S269" s="21" t="n">
        <f aca="false">IF(L269&gt;0,R269/L269*1000,"")</f>
        <v>3.5226533709083</v>
      </c>
    </row>
    <row r="270" customFormat="false" ht="15" hidden="false" customHeight="false" outlineLevel="0" collapsed="false">
      <c r="A270" s="0" t="n">
        <v>3068</v>
      </c>
      <c r="B270" s="31" t="n">
        <v>75692</v>
      </c>
      <c r="C270" s="16" t="n">
        <v>13227</v>
      </c>
      <c r="D270" s="0" t="n">
        <v>5</v>
      </c>
      <c r="E270" s="16" t="n">
        <f aca="false">SUMIFS(VIC_Postcode_Qtr!$D:$D,VIC_Postcode_Qtr!$A:$A,A270,VIC_Postcode_Qtr!$B:$B,Inputs!$B$24)</f>
        <v>11353</v>
      </c>
      <c r="F270" s="16" t="n">
        <f aca="false">SUMIFS(VIC_Postcode_Qtr!$E:$E,VIC_Postcode_Qtr!$A:$A,A270,VIC_Postcode_Qtr!$B:$B,Inputs!$B$24)</f>
        <v>551</v>
      </c>
      <c r="G270" s="21" t="n">
        <f aca="false">IF(E270&gt;0,F270/E270*1000,"")</f>
        <v>48.5334272879415</v>
      </c>
      <c r="H270" s="16" t="n">
        <f aca="false">SUMIFS(VIC_Postcode_Qtr!$G:$G,VIC_Postcode_Qtr!$A:$A,A270,VIC_Postcode_Qtr!$B:$B,Inputs!$B$24)</f>
        <v>652</v>
      </c>
      <c r="I270" s="16" t="n">
        <f aca="false">SUMIFS(VIC_Postcode_Qtr!$H:$H,VIC_Postcode_Qtr!$A:$A,A270,VIC_Postcode_Qtr!$B:$B,Inputs!$B$24)</f>
        <v>224</v>
      </c>
      <c r="J270" s="22" t="n">
        <f aca="false">IF(H270&gt;0,I270/H270,"")</f>
        <v>0.343558282208589</v>
      </c>
      <c r="K270" s="16" t="n">
        <f aca="false">SUMIFS(VIC_Postcode_Qtr!$E:$E,VIC_Postcode_Qtr!$A:$A,A270,VIC_Postcode_Qtr!$B:$B,Inputs!$B$25)</f>
        <v>361</v>
      </c>
      <c r="L270" s="16" t="n">
        <f aca="false">SUMIFS(VIC_Postcode_Qtr!$D:$D,VIC_Postcode_Qtr!$A:$A,A270,VIC_Postcode_Qtr!$B:$B,Inputs!$B$25)</f>
        <v>11177</v>
      </c>
      <c r="M270" s="21" t="n">
        <f aca="false">IF(L270&gt;0,(F270-K270)/L270*1000,"")</f>
        <v>16.9991947749843</v>
      </c>
      <c r="N270" s="8" t="n">
        <f aca="false">IF(AND(H270&gt;=Inputs!$B$13,C270&gt;=500),1,0)</f>
        <v>1</v>
      </c>
      <c r="O270" s="8" t="s">
        <v>834</v>
      </c>
      <c r="P270" s="16" t="n">
        <f aca="false">F270-SUMIFS(VIC_Postcode_Qtr!$E:$E,VIC_Postcode_Qtr!$A:$A,A270,VIC_Postcode_Qtr!$B:$B,EDATE(Inputs!$B$24,-3))</f>
        <v>89</v>
      </c>
      <c r="Q270" s="21" t="n">
        <f aca="false">IF(E270&gt;0,P270/E270*1000,"")</f>
        <v>7.83933762001233</v>
      </c>
      <c r="R270" s="16" t="n">
        <f aca="false">SUMIFS(VIC_Postcode_Qtr!$E:$E,VIC_Postcode_Qtr!$A:$A,A270,VIC_Postcode_Qtr!$B:$B,EDATE(Inputs!$B$24,-12))-SUMIFS(VIC_Postcode_Qtr!$E:$E,VIC_Postcode_Qtr!$A:$A,A270,VIC_Postcode_Qtr!$B:$B,EDATE(Inputs!$B$24,-15))</f>
        <v>29</v>
      </c>
      <c r="S270" s="21" t="n">
        <f aca="false">IF(L270&gt;0,R270/L270*1000,"")</f>
        <v>2.59461393933972</v>
      </c>
    </row>
    <row r="271" customFormat="false" ht="15" hidden="false" customHeight="false" outlineLevel="0" collapsed="false">
      <c r="A271" s="0" t="n">
        <v>3066</v>
      </c>
      <c r="B271" s="31" t="n">
        <v>76534</v>
      </c>
      <c r="C271" s="16" t="n">
        <v>7067</v>
      </c>
      <c r="D271" s="0" t="n">
        <v>5</v>
      </c>
      <c r="E271" s="16" t="n">
        <f aca="false">SUMIFS(VIC_Postcode_Qtr!$D:$D,VIC_Postcode_Qtr!$A:$A,A271,VIC_Postcode_Qtr!$B:$B,Inputs!$B$24)</f>
        <v>5745</v>
      </c>
      <c r="F271" s="16" t="n">
        <f aca="false">SUMIFS(VIC_Postcode_Qtr!$E:$E,VIC_Postcode_Qtr!$A:$A,A271,VIC_Postcode_Qtr!$B:$B,Inputs!$B$24)</f>
        <v>249</v>
      </c>
      <c r="G271" s="21" t="n">
        <f aca="false">IF(E271&gt;0,F271/E271*1000,"")</f>
        <v>43.3420365535248</v>
      </c>
      <c r="H271" s="16" t="n">
        <f aca="false">SUMIFS(VIC_Postcode_Qtr!$G:$G,VIC_Postcode_Qtr!$A:$A,A271,VIC_Postcode_Qtr!$B:$B,Inputs!$B$24)</f>
        <v>597</v>
      </c>
      <c r="I271" s="16" t="n">
        <f aca="false">SUMIFS(VIC_Postcode_Qtr!$H:$H,VIC_Postcode_Qtr!$A:$A,A271,VIC_Postcode_Qtr!$B:$B,Inputs!$B$24)</f>
        <v>108</v>
      </c>
      <c r="J271" s="22" t="n">
        <f aca="false">IF(H271&gt;0,I271/H271,"")</f>
        <v>0.180904522613065</v>
      </c>
      <c r="K271" s="16" t="n">
        <f aca="false">SUMIFS(VIC_Postcode_Qtr!$E:$E,VIC_Postcode_Qtr!$A:$A,A271,VIC_Postcode_Qtr!$B:$B,Inputs!$B$25)</f>
        <v>177</v>
      </c>
      <c r="L271" s="16" t="n">
        <f aca="false">SUMIFS(VIC_Postcode_Qtr!$D:$D,VIC_Postcode_Qtr!$A:$A,A271,VIC_Postcode_Qtr!$B:$B,Inputs!$B$25)</f>
        <v>5753</v>
      </c>
      <c r="M271" s="21" t="n">
        <f aca="false">IF(L271&gt;0,(F271-K271)/L271*1000,"")</f>
        <v>12.515209455936</v>
      </c>
      <c r="N271" s="8" t="n">
        <f aca="false">IF(AND(H271&gt;=Inputs!$B$13,C271&gt;=500),1,0)</f>
        <v>1</v>
      </c>
      <c r="O271" s="8" t="s">
        <v>835</v>
      </c>
      <c r="P271" s="16" t="n">
        <f aca="false">F271-SUMIFS(VIC_Postcode_Qtr!$E:$E,VIC_Postcode_Qtr!$A:$A,A271,VIC_Postcode_Qtr!$B:$B,EDATE(Inputs!$B$24,-3))</f>
        <v>11</v>
      </c>
      <c r="Q271" s="21" t="n">
        <f aca="false">IF(E271&gt;0,P271/E271*1000,"")</f>
        <v>1.91470844212359</v>
      </c>
      <c r="R271" s="16" t="n">
        <f aca="false">SUMIFS(VIC_Postcode_Qtr!$E:$E,VIC_Postcode_Qtr!$A:$A,A271,VIC_Postcode_Qtr!$B:$B,EDATE(Inputs!$B$24,-12))-SUMIFS(VIC_Postcode_Qtr!$E:$E,VIC_Postcode_Qtr!$A:$A,A271,VIC_Postcode_Qtr!$B:$B,EDATE(Inputs!$B$24,-15))</f>
        <v>20</v>
      </c>
      <c r="S271" s="21" t="n">
        <f aca="false">IF(L271&gt;0,R271/L271*1000,"")</f>
        <v>3.47644707109334</v>
      </c>
    </row>
    <row r="272" customFormat="false" ht="15" hidden="false" customHeight="false" outlineLevel="0" collapsed="false">
      <c r="A272" s="0" t="n">
        <v>3015</v>
      </c>
      <c r="B272" s="31" t="n">
        <v>77948</v>
      </c>
      <c r="C272" s="16" t="n">
        <v>12240</v>
      </c>
      <c r="D272" s="0" t="n">
        <v>5</v>
      </c>
      <c r="E272" s="16" t="n">
        <f aca="false">SUMIFS(VIC_Postcode_Qtr!$D:$D,VIC_Postcode_Qtr!$A:$A,A272,VIC_Postcode_Qtr!$B:$B,Inputs!$B$24)</f>
        <v>13250</v>
      </c>
      <c r="F272" s="16" t="n">
        <f aca="false">SUMIFS(VIC_Postcode_Qtr!$E:$E,VIC_Postcode_Qtr!$A:$A,A272,VIC_Postcode_Qtr!$B:$B,Inputs!$B$24)</f>
        <v>469</v>
      </c>
      <c r="G272" s="21" t="n">
        <f aca="false">IF(E272&gt;0,F272/E272*1000,"")</f>
        <v>35.3962264150943</v>
      </c>
      <c r="H272" s="16" t="n">
        <f aca="false">SUMIFS(VIC_Postcode_Qtr!$G:$G,VIC_Postcode_Qtr!$A:$A,A272,VIC_Postcode_Qtr!$B:$B,Inputs!$B$24)</f>
        <v>932</v>
      </c>
      <c r="I272" s="16" t="n">
        <f aca="false">SUMIFS(VIC_Postcode_Qtr!$H:$H,VIC_Postcode_Qtr!$A:$A,A272,VIC_Postcode_Qtr!$B:$B,Inputs!$B$24)</f>
        <v>198</v>
      </c>
      <c r="J272" s="22" t="n">
        <f aca="false">IF(H272&gt;0,I272/H272,"")</f>
        <v>0.21244635193133</v>
      </c>
      <c r="K272" s="16" t="n">
        <f aca="false">SUMIFS(VIC_Postcode_Qtr!$E:$E,VIC_Postcode_Qtr!$A:$A,A272,VIC_Postcode_Qtr!$B:$B,Inputs!$B$25)</f>
        <v>279</v>
      </c>
      <c r="L272" s="16" t="n">
        <f aca="false">SUMIFS(VIC_Postcode_Qtr!$D:$D,VIC_Postcode_Qtr!$A:$A,A272,VIC_Postcode_Qtr!$B:$B,Inputs!$B$25)</f>
        <v>13363</v>
      </c>
      <c r="M272" s="21" t="n">
        <f aca="false">IF(L272&gt;0,(F272-K272)/L272*1000,"")</f>
        <v>14.218364139789</v>
      </c>
      <c r="N272" s="8" t="n">
        <f aca="false">IF(AND(H272&gt;=Inputs!$B$13,C272&gt;=500),1,0)</f>
        <v>1</v>
      </c>
      <c r="O272" s="8" t="s">
        <v>836</v>
      </c>
      <c r="P272" s="16" t="n">
        <f aca="false">F272-SUMIFS(VIC_Postcode_Qtr!$E:$E,VIC_Postcode_Qtr!$A:$A,A272,VIC_Postcode_Qtr!$B:$B,EDATE(Inputs!$B$24,-3))</f>
        <v>68</v>
      </c>
      <c r="Q272" s="21" t="n">
        <f aca="false">IF(E272&gt;0,P272/E272*1000,"")</f>
        <v>5.13207547169811</v>
      </c>
      <c r="R272" s="16" t="n">
        <f aca="false">SUMIFS(VIC_Postcode_Qtr!$E:$E,VIC_Postcode_Qtr!$A:$A,A272,VIC_Postcode_Qtr!$B:$B,EDATE(Inputs!$B$24,-12))-SUMIFS(VIC_Postcode_Qtr!$E:$E,VIC_Postcode_Qtr!$A:$A,A272,VIC_Postcode_Qtr!$B:$B,EDATE(Inputs!$B$24,-15))</f>
        <v>26</v>
      </c>
      <c r="S272" s="21" t="n">
        <f aca="false">IF(L272&gt;0,R272/L272*1000,"")</f>
        <v>1.94567088228691</v>
      </c>
    </row>
    <row r="273" customFormat="false" ht="15" hidden="false" customHeight="false" outlineLevel="0" collapsed="false">
      <c r="A273" s="0" t="n">
        <v>3013</v>
      </c>
      <c r="B273" s="31" t="n">
        <v>78335</v>
      </c>
      <c r="C273" s="16" t="n">
        <v>10356</v>
      </c>
      <c r="D273" s="0" t="n">
        <v>5</v>
      </c>
      <c r="E273" s="16" t="n">
        <f aca="false">SUMIFS(VIC_Postcode_Qtr!$D:$D,VIC_Postcode_Qtr!$A:$A,A273,VIC_Postcode_Qtr!$B:$B,Inputs!$B$24)</f>
        <v>10605</v>
      </c>
      <c r="F273" s="16" t="n">
        <f aca="false">SUMIFS(VIC_Postcode_Qtr!$E:$E,VIC_Postcode_Qtr!$A:$A,A273,VIC_Postcode_Qtr!$B:$B,Inputs!$B$24)</f>
        <v>421</v>
      </c>
      <c r="G273" s="21" t="n">
        <f aca="false">IF(E273&gt;0,F273/E273*1000,"")</f>
        <v>39.6982555398397</v>
      </c>
      <c r="H273" s="16" t="n">
        <f aca="false">SUMIFS(VIC_Postcode_Qtr!$G:$G,VIC_Postcode_Qtr!$A:$A,A273,VIC_Postcode_Qtr!$B:$B,Inputs!$B$24)</f>
        <v>715</v>
      </c>
      <c r="I273" s="16" t="n">
        <f aca="false">SUMIFS(VIC_Postcode_Qtr!$H:$H,VIC_Postcode_Qtr!$A:$A,A273,VIC_Postcode_Qtr!$B:$B,Inputs!$B$24)</f>
        <v>181</v>
      </c>
      <c r="J273" s="22" t="n">
        <f aca="false">IF(H273&gt;0,I273/H273,"")</f>
        <v>0.253146853146853</v>
      </c>
      <c r="K273" s="16" t="n">
        <f aca="false">SUMIFS(VIC_Postcode_Qtr!$E:$E,VIC_Postcode_Qtr!$A:$A,A273,VIC_Postcode_Qtr!$B:$B,Inputs!$B$25)</f>
        <v>264</v>
      </c>
      <c r="L273" s="16" t="n">
        <f aca="false">SUMIFS(VIC_Postcode_Qtr!$D:$D,VIC_Postcode_Qtr!$A:$A,A273,VIC_Postcode_Qtr!$B:$B,Inputs!$B$25)</f>
        <v>10402</v>
      </c>
      <c r="M273" s="21" t="n">
        <f aca="false">IF(L273&gt;0,(F273-K273)/L273*1000,"")</f>
        <v>15.0932512978273</v>
      </c>
      <c r="N273" s="8" t="n">
        <f aca="false">IF(AND(H273&gt;=Inputs!$B$13,C273&gt;=500),1,0)</f>
        <v>1</v>
      </c>
      <c r="O273" s="8" t="s">
        <v>837</v>
      </c>
      <c r="P273" s="16" t="n">
        <f aca="false">F273-SUMIFS(VIC_Postcode_Qtr!$E:$E,VIC_Postcode_Qtr!$A:$A,A273,VIC_Postcode_Qtr!$B:$B,EDATE(Inputs!$B$24,-3))</f>
        <v>52</v>
      </c>
      <c r="Q273" s="21" t="n">
        <f aca="false">IF(E273&gt;0,P273/E273*1000,"")</f>
        <v>4.9033474776049</v>
      </c>
      <c r="R273" s="16" t="n">
        <f aca="false">SUMIFS(VIC_Postcode_Qtr!$E:$E,VIC_Postcode_Qtr!$A:$A,A273,VIC_Postcode_Qtr!$B:$B,EDATE(Inputs!$B$24,-12))-SUMIFS(VIC_Postcode_Qtr!$E:$E,VIC_Postcode_Qtr!$A:$A,A273,VIC_Postcode_Qtr!$B:$B,EDATE(Inputs!$B$24,-15))</f>
        <v>33</v>
      </c>
      <c r="S273" s="21" t="n">
        <f aca="false">IF(L273&gt;0,R273/L273*1000,"")</f>
        <v>3.17246683330129</v>
      </c>
    </row>
    <row r="274" customFormat="false" ht="15" hidden="false" customHeight="false" outlineLevel="0" collapsed="false">
      <c r="A274" s="0" t="n">
        <v>3121</v>
      </c>
      <c r="B274" s="31" t="n">
        <v>78482</v>
      </c>
      <c r="C274" s="16" t="n">
        <v>23309</v>
      </c>
      <c r="D274" s="0" t="n">
        <v>5</v>
      </c>
      <c r="E274" s="16" t="n">
        <f aca="false">SUMIFS(VIC_Postcode_Qtr!$D:$D,VIC_Postcode_Qtr!$A:$A,A274,VIC_Postcode_Qtr!$B:$B,Inputs!$B$24)</f>
        <v>24537</v>
      </c>
      <c r="F274" s="16" t="n">
        <f aca="false">SUMIFS(VIC_Postcode_Qtr!$E:$E,VIC_Postcode_Qtr!$A:$A,A274,VIC_Postcode_Qtr!$B:$B,Inputs!$B$24)</f>
        <v>974</v>
      </c>
      <c r="G274" s="21" t="n">
        <f aca="false">IF(E274&gt;0,F274/E274*1000,"")</f>
        <v>39.6951542568366</v>
      </c>
      <c r="H274" s="16" t="n">
        <f aca="false">SUMIFS(VIC_Postcode_Qtr!$G:$G,VIC_Postcode_Qtr!$A:$A,A274,VIC_Postcode_Qtr!$B:$B,Inputs!$B$24)</f>
        <v>5297</v>
      </c>
      <c r="I274" s="16" t="n">
        <f aca="false">SUMIFS(VIC_Postcode_Qtr!$H:$H,VIC_Postcode_Qtr!$A:$A,A274,VIC_Postcode_Qtr!$B:$B,Inputs!$B$24)</f>
        <v>411</v>
      </c>
      <c r="J274" s="22" t="n">
        <f aca="false">IF(H274&gt;0,I274/H274,"")</f>
        <v>0.0775910892958278</v>
      </c>
      <c r="K274" s="16" t="n">
        <f aca="false">SUMIFS(VIC_Postcode_Qtr!$E:$E,VIC_Postcode_Qtr!$A:$A,A274,VIC_Postcode_Qtr!$B:$B,Inputs!$B$25)</f>
        <v>1054</v>
      </c>
      <c r="L274" s="16" t="n">
        <f aca="false">SUMIFS(VIC_Postcode_Qtr!$D:$D,VIC_Postcode_Qtr!$A:$A,A274,VIC_Postcode_Qtr!$B:$B,Inputs!$B$25)</f>
        <v>25925</v>
      </c>
      <c r="M274" s="21" t="n">
        <f aca="false">IF(L274&gt;0,(F274-K274)/L274*1000,"")</f>
        <v>-3.08582449373192</v>
      </c>
      <c r="N274" s="8" t="n">
        <f aca="false">IF(AND(H274&gt;=Inputs!$B$13,C274&gt;=500),1,0)</f>
        <v>1</v>
      </c>
      <c r="O274" s="8" t="s">
        <v>838</v>
      </c>
      <c r="P274" s="16" t="n">
        <f aca="false">F274-SUMIFS(VIC_Postcode_Qtr!$E:$E,VIC_Postcode_Qtr!$A:$A,A274,VIC_Postcode_Qtr!$B:$B,EDATE(Inputs!$B$24,-3))</f>
        <v>22</v>
      </c>
      <c r="Q274" s="21" t="n">
        <f aca="false">IF(E274&gt;0,P274/E274*1000,"")</f>
        <v>0.896605126951135</v>
      </c>
      <c r="R274" s="16" t="n">
        <f aca="false">SUMIFS(VIC_Postcode_Qtr!$E:$E,VIC_Postcode_Qtr!$A:$A,A274,VIC_Postcode_Qtr!$B:$B,EDATE(Inputs!$B$24,-12))-SUMIFS(VIC_Postcode_Qtr!$E:$E,VIC_Postcode_Qtr!$A:$A,A274,VIC_Postcode_Qtr!$B:$B,EDATE(Inputs!$B$24,-15))</f>
        <v>147</v>
      </c>
      <c r="S274" s="21" t="n">
        <f aca="false">IF(L274&gt;0,R274/L274*1000,"")</f>
        <v>5.6702025072324</v>
      </c>
    </row>
    <row r="275" customFormat="false" ht="15" hidden="false" customHeight="false" outlineLevel="0" collapsed="false">
      <c r="A275" s="0" t="n">
        <v>3002</v>
      </c>
      <c r="B275" s="31" t="n">
        <v>79301</v>
      </c>
      <c r="C275" s="16" t="n">
        <v>3900</v>
      </c>
      <c r="D275" s="0" t="n">
        <v>5</v>
      </c>
      <c r="E275" s="16" t="n">
        <f aca="false">SUMIFS(VIC_Postcode_Qtr!$D:$D,VIC_Postcode_Qtr!$A:$A,A275,VIC_Postcode_Qtr!$B:$B,Inputs!$B$24)</f>
        <v>4586</v>
      </c>
      <c r="F275" s="16" t="n">
        <f aca="false">SUMIFS(VIC_Postcode_Qtr!$E:$E,VIC_Postcode_Qtr!$A:$A,A275,VIC_Postcode_Qtr!$B:$B,Inputs!$B$24)</f>
        <v>261</v>
      </c>
      <c r="G275" s="21" t="n">
        <f aca="false">IF(E275&gt;0,F275/E275*1000,"")</f>
        <v>56.9123419101614</v>
      </c>
      <c r="H275" s="16" t="n">
        <f aca="false">SUMIFS(VIC_Postcode_Qtr!$G:$G,VIC_Postcode_Qtr!$A:$A,A275,VIC_Postcode_Qtr!$B:$B,Inputs!$B$24)</f>
        <v>587</v>
      </c>
      <c r="I275" s="16" t="n">
        <f aca="false">SUMIFS(VIC_Postcode_Qtr!$H:$H,VIC_Postcode_Qtr!$A:$A,A275,VIC_Postcode_Qtr!$B:$B,Inputs!$B$24)</f>
        <v>102</v>
      </c>
      <c r="J275" s="22" t="n">
        <f aca="false">IF(H275&gt;0,I275/H275,"")</f>
        <v>0.173764906303237</v>
      </c>
      <c r="K275" s="16" t="n">
        <f aca="false">SUMIFS(VIC_Postcode_Qtr!$E:$E,VIC_Postcode_Qtr!$A:$A,A275,VIC_Postcode_Qtr!$B:$B,Inputs!$B$25)</f>
        <v>186</v>
      </c>
      <c r="L275" s="16" t="n">
        <f aca="false">SUMIFS(VIC_Postcode_Qtr!$D:$D,VIC_Postcode_Qtr!$A:$A,A275,VIC_Postcode_Qtr!$B:$B,Inputs!$B$25)</f>
        <v>4602</v>
      </c>
      <c r="M275" s="21" t="n">
        <f aca="false">IF(L275&gt;0,(F275-K275)/L275*1000,"")</f>
        <v>16.2972620599739</v>
      </c>
      <c r="N275" s="8" t="n">
        <f aca="false">IF(AND(H275&gt;=Inputs!$B$13,C275&gt;=500),1,0)</f>
        <v>1</v>
      </c>
      <c r="O275" s="8" t="s">
        <v>839</v>
      </c>
      <c r="P275" s="16" t="n">
        <f aca="false">F275-SUMIFS(VIC_Postcode_Qtr!$E:$E,VIC_Postcode_Qtr!$A:$A,A275,VIC_Postcode_Qtr!$B:$B,EDATE(Inputs!$B$24,-3))</f>
        <v>20</v>
      </c>
      <c r="Q275" s="21" t="n">
        <f aca="false">IF(E275&gt;0,P275/E275*1000,"")</f>
        <v>4.36109899694723</v>
      </c>
      <c r="R275" s="16" t="n">
        <f aca="false">SUMIFS(VIC_Postcode_Qtr!$E:$E,VIC_Postcode_Qtr!$A:$A,A275,VIC_Postcode_Qtr!$B:$B,EDATE(Inputs!$B$24,-12))-SUMIFS(VIC_Postcode_Qtr!$E:$E,VIC_Postcode_Qtr!$A:$A,A275,VIC_Postcode_Qtr!$B:$B,EDATE(Inputs!$B$24,-15))</f>
        <v>18</v>
      </c>
      <c r="S275" s="21" t="n">
        <f aca="false">IF(L275&gt;0,R275/L275*1000,"")</f>
        <v>3.91134289439374</v>
      </c>
    </row>
    <row r="276" customFormat="false" ht="15" hidden="false" customHeight="false" outlineLevel="0" collapsed="false">
      <c r="A276" s="0" t="n">
        <v>3144</v>
      </c>
      <c r="B276" s="31" t="n">
        <v>79322</v>
      </c>
      <c r="C276" s="16" t="n">
        <v>8079</v>
      </c>
      <c r="D276" s="0" t="n">
        <v>5</v>
      </c>
      <c r="E276" s="16" t="n">
        <f aca="false">SUMIFS(VIC_Postcode_Qtr!$D:$D,VIC_Postcode_Qtr!$A:$A,A276,VIC_Postcode_Qtr!$B:$B,Inputs!$B$24)</f>
        <v>8892</v>
      </c>
      <c r="F276" s="16" t="n">
        <f aca="false">SUMIFS(VIC_Postcode_Qtr!$E:$E,VIC_Postcode_Qtr!$A:$A,A276,VIC_Postcode_Qtr!$B:$B,Inputs!$B$24)</f>
        <v>429</v>
      </c>
      <c r="G276" s="21" t="n">
        <f aca="false">IF(E276&gt;0,F276/E276*1000,"")</f>
        <v>48.2456140350877</v>
      </c>
      <c r="H276" s="16" t="n">
        <f aca="false">SUMIFS(VIC_Postcode_Qtr!$G:$G,VIC_Postcode_Qtr!$A:$A,A276,VIC_Postcode_Qtr!$B:$B,Inputs!$B$24)</f>
        <v>821</v>
      </c>
      <c r="I276" s="16" t="n">
        <f aca="false">SUMIFS(VIC_Postcode_Qtr!$H:$H,VIC_Postcode_Qtr!$A:$A,A276,VIC_Postcode_Qtr!$B:$B,Inputs!$B$24)</f>
        <v>143</v>
      </c>
      <c r="J276" s="22" t="n">
        <f aca="false">IF(H276&gt;0,I276/H276,"")</f>
        <v>0.174177831912302</v>
      </c>
      <c r="K276" s="16" t="n">
        <f aca="false">SUMIFS(VIC_Postcode_Qtr!$E:$E,VIC_Postcode_Qtr!$A:$A,A276,VIC_Postcode_Qtr!$B:$B,Inputs!$B$25)</f>
        <v>316</v>
      </c>
      <c r="L276" s="16" t="n">
        <f aca="false">SUMIFS(VIC_Postcode_Qtr!$D:$D,VIC_Postcode_Qtr!$A:$A,A276,VIC_Postcode_Qtr!$B:$B,Inputs!$B$25)</f>
        <v>8795</v>
      </c>
      <c r="M276" s="21" t="n">
        <f aca="false">IF(L276&gt;0,(F276-K276)/L276*1000,"")</f>
        <v>12.8482092097783</v>
      </c>
      <c r="N276" s="8" t="n">
        <f aca="false">IF(AND(H276&gt;=Inputs!$B$13,C276&gt;=500),1,0)</f>
        <v>1</v>
      </c>
      <c r="O276" s="8" t="s">
        <v>840</v>
      </c>
      <c r="P276" s="16" t="n">
        <f aca="false">F276-SUMIFS(VIC_Postcode_Qtr!$E:$E,VIC_Postcode_Qtr!$A:$A,A276,VIC_Postcode_Qtr!$B:$B,EDATE(Inputs!$B$24,-3))</f>
        <v>42</v>
      </c>
      <c r="Q276" s="21" t="n">
        <f aca="false">IF(E276&gt;0,P276/E276*1000,"")</f>
        <v>4.72334682860999</v>
      </c>
      <c r="R276" s="16" t="n">
        <f aca="false">SUMIFS(VIC_Postcode_Qtr!$E:$E,VIC_Postcode_Qtr!$A:$A,A276,VIC_Postcode_Qtr!$B:$B,EDATE(Inputs!$B$24,-12))-SUMIFS(VIC_Postcode_Qtr!$E:$E,VIC_Postcode_Qtr!$A:$A,A276,VIC_Postcode_Qtr!$B:$B,EDATE(Inputs!$B$24,-15))</f>
        <v>22</v>
      </c>
      <c r="S276" s="21" t="n">
        <f aca="false">IF(L276&gt;0,R276/L276*1000,"")</f>
        <v>2.50142126208073</v>
      </c>
    </row>
    <row r="277" customFormat="false" ht="15" hidden="false" customHeight="false" outlineLevel="0" collapsed="false">
      <c r="A277" s="0" t="n">
        <v>3207</v>
      </c>
      <c r="B277" s="31" t="n">
        <v>79599</v>
      </c>
      <c r="C277" s="16" t="n">
        <v>12160</v>
      </c>
      <c r="D277" s="0" t="n">
        <v>5</v>
      </c>
      <c r="E277" s="16" t="n">
        <f aca="false">SUMIFS(VIC_Postcode_Qtr!$D:$D,VIC_Postcode_Qtr!$A:$A,A277,VIC_Postcode_Qtr!$B:$B,Inputs!$B$24)</f>
        <v>23514</v>
      </c>
      <c r="F277" s="16" t="n">
        <f aca="false">SUMIFS(VIC_Postcode_Qtr!$E:$E,VIC_Postcode_Qtr!$A:$A,A277,VIC_Postcode_Qtr!$B:$B,Inputs!$B$24)</f>
        <v>932</v>
      </c>
      <c r="G277" s="21" t="n">
        <f aca="false">IF(E277&gt;0,F277/E277*1000,"")</f>
        <v>39.6359615548184</v>
      </c>
      <c r="H277" s="16" t="n">
        <f aca="false">SUMIFS(VIC_Postcode_Qtr!$G:$G,VIC_Postcode_Qtr!$A:$A,A277,VIC_Postcode_Qtr!$B:$B,Inputs!$B$24)</f>
        <v>4825</v>
      </c>
      <c r="I277" s="16" t="n">
        <f aca="false">SUMIFS(VIC_Postcode_Qtr!$H:$H,VIC_Postcode_Qtr!$A:$A,A277,VIC_Postcode_Qtr!$B:$B,Inputs!$B$24)</f>
        <v>433</v>
      </c>
      <c r="J277" s="22" t="n">
        <f aca="false">IF(H277&gt;0,I277/H277,"")</f>
        <v>0.0897409326424871</v>
      </c>
      <c r="K277" s="16" t="n">
        <f aca="false">SUMIFS(VIC_Postcode_Qtr!$E:$E,VIC_Postcode_Qtr!$A:$A,A277,VIC_Postcode_Qtr!$B:$B,Inputs!$B$25)</f>
        <v>748</v>
      </c>
      <c r="L277" s="16" t="n">
        <f aca="false">SUMIFS(VIC_Postcode_Qtr!$D:$D,VIC_Postcode_Qtr!$A:$A,A277,VIC_Postcode_Qtr!$B:$B,Inputs!$B$25)</f>
        <v>22738</v>
      </c>
      <c r="M277" s="21" t="n">
        <f aca="false">IF(L277&gt;0,(F277-K277)/L277*1000,"")</f>
        <v>8.09218049080834</v>
      </c>
      <c r="N277" s="8" t="n">
        <f aca="false">IF(AND(H277&gt;=Inputs!$B$13,C277&gt;=500),1,0)</f>
        <v>1</v>
      </c>
      <c r="O277" s="8" t="s">
        <v>841</v>
      </c>
      <c r="P277" s="16" t="n">
        <f aca="false">F277-SUMIFS(VIC_Postcode_Qtr!$E:$E,VIC_Postcode_Qtr!$A:$A,A277,VIC_Postcode_Qtr!$B:$B,EDATE(Inputs!$B$24,-3))</f>
        <v>1</v>
      </c>
      <c r="Q277" s="21" t="n">
        <f aca="false">IF(E277&gt;0,P277/E277*1000,"")</f>
        <v>0.0425278557455133</v>
      </c>
      <c r="R277" s="16" t="n">
        <f aca="false">SUMIFS(VIC_Postcode_Qtr!$E:$E,VIC_Postcode_Qtr!$A:$A,A277,VIC_Postcode_Qtr!$B:$B,EDATE(Inputs!$B$24,-12))-SUMIFS(VIC_Postcode_Qtr!$E:$E,VIC_Postcode_Qtr!$A:$A,A277,VIC_Postcode_Qtr!$B:$B,EDATE(Inputs!$B$24,-15))</f>
        <v>58</v>
      </c>
      <c r="S277" s="21" t="n">
        <f aca="false">IF(L277&gt;0,R277/L277*1000,"")</f>
        <v>2.55079602427654</v>
      </c>
    </row>
    <row r="278" customFormat="false" ht="15" hidden="false" customHeight="false" outlineLevel="0" collapsed="false">
      <c r="A278" s="0" t="n">
        <v>3143</v>
      </c>
      <c r="B278" s="31" t="n">
        <v>81445</v>
      </c>
      <c r="C278" s="16" t="n">
        <v>7113</v>
      </c>
      <c r="D278" s="0" t="n">
        <v>5</v>
      </c>
      <c r="E278" s="16" t="n">
        <f aca="false">SUMIFS(VIC_Postcode_Qtr!$D:$D,VIC_Postcode_Qtr!$A:$A,A278,VIC_Postcode_Qtr!$B:$B,Inputs!$B$24)</f>
        <v>6305</v>
      </c>
      <c r="F278" s="16" t="n">
        <f aca="false">SUMIFS(VIC_Postcode_Qtr!$E:$E,VIC_Postcode_Qtr!$A:$A,A278,VIC_Postcode_Qtr!$B:$B,Inputs!$B$24)</f>
        <v>269</v>
      </c>
      <c r="G278" s="21" t="n">
        <f aca="false">IF(E278&gt;0,F278/E278*1000,"")</f>
        <v>42.6645519429025</v>
      </c>
      <c r="H278" s="16" t="n">
        <f aca="false">SUMIFS(VIC_Postcode_Qtr!$G:$G,VIC_Postcode_Qtr!$A:$A,A278,VIC_Postcode_Qtr!$B:$B,Inputs!$B$24)</f>
        <v>509</v>
      </c>
      <c r="I278" s="16" t="n">
        <f aca="false">SUMIFS(VIC_Postcode_Qtr!$H:$H,VIC_Postcode_Qtr!$A:$A,A278,VIC_Postcode_Qtr!$B:$B,Inputs!$B$24)</f>
        <v>101</v>
      </c>
      <c r="J278" s="22" t="n">
        <f aca="false">IF(H278&gt;0,I278/H278,"")</f>
        <v>0.198428290766208</v>
      </c>
      <c r="K278" s="16" t="n">
        <f aca="false">SUMIFS(VIC_Postcode_Qtr!$E:$E,VIC_Postcode_Qtr!$A:$A,A278,VIC_Postcode_Qtr!$B:$B,Inputs!$B$25)</f>
        <v>189</v>
      </c>
      <c r="L278" s="16" t="n">
        <f aca="false">SUMIFS(VIC_Postcode_Qtr!$D:$D,VIC_Postcode_Qtr!$A:$A,A278,VIC_Postcode_Qtr!$B:$B,Inputs!$B$25)</f>
        <v>6207</v>
      </c>
      <c r="M278" s="21" t="n">
        <f aca="false">IF(L278&gt;0,(F278-K278)/L278*1000,"")</f>
        <v>12.8886740776543</v>
      </c>
      <c r="N278" s="8" t="n">
        <f aca="false">IF(AND(H278&gt;=Inputs!$B$13,C278&gt;=500),1,0)</f>
        <v>1</v>
      </c>
      <c r="O278" s="8" t="s">
        <v>842</v>
      </c>
      <c r="P278" s="16" t="n">
        <f aca="false">F278-SUMIFS(VIC_Postcode_Qtr!$E:$E,VIC_Postcode_Qtr!$A:$A,A278,VIC_Postcode_Qtr!$B:$B,EDATE(Inputs!$B$24,-3))</f>
        <v>31</v>
      </c>
      <c r="Q278" s="21" t="n">
        <f aca="false">IF(E278&gt;0,P278/E278*1000,"")</f>
        <v>4.9167327517843</v>
      </c>
      <c r="R278" s="16" t="n">
        <f aca="false">SUMIFS(VIC_Postcode_Qtr!$E:$E,VIC_Postcode_Qtr!$A:$A,A278,VIC_Postcode_Qtr!$B:$B,EDATE(Inputs!$B$24,-12))-SUMIFS(VIC_Postcode_Qtr!$E:$E,VIC_Postcode_Qtr!$A:$A,A278,VIC_Postcode_Qtr!$B:$B,EDATE(Inputs!$B$24,-15))</f>
        <v>18</v>
      </c>
      <c r="S278" s="21" t="n">
        <f aca="false">IF(L278&gt;0,R278/L278*1000,"")</f>
        <v>2.89995166747221</v>
      </c>
    </row>
    <row r="279" customFormat="false" ht="15" hidden="false" customHeight="false" outlineLevel="0" collapsed="false">
      <c r="A279" s="0" t="n">
        <v>3206</v>
      </c>
      <c r="B279" s="31" t="n">
        <v>82515</v>
      </c>
      <c r="C279" s="16" t="n">
        <v>7149</v>
      </c>
      <c r="D279" s="0" t="n">
        <v>5</v>
      </c>
      <c r="E279" s="16" t="n">
        <f aca="false">SUMIFS(VIC_Postcode_Qtr!$D:$D,VIC_Postcode_Qtr!$A:$A,A279,VIC_Postcode_Qtr!$B:$B,Inputs!$B$24)</f>
        <v>6999</v>
      </c>
      <c r="F279" s="16" t="n">
        <f aca="false">SUMIFS(VIC_Postcode_Qtr!$E:$E,VIC_Postcode_Qtr!$A:$A,A279,VIC_Postcode_Qtr!$B:$B,Inputs!$B$24)</f>
        <v>299</v>
      </c>
      <c r="G279" s="21" t="n">
        <f aca="false">IF(E279&gt;0,F279/E279*1000,"")</f>
        <v>42.7203886269467</v>
      </c>
      <c r="H279" s="16" t="n">
        <f aca="false">SUMIFS(VIC_Postcode_Qtr!$G:$G,VIC_Postcode_Qtr!$A:$A,A279,VIC_Postcode_Qtr!$B:$B,Inputs!$B$24)</f>
        <v>594</v>
      </c>
      <c r="I279" s="16" t="n">
        <f aca="false">SUMIFS(VIC_Postcode_Qtr!$H:$H,VIC_Postcode_Qtr!$A:$A,A279,VIC_Postcode_Qtr!$B:$B,Inputs!$B$24)</f>
        <v>104</v>
      </c>
      <c r="J279" s="22" t="n">
        <f aca="false">IF(H279&gt;0,I279/H279,"")</f>
        <v>0.175084175084175</v>
      </c>
      <c r="K279" s="16" t="n">
        <f aca="false">SUMIFS(VIC_Postcode_Qtr!$E:$E,VIC_Postcode_Qtr!$A:$A,A279,VIC_Postcode_Qtr!$B:$B,Inputs!$B$25)</f>
        <v>211</v>
      </c>
      <c r="L279" s="16" t="n">
        <f aca="false">SUMIFS(VIC_Postcode_Qtr!$D:$D,VIC_Postcode_Qtr!$A:$A,A279,VIC_Postcode_Qtr!$B:$B,Inputs!$B$25)</f>
        <v>6935</v>
      </c>
      <c r="M279" s="21" t="n">
        <f aca="false">IF(L279&gt;0,(F279-K279)/L279*1000,"")</f>
        <v>12.6892573900505</v>
      </c>
      <c r="N279" s="8" t="n">
        <f aca="false">IF(AND(H279&gt;=Inputs!$B$13,C279&gt;=500),1,0)</f>
        <v>1</v>
      </c>
      <c r="O279" s="8" t="s">
        <v>843</v>
      </c>
      <c r="P279" s="16" t="n">
        <f aca="false">F279-SUMIFS(VIC_Postcode_Qtr!$E:$E,VIC_Postcode_Qtr!$A:$A,A279,VIC_Postcode_Qtr!$B:$B,EDATE(Inputs!$B$24,-3))</f>
        <v>28</v>
      </c>
      <c r="Q279" s="21" t="n">
        <f aca="false">IF(E279&gt;0,P279/E279*1000,"")</f>
        <v>4.00057151021575</v>
      </c>
      <c r="R279" s="16" t="n">
        <f aca="false">SUMIFS(VIC_Postcode_Qtr!$E:$E,VIC_Postcode_Qtr!$A:$A,A279,VIC_Postcode_Qtr!$B:$B,EDATE(Inputs!$B$24,-12))-SUMIFS(VIC_Postcode_Qtr!$E:$E,VIC_Postcode_Qtr!$A:$A,A279,VIC_Postcode_Qtr!$B:$B,EDATE(Inputs!$B$24,-15))</f>
        <v>10</v>
      </c>
      <c r="S279" s="21" t="n">
        <f aca="false">IF(L279&gt;0,R279/L279*1000,"")</f>
        <v>1.44196106705119</v>
      </c>
    </row>
    <row r="280" customFormat="false" ht="15" hidden="false" customHeight="false" outlineLevel="0" collapsed="false">
      <c r="A280" s="0" t="n">
        <v>3142</v>
      </c>
      <c r="B280" s="31" t="n">
        <v>82873</v>
      </c>
      <c r="C280" s="16" t="n">
        <v>9933</v>
      </c>
      <c r="D280" s="0" t="n">
        <v>5</v>
      </c>
      <c r="E280" s="16" t="n">
        <f aca="false">SUMIFS(VIC_Postcode_Qtr!$D:$D,VIC_Postcode_Qtr!$A:$A,A280,VIC_Postcode_Qtr!$B:$B,Inputs!$B$24)</f>
        <v>10203</v>
      </c>
      <c r="F280" s="16" t="n">
        <f aca="false">SUMIFS(VIC_Postcode_Qtr!$E:$E,VIC_Postcode_Qtr!$A:$A,A280,VIC_Postcode_Qtr!$B:$B,Inputs!$B$24)</f>
        <v>511</v>
      </c>
      <c r="G280" s="21" t="n">
        <f aca="false">IF(E280&gt;0,F280/E280*1000,"")</f>
        <v>50.0833088307361</v>
      </c>
      <c r="H280" s="16" t="n">
        <f aca="false">SUMIFS(VIC_Postcode_Qtr!$G:$G,VIC_Postcode_Qtr!$A:$A,A280,VIC_Postcode_Qtr!$B:$B,Inputs!$B$24)</f>
        <v>906</v>
      </c>
      <c r="I280" s="16" t="n">
        <f aca="false">SUMIFS(VIC_Postcode_Qtr!$H:$H,VIC_Postcode_Qtr!$A:$A,A280,VIC_Postcode_Qtr!$B:$B,Inputs!$B$24)</f>
        <v>170</v>
      </c>
      <c r="J280" s="22" t="n">
        <f aca="false">IF(H280&gt;0,I280/H280,"")</f>
        <v>0.187637969094923</v>
      </c>
      <c r="K280" s="16" t="n">
        <f aca="false">SUMIFS(VIC_Postcode_Qtr!$E:$E,VIC_Postcode_Qtr!$A:$A,A280,VIC_Postcode_Qtr!$B:$B,Inputs!$B$25)</f>
        <v>399</v>
      </c>
      <c r="L280" s="16" t="n">
        <f aca="false">SUMIFS(VIC_Postcode_Qtr!$D:$D,VIC_Postcode_Qtr!$A:$A,A280,VIC_Postcode_Qtr!$B:$B,Inputs!$B$25)</f>
        <v>10061</v>
      </c>
      <c r="M280" s="21" t="n">
        <f aca="false">IF(L280&gt;0,(F280-K280)/L280*1000,"")</f>
        <v>11.1320942252261</v>
      </c>
      <c r="N280" s="8" t="n">
        <f aca="false">IF(AND(H280&gt;=Inputs!$B$13,C280&gt;=500),1,0)</f>
        <v>1</v>
      </c>
      <c r="O280" s="8" t="s">
        <v>844</v>
      </c>
      <c r="P280" s="16" t="n">
        <f aca="false">F280-SUMIFS(VIC_Postcode_Qtr!$E:$E,VIC_Postcode_Qtr!$A:$A,A280,VIC_Postcode_Qtr!$B:$B,EDATE(Inputs!$B$24,-3))</f>
        <v>51</v>
      </c>
      <c r="Q280" s="21" t="n">
        <f aca="false">IF(E280&gt;0,P280/E280*1000,"")</f>
        <v>4.99852984416348</v>
      </c>
      <c r="R280" s="16" t="n">
        <f aca="false">SUMIFS(VIC_Postcode_Qtr!$E:$E,VIC_Postcode_Qtr!$A:$A,A280,VIC_Postcode_Qtr!$B:$B,EDATE(Inputs!$B$24,-12))-SUMIFS(VIC_Postcode_Qtr!$E:$E,VIC_Postcode_Qtr!$A:$A,A280,VIC_Postcode_Qtr!$B:$B,EDATE(Inputs!$B$24,-15))</f>
        <v>27</v>
      </c>
      <c r="S280" s="21" t="n">
        <f aca="false">IF(L280&gt;0,R280/L280*1000,"")</f>
        <v>2.68362985786701</v>
      </c>
    </row>
    <row r="281" customFormat="false" ht="15" hidden="false" customHeight="false" outlineLevel="0" collapsed="false">
      <c r="A281" s="0" t="n">
        <v>3549</v>
      </c>
      <c r="B281" s="31" t="n">
        <v>34803</v>
      </c>
      <c r="C281" s="16" t="n">
        <v>2875</v>
      </c>
      <c r="D281" s="0" t="n">
        <v>1</v>
      </c>
      <c r="E281" s="16" t="n">
        <f aca="false">SUMIFS(VIC_Postcode_Qtr!$D:$D,VIC_Postcode_Qtr!$A:$A,A281,VIC_Postcode_Qtr!$B:$B,Inputs!$B$24)</f>
        <v>5951</v>
      </c>
      <c r="F281" s="16" t="n">
        <f aca="false">SUMIFS(VIC_Postcode_Qtr!$E:$E,VIC_Postcode_Qtr!$A:$A,A281,VIC_Postcode_Qtr!$B:$B,Inputs!$B$24)</f>
        <v>3</v>
      </c>
      <c r="G281" s="21" t="n">
        <f aca="false">IF(E281&gt;0,F281/E281*1000,"")</f>
        <v>0.504116955133591</v>
      </c>
      <c r="H281" s="16" t="n">
        <f aca="false">SUMIFS(VIC_Postcode_Qtr!$G:$G,VIC_Postcode_Qtr!$A:$A,A281,VIC_Postcode_Qtr!$B:$B,Inputs!$B$24)</f>
        <v>170</v>
      </c>
      <c r="I281" s="16" t="n">
        <f aca="false">SUMIFS(VIC_Postcode_Qtr!$H:$H,VIC_Postcode_Qtr!$A:$A,A281,VIC_Postcode_Qtr!$B:$B,Inputs!$B$24)</f>
        <v>0</v>
      </c>
      <c r="J281" s="22" t="n">
        <f aca="false">IF(H281&gt;0,I281/H281,"")</f>
        <v>0</v>
      </c>
      <c r="K281" s="16" t="n">
        <f aca="false">SUMIFS(VIC_Postcode_Qtr!$E:$E,VIC_Postcode_Qtr!$A:$A,A281,VIC_Postcode_Qtr!$B:$B,Inputs!$B$25)</f>
        <v>3</v>
      </c>
      <c r="L281" s="16" t="n">
        <f aca="false">SUMIFS(VIC_Postcode_Qtr!$D:$D,VIC_Postcode_Qtr!$A:$A,A281,VIC_Postcode_Qtr!$B:$B,Inputs!$B$25)</f>
        <v>5955</v>
      </c>
      <c r="M281" s="21" t="n">
        <f aca="false">IF(L281&gt;0,(F281-K281)/L281*1000,"")</f>
        <v>0</v>
      </c>
      <c r="N281" s="8" t="n">
        <f aca="false">IF(AND(H281&gt;=Inputs!$B$13,C281&gt;=500),1,0)</f>
        <v>0</v>
      </c>
      <c r="O281" s="8" t="s">
        <v>845</v>
      </c>
      <c r="P281" s="16" t="n">
        <f aca="false">F281-SUMIFS(VIC_Postcode_Qtr!$E:$E,VIC_Postcode_Qtr!$A:$A,A281,VIC_Postcode_Qtr!$B:$B,EDATE(Inputs!$B$24,-3))</f>
        <v>0</v>
      </c>
      <c r="Q281" s="21" t="n">
        <f aca="false">IF(E281&gt;0,P281/E281*1000,"")</f>
        <v>0</v>
      </c>
      <c r="R281" s="16" t="n">
        <f aca="false">SUMIFS(VIC_Postcode_Qtr!$E:$E,VIC_Postcode_Qtr!$A:$A,A281,VIC_Postcode_Qtr!$B:$B,EDATE(Inputs!$B$24,-12))-SUMIFS(VIC_Postcode_Qtr!$E:$E,VIC_Postcode_Qtr!$A:$A,A281,VIC_Postcode_Qtr!$B:$B,EDATE(Inputs!$B$24,-15))</f>
        <v>0</v>
      </c>
      <c r="S281" s="21" t="n">
        <f aca="false">IF(L281&gt;0,R281/L281*1000,"")</f>
        <v>0</v>
      </c>
    </row>
    <row r="282" customFormat="false" ht="15" hidden="false" customHeight="false" outlineLevel="0" collapsed="false">
      <c r="A282" s="0" t="n">
        <v>3325</v>
      </c>
      <c r="B282" s="31" t="n">
        <v>35132</v>
      </c>
      <c r="C282" s="16" t="n">
        <v>283</v>
      </c>
      <c r="D282" s="0" t="n">
        <v>1</v>
      </c>
      <c r="E282" s="16" t="n">
        <f aca="false">SUMIFS(VIC_Postcode_Qtr!$D:$D,VIC_Postcode_Qtr!$A:$A,A282,VIC_Postcode_Qtr!$B:$B,Inputs!$B$24)</f>
        <v>941</v>
      </c>
      <c r="F282" s="16" t="n">
        <f aca="false">SUMIFS(VIC_Postcode_Qtr!$E:$E,VIC_Postcode_Qtr!$A:$A,A282,VIC_Postcode_Qtr!$B:$B,Inputs!$B$24)</f>
        <v>1</v>
      </c>
      <c r="G282" s="21" t="n">
        <f aca="false">IF(E282&gt;0,F282/E282*1000,"")</f>
        <v>1.06269925611052</v>
      </c>
      <c r="H282" s="16" t="n">
        <f aca="false">SUMIFS(VIC_Postcode_Qtr!$G:$G,VIC_Postcode_Qtr!$A:$A,A282,VIC_Postcode_Qtr!$B:$B,Inputs!$B$24)</f>
        <v>34</v>
      </c>
      <c r="I282" s="16" t="n">
        <f aca="false">SUMIFS(VIC_Postcode_Qtr!$H:$H,VIC_Postcode_Qtr!$A:$A,A282,VIC_Postcode_Qtr!$B:$B,Inputs!$B$24)</f>
        <v>0</v>
      </c>
      <c r="J282" s="22" t="n">
        <f aca="false">IF(H282&gt;0,I282/H282,"")</f>
        <v>0</v>
      </c>
      <c r="K282" s="16" t="n">
        <f aca="false">SUMIFS(VIC_Postcode_Qtr!$E:$E,VIC_Postcode_Qtr!$A:$A,A282,VIC_Postcode_Qtr!$B:$B,Inputs!$B$25)</f>
        <v>1</v>
      </c>
      <c r="L282" s="16" t="n">
        <f aca="false">SUMIFS(VIC_Postcode_Qtr!$D:$D,VIC_Postcode_Qtr!$A:$A,A282,VIC_Postcode_Qtr!$B:$B,Inputs!$B$25)</f>
        <v>943</v>
      </c>
      <c r="M282" s="21" t="n">
        <f aca="false">IF(L282&gt;0,(F282-K282)/L282*1000,"")</f>
        <v>0</v>
      </c>
      <c r="N282" s="8" t="n">
        <f aca="false">IF(AND(H282&gt;=Inputs!$B$13,C282&gt;=500),1,0)</f>
        <v>0</v>
      </c>
      <c r="O282" s="8" t="s">
        <v>846</v>
      </c>
      <c r="P282" s="16" t="n">
        <f aca="false">F282-SUMIFS(VIC_Postcode_Qtr!$E:$E,VIC_Postcode_Qtr!$A:$A,A282,VIC_Postcode_Qtr!$B:$B,EDATE(Inputs!$B$24,-3))</f>
        <v>0</v>
      </c>
      <c r="Q282" s="21" t="n">
        <f aca="false">IF(E282&gt;0,P282/E282*1000,"")</f>
        <v>0</v>
      </c>
      <c r="R282" s="16" t="n">
        <f aca="false">SUMIFS(VIC_Postcode_Qtr!$E:$E,VIC_Postcode_Qtr!$A:$A,A282,VIC_Postcode_Qtr!$B:$B,EDATE(Inputs!$B$24,-12))-SUMIFS(VIC_Postcode_Qtr!$E:$E,VIC_Postcode_Qtr!$A:$A,A282,VIC_Postcode_Qtr!$B:$B,EDATE(Inputs!$B$24,-15))</f>
        <v>1</v>
      </c>
      <c r="S282" s="21" t="n">
        <f aca="false">IF(L282&gt;0,R282/L282*1000,"")</f>
        <v>1.06044538706257</v>
      </c>
    </row>
    <row r="283" customFormat="false" ht="15" hidden="false" customHeight="false" outlineLevel="0" collapsed="false">
      <c r="A283" s="0" t="n">
        <v>3670</v>
      </c>
      <c r="B283" s="31" t="n">
        <v>38023</v>
      </c>
      <c r="C283" s="16" t="n">
        <v>358</v>
      </c>
      <c r="D283" s="0" t="n">
        <v>1</v>
      </c>
      <c r="E283" s="16" t="n">
        <f aca="false">SUMIFS(VIC_Postcode_Qtr!$D:$D,VIC_Postcode_Qtr!$A:$A,A283,VIC_Postcode_Qtr!$B:$B,Inputs!$B$24)</f>
        <v>876</v>
      </c>
      <c r="F283" s="16" t="n">
        <f aca="false">SUMIFS(VIC_Postcode_Qtr!$E:$E,VIC_Postcode_Qtr!$A:$A,A283,VIC_Postcode_Qtr!$B:$B,Inputs!$B$24)</f>
        <v>3</v>
      </c>
      <c r="G283" s="21" t="n">
        <f aca="false">IF(E283&gt;0,F283/E283*1000,"")</f>
        <v>3.42465753424658</v>
      </c>
      <c r="H283" s="16" t="n">
        <f aca="false">SUMIFS(VIC_Postcode_Qtr!$G:$G,VIC_Postcode_Qtr!$A:$A,A283,VIC_Postcode_Qtr!$B:$B,Inputs!$B$24)</f>
        <v>36</v>
      </c>
      <c r="I283" s="16" t="n">
        <f aca="false">SUMIFS(VIC_Postcode_Qtr!$H:$H,VIC_Postcode_Qtr!$A:$A,A283,VIC_Postcode_Qtr!$B:$B,Inputs!$B$24)</f>
        <v>0</v>
      </c>
      <c r="J283" s="22" t="n">
        <f aca="false">IF(H283&gt;0,I283/H283,"")</f>
        <v>0</v>
      </c>
      <c r="K283" s="16" t="n">
        <f aca="false">SUMIFS(VIC_Postcode_Qtr!$E:$E,VIC_Postcode_Qtr!$A:$A,A283,VIC_Postcode_Qtr!$B:$B,Inputs!$B$25)</f>
        <v>2</v>
      </c>
      <c r="L283" s="16" t="n">
        <f aca="false">SUMIFS(VIC_Postcode_Qtr!$D:$D,VIC_Postcode_Qtr!$A:$A,A283,VIC_Postcode_Qtr!$B:$B,Inputs!$B$25)</f>
        <v>862</v>
      </c>
      <c r="M283" s="21" t="n">
        <f aca="false">IF(L283&gt;0,(F283-K283)/L283*1000,"")</f>
        <v>1.16009280742459</v>
      </c>
      <c r="N283" s="8" t="n">
        <f aca="false">IF(AND(H283&gt;=Inputs!$B$13,C283&gt;=500),1,0)</f>
        <v>0</v>
      </c>
      <c r="O283" s="8" t="s">
        <v>847</v>
      </c>
      <c r="P283" s="16" t="n">
        <f aca="false">F283-SUMIFS(VIC_Postcode_Qtr!$E:$E,VIC_Postcode_Qtr!$A:$A,A283,VIC_Postcode_Qtr!$B:$B,EDATE(Inputs!$B$24,-3))</f>
        <v>1</v>
      </c>
      <c r="Q283" s="21" t="n">
        <f aca="false">IF(E283&gt;0,P283/E283*1000,"")</f>
        <v>1.14155251141553</v>
      </c>
      <c r="R283" s="16" t="n">
        <f aca="false">SUMIFS(VIC_Postcode_Qtr!$E:$E,VIC_Postcode_Qtr!$A:$A,A283,VIC_Postcode_Qtr!$B:$B,EDATE(Inputs!$B$24,-12))-SUMIFS(VIC_Postcode_Qtr!$E:$E,VIC_Postcode_Qtr!$A:$A,A283,VIC_Postcode_Qtr!$B:$B,EDATE(Inputs!$B$24,-15))</f>
        <v>0</v>
      </c>
      <c r="S283" s="21" t="n">
        <f aca="false">IF(L283&gt;0,R283/L283*1000,"")</f>
        <v>0</v>
      </c>
    </row>
    <row r="284" customFormat="false" ht="15" hidden="false" customHeight="false" outlineLevel="0" collapsed="false">
      <c r="A284" s="0" t="n">
        <v>3595</v>
      </c>
      <c r="B284" s="31" t="n">
        <v>39863</v>
      </c>
      <c r="C284" s="16" t="n">
        <v>375</v>
      </c>
      <c r="D284" s="0" t="n">
        <v>1</v>
      </c>
      <c r="E284" s="16" t="n">
        <f aca="false">SUMIFS(VIC_Postcode_Qtr!$D:$D,VIC_Postcode_Qtr!$A:$A,A284,VIC_Postcode_Qtr!$B:$B,Inputs!$B$24)</f>
        <v>755</v>
      </c>
      <c r="F284" s="16" t="n">
        <f aca="false">SUMIFS(VIC_Postcode_Qtr!$E:$E,VIC_Postcode_Qtr!$A:$A,A284,VIC_Postcode_Qtr!$B:$B,Inputs!$B$24)</f>
        <v>1</v>
      </c>
      <c r="G284" s="21" t="n">
        <f aca="false">IF(E284&gt;0,F284/E284*1000,"")</f>
        <v>1.32450331125828</v>
      </c>
      <c r="H284" s="16" t="n">
        <f aca="false">SUMIFS(VIC_Postcode_Qtr!$G:$G,VIC_Postcode_Qtr!$A:$A,A284,VIC_Postcode_Qtr!$B:$B,Inputs!$B$24)</f>
        <v>19</v>
      </c>
      <c r="I284" s="16" t="n">
        <f aca="false">SUMIFS(VIC_Postcode_Qtr!$H:$H,VIC_Postcode_Qtr!$A:$A,A284,VIC_Postcode_Qtr!$B:$B,Inputs!$B$24)</f>
        <v>0</v>
      </c>
      <c r="J284" s="22" t="n">
        <f aca="false">IF(H284&gt;0,I284/H284,"")</f>
        <v>0</v>
      </c>
      <c r="K284" s="16" t="n">
        <f aca="false">SUMIFS(VIC_Postcode_Qtr!$E:$E,VIC_Postcode_Qtr!$A:$A,A284,VIC_Postcode_Qtr!$B:$B,Inputs!$B$25)</f>
        <v>1</v>
      </c>
      <c r="L284" s="16" t="n">
        <f aca="false">SUMIFS(VIC_Postcode_Qtr!$D:$D,VIC_Postcode_Qtr!$A:$A,A284,VIC_Postcode_Qtr!$B:$B,Inputs!$B$25)</f>
        <v>738</v>
      </c>
      <c r="M284" s="21" t="n">
        <f aca="false">IF(L284&gt;0,(F284-K284)/L284*1000,"")</f>
        <v>0</v>
      </c>
      <c r="N284" s="8" t="n">
        <f aca="false">IF(AND(H284&gt;=Inputs!$B$13,C284&gt;=500),1,0)</f>
        <v>0</v>
      </c>
      <c r="O284" s="8" t="s">
        <v>848</v>
      </c>
      <c r="P284" s="16" t="n">
        <f aca="false">F284-SUMIFS(VIC_Postcode_Qtr!$E:$E,VIC_Postcode_Qtr!$A:$A,A284,VIC_Postcode_Qtr!$B:$B,EDATE(Inputs!$B$24,-3))</f>
        <v>0</v>
      </c>
      <c r="Q284" s="21" t="n">
        <f aca="false">IF(E284&gt;0,P284/E284*1000,"")</f>
        <v>0</v>
      </c>
      <c r="R284" s="16" t="n">
        <f aca="false">SUMIFS(VIC_Postcode_Qtr!$E:$E,VIC_Postcode_Qtr!$A:$A,A284,VIC_Postcode_Qtr!$B:$B,EDATE(Inputs!$B$24,-12))-SUMIFS(VIC_Postcode_Qtr!$E:$E,VIC_Postcode_Qtr!$A:$A,A284,VIC_Postcode_Qtr!$B:$B,EDATE(Inputs!$B$24,-15))</f>
        <v>0</v>
      </c>
      <c r="S284" s="21" t="n">
        <f aca="false">IF(L284&gt;0,R284/L284*1000,"")</f>
        <v>0</v>
      </c>
    </row>
    <row r="285" customFormat="false" ht="15" hidden="false" customHeight="false" outlineLevel="0" collapsed="false">
      <c r="A285" s="0" t="n">
        <v>3312</v>
      </c>
      <c r="B285" s="31" t="n">
        <v>40096</v>
      </c>
      <c r="C285" s="16" t="n">
        <v>594</v>
      </c>
      <c r="D285" s="0" t="n">
        <v>1</v>
      </c>
      <c r="E285" s="16" t="n">
        <f aca="false">SUMIFS(VIC_Postcode_Qtr!$D:$D,VIC_Postcode_Qtr!$A:$A,A285,VIC_Postcode_Qtr!$B:$B,Inputs!$B$24)</f>
        <v>1554</v>
      </c>
      <c r="F285" s="16" t="n">
        <f aca="false">SUMIFS(VIC_Postcode_Qtr!$E:$E,VIC_Postcode_Qtr!$A:$A,A285,VIC_Postcode_Qtr!$B:$B,Inputs!$B$24)</f>
        <v>3</v>
      </c>
      <c r="G285" s="21" t="n">
        <f aca="false">IF(E285&gt;0,F285/E285*1000,"")</f>
        <v>1.93050193050193</v>
      </c>
      <c r="H285" s="16" t="n">
        <f aca="false">SUMIFS(VIC_Postcode_Qtr!$G:$G,VIC_Postcode_Qtr!$A:$A,A285,VIC_Postcode_Qtr!$B:$B,Inputs!$B$24)</f>
        <v>40</v>
      </c>
      <c r="I285" s="16" t="n">
        <f aca="false">SUMIFS(VIC_Postcode_Qtr!$H:$H,VIC_Postcode_Qtr!$A:$A,A285,VIC_Postcode_Qtr!$B:$B,Inputs!$B$24)</f>
        <v>1</v>
      </c>
      <c r="J285" s="22" t="n">
        <f aca="false">IF(H285&gt;0,I285/H285,"")</f>
        <v>0.025</v>
      </c>
      <c r="K285" s="16" t="n">
        <f aca="false">SUMIFS(VIC_Postcode_Qtr!$E:$E,VIC_Postcode_Qtr!$A:$A,A285,VIC_Postcode_Qtr!$B:$B,Inputs!$B$25)</f>
        <v>2</v>
      </c>
      <c r="L285" s="16" t="n">
        <f aca="false">SUMIFS(VIC_Postcode_Qtr!$D:$D,VIC_Postcode_Qtr!$A:$A,A285,VIC_Postcode_Qtr!$B:$B,Inputs!$B$25)</f>
        <v>1570</v>
      </c>
      <c r="M285" s="21" t="n">
        <f aca="false">IF(L285&gt;0,(F285-K285)/L285*1000,"")</f>
        <v>0.636942675159236</v>
      </c>
      <c r="N285" s="8" t="n">
        <f aca="false">IF(AND(H285&gt;=Inputs!$B$13,C285&gt;=500),1,0)</f>
        <v>0</v>
      </c>
      <c r="O285" s="8" t="s">
        <v>849</v>
      </c>
      <c r="P285" s="16" t="n">
        <f aca="false">F285-SUMIFS(VIC_Postcode_Qtr!$E:$E,VIC_Postcode_Qtr!$A:$A,A285,VIC_Postcode_Qtr!$B:$B,EDATE(Inputs!$B$24,-3))</f>
        <v>1</v>
      </c>
      <c r="Q285" s="21" t="n">
        <f aca="false">IF(E285&gt;0,P285/E285*1000,"")</f>
        <v>0.643500643500644</v>
      </c>
      <c r="R285" s="16" t="n">
        <f aca="false">SUMIFS(VIC_Postcode_Qtr!$E:$E,VIC_Postcode_Qtr!$A:$A,A285,VIC_Postcode_Qtr!$B:$B,EDATE(Inputs!$B$24,-12))-SUMIFS(VIC_Postcode_Qtr!$E:$E,VIC_Postcode_Qtr!$A:$A,A285,VIC_Postcode_Qtr!$B:$B,EDATE(Inputs!$B$24,-15))</f>
        <v>0</v>
      </c>
      <c r="S285" s="21" t="n">
        <f aca="false">IF(L285&gt;0,R285/L285*1000,"")</f>
        <v>0</v>
      </c>
    </row>
    <row r="286" customFormat="false" ht="15" hidden="false" customHeight="false" outlineLevel="0" collapsed="false">
      <c r="A286" s="0" t="n">
        <v>3886</v>
      </c>
      <c r="B286" s="31" t="n">
        <v>40350</v>
      </c>
      <c r="C286" s="16" t="n">
        <v>227</v>
      </c>
      <c r="D286" s="0" t="n">
        <v>1</v>
      </c>
      <c r="E286" s="16" t="n">
        <f aca="false">SUMIFS(VIC_Postcode_Qtr!$D:$D,VIC_Postcode_Qtr!$A:$A,A286,VIC_Postcode_Qtr!$B:$B,Inputs!$B$24)</f>
        <v>568</v>
      </c>
      <c r="F286" s="16" t="n">
        <f aca="false">SUMIFS(VIC_Postcode_Qtr!$E:$E,VIC_Postcode_Qtr!$A:$A,A286,VIC_Postcode_Qtr!$B:$B,Inputs!$B$24)</f>
        <v>1</v>
      </c>
      <c r="G286" s="21" t="n">
        <f aca="false">IF(E286&gt;0,F286/E286*1000,"")</f>
        <v>1.76056338028169</v>
      </c>
      <c r="H286" s="16" t="n">
        <f aca="false">SUMIFS(VIC_Postcode_Qtr!$G:$G,VIC_Postcode_Qtr!$A:$A,A286,VIC_Postcode_Qtr!$B:$B,Inputs!$B$24)</f>
        <v>12</v>
      </c>
      <c r="I286" s="16" t="n">
        <f aca="false">SUMIFS(VIC_Postcode_Qtr!$H:$H,VIC_Postcode_Qtr!$A:$A,A286,VIC_Postcode_Qtr!$B:$B,Inputs!$B$24)</f>
        <v>0</v>
      </c>
      <c r="J286" s="22" t="n">
        <f aca="false">IF(H286&gt;0,I286/H286,"")</f>
        <v>0</v>
      </c>
      <c r="K286" s="16" t="n">
        <f aca="false">SUMIFS(VIC_Postcode_Qtr!$E:$E,VIC_Postcode_Qtr!$A:$A,A286,VIC_Postcode_Qtr!$B:$B,Inputs!$B$25)</f>
        <v>1</v>
      </c>
      <c r="L286" s="16" t="n">
        <f aca="false">SUMIFS(VIC_Postcode_Qtr!$D:$D,VIC_Postcode_Qtr!$A:$A,A286,VIC_Postcode_Qtr!$B:$B,Inputs!$B$25)</f>
        <v>559</v>
      </c>
      <c r="M286" s="21" t="n">
        <f aca="false">IF(L286&gt;0,(F286-K286)/L286*1000,"")</f>
        <v>0</v>
      </c>
      <c r="N286" s="8" t="n">
        <f aca="false">IF(AND(H286&gt;=Inputs!$B$13,C286&gt;=500),1,0)</f>
        <v>0</v>
      </c>
      <c r="O286" s="8" t="s">
        <v>850</v>
      </c>
      <c r="P286" s="16" t="n">
        <f aca="false">F286-SUMIFS(VIC_Postcode_Qtr!$E:$E,VIC_Postcode_Qtr!$A:$A,A286,VIC_Postcode_Qtr!$B:$B,EDATE(Inputs!$B$24,-3))</f>
        <v>0</v>
      </c>
      <c r="Q286" s="21" t="n">
        <f aca="false">IF(E286&gt;0,P286/E286*1000,"")</f>
        <v>0</v>
      </c>
      <c r="R286" s="16" t="n">
        <f aca="false">SUMIFS(VIC_Postcode_Qtr!$E:$E,VIC_Postcode_Qtr!$A:$A,A286,VIC_Postcode_Qtr!$B:$B,EDATE(Inputs!$B$24,-12))-SUMIFS(VIC_Postcode_Qtr!$E:$E,VIC_Postcode_Qtr!$A:$A,A286,VIC_Postcode_Qtr!$B:$B,EDATE(Inputs!$B$24,-15))</f>
        <v>0</v>
      </c>
      <c r="S286" s="21" t="n">
        <f aca="false">IF(L286&gt;0,R286/L286*1000,"")</f>
        <v>0</v>
      </c>
    </row>
    <row r="287" customFormat="false" ht="15" hidden="false" customHeight="false" outlineLevel="0" collapsed="false">
      <c r="A287" s="0" t="n">
        <v>3407</v>
      </c>
      <c r="B287" s="31" t="n">
        <v>40402</v>
      </c>
      <c r="C287" s="16" t="n">
        <v>266</v>
      </c>
      <c r="D287" s="0" t="n">
        <v>1</v>
      </c>
      <c r="E287" s="16" t="n">
        <f aca="false">SUMIFS(VIC_Postcode_Qtr!$D:$D,VIC_Postcode_Qtr!$A:$A,A287,VIC_Postcode_Qtr!$B:$B,Inputs!$B$24)</f>
        <v>735</v>
      </c>
      <c r="F287" s="16" t="n">
        <f aca="false">SUMIFS(VIC_Postcode_Qtr!$E:$E,VIC_Postcode_Qtr!$A:$A,A287,VIC_Postcode_Qtr!$B:$B,Inputs!$B$24)</f>
        <v>2</v>
      </c>
      <c r="G287" s="21" t="n">
        <f aca="false">IF(E287&gt;0,F287/E287*1000,"")</f>
        <v>2.72108843537415</v>
      </c>
      <c r="H287" s="16" t="n">
        <f aca="false">SUMIFS(VIC_Postcode_Qtr!$G:$G,VIC_Postcode_Qtr!$A:$A,A287,VIC_Postcode_Qtr!$B:$B,Inputs!$B$24)</f>
        <v>16</v>
      </c>
      <c r="I287" s="16" t="n">
        <f aca="false">SUMIFS(VIC_Postcode_Qtr!$H:$H,VIC_Postcode_Qtr!$A:$A,A287,VIC_Postcode_Qtr!$B:$B,Inputs!$B$24)</f>
        <v>1</v>
      </c>
      <c r="J287" s="22" t="n">
        <f aca="false">IF(H287&gt;0,I287/H287,"")</f>
        <v>0.0625</v>
      </c>
      <c r="K287" s="16" t="n">
        <f aca="false">SUMIFS(VIC_Postcode_Qtr!$E:$E,VIC_Postcode_Qtr!$A:$A,A287,VIC_Postcode_Qtr!$B:$B,Inputs!$B$25)</f>
        <v>2</v>
      </c>
      <c r="L287" s="16" t="n">
        <f aca="false">SUMIFS(VIC_Postcode_Qtr!$D:$D,VIC_Postcode_Qtr!$A:$A,A287,VIC_Postcode_Qtr!$B:$B,Inputs!$B$25)</f>
        <v>763</v>
      </c>
      <c r="M287" s="21" t="n">
        <f aca="false">IF(L287&gt;0,(F287-K287)/L287*1000,"")</f>
        <v>0</v>
      </c>
      <c r="N287" s="8" t="n">
        <f aca="false">IF(AND(H287&gt;=Inputs!$B$13,C287&gt;=500),1,0)</f>
        <v>0</v>
      </c>
      <c r="O287" s="8" t="s">
        <v>851</v>
      </c>
      <c r="P287" s="16" t="n">
        <f aca="false">F287-SUMIFS(VIC_Postcode_Qtr!$E:$E,VIC_Postcode_Qtr!$A:$A,A287,VIC_Postcode_Qtr!$B:$B,EDATE(Inputs!$B$24,-3))</f>
        <v>0</v>
      </c>
      <c r="Q287" s="21" t="n">
        <f aca="false">IF(E287&gt;0,P287/E287*1000,"")</f>
        <v>0</v>
      </c>
      <c r="R287" s="16" t="n">
        <f aca="false">SUMIFS(VIC_Postcode_Qtr!$E:$E,VIC_Postcode_Qtr!$A:$A,A287,VIC_Postcode_Qtr!$B:$B,EDATE(Inputs!$B$24,-12))-SUMIFS(VIC_Postcode_Qtr!$E:$E,VIC_Postcode_Qtr!$A:$A,A287,VIC_Postcode_Qtr!$B:$B,EDATE(Inputs!$B$24,-15))</f>
        <v>0</v>
      </c>
      <c r="S287" s="21" t="n">
        <f aca="false">IF(L287&gt;0,R287/L287*1000,"")</f>
        <v>0</v>
      </c>
    </row>
    <row r="288" customFormat="false" ht="15" hidden="false" customHeight="false" outlineLevel="0" collapsed="false">
      <c r="A288" s="0" t="n">
        <v>3966</v>
      </c>
      <c r="B288" s="31" t="n">
        <v>40446</v>
      </c>
      <c r="C288" s="16" t="n">
        <v>366</v>
      </c>
      <c r="D288" s="0" t="n">
        <v>1</v>
      </c>
      <c r="E288" s="16" t="n">
        <f aca="false">SUMIFS(VIC_Postcode_Qtr!$D:$D,VIC_Postcode_Qtr!$A:$A,A288,VIC_Postcode_Qtr!$B:$B,Inputs!$B$24)</f>
        <v>932</v>
      </c>
      <c r="F288" s="16" t="n">
        <f aca="false">SUMIFS(VIC_Postcode_Qtr!$E:$E,VIC_Postcode_Qtr!$A:$A,A288,VIC_Postcode_Qtr!$B:$B,Inputs!$B$24)</f>
        <v>6</v>
      </c>
      <c r="G288" s="21" t="n">
        <f aca="false">IF(E288&gt;0,F288/E288*1000,"")</f>
        <v>6.43776824034335</v>
      </c>
      <c r="H288" s="16" t="n">
        <f aca="false">SUMIFS(VIC_Postcode_Qtr!$G:$G,VIC_Postcode_Qtr!$A:$A,A288,VIC_Postcode_Qtr!$B:$B,Inputs!$B$24)</f>
        <v>35</v>
      </c>
      <c r="I288" s="16" t="n">
        <f aca="false">SUMIFS(VIC_Postcode_Qtr!$H:$H,VIC_Postcode_Qtr!$A:$A,A288,VIC_Postcode_Qtr!$B:$B,Inputs!$B$24)</f>
        <v>3</v>
      </c>
      <c r="J288" s="22" t="n">
        <f aca="false">IF(H288&gt;0,I288/H288,"")</f>
        <v>0.0857142857142857</v>
      </c>
      <c r="K288" s="16" t="n">
        <f aca="false">SUMIFS(VIC_Postcode_Qtr!$E:$E,VIC_Postcode_Qtr!$A:$A,A288,VIC_Postcode_Qtr!$B:$B,Inputs!$B$25)</f>
        <v>4</v>
      </c>
      <c r="L288" s="16" t="n">
        <f aca="false">SUMIFS(VIC_Postcode_Qtr!$D:$D,VIC_Postcode_Qtr!$A:$A,A288,VIC_Postcode_Qtr!$B:$B,Inputs!$B$25)</f>
        <v>905</v>
      </c>
      <c r="M288" s="21" t="n">
        <f aca="false">IF(L288&gt;0,(F288-K288)/L288*1000,"")</f>
        <v>2.20994475138122</v>
      </c>
      <c r="N288" s="8" t="n">
        <f aca="false">IF(AND(H288&gt;=Inputs!$B$13,C288&gt;=500),1,0)</f>
        <v>0</v>
      </c>
      <c r="O288" s="8" t="s">
        <v>852</v>
      </c>
      <c r="P288" s="16" t="n">
        <f aca="false">F288-SUMIFS(VIC_Postcode_Qtr!$E:$E,VIC_Postcode_Qtr!$A:$A,A288,VIC_Postcode_Qtr!$B:$B,EDATE(Inputs!$B$24,-3))</f>
        <v>1</v>
      </c>
      <c r="Q288" s="21" t="n">
        <f aca="false">IF(E288&gt;0,P288/E288*1000,"")</f>
        <v>1.07296137339056</v>
      </c>
      <c r="R288" s="16" t="n">
        <f aca="false">SUMIFS(VIC_Postcode_Qtr!$E:$E,VIC_Postcode_Qtr!$A:$A,A288,VIC_Postcode_Qtr!$B:$B,EDATE(Inputs!$B$24,-12))-SUMIFS(VIC_Postcode_Qtr!$E:$E,VIC_Postcode_Qtr!$A:$A,A288,VIC_Postcode_Qtr!$B:$B,EDATE(Inputs!$B$24,-15))</f>
        <v>1</v>
      </c>
      <c r="S288" s="21" t="n">
        <f aca="false">IF(L288&gt;0,R288/L288*1000,"")</f>
        <v>1.10497237569061</v>
      </c>
    </row>
    <row r="289" customFormat="false" ht="15" hidden="false" customHeight="false" outlineLevel="0" collapsed="false">
      <c r="A289" s="0" t="n">
        <v>3719</v>
      </c>
      <c r="B289" s="31" t="n">
        <v>41192</v>
      </c>
      <c r="C289" s="16" t="n">
        <v>293</v>
      </c>
      <c r="D289" s="0" t="n">
        <v>1</v>
      </c>
      <c r="E289" s="16" t="n">
        <f aca="false">SUMIFS(VIC_Postcode_Qtr!$D:$D,VIC_Postcode_Qtr!$A:$A,A289,VIC_Postcode_Qtr!$B:$B,Inputs!$B$24)</f>
        <v>931</v>
      </c>
      <c r="F289" s="16" t="n">
        <f aca="false">SUMIFS(VIC_Postcode_Qtr!$E:$E,VIC_Postcode_Qtr!$A:$A,A289,VIC_Postcode_Qtr!$B:$B,Inputs!$B$24)</f>
        <v>6</v>
      </c>
      <c r="G289" s="21" t="n">
        <f aca="false">IF(E289&gt;0,F289/E289*1000,"")</f>
        <v>6.44468313641246</v>
      </c>
      <c r="H289" s="16" t="n">
        <f aca="false">SUMIFS(VIC_Postcode_Qtr!$G:$G,VIC_Postcode_Qtr!$A:$A,A289,VIC_Postcode_Qtr!$B:$B,Inputs!$B$24)</f>
        <v>41</v>
      </c>
      <c r="I289" s="16" t="n">
        <f aca="false">SUMIFS(VIC_Postcode_Qtr!$H:$H,VIC_Postcode_Qtr!$A:$A,A289,VIC_Postcode_Qtr!$B:$B,Inputs!$B$24)</f>
        <v>1</v>
      </c>
      <c r="J289" s="22" t="n">
        <f aca="false">IF(H289&gt;0,I289/H289,"")</f>
        <v>0.024390243902439</v>
      </c>
      <c r="K289" s="16" t="n">
        <f aca="false">SUMIFS(VIC_Postcode_Qtr!$E:$E,VIC_Postcode_Qtr!$A:$A,A289,VIC_Postcode_Qtr!$B:$B,Inputs!$B$25)</f>
        <v>4</v>
      </c>
      <c r="L289" s="16" t="n">
        <f aca="false">SUMIFS(VIC_Postcode_Qtr!$D:$D,VIC_Postcode_Qtr!$A:$A,A289,VIC_Postcode_Qtr!$B:$B,Inputs!$B$25)</f>
        <v>926</v>
      </c>
      <c r="M289" s="21" t="n">
        <f aca="false">IF(L289&gt;0,(F289-K289)/L289*1000,"")</f>
        <v>2.15982721382289</v>
      </c>
      <c r="N289" s="8" t="n">
        <f aca="false">IF(AND(H289&gt;=Inputs!$B$13,C289&gt;=500),1,0)</f>
        <v>0</v>
      </c>
      <c r="O289" s="8" t="s">
        <v>853</v>
      </c>
      <c r="P289" s="16" t="n">
        <f aca="false">F289-SUMIFS(VIC_Postcode_Qtr!$E:$E,VIC_Postcode_Qtr!$A:$A,A289,VIC_Postcode_Qtr!$B:$B,EDATE(Inputs!$B$24,-3))</f>
        <v>1</v>
      </c>
      <c r="Q289" s="21" t="n">
        <f aca="false">IF(E289&gt;0,P289/E289*1000,"")</f>
        <v>1.07411385606874</v>
      </c>
      <c r="R289" s="16" t="n">
        <f aca="false">SUMIFS(VIC_Postcode_Qtr!$E:$E,VIC_Postcode_Qtr!$A:$A,A289,VIC_Postcode_Qtr!$B:$B,EDATE(Inputs!$B$24,-12))-SUMIFS(VIC_Postcode_Qtr!$E:$E,VIC_Postcode_Qtr!$A:$A,A289,VIC_Postcode_Qtr!$B:$B,EDATE(Inputs!$B$24,-15))</f>
        <v>0</v>
      </c>
      <c r="S289" s="21" t="n">
        <f aca="false">IF(L289&gt;0,R289/L289*1000,"")</f>
        <v>0</v>
      </c>
    </row>
    <row r="290" customFormat="false" ht="15" hidden="false" customHeight="false" outlineLevel="0" collapsed="false">
      <c r="A290" s="0" t="n">
        <v>3892</v>
      </c>
      <c r="B290" s="31" t="n">
        <v>41234</v>
      </c>
      <c r="C290" s="16" t="n">
        <v>646</v>
      </c>
      <c r="D290" s="0" t="n">
        <v>1</v>
      </c>
      <c r="E290" s="16" t="n">
        <f aca="false">SUMIFS(VIC_Postcode_Qtr!$D:$D,VIC_Postcode_Qtr!$A:$A,A290,VIC_Postcode_Qtr!$B:$B,Inputs!$B$24)</f>
        <v>1317</v>
      </c>
      <c r="F290" s="16" t="n">
        <f aca="false">SUMIFS(VIC_Postcode_Qtr!$E:$E,VIC_Postcode_Qtr!$A:$A,A290,VIC_Postcode_Qtr!$B:$B,Inputs!$B$24)</f>
        <v>7</v>
      </c>
      <c r="G290" s="21" t="n">
        <f aca="false">IF(E290&gt;0,F290/E290*1000,"")</f>
        <v>5.31511009870919</v>
      </c>
      <c r="H290" s="16" t="n">
        <f aca="false">SUMIFS(VIC_Postcode_Qtr!$G:$G,VIC_Postcode_Qtr!$A:$A,A290,VIC_Postcode_Qtr!$B:$B,Inputs!$B$24)</f>
        <v>38</v>
      </c>
      <c r="I290" s="16" t="n">
        <f aca="false">SUMIFS(VIC_Postcode_Qtr!$H:$H,VIC_Postcode_Qtr!$A:$A,A290,VIC_Postcode_Qtr!$B:$B,Inputs!$B$24)</f>
        <v>1</v>
      </c>
      <c r="J290" s="22" t="n">
        <f aca="false">IF(H290&gt;0,I290/H290,"")</f>
        <v>0.0263157894736842</v>
      </c>
      <c r="K290" s="16" t="n">
        <f aca="false">SUMIFS(VIC_Postcode_Qtr!$E:$E,VIC_Postcode_Qtr!$A:$A,A290,VIC_Postcode_Qtr!$B:$B,Inputs!$B$25)</f>
        <v>4</v>
      </c>
      <c r="L290" s="16" t="n">
        <f aca="false">SUMIFS(VIC_Postcode_Qtr!$D:$D,VIC_Postcode_Qtr!$A:$A,A290,VIC_Postcode_Qtr!$B:$B,Inputs!$B$25)</f>
        <v>1306</v>
      </c>
      <c r="M290" s="21" t="n">
        <f aca="false">IF(L290&gt;0,(F290-K290)/L290*1000,"")</f>
        <v>2.29709035222052</v>
      </c>
      <c r="N290" s="8" t="n">
        <f aca="false">IF(AND(H290&gt;=Inputs!$B$13,C290&gt;=500),1,0)</f>
        <v>0</v>
      </c>
      <c r="O290" s="8" t="s">
        <v>854</v>
      </c>
      <c r="P290" s="16" t="n">
        <f aca="false">F290-SUMIFS(VIC_Postcode_Qtr!$E:$E,VIC_Postcode_Qtr!$A:$A,A290,VIC_Postcode_Qtr!$B:$B,EDATE(Inputs!$B$24,-3))</f>
        <v>0</v>
      </c>
      <c r="Q290" s="21" t="n">
        <f aca="false">IF(E290&gt;0,P290/E290*1000,"")</f>
        <v>0</v>
      </c>
      <c r="R290" s="16" t="n">
        <f aca="false">SUMIFS(VIC_Postcode_Qtr!$E:$E,VIC_Postcode_Qtr!$A:$A,A290,VIC_Postcode_Qtr!$B:$B,EDATE(Inputs!$B$24,-12))-SUMIFS(VIC_Postcode_Qtr!$E:$E,VIC_Postcode_Qtr!$A:$A,A290,VIC_Postcode_Qtr!$B:$B,EDATE(Inputs!$B$24,-15))</f>
        <v>1</v>
      </c>
      <c r="S290" s="21" t="n">
        <f aca="false">IF(L290&gt;0,R290/L290*1000,"")</f>
        <v>0.765696784073507</v>
      </c>
    </row>
    <row r="291" customFormat="false" ht="15" hidden="false" customHeight="false" outlineLevel="0" collapsed="false">
      <c r="A291" s="0" t="n">
        <v>3715</v>
      </c>
      <c r="B291" s="31" t="n">
        <v>41293</v>
      </c>
      <c r="C291" s="16" t="n">
        <v>213</v>
      </c>
      <c r="D291" s="0" t="n">
        <v>1</v>
      </c>
      <c r="E291" s="16" t="n">
        <f aca="false">SUMIFS(VIC_Postcode_Qtr!$D:$D,VIC_Postcode_Qtr!$A:$A,A291,VIC_Postcode_Qtr!$B:$B,Inputs!$B$24)</f>
        <v>666</v>
      </c>
      <c r="F291" s="16" t="n">
        <f aca="false">SUMIFS(VIC_Postcode_Qtr!$E:$E,VIC_Postcode_Qtr!$A:$A,A291,VIC_Postcode_Qtr!$B:$B,Inputs!$B$24)</f>
        <v>6</v>
      </c>
      <c r="G291" s="21" t="n">
        <f aca="false">IF(E291&gt;0,F291/E291*1000,"")</f>
        <v>9.00900900900901</v>
      </c>
      <c r="H291" s="16" t="n">
        <f aca="false">SUMIFS(VIC_Postcode_Qtr!$G:$G,VIC_Postcode_Qtr!$A:$A,A291,VIC_Postcode_Qtr!$B:$B,Inputs!$B$24)</f>
        <v>21</v>
      </c>
      <c r="I291" s="16" t="n">
        <f aca="false">SUMIFS(VIC_Postcode_Qtr!$H:$H,VIC_Postcode_Qtr!$A:$A,A291,VIC_Postcode_Qtr!$B:$B,Inputs!$B$24)</f>
        <v>1</v>
      </c>
      <c r="J291" s="22" t="n">
        <f aca="false">IF(H291&gt;0,I291/H291,"")</f>
        <v>0.0476190476190476</v>
      </c>
      <c r="K291" s="16" t="n">
        <f aca="false">SUMIFS(VIC_Postcode_Qtr!$E:$E,VIC_Postcode_Qtr!$A:$A,A291,VIC_Postcode_Qtr!$B:$B,Inputs!$B$25)</f>
        <v>4</v>
      </c>
      <c r="L291" s="16" t="n">
        <f aca="false">SUMIFS(VIC_Postcode_Qtr!$D:$D,VIC_Postcode_Qtr!$A:$A,A291,VIC_Postcode_Qtr!$B:$B,Inputs!$B$25)</f>
        <v>662</v>
      </c>
      <c r="M291" s="21" t="n">
        <f aca="false">IF(L291&gt;0,(F291-K291)/L291*1000,"")</f>
        <v>3.02114803625378</v>
      </c>
      <c r="N291" s="8" t="n">
        <f aca="false">IF(AND(H291&gt;=Inputs!$B$13,C291&gt;=500),1,0)</f>
        <v>0</v>
      </c>
      <c r="O291" s="8" t="s">
        <v>855</v>
      </c>
      <c r="P291" s="16" t="n">
        <f aca="false">F291-SUMIFS(VIC_Postcode_Qtr!$E:$E,VIC_Postcode_Qtr!$A:$A,A291,VIC_Postcode_Qtr!$B:$B,EDATE(Inputs!$B$24,-3))</f>
        <v>1</v>
      </c>
      <c r="Q291" s="21" t="n">
        <f aca="false">IF(E291&gt;0,P291/E291*1000,"")</f>
        <v>1.5015015015015</v>
      </c>
      <c r="R291" s="16" t="n">
        <f aca="false">SUMIFS(VIC_Postcode_Qtr!$E:$E,VIC_Postcode_Qtr!$A:$A,A291,VIC_Postcode_Qtr!$B:$B,EDATE(Inputs!$B$24,-12))-SUMIFS(VIC_Postcode_Qtr!$E:$E,VIC_Postcode_Qtr!$A:$A,A291,VIC_Postcode_Qtr!$B:$B,EDATE(Inputs!$B$24,-15))</f>
        <v>1</v>
      </c>
      <c r="S291" s="21" t="n">
        <f aca="false">IF(L291&gt;0,R291/L291*1000,"")</f>
        <v>1.51057401812689</v>
      </c>
    </row>
    <row r="292" customFormat="false" ht="15" hidden="false" customHeight="false" outlineLevel="0" collapsed="false">
      <c r="A292" s="0" t="n">
        <v>3385</v>
      </c>
      <c r="B292" s="31" t="n">
        <v>41400</v>
      </c>
      <c r="C292" s="16" t="n">
        <v>314</v>
      </c>
      <c r="D292" s="0" t="n">
        <v>1</v>
      </c>
      <c r="E292" s="16" t="n">
        <f aca="false">SUMIFS(VIC_Postcode_Qtr!$D:$D,VIC_Postcode_Qtr!$A:$A,A292,VIC_Postcode_Qtr!$B:$B,Inputs!$B$24)</f>
        <v>895</v>
      </c>
      <c r="F292" s="16" t="n">
        <f aca="false">SUMIFS(VIC_Postcode_Qtr!$E:$E,VIC_Postcode_Qtr!$A:$A,A292,VIC_Postcode_Qtr!$B:$B,Inputs!$B$24)</f>
        <v>4</v>
      </c>
      <c r="G292" s="21" t="n">
        <f aca="false">IF(E292&gt;0,F292/E292*1000,"")</f>
        <v>4.46927374301676</v>
      </c>
      <c r="H292" s="16" t="n">
        <f aca="false">SUMIFS(VIC_Postcode_Qtr!$G:$G,VIC_Postcode_Qtr!$A:$A,A292,VIC_Postcode_Qtr!$B:$B,Inputs!$B$24)</f>
        <v>23</v>
      </c>
      <c r="I292" s="16" t="n">
        <f aca="false">SUMIFS(VIC_Postcode_Qtr!$H:$H,VIC_Postcode_Qtr!$A:$A,A292,VIC_Postcode_Qtr!$B:$B,Inputs!$B$24)</f>
        <v>0</v>
      </c>
      <c r="J292" s="22" t="n">
        <f aca="false">IF(H292&gt;0,I292/H292,"")</f>
        <v>0</v>
      </c>
      <c r="K292" s="16" t="n">
        <f aca="false">SUMIFS(VIC_Postcode_Qtr!$E:$E,VIC_Postcode_Qtr!$A:$A,A292,VIC_Postcode_Qtr!$B:$B,Inputs!$B$25)</f>
        <v>4</v>
      </c>
      <c r="L292" s="16" t="n">
        <f aca="false">SUMIFS(VIC_Postcode_Qtr!$D:$D,VIC_Postcode_Qtr!$A:$A,A292,VIC_Postcode_Qtr!$B:$B,Inputs!$B$25)</f>
        <v>885</v>
      </c>
      <c r="M292" s="21" t="n">
        <f aca="false">IF(L292&gt;0,(F292-K292)/L292*1000,"")</f>
        <v>0</v>
      </c>
      <c r="N292" s="8" t="n">
        <f aca="false">IF(AND(H292&gt;=Inputs!$B$13,C292&gt;=500),1,0)</f>
        <v>0</v>
      </c>
      <c r="O292" s="8" t="s">
        <v>856</v>
      </c>
      <c r="P292" s="16" t="n">
        <f aca="false">F292-SUMIFS(VIC_Postcode_Qtr!$E:$E,VIC_Postcode_Qtr!$A:$A,A292,VIC_Postcode_Qtr!$B:$B,EDATE(Inputs!$B$24,-3))</f>
        <v>0</v>
      </c>
      <c r="Q292" s="21" t="n">
        <f aca="false">IF(E292&gt;0,P292/E292*1000,"")</f>
        <v>0</v>
      </c>
      <c r="R292" s="16" t="n">
        <f aca="false">SUMIFS(VIC_Postcode_Qtr!$E:$E,VIC_Postcode_Qtr!$A:$A,A292,VIC_Postcode_Qtr!$B:$B,EDATE(Inputs!$B$24,-12))-SUMIFS(VIC_Postcode_Qtr!$E:$E,VIC_Postcode_Qtr!$A:$A,A292,VIC_Postcode_Qtr!$B:$B,EDATE(Inputs!$B$24,-15))</f>
        <v>0</v>
      </c>
      <c r="S292" s="21" t="n">
        <f aca="false">IF(L292&gt;0,R292/L292*1000,"")</f>
        <v>0</v>
      </c>
    </row>
    <row r="293" customFormat="false" ht="15" hidden="false" customHeight="false" outlineLevel="0" collapsed="false">
      <c r="A293" s="0" t="n">
        <v>3669</v>
      </c>
      <c r="B293" s="31" t="n">
        <v>41550</v>
      </c>
      <c r="C293" s="16" t="n">
        <v>824</v>
      </c>
      <c r="D293" s="0" t="n">
        <v>1</v>
      </c>
      <c r="E293" s="16" t="n">
        <f aca="false">SUMIFS(VIC_Postcode_Qtr!$D:$D,VIC_Postcode_Qtr!$A:$A,A293,VIC_Postcode_Qtr!$B:$B,Inputs!$B$24)</f>
        <v>1953</v>
      </c>
      <c r="F293" s="16" t="n">
        <f aca="false">SUMIFS(VIC_Postcode_Qtr!$E:$E,VIC_Postcode_Qtr!$A:$A,A293,VIC_Postcode_Qtr!$B:$B,Inputs!$B$24)</f>
        <v>19</v>
      </c>
      <c r="G293" s="21" t="n">
        <f aca="false">IF(E293&gt;0,F293/E293*1000,"")</f>
        <v>9.72862263184844</v>
      </c>
      <c r="H293" s="16" t="n">
        <f aca="false">SUMIFS(VIC_Postcode_Qtr!$G:$G,VIC_Postcode_Qtr!$A:$A,A293,VIC_Postcode_Qtr!$B:$B,Inputs!$B$24)</f>
        <v>72</v>
      </c>
      <c r="I293" s="16" t="n">
        <f aca="false">SUMIFS(VIC_Postcode_Qtr!$H:$H,VIC_Postcode_Qtr!$A:$A,A293,VIC_Postcode_Qtr!$B:$B,Inputs!$B$24)</f>
        <v>6</v>
      </c>
      <c r="J293" s="22" t="n">
        <f aca="false">IF(H293&gt;0,I293/H293,"")</f>
        <v>0.0833333333333333</v>
      </c>
      <c r="K293" s="16" t="n">
        <f aca="false">SUMIFS(VIC_Postcode_Qtr!$E:$E,VIC_Postcode_Qtr!$A:$A,A293,VIC_Postcode_Qtr!$B:$B,Inputs!$B$25)</f>
        <v>10</v>
      </c>
      <c r="L293" s="16" t="n">
        <f aca="false">SUMIFS(VIC_Postcode_Qtr!$D:$D,VIC_Postcode_Qtr!$A:$A,A293,VIC_Postcode_Qtr!$B:$B,Inputs!$B$25)</f>
        <v>1943</v>
      </c>
      <c r="M293" s="21" t="n">
        <f aca="false">IF(L293&gt;0,(F293-K293)/L293*1000,"")</f>
        <v>4.63201235203294</v>
      </c>
      <c r="N293" s="8" t="n">
        <f aca="false">IF(AND(H293&gt;=Inputs!$B$13,C293&gt;=500),1,0)</f>
        <v>0</v>
      </c>
      <c r="O293" s="8" t="s">
        <v>857</v>
      </c>
      <c r="P293" s="16" t="n">
        <f aca="false">F293-SUMIFS(VIC_Postcode_Qtr!$E:$E,VIC_Postcode_Qtr!$A:$A,A293,VIC_Postcode_Qtr!$B:$B,EDATE(Inputs!$B$24,-3))</f>
        <v>6</v>
      </c>
      <c r="Q293" s="21" t="n">
        <f aca="false">IF(E293&gt;0,P293/E293*1000,"")</f>
        <v>3.07219662058372</v>
      </c>
      <c r="R293" s="16" t="n">
        <f aca="false">SUMIFS(VIC_Postcode_Qtr!$E:$E,VIC_Postcode_Qtr!$A:$A,A293,VIC_Postcode_Qtr!$B:$B,EDATE(Inputs!$B$24,-12))-SUMIFS(VIC_Postcode_Qtr!$E:$E,VIC_Postcode_Qtr!$A:$A,A293,VIC_Postcode_Qtr!$B:$B,EDATE(Inputs!$B$24,-15))</f>
        <v>1</v>
      </c>
      <c r="S293" s="21" t="n">
        <f aca="false">IF(L293&gt;0,R293/L293*1000,"")</f>
        <v>0.514668039114771</v>
      </c>
    </row>
    <row r="294" customFormat="false" ht="15" hidden="false" customHeight="false" outlineLevel="0" collapsed="false">
      <c r="A294" s="0" t="n">
        <v>3779</v>
      </c>
      <c r="B294" s="31" t="n">
        <v>41713</v>
      </c>
      <c r="C294" s="16" t="n">
        <v>304</v>
      </c>
      <c r="D294" s="0" t="n">
        <v>1</v>
      </c>
      <c r="E294" s="16" t="n">
        <f aca="false">SUMIFS(VIC_Postcode_Qtr!$D:$D,VIC_Postcode_Qtr!$A:$A,A294,VIC_Postcode_Qtr!$B:$B,Inputs!$B$24)</f>
        <v>643</v>
      </c>
      <c r="F294" s="16" t="n">
        <f aca="false">SUMIFS(VIC_Postcode_Qtr!$E:$E,VIC_Postcode_Qtr!$A:$A,A294,VIC_Postcode_Qtr!$B:$B,Inputs!$B$24)</f>
        <v>12</v>
      </c>
      <c r="G294" s="21" t="n">
        <f aca="false">IF(E294&gt;0,F294/E294*1000,"")</f>
        <v>18.6625194401244</v>
      </c>
      <c r="H294" s="16" t="n">
        <f aca="false">SUMIFS(VIC_Postcode_Qtr!$G:$G,VIC_Postcode_Qtr!$A:$A,A294,VIC_Postcode_Qtr!$B:$B,Inputs!$B$24)</f>
        <v>37</v>
      </c>
      <c r="I294" s="16" t="n">
        <f aca="false">SUMIFS(VIC_Postcode_Qtr!$H:$H,VIC_Postcode_Qtr!$A:$A,A294,VIC_Postcode_Qtr!$B:$B,Inputs!$B$24)</f>
        <v>4</v>
      </c>
      <c r="J294" s="22" t="n">
        <f aca="false">IF(H294&gt;0,I294/H294,"")</f>
        <v>0.108108108108108</v>
      </c>
      <c r="K294" s="16" t="n">
        <f aca="false">SUMIFS(VIC_Postcode_Qtr!$E:$E,VIC_Postcode_Qtr!$A:$A,A294,VIC_Postcode_Qtr!$B:$B,Inputs!$B$25)</f>
        <v>4</v>
      </c>
      <c r="L294" s="16" t="n">
        <f aca="false">SUMIFS(VIC_Postcode_Qtr!$D:$D,VIC_Postcode_Qtr!$A:$A,A294,VIC_Postcode_Qtr!$B:$B,Inputs!$B$25)</f>
        <v>631</v>
      </c>
      <c r="M294" s="21" t="n">
        <f aca="false">IF(L294&gt;0,(F294-K294)/L294*1000,"")</f>
        <v>12.6782884310618</v>
      </c>
      <c r="N294" s="8" t="n">
        <f aca="false">IF(AND(H294&gt;=Inputs!$B$13,C294&gt;=500),1,0)</f>
        <v>0</v>
      </c>
      <c r="O294" s="8" t="s">
        <v>858</v>
      </c>
      <c r="P294" s="16" t="n">
        <f aca="false">F294-SUMIFS(VIC_Postcode_Qtr!$E:$E,VIC_Postcode_Qtr!$A:$A,A294,VIC_Postcode_Qtr!$B:$B,EDATE(Inputs!$B$24,-3))</f>
        <v>2</v>
      </c>
      <c r="Q294" s="21" t="n">
        <f aca="false">IF(E294&gt;0,P294/E294*1000,"")</f>
        <v>3.1104199066874</v>
      </c>
      <c r="R294" s="16" t="n">
        <f aca="false">SUMIFS(VIC_Postcode_Qtr!$E:$E,VIC_Postcode_Qtr!$A:$A,A294,VIC_Postcode_Qtr!$B:$B,EDATE(Inputs!$B$24,-12))-SUMIFS(VIC_Postcode_Qtr!$E:$E,VIC_Postcode_Qtr!$A:$A,A294,VIC_Postcode_Qtr!$B:$B,EDATE(Inputs!$B$24,-15))</f>
        <v>0</v>
      </c>
      <c r="S294" s="21" t="n">
        <f aca="false">IF(L294&gt;0,R294/L294*1000,"")</f>
        <v>0</v>
      </c>
    </row>
    <row r="295" customFormat="false" ht="15" hidden="false" customHeight="false" outlineLevel="0" collapsed="false">
      <c r="A295" s="0" t="n">
        <v>3712</v>
      </c>
      <c r="B295" s="31" t="n">
        <v>42027</v>
      </c>
      <c r="C295" s="16" t="n">
        <v>210</v>
      </c>
      <c r="D295" s="0" t="n">
        <v>1</v>
      </c>
      <c r="E295" s="16" t="n">
        <f aca="false">SUMIFS(VIC_Postcode_Qtr!$D:$D,VIC_Postcode_Qtr!$A:$A,A295,VIC_Postcode_Qtr!$B:$B,Inputs!$B$24)</f>
        <v>517</v>
      </c>
      <c r="F295" s="16" t="n">
        <f aca="false">SUMIFS(VIC_Postcode_Qtr!$E:$E,VIC_Postcode_Qtr!$A:$A,A295,VIC_Postcode_Qtr!$B:$B,Inputs!$B$24)</f>
        <v>1</v>
      </c>
      <c r="G295" s="21" t="n">
        <f aca="false">IF(E295&gt;0,F295/E295*1000,"")</f>
        <v>1.93423597678917</v>
      </c>
      <c r="H295" s="16" t="n">
        <f aca="false">SUMIFS(VIC_Postcode_Qtr!$G:$G,VIC_Postcode_Qtr!$A:$A,A295,VIC_Postcode_Qtr!$B:$B,Inputs!$B$24)</f>
        <v>22</v>
      </c>
      <c r="I295" s="16" t="n">
        <f aca="false">SUMIFS(VIC_Postcode_Qtr!$H:$H,VIC_Postcode_Qtr!$A:$A,A295,VIC_Postcode_Qtr!$B:$B,Inputs!$B$24)</f>
        <v>0</v>
      </c>
      <c r="J295" s="22" t="n">
        <f aca="false">IF(H295&gt;0,I295/H295,"")</f>
        <v>0</v>
      </c>
      <c r="K295" s="16" t="n">
        <f aca="false">SUMIFS(VIC_Postcode_Qtr!$E:$E,VIC_Postcode_Qtr!$A:$A,A295,VIC_Postcode_Qtr!$B:$B,Inputs!$B$25)</f>
        <v>1</v>
      </c>
      <c r="L295" s="16" t="n">
        <f aca="false">SUMIFS(VIC_Postcode_Qtr!$D:$D,VIC_Postcode_Qtr!$A:$A,A295,VIC_Postcode_Qtr!$B:$B,Inputs!$B$25)</f>
        <v>500</v>
      </c>
      <c r="M295" s="21" t="n">
        <f aca="false">IF(L295&gt;0,(F295-K295)/L295*1000,"")</f>
        <v>0</v>
      </c>
      <c r="N295" s="8" t="n">
        <f aca="false">IF(AND(H295&gt;=Inputs!$B$13,C295&gt;=500),1,0)</f>
        <v>0</v>
      </c>
      <c r="O295" s="8" t="s">
        <v>859</v>
      </c>
      <c r="P295" s="16" t="n">
        <f aca="false">F295-SUMIFS(VIC_Postcode_Qtr!$E:$E,VIC_Postcode_Qtr!$A:$A,A295,VIC_Postcode_Qtr!$B:$B,EDATE(Inputs!$B$24,-3))</f>
        <v>0</v>
      </c>
      <c r="Q295" s="21" t="n">
        <f aca="false">IF(E295&gt;0,P295/E295*1000,"")</f>
        <v>0</v>
      </c>
      <c r="R295" s="16" t="n">
        <f aca="false">SUMIFS(VIC_Postcode_Qtr!$E:$E,VIC_Postcode_Qtr!$A:$A,A295,VIC_Postcode_Qtr!$B:$B,EDATE(Inputs!$B$24,-12))-SUMIFS(VIC_Postcode_Qtr!$E:$E,VIC_Postcode_Qtr!$A:$A,A295,VIC_Postcode_Qtr!$B:$B,EDATE(Inputs!$B$24,-15))</f>
        <v>1</v>
      </c>
      <c r="S295" s="21" t="n">
        <f aca="false">IF(L295&gt;0,R295/L295*1000,"")</f>
        <v>2</v>
      </c>
    </row>
    <row r="296" customFormat="false" ht="15" hidden="false" customHeight="false" outlineLevel="0" collapsed="false">
      <c r="A296" s="0" t="n">
        <v>3723</v>
      </c>
      <c r="B296" s="31" t="n">
        <v>42391</v>
      </c>
      <c r="C296" s="16" t="n">
        <v>1934</v>
      </c>
      <c r="D296" s="0" t="n">
        <v>1</v>
      </c>
      <c r="E296" s="16" t="n">
        <f aca="false">SUMIFS(VIC_Postcode_Qtr!$D:$D,VIC_Postcode_Qtr!$A:$A,A296,VIC_Postcode_Qtr!$B:$B,Inputs!$B$24)</f>
        <v>4817</v>
      </c>
      <c r="F296" s="16" t="n">
        <f aca="false">SUMIFS(VIC_Postcode_Qtr!$E:$E,VIC_Postcode_Qtr!$A:$A,A296,VIC_Postcode_Qtr!$B:$B,Inputs!$B$24)</f>
        <v>38</v>
      </c>
      <c r="G296" s="21" t="n">
        <f aca="false">IF(E296&gt;0,F296/E296*1000,"")</f>
        <v>7.8887274237077</v>
      </c>
      <c r="H296" s="16" t="n">
        <f aca="false">SUMIFS(VIC_Postcode_Qtr!$G:$G,VIC_Postcode_Qtr!$A:$A,A296,VIC_Postcode_Qtr!$B:$B,Inputs!$B$24)</f>
        <v>209</v>
      </c>
      <c r="I296" s="16" t="n">
        <f aca="false">SUMIFS(VIC_Postcode_Qtr!$H:$H,VIC_Postcode_Qtr!$A:$A,A296,VIC_Postcode_Qtr!$B:$B,Inputs!$B$24)</f>
        <v>16</v>
      </c>
      <c r="J296" s="22" t="n">
        <f aca="false">IF(H296&gt;0,I296/H296,"")</f>
        <v>0.076555023923445</v>
      </c>
      <c r="K296" s="16" t="n">
        <f aca="false">SUMIFS(VIC_Postcode_Qtr!$E:$E,VIC_Postcode_Qtr!$A:$A,A296,VIC_Postcode_Qtr!$B:$B,Inputs!$B$25)</f>
        <v>23</v>
      </c>
      <c r="L296" s="16" t="n">
        <f aca="false">SUMIFS(VIC_Postcode_Qtr!$D:$D,VIC_Postcode_Qtr!$A:$A,A296,VIC_Postcode_Qtr!$B:$B,Inputs!$B$25)</f>
        <v>4750</v>
      </c>
      <c r="M296" s="21" t="n">
        <f aca="false">IF(L296&gt;0,(F296-K296)/L296*1000,"")</f>
        <v>3.15789473684211</v>
      </c>
      <c r="N296" s="8" t="n">
        <f aca="false">IF(AND(H296&gt;=Inputs!$B$13,C296&gt;=500),1,0)</f>
        <v>0</v>
      </c>
      <c r="O296" s="8" t="s">
        <v>860</v>
      </c>
      <c r="P296" s="16" t="n">
        <f aca="false">F296-SUMIFS(VIC_Postcode_Qtr!$E:$E,VIC_Postcode_Qtr!$A:$A,A296,VIC_Postcode_Qtr!$B:$B,EDATE(Inputs!$B$24,-3))</f>
        <v>10</v>
      </c>
      <c r="Q296" s="21" t="n">
        <f aca="false">IF(E296&gt;0,P296/E296*1000,"")</f>
        <v>2.07598090097571</v>
      </c>
      <c r="R296" s="16" t="n">
        <f aca="false">SUMIFS(VIC_Postcode_Qtr!$E:$E,VIC_Postcode_Qtr!$A:$A,A296,VIC_Postcode_Qtr!$B:$B,EDATE(Inputs!$B$24,-12))-SUMIFS(VIC_Postcode_Qtr!$E:$E,VIC_Postcode_Qtr!$A:$A,A296,VIC_Postcode_Qtr!$B:$B,EDATE(Inputs!$B$24,-15))</f>
        <v>1</v>
      </c>
      <c r="S296" s="21" t="n">
        <f aca="false">IF(L296&gt;0,R296/L296*1000,"")</f>
        <v>0.210526315789474</v>
      </c>
    </row>
    <row r="297" customFormat="false" ht="15" hidden="false" customHeight="false" outlineLevel="0" collapsed="false">
      <c r="A297" s="0" t="n">
        <v>3371</v>
      </c>
      <c r="B297" s="31" t="n">
        <v>42473</v>
      </c>
      <c r="C297" s="16" t="n">
        <v>525</v>
      </c>
      <c r="D297" s="0" t="n">
        <v>1</v>
      </c>
      <c r="E297" s="16" t="n">
        <f aca="false">SUMIFS(VIC_Postcode_Qtr!$D:$D,VIC_Postcode_Qtr!$A:$A,A297,VIC_Postcode_Qtr!$B:$B,Inputs!$B$24)</f>
        <v>1441</v>
      </c>
      <c r="F297" s="16" t="n">
        <f aca="false">SUMIFS(VIC_Postcode_Qtr!$E:$E,VIC_Postcode_Qtr!$A:$A,A297,VIC_Postcode_Qtr!$B:$B,Inputs!$B$24)</f>
        <v>10</v>
      </c>
      <c r="G297" s="21" t="n">
        <f aca="false">IF(E297&gt;0,F297/E297*1000,"")</f>
        <v>6.93962526023595</v>
      </c>
      <c r="H297" s="16" t="n">
        <f aca="false">SUMIFS(VIC_Postcode_Qtr!$G:$G,VIC_Postcode_Qtr!$A:$A,A297,VIC_Postcode_Qtr!$B:$B,Inputs!$B$24)</f>
        <v>50</v>
      </c>
      <c r="I297" s="16" t="n">
        <f aca="false">SUMIFS(VIC_Postcode_Qtr!$H:$H,VIC_Postcode_Qtr!$A:$A,A297,VIC_Postcode_Qtr!$B:$B,Inputs!$B$24)</f>
        <v>4</v>
      </c>
      <c r="J297" s="22" t="n">
        <f aca="false">IF(H297&gt;0,I297/H297,"")</f>
        <v>0.08</v>
      </c>
      <c r="K297" s="16" t="n">
        <f aca="false">SUMIFS(VIC_Postcode_Qtr!$E:$E,VIC_Postcode_Qtr!$A:$A,A297,VIC_Postcode_Qtr!$B:$B,Inputs!$B$25)</f>
        <v>6</v>
      </c>
      <c r="L297" s="16" t="n">
        <f aca="false">SUMIFS(VIC_Postcode_Qtr!$D:$D,VIC_Postcode_Qtr!$A:$A,A297,VIC_Postcode_Qtr!$B:$B,Inputs!$B$25)</f>
        <v>1424</v>
      </c>
      <c r="M297" s="21" t="n">
        <f aca="false">IF(L297&gt;0,(F297-K297)/L297*1000,"")</f>
        <v>2.80898876404494</v>
      </c>
      <c r="N297" s="8" t="n">
        <f aca="false">IF(AND(H297&gt;=Inputs!$B$13,C297&gt;=500),1,0)</f>
        <v>0</v>
      </c>
      <c r="O297" s="8" t="s">
        <v>861</v>
      </c>
      <c r="P297" s="16" t="n">
        <f aca="false">F297-SUMIFS(VIC_Postcode_Qtr!$E:$E,VIC_Postcode_Qtr!$A:$A,A297,VIC_Postcode_Qtr!$B:$B,EDATE(Inputs!$B$24,-3))</f>
        <v>3</v>
      </c>
      <c r="Q297" s="21" t="n">
        <f aca="false">IF(E297&gt;0,P297/E297*1000,"")</f>
        <v>2.08188757807078</v>
      </c>
      <c r="R297" s="16" t="n">
        <f aca="false">SUMIFS(VIC_Postcode_Qtr!$E:$E,VIC_Postcode_Qtr!$A:$A,A297,VIC_Postcode_Qtr!$B:$B,EDATE(Inputs!$B$24,-12))-SUMIFS(VIC_Postcode_Qtr!$E:$E,VIC_Postcode_Qtr!$A:$A,A297,VIC_Postcode_Qtr!$B:$B,EDATE(Inputs!$B$24,-15))</f>
        <v>0</v>
      </c>
      <c r="S297" s="21" t="n">
        <f aca="false">IF(L297&gt;0,R297/L297*1000,"")</f>
        <v>0</v>
      </c>
    </row>
    <row r="298" customFormat="false" ht="15" hidden="false" customHeight="false" outlineLevel="0" collapsed="false">
      <c r="A298" s="0" t="n">
        <v>3962</v>
      </c>
      <c r="B298" s="31" t="n">
        <v>42615</v>
      </c>
      <c r="C298" s="16" t="n">
        <v>511</v>
      </c>
      <c r="D298" s="0" t="n">
        <v>1</v>
      </c>
      <c r="E298" s="16" t="n">
        <f aca="false">SUMIFS(VIC_Postcode_Qtr!$D:$D,VIC_Postcode_Qtr!$A:$A,A298,VIC_Postcode_Qtr!$B:$B,Inputs!$B$24)</f>
        <v>1350</v>
      </c>
      <c r="F298" s="16" t="n">
        <f aca="false">SUMIFS(VIC_Postcode_Qtr!$E:$E,VIC_Postcode_Qtr!$A:$A,A298,VIC_Postcode_Qtr!$B:$B,Inputs!$B$24)</f>
        <v>8</v>
      </c>
      <c r="G298" s="21" t="n">
        <f aca="false">IF(E298&gt;0,F298/E298*1000,"")</f>
        <v>5.92592592592593</v>
      </c>
      <c r="H298" s="16" t="n">
        <f aca="false">SUMIFS(VIC_Postcode_Qtr!$G:$G,VIC_Postcode_Qtr!$A:$A,A298,VIC_Postcode_Qtr!$B:$B,Inputs!$B$24)</f>
        <v>52</v>
      </c>
      <c r="I298" s="16" t="n">
        <f aca="false">SUMIFS(VIC_Postcode_Qtr!$H:$H,VIC_Postcode_Qtr!$A:$A,A298,VIC_Postcode_Qtr!$B:$B,Inputs!$B$24)</f>
        <v>1</v>
      </c>
      <c r="J298" s="22" t="n">
        <f aca="false">IF(H298&gt;0,I298/H298,"")</f>
        <v>0.0192307692307692</v>
      </c>
      <c r="K298" s="16" t="n">
        <f aca="false">SUMIFS(VIC_Postcode_Qtr!$E:$E,VIC_Postcode_Qtr!$A:$A,A298,VIC_Postcode_Qtr!$B:$B,Inputs!$B$25)</f>
        <v>6</v>
      </c>
      <c r="L298" s="16" t="n">
        <f aca="false">SUMIFS(VIC_Postcode_Qtr!$D:$D,VIC_Postcode_Qtr!$A:$A,A298,VIC_Postcode_Qtr!$B:$B,Inputs!$B$25)</f>
        <v>1318</v>
      </c>
      <c r="M298" s="21" t="n">
        <f aca="false">IF(L298&gt;0,(F298-K298)/L298*1000,"")</f>
        <v>1.51745068285281</v>
      </c>
      <c r="N298" s="8" t="n">
        <f aca="false">IF(AND(H298&gt;=Inputs!$B$13,C298&gt;=500),1,0)</f>
        <v>0</v>
      </c>
      <c r="O298" s="8" t="s">
        <v>862</v>
      </c>
      <c r="P298" s="16" t="n">
        <f aca="false">F298-SUMIFS(VIC_Postcode_Qtr!$E:$E,VIC_Postcode_Qtr!$A:$A,A298,VIC_Postcode_Qtr!$B:$B,EDATE(Inputs!$B$24,-3))</f>
        <v>2</v>
      </c>
      <c r="Q298" s="21" t="n">
        <f aca="false">IF(E298&gt;0,P298/E298*1000,"")</f>
        <v>1.48148148148148</v>
      </c>
      <c r="R298" s="16" t="n">
        <f aca="false">SUMIFS(VIC_Postcode_Qtr!$E:$E,VIC_Postcode_Qtr!$A:$A,A298,VIC_Postcode_Qtr!$B:$B,EDATE(Inputs!$B$24,-12))-SUMIFS(VIC_Postcode_Qtr!$E:$E,VIC_Postcode_Qtr!$A:$A,A298,VIC_Postcode_Qtr!$B:$B,EDATE(Inputs!$B$24,-15))</f>
        <v>0</v>
      </c>
      <c r="S298" s="21" t="n">
        <f aca="false">IF(L298&gt;0,R298/L298*1000,"")</f>
        <v>0</v>
      </c>
    </row>
    <row r="299" customFormat="false" ht="15" hidden="false" customHeight="false" outlineLevel="0" collapsed="false">
      <c r="A299" s="0" t="n">
        <v>3896</v>
      </c>
      <c r="B299" s="31" t="n">
        <v>42926</v>
      </c>
      <c r="C299" s="16" t="n">
        <v>219</v>
      </c>
      <c r="D299" s="0" t="n">
        <v>1</v>
      </c>
      <c r="E299" s="16" t="n">
        <f aca="false">SUMIFS(VIC_Postcode_Qtr!$D:$D,VIC_Postcode_Qtr!$A:$A,A299,VIC_Postcode_Qtr!$B:$B,Inputs!$B$24)</f>
        <v>568</v>
      </c>
      <c r="F299" s="16" t="n">
        <f aca="false">SUMIFS(VIC_Postcode_Qtr!$E:$E,VIC_Postcode_Qtr!$A:$A,A299,VIC_Postcode_Qtr!$B:$B,Inputs!$B$24)</f>
        <v>3</v>
      </c>
      <c r="G299" s="21" t="n">
        <f aca="false">IF(E299&gt;0,F299/E299*1000,"")</f>
        <v>5.28169014084507</v>
      </c>
      <c r="H299" s="16" t="n">
        <f aca="false">SUMIFS(VIC_Postcode_Qtr!$G:$G,VIC_Postcode_Qtr!$A:$A,A299,VIC_Postcode_Qtr!$B:$B,Inputs!$B$24)</f>
        <v>25</v>
      </c>
      <c r="I299" s="16" t="n">
        <f aca="false">SUMIFS(VIC_Postcode_Qtr!$H:$H,VIC_Postcode_Qtr!$A:$A,A299,VIC_Postcode_Qtr!$B:$B,Inputs!$B$24)</f>
        <v>3</v>
      </c>
      <c r="J299" s="22" t="n">
        <f aca="false">IF(H299&gt;0,I299/H299,"")</f>
        <v>0.12</v>
      </c>
      <c r="K299" s="16" t="n">
        <f aca="false">SUMIFS(VIC_Postcode_Qtr!$E:$E,VIC_Postcode_Qtr!$A:$A,A299,VIC_Postcode_Qtr!$B:$B,Inputs!$B$25)</f>
        <v>0</v>
      </c>
      <c r="L299" s="16" t="n">
        <f aca="false">SUMIFS(VIC_Postcode_Qtr!$D:$D,VIC_Postcode_Qtr!$A:$A,A299,VIC_Postcode_Qtr!$B:$B,Inputs!$B$25)</f>
        <v>540</v>
      </c>
      <c r="M299" s="21" t="n">
        <f aca="false">IF(L299&gt;0,(F299-K299)/L299*1000,"")</f>
        <v>5.55555555555556</v>
      </c>
      <c r="N299" s="8" t="n">
        <f aca="false">IF(AND(H299&gt;=Inputs!$B$13,C299&gt;=500),1,0)</f>
        <v>0</v>
      </c>
      <c r="O299" s="8" t="s">
        <v>863</v>
      </c>
      <c r="P299" s="16" t="n">
        <f aca="false">F299-SUMIFS(VIC_Postcode_Qtr!$E:$E,VIC_Postcode_Qtr!$A:$A,A299,VIC_Postcode_Qtr!$B:$B,EDATE(Inputs!$B$24,-3))</f>
        <v>2</v>
      </c>
      <c r="Q299" s="21" t="n">
        <f aca="false">IF(E299&gt;0,P299/E299*1000,"")</f>
        <v>3.52112676056338</v>
      </c>
      <c r="R299" s="16" t="n">
        <f aca="false">SUMIFS(VIC_Postcode_Qtr!$E:$E,VIC_Postcode_Qtr!$A:$A,A299,VIC_Postcode_Qtr!$B:$B,EDATE(Inputs!$B$24,-12))-SUMIFS(VIC_Postcode_Qtr!$E:$E,VIC_Postcode_Qtr!$A:$A,A299,VIC_Postcode_Qtr!$B:$B,EDATE(Inputs!$B$24,-15))</f>
        <v>0</v>
      </c>
      <c r="S299" s="21" t="n">
        <f aca="false">IF(L299&gt;0,R299/L299*1000,"")</f>
        <v>0</v>
      </c>
    </row>
    <row r="300" customFormat="false" ht="15" hidden="false" customHeight="false" outlineLevel="0" collapsed="false">
      <c r="A300" s="0" t="n">
        <v>3904</v>
      </c>
      <c r="B300" s="31" t="n">
        <v>43030</v>
      </c>
      <c r="C300" s="16" t="n">
        <v>1120</v>
      </c>
      <c r="D300" s="0" t="n">
        <v>1</v>
      </c>
      <c r="E300" s="16" t="n">
        <f aca="false">SUMIFS(VIC_Postcode_Qtr!$D:$D,VIC_Postcode_Qtr!$A:$A,A300,VIC_Postcode_Qtr!$B:$B,Inputs!$B$24)</f>
        <v>2144</v>
      </c>
      <c r="F300" s="16" t="n">
        <f aca="false">SUMIFS(VIC_Postcode_Qtr!$E:$E,VIC_Postcode_Qtr!$A:$A,A300,VIC_Postcode_Qtr!$B:$B,Inputs!$B$24)</f>
        <v>24</v>
      </c>
      <c r="G300" s="21" t="n">
        <f aca="false">IF(E300&gt;0,F300/E300*1000,"")</f>
        <v>11.1940298507463</v>
      </c>
      <c r="H300" s="16" t="n">
        <f aca="false">SUMIFS(VIC_Postcode_Qtr!$G:$G,VIC_Postcode_Qtr!$A:$A,A300,VIC_Postcode_Qtr!$B:$B,Inputs!$B$24)</f>
        <v>87</v>
      </c>
      <c r="I300" s="16" t="n">
        <f aca="false">SUMIFS(VIC_Postcode_Qtr!$H:$H,VIC_Postcode_Qtr!$A:$A,A300,VIC_Postcode_Qtr!$B:$B,Inputs!$B$24)</f>
        <v>10</v>
      </c>
      <c r="J300" s="22" t="n">
        <f aca="false">IF(H300&gt;0,I300/H300,"")</f>
        <v>0.114942528735632</v>
      </c>
      <c r="K300" s="16" t="n">
        <f aca="false">SUMIFS(VIC_Postcode_Qtr!$E:$E,VIC_Postcode_Qtr!$A:$A,A300,VIC_Postcode_Qtr!$B:$B,Inputs!$B$25)</f>
        <v>17</v>
      </c>
      <c r="L300" s="16" t="n">
        <f aca="false">SUMIFS(VIC_Postcode_Qtr!$D:$D,VIC_Postcode_Qtr!$A:$A,A300,VIC_Postcode_Qtr!$B:$B,Inputs!$B$25)</f>
        <v>2086</v>
      </c>
      <c r="M300" s="21" t="n">
        <f aca="false">IF(L300&gt;0,(F300-K300)/L300*1000,"")</f>
        <v>3.35570469798658</v>
      </c>
      <c r="N300" s="8" t="n">
        <f aca="false">IF(AND(H300&gt;=Inputs!$B$13,C300&gt;=500),1,0)</f>
        <v>0</v>
      </c>
      <c r="O300" s="8" t="s">
        <v>864</v>
      </c>
      <c r="P300" s="16" t="n">
        <f aca="false">F300-SUMIFS(VIC_Postcode_Qtr!$E:$E,VIC_Postcode_Qtr!$A:$A,A300,VIC_Postcode_Qtr!$B:$B,EDATE(Inputs!$B$24,-3))</f>
        <v>6</v>
      </c>
      <c r="Q300" s="21" t="n">
        <f aca="false">IF(E300&gt;0,P300/E300*1000,"")</f>
        <v>2.79850746268657</v>
      </c>
      <c r="R300" s="16" t="n">
        <f aca="false">SUMIFS(VIC_Postcode_Qtr!$E:$E,VIC_Postcode_Qtr!$A:$A,A300,VIC_Postcode_Qtr!$B:$B,EDATE(Inputs!$B$24,-12))-SUMIFS(VIC_Postcode_Qtr!$E:$E,VIC_Postcode_Qtr!$A:$A,A300,VIC_Postcode_Qtr!$B:$B,EDATE(Inputs!$B$24,-15))</f>
        <v>3</v>
      </c>
      <c r="S300" s="21" t="n">
        <f aca="false">IF(L300&gt;0,R300/L300*1000,"")</f>
        <v>1.43815915627996</v>
      </c>
    </row>
    <row r="301" customFormat="false" ht="15" hidden="false" customHeight="false" outlineLevel="0" collapsed="false">
      <c r="A301" s="0" t="n">
        <v>3960</v>
      </c>
      <c r="B301" s="31" t="n">
        <v>43370</v>
      </c>
      <c r="C301" s="16" t="n">
        <v>1642</v>
      </c>
      <c r="D301" s="0" t="n">
        <v>1</v>
      </c>
      <c r="E301" s="16" t="n">
        <f aca="false">SUMIFS(VIC_Postcode_Qtr!$D:$D,VIC_Postcode_Qtr!$A:$A,A301,VIC_Postcode_Qtr!$B:$B,Inputs!$B$24)</f>
        <v>3458</v>
      </c>
      <c r="F301" s="16" t="n">
        <f aca="false">SUMIFS(VIC_Postcode_Qtr!$E:$E,VIC_Postcode_Qtr!$A:$A,A301,VIC_Postcode_Qtr!$B:$B,Inputs!$B$24)</f>
        <v>46</v>
      </c>
      <c r="G301" s="21" t="n">
        <f aca="false">IF(E301&gt;0,F301/E301*1000,"")</f>
        <v>13.3024869866975</v>
      </c>
      <c r="H301" s="16" t="n">
        <f aca="false">SUMIFS(VIC_Postcode_Qtr!$G:$G,VIC_Postcode_Qtr!$A:$A,A301,VIC_Postcode_Qtr!$B:$B,Inputs!$B$24)</f>
        <v>191</v>
      </c>
      <c r="I301" s="16" t="n">
        <f aca="false">SUMIFS(VIC_Postcode_Qtr!$H:$H,VIC_Postcode_Qtr!$A:$A,A301,VIC_Postcode_Qtr!$B:$B,Inputs!$B$24)</f>
        <v>27</v>
      </c>
      <c r="J301" s="22" t="n">
        <f aca="false">IF(H301&gt;0,I301/H301,"")</f>
        <v>0.141361256544503</v>
      </c>
      <c r="K301" s="16" t="n">
        <f aca="false">SUMIFS(VIC_Postcode_Qtr!$E:$E,VIC_Postcode_Qtr!$A:$A,A301,VIC_Postcode_Qtr!$B:$B,Inputs!$B$25)</f>
        <v>19</v>
      </c>
      <c r="L301" s="16" t="n">
        <f aca="false">SUMIFS(VIC_Postcode_Qtr!$D:$D,VIC_Postcode_Qtr!$A:$A,A301,VIC_Postcode_Qtr!$B:$B,Inputs!$B$25)</f>
        <v>3428</v>
      </c>
      <c r="M301" s="21" t="n">
        <f aca="false">IF(L301&gt;0,(F301-K301)/L301*1000,"")</f>
        <v>7.87631271878646</v>
      </c>
      <c r="N301" s="8" t="n">
        <f aca="false">IF(AND(H301&gt;=Inputs!$B$13,C301&gt;=500),1,0)</f>
        <v>0</v>
      </c>
      <c r="O301" s="8" t="s">
        <v>865</v>
      </c>
      <c r="P301" s="16" t="n">
        <f aca="false">F301-SUMIFS(VIC_Postcode_Qtr!$E:$E,VIC_Postcode_Qtr!$A:$A,A301,VIC_Postcode_Qtr!$B:$B,EDATE(Inputs!$B$24,-3))</f>
        <v>14</v>
      </c>
      <c r="Q301" s="21" t="n">
        <f aca="false">IF(E301&gt;0,P301/E301*1000,"")</f>
        <v>4.04858299595142</v>
      </c>
      <c r="R301" s="16" t="n">
        <f aca="false">SUMIFS(VIC_Postcode_Qtr!$E:$E,VIC_Postcode_Qtr!$A:$A,A301,VIC_Postcode_Qtr!$B:$B,EDATE(Inputs!$B$24,-12))-SUMIFS(VIC_Postcode_Qtr!$E:$E,VIC_Postcode_Qtr!$A:$A,A301,VIC_Postcode_Qtr!$B:$B,EDATE(Inputs!$B$24,-15))</f>
        <v>1</v>
      </c>
      <c r="S301" s="21" t="n">
        <f aca="false">IF(L301&gt;0,R301/L301*1000,"")</f>
        <v>0.29171528588098</v>
      </c>
    </row>
    <row r="302" customFormat="false" ht="15" hidden="false" customHeight="false" outlineLevel="0" collapsed="false">
      <c r="A302" s="0" t="n">
        <v>3311</v>
      </c>
      <c r="B302" s="31" t="n">
        <v>43424</v>
      </c>
      <c r="C302" s="16" t="n">
        <v>925</v>
      </c>
      <c r="D302" s="0" t="n">
        <v>1</v>
      </c>
      <c r="E302" s="16" t="n">
        <f aca="false">SUMIFS(VIC_Postcode_Qtr!$D:$D,VIC_Postcode_Qtr!$A:$A,A302,VIC_Postcode_Qtr!$B:$B,Inputs!$B$24)</f>
        <v>2007</v>
      </c>
      <c r="F302" s="16" t="n">
        <f aca="false">SUMIFS(VIC_Postcode_Qtr!$E:$E,VIC_Postcode_Qtr!$A:$A,A302,VIC_Postcode_Qtr!$B:$B,Inputs!$B$24)</f>
        <v>5</v>
      </c>
      <c r="G302" s="21" t="n">
        <f aca="false">IF(E302&gt;0,F302/E302*1000,"")</f>
        <v>2.49128051818635</v>
      </c>
      <c r="H302" s="16" t="n">
        <f aca="false">SUMIFS(VIC_Postcode_Qtr!$G:$G,VIC_Postcode_Qtr!$A:$A,A302,VIC_Postcode_Qtr!$B:$B,Inputs!$B$24)</f>
        <v>71</v>
      </c>
      <c r="I302" s="16" t="n">
        <f aca="false">SUMIFS(VIC_Postcode_Qtr!$H:$H,VIC_Postcode_Qtr!$A:$A,A302,VIC_Postcode_Qtr!$B:$B,Inputs!$B$24)</f>
        <v>1</v>
      </c>
      <c r="J302" s="22" t="n">
        <f aca="false">IF(H302&gt;0,I302/H302,"")</f>
        <v>0.0140845070422535</v>
      </c>
      <c r="K302" s="16" t="n">
        <f aca="false">SUMIFS(VIC_Postcode_Qtr!$E:$E,VIC_Postcode_Qtr!$A:$A,A302,VIC_Postcode_Qtr!$B:$B,Inputs!$B$25)</f>
        <v>6</v>
      </c>
      <c r="L302" s="16" t="n">
        <f aca="false">SUMIFS(VIC_Postcode_Qtr!$D:$D,VIC_Postcode_Qtr!$A:$A,A302,VIC_Postcode_Qtr!$B:$B,Inputs!$B$25)</f>
        <v>2039</v>
      </c>
      <c r="M302" s="21" t="n">
        <f aca="false">IF(L302&gt;0,(F302-K302)/L302*1000,"")</f>
        <v>-0.490436488474743</v>
      </c>
      <c r="N302" s="8" t="n">
        <f aca="false">IF(AND(H302&gt;=Inputs!$B$13,C302&gt;=500),1,0)</f>
        <v>0</v>
      </c>
      <c r="O302" s="8" t="s">
        <v>866</v>
      </c>
      <c r="P302" s="16" t="n">
        <f aca="false">F302-SUMIFS(VIC_Postcode_Qtr!$E:$E,VIC_Postcode_Qtr!$A:$A,A302,VIC_Postcode_Qtr!$B:$B,EDATE(Inputs!$B$24,-3))</f>
        <v>0</v>
      </c>
      <c r="Q302" s="21" t="n">
        <f aca="false">IF(E302&gt;0,P302/E302*1000,"")</f>
        <v>0</v>
      </c>
      <c r="R302" s="16" t="n">
        <f aca="false">SUMIFS(VIC_Postcode_Qtr!$E:$E,VIC_Postcode_Qtr!$A:$A,A302,VIC_Postcode_Qtr!$B:$B,EDATE(Inputs!$B$24,-12))-SUMIFS(VIC_Postcode_Qtr!$E:$E,VIC_Postcode_Qtr!$A:$A,A302,VIC_Postcode_Qtr!$B:$B,EDATE(Inputs!$B$24,-15))</f>
        <v>0</v>
      </c>
      <c r="S302" s="21" t="n">
        <f aca="false">IF(L302&gt;0,R302/L302*1000,"")</f>
        <v>0</v>
      </c>
    </row>
    <row r="303" customFormat="false" ht="15" hidden="false" customHeight="false" outlineLevel="0" collapsed="false">
      <c r="A303" s="0" t="n">
        <v>3319</v>
      </c>
      <c r="B303" s="31" t="n">
        <v>43441</v>
      </c>
      <c r="C303" s="16" t="n">
        <v>233</v>
      </c>
      <c r="D303" s="0" t="n">
        <v>1</v>
      </c>
      <c r="E303" s="16" t="n">
        <f aca="false">SUMIFS(VIC_Postcode_Qtr!$D:$D,VIC_Postcode_Qtr!$A:$A,A303,VIC_Postcode_Qtr!$B:$B,Inputs!$B$24)</f>
        <v>640</v>
      </c>
      <c r="F303" s="16" t="n">
        <f aca="false">SUMIFS(VIC_Postcode_Qtr!$E:$E,VIC_Postcode_Qtr!$A:$A,A303,VIC_Postcode_Qtr!$B:$B,Inputs!$B$24)</f>
        <v>0</v>
      </c>
      <c r="G303" s="21" t="n">
        <f aca="false">IF(E303&gt;0,F303/E303*1000,"")</f>
        <v>0</v>
      </c>
      <c r="H303" s="16" t="n">
        <f aca="false">SUMIFS(VIC_Postcode_Qtr!$G:$G,VIC_Postcode_Qtr!$A:$A,A303,VIC_Postcode_Qtr!$B:$B,Inputs!$B$24)</f>
        <v>18</v>
      </c>
      <c r="I303" s="16" t="n">
        <f aca="false">SUMIFS(VIC_Postcode_Qtr!$H:$H,VIC_Postcode_Qtr!$A:$A,A303,VIC_Postcode_Qtr!$B:$B,Inputs!$B$24)</f>
        <v>0</v>
      </c>
      <c r="J303" s="22" t="n">
        <f aca="false">IF(H303&gt;0,I303/H303,"")</f>
        <v>0</v>
      </c>
      <c r="K303" s="16" t="n">
        <f aca="false">SUMIFS(VIC_Postcode_Qtr!$E:$E,VIC_Postcode_Qtr!$A:$A,A303,VIC_Postcode_Qtr!$B:$B,Inputs!$B$25)</f>
        <v>0</v>
      </c>
      <c r="L303" s="16" t="n">
        <f aca="false">SUMIFS(VIC_Postcode_Qtr!$D:$D,VIC_Postcode_Qtr!$A:$A,A303,VIC_Postcode_Qtr!$B:$B,Inputs!$B$25)</f>
        <v>648</v>
      </c>
      <c r="M303" s="21" t="n">
        <f aca="false">IF(L303&gt;0,(F303-K303)/L303*1000,"")</f>
        <v>0</v>
      </c>
      <c r="N303" s="8" t="n">
        <f aca="false">IF(AND(H303&gt;=Inputs!$B$13,C303&gt;=500),1,0)</f>
        <v>0</v>
      </c>
      <c r="O303" s="8" t="s">
        <v>867</v>
      </c>
      <c r="P303" s="16" t="n">
        <f aca="false">F303-SUMIFS(VIC_Postcode_Qtr!$E:$E,VIC_Postcode_Qtr!$A:$A,A303,VIC_Postcode_Qtr!$B:$B,EDATE(Inputs!$B$24,-3))</f>
        <v>0</v>
      </c>
      <c r="Q303" s="21" t="n">
        <f aca="false">IF(E303&gt;0,P303/E303*1000,"")</f>
        <v>0</v>
      </c>
      <c r="R303" s="16" t="n">
        <f aca="false">SUMIFS(VIC_Postcode_Qtr!$E:$E,VIC_Postcode_Qtr!$A:$A,A303,VIC_Postcode_Qtr!$B:$B,EDATE(Inputs!$B$24,-12))-SUMIFS(VIC_Postcode_Qtr!$E:$E,VIC_Postcode_Qtr!$A:$A,A303,VIC_Postcode_Qtr!$B:$B,EDATE(Inputs!$B$24,-15))</f>
        <v>0</v>
      </c>
      <c r="S303" s="21" t="n">
        <f aca="false">IF(L303&gt;0,R303/L303*1000,"")</f>
        <v>0</v>
      </c>
    </row>
    <row r="304" customFormat="false" ht="15" hidden="false" customHeight="false" outlineLevel="0" collapsed="false">
      <c r="A304" s="0" t="n">
        <v>3635</v>
      </c>
      <c r="B304" s="31" t="n">
        <v>43558</v>
      </c>
      <c r="C304" s="16" t="n">
        <v>347</v>
      </c>
      <c r="D304" s="0" t="n">
        <v>1</v>
      </c>
      <c r="E304" s="16" t="n">
        <f aca="false">SUMIFS(VIC_Postcode_Qtr!$D:$D,VIC_Postcode_Qtr!$A:$A,A304,VIC_Postcode_Qtr!$B:$B,Inputs!$B$24)</f>
        <v>787</v>
      </c>
      <c r="F304" s="16" t="n">
        <f aca="false">SUMIFS(VIC_Postcode_Qtr!$E:$E,VIC_Postcode_Qtr!$A:$A,A304,VIC_Postcode_Qtr!$B:$B,Inputs!$B$24)</f>
        <v>2</v>
      </c>
      <c r="G304" s="21" t="n">
        <f aca="false">IF(E304&gt;0,F304/E304*1000,"")</f>
        <v>2.54129606099111</v>
      </c>
      <c r="H304" s="16" t="n">
        <f aca="false">SUMIFS(VIC_Postcode_Qtr!$G:$G,VIC_Postcode_Qtr!$A:$A,A304,VIC_Postcode_Qtr!$B:$B,Inputs!$B$24)</f>
        <v>19</v>
      </c>
      <c r="I304" s="16" t="n">
        <f aca="false">SUMIFS(VIC_Postcode_Qtr!$H:$H,VIC_Postcode_Qtr!$A:$A,A304,VIC_Postcode_Qtr!$B:$B,Inputs!$B$24)</f>
        <v>1</v>
      </c>
      <c r="J304" s="22" t="n">
        <f aca="false">IF(H304&gt;0,I304/H304,"")</f>
        <v>0.0526315789473684</v>
      </c>
      <c r="K304" s="16" t="n">
        <f aca="false">SUMIFS(VIC_Postcode_Qtr!$E:$E,VIC_Postcode_Qtr!$A:$A,A304,VIC_Postcode_Qtr!$B:$B,Inputs!$B$25)</f>
        <v>0</v>
      </c>
      <c r="L304" s="16" t="n">
        <f aca="false">SUMIFS(VIC_Postcode_Qtr!$D:$D,VIC_Postcode_Qtr!$A:$A,A304,VIC_Postcode_Qtr!$B:$B,Inputs!$B$25)</f>
        <v>789</v>
      </c>
      <c r="M304" s="21" t="n">
        <f aca="false">IF(L304&gt;0,(F304-K304)/L304*1000,"")</f>
        <v>2.53485424588086</v>
      </c>
      <c r="N304" s="8" t="n">
        <f aca="false">IF(AND(H304&gt;=Inputs!$B$13,C304&gt;=500),1,0)</f>
        <v>0</v>
      </c>
      <c r="O304" s="8" t="s">
        <v>868</v>
      </c>
      <c r="P304" s="16" t="n">
        <f aca="false">F304-SUMIFS(VIC_Postcode_Qtr!$E:$E,VIC_Postcode_Qtr!$A:$A,A304,VIC_Postcode_Qtr!$B:$B,EDATE(Inputs!$B$24,-3))</f>
        <v>1</v>
      </c>
      <c r="Q304" s="21" t="n">
        <f aca="false">IF(E304&gt;0,P304/E304*1000,"")</f>
        <v>1.27064803049555</v>
      </c>
      <c r="R304" s="16" t="n">
        <f aca="false">SUMIFS(VIC_Postcode_Qtr!$E:$E,VIC_Postcode_Qtr!$A:$A,A304,VIC_Postcode_Qtr!$B:$B,EDATE(Inputs!$B$24,-12))-SUMIFS(VIC_Postcode_Qtr!$E:$E,VIC_Postcode_Qtr!$A:$A,A304,VIC_Postcode_Qtr!$B:$B,EDATE(Inputs!$B$24,-15))</f>
        <v>0</v>
      </c>
      <c r="S304" s="21" t="n">
        <f aca="false">IF(L304&gt;0,R304/L304*1000,"")</f>
        <v>0</v>
      </c>
    </row>
    <row r="305" customFormat="false" ht="15" hidden="false" customHeight="false" outlineLevel="0" collapsed="false">
      <c r="A305" s="0" t="n">
        <v>3472</v>
      </c>
      <c r="B305" s="31" t="n">
        <v>43622</v>
      </c>
      <c r="C305" s="16" t="n">
        <v>766</v>
      </c>
      <c r="D305" s="0" t="n">
        <v>1</v>
      </c>
      <c r="E305" s="16" t="n">
        <f aca="false">SUMIFS(VIC_Postcode_Qtr!$D:$D,VIC_Postcode_Qtr!$A:$A,A305,VIC_Postcode_Qtr!$B:$B,Inputs!$B$24)</f>
        <v>2087</v>
      </c>
      <c r="F305" s="16" t="n">
        <f aca="false">SUMIFS(VIC_Postcode_Qtr!$E:$E,VIC_Postcode_Qtr!$A:$A,A305,VIC_Postcode_Qtr!$B:$B,Inputs!$B$24)</f>
        <v>5</v>
      </c>
      <c r="G305" s="21" t="n">
        <f aca="false">IF(E305&gt;0,F305/E305*1000,"")</f>
        <v>2.39578342117873</v>
      </c>
      <c r="H305" s="16" t="n">
        <f aca="false">SUMIFS(VIC_Postcode_Qtr!$G:$G,VIC_Postcode_Qtr!$A:$A,A305,VIC_Postcode_Qtr!$B:$B,Inputs!$B$24)</f>
        <v>39</v>
      </c>
      <c r="I305" s="16" t="n">
        <f aca="false">SUMIFS(VIC_Postcode_Qtr!$H:$H,VIC_Postcode_Qtr!$A:$A,A305,VIC_Postcode_Qtr!$B:$B,Inputs!$B$24)</f>
        <v>3</v>
      </c>
      <c r="J305" s="22" t="n">
        <f aca="false">IF(H305&gt;0,I305/H305,"")</f>
        <v>0.0769230769230769</v>
      </c>
      <c r="K305" s="16" t="n">
        <f aca="false">SUMIFS(VIC_Postcode_Qtr!$E:$E,VIC_Postcode_Qtr!$A:$A,A305,VIC_Postcode_Qtr!$B:$B,Inputs!$B$25)</f>
        <v>2</v>
      </c>
      <c r="L305" s="16" t="n">
        <f aca="false">SUMIFS(VIC_Postcode_Qtr!$D:$D,VIC_Postcode_Qtr!$A:$A,A305,VIC_Postcode_Qtr!$B:$B,Inputs!$B$25)</f>
        <v>2085</v>
      </c>
      <c r="M305" s="21" t="n">
        <f aca="false">IF(L305&gt;0,(F305-K305)/L305*1000,"")</f>
        <v>1.43884892086331</v>
      </c>
      <c r="N305" s="8" t="n">
        <f aca="false">IF(AND(H305&gt;=Inputs!$B$13,C305&gt;=500),1,0)</f>
        <v>0</v>
      </c>
      <c r="O305" s="8" t="s">
        <v>869</v>
      </c>
      <c r="P305" s="16" t="n">
        <f aca="false">F305-SUMIFS(VIC_Postcode_Qtr!$E:$E,VIC_Postcode_Qtr!$A:$A,A305,VIC_Postcode_Qtr!$B:$B,EDATE(Inputs!$B$24,-3))</f>
        <v>2</v>
      </c>
      <c r="Q305" s="21" t="n">
        <f aca="false">IF(E305&gt;0,P305/E305*1000,"")</f>
        <v>0.95831336847149</v>
      </c>
      <c r="R305" s="16" t="n">
        <f aca="false">SUMIFS(VIC_Postcode_Qtr!$E:$E,VIC_Postcode_Qtr!$A:$A,A305,VIC_Postcode_Qtr!$B:$B,EDATE(Inputs!$B$24,-12))-SUMIFS(VIC_Postcode_Qtr!$E:$E,VIC_Postcode_Qtr!$A:$A,A305,VIC_Postcode_Qtr!$B:$B,EDATE(Inputs!$B$24,-15))</f>
        <v>0</v>
      </c>
      <c r="S305" s="21" t="n">
        <f aca="false">IF(L305&gt;0,R305/L305*1000,"")</f>
        <v>0</v>
      </c>
    </row>
    <row r="306" customFormat="false" ht="15" hidden="false" customHeight="false" outlineLevel="0" collapsed="false">
      <c r="A306" s="0" t="n">
        <v>3880</v>
      </c>
      <c r="B306" s="31" t="n">
        <v>43663</v>
      </c>
      <c r="C306" s="16" t="n">
        <v>2377</v>
      </c>
      <c r="D306" s="0" t="n">
        <v>1</v>
      </c>
      <c r="E306" s="16" t="n">
        <f aca="false">SUMIFS(VIC_Postcode_Qtr!$D:$D,VIC_Postcode_Qtr!$A:$A,A306,VIC_Postcode_Qtr!$B:$B,Inputs!$B$24)</f>
        <v>4643</v>
      </c>
      <c r="F306" s="16" t="n">
        <f aca="false">SUMIFS(VIC_Postcode_Qtr!$E:$E,VIC_Postcode_Qtr!$A:$A,A306,VIC_Postcode_Qtr!$B:$B,Inputs!$B$24)</f>
        <v>34</v>
      </c>
      <c r="G306" s="21" t="n">
        <f aca="false">IF(E306&gt;0,F306/E306*1000,"")</f>
        <v>7.32285160456601</v>
      </c>
      <c r="H306" s="16" t="n">
        <f aca="false">SUMIFS(VIC_Postcode_Qtr!$G:$G,VIC_Postcode_Qtr!$A:$A,A306,VIC_Postcode_Qtr!$B:$B,Inputs!$B$24)</f>
        <v>280</v>
      </c>
      <c r="I306" s="16" t="n">
        <f aca="false">SUMIFS(VIC_Postcode_Qtr!$H:$H,VIC_Postcode_Qtr!$A:$A,A306,VIC_Postcode_Qtr!$B:$B,Inputs!$B$24)</f>
        <v>14</v>
      </c>
      <c r="J306" s="22" t="n">
        <f aca="false">IF(H306&gt;0,I306/H306,"")</f>
        <v>0.05</v>
      </c>
      <c r="K306" s="16" t="n">
        <f aca="false">SUMIFS(VIC_Postcode_Qtr!$E:$E,VIC_Postcode_Qtr!$A:$A,A306,VIC_Postcode_Qtr!$B:$B,Inputs!$B$25)</f>
        <v>19</v>
      </c>
      <c r="L306" s="16" t="n">
        <f aca="false">SUMIFS(VIC_Postcode_Qtr!$D:$D,VIC_Postcode_Qtr!$A:$A,A306,VIC_Postcode_Qtr!$B:$B,Inputs!$B$25)</f>
        <v>4501</v>
      </c>
      <c r="M306" s="21" t="n">
        <f aca="false">IF(L306&gt;0,(F306-K306)/L306*1000,"")</f>
        <v>3.33259275716507</v>
      </c>
      <c r="N306" s="8" t="n">
        <f aca="false">IF(AND(H306&gt;=Inputs!$B$13,C306&gt;=500),1,0)</f>
        <v>0</v>
      </c>
      <c r="O306" s="8" t="s">
        <v>870</v>
      </c>
      <c r="P306" s="16" t="n">
        <f aca="false">F306-SUMIFS(VIC_Postcode_Qtr!$E:$E,VIC_Postcode_Qtr!$A:$A,A306,VIC_Postcode_Qtr!$B:$B,EDATE(Inputs!$B$24,-3))</f>
        <v>6</v>
      </c>
      <c r="Q306" s="21" t="n">
        <f aca="false">IF(E306&gt;0,P306/E306*1000,"")</f>
        <v>1.29226793021753</v>
      </c>
      <c r="R306" s="16" t="n">
        <f aca="false">SUMIFS(VIC_Postcode_Qtr!$E:$E,VIC_Postcode_Qtr!$A:$A,A306,VIC_Postcode_Qtr!$B:$B,EDATE(Inputs!$B$24,-12))-SUMIFS(VIC_Postcode_Qtr!$E:$E,VIC_Postcode_Qtr!$A:$A,A306,VIC_Postcode_Qtr!$B:$B,EDATE(Inputs!$B$24,-15))</f>
        <v>1</v>
      </c>
      <c r="S306" s="21" t="n">
        <f aca="false">IF(L306&gt;0,R306/L306*1000,"")</f>
        <v>0.222172850477672</v>
      </c>
    </row>
    <row r="307" customFormat="false" ht="15" hidden="false" customHeight="false" outlineLevel="0" collapsed="false">
      <c r="A307" s="0" t="n">
        <v>3874</v>
      </c>
      <c r="B307" s="31" t="n">
        <v>43697</v>
      </c>
      <c r="C307" s="16" t="n">
        <v>364</v>
      </c>
      <c r="D307" s="0" t="n">
        <v>1</v>
      </c>
      <c r="E307" s="16" t="n">
        <f aca="false">SUMIFS(VIC_Postcode_Qtr!$D:$D,VIC_Postcode_Qtr!$A:$A,A307,VIC_Postcode_Qtr!$B:$B,Inputs!$B$24)</f>
        <v>924</v>
      </c>
      <c r="F307" s="16" t="n">
        <f aca="false">SUMIFS(VIC_Postcode_Qtr!$E:$E,VIC_Postcode_Qtr!$A:$A,A307,VIC_Postcode_Qtr!$B:$B,Inputs!$B$24)</f>
        <v>5</v>
      </c>
      <c r="G307" s="21" t="n">
        <f aca="false">IF(E307&gt;0,F307/E307*1000,"")</f>
        <v>5.41125541125541</v>
      </c>
      <c r="H307" s="16" t="n">
        <f aca="false">SUMIFS(VIC_Postcode_Qtr!$G:$G,VIC_Postcode_Qtr!$A:$A,A307,VIC_Postcode_Qtr!$B:$B,Inputs!$B$24)</f>
        <v>33</v>
      </c>
      <c r="I307" s="16" t="n">
        <f aca="false">SUMIFS(VIC_Postcode_Qtr!$H:$H,VIC_Postcode_Qtr!$A:$A,A307,VIC_Postcode_Qtr!$B:$B,Inputs!$B$24)</f>
        <v>2</v>
      </c>
      <c r="J307" s="22" t="n">
        <f aca="false">IF(H307&gt;0,I307/H307,"")</f>
        <v>0.0606060606060606</v>
      </c>
      <c r="K307" s="16" t="n">
        <f aca="false">SUMIFS(VIC_Postcode_Qtr!$E:$E,VIC_Postcode_Qtr!$A:$A,A307,VIC_Postcode_Qtr!$B:$B,Inputs!$B$25)</f>
        <v>4</v>
      </c>
      <c r="L307" s="16" t="n">
        <f aca="false">SUMIFS(VIC_Postcode_Qtr!$D:$D,VIC_Postcode_Qtr!$A:$A,A307,VIC_Postcode_Qtr!$B:$B,Inputs!$B$25)</f>
        <v>925</v>
      </c>
      <c r="M307" s="21" t="n">
        <f aca="false">IF(L307&gt;0,(F307-K307)/L307*1000,"")</f>
        <v>1.08108108108108</v>
      </c>
      <c r="N307" s="8" t="n">
        <f aca="false">IF(AND(H307&gt;=Inputs!$B$13,C307&gt;=500),1,0)</f>
        <v>0</v>
      </c>
      <c r="O307" s="8" t="s">
        <v>871</v>
      </c>
      <c r="P307" s="16" t="n">
        <f aca="false">F307-SUMIFS(VIC_Postcode_Qtr!$E:$E,VIC_Postcode_Qtr!$A:$A,A307,VIC_Postcode_Qtr!$B:$B,EDATE(Inputs!$B$24,-3))</f>
        <v>0</v>
      </c>
      <c r="Q307" s="21" t="n">
        <f aca="false">IF(E307&gt;0,P307/E307*1000,"")</f>
        <v>0</v>
      </c>
      <c r="R307" s="16" t="n">
        <f aca="false">SUMIFS(VIC_Postcode_Qtr!$E:$E,VIC_Postcode_Qtr!$A:$A,A307,VIC_Postcode_Qtr!$B:$B,EDATE(Inputs!$B$24,-12))-SUMIFS(VIC_Postcode_Qtr!$E:$E,VIC_Postcode_Qtr!$A:$A,A307,VIC_Postcode_Qtr!$B:$B,EDATE(Inputs!$B$24,-15))</f>
        <v>2</v>
      </c>
      <c r="S307" s="21" t="n">
        <f aca="false">IF(L307&gt;0,R307/L307*1000,"")</f>
        <v>2.16216216216216</v>
      </c>
    </row>
    <row r="308" customFormat="false" ht="15" hidden="false" customHeight="false" outlineLevel="0" collapsed="false">
      <c r="A308" s="0" t="n">
        <v>3956</v>
      </c>
      <c r="B308" s="31" t="n">
        <v>43713</v>
      </c>
      <c r="C308" s="16" t="n">
        <v>1731</v>
      </c>
      <c r="D308" s="0" t="n">
        <v>1</v>
      </c>
      <c r="E308" s="16" t="n">
        <f aca="false">SUMIFS(VIC_Postcode_Qtr!$D:$D,VIC_Postcode_Qtr!$A:$A,A308,VIC_Postcode_Qtr!$B:$B,Inputs!$B$24)</f>
        <v>4057</v>
      </c>
      <c r="F308" s="16" t="n">
        <f aca="false">SUMIFS(VIC_Postcode_Qtr!$E:$E,VIC_Postcode_Qtr!$A:$A,A308,VIC_Postcode_Qtr!$B:$B,Inputs!$B$24)</f>
        <v>44</v>
      </c>
      <c r="G308" s="21" t="n">
        <f aca="false">IF(E308&gt;0,F308/E308*1000,"")</f>
        <v>10.8454523046586</v>
      </c>
      <c r="H308" s="16" t="n">
        <f aca="false">SUMIFS(VIC_Postcode_Qtr!$G:$G,VIC_Postcode_Qtr!$A:$A,A308,VIC_Postcode_Qtr!$B:$B,Inputs!$B$24)</f>
        <v>174</v>
      </c>
      <c r="I308" s="16" t="n">
        <f aca="false">SUMIFS(VIC_Postcode_Qtr!$H:$H,VIC_Postcode_Qtr!$A:$A,A308,VIC_Postcode_Qtr!$B:$B,Inputs!$B$24)</f>
        <v>18</v>
      </c>
      <c r="J308" s="22" t="n">
        <f aca="false">IF(H308&gt;0,I308/H308,"")</f>
        <v>0.103448275862069</v>
      </c>
      <c r="K308" s="16" t="n">
        <f aca="false">SUMIFS(VIC_Postcode_Qtr!$E:$E,VIC_Postcode_Qtr!$A:$A,A308,VIC_Postcode_Qtr!$B:$B,Inputs!$B$25)</f>
        <v>24</v>
      </c>
      <c r="L308" s="16" t="n">
        <f aca="false">SUMIFS(VIC_Postcode_Qtr!$D:$D,VIC_Postcode_Qtr!$A:$A,A308,VIC_Postcode_Qtr!$B:$B,Inputs!$B$25)</f>
        <v>3967</v>
      </c>
      <c r="M308" s="21" t="n">
        <f aca="false">IF(L308&gt;0,(F308-K308)/L308*1000,"")</f>
        <v>5.04159314343332</v>
      </c>
      <c r="N308" s="8" t="n">
        <f aca="false">IF(AND(H308&gt;=Inputs!$B$13,C308&gt;=500),1,0)</f>
        <v>0</v>
      </c>
      <c r="O308" s="8" t="s">
        <v>872</v>
      </c>
      <c r="P308" s="16" t="n">
        <f aca="false">F308-SUMIFS(VIC_Postcode_Qtr!$E:$E,VIC_Postcode_Qtr!$A:$A,A308,VIC_Postcode_Qtr!$B:$B,EDATE(Inputs!$B$24,-3))</f>
        <v>10</v>
      </c>
      <c r="Q308" s="21" t="n">
        <f aca="false">IF(E308&gt;0,P308/E308*1000,"")</f>
        <v>2.46487552378605</v>
      </c>
      <c r="R308" s="16" t="n">
        <f aca="false">SUMIFS(VIC_Postcode_Qtr!$E:$E,VIC_Postcode_Qtr!$A:$A,A308,VIC_Postcode_Qtr!$B:$B,EDATE(Inputs!$B$24,-12))-SUMIFS(VIC_Postcode_Qtr!$E:$E,VIC_Postcode_Qtr!$A:$A,A308,VIC_Postcode_Qtr!$B:$B,EDATE(Inputs!$B$24,-15))</f>
        <v>0</v>
      </c>
      <c r="S308" s="21" t="n">
        <f aca="false">IF(L308&gt;0,R308/L308*1000,"")</f>
        <v>0</v>
      </c>
    </row>
    <row r="309" customFormat="false" ht="15" hidden="false" customHeight="false" outlineLevel="0" collapsed="false">
      <c r="A309" s="0" t="n">
        <v>3697</v>
      </c>
      <c r="B309" s="31" t="n">
        <v>43719</v>
      </c>
      <c r="C309" s="16" t="n">
        <v>352</v>
      </c>
      <c r="D309" s="0" t="n">
        <v>1</v>
      </c>
      <c r="E309" s="16" t="n">
        <f aca="false">SUMIFS(VIC_Postcode_Qtr!$D:$D,VIC_Postcode_Qtr!$A:$A,A309,VIC_Postcode_Qtr!$B:$B,Inputs!$B$24)</f>
        <v>669</v>
      </c>
      <c r="F309" s="16" t="n">
        <f aca="false">SUMIFS(VIC_Postcode_Qtr!$E:$E,VIC_Postcode_Qtr!$A:$A,A309,VIC_Postcode_Qtr!$B:$B,Inputs!$B$24)</f>
        <v>15</v>
      </c>
      <c r="G309" s="21" t="n">
        <f aca="false">IF(E309&gt;0,F309/E309*1000,"")</f>
        <v>22.4215246636771</v>
      </c>
      <c r="H309" s="16" t="n">
        <f aca="false">SUMIFS(VIC_Postcode_Qtr!$G:$G,VIC_Postcode_Qtr!$A:$A,A309,VIC_Postcode_Qtr!$B:$B,Inputs!$B$24)</f>
        <v>27</v>
      </c>
      <c r="I309" s="16" t="n">
        <f aca="false">SUMIFS(VIC_Postcode_Qtr!$H:$H,VIC_Postcode_Qtr!$A:$A,A309,VIC_Postcode_Qtr!$B:$B,Inputs!$B$24)</f>
        <v>8</v>
      </c>
      <c r="J309" s="22" t="n">
        <f aca="false">IF(H309&gt;0,I309/H309,"")</f>
        <v>0.296296296296296</v>
      </c>
      <c r="K309" s="16" t="n">
        <f aca="false">SUMIFS(VIC_Postcode_Qtr!$E:$E,VIC_Postcode_Qtr!$A:$A,A309,VIC_Postcode_Qtr!$B:$B,Inputs!$B$25)</f>
        <v>7</v>
      </c>
      <c r="L309" s="16" t="n">
        <f aca="false">SUMIFS(VIC_Postcode_Qtr!$D:$D,VIC_Postcode_Qtr!$A:$A,A309,VIC_Postcode_Qtr!$B:$B,Inputs!$B$25)</f>
        <v>677</v>
      </c>
      <c r="M309" s="21" t="n">
        <f aca="false">IF(L309&gt;0,(F309-K309)/L309*1000,"")</f>
        <v>11.8168389955687</v>
      </c>
      <c r="N309" s="8" t="n">
        <f aca="false">IF(AND(H309&gt;=Inputs!$B$13,C309&gt;=500),1,0)</f>
        <v>0</v>
      </c>
      <c r="O309" s="8" t="s">
        <v>873</v>
      </c>
      <c r="P309" s="16" t="n">
        <f aca="false">F309-SUMIFS(VIC_Postcode_Qtr!$E:$E,VIC_Postcode_Qtr!$A:$A,A309,VIC_Postcode_Qtr!$B:$B,EDATE(Inputs!$B$24,-3))</f>
        <v>4</v>
      </c>
      <c r="Q309" s="21" t="n">
        <f aca="false">IF(E309&gt;0,P309/E309*1000,"")</f>
        <v>5.97907324364723</v>
      </c>
      <c r="R309" s="16" t="n">
        <f aca="false">SUMIFS(VIC_Postcode_Qtr!$E:$E,VIC_Postcode_Qtr!$A:$A,A309,VIC_Postcode_Qtr!$B:$B,EDATE(Inputs!$B$24,-12))-SUMIFS(VIC_Postcode_Qtr!$E:$E,VIC_Postcode_Qtr!$A:$A,A309,VIC_Postcode_Qtr!$B:$B,EDATE(Inputs!$B$24,-15))</f>
        <v>1</v>
      </c>
      <c r="S309" s="21" t="n">
        <f aca="false">IF(L309&gt;0,R309/L309*1000,"")</f>
        <v>1.47710487444609</v>
      </c>
    </row>
    <row r="310" customFormat="false" ht="15" hidden="false" customHeight="false" outlineLevel="0" collapsed="false">
      <c r="A310" s="0" t="n">
        <v>3991</v>
      </c>
      <c r="B310" s="31" t="n">
        <v>43752</v>
      </c>
      <c r="C310" s="16" t="n">
        <v>281</v>
      </c>
      <c r="D310" s="0" t="n">
        <v>1</v>
      </c>
      <c r="E310" s="16" t="n">
        <f aca="false">SUMIFS(VIC_Postcode_Qtr!$D:$D,VIC_Postcode_Qtr!$A:$A,A310,VIC_Postcode_Qtr!$B:$B,Inputs!$B$24)</f>
        <v>619</v>
      </c>
      <c r="F310" s="16" t="n">
        <f aca="false">SUMIFS(VIC_Postcode_Qtr!$E:$E,VIC_Postcode_Qtr!$A:$A,A310,VIC_Postcode_Qtr!$B:$B,Inputs!$B$24)</f>
        <v>7</v>
      </c>
      <c r="G310" s="21" t="n">
        <f aca="false">IF(E310&gt;0,F310/E310*1000,"")</f>
        <v>11.3085621970921</v>
      </c>
      <c r="H310" s="16" t="n">
        <f aca="false">SUMIFS(VIC_Postcode_Qtr!$G:$G,VIC_Postcode_Qtr!$A:$A,A310,VIC_Postcode_Qtr!$B:$B,Inputs!$B$24)</f>
        <v>22</v>
      </c>
      <c r="I310" s="16" t="n">
        <f aca="false">SUMIFS(VIC_Postcode_Qtr!$H:$H,VIC_Postcode_Qtr!$A:$A,A310,VIC_Postcode_Qtr!$B:$B,Inputs!$B$24)</f>
        <v>3</v>
      </c>
      <c r="J310" s="22" t="n">
        <f aca="false">IF(H310&gt;0,I310/H310,"")</f>
        <v>0.136363636363636</v>
      </c>
      <c r="K310" s="16" t="n">
        <f aca="false">SUMIFS(VIC_Postcode_Qtr!$E:$E,VIC_Postcode_Qtr!$A:$A,A310,VIC_Postcode_Qtr!$B:$B,Inputs!$B$25)</f>
        <v>2</v>
      </c>
      <c r="L310" s="16" t="n">
        <f aca="false">SUMIFS(VIC_Postcode_Qtr!$D:$D,VIC_Postcode_Qtr!$A:$A,A310,VIC_Postcode_Qtr!$B:$B,Inputs!$B$25)</f>
        <v>611</v>
      </c>
      <c r="M310" s="21" t="n">
        <f aca="false">IF(L310&gt;0,(F310-K310)/L310*1000,"")</f>
        <v>8.18330605564648</v>
      </c>
      <c r="N310" s="8" t="n">
        <f aca="false">IF(AND(H310&gt;=Inputs!$B$13,C310&gt;=500),1,0)</f>
        <v>0</v>
      </c>
      <c r="O310" s="8" t="s">
        <v>874</v>
      </c>
      <c r="P310" s="16" t="n">
        <f aca="false">F310-SUMIFS(VIC_Postcode_Qtr!$E:$E,VIC_Postcode_Qtr!$A:$A,A310,VIC_Postcode_Qtr!$B:$B,EDATE(Inputs!$B$24,-3))</f>
        <v>0</v>
      </c>
      <c r="Q310" s="21" t="n">
        <f aca="false">IF(E310&gt;0,P310/E310*1000,"")</f>
        <v>0</v>
      </c>
      <c r="R310" s="16" t="n">
        <f aca="false">SUMIFS(VIC_Postcode_Qtr!$E:$E,VIC_Postcode_Qtr!$A:$A,A310,VIC_Postcode_Qtr!$B:$B,EDATE(Inputs!$B$24,-12))-SUMIFS(VIC_Postcode_Qtr!$E:$E,VIC_Postcode_Qtr!$A:$A,A310,VIC_Postcode_Qtr!$B:$B,EDATE(Inputs!$B$24,-15))</f>
        <v>0</v>
      </c>
      <c r="S310" s="21" t="n">
        <f aca="false">IF(L310&gt;0,R310/L310*1000,"")</f>
        <v>0</v>
      </c>
    </row>
    <row r="311" customFormat="false" ht="15" hidden="false" customHeight="false" outlineLevel="0" collapsed="false">
      <c r="A311" s="0" t="n">
        <v>3711</v>
      </c>
      <c r="B311" s="31" t="n">
        <v>43756</v>
      </c>
      <c r="C311" s="16" t="n">
        <v>350</v>
      </c>
      <c r="D311" s="0" t="n">
        <v>1</v>
      </c>
      <c r="E311" s="16" t="n">
        <f aca="false">SUMIFS(VIC_Postcode_Qtr!$D:$D,VIC_Postcode_Qtr!$A:$A,A311,VIC_Postcode_Qtr!$B:$B,Inputs!$B$24)</f>
        <v>827</v>
      </c>
      <c r="F311" s="16" t="n">
        <f aca="false">SUMIFS(VIC_Postcode_Qtr!$E:$E,VIC_Postcode_Qtr!$A:$A,A311,VIC_Postcode_Qtr!$B:$B,Inputs!$B$24)</f>
        <v>9</v>
      </c>
      <c r="G311" s="21" t="n">
        <f aca="false">IF(E311&gt;0,F311/E311*1000,"")</f>
        <v>10.8827085852479</v>
      </c>
      <c r="H311" s="16" t="n">
        <f aca="false">SUMIFS(VIC_Postcode_Qtr!$G:$G,VIC_Postcode_Qtr!$A:$A,A311,VIC_Postcode_Qtr!$B:$B,Inputs!$B$24)</f>
        <v>28</v>
      </c>
      <c r="I311" s="16" t="n">
        <f aca="false">SUMIFS(VIC_Postcode_Qtr!$H:$H,VIC_Postcode_Qtr!$A:$A,A311,VIC_Postcode_Qtr!$B:$B,Inputs!$B$24)</f>
        <v>1</v>
      </c>
      <c r="J311" s="22" t="n">
        <f aca="false">IF(H311&gt;0,I311/H311,"")</f>
        <v>0.0357142857142857</v>
      </c>
      <c r="K311" s="16" t="n">
        <f aca="false">SUMIFS(VIC_Postcode_Qtr!$E:$E,VIC_Postcode_Qtr!$A:$A,A311,VIC_Postcode_Qtr!$B:$B,Inputs!$B$25)</f>
        <v>7</v>
      </c>
      <c r="L311" s="16" t="n">
        <f aca="false">SUMIFS(VIC_Postcode_Qtr!$D:$D,VIC_Postcode_Qtr!$A:$A,A311,VIC_Postcode_Qtr!$B:$B,Inputs!$B$25)</f>
        <v>820</v>
      </c>
      <c r="M311" s="21" t="n">
        <f aca="false">IF(L311&gt;0,(F311-K311)/L311*1000,"")</f>
        <v>2.4390243902439</v>
      </c>
      <c r="N311" s="8" t="n">
        <f aca="false">IF(AND(H311&gt;=Inputs!$B$13,C311&gt;=500),1,0)</f>
        <v>0</v>
      </c>
      <c r="O311" s="8" t="s">
        <v>875</v>
      </c>
      <c r="P311" s="16" t="n">
        <f aca="false">F311-SUMIFS(VIC_Postcode_Qtr!$E:$E,VIC_Postcode_Qtr!$A:$A,A311,VIC_Postcode_Qtr!$B:$B,EDATE(Inputs!$B$24,-3))</f>
        <v>0</v>
      </c>
      <c r="Q311" s="21" t="n">
        <f aca="false">IF(E311&gt;0,P311/E311*1000,"")</f>
        <v>0</v>
      </c>
      <c r="R311" s="16" t="n">
        <f aca="false">SUMIFS(VIC_Postcode_Qtr!$E:$E,VIC_Postcode_Qtr!$A:$A,A311,VIC_Postcode_Qtr!$B:$B,EDATE(Inputs!$B$24,-12))-SUMIFS(VIC_Postcode_Qtr!$E:$E,VIC_Postcode_Qtr!$A:$A,A311,VIC_Postcode_Qtr!$B:$B,EDATE(Inputs!$B$24,-15))</f>
        <v>1</v>
      </c>
      <c r="S311" s="21" t="n">
        <f aca="false">IF(L311&gt;0,R311/L311*1000,"")</f>
        <v>1.21951219512195</v>
      </c>
    </row>
    <row r="312" customFormat="false" ht="15" hidden="false" customHeight="false" outlineLevel="0" collapsed="false">
      <c r="A312" s="0" t="n">
        <v>3462</v>
      </c>
      <c r="B312" s="31" t="n">
        <v>43843</v>
      </c>
      <c r="C312" s="16" t="n">
        <v>701</v>
      </c>
      <c r="D312" s="0" t="n">
        <v>1</v>
      </c>
      <c r="E312" s="16" t="n">
        <f aca="false">SUMIFS(VIC_Postcode_Qtr!$D:$D,VIC_Postcode_Qtr!$A:$A,A312,VIC_Postcode_Qtr!$B:$B,Inputs!$B$24)</f>
        <v>1528</v>
      </c>
      <c r="F312" s="16" t="n">
        <f aca="false">SUMIFS(VIC_Postcode_Qtr!$E:$E,VIC_Postcode_Qtr!$A:$A,A312,VIC_Postcode_Qtr!$B:$B,Inputs!$B$24)</f>
        <v>26</v>
      </c>
      <c r="G312" s="21" t="n">
        <f aca="false">IF(E312&gt;0,F312/E312*1000,"")</f>
        <v>17.0157068062827</v>
      </c>
      <c r="H312" s="16" t="n">
        <f aca="false">SUMIFS(VIC_Postcode_Qtr!$G:$G,VIC_Postcode_Qtr!$A:$A,A312,VIC_Postcode_Qtr!$B:$B,Inputs!$B$24)</f>
        <v>38</v>
      </c>
      <c r="I312" s="16" t="n">
        <f aca="false">SUMIFS(VIC_Postcode_Qtr!$H:$H,VIC_Postcode_Qtr!$A:$A,A312,VIC_Postcode_Qtr!$B:$B,Inputs!$B$24)</f>
        <v>12</v>
      </c>
      <c r="J312" s="22" t="n">
        <f aca="false">IF(H312&gt;0,I312/H312,"")</f>
        <v>0.315789473684211</v>
      </c>
      <c r="K312" s="16" t="n">
        <f aca="false">SUMIFS(VIC_Postcode_Qtr!$E:$E,VIC_Postcode_Qtr!$A:$A,A312,VIC_Postcode_Qtr!$B:$B,Inputs!$B$25)</f>
        <v>13</v>
      </c>
      <c r="L312" s="16" t="n">
        <f aca="false">SUMIFS(VIC_Postcode_Qtr!$D:$D,VIC_Postcode_Qtr!$A:$A,A312,VIC_Postcode_Qtr!$B:$B,Inputs!$B$25)</f>
        <v>1460</v>
      </c>
      <c r="M312" s="21" t="n">
        <f aca="false">IF(L312&gt;0,(F312-K312)/L312*1000,"")</f>
        <v>8.9041095890411</v>
      </c>
      <c r="N312" s="8" t="n">
        <f aca="false">IF(AND(H312&gt;=Inputs!$B$13,C312&gt;=500),1,0)</f>
        <v>0</v>
      </c>
      <c r="O312" s="8" t="s">
        <v>876</v>
      </c>
      <c r="P312" s="16" t="n">
        <f aca="false">F312-SUMIFS(VIC_Postcode_Qtr!$E:$E,VIC_Postcode_Qtr!$A:$A,A312,VIC_Postcode_Qtr!$B:$B,EDATE(Inputs!$B$24,-3))</f>
        <v>5</v>
      </c>
      <c r="Q312" s="21" t="n">
        <f aca="false">IF(E312&gt;0,P312/E312*1000,"")</f>
        <v>3.27225130890052</v>
      </c>
      <c r="R312" s="16" t="n">
        <f aca="false">SUMIFS(VIC_Postcode_Qtr!$E:$E,VIC_Postcode_Qtr!$A:$A,A312,VIC_Postcode_Qtr!$B:$B,EDATE(Inputs!$B$24,-12))-SUMIFS(VIC_Postcode_Qtr!$E:$E,VIC_Postcode_Qtr!$A:$A,A312,VIC_Postcode_Qtr!$B:$B,EDATE(Inputs!$B$24,-15))</f>
        <v>2</v>
      </c>
      <c r="S312" s="21" t="n">
        <f aca="false">IF(L312&gt;0,R312/L312*1000,"")</f>
        <v>1.36986301369863</v>
      </c>
    </row>
    <row r="313" customFormat="false" ht="15" hidden="false" customHeight="false" outlineLevel="0" collapsed="false">
      <c r="A313" s="0" t="n">
        <v>3640</v>
      </c>
      <c r="B313" s="31" t="n">
        <v>43856</v>
      </c>
      <c r="C313" s="16" t="n">
        <v>687</v>
      </c>
      <c r="D313" s="0" t="n">
        <v>1</v>
      </c>
      <c r="E313" s="16" t="n">
        <f aca="false">SUMIFS(VIC_Postcode_Qtr!$D:$D,VIC_Postcode_Qtr!$A:$A,A313,VIC_Postcode_Qtr!$B:$B,Inputs!$B$24)</f>
        <v>1608</v>
      </c>
      <c r="F313" s="16" t="n">
        <f aca="false">SUMIFS(VIC_Postcode_Qtr!$E:$E,VIC_Postcode_Qtr!$A:$A,A313,VIC_Postcode_Qtr!$B:$B,Inputs!$B$24)</f>
        <v>5</v>
      </c>
      <c r="G313" s="21" t="n">
        <f aca="false">IF(E313&gt;0,F313/E313*1000,"")</f>
        <v>3.10945273631841</v>
      </c>
      <c r="H313" s="16" t="n">
        <f aca="false">SUMIFS(VIC_Postcode_Qtr!$G:$G,VIC_Postcode_Qtr!$A:$A,A313,VIC_Postcode_Qtr!$B:$B,Inputs!$B$24)</f>
        <v>65</v>
      </c>
      <c r="I313" s="16" t="n">
        <f aca="false">SUMIFS(VIC_Postcode_Qtr!$H:$H,VIC_Postcode_Qtr!$A:$A,A313,VIC_Postcode_Qtr!$B:$B,Inputs!$B$24)</f>
        <v>4</v>
      </c>
      <c r="J313" s="22" t="n">
        <f aca="false">IF(H313&gt;0,I313/H313,"")</f>
        <v>0.0615384615384615</v>
      </c>
      <c r="K313" s="16" t="n">
        <f aca="false">SUMIFS(VIC_Postcode_Qtr!$E:$E,VIC_Postcode_Qtr!$A:$A,A313,VIC_Postcode_Qtr!$B:$B,Inputs!$B$25)</f>
        <v>1</v>
      </c>
      <c r="L313" s="16" t="n">
        <f aca="false">SUMIFS(VIC_Postcode_Qtr!$D:$D,VIC_Postcode_Qtr!$A:$A,A313,VIC_Postcode_Qtr!$B:$B,Inputs!$B$25)</f>
        <v>1576</v>
      </c>
      <c r="M313" s="21" t="n">
        <f aca="false">IF(L313&gt;0,(F313-K313)/L313*1000,"")</f>
        <v>2.53807106598985</v>
      </c>
      <c r="N313" s="8" t="n">
        <f aca="false">IF(AND(H313&gt;=Inputs!$B$13,C313&gt;=500),1,0)</f>
        <v>0</v>
      </c>
      <c r="O313" s="8" t="s">
        <v>877</v>
      </c>
      <c r="P313" s="16" t="n">
        <f aca="false">F313-SUMIFS(VIC_Postcode_Qtr!$E:$E,VIC_Postcode_Qtr!$A:$A,A313,VIC_Postcode_Qtr!$B:$B,EDATE(Inputs!$B$24,-3))</f>
        <v>2</v>
      </c>
      <c r="Q313" s="21" t="n">
        <f aca="false">IF(E313&gt;0,P313/E313*1000,"")</f>
        <v>1.24378109452736</v>
      </c>
      <c r="R313" s="16" t="n">
        <f aca="false">SUMIFS(VIC_Postcode_Qtr!$E:$E,VIC_Postcode_Qtr!$A:$A,A313,VIC_Postcode_Qtr!$B:$B,EDATE(Inputs!$B$24,-12))-SUMIFS(VIC_Postcode_Qtr!$E:$E,VIC_Postcode_Qtr!$A:$A,A313,VIC_Postcode_Qtr!$B:$B,EDATE(Inputs!$B$24,-15))</f>
        <v>0</v>
      </c>
      <c r="S313" s="21" t="n">
        <f aca="false">IF(L313&gt;0,R313/L313*1000,"")</f>
        <v>0</v>
      </c>
    </row>
    <row r="314" customFormat="false" ht="15" hidden="false" customHeight="false" outlineLevel="0" collapsed="false">
      <c r="A314" s="0" t="n">
        <v>3235</v>
      </c>
      <c r="B314" s="31" t="n">
        <v>44135</v>
      </c>
      <c r="C314" s="16" t="n">
        <v>292</v>
      </c>
      <c r="D314" s="0" t="n">
        <v>1</v>
      </c>
      <c r="E314" s="16" t="n">
        <f aca="false">SUMIFS(VIC_Postcode_Qtr!$D:$D,VIC_Postcode_Qtr!$A:$A,A314,VIC_Postcode_Qtr!$B:$B,Inputs!$B$24)</f>
        <v>629</v>
      </c>
      <c r="F314" s="16" t="n">
        <f aca="false">SUMIFS(VIC_Postcode_Qtr!$E:$E,VIC_Postcode_Qtr!$A:$A,A314,VIC_Postcode_Qtr!$B:$B,Inputs!$B$24)</f>
        <v>10</v>
      </c>
      <c r="G314" s="21" t="n">
        <f aca="false">IF(E314&gt;0,F314/E314*1000,"")</f>
        <v>15.8982511923688</v>
      </c>
      <c r="H314" s="16" t="n">
        <f aca="false">SUMIFS(VIC_Postcode_Qtr!$G:$G,VIC_Postcode_Qtr!$A:$A,A314,VIC_Postcode_Qtr!$B:$B,Inputs!$B$24)</f>
        <v>28</v>
      </c>
      <c r="I314" s="16" t="n">
        <f aca="false">SUMIFS(VIC_Postcode_Qtr!$H:$H,VIC_Postcode_Qtr!$A:$A,A314,VIC_Postcode_Qtr!$B:$B,Inputs!$B$24)</f>
        <v>4</v>
      </c>
      <c r="J314" s="22" t="n">
        <f aca="false">IF(H314&gt;0,I314/H314,"")</f>
        <v>0.142857142857143</v>
      </c>
      <c r="K314" s="16" t="n">
        <f aca="false">SUMIFS(VIC_Postcode_Qtr!$E:$E,VIC_Postcode_Qtr!$A:$A,A314,VIC_Postcode_Qtr!$B:$B,Inputs!$B$25)</f>
        <v>7</v>
      </c>
      <c r="L314" s="16" t="n">
        <f aca="false">SUMIFS(VIC_Postcode_Qtr!$D:$D,VIC_Postcode_Qtr!$A:$A,A314,VIC_Postcode_Qtr!$B:$B,Inputs!$B$25)</f>
        <v>605</v>
      </c>
      <c r="M314" s="21" t="n">
        <f aca="false">IF(L314&gt;0,(F314-K314)/L314*1000,"")</f>
        <v>4.95867768595041</v>
      </c>
      <c r="N314" s="8" t="n">
        <f aca="false">IF(AND(H314&gt;=Inputs!$B$13,C314&gt;=500),1,0)</f>
        <v>0</v>
      </c>
      <c r="O314" s="8" t="s">
        <v>878</v>
      </c>
      <c r="P314" s="16" t="n">
        <f aca="false">F314-SUMIFS(VIC_Postcode_Qtr!$E:$E,VIC_Postcode_Qtr!$A:$A,A314,VIC_Postcode_Qtr!$B:$B,EDATE(Inputs!$B$24,-3))</f>
        <v>3</v>
      </c>
      <c r="Q314" s="21" t="n">
        <f aca="false">IF(E314&gt;0,P314/E314*1000,"")</f>
        <v>4.76947535771065</v>
      </c>
      <c r="R314" s="16" t="n">
        <f aca="false">SUMIFS(VIC_Postcode_Qtr!$E:$E,VIC_Postcode_Qtr!$A:$A,A314,VIC_Postcode_Qtr!$B:$B,EDATE(Inputs!$B$24,-12))-SUMIFS(VIC_Postcode_Qtr!$E:$E,VIC_Postcode_Qtr!$A:$A,A314,VIC_Postcode_Qtr!$B:$B,EDATE(Inputs!$B$24,-15))</f>
        <v>2</v>
      </c>
      <c r="S314" s="21" t="n">
        <f aca="false">IF(L314&gt;0,R314/L314*1000,"")</f>
        <v>3.30578512396694</v>
      </c>
    </row>
    <row r="315" customFormat="false" ht="15" hidden="false" customHeight="false" outlineLevel="0" collapsed="false">
      <c r="A315" s="0" t="n">
        <v>3971</v>
      </c>
      <c r="B315" s="31" t="n">
        <v>44136</v>
      </c>
      <c r="C315" s="16" t="n">
        <v>2310</v>
      </c>
      <c r="D315" s="0" t="n">
        <v>1</v>
      </c>
      <c r="E315" s="16" t="n">
        <f aca="false">SUMIFS(VIC_Postcode_Qtr!$D:$D,VIC_Postcode_Qtr!$A:$A,A315,VIC_Postcode_Qtr!$B:$B,Inputs!$B$24)</f>
        <v>5433</v>
      </c>
      <c r="F315" s="16" t="n">
        <f aca="false">SUMIFS(VIC_Postcode_Qtr!$E:$E,VIC_Postcode_Qtr!$A:$A,A315,VIC_Postcode_Qtr!$B:$B,Inputs!$B$24)</f>
        <v>26</v>
      </c>
      <c r="G315" s="21" t="n">
        <f aca="false">IF(E315&gt;0,F315/E315*1000,"")</f>
        <v>4.78556966685073</v>
      </c>
      <c r="H315" s="16" t="n">
        <f aca="false">SUMIFS(VIC_Postcode_Qtr!$G:$G,VIC_Postcode_Qtr!$A:$A,A315,VIC_Postcode_Qtr!$B:$B,Inputs!$B$24)</f>
        <v>192</v>
      </c>
      <c r="I315" s="16" t="n">
        <f aca="false">SUMIFS(VIC_Postcode_Qtr!$H:$H,VIC_Postcode_Qtr!$A:$A,A315,VIC_Postcode_Qtr!$B:$B,Inputs!$B$24)</f>
        <v>5</v>
      </c>
      <c r="J315" s="22" t="n">
        <f aca="false">IF(H315&gt;0,I315/H315,"")</f>
        <v>0.0260416666666667</v>
      </c>
      <c r="K315" s="16" t="n">
        <f aca="false">SUMIFS(VIC_Postcode_Qtr!$E:$E,VIC_Postcode_Qtr!$A:$A,A315,VIC_Postcode_Qtr!$B:$B,Inputs!$B$25)</f>
        <v>18</v>
      </c>
      <c r="L315" s="16" t="n">
        <f aca="false">SUMIFS(VIC_Postcode_Qtr!$D:$D,VIC_Postcode_Qtr!$A:$A,A315,VIC_Postcode_Qtr!$B:$B,Inputs!$B$25)</f>
        <v>5391</v>
      </c>
      <c r="M315" s="21" t="n">
        <f aca="false">IF(L315&gt;0,(F315-K315)/L315*1000,"")</f>
        <v>1.48395473938045</v>
      </c>
      <c r="N315" s="8" t="n">
        <f aca="false">IF(AND(H315&gt;=Inputs!$B$13,C315&gt;=500),1,0)</f>
        <v>0</v>
      </c>
      <c r="O315" s="8" t="s">
        <v>879</v>
      </c>
      <c r="P315" s="16" t="n">
        <f aca="false">F315-SUMIFS(VIC_Postcode_Qtr!$E:$E,VIC_Postcode_Qtr!$A:$A,A315,VIC_Postcode_Qtr!$B:$B,EDATE(Inputs!$B$24,-3))</f>
        <v>4</v>
      </c>
      <c r="Q315" s="21" t="n">
        <f aca="false">IF(E315&gt;0,P315/E315*1000,"")</f>
        <v>0.736241487207804</v>
      </c>
      <c r="R315" s="16" t="n">
        <f aca="false">SUMIFS(VIC_Postcode_Qtr!$E:$E,VIC_Postcode_Qtr!$A:$A,A315,VIC_Postcode_Qtr!$B:$B,EDATE(Inputs!$B$24,-12))-SUMIFS(VIC_Postcode_Qtr!$E:$E,VIC_Postcode_Qtr!$A:$A,A315,VIC_Postcode_Qtr!$B:$B,EDATE(Inputs!$B$24,-15))</f>
        <v>0</v>
      </c>
      <c r="S315" s="21" t="n">
        <f aca="false">IF(L315&gt;0,R315/L315*1000,"")</f>
        <v>0</v>
      </c>
    </row>
    <row r="316" customFormat="false" ht="15" hidden="false" customHeight="false" outlineLevel="0" collapsed="false">
      <c r="A316" s="0" t="n">
        <v>3945</v>
      </c>
      <c r="B316" s="31" t="n">
        <v>44250</v>
      </c>
      <c r="C316" s="16" t="n">
        <v>654</v>
      </c>
      <c r="D316" s="0" t="n">
        <v>1</v>
      </c>
      <c r="E316" s="16" t="n">
        <f aca="false">SUMIFS(VIC_Postcode_Qtr!$D:$D,VIC_Postcode_Qtr!$A:$A,A316,VIC_Postcode_Qtr!$B:$B,Inputs!$B$24)</f>
        <v>1475</v>
      </c>
      <c r="F316" s="16" t="n">
        <f aca="false">SUMIFS(VIC_Postcode_Qtr!$E:$E,VIC_Postcode_Qtr!$A:$A,A316,VIC_Postcode_Qtr!$B:$B,Inputs!$B$24)</f>
        <v>17</v>
      </c>
      <c r="G316" s="21" t="n">
        <f aca="false">IF(E316&gt;0,F316/E316*1000,"")</f>
        <v>11.5254237288136</v>
      </c>
      <c r="H316" s="16" t="n">
        <f aca="false">SUMIFS(VIC_Postcode_Qtr!$G:$G,VIC_Postcode_Qtr!$A:$A,A316,VIC_Postcode_Qtr!$B:$B,Inputs!$B$24)</f>
        <v>54</v>
      </c>
      <c r="I316" s="16" t="n">
        <f aca="false">SUMIFS(VIC_Postcode_Qtr!$H:$H,VIC_Postcode_Qtr!$A:$A,A316,VIC_Postcode_Qtr!$B:$B,Inputs!$B$24)</f>
        <v>8</v>
      </c>
      <c r="J316" s="22" t="n">
        <f aca="false">IF(H316&gt;0,I316/H316,"")</f>
        <v>0.148148148148148</v>
      </c>
      <c r="K316" s="16" t="n">
        <f aca="false">SUMIFS(VIC_Postcode_Qtr!$E:$E,VIC_Postcode_Qtr!$A:$A,A316,VIC_Postcode_Qtr!$B:$B,Inputs!$B$25)</f>
        <v>11</v>
      </c>
      <c r="L316" s="16" t="n">
        <f aca="false">SUMIFS(VIC_Postcode_Qtr!$D:$D,VIC_Postcode_Qtr!$A:$A,A316,VIC_Postcode_Qtr!$B:$B,Inputs!$B$25)</f>
        <v>1431</v>
      </c>
      <c r="M316" s="21" t="n">
        <f aca="false">IF(L316&gt;0,(F316-K316)/L316*1000,"")</f>
        <v>4.19287211740042</v>
      </c>
      <c r="N316" s="8" t="n">
        <f aca="false">IF(AND(H316&gt;=Inputs!$B$13,C316&gt;=500),1,0)</f>
        <v>0</v>
      </c>
      <c r="O316" s="8" t="s">
        <v>880</v>
      </c>
      <c r="P316" s="16" t="n">
        <f aca="false">F316-SUMIFS(VIC_Postcode_Qtr!$E:$E,VIC_Postcode_Qtr!$A:$A,A316,VIC_Postcode_Qtr!$B:$B,EDATE(Inputs!$B$24,-3))</f>
        <v>3</v>
      </c>
      <c r="Q316" s="21" t="n">
        <f aca="false">IF(E316&gt;0,P316/E316*1000,"")</f>
        <v>2.03389830508475</v>
      </c>
      <c r="R316" s="16" t="n">
        <f aca="false">SUMIFS(VIC_Postcode_Qtr!$E:$E,VIC_Postcode_Qtr!$A:$A,A316,VIC_Postcode_Qtr!$B:$B,EDATE(Inputs!$B$24,-12))-SUMIFS(VIC_Postcode_Qtr!$E:$E,VIC_Postcode_Qtr!$A:$A,A316,VIC_Postcode_Qtr!$B:$B,EDATE(Inputs!$B$24,-15))</f>
        <v>1</v>
      </c>
      <c r="S316" s="21" t="n">
        <f aca="false">IF(L316&gt;0,R316/L316*1000,"")</f>
        <v>0.698812019566737</v>
      </c>
    </row>
    <row r="317" customFormat="false" ht="15" hidden="false" customHeight="false" outlineLevel="0" collapsed="false">
      <c r="A317" s="0" t="n">
        <v>3959</v>
      </c>
      <c r="B317" s="31" t="n">
        <v>44327</v>
      </c>
      <c r="C317" s="16" t="n">
        <v>780</v>
      </c>
      <c r="D317" s="0" t="n">
        <v>1</v>
      </c>
      <c r="E317" s="16" t="n">
        <f aca="false">SUMIFS(VIC_Postcode_Qtr!$D:$D,VIC_Postcode_Qtr!$A:$A,A317,VIC_Postcode_Qtr!$B:$B,Inputs!$B$24)</f>
        <v>1724</v>
      </c>
      <c r="F317" s="16" t="n">
        <f aca="false">SUMIFS(VIC_Postcode_Qtr!$E:$E,VIC_Postcode_Qtr!$A:$A,A317,VIC_Postcode_Qtr!$B:$B,Inputs!$B$24)</f>
        <v>29</v>
      </c>
      <c r="G317" s="21" t="n">
        <f aca="false">IF(E317&gt;0,F317/E317*1000,"")</f>
        <v>16.8213457076566</v>
      </c>
      <c r="H317" s="16" t="n">
        <f aca="false">SUMIFS(VIC_Postcode_Qtr!$G:$G,VIC_Postcode_Qtr!$A:$A,A317,VIC_Postcode_Qtr!$B:$B,Inputs!$B$24)</f>
        <v>78</v>
      </c>
      <c r="I317" s="16" t="n">
        <f aca="false">SUMIFS(VIC_Postcode_Qtr!$H:$H,VIC_Postcode_Qtr!$A:$A,A317,VIC_Postcode_Qtr!$B:$B,Inputs!$B$24)</f>
        <v>14</v>
      </c>
      <c r="J317" s="22" t="n">
        <f aca="false">IF(H317&gt;0,I317/H317,"")</f>
        <v>0.17948717948718</v>
      </c>
      <c r="K317" s="16" t="n">
        <f aca="false">SUMIFS(VIC_Postcode_Qtr!$E:$E,VIC_Postcode_Qtr!$A:$A,A317,VIC_Postcode_Qtr!$B:$B,Inputs!$B$25)</f>
        <v>15</v>
      </c>
      <c r="L317" s="16" t="n">
        <f aca="false">SUMIFS(VIC_Postcode_Qtr!$D:$D,VIC_Postcode_Qtr!$A:$A,A317,VIC_Postcode_Qtr!$B:$B,Inputs!$B$25)</f>
        <v>1749</v>
      </c>
      <c r="M317" s="21" t="n">
        <f aca="false">IF(L317&gt;0,(F317-K317)/L317*1000,"")</f>
        <v>8.00457404230989</v>
      </c>
      <c r="N317" s="8" t="n">
        <f aca="false">IF(AND(H317&gt;=Inputs!$B$13,C317&gt;=500),1,0)</f>
        <v>0</v>
      </c>
      <c r="O317" s="8" t="s">
        <v>881</v>
      </c>
      <c r="P317" s="16" t="n">
        <f aca="false">F317-SUMIFS(VIC_Postcode_Qtr!$E:$E,VIC_Postcode_Qtr!$A:$A,A317,VIC_Postcode_Qtr!$B:$B,EDATE(Inputs!$B$24,-3))</f>
        <v>9</v>
      </c>
      <c r="Q317" s="21" t="n">
        <f aca="false">IF(E317&gt;0,P317/E317*1000,"")</f>
        <v>5.22041763341067</v>
      </c>
      <c r="R317" s="16" t="n">
        <f aca="false">SUMIFS(VIC_Postcode_Qtr!$E:$E,VIC_Postcode_Qtr!$A:$A,A317,VIC_Postcode_Qtr!$B:$B,EDATE(Inputs!$B$24,-12))-SUMIFS(VIC_Postcode_Qtr!$E:$E,VIC_Postcode_Qtr!$A:$A,A317,VIC_Postcode_Qtr!$B:$B,EDATE(Inputs!$B$24,-15))</f>
        <v>0</v>
      </c>
      <c r="S317" s="21" t="n">
        <f aca="false">IF(L317&gt;0,R317/L317*1000,"")</f>
        <v>0</v>
      </c>
    </row>
    <row r="318" customFormat="false" ht="15" hidden="false" customHeight="false" outlineLevel="0" collapsed="false">
      <c r="A318" s="0" t="n">
        <v>3732</v>
      </c>
      <c r="B318" s="31" t="n">
        <v>44435</v>
      </c>
      <c r="C318" s="16" t="n">
        <v>399</v>
      </c>
      <c r="D318" s="0" t="n">
        <v>1</v>
      </c>
      <c r="E318" s="16" t="n">
        <f aca="false">SUMIFS(VIC_Postcode_Qtr!$D:$D,VIC_Postcode_Qtr!$A:$A,A318,VIC_Postcode_Qtr!$B:$B,Inputs!$B$24)</f>
        <v>881</v>
      </c>
      <c r="F318" s="16" t="n">
        <f aca="false">SUMIFS(VIC_Postcode_Qtr!$E:$E,VIC_Postcode_Qtr!$A:$A,A318,VIC_Postcode_Qtr!$B:$B,Inputs!$B$24)</f>
        <v>2</v>
      </c>
      <c r="G318" s="21" t="n">
        <f aca="false">IF(E318&gt;0,F318/E318*1000,"")</f>
        <v>2.27014755959137</v>
      </c>
      <c r="H318" s="16" t="n">
        <f aca="false">SUMIFS(VIC_Postcode_Qtr!$G:$G,VIC_Postcode_Qtr!$A:$A,A318,VIC_Postcode_Qtr!$B:$B,Inputs!$B$24)</f>
        <v>41</v>
      </c>
      <c r="I318" s="16" t="n">
        <f aca="false">SUMIFS(VIC_Postcode_Qtr!$H:$H,VIC_Postcode_Qtr!$A:$A,A318,VIC_Postcode_Qtr!$B:$B,Inputs!$B$24)</f>
        <v>1</v>
      </c>
      <c r="J318" s="22" t="n">
        <f aca="false">IF(H318&gt;0,I318/H318,"")</f>
        <v>0.024390243902439</v>
      </c>
      <c r="K318" s="16" t="n">
        <f aca="false">SUMIFS(VIC_Postcode_Qtr!$E:$E,VIC_Postcode_Qtr!$A:$A,A318,VIC_Postcode_Qtr!$B:$B,Inputs!$B$25)</f>
        <v>1</v>
      </c>
      <c r="L318" s="16" t="n">
        <f aca="false">SUMIFS(VIC_Postcode_Qtr!$D:$D,VIC_Postcode_Qtr!$A:$A,A318,VIC_Postcode_Qtr!$B:$B,Inputs!$B$25)</f>
        <v>893</v>
      </c>
      <c r="M318" s="21" t="n">
        <f aca="false">IF(L318&gt;0,(F318-K318)/L318*1000,"")</f>
        <v>1.11982082866741</v>
      </c>
      <c r="N318" s="8" t="n">
        <f aca="false">IF(AND(H318&gt;=Inputs!$B$13,C318&gt;=500),1,0)</f>
        <v>0</v>
      </c>
      <c r="O318" s="8" t="s">
        <v>882</v>
      </c>
      <c r="P318" s="16" t="n">
        <f aca="false">F318-SUMIFS(VIC_Postcode_Qtr!$E:$E,VIC_Postcode_Qtr!$A:$A,A318,VIC_Postcode_Qtr!$B:$B,EDATE(Inputs!$B$24,-3))</f>
        <v>0</v>
      </c>
      <c r="Q318" s="21" t="n">
        <f aca="false">IF(E318&gt;0,P318/E318*1000,"")</f>
        <v>0</v>
      </c>
      <c r="R318" s="16" t="n">
        <f aca="false">SUMIFS(VIC_Postcode_Qtr!$E:$E,VIC_Postcode_Qtr!$A:$A,A318,VIC_Postcode_Qtr!$B:$B,EDATE(Inputs!$B$24,-12))-SUMIFS(VIC_Postcode_Qtr!$E:$E,VIC_Postcode_Qtr!$A:$A,A318,VIC_Postcode_Qtr!$B:$B,EDATE(Inputs!$B$24,-15))</f>
        <v>0</v>
      </c>
      <c r="S318" s="21" t="n">
        <f aca="false">IF(L318&gt;0,R318/L318*1000,"")</f>
        <v>0</v>
      </c>
    </row>
    <row r="319" customFormat="false" ht="15" hidden="false" customHeight="false" outlineLevel="0" collapsed="false">
      <c r="A319" s="0" t="n">
        <v>3954</v>
      </c>
      <c r="B319" s="31" t="n">
        <v>44455</v>
      </c>
      <c r="C319" s="16" t="n">
        <v>251</v>
      </c>
      <c r="D319" s="0" t="n">
        <v>1</v>
      </c>
      <c r="E319" s="16" t="n">
        <f aca="false">SUMIFS(VIC_Postcode_Qtr!$D:$D,VIC_Postcode_Qtr!$A:$A,A319,VIC_Postcode_Qtr!$B:$B,Inputs!$B$24)</f>
        <v>496</v>
      </c>
      <c r="F319" s="16" t="n">
        <f aca="false">SUMIFS(VIC_Postcode_Qtr!$E:$E,VIC_Postcode_Qtr!$A:$A,A319,VIC_Postcode_Qtr!$B:$B,Inputs!$B$24)</f>
        <v>4</v>
      </c>
      <c r="G319" s="21" t="n">
        <f aca="false">IF(E319&gt;0,F319/E319*1000,"")</f>
        <v>8.06451612903226</v>
      </c>
      <c r="H319" s="16" t="n">
        <f aca="false">SUMIFS(VIC_Postcode_Qtr!$G:$G,VIC_Postcode_Qtr!$A:$A,A319,VIC_Postcode_Qtr!$B:$B,Inputs!$B$24)</f>
        <v>32</v>
      </c>
      <c r="I319" s="16" t="n">
        <f aca="false">SUMIFS(VIC_Postcode_Qtr!$H:$H,VIC_Postcode_Qtr!$A:$A,A319,VIC_Postcode_Qtr!$B:$B,Inputs!$B$24)</f>
        <v>2</v>
      </c>
      <c r="J319" s="22" t="n">
        <f aca="false">IF(H319&gt;0,I319/H319,"")</f>
        <v>0.0625</v>
      </c>
      <c r="K319" s="16" t="n">
        <f aca="false">SUMIFS(VIC_Postcode_Qtr!$E:$E,VIC_Postcode_Qtr!$A:$A,A319,VIC_Postcode_Qtr!$B:$B,Inputs!$B$25)</f>
        <v>2</v>
      </c>
      <c r="L319" s="16" t="n">
        <f aca="false">SUMIFS(VIC_Postcode_Qtr!$D:$D,VIC_Postcode_Qtr!$A:$A,A319,VIC_Postcode_Qtr!$B:$B,Inputs!$B$25)</f>
        <v>483</v>
      </c>
      <c r="M319" s="21" t="n">
        <f aca="false">IF(L319&gt;0,(F319-K319)/L319*1000,"")</f>
        <v>4.1407867494824</v>
      </c>
      <c r="N319" s="8" t="n">
        <f aca="false">IF(AND(H319&gt;=Inputs!$B$13,C319&gt;=500),1,0)</f>
        <v>0</v>
      </c>
      <c r="O319" s="8" t="s">
        <v>883</v>
      </c>
      <c r="P319" s="16" t="n">
        <f aca="false">F319-SUMIFS(VIC_Postcode_Qtr!$E:$E,VIC_Postcode_Qtr!$A:$A,A319,VIC_Postcode_Qtr!$B:$B,EDATE(Inputs!$B$24,-3))</f>
        <v>2</v>
      </c>
      <c r="Q319" s="21" t="n">
        <f aca="false">IF(E319&gt;0,P319/E319*1000,"")</f>
        <v>4.03225806451613</v>
      </c>
      <c r="R319" s="16" t="n">
        <f aca="false">SUMIFS(VIC_Postcode_Qtr!$E:$E,VIC_Postcode_Qtr!$A:$A,A319,VIC_Postcode_Qtr!$B:$B,EDATE(Inputs!$B$24,-12))-SUMIFS(VIC_Postcode_Qtr!$E:$E,VIC_Postcode_Qtr!$A:$A,A319,VIC_Postcode_Qtr!$B:$B,EDATE(Inputs!$B$24,-15))</f>
        <v>0</v>
      </c>
      <c r="S319" s="21" t="n">
        <f aca="false">IF(L319&gt;0,R319/L319*1000,"")</f>
        <v>0</v>
      </c>
    </row>
    <row r="320" customFormat="false" ht="15" hidden="false" customHeight="false" outlineLevel="0" collapsed="false">
      <c r="A320" s="0" t="n">
        <v>3460</v>
      </c>
      <c r="B320" s="31" t="n">
        <v>44494</v>
      </c>
      <c r="C320" s="16" t="n">
        <v>1660</v>
      </c>
      <c r="D320" s="0" t="n">
        <v>1</v>
      </c>
      <c r="E320" s="16" t="n">
        <f aca="false">SUMIFS(VIC_Postcode_Qtr!$D:$D,VIC_Postcode_Qtr!$A:$A,A320,VIC_Postcode_Qtr!$B:$B,Inputs!$B$24)</f>
        <v>3041</v>
      </c>
      <c r="F320" s="16" t="n">
        <f aca="false">SUMIFS(VIC_Postcode_Qtr!$E:$E,VIC_Postcode_Qtr!$A:$A,A320,VIC_Postcode_Qtr!$B:$B,Inputs!$B$24)</f>
        <v>57</v>
      </c>
      <c r="G320" s="21" t="n">
        <f aca="false">IF(E320&gt;0,F320/E320*1000,"")</f>
        <v>18.7438342650444</v>
      </c>
      <c r="H320" s="16" t="n">
        <f aca="false">SUMIFS(VIC_Postcode_Qtr!$G:$G,VIC_Postcode_Qtr!$A:$A,A320,VIC_Postcode_Qtr!$B:$B,Inputs!$B$24)</f>
        <v>149</v>
      </c>
      <c r="I320" s="16" t="n">
        <f aca="false">SUMIFS(VIC_Postcode_Qtr!$H:$H,VIC_Postcode_Qtr!$A:$A,A320,VIC_Postcode_Qtr!$B:$B,Inputs!$B$24)</f>
        <v>20</v>
      </c>
      <c r="J320" s="22" t="n">
        <f aca="false">IF(H320&gt;0,I320/H320,"")</f>
        <v>0.134228187919463</v>
      </c>
      <c r="K320" s="16" t="n">
        <f aca="false">SUMIFS(VIC_Postcode_Qtr!$E:$E,VIC_Postcode_Qtr!$A:$A,A320,VIC_Postcode_Qtr!$B:$B,Inputs!$B$25)</f>
        <v>41</v>
      </c>
      <c r="L320" s="16" t="n">
        <f aca="false">SUMIFS(VIC_Postcode_Qtr!$D:$D,VIC_Postcode_Qtr!$A:$A,A320,VIC_Postcode_Qtr!$B:$B,Inputs!$B$25)</f>
        <v>3013</v>
      </c>
      <c r="M320" s="21" t="n">
        <f aca="false">IF(L320&gt;0,(F320-K320)/L320*1000,"")</f>
        <v>5.31032193826751</v>
      </c>
      <c r="N320" s="8" t="n">
        <f aca="false">IF(AND(H320&gt;=Inputs!$B$13,C320&gt;=500),1,0)</f>
        <v>0</v>
      </c>
      <c r="O320" s="8" t="s">
        <v>884</v>
      </c>
      <c r="P320" s="16" t="n">
        <f aca="false">F320-SUMIFS(VIC_Postcode_Qtr!$E:$E,VIC_Postcode_Qtr!$A:$A,A320,VIC_Postcode_Qtr!$B:$B,EDATE(Inputs!$B$24,-3))</f>
        <v>7</v>
      </c>
      <c r="Q320" s="21" t="n">
        <f aca="false">IF(E320&gt;0,P320/E320*1000,"")</f>
        <v>2.3018743834265</v>
      </c>
      <c r="R320" s="16" t="n">
        <f aca="false">SUMIFS(VIC_Postcode_Qtr!$E:$E,VIC_Postcode_Qtr!$A:$A,A320,VIC_Postcode_Qtr!$B:$B,EDATE(Inputs!$B$24,-12))-SUMIFS(VIC_Postcode_Qtr!$E:$E,VIC_Postcode_Qtr!$A:$A,A320,VIC_Postcode_Qtr!$B:$B,EDATE(Inputs!$B$24,-15))</f>
        <v>4</v>
      </c>
      <c r="S320" s="21" t="n">
        <f aca="false">IF(L320&gt;0,R320/L320*1000,"")</f>
        <v>1.32758048456688</v>
      </c>
    </row>
    <row r="321" customFormat="false" ht="15" hidden="false" customHeight="false" outlineLevel="0" collapsed="false">
      <c r="A321" s="0" t="n">
        <v>3618</v>
      </c>
      <c r="B321" s="31" t="n">
        <v>44547</v>
      </c>
      <c r="C321" s="16" t="n">
        <v>441</v>
      </c>
      <c r="D321" s="0" t="n">
        <v>1</v>
      </c>
      <c r="E321" s="16" t="n">
        <f aca="false">SUMIFS(VIC_Postcode_Qtr!$D:$D,VIC_Postcode_Qtr!$A:$A,A321,VIC_Postcode_Qtr!$B:$B,Inputs!$B$24)</f>
        <v>864</v>
      </c>
      <c r="F321" s="16" t="n">
        <f aca="false">SUMIFS(VIC_Postcode_Qtr!$E:$E,VIC_Postcode_Qtr!$A:$A,A321,VIC_Postcode_Qtr!$B:$B,Inputs!$B$24)</f>
        <v>3</v>
      </c>
      <c r="G321" s="21" t="n">
        <f aca="false">IF(E321&gt;0,F321/E321*1000,"")</f>
        <v>3.47222222222222</v>
      </c>
      <c r="H321" s="16" t="n">
        <f aca="false">SUMIFS(VIC_Postcode_Qtr!$G:$G,VIC_Postcode_Qtr!$A:$A,A321,VIC_Postcode_Qtr!$B:$B,Inputs!$B$24)</f>
        <v>34</v>
      </c>
      <c r="I321" s="16" t="n">
        <f aca="false">SUMIFS(VIC_Postcode_Qtr!$H:$H,VIC_Postcode_Qtr!$A:$A,A321,VIC_Postcode_Qtr!$B:$B,Inputs!$B$24)</f>
        <v>2</v>
      </c>
      <c r="J321" s="22" t="n">
        <f aca="false">IF(H321&gt;0,I321/H321,"")</f>
        <v>0.0588235294117647</v>
      </c>
      <c r="K321" s="16" t="n">
        <f aca="false">SUMIFS(VIC_Postcode_Qtr!$E:$E,VIC_Postcode_Qtr!$A:$A,A321,VIC_Postcode_Qtr!$B:$B,Inputs!$B$25)</f>
        <v>2</v>
      </c>
      <c r="L321" s="16" t="n">
        <f aca="false">SUMIFS(VIC_Postcode_Qtr!$D:$D,VIC_Postcode_Qtr!$A:$A,A321,VIC_Postcode_Qtr!$B:$B,Inputs!$B$25)</f>
        <v>862</v>
      </c>
      <c r="M321" s="21" t="n">
        <f aca="false">IF(L321&gt;0,(F321-K321)/L321*1000,"")</f>
        <v>1.16009280742459</v>
      </c>
      <c r="N321" s="8" t="n">
        <f aca="false">IF(AND(H321&gt;=Inputs!$B$13,C321&gt;=500),1,0)</f>
        <v>0</v>
      </c>
      <c r="O321" s="8" t="s">
        <v>885</v>
      </c>
      <c r="P321" s="16" t="n">
        <f aca="false">F321-SUMIFS(VIC_Postcode_Qtr!$E:$E,VIC_Postcode_Qtr!$A:$A,A321,VIC_Postcode_Qtr!$B:$B,EDATE(Inputs!$B$24,-3))</f>
        <v>2</v>
      </c>
      <c r="Q321" s="21" t="n">
        <f aca="false">IF(E321&gt;0,P321/E321*1000,"")</f>
        <v>2.31481481481482</v>
      </c>
      <c r="R321" s="16" t="n">
        <f aca="false">SUMIFS(VIC_Postcode_Qtr!$E:$E,VIC_Postcode_Qtr!$A:$A,A321,VIC_Postcode_Qtr!$B:$B,EDATE(Inputs!$B$24,-12))-SUMIFS(VIC_Postcode_Qtr!$E:$E,VIC_Postcode_Qtr!$A:$A,A321,VIC_Postcode_Qtr!$B:$B,EDATE(Inputs!$B$24,-15))</f>
        <v>0</v>
      </c>
      <c r="S321" s="21" t="n">
        <f aca="false">IF(L321&gt;0,R321/L321*1000,"")</f>
        <v>0</v>
      </c>
    </row>
    <row r="322" customFormat="false" ht="15" hidden="false" customHeight="false" outlineLevel="0" collapsed="false">
      <c r="A322" s="0" t="n">
        <v>3923</v>
      </c>
      <c r="B322" s="31" t="n">
        <v>44548</v>
      </c>
      <c r="C322" s="16" t="n">
        <v>494</v>
      </c>
      <c r="D322" s="0" t="n">
        <v>1</v>
      </c>
      <c r="E322" s="16" t="n">
        <f aca="false">SUMIFS(VIC_Postcode_Qtr!$D:$D,VIC_Postcode_Qtr!$A:$A,A322,VIC_Postcode_Qtr!$B:$B,Inputs!$B$24)</f>
        <v>893</v>
      </c>
      <c r="F322" s="16" t="n">
        <f aca="false">SUMIFS(VIC_Postcode_Qtr!$E:$E,VIC_Postcode_Qtr!$A:$A,A322,VIC_Postcode_Qtr!$B:$B,Inputs!$B$24)</f>
        <v>17</v>
      </c>
      <c r="G322" s="21" t="n">
        <f aca="false">IF(E322&gt;0,F322/E322*1000,"")</f>
        <v>19.036954087346</v>
      </c>
      <c r="H322" s="16" t="n">
        <f aca="false">SUMIFS(VIC_Postcode_Qtr!$G:$G,VIC_Postcode_Qtr!$A:$A,A322,VIC_Postcode_Qtr!$B:$B,Inputs!$B$24)</f>
        <v>41</v>
      </c>
      <c r="I322" s="16" t="n">
        <f aca="false">SUMIFS(VIC_Postcode_Qtr!$H:$H,VIC_Postcode_Qtr!$A:$A,A322,VIC_Postcode_Qtr!$B:$B,Inputs!$B$24)</f>
        <v>3</v>
      </c>
      <c r="J322" s="22" t="n">
        <f aca="false">IF(H322&gt;0,I322/H322,"")</f>
        <v>0.0731707317073171</v>
      </c>
      <c r="K322" s="16" t="n">
        <f aca="false">SUMIFS(VIC_Postcode_Qtr!$E:$E,VIC_Postcode_Qtr!$A:$A,A322,VIC_Postcode_Qtr!$B:$B,Inputs!$B$25)</f>
        <v>12</v>
      </c>
      <c r="L322" s="16" t="n">
        <f aca="false">SUMIFS(VIC_Postcode_Qtr!$D:$D,VIC_Postcode_Qtr!$A:$A,A322,VIC_Postcode_Qtr!$B:$B,Inputs!$B$25)</f>
        <v>881</v>
      </c>
      <c r="M322" s="21" t="n">
        <f aca="false">IF(L322&gt;0,(F322-K322)/L322*1000,"")</f>
        <v>5.67536889897843</v>
      </c>
      <c r="N322" s="8" t="n">
        <f aca="false">IF(AND(H322&gt;=Inputs!$B$13,C322&gt;=500),1,0)</f>
        <v>0</v>
      </c>
      <c r="O322" s="8" t="s">
        <v>886</v>
      </c>
      <c r="P322" s="16" t="n">
        <f aca="false">F322-SUMIFS(VIC_Postcode_Qtr!$E:$E,VIC_Postcode_Qtr!$A:$A,A322,VIC_Postcode_Qtr!$B:$B,EDATE(Inputs!$B$24,-3))</f>
        <v>1</v>
      </c>
      <c r="Q322" s="21" t="n">
        <f aca="false">IF(E322&gt;0,P322/E322*1000,"")</f>
        <v>1.11982082866741</v>
      </c>
      <c r="R322" s="16" t="n">
        <f aca="false">SUMIFS(VIC_Postcode_Qtr!$E:$E,VIC_Postcode_Qtr!$A:$A,A322,VIC_Postcode_Qtr!$B:$B,EDATE(Inputs!$B$24,-12))-SUMIFS(VIC_Postcode_Qtr!$E:$E,VIC_Postcode_Qtr!$A:$A,A322,VIC_Postcode_Qtr!$B:$B,EDATE(Inputs!$B$24,-15))</f>
        <v>1</v>
      </c>
      <c r="S322" s="21" t="n">
        <f aca="false">IF(L322&gt;0,R322/L322*1000,"")</f>
        <v>1.13507377979569</v>
      </c>
    </row>
    <row r="323" customFormat="false" ht="15" hidden="false" customHeight="false" outlineLevel="0" collapsed="false">
      <c r="A323" s="0" t="n">
        <v>3517</v>
      </c>
      <c r="B323" s="31" t="n">
        <v>44684</v>
      </c>
      <c r="C323" s="16" t="n">
        <v>752</v>
      </c>
      <c r="D323" s="0" t="n">
        <v>1</v>
      </c>
      <c r="E323" s="16" t="n">
        <f aca="false">SUMIFS(VIC_Postcode_Qtr!$D:$D,VIC_Postcode_Qtr!$A:$A,A323,VIC_Postcode_Qtr!$B:$B,Inputs!$B$24)</f>
        <v>2192</v>
      </c>
      <c r="F323" s="16" t="n">
        <f aca="false">SUMIFS(VIC_Postcode_Qtr!$E:$E,VIC_Postcode_Qtr!$A:$A,A323,VIC_Postcode_Qtr!$B:$B,Inputs!$B$24)</f>
        <v>7</v>
      </c>
      <c r="G323" s="21" t="n">
        <f aca="false">IF(E323&gt;0,F323/E323*1000,"")</f>
        <v>3.19343065693431</v>
      </c>
      <c r="H323" s="16" t="n">
        <f aca="false">SUMIFS(VIC_Postcode_Qtr!$G:$G,VIC_Postcode_Qtr!$A:$A,A323,VIC_Postcode_Qtr!$B:$B,Inputs!$B$24)</f>
        <v>66</v>
      </c>
      <c r="I323" s="16" t="n">
        <f aca="false">SUMIFS(VIC_Postcode_Qtr!$H:$H,VIC_Postcode_Qtr!$A:$A,A323,VIC_Postcode_Qtr!$B:$B,Inputs!$B$24)</f>
        <v>2</v>
      </c>
      <c r="J323" s="22" t="n">
        <f aca="false">IF(H323&gt;0,I323/H323,"")</f>
        <v>0.0303030303030303</v>
      </c>
      <c r="K323" s="16" t="n">
        <f aca="false">SUMIFS(VIC_Postcode_Qtr!$E:$E,VIC_Postcode_Qtr!$A:$A,A323,VIC_Postcode_Qtr!$B:$B,Inputs!$B$25)</f>
        <v>7</v>
      </c>
      <c r="L323" s="16" t="n">
        <f aca="false">SUMIFS(VIC_Postcode_Qtr!$D:$D,VIC_Postcode_Qtr!$A:$A,A323,VIC_Postcode_Qtr!$B:$B,Inputs!$B$25)</f>
        <v>2123</v>
      </c>
      <c r="M323" s="21" t="n">
        <f aca="false">IF(L323&gt;0,(F323-K323)/L323*1000,"")</f>
        <v>0</v>
      </c>
      <c r="N323" s="8" t="n">
        <f aca="false">IF(AND(H323&gt;=Inputs!$B$13,C323&gt;=500),1,0)</f>
        <v>0</v>
      </c>
      <c r="O323" s="8" t="s">
        <v>887</v>
      </c>
      <c r="P323" s="16" t="n">
        <f aca="false">F323-SUMIFS(VIC_Postcode_Qtr!$E:$E,VIC_Postcode_Qtr!$A:$A,A323,VIC_Postcode_Qtr!$B:$B,EDATE(Inputs!$B$24,-3))</f>
        <v>1</v>
      </c>
      <c r="Q323" s="21" t="n">
        <f aca="false">IF(E323&gt;0,P323/E323*1000,"")</f>
        <v>0.456204379562044</v>
      </c>
      <c r="R323" s="16" t="n">
        <f aca="false">SUMIFS(VIC_Postcode_Qtr!$E:$E,VIC_Postcode_Qtr!$A:$A,A323,VIC_Postcode_Qtr!$B:$B,EDATE(Inputs!$B$24,-12))-SUMIFS(VIC_Postcode_Qtr!$E:$E,VIC_Postcode_Qtr!$A:$A,A323,VIC_Postcode_Qtr!$B:$B,EDATE(Inputs!$B$24,-15))</f>
        <v>0</v>
      </c>
      <c r="S323" s="21" t="n">
        <f aca="false">IF(L323&gt;0,R323/L323*1000,"")</f>
        <v>0</v>
      </c>
    </row>
    <row r="324" customFormat="false" ht="15" hidden="false" customHeight="false" outlineLevel="0" collapsed="false">
      <c r="A324" s="0" t="n">
        <v>3673</v>
      </c>
      <c r="B324" s="31" t="n">
        <v>44764</v>
      </c>
      <c r="C324" s="16" t="n">
        <v>1145</v>
      </c>
      <c r="D324" s="0" t="n">
        <v>1</v>
      </c>
      <c r="E324" s="16" t="n">
        <f aca="false">SUMIFS(VIC_Postcode_Qtr!$D:$D,VIC_Postcode_Qtr!$A:$A,A324,VIC_Postcode_Qtr!$B:$B,Inputs!$B$24)</f>
        <v>2694</v>
      </c>
      <c r="F324" s="16" t="n">
        <f aca="false">SUMIFS(VIC_Postcode_Qtr!$E:$E,VIC_Postcode_Qtr!$A:$A,A324,VIC_Postcode_Qtr!$B:$B,Inputs!$B$24)</f>
        <v>19</v>
      </c>
      <c r="G324" s="21" t="n">
        <f aca="false">IF(E324&gt;0,F324/E324*1000,"")</f>
        <v>7.05270972531552</v>
      </c>
      <c r="H324" s="16" t="n">
        <f aca="false">SUMIFS(VIC_Postcode_Qtr!$G:$G,VIC_Postcode_Qtr!$A:$A,A324,VIC_Postcode_Qtr!$B:$B,Inputs!$B$24)</f>
        <v>88</v>
      </c>
      <c r="I324" s="16" t="n">
        <f aca="false">SUMIFS(VIC_Postcode_Qtr!$H:$H,VIC_Postcode_Qtr!$A:$A,A324,VIC_Postcode_Qtr!$B:$B,Inputs!$B$24)</f>
        <v>4</v>
      </c>
      <c r="J324" s="22" t="n">
        <f aca="false">IF(H324&gt;0,I324/H324,"")</f>
        <v>0.0454545454545455</v>
      </c>
      <c r="K324" s="16" t="n">
        <f aca="false">SUMIFS(VIC_Postcode_Qtr!$E:$E,VIC_Postcode_Qtr!$A:$A,A324,VIC_Postcode_Qtr!$B:$B,Inputs!$B$25)</f>
        <v>13</v>
      </c>
      <c r="L324" s="16" t="n">
        <f aca="false">SUMIFS(VIC_Postcode_Qtr!$D:$D,VIC_Postcode_Qtr!$A:$A,A324,VIC_Postcode_Qtr!$B:$B,Inputs!$B$25)</f>
        <v>2698</v>
      </c>
      <c r="M324" s="21" t="n">
        <f aca="false">IF(L324&gt;0,(F324-K324)/L324*1000,"")</f>
        <v>2.2238695329874</v>
      </c>
      <c r="N324" s="8" t="n">
        <f aca="false">IF(AND(H324&gt;=Inputs!$B$13,C324&gt;=500),1,0)</f>
        <v>0</v>
      </c>
      <c r="O324" s="8" t="s">
        <v>888</v>
      </c>
      <c r="P324" s="16" t="n">
        <f aca="false">F324-SUMIFS(VIC_Postcode_Qtr!$E:$E,VIC_Postcode_Qtr!$A:$A,A324,VIC_Postcode_Qtr!$B:$B,EDATE(Inputs!$B$24,-3))</f>
        <v>3</v>
      </c>
      <c r="Q324" s="21" t="n">
        <f aca="false">IF(E324&gt;0,P324/E324*1000,"")</f>
        <v>1.11358574610245</v>
      </c>
      <c r="R324" s="16" t="n">
        <f aca="false">SUMIFS(VIC_Postcode_Qtr!$E:$E,VIC_Postcode_Qtr!$A:$A,A324,VIC_Postcode_Qtr!$B:$B,EDATE(Inputs!$B$24,-12))-SUMIFS(VIC_Postcode_Qtr!$E:$E,VIC_Postcode_Qtr!$A:$A,A324,VIC_Postcode_Qtr!$B:$B,EDATE(Inputs!$B$24,-15))</f>
        <v>1</v>
      </c>
      <c r="S324" s="21" t="n">
        <f aca="false">IF(L324&gt;0,R324/L324*1000,"")</f>
        <v>0.370644922164566</v>
      </c>
    </row>
    <row r="325" customFormat="false" ht="15" hidden="false" customHeight="false" outlineLevel="0" collapsed="false">
      <c r="A325" s="0" t="n">
        <v>3315</v>
      </c>
      <c r="B325" s="31" t="n">
        <v>44784</v>
      </c>
      <c r="C325" s="16" t="n">
        <v>989</v>
      </c>
      <c r="D325" s="0" t="n">
        <v>1</v>
      </c>
      <c r="E325" s="16" t="n">
        <f aca="false">SUMIFS(VIC_Postcode_Qtr!$D:$D,VIC_Postcode_Qtr!$A:$A,A325,VIC_Postcode_Qtr!$B:$B,Inputs!$B$24)</f>
        <v>2673</v>
      </c>
      <c r="F325" s="16" t="n">
        <f aca="false">SUMIFS(VIC_Postcode_Qtr!$E:$E,VIC_Postcode_Qtr!$A:$A,A325,VIC_Postcode_Qtr!$B:$B,Inputs!$B$24)</f>
        <v>3</v>
      </c>
      <c r="G325" s="21" t="n">
        <f aca="false">IF(E325&gt;0,F325/E325*1000,"")</f>
        <v>1.12233445566779</v>
      </c>
      <c r="H325" s="16" t="n">
        <f aca="false">SUMIFS(VIC_Postcode_Qtr!$G:$G,VIC_Postcode_Qtr!$A:$A,A325,VIC_Postcode_Qtr!$B:$B,Inputs!$B$24)</f>
        <v>89</v>
      </c>
      <c r="I325" s="16" t="n">
        <f aca="false">SUMIFS(VIC_Postcode_Qtr!$H:$H,VIC_Postcode_Qtr!$A:$A,A325,VIC_Postcode_Qtr!$B:$B,Inputs!$B$24)</f>
        <v>2</v>
      </c>
      <c r="J325" s="22" t="n">
        <f aca="false">IF(H325&gt;0,I325/H325,"")</f>
        <v>0.0224719101123596</v>
      </c>
      <c r="K325" s="16" t="n">
        <f aca="false">SUMIFS(VIC_Postcode_Qtr!$E:$E,VIC_Postcode_Qtr!$A:$A,A325,VIC_Postcode_Qtr!$B:$B,Inputs!$B$25)</f>
        <v>2</v>
      </c>
      <c r="L325" s="16" t="n">
        <f aca="false">SUMIFS(VIC_Postcode_Qtr!$D:$D,VIC_Postcode_Qtr!$A:$A,A325,VIC_Postcode_Qtr!$B:$B,Inputs!$B$25)</f>
        <v>2645</v>
      </c>
      <c r="M325" s="21" t="n">
        <f aca="false">IF(L325&gt;0,(F325-K325)/L325*1000,"")</f>
        <v>0.378071833648393</v>
      </c>
      <c r="N325" s="8" t="n">
        <f aca="false">IF(AND(H325&gt;=Inputs!$B$13,C325&gt;=500),1,0)</f>
        <v>0</v>
      </c>
      <c r="O325" s="8" t="s">
        <v>889</v>
      </c>
      <c r="P325" s="16" t="n">
        <f aca="false">F325-SUMIFS(VIC_Postcode_Qtr!$E:$E,VIC_Postcode_Qtr!$A:$A,A325,VIC_Postcode_Qtr!$B:$B,EDATE(Inputs!$B$24,-3))</f>
        <v>1</v>
      </c>
      <c r="Q325" s="21" t="n">
        <f aca="false">IF(E325&gt;0,P325/E325*1000,"")</f>
        <v>0.374111485222596</v>
      </c>
      <c r="R325" s="16" t="n">
        <f aca="false">SUMIFS(VIC_Postcode_Qtr!$E:$E,VIC_Postcode_Qtr!$A:$A,A325,VIC_Postcode_Qtr!$B:$B,EDATE(Inputs!$B$24,-12))-SUMIFS(VIC_Postcode_Qtr!$E:$E,VIC_Postcode_Qtr!$A:$A,A325,VIC_Postcode_Qtr!$B:$B,EDATE(Inputs!$B$24,-15))</f>
        <v>0</v>
      </c>
      <c r="S325" s="21" t="n">
        <f aca="false">IF(L325&gt;0,R325/L325*1000,"")</f>
        <v>0</v>
      </c>
    </row>
    <row r="326" customFormat="false" ht="15" hidden="false" customHeight="false" outlineLevel="0" collapsed="false">
      <c r="A326" s="0" t="n">
        <v>3870</v>
      </c>
      <c r="B326" s="31" t="n">
        <v>44794</v>
      </c>
      <c r="C326" s="16" t="n">
        <v>727</v>
      </c>
      <c r="D326" s="0" t="n">
        <v>1</v>
      </c>
      <c r="E326" s="16" t="n">
        <f aca="false">SUMIFS(VIC_Postcode_Qtr!$D:$D,VIC_Postcode_Qtr!$A:$A,A326,VIC_Postcode_Qtr!$B:$B,Inputs!$B$24)</f>
        <v>1628</v>
      </c>
      <c r="F326" s="16" t="n">
        <f aca="false">SUMIFS(VIC_Postcode_Qtr!$E:$E,VIC_Postcode_Qtr!$A:$A,A326,VIC_Postcode_Qtr!$B:$B,Inputs!$B$24)</f>
        <v>13</v>
      </c>
      <c r="G326" s="21" t="n">
        <f aca="false">IF(E326&gt;0,F326/E326*1000,"")</f>
        <v>7.98525798525799</v>
      </c>
      <c r="H326" s="16" t="n">
        <f aca="false">SUMIFS(VIC_Postcode_Qtr!$G:$G,VIC_Postcode_Qtr!$A:$A,A326,VIC_Postcode_Qtr!$B:$B,Inputs!$B$24)</f>
        <v>34</v>
      </c>
      <c r="I326" s="16" t="n">
        <f aca="false">SUMIFS(VIC_Postcode_Qtr!$H:$H,VIC_Postcode_Qtr!$A:$A,A326,VIC_Postcode_Qtr!$B:$B,Inputs!$B$24)</f>
        <v>6</v>
      </c>
      <c r="J326" s="22" t="n">
        <f aca="false">IF(H326&gt;0,I326/H326,"")</f>
        <v>0.176470588235294</v>
      </c>
      <c r="K326" s="16" t="n">
        <f aca="false">SUMIFS(VIC_Postcode_Qtr!$E:$E,VIC_Postcode_Qtr!$A:$A,A326,VIC_Postcode_Qtr!$B:$B,Inputs!$B$25)</f>
        <v>5</v>
      </c>
      <c r="L326" s="16" t="n">
        <f aca="false">SUMIFS(VIC_Postcode_Qtr!$D:$D,VIC_Postcode_Qtr!$A:$A,A326,VIC_Postcode_Qtr!$B:$B,Inputs!$B$25)</f>
        <v>1616</v>
      </c>
      <c r="M326" s="21" t="n">
        <f aca="false">IF(L326&gt;0,(F326-K326)/L326*1000,"")</f>
        <v>4.95049504950495</v>
      </c>
      <c r="N326" s="8" t="n">
        <f aca="false">IF(AND(H326&gt;=Inputs!$B$13,C326&gt;=500),1,0)</f>
        <v>0</v>
      </c>
      <c r="O326" s="8" t="s">
        <v>890</v>
      </c>
      <c r="P326" s="16" t="n">
        <f aca="false">F326-SUMIFS(VIC_Postcode_Qtr!$E:$E,VIC_Postcode_Qtr!$A:$A,A326,VIC_Postcode_Qtr!$B:$B,EDATE(Inputs!$B$24,-3))</f>
        <v>4</v>
      </c>
      <c r="Q326" s="21" t="n">
        <f aca="false">IF(E326&gt;0,P326/E326*1000,"")</f>
        <v>2.45700245700246</v>
      </c>
      <c r="R326" s="16" t="n">
        <f aca="false">SUMIFS(VIC_Postcode_Qtr!$E:$E,VIC_Postcode_Qtr!$A:$A,A326,VIC_Postcode_Qtr!$B:$B,EDATE(Inputs!$B$24,-12))-SUMIFS(VIC_Postcode_Qtr!$E:$E,VIC_Postcode_Qtr!$A:$A,A326,VIC_Postcode_Qtr!$B:$B,EDATE(Inputs!$B$24,-15))</f>
        <v>0</v>
      </c>
      <c r="S326" s="21" t="n">
        <f aca="false">IF(L326&gt;0,R326/L326*1000,"")</f>
        <v>0</v>
      </c>
    </row>
    <row r="327" customFormat="false" ht="15" hidden="false" customHeight="false" outlineLevel="0" collapsed="false">
      <c r="A327" s="0" t="n">
        <v>3873</v>
      </c>
      <c r="B327" s="31" t="n">
        <v>44819</v>
      </c>
      <c r="C327" s="16" t="n">
        <v>228</v>
      </c>
      <c r="D327" s="0" t="n">
        <v>1</v>
      </c>
      <c r="E327" s="16" t="n">
        <f aca="false">SUMIFS(VIC_Postcode_Qtr!$D:$D,VIC_Postcode_Qtr!$A:$A,A327,VIC_Postcode_Qtr!$B:$B,Inputs!$B$24)</f>
        <v>487</v>
      </c>
      <c r="F327" s="16" t="n">
        <f aca="false">SUMIFS(VIC_Postcode_Qtr!$E:$E,VIC_Postcode_Qtr!$A:$A,A327,VIC_Postcode_Qtr!$B:$B,Inputs!$B$24)</f>
        <v>3</v>
      </c>
      <c r="G327" s="21" t="n">
        <f aca="false">IF(E327&gt;0,F327/E327*1000,"")</f>
        <v>6.16016427104723</v>
      </c>
      <c r="H327" s="16" t="n">
        <f aca="false">SUMIFS(VIC_Postcode_Qtr!$G:$G,VIC_Postcode_Qtr!$A:$A,A327,VIC_Postcode_Qtr!$B:$B,Inputs!$B$24)</f>
        <v>16</v>
      </c>
      <c r="I327" s="16" t="n">
        <f aca="false">SUMIFS(VIC_Postcode_Qtr!$H:$H,VIC_Postcode_Qtr!$A:$A,A327,VIC_Postcode_Qtr!$B:$B,Inputs!$B$24)</f>
        <v>0</v>
      </c>
      <c r="J327" s="22" t="n">
        <f aca="false">IF(H327&gt;0,I327/H327,"")</f>
        <v>0</v>
      </c>
      <c r="K327" s="16" t="n">
        <f aca="false">SUMIFS(VIC_Postcode_Qtr!$E:$E,VIC_Postcode_Qtr!$A:$A,A327,VIC_Postcode_Qtr!$B:$B,Inputs!$B$25)</f>
        <v>3</v>
      </c>
      <c r="L327" s="16" t="n">
        <f aca="false">SUMIFS(VIC_Postcode_Qtr!$D:$D,VIC_Postcode_Qtr!$A:$A,A327,VIC_Postcode_Qtr!$B:$B,Inputs!$B$25)</f>
        <v>481</v>
      </c>
      <c r="M327" s="21" t="n">
        <f aca="false">IF(L327&gt;0,(F327-K327)/L327*1000,"")</f>
        <v>0</v>
      </c>
      <c r="N327" s="8" t="n">
        <f aca="false">IF(AND(H327&gt;=Inputs!$B$13,C327&gt;=500),1,0)</f>
        <v>0</v>
      </c>
      <c r="O327" s="8" t="s">
        <v>891</v>
      </c>
      <c r="P327" s="16" t="n">
        <f aca="false">F327-SUMIFS(VIC_Postcode_Qtr!$E:$E,VIC_Postcode_Qtr!$A:$A,A327,VIC_Postcode_Qtr!$B:$B,EDATE(Inputs!$B$24,-3))</f>
        <v>0</v>
      </c>
      <c r="Q327" s="21" t="n">
        <f aca="false">IF(E327&gt;0,P327/E327*1000,"")</f>
        <v>0</v>
      </c>
      <c r="R327" s="16" t="n">
        <f aca="false">SUMIFS(VIC_Postcode_Qtr!$E:$E,VIC_Postcode_Qtr!$A:$A,A327,VIC_Postcode_Qtr!$B:$B,EDATE(Inputs!$B$24,-12))-SUMIFS(VIC_Postcode_Qtr!$E:$E,VIC_Postcode_Qtr!$A:$A,A327,VIC_Postcode_Qtr!$B:$B,EDATE(Inputs!$B$24,-15))</f>
        <v>1</v>
      </c>
      <c r="S327" s="21" t="n">
        <f aca="false">IF(L327&gt;0,R327/L327*1000,"")</f>
        <v>2.07900207900208</v>
      </c>
    </row>
    <row r="328" customFormat="false" ht="15" hidden="false" customHeight="false" outlineLevel="0" collapsed="false">
      <c r="A328" s="0" t="n">
        <v>3567</v>
      </c>
      <c r="B328" s="31" t="n">
        <v>44822</v>
      </c>
      <c r="C328" s="16" t="n">
        <v>405</v>
      </c>
      <c r="D328" s="0" t="n">
        <v>1</v>
      </c>
      <c r="E328" s="16" t="n">
        <f aca="false">SUMIFS(VIC_Postcode_Qtr!$D:$D,VIC_Postcode_Qtr!$A:$A,A328,VIC_Postcode_Qtr!$B:$B,Inputs!$B$24)</f>
        <v>1086</v>
      </c>
      <c r="F328" s="16" t="n">
        <f aca="false">SUMIFS(VIC_Postcode_Qtr!$E:$E,VIC_Postcode_Qtr!$A:$A,A328,VIC_Postcode_Qtr!$B:$B,Inputs!$B$24)</f>
        <v>0</v>
      </c>
      <c r="G328" s="21" t="n">
        <f aca="false">IF(E328&gt;0,F328/E328*1000,"")</f>
        <v>0</v>
      </c>
      <c r="H328" s="16" t="n">
        <f aca="false">SUMIFS(VIC_Postcode_Qtr!$G:$G,VIC_Postcode_Qtr!$A:$A,A328,VIC_Postcode_Qtr!$B:$B,Inputs!$B$24)</f>
        <v>38</v>
      </c>
      <c r="I328" s="16" t="n">
        <f aca="false">SUMIFS(VIC_Postcode_Qtr!$H:$H,VIC_Postcode_Qtr!$A:$A,A328,VIC_Postcode_Qtr!$B:$B,Inputs!$B$24)</f>
        <v>0</v>
      </c>
      <c r="J328" s="22" t="n">
        <f aca="false">IF(H328&gt;0,I328/H328,"")</f>
        <v>0</v>
      </c>
      <c r="K328" s="16" t="n">
        <f aca="false">SUMIFS(VIC_Postcode_Qtr!$E:$E,VIC_Postcode_Qtr!$A:$A,A328,VIC_Postcode_Qtr!$B:$B,Inputs!$B$25)</f>
        <v>0</v>
      </c>
      <c r="L328" s="16" t="n">
        <f aca="false">SUMIFS(VIC_Postcode_Qtr!$D:$D,VIC_Postcode_Qtr!$A:$A,A328,VIC_Postcode_Qtr!$B:$B,Inputs!$B$25)</f>
        <v>1062</v>
      </c>
      <c r="M328" s="21" t="n">
        <f aca="false">IF(L328&gt;0,(F328-K328)/L328*1000,"")</f>
        <v>0</v>
      </c>
      <c r="N328" s="8" t="n">
        <f aca="false">IF(AND(H328&gt;=Inputs!$B$13,C328&gt;=500),1,0)</f>
        <v>0</v>
      </c>
      <c r="O328" s="8" t="s">
        <v>892</v>
      </c>
      <c r="P328" s="16" t="n">
        <f aca="false">F328-SUMIFS(VIC_Postcode_Qtr!$E:$E,VIC_Postcode_Qtr!$A:$A,A328,VIC_Postcode_Qtr!$B:$B,EDATE(Inputs!$B$24,-3))</f>
        <v>0</v>
      </c>
      <c r="Q328" s="21" t="n">
        <f aca="false">IF(E328&gt;0,P328/E328*1000,"")</f>
        <v>0</v>
      </c>
      <c r="R328" s="16" t="n">
        <f aca="false">SUMIFS(VIC_Postcode_Qtr!$E:$E,VIC_Postcode_Qtr!$A:$A,A328,VIC_Postcode_Qtr!$B:$B,EDATE(Inputs!$B$24,-12))-SUMIFS(VIC_Postcode_Qtr!$E:$E,VIC_Postcode_Qtr!$A:$A,A328,VIC_Postcode_Qtr!$B:$B,EDATE(Inputs!$B$24,-15))</f>
        <v>0</v>
      </c>
      <c r="S328" s="21" t="n">
        <f aca="false">IF(L328&gt;0,R328/L328*1000,"")</f>
        <v>0</v>
      </c>
    </row>
    <row r="329" customFormat="false" ht="15" hidden="false" customHeight="false" outlineLevel="0" collapsed="false">
      <c r="A329" s="0" t="n">
        <v>3294</v>
      </c>
      <c r="B329" s="31" t="n">
        <v>44837</v>
      </c>
      <c r="C329" s="16" t="n">
        <v>653</v>
      </c>
      <c r="D329" s="0" t="n">
        <v>1</v>
      </c>
      <c r="E329" s="16" t="n">
        <f aca="false">SUMIFS(VIC_Postcode_Qtr!$D:$D,VIC_Postcode_Qtr!$A:$A,A329,VIC_Postcode_Qtr!$B:$B,Inputs!$B$24)</f>
        <v>1503</v>
      </c>
      <c r="F329" s="16" t="n">
        <f aca="false">SUMIFS(VIC_Postcode_Qtr!$E:$E,VIC_Postcode_Qtr!$A:$A,A329,VIC_Postcode_Qtr!$B:$B,Inputs!$B$24)</f>
        <v>6</v>
      </c>
      <c r="G329" s="21" t="n">
        <f aca="false">IF(E329&gt;0,F329/E329*1000,"")</f>
        <v>3.99201596806387</v>
      </c>
      <c r="H329" s="16" t="n">
        <f aca="false">SUMIFS(VIC_Postcode_Qtr!$G:$G,VIC_Postcode_Qtr!$A:$A,A329,VIC_Postcode_Qtr!$B:$B,Inputs!$B$24)</f>
        <v>48</v>
      </c>
      <c r="I329" s="16" t="n">
        <f aca="false">SUMIFS(VIC_Postcode_Qtr!$H:$H,VIC_Postcode_Qtr!$A:$A,A329,VIC_Postcode_Qtr!$B:$B,Inputs!$B$24)</f>
        <v>2</v>
      </c>
      <c r="J329" s="22" t="n">
        <f aca="false">IF(H329&gt;0,I329/H329,"")</f>
        <v>0.0416666666666667</v>
      </c>
      <c r="K329" s="16" t="n">
        <f aca="false">SUMIFS(VIC_Postcode_Qtr!$E:$E,VIC_Postcode_Qtr!$A:$A,A329,VIC_Postcode_Qtr!$B:$B,Inputs!$B$25)</f>
        <v>4</v>
      </c>
      <c r="L329" s="16" t="n">
        <f aca="false">SUMIFS(VIC_Postcode_Qtr!$D:$D,VIC_Postcode_Qtr!$A:$A,A329,VIC_Postcode_Qtr!$B:$B,Inputs!$B$25)</f>
        <v>1520</v>
      </c>
      <c r="M329" s="21" t="n">
        <f aca="false">IF(L329&gt;0,(F329-K329)/L329*1000,"")</f>
        <v>1.31578947368421</v>
      </c>
      <c r="N329" s="8" t="n">
        <f aca="false">IF(AND(H329&gt;=Inputs!$B$13,C329&gt;=500),1,0)</f>
        <v>0</v>
      </c>
      <c r="O329" s="8" t="s">
        <v>893</v>
      </c>
      <c r="P329" s="16" t="n">
        <f aca="false">F329-SUMIFS(VIC_Postcode_Qtr!$E:$E,VIC_Postcode_Qtr!$A:$A,A329,VIC_Postcode_Qtr!$B:$B,EDATE(Inputs!$B$24,-3))</f>
        <v>2</v>
      </c>
      <c r="Q329" s="21" t="n">
        <f aca="false">IF(E329&gt;0,P329/E329*1000,"")</f>
        <v>1.33067198935462</v>
      </c>
      <c r="R329" s="16" t="n">
        <f aca="false">SUMIFS(VIC_Postcode_Qtr!$E:$E,VIC_Postcode_Qtr!$A:$A,A329,VIC_Postcode_Qtr!$B:$B,EDATE(Inputs!$B$24,-12))-SUMIFS(VIC_Postcode_Qtr!$E:$E,VIC_Postcode_Qtr!$A:$A,A329,VIC_Postcode_Qtr!$B:$B,EDATE(Inputs!$B$24,-15))</f>
        <v>1</v>
      </c>
      <c r="S329" s="21" t="n">
        <f aca="false">IF(L329&gt;0,R329/L329*1000,"")</f>
        <v>0.657894736842105</v>
      </c>
    </row>
    <row r="330" customFormat="false" ht="15" hidden="false" customHeight="false" outlineLevel="0" collapsed="false">
      <c r="A330" s="0" t="n">
        <v>3463</v>
      </c>
      <c r="B330" s="31" t="n">
        <v>44877</v>
      </c>
      <c r="C330" s="16" t="n">
        <v>1442</v>
      </c>
      <c r="D330" s="0" t="n">
        <v>1</v>
      </c>
      <c r="E330" s="16" t="n">
        <f aca="false">SUMIFS(VIC_Postcode_Qtr!$D:$D,VIC_Postcode_Qtr!$A:$A,A330,VIC_Postcode_Qtr!$B:$B,Inputs!$B$24)</f>
        <v>3306</v>
      </c>
      <c r="F330" s="16" t="n">
        <f aca="false">SUMIFS(VIC_Postcode_Qtr!$E:$E,VIC_Postcode_Qtr!$A:$A,A330,VIC_Postcode_Qtr!$B:$B,Inputs!$B$24)</f>
        <v>50</v>
      </c>
      <c r="G330" s="21" t="n">
        <f aca="false">IF(E330&gt;0,F330/E330*1000,"")</f>
        <v>15.124016938899</v>
      </c>
      <c r="H330" s="16" t="n">
        <f aca="false">SUMIFS(VIC_Postcode_Qtr!$G:$G,VIC_Postcode_Qtr!$A:$A,A330,VIC_Postcode_Qtr!$B:$B,Inputs!$B$24)</f>
        <v>124</v>
      </c>
      <c r="I330" s="16" t="n">
        <f aca="false">SUMIFS(VIC_Postcode_Qtr!$H:$H,VIC_Postcode_Qtr!$A:$A,A330,VIC_Postcode_Qtr!$B:$B,Inputs!$B$24)</f>
        <v>14</v>
      </c>
      <c r="J330" s="22" t="n">
        <f aca="false">IF(H330&gt;0,I330/H330,"")</f>
        <v>0.112903225806452</v>
      </c>
      <c r="K330" s="16" t="n">
        <f aca="false">SUMIFS(VIC_Postcode_Qtr!$E:$E,VIC_Postcode_Qtr!$A:$A,A330,VIC_Postcode_Qtr!$B:$B,Inputs!$B$25)</f>
        <v>38</v>
      </c>
      <c r="L330" s="16" t="n">
        <f aca="false">SUMIFS(VIC_Postcode_Qtr!$D:$D,VIC_Postcode_Qtr!$A:$A,A330,VIC_Postcode_Qtr!$B:$B,Inputs!$B$25)</f>
        <v>3306</v>
      </c>
      <c r="M330" s="21" t="n">
        <f aca="false">IF(L330&gt;0,(F330-K330)/L330*1000,"")</f>
        <v>3.62976406533575</v>
      </c>
      <c r="N330" s="8" t="n">
        <f aca="false">IF(AND(H330&gt;=Inputs!$B$13,C330&gt;=500),1,0)</f>
        <v>0</v>
      </c>
      <c r="O330" s="8" t="s">
        <v>894</v>
      </c>
      <c r="P330" s="16" t="n">
        <f aca="false">F330-SUMIFS(VIC_Postcode_Qtr!$E:$E,VIC_Postcode_Qtr!$A:$A,A330,VIC_Postcode_Qtr!$B:$B,EDATE(Inputs!$B$24,-3))</f>
        <v>6</v>
      </c>
      <c r="Q330" s="21" t="n">
        <f aca="false">IF(E330&gt;0,P330/E330*1000,"")</f>
        <v>1.81488203266788</v>
      </c>
      <c r="R330" s="16" t="n">
        <f aca="false">SUMIFS(VIC_Postcode_Qtr!$E:$E,VIC_Postcode_Qtr!$A:$A,A330,VIC_Postcode_Qtr!$B:$B,EDATE(Inputs!$B$24,-12))-SUMIFS(VIC_Postcode_Qtr!$E:$E,VIC_Postcode_Qtr!$A:$A,A330,VIC_Postcode_Qtr!$B:$B,EDATE(Inputs!$B$24,-15))</f>
        <v>2</v>
      </c>
      <c r="S330" s="21" t="n">
        <f aca="false">IF(L330&gt;0,R330/L330*1000,"")</f>
        <v>0.604960677555959</v>
      </c>
    </row>
    <row r="331" customFormat="false" ht="15" hidden="false" customHeight="false" outlineLevel="0" collapsed="false">
      <c r="A331" s="0" t="n">
        <v>3902</v>
      </c>
      <c r="B331" s="31" t="n">
        <v>44880</v>
      </c>
      <c r="C331" s="16" t="n">
        <v>233</v>
      </c>
      <c r="D331" s="0" t="n">
        <v>1</v>
      </c>
      <c r="E331" s="16" t="n">
        <f aca="false">SUMIFS(VIC_Postcode_Qtr!$D:$D,VIC_Postcode_Qtr!$A:$A,A331,VIC_Postcode_Qtr!$B:$B,Inputs!$B$24)</f>
        <v>560</v>
      </c>
      <c r="F331" s="16" t="n">
        <f aca="false">SUMIFS(VIC_Postcode_Qtr!$E:$E,VIC_Postcode_Qtr!$A:$A,A331,VIC_Postcode_Qtr!$B:$B,Inputs!$B$24)</f>
        <v>2</v>
      </c>
      <c r="G331" s="21" t="n">
        <f aca="false">IF(E331&gt;0,F331/E331*1000,"")</f>
        <v>3.57142857142857</v>
      </c>
      <c r="H331" s="16" t="n">
        <f aca="false">SUMIFS(VIC_Postcode_Qtr!$G:$G,VIC_Postcode_Qtr!$A:$A,A331,VIC_Postcode_Qtr!$B:$B,Inputs!$B$24)</f>
        <v>25</v>
      </c>
      <c r="I331" s="16" t="n">
        <f aca="false">SUMIFS(VIC_Postcode_Qtr!$H:$H,VIC_Postcode_Qtr!$A:$A,A331,VIC_Postcode_Qtr!$B:$B,Inputs!$B$24)</f>
        <v>0</v>
      </c>
      <c r="J331" s="22" t="n">
        <f aca="false">IF(H331&gt;0,I331/H331,"")</f>
        <v>0</v>
      </c>
      <c r="K331" s="16" t="n">
        <f aca="false">SUMIFS(VIC_Postcode_Qtr!$E:$E,VIC_Postcode_Qtr!$A:$A,A331,VIC_Postcode_Qtr!$B:$B,Inputs!$B$25)</f>
        <v>2</v>
      </c>
      <c r="L331" s="16" t="n">
        <f aca="false">SUMIFS(VIC_Postcode_Qtr!$D:$D,VIC_Postcode_Qtr!$A:$A,A331,VIC_Postcode_Qtr!$B:$B,Inputs!$B$25)</f>
        <v>529</v>
      </c>
      <c r="M331" s="21" t="n">
        <f aca="false">IF(L331&gt;0,(F331-K331)/L331*1000,"")</f>
        <v>0</v>
      </c>
      <c r="N331" s="8" t="n">
        <f aca="false">IF(AND(H331&gt;=Inputs!$B$13,C331&gt;=500),1,0)</f>
        <v>0</v>
      </c>
      <c r="O331" s="8" t="s">
        <v>895</v>
      </c>
      <c r="P331" s="16" t="n">
        <f aca="false">F331-SUMIFS(VIC_Postcode_Qtr!$E:$E,VIC_Postcode_Qtr!$A:$A,A331,VIC_Postcode_Qtr!$B:$B,EDATE(Inputs!$B$24,-3))</f>
        <v>0</v>
      </c>
      <c r="Q331" s="21" t="n">
        <f aca="false">IF(E331&gt;0,P331/E331*1000,"")</f>
        <v>0</v>
      </c>
      <c r="R331" s="16" t="n">
        <f aca="false">SUMIFS(VIC_Postcode_Qtr!$E:$E,VIC_Postcode_Qtr!$A:$A,A331,VIC_Postcode_Qtr!$B:$B,EDATE(Inputs!$B$24,-12))-SUMIFS(VIC_Postcode_Qtr!$E:$E,VIC_Postcode_Qtr!$A:$A,A331,VIC_Postcode_Qtr!$B:$B,EDATE(Inputs!$B$24,-15))</f>
        <v>0</v>
      </c>
      <c r="S331" s="21" t="n">
        <f aca="false">IF(L331&gt;0,R331/L331*1000,"")</f>
        <v>0</v>
      </c>
    </row>
    <row r="332" customFormat="false" ht="15" hidden="false" customHeight="false" outlineLevel="0" collapsed="false">
      <c r="A332" s="0" t="n">
        <v>3589</v>
      </c>
      <c r="B332" s="31" t="n">
        <v>44913</v>
      </c>
      <c r="C332" s="16" t="n">
        <v>222</v>
      </c>
      <c r="D332" s="0" t="n">
        <v>1</v>
      </c>
      <c r="E332" s="16" t="n">
        <f aca="false">SUMIFS(VIC_Postcode_Qtr!$D:$D,VIC_Postcode_Qtr!$A:$A,A332,VIC_Postcode_Qtr!$B:$B,Inputs!$B$24)</f>
        <v>687</v>
      </c>
      <c r="F332" s="16" t="n">
        <f aca="false">SUMIFS(VIC_Postcode_Qtr!$E:$E,VIC_Postcode_Qtr!$A:$A,A332,VIC_Postcode_Qtr!$B:$B,Inputs!$B$24)</f>
        <v>2</v>
      </c>
      <c r="G332" s="21" t="n">
        <f aca="false">IF(E332&gt;0,F332/E332*1000,"")</f>
        <v>2.91120815138282</v>
      </c>
      <c r="H332" s="16" t="n">
        <f aca="false">SUMIFS(VIC_Postcode_Qtr!$G:$G,VIC_Postcode_Qtr!$A:$A,A332,VIC_Postcode_Qtr!$B:$B,Inputs!$B$24)</f>
        <v>23</v>
      </c>
      <c r="I332" s="16" t="n">
        <f aca="false">SUMIFS(VIC_Postcode_Qtr!$H:$H,VIC_Postcode_Qtr!$A:$A,A332,VIC_Postcode_Qtr!$B:$B,Inputs!$B$24)</f>
        <v>1</v>
      </c>
      <c r="J332" s="22" t="n">
        <f aca="false">IF(H332&gt;0,I332/H332,"")</f>
        <v>0.0434782608695652</v>
      </c>
      <c r="K332" s="16" t="n">
        <f aca="false">SUMIFS(VIC_Postcode_Qtr!$E:$E,VIC_Postcode_Qtr!$A:$A,A332,VIC_Postcode_Qtr!$B:$B,Inputs!$B$25)</f>
        <v>2</v>
      </c>
      <c r="L332" s="16" t="n">
        <f aca="false">SUMIFS(VIC_Postcode_Qtr!$D:$D,VIC_Postcode_Qtr!$A:$A,A332,VIC_Postcode_Qtr!$B:$B,Inputs!$B$25)</f>
        <v>693</v>
      </c>
      <c r="M332" s="21" t="n">
        <f aca="false">IF(L332&gt;0,(F332-K332)/L332*1000,"")</f>
        <v>0</v>
      </c>
      <c r="N332" s="8" t="n">
        <f aca="false">IF(AND(H332&gt;=Inputs!$B$13,C332&gt;=500),1,0)</f>
        <v>0</v>
      </c>
      <c r="O332" s="8" t="s">
        <v>896</v>
      </c>
      <c r="P332" s="16" t="n">
        <f aca="false">F332-SUMIFS(VIC_Postcode_Qtr!$E:$E,VIC_Postcode_Qtr!$A:$A,A332,VIC_Postcode_Qtr!$B:$B,EDATE(Inputs!$B$24,-3))</f>
        <v>0</v>
      </c>
      <c r="Q332" s="21" t="n">
        <f aca="false">IF(E332&gt;0,P332/E332*1000,"")</f>
        <v>0</v>
      </c>
      <c r="R332" s="16" t="n">
        <f aca="false">SUMIFS(VIC_Postcode_Qtr!$E:$E,VIC_Postcode_Qtr!$A:$A,A332,VIC_Postcode_Qtr!$B:$B,EDATE(Inputs!$B$24,-12))-SUMIFS(VIC_Postcode_Qtr!$E:$E,VIC_Postcode_Qtr!$A:$A,A332,VIC_Postcode_Qtr!$B:$B,EDATE(Inputs!$B$24,-15))</f>
        <v>1</v>
      </c>
      <c r="S332" s="21" t="n">
        <f aca="false">IF(L332&gt;0,R332/L332*1000,"")</f>
        <v>1.44300144300144</v>
      </c>
    </row>
    <row r="333" customFormat="false" ht="15" hidden="false" customHeight="false" outlineLevel="0" collapsed="false">
      <c r="A333" s="0" t="n">
        <v>3951</v>
      </c>
      <c r="B333" s="31" t="n">
        <v>44936</v>
      </c>
      <c r="C333" s="16" t="n">
        <v>665</v>
      </c>
      <c r="D333" s="0" t="n">
        <v>1</v>
      </c>
      <c r="E333" s="16" t="n">
        <f aca="false">SUMIFS(VIC_Postcode_Qtr!$D:$D,VIC_Postcode_Qtr!$A:$A,A333,VIC_Postcode_Qtr!$B:$B,Inputs!$B$24)</f>
        <v>1365</v>
      </c>
      <c r="F333" s="16" t="n">
        <f aca="false">SUMIFS(VIC_Postcode_Qtr!$E:$E,VIC_Postcode_Qtr!$A:$A,A333,VIC_Postcode_Qtr!$B:$B,Inputs!$B$24)</f>
        <v>20</v>
      </c>
      <c r="G333" s="21" t="n">
        <f aca="false">IF(E333&gt;0,F333/E333*1000,"")</f>
        <v>14.6520146520147</v>
      </c>
      <c r="H333" s="16" t="n">
        <f aca="false">SUMIFS(VIC_Postcode_Qtr!$G:$G,VIC_Postcode_Qtr!$A:$A,A333,VIC_Postcode_Qtr!$B:$B,Inputs!$B$24)</f>
        <v>45</v>
      </c>
      <c r="I333" s="16" t="n">
        <f aca="false">SUMIFS(VIC_Postcode_Qtr!$H:$H,VIC_Postcode_Qtr!$A:$A,A333,VIC_Postcode_Qtr!$B:$B,Inputs!$B$24)</f>
        <v>5</v>
      </c>
      <c r="J333" s="22" t="n">
        <f aca="false">IF(H333&gt;0,I333/H333,"")</f>
        <v>0.111111111111111</v>
      </c>
      <c r="K333" s="16" t="n">
        <f aca="false">SUMIFS(VIC_Postcode_Qtr!$E:$E,VIC_Postcode_Qtr!$A:$A,A333,VIC_Postcode_Qtr!$B:$B,Inputs!$B$25)</f>
        <v>14</v>
      </c>
      <c r="L333" s="16" t="n">
        <f aca="false">SUMIFS(VIC_Postcode_Qtr!$D:$D,VIC_Postcode_Qtr!$A:$A,A333,VIC_Postcode_Qtr!$B:$B,Inputs!$B$25)</f>
        <v>1392</v>
      </c>
      <c r="M333" s="21" t="n">
        <f aca="false">IF(L333&gt;0,(F333-K333)/L333*1000,"")</f>
        <v>4.31034482758621</v>
      </c>
      <c r="N333" s="8" t="n">
        <f aca="false">IF(AND(H333&gt;=Inputs!$B$13,C333&gt;=500),1,0)</f>
        <v>0</v>
      </c>
      <c r="O333" s="8" t="s">
        <v>897</v>
      </c>
      <c r="P333" s="16" t="n">
        <f aca="false">F333-SUMIFS(VIC_Postcode_Qtr!$E:$E,VIC_Postcode_Qtr!$A:$A,A333,VIC_Postcode_Qtr!$B:$B,EDATE(Inputs!$B$24,-3))</f>
        <v>3</v>
      </c>
      <c r="Q333" s="21" t="n">
        <f aca="false">IF(E333&gt;0,P333/E333*1000,"")</f>
        <v>2.1978021978022</v>
      </c>
      <c r="R333" s="16" t="n">
        <f aca="false">SUMIFS(VIC_Postcode_Qtr!$E:$E,VIC_Postcode_Qtr!$A:$A,A333,VIC_Postcode_Qtr!$B:$B,EDATE(Inputs!$B$24,-12))-SUMIFS(VIC_Postcode_Qtr!$E:$E,VIC_Postcode_Qtr!$A:$A,A333,VIC_Postcode_Qtr!$B:$B,EDATE(Inputs!$B$24,-15))</f>
        <v>2</v>
      </c>
      <c r="S333" s="21" t="n">
        <f aca="false">IF(L333&gt;0,R333/L333*1000,"")</f>
        <v>1.4367816091954</v>
      </c>
    </row>
    <row r="334" customFormat="false" ht="15" hidden="false" customHeight="false" outlineLevel="0" collapsed="false">
      <c r="A334" s="0" t="n">
        <v>3233</v>
      </c>
      <c r="B334" s="31" t="n">
        <v>45019</v>
      </c>
      <c r="C334" s="16" t="n">
        <v>1528</v>
      </c>
      <c r="D334" s="0" t="n">
        <v>1</v>
      </c>
      <c r="E334" s="16" t="n">
        <f aca="false">SUMIFS(VIC_Postcode_Qtr!$D:$D,VIC_Postcode_Qtr!$A:$A,A334,VIC_Postcode_Qtr!$B:$B,Inputs!$B$24)</f>
        <v>2526</v>
      </c>
      <c r="F334" s="16" t="n">
        <f aca="false">SUMIFS(VIC_Postcode_Qtr!$E:$E,VIC_Postcode_Qtr!$A:$A,A334,VIC_Postcode_Qtr!$B:$B,Inputs!$B$24)</f>
        <v>39</v>
      </c>
      <c r="G334" s="21" t="n">
        <f aca="false">IF(E334&gt;0,F334/E334*1000,"")</f>
        <v>15.4394299287411</v>
      </c>
      <c r="H334" s="16" t="n">
        <f aca="false">SUMIFS(VIC_Postcode_Qtr!$G:$G,VIC_Postcode_Qtr!$A:$A,A334,VIC_Postcode_Qtr!$B:$B,Inputs!$B$24)</f>
        <v>126</v>
      </c>
      <c r="I334" s="16" t="n">
        <f aca="false">SUMIFS(VIC_Postcode_Qtr!$H:$H,VIC_Postcode_Qtr!$A:$A,A334,VIC_Postcode_Qtr!$B:$B,Inputs!$B$24)</f>
        <v>16</v>
      </c>
      <c r="J334" s="22" t="n">
        <f aca="false">IF(H334&gt;0,I334/H334,"")</f>
        <v>0.126984126984127</v>
      </c>
      <c r="K334" s="16" t="n">
        <f aca="false">SUMIFS(VIC_Postcode_Qtr!$E:$E,VIC_Postcode_Qtr!$A:$A,A334,VIC_Postcode_Qtr!$B:$B,Inputs!$B$25)</f>
        <v>23</v>
      </c>
      <c r="L334" s="16" t="n">
        <f aca="false">SUMIFS(VIC_Postcode_Qtr!$D:$D,VIC_Postcode_Qtr!$A:$A,A334,VIC_Postcode_Qtr!$B:$B,Inputs!$B$25)</f>
        <v>2516</v>
      </c>
      <c r="M334" s="21" t="n">
        <f aca="false">IF(L334&gt;0,(F334-K334)/L334*1000,"")</f>
        <v>6.35930047694754</v>
      </c>
      <c r="N334" s="8" t="n">
        <f aca="false">IF(AND(H334&gt;=Inputs!$B$13,C334&gt;=500),1,0)</f>
        <v>0</v>
      </c>
      <c r="O334" s="8" t="s">
        <v>898</v>
      </c>
      <c r="P334" s="16" t="n">
        <f aca="false">F334-SUMIFS(VIC_Postcode_Qtr!$E:$E,VIC_Postcode_Qtr!$A:$A,A334,VIC_Postcode_Qtr!$B:$B,EDATE(Inputs!$B$24,-3))</f>
        <v>8</v>
      </c>
      <c r="Q334" s="21" t="n">
        <f aca="false">IF(E334&gt;0,P334/E334*1000,"")</f>
        <v>3.16706254948535</v>
      </c>
      <c r="R334" s="16" t="n">
        <f aca="false">SUMIFS(VIC_Postcode_Qtr!$E:$E,VIC_Postcode_Qtr!$A:$A,A334,VIC_Postcode_Qtr!$B:$B,EDATE(Inputs!$B$24,-12))-SUMIFS(VIC_Postcode_Qtr!$E:$E,VIC_Postcode_Qtr!$A:$A,A334,VIC_Postcode_Qtr!$B:$B,EDATE(Inputs!$B$24,-15))</f>
        <v>1</v>
      </c>
      <c r="S334" s="21" t="n">
        <f aca="false">IF(L334&gt;0,R334/L334*1000,"")</f>
        <v>0.397456279809221</v>
      </c>
    </row>
    <row r="335" customFormat="false" ht="15" hidden="false" customHeight="false" outlineLevel="0" collapsed="false">
      <c r="A335" s="0" t="n">
        <v>3637</v>
      </c>
      <c r="B335" s="31" t="n">
        <v>45022</v>
      </c>
      <c r="C335" s="16" t="n">
        <v>352</v>
      </c>
      <c r="D335" s="0" t="n">
        <v>1</v>
      </c>
      <c r="E335" s="16" t="n">
        <f aca="false">SUMIFS(VIC_Postcode_Qtr!$D:$D,VIC_Postcode_Qtr!$A:$A,A335,VIC_Postcode_Qtr!$B:$B,Inputs!$B$24)</f>
        <v>876</v>
      </c>
      <c r="F335" s="16" t="n">
        <f aca="false">SUMIFS(VIC_Postcode_Qtr!$E:$E,VIC_Postcode_Qtr!$A:$A,A335,VIC_Postcode_Qtr!$B:$B,Inputs!$B$24)</f>
        <v>1</v>
      </c>
      <c r="G335" s="21" t="n">
        <f aca="false">IF(E335&gt;0,F335/E335*1000,"")</f>
        <v>1.14155251141553</v>
      </c>
      <c r="H335" s="16" t="n">
        <f aca="false">SUMIFS(VIC_Postcode_Qtr!$G:$G,VIC_Postcode_Qtr!$A:$A,A335,VIC_Postcode_Qtr!$B:$B,Inputs!$B$24)</f>
        <v>31</v>
      </c>
      <c r="I335" s="16" t="n">
        <f aca="false">SUMIFS(VIC_Postcode_Qtr!$H:$H,VIC_Postcode_Qtr!$A:$A,A335,VIC_Postcode_Qtr!$B:$B,Inputs!$B$24)</f>
        <v>0</v>
      </c>
      <c r="J335" s="22" t="n">
        <f aca="false">IF(H335&gt;0,I335/H335,"")</f>
        <v>0</v>
      </c>
      <c r="K335" s="16" t="n">
        <f aca="false">SUMIFS(VIC_Postcode_Qtr!$E:$E,VIC_Postcode_Qtr!$A:$A,A335,VIC_Postcode_Qtr!$B:$B,Inputs!$B$25)</f>
        <v>1</v>
      </c>
      <c r="L335" s="16" t="n">
        <f aca="false">SUMIFS(VIC_Postcode_Qtr!$D:$D,VIC_Postcode_Qtr!$A:$A,A335,VIC_Postcode_Qtr!$B:$B,Inputs!$B$25)</f>
        <v>860</v>
      </c>
      <c r="M335" s="21" t="n">
        <f aca="false">IF(L335&gt;0,(F335-K335)/L335*1000,"")</f>
        <v>0</v>
      </c>
      <c r="N335" s="8" t="n">
        <f aca="false">IF(AND(H335&gt;=Inputs!$B$13,C335&gt;=500),1,0)</f>
        <v>0</v>
      </c>
      <c r="O335" s="8" t="s">
        <v>899</v>
      </c>
      <c r="P335" s="16" t="n">
        <f aca="false">F335-SUMIFS(VIC_Postcode_Qtr!$E:$E,VIC_Postcode_Qtr!$A:$A,A335,VIC_Postcode_Qtr!$B:$B,EDATE(Inputs!$B$24,-3))</f>
        <v>-1</v>
      </c>
      <c r="Q335" s="21" t="n">
        <f aca="false">IF(E335&gt;0,P335/E335*1000,"")</f>
        <v>-1.14155251141553</v>
      </c>
      <c r="R335" s="16" t="n">
        <f aca="false">SUMIFS(VIC_Postcode_Qtr!$E:$E,VIC_Postcode_Qtr!$A:$A,A335,VIC_Postcode_Qtr!$B:$B,EDATE(Inputs!$B$24,-12))-SUMIFS(VIC_Postcode_Qtr!$E:$E,VIC_Postcode_Qtr!$A:$A,A335,VIC_Postcode_Qtr!$B:$B,EDATE(Inputs!$B$24,-15))</f>
        <v>0</v>
      </c>
      <c r="S335" s="21" t="n">
        <f aca="false">IF(L335&gt;0,R335/L335*1000,"")</f>
        <v>0</v>
      </c>
    </row>
    <row r="336" customFormat="false" ht="15" hidden="false" customHeight="false" outlineLevel="0" collapsed="false">
      <c r="A336" s="0" t="n">
        <v>3888</v>
      </c>
      <c r="B336" s="31" t="n">
        <v>45098</v>
      </c>
      <c r="C336" s="16" t="n">
        <v>1862</v>
      </c>
      <c r="D336" s="0" t="n">
        <v>1</v>
      </c>
      <c r="E336" s="16" t="n">
        <f aca="false">SUMIFS(VIC_Postcode_Qtr!$D:$D,VIC_Postcode_Qtr!$A:$A,A336,VIC_Postcode_Qtr!$B:$B,Inputs!$B$24)</f>
        <v>4297</v>
      </c>
      <c r="F336" s="16" t="n">
        <f aca="false">SUMIFS(VIC_Postcode_Qtr!$E:$E,VIC_Postcode_Qtr!$A:$A,A336,VIC_Postcode_Qtr!$B:$B,Inputs!$B$24)</f>
        <v>17</v>
      </c>
      <c r="G336" s="21" t="n">
        <f aca="false">IF(E336&gt;0,F336/E336*1000,"")</f>
        <v>3.95624854549686</v>
      </c>
      <c r="H336" s="16" t="n">
        <f aca="false">SUMIFS(VIC_Postcode_Qtr!$G:$G,VIC_Postcode_Qtr!$A:$A,A336,VIC_Postcode_Qtr!$B:$B,Inputs!$B$24)</f>
        <v>165</v>
      </c>
      <c r="I336" s="16" t="n">
        <f aca="false">SUMIFS(VIC_Postcode_Qtr!$H:$H,VIC_Postcode_Qtr!$A:$A,A336,VIC_Postcode_Qtr!$B:$B,Inputs!$B$24)</f>
        <v>6</v>
      </c>
      <c r="J336" s="22" t="n">
        <f aca="false">IF(H336&gt;0,I336/H336,"")</f>
        <v>0.0363636363636364</v>
      </c>
      <c r="K336" s="16" t="n">
        <f aca="false">SUMIFS(VIC_Postcode_Qtr!$E:$E,VIC_Postcode_Qtr!$A:$A,A336,VIC_Postcode_Qtr!$B:$B,Inputs!$B$25)</f>
        <v>14</v>
      </c>
      <c r="L336" s="16" t="n">
        <f aca="false">SUMIFS(VIC_Postcode_Qtr!$D:$D,VIC_Postcode_Qtr!$A:$A,A336,VIC_Postcode_Qtr!$B:$B,Inputs!$B$25)</f>
        <v>4240</v>
      </c>
      <c r="M336" s="21" t="n">
        <f aca="false">IF(L336&gt;0,(F336-K336)/L336*1000,"")</f>
        <v>0.707547169811321</v>
      </c>
      <c r="N336" s="8" t="n">
        <f aca="false">IF(AND(H336&gt;=Inputs!$B$13,C336&gt;=500),1,0)</f>
        <v>0</v>
      </c>
      <c r="O336" s="8" t="s">
        <v>900</v>
      </c>
      <c r="P336" s="16" t="n">
        <f aca="false">F336-SUMIFS(VIC_Postcode_Qtr!$E:$E,VIC_Postcode_Qtr!$A:$A,A336,VIC_Postcode_Qtr!$B:$B,EDATE(Inputs!$B$24,-3))</f>
        <v>1</v>
      </c>
      <c r="Q336" s="21" t="n">
        <f aca="false">IF(E336&gt;0,P336/E336*1000,"")</f>
        <v>0.232720502676286</v>
      </c>
      <c r="R336" s="16" t="n">
        <f aca="false">SUMIFS(VIC_Postcode_Qtr!$E:$E,VIC_Postcode_Qtr!$A:$A,A336,VIC_Postcode_Qtr!$B:$B,EDATE(Inputs!$B$24,-12))-SUMIFS(VIC_Postcode_Qtr!$E:$E,VIC_Postcode_Qtr!$A:$A,A336,VIC_Postcode_Qtr!$B:$B,EDATE(Inputs!$B$24,-15))</f>
        <v>2</v>
      </c>
      <c r="S336" s="21" t="n">
        <f aca="false">IF(L336&gt;0,R336/L336*1000,"")</f>
        <v>0.471698113207547</v>
      </c>
    </row>
    <row r="337" customFormat="false" ht="15" hidden="false" customHeight="false" outlineLevel="0" collapsed="false">
      <c r="A337" s="0" t="n">
        <v>3649</v>
      </c>
      <c r="B337" s="31" t="n">
        <v>45155</v>
      </c>
      <c r="C337" s="16" t="n">
        <v>298</v>
      </c>
      <c r="D337" s="0" t="n">
        <v>1</v>
      </c>
      <c r="E337" s="16" t="n">
        <f aca="false">SUMIFS(VIC_Postcode_Qtr!$D:$D,VIC_Postcode_Qtr!$A:$A,A337,VIC_Postcode_Qtr!$B:$B,Inputs!$B$24)</f>
        <v>692</v>
      </c>
      <c r="F337" s="16" t="n">
        <f aca="false">SUMIFS(VIC_Postcode_Qtr!$E:$E,VIC_Postcode_Qtr!$A:$A,A337,VIC_Postcode_Qtr!$B:$B,Inputs!$B$24)</f>
        <v>3</v>
      </c>
      <c r="G337" s="21" t="n">
        <f aca="false">IF(E337&gt;0,F337/E337*1000,"")</f>
        <v>4.33526011560694</v>
      </c>
      <c r="H337" s="16" t="n">
        <f aca="false">SUMIFS(VIC_Postcode_Qtr!$G:$G,VIC_Postcode_Qtr!$A:$A,A337,VIC_Postcode_Qtr!$B:$B,Inputs!$B$24)</f>
        <v>22</v>
      </c>
      <c r="I337" s="16" t="n">
        <f aca="false">SUMIFS(VIC_Postcode_Qtr!$H:$H,VIC_Postcode_Qtr!$A:$A,A337,VIC_Postcode_Qtr!$B:$B,Inputs!$B$24)</f>
        <v>0</v>
      </c>
      <c r="J337" s="22" t="n">
        <f aca="false">IF(H337&gt;0,I337/H337,"")</f>
        <v>0</v>
      </c>
      <c r="K337" s="16" t="n">
        <f aca="false">SUMIFS(VIC_Postcode_Qtr!$E:$E,VIC_Postcode_Qtr!$A:$A,A337,VIC_Postcode_Qtr!$B:$B,Inputs!$B$25)</f>
        <v>4</v>
      </c>
      <c r="L337" s="16" t="n">
        <f aca="false">SUMIFS(VIC_Postcode_Qtr!$D:$D,VIC_Postcode_Qtr!$A:$A,A337,VIC_Postcode_Qtr!$B:$B,Inputs!$B$25)</f>
        <v>686</v>
      </c>
      <c r="M337" s="21" t="n">
        <f aca="false">IF(L337&gt;0,(F337-K337)/L337*1000,"")</f>
        <v>-1.45772594752187</v>
      </c>
      <c r="N337" s="8" t="n">
        <f aca="false">IF(AND(H337&gt;=Inputs!$B$13,C337&gt;=500),1,0)</f>
        <v>0</v>
      </c>
      <c r="O337" s="8" t="s">
        <v>901</v>
      </c>
      <c r="P337" s="16" t="n">
        <f aca="false">F337-SUMIFS(VIC_Postcode_Qtr!$E:$E,VIC_Postcode_Qtr!$A:$A,A337,VIC_Postcode_Qtr!$B:$B,EDATE(Inputs!$B$24,-3))</f>
        <v>0</v>
      </c>
      <c r="Q337" s="21" t="n">
        <f aca="false">IF(E337&gt;0,P337/E337*1000,"")</f>
        <v>0</v>
      </c>
      <c r="R337" s="16" t="n">
        <f aca="false">SUMIFS(VIC_Postcode_Qtr!$E:$E,VIC_Postcode_Qtr!$A:$A,A337,VIC_Postcode_Qtr!$B:$B,EDATE(Inputs!$B$24,-12))-SUMIFS(VIC_Postcode_Qtr!$E:$E,VIC_Postcode_Qtr!$A:$A,A337,VIC_Postcode_Qtr!$B:$B,EDATE(Inputs!$B$24,-15))</f>
        <v>0</v>
      </c>
      <c r="S337" s="21" t="n">
        <f aca="false">IF(L337&gt;0,R337/L337*1000,"")</f>
        <v>0</v>
      </c>
    </row>
    <row r="338" customFormat="false" ht="15" hidden="false" customHeight="false" outlineLevel="0" collapsed="false">
      <c r="A338" s="0" t="n">
        <v>3384</v>
      </c>
      <c r="B338" s="31" t="n">
        <v>45330</v>
      </c>
      <c r="C338" s="16" t="n">
        <v>355</v>
      </c>
      <c r="D338" s="0" t="n">
        <v>1</v>
      </c>
      <c r="E338" s="16" t="n">
        <f aca="false">SUMIFS(VIC_Postcode_Qtr!$D:$D,VIC_Postcode_Qtr!$A:$A,A338,VIC_Postcode_Qtr!$B:$B,Inputs!$B$24)</f>
        <v>1102</v>
      </c>
      <c r="F338" s="16" t="n">
        <f aca="false">SUMIFS(VIC_Postcode_Qtr!$E:$E,VIC_Postcode_Qtr!$A:$A,A338,VIC_Postcode_Qtr!$B:$B,Inputs!$B$24)</f>
        <v>4</v>
      </c>
      <c r="G338" s="21" t="n">
        <f aca="false">IF(E338&gt;0,F338/E338*1000,"")</f>
        <v>3.62976406533575</v>
      </c>
      <c r="H338" s="16" t="n">
        <f aca="false">SUMIFS(VIC_Postcode_Qtr!$G:$G,VIC_Postcode_Qtr!$A:$A,A338,VIC_Postcode_Qtr!$B:$B,Inputs!$B$24)</f>
        <v>28</v>
      </c>
      <c r="I338" s="16" t="n">
        <f aca="false">SUMIFS(VIC_Postcode_Qtr!$H:$H,VIC_Postcode_Qtr!$A:$A,A338,VIC_Postcode_Qtr!$B:$B,Inputs!$B$24)</f>
        <v>2</v>
      </c>
      <c r="J338" s="22" t="n">
        <f aca="false">IF(H338&gt;0,I338/H338,"")</f>
        <v>0.0714285714285714</v>
      </c>
      <c r="K338" s="16" t="n">
        <f aca="false">SUMIFS(VIC_Postcode_Qtr!$E:$E,VIC_Postcode_Qtr!$A:$A,A338,VIC_Postcode_Qtr!$B:$B,Inputs!$B$25)</f>
        <v>1</v>
      </c>
      <c r="L338" s="16" t="n">
        <f aca="false">SUMIFS(VIC_Postcode_Qtr!$D:$D,VIC_Postcode_Qtr!$A:$A,A338,VIC_Postcode_Qtr!$B:$B,Inputs!$B$25)</f>
        <v>1088</v>
      </c>
      <c r="M338" s="21" t="n">
        <f aca="false">IF(L338&gt;0,(F338-K338)/L338*1000,"")</f>
        <v>2.75735294117647</v>
      </c>
      <c r="N338" s="8" t="n">
        <f aca="false">IF(AND(H338&gt;=Inputs!$B$13,C338&gt;=500),1,0)</f>
        <v>0</v>
      </c>
      <c r="O338" s="8" t="s">
        <v>902</v>
      </c>
      <c r="P338" s="16" t="n">
        <f aca="false">F338-SUMIFS(VIC_Postcode_Qtr!$E:$E,VIC_Postcode_Qtr!$A:$A,A338,VIC_Postcode_Qtr!$B:$B,EDATE(Inputs!$B$24,-3))</f>
        <v>0</v>
      </c>
      <c r="Q338" s="21" t="n">
        <f aca="false">IF(E338&gt;0,P338/E338*1000,"")</f>
        <v>0</v>
      </c>
      <c r="R338" s="16" t="n">
        <f aca="false">SUMIFS(VIC_Postcode_Qtr!$E:$E,VIC_Postcode_Qtr!$A:$A,A338,VIC_Postcode_Qtr!$B:$B,EDATE(Inputs!$B$24,-12))-SUMIFS(VIC_Postcode_Qtr!$E:$E,VIC_Postcode_Qtr!$A:$A,A338,VIC_Postcode_Qtr!$B:$B,EDATE(Inputs!$B$24,-15))</f>
        <v>1</v>
      </c>
      <c r="S338" s="21" t="n">
        <f aca="false">IF(L338&gt;0,R338/L338*1000,"")</f>
        <v>0.919117647058824</v>
      </c>
    </row>
    <row r="339" customFormat="false" ht="15" hidden="false" customHeight="false" outlineLevel="0" collapsed="false">
      <c r="A339" s="0" t="n">
        <v>3701</v>
      </c>
      <c r="B339" s="31" t="n">
        <v>45384</v>
      </c>
      <c r="C339" s="16" t="n">
        <v>658</v>
      </c>
      <c r="D339" s="0" t="n">
        <v>1</v>
      </c>
      <c r="E339" s="16" t="n">
        <f aca="false">SUMIFS(VIC_Postcode_Qtr!$D:$D,VIC_Postcode_Qtr!$A:$A,A339,VIC_Postcode_Qtr!$B:$B,Inputs!$B$24)</f>
        <v>1802</v>
      </c>
      <c r="F339" s="16" t="n">
        <f aca="false">SUMIFS(VIC_Postcode_Qtr!$E:$E,VIC_Postcode_Qtr!$A:$A,A339,VIC_Postcode_Qtr!$B:$B,Inputs!$B$24)</f>
        <v>7</v>
      </c>
      <c r="G339" s="21" t="n">
        <f aca="false">IF(E339&gt;0,F339/E339*1000,"")</f>
        <v>3.88457269700333</v>
      </c>
      <c r="H339" s="16" t="n">
        <f aca="false">SUMIFS(VIC_Postcode_Qtr!$G:$G,VIC_Postcode_Qtr!$A:$A,A339,VIC_Postcode_Qtr!$B:$B,Inputs!$B$24)</f>
        <v>62</v>
      </c>
      <c r="I339" s="16" t="n">
        <f aca="false">SUMIFS(VIC_Postcode_Qtr!$H:$H,VIC_Postcode_Qtr!$A:$A,A339,VIC_Postcode_Qtr!$B:$B,Inputs!$B$24)</f>
        <v>2</v>
      </c>
      <c r="J339" s="22" t="n">
        <f aca="false">IF(H339&gt;0,I339/H339,"")</f>
        <v>0.032258064516129</v>
      </c>
      <c r="K339" s="16" t="n">
        <f aca="false">SUMIFS(VIC_Postcode_Qtr!$E:$E,VIC_Postcode_Qtr!$A:$A,A339,VIC_Postcode_Qtr!$B:$B,Inputs!$B$25)</f>
        <v>3</v>
      </c>
      <c r="L339" s="16" t="n">
        <f aca="false">SUMIFS(VIC_Postcode_Qtr!$D:$D,VIC_Postcode_Qtr!$A:$A,A339,VIC_Postcode_Qtr!$B:$B,Inputs!$B$25)</f>
        <v>1755</v>
      </c>
      <c r="M339" s="21" t="n">
        <f aca="false">IF(L339&gt;0,(F339-K339)/L339*1000,"")</f>
        <v>2.27920227920228</v>
      </c>
      <c r="N339" s="8" t="n">
        <f aca="false">IF(AND(H339&gt;=Inputs!$B$13,C339&gt;=500),1,0)</f>
        <v>0</v>
      </c>
      <c r="O339" s="8" t="s">
        <v>903</v>
      </c>
      <c r="P339" s="16" t="n">
        <f aca="false">F339-SUMIFS(VIC_Postcode_Qtr!$E:$E,VIC_Postcode_Qtr!$A:$A,A339,VIC_Postcode_Qtr!$B:$B,EDATE(Inputs!$B$24,-3))</f>
        <v>2</v>
      </c>
      <c r="Q339" s="21" t="n">
        <f aca="false">IF(E339&gt;0,P339/E339*1000,"")</f>
        <v>1.10987791342952</v>
      </c>
      <c r="R339" s="16" t="n">
        <f aca="false">SUMIFS(VIC_Postcode_Qtr!$E:$E,VIC_Postcode_Qtr!$A:$A,A339,VIC_Postcode_Qtr!$B:$B,EDATE(Inputs!$B$24,-12))-SUMIFS(VIC_Postcode_Qtr!$E:$E,VIC_Postcode_Qtr!$A:$A,A339,VIC_Postcode_Qtr!$B:$B,EDATE(Inputs!$B$24,-15))</f>
        <v>-1</v>
      </c>
      <c r="S339" s="21" t="n">
        <f aca="false">IF(L339&gt;0,R339/L339*1000,"")</f>
        <v>-0.56980056980057</v>
      </c>
    </row>
    <row r="340" customFormat="false" ht="15" hidden="false" customHeight="false" outlineLevel="0" collapsed="false">
      <c r="A340" s="0" t="n">
        <v>3588</v>
      </c>
      <c r="B340" s="31" t="n">
        <v>45390</v>
      </c>
      <c r="C340" s="16" t="n">
        <v>240</v>
      </c>
      <c r="D340" s="0" t="n">
        <v>1</v>
      </c>
      <c r="E340" s="16" t="n">
        <f aca="false">SUMIFS(VIC_Postcode_Qtr!$D:$D,VIC_Postcode_Qtr!$A:$A,A340,VIC_Postcode_Qtr!$B:$B,Inputs!$B$24)</f>
        <v>401</v>
      </c>
      <c r="F340" s="16" t="n">
        <f aca="false">SUMIFS(VIC_Postcode_Qtr!$E:$E,VIC_Postcode_Qtr!$A:$A,A340,VIC_Postcode_Qtr!$B:$B,Inputs!$B$24)</f>
        <v>0</v>
      </c>
      <c r="G340" s="21" t="n">
        <f aca="false">IF(E340&gt;0,F340/E340*1000,"")</f>
        <v>0</v>
      </c>
      <c r="H340" s="16" t="n">
        <f aca="false">SUMIFS(VIC_Postcode_Qtr!$G:$G,VIC_Postcode_Qtr!$A:$A,A340,VIC_Postcode_Qtr!$B:$B,Inputs!$B$24)</f>
        <v>14</v>
      </c>
      <c r="I340" s="16" t="n">
        <f aca="false">SUMIFS(VIC_Postcode_Qtr!$H:$H,VIC_Postcode_Qtr!$A:$A,A340,VIC_Postcode_Qtr!$B:$B,Inputs!$B$24)</f>
        <v>0</v>
      </c>
      <c r="J340" s="22" t="n">
        <f aca="false">IF(H340&gt;0,I340/H340,"")</f>
        <v>0</v>
      </c>
      <c r="K340" s="16" t="n">
        <f aca="false">SUMIFS(VIC_Postcode_Qtr!$E:$E,VIC_Postcode_Qtr!$A:$A,A340,VIC_Postcode_Qtr!$B:$B,Inputs!$B$25)</f>
        <v>0</v>
      </c>
      <c r="L340" s="16" t="n">
        <f aca="false">SUMIFS(VIC_Postcode_Qtr!$D:$D,VIC_Postcode_Qtr!$A:$A,A340,VIC_Postcode_Qtr!$B:$B,Inputs!$B$25)</f>
        <v>401</v>
      </c>
      <c r="M340" s="21" t="n">
        <f aca="false">IF(L340&gt;0,(F340-K340)/L340*1000,"")</f>
        <v>0</v>
      </c>
      <c r="N340" s="8" t="n">
        <f aca="false">IF(AND(H340&gt;=Inputs!$B$13,C340&gt;=500),1,0)</f>
        <v>0</v>
      </c>
      <c r="O340" s="8" t="s">
        <v>904</v>
      </c>
      <c r="P340" s="16" t="n">
        <f aca="false">F340-SUMIFS(VIC_Postcode_Qtr!$E:$E,VIC_Postcode_Qtr!$A:$A,A340,VIC_Postcode_Qtr!$B:$B,EDATE(Inputs!$B$24,-3))</f>
        <v>0</v>
      </c>
      <c r="Q340" s="21" t="n">
        <f aca="false">IF(E340&gt;0,P340/E340*1000,"")</f>
        <v>0</v>
      </c>
      <c r="R340" s="16" t="n">
        <f aca="false">SUMIFS(VIC_Postcode_Qtr!$E:$E,VIC_Postcode_Qtr!$A:$A,A340,VIC_Postcode_Qtr!$B:$B,EDATE(Inputs!$B$24,-12))-SUMIFS(VIC_Postcode_Qtr!$E:$E,VIC_Postcode_Qtr!$A:$A,A340,VIC_Postcode_Qtr!$B:$B,EDATE(Inputs!$B$24,-15))</f>
        <v>0</v>
      </c>
      <c r="S340" s="21" t="n">
        <f aca="false">IF(L340&gt;0,R340/L340*1000,"")</f>
        <v>0</v>
      </c>
    </row>
    <row r="341" customFormat="false" ht="15" hidden="false" customHeight="false" outlineLevel="0" collapsed="false">
      <c r="A341" s="0" t="n">
        <v>3594</v>
      </c>
      <c r="B341" s="31" t="n">
        <v>45455</v>
      </c>
      <c r="C341" s="16" t="n">
        <v>391</v>
      </c>
      <c r="D341" s="0" t="n">
        <v>1</v>
      </c>
      <c r="E341" s="16" t="n">
        <f aca="false">SUMIFS(VIC_Postcode_Qtr!$D:$D,VIC_Postcode_Qtr!$A:$A,A341,VIC_Postcode_Qtr!$B:$B,Inputs!$B$24)</f>
        <v>804</v>
      </c>
      <c r="F341" s="16" t="n">
        <f aca="false">SUMIFS(VIC_Postcode_Qtr!$E:$E,VIC_Postcode_Qtr!$A:$A,A341,VIC_Postcode_Qtr!$B:$B,Inputs!$B$24)</f>
        <v>0</v>
      </c>
      <c r="G341" s="21" t="n">
        <f aca="false">IF(E341&gt;0,F341/E341*1000,"")</f>
        <v>0</v>
      </c>
      <c r="H341" s="16" t="n">
        <f aca="false">SUMIFS(VIC_Postcode_Qtr!$G:$G,VIC_Postcode_Qtr!$A:$A,A341,VIC_Postcode_Qtr!$B:$B,Inputs!$B$24)</f>
        <v>19</v>
      </c>
      <c r="I341" s="16" t="n">
        <f aca="false">SUMIFS(VIC_Postcode_Qtr!$H:$H,VIC_Postcode_Qtr!$A:$A,A341,VIC_Postcode_Qtr!$B:$B,Inputs!$B$24)</f>
        <v>0</v>
      </c>
      <c r="J341" s="22" t="n">
        <f aca="false">IF(H341&gt;0,I341/H341,"")</f>
        <v>0</v>
      </c>
      <c r="K341" s="16" t="n">
        <f aca="false">SUMIFS(VIC_Postcode_Qtr!$E:$E,VIC_Postcode_Qtr!$A:$A,A341,VIC_Postcode_Qtr!$B:$B,Inputs!$B$25)</f>
        <v>0</v>
      </c>
      <c r="L341" s="16" t="n">
        <f aca="false">SUMIFS(VIC_Postcode_Qtr!$D:$D,VIC_Postcode_Qtr!$A:$A,A341,VIC_Postcode_Qtr!$B:$B,Inputs!$B$25)</f>
        <v>808</v>
      </c>
      <c r="M341" s="21" t="n">
        <f aca="false">IF(L341&gt;0,(F341-K341)/L341*1000,"")</f>
        <v>0</v>
      </c>
      <c r="N341" s="8" t="n">
        <f aca="false">IF(AND(H341&gt;=Inputs!$B$13,C341&gt;=500),1,0)</f>
        <v>0</v>
      </c>
      <c r="O341" s="8" t="s">
        <v>905</v>
      </c>
      <c r="P341" s="16" t="n">
        <f aca="false">F341-SUMIFS(VIC_Postcode_Qtr!$E:$E,VIC_Postcode_Qtr!$A:$A,A341,VIC_Postcode_Qtr!$B:$B,EDATE(Inputs!$B$24,-3))</f>
        <v>0</v>
      </c>
      <c r="Q341" s="21" t="n">
        <f aca="false">IF(E341&gt;0,P341/E341*1000,"")</f>
        <v>0</v>
      </c>
      <c r="R341" s="16" t="n">
        <f aca="false">SUMIFS(VIC_Postcode_Qtr!$E:$E,VIC_Postcode_Qtr!$A:$A,A341,VIC_Postcode_Qtr!$B:$B,EDATE(Inputs!$B$24,-12))-SUMIFS(VIC_Postcode_Qtr!$E:$E,VIC_Postcode_Qtr!$A:$A,A341,VIC_Postcode_Qtr!$B:$B,EDATE(Inputs!$B$24,-15))</f>
        <v>0</v>
      </c>
      <c r="S341" s="21" t="n">
        <f aca="false">IF(L341&gt;0,R341/L341*1000,"")</f>
        <v>0</v>
      </c>
    </row>
    <row r="342" customFormat="false" ht="15" hidden="false" customHeight="false" outlineLevel="0" collapsed="false">
      <c r="A342" s="0" t="n">
        <v>3865</v>
      </c>
      <c r="B342" s="31" t="n">
        <v>45589</v>
      </c>
      <c r="C342" s="16" t="n">
        <v>336</v>
      </c>
      <c r="D342" s="0" t="n">
        <v>1</v>
      </c>
      <c r="E342" s="16" t="n">
        <f aca="false">SUMIFS(VIC_Postcode_Qtr!$D:$D,VIC_Postcode_Qtr!$A:$A,A342,VIC_Postcode_Qtr!$B:$B,Inputs!$B$24)</f>
        <v>838</v>
      </c>
      <c r="F342" s="16" t="n">
        <f aca="false">SUMIFS(VIC_Postcode_Qtr!$E:$E,VIC_Postcode_Qtr!$A:$A,A342,VIC_Postcode_Qtr!$B:$B,Inputs!$B$24)</f>
        <v>0</v>
      </c>
      <c r="G342" s="21" t="n">
        <f aca="false">IF(E342&gt;0,F342/E342*1000,"")</f>
        <v>0</v>
      </c>
      <c r="H342" s="16" t="n">
        <f aca="false">SUMIFS(VIC_Postcode_Qtr!$G:$G,VIC_Postcode_Qtr!$A:$A,A342,VIC_Postcode_Qtr!$B:$B,Inputs!$B$24)</f>
        <v>35</v>
      </c>
      <c r="I342" s="16" t="n">
        <f aca="false">SUMIFS(VIC_Postcode_Qtr!$H:$H,VIC_Postcode_Qtr!$A:$A,A342,VIC_Postcode_Qtr!$B:$B,Inputs!$B$24)</f>
        <v>0</v>
      </c>
      <c r="J342" s="22" t="n">
        <f aca="false">IF(H342&gt;0,I342/H342,"")</f>
        <v>0</v>
      </c>
      <c r="K342" s="16" t="n">
        <f aca="false">SUMIFS(VIC_Postcode_Qtr!$E:$E,VIC_Postcode_Qtr!$A:$A,A342,VIC_Postcode_Qtr!$B:$B,Inputs!$B$25)</f>
        <v>0</v>
      </c>
      <c r="L342" s="16" t="n">
        <f aca="false">SUMIFS(VIC_Postcode_Qtr!$D:$D,VIC_Postcode_Qtr!$A:$A,A342,VIC_Postcode_Qtr!$B:$B,Inputs!$B$25)</f>
        <v>862</v>
      </c>
      <c r="M342" s="21" t="n">
        <f aca="false">IF(L342&gt;0,(F342-K342)/L342*1000,"")</f>
        <v>0</v>
      </c>
      <c r="N342" s="8" t="n">
        <f aca="false">IF(AND(H342&gt;=Inputs!$B$13,C342&gt;=500),1,0)</f>
        <v>0</v>
      </c>
      <c r="O342" s="8" t="s">
        <v>906</v>
      </c>
      <c r="P342" s="16" t="n">
        <f aca="false">F342-SUMIFS(VIC_Postcode_Qtr!$E:$E,VIC_Postcode_Qtr!$A:$A,A342,VIC_Postcode_Qtr!$B:$B,EDATE(Inputs!$B$24,-3))</f>
        <v>0</v>
      </c>
      <c r="Q342" s="21" t="n">
        <f aca="false">IF(E342&gt;0,P342/E342*1000,"")</f>
        <v>0</v>
      </c>
      <c r="R342" s="16" t="n">
        <f aca="false">SUMIFS(VIC_Postcode_Qtr!$E:$E,VIC_Postcode_Qtr!$A:$A,A342,VIC_Postcode_Qtr!$B:$B,EDATE(Inputs!$B$24,-12))-SUMIFS(VIC_Postcode_Qtr!$E:$E,VIC_Postcode_Qtr!$A:$A,A342,VIC_Postcode_Qtr!$B:$B,EDATE(Inputs!$B$24,-15))</f>
        <v>0</v>
      </c>
      <c r="S342" s="21" t="n">
        <f aca="false">IF(L342&gt;0,R342/L342*1000,"")</f>
        <v>0</v>
      </c>
    </row>
    <row r="343" customFormat="false" ht="15" hidden="false" customHeight="false" outlineLevel="0" collapsed="false">
      <c r="A343" s="0" t="n">
        <v>3361</v>
      </c>
      <c r="B343" s="31" t="n">
        <v>45624</v>
      </c>
      <c r="C343" s="16" t="n">
        <v>347</v>
      </c>
      <c r="D343" s="0" t="n">
        <v>1</v>
      </c>
      <c r="E343" s="16" t="n">
        <f aca="false">SUMIFS(VIC_Postcode_Qtr!$D:$D,VIC_Postcode_Qtr!$A:$A,A343,VIC_Postcode_Qtr!$B:$B,Inputs!$B$24)</f>
        <v>1106</v>
      </c>
      <c r="F343" s="16" t="n">
        <f aca="false">SUMIFS(VIC_Postcode_Qtr!$E:$E,VIC_Postcode_Qtr!$A:$A,A343,VIC_Postcode_Qtr!$B:$B,Inputs!$B$24)</f>
        <v>0</v>
      </c>
      <c r="G343" s="21" t="n">
        <f aca="false">IF(E343&gt;0,F343/E343*1000,"")</f>
        <v>0</v>
      </c>
      <c r="H343" s="16" t="n">
        <f aca="false">SUMIFS(VIC_Postcode_Qtr!$G:$G,VIC_Postcode_Qtr!$A:$A,A343,VIC_Postcode_Qtr!$B:$B,Inputs!$B$24)</f>
        <v>35</v>
      </c>
      <c r="I343" s="16" t="n">
        <f aca="false">SUMIFS(VIC_Postcode_Qtr!$H:$H,VIC_Postcode_Qtr!$A:$A,A343,VIC_Postcode_Qtr!$B:$B,Inputs!$B$24)</f>
        <v>0</v>
      </c>
      <c r="J343" s="22" t="n">
        <f aca="false">IF(H343&gt;0,I343/H343,"")</f>
        <v>0</v>
      </c>
      <c r="K343" s="16" t="n">
        <f aca="false">SUMIFS(VIC_Postcode_Qtr!$E:$E,VIC_Postcode_Qtr!$A:$A,A343,VIC_Postcode_Qtr!$B:$B,Inputs!$B$25)</f>
        <v>0</v>
      </c>
      <c r="L343" s="16" t="n">
        <f aca="false">SUMIFS(VIC_Postcode_Qtr!$D:$D,VIC_Postcode_Qtr!$A:$A,A343,VIC_Postcode_Qtr!$B:$B,Inputs!$B$25)</f>
        <v>1089</v>
      </c>
      <c r="M343" s="21" t="n">
        <f aca="false">IF(L343&gt;0,(F343-K343)/L343*1000,"")</f>
        <v>0</v>
      </c>
      <c r="N343" s="8" t="n">
        <f aca="false">IF(AND(H343&gt;=Inputs!$B$13,C343&gt;=500),1,0)</f>
        <v>0</v>
      </c>
      <c r="O343" s="8" t="s">
        <v>907</v>
      </c>
      <c r="P343" s="16" t="n">
        <f aca="false">F343-SUMIFS(VIC_Postcode_Qtr!$E:$E,VIC_Postcode_Qtr!$A:$A,A343,VIC_Postcode_Qtr!$B:$B,EDATE(Inputs!$B$24,-3))</f>
        <v>0</v>
      </c>
      <c r="Q343" s="21" t="n">
        <f aca="false">IF(E343&gt;0,P343/E343*1000,"")</f>
        <v>0</v>
      </c>
      <c r="R343" s="16" t="n">
        <f aca="false">SUMIFS(VIC_Postcode_Qtr!$E:$E,VIC_Postcode_Qtr!$A:$A,A343,VIC_Postcode_Qtr!$B:$B,EDATE(Inputs!$B$24,-12))-SUMIFS(VIC_Postcode_Qtr!$E:$E,VIC_Postcode_Qtr!$A:$A,A343,VIC_Postcode_Qtr!$B:$B,EDATE(Inputs!$B$24,-15))</f>
        <v>0</v>
      </c>
      <c r="S343" s="21" t="n">
        <f aca="false">IF(L343&gt;0,R343/L343*1000,"")</f>
        <v>0</v>
      </c>
    </row>
    <row r="344" customFormat="false" ht="15" hidden="false" customHeight="false" outlineLevel="0" collapsed="false">
      <c r="A344" s="0" t="n">
        <v>3373</v>
      </c>
      <c r="B344" s="31" t="n">
        <v>45684</v>
      </c>
      <c r="C344" s="16" t="n">
        <v>1420</v>
      </c>
      <c r="D344" s="0" t="n">
        <v>1</v>
      </c>
      <c r="E344" s="16" t="n">
        <f aca="false">SUMIFS(VIC_Postcode_Qtr!$D:$D,VIC_Postcode_Qtr!$A:$A,A344,VIC_Postcode_Qtr!$B:$B,Inputs!$B$24)</f>
        <v>3667</v>
      </c>
      <c r="F344" s="16" t="n">
        <f aca="false">SUMIFS(VIC_Postcode_Qtr!$E:$E,VIC_Postcode_Qtr!$A:$A,A344,VIC_Postcode_Qtr!$B:$B,Inputs!$B$24)</f>
        <v>18</v>
      </c>
      <c r="G344" s="21" t="n">
        <f aca="false">IF(E344&gt;0,F344/E344*1000,"")</f>
        <v>4.90864466866649</v>
      </c>
      <c r="H344" s="16" t="n">
        <f aca="false">SUMIFS(VIC_Postcode_Qtr!$G:$G,VIC_Postcode_Qtr!$A:$A,A344,VIC_Postcode_Qtr!$B:$B,Inputs!$B$24)</f>
        <v>124</v>
      </c>
      <c r="I344" s="16" t="n">
        <f aca="false">SUMIFS(VIC_Postcode_Qtr!$H:$H,VIC_Postcode_Qtr!$A:$A,A344,VIC_Postcode_Qtr!$B:$B,Inputs!$B$24)</f>
        <v>8</v>
      </c>
      <c r="J344" s="22" t="n">
        <f aca="false">IF(H344&gt;0,I344/H344,"")</f>
        <v>0.0645161290322581</v>
      </c>
      <c r="K344" s="16" t="n">
        <f aca="false">SUMIFS(VIC_Postcode_Qtr!$E:$E,VIC_Postcode_Qtr!$A:$A,A344,VIC_Postcode_Qtr!$B:$B,Inputs!$B$25)</f>
        <v>12</v>
      </c>
      <c r="L344" s="16" t="n">
        <f aca="false">SUMIFS(VIC_Postcode_Qtr!$D:$D,VIC_Postcode_Qtr!$A:$A,A344,VIC_Postcode_Qtr!$B:$B,Inputs!$B$25)</f>
        <v>3624</v>
      </c>
      <c r="M344" s="21" t="n">
        <f aca="false">IF(L344&gt;0,(F344-K344)/L344*1000,"")</f>
        <v>1.65562913907285</v>
      </c>
      <c r="N344" s="8" t="n">
        <f aca="false">IF(AND(H344&gt;=Inputs!$B$13,C344&gt;=500),1,0)</f>
        <v>0</v>
      </c>
      <c r="O344" s="8" t="s">
        <v>908</v>
      </c>
      <c r="P344" s="16" t="n">
        <f aca="false">F344-SUMIFS(VIC_Postcode_Qtr!$E:$E,VIC_Postcode_Qtr!$A:$A,A344,VIC_Postcode_Qtr!$B:$B,EDATE(Inputs!$B$24,-3))</f>
        <v>3</v>
      </c>
      <c r="Q344" s="21" t="n">
        <f aca="false">IF(E344&gt;0,P344/E344*1000,"")</f>
        <v>0.818107444777748</v>
      </c>
      <c r="R344" s="16" t="n">
        <f aca="false">SUMIFS(VIC_Postcode_Qtr!$E:$E,VIC_Postcode_Qtr!$A:$A,A344,VIC_Postcode_Qtr!$B:$B,EDATE(Inputs!$B$24,-12))-SUMIFS(VIC_Postcode_Qtr!$E:$E,VIC_Postcode_Qtr!$A:$A,A344,VIC_Postcode_Qtr!$B:$B,EDATE(Inputs!$B$24,-15))</f>
        <v>2</v>
      </c>
      <c r="S344" s="21" t="n">
        <f aca="false">IF(L344&gt;0,R344/L344*1000,"")</f>
        <v>0.551876379690949</v>
      </c>
    </row>
    <row r="345" customFormat="false" ht="15" hidden="false" customHeight="false" outlineLevel="0" collapsed="false">
      <c r="A345" s="0" t="n">
        <v>3314</v>
      </c>
      <c r="B345" s="31" t="n">
        <v>45713</v>
      </c>
      <c r="C345" s="16" t="n">
        <v>362</v>
      </c>
      <c r="D345" s="0" t="n">
        <v>1</v>
      </c>
      <c r="E345" s="16" t="n">
        <f aca="false">SUMIFS(VIC_Postcode_Qtr!$D:$D,VIC_Postcode_Qtr!$A:$A,A345,VIC_Postcode_Qtr!$B:$B,Inputs!$B$24)</f>
        <v>889</v>
      </c>
      <c r="F345" s="16" t="n">
        <f aca="false">SUMIFS(VIC_Postcode_Qtr!$E:$E,VIC_Postcode_Qtr!$A:$A,A345,VIC_Postcode_Qtr!$B:$B,Inputs!$B$24)</f>
        <v>4</v>
      </c>
      <c r="G345" s="21" t="n">
        <f aca="false">IF(E345&gt;0,F345/E345*1000,"")</f>
        <v>4.49943757030371</v>
      </c>
      <c r="H345" s="16" t="n">
        <f aca="false">SUMIFS(VIC_Postcode_Qtr!$G:$G,VIC_Postcode_Qtr!$A:$A,A345,VIC_Postcode_Qtr!$B:$B,Inputs!$B$24)</f>
        <v>30</v>
      </c>
      <c r="I345" s="16" t="n">
        <f aca="false">SUMIFS(VIC_Postcode_Qtr!$H:$H,VIC_Postcode_Qtr!$A:$A,A345,VIC_Postcode_Qtr!$B:$B,Inputs!$B$24)</f>
        <v>0</v>
      </c>
      <c r="J345" s="22" t="n">
        <f aca="false">IF(H345&gt;0,I345/H345,"")</f>
        <v>0</v>
      </c>
      <c r="K345" s="16" t="n">
        <f aca="false">SUMIFS(VIC_Postcode_Qtr!$E:$E,VIC_Postcode_Qtr!$A:$A,A345,VIC_Postcode_Qtr!$B:$B,Inputs!$B$25)</f>
        <v>4</v>
      </c>
      <c r="L345" s="16" t="n">
        <f aca="false">SUMIFS(VIC_Postcode_Qtr!$D:$D,VIC_Postcode_Qtr!$A:$A,A345,VIC_Postcode_Qtr!$B:$B,Inputs!$B$25)</f>
        <v>881</v>
      </c>
      <c r="M345" s="21" t="n">
        <f aca="false">IF(L345&gt;0,(F345-K345)/L345*1000,"")</f>
        <v>0</v>
      </c>
      <c r="N345" s="8" t="n">
        <f aca="false">IF(AND(H345&gt;=Inputs!$B$13,C345&gt;=500),1,0)</f>
        <v>0</v>
      </c>
      <c r="O345" s="8" t="s">
        <v>909</v>
      </c>
      <c r="P345" s="16" t="n">
        <f aca="false">F345-SUMIFS(VIC_Postcode_Qtr!$E:$E,VIC_Postcode_Qtr!$A:$A,A345,VIC_Postcode_Qtr!$B:$B,EDATE(Inputs!$B$24,-3))</f>
        <v>0</v>
      </c>
      <c r="Q345" s="21" t="n">
        <f aca="false">IF(E345&gt;0,P345/E345*1000,"")</f>
        <v>0</v>
      </c>
      <c r="R345" s="16" t="n">
        <f aca="false">SUMIFS(VIC_Postcode_Qtr!$E:$E,VIC_Postcode_Qtr!$A:$A,A345,VIC_Postcode_Qtr!$B:$B,EDATE(Inputs!$B$24,-12))-SUMIFS(VIC_Postcode_Qtr!$E:$E,VIC_Postcode_Qtr!$A:$A,A345,VIC_Postcode_Qtr!$B:$B,EDATE(Inputs!$B$24,-15))</f>
        <v>0</v>
      </c>
      <c r="S345" s="21" t="n">
        <f aca="false">IF(L345&gt;0,R345/L345*1000,"")</f>
        <v>0</v>
      </c>
    </row>
    <row r="346" customFormat="false" ht="15" hidden="false" customHeight="false" outlineLevel="0" collapsed="false">
      <c r="A346" s="0" t="n">
        <v>3665</v>
      </c>
      <c r="B346" s="31" t="n">
        <v>45836</v>
      </c>
      <c r="C346" s="16" t="n">
        <v>234</v>
      </c>
      <c r="D346" s="0" t="n">
        <v>1</v>
      </c>
      <c r="E346" s="16" t="n">
        <f aca="false">SUMIFS(VIC_Postcode_Qtr!$D:$D,VIC_Postcode_Qtr!$A:$A,A346,VIC_Postcode_Qtr!$B:$B,Inputs!$B$24)</f>
        <v>680</v>
      </c>
      <c r="F346" s="16" t="n">
        <f aca="false">SUMIFS(VIC_Postcode_Qtr!$E:$E,VIC_Postcode_Qtr!$A:$A,A346,VIC_Postcode_Qtr!$B:$B,Inputs!$B$24)</f>
        <v>7</v>
      </c>
      <c r="G346" s="21" t="n">
        <f aca="false">IF(E346&gt;0,F346/E346*1000,"")</f>
        <v>10.2941176470588</v>
      </c>
      <c r="H346" s="16" t="n">
        <f aca="false">SUMIFS(VIC_Postcode_Qtr!$G:$G,VIC_Postcode_Qtr!$A:$A,A346,VIC_Postcode_Qtr!$B:$B,Inputs!$B$24)</f>
        <v>35</v>
      </c>
      <c r="I346" s="16" t="n">
        <f aca="false">SUMIFS(VIC_Postcode_Qtr!$H:$H,VIC_Postcode_Qtr!$A:$A,A346,VIC_Postcode_Qtr!$B:$B,Inputs!$B$24)</f>
        <v>3</v>
      </c>
      <c r="J346" s="22" t="n">
        <f aca="false">IF(H346&gt;0,I346/H346,"")</f>
        <v>0.0857142857142857</v>
      </c>
      <c r="K346" s="16" t="n">
        <f aca="false">SUMIFS(VIC_Postcode_Qtr!$E:$E,VIC_Postcode_Qtr!$A:$A,A346,VIC_Postcode_Qtr!$B:$B,Inputs!$B$25)</f>
        <v>4</v>
      </c>
      <c r="L346" s="16" t="n">
        <f aca="false">SUMIFS(VIC_Postcode_Qtr!$D:$D,VIC_Postcode_Qtr!$A:$A,A346,VIC_Postcode_Qtr!$B:$B,Inputs!$B$25)</f>
        <v>661</v>
      </c>
      <c r="M346" s="21" t="n">
        <f aca="false">IF(L346&gt;0,(F346-K346)/L346*1000,"")</f>
        <v>4.53857791225416</v>
      </c>
      <c r="N346" s="8" t="n">
        <f aca="false">IF(AND(H346&gt;=Inputs!$B$13,C346&gt;=500),1,0)</f>
        <v>0</v>
      </c>
      <c r="O346" s="8" t="s">
        <v>910</v>
      </c>
      <c r="P346" s="16" t="n">
        <f aca="false">F346-SUMIFS(VIC_Postcode_Qtr!$E:$E,VIC_Postcode_Qtr!$A:$A,A346,VIC_Postcode_Qtr!$B:$B,EDATE(Inputs!$B$24,-3))</f>
        <v>3</v>
      </c>
      <c r="Q346" s="21" t="n">
        <f aca="false">IF(E346&gt;0,P346/E346*1000,"")</f>
        <v>4.41176470588235</v>
      </c>
      <c r="R346" s="16" t="n">
        <f aca="false">SUMIFS(VIC_Postcode_Qtr!$E:$E,VIC_Postcode_Qtr!$A:$A,A346,VIC_Postcode_Qtr!$B:$B,EDATE(Inputs!$B$24,-12))-SUMIFS(VIC_Postcode_Qtr!$E:$E,VIC_Postcode_Qtr!$A:$A,A346,VIC_Postcode_Qtr!$B:$B,EDATE(Inputs!$B$24,-15))</f>
        <v>0</v>
      </c>
      <c r="S346" s="21" t="n">
        <f aca="false">IF(L346&gt;0,R346/L346*1000,"")</f>
        <v>0</v>
      </c>
    </row>
    <row r="347" customFormat="false" ht="15" hidden="false" customHeight="false" outlineLevel="0" collapsed="false">
      <c r="A347" s="0" t="n">
        <v>3525</v>
      </c>
      <c r="B347" s="31" t="n">
        <v>46051</v>
      </c>
      <c r="C347" s="16" t="n">
        <v>785</v>
      </c>
      <c r="D347" s="0" t="n">
        <v>1</v>
      </c>
      <c r="E347" s="16" t="n">
        <f aca="false">SUMIFS(VIC_Postcode_Qtr!$D:$D,VIC_Postcode_Qtr!$A:$A,A347,VIC_Postcode_Qtr!$B:$B,Inputs!$B$24)</f>
        <v>1988</v>
      </c>
      <c r="F347" s="16" t="n">
        <f aca="false">SUMIFS(VIC_Postcode_Qtr!$E:$E,VIC_Postcode_Qtr!$A:$A,A347,VIC_Postcode_Qtr!$B:$B,Inputs!$B$24)</f>
        <v>1</v>
      </c>
      <c r="G347" s="21" t="n">
        <f aca="false">IF(E347&gt;0,F347/E347*1000,"")</f>
        <v>0.503018108651912</v>
      </c>
      <c r="H347" s="16" t="n">
        <f aca="false">SUMIFS(VIC_Postcode_Qtr!$G:$G,VIC_Postcode_Qtr!$A:$A,A347,VIC_Postcode_Qtr!$B:$B,Inputs!$B$24)</f>
        <v>56</v>
      </c>
      <c r="I347" s="16" t="n">
        <f aca="false">SUMIFS(VIC_Postcode_Qtr!$H:$H,VIC_Postcode_Qtr!$A:$A,A347,VIC_Postcode_Qtr!$B:$B,Inputs!$B$24)</f>
        <v>1</v>
      </c>
      <c r="J347" s="22" t="n">
        <f aca="false">IF(H347&gt;0,I347/H347,"")</f>
        <v>0.0178571428571429</v>
      </c>
      <c r="K347" s="16" t="n">
        <f aca="false">SUMIFS(VIC_Postcode_Qtr!$E:$E,VIC_Postcode_Qtr!$A:$A,A347,VIC_Postcode_Qtr!$B:$B,Inputs!$B$25)</f>
        <v>1</v>
      </c>
      <c r="L347" s="16" t="n">
        <f aca="false">SUMIFS(VIC_Postcode_Qtr!$D:$D,VIC_Postcode_Qtr!$A:$A,A347,VIC_Postcode_Qtr!$B:$B,Inputs!$B$25)</f>
        <v>1994</v>
      </c>
      <c r="M347" s="21" t="n">
        <f aca="false">IF(L347&gt;0,(F347-K347)/L347*1000,"")</f>
        <v>0</v>
      </c>
      <c r="N347" s="8" t="n">
        <f aca="false">IF(AND(H347&gt;=Inputs!$B$13,C347&gt;=500),1,0)</f>
        <v>0</v>
      </c>
      <c r="O347" s="8" t="s">
        <v>911</v>
      </c>
      <c r="P347" s="16" t="n">
        <f aca="false">F347-SUMIFS(VIC_Postcode_Qtr!$E:$E,VIC_Postcode_Qtr!$A:$A,A347,VIC_Postcode_Qtr!$B:$B,EDATE(Inputs!$B$24,-3))</f>
        <v>1</v>
      </c>
      <c r="Q347" s="21" t="n">
        <f aca="false">IF(E347&gt;0,P347/E347*1000,"")</f>
        <v>0.503018108651912</v>
      </c>
      <c r="R347" s="16" t="n">
        <f aca="false">SUMIFS(VIC_Postcode_Qtr!$E:$E,VIC_Postcode_Qtr!$A:$A,A347,VIC_Postcode_Qtr!$B:$B,EDATE(Inputs!$B$24,-12))-SUMIFS(VIC_Postcode_Qtr!$E:$E,VIC_Postcode_Qtr!$A:$A,A347,VIC_Postcode_Qtr!$B:$B,EDATE(Inputs!$B$24,-15))</f>
        <v>0</v>
      </c>
      <c r="S347" s="21" t="n">
        <f aca="false">IF(L347&gt;0,R347/L347*1000,"")</f>
        <v>0</v>
      </c>
    </row>
    <row r="348" customFormat="false" ht="15" hidden="false" customHeight="false" outlineLevel="0" collapsed="false">
      <c r="A348" s="0" t="n">
        <v>3623</v>
      </c>
      <c r="B348" s="31" t="n">
        <v>46099</v>
      </c>
      <c r="C348" s="16" t="n">
        <v>519</v>
      </c>
      <c r="D348" s="0" t="n">
        <v>1</v>
      </c>
      <c r="E348" s="16" t="n">
        <f aca="false">SUMIFS(VIC_Postcode_Qtr!$D:$D,VIC_Postcode_Qtr!$A:$A,A348,VIC_Postcode_Qtr!$B:$B,Inputs!$B$24)</f>
        <v>1196</v>
      </c>
      <c r="F348" s="16" t="n">
        <f aca="false">SUMIFS(VIC_Postcode_Qtr!$E:$E,VIC_Postcode_Qtr!$A:$A,A348,VIC_Postcode_Qtr!$B:$B,Inputs!$B$24)</f>
        <v>3</v>
      </c>
      <c r="G348" s="21" t="n">
        <f aca="false">IF(E348&gt;0,F348/E348*1000,"")</f>
        <v>2.50836120401338</v>
      </c>
      <c r="H348" s="16" t="n">
        <f aca="false">SUMIFS(VIC_Postcode_Qtr!$G:$G,VIC_Postcode_Qtr!$A:$A,A348,VIC_Postcode_Qtr!$B:$B,Inputs!$B$24)</f>
        <v>42</v>
      </c>
      <c r="I348" s="16" t="n">
        <f aca="false">SUMIFS(VIC_Postcode_Qtr!$H:$H,VIC_Postcode_Qtr!$A:$A,A348,VIC_Postcode_Qtr!$B:$B,Inputs!$B$24)</f>
        <v>2</v>
      </c>
      <c r="J348" s="22" t="n">
        <f aca="false">IF(H348&gt;0,I348/H348,"")</f>
        <v>0.0476190476190476</v>
      </c>
      <c r="K348" s="16" t="n">
        <f aca="false">SUMIFS(VIC_Postcode_Qtr!$E:$E,VIC_Postcode_Qtr!$A:$A,A348,VIC_Postcode_Qtr!$B:$B,Inputs!$B$25)</f>
        <v>1</v>
      </c>
      <c r="L348" s="16" t="n">
        <f aca="false">SUMIFS(VIC_Postcode_Qtr!$D:$D,VIC_Postcode_Qtr!$A:$A,A348,VIC_Postcode_Qtr!$B:$B,Inputs!$B$25)</f>
        <v>1175</v>
      </c>
      <c r="M348" s="21" t="n">
        <f aca="false">IF(L348&gt;0,(F348-K348)/L348*1000,"")</f>
        <v>1.70212765957447</v>
      </c>
      <c r="N348" s="8" t="n">
        <f aca="false">IF(AND(H348&gt;=Inputs!$B$13,C348&gt;=500),1,0)</f>
        <v>0</v>
      </c>
      <c r="O348" s="8" t="s">
        <v>912</v>
      </c>
      <c r="P348" s="16" t="n">
        <f aca="false">F348-SUMIFS(VIC_Postcode_Qtr!$E:$E,VIC_Postcode_Qtr!$A:$A,A348,VIC_Postcode_Qtr!$B:$B,EDATE(Inputs!$B$24,-3))</f>
        <v>1</v>
      </c>
      <c r="Q348" s="21" t="n">
        <f aca="false">IF(E348&gt;0,P348/E348*1000,"")</f>
        <v>0.836120401337793</v>
      </c>
      <c r="R348" s="16" t="n">
        <f aca="false">SUMIFS(VIC_Postcode_Qtr!$E:$E,VIC_Postcode_Qtr!$A:$A,A348,VIC_Postcode_Qtr!$B:$B,EDATE(Inputs!$B$24,-12))-SUMIFS(VIC_Postcode_Qtr!$E:$E,VIC_Postcode_Qtr!$A:$A,A348,VIC_Postcode_Qtr!$B:$B,EDATE(Inputs!$B$24,-15))</f>
        <v>0</v>
      </c>
      <c r="S348" s="21" t="n">
        <f aca="false">IF(L348&gt;0,R348/L348*1000,"")</f>
        <v>0</v>
      </c>
    </row>
    <row r="349" customFormat="false" ht="15" hidden="false" customHeight="false" outlineLevel="0" collapsed="false">
      <c r="A349" s="0" t="n">
        <v>3318</v>
      </c>
      <c r="B349" s="31" t="n">
        <v>46125</v>
      </c>
      <c r="C349" s="16" t="n">
        <v>719</v>
      </c>
      <c r="D349" s="0" t="n">
        <v>1</v>
      </c>
      <c r="E349" s="16" t="n">
        <f aca="false">SUMIFS(VIC_Postcode_Qtr!$D:$D,VIC_Postcode_Qtr!$A:$A,A349,VIC_Postcode_Qtr!$B:$B,Inputs!$B$24)</f>
        <v>1784</v>
      </c>
      <c r="F349" s="16" t="n">
        <f aca="false">SUMIFS(VIC_Postcode_Qtr!$E:$E,VIC_Postcode_Qtr!$A:$A,A349,VIC_Postcode_Qtr!$B:$B,Inputs!$B$24)</f>
        <v>5</v>
      </c>
      <c r="G349" s="21" t="n">
        <f aca="false">IF(E349&gt;0,F349/E349*1000,"")</f>
        <v>2.80269058295964</v>
      </c>
      <c r="H349" s="16" t="n">
        <f aca="false">SUMIFS(VIC_Postcode_Qtr!$G:$G,VIC_Postcode_Qtr!$A:$A,A349,VIC_Postcode_Qtr!$B:$B,Inputs!$B$24)</f>
        <v>70</v>
      </c>
      <c r="I349" s="16" t="n">
        <f aca="false">SUMIFS(VIC_Postcode_Qtr!$H:$H,VIC_Postcode_Qtr!$A:$A,A349,VIC_Postcode_Qtr!$B:$B,Inputs!$B$24)</f>
        <v>2</v>
      </c>
      <c r="J349" s="22" t="n">
        <f aca="false">IF(H349&gt;0,I349/H349,"")</f>
        <v>0.0285714285714286</v>
      </c>
      <c r="K349" s="16" t="n">
        <f aca="false">SUMIFS(VIC_Postcode_Qtr!$E:$E,VIC_Postcode_Qtr!$A:$A,A349,VIC_Postcode_Qtr!$B:$B,Inputs!$B$25)</f>
        <v>2</v>
      </c>
      <c r="L349" s="16" t="n">
        <f aca="false">SUMIFS(VIC_Postcode_Qtr!$D:$D,VIC_Postcode_Qtr!$A:$A,A349,VIC_Postcode_Qtr!$B:$B,Inputs!$B$25)</f>
        <v>1786</v>
      </c>
      <c r="M349" s="21" t="n">
        <f aca="false">IF(L349&gt;0,(F349-K349)/L349*1000,"")</f>
        <v>1.67973124300112</v>
      </c>
      <c r="N349" s="8" t="n">
        <f aca="false">IF(AND(H349&gt;=Inputs!$B$13,C349&gt;=500),1,0)</f>
        <v>0</v>
      </c>
      <c r="O349" s="8" t="s">
        <v>913</v>
      </c>
      <c r="P349" s="16" t="n">
        <f aca="false">F349-SUMIFS(VIC_Postcode_Qtr!$E:$E,VIC_Postcode_Qtr!$A:$A,A349,VIC_Postcode_Qtr!$B:$B,EDATE(Inputs!$B$24,-3))</f>
        <v>0</v>
      </c>
      <c r="Q349" s="21" t="n">
        <f aca="false">IF(E349&gt;0,P349/E349*1000,"")</f>
        <v>0</v>
      </c>
      <c r="R349" s="16" t="n">
        <f aca="false">SUMIFS(VIC_Postcode_Qtr!$E:$E,VIC_Postcode_Qtr!$A:$A,A349,VIC_Postcode_Qtr!$B:$B,EDATE(Inputs!$B$24,-12))-SUMIFS(VIC_Postcode_Qtr!$E:$E,VIC_Postcode_Qtr!$A:$A,A349,VIC_Postcode_Qtr!$B:$B,EDATE(Inputs!$B$24,-15))</f>
        <v>0</v>
      </c>
      <c r="S349" s="21" t="n">
        <f aca="false">IF(L349&gt;0,R349/L349*1000,"")</f>
        <v>0</v>
      </c>
    </row>
    <row r="350" customFormat="false" ht="15" hidden="false" customHeight="false" outlineLevel="0" collapsed="false">
      <c r="A350" s="0" t="n">
        <v>3494</v>
      </c>
      <c r="B350" s="31" t="n">
        <v>46128</v>
      </c>
      <c r="C350" s="16" t="n">
        <v>382</v>
      </c>
      <c r="D350" s="0" t="n">
        <v>1</v>
      </c>
      <c r="E350" s="16" t="n">
        <f aca="false">SUMIFS(VIC_Postcode_Qtr!$D:$D,VIC_Postcode_Qtr!$A:$A,A350,VIC_Postcode_Qtr!$B:$B,Inputs!$B$24)</f>
        <v>1608</v>
      </c>
      <c r="F350" s="16" t="n">
        <f aca="false">SUMIFS(VIC_Postcode_Qtr!$E:$E,VIC_Postcode_Qtr!$A:$A,A350,VIC_Postcode_Qtr!$B:$B,Inputs!$B$24)</f>
        <v>2</v>
      </c>
      <c r="G350" s="21" t="n">
        <f aca="false">IF(E350&gt;0,F350/E350*1000,"")</f>
        <v>1.24378109452736</v>
      </c>
      <c r="H350" s="16" t="n">
        <f aca="false">SUMIFS(VIC_Postcode_Qtr!$G:$G,VIC_Postcode_Qtr!$A:$A,A350,VIC_Postcode_Qtr!$B:$B,Inputs!$B$24)</f>
        <v>95</v>
      </c>
      <c r="I350" s="16" t="n">
        <f aca="false">SUMIFS(VIC_Postcode_Qtr!$H:$H,VIC_Postcode_Qtr!$A:$A,A350,VIC_Postcode_Qtr!$B:$B,Inputs!$B$24)</f>
        <v>1</v>
      </c>
      <c r="J350" s="22" t="n">
        <f aca="false">IF(H350&gt;0,I350/H350,"")</f>
        <v>0.0105263157894737</v>
      </c>
      <c r="K350" s="16" t="n">
        <f aca="false">SUMIFS(VIC_Postcode_Qtr!$E:$E,VIC_Postcode_Qtr!$A:$A,A350,VIC_Postcode_Qtr!$B:$B,Inputs!$B$25)</f>
        <v>1</v>
      </c>
      <c r="L350" s="16" t="n">
        <f aca="false">SUMIFS(VIC_Postcode_Qtr!$D:$D,VIC_Postcode_Qtr!$A:$A,A350,VIC_Postcode_Qtr!$B:$B,Inputs!$B$25)</f>
        <v>1589</v>
      </c>
      <c r="M350" s="21" t="n">
        <f aca="false">IF(L350&gt;0,(F350-K350)/L350*1000,"")</f>
        <v>0.629326620516048</v>
      </c>
      <c r="N350" s="8" t="n">
        <f aca="false">IF(AND(H350&gt;=Inputs!$B$13,C350&gt;=500),1,0)</f>
        <v>0</v>
      </c>
      <c r="O350" s="8" t="s">
        <v>914</v>
      </c>
      <c r="P350" s="16" t="n">
        <f aca="false">F350-SUMIFS(VIC_Postcode_Qtr!$E:$E,VIC_Postcode_Qtr!$A:$A,A350,VIC_Postcode_Qtr!$B:$B,EDATE(Inputs!$B$24,-3))</f>
        <v>0</v>
      </c>
      <c r="Q350" s="21" t="n">
        <f aca="false">IF(E350&gt;0,P350/E350*1000,"")</f>
        <v>0</v>
      </c>
      <c r="R350" s="16" t="n">
        <f aca="false">SUMIFS(VIC_Postcode_Qtr!$E:$E,VIC_Postcode_Qtr!$A:$A,A350,VIC_Postcode_Qtr!$B:$B,EDATE(Inputs!$B$24,-12))-SUMIFS(VIC_Postcode_Qtr!$E:$E,VIC_Postcode_Qtr!$A:$A,A350,VIC_Postcode_Qtr!$B:$B,EDATE(Inputs!$B$24,-15))</f>
        <v>0</v>
      </c>
      <c r="S350" s="21" t="n">
        <f aca="false">IF(L350&gt;0,R350/L350*1000,"")</f>
        <v>0</v>
      </c>
    </row>
    <row r="351" customFormat="false" ht="15" hidden="false" customHeight="false" outlineLevel="0" collapsed="false">
      <c r="A351" s="0" t="n">
        <v>3898</v>
      </c>
      <c r="B351" s="31" t="n">
        <v>46172</v>
      </c>
      <c r="C351" s="16" t="n">
        <v>442</v>
      </c>
      <c r="D351" s="0" t="n">
        <v>1</v>
      </c>
      <c r="E351" s="16" t="n">
        <f aca="false">SUMIFS(VIC_Postcode_Qtr!$D:$D,VIC_Postcode_Qtr!$A:$A,A351,VIC_Postcode_Qtr!$B:$B,Inputs!$B$24)</f>
        <v>1062</v>
      </c>
      <c r="F351" s="16" t="n">
        <f aca="false">SUMIFS(VIC_Postcode_Qtr!$E:$E,VIC_Postcode_Qtr!$A:$A,A351,VIC_Postcode_Qtr!$B:$B,Inputs!$B$24)</f>
        <v>7</v>
      </c>
      <c r="G351" s="21" t="n">
        <f aca="false">IF(E351&gt;0,F351/E351*1000,"")</f>
        <v>6.59133709981168</v>
      </c>
      <c r="H351" s="16" t="n">
        <f aca="false">SUMIFS(VIC_Postcode_Qtr!$G:$G,VIC_Postcode_Qtr!$A:$A,A351,VIC_Postcode_Qtr!$B:$B,Inputs!$B$24)</f>
        <v>55</v>
      </c>
      <c r="I351" s="16" t="n">
        <f aca="false">SUMIFS(VIC_Postcode_Qtr!$H:$H,VIC_Postcode_Qtr!$A:$A,A351,VIC_Postcode_Qtr!$B:$B,Inputs!$B$24)</f>
        <v>2</v>
      </c>
      <c r="J351" s="22" t="n">
        <f aca="false">IF(H351&gt;0,I351/H351,"")</f>
        <v>0.0363636363636364</v>
      </c>
      <c r="K351" s="16" t="n">
        <f aca="false">SUMIFS(VIC_Postcode_Qtr!$E:$E,VIC_Postcode_Qtr!$A:$A,A351,VIC_Postcode_Qtr!$B:$B,Inputs!$B$25)</f>
        <v>6</v>
      </c>
      <c r="L351" s="16" t="n">
        <f aca="false">SUMIFS(VIC_Postcode_Qtr!$D:$D,VIC_Postcode_Qtr!$A:$A,A351,VIC_Postcode_Qtr!$B:$B,Inputs!$B$25)</f>
        <v>1046</v>
      </c>
      <c r="M351" s="21" t="n">
        <f aca="false">IF(L351&gt;0,(F351-K351)/L351*1000,"")</f>
        <v>0.956022944550669</v>
      </c>
      <c r="N351" s="8" t="n">
        <f aca="false">IF(AND(H351&gt;=Inputs!$B$13,C351&gt;=500),1,0)</f>
        <v>0</v>
      </c>
      <c r="O351" s="8" t="s">
        <v>915</v>
      </c>
      <c r="P351" s="16" t="n">
        <f aca="false">F351-SUMIFS(VIC_Postcode_Qtr!$E:$E,VIC_Postcode_Qtr!$A:$A,A351,VIC_Postcode_Qtr!$B:$B,EDATE(Inputs!$B$24,-3))</f>
        <v>2</v>
      </c>
      <c r="Q351" s="21" t="n">
        <f aca="false">IF(E351&gt;0,P351/E351*1000,"")</f>
        <v>1.88323917137476</v>
      </c>
      <c r="R351" s="16" t="n">
        <f aca="false">SUMIFS(VIC_Postcode_Qtr!$E:$E,VIC_Postcode_Qtr!$A:$A,A351,VIC_Postcode_Qtr!$B:$B,EDATE(Inputs!$B$24,-12))-SUMIFS(VIC_Postcode_Qtr!$E:$E,VIC_Postcode_Qtr!$A:$A,A351,VIC_Postcode_Qtr!$B:$B,EDATE(Inputs!$B$24,-15))</f>
        <v>0</v>
      </c>
      <c r="S351" s="21" t="n">
        <f aca="false">IF(L351&gt;0,R351/L351*1000,"")</f>
        <v>0</v>
      </c>
    </row>
    <row r="352" customFormat="false" ht="15" hidden="false" customHeight="false" outlineLevel="0" collapsed="false">
      <c r="A352" s="0" t="n">
        <v>3575</v>
      </c>
      <c r="B352" s="31" t="n">
        <v>46182</v>
      </c>
      <c r="C352" s="16" t="n">
        <v>496</v>
      </c>
      <c r="D352" s="0" t="n">
        <v>1</v>
      </c>
      <c r="E352" s="16" t="n">
        <f aca="false">SUMIFS(VIC_Postcode_Qtr!$D:$D,VIC_Postcode_Qtr!$A:$A,A352,VIC_Postcode_Qtr!$B:$B,Inputs!$B$24)</f>
        <v>1322</v>
      </c>
      <c r="F352" s="16" t="n">
        <f aca="false">SUMIFS(VIC_Postcode_Qtr!$E:$E,VIC_Postcode_Qtr!$A:$A,A352,VIC_Postcode_Qtr!$B:$B,Inputs!$B$24)</f>
        <v>2</v>
      </c>
      <c r="G352" s="21" t="n">
        <f aca="false">IF(E352&gt;0,F352/E352*1000,"")</f>
        <v>1.51285930408472</v>
      </c>
      <c r="H352" s="16" t="n">
        <f aca="false">SUMIFS(VIC_Postcode_Qtr!$G:$G,VIC_Postcode_Qtr!$A:$A,A352,VIC_Postcode_Qtr!$B:$B,Inputs!$B$24)</f>
        <v>30</v>
      </c>
      <c r="I352" s="16" t="n">
        <f aca="false">SUMIFS(VIC_Postcode_Qtr!$H:$H,VIC_Postcode_Qtr!$A:$A,A352,VIC_Postcode_Qtr!$B:$B,Inputs!$B$24)</f>
        <v>2</v>
      </c>
      <c r="J352" s="22" t="n">
        <f aca="false">IF(H352&gt;0,I352/H352,"")</f>
        <v>0.0666666666666667</v>
      </c>
      <c r="K352" s="16" t="n">
        <f aca="false">SUMIFS(VIC_Postcode_Qtr!$E:$E,VIC_Postcode_Qtr!$A:$A,A352,VIC_Postcode_Qtr!$B:$B,Inputs!$B$25)</f>
        <v>1</v>
      </c>
      <c r="L352" s="16" t="n">
        <f aca="false">SUMIFS(VIC_Postcode_Qtr!$D:$D,VIC_Postcode_Qtr!$A:$A,A352,VIC_Postcode_Qtr!$B:$B,Inputs!$B$25)</f>
        <v>1324</v>
      </c>
      <c r="M352" s="21" t="n">
        <f aca="false">IF(L352&gt;0,(F352-K352)/L352*1000,"")</f>
        <v>0.755287009063444</v>
      </c>
      <c r="N352" s="8" t="n">
        <f aca="false">IF(AND(H352&gt;=Inputs!$B$13,C352&gt;=500),1,0)</f>
        <v>0</v>
      </c>
      <c r="O352" s="8" t="s">
        <v>916</v>
      </c>
      <c r="P352" s="16" t="n">
        <f aca="false">F352-SUMIFS(VIC_Postcode_Qtr!$E:$E,VIC_Postcode_Qtr!$A:$A,A352,VIC_Postcode_Qtr!$B:$B,EDATE(Inputs!$B$24,-3))</f>
        <v>1</v>
      </c>
      <c r="Q352" s="21" t="n">
        <f aca="false">IF(E352&gt;0,P352/E352*1000,"")</f>
        <v>0.75642965204236</v>
      </c>
      <c r="R352" s="16" t="n">
        <f aca="false">SUMIFS(VIC_Postcode_Qtr!$E:$E,VIC_Postcode_Qtr!$A:$A,A352,VIC_Postcode_Qtr!$B:$B,EDATE(Inputs!$B$24,-12))-SUMIFS(VIC_Postcode_Qtr!$E:$E,VIC_Postcode_Qtr!$A:$A,A352,VIC_Postcode_Qtr!$B:$B,EDATE(Inputs!$B$24,-15))</f>
        <v>0</v>
      </c>
      <c r="S352" s="21" t="n">
        <f aca="false">IF(L352&gt;0,R352/L352*1000,"")</f>
        <v>0</v>
      </c>
    </row>
    <row r="353" customFormat="false" ht="15" hidden="false" customHeight="false" outlineLevel="0" collapsed="false">
      <c r="A353" s="0" t="n">
        <v>3537</v>
      </c>
      <c r="B353" s="31" t="n">
        <v>46238</v>
      </c>
      <c r="C353" s="16" t="n">
        <v>631</v>
      </c>
      <c r="D353" s="0" t="n">
        <v>1</v>
      </c>
      <c r="E353" s="16" t="n">
        <f aca="false">SUMIFS(VIC_Postcode_Qtr!$D:$D,VIC_Postcode_Qtr!$A:$A,A353,VIC_Postcode_Qtr!$B:$B,Inputs!$B$24)</f>
        <v>1621</v>
      </c>
      <c r="F353" s="16" t="n">
        <f aca="false">SUMIFS(VIC_Postcode_Qtr!$E:$E,VIC_Postcode_Qtr!$A:$A,A353,VIC_Postcode_Qtr!$B:$B,Inputs!$B$24)</f>
        <v>1</v>
      </c>
      <c r="G353" s="21" t="n">
        <f aca="false">IF(E353&gt;0,F353/E353*1000,"")</f>
        <v>0.616903146206046</v>
      </c>
      <c r="H353" s="16" t="n">
        <f aca="false">SUMIFS(VIC_Postcode_Qtr!$G:$G,VIC_Postcode_Qtr!$A:$A,A353,VIC_Postcode_Qtr!$B:$B,Inputs!$B$24)</f>
        <v>67</v>
      </c>
      <c r="I353" s="16" t="n">
        <f aca="false">SUMIFS(VIC_Postcode_Qtr!$H:$H,VIC_Postcode_Qtr!$A:$A,A353,VIC_Postcode_Qtr!$B:$B,Inputs!$B$24)</f>
        <v>1</v>
      </c>
      <c r="J353" s="22" t="n">
        <f aca="false">IF(H353&gt;0,I353/H353,"")</f>
        <v>0.0149253731343284</v>
      </c>
      <c r="K353" s="16" t="n">
        <f aca="false">SUMIFS(VIC_Postcode_Qtr!$E:$E,VIC_Postcode_Qtr!$A:$A,A353,VIC_Postcode_Qtr!$B:$B,Inputs!$B$25)</f>
        <v>0</v>
      </c>
      <c r="L353" s="16" t="n">
        <f aca="false">SUMIFS(VIC_Postcode_Qtr!$D:$D,VIC_Postcode_Qtr!$A:$A,A353,VIC_Postcode_Qtr!$B:$B,Inputs!$B$25)</f>
        <v>1614</v>
      </c>
      <c r="M353" s="21" t="n">
        <f aca="false">IF(L353&gt;0,(F353-K353)/L353*1000,"")</f>
        <v>0.619578686493185</v>
      </c>
      <c r="N353" s="8" t="n">
        <f aca="false">IF(AND(H353&gt;=Inputs!$B$13,C353&gt;=500),1,0)</f>
        <v>0</v>
      </c>
      <c r="O353" s="8" t="s">
        <v>917</v>
      </c>
      <c r="P353" s="16" t="n">
        <f aca="false">F353-SUMIFS(VIC_Postcode_Qtr!$E:$E,VIC_Postcode_Qtr!$A:$A,A353,VIC_Postcode_Qtr!$B:$B,EDATE(Inputs!$B$24,-3))</f>
        <v>1</v>
      </c>
      <c r="Q353" s="21" t="n">
        <f aca="false">IF(E353&gt;0,P353/E353*1000,"")</f>
        <v>0.616903146206046</v>
      </c>
      <c r="R353" s="16" t="n">
        <f aca="false">SUMIFS(VIC_Postcode_Qtr!$E:$E,VIC_Postcode_Qtr!$A:$A,A353,VIC_Postcode_Qtr!$B:$B,EDATE(Inputs!$B$24,-12))-SUMIFS(VIC_Postcode_Qtr!$E:$E,VIC_Postcode_Qtr!$A:$A,A353,VIC_Postcode_Qtr!$B:$B,EDATE(Inputs!$B$24,-15))</f>
        <v>0</v>
      </c>
      <c r="S353" s="21" t="n">
        <f aca="false">IF(L353&gt;0,R353/L353*1000,"")</f>
        <v>0</v>
      </c>
    </row>
    <row r="354" customFormat="false" ht="15" hidden="false" customHeight="false" outlineLevel="0" collapsed="false">
      <c r="A354" s="0" t="n">
        <v>3364</v>
      </c>
      <c r="B354" s="31" t="n">
        <v>46253</v>
      </c>
      <c r="C354" s="16" t="n">
        <v>1337</v>
      </c>
      <c r="D354" s="0" t="n">
        <v>1</v>
      </c>
      <c r="E354" s="16" t="n">
        <f aca="false">SUMIFS(VIC_Postcode_Qtr!$D:$D,VIC_Postcode_Qtr!$A:$A,A354,VIC_Postcode_Qtr!$B:$B,Inputs!$B$24)</f>
        <v>3348</v>
      </c>
      <c r="F354" s="16" t="n">
        <f aca="false">SUMIFS(VIC_Postcode_Qtr!$E:$E,VIC_Postcode_Qtr!$A:$A,A354,VIC_Postcode_Qtr!$B:$B,Inputs!$B$24)</f>
        <v>25</v>
      </c>
      <c r="G354" s="21" t="n">
        <f aca="false">IF(E354&gt;0,F354/E354*1000,"")</f>
        <v>7.46714456391876</v>
      </c>
      <c r="H354" s="16" t="n">
        <f aca="false">SUMIFS(VIC_Postcode_Qtr!$G:$G,VIC_Postcode_Qtr!$A:$A,A354,VIC_Postcode_Qtr!$B:$B,Inputs!$B$24)</f>
        <v>113</v>
      </c>
      <c r="I354" s="16" t="n">
        <f aca="false">SUMIFS(VIC_Postcode_Qtr!$H:$H,VIC_Postcode_Qtr!$A:$A,A354,VIC_Postcode_Qtr!$B:$B,Inputs!$B$24)</f>
        <v>12</v>
      </c>
      <c r="J354" s="22" t="n">
        <f aca="false">IF(H354&gt;0,I354/H354,"")</f>
        <v>0.106194690265487</v>
      </c>
      <c r="K354" s="16" t="n">
        <f aca="false">SUMIFS(VIC_Postcode_Qtr!$E:$E,VIC_Postcode_Qtr!$A:$A,A354,VIC_Postcode_Qtr!$B:$B,Inputs!$B$25)</f>
        <v>14</v>
      </c>
      <c r="L354" s="16" t="n">
        <f aca="false">SUMIFS(VIC_Postcode_Qtr!$D:$D,VIC_Postcode_Qtr!$A:$A,A354,VIC_Postcode_Qtr!$B:$B,Inputs!$B$25)</f>
        <v>3299</v>
      </c>
      <c r="M354" s="21" t="n">
        <f aca="false">IF(L354&gt;0,(F354-K354)/L354*1000,"")</f>
        <v>3.33434374052743</v>
      </c>
      <c r="N354" s="8" t="n">
        <f aca="false">IF(AND(H354&gt;=Inputs!$B$13,C354&gt;=500),1,0)</f>
        <v>0</v>
      </c>
      <c r="O354" s="8" t="s">
        <v>918</v>
      </c>
      <c r="P354" s="16" t="n">
        <f aca="false">F354-SUMIFS(VIC_Postcode_Qtr!$E:$E,VIC_Postcode_Qtr!$A:$A,A354,VIC_Postcode_Qtr!$B:$B,EDATE(Inputs!$B$24,-3))</f>
        <v>8</v>
      </c>
      <c r="Q354" s="21" t="n">
        <f aca="false">IF(E354&gt;0,P354/E354*1000,"")</f>
        <v>2.389486260454</v>
      </c>
      <c r="R354" s="16" t="n">
        <f aca="false">SUMIFS(VIC_Postcode_Qtr!$E:$E,VIC_Postcode_Qtr!$A:$A,A354,VIC_Postcode_Qtr!$B:$B,EDATE(Inputs!$B$24,-12))-SUMIFS(VIC_Postcode_Qtr!$E:$E,VIC_Postcode_Qtr!$A:$A,A354,VIC_Postcode_Qtr!$B:$B,EDATE(Inputs!$B$24,-15))</f>
        <v>0</v>
      </c>
      <c r="S354" s="21" t="n">
        <f aca="false">IF(L354&gt;0,R354/L354*1000,"")</f>
        <v>0</v>
      </c>
    </row>
    <row r="355" customFormat="false" ht="15" hidden="false" customHeight="false" outlineLevel="0" collapsed="false">
      <c r="A355" s="0" t="n">
        <v>3580</v>
      </c>
      <c r="B355" s="31" t="n">
        <v>46257</v>
      </c>
      <c r="C355" s="16" t="n">
        <v>656</v>
      </c>
      <c r="D355" s="0" t="n">
        <v>1</v>
      </c>
      <c r="E355" s="16" t="n">
        <f aca="false">SUMIFS(VIC_Postcode_Qtr!$D:$D,VIC_Postcode_Qtr!$A:$A,A355,VIC_Postcode_Qtr!$B:$B,Inputs!$B$24)</f>
        <v>1516</v>
      </c>
      <c r="F355" s="16" t="n">
        <f aca="false">SUMIFS(VIC_Postcode_Qtr!$E:$E,VIC_Postcode_Qtr!$A:$A,A355,VIC_Postcode_Qtr!$B:$B,Inputs!$B$24)</f>
        <v>2</v>
      </c>
      <c r="G355" s="21" t="n">
        <f aca="false">IF(E355&gt;0,F355/E355*1000,"")</f>
        <v>1.31926121372032</v>
      </c>
      <c r="H355" s="16" t="n">
        <f aca="false">SUMIFS(VIC_Postcode_Qtr!$G:$G,VIC_Postcode_Qtr!$A:$A,A355,VIC_Postcode_Qtr!$B:$B,Inputs!$B$24)</f>
        <v>58</v>
      </c>
      <c r="I355" s="16" t="n">
        <f aca="false">SUMIFS(VIC_Postcode_Qtr!$H:$H,VIC_Postcode_Qtr!$A:$A,A355,VIC_Postcode_Qtr!$B:$B,Inputs!$B$24)</f>
        <v>1</v>
      </c>
      <c r="J355" s="22" t="n">
        <f aca="false">IF(H355&gt;0,I355/H355,"")</f>
        <v>0.0172413793103448</v>
      </c>
      <c r="K355" s="16" t="n">
        <f aca="false">SUMIFS(VIC_Postcode_Qtr!$E:$E,VIC_Postcode_Qtr!$A:$A,A355,VIC_Postcode_Qtr!$B:$B,Inputs!$B$25)</f>
        <v>1</v>
      </c>
      <c r="L355" s="16" t="n">
        <f aca="false">SUMIFS(VIC_Postcode_Qtr!$D:$D,VIC_Postcode_Qtr!$A:$A,A355,VIC_Postcode_Qtr!$B:$B,Inputs!$B$25)</f>
        <v>1507</v>
      </c>
      <c r="M355" s="21" t="n">
        <f aca="false">IF(L355&gt;0,(F355-K355)/L355*1000,"")</f>
        <v>0.6635700066357</v>
      </c>
      <c r="N355" s="8" t="n">
        <f aca="false">IF(AND(H355&gt;=Inputs!$B$13,C355&gt;=500),1,0)</f>
        <v>0</v>
      </c>
      <c r="O355" s="8" t="s">
        <v>919</v>
      </c>
      <c r="P355" s="16" t="n">
        <f aca="false">F355-SUMIFS(VIC_Postcode_Qtr!$E:$E,VIC_Postcode_Qtr!$A:$A,A355,VIC_Postcode_Qtr!$B:$B,EDATE(Inputs!$B$24,-3))</f>
        <v>1</v>
      </c>
      <c r="Q355" s="21" t="n">
        <f aca="false">IF(E355&gt;0,P355/E355*1000,"")</f>
        <v>0.659630606860158</v>
      </c>
      <c r="R355" s="16" t="n">
        <f aca="false">SUMIFS(VIC_Postcode_Qtr!$E:$E,VIC_Postcode_Qtr!$A:$A,A355,VIC_Postcode_Qtr!$B:$B,EDATE(Inputs!$B$24,-12))-SUMIFS(VIC_Postcode_Qtr!$E:$E,VIC_Postcode_Qtr!$A:$A,A355,VIC_Postcode_Qtr!$B:$B,EDATE(Inputs!$B$24,-15))</f>
        <v>0</v>
      </c>
      <c r="S355" s="21" t="n">
        <f aca="false">IF(L355&gt;0,R355/L355*1000,"")</f>
        <v>0</v>
      </c>
    </row>
    <row r="356" customFormat="false" ht="15" hidden="false" customHeight="false" outlineLevel="0" collapsed="false">
      <c r="A356" s="0" t="n">
        <v>3717</v>
      </c>
      <c r="B356" s="31" t="n">
        <v>46348</v>
      </c>
      <c r="C356" s="16" t="n">
        <v>1984</v>
      </c>
      <c r="D356" s="0" t="n">
        <v>1</v>
      </c>
      <c r="E356" s="16" t="n">
        <f aca="false">SUMIFS(VIC_Postcode_Qtr!$D:$D,VIC_Postcode_Qtr!$A:$A,A356,VIC_Postcode_Qtr!$B:$B,Inputs!$B$24)</f>
        <v>4692</v>
      </c>
      <c r="F356" s="16" t="n">
        <f aca="false">SUMIFS(VIC_Postcode_Qtr!$E:$E,VIC_Postcode_Qtr!$A:$A,A356,VIC_Postcode_Qtr!$B:$B,Inputs!$B$24)</f>
        <v>34</v>
      </c>
      <c r="G356" s="21" t="n">
        <f aca="false">IF(E356&gt;0,F356/E356*1000,"")</f>
        <v>7.2463768115942</v>
      </c>
      <c r="H356" s="16" t="n">
        <f aca="false">SUMIFS(VIC_Postcode_Qtr!$G:$G,VIC_Postcode_Qtr!$A:$A,A356,VIC_Postcode_Qtr!$B:$B,Inputs!$B$24)</f>
        <v>207</v>
      </c>
      <c r="I356" s="16" t="n">
        <f aca="false">SUMIFS(VIC_Postcode_Qtr!$H:$H,VIC_Postcode_Qtr!$A:$A,A356,VIC_Postcode_Qtr!$B:$B,Inputs!$B$24)</f>
        <v>18</v>
      </c>
      <c r="J356" s="22" t="n">
        <f aca="false">IF(H356&gt;0,I356/H356,"")</f>
        <v>0.0869565217391304</v>
      </c>
      <c r="K356" s="16" t="n">
        <f aca="false">SUMIFS(VIC_Postcode_Qtr!$E:$E,VIC_Postcode_Qtr!$A:$A,A356,VIC_Postcode_Qtr!$B:$B,Inputs!$B$25)</f>
        <v>15</v>
      </c>
      <c r="L356" s="16" t="n">
        <f aca="false">SUMIFS(VIC_Postcode_Qtr!$D:$D,VIC_Postcode_Qtr!$A:$A,A356,VIC_Postcode_Qtr!$B:$B,Inputs!$B$25)</f>
        <v>4526</v>
      </c>
      <c r="M356" s="21" t="n">
        <f aca="false">IF(L356&gt;0,(F356-K356)/L356*1000,"")</f>
        <v>4.19796730004419</v>
      </c>
      <c r="N356" s="8" t="n">
        <f aca="false">IF(AND(H356&gt;=Inputs!$B$13,C356&gt;=500),1,0)</f>
        <v>0</v>
      </c>
      <c r="O356" s="8" t="s">
        <v>920</v>
      </c>
      <c r="P356" s="16" t="n">
        <f aca="false">F356-SUMIFS(VIC_Postcode_Qtr!$E:$E,VIC_Postcode_Qtr!$A:$A,A356,VIC_Postcode_Qtr!$B:$B,EDATE(Inputs!$B$24,-3))</f>
        <v>8</v>
      </c>
      <c r="Q356" s="21" t="n">
        <f aca="false">IF(E356&gt;0,P356/E356*1000,"")</f>
        <v>1.70502983802217</v>
      </c>
      <c r="R356" s="16" t="n">
        <f aca="false">SUMIFS(VIC_Postcode_Qtr!$E:$E,VIC_Postcode_Qtr!$A:$A,A356,VIC_Postcode_Qtr!$B:$B,EDATE(Inputs!$B$24,-12))-SUMIFS(VIC_Postcode_Qtr!$E:$E,VIC_Postcode_Qtr!$A:$A,A356,VIC_Postcode_Qtr!$B:$B,EDATE(Inputs!$B$24,-15))</f>
        <v>2</v>
      </c>
      <c r="S356" s="21" t="n">
        <f aca="false">IF(L356&gt;0,R356/L356*1000,"")</f>
        <v>0.441891294741494</v>
      </c>
    </row>
    <row r="357" customFormat="false" ht="15" hidden="false" customHeight="false" outlineLevel="0" collapsed="false">
      <c r="A357" s="0" t="n">
        <v>3579</v>
      </c>
      <c r="B357" s="31" t="n">
        <v>46477</v>
      </c>
      <c r="C357" s="16" t="n">
        <v>3077</v>
      </c>
      <c r="D357" s="0" t="n">
        <v>1</v>
      </c>
      <c r="E357" s="16" t="n">
        <f aca="false">SUMIFS(VIC_Postcode_Qtr!$D:$D,VIC_Postcode_Qtr!$A:$A,A357,VIC_Postcode_Qtr!$B:$B,Inputs!$B$24)</f>
        <v>7009</v>
      </c>
      <c r="F357" s="16" t="n">
        <f aca="false">SUMIFS(VIC_Postcode_Qtr!$E:$E,VIC_Postcode_Qtr!$A:$A,A357,VIC_Postcode_Qtr!$B:$B,Inputs!$B$24)</f>
        <v>15</v>
      </c>
      <c r="G357" s="21" t="n">
        <f aca="false">IF(E357&gt;0,F357/E357*1000,"")</f>
        <v>2.14010557854188</v>
      </c>
      <c r="H357" s="16" t="n">
        <f aca="false">SUMIFS(VIC_Postcode_Qtr!$G:$G,VIC_Postcode_Qtr!$A:$A,A357,VIC_Postcode_Qtr!$B:$B,Inputs!$B$24)</f>
        <v>249</v>
      </c>
      <c r="I357" s="16" t="n">
        <f aca="false">SUMIFS(VIC_Postcode_Qtr!$H:$H,VIC_Postcode_Qtr!$A:$A,A357,VIC_Postcode_Qtr!$B:$B,Inputs!$B$24)</f>
        <v>3</v>
      </c>
      <c r="J357" s="22" t="n">
        <f aca="false">IF(H357&gt;0,I357/H357,"")</f>
        <v>0.0120481927710843</v>
      </c>
      <c r="K357" s="16" t="n">
        <f aca="false">SUMIFS(VIC_Postcode_Qtr!$E:$E,VIC_Postcode_Qtr!$A:$A,A357,VIC_Postcode_Qtr!$B:$B,Inputs!$B$25)</f>
        <v>12</v>
      </c>
      <c r="L357" s="16" t="n">
        <f aca="false">SUMIFS(VIC_Postcode_Qtr!$D:$D,VIC_Postcode_Qtr!$A:$A,A357,VIC_Postcode_Qtr!$B:$B,Inputs!$B$25)</f>
        <v>6935</v>
      </c>
      <c r="M357" s="21" t="n">
        <f aca="false">IF(L357&gt;0,(F357-K357)/L357*1000,"")</f>
        <v>0.432588320115357</v>
      </c>
      <c r="N357" s="8" t="n">
        <f aca="false">IF(AND(H357&gt;=Inputs!$B$13,C357&gt;=500),1,0)</f>
        <v>0</v>
      </c>
      <c r="O357" s="8" t="s">
        <v>921</v>
      </c>
      <c r="P357" s="16" t="n">
        <f aca="false">F357-SUMIFS(VIC_Postcode_Qtr!$E:$E,VIC_Postcode_Qtr!$A:$A,A357,VIC_Postcode_Qtr!$B:$B,EDATE(Inputs!$B$24,-3))</f>
        <v>2</v>
      </c>
      <c r="Q357" s="21" t="n">
        <f aca="false">IF(E357&gt;0,P357/E357*1000,"")</f>
        <v>0.28534741047225</v>
      </c>
      <c r="R357" s="16" t="n">
        <f aca="false">SUMIFS(VIC_Postcode_Qtr!$E:$E,VIC_Postcode_Qtr!$A:$A,A357,VIC_Postcode_Qtr!$B:$B,EDATE(Inputs!$B$24,-12))-SUMIFS(VIC_Postcode_Qtr!$E:$E,VIC_Postcode_Qtr!$A:$A,A357,VIC_Postcode_Qtr!$B:$B,EDATE(Inputs!$B$24,-15))</f>
        <v>-1</v>
      </c>
      <c r="S357" s="21" t="n">
        <f aca="false">IF(L357&gt;0,R357/L357*1000,"")</f>
        <v>-0.144196106705119</v>
      </c>
    </row>
    <row r="358" customFormat="false" ht="15" hidden="false" customHeight="false" outlineLevel="0" collapsed="false">
      <c r="A358" s="0" t="n">
        <v>3639</v>
      </c>
      <c r="B358" s="31" t="n">
        <v>46552</v>
      </c>
      <c r="C358" s="16" t="n">
        <v>303</v>
      </c>
      <c r="D358" s="0" t="n">
        <v>1</v>
      </c>
      <c r="E358" s="16" t="n">
        <f aca="false">SUMIFS(VIC_Postcode_Qtr!$D:$D,VIC_Postcode_Qtr!$A:$A,A358,VIC_Postcode_Qtr!$B:$B,Inputs!$B$24)</f>
        <v>958</v>
      </c>
      <c r="F358" s="16" t="n">
        <f aca="false">SUMIFS(VIC_Postcode_Qtr!$E:$E,VIC_Postcode_Qtr!$A:$A,A358,VIC_Postcode_Qtr!$B:$B,Inputs!$B$24)</f>
        <v>0</v>
      </c>
      <c r="G358" s="21" t="n">
        <f aca="false">IF(E358&gt;0,F358/E358*1000,"")</f>
        <v>0</v>
      </c>
      <c r="H358" s="16" t="n">
        <f aca="false">SUMIFS(VIC_Postcode_Qtr!$G:$G,VIC_Postcode_Qtr!$A:$A,A358,VIC_Postcode_Qtr!$B:$B,Inputs!$B$24)</f>
        <v>35</v>
      </c>
      <c r="I358" s="16" t="n">
        <f aca="false">SUMIFS(VIC_Postcode_Qtr!$H:$H,VIC_Postcode_Qtr!$A:$A,A358,VIC_Postcode_Qtr!$B:$B,Inputs!$B$24)</f>
        <v>0</v>
      </c>
      <c r="J358" s="22" t="n">
        <f aca="false">IF(H358&gt;0,I358/H358,"")</f>
        <v>0</v>
      </c>
      <c r="K358" s="16" t="n">
        <f aca="false">SUMIFS(VIC_Postcode_Qtr!$E:$E,VIC_Postcode_Qtr!$A:$A,A358,VIC_Postcode_Qtr!$B:$B,Inputs!$B$25)</f>
        <v>0</v>
      </c>
      <c r="L358" s="16" t="n">
        <f aca="false">SUMIFS(VIC_Postcode_Qtr!$D:$D,VIC_Postcode_Qtr!$A:$A,A358,VIC_Postcode_Qtr!$B:$B,Inputs!$B$25)</f>
        <v>918</v>
      </c>
      <c r="M358" s="21" t="n">
        <f aca="false">IF(L358&gt;0,(F358-K358)/L358*1000,"")</f>
        <v>0</v>
      </c>
      <c r="N358" s="8" t="n">
        <f aca="false">IF(AND(H358&gt;=Inputs!$B$13,C358&gt;=500),1,0)</f>
        <v>0</v>
      </c>
      <c r="O358" s="8" t="s">
        <v>922</v>
      </c>
      <c r="P358" s="16" t="n">
        <f aca="false">F358-SUMIFS(VIC_Postcode_Qtr!$E:$E,VIC_Postcode_Qtr!$A:$A,A358,VIC_Postcode_Qtr!$B:$B,EDATE(Inputs!$B$24,-3))</f>
        <v>0</v>
      </c>
      <c r="Q358" s="21" t="n">
        <f aca="false">IF(E358&gt;0,P358/E358*1000,"")</f>
        <v>0</v>
      </c>
      <c r="R358" s="16" t="n">
        <f aca="false">SUMIFS(VIC_Postcode_Qtr!$E:$E,VIC_Postcode_Qtr!$A:$A,A358,VIC_Postcode_Qtr!$B:$B,EDATE(Inputs!$B$24,-12))-SUMIFS(VIC_Postcode_Qtr!$E:$E,VIC_Postcode_Qtr!$A:$A,A358,VIC_Postcode_Qtr!$B:$B,EDATE(Inputs!$B$24,-15))</f>
        <v>0</v>
      </c>
      <c r="S358" s="21" t="n">
        <f aca="false">IF(L358&gt;0,R358/L358*1000,"")</f>
        <v>0</v>
      </c>
    </row>
    <row r="359" customFormat="false" ht="15" hidden="false" customHeight="false" outlineLevel="0" collapsed="false">
      <c r="A359" s="0" t="n">
        <v>3289</v>
      </c>
      <c r="B359" s="31" t="n">
        <v>46617</v>
      </c>
      <c r="C359" s="16" t="n">
        <v>473</v>
      </c>
      <c r="D359" s="0" t="n">
        <v>1</v>
      </c>
      <c r="E359" s="16" t="n">
        <f aca="false">SUMIFS(VIC_Postcode_Qtr!$D:$D,VIC_Postcode_Qtr!$A:$A,A359,VIC_Postcode_Qtr!$B:$B,Inputs!$B$24)</f>
        <v>1251</v>
      </c>
      <c r="F359" s="16" t="n">
        <f aca="false">SUMIFS(VIC_Postcode_Qtr!$E:$E,VIC_Postcode_Qtr!$A:$A,A359,VIC_Postcode_Qtr!$B:$B,Inputs!$B$24)</f>
        <v>0</v>
      </c>
      <c r="G359" s="21" t="n">
        <f aca="false">IF(E359&gt;0,F359/E359*1000,"")</f>
        <v>0</v>
      </c>
      <c r="H359" s="16" t="n">
        <f aca="false">SUMIFS(VIC_Postcode_Qtr!$G:$G,VIC_Postcode_Qtr!$A:$A,A359,VIC_Postcode_Qtr!$B:$B,Inputs!$B$24)</f>
        <v>42</v>
      </c>
      <c r="I359" s="16" t="n">
        <f aca="false">SUMIFS(VIC_Postcode_Qtr!$H:$H,VIC_Postcode_Qtr!$A:$A,A359,VIC_Postcode_Qtr!$B:$B,Inputs!$B$24)</f>
        <v>0</v>
      </c>
      <c r="J359" s="22" t="n">
        <f aca="false">IF(H359&gt;0,I359/H359,"")</f>
        <v>0</v>
      </c>
      <c r="K359" s="16" t="n">
        <f aca="false">SUMIFS(VIC_Postcode_Qtr!$E:$E,VIC_Postcode_Qtr!$A:$A,A359,VIC_Postcode_Qtr!$B:$B,Inputs!$B$25)</f>
        <v>0</v>
      </c>
      <c r="L359" s="16" t="n">
        <f aca="false">SUMIFS(VIC_Postcode_Qtr!$D:$D,VIC_Postcode_Qtr!$A:$A,A359,VIC_Postcode_Qtr!$B:$B,Inputs!$B$25)</f>
        <v>1229</v>
      </c>
      <c r="M359" s="21" t="n">
        <f aca="false">IF(L359&gt;0,(F359-K359)/L359*1000,"")</f>
        <v>0</v>
      </c>
      <c r="N359" s="8" t="n">
        <f aca="false">IF(AND(H359&gt;=Inputs!$B$13,C359&gt;=500),1,0)</f>
        <v>0</v>
      </c>
      <c r="O359" s="8" t="s">
        <v>923</v>
      </c>
      <c r="P359" s="16" t="n">
        <f aca="false">F359-SUMIFS(VIC_Postcode_Qtr!$E:$E,VIC_Postcode_Qtr!$A:$A,A359,VIC_Postcode_Qtr!$B:$B,EDATE(Inputs!$B$24,-3))</f>
        <v>0</v>
      </c>
      <c r="Q359" s="21" t="n">
        <f aca="false">IF(E359&gt;0,P359/E359*1000,"")</f>
        <v>0</v>
      </c>
      <c r="R359" s="16" t="n">
        <f aca="false">SUMIFS(VIC_Postcode_Qtr!$E:$E,VIC_Postcode_Qtr!$A:$A,A359,VIC_Postcode_Qtr!$B:$B,EDATE(Inputs!$B$24,-12))-SUMIFS(VIC_Postcode_Qtr!$E:$E,VIC_Postcode_Qtr!$A:$A,A359,VIC_Postcode_Qtr!$B:$B,EDATE(Inputs!$B$24,-15))</f>
        <v>0</v>
      </c>
      <c r="S359" s="21" t="n">
        <f aca="false">IF(L359&gt;0,R359/L359*1000,"")</f>
        <v>0</v>
      </c>
    </row>
    <row r="360" customFormat="false" ht="15" hidden="false" customHeight="false" outlineLevel="0" collapsed="false">
      <c r="A360" s="0" t="n">
        <v>3992</v>
      </c>
      <c r="B360" s="31" t="n">
        <v>46632</v>
      </c>
      <c r="C360" s="16" t="n">
        <v>790</v>
      </c>
      <c r="D360" s="0" t="n">
        <v>1</v>
      </c>
      <c r="E360" s="16" t="n">
        <f aca="false">SUMIFS(VIC_Postcode_Qtr!$D:$D,VIC_Postcode_Qtr!$A:$A,A360,VIC_Postcode_Qtr!$B:$B,Inputs!$B$24)</f>
        <v>1552</v>
      </c>
      <c r="F360" s="16" t="n">
        <f aca="false">SUMIFS(VIC_Postcode_Qtr!$E:$E,VIC_Postcode_Qtr!$A:$A,A360,VIC_Postcode_Qtr!$B:$B,Inputs!$B$24)</f>
        <v>23</v>
      </c>
      <c r="G360" s="21" t="n">
        <f aca="false">IF(E360&gt;0,F360/E360*1000,"")</f>
        <v>14.819587628866</v>
      </c>
      <c r="H360" s="16" t="n">
        <f aca="false">SUMIFS(VIC_Postcode_Qtr!$G:$G,VIC_Postcode_Qtr!$A:$A,A360,VIC_Postcode_Qtr!$B:$B,Inputs!$B$24)</f>
        <v>62</v>
      </c>
      <c r="I360" s="16" t="n">
        <f aca="false">SUMIFS(VIC_Postcode_Qtr!$H:$H,VIC_Postcode_Qtr!$A:$A,A360,VIC_Postcode_Qtr!$B:$B,Inputs!$B$24)</f>
        <v>13</v>
      </c>
      <c r="J360" s="22" t="n">
        <f aca="false">IF(H360&gt;0,I360/H360,"")</f>
        <v>0.209677419354839</v>
      </c>
      <c r="K360" s="16" t="n">
        <f aca="false">SUMIFS(VIC_Postcode_Qtr!$E:$E,VIC_Postcode_Qtr!$A:$A,A360,VIC_Postcode_Qtr!$B:$B,Inputs!$B$25)</f>
        <v>7</v>
      </c>
      <c r="L360" s="16" t="n">
        <f aca="false">SUMIFS(VIC_Postcode_Qtr!$D:$D,VIC_Postcode_Qtr!$A:$A,A360,VIC_Postcode_Qtr!$B:$B,Inputs!$B$25)</f>
        <v>1509</v>
      </c>
      <c r="M360" s="21" t="n">
        <f aca="false">IF(L360&gt;0,(F360-K360)/L360*1000,"")</f>
        <v>10.6030483764082</v>
      </c>
      <c r="N360" s="8" t="n">
        <f aca="false">IF(AND(H360&gt;=Inputs!$B$13,C360&gt;=500),1,0)</f>
        <v>0</v>
      </c>
      <c r="O360" s="8" t="s">
        <v>924</v>
      </c>
      <c r="P360" s="16" t="n">
        <f aca="false">F360-SUMIFS(VIC_Postcode_Qtr!$E:$E,VIC_Postcode_Qtr!$A:$A,A360,VIC_Postcode_Qtr!$B:$B,EDATE(Inputs!$B$24,-3))</f>
        <v>4</v>
      </c>
      <c r="Q360" s="21" t="n">
        <f aca="false">IF(E360&gt;0,P360/E360*1000,"")</f>
        <v>2.57731958762887</v>
      </c>
      <c r="R360" s="16" t="n">
        <f aca="false">SUMIFS(VIC_Postcode_Qtr!$E:$E,VIC_Postcode_Qtr!$A:$A,A360,VIC_Postcode_Qtr!$B:$B,EDATE(Inputs!$B$24,-12))-SUMIFS(VIC_Postcode_Qtr!$E:$E,VIC_Postcode_Qtr!$A:$A,A360,VIC_Postcode_Qtr!$B:$B,EDATE(Inputs!$B$24,-15))</f>
        <v>2</v>
      </c>
      <c r="S360" s="21" t="n">
        <f aca="false">IF(L360&gt;0,R360/L360*1000,"")</f>
        <v>1.32538104705103</v>
      </c>
    </row>
    <row r="361" customFormat="false" ht="15" hidden="false" customHeight="false" outlineLevel="0" collapsed="false">
      <c r="A361" s="0" t="n">
        <v>3461</v>
      </c>
      <c r="B361" s="31" t="n">
        <v>46694</v>
      </c>
      <c r="C361" s="16" t="n">
        <v>2741</v>
      </c>
      <c r="D361" s="0" t="n">
        <v>1</v>
      </c>
      <c r="E361" s="16" t="n">
        <f aca="false">SUMIFS(VIC_Postcode_Qtr!$D:$D,VIC_Postcode_Qtr!$A:$A,A361,VIC_Postcode_Qtr!$B:$B,Inputs!$B$24)</f>
        <v>5514</v>
      </c>
      <c r="F361" s="16" t="n">
        <f aca="false">SUMIFS(VIC_Postcode_Qtr!$E:$E,VIC_Postcode_Qtr!$A:$A,A361,VIC_Postcode_Qtr!$B:$B,Inputs!$B$24)</f>
        <v>124</v>
      </c>
      <c r="G361" s="21" t="n">
        <f aca="false">IF(E361&gt;0,F361/E361*1000,"")</f>
        <v>22.4882118244469</v>
      </c>
      <c r="H361" s="16" t="n">
        <f aca="false">SUMIFS(VIC_Postcode_Qtr!$G:$G,VIC_Postcode_Qtr!$A:$A,A361,VIC_Postcode_Qtr!$B:$B,Inputs!$B$24)</f>
        <v>207</v>
      </c>
      <c r="I361" s="16" t="n">
        <f aca="false">SUMIFS(VIC_Postcode_Qtr!$H:$H,VIC_Postcode_Qtr!$A:$A,A361,VIC_Postcode_Qtr!$B:$B,Inputs!$B$24)</f>
        <v>41</v>
      </c>
      <c r="J361" s="22" t="n">
        <f aca="false">IF(H361&gt;0,I361/H361,"")</f>
        <v>0.198067632850242</v>
      </c>
      <c r="K361" s="16" t="n">
        <f aca="false">SUMIFS(VIC_Postcode_Qtr!$E:$E,VIC_Postcode_Qtr!$A:$A,A361,VIC_Postcode_Qtr!$B:$B,Inputs!$B$25)</f>
        <v>86</v>
      </c>
      <c r="L361" s="16" t="n">
        <f aca="false">SUMIFS(VIC_Postcode_Qtr!$D:$D,VIC_Postcode_Qtr!$A:$A,A361,VIC_Postcode_Qtr!$B:$B,Inputs!$B$25)</f>
        <v>5476</v>
      </c>
      <c r="M361" s="21" t="n">
        <f aca="false">IF(L361&gt;0,(F361-K361)/L361*1000,"")</f>
        <v>6.93937180423667</v>
      </c>
      <c r="N361" s="8" t="n">
        <f aca="false">IF(AND(H361&gt;=Inputs!$B$13,C361&gt;=500),1,0)</f>
        <v>0</v>
      </c>
      <c r="O361" s="8" t="s">
        <v>925</v>
      </c>
      <c r="P361" s="16" t="n">
        <f aca="false">F361-SUMIFS(VIC_Postcode_Qtr!$E:$E,VIC_Postcode_Qtr!$A:$A,A361,VIC_Postcode_Qtr!$B:$B,EDATE(Inputs!$B$24,-3))</f>
        <v>15</v>
      </c>
      <c r="Q361" s="21" t="n">
        <f aca="false">IF(E361&gt;0,P361/E361*1000,"")</f>
        <v>2.72034820457019</v>
      </c>
      <c r="R361" s="16" t="n">
        <f aca="false">SUMIFS(VIC_Postcode_Qtr!$E:$E,VIC_Postcode_Qtr!$A:$A,A361,VIC_Postcode_Qtr!$B:$B,EDATE(Inputs!$B$24,-12))-SUMIFS(VIC_Postcode_Qtr!$E:$E,VIC_Postcode_Qtr!$A:$A,A361,VIC_Postcode_Qtr!$B:$B,EDATE(Inputs!$B$24,-15))</f>
        <v>9</v>
      </c>
      <c r="S361" s="21" t="n">
        <f aca="false">IF(L361&gt;0,R361/L361*1000,"")</f>
        <v>1.64353542731921</v>
      </c>
    </row>
    <row r="362" customFormat="false" ht="15" hidden="false" customHeight="false" outlineLevel="0" collapsed="false">
      <c r="A362" s="0" t="n">
        <v>3304</v>
      </c>
      <c r="B362" s="31" t="n">
        <v>46717</v>
      </c>
      <c r="C362" s="16" t="n">
        <v>1572</v>
      </c>
      <c r="D362" s="0" t="n">
        <v>1</v>
      </c>
      <c r="E362" s="16" t="n">
        <f aca="false">SUMIFS(VIC_Postcode_Qtr!$D:$D,VIC_Postcode_Qtr!$A:$A,A362,VIC_Postcode_Qtr!$B:$B,Inputs!$B$24)</f>
        <v>3660</v>
      </c>
      <c r="F362" s="16" t="n">
        <f aca="false">SUMIFS(VIC_Postcode_Qtr!$E:$E,VIC_Postcode_Qtr!$A:$A,A362,VIC_Postcode_Qtr!$B:$B,Inputs!$B$24)</f>
        <v>4</v>
      </c>
      <c r="G362" s="21" t="n">
        <f aca="false">IF(E362&gt;0,F362/E362*1000,"")</f>
        <v>1.09289617486339</v>
      </c>
      <c r="H362" s="16" t="n">
        <f aca="false">SUMIFS(VIC_Postcode_Qtr!$G:$G,VIC_Postcode_Qtr!$A:$A,A362,VIC_Postcode_Qtr!$B:$B,Inputs!$B$24)</f>
        <v>157</v>
      </c>
      <c r="I362" s="16" t="n">
        <f aca="false">SUMIFS(VIC_Postcode_Qtr!$H:$H,VIC_Postcode_Qtr!$A:$A,A362,VIC_Postcode_Qtr!$B:$B,Inputs!$B$24)</f>
        <v>0</v>
      </c>
      <c r="J362" s="22" t="n">
        <f aca="false">IF(H362&gt;0,I362/H362,"")</f>
        <v>0</v>
      </c>
      <c r="K362" s="16" t="n">
        <f aca="false">SUMIFS(VIC_Postcode_Qtr!$E:$E,VIC_Postcode_Qtr!$A:$A,A362,VIC_Postcode_Qtr!$B:$B,Inputs!$B$25)</f>
        <v>4</v>
      </c>
      <c r="L362" s="16" t="n">
        <f aca="false">SUMIFS(VIC_Postcode_Qtr!$D:$D,VIC_Postcode_Qtr!$A:$A,A362,VIC_Postcode_Qtr!$B:$B,Inputs!$B$25)</f>
        <v>3613</v>
      </c>
      <c r="M362" s="21" t="n">
        <f aca="false">IF(L362&gt;0,(F362-K362)/L362*1000,"")</f>
        <v>0</v>
      </c>
      <c r="N362" s="8" t="n">
        <f aca="false">IF(AND(H362&gt;=Inputs!$B$13,C362&gt;=500),1,0)</f>
        <v>0</v>
      </c>
      <c r="O362" s="8" t="s">
        <v>926</v>
      </c>
      <c r="P362" s="16" t="n">
        <f aca="false">F362-SUMIFS(VIC_Postcode_Qtr!$E:$E,VIC_Postcode_Qtr!$A:$A,A362,VIC_Postcode_Qtr!$B:$B,EDATE(Inputs!$B$24,-3))</f>
        <v>0</v>
      </c>
      <c r="Q362" s="21" t="n">
        <f aca="false">IF(E362&gt;0,P362/E362*1000,"")</f>
        <v>0</v>
      </c>
      <c r="R362" s="16" t="n">
        <f aca="false">SUMIFS(VIC_Postcode_Qtr!$E:$E,VIC_Postcode_Qtr!$A:$A,A362,VIC_Postcode_Qtr!$B:$B,EDATE(Inputs!$B$24,-12))-SUMIFS(VIC_Postcode_Qtr!$E:$E,VIC_Postcode_Qtr!$A:$A,A362,VIC_Postcode_Qtr!$B:$B,EDATE(Inputs!$B$24,-15))</f>
        <v>0</v>
      </c>
      <c r="S362" s="21" t="n">
        <f aca="false">IF(L362&gt;0,R362/L362*1000,"")</f>
        <v>0</v>
      </c>
    </row>
    <row r="363" customFormat="false" ht="15" hidden="false" customHeight="false" outlineLevel="0" collapsed="false">
      <c r="A363" s="0" t="n">
        <v>3269</v>
      </c>
      <c r="B363" s="31" t="n">
        <v>46795</v>
      </c>
      <c r="C363" s="16" t="n">
        <v>471</v>
      </c>
      <c r="D363" s="0" t="n">
        <v>1</v>
      </c>
      <c r="E363" s="16" t="n">
        <f aca="false">SUMIFS(VIC_Postcode_Qtr!$D:$D,VIC_Postcode_Qtr!$A:$A,A363,VIC_Postcode_Qtr!$B:$B,Inputs!$B$24)</f>
        <v>967</v>
      </c>
      <c r="F363" s="16" t="n">
        <f aca="false">SUMIFS(VIC_Postcode_Qtr!$E:$E,VIC_Postcode_Qtr!$A:$A,A363,VIC_Postcode_Qtr!$B:$B,Inputs!$B$24)</f>
        <v>3</v>
      </c>
      <c r="G363" s="21" t="n">
        <f aca="false">IF(E363&gt;0,F363/E363*1000,"")</f>
        <v>3.1023784901758</v>
      </c>
      <c r="H363" s="16" t="n">
        <f aca="false">SUMIFS(VIC_Postcode_Qtr!$G:$G,VIC_Postcode_Qtr!$A:$A,A363,VIC_Postcode_Qtr!$B:$B,Inputs!$B$24)</f>
        <v>39</v>
      </c>
      <c r="I363" s="16" t="n">
        <f aca="false">SUMIFS(VIC_Postcode_Qtr!$H:$H,VIC_Postcode_Qtr!$A:$A,A363,VIC_Postcode_Qtr!$B:$B,Inputs!$B$24)</f>
        <v>1</v>
      </c>
      <c r="J363" s="22" t="n">
        <f aca="false">IF(H363&gt;0,I363/H363,"")</f>
        <v>0.0256410256410256</v>
      </c>
      <c r="K363" s="16" t="n">
        <f aca="false">SUMIFS(VIC_Postcode_Qtr!$E:$E,VIC_Postcode_Qtr!$A:$A,A363,VIC_Postcode_Qtr!$B:$B,Inputs!$B$25)</f>
        <v>2</v>
      </c>
      <c r="L363" s="16" t="n">
        <f aca="false">SUMIFS(VIC_Postcode_Qtr!$D:$D,VIC_Postcode_Qtr!$A:$A,A363,VIC_Postcode_Qtr!$B:$B,Inputs!$B$25)</f>
        <v>942</v>
      </c>
      <c r="M363" s="21" t="n">
        <f aca="false">IF(L363&gt;0,(F363-K363)/L363*1000,"")</f>
        <v>1.06157112526539</v>
      </c>
      <c r="N363" s="8" t="n">
        <f aca="false">IF(AND(H363&gt;=Inputs!$B$13,C363&gt;=500),1,0)</f>
        <v>0</v>
      </c>
      <c r="O363" s="8" t="s">
        <v>927</v>
      </c>
      <c r="P363" s="16" t="n">
        <f aca="false">F363-SUMIFS(VIC_Postcode_Qtr!$E:$E,VIC_Postcode_Qtr!$A:$A,A363,VIC_Postcode_Qtr!$B:$B,EDATE(Inputs!$B$24,-3))</f>
        <v>0</v>
      </c>
      <c r="Q363" s="21" t="n">
        <f aca="false">IF(E363&gt;0,P363/E363*1000,"")</f>
        <v>0</v>
      </c>
      <c r="R363" s="16" t="n">
        <f aca="false">SUMIFS(VIC_Postcode_Qtr!$E:$E,VIC_Postcode_Qtr!$A:$A,A363,VIC_Postcode_Qtr!$B:$B,EDATE(Inputs!$B$24,-12))-SUMIFS(VIC_Postcode_Qtr!$E:$E,VIC_Postcode_Qtr!$A:$A,A363,VIC_Postcode_Qtr!$B:$B,EDATE(Inputs!$B$24,-15))</f>
        <v>0</v>
      </c>
      <c r="S363" s="21" t="n">
        <f aca="false">IF(L363&gt;0,R363/L363*1000,"")</f>
        <v>0</v>
      </c>
    </row>
    <row r="364" customFormat="false" ht="15" hidden="false" customHeight="false" outlineLevel="0" collapsed="false">
      <c r="A364" s="0" t="n">
        <v>3707</v>
      </c>
      <c r="B364" s="31" t="n">
        <v>46938</v>
      </c>
      <c r="C364" s="16" t="n">
        <v>1013</v>
      </c>
      <c r="D364" s="0" t="n">
        <v>1</v>
      </c>
      <c r="E364" s="16" t="n">
        <f aca="false">SUMIFS(VIC_Postcode_Qtr!$D:$D,VIC_Postcode_Qtr!$A:$A,A364,VIC_Postcode_Qtr!$B:$B,Inputs!$B$24)</f>
        <v>2466</v>
      </c>
      <c r="F364" s="16" t="n">
        <f aca="false">SUMIFS(VIC_Postcode_Qtr!$E:$E,VIC_Postcode_Qtr!$A:$A,A364,VIC_Postcode_Qtr!$B:$B,Inputs!$B$24)</f>
        <v>3</v>
      </c>
      <c r="G364" s="21" t="n">
        <f aca="false">IF(E364&gt;0,F364/E364*1000,"")</f>
        <v>1.21654501216545</v>
      </c>
      <c r="H364" s="16" t="n">
        <f aca="false">SUMIFS(VIC_Postcode_Qtr!$G:$G,VIC_Postcode_Qtr!$A:$A,A364,VIC_Postcode_Qtr!$B:$B,Inputs!$B$24)</f>
        <v>72</v>
      </c>
      <c r="I364" s="16" t="n">
        <f aca="false">SUMIFS(VIC_Postcode_Qtr!$H:$H,VIC_Postcode_Qtr!$A:$A,A364,VIC_Postcode_Qtr!$B:$B,Inputs!$B$24)</f>
        <v>1</v>
      </c>
      <c r="J364" s="22" t="n">
        <f aca="false">IF(H364&gt;0,I364/H364,"")</f>
        <v>0.0138888888888889</v>
      </c>
      <c r="K364" s="16" t="n">
        <f aca="false">SUMIFS(VIC_Postcode_Qtr!$E:$E,VIC_Postcode_Qtr!$A:$A,A364,VIC_Postcode_Qtr!$B:$B,Inputs!$B$25)</f>
        <v>2</v>
      </c>
      <c r="L364" s="16" t="n">
        <f aca="false">SUMIFS(VIC_Postcode_Qtr!$D:$D,VIC_Postcode_Qtr!$A:$A,A364,VIC_Postcode_Qtr!$B:$B,Inputs!$B$25)</f>
        <v>2442</v>
      </c>
      <c r="M364" s="21" t="n">
        <f aca="false">IF(L364&gt;0,(F364-K364)/L364*1000,"")</f>
        <v>0.40950040950041</v>
      </c>
      <c r="N364" s="8" t="n">
        <f aca="false">IF(AND(H364&gt;=Inputs!$B$13,C364&gt;=500),1,0)</f>
        <v>0</v>
      </c>
      <c r="O364" s="8" t="s">
        <v>928</v>
      </c>
      <c r="P364" s="16" t="n">
        <f aca="false">F364-SUMIFS(VIC_Postcode_Qtr!$E:$E,VIC_Postcode_Qtr!$A:$A,A364,VIC_Postcode_Qtr!$B:$B,EDATE(Inputs!$B$24,-3))</f>
        <v>1</v>
      </c>
      <c r="Q364" s="21" t="n">
        <f aca="false">IF(E364&gt;0,P364/E364*1000,"")</f>
        <v>0.40551500405515</v>
      </c>
      <c r="R364" s="16" t="n">
        <f aca="false">SUMIFS(VIC_Postcode_Qtr!$E:$E,VIC_Postcode_Qtr!$A:$A,A364,VIC_Postcode_Qtr!$B:$B,EDATE(Inputs!$B$24,-12))-SUMIFS(VIC_Postcode_Qtr!$E:$E,VIC_Postcode_Qtr!$A:$A,A364,VIC_Postcode_Qtr!$B:$B,EDATE(Inputs!$B$24,-15))</f>
        <v>0</v>
      </c>
      <c r="S364" s="21" t="n">
        <f aca="false">IF(L364&gt;0,R364/L364*1000,"")</f>
        <v>0</v>
      </c>
    </row>
    <row r="365" customFormat="false" ht="15" hidden="false" customHeight="false" outlineLevel="0" collapsed="false">
      <c r="A365" s="0" t="n">
        <v>3447</v>
      </c>
      <c r="B365" s="31" t="n">
        <v>46941</v>
      </c>
      <c r="C365" s="16" t="n">
        <v>355</v>
      </c>
      <c r="D365" s="0" t="n">
        <v>1</v>
      </c>
      <c r="E365" s="16" t="n">
        <f aca="false">SUMIFS(VIC_Postcode_Qtr!$D:$D,VIC_Postcode_Qtr!$A:$A,A365,VIC_Postcode_Qtr!$B:$B,Inputs!$B$24)</f>
        <v>623</v>
      </c>
      <c r="F365" s="16" t="n">
        <f aca="false">SUMIFS(VIC_Postcode_Qtr!$E:$E,VIC_Postcode_Qtr!$A:$A,A365,VIC_Postcode_Qtr!$B:$B,Inputs!$B$24)</f>
        <v>8</v>
      </c>
      <c r="G365" s="21" t="n">
        <f aca="false">IF(E365&gt;0,F365/E365*1000,"")</f>
        <v>12.8410914927769</v>
      </c>
      <c r="H365" s="16" t="n">
        <f aca="false">SUMIFS(VIC_Postcode_Qtr!$G:$G,VIC_Postcode_Qtr!$A:$A,A365,VIC_Postcode_Qtr!$B:$B,Inputs!$B$24)</f>
        <v>17</v>
      </c>
      <c r="I365" s="16" t="n">
        <f aca="false">SUMIFS(VIC_Postcode_Qtr!$H:$H,VIC_Postcode_Qtr!$A:$A,A365,VIC_Postcode_Qtr!$B:$B,Inputs!$B$24)</f>
        <v>6</v>
      </c>
      <c r="J365" s="22" t="n">
        <f aca="false">IF(H365&gt;0,I365/H365,"")</f>
        <v>0.352941176470588</v>
      </c>
      <c r="K365" s="16" t="n">
        <f aca="false">SUMIFS(VIC_Postcode_Qtr!$E:$E,VIC_Postcode_Qtr!$A:$A,A365,VIC_Postcode_Qtr!$B:$B,Inputs!$B$25)</f>
        <v>2</v>
      </c>
      <c r="L365" s="16" t="n">
        <f aca="false">SUMIFS(VIC_Postcode_Qtr!$D:$D,VIC_Postcode_Qtr!$A:$A,A365,VIC_Postcode_Qtr!$B:$B,Inputs!$B$25)</f>
        <v>593</v>
      </c>
      <c r="M365" s="21" t="n">
        <f aca="false">IF(L365&gt;0,(F365-K365)/L365*1000,"")</f>
        <v>10.1180438448567</v>
      </c>
      <c r="N365" s="8" t="n">
        <f aca="false">IF(AND(H365&gt;=Inputs!$B$13,C365&gt;=500),1,0)</f>
        <v>0</v>
      </c>
      <c r="O365" s="8" t="s">
        <v>929</v>
      </c>
      <c r="P365" s="16" t="n">
        <f aca="false">F365-SUMIFS(VIC_Postcode_Qtr!$E:$E,VIC_Postcode_Qtr!$A:$A,A365,VIC_Postcode_Qtr!$B:$B,EDATE(Inputs!$B$24,-3))</f>
        <v>2</v>
      </c>
      <c r="Q365" s="21" t="n">
        <f aca="false">IF(E365&gt;0,P365/E365*1000,"")</f>
        <v>3.21027287319422</v>
      </c>
      <c r="R365" s="16" t="n">
        <f aca="false">SUMIFS(VIC_Postcode_Qtr!$E:$E,VIC_Postcode_Qtr!$A:$A,A365,VIC_Postcode_Qtr!$B:$B,EDATE(Inputs!$B$24,-12))-SUMIFS(VIC_Postcode_Qtr!$E:$E,VIC_Postcode_Qtr!$A:$A,A365,VIC_Postcode_Qtr!$B:$B,EDATE(Inputs!$B$24,-15))</f>
        <v>0</v>
      </c>
      <c r="S365" s="21" t="n">
        <f aca="false">IF(L365&gt;0,R365/L365*1000,"")</f>
        <v>0</v>
      </c>
    </row>
    <row r="366" customFormat="false" ht="15" hidden="false" customHeight="false" outlineLevel="0" collapsed="false">
      <c r="A366" s="0" t="n">
        <v>3885</v>
      </c>
      <c r="B366" s="31" t="n">
        <v>46941</v>
      </c>
      <c r="C366" s="16" t="n">
        <v>1139</v>
      </c>
      <c r="D366" s="0" t="n">
        <v>1</v>
      </c>
      <c r="E366" s="16" t="n">
        <f aca="false">SUMIFS(VIC_Postcode_Qtr!$D:$D,VIC_Postcode_Qtr!$A:$A,A366,VIC_Postcode_Qtr!$B:$B,Inputs!$B$24)</f>
        <v>2455</v>
      </c>
      <c r="F366" s="16" t="n">
        <f aca="false">SUMIFS(VIC_Postcode_Qtr!$E:$E,VIC_Postcode_Qtr!$A:$A,A366,VIC_Postcode_Qtr!$B:$B,Inputs!$B$24)</f>
        <v>20</v>
      </c>
      <c r="G366" s="21" t="n">
        <f aca="false">IF(E366&gt;0,F366/E366*1000,"")</f>
        <v>8.14663951120163</v>
      </c>
      <c r="H366" s="16" t="n">
        <f aca="false">SUMIFS(VIC_Postcode_Qtr!$G:$G,VIC_Postcode_Qtr!$A:$A,A366,VIC_Postcode_Qtr!$B:$B,Inputs!$B$24)</f>
        <v>83</v>
      </c>
      <c r="I366" s="16" t="n">
        <f aca="false">SUMIFS(VIC_Postcode_Qtr!$H:$H,VIC_Postcode_Qtr!$A:$A,A366,VIC_Postcode_Qtr!$B:$B,Inputs!$B$24)</f>
        <v>6</v>
      </c>
      <c r="J366" s="22" t="n">
        <f aca="false">IF(H366&gt;0,I366/H366,"")</f>
        <v>0.072289156626506</v>
      </c>
      <c r="K366" s="16" t="n">
        <f aca="false">SUMIFS(VIC_Postcode_Qtr!$E:$E,VIC_Postcode_Qtr!$A:$A,A366,VIC_Postcode_Qtr!$B:$B,Inputs!$B$25)</f>
        <v>14</v>
      </c>
      <c r="L366" s="16" t="n">
        <f aca="false">SUMIFS(VIC_Postcode_Qtr!$D:$D,VIC_Postcode_Qtr!$A:$A,A366,VIC_Postcode_Qtr!$B:$B,Inputs!$B$25)</f>
        <v>2431</v>
      </c>
      <c r="M366" s="21" t="n">
        <f aca="false">IF(L366&gt;0,(F366-K366)/L366*1000,"")</f>
        <v>2.46812011517894</v>
      </c>
      <c r="N366" s="8" t="n">
        <f aca="false">IF(AND(H366&gt;=Inputs!$B$13,C366&gt;=500),1,0)</f>
        <v>0</v>
      </c>
      <c r="O366" s="8" t="s">
        <v>930</v>
      </c>
      <c r="P366" s="16" t="n">
        <f aca="false">F366-SUMIFS(VIC_Postcode_Qtr!$E:$E,VIC_Postcode_Qtr!$A:$A,A366,VIC_Postcode_Qtr!$B:$B,EDATE(Inputs!$B$24,-3))</f>
        <v>3</v>
      </c>
      <c r="Q366" s="21" t="n">
        <f aca="false">IF(E366&gt;0,P366/E366*1000,"")</f>
        <v>1.22199592668024</v>
      </c>
      <c r="R366" s="16" t="n">
        <f aca="false">SUMIFS(VIC_Postcode_Qtr!$E:$E,VIC_Postcode_Qtr!$A:$A,A366,VIC_Postcode_Qtr!$B:$B,EDATE(Inputs!$B$24,-12))-SUMIFS(VIC_Postcode_Qtr!$E:$E,VIC_Postcode_Qtr!$A:$A,A366,VIC_Postcode_Qtr!$B:$B,EDATE(Inputs!$B$24,-15))</f>
        <v>1</v>
      </c>
      <c r="S366" s="21" t="n">
        <f aca="false">IF(L366&gt;0,R366/L366*1000,"")</f>
        <v>0.411353352529823</v>
      </c>
    </row>
    <row r="367" customFormat="false" ht="15" hidden="false" customHeight="false" outlineLevel="0" collapsed="false">
      <c r="A367" s="0" t="n">
        <v>3419</v>
      </c>
      <c r="B367" s="31" t="n">
        <v>47075</v>
      </c>
      <c r="C367" s="16" t="n">
        <v>578</v>
      </c>
      <c r="D367" s="0" t="n">
        <v>1</v>
      </c>
      <c r="E367" s="16" t="n">
        <f aca="false">SUMIFS(VIC_Postcode_Qtr!$D:$D,VIC_Postcode_Qtr!$A:$A,A367,VIC_Postcode_Qtr!$B:$B,Inputs!$B$24)</f>
        <v>1362</v>
      </c>
      <c r="F367" s="16" t="n">
        <f aca="false">SUMIFS(VIC_Postcode_Qtr!$E:$E,VIC_Postcode_Qtr!$A:$A,A367,VIC_Postcode_Qtr!$B:$B,Inputs!$B$24)</f>
        <v>2</v>
      </c>
      <c r="G367" s="21" t="n">
        <f aca="false">IF(E367&gt;0,F367/E367*1000,"")</f>
        <v>1.46842878120411</v>
      </c>
      <c r="H367" s="16" t="n">
        <f aca="false">SUMIFS(VIC_Postcode_Qtr!$G:$G,VIC_Postcode_Qtr!$A:$A,A367,VIC_Postcode_Qtr!$B:$B,Inputs!$B$24)</f>
        <v>37</v>
      </c>
      <c r="I367" s="16" t="n">
        <f aca="false">SUMIFS(VIC_Postcode_Qtr!$H:$H,VIC_Postcode_Qtr!$A:$A,A367,VIC_Postcode_Qtr!$B:$B,Inputs!$B$24)</f>
        <v>1</v>
      </c>
      <c r="J367" s="22" t="n">
        <f aca="false">IF(H367&gt;0,I367/H367,"")</f>
        <v>0.027027027027027</v>
      </c>
      <c r="K367" s="16" t="n">
        <f aca="false">SUMIFS(VIC_Postcode_Qtr!$E:$E,VIC_Postcode_Qtr!$A:$A,A367,VIC_Postcode_Qtr!$B:$B,Inputs!$B$25)</f>
        <v>1</v>
      </c>
      <c r="L367" s="16" t="n">
        <f aca="false">SUMIFS(VIC_Postcode_Qtr!$D:$D,VIC_Postcode_Qtr!$A:$A,A367,VIC_Postcode_Qtr!$B:$B,Inputs!$B$25)</f>
        <v>1377</v>
      </c>
      <c r="M367" s="21" t="n">
        <f aca="false">IF(L367&gt;0,(F367-K367)/L367*1000,"")</f>
        <v>0.726216412490922</v>
      </c>
      <c r="N367" s="8" t="n">
        <f aca="false">IF(AND(H367&gt;=Inputs!$B$13,C367&gt;=500),1,0)</f>
        <v>0</v>
      </c>
      <c r="O367" s="8" t="s">
        <v>931</v>
      </c>
      <c r="P367" s="16" t="n">
        <f aca="false">F367-SUMIFS(VIC_Postcode_Qtr!$E:$E,VIC_Postcode_Qtr!$A:$A,A367,VIC_Postcode_Qtr!$B:$B,EDATE(Inputs!$B$24,-3))</f>
        <v>1</v>
      </c>
      <c r="Q367" s="21" t="n">
        <f aca="false">IF(E367&gt;0,P367/E367*1000,"")</f>
        <v>0.734214390602056</v>
      </c>
      <c r="R367" s="16" t="n">
        <f aca="false">SUMIFS(VIC_Postcode_Qtr!$E:$E,VIC_Postcode_Qtr!$A:$A,A367,VIC_Postcode_Qtr!$B:$B,EDATE(Inputs!$B$24,-12))-SUMIFS(VIC_Postcode_Qtr!$E:$E,VIC_Postcode_Qtr!$A:$A,A367,VIC_Postcode_Qtr!$B:$B,EDATE(Inputs!$B$24,-15))</f>
        <v>0</v>
      </c>
      <c r="S367" s="21" t="n">
        <f aca="false">IF(L367&gt;0,R367/L367*1000,"")</f>
        <v>0</v>
      </c>
    </row>
    <row r="368" customFormat="false" ht="15" hidden="false" customHeight="false" outlineLevel="0" collapsed="false">
      <c r="A368" s="0" t="n">
        <v>3301</v>
      </c>
      <c r="B368" s="31" t="n">
        <v>47152</v>
      </c>
      <c r="C368" s="16" t="n">
        <v>838</v>
      </c>
      <c r="D368" s="0" t="n">
        <v>1</v>
      </c>
      <c r="E368" s="16" t="n">
        <f aca="false">SUMIFS(VIC_Postcode_Qtr!$D:$D,VIC_Postcode_Qtr!$A:$A,A368,VIC_Postcode_Qtr!$B:$B,Inputs!$B$24)</f>
        <v>2032</v>
      </c>
      <c r="F368" s="16" t="n">
        <f aca="false">SUMIFS(VIC_Postcode_Qtr!$E:$E,VIC_Postcode_Qtr!$A:$A,A368,VIC_Postcode_Qtr!$B:$B,Inputs!$B$24)</f>
        <v>4</v>
      </c>
      <c r="G368" s="21" t="n">
        <f aca="false">IF(E368&gt;0,F368/E368*1000,"")</f>
        <v>1.96850393700787</v>
      </c>
      <c r="H368" s="16" t="n">
        <f aca="false">SUMIFS(VIC_Postcode_Qtr!$G:$G,VIC_Postcode_Qtr!$A:$A,A368,VIC_Postcode_Qtr!$B:$B,Inputs!$B$24)</f>
        <v>57</v>
      </c>
      <c r="I368" s="16" t="n">
        <f aca="false">SUMIFS(VIC_Postcode_Qtr!$H:$H,VIC_Postcode_Qtr!$A:$A,A368,VIC_Postcode_Qtr!$B:$B,Inputs!$B$24)</f>
        <v>0</v>
      </c>
      <c r="J368" s="22" t="n">
        <f aca="false">IF(H368&gt;0,I368/H368,"")</f>
        <v>0</v>
      </c>
      <c r="K368" s="16" t="n">
        <f aca="false">SUMIFS(VIC_Postcode_Qtr!$E:$E,VIC_Postcode_Qtr!$A:$A,A368,VIC_Postcode_Qtr!$B:$B,Inputs!$B$25)</f>
        <v>6</v>
      </c>
      <c r="L368" s="16" t="n">
        <f aca="false">SUMIFS(VIC_Postcode_Qtr!$D:$D,VIC_Postcode_Qtr!$A:$A,A368,VIC_Postcode_Qtr!$B:$B,Inputs!$B$25)</f>
        <v>2022</v>
      </c>
      <c r="M368" s="21" t="n">
        <f aca="false">IF(L368&gt;0,(F368-K368)/L368*1000,"")</f>
        <v>-0.989119683481701</v>
      </c>
      <c r="N368" s="8" t="n">
        <f aca="false">IF(AND(H368&gt;=Inputs!$B$13,C368&gt;=500),1,0)</f>
        <v>0</v>
      </c>
      <c r="O368" s="8" t="s">
        <v>932</v>
      </c>
      <c r="P368" s="16" t="n">
        <f aca="false">F368-SUMIFS(VIC_Postcode_Qtr!$E:$E,VIC_Postcode_Qtr!$A:$A,A368,VIC_Postcode_Qtr!$B:$B,EDATE(Inputs!$B$24,-3))</f>
        <v>0</v>
      </c>
      <c r="Q368" s="21" t="n">
        <f aca="false">IF(E368&gt;0,P368/E368*1000,"")</f>
        <v>0</v>
      </c>
      <c r="R368" s="16" t="n">
        <f aca="false">SUMIFS(VIC_Postcode_Qtr!$E:$E,VIC_Postcode_Qtr!$A:$A,A368,VIC_Postcode_Qtr!$B:$B,EDATE(Inputs!$B$24,-12))-SUMIFS(VIC_Postcode_Qtr!$E:$E,VIC_Postcode_Qtr!$A:$A,A368,VIC_Postcode_Qtr!$B:$B,EDATE(Inputs!$B$24,-15))</f>
        <v>1</v>
      </c>
      <c r="S368" s="21" t="n">
        <f aca="false">IF(L368&gt;0,R368/L368*1000,"")</f>
        <v>0.494559841740851</v>
      </c>
    </row>
    <row r="369" customFormat="false" ht="15" hidden="false" customHeight="false" outlineLevel="0" collapsed="false">
      <c r="A369" s="0" t="n">
        <v>3714</v>
      </c>
      <c r="B369" s="31" t="n">
        <v>47194</v>
      </c>
      <c r="C369" s="16" t="n">
        <v>2197</v>
      </c>
      <c r="D369" s="0" t="n">
        <v>1</v>
      </c>
      <c r="E369" s="16" t="n">
        <f aca="false">SUMIFS(VIC_Postcode_Qtr!$D:$D,VIC_Postcode_Qtr!$A:$A,A369,VIC_Postcode_Qtr!$B:$B,Inputs!$B$24)</f>
        <v>5151</v>
      </c>
      <c r="F369" s="16" t="n">
        <f aca="false">SUMIFS(VIC_Postcode_Qtr!$E:$E,VIC_Postcode_Qtr!$A:$A,A369,VIC_Postcode_Qtr!$B:$B,Inputs!$B$24)</f>
        <v>24</v>
      </c>
      <c r="G369" s="21" t="n">
        <f aca="false">IF(E369&gt;0,F369/E369*1000,"")</f>
        <v>4.6592894583576</v>
      </c>
      <c r="H369" s="16" t="n">
        <f aca="false">SUMIFS(VIC_Postcode_Qtr!$G:$G,VIC_Postcode_Qtr!$A:$A,A369,VIC_Postcode_Qtr!$B:$B,Inputs!$B$24)</f>
        <v>249</v>
      </c>
      <c r="I369" s="16" t="n">
        <f aca="false">SUMIFS(VIC_Postcode_Qtr!$H:$H,VIC_Postcode_Qtr!$A:$A,A369,VIC_Postcode_Qtr!$B:$B,Inputs!$B$24)</f>
        <v>10</v>
      </c>
      <c r="J369" s="22" t="n">
        <f aca="false">IF(H369&gt;0,I369/H369,"")</f>
        <v>0.0401606425702811</v>
      </c>
      <c r="K369" s="16" t="n">
        <f aca="false">SUMIFS(VIC_Postcode_Qtr!$E:$E,VIC_Postcode_Qtr!$A:$A,A369,VIC_Postcode_Qtr!$B:$B,Inputs!$B$25)</f>
        <v>13</v>
      </c>
      <c r="L369" s="16" t="n">
        <f aca="false">SUMIFS(VIC_Postcode_Qtr!$D:$D,VIC_Postcode_Qtr!$A:$A,A369,VIC_Postcode_Qtr!$B:$B,Inputs!$B$25)</f>
        <v>5060</v>
      </c>
      <c r="M369" s="21" t="n">
        <f aca="false">IF(L369&gt;0,(F369-K369)/L369*1000,"")</f>
        <v>2.17391304347826</v>
      </c>
      <c r="N369" s="8" t="n">
        <f aca="false">IF(AND(H369&gt;=Inputs!$B$13,C369&gt;=500),1,0)</f>
        <v>0</v>
      </c>
      <c r="O369" s="8" t="s">
        <v>933</v>
      </c>
      <c r="P369" s="16" t="n">
        <f aca="false">F369-SUMIFS(VIC_Postcode_Qtr!$E:$E,VIC_Postcode_Qtr!$A:$A,A369,VIC_Postcode_Qtr!$B:$B,EDATE(Inputs!$B$24,-3))</f>
        <v>8</v>
      </c>
      <c r="Q369" s="21" t="n">
        <f aca="false">IF(E369&gt;0,P369/E369*1000,"")</f>
        <v>1.5530964861192</v>
      </c>
      <c r="R369" s="16" t="n">
        <f aca="false">SUMIFS(VIC_Postcode_Qtr!$E:$E,VIC_Postcode_Qtr!$A:$A,A369,VIC_Postcode_Qtr!$B:$B,EDATE(Inputs!$B$24,-12))-SUMIFS(VIC_Postcode_Qtr!$E:$E,VIC_Postcode_Qtr!$A:$A,A369,VIC_Postcode_Qtr!$B:$B,EDATE(Inputs!$B$24,-15))</f>
        <v>1</v>
      </c>
      <c r="S369" s="21" t="n">
        <f aca="false">IF(L369&gt;0,R369/L369*1000,"")</f>
        <v>0.197628458498024</v>
      </c>
    </row>
    <row r="370" customFormat="false" ht="15" hidden="false" customHeight="false" outlineLevel="0" collapsed="false">
      <c r="A370" s="0" t="n">
        <v>3518</v>
      </c>
      <c r="B370" s="31" t="n">
        <v>47355</v>
      </c>
      <c r="C370" s="16" t="n">
        <v>670</v>
      </c>
      <c r="D370" s="0" t="n">
        <v>1</v>
      </c>
      <c r="E370" s="16" t="n">
        <f aca="false">SUMIFS(VIC_Postcode_Qtr!$D:$D,VIC_Postcode_Qtr!$A:$A,A370,VIC_Postcode_Qtr!$B:$B,Inputs!$B$24)</f>
        <v>2235</v>
      </c>
      <c r="F370" s="16" t="n">
        <f aca="false">SUMIFS(VIC_Postcode_Qtr!$E:$E,VIC_Postcode_Qtr!$A:$A,A370,VIC_Postcode_Qtr!$B:$B,Inputs!$B$24)</f>
        <v>5</v>
      </c>
      <c r="G370" s="21" t="n">
        <f aca="false">IF(E370&gt;0,F370/E370*1000,"")</f>
        <v>2.23713646532439</v>
      </c>
      <c r="H370" s="16" t="n">
        <f aca="false">SUMIFS(VIC_Postcode_Qtr!$G:$G,VIC_Postcode_Qtr!$A:$A,A370,VIC_Postcode_Qtr!$B:$B,Inputs!$B$24)</f>
        <v>65</v>
      </c>
      <c r="I370" s="16" t="n">
        <f aca="false">SUMIFS(VIC_Postcode_Qtr!$H:$H,VIC_Postcode_Qtr!$A:$A,A370,VIC_Postcode_Qtr!$B:$B,Inputs!$B$24)</f>
        <v>2</v>
      </c>
      <c r="J370" s="22" t="n">
        <f aca="false">IF(H370&gt;0,I370/H370,"")</f>
        <v>0.0307692307692308</v>
      </c>
      <c r="K370" s="16" t="n">
        <f aca="false">SUMIFS(VIC_Postcode_Qtr!$E:$E,VIC_Postcode_Qtr!$A:$A,A370,VIC_Postcode_Qtr!$B:$B,Inputs!$B$25)</f>
        <v>1</v>
      </c>
      <c r="L370" s="16" t="n">
        <f aca="false">SUMIFS(VIC_Postcode_Qtr!$D:$D,VIC_Postcode_Qtr!$A:$A,A370,VIC_Postcode_Qtr!$B:$B,Inputs!$B$25)</f>
        <v>2265</v>
      </c>
      <c r="M370" s="21" t="n">
        <f aca="false">IF(L370&gt;0,(F370-K370)/L370*1000,"")</f>
        <v>1.76600441501104</v>
      </c>
      <c r="N370" s="8" t="n">
        <f aca="false">IF(AND(H370&gt;=Inputs!$B$13,C370&gt;=500),1,0)</f>
        <v>0</v>
      </c>
      <c r="O370" s="8" t="s">
        <v>934</v>
      </c>
      <c r="P370" s="16" t="n">
        <f aca="false">F370-SUMIFS(VIC_Postcode_Qtr!$E:$E,VIC_Postcode_Qtr!$A:$A,A370,VIC_Postcode_Qtr!$B:$B,EDATE(Inputs!$B$24,-3))</f>
        <v>0</v>
      </c>
      <c r="Q370" s="21" t="n">
        <f aca="false">IF(E370&gt;0,P370/E370*1000,"")</f>
        <v>0</v>
      </c>
      <c r="R370" s="16" t="n">
        <f aca="false">SUMIFS(VIC_Postcode_Qtr!$E:$E,VIC_Postcode_Qtr!$A:$A,A370,VIC_Postcode_Qtr!$B:$B,EDATE(Inputs!$B$24,-12))-SUMIFS(VIC_Postcode_Qtr!$E:$E,VIC_Postcode_Qtr!$A:$A,A370,VIC_Postcode_Qtr!$B:$B,EDATE(Inputs!$B$24,-15))</f>
        <v>0</v>
      </c>
      <c r="S370" s="21" t="n">
        <f aca="false">IF(L370&gt;0,R370/L370*1000,"")</f>
        <v>0</v>
      </c>
    </row>
    <row r="371" customFormat="false" ht="15" hidden="false" customHeight="false" outlineLevel="0" collapsed="false">
      <c r="A371" s="0" t="n">
        <v>3381</v>
      </c>
      <c r="B371" s="31" t="n">
        <v>47359</v>
      </c>
      <c r="C371" s="16" t="n">
        <v>812</v>
      </c>
      <c r="D371" s="0" t="n">
        <v>1</v>
      </c>
      <c r="E371" s="16" t="n">
        <f aca="false">SUMIFS(VIC_Postcode_Qtr!$D:$D,VIC_Postcode_Qtr!$A:$A,A371,VIC_Postcode_Qtr!$B:$B,Inputs!$B$24)</f>
        <v>1542</v>
      </c>
      <c r="F371" s="16" t="n">
        <f aca="false">SUMIFS(VIC_Postcode_Qtr!$E:$E,VIC_Postcode_Qtr!$A:$A,A371,VIC_Postcode_Qtr!$B:$B,Inputs!$B$24)</f>
        <v>12</v>
      </c>
      <c r="G371" s="21" t="n">
        <f aca="false">IF(E371&gt;0,F371/E371*1000,"")</f>
        <v>7.78210116731518</v>
      </c>
      <c r="H371" s="16" t="n">
        <f aca="false">SUMIFS(VIC_Postcode_Qtr!$G:$G,VIC_Postcode_Qtr!$A:$A,A371,VIC_Postcode_Qtr!$B:$B,Inputs!$B$24)</f>
        <v>65</v>
      </c>
      <c r="I371" s="16" t="n">
        <f aca="false">SUMIFS(VIC_Postcode_Qtr!$H:$H,VIC_Postcode_Qtr!$A:$A,A371,VIC_Postcode_Qtr!$B:$B,Inputs!$B$24)</f>
        <v>6</v>
      </c>
      <c r="J371" s="22" t="n">
        <f aca="false">IF(H371&gt;0,I371/H371,"")</f>
        <v>0.0923076923076923</v>
      </c>
      <c r="K371" s="16" t="n">
        <f aca="false">SUMIFS(VIC_Postcode_Qtr!$E:$E,VIC_Postcode_Qtr!$A:$A,A371,VIC_Postcode_Qtr!$B:$B,Inputs!$B$25)</f>
        <v>7</v>
      </c>
      <c r="L371" s="16" t="n">
        <f aca="false">SUMIFS(VIC_Postcode_Qtr!$D:$D,VIC_Postcode_Qtr!$A:$A,A371,VIC_Postcode_Qtr!$B:$B,Inputs!$B$25)</f>
        <v>1534</v>
      </c>
      <c r="M371" s="21" t="n">
        <f aca="false">IF(L371&gt;0,(F371-K371)/L371*1000,"")</f>
        <v>3.25945241199479</v>
      </c>
      <c r="N371" s="8" t="n">
        <f aca="false">IF(AND(H371&gt;=Inputs!$B$13,C371&gt;=500),1,0)</f>
        <v>0</v>
      </c>
      <c r="O371" s="8" t="s">
        <v>935</v>
      </c>
      <c r="P371" s="16" t="n">
        <f aca="false">F371-SUMIFS(VIC_Postcode_Qtr!$E:$E,VIC_Postcode_Qtr!$A:$A,A371,VIC_Postcode_Qtr!$B:$B,EDATE(Inputs!$B$24,-3))</f>
        <v>2</v>
      </c>
      <c r="Q371" s="21" t="n">
        <f aca="false">IF(E371&gt;0,P371/E371*1000,"")</f>
        <v>1.2970168612192</v>
      </c>
      <c r="R371" s="16" t="n">
        <f aca="false">SUMIFS(VIC_Postcode_Qtr!$E:$E,VIC_Postcode_Qtr!$A:$A,A371,VIC_Postcode_Qtr!$B:$B,EDATE(Inputs!$B$24,-12))-SUMIFS(VIC_Postcode_Qtr!$E:$E,VIC_Postcode_Qtr!$A:$A,A371,VIC_Postcode_Qtr!$B:$B,EDATE(Inputs!$B$24,-15))</f>
        <v>1</v>
      </c>
      <c r="S371" s="21" t="n">
        <f aca="false">IF(L371&gt;0,R371/L371*1000,"")</f>
        <v>0.651890482398957</v>
      </c>
    </row>
    <row r="372" customFormat="false" ht="15" hidden="false" customHeight="false" outlineLevel="0" collapsed="false">
      <c r="A372" s="0" t="n">
        <v>3610</v>
      </c>
      <c r="B372" s="31" t="n">
        <v>47433</v>
      </c>
      <c r="C372" s="16" t="n">
        <v>818</v>
      </c>
      <c r="D372" s="0" t="n">
        <v>1</v>
      </c>
      <c r="E372" s="16" t="n">
        <f aca="false">SUMIFS(VIC_Postcode_Qtr!$D:$D,VIC_Postcode_Qtr!$A:$A,A372,VIC_Postcode_Qtr!$B:$B,Inputs!$B$24)</f>
        <v>2009</v>
      </c>
      <c r="F372" s="16" t="n">
        <f aca="false">SUMIFS(VIC_Postcode_Qtr!$E:$E,VIC_Postcode_Qtr!$A:$A,A372,VIC_Postcode_Qtr!$B:$B,Inputs!$B$24)</f>
        <v>7</v>
      </c>
      <c r="G372" s="21" t="n">
        <f aca="false">IF(E372&gt;0,F372/E372*1000,"")</f>
        <v>3.48432055749129</v>
      </c>
      <c r="H372" s="16" t="n">
        <f aca="false">SUMIFS(VIC_Postcode_Qtr!$G:$G,VIC_Postcode_Qtr!$A:$A,A372,VIC_Postcode_Qtr!$B:$B,Inputs!$B$24)</f>
        <v>74</v>
      </c>
      <c r="I372" s="16" t="n">
        <f aca="false">SUMIFS(VIC_Postcode_Qtr!$H:$H,VIC_Postcode_Qtr!$A:$A,A372,VIC_Postcode_Qtr!$B:$B,Inputs!$B$24)</f>
        <v>2</v>
      </c>
      <c r="J372" s="22" t="n">
        <f aca="false">IF(H372&gt;0,I372/H372,"")</f>
        <v>0.027027027027027</v>
      </c>
      <c r="K372" s="16" t="n">
        <f aca="false">SUMIFS(VIC_Postcode_Qtr!$E:$E,VIC_Postcode_Qtr!$A:$A,A372,VIC_Postcode_Qtr!$B:$B,Inputs!$B$25)</f>
        <v>5</v>
      </c>
      <c r="L372" s="16" t="n">
        <f aca="false">SUMIFS(VIC_Postcode_Qtr!$D:$D,VIC_Postcode_Qtr!$A:$A,A372,VIC_Postcode_Qtr!$B:$B,Inputs!$B$25)</f>
        <v>1956</v>
      </c>
      <c r="M372" s="21" t="n">
        <f aca="false">IF(L372&gt;0,(F372-K372)/L372*1000,"")</f>
        <v>1.02249488752556</v>
      </c>
      <c r="N372" s="8" t="n">
        <f aca="false">IF(AND(H372&gt;=Inputs!$B$13,C372&gt;=500),1,0)</f>
        <v>0</v>
      </c>
      <c r="O372" s="8" t="s">
        <v>936</v>
      </c>
      <c r="P372" s="16" t="n">
        <f aca="false">F372-SUMIFS(VIC_Postcode_Qtr!$E:$E,VIC_Postcode_Qtr!$A:$A,A372,VIC_Postcode_Qtr!$B:$B,EDATE(Inputs!$B$24,-3))</f>
        <v>1</v>
      </c>
      <c r="Q372" s="21" t="n">
        <f aca="false">IF(E372&gt;0,P372/E372*1000,"")</f>
        <v>0.497760079641613</v>
      </c>
      <c r="R372" s="16" t="n">
        <f aca="false">SUMIFS(VIC_Postcode_Qtr!$E:$E,VIC_Postcode_Qtr!$A:$A,A372,VIC_Postcode_Qtr!$B:$B,EDATE(Inputs!$B$24,-12))-SUMIFS(VIC_Postcode_Qtr!$E:$E,VIC_Postcode_Qtr!$A:$A,A372,VIC_Postcode_Qtr!$B:$B,EDATE(Inputs!$B$24,-15))</f>
        <v>1</v>
      </c>
      <c r="S372" s="21" t="n">
        <f aca="false">IF(L372&gt;0,R372/L372*1000,"")</f>
        <v>0.511247443762781</v>
      </c>
    </row>
    <row r="373" customFormat="false" ht="15" hidden="false" customHeight="false" outlineLevel="0" collapsed="false">
      <c r="A373" s="0" t="n">
        <v>3903</v>
      </c>
      <c r="B373" s="31" t="n">
        <v>47472</v>
      </c>
      <c r="C373" s="16" t="n">
        <v>484</v>
      </c>
      <c r="D373" s="0" t="n">
        <v>1</v>
      </c>
      <c r="E373" s="16" t="n">
        <f aca="false">SUMIFS(VIC_Postcode_Qtr!$D:$D,VIC_Postcode_Qtr!$A:$A,A373,VIC_Postcode_Qtr!$B:$B,Inputs!$B$24)</f>
        <v>1097</v>
      </c>
      <c r="F373" s="16" t="n">
        <f aca="false">SUMIFS(VIC_Postcode_Qtr!$E:$E,VIC_Postcode_Qtr!$A:$A,A373,VIC_Postcode_Qtr!$B:$B,Inputs!$B$24)</f>
        <v>0</v>
      </c>
      <c r="G373" s="21" t="n">
        <f aca="false">IF(E373&gt;0,F373/E373*1000,"")</f>
        <v>0</v>
      </c>
      <c r="H373" s="16" t="n">
        <f aca="false">SUMIFS(VIC_Postcode_Qtr!$G:$G,VIC_Postcode_Qtr!$A:$A,A373,VIC_Postcode_Qtr!$B:$B,Inputs!$B$24)</f>
        <v>46</v>
      </c>
      <c r="I373" s="16" t="n">
        <f aca="false">SUMIFS(VIC_Postcode_Qtr!$H:$H,VIC_Postcode_Qtr!$A:$A,A373,VIC_Postcode_Qtr!$B:$B,Inputs!$B$24)</f>
        <v>0</v>
      </c>
      <c r="J373" s="22" t="n">
        <f aca="false">IF(H373&gt;0,I373/H373,"")</f>
        <v>0</v>
      </c>
      <c r="K373" s="16" t="n">
        <f aca="false">SUMIFS(VIC_Postcode_Qtr!$E:$E,VIC_Postcode_Qtr!$A:$A,A373,VIC_Postcode_Qtr!$B:$B,Inputs!$B$25)</f>
        <v>0</v>
      </c>
      <c r="L373" s="16" t="n">
        <f aca="false">SUMIFS(VIC_Postcode_Qtr!$D:$D,VIC_Postcode_Qtr!$A:$A,A373,VIC_Postcode_Qtr!$B:$B,Inputs!$B$25)</f>
        <v>1095</v>
      </c>
      <c r="M373" s="21" t="n">
        <f aca="false">IF(L373&gt;0,(F373-K373)/L373*1000,"")</f>
        <v>0</v>
      </c>
      <c r="N373" s="8" t="n">
        <f aca="false">IF(AND(H373&gt;=Inputs!$B$13,C373&gt;=500),1,0)</f>
        <v>0</v>
      </c>
      <c r="O373" s="8" t="s">
        <v>937</v>
      </c>
      <c r="P373" s="16" t="n">
        <f aca="false">F373-SUMIFS(VIC_Postcode_Qtr!$E:$E,VIC_Postcode_Qtr!$A:$A,A373,VIC_Postcode_Qtr!$B:$B,EDATE(Inputs!$B$24,-3))</f>
        <v>0</v>
      </c>
      <c r="Q373" s="21" t="n">
        <f aca="false">IF(E373&gt;0,P373/E373*1000,"")</f>
        <v>0</v>
      </c>
      <c r="R373" s="16" t="n">
        <f aca="false">SUMIFS(VIC_Postcode_Qtr!$E:$E,VIC_Postcode_Qtr!$A:$A,A373,VIC_Postcode_Qtr!$B:$B,EDATE(Inputs!$B$24,-12))-SUMIFS(VIC_Postcode_Qtr!$E:$E,VIC_Postcode_Qtr!$A:$A,A373,VIC_Postcode_Qtr!$B:$B,EDATE(Inputs!$B$24,-15))</f>
        <v>0</v>
      </c>
      <c r="S373" s="21" t="n">
        <f aca="false">IF(L373&gt;0,R373/L373*1000,"")</f>
        <v>0</v>
      </c>
    </row>
    <row r="374" customFormat="false" ht="15" hidden="false" customHeight="false" outlineLevel="0" collapsed="false">
      <c r="A374" s="0" t="n">
        <v>3563</v>
      </c>
      <c r="B374" s="31" t="n">
        <v>47548</v>
      </c>
      <c r="C374" s="16" t="n">
        <v>446</v>
      </c>
      <c r="D374" s="0" t="n">
        <v>1</v>
      </c>
      <c r="E374" s="16" t="n">
        <f aca="false">SUMIFS(VIC_Postcode_Qtr!$D:$D,VIC_Postcode_Qtr!$A:$A,A374,VIC_Postcode_Qtr!$B:$B,Inputs!$B$24)</f>
        <v>1115</v>
      </c>
      <c r="F374" s="16" t="n">
        <f aca="false">SUMIFS(VIC_Postcode_Qtr!$E:$E,VIC_Postcode_Qtr!$A:$A,A374,VIC_Postcode_Qtr!$B:$B,Inputs!$B$24)</f>
        <v>3</v>
      </c>
      <c r="G374" s="21" t="n">
        <f aca="false">IF(E374&gt;0,F374/E374*1000,"")</f>
        <v>2.69058295964126</v>
      </c>
      <c r="H374" s="16" t="n">
        <f aca="false">SUMIFS(VIC_Postcode_Qtr!$G:$G,VIC_Postcode_Qtr!$A:$A,A374,VIC_Postcode_Qtr!$B:$B,Inputs!$B$24)</f>
        <v>33</v>
      </c>
      <c r="I374" s="16" t="n">
        <f aca="false">SUMIFS(VIC_Postcode_Qtr!$H:$H,VIC_Postcode_Qtr!$A:$A,A374,VIC_Postcode_Qtr!$B:$B,Inputs!$B$24)</f>
        <v>1</v>
      </c>
      <c r="J374" s="22" t="n">
        <f aca="false">IF(H374&gt;0,I374/H374,"")</f>
        <v>0.0303030303030303</v>
      </c>
      <c r="K374" s="16" t="n">
        <f aca="false">SUMIFS(VIC_Postcode_Qtr!$E:$E,VIC_Postcode_Qtr!$A:$A,A374,VIC_Postcode_Qtr!$B:$B,Inputs!$B$25)</f>
        <v>2</v>
      </c>
      <c r="L374" s="16" t="n">
        <f aca="false">SUMIFS(VIC_Postcode_Qtr!$D:$D,VIC_Postcode_Qtr!$A:$A,A374,VIC_Postcode_Qtr!$B:$B,Inputs!$B$25)</f>
        <v>1083</v>
      </c>
      <c r="M374" s="21" t="n">
        <f aca="false">IF(L374&gt;0,(F374-K374)/L374*1000,"")</f>
        <v>0.923361034164358</v>
      </c>
      <c r="N374" s="8" t="n">
        <f aca="false">IF(AND(H374&gt;=Inputs!$B$13,C374&gt;=500),1,0)</f>
        <v>0</v>
      </c>
      <c r="O374" s="8" t="s">
        <v>938</v>
      </c>
      <c r="P374" s="16" t="n">
        <f aca="false">F374-SUMIFS(VIC_Postcode_Qtr!$E:$E,VIC_Postcode_Qtr!$A:$A,A374,VIC_Postcode_Qtr!$B:$B,EDATE(Inputs!$B$24,-3))</f>
        <v>1</v>
      </c>
      <c r="Q374" s="21" t="n">
        <f aca="false">IF(E374&gt;0,P374/E374*1000,"")</f>
        <v>0.896860986547085</v>
      </c>
      <c r="R374" s="16" t="n">
        <f aca="false">SUMIFS(VIC_Postcode_Qtr!$E:$E,VIC_Postcode_Qtr!$A:$A,A374,VIC_Postcode_Qtr!$B:$B,EDATE(Inputs!$B$24,-12))-SUMIFS(VIC_Postcode_Qtr!$E:$E,VIC_Postcode_Qtr!$A:$A,A374,VIC_Postcode_Qtr!$B:$B,EDATE(Inputs!$B$24,-15))</f>
        <v>0</v>
      </c>
      <c r="S374" s="21" t="n">
        <f aca="false">IF(L374&gt;0,R374/L374*1000,"")</f>
        <v>0</v>
      </c>
    </row>
    <row r="375" customFormat="false" ht="15" hidden="false" customHeight="false" outlineLevel="0" collapsed="false">
      <c r="A375" s="0" t="n">
        <v>3370</v>
      </c>
      <c r="B375" s="31" t="n">
        <v>47571</v>
      </c>
      <c r="C375" s="16" t="n">
        <v>972</v>
      </c>
      <c r="D375" s="0" t="n">
        <v>1</v>
      </c>
      <c r="E375" s="16" t="n">
        <f aca="false">SUMIFS(VIC_Postcode_Qtr!$D:$D,VIC_Postcode_Qtr!$A:$A,A375,VIC_Postcode_Qtr!$B:$B,Inputs!$B$24)</f>
        <v>2219</v>
      </c>
      <c r="F375" s="16" t="n">
        <f aca="false">SUMIFS(VIC_Postcode_Qtr!$E:$E,VIC_Postcode_Qtr!$A:$A,A375,VIC_Postcode_Qtr!$B:$B,Inputs!$B$24)</f>
        <v>37</v>
      </c>
      <c r="G375" s="21" t="n">
        <f aca="false">IF(E375&gt;0,F375/E375*1000,"")</f>
        <v>16.6741775574583</v>
      </c>
      <c r="H375" s="16" t="n">
        <f aca="false">SUMIFS(VIC_Postcode_Qtr!$G:$G,VIC_Postcode_Qtr!$A:$A,A375,VIC_Postcode_Qtr!$B:$B,Inputs!$B$24)</f>
        <v>80</v>
      </c>
      <c r="I375" s="16" t="n">
        <f aca="false">SUMIFS(VIC_Postcode_Qtr!$H:$H,VIC_Postcode_Qtr!$A:$A,A375,VIC_Postcode_Qtr!$B:$B,Inputs!$B$24)</f>
        <v>18</v>
      </c>
      <c r="J375" s="22" t="n">
        <f aca="false">IF(H375&gt;0,I375/H375,"")</f>
        <v>0.225</v>
      </c>
      <c r="K375" s="16" t="n">
        <f aca="false">SUMIFS(VIC_Postcode_Qtr!$E:$E,VIC_Postcode_Qtr!$A:$A,A375,VIC_Postcode_Qtr!$B:$B,Inputs!$B$25)</f>
        <v>24</v>
      </c>
      <c r="L375" s="16" t="n">
        <f aca="false">SUMIFS(VIC_Postcode_Qtr!$D:$D,VIC_Postcode_Qtr!$A:$A,A375,VIC_Postcode_Qtr!$B:$B,Inputs!$B$25)</f>
        <v>2174</v>
      </c>
      <c r="M375" s="21" t="n">
        <f aca="false">IF(L375&gt;0,(F375-K375)/L375*1000,"")</f>
        <v>5.97976080956762</v>
      </c>
      <c r="N375" s="8" t="n">
        <f aca="false">IF(AND(H375&gt;=Inputs!$B$13,C375&gt;=500),1,0)</f>
        <v>0</v>
      </c>
      <c r="O375" s="8" t="s">
        <v>939</v>
      </c>
      <c r="P375" s="16" t="n">
        <f aca="false">F375-SUMIFS(VIC_Postcode_Qtr!$E:$E,VIC_Postcode_Qtr!$A:$A,A375,VIC_Postcode_Qtr!$B:$B,EDATE(Inputs!$B$24,-3))</f>
        <v>6</v>
      </c>
      <c r="Q375" s="21" t="n">
        <f aca="false">IF(E375&gt;0,P375/E375*1000,"")</f>
        <v>2.70392068499324</v>
      </c>
      <c r="R375" s="16" t="n">
        <f aca="false">SUMIFS(VIC_Postcode_Qtr!$E:$E,VIC_Postcode_Qtr!$A:$A,A375,VIC_Postcode_Qtr!$B:$B,EDATE(Inputs!$B$24,-12))-SUMIFS(VIC_Postcode_Qtr!$E:$E,VIC_Postcode_Qtr!$A:$A,A375,VIC_Postcode_Qtr!$B:$B,EDATE(Inputs!$B$24,-15))</f>
        <v>3</v>
      </c>
      <c r="S375" s="21" t="n">
        <f aca="false">IF(L375&gt;0,R375/L375*1000,"")</f>
        <v>1.37994480220791</v>
      </c>
    </row>
    <row r="376" customFormat="false" ht="15" hidden="false" customHeight="false" outlineLevel="0" collapsed="false">
      <c r="A376" s="0" t="n">
        <v>3621</v>
      </c>
      <c r="B376" s="31" t="n">
        <v>47699</v>
      </c>
      <c r="C376" s="16" t="n">
        <v>1541</v>
      </c>
      <c r="D376" s="0" t="n">
        <v>1</v>
      </c>
      <c r="E376" s="16" t="n">
        <f aca="false">SUMIFS(VIC_Postcode_Qtr!$D:$D,VIC_Postcode_Qtr!$A:$A,A376,VIC_Postcode_Qtr!$B:$B,Inputs!$B$24)</f>
        <v>2933</v>
      </c>
      <c r="F376" s="16" t="n">
        <f aca="false">SUMIFS(VIC_Postcode_Qtr!$E:$E,VIC_Postcode_Qtr!$A:$A,A376,VIC_Postcode_Qtr!$B:$B,Inputs!$B$24)</f>
        <v>4</v>
      </c>
      <c r="G376" s="21" t="n">
        <f aca="false">IF(E376&gt;0,F376/E376*1000,"")</f>
        <v>1.36379133992499</v>
      </c>
      <c r="H376" s="16" t="n">
        <f aca="false">SUMIFS(VIC_Postcode_Qtr!$G:$G,VIC_Postcode_Qtr!$A:$A,A376,VIC_Postcode_Qtr!$B:$B,Inputs!$B$24)</f>
        <v>139</v>
      </c>
      <c r="I376" s="16" t="n">
        <f aca="false">SUMIFS(VIC_Postcode_Qtr!$H:$H,VIC_Postcode_Qtr!$A:$A,A376,VIC_Postcode_Qtr!$B:$B,Inputs!$B$24)</f>
        <v>2</v>
      </c>
      <c r="J376" s="22" t="n">
        <f aca="false">IF(H376&gt;0,I376/H376,"")</f>
        <v>0.0143884892086331</v>
      </c>
      <c r="K376" s="16" t="n">
        <f aca="false">SUMIFS(VIC_Postcode_Qtr!$E:$E,VIC_Postcode_Qtr!$A:$A,A376,VIC_Postcode_Qtr!$B:$B,Inputs!$B$25)</f>
        <v>0</v>
      </c>
      <c r="L376" s="16" t="n">
        <f aca="false">SUMIFS(VIC_Postcode_Qtr!$D:$D,VIC_Postcode_Qtr!$A:$A,A376,VIC_Postcode_Qtr!$B:$B,Inputs!$B$25)</f>
        <v>2881</v>
      </c>
      <c r="M376" s="21" t="n">
        <f aca="false">IF(L376&gt;0,(F376-K376)/L376*1000,"")</f>
        <v>1.38840680319334</v>
      </c>
      <c r="N376" s="8" t="n">
        <f aca="false">IF(AND(H376&gt;=Inputs!$B$13,C376&gt;=500),1,0)</f>
        <v>0</v>
      </c>
      <c r="O376" s="8" t="s">
        <v>940</v>
      </c>
      <c r="P376" s="16" t="n">
        <f aca="false">F376-SUMIFS(VIC_Postcode_Qtr!$E:$E,VIC_Postcode_Qtr!$A:$A,A376,VIC_Postcode_Qtr!$B:$B,EDATE(Inputs!$B$24,-3))</f>
        <v>1</v>
      </c>
      <c r="Q376" s="21" t="n">
        <f aca="false">IF(E376&gt;0,P376/E376*1000,"")</f>
        <v>0.340947834981248</v>
      </c>
      <c r="R376" s="16" t="n">
        <f aca="false">SUMIFS(VIC_Postcode_Qtr!$E:$E,VIC_Postcode_Qtr!$A:$A,A376,VIC_Postcode_Qtr!$B:$B,EDATE(Inputs!$B$24,-12))-SUMIFS(VIC_Postcode_Qtr!$E:$E,VIC_Postcode_Qtr!$A:$A,A376,VIC_Postcode_Qtr!$B:$B,EDATE(Inputs!$B$24,-15))</f>
        <v>0</v>
      </c>
      <c r="S376" s="21" t="n">
        <f aca="false">IF(L376&gt;0,R376/L376*1000,"")</f>
        <v>0</v>
      </c>
    </row>
    <row r="377" customFormat="false" ht="15" hidden="false" customHeight="false" outlineLevel="0" collapsed="false">
      <c r="A377" s="0" t="n">
        <v>3464</v>
      </c>
      <c r="B377" s="31" t="n">
        <v>47700</v>
      </c>
      <c r="C377" s="16" t="n">
        <v>645</v>
      </c>
      <c r="D377" s="0" t="n">
        <v>1</v>
      </c>
      <c r="E377" s="16" t="n">
        <f aca="false">SUMIFS(VIC_Postcode_Qtr!$D:$D,VIC_Postcode_Qtr!$A:$A,A377,VIC_Postcode_Qtr!$B:$B,Inputs!$B$24)</f>
        <v>1419</v>
      </c>
      <c r="F377" s="16" t="n">
        <f aca="false">SUMIFS(VIC_Postcode_Qtr!$E:$E,VIC_Postcode_Qtr!$A:$A,A377,VIC_Postcode_Qtr!$B:$B,Inputs!$B$24)</f>
        <v>6</v>
      </c>
      <c r="G377" s="21" t="n">
        <f aca="false">IF(E377&gt;0,F377/E377*1000,"")</f>
        <v>4.22832980972516</v>
      </c>
      <c r="H377" s="16" t="n">
        <f aca="false">SUMIFS(VIC_Postcode_Qtr!$G:$G,VIC_Postcode_Qtr!$A:$A,A377,VIC_Postcode_Qtr!$B:$B,Inputs!$B$24)</f>
        <v>44</v>
      </c>
      <c r="I377" s="16" t="n">
        <f aca="false">SUMIFS(VIC_Postcode_Qtr!$H:$H,VIC_Postcode_Qtr!$A:$A,A377,VIC_Postcode_Qtr!$B:$B,Inputs!$B$24)</f>
        <v>1</v>
      </c>
      <c r="J377" s="22" t="n">
        <f aca="false">IF(H377&gt;0,I377/H377,"")</f>
        <v>0.0227272727272727</v>
      </c>
      <c r="K377" s="16" t="n">
        <f aca="false">SUMIFS(VIC_Postcode_Qtr!$E:$E,VIC_Postcode_Qtr!$A:$A,A377,VIC_Postcode_Qtr!$B:$B,Inputs!$B$25)</f>
        <v>5</v>
      </c>
      <c r="L377" s="16" t="n">
        <f aca="false">SUMIFS(VIC_Postcode_Qtr!$D:$D,VIC_Postcode_Qtr!$A:$A,A377,VIC_Postcode_Qtr!$B:$B,Inputs!$B$25)</f>
        <v>1422</v>
      </c>
      <c r="M377" s="21" t="n">
        <f aca="false">IF(L377&gt;0,(F377-K377)/L377*1000,"")</f>
        <v>0.70323488045007</v>
      </c>
      <c r="N377" s="8" t="n">
        <f aca="false">IF(AND(H377&gt;=Inputs!$B$13,C377&gt;=500),1,0)</f>
        <v>0</v>
      </c>
      <c r="O377" s="8" t="s">
        <v>941</v>
      </c>
      <c r="P377" s="16" t="n">
        <f aca="false">F377-SUMIFS(VIC_Postcode_Qtr!$E:$E,VIC_Postcode_Qtr!$A:$A,A377,VIC_Postcode_Qtr!$B:$B,EDATE(Inputs!$B$24,-3))</f>
        <v>1</v>
      </c>
      <c r="Q377" s="21" t="n">
        <f aca="false">IF(E377&gt;0,P377/E377*1000,"")</f>
        <v>0.704721634954193</v>
      </c>
      <c r="R377" s="16" t="n">
        <f aca="false">SUMIFS(VIC_Postcode_Qtr!$E:$E,VIC_Postcode_Qtr!$A:$A,A377,VIC_Postcode_Qtr!$B:$B,EDATE(Inputs!$B$24,-12))-SUMIFS(VIC_Postcode_Qtr!$E:$E,VIC_Postcode_Qtr!$A:$A,A377,VIC_Postcode_Qtr!$B:$B,EDATE(Inputs!$B$24,-15))</f>
        <v>1</v>
      </c>
      <c r="S377" s="21" t="n">
        <f aca="false">IF(L377&gt;0,R377/L377*1000,"")</f>
        <v>0.70323488045007</v>
      </c>
    </row>
    <row r="378" customFormat="false" ht="15" hidden="false" customHeight="false" outlineLevel="0" collapsed="false">
      <c r="A378" s="0" t="n">
        <v>3726</v>
      </c>
      <c r="B378" s="31" t="n">
        <v>47756</v>
      </c>
      <c r="C378" s="16" t="n">
        <v>233</v>
      </c>
      <c r="D378" s="0" t="n">
        <v>1</v>
      </c>
      <c r="E378" s="16" t="n">
        <f aca="false">SUMIFS(VIC_Postcode_Qtr!$D:$D,VIC_Postcode_Qtr!$A:$A,A378,VIC_Postcode_Qtr!$B:$B,Inputs!$B$24)</f>
        <v>712</v>
      </c>
      <c r="F378" s="16" t="n">
        <f aca="false">SUMIFS(VIC_Postcode_Qtr!$E:$E,VIC_Postcode_Qtr!$A:$A,A378,VIC_Postcode_Qtr!$B:$B,Inputs!$B$24)</f>
        <v>4</v>
      </c>
      <c r="G378" s="21" t="n">
        <f aca="false">IF(E378&gt;0,F378/E378*1000,"")</f>
        <v>5.61797752808989</v>
      </c>
      <c r="H378" s="16" t="n">
        <f aca="false">SUMIFS(VIC_Postcode_Qtr!$G:$G,VIC_Postcode_Qtr!$A:$A,A378,VIC_Postcode_Qtr!$B:$B,Inputs!$B$24)</f>
        <v>23</v>
      </c>
      <c r="I378" s="16" t="n">
        <f aca="false">SUMIFS(VIC_Postcode_Qtr!$H:$H,VIC_Postcode_Qtr!$A:$A,A378,VIC_Postcode_Qtr!$B:$B,Inputs!$B$24)</f>
        <v>0</v>
      </c>
      <c r="J378" s="22" t="n">
        <f aca="false">IF(H378&gt;0,I378/H378,"")</f>
        <v>0</v>
      </c>
      <c r="K378" s="16" t="n">
        <f aca="false">SUMIFS(VIC_Postcode_Qtr!$E:$E,VIC_Postcode_Qtr!$A:$A,A378,VIC_Postcode_Qtr!$B:$B,Inputs!$B$25)</f>
        <v>3</v>
      </c>
      <c r="L378" s="16" t="n">
        <f aca="false">SUMIFS(VIC_Postcode_Qtr!$D:$D,VIC_Postcode_Qtr!$A:$A,A378,VIC_Postcode_Qtr!$B:$B,Inputs!$B$25)</f>
        <v>686</v>
      </c>
      <c r="M378" s="21" t="n">
        <f aca="false">IF(L378&gt;0,(F378-K378)/L378*1000,"")</f>
        <v>1.45772594752187</v>
      </c>
      <c r="N378" s="8" t="n">
        <f aca="false">IF(AND(H378&gt;=Inputs!$B$13,C378&gt;=500),1,0)</f>
        <v>0</v>
      </c>
      <c r="O378" s="8" t="s">
        <v>942</v>
      </c>
      <c r="P378" s="16" t="n">
        <f aca="false">F378-SUMIFS(VIC_Postcode_Qtr!$E:$E,VIC_Postcode_Qtr!$A:$A,A378,VIC_Postcode_Qtr!$B:$B,EDATE(Inputs!$B$24,-3))</f>
        <v>0</v>
      </c>
      <c r="Q378" s="21" t="n">
        <f aca="false">IF(E378&gt;0,P378/E378*1000,"")</f>
        <v>0</v>
      </c>
      <c r="R378" s="16" t="n">
        <f aca="false">SUMIFS(VIC_Postcode_Qtr!$E:$E,VIC_Postcode_Qtr!$A:$A,A378,VIC_Postcode_Qtr!$B:$B,EDATE(Inputs!$B$24,-12))-SUMIFS(VIC_Postcode_Qtr!$E:$E,VIC_Postcode_Qtr!$A:$A,A378,VIC_Postcode_Qtr!$B:$B,EDATE(Inputs!$B$24,-15))</f>
        <v>0</v>
      </c>
      <c r="S378" s="21" t="n">
        <f aca="false">IF(L378&gt;0,R378/L378*1000,"")</f>
        <v>0</v>
      </c>
    </row>
    <row r="379" customFormat="false" ht="15" hidden="false" customHeight="false" outlineLevel="0" collapsed="false">
      <c r="A379" s="0" t="n">
        <v>3675</v>
      </c>
      <c r="B379" s="31" t="n">
        <v>47773</v>
      </c>
      <c r="C379" s="16" t="n">
        <v>1256</v>
      </c>
      <c r="D379" s="0" t="n">
        <v>1</v>
      </c>
      <c r="E379" s="16" t="n">
        <f aca="false">SUMIFS(VIC_Postcode_Qtr!$D:$D,VIC_Postcode_Qtr!$A:$A,A379,VIC_Postcode_Qtr!$B:$B,Inputs!$B$24)</f>
        <v>2527</v>
      </c>
      <c r="F379" s="16" t="n">
        <f aca="false">SUMIFS(VIC_Postcode_Qtr!$E:$E,VIC_Postcode_Qtr!$A:$A,A379,VIC_Postcode_Qtr!$B:$B,Inputs!$B$24)</f>
        <v>13</v>
      </c>
      <c r="G379" s="21" t="n">
        <f aca="false">IF(E379&gt;0,F379/E379*1000,"")</f>
        <v>5.14444004748714</v>
      </c>
      <c r="H379" s="16" t="n">
        <f aca="false">SUMIFS(VIC_Postcode_Qtr!$G:$G,VIC_Postcode_Qtr!$A:$A,A379,VIC_Postcode_Qtr!$B:$B,Inputs!$B$24)</f>
        <v>79</v>
      </c>
      <c r="I379" s="16" t="n">
        <f aca="false">SUMIFS(VIC_Postcode_Qtr!$H:$H,VIC_Postcode_Qtr!$A:$A,A379,VIC_Postcode_Qtr!$B:$B,Inputs!$B$24)</f>
        <v>9</v>
      </c>
      <c r="J379" s="22" t="n">
        <f aca="false">IF(H379&gt;0,I379/H379,"")</f>
        <v>0.113924050632911</v>
      </c>
      <c r="K379" s="16" t="n">
        <f aca="false">SUMIFS(VIC_Postcode_Qtr!$E:$E,VIC_Postcode_Qtr!$A:$A,A379,VIC_Postcode_Qtr!$B:$B,Inputs!$B$25)</f>
        <v>7</v>
      </c>
      <c r="L379" s="16" t="n">
        <f aca="false">SUMIFS(VIC_Postcode_Qtr!$D:$D,VIC_Postcode_Qtr!$A:$A,A379,VIC_Postcode_Qtr!$B:$B,Inputs!$B$25)</f>
        <v>2473</v>
      </c>
      <c r="M379" s="21" t="n">
        <f aca="false">IF(L379&gt;0,(F379-K379)/L379*1000,"")</f>
        <v>2.42620299231702</v>
      </c>
      <c r="N379" s="8" t="n">
        <f aca="false">IF(AND(H379&gt;=Inputs!$B$13,C379&gt;=500),1,0)</f>
        <v>0</v>
      </c>
      <c r="O379" s="8" t="s">
        <v>943</v>
      </c>
      <c r="P379" s="16" t="n">
        <f aca="false">F379-SUMIFS(VIC_Postcode_Qtr!$E:$E,VIC_Postcode_Qtr!$A:$A,A379,VIC_Postcode_Qtr!$B:$B,EDATE(Inputs!$B$24,-3))</f>
        <v>1</v>
      </c>
      <c r="Q379" s="21" t="n">
        <f aca="false">IF(E379&gt;0,P379/E379*1000,"")</f>
        <v>0.395726157499011</v>
      </c>
      <c r="R379" s="16" t="n">
        <f aca="false">SUMIFS(VIC_Postcode_Qtr!$E:$E,VIC_Postcode_Qtr!$A:$A,A379,VIC_Postcode_Qtr!$B:$B,EDATE(Inputs!$B$24,-12))-SUMIFS(VIC_Postcode_Qtr!$E:$E,VIC_Postcode_Qtr!$A:$A,A379,VIC_Postcode_Qtr!$B:$B,EDATE(Inputs!$B$24,-15))</f>
        <v>2</v>
      </c>
      <c r="S379" s="21" t="n">
        <f aca="false">IF(L379&gt;0,R379/L379*1000,"")</f>
        <v>0.808734330772341</v>
      </c>
    </row>
    <row r="380" customFormat="false" ht="15" hidden="false" customHeight="false" outlineLevel="0" collapsed="false">
      <c r="A380" s="0" t="n">
        <v>3467</v>
      </c>
      <c r="B380" s="31" t="n">
        <v>47795</v>
      </c>
      <c r="C380" s="16" t="n">
        <v>669</v>
      </c>
      <c r="D380" s="0" t="n">
        <v>1</v>
      </c>
      <c r="E380" s="16" t="n">
        <f aca="false">SUMIFS(VIC_Postcode_Qtr!$D:$D,VIC_Postcode_Qtr!$A:$A,A380,VIC_Postcode_Qtr!$B:$B,Inputs!$B$24)</f>
        <v>1829</v>
      </c>
      <c r="F380" s="16" t="n">
        <f aca="false">SUMIFS(VIC_Postcode_Qtr!$E:$E,VIC_Postcode_Qtr!$A:$A,A380,VIC_Postcode_Qtr!$B:$B,Inputs!$B$24)</f>
        <v>5</v>
      </c>
      <c r="G380" s="21" t="n">
        <f aca="false">IF(E380&gt;0,F380/E380*1000,"")</f>
        <v>2.73373428102788</v>
      </c>
      <c r="H380" s="16" t="n">
        <f aca="false">SUMIFS(VIC_Postcode_Qtr!$G:$G,VIC_Postcode_Qtr!$A:$A,A380,VIC_Postcode_Qtr!$B:$B,Inputs!$B$24)</f>
        <v>47</v>
      </c>
      <c r="I380" s="16" t="n">
        <f aca="false">SUMIFS(VIC_Postcode_Qtr!$H:$H,VIC_Postcode_Qtr!$A:$A,A380,VIC_Postcode_Qtr!$B:$B,Inputs!$B$24)</f>
        <v>3</v>
      </c>
      <c r="J380" s="22" t="n">
        <f aca="false">IF(H380&gt;0,I380/H380,"")</f>
        <v>0.0638297872340426</v>
      </c>
      <c r="K380" s="16" t="n">
        <f aca="false">SUMIFS(VIC_Postcode_Qtr!$E:$E,VIC_Postcode_Qtr!$A:$A,A380,VIC_Postcode_Qtr!$B:$B,Inputs!$B$25)</f>
        <v>1</v>
      </c>
      <c r="L380" s="16" t="n">
        <f aca="false">SUMIFS(VIC_Postcode_Qtr!$D:$D,VIC_Postcode_Qtr!$A:$A,A380,VIC_Postcode_Qtr!$B:$B,Inputs!$B$25)</f>
        <v>1818</v>
      </c>
      <c r="M380" s="21" t="n">
        <f aca="false">IF(L380&gt;0,(F380-K380)/L380*1000,"")</f>
        <v>2.2002200220022</v>
      </c>
      <c r="N380" s="8" t="n">
        <f aca="false">IF(AND(H380&gt;=Inputs!$B$13,C380&gt;=500),1,0)</f>
        <v>0</v>
      </c>
      <c r="O380" s="8" t="s">
        <v>944</v>
      </c>
      <c r="P380" s="16" t="n">
        <f aca="false">F380-SUMIFS(VIC_Postcode_Qtr!$E:$E,VIC_Postcode_Qtr!$A:$A,A380,VIC_Postcode_Qtr!$B:$B,EDATE(Inputs!$B$24,-3))</f>
        <v>1</v>
      </c>
      <c r="Q380" s="21" t="n">
        <f aca="false">IF(E380&gt;0,P380/E380*1000,"")</f>
        <v>0.546746856205577</v>
      </c>
      <c r="R380" s="16" t="n">
        <f aca="false">SUMIFS(VIC_Postcode_Qtr!$E:$E,VIC_Postcode_Qtr!$A:$A,A380,VIC_Postcode_Qtr!$B:$B,EDATE(Inputs!$B$24,-12))-SUMIFS(VIC_Postcode_Qtr!$E:$E,VIC_Postcode_Qtr!$A:$A,A380,VIC_Postcode_Qtr!$B:$B,EDATE(Inputs!$B$24,-15))</f>
        <v>0</v>
      </c>
      <c r="S380" s="21" t="n">
        <f aca="false">IF(L380&gt;0,R380/L380*1000,"")</f>
        <v>0</v>
      </c>
    </row>
    <row r="381" customFormat="false" ht="15" hidden="false" customHeight="false" outlineLevel="0" collapsed="false">
      <c r="A381" s="0" t="n">
        <v>3272</v>
      </c>
      <c r="B381" s="31" t="n">
        <v>47826</v>
      </c>
      <c r="C381" s="16" t="n">
        <v>915</v>
      </c>
      <c r="D381" s="0" t="n">
        <v>1</v>
      </c>
      <c r="E381" s="16" t="n">
        <f aca="false">SUMIFS(VIC_Postcode_Qtr!$D:$D,VIC_Postcode_Qtr!$A:$A,A381,VIC_Postcode_Qtr!$B:$B,Inputs!$B$24)</f>
        <v>2188</v>
      </c>
      <c r="F381" s="16" t="n">
        <f aca="false">SUMIFS(VIC_Postcode_Qtr!$E:$E,VIC_Postcode_Qtr!$A:$A,A381,VIC_Postcode_Qtr!$B:$B,Inputs!$B$24)</f>
        <v>5</v>
      </c>
      <c r="G381" s="21" t="n">
        <f aca="false">IF(E381&gt;0,F381/E381*1000,"")</f>
        <v>2.28519195612431</v>
      </c>
      <c r="H381" s="16" t="n">
        <f aca="false">SUMIFS(VIC_Postcode_Qtr!$G:$G,VIC_Postcode_Qtr!$A:$A,A381,VIC_Postcode_Qtr!$B:$B,Inputs!$B$24)</f>
        <v>56</v>
      </c>
      <c r="I381" s="16" t="n">
        <f aca="false">SUMIFS(VIC_Postcode_Qtr!$H:$H,VIC_Postcode_Qtr!$A:$A,A381,VIC_Postcode_Qtr!$B:$B,Inputs!$B$24)</f>
        <v>2</v>
      </c>
      <c r="J381" s="22" t="n">
        <f aca="false">IF(H381&gt;0,I381/H381,"")</f>
        <v>0.0357142857142857</v>
      </c>
      <c r="K381" s="16" t="n">
        <f aca="false">SUMIFS(VIC_Postcode_Qtr!$E:$E,VIC_Postcode_Qtr!$A:$A,A381,VIC_Postcode_Qtr!$B:$B,Inputs!$B$25)</f>
        <v>2</v>
      </c>
      <c r="L381" s="16" t="n">
        <f aca="false">SUMIFS(VIC_Postcode_Qtr!$D:$D,VIC_Postcode_Qtr!$A:$A,A381,VIC_Postcode_Qtr!$B:$B,Inputs!$B$25)</f>
        <v>2136</v>
      </c>
      <c r="M381" s="21" t="n">
        <f aca="false">IF(L381&gt;0,(F381-K381)/L381*1000,"")</f>
        <v>1.40449438202247</v>
      </c>
      <c r="N381" s="8" t="n">
        <f aca="false">IF(AND(H381&gt;=Inputs!$B$13,C381&gt;=500),1,0)</f>
        <v>0</v>
      </c>
      <c r="O381" s="8" t="s">
        <v>945</v>
      </c>
      <c r="P381" s="16" t="n">
        <f aca="false">F381-SUMIFS(VIC_Postcode_Qtr!$E:$E,VIC_Postcode_Qtr!$A:$A,A381,VIC_Postcode_Qtr!$B:$B,EDATE(Inputs!$B$24,-3))</f>
        <v>1</v>
      </c>
      <c r="Q381" s="21" t="n">
        <f aca="false">IF(E381&gt;0,P381/E381*1000,"")</f>
        <v>0.457038391224863</v>
      </c>
      <c r="R381" s="16" t="n">
        <f aca="false">SUMIFS(VIC_Postcode_Qtr!$E:$E,VIC_Postcode_Qtr!$A:$A,A381,VIC_Postcode_Qtr!$B:$B,EDATE(Inputs!$B$24,-12))-SUMIFS(VIC_Postcode_Qtr!$E:$E,VIC_Postcode_Qtr!$A:$A,A381,VIC_Postcode_Qtr!$B:$B,EDATE(Inputs!$B$24,-15))</f>
        <v>0</v>
      </c>
      <c r="S381" s="21" t="n">
        <f aca="false">IF(L381&gt;0,R381/L381*1000,"")</f>
        <v>0</v>
      </c>
    </row>
    <row r="382" customFormat="false" ht="15" hidden="false" customHeight="false" outlineLevel="0" collapsed="false">
      <c r="A382" s="0" t="n">
        <v>3940</v>
      </c>
      <c r="B382" s="31" t="n">
        <v>47940</v>
      </c>
      <c r="C382" s="16" t="n">
        <v>2501</v>
      </c>
      <c r="D382" s="0" t="n">
        <v>1</v>
      </c>
      <c r="E382" s="16" t="n">
        <f aca="false">SUMIFS(VIC_Postcode_Qtr!$D:$D,VIC_Postcode_Qtr!$A:$A,A382,VIC_Postcode_Qtr!$B:$B,Inputs!$B$24)</f>
        <v>4120</v>
      </c>
      <c r="F382" s="16" t="n">
        <f aca="false">SUMIFS(VIC_Postcode_Qtr!$E:$E,VIC_Postcode_Qtr!$A:$A,A382,VIC_Postcode_Qtr!$B:$B,Inputs!$B$24)</f>
        <v>36</v>
      </c>
      <c r="G382" s="21" t="n">
        <f aca="false">IF(E382&gt;0,F382/E382*1000,"")</f>
        <v>8.7378640776699</v>
      </c>
      <c r="H382" s="16" t="n">
        <f aca="false">SUMIFS(VIC_Postcode_Qtr!$G:$G,VIC_Postcode_Qtr!$A:$A,A382,VIC_Postcode_Qtr!$B:$B,Inputs!$B$24)</f>
        <v>202</v>
      </c>
      <c r="I382" s="16" t="n">
        <f aca="false">SUMIFS(VIC_Postcode_Qtr!$H:$H,VIC_Postcode_Qtr!$A:$A,A382,VIC_Postcode_Qtr!$B:$B,Inputs!$B$24)</f>
        <v>19</v>
      </c>
      <c r="J382" s="22" t="n">
        <f aca="false">IF(H382&gt;0,I382/H382,"")</f>
        <v>0.0940594059405941</v>
      </c>
      <c r="K382" s="16" t="n">
        <f aca="false">SUMIFS(VIC_Postcode_Qtr!$E:$E,VIC_Postcode_Qtr!$A:$A,A382,VIC_Postcode_Qtr!$B:$B,Inputs!$B$25)</f>
        <v>22</v>
      </c>
      <c r="L382" s="16" t="n">
        <f aca="false">SUMIFS(VIC_Postcode_Qtr!$D:$D,VIC_Postcode_Qtr!$A:$A,A382,VIC_Postcode_Qtr!$B:$B,Inputs!$B$25)</f>
        <v>4028</v>
      </c>
      <c r="M382" s="21" t="n">
        <f aca="false">IF(L382&gt;0,(F382-K382)/L382*1000,"")</f>
        <v>3.47567030784508</v>
      </c>
      <c r="N382" s="8" t="n">
        <f aca="false">IF(AND(H382&gt;=Inputs!$B$13,C382&gt;=500),1,0)</f>
        <v>0</v>
      </c>
      <c r="O382" s="8" t="s">
        <v>946</v>
      </c>
      <c r="P382" s="16" t="n">
        <f aca="false">F382-SUMIFS(VIC_Postcode_Qtr!$E:$E,VIC_Postcode_Qtr!$A:$A,A382,VIC_Postcode_Qtr!$B:$B,EDATE(Inputs!$B$24,-3))</f>
        <v>4</v>
      </c>
      <c r="Q382" s="21" t="n">
        <f aca="false">IF(E382&gt;0,P382/E382*1000,"")</f>
        <v>0.970873786407767</v>
      </c>
      <c r="R382" s="16" t="n">
        <f aca="false">SUMIFS(VIC_Postcode_Qtr!$E:$E,VIC_Postcode_Qtr!$A:$A,A382,VIC_Postcode_Qtr!$B:$B,EDATE(Inputs!$B$24,-12))-SUMIFS(VIC_Postcode_Qtr!$E:$E,VIC_Postcode_Qtr!$A:$A,A382,VIC_Postcode_Qtr!$B:$B,EDATE(Inputs!$B$24,-15))</f>
        <v>4</v>
      </c>
      <c r="S382" s="21" t="n">
        <f aca="false">IF(L382&gt;0,R382/L382*1000,"")</f>
        <v>0.99304865938431</v>
      </c>
    </row>
    <row r="383" customFormat="false" ht="15" hidden="false" customHeight="false" outlineLevel="0" collapsed="false">
      <c r="A383" s="0" t="n">
        <v>3744</v>
      </c>
      <c r="B383" s="31" t="n">
        <v>47958</v>
      </c>
      <c r="C383" s="16" t="n">
        <v>296</v>
      </c>
      <c r="D383" s="0" t="n">
        <v>1</v>
      </c>
      <c r="E383" s="16" t="n">
        <f aca="false">SUMIFS(VIC_Postcode_Qtr!$D:$D,VIC_Postcode_Qtr!$A:$A,A383,VIC_Postcode_Qtr!$B:$B,Inputs!$B$24)</f>
        <v>558</v>
      </c>
      <c r="F383" s="16" t="n">
        <f aca="false">SUMIFS(VIC_Postcode_Qtr!$E:$E,VIC_Postcode_Qtr!$A:$A,A383,VIC_Postcode_Qtr!$B:$B,Inputs!$B$24)</f>
        <v>15</v>
      </c>
      <c r="G383" s="21" t="n">
        <f aca="false">IF(E383&gt;0,F383/E383*1000,"")</f>
        <v>26.8817204301075</v>
      </c>
      <c r="H383" s="16" t="n">
        <f aca="false">SUMIFS(VIC_Postcode_Qtr!$G:$G,VIC_Postcode_Qtr!$A:$A,A383,VIC_Postcode_Qtr!$B:$B,Inputs!$B$24)</f>
        <v>21</v>
      </c>
      <c r="I383" s="16" t="n">
        <f aca="false">SUMIFS(VIC_Postcode_Qtr!$H:$H,VIC_Postcode_Qtr!$A:$A,A383,VIC_Postcode_Qtr!$B:$B,Inputs!$B$24)</f>
        <v>4</v>
      </c>
      <c r="J383" s="22" t="n">
        <f aca="false">IF(H383&gt;0,I383/H383,"")</f>
        <v>0.19047619047619</v>
      </c>
      <c r="K383" s="16" t="n">
        <f aca="false">SUMIFS(VIC_Postcode_Qtr!$E:$E,VIC_Postcode_Qtr!$A:$A,A383,VIC_Postcode_Qtr!$B:$B,Inputs!$B$25)</f>
        <v>11</v>
      </c>
      <c r="L383" s="16" t="n">
        <f aca="false">SUMIFS(VIC_Postcode_Qtr!$D:$D,VIC_Postcode_Qtr!$A:$A,A383,VIC_Postcode_Qtr!$B:$B,Inputs!$B$25)</f>
        <v>551</v>
      </c>
      <c r="M383" s="21" t="n">
        <f aca="false">IF(L383&gt;0,(F383-K383)/L383*1000,"")</f>
        <v>7.25952813067151</v>
      </c>
      <c r="N383" s="8" t="n">
        <f aca="false">IF(AND(H383&gt;=Inputs!$B$13,C383&gt;=500),1,0)</f>
        <v>0</v>
      </c>
      <c r="O383" s="8" t="s">
        <v>947</v>
      </c>
      <c r="P383" s="16" t="n">
        <f aca="false">F383-SUMIFS(VIC_Postcode_Qtr!$E:$E,VIC_Postcode_Qtr!$A:$A,A383,VIC_Postcode_Qtr!$B:$B,EDATE(Inputs!$B$24,-3))</f>
        <v>2</v>
      </c>
      <c r="Q383" s="21" t="n">
        <f aca="false">IF(E383&gt;0,P383/E383*1000,"")</f>
        <v>3.584229390681</v>
      </c>
      <c r="R383" s="16" t="n">
        <f aca="false">SUMIFS(VIC_Postcode_Qtr!$E:$E,VIC_Postcode_Qtr!$A:$A,A383,VIC_Postcode_Qtr!$B:$B,EDATE(Inputs!$B$24,-12))-SUMIFS(VIC_Postcode_Qtr!$E:$E,VIC_Postcode_Qtr!$A:$A,A383,VIC_Postcode_Qtr!$B:$B,EDATE(Inputs!$B$24,-15))</f>
        <v>1</v>
      </c>
      <c r="S383" s="21" t="n">
        <f aca="false">IF(L383&gt;0,R383/L383*1000,"")</f>
        <v>1.81488203266788</v>
      </c>
    </row>
    <row r="384" customFormat="false" ht="15" hidden="false" customHeight="false" outlineLevel="0" collapsed="false">
      <c r="A384" s="0" t="n">
        <v>3720</v>
      </c>
      <c r="B384" s="31" t="n">
        <v>47960</v>
      </c>
      <c r="C384" s="16" t="n">
        <v>449</v>
      </c>
      <c r="D384" s="0" t="n">
        <v>1</v>
      </c>
      <c r="E384" s="16" t="n">
        <f aca="false">SUMIFS(VIC_Postcode_Qtr!$D:$D,VIC_Postcode_Qtr!$A:$A,A384,VIC_Postcode_Qtr!$B:$B,Inputs!$B$24)</f>
        <v>1358</v>
      </c>
      <c r="F384" s="16" t="n">
        <f aca="false">SUMIFS(VIC_Postcode_Qtr!$E:$E,VIC_Postcode_Qtr!$A:$A,A384,VIC_Postcode_Qtr!$B:$B,Inputs!$B$24)</f>
        <v>11</v>
      </c>
      <c r="G384" s="21" t="n">
        <f aca="false">IF(E384&gt;0,F384/E384*1000,"")</f>
        <v>8.10014727540501</v>
      </c>
      <c r="H384" s="16" t="n">
        <f aca="false">SUMIFS(VIC_Postcode_Qtr!$G:$G,VIC_Postcode_Qtr!$A:$A,A384,VIC_Postcode_Qtr!$B:$B,Inputs!$B$24)</f>
        <v>67</v>
      </c>
      <c r="I384" s="16" t="n">
        <f aca="false">SUMIFS(VIC_Postcode_Qtr!$H:$H,VIC_Postcode_Qtr!$A:$A,A384,VIC_Postcode_Qtr!$B:$B,Inputs!$B$24)</f>
        <v>6</v>
      </c>
      <c r="J384" s="22" t="n">
        <f aca="false">IF(H384&gt;0,I384/H384,"")</f>
        <v>0.0895522388059701</v>
      </c>
      <c r="K384" s="16" t="n">
        <f aca="false">SUMIFS(VIC_Postcode_Qtr!$E:$E,VIC_Postcode_Qtr!$A:$A,A384,VIC_Postcode_Qtr!$B:$B,Inputs!$B$25)</f>
        <v>5</v>
      </c>
      <c r="L384" s="16" t="n">
        <f aca="false">SUMIFS(VIC_Postcode_Qtr!$D:$D,VIC_Postcode_Qtr!$A:$A,A384,VIC_Postcode_Qtr!$B:$B,Inputs!$B$25)</f>
        <v>1294</v>
      </c>
      <c r="M384" s="21" t="n">
        <f aca="false">IF(L384&gt;0,(F384-K384)/L384*1000,"")</f>
        <v>4.63678516228748</v>
      </c>
      <c r="N384" s="8" t="n">
        <f aca="false">IF(AND(H384&gt;=Inputs!$B$13,C384&gt;=500),1,0)</f>
        <v>0</v>
      </c>
      <c r="O384" s="8" t="s">
        <v>948</v>
      </c>
      <c r="P384" s="16" t="n">
        <f aca="false">F384-SUMIFS(VIC_Postcode_Qtr!$E:$E,VIC_Postcode_Qtr!$A:$A,A384,VIC_Postcode_Qtr!$B:$B,EDATE(Inputs!$B$24,-3))</f>
        <v>1</v>
      </c>
      <c r="Q384" s="21" t="n">
        <f aca="false">IF(E384&gt;0,P384/E384*1000,"")</f>
        <v>0.736377025036819</v>
      </c>
      <c r="R384" s="16" t="n">
        <f aca="false">SUMIFS(VIC_Postcode_Qtr!$E:$E,VIC_Postcode_Qtr!$A:$A,A384,VIC_Postcode_Qtr!$B:$B,EDATE(Inputs!$B$24,-12))-SUMIFS(VIC_Postcode_Qtr!$E:$E,VIC_Postcode_Qtr!$A:$A,A384,VIC_Postcode_Qtr!$B:$B,EDATE(Inputs!$B$24,-15))</f>
        <v>3</v>
      </c>
      <c r="S384" s="21" t="n">
        <f aca="false">IF(L384&gt;0,R384/L384*1000,"")</f>
        <v>2.31839258114374</v>
      </c>
    </row>
    <row r="385" customFormat="false" ht="15" hidden="false" customHeight="false" outlineLevel="0" collapsed="false">
      <c r="A385" s="0" t="n">
        <v>3695</v>
      </c>
      <c r="B385" s="31" t="n">
        <v>47992</v>
      </c>
      <c r="C385" s="16" t="n">
        <v>335</v>
      </c>
      <c r="D385" s="0" t="n">
        <v>1</v>
      </c>
      <c r="E385" s="16" t="n">
        <f aca="false">SUMIFS(VIC_Postcode_Qtr!$D:$D,VIC_Postcode_Qtr!$A:$A,A385,VIC_Postcode_Qtr!$B:$B,Inputs!$B$24)</f>
        <v>767</v>
      </c>
      <c r="F385" s="16" t="n">
        <f aca="false">SUMIFS(VIC_Postcode_Qtr!$E:$E,VIC_Postcode_Qtr!$A:$A,A385,VIC_Postcode_Qtr!$B:$B,Inputs!$B$24)</f>
        <v>0</v>
      </c>
      <c r="G385" s="21" t="n">
        <f aca="false">IF(E385&gt;0,F385/E385*1000,"")</f>
        <v>0</v>
      </c>
      <c r="H385" s="16" t="n">
        <f aca="false">SUMIFS(VIC_Postcode_Qtr!$G:$G,VIC_Postcode_Qtr!$A:$A,A385,VIC_Postcode_Qtr!$B:$B,Inputs!$B$24)</f>
        <v>32</v>
      </c>
      <c r="I385" s="16" t="n">
        <f aca="false">SUMIFS(VIC_Postcode_Qtr!$H:$H,VIC_Postcode_Qtr!$A:$A,A385,VIC_Postcode_Qtr!$B:$B,Inputs!$B$24)</f>
        <v>0</v>
      </c>
      <c r="J385" s="22" t="n">
        <f aca="false">IF(H385&gt;0,I385/H385,"")</f>
        <v>0</v>
      </c>
      <c r="K385" s="16" t="n">
        <f aca="false">SUMIFS(VIC_Postcode_Qtr!$E:$E,VIC_Postcode_Qtr!$A:$A,A385,VIC_Postcode_Qtr!$B:$B,Inputs!$B$25)</f>
        <v>1</v>
      </c>
      <c r="L385" s="16" t="n">
        <f aca="false">SUMIFS(VIC_Postcode_Qtr!$D:$D,VIC_Postcode_Qtr!$A:$A,A385,VIC_Postcode_Qtr!$B:$B,Inputs!$B$25)</f>
        <v>762</v>
      </c>
      <c r="M385" s="21" t="n">
        <f aca="false">IF(L385&gt;0,(F385-K385)/L385*1000,"")</f>
        <v>-1.31233595800525</v>
      </c>
      <c r="N385" s="8" t="n">
        <f aca="false">IF(AND(H385&gt;=Inputs!$B$13,C385&gt;=500),1,0)</f>
        <v>0</v>
      </c>
      <c r="O385" s="8" t="s">
        <v>949</v>
      </c>
      <c r="P385" s="16" t="n">
        <f aca="false">F385-SUMIFS(VIC_Postcode_Qtr!$E:$E,VIC_Postcode_Qtr!$A:$A,A385,VIC_Postcode_Qtr!$B:$B,EDATE(Inputs!$B$24,-3))</f>
        <v>0</v>
      </c>
      <c r="Q385" s="21" t="n">
        <f aca="false">IF(E385&gt;0,P385/E385*1000,"")</f>
        <v>0</v>
      </c>
      <c r="R385" s="16" t="n">
        <f aca="false">SUMIFS(VIC_Postcode_Qtr!$E:$E,VIC_Postcode_Qtr!$A:$A,A385,VIC_Postcode_Qtr!$B:$B,EDATE(Inputs!$B$24,-12))-SUMIFS(VIC_Postcode_Qtr!$E:$E,VIC_Postcode_Qtr!$A:$A,A385,VIC_Postcode_Qtr!$B:$B,EDATE(Inputs!$B$24,-15))</f>
        <v>0</v>
      </c>
      <c r="S385" s="21" t="n">
        <f aca="false">IF(L385&gt;0,R385/L385*1000,"")</f>
        <v>0</v>
      </c>
    </row>
    <row r="386" customFormat="false" ht="15" hidden="false" customHeight="false" outlineLevel="0" collapsed="false">
      <c r="A386" s="0" t="n">
        <v>3622</v>
      </c>
      <c r="B386" s="31" t="n">
        <v>48012</v>
      </c>
      <c r="C386" s="16" t="n">
        <v>280</v>
      </c>
      <c r="D386" s="0" t="n">
        <v>1</v>
      </c>
      <c r="E386" s="16" t="n">
        <f aca="false">SUMIFS(VIC_Postcode_Qtr!$D:$D,VIC_Postcode_Qtr!$A:$A,A386,VIC_Postcode_Qtr!$B:$B,Inputs!$B$24)</f>
        <v>729</v>
      </c>
      <c r="F386" s="16" t="n">
        <f aca="false">SUMIFS(VIC_Postcode_Qtr!$E:$E,VIC_Postcode_Qtr!$A:$A,A386,VIC_Postcode_Qtr!$B:$B,Inputs!$B$24)</f>
        <v>1</v>
      </c>
      <c r="G386" s="21" t="n">
        <f aca="false">IF(E386&gt;0,F386/E386*1000,"")</f>
        <v>1.37174211248285</v>
      </c>
      <c r="H386" s="16" t="n">
        <f aca="false">SUMIFS(VIC_Postcode_Qtr!$G:$G,VIC_Postcode_Qtr!$A:$A,A386,VIC_Postcode_Qtr!$B:$B,Inputs!$B$24)</f>
        <v>30</v>
      </c>
      <c r="I386" s="16" t="n">
        <f aca="false">SUMIFS(VIC_Postcode_Qtr!$H:$H,VIC_Postcode_Qtr!$A:$A,A386,VIC_Postcode_Qtr!$B:$B,Inputs!$B$24)</f>
        <v>0</v>
      </c>
      <c r="J386" s="22" t="n">
        <f aca="false">IF(H386&gt;0,I386/H386,"")</f>
        <v>0</v>
      </c>
      <c r="K386" s="16" t="n">
        <f aca="false">SUMIFS(VIC_Postcode_Qtr!$E:$E,VIC_Postcode_Qtr!$A:$A,A386,VIC_Postcode_Qtr!$B:$B,Inputs!$B$25)</f>
        <v>1</v>
      </c>
      <c r="L386" s="16" t="n">
        <f aca="false">SUMIFS(VIC_Postcode_Qtr!$D:$D,VIC_Postcode_Qtr!$A:$A,A386,VIC_Postcode_Qtr!$B:$B,Inputs!$B$25)</f>
        <v>737</v>
      </c>
      <c r="M386" s="21" t="n">
        <f aca="false">IF(L386&gt;0,(F386-K386)/L386*1000,"")</f>
        <v>0</v>
      </c>
      <c r="N386" s="8" t="n">
        <f aca="false">IF(AND(H386&gt;=Inputs!$B$13,C386&gt;=500),1,0)</f>
        <v>0</v>
      </c>
      <c r="O386" s="8" t="s">
        <v>950</v>
      </c>
      <c r="P386" s="16" t="n">
        <f aca="false">F386-SUMIFS(VIC_Postcode_Qtr!$E:$E,VIC_Postcode_Qtr!$A:$A,A386,VIC_Postcode_Qtr!$B:$B,EDATE(Inputs!$B$24,-3))</f>
        <v>0</v>
      </c>
      <c r="Q386" s="21" t="n">
        <f aca="false">IF(E386&gt;0,P386/E386*1000,"")</f>
        <v>0</v>
      </c>
      <c r="R386" s="16" t="n">
        <f aca="false">SUMIFS(VIC_Postcode_Qtr!$E:$E,VIC_Postcode_Qtr!$A:$A,A386,VIC_Postcode_Qtr!$B:$B,EDATE(Inputs!$B$24,-12))-SUMIFS(VIC_Postcode_Qtr!$E:$E,VIC_Postcode_Qtr!$A:$A,A386,VIC_Postcode_Qtr!$B:$B,EDATE(Inputs!$B$24,-15))</f>
        <v>0</v>
      </c>
      <c r="S386" s="21" t="n">
        <f aca="false">IF(L386&gt;0,R386/L386*1000,"")</f>
        <v>0</v>
      </c>
    </row>
    <row r="387" customFormat="false" ht="15" hidden="false" customHeight="false" outlineLevel="0" collapsed="false">
      <c r="A387" s="0" t="n">
        <v>3287</v>
      </c>
      <c r="B387" s="31" t="n">
        <v>48040</v>
      </c>
      <c r="C387" s="16" t="n">
        <v>302</v>
      </c>
      <c r="D387" s="0" t="n">
        <v>1</v>
      </c>
      <c r="E387" s="16" t="n">
        <f aca="false">SUMIFS(VIC_Postcode_Qtr!$D:$D,VIC_Postcode_Qtr!$A:$A,A387,VIC_Postcode_Qtr!$B:$B,Inputs!$B$24)</f>
        <v>839</v>
      </c>
      <c r="F387" s="16" t="n">
        <f aca="false">SUMIFS(VIC_Postcode_Qtr!$E:$E,VIC_Postcode_Qtr!$A:$A,A387,VIC_Postcode_Qtr!$B:$B,Inputs!$B$24)</f>
        <v>1</v>
      </c>
      <c r="G387" s="21" t="n">
        <f aca="false">IF(E387&gt;0,F387/E387*1000,"")</f>
        <v>1.19189511323004</v>
      </c>
      <c r="H387" s="16" t="n">
        <f aca="false">SUMIFS(VIC_Postcode_Qtr!$G:$G,VIC_Postcode_Qtr!$A:$A,A387,VIC_Postcode_Qtr!$B:$B,Inputs!$B$24)</f>
        <v>26</v>
      </c>
      <c r="I387" s="16" t="n">
        <f aca="false">SUMIFS(VIC_Postcode_Qtr!$H:$H,VIC_Postcode_Qtr!$A:$A,A387,VIC_Postcode_Qtr!$B:$B,Inputs!$B$24)</f>
        <v>1</v>
      </c>
      <c r="J387" s="22" t="n">
        <f aca="false">IF(H387&gt;0,I387/H387,"")</f>
        <v>0.0384615384615385</v>
      </c>
      <c r="K387" s="16" t="n">
        <f aca="false">SUMIFS(VIC_Postcode_Qtr!$E:$E,VIC_Postcode_Qtr!$A:$A,A387,VIC_Postcode_Qtr!$B:$B,Inputs!$B$25)</f>
        <v>0</v>
      </c>
      <c r="L387" s="16" t="n">
        <f aca="false">SUMIFS(VIC_Postcode_Qtr!$D:$D,VIC_Postcode_Qtr!$A:$A,A387,VIC_Postcode_Qtr!$B:$B,Inputs!$B$25)</f>
        <v>844</v>
      </c>
      <c r="M387" s="21" t="n">
        <f aca="false">IF(L387&gt;0,(F387-K387)/L387*1000,"")</f>
        <v>1.18483412322275</v>
      </c>
      <c r="N387" s="8" t="n">
        <f aca="false">IF(AND(H387&gt;=Inputs!$B$13,C387&gt;=500),1,0)</f>
        <v>0</v>
      </c>
      <c r="O387" s="8" t="s">
        <v>951</v>
      </c>
      <c r="P387" s="16" t="n">
        <f aca="false">F387-SUMIFS(VIC_Postcode_Qtr!$E:$E,VIC_Postcode_Qtr!$A:$A,A387,VIC_Postcode_Qtr!$B:$B,EDATE(Inputs!$B$24,-3))</f>
        <v>1</v>
      </c>
      <c r="Q387" s="21" t="n">
        <f aca="false">IF(E387&gt;0,P387/E387*1000,"")</f>
        <v>1.19189511323004</v>
      </c>
      <c r="R387" s="16" t="n">
        <f aca="false">SUMIFS(VIC_Postcode_Qtr!$E:$E,VIC_Postcode_Qtr!$A:$A,A387,VIC_Postcode_Qtr!$B:$B,EDATE(Inputs!$B$24,-12))-SUMIFS(VIC_Postcode_Qtr!$E:$E,VIC_Postcode_Qtr!$A:$A,A387,VIC_Postcode_Qtr!$B:$B,EDATE(Inputs!$B$24,-15))</f>
        <v>0</v>
      </c>
      <c r="S387" s="21" t="n">
        <f aca="false">IF(L387&gt;0,R387/L387*1000,"")</f>
        <v>0</v>
      </c>
    </row>
    <row r="388" customFormat="false" ht="15" hidden="false" customHeight="false" outlineLevel="0" collapsed="false">
      <c r="A388" s="0" t="n">
        <v>3979</v>
      </c>
      <c r="B388" s="31" t="n">
        <v>48112</v>
      </c>
      <c r="C388" s="16" t="n">
        <v>236</v>
      </c>
      <c r="D388" s="0" t="n">
        <v>1</v>
      </c>
      <c r="E388" s="16" t="n">
        <f aca="false">SUMIFS(VIC_Postcode_Qtr!$D:$D,VIC_Postcode_Qtr!$A:$A,A388,VIC_Postcode_Qtr!$B:$B,Inputs!$B$24)</f>
        <v>594</v>
      </c>
      <c r="F388" s="16" t="n">
        <f aca="false">SUMIFS(VIC_Postcode_Qtr!$E:$E,VIC_Postcode_Qtr!$A:$A,A388,VIC_Postcode_Qtr!$B:$B,Inputs!$B$24)</f>
        <v>8</v>
      </c>
      <c r="G388" s="21" t="n">
        <f aca="false">IF(E388&gt;0,F388/E388*1000,"")</f>
        <v>13.4680134680135</v>
      </c>
      <c r="H388" s="16" t="n">
        <f aca="false">SUMIFS(VIC_Postcode_Qtr!$G:$G,VIC_Postcode_Qtr!$A:$A,A388,VIC_Postcode_Qtr!$B:$B,Inputs!$B$24)</f>
        <v>23</v>
      </c>
      <c r="I388" s="16" t="n">
        <f aca="false">SUMIFS(VIC_Postcode_Qtr!$H:$H,VIC_Postcode_Qtr!$A:$A,A388,VIC_Postcode_Qtr!$B:$B,Inputs!$B$24)</f>
        <v>2</v>
      </c>
      <c r="J388" s="22" t="n">
        <f aca="false">IF(H388&gt;0,I388/H388,"")</f>
        <v>0.0869565217391304</v>
      </c>
      <c r="K388" s="16" t="n">
        <f aca="false">SUMIFS(VIC_Postcode_Qtr!$E:$E,VIC_Postcode_Qtr!$A:$A,A388,VIC_Postcode_Qtr!$B:$B,Inputs!$B$25)</f>
        <v>2</v>
      </c>
      <c r="L388" s="16" t="n">
        <f aca="false">SUMIFS(VIC_Postcode_Qtr!$D:$D,VIC_Postcode_Qtr!$A:$A,A388,VIC_Postcode_Qtr!$B:$B,Inputs!$B$25)</f>
        <v>574</v>
      </c>
      <c r="M388" s="21" t="n">
        <f aca="false">IF(L388&gt;0,(F388-K388)/L388*1000,"")</f>
        <v>10.4529616724739</v>
      </c>
      <c r="N388" s="8" t="n">
        <f aca="false">IF(AND(H388&gt;=Inputs!$B$13,C388&gt;=500),1,0)</f>
        <v>0</v>
      </c>
      <c r="O388" s="8" t="s">
        <v>952</v>
      </c>
      <c r="P388" s="16" t="n">
        <f aca="false">F388-SUMIFS(VIC_Postcode_Qtr!$E:$E,VIC_Postcode_Qtr!$A:$A,A388,VIC_Postcode_Qtr!$B:$B,EDATE(Inputs!$B$24,-3))</f>
        <v>1</v>
      </c>
      <c r="Q388" s="21" t="n">
        <f aca="false">IF(E388&gt;0,P388/E388*1000,"")</f>
        <v>1.68350168350168</v>
      </c>
      <c r="R388" s="16" t="n">
        <f aca="false">SUMIFS(VIC_Postcode_Qtr!$E:$E,VIC_Postcode_Qtr!$A:$A,A388,VIC_Postcode_Qtr!$B:$B,EDATE(Inputs!$B$24,-12))-SUMIFS(VIC_Postcode_Qtr!$E:$E,VIC_Postcode_Qtr!$A:$A,A388,VIC_Postcode_Qtr!$B:$B,EDATE(Inputs!$B$24,-15))</f>
        <v>0</v>
      </c>
      <c r="S388" s="21" t="n">
        <f aca="false">IF(L388&gt;0,R388/L388*1000,"")</f>
        <v>0</v>
      </c>
    </row>
    <row r="389" customFormat="false" ht="15" hidden="false" customHeight="false" outlineLevel="0" collapsed="false">
      <c r="A389" s="0" t="n">
        <v>3285</v>
      </c>
      <c r="B389" s="31" t="n">
        <v>48199</v>
      </c>
      <c r="C389" s="16" t="n">
        <v>781</v>
      </c>
      <c r="D389" s="0" t="n">
        <v>1</v>
      </c>
      <c r="E389" s="16" t="n">
        <f aca="false">SUMIFS(VIC_Postcode_Qtr!$D:$D,VIC_Postcode_Qtr!$A:$A,A389,VIC_Postcode_Qtr!$B:$B,Inputs!$B$24)</f>
        <v>1793</v>
      </c>
      <c r="F389" s="16" t="n">
        <f aca="false">SUMIFS(VIC_Postcode_Qtr!$E:$E,VIC_Postcode_Qtr!$A:$A,A389,VIC_Postcode_Qtr!$B:$B,Inputs!$B$24)</f>
        <v>14</v>
      </c>
      <c r="G389" s="21" t="n">
        <f aca="false">IF(E389&gt;0,F389/E389*1000,"")</f>
        <v>7.80814277746793</v>
      </c>
      <c r="H389" s="16" t="n">
        <f aca="false">SUMIFS(VIC_Postcode_Qtr!$G:$G,VIC_Postcode_Qtr!$A:$A,A389,VIC_Postcode_Qtr!$B:$B,Inputs!$B$24)</f>
        <v>61</v>
      </c>
      <c r="I389" s="16" t="n">
        <f aca="false">SUMIFS(VIC_Postcode_Qtr!$H:$H,VIC_Postcode_Qtr!$A:$A,A389,VIC_Postcode_Qtr!$B:$B,Inputs!$B$24)</f>
        <v>7</v>
      </c>
      <c r="J389" s="22" t="n">
        <f aca="false">IF(H389&gt;0,I389/H389,"")</f>
        <v>0.114754098360656</v>
      </c>
      <c r="K389" s="16" t="n">
        <f aca="false">SUMIFS(VIC_Postcode_Qtr!$E:$E,VIC_Postcode_Qtr!$A:$A,A389,VIC_Postcode_Qtr!$B:$B,Inputs!$B$25)</f>
        <v>8</v>
      </c>
      <c r="L389" s="16" t="n">
        <f aca="false">SUMIFS(VIC_Postcode_Qtr!$D:$D,VIC_Postcode_Qtr!$A:$A,A389,VIC_Postcode_Qtr!$B:$B,Inputs!$B$25)</f>
        <v>1783</v>
      </c>
      <c r="M389" s="21" t="n">
        <f aca="false">IF(L389&gt;0,(F389-K389)/L389*1000,"")</f>
        <v>3.36511497476164</v>
      </c>
      <c r="N389" s="8" t="n">
        <f aca="false">IF(AND(H389&gt;=Inputs!$B$13,C389&gt;=500),1,0)</f>
        <v>0</v>
      </c>
      <c r="O389" s="8" t="s">
        <v>953</v>
      </c>
      <c r="P389" s="16" t="n">
        <f aca="false">F389-SUMIFS(VIC_Postcode_Qtr!$E:$E,VIC_Postcode_Qtr!$A:$A,A389,VIC_Postcode_Qtr!$B:$B,EDATE(Inputs!$B$24,-3))</f>
        <v>2</v>
      </c>
      <c r="Q389" s="21" t="n">
        <f aca="false">IF(E389&gt;0,P389/E389*1000,"")</f>
        <v>1.1154489682097</v>
      </c>
      <c r="R389" s="16" t="n">
        <f aca="false">SUMIFS(VIC_Postcode_Qtr!$E:$E,VIC_Postcode_Qtr!$A:$A,A389,VIC_Postcode_Qtr!$B:$B,EDATE(Inputs!$B$24,-12))-SUMIFS(VIC_Postcode_Qtr!$E:$E,VIC_Postcode_Qtr!$A:$A,A389,VIC_Postcode_Qtr!$B:$B,EDATE(Inputs!$B$24,-15))</f>
        <v>0</v>
      </c>
      <c r="S389" s="21" t="n">
        <f aca="false">IF(L389&gt;0,R389/L389*1000,"")</f>
        <v>0</v>
      </c>
    </row>
    <row r="390" customFormat="false" ht="15" hidden="false" customHeight="false" outlineLevel="0" collapsed="false">
      <c r="A390" s="0" t="n">
        <v>3713</v>
      </c>
      <c r="B390" s="31" t="n">
        <v>48200</v>
      </c>
      <c r="C390" s="16" t="n">
        <v>515</v>
      </c>
      <c r="D390" s="0" t="n">
        <v>1</v>
      </c>
      <c r="E390" s="16" t="n">
        <f aca="false">SUMIFS(VIC_Postcode_Qtr!$D:$D,VIC_Postcode_Qtr!$A:$A,A390,VIC_Postcode_Qtr!$B:$B,Inputs!$B$24)</f>
        <v>1424</v>
      </c>
      <c r="F390" s="16" t="n">
        <f aca="false">SUMIFS(VIC_Postcode_Qtr!$E:$E,VIC_Postcode_Qtr!$A:$A,A390,VIC_Postcode_Qtr!$B:$B,Inputs!$B$24)</f>
        <v>13</v>
      </c>
      <c r="G390" s="21" t="n">
        <f aca="false">IF(E390&gt;0,F390/E390*1000,"")</f>
        <v>9.12921348314607</v>
      </c>
      <c r="H390" s="16" t="n">
        <f aca="false">SUMIFS(VIC_Postcode_Qtr!$G:$G,VIC_Postcode_Qtr!$A:$A,A390,VIC_Postcode_Qtr!$B:$B,Inputs!$B$24)</f>
        <v>47</v>
      </c>
      <c r="I390" s="16" t="n">
        <f aca="false">SUMIFS(VIC_Postcode_Qtr!$H:$H,VIC_Postcode_Qtr!$A:$A,A390,VIC_Postcode_Qtr!$B:$B,Inputs!$B$24)</f>
        <v>5</v>
      </c>
      <c r="J390" s="22" t="n">
        <f aca="false">IF(H390&gt;0,I390/H390,"")</f>
        <v>0.106382978723404</v>
      </c>
      <c r="K390" s="16" t="n">
        <f aca="false">SUMIFS(VIC_Postcode_Qtr!$E:$E,VIC_Postcode_Qtr!$A:$A,A390,VIC_Postcode_Qtr!$B:$B,Inputs!$B$25)</f>
        <v>5</v>
      </c>
      <c r="L390" s="16" t="n">
        <f aca="false">SUMIFS(VIC_Postcode_Qtr!$D:$D,VIC_Postcode_Qtr!$A:$A,A390,VIC_Postcode_Qtr!$B:$B,Inputs!$B$25)</f>
        <v>1407</v>
      </c>
      <c r="M390" s="21" t="n">
        <f aca="false">IF(L390&gt;0,(F390-K390)/L390*1000,"")</f>
        <v>5.68585643212509</v>
      </c>
      <c r="N390" s="8" t="n">
        <f aca="false">IF(AND(H390&gt;=Inputs!$B$13,C390&gt;=500),1,0)</f>
        <v>0</v>
      </c>
      <c r="O390" s="8" t="s">
        <v>954</v>
      </c>
      <c r="P390" s="16" t="n">
        <f aca="false">F390-SUMIFS(VIC_Postcode_Qtr!$E:$E,VIC_Postcode_Qtr!$A:$A,A390,VIC_Postcode_Qtr!$B:$B,EDATE(Inputs!$B$24,-3))</f>
        <v>6</v>
      </c>
      <c r="Q390" s="21" t="n">
        <f aca="false">IF(E390&gt;0,P390/E390*1000,"")</f>
        <v>4.21348314606742</v>
      </c>
      <c r="R390" s="16" t="n">
        <f aca="false">SUMIFS(VIC_Postcode_Qtr!$E:$E,VIC_Postcode_Qtr!$A:$A,A390,VIC_Postcode_Qtr!$B:$B,EDATE(Inputs!$B$24,-12))-SUMIFS(VIC_Postcode_Qtr!$E:$E,VIC_Postcode_Qtr!$A:$A,A390,VIC_Postcode_Qtr!$B:$B,EDATE(Inputs!$B$24,-15))</f>
        <v>0</v>
      </c>
      <c r="S390" s="21" t="n">
        <f aca="false">IF(L390&gt;0,R390/L390*1000,"")</f>
        <v>0</v>
      </c>
    </row>
    <row r="391" customFormat="false" ht="15" hidden="false" customHeight="false" outlineLevel="0" collapsed="false">
      <c r="A391" s="0" t="n">
        <v>3523</v>
      </c>
      <c r="B391" s="31" t="n">
        <v>48239</v>
      </c>
      <c r="C391" s="16" t="n">
        <v>2007</v>
      </c>
      <c r="D391" s="0" t="n">
        <v>1</v>
      </c>
      <c r="E391" s="16" t="n">
        <f aca="false">SUMIFS(VIC_Postcode_Qtr!$D:$D,VIC_Postcode_Qtr!$A:$A,A391,VIC_Postcode_Qtr!$B:$B,Inputs!$B$24)</f>
        <v>5211</v>
      </c>
      <c r="F391" s="16" t="n">
        <f aca="false">SUMIFS(VIC_Postcode_Qtr!$E:$E,VIC_Postcode_Qtr!$A:$A,A391,VIC_Postcode_Qtr!$B:$B,Inputs!$B$24)</f>
        <v>50</v>
      </c>
      <c r="G391" s="21" t="n">
        <f aca="false">IF(E391&gt;0,F391/E391*1000,"")</f>
        <v>9.59508731529457</v>
      </c>
      <c r="H391" s="16" t="n">
        <f aca="false">SUMIFS(VIC_Postcode_Qtr!$G:$G,VIC_Postcode_Qtr!$A:$A,A391,VIC_Postcode_Qtr!$B:$B,Inputs!$B$24)</f>
        <v>171</v>
      </c>
      <c r="I391" s="16" t="n">
        <f aca="false">SUMIFS(VIC_Postcode_Qtr!$H:$H,VIC_Postcode_Qtr!$A:$A,A391,VIC_Postcode_Qtr!$B:$B,Inputs!$B$24)</f>
        <v>12</v>
      </c>
      <c r="J391" s="22" t="n">
        <f aca="false">IF(H391&gt;0,I391/H391,"")</f>
        <v>0.0701754385964912</v>
      </c>
      <c r="K391" s="16" t="n">
        <f aca="false">SUMIFS(VIC_Postcode_Qtr!$E:$E,VIC_Postcode_Qtr!$A:$A,A391,VIC_Postcode_Qtr!$B:$B,Inputs!$B$25)</f>
        <v>40</v>
      </c>
      <c r="L391" s="16" t="n">
        <f aca="false">SUMIFS(VIC_Postcode_Qtr!$D:$D,VIC_Postcode_Qtr!$A:$A,A391,VIC_Postcode_Qtr!$B:$B,Inputs!$B$25)</f>
        <v>5202</v>
      </c>
      <c r="M391" s="21" t="n">
        <f aca="false">IF(L391&gt;0,(F391-K391)/L391*1000,"")</f>
        <v>1.92233756247597</v>
      </c>
      <c r="N391" s="8" t="n">
        <f aca="false">IF(AND(H391&gt;=Inputs!$B$13,C391&gt;=500),1,0)</f>
        <v>0</v>
      </c>
      <c r="O391" s="8" t="s">
        <v>955</v>
      </c>
      <c r="P391" s="16" t="n">
        <f aca="false">F391-SUMIFS(VIC_Postcode_Qtr!$E:$E,VIC_Postcode_Qtr!$A:$A,A391,VIC_Postcode_Qtr!$B:$B,EDATE(Inputs!$B$24,-3))</f>
        <v>4</v>
      </c>
      <c r="Q391" s="21" t="n">
        <f aca="false">IF(E391&gt;0,P391/E391*1000,"")</f>
        <v>0.767606985223566</v>
      </c>
      <c r="R391" s="16" t="n">
        <f aca="false">SUMIFS(VIC_Postcode_Qtr!$E:$E,VIC_Postcode_Qtr!$A:$A,A391,VIC_Postcode_Qtr!$B:$B,EDATE(Inputs!$B$24,-12))-SUMIFS(VIC_Postcode_Qtr!$E:$E,VIC_Postcode_Qtr!$A:$A,A391,VIC_Postcode_Qtr!$B:$B,EDATE(Inputs!$B$24,-15))</f>
        <v>2</v>
      </c>
      <c r="S391" s="21" t="n">
        <f aca="false">IF(L391&gt;0,R391/L391*1000,"")</f>
        <v>0.384467512495194</v>
      </c>
    </row>
    <row r="392" customFormat="false" ht="15" hidden="false" customHeight="false" outlineLevel="0" collapsed="false">
      <c r="A392" s="0" t="n">
        <v>3480</v>
      </c>
      <c r="B392" s="31" t="n">
        <v>48280</v>
      </c>
      <c r="C392" s="16" t="n">
        <v>1081</v>
      </c>
      <c r="D392" s="0" t="n">
        <v>1</v>
      </c>
      <c r="E392" s="16" t="n">
        <f aca="false">SUMIFS(VIC_Postcode_Qtr!$D:$D,VIC_Postcode_Qtr!$A:$A,A392,VIC_Postcode_Qtr!$B:$B,Inputs!$B$24)</f>
        <v>2886</v>
      </c>
      <c r="F392" s="16" t="n">
        <f aca="false">SUMIFS(VIC_Postcode_Qtr!$E:$E,VIC_Postcode_Qtr!$A:$A,A392,VIC_Postcode_Qtr!$B:$B,Inputs!$B$24)</f>
        <v>7</v>
      </c>
      <c r="G392" s="21" t="n">
        <f aca="false">IF(E392&gt;0,F392/E392*1000,"")</f>
        <v>2.42550242550243</v>
      </c>
      <c r="H392" s="16" t="n">
        <f aca="false">SUMIFS(VIC_Postcode_Qtr!$G:$G,VIC_Postcode_Qtr!$A:$A,A392,VIC_Postcode_Qtr!$B:$B,Inputs!$B$24)</f>
        <v>96</v>
      </c>
      <c r="I392" s="16" t="n">
        <f aca="false">SUMIFS(VIC_Postcode_Qtr!$H:$H,VIC_Postcode_Qtr!$A:$A,A392,VIC_Postcode_Qtr!$B:$B,Inputs!$B$24)</f>
        <v>4</v>
      </c>
      <c r="J392" s="22" t="n">
        <f aca="false">IF(H392&gt;0,I392/H392,"")</f>
        <v>0.0416666666666667</v>
      </c>
      <c r="K392" s="16" t="n">
        <f aca="false">SUMIFS(VIC_Postcode_Qtr!$E:$E,VIC_Postcode_Qtr!$A:$A,A392,VIC_Postcode_Qtr!$B:$B,Inputs!$B$25)</f>
        <v>3</v>
      </c>
      <c r="L392" s="16" t="n">
        <f aca="false">SUMIFS(VIC_Postcode_Qtr!$D:$D,VIC_Postcode_Qtr!$A:$A,A392,VIC_Postcode_Qtr!$B:$B,Inputs!$B$25)</f>
        <v>2866</v>
      </c>
      <c r="M392" s="21" t="n">
        <f aca="false">IF(L392&gt;0,(F392-K392)/L392*1000,"")</f>
        <v>1.39567341242149</v>
      </c>
      <c r="N392" s="8" t="n">
        <f aca="false">IF(AND(H392&gt;=Inputs!$B$13,C392&gt;=500),1,0)</f>
        <v>0</v>
      </c>
      <c r="O392" s="8" t="s">
        <v>956</v>
      </c>
      <c r="P392" s="16" t="n">
        <f aca="false">F392-SUMIFS(VIC_Postcode_Qtr!$E:$E,VIC_Postcode_Qtr!$A:$A,A392,VIC_Postcode_Qtr!$B:$B,EDATE(Inputs!$B$24,-3))</f>
        <v>2</v>
      </c>
      <c r="Q392" s="21" t="n">
        <f aca="false">IF(E392&gt;0,P392/E392*1000,"")</f>
        <v>0.693000693000693</v>
      </c>
      <c r="R392" s="16" t="n">
        <f aca="false">SUMIFS(VIC_Postcode_Qtr!$E:$E,VIC_Postcode_Qtr!$A:$A,A392,VIC_Postcode_Qtr!$B:$B,EDATE(Inputs!$B$24,-12))-SUMIFS(VIC_Postcode_Qtr!$E:$E,VIC_Postcode_Qtr!$A:$A,A392,VIC_Postcode_Qtr!$B:$B,EDATE(Inputs!$B$24,-15))</f>
        <v>0</v>
      </c>
      <c r="S392" s="21" t="n">
        <f aca="false">IF(L392&gt;0,R392/L392*1000,"")</f>
        <v>0</v>
      </c>
    </row>
    <row r="393" customFormat="false" ht="15" hidden="false" customHeight="false" outlineLevel="0" collapsed="false">
      <c r="A393" s="0" t="n">
        <v>3666</v>
      </c>
      <c r="B393" s="31" t="n">
        <v>48303</v>
      </c>
      <c r="C393" s="16" t="n">
        <v>2891</v>
      </c>
      <c r="D393" s="0" t="n">
        <v>1</v>
      </c>
      <c r="E393" s="16" t="n">
        <f aca="false">SUMIFS(VIC_Postcode_Qtr!$D:$D,VIC_Postcode_Qtr!$A:$A,A393,VIC_Postcode_Qtr!$B:$B,Inputs!$B$24)</f>
        <v>6380</v>
      </c>
      <c r="F393" s="16" t="n">
        <f aca="false">SUMIFS(VIC_Postcode_Qtr!$E:$E,VIC_Postcode_Qtr!$A:$A,A393,VIC_Postcode_Qtr!$B:$B,Inputs!$B$24)</f>
        <v>54</v>
      </c>
      <c r="G393" s="21" t="n">
        <f aca="false">IF(E393&gt;0,F393/E393*1000,"")</f>
        <v>8.46394984326019</v>
      </c>
      <c r="H393" s="16" t="n">
        <f aca="false">SUMIFS(VIC_Postcode_Qtr!$G:$G,VIC_Postcode_Qtr!$A:$A,A393,VIC_Postcode_Qtr!$B:$B,Inputs!$B$24)</f>
        <v>259</v>
      </c>
      <c r="I393" s="16" t="n">
        <f aca="false">SUMIFS(VIC_Postcode_Qtr!$H:$H,VIC_Postcode_Qtr!$A:$A,A393,VIC_Postcode_Qtr!$B:$B,Inputs!$B$24)</f>
        <v>20</v>
      </c>
      <c r="J393" s="22" t="n">
        <f aca="false">IF(H393&gt;0,I393/H393,"")</f>
        <v>0.0772200772200772</v>
      </c>
      <c r="K393" s="16" t="n">
        <f aca="false">SUMIFS(VIC_Postcode_Qtr!$E:$E,VIC_Postcode_Qtr!$A:$A,A393,VIC_Postcode_Qtr!$B:$B,Inputs!$B$25)</f>
        <v>41</v>
      </c>
      <c r="L393" s="16" t="n">
        <f aca="false">SUMIFS(VIC_Postcode_Qtr!$D:$D,VIC_Postcode_Qtr!$A:$A,A393,VIC_Postcode_Qtr!$B:$B,Inputs!$B$25)</f>
        <v>6313</v>
      </c>
      <c r="M393" s="21" t="n">
        <f aca="false">IF(L393&gt;0,(F393-K393)/L393*1000,"")</f>
        <v>2.05924283225091</v>
      </c>
      <c r="N393" s="8" t="n">
        <f aca="false">IF(AND(H393&gt;=Inputs!$B$13,C393&gt;=500),1,0)</f>
        <v>0</v>
      </c>
      <c r="O393" s="8" t="s">
        <v>957</v>
      </c>
      <c r="P393" s="16" t="n">
        <f aca="false">F393-SUMIFS(VIC_Postcode_Qtr!$E:$E,VIC_Postcode_Qtr!$A:$A,A393,VIC_Postcode_Qtr!$B:$B,EDATE(Inputs!$B$24,-3))</f>
        <v>5</v>
      </c>
      <c r="Q393" s="21" t="n">
        <f aca="false">IF(E393&gt;0,P393/E393*1000,"")</f>
        <v>0.783699059561129</v>
      </c>
      <c r="R393" s="16" t="n">
        <f aca="false">SUMIFS(VIC_Postcode_Qtr!$E:$E,VIC_Postcode_Qtr!$A:$A,A393,VIC_Postcode_Qtr!$B:$B,EDATE(Inputs!$B$24,-12))-SUMIFS(VIC_Postcode_Qtr!$E:$E,VIC_Postcode_Qtr!$A:$A,A393,VIC_Postcode_Qtr!$B:$B,EDATE(Inputs!$B$24,-15))</f>
        <v>2</v>
      </c>
      <c r="S393" s="21" t="n">
        <f aca="false">IF(L393&gt;0,R393/L393*1000,"")</f>
        <v>0.316806589577063</v>
      </c>
    </row>
    <row r="394" customFormat="false" ht="15" hidden="false" customHeight="false" outlineLevel="0" collapsed="false">
      <c r="A394" s="0" t="n">
        <v>3239</v>
      </c>
      <c r="B394" s="31" t="n">
        <v>48306</v>
      </c>
      <c r="C394" s="16" t="n">
        <v>286</v>
      </c>
      <c r="D394" s="0" t="n">
        <v>1</v>
      </c>
      <c r="E394" s="16" t="n">
        <f aca="false">SUMIFS(VIC_Postcode_Qtr!$D:$D,VIC_Postcode_Qtr!$A:$A,A394,VIC_Postcode_Qtr!$B:$B,Inputs!$B$24)</f>
        <v>725</v>
      </c>
      <c r="F394" s="16" t="n">
        <f aca="false">SUMIFS(VIC_Postcode_Qtr!$E:$E,VIC_Postcode_Qtr!$A:$A,A394,VIC_Postcode_Qtr!$B:$B,Inputs!$B$24)</f>
        <v>5</v>
      </c>
      <c r="G394" s="21" t="n">
        <f aca="false">IF(E394&gt;0,F394/E394*1000,"")</f>
        <v>6.89655172413793</v>
      </c>
      <c r="H394" s="16" t="n">
        <f aca="false">SUMIFS(VIC_Postcode_Qtr!$G:$G,VIC_Postcode_Qtr!$A:$A,A394,VIC_Postcode_Qtr!$B:$B,Inputs!$B$24)</f>
        <v>28</v>
      </c>
      <c r="I394" s="16" t="n">
        <f aca="false">SUMIFS(VIC_Postcode_Qtr!$H:$H,VIC_Postcode_Qtr!$A:$A,A394,VIC_Postcode_Qtr!$B:$B,Inputs!$B$24)</f>
        <v>3</v>
      </c>
      <c r="J394" s="22" t="n">
        <f aca="false">IF(H394&gt;0,I394/H394,"")</f>
        <v>0.107142857142857</v>
      </c>
      <c r="K394" s="16" t="n">
        <f aca="false">SUMIFS(VIC_Postcode_Qtr!$E:$E,VIC_Postcode_Qtr!$A:$A,A394,VIC_Postcode_Qtr!$B:$B,Inputs!$B$25)</f>
        <v>2</v>
      </c>
      <c r="L394" s="16" t="n">
        <f aca="false">SUMIFS(VIC_Postcode_Qtr!$D:$D,VIC_Postcode_Qtr!$A:$A,A394,VIC_Postcode_Qtr!$B:$B,Inputs!$B$25)</f>
        <v>721</v>
      </c>
      <c r="M394" s="21" t="n">
        <f aca="false">IF(L394&gt;0,(F394-K394)/L394*1000,"")</f>
        <v>4.16088765603329</v>
      </c>
      <c r="N394" s="8" t="n">
        <f aca="false">IF(AND(H394&gt;=Inputs!$B$13,C394&gt;=500),1,0)</f>
        <v>0</v>
      </c>
      <c r="O394" s="8" t="s">
        <v>958</v>
      </c>
      <c r="P394" s="16" t="n">
        <f aca="false">F394-SUMIFS(VIC_Postcode_Qtr!$E:$E,VIC_Postcode_Qtr!$A:$A,A394,VIC_Postcode_Qtr!$B:$B,EDATE(Inputs!$B$24,-3))</f>
        <v>3</v>
      </c>
      <c r="Q394" s="21" t="n">
        <f aca="false">IF(E394&gt;0,P394/E394*1000,"")</f>
        <v>4.13793103448276</v>
      </c>
      <c r="R394" s="16" t="n">
        <f aca="false">SUMIFS(VIC_Postcode_Qtr!$E:$E,VIC_Postcode_Qtr!$A:$A,A394,VIC_Postcode_Qtr!$B:$B,EDATE(Inputs!$B$24,-12))-SUMIFS(VIC_Postcode_Qtr!$E:$E,VIC_Postcode_Qtr!$A:$A,A394,VIC_Postcode_Qtr!$B:$B,EDATE(Inputs!$B$24,-15))</f>
        <v>0</v>
      </c>
      <c r="S394" s="21" t="n">
        <f aca="false">IF(L394&gt;0,R394/L394*1000,"")</f>
        <v>0</v>
      </c>
    </row>
    <row r="395" customFormat="false" ht="15" hidden="false" customHeight="false" outlineLevel="0" collapsed="false">
      <c r="A395" s="0" t="n">
        <v>3477</v>
      </c>
      <c r="B395" s="31" t="n">
        <v>48318</v>
      </c>
      <c r="C395" s="16" t="n">
        <v>489</v>
      </c>
      <c r="D395" s="0" t="n">
        <v>1</v>
      </c>
      <c r="E395" s="16" t="n">
        <f aca="false">SUMIFS(VIC_Postcode_Qtr!$D:$D,VIC_Postcode_Qtr!$A:$A,A395,VIC_Postcode_Qtr!$B:$B,Inputs!$B$24)</f>
        <v>1574</v>
      </c>
      <c r="F395" s="16" t="n">
        <f aca="false">SUMIFS(VIC_Postcode_Qtr!$E:$E,VIC_Postcode_Qtr!$A:$A,A395,VIC_Postcode_Qtr!$B:$B,Inputs!$B$24)</f>
        <v>5</v>
      </c>
      <c r="G395" s="21" t="n">
        <f aca="false">IF(E395&gt;0,F395/E395*1000,"")</f>
        <v>3.17662007623888</v>
      </c>
      <c r="H395" s="16" t="n">
        <f aca="false">SUMIFS(VIC_Postcode_Qtr!$G:$G,VIC_Postcode_Qtr!$A:$A,A395,VIC_Postcode_Qtr!$B:$B,Inputs!$B$24)</f>
        <v>36</v>
      </c>
      <c r="I395" s="16" t="n">
        <f aca="false">SUMIFS(VIC_Postcode_Qtr!$H:$H,VIC_Postcode_Qtr!$A:$A,A395,VIC_Postcode_Qtr!$B:$B,Inputs!$B$24)</f>
        <v>2</v>
      </c>
      <c r="J395" s="22" t="n">
        <f aca="false">IF(H395&gt;0,I395/H395,"")</f>
        <v>0.0555555555555556</v>
      </c>
      <c r="K395" s="16" t="n">
        <f aca="false">SUMIFS(VIC_Postcode_Qtr!$E:$E,VIC_Postcode_Qtr!$A:$A,A395,VIC_Postcode_Qtr!$B:$B,Inputs!$B$25)</f>
        <v>4</v>
      </c>
      <c r="L395" s="16" t="n">
        <f aca="false">SUMIFS(VIC_Postcode_Qtr!$D:$D,VIC_Postcode_Qtr!$A:$A,A395,VIC_Postcode_Qtr!$B:$B,Inputs!$B$25)</f>
        <v>1533</v>
      </c>
      <c r="M395" s="21" t="n">
        <f aca="false">IF(L395&gt;0,(F395-K395)/L395*1000,"")</f>
        <v>0.652315720808872</v>
      </c>
      <c r="N395" s="8" t="n">
        <f aca="false">IF(AND(H395&gt;=Inputs!$B$13,C395&gt;=500),1,0)</f>
        <v>0</v>
      </c>
      <c r="O395" s="8" t="s">
        <v>959</v>
      </c>
      <c r="P395" s="16" t="n">
        <f aca="false">F395-SUMIFS(VIC_Postcode_Qtr!$E:$E,VIC_Postcode_Qtr!$A:$A,A395,VIC_Postcode_Qtr!$B:$B,EDATE(Inputs!$B$24,-3))</f>
        <v>0</v>
      </c>
      <c r="Q395" s="21" t="n">
        <f aca="false">IF(E395&gt;0,P395/E395*1000,"")</f>
        <v>0</v>
      </c>
      <c r="R395" s="16" t="n">
        <f aca="false">SUMIFS(VIC_Postcode_Qtr!$E:$E,VIC_Postcode_Qtr!$A:$A,A395,VIC_Postcode_Qtr!$B:$B,EDATE(Inputs!$B$24,-12))-SUMIFS(VIC_Postcode_Qtr!$E:$E,VIC_Postcode_Qtr!$A:$A,A395,VIC_Postcode_Qtr!$B:$B,EDATE(Inputs!$B$24,-15))</f>
        <v>1</v>
      </c>
      <c r="S395" s="21" t="n">
        <f aca="false">IF(L395&gt;0,R395/L395*1000,"")</f>
        <v>0.652315720808872</v>
      </c>
    </row>
    <row r="396" customFormat="false" ht="15" hidden="false" customHeight="false" outlineLevel="0" collapsed="false">
      <c r="A396" s="0" t="n">
        <v>3988</v>
      </c>
      <c r="B396" s="31" t="n">
        <v>48326</v>
      </c>
      <c r="C396" s="16" t="n">
        <v>716</v>
      </c>
      <c r="D396" s="0" t="n">
        <v>1</v>
      </c>
      <c r="E396" s="16" t="n">
        <f aca="false">SUMIFS(VIC_Postcode_Qtr!$D:$D,VIC_Postcode_Qtr!$A:$A,A396,VIC_Postcode_Qtr!$B:$B,Inputs!$B$24)</f>
        <v>1603</v>
      </c>
      <c r="F396" s="16" t="n">
        <f aca="false">SUMIFS(VIC_Postcode_Qtr!$E:$E,VIC_Postcode_Qtr!$A:$A,A396,VIC_Postcode_Qtr!$B:$B,Inputs!$B$24)</f>
        <v>6</v>
      </c>
      <c r="G396" s="21" t="n">
        <f aca="false">IF(E396&gt;0,F396/E396*1000,"")</f>
        <v>3.74298190892077</v>
      </c>
      <c r="H396" s="16" t="n">
        <f aca="false">SUMIFS(VIC_Postcode_Qtr!$G:$G,VIC_Postcode_Qtr!$A:$A,A396,VIC_Postcode_Qtr!$B:$B,Inputs!$B$24)</f>
        <v>52</v>
      </c>
      <c r="I396" s="16" t="n">
        <f aca="false">SUMIFS(VIC_Postcode_Qtr!$H:$H,VIC_Postcode_Qtr!$A:$A,A396,VIC_Postcode_Qtr!$B:$B,Inputs!$B$24)</f>
        <v>1</v>
      </c>
      <c r="J396" s="22" t="n">
        <f aca="false">IF(H396&gt;0,I396/H396,"")</f>
        <v>0.0192307692307692</v>
      </c>
      <c r="K396" s="16" t="n">
        <f aca="false">SUMIFS(VIC_Postcode_Qtr!$E:$E,VIC_Postcode_Qtr!$A:$A,A396,VIC_Postcode_Qtr!$B:$B,Inputs!$B$25)</f>
        <v>4</v>
      </c>
      <c r="L396" s="16" t="n">
        <f aca="false">SUMIFS(VIC_Postcode_Qtr!$D:$D,VIC_Postcode_Qtr!$A:$A,A396,VIC_Postcode_Qtr!$B:$B,Inputs!$B$25)</f>
        <v>1583</v>
      </c>
      <c r="M396" s="21" t="n">
        <f aca="false">IF(L396&gt;0,(F396-K396)/L396*1000,"")</f>
        <v>1.26342387871131</v>
      </c>
      <c r="N396" s="8" t="n">
        <f aca="false">IF(AND(H396&gt;=Inputs!$B$13,C396&gt;=500),1,0)</f>
        <v>0</v>
      </c>
      <c r="O396" s="8" t="s">
        <v>960</v>
      </c>
      <c r="P396" s="16" t="n">
        <f aca="false">F396-SUMIFS(VIC_Postcode_Qtr!$E:$E,VIC_Postcode_Qtr!$A:$A,A396,VIC_Postcode_Qtr!$B:$B,EDATE(Inputs!$B$24,-3))</f>
        <v>1</v>
      </c>
      <c r="Q396" s="21" t="n">
        <f aca="false">IF(E396&gt;0,P396/E396*1000,"")</f>
        <v>0.623830318153462</v>
      </c>
      <c r="R396" s="16" t="n">
        <f aca="false">SUMIFS(VIC_Postcode_Qtr!$E:$E,VIC_Postcode_Qtr!$A:$A,A396,VIC_Postcode_Qtr!$B:$B,EDATE(Inputs!$B$24,-12))-SUMIFS(VIC_Postcode_Qtr!$E:$E,VIC_Postcode_Qtr!$A:$A,A396,VIC_Postcode_Qtr!$B:$B,EDATE(Inputs!$B$24,-15))</f>
        <v>-1</v>
      </c>
      <c r="S396" s="21" t="n">
        <f aca="false">IF(L396&gt;0,R396/L396*1000,"")</f>
        <v>-0.631711939355654</v>
      </c>
    </row>
    <row r="397" customFormat="false" ht="15" hidden="false" customHeight="false" outlineLevel="0" collapsed="false">
      <c r="A397" s="0" t="n">
        <v>3559</v>
      </c>
      <c r="B397" s="31" t="n">
        <v>48400</v>
      </c>
      <c r="C397" s="16" t="n">
        <v>312</v>
      </c>
      <c r="D397" s="0" t="n">
        <v>1</v>
      </c>
      <c r="E397" s="16" t="n">
        <f aca="false">SUMIFS(VIC_Postcode_Qtr!$D:$D,VIC_Postcode_Qtr!$A:$A,A397,VIC_Postcode_Qtr!$B:$B,Inputs!$B$24)</f>
        <v>988</v>
      </c>
      <c r="F397" s="16" t="n">
        <f aca="false">SUMIFS(VIC_Postcode_Qtr!$E:$E,VIC_Postcode_Qtr!$A:$A,A397,VIC_Postcode_Qtr!$B:$B,Inputs!$B$24)</f>
        <v>3</v>
      </c>
      <c r="G397" s="21" t="n">
        <f aca="false">IF(E397&gt;0,F397/E397*1000,"")</f>
        <v>3.03643724696356</v>
      </c>
      <c r="H397" s="16" t="n">
        <f aca="false">SUMIFS(VIC_Postcode_Qtr!$G:$G,VIC_Postcode_Qtr!$A:$A,A397,VIC_Postcode_Qtr!$B:$B,Inputs!$B$24)</f>
        <v>23</v>
      </c>
      <c r="I397" s="16" t="n">
        <f aca="false">SUMIFS(VIC_Postcode_Qtr!$H:$H,VIC_Postcode_Qtr!$A:$A,A397,VIC_Postcode_Qtr!$B:$B,Inputs!$B$24)</f>
        <v>1</v>
      </c>
      <c r="J397" s="22" t="n">
        <f aca="false">IF(H397&gt;0,I397/H397,"")</f>
        <v>0.0434782608695652</v>
      </c>
      <c r="K397" s="16" t="n">
        <f aca="false">SUMIFS(VIC_Postcode_Qtr!$E:$E,VIC_Postcode_Qtr!$A:$A,A397,VIC_Postcode_Qtr!$B:$B,Inputs!$B$25)</f>
        <v>3</v>
      </c>
      <c r="L397" s="16" t="n">
        <f aca="false">SUMIFS(VIC_Postcode_Qtr!$D:$D,VIC_Postcode_Qtr!$A:$A,A397,VIC_Postcode_Qtr!$B:$B,Inputs!$B$25)</f>
        <v>1004</v>
      </c>
      <c r="M397" s="21" t="n">
        <f aca="false">IF(L397&gt;0,(F397-K397)/L397*1000,"")</f>
        <v>0</v>
      </c>
      <c r="N397" s="8" t="n">
        <f aca="false">IF(AND(H397&gt;=Inputs!$B$13,C397&gt;=500),1,0)</f>
        <v>0</v>
      </c>
      <c r="O397" s="8" t="s">
        <v>961</v>
      </c>
      <c r="P397" s="16" t="n">
        <f aca="false">F397-SUMIFS(VIC_Postcode_Qtr!$E:$E,VIC_Postcode_Qtr!$A:$A,A397,VIC_Postcode_Qtr!$B:$B,EDATE(Inputs!$B$24,-3))</f>
        <v>0</v>
      </c>
      <c r="Q397" s="21" t="n">
        <f aca="false">IF(E397&gt;0,P397/E397*1000,"")</f>
        <v>0</v>
      </c>
      <c r="R397" s="16" t="n">
        <f aca="false">SUMIFS(VIC_Postcode_Qtr!$E:$E,VIC_Postcode_Qtr!$A:$A,A397,VIC_Postcode_Qtr!$B:$B,EDATE(Inputs!$B$24,-12))-SUMIFS(VIC_Postcode_Qtr!$E:$E,VIC_Postcode_Qtr!$A:$A,A397,VIC_Postcode_Qtr!$B:$B,EDATE(Inputs!$B$24,-15))</f>
        <v>0</v>
      </c>
      <c r="S397" s="21" t="n">
        <f aca="false">IF(L397&gt;0,R397/L397*1000,"")</f>
        <v>0</v>
      </c>
    </row>
    <row r="398" customFormat="false" ht="15" hidden="false" customHeight="false" outlineLevel="0" collapsed="false">
      <c r="A398" s="0" t="n">
        <v>3512</v>
      </c>
      <c r="B398" s="31" t="n">
        <v>48488</v>
      </c>
      <c r="C398" s="16" t="n">
        <v>204</v>
      </c>
      <c r="D398" s="0" t="n">
        <v>1</v>
      </c>
      <c r="E398" s="16" t="n">
        <f aca="false">SUMIFS(VIC_Postcode_Qtr!$D:$D,VIC_Postcode_Qtr!$A:$A,A398,VIC_Postcode_Qtr!$B:$B,Inputs!$B$24)</f>
        <v>699</v>
      </c>
      <c r="F398" s="16" t="n">
        <f aca="false">SUMIFS(VIC_Postcode_Qtr!$E:$E,VIC_Postcode_Qtr!$A:$A,A398,VIC_Postcode_Qtr!$B:$B,Inputs!$B$24)</f>
        <v>0</v>
      </c>
      <c r="G398" s="21" t="n">
        <f aca="false">IF(E398&gt;0,F398/E398*1000,"")</f>
        <v>0</v>
      </c>
      <c r="H398" s="16" t="n">
        <f aca="false">SUMIFS(VIC_Postcode_Qtr!$G:$G,VIC_Postcode_Qtr!$A:$A,A398,VIC_Postcode_Qtr!$B:$B,Inputs!$B$24)</f>
        <v>11</v>
      </c>
      <c r="I398" s="16" t="n">
        <f aca="false">SUMIFS(VIC_Postcode_Qtr!$H:$H,VIC_Postcode_Qtr!$A:$A,A398,VIC_Postcode_Qtr!$B:$B,Inputs!$B$24)</f>
        <v>0</v>
      </c>
      <c r="J398" s="22" t="n">
        <f aca="false">IF(H398&gt;0,I398/H398,"")</f>
        <v>0</v>
      </c>
      <c r="K398" s="16" t="n">
        <f aca="false">SUMIFS(VIC_Postcode_Qtr!$E:$E,VIC_Postcode_Qtr!$A:$A,A398,VIC_Postcode_Qtr!$B:$B,Inputs!$B$25)</f>
        <v>0</v>
      </c>
      <c r="L398" s="16" t="n">
        <f aca="false">SUMIFS(VIC_Postcode_Qtr!$D:$D,VIC_Postcode_Qtr!$A:$A,A398,VIC_Postcode_Qtr!$B:$B,Inputs!$B$25)</f>
        <v>729</v>
      </c>
      <c r="M398" s="21" t="n">
        <f aca="false">IF(L398&gt;0,(F398-K398)/L398*1000,"")</f>
        <v>0</v>
      </c>
      <c r="N398" s="8" t="n">
        <f aca="false">IF(AND(H398&gt;=Inputs!$B$13,C398&gt;=500),1,0)</f>
        <v>0</v>
      </c>
      <c r="O398" s="8" t="s">
        <v>962</v>
      </c>
      <c r="P398" s="16" t="n">
        <f aca="false">F398-SUMIFS(VIC_Postcode_Qtr!$E:$E,VIC_Postcode_Qtr!$A:$A,A398,VIC_Postcode_Qtr!$B:$B,EDATE(Inputs!$B$24,-3))</f>
        <v>0</v>
      </c>
      <c r="Q398" s="21" t="n">
        <f aca="false">IF(E398&gt;0,P398/E398*1000,"")</f>
        <v>0</v>
      </c>
      <c r="R398" s="16" t="n">
        <f aca="false">SUMIFS(VIC_Postcode_Qtr!$E:$E,VIC_Postcode_Qtr!$A:$A,A398,VIC_Postcode_Qtr!$B:$B,EDATE(Inputs!$B$24,-12))-SUMIFS(VIC_Postcode_Qtr!$E:$E,VIC_Postcode_Qtr!$A:$A,A398,VIC_Postcode_Qtr!$B:$B,EDATE(Inputs!$B$24,-15))</f>
        <v>0</v>
      </c>
      <c r="S398" s="21" t="n">
        <f aca="false">IF(L398&gt;0,R398/L398*1000,"")</f>
        <v>0</v>
      </c>
    </row>
    <row r="399" customFormat="false" ht="15" hidden="false" customHeight="false" outlineLevel="0" collapsed="false">
      <c r="A399" s="0" t="n">
        <v>3728</v>
      </c>
      <c r="B399" s="31" t="n">
        <v>48509</v>
      </c>
      <c r="C399" s="16" t="n">
        <v>384</v>
      </c>
      <c r="D399" s="0" t="n">
        <v>1</v>
      </c>
      <c r="E399" s="16" t="n">
        <f aca="false">SUMIFS(VIC_Postcode_Qtr!$D:$D,VIC_Postcode_Qtr!$A:$A,A399,VIC_Postcode_Qtr!$B:$B,Inputs!$B$24)</f>
        <v>1074</v>
      </c>
      <c r="F399" s="16" t="n">
        <f aca="false">SUMIFS(VIC_Postcode_Qtr!$E:$E,VIC_Postcode_Qtr!$A:$A,A399,VIC_Postcode_Qtr!$B:$B,Inputs!$B$24)</f>
        <v>1</v>
      </c>
      <c r="G399" s="21" t="n">
        <f aca="false">IF(E399&gt;0,F399/E399*1000,"")</f>
        <v>0.931098696461825</v>
      </c>
      <c r="H399" s="16" t="n">
        <f aca="false">SUMIFS(VIC_Postcode_Qtr!$G:$G,VIC_Postcode_Qtr!$A:$A,A399,VIC_Postcode_Qtr!$B:$B,Inputs!$B$24)</f>
        <v>25</v>
      </c>
      <c r="I399" s="16" t="n">
        <f aca="false">SUMIFS(VIC_Postcode_Qtr!$H:$H,VIC_Postcode_Qtr!$A:$A,A399,VIC_Postcode_Qtr!$B:$B,Inputs!$B$24)</f>
        <v>1</v>
      </c>
      <c r="J399" s="22" t="n">
        <f aca="false">IF(H399&gt;0,I399/H399,"")</f>
        <v>0.04</v>
      </c>
      <c r="K399" s="16" t="n">
        <f aca="false">SUMIFS(VIC_Postcode_Qtr!$E:$E,VIC_Postcode_Qtr!$A:$A,A399,VIC_Postcode_Qtr!$B:$B,Inputs!$B$25)</f>
        <v>0</v>
      </c>
      <c r="L399" s="16" t="n">
        <f aca="false">SUMIFS(VIC_Postcode_Qtr!$D:$D,VIC_Postcode_Qtr!$A:$A,A399,VIC_Postcode_Qtr!$B:$B,Inputs!$B$25)</f>
        <v>1074</v>
      </c>
      <c r="M399" s="21" t="n">
        <f aca="false">IF(L399&gt;0,(F399-K399)/L399*1000,"")</f>
        <v>0.931098696461825</v>
      </c>
      <c r="N399" s="8" t="n">
        <f aca="false">IF(AND(H399&gt;=Inputs!$B$13,C399&gt;=500),1,0)</f>
        <v>0</v>
      </c>
      <c r="O399" s="8" t="s">
        <v>963</v>
      </c>
      <c r="P399" s="16" t="n">
        <f aca="false">F399-SUMIFS(VIC_Postcode_Qtr!$E:$E,VIC_Postcode_Qtr!$A:$A,A399,VIC_Postcode_Qtr!$B:$B,EDATE(Inputs!$B$24,-3))</f>
        <v>0</v>
      </c>
      <c r="Q399" s="21" t="n">
        <f aca="false">IF(E399&gt;0,P399/E399*1000,"")</f>
        <v>0</v>
      </c>
      <c r="R399" s="16" t="n">
        <f aca="false">SUMIFS(VIC_Postcode_Qtr!$E:$E,VIC_Postcode_Qtr!$A:$A,A399,VIC_Postcode_Qtr!$B:$B,EDATE(Inputs!$B$24,-12))-SUMIFS(VIC_Postcode_Qtr!$E:$E,VIC_Postcode_Qtr!$A:$A,A399,VIC_Postcode_Qtr!$B:$B,EDATE(Inputs!$B$24,-15))</f>
        <v>0</v>
      </c>
      <c r="S399" s="21" t="n">
        <f aca="false">IF(L399&gt;0,R399/L399*1000,"")</f>
        <v>0</v>
      </c>
    </row>
    <row r="400" customFormat="false" ht="15" hidden="false" customHeight="false" outlineLevel="0" collapsed="false">
      <c r="A400" s="0" t="n">
        <v>3448</v>
      </c>
      <c r="B400" s="31" t="n">
        <v>48535</v>
      </c>
      <c r="C400" s="16" t="n">
        <v>625</v>
      </c>
      <c r="D400" s="0" t="n">
        <v>1</v>
      </c>
      <c r="E400" s="16" t="n">
        <f aca="false">SUMIFS(VIC_Postcode_Qtr!$D:$D,VIC_Postcode_Qtr!$A:$A,A400,VIC_Postcode_Qtr!$B:$B,Inputs!$B$24)</f>
        <v>1329</v>
      </c>
      <c r="F400" s="16" t="n">
        <f aca="false">SUMIFS(VIC_Postcode_Qtr!$E:$E,VIC_Postcode_Qtr!$A:$A,A400,VIC_Postcode_Qtr!$B:$B,Inputs!$B$24)</f>
        <v>25</v>
      </c>
      <c r="G400" s="21" t="n">
        <f aca="false">IF(E400&gt;0,F400/E400*1000,"")</f>
        <v>18.811136192626</v>
      </c>
      <c r="H400" s="16" t="n">
        <f aca="false">SUMIFS(VIC_Postcode_Qtr!$G:$G,VIC_Postcode_Qtr!$A:$A,A400,VIC_Postcode_Qtr!$B:$B,Inputs!$B$24)</f>
        <v>49</v>
      </c>
      <c r="I400" s="16" t="n">
        <f aca="false">SUMIFS(VIC_Postcode_Qtr!$H:$H,VIC_Postcode_Qtr!$A:$A,A400,VIC_Postcode_Qtr!$B:$B,Inputs!$B$24)</f>
        <v>12</v>
      </c>
      <c r="J400" s="22" t="n">
        <f aca="false">IF(H400&gt;0,I400/H400,"")</f>
        <v>0.244897959183673</v>
      </c>
      <c r="K400" s="16" t="n">
        <f aca="false">SUMIFS(VIC_Postcode_Qtr!$E:$E,VIC_Postcode_Qtr!$A:$A,A400,VIC_Postcode_Qtr!$B:$B,Inputs!$B$25)</f>
        <v>14</v>
      </c>
      <c r="L400" s="16" t="n">
        <f aca="false">SUMIFS(VIC_Postcode_Qtr!$D:$D,VIC_Postcode_Qtr!$A:$A,A400,VIC_Postcode_Qtr!$B:$B,Inputs!$B$25)</f>
        <v>1352</v>
      </c>
      <c r="M400" s="21" t="n">
        <f aca="false">IF(L400&gt;0,(F400-K400)/L400*1000,"")</f>
        <v>8.13609467455621</v>
      </c>
      <c r="N400" s="8" t="n">
        <f aca="false">IF(AND(H400&gt;=Inputs!$B$13,C400&gt;=500),1,0)</f>
        <v>0</v>
      </c>
      <c r="O400" s="8" t="s">
        <v>964</v>
      </c>
      <c r="P400" s="16" t="n">
        <f aca="false">F400-SUMIFS(VIC_Postcode_Qtr!$E:$E,VIC_Postcode_Qtr!$A:$A,A400,VIC_Postcode_Qtr!$B:$B,EDATE(Inputs!$B$24,-3))</f>
        <v>3</v>
      </c>
      <c r="Q400" s="21" t="n">
        <f aca="false">IF(E400&gt;0,P400/E400*1000,"")</f>
        <v>2.25733634311512</v>
      </c>
      <c r="R400" s="16" t="n">
        <f aca="false">SUMIFS(VIC_Postcode_Qtr!$E:$E,VIC_Postcode_Qtr!$A:$A,A400,VIC_Postcode_Qtr!$B:$B,EDATE(Inputs!$B$24,-12))-SUMIFS(VIC_Postcode_Qtr!$E:$E,VIC_Postcode_Qtr!$A:$A,A400,VIC_Postcode_Qtr!$B:$B,EDATE(Inputs!$B$24,-15))</f>
        <v>2</v>
      </c>
      <c r="S400" s="21" t="n">
        <f aca="false">IF(L400&gt;0,R400/L400*1000,"")</f>
        <v>1.4792899408284</v>
      </c>
    </row>
    <row r="401" customFormat="false" ht="15" hidden="false" customHeight="false" outlineLevel="0" collapsed="false">
      <c r="A401" s="0" t="n">
        <v>3379</v>
      </c>
      <c r="B401" s="31" t="n">
        <v>48567</v>
      </c>
      <c r="C401" s="16" t="n">
        <v>427</v>
      </c>
      <c r="D401" s="0" t="n">
        <v>1</v>
      </c>
      <c r="E401" s="16" t="n">
        <f aca="false">SUMIFS(VIC_Postcode_Qtr!$D:$D,VIC_Postcode_Qtr!$A:$A,A401,VIC_Postcode_Qtr!$B:$B,Inputs!$B$24)</f>
        <v>1430</v>
      </c>
      <c r="F401" s="16" t="n">
        <f aca="false">SUMIFS(VIC_Postcode_Qtr!$E:$E,VIC_Postcode_Qtr!$A:$A,A401,VIC_Postcode_Qtr!$B:$B,Inputs!$B$24)</f>
        <v>0</v>
      </c>
      <c r="G401" s="21" t="n">
        <f aca="false">IF(E401&gt;0,F401/E401*1000,"")</f>
        <v>0</v>
      </c>
      <c r="H401" s="16" t="n">
        <f aca="false">SUMIFS(VIC_Postcode_Qtr!$G:$G,VIC_Postcode_Qtr!$A:$A,A401,VIC_Postcode_Qtr!$B:$B,Inputs!$B$24)</f>
        <v>37</v>
      </c>
      <c r="I401" s="16" t="n">
        <f aca="false">SUMIFS(VIC_Postcode_Qtr!$H:$H,VIC_Postcode_Qtr!$A:$A,A401,VIC_Postcode_Qtr!$B:$B,Inputs!$B$24)</f>
        <v>0</v>
      </c>
      <c r="J401" s="22" t="n">
        <f aca="false">IF(H401&gt;0,I401/H401,"")</f>
        <v>0</v>
      </c>
      <c r="K401" s="16" t="n">
        <f aca="false">SUMIFS(VIC_Postcode_Qtr!$E:$E,VIC_Postcode_Qtr!$A:$A,A401,VIC_Postcode_Qtr!$B:$B,Inputs!$B$25)</f>
        <v>0</v>
      </c>
      <c r="L401" s="16" t="n">
        <f aca="false">SUMIFS(VIC_Postcode_Qtr!$D:$D,VIC_Postcode_Qtr!$A:$A,A401,VIC_Postcode_Qtr!$B:$B,Inputs!$B$25)</f>
        <v>1432</v>
      </c>
      <c r="M401" s="21" t="n">
        <f aca="false">IF(L401&gt;0,(F401-K401)/L401*1000,"")</f>
        <v>0</v>
      </c>
      <c r="N401" s="8" t="n">
        <f aca="false">IF(AND(H401&gt;=Inputs!$B$13,C401&gt;=500),1,0)</f>
        <v>0</v>
      </c>
      <c r="O401" s="8" t="s">
        <v>965</v>
      </c>
      <c r="P401" s="16" t="n">
        <f aca="false">F401-SUMIFS(VIC_Postcode_Qtr!$E:$E,VIC_Postcode_Qtr!$A:$A,A401,VIC_Postcode_Qtr!$B:$B,EDATE(Inputs!$B$24,-3))</f>
        <v>0</v>
      </c>
      <c r="Q401" s="21" t="n">
        <f aca="false">IF(E401&gt;0,P401/E401*1000,"")</f>
        <v>0</v>
      </c>
      <c r="R401" s="16" t="n">
        <f aca="false">SUMIFS(VIC_Postcode_Qtr!$E:$E,VIC_Postcode_Qtr!$A:$A,A401,VIC_Postcode_Qtr!$B:$B,EDATE(Inputs!$B$24,-12))-SUMIFS(VIC_Postcode_Qtr!$E:$E,VIC_Postcode_Qtr!$A:$A,A401,VIC_Postcode_Qtr!$B:$B,EDATE(Inputs!$B$24,-15))</f>
        <v>0</v>
      </c>
      <c r="S401" s="21" t="n">
        <f aca="false">IF(L401&gt;0,R401/L401*1000,"")</f>
        <v>0</v>
      </c>
    </row>
    <row r="402" customFormat="false" ht="15" hidden="false" customHeight="false" outlineLevel="0" collapsed="false">
      <c r="A402" s="0" t="n">
        <v>3612</v>
      </c>
      <c r="B402" s="31" t="n">
        <v>48569</v>
      </c>
      <c r="C402" s="16" t="n">
        <v>932</v>
      </c>
      <c r="D402" s="0" t="n">
        <v>1</v>
      </c>
      <c r="E402" s="16" t="n">
        <f aca="false">SUMIFS(VIC_Postcode_Qtr!$D:$D,VIC_Postcode_Qtr!$A:$A,A402,VIC_Postcode_Qtr!$B:$B,Inputs!$B$24)</f>
        <v>2407</v>
      </c>
      <c r="F402" s="16" t="n">
        <f aca="false">SUMIFS(VIC_Postcode_Qtr!$E:$E,VIC_Postcode_Qtr!$A:$A,A402,VIC_Postcode_Qtr!$B:$B,Inputs!$B$24)</f>
        <v>7</v>
      </c>
      <c r="G402" s="21" t="n">
        <f aca="false">IF(E402&gt;0,F402/E402*1000,"")</f>
        <v>2.90818446198587</v>
      </c>
      <c r="H402" s="16" t="n">
        <f aca="false">SUMIFS(VIC_Postcode_Qtr!$G:$G,VIC_Postcode_Qtr!$A:$A,A402,VIC_Postcode_Qtr!$B:$B,Inputs!$B$24)</f>
        <v>84</v>
      </c>
      <c r="I402" s="16" t="n">
        <f aca="false">SUMIFS(VIC_Postcode_Qtr!$H:$H,VIC_Postcode_Qtr!$A:$A,A402,VIC_Postcode_Qtr!$B:$B,Inputs!$B$24)</f>
        <v>3</v>
      </c>
      <c r="J402" s="22" t="n">
        <f aca="false">IF(H402&gt;0,I402/H402,"")</f>
        <v>0.0357142857142857</v>
      </c>
      <c r="K402" s="16" t="n">
        <f aca="false">SUMIFS(VIC_Postcode_Qtr!$E:$E,VIC_Postcode_Qtr!$A:$A,A402,VIC_Postcode_Qtr!$B:$B,Inputs!$B$25)</f>
        <v>6</v>
      </c>
      <c r="L402" s="16" t="n">
        <f aca="false">SUMIFS(VIC_Postcode_Qtr!$D:$D,VIC_Postcode_Qtr!$A:$A,A402,VIC_Postcode_Qtr!$B:$B,Inputs!$B$25)</f>
        <v>2390</v>
      </c>
      <c r="M402" s="21" t="n">
        <f aca="false">IF(L402&gt;0,(F402-K402)/L402*1000,"")</f>
        <v>0.418410041841004</v>
      </c>
      <c r="N402" s="8" t="n">
        <f aca="false">IF(AND(H402&gt;=Inputs!$B$13,C402&gt;=500),1,0)</f>
        <v>0</v>
      </c>
      <c r="O402" s="8" t="s">
        <v>966</v>
      </c>
      <c r="P402" s="16" t="n">
        <f aca="false">F402-SUMIFS(VIC_Postcode_Qtr!$E:$E,VIC_Postcode_Qtr!$A:$A,A402,VIC_Postcode_Qtr!$B:$B,EDATE(Inputs!$B$24,-3))</f>
        <v>0</v>
      </c>
      <c r="Q402" s="21" t="n">
        <f aca="false">IF(E402&gt;0,P402/E402*1000,"")</f>
        <v>0</v>
      </c>
      <c r="R402" s="16" t="n">
        <f aca="false">SUMIFS(VIC_Postcode_Qtr!$E:$E,VIC_Postcode_Qtr!$A:$A,A402,VIC_Postcode_Qtr!$B:$B,EDATE(Inputs!$B$24,-12))-SUMIFS(VIC_Postcode_Qtr!$E:$E,VIC_Postcode_Qtr!$A:$A,A402,VIC_Postcode_Qtr!$B:$B,EDATE(Inputs!$B$24,-15))</f>
        <v>0</v>
      </c>
      <c r="S402" s="21" t="n">
        <f aca="false">IF(L402&gt;0,R402/L402*1000,"")</f>
        <v>0</v>
      </c>
    </row>
    <row r="403" customFormat="false" ht="15" hidden="false" customHeight="false" outlineLevel="0" collapsed="false">
      <c r="A403" s="0" t="n">
        <v>3561</v>
      </c>
      <c r="B403" s="31" t="n">
        <v>48572</v>
      </c>
      <c r="C403" s="16" t="n">
        <v>2589</v>
      </c>
      <c r="D403" s="0" t="n">
        <v>1</v>
      </c>
      <c r="E403" s="16" t="n">
        <f aca="false">SUMIFS(VIC_Postcode_Qtr!$D:$D,VIC_Postcode_Qtr!$A:$A,A403,VIC_Postcode_Qtr!$B:$B,Inputs!$B$24)</f>
        <v>6127</v>
      </c>
      <c r="F403" s="16" t="n">
        <f aca="false">SUMIFS(VIC_Postcode_Qtr!$E:$E,VIC_Postcode_Qtr!$A:$A,A403,VIC_Postcode_Qtr!$B:$B,Inputs!$B$24)</f>
        <v>27</v>
      </c>
      <c r="G403" s="21" t="n">
        <f aca="false">IF(E403&gt;0,F403/E403*1000,"")</f>
        <v>4.40672433491105</v>
      </c>
      <c r="H403" s="16" t="n">
        <f aca="false">SUMIFS(VIC_Postcode_Qtr!$G:$G,VIC_Postcode_Qtr!$A:$A,A403,VIC_Postcode_Qtr!$B:$B,Inputs!$B$24)</f>
        <v>270</v>
      </c>
      <c r="I403" s="16" t="n">
        <f aca="false">SUMIFS(VIC_Postcode_Qtr!$H:$H,VIC_Postcode_Qtr!$A:$A,A403,VIC_Postcode_Qtr!$B:$B,Inputs!$B$24)</f>
        <v>7</v>
      </c>
      <c r="J403" s="22" t="n">
        <f aca="false">IF(H403&gt;0,I403/H403,"")</f>
        <v>0.0259259259259259</v>
      </c>
      <c r="K403" s="16" t="n">
        <f aca="false">SUMIFS(VIC_Postcode_Qtr!$E:$E,VIC_Postcode_Qtr!$A:$A,A403,VIC_Postcode_Qtr!$B:$B,Inputs!$B$25)</f>
        <v>21</v>
      </c>
      <c r="L403" s="16" t="n">
        <f aca="false">SUMIFS(VIC_Postcode_Qtr!$D:$D,VIC_Postcode_Qtr!$A:$A,A403,VIC_Postcode_Qtr!$B:$B,Inputs!$B$25)</f>
        <v>6078</v>
      </c>
      <c r="M403" s="21" t="n">
        <f aca="false">IF(L403&gt;0,(F403-K403)/L403*1000,"")</f>
        <v>0.987166831194472</v>
      </c>
      <c r="N403" s="8" t="n">
        <f aca="false">IF(AND(H403&gt;=Inputs!$B$13,C403&gt;=500),1,0)</f>
        <v>0</v>
      </c>
      <c r="O403" s="8" t="s">
        <v>967</v>
      </c>
      <c r="P403" s="16" t="n">
        <f aca="false">F403-SUMIFS(VIC_Postcode_Qtr!$E:$E,VIC_Postcode_Qtr!$A:$A,A403,VIC_Postcode_Qtr!$B:$B,EDATE(Inputs!$B$24,-3))</f>
        <v>3</v>
      </c>
      <c r="Q403" s="21" t="n">
        <f aca="false">IF(E403&gt;0,P403/E403*1000,"")</f>
        <v>0.489636037212339</v>
      </c>
      <c r="R403" s="16" t="n">
        <f aca="false">SUMIFS(VIC_Postcode_Qtr!$E:$E,VIC_Postcode_Qtr!$A:$A,A403,VIC_Postcode_Qtr!$B:$B,EDATE(Inputs!$B$24,-12))-SUMIFS(VIC_Postcode_Qtr!$E:$E,VIC_Postcode_Qtr!$A:$A,A403,VIC_Postcode_Qtr!$B:$B,EDATE(Inputs!$B$24,-15))</f>
        <v>1</v>
      </c>
      <c r="S403" s="21" t="n">
        <f aca="false">IF(L403&gt;0,R403/L403*1000,"")</f>
        <v>0.164527805199079</v>
      </c>
    </row>
    <row r="404" customFormat="false" ht="15" hidden="false" customHeight="false" outlineLevel="0" collapsed="false">
      <c r="A404" s="0" t="n">
        <v>3566</v>
      </c>
      <c r="B404" s="31" t="n">
        <v>48588</v>
      </c>
      <c r="C404" s="16" t="n">
        <v>332</v>
      </c>
      <c r="D404" s="0" t="n">
        <v>1</v>
      </c>
      <c r="E404" s="16" t="n">
        <f aca="false">SUMIFS(VIC_Postcode_Qtr!$D:$D,VIC_Postcode_Qtr!$A:$A,A404,VIC_Postcode_Qtr!$B:$B,Inputs!$B$24)</f>
        <v>789</v>
      </c>
      <c r="F404" s="16" t="n">
        <f aca="false">SUMIFS(VIC_Postcode_Qtr!$E:$E,VIC_Postcode_Qtr!$A:$A,A404,VIC_Postcode_Qtr!$B:$B,Inputs!$B$24)</f>
        <v>0</v>
      </c>
      <c r="G404" s="21" t="n">
        <f aca="false">IF(E404&gt;0,F404/E404*1000,"")</f>
        <v>0</v>
      </c>
      <c r="H404" s="16" t="n">
        <f aca="false">SUMIFS(VIC_Postcode_Qtr!$G:$G,VIC_Postcode_Qtr!$A:$A,A404,VIC_Postcode_Qtr!$B:$B,Inputs!$B$24)</f>
        <v>24</v>
      </c>
      <c r="I404" s="16" t="n">
        <f aca="false">SUMIFS(VIC_Postcode_Qtr!$H:$H,VIC_Postcode_Qtr!$A:$A,A404,VIC_Postcode_Qtr!$B:$B,Inputs!$B$24)</f>
        <v>0</v>
      </c>
      <c r="J404" s="22" t="n">
        <f aca="false">IF(H404&gt;0,I404/H404,"")</f>
        <v>0</v>
      </c>
      <c r="K404" s="16" t="n">
        <f aca="false">SUMIFS(VIC_Postcode_Qtr!$E:$E,VIC_Postcode_Qtr!$A:$A,A404,VIC_Postcode_Qtr!$B:$B,Inputs!$B$25)</f>
        <v>0</v>
      </c>
      <c r="L404" s="16" t="n">
        <f aca="false">SUMIFS(VIC_Postcode_Qtr!$D:$D,VIC_Postcode_Qtr!$A:$A,A404,VIC_Postcode_Qtr!$B:$B,Inputs!$B$25)</f>
        <v>785</v>
      </c>
      <c r="M404" s="21" t="n">
        <f aca="false">IF(L404&gt;0,(F404-K404)/L404*1000,"")</f>
        <v>0</v>
      </c>
      <c r="N404" s="8" t="n">
        <f aca="false">IF(AND(H404&gt;=Inputs!$B$13,C404&gt;=500),1,0)</f>
        <v>0</v>
      </c>
      <c r="O404" s="8" t="s">
        <v>968</v>
      </c>
      <c r="P404" s="16" t="n">
        <f aca="false">F404-SUMIFS(VIC_Postcode_Qtr!$E:$E,VIC_Postcode_Qtr!$A:$A,A404,VIC_Postcode_Qtr!$B:$B,EDATE(Inputs!$B$24,-3))</f>
        <v>0</v>
      </c>
      <c r="Q404" s="21" t="n">
        <f aca="false">IF(E404&gt;0,P404/E404*1000,"")</f>
        <v>0</v>
      </c>
      <c r="R404" s="16" t="n">
        <f aca="false">SUMIFS(VIC_Postcode_Qtr!$E:$E,VIC_Postcode_Qtr!$A:$A,A404,VIC_Postcode_Qtr!$B:$B,EDATE(Inputs!$B$24,-12))-SUMIFS(VIC_Postcode_Qtr!$E:$E,VIC_Postcode_Qtr!$A:$A,A404,VIC_Postcode_Qtr!$B:$B,EDATE(Inputs!$B$24,-15))</f>
        <v>0</v>
      </c>
      <c r="S404" s="21" t="n">
        <f aca="false">IF(L404&gt;0,R404/L404*1000,"")</f>
        <v>0</v>
      </c>
    </row>
    <row r="405" customFormat="false" ht="15" hidden="false" customHeight="false" outlineLevel="0" collapsed="false">
      <c r="A405" s="0" t="n">
        <v>3871</v>
      </c>
      <c r="B405" s="31" t="n">
        <v>48635</v>
      </c>
      <c r="C405" s="16" t="n">
        <v>1663</v>
      </c>
      <c r="D405" s="0" t="n">
        <v>1</v>
      </c>
      <c r="E405" s="16" t="n">
        <f aca="false">SUMIFS(VIC_Postcode_Qtr!$D:$D,VIC_Postcode_Qtr!$A:$A,A405,VIC_Postcode_Qtr!$B:$B,Inputs!$B$24)</f>
        <v>3318</v>
      </c>
      <c r="F405" s="16" t="n">
        <f aca="false">SUMIFS(VIC_Postcode_Qtr!$E:$E,VIC_Postcode_Qtr!$A:$A,A405,VIC_Postcode_Qtr!$B:$B,Inputs!$B$24)</f>
        <v>34</v>
      </c>
      <c r="G405" s="21" t="n">
        <f aca="false">IF(E405&gt;0,F405/E405*1000,"")</f>
        <v>10.2471368294153</v>
      </c>
      <c r="H405" s="16" t="n">
        <f aca="false">SUMIFS(VIC_Postcode_Qtr!$G:$G,VIC_Postcode_Qtr!$A:$A,A405,VIC_Postcode_Qtr!$B:$B,Inputs!$B$24)</f>
        <v>132</v>
      </c>
      <c r="I405" s="16" t="n">
        <f aca="false">SUMIFS(VIC_Postcode_Qtr!$H:$H,VIC_Postcode_Qtr!$A:$A,A405,VIC_Postcode_Qtr!$B:$B,Inputs!$B$24)</f>
        <v>18</v>
      </c>
      <c r="J405" s="22" t="n">
        <f aca="false">IF(H405&gt;0,I405/H405,"")</f>
        <v>0.136363636363636</v>
      </c>
      <c r="K405" s="16" t="n">
        <f aca="false">SUMIFS(VIC_Postcode_Qtr!$E:$E,VIC_Postcode_Qtr!$A:$A,A405,VIC_Postcode_Qtr!$B:$B,Inputs!$B$25)</f>
        <v>17</v>
      </c>
      <c r="L405" s="16" t="n">
        <f aca="false">SUMIFS(VIC_Postcode_Qtr!$D:$D,VIC_Postcode_Qtr!$A:$A,A405,VIC_Postcode_Qtr!$B:$B,Inputs!$B$25)</f>
        <v>3265</v>
      </c>
      <c r="M405" s="21" t="n">
        <f aca="false">IF(L405&gt;0,(F405-K405)/L405*1000,"")</f>
        <v>5.20673813169985</v>
      </c>
      <c r="N405" s="8" t="n">
        <f aca="false">IF(AND(H405&gt;=Inputs!$B$13,C405&gt;=500),1,0)</f>
        <v>0</v>
      </c>
      <c r="O405" s="8" t="s">
        <v>969</v>
      </c>
      <c r="P405" s="16" t="n">
        <f aca="false">F405-SUMIFS(VIC_Postcode_Qtr!$E:$E,VIC_Postcode_Qtr!$A:$A,A405,VIC_Postcode_Qtr!$B:$B,EDATE(Inputs!$B$24,-3))</f>
        <v>8</v>
      </c>
      <c r="Q405" s="21" t="n">
        <f aca="false">IF(E405&gt;0,P405/E405*1000,"")</f>
        <v>2.41109101868596</v>
      </c>
      <c r="R405" s="16" t="n">
        <f aca="false">SUMIFS(VIC_Postcode_Qtr!$E:$E,VIC_Postcode_Qtr!$A:$A,A405,VIC_Postcode_Qtr!$B:$B,EDATE(Inputs!$B$24,-12))-SUMIFS(VIC_Postcode_Qtr!$E:$E,VIC_Postcode_Qtr!$A:$A,A405,VIC_Postcode_Qtr!$B:$B,EDATE(Inputs!$B$24,-15))</f>
        <v>1</v>
      </c>
      <c r="S405" s="21" t="n">
        <f aca="false">IF(L405&gt;0,R405/L405*1000,"")</f>
        <v>0.306278713629403</v>
      </c>
    </row>
    <row r="406" customFormat="false" ht="15" hidden="false" customHeight="false" outlineLevel="0" collapsed="false">
      <c r="A406" s="0" t="n">
        <v>3699</v>
      </c>
      <c r="B406" s="31" t="n">
        <v>48658</v>
      </c>
      <c r="C406" s="16" t="n">
        <v>712</v>
      </c>
      <c r="D406" s="0" t="n">
        <v>1</v>
      </c>
      <c r="E406" s="16" t="n">
        <f aca="false">SUMIFS(VIC_Postcode_Qtr!$D:$D,VIC_Postcode_Qtr!$A:$A,A406,VIC_Postcode_Qtr!$B:$B,Inputs!$B$24)</f>
        <v>1295</v>
      </c>
      <c r="F406" s="16" t="n">
        <f aca="false">SUMIFS(VIC_Postcode_Qtr!$E:$E,VIC_Postcode_Qtr!$A:$A,A406,VIC_Postcode_Qtr!$B:$B,Inputs!$B$24)</f>
        <v>16</v>
      </c>
      <c r="G406" s="21" t="n">
        <f aca="false">IF(E406&gt;0,F406/E406*1000,"")</f>
        <v>12.3552123552124</v>
      </c>
      <c r="H406" s="16" t="n">
        <f aca="false">SUMIFS(VIC_Postcode_Qtr!$G:$G,VIC_Postcode_Qtr!$A:$A,A406,VIC_Postcode_Qtr!$B:$B,Inputs!$B$24)</f>
        <v>52</v>
      </c>
      <c r="I406" s="16" t="n">
        <f aca="false">SUMIFS(VIC_Postcode_Qtr!$H:$H,VIC_Postcode_Qtr!$A:$A,A406,VIC_Postcode_Qtr!$B:$B,Inputs!$B$24)</f>
        <v>6</v>
      </c>
      <c r="J406" s="22" t="n">
        <f aca="false">IF(H406&gt;0,I406/H406,"")</f>
        <v>0.115384615384615</v>
      </c>
      <c r="K406" s="16" t="n">
        <f aca="false">SUMIFS(VIC_Postcode_Qtr!$E:$E,VIC_Postcode_Qtr!$A:$A,A406,VIC_Postcode_Qtr!$B:$B,Inputs!$B$25)</f>
        <v>5</v>
      </c>
      <c r="L406" s="16" t="n">
        <f aca="false">SUMIFS(VIC_Postcode_Qtr!$D:$D,VIC_Postcode_Qtr!$A:$A,A406,VIC_Postcode_Qtr!$B:$B,Inputs!$B$25)</f>
        <v>1290</v>
      </c>
      <c r="M406" s="21" t="n">
        <f aca="false">IF(L406&gt;0,(F406-K406)/L406*1000,"")</f>
        <v>8.52713178294574</v>
      </c>
      <c r="N406" s="8" t="n">
        <f aca="false">IF(AND(H406&gt;=Inputs!$B$13,C406&gt;=500),1,0)</f>
        <v>0</v>
      </c>
      <c r="O406" s="8" t="s">
        <v>970</v>
      </c>
      <c r="P406" s="16" t="n">
        <f aca="false">F406-SUMIFS(VIC_Postcode_Qtr!$E:$E,VIC_Postcode_Qtr!$A:$A,A406,VIC_Postcode_Qtr!$B:$B,EDATE(Inputs!$B$24,-3))</f>
        <v>5</v>
      </c>
      <c r="Q406" s="21" t="n">
        <f aca="false">IF(E406&gt;0,P406/E406*1000,"")</f>
        <v>3.86100386100386</v>
      </c>
      <c r="R406" s="16" t="n">
        <f aca="false">SUMIFS(VIC_Postcode_Qtr!$E:$E,VIC_Postcode_Qtr!$A:$A,A406,VIC_Postcode_Qtr!$B:$B,EDATE(Inputs!$B$24,-12))-SUMIFS(VIC_Postcode_Qtr!$E:$E,VIC_Postcode_Qtr!$A:$A,A406,VIC_Postcode_Qtr!$B:$B,EDATE(Inputs!$B$24,-15))</f>
        <v>-1</v>
      </c>
      <c r="S406" s="21" t="n">
        <f aca="false">IF(L406&gt;0,R406/L406*1000,"")</f>
        <v>-0.775193798449612</v>
      </c>
    </row>
    <row r="407" customFormat="false" ht="15" hidden="false" customHeight="false" outlineLevel="0" collapsed="false">
      <c r="A407" s="0" t="n">
        <v>3249</v>
      </c>
      <c r="B407" s="31" t="n">
        <v>49010</v>
      </c>
      <c r="C407" s="16" t="n">
        <v>2230</v>
      </c>
      <c r="D407" s="0" t="n">
        <v>1</v>
      </c>
      <c r="E407" s="16" t="n">
        <f aca="false">SUMIFS(VIC_Postcode_Qtr!$D:$D,VIC_Postcode_Qtr!$A:$A,A407,VIC_Postcode_Qtr!$B:$B,Inputs!$B$24)</f>
        <v>4770</v>
      </c>
      <c r="F407" s="16" t="n">
        <f aca="false">SUMIFS(VIC_Postcode_Qtr!$E:$E,VIC_Postcode_Qtr!$A:$A,A407,VIC_Postcode_Qtr!$B:$B,Inputs!$B$24)</f>
        <v>22</v>
      </c>
      <c r="G407" s="21" t="n">
        <f aca="false">IF(E407&gt;0,F407/E407*1000,"")</f>
        <v>4.61215932914046</v>
      </c>
      <c r="H407" s="16" t="n">
        <f aca="false">SUMIFS(VIC_Postcode_Qtr!$G:$G,VIC_Postcode_Qtr!$A:$A,A407,VIC_Postcode_Qtr!$B:$B,Inputs!$B$24)</f>
        <v>153</v>
      </c>
      <c r="I407" s="16" t="n">
        <f aca="false">SUMIFS(VIC_Postcode_Qtr!$H:$H,VIC_Postcode_Qtr!$A:$A,A407,VIC_Postcode_Qtr!$B:$B,Inputs!$B$24)</f>
        <v>15</v>
      </c>
      <c r="J407" s="22" t="n">
        <f aca="false">IF(H407&gt;0,I407/H407,"")</f>
        <v>0.0980392156862745</v>
      </c>
      <c r="K407" s="16" t="n">
        <f aca="false">SUMIFS(VIC_Postcode_Qtr!$E:$E,VIC_Postcode_Qtr!$A:$A,A407,VIC_Postcode_Qtr!$B:$B,Inputs!$B$25)</f>
        <v>6</v>
      </c>
      <c r="L407" s="16" t="n">
        <f aca="false">SUMIFS(VIC_Postcode_Qtr!$D:$D,VIC_Postcode_Qtr!$A:$A,A407,VIC_Postcode_Qtr!$B:$B,Inputs!$B$25)</f>
        <v>4698</v>
      </c>
      <c r="M407" s="21" t="n">
        <f aca="false">IF(L407&gt;0,(F407-K407)/L407*1000,"")</f>
        <v>3.40570455512984</v>
      </c>
      <c r="N407" s="8" t="n">
        <f aca="false">IF(AND(H407&gt;=Inputs!$B$13,C407&gt;=500),1,0)</f>
        <v>0</v>
      </c>
      <c r="O407" s="8" t="s">
        <v>971</v>
      </c>
      <c r="P407" s="16" t="n">
        <f aca="false">F407-SUMIFS(VIC_Postcode_Qtr!$E:$E,VIC_Postcode_Qtr!$A:$A,A407,VIC_Postcode_Qtr!$B:$B,EDATE(Inputs!$B$24,-3))</f>
        <v>10</v>
      </c>
      <c r="Q407" s="21" t="n">
        <f aca="false">IF(E407&gt;0,P407/E407*1000,"")</f>
        <v>2.09643605870021</v>
      </c>
      <c r="R407" s="16" t="n">
        <f aca="false">SUMIFS(VIC_Postcode_Qtr!$E:$E,VIC_Postcode_Qtr!$A:$A,A407,VIC_Postcode_Qtr!$B:$B,EDATE(Inputs!$B$24,-12))-SUMIFS(VIC_Postcode_Qtr!$E:$E,VIC_Postcode_Qtr!$A:$A,A407,VIC_Postcode_Qtr!$B:$B,EDATE(Inputs!$B$24,-15))</f>
        <v>0</v>
      </c>
      <c r="S407" s="21" t="n">
        <f aca="false">IF(L407&gt;0,R407/L407*1000,"")</f>
        <v>0</v>
      </c>
    </row>
    <row r="408" customFormat="false" ht="15" hidden="false" customHeight="false" outlineLevel="0" collapsed="false">
      <c r="A408" s="0" t="n">
        <v>3741</v>
      </c>
      <c r="B408" s="31" t="n">
        <v>49040</v>
      </c>
      <c r="C408" s="16" t="n">
        <v>2232</v>
      </c>
      <c r="D408" s="0" t="n">
        <v>1</v>
      </c>
      <c r="E408" s="16" t="n">
        <f aca="false">SUMIFS(VIC_Postcode_Qtr!$D:$D,VIC_Postcode_Qtr!$A:$A,A408,VIC_Postcode_Qtr!$B:$B,Inputs!$B$24)</f>
        <v>3815</v>
      </c>
      <c r="F408" s="16" t="n">
        <f aca="false">SUMIFS(VIC_Postcode_Qtr!$E:$E,VIC_Postcode_Qtr!$A:$A,A408,VIC_Postcode_Qtr!$B:$B,Inputs!$B$24)</f>
        <v>69</v>
      </c>
      <c r="G408" s="21" t="n">
        <f aca="false">IF(E408&gt;0,F408/E408*1000,"")</f>
        <v>18.086500655308</v>
      </c>
      <c r="H408" s="16" t="n">
        <f aca="false">SUMIFS(VIC_Postcode_Qtr!$G:$G,VIC_Postcode_Qtr!$A:$A,A408,VIC_Postcode_Qtr!$B:$B,Inputs!$B$24)</f>
        <v>174</v>
      </c>
      <c r="I408" s="16" t="n">
        <f aca="false">SUMIFS(VIC_Postcode_Qtr!$H:$H,VIC_Postcode_Qtr!$A:$A,A408,VIC_Postcode_Qtr!$B:$B,Inputs!$B$24)</f>
        <v>31</v>
      </c>
      <c r="J408" s="22" t="n">
        <f aca="false">IF(H408&gt;0,I408/H408,"")</f>
        <v>0.17816091954023</v>
      </c>
      <c r="K408" s="16" t="n">
        <f aca="false">SUMIFS(VIC_Postcode_Qtr!$E:$E,VIC_Postcode_Qtr!$A:$A,A408,VIC_Postcode_Qtr!$B:$B,Inputs!$B$25)</f>
        <v>43</v>
      </c>
      <c r="L408" s="16" t="n">
        <f aca="false">SUMIFS(VIC_Postcode_Qtr!$D:$D,VIC_Postcode_Qtr!$A:$A,A408,VIC_Postcode_Qtr!$B:$B,Inputs!$B$25)</f>
        <v>3812</v>
      </c>
      <c r="M408" s="21" t="n">
        <f aca="false">IF(L408&gt;0,(F408-K408)/L408*1000,"")</f>
        <v>6.8205666316894</v>
      </c>
      <c r="N408" s="8" t="n">
        <f aca="false">IF(AND(H408&gt;=Inputs!$B$13,C408&gt;=500),1,0)</f>
        <v>0</v>
      </c>
      <c r="O408" s="8" t="s">
        <v>972</v>
      </c>
      <c r="P408" s="16" t="n">
        <f aca="false">F408-SUMIFS(VIC_Postcode_Qtr!$E:$E,VIC_Postcode_Qtr!$A:$A,A408,VIC_Postcode_Qtr!$B:$B,EDATE(Inputs!$B$24,-3))</f>
        <v>16</v>
      </c>
      <c r="Q408" s="21" t="n">
        <f aca="false">IF(E408&gt;0,P408/E408*1000,"")</f>
        <v>4.19397116644823</v>
      </c>
      <c r="R408" s="16" t="n">
        <f aca="false">SUMIFS(VIC_Postcode_Qtr!$E:$E,VIC_Postcode_Qtr!$A:$A,A408,VIC_Postcode_Qtr!$B:$B,EDATE(Inputs!$B$24,-12))-SUMIFS(VIC_Postcode_Qtr!$E:$E,VIC_Postcode_Qtr!$A:$A,A408,VIC_Postcode_Qtr!$B:$B,EDATE(Inputs!$B$24,-15))</f>
        <v>3</v>
      </c>
      <c r="S408" s="21" t="n">
        <f aca="false">IF(L408&gt;0,R408/L408*1000,"")</f>
        <v>0.786988457502623</v>
      </c>
    </row>
    <row r="409" customFormat="false" ht="15" hidden="false" customHeight="false" outlineLevel="0" collapsed="false">
      <c r="A409" s="0" t="n">
        <v>3302</v>
      </c>
      <c r="B409" s="31" t="n">
        <v>49086</v>
      </c>
      <c r="C409" s="16" t="n">
        <v>259</v>
      </c>
      <c r="D409" s="0" t="n">
        <v>1</v>
      </c>
      <c r="E409" s="16" t="n">
        <f aca="false">SUMIFS(VIC_Postcode_Qtr!$D:$D,VIC_Postcode_Qtr!$A:$A,A409,VIC_Postcode_Qtr!$B:$B,Inputs!$B$24)</f>
        <v>583</v>
      </c>
      <c r="F409" s="16" t="n">
        <f aca="false">SUMIFS(VIC_Postcode_Qtr!$E:$E,VIC_Postcode_Qtr!$A:$A,A409,VIC_Postcode_Qtr!$B:$B,Inputs!$B$24)</f>
        <v>1</v>
      </c>
      <c r="G409" s="21" t="n">
        <f aca="false">IF(E409&gt;0,F409/E409*1000,"")</f>
        <v>1.71526586620926</v>
      </c>
      <c r="H409" s="16" t="n">
        <f aca="false">SUMIFS(VIC_Postcode_Qtr!$G:$G,VIC_Postcode_Qtr!$A:$A,A409,VIC_Postcode_Qtr!$B:$B,Inputs!$B$24)</f>
        <v>16</v>
      </c>
      <c r="I409" s="16" t="n">
        <f aca="false">SUMIFS(VIC_Postcode_Qtr!$H:$H,VIC_Postcode_Qtr!$A:$A,A409,VIC_Postcode_Qtr!$B:$B,Inputs!$B$24)</f>
        <v>1</v>
      </c>
      <c r="J409" s="22" t="n">
        <f aca="false">IF(H409&gt;0,I409/H409,"")</f>
        <v>0.0625</v>
      </c>
      <c r="K409" s="16" t="n">
        <f aca="false">SUMIFS(VIC_Postcode_Qtr!$E:$E,VIC_Postcode_Qtr!$A:$A,A409,VIC_Postcode_Qtr!$B:$B,Inputs!$B$25)</f>
        <v>0</v>
      </c>
      <c r="L409" s="16" t="n">
        <f aca="false">SUMIFS(VIC_Postcode_Qtr!$D:$D,VIC_Postcode_Qtr!$A:$A,A409,VIC_Postcode_Qtr!$B:$B,Inputs!$B$25)</f>
        <v>594</v>
      </c>
      <c r="M409" s="21" t="n">
        <f aca="false">IF(L409&gt;0,(F409-K409)/L409*1000,"")</f>
        <v>1.68350168350168</v>
      </c>
      <c r="N409" s="8" t="n">
        <f aca="false">IF(AND(H409&gt;=Inputs!$B$13,C409&gt;=500),1,0)</f>
        <v>0</v>
      </c>
      <c r="O409" s="8" t="s">
        <v>973</v>
      </c>
      <c r="P409" s="16" t="n">
        <f aca="false">F409-SUMIFS(VIC_Postcode_Qtr!$E:$E,VIC_Postcode_Qtr!$A:$A,A409,VIC_Postcode_Qtr!$B:$B,EDATE(Inputs!$B$24,-3))</f>
        <v>1</v>
      </c>
      <c r="Q409" s="21" t="n">
        <f aca="false">IF(E409&gt;0,P409/E409*1000,"")</f>
        <v>1.71526586620926</v>
      </c>
      <c r="R409" s="16" t="n">
        <f aca="false">SUMIFS(VIC_Postcode_Qtr!$E:$E,VIC_Postcode_Qtr!$A:$A,A409,VIC_Postcode_Qtr!$B:$B,EDATE(Inputs!$B$24,-12))-SUMIFS(VIC_Postcode_Qtr!$E:$E,VIC_Postcode_Qtr!$A:$A,A409,VIC_Postcode_Qtr!$B:$B,EDATE(Inputs!$B$24,-15))</f>
        <v>0</v>
      </c>
      <c r="S409" s="21" t="n">
        <f aca="false">IF(L409&gt;0,R409/L409*1000,"")</f>
        <v>0</v>
      </c>
    </row>
    <row r="410" customFormat="false" ht="15" hidden="false" customHeight="false" outlineLevel="0" collapsed="false">
      <c r="A410" s="0" t="n">
        <v>3878</v>
      </c>
      <c r="B410" s="31" t="n">
        <v>49199</v>
      </c>
      <c r="C410" s="16" t="n">
        <v>855</v>
      </c>
      <c r="D410" s="0" t="n">
        <v>1</v>
      </c>
      <c r="E410" s="16" t="n">
        <f aca="false">SUMIFS(VIC_Postcode_Qtr!$D:$D,VIC_Postcode_Qtr!$A:$A,A410,VIC_Postcode_Qtr!$B:$B,Inputs!$B$24)</f>
        <v>1434</v>
      </c>
      <c r="F410" s="16" t="n">
        <f aca="false">SUMIFS(VIC_Postcode_Qtr!$E:$E,VIC_Postcode_Qtr!$A:$A,A410,VIC_Postcode_Qtr!$B:$B,Inputs!$B$24)</f>
        <v>16</v>
      </c>
      <c r="G410" s="21" t="n">
        <f aca="false">IF(E410&gt;0,F410/E410*1000,"")</f>
        <v>11.1576011157601</v>
      </c>
      <c r="H410" s="16" t="n">
        <f aca="false">SUMIFS(VIC_Postcode_Qtr!$G:$G,VIC_Postcode_Qtr!$A:$A,A410,VIC_Postcode_Qtr!$B:$B,Inputs!$B$24)</f>
        <v>82</v>
      </c>
      <c r="I410" s="16" t="n">
        <f aca="false">SUMIFS(VIC_Postcode_Qtr!$H:$H,VIC_Postcode_Qtr!$A:$A,A410,VIC_Postcode_Qtr!$B:$B,Inputs!$B$24)</f>
        <v>6</v>
      </c>
      <c r="J410" s="22" t="n">
        <f aca="false">IF(H410&gt;0,I410/H410,"")</f>
        <v>0.0731707317073171</v>
      </c>
      <c r="K410" s="16" t="n">
        <f aca="false">SUMIFS(VIC_Postcode_Qtr!$E:$E,VIC_Postcode_Qtr!$A:$A,A410,VIC_Postcode_Qtr!$B:$B,Inputs!$B$25)</f>
        <v>11</v>
      </c>
      <c r="L410" s="16" t="n">
        <f aca="false">SUMIFS(VIC_Postcode_Qtr!$D:$D,VIC_Postcode_Qtr!$A:$A,A410,VIC_Postcode_Qtr!$B:$B,Inputs!$B$25)</f>
        <v>1418</v>
      </c>
      <c r="M410" s="21" t="n">
        <f aca="false">IF(L410&gt;0,(F410-K410)/L410*1000,"")</f>
        <v>3.52609308885755</v>
      </c>
      <c r="N410" s="8" t="n">
        <f aca="false">IF(AND(H410&gt;=Inputs!$B$13,C410&gt;=500),1,0)</f>
        <v>0</v>
      </c>
      <c r="O410" s="8" t="s">
        <v>974</v>
      </c>
      <c r="P410" s="16" t="n">
        <f aca="false">F410-SUMIFS(VIC_Postcode_Qtr!$E:$E,VIC_Postcode_Qtr!$A:$A,A410,VIC_Postcode_Qtr!$B:$B,EDATE(Inputs!$B$24,-3))</f>
        <v>2</v>
      </c>
      <c r="Q410" s="21" t="n">
        <f aca="false">IF(E410&gt;0,P410/E410*1000,"")</f>
        <v>1.39470013947001</v>
      </c>
      <c r="R410" s="16" t="n">
        <f aca="false">SUMIFS(VIC_Postcode_Qtr!$E:$E,VIC_Postcode_Qtr!$A:$A,A410,VIC_Postcode_Qtr!$B:$B,EDATE(Inputs!$B$24,-12))-SUMIFS(VIC_Postcode_Qtr!$E:$E,VIC_Postcode_Qtr!$A:$A,A410,VIC_Postcode_Qtr!$B:$B,EDATE(Inputs!$B$24,-15))</f>
        <v>1</v>
      </c>
      <c r="S410" s="21" t="n">
        <f aca="false">IF(L410&gt;0,R410/L410*1000,"")</f>
        <v>0.705218617771509</v>
      </c>
    </row>
    <row r="411" customFormat="false" ht="15" hidden="false" customHeight="false" outlineLevel="0" collapsed="false">
      <c r="A411" s="0" t="n">
        <v>3478</v>
      </c>
      <c r="B411" s="31" t="n">
        <v>49228</v>
      </c>
      <c r="C411" s="16" t="n">
        <v>1396</v>
      </c>
      <c r="D411" s="0" t="n">
        <v>1</v>
      </c>
      <c r="E411" s="16" t="n">
        <f aca="false">SUMIFS(VIC_Postcode_Qtr!$D:$D,VIC_Postcode_Qtr!$A:$A,A411,VIC_Postcode_Qtr!$B:$B,Inputs!$B$24)</f>
        <v>3248</v>
      </c>
      <c r="F411" s="16" t="n">
        <f aca="false">SUMIFS(VIC_Postcode_Qtr!$E:$E,VIC_Postcode_Qtr!$A:$A,A411,VIC_Postcode_Qtr!$B:$B,Inputs!$B$24)</f>
        <v>6</v>
      </c>
      <c r="G411" s="21" t="n">
        <f aca="false">IF(E411&gt;0,F411/E411*1000,"")</f>
        <v>1.84729064039409</v>
      </c>
      <c r="H411" s="16" t="n">
        <f aca="false">SUMIFS(VIC_Postcode_Qtr!$G:$G,VIC_Postcode_Qtr!$A:$A,A411,VIC_Postcode_Qtr!$B:$B,Inputs!$B$24)</f>
        <v>106</v>
      </c>
      <c r="I411" s="16" t="n">
        <f aca="false">SUMIFS(VIC_Postcode_Qtr!$H:$H,VIC_Postcode_Qtr!$A:$A,A411,VIC_Postcode_Qtr!$B:$B,Inputs!$B$24)</f>
        <v>2</v>
      </c>
      <c r="J411" s="22" t="n">
        <f aca="false">IF(H411&gt;0,I411/H411,"")</f>
        <v>0.0188679245283019</v>
      </c>
      <c r="K411" s="16" t="n">
        <f aca="false">SUMIFS(VIC_Postcode_Qtr!$E:$E,VIC_Postcode_Qtr!$A:$A,A411,VIC_Postcode_Qtr!$B:$B,Inputs!$B$25)</f>
        <v>4</v>
      </c>
      <c r="L411" s="16" t="n">
        <f aca="false">SUMIFS(VIC_Postcode_Qtr!$D:$D,VIC_Postcode_Qtr!$A:$A,A411,VIC_Postcode_Qtr!$B:$B,Inputs!$B$25)</f>
        <v>3211</v>
      </c>
      <c r="M411" s="21" t="n">
        <f aca="false">IF(L411&gt;0,(F411-K411)/L411*1000,"")</f>
        <v>0.622858922454064</v>
      </c>
      <c r="N411" s="8" t="n">
        <f aca="false">IF(AND(H411&gt;=Inputs!$B$13,C411&gt;=500),1,0)</f>
        <v>0</v>
      </c>
      <c r="O411" s="8" t="s">
        <v>975</v>
      </c>
      <c r="P411" s="16" t="n">
        <f aca="false">F411-SUMIFS(VIC_Postcode_Qtr!$E:$E,VIC_Postcode_Qtr!$A:$A,A411,VIC_Postcode_Qtr!$B:$B,EDATE(Inputs!$B$24,-3))</f>
        <v>1</v>
      </c>
      <c r="Q411" s="21" t="n">
        <f aca="false">IF(E411&gt;0,P411/E411*1000,"")</f>
        <v>0.307881773399015</v>
      </c>
      <c r="R411" s="16" t="n">
        <f aca="false">SUMIFS(VIC_Postcode_Qtr!$E:$E,VIC_Postcode_Qtr!$A:$A,A411,VIC_Postcode_Qtr!$B:$B,EDATE(Inputs!$B$24,-12))-SUMIFS(VIC_Postcode_Qtr!$E:$E,VIC_Postcode_Qtr!$A:$A,A411,VIC_Postcode_Qtr!$B:$B,EDATE(Inputs!$B$24,-15))</f>
        <v>0</v>
      </c>
      <c r="S411" s="21" t="n">
        <f aca="false">IF(L411&gt;0,R411/L411*1000,"")</f>
        <v>0</v>
      </c>
    </row>
    <row r="412" customFormat="false" ht="15" hidden="false" customHeight="false" outlineLevel="0" collapsed="false">
      <c r="A412" s="0" t="n">
        <v>3231</v>
      </c>
      <c r="B412" s="31" t="n">
        <v>49261</v>
      </c>
      <c r="C412" s="16" t="n">
        <v>1079</v>
      </c>
      <c r="D412" s="0" t="n">
        <v>1</v>
      </c>
      <c r="E412" s="16" t="n">
        <f aca="false">SUMIFS(VIC_Postcode_Qtr!$D:$D,VIC_Postcode_Qtr!$A:$A,A412,VIC_Postcode_Qtr!$B:$B,Inputs!$B$24)</f>
        <v>1881</v>
      </c>
      <c r="F412" s="16" t="n">
        <f aca="false">SUMIFS(VIC_Postcode_Qtr!$E:$E,VIC_Postcode_Qtr!$A:$A,A412,VIC_Postcode_Qtr!$B:$B,Inputs!$B$24)</f>
        <v>91</v>
      </c>
      <c r="G412" s="21" t="n">
        <f aca="false">IF(E412&gt;0,F412/E412*1000,"")</f>
        <v>48.3785220627326</v>
      </c>
      <c r="H412" s="16" t="n">
        <f aca="false">SUMIFS(VIC_Postcode_Qtr!$G:$G,VIC_Postcode_Qtr!$A:$A,A412,VIC_Postcode_Qtr!$B:$B,Inputs!$B$24)</f>
        <v>107</v>
      </c>
      <c r="I412" s="16" t="n">
        <f aca="false">SUMIFS(VIC_Postcode_Qtr!$H:$H,VIC_Postcode_Qtr!$A:$A,A412,VIC_Postcode_Qtr!$B:$B,Inputs!$B$24)</f>
        <v>28</v>
      </c>
      <c r="J412" s="22" t="n">
        <f aca="false">IF(H412&gt;0,I412/H412,"")</f>
        <v>0.261682242990654</v>
      </c>
      <c r="K412" s="16" t="n">
        <f aca="false">SUMIFS(VIC_Postcode_Qtr!$E:$E,VIC_Postcode_Qtr!$A:$A,A412,VIC_Postcode_Qtr!$B:$B,Inputs!$B$25)</f>
        <v>59</v>
      </c>
      <c r="L412" s="16" t="n">
        <f aca="false">SUMIFS(VIC_Postcode_Qtr!$D:$D,VIC_Postcode_Qtr!$A:$A,A412,VIC_Postcode_Qtr!$B:$B,Inputs!$B$25)</f>
        <v>1839</v>
      </c>
      <c r="M412" s="21" t="n">
        <f aca="false">IF(L412&gt;0,(F412-K412)/L412*1000,"")</f>
        <v>17.4007612833061</v>
      </c>
      <c r="N412" s="8" t="n">
        <f aca="false">IF(AND(H412&gt;=Inputs!$B$13,C412&gt;=500),1,0)</f>
        <v>0</v>
      </c>
      <c r="O412" s="8" t="s">
        <v>976</v>
      </c>
      <c r="P412" s="16" t="n">
        <f aca="false">F412-SUMIFS(VIC_Postcode_Qtr!$E:$E,VIC_Postcode_Qtr!$A:$A,A412,VIC_Postcode_Qtr!$B:$B,EDATE(Inputs!$B$24,-3))</f>
        <v>19</v>
      </c>
      <c r="Q412" s="21" t="n">
        <f aca="false">IF(E412&gt;0,P412/E412*1000,"")</f>
        <v>10.1010101010101</v>
      </c>
      <c r="R412" s="16" t="n">
        <f aca="false">SUMIFS(VIC_Postcode_Qtr!$E:$E,VIC_Postcode_Qtr!$A:$A,A412,VIC_Postcode_Qtr!$B:$B,EDATE(Inputs!$B$24,-12))-SUMIFS(VIC_Postcode_Qtr!$E:$E,VIC_Postcode_Qtr!$A:$A,A412,VIC_Postcode_Qtr!$B:$B,EDATE(Inputs!$B$24,-15))</f>
        <v>3</v>
      </c>
      <c r="S412" s="21" t="n">
        <f aca="false">IF(L412&gt;0,R412/L412*1000,"")</f>
        <v>1.63132137030995</v>
      </c>
    </row>
    <row r="413" customFormat="false" ht="15" hidden="false" customHeight="false" outlineLevel="0" collapsed="false">
      <c r="A413" s="0" t="n">
        <v>3232</v>
      </c>
      <c r="B413" s="31" t="n">
        <v>49328</v>
      </c>
      <c r="C413" s="16" t="n">
        <v>982</v>
      </c>
      <c r="D413" s="0" t="n">
        <v>1</v>
      </c>
      <c r="E413" s="16" t="n">
        <f aca="false">SUMIFS(VIC_Postcode_Qtr!$D:$D,VIC_Postcode_Qtr!$A:$A,A413,VIC_Postcode_Qtr!$B:$B,Inputs!$B$24)</f>
        <v>1592</v>
      </c>
      <c r="F413" s="16" t="n">
        <f aca="false">SUMIFS(VIC_Postcode_Qtr!$E:$E,VIC_Postcode_Qtr!$A:$A,A413,VIC_Postcode_Qtr!$B:$B,Inputs!$B$24)</f>
        <v>30</v>
      </c>
      <c r="G413" s="21" t="n">
        <f aca="false">IF(E413&gt;0,F413/E413*1000,"")</f>
        <v>18.8442211055276</v>
      </c>
      <c r="H413" s="16" t="n">
        <f aca="false">SUMIFS(VIC_Postcode_Qtr!$G:$G,VIC_Postcode_Qtr!$A:$A,A413,VIC_Postcode_Qtr!$B:$B,Inputs!$B$24)</f>
        <v>72</v>
      </c>
      <c r="I413" s="16" t="n">
        <f aca="false">SUMIFS(VIC_Postcode_Qtr!$H:$H,VIC_Postcode_Qtr!$A:$A,A413,VIC_Postcode_Qtr!$B:$B,Inputs!$B$24)</f>
        <v>10</v>
      </c>
      <c r="J413" s="22" t="n">
        <f aca="false">IF(H413&gt;0,I413/H413,"")</f>
        <v>0.138888888888889</v>
      </c>
      <c r="K413" s="16" t="n">
        <f aca="false">SUMIFS(VIC_Postcode_Qtr!$E:$E,VIC_Postcode_Qtr!$A:$A,A413,VIC_Postcode_Qtr!$B:$B,Inputs!$B$25)</f>
        <v>21</v>
      </c>
      <c r="L413" s="16" t="n">
        <f aca="false">SUMIFS(VIC_Postcode_Qtr!$D:$D,VIC_Postcode_Qtr!$A:$A,A413,VIC_Postcode_Qtr!$B:$B,Inputs!$B$25)</f>
        <v>1588</v>
      </c>
      <c r="M413" s="21" t="n">
        <f aca="false">IF(L413&gt;0,(F413-K413)/L413*1000,"")</f>
        <v>5.66750629722922</v>
      </c>
      <c r="N413" s="8" t="n">
        <f aca="false">IF(AND(H413&gt;=Inputs!$B$13,C413&gt;=500),1,0)</f>
        <v>0</v>
      </c>
      <c r="O413" s="8" t="s">
        <v>977</v>
      </c>
      <c r="P413" s="16" t="n">
        <f aca="false">F413-SUMIFS(VIC_Postcode_Qtr!$E:$E,VIC_Postcode_Qtr!$A:$A,A413,VIC_Postcode_Qtr!$B:$B,EDATE(Inputs!$B$24,-3))</f>
        <v>4</v>
      </c>
      <c r="Q413" s="21" t="n">
        <f aca="false">IF(E413&gt;0,P413/E413*1000,"")</f>
        <v>2.51256281407035</v>
      </c>
      <c r="R413" s="16" t="n">
        <f aca="false">SUMIFS(VIC_Postcode_Qtr!$E:$E,VIC_Postcode_Qtr!$A:$A,A413,VIC_Postcode_Qtr!$B:$B,EDATE(Inputs!$B$24,-12))-SUMIFS(VIC_Postcode_Qtr!$E:$E,VIC_Postcode_Qtr!$A:$A,A413,VIC_Postcode_Qtr!$B:$B,EDATE(Inputs!$B$24,-15))</f>
        <v>3</v>
      </c>
      <c r="S413" s="21" t="n">
        <f aca="false">IF(L413&gt;0,R413/L413*1000,"")</f>
        <v>1.88916876574307</v>
      </c>
    </row>
    <row r="414" customFormat="false" ht="15" hidden="false" customHeight="false" outlineLevel="0" collapsed="false">
      <c r="A414" s="0" t="n">
        <v>3737</v>
      </c>
      <c r="B414" s="31" t="n">
        <v>49332</v>
      </c>
      <c r="C414" s="16" t="n">
        <v>2868</v>
      </c>
      <c r="D414" s="0" t="n">
        <v>1</v>
      </c>
      <c r="E414" s="16" t="n">
        <f aca="false">SUMIFS(VIC_Postcode_Qtr!$D:$D,VIC_Postcode_Qtr!$A:$A,A414,VIC_Postcode_Qtr!$B:$B,Inputs!$B$24)</f>
        <v>5580</v>
      </c>
      <c r="F414" s="16" t="n">
        <f aca="false">SUMIFS(VIC_Postcode_Qtr!$E:$E,VIC_Postcode_Qtr!$A:$A,A414,VIC_Postcode_Qtr!$B:$B,Inputs!$B$24)</f>
        <v>30</v>
      </c>
      <c r="G414" s="21" t="n">
        <f aca="false">IF(E414&gt;0,F414/E414*1000,"")</f>
        <v>5.37634408602151</v>
      </c>
      <c r="H414" s="16" t="n">
        <f aca="false">SUMIFS(VIC_Postcode_Qtr!$G:$G,VIC_Postcode_Qtr!$A:$A,A414,VIC_Postcode_Qtr!$B:$B,Inputs!$B$24)</f>
        <v>218</v>
      </c>
      <c r="I414" s="16" t="n">
        <f aca="false">SUMIFS(VIC_Postcode_Qtr!$H:$H,VIC_Postcode_Qtr!$A:$A,A414,VIC_Postcode_Qtr!$B:$B,Inputs!$B$24)</f>
        <v>13</v>
      </c>
      <c r="J414" s="22" t="n">
        <f aca="false">IF(H414&gt;0,I414/H414,"")</f>
        <v>0.0596330275229358</v>
      </c>
      <c r="K414" s="16" t="n">
        <f aca="false">SUMIFS(VIC_Postcode_Qtr!$E:$E,VIC_Postcode_Qtr!$A:$A,A414,VIC_Postcode_Qtr!$B:$B,Inputs!$B$25)</f>
        <v>19</v>
      </c>
      <c r="L414" s="16" t="n">
        <f aca="false">SUMIFS(VIC_Postcode_Qtr!$D:$D,VIC_Postcode_Qtr!$A:$A,A414,VIC_Postcode_Qtr!$B:$B,Inputs!$B$25)</f>
        <v>5548</v>
      </c>
      <c r="M414" s="21" t="n">
        <f aca="false">IF(L414&gt;0,(F414-K414)/L414*1000,"")</f>
        <v>1.98269646719539</v>
      </c>
      <c r="N414" s="8" t="n">
        <f aca="false">IF(AND(H414&gt;=Inputs!$B$13,C414&gt;=500),1,0)</f>
        <v>0</v>
      </c>
      <c r="O414" s="8" t="s">
        <v>978</v>
      </c>
      <c r="P414" s="16" t="n">
        <f aca="false">F414-SUMIFS(VIC_Postcode_Qtr!$E:$E,VIC_Postcode_Qtr!$A:$A,A414,VIC_Postcode_Qtr!$B:$B,EDATE(Inputs!$B$24,-3))</f>
        <v>9</v>
      </c>
      <c r="Q414" s="21" t="n">
        <f aca="false">IF(E414&gt;0,P414/E414*1000,"")</f>
        <v>1.61290322580645</v>
      </c>
      <c r="R414" s="16" t="n">
        <f aca="false">SUMIFS(VIC_Postcode_Qtr!$E:$E,VIC_Postcode_Qtr!$A:$A,A414,VIC_Postcode_Qtr!$B:$B,EDATE(Inputs!$B$24,-12))-SUMIFS(VIC_Postcode_Qtr!$E:$E,VIC_Postcode_Qtr!$A:$A,A414,VIC_Postcode_Qtr!$B:$B,EDATE(Inputs!$B$24,-15))</f>
        <v>1</v>
      </c>
      <c r="S414" s="21" t="n">
        <f aca="false">IF(L414&gt;0,R414/L414*1000,"")</f>
        <v>0.180245133381399</v>
      </c>
    </row>
    <row r="415" customFormat="false" ht="15" hidden="false" customHeight="false" outlineLevel="0" collapsed="false">
      <c r="A415" s="0" t="n">
        <v>3633</v>
      </c>
      <c r="B415" s="31" t="n">
        <v>49550</v>
      </c>
      <c r="C415" s="16" t="n">
        <v>416</v>
      </c>
      <c r="D415" s="0" t="n">
        <v>1</v>
      </c>
      <c r="E415" s="16" t="n">
        <f aca="false">SUMIFS(VIC_Postcode_Qtr!$D:$D,VIC_Postcode_Qtr!$A:$A,A415,VIC_Postcode_Qtr!$B:$B,Inputs!$B$24)</f>
        <v>784</v>
      </c>
      <c r="F415" s="16" t="n">
        <f aca="false">SUMIFS(VIC_Postcode_Qtr!$E:$E,VIC_Postcode_Qtr!$A:$A,A415,VIC_Postcode_Qtr!$B:$B,Inputs!$B$24)</f>
        <v>6</v>
      </c>
      <c r="G415" s="21" t="n">
        <f aca="false">IF(E415&gt;0,F415/E415*1000,"")</f>
        <v>7.6530612244898</v>
      </c>
      <c r="H415" s="16" t="n">
        <f aca="false">SUMIFS(VIC_Postcode_Qtr!$G:$G,VIC_Postcode_Qtr!$A:$A,A415,VIC_Postcode_Qtr!$B:$B,Inputs!$B$24)</f>
        <v>33</v>
      </c>
      <c r="I415" s="16" t="n">
        <f aca="false">SUMIFS(VIC_Postcode_Qtr!$H:$H,VIC_Postcode_Qtr!$A:$A,A415,VIC_Postcode_Qtr!$B:$B,Inputs!$B$24)</f>
        <v>2</v>
      </c>
      <c r="J415" s="22" t="n">
        <f aca="false">IF(H415&gt;0,I415/H415,"")</f>
        <v>0.0606060606060606</v>
      </c>
      <c r="K415" s="16" t="n">
        <f aca="false">SUMIFS(VIC_Postcode_Qtr!$E:$E,VIC_Postcode_Qtr!$A:$A,A415,VIC_Postcode_Qtr!$B:$B,Inputs!$B$25)</f>
        <v>3</v>
      </c>
      <c r="L415" s="16" t="n">
        <f aca="false">SUMIFS(VIC_Postcode_Qtr!$D:$D,VIC_Postcode_Qtr!$A:$A,A415,VIC_Postcode_Qtr!$B:$B,Inputs!$B$25)</f>
        <v>802</v>
      </c>
      <c r="M415" s="21" t="n">
        <f aca="false">IF(L415&gt;0,(F415-K415)/L415*1000,"")</f>
        <v>3.74064837905237</v>
      </c>
      <c r="N415" s="8" t="n">
        <f aca="false">IF(AND(H415&gt;=Inputs!$B$13,C415&gt;=500),1,0)</f>
        <v>0</v>
      </c>
      <c r="O415" s="8" t="s">
        <v>979</v>
      </c>
      <c r="P415" s="16" t="n">
        <f aca="false">F415-SUMIFS(VIC_Postcode_Qtr!$E:$E,VIC_Postcode_Qtr!$A:$A,A415,VIC_Postcode_Qtr!$B:$B,EDATE(Inputs!$B$24,-3))</f>
        <v>1</v>
      </c>
      <c r="Q415" s="21" t="n">
        <f aca="false">IF(E415&gt;0,P415/E415*1000,"")</f>
        <v>1.27551020408163</v>
      </c>
      <c r="R415" s="16" t="n">
        <f aca="false">SUMIFS(VIC_Postcode_Qtr!$E:$E,VIC_Postcode_Qtr!$A:$A,A415,VIC_Postcode_Qtr!$B:$B,EDATE(Inputs!$B$24,-12))-SUMIFS(VIC_Postcode_Qtr!$E:$E,VIC_Postcode_Qtr!$A:$A,A415,VIC_Postcode_Qtr!$B:$B,EDATE(Inputs!$B$24,-15))</f>
        <v>0</v>
      </c>
      <c r="S415" s="21" t="n">
        <f aca="false">IF(L415&gt;0,R415/L415*1000,"")</f>
        <v>0</v>
      </c>
    </row>
    <row r="416" customFormat="false" ht="15" hidden="false" customHeight="false" outlineLevel="0" collapsed="false">
      <c r="A416" s="0" t="n">
        <v>3251</v>
      </c>
      <c r="B416" s="31" t="n">
        <v>49701</v>
      </c>
      <c r="C416" s="16" t="n">
        <v>355</v>
      </c>
      <c r="D416" s="0" t="n">
        <v>1</v>
      </c>
      <c r="E416" s="16" t="n">
        <f aca="false">SUMIFS(VIC_Postcode_Qtr!$D:$D,VIC_Postcode_Qtr!$A:$A,A416,VIC_Postcode_Qtr!$B:$B,Inputs!$B$24)</f>
        <v>869</v>
      </c>
      <c r="F416" s="16" t="n">
        <f aca="false">SUMIFS(VIC_Postcode_Qtr!$E:$E,VIC_Postcode_Qtr!$A:$A,A416,VIC_Postcode_Qtr!$B:$B,Inputs!$B$24)</f>
        <v>6</v>
      </c>
      <c r="G416" s="21" t="n">
        <f aca="false">IF(E416&gt;0,F416/E416*1000,"")</f>
        <v>6.90448791714614</v>
      </c>
      <c r="H416" s="16" t="n">
        <f aca="false">SUMIFS(VIC_Postcode_Qtr!$G:$G,VIC_Postcode_Qtr!$A:$A,A416,VIC_Postcode_Qtr!$B:$B,Inputs!$B$24)</f>
        <v>28</v>
      </c>
      <c r="I416" s="16" t="n">
        <f aca="false">SUMIFS(VIC_Postcode_Qtr!$H:$H,VIC_Postcode_Qtr!$A:$A,A416,VIC_Postcode_Qtr!$B:$B,Inputs!$B$24)</f>
        <v>4</v>
      </c>
      <c r="J416" s="22" t="n">
        <f aca="false">IF(H416&gt;0,I416/H416,"")</f>
        <v>0.142857142857143</v>
      </c>
      <c r="K416" s="16" t="n">
        <f aca="false">SUMIFS(VIC_Postcode_Qtr!$E:$E,VIC_Postcode_Qtr!$A:$A,A416,VIC_Postcode_Qtr!$B:$B,Inputs!$B$25)</f>
        <v>4</v>
      </c>
      <c r="L416" s="16" t="n">
        <f aca="false">SUMIFS(VIC_Postcode_Qtr!$D:$D,VIC_Postcode_Qtr!$A:$A,A416,VIC_Postcode_Qtr!$B:$B,Inputs!$B$25)</f>
        <v>866</v>
      </c>
      <c r="M416" s="21" t="n">
        <f aca="false">IF(L416&gt;0,(F416-K416)/L416*1000,"")</f>
        <v>2.3094688221709</v>
      </c>
      <c r="N416" s="8" t="n">
        <f aca="false">IF(AND(H416&gt;=Inputs!$B$13,C416&gt;=500),1,0)</f>
        <v>0</v>
      </c>
      <c r="O416" s="8" t="s">
        <v>980</v>
      </c>
      <c r="P416" s="16" t="n">
        <f aca="false">F416-SUMIFS(VIC_Postcode_Qtr!$E:$E,VIC_Postcode_Qtr!$A:$A,A416,VIC_Postcode_Qtr!$B:$B,EDATE(Inputs!$B$24,-3))</f>
        <v>-1</v>
      </c>
      <c r="Q416" s="21" t="n">
        <f aca="false">IF(E416&gt;0,P416/E416*1000,"")</f>
        <v>-1.15074798619102</v>
      </c>
      <c r="R416" s="16" t="n">
        <f aca="false">SUMIFS(VIC_Postcode_Qtr!$E:$E,VIC_Postcode_Qtr!$A:$A,A416,VIC_Postcode_Qtr!$B:$B,EDATE(Inputs!$B$24,-12))-SUMIFS(VIC_Postcode_Qtr!$E:$E,VIC_Postcode_Qtr!$A:$A,A416,VIC_Postcode_Qtr!$B:$B,EDATE(Inputs!$B$24,-15))</f>
        <v>0</v>
      </c>
      <c r="S416" s="21" t="n">
        <f aca="false">IF(L416&gt;0,R416/L416*1000,"")</f>
        <v>0</v>
      </c>
    </row>
    <row r="417" customFormat="false" ht="15" hidden="false" customHeight="false" outlineLevel="0" collapsed="false">
      <c r="A417" s="0" t="n">
        <v>3938</v>
      </c>
      <c r="B417" s="31" t="n">
        <v>49726</v>
      </c>
      <c r="C417" s="16" t="n">
        <v>2115</v>
      </c>
      <c r="D417" s="0" t="n">
        <v>1</v>
      </c>
      <c r="E417" s="16" t="n">
        <f aca="false">SUMIFS(VIC_Postcode_Qtr!$D:$D,VIC_Postcode_Qtr!$A:$A,A417,VIC_Postcode_Qtr!$B:$B,Inputs!$B$24)</f>
        <v>3256</v>
      </c>
      <c r="F417" s="16" t="n">
        <f aca="false">SUMIFS(VIC_Postcode_Qtr!$E:$E,VIC_Postcode_Qtr!$A:$A,A417,VIC_Postcode_Qtr!$B:$B,Inputs!$B$24)</f>
        <v>78</v>
      </c>
      <c r="G417" s="21" t="n">
        <f aca="false">IF(E417&gt;0,F417/E417*1000,"")</f>
        <v>23.955773955774</v>
      </c>
      <c r="H417" s="16" t="n">
        <f aca="false">SUMIFS(VIC_Postcode_Qtr!$G:$G,VIC_Postcode_Qtr!$A:$A,A417,VIC_Postcode_Qtr!$B:$B,Inputs!$B$24)</f>
        <v>211</v>
      </c>
      <c r="I417" s="16" t="n">
        <f aca="false">SUMIFS(VIC_Postcode_Qtr!$H:$H,VIC_Postcode_Qtr!$A:$A,A417,VIC_Postcode_Qtr!$B:$B,Inputs!$B$24)</f>
        <v>32</v>
      </c>
      <c r="J417" s="22" t="n">
        <f aca="false">IF(H417&gt;0,I417/H417,"")</f>
        <v>0.151658767772512</v>
      </c>
      <c r="K417" s="16" t="n">
        <f aca="false">SUMIFS(VIC_Postcode_Qtr!$E:$E,VIC_Postcode_Qtr!$A:$A,A417,VIC_Postcode_Qtr!$B:$B,Inputs!$B$25)</f>
        <v>45</v>
      </c>
      <c r="L417" s="16" t="n">
        <f aca="false">SUMIFS(VIC_Postcode_Qtr!$D:$D,VIC_Postcode_Qtr!$A:$A,A417,VIC_Postcode_Qtr!$B:$B,Inputs!$B$25)</f>
        <v>3259</v>
      </c>
      <c r="M417" s="21" t="n">
        <f aca="false">IF(L417&gt;0,(F417-K417)/L417*1000,"")</f>
        <v>10.1258054617981</v>
      </c>
      <c r="N417" s="8" t="n">
        <f aca="false">IF(AND(H417&gt;=Inputs!$B$13,C417&gt;=500),1,0)</f>
        <v>0</v>
      </c>
      <c r="O417" s="8" t="s">
        <v>981</v>
      </c>
      <c r="P417" s="16" t="n">
        <f aca="false">F417-SUMIFS(VIC_Postcode_Qtr!$E:$E,VIC_Postcode_Qtr!$A:$A,A417,VIC_Postcode_Qtr!$B:$B,EDATE(Inputs!$B$24,-3))</f>
        <v>20</v>
      </c>
      <c r="Q417" s="21" t="n">
        <f aca="false">IF(E417&gt;0,P417/E417*1000,"")</f>
        <v>6.14250614250614</v>
      </c>
      <c r="R417" s="16" t="n">
        <f aca="false">SUMIFS(VIC_Postcode_Qtr!$E:$E,VIC_Postcode_Qtr!$A:$A,A417,VIC_Postcode_Qtr!$B:$B,EDATE(Inputs!$B$24,-12))-SUMIFS(VIC_Postcode_Qtr!$E:$E,VIC_Postcode_Qtr!$A:$A,A417,VIC_Postcode_Qtr!$B:$B,EDATE(Inputs!$B$24,-15))</f>
        <v>0</v>
      </c>
      <c r="S417" s="21" t="n">
        <f aca="false">IF(L417&gt;0,R417/L417*1000,"")</f>
        <v>0</v>
      </c>
    </row>
    <row r="418" customFormat="false" ht="15" hidden="false" customHeight="false" outlineLevel="0" collapsed="false">
      <c r="A418" s="0" t="n">
        <v>3925</v>
      </c>
      <c r="B418" s="31" t="n">
        <v>49740</v>
      </c>
      <c r="C418" s="16" t="n">
        <v>2856</v>
      </c>
      <c r="D418" s="0" t="n">
        <v>1</v>
      </c>
      <c r="E418" s="16" t="n">
        <f aca="false">SUMIFS(VIC_Postcode_Qtr!$D:$D,VIC_Postcode_Qtr!$A:$A,A418,VIC_Postcode_Qtr!$B:$B,Inputs!$B$24)</f>
        <v>4822</v>
      </c>
      <c r="F418" s="16" t="n">
        <f aca="false">SUMIFS(VIC_Postcode_Qtr!$E:$E,VIC_Postcode_Qtr!$A:$A,A418,VIC_Postcode_Qtr!$B:$B,Inputs!$B$24)</f>
        <v>93</v>
      </c>
      <c r="G418" s="21" t="n">
        <f aca="false">IF(E418&gt;0,F418/E418*1000,"")</f>
        <v>19.2866030692659</v>
      </c>
      <c r="H418" s="16" t="n">
        <f aca="false">SUMIFS(VIC_Postcode_Qtr!$G:$G,VIC_Postcode_Qtr!$A:$A,A418,VIC_Postcode_Qtr!$B:$B,Inputs!$B$24)</f>
        <v>277</v>
      </c>
      <c r="I418" s="16" t="n">
        <f aca="false">SUMIFS(VIC_Postcode_Qtr!$H:$H,VIC_Postcode_Qtr!$A:$A,A418,VIC_Postcode_Qtr!$B:$B,Inputs!$B$24)</f>
        <v>34</v>
      </c>
      <c r="J418" s="22" t="n">
        <f aca="false">IF(H418&gt;0,I418/H418,"")</f>
        <v>0.122743682310469</v>
      </c>
      <c r="K418" s="16" t="n">
        <f aca="false">SUMIFS(VIC_Postcode_Qtr!$E:$E,VIC_Postcode_Qtr!$A:$A,A418,VIC_Postcode_Qtr!$B:$B,Inputs!$B$25)</f>
        <v>54</v>
      </c>
      <c r="L418" s="16" t="n">
        <f aca="false">SUMIFS(VIC_Postcode_Qtr!$D:$D,VIC_Postcode_Qtr!$A:$A,A418,VIC_Postcode_Qtr!$B:$B,Inputs!$B$25)</f>
        <v>4730</v>
      </c>
      <c r="M418" s="21" t="n">
        <f aca="false">IF(L418&gt;0,(F418-K418)/L418*1000,"")</f>
        <v>8.24524312896406</v>
      </c>
      <c r="N418" s="8" t="n">
        <f aca="false">IF(AND(H418&gt;=Inputs!$B$13,C418&gt;=500),1,0)</f>
        <v>0</v>
      </c>
      <c r="O418" s="8" t="s">
        <v>982</v>
      </c>
      <c r="P418" s="16" t="n">
        <f aca="false">F418-SUMIFS(VIC_Postcode_Qtr!$E:$E,VIC_Postcode_Qtr!$A:$A,A418,VIC_Postcode_Qtr!$B:$B,EDATE(Inputs!$B$24,-3))</f>
        <v>15</v>
      </c>
      <c r="Q418" s="21" t="n">
        <f aca="false">IF(E418&gt;0,P418/E418*1000,"")</f>
        <v>3.11074243052675</v>
      </c>
      <c r="R418" s="16" t="n">
        <f aca="false">SUMIFS(VIC_Postcode_Qtr!$E:$E,VIC_Postcode_Qtr!$A:$A,A418,VIC_Postcode_Qtr!$B:$B,EDATE(Inputs!$B$24,-12))-SUMIFS(VIC_Postcode_Qtr!$E:$E,VIC_Postcode_Qtr!$A:$A,A418,VIC_Postcode_Qtr!$B:$B,EDATE(Inputs!$B$24,-15))</f>
        <v>2</v>
      </c>
      <c r="S418" s="21" t="n">
        <f aca="false">IF(L418&gt;0,R418/L418*1000,"")</f>
        <v>0.422832980972516</v>
      </c>
    </row>
    <row r="419" customFormat="false" ht="15" hidden="false" customHeight="false" outlineLevel="0" collapsed="false">
      <c r="A419" s="0" t="n">
        <v>3324</v>
      </c>
      <c r="B419" s="31" t="n">
        <v>49762</v>
      </c>
      <c r="C419" s="16" t="n">
        <v>325</v>
      </c>
      <c r="D419" s="0" t="n">
        <v>1</v>
      </c>
      <c r="E419" s="16" t="n">
        <f aca="false">SUMIFS(VIC_Postcode_Qtr!$D:$D,VIC_Postcode_Qtr!$A:$A,A419,VIC_Postcode_Qtr!$B:$B,Inputs!$B$24)</f>
        <v>1023</v>
      </c>
      <c r="F419" s="16" t="n">
        <f aca="false">SUMIFS(VIC_Postcode_Qtr!$E:$E,VIC_Postcode_Qtr!$A:$A,A419,VIC_Postcode_Qtr!$B:$B,Inputs!$B$24)</f>
        <v>3</v>
      </c>
      <c r="G419" s="21" t="n">
        <f aca="false">IF(E419&gt;0,F419/E419*1000,"")</f>
        <v>2.93255131964809</v>
      </c>
      <c r="H419" s="16" t="n">
        <f aca="false">SUMIFS(VIC_Postcode_Qtr!$G:$G,VIC_Postcode_Qtr!$A:$A,A419,VIC_Postcode_Qtr!$B:$B,Inputs!$B$24)</f>
        <v>33</v>
      </c>
      <c r="I419" s="16" t="n">
        <f aca="false">SUMIFS(VIC_Postcode_Qtr!$H:$H,VIC_Postcode_Qtr!$A:$A,A419,VIC_Postcode_Qtr!$B:$B,Inputs!$B$24)</f>
        <v>1</v>
      </c>
      <c r="J419" s="22" t="n">
        <f aca="false">IF(H419&gt;0,I419/H419,"")</f>
        <v>0.0303030303030303</v>
      </c>
      <c r="K419" s="16" t="n">
        <f aca="false">SUMIFS(VIC_Postcode_Qtr!$E:$E,VIC_Postcode_Qtr!$A:$A,A419,VIC_Postcode_Qtr!$B:$B,Inputs!$B$25)</f>
        <v>2</v>
      </c>
      <c r="L419" s="16" t="n">
        <f aca="false">SUMIFS(VIC_Postcode_Qtr!$D:$D,VIC_Postcode_Qtr!$A:$A,A419,VIC_Postcode_Qtr!$B:$B,Inputs!$B$25)</f>
        <v>994</v>
      </c>
      <c r="M419" s="21" t="n">
        <f aca="false">IF(L419&gt;0,(F419-K419)/L419*1000,"")</f>
        <v>1.00603621730382</v>
      </c>
      <c r="N419" s="8" t="n">
        <f aca="false">IF(AND(H419&gt;=Inputs!$B$13,C419&gt;=500),1,0)</f>
        <v>0</v>
      </c>
      <c r="O419" s="8" t="s">
        <v>983</v>
      </c>
      <c r="P419" s="16" t="n">
        <f aca="false">F419-SUMIFS(VIC_Postcode_Qtr!$E:$E,VIC_Postcode_Qtr!$A:$A,A419,VIC_Postcode_Qtr!$B:$B,EDATE(Inputs!$B$24,-3))</f>
        <v>0</v>
      </c>
      <c r="Q419" s="21" t="n">
        <f aca="false">IF(E419&gt;0,P419/E419*1000,"")</f>
        <v>0</v>
      </c>
      <c r="R419" s="16" t="n">
        <f aca="false">SUMIFS(VIC_Postcode_Qtr!$E:$E,VIC_Postcode_Qtr!$A:$A,A419,VIC_Postcode_Qtr!$B:$B,EDATE(Inputs!$B$24,-12))-SUMIFS(VIC_Postcode_Qtr!$E:$E,VIC_Postcode_Qtr!$A:$A,A419,VIC_Postcode_Qtr!$B:$B,EDATE(Inputs!$B$24,-15))</f>
        <v>1</v>
      </c>
      <c r="S419" s="21" t="n">
        <f aca="false">IF(L419&gt;0,R419/L419*1000,"")</f>
        <v>1.00603621730382</v>
      </c>
    </row>
    <row r="420" customFormat="false" ht="15" hidden="false" customHeight="false" outlineLevel="0" collapsed="false">
      <c r="A420" s="0" t="n">
        <v>3624</v>
      </c>
      <c r="B420" s="31" t="n">
        <v>49812</v>
      </c>
      <c r="C420" s="16" t="n">
        <v>313</v>
      </c>
      <c r="D420" s="0" t="n">
        <v>1</v>
      </c>
      <c r="E420" s="16" t="n">
        <f aca="false">SUMIFS(VIC_Postcode_Qtr!$D:$D,VIC_Postcode_Qtr!$A:$A,A420,VIC_Postcode_Qtr!$B:$B,Inputs!$B$24)</f>
        <v>721</v>
      </c>
      <c r="F420" s="16" t="n">
        <f aca="false">SUMIFS(VIC_Postcode_Qtr!$E:$E,VIC_Postcode_Qtr!$A:$A,A420,VIC_Postcode_Qtr!$B:$B,Inputs!$B$24)</f>
        <v>1</v>
      </c>
      <c r="G420" s="21" t="n">
        <f aca="false">IF(E420&gt;0,F420/E420*1000,"")</f>
        <v>1.3869625520111</v>
      </c>
      <c r="H420" s="16" t="n">
        <f aca="false">SUMIFS(VIC_Postcode_Qtr!$G:$G,VIC_Postcode_Qtr!$A:$A,A420,VIC_Postcode_Qtr!$B:$B,Inputs!$B$24)</f>
        <v>32</v>
      </c>
      <c r="I420" s="16" t="n">
        <f aca="false">SUMIFS(VIC_Postcode_Qtr!$H:$H,VIC_Postcode_Qtr!$A:$A,A420,VIC_Postcode_Qtr!$B:$B,Inputs!$B$24)</f>
        <v>0</v>
      </c>
      <c r="J420" s="22" t="n">
        <f aca="false">IF(H420&gt;0,I420/H420,"")</f>
        <v>0</v>
      </c>
      <c r="K420" s="16" t="n">
        <f aca="false">SUMIFS(VIC_Postcode_Qtr!$E:$E,VIC_Postcode_Qtr!$A:$A,A420,VIC_Postcode_Qtr!$B:$B,Inputs!$B$25)</f>
        <v>1</v>
      </c>
      <c r="L420" s="16" t="n">
        <f aca="false">SUMIFS(VIC_Postcode_Qtr!$D:$D,VIC_Postcode_Qtr!$A:$A,A420,VIC_Postcode_Qtr!$B:$B,Inputs!$B$25)</f>
        <v>722</v>
      </c>
      <c r="M420" s="21" t="n">
        <f aca="false">IF(L420&gt;0,(F420-K420)/L420*1000,"")</f>
        <v>0</v>
      </c>
      <c r="N420" s="8" t="n">
        <f aca="false">IF(AND(H420&gt;=Inputs!$B$13,C420&gt;=500),1,0)</f>
        <v>0</v>
      </c>
      <c r="O420" s="8" t="s">
        <v>984</v>
      </c>
      <c r="P420" s="16" t="n">
        <f aca="false">F420-SUMIFS(VIC_Postcode_Qtr!$E:$E,VIC_Postcode_Qtr!$A:$A,A420,VIC_Postcode_Qtr!$B:$B,EDATE(Inputs!$B$24,-3))</f>
        <v>0</v>
      </c>
      <c r="Q420" s="21" t="n">
        <f aca="false">IF(E420&gt;0,P420/E420*1000,"")</f>
        <v>0</v>
      </c>
      <c r="R420" s="16" t="n">
        <f aca="false">SUMIFS(VIC_Postcode_Qtr!$E:$E,VIC_Postcode_Qtr!$A:$A,A420,VIC_Postcode_Qtr!$B:$B,EDATE(Inputs!$B$24,-12))-SUMIFS(VIC_Postcode_Qtr!$E:$E,VIC_Postcode_Qtr!$A:$A,A420,VIC_Postcode_Qtr!$B:$B,EDATE(Inputs!$B$24,-15))</f>
        <v>0</v>
      </c>
      <c r="S420" s="21" t="n">
        <f aca="false">IF(L420&gt;0,R420/L420*1000,"")</f>
        <v>0</v>
      </c>
    </row>
    <row r="421" customFormat="false" ht="15" hidden="false" customHeight="false" outlineLevel="0" collapsed="false">
      <c r="A421" s="0" t="n">
        <v>3505</v>
      </c>
      <c r="B421" s="31" t="n">
        <v>49842</v>
      </c>
      <c r="C421" s="16" t="n">
        <v>2860</v>
      </c>
      <c r="D421" s="0" t="n">
        <v>1</v>
      </c>
      <c r="E421" s="16" t="n">
        <f aca="false">SUMIFS(VIC_Postcode_Qtr!$D:$D,VIC_Postcode_Qtr!$A:$A,A421,VIC_Postcode_Qtr!$B:$B,Inputs!$B$24)</f>
        <v>5781</v>
      </c>
      <c r="F421" s="16" t="n">
        <f aca="false">SUMIFS(VIC_Postcode_Qtr!$E:$E,VIC_Postcode_Qtr!$A:$A,A421,VIC_Postcode_Qtr!$B:$B,Inputs!$B$24)</f>
        <v>9</v>
      </c>
      <c r="G421" s="21" t="n">
        <f aca="false">IF(E421&gt;0,F421/E421*1000,"")</f>
        <v>1.55682407887909</v>
      </c>
      <c r="H421" s="16" t="n">
        <f aca="false">SUMIFS(VIC_Postcode_Qtr!$G:$G,VIC_Postcode_Qtr!$A:$A,A421,VIC_Postcode_Qtr!$B:$B,Inputs!$B$24)</f>
        <v>233</v>
      </c>
      <c r="I421" s="16" t="n">
        <f aca="false">SUMIFS(VIC_Postcode_Qtr!$H:$H,VIC_Postcode_Qtr!$A:$A,A421,VIC_Postcode_Qtr!$B:$B,Inputs!$B$24)</f>
        <v>5</v>
      </c>
      <c r="J421" s="22" t="n">
        <f aca="false">IF(H421&gt;0,I421/H421,"")</f>
        <v>0.0214592274678112</v>
      </c>
      <c r="K421" s="16" t="n">
        <f aca="false">SUMIFS(VIC_Postcode_Qtr!$E:$E,VIC_Postcode_Qtr!$A:$A,A421,VIC_Postcode_Qtr!$B:$B,Inputs!$B$25)</f>
        <v>5</v>
      </c>
      <c r="L421" s="16" t="n">
        <f aca="false">SUMIFS(VIC_Postcode_Qtr!$D:$D,VIC_Postcode_Qtr!$A:$A,A421,VIC_Postcode_Qtr!$B:$B,Inputs!$B$25)</f>
        <v>5717</v>
      </c>
      <c r="M421" s="21" t="n">
        <f aca="false">IF(L421&gt;0,(F421-K421)/L421*1000,"")</f>
        <v>0.699667657862515</v>
      </c>
      <c r="N421" s="8" t="n">
        <f aca="false">IF(AND(H421&gt;=Inputs!$B$13,C421&gt;=500),1,0)</f>
        <v>0</v>
      </c>
      <c r="O421" s="8" t="s">
        <v>985</v>
      </c>
      <c r="P421" s="16" t="n">
        <f aca="false">F421-SUMIFS(VIC_Postcode_Qtr!$E:$E,VIC_Postcode_Qtr!$A:$A,A421,VIC_Postcode_Qtr!$B:$B,EDATE(Inputs!$B$24,-3))</f>
        <v>2</v>
      </c>
      <c r="Q421" s="21" t="n">
        <f aca="false">IF(E421&gt;0,P421/E421*1000,"")</f>
        <v>0.345960906417575</v>
      </c>
      <c r="R421" s="16" t="n">
        <f aca="false">SUMIFS(VIC_Postcode_Qtr!$E:$E,VIC_Postcode_Qtr!$A:$A,A421,VIC_Postcode_Qtr!$B:$B,EDATE(Inputs!$B$24,-12))-SUMIFS(VIC_Postcode_Qtr!$E:$E,VIC_Postcode_Qtr!$A:$A,A421,VIC_Postcode_Qtr!$B:$B,EDATE(Inputs!$B$24,-15))</f>
        <v>1</v>
      </c>
      <c r="S421" s="21" t="n">
        <f aca="false">IF(L421&gt;0,R421/L421*1000,"")</f>
        <v>0.174916914465629</v>
      </c>
    </row>
    <row r="422" customFormat="false" ht="15" hidden="false" customHeight="false" outlineLevel="0" collapsed="false">
      <c r="A422" s="0" t="n">
        <v>3570</v>
      </c>
      <c r="B422" s="31" t="n">
        <v>49977</v>
      </c>
      <c r="C422" s="16" t="n">
        <v>497</v>
      </c>
      <c r="D422" s="0" t="n">
        <v>1</v>
      </c>
      <c r="E422" s="16" t="n">
        <f aca="false">SUMIFS(VIC_Postcode_Qtr!$D:$D,VIC_Postcode_Qtr!$A:$A,A422,VIC_Postcode_Qtr!$B:$B,Inputs!$B$24)</f>
        <v>1164</v>
      </c>
      <c r="F422" s="16" t="n">
        <f aca="false">SUMIFS(VIC_Postcode_Qtr!$E:$E,VIC_Postcode_Qtr!$A:$A,A422,VIC_Postcode_Qtr!$B:$B,Inputs!$B$24)</f>
        <v>4</v>
      </c>
      <c r="G422" s="21" t="n">
        <f aca="false">IF(E422&gt;0,F422/E422*1000,"")</f>
        <v>3.43642611683849</v>
      </c>
      <c r="H422" s="16" t="n">
        <f aca="false">SUMIFS(VIC_Postcode_Qtr!$G:$G,VIC_Postcode_Qtr!$A:$A,A422,VIC_Postcode_Qtr!$B:$B,Inputs!$B$24)</f>
        <v>29</v>
      </c>
      <c r="I422" s="16" t="n">
        <f aca="false">SUMIFS(VIC_Postcode_Qtr!$H:$H,VIC_Postcode_Qtr!$A:$A,A422,VIC_Postcode_Qtr!$B:$B,Inputs!$B$24)</f>
        <v>4</v>
      </c>
      <c r="J422" s="22" t="n">
        <f aca="false">IF(H422&gt;0,I422/H422,"")</f>
        <v>0.137931034482759</v>
      </c>
      <c r="K422" s="16" t="n">
        <f aca="false">SUMIFS(VIC_Postcode_Qtr!$E:$E,VIC_Postcode_Qtr!$A:$A,A422,VIC_Postcode_Qtr!$B:$B,Inputs!$B$25)</f>
        <v>1</v>
      </c>
      <c r="L422" s="16" t="n">
        <f aca="false">SUMIFS(VIC_Postcode_Qtr!$D:$D,VIC_Postcode_Qtr!$A:$A,A422,VIC_Postcode_Qtr!$B:$B,Inputs!$B$25)</f>
        <v>1163</v>
      </c>
      <c r="M422" s="21" t="n">
        <f aca="false">IF(L422&gt;0,(F422-K422)/L422*1000,"")</f>
        <v>2.57953568357696</v>
      </c>
      <c r="N422" s="8" t="n">
        <f aca="false">IF(AND(H422&gt;=Inputs!$B$13,C422&gt;=500),1,0)</f>
        <v>0</v>
      </c>
      <c r="O422" s="8" t="s">
        <v>986</v>
      </c>
      <c r="P422" s="16" t="n">
        <f aca="false">F422-SUMIFS(VIC_Postcode_Qtr!$E:$E,VIC_Postcode_Qtr!$A:$A,A422,VIC_Postcode_Qtr!$B:$B,EDATE(Inputs!$B$24,-3))</f>
        <v>2</v>
      </c>
      <c r="Q422" s="21" t="n">
        <f aca="false">IF(E422&gt;0,P422/E422*1000,"")</f>
        <v>1.71821305841924</v>
      </c>
      <c r="R422" s="16" t="n">
        <f aca="false">SUMIFS(VIC_Postcode_Qtr!$E:$E,VIC_Postcode_Qtr!$A:$A,A422,VIC_Postcode_Qtr!$B:$B,EDATE(Inputs!$B$24,-12))-SUMIFS(VIC_Postcode_Qtr!$E:$E,VIC_Postcode_Qtr!$A:$A,A422,VIC_Postcode_Qtr!$B:$B,EDATE(Inputs!$B$24,-15))</f>
        <v>0</v>
      </c>
      <c r="S422" s="21" t="n">
        <f aca="false">IF(L422&gt;0,R422/L422*1000,"")</f>
        <v>0</v>
      </c>
    </row>
    <row r="423" customFormat="false" ht="15" hidden="false" customHeight="false" outlineLevel="0" collapsed="false">
      <c r="A423" s="0" t="n">
        <v>3286</v>
      </c>
      <c r="B423" s="31" t="n">
        <v>50136</v>
      </c>
      <c r="C423" s="16" t="n">
        <v>365</v>
      </c>
      <c r="D423" s="0" t="n">
        <v>1</v>
      </c>
      <c r="E423" s="16" t="n">
        <f aca="false">SUMIFS(VIC_Postcode_Qtr!$D:$D,VIC_Postcode_Qtr!$A:$A,A423,VIC_Postcode_Qtr!$B:$B,Inputs!$B$24)</f>
        <v>929</v>
      </c>
      <c r="F423" s="16" t="n">
        <f aca="false">SUMIFS(VIC_Postcode_Qtr!$E:$E,VIC_Postcode_Qtr!$A:$A,A423,VIC_Postcode_Qtr!$B:$B,Inputs!$B$24)</f>
        <v>2</v>
      </c>
      <c r="G423" s="21" t="n">
        <f aca="false">IF(E423&gt;0,F423/E423*1000,"")</f>
        <v>2.15285252960172</v>
      </c>
      <c r="H423" s="16" t="n">
        <f aca="false">SUMIFS(VIC_Postcode_Qtr!$G:$G,VIC_Postcode_Qtr!$A:$A,A423,VIC_Postcode_Qtr!$B:$B,Inputs!$B$24)</f>
        <v>15</v>
      </c>
      <c r="I423" s="16" t="n">
        <f aca="false">SUMIFS(VIC_Postcode_Qtr!$H:$H,VIC_Postcode_Qtr!$A:$A,A423,VIC_Postcode_Qtr!$B:$B,Inputs!$B$24)</f>
        <v>1</v>
      </c>
      <c r="J423" s="22" t="n">
        <f aca="false">IF(H423&gt;0,I423/H423,"")</f>
        <v>0.0666666666666667</v>
      </c>
      <c r="K423" s="16" t="n">
        <f aca="false">SUMIFS(VIC_Postcode_Qtr!$E:$E,VIC_Postcode_Qtr!$A:$A,A423,VIC_Postcode_Qtr!$B:$B,Inputs!$B$25)</f>
        <v>2</v>
      </c>
      <c r="L423" s="16" t="n">
        <f aca="false">SUMIFS(VIC_Postcode_Qtr!$D:$D,VIC_Postcode_Qtr!$A:$A,A423,VIC_Postcode_Qtr!$B:$B,Inputs!$B$25)</f>
        <v>929</v>
      </c>
      <c r="M423" s="21" t="n">
        <f aca="false">IF(L423&gt;0,(F423-K423)/L423*1000,"")</f>
        <v>0</v>
      </c>
      <c r="N423" s="8" t="n">
        <f aca="false">IF(AND(H423&gt;=Inputs!$B$13,C423&gt;=500),1,0)</f>
        <v>0</v>
      </c>
      <c r="O423" s="8" t="s">
        <v>987</v>
      </c>
      <c r="P423" s="16" t="n">
        <f aca="false">F423-SUMIFS(VIC_Postcode_Qtr!$E:$E,VIC_Postcode_Qtr!$A:$A,A423,VIC_Postcode_Qtr!$B:$B,EDATE(Inputs!$B$24,-3))</f>
        <v>0</v>
      </c>
      <c r="Q423" s="21" t="n">
        <f aca="false">IF(E423&gt;0,P423/E423*1000,"")</f>
        <v>0</v>
      </c>
      <c r="R423" s="16" t="n">
        <f aca="false">SUMIFS(VIC_Postcode_Qtr!$E:$E,VIC_Postcode_Qtr!$A:$A,A423,VIC_Postcode_Qtr!$B:$B,EDATE(Inputs!$B$24,-12))-SUMIFS(VIC_Postcode_Qtr!$E:$E,VIC_Postcode_Qtr!$A:$A,A423,VIC_Postcode_Qtr!$B:$B,EDATE(Inputs!$B$24,-15))</f>
        <v>0</v>
      </c>
      <c r="S423" s="21" t="n">
        <f aca="false">IF(L423&gt;0,R423/L423*1000,"")</f>
        <v>0</v>
      </c>
    </row>
    <row r="424" customFormat="false" ht="15" hidden="false" customHeight="false" outlineLevel="0" collapsed="false">
      <c r="A424" s="0" t="n">
        <v>3284</v>
      </c>
      <c r="B424" s="31" t="n">
        <v>50160</v>
      </c>
      <c r="C424" s="16" t="n">
        <v>2309</v>
      </c>
      <c r="D424" s="0" t="n">
        <v>1</v>
      </c>
      <c r="E424" s="16" t="n">
        <f aca="false">SUMIFS(VIC_Postcode_Qtr!$D:$D,VIC_Postcode_Qtr!$A:$A,A424,VIC_Postcode_Qtr!$B:$B,Inputs!$B$24)</f>
        <v>4037</v>
      </c>
      <c r="F424" s="16" t="n">
        <f aca="false">SUMIFS(VIC_Postcode_Qtr!$E:$E,VIC_Postcode_Qtr!$A:$A,A424,VIC_Postcode_Qtr!$B:$B,Inputs!$B$24)</f>
        <v>46</v>
      </c>
      <c r="G424" s="21" t="n">
        <f aca="false">IF(E424&gt;0,F424/E424*1000,"")</f>
        <v>11.3945999504583</v>
      </c>
      <c r="H424" s="16" t="n">
        <f aca="false">SUMIFS(VIC_Postcode_Qtr!$G:$G,VIC_Postcode_Qtr!$A:$A,A424,VIC_Postcode_Qtr!$B:$B,Inputs!$B$24)</f>
        <v>210</v>
      </c>
      <c r="I424" s="16" t="n">
        <f aca="false">SUMIFS(VIC_Postcode_Qtr!$H:$H,VIC_Postcode_Qtr!$A:$A,A424,VIC_Postcode_Qtr!$B:$B,Inputs!$B$24)</f>
        <v>10</v>
      </c>
      <c r="J424" s="22" t="n">
        <f aca="false">IF(H424&gt;0,I424/H424,"")</f>
        <v>0.0476190476190476</v>
      </c>
      <c r="K424" s="16" t="n">
        <f aca="false">SUMIFS(VIC_Postcode_Qtr!$E:$E,VIC_Postcode_Qtr!$A:$A,A424,VIC_Postcode_Qtr!$B:$B,Inputs!$B$25)</f>
        <v>34</v>
      </c>
      <c r="L424" s="16" t="n">
        <f aca="false">SUMIFS(VIC_Postcode_Qtr!$D:$D,VIC_Postcode_Qtr!$A:$A,A424,VIC_Postcode_Qtr!$B:$B,Inputs!$B$25)</f>
        <v>3951</v>
      </c>
      <c r="M424" s="21" t="n">
        <f aca="false">IF(L424&gt;0,(F424-K424)/L424*1000,"")</f>
        <v>3.03720577069096</v>
      </c>
      <c r="N424" s="8" t="n">
        <f aca="false">IF(AND(H424&gt;=Inputs!$B$13,C424&gt;=500),1,0)</f>
        <v>0</v>
      </c>
      <c r="O424" s="8" t="s">
        <v>988</v>
      </c>
      <c r="P424" s="16" t="n">
        <f aca="false">F424-SUMIFS(VIC_Postcode_Qtr!$E:$E,VIC_Postcode_Qtr!$A:$A,A424,VIC_Postcode_Qtr!$B:$B,EDATE(Inputs!$B$24,-3))</f>
        <v>4</v>
      </c>
      <c r="Q424" s="21" t="n">
        <f aca="false">IF(E424&gt;0,P424/E424*1000,"")</f>
        <v>0.990834778300718</v>
      </c>
      <c r="R424" s="16" t="n">
        <f aca="false">SUMIFS(VIC_Postcode_Qtr!$E:$E,VIC_Postcode_Qtr!$A:$A,A424,VIC_Postcode_Qtr!$B:$B,EDATE(Inputs!$B$24,-12))-SUMIFS(VIC_Postcode_Qtr!$E:$E,VIC_Postcode_Qtr!$A:$A,A424,VIC_Postcode_Qtr!$B:$B,EDATE(Inputs!$B$24,-15))</f>
        <v>0</v>
      </c>
      <c r="S424" s="21" t="n">
        <f aca="false">IF(L424&gt;0,R424/L424*1000,"")</f>
        <v>0</v>
      </c>
    </row>
    <row r="425" customFormat="false" ht="15" hidden="false" customHeight="false" outlineLevel="0" collapsed="false">
      <c r="A425" s="0" t="n">
        <v>3052</v>
      </c>
      <c r="B425" s="31" t="n">
        <v>50212</v>
      </c>
      <c r="C425" s="16" t="n">
        <v>4244</v>
      </c>
      <c r="D425" s="0" t="n">
        <v>1</v>
      </c>
      <c r="E425" s="16" t="n">
        <f aca="false">SUMIFS(VIC_Postcode_Qtr!$D:$D,VIC_Postcode_Qtr!$A:$A,A425,VIC_Postcode_Qtr!$B:$B,Inputs!$B$24)</f>
        <v>2877</v>
      </c>
      <c r="F425" s="16" t="n">
        <f aca="false">SUMIFS(VIC_Postcode_Qtr!$E:$E,VIC_Postcode_Qtr!$A:$A,A425,VIC_Postcode_Qtr!$B:$B,Inputs!$B$24)</f>
        <v>144</v>
      </c>
      <c r="G425" s="21" t="n">
        <f aca="false">IF(E425&gt;0,F425/E425*1000,"")</f>
        <v>50.0521376433785</v>
      </c>
      <c r="H425" s="16" t="n">
        <f aca="false">SUMIFS(VIC_Postcode_Qtr!$G:$G,VIC_Postcode_Qtr!$A:$A,A425,VIC_Postcode_Qtr!$B:$B,Inputs!$B$24)</f>
        <v>283</v>
      </c>
      <c r="I425" s="16" t="n">
        <f aca="false">SUMIFS(VIC_Postcode_Qtr!$H:$H,VIC_Postcode_Qtr!$A:$A,A425,VIC_Postcode_Qtr!$B:$B,Inputs!$B$24)</f>
        <v>57</v>
      </c>
      <c r="J425" s="22" t="n">
        <f aca="false">IF(H425&gt;0,I425/H425,"")</f>
        <v>0.201413427561837</v>
      </c>
      <c r="K425" s="16" t="n">
        <f aca="false">SUMIFS(VIC_Postcode_Qtr!$E:$E,VIC_Postcode_Qtr!$A:$A,A425,VIC_Postcode_Qtr!$B:$B,Inputs!$B$25)</f>
        <v>107</v>
      </c>
      <c r="L425" s="16" t="n">
        <f aca="false">SUMIFS(VIC_Postcode_Qtr!$D:$D,VIC_Postcode_Qtr!$A:$A,A425,VIC_Postcode_Qtr!$B:$B,Inputs!$B$25)</f>
        <v>2928</v>
      </c>
      <c r="M425" s="21" t="n">
        <f aca="false">IF(L425&gt;0,(F425-K425)/L425*1000,"")</f>
        <v>12.6366120218579</v>
      </c>
      <c r="N425" s="8" t="n">
        <f aca="false">IF(AND(H425&gt;=Inputs!$B$13,C425&gt;=500),1,0)</f>
        <v>0</v>
      </c>
      <c r="O425" s="8" t="s">
        <v>989</v>
      </c>
      <c r="P425" s="16" t="n">
        <f aca="false">F425-SUMIFS(VIC_Postcode_Qtr!$E:$E,VIC_Postcode_Qtr!$A:$A,A425,VIC_Postcode_Qtr!$B:$B,EDATE(Inputs!$B$24,-3))</f>
        <v>27</v>
      </c>
      <c r="Q425" s="21" t="n">
        <f aca="false">IF(E425&gt;0,P425/E425*1000,"")</f>
        <v>9.38477580813347</v>
      </c>
      <c r="R425" s="16" t="n">
        <f aca="false">SUMIFS(VIC_Postcode_Qtr!$E:$E,VIC_Postcode_Qtr!$A:$A,A425,VIC_Postcode_Qtr!$B:$B,EDATE(Inputs!$B$24,-12))-SUMIFS(VIC_Postcode_Qtr!$E:$E,VIC_Postcode_Qtr!$A:$A,A425,VIC_Postcode_Qtr!$B:$B,EDATE(Inputs!$B$24,-15))</f>
        <v>12</v>
      </c>
      <c r="S425" s="21" t="n">
        <f aca="false">IF(L425&gt;0,R425/L425*1000,"")</f>
        <v>4.09836065573771</v>
      </c>
    </row>
    <row r="426" customFormat="false" ht="15" hidden="false" customHeight="false" outlineLevel="0" collapsed="false">
      <c r="A426" s="0" t="n">
        <v>3634</v>
      </c>
      <c r="B426" s="31" t="n">
        <v>50287</v>
      </c>
      <c r="C426" s="16" t="n">
        <v>1212</v>
      </c>
      <c r="D426" s="0" t="n">
        <v>1</v>
      </c>
      <c r="E426" s="16" t="n">
        <f aca="false">SUMIFS(VIC_Postcode_Qtr!$D:$D,VIC_Postcode_Qtr!$A:$A,A426,VIC_Postcode_Qtr!$B:$B,Inputs!$B$24)</f>
        <v>2595</v>
      </c>
      <c r="F426" s="16" t="n">
        <f aca="false">SUMIFS(VIC_Postcode_Qtr!$E:$E,VIC_Postcode_Qtr!$A:$A,A426,VIC_Postcode_Qtr!$B:$B,Inputs!$B$24)</f>
        <v>9</v>
      </c>
      <c r="G426" s="21" t="n">
        <f aca="false">IF(E426&gt;0,F426/E426*1000,"")</f>
        <v>3.46820809248555</v>
      </c>
      <c r="H426" s="16" t="n">
        <f aca="false">SUMIFS(VIC_Postcode_Qtr!$G:$G,VIC_Postcode_Qtr!$A:$A,A426,VIC_Postcode_Qtr!$B:$B,Inputs!$B$24)</f>
        <v>110</v>
      </c>
      <c r="I426" s="16" t="n">
        <f aca="false">SUMIFS(VIC_Postcode_Qtr!$H:$H,VIC_Postcode_Qtr!$A:$A,A426,VIC_Postcode_Qtr!$B:$B,Inputs!$B$24)</f>
        <v>2</v>
      </c>
      <c r="J426" s="22" t="n">
        <f aca="false">IF(H426&gt;0,I426/H426,"")</f>
        <v>0.0181818181818182</v>
      </c>
      <c r="K426" s="16" t="n">
        <f aca="false">SUMIFS(VIC_Postcode_Qtr!$E:$E,VIC_Postcode_Qtr!$A:$A,A426,VIC_Postcode_Qtr!$B:$B,Inputs!$B$25)</f>
        <v>8</v>
      </c>
      <c r="L426" s="16" t="n">
        <f aca="false">SUMIFS(VIC_Postcode_Qtr!$D:$D,VIC_Postcode_Qtr!$A:$A,A426,VIC_Postcode_Qtr!$B:$B,Inputs!$B$25)</f>
        <v>2511</v>
      </c>
      <c r="M426" s="21" t="n">
        <f aca="false">IF(L426&gt;0,(F426-K426)/L426*1000,"")</f>
        <v>0.398247710075667</v>
      </c>
      <c r="N426" s="8" t="n">
        <f aca="false">IF(AND(H426&gt;=Inputs!$B$13,C426&gt;=500),1,0)</f>
        <v>0</v>
      </c>
      <c r="O426" s="8" t="s">
        <v>990</v>
      </c>
      <c r="P426" s="16" t="n">
        <f aca="false">F426-SUMIFS(VIC_Postcode_Qtr!$E:$E,VIC_Postcode_Qtr!$A:$A,A426,VIC_Postcode_Qtr!$B:$B,EDATE(Inputs!$B$24,-3))</f>
        <v>1</v>
      </c>
      <c r="Q426" s="21" t="n">
        <f aca="false">IF(E426&gt;0,P426/E426*1000,"")</f>
        <v>0.385356454720617</v>
      </c>
      <c r="R426" s="16" t="n">
        <f aca="false">SUMIFS(VIC_Postcode_Qtr!$E:$E,VIC_Postcode_Qtr!$A:$A,A426,VIC_Postcode_Qtr!$B:$B,EDATE(Inputs!$B$24,-12))-SUMIFS(VIC_Postcode_Qtr!$E:$E,VIC_Postcode_Qtr!$A:$A,A426,VIC_Postcode_Qtr!$B:$B,EDATE(Inputs!$B$24,-15))</f>
        <v>2</v>
      </c>
      <c r="S426" s="21" t="n">
        <f aca="false">IF(L426&gt;0,R426/L426*1000,"")</f>
        <v>0.796495420151334</v>
      </c>
    </row>
    <row r="427" customFormat="false" ht="15" hidden="false" customHeight="false" outlineLevel="0" collapsed="false">
      <c r="A427" s="0" t="n">
        <v>3496</v>
      </c>
      <c r="B427" s="31" t="n">
        <v>50317</v>
      </c>
      <c r="C427" s="16" t="n">
        <v>3845</v>
      </c>
      <c r="D427" s="0" t="n">
        <v>1</v>
      </c>
      <c r="E427" s="16" t="n">
        <f aca="false">SUMIFS(VIC_Postcode_Qtr!$D:$D,VIC_Postcode_Qtr!$A:$A,A427,VIC_Postcode_Qtr!$B:$B,Inputs!$B$24)</f>
        <v>7631</v>
      </c>
      <c r="F427" s="16" t="n">
        <f aca="false">SUMIFS(VIC_Postcode_Qtr!$E:$E,VIC_Postcode_Qtr!$A:$A,A427,VIC_Postcode_Qtr!$B:$B,Inputs!$B$24)</f>
        <v>14</v>
      </c>
      <c r="G427" s="21" t="n">
        <f aca="false">IF(E427&gt;0,F427/E427*1000,"")</f>
        <v>1.83462193683659</v>
      </c>
      <c r="H427" s="16" t="n">
        <f aca="false">SUMIFS(VIC_Postcode_Qtr!$G:$G,VIC_Postcode_Qtr!$A:$A,A427,VIC_Postcode_Qtr!$B:$B,Inputs!$B$24)</f>
        <v>277</v>
      </c>
      <c r="I427" s="16" t="n">
        <f aca="false">SUMIFS(VIC_Postcode_Qtr!$H:$H,VIC_Postcode_Qtr!$A:$A,A427,VIC_Postcode_Qtr!$B:$B,Inputs!$B$24)</f>
        <v>8</v>
      </c>
      <c r="J427" s="22" t="n">
        <f aca="false">IF(H427&gt;0,I427/H427,"")</f>
        <v>0.0288808664259928</v>
      </c>
      <c r="K427" s="16" t="n">
        <f aca="false">SUMIFS(VIC_Postcode_Qtr!$E:$E,VIC_Postcode_Qtr!$A:$A,A427,VIC_Postcode_Qtr!$B:$B,Inputs!$B$25)</f>
        <v>6</v>
      </c>
      <c r="L427" s="16" t="n">
        <f aca="false">SUMIFS(VIC_Postcode_Qtr!$D:$D,VIC_Postcode_Qtr!$A:$A,A427,VIC_Postcode_Qtr!$B:$B,Inputs!$B$25)</f>
        <v>7585</v>
      </c>
      <c r="M427" s="21" t="n">
        <f aca="false">IF(L427&gt;0,(F427-K427)/L427*1000,"")</f>
        <v>1.0547132498352</v>
      </c>
      <c r="N427" s="8" t="n">
        <f aca="false">IF(AND(H427&gt;=Inputs!$B$13,C427&gt;=500),1,0)</f>
        <v>0</v>
      </c>
      <c r="O427" s="8" t="s">
        <v>991</v>
      </c>
      <c r="P427" s="16" t="n">
        <f aca="false">F427-SUMIFS(VIC_Postcode_Qtr!$E:$E,VIC_Postcode_Qtr!$A:$A,A427,VIC_Postcode_Qtr!$B:$B,EDATE(Inputs!$B$24,-3))</f>
        <v>2</v>
      </c>
      <c r="Q427" s="21" t="n">
        <f aca="false">IF(E427&gt;0,P427/E427*1000,"")</f>
        <v>0.262088848119513</v>
      </c>
      <c r="R427" s="16" t="n">
        <f aca="false">SUMIFS(VIC_Postcode_Qtr!$E:$E,VIC_Postcode_Qtr!$A:$A,A427,VIC_Postcode_Qtr!$B:$B,EDATE(Inputs!$B$24,-12))-SUMIFS(VIC_Postcode_Qtr!$E:$E,VIC_Postcode_Qtr!$A:$A,A427,VIC_Postcode_Qtr!$B:$B,EDATE(Inputs!$B$24,-15))</f>
        <v>0</v>
      </c>
      <c r="S427" s="21" t="n">
        <f aca="false">IF(L427&gt;0,R427/L427*1000,"")</f>
        <v>0</v>
      </c>
    </row>
    <row r="428" customFormat="false" ht="15" hidden="false" customHeight="false" outlineLevel="0" collapsed="false">
      <c r="A428" s="0" t="n">
        <v>3950</v>
      </c>
      <c r="B428" s="31" t="n">
        <v>50365</v>
      </c>
      <c r="C428" s="16" t="n">
        <v>3042</v>
      </c>
      <c r="D428" s="0" t="n">
        <v>1</v>
      </c>
      <c r="E428" s="16" t="n">
        <f aca="false">SUMIFS(VIC_Postcode_Qtr!$D:$D,VIC_Postcode_Qtr!$A:$A,A428,VIC_Postcode_Qtr!$B:$B,Inputs!$B$24)</f>
        <v>5598</v>
      </c>
      <c r="F428" s="16" t="n">
        <f aca="false">SUMIFS(VIC_Postcode_Qtr!$E:$E,VIC_Postcode_Qtr!$A:$A,A428,VIC_Postcode_Qtr!$B:$B,Inputs!$B$24)</f>
        <v>35</v>
      </c>
      <c r="G428" s="21" t="n">
        <f aca="false">IF(E428&gt;0,F428/E428*1000,"")</f>
        <v>6.25223294033583</v>
      </c>
      <c r="H428" s="16" t="n">
        <f aca="false">SUMIFS(VIC_Postcode_Qtr!$G:$G,VIC_Postcode_Qtr!$A:$A,A428,VIC_Postcode_Qtr!$B:$B,Inputs!$B$24)</f>
        <v>255</v>
      </c>
      <c r="I428" s="16" t="n">
        <f aca="false">SUMIFS(VIC_Postcode_Qtr!$H:$H,VIC_Postcode_Qtr!$A:$A,A428,VIC_Postcode_Qtr!$B:$B,Inputs!$B$24)</f>
        <v>17</v>
      </c>
      <c r="J428" s="22" t="n">
        <f aca="false">IF(H428&gt;0,I428/H428,"")</f>
        <v>0.0666666666666667</v>
      </c>
      <c r="K428" s="16" t="n">
        <f aca="false">SUMIFS(VIC_Postcode_Qtr!$E:$E,VIC_Postcode_Qtr!$A:$A,A428,VIC_Postcode_Qtr!$B:$B,Inputs!$B$25)</f>
        <v>16</v>
      </c>
      <c r="L428" s="16" t="n">
        <f aca="false">SUMIFS(VIC_Postcode_Qtr!$D:$D,VIC_Postcode_Qtr!$A:$A,A428,VIC_Postcode_Qtr!$B:$B,Inputs!$B$25)</f>
        <v>5479</v>
      </c>
      <c r="M428" s="21" t="n">
        <f aca="false">IF(L428&gt;0,(F428-K428)/L428*1000,"")</f>
        <v>3.46778609235262</v>
      </c>
      <c r="N428" s="8" t="n">
        <f aca="false">IF(AND(H428&gt;=Inputs!$B$13,C428&gt;=500),1,0)</f>
        <v>0</v>
      </c>
      <c r="O428" s="8" t="s">
        <v>992</v>
      </c>
      <c r="P428" s="16" t="n">
        <f aca="false">F428-SUMIFS(VIC_Postcode_Qtr!$E:$E,VIC_Postcode_Qtr!$A:$A,A428,VIC_Postcode_Qtr!$B:$B,EDATE(Inputs!$B$24,-3))</f>
        <v>8</v>
      </c>
      <c r="Q428" s="21" t="n">
        <f aca="false">IF(E428&gt;0,P428/E428*1000,"")</f>
        <v>1.4290818149339</v>
      </c>
      <c r="R428" s="16" t="n">
        <f aca="false">SUMIFS(VIC_Postcode_Qtr!$E:$E,VIC_Postcode_Qtr!$A:$A,A428,VIC_Postcode_Qtr!$B:$B,EDATE(Inputs!$B$24,-12))-SUMIFS(VIC_Postcode_Qtr!$E:$E,VIC_Postcode_Qtr!$A:$A,A428,VIC_Postcode_Qtr!$B:$B,EDATE(Inputs!$B$24,-15))</f>
        <v>4</v>
      </c>
      <c r="S428" s="21" t="n">
        <f aca="false">IF(L428&gt;0,R428/L428*1000,"")</f>
        <v>0.730060229968972</v>
      </c>
    </row>
    <row r="429" customFormat="false" ht="15" hidden="false" customHeight="false" outlineLevel="0" collapsed="false">
      <c r="A429" s="0" t="n">
        <v>3882</v>
      </c>
      <c r="B429" s="31" t="n">
        <v>50434</v>
      </c>
      <c r="C429" s="16" t="n">
        <v>873</v>
      </c>
      <c r="D429" s="0" t="n">
        <v>1</v>
      </c>
      <c r="E429" s="16" t="n">
        <f aca="false">SUMIFS(VIC_Postcode_Qtr!$D:$D,VIC_Postcode_Qtr!$A:$A,A429,VIC_Postcode_Qtr!$B:$B,Inputs!$B$24)</f>
        <v>1619</v>
      </c>
      <c r="F429" s="16" t="n">
        <f aca="false">SUMIFS(VIC_Postcode_Qtr!$E:$E,VIC_Postcode_Qtr!$A:$A,A429,VIC_Postcode_Qtr!$B:$B,Inputs!$B$24)</f>
        <v>8</v>
      </c>
      <c r="G429" s="21" t="n">
        <f aca="false">IF(E429&gt;0,F429/E429*1000,"")</f>
        <v>4.94132180358246</v>
      </c>
      <c r="H429" s="16" t="n">
        <f aca="false">SUMIFS(VIC_Postcode_Qtr!$G:$G,VIC_Postcode_Qtr!$A:$A,A429,VIC_Postcode_Qtr!$B:$B,Inputs!$B$24)</f>
        <v>87</v>
      </c>
      <c r="I429" s="16" t="n">
        <f aca="false">SUMIFS(VIC_Postcode_Qtr!$H:$H,VIC_Postcode_Qtr!$A:$A,A429,VIC_Postcode_Qtr!$B:$B,Inputs!$B$24)</f>
        <v>3</v>
      </c>
      <c r="J429" s="22" t="n">
        <f aca="false">IF(H429&gt;0,I429/H429,"")</f>
        <v>0.0344827586206897</v>
      </c>
      <c r="K429" s="16" t="n">
        <f aca="false">SUMIFS(VIC_Postcode_Qtr!$E:$E,VIC_Postcode_Qtr!$A:$A,A429,VIC_Postcode_Qtr!$B:$B,Inputs!$B$25)</f>
        <v>5</v>
      </c>
      <c r="L429" s="16" t="n">
        <f aca="false">SUMIFS(VIC_Postcode_Qtr!$D:$D,VIC_Postcode_Qtr!$A:$A,A429,VIC_Postcode_Qtr!$B:$B,Inputs!$B$25)</f>
        <v>1589</v>
      </c>
      <c r="M429" s="21" t="n">
        <f aca="false">IF(L429&gt;0,(F429-K429)/L429*1000,"")</f>
        <v>1.88797986154814</v>
      </c>
      <c r="N429" s="8" t="n">
        <f aca="false">IF(AND(H429&gt;=Inputs!$B$13,C429&gt;=500),1,0)</f>
        <v>0</v>
      </c>
      <c r="O429" s="8" t="s">
        <v>993</v>
      </c>
      <c r="P429" s="16" t="n">
        <f aca="false">F429-SUMIFS(VIC_Postcode_Qtr!$E:$E,VIC_Postcode_Qtr!$A:$A,A429,VIC_Postcode_Qtr!$B:$B,EDATE(Inputs!$B$24,-3))</f>
        <v>2</v>
      </c>
      <c r="Q429" s="21" t="n">
        <f aca="false">IF(E429&gt;0,P429/E429*1000,"")</f>
        <v>1.23533045089561</v>
      </c>
      <c r="R429" s="16" t="n">
        <f aca="false">SUMIFS(VIC_Postcode_Qtr!$E:$E,VIC_Postcode_Qtr!$A:$A,A429,VIC_Postcode_Qtr!$B:$B,EDATE(Inputs!$B$24,-12))-SUMIFS(VIC_Postcode_Qtr!$E:$E,VIC_Postcode_Qtr!$A:$A,A429,VIC_Postcode_Qtr!$B:$B,EDATE(Inputs!$B$24,-15))</f>
        <v>1</v>
      </c>
      <c r="S429" s="21" t="n">
        <f aca="false">IF(L429&gt;0,R429/L429*1000,"")</f>
        <v>0.629326620516048</v>
      </c>
    </row>
    <row r="430" customFormat="false" ht="15" hidden="false" customHeight="false" outlineLevel="0" collapsed="false">
      <c r="A430" s="0" t="n">
        <v>3636</v>
      </c>
      <c r="B430" s="31" t="n">
        <v>50454</v>
      </c>
      <c r="C430" s="16" t="n">
        <v>3053</v>
      </c>
      <c r="D430" s="0" t="n">
        <v>1</v>
      </c>
      <c r="E430" s="16" t="n">
        <f aca="false">SUMIFS(VIC_Postcode_Qtr!$D:$D,VIC_Postcode_Qtr!$A:$A,A430,VIC_Postcode_Qtr!$B:$B,Inputs!$B$24)</f>
        <v>6377</v>
      </c>
      <c r="F430" s="16" t="n">
        <f aca="false">SUMIFS(VIC_Postcode_Qtr!$E:$E,VIC_Postcode_Qtr!$A:$A,A430,VIC_Postcode_Qtr!$B:$B,Inputs!$B$24)</f>
        <v>18</v>
      </c>
      <c r="G430" s="21" t="n">
        <f aca="false">IF(E430&gt;0,F430/E430*1000,"")</f>
        <v>2.82264387643092</v>
      </c>
      <c r="H430" s="16" t="n">
        <f aca="false">SUMIFS(VIC_Postcode_Qtr!$G:$G,VIC_Postcode_Qtr!$A:$A,A430,VIC_Postcode_Qtr!$B:$B,Inputs!$B$24)</f>
        <v>250</v>
      </c>
      <c r="I430" s="16" t="n">
        <f aca="false">SUMIFS(VIC_Postcode_Qtr!$H:$H,VIC_Postcode_Qtr!$A:$A,A430,VIC_Postcode_Qtr!$B:$B,Inputs!$B$24)</f>
        <v>7</v>
      </c>
      <c r="J430" s="22" t="n">
        <f aca="false">IF(H430&gt;0,I430/H430,"")</f>
        <v>0.028</v>
      </c>
      <c r="K430" s="16" t="n">
        <f aca="false">SUMIFS(VIC_Postcode_Qtr!$E:$E,VIC_Postcode_Qtr!$A:$A,A430,VIC_Postcode_Qtr!$B:$B,Inputs!$B$25)</f>
        <v>10</v>
      </c>
      <c r="L430" s="16" t="n">
        <f aca="false">SUMIFS(VIC_Postcode_Qtr!$D:$D,VIC_Postcode_Qtr!$A:$A,A430,VIC_Postcode_Qtr!$B:$B,Inputs!$B$25)</f>
        <v>6329</v>
      </c>
      <c r="M430" s="21" t="n">
        <f aca="false">IF(L430&gt;0,(F430-K430)/L430*1000,"")</f>
        <v>1.26402275240954</v>
      </c>
      <c r="N430" s="8" t="n">
        <f aca="false">IF(AND(H430&gt;=Inputs!$B$13,C430&gt;=500),1,0)</f>
        <v>0</v>
      </c>
      <c r="O430" s="8" t="s">
        <v>994</v>
      </c>
      <c r="P430" s="16" t="n">
        <f aca="false">F430-SUMIFS(VIC_Postcode_Qtr!$E:$E,VIC_Postcode_Qtr!$A:$A,A430,VIC_Postcode_Qtr!$B:$B,EDATE(Inputs!$B$24,-3))</f>
        <v>6</v>
      </c>
      <c r="Q430" s="21" t="n">
        <f aca="false">IF(E430&gt;0,P430/E430*1000,"")</f>
        <v>0.940881292143641</v>
      </c>
      <c r="R430" s="16" t="n">
        <f aca="false">SUMIFS(VIC_Postcode_Qtr!$E:$E,VIC_Postcode_Qtr!$A:$A,A430,VIC_Postcode_Qtr!$B:$B,EDATE(Inputs!$B$24,-12))-SUMIFS(VIC_Postcode_Qtr!$E:$E,VIC_Postcode_Qtr!$A:$A,A430,VIC_Postcode_Qtr!$B:$B,EDATE(Inputs!$B$24,-15))</f>
        <v>1</v>
      </c>
      <c r="S430" s="21" t="n">
        <f aca="false">IF(L430&gt;0,R430/L430*1000,"")</f>
        <v>0.158002844051193</v>
      </c>
    </row>
    <row r="431" customFormat="false" ht="15" hidden="false" customHeight="false" outlineLevel="0" collapsed="false">
      <c r="A431" s="0" t="n">
        <v>3858</v>
      </c>
      <c r="B431" s="31" t="n">
        <v>50467</v>
      </c>
      <c r="C431" s="16" t="n">
        <v>1919</v>
      </c>
      <c r="D431" s="0" t="n">
        <v>1</v>
      </c>
      <c r="E431" s="16" t="n">
        <f aca="false">SUMIFS(VIC_Postcode_Qtr!$D:$D,VIC_Postcode_Qtr!$A:$A,A431,VIC_Postcode_Qtr!$B:$B,Inputs!$B$24)</f>
        <v>4239</v>
      </c>
      <c r="F431" s="16" t="n">
        <f aca="false">SUMIFS(VIC_Postcode_Qtr!$E:$E,VIC_Postcode_Qtr!$A:$A,A431,VIC_Postcode_Qtr!$B:$B,Inputs!$B$24)</f>
        <v>16</v>
      </c>
      <c r="G431" s="21" t="n">
        <f aca="false">IF(E431&gt;0,F431/E431*1000,"")</f>
        <v>3.77447511205473</v>
      </c>
      <c r="H431" s="16" t="n">
        <f aca="false">SUMIFS(VIC_Postcode_Qtr!$G:$G,VIC_Postcode_Qtr!$A:$A,A431,VIC_Postcode_Qtr!$B:$B,Inputs!$B$24)</f>
        <v>179</v>
      </c>
      <c r="I431" s="16" t="n">
        <f aca="false">SUMIFS(VIC_Postcode_Qtr!$H:$H,VIC_Postcode_Qtr!$A:$A,A431,VIC_Postcode_Qtr!$B:$B,Inputs!$B$24)</f>
        <v>5</v>
      </c>
      <c r="J431" s="22" t="n">
        <f aca="false">IF(H431&gt;0,I431/H431,"")</f>
        <v>0.0279329608938547</v>
      </c>
      <c r="K431" s="16" t="n">
        <f aca="false">SUMIFS(VIC_Postcode_Qtr!$E:$E,VIC_Postcode_Qtr!$A:$A,A431,VIC_Postcode_Qtr!$B:$B,Inputs!$B$25)</f>
        <v>11</v>
      </c>
      <c r="L431" s="16" t="n">
        <f aca="false">SUMIFS(VIC_Postcode_Qtr!$D:$D,VIC_Postcode_Qtr!$A:$A,A431,VIC_Postcode_Qtr!$B:$B,Inputs!$B$25)</f>
        <v>4301</v>
      </c>
      <c r="M431" s="21" t="n">
        <f aca="false">IF(L431&gt;0,(F431-K431)/L431*1000,"")</f>
        <v>1.16252034410602</v>
      </c>
      <c r="N431" s="8" t="n">
        <f aca="false">IF(AND(H431&gt;=Inputs!$B$13,C431&gt;=500),1,0)</f>
        <v>0</v>
      </c>
      <c r="O431" s="8" t="s">
        <v>995</v>
      </c>
      <c r="P431" s="16" t="n">
        <f aca="false">F431-SUMIFS(VIC_Postcode_Qtr!$E:$E,VIC_Postcode_Qtr!$A:$A,A431,VIC_Postcode_Qtr!$B:$B,EDATE(Inputs!$B$24,-3))</f>
        <v>3</v>
      </c>
      <c r="Q431" s="21" t="n">
        <f aca="false">IF(E431&gt;0,P431/E431*1000,"")</f>
        <v>0.707714083510262</v>
      </c>
      <c r="R431" s="16" t="n">
        <f aca="false">SUMIFS(VIC_Postcode_Qtr!$E:$E,VIC_Postcode_Qtr!$A:$A,A431,VIC_Postcode_Qtr!$B:$B,EDATE(Inputs!$B$24,-12))-SUMIFS(VIC_Postcode_Qtr!$E:$E,VIC_Postcode_Qtr!$A:$A,A431,VIC_Postcode_Qtr!$B:$B,EDATE(Inputs!$B$24,-15))</f>
        <v>0</v>
      </c>
      <c r="S431" s="21" t="n">
        <f aca="false">IF(L431&gt;0,R431/L431*1000,"")</f>
        <v>0</v>
      </c>
    </row>
    <row r="432" customFormat="false" ht="15" hidden="false" customHeight="false" outlineLevel="0" collapsed="false">
      <c r="A432" s="0" t="n">
        <v>3749</v>
      </c>
      <c r="B432" s="31" t="n">
        <v>50539</v>
      </c>
      <c r="C432" s="16" t="n">
        <v>1339</v>
      </c>
      <c r="D432" s="0" t="n">
        <v>1</v>
      </c>
      <c r="E432" s="16" t="n">
        <f aca="false">SUMIFS(VIC_Postcode_Qtr!$D:$D,VIC_Postcode_Qtr!$A:$A,A432,VIC_Postcode_Qtr!$B:$B,Inputs!$B$24)</f>
        <v>2396</v>
      </c>
      <c r="F432" s="16" t="n">
        <f aca="false">SUMIFS(VIC_Postcode_Qtr!$E:$E,VIC_Postcode_Qtr!$A:$A,A432,VIC_Postcode_Qtr!$B:$B,Inputs!$B$24)</f>
        <v>55</v>
      </c>
      <c r="G432" s="21" t="n">
        <f aca="false">IF(E432&gt;0,F432/E432*1000,"")</f>
        <v>22.9549248747913</v>
      </c>
      <c r="H432" s="16" t="n">
        <f aca="false">SUMIFS(VIC_Postcode_Qtr!$G:$G,VIC_Postcode_Qtr!$A:$A,A432,VIC_Postcode_Qtr!$B:$B,Inputs!$B$24)</f>
        <v>114</v>
      </c>
      <c r="I432" s="16" t="n">
        <f aca="false">SUMIFS(VIC_Postcode_Qtr!$H:$H,VIC_Postcode_Qtr!$A:$A,A432,VIC_Postcode_Qtr!$B:$B,Inputs!$B$24)</f>
        <v>10</v>
      </c>
      <c r="J432" s="22" t="n">
        <f aca="false">IF(H432&gt;0,I432/H432,"")</f>
        <v>0.087719298245614</v>
      </c>
      <c r="K432" s="16" t="n">
        <f aca="false">SUMIFS(VIC_Postcode_Qtr!$E:$E,VIC_Postcode_Qtr!$A:$A,A432,VIC_Postcode_Qtr!$B:$B,Inputs!$B$25)</f>
        <v>42</v>
      </c>
      <c r="L432" s="16" t="n">
        <f aca="false">SUMIFS(VIC_Postcode_Qtr!$D:$D,VIC_Postcode_Qtr!$A:$A,A432,VIC_Postcode_Qtr!$B:$B,Inputs!$B$25)</f>
        <v>2414</v>
      </c>
      <c r="M432" s="21" t="n">
        <f aca="false">IF(L432&gt;0,(F432-K432)/L432*1000,"")</f>
        <v>5.38525269262635</v>
      </c>
      <c r="N432" s="8" t="n">
        <f aca="false">IF(AND(H432&gt;=Inputs!$B$13,C432&gt;=500),1,0)</f>
        <v>0</v>
      </c>
      <c r="O432" s="8" t="s">
        <v>996</v>
      </c>
      <c r="P432" s="16" t="n">
        <f aca="false">F432-SUMIFS(VIC_Postcode_Qtr!$E:$E,VIC_Postcode_Qtr!$A:$A,A432,VIC_Postcode_Qtr!$B:$B,EDATE(Inputs!$B$24,-3))</f>
        <v>8</v>
      </c>
      <c r="Q432" s="21" t="n">
        <f aca="false">IF(E432&gt;0,P432/E432*1000,"")</f>
        <v>3.33889816360601</v>
      </c>
      <c r="R432" s="16" t="n">
        <f aca="false">SUMIFS(VIC_Postcode_Qtr!$E:$E,VIC_Postcode_Qtr!$A:$A,A432,VIC_Postcode_Qtr!$B:$B,EDATE(Inputs!$B$24,-12))-SUMIFS(VIC_Postcode_Qtr!$E:$E,VIC_Postcode_Qtr!$A:$A,A432,VIC_Postcode_Qtr!$B:$B,EDATE(Inputs!$B$24,-15))</f>
        <v>2</v>
      </c>
      <c r="S432" s="21" t="n">
        <f aca="false">IF(L432&gt;0,R432/L432*1000,"")</f>
        <v>0.828500414250207</v>
      </c>
    </row>
    <row r="433" customFormat="false" ht="15" hidden="false" customHeight="false" outlineLevel="0" collapsed="false">
      <c r="A433" s="0" t="n">
        <v>3279</v>
      </c>
      <c r="B433" s="31" t="n">
        <v>50623</v>
      </c>
      <c r="C433" s="16" t="n">
        <v>244</v>
      </c>
      <c r="D433" s="0" t="n">
        <v>1</v>
      </c>
      <c r="E433" s="16" t="n">
        <f aca="false">SUMIFS(VIC_Postcode_Qtr!$D:$D,VIC_Postcode_Qtr!$A:$A,A433,VIC_Postcode_Qtr!$B:$B,Inputs!$B$24)</f>
        <v>495</v>
      </c>
      <c r="F433" s="16" t="n">
        <f aca="false">SUMIFS(VIC_Postcode_Qtr!$E:$E,VIC_Postcode_Qtr!$A:$A,A433,VIC_Postcode_Qtr!$B:$B,Inputs!$B$24)</f>
        <v>2</v>
      </c>
      <c r="G433" s="21" t="n">
        <f aca="false">IF(E433&gt;0,F433/E433*1000,"")</f>
        <v>4.04040404040404</v>
      </c>
      <c r="H433" s="16" t="n">
        <f aca="false">SUMIFS(VIC_Postcode_Qtr!$G:$G,VIC_Postcode_Qtr!$A:$A,A433,VIC_Postcode_Qtr!$B:$B,Inputs!$B$24)</f>
        <v>19</v>
      </c>
      <c r="I433" s="16" t="n">
        <f aca="false">SUMIFS(VIC_Postcode_Qtr!$H:$H,VIC_Postcode_Qtr!$A:$A,A433,VIC_Postcode_Qtr!$B:$B,Inputs!$B$24)</f>
        <v>1</v>
      </c>
      <c r="J433" s="22" t="n">
        <f aca="false">IF(H433&gt;0,I433/H433,"")</f>
        <v>0.0526315789473684</v>
      </c>
      <c r="K433" s="16" t="n">
        <f aca="false">SUMIFS(VIC_Postcode_Qtr!$E:$E,VIC_Postcode_Qtr!$A:$A,A433,VIC_Postcode_Qtr!$B:$B,Inputs!$B$25)</f>
        <v>1</v>
      </c>
      <c r="L433" s="16" t="n">
        <f aca="false">SUMIFS(VIC_Postcode_Qtr!$D:$D,VIC_Postcode_Qtr!$A:$A,A433,VIC_Postcode_Qtr!$B:$B,Inputs!$B$25)</f>
        <v>481</v>
      </c>
      <c r="M433" s="21" t="n">
        <f aca="false">IF(L433&gt;0,(F433-K433)/L433*1000,"")</f>
        <v>2.07900207900208</v>
      </c>
      <c r="N433" s="8" t="n">
        <f aca="false">IF(AND(H433&gt;=Inputs!$B$13,C433&gt;=500),1,0)</f>
        <v>0</v>
      </c>
      <c r="O433" s="8" t="s">
        <v>997</v>
      </c>
      <c r="P433" s="16" t="n">
        <f aca="false">F433-SUMIFS(VIC_Postcode_Qtr!$E:$E,VIC_Postcode_Qtr!$A:$A,A433,VIC_Postcode_Qtr!$B:$B,EDATE(Inputs!$B$24,-3))</f>
        <v>0</v>
      </c>
      <c r="Q433" s="21" t="n">
        <f aca="false">IF(E433&gt;0,P433/E433*1000,"")</f>
        <v>0</v>
      </c>
      <c r="R433" s="16" t="n">
        <f aca="false">SUMIFS(VIC_Postcode_Qtr!$E:$E,VIC_Postcode_Qtr!$A:$A,A433,VIC_Postcode_Qtr!$B:$B,EDATE(Inputs!$B$24,-12))-SUMIFS(VIC_Postcode_Qtr!$E:$E,VIC_Postcode_Qtr!$A:$A,A433,VIC_Postcode_Qtr!$B:$B,EDATE(Inputs!$B$24,-15))</f>
        <v>0</v>
      </c>
      <c r="S433" s="21" t="n">
        <f aca="false">IF(L433&gt;0,R433/L433*1000,"")</f>
        <v>0</v>
      </c>
    </row>
    <row r="434" customFormat="false" ht="15" hidden="false" customHeight="false" outlineLevel="0" collapsed="false">
      <c r="A434" s="0" t="n">
        <v>3842</v>
      </c>
      <c r="B434" s="31" t="n">
        <v>50835</v>
      </c>
      <c r="C434" s="16" t="n">
        <v>2587</v>
      </c>
      <c r="D434" s="0" t="n">
        <v>1</v>
      </c>
      <c r="E434" s="16" t="n">
        <f aca="false">SUMIFS(VIC_Postcode_Qtr!$D:$D,VIC_Postcode_Qtr!$A:$A,A434,VIC_Postcode_Qtr!$B:$B,Inputs!$B$24)</f>
        <v>4128</v>
      </c>
      <c r="F434" s="16" t="n">
        <f aca="false">SUMIFS(VIC_Postcode_Qtr!$E:$E,VIC_Postcode_Qtr!$A:$A,A434,VIC_Postcode_Qtr!$B:$B,Inputs!$B$24)</f>
        <v>23</v>
      </c>
      <c r="G434" s="21" t="n">
        <f aca="false">IF(E434&gt;0,F434/E434*1000,"")</f>
        <v>5.57170542635659</v>
      </c>
      <c r="H434" s="16" t="n">
        <f aca="false">SUMIFS(VIC_Postcode_Qtr!$G:$G,VIC_Postcode_Qtr!$A:$A,A434,VIC_Postcode_Qtr!$B:$B,Inputs!$B$24)</f>
        <v>194</v>
      </c>
      <c r="I434" s="16" t="n">
        <f aca="false">SUMIFS(VIC_Postcode_Qtr!$H:$H,VIC_Postcode_Qtr!$A:$A,A434,VIC_Postcode_Qtr!$B:$B,Inputs!$B$24)</f>
        <v>16</v>
      </c>
      <c r="J434" s="22" t="n">
        <f aca="false">IF(H434&gt;0,I434/H434,"")</f>
        <v>0.0824742268041237</v>
      </c>
      <c r="K434" s="16" t="n">
        <f aca="false">SUMIFS(VIC_Postcode_Qtr!$E:$E,VIC_Postcode_Qtr!$A:$A,A434,VIC_Postcode_Qtr!$B:$B,Inputs!$B$25)</f>
        <v>12</v>
      </c>
      <c r="L434" s="16" t="n">
        <f aca="false">SUMIFS(VIC_Postcode_Qtr!$D:$D,VIC_Postcode_Qtr!$A:$A,A434,VIC_Postcode_Qtr!$B:$B,Inputs!$B$25)</f>
        <v>4123</v>
      </c>
      <c r="M434" s="21" t="n">
        <f aca="false">IF(L434&gt;0,(F434-K434)/L434*1000,"")</f>
        <v>2.66796022313849</v>
      </c>
      <c r="N434" s="8" t="n">
        <f aca="false">IF(AND(H434&gt;=Inputs!$B$13,C434&gt;=500),1,0)</f>
        <v>0</v>
      </c>
      <c r="O434" s="8" t="s">
        <v>998</v>
      </c>
      <c r="P434" s="16" t="n">
        <f aca="false">F434-SUMIFS(VIC_Postcode_Qtr!$E:$E,VIC_Postcode_Qtr!$A:$A,A434,VIC_Postcode_Qtr!$B:$B,EDATE(Inputs!$B$24,-3))</f>
        <v>6</v>
      </c>
      <c r="Q434" s="21" t="n">
        <f aca="false">IF(E434&gt;0,P434/E434*1000,"")</f>
        <v>1.45348837209302</v>
      </c>
      <c r="R434" s="16" t="n">
        <f aca="false">SUMIFS(VIC_Postcode_Qtr!$E:$E,VIC_Postcode_Qtr!$A:$A,A434,VIC_Postcode_Qtr!$B:$B,EDATE(Inputs!$B$24,-12))-SUMIFS(VIC_Postcode_Qtr!$E:$E,VIC_Postcode_Qtr!$A:$A,A434,VIC_Postcode_Qtr!$B:$B,EDATE(Inputs!$B$24,-15))</f>
        <v>2</v>
      </c>
      <c r="S434" s="21" t="n">
        <f aca="false">IF(L434&gt;0,R434/L434*1000,"")</f>
        <v>0.485083676934271</v>
      </c>
    </row>
    <row r="435" customFormat="false" ht="15" hidden="false" customHeight="false" outlineLevel="0" collapsed="false">
      <c r="A435" s="0" t="n">
        <v>3558</v>
      </c>
      <c r="B435" s="31" t="n">
        <v>50869</v>
      </c>
      <c r="C435" s="16" t="n">
        <v>569</v>
      </c>
      <c r="D435" s="0" t="n">
        <v>1</v>
      </c>
      <c r="E435" s="16" t="n">
        <f aca="false">SUMIFS(VIC_Postcode_Qtr!$D:$D,VIC_Postcode_Qtr!$A:$A,A435,VIC_Postcode_Qtr!$B:$B,Inputs!$B$24)</f>
        <v>1704</v>
      </c>
      <c r="F435" s="16" t="n">
        <f aca="false">SUMIFS(VIC_Postcode_Qtr!$E:$E,VIC_Postcode_Qtr!$A:$A,A435,VIC_Postcode_Qtr!$B:$B,Inputs!$B$24)</f>
        <v>2</v>
      </c>
      <c r="G435" s="21" t="n">
        <f aca="false">IF(E435&gt;0,F435/E435*1000,"")</f>
        <v>1.17370892018779</v>
      </c>
      <c r="H435" s="16" t="n">
        <f aca="false">SUMIFS(VIC_Postcode_Qtr!$G:$G,VIC_Postcode_Qtr!$A:$A,A435,VIC_Postcode_Qtr!$B:$B,Inputs!$B$24)</f>
        <v>54</v>
      </c>
      <c r="I435" s="16" t="n">
        <f aca="false">SUMIFS(VIC_Postcode_Qtr!$H:$H,VIC_Postcode_Qtr!$A:$A,A435,VIC_Postcode_Qtr!$B:$B,Inputs!$B$24)</f>
        <v>1</v>
      </c>
      <c r="J435" s="22" t="n">
        <f aca="false">IF(H435&gt;0,I435/H435,"")</f>
        <v>0.0185185185185185</v>
      </c>
      <c r="K435" s="16" t="n">
        <f aca="false">SUMIFS(VIC_Postcode_Qtr!$E:$E,VIC_Postcode_Qtr!$A:$A,A435,VIC_Postcode_Qtr!$B:$B,Inputs!$B$25)</f>
        <v>1</v>
      </c>
      <c r="L435" s="16" t="n">
        <f aca="false">SUMIFS(VIC_Postcode_Qtr!$D:$D,VIC_Postcode_Qtr!$A:$A,A435,VIC_Postcode_Qtr!$B:$B,Inputs!$B$25)</f>
        <v>1671</v>
      </c>
      <c r="M435" s="21" t="n">
        <f aca="false">IF(L435&gt;0,(F435-K435)/L435*1000,"")</f>
        <v>0.598444045481748</v>
      </c>
      <c r="N435" s="8" t="n">
        <f aca="false">IF(AND(H435&gt;=Inputs!$B$13,C435&gt;=500),1,0)</f>
        <v>0</v>
      </c>
      <c r="O435" s="8" t="s">
        <v>999</v>
      </c>
      <c r="P435" s="16" t="n">
        <f aca="false">F435-SUMIFS(VIC_Postcode_Qtr!$E:$E,VIC_Postcode_Qtr!$A:$A,A435,VIC_Postcode_Qtr!$B:$B,EDATE(Inputs!$B$24,-3))</f>
        <v>0</v>
      </c>
      <c r="Q435" s="21" t="n">
        <f aca="false">IF(E435&gt;0,P435/E435*1000,"")</f>
        <v>0</v>
      </c>
      <c r="R435" s="16" t="n">
        <f aca="false">SUMIFS(VIC_Postcode_Qtr!$E:$E,VIC_Postcode_Qtr!$A:$A,A435,VIC_Postcode_Qtr!$B:$B,EDATE(Inputs!$B$24,-12))-SUMIFS(VIC_Postcode_Qtr!$E:$E,VIC_Postcode_Qtr!$A:$A,A435,VIC_Postcode_Qtr!$B:$B,EDATE(Inputs!$B$24,-15))</f>
        <v>0</v>
      </c>
      <c r="S435" s="21" t="n">
        <f aca="false">IF(L435&gt;0,R435/L435*1000,"")</f>
        <v>0</v>
      </c>
    </row>
    <row r="436" customFormat="false" ht="15" hidden="false" customHeight="false" outlineLevel="0" collapsed="false">
      <c r="A436" s="0" t="n">
        <v>3740</v>
      </c>
      <c r="B436" s="31" t="n">
        <v>51025</v>
      </c>
      <c r="C436" s="16" t="n">
        <v>761</v>
      </c>
      <c r="D436" s="0" t="n">
        <v>1</v>
      </c>
      <c r="E436" s="16" t="n">
        <f aca="false">SUMIFS(VIC_Postcode_Qtr!$D:$D,VIC_Postcode_Qtr!$A:$A,A436,VIC_Postcode_Qtr!$B:$B,Inputs!$B$24)</f>
        <v>1462</v>
      </c>
      <c r="F436" s="16" t="n">
        <f aca="false">SUMIFS(VIC_Postcode_Qtr!$E:$E,VIC_Postcode_Qtr!$A:$A,A436,VIC_Postcode_Qtr!$B:$B,Inputs!$B$24)</f>
        <v>20</v>
      </c>
      <c r="G436" s="21" t="n">
        <f aca="false">IF(E436&gt;0,F436/E436*1000,"")</f>
        <v>13.6798905608755</v>
      </c>
      <c r="H436" s="16" t="n">
        <f aca="false">SUMIFS(VIC_Postcode_Qtr!$G:$G,VIC_Postcode_Qtr!$A:$A,A436,VIC_Postcode_Qtr!$B:$B,Inputs!$B$24)</f>
        <v>69</v>
      </c>
      <c r="I436" s="16" t="n">
        <f aca="false">SUMIFS(VIC_Postcode_Qtr!$H:$H,VIC_Postcode_Qtr!$A:$A,A436,VIC_Postcode_Qtr!$B:$B,Inputs!$B$24)</f>
        <v>4</v>
      </c>
      <c r="J436" s="22" t="n">
        <f aca="false">IF(H436&gt;0,I436/H436,"")</f>
        <v>0.0579710144927536</v>
      </c>
      <c r="K436" s="16" t="n">
        <f aca="false">SUMIFS(VIC_Postcode_Qtr!$E:$E,VIC_Postcode_Qtr!$A:$A,A436,VIC_Postcode_Qtr!$B:$B,Inputs!$B$25)</f>
        <v>17</v>
      </c>
      <c r="L436" s="16" t="n">
        <f aca="false">SUMIFS(VIC_Postcode_Qtr!$D:$D,VIC_Postcode_Qtr!$A:$A,A436,VIC_Postcode_Qtr!$B:$B,Inputs!$B$25)</f>
        <v>1432</v>
      </c>
      <c r="M436" s="21" t="n">
        <f aca="false">IF(L436&gt;0,(F436-K436)/L436*1000,"")</f>
        <v>2.09497206703911</v>
      </c>
      <c r="N436" s="8" t="n">
        <f aca="false">IF(AND(H436&gt;=Inputs!$B$13,C436&gt;=500),1,0)</f>
        <v>0</v>
      </c>
      <c r="O436" s="8" t="s">
        <v>1000</v>
      </c>
      <c r="P436" s="16" t="n">
        <f aca="false">F436-SUMIFS(VIC_Postcode_Qtr!$E:$E,VIC_Postcode_Qtr!$A:$A,A436,VIC_Postcode_Qtr!$B:$B,EDATE(Inputs!$B$24,-3))</f>
        <v>2</v>
      </c>
      <c r="Q436" s="21" t="n">
        <f aca="false">IF(E436&gt;0,P436/E436*1000,"")</f>
        <v>1.36798905608755</v>
      </c>
      <c r="R436" s="16" t="n">
        <f aca="false">SUMIFS(VIC_Postcode_Qtr!$E:$E,VIC_Postcode_Qtr!$A:$A,A436,VIC_Postcode_Qtr!$B:$B,EDATE(Inputs!$B$24,-12))-SUMIFS(VIC_Postcode_Qtr!$E:$E,VIC_Postcode_Qtr!$A:$A,A436,VIC_Postcode_Qtr!$B:$B,EDATE(Inputs!$B$24,-15))</f>
        <v>2</v>
      </c>
      <c r="S436" s="21" t="n">
        <f aca="false">IF(L436&gt;0,R436/L436*1000,"")</f>
        <v>1.39664804469274</v>
      </c>
    </row>
    <row r="437" customFormat="false" ht="15" hidden="false" customHeight="false" outlineLevel="0" collapsed="false">
      <c r="A437" s="0" t="n">
        <v>3363</v>
      </c>
      <c r="B437" s="31" t="n">
        <v>51122</v>
      </c>
      <c r="C437" s="16" t="n">
        <v>1987</v>
      </c>
      <c r="D437" s="0" t="n">
        <v>1</v>
      </c>
      <c r="E437" s="16" t="n">
        <f aca="false">SUMIFS(VIC_Postcode_Qtr!$D:$D,VIC_Postcode_Qtr!$A:$A,A437,VIC_Postcode_Qtr!$B:$B,Inputs!$B$24)</f>
        <v>3787</v>
      </c>
      <c r="F437" s="16" t="n">
        <f aca="false">SUMIFS(VIC_Postcode_Qtr!$E:$E,VIC_Postcode_Qtr!$A:$A,A437,VIC_Postcode_Qtr!$B:$B,Inputs!$B$24)</f>
        <v>44</v>
      </c>
      <c r="G437" s="21" t="n">
        <f aca="false">IF(E437&gt;0,F437/E437*1000,"")</f>
        <v>11.6186955373647</v>
      </c>
      <c r="H437" s="16" t="n">
        <f aca="false">SUMIFS(VIC_Postcode_Qtr!$G:$G,VIC_Postcode_Qtr!$A:$A,A437,VIC_Postcode_Qtr!$B:$B,Inputs!$B$24)</f>
        <v>163</v>
      </c>
      <c r="I437" s="16" t="n">
        <f aca="false">SUMIFS(VIC_Postcode_Qtr!$H:$H,VIC_Postcode_Qtr!$A:$A,A437,VIC_Postcode_Qtr!$B:$B,Inputs!$B$24)</f>
        <v>23</v>
      </c>
      <c r="J437" s="22" t="n">
        <f aca="false">IF(H437&gt;0,I437/H437,"")</f>
        <v>0.141104294478528</v>
      </c>
      <c r="K437" s="16" t="n">
        <f aca="false">SUMIFS(VIC_Postcode_Qtr!$E:$E,VIC_Postcode_Qtr!$A:$A,A437,VIC_Postcode_Qtr!$B:$B,Inputs!$B$25)</f>
        <v>25</v>
      </c>
      <c r="L437" s="16" t="n">
        <f aca="false">SUMIFS(VIC_Postcode_Qtr!$D:$D,VIC_Postcode_Qtr!$A:$A,A437,VIC_Postcode_Qtr!$B:$B,Inputs!$B$25)</f>
        <v>3699</v>
      </c>
      <c r="M437" s="21" t="n">
        <f aca="false">IF(L437&gt;0,(F437-K437)/L437*1000,"")</f>
        <v>5.13652338469857</v>
      </c>
      <c r="N437" s="8" t="n">
        <f aca="false">IF(AND(H437&gt;=Inputs!$B$13,C437&gt;=500),1,0)</f>
        <v>0</v>
      </c>
      <c r="O437" s="8" t="s">
        <v>1001</v>
      </c>
      <c r="P437" s="16" t="n">
        <f aca="false">F437-SUMIFS(VIC_Postcode_Qtr!$E:$E,VIC_Postcode_Qtr!$A:$A,A437,VIC_Postcode_Qtr!$B:$B,EDATE(Inputs!$B$24,-3))</f>
        <v>8</v>
      </c>
      <c r="Q437" s="21" t="n">
        <f aca="false">IF(E437&gt;0,P437/E437*1000,"")</f>
        <v>2.11249009770267</v>
      </c>
      <c r="R437" s="16" t="n">
        <f aca="false">SUMIFS(VIC_Postcode_Qtr!$E:$E,VIC_Postcode_Qtr!$A:$A,A437,VIC_Postcode_Qtr!$B:$B,EDATE(Inputs!$B$24,-12))-SUMIFS(VIC_Postcode_Qtr!$E:$E,VIC_Postcode_Qtr!$A:$A,A437,VIC_Postcode_Qtr!$B:$B,EDATE(Inputs!$B$24,-15))</f>
        <v>2</v>
      </c>
      <c r="S437" s="21" t="n">
        <f aca="false">IF(L437&gt;0,R437/L437*1000,"")</f>
        <v>0.540686672073533</v>
      </c>
    </row>
    <row r="438" customFormat="false" ht="15" hidden="false" customHeight="false" outlineLevel="0" collapsed="false">
      <c r="A438" s="0" t="n">
        <v>3735</v>
      </c>
      <c r="B438" s="31" t="n">
        <v>51259</v>
      </c>
      <c r="C438" s="16" t="n">
        <v>478</v>
      </c>
      <c r="D438" s="0" t="n">
        <v>1</v>
      </c>
      <c r="E438" s="16" t="n">
        <f aca="false">SUMIFS(VIC_Postcode_Qtr!$D:$D,VIC_Postcode_Qtr!$A:$A,A438,VIC_Postcode_Qtr!$B:$B,Inputs!$B$24)</f>
        <v>1086</v>
      </c>
      <c r="F438" s="16" t="n">
        <f aca="false">SUMIFS(VIC_Postcode_Qtr!$E:$E,VIC_Postcode_Qtr!$A:$A,A438,VIC_Postcode_Qtr!$B:$B,Inputs!$B$24)</f>
        <v>1</v>
      </c>
      <c r="G438" s="21" t="n">
        <f aca="false">IF(E438&gt;0,F438/E438*1000,"")</f>
        <v>0.920810313075506</v>
      </c>
      <c r="H438" s="16" t="n">
        <f aca="false">SUMIFS(VIC_Postcode_Qtr!$G:$G,VIC_Postcode_Qtr!$A:$A,A438,VIC_Postcode_Qtr!$B:$B,Inputs!$B$24)</f>
        <v>35</v>
      </c>
      <c r="I438" s="16" t="n">
        <f aca="false">SUMIFS(VIC_Postcode_Qtr!$H:$H,VIC_Postcode_Qtr!$A:$A,A438,VIC_Postcode_Qtr!$B:$B,Inputs!$B$24)</f>
        <v>0</v>
      </c>
      <c r="J438" s="22" t="n">
        <f aca="false">IF(H438&gt;0,I438/H438,"")</f>
        <v>0</v>
      </c>
      <c r="K438" s="16" t="n">
        <f aca="false">SUMIFS(VIC_Postcode_Qtr!$E:$E,VIC_Postcode_Qtr!$A:$A,A438,VIC_Postcode_Qtr!$B:$B,Inputs!$B$25)</f>
        <v>1</v>
      </c>
      <c r="L438" s="16" t="n">
        <f aca="false">SUMIFS(VIC_Postcode_Qtr!$D:$D,VIC_Postcode_Qtr!$A:$A,A438,VIC_Postcode_Qtr!$B:$B,Inputs!$B$25)</f>
        <v>1077</v>
      </c>
      <c r="M438" s="21" t="n">
        <f aca="false">IF(L438&gt;0,(F438-K438)/L438*1000,"")</f>
        <v>0</v>
      </c>
      <c r="N438" s="8" t="n">
        <f aca="false">IF(AND(H438&gt;=Inputs!$B$13,C438&gt;=500),1,0)</f>
        <v>0</v>
      </c>
      <c r="O438" s="8" t="s">
        <v>1002</v>
      </c>
      <c r="P438" s="16" t="n">
        <f aca="false">F438-SUMIFS(VIC_Postcode_Qtr!$E:$E,VIC_Postcode_Qtr!$A:$A,A438,VIC_Postcode_Qtr!$B:$B,EDATE(Inputs!$B$24,-3))</f>
        <v>0</v>
      </c>
      <c r="Q438" s="21" t="n">
        <f aca="false">IF(E438&gt;0,P438/E438*1000,"")</f>
        <v>0</v>
      </c>
      <c r="R438" s="16" t="n">
        <f aca="false">SUMIFS(VIC_Postcode_Qtr!$E:$E,VIC_Postcode_Qtr!$A:$A,A438,VIC_Postcode_Qtr!$B:$B,EDATE(Inputs!$B$24,-12))-SUMIFS(VIC_Postcode_Qtr!$E:$E,VIC_Postcode_Qtr!$A:$A,A438,VIC_Postcode_Qtr!$B:$B,EDATE(Inputs!$B$24,-15))</f>
        <v>0</v>
      </c>
      <c r="S438" s="21" t="n">
        <f aca="false">IF(L438&gt;0,R438/L438*1000,"")</f>
        <v>0</v>
      </c>
    </row>
    <row r="439" customFormat="false" ht="15" hidden="false" customHeight="false" outlineLevel="0" collapsed="false">
      <c r="A439" s="0" t="n">
        <v>3414</v>
      </c>
      <c r="B439" s="31" t="n">
        <v>51268</v>
      </c>
      <c r="C439" s="16" t="n">
        <v>946</v>
      </c>
      <c r="D439" s="0" t="n">
        <v>1</v>
      </c>
      <c r="E439" s="16" t="n">
        <f aca="false">SUMIFS(VIC_Postcode_Qtr!$D:$D,VIC_Postcode_Qtr!$A:$A,A439,VIC_Postcode_Qtr!$B:$B,Inputs!$B$24)</f>
        <v>2234</v>
      </c>
      <c r="F439" s="16" t="n">
        <f aca="false">SUMIFS(VIC_Postcode_Qtr!$E:$E,VIC_Postcode_Qtr!$A:$A,A439,VIC_Postcode_Qtr!$B:$B,Inputs!$B$24)</f>
        <v>2</v>
      </c>
      <c r="G439" s="21" t="n">
        <f aca="false">IF(E439&gt;0,F439/E439*1000,"")</f>
        <v>0.895255147717099</v>
      </c>
      <c r="H439" s="16" t="n">
        <f aca="false">SUMIFS(VIC_Postcode_Qtr!$G:$G,VIC_Postcode_Qtr!$A:$A,A439,VIC_Postcode_Qtr!$B:$B,Inputs!$B$24)</f>
        <v>56</v>
      </c>
      <c r="I439" s="16" t="n">
        <f aca="false">SUMIFS(VIC_Postcode_Qtr!$H:$H,VIC_Postcode_Qtr!$A:$A,A439,VIC_Postcode_Qtr!$B:$B,Inputs!$B$24)</f>
        <v>0</v>
      </c>
      <c r="J439" s="22" t="n">
        <f aca="false">IF(H439&gt;0,I439/H439,"")</f>
        <v>0</v>
      </c>
      <c r="K439" s="16" t="n">
        <f aca="false">SUMIFS(VIC_Postcode_Qtr!$E:$E,VIC_Postcode_Qtr!$A:$A,A439,VIC_Postcode_Qtr!$B:$B,Inputs!$B$25)</f>
        <v>2</v>
      </c>
      <c r="L439" s="16" t="n">
        <f aca="false">SUMIFS(VIC_Postcode_Qtr!$D:$D,VIC_Postcode_Qtr!$A:$A,A439,VIC_Postcode_Qtr!$B:$B,Inputs!$B$25)</f>
        <v>2211</v>
      </c>
      <c r="M439" s="21" t="n">
        <f aca="false">IF(L439&gt;0,(F439-K439)/L439*1000,"")</f>
        <v>0</v>
      </c>
      <c r="N439" s="8" t="n">
        <f aca="false">IF(AND(H439&gt;=Inputs!$B$13,C439&gt;=500),1,0)</f>
        <v>0</v>
      </c>
      <c r="O439" s="8" t="s">
        <v>1003</v>
      </c>
      <c r="P439" s="16" t="n">
        <f aca="false">F439-SUMIFS(VIC_Postcode_Qtr!$E:$E,VIC_Postcode_Qtr!$A:$A,A439,VIC_Postcode_Qtr!$B:$B,EDATE(Inputs!$B$24,-3))</f>
        <v>0</v>
      </c>
      <c r="Q439" s="21" t="n">
        <f aca="false">IF(E439&gt;0,P439/E439*1000,"")</f>
        <v>0</v>
      </c>
      <c r="R439" s="16" t="n">
        <f aca="false">SUMIFS(VIC_Postcode_Qtr!$E:$E,VIC_Postcode_Qtr!$A:$A,A439,VIC_Postcode_Qtr!$B:$B,EDATE(Inputs!$B$24,-12))-SUMIFS(VIC_Postcode_Qtr!$E:$E,VIC_Postcode_Qtr!$A:$A,A439,VIC_Postcode_Qtr!$B:$B,EDATE(Inputs!$B$24,-15))</f>
        <v>0</v>
      </c>
      <c r="S439" s="21" t="n">
        <f aca="false">IF(L439&gt;0,R439/L439*1000,"")</f>
        <v>0</v>
      </c>
    </row>
    <row r="440" customFormat="false" ht="15" hidden="false" customHeight="false" outlineLevel="0" collapsed="false">
      <c r="A440" s="0" t="n">
        <v>3857</v>
      </c>
      <c r="B440" s="31" t="n">
        <v>51347</v>
      </c>
      <c r="C440" s="16" t="n">
        <v>207</v>
      </c>
      <c r="D440" s="0" t="n">
        <v>1</v>
      </c>
      <c r="E440" s="16" t="n">
        <f aca="false">SUMIFS(VIC_Postcode_Qtr!$D:$D,VIC_Postcode_Qtr!$A:$A,A440,VIC_Postcode_Qtr!$B:$B,Inputs!$B$24)</f>
        <v>513</v>
      </c>
      <c r="F440" s="16" t="n">
        <f aca="false">SUMIFS(VIC_Postcode_Qtr!$E:$E,VIC_Postcode_Qtr!$A:$A,A440,VIC_Postcode_Qtr!$B:$B,Inputs!$B$24)</f>
        <v>5</v>
      </c>
      <c r="G440" s="21" t="n">
        <f aca="false">IF(E440&gt;0,F440/E440*1000,"")</f>
        <v>9.74658869395712</v>
      </c>
      <c r="H440" s="16" t="n">
        <f aca="false">SUMIFS(VIC_Postcode_Qtr!$G:$G,VIC_Postcode_Qtr!$A:$A,A440,VIC_Postcode_Qtr!$B:$B,Inputs!$B$24)</f>
        <v>18</v>
      </c>
      <c r="I440" s="16" t="n">
        <f aca="false">SUMIFS(VIC_Postcode_Qtr!$H:$H,VIC_Postcode_Qtr!$A:$A,A440,VIC_Postcode_Qtr!$B:$B,Inputs!$B$24)</f>
        <v>1</v>
      </c>
      <c r="J440" s="22" t="n">
        <f aca="false">IF(H440&gt;0,I440/H440,"")</f>
        <v>0.0555555555555556</v>
      </c>
      <c r="K440" s="16" t="n">
        <f aca="false">SUMIFS(VIC_Postcode_Qtr!$E:$E,VIC_Postcode_Qtr!$A:$A,A440,VIC_Postcode_Qtr!$B:$B,Inputs!$B$25)</f>
        <v>3</v>
      </c>
      <c r="L440" s="16" t="n">
        <f aca="false">SUMIFS(VIC_Postcode_Qtr!$D:$D,VIC_Postcode_Qtr!$A:$A,A440,VIC_Postcode_Qtr!$B:$B,Inputs!$B$25)</f>
        <v>499</v>
      </c>
      <c r="M440" s="21" t="n">
        <f aca="false">IF(L440&gt;0,(F440-K440)/L440*1000,"")</f>
        <v>4.00801603206413</v>
      </c>
      <c r="N440" s="8" t="n">
        <f aca="false">IF(AND(H440&gt;=Inputs!$B$13,C440&gt;=500),1,0)</f>
        <v>0</v>
      </c>
      <c r="O440" s="8" t="s">
        <v>1004</v>
      </c>
      <c r="P440" s="16" t="n">
        <f aca="false">F440-SUMIFS(VIC_Postcode_Qtr!$E:$E,VIC_Postcode_Qtr!$A:$A,A440,VIC_Postcode_Qtr!$B:$B,EDATE(Inputs!$B$24,-3))</f>
        <v>1</v>
      </c>
      <c r="Q440" s="21" t="n">
        <f aca="false">IF(E440&gt;0,P440/E440*1000,"")</f>
        <v>1.94931773879142</v>
      </c>
      <c r="R440" s="16" t="n">
        <f aca="false">SUMIFS(VIC_Postcode_Qtr!$E:$E,VIC_Postcode_Qtr!$A:$A,A440,VIC_Postcode_Qtr!$B:$B,EDATE(Inputs!$B$24,-12))-SUMIFS(VIC_Postcode_Qtr!$E:$E,VIC_Postcode_Qtr!$A:$A,A440,VIC_Postcode_Qtr!$B:$B,EDATE(Inputs!$B$24,-15))</f>
        <v>1</v>
      </c>
      <c r="S440" s="21" t="n">
        <f aca="false">IF(L440&gt;0,R440/L440*1000,"")</f>
        <v>2.00400801603206</v>
      </c>
    </row>
    <row r="441" customFormat="false" ht="15" hidden="false" customHeight="false" outlineLevel="0" collapsed="false">
      <c r="A441" s="0" t="n">
        <v>3451</v>
      </c>
      <c r="B441" s="31" t="n">
        <v>51501</v>
      </c>
      <c r="C441" s="16" t="n">
        <v>3538</v>
      </c>
      <c r="D441" s="0" t="n">
        <v>1</v>
      </c>
      <c r="E441" s="16" t="n">
        <f aca="false">SUMIFS(VIC_Postcode_Qtr!$D:$D,VIC_Postcode_Qtr!$A:$A,A441,VIC_Postcode_Qtr!$B:$B,Inputs!$B$24)</f>
        <v>6244</v>
      </c>
      <c r="F441" s="16" t="n">
        <f aca="false">SUMIFS(VIC_Postcode_Qtr!$E:$E,VIC_Postcode_Qtr!$A:$A,A441,VIC_Postcode_Qtr!$B:$B,Inputs!$B$24)</f>
        <v>136</v>
      </c>
      <c r="G441" s="21" t="n">
        <f aca="false">IF(E441&gt;0,F441/E441*1000,"")</f>
        <v>21.7809096732864</v>
      </c>
      <c r="H441" s="16" t="n">
        <f aca="false">SUMIFS(VIC_Postcode_Qtr!$G:$G,VIC_Postcode_Qtr!$A:$A,A441,VIC_Postcode_Qtr!$B:$B,Inputs!$B$24)</f>
        <v>254</v>
      </c>
      <c r="I441" s="16" t="n">
        <f aca="false">SUMIFS(VIC_Postcode_Qtr!$H:$H,VIC_Postcode_Qtr!$A:$A,A441,VIC_Postcode_Qtr!$B:$B,Inputs!$B$24)</f>
        <v>54</v>
      </c>
      <c r="J441" s="22" t="n">
        <f aca="false">IF(H441&gt;0,I441/H441,"")</f>
        <v>0.21259842519685</v>
      </c>
      <c r="K441" s="16" t="n">
        <f aca="false">SUMIFS(VIC_Postcode_Qtr!$E:$E,VIC_Postcode_Qtr!$A:$A,A441,VIC_Postcode_Qtr!$B:$B,Inputs!$B$25)</f>
        <v>77</v>
      </c>
      <c r="L441" s="16" t="n">
        <f aca="false">SUMIFS(VIC_Postcode_Qtr!$D:$D,VIC_Postcode_Qtr!$A:$A,A441,VIC_Postcode_Qtr!$B:$B,Inputs!$B$25)</f>
        <v>6060</v>
      </c>
      <c r="M441" s="21" t="n">
        <f aca="false">IF(L441&gt;0,(F441-K441)/L441*1000,"")</f>
        <v>9.73597359735974</v>
      </c>
      <c r="N441" s="8" t="n">
        <f aca="false">IF(AND(H441&gt;=Inputs!$B$13,C441&gt;=500),1,0)</f>
        <v>0</v>
      </c>
      <c r="O441" s="8" t="s">
        <v>1005</v>
      </c>
      <c r="P441" s="16" t="n">
        <f aca="false">F441-SUMIFS(VIC_Postcode_Qtr!$E:$E,VIC_Postcode_Qtr!$A:$A,A441,VIC_Postcode_Qtr!$B:$B,EDATE(Inputs!$B$24,-3))</f>
        <v>28</v>
      </c>
      <c r="Q441" s="21" t="n">
        <f aca="false">IF(E441&gt;0,P441/E441*1000,"")</f>
        <v>4.48430493273543</v>
      </c>
      <c r="R441" s="16" t="n">
        <f aca="false">SUMIFS(VIC_Postcode_Qtr!$E:$E,VIC_Postcode_Qtr!$A:$A,A441,VIC_Postcode_Qtr!$B:$B,EDATE(Inputs!$B$24,-12))-SUMIFS(VIC_Postcode_Qtr!$E:$E,VIC_Postcode_Qtr!$A:$A,A441,VIC_Postcode_Qtr!$B:$B,EDATE(Inputs!$B$24,-15))</f>
        <v>0</v>
      </c>
      <c r="S441" s="21" t="n">
        <f aca="false">IF(L441&gt;0,R441/L441*1000,"")</f>
        <v>0</v>
      </c>
    </row>
    <row r="442" customFormat="false" ht="15" hidden="false" customHeight="false" outlineLevel="0" collapsed="false">
      <c r="A442" s="0" t="n">
        <v>3831</v>
      </c>
      <c r="B442" s="31" t="n">
        <v>51510</v>
      </c>
      <c r="C442" s="16" t="n">
        <v>1199</v>
      </c>
      <c r="D442" s="0" t="n">
        <v>1</v>
      </c>
      <c r="E442" s="16" t="n">
        <f aca="false">SUMIFS(VIC_Postcode_Qtr!$D:$D,VIC_Postcode_Qtr!$A:$A,A442,VIC_Postcode_Qtr!$B:$B,Inputs!$B$24)</f>
        <v>2383</v>
      </c>
      <c r="F442" s="16" t="n">
        <f aca="false">SUMIFS(VIC_Postcode_Qtr!$E:$E,VIC_Postcode_Qtr!$A:$A,A442,VIC_Postcode_Qtr!$B:$B,Inputs!$B$24)</f>
        <v>21</v>
      </c>
      <c r="G442" s="21" t="n">
        <f aca="false">IF(E442&gt;0,F442/E442*1000,"")</f>
        <v>8.81242131766681</v>
      </c>
      <c r="H442" s="16" t="n">
        <f aca="false">SUMIFS(VIC_Postcode_Qtr!$G:$G,VIC_Postcode_Qtr!$A:$A,A442,VIC_Postcode_Qtr!$B:$B,Inputs!$B$24)</f>
        <v>121</v>
      </c>
      <c r="I442" s="16" t="n">
        <f aca="false">SUMIFS(VIC_Postcode_Qtr!$H:$H,VIC_Postcode_Qtr!$A:$A,A442,VIC_Postcode_Qtr!$B:$B,Inputs!$B$24)</f>
        <v>8</v>
      </c>
      <c r="J442" s="22" t="n">
        <f aca="false">IF(H442&gt;0,I442/H442,"")</f>
        <v>0.0661157024793388</v>
      </c>
      <c r="K442" s="16" t="n">
        <f aca="false">SUMIFS(VIC_Postcode_Qtr!$E:$E,VIC_Postcode_Qtr!$A:$A,A442,VIC_Postcode_Qtr!$B:$B,Inputs!$B$25)</f>
        <v>15</v>
      </c>
      <c r="L442" s="16" t="n">
        <f aca="false">SUMIFS(VIC_Postcode_Qtr!$D:$D,VIC_Postcode_Qtr!$A:$A,A442,VIC_Postcode_Qtr!$B:$B,Inputs!$B$25)</f>
        <v>2364</v>
      </c>
      <c r="M442" s="21" t="n">
        <f aca="false">IF(L442&gt;0,(F442-K442)/L442*1000,"")</f>
        <v>2.53807106598985</v>
      </c>
      <c r="N442" s="8" t="n">
        <f aca="false">IF(AND(H442&gt;=Inputs!$B$13,C442&gt;=500),1,0)</f>
        <v>0</v>
      </c>
      <c r="O442" s="8" t="s">
        <v>1006</v>
      </c>
      <c r="P442" s="16" t="n">
        <f aca="false">F442-SUMIFS(VIC_Postcode_Qtr!$E:$E,VIC_Postcode_Qtr!$A:$A,A442,VIC_Postcode_Qtr!$B:$B,EDATE(Inputs!$B$24,-3))</f>
        <v>5</v>
      </c>
      <c r="Q442" s="21" t="n">
        <f aca="false">IF(E442&gt;0,P442/E442*1000,"")</f>
        <v>2.09819555182543</v>
      </c>
      <c r="R442" s="16" t="n">
        <f aca="false">SUMIFS(VIC_Postcode_Qtr!$E:$E,VIC_Postcode_Qtr!$A:$A,A442,VIC_Postcode_Qtr!$B:$B,EDATE(Inputs!$B$24,-12))-SUMIFS(VIC_Postcode_Qtr!$E:$E,VIC_Postcode_Qtr!$A:$A,A442,VIC_Postcode_Qtr!$B:$B,EDATE(Inputs!$B$24,-15))</f>
        <v>2</v>
      </c>
      <c r="S442" s="21" t="n">
        <f aca="false">IF(L442&gt;0,R442/L442*1000,"")</f>
        <v>0.846023688663283</v>
      </c>
    </row>
    <row r="443" customFormat="false" ht="15" hidden="false" customHeight="false" outlineLevel="0" collapsed="false">
      <c r="A443" s="0" t="n">
        <v>3859</v>
      </c>
      <c r="B443" s="31" t="n">
        <v>51535</v>
      </c>
      <c r="C443" s="16" t="n">
        <v>550</v>
      </c>
      <c r="D443" s="0" t="n">
        <v>1</v>
      </c>
      <c r="E443" s="16" t="n">
        <f aca="false">SUMIFS(VIC_Postcode_Qtr!$D:$D,VIC_Postcode_Qtr!$A:$A,A443,VIC_Postcode_Qtr!$B:$B,Inputs!$B$24)</f>
        <v>1374</v>
      </c>
      <c r="F443" s="16" t="n">
        <f aca="false">SUMIFS(VIC_Postcode_Qtr!$E:$E,VIC_Postcode_Qtr!$A:$A,A443,VIC_Postcode_Qtr!$B:$B,Inputs!$B$24)</f>
        <v>3</v>
      </c>
      <c r="G443" s="21" t="n">
        <f aca="false">IF(E443&gt;0,F443/E443*1000,"")</f>
        <v>2.18340611353712</v>
      </c>
      <c r="H443" s="16" t="n">
        <f aca="false">SUMIFS(VIC_Postcode_Qtr!$G:$G,VIC_Postcode_Qtr!$A:$A,A443,VIC_Postcode_Qtr!$B:$B,Inputs!$B$24)</f>
        <v>60</v>
      </c>
      <c r="I443" s="16" t="n">
        <f aca="false">SUMIFS(VIC_Postcode_Qtr!$H:$H,VIC_Postcode_Qtr!$A:$A,A443,VIC_Postcode_Qtr!$B:$B,Inputs!$B$24)</f>
        <v>1</v>
      </c>
      <c r="J443" s="22" t="n">
        <f aca="false">IF(H443&gt;0,I443/H443,"")</f>
        <v>0.0166666666666667</v>
      </c>
      <c r="K443" s="16" t="n">
        <f aca="false">SUMIFS(VIC_Postcode_Qtr!$E:$E,VIC_Postcode_Qtr!$A:$A,A443,VIC_Postcode_Qtr!$B:$B,Inputs!$B$25)</f>
        <v>2</v>
      </c>
      <c r="L443" s="16" t="n">
        <f aca="false">SUMIFS(VIC_Postcode_Qtr!$D:$D,VIC_Postcode_Qtr!$A:$A,A443,VIC_Postcode_Qtr!$B:$B,Inputs!$B$25)</f>
        <v>1320</v>
      </c>
      <c r="M443" s="21" t="n">
        <f aca="false">IF(L443&gt;0,(F443-K443)/L443*1000,"")</f>
        <v>0.757575757575758</v>
      </c>
      <c r="N443" s="8" t="n">
        <f aca="false">IF(AND(H443&gt;=Inputs!$B$13,C443&gt;=500),1,0)</f>
        <v>0</v>
      </c>
      <c r="O443" s="8" t="s">
        <v>1007</v>
      </c>
      <c r="P443" s="16" t="n">
        <f aca="false">F443-SUMIFS(VIC_Postcode_Qtr!$E:$E,VIC_Postcode_Qtr!$A:$A,A443,VIC_Postcode_Qtr!$B:$B,EDATE(Inputs!$B$24,-3))</f>
        <v>0</v>
      </c>
      <c r="Q443" s="21" t="n">
        <f aca="false">IF(E443&gt;0,P443/E443*1000,"")</f>
        <v>0</v>
      </c>
      <c r="R443" s="16" t="n">
        <f aca="false">SUMIFS(VIC_Postcode_Qtr!$E:$E,VIC_Postcode_Qtr!$A:$A,A443,VIC_Postcode_Qtr!$B:$B,EDATE(Inputs!$B$24,-12))-SUMIFS(VIC_Postcode_Qtr!$E:$E,VIC_Postcode_Qtr!$A:$A,A443,VIC_Postcode_Qtr!$B:$B,EDATE(Inputs!$B$24,-15))</f>
        <v>0</v>
      </c>
      <c r="S443" s="21" t="n">
        <f aca="false">IF(L443&gt;0,R443/L443*1000,"")</f>
        <v>0</v>
      </c>
    </row>
    <row r="444" customFormat="false" ht="15" hidden="false" customHeight="false" outlineLevel="0" collapsed="false">
      <c r="A444" s="0" t="n">
        <v>3700</v>
      </c>
      <c r="B444" s="31" t="n">
        <v>51562</v>
      </c>
      <c r="C444" s="16" t="n">
        <v>876</v>
      </c>
      <c r="D444" s="0" t="n">
        <v>1</v>
      </c>
      <c r="E444" s="16" t="n">
        <f aca="false">SUMIFS(VIC_Postcode_Qtr!$D:$D,VIC_Postcode_Qtr!$A:$A,A444,VIC_Postcode_Qtr!$B:$B,Inputs!$B$24)</f>
        <v>1949</v>
      </c>
      <c r="F444" s="16" t="n">
        <f aca="false">SUMIFS(VIC_Postcode_Qtr!$E:$E,VIC_Postcode_Qtr!$A:$A,A444,VIC_Postcode_Qtr!$B:$B,Inputs!$B$24)</f>
        <v>5</v>
      </c>
      <c r="G444" s="21" t="n">
        <f aca="false">IF(E444&gt;0,F444/E444*1000,"")</f>
        <v>2.5654181631606</v>
      </c>
      <c r="H444" s="16" t="n">
        <f aca="false">SUMIFS(VIC_Postcode_Qtr!$G:$G,VIC_Postcode_Qtr!$A:$A,A444,VIC_Postcode_Qtr!$B:$B,Inputs!$B$24)</f>
        <v>93</v>
      </c>
      <c r="I444" s="16" t="n">
        <f aca="false">SUMIFS(VIC_Postcode_Qtr!$H:$H,VIC_Postcode_Qtr!$A:$A,A444,VIC_Postcode_Qtr!$B:$B,Inputs!$B$24)</f>
        <v>2</v>
      </c>
      <c r="J444" s="22" t="n">
        <f aca="false">IF(H444&gt;0,I444/H444,"")</f>
        <v>0.021505376344086</v>
      </c>
      <c r="K444" s="16" t="n">
        <f aca="false">SUMIFS(VIC_Postcode_Qtr!$E:$E,VIC_Postcode_Qtr!$A:$A,A444,VIC_Postcode_Qtr!$B:$B,Inputs!$B$25)</f>
        <v>2</v>
      </c>
      <c r="L444" s="16" t="n">
        <f aca="false">SUMIFS(VIC_Postcode_Qtr!$D:$D,VIC_Postcode_Qtr!$A:$A,A444,VIC_Postcode_Qtr!$B:$B,Inputs!$B$25)</f>
        <v>1938</v>
      </c>
      <c r="M444" s="21" t="n">
        <f aca="false">IF(L444&gt;0,(F444-K444)/L444*1000,"")</f>
        <v>1.54798761609907</v>
      </c>
      <c r="N444" s="8" t="n">
        <f aca="false">IF(AND(H444&gt;=Inputs!$B$13,C444&gt;=500),1,0)</f>
        <v>0</v>
      </c>
      <c r="O444" s="8" t="s">
        <v>1008</v>
      </c>
      <c r="P444" s="16" t="n">
        <f aca="false">F444-SUMIFS(VIC_Postcode_Qtr!$E:$E,VIC_Postcode_Qtr!$A:$A,A444,VIC_Postcode_Qtr!$B:$B,EDATE(Inputs!$B$24,-3))</f>
        <v>2</v>
      </c>
      <c r="Q444" s="21" t="n">
        <f aca="false">IF(E444&gt;0,P444/E444*1000,"")</f>
        <v>1.02616726526424</v>
      </c>
      <c r="R444" s="16" t="n">
        <f aca="false">SUMIFS(VIC_Postcode_Qtr!$E:$E,VIC_Postcode_Qtr!$A:$A,A444,VIC_Postcode_Qtr!$B:$B,EDATE(Inputs!$B$24,-12))-SUMIFS(VIC_Postcode_Qtr!$E:$E,VIC_Postcode_Qtr!$A:$A,A444,VIC_Postcode_Qtr!$B:$B,EDATE(Inputs!$B$24,-15))</f>
        <v>0</v>
      </c>
      <c r="S444" s="21" t="n">
        <f aca="false">IF(L444&gt;0,R444/L444*1000,"")</f>
        <v>0</v>
      </c>
    </row>
    <row r="445" customFormat="false" ht="15" hidden="false" customHeight="false" outlineLevel="0" collapsed="false">
      <c r="A445" s="0" t="n">
        <v>3698</v>
      </c>
      <c r="B445" s="31" t="n">
        <v>51594</v>
      </c>
      <c r="C445" s="16" t="n">
        <v>641</v>
      </c>
      <c r="D445" s="0" t="n">
        <v>1</v>
      </c>
      <c r="E445" s="16" t="n">
        <f aca="false">SUMIFS(VIC_Postcode_Qtr!$D:$D,VIC_Postcode_Qtr!$A:$A,A445,VIC_Postcode_Qtr!$B:$B,Inputs!$B$24)</f>
        <v>1062</v>
      </c>
      <c r="F445" s="16" t="n">
        <f aca="false">SUMIFS(VIC_Postcode_Qtr!$E:$E,VIC_Postcode_Qtr!$A:$A,A445,VIC_Postcode_Qtr!$B:$B,Inputs!$B$24)</f>
        <v>28</v>
      </c>
      <c r="G445" s="21" t="n">
        <f aca="false">IF(E445&gt;0,F445/E445*1000,"")</f>
        <v>26.3653483992467</v>
      </c>
      <c r="H445" s="16" t="n">
        <f aca="false">SUMIFS(VIC_Postcode_Qtr!$G:$G,VIC_Postcode_Qtr!$A:$A,A445,VIC_Postcode_Qtr!$B:$B,Inputs!$B$24)</f>
        <v>58</v>
      </c>
      <c r="I445" s="16" t="n">
        <f aca="false">SUMIFS(VIC_Postcode_Qtr!$H:$H,VIC_Postcode_Qtr!$A:$A,A445,VIC_Postcode_Qtr!$B:$B,Inputs!$B$24)</f>
        <v>13</v>
      </c>
      <c r="J445" s="22" t="n">
        <f aca="false">IF(H445&gt;0,I445/H445,"")</f>
        <v>0.224137931034483</v>
      </c>
      <c r="K445" s="16" t="n">
        <f aca="false">SUMIFS(VIC_Postcode_Qtr!$E:$E,VIC_Postcode_Qtr!$A:$A,A445,VIC_Postcode_Qtr!$B:$B,Inputs!$B$25)</f>
        <v>16</v>
      </c>
      <c r="L445" s="16" t="n">
        <f aca="false">SUMIFS(VIC_Postcode_Qtr!$D:$D,VIC_Postcode_Qtr!$A:$A,A445,VIC_Postcode_Qtr!$B:$B,Inputs!$B$25)</f>
        <v>1012</v>
      </c>
      <c r="M445" s="21" t="n">
        <f aca="false">IF(L445&gt;0,(F445-K445)/L445*1000,"")</f>
        <v>11.8577075098814</v>
      </c>
      <c r="N445" s="8" t="n">
        <f aca="false">IF(AND(H445&gt;=Inputs!$B$13,C445&gt;=500),1,0)</f>
        <v>0</v>
      </c>
      <c r="O445" s="8" t="s">
        <v>1009</v>
      </c>
      <c r="P445" s="16" t="n">
        <f aca="false">F445-SUMIFS(VIC_Postcode_Qtr!$E:$E,VIC_Postcode_Qtr!$A:$A,A445,VIC_Postcode_Qtr!$B:$B,EDATE(Inputs!$B$24,-3))</f>
        <v>7</v>
      </c>
      <c r="Q445" s="21" t="n">
        <f aca="false">IF(E445&gt;0,P445/E445*1000,"")</f>
        <v>6.59133709981168</v>
      </c>
      <c r="R445" s="16" t="n">
        <f aca="false">SUMIFS(VIC_Postcode_Qtr!$E:$E,VIC_Postcode_Qtr!$A:$A,A445,VIC_Postcode_Qtr!$B:$B,EDATE(Inputs!$B$24,-12))-SUMIFS(VIC_Postcode_Qtr!$E:$E,VIC_Postcode_Qtr!$A:$A,A445,VIC_Postcode_Qtr!$B:$B,EDATE(Inputs!$B$24,-15))</f>
        <v>1</v>
      </c>
      <c r="S445" s="21" t="n">
        <f aca="false">IF(L445&gt;0,R445/L445*1000,"")</f>
        <v>0.988142292490119</v>
      </c>
    </row>
    <row r="446" customFormat="false" ht="15" hidden="false" customHeight="false" outlineLevel="0" collapsed="false">
      <c r="A446" s="0" t="n">
        <v>3725</v>
      </c>
      <c r="B446" s="31" t="n">
        <v>51596</v>
      </c>
      <c r="C446" s="16" t="n">
        <v>426</v>
      </c>
      <c r="D446" s="0" t="n">
        <v>1</v>
      </c>
      <c r="E446" s="16" t="n">
        <f aca="false">SUMIFS(VIC_Postcode_Qtr!$D:$D,VIC_Postcode_Qtr!$A:$A,A446,VIC_Postcode_Qtr!$B:$B,Inputs!$B$24)</f>
        <v>1004</v>
      </c>
      <c r="F446" s="16" t="n">
        <f aca="false">SUMIFS(VIC_Postcode_Qtr!$E:$E,VIC_Postcode_Qtr!$A:$A,A446,VIC_Postcode_Qtr!$B:$B,Inputs!$B$24)</f>
        <v>4</v>
      </c>
      <c r="G446" s="21" t="n">
        <f aca="false">IF(E446&gt;0,F446/E446*1000,"")</f>
        <v>3.98406374501992</v>
      </c>
      <c r="H446" s="16" t="n">
        <f aca="false">SUMIFS(VIC_Postcode_Qtr!$G:$G,VIC_Postcode_Qtr!$A:$A,A446,VIC_Postcode_Qtr!$B:$B,Inputs!$B$24)</f>
        <v>42</v>
      </c>
      <c r="I446" s="16" t="n">
        <f aca="false">SUMIFS(VIC_Postcode_Qtr!$H:$H,VIC_Postcode_Qtr!$A:$A,A446,VIC_Postcode_Qtr!$B:$B,Inputs!$B$24)</f>
        <v>3</v>
      </c>
      <c r="J446" s="22" t="n">
        <f aca="false">IF(H446&gt;0,I446/H446,"")</f>
        <v>0.0714285714285714</v>
      </c>
      <c r="K446" s="16" t="n">
        <f aca="false">SUMIFS(VIC_Postcode_Qtr!$E:$E,VIC_Postcode_Qtr!$A:$A,A446,VIC_Postcode_Qtr!$B:$B,Inputs!$B$25)</f>
        <v>2</v>
      </c>
      <c r="L446" s="16" t="n">
        <f aca="false">SUMIFS(VIC_Postcode_Qtr!$D:$D,VIC_Postcode_Qtr!$A:$A,A446,VIC_Postcode_Qtr!$B:$B,Inputs!$B$25)</f>
        <v>1030</v>
      </c>
      <c r="M446" s="21" t="n">
        <f aca="false">IF(L446&gt;0,(F446-K446)/L446*1000,"")</f>
        <v>1.94174757281553</v>
      </c>
      <c r="N446" s="8" t="n">
        <f aca="false">IF(AND(H446&gt;=Inputs!$B$13,C446&gt;=500),1,0)</f>
        <v>0</v>
      </c>
      <c r="O446" s="8" t="s">
        <v>1010</v>
      </c>
      <c r="P446" s="16" t="n">
        <f aca="false">F446-SUMIFS(VIC_Postcode_Qtr!$E:$E,VIC_Postcode_Qtr!$A:$A,A446,VIC_Postcode_Qtr!$B:$B,EDATE(Inputs!$B$24,-3))</f>
        <v>2</v>
      </c>
      <c r="Q446" s="21" t="n">
        <f aca="false">IF(E446&gt;0,P446/E446*1000,"")</f>
        <v>1.99203187250996</v>
      </c>
      <c r="R446" s="16" t="n">
        <f aca="false">SUMIFS(VIC_Postcode_Qtr!$E:$E,VIC_Postcode_Qtr!$A:$A,A446,VIC_Postcode_Qtr!$B:$B,EDATE(Inputs!$B$24,-12))-SUMIFS(VIC_Postcode_Qtr!$E:$E,VIC_Postcode_Qtr!$A:$A,A446,VIC_Postcode_Qtr!$B:$B,EDATE(Inputs!$B$24,-15))</f>
        <v>0</v>
      </c>
      <c r="S446" s="21" t="n">
        <f aca="false">IF(L446&gt;0,R446/L446*1000,"")</f>
        <v>0</v>
      </c>
    </row>
    <row r="447" customFormat="false" ht="15" hidden="false" customHeight="false" outlineLevel="0" collapsed="false">
      <c r="A447" s="0" t="n">
        <v>3264</v>
      </c>
      <c r="B447" s="31" t="n">
        <v>51619</v>
      </c>
      <c r="C447" s="16" t="n">
        <v>1419</v>
      </c>
      <c r="D447" s="0" t="n">
        <v>1</v>
      </c>
      <c r="E447" s="16" t="n">
        <f aca="false">SUMIFS(VIC_Postcode_Qtr!$D:$D,VIC_Postcode_Qtr!$A:$A,A447,VIC_Postcode_Qtr!$B:$B,Inputs!$B$24)</f>
        <v>3026</v>
      </c>
      <c r="F447" s="16" t="n">
        <f aca="false">SUMIFS(VIC_Postcode_Qtr!$E:$E,VIC_Postcode_Qtr!$A:$A,A447,VIC_Postcode_Qtr!$B:$B,Inputs!$B$24)</f>
        <v>4</v>
      </c>
      <c r="G447" s="21" t="n">
        <f aca="false">IF(E447&gt;0,F447/E447*1000,"")</f>
        <v>1.32187706543291</v>
      </c>
      <c r="H447" s="16" t="n">
        <f aca="false">SUMIFS(VIC_Postcode_Qtr!$G:$G,VIC_Postcode_Qtr!$A:$A,A447,VIC_Postcode_Qtr!$B:$B,Inputs!$B$24)</f>
        <v>105</v>
      </c>
      <c r="I447" s="16" t="n">
        <f aca="false">SUMIFS(VIC_Postcode_Qtr!$H:$H,VIC_Postcode_Qtr!$A:$A,A447,VIC_Postcode_Qtr!$B:$B,Inputs!$B$24)</f>
        <v>0</v>
      </c>
      <c r="J447" s="22" t="n">
        <f aca="false">IF(H447&gt;0,I447/H447,"")</f>
        <v>0</v>
      </c>
      <c r="K447" s="16" t="n">
        <f aca="false">SUMIFS(VIC_Postcode_Qtr!$E:$E,VIC_Postcode_Qtr!$A:$A,A447,VIC_Postcode_Qtr!$B:$B,Inputs!$B$25)</f>
        <v>6</v>
      </c>
      <c r="L447" s="16" t="n">
        <f aca="false">SUMIFS(VIC_Postcode_Qtr!$D:$D,VIC_Postcode_Qtr!$A:$A,A447,VIC_Postcode_Qtr!$B:$B,Inputs!$B$25)</f>
        <v>3045</v>
      </c>
      <c r="M447" s="21" t="n">
        <f aca="false">IF(L447&gt;0,(F447-K447)/L447*1000,"")</f>
        <v>-0.656814449917898</v>
      </c>
      <c r="N447" s="8" t="n">
        <f aca="false">IF(AND(H447&gt;=Inputs!$B$13,C447&gt;=500),1,0)</f>
        <v>0</v>
      </c>
      <c r="O447" s="8" t="s">
        <v>1011</v>
      </c>
      <c r="P447" s="16" t="n">
        <f aca="false">F447-SUMIFS(VIC_Postcode_Qtr!$E:$E,VIC_Postcode_Qtr!$A:$A,A447,VIC_Postcode_Qtr!$B:$B,EDATE(Inputs!$B$24,-3))</f>
        <v>0</v>
      </c>
      <c r="Q447" s="21" t="n">
        <f aca="false">IF(E447&gt;0,P447/E447*1000,"")</f>
        <v>0</v>
      </c>
      <c r="R447" s="16" t="n">
        <f aca="false">SUMIFS(VIC_Postcode_Qtr!$E:$E,VIC_Postcode_Qtr!$A:$A,A447,VIC_Postcode_Qtr!$B:$B,EDATE(Inputs!$B$24,-12))-SUMIFS(VIC_Postcode_Qtr!$E:$E,VIC_Postcode_Qtr!$A:$A,A447,VIC_Postcode_Qtr!$B:$B,EDATE(Inputs!$B$24,-15))</f>
        <v>0</v>
      </c>
      <c r="S447" s="21" t="n">
        <f aca="false">IF(L447&gt;0,R447/L447*1000,"")</f>
        <v>0</v>
      </c>
    </row>
    <row r="448" customFormat="false" ht="15" hidden="false" customHeight="false" outlineLevel="0" collapsed="false">
      <c r="A448" s="0" t="n">
        <v>3683</v>
      </c>
      <c r="B448" s="31" t="n">
        <v>51648</v>
      </c>
      <c r="C448" s="16" t="n">
        <v>1070</v>
      </c>
      <c r="D448" s="0" t="n">
        <v>1</v>
      </c>
      <c r="E448" s="16" t="n">
        <f aca="false">SUMIFS(VIC_Postcode_Qtr!$D:$D,VIC_Postcode_Qtr!$A:$A,A448,VIC_Postcode_Qtr!$B:$B,Inputs!$B$24)</f>
        <v>2165</v>
      </c>
      <c r="F448" s="16" t="n">
        <f aca="false">SUMIFS(VIC_Postcode_Qtr!$E:$E,VIC_Postcode_Qtr!$A:$A,A448,VIC_Postcode_Qtr!$B:$B,Inputs!$B$24)</f>
        <v>15</v>
      </c>
      <c r="G448" s="21" t="n">
        <f aca="false">IF(E448&gt;0,F448/E448*1000,"")</f>
        <v>6.9284064665127</v>
      </c>
      <c r="H448" s="16" t="n">
        <f aca="false">SUMIFS(VIC_Postcode_Qtr!$G:$G,VIC_Postcode_Qtr!$A:$A,A448,VIC_Postcode_Qtr!$B:$B,Inputs!$B$24)</f>
        <v>89</v>
      </c>
      <c r="I448" s="16" t="n">
        <f aca="false">SUMIFS(VIC_Postcode_Qtr!$H:$H,VIC_Postcode_Qtr!$A:$A,A448,VIC_Postcode_Qtr!$B:$B,Inputs!$B$24)</f>
        <v>7</v>
      </c>
      <c r="J448" s="22" t="n">
        <f aca="false">IF(H448&gt;0,I448/H448,"")</f>
        <v>0.0786516853932584</v>
      </c>
      <c r="K448" s="16" t="n">
        <f aca="false">SUMIFS(VIC_Postcode_Qtr!$E:$E,VIC_Postcode_Qtr!$A:$A,A448,VIC_Postcode_Qtr!$B:$B,Inputs!$B$25)</f>
        <v>7</v>
      </c>
      <c r="L448" s="16" t="n">
        <f aca="false">SUMIFS(VIC_Postcode_Qtr!$D:$D,VIC_Postcode_Qtr!$A:$A,A448,VIC_Postcode_Qtr!$B:$B,Inputs!$B$25)</f>
        <v>2159</v>
      </c>
      <c r="M448" s="21" t="n">
        <f aca="false">IF(L448&gt;0,(F448-K448)/L448*1000,"")</f>
        <v>3.70541917554423</v>
      </c>
      <c r="N448" s="8" t="n">
        <f aca="false">IF(AND(H448&gt;=Inputs!$B$13,C448&gt;=500),1,0)</f>
        <v>0</v>
      </c>
      <c r="O448" s="8" t="s">
        <v>1012</v>
      </c>
      <c r="P448" s="16" t="n">
        <f aca="false">F448-SUMIFS(VIC_Postcode_Qtr!$E:$E,VIC_Postcode_Qtr!$A:$A,A448,VIC_Postcode_Qtr!$B:$B,EDATE(Inputs!$B$24,-3))</f>
        <v>4</v>
      </c>
      <c r="Q448" s="21" t="n">
        <f aca="false">IF(E448&gt;0,P448/E448*1000,"")</f>
        <v>1.84757505773672</v>
      </c>
      <c r="R448" s="16" t="n">
        <f aca="false">SUMIFS(VIC_Postcode_Qtr!$E:$E,VIC_Postcode_Qtr!$A:$A,A448,VIC_Postcode_Qtr!$B:$B,EDATE(Inputs!$B$24,-12))-SUMIFS(VIC_Postcode_Qtr!$E:$E,VIC_Postcode_Qtr!$A:$A,A448,VIC_Postcode_Qtr!$B:$B,EDATE(Inputs!$B$24,-15))</f>
        <v>1</v>
      </c>
      <c r="S448" s="21" t="n">
        <f aca="false">IF(L448&gt;0,R448/L448*1000,"")</f>
        <v>0.463177396943029</v>
      </c>
    </row>
    <row r="449" customFormat="false" ht="15" hidden="false" customHeight="false" outlineLevel="0" collapsed="false">
      <c r="A449" s="0" t="n">
        <v>3242</v>
      </c>
      <c r="B449" s="31" t="n">
        <v>51664</v>
      </c>
      <c r="C449" s="16" t="n">
        <v>671</v>
      </c>
      <c r="D449" s="0" t="n">
        <v>1</v>
      </c>
      <c r="E449" s="16" t="n">
        <f aca="false">SUMIFS(VIC_Postcode_Qtr!$D:$D,VIC_Postcode_Qtr!$A:$A,A449,VIC_Postcode_Qtr!$B:$B,Inputs!$B$24)</f>
        <v>1305</v>
      </c>
      <c r="F449" s="16" t="n">
        <f aca="false">SUMIFS(VIC_Postcode_Qtr!$E:$E,VIC_Postcode_Qtr!$A:$A,A449,VIC_Postcode_Qtr!$B:$B,Inputs!$B$24)</f>
        <v>16</v>
      </c>
      <c r="G449" s="21" t="n">
        <f aca="false">IF(E449&gt;0,F449/E449*1000,"")</f>
        <v>12.2605363984674</v>
      </c>
      <c r="H449" s="16" t="n">
        <f aca="false">SUMIFS(VIC_Postcode_Qtr!$G:$G,VIC_Postcode_Qtr!$A:$A,A449,VIC_Postcode_Qtr!$B:$B,Inputs!$B$24)</f>
        <v>65</v>
      </c>
      <c r="I449" s="16" t="n">
        <f aca="false">SUMIFS(VIC_Postcode_Qtr!$H:$H,VIC_Postcode_Qtr!$A:$A,A449,VIC_Postcode_Qtr!$B:$B,Inputs!$B$24)</f>
        <v>7</v>
      </c>
      <c r="J449" s="22" t="n">
        <f aca="false">IF(H449&gt;0,I449/H449,"")</f>
        <v>0.107692307692308</v>
      </c>
      <c r="K449" s="16" t="n">
        <f aca="false">SUMIFS(VIC_Postcode_Qtr!$E:$E,VIC_Postcode_Qtr!$A:$A,A449,VIC_Postcode_Qtr!$B:$B,Inputs!$B$25)</f>
        <v>8</v>
      </c>
      <c r="L449" s="16" t="n">
        <f aca="false">SUMIFS(VIC_Postcode_Qtr!$D:$D,VIC_Postcode_Qtr!$A:$A,A449,VIC_Postcode_Qtr!$B:$B,Inputs!$B$25)</f>
        <v>1254</v>
      </c>
      <c r="M449" s="21" t="n">
        <f aca="false">IF(L449&gt;0,(F449-K449)/L449*1000,"")</f>
        <v>6.37958532695375</v>
      </c>
      <c r="N449" s="8" t="n">
        <f aca="false">IF(AND(H449&gt;=Inputs!$B$13,C449&gt;=500),1,0)</f>
        <v>0</v>
      </c>
      <c r="O449" s="8" t="s">
        <v>1013</v>
      </c>
      <c r="P449" s="16" t="n">
        <f aca="false">F449-SUMIFS(VIC_Postcode_Qtr!$E:$E,VIC_Postcode_Qtr!$A:$A,A449,VIC_Postcode_Qtr!$B:$B,EDATE(Inputs!$B$24,-3))</f>
        <v>3</v>
      </c>
      <c r="Q449" s="21" t="n">
        <f aca="false">IF(E449&gt;0,P449/E449*1000,"")</f>
        <v>2.29885057471264</v>
      </c>
      <c r="R449" s="16" t="n">
        <f aca="false">SUMIFS(VIC_Postcode_Qtr!$E:$E,VIC_Postcode_Qtr!$A:$A,A449,VIC_Postcode_Qtr!$B:$B,EDATE(Inputs!$B$24,-12))-SUMIFS(VIC_Postcode_Qtr!$E:$E,VIC_Postcode_Qtr!$A:$A,A449,VIC_Postcode_Qtr!$B:$B,EDATE(Inputs!$B$24,-15))</f>
        <v>0</v>
      </c>
      <c r="S449" s="21" t="n">
        <f aca="false">IF(L449&gt;0,R449/L449*1000,"")</f>
        <v>0</v>
      </c>
    </row>
    <row r="450" customFormat="false" ht="15" hidden="false" customHeight="false" outlineLevel="0" collapsed="false">
      <c r="A450" s="0" t="n">
        <v>3568</v>
      </c>
      <c r="B450" s="31" t="n">
        <v>51716</v>
      </c>
      <c r="C450" s="16" t="n">
        <v>1668</v>
      </c>
      <c r="D450" s="0" t="n">
        <v>1</v>
      </c>
      <c r="E450" s="16" t="n">
        <f aca="false">SUMIFS(VIC_Postcode_Qtr!$D:$D,VIC_Postcode_Qtr!$A:$A,A450,VIC_Postcode_Qtr!$B:$B,Inputs!$B$24)</f>
        <v>4358</v>
      </c>
      <c r="F450" s="16" t="n">
        <f aca="false">SUMIFS(VIC_Postcode_Qtr!$E:$E,VIC_Postcode_Qtr!$A:$A,A450,VIC_Postcode_Qtr!$B:$B,Inputs!$B$24)</f>
        <v>7</v>
      </c>
      <c r="G450" s="21" t="n">
        <f aca="false">IF(E450&gt;0,F450/E450*1000,"")</f>
        <v>1.60624139513538</v>
      </c>
      <c r="H450" s="16" t="n">
        <f aca="false">SUMIFS(VIC_Postcode_Qtr!$G:$G,VIC_Postcode_Qtr!$A:$A,A450,VIC_Postcode_Qtr!$B:$B,Inputs!$B$24)</f>
        <v>157</v>
      </c>
      <c r="I450" s="16" t="n">
        <f aca="false">SUMIFS(VIC_Postcode_Qtr!$H:$H,VIC_Postcode_Qtr!$A:$A,A450,VIC_Postcode_Qtr!$B:$B,Inputs!$B$24)</f>
        <v>2</v>
      </c>
      <c r="J450" s="22" t="n">
        <f aca="false">IF(H450&gt;0,I450/H450,"")</f>
        <v>0.0127388535031847</v>
      </c>
      <c r="K450" s="16" t="n">
        <f aca="false">SUMIFS(VIC_Postcode_Qtr!$E:$E,VIC_Postcode_Qtr!$A:$A,A450,VIC_Postcode_Qtr!$B:$B,Inputs!$B$25)</f>
        <v>2</v>
      </c>
      <c r="L450" s="16" t="n">
        <f aca="false">SUMIFS(VIC_Postcode_Qtr!$D:$D,VIC_Postcode_Qtr!$A:$A,A450,VIC_Postcode_Qtr!$B:$B,Inputs!$B$25)</f>
        <v>4335</v>
      </c>
      <c r="M450" s="21" t="n">
        <f aca="false">IF(L450&gt;0,(F450-K450)/L450*1000,"")</f>
        <v>1.15340253748558</v>
      </c>
      <c r="N450" s="8" t="n">
        <f aca="false">IF(AND(H450&gt;=Inputs!$B$13,C450&gt;=500),1,0)</f>
        <v>0</v>
      </c>
      <c r="O450" s="8" t="s">
        <v>1014</v>
      </c>
      <c r="P450" s="16" t="n">
        <f aca="false">F450-SUMIFS(VIC_Postcode_Qtr!$E:$E,VIC_Postcode_Qtr!$A:$A,A450,VIC_Postcode_Qtr!$B:$B,EDATE(Inputs!$B$24,-3))</f>
        <v>4</v>
      </c>
      <c r="Q450" s="21" t="n">
        <f aca="false">IF(E450&gt;0,P450/E450*1000,"")</f>
        <v>0.917852225791648</v>
      </c>
      <c r="R450" s="16" t="n">
        <f aca="false">SUMIFS(VIC_Postcode_Qtr!$E:$E,VIC_Postcode_Qtr!$A:$A,A450,VIC_Postcode_Qtr!$B:$B,EDATE(Inputs!$B$24,-12))-SUMIFS(VIC_Postcode_Qtr!$E:$E,VIC_Postcode_Qtr!$A:$A,A450,VIC_Postcode_Qtr!$B:$B,EDATE(Inputs!$B$24,-15))</f>
        <v>0</v>
      </c>
      <c r="S450" s="21" t="n">
        <f aca="false">IF(L450&gt;0,R450/L450*1000,"")</f>
        <v>0</v>
      </c>
    </row>
    <row r="451" customFormat="false" ht="15" hidden="false" customHeight="false" outlineLevel="0" collapsed="false">
      <c r="A451" s="0" t="n">
        <v>3268</v>
      </c>
      <c r="B451" s="31" t="n">
        <v>51720</v>
      </c>
      <c r="C451" s="16" t="n">
        <v>1814</v>
      </c>
      <c r="D451" s="0" t="n">
        <v>1</v>
      </c>
      <c r="E451" s="16" t="n">
        <f aca="false">SUMIFS(VIC_Postcode_Qtr!$D:$D,VIC_Postcode_Qtr!$A:$A,A451,VIC_Postcode_Qtr!$B:$B,Inputs!$B$24)</f>
        <v>4175</v>
      </c>
      <c r="F451" s="16" t="n">
        <f aca="false">SUMIFS(VIC_Postcode_Qtr!$E:$E,VIC_Postcode_Qtr!$A:$A,A451,VIC_Postcode_Qtr!$B:$B,Inputs!$B$24)</f>
        <v>20</v>
      </c>
      <c r="G451" s="21" t="n">
        <f aca="false">IF(E451&gt;0,F451/E451*1000,"")</f>
        <v>4.79041916167665</v>
      </c>
      <c r="H451" s="16" t="n">
        <f aca="false">SUMIFS(VIC_Postcode_Qtr!$G:$G,VIC_Postcode_Qtr!$A:$A,A451,VIC_Postcode_Qtr!$B:$B,Inputs!$B$24)</f>
        <v>156</v>
      </c>
      <c r="I451" s="16" t="n">
        <f aca="false">SUMIFS(VIC_Postcode_Qtr!$H:$H,VIC_Postcode_Qtr!$A:$A,A451,VIC_Postcode_Qtr!$B:$B,Inputs!$B$24)</f>
        <v>11</v>
      </c>
      <c r="J451" s="22" t="n">
        <f aca="false">IF(H451&gt;0,I451/H451,"")</f>
        <v>0.0705128205128205</v>
      </c>
      <c r="K451" s="16" t="n">
        <f aca="false">SUMIFS(VIC_Postcode_Qtr!$E:$E,VIC_Postcode_Qtr!$A:$A,A451,VIC_Postcode_Qtr!$B:$B,Inputs!$B$25)</f>
        <v>11</v>
      </c>
      <c r="L451" s="16" t="n">
        <f aca="false">SUMIFS(VIC_Postcode_Qtr!$D:$D,VIC_Postcode_Qtr!$A:$A,A451,VIC_Postcode_Qtr!$B:$B,Inputs!$B$25)</f>
        <v>4225</v>
      </c>
      <c r="M451" s="21" t="n">
        <f aca="false">IF(L451&gt;0,(F451-K451)/L451*1000,"")</f>
        <v>2.1301775147929</v>
      </c>
      <c r="N451" s="8" t="n">
        <f aca="false">IF(AND(H451&gt;=Inputs!$B$13,C451&gt;=500),1,0)</f>
        <v>0</v>
      </c>
      <c r="O451" s="8" t="s">
        <v>1015</v>
      </c>
      <c r="P451" s="16" t="n">
        <f aca="false">F451-SUMIFS(VIC_Postcode_Qtr!$E:$E,VIC_Postcode_Qtr!$A:$A,A451,VIC_Postcode_Qtr!$B:$B,EDATE(Inputs!$B$24,-3))</f>
        <v>1</v>
      </c>
      <c r="Q451" s="21" t="n">
        <f aca="false">IF(E451&gt;0,P451/E451*1000,"")</f>
        <v>0.239520958083832</v>
      </c>
      <c r="R451" s="16" t="n">
        <f aca="false">SUMIFS(VIC_Postcode_Qtr!$E:$E,VIC_Postcode_Qtr!$A:$A,A451,VIC_Postcode_Qtr!$B:$B,EDATE(Inputs!$B$24,-12))-SUMIFS(VIC_Postcode_Qtr!$E:$E,VIC_Postcode_Qtr!$A:$A,A451,VIC_Postcode_Qtr!$B:$B,EDATE(Inputs!$B$24,-15))</f>
        <v>1</v>
      </c>
      <c r="S451" s="21" t="n">
        <f aca="false">IF(L451&gt;0,R451/L451*1000,"")</f>
        <v>0.236686390532544</v>
      </c>
    </row>
    <row r="452" customFormat="false" ht="15" hidden="false" customHeight="false" outlineLevel="0" collapsed="false">
      <c r="A452" s="0" t="n">
        <v>3646</v>
      </c>
      <c r="B452" s="31" t="n">
        <v>51749</v>
      </c>
      <c r="C452" s="16" t="n">
        <v>367</v>
      </c>
      <c r="D452" s="0" t="n">
        <v>1</v>
      </c>
      <c r="E452" s="16" t="n">
        <f aca="false">SUMIFS(VIC_Postcode_Qtr!$D:$D,VIC_Postcode_Qtr!$A:$A,A452,VIC_Postcode_Qtr!$B:$B,Inputs!$B$24)</f>
        <v>949</v>
      </c>
      <c r="F452" s="16" t="n">
        <f aca="false">SUMIFS(VIC_Postcode_Qtr!$E:$E,VIC_Postcode_Qtr!$A:$A,A452,VIC_Postcode_Qtr!$B:$B,Inputs!$B$24)</f>
        <v>3</v>
      </c>
      <c r="G452" s="21" t="n">
        <f aca="false">IF(E452&gt;0,F452/E452*1000,"")</f>
        <v>3.16122233930453</v>
      </c>
      <c r="H452" s="16" t="n">
        <f aca="false">SUMIFS(VIC_Postcode_Qtr!$G:$G,VIC_Postcode_Qtr!$A:$A,A452,VIC_Postcode_Qtr!$B:$B,Inputs!$B$24)</f>
        <v>44</v>
      </c>
      <c r="I452" s="16" t="n">
        <f aca="false">SUMIFS(VIC_Postcode_Qtr!$H:$H,VIC_Postcode_Qtr!$A:$A,A452,VIC_Postcode_Qtr!$B:$B,Inputs!$B$24)</f>
        <v>2</v>
      </c>
      <c r="J452" s="22" t="n">
        <f aca="false">IF(H452&gt;0,I452/H452,"")</f>
        <v>0.0454545454545455</v>
      </c>
      <c r="K452" s="16" t="n">
        <f aca="false">SUMIFS(VIC_Postcode_Qtr!$E:$E,VIC_Postcode_Qtr!$A:$A,A452,VIC_Postcode_Qtr!$B:$B,Inputs!$B$25)</f>
        <v>1</v>
      </c>
      <c r="L452" s="16" t="n">
        <f aca="false">SUMIFS(VIC_Postcode_Qtr!$D:$D,VIC_Postcode_Qtr!$A:$A,A452,VIC_Postcode_Qtr!$B:$B,Inputs!$B$25)</f>
        <v>953</v>
      </c>
      <c r="M452" s="21" t="n">
        <f aca="false">IF(L452&gt;0,(F452-K452)/L452*1000,"")</f>
        <v>2.09863588667366</v>
      </c>
      <c r="N452" s="8" t="n">
        <f aca="false">IF(AND(H452&gt;=Inputs!$B$13,C452&gt;=500),1,0)</f>
        <v>0</v>
      </c>
      <c r="O452" s="8" t="s">
        <v>1016</v>
      </c>
      <c r="P452" s="16" t="n">
        <f aca="false">F452-SUMIFS(VIC_Postcode_Qtr!$E:$E,VIC_Postcode_Qtr!$A:$A,A452,VIC_Postcode_Qtr!$B:$B,EDATE(Inputs!$B$24,-3))</f>
        <v>0</v>
      </c>
      <c r="Q452" s="21" t="n">
        <f aca="false">IF(E452&gt;0,P452/E452*1000,"")</f>
        <v>0</v>
      </c>
      <c r="R452" s="16" t="n">
        <f aca="false">SUMIFS(VIC_Postcode_Qtr!$E:$E,VIC_Postcode_Qtr!$A:$A,A452,VIC_Postcode_Qtr!$B:$B,EDATE(Inputs!$B$24,-12))-SUMIFS(VIC_Postcode_Qtr!$E:$E,VIC_Postcode_Qtr!$A:$A,A452,VIC_Postcode_Qtr!$B:$B,EDATE(Inputs!$B$24,-15))</f>
        <v>0</v>
      </c>
      <c r="S452" s="21" t="n">
        <f aca="false">IF(L452&gt;0,R452/L452*1000,"")</f>
        <v>0</v>
      </c>
    </row>
    <row r="453" customFormat="false" ht="15" hidden="false" customHeight="false" outlineLevel="0" collapsed="false">
      <c r="A453" s="0" t="n">
        <v>3243</v>
      </c>
      <c r="B453" s="31" t="n">
        <v>51845</v>
      </c>
      <c r="C453" s="16" t="n">
        <v>269</v>
      </c>
      <c r="D453" s="0" t="n">
        <v>1</v>
      </c>
      <c r="E453" s="16" t="n">
        <f aca="false">SUMIFS(VIC_Postcode_Qtr!$D:$D,VIC_Postcode_Qtr!$A:$A,A453,VIC_Postcode_Qtr!$B:$B,Inputs!$B$24)</f>
        <v>720</v>
      </c>
      <c r="F453" s="16" t="n">
        <f aca="false">SUMIFS(VIC_Postcode_Qtr!$E:$E,VIC_Postcode_Qtr!$A:$A,A453,VIC_Postcode_Qtr!$B:$B,Inputs!$B$24)</f>
        <v>6</v>
      </c>
      <c r="G453" s="21" t="n">
        <f aca="false">IF(E453&gt;0,F453/E453*1000,"")</f>
        <v>8.33333333333333</v>
      </c>
      <c r="H453" s="16" t="n">
        <f aca="false">SUMIFS(VIC_Postcode_Qtr!$G:$G,VIC_Postcode_Qtr!$A:$A,A453,VIC_Postcode_Qtr!$B:$B,Inputs!$B$24)</f>
        <v>26</v>
      </c>
      <c r="I453" s="16" t="n">
        <f aca="false">SUMIFS(VIC_Postcode_Qtr!$H:$H,VIC_Postcode_Qtr!$A:$A,A453,VIC_Postcode_Qtr!$B:$B,Inputs!$B$24)</f>
        <v>2</v>
      </c>
      <c r="J453" s="22" t="n">
        <f aca="false">IF(H453&gt;0,I453/H453,"")</f>
        <v>0.0769230769230769</v>
      </c>
      <c r="K453" s="16" t="n">
        <f aca="false">SUMIFS(VIC_Postcode_Qtr!$E:$E,VIC_Postcode_Qtr!$A:$A,A453,VIC_Postcode_Qtr!$B:$B,Inputs!$B$25)</f>
        <v>4</v>
      </c>
      <c r="L453" s="16" t="n">
        <f aca="false">SUMIFS(VIC_Postcode_Qtr!$D:$D,VIC_Postcode_Qtr!$A:$A,A453,VIC_Postcode_Qtr!$B:$B,Inputs!$B$25)</f>
        <v>703</v>
      </c>
      <c r="M453" s="21" t="n">
        <f aca="false">IF(L453&gt;0,(F453-K453)/L453*1000,"")</f>
        <v>2.84495021337127</v>
      </c>
      <c r="N453" s="8" t="n">
        <f aca="false">IF(AND(H453&gt;=Inputs!$B$13,C453&gt;=500),1,0)</f>
        <v>0</v>
      </c>
      <c r="O453" s="8" t="s">
        <v>1017</v>
      </c>
      <c r="P453" s="16" t="n">
        <f aca="false">F453-SUMIFS(VIC_Postcode_Qtr!$E:$E,VIC_Postcode_Qtr!$A:$A,A453,VIC_Postcode_Qtr!$B:$B,EDATE(Inputs!$B$24,-3))</f>
        <v>1</v>
      </c>
      <c r="Q453" s="21" t="n">
        <f aca="false">IF(E453&gt;0,P453/E453*1000,"")</f>
        <v>1.38888888888889</v>
      </c>
      <c r="R453" s="16" t="n">
        <f aca="false">SUMIFS(VIC_Postcode_Qtr!$E:$E,VIC_Postcode_Qtr!$A:$A,A453,VIC_Postcode_Qtr!$B:$B,EDATE(Inputs!$B$24,-12))-SUMIFS(VIC_Postcode_Qtr!$E:$E,VIC_Postcode_Qtr!$A:$A,A453,VIC_Postcode_Qtr!$B:$B,EDATE(Inputs!$B$24,-15))</f>
        <v>0</v>
      </c>
      <c r="S453" s="21" t="n">
        <f aca="false">IF(L453&gt;0,R453/L453*1000,"")</f>
        <v>0</v>
      </c>
    </row>
    <row r="454" customFormat="false" ht="15" hidden="false" customHeight="false" outlineLevel="0" collapsed="false">
      <c r="A454" s="0" t="n">
        <v>3283</v>
      </c>
      <c r="B454" s="31" t="n">
        <v>51892</v>
      </c>
      <c r="C454" s="16" t="n">
        <v>912</v>
      </c>
      <c r="D454" s="0" t="n">
        <v>1</v>
      </c>
      <c r="E454" s="16" t="n">
        <f aca="false">SUMIFS(VIC_Postcode_Qtr!$D:$D,VIC_Postcode_Qtr!$A:$A,A454,VIC_Postcode_Qtr!$B:$B,Inputs!$B$24)</f>
        <v>1916</v>
      </c>
      <c r="F454" s="16" t="n">
        <f aca="false">SUMIFS(VIC_Postcode_Qtr!$E:$E,VIC_Postcode_Qtr!$A:$A,A454,VIC_Postcode_Qtr!$B:$B,Inputs!$B$24)</f>
        <v>11</v>
      </c>
      <c r="G454" s="21" t="n">
        <f aca="false">IF(E454&gt;0,F454/E454*1000,"")</f>
        <v>5.74112734864301</v>
      </c>
      <c r="H454" s="16" t="n">
        <f aca="false">SUMIFS(VIC_Postcode_Qtr!$G:$G,VIC_Postcode_Qtr!$A:$A,A454,VIC_Postcode_Qtr!$B:$B,Inputs!$B$24)</f>
        <v>53</v>
      </c>
      <c r="I454" s="16" t="n">
        <f aca="false">SUMIFS(VIC_Postcode_Qtr!$H:$H,VIC_Postcode_Qtr!$A:$A,A454,VIC_Postcode_Qtr!$B:$B,Inputs!$B$24)</f>
        <v>6</v>
      </c>
      <c r="J454" s="22" t="n">
        <f aca="false">IF(H454&gt;0,I454/H454,"")</f>
        <v>0.113207547169811</v>
      </c>
      <c r="K454" s="16" t="n">
        <f aca="false">SUMIFS(VIC_Postcode_Qtr!$E:$E,VIC_Postcode_Qtr!$A:$A,A454,VIC_Postcode_Qtr!$B:$B,Inputs!$B$25)</f>
        <v>4</v>
      </c>
      <c r="L454" s="16" t="n">
        <f aca="false">SUMIFS(VIC_Postcode_Qtr!$D:$D,VIC_Postcode_Qtr!$A:$A,A454,VIC_Postcode_Qtr!$B:$B,Inputs!$B$25)</f>
        <v>1834</v>
      </c>
      <c r="M454" s="21" t="n">
        <f aca="false">IF(L454&gt;0,(F454-K454)/L454*1000,"")</f>
        <v>3.81679389312977</v>
      </c>
      <c r="N454" s="8" t="n">
        <f aca="false">IF(AND(H454&gt;=Inputs!$B$13,C454&gt;=500),1,0)</f>
        <v>0</v>
      </c>
      <c r="O454" s="8" t="s">
        <v>1018</v>
      </c>
      <c r="P454" s="16" t="n">
        <f aca="false">F454-SUMIFS(VIC_Postcode_Qtr!$E:$E,VIC_Postcode_Qtr!$A:$A,A454,VIC_Postcode_Qtr!$B:$B,EDATE(Inputs!$B$24,-3))</f>
        <v>4</v>
      </c>
      <c r="Q454" s="21" t="n">
        <f aca="false">IF(E454&gt;0,P454/E454*1000,"")</f>
        <v>2.08768267223382</v>
      </c>
      <c r="R454" s="16" t="n">
        <f aca="false">SUMIFS(VIC_Postcode_Qtr!$E:$E,VIC_Postcode_Qtr!$A:$A,A454,VIC_Postcode_Qtr!$B:$B,EDATE(Inputs!$B$24,-12))-SUMIFS(VIC_Postcode_Qtr!$E:$E,VIC_Postcode_Qtr!$A:$A,A454,VIC_Postcode_Qtr!$B:$B,EDATE(Inputs!$B$24,-15))</f>
        <v>0</v>
      </c>
      <c r="S454" s="21" t="n">
        <f aca="false">IF(L454&gt;0,R454/L454*1000,"")</f>
        <v>0</v>
      </c>
    </row>
    <row r="455" customFormat="false" ht="15" hidden="false" customHeight="false" outlineLevel="0" collapsed="false">
      <c r="A455" s="0" t="n">
        <v>3573</v>
      </c>
      <c r="B455" s="31" t="n">
        <v>51892</v>
      </c>
      <c r="C455" s="16" t="n">
        <v>226</v>
      </c>
      <c r="D455" s="0" t="n">
        <v>1</v>
      </c>
      <c r="E455" s="16" t="n">
        <f aca="false">SUMIFS(VIC_Postcode_Qtr!$D:$D,VIC_Postcode_Qtr!$A:$A,A455,VIC_Postcode_Qtr!$B:$B,Inputs!$B$24)</f>
        <v>725</v>
      </c>
      <c r="F455" s="16" t="n">
        <f aca="false">SUMIFS(VIC_Postcode_Qtr!$E:$E,VIC_Postcode_Qtr!$A:$A,A455,VIC_Postcode_Qtr!$B:$B,Inputs!$B$24)</f>
        <v>1</v>
      </c>
      <c r="G455" s="21" t="n">
        <f aca="false">IF(E455&gt;0,F455/E455*1000,"")</f>
        <v>1.37931034482759</v>
      </c>
      <c r="H455" s="16" t="n">
        <f aca="false">SUMIFS(VIC_Postcode_Qtr!$G:$G,VIC_Postcode_Qtr!$A:$A,A455,VIC_Postcode_Qtr!$B:$B,Inputs!$B$24)</f>
        <v>23</v>
      </c>
      <c r="I455" s="16" t="n">
        <f aca="false">SUMIFS(VIC_Postcode_Qtr!$H:$H,VIC_Postcode_Qtr!$A:$A,A455,VIC_Postcode_Qtr!$B:$B,Inputs!$B$24)</f>
        <v>0</v>
      </c>
      <c r="J455" s="22" t="n">
        <f aca="false">IF(H455&gt;0,I455/H455,"")</f>
        <v>0</v>
      </c>
      <c r="K455" s="16" t="n">
        <f aca="false">SUMIFS(VIC_Postcode_Qtr!$E:$E,VIC_Postcode_Qtr!$A:$A,A455,VIC_Postcode_Qtr!$B:$B,Inputs!$B$25)</f>
        <v>0</v>
      </c>
      <c r="L455" s="16" t="n">
        <f aca="false">SUMIFS(VIC_Postcode_Qtr!$D:$D,VIC_Postcode_Qtr!$A:$A,A455,VIC_Postcode_Qtr!$B:$B,Inputs!$B$25)</f>
        <v>722</v>
      </c>
      <c r="M455" s="21" t="n">
        <f aca="false">IF(L455&gt;0,(F455-K455)/L455*1000,"")</f>
        <v>1.38504155124654</v>
      </c>
      <c r="N455" s="8" t="n">
        <f aca="false">IF(AND(H455&gt;=Inputs!$B$13,C455&gt;=500),1,0)</f>
        <v>0</v>
      </c>
      <c r="O455" s="8" t="s">
        <v>1019</v>
      </c>
      <c r="P455" s="16" t="n">
        <f aca="false">F455-SUMIFS(VIC_Postcode_Qtr!$E:$E,VIC_Postcode_Qtr!$A:$A,A455,VIC_Postcode_Qtr!$B:$B,EDATE(Inputs!$B$24,-3))</f>
        <v>1</v>
      </c>
      <c r="Q455" s="21" t="n">
        <f aca="false">IF(E455&gt;0,P455/E455*1000,"")</f>
        <v>1.37931034482759</v>
      </c>
      <c r="R455" s="16" t="n">
        <f aca="false">SUMIFS(VIC_Postcode_Qtr!$E:$E,VIC_Postcode_Qtr!$A:$A,A455,VIC_Postcode_Qtr!$B:$B,EDATE(Inputs!$B$24,-12))-SUMIFS(VIC_Postcode_Qtr!$E:$E,VIC_Postcode_Qtr!$A:$A,A455,VIC_Postcode_Qtr!$B:$B,EDATE(Inputs!$B$24,-15))</f>
        <v>0</v>
      </c>
      <c r="S455" s="21" t="n">
        <f aca="false">IF(L455&gt;0,R455/L455*1000,"")</f>
        <v>0</v>
      </c>
    </row>
    <row r="456" customFormat="false" ht="15" hidden="false" customHeight="false" outlineLevel="0" collapsed="false">
      <c r="A456" s="0" t="n">
        <v>3458</v>
      </c>
      <c r="B456" s="31" t="n">
        <v>51960</v>
      </c>
      <c r="C456" s="16" t="n">
        <v>1461</v>
      </c>
      <c r="D456" s="0" t="n">
        <v>1</v>
      </c>
      <c r="E456" s="16" t="n">
        <f aca="false">SUMIFS(VIC_Postcode_Qtr!$D:$D,VIC_Postcode_Qtr!$A:$A,A456,VIC_Postcode_Qtr!$B:$B,Inputs!$B$24)</f>
        <v>2934</v>
      </c>
      <c r="F456" s="16" t="n">
        <f aca="false">SUMIFS(VIC_Postcode_Qtr!$E:$E,VIC_Postcode_Qtr!$A:$A,A456,VIC_Postcode_Qtr!$B:$B,Inputs!$B$24)</f>
        <v>77</v>
      </c>
      <c r="G456" s="21" t="n">
        <f aca="false">IF(E456&gt;0,F456/E456*1000,"")</f>
        <v>26.2440354464894</v>
      </c>
      <c r="H456" s="16" t="n">
        <f aca="false">SUMIFS(VIC_Postcode_Qtr!$G:$G,VIC_Postcode_Qtr!$A:$A,A456,VIC_Postcode_Qtr!$B:$B,Inputs!$B$24)</f>
        <v>140</v>
      </c>
      <c r="I456" s="16" t="n">
        <f aca="false">SUMIFS(VIC_Postcode_Qtr!$H:$H,VIC_Postcode_Qtr!$A:$A,A456,VIC_Postcode_Qtr!$B:$B,Inputs!$B$24)</f>
        <v>31</v>
      </c>
      <c r="J456" s="22" t="n">
        <f aca="false">IF(H456&gt;0,I456/H456,"")</f>
        <v>0.221428571428571</v>
      </c>
      <c r="K456" s="16" t="n">
        <f aca="false">SUMIFS(VIC_Postcode_Qtr!$E:$E,VIC_Postcode_Qtr!$A:$A,A456,VIC_Postcode_Qtr!$B:$B,Inputs!$B$25)</f>
        <v>52</v>
      </c>
      <c r="L456" s="16" t="n">
        <f aca="false">SUMIFS(VIC_Postcode_Qtr!$D:$D,VIC_Postcode_Qtr!$A:$A,A456,VIC_Postcode_Qtr!$B:$B,Inputs!$B$25)</f>
        <v>2822</v>
      </c>
      <c r="M456" s="21" t="n">
        <f aca="false">IF(L456&gt;0,(F456-K456)/L456*1000,"")</f>
        <v>8.85896527285613</v>
      </c>
      <c r="N456" s="8" t="n">
        <f aca="false">IF(AND(H456&gt;=Inputs!$B$13,C456&gt;=500),1,0)</f>
        <v>0</v>
      </c>
      <c r="O456" s="8" t="s">
        <v>1020</v>
      </c>
      <c r="P456" s="16" t="n">
        <f aca="false">F456-SUMIFS(VIC_Postcode_Qtr!$E:$E,VIC_Postcode_Qtr!$A:$A,A456,VIC_Postcode_Qtr!$B:$B,EDATE(Inputs!$B$24,-3))</f>
        <v>13</v>
      </c>
      <c r="Q456" s="21" t="n">
        <f aca="false">IF(E456&gt;0,P456/E456*1000,"")</f>
        <v>4.43081117927744</v>
      </c>
      <c r="R456" s="16" t="n">
        <f aca="false">SUMIFS(VIC_Postcode_Qtr!$E:$E,VIC_Postcode_Qtr!$A:$A,A456,VIC_Postcode_Qtr!$B:$B,EDATE(Inputs!$B$24,-12))-SUMIFS(VIC_Postcode_Qtr!$E:$E,VIC_Postcode_Qtr!$A:$A,A456,VIC_Postcode_Qtr!$B:$B,EDATE(Inputs!$B$24,-15))</f>
        <v>7</v>
      </c>
      <c r="S456" s="21" t="n">
        <f aca="false">IF(L456&gt;0,R456/L456*1000,"")</f>
        <v>2.48051027639972</v>
      </c>
    </row>
    <row r="457" customFormat="false" ht="15" hidden="false" customHeight="false" outlineLevel="0" collapsed="false">
      <c r="A457" s="0" t="n">
        <v>3799</v>
      </c>
      <c r="B457" s="31" t="n">
        <v>51960</v>
      </c>
      <c r="C457" s="16" t="n">
        <v>3215</v>
      </c>
      <c r="D457" s="0" t="n">
        <v>1</v>
      </c>
      <c r="E457" s="16" t="n">
        <f aca="false">SUMIFS(VIC_Postcode_Qtr!$D:$D,VIC_Postcode_Qtr!$A:$A,A457,VIC_Postcode_Qtr!$B:$B,Inputs!$B$24)</f>
        <v>5662</v>
      </c>
      <c r="F457" s="16" t="n">
        <f aca="false">SUMIFS(VIC_Postcode_Qtr!$E:$E,VIC_Postcode_Qtr!$A:$A,A457,VIC_Postcode_Qtr!$B:$B,Inputs!$B$24)</f>
        <v>51</v>
      </c>
      <c r="G457" s="21" t="n">
        <f aca="false">IF(E457&gt;0,F457/E457*1000,"")</f>
        <v>9.00741787354292</v>
      </c>
      <c r="H457" s="16" t="n">
        <f aca="false">SUMIFS(VIC_Postcode_Qtr!$G:$G,VIC_Postcode_Qtr!$A:$A,A457,VIC_Postcode_Qtr!$B:$B,Inputs!$B$24)</f>
        <v>182</v>
      </c>
      <c r="I457" s="16" t="n">
        <f aca="false">SUMIFS(VIC_Postcode_Qtr!$H:$H,VIC_Postcode_Qtr!$A:$A,A457,VIC_Postcode_Qtr!$B:$B,Inputs!$B$24)</f>
        <v>26</v>
      </c>
      <c r="J457" s="22" t="n">
        <f aca="false">IF(H457&gt;0,I457/H457,"")</f>
        <v>0.142857142857143</v>
      </c>
      <c r="K457" s="16" t="n">
        <f aca="false">SUMIFS(VIC_Postcode_Qtr!$E:$E,VIC_Postcode_Qtr!$A:$A,A457,VIC_Postcode_Qtr!$B:$B,Inputs!$B$25)</f>
        <v>29</v>
      </c>
      <c r="L457" s="16" t="n">
        <f aca="false">SUMIFS(VIC_Postcode_Qtr!$D:$D,VIC_Postcode_Qtr!$A:$A,A457,VIC_Postcode_Qtr!$B:$B,Inputs!$B$25)</f>
        <v>5689</v>
      </c>
      <c r="M457" s="21" t="n">
        <f aca="false">IF(L457&gt;0,(F457-K457)/L457*1000,"")</f>
        <v>3.86711197046933</v>
      </c>
      <c r="N457" s="8" t="n">
        <f aca="false">IF(AND(H457&gt;=Inputs!$B$13,C457&gt;=500),1,0)</f>
        <v>0</v>
      </c>
      <c r="O457" s="8" t="s">
        <v>1021</v>
      </c>
      <c r="P457" s="16" t="n">
        <f aca="false">F457-SUMIFS(VIC_Postcode_Qtr!$E:$E,VIC_Postcode_Qtr!$A:$A,A457,VIC_Postcode_Qtr!$B:$B,EDATE(Inputs!$B$24,-3))</f>
        <v>11</v>
      </c>
      <c r="Q457" s="21" t="n">
        <f aca="false">IF(E457&gt;0,P457/E457*1000,"")</f>
        <v>1.94277640409749</v>
      </c>
      <c r="R457" s="16" t="n">
        <f aca="false">SUMIFS(VIC_Postcode_Qtr!$E:$E,VIC_Postcode_Qtr!$A:$A,A457,VIC_Postcode_Qtr!$B:$B,EDATE(Inputs!$B$24,-12))-SUMIFS(VIC_Postcode_Qtr!$E:$E,VIC_Postcode_Qtr!$A:$A,A457,VIC_Postcode_Qtr!$B:$B,EDATE(Inputs!$B$24,-15))</f>
        <v>2</v>
      </c>
      <c r="S457" s="21" t="n">
        <f aca="false">IF(L457&gt;0,R457/L457*1000,"")</f>
        <v>0.35155563367903</v>
      </c>
    </row>
    <row r="458" customFormat="false" ht="15" hidden="false" customHeight="false" outlineLevel="0" collapsed="false">
      <c r="A458" s="0" t="n">
        <v>3942</v>
      </c>
      <c r="B458" s="31" t="n">
        <v>52117</v>
      </c>
      <c r="C458" s="16" t="n">
        <v>1789</v>
      </c>
      <c r="D458" s="0" t="n">
        <v>2</v>
      </c>
      <c r="E458" s="16" t="n">
        <f aca="false">SUMIFS(VIC_Postcode_Qtr!$D:$D,VIC_Postcode_Qtr!$A:$A,A458,VIC_Postcode_Qtr!$B:$B,Inputs!$B$24)</f>
        <v>3059</v>
      </c>
      <c r="F458" s="16" t="n">
        <f aca="false">SUMIFS(VIC_Postcode_Qtr!$E:$E,VIC_Postcode_Qtr!$A:$A,A458,VIC_Postcode_Qtr!$B:$B,Inputs!$B$24)</f>
        <v>99</v>
      </c>
      <c r="G458" s="21" t="n">
        <f aca="false">IF(E458&gt;0,F458/E458*1000,"")</f>
        <v>32.3635174893756</v>
      </c>
      <c r="H458" s="16" t="n">
        <f aca="false">SUMIFS(VIC_Postcode_Qtr!$G:$G,VIC_Postcode_Qtr!$A:$A,A458,VIC_Postcode_Qtr!$B:$B,Inputs!$B$24)</f>
        <v>203</v>
      </c>
      <c r="I458" s="16" t="n">
        <f aca="false">SUMIFS(VIC_Postcode_Qtr!$H:$H,VIC_Postcode_Qtr!$A:$A,A458,VIC_Postcode_Qtr!$B:$B,Inputs!$B$24)</f>
        <v>36</v>
      </c>
      <c r="J458" s="22" t="n">
        <f aca="false">IF(H458&gt;0,I458/H458,"")</f>
        <v>0.177339901477833</v>
      </c>
      <c r="K458" s="16" t="n">
        <f aca="false">SUMIFS(VIC_Postcode_Qtr!$E:$E,VIC_Postcode_Qtr!$A:$A,A458,VIC_Postcode_Qtr!$B:$B,Inputs!$B$25)</f>
        <v>72</v>
      </c>
      <c r="L458" s="16" t="n">
        <f aca="false">SUMIFS(VIC_Postcode_Qtr!$D:$D,VIC_Postcode_Qtr!$A:$A,A458,VIC_Postcode_Qtr!$B:$B,Inputs!$B$25)</f>
        <v>3046</v>
      </c>
      <c r="M458" s="21" t="n">
        <f aca="false">IF(L458&gt;0,(F458-K458)/L458*1000,"")</f>
        <v>8.86408404464872</v>
      </c>
      <c r="N458" s="8" t="n">
        <f aca="false">IF(AND(H458&gt;=Inputs!$B$13,C458&gt;=500),1,0)</f>
        <v>0</v>
      </c>
      <c r="O458" s="8" t="s">
        <v>1022</v>
      </c>
      <c r="P458" s="16" t="n">
        <f aca="false">F458-SUMIFS(VIC_Postcode_Qtr!$E:$E,VIC_Postcode_Qtr!$A:$A,A458,VIC_Postcode_Qtr!$B:$B,EDATE(Inputs!$B$24,-3))</f>
        <v>12</v>
      </c>
      <c r="Q458" s="21" t="n">
        <f aca="false">IF(E458&gt;0,P458/E458*1000,"")</f>
        <v>3.9228506047728</v>
      </c>
      <c r="R458" s="16" t="n">
        <f aca="false">SUMIFS(VIC_Postcode_Qtr!$E:$E,VIC_Postcode_Qtr!$A:$A,A458,VIC_Postcode_Qtr!$B:$B,EDATE(Inputs!$B$24,-12))-SUMIFS(VIC_Postcode_Qtr!$E:$E,VIC_Postcode_Qtr!$A:$A,A458,VIC_Postcode_Qtr!$B:$B,EDATE(Inputs!$B$24,-15))</f>
        <v>9</v>
      </c>
      <c r="S458" s="21" t="n">
        <f aca="false">IF(L458&gt;0,R458/L458*1000,"")</f>
        <v>2.95469468154957</v>
      </c>
    </row>
    <row r="459" customFormat="false" ht="15" hidden="false" customHeight="false" outlineLevel="0" collapsed="false">
      <c r="A459" s="0" t="n">
        <v>3927</v>
      </c>
      <c r="B459" s="31" t="n">
        <v>52176</v>
      </c>
      <c r="C459" s="16" t="n">
        <v>1158</v>
      </c>
      <c r="D459" s="0" t="n">
        <v>2</v>
      </c>
      <c r="E459" s="16" t="n">
        <f aca="false">SUMIFS(VIC_Postcode_Qtr!$D:$D,VIC_Postcode_Qtr!$A:$A,A459,VIC_Postcode_Qtr!$B:$B,Inputs!$B$24)</f>
        <v>1754</v>
      </c>
      <c r="F459" s="16" t="n">
        <f aca="false">SUMIFS(VIC_Postcode_Qtr!$E:$E,VIC_Postcode_Qtr!$A:$A,A459,VIC_Postcode_Qtr!$B:$B,Inputs!$B$24)</f>
        <v>83</v>
      </c>
      <c r="G459" s="21" t="n">
        <f aca="false">IF(E459&gt;0,F459/E459*1000,"")</f>
        <v>47.3204104903079</v>
      </c>
      <c r="H459" s="16" t="n">
        <f aca="false">SUMIFS(VIC_Postcode_Qtr!$G:$G,VIC_Postcode_Qtr!$A:$A,A459,VIC_Postcode_Qtr!$B:$B,Inputs!$B$24)</f>
        <v>122</v>
      </c>
      <c r="I459" s="16" t="n">
        <f aca="false">SUMIFS(VIC_Postcode_Qtr!$H:$H,VIC_Postcode_Qtr!$A:$A,A459,VIC_Postcode_Qtr!$B:$B,Inputs!$B$24)</f>
        <v>35</v>
      </c>
      <c r="J459" s="22" t="n">
        <f aca="false">IF(H459&gt;0,I459/H459,"")</f>
        <v>0.286885245901639</v>
      </c>
      <c r="K459" s="16" t="n">
        <f aca="false">SUMIFS(VIC_Postcode_Qtr!$E:$E,VIC_Postcode_Qtr!$A:$A,A459,VIC_Postcode_Qtr!$B:$B,Inputs!$B$25)</f>
        <v>53</v>
      </c>
      <c r="L459" s="16" t="n">
        <f aca="false">SUMIFS(VIC_Postcode_Qtr!$D:$D,VIC_Postcode_Qtr!$A:$A,A459,VIC_Postcode_Qtr!$B:$B,Inputs!$B$25)</f>
        <v>1714</v>
      </c>
      <c r="M459" s="21" t="n">
        <f aca="false">IF(L459&gt;0,(F459-K459)/L459*1000,"")</f>
        <v>17.5029171528588</v>
      </c>
      <c r="N459" s="8" t="n">
        <f aca="false">IF(AND(H459&gt;=Inputs!$B$13,C459&gt;=500),1,0)</f>
        <v>0</v>
      </c>
      <c r="O459" s="8" t="s">
        <v>1023</v>
      </c>
      <c r="P459" s="16" t="n">
        <f aca="false">F459-SUMIFS(VIC_Postcode_Qtr!$E:$E,VIC_Postcode_Qtr!$A:$A,A459,VIC_Postcode_Qtr!$B:$B,EDATE(Inputs!$B$24,-3))</f>
        <v>14</v>
      </c>
      <c r="Q459" s="21" t="n">
        <f aca="false">IF(E459&gt;0,P459/E459*1000,"")</f>
        <v>7.98175598631699</v>
      </c>
      <c r="R459" s="16" t="n">
        <f aca="false">SUMIFS(VIC_Postcode_Qtr!$E:$E,VIC_Postcode_Qtr!$A:$A,A459,VIC_Postcode_Qtr!$B:$B,EDATE(Inputs!$B$24,-12))-SUMIFS(VIC_Postcode_Qtr!$E:$E,VIC_Postcode_Qtr!$A:$A,A459,VIC_Postcode_Qtr!$B:$B,EDATE(Inputs!$B$24,-15))</f>
        <v>3</v>
      </c>
      <c r="S459" s="21" t="n">
        <f aca="false">IF(L459&gt;0,R459/L459*1000,"")</f>
        <v>1.75029171528588</v>
      </c>
    </row>
    <row r="460" customFormat="false" ht="15" hidden="false" customHeight="false" outlineLevel="0" collapsed="false">
      <c r="A460" s="0" t="n">
        <v>3333</v>
      </c>
      <c r="B460" s="31" t="n">
        <v>52177</v>
      </c>
      <c r="C460" s="16" t="n">
        <v>577</v>
      </c>
      <c r="D460" s="0" t="n">
        <v>2</v>
      </c>
      <c r="E460" s="16" t="n">
        <f aca="false">SUMIFS(VIC_Postcode_Qtr!$D:$D,VIC_Postcode_Qtr!$A:$A,A460,VIC_Postcode_Qtr!$B:$B,Inputs!$B$24)</f>
        <v>1216</v>
      </c>
      <c r="F460" s="16" t="n">
        <f aca="false">SUMIFS(VIC_Postcode_Qtr!$E:$E,VIC_Postcode_Qtr!$A:$A,A460,VIC_Postcode_Qtr!$B:$B,Inputs!$B$24)</f>
        <v>9</v>
      </c>
      <c r="G460" s="21" t="n">
        <f aca="false">IF(E460&gt;0,F460/E460*1000,"")</f>
        <v>7.40131578947368</v>
      </c>
      <c r="H460" s="16" t="n">
        <f aca="false">SUMIFS(VIC_Postcode_Qtr!$G:$G,VIC_Postcode_Qtr!$A:$A,A460,VIC_Postcode_Qtr!$B:$B,Inputs!$B$24)</f>
        <v>46</v>
      </c>
      <c r="I460" s="16" t="n">
        <f aca="false">SUMIFS(VIC_Postcode_Qtr!$H:$H,VIC_Postcode_Qtr!$A:$A,A460,VIC_Postcode_Qtr!$B:$B,Inputs!$B$24)</f>
        <v>5</v>
      </c>
      <c r="J460" s="22" t="n">
        <f aca="false">IF(H460&gt;0,I460/H460,"")</f>
        <v>0.108695652173913</v>
      </c>
      <c r="K460" s="16" t="n">
        <f aca="false">SUMIFS(VIC_Postcode_Qtr!$E:$E,VIC_Postcode_Qtr!$A:$A,A460,VIC_Postcode_Qtr!$B:$B,Inputs!$B$25)</f>
        <v>2</v>
      </c>
      <c r="L460" s="16" t="n">
        <f aca="false">SUMIFS(VIC_Postcode_Qtr!$D:$D,VIC_Postcode_Qtr!$A:$A,A460,VIC_Postcode_Qtr!$B:$B,Inputs!$B$25)</f>
        <v>1199</v>
      </c>
      <c r="M460" s="21" t="n">
        <f aca="false">IF(L460&gt;0,(F460-K460)/L460*1000,"")</f>
        <v>5.83819849874896</v>
      </c>
      <c r="N460" s="8" t="n">
        <f aca="false">IF(AND(H460&gt;=Inputs!$B$13,C460&gt;=500),1,0)</f>
        <v>0</v>
      </c>
      <c r="O460" s="8" t="s">
        <v>1024</v>
      </c>
      <c r="P460" s="16" t="n">
        <f aca="false">F460-SUMIFS(VIC_Postcode_Qtr!$E:$E,VIC_Postcode_Qtr!$A:$A,A460,VIC_Postcode_Qtr!$B:$B,EDATE(Inputs!$B$24,-3))</f>
        <v>3</v>
      </c>
      <c r="Q460" s="21" t="n">
        <f aca="false">IF(E460&gt;0,P460/E460*1000,"")</f>
        <v>2.46710526315789</v>
      </c>
      <c r="R460" s="16" t="n">
        <f aca="false">SUMIFS(VIC_Postcode_Qtr!$E:$E,VIC_Postcode_Qtr!$A:$A,A460,VIC_Postcode_Qtr!$B:$B,EDATE(Inputs!$B$24,-12))-SUMIFS(VIC_Postcode_Qtr!$E:$E,VIC_Postcode_Qtr!$A:$A,A460,VIC_Postcode_Qtr!$B:$B,EDATE(Inputs!$B$24,-15))</f>
        <v>0</v>
      </c>
      <c r="S460" s="21" t="n">
        <f aca="false">IF(L460&gt;0,R460/L460*1000,"")</f>
        <v>0</v>
      </c>
    </row>
    <row r="461" customFormat="false" ht="15" hidden="false" customHeight="false" outlineLevel="0" collapsed="false">
      <c r="A461" s="0" t="n">
        <v>3260</v>
      </c>
      <c r="B461" s="31" t="n">
        <v>52189</v>
      </c>
      <c r="C461" s="16" t="n">
        <v>2819</v>
      </c>
      <c r="D461" s="0" t="n">
        <v>2</v>
      </c>
      <c r="E461" s="16" t="n">
        <f aca="false">SUMIFS(VIC_Postcode_Qtr!$D:$D,VIC_Postcode_Qtr!$A:$A,A461,VIC_Postcode_Qtr!$B:$B,Inputs!$B$24)</f>
        <v>6124</v>
      </c>
      <c r="F461" s="16" t="n">
        <f aca="false">SUMIFS(VIC_Postcode_Qtr!$E:$E,VIC_Postcode_Qtr!$A:$A,A461,VIC_Postcode_Qtr!$B:$B,Inputs!$B$24)</f>
        <v>20</v>
      </c>
      <c r="G461" s="21" t="n">
        <f aca="false">IF(E461&gt;0,F461/E461*1000,"")</f>
        <v>3.26583932070542</v>
      </c>
      <c r="H461" s="16" t="n">
        <f aca="false">SUMIFS(VIC_Postcode_Qtr!$G:$G,VIC_Postcode_Qtr!$A:$A,A461,VIC_Postcode_Qtr!$B:$B,Inputs!$B$24)</f>
        <v>224</v>
      </c>
      <c r="I461" s="16" t="n">
        <f aca="false">SUMIFS(VIC_Postcode_Qtr!$H:$H,VIC_Postcode_Qtr!$A:$A,A461,VIC_Postcode_Qtr!$B:$B,Inputs!$B$24)</f>
        <v>10</v>
      </c>
      <c r="J461" s="22" t="n">
        <f aca="false">IF(H461&gt;0,I461/H461,"")</f>
        <v>0.0446428571428571</v>
      </c>
      <c r="K461" s="16" t="n">
        <f aca="false">SUMIFS(VIC_Postcode_Qtr!$E:$E,VIC_Postcode_Qtr!$A:$A,A461,VIC_Postcode_Qtr!$B:$B,Inputs!$B$25)</f>
        <v>9</v>
      </c>
      <c r="L461" s="16" t="n">
        <f aca="false">SUMIFS(VIC_Postcode_Qtr!$D:$D,VIC_Postcode_Qtr!$A:$A,A461,VIC_Postcode_Qtr!$B:$B,Inputs!$B$25)</f>
        <v>6057</v>
      </c>
      <c r="M461" s="21" t="n">
        <f aca="false">IF(L461&gt;0,(F461-K461)/L461*1000,"")</f>
        <v>1.81608056793792</v>
      </c>
      <c r="N461" s="8" t="n">
        <f aca="false">IF(AND(H461&gt;=Inputs!$B$13,C461&gt;=500),1,0)</f>
        <v>0</v>
      </c>
      <c r="O461" s="8" t="s">
        <v>1025</v>
      </c>
      <c r="P461" s="16" t="n">
        <f aca="false">F461-SUMIFS(VIC_Postcode_Qtr!$E:$E,VIC_Postcode_Qtr!$A:$A,A461,VIC_Postcode_Qtr!$B:$B,EDATE(Inputs!$B$24,-3))</f>
        <v>3</v>
      </c>
      <c r="Q461" s="21" t="n">
        <f aca="false">IF(E461&gt;0,P461/E461*1000,"")</f>
        <v>0.489875898105813</v>
      </c>
      <c r="R461" s="16" t="n">
        <f aca="false">SUMIFS(VIC_Postcode_Qtr!$E:$E,VIC_Postcode_Qtr!$A:$A,A461,VIC_Postcode_Qtr!$B:$B,EDATE(Inputs!$B$24,-12))-SUMIFS(VIC_Postcode_Qtr!$E:$E,VIC_Postcode_Qtr!$A:$A,A461,VIC_Postcode_Qtr!$B:$B,EDATE(Inputs!$B$24,-15))</f>
        <v>1</v>
      </c>
      <c r="S461" s="21" t="n">
        <f aca="false">IF(L461&gt;0,R461/L461*1000,"")</f>
        <v>0.165098233448902</v>
      </c>
    </row>
    <row r="462" customFormat="false" ht="15" hidden="false" customHeight="false" outlineLevel="0" collapsed="false">
      <c r="A462" s="0" t="n">
        <v>3638</v>
      </c>
      <c r="B462" s="31" t="n">
        <v>52213</v>
      </c>
      <c r="C462" s="16" t="n">
        <v>1297</v>
      </c>
      <c r="D462" s="0" t="n">
        <v>2</v>
      </c>
      <c r="E462" s="16" t="n">
        <f aca="false">SUMIFS(VIC_Postcode_Qtr!$D:$D,VIC_Postcode_Qtr!$A:$A,A462,VIC_Postcode_Qtr!$B:$B,Inputs!$B$24)</f>
        <v>2859</v>
      </c>
      <c r="F462" s="16" t="n">
        <f aca="false">SUMIFS(VIC_Postcode_Qtr!$E:$E,VIC_Postcode_Qtr!$A:$A,A462,VIC_Postcode_Qtr!$B:$B,Inputs!$B$24)</f>
        <v>13</v>
      </c>
      <c r="G462" s="21" t="n">
        <f aca="false">IF(E462&gt;0,F462/E462*1000,"")</f>
        <v>4.54704442112627</v>
      </c>
      <c r="H462" s="16" t="n">
        <f aca="false">SUMIFS(VIC_Postcode_Qtr!$G:$G,VIC_Postcode_Qtr!$A:$A,A462,VIC_Postcode_Qtr!$B:$B,Inputs!$B$24)</f>
        <v>117</v>
      </c>
      <c r="I462" s="16" t="n">
        <f aca="false">SUMIFS(VIC_Postcode_Qtr!$H:$H,VIC_Postcode_Qtr!$A:$A,A462,VIC_Postcode_Qtr!$B:$B,Inputs!$B$24)</f>
        <v>2</v>
      </c>
      <c r="J462" s="22" t="n">
        <f aca="false">IF(H462&gt;0,I462/H462,"")</f>
        <v>0.0170940170940171</v>
      </c>
      <c r="K462" s="16" t="n">
        <f aca="false">SUMIFS(VIC_Postcode_Qtr!$E:$E,VIC_Postcode_Qtr!$A:$A,A462,VIC_Postcode_Qtr!$B:$B,Inputs!$B$25)</f>
        <v>10</v>
      </c>
      <c r="L462" s="16" t="n">
        <f aca="false">SUMIFS(VIC_Postcode_Qtr!$D:$D,VIC_Postcode_Qtr!$A:$A,A462,VIC_Postcode_Qtr!$B:$B,Inputs!$B$25)</f>
        <v>2845</v>
      </c>
      <c r="M462" s="21" t="n">
        <f aca="false">IF(L462&gt;0,(F462-K462)/L462*1000,"")</f>
        <v>1.05448154657294</v>
      </c>
      <c r="N462" s="8" t="n">
        <f aca="false">IF(AND(H462&gt;=Inputs!$B$13,C462&gt;=500),1,0)</f>
        <v>0</v>
      </c>
      <c r="O462" s="8" t="s">
        <v>1026</v>
      </c>
      <c r="P462" s="16" t="n">
        <f aca="false">F462-SUMIFS(VIC_Postcode_Qtr!$E:$E,VIC_Postcode_Qtr!$A:$A,A462,VIC_Postcode_Qtr!$B:$B,EDATE(Inputs!$B$24,-3))</f>
        <v>3</v>
      </c>
      <c r="Q462" s="21" t="n">
        <f aca="false">IF(E462&gt;0,P462/E462*1000,"")</f>
        <v>1.04931794333683</v>
      </c>
      <c r="R462" s="16" t="n">
        <f aca="false">SUMIFS(VIC_Postcode_Qtr!$E:$E,VIC_Postcode_Qtr!$A:$A,A462,VIC_Postcode_Qtr!$B:$B,EDATE(Inputs!$B$24,-12))-SUMIFS(VIC_Postcode_Qtr!$E:$E,VIC_Postcode_Qtr!$A:$A,A462,VIC_Postcode_Qtr!$B:$B,EDATE(Inputs!$B$24,-15))</f>
        <v>0</v>
      </c>
      <c r="S462" s="21" t="n">
        <f aca="false">IF(L462&gt;0,R462/L462*1000,"")</f>
        <v>0</v>
      </c>
    </row>
    <row r="463" customFormat="false" ht="15" hidden="false" customHeight="false" outlineLevel="0" collapsed="false">
      <c r="A463" s="0" t="n">
        <v>3641</v>
      </c>
      <c r="B463" s="31" t="n">
        <v>52268</v>
      </c>
      <c r="C463" s="16" t="n">
        <v>697</v>
      </c>
      <c r="D463" s="0" t="n">
        <v>2</v>
      </c>
      <c r="E463" s="16" t="n">
        <f aca="false">SUMIFS(VIC_Postcode_Qtr!$D:$D,VIC_Postcode_Qtr!$A:$A,A463,VIC_Postcode_Qtr!$B:$B,Inputs!$B$24)</f>
        <v>1717</v>
      </c>
      <c r="F463" s="16" t="n">
        <f aca="false">SUMIFS(VIC_Postcode_Qtr!$E:$E,VIC_Postcode_Qtr!$A:$A,A463,VIC_Postcode_Qtr!$B:$B,Inputs!$B$24)</f>
        <v>2</v>
      </c>
      <c r="G463" s="21" t="n">
        <f aca="false">IF(E463&gt;0,F463/E463*1000,"")</f>
        <v>1.1648223645894</v>
      </c>
      <c r="H463" s="16" t="n">
        <f aca="false">SUMIFS(VIC_Postcode_Qtr!$G:$G,VIC_Postcode_Qtr!$A:$A,A463,VIC_Postcode_Qtr!$B:$B,Inputs!$B$24)</f>
        <v>65</v>
      </c>
      <c r="I463" s="16" t="n">
        <f aca="false">SUMIFS(VIC_Postcode_Qtr!$H:$H,VIC_Postcode_Qtr!$A:$A,A463,VIC_Postcode_Qtr!$B:$B,Inputs!$B$24)</f>
        <v>0</v>
      </c>
      <c r="J463" s="22" t="n">
        <f aca="false">IF(H463&gt;0,I463/H463,"")</f>
        <v>0</v>
      </c>
      <c r="K463" s="16" t="n">
        <f aca="false">SUMIFS(VIC_Postcode_Qtr!$E:$E,VIC_Postcode_Qtr!$A:$A,A463,VIC_Postcode_Qtr!$B:$B,Inputs!$B$25)</f>
        <v>1</v>
      </c>
      <c r="L463" s="16" t="n">
        <f aca="false">SUMIFS(VIC_Postcode_Qtr!$D:$D,VIC_Postcode_Qtr!$A:$A,A463,VIC_Postcode_Qtr!$B:$B,Inputs!$B$25)</f>
        <v>1669</v>
      </c>
      <c r="M463" s="21" t="n">
        <f aca="false">IF(L463&gt;0,(F463-K463)/L463*1000,"")</f>
        <v>0.599161174355902</v>
      </c>
      <c r="N463" s="8" t="n">
        <f aca="false">IF(AND(H463&gt;=Inputs!$B$13,C463&gt;=500),1,0)</f>
        <v>0</v>
      </c>
      <c r="O463" s="8" t="s">
        <v>1027</v>
      </c>
      <c r="P463" s="16" t="n">
        <f aca="false">F463-SUMIFS(VIC_Postcode_Qtr!$E:$E,VIC_Postcode_Qtr!$A:$A,A463,VIC_Postcode_Qtr!$B:$B,EDATE(Inputs!$B$24,-3))</f>
        <v>0</v>
      </c>
      <c r="Q463" s="21" t="n">
        <f aca="false">IF(E463&gt;0,P463/E463*1000,"")</f>
        <v>0</v>
      </c>
      <c r="R463" s="16" t="n">
        <f aca="false">SUMIFS(VIC_Postcode_Qtr!$E:$E,VIC_Postcode_Qtr!$A:$A,A463,VIC_Postcode_Qtr!$B:$B,EDATE(Inputs!$B$24,-12))-SUMIFS(VIC_Postcode_Qtr!$E:$E,VIC_Postcode_Qtr!$A:$A,A463,VIC_Postcode_Qtr!$B:$B,EDATE(Inputs!$B$24,-15))</f>
        <v>0</v>
      </c>
      <c r="S463" s="21" t="n">
        <f aca="false">IF(L463&gt;0,R463/L463*1000,"")</f>
        <v>0</v>
      </c>
    </row>
    <row r="464" customFormat="false" ht="15" hidden="false" customHeight="false" outlineLevel="0" collapsed="false">
      <c r="A464" s="0" t="n">
        <v>3392</v>
      </c>
      <c r="B464" s="31" t="n">
        <v>52385</v>
      </c>
      <c r="C464" s="16" t="n">
        <v>313</v>
      </c>
      <c r="D464" s="0" t="n">
        <v>2</v>
      </c>
      <c r="E464" s="16" t="n">
        <f aca="false">SUMIFS(VIC_Postcode_Qtr!$D:$D,VIC_Postcode_Qtr!$A:$A,A464,VIC_Postcode_Qtr!$B:$B,Inputs!$B$24)</f>
        <v>918</v>
      </c>
      <c r="F464" s="16" t="n">
        <f aca="false">SUMIFS(VIC_Postcode_Qtr!$E:$E,VIC_Postcode_Qtr!$A:$A,A464,VIC_Postcode_Qtr!$B:$B,Inputs!$B$24)</f>
        <v>2</v>
      </c>
      <c r="G464" s="21" t="n">
        <f aca="false">IF(E464&gt;0,F464/E464*1000,"")</f>
        <v>2.17864923747277</v>
      </c>
      <c r="H464" s="16" t="n">
        <f aca="false">SUMIFS(VIC_Postcode_Qtr!$G:$G,VIC_Postcode_Qtr!$A:$A,A464,VIC_Postcode_Qtr!$B:$B,Inputs!$B$24)</f>
        <v>34</v>
      </c>
      <c r="I464" s="16" t="n">
        <f aca="false">SUMIFS(VIC_Postcode_Qtr!$H:$H,VIC_Postcode_Qtr!$A:$A,A464,VIC_Postcode_Qtr!$B:$B,Inputs!$B$24)</f>
        <v>0</v>
      </c>
      <c r="J464" s="22" t="n">
        <f aca="false">IF(H464&gt;0,I464/H464,"")</f>
        <v>0</v>
      </c>
      <c r="K464" s="16" t="n">
        <f aca="false">SUMIFS(VIC_Postcode_Qtr!$E:$E,VIC_Postcode_Qtr!$A:$A,A464,VIC_Postcode_Qtr!$B:$B,Inputs!$B$25)</f>
        <v>2</v>
      </c>
      <c r="L464" s="16" t="n">
        <f aca="false">SUMIFS(VIC_Postcode_Qtr!$D:$D,VIC_Postcode_Qtr!$A:$A,A464,VIC_Postcode_Qtr!$B:$B,Inputs!$B$25)</f>
        <v>941</v>
      </c>
      <c r="M464" s="21" t="n">
        <f aca="false">IF(L464&gt;0,(F464-K464)/L464*1000,"")</f>
        <v>0</v>
      </c>
      <c r="N464" s="8" t="n">
        <f aca="false">IF(AND(H464&gt;=Inputs!$B$13,C464&gt;=500),1,0)</f>
        <v>0</v>
      </c>
      <c r="O464" s="8" t="s">
        <v>1028</v>
      </c>
      <c r="P464" s="16" t="n">
        <f aca="false">F464-SUMIFS(VIC_Postcode_Qtr!$E:$E,VIC_Postcode_Qtr!$A:$A,A464,VIC_Postcode_Qtr!$B:$B,EDATE(Inputs!$B$24,-3))</f>
        <v>0</v>
      </c>
      <c r="Q464" s="21" t="n">
        <f aca="false">IF(E464&gt;0,P464/E464*1000,"")</f>
        <v>0</v>
      </c>
      <c r="R464" s="16" t="n">
        <f aca="false">SUMIFS(VIC_Postcode_Qtr!$E:$E,VIC_Postcode_Qtr!$A:$A,A464,VIC_Postcode_Qtr!$B:$B,EDATE(Inputs!$B$24,-12))-SUMIFS(VIC_Postcode_Qtr!$E:$E,VIC_Postcode_Qtr!$A:$A,A464,VIC_Postcode_Qtr!$B:$B,EDATE(Inputs!$B$24,-15))</f>
        <v>0</v>
      </c>
      <c r="S464" s="21" t="n">
        <f aca="false">IF(L464&gt;0,R464/L464*1000,"")</f>
        <v>0</v>
      </c>
    </row>
    <row r="465" customFormat="false" ht="15" hidden="false" customHeight="false" outlineLevel="0" collapsed="false">
      <c r="A465" s="0" t="n">
        <v>3409</v>
      </c>
      <c r="B465" s="31" t="n">
        <v>52395</v>
      </c>
      <c r="C465" s="16" t="n">
        <v>631</v>
      </c>
      <c r="D465" s="0" t="n">
        <v>2</v>
      </c>
      <c r="E465" s="16" t="n">
        <f aca="false">SUMIFS(VIC_Postcode_Qtr!$D:$D,VIC_Postcode_Qtr!$A:$A,A465,VIC_Postcode_Qtr!$B:$B,Inputs!$B$24)</f>
        <v>1733</v>
      </c>
      <c r="F465" s="16" t="n">
        <f aca="false">SUMIFS(VIC_Postcode_Qtr!$E:$E,VIC_Postcode_Qtr!$A:$A,A465,VIC_Postcode_Qtr!$B:$B,Inputs!$B$24)</f>
        <v>5</v>
      </c>
      <c r="G465" s="21" t="n">
        <f aca="false">IF(E465&gt;0,F465/E465*1000,"")</f>
        <v>2.88517022504328</v>
      </c>
      <c r="H465" s="16" t="n">
        <f aca="false">SUMIFS(VIC_Postcode_Qtr!$G:$G,VIC_Postcode_Qtr!$A:$A,A465,VIC_Postcode_Qtr!$B:$B,Inputs!$B$24)</f>
        <v>57</v>
      </c>
      <c r="I465" s="16" t="n">
        <f aca="false">SUMIFS(VIC_Postcode_Qtr!$H:$H,VIC_Postcode_Qtr!$A:$A,A465,VIC_Postcode_Qtr!$B:$B,Inputs!$B$24)</f>
        <v>2</v>
      </c>
      <c r="J465" s="22" t="n">
        <f aca="false">IF(H465&gt;0,I465/H465,"")</f>
        <v>0.0350877192982456</v>
      </c>
      <c r="K465" s="16" t="n">
        <f aca="false">SUMIFS(VIC_Postcode_Qtr!$E:$E,VIC_Postcode_Qtr!$A:$A,A465,VIC_Postcode_Qtr!$B:$B,Inputs!$B$25)</f>
        <v>3</v>
      </c>
      <c r="L465" s="16" t="n">
        <f aca="false">SUMIFS(VIC_Postcode_Qtr!$D:$D,VIC_Postcode_Qtr!$A:$A,A465,VIC_Postcode_Qtr!$B:$B,Inputs!$B$25)</f>
        <v>1710</v>
      </c>
      <c r="M465" s="21" t="n">
        <f aca="false">IF(L465&gt;0,(F465-K465)/L465*1000,"")</f>
        <v>1.16959064327485</v>
      </c>
      <c r="N465" s="8" t="n">
        <f aca="false">IF(AND(H465&gt;=Inputs!$B$13,C465&gt;=500),1,0)</f>
        <v>0</v>
      </c>
      <c r="O465" s="8" t="s">
        <v>1029</v>
      </c>
      <c r="P465" s="16" t="n">
        <f aca="false">F465-SUMIFS(VIC_Postcode_Qtr!$E:$E,VIC_Postcode_Qtr!$A:$A,A465,VIC_Postcode_Qtr!$B:$B,EDATE(Inputs!$B$24,-3))</f>
        <v>0</v>
      </c>
      <c r="Q465" s="21" t="n">
        <f aca="false">IF(E465&gt;0,P465/E465*1000,"")</f>
        <v>0</v>
      </c>
      <c r="R465" s="16" t="n">
        <f aca="false">SUMIFS(VIC_Postcode_Qtr!$E:$E,VIC_Postcode_Qtr!$A:$A,A465,VIC_Postcode_Qtr!$B:$B,EDATE(Inputs!$B$24,-12))-SUMIFS(VIC_Postcode_Qtr!$E:$E,VIC_Postcode_Qtr!$A:$A,A465,VIC_Postcode_Qtr!$B:$B,EDATE(Inputs!$B$24,-15))</f>
        <v>0</v>
      </c>
      <c r="S465" s="21" t="n">
        <f aca="false">IF(L465&gt;0,R465/L465*1000,"")</f>
        <v>0</v>
      </c>
    </row>
    <row r="466" customFormat="false" ht="15" hidden="false" customHeight="false" outlineLevel="0" collapsed="false">
      <c r="A466" s="0" t="n">
        <v>3797</v>
      </c>
      <c r="B466" s="31" t="n">
        <v>52445</v>
      </c>
      <c r="C466" s="16" t="n">
        <v>2169</v>
      </c>
      <c r="D466" s="0" t="n">
        <v>2</v>
      </c>
      <c r="E466" s="16" t="n">
        <f aca="false">SUMIFS(VIC_Postcode_Qtr!$D:$D,VIC_Postcode_Qtr!$A:$A,A466,VIC_Postcode_Qtr!$B:$B,Inputs!$B$24)</f>
        <v>3917</v>
      </c>
      <c r="F466" s="16" t="n">
        <f aca="false">SUMIFS(VIC_Postcode_Qtr!$E:$E,VIC_Postcode_Qtr!$A:$A,A466,VIC_Postcode_Qtr!$B:$B,Inputs!$B$24)</f>
        <v>32</v>
      </c>
      <c r="G466" s="21" t="n">
        <f aca="false">IF(E466&gt;0,F466/E466*1000,"")</f>
        <v>8.16951748787337</v>
      </c>
      <c r="H466" s="16" t="n">
        <f aca="false">SUMIFS(VIC_Postcode_Qtr!$G:$G,VIC_Postcode_Qtr!$A:$A,A466,VIC_Postcode_Qtr!$B:$B,Inputs!$B$24)</f>
        <v>134</v>
      </c>
      <c r="I466" s="16" t="n">
        <f aca="false">SUMIFS(VIC_Postcode_Qtr!$H:$H,VIC_Postcode_Qtr!$A:$A,A466,VIC_Postcode_Qtr!$B:$B,Inputs!$B$24)</f>
        <v>13</v>
      </c>
      <c r="J466" s="22" t="n">
        <f aca="false">IF(H466&gt;0,I466/H466,"")</f>
        <v>0.0970149253731343</v>
      </c>
      <c r="K466" s="16" t="n">
        <f aca="false">SUMIFS(VIC_Postcode_Qtr!$E:$E,VIC_Postcode_Qtr!$A:$A,A466,VIC_Postcode_Qtr!$B:$B,Inputs!$B$25)</f>
        <v>18</v>
      </c>
      <c r="L466" s="16" t="n">
        <f aca="false">SUMIFS(VIC_Postcode_Qtr!$D:$D,VIC_Postcode_Qtr!$A:$A,A466,VIC_Postcode_Qtr!$B:$B,Inputs!$B$25)</f>
        <v>3811</v>
      </c>
      <c r="M466" s="21" t="n">
        <f aca="false">IF(L466&gt;0,(F466-K466)/L466*1000,"")</f>
        <v>3.67357648911047</v>
      </c>
      <c r="N466" s="8" t="n">
        <f aca="false">IF(AND(H466&gt;=Inputs!$B$13,C466&gt;=500),1,0)</f>
        <v>0</v>
      </c>
      <c r="O466" s="8" t="s">
        <v>1030</v>
      </c>
      <c r="P466" s="16" t="n">
        <f aca="false">F466-SUMIFS(VIC_Postcode_Qtr!$E:$E,VIC_Postcode_Qtr!$A:$A,A466,VIC_Postcode_Qtr!$B:$B,EDATE(Inputs!$B$24,-3))</f>
        <v>11</v>
      </c>
      <c r="Q466" s="21" t="n">
        <f aca="false">IF(E466&gt;0,P466/E466*1000,"")</f>
        <v>2.80827163645647</v>
      </c>
      <c r="R466" s="16" t="n">
        <f aca="false">SUMIFS(VIC_Postcode_Qtr!$E:$E,VIC_Postcode_Qtr!$A:$A,A466,VIC_Postcode_Qtr!$B:$B,EDATE(Inputs!$B$24,-12))-SUMIFS(VIC_Postcode_Qtr!$E:$E,VIC_Postcode_Qtr!$A:$A,A466,VIC_Postcode_Qtr!$B:$B,EDATE(Inputs!$B$24,-15))</f>
        <v>0</v>
      </c>
      <c r="S466" s="21" t="n">
        <f aca="false">IF(L466&gt;0,R466/L466*1000,"")</f>
        <v>0</v>
      </c>
    </row>
    <row r="467" customFormat="false" ht="15" hidden="false" customHeight="false" outlineLevel="0" collapsed="false">
      <c r="A467" s="0" t="n">
        <v>3200</v>
      </c>
      <c r="B467" s="31" t="n">
        <v>52450</v>
      </c>
      <c r="C467" s="16" t="n">
        <v>2751</v>
      </c>
      <c r="D467" s="0" t="n">
        <v>2</v>
      </c>
      <c r="E467" s="16" t="n">
        <f aca="false">SUMIFS(VIC_Postcode_Qtr!$D:$D,VIC_Postcode_Qtr!$A:$A,A467,VIC_Postcode_Qtr!$B:$B,Inputs!$B$24)</f>
        <v>3623</v>
      </c>
      <c r="F467" s="16" t="n">
        <f aca="false">SUMIFS(VIC_Postcode_Qtr!$E:$E,VIC_Postcode_Qtr!$A:$A,A467,VIC_Postcode_Qtr!$B:$B,Inputs!$B$24)</f>
        <v>38</v>
      </c>
      <c r="G467" s="21" t="n">
        <f aca="false">IF(E467&gt;0,F467/E467*1000,"")</f>
        <v>10.488545404361</v>
      </c>
      <c r="H467" s="16" t="n">
        <f aca="false">SUMIFS(VIC_Postcode_Qtr!$G:$G,VIC_Postcode_Qtr!$A:$A,A467,VIC_Postcode_Qtr!$B:$B,Inputs!$B$24)</f>
        <v>120</v>
      </c>
      <c r="I467" s="16" t="n">
        <f aca="false">SUMIFS(VIC_Postcode_Qtr!$H:$H,VIC_Postcode_Qtr!$A:$A,A467,VIC_Postcode_Qtr!$B:$B,Inputs!$B$24)</f>
        <v>18</v>
      </c>
      <c r="J467" s="22" t="n">
        <f aca="false">IF(H467&gt;0,I467/H467,"")</f>
        <v>0.15</v>
      </c>
      <c r="K467" s="16" t="n">
        <f aca="false">SUMIFS(VIC_Postcode_Qtr!$E:$E,VIC_Postcode_Qtr!$A:$A,A467,VIC_Postcode_Qtr!$B:$B,Inputs!$B$25)</f>
        <v>19</v>
      </c>
      <c r="L467" s="16" t="n">
        <f aca="false">SUMIFS(VIC_Postcode_Qtr!$D:$D,VIC_Postcode_Qtr!$A:$A,A467,VIC_Postcode_Qtr!$B:$B,Inputs!$B$25)</f>
        <v>3625</v>
      </c>
      <c r="M467" s="21" t="n">
        <f aca="false">IF(L467&gt;0,(F467-K467)/L467*1000,"")</f>
        <v>5.24137931034483</v>
      </c>
      <c r="N467" s="8" t="n">
        <f aca="false">IF(AND(H467&gt;=Inputs!$B$13,C467&gt;=500),1,0)</f>
        <v>0</v>
      </c>
      <c r="O467" s="8" t="s">
        <v>1031</v>
      </c>
      <c r="P467" s="16" t="n">
        <f aca="false">F467-SUMIFS(VIC_Postcode_Qtr!$E:$E,VIC_Postcode_Qtr!$A:$A,A467,VIC_Postcode_Qtr!$B:$B,EDATE(Inputs!$B$24,-3))</f>
        <v>3</v>
      </c>
      <c r="Q467" s="21" t="n">
        <f aca="false">IF(E467&gt;0,P467/E467*1000,"")</f>
        <v>0.828043058239028</v>
      </c>
      <c r="R467" s="16" t="n">
        <f aca="false">SUMIFS(VIC_Postcode_Qtr!$E:$E,VIC_Postcode_Qtr!$A:$A,A467,VIC_Postcode_Qtr!$B:$B,EDATE(Inputs!$B$24,-12))-SUMIFS(VIC_Postcode_Qtr!$E:$E,VIC_Postcode_Qtr!$A:$A,A467,VIC_Postcode_Qtr!$B:$B,EDATE(Inputs!$B$24,-15))</f>
        <v>2</v>
      </c>
      <c r="S467" s="21" t="n">
        <f aca="false">IF(L467&gt;0,R467/L467*1000,"")</f>
        <v>0.551724137931035</v>
      </c>
    </row>
    <row r="468" customFormat="false" ht="15" hidden="false" customHeight="false" outlineLevel="0" collapsed="false">
      <c r="A468" s="0" t="n">
        <v>3360</v>
      </c>
      <c r="B468" s="31" t="n">
        <v>52531</v>
      </c>
      <c r="C468" s="16" t="n">
        <v>464</v>
      </c>
      <c r="D468" s="0" t="n">
        <v>2</v>
      </c>
      <c r="E468" s="16" t="n">
        <f aca="false">SUMIFS(VIC_Postcode_Qtr!$D:$D,VIC_Postcode_Qtr!$A:$A,A468,VIC_Postcode_Qtr!$B:$B,Inputs!$B$24)</f>
        <v>1096</v>
      </c>
      <c r="F468" s="16" t="n">
        <f aca="false">SUMIFS(VIC_Postcode_Qtr!$E:$E,VIC_Postcode_Qtr!$A:$A,A468,VIC_Postcode_Qtr!$B:$B,Inputs!$B$24)</f>
        <v>6</v>
      </c>
      <c r="G468" s="21" t="n">
        <f aca="false">IF(E468&gt;0,F468/E468*1000,"")</f>
        <v>5.47445255474453</v>
      </c>
      <c r="H468" s="16" t="n">
        <f aca="false">SUMIFS(VIC_Postcode_Qtr!$G:$G,VIC_Postcode_Qtr!$A:$A,A468,VIC_Postcode_Qtr!$B:$B,Inputs!$B$24)</f>
        <v>36</v>
      </c>
      <c r="I468" s="16" t="n">
        <f aca="false">SUMIFS(VIC_Postcode_Qtr!$H:$H,VIC_Postcode_Qtr!$A:$A,A468,VIC_Postcode_Qtr!$B:$B,Inputs!$B$24)</f>
        <v>2</v>
      </c>
      <c r="J468" s="22" t="n">
        <f aca="false">IF(H468&gt;0,I468/H468,"")</f>
        <v>0.0555555555555556</v>
      </c>
      <c r="K468" s="16" t="n">
        <f aca="false">SUMIFS(VIC_Postcode_Qtr!$E:$E,VIC_Postcode_Qtr!$A:$A,A468,VIC_Postcode_Qtr!$B:$B,Inputs!$B$25)</f>
        <v>4</v>
      </c>
      <c r="L468" s="16" t="n">
        <f aca="false">SUMIFS(VIC_Postcode_Qtr!$D:$D,VIC_Postcode_Qtr!$A:$A,A468,VIC_Postcode_Qtr!$B:$B,Inputs!$B$25)</f>
        <v>1090</v>
      </c>
      <c r="M468" s="21" t="n">
        <f aca="false">IF(L468&gt;0,(F468-K468)/L468*1000,"")</f>
        <v>1.8348623853211</v>
      </c>
      <c r="N468" s="8" t="n">
        <f aca="false">IF(AND(H468&gt;=Inputs!$B$13,C468&gt;=500),1,0)</f>
        <v>0</v>
      </c>
      <c r="O468" s="8" t="s">
        <v>1032</v>
      </c>
      <c r="P468" s="16" t="n">
        <f aca="false">F468-SUMIFS(VIC_Postcode_Qtr!$E:$E,VIC_Postcode_Qtr!$A:$A,A468,VIC_Postcode_Qtr!$B:$B,EDATE(Inputs!$B$24,-3))</f>
        <v>2</v>
      </c>
      <c r="Q468" s="21" t="n">
        <f aca="false">IF(E468&gt;0,P468/E468*1000,"")</f>
        <v>1.82481751824818</v>
      </c>
      <c r="R468" s="16" t="n">
        <f aca="false">SUMIFS(VIC_Postcode_Qtr!$E:$E,VIC_Postcode_Qtr!$A:$A,A468,VIC_Postcode_Qtr!$B:$B,EDATE(Inputs!$B$24,-12))-SUMIFS(VIC_Postcode_Qtr!$E:$E,VIC_Postcode_Qtr!$A:$A,A468,VIC_Postcode_Qtr!$B:$B,EDATE(Inputs!$B$24,-15))</f>
        <v>0</v>
      </c>
      <c r="S468" s="21" t="n">
        <f aca="false">IF(L468&gt;0,R468/L468*1000,"")</f>
        <v>0</v>
      </c>
    </row>
    <row r="469" customFormat="false" ht="15" hidden="false" customHeight="false" outlineLevel="0" collapsed="false">
      <c r="A469" s="0" t="n">
        <v>3424</v>
      </c>
      <c r="B469" s="31" t="n">
        <v>52579</v>
      </c>
      <c r="C469" s="16" t="n">
        <v>435</v>
      </c>
      <c r="D469" s="0" t="n">
        <v>2</v>
      </c>
      <c r="E469" s="16" t="n">
        <f aca="false">SUMIFS(VIC_Postcode_Qtr!$D:$D,VIC_Postcode_Qtr!$A:$A,A469,VIC_Postcode_Qtr!$B:$B,Inputs!$B$24)</f>
        <v>1448</v>
      </c>
      <c r="F469" s="16" t="n">
        <f aca="false">SUMIFS(VIC_Postcode_Qtr!$E:$E,VIC_Postcode_Qtr!$A:$A,A469,VIC_Postcode_Qtr!$B:$B,Inputs!$B$24)</f>
        <v>1</v>
      </c>
      <c r="G469" s="21" t="n">
        <f aca="false">IF(E469&gt;0,F469/E469*1000,"")</f>
        <v>0.69060773480663</v>
      </c>
      <c r="H469" s="16" t="n">
        <f aca="false">SUMIFS(VIC_Postcode_Qtr!$G:$G,VIC_Postcode_Qtr!$A:$A,A469,VIC_Postcode_Qtr!$B:$B,Inputs!$B$24)</f>
        <v>50</v>
      </c>
      <c r="I469" s="16" t="n">
        <f aca="false">SUMIFS(VIC_Postcode_Qtr!$H:$H,VIC_Postcode_Qtr!$A:$A,A469,VIC_Postcode_Qtr!$B:$B,Inputs!$B$24)</f>
        <v>1</v>
      </c>
      <c r="J469" s="22" t="n">
        <f aca="false">IF(H469&gt;0,I469/H469,"")</f>
        <v>0.02</v>
      </c>
      <c r="K469" s="16" t="n">
        <f aca="false">SUMIFS(VIC_Postcode_Qtr!$E:$E,VIC_Postcode_Qtr!$A:$A,A469,VIC_Postcode_Qtr!$B:$B,Inputs!$B$25)</f>
        <v>0</v>
      </c>
      <c r="L469" s="16" t="n">
        <f aca="false">SUMIFS(VIC_Postcode_Qtr!$D:$D,VIC_Postcode_Qtr!$A:$A,A469,VIC_Postcode_Qtr!$B:$B,Inputs!$B$25)</f>
        <v>1455</v>
      </c>
      <c r="M469" s="21" t="n">
        <f aca="false">IF(L469&gt;0,(F469-K469)/L469*1000,"")</f>
        <v>0.687285223367698</v>
      </c>
      <c r="N469" s="8" t="n">
        <f aca="false">IF(AND(H469&gt;=Inputs!$B$13,C469&gt;=500),1,0)</f>
        <v>0</v>
      </c>
      <c r="O469" s="8" t="s">
        <v>1033</v>
      </c>
      <c r="P469" s="16" t="n">
        <f aca="false">F469-SUMIFS(VIC_Postcode_Qtr!$E:$E,VIC_Postcode_Qtr!$A:$A,A469,VIC_Postcode_Qtr!$B:$B,EDATE(Inputs!$B$24,-3))</f>
        <v>0</v>
      </c>
      <c r="Q469" s="21" t="n">
        <f aca="false">IF(E469&gt;0,P469/E469*1000,"")</f>
        <v>0</v>
      </c>
      <c r="R469" s="16" t="n">
        <f aca="false">SUMIFS(VIC_Postcode_Qtr!$E:$E,VIC_Postcode_Qtr!$A:$A,A469,VIC_Postcode_Qtr!$B:$B,EDATE(Inputs!$B$24,-12))-SUMIFS(VIC_Postcode_Qtr!$E:$E,VIC_Postcode_Qtr!$A:$A,A469,VIC_Postcode_Qtr!$B:$B,EDATE(Inputs!$B$24,-15))</f>
        <v>0</v>
      </c>
      <c r="S469" s="21" t="n">
        <f aca="false">IF(L469&gt;0,R469/L469*1000,"")</f>
        <v>0</v>
      </c>
    </row>
    <row r="470" customFormat="false" ht="15" hidden="false" customHeight="false" outlineLevel="0" collapsed="false">
      <c r="A470" s="0" t="n">
        <v>3747</v>
      </c>
      <c r="B470" s="31" t="n">
        <v>52734</v>
      </c>
      <c r="C470" s="16" t="n">
        <v>3118</v>
      </c>
      <c r="D470" s="0" t="n">
        <v>2</v>
      </c>
      <c r="E470" s="16" t="n">
        <f aca="false">SUMIFS(VIC_Postcode_Qtr!$D:$D,VIC_Postcode_Qtr!$A:$A,A470,VIC_Postcode_Qtr!$B:$B,Inputs!$B$24)</f>
        <v>5266</v>
      </c>
      <c r="F470" s="16" t="n">
        <f aca="false">SUMIFS(VIC_Postcode_Qtr!$E:$E,VIC_Postcode_Qtr!$A:$A,A470,VIC_Postcode_Qtr!$B:$B,Inputs!$B$24)</f>
        <v>94</v>
      </c>
      <c r="G470" s="21" t="n">
        <f aca="false">IF(E470&gt;0,F470/E470*1000,"")</f>
        <v>17.8503608051652</v>
      </c>
      <c r="H470" s="16" t="n">
        <f aca="false">SUMIFS(VIC_Postcode_Qtr!$G:$G,VIC_Postcode_Qtr!$A:$A,A470,VIC_Postcode_Qtr!$B:$B,Inputs!$B$24)</f>
        <v>255</v>
      </c>
      <c r="I470" s="16" t="n">
        <f aca="false">SUMIFS(VIC_Postcode_Qtr!$H:$H,VIC_Postcode_Qtr!$A:$A,A470,VIC_Postcode_Qtr!$B:$B,Inputs!$B$24)</f>
        <v>35</v>
      </c>
      <c r="J470" s="22" t="n">
        <f aca="false">IF(H470&gt;0,I470/H470,"")</f>
        <v>0.137254901960784</v>
      </c>
      <c r="K470" s="16" t="n">
        <f aca="false">SUMIFS(VIC_Postcode_Qtr!$E:$E,VIC_Postcode_Qtr!$A:$A,A470,VIC_Postcode_Qtr!$B:$B,Inputs!$B$25)</f>
        <v>57</v>
      </c>
      <c r="L470" s="16" t="n">
        <f aca="false">SUMIFS(VIC_Postcode_Qtr!$D:$D,VIC_Postcode_Qtr!$A:$A,A470,VIC_Postcode_Qtr!$B:$B,Inputs!$B$25)</f>
        <v>5179</v>
      </c>
      <c r="M470" s="21" t="n">
        <f aca="false">IF(L470&gt;0,(F470-K470)/L470*1000,"")</f>
        <v>7.1442363390616</v>
      </c>
      <c r="N470" s="8" t="n">
        <f aca="false">IF(AND(H470&gt;=Inputs!$B$13,C470&gt;=500),1,0)</f>
        <v>0</v>
      </c>
      <c r="O470" s="8" t="s">
        <v>1034</v>
      </c>
      <c r="P470" s="16" t="n">
        <f aca="false">F470-SUMIFS(VIC_Postcode_Qtr!$E:$E,VIC_Postcode_Qtr!$A:$A,A470,VIC_Postcode_Qtr!$B:$B,EDATE(Inputs!$B$24,-3))</f>
        <v>20</v>
      </c>
      <c r="Q470" s="21" t="n">
        <f aca="false">IF(E470&gt;0,P470/E470*1000,"")</f>
        <v>3.79794910748196</v>
      </c>
      <c r="R470" s="16" t="n">
        <f aca="false">SUMIFS(VIC_Postcode_Qtr!$E:$E,VIC_Postcode_Qtr!$A:$A,A470,VIC_Postcode_Qtr!$B:$B,EDATE(Inputs!$B$24,-12))-SUMIFS(VIC_Postcode_Qtr!$E:$E,VIC_Postcode_Qtr!$A:$A,A470,VIC_Postcode_Qtr!$B:$B,EDATE(Inputs!$B$24,-15))</f>
        <v>3</v>
      </c>
      <c r="S470" s="21" t="n">
        <f aca="false">IF(L470&gt;0,R470/L470*1000,"")</f>
        <v>0.579262405869859</v>
      </c>
    </row>
    <row r="471" customFormat="false" ht="15" hidden="false" customHeight="false" outlineLevel="0" collapsed="false">
      <c r="A471" s="0" t="n">
        <v>3276</v>
      </c>
      <c r="B471" s="31" t="n">
        <v>52756</v>
      </c>
      <c r="C471" s="16" t="n">
        <v>311</v>
      </c>
      <c r="D471" s="0" t="n">
        <v>2</v>
      </c>
      <c r="E471" s="16" t="n">
        <f aca="false">SUMIFS(VIC_Postcode_Qtr!$D:$D,VIC_Postcode_Qtr!$A:$A,A471,VIC_Postcode_Qtr!$B:$B,Inputs!$B$24)</f>
        <v>863</v>
      </c>
      <c r="F471" s="16" t="n">
        <f aca="false">SUMIFS(VIC_Postcode_Qtr!$E:$E,VIC_Postcode_Qtr!$A:$A,A471,VIC_Postcode_Qtr!$B:$B,Inputs!$B$24)</f>
        <v>2</v>
      </c>
      <c r="G471" s="21" t="n">
        <f aca="false">IF(E471&gt;0,F471/E471*1000,"")</f>
        <v>2.31749710312862</v>
      </c>
      <c r="H471" s="16" t="n">
        <f aca="false">SUMIFS(VIC_Postcode_Qtr!$G:$G,VIC_Postcode_Qtr!$A:$A,A471,VIC_Postcode_Qtr!$B:$B,Inputs!$B$24)</f>
        <v>28</v>
      </c>
      <c r="I471" s="16" t="n">
        <f aca="false">SUMIFS(VIC_Postcode_Qtr!$H:$H,VIC_Postcode_Qtr!$A:$A,A471,VIC_Postcode_Qtr!$B:$B,Inputs!$B$24)</f>
        <v>1</v>
      </c>
      <c r="J471" s="22" t="n">
        <f aca="false">IF(H471&gt;0,I471/H471,"")</f>
        <v>0.0357142857142857</v>
      </c>
      <c r="K471" s="16" t="n">
        <f aca="false">SUMIFS(VIC_Postcode_Qtr!$E:$E,VIC_Postcode_Qtr!$A:$A,A471,VIC_Postcode_Qtr!$B:$B,Inputs!$B$25)</f>
        <v>1</v>
      </c>
      <c r="L471" s="16" t="n">
        <f aca="false">SUMIFS(VIC_Postcode_Qtr!$D:$D,VIC_Postcode_Qtr!$A:$A,A471,VIC_Postcode_Qtr!$B:$B,Inputs!$B$25)</f>
        <v>897</v>
      </c>
      <c r="M471" s="21" t="n">
        <f aca="false">IF(L471&gt;0,(F471-K471)/L471*1000,"")</f>
        <v>1.11482720178372</v>
      </c>
      <c r="N471" s="8" t="n">
        <f aca="false">IF(AND(H471&gt;=Inputs!$B$13,C471&gt;=500),1,0)</f>
        <v>0</v>
      </c>
      <c r="O471" s="8" t="s">
        <v>1035</v>
      </c>
      <c r="P471" s="16" t="n">
        <f aca="false">F471-SUMIFS(VIC_Postcode_Qtr!$E:$E,VIC_Postcode_Qtr!$A:$A,A471,VIC_Postcode_Qtr!$B:$B,EDATE(Inputs!$B$24,-3))</f>
        <v>1</v>
      </c>
      <c r="Q471" s="21" t="n">
        <f aca="false">IF(E471&gt;0,P471/E471*1000,"")</f>
        <v>1.15874855156431</v>
      </c>
      <c r="R471" s="16" t="n">
        <f aca="false">SUMIFS(VIC_Postcode_Qtr!$E:$E,VIC_Postcode_Qtr!$A:$A,A471,VIC_Postcode_Qtr!$B:$B,EDATE(Inputs!$B$24,-12))-SUMIFS(VIC_Postcode_Qtr!$E:$E,VIC_Postcode_Qtr!$A:$A,A471,VIC_Postcode_Qtr!$B:$B,EDATE(Inputs!$B$24,-15))</f>
        <v>0</v>
      </c>
      <c r="S471" s="21" t="n">
        <f aca="false">IF(L471&gt;0,R471/L471*1000,"")</f>
        <v>0</v>
      </c>
    </row>
    <row r="472" customFormat="false" ht="15" hidden="false" customHeight="false" outlineLevel="0" collapsed="false">
      <c r="A472" s="0" t="n">
        <v>3230</v>
      </c>
      <c r="B472" s="31" t="n">
        <v>52775</v>
      </c>
      <c r="C472" s="16" t="n">
        <v>1976</v>
      </c>
      <c r="D472" s="0" t="n">
        <v>2</v>
      </c>
      <c r="E472" s="16" t="n">
        <f aca="false">SUMIFS(VIC_Postcode_Qtr!$D:$D,VIC_Postcode_Qtr!$A:$A,A472,VIC_Postcode_Qtr!$B:$B,Inputs!$B$24)</f>
        <v>3465</v>
      </c>
      <c r="F472" s="16" t="n">
        <f aca="false">SUMIFS(VIC_Postcode_Qtr!$E:$E,VIC_Postcode_Qtr!$A:$A,A472,VIC_Postcode_Qtr!$B:$B,Inputs!$B$24)</f>
        <v>115</v>
      </c>
      <c r="G472" s="21" t="n">
        <f aca="false">IF(E472&gt;0,F472/E472*1000,"")</f>
        <v>33.1890331890332</v>
      </c>
      <c r="H472" s="16" t="n">
        <f aca="false">SUMIFS(VIC_Postcode_Qtr!$G:$G,VIC_Postcode_Qtr!$A:$A,A472,VIC_Postcode_Qtr!$B:$B,Inputs!$B$24)</f>
        <v>192</v>
      </c>
      <c r="I472" s="16" t="n">
        <f aca="false">SUMIFS(VIC_Postcode_Qtr!$H:$H,VIC_Postcode_Qtr!$A:$A,A472,VIC_Postcode_Qtr!$B:$B,Inputs!$B$24)</f>
        <v>47</v>
      </c>
      <c r="J472" s="22" t="n">
        <f aca="false">IF(H472&gt;0,I472/H472,"")</f>
        <v>0.244791666666667</v>
      </c>
      <c r="K472" s="16" t="n">
        <f aca="false">SUMIFS(VIC_Postcode_Qtr!$E:$E,VIC_Postcode_Qtr!$A:$A,A472,VIC_Postcode_Qtr!$B:$B,Inputs!$B$25)</f>
        <v>68</v>
      </c>
      <c r="L472" s="16" t="n">
        <f aca="false">SUMIFS(VIC_Postcode_Qtr!$D:$D,VIC_Postcode_Qtr!$A:$A,A472,VIC_Postcode_Qtr!$B:$B,Inputs!$B$25)</f>
        <v>3414</v>
      </c>
      <c r="M472" s="21" t="n">
        <f aca="false">IF(L472&gt;0,(F472-K472)/L472*1000,"")</f>
        <v>13.7668424135911</v>
      </c>
      <c r="N472" s="8" t="n">
        <f aca="false">IF(AND(H472&gt;=Inputs!$B$13,C472&gt;=500),1,0)</f>
        <v>0</v>
      </c>
      <c r="O472" s="8" t="s">
        <v>1036</v>
      </c>
      <c r="P472" s="16" t="n">
        <f aca="false">F472-SUMIFS(VIC_Postcode_Qtr!$E:$E,VIC_Postcode_Qtr!$A:$A,A472,VIC_Postcode_Qtr!$B:$B,EDATE(Inputs!$B$24,-3))</f>
        <v>18</v>
      </c>
      <c r="Q472" s="21" t="n">
        <f aca="false">IF(E472&gt;0,P472/E472*1000,"")</f>
        <v>5.1948051948052</v>
      </c>
      <c r="R472" s="16" t="n">
        <f aca="false">SUMIFS(VIC_Postcode_Qtr!$E:$E,VIC_Postcode_Qtr!$A:$A,A472,VIC_Postcode_Qtr!$B:$B,EDATE(Inputs!$B$24,-12))-SUMIFS(VIC_Postcode_Qtr!$E:$E,VIC_Postcode_Qtr!$A:$A,A472,VIC_Postcode_Qtr!$B:$B,EDATE(Inputs!$B$24,-15))</f>
        <v>7</v>
      </c>
      <c r="S472" s="21" t="n">
        <f aca="false">IF(L472&gt;0,R472/L472*1000,"")</f>
        <v>2.05038078500293</v>
      </c>
    </row>
    <row r="473" customFormat="false" ht="15" hidden="false" customHeight="false" outlineLevel="0" collapsed="false">
      <c r="A473" s="0" t="n">
        <v>3847</v>
      </c>
      <c r="B473" s="31" t="n">
        <v>52775</v>
      </c>
      <c r="C473" s="16" t="n">
        <v>1321</v>
      </c>
      <c r="D473" s="0" t="n">
        <v>2</v>
      </c>
      <c r="E473" s="16" t="n">
        <f aca="false">SUMIFS(VIC_Postcode_Qtr!$D:$D,VIC_Postcode_Qtr!$A:$A,A473,VIC_Postcode_Qtr!$B:$B,Inputs!$B$24)</f>
        <v>2760</v>
      </c>
      <c r="F473" s="16" t="n">
        <f aca="false">SUMIFS(VIC_Postcode_Qtr!$E:$E,VIC_Postcode_Qtr!$A:$A,A473,VIC_Postcode_Qtr!$B:$B,Inputs!$B$24)</f>
        <v>12</v>
      </c>
      <c r="G473" s="21" t="n">
        <f aca="false">IF(E473&gt;0,F473/E473*1000,"")</f>
        <v>4.34782608695652</v>
      </c>
      <c r="H473" s="16" t="n">
        <f aca="false">SUMIFS(VIC_Postcode_Qtr!$G:$G,VIC_Postcode_Qtr!$A:$A,A473,VIC_Postcode_Qtr!$B:$B,Inputs!$B$24)</f>
        <v>112</v>
      </c>
      <c r="I473" s="16" t="n">
        <f aca="false">SUMIFS(VIC_Postcode_Qtr!$H:$H,VIC_Postcode_Qtr!$A:$A,A473,VIC_Postcode_Qtr!$B:$B,Inputs!$B$24)</f>
        <v>5</v>
      </c>
      <c r="J473" s="22" t="n">
        <f aca="false">IF(H473&gt;0,I473/H473,"")</f>
        <v>0.0446428571428571</v>
      </c>
      <c r="K473" s="16" t="n">
        <f aca="false">SUMIFS(VIC_Postcode_Qtr!$E:$E,VIC_Postcode_Qtr!$A:$A,A473,VIC_Postcode_Qtr!$B:$B,Inputs!$B$25)</f>
        <v>7</v>
      </c>
      <c r="L473" s="16" t="n">
        <f aca="false">SUMIFS(VIC_Postcode_Qtr!$D:$D,VIC_Postcode_Qtr!$A:$A,A473,VIC_Postcode_Qtr!$B:$B,Inputs!$B$25)</f>
        <v>2736</v>
      </c>
      <c r="M473" s="21" t="n">
        <f aca="false">IF(L473&gt;0,(F473-K473)/L473*1000,"")</f>
        <v>1.82748538011696</v>
      </c>
      <c r="N473" s="8" t="n">
        <f aca="false">IF(AND(H473&gt;=Inputs!$B$13,C473&gt;=500),1,0)</f>
        <v>0</v>
      </c>
      <c r="O473" s="8" t="s">
        <v>1037</v>
      </c>
      <c r="P473" s="16" t="n">
        <f aca="false">F473-SUMIFS(VIC_Postcode_Qtr!$E:$E,VIC_Postcode_Qtr!$A:$A,A473,VIC_Postcode_Qtr!$B:$B,EDATE(Inputs!$B$24,-3))</f>
        <v>4</v>
      </c>
      <c r="Q473" s="21" t="n">
        <f aca="false">IF(E473&gt;0,P473/E473*1000,"")</f>
        <v>1.44927536231884</v>
      </c>
      <c r="R473" s="16" t="n">
        <f aca="false">SUMIFS(VIC_Postcode_Qtr!$E:$E,VIC_Postcode_Qtr!$A:$A,A473,VIC_Postcode_Qtr!$B:$B,EDATE(Inputs!$B$24,-12))-SUMIFS(VIC_Postcode_Qtr!$E:$E,VIC_Postcode_Qtr!$A:$A,A473,VIC_Postcode_Qtr!$B:$B,EDATE(Inputs!$B$24,-15))</f>
        <v>1</v>
      </c>
      <c r="S473" s="21" t="n">
        <f aca="false">IF(L473&gt;0,R473/L473*1000,"")</f>
        <v>0.365497076023392</v>
      </c>
    </row>
    <row r="474" customFormat="false" ht="15" hidden="false" customHeight="false" outlineLevel="0" collapsed="false">
      <c r="A474" s="0" t="n">
        <v>3760</v>
      </c>
      <c r="B474" s="31" t="n">
        <v>52798</v>
      </c>
      <c r="C474" s="16" t="n">
        <v>266</v>
      </c>
      <c r="D474" s="0" t="n">
        <v>2</v>
      </c>
      <c r="E474" s="16" t="n">
        <f aca="false">SUMIFS(VIC_Postcode_Qtr!$D:$D,VIC_Postcode_Qtr!$A:$A,A474,VIC_Postcode_Qtr!$B:$B,Inputs!$B$24)</f>
        <v>413</v>
      </c>
      <c r="F474" s="16" t="n">
        <f aca="false">SUMIFS(VIC_Postcode_Qtr!$E:$E,VIC_Postcode_Qtr!$A:$A,A474,VIC_Postcode_Qtr!$B:$B,Inputs!$B$24)</f>
        <v>4</v>
      </c>
      <c r="G474" s="21" t="n">
        <f aca="false">IF(E474&gt;0,F474/E474*1000,"")</f>
        <v>9.68523002421308</v>
      </c>
      <c r="H474" s="16" t="n">
        <f aca="false">SUMIFS(VIC_Postcode_Qtr!$G:$G,VIC_Postcode_Qtr!$A:$A,A474,VIC_Postcode_Qtr!$B:$B,Inputs!$B$24)</f>
        <v>14</v>
      </c>
      <c r="I474" s="16" t="n">
        <f aca="false">SUMIFS(VIC_Postcode_Qtr!$H:$H,VIC_Postcode_Qtr!$A:$A,A474,VIC_Postcode_Qtr!$B:$B,Inputs!$B$24)</f>
        <v>0</v>
      </c>
      <c r="J474" s="22" t="n">
        <f aca="false">IF(H474&gt;0,I474/H474,"")</f>
        <v>0</v>
      </c>
      <c r="K474" s="16" t="n">
        <f aca="false">SUMIFS(VIC_Postcode_Qtr!$E:$E,VIC_Postcode_Qtr!$A:$A,A474,VIC_Postcode_Qtr!$B:$B,Inputs!$B$25)</f>
        <v>6</v>
      </c>
      <c r="L474" s="16" t="n">
        <f aca="false">SUMIFS(VIC_Postcode_Qtr!$D:$D,VIC_Postcode_Qtr!$A:$A,A474,VIC_Postcode_Qtr!$B:$B,Inputs!$B$25)</f>
        <v>417</v>
      </c>
      <c r="M474" s="21" t="n">
        <f aca="false">IF(L474&gt;0,(F474-K474)/L474*1000,"")</f>
        <v>-4.79616306954436</v>
      </c>
      <c r="N474" s="8" t="n">
        <f aca="false">IF(AND(H474&gt;=Inputs!$B$13,C474&gt;=500),1,0)</f>
        <v>0</v>
      </c>
      <c r="O474" s="8" t="s">
        <v>1038</v>
      </c>
      <c r="P474" s="16" t="n">
        <f aca="false">F474-SUMIFS(VIC_Postcode_Qtr!$E:$E,VIC_Postcode_Qtr!$A:$A,A474,VIC_Postcode_Qtr!$B:$B,EDATE(Inputs!$B$24,-3))</f>
        <v>-1</v>
      </c>
      <c r="Q474" s="21" t="n">
        <f aca="false">IF(E474&gt;0,P474/E474*1000,"")</f>
        <v>-2.42130750605327</v>
      </c>
      <c r="R474" s="16" t="n">
        <f aca="false">SUMIFS(VIC_Postcode_Qtr!$E:$E,VIC_Postcode_Qtr!$A:$A,A474,VIC_Postcode_Qtr!$B:$B,EDATE(Inputs!$B$24,-12))-SUMIFS(VIC_Postcode_Qtr!$E:$E,VIC_Postcode_Qtr!$A:$A,A474,VIC_Postcode_Qtr!$B:$B,EDATE(Inputs!$B$24,-15))</f>
        <v>0</v>
      </c>
      <c r="S474" s="21" t="n">
        <f aca="false">IF(L474&gt;0,R474/L474*1000,"")</f>
        <v>0</v>
      </c>
    </row>
    <row r="475" customFormat="false" ht="15" hidden="false" customHeight="false" outlineLevel="0" collapsed="false">
      <c r="A475" s="0" t="n">
        <v>3278</v>
      </c>
      <c r="B475" s="31" t="n">
        <v>53028</v>
      </c>
      <c r="C475" s="16" t="n">
        <v>211</v>
      </c>
      <c r="D475" s="0" t="n">
        <v>2</v>
      </c>
      <c r="E475" s="16" t="n">
        <f aca="false">SUMIFS(VIC_Postcode_Qtr!$D:$D,VIC_Postcode_Qtr!$A:$A,A475,VIC_Postcode_Qtr!$B:$B,Inputs!$B$24)</f>
        <v>490</v>
      </c>
      <c r="F475" s="16" t="n">
        <f aca="false">SUMIFS(VIC_Postcode_Qtr!$E:$E,VIC_Postcode_Qtr!$A:$A,A475,VIC_Postcode_Qtr!$B:$B,Inputs!$B$24)</f>
        <v>1</v>
      </c>
      <c r="G475" s="21" t="n">
        <f aca="false">IF(E475&gt;0,F475/E475*1000,"")</f>
        <v>2.04081632653061</v>
      </c>
      <c r="H475" s="16" t="n">
        <f aca="false">SUMIFS(VIC_Postcode_Qtr!$G:$G,VIC_Postcode_Qtr!$A:$A,A475,VIC_Postcode_Qtr!$B:$B,Inputs!$B$24)</f>
        <v>15</v>
      </c>
      <c r="I475" s="16" t="n">
        <f aca="false">SUMIFS(VIC_Postcode_Qtr!$H:$H,VIC_Postcode_Qtr!$A:$A,A475,VIC_Postcode_Qtr!$B:$B,Inputs!$B$24)</f>
        <v>1</v>
      </c>
      <c r="J475" s="22" t="n">
        <f aca="false">IF(H475&gt;0,I475/H475,"")</f>
        <v>0.0666666666666667</v>
      </c>
      <c r="K475" s="16" t="n">
        <f aca="false">SUMIFS(VIC_Postcode_Qtr!$E:$E,VIC_Postcode_Qtr!$A:$A,A475,VIC_Postcode_Qtr!$B:$B,Inputs!$B$25)</f>
        <v>0</v>
      </c>
      <c r="L475" s="16" t="n">
        <f aca="false">SUMIFS(VIC_Postcode_Qtr!$D:$D,VIC_Postcode_Qtr!$A:$A,A475,VIC_Postcode_Qtr!$B:$B,Inputs!$B$25)</f>
        <v>479</v>
      </c>
      <c r="M475" s="21" t="n">
        <f aca="false">IF(L475&gt;0,(F475-K475)/L475*1000,"")</f>
        <v>2.08768267223382</v>
      </c>
      <c r="N475" s="8" t="n">
        <f aca="false">IF(AND(H475&gt;=Inputs!$B$13,C475&gt;=500),1,0)</f>
        <v>0</v>
      </c>
      <c r="O475" s="8" t="s">
        <v>1039</v>
      </c>
      <c r="P475" s="16" t="n">
        <f aca="false">F475-SUMIFS(VIC_Postcode_Qtr!$E:$E,VIC_Postcode_Qtr!$A:$A,A475,VIC_Postcode_Qtr!$B:$B,EDATE(Inputs!$B$24,-3))</f>
        <v>1</v>
      </c>
      <c r="Q475" s="21" t="n">
        <f aca="false">IF(E475&gt;0,P475/E475*1000,"")</f>
        <v>2.04081632653061</v>
      </c>
      <c r="R475" s="16" t="n">
        <f aca="false">SUMIFS(VIC_Postcode_Qtr!$E:$E,VIC_Postcode_Qtr!$A:$A,A475,VIC_Postcode_Qtr!$B:$B,EDATE(Inputs!$B$24,-12))-SUMIFS(VIC_Postcode_Qtr!$E:$E,VIC_Postcode_Qtr!$A:$A,A475,VIC_Postcode_Qtr!$B:$B,EDATE(Inputs!$B$24,-15))</f>
        <v>0</v>
      </c>
      <c r="S475" s="21" t="n">
        <f aca="false">IF(L475&gt;0,R475/L475*1000,"")</f>
        <v>0</v>
      </c>
    </row>
    <row r="476" customFormat="false" ht="15" hidden="false" customHeight="false" outlineLevel="0" collapsed="false">
      <c r="A476" s="0" t="n">
        <v>3584</v>
      </c>
      <c r="B476" s="31" t="n">
        <v>53081</v>
      </c>
      <c r="C476" s="16" t="n">
        <v>700</v>
      </c>
      <c r="D476" s="0" t="n">
        <v>2</v>
      </c>
      <c r="E476" s="16" t="n">
        <f aca="false">SUMIFS(VIC_Postcode_Qtr!$D:$D,VIC_Postcode_Qtr!$A:$A,A476,VIC_Postcode_Qtr!$B:$B,Inputs!$B$24)</f>
        <v>1405</v>
      </c>
      <c r="F476" s="16" t="n">
        <f aca="false">SUMIFS(VIC_Postcode_Qtr!$E:$E,VIC_Postcode_Qtr!$A:$A,A476,VIC_Postcode_Qtr!$B:$B,Inputs!$B$24)</f>
        <v>2</v>
      </c>
      <c r="G476" s="21" t="n">
        <f aca="false">IF(E476&gt;0,F476/E476*1000,"")</f>
        <v>1.42348754448399</v>
      </c>
      <c r="H476" s="16" t="n">
        <f aca="false">SUMIFS(VIC_Postcode_Qtr!$G:$G,VIC_Postcode_Qtr!$A:$A,A476,VIC_Postcode_Qtr!$B:$B,Inputs!$B$24)</f>
        <v>46</v>
      </c>
      <c r="I476" s="16" t="n">
        <f aca="false">SUMIFS(VIC_Postcode_Qtr!$H:$H,VIC_Postcode_Qtr!$A:$A,A476,VIC_Postcode_Qtr!$B:$B,Inputs!$B$24)</f>
        <v>1</v>
      </c>
      <c r="J476" s="22" t="n">
        <f aca="false">IF(H476&gt;0,I476/H476,"")</f>
        <v>0.0217391304347826</v>
      </c>
      <c r="K476" s="16" t="n">
        <f aca="false">SUMIFS(VIC_Postcode_Qtr!$E:$E,VIC_Postcode_Qtr!$A:$A,A476,VIC_Postcode_Qtr!$B:$B,Inputs!$B$25)</f>
        <v>1</v>
      </c>
      <c r="L476" s="16" t="n">
        <f aca="false">SUMIFS(VIC_Postcode_Qtr!$D:$D,VIC_Postcode_Qtr!$A:$A,A476,VIC_Postcode_Qtr!$B:$B,Inputs!$B$25)</f>
        <v>1350</v>
      </c>
      <c r="M476" s="21" t="n">
        <f aca="false">IF(L476&gt;0,(F476-K476)/L476*1000,"")</f>
        <v>0.740740740740741</v>
      </c>
      <c r="N476" s="8" t="n">
        <f aca="false">IF(AND(H476&gt;=Inputs!$B$13,C476&gt;=500),1,0)</f>
        <v>0</v>
      </c>
      <c r="O476" s="8" t="s">
        <v>1040</v>
      </c>
      <c r="P476" s="16" t="n">
        <f aca="false">F476-SUMIFS(VIC_Postcode_Qtr!$E:$E,VIC_Postcode_Qtr!$A:$A,A476,VIC_Postcode_Qtr!$B:$B,EDATE(Inputs!$B$24,-3))</f>
        <v>1</v>
      </c>
      <c r="Q476" s="21" t="n">
        <f aca="false">IF(E476&gt;0,P476/E476*1000,"")</f>
        <v>0.711743772241993</v>
      </c>
      <c r="R476" s="16" t="n">
        <f aca="false">SUMIFS(VIC_Postcode_Qtr!$E:$E,VIC_Postcode_Qtr!$A:$A,A476,VIC_Postcode_Qtr!$B:$B,EDATE(Inputs!$B$24,-12))-SUMIFS(VIC_Postcode_Qtr!$E:$E,VIC_Postcode_Qtr!$A:$A,A476,VIC_Postcode_Qtr!$B:$B,EDATE(Inputs!$B$24,-15))</f>
        <v>0</v>
      </c>
      <c r="S476" s="21" t="n">
        <f aca="false">IF(L476&gt;0,R476/L476*1000,"")</f>
        <v>0</v>
      </c>
    </row>
    <row r="477" customFormat="false" ht="15" hidden="false" customHeight="false" outlineLevel="0" collapsed="false">
      <c r="A477" s="0" t="n">
        <v>3266</v>
      </c>
      <c r="B477" s="31" t="n">
        <v>53142</v>
      </c>
      <c r="C477" s="16" t="n">
        <v>1868</v>
      </c>
      <c r="D477" s="0" t="n">
        <v>2</v>
      </c>
      <c r="E477" s="16" t="n">
        <f aca="false">SUMIFS(VIC_Postcode_Qtr!$D:$D,VIC_Postcode_Qtr!$A:$A,A477,VIC_Postcode_Qtr!$B:$B,Inputs!$B$24)</f>
        <v>4544</v>
      </c>
      <c r="F477" s="16" t="n">
        <f aca="false">SUMIFS(VIC_Postcode_Qtr!$E:$E,VIC_Postcode_Qtr!$A:$A,A477,VIC_Postcode_Qtr!$B:$B,Inputs!$B$24)</f>
        <v>9</v>
      </c>
      <c r="G477" s="21" t="n">
        <f aca="false">IF(E477&gt;0,F477/E477*1000,"")</f>
        <v>1.9806338028169</v>
      </c>
      <c r="H477" s="16" t="n">
        <f aca="false">SUMIFS(VIC_Postcode_Qtr!$G:$G,VIC_Postcode_Qtr!$A:$A,A477,VIC_Postcode_Qtr!$B:$B,Inputs!$B$24)</f>
        <v>168</v>
      </c>
      <c r="I477" s="16" t="n">
        <f aca="false">SUMIFS(VIC_Postcode_Qtr!$H:$H,VIC_Postcode_Qtr!$A:$A,A477,VIC_Postcode_Qtr!$B:$B,Inputs!$B$24)</f>
        <v>1</v>
      </c>
      <c r="J477" s="22" t="n">
        <f aca="false">IF(H477&gt;0,I477/H477,"")</f>
        <v>0.00595238095238095</v>
      </c>
      <c r="K477" s="16" t="n">
        <f aca="false">SUMIFS(VIC_Postcode_Qtr!$E:$E,VIC_Postcode_Qtr!$A:$A,A477,VIC_Postcode_Qtr!$B:$B,Inputs!$B$25)</f>
        <v>7</v>
      </c>
      <c r="L477" s="16" t="n">
        <f aca="false">SUMIFS(VIC_Postcode_Qtr!$D:$D,VIC_Postcode_Qtr!$A:$A,A477,VIC_Postcode_Qtr!$B:$B,Inputs!$B$25)</f>
        <v>4514</v>
      </c>
      <c r="M477" s="21" t="n">
        <f aca="false">IF(L477&gt;0,(F477-K477)/L477*1000,"")</f>
        <v>0.443066016836509</v>
      </c>
      <c r="N477" s="8" t="n">
        <f aca="false">IF(AND(H477&gt;=Inputs!$B$13,C477&gt;=500),1,0)</f>
        <v>0</v>
      </c>
      <c r="O477" s="8" t="s">
        <v>1041</v>
      </c>
      <c r="P477" s="16" t="n">
        <f aca="false">F477-SUMIFS(VIC_Postcode_Qtr!$E:$E,VIC_Postcode_Qtr!$A:$A,A477,VIC_Postcode_Qtr!$B:$B,EDATE(Inputs!$B$24,-3))</f>
        <v>0</v>
      </c>
      <c r="Q477" s="21" t="n">
        <f aca="false">IF(E477&gt;0,P477/E477*1000,"")</f>
        <v>0</v>
      </c>
      <c r="R477" s="16" t="n">
        <f aca="false">SUMIFS(VIC_Postcode_Qtr!$E:$E,VIC_Postcode_Qtr!$A:$A,A477,VIC_Postcode_Qtr!$B:$B,EDATE(Inputs!$B$24,-12))-SUMIFS(VIC_Postcode_Qtr!$E:$E,VIC_Postcode_Qtr!$A:$A,A477,VIC_Postcode_Qtr!$B:$B,EDATE(Inputs!$B$24,-15))</f>
        <v>0</v>
      </c>
      <c r="S477" s="21" t="n">
        <f aca="false">IF(L477&gt;0,R477/L477*1000,"")</f>
        <v>0</v>
      </c>
    </row>
    <row r="478" customFormat="false" ht="15" hidden="false" customHeight="false" outlineLevel="0" collapsed="false">
      <c r="A478" s="0" t="n">
        <v>3597</v>
      </c>
      <c r="B478" s="31" t="n">
        <v>53150</v>
      </c>
      <c r="C478" s="16" t="n">
        <v>293</v>
      </c>
      <c r="D478" s="0" t="n">
        <v>2</v>
      </c>
      <c r="E478" s="16" t="n">
        <f aca="false">SUMIFS(VIC_Postcode_Qtr!$D:$D,VIC_Postcode_Qtr!$A:$A,A478,VIC_Postcode_Qtr!$B:$B,Inputs!$B$24)</f>
        <v>1050</v>
      </c>
      <c r="F478" s="16" t="n">
        <f aca="false">SUMIFS(VIC_Postcode_Qtr!$E:$E,VIC_Postcode_Qtr!$A:$A,A478,VIC_Postcode_Qtr!$B:$B,Inputs!$B$24)</f>
        <v>0</v>
      </c>
      <c r="G478" s="21" t="n">
        <f aca="false">IF(E478&gt;0,F478/E478*1000,"")</f>
        <v>0</v>
      </c>
      <c r="H478" s="16" t="n">
        <f aca="false">SUMIFS(VIC_Postcode_Qtr!$G:$G,VIC_Postcode_Qtr!$A:$A,A478,VIC_Postcode_Qtr!$B:$B,Inputs!$B$24)</f>
        <v>37</v>
      </c>
      <c r="I478" s="16" t="n">
        <f aca="false">SUMIFS(VIC_Postcode_Qtr!$H:$H,VIC_Postcode_Qtr!$A:$A,A478,VIC_Postcode_Qtr!$B:$B,Inputs!$B$24)</f>
        <v>0</v>
      </c>
      <c r="J478" s="22" t="n">
        <f aca="false">IF(H478&gt;0,I478/H478,"")</f>
        <v>0</v>
      </c>
      <c r="K478" s="16" t="n">
        <f aca="false">SUMIFS(VIC_Postcode_Qtr!$E:$E,VIC_Postcode_Qtr!$A:$A,A478,VIC_Postcode_Qtr!$B:$B,Inputs!$B$25)</f>
        <v>0</v>
      </c>
      <c r="L478" s="16" t="n">
        <f aca="false">SUMIFS(VIC_Postcode_Qtr!$D:$D,VIC_Postcode_Qtr!$A:$A,A478,VIC_Postcode_Qtr!$B:$B,Inputs!$B$25)</f>
        <v>1047</v>
      </c>
      <c r="M478" s="21" t="n">
        <f aca="false">IF(L478&gt;0,(F478-K478)/L478*1000,"")</f>
        <v>0</v>
      </c>
      <c r="N478" s="8" t="n">
        <f aca="false">IF(AND(H478&gt;=Inputs!$B$13,C478&gt;=500),1,0)</f>
        <v>0</v>
      </c>
      <c r="O478" s="8" t="s">
        <v>1042</v>
      </c>
      <c r="P478" s="16" t="n">
        <f aca="false">F478-SUMIFS(VIC_Postcode_Qtr!$E:$E,VIC_Postcode_Qtr!$A:$A,A478,VIC_Postcode_Qtr!$B:$B,EDATE(Inputs!$B$24,-3))</f>
        <v>0</v>
      </c>
      <c r="Q478" s="21" t="n">
        <f aca="false">IF(E478&gt;0,P478/E478*1000,"")</f>
        <v>0</v>
      </c>
      <c r="R478" s="16" t="n">
        <f aca="false">SUMIFS(VIC_Postcode_Qtr!$E:$E,VIC_Postcode_Qtr!$A:$A,A478,VIC_Postcode_Qtr!$B:$B,EDATE(Inputs!$B$24,-12))-SUMIFS(VIC_Postcode_Qtr!$E:$E,VIC_Postcode_Qtr!$A:$A,A478,VIC_Postcode_Qtr!$B:$B,EDATE(Inputs!$B$24,-15))</f>
        <v>0</v>
      </c>
      <c r="S478" s="21" t="n">
        <f aca="false">IF(L478&gt;0,R478/L478*1000,"")</f>
        <v>0</v>
      </c>
    </row>
    <row r="479" customFormat="false" ht="15" hidden="false" customHeight="false" outlineLevel="0" collapsed="false">
      <c r="A479" s="0" t="n">
        <v>3685</v>
      </c>
      <c r="B479" s="31" t="n">
        <v>53164</v>
      </c>
      <c r="C479" s="16" t="n">
        <v>1981</v>
      </c>
      <c r="D479" s="0" t="n">
        <v>2</v>
      </c>
      <c r="E479" s="16" t="n">
        <f aca="false">SUMIFS(VIC_Postcode_Qtr!$D:$D,VIC_Postcode_Qtr!$A:$A,A479,VIC_Postcode_Qtr!$B:$B,Inputs!$B$24)</f>
        <v>4081</v>
      </c>
      <c r="F479" s="16" t="n">
        <f aca="false">SUMIFS(VIC_Postcode_Qtr!$E:$E,VIC_Postcode_Qtr!$A:$A,A479,VIC_Postcode_Qtr!$B:$B,Inputs!$B$24)</f>
        <v>36</v>
      </c>
      <c r="G479" s="21" t="n">
        <f aca="false">IF(E479&gt;0,F479/E479*1000,"")</f>
        <v>8.82136731193335</v>
      </c>
      <c r="H479" s="16" t="n">
        <f aca="false">SUMIFS(VIC_Postcode_Qtr!$G:$G,VIC_Postcode_Qtr!$A:$A,A479,VIC_Postcode_Qtr!$B:$B,Inputs!$B$24)</f>
        <v>171</v>
      </c>
      <c r="I479" s="16" t="n">
        <f aca="false">SUMIFS(VIC_Postcode_Qtr!$H:$H,VIC_Postcode_Qtr!$A:$A,A479,VIC_Postcode_Qtr!$B:$B,Inputs!$B$24)</f>
        <v>18</v>
      </c>
      <c r="J479" s="22" t="n">
        <f aca="false">IF(H479&gt;0,I479/H479,"")</f>
        <v>0.105263157894737</v>
      </c>
      <c r="K479" s="16" t="n">
        <f aca="false">SUMIFS(VIC_Postcode_Qtr!$E:$E,VIC_Postcode_Qtr!$A:$A,A479,VIC_Postcode_Qtr!$B:$B,Inputs!$B$25)</f>
        <v>20</v>
      </c>
      <c r="L479" s="16" t="n">
        <f aca="false">SUMIFS(VIC_Postcode_Qtr!$D:$D,VIC_Postcode_Qtr!$A:$A,A479,VIC_Postcode_Qtr!$B:$B,Inputs!$B$25)</f>
        <v>3944</v>
      </c>
      <c r="M479" s="21" t="n">
        <f aca="false">IF(L479&gt;0,(F479-K479)/L479*1000,"")</f>
        <v>4.05679513184584</v>
      </c>
      <c r="N479" s="8" t="n">
        <f aca="false">IF(AND(H479&gt;=Inputs!$B$13,C479&gt;=500),1,0)</f>
        <v>0</v>
      </c>
      <c r="O479" s="8" t="s">
        <v>1043</v>
      </c>
      <c r="P479" s="16" t="n">
        <f aca="false">F479-SUMIFS(VIC_Postcode_Qtr!$E:$E,VIC_Postcode_Qtr!$A:$A,A479,VIC_Postcode_Qtr!$B:$B,EDATE(Inputs!$B$24,-3))</f>
        <v>7</v>
      </c>
      <c r="Q479" s="21" t="n">
        <f aca="false">IF(E479&gt;0,P479/E479*1000,"")</f>
        <v>1.71526586620926</v>
      </c>
      <c r="R479" s="16" t="n">
        <f aca="false">SUMIFS(VIC_Postcode_Qtr!$E:$E,VIC_Postcode_Qtr!$A:$A,A479,VIC_Postcode_Qtr!$B:$B,EDATE(Inputs!$B$24,-12))-SUMIFS(VIC_Postcode_Qtr!$E:$E,VIC_Postcode_Qtr!$A:$A,A479,VIC_Postcode_Qtr!$B:$B,EDATE(Inputs!$B$24,-15))</f>
        <v>2</v>
      </c>
      <c r="S479" s="21" t="n">
        <f aca="false">IF(L479&gt;0,R479/L479*1000,"")</f>
        <v>0.50709939148073</v>
      </c>
    </row>
    <row r="480" customFormat="false" ht="15" hidden="false" customHeight="false" outlineLevel="0" collapsed="false">
      <c r="A480" s="0" t="n">
        <v>3282</v>
      </c>
      <c r="B480" s="31" t="n">
        <v>53233</v>
      </c>
      <c r="C480" s="16" t="n">
        <v>1854</v>
      </c>
      <c r="D480" s="0" t="n">
        <v>2</v>
      </c>
      <c r="E480" s="16" t="n">
        <f aca="false">SUMIFS(VIC_Postcode_Qtr!$D:$D,VIC_Postcode_Qtr!$A:$A,A480,VIC_Postcode_Qtr!$B:$B,Inputs!$B$24)</f>
        <v>2984</v>
      </c>
      <c r="F480" s="16" t="n">
        <f aca="false">SUMIFS(VIC_Postcode_Qtr!$E:$E,VIC_Postcode_Qtr!$A:$A,A480,VIC_Postcode_Qtr!$B:$B,Inputs!$B$24)</f>
        <v>19</v>
      </c>
      <c r="G480" s="21" t="n">
        <f aca="false">IF(E480&gt;0,F480/E480*1000,"")</f>
        <v>6.36729222520107</v>
      </c>
      <c r="H480" s="16" t="n">
        <f aca="false">SUMIFS(VIC_Postcode_Qtr!$G:$G,VIC_Postcode_Qtr!$A:$A,A480,VIC_Postcode_Qtr!$B:$B,Inputs!$B$24)</f>
        <v>127</v>
      </c>
      <c r="I480" s="16" t="n">
        <f aca="false">SUMIFS(VIC_Postcode_Qtr!$H:$H,VIC_Postcode_Qtr!$A:$A,A480,VIC_Postcode_Qtr!$B:$B,Inputs!$B$24)</f>
        <v>7</v>
      </c>
      <c r="J480" s="22" t="n">
        <f aca="false">IF(H480&gt;0,I480/H480,"")</f>
        <v>0.0551181102362205</v>
      </c>
      <c r="K480" s="16" t="n">
        <f aca="false">SUMIFS(VIC_Postcode_Qtr!$E:$E,VIC_Postcode_Qtr!$A:$A,A480,VIC_Postcode_Qtr!$B:$B,Inputs!$B$25)</f>
        <v>15</v>
      </c>
      <c r="L480" s="16" t="n">
        <f aca="false">SUMIFS(VIC_Postcode_Qtr!$D:$D,VIC_Postcode_Qtr!$A:$A,A480,VIC_Postcode_Qtr!$B:$B,Inputs!$B$25)</f>
        <v>2965</v>
      </c>
      <c r="M480" s="21" t="n">
        <f aca="false">IF(L480&gt;0,(F480-K480)/L480*1000,"")</f>
        <v>1.34907251264756</v>
      </c>
      <c r="N480" s="8" t="n">
        <f aca="false">IF(AND(H480&gt;=Inputs!$B$13,C480&gt;=500),1,0)</f>
        <v>0</v>
      </c>
      <c r="O480" s="8" t="s">
        <v>1044</v>
      </c>
      <c r="P480" s="16" t="n">
        <f aca="false">F480-SUMIFS(VIC_Postcode_Qtr!$E:$E,VIC_Postcode_Qtr!$A:$A,A480,VIC_Postcode_Qtr!$B:$B,EDATE(Inputs!$B$24,-3))</f>
        <v>1</v>
      </c>
      <c r="Q480" s="21" t="n">
        <f aca="false">IF(E480&gt;0,P480/E480*1000,"")</f>
        <v>0.335120643431635</v>
      </c>
      <c r="R480" s="16" t="n">
        <f aca="false">SUMIFS(VIC_Postcode_Qtr!$E:$E,VIC_Postcode_Qtr!$A:$A,A480,VIC_Postcode_Qtr!$B:$B,EDATE(Inputs!$B$24,-12))-SUMIFS(VIC_Postcode_Qtr!$E:$E,VIC_Postcode_Qtr!$A:$A,A480,VIC_Postcode_Qtr!$B:$B,EDATE(Inputs!$B$24,-15))</f>
        <v>3</v>
      </c>
      <c r="S480" s="21" t="n">
        <f aca="false">IF(L480&gt;0,R480/L480*1000,"")</f>
        <v>1.01180438448567</v>
      </c>
    </row>
    <row r="481" customFormat="false" ht="15" hidden="false" customHeight="false" outlineLevel="0" collapsed="false">
      <c r="A481" s="0" t="n">
        <v>3746</v>
      </c>
      <c r="B481" s="31" t="n">
        <v>53249</v>
      </c>
      <c r="C481" s="16" t="n">
        <v>222</v>
      </c>
      <c r="D481" s="0" t="n">
        <v>2</v>
      </c>
      <c r="E481" s="16" t="n">
        <f aca="false">SUMIFS(VIC_Postcode_Qtr!$D:$D,VIC_Postcode_Qtr!$A:$A,A481,VIC_Postcode_Qtr!$B:$B,Inputs!$B$24)</f>
        <v>532</v>
      </c>
      <c r="F481" s="16" t="n">
        <f aca="false">SUMIFS(VIC_Postcode_Qtr!$E:$E,VIC_Postcode_Qtr!$A:$A,A481,VIC_Postcode_Qtr!$B:$B,Inputs!$B$24)</f>
        <v>6</v>
      </c>
      <c r="G481" s="21" t="n">
        <f aca="false">IF(E481&gt;0,F481/E481*1000,"")</f>
        <v>11.2781954887218</v>
      </c>
      <c r="H481" s="16" t="n">
        <f aca="false">SUMIFS(VIC_Postcode_Qtr!$G:$G,VIC_Postcode_Qtr!$A:$A,A481,VIC_Postcode_Qtr!$B:$B,Inputs!$B$24)</f>
        <v>18</v>
      </c>
      <c r="I481" s="16" t="n">
        <f aca="false">SUMIFS(VIC_Postcode_Qtr!$H:$H,VIC_Postcode_Qtr!$A:$A,A481,VIC_Postcode_Qtr!$B:$B,Inputs!$B$24)</f>
        <v>2</v>
      </c>
      <c r="J481" s="22" t="n">
        <f aca="false">IF(H481&gt;0,I481/H481,"")</f>
        <v>0.111111111111111</v>
      </c>
      <c r="K481" s="16" t="n">
        <f aca="false">SUMIFS(VIC_Postcode_Qtr!$E:$E,VIC_Postcode_Qtr!$A:$A,A481,VIC_Postcode_Qtr!$B:$B,Inputs!$B$25)</f>
        <v>4</v>
      </c>
      <c r="L481" s="16" t="n">
        <f aca="false">SUMIFS(VIC_Postcode_Qtr!$D:$D,VIC_Postcode_Qtr!$A:$A,A481,VIC_Postcode_Qtr!$B:$B,Inputs!$B$25)</f>
        <v>530</v>
      </c>
      <c r="M481" s="21" t="n">
        <f aca="false">IF(L481&gt;0,(F481-K481)/L481*1000,"")</f>
        <v>3.77358490566038</v>
      </c>
      <c r="N481" s="8" t="n">
        <f aca="false">IF(AND(H481&gt;=Inputs!$B$13,C481&gt;=500),1,0)</f>
        <v>0</v>
      </c>
      <c r="O481" s="8" t="s">
        <v>1045</v>
      </c>
      <c r="P481" s="16" t="n">
        <f aca="false">F481-SUMIFS(VIC_Postcode_Qtr!$E:$E,VIC_Postcode_Qtr!$A:$A,A481,VIC_Postcode_Qtr!$B:$B,EDATE(Inputs!$B$24,-3))</f>
        <v>0</v>
      </c>
      <c r="Q481" s="21" t="n">
        <f aca="false">IF(E481&gt;0,P481/E481*1000,"")</f>
        <v>0</v>
      </c>
      <c r="R481" s="16" t="n">
        <f aca="false">SUMIFS(VIC_Postcode_Qtr!$E:$E,VIC_Postcode_Qtr!$A:$A,A481,VIC_Postcode_Qtr!$B:$B,EDATE(Inputs!$B$24,-12))-SUMIFS(VIC_Postcode_Qtr!$E:$E,VIC_Postcode_Qtr!$A:$A,A481,VIC_Postcode_Qtr!$B:$B,EDATE(Inputs!$B$24,-15))</f>
        <v>1</v>
      </c>
      <c r="S481" s="21" t="n">
        <f aca="false">IF(L481&gt;0,R481/L481*1000,"")</f>
        <v>1.88679245283019</v>
      </c>
    </row>
    <row r="482" customFormat="false" ht="15" hidden="false" customHeight="false" outlineLevel="0" collapsed="false">
      <c r="A482" s="0" t="n">
        <v>3862</v>
      </c>
      <c r="B482" s="31" t="n">
        <v>53259</v>
      </c>
      <c r="C482" s="16" t="n">
        <v>2387</v>
      </c>
      <c r="D482" s="0" t="n">
        <v>2</v>
      </c>
      <c r="E482" s="16" t="n">
        <f aca="false">SUMIFS(VIC_Postcode_Qtr!$D:$D,VIC_Postcode_Qtr!$A:$A,A482,VIC_Postcode_Qtr!$B:$B,Inputs!$B$24)</f>
        <v>4435</v>
      </c>
      <c r="F482" s="16" t="n">
        <f aca="false">SUMIFS(VIC_Postcode_Qtr!$E:$E,VIC_Postcode_Qtr!$A:$A,A482,VIC_Postcode_Qtr!$B:$B,Inputs!$B$24)</f>
        <v>30</v>
      </c>
      <c r="G482" s="21" t="n">
        <f aca="false">IF(E482&gt;0,F482/E482*1000,"")</f>
        <v>6.76437429537768</v>
      </c>
      <c r="H482" s="16" t="n">
        <f aca="false">SUMIFS(VIC_Postcode_Qtr!$G:$G,VIC_Postcode_Qtr!$A:$A,A482,VIC_Postcode_Qtr!$B:$B,Inputs!$B$24)</f>
        <v>221</v>
      </c>
      <c r="I482" s="16" t="n">
        <f aca="false">SUMIFS(VIC_Postcode_Qtr!$H:$H,VIC_Postcode_Qtr!$A:$A,A482,VIC_Postcode_Qtr!$B:$B,Inputs!$B$24)</f>
        <v>19</v>
      </c>
      <c r="J482" s="22" t="n">
        <f aca="false">IF(H482&gt;0,I482/H482,"")</f>
        <v>0.085972850678733</v>
      </c>
      <c r="K482" s="16" t="n">
        <f aca="false">SUMIFS(VIC_Postcode_Qtr!$E:$E,VIC_Postcode_Qtr!$A:$A,A482,VIC_Postcode_Qtr!$B:$B,Inputs!$B$25)</f>
        <v>11</v>
      </c>
      <c r="L482" s="16" t="n">
        <f aca="false">SUMIFS(VIC_Postcode_Qtr!$D:$D,VIC_Postcode_Qtr!$A:$A,A482,VIC_Postcode_Qtr!$B:$B,Inputs!$B$25)</f>
        <v>4307</v>
      </c>
      <c r="M482" s="21" t="n">
        <f aca="false">IF(L482&gt;0,(F482-K482)/L482*1000,"")</f>
        <v>4.41142326445322</v>
      </c>
      <c r="N482" s="8" t="n">
        <f aca="false">IF(AND(H482&gt;=Inputs!$B$13,C482&gt;=500),1,0)</f>
        <v>0</v>
      </c>
      <c r="O482" s="8" t="s">
        <v>1046</v>
      </c>
      <c r="P482" s="16" t="n">
        <f aca="false">F482-SUMIFS(VIC_Postcode_Qtr!$E:$E,VIC_Postcode_Qtr!$A:$A,A482,VIC_Postcode_Qtr!$B:$B,EDATE(Inputs!$B$24,-3))</f>
        <v>9</v>
      </c>
      <c r="Q482" s="21" t="n">
        <f aca="false">IF(E482&gt;0,P482/E482*1000,"")</f>
        <v>2.0293122886133</v>
      </c>
      <c r="R482" s="16" t="n">
        <f aca="false">SUMIFS(VIC_Postcode_Qtr!$E:$E,VIC_Postcode_Qtr!$A:$A,A482,VIC_Postcode_Qtr!$B:$B,EDATE(Inputs!$B$24,-12))-SUMIFS(VIC_Postcode_Qtr!$E:$E,VIC_Postcode_Qtr!$A:$A,A482,VIC_Postcode_Qtr!$B:$B,EDATE(Inputs!$B$24,-15))</f>
        <v>1</v>
      </c>
      <c r="S482" s="21" t="n">
        <f aca="false">IF(L482&gt;0,R482/L482*1000,"")</f>
        <v>0.232180171813327</v>
      </c>
    </row>
    <row r="483" customFormat="false" ht="15" hidden="false" customHeight="false" outlineLevel="0" collapsed="false">
      <c r="A483" s="0" t="n">
        <v>3390</v>
      </c>
      <c r="B483" s="31" t="n">
        <v>53373</v>
      </c>
      <c r="C483" s="16" t="n">
        <v>519</v>
      </c>
      <c r="D483" s="0" t="n">
        <v>2</v>
      </c>
      <c r="E483" s="16" t="n">
        <f aca="false">SUMIFS(VIC_Postcode_Qtr!$D:$D,VIC_Postcode_Qtr!$A:$A,A483,VIC_Postcode_Qtr!$B:$B,Inputs!$B$24)</f>
        <v>1420</v>
      </c>
      <c r="F483" s="16" t="n">
        <f aca="false">SUMIFS(VIC_Postcode_Qtr!$E:$E,VIC_Postcode_Qtr!$A:$A,A483,VIC_Postcode_Qtr!$B:$B,Inputs!$B$24)</f>
        <v>2</v>
      </c>
      <c r="G483" s="21" t="n">
        <f aca="false">IF(E483&gt;0,F483/E483*1000,"")</f>
        <v>1.40845070422535</v>
      </c>
      <c r="H483" s="16" t="n">
        <f aca="false">SUMIFS(VIC_Postcode_Qtr!$G:$G,VIC_Postcode_Qtr!$A:$A,A483,VIC_Postcode_Qtr!$B:$B,Inputs!$B$24)</f>
        <v>41</v>
      </c>
      <c r="I483" s="16" t="n">
        <f aca="false">SUMIFS(VIC_Postcode_Qtr!$H:$H,VIC_Postcode_Qtr!$A:$A,A483,VIC_Postcode_Qtr!$B:$B,Inputs!$B$24)</f>
        <v>0</v>
      </c>
      <c r="J483" s="22" t="n">
        <f aca="false">IF(H483&gt;0,I483/H483,"")</f>
        <v>0</v>
      </c>
      <c r="K483" s="16" t="n">
        <f aca="false">SUMIFS(VIC_Postcode_Qtr!$E:$E,VIC_Postcode_Qtr!$A:$A,A483,VIC_Postcode_Qtr!$B:$B,Inputs!$B$25)</f>
        <v>2</v>
      </c>
      <c r="L483" s="16" t="n">
        <f aca="false">SUMIFS(VIC_Postcode_Qtr!$D:$D,VIC_Postcode_Qtr!$A:$A,A483,VIC_Postcode_Qtr!$B:$B,Inputs!$B$25)</f>
        <v>1396</v>
      </c>
      <c r="M483" s="21" t="n">
        <f aca="false">IF(L483&gt;0,(F483-K483)/L483*1000,"")</f>
        <v>0</v>
      </c>
      <c r="N483" s="8" t="n">
        <f aca="false">IF(AND(H483&gt;=Inputs!$B$13,C483&gt;=500),1,0)</f>
        <v>0</v>
      </c>
      <c r="O483" s="8" t="s">
        <v>1047</v>
      </c>
      <c r="P483" s="16" t="n">
        <f aca="false">F483-SUMIFS(VIC_Postcode_Qtr!$E:$E,VIC_Postcode_Qtr!$A:$A,A483,VIC_Postcode_Qtr!$B:$B,EDATE(Inputs!$B$24,-3))</f>
        <v>0</v>
      </c>
      <c r="Q483" s="21" t="n">
        <f aca="false">IF(E483&gt;0,P483/E483*1000,"")</f>
        <v>0</v>
      </c>
      <c r="R483" s="16" t="n">
        <f aca="false">SUMIFS(VIC_Postcode_Qtr!$E:$E,VIC_Postcode_Qtr!$A:$A,A483,VIC_Postcode_Qtr!$B:$B,EDATE(Inputs!$B$24,-12))-SUMIFS(VIC_Postcode_Qtr!$E:$E,VIC_Postcode_Qtr!$A:$A,A483,VIC_Postcode_Qtr!$B:$B,EDATE(Inputs!$B$24,-15))</f>
        <v>0</v>
      </c>
      <c r="S483" s="21" t="n">
        <f aca="false">IF(L483&gt;0,R483/L483*1000,"")</f>
        <v>0</v>
      </c>
    </row>
    <row r="484" customFormat="false" ht="15" hidden="false" customHeight="false" outlineLevel="0" collapsed="false">
      <c r="A484" s="0" t="n">
        <v>3682</v>
      </c>
      <c r="B484" s="31" t="n">
        <v>53421</v>
      </c>
      <c r="C484" s="16" t="n">
        <v>394</v>
      </c>
      <c r="D484" s="0" t="n">
        <v>2</v>
      </c>
      <c r="E484" s="16" t="n">
        <f aca="false">SUMIFS(VIC_Postcode_Qtr!$D:$D,VIC_Postcode_Qtr!$A:$A,A484,VIC_Postcode_Qtr!$B:$B,Inputs!$B$24)</f>
        <v>1095</v>
      </c>
      <c r="F484" s="16" t="n">
        <f aca="false">SUMIFS(VIC_Postcode_Qtr!$E:$E,VIC_Postcode_Qtr!$A:$A,A484,VIC_Postcode_Qtr!$B:$B,Inputs!$B$24)</f>
        <v>3</v>
      </c>
      <c r="G484" s="21" t="n">
        <f aca="false">IF(E484&gt;0,F484/E484*1000,"")</f>
        <v>2.73972602739726</v>
      </c>
      <c r="H484" s="16" t="n">
        <f aca="false">SUMIFS(VIC_Postcode_Qtr!$G:$G,VIC_Postcode_Qtr!$A:$A,A484,VIC_Postcode_Qtr!$B:$B,Inputs!$B$24)</f>
        <v>39</v>
      </c>
      <c r="I484" s="16" t="n">
        <f aca="false">SUMIFS(VIC_Postcode_Qtr!$H:$H,VIC_Postcode_Qtr!$A:$A,A484,VIC_Postcode_Qtr!$B:$B,Inputs!$B$24)</f>
        <v>1</v>
      </c>
      <c r="J484" s="22" t="n">
        <f aca="false">IF(H484&gt;0,I484/H484,"")</f>
        <v>0.0256410256410256</v>
      </c>
      <c r="K484" s="16" t="n">
        <f aca="false">SUMIFS(VIC_Postcode_Qtr!$E:$E,VIC_Postcode_Qtr!$A:$A,A484,VIC_Postcode_Qtr!$B:$B,Inputs!$B$25)</f>
        <v>3</v>
      </c>
      <c r="L484" s="16" t="n">
        <f aca="false">SUMIFS(VIC_Postcode_Qtr!$D:$D,VIC_Postcode_Qtr!$A:$A,A484,VIC_Postcode_Qtr!$B:$B,Inputs!$B$25)</f>
        <v>1090</v>
      </c>
      <c r="M484" s="21" t="n">
        <f aca="false">IF(L484&gt;0,(F484-K484)/L484*1000,"")</f>
        <v>0</v>
      </c>
      <c r="N484" s="8" t="n">
        <f aca="false">IF(AND(H484&gt;=Inputs!$B$13,C484&gt;=500),1,0)</f>
        <v>0</v>
      </c>
      <c r="O484" s="8" t="s">
        <v>1048</v>
      </c>
      <c r="P484" s="16" t="n">
        <f aca="false">F484-SUMIFS(VIC_Postcode_Qtr!$E:$E,VIC_Postcode_Qtr!$A:$A,A484,VIC_Postcode_Qtr!$B:$B,EDATE(Inputs!$B$24,-3))</f>
        <v>0</v>
      </c>
      <c r="Q484" s="21" t="n">
        <f aca="false">IF(E484&gt;0,P484/E484*1000,"")</f>
        <v>0</v>
      </c>
      <c r="R484" s="16" t="n">
        <f aca="false">SUMIFS(VIC_Postcode_Qtr!$E:$E,VIC_Postcode_Qtr!$A:$A,A484,VIC_Postcode_Qtr!$B:$B,EDATE(Inputs!$B$24,-12))-SUMIFS(VIC_Postcode_Qtr!$E:$E,VIC_Postcode_Qtr!$A:$A,A484,VIC_Postcode_Qtr!$B:$B,EDATE(Inputs!$B$24,-15))</f>
        <v>1</v>
      </c>
      <c r="S484" s="21" t="n">
        <f aca="false">IF(L484&gt;0,R484/L484*1000,"")</f>
        <v>0.917431192660551</v>
      </c>
    </row>
    <row r="485" customFormat="false" ht="15" hidden="false" customHeight="false" outlineLevel="0" collapsed="false">
      <c r="A485" s="0" t="n">
        <v>3453</v>
      </c>
      <c r="B485" s="31" t="n">
        <v>53443</v>
      </c>
      <c r="C485" s="16" t="n">
        <v>1229</v>
      </c>
      <c r="D485" s="0" t="n">
        <v>2</v>
      </c>
      <c r="E485" s="16" t="n">
        <f aca="false">SUMIFS(VIC_Postcode_Qtr!$D:$D,VIC_Postcode_Qtr!$A:$A,A485,VIC_Postcode_Qtr!$B:$B,Inputs!$B$24)</f>
        <v>2238</v>
      </c>
      <c r="F485" s="16" t="n">
        <f aca="false">SUMIFS(VIC_Postcode_Qtr!$E:$E,VIC_Postcode_Qtr!$A:$A,A485,VIC_Postcode_Qtr!$B:$B,Inputs!$B$24)</f>
        <v>23</v>
      </c>
      <c r="G485" s="21" t="n">
        <f aca="false">IF(E485&gt;0,F485/E485*1000,"")</f>
        <v>10.2770330652368</v>
      </c>
      <c r="H485" s="16" t="n">
        <f aca="false">SUMIFS(VIC_Postcode_Qtr!$G:$G,VIC_Postcode_Qtr!$A:$A,A485,VIC_Postcode_Qtr!$B:$B,Inputs!$B$24)</f>
        <v>95</v>
      </c>
      <c r="I485" s="16" t="n">
        <f aca="false">SUMIFS(VIC_Postcode_Qtr!$H:$H,VIC_Postcode_Qtr!$A:$A,A485,VIC_Postcode_Qtr!$B:$B,Inputs!$B$24)</f>
        <v>11</v>
      </c>
      <c r="J485" s="22" t="n">
        <f aca="false">IF(H485&gt;0,I485/H485,"")</f>
        <v>0.115789473684211</v>
      </c>
      <c r="K485" s="16" t="n">
        <f aca="false">SUMIFS(VIC_Postcode_Qtr!$E:$E,VIC_Postcode_Qtr!$A:$A,A485,VIC_Postcode_Qtr!$B:$B,Inputs!$B$25)</f>
        <v>12</v>
      </c>
      <c r="L485" s="16" t="n">
        <f aca="false">SUMIFS(VIC_Postcode_Qtr!$D:$D,VIC_Postcode_Qtr!$A:$A,A485,VIC_Postcode_Qtr!$B:$B,Inputs!$B$25)</f>
        <v>2227</v>
      </c>
      <c r="M485" s="21" t="n">
        <f aca="false">IF(L485&gt;0,(F485-K485)/L485*1000,"")</f>
        <v>4.93938033228559</v>
      </c>
      <c r="N485" s="8" t="n">
        <f aca="false">IF(AND(H485&gt;=Inputs!$B$13,C485&gt;=500),1,0)</f>
        <v>0</v>
      </c>
      <c r="O485" s="8" t="s">
        <v>1049</v>
      </c>
      <c r="P485" s="16" t="n">
        <f aca="false">F485-SUMIFS(VIC_Postcode_Qtr!$E:$E,VIC_Postcode_Qtr!$A:$A,A485,VIC_Postcode_Qtr!$B:$B,EDATE(Inputs!$B$24,-3))</f>
        <v>7</v>
      </c>
      <c r="Q485" s="21" t="n">
        <f aca="false">IF(E485&gt;0,P485/E485*1000,"")</f>
        <v>3.1277926720286</v>
      </c>
      <c r="R485" s="16" t="n">
        <f aca="false">SUMIFS(VIC_Postcode_Qtr!$E:$E,VIC_Postcode_Qtr!$A:$A,A485,VIC_Postcode_Qtr!$B:$B,EDATE(Inputs!$B$24,-12))-SUMIFS(VIC_Postcode_Qtr!$E:$E,VIC_Postcode_Qtr!$A:$A,A485,VIC_Postcode_Qtr!$B:$B,EDATE(Inputs!$B$24,-15))</f>
        <v>2</v>
      </c>
      <c r="S485" s="21" t="n">
        <f aca="false">IF(L485&gt;0,R485/L485*1000,"")</f>
        <v>0.898069151324652</v>
      </c>
    </row>
    <row r="486" customFormat="false" ht="15" hidden="false" customHeight="false" outlineLevel="0" collapsed="false">
      <c r="A486" s="0" t="n">
        <v>3396</v>
      </c>
      <c r="B486" s="31" t="n">
        <v>53500</v>
      </c>
      <c r="C486" s="16" t="n">
        <v>424</v>
      </c>
      <c r="D486" s="0" t="n">
        <v>2</v>
      </c>
      <c r="E486" s="16" t="n">
        <f aca="false">SUMIFS(VIC_Postcode_Qtr!$D:$D,VIC_Postcode_Qtr!$A:$A,A486,VIC_Postcode_Qtr!$B:$B,Inputs!$B$24)</f>
        <v>1241</v>
      </c>
      <c r="F486" s="16" t="n">
        <f aca="false">SUMIFS(VIC_Postcode_Qtr!$E:$E,VIC_Postcode_Qtr!$A:$A,A486,VIC_Postcode_Qtr!$B:$B,Inputs!$B$24)</f>
        <v>3</v>
      </c>
      <c r="G486" s="21" t="n">
        <f aca="false">IF(E486&gt;0,F486/E486*1000,"")</f>
        <v>2.4174053182917</v>
      </c>
      <c r="H486" s="16" t="n">
        <f aca="false">SUMIFS(VIC_Postcode_Qtr!$G:$G,VIC_Postcode_Qtr!$A:$A,A486,VIC_Postcode_Qtr!$B:$B,Inputs!$B$24)</f>
        <v>43</v>
      </c>
      <c r="I486" s="16" t="n">
        <f aca="false">SUMIFS(VIC_Postcode_Qtr!$H:$H,VIC_Postcode_Qtr!$A:$A,A486,VIC_Postcode_Qtr!$B:$B,Inputs!$B$24)</f>
        <v>0</v>
      </c>
      <c r="J486" s="22" t="n">
        <f aca="false">IF(H486&gt;0,I486/H486,"")</f>
        <v>0</v>
      </c>
      <c r="K486" s="16" t="n">
        <f aca="false">SUMIFS(VIC_Postcode_Qtr!$E:$E,VIC_Postcode_Qtr!$A:$A,A486,VIC_Postcode_Qtr!$B:$B,Inputs!$B$25)</f>
        <v>3</v>
      </c>
      <c r="L486" s="16" t="n">
        <f aca="false">SUMIFS(VIC_Postcode_Qtr!$D:$D,VIC_Postcode_Qtr!$A:$A,A486,VIC_Postcode_Qtr!$B:$B,Inputs!$B$25)</f>
        <v>1254</v>
      </c>
      <c r="M486" s="21" t="n">
        <f aca="false">IF(L486&gt;0,(F486-K486)/L486*1000,"")</f>
        <v>0</v>
      </c>
      <c r="N486" s="8" t="n">
        <f aca="false">IF(AND(H486&gt;=Inputs!$B$13,C486&gt;=500),1,0)</f>
        <v>0</v>
      </c>
      <c r="O486" s="8" t="s">
        <v>1050</v>
      </c>
      <c r="P486" s="16" t="n">
        <f aca="false">F486-SUMIFS(VIC_Postcode_Qtr!$E:$E,VIC_Postcode_Qtr!$A:$A,A486,VIC_Postcode_Qtr!$B:$B,EDATE(Inputs!$B$24,-3))</f>
        <v>0</v>
      </c>
      <c r="Q486" s="21" t="n">
        <f aca="false">IF(E486&gt;0,P486/E486*1000,"")</f>
        <v>0</v>
      </c>
      <c r="R486" s="16" t="n">
        <f aca="false">SUMIFS(VIC_Postcode_Qtr!$E:$E,VIC_Postcode_Qtr!$A:$A,A486,VIC_Postcode_Qtr!$B:$B,EDATE(Inputs!$B$24,-12))-SUMIFS(VIC_Postcode_Qtr!$E:$E,VIC_Postcode_Qtr!$A:$A,A486,VIC_Postcode_Qtr!$B:$B,EDATE(Inputs!$B$24,-15))</f>
        <v>0</v>
      </c>
      <c r="S486" s="21" t="n">
        <f aca="false">IF(L486&gt;0,R486/L486*1000,"")</f>
        <v>0</v>
      </c>
    </row>
    <row r="487" customFormat="false" ht="15" hidden="false" customHeight="false" outlineLevel="0" collapsed="false">
      <c r="A487" s="0" t="n">
        <v>3687</v>
      </c>
      <c r="B487" s="31" t="n">
        <v>53683</v>
      </c>
      <c r="C487" s="16" t="n">
        <v>667</v>
      </c>
      <c r="D487" s="0" t="n">
        <v>2</v>
      </c>
      <c r="E487" s="16" t="n">
        <f aca="false">SUMIFS(VIC_Postcode_Qtr!$D:$D,VIC_Postcode_Qtr!$A:$A,A487,VIC_Postcode_Qtr!$B:$B,Inputs!$B$24)</f>
        <v>1288</v>
      </c>
      <c r="F487" s="16" t="n">
        <f aca="false">SUMIFS(VIC_Postcode_Qtr!$E:$E,VIC_Postcode_Qtr!$A:$A,A487,VIC_Postcode_Qtr!$B:$B,Inputs!$B$24)</f>
        <v>4</v>
      </c>
      <c r="G487" s="21" t="n">
        <f aca="false">IF(E487&gt;0,F487/E487*1000,"")</f>
        <v>3.1055900621118</v>
      </c>
      <c r="H487" s="16" t="n">
        <f aca="false">SUMIFS(VIC_Postcode_Qtr!$G:$G,VIC_Postcode_Qtr!$A:$A,A487,VIC_Postcode_Qtr!$B:$B,Inputs!$B$24)</f>
        <v>56</v>
      </c>
      <c r="I487" s="16" t="n">
        <f aca="false">SUMIFS(VIC_Postcode_Qtr!$H:$H,VIC_Postcode_Qtr!$A:$A,A487,VIC_Postcode_Qtr!$B:$B,Inputs!$B$24)</f>
        <v>2</v>
      </c>
      <c r="J487" s="22" t="n">
        <f aca="false">IF(H487&gt;0,I487/H487,"")</f>
        <v>0.0357142857142857</v>
      </c>
      <c r="K487" s="16" t="n">
        <f aca="false">SUMIFS(VIC_Postcode_Qtr!$E:$E,VIC_Postcode_Qtr!$A:$A,A487,VIC_Postcode_Qtr!$B:$B,Inputs!$B$25)</f>
        <v>3</v>
      </c>
      <c r="L487" s="16" t="n">
        <f aca="false">SUMIFS(VIC_Postcode_Qtr!$D:$D,VIC_Postcode_Qtr!$A:$A,A487,VIC_Postcode_Qtr!$B:$B,Inputs!$B$25)</f>
        <v>1273</v>
      </c>
      <c r="M487" s="21" t="n">
        <f aca="false">IF(L487&gt;0,(F487-K487)/L487*1000,"")</f>
        <v>0.785545954438335</v>
      </c>
      <c r="N487" s="8" t="n">
        <f aca="false">IF(AND(H487&gt;=Inputs!$B$13,C487&gt;=500),1,0)</f>
        <v>0</v>
      </c>
      <c r="O487" s="8" t="s">
        <v>1051</v>
      </c>
      <c r="P487" s="16" t="n">
        <f aca="false">F487-SUMIFS(VIC_Postcode_Qtr!$E:$E,VIC_Postcode_Qtr!$A:$A,A487,VIC_Postcode_Qtr!$B:$B,EDATE(Inputs!$B$24,-3))</f>
        <v>0</v>
      </c>
      <c r="Q487" s="21" t="n">
        <f aca="false">IF(E487&gt;0,P487/E487*1000,"")</f>
        <v>0</v>
      </c>
      <c r="R487" s="16" t="n">
        <f aca="false">SUMIFS(VIC_Postcode_Qtr!$E:$E,VIC_Postcode_Qtr!$A:$A,A487,VIC_Postcode_Qtr!$B:$B,EDATE(Inputs!$B$24,-12))-SUMIFS(VIC_Postcode_Qtr!$E:$E,VIC_Postcode_Qtr!$A:$A,A487,VIC_Postcode_Qtr!$B:$B,EDATE(Inputs!$B$24,-15))</f>
        <v>1</v>
      </c>
      <c r="S487" s="21" t="n">
        <f aca="false">IF(L487&gt;0,R487/L487*1000,"")</f>
        <v>0.785545954438335</v>
      </c>
    </row>
    <row r="488" customFormat="false" ht="15" hidden="false" customHeight="false" outlineLevel="0" collapsed="false">
      <c r="A488" s="0" t="n">
        <v>3823</v>
      </c>
      <c r="B488" s="31" t="n">
        <v>53714</v>
      </c>
      <c r="C488" s="16" t="n">
        <v>1372</v>
      </c>
      <c r="D488" s="0" t="n">
        <v>2</v>
      </c>
      <c r="E488" s="16" t="n">
        <f aca="false">SUMIFS(VIC_Postcode_Qtr!$D:$D,VIC_Postcode_Qtr!$A:$A,A488,VIC_Postcode_Qtr!$B:$B,Inputs!$B$24)</f>
        <v>2419</v>
      </c>
      <c r="F488" s="16" t="n">
        <f aca="false">SUMIFS(VIC_Postcode_Qtr!$E:$E,VIC_Postcode_Qtr!$A:$A,A488,VIC_Postcode_Qtr!$B:$B,Inputs!$B$24)</f>
        <v>42</v>
      </c>
      <c r="G488" s="21" t="n">
        <f aca="false">IF(E488&gt;0,F488/E488*1000,"")</f>
        <v>17.362546506821</v>
      </c>
      <c r="H488" s="16" t="n">
        <f aca="false">SUMIFS(VIC_Postcode_Qtr!$G:$G,VIC_Postcode_Qtr!$A:$A,A488,VIC_Postcode_Qtr!$B:$B,Inputs!$B$24)</f>
        <v>131</v>
      </c>
      <c r="I488" s="16" t="n">
        <f aca="false">SUMIFS(VIC_Postcode_Qtr!$H:$H,VIC_Postcode_Qtr!$A:$A,A488,VIC_Postcode_Qtr!$B:$B,Inputs!$B$24)</f>
        <v>24</v>
      </c>
      <c r="J488" s="22" t="n">
        <f aca="false">IF(H488&gt;0,I488/H488,"")</f>
        <v>0.183206106870229</v>
      </c>
      <c r="K488" s="16" t="n">
        <f aca="false">SUMIFS(VIC_Postcode_Qtr!$E:$E,VIC_Postcode_Qtr!$A:$A,A488,VIC_Postcode_Qtr!$B:$B,Inputs!$B$25)</f>
        <v>25</v>
      </c>
      <c r="L488" s="16" t="n">
        <f aca="false">SUMIFS(VIC_Postcode_Qtr!$D:$D,VIC_Postcode_Qtr!$A:$A,A488,VIC_Postcode_Qtr!$B:$B,Inputs!$B$25)</f>
        <v>2390</v>
      </c>
      <c r="M488" s="21" t="n">
        <f aca="false">IF(L488&gt;0,(F488-K488)/L488*1000,"")</f>
        <v>7.11297071129707</v>
      </c>
      <c r="N488" s="8" t="n">
        <f aca="false">IF(AND(H488&gt;=Inputs!$B$13,C488&gt;=500),1,0)</f>
        <v>0</v>
      </c>
      <c r="O488" s="8" t="s">
        <v>1052</v>
      </c>
      <c r="P488" s="16" t="n">
        <f aca="false">F488-SUMIFS(VIC_Postcode_Qtr!$E:$E,VIC_Postcode_Qtr!$A:$A,A488,VIC_Postcode_Qtr!$B:$B,EDATE(Inputs!$B$24,-3))</f>
        <v>12</v>
      </c>
      <c r="Q488" s="21" t="n">
        <f aca="false">IF(E488&gt;0,P488/E488*1000,"")</f>
        <v>4.96072757337743</v>
      </c>
      <c r="R488" s="16" t="n">
        <f aca="false">SUMIFS(VIC_Postcode_Qtr!$E:$E,VIC_Postcode_Qtr!$A:$A,A488,VIC_Postcode_Qtr!$B:$B,EDATE(Inputs!$B$24,-12))-SUMIFS(VIC_Postcode_Qtr!$E:$E,VIC_Postcode_Qtr!$A:$A,A488,VIC_Postcode_Qtr!$B:$B,EDATE(Inputs!$B$24,-15))</f>
        <v>4</v>
      </c>
      <c r="S488" s="21" t="n">
        <f aca="false">IF(L488&gt;0,R488/L488*1000,"")</f>
        <v>1.67364016736402</v>
      </c>
    </row>
    <row r="489" customFormat="false" ht="15" hidden="false" customHeight="false" outlineLevel="0" collapsed="false">
      <c r="A489" s="0" t="n">
        <v>3241</v>
      </c>
      <c r="B489" s="31" t="n">
        <v>53733</v>
      </c>
      <c r="C489" s="16" t="n">
        <v>2084</v>
      </c>
      <c r="D489" s="0" t="n">
        <v>2</v>
      </c>
      <c r="E489" s="16" t="n">
        <f aca="false">SUMIFS(VIC_Postcode_Qtr!$D:$D,VIC_Postcode_Qtr!$A:$A,A489,VIC_Postcode_Qtr!$B:$B,Inputs!$B$24)</f>
        <v>3982</v>
      </c>
      <c r="F489" s="16" t="n">
        <f aca="false">SUMIFS(VIC_Postcode_Qtr!$E:$E,VIC_Postcode_Qtr!$A:$A,A489,VIC_Postcode_Qtr!$B:$B,Inputs!$B$24)</f>
        <v>34</v>
      </c>
      <c r="G489" s="21" t="n">
        <f aca="false">IF(E489&gt;0,F489/E489*1000,"")</f>
        <v>8.53842290306379</v>
      </c>
      <c r="H489" s="16" t="n">
        <f aca="false">SUMIFS(VIC_Postcode_Qtr!$G:$G,VIC_Postcode_Qtr!$A:$A,A489,VIC_Postcode_Qtr!$B:$B,Inputs!$B$24)</f>
        <v>177</v>
      </c>
      <c r="I489" s="16" t="n">
        <f aca="false">SUMIFS(VIC_Postcode_Qtr!$H:$H,VIC_Postcode_Qtr!$A:$A,A489,VIC_Postcode_Qtr!$B:$B,Inputs!$B$24)</f>
        <v>16</v>
      </c>
      <c r="J489" s="22" t="n">
        <f aca="false">IF(H489&gt;0,I489/H489,"")</f>
        <v>0.0903954802259887</v>
      </c>
      <c r="K489" s="16" t="n">
        <f aca="false">SUMIFS(VIC_Postcode_Qtr!$E:$E,VIC_Postcode_Qtr!$A:$A,A489,VIC_Postcode_Qtr!$B:$B,Inputs!$B$25)</f>
        <v>19</v>
      </c>
      <c r="L489" s="16" t="n">
        <f aca="false">SUMIFS(VIC_Postcode_Qtr!$D:$D,VIC_Postcode_Qtr!$A:$A,A489,VIC_Postcode_Qtr!$B:$B,Inputs!$B$25)</f>
        <v>3851</v>
      </c>
      <c r="M489" s="21" t="n">
        <f aca="false">IF(L489&gt;0,(F489-K489)/L489*1000,"")</f>
        <v>3.89509218384835</v>
      </c>
      <c r="N489" s="8" t="n">
        <f aca="false">IF(AND(H489&gt;=Inputs!$B$13,C489&gt;=500),1,0)</f>
        <v>0</v>
      </c>
      <c r="O489" s="8" t="s">
        <v>1053</v>
      </c>
      <c r="P489" s="16" t="n">
        <f aca="false">F489-SUMIFS(VIC_Postcode_Qtr!$E:$E,VIC_Postcode_Qtr!$A:$A,A489,VIC_Postcode_Qtr!$B:$B,EDATE(Inputs!$B$24,-3))</f>
        <v>10</v>
      </c>
      <c r="Q489" s="21" t="n">
        <f aca="false">IF(E489&gt;0,P489/E489*1000,"")</f>
        <v>2.51130085384229</v>
      </c>
      <c r="R489" s="16" t="n">
        <f aca="false">SUMIFS(VIC_Postcode_Qtr!$E:$E,VIC_Postcode_Qtr!$A:$A,A489,VIC_Postcode_Qtr!$B:$B,EDATE(Inputs!$B$24,-12))-SUMIFS(VIC_Postcode_Qtr!$E:$E,VIC_Postcode_Qtr!$A:$A,A489,VIC_Postcode_Qtr!$B:$B,EDATE(Inputs!$B$24,-15))</f>
        <v>1</v>
      </c>
      <c r="S489" s="21" t="n">
        <f aca="false">IF(L489&gt;0,R489/L489*1000,"")</f>
        <v>0.259672812256557</v>
      </c>
    </row>
    <row r="490" customFormat="false" ht="15" hidden="false" customHeight="false" outlineLevel="0" collapsed="false">
      <c r="A490" s="0" t="n">
        <v>3502</v>
      </c>
      <c r="B490" s="31" t="n">
        <v>53766</v>
      </c>
      <c r="C490" s="16" t="n">
        <v>495</v>
      </c>
      <c r="D490" s="0" t="n">
        <v>2</v>
      </c>
      <c r="E490" s="16" t="n">
        <f aca="false">SUMIFS(VIC_Postcode_Qtr!$D:$D,VIC_Postcode_Qtr!$A:$A,A490,VIC_Postcode_Qtr!$B:$B,Inputs!$B$24)</f>
        <v>319</v>
      </c>
      <c r="F490" s="16" t="n">
        <f aca="false">SUMIFS(VIC_Postcode_Qtr!$E:$E,VIC_Postcode_Qtr!$A:$A,A490,VIC_Postcode_Qtr!$B:$B,Inputs!$B$24)</f>
        <v>0</v>
      </c>
      <c r="G490" s="21" t="n">
        <f aca="false">IF(E490&gt;0,F490/E490*1000,"")</f>
        <v>0</v>
      </c>
      <c r="H490" s="16" t="n">
        <f aca="false">SUMIFS(VIC_Postcode_Qtr!$G:$G,VIC_Postcode_Qtr!$A:$A,A490,VIC_Postcode_Qtr!$B:$B,Inputs!$B$24)</f>
        <v>27</v>
      </c>
      <c r="I490" s="16" t="n">
        <f aca="false">SUMIFS(VIC_Postcode_Qtr!$H:$H,VIC_Postcode_Qtr!$A:$A,A490,VIC_Postcode_Qtr!$B:$B,Inputs!$B$24)</f>
        <v>0</v>
      </c>
      <c r="J490" s="22" t="n">
        <f aca="false">IF(H490&gt;0,I490/H490,"")</f>
        <v>0</v>
      </c>
      <c r="K490" s="16" t="n">
        <f aca="false">SUMIFS(VIC_Postcode_Qtr!$E:$E,VIC_Postcode_Qtr!$A:$A,A490,VIC_Postcode_Qtr!$B:$B,Inputs!$B$25)</f>
        <v>0</v>
      </c>
      <c r="L490" s="16" t="n">
        <f aca="false">SUMIFS(VIC_Postcode_Qtr!$D:$D,VIC_Postcode_Qtr!$A:$A,A490,VIC_Postcode_Qtr!$B:$B,Inputs!$B$25)</f>
        <v>310</v>
      </c>
      <c r="M490" s="21" t="n">
        <f aca="false">IF(L490&gt;0,(F490-K490)/L490*1000,"")</f>
        <v>0</v>
      </c>
      <c r="N490" s="8" t="n">
        <f aca="false">IF(AND(H490&gt;=Inputs!$B$13,C490&gt;=500),1,0)</f>
        <v>0</v>
      </c>
      <c r="O490" s="8" t="s">
        <v>1054</v>
      </c>
      <c r="P490" s="16" t="n">
        <f aca="false">F490-SUMIFS(VIC_Postcode_Qtr!$E:$E,VIC_Postcode_Qtr!$A:$A,A490,VIC_Postcode_Qtr!$B:$B,EDATE(Inputs!$B$24,-3))</f>
        <v>0</v>
      </c>
      <c r="Q490" s="21" t="n">
        <f aca="false">IF(E490&gt;0,P490/E490*1000,"")</f>
        <v>0</v>
      </c>
      <c r="R490" s="16" t="n">
        <f aca="false">SUMIFS(VIC_Postcode_Qtr!$E:$E,VIC_Postcode_Qtr!$A:$A,A490,VIC_Postcode_Qtr!$B:$B,EDATE(Inputs!$B$24,-12))-SUMIFS(VIC_Postcode_Qtr!$E:$E,VIC_Postcode_Qtr!$A:$A,A490,VIC_Postcode_Qtr!$B:$B,EDATE(Inputs!$B$24,-15))</f>
        <v>0</v>
      </c>
      <c r="S490" s="21" t="n">
        <f aca="false">IF(L490&gt;0,R490/L490*1000,"")</f>
        <v>0</v>
      </c>
    </row>
    <row r="491" customFormat="false" ht="15" hidden="false" customHeight="false" outlineLevel="0" collapsed="false">
      <c r="A491" s="0" t="n">
        <v>3586</v>
      </c>
      <c r="B491" s="31" t="n">
        <v>53788</v>
      </c>
      <c r="C491" s="16" t="n">
        <v>383</v>
      </c>
      <c r="D491" s="0" t="n">
        <v>2</v>
      </c>
      <c r="E491" s="16" t="n">
        <f aca="false">SUMIFS(VIC_Postcode_Qtr!$D:$D,VIC_Postcode_Qtr!$A:$A,A491,VIC_Postcode_Qtr!$B:$B,Inputs!$B$24)</f>
        <v>1098</v>
      </c>
      <c r="F491" s="16" t="n">
        <f aca="false">SUMIFS(VIC_Postcode_Qtr!$E:$E,VIC_Postcode_Qtr!$A:$A,A491,VIC_Postcode_Qtr!$B:$B,Inputs!$B$24)</f>
        <v>1</v>
      </c>
      <c r="G491" s="21" t="n">
        <f aca="false">IF(E491&gt;0,F491/E491*1000,"")</f>
        <v>0.910746812386157</v>
      </c>
      <c r="H491" s="16" t="n">
        <f aca="false">SUMIFS(VIC_Postcode_Qtr!$G:$G,VIC_Postcode_Qtr!$A:$A,A491,VIC_Postcode_Qtr!$B:$B,Inputs!$B$24)</f>
        <v>33</v>
      </c>
      <c r="I491" s="16" t="n">
        <f aca="false">SUMIFS(VIC_Postcode_Qtr!$H:$H,VIC_Postcode_Qtr!$A:$A,A491,VIC_Postcode_Qtr!$B:$B,Inputs!$B$24)</f>
        <v>0</v>
      </c>
      <c r="J491" s="22" t="n">
        <f aca="false">IF(H491&gt;0,I491/H491,"")</f>
        <v>0</v>
      </c>
      <c r="K491" s="16" t="n">
        <f aca="false">SUMIFS(VIC_Postcode_Qtr!$E:$E,VIC_Postcode_Qtr!$A:$A,A491,VIC_Postcode_Qtr!$B:$B,Inputs!$B$25)</f>
        <v>1</v>
      </c>
      <c r="L491" s="16" t="n">
        <f aca="false">SUMIFS(VIC_Postcode_Qtr!$D:$D,VIC_Postcode_Qtr!$A:$A,A491,VIC_Postcode_Qtr!$B:$B,Inputs!$B$25)</f>
        <v>1086</v>
      </c>
      <c r="M491" s="21" t="n">
        <f aca="false">IF(L491&gt;0,(F491-K491)/L491*1000,"")</f>
        <v>0</v>
      </c>
      <c r="N491" s="8" t="n">
        <f aca="false">IF(AND(H491&gt;=Inputs!$B$13,C491&gt;=500),1,0)</f>
        <v>0</v>
      </c>
      <c r="O491" s="8" t="s">
        <v>1055</v>
      </c>
      <c r="P491" s="16" t="n">
        <f aca="false">F491-SUMIFS(VIC_Postcode_Qtr!$E:$E,VIC_Postcode_Qtr!$A:$A,A491,VIC_Postcode_Qtr!$B:$B,EDATE(Inputs!$B$24,-3))</f>
        <v>0</v>
      </c>
      <c r="Q491" s="21" t="n">
        <f aca="false">IF(E491&gt;0,P491/E491*1000,"")</f>
        <v>0</v>
      </c>
      <c r="R491" s="16" t="n">
        <f aca="false">SUMIFS(VIC_Postcode_Qtr!$E:$E,VIC_Postcode_Qtr!$A:$A,A491,VIC_Postcode_Qtr!$B:$B,EDATE(Inputs!$B$24,-12))-SUMIFS(VIC_Postcode_Qtr!$E:$E,VIC_Postcode_Qtr!$A:$A,A491,VIC_Postcode_Qtr!$B:$B,EDATE(Inputs!$B$24,-15))</f>
        <v>0</v>
      </c>
      <c r="S491" s="21" t="n">
        <f aca="false">IF(L491&gt;0,R491/L491*1000,"")</f>
        <v>0</v>
      </c>
    </row>
    <row r="492" customFormat="false" ht="15" hidden="false" customHeight="false" outlineLevel="0" collapsed="false">
      <c r="A492" s="0" t="n">
        <v>3275</v>
      </c>
      <c r="B492" s="31" t="n">
        <v>53836</v>
      </c>
      <c r="C492" s="16" t="n">
        <v>338</v>
      </c>
      <c r="D492" s="0" t="n">
        <v>2</v>
      </c>
      <c r="E492" s="16" t="n">
        <f aca="false">SUMIFS(VIC_Postcode_Qtr!$D:$D,VIC_Postcode_Qtr!$A:$A,A492,VIC_Postcode_Qtr!$B:$B,Inputs!$B$24)</f>
        <v>561</v>
      </c>
      <c r="F492" s="16" t="n">
        <f aca="false">SUMIFS(VIC_Postcode_Qtr!$E:$E,VIC_Postcode_Qtr!$A:$A,A492,VIC_Postcode_Qtr!$B:$B,Inputs!$B$24)</f>
        <v>1</v>
      </c>
      <c r="G492" s="21" t="n">
        <f aca="false">IF(E492&gt;0,F492/E492*1000,"")</f>
        <v>1.7825311942959</v>
      </c>
      <c r="H492" s="16" t="n">
        <f aca="false">SUMIFS(VIC_Postcode_Qtr!$G:$G,VIC_Postcode_Qtr!$A:$A,A492,VIC_Postcode_Qtr!$B:$B,Inputs!$B$24)</f>
        <v>23</v>
      </c>
      <c r="I492" s="16" t="n">
        <f aca="false">SUMIFS(VIC_Postcode_Qtr!$H:$H,VIC_Postcode_Qtr!$A:$A,A492,VIC_Postcode_Qtr!$B:$B,Inputs!$B$24)</f>
        <v>1</v>
      </c>
      <c r="J492" s="22" t="n">
        <f aca="false">IF(H492&gt;0,I492/H492,"")</f>
        <v>0.0434782608695652</v>
      </c>
      <c r="K492" s="16" t="n">
        <f aca="false">SUMIFS(VIC_Postcode_Qtr!$E:$E,VIC_Postcode_Qtr!$A:$A,A492,VIC_Postcode_Qtr!$B:$B,Inputs!$B$25)</f>
        <v>0</v>
      </c>
      <c r="L492" s="16" t="n">
        <f aca="false">SUMIFS(VIC_Postcode_Qtr!$D:$D,VIC_Postcode_Qtr!$A:$A,A492,VIC_Postcode_Qtr!$B:$B,Inputs!$B$25)</f>
        <v>547</v>
      </c>
      <c r="M492" s="21" t="n">
        <f aca="false">IF(L492&gt;0,(F492-K492)/L492*1000,"")</f>
        <v>1.82815356489945</v>
      </c>
      <c r="N492" s="8" t="n">
        <f aca="false">IF(AND(H492&gt;=Inputs!$B$13,C492&gt;=500),1,0)</f>
        <v>0</v>
      </c>
      <c r="O492" s="8" t="s">
        <v>1056</v>
      </c>
      <c r="P492" s="16" t="n">
        <f aca="false">F492-SUMIFS(VIC_Postcode_Qtr!$E:$E,VIC_Postcode_Qtr!$A:$A,A492,VIC_Postcode_Qtr!$B:$B,EDATE(Inputs!$B$24,-3))</f>
        <v>1</v>
      </c>
      <c r="Q492" s="21" t="n">
        <f aca="false">IF(E492&gt;0,P492/E492*1000,"")</f>
        <v>1.7825311942959</v>
      </c>
      <c r="R492" s="16" t="n">
        <f aca="false">SUMIFS(VIC_Postcode_Qtr!$E:$E,VIC_Postcode_Qtr!$A:$A,A492,VIC_Postcode_Qtr!$B:$B,EDATE(Inputs!$B$24,-12))-SUMIFS(VIC_Postcode_Qtr!$E:$E,VIC_Postcode_Qtr!$A:$A,A492,VIC_Postcode_Qtr!$B:$B,EDATE(Inputs!$B$24,-15))</f>
        <v>0</v>
      </c>
      <c r="S492" s="21" t="n">
        <f aca="false">IF(L492&gt;0,R492/L492*1000,"")</f>
        <v>0</v>
      </c>
    </row>
    <row r="493" customFormat="false" ht="15" hidden="false" customHeight="false" outlineLevel="0" collapsed="false">
      <c r="A493" s="0" t="n">
        <v>3835</v>
      </c>
      <c r="B493" s="31" t="n">
        <v>53906</v>
      </c>
      <c r="C493" s="16" t="n">
        <v>338</v>
      </c>
      <c r="D493" s="0" t="n">
        <v>2</v>
      </c>
      <c r="E493" s="16" t="n">
        <f aca="false">SUMIFS(VIC_Postcode_Qtr!$D:$D,VIC_Postcode_Qtr!$A:$A,A493,VIC_Postcode_Qtr!$B:$B,Inputs!$B$24)</f>
        <v>881</v>
      </c>
      <c r="F493" s="16" t="n">
        <f aca="false">SUMIFS(VIC_Postcode_Qtr!$E:$E,VIC_Postcode_Qtr!$A:$A,A493,VIC_Postcode_Qtr!$B:$B,Inputs!$B$24)</f>
        <v>3</v>
      </c>
      <c r="G493" s="21" t="n">
        <f aca="false">IF(E493&gt;0,F493/E493*1000,"")</f>
        <v>3.40522133938706</v>
      </c>
      <c r="H493" s="16" t="n">
        <f aca="false">SUMIFS(VIC_Postcode_Qtr!$G:$G,VIC_Postcode_Qtr!$A:$A,A493,VIC_Postcode_Qtr!$B:$B,Inputs!$B$24)</f>
        <v>30</v>
      </c>
      <c r="I493" s="16" t="n">
        <f aca="false">SUMIFS(VIC_Postcode_Qtr!$H:$H,VIC_Postcode_Qtr!$A:$A,A493,VIC_Postcode_Qtr!$B:$B,Inputs!$B$24)</f>
        <v>1</v>
      </c>
      <c r="J493" s="22" t="n">
        <f aca="false">IF(H493&gt;0,I493/H493,"")</f>
        <v>0.0333333333333333</v>
      </c>
      <c r="K493" s="16" t="n">
        <f aca="false">SUMIFS(VIC_Postcode_Qtr!$E:$E,VIC_Postcode_Qtr!$A:$A,A493,VIC_Postcode_Qtr!$B:$B,Inputs!$B$25)</f>
        <v>1</v>
      </c>
      <c r="L493" s="16" t="n">
        <f aca="false">SUMIFS(VIC_Postcode_Qtr!$D:$D,VIC_Postcode_Qtr!$A:$A,A493,VIC_Postcode_Qtr!$B:$B,Inputs!$B$25)</f>
        <v>883</v>
      </c>
      <c r="M493" s="21" t="n">
        <f aca="false">IF(L493&gt;0,(F493-K493)/L493*1000,"")</f>
        <v>2.26500566251416</v>
      </c>
      <c r="N493" s="8" t="n">
        <f aca="false">IF(AND(H493&gt;=Inputs!$B$13,C493&gt;=500),1,0)</f>
        <v>0</v>
      </c>
      <c r="O493" s="8" t="s">
        <v>1057</v>
      </c>
      <c r="P493" s="16" t="n">
        <f aca="false">F493-SUMIFS(VIC_Postcode_Qtr!$E:$E,VIC_Postcode_Qtr!$A:$A,A493,VIC_Postcode_Qtr!$B:$B,EDATE(Inputs!$B$24,-3))</f>
        <v>0</v>
      </c>
      <c r="Q493" s="21" t="n">
        <f aca="false">IF(E493&gt;0,P493/E493*1000,"")</f>
        <v>0</v>
      </c>
      <c r="R493" s="16" t="n">
        <f aca="false">SUMIFS(VIC_Postcode_Qtr!$E:$E,VIC_Postcode_Qtr!$A:$A,A493,VIC_Postcode_Qtr!$B:$B,EDATE(Inputs!$B$24,-12))-SUMIFS(VIC_Postcode_Qtr!$E:$E,VIC_Postcode_Qtr!$A:$A,A493,VIC_Postcode_Qtr!$B:$B,EDATE(Inputs!$B$24,-15))</f>
        <v>1</v>
      </c>
      <c r="S493" s="21" t="n">
        <f aca="false">IF(L493&gt;0,R493/L493*1000,"")</f>
        <v>1.13250283125708</v>
      </c>
    </row>
    <row r="494" customFormat="false" ht="15" hidden="false" customHeight="false" outlineLevel="0" collapsed="false">
      <c r="A494" s="0" t="n">
        <v>3374</v>
      </c>
      <c r="B494" s="31" t="n">
        <v>54034</v>
      </c>
      <c r="C494" s="16" t="n">
        <v>280</v>
      </c>
      <c r="D494" s="0" t="n">
        <v>2</v>
      </c>
      <c r="E494" s="16" t="n">
        <f aca="false">SUMIFS(VIC_Postcode_Qtr!$D:$D,VIC_Postcode_Qtr!$A:$A,A494,VIC_Postcode_Qtr!$B:$B,Inputs!$B$24)</f>
        <v>607</v>
      </c>
      <c r="F494" s="16" t="n">
        <f aca="false">SUMIFS(VIC_Postcode_Qtr!$E:$E,VIC_Postcode_Qtr!$A:$A,A494,VIC_Postcode_Qtr!$B:$B,Inputs!$B$24)</f>
        <v>2</v>
      </c>
      <c r="G494" s="21" t="n">
        <f aca="false">IF(E494&gt;0,F494/E494*1000,"")</f>
        <v>3.29489291598023</v>
      </c>
      <c r="H494" s="16" t="n">
        <f aca="false">SUMIFS(VIC_Postcode_Qtr!$G:$G,VIC_Postcode_Qtr!$A:$A,A494,VIC_Postcode_Qtr!$B:$B,Inputs!$B$24)</f>
        <v>34</v>
      </c>
      <c r="I494" s="16" t="n">
        <f aca="false">SUMIFS(VIC_Postcode_Qtr!$H:$H,VIC_Postcode_Qtr!$A:$A,A494,VIC_Postcode_Qtr!$B:$B,Inputs!$B$24)</f>
        <v>0</v>
      </c>
      <c r="J494" s="22" t="n">
        <f aca="false">IF(H494&gt;0,I494/H494,"")</f>
        <v>0</v>
      </c>
      <c r="K494" s="16" t="n">
        <f aca="false">SUMIFS(VIC_Postcode_Qtr!$E:$E,VIC_Postcode_Qtr!$A:$A,A494,VIC_Postcode_Qtr!$B:$B,Inputs!$B$25)</f>
        <v>0</v>
      </c>
      <c r="L494" s="16" t="n">
        <f aca="false">SUMIFS(VIC_Postcode_Qtr!$D:$D,VIC_Postcode_Qtr!$A:$A,A494,VIC_Postcode_Qtr!$B:$B,Inputs!$B$25)</f>
        <v>575</v>
      </c>
      <c r="M494" s="21" t="n">
        <f aca="false">IF(L494&gt;0,(F494-K494)/L494*1000,"")</f>
        <v>3.47826086956522</v>
      </c>
      <c r="N494" s="8" t="n">
        <f aca="false">IF(AND(H494&gt;=Inputs!$B$13,C494&gt;=500),1,0)</f>
        <v>0</v>
      </c>
      <c r="O494" s="8" t="s">
        <v>1058</v>
      </c>
      <c r="P494" s="16" t="n">
        <f aca="false">F494-SUMIFS(VIC_Postcode_Qtr!$E:$E,VIC_Postcode_Qtr!$A:$A,A494,VIC_Postcode_Qtr!$B:$B,EDATE(Inputs!$B$24,-3))</f>
        <v>1</v>
      </c>
      <c r="Q494" s="21" t="n">
        <f aca="false">IF(E494&gt;0,P494/E494*1000,"")</f>
        <v>1.64744645799012</v>
      </c>
      <c r="R494" s="16" t="n">
        <f aca="false">SUMIFS(VIC_Postcode_Qtr!$E:$E,VIC_Postcode_Qtr!$A:$A,A494,VIC_Postcode_Qtr!$B:$B,EDATE(Inputs!$B$24,-12))-SUMIFS(VIC_Postcode_Qtr!$E:$E,VIC_Postcode_Qtr!$A:$A,A494,VIC_Postcode_Qtr!$B:$B,EDATE(Inputs!$B$24,-15))</f>
        <v>0</v>
      </c>
      <c r="S494" s="21" t="n">
        <f aca="false">IF(L494&gt;0,R494/L494*1000,"")</f>
        <v>0</v>
      </c>
    </row>
    <row r="495" customFormat="false" ht="15" hidden="false" customHeight="false" outlineLevel="0" collapsed="false">
      <c r="A495" s="0" t="n">
        <v>3821</v>
      </c>
      <c r="B495" s="31" t="n">
        <v>54120</v>
      </c>
      <c r="C495" s="16" t="n">
        <v>1929</v>
      </c>
      <c r="D495" s="0" t="n">
        <v>2</v>
      </c>
      <c r="E495" s="16" t="n">
        <f aca="false">SUMIFS(VIC_Postcode_Qtr!$D:$D,VIC_Postcode_Qtr!$A:$A,A495,VIC_Postcode_Qtr!$B:$B,Inputs!$B$24)</f>
        <v>4054</v>
      </c>
      <c r="F495" s="16" t="n">
        <f aca="false">SUMIFS(VIC_Postcode_Qtr!$E:$E,VIC_Postcode_Qtr!$A:$A,A495,VIC_Postcode_Qtr!$B:$B,Inputs!$B$24)</f>
        <v>50</v>
      </c>
      <c r="G495" s="21" t="n">
        <f aca="false">IF(E495&gt;0,F495/E495*1000,"")</f>
        <v>12.3334977799704</v>
      </c>
      <c r="H495" s="16" t="n">
        <f aca="false">SUMIFS(VIC_Postcode_Qtr!$G:$G,VIC_Postcode_Qtr!$A:$A,A495,VIC_Postcode_Qtr!$B:$B,Inputs!$B$24)</f>
        <v>178</v>
      </c>
      <c r="I495" s="16" t="n">
        <f aca="false">SUMIFS(VIC_Postcode_Qtr!$H:$H,VIC_Postcode_Qtr!$A:$A,A495,VIC_Postcode_Qtr!$B:$B,Inputs!$B$24)</f>
        <v>26</v>
      </c>
      <c r="J495" s="22" t="n">
        <f aca="false">IF(H495&gt;0,I495/H495,"")</f>
        <v>0.146067415730337</v>
      </c>
      <c r="K495" s="16" t="n">
        <f aca="false">SUMIFS(VIC_Postcode_Qtr!$E:$E,VIC_Postcode_Qtr!$A:$A,A495,VIC_Postcode_Qtr!$B:$B,Inputs!$B$25)</f>
        <v>21</v>
      </c>
      <c r="L495" s="16" t="n">
        <f aca="false">SUMIFS(VIC_Postcode_Qtr!$D:$D,VIC_Postcode_Qtr!$A:$A,A495,VIC_Postcode_Qtr!$B:$B,Inputs!$B$25)</f>
        <v>4024</v>
      </c>
      <c r="M495" s="21" t="n">
        <f aca="false">IF(L495&gt;0,(F495-K495)/L495*1000,"")</f>
        <v>7.20675944333996</v>
      </c>
      <c r="N495" s="8" t="n">
        <f aca="false">IF(AND(H495&gt;=Inputs!$B$13,C495&gt;=500),1,0)</f>
        <v>0</v>
      </c>
      <c r="O495" s="8" t="s">
        <v>1059</v>
      </c>
      <c r="P495" s="16" t="n">
        <f aca="false">F495-SUMIFS(VIC_Postcode_Qtr!$E:$E,VIC_Postcode_Qtr!$A:$A,A495,VIC_Postcode_Qtr!$B:$B,EDATE(Inputs!$B$24,-3))</f>
        <v>18</v>
      </c>
      <c r="Q495" s="21" t="n">
        <f aca="false">IF(E495&gt;0,P495/E495*1000,"")</f>
        <v>4.44005920078934</v>
      </c>
      <c r="R495" s="16" t="n">
        <f aca="false">SUMIFS(VIC_Postcode_Qtr!$E:$E,VIC_Postcode_Qtr!$A:$A,A495,VIC_Postcode_Qtr!$B:$B,EDATE(Inputs!$B$24,-12))-SUMIFS(VIC_Postcode_Qtr!$E:$E,VIC_Postcode_Qtr!$A:$A,A495,VIC_Postcode_Qtr!$B:$B,EDATE(Inputs!$B$24,-15))</f>
        <v>2</v>
      </c>
      <c r="S495" s="21" t="n">
        <f aca="false">IF(L495&gt;0,R495/L495*1000,"")</f>
        <v>0.497017892644135</v>
      </c>
    </row>
    <row r="496" customFormat="false" ht="15" hidden="false" customHeight="false" outlineLevel="0" collapsed="false">
      <c r="A496" s="0" t="n">
        <v>3418</v>
      </c>
      <c r="B496" s="31" t="n">
        <v>54399</v>
      </c>
      <c r="C496" s="16" t="n">
        <v>1701</v>
      </c>
      <c r="D496" s="0" t="n">
        <v>2</v>
      </c>
      <c r="E496" s="16" t="n">
        <f aca="false">SUMIFS(VIC_Postcode_Qtr!$D:$D,VIC_Postcode_Qtr!$A:$A,A496,VIC_Postcode_Qtr!$B:$B,Inputs!$B$24)</f>
        <v>4332</v>
      </c>
      <c r="F496" s="16" t="n">
        <f aca="false">SUMIFS(VIC_Postcode_Qtr!$E:$E,VIC_Postcode_Qtr!$A:$A,A496,VIC_Postcode_Qtr!$B:$B,Inputs!$B$24)</f>
        <v>6</v>
      </c>
      <c r="G496" s="21" t="n">
        <f aca="false">IF(E496&gt;0,F496/E496*1000,"")</f>
        <v>1.38504155124654</v>
      </c>
      <c r="H496" s="16" t="n">
        <f aca="false">SUMIFS(VIC_Postcode_Qtr!$G:$G,VIC_Postcode_Qtr!$A:$A,A496,VIC_Postcode_Qtr!$B:$B,Inputs!$B$24)</f>
        <v>172</v>
      </c>
      <c r="I496" s="16" t="n">
        <f aca="false">SUMIFS(VIC_Postcode_Qtr!$H:$H,VIC_Postcode_Qtr!$A:$A,A496,VIC_Postcode_Qtr!$B:$B,Inputs!$B$24)</f>
        <v>3</v>
      </c>
      <c r="J496" s="22" t="n">
        <f aca="false">IF(H496&gt;0,I496/H496,"")</f>
        <v>0.0174418604651163</v>
      </c>
      <c r="K496" s="16" t="n">
        <f aca="false">SUMIFS(VIC_Postcode_Qtr!$E:$E,VIC_Postcode_Qtr!$A:$A,A496,VIC_Postcode_Qtr!$B:$B,Inputs!$B$25)</f>
        <v>4</v>
      </c>
      <c r="L496" s="16" t="n">
        <f aca="false">SUMIFS(VIC_Postcode_Qtr!$D:$D,VIC_Postcode_Qtr!$A:$A,A496,VIC_Postcode_Qtr!$B:$B,Inputs!$B$25)</f>
        <v>4345</v>
      </c>
      <c r="M496" s="21" t="n">
        <f aca="false">IF(L496&gt;0,(F496-K496)/L496*1000,"")</f>
        <v>0.46029919447641</v>
      </c>
      <c r="N496" s="8" t="n">
        <f aca="false">IF(AND(H496&gt;=Inputs!$B$13,C496&gt;=500),1,0)</f>
        <v>0</v>
      </c>
      <c r="O496" s="8" t="s">
        <v>1060</v>
      </c>
      <c r="P496" s="16" t="n">
        <f aca="false">F496-SUMIFS(VIC_Postcode_Qtr!$E:$E,VIC_Postcode_Qtr!$A:$A,A496,VIC_Postcode_Qtr!$B:$B,EDATE(Inputs!$B$24,-3))</f>
        <v>2</v>
      </c>
      <c r="Q496" s="21" t="n">
        <f aca="false">IF(E496&gt;0,P496/E496*1000,"")</f>
        <v>0.461680517082179</v>
      </c>
      <c r="R496" s="16" t="n">
        <f aca="false">SUMIFS(VIC_Postcode_Qtr!$E:$E,VIC_Postcode_Qtr!$A:$A,A496,VIC_Postcode_Qtr!$B:$B,EDATE(Inputs!$B$24,-12))-SUMIFS(VIC_Postcode_Qtr!$E:$E,VIC_Postcode_Qtr!$A:$A,A496,VIC_Postcode_Qtr!$B:$B,EDATE(Inputs!$B$24,-15))</f>
        <v>1</v>
      </c>
      <c r="S496" s="21" t="n">
        <f aca="false">IF(L496&gt;0,R496/L496*1000,"")</f>
        <v>0.230149597238205</v>
      </c>
    </row>
    <row r="497" customFormat="false" ht="15" hidden="false" customHeight="false" outlineLevel="0" collapsed="false">
      <c r="A497" s="0" t="n">
        <v>3608</v>
      </c>
      <c r="B497" s="31" t="n">
        <v>54612</v>
      </c>
      <c r="C497" s="16" t="n">
        <v>1799</v>
      </c>
      <c r="D497" s="0" t="n">
        <v>2</v>
      </c>
      <c r="E497" s="16" t="n">
        <f aca="false">SUMIFS(VIC_Postcode_Qtr!$D:$D,VIC_Postcode_Qtr!$A:$A,A497,VIC_Postcode_Qtr!$B:$B,Inputs!$B$24)</f>
        <v>3957</v>
      </c>
      <c r="F497" s="16" t="n">
        <f aca="false">SUMIFS(VIC_Postcode_Qtr!$E:$E,VIC_Postcode_Qtr!$A:$A,A497,VIC_Postcode_Qtr!$B:$B,Inputs!$B$24)</f>
        <v>24</v>
      </c>
      <c r="G497" s="21" t="n">
        <f aca="false">IF(E497&gt;0,F497/E497*1000,"")</f>
        <v>6.06520090978014</v>
      </c>
      <c r="H497" s="16" t="n">
        <f aca="false">SUMIFS(VIC_Postcode_Qtr!$G:$G,VIC_Postcode_Qtr!$A:$A,A497,VIC_Postcode_Qtr!$B:$B,Inputs!$B$24)</f>
        <v>174</v>
      </c>
      <c r="I497" s="16" t="n">
        <f aca="false">SUMIFS(VIC_Postcode_Qtr!$H:$H,VIC_Postcode_Qtr!$A:$A,A497,VIC_Postcode_Qtr!$B:$B,Inputs!$B$24)</f>
        <v>9</v>
      </c>
      <c r="J497" s="22" t="n">
        <f aca="false">IF(H497&gt;0,I497/H497,"")</f>
        <v>0.0517241379310345</v>
      </c>
      <c r="K497" s="16" t="n">
        <f aca="false">SUMIFS(VIC_Postcode_Qtr!$E:$E,VIC_Postcode_Qtr!$A:$A,A497,VIC_Postcode_Qtr!$B:$B,Inputs!$B$25)</f>
        <v>15</v>
      </c>
      <c r="L497" s="16" t="n">
        <f aca="false">SUMIFS(VIC_Postcode_Qtr!$D:$D,VIC_Postcode_Qtr!$A:$A,A497,VIC_Postcode_Qtr!$B:$B,Inputs!$B$25)</f>
        <v>3822</v>
      </c>
      <c r="M497" s="21" t="n">
        <f aca="false">IF(L497&gt;0,(F497-K497)/L497*1000,"")</f>
        <v>2.35478806907378</v>
      </c>
      <c r="N497" s="8" t="n">
        <f aca="false">IF(AND(H497&gt;=Inputs!$B$13,C497&gt;=500),1,0)</f>
        <v>0</v>
      </c>
      <c r="O497" s="8" t="s">
        <v>1061</v>
      </c>
      <c r="P497" s="16" t="n">
        <f aca="false">F497-SUMIFS(VIC_Postcode_Qtr!$E:$E,VIC_Postcode_Qtr!$A:$A,A497,VIC_Postcode_Qtr!$B:$B,EDATE(Inputs!$B$24,-3))</f>
        <v>7</v>
      </c>
      <c r="Q497" s="21" t="n">
        <f aca="false">IF(E497&gt;0,P497/E497*1000,"")</f>
        <v>1.76901693201921</v>
      </c>
      <c r="R497" s="16" t="n">
        <f aca="false">SUMIFS(VIC_Postcode_Qtr!$E:$E,VIC_Postcode_Qtr!$A:$A,A497,VIC_Postcode_Qtr!$B:$B,EDATE(Inputs!$B$24,-12))-SUMIFS(VIC_Postcode_Qtr!$E:$E,VIC_Postcode_Qtr!$A:$A,A497,VIC_Postcode_Qtr!$B:$B,EDATE(Inputs!$B$24,-15))</f>
        <v>1</v>
      </c>
      <c r="S497" s="21" t="n">
        <f aca="false">IF(L497&gt;0,R497/L497*1000,"")</f>
        <v>0.261643118785976</v>
      </c>
    </row>
    <row r="498" customFormat="false" ht="15" hidden="false" customHeight="false" outlineLevel="0" collapsed="false">
      <c r="A498" s="0" t="n">
        <v>3926</v>
      </c>
      <c r="B498" s="31" t="n">
        <v>54642</v>
      </c>
      <c r="C498" s="16" t="n">
        <v>2251</v>
      </c>
      <c r="D498" s="0" t="n">
        <v>2</v>
      </c>
      <c r="E498" s="16" t="n">
        <f aca="false">SUMIFS(VIC_Postcode_Qtr!$D:$D,VIC_Postcode_Qtr!$A:$A,A498,VIC_Postcode_Qtr!$B:$B,Inputs!$B$24)</f>
        <v>3409</v>
      </c>
      <c r="F498" s="16" t="n">
        <f aca="false">SUMIFS(VIC_Postcode_Qtr!$E:$E,VIC_Postcode_Qtr!$A:$A,A498,VIC_Postcode_Qtr!$B:$B,Inputs!$B$24)</f>
        <v>111</v>
      </c>
      <c r="G498" s="21" t="n">
        <f aca="false">IF(E498&gt;0,F498/E498*1000,"")</f>
        <v>32.5608682898211</v>
      </c>
      <c r="H498" s="16" t="n">
        <f aca="false">SUMIFS(VIC_Postcode_Qtr!$G:$G,VIC_Postcode_Qtr!$A:$A,A498,VIC_Postcode_Qtr!$B:$B,Inputs!$B$24)</f>
        <v>232</v>
      </c>
      <c r="I498" s="16" t="n">
        <f aca="false">SUMIFS(VIC_Postcode_Qtr!$H:$H,VIC_Postcode_Qtr!$A:$A,A498,VIC_Postcode_Qtr!$B:$B,Inputs!$B$24)</f>
        <v>38</v>
      </c>
      <c r="J498" s="22" t="n">
        <f aca="false">IF(H498&gt;0,I498/H498,"")</f>
        <v>0.163793103448276</v>
      </c>
      <c r="K498" s="16" t="n">
        <f aca="false">SUMIFS(VIC_Postcode_Qtr!$E:$E,VIC_Postcode_Qtr!$A:$A,A498,VIC_Postcode_Qtr!$B:$B,Inputs!$B$25)</f>
        <v>73</v>
      </c>
      <c r="L498" s="16" t="n">
        <f aca="false">SUMIFS(VIC_Postcode_Qtr!$D:$D,VIC_Postcode_Qtr!$A:$A,A498,VIC_Postcode_Qtr!$B:$B,Inputs!$B$25)</f>
        <v>3329</v>
      </c>
      <c r="M498" s="21" t="n">
        <f aca="false">IF(L498&gt;0,(F498-K498)/L498*1000,"")</f>
        <v>11.4148392910784</v>
      </c>
      <c r="N498" s="8" t="n">
        <f aca="false">IF(AND(H498&gt;=Inputs!$B$13,C498&gt;=500),1,0)</f>
        <v>0</v>
      </c>
      <c r="O498" s="8" t="s">
        <v>1062</v>
      </c>
      <c r="P498" s="16" t="n">
        <f aca="false">F498-SUMIFS(VIC_Postcode_Qtr!$E:$E,VIC_Postcode_Qtr!$A:$A,A498,VIC_Postcode_Qtr!$B:$B,EDATE(Inputs!$B$24,-3))</f>
        <v>18</v>
      </c>
      <c r="Q498" s="21" t="n">
        <f aca="false">IF(E498&gt;0,P498/E498*1000,"")</f>
        <v>5.28014080375477</v>
      </c>
      <c r="R498" s="16" t="n">
        <f aca="false">SUMIFS(VIC_Postcode_Qtr!$E:$E,VIC_Postcode_Qtr!$A:$A,A498,VIC_Postcode_Qtr!$B:$B,EDATE(Inputs!$B$24,-12))-SUMIFS(VIC_Postcode_Qtr!$E:$E,VIC_Postcode_Qtr!$A:$A,A498,VIC_Postcode_Qtr!$B:$B,EDATE(Inputs!$B$24,-15))</f>
        <v>8</v>
      </c>
      <c r="S498" s="21" t="n">
        <f aca="false">IF(L498&gt;0,R498/L498*1000,"")</f>
        <v>2.40312406127966</v>
      </c>
    </row>
    <row r="499" customFormat="false" ht="15" hidden="false" customHeight="false" outlineLevel="0" collapsed="false">
      <c r="A499" s="0" t="n">
        <v>3793</v>
      </c>
      <c r="B499" s="31" t="n">
        <v>54754</v>
      </c>
      <c r="C499" s="16" t="n">
        <v>2204</v>
      </c>
      <c r="D499" s="0" t="n">
        <v>2</v>
      </c>
      <c r="E499" s="16" t="n">
        <f aca="false">SUMIFS(VIC_Postcode_Qtr!$D:$D,VIC_Postcode_Qtr!$A:$A,A499,VIC_Postcode_Qtr!$B:$B,Inputs!$B$24)</f>
        <v>3603</v>
      </c>
      <c r="F499" s="16" t="n">
        <f aca="false">SUMIFS(VIC_Postcode_Qtr!$E:$E,VIC_Postcode_Qtr!$A:$A,A499,VIC_Postcode_Qtr!$B:$B,Inputs!$B$24)</f>
        <v>63</v>
      </c>
      <c r="G499" s="21" t="n">
        <f aca="false">IF(E499&gt;0,F499/E499*1000,"")</f>
        <v>17.4854288093256</v>
      </c>
      <c r="H499" s="16" t="n">
        <f aca="false">SUMIFS(VIC_Postcode_Qtr!$G:$G,VIC_Postcode_Qtr!$A:$A,A499,VIC_Postcode_Qtr!$B:$B,Inputs!$B$24)</f>
        <v>143</v>
      </c>
      <c r="I499" s="16" t="n">
        <f aca="false">SUMIFS(VIC_Postcode_Qtr!$H:$H,VIC_Postcode_Qtr!$A:$A,A499,VIC_Postcode_Qtr!$B:$B,Inputs!$B$24)</f>
        <v>28</v>
      </c>
      <c r="J499" s="22" t="n">
        <f aca="false">IF(H499&gt;0,I499/H499,"")</f>
        <v>0.195804195804196</v>
      </c>
      <c r="K499" s="16" t="n">
        <f aca="false">SUMIFS(VIC_Postcode_Qtr!$E:$E,VIC_Postcode_Qtr!$A:$A,A499,VIC_Postcode_Qtr!$B:$B,Inputs!$B$25)</f>
        <v>40</v>
      </c>
      <c r="L499" s="16" t="n">
        <f aca="false">SUMIFS(VIC_Postcode_Qtr!$D:$D,VIC_Postcode_Qtr!$A:$A,A499,VIC_Postcode_Qtr!$B:$B,Inputs!$B$25)</f>
        <v>3564</v>
      </c>
      <c r="M499" s="21" t="n">
        <f aca="false">IF(L499&gt;0,(F499-K499)/L499*1000,"")</f>
        <v>6.45342312008979</v>
      </c>
      <c r="N499" s="8" t="n">
        <f aca="false">IF(AND(H499&gt;=Inputs!$B$13,C499&gt;=500),1,0)</f>
        <v>0</v>
      </c>
      <c r="O499" s="8" t="s">
        <v>1063</v>
      </c>
      <c r="P499" s="16" t="n">
        <f aca="false">F499-SUMIFS(VIC_Postcode_Qtr!$E:$E,VIC_Postcode_Qtr!$A:$A,A499,VIC_Postcode_Qtr!$B:$B,EDATE(Inputs!$B$24,-3))</f>
        <v>8</v>
      </c>
      <c r="Q499" s="21" t="n">
        <f aca="false">IF(E499&gt;0,P499/E499*1000,"")</f>
        <v>2.22037191229531</v>
      </c>
      <c r="R499" s="16" t="n">
        <f aca="false">SUMIFS(VIC_Postcode_Qtr!$E:$E,VIC_Postcode_Qtr!$A:$A,A499,VIC_Postcode_Qtr!$B:$B,EDATE(Inputs!$B$24,-12))-SUMIFS(VIC_Postcode_Qtr!$E:$E,VIC_Postcode_Qtr!$A:$A,A499,VIC_Postcode_Qtr!$B:$B,EDATE(Inputs!$B$24,-15))</f>
        <v>7</v>
      </c>
      <c r="S499" s="21" t="n">
        <f aca="false">IF(L499&gt;0,R499/L499*1000,"")</f>
        <v>1.96408529741863</v>
      </c>
    </row>
    <row r="500" customFormat="false" ht="15" hidden="false" customHeight="false" outlineLevel="0" collapsed="false">
      <c r="A500" s="0" t="n">
        <v>3814</v>
      </c>
      <c r="B500" s="31" t="n">
        <v>54838</v>
      </c>
      <c r="C500" s="16" t="n">
        <v>1595</v>
      </c>
      <c r="D500" s="0" t="n">
        <v>2</v>
      </c>
      <c r="E500" s="16" t="n">
        <f aca="false">SUMIFS(VIC_Postcode_Qtr!$D:$D,VIC_Postcode_Qtr!$A:$A,A500,VIC_Postcode_Qtr!$B:$B,Inputs!$B$24)</f>
        <v>2884</v>
      </c>
      <c r="F500" s="16" t="n">
        <f aca="false">SUMIFS(VIC_Postcode_Qtr!$E:$E,VIC_Postcode_Qtr!$A:$A,A500,VIC_Postcode_Qtr!$B:$B,Inputs!$B$24)</f>
        <v>25</v>
      </c>
      <c r="G500" s="21" t="n">
        <f aca="false">IF(E500&gt;0,F500/E500*1000,"")</f>
        <v>8.66851595006935</v>
      </c>
      <c r="H500" s="16" t="n">
        <f aca="false">SUMIFS(VIC_Postcode_Qtr!$G:$G,VIC_Postcode_Qtr!$A:$A,A500,VIC_Postcode_Qtr!$B:$B,Inputs!$B$24)</f>
        <v>136</v>
      </c>
      <c r="I500" s="16" t="n">
        <f aca="false">SUMIFS(VIC_Postcode_Qtr!$H:$H,VIC_Postcode_Qtr!$A:$A,A500,VIC_Postcode_Qtr!$B:$B,Inputs!$B$24)</f>
        <v>9</v>
      </c>
      <c r="J500" s="22" t="n">
        <f aca="false">IF(H500&gt;0,I500/H500,"")</f>
        <v>0.0661764705882353</v>
      </c>
      <c r="K500" s="16" t="n">
        <f aca="false">SUMIFS(VIC_Postcode_Qtr!$E:$E,VIC_Postcode_Qtr!$A:$A,A500,VIC_Postcode_Qtr!$B:$B,Inputs!$B$25)</f>
        <v>14</v>
      </c>
      <c r="L500" s="16" t="n">
        <f aca="false">SUMIFS(VIC_Postcode_Qtr!$D:$D,VIC_Postcode_Qtr!$A:$A,A500,VIC_Postcode_Qtr!$B:$B,Inputs!$B$25)</f>
        <v>2888</v>
      </c>
      <c r="M500" s="21" t="n">
        <f aca="false">IF(L500&gt;0,(F500-K500)/L500*1000,"")</f>
        <v>3.80886426592798</v>
      </c>
      <c r="N500" s="8" t="n">
        <f aca="false">IF(AND(H500&gt;=Inputs!$B$13,C500&gt;=500),1,0)</f>
        <v>0</v>
      </c>
      <c r="O500" s="8" t="s">
        <v>1064</v>
      </c>
      <c r="P500" s="16" t="n">
        <f aca="false">F500-SUMIFS(VIC_Postcode_Qtr!$E:$E,VIC_Postcode_Qtr!$A:$A,A500,VIC_Postcode_Qtr!$B:$B,EDATE(Inputs!$B$24,-3))</f>
        <v>7</v>
      </c>
      <c r="Q500" s="21" t="n">
        <f aca="false">IF(E500&gt;0,P500/E500*1000,"")</f>
        <v>2.42718446601942</v>
      </c>
      <c r="R500" s="16" t="n">
        <f aca="false">SUMIFS(VIC_Postcode_Qtr!$E:$E,VIC_Postcode_Qtr!$A:$A,A500,VIC_Postcode_Qtr!$B:$B,EDATE(Inputs!$B$24,-12))-SUMIFS(VIC_Postcode_Qtr!$E:$E,VIC_Postcode_Qtr!$A:$A,A500,VIC_Postcode_Qtr!$B:$B,EDATE(Inputs!$B$24,-15))</f>
        <v>2</v>
      </c>
      <c r="S500" s="21" t="n">
        <f aca="false">IF(L500&gt;0,R500/L500*1000,"")</f>
        <v>0.692520775623269</v>
      </c>
    </row>
    <row r="501" customFormat="false" ht="15" hidden="false" customHeight="false" outlineLevel="0" collapsed="false">
      <c r="A501" s="0" t="n">
        <v>3937</v>
      </c>
      <c r="B501" s="31" t="n">
        <v>54897</v>
      </c>
      <c r="C501" s="16" t="n">
        <v>1057</v>
      </c>
      <c r="D501" s="0" t="n">
        <v>2</v>
      </c>
      <c r="E501" s="16" t="n">
        <f aca="false">SUMIFS(VIC_Postcode_Qtr!$D:$D,VIC_Postcode_Qtr!$A:$A,A501,VIC_Postcode_Qtr!$B:$B,Inputs!$B$24)</f>
        <v>1786</v>
      </c>
      <c r="F501" s="16" t="n">
        <f aca="false">SUMIFS(VIC_Postcode_Qtr!$E:$E,VIC_Postcode_Qtr!$A:$A,A501,VIC_Postcode_Qtr!$B:$B,Inputs!$B$24)</f>
        <v>73</v>
      </c>
      <c r="G501" s="21" t="n">
        <f aca="false">IF(E501&gt;0,F501/E501*1000,"")</f>
        <v>40.8734602463606</v>
      </c>
      <c r="H501" s="16" t="n">
        <f aca="false">SUMIFS(VIC_Postcode_Qtr!$G:$G,VIC_Postcode_Qtr!$A:$A,A501,VIC_Postcode_Qtr!$B:$B,Inputs!$B$24)</f>
        <v>108</v>
      </c>
      <c r="I501" s="16" t="n">
        <f aca="false">SUMIFS(VIC_Postcode_Qtr!$H:$H,VIC_Postcode_Qtr!$A:$A,A501,VIC_Postcode_Qtr!$B:$B,Inputs!$B$24)</f>
        <v>20</v>
      </c>
      <c r="J501" s="22" t="n">
        <f aca="false">IF(H501&gt;0,I501/H501,"")</f>
        <v>0.185185185185185</v>
      </c>
      <c r="K501" s="16" t="n">
        <f aca="false">SUMIFS(VIC_Postcode_Qtr!$E:$E,VIC_Postcode_Qtr!$A:$A,A501,VIC_Postcode_Qtr!$B:$B,Inputs!$B$25)</f>
        <v>58</v>
      </c>
      <c r="L501" s="16" t="n">
        <f aca="false">SUMIFS(VIC_Postcode_Qtr!$D:$D,VIC_Postcode_Qtr!$A:$A,A501,VIC_Postcode_Qtr!$B:$B,Inputs!$B$25)</f>
        <v>1749</v>
      </c>
      <c r="M501" s="21" t="n">
        <f aca="false">IF(L501&gt;0,(F501-K501)/L501*1000,"")</f>
        <v>8.57632933104631</v>
      </c>
      <c r="N501" s="8" t="n">
        <f aca="false">IF(AND(H501&gt;=Inputs!$B$13,C501&gt;=500),1,0)</f>
        <v>0</v>
      </c>
      <c r="O501" s="8" t="s">
        <v>1065</v>
      </c>
      <c r="P501" s="16" t="n">
        <f aca="false">F501-SUMIFS(VIC_Postcode_Qtr!$E:$E,VIC_Postcode_Qtr!$A:$A,A501,VIC_Postcode_Qtr!$B:$B,EDATE(Inputs!$B$24,-3))</f>
        <v>4</v>
      </c>
      <c r="Q501" s="21" t="n">
        <f aca="false">IF(E501&gt;0,P501/E501*1000,"")</f>
        <v>2.23964165733483</v>
      </c>
      <c r="R501" s="16" t="n">
        <f aca="false">SUMIFS(VIC_Postcode_Qtr!$E:$E,VIC_Postcode_Qtr!$A:$A,A501,VIC_Postcode_Qtr!$B:$B,EDATE(Inputs!$B$24,-12))-SUMIFS(VIC_Postcode_Qtr!$E:$E,VIC_Postcode_Qtr!$A:$A,A501,VIC_Postcode_Qtr!$B:$B,EDATE(Inputs!$B$24,-15))</f>
        <v>2</v>
      </c>
      <c r="S501" s="21" t="n">
        <f aca="false">IF(L501&gt;0,R501/L501*1000,"")</f>
        <v>1.14351057747284</v>
      </c>
    </row>
    <row r="502" customFormat="false" ht="15" hidden="false" customHeight="false" outlineLevel="0" collapsed="false">
      <c r="A502" s="0" t="n">
        <v>3957</v>
      </c>
      <c r="B502" s="31" t="n">
        <v>54898</v>
      </c>
      <c r="C502" s="16" t="n">
        <v>221</v>
      </c>
      <c r="D502" s="0" t="n">
        <v>2</v>
      </c>
      <c r="E502" s="16" t="n">
        <f aca="false">SUMIFS(VIC_Postcode_Qtr!$D:$D,VIC_Postcode_Qtr!$A:$A,A502,VIC_Postcode_Qtr!$B:$B,Inputs!$B$24)</f>
        <v>466</v>
      </c>
      <c r="F502" s="16" t="n">
        <f aca="false">SUMIFS(VIC_Postcode_Qtr!$E:$E,VIC_Postcode_Qtr!$A:$A,A502,VIC_Postcode_Qtr!$B:$B,Inputs!$B$24)</f>
        <v>5</v>
      </c>
      <c r="G502" s="21" t="n">
        <f aca="false">IF(E502&gt;0,F502/E502*1000,"")</f>
        <v>10.7296137339056</v>
      </c>
      <c r="H502" s="16" t="n">
        <f aca="false">SUMIFS(VIC_Postcode_Qtr!$G:$G,VIC_Postcode_Qtr!$A:$A,A502,VIC_Postcode_Qtr!$B:$B,Inputs!$B$24)</f>
        <v>13</v>
      </c>
      <c r="I502" s="16" t="n">
        <f aca="false">SUMIFS(VIC_Postcode_Qtr!$H:$H,VIC_Postcode_Qtr!$A:$A,A502,VIC_Postcode_Qtr!$B:$B,Inputs!$B$24)</f>
        <v>1</v>
      </c>
      <c r="J502" s="22" t="n">
        <f aca="false">IF(H502&gt;0,I502/H502,"")</f>
        <v>0.0769230769230769</v>
      </c>
      <c r="K502" s="16" t="n">
        <f aca="false">SUMIFS(VIC_Postcode_Qtr!$E:$E,VIC_Postcode_Qtr!$A:$A,A502,VIC_Postcode_Qtr!$B:$B,Inputs!$B$25)</f>
        <v>2</v>
      </c>
      <c r="L502" s="16" t="n">
        <f aca="false">SUMIFS(VIC_Postcode_Qtr!$D:$D,VIC_Postcode_Qtr!$A:$A,A502,VIC_Postcode_Qtr!$B:$B,Inputs!$B$25)</f>
        <v>474</v>
      </c>
      <c r="M502" s="21" t="n">
        <f aca="false">IF(L502&gt;0,(F502-K502)/L502*1000,"")</f>
        <v>6.32911392405063</v>
      </c>
      <c r="N502" s="8" t="n">
        <f aca="false">IF(AND(H502&gt;=Inputs!$B$13,C502&gt;=500),1,0)</f>
        <v>0</v>
      </c>
      <c r="O502" s="8" t="s">
        <v>1066</v>
      </c>
      <c r="P502" s="16" t="n">
        <f aca="false">F502-SUMIFS(VIC_Postcode_Qtr!$E:$E,VIC_Postcode_Qtr!$A:$A,A502,VIC_Postcode_Qtr!$B:$B,EDATE(Inputs!$B$24,-3))</f>
        <v>0</v>
      </c>
      <c r="Q502" s="21" t="n">
        <f aca="false">IF(E502&gt;0,P502/E502*1000,"")</f>
        <v>0</v>
      </c>
      <c r="R502" s="16" t="n">
        <f aca="false">SUMIFS(VIC_Postcode_Qtr!$E:$E,VIC_Postcode_Qtr!$A:$A,A502,VIC_Postcode_Qtr!$B:$B,EDATE(Inputs!$B$24,-12))-SUMIFS(VIC_Postcode_Qtr!$E:$E,VIC_Postcode_Qtr!$A:$A,A502,VIC_Postcode_Qtr!$B:$B,EDATE(Inputs!$B$24,-15))</f>
        <v>0</v>
      </c>
      <c r="S502" s="21" t="n">
        <f aca="false">IF(L502&gt;0,R502/L502*1000,"")</f>
        <v>0</v>
      </c>
    </row>
    <row r="503" customFormat="false" ht="15" hidden="false" customHeight="false" outlineLevel="0" collapsed="false">
      <c r="A503" s="0" t="n">
        <v>3824</v>
      </c>
      <c r="B503" s="31" t="n">
        <v>54945</v>
      </c>
      <c r="C503" s="16" t="n">
        <v>3189</v>
      </c>
      <c r="D503" s="0" t="n">
        <v>2</v>
      </c>
      <c r="E503" s="16" t="n">
        <f aca="false">SUMIFS(VIC_Postcode_Qtr!$D:$D,VIC_Postcode_Qtr!$A:$A,A503,VIC_Postcode_Qtr!$B:$B,Inputs!$B$24)</f>
        <v>5882</v>
      </c>
      <c r="F503" s="16" t="n">
        <f aca="false">SUMIFS(VIC_Postcode_Qtr!$E:$E,VIC_Postcode_Qtr!$A:$A,A503,VIC_Postcode_Qtr!$B:$B,Inputs!$B$24)</f>
        <v>55</v>
      </c>
      <c r="G503" s="21" t="n">
        <f aca="false">IF(E503&gt;0,F503/E503*1000,"")</f>
        <v>9.35056103366202</v>
      </c>
      <c r="H503" s="16" t="n">
        <f aca="false">SUMIFS(VIC_Postcode_Qtr!$G:$G,VIC_Postcode_Qtr!$A:$A,A503,VIC_Postcode_Qtr!$B:$B,Inputs!$B$24)</f>
        <v>293</v>
      </c>
      <c r="I503" s="16" t="n">
        <f aca="false">SUMIFS(VIC_Postcode_Qtr!$H:$H,VIC_Postcode_Qtr!$A:$A,A503,VIC_Postcode_Qtr!$B:$B,Inputs!$B$24)</f>
        <v>29</v>
      </c>
      <c r="J503" s="22" t="n">
        <f aca="false">IF(H503&gt;0,I503/H503,"")</f>
        <v>0.0989761092150171</v>
      </c>
      <c r="K503" s="16" t="n">
        <f aca="false">SUMIFS(VIC_Postcode_Qtr!$E:$E,VIC_Postcode_Qtr!$A:$A,A503,VIC_Postcode_Qtr!$B:$B,Inputs!$B$25)</f>
        <v>27</v>
      </c>
      <c r="L503" s="16" t="n">
        <f aca="false">SUMIFS(VIC_Postcode_Qtr!$D:$D,VIC_Postcode_Qtr!$A:$A,A503,VIC_Postcode_Qtr!$B:$B,Inputs!$B$25)</f>
        <v>5792</v>
      </c>
      <c r="M503" s="21" t="n">
        <f aca="false">IF(L503&gt;0,(F503-K503)/L503*1000,"")</f>
        <v>4.83425414364641</v>
      </c>
      <c r="N503" s="8" t="n">
        <f aca="false">IF(AND(H503&gt;=Inputs!$B$13,C503&gt;=500),1,0)</f>
        <v>0</v>
      </c>
      <c r="O503" s="8" t="s">
        <v>1067</v>
      </c>
      <c r="P503" s="16" t="n">
        <f aca="false">F503-SUMIFS(VIC_Postcode_Qtr!$E:$E,VIC_Postcode_Qtr!$A:$A,A503,VIC_Postcode_Qtr!$B:$B,EDATE(Inputs!$B$24,-3))</f>
        <v>15</v>
      </c>
      <c r="Q503" s="21" t="n">
        <f aca="false">IF(E503&gt;0,P503/E503*1000,"")</f>
        <v>2.55015300918055</v>
      </c>
      <c r="R503" s="16" t="n">
        <f aca="false">SUMIFS(VIC_Postcode_Qtr!$E:$E,VIC_Postcode_Qtr!$A:$A,A503,VIC_Postcode_Qtr!$B:$B,EDATE(Inputs!$B$24,-12))-SUMIFS(VIC_Postcode_Qtr!$E:$E,VIC_Postcode_Qtr!$A:$A,A503,VIC_Postcode_Qtr!$B:$B,EDATE(Inputs!$B$24,-15))</f>
        <v>6</v>
      </c>
      <c r="S503" s="21" t="n">
        <f aca="false">IF(L503&gt;0,R503/L503*1000,"")</f>
        <v>1.03591160220994</v>
      </c>
    </row>
    <row r="504" customFormat="false" ht="15" hidden="false" customHeight="false" outlineLevel="0" collapsed="false">
      <c r="A504" s="0" t="n">
        <v>3022</v>
      </c>
      <c r="B504" s="31" t="n">
        <v>54946</v>
      </c>
      <c r="C504" s="16" t="n">
        <v>2074</v>
      </c>
      <c r="D504" s="0" t="n">
        <v>2</v>
      </c>
      <c r="E504" s="16" t="n">
        <f aca="false">SUMIFS(VIC_Postcode_Qtr!$D:$D,VIC_Postcode_Qtr!$A:$A,A504,VIC_Postcode_Qtr!$B:$B,Inputs!$B$24)</f>
        <v>2724</v>
      </c>
      <c r="F504" s="16" t="n">
        <f aca="false">SUMIFS(VIC_Postcode_Qtr!$E:$E,VIC_Postcode_Qtr!$A:$A,A504,VIC_Postcode_Qtr!$B:$B,Inputs!$B$24)</f>
        <v>34</v>
      </c>
      <c r="G504" s="21" t="n">
        <f aca="false">IF(E504&gt;0,F504/E504*1000,"")</f>
        <v>12.4816446402349</v>
      </c>
      <c r="H504" s="16" t="n">
        <f aca="false">SUMIFS(VIC_Postcode_Qtr!$G:$G,VIC_Postcode_Qtr!$A:$A,A504,VIC_Postcode_Qtr!$B:$B,Inputs!$B$24)</f>
        <v>121</v>
      </c>
      <c r="I504" s="16" t="n">
        <f aca="false">SUMIFS(VIC_Postcode_Qtr!$H:$H,VIC_Postcode_Qtr!$A:$A,A504,VIC_Postcode_Qtr!$B:$B,Inputs!$B$24)</f>
        <v>16</v>
      </c>
      <c r="J504" s="22" t="n">
        <f aca="false">IF(H504&gt;0,I504/H504,"")</f>
        <v>0.132231404958678</v>
      </c>
      <c r="K504" s="16" t="n">
        <f aca="false">SUMIFS(VIC_Postcode_Qtr!$E:$E,VIC_Postcode_Qtr!$A:$A,A504,VIC_Postcode_Qtr!$B:$B,Inputs!$B$25)</f>
        <v>18</v>
      </c>
      <c r="L504" s="16" t="n">
        <f aca="false">SUMIFS(VIC_Postcode_Qtr!$D:$D,VIC_Postcode_Qtr!$A:$A,A504,VIC_Postcode_Qtr!$B:$B,Inputs!$B$25)</f>
        <v>2739</v>
      </c>
      <c r="M504" s="21" t="n">
        <f aca="false">IF(L504&gt;0,(F504-K504)/L504*1000,"")</f>
        <v>5.84154801022271</v>
      </c>
      <c r="N504" s="8" t="n">
        <f aca="false">IF(AND(H504&gt;=Inputs!$B$13,C504&gt;=500),1,0)</f>
        <v>0</v>
      </c>
      <c r="O504" s="8" t="s">
        <v>1068</v>
      </c>
      <c r="P504" s="16" t="n">
        <f aca="false">F504-SUMIFS(VIC_Postcode_Qtr!$E:$E,VIC_Postcode_Qtr!$A:$A,A504,VIC_Postcode_Qtr!$B:$B,EDATE(Inputs!$B$24,-3))</f>
        <v>9</v>
      </c>
      <c r="Q504" s="21" t="n">
        <f aca="false">IF(E504&gt;0,P504/E504*1000,"")</f>
        <v>3.30396475770925</v>
      </c>
      <c r="R504" s="16" t="n">
        <f aca="false">SUMIFS(VIC_Postcode_Qtr!$E:$E,VIC_Postcode_Qtr!$A:$A,A504,VIC_Postcode_Qtr!$B:$B,EDATE(Inputs!$B$24,-12))-SUMIFS(VIC_Postcode_Qtr!$E:$E,VIC_Postcode_Qtr!$A:$A,A504,VIC_Postcode_Qtr!$B:$B,EDATE(Inputs!$B$24,-15))</f>
        <v>4</v>
      </c>
      <c r="S504" s="21" t="n">
        <f aca="false">IF(L504&gt;0,R504/L504*1000,"")</f>
        <v>1.46038700255568</v>
      </c>
    </row>
    <row r="505" customFormat="false" ht="15" hidden="false" customHeight="false" outlineLevel="0" collapsed="false">
      <c r="A505" s="0" t="n">
        <v>3812</v>
      </c>
      <c r="B505" s="31" t="n">
        <v>54952</v>
      </c>
      <c r="C505" s="16" t="n">
        <v>1625</v>
      </c>
      <c r="D505" s="0" t="n">
        <v>2</v>
      </c>
      <c r="E505" s="16" t="n">
        <f aca="false">SUMIFS(VIC_Postcode_Qtr!$D:$D,VIC_Postcode_Qtr!$A:$A,A505,VIC_Postcode_Qtr!$B:$B,Inputs!$B$24)</f>
        <v>3275</v>
      </c>
      <c r="F505" s="16" t="n">
        <f aca="false">SUMIFS(VIC_Postcode_Qtr!$E:$E,VIC_Postcode_Qtr!$A:$A,A505,VIC_Postcode_Qtr!$B:$B,Inputs!$B$24)</f>
        <v>33</v>
      </c>
      <c r="G505" s="21" t="n">
        <f aca="false">IF(E505&gt;0,F505/E505*1000,"")</f>
        <v>10.0763358778626</v>
      </c>
      <c r="H505" s="16" t="n">
        <f aca="false">SUMIFS(VIC_Postcode_Qtr!$G:$G,VIC_Postcode_Qtr!$A:$A,A505,VIC_Postcode_Qtr!$B:$B,Inputs!$B$24)</f>
        <v>197</v>
      </c>
      <c r="I505" s="16" t="n">
        <f aca="false">SUMIFS(VIC_Postcode_Qtr!$H:$H,VIC_Postcode_Qtr!$A:$A,A505,VIC_Postcode_Qtr!$B:$B,Inputs!$B$24)</f>
        <v>20</v>
      </c>
      <c r="J505" s="22" t="n">
        <f aca="false">IF(H505&gt;0,I505/H505,"")</f>
        <v>0.101522842639594</v>
      </c>
      <c r="K505" s="16" t="n">
        <f aca="false">SUMIFS(VIC_Postcode_Qtr!$E:$E,VIC_Postcode_Qtr!$A:$A,A505,VIC_Postcode_Qtr!$B:$B,Inputs!$B$25)</f>
        <v>11</v>
      </c>
      <c r="L505" s="16" t="n">
        <f aca="false">SUMIFS(VIC_Postcode_Qtr!$D:$D,VIC_Postcode_Qtr!$A:$A,A505,VIC_Postcode_Qtr!$B:$B,Inputs!$B$25)</f>
        <v>2903</v>
      </c>
      <c r="M505" s="21" t="n">
        <f aca="false">IF(L505&gt;0,(F505-K505)/L505*1000,"")</f>
        <v>7.57836720633827</v>
      </c>
      <c r="N505" s="8" t="n">
        <f aca="false">IF(AND(H505&gt;=Inputs!$B$13,C505&gt;=500),1,0)</f>
        <v>0</v>
      </c>
      <c r="O505" s="8" t="s">
        <v>1069</v>
      </c>
      <c r="P505" s="16" t="n">
        <f aca="false">F505-SUMIFS(VIC_Postcode_Qtr!$E:$E,VIC_Postcode_Qtr!$A:$A,A505,VIC_Postcode_Qtr!$B:$B,EDATE(Inputs!$B$24,-3))</f>
        <v>10</v>
      </c>
      <c r="Q505" s="21" t="n">
        <f aca="false">IF(E505&gt;0,P505/E505*1000,"")</f>
        <v>3.05343511450382</v>
      </c>
      <c r="R505" s="16" t="n">
        <f aca="false">SUMIFS(VIC_Postcode_Qtr!$E:$E,VIC_Postcode_Qtr!$A:$A,A505,VIC_Postcode_Qtr!$B:$B,EDATE(Inputs!$B$24,-12))-SUMIFS(VIC_Postcode_Qtr!$E:$E,VIC_Postcode_Qtr!$A:$A,A505,VIC_Postcode_Qtr!$B:$B,EDATE(Inputs!$B$24,-15))</f>
        <v>0</v>
      </c>
      <c r="S505" s="21" t="n">
        <f aca="false">IF(L505&gt;0,R505/L505*1000,"")</f>
        <v>0</v>
      </c>
    </row>
    <row r="506" customFormat="false" ht="15" hidden="false" customHeight="false" outlineLevel="0" collapsed="false">
      <c r="A506" s="0" t="n">
        <v>3490</v>
      </c>
      <c r="B506" s="31" t="n">
        <v>54987</v>
      </c>
      <c r="C506" s="16" t="n">
        <v>727</v>
      </c>
      <c r="D506" s="0" t="n">
        <v>2</v>
      </c>
      <c r="E506" s="16" t="n">
        <f aca="false">SUMIFS(VIC_Postcode_Qtr!$D:$D,VIC_Postcode_Qtr!$A:$A,A506,VIC_Postcode_Qtr!$B:$B,Inputs!$B$24)</f>
        <v>1950</v>
      </c>
      <c r="F506" s="16" t="n">
        <f aca="false">SUMIFS(VIC_Postcode_Qtr!$E:$E,VIC_Postcode_Qtr!$A:$A,A506,VIC_Postcode_Qtr!$B:$B,Inputs!$B$24)</f>
        <v>2</v>
      </c>
      <c r="G506" s="21" t="n">
        <f aca="false">IF(E506&gt;0,F506/E506*1000,"")</f>
        <v>1.02564102564103</v>
      </c>
      <c r="H506" s="16" t="n">
        <f aca="false">SUMIFS(VIC_Postcode_Qtr!$G:$G,VIC_Postcode_Qtr!$A:$A,A506,VIC_Postcode_Qtr!$B:$B,Inputs!$B$24)</f>
        <v>59</v>
      </c>
      <c r="I506" s="16" t="n">
        <f aca="false">SUMIFS(VIC_Postcode_Qtr!$H:$H,VIC_Postcode_Qtr!$A:$A,A506,VIC_Postcode_Qtr!$B:$B,Inputs!$B$24)</f>
        <v>2</v>
      </c>
      <c r="J506" s="22" t="n">
        <f aca="false">IF(H506&gt;0,I506/H506,"")</f>
        <v>0.0338983050847458</v>
      </c>
      <c r="K506" s="16" t="n">
        <f aca="false">SUMIFS(VIC_Postcode_Qtr!$E:$E,VIC_Postcode_Qtr!$A:$A,A506,VIC_Postcode_Qtr!$B:$B,Inputs!$B$25)</f>
        <v>0</v>
      </c>
      <c r="L506" s="16" t="n">
        <f aca="false">SUMIFS(VIC_Postcode_Qtr!$D:$D,VIC_Postcode_Qtr!$A:$A,A506,VIC_Postcode_Qtr!$B:$B,Inputs!$B$25)</f>
        <v>1961</v>
      </c>
      <c r="M506" s="21" t="n">
        <f aca="false">IF(L506&gt;0,(F506-K506)/L506*1000,"")</f>
        <v>1.01988781234064</v>
      </c>
      <c r="N506" s="8" t="n">
        <f aca="false">IF(AND(H506&gt;=Inputs!$B$13,C506&gt;=500),1,0)</f>
        <v>0</v>
      </c>
      <c r="O506" s="8" t="s">
        <v>1070</v>
      </c>
      <c r="P506" s="16" t="n">
        <f aca="false">F506-SUMIFS(VIC_Postcode_Qtr!$E:$E,VIC_Postcode_Qtr!$A:$A,A506,VIC_Postcode_Qtr!$B:$B,EDATE(Inputs!$B$24,-3))</f>
        <v>2</v>
      </c>
      <c r="Q506" s="21" t="n">
        <f aca="false">IF(E506&gt;0,P506/E506*1000,"")</f>
        <v>1.02564102564103</v>
      </c>
      <c r="R506" s="16" t="n">
        <f aca="false">SUMIFS(VIC_Postcode_Qtr!$E:$E,VIC_Postcode_Qtr!$A:$A,A506,VIC_Postcode_Qtr!$B:$B,EDATE(Inputs!$B$24,-12))-SUMIFS(VIC_Postcode_Qtr!$E:$E,VIC_Postcode_Qtr!$A:$A,A506,VIC_Postcode_Qtr!$B:$B,EDATE(Inputs!$B$24,-15))</f>
        <v>0</v>
      </c>
      <c r="S506" s="21" t="n">
        <f aca="false">IF(L506&gt;0,R506/L506*1000,"")</f>
        <v>0</v>
      </c>
    </row>
    <row r="507" customFormat="false" ht="15" hidden="false" customHeight="false" outlineLevel="0" collapsed="false">
      <c r="A507" s="0" t="n">
        <v>3211</v>
      </c>
      <c r="B507" s="31" t="n">
        <v>55000</v>
      </c>
      <c r="C507" s="16" t="n">
        <v>797</v>
      </c>
      <c r="D507" s="0" t="n">
        <v>2</v>
      </c>
      <c r="E507" s="16" t="n">
        <f aca="false">SUMIFS(VIC_Postcode_Qtr!$D:$D,VIC_Postcode_Qtr!$A:$A,A507,VIC_Postcode_Qtr!$B:$B,Inputs!$B$24)</f>
        <v>1814</v>
      </c>
      <c r="F507" s="16" t="n">
        <f aca="false">SUMIFS(VIC_Postcode_Qtr!$E:$E,VIC_Postcode_Qtr!$A:$A,A507,VIC_Postcode_Qtr!$B:$B,Inputs!$B$24)</f>
        <v>19</v>
      </c>
      <c r="G507" s="21" t="n">
        <f aca="false">IF(E507&gt;0,F507/E507*1000,"")</f>
        <v>10.4740904079383</v>
      </c>
      <c r="H507" s="16" t="n">
        <f aca="false">SUMIFS(VIC_Postcode_Qtr!$G:$G,VIC_Postcode_Qtr!$A:$A,A507,VIC_Postcode_Qtr!$B:$B,Inputs!$B$24)</f>
        <v>107</v>
      </c>
      <c r="I507" s="16" t="n">
        <f aca="false">SUMIFS(VIC_Postcode_Qtr!$H:$H,VIC_Postcode_Qtr!$A:$A,A507,VIC_Postcode_Qtr!$B:$B,Inputs!$B$24)</f>
        <v>6</v>
      </c>
      <c r="J507" s="22" t="n">
        <f aca="false">IF(H507&gt;0,I507/H507,"")</f>
        <v>0.0560747663551402</v>
      </c>
      <c r="K507" s="16" t="n">
        <f aca="false">SUMIFS(VIC_Postcode_Qtr!$E:$E,VIC_Postcode_Qtr!$A:$A,A507,VIC_Postcode_Qtr!$B:$B,Inputs!$B$25)</f>
        <v>15</v>
      </c>
      <c r="L507" s="16" t="n">
        <f aca="false">SUMIFS(VIC_Postcode_Qtr!$D:$D,VIC_Postcode_Qtr!$A:$A,A507,VIC_Postcode_Qtr!$B:$B,Inputs!$B$25)</f>
        <v>1744</v>
      </c>
      <c r="M507" s="21" t="n">
        <f aca="false">IF(L507&gt;0,(F507-K507)/L507*1000,"")</f>
        <v>2.29357798165138</v>
      </c>
      <c r="N507" s="8" t="n">
        <f aca="false">IF(AND(H507&gt;=Inputs!$B$13,C507&gt;=500),1,0)</f>
        <v>0</v>
      </c>
      <c r="O507" s="8" t="s">
        <v>1071</v>
      </c>
      <c r="P507" s="16" t="n">
        <f aca="false">F507-SUMIFS(VIC_Postcode_Qtr!$E:$E,VIC_Postcode_Qtr!$A:$A,A507,VIC_Postcode_Qtr!$B:$B,EDATE(Inputs!$B$24,-3))</f>
        <v>0</v>
      </c>
      <c r="Q507" s="21" t="n">
        <f aca="false">IF(E507&gt;0,P507/E507*1000,"")</f>
        <v>0</v>
      </c>
      <c r="R507" s="16" t="n">
        <f aca="false">SUMIFS(VIC_Postcode_Qtr!$E:$E,VIC_Postcode_Qtr!$A:$A,A507,VIC_Postcode_Qtr!$B:$B,EDATE(Inputs!$B$24,-12))-SUMIFS(VIC_Postcode_Qtr!$E:$E,VIC_Postcode_Qtr!$A:$A,A507,VIC_Postcode_Qtr!$B:$B,EDATE(Inputs!$B$24,-15))</f>
        <v>2</v>
      </c>
      <c r="S507" s="21" t="n">
        <f aca="false">IF(L507&gt;0,R507/L507*1000,"")</f>
        <v>1.14678899082569</v>
      </c>
    </row>
    <row r="508" customFormat="false" ht="15" hidden="false" customHeight="false" outlineLevel="0" collapsed="false">
      <c r="A508" s="0" t="n">
        <v>3557</v>
      </c>
      <c r="B508" s="31" t="n">
        <v>55197</v>
      </c>
      <c r="C508" s="16" t="n">
        <v>563</v>
      </c>
      <c r="D508" s="0" t="n">
        <v>2</v>
      </c>
      <c r="E508" s="16" t="n">
        <f aca="false">SUMIFS(VIC_Postcode_Qtr!$D:$D,VIC_Postcode_Qtr!$A:$A,A508,VIC_Postcode_Qtr!$B:$B,Inputs!$B$24)</f>
        <v>1337</v>
      </c>
      <c r="F508" s="16" t="n">
        <f aca="false">SUMIFS(VIC_Postcode_Qtr!$E:$E,VIC_Postcode_Qtr!$A:$A,A508,VIC_Postcode_Qtr!$B:$B,Inputs!$B$24)</f>
        <v>3</v>
      </c>
      <c r="G508" s="21" t="n">
        <f aca="false">IF(E508&gt;0,F508/E508*1000,"")</f>
        <v>2.24382946896036</v>
      </c>
      <c r="H508" s="16" t="n">
        <f aca="false">SUMIFS(VIC_Postcode_Qtr!$G:$G,VIC_Postcode_Qtr!$A:$A,A508,VIC_Postcode_Qtr!$B:$B,Inputs!$B$24)</f>
        <v>50</v>
      </c>
      <c r="I508" s="16" t="n">
        <f aca="false">SUMIFS(VIC_Postcode_Qtr!$H:$H,VIC_Postcode_Qtr!$A:$A,A508,VIC_Postcode_Qtr!$B:$B,Inputs!$B$24)</f>
        <v>1</v>
      </c>
      <c r="J508" s="22" t="n">
        <f aca="false">IF(H508&gt;0,I508/H508,"")</f>
        <v>0.02</v>
      </c>
      <c r="K508" s="16" t="n">
        <f aca="false">SUMIFS(VIC_Postcode_Qtr!$E:$E,VIC_Postcode_Qtr!$A:$A,A508,VIC_Postcode_Qtr!$B:$B,Inputs!$B$25)</f>
        <v>2</v>
      </c>
      <c r="L508" s="16" t="n">
        <f aca="false">SUMIFS(VIC_Postcode_Qtr!$D:$D,VIC_Postcode_Qtr!$A:$A,A508,VIC_Postcode_Qtr!$B:$B,Inputs!$B$25)</f>
        <v>1315</v>
      </c>
      <c r="M508" s="21" t="n">
        <f aca="false">IF(L508&gt;0,(F508-K508)/L508*1000,"")</f>
        <v>0.760456273764259</v>
      </c>
      <c r="N508" s="8" t="n">
        <f aca="false">IF(AND(H508&gt;=Inputs!$B$13,C508&gt;=500),1,0)</f>
        <v>0</v>
      </c>
      <c r="O508" s="8" t="s">
        <v>1072</v>
      </c>
      <c r="P508" s="16" t="n">
        <f aca="false">F508-SUMIFS(VIC_Postcode_Qtr!$E:$E,VIC_Postcode_Qtr!$A:$A,A508,VIC_Postcode_Qtr!$B:$B,EDATE(Inputs!$B$24,-3))</f>
        <v>0</v>
      </c>
      <c r="Q508" s="21" t="n">
        <f aca="false">IF(E508&gt;0,P508/E508*1000,"")</f>
        <v>0</v>
      </c>
      <c r="R508" s="16" t="n">
        <f aca="false">SUMIFS(VIC_Postcode_Qtr!$E:$E,VIC_Postcode_Qtr!$A:$A,A508,VIC_Postcode_Qtr!$B:$B,EDATE(Inputs!$B$24,-12))-SUMIFS(VIC_Postcode_Qtr!$E:$E,VIC_Postcode_Qtr!$A:$A,A508,VIC_Postcode_Qtr!$B:$B,EDATE(Inputs!$B$24,-15))</f>
        <v>0</v>
      </c>
      <c r="S508" s="21" t="n">
        <f aca="false">IF(L508&gt;0,R508/L508*1000,"")</f>
        <v>0</v>
      </c>
    </row>
    <row r="509" customFormat="false" ht="15" hidden="false" customHeight="false" outlineLevel="0" collapsed="false">
      <c r="A509" s="0" t="n">
        <v>3918</v>
      </c>
      <c r="B509" s="31" t="n">
        <v>55373</v>
      </c>
      <c r="C509" s="16" t="n">
        <v>2603</v>
      </c>
      <c r="D509" s="0" t="n">
        <v>2</v>
      </c>
      <c r="E509" s="16" t="n">
        <f aca="false">SUMIFS(VIC_Postcode_Qtr!$D:$D,VIC_Postcode_Qtr!$A:$A,A509,VIC_Postcode_Qtr!$B:$B,Inputs!$B$24)</f>
        <v>3955</v>
      </c>
      <c r="F509" s="16" t="n">
        <f aca="false">SUMIFS(VIC_Postcode_Qtr!$E:$E,VIC_Postcode_Qtr!$A:$A,A509,VIC_Postcode_Qtr!$B:$B,Inputs!$B$24)</f>
        <v>56</v>
      </c>
      <c r="G509" s="21" t="n">
        <f aca="false">IF(E509&gt;0,F509/E509*1000,"")</f>
        <v>14.1592920353982</v>
      </c>
      <c r="H509" s="16" t="n">
        <f aca="false">SUMIFS(VIC_Postcode_Qtr!$G:$G,VIC_Postcode_Qtr!$A:$A,A509,VIC_Postcode_Qtr!$B:$B,Inputs!$B$24)</f>
        <v>208</v>
      </c>
      <c r="I509" s="16" t="n">
        <f aca="false">SUMIFS(VIC_Postcode_Qtr!$H:$H,VIC_Postcode_Qtr!$A:$A,A509,VIC_Postcode_Qtr!$B:$B,Inputs!$B$24)</f>
        <v>20</v>
      </c>
      <c r="J509" s="22" t="n">
        <f aca="false">IF(H509&gt;0,I509/H509,"")</f>
        <v>0.0961538461538462</v>
      </c>
      <c r="K509" s="16" t="n">
        <f aca="false">SUMIFS(VIC_Postcode_Qtr!$E:$E,VIC_Postcode_Qtr!$A:$A,A509,VIC_Postcode_Qtr!$B:$B,Inputs!$B$25)</f>
        <v>37</v>
      </c>
      <c r="L509" s="16" t="n">
        <f aca="false">SUMIFS(VIC_Postcode_Qtr!$D:$D,VIC_Postcode_Qtr!$A:$A,A509,VIC_Postcode_Qtr!$B:$B,Inputs!$B$25)</f>
        <v>3895</v>
      </c>
      <c r="M509" s="21" t="n">
        <f aca="false">IF(L509&gt;0,(F509-K509)/L509*1000,"")</f>
        <v>4.87804878048781</v>
      </c>
      <c r="N509" s="8" t="n">
        <f aca="false">IF(AND(H509&gt;=Inputs!$B$13,C509&gt;=500),1,0)</f>
        <v>0</v>
      </c>
      <c r="O509" s="8" t="s">
        <v>1073</v>
      </c>
      <c r="P509" s="16" t="n">
        <f aca="false">F509-SUMIFS(VIC_Postcode_Qtr!$E:$E,VIC_Postcode_Qtr!$A:$A,A509,VIC_Postcode_Qtr!$B:$B,EDATE(Inputs!$B$24,-3))</f>
        <v>11</v>
      </c>
      <c r="Q509" s="21" t="n">
        <f aca="false">IF(E509&gt;0,P509/E509*1000,"")</f>
        <v>2.78128950695322</v>
      </c>
      <c r="R509" s="16" t="n">
        <f aca="false">SUMIFS(VIC_Postcode_Qtr!$E:$E,VIC_Postcode_Qtr!$A:$A,A509,VIC_Postcode_Qtr!$B:$B,EDATE(Inputs!$B$24,-12))-SUMIFS(VIC_Postcode_Qtr!$E:$E,VIC_Postcode_Qtr!$A:$A,A509,VIC_Postcode_Qtr!$B:$B,EDATE(Inputs!$B$24,-15))</f>
        <v>2</v>
      </c>
      <c r="S509" s="21" t="n">
        <f aca="false">IF(L509&gt;0,R509/L509*1000,"")</f>
        <v>0.513478818998716</v>
      </c>
    </row>
    <row r="510" customFormat="false" ht="15" hidden="false" customHeight="false" outlineLevel="0" collapsed="false">
      <c r="A510" s="0" t="n">
        <v>3659</v>
      </c>
      <c r="B510" s="31" t="n">
        <v>55503</v>
      </c>
      <c r="C510" s="16" t="n">
        <v>445</v>
      </c>
      <c r="D510" s="0" t="n">
        <v>2</v>
      </c>
      <c r="E510" s="16" t="n">
        <f aca="false">SUMIFS(VIC_Postcode_Qtr!$D:$D,VIC_Postcode_Qtr!$A:$A,A510,VIC_Postcode_Qtr!$B:$B,Inputs!$B$24)</f>
        <v>1076</v>
      </c>
      <c r="F510" s="16" t="n">
        <f aca="false">SUMIFS(VIC_Postcode_Qtr!$E:$E,VIC_Postcode_Qtr!$A:$A,A510,VIC_Postcode_Qtr!$B:$B,Inputs!$B$24)</f>
        <v>18</v>
      </c>
      <c r="G510" s="21" t="n">
        <f aca="false">IF(E510&gt;0,F510/E510*1000,"")</f>
        <v>16.728624535316</v>
      </c>
      <c r="H510" s="16" t="n">
        <f aca="false">SUMIFS(VIC_Postcode_Qtr!$G:$G,VIC_Postcode_Qtr!$A:$A,A510,VIC_Postcode_Qtr!$B:$B,Inputs!$B$24)</f>
        <v>48</v>
      </c>
      <c r="I510" s="16" t="n">
        <f aca="false">SUMIFS(VIC_Postcode_Qtr!$H:$H,VIC_Postcode_Qtr!$A:$A,A510,VIC_Postcode_Qtr!$B:$B,Inputs!$B$24)</f>
        <v>6</v>
      </c>
      <c r="J510" s="22" t="n">
        <f aca="false">IF(H510&gt;0,I510/H510,"")</f>
        <v>0.125</v>
      </c>
      <c r="K510" s="16" t="n">
        <f aca="false">SUMIFS(VIC_Postcode_Qtr!$E:$E,VIC_Postcode_Qtr!$A:$A,A510,VIC_Postcode_Qtr!$B:$B,Inputs!$B$25)</f>
        <v>13</v>
      </c>
      <c r="L510" s="16" t="n">
        <f aca="false">SUMIFS(VIC_Postcode_Qtr!$D:$D,VIC_Postcode_Qtr!$A:$A,A510,VIC_Postcode_Qtr!$B:$B,Inputs!$B$25)</f>
        <v>1052</v>
      </c>
      <c r="M510" s="21" t="n">
        <f aca="false">IF(L510&gt;0,(F510-K510)/L510*1000,"")</f>
        <v>4.75285171102662</v>
      </c>
      <c r="N510" s="8" t="n">
        <f aca="false">IF(AND(H510&gt;=Inputs!$B$13,C510&gt;=500),1,0)</f>
        <v>0</v>
      </c>
      <c r="O510" s="8" t="s">
        <v>1074</v>
      </c>
      <c r="P510" s="16" t="n">
        <f aca="false">F510-SUMIFS(VIC_Postcode_Qtr!$E:$E,VIC_Postcode_Qtr!$A:$A,A510,VIC_Postcode_Qtr!$B:$B,EDATE(Inputs!$B$24,-3))</f>
        <v>0</v>
      </c>
      <c r="Q510" s="21" t="n">
        <f aca="false">IF(E510&gt;0,P510/E510*1000,"")</f>
        <v>0</v>
      </c>
      <c r="R510" s="16" t="n">
        <f aca="false">SUMIFS(VIC_Postcode_Qtr!$E:$E,VIC_Postcode_Qtr!$A:$A,A510,VIC_Postcode_Qtr!$B:$B,EDATE(Inputs!$B$24,-12))-SUMIFS(VIC_Postcode_Qtr!$E:$E,VIC_Postcode_Qtr!$A:$A,A510,VIC_Postcode_Qtr!$B:$B,EDATE(Inputs!$B$24,-15))</f>
        <v>-1</v>
      </c>
      <c r="S510" s="21" t="n">
        <f aca="false">IF(L510&gt;0,R510/L510*1000,"")</f>
        <v>-0.950570342205323</v>
      </c>
    </row>
    <row r="511" customFormat="false" ht="15" hidden="false" customHeight="false" outlineLevel="0" collapsed="false">
      <c r="A511" s="0" t="n">
        <v>3527</v>
      </c>
      <c r="B511" s="31" t="n">
        <v>55553</v>
      </c>
      <c r="C511" s="16" t="n">
        <v>453</v>
      </c>
      <c r="D511" s="0" t="n">
        <v>2</v>
      </c>
      <c r="E511" s="16" t="n">
        <f aca="false">SUMIFS(VIC_Postcode_Qtr!$D:$D,VIC_Postcode_Qtr!$A:$A,A511,VIC_Postcode_Qtr!$B:$B,Inputs!$B$24)</f>
        <v>1349</v>
      </c>
      <c r="F511" s="16" t="n">
        <f aca="false">SUMIFS(VIC_Postcode_Qtr!$E:$E,VIC_Postcode_Qtr!$A:$A,A511,VIC_Postcode_Qtr!$B:$B,Inputs!$B$24)</f>
        <v>2</v>
      </c>
      <c r="G511" s="21" t="n">
        <f aca="false">IF(E511&gt;0,F511/E511*1000,"")</f>
        <v>1.48257968865827</v>
      </c>
      <c r="H511" s="16" t="n">
        <f aca="false">SUMIFS(VIC_Postcode_Qtr!$G:$G,VIC_Postcode_Qtr!$A:$A,A511,VIC_Postcode_Qtr!$B:$B,Inputs!$B$24)</f>
        <v>29</v>
      </c>
      <c r="I511" s="16" t="n">
        <f aca="false">SUMIFS(VIC_Postcode_Qtr!$H:$H,VIC_Postcode_Qtr!$A:$A,A511,VIC_Postcode_Qtr!$B:$B,Inputs!$B$24)</f>
        <v>0</v>
      </c>
      <c r="J511" s="22" t="n">
        <f aca="false">IF(H511&gt;0,I511/H511,"")</f>
        <v>0</v>
      </c>
      <c r="K511" s="16" t="n">
        <f aca="false">SUMIFS(VIC_Postcode_Qtr!$E:$E,VIC_Postcode_Qtr!$A:$A,A511,VIC_Postcode_Qtr!$B:$B,Inputs!$B$25)</f>
        <v>2</v>
      </c>
      <c r="L511" s="16" t="n">
        <f aca="false">SUMIFS(VIC_Postcode_Qtr!$D:$D,VIC_Postcode_Qtr!$A:$A,A511,VIC_Postcode_Qtr!$B:$B,Inputs!$B$25)</f>
        <v>1304</v>
      </c>
      <c r="M511" s="21" t="n">
        <f aca="false">IF(L511&gt;0,(F511-K511)/L511*1000,"")</f>
        <v>0</v>
      </c>
      <c r="N511" s="8" t="n">
        <f aca="false">IF(AND(H511&gt;=Inputs!$B$13,C511&gt;=500),1,0)</f>
        <v>0</v>
      </c>
      <c r="O511" s="8" t="s">
        <v>1075</v>
      </c>
      <c r="P511" s="16" t="n">
        <f aca="false">F511-SUMIFS(VIC_Postcode_Qtr!$E:$E,VIC_Postcode_Qtr!$A:$A,A511,VIC_Postcode_Qtr!$B:$B,EDATE(Inputs!$B$24,-3))</f>
        <v>0</v>
      </c>
      <c r="Q511" s="21" t="n">
        <f aca="false">IF(E511&gt;0,P511/E511*1000,"")</f>
        <v>0</v>
      </c>
      <c r="R511" s="16" t="n">
        <f aca="false">SUMIFS(VIC_Postcode_Qtr!$E:$E,VIC_Postcode_Qtr!$A:$A,A511,VIC_Postcode_Qtr!$B:$B,EDATE(Inputs!$B$24,-12))-SUMIFS(VIC_Postcode_Qtr!$E:$E,VIC_Postcode_Qtr!$A:$A,A511,VIC_Postcode_Qtr!$B:$B,EDATE(Inputs!$B$24,-15))</f>
        <v>0</v>
      </c>
      <c r="S511" s="21" t="n">
        <f aca="false">IF(L511&gt;0,R511/L511*1000,"")</f>
        <v>0</v>
      </c>
    </row>
    <row r="512" customFormat="false" ht="15" hidden="false" customHeight="false" outlineLevel="0" collapsed="false">
      <c r="A512" s="0" t="n">
        <v>3933</v>
      </c>
      <c r="B512" s="31" t="n">
        <v>55712</v>
      </c>
      <c r="C512" s="16" t="n">
        <v>749</v>
      </c>
      <c r="D512" s="0" t="n">
        <v>2</v>
      </c>
      <c r="E512" s="16" t="n">
        <f aca="false">SUMIFS(VIC_Postcode_Qtr!$D:$D,VIC_Postcode_Qtr!$A:$A,A512,VIC_Postcode_Qtr!$B:$B,Inputs!$B$24)</f>
        <v>1408</v>
      </c>
      <c r="F512" s="16" t="n">
        <f aca="false">SUMIFS(VIC_Postcode_Qtr!$E:$E,VIC_Postcode_Qtr!$A:$A,A512,VIC_Postcode_Qtr!$B:$B,Inputs!$B$24)</f>
        <v>17</v>
      </c>
      <c r="G512" s="21" t="n">
        <f aca="false">IF(E512&gt;0,F512/E512*1000,"")</f>
        <v>12.0738636363636</v>
      </c>
      <c r="H512" s="16" t="n">
        <f aca="false">SUMIFS(VIC_Postcode_Qtr!$G:$G,VIC_Postcode_Qtr!$A:$A,A512,VIC_Postcode_Qtr!$B:$B,Inputs!$B$24)</f>
        <v>61</v>
      </c>
      <c r="I512" s="16" t="n">
        <f aca="false">SUMIFS(VIC_Postcode_Qtr!$H:$H,VIC_Postcode_Qtr!$A:$A,A512,VIC_Postcode_Qtr!$B:$B,Inputs!$B$24)</f>
        <v>6</v>
      </c>
      <c r="J512" s="22" t="n">
        <f aca="false">IF(H512&gt;0,I512/H512,"")</f>
        <v>0.0983606557377049</v>
      </c>
      <c r="K512" s="16" t="n">
        <f aca="false">SUMIFS(VIC_Postcode_Qtr!$E:$E,VIC_Postcode_Qtr!$A:$A,A512,VIC_Postcode_Qtr!$B:$B,Inputs!$B$25)</f>
        <v>14</v>
      </c>
      <c r="L512" s="16" t="n">
        <f aca="false">SUMIFS(VIC_Postcode_Qtr!$D:$D,VIC_Postcode_Qtr!$A:$A,A512,VIC_Postcode_Qtr!$B:$B,Inputs!$B$25)</f>
        <v>1422</v>
      </c>
      <c r="M512" s="21" t="n">
        <f aca="false">IF(L512&gt;0,(F512-K512)/L512*1000,"")</f>
        <v>2.10970464135021</v>
      </c>
      <c r="N512" s="8" t="n">
        <f aca="false">IF(AND(H512&gt;=Inputs!$B$13,C512&gt;=500),1,0)</f>
        <v>0</v>
      </c>
      <c r="O512" s="8" t="s">
        <v>1076</v>
      </c>
      <c r="P512" s="16" t="n">
        <f aca="false">F512-SUMIFS(VIC_Postcode_Qtr!$E:$E,VIC_Postcode_Qtr!$A:$A,A512,VIC_Postcode_Qtr!$B:$B,EDATE(Inputs!$B$24,-3))</f>
        <v>3</v>
      </c>
      <c r="Q512" s="21" t="n">
        <f aca="false">IF(E512&gt;0,P512/E512*1000,"")</f>
        <v>2.13068181818182</v>
      </c>
      <c r="R512" s="16" t="n">
        <f aca="false">SUMIFS(VIC_Postcode_Qtr!$E:$E,VIC_Postcode_Qtr!$A:$A,A512,VIC_Postcode_Qtr!$B:$B,EDATE(Inputs!$B$24,-12))-SUMIFS(VIC_Postcode_Qtr!$E:$E,VIC_Postcode_Qtr!$A:$A,A512,VIC_Postcode_Qtr!$B:$B,EDATE(Inputs!$B$24,-15))</f>
        <v>1</v>
      </c>
      <c r="S512" s="21" t="n">
        <f aca="false">IF(L512&gt;0,R512/L512*1000,"")</f>
        <v>0.70323488045007</v>
      </c>
    </row>
    <row r="513" customFormat="false" ht="15" hidden="false" customHeight="false" outlineLevel="0" collapsed="false">
      <c r="A513" s="0" t="n">
        <v>3516</v>
      </c>
      <c r="B513" s="31" t="n">
        <v>55745</v>
      </c>
      <c r="C513" s="16" t="n">
        <v>446</v>
      </c>
      <c r="D513" s="0" t="n">
        <v>2</v>
      </c>
      <c r="E513" s="16" t="n">
        <f aca="false">SUMIFS(VIC_Postcode_Qtr!$D:$D,VIC_Postcode_Qtr!$A:$A,A513,VIC_Postcode_Qtr!$B:$B,Inputs!$B$24)</f>
        <v>1222</v>
      </c>
      <c r="F513" s="16" t="n">
        <f aca="false">SUMIFS(VIC_Postcode_Qtr!$E:$E,VIC_Postcode_Qtr!$A:$A,A513,VIC_Postcode_Qtr!$B:$B,Inputs!$B$24)</f>
        <v>5</v>
      </c>
      <c r="G513" s="21" t="n">
        <f aca="false">IF(E513&gt;0,F513/E513*1000,"")</f>
        <v>4.09165302782324</v>
      </c>
      <c r="H513" s="16" t="n">
        <f aca="false">SUMIFS(VIC_Postcode_Qtr!$G:$G,VIC_Postcode_Qtr!$A:$A,A513,VIC_Postcode_Qtr!$B:$B,Inputs!$B$24)</f>
        <v>53</v>
      </c>
      <c r="I513" s="16" t="n">
        <f aca="false">SUMIFS(VIC_Postcode_Qtr!$H:$H,VIC_Postcode_Qtr!$A:$A,A513,VIC_Postcode_Qtr!$B:$B,Inputs!$B$24)</f>
        <v>5</v>
      </c>
      <c r="J513" s="22" t="n">
        <f aca="false">IF(H513&gt;0,I513/H513,"")</f>
        <v>0.0943396226415094</v>
      </c>
      <c r="K513" s="16" t="n">
        <f aca="false">SUMIFS(VIC_Postcode_Qtr!$E:$E,VIC_Postcode_Qtr!$A:$A,A513,VIC_Postcode_Qtr!$B:$B,Inputs!$B$25)</f>
        <v>0</v>
      </c>
      <c r="L513" s="16" t="n">
        <f aca="false">SUMIFS(VIC_Postcode_Qtr!$D:$D,VIC_Postcode_Qtr!$A:$A,A513,VIC_Postcode_Qtr!$B:$B,Inputs!$B$25)</f>
        <v>1156</v>
      </c>
      <c r="M513" s="21" t="n">
        <f aca="false">IF(L513&gt;0,(F513-K513)/L513*1000,"")</f>
        <v>4.32525951557093</v>
      </c>
      <c r="N513" s="8" t="n">
        <f aca="false">IF(AND(H513&gt;=Inputs!$B$13,C513&gt;=500),1,0)</f>
        <v>0</v>
      </c>
      <c r="O513" s="8" t="s">
        <v>1077</v>
      </c>
      <c r="P513" s="16" t="n">
        <f aca="false">F513-SUMIFS(VIC_Postcode_Qtr!$E:$E,VIC_Postcode_Qtr!$A:$A,A513,VIC_Postcode_Qtr!$B:$B,EDATE(Inputs!$B$24,-3))</f>
        <v>3</v>
      </c>
      <c r="Q513" s="21" t="n">
        <f aca="false">IF(E513&gt;0,P513/E513*1000,"")</f>
        <v>2.45499181669394</v>
      </c>
      <c r="R513" s="16" t="n">
        <f aca="false">SUMIFS(VIC_Postcode_Qtr!$E:$E,VIC_Postcode_Qtr!$A:$A,A513,VIC_Postcode_Qtr!$B:$B,EDATE(Inputs!$B$24,-12))-SUMIFS(VIC_Postcode_Qtr!$E:$E,VIC_Postcode_Qtr!$A:$A,A513,VIC_Postcode_Qtr!$B:$B,EDATE(Inputs!$B$24,-15))</f>
        <v>0</v>
      </c>
      <c r="S513" s="21" t="n">
        <f aca="false">IF(L513&gt;0,R513/L513*1000,"")</f>
        <v>0</v>
      </c>
    </row>
    <row r="514" customFormat="false" ht="15" hidden="false" customHeight="false" outlineLevel="0" collapsed="false">
      <c r="A514" s="0" t="n">
        <v>3265</v>
      </c>
      <c r="B514" s="31" t="n">
        <v>55855</v>
      </c>
      <c r="C514" s="16" t="n">
        <v>1716</v>
      </c>
      <c r="D514" s="0" t="n">
        <v>2</v>
      </c>
      <c r="E514" s="16" t="n">
        <f aca="false">SUMIFS(VIC_Postcode_Qtr!$D:$D,VIC_Postcode_Qtr!$A:$A,A514,VIC_Postcode_Qtr!$B:$B,Inputs!$B$24)</f>
        <v>4004</v>
      </c>
      <c r="F514" s="16" t="n">
        <f aca="false">SUMIFS(VIC_Postcode_Qtr!$E:$E,VIC_Postcode_Qtr!$A:$A,A514,VIC_Postcode_Qtr!$B:$B,Inputs!$B$24)</f>
        <v>10</v>
      </c>
      <c r="G514" s="21" t="n">
        <f aca="false">IF(E514&gt;0,F514/E514*1000,"")</f>
        <v>2.4975024975025</v>
      </c>
      <c r="H514" s="16" t="n">
        <f aca="false">SUMIFS(VIC_Postcode_Qtr!$G:$G,VIC_Postcode_Qtr!$A:$A,A514,VIC_Postcode_Qtr!$B:$B,Inputs!$B$24)</f>
        <v>122</v>
      </c>
      <c r="I514" s="16" t="n">
        <f aca="false">SUMIFS(VIC_Postcode_Qtr!$H:$H,VIC_Postcode_Qtr!$A:$A,A514,VIC_Postcode_Qtr!$B:$B,Inputs!$B$24)</f>
        <v>4</v>
      </c>
      <c r="J514" s="22" t="n">
        <f aca="false">IF(H514&gt;0,I514/H514,"")</f>
        <v>0.0327868852459016</v>
      </c>
      <c r="K514" s="16" t="n">
        <f aca="false">SUMIFS(VIC_Postcode_Qtr!$E:$E,VIC_Postcode_Qtr!$A:$A,A514,VIC_Postcode_Qtr!$B:$B,Inputs!$B$25)</f>
        <v>6</v>
      </c>
      <c r="L514" s="16" t="n">
        <f aca="false">SUMIFS(VIC_Postcode_Qtr!$D:$D,VIC_Postcode_Qtr!$A:$A,A514,VIC_Postcode_Qtr!$B:$B,Inputs!$B$25)</f>
        <v>4039</v>
      </c>
      <c r="M514" s="21" t="n">
        <f aca="false">IF(L514&gt;0,(F514-K514)/L514*1000,"")</f>
        <v>0.990344144590245</v>
      </c>
      <c r="N514" s="8" t="n">
        <f aca="false">IF(AND(H514&gt;=Inputs!$B$13,C514&gt;=500),1,0)</f>
        <v>0</v>
      </c>
      <c r="O514" s="8" t="s">
        <v>1078</v>
      </c>
      <c r="P514" s="16" t="n">
        <f aca="false">F514-SUMIFS(VIC_Postcode_Qtr!$E:$E,VIC_Postcode_Qtr!$A:$A,A514,VIC_Postcode_Qtr!$B:$B,EDATE(Inputs!$B$24,-3))</f>
        <v>2</v>
      </c>
      <c r="Q514" s="21" t="n">
        <f aca="false">IF(E514&gt;0,P514/E514*1000,"")</f>
        <v>0.4995004995005</v>
      </c>
      <c r="R514" s="16" t="n">
        <f aca="false">SUMIFS(VIC_Postcode_Qtr!$E:$E,VIC_Postcode_Qtr!$A:$A,A514,VIC_Postcode_Qtr!$B:$B,EDATE(Inputs!$B$24,-12))-SUMIFS(VIC_Postcode_Qtr!$E:$E,VIC_Postcode_Qtr!$A:$A,A514,VIC_Postcode_Qtr!$B:$B,EDATE(Inputs!$B$24,-15))</f>
        <v>0</v>
      </c>
      <c r="S514" s="21" t="n">
        <f aca="false">IF(L514&gt;0,R514/L514*1000,"")</f>
        <v>0</v>
      </c>
    </row>
    <row r="515" customFormat="false" ht="15" hidden="false" customHeight="false" outlineLevel="0" collapsed="false">
      <c r="A515" s="0" t="n">
        <v>3393</v>
      </c>
      <c r="B515" s="31" t="n">
        <v>55872</v>
      </c>
      <c r="C515" s="16" t="n">
        <v>1474</v>
      </c>
      <c r="D515" s="0" t="n">
        <v>2</v>
      </c>
      <c r="E515" s="16" t="n">
        <f aca="false">SUMIFS(VIC_Postcode_Qtr!$D:$D,VIC_Postcode_Qtr!$A:$A,A515,VIC_Postcode_Qtr!$B:$B,Inputs!$B$24)</f>
        <v>3867</v>
      </c>
      <c r="F515" s="16" t="n">
        <f aca="false">SUMIFS(VIC_Postcode_Qtr!$E:$E,VIC_Postcode_Qtr!$A:$A,A515,VIC_Postcode_Qtr!$B:$B,Inputs!$B$24)</f>
        <v>7</v>
      </c>
      <c r="G515" s="21" t="n">
        <f aca="false">IF(E515&gt;0,F515/E515*1000,"")</f>
        <v>1.81018877682958</v>
      </c>
      <c r="H515" s="16" t="n">
        <f aca="false">SUMIFS(VIC_Postcode_Qtr!$G:$G,VIC_Postcode_Qtr!$A:$A,A515,VIC_Postcode_Qtr!$B:$B,Inputs!$B$24)</f>
        <v>136</v>
      </c>
      <c r="I515" s="16" t="n">
        <f aca="false">SUMIFS(VIC_Postcode_Qtr!$H:$H,VIC_Postcode_Qtr!$A:$A,A515,VIC_Postcode_Qtr!$B:$B,Inputs!$B$24)</f>
        <v>1</v>
      </c>
      <c r="J515" s="22" t="n">
        <f aca="false">IF(H515&gt;0,I515/H515,"")</f>
        <v>0.00735294117647059</v>
      </c>
      <c r="K515" s="16" t="n">
        <f aca="false">SUMIFS(VIC_Postcode_Qtr!$E:$E,VIC_Postcode_Qtr!$A:$A,A515,VIC_Postcode_Qtr!$B:$B,Inputs!$B$25)</f>
        <v>7</v>
      </c>
      <c r="L515" s="16" t="n">
        <f aca="false">SUMIFS(VIC_Postcode_Qtr!$D:$D,VIC_Postcode_Qtr!$A:$A,A515,VIC_Postcode_Qtr!$B:$B,Inputs!$B$25)</f>
        <v>3929</v>
      </c>
      <c r="M515" s="21" t="n">
        <f aca="false">IF(L515&gt;0,(F515-K515)/L515*1000,"")</f>
        <v>0</v>
      </c>
      <c r="N515" s="8" t="n">
        <f aca="false">IF(AND(H515&gt;=Inputs!$B$13,C515&gt;=500),1,0)</f>
        <v>0</v>
      </c>
      <c r="O515" s="8" t="s">
        <v>1079</v>
      </c>
      <c r="P515" s="16" t="n">
        <f aca="false">F515-SUMIFS(VIC_Postcode_Qtr!$E:$E,VIC_Postcode_Qtr!$A:$A,A515,VIC_Postcode_Qtr!$B:$B,EDATE(Inputs!$B$24,-3))</f>
        <v>0</v>
      </c>
      <c r="Q515" s="21" t="n">
        <f aca="false">IF(E515&gt;0,P515/E515*1000,"")</f>
        <v>0</v>
      </c>
      <c r="R515" s="16" t="n">
        <f aca="false">SUMIFS(VIC_Postcode_Qtr!$E:$E,VIC_Postcode_Qtr!$A:$A,A515,VIC_Postcode_Qtr!$B:$B,EDATE(Inputs!$B$24,-12))-SUMIFS(VIC_Postcode_Qtr!$E:$E,VIC_Postcode_Qtr!$A:$A,A515,VIC_Postcode_Qtr!$B:$B,EDATE(Inputs!$B$24,-15))</f>
        <v>1</v>
      </c>
      <c r="S515" s="21" t="n">
        <f aca="false">IF(L515&gt;0,R515/L515*1000,"")</f>
        <v>0.254517688979384</v>
      </c>
    </row>
    <row r="516" customFormat="false" ht="15" hidden="false" customHeight="false" outlineLevel="0" collapsed="false">
      <c r="A516" s="0" t="n">
        <v>3928</v>
      </c>
      <c r="B516" s="31" t="n">
        <v>55999</v>
      </c>
      <c r="C516" s="16" t="n">
        <v>347</v>
      </c>
      <c r="D516" s="0" t="n">
        <v>2</v>
      </c>
      <c r="E516" s="16" t="n">
        <f aca="false">SUMIFS(VIC_Postcode_Qtr!$D:$D,VIC_Postcode_Qtr!$A:$A,A516,VIC_Postcode_Qtr!$B:$B,Inputs!$B$24)</f>
        <v>652</v>
      </c>
      <c r="F516" s="16" t="n">
        <f aca="false">SUMIFS(VIC_Postcode_Qtr!$E:$E,VIC_Postcode_Qtr!$A:$A,A516,VIC_Postcode_Qtr!$B:$B,Inputs!$B$24)</f>
        <v>36</v>
      </c>
      <c r="G516" s="21" t="n">
        <f aca="false">IF(E516&gt;0,F516/E516*1000,"")</f>
        <v>55.2147239263804</v>
      </c>
      <c r="H516" s="16" t="n">
        <f aca="false">SUMIFS(VIC_Postcode_Qtr!$G:$G,VIC_Postcode_Qtr!$A:$A,A516,VIC_Postcode_Qtr!$B:$B,Inputs!$B$24)</f>
        <v>49</v>
      </c>
      <c r="I516" s="16" t="n">
        <f aca="false">SUMIFS(VIC_Postcode_Qtr!$H:$H,VIC_Postcode_Qtr!$A:$A,A516,VIC_Postcode_Qtr!$B:$B,Inputs!$B$24)</f>
        <v>14</v>
      </c>
      <c r="J516" s="22" t="n">
        <f aca="false">IF(H516&gt;0,I516/H516,"")</f>
        <v>0.285714285714286</v>
      </c>
      <c r="K516" s="16" t="n">
        <f aca="false">SUMIFS(VIC_Postcode_Qtr!$E:$E,VIC_Postcode_Qtr!$A:$A,A516,VIC_Postcode_Qtr!$B:$B,Inputs!$B$25)</f>
        <v>20</v>
      </c>
      <c r="L516" s="16" t="n">
        <f aca="false">SUMIFS(VIC_Postcode_Qtr!$D:$D,VIC_Postcode_Qtr!$A:$A,A516,VIC_Postcode_Qtr!$B:$B,Inputs!$B$25)</f>
        <v>616</v>
      </c>
      <c r="M516" s="21" t="n">
        <f aca="false">IF(L516&gt;0,(F516-K516)/L516*1000,"")</f>
        <v>25.974025974026</v>
      </c>
      <c r="N516" s="8" t="n">
        <f aca="false">IF(AND(H516&gt;=Inputs!$B$13,C516&gt;=500),1,0)</f>
        <v>0</v>
      </c>
      <c r="O516" s="8" t="s">
        <v>1080</v>
      </c>
      <c r="P516" s="16" t="n">
        <f aca="false">F516-SUMIFS(VIC_Postcode_Qtr!$E:$E,VIC_Postcode_Qtr!$A:$A,A516,VIC_Postcode_Qtr!$B:$B,EDATE(Inputs!$B$24,-3))</f>
        <v>4</v>
      </c>
      <c r="Q516" s="21" t="n">
        <f aca="false">IF(E516&gt;0,P516/E516*1000,"")</f>
        <v>6.13496932515337</v>
      </c>
      <c r="R516" s="16" t="n">
        <f aca="false">SUMIFS(VIC_Postcode_Qtr!$E:$E,VIC_Postcode_Qtr!$A:$A,A516,VIC_Postcode_Qtr!$B:$B,EDATE(Inputs!$B$24,-12))-SUMIFS(VIC_Postcode_Qtr!$E:$E,VIC_Postcode_Qtr!$A:$A,A516,VIC_Postcode_Qtr!$B:$B,EDATE(Inputs!$B$24,-15))</f>
        <v>2</v>
      </c>
      <c r="S516" s="21" t="n">
        <f aca="false">IF(L516&gt;0,R516/L516*1000,"")</f>
        <v>3.24675324675325</v>
      </c>
    </row>
    <row r="517" customFormat="false" ht="15" hidden="false" customHeight="false" outlineLevel="0" collapsed="false">
      <c r="A517" s="0" t="n">
        <v>3919</v>
      </c>
      <c r="B517" s="31" t="n">
        <v>56156</v>
      </c>
      <c r="C517" s="16" t="n">
        <v>1912</v>
      </c>
      <c r="D517" s="0" t="n">
        <v>2</v>
      </c>
      <c r="E517" s="16" t="n">
        <f aca="false">SUMIFS(VIC_Postcode_Qtr!$D:$D,VIC_Postcode_Qtr!$A:$A,A517,VIC_Postcode_Qtr!$B:$B,Inputs!$B$24)</f>
        <v>2948</v>
      </c>
      <c r="F517" s="16" t="n">
        <f aca="false">SUMIFS(VIC_Postcode_Qtr!$E:$E,VIC_Postcode_Qtr!$A:$A,A517,VIC_Postcode_Qtr!$B:$B,Inputs!$B$24)</f>
        <v>27</v>
      </c>
      <c r="G517" s="21" t="n">
        <f aca="false">IF(E517&gt;0,F517/E517*1000,"")</f>
        <v>9.15875169606513</v>
      </c>
      <c r="H517" s="16" t="n">
        <f aca="false">SUMIFS(VIC_Postcode_Qtr!$G:$G,VIC_Postcode_Qtr!$A:$A,A517,VIC_Postcode_Qtr!$B:$B,Inputs!$B$24)</f>
        <v>135</v>
      </c>
      <c r="I517" s="16" t="n">
        <f aca="false">SUMIFS(VIC_Postcode_Qtr!$H:$H,VIC_Postcode_Qtr!$A:$A,A517,VIC_Postcode_Qtr!$B:$B,Inputs!$B$24)</f>
        <v>15</v>
      </c>
      <c r="J517" s="22" t="n">
        <f aca="false">IF(H517&gt;0,I517/H517,"")</f>
        <v>0.111111111111111</v>
      </c>
      <c r="K517" s="16" t="n">
        <f aca="false">SUMIFS(VIC_Postcode_Qtr!$E:$E,VIC_Postcode_Qtr!$A:$A,A517,VIC_Postcode_Qtr!$B:$B,Inputs!$B$25)</f>
        <v>13</v>
      </c>
      <c r="L517" s="16" t="n">
        <f aca="false">SUMIFS(VIC_Postcode_Qtr!$D:$D,VIC_Postcode_Qtr!$A:$A,A517,VIC_Postcode_Qtr!$B:$B,Inputs!$B$25)</f>
        <v>2882</v>
      </c>
      <c r="M517" s="21" t="n">
        <f aca="false">IF(L517&gt;0,(F517-K517)/L517*1000,"")</f>
        <v>4.85773768216516</v>
      </c>
      <c r="N517" s="8" t="n">
        <f aca="false">IF(AND(H517&gt;=Inputs!$B$13,C517&gt;=500),1,0)</f>
        <v>0</v>
      </c>
      <c r="O517" s="8" t="s">
        <v>1081</v>
      </c>
      <c r="P517" s="16" t="n">
        <f aca="false">F517-SUMIFS(VIC_Postcode_Qtr!$E:$E,VIC_Postcode_Qtr!$A:$A,A517,VIC_Postcode_Qtr!$B:$B,EDATE(Inputs!$B$24,-3))</f>
        <v>6</v>
      </c>
      <c r="Q517" s="21" t="n">
        <f aca="false">IF(E517&gt;0,P517/E517*1000,"")</f>
        <v>2.03527815468114</v>
      </c>
      <c r="R517" s="16" t="n">
        <f aca="false">SUMIFS(VIC_Postcode_Qtr!$E:$E,VIC_Postcode_Qtr!$A:$A,A517,VIC_Postcode_Qtr!$B:$B,EDATE(Inputs!$B$24,-12))-SUMIFS(VIC_Postcode_Qtr!$E:$E,VIC_Postcode_Qtr!$A:$A,A517,VIC_Postcode_Qtr!$B:$B,EDATE(Inputs!$B$24,-15))</f>
        <v>-1</v>
      </c>
      <c r="S517" s="21" t="n">
        <f aca="false">IF(L517&gt;0,R517/L517*1000,"")</f>
        <v>-0.346981263011797</v>
      </c>
    </row>
    <row r="518" customFormat="false" ht="15" hidden="false" customHeight="false" outlineLevel="0" collapsed="false">
      <c r="A518" s="0" t="n">
        <v>3688</v>
      </c>
      <c r="B518" s="31" t="n">
        <v>56203</v>
      </c>
      <c r="C518" s="16" t="n">
        <v>978</v>
      </c>
      <c r="D518" s="0" t="n">
        <v>2</v>
      </c>
      <c r="E518" s="16" t="n">
        <f aca="false">SUMIFS(VIC_Postcode_Qtr!$D:$D,VIC_Postcode_Qtr!$A:$A,A518,VIC_Postcode_Qtr!$B:$B,Inputs!$B$24)</f>
        <v>2020</v>
      </c>
      <c r="F518" s="16" t="n">
        <f aca="false">SUMIFS(VIC_Postcode_Qtr!$E:$E,VIC_Postcode_Qtr!$A:$A,A518,VIC_Postcode_Qtr!$B:$B,Inputs!$B$24)</f>
        <v>12</v>
      </c>
      <c r="G518" s="21" t="n">
        <f aca="false">IF(E518&gt;0,F518/E518*1000,"")</f>
        <v>5.94059405940594</v>
      </c>
      <c r="H518" s="16" t="n">
        <f aca="false">SUMIFS(VIC_Postcode_Qtr!$G:$G,VIC_Postcode_Qtr!$A:$A,A518,VIC_Postcode_Qtr!$B:$B,Inputs!$B$24)</f>
        <v>79</v>
      </c>
      <c r="I518" s="16" t="n">
        <f aca="false">SUMIFS(VIC_Postcode_Qtr!$H:$H,VIC_Postcode_Qtr!$A:$A,A518,VIC_Postcode_Qtr!$B:$B,Inputs!$B$24)</f>
        <v>3</v>
      </c>
      <c r="J518" s="22" t="n">
        <f aca="false">IF(H518&gt;0,I518/H518,"")</f>
        <v>0.0379746835443038</v>
      </c>
      <c r="K518" s="16" t="n">
        <f aca="false">SUMIFS(VIC_Postcode_Qtr!$E:$E,VIC_Postcode_Qtr!$A:$A,A518,VIC_Postcode_Qtr!$B:$B,Inputs!$B$25)</f>
        <v>11</v>
      </c>
      <c r="L518" s="16" t="n">
        <f aca="false">SUMIFS(VIC_Postcode_Qtr!$D:$D,VIC_Postcode_Qtr!$A:$A,A518,VIC_Postcode_Qtr!$B:$B,Inputs!$B$25)</f>
        <v>2019</v>
      </c>
      <c r="M518" s="21" t="n">
        <f aca="false">IF(L518&gt;0,(F518-K518)/L518*1000,"")</f>
        <v>0.495294700346706</v>
      </c>
      <c r="N518" s="8" t="n">
        <f aca="false">IF(AND(H518&gt;=Inputs!$B$13,C518&gt;=500),1,0)</f>
        <v>0</v>
      </c>
      <c r="O518" s="8" t="s">
        <v>1082</v>
      </c>
      <c r="P518" s="16" t="n">
        <f aca="false">F518-SUMIFS(VIC_Postcode_Qtr!$E:$E,VIC_Postcode_Qtr!$A:$A,A518,VIC_Postcode_Qtr!$B:$B,EDATE(Inputs!$B$24,-3))</f>
        <v>0</v>
      </c>
      <c r="Q518" s="21" t="n">
        <f aca="false">IF(E518&gt;0,P518/E518*1000,"")</f>
        <v>0</v>
      </c>
      <c r="R518" s="16" t="n">
        <f aca="false">SUMIFS(VIC_Postcode_Qtr!$E:$E,VIC_Postcode_Qtr!$A:$A,A518,VIC_Postcode_Qtr!$B:$B,EDATE(Inputs!$B$24,-12))-SUMIFS(VIC_Postcode_Qtr!$E:$E,VIC_Postcode_Qtr!$A:$A,A518,VIC_Postcode_Qtr!$B:$B,EDATE(Inputs!$B$24,-15))</f>
        <v>1</v>
      </c>
      <c r="S518" s="21" t="n">
        <f aca="false">IF(L518&gt;0,R518/L518*1000,"")</f>
        <v>0.495294700346706</v>
      </c>
    </row>
    <row r="519" customFormat="false" ht="15" hidden="false" customHeight="false" outlineLevel="0" collapsed="false">
      <c r="A519" s="0" t="n">
        <v>3761</v>
      </c>
      <c r="B519" s="31" t="n">
        <v>56339</v>
      </c>
      <c r="C519" s="16" t="n">
        <v>784</v>
      </c>
      <c r="D519" s="0" t="n">
        <v>2</v>
      </c>
      <c r="E519" s="16" t="n">
        <f aca="false">SUMIFS(VIC_Postcode_Qtr!$D:$D,VIC_Postcode_Qtr!$A:$A,A519,VIC_Postcode_Qtr!$B:$B,Inputs!$B$24)</f>
        <v>1264</v>
      </c>
      <c r="F519" s="16" t="n">
        <f aca="false">SUMIFS(VIC_Postcode_Qtr!$E:$E,VIC_Postcode_Qtr!$A:$A,A519,VIC_Postcode_Qtr!$B:$B,Inputs!$B$24)</f>
        <v>33</v>
      </c>
      <c r="G519" s="21" t="n">
        <f aca="false">IF(E519&gt;0,F519/E519*1000,"")</f>
        <v>26.1075949367089</v>
      </c>
      <c r="H519" s="16" t="n">
        <f aca="false">SUMIFS(VIC_Postcode_Qtr!$G:$G,VIC_Postcode_Qtr!$A:$A,A519,VIC_Postcode_Qtr!$B:$B,Inputs!$B$24)</f>
        <v>69</v>
      </c>
      <c r="I519" s="16" t="n">
        <f aca="false">SUMIFS(VIC_Postcode_Qtr!$H:$H,VIC_Postcode_Qtr!$A:$A,A519,VIC_Postcode_Qtr!$B:$B,Inputs!$B$24)</f>
        <v>16</v>
      </c>
      <c r="J519" s="22" t="n">
        <f aca="false">IF(H519&gt;0,I519/H519,"")</f>
        <v>0.231884057971015</v>
      </c>
      <c r="K519" s="16" t="n">
        <f aca="false">SUMIFS(VIC_Postcode_Qtr!$E:$E,VIC_Postcode_Qtr!$A:$A,A519,VIC_Postcode_Qtr!$B:$B,Inputs!$B$25)</f>
        <v>20</v>
      </c>
      <c r="L519" s="16" t="n">
        <f aca="false">SUMIFS(VIC_Postcode_Qtr!$D:$D,VIC_Postcode_Qtr!$A:$A,A519,VIC_Postcode_Qtr!$B:$B,Inputs!$B$25)</f>
        <v>1254</v>
      </c>
      <c r="M519" s="21" t="n">
        <f aca="false">IF(L519&gt;0,(F519-K519)/L519*1000,"")</f>
        <v>10.3668261562998</v>
      </c>
      <c r="N519" s="8" t="n">
        <f aca="false">IF(AND(H519&gt;=Inputs!$B$13,C519&gt;=500),1,0)</f>
        <v>0</v>
      </c>
      <c r="O519" s="8" t="s">
        <v>1083</v>
      </c>
      <c r="P519" s="16" t="n">
        <f aca="false">F519-SUMIFS(VIC_Postcode_Qtr!$E:$E,VIC_Postcode_Qtr!$A:$A,A519,VIC_Postcode_Qtr!$B:$B,EDATE(Inputs!$B$24,-3))</f>
        <v>7</v>
      </c>
      <c r="Q519" s="21" t="n">
        <f aca="false">IF(E519&gt;0,P519/E519*1000,"")</f>
        <v>5.5379746835443</v>
      </c>
      <c r="R519" s="16" t="n">
        <f aca="false">SUMIFS(VIC_Postcode_Qtr!$E:$E,VIC_Postcode_Qtr!$A:$A,A519,VIC_Postcode_Qtr!$B:$B,EDATE(Inputs!$B$24,-12))-SUMIFS(VIC_Postcode_Qtr!$E:$E,VIC_Postcode_Qtr!$A:$A,A519,VIC_Postcode_Qtr!$B:$B,EDATE(Inputs!$B$24,-15))</f>
        <v>2</v>
      </c>
      <c r="S519" s="21" t="n">
        <f aca="false">IF(L519&gt;0,R519/L519*1000,"")</f>
        <v>1.59489633173844</v>
      </c>
    </row>
    <row r="520" customFormat="false" ht="15" hidden="false" customHeight="false" outlineLevel="0" collapsed="false">
      <c r="A520" s="0" t="n">
        <v>3533</v>
      </c>
      <c r="B520" s="31" t="n">
        <v>56344</v>
      </c>
      <c r="C520" s="16" t="n">
        <v>448</v>
      </c>
      <c r="D520" s="0" t="n">
        <v>2</v>
      </c>
      <c r="E520" s="16" t="n">
        <f aca="false">SUMIFS(VIC_Postcode_Qtr!$D:$D,VIC_Postcode_Qtr!$A:$A,A520,VIC_Postcode_Qtr!$B:$B,Inputs!$B$24)</f>
        <v>1230</v>
      </c>
      <c r="F520" s="16" t="n">
        <f aca="false">SUMIFS(VIC_Postcode_Qtr!$E:$E,VIC_Postcode_Qtr!$A:$A,A520,VIC_Postcode_Qtr!$B:$B,Inputs!$B$24)</f>
        <v>3</v>
      </c>
      <c r="G520" s="21" t="n">
        <f aca="false">IF(E520&gt;0,F520/E520*1000,"")</f>
        <v>2.4390243902439</v>
      </c>
      <c r="H520" s="16" t="n">
        <f aca="false">SUMIFS(VIC_Postcode_Qtr!$G:$G,VIC_Postcode_Qtr!$A:$A,A520,VIC_Postcode_Qtr!$B:$B,Inputs!$B$24)</f>
        <v>42</v>
      </c>
      <c r="I520" s="16" t="n">
        <f aca="false">SUMIFS(VIC_Postcode_Qtr!$H:$H,VIC_Postcode_Qtr!$A:$A,A520,VIC_Postcode_Qtr!$B:$B,Inputs!$B$24)</f>
        <v>0</v>
      </c>
      <c r="J520" s="22" t="n">
        <f aca="false">IF(H520&gt;0,I520/H520,"")</f>
        <v>0</v>
      </c>
      <c r="K520" s="16" t="n">
        <f aca="false">SUMIFS(VIC_Postcode_Qtr!$E:$E,VIC_Postcode_Qtr!$A:$A,A520,VIC_Postcode_Qtr!$B:$B,Inputs!$B$25)</f>
        <v>3</v>
      </c>
      <c r="L520" s="16" t="n">
        <f aca="false">SUMIFS(VIC_Postcode_Qtr!$D:$D,VIC_Postcode_Qtr!$A:$A,A520,VIC_Postcode_Qtr!$B:$B,Inputs!$B$25)</f>
        <v>1225</v>
      </c>
      <c r="M520" s="21" t="n">
        <f aca="false">IF(L520&gt;0,(F520-K520)/L520*1000,"")</f>
        <v>0</v>
      </c>
      <c r="N520" s="8" t="n">
        <f aca="false">IF(AND(H520&gt;=Inputs!$B$13,C520&gt;=500),1,0)</f>
        <v>0</v>
      </c>
      <c r="O520" s="8" t="s">
        <v>1084</v>
      </c>
      <c r="P520" s="16" t="n">
        <f aca="false">F520-SUMIFS(VIC_Postcode_Qtr!$E:$E,VIC_Postcode_Qtr!$A:$A,A520,VIC_Postcode_Qtr!$B:$B,EDATE(Inputs!$B$24,-3))</f>
        <v>0</v>
      </c>
      <c r="Q520" s="21" t="n">
        <f aca="false">IF(E520&gt;0,P520/E520*1000,"")</f>
        <v>0</v>
      </c>
      <c r="R520" s="16" t="n">
        <f aca="false">SUMIFS(VIC_Postcode_Qtr!$E:$E,VIC_Postcode_Qtr!$A:$A,A520,VIC_Postcode_Qtr!$B:$B,EDATE(Inputs!$B$24,-12))-SUMIFS(VIC_Postcode_Qtr!$E:$E,VIC_Postcode_Qtr!$A:$A,A520,VIC_Postcode_Qtr!$B:$B,EDATE(Inputs!$B$24,-15))</f>
        <v>0</v>
      </c>
      <c r="S520" s="21" t="n">
        <f aca="false">IF(L520&gt;0,R520/L520*1000,"")</f>
        <v>0</v>
      </c>
    </row>
    <row r="521" customFormat="false" ht="15" hidden="false" customHeight="false" outlineLevel="0" collapsed="false">
      <c r="A521" s="0" t="n">
        <v>3521</v>
      </c>
      <c r="B521" s="31" t="n">
        <v>56413</v>
      </c>
      <c r="C521" s="16" t="n">
        <v>443</v>
      </c>
      <c r="D521" s="0" t="n">
        <v>2</v>
      </c>
      <c r="E521" s="16" t="n">
        <f aca="false">SUMIFS(VIC_Postcode_Qtr!$D:$D,VIC_Postcode_Qtr!$A:$A,A521,VIC_Postcode_Qtr!$B:$B,Inputs!$B$24)</f>
        <v>934</v>
      </c>
      <c r="F521" s="16" t="n">
        <f aca="false">SUMIFS(VIC_Postcode_Qtr!$E:$E,VIC_Postcode_Qtr!$A:$A,A521,VIC_Postcode_Qtr!$B:$B,Inputs!$B$24)</f>
        <v>8</v>
      </c>
      <c r="G521" s="21" t="n">
        <f aca="false">IF(E521&gt;0,F521/E521*1000,"")</f>
        <v>8.56531049250535</v>
      </c>
      <c r="H521" s="16" t="n">
        <f aca="false">SUMIFS(VIC_Postcode_Qtr!$G:$G,VIC_Postcode_Qtr!$A:$A,A521,VIC_Postcode_Qtr!$B:$B,Inputs!$B$24)</f>
        <v>26</v>
      </c>
      <c r="I521" s="16" t="n">
        <f aca="false">SUMIFS(VIC_Postcode_Qtr!$H:$H,VIC_Postcode_Qtr!$A:$A,A521,VIC_Postcode_Qtr!$B:$B,Inputs!$B$24)</f>
        <v>6</v>
      </c>
      <c r="J521" s="22" t="n">
        <f aca="false">IF(H521&gt;0,I521/H521,"")</f>
        <v>0.230769230769231</v>
      </c>
      <c r="K521" s="16" t="n">
        <f aca="false">SUMIFS(VIC_Postcode_Qtr!$E:$E,VIC_Postcode_Qtr!$A:$A,A521,VIC_Postcode_Qtr!$B:$B,Inputs!$B$25)</f>
        <v>3</v>
      </c>
      <c r="L521" s="16" t="n">
        <f aca="false">SUMIFS(VIC_Postcode_Qtr!$D:$D,VIC_Postcode_Qtr!$A:$A,A521,VIC_Postcode_Qtr!$B:$B,Inputs!$B$25)</f>
        <v>898</v>
      </c>
      <c r="M521" s="21" t="n">
        <f aca="false">IF(L521&gt;0,(F521-K521)/L521*1000,"")</f>
        <v>5.56792873051225</v>
      </c>
      <c r="N521" s="8" t="n">
        <f aca="false">IF(AND(H521&gt;=Inputs!$B$13,C521&gt;=500),1,0)</f>
        <v>0</v>
      </c>
      <c r="O521" s="8" t="s">
        <v>1085</v>
      </c>
      <c r="P521" s="16" t="n">
        <f aca="false">F521-SUMIFS(VIC_Postcode_Qtr!$E:$E,VIC_Postcode_Qtr!$A:$A,A521,VIC_Postcode_Qtr!$B:$B,EDATE(Inputs!$B$24,-3))</f>
        <v>1</v>
      </c>
      <c r="Q521" s="21" t="n">
        <f aca="false">IF(E521&gt;0,P521/E521*1000,"")</f>
        <v>1.07066381156317</v>
      </c>
      <c r="R521" s="16" t="n">
        <f aca="false">SUMIFS(VIC_Postcode_Qtr!$E:$E,VIC_Postcode_Qtr!$A:$A,A521,VIC_Postcode_Qtr!$B:$B,EDATE(Inputs!$B$24,-12))-SUMIFS(VIC_Postcode_Qtr!$E:$E,VIC_Postcode_Qtr!$A:$A,A521,VIC_Postcode_Qtr!$B:$B,EDATE(Inputs!$B$24,-15))</f>
        <v>0</v>
      </c>
      <c r="S521" s="21" t="n">
        <f aca="false">IF(L521&gt;0,R521/L521*1000,"")</f>
        <v>0</v>
      </c>
    </row>
    <row r="522" customFormat="false" ht="15" hidden="false" customHeight="false" outlineLevel="0" collapsed="false">
      <c r="A522" s="0" t="n">
        <v>3788</v>
      </c>
      <c r="B522" s="31" t="n">
        <v>56460</v>
      </c>
      <c r="C522" s="16" t="n">
        <v>1124</v>
      </c>
      <c r="D522" s="0" t="n">
        <v>2</v>
      </c>
      <c r="E522" s="16" t="n">
        <f aca="false">SUMIFS(VIC_Postcode_Qtr!$D:$D,VIC_Postcode_Qtr!$A:$A,A522,VIC_Postcode_Qtr!$B:$B,Inputs!$B$24)</f>
        <v>1573</v>
      </c>
      <c r="F522" s="16" t="n">
        <f aca="false">SUMIFS(VIC_Postcode_Qtr!$E:$E,VIC_Postcode_Qtr!$A:$A,A522,VIC_Postcode_Qtr!$B:$B,Inputs!$B$24)</f>
        <v>43</v>
      </c>
      <c r="G522" s="21" t="n">
        <f aca="false">IF(E522&gt;0,F522/E522*1000,"")</f>
        <v>27.3363000635728</v>
      </c>
      <c r="H522" s="16" t="n">
        <f aca="false">SUMIFS(VIC_Postcode_Qtr!$G:$G,VIC_Postcode_Qtr!$A:$A,A522,VIC_Postcode_Qtr!$B:$B,Inputs!$B$24)</f>
        <v>76</v>
      </c>
      <c r="I522" s="16" t="n">
        <f aca="false">SUMIFS(VIC_Postcode_Qtr!$H:$H,VIC_Postcode_Qtr!$A:$A,A522,VIC_Postcode_Qtr!$B:$B,Inputs!$B$24)</f>
        <v>12</v>
      </c>
      <c r="J522" s="22" t="n">
        <f aca="false">IF(H522&gt;0,I522/H522,"")</f>
        <v>0.157894736842105</v>
      </c>
      <c r="K522" s="16" t="n">
        <f aca="false">SUMIFS(VIC_Postcode_Qtr!$E:$E,VIC_Postcode_Qtr!$A:$A,A522,VIC_Postcode_Qtr!$B:$B,Inputs!$B$25)</f>
        <v>33</v>
      </c>
      <c r="L522" s="16" t="n">
        <f aca="false">SUMIFS(VIC_Postcode_Qtr!$D:$D,VIC_Postcode_Qtr!$A:$A,A522,VIC_Postcode_Qtr!$B:$B,Inputs!$B$25)</f>
        <v>1568</v>
      </c>
      <c r="M522" s="21" t="n">
        <f aca="false">IF(L522&gt;0,(F522-K522)/L522*1000,"")</f>
        <v>6.37755102040816</v>
      </c>
      <c r="N522" s="8" t="n">
        <f aca="false">IF(AND(H522&gt;=Inputs!$B$13,C522&gt;=500),1,0)</f>
        <v>0</v>
      </c>
      <c r="O522" s="8" t="s">
        <v>1086</v>
      </c>
      <c r="P522" s="16" t="n">
        <f aca="false">F522-SUMIFS(VIC_Postcode_Qtr!$E:$E,VIC_Postcode_Qtr!$A:$A,A522,VIC_Postcode_Qtr!$B:$B,EDATE(Inputs!$B$24,-3))</f>
        <v>2</v>
      </c>
      <c r="Q522" s="21" t="n">
        <f aca="false">IF(E522&gt;0,P522/E522*1000,"")</f>
        <v>1.27145581691036</v>
      </c>
      <c r="R522" s="16" t="n">
        <f aca="false">SUMIFS(VIC_Postcode_Qtr!$E:$E,VIC_Postcode_Qtr!$A:$A,A522,VIC_Postcode_Qtr!$B:$B,EDATE(Inputs!$B$24,-12))-SUMIFS(VIC_Postcode_Qtr!$E:$E,VIC_Postcode_Qtr!$A:$A,A522,VIC_Postcode_Qtr!$B:$B,EDATE(Inputs!$B$24,-15))</f>
        <v>-1</v>
      </c>
      <c r="S522" s="21" t="n">
        <f aca="false">IF(L522&gt;0,R522/L522*1000,"")</f>
        <v>-0.637755102040816</v>
      </c>
    </row>
    <row r="523" customFormat="false" ht="15" hidden="false" customHeight="false" outlineLevel="0" collapsed="false">
      <c r="A523" s="0" t="n">
        <v>3332</v>
      </c>
      <c r="B523" s="31" t="n">
        <v>56546</v>
      </c>
      <c r="C523" s="16" t="n">
        <v>837</v>
      </c>
      <c r="D523" s="0" t="n">
        <v>2</v>
      </c>
      <c r="E523" s="16" t="n">
        <f aca="false">SUMIFS(VIC_Postcode_Qtr!$D:$D,VIC_Postcode_Qtr!$A:$A,A523,VIC_Postcode_Qtr!$B:$B,Inputs!$B$24)</f>
        <v>1538</v>
      </c>
      <c r="F523" s="16" t="n">
        <f aca="false">SUMIFS(VIC_Postcode_Qtr!$E:$E,VIC_Postcode_Qtr!$A:$A,A523,VIC_Postcode_Qtr!$B:$B,Inputs!$B$24)</f>
        <v>21</v>
      </c>
      <c r="G523" s="21" t="n">
        <f aca="false">IF(E523&gt;0,F523/E523*1000,"")</f>
        <v>13.6540962288687</v>
      </c>
      <c r="H523" s="16" t="n">
        <f aca="false">SUMIFS(VIC_Postcode_Qtr!$G:$G,VIC_Postcode_Qtr!$A:$A,A523,VIC_Postcode_Qtr!$B:$B,Inputs!$B$24)</f>
        <v>76</v>
      </c>
      <c r="I523" s="16" t="n">
        <f aca="false">SUMIFS(VIC_Postcode_Qtr!$H:$H,VIC_Postcode_Qtr!$A:$A,A523,VIC_Postcode_Qtr!$B:$B,Inputs!$B$24)</f>
        <v>11</v>
      </c>
      <c r="J523" s="22" t="n">
        <f aca="false">IF(H523&gt;0,I523/H523,"")</f>
        <v>0.144736842105263</v>
      </c>
      <c r="K523" s="16" t="n">
        <f aca="false">SUMIFS(VIC_Postcode_Qtr!$E:$E,VIC_Postcode_Qtr!$A:$A,A523,VIC_Postcode_Qtr!$B:$B,Inputs!$B$25)</f>
        <v>11</v>
      </c>
      <c r="L523" s="16" t="n">
        <f aca="false">SUMIFS(VIC_Postcode_Qtr!$D:$D,VIC_Postcode_Qtr!$A:$A,A523,VIC_Postcode_Qtr!$B:$B,Inputs!$B$25)</f>
        <v>1473</v>
      </c>
      <c r="M523" s="21" t="n">
        <f aca="false">IF(L523&gt;0,(F523-K523)/L523*1000,"")</f>
        <v>6.78886625933469</v>
      </c>
      <c r="N523" s="8" t="n">
        <f aca="false">IF(AND(H523&gt;=Inputs!$B$13,C523&gt;=500),1,0)</f>
        <v>0</v>
      </c>
      <c r="O523" s="8" t="s">
        <v>1087</v>
      </c>
      <c r="P523" s="16" t="n">
        <f aca="false">F523-SUMIFS(VIC_Postcode_Qtr!$E:$E,VIC_Postcode_Qtr!$A:$A,A523,VIC_Postcode_Qtr!$B:$B,EDATE(Inputs!$B$24,-3))</f>
        <v>7</v>
      </c>
      <c r="Q523" s="21" t="n">
        <f aca="false">IF(E523&gt;0,P523/E523*1000,"")</f>
        <v>4.55136540962289</v>
      </c>
      <c r="R523" s="16" t="n">
        <f aca="false">SUMIFS(VIC_Postcode_Qtr!$E:$E,VIC_Postcode_Qtr!$A:$A,A523,VIC_Postcode_Qtr!$B:$B,EDATE(Inputs!$B$24,-12))-SUMIFS(VIC_Postcode_Qtr!$E:$E,VIC_Postcode_Qtr!$A:$A,A523,VIC_Postcode_Qtr!$B:$B,EDATE(Inputs!$B$24,-15))</f>
        <v>1</v>
      </c>
      <c r="S523" s="21" t="n">
        <f aca="false">IF(L523&gt;0,R523/L523*1000,"")</f>
        <v>0.678886625933469</v>
      </c>
    </row>
    <row r="524" customFormat="false" ht="15" hidden="false" customHeight="false" outlineLevel="0" collapsed="false">
      <c r="A524" s="0" t="n">
        <v>3929</v>
      </c>
      <c r="B524" s="31" t="n">
        <v>56560</v>
      </c>
      <c r="C524" s="16" t="n">
        <v>801</v>
      </c>
      <c r="D524" s="0" t="n">
        <v>2</v>
      </c>
      <c r="E524" s="16" t="n">
        <f aca="false">SUMIFS(VIC_Postcode_Qtr!$D:$D,VIC_Postcode_Qtr!$A:$A,A524,VIC_Postcode_Qtr!$B:$B,Inputs!$B$24)</f>
        <v>1431</v>
      </c>
      <c r="F524" s="16" t="n">
        <f aca="false">SUMIFS(VIC_Postcode_Qtr!$E:$E,VIC_Postcode_Qtr!$A:$A,A524,VIC_Postcode_Qtr!$B:$B,Inputs!$B$24)</f>
        <v>62</v>
      </c>
      <c r="G524" s="21" t="n">
        <f aca="false">IF(E524&gt;0,F524/E524*1000,"")</f>
        <v>43.3263452131377</v>
      </c>
      <c r="H524" s="16" t="n">
        <f aca="false">SUMIFS(VIC_Postcode_Qtr!$G:$G,VIC_Postcode_Qtr!$A:$A,A524,VIC_Postcode_Qtr!$B:$B,Inputs!$B$24)</f>
        <v>91</v>
      </c>
      <c r="I524" s="16" t="n">
        <f aca="false">SUMIFS(VIC_Postcode_Qtr!$H:$H,VIC_Postcode_Qtr!$A:$A,A524,VIC_Postcode_Qtr!$B:$B,Inputs!$B$24)</f>
        <v>16</v>
      </c>
      <c r="J524" s="22" t="n">
        <f aca="false">IF(H524&gt;0,I524/H524,"")</f>
        <v>0.175824175824176</v>
      </c>
      <c r="K524" s="16" t="n">
        <f aca="false">SUMIFS(VIC_Postcode_Qtr!$E:$E,VIC_Postcode_Qtr!$A:$A,A524,VIC_Postcode_Qtr!$B:$B,Inputs!$B$25)</f>
        <v>49</v>
      </c>
      <c r="L524" s="16" t="n">
        <f aca="false">SUMIFS(VIC_Postcode_Qtr!$D:$D,VIC_Postcode_Qtr!$A:$A,A524,VIC_Postcode_Qtr!$B:$B,Inputs!$B$25)</f>
        <v>1404</v>
      </c>
      <c r="M524" s="21" t="n">
        <f aca="false">IF(L524&gt;0,(F524-K524)/L524*1000,"")</f>
        <v>9.25925925925926</v>
      </c>
      <c r="N524" s="8" t="n">
        <f aca="false">IF(AND(H524&gt;=Inputs!$B$13,C524&gt;=500),1,0)</f>
        <v>0</v>
      </c>
      <c r="O524" s="8" t="s">
        <v>550</v>
      </c>
      <c r="P524" s="16" t="n">
        <f aca="false">F524-SUMIFS(VIC_Postcode_Qtr!$E:$E,VIC_Postcode_Qtr!$A:$A,A524,VIC_Postcode_Qtr!$B:$B,EDATE(Inputs!$B$24,-3))</f>
        <v>5</v>
      </c>
      <c r="Q524" s="21" t="n">
        <f aca="false">IF(E524&gt;0,P524/E524*1000,"")</f>
        <v>3.49406009783368</v>
      </c>
      <c r="R524" s="16" t="n">
        <f aca="false">SUMIFS(VIC_Postcode_Qtr!$E:$E,VIC_Postcode_Qtr!$A:$A,A524,VIC_Postcode_Qtr!$B:$B,EDATE(Inputs!$B$24,-12))-SUMIFS(VIC_Postcode_Qtr!$E:$E,VIC_Postcode_Qtr!$A:$A,A524,VIC_Postcode_Qtr!$B:$B,EDATE(Inputs!$B$24,-15))</f>
        <v>7</v>
      </c>
      <c r="S524" s="21" t="n">
        <f aca="false">IF(L524&gt;0,R524/L524*1000,"")</f>
        <v>4.98575498575499</v>
      </c>
    </row>
    <row r="525" customFormat="false" ht="15" hidden="false" customHeight="false" outlineLevel="0" collapsed="false">
      <c r="A525" s="0" t="n">
        <v>3913</v>
      </c>
      <c r="B525" s="31" t="n">
        <v>56665</v>
      </c>
      <c r="C525" s="16" t="n">
        <v>2382</v>
      </c>
      <c r="D525" s="0" t="n">
        <v>2</v>
      </c>
      <c r="E525" s="16" t="n">
        <f aca="false">SUMIFS(VIC_Postcode_Qtr!$D:$D,VIC_Postcode_Qtr!$A:$A,A525,VIC_Postcode_Qtr!$B:$B,Inputs!$B$24)</f>
        <v>3727</v>
      </c>
      <c r="F525" s="16" t="n">
        <f aca="false">SUMIFS(VIC_Postcode_Qtr!$E:$E,VIC_Postcode_Qtr!$A:$A,A525,VIC_Postcode_Qtr!$B:$B,Inputs!$B$24)</f>
        <v>48</v>
      </c>
      <c r="G525" s="21" t="n">
        <f aca="false">IF(E525&gt;0,F525/E525*1000,"")</f>
        <v>12.8789911456936</v>
      </c>
      <c r="H525" s="16" t="n">
        <f aca="false">SUMIFS(VIC_Postcode_Qtr!$G:$G,VIC_Postcode_Qtr!$A:$A,A525,VIC_Postcode_Qtr!$B:$B,Inputs!$B$24)</f>
        <v>221</v>
      </c>
      <c r="I525" s="16" t="n">
        <f aca="false">SUMIFS(VIC_Postcode_Qtr!$H:$H,VIC_Postcode_Qtr!$A:$A,A525,VIC_Postcode_Qtr!$B:$B,Inputs!$B$24)</f>
        <v>22</v>
      </c>
      <c r="J525" s="22" t="n">
        <f aca="false">IF(H525&gt;0,I525/H525,"")</f>
        <v>0.0995475113122172</v>
      </c>
      <c r="K525" s="16" t="n">
        <f aca="false">SUMIFS(VIC_Postcode_Qtr!$E:$E,VIC_Postcode_Qtr!$A:$A,A525,VIC_Postcode_Qtr!$B:$B,Inputs!$B$25)</f>
        <v>29</v>
      </c>
      <c r="L525" s="16" t="n">
        <f aca="false">SUMIFS(VIC_Postcode_Qtr!$D:$D,VIC_Postcode_Qtr!$A:$A,A525,VIC_Postcode_Qtr!$B:$B,Inputs!$B$25)</f>
        <v>3648</v>
      </c>
      <c r="M525" s="21" t="n">
        <f aca="false">IF(L525&gt;0,(F525-K525)/L525*1000,"")</f>
        <v>5.20833333333333</v>
      </c>
      <c r="N525" s="8" t="n">
        <f aca="false">IF(AND(H525&gt;=Inputs!$B$13,C525&gt;=500),1,0)</f>
        <v>0</v>
      </c>
      <c r="O525" s="8" t="s">
        <v>1088</v>
      </c>
      <c r="P525" s="16" t="n">
        <f aca="false">F525-SUMIFS(VIC_Postcode_Qtr!$E:$E,VIC_Postcode_Qtr!$A:$A,A525,VIC_Postcode_Qtr!$B:$B,EDATE(Inputs!$B$24,-3))</f>
        <v>9</v>
      </c>
      <c r="Q525" s="21" t="n">
        <f aca="false">IF(E525&gt;0,P525/E525*1000,"")</f>
        <v>2.41481083981755</v>
      </c>
      <c r="R525" s="16" t="n">
        <f aca="false">SUMIFS(VIC_Postcode_Qtr!$E:$E,VIC_Postcode_Qtr!$A:$A,A525,VIC_Postcode_Qtr!$B:$B,EDATE(Inputs!$B$24,-12))-SUMIFS(VIC_Postcode_Qtr!$E:$E,VIC_Postcode_Qtr!$A:$A,A525,VIC_Postcode_Qtr!$B:$B,EDATE(Inputs!$B$24,-15))</f>
        <v>5</v>
      </c>
      <c r="S525" s="21" t="n">
        <f aca="false">IF(L525&gt;0,R525/L525*1000,"")</f>
        <v>1.37061403508772</v>
      </c>
    </row>
    <row r="526" customFormat="false" ht="15" hidden="false" customHeight="false" outlineLevel="0" collapsed="false">
      <c r="A526" s="0" t="n">
        <v>3277</v>
      </c>
      <c r="B526" s="31" t="n">
        <v>56681</v>
      </c>
      <c r="C526" s="16" t="n">
        <v>1203</v>
      </c>
      <c r="D526" s="0" t="n">
        <v>2</v>
      </c>
      <c r="E526" s="16" t="n">
        <f aca="false">SUMIFS(VIC_Postcode_Qtr!$D:$D,VIC_Postcode_Qtr!$A:$A,A526,VIC_Postcode_Qtr!$B:$B,Inputs!$B$24)</f>
        <v>2630</v>
      </c>
      <c r="F526" s="16" t="n">
        <f aca="false">SUMIFS(VIC_Postcode_Qtr!$E:$E,VIC_Postcode_Qtr!$A:$A,A526,VIC_Postcode_Qtr!$B:$B,Inputs!$B$24)</f>
        <v>13</v>
      </c>
      <c r="G526" s="21" t="n">
        <f aca="false">IF(E526&gt;0,F526/E526*1000,"")</f>
        <v>4.94296577946768</v>
      </c>
      <c r="H526" s="16" t="n">
        <f aca="false">SUMIFS(VIC_Postcode_Qtr!$G:$G,VIC_Postcode_Qtr!$A:$A,A526,VIC_Postcode_Qtr!$B:$B,Inputs!$B$24)</f>
        <v>122</v>
      </c>
      <c r="I526" s="16" t="n">
        <f aca="false">SUMIFS(VIC_Postcode_Qtr!$H:$H,VIC_Postcode_Qtr!$A:$A,A526,VIC_Postcode_Qtr!$B:$B,Inputs!$B$24)</f>
        <v>7</v>
      </c>
      <c r="J526" s="22" t="n">
        <f aca="false">IF(H526&gt;0,I526/H526,"")</f>
        <v>0.0573770491803279</v>
      </c>
      <c r="K526" s="16" t="n">
        <f aca="false">SUMIFS(VIC_Postcode_Qtr!$E:$E,VIC_Postcode_Qtr!$A:$A,A526,VIC_Postcode_Qtr!$B:$B,Inputs!$B$25)</f>
        <v>5</v>
      </c>
      <c r="L526" s="16" t="n">
        <f aca="false">SUMIFS(VIC_Postcode_Qtr!$D:$D,VIC_Postcode_Qtr!$A:$A,A526,VIC_Postcode_Qtr!$B:$B,Inputs!$B$25)</f>
        <v>2624</v>
      </c>
      <c r="M526" s="21" t="n">
        <f aca="false">IF(L526&gt;0,(F526-K526)/L526*1000,"")</f>
        <v>3.04878048780488</v>
      </c>
      <c r="N526" s="8" t="n">
        <f aca="false">IF(AND(H526&gt;=Inputs!$B$13,C526&gt;=500),1,0)</f>
        <v>0</v>
      </c>
      <c r="O526" s="8" t="s">
        <v>1089</v>
      </c>
      <c r="P526" s="16" t="n">
        <f aca="false">F526-SUMIFS(VIC_Postcode_Qtr!$E:$E,VIC_Postcode_Qtr!$A:$A,A526,VIC_Postcode_Qtr!$B:$B,EDATE(Inputs!$B$24,-3))</f>
        <v>5</v>
      </c>
      <c r="Q526" s="21" t="n">
        <f aca="false">IF(E526&gt;0,P526/E526*1000,"")</f>
        <v>1.90114068441065</v>
      </c>
      <c r="R526" s="16" t="n">
        <f aca="false">SUMIFS(VIC_Postcode_Qtr!$E:$E,VIC_Postcode_Qtr!$A:$A,A526,VIC_Postcode_Qtr!$B:$B,EDATE(Inputs!$B$24,-12))-SUMIFS(VIC_Postcode_Qtr!$E:$E,VIC_Postcode_Qtr!$A:$A,A526,VIC_Postcode_Qtr!$B:$B,EDATE(Inputs!$B$24,-15))</f>
        <v>2</v>
      </c>
      <c r="S526" s="21" t="n">
        <f aca="false">IF(L526&gt;0,R526/L526*1000,"")</f>
        <v>0.76219512195122</v>
      </c>
    </row>
    <row r="527" customFormat="false" ht="15" hidden="false" customHeight="false" outlineLevel="0" collapsed="false">
      <c r="A527" s="0" t="n">
        <v>3813</v>
      </c>
      <c r="B527" s="31" t="n">
        <v>56686</v>
      </c>
      <c r="C527" s="16" t="n">
        <v>619</v>
      </c>
      <c r="D527" s="0" t="n">
        <v>2</v>
      </c>
      <c r="E527" s="16" t="n">
        <f aca="false">SUMIFS(VIC_Postcode_Qtr!$D:$D,VIC_Postcode_Qtr!$A:$A,A527,VIC_Postcode_Qtr!$B:$B,Inputs!$B$24)</f>
        <v>1165</v>
      </c>
      <c r="F527" s="16" t="n">
        <f aca="false">SUMIFS(VIC_Postcode_Qtr!$E:$E,VIC_Postcode_Qtr!$A:$A,A527,VIC_Postcode_Qtr!$B:$B,Inputs!$B$24)</f>
        <v>11</v>
      </c>
      <c r="G527" s="21" t="n">
        <f aca="false">IF(E527&gt;0,F527/E527*1000,"")</f>
        <v>9.44206008583691</v>
      </c>
      <c r="H527" s="16" t="n">
        <f aca="false">SUMIFS(VIC_Postcode_Qtr!$G:$G,VIC_Postcode_Qtr!$A:$A,A527,VIC_Postcode_Qtr!$B:$B,Inputs!$B$24)</f>
        <v>59</v>
      </c>
      <c r="I527" s="16" t="n">
        <f aca="false">SUMIFS(VIC_Postcode_Qtr!$H:$H,VIC_Postcode_Qtr!$A:$A,A527,VIC_Postcode_Qtr!$B:$B,Inputs!$B$24)</f>
        <v>6</v>
      </c>
      <c r="J527" s="22" t="n">
        <f aca="false">IF(H527&gt;0,I527/H527,"")</f>
        <v>0.101694915254237</v>
      </c>
      <c r="K527" s="16" t="n">
        <f aca="false">SUMIFS(VIC_Postcode_Qtr!$E:$E,VIC_Postcode_Qtr!$A:$A,A527,VIC_Postcode_Qtr!$B:$B,Inputs!$B$25)</f>
        <v>3</v>
      </c>
      <c r="L527" s="16" t="n">
        <f aca="false">SUMIFS(VIC_Postcode_Qtr!$D:$D,VIC_Postcode_Qtr!$A:$A,A527,VIC_Postcode_Qtr!$B:$B,Inputs!$B$25)</f>
        <v>1170</v>
      </c>
      <c r="M527" s="21" t="n">
        <f aca="false">IF(L527&gt;0,(F527-K527)/L527*1000,"")</f>
        <v>6.83760683760684</v>
      </c>
      <c r="N527" s="8" t="n">
        <f aca="false">IF(AND(H527&gt;=Inputs!$B$13,C527&gt;=500),1,0)</f>
        <v>0</v>
      </c>
      <c r="O527" s="8" t="s">
        <v>1090</v>
      </c>
      <c r="P527" s="16" t="n">
        <f aca="false">F527-SUMIFS(VIC_Postcode_Qtr!$E:$E,VIC_Postcode_Qtr!$A:$A,A527,VIC_Postcode_Qtr!$B:$B,EDATE(Inputs!$B$24,-3))</f>
        <v>7</v>
      </c>
      <c r="Q527" s="21" t="n">
        <f aca="false">IF(E527&gt;0,P527/E527*1000,"")</f>
        <v>6.00858369098713</v>
      </c>
      <c r="R527" s="16" t="n">
        <f aca="false">SUMIFS(VIC_Postcode_Qtr!$E:$E,VIC_Postcode_Qtr!$A:$A,A527,VIC_Postcode_Qtr!$B:$B,EDATE(Inputs!$B$24,-12))-SUMIFS(VIC_Postcode_Qtr!$E:$E,VIC_Postcode_Qtr!$A:$A,A527,VIC_Postcode_Qtr!$B:$B,EDATE(Inputs!$B$24,-15))</f>
        <v>1</v>
      </c>
      <c r="S527" s="21" t="n">
        <f aca="false">IF(L527&gt;0,R527/L527*1000,"")</f>
        <v>0.854700854700855</v>
      </c>
    </row>
    <row r="528" customFormat="false" ht="15" hidden="false" customHeight="false" outlineLevel="0" collapsed="false">
      <c r="A528" s="0" t="n">
        <v>3795</v>
      </c>
      <c r="B528" s="31" t="n">
        <v>56795</v>
      </c>
      <c r="C528" s="16" t="n">
        <v>921</v>
      </c>
      <c r="D528" s="0" t="n">
        <v>2</v>
      </c>
      <c r="E528" s="16" t="n">
        <f aca="false">SUMIFS(VIC_Postcode_Qtr!$D:$D,VIC_Postcode_Qtr!$A:$A,A528,VIC_Postcode_Qtr!$B:$B,Inputs!$B$24)</f>
        <v>1841</v>
      </c>
      <c r="F528" s="16" t="n">
        <f aca="false">SUMIFS(VIC_Postcode_Qtr!$E:$E,VIC_Postcode_Qtr!$A:$A,A528,VIC_Postcode_Qtr!$B:$B,Inputs!$B$24)</f>
        <v>11</v>
      </c>
      <c r="G528" s="21" t="n">
        <f aca="false">IF(E528&gt;0,F528/E528*1000,"")</f>
        <v>5.97501357957632</v>
      </c>
      <c r="H528" s="16" t="n">
        <f aca="false">SUMIFS(VIC_Postcode_Qtr!$G:$G,VIC_Postcode_Qtr!$A:$A,A528,VIC_Postcode_Qtr!$B:$B,Inputs!$B$24)</f>
        <v>83</v>
      </c>
      <c r="I528" s="16" t="n">
        <f aca="false">SUMIFS(VIC_Postcode_Qtr!$H:$H,VIC_Postcode_Qtr!$A:$A,A528,VIC_Postcode_Qtr!$B:$B,Inputs!$B$24)</f>
        <v>3</v>
      </c>
      <c r="J528" s="22" t="n">
        <f aca="false">IF(H528&gt;0,I528/H528,"")</f>
        <v>0.036144578313253</v>
      </c>
      <c r="K528" s="16" t="n">
        <f aca="false">SUMIFS(VIC_Postcode_Qtr!$E:$E,VIC_Postcode_Qtr!$A:$A,A528,VIC_Postcode_Qtr!$B:$B,Inputs!$B$25)</f>
        <v>7</v>
      </c>
      <c r="L528" s="16" t="n">
        <f aca="false">SUMIFS(VIC_Postcode_Qtr!$D:$D,VIC_Postcode_Qtr!$A:$A,A528,VIC_Postcode_Qtr!$B:$B,Inputs!$B$25)</f>
        <v>1831</v>
      </c>
      <c r="M528" s="21" t="n">
        <f aca="false">IF(L528&gt;0,(F528-K528)/L528*1000,"")</f>
        <v>2.18459858001092</v>
      </c>
      <c r="N528" s="8" t="n">
        <f aca="false">IF(AND(H528&gt;=Inputs!$B$13,C528&gt;=500),1,0)</f>
        <v>0</v>
      </c>
      <c r="O528" s="8" t="s">
        <v>1091</v>
      </c>
      <c r="P528" s="16" t="n">
        <f aca="false">F528-SUMIFS(VIC_Postcode_Qtr!$E:$E,VIC_Postcode_Qtr!$A:$A,A528,VIC_Postcode_Qtr!$B:$B,EDATE(Inputs!$B$24,-3))</f>
        <v>1</v>
      </c>
      <c r="Q528" s="21" t="n">
        <f aca="false">IF(E528&gt;0,P528/E528*1000,"")</f>
        <v>0.543183052688756</v>
      </c>
      <c r="R528" s="16" t="n">
        <f aca="false">SUMIFS(VIC_Postcode_Qtr!$E:$E,VIC_Postcode_Qtr!$A:$A,A528,VIC_Postcode_Qtr!$B:$B,EDATE(Inputs!$B$24,-12))-SUMIFS(VIC_Postcode_Qtr!$E:$E,VIC_Postcode_Qtr!$A:$A,A528,VIC_Postcode_Qtr!$B:$B,EDATE(Inputs!$B$24,-15))</f>
        <v>1</v>
      </c>
      <c r="S528" s="21" t="n">
        <f aca="false">IF(L528&gt;0,R528/L528*1000,"")</f>
        <v>0.546149645002731</v>
      </c>
    </row>
    <row r="529" customFormat="false" ht="15" hidden="false" customHeight="false" outlineLevel="0" collapsed="false">
      <c r="A529" s="0" t="n">
        <v>3816</v>
      </c>
      <c r="B529" s="31" t="n">
        <v>56850</v>
      </c>
      <c r="C529" s="16" t="n">
        <v>1937</v>
      </c>
      <c r="D529" s="0" t="n">
        <v>2</v>
      </c>
      <c r="E529" s="16" t="n">
        <f aca="false">SUMIFS(VIC_Postcode_Qtr!$D:$D,VIC_Postcode_Qtr!$A:$A,A529,VIC_Postcode_Qtr!$B:$B,Inputs!$B$24)</f>
        <v>3654</v>
      </c>
      <c r="F529" s="16" t="n">
        <f aca="false">SUMIFS(VIC_Postcode_Qtr!$E:$E,VIC_Postcode_Qtr!$A:$A,A529,VIC_Postcode_Qtr!$B:$B,Inputs!$B$24)</f>
        <v>20</v>
      </c>
      <c r="G529" s="21" t="n">
        <f aca="false">IF(E529&gt;0,F529/E529*1000,"")</f>
        <v>5.47345374931582</v>
      </c>
      <c r="H529" s="16" t="n">
        <f aca="false">SUMIFS(VIC_Postcode_Qtr!$G:$G,VIC_Postcode_Qtr!$A:$A,A529,VIC_Postcode_Qtr!$B:$B,Inputs!$B$24)</f>
        <v>166</v>
      </c>
      <c r="I529" s="16" t="n">
        <f aca="false">SUMIFS(VIC_Postcode_Qtr!$H:$H,VIC_Postcode_Qtr!$A:$A,A529,VIC_Postcode_Qtr!$B:$B,Inputs!$B$24)</f>
        <v>9</v>
      </c>
      <c r="J529" s="22" t="n">
        <f aca="false">IF(H529&gt;0,I529/H529,"")</f>
        <v>0.0542168674698795</v>
      </c>
      <c r="K529" s="16" t="n">
        <f aca="false">SUMIFS(VIC_Postcode_Qtr!$E:$E,VIC_Postcode_Qtr!$A:$A,A529,VIC_Postcode_Qtr!$B:$B,Inputs!$B$25)</f>
        <v>10</v>
      </c>
      <c r="L529" s="16" t="n">
        <f aca="false">SUMIFS(VIC_Postcode_Qtr!$D:$D,VIC_Postcode_Qtr!$A:$A,A529,VIC_Postcode_Qtr!$B:$B,Inputs!$B$25)</f>
        <v>3621</v>
      </c>
      <c r="M529" s="21" t="n">
        <f aca="false">IF(L529&gt;0,(F529-K529)/L529*1000,"")</f>
        <v>2.76166804750069</v>
      </c>
      <c r="N529" s="8" t="n">
        <f aca="false">IF(AND(H529&gt;=Inputs!$B$13,C529&gt;=500),1,0)</f>
        <v>0</v>
      </c>
      <c r="O529" s="8" t="s">
        <v>1092</v>
      </c>
      <c r="P529" s="16" t="n">
        <f aca="false">F529-SUMIFS(VIC_Postcode_Qtr!$E:$E,VIC_Postcode_Qtr!$A:$A,A529,VIC_Postcode_Qtr!$B:$B,EDATE(Inputs!$B$24,-3))</f>
        <v>4</v>
      </c>
      <c r="Q529" s="21" t="n">
        <f aca="false">IF(E529&gt;0,P529/E529*1000,"")</f>
        <v>1.09469074986316</v>
      </c>
      <c r="R529" s="16" t="n">
        <f aca="false">SUMIFS(VIC_Postcode_Qtr!$E:$E,VIC_Postcode_Qtr!$A:$A,A529,VIC_Postcode_Qtr!$B:$B,EDATE(Inputs!$B$24,-12))-SUMIFS(VIC_Postcode_Qtr!$E:$E,VIC_Postcode_Qtr!$A:$A,A529,VIC_Postcode_Qtr!$B:$B,EDATE(Inputs!$B$24,-15))</f>
        <v>0</v>
      </c>
      <c r="S529" s="21" t="n">
        <f aca="false">IF(L529&gt;0,R529/L529*1000,"")</f>
        <v>0</v>
      </c>
    </row>
    <row r="530" customFormat="false" ht="15" hidden="false" customHeight="false" outlineLevel="0" collapsed="false">
      <c r="A530" s="0" t="n">
        <v>3911</v>
      </c>
      <c r="B530" s="31" t="n">
        <v>56927</v>
      </c>
      <c r="C530" s="16" t="n">
        <v>2272</v>
      </c>
      <c r="D530" s="0" t="n">
        <v>2</v>
      </c>
      <c r="E530" s="16" t="n">
        <f aca="false">SUMIFS(VIC_Postcode_Qtr!$D:$D,VIC_Postcode_Qtr!$A:$A,A530,VIC_Postcode_Qtr!$B:$B,Inputs!$B$24)</f>
        <v>3601</v>
      </c>
      <c r="F530" s="16" t="n">
        <f aca="false">SUMIFS(VIC_Postcode_Qtr!$E:$E,VIC_Postcode_Qtr!$A:$A,A530,VIC_Postcode_Qtr!$B:$B,Inputs!$B$24)</f>
        <v>51</v>
      </c>
      <c r="G530" s="21" t="n">
        <f aca="false">IF(E530&gt;0,F530/E530*1000,"")</f>
        <v>14.1627325742849</v>
      </c>
      <c r="H530" s="16" t="n">
        <f aca="false">SUMIFS(VIC_Postcode_Qtr!$G:$G,VIC_Postcode_Qtr!$A:$A,A530,VIC_Postcode_Qtr!$B:$B,Inputs!$B$24)</f>
        <v>200</v>
      </c>
      <c r="I530" s="16" t="n">
        <f aca="false">SUMIFS(VIC_Postcode_Qtr!$H:$H,VIC_Postcode_Qtr!$A:$A,A530,VIC_Postcode_Qtr!$B:$B,Inputs!$B$24)</f>
        <v>19</v>
      </c>
      <c r="J530" s="22" t="n">
        <f aca="false">IF(H530&gt;0,I530/H530,"")</f>
        <v>0.095</v>
      </c>
      <c r="K530" s="16" t="n">
        <f aca="false">SUMIFS(VIC_Postcode_Qtr!$E:$E,VIC_Postcode_Qtr!$A:$A,A530,VIC_Postcode_Qtr!$B:$B,Inputs!$B$25)</f>
        <v>30</v>
      </c>
      <c r="L530" s="16" t="n">
        <f aca="false">SUMIFS(VIC_Postcode_Qtr!$D:$D,VIC_Postcode_Qtr!$A:$A,A530,VIC_Postcode_Qtr!$B:$B,Inputs!$B$25)</f>
        <v>3631</v>
      </c>
      <c r="M530" s="21" t="n">
        <f aca="false">IF(L530&gt;0,(F530-K530)/L530*1000,"")</f>
        <v>5.783530707794</v>
      </c>
      <c r="N530" s="8" t="n">
        <f aca="false">IF(AND(H530&gt;=Inputs!$B$13,C530&gt;=500),1,0)</f>
        <v>0</v>
      </c>
      <c r="O530" s="8" t="s">
        <v>1093</v>
      </c>
      <c r="P530" s="16" t="n">
        <f aca="false">F530-SUMIFS(VIC_Postcode_Qtr!$E:$E,VIC_Postcode_Qtr!$A:$A,A530,VIC_Postcode_Qtr!$B:$B,EDATE(Inputs!$B$24,-3))</f>
        <v>8</v>
      </c>
      <c r="Q530" s="21" t="n">
        <f aca="false">IF(E530&gt;0,P530/E530*1000,"")</f>
        <v>2.22160510969175</v>
      </c>
      <c r="R530" s="16" t="n">
        <f aca="false">SUMIFS(VIC_Postcode_Qtr!$E:$E,VIC_Postcode_Qtr!$A:$A,A530,VIC_Postcode_Qtr!$B:$B,EDATE(Inputs!$B$24,-12))-SUMIFS(VIC_Postcode_Qtr!$E:$E,VIC_Postcode_Qtr!$A:$A,A530,VIC_Postcode_Qtr!$B:$B,EDATE(Inputs!$B$24,-15))</f>
        <v>1</v>
      </c>
      <c r="S530" s="21" t="n">
        <f aca="false">IF(L530&gt;0,R530/L530*1000,"")</f>
        <v>0.275406224180667</v>
      </c>
    </row>
    <row r="531" customFormat="false" ht="15" hidden="false" customHeight="false" outlineLevel="0" collapsed="false">
      <c r="A531" s="0" t="n">
        <v>3987</v>
      </c>
      <c r="B531" s="31" t="n">
        <v>56986</v>
      </c>
      <c r="C531" s="16" t="n">
        <v>998</v>
      </c>
      <c r="D531" s="0" t="n">
        <v>3</v>
      </c>
      <c r="E531" s="16" t="n">
        <f aca="false">SUMIFS(VIC_Postcode_Qtr!$D:$D,VIC_Postcode_Qtr!$A:$A,A531,VIC_Postcode_Qtr!$B:$B,Inputs!$B$24)</f>
        <v>1948</v>
      </c>
      <c r="F531" s="16" t="n">
        <f aca="false">SUMIFS(VIC_Postcode_Qtr!$E:$E,VIC_Postcode_Qtr!$A:$A,A531,VIC_Postcode_Qtr!$B:$B,Inputs!$B$24)</f>
        <v>15</v>
      </c>
      <c r="G531" s="21" t="n">
        <f aca="false">IF(E531&gt;0,F531/E531*1000,"")</f>
        <v>7.70020533880904</v>
      </c>
      <c r="H531" s="16" t="n">
        <f aca="false">SUMIFS(VIC_Postcode_Qtr!$G:$G,VIC_Postcode_Qtr!$A:$A,A531,VIC_Postcode_Qtr!$B:$B,Inputs!$B$24)</f>
        <v>80</v>
      </c>
      <c r="I531" s="16" t="n">
        <f aca="false">SUMIFS(VIC_Postcode_Qtr!$H:$H,VIC_Postcode_Qtr!$A:$A,A531,VIC_Postcode_Qtr!$B:$B,Inputs!$B$24)</f>
        <v>6</v>
      </c>
      <c r="J531" s="22" t="n">
        <f aca="false">IF(H531&gt;0,I531/H531,"")</f>
        <v>0.075</v>
      </c>
      <c r="K531" s="16" t="n">
        <f aca="false">SUMIFS(VIC_Postcode_Qtr!$E:$E,VIC_Postcode_Qtr!$A:$A,A531,VIC_Postcode_Qtr!$B:$B,Inputs!$B$25)</f>
        <v>10</v>
      </c>
      <c r="L531" s="16" t="n">
        <f aca="false">SUMIFS(VIC_Postcode_Qtr!$D:$D,VIC_Postcode_Qtr!$A:$A,A531,VIC_Postcode_Qtr!$B:$B,Inputs!$B$25)</f>
        <v>1914</v>
      </c>
      <c r="M531" s="21" t="n">
        <f aca="false">IF(L531&gt;0,(F531-K531)/L531*1000,"")</f>
        <v>2.6123301985371</v>
      </c>
      <c r="N531" s="8" t="n">
        <f aca="false">IF(AND(H531&gt;=Inputs!$B$13,C531&gt;=500),1,0)</f>
        <v>0</v>
      </c>
      <c r="O531" s="8" t="s">
        <v>1094</v>
      </c>
      <c r="P531" s="16" t="n">
        <f aca="false">F531-SUMIFS(VIC_Postcode_Qtr!$E:$E,VIC_Postcode_Qtr!$A:$A,A531,VIC_Postcode_Qtr!$B:$B,EDATE(Inputs!$B$24,-3))</f>
        <v>-1</v>
      </c>
      <c r="Q531" s="21" t="n">
        <f aca="false">IF(E531&gt;0,P531/E531*1000,"")</f>
        <v>-0.513347022587269</v>
      </c>
      <c r="R531" s="16" t="n">
        <f aca="false">SUMIFS(VIC_Postcode_Qtr!$E:$E,VIC_Postcode_Qtr!$A:$A,A531,VIC_Postcode_Qtr!$B:$B,EDATE(Inputs!$B$24,-12))-SUMIFS(VIC_Postcode_Qtr!$E:$E,VIC_Postcode_Qtr!$A:$A,A531,VIC_Postcode_Qtr!$B:$B,EDATE(Inputs!$B$24,-15))</f>
        <v>0</v>
      </c>
      <c r="S531" s="21" t="n">
        <f aca="false">IF(L531&gt;0,R531/L531*1000,"")</f>
        <v>0</v>
      </c>
    </row>
    <row r="532" customFormat="false" ht="15" hidden="false" customHeight="false" outlineLevel="0" collapsed="false">
      <c r="A532" s="0" t="n">
        <v>3401</v>
      </c>
      <c r="B532" s="31" t="n">
        <v>57082</v>
      </c>
      <c r="C532" s="16" t="n">
        <v>3054</v>
      </c>
      <c r="D532" s="0" t="n">
        <v>3</v>
      </c>
      <c r="E532" s="16" t="n">
        <f aca="false">SUMIFS(VIC_Postcode_Qtr!$D:$D,VIC_Postcode_Qtr!$A:$A,A532,VIC_Postcode_Qtr!$B:$B,Inputs!$B$24)</f>
        <v>7473</v>
      </c>
      <c r="F532" s="16" t="n">
        <f aca="false">SUMIFS(VIC_Postcode_Qtr!$E:$E,VIC_Postcode_Qtr!$A:$A,A532,VIC_Postcode_Qtr!$B:$B,Inputs!$B$24)</f>
        <v>15</v>
      </c>
      <c r="G532" s="21" t="n">
        <f aca="false">IF(E532&gt;0,F532/E532*1000,"")</f>
        <v>2.00722601364914</v>
      </c>
      <c r="H532" s="16" t="n">
        <f aca="false">SUMIFS(VIC_Postcode_Qtr!$G:$G,VIC_Postcode_Qtr!$A:$A,A532,VIC_Postcode_Qtr!$B:$B,Inputs!$B$24)</f>
        <v>260</v>
      </c>
      <c r="I532" s="16" t="n">
        <f aca="false">SUMIFS(VIC_Postcode_Qtr!$H:$H,VIC_Postcode_Qtr!$A:$A,A532,VIC_Postcode_Qtr!$B:$B,Inputs!$B$24)</f>
        <v>4</v>
      </c>
      <c r="J532" s="22" t="n">
        <f aca="false">IF(H532&gt;0,I532/H532,"")</f>
        <v>0.0153846153846154</v>
      </c>
      <c r="K532" s="16" t="n">
        <f aca="false">SUMIFS(VIC_Postcode_Qtr!$E:$E,VIC_Postcode_Qtr!$A:$A,A532,VIC_Postcode_Qtr!$B:$B,Inputs!$B$25)</f>
        <v>10</v>
      </c>
      <c r="L532" s="16" t="n">
        <f aca="false">SUMIFS(VIC_Postcode_Qtr!$D:$D,VIC_Postcode_Qtr!$A:$A,A532,VIC_Postcode_Qtr!$B:$B,Inputs!$B$25)</f>
        <v>7437</v>
      </c>
      <c r="M532" s="21" t="n">
        <f aca="false">IF(L532&gt;0,(F532-K532)/L532*1000,"")</f>
        <v>0.672314105149926</v>
      </c>
      <c r="N532" s="8" t="n">
        <f aca="false">IF(AND(H532&gt;=Inputs!$B$13,C532&gt;=500),1,0)</f>
        <v>0</v>
      </c>
      <c r="O532" s="8" t="s">
        <v>1095</v>
      </c>
      <c r="P532" s="16" t="n">
        <f aca="false">F532-SUMIFS(VIC_Postcode_Qtr!$E:$E,VIC_Postcode_Qtr!$A:$A,A532,VIC_Postcode_Qtr!$B:$B,EDATE(Inputs!$B$24,-3))</f>
        <v>2</v>
      </c>
      <c r="Q532" s="21" t="n">
        <f aca="false">IF(E532&gt;0,P532/E532*1000,"")</f>
        <v>0.267630135153218</v>
      </c>
      <c r="R532" s="16" t="n">
        <f aca="false">SUMIFS(VIC_Postcode_Qtr!$E:$E,VIC_Postcode_Qtr!$A:$A,A532,VIC_Postcode_Qtr!$B:$B,EDATE(Inputs!$B$24,-12))-SUMIFS(VIC_Postcode_Qtr!$E:$E,VIC_Postcode_Qtr!$A:$A,A532,VIC_Postcode_Qtr!$B:$B,EDATE(Inputs!$B$24,-15))</f>
        <v>0</v>
      </c>
      <c r="S532" s="21" t="n">
        <f aca="false">IF(L532&gt;0,R532/L532*1000,"")</f>
        <v>0</v>
      </c>
    </row>
    <row r="533" customFormat="false" ht="15" hidden="false" customHeight="false" outlineLevel="0" collapsed="false">
      <c r="A533" s="0" t="n">
        <v>3446</v>
      </c>
      <c r="B533" s="31" t="n">
        <v>57085</v>
      </c>
      <c r="C533" s="16" t="n">
        <v>749</v>
      </c>
      <c r="D533" s="0" t="n">
        <v>3</v>
      </c>
      <c r="E533" s="16" t="n">
        <f aca="false">SUMIFS(VIC_Postcode_Qtr!$D:$D,VIC_Postcode_Qtr!$A:$A,A533,VIC_Postcode_Qtr!$B:$B,Inputs!$B$24)</f>
        <v>1284</v>
      </c>
      <c r="F533" s="16" t="n">
        <f aca="false">SUMIFS(VIC_Postcode_Qtr!$E:$E,VIC_Postcode_Qtr!$A:$A,A533,VIC_Postcode_Qtr!$B:$B,Inputs!$B$24)</f>
        <v>26</v>
      </c>
      <c r="G533" s="21" t="n">
        <f aca="false">IF(E533&gt;0,F533/E533*1000,"")</f>
        <v>20.2492211838006</v>
      </c>
      <c r="H533" s="16" t="n">
        <f aca="false">SUMIFS(VIC_Postcode_Qtr!$G:$G,VIC_Postcode_Qtr!$A:$A,A533,VIC_Postcode_Qtr!$B:$B,Inputs!$B$24)</f>
        <v>62</v>
      </c>
      <c r="I533" s="16" t="n">
        <f aca="false">SUMIFS(VIC_Postcode_Qtr!$H:$H,VIC_Postcode_Qtr!$A:$A,A533,VIC_Postcode_Qtr!$B:$B,Inputs!$B$24)</f>
        <v>9</v>
      </c>
      <c r="J533" s="22" t="n">
        <f aca="false">IF(H533&gt;0,I533/H533,"")</f>
        <v>0.145161290322581</v>
      </c>
      <c r="K533" s="16" t="n">
        <f aca="false">SUMIFS(VIC_Postcode_Qtr!$E:$E,VIC_Postcode_Qtr!$A:$A,A533,VIC_Postcode_Qtr!$B:$B,Inputs!$B$25)</f>
        <v>13</v>
      </c>
      <c r="L533" s="16" t="n">
        <f aca="false">SUMIFS(VIC_Postcode_Qtr!$D:$D,VIC_Postcode_Qtr!$A:$A,A533,VIC_Postcode_Qtr!$B:$B,Inputs!$B$25)</f>
        <v>1240</v>
      </c>
      <c r="M533" s="21" t="n">
        <f aca="false">IF(L533&gt;0,(F533-K533)/L533*1000,"")</f>
        <v>10.4838709677419</v>
      </c>
      <c r="N533" s="8" t="n">
        <f aca="false">IF(AND(H533&gt;=Inputs!$B$13,C533&gt;=500),1,0)</f>
        <v>0</v>
      </c>
      <c r="O533" s="8" t="s">
        <v>1096</v>
      </c>
      <c r="P533" s="16" t="n">
        <f aca="false">F533-SUMIFS(VIC_Postcode_Qtr!$E:$E,VIC_Postcode_Qtr!$A:$A,A533,VIC_Postcode_Qtr!$B:$B,EDATE(Inputs!$B$24,-3))</f>
        <v>8</v>
      </c>
      <c r="Q533" s="21" t="n">
        <f aca="false">IF(E533&gt;0,P533/E533*1000,"")</f>
        <v>6.23052959501558</v>
      </c>
      <c r="R533" s="16" t="n">
        <f aca="false">SUMIFS(VIC_Postcode_Qtr!$E:$E,VIC_Postcode_Qtr!$A:$A,A533,VIC_Postcode_Qtr!$B:$B,EDATE(Inputs!$B$24,-12))-SUMIFS(VIC_Postcode_Qtr!$E:$E,VIC_Postcode_Qtr!$A:$A,A533,VIC_Postcode_Qtr!$B:$B,EDATE(Inputs!$B$24,-15))</f>
        <v>1</v>
      </c>
      <c r="S533" s="21" t="n">
        <f aca="false">IF(L533&gt;0,R533/L533*1000,"")</f>
        <v>0.806451612903226</v>
      </c>
    </row>
    <row r="534" customFormat="false" ht="15" hidden="false" customHeight="false" outlineLevel="0" collapsed="false">
      <c r="A534" s="0" t="n">
        <v>3664</v>
      </c>
      <c r="B534" s="31" t="n">
        <v>57265</v>
      </c>
      <c r="C534" s="16" t="n">
        <v>769</v>
      </c>
      <c r="D534" s="0" t="n">
        <v>3</v>
      </c>
      <c r="E534" s="16" t="n">
        <f aca="false">SUMIFS(VIC_Postcode_Qtr!$D:$D,VIC_Postcode_Qtr!$A:$A,A534,VIC_Postcode_Qtr!$B:$B,Inputs!$B$24)</f>
        <v>1448</v>
      </c>
      <c r="F534" s="16" t="n">
        <f aca="false">SUMIFS(VIC_Postcode_Qtr!$E:$E,VIC_Postcode_Qtr!$A:$A,A534,VIC_Postcode_Qtr!$B:$B,Inputs!$B$24)</f>
        <v>18</v>
      </c>
      <c r="G534" s="21" t="n">
        <f aca="false">IF(E534&gt;0,F534/E534*1000,"")</f>
        <v>12.4309392265193</v>
      </c>
      <c r="H534" s="16" t="n">
        <f aca="false">SUMIFS(VIC_Postcode_Qtr!$G:$G,VIC_Postcode_Qtr!$A:$A,A534,VIC_Postcode_Qtr!$B:$B,Inputs!$B$24)</f>
        <v>74</v>
      </c>
      <c r="I534" s="16" t="n">
        <f aca="false">SUMIFS(VIC_Postcode_Qtr!$H:$H,VIC_Postcode_Qtr!$A:$A,A534,VIC_Postcode_Qtr!$B:$B,Inputs!$B$24)</f>
        <v>7</v>
      </c>
      <c r="J534" s="22" t="n">
        <f aca="false">IF(H534&gt;0,I534/H534,"")</f>
        <v>0.0945945945945946</v>
      </c>
      <c r="K534" s="16" t="n">
        <f aca="false">SUMIFS(VIC_Postcode_Qtr!$E:$E,VIC_Postcode_Qtr!$A:$A,A534,VIC_Postcode_Qtr!$B:$B,Inputs!$B$25)</f>
        <v>14</v>
      </c>
      <c r="L534" s="16" t="n">
        <f aca="false">SUMIFS(VIC_Postcode_Qtr!$D:$D,VIC_Postcode_Qtr!$A:$A,A534,VIC_Postcode_Qtr!$B:$B,Inputs!$B$25)</f>
        <v>1431</v>
      </c>
      <c r="M534" s="21" t="n">
        <f aca="false">IF(L534&gt;0,(F534-K534)/L534*1000,"")</f>
        <v>2.79524807826695</v>
      </c>
      <c r="N534" s="8" t="n">
        <f aca="false">IF(AND(H534&gt;=Inputs!$B$13,C534&gt;=500),1,0)</f>
        <v>0</v>
      </c>
      <c r="O534" s="8" t="s">
        <v>1097</v>
      </c>
      <c r="P534" s="16" t="n">
        <f aca="false">F534-SUMIFS(VIC_Postcode_Qtr!$E:$E,VIC_Postcode_Qtr!$A:$A,A534,VIC_Postcode_Qtr!$B:$B,EDATE(Inputs!$B$24,-3))</f>
        <v>3</v>
      </c>
      <c r="Q534" s="21" t="n">
        <f aca="false">IF(E534&gt;0,P534/E534*1000,"")</f>
        <v>2.07182320441989</v>
      </c>
      <c r="R534" s="16" t="n">
        <f aca="false">SUMIFS(VIC_Postcode_Qtr!$E:$E,VIC_Postcode_Qtr!$A:$A,A534,VIC_Postcode_Qtr!$B:$B,EDATE(Inputs!$B$24,-12))-SUMIFS(VIC_Postcode_Qtr!$E:$E,VIC_Postcode_Qtr!$A:$A,A534,VIC_Postcode_Qtr!$B:$B,EDATE(Inputs!$B$24,-15))</f>
        <v>1</v>
      </c>
      <c r="S534" s="21" t="n">
        <f aca="false">IF(L534&gt;0,R534/L534*1000,"")</f>
        <v>0.698812019566737</v>
      </c>
    </row>
    <row r="535" customFormat="false" ht="15" hidden="false" customHeight="false" outlineLevel="0" collapsed="false">
      <c r="A535" s="0" t="n">
        <v>3822</v>
      </c>
      <c r="B535" s="31" t="n">
        <v>57353</v>
      </c>
      <c r="C535" s="16" t="n">
        <v>664</v>
      </c>
      <c r="D535" s="0" t="n">
        <v>3</v>
      </c>
      <c r="E535" s="16" t="n">
        <f aca="false">SUMIFS(VIC_Postcode_Qtr!$D:$D,VIC_Postcode_Qtr!$A:$A,A535,VIC_Postcode_Qtr!$B:$B,Inputs!$B$24)</f>
        <v>1334</v>
      </c>
      <c r="F535" s="16" t="n">
        <f aca="false">SUMIFS(VIC_Postcode_Qtr!$E:$E,VIC_Postcode_Qtr!$A:$A,A535,VIC_Postcode_Qtr!$B:$B,Inputs!$B$24)</f>
        <v>9</v>
      </c>
      <c r="G535" s="21" t="n">
        <f aca="false">IF(E535&gt;0,F535/E535*1000,"")</f>
        <v>6.74662668665667</v>
      </c>
      <c r="H535" s="16" t="n">
        <f aca="false">SUMIFS(VIC_Postcode_Qtr!$G:$G,VIC_Postcode_Qtr!$A:$A,A535,VIC_Postcode_Qtr!$B:$B,Inputs!$B$24)</f>
        <v>60</v>
      </c>
      <c r="I535" s="16" t="n">
        <f aca="false">SUMIFS(VIC_Postcode_Qtr!$H:$H,VIC_Postcode_Qtr!$A:$A,A535,VIC_Postcode_Qtr!$B:$B,Inputs!$B$24)</f>
        <v>4</v>
      </c>
      <c r="J535" s="22" t="n">
        <f aca="false">IF(H535&gt;0,I535/H535,"")</f>
        <v>0.0666666666666667</v>
      </c>
      <c r="K535" s="16" t="n">
        <f aca="false">SUMIFS(VIC_Postcode_Qtr!$E:$E,VIC_Postcode_Qtr!$A:$A,A535,VIC_Postcode_Qtr!$B:$B,Inputs!$B$25)</f>
        <v>4</v>
      </c>
      <c r="L535" s="16" t="n">
        <f aca="false">SUMIFS(VIC_Postcode_Qtr!$D:$D,VIC_Postcode_Qtr!$A:$A,A535,VIC_Postcode_Qtr!$B:$B,Inputs!$B$25)</f>
        <v>1294</v>
      </c>
      <c r="M535" s="21" t="n">
        <f aca="false">IF(L535&gt;0,(F535-K535)/L535*1000,"")</f>
        <v>3.86398763523957</v>
      </c>
      <c r="N535" s="8" t="n">
        <f aca="false">IF(AND(H535&gt;=Inputs!$B$13,C535&gt;=500),1,0)</f>
        <v>0</v>
      </c>
      <c r="O535" s="8" t="s">
        <v>1098</v>
      </c>
      <c r="P535" s="16" t="n">
        <f aca="false">F535-SUMIFS(VIC_Postcode_Qtr!$E:$E,VIC_Postcode_Qtr!$A:$A,A535,VIC_Postcode_Qtr!$B:$B,EDATE(Inputs!$B$24,-3))</f>
        <v>2</v>
      </c>
      <c r="Q535" s="21" t="n">
        <f aca="false">IF(E535&gt;0,P535/E535*1000,"")</f>
        <v>1.49925037481259</v>
      </c>
      <c r="R535" s="16" t="n">
        <f aca="false">SUMIFS(VIC_Postcode_Qtr!$E:$E,VIC_Postcode_Qtr!$A:$A,A535,VIC_Postcode_Qtr!$B:$B,EDATE(Inputs!$B$24,-12))-SUMIFS(VIC_Postcode_Qtr!$E:$E,VIC_Postcode_Qtr!$A:$A,A535,VIC_Postcode_Qtr!$B:$B,EDATE(Inputs!$B$24,-15))</f>
        <v>0</v>
      </c>
      <c r="S535" s="21" t="n">
        <f aca="false">IF(L535&gt;0,R535/L535*1000,"")</f>
        <v>0</v>
      </c>
    </row>
    <row r="536" customFormat="false" ht="15" hidden="false" customHeight="false" outlineLevel="0" collapsed="false">
      <c r="A536" s="0" t="n">
        <v>3428</v>
      </c>
      <c r="B536" s="31" t="n">
        <v>57419</v>
      </c>
      <c r="C536" s="16" t="n">
        <v>409</v>
      </c>
      <c r="D536" s="0" t="n">
        <v>3</v>
      </c>
      <c r="E536" s="16" t="n">
        <f aca="false">SUMIFS(VIC_Postcode_Qtr!$D:$D,VIC_Postcode_Qtr!$A:$A,A536,VIC_Postcode_Qtr!$B:$B,Inputs!$B$24)</f>
        <v>902</v>
      </c>
      <c r="F536" s="16" t="n">
        <f aca="false">SUMIFS(VIC_Postcode_Qtr!$E:$E,VIC_Postcode_Qtr!$A:$A,A536,VIC_Postcode_Qtr!$B:$B,Inputs!$B$24)</f>
        <v>9</v>
      </c>
      <c r="G536" s="21" t="n">
        <f aca="false">IF(E536&gt;0,F536/E536*1000,"")</f>
        <v>9.97782705099778</v>
      </c>
      <c r="H536" s="16" t="n">
        <f aca="false">SUMIFS(VIC_Postcode_Qtr!$G:$G,VIC_Postcode_Qtr!$A:$A,A536,VIC_Postcode_Qtr!$B:$B,Inputs!$B$24)</f>
        <v>54</v>
      </c>
      <c r="I536" s="16" t="n">
        <f aca="false">SUMIFS(VIC_Postcode_Qtr!$H:$H,VIC_Postcode_Qtr!$A:$A,A536,VIC_Postcode_Qtr!$B:$B,Inputs!$B$24)</f>
        <v>6</v>
      </c>
      <c r="J536" s="22" t="n">
        <f aca="false">IF(H536&gt;0,I536/H536,"")</f>
        <v>0.111111111111111</v>
      </c>
      <c r="K536" s="16" t="n">
        <f aca="false">SUMIFS(VIC_Postcode_Qtr!$E:$E,VIC_Postcode_Qtr!$A:$A,A536,VIC_Postcode_Qtr!$B:$B,Inputs!$B$25)</f>
        <v>3</v>
      </c>
      <c r="L536" s="16" t="n">
        <f aca="false">SUMIFS(VIC_Postcode_Qtr!$D:$D,VIC_Postcode_Qtr!$A:$A,A536,VIC_Postcode_Qtr!$B:$B,Inputs!$B$25)</f>
        <v>878</v>
      </c>
      <c r="M536" s="21" t="n">
        <f aca="false">IF(L536&gt;0,(F536-K536)/L536*1000,"")</f>
        <v>6.83371298405467</v>
      </c>
      <c r="N536" s="8" t="n">
        <f aca="false">IF(AND(H536&gt;=Inputs!$B$13,C536&gt;=500),1,0)</f>
        <v>0</v>
      </c>
      <c r="O536" s="8" t="s">
        <v>1099</v>
      </c>
      <c r="P536" s="16" t="n">
        <f aca="false">F536-SUMIFS(VIC_Postcode_Qtr!$E:$E,VIC_Postcode_Qtr!$A:$A,A536,VIC_Postcode_Qtr!$B:$B,EDATE(Inputs!$B$24,-3))</f>
        <v>2</v>
      </c>
      <c r="Q536" s="21" t="n">
        <f aca="false">IF(E536&gt;0,P536/E536*1000,"")</f>
        <v>2.21729490022173</v>
      </c>
      <c r="R536" s="16" t="n">
        <f aca="false">SUMIFS(VIC_Postcode_Qtr!$E:$E,VIC_Postcode_Qtr!$A:$A,A536,VIC_Postcode_Qtr!$B:$B,EDATE(Inputs!$B$24,-12))-SUMIFS(VIC_Postcode_Qtr!$E:$E,VIC_Postcode_Qtr!$A:$A,A536,VIC_Postcode_Qtr!$B:$B,EDATE(Inputs!$B$24,-15))</f>
        <v>0</v>
      </c>
      <c r="S536" s="21" t="n">
        <f aca="false">IF(L536&gt;0,R536/L536*1000,"")</f>
        <v>0</v>
      </c>
    </row>
    <row r="537" customFormat="false" ht="15" hidden="false" customHeight="false" outlineLevel="0" collapsed="false">
      <c r="A537" s="0" t="n">
        <v>3815</v>
      </c>
      <c r="B537" s="31" t="n">
        <v>57456</v>
      </c>
      <c r="C537" s="16" t="n">
        <v>2269</v>
      </c>
      <c r="D537" s="0" t="n">
        <v>3</v>
      </c>
      <c r="E537" s="16" t="n">
        <f aca="false">SUMIFS(VIC_Postcode_Qtr!$D:$D,VIC_Postcode_Qtr!$A:$A,A537,VIC_Postcode_Qtr!$B:$B,Inputs!$B$24)</f>
        <v>4013</v>
      </c>
      <c r="F537" s="16" t="n">
        <f aca="false">SUMIFS(VIC_Postcode_Qtr!$E:$E,VIC_Postcode_Qtr!$A:$A,A537,VIC_Postcode_Qtr!$B:$B,Inputs!$B$24)</f>
        <v>35</v>
      </c>
      <c r="G537" s="21" t="n">
        <f aca="false">IF(E537&gt;0,F537/E537*1000,"")</f>
        <v>8.72165462247695</v>
      </c>
      <c r="H537" s="16" t="n">
        <f aca="false">SUMIFS(VIC_Postcode_Qtr!$G:$G,VIC_Postcode_Qtr!$A:$A,A537,VIC_Postcode_Qtr!$B:$B,Inputs!$B$24)</f>
        <v>205</v>
      </c>
      <c r="I537" s="16" t="n">
        <f aca="false">SUMIFS(VIC_Postcode_Qtr!$H:$H,VIC_Postcode_Qtr!$A:$A,A537,VIC_Postcode_Qtr!$B:$B,Inputs!$B$24)</f>
        <v>16</v>
      </c>
      <c r="J537" s="22" t="n">
        <f aca="false">IF(H537&gt;0,I537/H537,"")</f>
        <v>0.0780487804878049</v>
      </c>
      <c r="K537" s="16" t="n">
        <f aca="false">SUMIFS(VIC_Postcode_Qtr!$E:$E,VIC_Postcode_Qtr!$A:$A,A537,VIC_Postcode_Qtr!$B:$B,Inputs!$B$25)</f>
        <v>23</v>
      </c>
      <c r="L537" s="16" t="n">
        <f aca="false">SUMIFS(VIC_Postcode_Qtr!$D:$D,VIC_Postcode_Qtr!$A:$A,A537,VIC_Postcode_Qtr!$B:$B,Inputs!$B$25)</f>
        <v>3842</v>
      </c>
      <c r="M537" s="21" t="n">
        <f aca="false">IF(L537&gt;0,(F537-K537)/L537*1000,"")</f>
        <v>3.12337324310255</v>
      </c>
      <c r="N537" s="8" t="n">
        <f aca="false">IF(AND(H537&gt;=Inputs!$B$13,C537&gt;=500),1,0)</f>
        <v>0</v>
      </c>
      <c r="O537" s="8" t="s">
        <v>1100</v>
      </c>
      <c r="P537" s="16" t="n">
        <f aca="false">F537-SUMIFS(VIC_Postcode_Qtr!$E:$E,VIC_Postcode_Qtr!$A:$A,A537,VIC_Postcode_Qtr!$B:$B,EDATE(Inputs!$B$24,-3))</f>
        <v>5</v>
      </c>
      <c r="Q537" s="21" t="n">
        <f aca="false">IF(E537&gt;0,P537/E537*1000,"")</f>
        <v>1.24595066035385</v>
      </c>
      <c r="R537" s="16" t="n">
        <f aca="false">SUMIFS(VIC_Postcode_Qtr!$E:$E,VIC_Postcode_Qtr!$A:$A,A537,VIC_Postcode_Qtr!$B:$B,EDATE(Inputs!$B$24,-12))-SUMIFS(VIC_Postcode_Qtr!$E:$E,VIC_Postcode_Qtr!$A:$A,A537,VIC_Postcode_Qtr!$B:$B,EDATE(Inputs!$B$24,-15))</f>
        <v>1</v>
      </c>
      <c r="S537" s="21" t="n">
        <f aca="false">IF(L537&gt;0,R537/L537*1000,"")</f>
        <v>0.260281103591879</v>
      </c>
    </row>
    <row r="538" customFormat="false" ht="15" hidden="false" customHeight="false" outlineLevel="0" collapsed="false">
      <c r="A538" s="0" t="n">
        <v>3402</v>
      </c>
      <c r="B538" s="31" t="n">
        <v>57481</v>
      </c>
      <c r="C538" s="16" t="n">
        <v>207</v>
      </c>
      <c r="D538" s="0" t="n">
        <v>3</v>
      </c>
      <c r="E538" s="16" t="n">
        <f aca="false">SUMIFS(VIC_Postcode_Qtr!$D:$D,VIC_Postcode_Qtr!$A:$A,A538,VIC_Postcode_Qtr!$B:$B,Inputs!$B$24)</f>
        <v>91</v>
      </c>
      <c r="F538" s="16" t="n">
        <f aca="false">SUMIFS(VIC_Postcode_Qtr!$E:$E,VIC_Postcode_Qtr!$A:$A,A538,VIC_Postcode_Qtr!$B:$B,Inputs!$B$24)</f>
        <v>1</v>
      </c>
      <c r="G538" s="21" t="n">
        <f aca="false">IF(E538&gt;0,F538/E538*1000,"")</f>
        <v>10.989010989011</v>
      </c>
      <c r="H538" s="16" t="n">
        <f aca="false">SUMIFS(VIC_Postcode_Qtr!$G:$G,VIC_Postcode_Qtr!$A:$A,A538,VIC_Postcode_Qtr!$B:$B,Inputs!$B$24)</f>
        <v>14</v>
      </c>
      <c r="I538" s="16" t="n">
        <f aca="false">SUMIFS(VIC_Postcode_Qtr!$H:$H,VIC_Postcode_Qtr!$A:$A,A538,VIC_Postcode_Qtr!$B:$B,Inputs!$B$24)</f>
        <v>0</v>
      </c>
      <c r="J538" s="22" t="n">
        <f aca="false">IF(H538&gt;0,I538/H538,"")</f>
        <v>0</v>
      </c>
      <c r="K538" s="16" t="n">
        <f aca="false">SUMIFS(VIC_Postcode_Qtr!$E:$E,VIC_Postcode_Qtr!$A:$A,A538,VIC_Postcode_Qtr!$B:$B,Inputs!$B$25)</f>
        <v>0</v>
      </c>
      <c r="L538" s="16" t="n">
        <f aca="false">SUMIFS(VIC_Postcode_Qtr!$D:$D,VIC_Postcode_Qtr!$A:$A,A538,VIC_Postcode_Qtr!$B:$B,Inputs!$B$25)</f>
        <v>31</v>
      </c>
      <c r="M538" s="21" t="n">
        <f aca="false">IF(L538&gt;0,(F538-K538)/L538*1000,"")</f>
        <v>32.258064516129</v>
      </c>
      <c r="N538" s="8" t="n">
        <f aca="false">IF(AND(H538&gt;=Inputs!$B$13,C538&gt;=500),1,0)</f>
        <v>0</v>
      </c>
      <c r="O538" s="8" t="s">
        <v>1101</v>
      </c>
      <c r="P538" s="16" t="n">
        <f aca="false">F538-SUMIFS(VIC_Postcode_Qtr!$E:$E,VIC_Postcode_Qtr!$A:$A,A538,VIC_Postcode_Qtr!$B:$B,EDATE(Inputs!$B$24,-3))</f>
        <v>1</v>
      </c>
      <c r="Q538" s="21" t="n">
        <f aca="false">IF(E538&gt;0,P538/E538*1000,"")</f>
        <v>10.989010989011</v>
      </c>
      <c r="R538" s="16" t="n">
        <f aca="false">SUMIFS(VIC_Postcode_Qtr!$E:$E,VIC_Postcode_Qtr!$A:$A,A538,VIC_Postcode_Qtr!$B:$B,EDATE(Inputs!$B$24,-12))-SUMIFS(VIC_Postcode_Qtr!$E:$E,VIC_Postcode_Qtr!$A:$A,A538,VIC_Postcode_Qtr!$B:$B,EDATE(Inputs!$B$24,-15))</f>
        <v>0</v>
      </c>
      <c r="S538" s="21" t="n">
        <f aca="false">IF(L538&gt;0,R538/L538*1000,"")</f>
        <v>0</v>
      </c>
    </row>
    <row r="539" customFormat="false" ht="15" hidden="false" customHeight="false" outlineLevel="0" collapsed="false">
      <c r="A539" s="0" t="n">
        <v>3856</v>
      </c>
      <c r="B539" s="31" t="n">
        <v>57671</v>
      </c>
      <c r="C539" s="16" t="n">
        <v>659</v>
      </c>
      <c r="D539" s="0" t="n">
        <v>3</v>
      </c>
      <c r="E539" s="16" t="n">
        <f aca="false">SUMIFS(VIC_Postcode_Qtr!$D:$D,VIC_Postcode_Qtr!$A:$A,A539,VIC_Postcode_Qtr!$B:$B,Inputs!$B$24)</f>
        <v>1189</v>
      </c>
      <c r="F539" s="16" t="n">
        <f aca="false">SUMIFS(VIC_Postcode_Qtr!$E:$E,VIC_Postcode_Qtr!$A:$A,A539,VIC_Postcode_Qtr!$B:$B,Inputs!$B$24)</f>
        <v>2</v>
      </c>
      <c r="G539" s="21" t="n">
        <f aca="false">IF(E539&gt;0,F539/E539*1000,"")</f>
        <v>1.68208578637511</v>
      </c>
      <c r="H539" s="16" t="n">
        <f aca="false">SUMIFS(VIC_Postcode_Qtr!$G:$G,VIC_Postcode_Qtr!$A:$A,A539,VIC_Postcode_Qtr!$B:$B,Inputs!$B$24)</f>
        <v>52</v>
      </c>
      <c r="I539" s="16" t="n">
        <f aca="false">SUMIFS(VIC_Postcode_Qtr!$H:$H,VIC_Postcode_Qtr!$A:$A,A539,VIC_Postcode_Qtr!$B:$B,Inputs!$B$24)</f>
        <v>1</v>
      </c>
      <c r="J539" s="22" t="n">
        <f aca="false">IF(H539&gt;0,I539/H539,"")</f>
        <v>0.0192307692307692</v>
      </c>
      <c r="K539" s="16" t="n">
        <f aca="false">SUMIFS(VIC_Postcode_Qtr!$E:$E,VIC_Postcode_Qtr!$A:$A,A539,VIC_Postcode_Qtr!$B:$B,Inputs!$B$25)</f>
        <v>1</v>
      </c>
      <c r="L539" s="16" t="n">
        <f aca="false">SUMIFS(VIC_Postcode_Qtr!$D:$D,VIC_Postcode_Qtr!$A:$A,A539,VIC_Postcode_Qtr!$B:$B,Inputs!$B$25)</f>
        <v>1208</v>
      </c>
      <c r="M539" s="21" t="n">
        <f aca="false">IF(L539&gt;0,(F539-K539)/L539*1000,"")</f>
        <v>0.827814569536424</v>
      </c>
      <c r="N539" s="8" t="n">
        <f aca="false">IF(AND(H539&gt;=Inputs!$B$13,C539&gt;=500),1,0)</f>
        <v>0</v>
      </c>
      <c r="O539" s="8" t="s">
        <v>1102</v>
      </c>
      <c r="P539" s="16" t="n">
        <f aca="false">F539-SUMIFS(VIC_Postcode_Qtr!$E:$E,VIC_Postcode_Qtr!$A:$A,A539,VIC_Postcode_Qtr!$B:$B,EDATE(Inputs!$B$24,-3))</f>
        <v>0</v>
      </c>
      <c r="Q539" s="21" t="n">
        <f aca="false">IF(E539&gt;0,P539/E539*1000,"")</f>
        <v>0</v>
      </c>
      <c r="R539" s="16" t="n">
        <f aca="false">SUMIFS(VIC_Postcode_Qtr!$E:$E,VIC_Postcode_Qtr!$A:$A,A539,VIC_Postcode_Qtr!$B:$B,EDATE(Inputs!$B$24,-12))-SUMIFS(VIC_Postcode_Qtr!$E:$E,VIC_Postcode_Qtr!$A:$A,A539,VIC_Postcode_Qtr!$B:$B,EDATE(Inputs!$B$24,-15))</f>
        <v>0</v>
      </c>
      <c r="S539" s="21" t="n">
        <f aca="false">IF(L539&gt;0,R539/L539*1000,"")</f>
        <v>0</v>
      </c>
    </row>
    <row r="540" customFormat="false" ht="15" hidden="false" customHeight="false" outlineLevel="0" collapsed="false">
      <c r="A540" s="0" t="n">
        <v>3916</v>
      </c>
      <c r="B540" s="31" t="n">
        <v>57842</v>
      </c>
      <c r="C540" s="16" t="n">
        <v>689</v>
      </c>
      <c r="D540" s="0" t="n">
        <v>3</v>
      </c>
      <c r="E540" s="16" t="n">
        <f aca="false">SUMIFS(VIC_Postcode_Qtr!$D:$D,VIC_Postcode_Qtr!$A:$A,A540,VIC_Postcode_Qtr!$B:$B,Inputs!$B$24)</f>
        <v>1190</v>
      </c>
      <c r="F540" s="16" t="n">
        <f aca="false">SUMIFS(VIC_Postcode_Qtr!$E:$E,VIC_Postcode_Qtr!$A:$A,A540,VIC_Postcode_Qtr!$B:$B,Inputs!$B$24)</f>
        <v>58</v>
      </c>
      <c r="G540" s="21" t="n">
        <f aca="false">IF(E540&gt;0,F540/E540*1000,"")</f>
        <v>48.7394957983193</v>
      </c>
      <c r="H540" s="16" t="n">
        <f aca="false">SUMIFS(VIC_Postcode_Qtr!$G:$G,VIC_Postcode_Qtr!$A:$A,A540,VIC_Postcode_Qtr!$B:$B,Inputs!$B$24)</f>
        <v>88</v>
      </c>
      <c r="I540" s="16" t="n">
        <f aca="false">SUMIFS(VIC_Postcode_Qtr!$H:$H,VIC_Postcode_Qtr!$A:$A,A540,VIC_Postcode_Qtr!$B:$B,Inputs!$B$24)</f>
        <v>17</v>
      </c>
      <c r="J540" s="22" t="n">
        <f aca="false">IF(H540&gt;0,I540/H540,"")</f>
        <v>0.193181818181818</v>
      </c>
      <c r="K540" s="16" t="n">
        <f aca="false">SUMIFS(VIC_Postcode_Qtr!$E:$E,VIC_Postcode_Qtr!$A:$A,A540,VIC_Postcode_Qtr!$B:$B,Inputs!$B$25)</f>
        <v>37</v>
      </c>
      <c r="L540" s="16" t="n">
        <f aca="false">SUMIFS(VIC_Postcode_Qtr!$D:$D,VIC_Postcode_Qtr!$A:$A,A540,VIC_Postcode_Qtr!$B:$B,Inputs!$B$25)</f>
        <v>1184</v>
      </c>
      <c r="M540" s="21" t="n">
        <f aca="false">IF(L540&gt;0,(F540-K540)/L540*1000,"")</f>
        <v>17.7364864864865</v>
      </c>
      <c r="N540" s="8" t="n">
        <f aca="false">IF(AND(H540&gt;=Inputs!$B$13,C540&gt;=500),1,0)</f>
        <v>0</v>
      </c>
      <c r="O540" s="8" t="s">
        <v>1103</v>
      </c>
      <c r="P540" s="16" t="n">
        <f aca="false">F540-SUMIFS(VIC_Postcode_Qtr!$E:$E,VIC_Postcode_Qtr!$A:$A,A540,VIC_Postcode_Qtr!$B:$B,EDATE(Inputs!$B$24,-3))</f>
        <v>9</v>
      </c>
      <c r="Q540" s="21" t="n">
        <f aca="false">IF(E540&gt;0,P540/E540*1000,"")</f>
        <v>7.56302521008403</v>
      </c>
      <c r="R540" s="16" t="n">
        <f aca="false">SUMIFS(VIC_Postcode_Qtr!$E:$E,VIC_Postcode_Qtr!$A:$A,A540,VIC_Postcode_Qtr!$B:$B,EDATE(Inputs!$B$24,-12))-SUMIFS(VIC_Postcode_Qtr!$E:$E,VIC_Postcode_Qtr!$A:$A,A540,VIC_Postcode_Qtr!$B:$B,EDATE(Inputs!$B$24,-15))</f>
        <v>3</v>
      </c>
      <c r="S540" s="21" t="n">
        <f aca="false">IF(L540&gt;0,R540/L540*1000,"")</f>
        <v>2.53378378378378</v>
      </c>
    </row>
    <row r="541" customFormat="false" ht="15" hidden="false" customHeight="false" outlineLevel="0" collapsed="false">
      <c r="A541" s="0" t="n">
        <v>3787</v>
      </c>
      <c r="B541" s="31" t="n">
        <v>58095</v>
      </c>
      <c r="C541" s="16" t="n">
        <v>671</v>
      </c>
      <c r="D541" s="0" t="n">
        <v>3</v>
      </c>
      <c r="E541" s="16" t="n">
        <f aca="false">SUMIFS(VIC_Postcode_Qtr!$D:$D,VIC_Postcode_Qtr!$A:$A,A541,VIC_Postcode_Qtr!$B:$B,Inputs!$B$24)</f>
        <v>855</v>
      </c>
      <c r="F541" s="16" t="n">
        <f aca="false">SUMIFS(VIC_Postcode_Qtr!$E:$E,VIC_Postcode_Qtr!$A:$A,A541,VIC_Postcode_Qtr!$B:$B,Inputs!$B$24)</f>
        <v>36</v>
      </c>
      <c r="G541" s="21" t="n">
        <f aca="false">IF(E541&gt;0,F541/E541*1000,"")</f>
        <v>42.1052631578947</v>
      </c>
      <c r="H541" s="16" t="n">
        <f aca="false">SUMIFS(VIC_Postcode_Qtr!$G:$G,VIC_Postcode_Qtr!$A:$A,A541,VIC_Postcode_Qtr!$B:$B,Inputs!$B$24)</f>
        <v>44</v>
      </c>
      <c r="I541" s="16" t="n">
        <f aca="false">SUMIFS(VIC_Postcode_Qtr!$H:$H,VIC_Postcode_Qtr!$A:$A,A541,VIC_Postcode_Qtr!$B:$B,Inputs!$B$24)</f>
        <v>15</v>
      </c>
      <c r="J541" s="22" t="n">
        <f aca="false">IF(H541&gt;0,I541/H541,"")</f>
        <v>0.340909090909091</v>
      </c>
      <c r="K541" s="16" t="n">
        <f aca="false">SUMIFS(VIC_Postcode_Qtr!$E:$E,VIC_Postcode_Qtr!$A:$A,A541,VIC_Postcode_Qtr!$B:$B,Inputs!$B$25)</f>
        <v>24</v>
      </c>
      <c r="L541" s="16" t="n">
        <f aca="false">SUMIFS(VIC_Postcode_Qtr!$D:$D,VIC_Postcode_Qtr!$A:$A,A541,VIC_Postcode_Qtr!$B:$B,Inputs!$B$25)</f>
        <v>863</v>
      </c>
      <c r="M541" s="21" t="n">
        <f aca="false">IF(L541&gt;0,(F541-K541)/L541*1000,"")</f>
        <v>13.9049826187717</v>
      </c>
      <c r="N541" s="8" t="n">
        <f aca="false">IF(AND(H541&gt;=Inputs!$B$13,C541&gt;=500),1,0)</f>
        <v>0</v>
      </c>
      <c r="O541" s="8" t="s">
        <v>1104</v>
      </c>
      <c r="P541" s="16" t="n">
        <f aca="false">F541-SUMIFS(VIC_Postcode_Qtr!$E:$E,VIC_Postcode_Qtr!$A:$A,A541,VIC_Postcode_Qtr!$B:$B,EDATE(Inputs!$B$24,-3))</f>
        <v>9</v>
      </c>
      <c r="Q541" s="21" t="n">
        <f aca="false">IF(E541&gt;0,P541/E541*1000,"")</f>
        <v>10.5263157894737</v>
      </c>
      <c r="R541" s="16" t="n">
        <f aca="false">SUMIFS(VIC_Postcode_Qtr!$E:$E,VIC_Postcode_Qtr!$A:$A,A541,VIC_Postcode_Qtr!$B:$B,EDATE(Inputs!$B$24,-12))-SUMIFS(VIC_Postcode_Qtr!$E:$E,VIC_Postcode_Qtr!$A:$A,A541,VIC_Postcode_Qtr!$B:$B,EDATE(Inputs!$B$24,-15))</f>
        <v>5</v>
      </c>
      <c r="S541" s="21" t="n">
        <f aca="false">IF(L541&gt;0,R541/L541*1000,"")</f>
        <v>5.79374275782155</v>
      </c>
    </row>
    <row r="542" customFormat="false" ht="15" hidden="false" customHeight="false" outlineLevel="0" collapsed="false">
      <c r="A542" s="0" t="n">
        <v>3063</v>
      </c>
      <c r="B542" s="31" t="n">
        <v>58161</v>
      </c>
      <c r="C542" s="16" t="n">
        <v>388</v>
      </c>
      <c r="D542" s="0" t="n">
        <v>3</v>
      </c>
      <c r="E542" s="16" t="n">
        <f aca="false">SUMIFS(VIC_Postcode_Qtr!$D:$D,VIC_Postcode_Qtr!$A:$A,A542,VIC_Postcode_Qtr!$B:$B,Inputs!$B$24)</f>
        <v>663</v>
      </c>
      <c r="F542" s="16" t="n">
        <f aca="false">SUMIFS(VIC_Postcode_Qtr!$E:$E,VIC_Postcode_Qtr!$A:$A,A542,VIC_Postcode_Qtr!$B:$B,Inputs!$B$24)</f>
        <v>9</v>
      </c>
      <c r="G542" s="21" t="n">
        <f aca="false">IF(E542&gt;0,F542/E542*1000,"")</f>
        <v>13.5746606334842</v>
      </c>
      <c r="H542" s="16" t="n">
        <f aca="false">SUMIFS(VIC_Postcode_Qtr!$G:$G,VIC_Postcode_Qtr!$A:$A,A542,VIC_Postcode_Qtr!$B:$B,Inputs!$B$24)</f>
        <v>39</v>
      </c>
      <c r="I542" s="16" t="n">
        <f aca="false">SUMIFS(VIC_Postcode_Qtr!$H:$H,VIC_Postcode_Qtr!$A:$A,A542,VIC_Postcode_Qtr!$B:$B,Inputs!$B$24)</f>
        <v>3</v>
      </c>
      <c r="J542" s="22" t="n">
        <f aca="false">IF(H542&gt;0,I542/H542,"")</f>
        <v>0.0769230769230769</v>
      </c>
      <c r="K542" s="16" t="n">
        <f aca="false">SUMIFS(VIC_Postcode_Qtr!$E:$E,VIC_Postcode_Qtr!$A:$A,A542,VIC_Postcode_Qtr!$B:$B,Inputs!$B$25)</f>
        <v>4</v>
      </c>
      <c r="L542" s="16" t="n">
        <f aca="false">SUMIFS(VIC_Postcode_Qtr!$D:$D,VIC_Postcode_Qtr!$A:$A,A542,VIC_Postcode_Qtr!$B:$B,Inputs!$B$25)</f>
        <v>697</v>
      </c>
      <c r="M542" s="21" t="n">
        <f aca="false">IF(L542&gt;0,(F542-K542)/L542*1000,"")</f>
        <v>7.17360114777618</v>
      </c>
      <c r="N542" s="8" t="n">
        <f aca="false">IF(AND(H542&gt;=Inputs!$B$13,C542&gt;=500),1,0)</f>
        <v>0</v>
      </c>
      <c r="O542" s="8" t="s">
        <v>1105</v>
      </c>
      <c r="P542" s="16" t="n">
        <f aca="false">F542-SUMIFS(VIC_Postcode_Qtr!$E:$E,VIC_Postcode_Qtr!$A:$A,A542,VIC_Postcode_Qtr!$B:$B,EDATE(Inputs!$B$24,-3))</f>
        <v>2</v>
      </c>
      <c r="Q542" s="21" t="n">
        <f aca="false">IF(E542&gt;0,P542/E542*1000,"")</f>
        <v>3.01659125188537</v>
      </c>
      <c r="R542" s="16" t="n">
        <f aca="false">SUMIFS(VIC_Postcode_Qtr!$E:$E,VIC_Postcode_Qtr!$A:$A,A542,VIC_Postcode_Qtr!$B:$B,EDATE(Inputs!$B$24,-12))-SUMIFS(VIC_Postcode_Qtr!$E:$E,VIC_Postcode_Qtr!$A:$A,A542,VIC_Postcode_Qtr!$B:$B,EDATE(Inputs!$B$24,-15))</f>
        <v>1</v>
      </c>
      <c r="S542" s="21" t="n">
        <f aca="false">IF(L542&gt;0,R542/L542*1000,"")</f>
        <v>1.43472022955524</v>
      </c>
    </row>
    <row r="543" customFormat="false" ht="15" hidden="false" customHeight="false" outlineLevel="0" collapsed="false">
      <c r="A543" s="0" t="n">
        <v>3869</v>
      </c>
      <c r="B543" s="31" t="n">
        <v>58350</v>
      </c>
      <c r="C543" s="16" t="n">
        <v>1167</v>
      </c>
      <c r="D543" s="0" t="n">
        <v>3</v>
      </c>
      <c r="E543" s="16" t="n">
        <f aca="false">SUMIFS(VIC_Postcode_Qtr!$D:$D,VIC_Postcode_Qtr!$A:$A,A543,VIC_Postcode_Qtr!$B:$B,Inputs!$B$24)</f>
        <v>2182</v>
      </c>
      <c r="F543" s="16" t="n">
        <f aca="false">SUMIFS(VIC_Postcode_Qtr!$E:$E,VIC_Postcode_Qtr!$A:$A,A543,VIC_Postcode_Qtr!$B:$B,Inputs!$B$24)</f>
        <v>19</v>
      </c>
      <c r="G543" s="21" t="n">
        <f aca="false">IF(E543&gt;0,F543/E543*1000,"")</f>
        <v>8.70760769935839</v>
      </c>
      <c r="H543" s="16" t="n">
        <f aca="false">SUMIFS(VIC_Postcode_Qtr!$G:$G,VIC_Postcode_Qtr!$A:$A,A543,VIC_Postcode_Qtr!$B:$B,Inputs!$B$24)</f>
        <v>99</v>
      </c>
      <c r="I543" s="16" t="n">
        <f aca="false">SUMIFS(VIC_Postcode_Qtr!$H:$H,VIC_Postcode_Qtr!$A:$A,A543,VIC_Postcode_Qtr!$B:$B,Inputs!$B$24)</f>
        <v>11</v>
      </c>
      <c r="J543" s="22" t="n">
        <f aca="false">IF(H543&gt;0,I543/H543,"")</f>
        <v>0.111111111111111</v>
      </c>
      <c r="K543" s="16" t="n">
        <f aca="false">SUMIFS(VIC_Postcode_Qtr!$E:$E,VIC_Postcode_Qtr!$A:$A,A543,VIC_Postcode_Qtr!$B:$B,Inputs!$B$25)</f>
        <v>9</v>
      </c>
      <c r="L543" s="16" t="n">
        <f aca="false">SUMIFS(VIC_Postcode_Qtr!$D:$D,VIC_Postcode_Qtr!$A:$A,A543,VIC_Postcode_Qtr!$B:$B,Inputs!$B$25)</f>
        <v>2207</v>
      </c>
      <c r="M543" s="21" t="n">
        <f aca="false">IF(L543&gt;0,(F543-K543)/L543*1000,"")</f>
        <v>4.53103760761214</v>
      </c>
      <c r="N543" s="8" t="n">
        <f aca="false">IF(AND(H543&gt;=Inputs!$B$13,C543&gt;=500),1,0)</f>
        <v>0</v>
      </c>
      <c r="O543" s="8" t="s">
        <v>1106</v>
      </c>
      <c r="P543" s="16" t="n">
        <f aca="false">F543-SUMIFS(VIC_Postcode_Qtr!$E:$E,VIC_Postcode_Qtr!$A:$A,A543,VIC_Postcode_Qtr!$B:$B,EDATE(Inputs!$B$24,-3))</f>
        <v>2</v>
      </c>
      <c r="Q543" s="21" t="n">
        <f aca="false">IF(E543&gt;0,P543/E543*1000,"")</f>
        <v>0.916590284142988</v>
      </c>
      <c r="R543" s="16" t="n">
        <f aca="false">SUMIFS(VIC_Postcode_Qtr!$E:$E,VIC_Postcode_Qtr!$A:$A,A543,VIC_Postcode_Qtr!$B:$B,EDATE(Inputs!$B$24,-12))-SUMIFS(VIC_Postcode_Qtr!$E:$E,VIC_Postcode_Qtr!$A:$A,A543,VIC_Postcode_Qtr!$B:$B,EDATE(Inputs!$B$24,-15))</f>
        <v>2</v>
      </c>
      <c r="S543" s="21" t="n">
        <f aca="false">IF(L543&gt;0,R543/L543*1000,"")</f>
        <v>0.906207521522429</v>
      </c>
    </row>
    <row r="544" customFormat="false" ht="15" hidden="false" customHeight="false" outlineLevel="0" collapsed="false">
      <c r="A544" s="0" t="n">
        <v>3981</v>
      </c>
      <c r="B544" s="31" t="n">
        <v>58372</v>
      </c>
      <c r="C544" s="16" t="n">
        <v>3415</v>
      </c>
      <c r="D544" s="0" t="n">
        <v>3</v>
      </c>
      <c r="E544" s="16" t="n">
        <f aca="false">SUMIFS(VIC_Postcode_Qtr!$D:$D,VIC_Postcode_Qtr!$A:$A,A544,VIC_Postcode_Qtr!$B:$B,Inputs!$B$24)</f>
        <v>6179</v>
      </c>
      <c r="F544" s="16" t="n">
        <f aca="false">SUMIFS(VIC_Postcode_Qtr!$E:$E,VIC_Postcode_Qtr!$A:$A,A544,VIC_Postcode_Qtr!$B:$B,Inputs!$B$24)</f>
        <v>40</v>
      </c>
      <c r="G544" s="21" t="n">
        <f aca="false">IF(E544&gt;0,F544/E544*1000,"")</f>
        <v>6.47353940767114</v>
      </c>
      <c r="H544" s="16" t="n">
        <f aca="false">SUMIFS(VIC_Postcode_Qtr!$G:$G,VIC_Postcode_Qtr!$A:$A,A544,VIC_Postcode_Qtr!$B:$B,Inputs!$B$24)</f>
        <v>277</v>
      </c>
      <c r="I544" s="16" t="n">
        <f aca="false">SUMIFS(VIC_Postcode_Qtr!$H:$H,VIC_Postcode_Qtr!$A:$A,A544,VIC_Postcode_Qtr!$B:$B,Inputs!$B$24)</f>
        <v>22</v>
      </c>
      <c r="J544" s="22" t="n">
        <f aca="false">IF(H544&gt;0,I544/H544,"")</f>
        <v>0.0794223826714802</v>
      </c>
      <c r="K544" s="16" t="n">
        <f aca="false">SUMIFS(VIC_Postcode_Qtr!$E:$E,VIC_Postcode_Qtr!$A:$A,A544,VIC_Postcode_Qtr!$B:$B,Inputs!$B$25)</f>
        <v>21</v>
      </c>
      <c r="L544" s="16" t="n">
        <f aca="false">SUMIFS(VIC_Postcode_Qtr!$D:$D,VIC_Postcode_Qtr!$A:$A,A544,VIC_Postcode_Qtr!$B:$B,Inputs!$B$25)</f>
        <v>6110</v>
      </c>
      <c r="M544" s="21" t="n">
        <f aca="false">IF(L544&gt;0,(F544-K544)/L544*1000,"")</f>
        <v>3.10965630114566</v>
      </c>
      <c r="N544" s="8" t="n">
        <f aca="false">IF(AND(H544&gt;=Inputs!$B$13,C544&gt;=500),1,0)</f>
        <v>0</v>
      </c>
      <c r="O544" s="8" t="s">
        <v>1107</v>
      </c>
      <c r="P544" s="16" t="n">
        <f aca="false">F544-SUMIFS(VIC_Postcode_Qtr!$E:$E,VIC_Postcode_Qtr!$A:$A,A544,VIC_Postcode_Qtr!$B:$B,EDATE(Inputs!$B$24,-3))</f>
        <v>7</v>
      </c>
      <c r="Q544" s="21" t="n">
        <f aca="false">IF(E544&gt;0,P544/E544*1000,"")</f>
        <v>1.13286939634245</v>
      </c>
      <c r="R544" s="16" t="n">
        <f aca="false">SUMIFS(VIC_Postcode_Qtr!$E:$E,VIC_Postcode_Qtr!$A:$A,A544,VIC_Postcode_Qtr!$B:$B,EDATE(Inputs!$B$24,-12))-SUMIFS(VIC_Postcode_Qtr!$E:$E,VIC_Postcode_Qtr!$A:$A,A544,VIC_Postcode_Qtr!$B:$B,EDATE(Inputs!$B$24,-15))</f>
        <v>3</v>
      </c>
      <c r="S544" s="21" t="n">
        <f aca="false">IF(L544&gt;0,R544/L544*1000,"")</f>
        <v>0.490998363338789</v>
      </c>
    </row>
    <row r="545" customFormat="false" ht="15" hidden="false" customHeight="false" outlineLevel="0" collapsed="false">
      <c r="A545" s="0" t="n">
        <v>3281</v>
      </c>
      <c r="B545" s="31" t="n">
        <v>58484</v>
      </c>
      <c r="C545" s="16" t="n">
        <v>1266</v>
      </c>
      <c r="D545" s="0" t="n">
        <v>3</v>
      </c>
      <c r="E545" s="16" t="n">
        <f aca="false">SUMIFS(VIC_Postcode_Qtr!$D:$D,VIC_Postcode_Qtr!$A:$A,A545,VIC_Postcode_Qtr!$B:$B,Inputs!$B$24)</f>
        <v>2289</v>
      </c>
      <c r="F545" s="16" t="n">
        <f aca="false">SUMIFS(VIC_Postcode_Qtr!$E:$E,VIC_Postcode_Qtr!$A:$A,A545,VIC_Postcode_Qtr!$B:$B,Inputs!$B$24)</f>
        <v>14</v>
      </c>
      <c r="G545" s="21" t="n">
        <f aca="false">IF(E545&gt;0,F545/E545*1000,"")</f>
        <v>6.11620795107034</v>
      </c>
      <c r="H545" s="16" t="n">
        <f aca="false">SUMIFS(VIC_Postcode_Qtr!$G:$G,VIC_Postcode_Qtr!$A:$A,A545,VIC_Postcode_Qtr!$B:$B,Inputs!$B$24)</f>
        <v>104</v>
      </c>
      <c r="I545" s="16" t="n">
        <f aca="false">SUMIFS(VIC_Postcode_Qtr!$H:$H,VIC_Postcode_Qtr!$A:$A,A545,VIC_Postcode_Qtr!$B:$B,Inputs!$B$24)</f>
        <v>6</v>
      </c>
      <c r="J545" s="22" t="n">
        <f aca="false">IF(H545&gt;0,I545/H545,"")</f>
        <v>0.0576923076923077</v>
      </c>
      <c r="K545" s="16" t="n">
        <f aca="false">SUMIFS(VIC_Postcode_Qtr!$E:$E,VIC_Postcode_Qtr!$A:$A,A545,VIC_Postcode_Qtr!$B:$B,Inputs!$B$25)</f>
        <v>8</v>
      </c>
      <c r="L545" s="16" t="n">
        <f aca="false">SUMIFS(VIC_Postcode_Qtr!$D:$D,VIC_Postcode_Qtr!$A:$A,A545,VIC_Postcode_Qtr!$B:$B,Inputs!$B$25)</f>
        <v>2276</v>
      </c>
      <c r="M545" s="21" t="n">
        <f aca="false">IF(L545&gt;0,(F545-K545)/L545*1000,"")</f>
        <v>2.63620386643234</v>
      </c>
      <c r="N545" s="8" t="n">
        <f aca="false">IF(AND(H545&gt;=Inputs!$B$13,C545&gt;=500),1,0)</f>
        <v>0</v>
      </c>
      <c r="O545" s="8" t="s">
        <v>1108</v>
      </c>
      <c r="P545" s="16" t="n">
        <f aca="false">F545-SUMIFS(VIC_Postcode_Qtr!$E:$E,VIC_Postcode_Qtr!$A:$A,A545,VIC_Postcode_Qtr!$B:$B,EDATE(Inputs!$B$24,-3))</f>
        <v>3</v>
      </c>
      <c r="Q545" s="21" t="n">
        <f aca="false">IF(E545&gt;0,P545/E545*1000,"")</f>
        <v>1.31061598951507</v>
      </c>
      <c r="R545" s="16" t="n">
        <f aca="false">SUMIFS(VIC_Postcode_Qtr!$E:$E,VIC_Postcode_Qtr!$A:$A,A545,VIC_Postcode_Qtr!$B:$B,EDATE(Inputs!$B$24,-12))-SUMIFS(VIC_Postcode_Qtr!$E:$E,VIC_Postcode_Qtr!$A:$A,A545,VIC_Postcode_Qtr!$B:$B,EDATE(Inputs!$B$24,-15))</f>
        <v>1</v>
      </c>
      <c r="S545" s="21" t="n">
        <f aca="false">IF(L545&gt;0,R545/L545*1000,"")</f>
        <v>0.439367311072056</v>
      </c>
    </row>
    <row r="546" customFormat="false" ht="15" hidden="false" customHeight="false" outlineLevel="0" collapsed="false">
      <c r="A546" s="0" t="n">
        <v>3097</v>
      </c>
      <c r="B546" s="31" t="n">
        <v>58533</v>
      </c>
      <c r="C546" s="16" t="n">
        <v>1019</v>
      </c>
      <c r="D546" s="0" t="n">
        <v>3</v>
      </c>
      <c r="E546" s="16" t="n">
        <f aca="false">SUMIFS(VIC_Postcode_Qtr!$D:$D,VIC_Postcode_Qtr!$A:$A,A546,VIC_Postcode_Qtr!$B:$B,Inputs!$B$24)</f>
        <v>1547</v>
      </c>
      <c r="F546" s="16" t="n">
        <f aca="false">SUMIFS(VIC_Postcode_Qtr!$E:$E,VIC_Postcode_Qtr!$A:$A,A546,VIC_Postcode_Qtr!$B:$B,Inputs!$B$24)</f>
        <v>52</v>
      </c>
      <c r="G546" s="21" t="n">
        <f aca="false">IF(E546&gt;0,F546/E546*1000,"")</f>
        <v>33.6134453781513</v>
      </c>
      <c r="H546" s="16" t="n">
        <f aca="false">SUMIFS(VIC_Postcode_Qtr!$G:$G,VIC_Postcode_Qtr!$A:$A,A546,VIC_Postcode_Qtr!$B:$B,Inputs!$B$24)</f>
        <v>113</v>
      </c>
      <c r="I546" s="16" t="n">
        <f aca="false">SUMIFS(VIC_Postcode_Qtr!$H:$H,VIC_Postcode_Qtr!$A:$A,A546,VIC_Postcode_Qtr!$B:$B,Inputs!$B$24)</f>
        <v>26</v>
      </c>
      <c r="J546" s="22" t="n">
        <f aca="false">IF(H546&gt;0,I546/H546,"")</f>
        <v>0.230088495575221</v>
      </c>
      <c r="K546" s="16" t="n">
        <f aca="false">SUMIFS(VIC_Postcode_Qtr!$E:$E,VIC_Postcode_Qtr!$A:$A,A546,VIC_Postcode_Qtr!$B:$B,Inputs!$B$25)</f>
        <v>25</v>
      </c>
      <c r="L546" s="16" t="n">
        <f aca="false">SUMIFS(VIC_Postcode_Qtr!$D:$D,VIC_Postcode_Qtr!$A:$A,A546,VIC_Postcode_Qtr!$B:$B,Inputs!$B$25)</f>
        <v>1531</v>
      </c>
      <c r="M546" s="21" t="n">
        <f aca="false">IF(L546&gt;0,(F546-K546)/L546*1000,"")</f>
        <v>17.6355323318093</v>
      </c>
      <c r="N546" s="8" t="n">
        <f aca="false">IF(AND(H546&gt;=Inputs!$B$13,C546&gt;=500),1,0)</f>
        <v>0</v>
      </c>
      <c r="O546" s="8" t="s">
        <v>1109</v>
      </c>
      <c r="P546" s="16" t="n">
        <f aca="false">F546-SUMIFS(VIC_Postcode_Qtr!$E:$E,VIC_Postcode_Qtr!$A:$A,A546,VIC_Postcode_Qtr!$B:$B,EDATE(Inputs!$B$24,-3))</f>
        <v>8</v>
      </c>
      <c r="Q546" s="21" t="n">
        <f aca="false">IF(E546&gt;0,P546/E546*1000,"")</f>
        <v>5.17129928894635</v>
      </c>
      <c r="R546" s="16" t="n">
        <f aca="false">SUMIFS(VIC_Postcode_Qtr!$E:$E,VIC_Postcode_Qtr!$A:$A,A546,VIC_Postcode_Qtr!$B:$B,EDATE(Inputs!$B$24,-12))-SUMIFS(VIC_Postcode_Qtr!$E:$E,VIC_Postcode_Qtr!$A:$A,A546,VIC_Postcode_Qtr!$B:$B,EDATE(Inputs!$B$24,-15))</f>
        <v>2</v>
      </c>
      <c r="S546" s="21" t="n">
        <f aca="false">IF(L546&gt;0,R546/L546*1000,"")</f>
        <v>1.30633572828217</v>
      </c>
    </row>
    <row r="547" customFormat="false" ht="15" hidden="false" customHeight="false" outlineLevel="0" collapsed="false">
      <c r="A547" s="0" t="n">
        <v>3854</v>
      </c>
      <c r="B547" s="31" t="n">
        <v>58609</v>
      </c>
      <c r="C547" s="16" t="n">
        <v>986</v>
      </c>
      <c r="D547" s="0" t="n">
        <v>3</v>
      </c>
      <c r="E547" s="16" t="n">
        <f aca="false">SUMIFS(VIC_Postcode_Qtr!$D:$D,VIC_Postcode_Qtr!$A:$A,A547,VIC_Postcode_Qtr!$B:$B,Inputs!$B$24)</f>
        <v>1878</v>
      </c>
      <c r="F547" s="16" t="n">
        <f aca="false">SUMIFS(VIC_Postcode_Qtr!$E:$E,VIC_Postcode_Qtr!$A:$A,A547,VIC_Postcode_Qtr!$B:$B,Inputs!$B$24)</f>
        <v>9</v>
      </c>
      <c r="G547" s="21" t="n">
        <f aca="false">IF(E547&gt;0,F547/E547*1000,"")</f>
        <v>4.79233226837061</v>
      </c>
      <c r="H547" s="16" t="n">
        <f aca="false">SUMIFS(VIC_Postcode_Qtr!$G:$G,VIC_Postcode_Qtr!$A:$A,A547,VIC_Postcode_Qtr!$B:$B,Inputs!$B$24)</f>
        <v>87</v>
      </c>
      <c r="I547" s="16" t="n">
        <f aca="false">SUMIFS(VIC_Postcode_Qtr!$H:$H,VIC_Postcode_Qtr!$A:$A,A547,VIC_Postcode_Qtr!$B:$B,Inputs!$B$24)</f>
        <v>2</v>
      </c>
      <c r="J547" s="22" t="n">
        <f aca="false">IF(H547&gt;0,I547/H547,"")</f>
        <v>0.0229885057471264</v>
      </c>
      <c r="K547" s="16" t="n">
        <f aca="false">SUMIFS(VIC_Postcode_Qtr!$E:$E,VIC_Postcode_Qtr!$A:$A,A547,VIC_Postcode_Qtr!$B:$B,Inputs!$B$25)</f>
        <v>5</v>
      </c>
      <c r="L547" s="16" t="n">
        <f aca="false">SUMIFS(VIC_Postcode_Qtr!$D:$D,VIC_Postcode_Qtr!$A:$A,A547,VIC_Postcode_Qtr!$B:$B,Inputs!$B$25)</f>
        <v>1792</v>
      </c>
      <c r="M547" s="21" t="n">
        <f aca="false">IF(L547&gt;0,(F547-K547)/L547*1000,"")</f>
        <v>2.23214285714286</v>
      </c>
      <c r="N547" s="8" t="n">
        <f aca="false">IF(AND(H547&gt;=Inputs!$B$13,C547&gt;=500),1,0)</f>
        <v>0</v>
      </c>
      <c r="O547" s="8" t="s">
        <v>1110</v>
      </c>
      <c r="P547" s="16" t="n">
        <f aca="false">F547-SUMIFS(VIC_Postcode_Qtr!$E:$E,VIC_Postcode_Qtr!$A:$A,A547,VIC_Postcode_Qtr!$B:$B,EDATE(Inputs!$B$24,-3))</f>
        <v>2</v>
      </c>
      <c r="Q547" s="21" t="n">
        <f aca="false">IF(E547&gt;0,P547/E547*1000,"")</f>
        <v>1.06496272630458</v>
      </c>
      <c r="R547" s="16" t="n">
        <f aca="false">SUMIFS(VIC_Postcode_Qtr!$E:$E,VIC_Postcode_Qtr!$A:$A,A547,VIC_Postcode_Qtr!$B:$B,EDATE(Inputs!$B$24,-12))-SUMIFS(VIC_Postcode_Qtr!$E:$E,VIC_Postcode_Qtr!$A:$A,A547,VIC_Postcode_Qtr!$B:$B,EDATE(Inputs!$B$24,-15))</f>
        <v>0</v>
      </c>
      <c r="S547" s="21" t="n">
        <f aca="false">IF(L547&gt;0,R547/L547*1000,"")</f>
        <v>0</v>
      </c>
    </row>
    <row r="548" customFormat="false" ht="15" hidden="false" customHeight="false" outlineLevel="0" collapsed="false">
      <c r="A548" s="0" t="n">
        <v>3980</v>
      </c>
      <c r="B548" s="31" t="n">
        <v>58628</v>
      </c>
      <c r="C548" s="16" t="n">
        <v>2168</v>
      </c>
      <c r="D548" s="0" t="n">
        <v>3</v>
      </c>
      <c r="E548" s="16" t="n">
        <f aca="false">SUMIFS(VIC_Postcode_Qtr!$D:$D,VIC_Postcode_Qtr!$A:$A,A548,VIC_Postcode_Qtr!$B:$B,Inputs!$B$24)</f>
        <v>3536</v>
      </c>
      <c r="F548" s="16" t="n">
        <f aca="false">SUMIFS(VIC_Postcode_Qtr!$E:$E,VIC_Postcode_Qtr!$A:$A,A548,VIC_Postcode_Qtr!$B:$B,Inputs!$B$24)</f>
        <v>21</v>
      </c>
      <c r="G548" s="21" t="n">
        <f aca="false">IF(E548&gt;0,F548/E548*1000,"")</f>
        <v>5.93891402714932</v>
      </c>
      <c r="H548" s="16" t="n">
        <f aca="false">SUMIFS(VIC_Postcode_Qtr!$G:$G,VIC_Postcode_Qtr!$A:$A,A548,VIC_Postcode_Qtr!$B:$B,Inputs!$B$24)</f>
        <v>212</v>
      </c>
      <c r="I548" s="16" t="n">
        <f aca="false">SUMIFS(VIC_Postcode_Qtr!$H:$H,VIC_Postcode_Qtr!$A:$A,A548,VIC_Postcode_Qtr!$B:$B,Inputs!$B$24)</f>
        <v>7</v>
      </c>
      <c r="J548" s="22" t="n">
        <f aca="false">IF(H548&gt;0,I548/H548,"")</f>
        <v>0.0330188679245283</v>
      </c>
      <c r="K548" s="16" t="n">
        <f aca="false">SUMIFS(VIC_Postcode_Qtr!$E:$E,VIC_Postcode_Qtr!$A:$A,A548,VIC_Postcode_Qtr!$B:$B,Inputs!$B$25)</f>
        <v>15</v>
      </c>
      <c r="L548" s="16" t="n">
        <f aca="false">SUMIFS(VIC_Postcode_Qtr!$D:$D,VIC_Postcode_Qtr!$A:$A,A548,VIC_Postcode_Qtr!$B:$B,Inputs!$B$25)</f>
        <v>3520</v>
      </c>
      <c r="M548" s="21" t="n">
        <f aca="false">IF(L548&gt;0,(F548-K548)/L548*1000,"")</f>
        <v>1.70454545454545</v>
      </c>
      <c r="N548" s="8" t="n">
        <f aca="false">IF(AND(H548&gt;=Inputs!$B$13,C548&gt;=500),1,0)</f>
        <v>0</v>
      </c>
      <c r="O548" s="8" t="s">
        <v>1111</v>
      </c>
      <c r="P548" s="16" t="n">
        <f aca="false">F548-SUMIFS(VIC_Postcode_Qtr!$E:$E,VIC_Postcode_Qtr!$A:$A,A548,VIC_Postcode_Qtr!$B:$B,EDATE(Inputs!$B$24,-3))</f>
        <v>2</v>
      </c>
      <c r="Q548" s="21" t="n">
        <f aca="false">IF(E548&gt;0,P548/E548*1000,"")</f>
        <v>0.565610859728507</v>
      </c>
      <c r="R548" s="16" t="n">
        <f aca="false">SUMIFS(VIC_Postcode_Qtr!$E:$E,VIC_Postcode_Qtr!$A:$A,A548,VIC_Postcode_Qtr!$B:$B,EDATE(Inputs!$B$24,-12))-SUMIFS(VIC_Postcode_Qtr!$E:$E,VIC_Postcode_Qtr!$A:$A,A548,VIC_Postcode_Qtr!$B:$B,EDATE(Inputs!$B$24,-15))</f>
        <v>1</v>
      </c>
      <c r="S548" s="21" t="n">
        <f aca="false">IF(L548&gt;0,R548/L548*1000,"")</f>
        <v>0.284090909090909</v>
      </c>
    </row>
    <row r="549" customFormat="false" ht="15" hidden="false" customHeight="false" outlineLevel="0" collapsed="false">
      <c r="A549" s="0" t="n">
        <v>3614</v>
      </c>
      <c r="B549" s="31" t="n">
        <v>58690</v>
      </c>
      <c r="C549" s="16" t="n">
        <v>620</v>
      </c>
      <c r="D549" s="0" t="n">
        <v>3</v>
      </c>
      <c r="E549" s="16" t="n">
        <f aca="false">SUMIFS(VIC_Postcode_Qtr!$D:$D,VIC_Postcode_Qtr!$A:$A,A549,VIC_Postcode_Qtr!$B:$B,Inputs!$B$24)</f>
        <v>1108</v>
      </c>
      <c r="F549" s="16" t="n">
        <f aca="false">SUMIFS(VIC_Postcode_Qtr!$E:$E,VIC_Postcode_Qtr!$A:$A,A549,VIC_Postcode_Qtr!$B:$B,Inputs!$B$24)</f>
        <v>5</v>
      </c>
      <c r="G549" s="21" t="n">
        <f aca="false">IF(E549&gt;0,F549/E549*1000,"")</f>
        <v>4.51263537906137</v>
      </c>
      <c r="H549" s="16" t="n">
        <f aca="false">SUMIFS(VIC_Postcode_Qtr!$G:$G,VIC_Postcode_Qtr!$A:$A,A549,VIC_Postcode_Qtr!$B:$B,Inputs!$B$24)</f>
        <v>44</v>
      </c>
      <c r="I549" s="16" t="n">
        <f aca="false">SUMIFS(VIC_Postcode_Qtr!$H:$H,VIC_Postcode_Qtr!$A:$A,A549,VIC_Postcode_Qtr!$B:$B,Inputs!$B$24)</f>
        <v>2</v>
      </c>
      <c r="J549" s="22" t="n">
        <f aca="false">IF(H549&gt;0,I549/H549,"")</f>
        <v>0.0454545454545455</v>
      </c>
      <c r="K549" s="16" t="n">
        <f aca="false">SUMIFS(VIC_Postcode_Qtr!$E:$E,VIC_Postcode_Qtr!$A:$A,A549,VIC_Postcode_Qtr!$B:$B,Inputs!$B$25)</f>
        <v>2</v>
      </c>
      <c r="L549" s="16" t="n">
        <f aca="false">SUMIFS(VIC_Postcode_Qtr!$D:$D,VIC_Postcode_Qtr!$A:$A,A549,VIC_Postcode_Qtr!$B:$B,Inputs!$B$25)</f>
        <v>1098</v>
      </c>
      <c r="M549" s="21" t="n">
        <f aca="false">IF(L549&gt;0,(F549-K549)/L549*1000,"")</f>
        <v>2.73224043715847</v>
      </c>
      <c r="N549" s="8" t="n">
        <f aca="false">IF(AND(H549&gt;=Inputs!$B$13,C549&gt;=500),1,0)</f>
        <v>0</v>
      </c>
      <c r="O549" s="8" t="s">
        <v>1112</v>
      </c>
      <c r="P549" s="16" t="n">
        <f aca="false">F549-SUMIFS(VIC_Postcode_Qtr!$E:$E,VIC_Postcode_Qtr!$A:$A,A549,VIC_Postcode_Qtr!$B:$B,EDATE(Inputs!$B$24,-3))</f>
        <v>2</v>
      </c>
      <c r="Q549" s="21" t="n">
        <f aca="false">IF(E549&gt;0,P549/E549*1000,"")</f>
        <v>1.80505415162455</v>
      </c>
      <c r="R549" s="16" t="n">
        <f aca="false">SUMIFS(VIC_Postcode_Qtr!$E:$E,VIC_Postcode_Qtr!$A:$A,A549,VIC_Postcode_Qtr!$B:$B,EDATE(Inputs!$B$24,-12))-SUMIFS(VIC_Postcode_Qtr!$E:$E,VIC_Postcode_Qtr!$A:$A,A549,VIC_Postcode_Qtr!$B:$B,EDATE(Inputs!$B$24,-15))</f>
        <v>0</v>
      </c>
      <c r="S549" s="21" t="n">
        <f aca="false">IF(L549&gt;0,R549/L549*1000,"")</f>
        <v>0</v>
      </c>
    </row>
    <row r="550" customFormat="false" ht="15" hidden="false" customHeight="false" outlineLevel="0" collapsed="false">
      <c r="A550" s="0" t="n">
        <v>3341</v>
      </c>
      <c r="B550" s="31" t="n">
        <v>58715</v>
      </c>
      <c r="C550" s="16" t="n">
        <v>1005</v>
      </c>
      <c r="D550" s="0" t="n">
        <v>3</v>
      </c>
      <c r="E550" s="16" t="n">
        <f aca="false">SUMIFS(VIC_Postcode_Qtr!$D:$D,VIC_Postcode_Qtr!$A:$A,A550,VIC_Postcode_Qtr!$B:$B,Inputs!$B$24)</f>
        <v>2077</v>
      </c>
      <c r="F550" s="16" t="n">
        <f aca="false">SUMIFS(VIC_Postcode_Qtr!$E:$E,VIC_Postcode_Qtr!$A:$A,A550,VIC_Postcode_Qtr!$B:$B,Inputs!$B$24)</f>
        <v>23</v>
      </c>
      <c r="G550" s="21" t="n">
        <f aca="false">IF(E550&gt;0,F550/E550*1000,"")</f>
        <v>11.0736639383727</v>
      </c>
      <c r="H550" s="16" t="n">
        <f aca="false">SUMIFS(VIC_Postcode_Qtr!$G:$G,VIC_Postcode_Qtr!$A:$A,A550,VIC_Postcode_Qtr!$B:$B,Inputs!$B$24)</f>
        <v>103</v>
      </c>
      <c r="I550" s="16" t="n">
        <f aca="false">SUMIFS(VIC_Postcode_Qtr!$H:$H,VIC_Postcode_Qtr!$A:$A,A550,VIC_Postcode_Qtr!$B:$B,Inputs!$B$24)</f>
        <v>16</v>
      </c>
      <c r="J550" s="22" t="n">
        <f aca="false">IF(H550&gt;0,I550/H550,"")</f>
        <v>0.155339805825243</v>
      </c>
      <c r="K550" s="16" t="n">
        <f aca="false">SUMIFS(VIC_Postcode_Qtr!$E:$E,VIC_Postcode_Qtr!$A:$A,A550,VIC_Postcode_Qtr!$B:$B,Inputs!$B$25)</f>
        <v>12</v>
      </c>
      <c r="L550" s="16" t="n">
        <f aca="false">SUMIFS(VIC_Postcode_Qtr!$D:$D,VIC_Postcode_Qtr!$A:$A,A550,VIC_Postcode_Qtr!$B:$B,Inputs!$B$25)</f>
        <v>2035</v>
      </c>
      <c r="M550" s="21" t="n">
        <f aca="false">IF(L550&gt;0,(F550-K550)/L550*1000,"")</f>
        <v>5.40540540540541</v>
      </c>
      <c r="N550" s="8" t="n">
        <f aca="false">IF(AND(H550&gt;=Inputs!$B$13,C550&gt;=500),1,0)</f>
        <v>0</v>
      </c>
      <c r="O550" s="8" t="s">
        <v>1113</v>
      </c>
      <c r="P550" s="16" t="n">
        <f aca="false">F550-SUMIFS(VIC_Postcode_Qtr!$E:$E,VIC_Postcode_Qtr!$A:$A,A550,VIC_Postcode_Qtr!$B:$B,EDATE(Inputs!$B$24,-3))</f>
        <v>5</v>
      </c>
      <c r="Q550" s="21" t="n">
        <f aca="false">IF(E550&gt;0,P550/E550*1000,"")</f>
        <v>2.40731824747232</v>
      </c>
      <c r="R550" s="16" t="n">
        <f aca="false">SUMIFS(VIC_Postcode_Qtr!$E:$E,VIC_Postcode_Qtr!$A:$A,A550,VIC_Postcode_Qtr!$B:$B,EDATE(Inputs!$B$24,-12))-SUMIFS(VIC_Postcode_Qtr!$E:$E,VIC_Postcode_Qtr!$A:$A,A550,VIC_Postcode_Qtr!$B:$B,EDATE(Inputs!$B$24,-15))</f>
        <v>2</v>
      </c>
      <c r="S550" s="21" t="n">
        <f aca="false">IF(L550&gt;0,R550/L550*1000,"")</f>
        <v>0.982800982800983</v>
      </c>
    </row>
    <row r="551" customFormat="false" ht="15" hidden="false" customHeight="false" outlineLevel="0" collapsed="false">
      <c r="A551" s="0" t="n">
        <v>3221</v>
      </c>
      <c r="B551" s="31" t="n">
        <v>58927</v>
      </c>
      <c r="C551" s="16" t="n">
        <v>1291</v>
      </c>
      <c r="D551" s="0" t="n">
        <v>3</v>
      </c>
      <c r="E551" s="16" t="n">
        <f aca="false">SUMIFS(VIC_Postcode_Qtr!$D:$D,VIC_Postcode_Qtr!$A:$A,A551,VIC_Postcode_Qtr!$B:$B,Inputs!$B$24)</f>
        <v>4960</v>
      </c>
      <c r="F551" s="16" t="n">
        <f aca="false">SUMIFS(VIC_Postcode_Qtr!$E:$E,VIC_Postcode_Qtr!$A:$A,A551,VIC_Postcode_Qtr!$B:$B,Inputs!$B$24)</f>
        <v>56</v>
      </c>
      <c r="G551" s="21" t="n">
        <f aca="false">IF(E551&gt;0,F551/E551*1000,"")</f>
        <v>11.2903225806452</v>
      </c>
      <c r="H551" s="16" t="n">
        <f aca="false">SUMIFS(VIC_Postcode_Qtr!$G:$G,VIC_Postcode_Qtr!$A:$A,A551,VIC_Postcode_Qtr!$B:$B,Inputs!$B$24)</f>
        <v>198</v>
      </c>
      <c r="I551" s="16" t="n">
        <f aca="false">SUMIFS(VIC_Postcode_Qtr!$H:$H,VIC_Postcode_Qtr!$A:$A,A551,VIC_Postcode_Qtr!$B:$B,Inputs!$B$24)</f>
        <v>10</v>
      </c>
      <c r="J551" s="22" t="n">
        <f aca="false">IF(H551&gt;0,I551/H551,"")</f>
        <v>0.0505050505050505</v>
      </c>
      <c r="K551" s="16" t="n">
        <f aca="false">SUMIFS(VIC_Postcode_Qtr!$E:$E,VIC_Postcode_Qtr!$A:$A,A551,VIC_Postcode_Qtr!$B:$B,Inputs!$B$25)</f>
        <v>46</v>
      </c>
      <c r="L551" s="16" t="n">
        <f aca="false">SUMIFS(VIC_Postcode_Qtr!$D:$D,VIC_Postcode_Qtr!$A:$A,A551,VIC_Postcode_Qtr!$B:$B,Inputs!$B$25)</f>
        <v>5097</v>
      </c>
      <c r="M551" s="21" t="n">
        <f aca="false">IF(L551&gt;0,(F551-K551)/L551*1000,"")</f>
        <v>1.96193839513439</v>
      </c>
      <c r="N551" s="8" t="n">
        <f aca="false">IF(AND(H551&gt;=Inputs!$B$13,C551&gt;=500),1,0)</f>
        <v>0</v>
      </c>
      <c r="O551" s="8" t="s">
        <v>1114</v>
      </c>
      <c r="P551" s="16" t="n">
        <f aca="false">F551-SUMIFS(VIC_Postcode_Qtr!$E:$E,VIC_Postcode_Qtr!$A:$A,A551,VIC_Postcode_Qtr!$B:$B,EDATE(Inputs!$B$24,-3))</f>
        <v>1</v>
      </c>
      <c r="Q551" s="21" t="n">
        <f aca="false">IF(E551&gt;0,P551/E551*1000,"")</f>
        <v>0.201612903225806</v>
      </c>
      <c r="R551" s="16" t="n">
        <f aca="false">SUMIFS(VIC_Postcode_Qtr!$E:$E,VIC_Postcode_Qtr!$A:$A,A551,VIC_Postcode_Qtr!$B:$B,EDATE(Inputs!$B$24,-12))-SUMIFS(VIC_Postcode_Qtr!$E:$E,VIC_Postcode_Qtr!$A:$A,A551,VIC_Postcode_Qtr!$B:$B,EDATE(Inputs!$B$24,-15))</f>
        <v>4</v>
      </c>
      <c r="S551" s="21" t="n">
        <f aca="false">IF(L551&gt;0,R551/L551*1000,"")</f>
        <v>0.784775358053757</v>
      </c>
    </row>
    <row r="552" customFormat="false" ht="15" hidden="false" customHeight="false" outlineLevel="0" collapsed="false">
      <c r="A552" s="0" t="n">
        <v>3240</v>
      </c>
      <c r="B552" s="31" t="n">
        <v>58962</v>
      </c>
      <c r="C552" s="16" t="n">
        <v>1538</v>
      </c>
      <c r="D552" s="0" t="n">
        <v>3</v>
      </c>
      <c r="E552" s="16" t="n">
        <f aca="false">SUMIFS(VIC_Postcode_Qtr!$D:$D,VIC_Postcode_Qtr!$A:$A,A552,VIC_Postcode_Qtr!$B:$B,Inputs!$B$24)</f>
        <v>2705</v>
      </c>
      <c r="F552" s="16" t="n">
        <f aca="false">SUMIFS(VIC_Postcode_Qtr!$E:$E,VIC_Postcode_Qtr!$A:$A,A552,VIC_Postcode_Qtr!$B:$B,Inputs!$B$24)</f>
        <v>52</v>
      </c>
      <c r="G552" s="21" t="n">
        <f aca="false">IF(E552&gt;0,F552/E552*1000,"")</f>
        <v>19.2236598890943</v>
      </c>
      <c r="H552" s="16" t="n">
        <f aca="false">SUMIFS(VIC_Postcode_Qtr!$G:$G,VIC_Postcode_Qtr!$A:$A,A552,VIC_Postcode_Qtr!$B:$B,Inputs!$B$24)</f>
        <v>113</v>
      </c>
      <c r="I552" s="16" t="n">
        <f aca="false">SUMIFS(VIC_Postcode_Qtr!$H:$H,VIC_Postcode_Qtr!$A:$A,A552,VIC_Postcode_Qtr!$B:$B,Inputs!$B$24)</f>
        <v>16</v>
      </c>
      <c r="J552" s="22" t="n">
        <f aca="false">IF(H552&gt;0,I552/H552,"")</f>
        <v>0.141592920353982</v>
      </c>
      <c r="K552" s="16" t="n">
        <f aca="false">SUMIFS(VIC_Postcode_Qtr!$E:$E,VIC_Postcode_Qtr!$A:$A,A552,VIC_Postcode_Qtr!$B:$B,Inputs!$B$25)</f>
        <v>32</v>
      </c>
      <c r="L552" s="16" t="n">
        <f aca="false">SUMIFS(VIC_Postcode_Qtr!$D:$D,VIC_Postcode_Qtr!$A:$A,A552,VIC_Postcode_Qtr!$B:$B,Inputs!$B$25)</f>
        <v>2688</v>
      </c>
      <c r="M552" s="21" t="n">
        <f aca="false">IF(L552&gt;0,(F552-K552)/L552*1000,"")</f>
        <v>7.44047619047619</v>
      </c>
      <c r="N552" s="8" t="n">
        <f aca="false">IF(AND(H552&gt;=Inputs!$B$13,C552&gt;=500),1,0)</f>
        <v>0</v>
      </c>
      <c r="O552" s="8" t="s">
        <v>1115</v>
      </c>
      <c r="P552" s="16" t="n">
        <f aca="false">F552-SUMIFS(VIC_Postcode_Qtr!$E:$E,VIC_Postcode_Qtr!$A:$A,A552,VIC_Postcode_Qtr!$B:$B,EDATE(Inputs!$B$24,-3))</f>
        <v>12</v>
      </c>
      <c r="Q552" s="21" t="n">
        <f aca="false">IF(E552&gt;0,P552/E552*1000,"")</f>
        <v>4.4362292051756</v>
      </c>
      <c r="R552" s="16" t="n">
        <f aca="false">SUMIFS(VIC_Postcode_Qtr!$E:$E,VIC_Postcode_Qtr!$A:$A,A552,VIC_Postcode_Qtr!$B:$B,EDATE(Inputs!$B$24,-12))-SUMIFS(VIC_Postcode_Qtr!$E:$E,VIC_Postcode_Qtr!$A:$A,A552,VIC_Postcode_Qtr!$B:$B,EDATE(Inputs!$B$24,-15))</f>
        <v>-1</v>
      </c>
      <c r="S552" s="21" t="n">
        <f aca="false">IF(L552&gt;0,R552/L552*1000,"")</f>
        <v>-0.37202380952381</v>
      </c>
    </row>
    <row r="553" customFormat="false" ht="15" hidden="false" customHeight="false" outlineLevel="0" collapsed="false">
      <c r="A553" s="0" t="n">
        <v>3334</v>
      </c>
      <c r="B553" s="31" t="n">
        <v>58999</v>
      </c>
      <c r="C553" s="16" t="n">
        <v>363</v>
      </c>
      <c r="D553" s="0" t="n">
        <v>3</v>
      </c>
      <c r="E553" s="16" t="n">
        <f aca="false">SUMIFS(VIC_Postcode_Qtr!$D:$D,VIC_Postcode_Qtr!$A:$A,A553,VIC_Postcode_Qtr!$B:$B,Inputs!$B$24)</f>
        <v>796</v>
      </c>
      <c r="F553" s="16" t="n">
        <f aca="false">SUMIFS(VIC_Postcode_Qtr!$E:$E,VIC_Postcode_Qtr!$A:$A,A553,VIC_Postcode_Qtr!$B:$B,Inputs!$B$24)</f>
        <v>4</v>
      </c>
      <c r="G553" s="21" t="n">
        <f aca="false">IF(E553&gt;0,F553/E553*1000,"")</f>
        <v>5.0251256281407</v>
      </c>
      <c r="H553" s="16" t="n">
        <f aca="false">SUMIFS(VIC_Postcode_Qtr!$G:$G,VIC_Postcode_Qtr!$A:$A,A553,VIC_Postcode_Qtr!$B:$B,Inputs!$B$24)</f>
        <v>28</v>
      </c>
      <c r="I553" s="16" t="n">
        <f aca="false">SUMIFS(VIC_Postcode_Qtr!$H:$H,VIC_Postcode_Qtr!$A:$A,A553,VIC_Postcode_Qtr!$B:$B,Inputs!$B$24)</f>
        <v>3</v>
      </c>
      <c r="J553" s="22" t="n">
        <f aca="false">IF(H553&gt;0,I553/H553,"")</f>
        <v>0.107142857142857</v>
      </c>
      <c r="K553" s="16" t="n">
        <f aca="false">SUMIFS(VIC_Postcode_Qtr!$E:$E,VIC_Postcode_Qtr!$A:$A,A553,VIC_Postcode_Qtr!$B:$B,Inputs!$B$25)</f>
        <v>2</v>
      </c>
      <c r="L553" s="16" t="n">
        <f aca="false">SUMIFS(VIC_Postcode_Qtr!$D:$D,VIC_Postcode_Qtr!$A:$A,A553,VIC_Postcode_Qtr!$B:$B,Inputs!$B$25)</f>
        <v>776</v>
      </c>
      <c r="M553" s="21" t="n">
        <f aca="false">IF(L553&gt;0,(F553-K553)/L553*1000,"")</f>
        <v>2.57731958762887</v>
      </c>
      <c r="N553" s="8" t="n">
        <f aca="false">IF(AND(H553&gt;=Inputs!$B$13,C553&gt;=500),1,0)</f>
        <v>0</v>
      </c>
      <c r="O553" s="8" t="s">
        <v>1116</v>
      </c>
      <c r="P553" s="16" t="n">
        <f aca="false">F553-SUMIFS(VIC_Postcode_Qtr!$E:$E,VIC_Postcode_Qtr!$A:$A,A553,VIC_Postcode_Qtr!$B:$B,EDATE(Inputs!$B$24,-3))</f>
        <v>2</v>
      </c>
      <c r="Q553" s="21" t="n">
        <f aca="false">IF(E553&gt;0,P553/E553*1000,"")</f>
        <v>2.51256281407035</v>
      </c>
      <c r="R553" s="16" t="n">
        <f aca="false">SUMIFS(VIC_Postcode_Qtr!$E:$E,VIC_Postcode_Qtr!$A:$A,A553,VIC_Postcode_Qtr!$B:$B,EDATE(Inputs!$B$24,-12))-SUMIFS(VIC_Postcode_Qtr!$E:$E,VIC_Postcode_Qtr!$A:$A,A553,VIC_Postcode_Qtr!$B:$B,EDATE(Inputs!$B$24,-15))</f>
        <v>0</v>
      </c>
      <c r="S553" s="21" t="n">
        <f aca="false">IF(L553&gt;0,R553/L553*1000,"")</f>
        <v>0</v>
      </c>
    </row>
    <row r="554" customFormat="false" ht="15" hidden="false" customHeight="false" outlineLevel="0" collapsed="false">
      <c r="A554" s="0" t="n">
        <v>3213</v>
      </c>
      <c r="B554" s="31" t="n">
        <v>59021</v>
      </c>
      <c r="C554" s="16" t="n">
        <v>2988</v>
      </c>
      <c r="D554" s="0" t="n">
        <v>3</v>
      </c>
      <c r="E554" s="16" t="n">
        <f aca="false">SUMIFS(VIC_Postcode_Qtr!$D:$D,VIC_Postcode_Qtr!$A:$A,A554,VIC_Postcode_Qtr!$B:$B,Inputs!$B$24)</f>
        <v>4263</v>
      </c>
      <c r="F554" s="16" t="n">
        <f aca="false">SUMIFS(VIC_Postcode_Qtr!$E:$E,VIC_Postcode_Qtr!$A:$A,A554,VIC_Postcode_Qtr!$B:$B,Inputs!$B$24)</f>
        <v>54</v>
      </c>
      <c r="G554" s="21" t="n">
        <f aca="false">IF(E554&gt;0,F554/E554*1000,"")</f>
        <v>12.6671358198452</v>
      </c>
      <c r="H554" s="16" t="n">
        <f aca="false">SUMIFS(VIC_Postcode_Qtr!$G:$G,VIC_Postcode_Qtr!$A:$A,A554,VIC_Postcode_Qtr!$B:$B,Inputs!$B$24)</f>
        <v>227</v>
      </c>
      <c r="I554" s="16" t="n">
        <f aca="false">SUMIFS(VIC_Postcode_Qtr!$H:$H,VIC_Postcode_Qtr!$A:$A,A554,VIC_Postcode_Qtr!$B:$B,Inputs!$B$24)</f>
        <v>26</v>
      </c>
      <c r="J554" s="22" t="n">
        <f aca="false">IF(H554&gt;0,I554/H554,"")</f>
        <v>0.114537444933921</v>
      </c>
      <c r="K554" s="16" t="n">
        <f aca="false">SUMIFS(VIC_Postcode_Qtr!$E:$E,VIC_Postcode_Qtr!$A:$A,A554,VIC_Postcode_Qtr!$B:$B,Inputs!$B$25)</f>
        <v>36</v>
      </c>
      <c r="L554" s="16" t="n">
        <f aca="false">SUMIFS(VIC_Postcode_Qtr!$D:$D,VIC_Postcode_Qtr!$A:$A,A554,VIC_Postcode_Qtr!$B:$B,Inputs!$B$25)</f>
        <v>4215</v>
      </c>
      <c r="M554" s="21" t="n">
        <f aca="false">IF(L554&gt;0,(F554-K554)/L554*1000,"")</f>
        <v>4.27046263345196</v>
      </c>
      <c r="N554" s="8" t="n">
        <f aca="false">IF(AND(H554&gt;=Inputs!$B$13,C554&gt;=500),1,0)</f>
        <v>0</v>
      </c>
      <c r="O554" s="8" t="s">
        <v>1117</v>
      </c>
      <c r="P554" s="16" t="n">
        <f aca="false">F554-SUMIFS(VIC_Postcode_Qtr!$E:$E,VIC_Postcode_Qtr!$A:$A,A554,VIC_Postcode_Qtr!$B:$B,EDATE(Inputs!$B$24,-3))</f>
        <v>13</v>
      </c>
      <c r="Q554" s="21" t="n">
        <f aca="false">IF(E554&gt;0,P554/E554*1000,"")</f>
        <v>3.0494956603331</v>
      </c>
      <c r="R554" s="16" t="n">
        <f aca="false">SUMIFS(VIC_Postcode_Qtr!$E:$E,VIC_Postcode_Qtr!$A:$A,A554,VIC_Postcode_Qtr!$B:$B,EDATE(Inputs!$B$24,-12))-SUMIFS(VIC_Postcode_Qtr!$E:$E,VIC_Postcode_Qtr!$A:$A,A554,VIC_Postcode_Qtr!$B:$B,EDATE(Inputs!$B$24,-15))</f>
        <v>1</v>
      </c>
      <c r="S554" s="21" t="n">
        <f aca="false">IF(L554&gt;0,R554/L554*1000,"")</f>
        <v>0.237247924080664</v>
      </c>
    </row>
    <row r="555" customFormat="false" ht="15" hidden="false" customHeight="false" outlineLevel="0" collapsed="false">
      <c r="A555" s="0" t="n">
        <v>3791</v>
      </c>
      <c r="B555" s="31" t="n">
        <v>59023</v>
      </c>
      <c r="C555" s="16" t="n">
        <v>903</v>
      </c>
      <c r="D555" s="0" t="n">
        <v>3</v>
      </c>
      <c r="E555" s="16" t="n">
        <f aca="false">SUMIFS(VIC_Postcode_Qtr!$D:$D,VIC_Postcode_Qtr!$A:$A,A555,VIC_Postcode_Qtr!$B:$B,Inputs!$B$24)</f>
        <v>1338</v>
      </c>
      <c r="F555" s="16" t="n">
        <f aca="false">SUMIFS(VIC_Postcode_Qtr!$E:$E,VIC_Postcode_Qtr!$A:$A,A555,VIC_Postcode_Qtr!$B:$B,Inputs!$B$24)</f>
        <v>45</v>
      </c>
      <c r="G555" s="21" t="n">
        <f aca="false">IF(E555&gt;0,F555/E555*1000,"")</f>
        <v>33.6322869955157</v>
      </c>
      <c r="H555" s="16" t="n">
        <f aca="false">SUMIFS(VIC_Postcode_Qtr!$G:$G,VIC_Postcode_Qtr!$A:$A,A555,VIC_Postcode_Qtr!$B:$B,Inputs!$B$24)</f>
        <v>74</v>
      </c>
      <c r="I555" s="16" t="n">
        <f aca="false">SUMIFS(VIC_Postcode_Qtr!$H:$H,VIC_Postcode_Qtr!$A:$A,A555,VIC_Postcode_Qtr!$B:$B,Inputs!$B$24)</f>
        <v>13</v>
      </c>
      <c r="J555" s="22" t="n">
        <f aca="false">IF(H555&gt;0,I555/H555,"")</f>
        <v>0.175675675675676</v>
      </c>
      <c r="K555" s="16" t="n">
        <f aca="false">SUMIFS(VIC_Postcode_Qtr!$E:$E,VIC_Postcode_Qtr!$A:$A,A555,VIC_Postcode_Qtr!$B:$B,Inputs!$B$25)</f>
        <v>32</v>
      </c>
      <c r="L555" s="16" t="n">
        <f aca="false">SUMIFS(VIC_Postcode_Qtr!$D:$D,VIC_Postcode_Qtr!$A:$A,A555,VIC_Postcode_Qtr!$B:$B,Inputs!$B$25)</f>
        <v>1314</v>
      </c>
      <c r="M555" s="21" t="n">
        <f aca="false">IF(L555&gt;0,(F555-K555)/L555*1000,"")</f>
        <v>9.89345509893455</v>
      </c>
      <c r="N555" s="8" t="n">
        <f aca="false">IF(AND(H555&gt;=Inputs!$B$13,C555&gt;=500),1,0)</f>
        <v>0</v>
      </c>
      <c r="O555" s="8" t="s">
        <v>1118</v>
      </c>
      <c r="P555" s="16" t="n">
        <f aca="false">F555-SUMIFS(VIC_Postcode_Qtr!$E:$E,VIC_Postcode_Qtr!$A:$A,A555,VIC_Postcode_Qtr!$B:$B,EDATE(Inputs!$B$24,-3))</f>
        <v>7</v>
      </c>
      <c r="Q555" s="21" t="n">
        <f aca="false">IF(E555&gt;0,P555/E555*1000,"")</f>
        <v>5.23168908819133</v>
      </c>
      <c r="R555" s="16" t="n">
        <f aca="false">SUMIFS(VIC_Postcode_Qtr!$E:$E,VIC_Postcode_Qtr!$A:$A,A555,VIC_Postcode_Qtr!$B:$B,EDATE(Inputs!$B$24,-12))-SUMIFS(VIC_Postcode_Qtr!$E:$E,VIC_Postcode_Qtr!$A:$A,A555,VIC_Postcode_Qtr!$B:$B,EDATE(Inputs!$B$24,-15))</f>
        <v>3</v>
      </c>
      <c r="S555" s="21" t="n">
        <f aca="false">IF(L555&gt;0,R555/L555*1000,"")</f>
        <v>2.28310502283105</v>
      </c>
    </row>
    <row r="556" customFormat="false" ht="15" hidden="false" customHeight="false" outlineLevel="0" collapsed="false">
      <c r="A556" s="0" t="n">
        <v>3321</v>
      </c>
      <c r="B556" s="31" t="n">
        <v>59235</v>
      </c>
      <c r="C556" s="16" t="n">
        <v>1212</v>
      </c>
      <c r="D556" s="0" t="n">
        <v>3</v>
      </c>
      <c r="E556" s="16" t="n">
        <f aca="false">SUMIFS(VIC_Postcode_Qtr!$D:$D,VIC_Postcode_Qtr!$A:$A,A556,VIC_Postcode_Qtr!$B:$B,Inputs!$B$24)</f>
        <v>2259</v>
      </c>
      <c r="F556" s="16" t="n">
        <f aca="false">SUMIFS(VIC_Postcode_Qtr!$E:$E,VIC_Postcode_Qtr!$A:$A,A556,VIC_Postcode_Qtr!$B:$B,Inputs!$B$24)</f>
        <v>25</v>
      </c>
      <c r="G556" s="21" t="n">
        <f aca="false">IF(E556&gt;0,F556/E556*1000,"")</f>
        <v>11.0668437361664</v>
      </c>
      <c r="H556" s="16" t="n">
        <f aca="false">SUMIFS(VIC_Postcode_Qtr!$G:$G,VIC_Postcode_Qtr!$A:$A,A556,VIC_Postcode_Qtr!$B:$B,Inputs!$B$24)</f>
        <v>132</v>
      </c>
      <c r="I556" s="16" t="n">
        <f aca="false">SUMIFS(VIC_Postcode_Qtr!$H:$H,VIC_Postcode_Qtr!$A:$A,A556,VIC_Postcode_Qtr!$B:$B,Inputs!$B$24)</f>
        <v>16</v>
      </c>
      <c r="J556" s="22" t="n">
        <f aca="false">IF(H556&gt;0,I556/H556,"")</f>
        <v>0.121212121212121</v>
      </c>
      <c r="K556" s="16" t="n">
        <f aca="false">SUMIFS(VIC_Postcode_Qtr!$E:$E,VIC_Postcode_Qtr!$A:$A,A556,VIC_Postcode_Qtr!$B:$B,Inputs!$B$25)</f>
        <v>10</v>
      </c>
      <c r="L556" s="16" t="n">
        <f aca="false">SUMIFS(VIC_Postcode_Qtr!$D:$D,VIC_Postcode_Qtr!$A:$A,A556,VIC_Postcode_Qtr!$B:$B,Inputs!$B$25)</f>
        <v>2172</v>
      </c>
      <c r="M556" s="21" t="n">
        <f aca="false">IF(L556&gt;0,(F556-K556)/L556*1000,"")</f>
        <v>6.9060773480663</v>
      </c>
      <c r="N556" s="8" t="n">
        <f aca="false">IF(AND(H556&gt;=Inputs!$B$13,C556&gt;=500),1,0)</f>
        <v>0</v>
      </c>
      <c r="O556" s="8" t="s">
        <v>1119</v>
      </c>
      <c r="P556" s="16" t="n">
        <f aca="false">F556-SUMIFS(VIC_Postcode_Qtr!$E:$E,VIC_Postcode_Qtr!$A:$A,A556,VIC_Postcode_Qtr!$B:$B,EDATE(Inputs!$B$24,-3))</f>
        <v>6</v>
      </c>
      <c r="Q556" s="21" t="n">
        <f aca="false">IF(E556&gt;0,P556/E556*1000,"")</f>
        <v>2.65604249667995</v>
      </c>
      <c r="R556" s="16" t="n">
        <f aca="false">SUMIFS(VIC_Postcode_Qtr!$E:$E,VIC_Postcode_Qtr!$A:$A,A556,VIC_Postcode_Qtr!$B:$B,EDATE(Inputs!$B$24,-12))-SUMIFS(VIC_Postcode_Qtr!$E:$E,VIC_Postcode_Qtr!$A:$A,A556,VIC_Postcode_Qtr!$B:$B,EDATE(Inputs!$B$24,-15))</f>
        <v>1</v>
      </c>
      <c r="S556" s="21" t="n">
        <f aca="false">IF(L556&gt;0,R556/L556*1000,"")</f>
        <v>0.460405156537753</v>
      </c>
    </row>
    <row r="557" customFormat="false" ht="15" hidden="false" customHeight="false" outlineLevel="0" collapsed="false">
      <c r="A557" s="0" t="n">
        <v>3483</v>
      </c>
      <c r="B557" s="31" t="n">
        <v>59733</v>
      </c>
      <c r="C557" s="16" t="n">
        <v>581</v>
      </c>
      <c r="D557" s="0" t="n">
        <v>3</v>
      </c>
      <c r="E557" s="16" t="n">
        <f aca="false">SUMIFS(VIC_Postcode_Qtr!$D:$D,VIC_Postcode_Qtr!$A:$A,A557,VIC_Postcode_Qtr!$B:$B,Inputs!$B$24)</f>
        <v>1683</v>
      </c>
      <c r="F557" s="16" t="n">
        <f aca="false">SUMIFS(VIC_Postcode_Qtr!$E:$E,VIC_Postcode_Qtr!$A:$A,A557,VIC_Postcode_Qtr!$B:$B,Inputs!$B$24)</f>
        <v>4</v>
      </c>
      <c r="G557" s="21" t="n">
        <f aca="false">IF(E557&gt;0,F557/E557*1000,"")</f>
        <v>2.3767082590612</v>
      </c>
      <c r="H557" s="16" t="n">
        <f aca="false">SUMIFS(VIC_Postcode_Qtr!$G:$G,VIC_Postcode_Qtr!$A:$A,A557,VIC_Postcode_Qtr!$B:$B,Inputs!$B$24)</f>
        <v>47</v>
      </c>
      <c r="I557" s="16" t="n">
        <f aca="false">SUMIFS(VIC_Postcode_Qtr!$H:$H,VIC_Postcode_Qtr!$A:$A,A557,VIC_Postcode_Qtr!$B:$B,Inputs!$B$24)</f>
        <v>1</v>
      </c>
      <c r="J557" s="22" t="n">
        <f aca="false">IF(H557&gt;0,I557/H557,"")</f>
        <v>0.0212765957446809</v>
      </c>
      <c r="K557" s="16" t="n">
        <f aca="false">SUMIFS(VIC_Postcode_Qtr!$E:$E,VIC_Postcode_Qtr!$A:$A,A557,VIC_Postcode_Qtr!$B:$B,Inputs!$B$25)</f>
        <v>3</v>
      </c>
      <c r="L557" s="16" t="n">
        <f aca="false">SUMIFS(VIC_Postcode_Qtr!$D:$D,VIC_Postcode_Qtr!$A:$A,A557,VIC_Postcode_Qtr!$B:$B,Inputs!$B$25)</f>
        <v>1712</v>
      </c>
      <c r="M557" s="21" t="n">
        <f aca="false">IF(L557&gt;0,(F557-K557)/L557*1000,"")</f>
        <v>0.58411214953271</v>
      </c>
      <c r="N557" s="8" t="n">
        <f aca="false">IF(AND(H557&gt;=Inputs!$B$13,C557&gt;=500),1,0)</f>
        <v>0</v>
      </c>
      <c r="O557" s="8" t="s">
        <v>1120</v>
      </c>
      <c r="P557" s="16" t="n">
        <f aca="false">F557-SUMIFS(VIC_Postcode_Qtr!$E:$E,VIC_Postcode_Qtr!$A:$A,A557,VIC_Postcode_Qtr!$B:$B,EDATE(Inputs!$B$24,-3))</f>
        <v>1</v>
      </c>
      <c r="Q557" s="21" t="n">
        <f aca="false">IF(E557&gt;0,P557/E557*1000,"")</f>
        <v>0.5941770647653</v>
      </c>
      <c r="R557" s="16" t="n">
        <f aca="false">SUMIFS(VIC_Postcode_Qtr!$E:$E,VIC_Postcode_Qtr!$A:$A,A557,VIC_Postcode_Qtr!$B:$B,EDATE(Inputs!$B$24,-12))-SUMIFS(VIC_Postcode_Qtr!$E:$E,VIC_Postcode_Qtr!$A:$A,A557,VIC_Postcode_Qtr!$B:$B,EDATE(Inputs!$B$24,-15))</f>
        <v>0</v>
      </c>
      <c r="S557" s="21" t="n">
        <f aca="false">IF(L557&gt;0,R557/L557*1000,"")</f>
        <v>0</v>
      </c>
    </row>
    <row r="558" customFormat="false" ht="15" hidden="false" customHeight="false" outlineLevel="0" collapsed="false">
      <c r="A558" s="0" t="n">
        <v>3758</v>
      </c>
      <c r="B558" s="31" t="n">
        <v>59800</v>
      </c>
      <c r="C558" s="16" t="n">
        <v>1354</v>
      </c>
      <c r="D558" s="0" t="n">
        <v>3</v>
      </c>
      <c r="E558" s="16" t="n">
        <f aca="false">SUMIFS(VIC_Postcode_Qtr!$D:$D,VIC_Postcode_Qtr!$A:$A,A558,VIC_Postcode_Qtr!$B:$B,Inputs!$B$24)</f>
        <v>2514</v>
      </c>
      <c r="F558" s="16" t="n">
        <f aca="false">SUMIFS(VIC_Postcode_Qtr!$E:$E,VIC_Postcode_Qtr!$A:$A,A558,VIC_Postcode_Qtr!$B:$B,Inputs!$B$24)</f>
        <v>21</v>
      </c>
      <c r="G558" s="21" t="n">
        <f aca="false">IF(E558&gt;0,F558/E558*1000,"")</f>
        <v>8.35322195704057</v>
      </c>
      <c r="H558" s="16" t="n">
        <f aca="false">SUMIFS(VIC_Postcode_Qtr!$G:$G,VIC_Postcode_Qtr!$A:$A,A558,VIC_Postcode_Qtr!$B:$B,Inputs!$B$24)</f>
        <v>126</v>
      </c>
      <c r="I558" s="16" t="n">
        <f aca="false">SUMIFS(VIC_Postcode_Qtr!$H:$H,VIC_Postcode_Qtr!$A:$A,A558,VIC_Postcode_Qtr!$B:$B,Inputs!$B$24)</f>
        <v>7</v>
      </c>
      <c r="J558" s="22" t="n">
        <f aca="false">IF(H558&gt;0,I558/H558,"")</f>
        <v>0.0555555555555556</v>
      </c>
      <c r="K558" s="16" t="n">
        <f aca="false">SUMIFS(VIC_Postcode_Qtr!$E:$E,VIC_Postcode_Qtr!$A:$A,A558,VIC_Postcode_Qtr!$B:$B,Inputs!$B$25)</f>
        <v>15</v>
      </c>
      <c r="L558" s="16" t="n">
        <f aca="false">SUMIFS(VIC_Postcode_Qtr!$D:$D,VIC_Postcode_Qtr!$A:$A,A558,VIC_Postcode_Qtr!$B:$B,Inputs!$B$25)</f>
        <v>2490</v>
      </c>
      <c r="M558" s="21" t="n">
        <f aca="false">IF(L558&gt;0,(F558-K558)/L558*1000,"")</f>
        <v>2.40963855421687</v>
      </c>
      <c r="N558" s="8" t="n">
        <f aca="false">IF(AND(H558&gt;=Inputs!$B$13,C558&gt;=500),1,0)</f>
        <v>0</v>
      </c>
      <c r="O558" s="8" t="s">
        <v>1121</v>
      </c>
      <c r="P558" s="16" t="n">
        <f aca="false">F558-SUMIFS(VIC_Postcode_Qtr!$E:$E,VIC_Postcode_Qtr!$A:$A,A558,VIC_Postcode_Qtr!$B:$B,EDATE(Inputs!$B$24,-3))</f>
        <v>1</v>
      </c>
      <c r="Q558" s="21" t="n">
        <f aca="false">IF(E558&gt;0,P558/E558*1000,"")</f>
        <v>0.397772474144789</v>
      </c>
      <c r="R558" s="16" t="n">
        <f aca="false">SUMIFS(VIC_Postcode_Qtr!$E:$E,VIC_Postcode_Qtr!$A:$A,A558,VIC_Postcode_Qtr!$B:$B,EDATE(Inputs!$B$24,-12))-SUMIFS(VIC_Postcode_Qtr!$E:$E,VIC_Postcode_Qtr!$A:$A,A558,VIC_Postcode_Qtr!$B:$B,EDATE(Inputs!$B$24,-15))</f>
        <v>2</v>
      </c>
      <c r="S558" s="21" t="n">
        <f aca="false">IF(L558&gt;0,R558/L558*1000,"")</f>
        <v>0.803212851405623</v>
      </c>
    </row>
    <row r="559" customFormat="false" ht="15" hidden="false" customHeight="false" outlineLevel="0" collapsed="false">
      <c r="A559" s="0" t="n">
        <v>3763</v>
      </c>
      <c r="B559" s="31" t="n">
        <v>59880</v>
      </c>
      <c r="C559" s="16" t="n">
        <v>1058</v>
      </c>
      <c r="D559" s="0" t="n">
        <v>3</v>
      </c>
      <c r="E559" s="16" t="n">
        <f aca="false">SUMIFS(VIC_Postcode_Qtr!$D:$D,VIC_Postcode_Qtr!$A:$A,A559,VIC_Postcode_Qtr!$B:$B,Inputs!$B$24)</f>
        <v>1866</v>
      </c>
      <c r="F559" s="16" t="n">
        <f aca="false">SUMIFS(VIC_Postcode_Qtr!$E:$E,VIC_Postcode_Qtr!$A:$A,A559,VIC_Postcode_Qtr!$B:$B,Inputs!$B$24)</f>
        <v>16</v>
      </c>
      <c r="G559" s="21" t="n">
        <f aca="false">IF(E559&gt;0,F559/E559*1000,"")</f>
        <v>8.57449088960343</v>
      </c>
      <c r="H559" s="16" t="n">
        <f aca="false">SUMIFS(VIC_Postcode_Qtr!$G:$G,VIC_Postcode_Qtr!$A:$A,A559,VIC_Postcode_Qtr!$B:$B,Inputs!$B$24)</f>
        <v>88</v>
      </c>
      <c r="I559" s="16" t="n">
        <f aca="false">SUMIFS(VIC_Postcode_Qtr!$H:$H,VIC_Postcode_Qtr!$A:$A,A559,VIC_Postcode_Qtr!$B:$B,Inputs!$B$24)</f>
        <v>9</v>
      </c>
      <c r="J559" s="22" t="n">
        <f aca="false">IF(H559&gt;0,I559/H559,"")</f>
        <v>0.102272727272727</v>
      </c>
      <c r="K559" s="16" t="n">
        <f aca="false">SUMIFS(VIC_Postcode_Qtr!$E:$E,VIC_Postcode_Qtr!$A:$A,A559,VIC_Postcode_Qtr!$B:$B,Inputs!$B$25)</f>
        <v>7</v>
      </c>
      <c r="L559" s="16" t="n">
        <f aca="false">SUMIFS(VIC_Postcode_Qtr!$D:$D,VIC_Postcode_Qtr!$A:$A,A559,VIC_Postcode_Qtr!$B:$B,Inputs!$B$25)</f>
        <v>1871</v>
      </c>
      <c r="M559" s="21" t="n">
        <f aca="false">IF(L559&gt;0,(F559-K559)/L559*1000,"")</f>
        <v>4.81026189203634</v>
      </c>
      <c r="N559" s="8" t="n">
        <f aca="false">IF(AND(H559&gt;=Inputs!$B$13,C559&gt;=500),1,0)</f>
        <v>0</v>
      </c>
      <c r="O559" s="8" t="s">
        <v>1122</v>
      </c>
      <c r="P559" s="16" t="n">
        <f aca="false">F559-SUMIFS(VIC_Postcode_Qtr!$E:$E,VIC_Postcode_Qtr!$A:$A,A559,VIC_Postcode_Qtr!$B:$B,EDATE(Inputs!$B$24,-3))</f>
        <v>4</v>
      </c>
      <c r="Q559" s="21" t="n">
        <f aca="false">IF(E559&gt;0,P559/E559*1000,"")</f>
        <v>2.14362272240086</v>
      </c>
      <c r="R559" s="16" t="n">
        <f aca="false">SUMIFS(VIC_Postcode_Qtr!$E:$E,VIC_Postcode_Qtr!$A:$A,A559,VIC_Postcode_Qtr!$B:$B,EDATE(Inputs!$B$24,-12))-SUMIFS(VIC_Postcode_Qtr!$E:$E,VIC_Postcode_Qtr!$A:$A,A559,VIC_Postcode_Qtr!$B:$B,EDATE(Inputs!$B$24,-15))</f>
        <v>0</v>
      </c>
      <c r="S559" s="21" t="n">
        <f aca="false">IF(L559&gt;0,R559/L559*1000,"")</f>
        <v>0</v>
      </c>
    </row>
    <row r="560" customFormat="false" ht="15" hidden="false" customHeight="false" outlineLevel="0" collapsed="false">
      <c r="A560" s="0" t="n">
        <v>3770</v>
      </c>
      <c r="B560" s="31" t="n">
        <v>59889</v>
      </c>
      <c r="C560" s="16" t="n">
        <v>2052</v>
      </c>
      <c r="D560" s="0" t="n">
        <v>3</v>
      </c>
      <c r="E560" s="16" t="n">
        <f aca="false">SUMIFS(VIC_Postcode_Qtr!$D:$D,VIC_Postcode_Qtr!$A:$A,A560,VIC_Postcode_Qtr!$B:$B,Inputs!$B$24)</f>
        <v>3648</v>
      </c>
      <c r="F560" s="16" t="n">
        <f aca="false">SUMIFS(VIC_Postcode_Qtr!$E:$E,VIC_Postcode_Qtr!$A:$A,A560,VIC_Postcode_Qtr!$B:$B,Inputs!$B$24)</f>
        <v>40</v>
      </c>
      <c r="G560" s="21" t="n">
        <f aca="false">IF(E560&gt;0,F560/E560*1000,"")</f>
        <v>10.9649122807018</v>
      </c>
      <c r="H560" s="16" t="n">
        <f aca="false">SUMIFS(VIC_Postcode_Qtr!$G:$G,VIC_Postcode_Qtr!$A:$A,A560,VIC_Postcode_Qtr!$B:$B,Inputs!$B$24)</f>
        <v>189</v>
      </c>
      <c r="I560" s="16" t="n">
        <f aca="false">SUMIFS(VIC_Postcode_Qtr!$H:$H,VIC_Postcode_Qtr!$A:$A,A560,VIC_Postcode_Qtr!$B:$B,Inputs!$B$24)</f>
        <v>15</v>
      </c>
      <c r="J560" s="22" t="n">
        <f aca="false">IF(H560&gt;0,I560/H560,"")</f>
        <v>0.0793650793650794</v>
      </c>
      <c r="K560" s="16" t="n">
        <f aca="false">SUMIFS(VIC_Postcode_Qtr!$E:$E,VIC_Postcode_Qtr!$A:$A,A560,VIC_Postcode_Qtr!$B:$B,Inputs!$B$25)</f>
        <v>29</v>
      </c>
      <c r="L560" s="16" t="n">
        <f aca="false">SUMIFS(VIC_Postcode_Qtr!$D:$D,VIC_Postcode_Qtr!$A:$A,A560,VIC_Postcode_Qtr!$B:$B,Inputs!$B$25)</f>
        <v>3553</v>
      </c>
      <c r="M560" s="21" t="n">
        <f aca="false">IF(L560&gt;0,(F560-K560)/L560*1000,"")</f>
        <v>3.09597523219814</v>
      </c>
      <c r="N560" s="8" t="n">
        <f aca="false">IF(AND(H560&gt;=Inputs!$B$13,C560&gt;=500),1,0)</f>
        <v>0</v>
      </c>
      <c r="O560" s="8" t="s">
        <v>1123</v>
      </c>
      <c r="P560" s="16" t="n">
        <f aca="false">F560-SUMIFS(VIC_Postcode_Qtr!$E:$E,VIC_Postcode_Qtr!$A:$A,A560,VIC_Postcode_Qtr!$B:$B,EDATE(Inputs!$B$24,-3))</f>
        <v>7</v>
      </c>
      <c r="Q560" s="21" t="n">
        <f aca="false">IF(E560&gt;0,P560/E560*1000,"")</f>
        <v>1.91885964912281</v>
      </c>
      <c r="R560" s="16" t="n">
        <f aca="false">SUMIFS(VIC_Postcode_Qtr!$E:$E,VIC_Postcode_Qtr!$A:$A,A560,VIC_Postcode_Qtr!$B:$B,EDATE(Inputs!$B$24,-12))-SUMIFS(VIC_Postcode_Qtr!$E:$E,VIC_Postcode_Qtr!$A:$A,A560,VIC_Postcode_Qtr!$B:$B,EDATE(Inputs!$B$24,-15))</f>
        <v>2</v>
      </c>
      <c r="S560" s="21" t="n">
        <f aca="false">IF(L560&gt;0,R560/L560*1000,"")</f>
        <v>0.56290458767239</v>
      </c>
    </row>
    <row r="561" customFormat="false" ht="15" hidden="false" customHeight="false" outlineLevel="0" collapsed="false">
      <c r="A561" s="0" t="n">
        <v>3775</v>
      </c>
      <c r="B561" s="31" t="n">
        <v>59907</v>
      </c>
      <c r="C561" s="16" t="n">
        <v>2596</v>
      </c>
      <c r="D561" s="0" t="n">
        <v>3</v>
      </c>
      <c r="E561" s="16" t="n">
        <f aca="false">SUMIFS(VIC_Postcode_Qtr!$D:$D,VIC_Postcode_Qtr!$A:$A,A561,VIC_Postcode_Qtr!$B:$B,Inputs!$B$24)</f>
        <v>4349</v>
      </c>
      <c r="F561" s="16" t="n">
        <f aca="false">SUMIFS(VIC_Postcode_Qtr!$E:$E,VIC_Postcode_Qtr!$A:$A,A561,VIC_Postcode_Qtr!$B:$B,Inputs!$B$24)</f>
        <v>63</v>
      </c>
      <c r="G561" s="21" t="n">
        <f aca="false">IF(E561&gt;0,F561/E561*1000,"")</f>
        <v>14.4860887560359</v>
      </c>
      <c r="H561" s="16" t="n">
        <f aca="false">SUMIFS(VIC_Postcode_Qtr!$G:$G,VIC_Postcode_Qtr!$A:$A,A561,VIC_Postcode_Qtr!$B:$B,Inputs!$B$24)</f>
        <v>224</v>
      </c>
      <c r="I561" s="16" t="n">
        <f aca="false">SUMIFS(VIC_Postcode_Qtr!$H:$H,VIC_Postcode_Qtr!$A:$A,A561,VIC_Postcode_Qtr!$B:$B,Inputs!$B$24)</f>
        <v>25</v>
      </c>
      <c r="J561" s="22" t="n">
        <f aca="false">IF(H561&gt;0,I561/H561,"")</f>
        <v>0.111607142857143</v>
      </c>
      <c r="K561" s="16" t="n">
        <f aca="false">SUMIFS(VIC_Postcode_Qtr!$E:$E,VIC_Postcode_Qtr!$A:$A,A561,VIC_Postcode_Qtr!$B:$B,Inputs!$B$25)</f>
        <v>40</v>
      </c>
      <c r="L561" s="16" t="n">
        <f aca="false">SUMIFS(VIC_Postcode_Qtr!$D:$D,VIC_Postcode_Qtr!$A:$A,A561,VIC_Postcode_Qtr!$B:$B,Inputs!$B$25)</f>
        <v>4309</v>
      </c>
      <c r="M561" s="21" t="n">
        <f aca="false">IF(L561&gt;0,(F561-K561)/L561*1000,"")</f>
        <v>5.3376653515897</v>
      </c>
      <c r="N561" s="8" t="n">
        <f aca="false">IF(AND(H561&gt;=Inputs!$B$13,C561&gt;=500),1,0)</f>
        <v>0</v>
      </c>
      <c r="O561" s="8" t="s">
        <v>1124</v>
      </c>
      <c r="P561" s="16" t="n">
        <f aca="false">F561-SUMIFS(VIC_Postcode_Qtr!$E:$E,VIC_Postcode_Qtr!$A:$A,A561,VIC_Postcode_Qtr!$B:$B,EDATE(Inputs!$B$24,-3))</f>
        <v>7</v>
      </c>
      <c r="Q561" s="21" t="n">
        <f aca="false">IF(E561&gt;0,P561/E561*1000,"")</f>
        <v>1.60956541733732</v>
      </c>
      <c r="R561" s="16" t="n">
        <f aca="false">SUMIFS(VIC_Postcode_Qtr!$E:$E,VIC_Postcode_Qtr!$A:$A,A561,VIC_Postcode_Qtr!$B:$B,EDATE(Inputs!$B$24,-12))-SUMIFS(VIC_Postcode_Qtr!$E:$E,VIC_Postcode_Qtr!$A:$A,A561,VIC_Postcode_Qtr!$B:$B,EDATE(Inputs!$B$24,-15))</f>
        <v>6</v>
      </c>
      <c r="S561" s="21" t="n">
        <f aca="false">IF(L561&gt;0,R561/L561*1000,"")</f>
        <v>1.39243443954514</v>
      </c>
    </row>
    <row r="562" customFormat="false" ht="15" hidden="false" customHeight="false" outlineLevel="0" collapsed="false">
      <c r="A562" s="0" t="n">
        <v>3783</v>
      </c>
      <c r="B562" s="31" t="n">
        <v>60047</v>
      </c>
      <c r="C562" s="16" t="n">
        <v>1544</v>
      </c>
      <c r="D562" s="0" t="n">
        <v>3</v>
      </c>
      <c r="E562" s="16" t="n">
        <f aca="false">SUMIFS(VIC_Postcode_Qtr!$D:$D,VIC_Postcode_Qtr!$A:$A,A562,VIC_Postcode_Qtr!$B:$B,Inputs!$B$24)</f>
        <v>2502</v>
      </c>
      <c r="F562" s="16" t="n">
        <f aca="false">SUMIFS(VIC_Postcode_Qtr!$E:$E,VIC_Postcode_Qtr!$A:$A,A562,VIC_Postcode_Qtr!$B:$B,Inputs!$B$24)</f>
        <v>30</v>
      </c>
      <c r="G562" s="21" t="n">
        <f aca="false">IF(E562&gt;0,F562/E562*1000,"")</f>
        <v>11.9904076738609</v>
      </c>
      <c r="H562" s="16" t="n">
        <f aca="false">SUMIFS(VIC_Postcode_Qtr!$G:$G,VIC_Postcode_Qtr!$A:$A,A562,VIC_Postcode_Qtr!$B:$B,Inputs!$B$24)</f>
        <v>146</v>
      </c>
      <c r="I562" s="16" t="n">
        <f aca="false">SUMIFS(VIC_Postcode_Qtr!$H:$H,VIC_Postcode_Qtr!$A:$A,A562,VIC_Postcode_Qtr!$B:$B,Inputs!$B$24)</f>
        <v>15</v>
      </c>
      <c r="J562" s="22" t="n">
        <f aca="false">IF(H562&gt;0,I562/H562,"")</f>
        <v>0.102739726027397</v>
      </c>
      <c r="K562" s="16" t="n">
        <f aca="false">SUMIFS(VIC_Postcode_Qtr!$E:$E,VIC_Postcode_Qtr!$A:$A,A562,VIC_Postcode_Qtr!$B:$B,Inputs!$B$25)</f>
        <v>20</v>
      </c>
      <c r="L562" s="16" t="n">
        <f aca="false">SUMIFS(VIC_Postcode_Qtr!$D:$D,VIC_Postcode_Qtr!$A:$A,A562,VIC_Postcode_Qtr!$B:$B,Inputs!$B$25)</f>
        <v>2526</v>
      </c>
      <c r="M562" s="21" t="n">
        <f aca="false">IF(L562&gt;0,(F562-K562)/L562*1000,"")</f>
        <v>3.95882818685669</v>
      </c>
      <c r="N562" s="8" t="n">
        <f aca="false">IF(AND(H562&gt;=Inputs!$B$13,C562&gt;=500),1,0)</f>
        <v>0</v>
      </c>
      <c r="O562" s="8" t="s">
        <v>1125</v>
      </c>
      <c r="P562" s="16" t="n">
        <f aca="false">F562-SUMIFS(VIC_Postcode_Qtr!$E:$E,VIC_Postcode_Qtr!$A:$A,A562,VIC_Postcode_Qtr!$B:$B,EDATE(Inputs!$B$24,-3))</f>
        <v>6</v>
      </c>
      <c r="Q562" s="21" t="n">
        <f aca="false">IF(E562&gt;0,P562/E562*1000,"")</f>
        <v>2.39808153477218</v>
      </c>
      <c r="R562" s="16" t="n">
        <f aca="false">SUMIFS(VIC_Postcode_Qtr!$E:$E,VIC_Postcode_Qtr!$A:$A,A562,VIC_Postcode_Qtr!$B:$B,EDATE(Inputs!$B$24,-12))-SUMIFS(VIC_Postcode_Qtr!$E:$E,VIC_Postcode_Qtr!$A:$A,A562,VIC_Postcode_Qtr!$B:$B,EDATE(Inputs!$B$24,-15))</f>
        <v>1</v>
      </c>
      <c r="S562" s="21" t="n">
        <f aca="false">IF(L562&gt;0,R562/L562*1000,"")</f>
        <v>0.395882818685669</v>
      </c>
    </row>
    <row r="563" customFormat="false" ht="15" hidden="false" customHeight="false" outlineLevel="0" collapsed="false">
      <c r="A563" s="0" t="n">
        <v>3431</v>
      </c>
      <c r="B563" s="31" t="n">
        <v>60389</v>
      </c>
      <c r="C563" s="16" t="n">
        <v>2782</v>
      </c>
      <c r="D563" s="0" t="n">
        <v>3</v>
      </c>
      <c r="E563" s="16" t="n">
        <f aca="false">SUMIFS(VIC_Postcode_Qtr!$D:$D,VIC_Postcode_Qtr!$A:$A,A563,VIC_Postcode_Qtr!$B:$B,Inputs!$B$24)</f>
        <v>4488</v>
      </c>
      <c r="F563" s="16" t="n">
        <f aca="false">SUMIFS(VIC_Postcode_Qtr!$E:$E,VIC_Postcode_Qtr!$A:$A,A563,VIC_Postcode_Qtr!$B:$B,Inputs!$B$24)</f>
        <v>70</v>
      </c>
      <c r="G563" s="21" t="n">
        <f aca="false">IF(E563&gt;0,F563/E563*1000,"")</f>
        <v>15.5971479500891</v>
      </c>
      <c r="H563" s="16" t="n">
        <f aca="false">SUMIFS(VIC_Postcode_Qtr!$G:$G,VIC_Postcode_Qtr!$A:$A,A563,VIC_Postcode_Qtr!$B:$B,Inputs!$B$24)</f>
        <v>266</v>
      </c>
      <c r="I563" s="16" t="n">
        <f aca="false">SUMIFS(VIC_Postcode_Qtr!$H:$H,VIC_Postcode_Qtr!$A:$A,A563,VIC_Postcode_Qtr!$B:$B,Inputs!$B$24)</f>
        <v>26</v>
      </c>
      <c r="J563" s="22" t="n">
        <f aca="false">IF(H563&gt;0,I563/H563,"")</f>
        <v>0.0977443609022556</v>
      </c>
      <c r="K563" s="16" t="n">
        <f aca="false">SUMIFS(VIC_Postcode_Qtr!$E:$E,VIC_Postcode_Qtr!$A:$A,A563,VIC_Postcode_Qtr!$B:$B,Inputs!$B$25)</f>
        <v>40</v>
      </c>
      <c r="L563" s="16" t="n">
        <f aca="false">SUMIFS(VIC_Postcode_Qtr!$D:$D,VIC_Postcode_Qtr!$A:$A,A563,VIC_Postcode_Qtr!$B:$B,Inputs!$B$25)</f>
        <v>4499</v>
      </c>
      <c r="M563" s="21" t="n">
        <f aca="false">IF(L563&gt;0,(F563-K563)/L563*1000,"")</f>
        <v>6.66814847743943</v>
      </c>
      <c r="N563" s="8" t="n">
        <f aca="false">IF(AND(H563&gt;=Inputs!$B$13,C563&gt;=500),1,0)</f>
        <v>0</v>
      </c>
      <c r="O563" s="8" t="s">
        <v>1126</v>
      </c>
      <c r="P563" s="16" t="n">
        <f aca="false">F563-SUMIFS(VIC_Postcode_Qtr!$E:$E,VIC_Postcode_Qtr!$A:$A,A563,VIC_Postcode_Qtr!$B:$B,EDATE(Inputs!$B$24,-3))</f>
        <v>15</v>
      </c>
      <c r="Q563" s="21" t="n">
        <f aca="false">IF(E563&gt;0,P563/E563*1000,"")</f>
        <v>3.34224598930481</v>
      </c>
      <c r="R563" s="16" t="n">
        <f aca="false">SUMIFS(VIC_Postcode_Qtr!$E:$E,VIC_Postcode_Qtr!$A:$A,A563,VIC_Postcode_Qtr!$B:$B,EDATE(Inputs!$B$24,-12))-SUMIFS(VIC_Postcode_Qtr!$E:$E,VIC_Postcode_Qtr!$A:$A,A563,VIC_Postcode_Qtr!$B:$B,EDATE(Inputs!$B$24,-15))</f>
        <v>2</v>
      </c>
      <c r="S563" s="21" t="n">
        <f aca="false">IF(L563&gt;0,R563/L563*1000,"")</f>
        <v>0.444543231829295</v>
      </c>
    </row>
    <row r="564" customFormat="false" ht="15" hidden="false" customHeight="false" outlineLevel="0" collapsed="false">
      <c r="A564" s="0" t="n">
        <v>3342</v>
      </c>
      <c r="B564" s="31" t="n">
        <v>60435</v>
      </c>
      <c r="C564" s="16" t="n">
        <v>2367</v>
      </c>
      <c r="D564" s="0" t="n">
        <v>4</v>
      </c>
      <c r="E564" s="16" t="n">
        <f aca="false">SUMIFS(VIC_Postcode_Qtr!$D:$D,VIC_Postcode_Qtr!$A:$A,A564,VIC_Postcode_Qtr!$B:$B,Inputs!$B$24)</f>
        <v>4681</v>
      </c>
      <c r="F564" s="16" t="n">
        <f aca="false">SUMIFS(VIC_Postcode_Qtr!$E:$E,VIC_Postcode_Qtr!$A:$A,A564,VIC_Postcode_Qtr!$B:$B,Inputs!$B$24)</f>
        <v>51</v>
      </c>
      <c r="G564" s="21" t="n">
        <f aca="false">IF(E564&gt;0,F564/E564*1000,"")</f>
        <v>10.895107882931</v>
      </c>
      <c r="H564" s="16" t="n">
        <f aca="false">SUMIFS(VIC_Postcode_Qtr!$G:$G,VIC_Postcode_Qtr!$A:$A,A564,VIC_Postcode_Qtr!$B:$B,Inputs!$B$24)</f>
        <v>231</v>
      </c>
      <c r="I564" s="16" t="n">
        <f aca="false">SUMIFS(VIC_Postcode_Qtr!$H:$H,VIC_Postcode_Qtr!$A:$A,A564,VIC_Postcode_Qtr!$B:$B,Inputs!$B$24)</f>
        <v>17</v>
      </c>
      <c r="J564" s="22" t="n">
        <f aca="false">IF(H564&gt;0,I564/H564,"")</f>
        <v>0.0735930735930736</v>
      </c>
      <c r="K564" s="16" t="n">
        <f aca="false">SUMIFS(VIC_Postcode_Qtr!$E:$E,VIC_Postcode_Qtr!$A:$A,A564,VIC_Postcode_Qtr!$B:$B,Inputs!$B$25)</f>
        <v>34</v>
      </c>
      <c r="L564" s="16" t="n">
        <f aca="false">SUMIFS(VIC_Postcode_Qtr!$D:$D,VIC_Postcode_Qtr!$A:$A,A564,VIC_Postcode_Qtr!$B:$B,Inputs!$B$25)</f>
        <v>4564</v>
      </c>
      <c r="M564" s="21" t="n">
        <f aca="false">IF(L564&gt;0,(F564-K564)/L564*1000,"")</f>
        <v>3.72480280455741</v>
      </c>
      <c r="N564" s="8" t="n">
        <f aca="false">IF(AND(H564&gt;=Inputs!$B$13,C564&gt;=500),1,0)</f>
        <v>0</v>
      </c>
      <c r="O564" s="8" t="s">
        <v>1127</v>
      </c>
      <c r="P564" s="16" t="n">
        <f aca="false">F564-SUMIFS(VIC_Postcode_Qtr!$E:$E,VIC_Postcode_Qtr!$A:$A,A564,VIC_Postcode_Qtr!$B:$B,EDATE(Inputs!$B$24,-3))</f>
        <v>4</v>
      </c>
      <c r="Q564" s="21" t="n">
        <f aca="false">IF(E564&gt;0,P564/E564*1000,"")</f>
        <v>0.854518265327921</v>
      </c>
      <c r="R564" s="16" t="n">
        <f aca="false">SUMIFS(VIC_Postcode_Qtr!$E:$E,VIC_Postcode_Qtr!$A:$A,A564,VIC_Postcode_Qtr!$B:$B,EDATE(Inputs!$B$24,-12))-SUMIFS(VIC_Postcode_Qtr!$E:$E,VIC_Postcode_Qtr!$A:$A,A564,VIC_Postcode_Qtr!$B:$B,EDATE(Inputs!$B$24,-15))</f>
        <v>2</v>
      </c>
      <c r="S564" s="21" t="n">
        <f aca="false">IF(L564&gt;0,R564/L564*1000,"")</f>
        <v>0.438212094653812</v>
      </c>
    </row>
    <row r="565" customFormat="false" ht="15" hidden="false" customHeight="false" outlineLevel="0" collapsed="false">
      <c r="A565" s="0" t="n">
        <v>3781</v>
      </c>
      <c r="B565" s="31" t="n">
        <v>60498</v>
      </c>
      <c r="C565" s="16" t="n">
        <v>2709</v>
      </c>
      <c r="D565" s="0" t="n">
        <v>4</v>
      </c>
      <c r="E565" s="16" t="n">
        <f aca="false">SUMIFS(VIC_Postcode_Qtr!$D:$D,VIC_Postcode_Qtr!$A:$A,A565,VIC_Postcode_Qtr!$B:$B,Inputs!$B$24)</f>
        <v>4043</v>
      </c>
      <c r="F565" s="16" t="n">
        <f aca="false">SUMIFS(VIC_Postcode_Qtr!$E:$E,VIC_Postcode_Qtr!$A:$A,A565,VIC_Postcode_Qtr!$B:$B,Inputs!$B$24)</f>
        <v>56</v>
      </c>
      <c r="G565" s="21" t="n">
        <f aca="false">IF(E565&gt;0,F565/E565*1000,"")</f>
        <v>13.8511006678209</v>
      </c>
      <c r="H565" s="16" t="n">
        <f aca="false">SUMIFS(VIC_Postcode_Qtr!$G:$G,VIC_Postcode_Qtr!$A:$A,A565,VIC_Postcode_Qtr!$B:$B,Inputs!$B$24)</f>
        <v>171</v>
      </c>
      <c r="I565" s="16" t="n">
        <f aca="false">SUMIFS(VIC_Postcode_Qtr!$H:$H,VIC_Postcode_Qtr!$A:$A,A565,VIC_Postcode_Qtr!$B:$B,Inputs!$B$24)</f>
        <v>26</v>
      </c>
      <c r="J565" s="22" t="n">
        <f aca="false">IF(H565&gt;0,I565/H565,"")</f>
        <v>0.152046783625731</v>
      </c>
      <c r="K565" s="16" t="n">
        <f aca="false">SUMIFS(VIC_Postcode_Qtr!$E:$E,VIC_Postcode_Qtr!$A:$A,A565,VIC_Postcode_Qtr!$B:$B,Inputs!$B$25)</f>
        <v>28</v>
      </c>
      <c r="L565" s="16" t="n">
        <f aca="false">SUMIFS(VIC_Postcode_Qtr!$D:$D,VIC_Postcode_Qtr!$A:$A,A565,VIC_Postcode_Qtr!$B:$B,Inputs!$B$25)</f>
        <v>3960</v>
      </c>
      <c r="M565" s="21" t="n">
        <f aca="false">IF(L565&gt;0,(F565-K565)/L565*1000,"")</f>
        <v>7.07070707070707</v>
      </c>
      <c r="N565" s="8" t="n">
        <f aca="false">IF(AND(H565&gt;=Inputs!$B$13,C565&gt;=500),1,0)</f>
        <v>0</v>
      </c>
      <c r="O565" s="8" t="s">
        <v>1128</v>
      </c>
      <c r="P565" s="16" t="n">
        <f aca="false">F565-SUMIFS(VIC_Postcode_Qtr!$E:$E,VIC_Postcode_Qtr!$A:$A,A565,VIC_Postcode_Qtr!$B:$B,EDATE(Inputs!$B$24,-3))</f>
        <v>13</v>
      </c>
      <c r="Q565" s="21" t="n">
        <f aca="false">IF(E565&gt;0,P565/E565*1000,"")</f>
        <v>3.21543408360129</v>
      </c>
      <c r="R565" s="16" t="n">
        <f aca="false">SUMIFS(VIC_Postcode_Qtr!$E:$E,VIC_Postcode_Qtr!$A:$A,A565,VIC_Postcode_Qtr!$B:$B,EDATE(Inputs!$B$24,-12))-SUMIFS(VIC_Postcode_Qtr!$E:$E,VIC_Postcode_Qtr!$A:$A,A565,VIC_Postcode_Qtr!$B:$B,EDATE(Inputs!$B$24,-15))</f>
        <v>2</v>
      </c>
      <c r="S565" s="21" t="n">
        <f aca="false">IF(L565&gt;0,R565/L565*1000,"")</f>
        <v>0.505050505050505</v>
      </c>
    </row>
    <row r="566" customFormat="false" ht="15" hidden="false" customHeight="false" outlineLevel="0" collapsed="false">
      <c r="A566" s="0" t="n">
        <v>3099</v>
      </c>
      <c r="B566" s="31" t="n">
        <v>60899</v>
      </c>
      <c r="C566" s="16" t="n">
        <v>3140</v>
      </c>
      <c r="D566" s="0" t="n">
        <v>4</v>
      </c>
      <c r="E566" s="16" t="n">
        <f aca="false">SUMIFS(VIC_Postcode_Qtr!$D:$D,VIC_Postcode_Qtr!$A:$A,A566,VIC_Postcode_Qtr!$B:$B,Inputs!$B$24)</f>
        <v>4652</v>
      </c>
      <c r="F566" s="16" t="n">
        <f aca="false">SUMIFS(VIC_Postcode_Qtr!$E:$E,VIC_Postcode_Qtr!$A:$A,A566,VIC_Postcode_Qtr!$B:$B,Inputs!$B$24)</f>
        <v>90</v>
      </c>
      <c r="G566" s="21" t="n">
        <f aca="false">IF(E566&gt;0,F566/E566*1000,"")</f>
        <v>19.3465176268272</v>
      </c>
      <c r="H566" s="16" t="n">
        <f aca="false">SUMIFS(VIC_Postcode_Qtr!$G:$G,VIC_Postcode_Qtr!$A:$A,A566,VIC_Postcode_Qtr!$B:$B,Inputs!$B$24)</f>
        <v>237</v>
      </c>
      <c r="I566" s="16" t="n">
        <f aca="false">SUMIFS(VIC_Postcode_Qtr!$H:$H,VIC_Postcode_Qtr!$A:$A,A566,VIC_Postcode_Qtr!$B:$B,Inputs!$B$24)</f>
        <v>31</v>
      </c>
      <c r="J566" s="22" t="n">
        <f aca="false">IF(H566&gt;0,I566/H566,"")</f>
        <v>0.130801687763713</v>
      </c>
      <c r="K566" s="16" t="n">
        <f aca="false">SUMIFS(VIC_Postcode_Qtr!$E:$E,VIC_Postcode_Qtr!$A:$A,A566,VIC_Postcode_Qtr!$B:$B,Inputs!$B$25)</f>
        <v>65</v>
      </c>
      <c r="L566" s="16" t="n">
        <f aca="false">SUMIFS(VIC_Postcode_Qtr!$D:$D,VIC_Postcode_Qtr!$A:$A,A566,VIC_Postcode_Qtr!$B:$B,Inputs!$B$25)</f>
        <v>4606</v>
      </c>
      <c r="M566" s="21" t="n">
        <f aca="false">IF(L566&gt;0,(F566-K566)/L566*1000,"")</f>
        <v>5.42770299609205</v>
      </c>
      <c r="N566" s="8" t="n">
        <f aca="false">IF(AND(H566&gt;=Inputs!$B$13,C566&gt;=500),1,0)</f>
        <v>0</v>
      </c>
      <c r="O566" s="8" t="s">
        <v>1129</v>
      </c>
      <c r="P566" s="16" t="n">
        <f aca="false">F566-SUMIFS(VIC_Postcode_Qtr!$E:$E,VIC_Postcode_Qtr!$A:$A,A566,VIC_Postcode_Qtr!$B:$B,EDATE(Inputs!$B$24,-3))</f>
        <v>9</v>
      </c>
      <c r="Q566" s="21" t="n">
        <f aca="false">IF(E566&gt;0,P566/E566*1000,"")</f>
        <v>1.93465176268272</v>
      </c>
      <c r="R566" s="16" t="n">
        <f aca="false">SUMIFS(VIC_Postcode_Qtr!$E:$E,VIC_Postcode_Qtr!$A:$A,A566,VIC_Postcode_Qtr!$B:$B,EDATE(Inputs!$B$24,-12))-SUMIFS(VIC_Postcode_Qtr!$E:$E,VIC_Postcode_Qtr!$A:$A,A566,VIC_Postcode_Qtr!$B:$B,EDATE(Inputs!$B$24,-15))</f>
        <v>12</v>
      </c>
      <c r="S566" s="21" t="n">
        <f aca="false">IF(L566&gt;0,R566/L566*1000,"")</f>
        <v>2.60529743812419</v>
      </c>
    </row>
    <row r="567" customFormat="false" ht="15" hidden="false" customHeight="false" outlineLevel="0" collapsed="false">
      <c r="A567" s="0" t="n">
        <v>3943</v>
      </c>
      <c r="B567" s="31" t="n">
        <v>60926</v>
      </c>
      <c r="C567" s="16" t="n">
        <v>1347</v>
      </c>
      <c r="D567" s="0" t="n">
        <v>4</v>
      </c>
      <c r="E567" s="16" t="n">
        <f aca="false">SUMIFS(VIC_Postcode_Qtr!$D:$D,VIC_Postcode_Qtr!$A:$A,A567,VIC_Postcode_Qtr!$B:$B,Inputs!$B$24)</f>
        <v>2458</v>
      </c>
      <c r="F567" s="16" t="n">
        <f aca="false">SUMIFS(VIC_Postcode_Qtr!$E:$E,VIC_Postcode_Qtr!$A:$A,A567,VIC_Postcode_Qtr!$B:$B,Inputs!$B$24)</f>
        <v>92</v>
      </c>
      <c r="G567" s="21" t="n">
        <f aca="false">IF(E567&gt;0,F567/E567*1000,"")</f>
        <v>37.4288039056143</v>
      </c>
      <c r="H567" s="16" t="n">
        <f aca="false">SUMIFS(VIC_Postcode_Qtr!$G:$G,VIC_Postcode_Qtr!$A:$A,A567,VIC_Postcode_Qtr!$B:$B,Inputs!$B$24)</f>
        <v>162</v>
      </c>
      <c r="I567" s="16" t="n">
        <f aca="false">SUMIFS(VIC_Postcode_Qtr!$H:$H,VIC_Postcode_Qtr!$A:$A,A567,VIC_Postcode_Qtr!$B:$B,Inputs!$B$24)</f>
        <v>30</v>
      </c>
      <c r="J567" s="22" t="n">
        <f aca="false">IF(H567&gt;0,I567/H567,"")</f>
        <v>0.185185185185185</v>
      </c>
      <c r="K567" s="16" t="n">
        <f aca="false">SUMIFS(VIC_Postcode_Qtr!$E:$E,VIC_Postcode_Qtr!$A:$A,A567,VIC_Postcode_Qtr!$B:$B,Inputs!$B$25)</f>
        <v>65</v>
      </c>
      <c r="L567" s="16" t="n">
        <f aca="false">SUMIFS(VIC_Postcode_Qtr!$D:$D,VIC_Postcode_Qtr!$A:$A,A567,VIC_Postcode_Qtr!$B:$B,Inputs!$B$25)</f>
        <v>2365</v>
      </c>
      <c r="M567" s="21" t="n">
        <f aca="false">IF(L567&gt;0,(F567-K567)/L567*1000,"")</f>
        <v>11.4164904862579</v>
      </c>
      <c r="N567" s="8" t="n">
        <f aca="false">IF(AND(H567&gt;=Inputs!$B$13,C567&gt;=500),1,0)</f>
        <v>0</v>
      </c>
      <c r="O567" s="8" t="s">
        <v>1130</v>
      </c>
      <c r="P567" s="16" t="n">
        <f aca="false">F567-SUMIFS(VIC_Postcode_Qtr!$E:$E,VIC_Postcode_Qtr!$A:$A,A567,VIC_Postcode_Qtr!$B:$B,EDATE(Inputs!$B$24,-3))</f>
        <v>12</v>
      </c>
      <c r="Q567" s="21" t="n">
        <f aca="false">IF(E567&gt;0,P567/E567*1000,"")</f>
        <v>4.8820179007323</v>
      </c>
      <c r="R567" s="16" t="n">
        <f aca="false">SUMIFS(VIC_Postcode_Qtr!$E:$E,VIC_Postcode_Qtr!$A:$A,A567,VIC_Postcode_Qtr!$B:$B,EDATE(Inputs!$B$24,-12))-SUMIFS(VIC_Postcode_Qtr!$E:$E,VIC_Postcode_Qtr!$A:$A,A567,VIC_Postcode_Qtr!$B:$B,EDATE(Inputs!$B$24,-15))</f>
        <v>6</v>
      </c>
      <c r="S567" s="21" t="n">
        <f aca="false">IF(L567&gt;0,R567/L567*1000,"")</f>
        <v>2.5369978858351</v>
      </c>
    </row>
    <row r="568" customFormat="false" ht="15" hidden="false" customHeight="false" outlineLevel="0" collapsed="false">
      <c r="A568" s="0" t="n">
        <v>3158</v>
      </c>
      <c r="B568" s="31" t="n">
        <v>61070</v>
      </c>
      <c r="C568" s="16" t="n">
        <v>4345</v>
      </c>
      <c r="D568" s="0" t="n">
        <v>4</v>
      </c>
      <c r="E568" s="16" t="n">
        <f aca="false">SUMIFS(VIC_Postcode_Qtr!$D:$D,VIC_Postcode_Qtr!$A:$A,A568,VIC_Postcode_Qtr!$B:$B,Inputs!$B$24)</f>
        <v>5361</v>
      </c>
      <c r="F568" s="16" t="n">
        <f aca="false">SUMIFS(VIC_Postcode_Qtr!$E:$E,VIC_Postcode_Qtr!$A:$A,A568,VIC_Postcode_Qtr!$B:$B,Inputs!$B$24)</f>
        <v>139</v>
      </c>
      <c r="G568" s="21" t="n">
        <f aca="false">IF(E568&gt;0,F568/E568*1000,"")</f>
        <v>25.9279985077411</v>
      </c>
      <c r="H568" s="16" t="n">
        <f aca="false">SUMIFS(VIC_Postcode_Qtr!$G:$G,VIC_Postcode_Qtr!$A:$A,A568,VIC_Postcode_Qtr!$B:$B,Inputs!$B$24)</f>
        <v>293</v>
      </c>
      <c r="I568" s="16" t="n">
        <f aca="false">SUMIFS(VIC_Postcode_Qtr!$H:$H,VIC_Postcode_Qtr!$A:$A,A568,VIC_Postcode_Qtr!$B:$B,Inputs!$B$24)</f>
        <v>61</v>
      </c>
      <c r="J568" s="22" t="n">
        <f aca="false">IF(H568&gt;0,I568/H568,"")</f>
        <v>0.208191126279863</v>
      </c>
      <c r="K568" s="16" t="n">
        <f aca="false">SUMIFS(VIC_Postcode_Qtr!$E:$E,VIC_Postcode_Qtr!$A:$A,A568,VIC_Postcode_Qtr!$B:$B,Inputs!$B$25)</f>
        <v>80</v>
      </c>
      <c r="L568" s="16" t="n">
        <f aca="false">SUMIFS(VIC_Postcode_Qtr!$D:$D,VIC_Postcode_Qtr!$A:$A,A568,VIC_Postcode_Qtr!$B:$B,Inputs!$B$25)</f>
        <v>5334</v>
      </c>
      <c r="M568" s="21" t="n">
        <f aca="false">IF(L568&gt;0,(F568-K568)/L568*1000,"")</f>
        <v>11.06111736033</v>
      </c>
      <c r="N568" s="8" t="n">
        <f aca="false">IF(AND(H568&gt;=Inputs!$B$13,C568&gt;=500),1,0)</f>
        <v>0</v>
      </c>
      <c r="O568" s="8" t="s">
        <v>1131</v>
      </c>
      <c r="P568" s="16" t="n">
        <f aca="false">F568-SUMIFS(VIC_Postcode_Qtr!$E:$E,VIC_Postcode_Qtr!$A:$A,A568,VIC_Postcode_Qtr!$B:$B,EDATE(Inputs!$B$24,-3))</f>
        <v>30</v>
      </c>
      <c r="Q568" s="21" t="n">
        <f aca="false">IF(E568&gt;0,P568/E568*1000,"")</f>
        <v>5.59597090095132</v>
      </c>
      <c r="R568" s="16" t="n">
        <f aca="false">SUMIFS(VIC_Postcode_Qtr!$E:$E,VIC_Postcode_Qtr!$A:$A,A568,VIC_Postcode_Qtr!$B:$B,EDATE(Inputs!$B$24,-12))-SUMIFS(VIC_Postcode_Qtr!$E:$E,VIC_Postcode_Qtr!$A:$A,A568,VIC_Postcode_Qtr!$B:$B,EDATE(Inputs!$B$24,-15))</f>
        <v>18</v>
      </c>
      <c r="S568" s="21" t="n">
        <f aca="false">IF(L568&gt;0,R568/L568*1000,"")</f>
        <v>3.37457817772778</v>
      </c>
    </row>
    <row r="569" customFormat="false" ht="15" hidden="false" customHeight="false" outlineLevel="0" collapsed="false">
      <c r="A569" s="0" t="n">
        <v>3435</v>
      </c>
      <c r="B569" s="31" t="n">
        <v>61259</v>
      </c>
      <c r="C569" s="16" t="n">
        <v>2075</v>
      </c>
      <c r="D569" s="0" t="n">
        <v>4</v>
      </c>
      <c r="E569" s="16" t="n">
        <f aca="false">SUMIFS(VIC_Postcode_Qtr!$D:$D,VIC_Postcode_Qtr!$A:$A,A569,VIC_Postcode_Qtr!$B:$B,Inputs!$B$24)</f>
        <v>3827</v>
      </c>
      <c r="F569" s="16" t="n">
        <f aca="false">SUMIFS(VIC_Postcode_Qtr!$E:$E,VIC_Postcode_Qtr!$A:$A,A569,VIC_Postcode_Qtr!$B:$B,Inputs!$B$24)</f>
        <v>55</v>
      </c>
      <c r="G569" s="21" t="n">
        <f aca="false">IF(E569&gt;0,F569/E569*1000,"")</f>
        <v>14.3715704206951</v>
      </c>
      <c r="H569" s="16" t="n">
        <f aca="false">SUMIFS(VIC_Postcode_Qtr!$G:$G,VIC_Postcode_Qtr!$A:$A,A569,VIC_Postcode_Qtr!$B:$B,Inputs!$B$24)</f>
        <v>210</v>
      </c>
      <c r="I569" s="16" t="n">
        <f aca="false">SUMIFS(VIC_Postcode_Qtr!$H:$H,VIC_Postcode_Qtr!$A:$A,A569,VIC_Postcode_Qtr!$B:$B,Inputs!$B$24)</f>
        <v>30</v>
      </c>
      <c r="J569" s="22" t="n">
        <f aca="false">IF(H569&gt;0,I569/H569,"")</f>
        <v>0.142857142857143</v>
      </c>
      <c r="K569" s="16" t="n">
        <f aca="false">SUMIFS(VIC_Postcode_Qtr!$E:$E,VIC_Postcode_Qtr!$A:$A,A569,VIC_Postcode_Qtr!$B:$B,Inputs!$B$25)</f>
        <v>33</v>
      </c>
      <c r="L569" s="16" t="n">
        <f aca="false">SUMIFS(VIC_Postcode_Qtr!$D:$D,VIC_Postcode_Qtr!$A:$A,A569,VIC_Postcode_Qtr!$B:$B,Inputs!$B$25)</f>
        <v>3758</v>
      </c>
      <c r="M569" s="21" t="n">
        <f aca="false">IF(L569&gt;0,(F569-K569)/L569*1000,"")</f>
        <v>5.85417775412453</v>
      </c>
      <c r="N569" s="8" t="n">
        <f aca="false">IF(AND(H569&gt;=Inputs!$B$13,C569&gt;=500),1,0)</f>
        <v>0</v>
      </c>
      <c r="O569" s="8" t="s">
        <v>1132</v>
      </c>
      <c r="P569" s="16" t="n">
        <f aca="false">F569-SUMIFS(VIC_Postcode_Qtr!$E:$E,VIC_Postcode_Qtr!$A:$A,A569,VIC_Postcode_Qtr!$B:$B,EDATE(Inputs!$B$24,-3))</f>
        <v>13</v>
      </c>
      <c r="Q569" s="21" t="n">
        <f aca="false">IF(E569&gt;0,P569/E569*1000,"")</f>
        <v>3.39691664489156</v>
      </c>
      <c r="R569" s="16" t="n">
        <f aca="false">SUMIFS(VIC_Postcode_Qtr!$E:$E,VIC_Postcode_Qtr!$A:$A,A569,VIC_Postcode_Qtr!$B:$B,EDATE(Inputs!$B$24,-12))-SUMIFS(VIC_Postcode_Qtr!$E:$E,VIC_Postcode_Qtr!$A:$A,A569,VIC_Postcode_Qtr!$B:$B,EDATE(Inputs!$B$24,-15))</f>
        <v>4</v>
      </c>
      <c r="S569" s="21" t="n">
        <f aca="false">IF(L569&gt;0,R569/L569*1000,"")</f>
        <v>1.06439595529537</v>
      </c>
    </row>
    <row r="570" customFormat="false" ht="15" hidden="false" customHeight="false" outlineLevel="0" collapsed="false">
      <c r="A570" s="0" t="n">
        <v>3759</v>
      </c>
      <c r="B570" s="31" t="n">
        <v>61591</v>
      </c>
      <c r="C570" s="16" t="n">
        <v>690</v>
      </c>
      <c r="D570" s="0" t="n">
        <v>4</v>
      </c>
      <c r="E570" s="16" t="n">
        <f aca="false">SUMIFS(VIC_Postcode_Qtr!$D:$D,VIC_Postcode_Qtr!$A:$A,A570,VIC_Postcode_Qtr!$B:$B,Inputs!$B$24)</f>
        <v>1131</v>
      </c>
      <c r="F570" s="16" t="n">
        <f aca="false">SUMIFS(VIC_Postcode_Qtr!$E:$E,VIC_Postcode_Qtr!$A:$A,A570,VIC_Postcode_Qtr!$B:$B,Inputs!$B$24)</f>
        <v>27</v>
      </c>
      <c r="G570" s="21" t="n">
        <f aca="false">IF(E570&gt;0,F570/E570*1000,"")</f>
        <v>23.8726790450928</v>
      </c>
      <c r="H570" s="16" t="n">
        <f aca="false">SUMIFS(VIC_Postcode_Qtr!$G:$G,VIC_Postcode_Qtr!$A:$A,A570,VIC_Postcode_Qtr!$B:$B,Inputs!$B$24)</f>
        <v>73</v>
      </c>
      <c r="I570" s="16" t="n">
        <f aca="false">SUMIFS(VIC_Postcode_Qtr!$H:$H,VIC_Postcode_Qtr!$A:$A,A570,VIC_Postcode_Qtr!$B:$B,Inputs!$B$24)</f>
        <v>9</v>
      </c>
      <c r="J570" s="22" t="n">
        <f aca="false">IF(H570&gt;0,I570/H570,"")</f>
        <v>0.123287671232877</v>
      </c>
      <c r="K570" s="16" t="n">
        <f aca="false">SUMIFS(VIC_Postcode_Qtr!$E:$E,VIC_Postcode_Qtr!$A:$A,A570,VIC_Postcode_Qtr!$B:$B,Inputs!$B$25)</f>
        <v>16</v>
      </c>
      <c r="L570" s="16" t="n">
        <f aca="false">SUMIFS(VIC_Postcode_Qtr!$D:$D,VIC_Postcode_Qtr!$A:$A,A570,VIC_Postcode_Qtr!$B:$B,Inputs!$B$25)</f>
        <v>1089</v>
      </c>
      <c r="M570" s="21" t="n">
        <f aca="false">IF(L570&gt;0,(F570-K570)/L570*1000,"")</f>
        <v>10.1010101010101</v>
      </c>
      <c r="N570" s="8" t="n">
        <f aca="false">IF(AND(H570&gt;=Inputs!$B$13,C570&gt;=500),1,0)</f>
        <v>0</v>
      </c>
      <c r="O570" s="8" t="s">
        <v>1133</v>
      </c>
      <c r="P570" s="16" t="n">
        <f aca="false">F570-SUMIFS(VIC_Postcode_Qtr!$E:$E,VIC_Postcode_Qtr!$A:$A,A570,VIC_Postcode_Qtr!$B:$B,EDATE(Inputs!$B$24,-3))</f>
        <v>6</v>
      </c>
      <c r="Q570" s="21" t="n">
        <f aca="false">IF(E570&gt;0,P570/E570*1000,"")</f>
        <v>5.30503978779841</v>
      </c>
      <c r="R570" s="16" t="n">
        <f aca="false">SUMIFS(VIC_Postcode_Qtr!$E:$E,VIC_Postcode_Qtr!$A:$A,A570,VIC_Postcode_Qtr!$B:$B,EDATE(Inputs!$B$24,-12))-SUMIFS(VIC_Postcode_Qtr!$E:$E,VIC_Postcode_Qtr!$A:$A,A570,VIC_Postcode_Qtr!$B:$B,EDATE(Inputs!$B$24,-15))</f>
        <v>2</v>
      </c>
      <c r="S570" s="21" t="n">
        <f aca="false">IF(L570&gt;0,R570/L570*1000,"")</f>
        <v>1.83654729109275</v>
      </c>
    </row>
    <row r="571" customFormat="false" ht="15" hidden="false" customHeight="false" outlineLevel="0" collapsed="false">
      <c r="A571" s="0" t="n">
        <v>3515</v>
      </c>
      <c r="B571" s="31" t="n">
        <v>61987</v>
      </c>
      <c r="C571" s="16" t="n">
        <v>1666</v>
      </c>
      <c r="D571" s="0" t="n">
        <v>4</v>
      </c>
      <c r="E571" s="16" t="n">
        <f aca="false">SUMIFS(VIC_Postcode_Qtr!$D:$D,VIC_Postcode_Qtr!$A:$A,A571,VIC_Postcode_Qtr!$B:$B,Inputs!$B$24)</f>
        <v>2876</v>
      </c>
      <c r="F571" s="16" t="n">
        <f aca="false">SUMIFS(VIC_Postcode_Qtr!$E:$E,VIC_Postcode_Qtr!$A:$A,A571,VIC_Postcode_Qtr!$B:$B,Inputs!$B$24)</f>
        <v>26</v>
      </c>
      <c r="G571" s="21" t="n">
        <f aca="false">IF(E571&gt;0,F571/E571*1000,"")</f>
        <v>9.0403337969402</v>
      </c>
      <c r="H571" s="16" t="n">
        <f aca="false">SUMIFS(VIC_Postcode_Qtr!$G:$G,VIC_Postcode_Qtr!$A:$A,A571,VIC_Postcode_Qtr!$B:$B,Inputs!$B$24)</f>
        <v>158</v>
      </c>
      <c r="I571" s="16" t="n">
        <f aca="false">SUMIFS(VIC_Postcode_Qtr!$H:$H,VIC_Postcode_Qtr!$A:$A,A571,VIC_Postcode_Qtr!$B:$B,Inputs!$B$24)</f>
        <v>14</v>
      </c>
      <c r="J571" s="22" t="n">
        <f aca="false">IF(H571&gt;0,I571/H571,"")</f>
        <v>0.0886075949367089</v>
      </c>
      <c r="K571" s="16" t="n">
        <f aca="false">SUMIFS(VIC_Postcode_Qtr!$E:$E,VIC_Postcode_Qtr!$A:$A,A571,VIC_Postcode_Qtr!$B:$B,Inputs!$B$25)</f>
        <v>16</v>
      </c>
      <c r="L571" s="16" t="n">
        <f aca="false">SUMIFS(VIC_Postcode_Qtr!$D:$D,VIC_Postcode_Qtr!$A:$A,A571,VIC_Postcode_Qtr!$B:$B,Inputs!$B$25)</f>
        <v>2783</v>
      </c>
      <c r="M571" s="21" t="n">
        <f aca="false">IF(L571&gt;0,(F571-K571)/L571*1000,"")</f>
        <v>3.59324469996407</v>
      </c>
      <c r="N571" s="8" t="n">
        <f aca="false">IF(AND(H571&gt;=Inputs!$B$13,C571&gt;=500),1,0)</f>
        <v>0</v>
      </c>
      <c r="O571" s="8" t="s">
        <v>1134</v>
      </c>
      <c r="P571" s="16" t="n">
        <f aca="false">F571-SUMIFS(VIC_Postcode_Qtr!$E:$E,VIC_Postcode_Qtr!$A:$A,A571,VIC_Postcode_Qtr!$B:$B,EDATE(Inputs!$B$24,-3))</f>
        <v>6</v>
      </c>
      <c r="Q571" s="21" t="n">
        <f aca="false">IF(E571&gt;0,P571/E571*1000,"")</f>
        <v>2.08623087621697</v>
      </c>
      <c r="R571" s="16" t="n">
        <f aca="false">SUMIFS(VIC_Postcode_Qtr!$E:$E,VIC_Postcode_Qtr!$A:$A,A571,VIC_Postcode_Qtr!$B:$B,EDATE(Inputs!$B$24,-12))-SUMIFS(VIC_Postcode_Qtr!$E:$E,VIC_Postcode_Qtr!$A:$A,A571,VIC_Postcode_Qtr!$B:$B,EDATE(Inputs!$B$24,-15))</f>
        <v>4</v>
      </c>
      <c r="S571" s="21" t="n">
        <f aca="false">IF(L571&gt;0,R571/L571*1000,"")</f>
        <v>1.43729787998563</v>
      </c>
    </row>
    <row r="572" customFormat="false" ht="15" hidden="false" customHeight="false" outlineLevel="0" collapsed="false">
      <c r="A572" s="0" t="n">
        <v>3792</v>
      </c>
      <c r="B572" s="31" t="n">
        <v>62011</v>
      </c>
      <c r="C572" s="16" t="n">
        <v>650</v>
      </c>
      <c r="D572" s="0" t="n">
        <v>4</v>
      </c>
      <c r="E572" s="16" t="n">
        <f aca="false">SUMIFS(VIC_Postcode_Qtr!$D:$D,VIC_Postcode_Qtr!$A:$A,A572,VIC_Postcode_Qtr!$B:$B,Inputs!$B$24)</f>
        <v>914</v>
      </c>
      <c r="F572" s="16" t="n">
        <f aca="false">SUMIFS(VIC_Postcode_Qtr!$E:$E,VIC_Postcode_Qtr!$A:$A,A572,VIC_Postcode_Qtr!$B:$B,Inputs!$B$24)</f>
        <v>34</v>
      </c>
      <c r="G572" s="21" t="n">
        <f aca="false">IF(E572&gt;0,F572/E572*1000,"")</f>
        <v>37.199124726477</v>
      </c>
      <c r="H572" s="16" t="n">
        <f aca="false">SUMIFS(VIC_Postcode_Qtr!$G:$G,VIC_Postcode_Qtr!$A:$A,A572,VIC_Postcode_Qtr!$B:$B,Inputs!$B$24)</f>
        <v>48</v>
      </c>
      <c r="I572" s="16" t="n">
        <f aca="false">SUMIFS(VIC_Postcode_Qtr!$H:$H,VIC_Postcode_Qtr!$A:$A,A572,VIC_Postcode_Qtr!$B:$B,Inputs!$B$24)</f>
        <v>11</v>
      </c>
      <c r="J572" s="22" t="n">
        <f aca="false">IF(H572&gt;0,I572/H572,"")</f>
        <v>0.229166666666667</v>
      </c>
      <c r="K572" s="16" t="n">
        <f aca="false">SUMIFS(VIC_Postcode_Qtr!$E:$E,VIC_Postcode_Qtr!$A:$A,A572,VIC_Postcode_Qtr!$B:$B,Inputs!$B$25)</f>
        <v>24</v>
      </c>
      <c r="L572" s="16" t="n">
        <f aca="false">SUMIFS(VIC_Postcode_Qtr!$D:$D,VIC_Postcode_Qtr!$A:$A,A572,VIC_Postcode_Qtr!$B:$B,Inputs!$B$25)</f>
        <v>922</v>
      </c>
      <c r="M572" s="21" t="n">
        <f aca="false">IF(L572&gt;0,(F572-K572)/L572*1000,"")</f>
        <v>10.8459869848156</v>
      </c>
      <c r="N572" s="8" t="n">
        <f aca="false">IF(AND(H572&gt;=Inputs!$B$13,C572&gt;=500),1,0)</f>
        <v>0</v>
      </c>
      <c r="O572" s="8" t="s">
        <v>1135</v>
      </c>
      <c r="P572" s="16" t="n">
        <f aca="false">F572-SUMIFS(VIC_Postcode_Qtr!$E:$E,VIC_Postcode_Qtr!$A:$A,A572,VIC_Postcode_Qtr!$B:$B,EDATE(Inputs!$B$24,-3))</f>
        <v>7</v>
      </c>
      <c r="Q572" s="21" t="n">
        <f aca="false">IF(E572&gt;0,P572/E572*1000,"")</f>
        <v>7.65864332603939</v>
      </c>
      <c r="R572" s="16" t="n">
        <f aca="false">SUMIFS(VIC_Postcode_Qtr!$E:$E,VIC_Postcode_Qtr!$A:$A,A572,VIC_Postcode_Qtr!$B:$B,EDATE(Inputs!$B$24,-12))-SUMIFS(VIC_Postcode_Qtr!$E:$E,VIC_Postcode_Qtr!$A:$A,A572,VIC_Postcode_Qtr!$B:$B,EDATE(Inputs!$B$24,-15))</f>
        <v>0</v>
      </c>
      <c r="S572" s="21" t="n">
        <f aca="false">IF(L572&gt;0,R572/L572*1000,"")</f>
        <v>0</v>
      </c>
    </row>
    <row r="573" customFormat="false" ht="15" hidden="false" customHeight="false" outlineLevel="0" collapsed="false">
      <c r="A573" s="0" t="n">
        <v>3546</v>
      </c>
      <c r="B573" s="31" t="n">
        <v>62230</v>
      </c>
      <c r="C573" s="16" t="n">
        <v>265</v>
      </c>
      <c r="D573" s="0" t="n">
        <v>4</v>
      </c>
      <c r="E573" s="16" t="n">
        <f aca="false">SUMIFS(VIC_Postcode_Qtr!$D:$D,VIC_Postcode_Qtr!$A:$A,A573,VIC_Postcode_Qtr!$B:$B,Inputs!$B$24)</f>
        <v>871</v>
      </c>
      <c r="F573" s="16" t="n">
        <f aca="false">SUMIFS(VIC_Postcode_Qtr!$E:$E,VIC_Postcode_Qtr!$A:$A,A573,VIC_Postcode_Qtr!$B:$B,Inputs!$B$24)</f>
        <v>0</v>
      </c>
      <c r="G573" s="21" t="n">
        <f aca="false">IF(E573&gt;0,F573/E573*1000,"")</f>
        <v>0</v>
      </c>
      <c r="H573" s="16" t="n">
        <f aca="false">SUMIFS(VIC_Postcode_Qtr!$G:$G,VIC_Postcode_Qtr!$A:$A,A573,VIC_Postcode_Qtr!$B:$B,Inputs!$B$24)</f>
        <v>29</v>
      </c>
      <c r="I573" s="16" t="n">
        <f aca="false">SUMIFS(VIC_Postcode_Qtr!$H:$H,VIC_Postcode_Qtr!$A:$A,A573,VIC_Postcode_Qtr!$B:$B,Inputs!$B$24)</f>
        <v>0</v>
      </c>
      <c r="J573" s="22" t="n">
        <f aca="false">IF(H573&gt;0,I573/H573,"")</f>
        <v>0</v>
      </c>
      <c r="K573" s="16" t="n">
        <f aca="false">SUMIFS(VIC_Postcode_Qtr!$E:$E,VIC_Postcode_Qtr!$A:$A,A573,VIC_Postcode_Qtr!$B:$B,Inputs!$B$25)</f>
        <v>0</v>
      </c>
      <c r="L573" s="16" t="n">
        <f aca="false">SUMIFS(VIC_Postcode_Qtr!$D:$D,VIC_Postcode_Qtr!$A:$A,A573,VIC_Postcode_Qtr!$B:$B,Inputs!$B$25)</f>
        <v>856</v>
      </c>
      <c r="M573" s="21" t="n">
        <f aca="false">IF(L573&gt;0,(F573-K573)/L573*1000,"")</f>
        <v>0</v>
      </c>
      <c r="N573" s="8" t="n">
        <f aca="false">IF(AND(H573&gt;=Inputs!$B$13,C573&gt;=500),1,0)</f>
        <v>0</v>
      </c>
      <c r="O573" s="8" t="s">
        <v>1136</v>
      </c>
      <c r="P573" s="16" t="n">
        <f aca="false">F573-SUMIFS(VIC_Postcode_Qtr!$E:$E,VIC_Postcode_Qtr!$A:$A,A573,VIC_Postcode_Qtr!$B:$B,EDATE(Inputs!$B$24,-3))</f>
        <v>0</v>
      </c>
      <c r="Q573" s="21" t="n">
        <f aca="false">IF(E573&gt;0,P573/E573*1000,"")</f>
        <v>0</v>
      </c>
      <c r="R573" s="16" t="n">
        <f aca="false">SUMIFS(VIC_Postcode_Qtr!$E:$E,VIC_Postcode_Qtr!$A:$A,A573,VIC_Postcode_Qtr!$B:$B,EDATE(Inputs!$B$24,-12))-SUMIFS(VIC_Postcode_Qtr!$E:$E,VIC_Postcode_Qtr!$A:$A,A573,VIC_Postcode_Qtr!$B:$B,EDATE(Inputs!$B$24,-15))</f>
        <v>0</v>
      </c>
      <c r="S573" s="21" t="n">
        <f aca="false">IF(L573&gt;0,R573/L573*1000,"")</f>
        <v>0</v>
      </c>
    </row>
    <row r="574" customFormat="false" ht="15" hidden="false" customHeight="false" outlineLevel="0" collapsed="false">
      <c r="A574" s="0" t="n">
        <v>3096</v>
      </c>
      <c r="B574" s="31" t="n">
        <v>62327</v>
      </c>
      <c r="C574" s="16" t="n">
        <v>1246</v>
      </c>
      <c r="D574" s="0" t="n">
        <v>4</v>
      </c>
      <c r="E574" s="16" t="n">
        <f aca="false">SUMIFS(VIC_Postcode_Qtr!$D:$D,VIC_Postcode_Qtr!$A:$A,A574,VIC_Postcode_Qtr!$B:$B,Inputs!$B$24)</f>
        <v>1628</v>
      </c>
      <c r="F574" s="16" t="n">
        <f aca="false">SUMIFS(VIC_Postcode_Qtr!$E:$E,VIC_Postcode_Qtr!$A:$A,A574,VIC_Postcode_Qtr!$B:$B,Inputs!$B$24)</f>
        <v>35</v>
      </c>
      <c r="G574" s="21" t="n">
        <f aca="false">IF(E574&gt;0,F574/E574*1000,"")</f>
        <v>21.4987714987715</v>
      </c>
      <c r="H574" s="16" t="n">
        <f aca="false">SUMIFS(VIC_Postcode_Qtr!$G:$G,VIC_Postcode_Qtr!$A:$A,A574,VIC_Postcode_Qtr!$B:$B,Inputs!$B$24)</f>
        <v>92</v>
      </c>
      <c r="I574" s="16" t="n">
        <f aca="false">SUMIFS(VIC_Postcode_Qtr!$H:$H,VIC_Postcode_Qtr!$A:$A,A574,VIC_Postcode_Qtr!$B:$B,Inputs!$B$24)</f>
        <v>14</v>
      </c>
      <c r="J574" s="22" t="n">
        <f aca="false">IF(H574&gt;0,I574/H574,"")</f>
        <v>0.152173913043478</v>
      </c>
      <c r="K574" s="16" t="n">
        <f aca="false">SUMIFS(VIC_Postcode_Qtr!$E:$E,VIC_Postcode_Qtr!$A:$A,A574,VIC_Postcode_Qtr!$B:$B,Inputs!$B$25)</f>
        <v>23</v>
      </c>
      <c r="L574" s="16" t="n">
        <f aca="false">SUMIFS(VIC_Postcode_Qtr!$D:$D,VIC_Postcode_Qtr!$A:$A,A574,VIC_Postcode_Qtr!$B:$B,Inputs!$B$25)</f>
        <v>1670</v>
      </c>
      <c r="M574" s="21" t="n">
        <f aca="false">IF(L574&gt;0,(F574-K574)/L574*1000,"")</f>
        <v>7.18562874251497</v>
      </c>
      <c r="N574" s="8" t="n">
        <f aca="false">IF(AND(H574&gt;=Inputs!$B$13,C574&gt;=500),1,0)</f>
        <v>0</v>
      </c>
      <c r="O574" s="8" t="s">
        <v>1137</v>
      </c>
      <c r="P574" s="16" t="n">
        <f aca="false">F574-SUMIFS(VIC_Postcode_Qtr!$E:$E,VIC_Postcode_Qtr!$A:$A,A574,VIC_Postcode_Qtr!$B:$B,EDATE(Inputs!$B$24,-3))</f>
        <v>3</v>
      </c>
      <c r="Q574" s="21" t="n">
        <f aca="false">IF(E574&gt;0,P574/E574*1000,"")</f>
        <v>1.84275184275184</v>
      </c>
      <c r="R574" s="16" t="n">
        <f aca="false">SUMIFS(VIC_Postcode_Qtr!$E:$E,VIC_Postcode_Qtr!$A:$A,A574,VIC_Postcode_Qtr!$B:$B,EDATE(Inputs!$B$24,-12))-SUMIFS(VIC_Postcode_Qtr!$E:$E,VIC_Postcode_Qtr!$A:$A,A574,VIC_Postcode_Qtr!$B:$B,EDATE(Inputs!$B$24,-15))</f>
        <v>1</v>
      </c>
      <c r="S574" s="21" t="n">
        <f aca="false">IF(L574&gt;0,R574/L574*1000,"")</f>
        <v>0.598802395209581</v>
      </c>
    </row>
    <row r="575" customFormat="false" ht="15" hidden="false" customHeight="false" outlineLevel="0" collapsed="false">
      <c r="A575" s="0" t="n">
        <v>3357</v>
      </c>
      <c r="B575" s="31" t="n">
        <v>62367</v>
      </c>
      <c r="C575" s="16" t="n">
        <v>2376</v>
      </c>
      <c r="D575" s="0" t="n">
        <v>4</v>
      </c>
      <c r="E575" s="16" t="n">
        <f aca="false">SUMIFS(VIC_Postcode_Qtr!$D:$D,VIC_Postcode_Qtr!$A:$A,A575,VIC_Postcode_Qtr!$B:$B,Inputs!$B$24)</f>
        <v>3511</v>
      </c>
      <c r="F575" s="16" t="n">
        <f aca="false">SUMIFS(VIC_Postcode_Qtr!$E:$E,VIC_Postcode_Qtr!$A:$A,A575,VIC_Postcode_Qtr!$B:$B,Inputs!$B$24)</f>
        <v>63</v>
      </c>
      <c r="G575" s="21" t="n">
        <f aca="false">IF(E575&gt;0,F575/E575*1000,"")</f>
        <v>17.9436058103105</v>
      </c>
      <c r="H575" s="16" t="n">
        <f aca="false">SUMIFS(VIC_Postcode_Qtr!$G:$G,VIC_Postcode_Qtr!$A:$A,A575,VIC_Postcode_Qtr!$B:$B,Inputs!$B$24)</f>
        <v>178</v>
      </c>
      <c r="I575" s="16" t="n">
        <f aca="false">SUMIFS(VIC_Postcode_Qtr!$H:$H,VIC_Postcode_Qtr!$A:$A,A575,VIC_Postcode_Qtr!$B:$B,Inputs!$B$24)</f>
        <v>19</v>
      </c>
      <c r="J575" s="22" t="n">
        <f aca="false">IF(H575&gt;0,I575/H575,"")</f>
        <v>0.106741573033708</v>
      </c>
      <c r="K575" s="16" t="n">
        <f aca="false">SUMIFS(VIC_Postcode_Qtr!$E:$E,VIC_Postcode_Qtr!$A:$A,A575,VIC_Postcode_Qtr!$B:$B,Inputs!$B$25)</f>
        <v>43</v>
      </c>
      <c r="L575" s="16" t="n">
        <f aca="false">SUMIFS(VIC_Postcode_Qtr!$D:$D,VIC_Postcode_Qtr!$A:$A,A575,VIC_Postcode_Qtr!$B:$B,Inputs!$B$25)</f>
        <v>3534</v>
      </c>
      <c r="M575" s="21" t="n">
        <f aca="false">IF(L575&gt;0,(F575-K575)/L575*1000,"")</f>
        <v>5.65930956423316</v>
      </c>
      <c r="N575" s="8" t="n">
        <f aca="false">IF(AND(H575&gt;=Inputs!$B$13,C575&gt;=500),1,0)</f>
        <v>0</v>
      </c>
      <c r="O575" s="8" t="s">
        <v>1138</v>
      </c>
      <c r="P575" s="16" t="n">
        <f aca="false">F575-SUMIFS(VIC_Postcode_Qtr!$E:$E,VIC_Postcode_Qtr!$A:$A,A575,VIC_Postcode_Qtr!$B:$B,EDATE(Inputs!$B$24,-3))</f>
        <v>12</v>
      </c>
      <c r="Q575" s="21" t="n">
        <f aca="false">IF(E575&gt;0,P575/E575*1000,"")</f>
        <v>3.41782967815437</v>
      </c>
      <c r="R575" s="16" t="n">
        <f aca="false">SUMIFS(VIC_Postcode_Qtr!$E:$E,VIC_Postcode_Qtr!$A:$A,A575,VIC_Postcode_Qtr!$B:$B,EDATE(Inputs!$B$24,-12))-SUMIFS(VIC_Postcode_Qtr!$E:$E,VIC_Postcode_Qtr!$A:$A,A575,VIC_Postcode_Qtr!$B:$B,EDATE(Inputs!$B$24,-15))</f>
        <v>7</v>
      </c>
      <c r="S575" s="21" t="n">
        <f aca="false">IF(L575&gt;0,R575/L575*1000,"")</f>
        <v>1.98075834748161</v>
      </c>
    </row>
    <row r="576" customFormat="false" ht="15" hidden="false" customHeight="false" outlineLevel="0" collapsed="false">
      <c r="A576" s="0" t="n">
        <v>3388</v>
      </c>
      <c r="B576" s="31" t="n">
        <v>62465</v>
      </c>
      <c r="C576" s="16" t="n">
        <v>335</v>
      </c>
      <c r="D576" s="0" t="n">
        <v>4</v>
      </c>
      <c r="E576" s="16" t="n">
        <f aca="false">SUMIFS(VIC_Postcode_Qtr!$D:$D,VIC_Postcode_Qtr!$A:$A,A576,VIC_Postcode_Qtr!$B:$B,Inputs!$B$24)</f>
        <v>1140</v>
      </c>
      <c r="F576" s="16" t="n">
        <f aca="false">SUMIFS(VIC_Postcode_Qtr!$E:$E,VIC_Postcode_Qtr!$A:$A,A576,VIC_Postcode_Qtr!$B:$B,Inputs!$B$24)</f>
        <v>2</v>
      </c>
      <c r="G576" s="21" t="n">
        <f aca="false">IF(E576&gt;0,F576/E576*1000,"")</f>
        <v>1.75438596491228</v>
      </c>
      <c r="H576" s="16" t="n">
        <f aca="false">SUMIFS(VIC_Postcode_Qtr!$G:$G,VIC_Postcode_Qtr!$A:$A,A576,VIC_Postcode_Qtr!$B:$B,Inputs!$B$24)</f>
        <v>25</v>
      </c>
      <c r="I576" s="16" t="n">
        <f aca="false">SUMIFS(VIC_Postcode_Qtr!$H:$H,VIC_Postcode_Qtr!$A:$A,A576,VIC_Postcode_Qtr!$B:$B,Inputs!$B$24)</f>
        <v>0</v>
      </c>
      <c r="J576" s="22" t="n">
        <f aca="false">IF(H576&gt;0,I576/H576,"")</f>
        <v>0</v>
      </c>
      <c r="K576" s="16" t="n">
        <f aca="false">SUMIFS(VIC_Postcode_Qtr!$E:$E,VIC_Postcode_Qtr!$A:$A,A576,VIC_Postcode_Qtr!$B:$B,Inputs!$B$25)</f>
        <v>2</v>
      </c>
      <c r="L576" s="16" t="n">
        <f aca="false">SUMIFS(VIC_Postcode_Qtr!$D:$D,VIC_Postcode_Qtr!$A:$A,A576,VIC_Postcode_Qtr!$B:$B,Inputs!$B$25)</f>
        <v>1086</v>
      </c>
      <c r="M576" s="21" t="n">
        <f aca="false">IF(L576&gt;0,(F576-K576)/L576*1000,"")</f>
        <v>0</v>
      </c>
      <c r="N576" s="8" t="n">
        <f aca="false">IF(AND(H576&gt;=Inputs!$B$13,C576&gt;=500),1,0)</f>
        <v>0</v>
      </c>
      <c r="O576" s="8" t="s">
        <v>1139</v>
      </c>
      <c r="P576" s="16" t="n">
        <f aca="false">F576-SUMIFS(VIC_Postcode_Qtr!$E:$E,VIC_Postcode_Qtr!$A:$A,A576,VIC_Postcode_Qtr!$B:$B,EDATE(Inputs!$B$24,-3))</f>
        <v>0</v>
      </c>
      <c r="Q576" s="21" t="n">
        <f aca="false">IF(E576&gt;0,P576/E576*1000,"")</f>
        <v>0</v>
      </c>
      <c r="R576" s="16" t="n">
        <f aca="false">SUMIFS(VIC_Postcode_Qtr!$E:$E,VIC_Postcode_Qtr!$A:$A,A576,VIC_Postcode_Qtr!$B:$B,EDATE(Inputs!$B$24,-12))-SUMIFS(VIC_Postcode_Qtr!$E:$E,VIC_Postcode_Qtr!$A:$A,A576,VIC_Postcode_Qtr!$B:$B,EDATE(Inputs!$B$24,-15))</f>
        <v>0</v>
      </c>
      <c r="S576" s="21" t="n">
        <f aca="false">IF(L576&gt;0,R576/L576*1000,"")</f>
        <v>0</v>
      </c>
    </row>
    <row r="577" customFormat="false" ht="15" hidden="false" customHeight="false" outlineLevel="0" collapsed="false">
      <c r="A577" s="0" t="n">
        <v>3159</v>
      </c>
      <c r="B577" s="31" t="n">
        <v>62506</v>
      </c>
      <c r="C577" s="16" t="n">
        <v>1651</v>
      </c>
      <c r="D577" s="0" t="n">
        <v>4</v>
      </c>
      <c r="E577" s="16" t="n">
        <f aca="false">SUMIFS(VIC_Postcode_Qtr!$D:$D,VIC_Postcode_Qtr!$A:$A,A577,VIC_Postcode_Qtr!$B:$B,Inputs!$B$24)</f>
        <v>2344</v>
      </c>
      <c r="F577" s="16" t="n">
        <f aca="false">SUMIFS(VIC_Postcode_Qtr!$E:$E,VIC_Postcode_Qtr!$A:$A,A577,VIC_Postcode_Qtr!$B:$B,Inputs!$B$24)</f>
        <v>61</v>
      </c>
      <c r="G577" s="21" t="n">
        <f aca="false">IF(E577&gt;0,F577/E577*1000,"")</f>
        <v>26.0238907849829</v>
      </c>
      <c r="H577" s="16" t="n">
        <f aca="false">SUMIFS(VIC_Postcode_Qtr!$G:$G,VIC_Postcode_Qtr!$A:$A,A577,VIC_Postcode_Qtr!$B:$B,Inputs!$B$24)</f>
        <v>123</v>
      </c>
      <c r="I577" s="16" t="n">
        <f aca="false">SUMIFS(VIC_Postcode_Qtr!$H:$H,VIC_Postcode_Qtr!$A:$A,A577,VIC_Postcode_Qtr!$B:$B,Inputs!$B$24)</f>
        <v>27</v>
      </c>
      <c r="J577" s="22" t="n">
        <f aca="false">IF(H577&gt;0,I577/H577,"")</f>
        <v>0.219512195121951</v>
      </c>
      <c r="K577" s="16" t="n">
        <f aca="false">SUMIFS(VIC_Postcode_Qtr!$E:$E,VIC_Postcode_Qtr!$A:$A,A577,VIC_Postcode_Qtr!$B:$B,Inputs!$B$25)</f>
        <v>33</v>
      </c>
      <c r="L577" s="16" t="n">
        <f aca="false">SUMIFS(VIC_Postcode_Qtr!$D:$D,VIC_Postcode_Qtr!$A:$A,A577,VIC_Postcode_Qtr!$B:$B,Inputs!$B$25)</f>
        <v>2309</v>
      </c>
      <c r="M577" s="21" t="n">
        <f aca="false">IF(L577&gt;0,(F577-K577)/L577*1000,"")</f>
        <v>12.1264616717194</v>
      </c>
      <c r="N577" s="8" t="n">
        <f aca="false">IF(AND(H577&gt;=Inputs!$B$13,C577&gt;=500),1,0)</f>
        <v>0</v>
      </c>
      <c r="O577" s="8" t="s">
        <v>1140</v>
      </c>
      <c r="P577" s="16" t="n">
        <f aca="false">F577-SUMIFS(VIC_Postcode_Qtr!$E:$E,VIC_Postcode_Qtr!$A:$A,A577,VIC_Postcode_Qtr!$B:$B,EDATE(Inputs!$B$24,-3))</f>
        <v>16</v>
      </c>
      <c r="Q577" s="21" t="n">
        <f aca="false">IF(E577&gt;0,P577/E577*1000,"")</f>
        <v>6.8259385665529</v>
      </c>
      <c r="R577" s="16" t="n">
        <f aca="false">SUMIFS(VIC_Postcode_Qtr!$E:$E,VIC_Postcode_Qtr!$A:$A,A577,VIC_Postcode_Qtr!$B:$B,EDATE(Inputs!$B$24,-12))-SUMIFS(VIC_Postcode_Qtr!$E:$E,VIC_Postcode_Qtr!$A:$A,A577,VIC_Postcode_Qtr!$B:$B,EDATE(Inputs!$B$24,-15))</f>
        <v>1</v>
      </c>
      <c r="S577" s="21" t="n">
        <f aca="false">IF(L577&gt;0,R577/L577*1000,"")</f>
        <v>0.43308791684712</v>
      </c>
    </row>
    <row r="578" customFormat="false" ht="15" hidden="false" customHeight="false" outlineLevel="0" collapsed="false">
      <c r="A578" s="0" t="n">
        <v>3154</v>
      </c>
      <c r="B578" s="31" t="n">
        <v>63225</v>
      </c>
      <c r="C578" s="16" t="n">
        <v>2735</v>
      </c>
      <c r="D578" s="0" t="n">
        <v>4</v>
      </c>
      <c r="E578" s="16" t="n">
        <f aca="false">SUMIFS(VIC_Postcode_Qtr!$D:$D,VIC_Postcode_Qtr!$A:$A,A578,VIC_Postcode_Qtr!$B:$B,Inputs!$B$24)</f>
        <v>3573</v>
      </c>
      <c r="F578" s="16" t="n">
        <f aca="false">SUMIFS(VIC_Postcode_Qtr!$E:$E,VIC_Postcode_Qtr!$A:$A,A578,VIC_Postcode_Qtr!$B:$B,Inputs!$B$24)</f>
        <v>75</v>
      </c>
      <c r="G578" s="21" t="n">
        <f aca="false">IF(E578&gt;0,F578/E578*1000,"")</f>
        <v>20.9907640638119</v>
      </c>
      <c r="H578" s="16" t="n">
        <f aca="false">SUMIFS(VIC_Postcode_Qtr!$G:$G,VIC_Postcode_Qtr!$A:$A,A578,VIC_Postcode_Qtr!$B:$B,Inputs!$B$24)</f>
        <v>187</v>
      </c>
      <c r="I578" s="16" t="n">
        <f aca="false">SUMIFS(VIC_Postcode_Qtr!$H:$H,VIC_Postcode_Qtr!$A:$A,A578,VIC_Postcode_Qtr!$B:$B,Inputs!$B$24)</f>
        <v>28</v>
      </c>
      <c r="J578" s="22" t="n">
        <f aca="false">IF(H578&gt;0,I578/H578,"")</f>
        <v>0.149732620320856</v>
      </c>
      <c r="K578" s="16" t="n">
        <f aca="false">SUMIFS(VIC_Postcode_Qtr!$E:$E,VIC_Postcode_Qtr!$A:$A,A578,VIC_Postcode_Qtr!$B:$B,Inputs!$B$25)</f>
        <v>45</v>
      </c>
      <c r="L578" s="16" t="n">
        <f aca="false">SUMIFS(VIC_Postcode_Qtr!$D:$D,VIC_Postcode_Qtr!$A:$A,A578,VIC_Postcode_Qtr!$B:$B,Inputs!$B$25)</f>
        <v>3565</v>
      </c>
      <c r="M578" s="21" t="n">
        <f aca="false">IF(L578&gt;0,(F578-K578)/L578*1000,"")</f>
        <v>8.41514726507714</v>
      </c>
      <c r="N578" s="8" t="n">
        <f aca="false">IF(AND(H578&gt;=Inputs!$B$13,C578&gt;=500),1,0)</f>
        <v>0</v>
      </c>
      <c r="O578" s="8" t="s">
        <v>1141</v>
      </c>
      <c r="P578" s="16" t="n">
        <f aca="false">F578-SUMIFS(VIC_Postcode_Qtr!$E:$E,VIC_Postcode_Qtr!$A:$A,A578,VIC_Postcode_Qtr!$B:$B,EDATE(Inputs!$B$24,-3))</f>
        <v>15</v>
      </c>
      <c r="Q578" s="21" t="n">
        <f aca="false">IF(E578&gt;0,P578/E578*1000,"")</f>
        <v>4.19815281276239</v>
      </c>
      <c r="R578" s="16" t="n">
        <f aca="false">SUMIFS(VIC_Postcode_Qtr!$E:$E,VIC_Postcode_Qtr!$A:$A,A578,VIC_Postcode_Qtr!$B:$B,EDATE(Inputs!$B$24,-12))-SUMIFS(VIC_Postcode_Qtr!$E:$E,VIC_Postcode_Qtr!$A:$A,A578,VIC_Postcode_Qtr!$B:$B,EDATE(Inputs!$B$24,-15))</f>
        <v>5</v>
      </c>
      <c r="S578" s="21" t="n">
        <f aca="false">IF(L578&gt;0,R578/L578*1000,"")</f>
        <v>1.40252454417952</v>
      </c>
    </row>
    <row r="579" customFormat="false" ht="15" hidden="false" customHeight="false" outlineLevel="0" collapsed="false">
      <c r="A579" s="0" t="n">
        <v>3786</v>
      </c>
      <c r="B579" s="31" t="n">
        <v>63335</v>
      </c>
      <c r="C579" s="16" t="n">
        <v>959</v>
      </c>
      <c r="D579" s="0" t="n">
        <v>4</v>
      </c>
      <c r="E579" s="16" t="n">
        <f aca="false">SUMIFS(VIC_Postcode_Qtr!$D:$D,VIC_Postcode_Qtr!$A:$A,A579,VIC_Postcode_Qtr!$B:$B,Inputs!$B$24)</f>
        <v>1328</v>
      </c>
      <c r="F579" s="16" t="n">
        <f aca="false">SUMIFS(VIC_Postcode_Qtr!$E:$E,VIC_Postcode_Qtr!$A:$A,A579,VIC_Postcode_Qtr!$B:$B,Inputs!$B$24)</f>
        <v>62</v>
      </c>
      <c r="G579" s="21" t="n">
        <f aca="false">IF(E579&gt;0,F579/E579*1000,"")</f>
        <v>46.6867469879518</v>
      </c>
      <c r="H579" s="16" t="n">
        <f aca="false">SUMIFS(VIC_Postcode_Qtr!$G:$G,VIC_Postcode_Qtr!$A:$A,A579,VIC_Postcode_Qtr!$B:$B,Inputs!$B$24)</f>
        <v>73</v>
      </c>
      <c r="I579" s="16" t="n">
        <f aca="false">SUMIFS(VIC_Postcode_Qtr!$H:$H,VIC_Postcode_Qtr!$A:$A,A579,VIC_Postcode_Qtr!$B:$B,Inputs!$B$24)</f>
        <v>26</v>
      </c>
      <c r="J579" s="22" t="n">
        <f aca="false">IF(H579&gt;0,I579/H579,"")</f>
        <v>0.356164383561644</v>
      </c>
      <c r="K579" s="16" t="n">
        <f aca="false">SUMIFS(VIC_Postcode_Qtr!$E:$E,VIC_Postcode_Qtr!$A:$A,A579,VIC_Postcode_Qtr!$B:$B,Inputs!$B$25)</f>
        <v>41</v>
      </c>
      <c r="L579" s="16" t="n">
        <f aca="false">SUMIFS(VIC_Postcode_Qtr!$D:$D,VIC_Postcode_Qtr!$A:$A,A579,VIC_Postcode_Qtr!$B:$B,Inputs!$B$25)</f>
        <v>1305</v>
      </c>
      <c r="M579" s="21" t="n">
        <f aca="false">IF(L579&gt;0,(F579-K579)/L579*1000,"")</f>
        <v>16.0919540229885</v>
      </c>
      <c r="N579" s="8" t="n">
        <f aca="false">IF(AND(H579&gt;=Inputs!$B$13,C579&gt;=500),1,0)</f>
        <v>0</v>
      </c>
      <c r="O579" s="8" t="s">
        <v>1142</v>
      </c>
      <c r="P579" s="16" t="n">
        <f aca="false">F579-SUMIFS(VIC_Postcode_Qtr!$E:$E,VIC_Postcode_Qtr!$A:$A,A579,VIC_Postcode_Qtr!$B:$B,EDATE(Inputs!$B$24,-3))</f>
        <v>4</v>
      </c>
      <c r="Q579" s="21" t="n">
        <f aca="false">IF(E579&gt;0,P579/E579*1000,"")</f>
        <v>3.01204819277108</v>
      </c>
      <c r="R579" s="16" t="n">
        <f aca="false">SUMIFS(VIC_Postcode_Qtr!$E:$E,VIC_Postcode_Qtr!$A:$A,A579,VIC_Postcode_Qtr!$B:$B,EDATE(Inputs!$B$24,-12))-SUMIFS(VIC_Postcode_Qtr!$E:$E,VIC_Postcode_Qtr!$A:$A,A579,VIC_Postcode_Qtr!$B:$B,EDATE(Inputs!$B$24,-15))</f>
        <v>6</v>
      </c>
      <c r="S579" s="21" t="n">
        <f aca="false">IF(L579&gt;0,R579/L579*1000,"")</f>
        <v>4.59770114942529</v>
      </c>
    </row>
    <row r="580" customFormat="false" ht="15" hidden="false" customHeight="false" outlineLevel="0" collapsed="false">
      <c r="A580" s="0" t="n">
        <v>3767</v>
      </c>
      <c r="B580" s="31" t="n">
        <v>63391</v>
      </c>
      <c r="C580" s="16" t="n">
        <v>756</v>
      </c>
      <c r="D580" s="0" t="n">
        <v>4</v>
      </c>
      <c r="E580" s="16" t="n">
        <f aca="false">SUMIFS(VIC_Postcode_Qtr!$D:$D,VIC_Postcode_Qtr!$A:$A,A580,VIC_Postcode_Qtr!$B:$B,Inputs!$B$24)</f>
        <v>1026</v>
      </c>
      <c r="F580" s="16" t="n">
        <f aca="false">SUMIFS(VIC_Postcode_Qtr!$E:$E,VIC_Postcode_Qtr!$A:$A,A580,VIC_Postcode_Qtr!$B:$B,Inputs!$B$24)</f>
        <v>33</v>
      </c>
      <c r="G580" s="21" t="n">
        <f aca="false">IF(E580&gt;0,F580/E580*1000,"")</f>
        <v>32.1637426900585</v>
      </c>
      <c r="H580" s="16" t="n">
        <f aca="false">SUMIFS(VIC_Postcode_Qtr!$G:$G,VIC_Postcode_Qtr!$A:$A,A580,VIC_Postcode_Qtr!$B:$B,Inputs!$B$24)</f>
        <v>58</v>
      </c>
      <c r="I580" s="16" t="n">
        <f aca="false">SUMIFS(VIC_Postcode_Qtr!$H:$H,VIC_Postcode_Qtr!$A:$A,A580,VIC_Postcode_Qtr!$B:$B,Inputs!$B$24)</f>
        <v>10</v>
      </c>
      <c r="J580" s="22" t="n">
        <f aca="false">IF(H580&gt;0,I580/H580,"")</f>
        <v>0.172413793103448</v>
      </c>
      <c r="K580" s="16" t="n">
        <f aca="false">SUMIFS(VIC_Postcode_Qtr!$E:$E,VIC_Postcode_Qtr!$A:$A,A580,VIC_Postcode_Qtr!$B:$B,Inputs!$B$25)</f>
        <v>18</v>
      </c>
      <c r="L580" s="16" t="n">
        <f aca="false">SUMIFS(VIC_Postcode_Qtr!$D:$D,VIC_Postcode_Qtr!$A:$A,A580,VIC_Postcode_Qtr!$B:$B,Inputs!$B$25)</f>
        <v>997</v>
      </c>
      <c r="M580" s="21" t="n">
        <f aca="false">IF(L580&gt;0,(F580-K580)/L580*1000,"")</f>
        <v>15.0451354062187</v>
      </c>
      <c r="N580" s="8" t="n">
        <f aca="false">IF(AND(H580&gt;=Inputs!$B$13,C580&gt;=500),1,0)</f>
        <v>0</v>
      </c>
      <c r="O580" s="8" t="s">
        <v>1143</v>
      </c>
      <c r="P580" s="16" t="n">
        <f aca="false">F580-SUMIFS(VIC_Postcode_Qtr!$E:$E,VIC_Postcode_Qtr!$A:$A,A580,VIC_Postcode_Qtr!$B:$B,EDATE(Inputs!$B$24,-3))</f>
        <v>4</v>
      </c>
      <c r="Q580" s="21" t="n">
        <f aca="false">IF(E580&gt;0,P580/E580*1000,"")</f>
        <v>3.89863547758285</v>
      </c>
      <c r="R580" s="16" t="n">
        <f aca="false">SUMIFS(VIC_Postcode_Qtr!$E:$E,VIC_Postcode_Qtr!$A:$A,A580,VIC_Postcode_Qtr!$B:$B,EDATE(Inputs!$B$24,-12))-SUMIFS(VIC_Postcode_Qtr!$E:$E,VIC_Postcode_Qtr!$A:$A,A580,VIC_Postcode_Qtr!$B:$B,EDATE(Inputs!$B$24,-15))</f>
        <v>1</v>
      </c>
      <c r="S580" s="21" t="n">
        <f aca="false">IF(L580&gt;0,R580/L580*1000,"")</f>
        <v>1.00300902708124</v>
      </c>
    </row>
    <row r="581" customFormat="false" ht="15" hidden="false" customHeight="false" outlineLevel="0" collapsed="false">
      <c r="A581" s="0" t="n">
        <v>3328</v>
      </c>
      <c r="B581" s="31" t="n">
        <v>63977</v>
      </c>
      <c r="C581" s="16" t="n">
        <v>1506</v>
      </c>
      <c r="D581" s="0" t="n">
        <v>4</v>
      </c>
      <c r="E581" s="16" t="n">
        <f aca="false">SUMIFS(VIC_Postcode_Qtr!$D:$D,VIC_Postcode_Qtr!$A:$A,A581,VIC_Postcode_Qtr!$B:$B,Inputs!$B$24)</f>
        <v>2546</v>
      </c>
      <c r="F581" s="16" t="n">
        <f aca="false">SUMIFS(VIC_Postcode_Qtr!$E:$E,VIC_Postcode_Qtr!$A:$A,A581,VIC_Postcode_Qtr!$B:$B,Inputs!$B$24)</f>
        <v>25</v>
      </c>
      <c r="G581" s="21" t="n">
        <f aca="false">IF(E581&gt;0,F581/E581*1000,"")</f>
        <v>9.81932443047918</v>
      </c>
      <c r="H581" s="16" t="n">
        <f aca="false">SUMIFS(VIC_Postcode_Qtr!$G:$G,VIC_Postcode_Qtr!$A:$A,A581,VIC_Postcode_Qtr!$B:$B,Inputs!$B$24)</f>
        <v>136</v>
      </c>
      <c r="I581" s="16" t="n">
        <f aca="false">SUMIFS(VIC_Postcode_Qtr!$H:$H,VIC_Postcode_Qtr!$A:$A,A581,VIC_Postcode_Qtr!$B:$B,Inputs!$B$24)</f>
        <v>13</v>
      </c>
      <c r="J581" s="22" t="n">
        <f aca="false">IF(H581&gt;0,I581/H581,"")</f>
        <v>0.0955882352941176</v>
      </c>
      <c r="K581" s="16" t="n">
        <f aca="false">SUMIFS(VIC_Postcode_Qtr!$E:$E,VIC_Postcode_Qtr!$A:$A,A581,VIC_Postcode_Qtr!$B:$B,Inputs!$B$25)</f>
        <v>11</v>
      </c>
      <c r="L581" s="16" t="n">
        <f aca="false">SUMIFS(VIC_Postcode_Qtr!$D:$D,VIC_Postcode_Qtr!$A:$A,A581,VIC_Postcode_Qtr!$B:$B,Inputs!$B$25)</f>
        <v>2438</v>
      </c>
      <c r="M581" s="21" t="n">
        <f aca="false">IF(L581&gt;0,(F581-K581)/L581*1000,"")</f>
        <v>5.74241181296144</v>
      </c>
      <c r="N581" s="8" t="n">
        <f aca="false">IF(AND(H581&gt;=Inputs!$B$13,C581&gt;=500),1,0)</f>
        <v>0</v>
      </c>
      <c r="O581" s="8" t="s">
        <v>1144</v>
      </c>
      <c r="P581" s="16" t="n">
        <f aca="false">F581-SUMIFS(VIC_Postcode_Qtr!$E:$E,VIC_Postcode_Qtr!$A:$A,A581,VIC_Postcode_Qtr!$B:$B,EDATE(Inputs!$B$24,-3))</f>
        <v>7</v>
      </c>
      <c r="Q581" s="21" t="n">
        <f aca="false">IF(E581&gt;0,P581/E581*1000,"")</f>
        <v>2.74941084053417</v>
      </c>
      <c r="R581" s="16" t="n">
        <f aca="false">SUMIFS(VIC_Postcode_Qtr!$E:$E,VIC_Postcode_Qtr!$A:$A,A581,VIC_Postcode_Qtr!$B:$B,EDATE(Inputs!$B$24,-12))-SUMIFS(VIC_Postcode_Qtr!$E:$E,VIC_Postcode_Qtr!$A:$A,A581,VIC_Postcode_Qtr!$B:$B,EDATE(Inputs!$B$24,-15))</f>
        <v>2</v>
      </c>
      <c r="S581" s="21" t="n">
        <f aca="false">IF(L581&gt;0,R581/L581*1000,"")</f>
        <v>0.820344544708778</v>
      </c>
    </row>
    <row r="582" customFormat="false" ht="15" hidden="false" customHeight="false" outlineLevel="0" collapsed="false">
      <c r="A582" s="0" t="n">
        <v>3115</v>
      </c>
      <c r="B582" s="31" t="n">
        <v>64348</v>
      </c>
      <c r="C582" s="16" t="n">
        <v>2674</v>
      </c>
      <c r="D582" s="0" t="n">
        <v>4</v>
      </c>
      <c r="E582" s="16" t="n">
        <f aca="false">SUMIFS(VIC_Postcode_Qtr!$D:$D,VIC_Postcode_Qtr!$A:$A,A582,VIC_Postcode_Qtr!$B:$B,Inputs!$B$24)</f>
        <v>3647</v>
      </c>
      <c r="F582" s="16" t="n">
        <f aca="false">SUMIFS(VIC_Postcode_Qtr!$E:$E,VIC_Postcode_Qtr!$A:$A,A582,VIC_Postcode_Qtr!$B:$B,Inputs!$B$24)</f>
        <v>88</v>
      </c>
      <c r="G582" s="21" t="n">
        <f aca="false">IF(E582&gt;0,F582/E582*1000,"")</f>
        <v>24.1294214422813</v>
      </c>
      <c r="H582" s="16" t="n">
        <f aca="false">SUMIFS(VIC_Postcode_Qtr!$G:$G,VIC_Postcode_Qtr!$A:$A,A582,VIC_Postcode_Qtr!$B:$B,Inputs!$B$24)</f>
        <v>249</v>
      </c>
      <c r="I582" s="16" t="n">
        <f aca="false">SUMIFS(VIC_Postcode_Qtr!$H:$H,VIC_Postcode_Qtr!$A:$A,A582,VIC_Postcode_Qtr!$B:$B,Inputs!$B$24)</f>
        <v>36</v>
      </c>
      <c r="J582" s="22" t="n">
        <f aca="false">IF(H582&gt;0,I582/H582,"")</f>
        <v>0.144578313253012</v>
      </c>
      <c r="K582" s="16" t="n">
        <f aca="false">SUMIFS(VIC_Postcode_Qtr!$E:$E,VIC_Postcode_Qtr!$A:$A,A582,VIC_Postcode_Qtr!$B:$B,Inputs!$B$25)</f>
        <v>59</v>
      </c>
      <c r="L582" s="16" t="n">
        <f aca="false">SUMIFS(VIC_Postcode_Qtr!$D:$D,VIC_Postcode_Qtr!$A:$A,A582,VIC_Postcode_Qtr!$B:$B,Inputs!$B$25)</f>
        <v>3586</v>
      </c>
      <c r="M582" s="21" t="n">
        <f aca="false">IF(L582&gt;0,(F582-K582)/L582*1000,"")</f>
        <v>8.08700501952036</v>
      </c>
      <c r="N582" s="8" t="n">
        <f aca="false">IF(AND(H582&gt;=Inputs!$B$13,C582&gt;=500),1,0)</f>
        <v>0</v>
      </c>
      <c r="O582" s="8" t="s">
        <v>1145</v>
      </c>
      <c r="P582" s="16" t="n">
        <f aca="false">F582-SUMIFS(VIC_Postcode_Qtr!$E:$E,VIC_Postcode_Qtr!$A:$A,A582,VIC_Postcode_Qtr!$B:$B,EDATE(Inputs!$B$24,-3))</f>
        <v>12</v>
      </c>
      <c r="Q582" s="21" t="n">
        <f aca="false">IF(E582&gt;0,P582/E582*1000,"")</f>
        <v>3.29037565122018</v>
      </c>
      <c r="R582" s="16" t="n">
        <f aca="false">SUMIFS(VIC_Postcode_Qtr!$E:$E,VIC_Postcode_Qtr!$A:$A,A582,VIC_Postcode_Qtr!$B:$B,EDATE(Inputs!$B$24,-12))-SUMIFS(VIC_Postcode_Qtr!$E:$E,VIC_Postcode_Qtr!$A:$A,A582,VIC_Postcode_Qtr!$B:$B,EDATE(Inputs!$B$24,-15))</f>
        <v>8</v>
      </c>
      <c r="S582" s="21" t="n">
        <f aca="false">IF(L582&gt;0,R582/L582*1000,"")</f>
        <v>2.23089793641941</v>
      </c>
    </row>
    <row r="583" customFormat="false" ht="15" hidden="false" customHeight="false" outlineLevel="0" collapsed="false">
      <c r="A583" s="0" t="n">
        <v>3808</v>
      </c>
      <c r="B583" s="31" t="n">
        <v>64407</v>
      </c>
      <c r="C583" s="16" t="n">
        <v>2104</v>
      </c>
      <c r="D583" s="0" t="n">
        <v>4</v>
      </c>
      <c r="E583" s="16" t="n">
        <f aca="false">SUMIFS(VIC_Postcode_Qtr!$D:$D,VIC_Postcode_Qtr!$A:$A,A583,VIC_Postcode_Qtr!$B:$B,Inputs!$B$24)</f>
        <v>3153</v>
      </c>
      <c r="F583" s="16" t="n">
        <f aca="false">SUMIFS(VIC_Postcode_Qtr!$E:$E,VIC_Postcode_Qtr!$A:$A,A583,VIC_Postcode_Qtr!$B:$B,Inputs!$B$24)</f>
        <v>67</v>
      </c>
      <c r="G583" s="21" t="n">
        <f aca="false">IF(E583&gt;0,F583/E583*1000,"")</f>
        <v>21.2496035521725</v>
      </c>
      <c r="H583" s="16" t="n">
        <f aca="false">SUMIFS(VIC_Postcode_Qtr!$G:$G,VIC_Postcode_Qtr!$A:$A,A583,VIC_Postcode_Qtr!$B:$B,Inputs!$B$24)</f>
        <v>203</v>
      </c>
      <c r="I583" s="16" t="n">
        <f aca="false">SUMIFS(VIC_Postcode_Qtr!$H:$H,VIC_Postcode_Qtr!$A:$A,A583,VIC_Postcode_Qtr!$B:$B,Inputs!$B$24)</f>
        <v>29</v>
      </c>
      <c r="J583" s="22" t="n">
        <f aca="false">IF(H583&gt;0,I583/H583,"")</f>
        <v>0.142857142857143</v>
      </c>
      <c r="K583" s="16" t="n">
        <f aca="false">SUMIFS(VIC_Postcode_Qtr!$E:$E,VIC_Postcode_Qtr!$A:$A,A583,VIC_Postcode_Qtr!$B:$B,Inputs!$B$25)</f>
        <v>43</v>
      </c>
      <c r="L583" s="16" t="n">
        <f aca="false">SUMIFS(VIC_Postcode_Qtr!$D:$D,VIC_Postcode_Qtr!$A:$A,A583,VIC_Postcode_Qtr!$B:$B,Inputs!$B$25)</f>
        <v>3165</v>
      </c>
      <c r="M583" s="21" t="n">
        <f aca="false">IF(L583&gt;0,(F583-K583)/L583*1000,"")</f>
        <v>7.58293838862559</v>
      </c>
      <c r="N583" s="8" t="n">
        <f aca="false">IF(AND(H583&gt;=Inputs!$B$13,C583&gt;=500),1,0)</f>
        <v>0</v>
      </c>
      <c r="O583" s="8" t="s">
        <v>1146</v>
      </c>
      <c r="P583" s="16" t="n">
        <f aca="false">F583-SUMIFS(VIC_Postcode_Qtr!$E:$E,VIC_Postcode_Qtr!$A:$A,A583,VIC_Postcode_Qtr!$B:$B,EDATE(Inputs!$B$24,-3))</f>
        <v>14</v>
      </c>
      <c r="Q583" s="21" t="n">
        <f aca="false">IF(E583&gt;0,P583/E583*1000,"")</f>
        <v>4.44021566761814</v>
      </c>
      <c r="R583" s="16" t="n">
        <f aca="false">SUMIFS(VIC_Postcode_Qtr!$E:$E,VIC_Postcode_Qtr!$A:$A,A583,VIC_Postcode_Qtr!$B:$B,EDATE(Inputs!$B$24,-12))-SUMIFS(VIC_Postcode_Qtr!$E:$E,VIC_Postcode_Qtr!$A:$A,A583,VIC_Postcode_Qtr!$B:$B,EDATE(Inputs!$B$24,-15))</f>
        <v>9</v>
      </c>
      <c r="S583" s="21" t="n">
        <f aca="false">IF(L583&gt;0,R583/L583*1000,"")</f>
        <v>2.8436018957346</v>
      </c>
    </row>
    <row r="584" customFormat="false" ht="15" hidden="false" customHeight="false" outlineLevel="0" collapsed="false">
      <c r="A584" s="0" t="n">
        <v>3202</v>
      </c>
      <c r="B584" s="31" t="n">
        <v>64410</v>
      </c>
      <c r="C584" s="16" t="n">
        <v>1796</v>
      </c>
      <c r="D584" s="0" t="n">
        <v>4</v>
      </c>
      <c r="E584" s="16" t="n">
        <f aca="false">SUMIFS(VIC_Postcode_Qtr!$D:$D,VIC_Postcode_Qtr!$A:$A,A584,VIC_Postcode_Qtr!$B:$B,Inputs!$B$24)</f>
        <v>2590</v>
      </c>
      <c r="F584" s="16" t="n">
        <f aca="false">SUMIFS(VIC_Postcode_Qtr!$E:$E,VIC_Postcode_Qtr!$A:$A,A584,VIC_Postcode_Qtr!$B:$B,Inputs!$B$24)</f>
        <v>89</v>
      </c>
      <c r="G584" s="21" t="n">
        <f aca="false">IF(E584&gt;0,F584/E584*1000,"")</f>
        <v>34.3629343629344</v>
      </c>
      <c r="H584" s="16" t="n">
        <f aca="false">SUMIFS(VIC_Postcode_Qtr!$G:$G,VIC_Postcode_Qtr!$A:$A,A584,VIC_Postcode_Qtr!$B:$B,Inputs!$B$24)</f>
        <v>254</v>
      </c>
      <c r="I584" s="16" t="n">
        <f aca="false">SUMIFS(VIC_Postcode_Qtr!$H:$H,VIC_Postcode_Qtr!$A:$A,A584,VIC_Postcode_Qtr!$B:$B,Inputs!$B$24)</f>
        <v>47</v>
      </c>
      <c r="J584" s="22" t="n">
        <f aca="false">IF(H584&gt;0,I584/H584,"")</f>
        <v>0.18503937007874</v>
      </c>
      <c r="K584" s="16" t="n">
        <f aca="false">SUMIFS(VIC_Postcode_Qtr!$E:$E,VIC_Postcode_Qtr!$A:$A,A584,VIC_Postcode_Qtr!$B:$B,Inputs!$B$25)</f>
        <v>51</v>
      </c>
      <c r="L584" s="16" t="n">
        <f aca="false">SUMIFS(VIC_Postcode_Qtr!$D:$D,VIC_Postcode_Qtr!$A:$A,A584,VIC_Postcode_Qtr!$B:$B,Inputs!$B$25)</f>
        <v>2642</v>
      </c>
      <c r="M584" s="21" t="n">
        <f aca="false">IF(L584&gt;0,(F584-K584)/L584*1000,"")</f>
        <v>14.3830431491294</v>
      </c>
      <c r="N584" s="8" t="n">
        <f aca="false">IF(AND(H584&gt;=Inputs!$B$13,C584&gt;=500),1,0)</f>
        <v>0</v>
      </c>
      <c r="O584" s="8" t="s">
        <v>1147</v>
      </c>
      <c r="P584" s="16" t="n">
        <f aca="false">F584-SUMIFS(VIC_Postcode_Qtr!$E:$E,VIC_Postcode_Qtr!$A:$A,A584,VIC_Postcode_Qtr!$B:$B,EDATE(Inputs!$B$24,-3))</f>
        <v>9</v>
      </c>
      <c r="Q584" s="21" t="n">
        <f aca="false">IF(E584&gt;0,P584/E584*1000,"")</f>
        <v>3.47490347490347</v>
      </c>
      <c r="R584" s="16" t="n">
        <f aca="false">SUMIFS(VIC_Postcode_Qtr!$E:$E,VIC_Postcode_Qtr!$A:$A,A584,VIC_Postcode_Qtr!$B:$B,EDATE(Inputs!$B$24,-12))-SUMIFS(VIC_Postcode_Qtr!$E:$E,VIC_Postcode_Qtr!$A:$A,A584,VIC_Postcode_Qtr!$B:$B,EDATE(Inputs!$B$24,-15))</f>
        <v>6</v>
      </c>
      <c r="S584" s="21" t="n">
        <f aca="false">IF(L584&gt;0,R584/L584*1000,"")</f>
        <v>2.27100681302044</v>
      </c>
    </row>
    <row r="585" customFormat="false" ht="15" hidden="false" customHeight="false" outlineLevel="0" collapsed="false">
      <c r="A585" s="0" t="n">
        <v>3920</v>
      </c>
      <c r="B585" s="31" t="n">
        <v>65119</v>
      </c>
      <c r="C585" s="16" t="n">
        <v>349</v>
      </c>
      <c r="D585" s="0" t="n">
        <v>4</v>
      </c>
      <c r="E585" s="16" t="n">
        <f aca="false">SUMIFS(VIC_Postcode_Qtr!$D:$D,VIC_Postcode_Qtr!$A:$A,A585,VIC_Postcode_Qtr!$B:$B,Inputs!$B$24)</f>
        <v>519</v>
      </c>
      <c r="F585" s="16" t="n">
        <f aca="false">SUMIFS(VIC_Postcode_Qtr!$E:$E,VIC_Postcode_Qtr!$A:$A,A585,VIC_Postcode_Qtr!$B:$B,Inputs!$B$24)</f>
        <v>2</v>
      </c>
      <c r="G585" s="21" t="n">
        <f aca="false">IF(E585&gt;0,F585/E585*1000,"")</f>
        <v>3.85356454720617</v>
      </c>
      <c r="H585" s="16" t="n">
        <f aca="false">SUMIFS(VIC_Postcode_Qtr!$G:$G,VIC_Postcode_Qtr!$A:$A,A585,VIC_Postcode_Qtr!$B:$B,Inputs!$B$24)</f>
        <v>42</v>
      </c>
      <c r="I585" s="16" t="n">
        <f aca="false">SUMIFS(VIC_Postcode_Qtr!$H:$H,VIC_Postcode_Qtr!$A:$A,A585,VIC_Postcode_Qtr!$B:$B,Inputs!$B$24)</f>
        <v>0</v>
      </c>
      <c r="J585" s="22" t="n">
        <f aca="false">IF(H585&gt;0,I585/H585,"")</f>
        <v>0</v>
      </c>
      <c r="K585" s="16" t="n">
        <f aca="false">SUMIFS(VIC_Postcode_Qtr!$E:$E,VIC_Postcode_Qtr!$A:$A,A585,VIC_Postcode_Qtr!$B:$B,Inputs!$B$25)</f>
        <v>0</v>
      </c>
      <c r="L585" s="16" t="n">
        <f aca="false">SUMIFS(VIC_Postcode_Qtr!$D:$D,VIC_Postcode_Qtr!$A:$A,A585,VIC_Postcode_Qtr!$B:$B,Inputs!$B$25)</f>
        <v>494</v>
      </c>
      <c r="M585" s="21" t="n">
        <f aca="false">IF(L585&gt;0,(F585-K585)/L585*1000,"")</f>
        <v>4.04858299595142</v>
      </c>
      <c r="N585" s="8" t="n">
        <f aca="false">IF(AND(H585&gt;=Inputs!$B$13,C585&gt;=500),1,0)</f>
        <v>0</v>
      </c>
      <c r="O585" s="8" t="s">
        <v>1148</v>
      </c>
      <c r="P585" s="16" t="n">
        <f aca="false">F585-SUMIFS(VIC_Postcode_Qtr!$E:$E,VIC_Postcode_Qtr!$A:$A,A585,VIC_Postcode_Qtr!$B:$B,EDATE(Inputs!$B$24,-3))</f>
        <v>2</v>
      </c>
      <c r="Q585" s="21" t="n">
        <f aca="false">IF(E585&gt;0,P585/E585*1000,"")</f>
        <v>3.85356454720617</v>
      </c>
      <c r="R585" s="16" t="n">
        <f aca="false">SUMIFS(VIC_Postcode_Qtr!$E:$E,VIC_Postcode_Qtr!$A:$A,A585,VIC_Postcode_Qtr!$B:$B,EDATE(Inputs!$B$24,-12))-SUMIFS(VIC_Postcode_Qtr!$E:$E,VIC_Postcode_Qtr!$A:$A,A585,VIC_Postcode_Qtr!$B:$B,EDATE(Inputs!$B$24,-15))</f>
        <v>0</v>
      </c>
      <c r="S585" s="21" t="n">
        <f aca="false">IF(L585&gt;0,R585/L585*1000,"")</f>
        <v>0</v>
      </c>
    </row>
    <row r="586" customFormat="false" ht="15" hidden="false" customHeight="false" outlineLevel="0" collapsed="false">
      <c r="A586" s="0" t="n">
        <v>3766</v>
      </c>
      <c r="B586" s="31" t="n">
        <v>65289</v>
      </c>
      <c r="C586" s="16" t="n">
        <v>739</v>
      </c>
      <c r="D586" s="0" t="n">
        <v>4</v>
      </c>
      <c r="E586" s="16" t="n">
        <f aca="false">SUMIFS(VIC_Postcode_Qtr!$D:$D,VIC_Postcode_Qtr!$A:$A,A586,VIC_Postcode_Qtr!$B:$B,Inputs!$B$24)</f>
        <v>1036</v>
      </c>
      <c r="F586" s="16" t="n">
        <f aca="false">SUMIFS(VIC_Postcode_Qtr!$E:$E,VIC_Postcode_Qtr!$A:$A,A586,VIC_Postcode_Qtr!$B:$B,Inputs!$B$24)</f>
        <v>31</v>
      </c>
      <c r="G586" s="21" t="n">
        <f aca="false">IF(E586&gt;0,F586/E586*1000,"")</f>
        <v>29.9227799227799</v>
      </c>
      <c r="H586" s="16" t="n">
        <f aca="false">SUMIFS(VIC_Postcode_Qtr!$G:$G,VIC_Postcode_Qtr!$A:$A,A586,VIC_Postcode_Qtr!$B:$B,Inputs!$B$24)</f>
        <v>41</v>
      </c>
      <c r="I586" s="16" t="n">
        <f aca="false">SUMIFS(VIC_Postcode_Qtr!$H:$H,VIC_Postcode_Qtr!$A:$A,A586,VIC_Postcode_Qtr!$B:$B,Inputs!$B$24)</f>
        <v>11</v>
      </c>
      <c r="J586" s="22" t="n">
        <f aca="false">IF(H586&gt;0,I586/H586,"")</f>
        <v>0.268292682926829</v>
      </c>
      <c r="K586" s="16" t="n">
        <f aca="false">SUMIFS(VIC_Postcode_Qtr!$E:$E,VIC_Postcode_Qtr!$A:$A,A586,VIC_Postcode_Qtr!$B:$B,Inputs!$B$25)</f>
        <v>14</v>
      </c>
      <c r="L586" s="16" t="n">
        <f aca="false">SUMIFS(VIC_Postcode_Qtr!$D:$D,VIC_Postcode_Qtr!$A:$A,A586,VIC_Postcode_Qtr!$B:$B,Inputs!$B$25)</f>
        <v>1029</v>
      </c>
      <c r="M586" s="21" t="n">
        <f aca="false">IF(L586&gt;0,(F586-K586)/L586*1000,"")</f>
        <v>16.5208940719145</v>
      </c>
      <c r="N586" s="8" t="n">
        <f aca="false">IF(AND(H586&gt;=Inputs!$B$13,C586&gt;=500),1,0)</f>
        <v>0</v>
      </c>
      <c r="O586" s="8" t="s">
        <v>1149</v>
      </c>
      <c r="P586" s="16" t="n">
        <f aca="false">F586-SUMIFS(VIC_Postcode_Qtr!$E:$E,VIC_Postcode_Qtr!$A:$A,A586,VIC_Postcode_Qtr!$B:$B,EDATE(Inputs!$B$24,-3))</f>
        <v>6</v>
      </c>
      <c r="Q586" s="21" t="n">
        <f aca="false">IF(E586&gt;0,P586/E586*1000,"")</f>
        <v>5.79150579150579</v>
      </c>
      <c r="R586" s="16" t="n">
        <f aca="false">SUMIFS(VIC_Postcode_Qtr!$E:$E,VIC_Postcode_Qtr!$A:$A,A586,VIC_Postcode_Qtr!$B:$B,EDATE(Inputs!$B$24,-12))-SUMIFS(VIC_Postcode_Qtr!$E:$E,VIC_Postcode_Qtr!$A:$A,A586,VIC_Postcode_Qtr!$B:$B,EDATE(Inputs!$B$24,-15))</f>
        <v>2</v>
      </c>
      <c r="S586" s="21" t="n">
        <f aca="false">IF(L586&gt;0,R586/L586*1000,"")</f>
        <v>1.94363459669582</v>
      </c>
    </row>
    <row r="587" customFormat="false" ht="15" hidden="false" customHeight="false" outlineLevel="0" collapsed="false">
      <c r="A587" s="0" t="n">
        <v>3438</v>
      </c>
      <c r="B587" s="31" t="n">
        <v>65929</v>
      </c>
      <c r="C587" s="16" t="n">
        <v>1609</v>
      </c>
      <c r="D587" s="0" t="n">
        <v>5</v>
      </c>
      <c r="E587" s="16" t="n">
        <f aca="false">SUMIFS(VIC_Postcode_Qtr!$D:$D,VIC_Postcode_Qtr!$A:$A,A587,VIC_Postcode_Qtr!$B:$B,Inputs!$B$24)</f>
        <v>2876</v>
      </c>
      <c r="F587" s="16" t="n">
        <f aca="false">SUMIFS(VIC_Postcode_Qtr!$E:$E,VIC_Postcode_Qtr!$A:$A,A587,VIC_Postcode_Qtr!$B:$B,Inputs!$B$24)</f>
        <v>68</v>
      </c>
      <c r="G587" s="21" t="n">
        <f aca="false">IF(E587&gt;0,F587/E587*1000,"")</f>
        <v>23.643949930459</v>
      </c>
      <c r="H587" s="16" t="n">
        <f aca="false">SUMIFS(VIC_Postcode_Qtr!$G:$G,VIC_Postcode_Qtr!$A:$A,A587,VIC_Postcode_Qtr!$B:$B,Inputs!$B$24)</f>
        <v>188</v>
      </c>
      <c r="I587" s="16" t="n">
        <f aca="false">SUMIFS(VIC_Postcode_Qtr!$H:$H,VIC_Postcode_Qtr!$A:$A,A587,VIC_Postcode_Qtr!$B:$B,Inputs!$B$24)</f>
        <v>36</v>
      </c>
      <c r="J587" s="22" t="n">
        <f aca="false">IF(H587&gt;0,I587/H587,"")</f>
        <v>0.191489361702128</v>
      </c>
      <c r="K587" s="16" t="n">
        <f aca="false">SUMIFS(VIC_Postcode_Qtr!$E:$E,VIC_Postcode_Qtr!$A:$A,A587,VIC_Postcode_Qtr!$B:$B,Inputs!$B$25)</f>
        <v>25</v>
      </c>
      <c r="L587" s="16" t="n">
        <f aca="false">SUMIFS(VIC_Postcode_Qtr!$D:$D,VIC_Postcode_Qtr!$A:$A,A587,VIC_Postcode_Qtr!$B:$B,Inputs!$B$25)</f>
        <v>2803</v>
      </c>
      <c r="M587" s="21" t="n">
        <f aca="false">IF(L587&gt;0,(F587-K587)/L587*1000,"")</f>
        <v>15.340706386015</v>
      </c>
      <c r="N587" s="8" t="n">
        <f aca="false">IF(AND(H587&gt;=Inputs!$B$13,C587&gt;=500),1,0)</f>
        <v>0</v>
      </c>
      <c r="O587" s="8" t="s">
        <v>1150</v>
      </c>
      <c r="P587" s="16" t="n">
        <f aca="false">F587-SUMIFS(VIC_Postcode_Qtr!$E:$E,VIC_Postcode_Qtr!$A:$A,A587,VIC_Postcode_Qtr!$B:$B,EDATE(Inputs!$B$24,-3))</f>
        <v>15</v>
      </c>
      <c r="Q587" s="21" t="n">
        <f aca="false">IF(E587&gt;0,P587/E587*1000,"")</f>
        <v>5.21557719054242</v>
      </c>
      <c r="R587" s="16" t="n">
        <f aca="false">SUMIFS(VIC_Postcode_Qtr!$E:$E,VIC_Postcode_Qtr!$A:$A,A587,VIC_Postcode_Qtr!$B:$B,EDATE(Inputs!$B$24,-12))-SUMIFS(VIC_Postcode_Qtr!$E:$E,VIC_Postcode_Qtr!$A:$A,A587,VIC_Postcode_Qtr!$B:$B,EDATE(Inputs!$B$24,-15))</f>
        <v>8</v>
      </c>
      <c r="S587" s="21" t="n">
        <f aca="false">IF(L587&gt;0,R587/L587*1000,"")</f>
        <v>2.85408490902604</v>
      </c>
    </row>
    <row r="588" customFormat="false" ht="15" hidden="false" customHeight="false" outlineLevel="0" collapsed="false">
      <c r="A588" s="0" t="n">
        <v>3114</v>
      </c>
      <c r="B588" s="31" t="n">
        <v>66307</v>
      </c>
      <c r="C588" s="16" t="n">
        <v>2680</v>
      </c>
      <c r="D588" s="0" t="n">
        <v>5</v>
      </c>
      <c r="E588" s="16" t="n">
        <f aca="false">SUMIFS(VIC_Postcode_Qtr!$D:$D,VIC_Postcode_Qtr!$A:$A,A588,VIC_Postcode_Qtr!$B:$B,Inputs!$B$24)</f>
        <v>3485</v>
      </c>
      <c r="F588" s="16" t="n">
        <f aca="false">SUMIFS(VIC_Postcode_Qtr!$E:$E,VIC_Postcode_Qtr!$A:$A,A588,VIC_Postcode_Qtr!$B:$B,Inputs!$B$24)</f>
        <v>143</v>
      </c>
      <c r="G588" s="21" t="n">
        <f aca="false">IF(E588&gt;0,F588/E588*1000,"")</f>
        <v>41.0329985652798</v>
      </c>
      <c r="H588" s="16" t="n">
        <f aca="false">SUMIFS(VIC_Postcode_Qtr!$G:$G,VIC_Postcode_Qtr!$A:$A,A588,VIC_Postcode_Qtr!$B:$B,Inputs!$B$24)</f>
        <v>230</v>
      </c>
      <c r="I588" s="16" t="n">
        <f aca="false">SUMIFS(VIC_Postcode_Qtr!$H:$H,VIC_Postcode_Qtr!$A:$A,A588,VIC_Postcode_Qtr!$B:$B,Inputs!$B$24)</f>
        <v>60</v>
      </c>
      <c r="J588" s="22" t="n">
        <f aca="false">IF(H588&gt;0,I588/H588,"")</f>
        <v>0.260869565217391</v>
      </c>
      <c r="K588" s="16" t="n">
        <f aca="false">SUMIFS(VIC_Postcode_Qtr!$E:$E,VIC_Postcode_Qtr!$A:$A,A588,VIC_Postcode_Qtr!$B:$B,Inputs!$B$25)</f>
        <v>91</v>
      </c>
      <c r="L588" s="16" t="n">
        <f aca="false">SUMIFS(VIC_Postcode_Qtr!$D:$D,VIC_Postcode_Qtr!$A:$A,A588,VIC_Postcode_Qtr!$B:$B,Inputs!$B$25)</f>
        <v>3469</v>
      </c>
      <c r="M588" s="21" t="n">
        <f aca="false">IF(L588&gt;0,(F588-K588)/L588*1000,"")</f>
        <v>14.9899106370712</v>
      </c>
      <c r="N588" s="8" t="n">
        <f aca="false">IF(AND(H588&gt;=Inputs!$B$13,C588&gt;=500),1,0)</f>
        <v>0</v>
      </c>
      <c r="O588" s="8" t="s">
        <v>1151</v>
      </c>
      <c r="P588" s="16" t="n">
        <f aca="false">F588-SUMIFS(VIC_Postcode_Qtr!$E:$E,VIC_Postcode_Qtr!$A:$A,A588,VIC_Postcode_Qtr!$B:$B,EDATE(Inputs!$B$24,-3))</f>
        <v>25</v>
      </c>
      <c r="Q588" s="21" t="n">
        <f aca="false">IF(E588&gt;0,P588/E588*1000,"")</f>
        <v>7.17360114777618</v>
      </c>
      <c r="R588" s="16" t="n">
        <f aca="false">SUMIFS(VIC_Postcode_Qtr!$E:$E,VIC_Postcode_Qtr!$A:$A,A588,VIC_Postcode_Qtr!$B:$B,EDATE(Inputs!$B$24,-12))-SUMIFS(VIC_Postcode_Qtr!$E:$E,VIC_Postcode_Qtr!$A:$A,A588,VIC_Postcode_Qtr!$B:$B,EDATE(Inputs!$B$24,-15))</f>
        <v>8</v>
      </c>
      <c r="S588" s="21" t="n">
        <f aca="false">IF(L588&gt;0,R588/L588*1000,"")</f>
        <v>2.30614009801095</v>
      </c>
    </row>
    <row r="589" customFormat="false" ht="15" hidden="false" customHeight="false" outlineLevel="0" collapsed="false">
      <c r="A589" s="0" t="n">
        <v>3440</v>
      </c>
      <c r="B589" s="31" t="n">
        <v>67328</v>
      </c>
      <c r="C589" s="16" t="n">
        <v>1273</v>
      </c>
      <c r="D589" s="0" t="n">
        <v>5</v>
      </c>
      <c r="E589" s="16" t="n">
        <f aca="false">SUMIFS(VIC_Postcode_Qtr!$D:$D,VIC_Postcode_Qtr!$A:$A,A589,VIC_Postcode_Qtr!$B:$B,Inputs!$B$24)</f>
        <v>1971</v>
      </c>
      <c r="F589" s="16" t="n">
        <f aca="false">SUMIFS(VIC_Postcode_Qtr!$E:$E,VIC_Postcode_Qtr!$A:$A,A589,VIC_Postcode_Qtr!$B:$B,Inputs!$B$24)</f>
        <v>71</v>
      </c>
      <c r="G589" s="21" t="n">
        <f aca="false">IF(E589&gt;0,F589/E589*1000,"")</f>
        <v>36.0223236935566</v>
      </c>
      <c r="H589" s="16" t="n">
        <f aca="false">SUMIFS(VIC_Postcode_Qtr!$G:$G,VIC_Postcode_Qtr!$A:$A,A589,VIC_Postcode_Qtr!$B:$B,Inputs!$B$24)</f>
        <v>113</v>
      </c>
      <c r="I589" s="16" t="n">
        <f aca="false">SUMIFS(VIC_Postcode_Qtr!$H:$H,VIC_Postcode_Qtr!$A:$A,A589,VIC_Postcode_Qtr!$B:$B,Inputs!$B$24)</f>
        <v>33</v>
      </c>
      <c r="J589" s="22" t="n">
        <f aca="false">IF(H589&gt;0,I589/H589,"")</f>
        <v>0.292035398230089</v>
      </c>
      <c r="K589" s="16" t="n">
        <f aca="false">SUMIFS(VIC_Postcode_Qtr!$E:$E,VIC_Postcode_Qtr!$A:$A,A589,VIC_Postcode_Qtr!$B:$B,Inputs!$B$25)</f>
        <v>35</v>
      </c>
      <c r="L589" s="16" t="n">
        <f aca="false">SUMIFS(VIC_Postcode_Qtr!$D:$D,VIC_Postcode_Qtr!$A:$A,A589,VIC_Postcode_Qtr!$B:$B,Inputs!$B$25)</f>
        <v>1994</v>
      </c>
      <c r="M589" s="21" t="n">
        <f aca="false">IF(L589&gt;0,(F589-K589)/L589*1000,"")</f>
        <v>18.0541624874624</v>
      </c>
      <c r="N589" s="8" t="n">
        <f aca="false">IF(AND(H589&gt;=Inputs!$B$13,C589&gt;=500),1,0)</f>
        <v>0</v>
      </c>
      <c r="O589" s="8" t="s">
        <v>1152</v>
      </c>
      <c r="P589" s="16" t="n">
        <f aca="false">F589-SUMIFS(VIC_Postcode_Qtr!$E:$E,VIC_Postcode_Qtr!$A:$A,A589,VIC_Postcode_Qtr!$B:$B,EDATE(Inputs!$B$24,-3))</f>
        <v>13</v>
      </c>
      <c r="Q589" s="21" t="n">
        <f aca="false">IF(E589&gt;0,P589/E589*1000,"")</f>
        <v>6.59563673262303</v>
      </c>
      <c r="R589" s="16" t="n">
        <f aca="false">SUMIFS(VIC_Postcode_Qtr!$E:$E,VIC_Postcode_Qtr!$A:$A,A589,VIC_Postcode_Qtr!$B:$B,EDATE(Inputs!$B$24,-12))-SUMIFS(VIC_Postcode_Qtr!$E:$E,VIC_Postcode_Qtr!$A:$A,A589,VIC_Postcode_Qtr!$B:$B,EDATE(Inputs!$B$24,-15))</f>
        <v>4</v>
      </c>
      <c r="S589" s="21" t="n">
        <f aca="false">IF(L589&gt;0,R589/L589*1000,"")</f>
        <v>2.00601805416249</v>
      </c>
    </row>
    <row r="590" customFormat="false" ht="15" hidden="false" customHeight="false" outlineLevel="0" collapsed="false">
      <c r="A590" s="0" t="n">
        <v>3345</v>
      </c>
      <c r="B590" s="31" t="n">
        <v>67560</v>
      </c>
      <c r="C590" s="16" t="n">
        <v>884</v>
      </c>
      <c r="D590" s="0" t="n">
        <v>5</v>
      </c>
      <c r="E590" s="16" t="n">
        <f aca="false">SUMIFS(VIC_Postcode_Qtr!$D:$D,VIC_Postcode_Qtr!$A:$A,A590,VIC_Postcode_Qtr!$B:$B,Inputs!$B$24)</f>
        <v>1710</v>
      </c>
      <c r="F590" s="16" t="n">
        <f aca="false">SUMIFS(VIC_Postcode_Qtr!$E:$E,VIC_Postcode_Qtr!$A:$A,A590,VIC_Postcode_Qtr!$B:$B,Inputs!$B$24)</f>
        <v>18</v>
      </c>
      <c r="G590" s="21" t="n">
        <f aca="false">IF(E590&gt;0,F590/E590*1000,"")</f>
        <v>10.5263157894737</v>
      </c>
      <c r="H590" s="16" t="n">
        <f aca="false">SUMIFS(VIC_Postcode_Qtr!$G:$G,VIC_Postcode_Qtr!$A:$A,A590,VIC_Postcode_Qtr!$B:$B,Inputs!$B$24)</f>
        <v>73</v>
      </c>
      <c r="I590" s="16" t="n">
        <f aca="false">SUMIFS(VIC_Postcode_Qtr!$H:$H,VIC_Postcode_Qtr!$A:$A,A590,VIC_Postcode_Qtr!$B:$B,Inputs!$B$24)</f>
        <v>5</v>
      </c>
      <c r="J590" s="22" t="n">
        <f aca="false">IF(H590&gt;0,I590/H590,"")</f>
        <v>0.0684931506849315</v>
      </c>
      <c r="K590" s="16" t="n">
        <f aca="false">SUMIFS(VIC_Postcode_Qtr!$E:$E,VIC_Postcode_Qtr!$A:$A,A590,VIC_Postcode_Qtr!$B:$B,Inputs!$B$25)</f>
        <v>10</v>
      </c>
      <c r="L590" s="16" t="n">
        <f aca="false">SUMIFS(VIC_Postcode_Qtr!$D:$D,VIC_Postcode_Qtr!$A:$A,A590,VIC_Postcode_Qtr!$B:$B,Inputs!$B$25)</f>
        <v>1636</v>
      </c>
      <c r="M590" s="21" t="n">
        <f aca="false">IF(L590&gt;0,(F590-K590)/L590*1000,"")</f>
        <v>4.88997555012225</v>
      </c>
      <c r="N590" s="8" t="n">
        <f aca="false">IF(AND(H590&gt;=Inputs!$B$13,C590&gt;=500),1,0)</f>
        <v>0</v>
      </c>
      <c r="O590" s="8" t="s">
        <v>1153</v>
      </c>
      <c r="P590" s="16" t="n">
        <f aca="false">F590-SUMIFS(VIC_Postcode_Qtr!$E:$E,VIC_Postcode_Qtr!$A:$A,A590,VIC_Postcode_Qtr!$B:$B,EDATE(Inputs!$B$24,-3))</f>
        <v>4</v>
      </c>
      <c r="Q590" s="21" t="n">
        <f aca="false">IF(E590&gt;0,P590/E590*1000,"")</f>
        <v>2.33918128654971</v>
      </c>
      <c r="R590" s="16" t="n">
        <f aca="false">SUMIFS(VIC_Postcode_Qtr!$E:$E,VIC_Postcode_Qtr!$A:$A,A590,VIC_Postcode_Qtr!$B:$B,EDATE(Inputs!$B$24,-12))-SUMIFS(VIC_Postcode_Qtr!$E:$E,VIC_Postcode_Qtr!$A:$A,A590,VIC_Postcode_Qtr!$B:$B,EDATE(Inputs!$B$24,-15))</f>
        <v>2</v>
      </c>
      <c r="S590" s="21" t="n">
        <f aca="false">IF(L590&gt;0,R590/L590*1000,"")</f>
        <v>1.22249388753056</v>
      </c>
    </row>
    <row r="591" customFormat="false" ht="15" hidden="false" customHeight="false" outlineLevel="0" collapsed="false">
      <c r="A591" s="0" t="n">
        <v>3093</v>
      </c>
      <c r="B591" s="31" t="n">
        <v>67594</v>
      </c>
      <c r="C591" s="16" t="n">
        <v>2585</v>
      </c>
      <c r="D591" s="0" t="n">
        <v>5</v>
      </c>
      <c r="E591" s="16" t="n">
        <f aca="false">SUMIFS(VIC_Postcode_Qtr!$D:$D,VIC_Postcode_Qtr!$A:$A,A591,VIC_Postcode_Qtr!$B:$B,Inputs!$B$24)</f>
        <v>3250</v>
      </c>
      <c r="F591" s="16" t="n">
        <f aca="false">SUMIFS(VIC_Postcode_Qtr!$E:$E,VIC_Postcode_Qtr!$A:$A,A591,VIC_Postcode_Qtr!$B:$B,Inputs!$B$24)</f>
        <v>126</v>
      </c>
      <c r="G591" s="21" t="n">
        <f aca="false">IF(E591&gt;0,F591/E591*1000,"")</f>
        <v>38.7692307692308</v>
      </c>
      <c r="H591" s="16" t="n">
        <f aca="false">SUMIFS(VIC_Postcode_Qtr!$G:$G,VIC_Postcode_Qtr!$A:$A,A591,VIC_Postcode_Qtr!$B:$B,Inputs!$B$24)</f>
        <v>220</v>
      </c>
      <c r="I591" s="16" t="n">
        <f aca="false">SUMIFS(VIC_Postcode_Qtr!$H:$H,VIC_Postcode_Qtr!$A:$A,A591,VIC_Postcode_Qtr!$B:$B,Inputs!$B$24)</f>
        <v>52</v>
      </c>
      <c r="J591" s="22" t="n">
        <f aca="false">IF(H591&gt;0,I591/H591,"")</f>
        <v>0.236363636363636</v>
      </c>
      <c r="K591" s="16" t="n">
        <f aca="false">SUMIFS(VIC_Postcode_Qtr!$E:$E,VIC_Postcode_Qtr!$A:$A,A591,VIC_Postcode_Qtr!$B:$B,Inputs!$B$25)</f>
        <v>73</v>
      </c>
      <c r="L591" s="16" t="n">
        <f aca="false">SUMIFS(VIC_Postcode_Qtr!$D:$D,VIC_Postcode_Qtr!$A:$A,A591,VIC_Postcode_Qtr!$B:$B,Inputs!$B$25)</f>
        <v>3248</v>
      </c>
      <c r="M591" s="21" t="n">
        <f aca="false">IF(L591&gt;0,(F591-K591)/L591*1000,"")</f>
        <v>16.3177339901478</v>
      </c>
      <c r="N591" s="8" t="n">
        <f aca="false">IF(AND(H591&gt;=Inputs!$B$13,C591&gt;=500),1,0)</f>
        <v>0</v>
      </c>
      <c r="O591" s="8" t="s">
        <v>1154</v>
      </c>
      <c r="P591" s="16" t="n">
        <f aca="false">F591-SUMIFS(VIC_Postcode_Qtr!$E:$E,VIC_Postcode_Qtr!$A:$A,A591,VIC_Postcode_Qtr!$B:$B,EDATE(Inputs!$B$24,-3))</f>
        <v>23</v>
      </c>
      <c r="Q591" s="21" t="n">
        <f aca="false">IF(E591&gt;0,P591/E591*1000,"")</f>
        <v>7.07692307692308</v>
      </c>
      <c r="R591" s="16" t="n">
        <f aca="false">SUMIFS(VIC_Postcode_Qtr!$E:$E,VIC_Postcode_Qtr!$A:$A,A591,VIC_Postcode_Qtr!$B:$B,EDATE(Inputs!$B$24,-12))-SUMIFS(VIC_Postcode_Qtr!$E:$E,VIC_Postcode_Qtr!$A:$A,A591,VIC_Postcode_Qtr!$B:$B,EDATE(Inputs!$B$24,-15))</f>
        <v>6</v>
      </c>
      <c r="S591" s="21" t="n">
        <f aca="false">IF(L591&gt;0,R591/L591*1000,"")</f>
        <v>1.84729064039409</v>
      </c>
    </row>
    <row r="592" customFormat="false" ht="15" hidden="false" customHeight="false" outlineLevel="0" collapsed="false">
      <c r="A592" s="0" t="n">
        <v>3054</v>
      </c>
      <c r="B592" s="31" t="n">
        <v>68201</v>
      </c>
      <c r="C592" s="16" t="n">
        <v>5987</v>
      </c>
      <c r="D592" s="0" t="n">
        <v>5</v>
      </c>
      <c r="E592" s="16" t="n">
        <f aca="false">SUMIFS(VIC_Postcode_Qtr!$D:$D,VIC_Postcode_Qtr!$A:$A,A592,VIC_Postcode_Qtr!$B:$B,Inputs!$B$24)</f>
        <v>4367</v>
      </c>
      <c r="F592" s="16" t="n">
        <f aca="false">SUMIFS(VIC_Postcode_Qtr!$E:$E,VIC_Postcode_Qtr!$A:$A,A592,VIC_Postcode_Qtr!$B:$B,Inputs!$B$24)</f>
        <v>155</v>
      </c>
      <c r="G592" s="21" t="n">
        <f aca="false">IF(E592&gt;0,F592/E592*1000,"")</f>
        <v>35.4934737806274</v>
      </c>
      <c r="H592" s="16" t="n">
        <f aca="false">SUMIFS(VIC_Postcode_Qtr!$G:$G,VIC_Postcode_Qtr!$A:$A,A592,VIC_Postcode_Qtr!$B:$B,Inputs!$B$24)</f>
        <v>221</v>
      </c>
      <c r="I592" s="16" t="n">
        <f aca="false">SUMIFS(VIC_Postcode_Qtr!$H:$H,VIC_Postcode_Qtr!$A:$A,A592,VIC_Postcode_Qtr!$B:$B,Inputs!$B$24)</f>
        <v>51</v>
      </c>
      <c r="J592" s="22" t="n">
        <f aca="false">IF(H592&gt;0,I592/H592,"")</f>
        <v>0.230769230769231</v>
      </c>
      <c r="K592" s="16" t="n">
        <f aca="false">SUMIFS(VIC_Postcode_Qtr!$E:$E,VIC_Postcode_Qtr!$A:$A,A592,VIC_Postcode_Qtr!$B:$B,Inputs!$B$25)</f>
        <v>108</v>
      </c>
      <c r="L592" s="16" t="n">
        <f aca="false">SUMIFS(VIC_Postcode_Qtr!$D:$D,VIC_Postcode_Qtr!$A:$A,A592,VIC_Postcode_Qtr!$B:$B,Inputs!$B$25)</f>
        <v>4336</v>
      </c>
      <c r="M592" s="21" t="n">
        <f aca="false">IF(L592&gt;0,(F592-K592)/L592*1000,"")</f>
        <v>10.8394833948339</v>
      </c>
      <c r="N592" s="8" t="n">
        <f aca="false">IF(AND(H592&gt;=Inputs!$B$13,C592&gt;=500),1,0)</f>
        <v>0</v>
      </c>
      <c r="O592" s="8" t="s">
        <v>1155</v>
      </c>
      <c r="P592" s="16" t="n">
        <f aca="false">F592-SUMIFS(VIC_Postcode_Qtr!$E:$E,VIC_Postcode_Qtr!$A:$A,A592,VIC_Postcode_Qtr!$B:$B,EDATE(Inputs!$B$24,-3))</f>
        <v>16</v>
      </c>
      <c r="Q592" s="21" t="n">
        <f aca="false">IF(E592&gt;0,P592/E592*1000,"")</f>
        <v>3.66384245477444</v>
      </c>
      <c r="R592" s="16" t="n">
        <f aca="false">SUMIFS(VIC_Postcode_Qtr!$E:$E,VIC_Postcode_Qtr!$A:$A,A592,VIC_Postcode_Qtr!$B:$B,EDATE(Inputs!$B$24,-12))-SUMIFS(VIC_Postcode_Qtr!$E:$E,VIC_Postcode_Qtr!$A:$A,A592,VIC_Postcode_Qtr!$B:$B,EDATE(Inputs!$B$24,-15))</f>
        <v>7</v>
      </c>
      <c r="S592" s="21" t="n">
        <f aca="false">IF(L592&gt;0,R592/L592*1000,"")</f>
        <v>1.61439114391144</v>
      </c>
    </row>
    <row r="593" customFormat="false" ht="15" hidden="false" customHeight="false" outlineLevel="0" collapsed="false">
      <c r="A593" s="0" t="n">
        <v>3395</v>
      </c>
      <c r="B593" s="31" t="n">
        <v>69127</v>
      </c>
      <c r="C593" s="16" t="n">
        <v>239</v>
      </c>
      <c r="D593" s="0" t="n">
        <v>5</v>
      </c>
      <c r="E593" s="16" t="n">
        <f aca="false">SUMIFS(VIC_Postcode_Qtr!$D:$D,VIC_Postcode_Qtr!$A:$A,A593,VIC_Postcode_Qtr!$B:$B,Inputs!$B$24)</f>
        <v>965</v>
      </c>
      <c r="F593" s="16" t="n">
        <f aca="false">SUMIFS(VIC_Postcode_Qtr!$E:$E,VIC_Postcode_Qtr!$A:$A,A593,VIC_Postcode_Qtr!$B:$B,Inputs!$B$24)</f>
        <v>0</v>
      </c>
      <c r="G593" s="21" t="n">
        <f aca="false">IF(E593&gt;0,F593/E593*1000,"")</f>
        <v>0</v>
      </c>
      <c r="H593" s="16" t="n">
        <f aca="false">SUMIFS(VIC_Postcode_Qtr!$G:$G,VIC_Postcode_Qtr!$A:$A,A593,VIC_Postcode_Qtr!$B:$B,Inputs!$B$24)</f>
        <v>26</v>
      </c>
      <c r="I593" s="16" t="n">
        <f aca="false">SUMIFS(VIC_Postcode_Qtr!$H:$H,VIC_Postcode_Qtr!$A:$A,A593,VIC_Postcode_Qtr!$B:$B,Inputs!$B$24)</f>
        <v>0</v>
      </c>
      <c r="J593" s="22" t="n">
        <f aca="false">IF(H593&gt;0,I593/H593,"")</f>
        <v>0</v>
      </c>
      <c r="K593" s="16" t="n">
        <f aca="false">SUMIFS(VIC_Postcode_Qtr!$E:$E,VIC_Postcode_Qtr!$A:$A,A593,VIC_Postcode_Qtr!$B:$B,Inputs!$B$25)</f>
        <v>0</v>
      </c>
      <c r="L593" s="16" t="n">
        <f aca="false">SUMIFS(VIC_Postcode_Qtr!$D:$D,VIC_Postcode_Qtr!$A:$A,A593,VIC_Postcode_Qtr!$B:$B,Inputs!$B$25)</f>
        <v>964</v>
      </c>
      <c r="M593" s="21" t="n">
        <f aca="false">IF(L593&gt;0,(F593-K593)/L593*1000,"")</f>
        <v>0</v>
      </c>
      <c r="N593" s="8" t="n">
        <f aca="false">IF(AND(H593&gt;=Inputs!$B$13,C593&gt;=500),1,0)</f>
        <v>0</v>
      </c>
      <c r="O593" s="8" t="s">
        <v>1156</v>
      </c>
      <c r="P593" s="16" t="n">
        <f aca="false">F593-SUMIFS(VIC_Postcode_Qtr!$E:$E,VIC_Postcode_Qtr!$A:$A,A593,VIC_Postcode_Qtr!$B:$B,EDATE(Inputs!$B$24,-3))</f>
        <v>0</v>
      </c>
      <c r="Q593" s="21" t="n">
        <f aca="false">IF(E593&gt;0,P593/E593*1000,"")</f>
        <v>0</v>
      </c>
      <c r="R593" s="16" t="n">
        <f aca="false">SUMIFS(VIC_Postcode_Qtr!$E:$E,VIC_Postcode_Qtr!$A:$A,A593,VIC_Postcode_Qtr!$B:$B,EDATE(Inputs!$B$24,-12))-SUMIFS(VIC_Postcode_Qtr!$E:$E,VIC_Postcode_Qtr!$A:$A,A593,VIC_Postcode_Qtr!$B:$B,EDATE(Inputs!$B$24,-15))</f>
        <v>0</v>
      </c>
      <c r="S593" s="21" t="n">
        <f aca="false">IF(L593&gt;0,R593/L593*1000,"")</f>
        <v>0</v>
      </c>
    </row>
    <row r="594" customFormat="false" ht="15" hidden="false" customHeight="false" outlineLevel="0" collapsed="false">
      <c r="A594" s="0" t="n">
        <v>3091</v>
      </c>
      <c r="B594" s="31" t="n">
        <v>70150</v>
      </c>
      <c r="C594" s="16" t="n">
        <v>1138</v>
      </c>
      <c r="D594" s="0" t="n">
        <v>5</v>
      </c>
      <c r="E594" s="16" t="n">
        <f aca="false">SUMIFS(VIC_Postcode_Qtr!$D:$D,VIC_Postcode_Qtr!$A:$A,A594,VIC_Postcode_Qtr!$B:$B,Inputs!$B$24)</f>
        <v>1889</v>
      </c>
      <c r="F594" s="16" t="n">
        <f aca="false">SUMIFS(VIC_Postcode_Qtr!$E:$E,VIC_Postcode_Qtr!$A:$A,A594,VIC_Postcode_Qtr!$B:$B,Inputs!$B$24)</f>
        <v>30</v>
      </c>
      <c r="G594" s="21" t="n">
        <f aca="false">IF(E594&gt;0,F594/E594*1000,"")</f>
        <v>15.8814187400741</v>
      </c>
      <c r="H594" s="16" t="n">
        <f aca="false">SUMIFS(VIC_Postcode_Qtr!$G:$G,VIC_Postcode_Qtr!$A:$A,A594,VIC_Postcode_Qtr!$B:$B,Inputs!$B$24)</f>
        <v>105</v>
      </c>
      <c r="I594" s="16" t="n">
        <f aca="false">SUMIFS(VIC_Postcode_Qtr!$H:$H,VIC_Postcode_Qtr!$A:$A,A594,VIC_Postcode_Qtr!$B:$B,Inputs!$B$24)</f>
        <v>7</v>
      </c>
      <c r="J594" s="22" t="n">
        <f aca="false">IF(H594&gt;0,I594/H594,"")</f>
        <v>0.0666666666666667</v>
      </c>
      <c r="K594" s="16" t="n">
        <f aca="false">SUMIFS(VIC_Postcode_Qtr!$E:$E,VIC_Postcode_Qtr!$A:$A,A594,VIC_Postcode_Qtr!$B:$B,Inputs!$B$25)</f>
        <v>24</v>
      </c>
      <c r="L594" s="16" t="n">
        <f aca="false">SUMIFS(VIC_Postcode_Qtr!$D:$D,VIC_Postcode_Qtr!$A:$A,A594,VIC_Postcode_Qtr!$B:$B,Inputs!$B$25)</f>
        <v>1843</v>
      </c>
      <c r="M594" s="21" t="n">
        <f aca="false">IF(L594&gt;0,(F594-K594)/L594*1000,"")</f>
        <v>3.2555615843733</v>
      </c>
      <c r="N594" s="8" t="n">
        <f aca="false">IF(AND(H594&gt;=Inputs!$B$13,C594&gt;=500),1,0)</f>
        <v>0</v>
      </c>
      <c r="O594" s="8" t="s">
        <v>1157</v>
      </c>
      <c r="P594" s="16" t="n">
        <f aca="false">F594-SUMIFS(VIC_Postcode_Qtr!$E:$E,VIC_Postcode_Qtr!$A:$A,A594,VIC_Postcode_Qtr!$B:$B,EDATE(Inputs!$B$24,-3))</f>
        <v>3</v>
      </c>
      <c r="Q594" s="21" t="n">
        <f aca="false">IF(E594&gt;0,P594/E594*1000,"")</f>
        <v>1.58814187400741</v>
      </c>
      <c r="R594" s="16" t="n">
        <f aca="false">SUMIFS(VIC_Postcode_Qtr!$E:$E,VIC_Postcode_Qtr!$A:$A,A594,VIC_Postcode_Qtr!$B:$B,EDATE(Inputs!$B$24,-12))-SUMIFS(VIC_Postcode_Qtr!$E:$E,VIC_Postcode_Qtr!$A:$A,A594,VIC_Postcode_Qtr!$B:$B,EDATE(Inputs!$B$24,-15))</f>
        <v>1</v>
      </c>
      <c r="S594" s="21" t="n">
        <f aca="false">IF(L594&gt;0,R594/L594*1000,"")</f>
        <v>0.542593597395551</v>
      </c>
    </row>
    <row r="595" customFormat="false" ht="15" hidden="false" customHeight="false" outlineLevel="0" collapsed="false">
      <c r="A595" s="0" t="n">
        <v>3090</v>
      </c>
      <c r="B595" s="31" t="n">
        <v>70319</v>
      </c>
      <c r="C595" s="16" t="n">
        <v>1865</v>
      </c>
      <c r="D595" s="0" t="n">
        <v>5</v>
      </c>
      <c r="E595" s="16" t="n">
        <f aca="false">SUMIFS(VIC_Postcode_Qtr!$D:$D,VIC_Postcode_Qtr!$A:$A,A595,VIC_Postcode_Qtr!$B:$B,Inputs!$B$24)</f>
        <v>2591</v>
      </c>
      <c r="F595" s="16" t="n">
        <f aca="false">SUMIFS(VIC_Postcode_Qtr!$E:$E,VIC_Postcode_Qtr!$A:$A,A595,VIC_Postcode_Qtr!$B:$B,Inputs!$B$24)</f>
        <v>77</v>
      </c>
      <c r="G595" s="21" t="n">
        <f aca="false">IF(E595&gt;0,F595/E595*1000,"")</f>
        <v>29.718255499807</v>
      </c>
      <c r="H595" s="16" t="n">
        <f aca="false">SUMIFS(VIC_Postcode_Qtr!$G:$G,VIC_Postcode_Qtr!$A:$A,A595,VIC_Postcode_Qtr!$B:$B,Inputs!$B$24)</f>
        <v>220</v>
      </c>
      <c r="I595" s="16" t="n">
        <f aca="false">SUMIFS(VIC_Postcode_Qtr!$H:$H,VIC_Postcode_Qtr!$A:$A,A595,VIC_Postcode_Qtr!$B:$B,Inputs!$B$24)</f>
        <v>33</v>
      </c>
      <c r="J595" s="22" t="n">
        <f aca="false">IF(H595&gt;0,I595/H595,"")</f>
        <v>0.15</v>
      </c>
      <c r="K595" s="16" t="n">
        <f aca="false">SUMIFS(VIC_Postcode_Qtr!$E:$E,VIC_Postcode_Qtr!$A:$A,A595,VIC_Postcode_Qtr!$B:$B,Inputs!$B$25)</f>
        <v>46</v>
      </c>
      <c r="L595" s="16" t="n">
        <f aca="false">SUMIFS(VIC_Postcode_Qtr!$D:$D,VIC_Postcode_Qtr!$A:$A,A595,VIC_Postcode_Qtr!$B:$B,Inputs!$B$25)</f>
        <v>2488</v>
      </c>
      <c r="M595" s="21" t="n">
        <f aca="false">IF(L595&gt;0,(F595-K595)/L595*1000,"")</f>
        <v>12.459807073955</v>
      </c>
      <c r="N595" s="8" t="n">
        <f aca="false">IF(AND(H595&gt;=Inputs!$B$13,C595&gt;=500),1,0)</f>
        <v>0</v>
      </c>
      <c r="O595" s="8" t="s">
        <v>1158</v>
      </c>
      <c r="P595" s="16" t="n">
        <f aca="false">F595-SUMIFS(VIC_Postcode_Qtr!$E:$E,VIC_Postcode_Qtr!$A:$A,A595,VIC_Postcode_Qtr!$B:$B,EDATE(Inputs!$B$24,-3))</f>
        <v>12</v>
      </c>
      <c r="Q595" s="21" t="n">
        <f aca="false">IF(E595&gt;0,P595/E595*1000,"")</f>
        <v>4.63141644152837</v>
      </c>
      <c r="R595" s="16" t="n">
        <f aca="false">SUMIFS(VIC_Postcode_Qtr!$E:$E,VIC_Postcode_Qtr!$A:$A,A595,VIC_Postcode_Qtr!$B:$B,EDATE(Inputs!$B$24,-12))-SUMIFS(VIC_Postcode_Qtr!$E:$E,VIC_Postcode_Qtr!$A:$A,A595,VIC_Postcode_Qtr!$B:$B,EDATE(Inputs!$B$24,-15))</f>
        <v>2</v>
      </c>
      <c r="S595" s="21" t="n">
        <f aca="false">IF(L595&gt;0,R595/L595*1000,"")</f>
        <v>0.803858520900322</v>
      </c>
    </row>
    <row r="596" customFormat="false" ht="15" hidden="false" customHeight="false" outlineLevel="0" collapsed="false">
      <c r="A596" s="0" t="n">
        <v>3944</v>
      </c>
      <c r="B596" s="31" t="n">
        <v>75809</v>
      </c>
      <c r="C596" s="16" t="n">
        <v>656</v>
      </c>
      <c r="D596" s="0" t="n">
        <v>5</v>
      </c>
      <c r="E596" s="16" t="n">
        <f aca="false">SUMIFS(VIC_Postcode_Qtr!$D:$D,VIC_Postcode_Qtr!$A:$A,A596,VIC_Postcode_Qtr!$B:$B,Inputs!$B$24)</f>
        <v>1233</v>
      </c>
      <c r="F596" s="16" t="n">
        <f aca="false">SUMIFS(VIC_Postcode_Qtr!$E:$E,VIC_Postcode_Qtr!$A:$A,A596,VIC_Postcode_Qtr!$B:$B,Inputs!$B$24)</f>
        <v>57</v>
      </c>
      <c r="G596" s="21" t="n">
        <f aca="false">IF(E596&gt;0,F596/E596*1000,"")</f>
        <v>46.2287104622871</v>
      </c>
      <c r="H596" s="16" t="n">
        <f aca="false">SUMIFS(VIC_Postcode_Qtr!$G:$G,VIC_Postcode_Qtr!$A:$A,A596,VIC_Postcode_Qtr!$B:$B,Inputs!$B$24)</f>
        <v>94</v>
      </c>
      <c r="I596" s="16" t="n">
        <f aca="false">SUMIFS(VIC_Postcode_Qtr!$H:$H,VIC_Postcode_Qtr!$A:$A,A596,VIC_Postcode_Qtr!$B:$B,Inputs!$B$24)</f>
        <v>15</v>
      </c>
      <c r="J596" s="22" t="n">
        <f aca="false">IF(H596&gt;0,I596/H596,"")</f>
        <v>0.159574468085106</v>
      </c>
      <c r="K596" s="16" t="n">
        <f aca="false">SUMIFS(VIC_Postcode_Qtr!$E:$E,VIC_Postcode_Qtr!$A:$A,A596,VIC_Postcode_Qtr!$B:$B,Inputs!$B$25)</f>
        <v>41</v>
      </c>
      <c r="L596" s="16" t="n">
        <f aca="false">SUMIFS(VIC_Postcode_Qtr!$D:$D,VIC_Postcode_Qtr!$A:$A,A596,VIC_Postcode_Qtr!$B:$B,Inputs!$B$25)</f>
        <v>1218</v>
      </c>
      <c r="M596" s="21" t="n">
        <f aca="false">IF(L596&gt;0,(F596-K596)/L596*1000,"")</f>
        <v>13.136288998358</v>
      </c>
      <c r="N596" s="8" t="n">
        <f aca="false">IF(AND(H596&gt;=Inputs!$B$13,C596&gt;=500),1,0)</f>
        <v>0</v>
      </c>
      <c r="O596" s="8" t="s">
        <v>1159</v>
      </c>
      <c r="P596" s="16" t="n">
        <f aca="false">F596-SUMIFS(VIC_Postcode_Qtr!$E:$E,VIC_Postcode_Qtr!$A:$A,A596,VIC_Postcode_Qtr!$B:$B,EDATE(Inputs!$B$24,-3))</f>
        <v>2</v>
      </c>
      <c r="Q596" s="21" t="n">
        <f aca="false">IF(E596&gt;0,P596/E596*1000,"")</f>
        <v>1.6220600162206</v>
      </c>
      <c r="R596" s="16" t="n">
        <f aca="false">SUMIFS(VIC_Postcode_Qtr!$E:$E,VIC_Postcode_Qtr!$A:$A,A596,VIC_Postcode_Qtr!$B:$B,EDATE(Inputs!$B$24,-12))-SUMIFS(VIC_Postcode_Qtr!$E:$E,VIC_Postcode_Qtr!$A:$A,A596,VIC_Postcode_Qtr!$B:$B,EDATE(Inputs!$B$24,-15))</f>
        <v>1</v>
      </c>
      <c r="S596" s="21" t="n">
        <f aca="false">IF(L596&gt;0,R596/L596*1000,"")</f>
        <v>0.821018062397373</v>
      </c>
    </row>
    <row r="597" customFormat="false" ht="15" hidden="false" customHeight="false" outlineLevel="0" collapsed="false">
      <c r="A597" s="0" t="n">
        <v>3441</v>
      </c>
      <c r="B597" s="31" t="n">
        <v>76542</v>
      </c>
      <c r="C597" s="16" t="n">
        <v>919</v>
      </c>
      <c r="D597" s="0" t="n">
        <v>5</v>
      </c>
      <c r="E597" s="16" t="n">
        <f aca="false">SUMIFS(VIC_Postcode_Qtr!$D:$D,VIC_Postcode_Qtr!$A:$A,A597,VIC_Postcode_Qtr!$B:$B,Inputs!$B$24)</f>
        <v>1355</v>
      </c>
      <c r="F597" s="16" t="n">
        <f aca="false">SUMIFS(VIC_Postcode_Qtr!$E:$E,VIC_Postcode_Qtr!$A:$A,A597,VIC_Postcode_Qtr!$B:$B,Inputs!$B$24)</f>
        <v>58</v>
      </c>
      <c r="G597" s="21" t="n">
        <f aca="false">IF(E597&gt;0,F597/E597*1000,"")</f>
        <v>42.8044280442805</v>
      </c>
      <c r="H597" s="16" t="n">
        <f aca="false">SUMIFS(VIC_Postcode_Qtr!$G:$G,VIC_Postcode_Qtr!$A:$A,A597,VIC_Postcode_Qtr!$B:$B,Inputs!$B$24)</f>
        <v>90</v>
      </c>
      <c r="I597" s="16" t="n">
        <f aca="false">SUMIFS(VIC_Postcode_Qtr!$H:$H,VIC_Postcode_Qtr!$A:$A,A597,VIC_Postcode_Qtr!$B:$B,Inputs!$B$24)</f>
        <v>26</v>
      </c>
      <c r="J597" s="22" t="n">
        <f aca="false">IF(H597&gt;0,I597/H597,"")</f>
        <v>0.288888888888889</v>
      </c>
      <c r="K597" s="16" t="n">
        <f aca="false">SUMIFS(VIC_Postcode_Qtr!$E:$E,VIC_Postcode_Qtr!$A:$A,A597,VIC_Postcode_Qtr!$B:$B,Inputs!$B$25)</f>
        <v>41</v>
      </c>
      <c r="L597" s="16" t="n">
        <f aca="false">SUMIFS(VIC_Postcode_Qtr!$D:$D,VIC_Postcode_Qtr!$A:$A,A597,VIC_Postcode_Qtr!$B:$B,Inputs!$B$25)</f>
        <v>1372</v>
      </c>
      <c r="M597" s="21" t="n">
        <f aca="false">IF(L597&gt;0,(F597-K597)/L597*1000,"")</f>
        <v>12.3906705539359</v>
      </c>
      <c r="N597" s="8" t="n">
        <f aca="false">IF(AND(H597&gt;=Inputs!$B$13,C597&gt;=500),1,0)</f>
        <v>0</v>
      </c>
      <c r="O597" s="8" t="s">
        <v>1160</v>
      </c>
      <c r="P597" s="16" t="n">
        <f aca="false">F597-SUMIFS(VIC_Postcode_Qtr!$E:$E,VIC_Postcode_Qtr!$A:$A,A597,VIC_Postcode_Qtr!$B:$B,EDATE(Inputs!$B$24,-3))</f>
        <v>15</v>
      </c>
      <c r="Q597" s="21" t="n">
        <f aca="false">IF(E597&gt;0,P597/E597*1000,"")</f>
        <v>11.070110701107</v>
      </c>
      <c r="R597" s="16" t="n">
        <f aca="false">SUMIFS(VIC_Postcode_Qtr!$E:$E,VIC_Postcode_Qtr!$A:$A,A597,VIC_Postcode_Qtr!$B:$B,EDATE(Inputs!$B$24,-12))-SUMIFS(VIC_Postcode_Qtr!$E:$E,VIC_Postcode_Qtr!$A:$A,A597,VIC_Postcode_Qtr!$B:$B,EDATE(Inputs!$B$24,-15))</f>
        <v>7</v>
      </c>
      <c r="S597" s="21" t="n">
        <f aca="false">IF(L597&gt;0,R597/L597*1000,"")</f>
        <v>5.10204081632653</v>
      </c>
    </row>
    <row r="598" customFormat="false" ht="15" hidden="false" customHeight="false" outlineLevel="0" collapsed="false">
      <c r="A598" s="0" t="n">
        <v>3662</v>
      </c>
      <c r="B598" s="31" t="n">
        <v>86568</v>
      </c>
      <c r="C598" s="16" t="n">
        <v>497</v>
      </c>
      <c r="D598" s="0" t="n">
        <v>5</v>
      </c>
      <c r="E598" s="16" t="n">
        <f aca="false">SUMIFS(VIC_Postcode_Qtr!$D:$D,VIC_Postcode_Qtr!$A:$A,A598,VIC_Postcode_Qtr!$B:$B,Inputs!$B$24)</f>
        <v>595</v>
      </c>
      <c r="F598" s="16" t="n">
        <f aca="false">SUMIFS(VIC_Postcode_Qtr!$E:$E,VIC_Postcode_Qtr!$A:$A,A598,VIC_Postcode_Qtr!$B:$B,Inputs!$B$24)</f>
        <v>5</v>
      </c>
      <c r="G598" s="21" t="n">
        <f aca="false">IF(E598&gt;0,F598/E598*1000,"")</f>
        <v>8.40336134453782</v>
      </c>
      <c r="H598" s="16" t="n">
        <f aca="false">SUMIFS(VIC_Postcode_Qtr!$G:$G,VIC_Postcode_Qtr!$A:$A,A598,VIC_Postcode_Qtr!$B:$B,Inputs!$B$24)</f>
        <v>52</v>
      </c>
      <c r="I598" s="16" t="n">
        <f aca="false">SUMIFS(VIC_Postcode_Qtr!$H:$H,VIC_Postcode_Qtr!$A:$A,A598,VIC_Postcode_Qtr!$B:$B,Inputs!$B$24)</f>
        <v>2</v>
      </c>
      <c r="J598" s="22" t="n">
        <f aca="false">IF(H598&gt;0,I598/H598,"")</f>
        <v>0.0384615384615385</v>
      </c>
      <c r="K598" s="16" t="n">
        <f aca="false">SUMIFS(VIC_Postcode_Qtr!$E:$E,VIC_Postcode_Qtr!$A:$A,A598,VIC_Postcode_Qtr!$B:$B,Inputs!$B$25)</f>
        <v>5</v>
      </c>
      <c r="L598" s="16" t="n">
        <f aca="false">SUMIFS(VIC_Postcode_Qtr!$D:$D,VIC_Postcode_Qtr!$A:$A,A598,VIC_Postcode_Qtr!$B:$B,Inputs!$B$25)</f>
        <v>568</v>
      </c>
      <c r="M598" s="21" t="n">
        <f aca="false">IF(L598&gt;0,(F598-K598)/L598*1000,"")</f>
        <v>0</v>
      </c>
      <c r="N598" s="8" t="n">
        <f aca="false">IF(AND(H598&gt;=Inputs!$B$13,C598&gt;=500),1,0)</f>
        <v>0</v>
      </c>
      <c r="O598" s="8" t="s">
        <v>1161</v>
      </c>
      <c r="P598" s="16" t="n">
        <f aca="false">F598-SUMIFS(VIC_Postcode_Qtr!$E:$E,VIC_Postcode_Qtr!$A:$A,A598,VIC_Postcode_Qtr!$B:$B,EDATE(Inputs!$B$24,-3))</f>
        <v>1</v>
      </c>
      <c r="Q598" s="21" t="n">
        <f aca="false">IF(E598&gt;0,P598/E598*1000,"")</f>
        <v>1.68067226890756</v>
      </c>
      <c r="R598" s="16" t="n">
        <f aca="false">SUMIFS(VIC_Postcode_Qtr!$E:$E,VIC_Postcode_Qtr!$A:$A,A598,VIC_Postcode_Qtr!$B:$B,EDATE(Inputs!$B$24,-12))-SUMIFS(VIC_Postcode_Qtr!$E:$E,VIC_Postcode_Qtr!$A:$A,A598,VIC_Postcode_Qtr!$B:$B,EDATE(Inputs!$B$24,-15))</f>
        <v>0</v>
      </c>
      <c r="S598" s="21" t="n">
        <f aca="false">IF(L598&gt;0,R598/L598*1000,"")</f>
        <v>0</v>
      </c>
    </row>
  </sheetData>
  <autoFilter ref="A4:S5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6"/>
    <col collapsed="false" customWidth="true" hidden="false" outlineLevel="0" max="4" min="4" style="0" width="100"/>
  </cols>
  <sheetData>
    <row r="1" customFormat="false" ht="17.35" hidden="false" customHeight="false" outlineLevel="0" collapsed="false">
      <c r="A1" s="1" t="s">
        <v>1162</v>
      </c>
    </row>
    <row r="2" customFormat="false" ht="15" hidden="false" customHeight="false" outlineLevel="0" collapsed="false">
      <c r="A2" s="2" t="s">
        <v>1163</v>
      </c>
    </row>
    <row r="4" customFormat="false" ht="42" hidden="false" customHeight="true" outlineLevel="0" collapsed="false">
      <c r="A4" s="4" t="s">
        <v>1164</v>
      </c>
      <c r="B4" s="4" t="s">
        <v>1165</v>
      </c>
      <c r="C4" s="4" t="s">
        <v>1166</v>
      </c>
      <c r="D4" s="4" t="s">
        <v>1167</v>
      </c>
    </row>
    <row r="5" customFormat="false" ht="15" hidden="false" customHeight="false" outlineLevel="0" collapsed="false">
      <c r="A5" s="0" t="s">
        <v>1168</v>
      </c>
      <c r="B5" s="0" t="s">
        <v>1169</v>
      </c>
      <c r="C5" s="23" t="n">
        <v>1.275</v>
      </c>
      <c r="D5" s="8" t="s">
        <v>161</v>
      </c>
    </row>
    <row r="6" customFormat="false" ht="15" hidden="false" customHeight="false" outlineLevel="0" collapsed="false">
      <c r="A6" s="0" t="s">
        <v>1168</v>
      </c>
      <c r="B6" s="0" t="s">
        <v>1170</v>
      </c>
      <c r="C6" s="23" t="n">
        <v>1.275</v>
      </c>
      <c r="D6" s="8" t="s">
        <v>163</v>
      </c>
    </row>
    <row r="7" customFormat="false" ht="15" hidden="false" customHeight="false" outlineLevel="0" collapsed="false">
      <c r="A7" s="0" t="s">
        <v>1168</v>
      </c>
      <c r="B7" s="0" t="s">
        <v>1171</v>
      </c>
      <c r="C7" s="23" t="n">
        <v>1.241</v>
      </c>
      <c r="D7" s="8" t="s">
        <v>161</v>
      </c>
    </row>
    <row r="8" customFormat="false" ht="15" hidden="false" customHeight="false" outlineLevel="0" collapsed="false">
      <c r="A8" s="0" t="s">
        <v>1172</v>
      </c>
      <c r="B8" s="0" t="s">
        <v>1169</v>
      </c>
      <c r="C8" s="23" t="n">
        <v>2.08</v>
      </c>
      <c r="D8" s="8" t="s">
        <v>166</v>
      </c>
    </row>
    <row r="9" customFormat="false" ht="15" hidden="false" customHeight="false" outlineLevel="0" collapsed="false">
      <c r="A9" s="0" t="s">
        <v>1172</v>
      </c>
      <c r="B9" s="0" t="s">
        <v>1170</v>
      </c>
      <c r="C9" s="23" t="n">
        <v>2.08</v>
      </c>
      <c r="D9" s="8" t="s">
        <v>168</v>
      </c>
    </row>
    <row r="10" customFormat="false" ht="15" hidden="false" customHeight="false" outlineLevel="0" collapsed="false">
      <c r="A10" s="0" t="s">
        <v>1172</v>
      </c>
      <c r="B10" s="0" t="s">
        <v>1171</v>
      </c>
      <c r="C10" s="23" t="n">
        <v>1.437</v>
      </c>
      <c r="D10" s="8" t="s">
        <v>170</v>
      </c>
    </row>
    <row r="12" customFormat="false" ht="61.5" hidden="false" customHeight="true" outlineLevel="0" collapsed="false">
      <c r="A12" s="14" t="s">
        <v>1173</v>
      </c>
      <c r="B12" s="14"/>
      <c r="C12" s="14"/>
      <c r="D12" s="14"/>
    </row>
    <row r="13" customFormat="false" ht="61.5" hidden="false" customHeight="true" outlineLevel="0" collapsed="false">
      <c r="A13" s="14" t="s">
        <v>1174</v>
      </c>
      <c r="B13" s="14"/>
      <c r="C13" s="14"/>
      <c r="D13" s="14"/>
    </row>
    <row r="14" customFormat="false" ht="61.5" hidden="false" customHeight="true" outlineLevel="0" collapsed="false">
      <c r="A14" s="14" t="s">
        <v>1175</v>
      </c>
      <c r="B14" s="14"/>
      <c r="C14" s="14"/>
      <c r="D14" s="14"/>
    </row>
    <row r="15" customFormat="false" ht="61.5" hidden="false" customHeight="true" outlineLevel="0" collapsed="false">
      <c r="A15" s="14" t="s">
        <v>1176</v>
      </c>
      <c r="B15" s="14"/>
      <c r="C15" s="14"/>
      <c r="D15" s="14"/>
    </row>
  </sheetData>
  <mergeCells count="4">
    <mergeCell ref="A12:D12"/>
    <mergeCell ref="A13:D13"/>
    <mergeCell ref="A14:D14"/>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2" min="1" style="0" width="44"/>
    <col collapsed="false" customWidth="true" hidden="false" outlineLevel="0" max="3" min="3" style="0" width="90"/>
    <col collapsed="false" customWidth="true" hidden="false" outlineLevel="0" max="4" min="4" style="0" width="50"/>
    <col collapsed="false" customWidth="true" hidden="false" outlineLevel="0" max="5" min="5" style="0" width="22"/>
  </cols>
  <sheetData>
    <row r="1" customFormat="false" ht="17.35" hidden="false" customHeight="false" outlineLevel="0" collapsed="false">
      <c r="A1" s="1" t="s">
        <v>1177</v>
      </c>
    </row>
    <row r="2" customFormat="false" ht="15" hidden="false" customHeight="false" outlineLevel="0" collapsed="false">
      <c r="A2" s="2" t="s">
        <v>1178</v>
      </c>
    </row>
    <row r="4" customFormat="false" ht="42" hidden="false" customHeight="true" outlineLevel="0" collapsed="false">
      <c r="A4" s="4" t="s">
        <v>1179</v>
      </c>
      <c r="B4" s="4" t="s">
        <v>1180</v>
      </c>
      <c r="C4" s="4" t="s">
        <v>1181</v>
      </c>
      <c r="D4" s="4" t="s">
        <v>1182</v>
      </c>
      <c r="E4" s="4" t="s">
        <v>1183</v>
      </c>
    </row>
    <row r="5" customFormat="false" ht="31.3" hidden="false" customHeight="false" outlineLevel="0" collapsed="false">
      <c r="A5" s="33" t="s">
        <v>1184</v>
      </c>
      <c r="B5" s="33" t="s">
        <v>1185</v>
      </c>
      <c r="C5" s="34" t="s">
        <v>1186</v>
      </c>
      <c r="D5" s="33" t="s">
        <v>1187</v>
      </c>
      <c r="E5" s="33" t="s">
        <v>1188</v>
      </c>
    </row>
    <row r="6" customFormat="false" ht="31.3" hidden="false" customHeight="false" outlineLevel="0" collapsed="false">
      <c r="A6" s="33" t="s">
        <v>1189</v>
      </c>
      <c r="B6" s="33" t="s">
        <v>1185</v>
      </c>
      <c r="C6" s="33" t="s">
        <v>1190</v>
      </c>
      <c r="D6" s="33" t="s">
        <v>1191</v>
      </c>
      <c r="E6" s="33" t="s">
        <v>1188</v>
      </c>
    </row>
    <row r="7" customFormat="false" ht="31.3" hidden="false" customHeight="false" outlineLevel="0" collapsed="false">
      <c r="A7" s="33" t="s">
        <v>1192</v>
      </c>
      <c r="B7" s="33" t="s">
        <v>1185</v>
      </c>
      <c r="C7" s="33" t="s">
        <v>1190</v>
      </c>
      <c r="D7" s="33" t="s">
        <v>1193</v>
      </c>
      <c r="E7" s="33" t="s">
        <v>1188</v>
      </c>
    </row>
    <row r="8" customFormat="false" ht="31.3" hidden="false" customHeight="false" outlineLevel="0" collapsed="false">
      <c r="A8" s="33" t="s">
        <v>1194</v>
      </c>
      <c r="B8" s="33" t="s">
        <v>1195</v>
      </c>
      <c r="C8" s="34" t="s">
        <v>1196</v>
      </c>
      <c r="D8" s="33" t="s">
        <v>1197</v>
      </c>
      <c r="E8" s="33" t="s">
        <v>1188</v>
      </c>
    </row>
    <row r="9" customFormat="false" ht="31.3" hidden="false" customHeight="false" outlineLevel="0" collapsed="false">
      <c r="A9" s="33" t="s">
        <v>1198</v>
      </c>
      <c r="B9" s="33" t="s">
        <v>1199</v>
      </c>
      <c r="C9" s="34" t="s">
        <v>1200</v>
      </c>
      <c r="D9" s="33" t="s">
        <v>1201</v>
      </c>
      <c r="E9" s="33" t="s">
        <v>1188</v>
      </c>
    </row>
    <row r="10" customFormat="false" ht="31.3" hidden="false" customHeight="false" outlineLevel="0" collapsed="false">
      <c r="A10" s="33" t="s">
        <v>1202</v>
      </c>
      <c r="B10" s="33" t="s">
        <v>1199</v>
      </c>
      <c r="C10" s="34" t="s">
        <v>1203</v>
      </c>
      <c r="D10" s="33" t="s">
        <v>1204</v>
      </c>
      <c r="E10" s="33" t="s">
        <v>1188</v>
      </c>
    </row>
    <row r="11" customFormat="false" ht="31.3" hidden="false" customHeight="false" outlineLevel="0" collapsed="false">
      <c r="A11" s="33" t="s">
        <v>1205</v>
      </c>
      <c r="B11" s="33" t="s">
        <v>1206</v>
      </c>
      <c r="C11" s="34" t="s">
        <v>1207</v>
      </c>
      <c r="D11" s="33" t="s">
        <v>1208</v>
      </c>
      <c r="E11" s="33" t="s">
        <v>1188</v>
      </c>
    </row>
    <row r="12" customFormat="false" ht="31.3" hidden="false" customHeight="false" outlineLevel="0" collapsed="false">
      <c r="A12" s="33" t="s">
        <v>1209</v>
      </c>
      <c r="B12" s="33" t="s">
        <v>1210</v>
      </c>
      <c r="C12" s="34" t="s">
        <v>1211</v>
      </c>
      <c r="D12" s="33" t="s">
        <v>1212</v>
      </c>
      <c r="E12" s="33" t="s">
        <v>1213</v>
      </c>
    </row>
    <row r="13" customFormat="false" ht="16.4" hidden="false" customHeight="false" outlineLevel="0" collapsed="false">
      <c r="A13" s="33" t="s">
        <v>1214</v>
      </c>
      <c r="B13" s="33" t="s">
        <v>1215</v>
      </c>
      <c r="C13" s="34" t="s">
        <v>1216</v>
      </c>
      <c r="D13" s="33" t="s">
        <v>1217</v>
      </c>
      <c r="E13" s="33" t="s">
        <v>1188</v>
      </c>
    </row>
    <row r="14" customFormat="false" ht="31.3" hidden="false" customHeight="false" outlineLevel="0" collapsed="false">
      <c r="A14" s="33" t="s">
        <v>1218</v>
      </c>
      <c r="B14" s="33" t="s">
        <v>1219</v>
      </c>
      <c r="C14" s="34" t="s">
        <v>1220</v>
      </c>
      <c r="D14" s="33" t="s">
        <v>1221</v>
      </c>
      <c r="E14" s="33" t="s">
        <v>1188</v>
      </c>
    </row>
    <row r="15" customFormat="false" ht="31.3" hidden="false" customHeight="false" outlineLevel="0" collapsed="false">
      <c r="A15" s="33" t="s">
        <v>1222</v>
      </c>
      <c r="B15" s="33" t="s">
        <v>1223</v>
      </c>
      <c r="C15" s="34" t="s">
        <v>1224</v>
      </c>
      <c r="D15" s="33" t="s">
        <v>1225</v>
      </c>
      <c r="E15" s="33" t="s">
        <v>1226</v>
      </c>
    </row>
    <row r="16" customFormat="false" ht="31.3" hidden="false" customHeight="false" outlineLevel="0" collapsed="false">
      <c r="A16" s="33" t="s">
        <v>1227</v>
      </c>
      <c r="B16" s="33" t="s">
        <v>1228</v>
      </c>
      <c r="C16" s="34" t="s">
        <v>1229</v>
      </c>
      <c r="D16" s="33" t="s">
        <v>1230</v>
      </c>
      <c r="E16" s="33" t="s">
        <v>1188</v>
      </c>
    </row>
    <row r="17" customFormat="false" ht="16.4" hidden="false" customHeight="false" outlineLevel="0" collapsed="false">
      <c r="A17" s="33" t="s">
        <v>1231</v>
      </c>
      <c r="B17" s="33" t="s">
        <v>1232</v>
      </c>
      <c r="C17" s="34" t="s">
        <v>1233</v>
      </c>
      <c r="D17" s="33" t="s">
        <v>1234</v>
      </c>
      <c r="E17" s="33"/>
    </row>
    <row r="18" customFormat="false" ht="16.4" hidden="false" customHeight="false" outlineLevel="0" collapsed="false">
      <c r="A18" s="33" t="s">
        <v>1235</v>
      </c>
      <c r="B18" s="33" t="s">
        <v>1236</v>
      </c>
      <c r="C18" s="34" t="s">
        <v>1237</v>
      </c>
      <c r="D18" s="33" t="s">
        <v>1238</v>
      </c>
      <c r="E18" s="33"/>
    </row>
    <row r="19" customFormat="false" ht="15" hidden="false" customHeight="false" outlineLevel="0" collapsed="false">
      <c r="A19" s="33"/>
      <c r="B19" s="33"/>
      <c r="C19" s="33"/>
      <c r="D19" s="33"/>
      <c r="E19" s="33"/>
    </row>
    <row r="20" customFormat="false" ht="15" hidden="false" customHeight="false" outlineLevel="0" collapsed="false">
      <c r="A20" s="35" t="s">
        <v>1239</v>
      </c>
      <c r="B20" s="33"/>
      <c r="C20" s="33"/>
      <c r="D20" s="33"/>
      <c r="E20" s="33"/>
    </row>
    <row r="21" customFormat="false" ht="42" hidden="false" customHeight="true" outlineLevel="0" collapsed="false">
      <c r="A21" s="36" t="s">
        <v>1179</v>
      </c>
      <c r="B21" s="36" t="s">
        <v>1240</v>
      </c>
      <c r="C21" s="36" t="s">
        <v>1241</v>
      </c>
      <c r="D21" s="36"/>
      <c r="E21" s="36"/>
    </row>
    <row r="22" customFormat="false" ht="16.4" hidden="false" customHeight="false" outlineLevel="0" collapsed="false">
      <c r="A22" s="33" t="s">
        <v>1242</v>
      </c>
      <c r="B22" s="33" t="s">
        <v>1243</v>
      </c>
      <c r="C22" s="34" t="s">
        <v>1244</v>
      </c>
      <c r="D22" s="33"/>
      <c r="E22" s="33"/>
    </row>
    <row r="23" customFormat="false" ht="16.4" hidden="false" customHeight="false" outlineLevel="0" collapsed="false">
      <c r="A23" s="33" t="s">
        <v>1242</v>
      </c>
      <c r="B23" s="33" t="s">
        <v>1245</v>
      </c>
      <c r="C23" s="34" t="s">
        <v>1246</v>
      </c>
      <c r="D23" s="33"/>
      <c r="E23" s="33"/>
    </row>
    <row r="24" customFormat="false" ht="16.4" hidden="false" customHeight="false" outlineLevel="0" collapsed="false">
      <c r="A24" s="33" t="s">
        <v>1242</v>
      </c>
      <c r="B24" s="33" t="s">
        <v>1247</v>
      </c>
      <c r="C24" s="34" t="s">
        <v>1248</v>
      </c>
      <c r="D24" s="33"/>
      <c r="E24" s="33"/>
    </row>
    <row r="25" customFormat="false" ht="16.4" hidden="false" customHeight="false" outlineLevel="0" collapsed="false">
      <c r="A25" s="33" t="s">
        <v>1242</v>
      </c>
      <c r="B25" s="33" t="s">
        <v>1249</v>
      </c>
      <c r="C25" s="34" t="s">
        <v>1250</v>
      </c>
      <c r="D25" s="33"/>
      <c r="E25" s="33"/>
    </row>
    <row r="26" customFormat="false" ht="16.4" hidden="false" customHeight="false" outlineLevel="0" collapsed="false">
      <c r="A26" s="33" t="s">
        <v>1242</v>
      </c>
      <c r="B26" s="33" t="s">
        <v>1251</v>
      </c>
      <c r="C26" s="34" t="s">
        <v>1252</v>
      </c>
      <c r="D26" s="33"/>
      <c r="E26" s="33"/>
    </row>
    <row r="27" customFormat="false" ht="16.4" hidden="false" customHeight="false" outlineLevel="0" collapsed="false">
      <c r="A27" s="33" t="s">
        <v>1253</v>
      </c>
      <c r="B27" s="33" t="s">
        <v>1254</v>
      </c>
      <c r="C27" s="34" t="s">
        <v>1255</v>
      </c>
      <c r="D27" s="33"/>
      <c r="E27" s="33"/>
    </row>
    <row r="28" customFormat="false" ht="16.4" hidden="false" customHeight="false" outlineLevel="0" collapsed="false">
      <c r="A28" s="33" t="s">
        <v>1253</v>
      </c>
      <c r="B28" s="33" t="s">
        <v>1256</v>
      </c>
      <c r="C28" s="34" t="s">
        <v>1257</v>
      </c>
      <c r="D28" s="33"/>
      <c r="E28" s="33"/>
    </row>
    <row r="29" customFormat="false" ht="16.4" hidden="false" customHeight="false" outlineLevel="0" collapsed="false">
      <c r="A29" s="33" t="s">
        <v>1253</v>
      </c>
      <c r="B29" s="33" t="s">
        <v>1258</v>
      </c>
      <c r="C29" s="34" t="s">
        <v>1259</v>
      </c>
      <c r="D29" s="33"/>
      <c r="E29" s="33"/>
    </row>
    <row r="30" customFormat="false" ht="16.4" hidden="false" customHeight="false" outlineLevel="0" collapsed="false">
      <c r="A30" s="33" t="s">
        <v>1253</v>
      </c>
      <c r="B30" s="33" t="s">
        <v>1260</v>
      </c>
      <c r="C30" s="34" t="s">
        <v>1261</v>
      </c>
      <c r="D30" s="33"/>
      <c r="E30" s="33"/>
    </row>
    <row r="31" customFormat="false" ht="16.4" hidden="false" customHeight="false" outlineLevel="0" collapsed="false">
      <c r="A31" s="33" t="s">
        <v>1253</v>
      </c>
      <c r="B31" s="33" t="s">
        <v>1262</v>
      </c>
      <c r="C31" s="34" t="s">
        <v>1263</v>
      </c>
      <c r="D31" s="33"/>
      <c r="E31" s="33"/>
    </row>
    <row r="32" customFormat="false" ht="31.3" hidden="false" customHeight="false" outlineLevel="0" collapsed="false">
      <c r="A32" s="33" t="s">
        <v>1264</v>
      </c>
      <c r="B32" s="33" t="s">
        <v>1265</v>
      </c>
      <c r="C32" s="34" t="s">
        <v>1266</v>
      </c>
      <c r="D32" s="33"/>
      <c r="E32" s="33"/>
    </row>
    <row r="33" customFormat="false" ht="31.3" hidden="false" customHeight="false" outlineLevel="0" collapsed="false">
      <c r="A33" s="33" t="s">
        <v>1267</v>
      </c>
      <c r="B33" s="33" t="s">
        <v>1268</v>
      </c>
      <c r="C33" s="34" t="s">
        <v>1269</v>
      </c>
      <c r="D33" s="33"/>
      <c r="E33" s="33"/>
    </row>
    <row r="34" customFormat="false" ht="31.3" hidden="false" customHeight="false" outlineLevel="0" collapsed="false">
      <c r="A34" s="33" t="s">
        <v>1267</v>
      </c>
      <c r="B34" s="33" t="s">
        <v>1270</v>
      </c>
      <c r="C34" s="34" t="s">
        <v>1271</v>
      </c>
      <c r="D34" s="33"/>
      <c r="E34" s="33"/>
    </row>
    <row r="35" customFormat="false" ht="31.3" hidden="false" customHeight="false" outlineLevel="0" collapsed="false">
      <c r="A35" s="33" t="s">
        <v>1267</v>
      </c>
      <c r="B35" s="33" t="s">
        <v>1270</v>
      </c>
      <c r="C35" s="34" t="s">
        <v>1272</v>
      </c>
      <c r="D35" s="33"/>
      <c r="E35" s="33"/>
    </row>
    <row r="36" customFormat="false" ht="31.3" hidden="false" customHeight="false" outlineLevel="0" collapsed="false">
      <c r="A36" s="33" t="s">
        <v>1267</v>
      </c>
      <c r="B36" s="33" t="s">
        <v>1268</v>
      </c>
      <c r="C36" s="34" t="s">
        <v>1273</v>
      </c>
      <c r="D36" s="33"/>
      <c r="E36" s="33"/>
    </row>
    <row r="37" customFormat="false" ht="31.3" hidden="false" customHeight="false" outlineLevel="0" collapsed="false">
      <c r="A37" s="33" t="s">
        <v>1267</v>
      </c>
      <c r="B37" s="33" t="s">
        <v>1274</v>
      </c>
      <c r="C37" s="34" t="s">
        <v>1275</v>
      </c>
      <c r="D37" s="33"/>
      <c r="E37" s="33"/>
    </row>
    <row r="38" customFormat="false" ht="31.3" hidden="false" customHeight="false" outlineLevel="0" collapsed="false">
      <c r="A38" s="33" t="s">
        <v>1267</v>
      </c>
      <c r="B38" s="33" t="s">
        <v>1276</v>
      </c>
      <c r="C38" s="34" t="s">
        <v>1277</v>
      </c>
      <c r="D38" s="33"/>
      <c r="E38" s="33"/>
    </row>
    <row r="39" customFormat="false" ht="31.3" hidden="false" customHeight="false" outlineLevel="0" collapsed="false">
      <c r="A39" s="33" t="s">
        <v>1267</v>
      </c>
      <c r="B39" s="33" t="s">
        <v>1274</v>
      </c>
      <c r="C39" s="34" t="s">
        <v>1278</v>
      </c>
      <c r="D39" s="33"/>
      <c r="E39" s="33"/>
    </row>
    <row r="40" customFormat="false" ht="31.3" hidden="false" customHeight="false" outlineLevel="0" collapsed="false">
      <c r="A40" s="33" t="s">
        <v>1267</v>
      </c>
      <c r="B40" s="33" t="s">
        <v>1276</v>
      </c>
      <c r="C40" s="34" t="s">
        <v>1279</v>
      </c>
      <c r="D40" s="33"/>
      <c r="E40" s="33"/>
    </row>
    <row r="41" customFormat="false" ht="31.3" hidden="false" customHeight="false" outlineLevel="0" collapsed="false">
      <c r="A41" s="33" t="s">
        <v>1267</v>
      </c>
      <c r="B41" s="33" t="s">
        <v>1280</v>
      </c>
      <c r="C41" s="34" t="s">
        <v>1281</v>
      </c>
      <c r="D41" s="33"/>
      <c r="E41" s="33"/>
    </row>
    <row r="42" customFormat="false" ht="31.3" hidden="false" customHeight="false" outlineLevel="0" collapsed="false">
      <c r="A42" s="33" t="s">
        <v>1267</v>
      </c>
      <c r="B42" s="33" t="s">
        <v>1282</v>
      </c>
      <c r="C42" s="34" t="s">
        <v>1283</v>
      </c>
      <c r="D42" s="33"/>
      <c r="E42" s="33"/>
    </row>
    <row r="43" customFormat="false" ht="31.3" hidden="false" customHeight="false" outlineLevel="0" collapsed="false">
      <c r="A43" s="33" t="s">
        <v>1284</v>
      </c>
      <c r="B43" s="33" t="s">
        <v>1285</v>
      </c>
      <c r="C43" s="34" t="s">
        <v>1286</v>
      </c>
      <c r="D43" s="33"/>
      <c r="E43" s="33"/>
    </row>
    <row r="44" customFormat="false" ht="31.3" hidden="false" customHeight="false" outlineLevel="0" collapsed="false">
      <c r="A44" s="33" t="s">
        <v>1284</v>
      </c>
      <c r="B44" s="33" t="s">
        <v>1287</v>
      </c>
      <c r="C44" s="34" t="s">
        <v>1288</v>
      </c>
      <c r="D44" s="33"/>
      <c r="E44" s="33"/>
    </row>
    <row r="45" customFormat="false" ht="31.3" hidden="false" customHeight="false" outlineLevel="0" collapsed="false">
      <c r="A45" s="33" t="s">
        <v>1284</v>
      </c>
      <c r="B45" s="33" t="s">
        <v>1289</v>
      </c>
      <c r="C45" s="34" t="s">
        <v>1290</v>
      </c>
      <c r="D45" s="33"/>
      <c r="E45" s="33"/>
    </row>
    <row r="46" customFormat="false" ht="31.3" hidden="false" customHeight="false" outlineLevel="0" collapsed="false">
      <c r="A46" s="33" t="s">
        <v>1284</v>
      </c>
      <c r="B46" s="33" t="s">
        <v>1291</v>
      </c>
      <c r="C46" s="34" t="s">
        <v>1292</v>
      </c>
      <c r="D46" s="33"/>
      <c r="E46" s="33"/>
    </row>
    <row r="47" customFormat="false" ht="31.3" hidden="false" customHeight="false" outlineLevel="0" collapsed="false">
      <c r="A47" s="33" t="s">
        <v>1284</v>
      </c>
      <c r="B47" s="33" t="s">
        <v>1293</v>
      </c>
      <c r="C47" s="34" t="s">
        <v>1294</v>
      </c>
      <c r="D47" s="33"/>
      <c r="E47" s="33"/>
    </row>
    <row r="48" customFormat="false" ht="31.3" hidden="false" customHeight="false" outlineLevel="0" collapsed="false">
      <c r="A48" s="33" t="s">
        <v>1284</v>
      </c>
      <c r="B48" s="33" t="s">
        <v>1295</v>
      </c>
      <c r="C48" s="34" t="s">
        <v>1296</v>
      </c>
      <c r="D48" s="33"/>
      <c r="E48" s="33"/>
    </row>
    <row r="49" customFormat="false" ht="31.3" hidden="false" customHeight="false" outlineLevel="0" collapsed="false">
      <c r="A49" s="33" t="s">
        <v>1284</v>
      </c>
      <c r="B49" s="33" t="s">
        <v>1297</v>
      </c>
      <c r="C49" s="34" t="s">
        <v>1298</v>
      </c>
      <c r="D49" s="33"/>
      <c r="E49" s="33"/>
    </row>
    <row r="50" customFormat="false" ht="31.3" hidden="false" customHeight="false" outlineLevel="0" collapsed="false">
      <c r="A50" s="33" t="s">
        <v>1284</v>
      </c>
      <c r="B50" s="33" t="s">
        <v>1299</v>
      </c>
      <c r="C50" s="34" t="s">
        <v>1300</v>
      </c>
      <c r="D50" s="33"/>
      <c r="E50" s="33"/>
    </row>
    <row r="51" customFormat="false" ht="31.3" hidden="false" customHeight="false" outlineLevel="0" collapsed="false">
      <c r="A51" s="33" t="s">
        <v>1284</v>
      </c>
      <c r="B51" s="33" t="s">
        <v>1301</v>
      </c>
      <c r="C51" s="34" t="s">
        <v>1302</v>
      </c>
      <c r="D51" s="33"/>
      <c r="E51" s="33"/>
    </row>
    <row r="52" customFormat="false" ht="31.3" hidden="false" customHeight="false" outlineLevel="0" collapsed="false">
      <c r="A52" s="33" t="s">
        <v>1284</v>
      </c>
      <c r="B52" s="33" t="s">
        <v>1303</v>
      </c>
      <c r="C52" s="34" t="s">
        <v>1304</v>
      </c>
      <c r="D52" s="33"/>
      <c r="E52" s="33"/>
    </row>
    <row r="53" customFormat="false" ht="31.3" hidden="false" customHeight="false" outlineLevel="0" collapsed="false">
      <c r="A53" s="33" t="s">
        <v>1284</v>
      </c>
      <c r="B53" s="33" t="s">
        <v>1305</v>
      </c>
      <c r="C53" s="34" t="s">
        <v>1306</v>
      </c>
      <c r="D53" s="33"/>
      <c r="E53" s="33"/>
    </row>
    <row r="54" customFormat="false" ht="31.3" hidden="false" customHeight="false" outlineLevel="0" collapsed="false">
      <c r="A54" s="33" t="s">
        <v>1284</v>
      </c>
      <c r="B54" s="33" t="s">
        <v>1307</v>
      </c>
      <c r="C54" s="34" t="s">
        <v>1308</v>
      </c>
      <c r="D54" s="33"/>
      <c r="E54" s="33"/>
    </row>
    <row r="55" customFormat="false" ht="31.3" hidden="false" customHeight="false" outlineLevel="0" collapsed="false">
      <c r="A55" s="33" t="s">
        <v>1284</v>
      </c>
      <c r="B55" s="33" t="s">
        <v>1309</v>
      </c>
      <c r="C55" s="34" t="s">
        <v>1310</v>
      </c>
      <c r="D55" s="33"/>
      <c r="E55" s="33"/>
    </row>
    <row r="56" customFormat="false" ht="31.3" hidden="false" customHeight="false" outlineLevel="0" collapsed="false">
      <c r="A56" s="33" t="s">
        <v>1311</v>
      </c>
      <c r="B56" s="33" t="s">
        <v>1312</v>
      </c>
      <c r="C56" s="34" t="s">
        <v>1313</v>
      </c>
      <c r="D56" s="33"/>
      <c r="E56" s="33"/>
    </row>
    <row r="57" customFormat="false" ht="31.3" hidden="false" customHeight="false" outlineLevel="0" collapsed="false">
      <c r="A57" s="33" t="s">
        <v>1311</v>
      </c>
      <c r="B57" s="33" t="s">
        <v>1314</v>
      </c>
      <c r="C57" s="34" t="s">
        <v>1315</v>
      </c>
      <c r="D57" s="33"/>
      <c r="E57" s="33"/>
    </row>
    <row r="58" customFormat="false" ht="31.3" hidden="false" customHeight="false" outlineLevel="0" collapsed="false">
      <c r="A58" s="33" t="s">
        <v>1311</v>
      </c>
      <c r="B58" s="33" t="s">
        <v>1316</v>
      </c>
      <c r="C58" s="34" t="s">
        <v>1317</v>
      </c>
      <c r="D58" s="33"/>
      <c r="E58" s="33"/>
    </row>
    <row r="59" customFormat="false" ht="31.3" hidden="false" customHeight="false" outlineLevel="0" collapsed="false">
      <c r="A59" s="33" t="s">
        <v>1318</v>
      </c>
      <c r="B59" s="33" t="s">
        <v>1319</v>
      </c>
      <c r="C59" s="33" t="s">
        <v>1320</v>
      </c>
      <c r="D59" s="33"/>
      <c r="E59" s="33"/>
    </row>
    <row r="60" customFormat="false" ht="16.4" hidden="false" customHeight="false" outlineLevel="0" collapsed="false">
      <c r="A60" s="33" t="s">
        <v>1321</v>
      </c>
      <c r="B60" s="33" t="s">
        <v>1322</v>
      </c>
      <c r="C60" s="34" t="s">
        <v>1323</v>
      </c>
      <c r="D60" s="33"/>
      <c r="E60" s="33"/>
    </row>
    <row r="61" customFormat="false" ht="16.4" hidden="false" customHeight="false" outlineLevel="0" collapsed="false">
      <c r="A61" s="33" t="s">
        <v>1321</v>
      </c>
      <c r="B61" s="33" t="s">
        <v>1324</v>
      </c>
      <c r="C61" s="34" t="s">
        <v>1325</v>
      </c>
      <c r="D61" s="33"/>
      <c r="E61" s="33"/>
    </row>
  </sheetData>
  <hyperlinks>
    <hyperlink ref="C5" r:id="rId1" display="https://opendata.transport.nsw.gov.au/data/dataset/transport-nsw-vehicle-registration-statistics"/>
    <hyperlink ref="C8" r:id="rId2" display="https://www.data.qld.gov.au/dataset/vehicle-registration-new-and-transfers-test"/>
    <hyperlink ref="C9" r:id="rId3" display="https://discover.data.vic.gov.au/dataset/whole-fleet-vehicle-registration-snapshot-by-postcode"/>
    <hyperlink ref="C10" r:id="rId4" display="https://discover.data.vic.gov.au/dataset/monthly-new-vehicle-registration"/>
    <hyperlink ref="C11" r:id="rId5" display="https://www.abs.gov.au/statistics/labour/earnings-and-working-conditions/personal-income-australia/latest-release"/>
    <hyperlink ref="C12" r:id="rId6" display="https://data.gov.au/data/dataset/taxation-statistics-2023-24"/>
    <hyperlink ref="C13" r:id="rId7" display="https://data.nsw.gov.au/data/dataset/fuel-check"/>
    <hyperlink ref="C14" r:id="rId8" display="https://www.data.qld.gov.au/dataset/fuel-price-reporting"/>
    <hyperlink ref="C15" r:id="rId9" display="https://aip.com.au/resources/historical-ulp-and-diesel-tgp-data/"/>
    <hyperlink ref="C16" r:id="rId10" display="https://geo.abs.gov.au/arcgis/rest/services/"/>
    <hyperlink ref="C17" r:id="rId11" display="https://www.abc.net.au/news/2026-03-10/why-fuel-prices-are-going-up-australia/106437844"/>
    <hyperlink ref="C18" r:id="rId12" display="https://en.wikipedia.org/wiki/2026_Iran_war_fuel_crisis"/>
    <hyperlink ref="C22" r:id="rId13" display="https://opendata.transport.nsw.gov.au/data/dataset/2342b8e4-d4fc-4549-82de-b36380ea46f2/resource/7b921fc0-1d59-4452-9ac0-2998fee02abf/download/tfnsw_vehicle_registration_transactions_2026.zip"/>
    <hyperlink ref="C23" r:id="rId14" display="https://opendata.transport.nsw.gov.au/data/dataset/2342b8e4-d4fc-4549-82de-b36380ea46f2/resource/2b41df60-d92a-444f-bf90-e2aab3bb10cb/download/tfnsw_vehicle_registration_transactions_2025.zip"/>
    <hyperlink ref="C24" r:id="rId15" display="https://opendata.transport.nsw.gov.au/data/dataset/2342b8e4-d4fc-4549-82de-b36380ea46f2/resource/3dcf251f-150b-4e43-aa66-696221fbde97/download/tfnsw_vehicle_registration_transactions_2024.zip"/>
    <hyperlink ref="C25" r:id="rId16" display="https://opendata.transport.nsw.gov.au/data/dataset/2342b8e4-d4fc-4549-82de-b36380ea46f2/resource/94f104c4-6937-4aaa-aab5-7a8d14d71ef9/download/tfnsw_vehicle_registration_transactions_2023.zip"/>
    <hyperlink ref="C26" r:id="rId17" display="https://opendata.transport.nsw.gov.au/data/dataset/2342b8e4-d4fc-4549-82de-b36380ea46f2/resource/3a6b0a1c-2b47-4d22-b608-6c9be2a5b35d/download/tfnsw_vehicle_registration_transactions_2022.zip"/>
    <hyperlink ref="C27" r:id="rId18" display="https://opendata.transport.nsw.gov.au/data/dataset/2342b8e4-d4fc-4549-82de-b36380ea46f2/resource/ce42b24e-ffb9-4f6c-9637-6a26f9574624/download/tfnsw_vehicle_registrations_snapshot_2026.zip"/>
    <hyperlink ref="C28" r:id="rId19" display="https://opendata.transport.nsw.gov.au/data/dataset/2342b8e4-d4fc-4549-82de-b36380ea46f2/resource/aace7907-cfb9-432c-990c-600b0863715f/download/tfnsw_vehicle_registrations_snapshot_2025.zip"/>
    <hyperlink ref="C29" r:id="rId20" display="https://opendata.transport.nsw.gov.au/data/dataset/2342b8e4-d4fc-4549-82de-b36380ea46f2/resource/ad25e45b-6618-47cb-9666-0470397bf90d/download/tfnsw_vehicle_registrations_snapshot_2024.zip"/>
    <hyperlink ref="C30" r:id="rId21" display="https://opendata.transport.nsw.gov.au/data/dataset/2342b8e4-d4fc-4549-82de-b36380ea46f2/resource/8916075a-342d-4489-a2c8-bf63457a2513/download/tfnsw_vehicle_registrations_snapshot_2023.zip"/>
    <hyperlink ref="C31" r:id="rId22" display="https://opendata.transport.nsw.gov.au/data/dataset/2342b8e4-d4fc-4549-82de-b36380ea46f2/resource/43d7e814-aa18-46f6-90fb-bf7c72974124/download/tfnsw_vehicle_registrations_snapshot_2022.zip"/>
    <hyperlink ref="C32" r:id="rId23" display="https://opendata.transport.nsw.gov.au/data/dataset/2342b8e4-d4fc-4549-82de-b36380ea46f2/resource/d0ead26b-345d-4156-8321-31e0d194f8e3/download/tfnsw_age_of_registered_vehicles_snapshot_2025.zip"/>
    <hyperlink ref="C33" r:id="rId24" display="https://www.data.qld.gov.au/dataset/f70d8de3-c284-41af-887e-be885381dd46/resource/f91b225c-f5ac-4a17-9d54-2142ae3fd229/download/data_01c6e00d-0206-f6ec-0000-7e910e736186_0196_0_1.csv"/>
    <hyperlink ref="C34" r:id="rId25" display="https://www.data.qld.gov.au/dataset/f70d8de3-c284-41af-887e-be885381dd46/resource/929c91ce-b341-4733-b8f7-e1dbb85de6d7/download/data_01c6e00d-0206-f6ec-0000-7e910e736186_0196_0_0.csv"/>
    <hyperlink ref="C35" r:id="rId26" display="https://www.data.qld.gov.au/dataset/f70d8de3-c284-41af-887e-be885381dd46/resource/27ffbbdb-92d8-414b-805d-658bb8882d06/download/data_01c6e00d-0206-f6ec-0000-7e910e736186_0196_0_0.csv"/>
    <hyperlink ref="C36" r:id="rId27" display="https://www.data.qld.gov.au/dataset/f70d8de3-c284-41af-887e-be885381dd46/resource/30b78613-243d-46ef-8855-3bac0ac8214c/download/data_01c6e00d-0206-f6ec-0000-7e910e736186_0196_0_1.csv"/>
    <hyperlink ref="C37" r:id="rId28" display="https://www.data.qld.gov.au/dataset/f70d8de3-c284-41af-887e-be885381dd46/resource/3087c6bb-2651-4bda-b840-2fcd4c46129a/download/data_01c6e00d-0206-f6ec-0000-7e910e736186_0196_4_0.csv"/>
    <hyperlink ref="C38" r:id="rId29" display="https://www.data.qld.gov.au/dataset/f70d8de3-c284-41af-887e-be885381dd46/resource/40ceea28-4d6b-49f9-8a71-2a1aa610b403/download/data_01c6e00d-0206-f6ec-0000-7e910e736186_0196_4_1.csv"/>
    <hyperlink ref="C39" r:id="rId30" display="https://www.data.qld.gov.au/dataset/f70d8de3-c284-41af-887e-be885381dd46/resource/f3a0e405-da8a-4848-9187-859b0fa56a9b/download/data_01c6e00d-0206-f6ec-0000-7e910e736186_0196_4_0.csv"/>
    <hyperlink ref="C40" r:id="rId31" display="https://www.data.qld.gov.au/dataset/f70d8de3-c284-41af-887e-be885381dd46/resource/7695e788-443c-42f4-bbda-8eddc1dedb49/download/data_01c6e00d-0206-f6ec-0000-7e910e736186_0196_4_1.csv"/>
    <hyperlink ref="C41" r:id="rId32" display="https://www.data.qld.gov.au/dataset/f70d8de3-c284-41af-887e-be885381dd46/resource/b2d00070-e972-4a87-b8ec-5de0e974f74e/download/data_01c6e00d-0206-f6ec-0000-7e910e736186_0196_6_0.csv"/>
    <hyperlink ref="C42" r:id="rId33" display="https://www.data.qld.gov.au/dataset/f70d8de3-c284-41af-887e-be885381dd46/resource/da7c2705-c212-4108-98a3-d8e547ec64c7/download/data_01c6e00d-0206-f6ec-0000-7e910e736186_0196_6_1.csv"/>
    <hyperlink ref="C43" r:id="rId34" display="https://opendata.transport.vic.gov.au/dataset/54e52c3b-6016-4166-a241-c253e26b8f62/resource/dcfa1362-db0d-48ba-8eab-55ad17efe14a/download/whole_fleet_vehicle_registration_snapshot_by_postcode_q4_2024.csv"/>
    <hyperlink ref="C44" r:id="rId35" display="https://opendata.transport.vic.gov.au/dataset/54e52c3b-6016-4166-a241-c253e26b8f62/resource/44ccae2a-f98f-46a6-bc4f-f0a4edf0bcbc/download/whole_fleet_vehicle_registration_snapshot_by_postcode_q3_2024.csv"/>
    <hyperlink ref="C45" r:id="rId36" display="https://opendata.transport.vic.gov.au/dataset/54e52c3b-6016-4166-a241-c253e26b8f62/resource/41304dc8-3899-469a-a548-22b3e68eb7db/download/whole_fleet_vehicle_registration_snapshot_by_postcode_q2_2024.csv"/>
    <hyperlink ref="C46" r:id="rId37" display="https://opendata.transport.vic.gov.au/dataset/54e52c3b-6016-4166-a241-c253e26b8f62/resource/77270429-f6fe-4406-be94-7ea134504f8c/download/whole_fleet_vehicle_registration_snapshot_by_postcode_q1_2024.csv"/>
    <hyperlink ref="C47" r:id="rId38" display="https://opendata.transport.vic.gov.au/dataset/54e52c3b-6016-4166-a241-c253e26b8f62/resource/c8f8b574-c322-4513-a195-59fc5d95a4dc/download/whole_fleet_vehicle_registration_snapshot_by_postcode_q4_2023.csv"/>
    <hyperlink ref="C48" r:id="rId39" display="https://opendata.transport.vic.gov.au/dataset/54e52c3b-6016-4166-a241-c253e26b8f62/resource/356fbd55-cbb4-44fd-86c6-65473b3d19ec/download/whole_fleet_vehicle_registration_snapshot_by_postcode_q3_2023.csv"/>
    <hyperlink ref="C49" r:id="rId40" display="https://opendata.transport.vic.gov.au/dataset/54e52c3b-6016-4166-a241-c253e26b8f62/resource/64031cbd-5d0f-4045-98ca-ac186791c3ab/download/whole_fleet_vehicle_registration_snapshot_by_postcode_q2_2023.csv"/>
    <hyperlink ref="C50" r:id="rId41" display="https://opendata.transport.vic.gov.au/dataset/54e52c3b-6016-4166-a241-c253e26b8f62/resource/02e4e432-17ee-4c06-9700-12ba9396976e/download/whole_fleet_vehicle_registration_snapshot_by_postcode_q1_2025.csv"/>
    <hyperlink ref="C51" r:id="rId42" display="https://opendata.transport.vic.gov.au/dataset/54e52c3b-6016-4166-a241-c253e26b8f62/resource/f3b630bf-03dc-48c4-9bb9-d6aa35695104/download/whole_fleet_vehicle_registration_snapshot_by_postcode_q2_2025.csv"/>
    <hyperlink ref="C52" r:id="rId43" display="https://opendata.transport.vic.gov.au/dataset/54e52c3b-6016-4166-a241-c253e26b8f62/resource/e926891d-a567-4afd-a339-3f5d6e89a50c/download/whole_fleet_vehicle_registration_snapshot_by_postcode_q3_2025.csv"/>
    <hyperlink ref="C53" r:id="rId44" display="https://opendata.transport.vic.gov.au/dataset/54e52c3b-6016-4166-a241-c253e26b8f62/resource/c9b6c9f7-5318-4a3c-b11c-f942f6626fce/download/whole_fleet_vehicle_registration_snapshot_by_postcode_q4_2025.csv"/>
    <hyperlink ref="C54" r:id="rId45" display="https://opendata.transport.vic.gov.au/dataset/54e52c3b-6016-4166-a241-c253e26b8f62/resource/1272c696-e5de-47f8-9bf3-2cb432f23fd4/download/whole_fleet_vehicle_registration_snapshot_by_postcode_q1_2026.csv"/>
    <hyperlink ref="C55" r:id="rId46" display="https://opendata.transport.vic.gov.au/dataset/54e52c3b-6016-4166-a241-c253e26b8f62/resource/c58f677e-9d64-4c01-838b-7ad758938c84/download/whole_fleet_vehicle_registration_snapshot_by_postcode_q2_2026.csv"/>
    <hyperlink ref="C56" r:id="rId47" display="https://www.abs.gov.au/statistics/labour/earnings-and-working-conditions/personal-income-australia/2022-23/Table%201%20-%20Total%20income%2C%20earners%20and%20summary%20statistics%20by%20geography%2C%202018-19%20to%202022-23.xlsx"/>
    <hyperlink ref="C57" r:id="rId48" display="https://data.gov.au/data/dataset/faea4485-f407-457d-97f8-3f0822ccd654/resource/4db4ef74-bd3e-47d0-a56e-29659f812c8a/download/ts24individual08medianaveragetaxableincomestatepostcode.xlsx"/>
    <hyperlink ref="C58" r:id="rId49" display="https://data.gov.au/data/dataset/faea4485-f407-457d-97f8-3f0822ccd654/resource/9d8577b7-a096-4758-9b3b-0649f3b83de7/download/ts24individual06taxablestatusstatesa4postcode.xlsx"/>
    <hyperlink ref="C60" r:id="rId50" display="https://geo.abs.gov.au/arcgis/rest/services/ASGS2023/LGA/MapServer/0/query"/>
    <hyperlink ref="C61" r:id="rId51" display="https://geo.abs.gov.au/arcgis/rest/services/ASGS2021/POA/MapServer/0/quer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3" min="3" style="0" width="110"/>
    <col collapsed="false" customWidth="true" hidden="false" outlineLevel="0" max="4" min="4" style="0" width="30"/>
  </cols>
  <sheetData>
    <row r="1" customFormat="false" ht="17.35" hidden="false" customHeight="false" outlineLevel="0" collapsed="false">
      <c r="A1" s="1" t="s">
        <v>1326</v>
      </c>
    </row>
    <row r="2" customFormat="false" ht="15" hidden="false" customHeight="false" outlineLevel="0" collapsed="false">
      <c r="A2" s="2" t="s">
        <v>1327</v>
      </c>
    </row>
    <row r="4" customFormat="false" ht="42" hidden="false" customHeight="true" outlineLevel="0" collapsed="false">
      <c r="A4" s="4" t="s">
        <v>1179</v>
      </c>
      <c r="B4" s="4" t="s">
        <v>1328</v>
      </c>
      <c r="C4" s="4" t="s">
        <v>1329</v>
      </c>
      <c r="D4" s="4" t="s">
        <v>1330</v>
      </c>
    </row>
    <row r="5" customFormat="false" ht="16.4" hidden="false" customHeight="false" outlineLevel="0" collapsed="false">
      <c r="A5" s="33" t="s">
        <v>1331</v>
      </c>
      <c r="B5" s="33" t="s">
        <v>1332</v>
      </c>
      <c r="C5" s="33" t="s">
        <v>1333</v>
      </c>
      <c r="D5" s="33" t="s">
        <v>1334</v>
      </c>
    </row>
    <row r="6" customFormat="false" ht="16.4" hidden="false" customHeight="false" outlineLevel="0" collapsed="false">
      <c r="A6" s="33" t="s">
        <v>1331</v>
      </c>
      <c r="B6" s="33" t="s">
        <v>1335</v>
      </c>
      <c r="C6" s="33" t="s">
        <v>1336</v>
      </c>
      <c r="D6" s="33" t="s">
        <v>1337</v>
      </c>
    </row>
    <row r="7" customFormat="false" ht="31.3" hidden="false" customHeight="false" outlineLevel="0" collapsed="false">
      <c r="A7" s="33" t="s">
        <v>1338</v>
      </c>
      <c r="B7" s="33" t="s">
        <v>1339</v>
      </c>
      <c r="C7" s="33" t="s">
        <v>1340</v>
      </c>
      <c r="D7" s="33" t="s">
        <v>1341</v>
      </c>
    </row>
    <row r="8" customFormat="false" ht="16.4" hidden="false" customHeight="false" outlineLevel="0" collapsed="false">
      <c r="A8" s="33" t="s">
        <v>1338</v>
      </c>
      <c r="B8" s="33" t="s">
        <v>1335</v>
      </c>
      <c r="C8" s="33" t="s">
        <v>1342</v>
      </c>
      <c r="D8" s="33" t="s">
        <v>1341</v>
      </c>
    </row>
    <row r="9" customFormat="false" ht="16.4" hidden="false" customHeight="false" outlineLevel="0" collapsed="false">
      <c r="A9" s="33" t="s">
        <v>1318</v>
      </c>
      <c r="B9" s="33" t="s">
        <v>1343</v>
      </c>
      <c r="C9" s="33" t="s">
        <v>1344</v>
      </c>
      <c r="D9" s="33" t="s">
        <v>1345</v>
      </c>
    </row>
    <row r="10" customFormat="false" ht="16.4" hidden="false" customHeight="false" outlineLevel="0" collapsed="false">
      <c r="A10" s="33" t="s">
        <v>1346</v>
      </c>
      <c r="B10" s="33" t="s">
        <v>1347</v>
      </c>
      <c r="C10" s="33" t="s">
        <v>1348</v>
      </c>
      <c r="D10" s="33" t="s">
        <v>1349</v>
      </c>
    </row>
    <row r="11" customFormat="false" ht="16.4" hidden="false" customHeight="false" outlineLevel="0" collapsed="false">
      <c r="A11" s="33" t="s">
        <v>1346</v>
      </c>
      <c r="B11" s="33" t="s">
        <v>1350</v>
      </c>
      <c r="C11" s="33" t="s">
        <v>1351</v>
      </c>
      <c r="D11" s="33" t="s">
        <v>1352</v>
      </c>
    </row>
    <row r="12" customFormat="false" ht="46.25" hidden="false" customHeight="false" outlineLevel="0" collapsed="false">
      <c r="A12" s="33" t="s">
        <v>1346</v>
      </c>
      <c r="B12" s="33" t="s">
        <v>1353</v>
      </c>
      <c r="C12" s="33" t="s">
        <v>1354</v>
      </c>
      <c r="D12" s="33" t="s">
        <v>1355</v>
      </c>
    </row>
    <row r="13" customFormat="false" ht="31.3" hidden="false" customHeight="false" outlineLevel="0" collapsed="false">
      <c r="A13" s="33" t="s">
        <v>1346</v>
      </c>
      <c r="B13" s="33" t="s">
        <v>1356</v>
      </c>
      <c r="C13" s="33" t="s">
        <v>1357</v>
      </c>
      <c r="D13" s="33"/>
    </row>
    <row r="14" customFormat="false" ht="31.3" hidden="false" customHeight="false" outlineLevel="0" collapsed="false">
      <c r="A14" s="33" t="s">
        <v>1346</v>
      </c>
      <c r="B14" s="33" t="s">
        <v>1358</v>
      </c>
      <c r="C14" s="33" t="s">
        <v>1359</v>
      </c>
      <c r="D14" s="33" t="s">
        <v>1360</v>
      </c>
    </row>
    <row r="15" customFormat="false" ht="16.4" hidden="false" customHeight="false" outlineLevel="0" collapsed="false">
      <c r="A15" s="33" t="s">
        <v>1346</v>
      </c>
      <c r="B15" s="33" t="s">
        <v>1361</v>
      </c>
      <c r="C15" s="33" t="s">
        <v>1362</v>
      </c>
      <c r="D15" s="33" t="s">
        <v>1363</v>
      </c>
    </row>
    <row r="16" customFormat="false" ht="31.3" hidden="false" customHeight="false" outlineLevel="0" collapsed="false">
      <c r="A16" s="33" t="s">
        <v>1346</v>
      </c>
      <c r="B16" s="33" t="s">
        <v>1364</v>
      </c>
      <c r="C16" s="33" t="s">
        <v>1365</v>
      </c>
      <c r="D16" s="33" t="s">
        <v>1366</v>
      </c>
    </row>
    <row r="17" customFormat="false" ht="16.4" hidden="false" customHeight="false" outlineLevel="0" collapsed="false">
      <c r="A17" s="33" t="s">
        <v>1367</v>
      </c>
      <c r="B17" s="33" t="s">
        <v>1368</v>
      </c>
      <c r="C17" s="33" t="s">
        <v>1369</v>
      </c>
      <c r="D17" s="33" t="s">
        <v>1370</v>
      </c>
    </row>
    <row r="18" customFormat="false" ht="16.4" hidden="false" customHeight="false" outlineLevel="0" collapsed="false">
      <c r="A18" s="33" t="s">
        <v>1367</v>
      </c>
      <c r="B18" s="33" t="s">
        <v>1358</v>
      </c>
      <c r="C18" s="33" t="s">
        <v>1371</v>
      </c>
      <c r="D18" s="33" t="s">
        <v>1372</v>
      </c>
    </row>
    <row r="19" customFormat="false" ht="16.4" hidden="false" customHeight="false" outlineLevel="0" collapsed="false">
      <c r="A19" s="33" t="s">
        <v>1367</v>
      </c>
      <c r="B19" s="33" t="s">
        <v>1373</v>
      </c>
      <c r="C19" s="33" t="s">
        <v>1374</v>
      </c>
      <c r="D19" s="33"/>
    </row>
    <row r="20" customFormat="false" ht="16.4" hidden="false" customHeight="false" outlineLevel="0" collapsed="false">
      <c r="A20" s="33" t="s">
        <v>1367</v>
      </c>
      <c r="B20" s="33" t="s">
        <v>1375</v>
      </c>
      <c r="C20" s="33" t="s">
        <v>1376</v>
      </c>
      <c r="D20" s="33" t="s">
        <v>1377</v>
      </c>
    </row>
    <row r="21" customFormat="false" ht="16.4" hidden="false" customHeight="false" outlineLevel="0" collapsed="false">
      <c r="A21" s="33" t="s">
        <v>1367</v>
      </c>
      <c r="B21" s="33" t="s">
        <v>1350</v>
      </c>
      <c r="C21" s="33" t="s">
        <v>1378</v>
      </c>
      <c r="D21" s="33" t="s">
        <v>1379</v>
      </c>
    </row>
    <row r="22" customFormat="false" ht="16.4" hidden="false" customHeight="false" outlineLevel="0" collapsed="false">
      <c r="A22" s="33" t="s">
        <v>1367</v>
      </c>
      <c r="B22" s="33" t="s">
        <v>1380</v>
      </c>
      <c r="C22" s="33" t="s">
        <v>1381</v>
      </c>
      <c r="D22" s="33" t="s">
        <v>1382</v>
      </c>
    </row>
    <row r="23" customFormat="false" ht="16.4" hidden="false" customHeight="false" outlineLevel="0" collapsed="false">
      <c r="A23" s="33" t="s">
        <v>1367</v>
      </c>
      <c r="B23" s="33" t="s">
        <v>1383</v>
      </c>
      <c r="C23" s="33" t="s">
        <v>1384</v>
      </c>
      <c r="D23" s="33" t="s">
        <v>1385</v>
      </c>
    </row>
    <row r="24" customFormat="false" ht="16.4" hidden="false" customHeight="false" outlineLevel="0" collapsed="false">
      <c r="A24" s="33" t="s">
        <v>1386</v>
      </c>
      <c r="B24" s="33" t="s">
        <v>1387</v>
      </c>
      <c r="C24" s="33" t="s">
        <v>1388</v>
      </c>
      <c r="D24" s="33"/>
    </row>
    <row r="25" customFormat="false" ht="46.25" hidden="false" customHeight="false" outlineLevel="0" collapsed="false">
      <c r="A25" s="33" t="s">
        <v>1389</v>
      </c>
      <c r="B25" s="33" t="s">
        <v>1390</v>
      </c>
      <c r="C25" s="33" t="s">
        <v>1391</v>
      </c>
      <c r="D25" s="33" t="s">
        <v>1392</v>
      </c>
    </row>
    <row r="26" customFormat="false" ht="46.25" hidden="false" customHeight="false" outlineLevel="0" collapsed="false">
      <c r="A26" s="33" t="s">
        <v>1393</v>
      </c>
      <c r="B26" s="33" t="s">
        <v>1394</v>
      </c>
      <c r="C26" s="33" t="s">
        <v>1395</v>
      </c>
      <c r="D26" s="33"/>
    </row>
    <row r="27" customFormat="false" ht="16.4" hidden="false" customHeight="false" outlineLevel="0" collapsed="false">
      <c r="A27" s="33" t="s">
        <v>1393</v>
      </c>
      <c r="B27" s="33" t="s">
        <v>1396</v>
      </c>
      <c r="C27" s="33" t="s">
        <v>1397</v>
      </c>
      <c r="D27" s="33" t="s">
        <v>1398</v>
      </c>
    </row>
    <row r="28" customFormat="false" ht="16.4" hidden="false" customHeight="false" outlineLevel="0" collapsed="false">
      <c r="A28" s="33" t="s">
        <v>1393</v>
      </c>
      <c r="B28" s="33" t="s">
        <v>1364</v>
      </c>
      <c r="C28" s="33" t="s">
        <v>1399</v>
      </c>
      <c r="D28" s="33"/>
    </row>
    <row r="29" customFormat="false" ht="31.3" hidden="false" customHeight="false" outlineLevel="0" collapsed="false">
      <c r="A29" s="33" t="s">
        <v>1400</v>
      </c>
      <c r="B29" s="33" t="s">
        <v>1401</v>
      </c>
      <c r="C29" s="33" t="s">
        <v>1402</v>
      </c>
      <c r="D29" s="33"/>
    </row>
    <row r="30" customFormat="false" ht="31.3" hidden="false" customHeight="false" outlineLevel="0" collapsed="false">
      <c r="A30" s="33" t="s">
        <v>1400</v>
      </c>
      <c r="B30" s="33" t="s">
        <v>1403</v>
      </c>
      <c r="C30" s="33" t="s">
        <v>1404</v>
      </c>
      <c r="D30" s="33"/>
    </row>
    <row r="31" customFormat="false" ht="31.3" hidden="false" customHeight="false" outlineLevel="0" collapsed="false">
      <c r="A31" s="33" t="s">
        <v>1400</v>
      </c>
      <c r="B31" s="33" t="s">
        <v>1405</v>
      </c>
      <c r="C31" s="33" t="s">
        <v>1406</v>
      </c>
      <c r="D31" s="33" t="s">
        <v>1407</v>
      </c>
    </row>
    <row r="32" customFormat="false" ht="31.3" hidden="false" customHeight="false" outlineLevel="0" collapsed="false">
      <c r="A32" s="33" t="s">
        <v>1346</v>
      </c>
      <c r="B32" s="33" t="s">
        <v>1408</v>
      </c>
      <c r="C32" s="33" t="s">
        <v>1409</v>
      </c>
      <c r="D32" s="33"/>
    </row>
    <row r="33" customFormat="false" ht="31.3" hidden="false" customHeight="false" outlineLevel="0" collapsed="false">
      <c r="A33" s="33" t="s">
        <v>1393</v>
      </c>
      <c r="B33" s="33" t="s">
        <v>1410</v>
      </c>
      <c r="C33" s="33" t="s">
        <v>1411</v>
      </c>
      <c r="D33" s="33"/>
    </row>
    <row r="34" customFormat="false" ht="16.4" hidden="false" customHeight="false" outlineLevel="0" collapsed="false">
      <c r="A34" s="33" t="s">
        <v>86</v>
      </c>
      <c r="B34" s="33" t="s">
        <v>1412</v>
      </c>
      <c r="C34" s="33" t="s">
        <v>1413</v>
      </c>
      <c r="D34" s="33"/>
    </row>
    <row r="35" customFormat="false" ht="16.4" hidden="false" customHeight="false" outlineLevel="0" collapsed="false">
      <c r="A35" s="33" t="s">
        <v>86</v>
      </c>
      <c r="B35" s="33" t="s">
        <v>1414</v>
      </c>
      <c r="C35" s="33" t="s">
        <v>1415</v>
      </c>
      <c r="D35" s="33"/>
    </row>
    <row r="36" customFormat="false" ht="31.3" hidden="false" customHeight="false" outlineLevel="0" collapsed="false">
      <c r="A36" s="33" t="s">
        <v>1416</v>
      </c>
      <c r="B36" s="33" t="s">
        <v>1417</v>
      </c>
      <c r="C36" s="33" t="s">
        <v>1418</v>
      </c>
      <c r="D36" s="3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130"/>
  </cols>
  <sheetData>
    <row r="1" customFormat="false" ht="17.35" hidden="false" customHeight="false" outlineLevel="0" collapsed="false">
      <c r="A1" s="1" t="s">
        <v>1419</v>
      </c>
    </row>
    <row r="3" customFormat="false" ht="42" hidden="false" customHeight="true" outlineLevel="0" collapsed="false">
      <c r="A3" s="4" t="s">
        <v>1420</v>
      </c>
      <c r="B3" s="4" t="s">
        <v>157</v>
      </c>
      <c r="C3" s="4" t="s">
        <v>1329</v>
      </c>
    </row>
    <row r="4" customFormat="false" ht="16.4" hidden="false" customHeight="false" outlineLevel="0" collapsed="false">
      <c r="A4" s="33" t="s">
        <v>1421</v>
      </c>
      <c r="B4" s="33" t="s">
        <v>1422</v>
      </c>
      <c r="C4" s="33" t="s">
        <v>1423</v>
      </c>
    </row>
    <row r="5" customFormat="false" ht="31.3" hidden="false" customHeight="false" outlineLevel="0" collapsed="false">
      <c r="A5" s="33" t="s">
        <v>1421</v>
      </c>
      <c r="B5" s="33" t="s">
        <v>1424</v>
      </c>
      <c r="C5" s="33" t="s">
        <v>1425</v>
      </c>
    </row>
    <row r="6" customFormat="false" ht="16.4" hidden="false" customHeight="false" outlineLevel="0" collapsed="false">
      <c r="A6" s="33" t="s">
        <v>1421</v>
      </c>
      <c r="B6" s="33" t="s">
        <v>220</v>
      </c>
      <c r="C6" s="33" t="s">
        <v>1426</v>
      </c>
    </row>
    <row r="7" customFormat="false" ht="16.4" hidden="false" customHeight="false" outlineLevel="0" collapsed="false">
      <c r="A7" s="33" t="s">
        <v>1421</v>
      </c>
      <c r="B7" s="33" t="s">
        <v>1427</v>
      </c>
      <c r="C7" s="33" t="s">
        <v>1428</v>
      </c>
    </row>
    <row r="8" customFormat="false" ht="16.4" hidden="false" customHeight="false" outlineLevel="0" collapsed="false">
      <c r="A8" s="33" t="s">
        <v>1421</v>
      </c>
      <c r="B8" s="33" t="s">
        <v>1429</v>
      </c>
      <c r="C8" s="33" t="s">
        <v>1430</v>
      </c>
    </row>
    <row r="9" customFormat="false" ht="16.4" hidden="false" customHeight="false" outlineLevel="0" collapsed="false">
      <c r="A9" s="33" t="s">
        <v>1421</v>
      </c>
      <c r="B9" s="33" t="s">
        <v>1431</v>
      </c>
      <c r="C9" s="33" t="s">
        <v>1432</v>
      </c>
    </row>
    <row r="10" customFormat="false" ht="16.4" hidden="false" customHeight="false" outlineLevel="0" collapsed="false">
      <c r="A10" s="33" t="s">
        <v>1421</v>
      </c>
      <c r="B10" s="33" t="s">
        <v>1433</v>
      </c>
      <c r="C10" s="33" t="s">
        <v>1434</v>
      </c>
    </row>
    <row r="11" customFormat="false" ht="16.4" hidden="false" customHeight="false" outlineLevel="0" collapsed="false">
      <c r="A11" s="33" t="s">
        <v>1421</v>
      </c>
      <c r="B11" s="33" t="s">
        <v>224</v>
      </c>
      <c r="C11" s="33" t="s">
        <v>1435</v>
      </c>
    </row>
    <row r="12" customFormat="false" ht="16.4" hidden="false" customHeight="false" outlineLevel="0" collapsed="false">
      <c r="A12" s="33" t="s">
        <v>1421</v>
      </c>
      <c r="B12" s="33" t="s">
        <v>1436</v>
      </c>
      <c r="C12" s="33" t="s">
        <v>1437</v>
      </c>
    </row>
    <row r="13" customFormat="false" ht="16.4" hidden="false" customHeight="false" outlineLevel="0" collapsed="false">
      <c r="A13" s="33" t="s">
        <v>1438</v>
      </c>
      <c r="B13" s="33" t="s">
        <v>1439</v>
      </c>
      <c r="C13" s="33" t="s">
        <v>1440</v>
      </c>
    </row>
    <row r="14" customFormat="false" ht="16.4" hidden="false" customHeight="false" outlineLevel="0" collapsed="false">
      <c r="A14" s="33" t="s">
        <v>1438</v>
      </c>
      <c r="B14" s="33" t="s">
        <v>1441</v>
      </c>
      <c r="C14" s="33" t="s">
        <v>1442</v>
      </c>
    </row>
    <row r="15" customFormat="false" ht="16.4" hidden="false" customHeight="false" outlineLevel="0" collapsed="false">
      <c r="A15" s="33" t="s">
        <v>1438</v>
      </c>
      <c r="B15" s="33" t="s">
        <v>1443</v>
      </c>
      <c r="C15" s="33" t="s">
        <v>1444</v>
      </c>
    </row>
    <row r="16" customFormat="false" ht="16.4" hidden="false" customHeight="false" outlineLevel="0" collapsed="false">
      <c r="A16" s="33" t="s">
        <v>1438</v>
      </c>
      <c r="B16" s="33" t="s">
        <v>1445</v>
      </c>
      <c r="C16" s="33" t="s">
        <v>1446</v>
      </c>
    </row>
    <row r="17" customFormat="false" ht="16.4" hidden="false" customHeight="false" outlineLevel="0" collapsed="false">
      <c r="A17" s="33" t="s">
        <v>1438</v>
      </c>
      <c r="B17" s="33" t="s">
        <v>109</v>
      </c>
      <c r="C17" s="33" t="s">
        <v>1447</v>
      </c>
    </row>
    <row r="18" customFormat="false" ht="31.3" hidden="false" customHeight="false" outlineLevel="0" collapsed="false">
      <c r="A18" s="33" t="s">
        <v>1438</v>
      </c>
      <c r="B18" s="33" t="s">
        <v>1448</v>
      </c>
      <c r="C18" s="33" t="s">
        <v>1449</v>
      </c>
    </row>
    <row r="19" customFormat="false" ht="16.4" hidden="false" customHeight="false" outlineLevel="0" collapsed="false">
      <c r="A19" s="33" t="s">
        <v>1438</v>
      </c>
      <c r="B19" s="33" t="s">
        <v>1450</v>
      </c>
      <c r="C19" s="33" t="s">
        <v>1451</v>
      </c>
    </row>
    <row r="20" customFormat="false" ht="16.4" hidden="false" customHeight="false" outlineLevel="0" collapsed="false">
      <c r="A20" s="33" t="s">
        <v>1452</v>
      </c>
      <c r="B20" s="33" t="s">
        <v>1453</v>
      </c>
      <c r="C20" s="33" t="s">
        <v>1454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0"/>
    <col collapsed="false" customWidth="true" hidden="false" outlineLevel="0" max="4" min="4" style="0" width="9"/>
    <col collapsed="false" customWidth="true" hidden="false" outlineLevel="0" max="14" min="5" style="0" width="11"/>
  </cols>
  <sheetData>
    <row r="1" customFormat="false" ht="42" hidden="false" customHeight="true" outlineLevel="0" collapsed="false">
      <c r="A1" s="4" t="s">
        <v>129</v>
      </c>
      <c r="B1" s="4" t="s">
        <v>92</v>
      </c>
      <c r="C1" s="4" t="s">
        <v>63</v>
      </c>
      <c r="D1" s="4" t="s">
        <v>70</v>
      </c>
      <c r="E1" s="4" t="s">
        <v>1455</v>
      </c>
      <c r="F1" s="4" t="s">
        <v>1456</v>
      </c>
      <c r="G1" s="4" t="s">
        <v>1457</v>
      </c>
      <c r="H1" s="4" t="s">
        <v>1458</v>
      </c>
      <c r="I1" s="4" t="s">
        <v>1459</v>
      </c>
      <c r="J1" s="4" t="s">
        <v>1460</v>
      </c>
      <c r="K1" s="4" t="s">
        <v>1461</v>
      </c>
      <c r="L1" s="4" t="s">
        <v>1462</v>
      </c>
      <c r="M1" s="4" t="s">
        <v>1463</v>
      </c>
      <c r="N1" s="4" t="s">
        <v>1464</v>
      </c>
    </row>
    <row r="2" customFormat="false" ht="15" hidden="false" customHeight="false" outlineLevel="0" collapsed="false">
      <c r="A2" s="0" t="s">
        <v>9</v>
      </c>
      <c r="B2" s="0" t="s">
        <v>398</v>
      </c>
      <c r="C2" s="15" t="n">
        <v>44927</v>
      </c>
      <c r="D2" s="0" t="n">
        <v>2</v>
      </c>
      <c r="E2" s="0" t="n">
        <v>0</v>
      </c>
      <c r="F2" s="0" t="n">
        <v>3</v>
      </c>
      <c r="G2" s="0" t="n">
        <v>0</v>
      </c>
      <c r="H2" s="0" t="n">
        <v>0</v>
      </c>
      <c r="I2" s="0" t="n">
        <v>0</v>
      </c>
      <c r="J2" s="0" t="n">
        <v>106</v>
      </c>
      <c r="K2" s="37" t="n">
        <f aca="false">E2+Inputs!$B$5*F2</f>
        <v>3.825</v>
      </c>
      <c r="L2" s="37" t="n">
        <f aca="false">G2+Inputs!$B$6*H2</f>
        <v>0</v>
      </c>
      <c r="M2" s="37" t="n">
        <f aca="false">I2+Inputs!$B$7*J2</f>
        <v>131.546</v>
      </c>
      <c r="N2" s="37" t="n">
        <f aca="false">K2+L2+M2</f>
        <v>135.371</v>
      </c>
    </row>
    <row r="3" customFormat="false" ht="15" hidden="false" customHeight="false" outlineLevel="0" collapsed="false">
      <c r="A3" s="0" t="s">
        <v>9</v>
      </c>
      <c r="B3" s="0" t="s">
        <v>398</v>
      </c>
      <c r="C3" s="15" t="n">
        <v>44958</v>
      </c>
      <c r="D3" s="0" t="n">
        <v>2</v>
      </c>
      <c r="E3" s="0" t="n">
        <v>0</v>
      </c>
      <c r="F3" s="0" t="n">
        <v>5</v>
      </c>
      <c r="G3" s="0" t="n">
        <v>0</v>
      </c>
      <c r="H3" s="0" t="n">
        <v>0</v>
      </c>
      <c r="I3" s="0" t="n">
        <v>0</v>
      </c>
      <c r="J3" s="0" t="n">
        <v>91</v>
      </c>
      <c r="K3" s="37" t="n">
        <f aca="false">E3+Inputs!$B$5*F3</f>
        <v>6.375</v>
      </c>
      <c r="L3" s="37" t="n">
        <f aca="false">G3+Inputs!$B$6*H3</f>
        <v>0</v>
      </c>
      <c r="M3" s="37" t="n">
        <f aca="false">I3+Inputs!$B$7*J3</f>
        <v>112.931</v>
      </c>
      <c r="N3" s="37" t="n">
        <f aca="false">K3+L3+M3</f>
        <v>119.306</v>
      </c>
    </row>
    <row r="4" customFormat="false" ht="15" hidden="false" customHeight="false" outlineLevel="0" collapsed="false">
      <c r="A4" s="0" t="s">
        <v>9</v>
      </c>
      <c r="B4" s="0" t="s">
        <v>398</v>
      </c>
      <c r="C4" s="15" t="n">
        <v>44986</v>
      </c>
      <c r="D4" s="0" t="n">
        <v>2</v>
      </c>
      <c r="E4" s="0" t="n">
        <v>0</v>
      </c>
      <c r="F4" s="0" t="n">
        <v>0</v>
      </c>
      <c r="G4" s="0" t="n">
        <v>0</v>
      </c>
      <c r="H4" s="0" t="n">
        <v>0</v>
      </c>
      <c r="I4" s="0" t="n">
        <v>0</v>
      </c>
      <c r="J4" s="0" t="n">
        <v>10</v>
      </c>
      <c r="K4" s="37" t="n">
        <f aca="false">E4+Inputs!$B$5*F4</f>
        <v>0</v>
      </c>
      <c r="L4" s="37" t="n">
        <f aca="false">G4+Inputs!$B$6*H4</f>
        <v>0</v>
      </c>
      <c r="M4" s="37" t="n">
        <f aca="false">I4+Inputs!$B$7*J4</f>
        <v>12.41</v>
      </c>
      <c r="N4" s="37" t="n">
        <f aca="false">K4+L4+M4</f>
        <v>12.41</v>
      </c>
    </row>
    <row r="5" customFormat="false" ht="15" hidden="false" customHeight="false" outlineLevel="0" collapsed="false">
      <c r="A5" s="0" t="s">
        <v>9</v>
      </c>
      <c r="B5" s="0" t="s">
        <v>398</v>
      </c>
      <c r="C5" s="15" t="n">
        <v>45017</v>
      </c>
      <c r="D5" s="0" t="n">
        <v>2</v>
      </c>
      <c r="E5" s="0" t="n">
        <v>0</v>
      </c>
      <c r="F5" s="0" t="n">
        <v>0</v>
      </c>
      <c r="G5" s="0" t="n">
        <v>0</v>
      </c>
      <c r="H5" s="0" t="n">
        <v>0</v>
      </c>
      <c r="I5" s="0" t="n">
        <v>0</v>
      </c>
      <c r="J5" s="0" t="n">
        <v>26</v>
      </c>
      <c r="K5" s="37" t="n">
        <f aca="false">E5+Inputs!$B$5*F5</f>
        <v>0</v>
      </c>
      <c r="L5" s="37" t="n">
        <f aca="false">G5+Inputs!$B$6*H5</f>
        <v>0</v>
      </c>
      <c r="M5" s="37" t="n">
        <f aca="false">I5+Inputs!$B$7*J5</f>
        <v>32.266</v>
      </c>
      <c r="N5" s="37" t="n">
        <f aca="false">K5+L5+M5</f>
        <v>32.266</v>
      </c>
    </row>
    <row r="6" customFormat="false" ht="15" hidden="false" customHeight="false" outlineLevel="0" collapsed="false">
      <c r="A6" s="0" t="s">
        <v>9</v>
      </c>
      <c r="B6" s="0" t="s">
        <v>398</v>
      </c>
      <c r="C6" s="15" t="n">
        <v>45047</v>
      </c>
      <c r="D6" s="0" t="n">
        <v>2</v>
      </c>
      <c r="E6" s="0" t="n">
        <v>0</v>
      </c>
      <c r="F6" s="0" t="n">
        <v>4</v>
      </c>
      <c r="G6" s="0" t="n">
        <v>0</v>
      </c>
      <c r="H6" s="0" t="n">
        <v>0</v>
      </c>
      <c r="I6" s="0" t="n">
        <v>0</v>
      </c>
      <c r="J6" s="0" t="n">
        <v>103</v>
      </c>
      <c r="K6" s="37" t="n">
        <f aca="false">E6+Inputs!$B$5*F6</f>
        <v>5.1</v>
      </c>
      <c r="L6" s="37" t="n">
        <f aca="false">G6+Inputs!$B$6*H6</f>
        <v>0</v>
      </c>
      <c r="M6" s="37" t="n">
        <f aca="false">I6+Inputs!$B$7*J6</f>
        <v>127.823</v>
      </c>
      <c r="N6" s="37" t="n">
        <f aca="false">K6+L6+M6</f>
        <v>132.923</v>
      </c>
    </row>
    <row r="7" customFormat="false" ht="15" hidden="false" customHeight="false" outlineLevel="0" collapsed="false">
      <c r="A7" s="0" t="s">
        <v>9</v>
      </c>
      <c r="B7" s="0" t="s">
        <v>398</v>
      </c>
      <c r="C7" s="15" t="n">
        <v>45078</v>
      </c>
      <c r="D7" s="0" t="n">
        <v>2</v>
      </c>
      <c r="E7" s="0" t="n">
        <v>0</v>
      </c>
      <c r="F7" s="0" t="n">
        <v>1</v>
      </c>
      <c r="G7" s="0" t="n">
        <v>0</v>
      </c>
      <c r="H7" s="0" t="n">
        <v>1</v>
      </c>
      <c r="I7" s="0" t="n">
        <v>0</v>
      </c>
      <c r="J7" s="0" t="n">
        <v>135</v>
      </c>
      <c r="K7" s="37" t="n">
        <f aca="false">E7+Inputs!$B$5*F7</f>
        <v>1.275</v>
      </c>
      <c r="L7" s="37" t="n">
        <f aca="false">G7+Inputs!$B$6*H7</f>
        <v>1.275</v>
      </c>
      <c r="M7" s="37" t="n">
        <f aca="false">I7+Inputs!$B$7*J7</f>
        <v>167.535</v>
      </c>
      <c r="N7" s="37" t="n">
        <f aca="false">K7+L7+M7</f>
        <v>170.085</v>
      </c>
    </row>
    <row r="8" customFormat="false" ht="15" hidden="false" customHeight="false" outlineLevel="0" collapsed="false">
      <c r="A8" s="0" t="s">
        <v>9</v>
      </c>
      <c r="B8" s="0" t="s">
        <v>398</v>
      </c>
      <c r="C8" s="15" t="n">
        <v>45108</v>
      </c>
      <c r="D8" s="0" t="n">
        <v>2</v>
      </c>
      <c r="E8" s="0" t="n">
        <v>0</v>
      </c>
      <c r="F8" s="0" t="n">
        <v>4</v>
      </c>
      <c r="G8" s="0" t="n">
        <v>0</v>
      </c>
      <c r="H8" s="0" t="n">
        <v>1</v>
      </c>
      <c r="I8" s="0" t="n">
        <v>0</v>
      </c>
      <c r="J8" s="0" t="n">
        <v>105</v>
      </c>
      <c r="K8" s="37" t="n">
        <f aca="false">E8+Inputs!$B$5*F8</f>
        <v>5.1</v>
      </c>
      <c r="L8" s="37" t="n">
        <f aca="false">G8+Inputs!$B$6*H8</f>
        <v>1.275</v>
      </c>
      <c r="M8" s="37" t="n">
        <f aca="false">I8+Inputs!$B$7*J8</f>
        <v>130.305</v>
      </c>
      <c r="N8" s="37" t="n">
        <f aca="false">K8+L8+M8</f>
        <v>136.68</v>
      </c>
    </row>
    <row r="9" customFormat="false" ht="15" hidden="false" customHeight="false" outlineLevel="0" collapsed="false">
      <c r="A9" s="0" t="s">
        <v>9</v>
      </c>
      <c r="B9" s="0" t="s">
        <v>398</v>
      </c>
      <c r="C9" s="15" t="n">
        <v>45139</v>
      </c>
      <c r="D9" s="0" t="n">
        <v>2</v>
      </c>
      <c r="E9" s="0" t="n">
        <v>0</v>
      </c>
      <c r="F9" s="0" t="n">
        <v>1</v>
      </c>
      <c r="G9" s="0" t="n">
        <v>0</v>
      </c>
      <c r="H9" s="0" t="n">
        <v>1</v>
      </c>
      <c r="I9" s="0" t="n">
        <v>0</v>
      </c>
      <c r="J9" s="0" t="n">
        <v>151</v>
      </c>
      <c r="K9" s="37" t="n">
        <f aca="false">E9+Inputs!$B$5*F9</f>
        <v>1.275</v>
      </c>
      <c r="L9" s="37" t="n">
        <f aca="false">G9+Inputs!$B$6*H9</f>
        <v>1.275</v>
      </c>
      <c r="M9" s="37" t="n">
        <f aca="false">I9+Inputs!$B$7*J9</f>
        <v>187.391</v>
      </c>
      <c r="N9" s="37" t="n">
        <f aca="false">K9+L9+M9</f>
        <v>189.941</v>
      </c>
    </row>
    <row r="10" customFormat="false" ht="15" hidden="false" customHeight="false" outlineLevel="0" collapsed="false">
      <c r="A10" s="0" t="s">
        <v>9</v>
      </c>
      <c r="B10" s="0" t="s">
        <v>398</v>
      </c>
      <c r="C10" s="15" t="n">
        <v>45170</v>
      </c>
      <c r="D10" s="0" t="n">
        <v>2</v>
      </c>
      <c r="E10" s="0" t="n">
        <v>0</v>
      </c>
      <c r="F10" s="0" t="n">
        <v>5</v>
      </c>
      <c r="G10" s="0" t="n">
        <v>0</v>
      </c>
      <c r="H10" s="0" t="n">
        <v>2</v>
      </c>
      <c r="I10" s="0" t="n">
        <v>0</v>
      </c>
      <c r="J10" s="0" t="n">
        <v>117</v>
      </c>
      <c r="K10" s="37" t="n">
        <f aca="false">E10+Inputs!$B$5*F10</f>
        <v>6.375</v>
      </c>
      <c r="L10" s="37" t="n">
        <f aca="false">G10+Inputs!$B$6*H10</f>
        <v>2.55</v>
      </c>
      <c r="M10" s="37" t="n">
        <f aca="false">I10+Inputs!$B$7*J10</f>
        <v>145.197</v>
      </c>
      <c r="N10" s="37" t="n">
        <f aca="false">K10+L10+M10</f>
        <v>154.122</v>
      </c>
    </row>
    <row r="11" customFormat="false" ht="15" hidden="false" customHeight="false" outlineLevel="0" collapsed="false">
      <c r="A11" s="0" t="s">
        <v>9</v>
      </c>
      <c r="B11" s="0" t="s">
        <v>398</v>
      </c>
      <c r="C11" s="15" t="n">
        <v>45200</v>
      </c>
      <c r="D11" s="0" t="n">
        <v>2</v>
      </c>
      <c r="E11" s="0" t="n">
        <v>0</v>
      </c>
      <c r="F11" s="0" t="n">
        <v>3</v>
      </c>
      <c r="G11" s="0" t="n">
        <v>0</v>
      </c>
      <c r="H11" s="0" t="n">
        <v>2</v>
      </c>
      <c r="I11" s="0" t="n">
        <v>0</v>
      </c>
      <c r="J11" s="0" t="n">
        <v>137</v>
      </c>
      <c r="K11" s="37" t="n">
        <f aca="false">E11+Inputs!$B$5*F11</f>
        <v>3.825</v>
      </c>
      <c r="L11" s="37" t="n">
        <f aca="false">G11+Inputs!$B$6*H11</f>
        <v>2.55</v>
      </c>
      <c r="M11" s="37" t="n">
        <f aca="false">I11+Inputs!$B$7*J11</f>
        <v>170.017</v>
      </c>
      <c r="N11" s="37" t="n">
        <f aca="false">K11+L11+M11</f>
        <v>176.392</v>
      </c>
    </row>
    <row r="12" customFormat="false" ht="15" hidden="false" customHeight="false" outlineLevel="0" collapsed="false">
      <c r="A12" s="0" t="s">
        <v>9</v>
      </c>
      <c r="B12" s="0" t="s">
        <v>398</v>
      </c>
      <c r="C12" s="15" t="n">
        <v>45231</v>
      </c>
      <c r="D12" s="0" t="n">
        <v>2</v>
      </c>
      <c r="E12" s="0" t="n">
        <v>0</v>
      </c>
      <c r="F12" s="0" t="n">
        <v>5</v>
      </c>
      <c r="G12" s="0" t="n">
        <v>0</v>
      </c>
      <c r="H12" s="0" t="n">
        <v>0</v>
      </c>
      <c r="I12" s="0" t="n">
        <v>0</v>
      </c>
      <c r="J12" s="0" t="n">
        <v>130</v>
      </c>
      <c r="K12" s="37" t="n">
        <f aca="false">E12+Inputs!$B$5*F12</f>
        <v>6.375</v>
      </c>
      <c r="L12" s="37" t="n">
        <f aca="false">G12+Inputs!$B$6*H12</f>
        <v>0</v>
      </c>
      <c r="M12" s="37" t="n">
        <f aca="false">I12+Inputs!$B$7*J12</f>
        <v>161.33</v>
      </c>
      <c r="N12" s="37" t="n">
        <f aca="false">K12+L12+M12</f>
        <v>167.705</v>
      </c>
    </row>
    <row r="13" customFormat="false" ht="15" hidden="false" customHeight="false" outlineLevel="0" collapsed="false">
      <c r="A13" s="0" t="s">
        <v>9</v>
      </c>
      <c r="B13" s="0" t="s">
        <v>398</v>
      </c>
      <c r="C13" s="15" t="n">
        <v>45261</v>
      </c>
      <c r="D13" s="0" t="n">
        <v>2</v>
      </c>
      <c r="E13" s="0" t="n">
        <v>0</v>
      </c>
      <c r="F13" s="0" t="n">
        <v>3</v>
      </c>
      <c r="G13" s="0" t="n">
        <v>0</v>
      </c>
      <c r="H13" s="0" t="n">
        <v>2</v>
      </c>
      <c r="I13" s="0" t="n">
        <v>0</v>
      </c>
      <c r="J13" s="0" t="n">
        <v>83</v>
      </c>
      <c r="K13" s="37" t="n">
        <f aca="false">E13+Inputs!$B$5*F13</f>
        <v>3.825</v>
      </c>
      <c r="L13" s="37" t="n">
        <f aca="false">G13+Inputs!$B$6*H13</f>
        <v>2.55</v>
      </c>
      <c r="M13" s="37" t="n">
        <f aca="false">I13+Inputs!$B$7*J13</f>
        <v>103.003</v>
      </c>
      <c r="N13" s="37" t="n">
        <f aca="false">K13+L13+M13</f>
        <v>109.378</v>
      </c>
    </row>
    <row r="14" customFormat="false" ht="15" hidden="false" customHeight="false" outlineLevel="0" collapsed="false">
      <c r="A14" s="0" t="s">
        <v>9</v>
      </c>
      <c r="B14" s="0" t="s">
        <v>398</v>
      </c>
      <c r="C14" s="15" t="n">
        <v>45292</v>
      </c>
      <c r="D14" s="0" t="n">
        <v>2</v>
      </c>
      <c r="E14" s="0" t="n">
        <v>0</v>
      </c>
      <c r="F14" s="0" t="n">
        <v>2</v>
      </c>
      <c r="G14" s="0" t="n">
        <v>0</v>
      </c>
      <c r="H14" s="0" t="n">
        <v>0</v>
      </c>
      <c r="I14" s="0" t="n">
        <v>0</v>
      </c>
      <c r="J14" s="0" t="n">
        <v>105</v>
      </c>
      <c r="K14" s="37" t="n">
        <f aca="false">E14+Inputs!$B$5*F14</f>
        <v>2.55</v>
      </c>
      <c r="L14" s="37" t="n">
        <f aca="false">G14+Inputs!$B$6*H14</f>
        <v>0</v>
      </c>
      <c r="M14" s="37" t="n">
        <f aca="false">I14+Inputs!$B$7*J14</f>
        <v>130.305</v>
      </c>
      <c r="N14" s="37" t="n">
        <f aca="false">K14+L14+M14</f>
        <v>132.855</v>
      </c>
    </row>
    <row r="15" customFormat="false" ht="15" hidden="false" customHeight="false" outlineLevel="0" collapsed="false">
      <c r="A15" s="0" t="s">
        <v>9</v>
      </c>
      <c r="B15" s="0" t="s">
        <v>398</v>
      </c>
      <c r="C15" s="15" t="n">
        <v>45323</v>
      </c>
      <c r="D15" s="0" t="n">
        <v>2</v>
      </c>
      <c r="E15" s="0" t="n">
        <v>0</v>
      </c>
      <c r="F15" s="0" t="n">
        <v>1</v>
      </c>
      <c r="G15" s="0" t="n">
        <v>0</v>
      </c>
      <c r="H15" s="0" t="n">
        <v>0</v>
      </c>
      <c r="I15" s="0" t="n">
        <v>0</v>
      </c>
      <c r="J15" s="0" t="n">
        <v>15</v>
      </c>
      <c r="K15" s="37" t="n">
        <f aca="false">E15+Inputs!$B$5*F15</f>
        <v>1.275</v>
      </c>
      <c r="L15" s="37" t="n">
        <f aca="false">G15+Inputs!$B$6*H15</f>
        <v>0</v>
      </c>
      <c r="M15" s="37" t="n">
        <f aca="false">I15+Inputs!$B$7*J15</f>
        <v>18.615</v>
      </c>
      <c r="N15" s="37" t="n">
        <f aca="false">K15+L15+M15</f>
        <v>19.89</v>
      </c>
    </row>
    <row r="16" customFormat="false" ht="15" hidden="false" customHeight="false" outlineLevel="0" collapsed="false">
      <c r="A16" s="0" t="s">
        <v>9</v>
      </c>
      <c r="B16" s="0" t="s">
        <v>398</v>
      </c>
      <c r="C16" s="15" t="n">
        <v>45352</v>
      </c>
      <c r="D16" s="0" t="n">
        <v>2</v>
      </c>
      <c r="E16" s="0" t="n">
        <v>0</v>
      </c>
      <c r="F16" s="0" t="n">
        <v>1</v>
      </c>
      <c r="G16" s="0" t="n">
        <v>0</v>
      </c>
      <c r="H16" s="0" t="n">
        <v>1</v>
      </c>
      <c r="I16" s="0" t="n">
        <v>0</v>
      </c>
      <c r="J16" s="0" t="n">
        <v>21</v>
      </c>
      <c r="K16" s="37" t="n">
        <f aca="false">E16+Inputs!$B$5*F16</f>
        <v>1.275</v>
      </c>
      <c r="L16" s="37" t="n">
        <f aca="false">G16+Inputs!$B$6*H16</f>
        <v>1.275</v>
      </c>
      <c r="M16" s="37" t="n">
        <f aca="false">I16+Inputs!$B$7*J16</f>
        <v>26.061</v>
      </c>
      <c r="N16" s="37" t="n">
        <f aca="false">K16+L16+M16</f>
        <v>28.611</v>
      </c>
    </row>
    <row r="17" customFormat="false" ht="15" hidden="false" customHeight="false" outlineLevel="0" collapsed="false">
      <c r="A17" s="0" t="s">
        <v>9</v>
      </c>
      <c r="B17" s="0" t="s">
        <v>398</v>
      </c>
      <c r="C17" s="15" t="n">
        <v>45383</v>
      </c>
      <c r="D17" s="0" t="n">
        <v>2</v>
      </c>
      <c r="E17" s="0" t="n">
        <v>0</v>
      </c>
      <c r="F17" s="0" t="n">
        <v>3</v>
      </c>
      <c r="G17" s="0" t="n">
        <v>0</v>
      </c>
      <c r="H17" s="0" t="n">
        <v>0</v>
      </c>
      <c r="I17" s="0" t="n">
        <v>0</v>
      </c>
      <c r="J17" s="0" t="n">
        <v>88</v>
      </c>
      <c r="K17" s="37" t="n">
        <f aca="false">E17+Inputs!$B$5*F17</f>
        <v>3.825</v>
      </c>
      <c r="L17" s="37" t="n">
        <f aca="false">G17+Inputs!$B$6*H17</f>
        <v>0</v>
      </c>
      <c r="M17" s="37" t="n">
        <f aca="false">I17+Inputs!$B$7*J17</f>
        <v>109.208</v>
      </c>
      <c r="N17" s="37" t="n">
        <f aca="false">K17+L17+M17</f>
        <v>113.033</v>
      </c>
    </row>
    <row r="18" customFormat="false" ht="15" hidden="false" customHeight="false" outlineLevel="0" collapsed="false">
      <c r="A18" s="0" t="s">
        <v>9</v>
      </c>
      <c r="B18" s="0" t="s">
        <v>398</v>
      </c>
      <c r="C18" s="15" t="n">
        <v>45413</v>
      </c>
      <c r="D18" s="0" t="n">
        <v>2</v>
      </c>
      <c r="E18" s="0" t="n">
        <v>0</v>
      </c>
      <c r="F18" s="0" t="n">
        <v>5</v>
      </c>
      <c r="G18" s="0" t="n">
        <v>0</v>
      </c>
      <c r="H18" s="0" t="n">
        <v>0</v>
      </c>
      <c r="I18" s="0" t="n">
        <v>0</v>
      </c>
      <c r="J18" s="0" t="n">
        <v>73</v>
      </c>
      <c r="K18" s="37" t="n">
        <f aca="false">E18+Inputs!$B$5*F18</f>
        <v>6.375</v>
      </c>
      <c r="L18" s="37" t="n">
        <f aca="false">G18+Inputs!$B$6*H18</f>
        <v>0</v>
      </c>
      <c r="M18" s="37" t="n">
        <f aca="false">I18+Inputs!$B$7*J18</f>
        <v>90.593</v>
      </c>
      <c r="N18" s="37" t="n">
        <f aca="false">K18+L18+M18</f>
        <v>96.968</v>
      </c>
    </row>
    <row r="19" customFormat="false" ht="15" hidden="false" customHeight="false" outlineLevel="0" collapsed="false">
      <c r="A19" s="0" t="s">
        <v>9</v>
      </c>
      <c r="B19" s="0" t="s">
        <v>398</v>
      </c>
      <c r="C19" s="15" t="n">
        <v>45444</v>
      </c>
      <c r="D19" s="0" t="n">
        <v>2</v>
      </c>
      <c r="E19" s="0" t="n">
        <v>0</v>
      </c>
      <c r="F19" s="0" t="n">
        <v>2</v>
      </c>
      <c r="G19" s="0" t="n">
        <v>0</v>
      </c>
      <c r="H19" s="0" t="n">
        <v>2</v>
      </c>
      <c r="I19" s="0" t="n">
        <v>0</v>
      </c>
      <c r="J19" s="0" t="n">
        <v>116</v>
      </c>
      <c r="K19" s="37" t="n">
        <f aca="false">E19+Inputs!$B$5*F19</f>
        <v>2.55</v>
      </c>
      <c r="L19" s="37" t="n">
        <f aca="false">G19+Inputs!$B$6*H19</f>
        <v>2.55</v>
      </c>
      <c r="M19" s="37" t="n">
        <f aca="false">I19+Inputs!$B$7*J19</f>
        <v>143.956</v>
      </c>
      <c r="N19" s="37" t="n">
        <f aca="false">K19+L19+M19</f>
        <v>149.056</v>
      </c>
    </row>
    <row r="20" customFormat="false" ht="15" hidden="false" customHeight="false" outlineLevel="0" collapsed="false">
      <c r="A20" s="0" t="s">
        <v>9</v>
      </c>
      <c r="B20" s="0" t="s">
        <v>398</v>
      </c>
      <c r="C20" s="15" t="n">
        <v>45474</v>
      </c>
      <c r="D20" s="0" t="n">
        <v>2</v>
      </c>
      <c r="E20" s="0" t="n">
        <v>0</v>
      </c>
      <c r="F20" s="0" t="n">
        <v>8</v>
      </c>
      <c r="G20" s="0" t="n">
        <v>0</v>
      </c>
      <c r="H20" s="0" t="n">
        <v>2</v>
      </c>
      <c r="I20" s="0" t="n">
        <v>0</v>
      </c>
      <c r="J20" s="0" t="n">
        <v>108</v>
      </c>
      <c r="K20" s="37" t="n">
        <f aca="false">E20+Inputs!$B$5*F20</f>
        <v>10.2</v>
      </c>
      <c r="L20" s="37" t="n">
        <f aca="false">G20+Inputs!$B$6*H20</f>
        <v>2.55</v>
      </c>
      <c r="M20" s="37" t="n">
        <f aca="false">I20+Inputs!$B$7*J20</f>
        <v>134.028</v>
      </c>
      <c r="N20" s="37" t="n">
        <f aca="false">K20+L20+M20</f>
        <v>146.778</v>
      </c>
    </row>
    <row r="21" customFormat="false" ht="15" hidden="false" customHeight="false" outlineLevel="0" collapsed="false">
      <c r="A21" s="0" t="s">
        <v>9</v>
      </c>
      <c r="B21" s="0" t="s">
        <v>398</v>
      </c>
      <c r="C21" s="15" t="n">
        <v>45505</v>
      </c>
      <c r="D21" s="0" t="n">
        <v>2</v>
      </c>
      <c r="E21" s="0" t="n">
        <v>0</v>
      </c>
      <c r="F21" s="0" t="n">
        <v>6</v>
      </c>
      <c r="G21" s="0" t="n">
        <v>0</v>
      </c>
      <c r="H21" s="0" t="n">
        <v>2</v>
      </c>
      <c r="I21" s="0" t="n">
        <v>0</v>
      </c>
      <c r="J21" s="0" t="n">
        <v>100</v>
      </c>
      <c r="K21" s="37" t="n">
        <f aca="false">E21+Inputs!$B$5*F21</f>
        <v>7.65</v>
      </c>
      <c r="L21" s="37" t="n">
        <f aca="false">G21+Inputs!$B$6*H21</f>
        <v>2.55</v>
      </c>
      <c r="M21" s="37" t="n">
        <f aca="false">I21+Inputs!$B$7*J21</f>
        <v>124.1</v>
      </c>
      <c r="N21" s="37" t="n">
        <f aca="false">K21+L21+M21</f>
        <v>134.3</v>
      </c>
    </row>
    <row r="22" customFormat="false" ht="15" hidden="false" customHeight="false" outlineLevel="0" collapsed="false">
      <c r="A22" s="0" t="s">
        <v>9</v>
      </c>
      <c r="B22" s="0" t="s">
        <v>398</v>
      </c>
      <c r="C22" s="15" t="n">
        <v>45536</v>
      </c>
      <c r="D22" s="0" t="n">
        <v>2</v>
      </c>
      <c r="E22" s="0" t="n">
        <v>0</v>
      </c>
      <c r="F22" s="0" t="n">
        <v>0</v>
      </c>
      <c r="G22" s="0" t="n">
        <v>0</v>
      </c>
      <c r="H22" s="0" t="n">
        <v>0</v>
      </c>
      <c r="I22" s="0" t="n">
        <v>0</v>
      </c>
      <c r="J22" s="0" t="n">
        <v>96</v>
      </c>
      <c r="K22" s="37" t="n">
        <f aca="false">E22+Inputs!$B$5*F22</f>
        <v>0</v>
      </c>
      <c r="L22" s="37" t="n">
        <f aca="false">G22+Inputs!$B$6*H22</f>
        <v>0</v>
      </c>
      <c r="M22" s="37" t="n">
        <f aca="false">I22+Inputs!$B$7*J22</f>
        <v>119.136</v>
      </c>
      <c r="N22" s="37" t="n">
        <f aca="false">K22+L22+M22</f>
        <v>119.136</v>
      </c>
    </row>
    <row r="23" customFormat="false" ht="15" hidden="false" customHeight="false" outlineLevel="0" collapsed="false">
      <c r="A23" s="0" t="s">
        <v>9</v>
      </c>
      <c r="B23" s="0" t="s">
        <v>398</v>
      </c>
      <c r="C23" s="15" t="n">
        <v>45566</v>
      </c>
      <c r="D23" s="0" t="n">
        <v>2</v>
      </c>
      <c r="E23" s="0" t="n">
        <v>0</v>
      </c>
      <c r="F23" s="0" t="n">
        <v>5</v>
      </c>
      <c r="G23" s="0" t="n">
        <v>0</v>
      </c>
      <c r="H23" s="0" t="n">
        <v>4</v>
      </c>
      <c r="I23" s="0" t="n">
        <v>0</v>
      </c>
      <c r="J23" s="0" t="n">
        <v>104</v>
      </c>
      <c r="K23" s="37" t="n">
        <f aca="false">E23+Inputs!$B$5*F23</f>
        <v>6.375</v>
      </c>
      <c r="L23" s="37" t="n">
        <f aca="false">G23+Inputs!$B$6*H23</f>
        <v>5.1</v>
      </c>
      <c r="M23" s="37" t="n">
        <f aca="false">I23+Inputs!$B$7*J23</f>
        <v>129.064</v>
      </c>
      <c r="N23" s="37" t="n">
        <f aca="false">K23+L23+M23</f>
        <v>140.539</v>
      </c>
    </row>
    <row r="24" customFormat="false" ht="15" hidden="false" customHeight="false" outlineLevel="0" collapsed="false">
      <c r="A24" s="0" t="s">
        <v>9</v>
      </c>
      <c r="B24" s="0" t="s">
        <v>398</v>
      </c>
      <c r="C24" s="15" t="n">
        <v>45597</v>
      </c>
      <c r="D24" s="0" t="n">
        <v>2</v>
      </c>
      <c r="E24" s="0" t="n">
        <v>0</v>
      </c>
      <c r="F24" s="0" t="n">
        <v>0</v>
      </c>
      <c r="G24" s="0" t="n">
        <v>0</v>
      </c>
      <c r="H24" s="0" t="n">
        <v>2</v>
      </c>
      <c r="I24" s="0" t="n">
        <v>0</v>
      </c>
      <c r="J24" s="0" t="n">
        <v>91</v>
      </c>
      <c r="K24" s="37" t="n">
        <f aca="false">E24+Inputs!$B$5*F24</f>
        <v>0</v>
      </c>
      <c r="L24" s="37" t="n">
        <f aca="false">G24+Inputs!$B$6*H24</f>
        <v>2.55</v>
      </c>
      <c r="M24" s="37" t="n">
        <f aca="false">I24+Inputs!$B$7*J24</f>
        <v>112.931</v>
      </c>
      <c r="N24" s="37" t="n">
        <f aca="false">K24+L24+M24</f>
        <v>115.481</v>
      </c>
    </row>
    <row r="25" customFormat="false" ht="15" hidden="false" customHeight="false" outlineLevel="0" collapsed="false">
      <c r="A25" s="0" t="s">
        <v>9</v>
      </c>
      <c r="B25" s="0" t="s">
        <v>398</v>
      </c>
      <c r="C25" s="15" t="n">
        <v>45627</v>
      </c>
      <c r="D25" s="0" t="n">
        <v>2</v>
      </c>
      <c r="E25" s="0" t="n">
        <v>0</v>
      </c>
      <c r="F25" s="0" t="n">
        <v>4</v>
      </c>
      <c r="G25" s="0" t="n">
        <v>0</v>
      </c>
      <c r="H25" s="0" t="n">
        <v>1</v>
      </c>
      <c r="I25" s="0" t="n">
        <v>0</v>
      </c>
      <c r="J25" s="0" t="n">
        <v>86</v>
      </c>
      <c r="K25" s="37" t="n">
        <f aca="false">E25+Inputs!$B$5*F25</f>
        <v>5.1</v>
      </c>
      <c r="L25" s="37" t="n">
        <f aca="false">G25+Inputs!$B$6*H25</f>
        <v>1.275</v>
      </c>
      <c r="M25" s="37" t="n">
        <f aca="false">I25+Inputs!$B$7*J25</f>
        <v>106.726</v>
      </c>
      <c r="N25" s="37" t="n">
        <f aca="false">K25+L25+M25</f>
        <v>113.101</v>
      </c>
    </row>
    <row r="26" customFormat="false" ht="15" hidden="false" customHeight="false" outlineLevel="0" collapsed="false">
      <c r="A26" s="0" t="s">
        <v>9</v>
      </c>
      <c r="B26" s="0" t="s">
        <v>398</v>
      </c>
      <c r="C26" s="15" t="n">
        <v>45658</v>
      </c>
      <c r="D26" s="0" t="n">
        <v>2</v>
      </c>
      <c r="E26" s="0" t="n">
        <v>0</v>
      </c>
      <c r="F26" s="0" t="n">
        <v>1</v>
      </c>
      <c r="G26" s="0" t="n">
        <v>0</v>
      </c>
      <c r="H26" s="0" t="n">
        <v>1</v>
      </c>
      <c r="I26" s="0" t="n">
        <v>0</v>
      </c>
      <c r="J26" s="0" t="n">
        <v>96</v>
      </c>
      <c r="K26" s="37" t="n">
        <f aca="false">E26+Inputs!$B$5*F26</f>
        <v>1.275</v>
      </c>
      <c r="L26" s="37" t="n">
        <f aca="false">G26+Inputs!$B$6*H26</f>
        <v>1.275</v>
      </c>
      <c r="M26" s="37" t="n">
        <f aca="false">I26+Inputs!$B$7*J26</f>
        <v>119.136</v>
      </c>
      <c r="N26" s="37" t="n">
        <f aca="false">K26+L26+M26</f>
        <v>121.686</v>
      </c>
    </row>
    <row r="27" customFormat="false" ht="15" hidden="false" customHeight="false" outlineLevel="0" collapsed="false">
      <c r="A27" s="0" t="s">
        <v>9</v>
      </c>
      <c r="B27" s="0" t="s">
        <v>398</v>
      </c>
      <c r="C27" s="15" t="n">
        <v>45689</v>
      </c>
      <c r="D27" s="0" t="n">
        <v>2</v>
      </c>
      <c r="E27" s="0" t="n">
        <v>0</v>
      </c>
      <c r="F27" s="0" t="n">
        <v>6</v>
      </c>
      <c r="G27" s="0" t="n">
        <v>0</v>
      </c>
      <c r="H27" s="0" t="n">
        <v>3</v>
      </c>
      <c r="I27" s="0" t="n">
        <v>0</v>
      </c>
      <c r="J27" s="0" t="n">
        <v>89</v>
      </c>
      <c r="K27" s="37" t="n">
        <f aca="false">E27+Inputs!$B$5*F27</f>
        <v>7.65</v>
      </c>
      <c r="L27" s="37" t="n">
        <f aca="false">G27+Inputs!$B$6*H27</f>
        <v>3.825</v>
      </c>
      <c r="M27" s="37" t="n">
        <f aca="false">I27+Inputs!$B$7*J27</f>
        <v>110.449</v>
      </c>
      <c r="N27" s="37" t="n">
        <f aca="false">K27+L27+M27</f>
        <v>121.924</v>
      </c>
    </row>
    <row r="28" customFormat="false" ht="15" hidden="false" customHeight="false" outlineLevel="0" collapsed="false">
      <c r="A28" s="0" t="s">
        <v>9</v>
      </c>
      <c r="B28" s="0" t="s">
        <v>398</v>
      </c>
      <c r="C28" s="15" t="n">
        <v>45717</v>
      </c>
      <c r="D28" s="0" t="n">
        <v>2</v>
      </c>
      <c r="E28" s="0" t="n">
        <v>0</v>
      </c>
      <c r="F28" s="0" t="n">
        <v>4</v>
      </c>
      <c r="G28" s="0" t="n">
        <v>0</v>
      </c>
      <c r="H28" s="0" t="n">
        <v>5</v>
      </c>
      <c r="I28" s="0" t="n">
        <v>0</v>
      </c>
      <c r="J28" s="0" t="n">
        <v>126</v>
      </c>
      <c r="K28" s="37" t="n">
        <f aca="false">E28+Inputs!$B$5*F28</f>
        <v>5.1</v>
      </c>
      <c r="L28" s="37" t="n">
        <f aca="false">G28+Inputs!$B$6*H28</f>
        <v>6.375</v>
      </c>
      <c r="M28" s="37" t="n">
        <f aca="false">I28+Inputs!$B$7*J28</f>
        <v>156.366</v>
      </c>
      <c r="N28" s="37" t="n">
        <f aca="false">K28+L28+M28</f>
        <v>167.841</v>
      </c>
    </row>
    <row r="29" customFormat="false" ht="15" hidden="false" customHeight="false" outlineLevel="0" collapsed="false">
      <c r="A29" s="0" t="s">
        <v>9</v>
      </c>
      <c r="B29" s="0" t="s">
        <v>398</v>
      </c>
      <c r="C29" s="15" t="n">
        <v>45748</v>
      </c>
      <c r="D29" s="0" t="n">
        <v>2</v>
      </c>
      <c r="E29" s="0" t="n">
        <v>0</v>
      </c>
      <c r="F29" s="0" t="n">
        <v>4</v>
      </c>
      <c r="G29" s="0" t="n">
        <v>0</v>
      </c>
      <c r="H29" s="0" t="n">
        <v>2</v>
      </c>
      <c r="I29" s="0" t="n">
        <v>0</v>
      </c>
      <c r="J29" s="0" t="n">
        <v>82</v>
      </c>
      <c r="K29" s="37" t="n">
        <f aca="false">E29+Inputs!$B$5*F29</f>
        <v>5.1</v>
      </c>
      <c r="L29" s="37" t="n">
        <f aca="false">G29+Inputs!$B$6*H29</f>
        <v>2.55</v>
      </c>
      <c r="M29" s="37" t="n">
        <f aca="false">I29+Inputs!$B$7*J29</f>
        <v>101.762</v>
      </c>
      <c r="N29" s="37" t="n">
        <f aca="false">K29+L29+M29</f>
        <v>109.412</v>
      </c>
    </row>
    <row r="30" customFormat="false" ht="15" hidden="false" customHeight="false" outlineLevel="0" collapsed="false">
      <c r="A30" s="0" t="s">
        <v>9</v>
      </c>
      <c r="B30" s="0" t="s">
        <v>398</v>
      </c>
      <c r="C30" s="15" t="n">
        <v>45778</v>
      </c>
      <c r="D30" s="0" t="n">
        <v>2</v>
      </c>
      <c r="E30" s="0" t="n">
        <v>0</v>
      </c>
      <c r="F30" s="0" t="n">
        <v>5</v>
      </c>
      <c r="G30" s="0" t="n">
        <v>0</v>
      </c>
      <c r="H30" s="0" t="n">
        <v>2</v>
      </c>
      <c r="I30" s="0" t="n">
        <v>0</v>
      </c>
      <c r="J30" s="0" t="n">
        <v>97</v>
      </c>
      <c r="K30" s="37" t="n">
        <f aca="false">E30+Inputs!$B$5*F30</f>
        <v>6.375</v>
      </c>
      <c r="L30" s="37" t="n">
        <f aca="false">G30+Inputs!$B$6*H30</f>
        <v>2.55</v>
      </c>
      <c r="M30" s="37" t="n">
        <f aca="false">I30+Inputs!$B$7*J30</f>
        <v>120.377</v>
      </c>
      <c r="N30" s="37" t="n">
        <f aca="false">K30+L30+M30</f>
        <v>129.302</v>
      </c>
    </row>
    <row r="31" customFormat="false" ht="15" hidden="false" customHeight="false" outlineLevel="0" collapsed="false">
      <c r="A31" s="0" t="s">
        <v>9</v>
      </c>
      <c r="B31" s="0" t="s">
        <v>398</v>
      </c>
      <c r="C31" s="15" t="n">
        <v>45809</v>
      </c>
      <c r="D31" s="0" t="n">
        <v>2</v>
      </c>
      <c r="E31" s="0" t="n">
        <v>0</v>
      </c>
      <c r="F31" s="0" t="n">
        <v>3</v>
      </c>
      <c r="G31" s="0" t="n">
        <v>0</v>
      </c>
      <c r="H31" s="0" t="n">
        <v>1</v>
      </c>
      <c r="I31" s="0" t="n">
        <v>0</v>
      </c>
      <c r="J31" s="0" t="n">
        <v>122</v>
      </c>
      <c r="K31" s="37" t="n">
        <f aca="false">E31+Inputs!$B$5*F31</f>
        <v>3.825</v>
      </c>
      <c r="L31" s="37" t="n">
        <f aca="false">G31+Inputs!$B$6*H31</f>
        <v>1.275</v>
      </c>
      <c r="M31" s="37" t="n">
        <f aca="false">I31+Inputs!$B$7*J31</f>
        <v>151.402</v>
      </c>
      <c r="N31" s="37" t="n">
        <f aca="false">K31+L31+M31</f>
        <v>156.502</v>
      </c>
    </row>
    <row r="32" customFormat="false" ht="15" hidden="false" customHeight="false" outlineLevel="0" collapsed="false">
      <c r="A32" s="0" t="s">
        <v>9</v>
      </c>
      <c r="B32" s="0" t="s">
        <v>398</v>
      </c>
      <c r="C32" s="15" t="n">
        <v>45839</v>
      </c>
      <c r="D32" s="0" t="n">
        <v>2</v>
      </c>
      <c r="E32" s="0" t="n">
        <v>0</v>
      </c>
      <c r="F32" s="0" t="n">
        <v>5</v>
      </c>
      <c r="G32" s="0" t="n">
        <v>0</v>
      </c>
      <c r="H32" s="0" t="n">
        <v>2</v>
      </c>
      <c r="I32" s="0" t="n">
        <v>0</v>
      </c>
      <c r="J32" s="0" t="n">
        <v>140</v>
      </c>
      <c r="K32" s="37" t="n">
        <f aca="false">E32+Inputs!$B$5*F32</f>
        <v>6.375</v>
      </c>
      <c r="L32" s="37" t="n">
        <f aca="false">G32+Inputs!$B$6*H32</f>
        <v>2.55</v>
      </c>
      <c r="M32" s="37" t="n">
        <f aca="false">I32+Inputs!$B$7*J32</f>
        <v>173.74</v>
      </c>
      <c r="N32" s="37" t="n">
        <f aca="false">K32+L32+M32</f>
        <v>182.665</v>
      </c>
    </row>
    <row r="33" customFormat="false" ht="15" hidden="false" customHeight="false" outlineLevel="0" collapsed="false">
      <c r="A33" s="0" t="s">
        <v>9</v>
      </c>
      <c r="B33" s="0" t="s">
        <v>398</v>
      </c>
      <c r="C33" s="15" t="n">
        <v>45870</v>
      </c>
      <c r="D33" s="0" t="n">
        <v>2</v>
      </c>
      <c r="E33" s="0" t="n">
        <v>0</v>
      </c>
      <c r="F33" s="0" t="n">
        <v>5</v>
      </c>
      <c r="G33" s="0" t="n">
        <v>0</v>
      </c>
      <c r="H33" s="0" t="n">
        <v>3</v>
      </c>
      <c r="I33" s="0" t="n">
        <v>0</v>
      </c>
      <c r="J33" s="0" t="n">
        <v>110</v>
      </c>
      <c r="K33" s="37" t="n">
        <f aca="false">E33+Inputs!$B$5*F33</f>
        <v>6.375</v>
      </c>
      <c r="L33" s="37" t="n">
        <f aca="false">G33+Inputs!$B$6*H33</f>
        <v>3.825</v>
      </c>
      <c r="M33" s="37" t="n">
        <f aca="false">I33+Inputs!$B$7*J33</f>
        <v>136.51</v>
      </c>
      <c r="N33" s="37" t="n">
        <f aca="false">K33+L33+M33</f>
        <v>146.71</v>
      </c>
    </row>
    <row r="34" customFormat="false" ht="15" hidden="false" customHeight="false" outlineLevel="0" collapsed="false">
      <c r="A34" s="0" t="s">
        <v>9</v>
      </c>
      <c r="B34" s="0" t="s">
        <v>398</v>
      </c>
      <c r="C34" s="15" t="n">
        <v>45901</v>
      </c>
      <c r="D34" s="0" t="n">
        <v>2</v>
      </c>
      <c r="E34" s="0" t="n">
        <v>0</v>
      </c>
      <c r="F34" s="0" t="n">
        <v>8</v>
      </c>
      <c r="G34" s="0" t="n">
        <v>0</v>
      </c>
      <c r="H34" s="0" t="n">
        <v>3</v>
      </c>
      <c r="I34" s="0" t="n">
        <v>0</v>
      </c>
      <c r="J34" s="0" t="n">
        <v>111</v>
      </c>
      <c r="K34" s="37" t="n">
        <f aca="false">E34+Inputs!$B$5*F34</f>
        <v>10.2</v>
      </c>
      <c r="L34" s="37" t="n">
        <f aca="false">G34+Inputs!$B$6*H34</f>
        <v>3.825</v>
      </c>
      <c r="M34" s="37" t="n">
        <f aca="false">I34+Inputs!$B$7*J34</f>
        <v>137.751</v>
      </c>
      <c r="N34" s="37" t="n">
        <f aca="false">K34+L34+M34</f>
        <v>151.776</v>
      </c>
    </row>
    <row r="35" customFormat="false" ht="15" hidden="false" customHeight="false" outlineLevel="0" collapsed="false">
      <c r="A35" s="0" t="s">
        <v>9</v>
      </c>
      <c r="B35" s="0" t="s">
        <v>398</v>
      </c>
      <c r="C35" s="15" t="n">
        <v>45931</v>
      </c>
      <c r="D35" s="0" t="n">
        <v>2</v>
      </c>
      <c r="E35" s="0" t="n">
        <v>0</v>
      </c>
      <c r="F35" s="0" t="n">
        <v>2</v>
      </c>
      <c r="G35" s="0" t="n">
        <v>0</v>
      </c>
      <c r="H35" s="0" t="n">
        <v>2</v>
      </c>
      <c r="I35" s="0" t="n">
        <v>0</v>
      </c>
      <c r="J35" s="0" t="n">
        <v>108</v>
      </c>
      <c r="K35" s="37" t="n">
        <f aca="false">E35+Inputs!$B$5*F35</f>
        <v>2.55</v>
      </c>
      <c r="L35" s="37" t="n">
        <f aca="false">G35+Inputs!$B$6*H35</f>
        <v>2.55</v>
      </c>
      <c r="M35" s="37" t="n">
        <f aca="false">I35+Inputs!$B$7*J35</f>
        <v>134.028</v>
      </c>
      <c r="N35" s="37" t="n">
        <f aca="false">K35+L35+M35</f>
        <v>139.128</v>
      </c>
    </row>
    <row r="36" customFormat="false" ht="15" hidden="false" customHeight="false" outlineLevel="0" collapsed="false">
      <c r="A36" s="0" t="s">
        <v>9</v>
      </c>
      <c r="B36" s="0" t="s">
        <v>398</v>
      </c>
      <c r="C36" s="15" t="n">
        <v>45962</v>
      </c>
      <c r="D36" s="0" t="n">
        <v>2</v>
      </c>
      <c r="E36" s="0" t="n">
        <v>0</v>
      </c>
      <c r="F36" s="0" t="n">
        <v>4</v>
      </c>
      <c r="G36" s="0" t="n">
        <v>0</v>
      </c>
      <c r="H36" s="0" t="n">
        <v>0</v>
      </c>
      <c r="I36" s="0" t="n">
        <v>0</v>
      </c>
      <c r="J36" s="0" t="n">
        <v>116</v>
      </c>
      <c r="K36" s="37" t="n">
        <f aca="false">E36+Inputs!$B$5*F36</f>
        <v>5.1</v>
      </c>
      <c r="L36" s="37" t="n">
        <f aca="false">G36+Inputs!$B$6*H36</f>
        <v>0</v>
      </c>
      <c r="M36" s="37" t="n">
        <f aca="false">I36+Inputs!$B$7*J36</f>
        <v>143.956</v>
      </c>
      <c r="N36" s="37" t="n">
        <f aca="false">K36+L36+M36</f>
        <v>149.056</v>
      </c>
    </row>
    <row r="37" customFormat="false" ht="15" hidden="false" customHeight="false" outlineLevel="0" collapsed="false">
      <c r="A37" s="0" t="s">
        <v>9</v>
      </c>
      <c r="B37" s="0" t="s">
        <v>398</v>
      </c>
      <c r="C37" s="15" t="n">
        <v>45992</v>
      </c>
      <c r="D37" s="0" t="n">
        <v>2</v>
      </c>
      <c r="E37" s="0" t="n">
        <v>0</v>
      </c>
      <c r="F37" s="0" t="n">
        <v>4</v>
      </c>
      <c r="G37" s="0" t="n">
        <v>0</v>
      </c>
      <c r="H37" s="0" t="n">
        <v>6</v>
      </c>
      <c r="I37" s="0" t="n">
        <v>0</v>
      </c>
      <c r="J37" s="0" t="n">
        <v>87</v>
      </c>
      <c r="K37" s="37" t="n">
        <f aca="false">E37+Inputs!$B$5*F37</f>
        <v>5.1</v>
      </c>
      <c r="L37" s="37" t="n">
        <f aca="false">G37+Inputs!$B$6*H37</f>
        <v>7.65</v>
      </c>
      <c r="M37" s="37" t="n">
        <f aca="false">I37+Inputs!$B$7*J37</f>
        <v>107.967</v>
      </c>
      <c r="N37" s="37" t="n">
        <f aca="false">K37+L37+M37</f>
        <v>120.717</v>
      </c>
    </row>
    <row r="38" customFormat="false" ht="15" hidden="false" customHeight="false" outlineLevel="0" collapsed="false">
      <c r="A38" s="0" t="s">
        <v>9</v>
      </c>
      <c r="B38" s="0" t="s">
        <v>398</v>
      </c>
      <c r="C38" s="15" t="n">
        <v>46023</v>
      </c>
      <c r="D38" s="0" t="n">
        <v>2</v>
      </c>
      <c r="E38" s="0" t="n">
        <v>0</v>
      </c>
      <c r="F38" s="0" t="n">
        <v>6</v>
      </c>
      <c r="G38" s="0" t="n">
        <v>0</v>
      </c>
      <c r="H38" s="0" t="n">
        <v>7</v>
      </c>
      <c r="I38" s="0" t="n">
        <v>0</v>
      </c>
      <c r="J38" s="0" t="n">
        <v>98</v>
      </c>
      <c r="K38" s="37" t="n">
        <f aca="false">E38+Inputs!$B$5*F38</f>
        <v>7.65</v>
      </c>
      <c r="L38" s="37" t="n">
        <f aca="false">G38+Inputs!$B$6*H38</f>
        <v>8.925</v>
      </c>
      <c r="M38" s="37" t="n">
        <f aca="false">I38+Inputs!$B$7*J38</f>
        <v>121.618</v>
      </c>
      <c r="N38" s="37" t="n">
        <f aca="false">K38+L38+M38</f>
        <v>138.193</v>
      </c>
    </row>
    <row r="39" customFormat="false" ht="15" hidden="false" customHeight="false" outlineLevel="0" collapsed="false">
      <c r="A39" s="0" t="s">
        <v>9</v>
      </c>
      <c r="B39" s="0" t="s">
        <v>398</v>
      </c>
      <c r="C39" s="15" t="n">
        <v>46054</v>
      </c>
      <c r="D39" s="0" t="n">
        <v>2</v>
      </c>
      <c r="E39" s="0" t="n">
        <v>0</v>
      </c>
      <c r="F39" s="0" t="n">
        <v>6</v>
      </c>
      <c r="G39" s="0" t="n">
        <v>0</v>
      </c>
      <c r="H39" s="0" t="n">
        <v>6</v>
      </c>
      <c r="I39" s="0" t="n">
        <v>0</v>
      </c>
      <c r="J39" s="0" t="n">
        <v>100</v>
      </c>
      <c r="K39" s="37" t="n">
        <f aca="false">E39+Inputs!$B$5*F39</f>
        <v>7.65</v>
      </c>
      <c r="L39" s="37" t="n">
        <f aca="false">G39+Inputs!$B$6*H39</f>
        <v>7.65</v>
      </c>
      <c r="M39" s="37" t="n">
        <f aca="false">I39+Inputs!$B$7*J39</f>
        <v>124.1</v>
      </c>
      <c r="N39" s="37" t="n">
        <f aca="false">K39+L39+M39</f>
        <v>139.4</v>
      </c>
    </row>
    <row r="40" customFormat="false" ht="15" hidden="false" customHeight="false" outlineLevel="0" collapsed="false">
      <c r="A40" s="0" t="s">
        <v>9</v>
      </c>
      <c r="B40" s="0" t="s">
        <v>398</v>
      </c>
      <c r="C40" s="15" t="n">
        <v>46082</v>
      </c>
      <c r="D40" s="0" t="n">
        <v>2</v>
      </c>
      <c r="E40" s="0" t="n">
        <v>0</v>
      </c>
      <c r="F40" s="0" t="n">
        <v>15</v>
      </c>
      <c r="G40" s="0" t="n">
        <v>0</v>
      </c>
      <c r="H40" s="0" t="n">
        <v>4</v>
      </c>
      <c r="I40" s="0" t="n">
        <v>0</v>
      </c>
      <c r="J40" s="0" t="n">
        <v>115</v>
      </c>
      <c r="K40" s="37" t="n">
        <f aca="false">E40+Inputs!$B$5*F40</f>
        <v>19.125</v>
      </c>
      <c r="L40" s="37" t="n">
        <f aca="false">G40+Inputs!$B$6*H40</f>
        <v>5.1</v>
      </c>
      <c r="M40" s="37" t="n">
        <f aca="false">I40+Inputs!$B$7*J40</f>
        <v>142.715</v>
      </c>
      <c r="N40" s="37" t="n">
        <f aca="false">K40+L40+M40</f>
        <v>166.94</v>
      </c>
    </row>
    <row r="41" customFormat="false" ht="15" hidden="false" customHeight="false" outlineLevel="0" collapsed="false">
      <c r="A41" s="0" t="s">
        <v>9</v>
      </c>
      <c r="B41" s="0" t="s">
        <v>398</v>
      </c>
      <c r="C41" s="15" t="n">
        <v>46113</v>
      </c>
      <c r="D41" s="0" t="n">
        <v>2</v>
      </c>
      <c r="E41" s="0" t="n">
        <v>0</v>
      </c>
      <c r="F41" s="0" t="n">
        <v>9</v>
      </c>
      <c r="G41" s="0" t="n">
        <v>0</v>
      </c>
      <c r="H41" s="0" t="n">
        <v>7</v>
      </c>
      <c r="I41" s="0" t="n">
        <v>0</v>
      </c>
      <c r="J41" s="0" t="n">
        <v>96</v>
      </c>
      <c r="K41" s="37" t="n">
        <f aca="false">E41+Inputs!$B$5*F41</f>
        <v>11.475</v>
      </c>
      <c r="L41" s="37" t="n">
        <f aca="false">G41+Inputs!$B$6*H41</f>
        <v>8.925</v>
      </c>
      <c r="M41" s="37" t="n">
        <f aca="false">I41+Inputs!$B$7*J41</f>
        <v>119.136</v>
      </c>
      <c r="N41" s="37" t="n">
        <f aca="false">K41+L41+M41</f>
        <v>139.536</v>
      </c>
    </row>
    <row r="42" customFormat="false" ht="15" hidden="false" customHeight="false" outlineLevel="0" collapsed="false">
      <c r="A42" s="0" t="s">
        <v>9</v>
      </c>
      <c r="B42" s="0" t="s">
        <v>398</v>
      </c>
      <c r="C42" s="15" t="n">
        <v>46143</v>
      </c>
      <c r="D42" s="0" t="n">
        <v>2</v>
      </c>
      <c r="E42" s="0" t="n">
        <v>0</v>
      </c>
      <c r="F42" s="0" t="n">
        <v>29</v>
      </c>
      <c r="G42" s="0" t="n">
        <v>0</v>
      </c>
      <c r="H42" s="0" t="n">
        <v>8</v>
      </c>
      <c r="I42" s="0" t="n">
        <v>0</v>
      </c>
      <c r="J42" s="0" t="n">
        <v>97</v>
      </c>
      <c r="K42" s="37" t="n">
        <f aca="false">E42+Inputs!$B$5*F42</f>
        <v>36.975</v>
      </c>
      <c r="L42" s="37" t="n">
        <f aca="false">G42+Inputs!$B$6*H42</f>
        <v>10.2</v>
      </c>
      <c r="M42" s="37" t="n">
        <f aca="false">I42+Inputs!$B$7*J42</f>
        <v>120.377</v>
      </c>
      <c r="N42" s="37" t="n">
        <f aca="false">K42+L42+M42</f>
        <v>167.552</v>
      </c>
    </row>
    <row r="43" customFormat="false" ht="15" hidden="false" customHeight="false" outlineLevel="0" collapsed="false">
      <c r="A43" s="0" t="s">
        <v>9</v>
      </c>
      <c r="B43" s="0" t="s">
        <v>398</v>
      </c>
      <c r="C43" s="15" t="n">
        <v>46174</v>
      </c>
      <c r="D43" s="0" t="n">
        <v>2</v>
      </c>
      <c r="E43" s="0" t="n">
        <v>0</v>
      </c>
      <c r="F43" s="0" t="n">
        <v>25</v>
      </c>
      <c r="G43" s="0" t="n">
        <v>0</v>
      </c>
      <c r="H43" s="0" t="n">
        <v>10</v>
      </c>
      <c r="I43" s="0" t="n">
        <v>0</v>
      </c>
      <c r="J43" s="0" t="n">
        <v>109</v>
      </c>
      <c r="K43" s="37" t="n">
        <f aca="false">E43+Inputs!$B$5*F43</f>
        <v>31.875</v>
      </c>
      <c r="L43" s="37" t="n">
        <f aca="false">G43+Inputs!$B$6*H43</f>
        <v>12.75</v>
      </c>
      <c r="M43" s="37" t="n">
        <f aca="false">I43+Inputs!$B$7*J43</f>
        <v>135.269</v>
      </c>
      <c r="N43" s="37" t="n">
        <f aca="false">K43+L43+M43</f>
        <v>179.894</v>
      </c>
    </row>
    <row r="44" customFormat="false" ht="15" hidden="false" customHeight="false" outlineLevel="0" collapsed="false">
      <c r="A44" s="0" t="s">
        <v>9</v>
      </c>
      <c r="B44" s="0" t="s">
        <v>398</v>
      </c>
      <c r="C44" s="15" t="n">
        <v>46204</v>
      </c>
      <c r="D44" s="0" t="n">
        <v>2</v>
      </c>
      <c r="E44" s="0" t="n">
        <v>0</v>
      </c>
      <c r="F44" s="0" t="n">
        <v>15</v>
      </c>
      <c r="G44" s="0" t="n">
        <v>0</v>
      </c>
      <c r="H44" s="0" t="n">
        <v>11</v>
      </c>
      <c r="I44" s="0" t="n">
        <v>0</v>
      </c>
      <c r="J44" s="0" t="n">
        <v>86</v>
      </c>
      <c r="K44" s="37" t="n">
        <f aca="false">E44+Inputs!$B$5*F44</f>
        <v>19.125</v>
      </c>
      <c r="L44" s="37" t="n">
        <f aca="false">G44+Inputs!$B$6*H44</f>
        <v>14.025</v>
      </c>
      <c r="M44" s="37" t="n">
        <f aca="false">I44+Inputs!$B$7*J44</f>
        <v>106.726</v>
      </c>
      <c r="N44" s="37" t="n">
        <f aca="false">K44+L44+M44</f>
        <v>139.876</v>
      </c>
    </row>
    <row r="45" customFormat="false" ht="15" hidden="false" customHeight="false" outlineLevel="0" collapsed="false">
      <c r="A45" s="0" t="s">
        <v>9</v>
      </c>
      <c r="B45" s="0" t="s">
        <v>398</v>
      </c>
      <c r="C45" s="15" t="n">
        <v>46235</v>
      </c>
      <c r="D45" s="0" t="n">
        <v>2</v>
      </c>
      <c r="E45" s="0" t="n">
        <v>0</v>
      </c>
      <c r="F45" s="0" t="n">
        <v>23</v>
      </c>
      <c r="G45" s="0" t="n">
        <v>0</v>
      </c>
      <c r="H45" s="0" t="n">
        <v>11</v>
      </c>
      <c r="I45" s="0" t="n">
        <v>0</v>
      </c>
      <c r="J45" s="0" t="n">
        <v>84</v>
      </c>
      <c r="K45" s="37" t="n">
        <f aca="false">E45+Inputs!$B$5*F45</f>
        <v>29.325</v>
      </c>
      <c r="L45" s="37" t="n">
        <f aca="false">G45+Inputs!$B$6*H45</f>
        <v>14.025</v>
      </c>
      <c r="M45" s="37" t="n">
        <f aca="false">I45+Inputs!$B$7*J45</f>
        <v>104.244</v>
      </c>
      <c r="N45" s="37" t="n">
        <f aca="false">K45+L45+M45</f>
        <v>147.594</v>
      </c>
    </row>
    <row r="46" customFormat="false" ht="15" hidden="false" customHeight="false" outlineLevel="0" collapsed="false">
      <c r="A46" s="0" t="s">
        <v>9</v>
      </c>
      <c r="B46" s="0" t="s">
        <v>377</v>
      </c>
      <c r="C46" s="15" t="n">
        <v>44927</v>
      </c>
      <c r="D46" s="0" t="n">
        <v>1</v>
      </c>
      <c r="E46" s="0" t="n">
        <v>0</v>
      </c>
      <c r="F46" s="0" t="n">
        <v>1</v>
      </c>
      <c r="G46" s="0" t="n">
        <v>0</v>
      </c>
      <c r="H46" s="0" t="n">
        <v>0</v>
      </c>
      <c r="I46" s="0" t="n">
        <v>0</v>
      </c>
      <c r="J46" s="0" t="n">
        <v>51</v>
      </c>
      <c r="K46" s="37" t="n">
        <f aca="false">E46+Inputs!$B$5*F46</f>
        <v>1.275</v>
      </c>
      <c r="L46" s="37" t="n">
        <f aca="false">G46+Inputs!$B$6*H46</f>
        <v>0</v>
      </c>
      <c r="M46" s="37" t="n">
        <f aca="false">I46+Inputs!$B$7*J46</f>
        <v>63.291</v>
      </c>
      <c r="N46" s="37" t="n">
        <f aca="false">K46+L46+M46</f>
        <v>64.566</v>
      </c>
    </row>
    <row r="47" customFormat="false" ht="15" hidden="false" customHeight="false" outlineLevel="0" collapsed="false">
      <c r="A47" s="0" t="s">
        <v>9</v>
      </c>
      <c r="B47" s="0" t="s">
        <v>377</v>
      </c>
      <c r="C47" s="15" t="n">
        <v>44958</v>
      </c>
      <c r="D47" s="0" t="n">
        <v>1</v>
      </c>
      <c r="E47" s="0" t="n">
        <v>0</v>
      </c>
      <c r="F47" s="0" t="n">
        <v>2</v>
      </c>
      <c r="G47" s="0" t="n">
        <v>0</v>
      </c>
      <c r="H47" s="0" t="n">
        <v>1</v>
      </c>
      <c r="I47" s="0" t="n">
        <v>0</v>
      </c>
      <c r="J47" s="0" t="n">
        <v>39</v>
      </c>
      <c r="K47" s="37" t="n">
        <f aca="false">E47+Inputs!$B$5*F47</f>
        <v>2.55</v>
      </c>
      <c r="L47" s="37" t="n">
        <f aca="false">G47+Inputs!$B$6*H47</f>
        <v>1.275</v>
      </c>
      <c r="M47" s="37" t="n">
        <f aca="false">I47+Inputs!$B$7*J47</f>
        <v>48.399</v>
      </c>
      <c r="N47" s="37" t="n">
        <f aca="false">K47+L47+M47</f>
        <v>52.224</v>
      </c>
    </row>
    <row r="48" customFormat="false" ht="15" hidden="false" customHeight="false" outlineLevel="0" collapsed="false">
      <c r="A48" s="0" t="s">
        <v>9</v>
      </c>
      <c r="B48" s="0" t="s">
        <v>377</v>
      </c>
      <c r="C48" s="15" t="n">
        <v>44986</v>
      </c>
      <c r="D48" s="0" t="n">
        <v>1</v>
      </c>
      <c r="E48" s="0" t="n">
        <v>0</v>
      </c>
      <c r="F48" s="0" t="n">
        <v>0</v>
      </c>
      <c r="G48" s="0" t="n">
        <v>0</v>
      </c>
      <c r="H48" s="0" t="n">
        <v>0</v>
      </c>
      <c r="I48" s="0" t="n">
        <v>0</v>
      </c>
      <c r="J48" s="0" t="n">
        <v>8</v>
      </c>
      <c r="K48" s="37" t="n">
        <f aca="false">E48+Inputs!$B$5*F48</f>
        <v>0</v>
      </c>
      <c r="L48" s="37" t="n">
        <f aca="false">G48+Inputs!$B$6*H48</f>
        <v>0</v>
      </c>
      <c r="M48" s="37" t="n">
        <f aca="false">I48+Inputs!$B$7*J48</f>
        <v>9.928</v>
      </c>
      <c r="N48" s="37" t="n">
        <f aca="false">K48+L48+M48</f>
        <v>9.928</v>
      </c>
    </row>
    <row r="49" customFormat="false" ht="15" hidden="false" customHeight="false" outlineLevel="0" collapsed="false">
      <c r="A49" s="0" t="s">
        <v>9</v>
      </c>
      <c r="B49" s="0" t="s">
        <v>377</v>
      </c>
      <c r="C49" s="15" t="n">
        <v>45017</v>
      </c>
      <c r="D49" s="0" t="n">
        <v>1</v>
      </c>
      <c r="E49" s="0" t="n">
        <v>0</v>
      </c>
      <c r="F49" s="0" t="n">
        <v>0</v>
      </c>
      <c r="G49" s="0" t="n">
        <v>0</v>
      </c>
      <c r="H49" s="0" t="n">
        <v>1</v>
      </c>
      <c r="I49" s="0" t="n">
        <v>0</v>
      </c>
      <c r="J49" s="0" t="n">
        <v>11</v>
      </c>
      <c r="K49" s="37" t="n">
        <f aca="false">E49+Inputs!$B$5*F49</f>
        <v>0</v>
      </c>
      <c r="L49" s="37" t="n">
        <f aca="false">G49+Inputs!$B$6*H49</f>
        <v>1.275</v>
      </c>
      <c r="M49" s="37" t="n">
        <f aca="false">I49+Inputs!$B$7*J49</f>
        <v>13.651</v>
      </c>
      <c r="N49" s="37" t="n">
        <f aca="false">K49+L49+M49</f>
        <v>14.926</v>
      </c>
    </row>
    <row r="50" customFormat="false" ht="15" hidden="false" customHeight="false" outlineLevel="0" collapsed="false">
      <c r="A50" s="0" t="s">
        <v>9</v>
      </c>
      <c r="B50" s="0" t="s">
        <v>377</v>
      </c>
      <c r="C50" s="15" t="n">
        <v>45047</v>
      </c>
      <c r="D50" s="0" t="n">
        <v>1</v>
      </c>
      <c r="E50" s="0" t="n">
        <v>0</v>
      </c>
      <c r="F50" s="0" t="n">
        <v>2</v>
      </c>
      <c r="G50" s="0" t="n">
        <v>0</v>
      </c>
      <c r="H50" s="0" t="n">
        <v>1</v>
      </c>
      <c r="I50" s="0" t="n">
        <v>0</v>
      </c>
      <c r="J50" s="0" t="n">
        <v>56</v>
      </c>
      <c r="K50" s="37" t="n">
        <f aca="false">E50+Inputs!$B$5*F50</f>
        <v>2.55</v>
      </c>
      <c r="L50" s="37" t="n">
        <f aca="false">G50+Inputs!$B$6*H50</f>
        <v>1.275</v>
      </c>
      <c r="M50" s="37" t="n">
        <f aca="false">I50+Inputs!$B$7*J50</f>
        <v>69.496</v>
      </c>
      <c r="N50" s="37" t="n">
        <f aca="false">K50+L50+M50</f>
        <v>73.321</v>
      </c>
    </row>
    <row r="51" customFormat="false" ht="15" hidden="false" customHeight="false" outlineLevel="0" collapsed="false">
      <c r="A51" s="0" t="s">
        <v>9</v>
      </c>
      <c r="B51" s="0" t="s">
        <v>377</v>
      </c>
      <c r="C51" s="15" t="n">
        <v>45078</v>
      </c>
      <c r="D51" s="0" t="n">
        <v>1</v>
      </c>
      <c r="E51" s="0" t="n">
        <v>0</v>
      </c>
      <c r="F51" s="0" t="n">
        <v>0</v>
      </c>
      <c r="G51" s="0" t="n">
        <v>0</v>
      </c>
      <c r="H51" s="0" t="n">
        <v>0</v>
      </c>
      <c r="I51" s="0" t="n">
        <v>0</v>
      </c>
      <c r="J51" s="0" t="n">
        <v>51</v>
      </c>
      <c r="K51" s="37" t="n">
        <f aca="false">E51+Inputs!$B$5*F51</f>
        <v>0</v>
      </c>
      <c r="L51" s="37" t="n">
        <f aca="false">G51+Inputs!$B$6*H51</f>
        <v>0</v>
      </c>
      <c r="M51" s="37" t="n">
        <f aca="false">I51+Inputs!$B$7*J51</f>
        <v>63.291</v>
      </c>
      <c r="N51" s="37" t="n">
        <f aca="false">K51+L51+M51</f>
        <v>63.291</v>
      </c>
    </row>
    <row r="52" customFormat="false" ht="15" hidden="false" customHeight="false" outlineLevel="0" collapsed="false">
      <c r="A52" s="0" t="s">
        <v>9</v>
      </c>
      <c r="B52" s="0" t="s">
        <v>377</v>
      </c>
      <c r="C52" s="15" t="n">
        <v>45108</v>
      </c>
      <c r="D52" s="0" t="n">
        <v>1</v>
      </c>
      <c r="E52" s="0" t="n">
        <v>0</v>
      </c>
      <c r="F52" s="0" t="n">
        <v>1</v>
      </c>
      <c r="G52" s="0" t="n">
        <v>0</v>
      </c>
      <c r="H52" s="0" t="n">
        <v>1</v>
      </c>
      <c r="I52" s="0" t="n">
        <v>0</v>
      </c>
      <c r="J52" s="0" t="n">
        <v>57</v>
      </c>
      <c r="K52" s="37" t="n">
        <f aca="false">E52+Inputs!$B$5*F52</f>
        <v>1.275</v>
      </c>
      <c r="L52" s="37" t="n">
        <f aca="false">G52+Inputs!$B$6*H52</f>
        <v>1.275</v>
      </c>
      <c r="M52" s="37" t="n">
        <f aca="false">I52+Inputs!$B$7*J52</f>
        <v>70.737</v>
      </c>
      <c r="N52" s="37" t="n">
        <f aca="false">K52+L52+M52</f>
        <v>73.287</v>
      </c>
    </row>
    <row r="53" customFormat="false" ht="15" hidden="false" customHeight="false" outlineLevel="0" collapsed="false">
      <c r="A53" s="0" t="s">
        <v>9</v>
      </c>
      <c r="B53" s="0" t="s">
        <v>377</v>
      </c>
      <c r="C53" s="15" t="n">
        <v>45139</v>
      </c>
      <c r="D53" s="0" t="n">
        <v>1</v>
      </c>
      <c r="E53" s="0" t="n">
        <v>0</v>
      </c>
      <c r="F53" s="0" t="n">
        <v>2</v>
      </c>
      <c r="G53" s="0" t="n">
        <v>0</v>
      </c>
      <c r="H53" s="0" t="n">
        <v>0</v>
      </c>
      <c r="I53" s="0" t="n">
        <v>0</v>
      </c>
      <c r="J53" s="0" t="n">
        <v>51</v>
      </c>
      <c r="K53" s="37" t="n">
        <f aca="false">E53+Inputs!$B$5*F53</f>
        <v>2.55</v>
      </c>
      <c r="L53" s="37" t="n">
        <f aca="false">G53+Inputs!$B$6*H53</f>
        <v>0</v>
      </c>
      <c r="M53" s="37" t="n">
        <f aca="false">I53+Inputs!$B$7*J53</f>
        <v>63.291</v>
      </c>
      <c r="N53" s="37" t="n">
        <f aca="false">K53+L53+M53</f>
        <v>65.841</v>
      </c>
    </row>
    <row r="54" customFormat="false" ht="15" hidden="false" customHeight="false" outlineLevel="0" collapsed="false">
      <c r="A54" s="0" t="s">
        <v>9</v>
      </c>
      <c r="B54" s="0" t="s">
        <v>377</v>
      </c>
      <c r="C54" s="15" t="n">
        <v>45170</v>
      </c>
      <c r="D54" s="0" t="n">
        <v>1</v>
      </c>
      <c r="E54" s="0" t="n">
        <v>0</v>
      </c>
      <c r="F54" s="0" t="n">
        <v>0</v>
      </c>
      <c r="G54" s="0" t="n">
        <v>0</v>
      </c>
      <c r="H54" s="0" t="n">
        <v>0</v>
      </c>
      <c r="I54" s="0" t="n">
        <v>0</v>
      </c>
      <c r="J54" s="0" t="n">
        <v>59</v>
      </c>
      <c r="K54" s="37" t="n">
        <f aca="false">E54+Inputs!$B$5*F54</f>
        <v>0</v>
      </c>
      <c r="L54" s="37" t="n">
        <f aca="false">G54+Inputs!$B$6*H54</f>
        <v>0</v>
      </c>
      <c r="M54" s="37" t="n">
        <f aca="false">I54+Inputs!$B$7*J54</f>
        <v>73.219</v>
      </c>
      <c r="N54" s="37" t="n">
        <f aca="false">K54+L54+M54</f>
        <v>73.219</v>
      </c>
    </row>
    <row r="55" customFormat="false" ht="15" hidden="false" customHeight="false" outlineLevel="0" collapsed="false">
      <c r="A55" s="0" t="s">
        <v>9</v>
      </c>
      <c r="B55" s="0" t="s">
        <v>377</v>
      </c>
      <c r="C55" s="15" t="n">
        <v>45200</v>
      </c>
      <c r="D55" s="0" t="n">
        <v>1</v>
      </c>
      <c r="E55" s="0" t="n">
        <v>0</v>
      </c>
      <c r="F55" s="0" t="n">
        <v>1</v>
      </c>
      <c r="G55" s="0" t="n">
        <v>0</v>
      </c>
      <c r="H55" s="0" t="n">
        <v>0</v>
      </c>
      <c r="I55" s="0" t="n">
        <v>0</v>
      </c>
      <c r="J55" s="0" t="n">
        <v>61</v>
      </c>
      <c r="K55" s="37" t="n">
        <f aca="false">E55+Inputs!$B$5*F55</f>
        <v>1.275</v>
      </c>
      <c r="L55" s="37" t="n">
        <f aca="false">G55+Inputs!$B$6*H55</f>
        <v>0</v>
      </c>
      <c r="M55" s="37" t="n">
        <f aca="false">I55+Inputs!$B$7*J55</f>
        <v>75.701</v>
      </c>
      <c r="N55" s="37" t="n">
        <f aca="false">K55+L55+M55</f>
        <v>76.976</v>
      </c>
    </row>
    <row r="56" customFormat="false" ht="15" hidden="false" customHeight="false" outlineLevel="0" collapsed="false">
      <c r="A56" s="0" t="s">
        <v>9</v>
      </c>
      <c r="B56" s="0" t="s">
        <v>377</v>
      </c>
      <c r="C56" s="15" t="n">
        <v>45231</v>
      </c>
      <c r="D56" s="0" t="n">
        <v>1</v>
      </c>
      <c r="E56" s="0" t="n">
        <v>0</v>
      </c>
      <c r="F56" s="0" t="n">
        <v>2</v>
      </c>
      <c r="G56" s="0" t="n">
        <v>0</v>
      </c>
      <c r="H56" s="0" t="n">
        <v>1</v>
      </c>
      <c r="I56" s="0" t="n">
        <v>0</v>
      </c>
      <c r="J56" s="0" t="n">
        <v>43</v>
      </c>
      <c r="K56" s="37" t="n">
        <f aca="false">E56+Inputs!$B$5*F56</f>
        <v>2.55</v>
      </c>
      <c r="L56" s="37" t="n">
        <f aca="false">G56+Inputs!$B$6*H56</f>
        <v>1.275</v>
      </c>
      <c r="M56" s="37" t="n">
        <f aca="false">I56+Inputs!$B$7*J56</f>
        <v>53.363</v>
      </c>
      <c r="N56" s="37" t="n">
        <f aca="false">K56+L56+M56</f>
        <v>57.188</v>
      </c>
    </row>
    <row r="57" customFormat="false" ht="15" hidden="false" customHeight="false" outlineLevel="0" collapsed="false">
      <c r="A57" s="0" t="s">
        <v>9</v>
      </c>
      <c r="B57" s="0" t="s">
        <v>377</v>
      </c>
      <c r="C57" s="15" t="n">
        <v>45261</v>
      </c>
      <c r="D57" s="0" t="n">
        <v>1</v>
      </c>
      <c r="E57" s="0" t="n">
        <v>0</v>
      </c>
      <c r="F57" s="0" t="n">
        <v>2</v>
      </c>
      <c r="G57" s="0" t="n">
        <v>0</v>
      </c>
      <c r="H57" s="0" t="n">
        <v>0</v>
      </c>
      <c r="I57" s="0" t="n">
        <v>0</v>
      </c>
      <c r="J57" s="0" t="n">
        <v>58</v>
      </c>
      <c r="K57" s="37" t="n">
        <f aca="false">E57+Inputs!$B$5*F57</f>
        <v>2.55</v>
      </c>
      <c r="L57" s="37" t="n">
        <f aca="false">G57+Inputs!$B$6*H57</f>
        <v>0</v>
      </c>
      <c r="M57" s="37" t="n">
        <f aca="false">I57+Inputs!$B$7*J57</f>
        <v>71.978</v>
      </c>
      <c r="N57" s="37" t="n">
        <f aca="false">K57+L57+M57</f>
        <v>74.528</v>
      </c>
    </row>
    <row r="58" customFormat="false" ht="15" hidden="false" customHeight="false" outlineLevel="0" collapsed="false">
      <c r="A58" s="0" t="s">
        <v>9</v>
      </c>
      <c r="B58" s="0" t="s">
        <v>377</v>
      </c>
      <c r="C58" s="15" t="n">
        <v>45292</v>
      </c>
      <c r="D58" s="0" t="n">
        <v>1</v>
      </c>
      <c r="E58" s="0" t="n">
        <v>0</v>
      </c>
      <c r="F58" s="0" t="n">
        <v>2</v>
      </c>
      <c r="G58" s="0" t="n">
        <v>0</v>
      </c>
      <c r="H58" s="0" t="n">
        <v>0</v>
      </c>
      <c r="I58" s="0" t="n">
        <v>0</v>
      </c>
      <c r="J58" s="0" t="n">
        <v>48</v>
      </c>
      <c r="K58" s="37" t="n">
        <f aca="false">E58+Inputs!$B$5*F58</f>
        <v>2.55</v>
      </c>
      <c r="L58" s="37" t="n">
        <f aca="false">G58+Inputs!$B$6*H58</f>
        <v>0</v>
      </c>
      <c r="M58" s="37" t="n">
        <f aca="false">I58+Inputs!$B$7*J58</f>
        <v>59.568</v>
      </c>
      <c r="N58" s="37" t="n">
        <f aca="false">K58+L58+M58</f>
        <v>62.118</v>
      </c>
    </row>
    <row r="59" customFormat="false" ht="15" hidden="false" customHeight="false" outlineLevel="0" collapsed="false">
      <c r="A59" s="0" t="s">
        <v>9</v>
      </c>
      <c r="B59" s="0" t="s">
        <v>377</v>
      </c>
      <c r="C59" s="15" t="n">
        <v>45323</v>
      </c>
      <c r="D59" s="0" t="n">
        <v>1</v>
      </c>
      <c r="E59" s="0" t="n">
        <v>0</v>
      </c>
      <c r="F59" s="0" t="n">
        <v>0</v>
      </c>
      <c r="G59" s="0" t="n">
        <v>0</v>
      </c>
      <c r="H59" s="0" t="n">
        <v>0</v>
      </c>
      <c r="I59" s="0" t="n">
        <v>0</v>
      </c>
      <c r="J59" s="0" t="n">
        <v>9</v>
      </c>
      <c r="K59" s="37" t="n">
        <f aca="false">E59+Inputs!$B$5*F59</f>
        <v>0</v>
      </c>
      <c r="L59" s="37" t="n">
        <f aca="false">G59+Inputs!$B$6*H59</f>
        <v>0</v>
      </c>
      <c r="M59" s="37" t="n">
        <f aca="false">I59+Inputs!$B$7*J59</f>
        <v>11.169</v>
      </c>
      <c r="N59" s="37" t="n">
        <f aca="false">K59+L59+M59</f>
        <v>11.169</v>
      </c>
    </row>
    <row r="60" customFormat="false" ht="15" hidden="false" customHeight="false" outlineLevel="0" collapsed="false">
      <c r="A60" s="0" t="s">
        <v>9</v>
      </c>
      <c r="B60" s="0" t="s">
        <v>377</v>
      </c>
      <c r="C60" s="15" t="n">
        <v>45352</v>
      </c>
      <c r="D60" s="0" t="n">
        <v>1</v>
      </c>
      <c r="E60" s="0" t="n">
        <v>0</v>
      </c>
      <c r="F60" s="0" t="n">
        <v>0</v>
      </c>
      <c r="G60" s="0" t="n">
        <v>0</v>
      </c>
      <c r="H60" s="0" t="n">
        <v>1</v>
      </c>
      <c r="I60" s="0" t="n">
        <v>0</v>
      </c>
      <c r="J60" s="0" t="n">
        <v>12</v>
      </c>
      <c r="K60" s="37" t="n">
        <f aca="false">E60+Inputs!$B$5*F60</f>
        <v>0</v>
      </c>
      <c r="L60" s="37" t="n">
        <f aca="false">G60+Inputs!$B$6*H60</f>
        <v>1.275</v>
      </c>
      <c r="M60" s="37" t="n">
        <f aca="false">I60+Inputs!$B$7*J60</f>
        <v>14.892</v>
      </c>
      <c r="N60" s="37" t="n">
        <f aca="false">K60+L60+M60</f>
        <v>16.167</v>
      </c>
    </row>
    <row r="61" customFormat="false" ht="15" hidden="false" customHeight="false" outlineLevel="0" collapsed="false">
      <c r="A61" s="0" t="s">
        <v>9</v>
      </c>
      <c r="B61" s="0" t="s">
        <v>377</v>
      </c>
      <c r="C61" s="15" t="n">
        <v>45383</v>
      </c>
      <c r="D61" s="0" t="n">
        <v>1</v>
      </c>
      <c r="E61" s="0" t="n">
        <v>0</v>
      </c>
      <c r="F61" s="0" t="n">
        <v>1</v>
      </c>
      <c r="G61" s="0" t="n">
        <v>0</v>
      </c>
      <c r="H61" s="0" t="n">
        <v>0</v>
      </c>
      <c r="I61" s="0" t="n">
        <v>0</v>
      </c>
      <c r="J61" s="0" t="n">
        <v>47</v>
      </c>
      <c r="K61" s="37" t="n">
        <f aca="false">E61+Inputs!$B$5*F61</f>
        <v>1.275</v>
      </c>
      <c r="L61" s="37" t="n">
        <f aca="false">G61+Inputs!$B$6*H61</f>
        <v>0</v>
      </c>
      <c r="M61" s="37" t="n">
        <f aca="false">I61+Inputs!$B$7*J61</f>
        <v>58.327</v>
      </c>
      <c r="N61" s="37" t="n">
        <f aca="false">K61+L61+M61</f>
        <v>59.602</v>
      </c>
    </row>
    <row r="62" customFormat="false" ht="15" hidden="false" customHeight="false" outlineLevel="0" collapsed="false">
      <c r="A62" s="0" t="s">
        <v>9</v>
      </c>
      <c r="B62" s="0" t="s">
        <v>377</v>
      </c>
      <c r="C62" s="15" t="n">
        <v>45413</v>
      </c>
      <c r="D62" s="0" t="n">
        <v>1</v>
      </c>
      <c r="E62" s="0" t="n">
        <v>0</v>
      </c>
      <c r="F62" s="0" t="n">
        <v>0</v>
      </c>
      <c r="G62" s="0" t="n">
        <v>0</v>
      </c>
      <c r="H62" s="0" t="n">
        <v>1</v>
      </c>
      <c r="I62" s="0" t="n">
        <v>0</v>
      </c>
      <c r="J62" s="0" t="n">
        <v>41</v>
      </c>
      <c r="K62" s="37" t="n">
        <f aca="false">E62+Inputs!$B$5*F62</f>
        <v>0</v>
      </c>
      <c r="L62" s="37" t="n">
        <f aca="false">G62+Inputs!$B$6*H62</f>
        <v>1.275</v>
      </c>
      <c r="M62" s="37" t="n">
        <f aca="false">I62+Inputs!$B$7*J62</f>
        <v>50.881</v>
      </c>
      <c r="N62" s="37" t="n">
        <f aca="false">K62+L62+M62</f>
        <v>52.156</v>
      </c>
    </row>
    <row r="63" customFormat="false" ht="15" hidden="false" customHeight="false" outlineLevel="0" collapsed="false">
      <c r="A63" s="0" t="s">
        <v>9</v>
      </c>
      <c r="B63" s="0" t="s">
        <v>377</v>
      </c>
      <c r="C63" s="15" t="n">
        <v>45444</v>
      </c>
      <c r="D63" s="0" t="n">
        <v>1</v>
      </c>
      <c r="E63" s="0" t="n">
        <v>0</v>
      </c>
      <c r="F63" s="0" t="n">
        <v>5</v>
      </c>
      <c r="G63" s="0" t="n">
        <v>0</v>
      </c>
      <c r="H63" s="0" t="n">
        <v>0</v>
      </c>
      <c r="I63" s="0" t="n">
        <v>0</v>
      </c>
      <c r="J63" s="0" t="n">
        <v>36</v>
      </c>
      <c r="K63" s="37" t="n">
        <f aca="false">E63+Inputs!$B$5*F63</f>
        <v>6.375</v>
      </c>
      <c r="L63" s="37" t="n">
        <f aca="false">G63+Inputs!$B$6*H63</f>
        <v>0</v>
      </c>
      <c r="M63" s="37" t="n">
        <f aca="false">I63+Inputs!$B$7*J63</f>
        <v>44.676</v>
      </c>
      <c r="N63" s="37" t="n">
        <f aca="false">K63+L63+M63</f>
        <v>51.051</v>
      </c>
    </row>
    <row r="64" customFormat="false" ht="15" hidden="false" customHeight="false" outlineLevel="0" collapsed="false">
      <c r="A64" s="0" t="s">
        <v>9</v>
      </c>
      <c r="B64" s="0" t="s">
        <v>377</v>
      </c>
      <c r="C64" s="15" t="n">
        <v>45474</v>
      </c>
      <c r="D64" s="0" t="n">
        <v>1</v>
      </c>
      <c r="E64" s="0" t="n">
        <v>0</v>
      </c>
      <c r="F64" s="0" t="n">
        <v>2</v>
      </c>
      <c r="G64" s="0" t="n">
        <v>0</v>
      </c>
      <c r="H64" s="0" t="n">
        <v>2</v>
      </c>
      <c r="I64" s="0" t="n">
        <v>0</v>
      </c>
      <c r="J64" s="0" t="n">
        <v>47</v>
      </c>
      <c r="K64" s="37" t="n">
        <f aca="false">E64+Inputs!$B$5*F64</f>
        <v>2.55</v>
      </c>
      <c r="L64" s="37" t="n">
        <f aca="false">G64+Inputs!$B$6*H64</f>
        <v>2.55</v>
      </c>
      <c r="M64" s="37" t="n">
        <f aca="false">I64+Inputs!$B$7*J64</f>
        <v>58.327</v>
      </c>
      <c r="N64" s="37" t="n">
        <f aca="false">K64+L64+M64</f>
        <v>63.427</v>
      </c>
    </row>
    <row r="65" customFormat="false" ht="15" hidden="false" customHeight="false" outlineLevel="0" collapsed="false">
      <c r="A65" s="0" t="s">
        <v>9</v>
      </c>
      <c r="B65" s="0" t="s">
        <v>377</v>
      </c>
      <c r="C65" s="15" t="n">
        <v>45505</v>
      </c>
      <c r="D65" s="0" t="n">
        <v>1</v>
      </c>
      <c r="E65" s="0" t="n">
        <v>0</v>
      </c>
      <c r="F65" s="0" t="n">
        <v>3</v>
      </c>
      <c r="G65" s="0" t="n">
        <v>0</v>
      </c>
      <c r="H65" s="0" t="n">
        <v>1</v>
      </c>
      <c r="I65" s="0" t="n">
        <v>0</v>
      </c>
      <c r="J65" s="0" t="n">
        <v>57</v>
      </c>
      <c r="K65" s="37" t="n">
        <f aca="false">E65+Inputs!$B$5*F65</f>
        <v>3.825</v>
      </c>
      <c r="L65" s="37" t="n">
        <f aca="false">G65+Inputs!$B$6*H65</f>
        <v>1.275</v>
      </c>
      <c r="M65" s="37" t="n">
        <f aca="false">I65+Inputs!$B$7*J65</f>
        <v>70.737</v>
      </c>
      <c r="N65" s="37" t="n">
        <f aca="false">K65+L65+M65</f>
        <v>75.837</v>
      </c>
    </row>
    <row r="66" customFormat="false" ht="15" hidden="false" customHeight="false" outlineLevel="0" collapsed="false">
      <c r="A66" s="0" t="s">
        <v>9</v>
      </c>
      <c r="B66" s="0" t="s">
        <v>377</v>
      </c>
      <c r="C66" s="15" t="n">
        <v>45536</v>
      </c>
      <c r="D66" s="0" t="n">
        <v>1</v>
      </c>
      <c r="E66" s="0" t="n">
        <v>0</v>
      </c>
      <c r="F66" s="0" t="n">
        <v>3</v>
      </c>
      <c r="G66" s="0" t="n">
        <v>0</v>
      </c>
      <c r="H66" s="0" t="n">
        <v>2</v>
      </c>
      <c r="I66" s="0" t="n">
        <v>0</v>
      </c>
      <c r="J66" s="0" t="n">
        <v>64</v>
      </c>
      <c r="K66" s="37" t="n">
        <f aca="false">E66+Inputs!$B$5*F66</f>
        <v>3.825</v>
      </c>
      <c r="L66" s="37" t="n">
        <f aca="false">G66+Inputs!$B$6*H66</f>
        <v>2.55</v>
      </c>
      <c r="M66" s="37" t="n">
        <f aca="false">I66+Inputs!$B$7*J66</f>
        <v>79.424</v>
      </c>
      <c r="N66" s="37" t="n">
        <f aca="false">K66+L66+M66</f>
        <v>85.799</v>
      </c>
    </row>
    <row r="67" customFormat="false" ht="15" hidden="false" customHeight="false" outlineLevel="0" collapsed="false">
      <c r="A67" s="0" t="s">
        <v>9</v>
      </c>
      <c r="B67" s="0" t="s">
        <v>377</v>
      </c>
      <c r="C67" s="15" t="n">
        <v>45566</v>
      </c>
      <c r="D67" s="0" t="n">
        <v>1</v>
      </c>
      <c r="E67" s="0" t="n">
        <v>0</v>
      </c>
      <c r="F67" s="0" t="n">
        <v>2</v>
      </c>
      <c r="G67" s="0" t="n">
        <v>0</v>
      </c>
      <c r="H67" s="0" t="n">
        <v>1</v>
      </c>
      <c r="I67" s="0" t="n">
        <v>0</v>
      </c>
      <c r="J67" s="0" t="n">
        <v>49</v>
      </c>
      <c r="K67" s="37" t="n">
        <f aca="false">E67+Inputs!$B$5*F67</f>
        <v>2.55</v>
      </c>
      <c r="L67" s="37" t="n">
        <f aca="false">G67+Inputs!$B$6*H67</f>
        <v>1.275</v>
      </c>
      <c r="M67" s="37" t="n">
        <f aca="false">I67+Inputs!$B$7*J67</f>
        <v>60.809</v>
      </c>
      <c r="N67" s="37" t="n">
        <f aca="false">K67+L67+M67</f>
        <v>64.634</v>
      </c>
    </row>
    <row r="68" customFormat="false" ht="15" hidden="false" customHeight="false" outlineLevel="0" collapsed="false">
      <c r="A68" s="0" t="s">
        <v>9</v>
      </c>
      <c r="B68" s="0" t="s">
        <v>377</v>
      </c>
      <c r="C68" s="15" t="n">
        <v>45597</v>
      </c>
      <c r="D68" s="0" t="n">
        <v>1</v>
      </c>
      <c r="E68" s="0" t="n">
        <v>0</v>
      </c>
      <c r="F68" s="0" t="n">
        <v>1</v>
      </c>
      <c r="G68" s="0" t="n">
        <v>0</v>
      </c>
      <c r="H68" s="0" t="n">
        <v>1</v>
      </c>
      <c r="I68" s="0" t="n">
        <v>0</v>
      </c>
      <c r="J68" s="0" t="n">
        <v>57</v>
      </c>
      <c r="K68" s="37" t="n">
        <f aca="false">E68+Inputs!$B$5*F68</f>
        <v>1.275</v>
      </c>
      <c r="L68" s="37" t="n">
        <f aca="false">G68+Inputs!$B$6*H68</f>
        <v>1.275</v>
      </c>
      <c r="M68" s="37" t="n">
        <f aca="false">I68+Inputs!$B$7*J68</f>
        <v>70.737</v>
      </c>
      <c r="N68" s="37" t="n">
        <f aca="false">K68+L68+M68</f>
        <v>73.287</v>
      </c>
    </row>
    <row r="69" customFormat="false" ht="15" hidden="false" customHeight="false" outlineLevel="0" collapsed="false">
      <c r="A69" s="0" t="s">
        <v>9</v>
      </c>
      <c r="B69" s="0" t="s">
        <v>377</v>
      </c>
      <c r="C69" s="15" t="n">
        <v>45627</v>
      </c>
      <c r="D69" s="0" t="n">
        <v>1</v>
      </c>
      <c r="E69" s="0" t="n">
        <v>0</v>
      </c>
      <c r="F69" s="0" t="n">
        <v>2</v>
      </c>
      <c r="G69" s="0" t="n">
        <v>0</v>
      </c>
      <c r="H69" s="0" t="n">
        <v>0</v>
      </c>
      <c r="I69" s="0" t="n">
        <v>0</v>
      </c>
      <c r="J69" s="0" t="n">
        <v>50</v>
      </c>
      <c r="K69" s="37" t="n">
        <f aca="false">E69+Inputs!$B$5*F69</f>
        <v>2.55</v>
      </c>
      <c r="L69" s="37" t="n">
        <f aca="false">G69+Inputs!$B$6*H69</f>
        <v>0</v>
      </c>
      <c r="M69" s="37" t="n">
        <f aca="false">I69+Inputs!$B$7*J69</f>
        <v>62.05</v>
      </c>
      <c r="N69" s="37" t="n">
        <f aca="false">K69+L69+M69</f>
        <v>64.6</v>
      </c>
    </row>
    <row r="70" customFormat="false" ht="15" hidden="false" customHeight="false" outlineLevel="0" collapsed="false">
      <c r="A70" s="0" t="s">
        <v>9</v>
      </c>
      <c r="B70" s="0" t="s">
        <v>377</v>
      </c>
      <c r="C70" s="15" t="n">
        <v>45658</v>
      </c>
      <c r="D70" s="0" t="n">
        <v>1</v>
      </c>
      <c r="E70" s="0" t="n">
        <v>0</v>
      </c>
      <c r="F70" s="0" t="n">
        <v>1</v>
      </c>
      <c r="G70" s="0" t="n">
        <v>0</v>
      </c>
      <c r="H70" s="0" t="n">
        <v>1</v>
      </c>
      <c r="I70" s="0" t="n">
        <v>0</v>
      </c>
      <c r="J70" s="0" t="n">
        <v>56</v>
      </c>
      <c r="K70" s="37" t="n">
        <f aca="false">E70+Inputs!$B$5*F70</f>
        <v>1.275</v>
      </c>
      <c r="L70" s="37" t="n">
        <f aca="false">G70+Inputs!$B$6*H70</f>
        <v>1.275</v>
      </c>
      <c r="M70" s="37" t="n">
        <f aca="false">I70+Inputs!$B$7*J70</f>
        <v>69.496</v>
      </c>
      <c r="N70" s="37" t="n">
        <f aca="false">K70+L70+M70</f>
        <v>72.046</v>
      </c>
    </row>
    <row r="71" customFormat="false" ht="15" hidden="false" customHeight="false" outlineLevel="0" collapsed="false">
      <c r="A71" s="0" t="s">
        <v>9</v>
      </c>
      <c r="B71" s="0" t="s">
        <v>377</v>
      </c>
      <c r="C71" s="15" t="n">
        <v>45689</v>
      </c>
      <c r="D71" s="0" t="n">
        <v>1</v>
      </c>
      <c r="E71" s="0" t="n">
        <v>0</v>
      </c>
      <c r="F71" s="0" t="n">
        <v>4</v>
      </c>
      <c r="G71" s="0" t="n">
        <v>0</v>
      </c>
      <c r="H71" s="0" t="n">
        <v>3</v>
      </c>
      <c r="I71" s="0" t="n">
        <v>0</v>
      </c>
      <c r="J71" s="0" t="n">
        <v>52</v>
      </c>
      <c r="K71" s="37" t="n">
        <f aca="false">E71+Inputs!$B$5*F71</f>
        <v>5.1</v>
      </c>
      <c r="L71" s="37" t="n">
        <f aca="false">G71+Inputs!$B$6*H71</f>
        <v>3.825</v>
      </c>
      <c r="M71" s="37" t="n">
        <f aca="false">I71+Inputs!$B$7*J71</f>
        <v>64.532</v>
      </c>
      <c r="N71" s="37" t="n">
        <f aca="false">K71+L71+M71</f>
        <v>73.457</v>
      </c>
    </row>
    <row r="72" customFormat="false" ht="15" hidden="false" customHeight="false" outlineLevel="0" collapsed="false">
      <c r="A72" s="0" t="s">
        <v>9</v>
      </c>
      <c r="B72" s="0" t="s">
        <v>377</v>
      </c>
      <c r="C72" s="15" t="n">
        <v>45717</v>
      </c>
      <c r="D72" s="0" t="n">
        <v>1</v>
      </c>
      <c r="E72" s="0" t="n">
        <v>0</v>
      </c>
      <c r="F72" s="0" t="n">
        <v>1</v>
      </c>
      <c r="G72" s="0" t="n">
        <v>0</v>
      </c>
      <c r="H72" s="0" t="n">
        <v>1</v>
      </c>
      <c r="I72" s="0" t="n">
        <v>0</v>
      </c>
      <c r="J72" s="0" t="n">
        <v>61</v>
      </c>
      <c r="K72" s="37" t="n">
        <f aca="false">E72+Inputs!$B$5*F72</f>
        <v>1.275</v>
      </c>
      <c r="L72" s="37" t="n">
        <f aca="false">G72+Inputs!$B$6*H72</f>
        <v>1.275</v>
      </c>
      <c r="M72" s="37" t="n">
        <f aca="false">I72+Inputs!$B$7*J72</f>
        <v>75.701</v>
      </c>
      <c r="N72" s="37" t="n">
        <f aca="false">K72+L72+M72</f>
        <v>78.251</v>
      </c>
    </row>
    <row r="73" customFormat="false" ht="15" hidden="false" customHeight="false" outlineLevel="0" collapsed="false">
      <c r="A73" s="0" t="s">
        <v>9</v>
      </c>
      <c r="B73" s="0" t="s">
        <v>377</v>
      </c>
      <c r="C73" s="15" t="n">
        <v>45748</v>
      </c>
      <c r="D73" s="0" t="n">
        <v>1</v>
      </c>
      <c r="E73" s="0" t="n">
        <v>0</v>
      </c>
      <c r="F73" s="0" t="n">
        <v>2</v>
      </c>
      <c r="G73" s="0" t="n">
        <v>0</v>
      </c>
      <c r="H73" s="0" t="n">
        <v>0</v>
      </c>
      <c r="I73" s="0" t="n">
        <v>0</v>
      </c>
      <c r="J73" s="0" t="n">
        <v>50</v>
      </c>
      <c r="K73" s="37" t="n">
        <f aca="false">E73+Inputs!$B$5*F73</f>
        <v>2.55</v>
      </c>
      <c r="L73" s="37" t="n">
        <f aca="false">G73+Inputs!$B$6*H73</f>
        <v>0</v>
      </c>
      <c r="M73" s="37" t="n">
        <f aca="false">I73+Inputs!$B$7*J73</f>
        <v>62.05</v>
      </c>
      <c r="N73" s="37" t="n">
        <f aca="false">K73+L73+M73</f>
        <v>64.6</v>
      </c>
    </row>
    <row r="74" customFormat="false" ht="15" hidden="false" customHeight="false" outlineLevel="0" collapsed="false">
      <c r="A74" s="0" t="s">
        <v>9</v>
      </c>
      <c r="B74" s="0" t="s">
        <v>377</v>
      </c>
      <c r="C74" s="15" t="n">
        <v>45778</v>
      </c>
      <c r="D74" s="0" t="n">
        <v>1</v>
      </c>
      <c r="E74" s="0" t="n">
        <v>0</v>
      </c>
      <c r="F74" s="0" t="n">
        <v>0</v>
      </c>
      <c r="G74" s="0" t="n">
        <v>0</v>
      </c>
      <c r="H74" s="0" t="n">
        <v>2</v>
      </c>
      <c r="I74" s="0" t="n">
        <v>0</v>
      </c>
      <c r="J74" s="0" t="n">
        <v>52</v>
      </c>
      <c r="K74" s="37" t="n">
        <f aca="false">E74+Inputs!$B$5*F74</f>
        <v>0</v>
      </c>
      <c r="L74" s="37" t="n">
        <f aca="false">G74+Inputs!$B$6*H74</f>
        <v>2.55</v>
      </c>
      <c r="M74" s="37" t="n">
        <f aca="false">I74+Inputs!$B$7*J74</f>
        <v>64.532</v>
      </c>
      <c r="N74" s="37" t="n">
        <f aca="false">K74+L74+M74</f>
        <v>67.082</v>
      </c>
    </row>
    <row r="75" customFormat="false" ht="15" hidden="false" customHeight="false" outlineLevel="0" collapsed="false">
      <c r="A75" s="0" t="s">
        <v>9</v>
      </c>
      <c r="B75" s="0" t="s">
        <v>377</v>
      </c>
      <c r="C75" s="15" t="n">
        <v>45809</v>
      </c>
      <c r="D75" s="0" t="n">
        <v>1</v>
      </c>
      <c r="E75" s="0" t="n">
        <v>0</v>
      </c>
      <c r="F75" s="0" t="n">
        <v>2</v>
      </c>
      <c r="G75" s="0" t="n">
        <v>0</v>
      </c>
      <c r="H75" s="0" t="n">
        <v>0</v>
      </c>
      <c r="I75" s="0" t="n">
        <v>0</v>
      </c>
      <c r="J75" s="0" t="n">
        <v>55</v>
      </c>
      <c r="K75" s="37" t="n">
        <f aca="false">E75+Inputs!$B$5*F75</f>
        <v>2.55</v>
      </c>
      <c r="L75" s="37" t="n">
        <f aca="false">G75+Inputs!$B$6*H75</f>
        <v>0</v>
      </c>
      <c r="M75" s="37" t="n">
        <f aca="false">I75+Inputs!$B$7*J75</f>
        <v>68.255</v>
      </c>
      <c r="N75" s="37" t="n">
        <f aca="false">K75+L75+M75</f>
        <v>70.805</v>
      </c>
    </row>
    <row r="76" customFormat="false" ht="15" hidden="false" customHeight="false" outlineLevel="0" collapsed="false">
      <c r="A76" s="0" t="s">
        <v>9</v>
      </c>
      <c r="B76" s="0" t="s">
        <v>377</v>
      </c>
      <c r="C76" s="15" t="n">
        <v>45839</v>
      </c>
      <c r="D76" s="0" t="n">
        <v>1</v>
      </c>
      <c r="E76" s="0" t="n">
        <v>0</v>
      </c>
      <c r="F76" s="0" t="n">
        <v>1</v>
      </c>
      <c r="G76" s="0" t="n">
        <v>0</v>
      </c>
      <c r="H76" s="0" t="n">
        <v>0</v>
      </c>
      <c r="I76" s="0" t="n">
        <v>0</v>
      </c>
      <c r="J76" s="0" t="n">
        <v>54</v>
      </c>
      <c r="K76" s="37" t="n">
        <f aca="false">E76+Inputs!$B$5*F76</f>
        <v>1.275</v>
      </c>
      <c r="L76" s="37" t="n">
        <f aca="false">G76+Inputs!$B$6*H76</f>
        <v>0</v>
      </c>
      <c r="M76" s="37" t="n">
        <f aca="false">I76+Inputs!$B$7*J76</f>
        <v>67.014</v>
      </c>
      <c r="N76" s="37" t="n">
        <f aca="false">K76+L76+M76</f>
        <v>68.289</v>
      </c>
    </row>
    <row r="77" customFormat="false" ht="15" hidden="false" customHeight="false" outlineLevel="0" collapsed="false">
      <c r="A77" s="0" t="s">
        <v>9</v>
      </c>
      <c r="B77" s="0" t="s">
        <v>377</v>
      </c>
      <c r="C77" s="15" t="n">
        <v>45870</v>
      </c>
      <c r="D77" s="0" t="n">
        <v>1</v>
      </c>
      <c r="E77" s="0" t="n">
        <v>0</v>
      </c>
      <c r="F77" s="0" t="n">
        <v>1</v>
      </c>
      <c r="G77" s="0" t="n">
        <v>0</v>
      </c>
      <c r="H77" s="0" t="n">
        <v>0</v>
      </c>
      <c r="I77" s="0" t="n">
        <v>0</v>
      </c>
      <c r="J77" s="0" t="n">
        <v>51</v>
      </c>
      <c r="K77" s="37" t="n">
        <f aca="false">E77+Inputs!$B$5*F77</f>
        <v>1.275</v>
      </c>
      <c r="L77" s="37" t="n">
        <f aca="false">G77+Inputs!$B$6*H77</f>
        <v>0</v>
      </c>
      <c r="M77" s="37" t="n">
        <f aca="false">I77+Inputs!$B$7*J77</f>
        <v>63.291</v>
      </c>
      <c r="N77" s="37" t="n">
        <f aca="false">K77+L77+M77</f>
        <v>64.566</v>
      </c>
    </row>
    <row r="78" customFormat="false" ht="15" hidden="false" customHeight="false" outlineLevel="0" collapsed="false">
      <c r="A78" s="0" t="s">
        <v>9</v>
      </c>
      <c r="B78" s="0" t="s">
        <v>377</v>
      </c>
      <c r="C78" s="15" t="n">
        <v>45901</v>
      </c>
      <c r="D78" s="0" t="n">
        <v>1</v>
      </c>
      <c r="E78" s="0" t="n">
        <v>0</v>
      </c>
      <c r="F78" s="0" t="n">
        <v>1</v>
      </c>
      <c r="G78" s="0" t="n">
        <v>0</v>
      </c>
      <c r="H78" s="0" t="n">
        <v>1</v>
      </c>
      <c r="I78" s="0" t="n">
        <v>0</v>
      </c>
      <c r="J78" s="0" t="n">
        <v>41</v>
      </c>
      <c r="K78" s="37" t="n">
        <f aca="false">E78+Inputs!$B$5*F78</f>
        <v>1.275</v>
      </c>
      <c r="L78" s="37" t="n">
        <f aca="false">G78+Inputs!$B$6*H78</f>
        <v>1.275</v>
      </c>
      <c r="M78" s="37" t="n">
        <f aca="false">I78+Inputs!$B$7*J78</f>
        <v>50.881</v>
      </c>
      <c r="N78" s="37" t="n">
        <f aca="false">K78+L78+M78</f>
        <v>53.431</v>
      </c>
    </row>
    <row r="79" customFormat="false" ht="15" hidden="false" customHeight="false" outlineLevel="0" collapsed="false">
      <c r="A79" s="0" t="s">
        <v>9</v>
      </c>
      <c r="B79" s="0" t="s">
        <v>377</v>
      </c>
      <c r="C79" s="15" t="n">
        <v>45931</v>
      </c>
      <c r="D79" s="0" t="n">
        <v>1</v>
      </c>
      <c r="E79" s="0" t="n">
        <v>0</v>
      </c>
      <c r="F79" s="0" t="n">
        <v>1</v>
      </c>
      <c r="G79" s="0" t="n">
        <v>0</v>
      </c>
      <c r="H79" s="0" t="n">
        <v>1</v>
      </c>
      <c r="I79" s="0" t="n">
        <v>0</v>
      </c>
      <c r="J79" s="0" t="n">
        <v>50</v>
      </c>
      <c r="K79" s="37" t="n">
        <f aca="false">E79+Inputs!$B$5*F79</f>
        <v>1.275</v>
      </c>
      <c r="L79" s="37" t="n">
        <f aca="false">G79+Inputs!$B$6*H79</f>
        <v>1.275</v>
      </c>
      <c r="M79" s="37" t="n">
        <f aca="false">I79+Inputs!$B$7*J79</f>
        <v>62.05</v>
      </c>
      <c r="N79" s="37" t="n">
        <f aca="false">K79+L79+M79</f>
        <v>64.6</v>
      </c>
    </row>
    <row r="80" customFormat="false" ht="15" hidden="false" customHeight="false" outlineLevel="0" collapsed="false">
      <c r="A80" s="0" t="s">
        <v>9</v>
      </c>
      <c r="B80" s="0" t="s">
        <v>377</v>
      </c>
      <c r="C80" s="15" t="n">
        <v>45962</v>
      </c>
      <c r="D80" s="0" t="n">
        <v>1</v>
      </c>
      <c r="E80" s="0" t="n">
        <v>0</v>
      </c>
      <c r="F80" s="0" t="n">
        <v>3</v>
      </c>
      <c r="G80" s="0" t="n">
        <v>0</v>
      </c>
      <c r="H80" s="0" t="n">
        <v>1</v>
      </c>
      <c r="I80" s="0" t="n">
        <v>0</v>
      </c>
      <c r="J80" s="0" t="n">
        <v>46</v>
      </c>
      <c r="K80" s="37" t="n">
        <f aca="false">E80+Inputs!$B$5*F80</f>
        <v>3.825</v>
      </c>
      <c r="L80" s="37" t="n">
        <f aca="false">G80+Inputs!$B$6*H80</f>
        <v>1.275</v>
      </c>
      <c r="M80" s="37" t="n">
        <f aca="false">I80+Inputs!$B$7*J80</f>
        <v>57.086</v>
      </c>
      <c r="N80" s="37" t="n">
        <f aca="false">K80+L80+M80</f>
        <v>62.186</v>
      </c>
    </row>
    <row r="81" customFormat="false" ht="15" hidden="false" customHeight="false" outlineLevel="0" collapsed="false">
      <c r="A81" s="0" t="s">
        <v>9</v>
      </c>
      <c r="B81" s="0" t="s">
        <v>377</v>
      </c>
      <c r="C81" s="15" t="n">
        <v>45992</v>
      </c>
      <c r="D81" s="0" t="n">
        <v>1</v>
      </c>
      <c r="E81" s="0" t="n">
        <v>0</v>
      </c>
      <c r="F81" s="0" t="n">
        <v>1</v>
      </c>
      <c r="G81" s="0" t="n">
        <v>0</v>
      </c>
      <c r="H81" s="0" t="n">
        <v>1</v>
      </c>
      <c r="I81" s="0" t="n">
        <v>0</v>
      </c>
      <c r="J81" s="0" t="n">
        <v>41</v>
      </c>
      <c r="K81" s="37" t="n">
        <f aca="false">E81+Inputs!$B$5*F81</f>
        <v>1.275</v>
      </c>
      <c r="L81" s="37" t="n">
        <f aca="false">G81+Inputs!$B$6*H81</f>
        <v>1.275</v>
      </c>
      <c r="M81" s="37" t="n">
        <f aca="false">I81+Inputs!$B$7*J81</f>
        <v>50.881</v>
      </c>
      <c r="N81" s="37" t="n">
        <f aca="false">K81+L81+M81</f>
        <v>53.431</v>
      </c>
    </row>
    <row r="82" customFormat="false" ht="15" hidden="false" customHeight="false" outlineLevel="0" collapsed="false">
      <c r="A82" s="0" t="s">
        <v>9</v>
      </c>
      <c r="B82" s="0" t="s">
        <v>377</v>
      </c>
      <c r="C82" s="15" t="n">
        <v>46023</v>
      </c>
      <c r="D82" s="0" t="n">
        <v>1</v>
      </c>
      <c r="E82" s="0" t="n">
        <v>0</v>
      </c>
      <c r="F82" s="0" t="n">
        <v>2</v>
      </c>
      <c r="G82" s="0" t="n">
        <v>0</v>
      </c>
      <c r="H82" s="0" t="n">
        <v>1</v>
      </c>
      <c r="I82" s="0" t="n">
        <v>0</v>
      </c>
      <c r="J82" s="0" t="n">
        <v>43</v>
      </c>
      <c r="K82" s="37" t="n">
        <f aca="false">E82+Inputs!$B$5*F82</f>
        <v>2.55</v>
      </c>
      <c r="L82" s="37" t="n">
        <f aca="false">G82+Inputs!$B$6*H82</f>
        <v>1.275</v>
      </c>
      <c r="M82" s="37" t="n">
        <f aca="false">I82+Inputs!$B$7*J82</f>
        <v>53.363</v>
      </c>
      <c r="N82" s="37" t="n">
        <f aca="false">K82+L82+M82</f>
        <v>57.188</v>
      </c>
    </row>
    <row r="83" customFormat="false" ht="15" hidden="false" customHeight="false" outlineLevel="0" collapsed="false">
      <c r="A83" s="0" t="s">
        <v>9</v>
      </c>
      <c r="B83" s="0" t="s">
        <v>377</v>
      </c>
      <c r="C83" s="15" t="n">
        <v>46054</v>
      </c>
      <c r="D83" s="0" t="n">
        <v>1</v>
      </c>
      <c r="E83" s="0" t="n">
        <v>0</v>
      </c>
      <c r="F83" s="0" t="n">
        <v>1</v>
      </c>
      <c r="G83" s="0" t="n">
        <v>0</v>
      </c>
      <c r="H83" s="0" t="n">
        <v>0</v>
      </c>
      <c r="I83" s="0" t="n">
        <v>0</v>
      </c>
      <c r="J83" s="0" t="n">
        <v>41</v>
      </c>
      <c r="K83" s="37" t="n">
        <f aca="false">E83+Inputs!$B$5*F83</f>
        <v>1.275</v>
      </c>
      <c r="L83" s="37" t="n">
        <f aca="false">G83+Inputs!$B$6*H83</f>
        <v>0</v>
      </c>
      <c r="M83" s="37" t="n">
        <f aca="false">I83+Inputs!$B$7*J83</f>
        <v>50.881</v>
      </c>
      <c r="N83" s="37" t="n">
        <f aca="false">K83+L83+M83</f>
        <v>52.156</v>
      </c>
    </row>
    <row r="84" customFormat="false" ht="15" hidden="false" customHeight="false" outlineLevel="0" collapsed="false">
      <c r="A84" s="0" t="s">
        <v>9</v>
      </c>
      <c r="B84" s="0" t="s">
        <v>377</v>
      </c>
      <c r="C84" s="15" t="n">
        <v>46082</v>
      </c>
      <c r="D84" s="0" t="n">
        <v>1</v>
      </c>
      <c r="E84" s="0" t="n">
        <v>0</v>
      </c>
      <c r="F84" s="0" t="n">
        <v>5</v>
      </c>
      <c r="G84" s="0" t="n">
        <v>0</v>
      </c>
      <c r="H84" s="0" t="n">
        <v>3</v>
      </c>
      <c r="I84" s="0" t="n">
        <v>0</v>
      </c>
      <c r="J84" s="0" t="n">
        <v>44</v>
      </c>
      <c r="K84" s="37" t="n">
        <f aca="false">E84+Inputs!$B$5*F84</f>
        <v>6.375</v>
      </c>
      <c r="L84" s="37" t="n">
        <f aca="false">G84+Inputs!$B$6*H84</f>
        <v>3.825</v>
      </c>
      <c r="M84" s="37" t="n">
        <f aca="false">I84+Inputs!$B$7*J84</f>
        <v>54.604</v>
      </c>
      <c r="N84" s="37" t="n">
        <f aca="false">K84+L84+M84</f>
        <v>64.804</v>
      </c>
    </row>
    <row r="85" customFormat="false" ht="15" hidden="false" customHeight="false" outlineLevel="0" collapsed="false">
      <c r="A85" s="0" t="s">
        <v>9</v>
      </c>
      <c r="B85" s="0" t="s">
        <v>377</v>
      </c>
      <c r="C85" s="15" t="n">
        <v>46113</v>
      </c>
      <c r="D85" s="0" t="n">
        <v>1</v>
      </c>
      <c r="E85" s="0" t="n">
        <v>0</v>
      </c>
      <c r="F85" s="0" t="n">
        <v>7</v>
      </c>
      <c r="G85" s="0" t="n">
        <v>0</v>
      </c>
      <c r="H85" s="0" t="n">
        <v>5</v>
      </c>
      <c r="I85" s="0" t="n">
        <v>0</v>
      </c>
      <c r="J85" s="0" t="n">
        <v>37</v>
      </c>
      <c r="K85" s="37" t="n">
        <f aca="false">E85+Inputs!$B$5*F85</f>
        <v>8.925</v>
      </c>
      <c r="L85" s="37" t="n">
        <f aca="false">G85+Inputs!$B$6*H85</f>
        <v>6.375</v>
      </c>
      <c r="M85" s="37" t="n">
        <f aca="false">I85+Inputs!$B$7*J85</f>
        <v>45.917</v>
      </c>
      <c r="N85" s="37" t="n">
        <f aca="false">K85+L85+M85</f>
        <v>61.217</v>
      </c>
    </row>
    <row r="86" customFormat="false" ht="15" hidden="false" customHeight="false" outlineLevel="0" collapsed="false">
      <c r="A86" s="0" t="s">
        <v>9</v>
      </c>
      <c r="B86" s="0" t="s">
        <v>377</v>
      </c>
      <c r="C86" s="15" t="n">
        <v>46143</v>
      </c>
      <c r="D86" s="0" t="n">
        <v>1</v>
      </c>
      <c r="E86" s="0" t="n">
        <v>0</v>
      </c>
      <c r="F86" s="0" t="n">
        <v>10</v>
      </c>
      <c r="G86" s="0" t="n">
        <v>0</v>
      </c>
      <c r="H86" s="0" t="n">
        <v>1</v>
      </c>
      <c r="I86" s="0" t="n">
        <v>0</v>
      </c>
      <c r="J86" s="0" t="n">
        <v>46</v>
      </c>
      <c r="K86" s="37" t="n">
        <f aca="false">E86+Inputs!$B$5*F86</f>
        <v>12.75</v>
      </c>
      <c r="L86" s="37" t="n">
        <f aca="false">G86+Inputs!$B$6*H86</f>
        <v>1.275</v>
      </c>
      <c r="M86" s="37" t="n">
        <f aca="false">I86+Inputs!$B$7*J86</f>
        <v>57.086</v>
      </c>
      <c r="N86" s="37" t="n">
        <f aca="false">K86+L86+M86</f>
        <v>71.111</v>
      </c>
    </row>
    <row r="87" customFormat="false" ht="15" hidden="false" customHeight="false" outlineLevel="0" collapsed="false">
      <c r="A87" s="0" t="s">
        <v>9</v>
      </c>
      <c r="B87" s="0" t="s">
        <v>377</v>
      </c>
      <c r="C87" s="15" t="n">
        <v>46174</v>
      </c>
      <c r="D87" s="0" t="n">
        <v>1</v>
      </c>
      <c r="E87" s="0" t="n">
        <v>0</v>
      </c>
      <c r="F87" s="0" t="n">
        <v>10</v>
      </c>
      <c r="G87" s="0" t="n">
        <v>0</v>
      </c>
      <c r="H87" s="0" t="n">
        <v>1</v>
      </c>
      <c r="I87" s="0" t="n">
        <v>0</v>
      </c>
      <c r="J87" s="0" t="n">
        <v>57</v>
      </c>
      <c r="K87" s="37" t="n">
        <f aca="false">E87+Inputs!$B$5*F87</f>
        <v>12.75</v>
      </c>
      <c r="L87" s="37" t="n">
        <f aca="false">G87+Inputs!$B$6*H87</f>
        <v>1.275</v>
      </c>
      <c r="M87" s="37" t="n">
        <f aca="false">I87+Inputs!$B$7*J87</f>
        <v>70.737</v>
      </c>
      <c r="N87" s="37" t="n">
        <f aca="false">K87+L87+M87</f>
        <v>84.762</v>
      </c>
    </row>
    <row r="88" customFormat="false" ht="15" hidden="false" customHeight="false" outlineLevel="0" collapsed="false">
      <c r="A88" s="0" t="s">
        <v>9</v>
      </c>
      <c r="B88" s="0" t="s">
        <v>377</v>
      </c>
      <c r="C88" s="15" t="n">
        <v>46204</v>
      </c>
      <c r="D88" s="0" t="n">
        <v>1</v>
      </c>
      <c r="E88" s="0" t="n">
        <v>0</v>
      </c>
      <c r="F88" s="0" t="n">
        <v>9</v>
      </c>
      <c r="G88" s="0" t="n">
        <v>0</v>
      </c>
      <c r="H88" s="0" t="n">
        <v>5</v>
      </c>
      <c r="I88" s="0" t="n">
        <v>0</v>
      </c>
      <c r="J88" s="0" t="n">
        <v>46</v>
      </c>
      <c r="K88" s="37" t="n">
        <f aca="false">E88+Inputs!$B$5*F88</f>
        <v>11.475</v>
      </c>
      <c r="L88" s="37" t="n">
        <f aca="false">G88+Inputs!$B$6*H88</f>
        <v>6.375</v>
      </c>
      <c r="M88" s="37" t="n">
        <f aca="false">I88+Inputs!$B$7*J88</f>
        <v>57.086</v>
      </c>
      <c r="N88" s="37" t="n">
        <f aca="false">K88+L88+M88</f>
        <v>74.936</v>
      </c>
    </row>
    <row r="89" customFormat="false" ht="15" hidden="false" customHeight="false" outlineLevel="0" collapsed="false">
      <c r="A89" s="0" t="s">
        <v>9</v>
      </c>
      <c r="B89" s="0" t="s">
        <v>377</v>
      </c>
      <c r="C89" s="15" t="n">
        <v>46235</v>
      </c>
      <c r="D89" s="0" t="n">
        <v>1</v>
      </c>
      <c r="E89" s="0" t="n">
        <v>0</v>
      </c>
      <c r="F89" s="0" t="n">
        <v>11</v>
      </c>
      <c r="G89" s="0" t="n">
        <v>0</v>
      </c>
      <c r="H89" s="0" t="n">
        <v>0</v>
      </c>
      <c r="I89" s="0" t="n">
        <v>0</v>
      </c>
      <c r="J89" s="0" t="n">
        <v>36</v>
      </c>
      <c r="K89" s="37" t="n">
        <f aca="false">E89+Inputs!$B$5*F89</f>
        <v>14.025</v>
      </c>
      <c r="L89" s="37" t="n">
        <f aca="false">G89+Inputs!$B$6*H89</f>
        <v>0</v>
      </c>
      <c r="M89" s="37" t="n">
        <f aca="false">I89+Inputs!$B$7*J89</f>
        <v>44.676</v>
      </c>
      <c r="N89" s="37" t="n">
        <f aca="false">K89+L89+M89</f>
        <v>58.701</v>
      </c>
    </row>
    <row r="90" customFormat="false" ht="15" hidden="false" customHeight="false" outlineLevel="0" collapsed="false">
      <c r="A90" s="0" t="s">
        <v>9</v>
      </c>
      <c r="B90" s="0" t="s">
        <v>376</v>
      </c>
      <c r="C90" s="15" t="n">
        <v>44927</v>
      </c>
      <c r="D90" s="0" t="n">
        <v>1</v>
      </c>
      <c r="E90" s="0" t="n">
        <v>0</v>
      </c>
      <c r="F90" s="0" t="n">
        <v>9</v>
      </c>
      <c r="G90" s="0" t="n">
        <v>0</v>
      </c>
      <c r="H90" s="0" t="n">
        <v>0</v>
      </c>
      <c r="I90" s="0" t="n">
        <v>0</v>
      </c>
      <c r="J90" s="0" t="n">
        <v>81</v>
      </c>
      <c r="K90" s="37" t="n">
        <f aca="false">E90+Inputs!$B$5*F90</f>
        <v>11.475</v>
      </c>
      <c r="L90" s="37" t="n">
        <f aca="false">G90+Inputs!$B$6*H90</f>
        <v>0</v>
      </c>
      <c r="M90" s="37" t="n">
        <f aca="false">I90+Inputs!$B$7*J90</f>
        <v>100.521</v>
      </c>
      <c r="N90" s="37" t="n">
        <f aca="false">K90+L90+M90</f>
        <v>111.996</v>
      </c>
    </row>
    <row r="91" customFormat="false" ht="15" hidden="false" customHeight="false" outlineLevel="0" collapsed="false">
      <c r="A91" s="0" t="s">
        <v>9</v>
      </c>
      <c r="B91" s="0" t="s">
        <v>376</v>
      </c>
      <c r="C91" s="15" t="n">
        <v>44958</v>
      </c>
      <c r="D91" s="0" t="n">
        <v>1</v>
      </c>
      <c r="E91" s="0" t="n">
        <v>0</v>
      </c>
      <c r="F91" s="0" t="n">
        <v>7</v>
      </c>
      <c r="G91" s="0" t="n">
        <v>0</v>
      </c>
      <c r="H91" s="0" t="n">
        <v>0</v>
      </c>
      <c r="I91" s="0" t="n">
        <v>0</v>
      </c>
      <c r="J91" s="0" t="n">
        <v>69</v>
      </c>
      <c r="K91" s="37" t="n">
        <f aca="false">E91+Inputs!$B$5*F91</f>
        <v>8.925</v>
      </c>
      <c r="L91" s="37" t="n">
        <f aca="false">G91+Inputs!$B$6*H91</f>
        <v>0</v>
      </c>
      <c r="M91" s="37" t="n">
        <f aca="false">I91+Inputs!$B$7*J91</f>
        <v>85.629</v>
      </c>
      <c r="N91" s="37" t="n">
        <f aca="false">K91+L91+M91</f>
        <v>94.554</v>
      </c>
    </row>
    <row r="92" customFormat="false" ht="15" hidden="false" customHeight="false" outlineLevel="0" collapsed="false">
      <c r="A92" s="0" t="s">
        <v>9</v>
      </c>
      <c r="B92" s="0" t="s">
        <v>376</v>
      </c>
      <c r="C92" s="15" t="n">
        <v>44986</v>
      </c>
      <c r="D92" s="0" t="n">
        <v>1</v>
      </c>
      <c r="E92" s="0" t="n">
        <v>0</v>
      </c>
      <c r="F92" s="0" t="n">
        <v>0</v>
      </c>
      <c r="G92" s="0" t="n">
        <v>0</v>
      </c>
      <c r="H92" s="0" t="n">
        <v>0</v>
      </c>
      <c r="I92" s="0" t="n">
        <v>0</v>
      </c>
      <c r="J92" s="0" t="n">
        <v>5</v>
      </c>
      <c r="K92" s="37" t="n">
        <f aca="false">E92+Inputs!$B$5*F92</f>
        <v>0</v>
      </c>
      <c r="L92" s="37" t="n">
        <f aca="false">G92+Inputs!$B$6*H92</f>
        <v>0</v>
      </c>
      <c r="M92" s="37" t="n">
        <f aca="false">I92+Inputs!$B$7*J92</f>
        <v>6.205</v>
      </c>
      <c r="N92" s="37" t="n">
        <f aca="false">K92+L92+M92</f>
        <v>6.205</v>
      </c>
    </row>
    <row r="93" customFormat="false" ht="15" hidden="false" customHeight="false" outlineLevel="0" collapsed="false">
      <c r="A93" s="0" t="s">
        <v>9</v>
      </c>
      <c r="B93" s="0" t="s">
        <v>376</v>
      </c>
      <c r="C93" s="15" t="n">
        <v>45017</v>
      </c>
      <c r="D93" s="0" t="n">
        <v>1</v>
      </c>
      <c r="E93" s="0" t="n">
        <v>0</v>
      </c>
      <c r="F93" s="0" t="n">
        <v>0</v>
      </c>
      <c r="G93" s="0" t="n">
        <v>0</v>
      </c>
      <c r="H93" s="0" t="n">
        <v>0</v>
      </c>
      <c r="I93" s="0" t="n">
        <v>0</v>
      </c>
      <c r="J93" s="0" t="n">
        <v>19</v>
      </c>
      <c r="K93" s="37" t="n">
        <f aca="false">E93+Inputs!$B$5*F93</f>
        <v>0</v>
      </c>
      <c r="L93" s="37" t="n">
        <f aca="false">G93+Inputs!$B$6*H93</f>
        <v>0</v>
      </c>
      <c r="M93" s="37" t="n">
        <f aca="false">I93+Inputs!$B$7*J93</f>
        <v>23.579</v>
      </c>
      <c r="N93" s="37" t="n">
        <f aca="false">K93+L93+M93</f>
        <v>23.579</v>
      </c>
    </row>
    <row r="94" customFormat="false" ht="15" hidden="false" customHeight="false" outlineLevel="0" collapsed="false">
      <c r="A94" s="0" t="s">
        <v>9</v>
      </c>
      <c r="B94" s="0" t="s">
        <v>376</v>
      </c>
      <c r="C94" s="15" t="n">
        <v>45047</v>
      </c>
      <c r="D94" s="0" t="n">
        <v>1</v>
      </c>
      <c r="E94" s="0" t="n">
        <v>0</v>
      </c>
      <c r="F94" s="0" t="n">
        <v>9</v>
      </c>
      <c r="G94" s="0" t="n">
        <v>0</v>
      </c>
      <c r="H94" s="0" t="n">
        <v>0</v>
      </c>
      <c r="I94" s="0" t="n">
        <v>0</v>
      </c>
      <c r="J94" s="0" t="n">
        <v>96</v>
      </c>
      <c r="K94" s="37" t="n">
        <f aca="false">E94+Inputs!$B$5*F94</f>
        <v>11.475</v>
      </c>
      <c r="L94" s="37" t="n">
        <f aca="false">G94+Inputs!$B$6*H94</f>
        <v>0</v>
      </c>
      <c r="M94" s="37" t="n">
        <f aca="false">I94+Inputs!$B$7*J94</f>
        <v>119.136</v>
      </c>
      <c r="N94" s="37" t="n">
        <f aca="false">K94+L94+M94</f>
        <v>130.611</v>
      </c>
    </row>
    <row r="95" customFormat="false" ht="15" hidden="false" customHeight="false" outlineLevel="0" collapsed="false">
      <c r="A95" s="0" t="s">
        <v>9</v>
      </c>
      <c r="B95" s="0" t="s">
        <v>376</v>
      </c>
      <c r="C95" s="15" t="n">
        <v>45078</v>
      </c>
      <c r="D95" s="0" t="n">
        <v>1</v>
      </c>
      <c r="E95" s="0" t="n">
        <v>0</v>
      </c>
      <c r="F95" s="0" t="n">
        <v>6</v>
      </c>
      <c r="G95" s="0" t="n">
        <v>0</v>
      </c>
      <c r="H95" s="0" t="n">
        <v>2</v>
      </c>
      <c r="I95" s="0" t="n">
        <v>0</v>
      </c>
      <c r="J95" s="0" t="n">
        <v>123</v>
      </c>
      <c r="K95" s="37" t="n">
        <f aca="false">E95+Inputs!$B$5*F95</f>
        <v>7.65</v>
      </c>
      <c r="L95" s="37" t="n">
        <f aca="false">G95+Inputs!$B$6*H95</f>
        <v>2.55</v>
      </c>
      <c r="M95" s="37" t="n">
        <f aca="false">I95+Inputs!$B$7*J95</f>
        <v>152.643</v>
      </c>
      <c r="N95" s="37" t="n">
        <f aca="false">K95+L95+M95</f>
        <v>162.843</v>
      </c>
    </row>
    <row r="96" customFormat="false" ht="15" hidden="false" customHeight="false" outlineLevel="0" collapsed="false">
      <c r="A96" s="0" t="s">
        <v>9</v>
      </c>
      <c r="B96" s="0" t="s">
        <v>376</v>
      </c>
      <c r="C96" s="15" t="n">
        <v>45108</v>
      </c>
      <c r="D96" s="0" t="n">
        <v>1</v>
      </c>
      <c r="E96" s="0" t="n">
        <v>0</v>
      </c>
      <c r="F96" s="0" t="n">
        <v>8</v>
      </c>
      <c r="G96" s="0" t="n">
        <v>0</v>
      </c>
      <c r="H96" s="0" t="n">
        <v>0</v>
      </c>
      <c r="I96" s="0" t="n">
        <v>0</v>
      </c>
      <c r="J96" s="0" t="n">
        <v>88</v>
      </c>
      <c r="K96" s="37" t="n">
        <f aca="false">E96+Inputs!$B$5*F96</f>
        <v>10.2</v>
      </c>
      <c r="L96" s="37" t="n">
        <f aca="false">G96+Inputs!$B$6*H96</f>
        <v>0</v>
      </c>
      <c r="M96" s="37" t="n">
        <f aca="false">I96+Inputs!$B$7*J96</f>
        <v>109.208</v>
      </c>
      <c r="N96" s="37" t="n">
        <f aca="false">K96+L96+M96</f>
        <v>119.408</v>
      </c>
    </row>
    <row r="97" customFormat="false" ht="15" hidden="false" customHeight="false" outlineLevel="0" collapsed="false">
      <c r="A97" s="0" t="s">
        <v>9</v>
      </c>
      <c r="B97" s="0" t="s">
        <v>376</v>
      </c>
      <c r="C97" s="15" t="n">
        <v>45139</v>
      </c>
      <c r="D97" s="0" t="n">
        <v>1</v>
      </c>
      <c r="E97" s="0" t="n">
        <v>0</v>
      </c>
      <c r="F97" s="0" t="n">
        <v>5</v>
      </c>
      <c r="G97" s="0" t="n">
        <v>0</v>
      </c>
      <c r="H97" s="0" t="n">
        <v>0</v>
      </c>
      <c r="I97" s="0" t="n">
        <v>0</v>
      </c>
      <c r="J97" s="0" t="n">
        <v>101</v>
      </c>
      <c r="K97" s="37" t="n">
        <f aca="false">E97+Inputs!$B$5*F97</f>
        <v>6.375</v>
      </c>
      <c r="L97" s="37" t="n">
        <f aca="false">G97+Inputs!$B$6*H97</f>
        <v>0</v>
      </c>
      <c r="M97" s="37" t="n">
        <f aca="false">I97+Inputs!$B$7*J97</f>
        <v>125.341</v>
      </c>
      <c r="N97" s="37" t="n">
        <f aca="false">K97+L97+M97</f>
        <v>131.716</v>
      </c>
    </row>
    <row r="98" customFormat="false" ht="15" hidden="false" customHeight="false" outlineLevel="0" collapsed="false">
      <c r="A98" s="0" t="s">
        <v>9</v>
      </c>
      <c r="B98" s="0" t="s">
        <v>376</v>
      </c>
      <c r="C98" s="15" t="n">
        <v>45170</v>
      </c>
      <c r="D98" s="0" t="n">
        <v>1</v>
      </c>
      <c r="E98" s="0" t="n">
        <v>0</v>
      </c>
      <c r="F98" s="0" t="n">
        <v>4</v>
      </c>
      <c r="G98" s="0" t="n">
        <v>0</v>
      </c>
      <c r="H98" s="0" t="n">
        <v>1</v>
      </c>
      <c r="I98" s="0" t="n">
        <v>0</v>
      </c>
      <c r="J98" s="0" t="n">
        <v>89</v>
      </c>
      <c r="K98" s="37" t="n">
        <f aca="false">E98+Inputs!$B$5*F98</f>
        <v>5.1</v>
      </c>
      <c r="L98" s="37" t="n">
        <f aca="false">G98+Inputs!$B$6*H98</f>
        <v>1.275</v>
      </c>
      <c r="M98" s="37" t="n">
        <f aca="false">I98+Inputs!$B$7*J98</f>
        <v>110.449</v>
      </c>
      <c r="N98" s="37" t="n">
        <f aca="false">K98+L98+M98</f>
        <v>116.824</v>
      </c>
    </row>
    <row r="99" customFormat="false" ht="15" hidden="false" customHeight="false" outlineLevel="0" collapsed="false">
      <c r="A99" s="0" t="s">
        <v>9</v>
      </c>
      <c r="B99" s="0" t="s">
        <v>376</v>
      </c>
      <c r="C99" s="15" t="n">
        <v>45200</v>
      </c>
      <c r="D99" s="0" t="n">
        <v>1</v>
      </c>
      <c r="E99" s="0" t="n">
        <v>0</v>
      </c>
      <c r="F99" s="0" t="n">
        <v>6</v>
      </c>
      <c r="G99" s="0" t="n">
        <v>0</v>
      </c>
      <c r="H99" s="0" t="n">
        <v>0</v>
      </c>
      <c r="I99" s="0" t="n">
        <v>0</v>
      </c>
      <c r="J99" s="0" t="n">
        <v>81</v>
      </c>
      <c r="K99" s="37" t="n">
        <f aca="false">E99+Inputs!$B$5*F99</f>
        <v>7.65</v>
      </c>
      <c r="L99" s="37" t="n">
        <f aca="false">G99+Inputs!$B$6*H99</f>
        <v>0</v>
      </c>
      <c r="M99" s="37" t="n">
        <f aca="false">I99+Inputs!$B$7*J99</f>
        <v>100.521</v>
      </c>
      <c r="N99" s="37" t="n">
        <f aca="false">K99+L99+M99</f>
        <v>108.171</v>
      </c>
    </row>
    <row r="100" customFormat="false" ht="15" hidden="false" customHeight="false" outlineLevel="0" collapsed="false">
      <c r="A100" s="0" t="s">
        <v>9</v>
      </c>
      <c r="B100" s="0" t="s">
        <v>376</v>
      </c>
      <c r="C100" s="15" t="n">
        <v>45231</v>
      </c>
      <c r="D100" s="0" t="n">
        <v>1</v>
      </c>
      <c r="E100" s="0" t="n">
        <v>0</v>
      </c>
      <c r="F100" s="0" t="n">
        <v>8</v>
      </c>
      <c r="G100" s="0" t="n">
        <v>0</v>
      </c>
      <c r="H100" s="0" t="n">
        <v>0</v>
      </c>
      <c r="I100" s="0" t="n">
        <v>0</v>
      </c>
      <c r="J100" s="0" t="n">
        <v>111</v>
      </c>
      <c r="K100" s="37" t="n">
        <f aca="false">E100+Inputs!$B$5*F100</f>
        <v>10.2</v>
      </c>
      <c r="L100" s="37" t="n">
        <f aca="false">G100+Inputs!$B$6*H100</f>
        <v>0</v>
      </c>
      <c r="M100" s="37" t="n">
        <f aca="false">I100+Inputs!$B$7*J100</f>
        <v>137.751</v>
      </c>
      <c r="N100" s="37" t="n">
        <f aca="false">K100+L100+M100</f>
        <v>147.951</v>
      </c>
    </row>
    <row r="101" customFormat="false" ht="15" hidden="false" customHeight="false" outlineLevel="0" collapsed="false">
      <c r="A101" s="0" t="s">
        <v>9</v>
      </c>
      <c r="B101" s="0" t="s">
        <v>376</v>
      </c>
      <c r="C101" s="15" t="n">
        <v>45261</v>
      </c>
      <c r="D101" s="0" t="n">
        <v>1</v>
      </c>
      <c r="E101" s="0" t="n">
        <v>0</v>
      </c>
      <c r="F101" s="0" t="n">
        <v>5</v>
      </c>
      <c r="G101" s="0" t="n">
        <v>0</v>
      </c>
      <c r="H101" s="0" t="n">
        <v>1</v>
      </c>
      <c r="I101" s="0" t="n">
        <v>0</v>
      </c>
      <c r="J101" s="0" t="n">
        <v>68</v>
      </c>
      <c r="K101" s="37" t="n">
        <f aca="false">E101+Inputs!$B$5*F101</f>
        <v>6.375</v>
      </c>
      <c r="L101" s="37" t="n">
        <f aca="false">G101+Inputs!$B$6*H101</f>
        <v>1.275</v>
      </c>
      <c r="M101" s="37" t="n">
        <f aca="false">I101+Inputs!$B$7*J101</f>
        <v>84.388</v>
      </c>
      <c r="N101" s="37" t="n">
        <f aca="false">K101+L101+M101</f>
        <v>92.038</v>
      </c>
    </row>
    <row r="102" customFormat="false" ht="15" hidden="false" customHeight="false" outlineLevel="0" collapsed="false">
      <c r="A102" s="0" t="s">
        <v>9</v>
      </c>
      <c r="B102" s="0" t="s">
        <v>376</v>
      </c>
      <c r="C102" s="15" t="n">
        <v>45292</v>
      </c>
      <c r="D102" s="0" t="n">
        <v>1</v>
      </c>
      <c r="E102" s="0" t="n">
        <v>0</v>
      </c>
      <c r="F102" s="0" t="n">
        <v>6</v>
      </c>
      <c r="G102" s="0" t="n">
        <v>0</v>
      </c>
      <c r="H102" s="0" t="n">
        <v>0</v>
      </c>
      <c r="I102" s="0" t="n">
        <v>0</v>
      </c>
      <c r="J102" s="0" t="n">
        <v>75</v>
      </c>
      <c r="K102" s="37" t="n">
        <f aca="false">E102+Inputs!$B$5*F102</f>
        <v>7.65</v>
      </c>
      <c r="L102" s="37" t="n">
        <f aca="false">G102+Inputs!$B$6*H102</f>
        <v>0</v>
      </c>
      <c r="M102" s="37" t="n">
        <f aca="false">I102+Inputs!$B$7*J102</f>
        <v>93.075</v>
      </c>
      <c r="N102" s="37" t="n">
        <f aca="false">K102+L102+M102</f>
        <v>100.725</v>
      </c>
    </row>
    <row r="103" customFormat="false" ht="15" hidden="false" customHeight="false" outlineLevel="0" collapsed="false">
      <c r="A103" s="0" t="s">
        <v>9</v>
      </c>
      <c r="B103" s="0" t="s">
        <v>376</v>
      </c>
      <c r="C103" s="15" t="n">
        <v>45323</v>
      </c>
      <c r="D103" s="0" t="n">
        <v>1</v>
      </c>
      <c r="E103" s="0" t="n">
        <v>0</v>
      </c>
      <c r="F103" s="0" t="n">
        <v>1</v>
      </c>
      <c r="G103" s="0" t="n">
        <v>0</v>
      </c>
      <c r="H103" s="0" t="n">
        <v>0</v>
      </c>
      <c r="I103" s="0" t="n">
        <v>0</v>
      </c>
      <c r="J103" s="0" t="n">
        <v>10</v>
      </c>
      <c r="K103" s="37" t="n">
        <f aca="false">E103+Inputs!$B$5*F103</f>
        <v>1.275</v>
      </c>
      <c r="L103" s="37" t="n">
        <f aca="false">G103+Inputs!$B$6*H103</f>
        <v>0</v>
      </c>
      <c r="M103" s="37" t="n">
        <f aca="false">I103+Inputs!$B$7*J103</f>
        <v>12.41</v>
      </c>
      <c r="N103" s="37" t="n">
        <f aca="false">K103+L103+M103</f>
        <v>13.685</v>
      </c>
    </row>
    <row r="104" customFormat="false" ht="15" hidden="false" customHeight="false" outlineLevel="0" collapsed="false">
      <c r="A104" s="0" t="s">
        <v>9</v>
      </c>
      <c r="B104" s="0" t="s">
        <v>376</v>
      </c>
      <c r="C104" s="15" t="n">
        <v>45352</v>
      </c>
      <c r="D104" s="0" t="n">
        <v>1</v>
      </c>
      <c r="E104" s="0" t="n">
        <v>0</v>
      </c>
      <c r="F104" s="0" t="n">
        <v>1</v>
      </c>
      <c r="G104" s="0" t="n">
        <v>0</v>
      </c>
      <c r="H104" s="0" t="n">
        <v>0</v>
      </c>
      <c r="I104" s="0" t="n">
        <v>0</v>
      </c>
      <c r="J104" s="0" t="n">
        <v>21</v>
      </c>
      <c r="K104" s="37" t="n">
        <f aca="false">E104+Inputs!$B$5*F104</f>
        <v>1.275</v>
      </c>
      <c r="L104" s="37" t="n">
        <f aca="false">G104+Inputs!$B$6*H104</f>
        <v>0</v>
      </c>
      <c r="M104" s="37" t="n">
        <f aca="false">I104+Inputs!$B$7*J104</f>
        <v>26.061</v>
      </c>
      <c r="N104" s="37" t="n">
        <f aca="false">K104+L104+M104</f>
        <v>27.336</v>
      </c>
    </row>
    <row r="105" customFormat="false" ht="15" hidden="false" customHeight="false" outlineLevel="0" collapsed="false">
      <c r="A105" s="0" t="s">
        <v>9</v>
      </c>
      <c r="B105" s="0" t="s">
        <v>376</v>
      </c>
      <c r="C105" s="15" t="n">
        <v>45383</v>
      </c>
      <c r="D105" s="0" t="n">
        <v>1</v>
      </c>
      <c r="E105" s="0" t="n">
        <v>0</v>
      </c>
      <c r="F105" s="0" t="n">
        <v>4</v>
      </c>
      <c r="G105" s="0" t="n">
        <v>0</v>
      </c>
      <c r="H105" s="0" t="n">
        <v>2</v>
      </c>
      <c r="I105" s="0" t="n">
        <v>0</v>
      </c>
      <c r="J105" s="0" t="n">
        <v>77</v>
      </c>
      <c r="K105" s="37" t="n">
        <f aca="false">E105+Inputs!$B$5*F105</f>
        <v>5.1</v>
      </c>
      <c r="L105" s="37" t="n">
        <f aca="false">G105+Inputs!$B$6*H105</f>
        <v>2.55</v>
      </c>
      <c r="M105" s="37" t="n">
        <f aca="false">I105+Inputs!$B$7*J105</f>
        <v>95.557</v>
      </c>
      <c r="N105" s="37" t="n">
        <f aca="false">K105+L105+M105</f>
        <v>103.207</v>
      </c>
    </row>
    <row r="106" customFormat="false" ht="15" hidden="false" customHeight="false" outlineLevel="0" collapsed="false">
      <c r="A106" s="0" t="s">
        <v>9</v>
      </c>
      <c r="B106" s="0" t="s">
        <v>376</v>
      </c>
      <c r="C106" s="15" t="n">
        <v>45413</v>
      </c>
      <c r="D106" s="0" t="n">
        <v>1</v>
      </c>
      <c r="E106" s="0" t="n">
        <v>0</v>
      </c>
      <c r="F106" s="0" t="n">
        <v>7</v>
      </c>
      <c r="G106" s="0" t="n">
        <v>0</v>
      </c>
      <c r="H106" s="0" t="n">
        <v>0</v>
      </c>
      <c r="I106" s="0" t="n">
        <v>0</v>
      </c>
      <c r="J106" s="0" t="n">
        <v>68</v>
      </c>
      <c r="K106" s="37" t="n">
        <f aca="false">E106+Inputs!$B$5*F106</f>
        <v>8.925</v>
      </c>
      <c r="L106" s="37" t="n">
        <f aca="false">G106+Inputs!$B$6*H106</f>
        <v>0</v>
      </c>
      <c r="M106" s="37" t="n">
        <f aca="false">I106+Inputs!$B$7*J106</f>
        <v>84.388</v>
      </c>
      <c r="N106" s="37" t="n">
        <f aca="false">K106+L106+M106</f>
        <v>93.313</v>
      </c>
    </row>
    <row r="107" customFormat="false" ht="15" hidden="false" customHeight="false" outlineLevel="0" collapsed="false">
      <c r="A107" s="0" t="s">
        <v>9</v>
      </c>
      <c r="B107" s="0" t="s">
        <v>376</v>
      </c>
      <c r="C107" s="15" t="n">
        <v>45444</v>
      </c>
      <c r="D107" s="0" t="n">
        <v>1</v>
      </c>
      <c r="E107" s="0" t="n">
        <v>0</v>
      </c>
      <c r="F107" s="0" t="n">
        <v>9</v>
      </c>
      <c r="G107" s="0" t="n">
        <v>0</v>
      </c>
      <c r="H107" s="0" t="n">
        <v>2</v>
      </c>
      <c r="I107" s="0" t="n">
        <v>0</v>
      </c>
      <c r="J107" s="0" t="n">
        <v>105</v>
      </c>
      <c r="K107" s="37" t="n">
        <f aca="false">E107+Inputs!$B$5*F107</f>
        <v>11.475</v>
      </c>
      <c r="L107" s="37" t="n">
        <f aca="false">G107+Inputs!$B$6*H107</f>
        <v>2.55</v>
      </c>
      <c r="M107" s="37" t="n">
        <f aca="false">I107+Inputs!$B$7*J107</f>
        <v>130.305</v>
      </c>
      <c r="N107" s="37" t="n">
        <f aca="false">K107+L107+M107</f>
        <v>144.33</v>
      </c>
    </row>
    <row r="108" customFormat="false" ht="15" hidden="false" customHeight="false" outlineLevel="0" collapsed="false">
      <c r="A108" s="0" t="s">
        <v>9</v>
      </c>
      <c r="B108" s="0" t="s">
        <v>376</v>
      </c>
      <c r="C108" s="15" t="n">
        <v>45474</v>
      </c>
      <c r="D108" s="0" t="n">
        <v>1</v>
      </c>
      <c r="E108" s="0" t="n">
        <v>0</v>
      </c>
      <c r="F108" s="0" t="n">
        <v>4</v>
      </c>
      <c r="G108" s="0" t="n">
        <v>0</v>
      </c>
      <c r="H108" s="0" t="n">
        <v>2</v>
      </c>
      <c r="I108" s="0" t="n">
        <v>0</v>
      </c>
      <c r="J108" s="0" t="n">
        <v>95</v>
      </c>
      <c r="K108" s="37" t="n">
        <f aca="false">E108+Inputs!$B$5*F108</f>
        <v>5.1</v>
      </c>
      <c r="L108" s="37" t="n">
        <f aca="false">G108+Inputs!$B$6*H108</f>
        <v>2.55</v>
      </c>
      <c r="M108" s="37" t="n">
        <f aca="false">I108+Inputs!$B$7*J108</f>
        <v>117.895</v>
      </c>
      <c r="N108" s="37" t="n">
        <f aca="false">K108+L108+M108</f>
        <v>125.545</v>
      </c>
    </row>
    <row r="109" customFormat="false" ht="15" hidden="false" customHeight="false" outlineLevel="0" collapsed="false">
      <c r="A109" s="0" t="s">
        <v>9</v>
      </c>
      <c r="B109" s="0" t="s">
        <v>376</v>
      </c>
      <c r="C109" s="15" t="n">
        <v>45505</v>
      </c>
      <c r="D109" s="0" t="n">
        <v>1</v>
      </c>
      <c r="E109" s="0" t="n">
        <v>0</v>
      </c>
      <c r="F109" s="0" t="n">
        <v>6</v>
      </c>
      <c r="G109" s="0" t="n">
        <v>0</v>
      </c>
      <c r="H109" s="0" t="n">
        <v>1</v>
      </c>
      <c r="I109" s="0" t="n">
        <v>0</v>
      </c>
      <c r="J109" s="0" t="n">
        <v>79</v>
      </c>
      <c r="K109" s="37" t="n">
        <f aca="false">E109+Inputs!$B$5*F109</f>
        <v>7.65</v>
      </c>
      <c r="L109" s="37" t="n">
        <f aca="false">G109+Inputs!$B$6*H109</f>
        <v>1.275</v>
      </c>
      <c r="M109" s="37" t="n">
        <f aca="false">I109+Inputs!$B$7*J109</f>
        <v>98.039</v>
      </c>
      <c r="N109" s="37" t="n">
        <f aca="false">K109+L109+M109</f>
        <v>106.964</v>
      </c>
    </row>
    <row r="110" customFormat="false" ht="15" hidden="false" customHeight="false" outlineLevel="0" collapsed="false">
      <c r="A110" s="0" t="s">
        <v>9</v>
      </c>
      <c r="B110" s="0" t="s">
        <v>376</v>
      </c>
      <c r="C110" s="15" t="n">
        <v>45536</v>
      </c>
      <c r="D110" s="0" t="n">
        <v>1</v>
      </c>
      <c r="E110" s="0" t="n">
        <v>0</v>
      </c>
      <c r="F110" s="0" t="n">
        <v>6</v>
      </c>
      <c r="G110" s="0" t="n">
        <v>0</v>
      </c>
      <c r="H110" s="0" t="n">
        <v>0</v>
      </c>
      <c r="I110" s="0" t="n">
        <v>0</v>
      </c>
      <c r="J110" s="0" t="n">
        <v>93</v>
      </c>
      <c r="K110" s="37" t="n">
        <f aca="false">E110+Inputs!$B$5*F110</f>
        <v>7.65</v>
      </c>
      <c r="L110" s="37" t="n">
        <f aca="false">G110+Inputs!$B$6*H110</f>
        <v>0</v>
      </c>
      <c r="M110" s="37" t="n">
        <f aca="false">I110+Inputs!$B$7*J110</f>
        <v>115.413</v>
      </c>
      <c r="N110" s="37" t="n">
        <f aca="false">K110+L110+M110</f>
        <v>123.063</v>
      </c>
    </row>
    <row r="111" customFormat="false" ht="15" hidden="false" customHeight="false" outlineLevel="0" collapsed="false">
      <c r="A111" s="0" t="s">
        <v>9</v>
      </c>
      <c r="B111" s="0" t="s">
        <v>376</v>
      </c>
      <c r="C111" s="15" t="n">
        <v>45566</v>
      </c>
      <c r="D111" s="0" t="n">
        <v>1</v>
      </c>
      <c r="E111" s="0" t="n">
        <v>0</v>
      </c>
      <c r="F111" s="0" t="n">
        <v>10</v>
      </c>
      <c r="G111" s="0" t="n">
        <v>0</v>
      </c>
      <c r="H111" s="0" t="n">
        <v>0</v>
      </c>
      <c r="I111" s="0" t="n">
        <v>0</v>
      </c>
      <c r="J111" s="0" t="n">
        <v>87</v>
      </c>
      <c r="K111" s="37" t="n">
        <f aca="false">E111+Inputs!$B$5*F111</f>
        <v>12.75</v>
      </c>
      <c r="L111" s="37" t="n">
        <f aca="false">G111+Inputs!$B$6*H111</f>
        <v>0</v>
      </c>
      <c r="M111" s="37" t="n">
        <f aca="false">I111+Inputs!$B$7*J111</f>
        <v>107.967</v>
      </c>
      <c r="N111" s="37" t="n">
        <f aca="false">K111+L111+M111</f>
        <v>120.717</v>
      </c>
    </row>
    <row r="112" customFormat="false" ht="15" hidden="false" customHeight="false" outlineLevel="0" collapsed="false">
      <c r="A112" s="0" t="s">
        <v>9</v>
      </c>
      <c r="B112" s="0" t="s">
        <v>376</v>
      </c>
      <c r="C112" s="15" t="n">
        <v>45597</v>
      </c>
      <c r="D112" s="0" t="n">
        <v>1</v>
      </c>
      <c r="E112" s="0" t="n">
        <v>0</v>
      </c>
      <c r="F112" s="0" t="n">
        <v>7</v>
      </c>
      <c r="G112" s="0" t="n">
        <v>0</v>
      </c>
      <c r="H112" s="0" t="n">
        <v>0</v>
      </c>
      <c r="I112" s="0" t="n">
        <v>0</v>
      </c>
      <c r="J112" s="0" t="n">
        <v>73</v>
      </c>
      <c r="K112" s="37" t="n">
        <f aca="false">E112+Inputs!$B$5*F112</f>
        <v>8.925</v>
      </c>
      <c r="L112" s="37" t="n">
        <f aca="false">G112+Inputs!$B$6*H112</f>
        <v>0</v>
      </c>
      <c r="M112" s="37" t="n">
        <f aca="false">I112+Inputs!$B$7*J112</f>
        <v>90.593</v>
      </c>
      <c r="N112" s="37" t="n">
        <f aca="false">K112+L112+M112</f>
        <v>99.518</v>
      </c>
    </row>
    <row r="113" customFormat="false" ht="15" hidden="false" customHeight="false" outlineLevel="0" collapsed="false">
      <c r="A113" s="0" t="s">
        <v>9</v>
      </c>
      <c r="B113" s="0" t="s">
        <v>376</v>
      </c>
      <c r="C113" s="15" t="n">
        <v>45627</v>
      </c>
      <c r="D113" s="0" t="n">
        <v>1</v>
      </c>
      <c r="E113" s="0" t="n">
        <v>0</v>
      </c>
      <c r="F113" s="0" t="n">
        <v>4</v>
      </c>
      <c r="G113" s="0" t="n">
        <v>0</v>
      </c>
      <c r="H113" s="0" t="n">
        <v>0</v>
      </c>
      <c r="I113" s="0" t="n">
        <v>0</v>
      </c>
      <c r="J113" s="0" t="n">
        <v>80</v>
      </c>
      <c r="K113" s="37" t="n">
        <f aca="false">E113+Inputs!$B$5*F113</f>
        <v>5.1</v>
      </c>
      <c r="L113" s="37" t="n">
        <f aca="false">G113+Inputs!$B$6*H113</f>
        <v>0</v>
      </c>
      <c r="M113" s="37" t="n">
        <f aca="false">I113+Inputs!$B$7*J113</f>
        <v>99.28</v>
      </c>
      <c r="N113" s="37" t="n">
        <f aca="false">K113+L113+M113</f>
        <v>104.38</v>
      </c>
    </row>
    <row r="114" customFormat="false" ht="15" hidden="false" customHeight="false" outlineLevel="0" collapsed="false">
      <c r="A114" s="0" t="s">
        <v>9</v>
      </c>
      <c r="B114" s="0" t="s">
        <v>376</v>
      </c>
      <c r="C114" s="15" t="n">
        <v>45658</v>
      </c>
      <c r="D114" s="0" t="n">
        <v>1</v>
      </c>
      <c r="E114" s="0" t="n">
        <v>0</v>
      </c>
      <c r="F114" s="0" t="n">
        <v>3</v>
      </c>
      <c r="G114" s="0" t="n">
        <v>0</v>
      </c>
      <c r="H114" s="0" t="n">
        <v>3</v>
      </c>
      <c r="I114" s="0" t="n">
        <v>0</v>
      </c>
      <c r="J114" s="0" t="n">
        <v>72</v>
      </c>
      <c r="K114" s="37" t="n">
        <f aca="false">E114+Inputs!$B$5*F114</f>
        <v>3.825</v>
      </c>
      <c r="L114" s="37" t="n">
        <f aca="false">G114+Inputs!$B$6*H114</f>
        <v>3.825</v>
      </c>
      <c r="M114" s="37" t="n">
        <f aca="false">I114+Inputs!$B$7*J114</f>
        <v>89.352</v>
      </c>
      <c r="N114" s="37" t="n">
        <f aca="false">K114+L114+M114</f>
        <v>97.002</v>
      </c>
    </row>
    <row r="115" customFormat="false" ht="15" hidden="false" customHeight="false" outlineLevel="0" collapsed="false">
      <c r="A115" s="0" t="s">
        <v>9</v>
      </c>
      <c r="B115" s="0" t="s">
        <v>376</v>
      </c>
      <c r="C115" s="15" t="n">
        <v>45689</v>
      </c>
      <c r="D115" s="0" t="n">
        <v>1</v>
      </c>
      <c r="E115" s="0" t="n">
        <v>0</v>
      </c>
      <c r="F115" s="0" t="n">
        <v>1</v>
      </c>
      <c r="G115" s="0" t="n">
        <v>0</v>
      </c>
      <c r="H115" s="0" t="n">
        <v>2</v>
      </c>
      <c r="I115" s="0" t="n">
        <v>0</v>
      </c>
      <c r="J115" s="0" t="n">
        <v>92</v>
      </c>
      <c r="K115" s="37" t="n">
        <f aca="false">E115+Inputs!$B$5*F115</f>
        <v>1.275</v>
      </c>
      <c r="L115" s="37" t="n">
        <f aca="false">G115+Inputs!$B$6*H115</f>
        <v>2.55</v>
      </c>
      <c r="M115" s="37" t="n">
        <f aca="false">I115+Inputs!$B$7*J115</f>
        <v>114.172</v>
      </c>
      <c r="N115" s="37" t="n">
        <f aca="false">K115+L115+M115</f>
        <v>117.997</v>
      </c>
    </row>
    <row r="116" customFormat="false" ht="15" hidden="false" customHeight="false" outlineLevel="0" collapsed="false">
      <c r="A116" s="0" t="s">
        <v>9</v>
      </c>
      <c r="B116" s="0" t="s">
        <v>376</v>
      </c>
      <c r="C116" s="15" t="n">
        <v>45717</v>
      </c>
      <c r="D116" s="0" t="n">
        <v>1</v>
      </c>
      <c r="E116" s="0" t="n">
        <v>0</v>
      </c>
      <c r="F116" s="0" t="n">
        <v>5</v>
      </c>
      <c r="G116" s="0" t="n">
        <v>0</v>
      </c>
      <c r="H116" s="0" t="n">
        <v>2</v>
      </c>
      <c r="I116" s="0" t="n">
        <v>0</v>
      </c>
      <c r="J116" s="0" t="n">
        <v>91</v>
      </c>
      <c r="K116" s="37" t="n">
        <f aca="false">E116+Inputs!$B$5*F116</f>
        <v>6.375</v>
      </c>
      <c r="L116" s="37" t="n">
        <f aca="false">G116+Inputs!$B$6*H116</f>
        <v>2.55</v>
      </c>
      <c r="M116" s="37" t="n">
        <f aca="false">I116+Inputs!$B$7*J116</f>
        <v>112.931</v>
      </c>
      <c r="N116" s="37" t="n">
        <f aca="false">K116+L116+M116</f>
        <v>121.856</v>
      </c>
    </row>
    <row r="117" customFormat="false" ht="15" hidden="false" customHeight="false" outlineLevel="0" collapsed="false">
      <c r="A117" s="0" t="s">
        <v>9</v>
      </c>
      <c r="B117" s="0" t="s">
        <v>376</v>
      </c>
      <c r="C117" s="15" t="n">
        <v>45748</v>
      </c>
      <c r="D117" s="0" t="n">
        <v>1</v>
      </c>
      <c r="E117" s="0" t="n">
        <v>0</v>
      </c>
      <c r="F117" s="0" t="n">
        <v>3</v>
      </c>
      <c r="G117" s="0" t="n">
        <v>0</v>
      </c>
      <c r="H117" s="0" t="n">
        <v>2</v>
      </c>
      <c r="I117" s="0" t="n">
        <v>0</v>
      </c>
      <c r="J117" s="0" t="n">
        <v>86</v>
      </c>
      <c r="K117" s="37" t="n">
        <f aca="false">E117+Inputs!$B$5*F117</f>
        <v>3.825</v>
      </c>
      <c r="L117" s="37" t="n">
        <f aca="false">G117+Inputs!$B$6*H117</f>
        <v>2.55</v>
      </c>
      <c r="M117" s="37" t="n">
        <f aca="false">I117+Inputs!$B$7*J117</f>
        <v>106.726</v>
      </c>
      <c r="N117" s="37" t="n">
        <f aca="false">K117+L117+M117</f>
        <v>113.101</v>
      </c>
    </row>
    <row r="118" customFormat="false" ht="15" hidden="false" customHeight="false" outlineLevel="0" collapsed="false">
      <c r="A118" s="0" t="s">
        <v>9</v>
      </c>
      <c r="B118" s="0" t="s">
        <v>376</v>
      </c>
      <c r="C118" s="15" t="n">
        <v>45778</v>
      </c>
      <c r="D118" s="0" t="n">
        <v>1</v>
      </c>
      <c r="E118" s="0" t="n">
        <v>0</v>
      </c>
      <c r="F118" s="0" t="n">
        <v>10</v>
      </c>
      <c r="G118" s="0" t="n">
        <v>0</v>
      </c>
      <c r="H118" s="0" t="n">
        <v>2</v>
      </c>
      <c r="I118" s="0" t="n">
        <v>0</v>
      </c>
      <c r="J118" s="0" t="n">
        <v>88</v>
      </c>
      <c r="K118" s="37" t="n">
        <f aca="false">E118+Inputs!$B$5*F118</f>
        <v>12.75</v>
      </c>
      <c r="L118" s="37" t="n">
        <f aca="false">G118+Inputs!$B$6*H118</f>
        <v>2.55</v>
      </c>
      <c r="M118" s="37" t="n">
        <f aca="false">I118+Inputs!$B$7*J118</f>
        <v>109.208</v>
      </c>
      <c r="N118" s="37" t="n">
        <f aca="false">K118+L118+M118</f>
        <v>124.508</v>
      </c>
    </row>
    <row r="119" customFormat="false" ht="15" hidden="false" customHeight="false" outlineLevel="0" collapsed="false">
      <c r="A119" s="0" t="s">
        <v>9</v>
      </c>
      <c r="B119" s="0" t="s">
        <v>376</v>
      </c>
      <c r="C119" s="15" t="n">
        <v>45809</v>
      </c>
      <c r="D119" s="0" t="n">
        <v>1</v>
      </c>
      <c r="E119" s="0" t="n">
        <v>0</v>
      </c>
      <c r="F119" s="0" t="n">
        <v>14</v>
      </c>
      <c r="G119" s="0" t="n">
        <v>0</v>
      </c>
      <c r="H119" s="0" t="n">
        <v>7</v>
      </c>
      <c r="I119" s="0" t="n">
        <v>0</v>
      </c>
      <c r="J119" s="0" t="n">
        <v>108</v>
      </c>
      <c r="K119" s="37" t="n">
        <f aca="false">E119+Inputs!$B$5*F119</f>
        <v>17.85</v>
      </c>
      <c r="L119" s="37" t="n">
        <f aca="false">G119+Inputs!$B$6*H119</f>
        <v>8.925</v>
      </c>
      <c r="M119" s="37" t="n">
        <f aca="false">I119+Inputs!$B$7*J119</f>
        <v>134.028</v>
      </c>
      <c r="N119" s="37" t="n">
        <f aca="false">K119+L119+M119</f>
        <v>160.803</v>
      </c>
    </row>
    <row r="120" customFormat="false" ht="15" hidden="false" customHeight="false" outlineLevel="0" collapsed="false">
      <c r="A120" s="0" t="s">
        <v>9</v>
      </c>
      <c r="B120" s="0" t="s">
        <v>376</v>
      </c>
      <c r="C120" s="15" t="n">
        <v>45839</v>
      </c>
      <c r="D120" s="0" t="n">
        <v>1</v>
      </c>
      <c r="E120" s="0" t="n">
        <v>0</v>
      </c>
      <c r="F120" s="0" t="n">
        <v>8</v>
      </c>
      <c r="G120" s="0" t="n">
        <v>0</v>
      </c>
      <c r="H120" s="0" t="n">
        <v>3</v>
      </c>
      <c r="I120" s="0" t="n">
        <v>0</v>
      </c>
      <c r="J120" s="0" t="n">
        <v>84</v>
      </c>
      <c r="K120" s="37" t="n">
        <f aca="false">E120+Inputs!$B$5*F120</f>
        <v>10.2</v>
      </c>
      <c r="L120" s="37" t="n">
        <f aca="false">G120+Inputs!$B$6*H120</f>
        <v>3.825</v>
      </c>
      <c r="M120" s="37" t="n">
        <f aca="false">I120+Inputs!$B$7*J120</f>
        <v>104.244</v>
      </c>
      <c r="N120" s="37" t="n">
        <f aca="false">K120+L120+M120</f>
        <v>118.269</v>
      </c>
    </row>
    <row r="121" customFormat="false" ht="15" hidden="false" customHeight="false" outlineLevel="0" collapsed="false">
      <c r="A121" s="0" t="s">
        <v>9</v>
      </c>
      <c r="B121" s="0" t="s">
        <v>376</v>
      </c>
      <c r="C121" s="15" t="n">
        <v>45870</v>
      </c>
      <c r="D121" s="0" t="n">
        <v>1</v>
      </c>
      <c r="E121" s="0" t="n">
        <v>0</v>
      </c>
      <c r="F121" s="0" t="n">
        <v>5</v>
      </c>
      <c r="G121" s="0" t="n">
        <v>0</v>
      </c>
      <c r="H121" s="0" t="n">
        <v>0</v>
      </c>
      <c r="I121" s="0" t="n">
        <v>0</v>
      </c>
      <c r="J121" s="0" t="n">
        <v>87</v>
      </c>
      <c r="K121" s="37" t="n">
        <f aca="false">E121+Inputs!$B$5*F121</f>
        <v>6.375</v>
      </c>
      <c r="L121" s="37" t="n">
        <f aca="false">G121+Inputs!$B$6*H121</f>
        <v>0</v>
      </c>
      <c r="M121" s="37" t="n">
        <f aca="false">I121+Inputs!$B$7*J121</f>
        <v>107.967</v>
      </c>
      <c r="N121" s="37" t="n">
        <f aca="false">K121+L121+M121</f>
        <v>114.342</v>
      </c>
    </row>
    <row r="122" customFormat="false" ht="15" hidden="false" customHeight="false" outlineLevel="0" collapsed="false">
      <c r="A122" s="0" t="s">
        <v>9</v>
      </c>
      <c r="B122" s="0" t="s">
        <v>376</v>
      </c>
      <c r="C122" s="15" t="n">
        <v>45901</v>
      </c>
      <c r="D122" s="0" t="n">
        <v>1</v>
      </c>
      <c r="E122" s="0" t="n">
        <v>0</v>
      </c>
      <c r="F122" s="0" t="n">
        <v>8</v>
      </c>
      <c r="G122" s="0" t="n">
        <v>0</v>
      </c>
      <c r="H122" s="0" t="n">
        <v>6</v>
      </c>
      <c r="I122" s="0" t="n">
        <v>0</v>
      </c>
      <c r="J122" s="0" t="n">
        <v>81</v>
      </c>
      <c r="K122" s="37" t="n">
        <f aca="false">E122+Inputs!$B$5*F122</f>
        <v>10.2</v>
      </c>
      <c r="L122" s="37" t="n">
        <f aca="false">G122+Inputs!$B$6*H122</f>
        <v>7.65</v>
      </c>
      <c r="M122" s="37" t="n">
        <f aca="false">I122+Inputs!$B$7*J122</f>
        <v>100.521</v>
      </c>
      <c r="N122" s="37" t="n">
        <f aca="false">K122+L122+M122</f>
        <v>118.371</v>
      </c>
    </row>
    <row r="123" customFormat="false" ht="15" hidden="false" customHeight="false" outlineLevel="0" collapsed="false">
      <c r="A123" s="0" t="s">
        <v>9</v>
      </c>
      <c r="B123" s="0" t="s">
        <v>376</v>
      </c>
      <c r="C123" s="15" t="n">
        <v>45931</v>
      </c>
      <c r="D123" s="0" t="n">
        <v>1</v>
      </c>
      <c r="E123" s="0" t="n">
        <v>0</v>
      </c>
      <c r="F123" s="0" t="n">
        <v>6</v>
      </c>
      <c r="G123" s="0" t="n">
        <v>0</v>
      </c>
      <c r="H123" s="0" t="n">
        <v>3</v>
      </c>
      <c r="I123" s="0" t="n">
        <v>0</v>
      </c>
      <c r="J123" s="0" t="n">
        <v>78</v>
      </c>
      <c r="K123" s="37" t="n">
        <f aca="false">E123+Inputs!$B$5*F123</f>
        <v>7.65</v>
      </c>
      <c r="L123" s="37" t="n">
        <f aca="false">G123+Inputs!$B$6*H123</f>
        <v>3.825</v>
      </c>
      <c r="M123" s="37" t="n">
        <f aca="false">I123+Inputs!$B$7*J123</f>
        <v>96.798</v>
      </c>
      <c r="N123" s="37" t="n">
        <f aca="false">K123+L123+M123</f>
        <v>108.273</v>
      </c>
    </row>
    <row r="124" customFormat="false" ht="15" hidden="false" customHeight="false" outlineLevel="0" collapsed="false">
      <c r="A124" s="0" t="s">
        <v>9</v>
      </c>
      <c r="B124" s="0" t="s">
        <v>376</v>
      </c>
      <c r="C124" s="15" t="n">
        <v>45962</v>
      </c>
      <c r="D124" s="0" t="n">
        <v>1</v>
      </c>
      <c r="E124" s="0" t="n">
        <v>0</v>
      </c>
      <c r="F124" s="0" t="n">
        <v>8</v>
      </c>
      <c r="G124" s="0" t="n">
        <v>0</v>
      </c>
      <c r="H124" s="0" t="n">
        <v>2</v>
      </c>
      <c r="I124" s="0" t="n">
        <v>0</v>
      </c>
      <c r="J124" s="0" t="n">
        <v>91</v>
      </c>
      <c r="K124" s="37" t="n">
        <f aca="false">E124+Inputs!$B$5*F124</f>
        <v>10.2</v>
      </c>
      <c r="L124" s="37" t="n">
        <f aca="false">G124+Inputs!$B$6*H124</f>
        <v>2.55</v>
      </c>
      <c r="M124" s="37" t="n">
        <f aca="false">I124+Inputs!$B$7*J124</f>
        <v>112.931</v>
      </c>
      <c r="N124" s="37" t="n">
        <f aca="false">K124+L124+M124</f>
        <v>125.681</v>
      </c>
    </row>
    <row r="125" customFormat="false" ht="15" hidden="false" customHeight="false" outlineLevel="0" collapsed="false">
      <c r="A125" s="0" t="s">
        <v>9</v>
      </c>
      <c r="B125" s="0" t="s">
        <v>376</v>
      </c>
      <c r="C125" s="15" t="n">
        <v>45992</v>
      </c>
      <c r="D125" s="0" t="n">
        <v>1</v>
      </c>
      <c r="E125" s="0" t="n">
        <v>0</v>
      </c>
      <c r="F125" s="0" t="n">
        <v>9</v>
      </c>
      <c r="G125" s="0" t="n">
        <v>0</v>
      </c>
      <c r="H125" s="0" t="n">
        <v>0</v>
      </c>
      <c r="I125" s="0" t="n">
        <v>0</v>
      </c>
      <c r="J125" s="0" t="n">
        <v>106</v>
      </c>
      <c r="K125" s="37" t="n">
        <f aca="false">E125+Inputs!$B$5*F125</f>
        <v>11.475</v>
      </c>
      <c r="L125" s="37" t="n">
        <f aca="false">G125+Inputs!$B$6*H125</f>
        <v>0</v>
      </c>
      <c r="M125" s="37" t="n">
        <f aca="false">I125+Inputs!$B$7*J125</f>
        <v>131.546</v>
      </c>
      <c r="N125" s="37" t="n">
        <f aca="false">K125+L125+M125</f>
        <v>143.021</v>
      </c>
    </row>
    <row r="126" customFormat="false" ht="15" hidden="false" customHeight="false" outlineLevel="0" collapsed="false">
      <c r="A126" s="0" t="s">
        <v>9</v>
      </c>
      <c r="B126" s="0" t="s">
        <v>376</v>
      </c>
      <c r="C126" s="15" t="n">
        <v>46023</v>
      </c>
      <c r="D126" s="0" t="n">
        <v>1</v>
      </c>
      <c r="E126" s="0" t="n">
        <v>0</v>
      </c>
      <c r="F126" s="0" t="n">
        <v>5</v>
      </c>
      <c r="G126" s="0" t="n">
        <v>0</v>
      </c>
      <c r="H126" s="0" t="n">
        <v>1</v>
      </c>
      <c r="I126" s="0" t="n">
        <v>0</v>
      </c>
      <c r="J126" s="0" t="n">
        <v>74</v>
      </c>
      <c r="K126" s="37" t="n">
        <f aca="false">E126+Inputs!$B$5*F126</f>
        <v>6.375</v>
      </c>
      <c r="L126" s="37" t="n">
        <f aca="false">G126+Inputs!$B$6*H126</f>
        <v>1.275</v>
      </c>
      <c r="M126" s="37" t="n">
        <f aca="false">I126+Inputs!$B$7*J126</f>
        <v>91.834</v>
      </c>
      <c r="N126" s="37" t="n">
        <f aca="false">K126+L126+M126</f>
        <v>99.484</v>
      </c>
    </row>
    <row r="127" customFormat="false" ht="15" hidden="false" customHeight="false" outlineLevel="0" collapsed="false">
      <c r="A127" s="0" t="s">
        <v>9</v>
      </c>
      <c r="B127" s="0" t="s">
        <v>376</v>
      </c>
      <c r="C127" s="15" t="n">
        <v>46054</v>
      </c>
      <c r="D127" s="0" t="n">
        <v>1</v>
      </c>
      <c r="E127" s="0" t="n">
        <v>0</v>
      </c>
      <c r="F127" s="0" t="n">
        <v>10</v>
      </c>
      <c r="G127" s="0" t="n">
        <v>0</v>
      </c>
      <c r="H127" s="0" t="n">
        <v>4</v>
      </c>
      <c r="I127" s="0" t="n">
        <v>0</v>
      </c>
      <c r="J127" s="0" t="n">
        <v>75</v>
      </c>
      <c r="K127" s="37" t="n">
        <f aca="false">E127+Inputs!$B$5*F127</f>
        <v>12.75</v>
      </c>
      <c r="L127" s="37" t="n">
        <f aca="false">G127+Inputs!$B$6*H127</f>
        <v>5.1</v>
      </c>
      <c r="M127" s="37" t="n">
        <f aca="false">I127+Inputs!$B$7*J127</f>
        <v>93.075</v>
      </c>
      <c r="N127" s="37" t="n">
        <f aca="false">K127+L127+M127</f>
        <v>110.925</v>
      </c>
    </row>
    <row r="128" customFormat="false" ht="15" hidden="false" customHeight="false" outlineLevel="0" collapsed="false">
      <c r="A128" s="0" t="s">
        <v>9</v>
      </c>
      <c r="B128" s="0" t="s">
        <v>376</v>
      </c>
      <c r="C128" s="15" t="n">
        <v>46082</v>
      </c>
      <c r="D128" s="0" t="n">
        <v>1</v>
      </c>
      <c r="E128" s="0" t="n">
        <v>0</v>
      </c>
      <c r="F128" s="0" t="n">
        <v>17</v>
      </c>
      <c r="G128" s="0" t="n">
        <v>0</v>
      </c>
      <c r="H128" s="0" t="n">
        <v>8</v>
      </c>
      <c r="I128" s="0" t="n">
        <v>0</v>
      </c>
      <c r="J128" s="0" t="n">
        <v>82</v>
      </c>
      <c r="K128" s="37" t="n">
        <f aca="false">E128+Inputs!$B$5*F128</f>
        <v>21.675</v>
      </c>
      <c r="L128" s="37" t="n">
        <f aca="false">G128+Inputs!$B$6*H128</f>
        <v>10.2</v>
      </c>
      <c r="M128" s="37" t="n">
        <f aca="false">I128+Inputs!$B$7*J128</f>
        <v>101.762</v>
      </c>
      <c r="N128" s="37" t="n">
        <f aca="false">K128+L128+M128</f>
        <v>133.637</v>
      </c>
    </row>
    <row r="129" customFormat="false" ht="15" hidden="false" customHeight="false" outlineLevel="0" collapsed="false">
      <c r="A129" s="0" t="s">
        <v>9</v>
      </c>
      <c r="B129" s="0" t="s">
        <v>376</v>
      </c>
      <c r="C129" s="15" t="n">
        <v>46113</v>
      </c>
      <c r="D129" s="0" t="n">
        <v>1</v>
      </c>
      <c r="E129" s="0" t="n">
        <v>0</v>
      </c>
      <c r="F129" s="0" t="n">
        <v>27</v>
      </c>
      <c r="G129" s="0" t="n">
        <v>0</v>
      </c>
      <c r="H129" s="0" t="n">
        <v>5</v>
      </c>
      <c r="I129" s="0" t="n">
        <v>0</v>
      </c>
      <c r="J129" s="0" t="n">
        <v>60</v>
      </c>
      <c r="K129" s="37" t="n">
        <f aca="false">E129+Inputs!$B$5*F129</f>
        <v>34.425</v>
      </c>
      <c r="L129" s="37" t="n">
        <f aca="false">G129+Inputs!$B$6*H129</f>
        <v>6.375</v>
      </c>
      <c r="M129" s="37" t="n">
        <f aca="false">I129+Inputs!$B$7*J129</f>
        <v>74.46</v>
      </c>
      <c r="N129" s="37" t="n">
        <f aca="false">K129+L129+M129</f>
        <v>115.26</v>
      </c>
    </row>
    <row r="130" customFormat="false" ht="15" hidden="false" customHeight="false" outlineLevel="0" collapsed="false">
      <c r="A130" s="0" t="s">
        <v>9</v>
      </c>
      <c r="B130" s="0" t="s">
        <v>376</v>
      </c>
      <c r="C130" s="15" t="n">
        <v>46143</v>
      </c>
      <c r="D130" s="0" t="n">
        <v>1</v>
      </c>
      <c r="E130" s="0" t="n">
        <v>0</v>
      </c>
      <c r="F130" s="0" t="n">
        <v>32</v>
      </c>
      <c r="G130" s="0" t="n">
        <v>0</v>
      </c>
      <c r="H130" s="0" t="n">
        <v>9</v>
      </c>
      <c r="I130" s="0" t="n">
        <v>0</v>
      </c>
      <c r="J130" s="0" t="n">
        <v>71</v>
      </c>
      <c r="K130" s="37" t="n">
        <f aca="false">E130+Inputs!$B$5*F130</f>
        <v>40.8</v>
      </c>
      <c r="L130" s="37" t="n">
        <f aca="false">G130+Inputs!$B$6*H130</f>
        <v>11.475</v>
      </c>
      <c r="M130" s="37" t="n">
        <f aca="false">I130+Inputs!$B$7*J130</f>
        <v>88.111</v>
      </c>
      <c r="N130" s="37" t="n">
        <f aca="false">K130+L130+M130</f>
        <v>140.386</v>
      </c>
    </row>
    <row r="131" customFormat="false" ht="15" hidden="false" customHeight="false" outlineLevel="0" collapsed="false">
      <c r="A131" s="0" t="s">
        <v>9</v>
      </c>
      <c r="B131" s="0" t="s">
        <v>376</v>
      </c>
      <c r="C131" s="15" t="n">
        <v>46174</v>
      </c>
      <c r="D131" s="0" t="n">
        <v>1</v>
      </c>
      <c r="E131" s="0" t="n">
        <v>0</v>
      </c>
      <c r="F131" s="0" t="n">
        <v>35</v>
      </c>
      <c r="G131" s="0" t="n">
        <v>0</v>
      </c>
      <c r="H131" s="0" t="n">
        <v>10</v>
      </c>
      <c r="I131" s="0" t="n">
        <v>0</v>
      </c>
      <c r="J131" s="0" t="n">
        <v>102</v>
      </c>
      <c r="K131" s="37" t="n">
        <f aca="false">E131+Inputs!$B$5*F131</f>
        <v>44.625</v>
      </c>
      <c r="L131" s="37" t="n">
        <f aca="false">G131+Inputs!$B$6*H131</f>
        <v>12.75</v>
      </c>
      <c r="M131" s="37" t="n">
        <f aca="false">I131+Inputs!$B$7*J131</f>
        <v>126.582</v>
      </c>
      <c r="N131" s="37" t="n">
        <f aca="false">K131+L131+M131</f>
        <v>183.957</v>
      </c>
    </row>
    <row r="132" customFormat="false" ht="15" hidden="false" customHeight="false" outlineLevel="0" collapsed="false">
      <c r="A132" s="0" t="s">
        <v>9</v>
      </c>
      <c r="B132" s="0" t="s">
        <v>376</v>
      </c>
      <c r="C132" s="15" t="n">
        <v>46204</v>
      </c>
      <c r="D132" s="0" t="n">
        <v>1</v>
      </c>
      <c r="E132" s="0" t="n">
        <v>0</v>
      </c>
      <c r="F132" s="0" t="n">
        <v>30</v>
      </c>
      <c r="G132" s="0" t="n">
        <v>0</v>
      </c>
      <c r="H132" s="0" t="n">
        <v>12</v>
      </c>
      <c r="I132" s="0" t="n">
        <v>0</v>
      </c>
      <c r="J132" s="0" t="n">
        <v>72</v>
      </c>
      <c r="K132" s="37" t="n">
        <f aca="false">E132+Inputs!$B$5*F132</f>
        <v>38.25</v>
      </c>
      <c r="L132" s="37" t="n">
        <f aca="false">G132+Inputs!$B$6*H132</f>
        <v>15.3</v>
      </c>
      <c r="M132" s="37" t="n">
        <f aca="false">I132+Inputs!$B$7*J132</f>
        <v>89.352</v>
      </c>
      <c r="N132" s="37" t="n">
        <f aca="false">K132+L132+M132</f>
        <v>142.902</v>
      </c>
    </row>
    <row r="133" customFormat="false" ht="15" hidden="false" customHeight="false" outlineLevel="0" collapsed="false">
      <c r="A133" s="0" t="s">
        <v>9</v>
      </c>
      <c r="B133" s="0" t="s">
        <v>376</v>
      </c>
      <c r="C133" s="15" t="n">
        <v>46235</v>
      </c>
      <c r="D133" s="0" t="n">
        <v>1</v>
      </c>
      <c r="E133" s="0" t="n">
        <v>0</v>
      </c>
      <c r="F133" s="0" t="n">
        <v>29</v>
      </c>
      <c r="G133" s="0" t="n">
        <v>0</v>
      </c>
      <c r="H133" s="0" t="n">
        <v>7</v>
      </c>
      <c r="I133" s="0" t="n">
        <v>0</v>
      </c>
      <c r="J133" s="0" t="n">
        <v>60</v>
      </c>
      <c r="K133" s="37" t="n">
        <f aca="false">E133+Inputs!$B$5*F133</f>
        <v>36.975</v>
      </c>
      <c r="L133" s="37" t="n">
        <f aca="false">G133+Inputs!$B$6*H133</f>
        <v>8.925</v>
      </c>
      <c r="M133" s="37" t="n">
        <f aca="false">I133+Inputs!$B$7*J133</f>
        <v>74.46</v>
      </c>
      <c r="N133" s="37" t="n">
        <f aca="false">K133+L133+M133</f>
        <v>120.36</v>
      </c>
    </row>
    <row r="134" customFormat="false" ht="15" hidden="false" customHeight="false" outlineLevel="0" collapsed="false">
      <c r="A134" s="0" t="s">
        <v>9</v>
      </c>
      <c r="B134" s="0" t="s">
        <v>455</v>
      </c>
      <c r="C134" s="15" t="n">
        <v>44927</v>
      </c>
      <c r="D134" s="0" t="n">
        <v>1</v>
      </c>
      <c r="E134" s="0" t="n">
        <v>0</v>
      </c>
      <c r="F134" s="0" t="n">
        <v>0</v>
      </c>
      <c r="G134" s="0" t="n">
        <v>0</v>
      </c>
      <c r="H134" s="0" t="n">
        <v>0</v>
      </c>
      <c r="I134" s="0" t="n">
        <v>0</v>
      </c>
      <c r="J134" s="0" t="n">
        <v>2</v>
      </c>
      <c r="K134" s="37" t="n">
        <f aca="false">E134+Inputs!$B$5*F134</f>
        <v>0</v>
      </c>
      <c r="L134" s="37" t="n">
        <f aca="false">G134+Inputs!$B$6*H134</f>
        <v>0</v>
      </c>
      <c r="M134" s="37" t="n">
        <f aca="false">I134+Inputs!$B$7*J134</f>
        <v>2.482</v>
      </c>
      <c r="N134" s="37" t="n">
        <f aca="false">K134+L134+M134</f>
        <v>2.482</v>
      </c>
    </row>
    <row r="135" customFormat="false" ht="15" hidden="false" customHeight="false" outlineLevel="0" collapsed="false">
      <c r="A135" s="0" t="s">
        <v>9</v>
      </c>
      <c r="B135" s="0" t="s">
        <v>455</v>
      </c>
      <c r="C135" s="15" t="n">
        <v>44958</v>
      </c>
      <c r="D135" s="0" t="n">
        <v>1</v>
      </c>
      <c r="E135" s="0" t="n">
        <v>0</v>
      </c>
      <c r="F135" s="0" t="n">
        <v>0</v>
      </c>
      <c r="G135" s="0" t="n">
        <v>0</v>
      </c>
      <c r="H135" s="0" t="n">
        <v>0</v>
      </c>
      <c r="I135" s="0" t="n">
        <v>0</v>
      </c>
      <c r="J135" s="0" t="n">
        <v>3</v>
      </c>
      <c r="K135" s="37" t="n">
        <f aca="false">E135+Inputs!$B$5*F135</f>
        <v>0</v>
      </c>
      <c r="L135" s="37" t="n">
        <f aca="false">G135+Inputs!$B$6*H135</f>
        <v>0</v>
      </c>
      <c r="M135" s="37" t="n">
        <f aca="false">I135+Inputs!$B$7*J135</f>
        <v>3.723</v>
      </c>
      <c r="N135" s="37" t="n">
        <f aca="false">K135+L135+M135</f>
        <v>3.723</v>
      </c>
    </row>
    <row r="136" customFormat="false" ht="15" hidden="false" customHeight="false" outlineLevel="0" collapsed="false">
      <c r="A136" s="0" t="s">
        <v>9</v>
      </c>
      <c r="B136" s="0" t="s">
        <v>455</v>
      </c>
      <c r="C136" s="15" t="n">
        <v>45017</v>
      </c>
      <c r="D136" s="0" t="n">
        <v>1</v>
      </c>
      <c r="E136" s="0" t="n">
        <v>0</v>
      </c>
      <c r="F136" s="0" t="n">
        <v>0</v>
      </c>
      <c r="G136" s="0" t="n">
        <v>0</v>
      </c>
      <c r="H136" s="0" t="n">
        <v>0</v>
      </c>
      <c r="I136" s="0" t="n">
        <v>0</v>
      </c>
      <c r="J136" s="0" t="n">
        <v>1</v>
      </c>
      <c r="K136" s="37" t="n">
        <f aca="false">E136+Inputs!$B$5*F136</f>
        <v>0</v>
      </c>
      <c r="L136" s="37" t="n">
        <f aca="false">G136+Inputs!$B$6*H136</f>
        <v>0</v>
      </c>
      <c r="M136" s="37" t="n">
        <f aca="false">I136+Inputs!$B$7*J136</f>
        <v>1.241</v>
      </c>
      <c r="N136" s="37" t="n">
        <f aca="false">K136+L136+M136</f>
        <v>1.241</v>
      </c>
    </row>
    <row r="137" customFormat="false" ht="15" hidden="false" customHeight="false" outlineLevel="0" collapsed="false">
      <c r="A137" s="0" t="s">
        <v>9</v>
      </c>
      <c r="B137" s="0" t="s">
        <v>455</v>
      </c>
      <c r="C137" s="15" t="n">
        <v>45047</v>
      </c>
      <c r="D137" s="0" t="n">
        <v>1</v>
      </c>
      <c r="E137" s="0" t="n">
        <v>0</v>
      </c>
      <c r="F137" s="0" t="n">
        <v>0</v>
      </c>
      <c r="G137" s="0" t="n">
        <v>0</v>
      </c>
      <c r="H137" s="0" t="n">
        <v>0</v>
      </c>
      <c r="I137" s="0" t="n">
        <v>0</v>
      </c>
      <c r="J137" s="0" t="n">
        <v>12</v>
      </c>
      <c r="K137" s="37" t="n">
        <f aca="false">E137+Inputs!$B$5*F137</f>
        <v>0</v>
      </c>
      <c r="L137" s="37" t="n">
        <f aca="false">G137+Inputs!$B$6*H137</f>
        <v>0</v>
      </c>
      <c r="M137" s="37" t="n">
        <f aca="false">I137+Inputs!$B$7*J137</f>
        <v>14.892</v>
      </c>
      <c r="N137" s="37" t="n">
        <f aca="false">K137+L137+M137</f>
        <v>14.892</v>
      </c>
    </row>
    <row r="138" customFormat="false" ht="15" hidden="false" customHeight="false" outlineLevel="0" collapsed="false">
      <c r="A138" s="0" t="s">
        <v>9</v>
      </c>
      <c r="B138" s="0" t="s">
        <v>455</v>
      </c>
      <c r="C138" s="15" t="n">
        <v>45078</v>
      </c>
      <c r="D138" s="0" t="n">
        <v>1</v>
      </c>
      <c r="E138" s="0" t="n">
        <v>0</v>
      </c>
      <c r="F138" s="0" t="n">
        <v>0</v>
      </c>
      <c r="G138" s="0" t="n">
        <v>0</v>
      </c>
      <c r="H138" s="0" t="n">
        <v>0</v>
      </c>
      <c r="I138" s="0" t="n">
        <v>0</v>
      </c>
      <c r="J138" s="0" t="n">
        <v>6</v>
      </c>
      <c r="K138" s="37" t="n">
        <f aca="false">E138+Inputs!$B$5*F138</f>
        <v>0</v>
      </c>
      <c r="L138" s="37" t="n">
        <f aca="false">G138+Inputs!$B$6*H138</f>
        <v>0</v>
      </c>
      <c r="M138" s="37" t="n">
        <f aca="false">I138+Inputs!$B$7*J138</f>
        <v>7.446</v>
      </c>
      <c r="N138" s="37" t="n">
        <f aca="false">K138+L138+M138</f>
        <v>7.446</v>
      </c>
    </row>
    <row r="139" customFormat="false" ht="15" hidden="false" customHeight="false" outlineLevel="0" collapsed="false">
      <c r="A139" s="0" t="s">
        <v>9</v>
      </c>
      <c r="B139" s="0" t="s">
        <v>455</v>
      </c>
      <c r="C139" s="15" t="n">
        <v>45108</v>
      </c>
      <c r="D139" s="0" t="n">
        <v>1</v>
      </c>
      <c r="E139" s="0" t="n">
        <v>0</v>
      </c>
      <c r="F139" s="0" t="n">
        <v>0</v>
      </c>
      <c r="G139" s="0" t="n">
        <v>0</v>
      </c>
      <c r="H139" s="0" t="n">
        <v>0</v>
      </c>
      <c r="I139" s="0" t="n">
        <v>0</v>
      </c>
      <c r="J139" s="0" t="n">
        <v>6</v>
      </c>
      <c r="K139" s="37" t="n">
        <f aca="false">E139+Inputs!$B$5*F139</f>
        <v>0</v>
      </c>
      <c r="L139" s="37" t="n">
        <f aca="false">G139+Inputs!$B$6*H139</f>
        <v>0</v>
      </c>
      <c r="M139" s="37" t="n">
        <f aca="false">I139+Inputs!$B$7*J139</f>
        <v>7.446</v>
      </c>
      <c r="N139" s="37" t="n">
        <f aca="false">K139+L139+M139</f>
        <v>7.446</v>
      </c>
    </row>
    <row r="140" customFormat="false" ht="15" hidden="false" customHeight="false" outlineLevel="0" collapsed="false">
      <c r="A140" s="0" t="s">
        <v>9</v>
      </c>
      <c r="B140" s="0" t="s">
        <v>455</v>
      </c>
      <c r="C140" s="15" t="n">
        <v>45139</v>
      </c>
      <c r="D140" s="0" t="n">
        <v>1</v>
      </c>
      <c r="E140" s="0" t="n">
        <v>0</v>
      </c>
      <c r="F140" s="0" t="n">
        <v>0</v>
      </c>
      <c r="G140" s="0" t="n">
        <v>0</v>
      </c>
      <c r="H140" s="0" t="n">
        <v>0</v>
      </c>
      <c r="I140" s="0" t="n">
        <v>0</v>
      </c>
      <c r="J140" s="0" t="n">
        <v>9</v>
      </c>
      <c r="K140" s="37" t="n">
        <f aca="false">E140+Inputs!$B$5*F140</f>
        <v>0</v>
      </c>
      <c r="L140" s="37" t="n">
        <f aca="false">G140+Inputs!$B$6*H140</f>
        <v>0</v>
      </c>
      <c r="M140" s="37" t="n">
        <f aca="false">I140+Inputs!$B$7*J140</f>
        <v>11.169</v>
      </c>
      <c r="N140" s="37" t="n">
        <f aca="false">K140+L140+M140</f>
        <v>11.169</v>
      </c>
    </row>
    <row r="141" customFormat="false" ht="15" hidden="false" customHeight="false" outlineLevel="0" collapsed="false">
      <c r="A141" s="0" t="s">
        <v>9</v>
      </c>
      <c r="B141" s="0" t="s">
        <v>455</v>
      </c>
      <c r="C141" s="15" t="n">
        <v>45170</v>
      </c>
      <c r="D141" s="0" t="n">
        <v>1</v>
      </c>
      <c r="E141" s="0" t="n">
        <v>0</v>
      </c>
      <c r="F141" s="0" t="n">
        <v>0</v>
      </c>
      <c r="G141" s="0" t="n">
        <v>0</v>
      </c>
      <c r="H141" s="0" t="n">
        <v>0</v>
      </c>
      <c r="I141" s="0" t="n">
        <v>0</v>
      </c>
      <c r="J141" s="0" t="n">
        <v>1</v>
      </c>
      <c r="K141" s="37" t="n">
        <f aca="false">E141+Inputs!$B$5*F141</f>
        <v>0</v>
      </c>
      <c r="L141" s="37" t="n">
        <f aca="false">G141+Inputs!$B$6*H141</f>
        <v>0</v>
      </c>
      <c r="M141" s="37" t="n">
        <f aca="false">I141+Inputs!$B$7*J141</f>
        <v>1.241</v>
      </c>
      <c r="N141" s="37" t="n">
        <f aca="false">K141+L141+M141</f>
        <v>1.241</v>
      </c>
    </row>
    <row r="142" customFormat="false" ht="15" hidden="false" customHeight="false" outlineLevel="0" collapsed="false">
      <c r="A142" s="0" t="s">
        <v>9</v>
      </c>
      <c r="B142" s="0" t="s">
        <v>455</v>
      </c>
      <c r="C142" s="15" t="n">
        <v>45200</v>
      </c>
      <c r="D142" s="0" t="n">
        <v>1</v>
      </c>
      <c r="E142" s="0" t="n">
        <v>0</v>
      </c>
      <c r="F142" s="0" t="n">
        <v>0</v>
      </c>
      <c r="G142" s="0" t="n">
        <v>0</v>
      </c>
      <c r="H142" s="0" t="n">
        <v>0</v>
      </c>
      <c r="I142" s="0" t="n">
        <v>0</v>
      </c>
      <c r="J142" s="0" t="n">
        <v>2</v>
      </c>
      <c r="K142" s="37" t="n">
        <f aca="false">E142+Inputs!$B$5*F142</f>
        <v>0</v>
      </c>
      <c r="L142" s="37" t="n">
        <f aca="false">G142+Inputs!$B$6*H142</f>
        <v>0</v>
      </c>
      <c r="M142" s="37" t="n">
        <f aca="false">I142+Inputs!$B$7*J142</f>
        <v>2.482</v>
      </c>
      <c r="N142" s="37" t="n">
        <f aca="false">K142+L142+M142</f>
        <v>2.482</v>
      </c>
    </row>
    <row r="143" customFormat="false" ht="15" hidden="false" customHeight="false" outlineLevel="0" collapsed="false">
      <c r="A143" s="0" t="s">
        <v>9</v>
      </c>
      <c r="B143" s="0" t="s">
        <v>455</v>
      </c>
      <c r="C143" s="15" t="n">
        <v>45231</v>
      </c>
      <c r="D143" s="0" t="n">
        <v>1</v>
      </c>
      <c r="E143" s="0" t="n">
        <v>0</v>
      </c>
      <c r="F143" s="0" t="n">
        <v>0</v>
      </c>
      <c r="G143" s="0" t="n">
        <v>0</v>
      </c>
      <c r="H143" s="0" t="n">
        <v>0</v>
      </c>
      <c r="I143" s="0" t="n">
        <v>0</v>
      </c>
      <c r="J143" s="0" t="n">
        <v>8</v>
      </c>
      <c r="K143" s="37" t="n">
        <f aca="false">E143+Inputs!$B$5*F143</f>
        <v>0</v>
      </c>
      <c r="L143" s="37" t="n">
        <f aca="false">G143+Inputs!$B$6*H143</f>
        <v>0</v>
      </c>
      <c r="M143" s="37" t="n">
        <f aca="false">I143+Inputs!$B$7*J143</f>
        <v>9.928</v>
      </c>
      <c r="N143" s="37" t="n">
        <f aca="false">K143+L143+M143</f>
        <v>9.928</v>
      </c>
    </row>
    <row r="144" customFormat="false" ht="15" hidden="false" customHeight="false" outlineLevel="0" collapsed="false">
      <c r="A144" s="0" t="s">
        <v>9</v>
      </c>
      <c r="B144" s="0" t="s">
        <v>455</v>
      </c>
      <c r="C144" s="15" t="n">
        <v>45261</v>
      </c>
      <c r="D144" s="0" t="n">
        <v>1</v>
      </c>
      <c r="E144" s="0" t="n">
        <v>0</v>
      </c>
      <c r="F144" s="0" t="n">
        <v>0</v>
      </c>
      <c r="G144" s="0" t="n">
        <v>0</v>
      </c>
      <c r="H144" s="0" t="n">
        <v>0</v>
      </c>
      <c r="I144" s="0" t="n">
        <v>0</v>
      </c>
      <c r="J144" s="0" t="n">
        <v>4</v>
      </c>
      <c r="K144" s="37" t="n">
        <f aca="false">E144+Inputs!$B$5*F144</f>
        <v>0</v>
      </c>
      <c r="L144" s="37" t="n">
        <f aca="false">G144+Inputs!$B$6*H144</f>
        <v>0</v>
      </c>
      <c r="M144" s="37" t="n">
        <f aca="false">I144+Inputs!$B$7*J144</f>
        <v>4.964</v>
      </c>
      <c r="N144" s="37" t="n">
        <f aca="false">K144+L144+M144</f>
        <v>4.964</v>
      </c>
    </row>
    <row r="145" customFormat="false" ht="15" hidden="false" customHeight="false" outlineLevel="0" collapsed="false">
      <c r="A145" s="0" t="s">
        <v>9</v>
      </c>
      <c r="B145" s="0" t="s">
        <v>455</v>
      </c>
      <c r="C145" s="15" t="n">
        <v>45292</v>
      </c>
      <c r="D145" s="0" t="n">
        <v>1</v>
      </c>
      <c r="E145" s="0" t="n">
        <v>0</v>
      </c>
      <c r="F145" s="0" t="n">
        <v>0</v>
      </c>
      <c r="G145" s="0" t="n">
        <v>0</v>
      </c>
      <c r="H145" s="0" t="n">
        <v>0</v>
      </c>
      <c r="I145" s="0" t="n">
        <v>0</v>
      </c>
      <c r="J145" s="0" t="n">
        <v>3</v>
      </c>
      <c r="K145" s="37" t="n">
        <f aca="false">E145+Inputs!$B$5*F145</f>
        <v>0</v>
      </c>
      <c r="L145" s="37" t="n">
        <f aca="false">G145+Inputs!$B$6*H145</f>
        <v>0</v>
      </c>
      <c r="M145" s="37" t="n">
        <f aca="false">I145+Inputs!$B$7*J145</f>
        <v>3.723</v>
      </c>
      <c r="N145" s="37" t="n">
        <f aca="false">K145+L145+M145</f>
        <v>3.723</v>
      </c>
    </row>
    <row r="146" customFormat="false" ht="15" hidden="false" customHeight="false" outlineLevel="0" collapsed="false">
      <c r="A146" s="0" t="s">
        <v>9</v>
      </c>
      <c r="B146" s="0" t="s">
        <v>455</v>
      </c>
      <c r="C146" s="15" t="n">
        <v>45352</v>
      </c>
      <c r="D146" s="0" t="n">
        <v>1</v>
      </c>
      <c r="E146" s="0" t="n">
        <v>0</v>
      </c>
      <c r="F146" s="0" t="n">
        <v>0</v>
      </c>
      <c r="G146" s="0" t="n">
        <v>0</v>
      </c>
      <c r="H146" s="0" t="n">
        <v>0</v>
      </c>
      <c r="I146" s="0" t="n">
        <v>0</v>
      </c>
      <c r="J146" s="0" t="n">
        <v>2</v>
      </c>
      <c r="K146" s="37" t="n">
        <f aca="false">E146+Inputs!$B$5*F146</f>
        <v>0</v>
      </c>
      <c r="L146" s="37" t="n">
        <f aca="false">G146+Inputs!$B$6*H146</f>
        <v>0</v>
      </c>
      <c r="M146" s="37" t="n">
        <f aca="false">I146+Inputs!$B$7*J146</f>
        <v>2.482</v>
      </c>
      <c r="N146" s="37" t="n">
        <f aca="false">K146+L146+M146</f>
        <v>2.482</v>
      </c>
    </row>
    <row r="147" customFormat="false" ht="15" hidden="false" customHeight="false" outlineLevel="0" collapsed="false">
      <c r="A147" s="0" t="s">
        <v>9</v>
      </c>
      <c r="B147" s="0" t="s">
        <v>455</v>
      </c>
      <c r="C147" s="15" t="n">
        <v>45383</v>
      </c>
      <c r="D147" s="0" t="n">
        <v>1</v>
      </c>
      <c r="E147" s="0" t="n">
        <v>0</v>
      </c>
      <c r="F147" s="0" t="n">
        <v>0</v>
      </c>
      <c r="G147" s="0" t="n">
        <v>0</v>
      </c>
      <c r="H147" s="0" t="n">
        <v>0</v>
      </c>
      <c r="I147" s="0" t="n">
        <v>0</v>
      </c>
      <c r="J147" s="0" t="n">
        <v>7</v>
      </c>
      <c r="K147" s="37" t="n">
        <f aca="false">E147+Inputs!$B$5*F147</f>
        <v>0</v>
      </c>
      <c r="L147" s="37" t="n">
        <f aca="false">G147+Inputs!$B$6*H147</f>
        <v>0</v>
      </c>
      <c r="M147" s="37" t="n">
        <f aca="false">I147+Inputs!$B$7*J147</f>
        <v>8.687</v>
      </c>
      <c r="N147" s="37" t="n">
        <f aca="false">K147+L147+M147</f>
        <v>8.687</v>
      </c>
    </row>
    <row r="148" customFormat="false" ht="15" hidden="false" customHeight="false" outlineLevel="0" collapsed="false">
      <c r="A148" s="0" t="s">
        <v>9</v>
      </c>
      <c r="B148" s="0" t="s">
        <v>455</v>
      </c>
      <c r="C148" s="15" t="n">
        <v>45413</v>
      </c>
      <c r="D148" s="0" t="n">
        <v>1</v>
      </c>
      <c r="E148" s="0" t="n">
        <v>0</v>
      </c>
      <c r="F148" s="0" t="n">
        <v>0</v>
      </c>
      <c r="G148" s="0" t="n">
        <v>0</v>
      </c>
      <c r="H148" s="0" t="n">
        <v>0</v>
      </c>
      <c r="I148" s="0" t="n">
        <v>0</v>
      </c>
      <c r="J148" s="0" t="n">
        <v>3</v>
      </c>
      <c r="K148" s="37" t="n">
        <f aca="false">E148+Inputs!$B$5*F148</f>
        <v>0</v>
      </c>
      <c r="L148" s="37" t="n">
        <f aca="false">G148+Inputs!$B$6*H148</f>
        <v>0</v>
      </c>
      <c r="M148" s="37" t="n">
        <f aca="false">I148+Inputs!$B$7*J148</f>
        <v>3.723</v>
      </c>
      <c r="N148" s="37" t="n">
        <f aca="false">K148+L148+M148</f>
        <v>3.723</v>
      </c>
    </row>
    <row r="149" customFormat="false" ht="15" hidden="false" customHeight="false" outlineLevel="0" collapsed="false">
      <c r="A149" s="0" t="s">
        <v>9</v>
      </c>
      <c r="B149" s="0" t="s">
        <v>455</v>
      </c>
      <c r="C149" s="15" t="n">
        <v>45444</v>
      </c>
      <c r="D149" s="0" t="n">
        <v>1</v>
      </c>
      <c r="E149" s="0" t="n">
        <v>0</v>
      </c>
      <c r="F149" s="0" t="n">
        <v>0</v>
      </c>
      <c r="G149" s="0" t="n">
        <v>0</v>
      </c>
      <c r="H149" s="0" t="n">
        <v>0</v>
      </c>
      <c r="I149" s="0" t="n">
        <v>0</v>
      </c>
      <c r="J149" s="0" t="n">
        <v>4</v>
      </c>
      <c r="K149" s="37" t="n">
        <f aca="false">E149+Inputs!$B$5*F149</f>
        <v>0</v>
      </c>
      <c r="L149" s="37" t="n">
        <f aca="false">G149+Inputs!$B$6*H149</f>
        <v>0</v>
      </c>
      <c r="M149" s="37" t="n">
        <f aca="false">I149+Inputs!$B$7*J149</f>
        <v>4.964</v>
      </c>
      <c r="N149" s="37" t="n">
        <f aca="false">K149+L149+M149</f>
        <v>4.964</v>
      </c>
    </row>
    <row r="150" customFormat="false" ht="15" hidden="false" customHeight="false" outlineLevel="0" collapsed="false">
      <c r="A150" s="0" t="s">
        <v>9</v>
      </c>
      <c r="B150" s="0" t="s">
        <v>455</v>
      </c>
      <c r="C150" s="15" t="n">
        <v>45474</v>
      </c>
      <c r="D150" s="0" t="n">
        <v>1</v>
      </c>
      <c r="E150" s="0" t="n">
        <v>0</v>
      </c>
      <c r="F150" s="0" t="n">
        <v>0</v>
      </c>
      <c r="G150" s="0" t="n">
        <v>0</v>
      </c>
      <c r="H150" s="0" t="n">
        <v>0</v>
      </c>
      <c r="I150" s="0" t="n">
        <v>0</v>
      </c>
      <c r="J150" s="0" t="n">
        <v>6</v>
      </c>
      <c r="K150" s="37" t="n">
        <f aca="false">E150+Inputs!$B$5*F150</f>
        <v>0</v>
      </c>
      <c r="L150" s="37" t="n">
        <f aca="false">G150+Inputs!$B$6*H150</f>
        <v>0</v>
      </c>
      <c r="M150" s="37" t="n">
        <f aca="false">I150+Inputs!$B$7*J150</f>
        <v>7.446</v>
      </c>
      <c r="N150" s="37" t="n">
        <f aca="false">K150+L150+M150</f>
        <v>7.446</v>
      </c>
    </row>
    <row r="151" customFormat="false" ht="15" hidden="false" customHeight="false" outlineLevel="0" collapsed="false">
      <c r="A151" s="0" t="s">
        <v>9</v>
      </c>
      <c r="B151" s="0" t="s">
        <v>455</v>
      </c>
      <c r="C151" s="15" t="n">
        <v>45505</v>
      </c>
      <c r="D151" s="0" t="n">
        <v>1</v>
      </c>
      <c r="E151" s="0" t="n">
        <v>0</v>
      </c>
      <c r="F151" s="0" t="n">
        <v>0</v>
      </c>
      <c r="G151" s="0" t="n">
        <v>0</v>
      </c>
      <c r="H151" s="0" t="n">
        <v>0</v>
      </c>
      <c r="I151" s="0" t="n">
        <v>0</v>
      </c>
      <c r="J151" s="0" t="n">
        <v>4</v>
      </c>
      <c r="K151" s="37" t="n">
        <f aca="false">E151+Inputs!$B$5*F151</f>
        <v>0</v>
      </c>
      <c r="L151" s="37" t="n">
        <f aca="false">G151+Inputs!$B$6*H151</f>
        <v>0</v>
      </c>
      <c r="M151" s="37" t="n">
        <f aca="false">I151+Inputs!$B$7*J151</f>
        <v>4.964</v>
      </c>
      <c r="N151" s="37" t="n">
        <f aca="false">K151+L151+M151</f>
        <v>4.964</v>
      </c>
    </row>
    <row r="152" customFormat="false" ht="15" hidden="false" customHeight="false" outlineLevel="0" collapsed="false">
      <c r="A152" s="0" t="s">
        <v>9</v>
      </c>
      <c r="B152" s="0" t="s">
        <v>455</v>
      </c>
      <c r="C152" s="15" t="n">
        <v>45536</v>
      </c>
      <c r="D152" s="0" t="n">
        <v>1</v>
      </c>
      <c r="E152" s="0" t="n">
        <v>0</v>
      </c>
      <c r="F152" s="0" t="n">
        <v>0</v>
      </c>
      <c r="G152" s="0" t="n">
        <v>0</v>
      </c>
      <c r="H152" s="0" t="n">
        <v>0</v>
      </c>
      <c r="I152" s="0" t="n">
        <v>0</v>
      </c>
      <c r="J152" s="0" t="n">
        <v>2</v>
      </c>
      <c r="K152" s="37" t="n">
        <f aca="false">E152+Inputs!$B$5*F152</f>
        <v>0</v>
      </c>
      <c r="L152" s="37" t="n">
        <f aca="false">G152+Inputs!$B$6*H152</f>
        <v>0</v>
      </c>
      <c r="M152" s="37" t="n">
        <f aca="false">I152+Inputs!$B$7*J152</f>
        <v>2.482</v>
      </c>
      <c r="N152" s="37" t="n">
        <f aca="false">K152+L152+M152</f>
        <v>2.482</v>
      </c>
    </row>
    <row r="153" customFormat="false" ht="15" hidden="false" customHeight="false" outlineLevel="0" collapsed="false">
      <c r="A153" s="0" t="s">
        <v>9</v>
      </c>
      <c r="B153" s="0" t="s">
        <v>455</v>
      </c>
      <c r="C153" s="15" t="n">
        <v>45566</v>
      </c>
      <c r="D153" s="0" t="n">
        <v>1</v>
      </c>
      <c r="E153" s="0" t="n">
        <v>0</v>
      </c>
      <c r="F153" s="0" t="n">
        <v>0</v>
      </c>
      <c r="G153" s="0" t="n">
        <v>0</v>
      </c>
      <c r="H153" s="0" t="n">
        <v>0</v>
      </c>
      <c r="I153" s="0" t="n">
        <v>0</v>
      </c>
      <c r="J153" s="0" t="n">
        <v>5</v>
      </c>
      <c r="K153" s="37" t="n">
        <f aca="false">E153+Inputs!$B$5*F153</f>
        <v>0</v>
      </c>
      <c r="L153" s="37" t="n">
        <f aca="false">G153+Inputs!$B$6*H153</f>
        <v>0</v>
      </c>
      <c r="M153" s="37" t="n">
        <f aca="false">I153+Inputs!$B$7*J153</f>
        <v>6.205</v>
      </c>
      <c r="N153" s="37" t="n">
        <f aca="false">K153+L153+M153</f>
        <v>6.205</v>
      </c>
    </row>
    <row r="154" customFormat="false" ht="15" hidden="false" customHeight="false" outlineLevel="0" collapsed="false">
      <c r="A154" s="0" t="s">
        <v>9</v>
      </c>
      <c r="B154" s="0" t="s">
        <v>455</v>
      </c>
      <c r="C154" s="15" t="n">
        <v>45597</v>
      </c>
      <c r="D154" s="0" t="n">
        <v>1</v>
      </c>
      <c r="E154" s="0" t="n">
        <v>0</v>
      </c>
      <c r="F154" s="0" t="n">
        <v>0</v>
      </c>
      <c r="G154" s="0" t="n">
        <v>0</v>
      </c>
      <c r="H154" s="0" t="n">
        <v>0</v>
      </c>
      <c r="I154" s="0" t="n">
        <v>0</v>
      </c>
      <c r="J154" s="0" t="n">
        <v>5</v>
      </c>
      <c r="K154" s="37" t="n">
        <f aca="false">E154+Inputs!$B$5*F154</f>
        <v>0</v>
      </c>
      <c r="L154" s="37" t="n">
        <f aca="false">G154+Inputs!$B$6*H154</f>
        <v>0</v>
      </c>
      <c r="M154" s="37" t="n">
        <f aca="false">I154+Inputs!$B$7*J154</f>
        <v>6.205</v>
      </c>
      <c r="N154" s="37" t="n">
        <f aca="false">K154+L154+M154</f>
        <v>6.205</v>
      </c>
    </row>
    <row r="155" customFormat="false" ht="15" hidden="false" customHeight="false" outlineLevel="0" collapsed="false">
      <c r="A155" s="0" t="s">
        <v>9</v>
      </c>
      <c r="B155" s="0" t="s">
        <v>455</v>
      </c>
      <c r="C155" s="15" t="n">
        <v>45627</v>
      </c>
      <c r="D155" s="0" t="n">
        <v>1</v>
      </c>
      <c r="E155" s="0" t="n">
        <v>0</v>
      </c>
      <c r="F155" s="0" t="n">
        <v>0</v>
      </c>
      <c r="G155" s="0" t="n">
        <v>0</v>
      </c>
      <c r="H155" s="0" t="n">
        <v>0</v>
      </c>
      <c r="I155" s="0" t="n">
        <v>0</v>
      </c>
      <c r="J155" s="0" t="n">
        <v>8</v>
      </c>
      <c r="K155" s="37" t="n">
        <f aca="false">E155+Inputs!$B$5*F155</f>
        <v>0</v>
      </c>
      <c r="L155" s="37" t="n">
        <f aca="false">G155+Inputs!$B$6*H155</f>
        <v>0</v>
      </c>
      <c r="M155" s="37" t="n">
        <f aca="false">I155+Inputs!$B$7*J155</f>
        <v>9.928</v>
      </c>
      <c r="N155" s="37" t="n">
        <f aca="false">K155+L155+M155</f>
        <v>9.928</v>
      </c>
    </row>
    <row r="156" customFormat="false" ht="15" hidden="false" customHeight="false" outlineLevel="0" collapsed="false">
      <c r="A156" s="0" t="s">
        <v>9</v>
      </c>
      <c r="B156" s="0" t="s">
        <v>455</v>
      </c>
      <c r="C156" s="15" t="n">
        <v>45658</v>
      </c>
      <c r="D156" s="0" t="n">
        <v>1</v>
      </c>
      <c r="E156" s="0" t="n">
        <v>0</v>
      </c>
      <c r="F156" s="0" t="n">
        <v>0</v>
      </c>
      <c r="G156" s="0" t="n">
        <v>0</v>
      </c>
      <c r="H156" s="0" t="n">
        <v>0</v>
      </c>
      <c r="I156" s="0" t="n">
        <v>0</v>
      </c>
      <c r="J156" s="0" t="n">
        <v>3</v>
      </c>
      <c r="K156" s="37" t="n">
        <f aca="false">E156+Inputs!$B$5*F156</f>
        <v>0</v>
      </c>
      <c r="L156" s="37" t="n">
        <f aca="false">G156+Inputs!$B$6*H156</f>
        <v>0</v>
      </c>
      <c r="M156" s="37" t="n">
        <f aca="false">I156+Inputs!$B$7*J156</f>
        <v>3.723</v>
      </c>
      <c r="N156" s="37" t="n">
        <f aca="false">K156+L156+M156</f>
        <v>3.723</v>
      </c>
    </row>
    <row r="157" customFormat="false" ht="15" hidden="false" customHeight="false" outlineLevel="0" collapsed="false">
      <c r="A157" s="0" t="s">
        <v>9</v>
      </c>
      <c r="B157" s="0" t="s">
        <v>455</v>
      </c>
      <c r="C157" s="15" t="n">
        <v>45689</v>
      </c>
      <c r="D157" s="0" t="n">
        <v>1</v>
      </c>
      <c r="E157" s="0" t="n">
        <v>0</v>
      </c>
      <c r="F157" s="0" t="n">
        <v>0</v>
      </c>
      <c r="G157" s="0" t="n">
        <v>0</v>
      </c>
      <c r="H157" s="0" t="n">
        <v>0</v>
      </c>
      <c r="I157" s="0" t="n">
        <v>0</v>
      </c>
      <c r="J157" s="0" t="n">
        <v>1</v>
      </c>
      <c r="K157" s="37" t="n">
        <f aca="false">E157+Inputs!$B$5*F157</f>
        <v>0</v>
      </c>
      <c r="L157" s="37" t="n">
        <f aca="false">G157+Inputs!$B$6*H157</f>
        <v>0</v>
      </c>
      <c r="M157" s="37" t="n">
        <f aca="false">I157+Inputs!$B$7*J157</f>
        <v>1.241</v>
      </c>
      <c r="N157" s="37" t="n">
        <f aca="false">K157+L157+M157</f>
        <v>1.241</v>
      </c>
    </row>
    <row r="158" customFormat="false" ht="15" hidden="false" customHeight="false" outlineLevel="0" collapsed="false">
      <c r="A158" s="0" t="s">
        <v>9</v>
      </c>
      <c r="B158" s="0" t="s">
        <v>455</v>
      </c>
      <c r="C158" s="15" t="n">
        <v>45717</v>
      </c>
      <c r="D158" s="0" t="n">
        <v>1</v>
      </c>
      <c r="E158" s="0" t="n">
        <v>0</v>
      </c>
      <c r="F158" s="0" t="n">
        <v>0</v>
      </c>
      <c r="G158" s="0" t="n">
        <v>0</v>
      </c>
      <c r="H158" s="0" t="n">
        <v>0</v>
      </c>
      <c r="I158" s="0" t="n">
        <v>0</v>
      </c>
      <c r="J158" s="0" t="n">
        <v>7</v>
      </c>
      <c r="K158" s="37" t="n">
        <f aca="false">E158+Inputs!$B$5*F158</f>
        <v>0</v>
      </c>
      <c r="L158" s="37" t="n">
        <f aca="false">G158+Inputs!$B$6*H158</f>
        <v>0</v>
      </c>
      <c r="M158" s="37" t="n">
        <f aca="false">I158+Inputs!$B$7*J158</f>
        <v>8.687</v>
      </c>
      <c r="N158" s="37" t="n">
        <f aca="false">K158+L158+M158</f>
        <v>8.687</v>
      </c>
    </row>
    <row r="159" customFormat="false" ht="15" hidden="false" customHeight="false" outlineLevel="0" collapsed="false">
      <c r="A159" s="0" t="s">
        <v>9</v>
      </c>
      <c r="B159" s="0" t="s">
        <v>455</v>
      </c>
      <c r="C159" s="15" t="n">
        <v>45748</v>
      </c>
      <c r="D159" s="0" t="n">
        <v>1</v>
      </c>
      <c r="E159" s="0" t="n">
        <v>0</v>
      </c>
      <c r="F159" s="0" t="n">
        <v>0</v>
      </c>
      <c r="G159" s="0" t="n">
        <v>0</v>
      </c>
      <c r="H159" s="0" t="n">
        <v>0</v>
      </c>
      <c r="I159" s="0" t="n">
        <v>0</v>
      </c>
      <c r="J159" s="0" t="n">
        <v>5</v>
      </c>
      <c r="K159" s="37" t="n">
        <f aca="false">E159+Inputs!$B$5*F159</f>
        <v>0</v>
      </c>
      <c r="L159" s="37" t="n">
        <f aca="false">G159+Inputs!$B$6*H159</f>
        <v>0</v>
      </c>
      <c r="M159" s="37" t="n">
        <f aca="false">I159+Inputs!$B$7*J159</f>
        <v>6.205</v>
      </c>
      <c r="N159" s="37" t="n">
        <f aca="false">K159+L159+M159</f>
        <v>6.205</v>
      </c>
    </row>
    <row r="160" customFormat="false" ht="15" hidden="false" customHeight="false" outlineLevel="0" collapsed="false">
      <c r="A160" s="0" t="s">
        <v>9</v>
      </c>
      <c r="B160" s="0" t="s">
        <v>455</v>
      </c>
      <c r="C160" s="15" t="n">
        <v>45778</v>
      </c>
      <c r="D160" s="0" t="n">
        <v>1</v>
      </c>
      <c r="E160" s="0" t="n">
        <v>0</v>
      </c>
      <c r="F160" s="0" t="n">
        <v>0</v>
      </c>
      <c r="G160" s="0" t="n">
        <v>0</v>
      </c>
      <c r="H160" s="0" t="n">
        <v>0</v>
      </c>
      <c r="I160" s="0" t="n">
        <v>0</v>
      </c>
      <c r="J160" s="0" t="n">
        <v>3</v>
      </c>
      <c r="K160" s="37" t="n">
        <f aca="false">E160+Inputs!$B$5*F160</f>
        <v>0</v>
      </c>
      <c r="L160" s="37" t="n">
        <f aca="false">G160+Inputs!$B$6*H160</f>
        <v>0</v>
      </c>
      <c r="M160" s="37" t="n">
        <f aca="false">I160+Inputs!$B$7*J160</f>
        <v>3.723</v>
      </c>
      <c r="N160" s="37" t="n">
        <f aca="false">K160+L160+M160</f>
        <v>3.723</v>
      </c>
    </row>
    <row r="161" customFormat="false" ht="15" hidden="false" customHeight="false" outlineLevel="0" collapsed="false">
      <c r="A161" s="0" t="s">
        <v>9</v>
      </c>
      <c r="B161" s="0" t="s">
        <v>455</v>
      </c>
      <c r="C161" s="15" t="n">
        <v>45809</v>
      </c>
      <c r="D161" s="0" t="n">
        <v>1</v>
      </c>
      <c r="E161" s="0" t="n">
        <v>0</v>
      </c>
      <c r="F161" s="0" t="n">
        <v>0</v>
      </c>
      <c r="G161" s="0" t="n">
        <v>0</v>
      </c>
      <c r="H161" s="0" t="n">
        <v>0</v>
      </c>
      <c r="I161" s="0" t="n">
        <v>0</v>
      </c>
      <c r="J161" s="0" t="n">
        <v>5</v>
      </c>
      <c r="K161" s="37" t="n">
        <f aca="false">E161+Inputs!$B$5*F161</f>
        <v>0</v>
      </c>
      <c r="L161" s="37" t="n">
        <f aca="false">G161+Inputs!$B$6*H161</f>
        <v>0</v>
      </c>
      <c r="M161" s="37" t="n">
        <f aca="false">I161+Inputs!$B$7*J161</f>
        <v>6.205</v>
      </c>
      <c r="N161" s="37" t="n">
        <f aca="false">K161+L161+M161</f>
        <v>6.205</v>
      </c>
    </row>
    <row r="162" customFormat="false" ht="15" hidden="false" customHeight="false" outlineLevel="0" collapsed="false">
      <c r="A162" s="0" t="s">
        <v>9</v>
      </c>
      <c r="B162" s="0" t="s">
        <v>455</v>
      </c>
      <c r="C162" s="15" t="n">
        <v>45839</v>
      </c>
      <c r="D162" s="0" t="n">
        <v>1</v>
      </c>
      <c r="E162" s="0" t="n">
        <v>0</v>
      </c>
      <c r="F162" s="0" t="n">
        <v>0</v>
      </c>
      <c r="G162" s="0" t="n">
        <v>0</v>
      </c>
      <c r="H162" s="0" t="n">
        <v>0</v>
      </c>
      <c r="I162" s="0" t="n">
        <v>0</v>
      </c>
      <c r="J162" s="0" t="n">
        <v>4</v>
      </c>
      <c r="K162" s="37" t="n">
        <f aca="false">E162+Inputs!$B$5*F162</f>
        <v>0</v>
      </c>
      <c r="L162" s="37" t="n">
        <f aca="false">G162+Inputs!$B$6*H162</f>
        <v>0</v>
      </c>
      <c r="M162" s="37" t="n">
        <f aca="false">I162+Inputs!$B$7*J162</f>
        <v>4.964</v>
      </c>
      <c r="N162" s="37" t="n">
        <f aca="false">K162+L162+M162</f>
        <v>4.964</v>
      </c>
    </row>
    <row r="163" customFormat="false" ht="15" hidden="false" customHeight="false" outlineLevel="0" collapsed="false">
      <c r="A163" s="0" t="s">
        <v>9</v>
      </c>
      <c r="B163" s="0" t="s">
        <v>455</v>
      </c>
      <c r="C163" s="15" t="n">
        <v>45870</v>
      </c>
      <c r="D163" s="0" t="n">
        <v>1</v>
      </c>
      <c r="E163" s="0" t="n">
        <v>0</v>
      </c>
      <c r="F163" s="0" t="n">
        <v>0</v>
      </c>
      <c r="G163" s="0" t="n">
        <v>0</v>
      </c>
      <c r="H163" s="0" t="n">
        <v>0</v>
      </c>
      <c r="I163" s="0" t="n">
        <v>0</v>
      </c>
      <c r="J163" s="0" t="n">
        <v>6</v>
      </c>
      <c r="K163" s="37" t="n">
        <f aca="false">E163+Inputs!$B$5*F163</f>
        <v>0</v>
      </c>
      <c r="L163" s="37" t="n">
        <f aca="false">G163+Inputs!$B$6*H163</f>
        <v>0</v>
      </c>
      <c r="M163" s="37" t="n">
        <f aca="false">I163+Inputs!$B$7*J163</f>
        <v>7.446</v>
      </c>
      <c r="N163" s="37" t="n">
        <f aca="false">K163+L163+M163</f>
        <v>7.446</v>
      </c>
    </row>
    <row r="164" customFormat="false" ht="15" hidden="false" customHeight="false" outlineLevel="0" collapsed="false">
      <c r="A164" s="0" t="s">
        <v>9</v>
      </c>
      <c r="B164" s="0" t="s">
        <v>455</v>
      </c>
      <c r="C164" s="15" t="n">
        <v>45901</v>
      </c>
      <c r="D164" s="0" t="n">
        <v>1</v>
      </c>
      <c r="E164" s="0" t="n">
        <v>0</v>
      </c>
      <c r="F164" s="0" t="n">
        <v>0</v>
      </c>
      <c r="G164" s="0" t="n">
        <v>0</v>
      </c>
      <c r="H164" s="0" t="n">
        <v>0</v>
      </c>
      <c r="I164" s="0" t="n">
        <v>0</v>
      </c>
      <c r="J164" s="0" t="n">
        <v>11</v>
      </c>
      <c r="K164" s="37" t="n">
        <f aca="false">E164+Inputs!$B$5*F164</f>
        <v>0</v>
      </c>
      <c r="L164" s="37" t="n">
        <f aca="false">G164+Inputs!$B$6*H164</f>
        <v>0</v>
      </c>
      <c r="M164" s="37" t="n">
        <f aca="false">I164+Inputs!$B$7*J164</f>
        <v>13.651</v>
      </c>
      <c r="N164" s="37" t="n">
        <f aca="false">K164+L164+M164</f>
        <v>13.651</v>
      </c>
    </row>
    <row r="165" customFormat="false" ht="15" hidden="false" customHeight="false" outlineLevel="0" collapsed="false">
      <c r="A165" s="0" t="s">
        <v>9</v>
      </c>
      <c r="B165" s="0" t="s">
        <v>455</v>
      </c>
      <c r="C165" s="15" t="n">
        <v>45931</v>
      </c>
      <c r="D165" s="0" t="n">
        <v>1</v>
      </c>
      <c r="E165" s="0" t="n">
        <v>0</v>
      </c>
      <c r="F165" s="0" t="n">
        <v>0</v>
      </c>
      <c r="G165" s="0" t="n">
        <v>0</v>
      </c>
      <c r="H165" s="0" t="n">
        <v>0</v>
      </c>
      <c r="I165" s="0" t="n">
        <v>0</v>
      </c>
      <c r="J165" s="0" t="n">
        <v>7</v>
      </c>
      <c r="K165" s="37" t="n">
        <f aca="false">E165+Inputs!$B$5*F165</f>
        <v>0</v>
      </c>
      <c r="L165" s="37" t="n">
        <f aca="false">G165+Inputs!$B$6*H165</f>
        <v>0</v>
      </c>
      <c r="M165" s="37" t="n">
        <f aca="false">I165+Inputs!$B$7*J165</f>
        <v>8.687</v>
      </c>
      <c r="N165" s="37" t="n">
        <f aca="false">K165+L165+M165</f>
        <v>8.687</v>
      </c>
    </row>
    <row r="166" customFormat="false" ht="15" hidden="false" customHeight="false" outlineLevel="0" collapsed="false">
      <c r="A166" s="0" t="s">
        <v>9</v>
      </c>
      <c r="B166" s="0" t="s">
        <v>455</v>
      </c>
      <c r="C166" s="15" t="n">
        <v>45962</v>
      </c>
      <c r="D166" s="0" t="n">
        <v>1</v>
      </c>
      <c r="E166" s="0" t="n">
        <v>0</v>
      </c>
      <c r="F166" s="0" t="n">
        <v>0</v>
      </c>
      <c r="G166" s="0" t="n">
        <v>0</v>
      </c>
      <c r="H166" s="0" t="n">
        <v>0</v>
      </c>
      <c r="I166" s="0" t="n">
        <v>0</v>
      </c>
      <c r="J166" s="0" t="n">
        <v>7</v>
      </c>
      <c r="K166" s="37" t="n">
        <f aca="false">E166+Inputs!$B$5*F166</f>
        <v>0</v>
      </c>
      <c r="L166" s="37" t="n">
        <f aca="false">G166+Inputs!$B$6*H166</f>
        <v>0</v>
      </c>
      <c r="M166" s="37" t="n">
        <f aca="false">I166+Inputs!$B$7*J166</f>
        <v>8.687</v>
      </c>
      <c r="N166" s="37" t="n">
        <f aca="false">K166+L166+M166</f>
        <v>8.687</v>
      </c>
    </row>
    <row r="167" customFormat="false" ht="15" hidden="false" customHeight="false" outlineLevel="0" collapsed="false">
      <c r="A167" s="0" t="s">
        <v>9</v>
      </c>
      <c r="B167" s="0" t="s">
        <v>455</v>
      </c>
      <c r="C167" s="15" t="n">
        <v>45992</v>
      </c>
      <c r="D167" s="0" t="n">
        <v>1</v>
      </c>
      <c r="E167" s="0" t="n">
        <v>0</v>
      </c>
      <c r="F167" s="0" t="n">
        <v>0</v>
      </c>
      <c r="G167" s="0" t="n">
        <v>0</v>
      </c>
      <c r="H167" s="0" t="n">
        <v>0</v>
      </c>
      <c r="I167" s="0" t="n">
        <v>0</v>
      </c>
      <c r="J167" s="0" t="n">
        <v>8</v>
      </c>
      <c r="K167" s="37" t="n">
        <f aca="false">E167+Inputs!$B$5*F167</f>
        <v>0</v>
      </c>
      <c r="L167" s="37" t="n">
        <f aca="false">G167+Inputs!$B$6*H167</f>
        <v>0</v>
      </c>
      <c r="M167" s="37" t="n">
        <f aca="false">I167+Inputs!$B$7*J167</f>
        <v>9.928</v>
      </c>
      <c r="N167" s="37" t="n">
        <f aca="false">K167+L167+M167</f>
        <v>9.928</v>
      </c>
    </row>
    <row r="168" customFormat="false" ht="15" hidden="false" customHeight="false" outlineLevel="0" collapsed="false">
      <c r="A168" s="0" t="s">
        <v>9</v>
      </c>
      <c r="B168" s="0" t="s">
        <v>455</v>
      </c>
      <c r="C168" s="15" t="n">
        <v>46023</v>
      </c>
      <c r="D168" s="0" t="n">
        <v>1</v>
      </c>
      <c r="E168" s="0" t="n">
        <v>0</v>
      </c>
      <c r="F168" s="0" t="n">
        <v>0</v>
      </c>
      <c r="G168" s="0" t="n">
        <v>0</v>
      </c>
      <c r="H168" s="0" t="n">
        <v>0</v>
      </c>
      <c r="I168" s="0" t="n">
        <v>0</v>
      </c>
      <c r="J168" s="0" t="n">
        <v>2</v>
      </c>
      <c r="K168" s="37" t="n">
        <f aca="false">E168+Inputs!$B$5*F168</f>
        <v>0</v>
      </c>
      <c r="L168" s="37" t="n">
        <f aca="false">G168+Inputs!$B$6*H168</f>
        <v>0</v>
      </c>
      <c r="M168" s="37" t="n">
        <f aca="false">I168+Inputs!$B$7*J168</f>
        <v>2.482</v>
      </c>
      <c r="N168" s="37" t="n">
        <f aca="false">K168+L168+M168</f>
        <v>2.482</v>
      </c>
    </row>
    <row r="169" customFormat="false" ht="15" hidden="false" customHeight="false" outlineLevel="0" collapsed="false">
      <c r="A169" s="0" t="s">
        <v>9</v>
      </c>
      <c r="B169" s="0" t="s">
        <v>455</v>
      </c>
      <c r="C169" s="15" t="n">
        <v>46054</v>
      </c>
      <c r="D169" s="0" t="n">
        <v>1</v>
      </c>
      <c r="E169" s="0" t="n">
        <v>0</v>
      </c>
      <c r="F169" s="0" t="n">
        <v>0</v>
      </c>
      <c r="G169" s="0" t="n">
        <v>0</v>
      </c>
      <c r="H169" s="0" t="n">
        <v>0</v>
      </c>
      <c r="I169" s="0" t="n">
        <v>0</v>
      </c>
      <c r="J169" s="0" t="n">
        <v>4</v>
      </c>
      <c r="K169" s="37" t="n">
        <f aca="false">E169+Inputs!$B$5*F169</f>
        <v>0</v>
      </c>
      <c r="L169" s="37" t="n">
        <f aca="false">G169+Inputs!$B$6*H169</f>
        <v>0</v>
      </c>
      <c r="M169" s="37" t="n">
        <f aca="false">I169+Inputs!$B$7*J169</f>
        <v>4.964</v>
      </c>
      <c r="N169" s="37" t="n">
        <f aca="false">K169+L169+M169</f>
        <v>4.964</v>
      </c>
    </row>
    <row r="170" customFormat="false" ht="15" hidden="false" customHeight="false" outlineLevel="0" collapsed="false">
      <c r="A170" s="0" t="s">
        <v>9</v>
      </c>
      <c r="B170" s="0" t="s">
        <v>455</v>
      </c>
      <c r="C170" s="15" t="n">
        <v>46082</v>
      </c>
      <c r="D170" s="0" t="n">
        <v>1</v>
      </c>
      <c r="E170" s="0" t="n">
        <v>0</v>
      </c>
      <c r="F170" s="0" t="n">
        <v>0</v>
      </c>
      <c r="G170" s="0" t="n">
        <v>0</v>
      </c>
      <c r="H170" s="0" t="n">
        <v>0</v>
      </c>
      <c r="I170" s="0" t="n">
        <v>0</v>
      </c>
      <c r="J170" s="0" t="n">
        <v>1</v>
      </c>
      <c r="K170" s="37" t="n">
        <f aca="false">E170+Inputs!$B$5*F170</f>
        <v>0</v>
      </c>
      <c r="L170" s="37" t="n">
        <f aca="false">G170+Inputs!$B$6*H170</f>
        <v>0</v>
      </c>
      <c r="M170" s="37" t="n">
        <f aca="false">I170+Inputs!$B$7*J170</f>
        <v>1.241</v>
      </c>
      <c r="N170" s="37" t="n">
        <f aca="false">K170+L170+M170</f>
        <v>1.241</v>
      </c>
    </row>
    <row r="171" customFormat="false" ht="15" hidden="false" customHeight="false" outlineLevel="0" collapsed="false">
      <c r="A171" s="0" t="s">
        <v>9</v>
      </c>
      <c r="B171" s="0" t="s">
        <v>455</v>
      </c>
      <c r="C171" s="15" t="n">
        <v>46113</v>
      </c>
      <c r="D171" s="0" t="n">
        <v>1</v>
      </c>
      <c r="E171" s="0" t="n">
        <v>0</v>
      </c>
      <c r="F171" s="0" t="n">
        <v>0</v>
      </c>
      <c r="G171" s="0" t="n">
        <v>0</v>
      </c>
      <c r="H171" s="0" t="n">
        <v>0</v>
      </c>
      <c r="I171" s="0" t="n">
        <v>0</v>
      </c>
      <c r="J171" s="0" t="n">
        <v>8</v>
      </c>
      <c r="K171" s="37" t="n">
        <f aca="false">E171+Inputs!$B$5*F171</f>
        <v>0</v>
      </c>
      <c r="L171" s="37" t="n">
        <f aca="false">G171+Inputs!$B$6*H171</f>
        <v>0</v>
      </c>
      <c r="M171" s="37" t="n">
        <f aca="false">I171+Inputs!$B$7*J171</f>
        <v>9.928</v>
      </c>
      <c r="N171" s="37" t="n">
        <f aca="false">K171+L171+M171</f>
        <v>9.928</v>
      </c>
    </row>
    <row r="172" customFormat="false" ht="15" hidden="false" customHeight="false" outlineLevel="0" collapsed="false">
      <c r="A172" s="0" t="s">
        <v>9</v>
      </c>
      <c r="B172" s="0" t="s">
        <v>455</v>
      </c>
      <c r="C172" s="15" t="n">
        <v>46143</v>
      </c>
      <c r="D172" s="0" t="n">
        <v>1</v>
      </c>
      <c r="E172" s="0" t="n">
        <v>0</v>
      </c>
      <c r="F172" s="0" t="n">
        <v>0</v>
      </c>
      <c r="G172" s="0" t="n">
        <v>0</v>
      </c>
      <c r="H172" s="0" t="n">
        <v>0</v>
      </c>
      <c r="I172" s="0" t="n">
        <v>0</v>
      </c>
      <c r="J172" s="0" t="n">
        <v>6</v>
      </c>
      <c r="K172" s="37" t="n">
        <f aca="false">E172+Inputs!$B$5*F172</f>
        <v>0</v>
      </c>
      <c r="L172" s="37" t="n">
        <f aca="false">G172+Inputs!$B$6*H172</f>
        <v>0</v>
      </c>
      <c r="M172" s="37" t="n">
        <f aca="false">I172+Inputs!$B$7*J172</f>
        <v>7.446</v>
      </c>
      <c r="N172" s="37" t="n">
        <f aca="false">K172+L172+M172</f>
        <v>7.446</v>
      </c>
    </row>
    <row r="173" customFormat="false" ht="15" hidden="false" customHeight="false" outlineLevel="0" collapsed="false">
      <c r="A173" s="0" t="s">
        <v>9</v>
      </c>
      <c r="B173" s="0" t="s">
        <v>455</v>
      </c>
      <c r="C173" s="15" t="n">
        <v>46174</v>
      </c>
      <c r="D173" s="0" t="n">
        <v>1</v>
      </c>
      <c r="E173" s="0" t="n">
        <v>0</v>
      </c>
      <c r="F173" s="0" t="n">
        <v>0</v>
      </c>
      <c r="G173" s="0" t="n">
        <v>0</v>
      </c>
      <c r="H173" s="0" t="n">
        <v>0</v>
      </c>
      <c r="I173" s="0" t="n">
        <v>0</v>
      </c>
      <c r="J173" s="0" t="n">
        <v>6</v>
      </c>
      <c r="K173" s="37" t="n">
        <f aca="false">E173+Inputs!$B$5*F173</f>
        <v>0</v>
      </c>
      <c r="L173" s="37" t="n">
        <f aca="false">G173+Inputs!$B$6*H173</f>
        <v>0</v>
      </c>
      <c r="M173" s="37" t="n">
        <f aca="false">I173+Inputs!$B$7*J173</f>
        <v>7.446</v>
      </c>
      <c r="N173" s="37" t="n">
        <f aca="false">K173+L173+M173</f>
        <v>7.446</v>
      </c>
    </row>
    <row r="174" customFormat="false" ht="15" hidden="false" customHeight="false" outlineLevel="0" collapsed="false">
      <c r="A174" s="0" t="s">
        <v>9</v>
      </c>
      <c r="B174" s="0" t="s">
        <v>455</v>
      </c>
      <c r="C174" s="15" t="n">
        <v>46204</v>
      </c>
      <c r="D174" s="0" t="n">
        <v>1</v>
      </c>
      <c r="E174" s="0" t="n">
        <v>0</v>
      </c>
      <c r="F174" s="0" t="n">
        <v>0</v>
      </c>
      <c r="G174" s="0" t="n">
        <v>0</v>
      </c>
      <c r="H174" s="0" t="n">
        <v>0</v>
      </c>
      <c r="I174" s="0" t="n">
        <v>0</v>
      </c>
      <c r="J174" s="0" t="n">
        <v>4</v>
      </c>
      <c r="K174" s="37" t="n">
        <f aca="false">E174+Inputs!$B$5*F174</f>
        <v>0</v>
      </c>
      <c r="L174" s="37" t="n">
        <f aca="false">G174+Inputs!$B$6*H174</f>
        <v>0</v>
      </c>
      <c r="M174" s="37" t="n">
        <f aca="false">I174+Inputs!$B$7*J174</f>
        <v>4.964</v>
      </c>
      <c r="N174" s="37" t="n">
        <f aca="false">K174+L174+M174</f>
        <v>4.964</v>
      </c>
    </row>
    <row r="175" customFormat="false" ht="15" hidden="false" customHeight="false" outlineLevel="0" collapsed="false">
      <c r="A175" s="0" t="s">
        <v>9</v>
      </c>
      <c r="B175" s="0" t="s">
        <v>455</v>
      </c>
      <c r="C175" s="15" t="n">
        <v>46235</v>
      </c>
      <c r="D175" s="0" t="n">
        <v>1</v>
      </c>
      <c r="E175" s="0" t="n">
        <v>0</v>
      </c>
      <c r="F175" s="0" t="n">
        <v>0</v>
      </c>
      <c r="G175" s="0" t="n">
        <v>0</v>
      </c>
      <c r="H175" s="0" t="n">
        <v>0</v>
      </c>
      <c r="I175" s="0" t="n">
        <v>0</v>
      </c>
      <c r="J175" s="0" t="n">
        <v>3</v>
      </c>
      <c r="K175" s="37" t="n">
        <f aca="false">E175+Inputs!$B$5*F175</f>
        <v>0</v>
      </c>
      <c r="L175" s="37" t="n">
        <f aca="false">G175+Inputs!$B$6*H175</f>
        <v>0</v>
      </c>
      <c r="M175" s="37" t="n">
        <f aca="false">I175+Inputs!$B$7*J175</f>
        <v>3.723</v>
      </c>
      <c r="N175" s="37" t="n">
        <f aca="false">K175+L175+M175</f>
        <v>3.723</v>
      </c>
    </row>
    <row r="176" customFormat="false" ht="15" hidden="false" customHeight="false" outlineLevel="0" collapsed="false">
      <c r="A176" s="0" t="s">
        <v>9</v>
      </c>
      <c r="B176" s="0" t="s">
        <v>401</v>
      </c>
      <c r="C176" s="15" t="n">
        <v>44927</v>
      </c>
      <c r="D176" s="0" t="n">
        <v>2</v>
      </c>
      <c r="E176" s="0" t="n">
        <v>0</v>
      </c>
      <c r="F176" s="0" t="n">
        <v>3</v>
      </c>
      <c r="G176" s="0" t="n">
        <v>0</v>
      </c>
      <c r="H176" s="0" t="n">
        <v>0</v>
      </c>
      <c r="I176" s="0" t="n">
        <v>0</v>
      </c>
      <c r="J176" s="0" t="n">
        <v>110</v>
      </c>
      <c r="K176" s="37" t="n">
        <f aca="false">E176+Inputs!$B$5*F176</f>
        <v>3.825</v>
      </c>
      <c r="L176" s="37" t="n">
        <f aca="false">G176+Inputs!$B$6*H176</f>
        <v>0</v>
      </c>
      <c r="M176" s="37" t="n">
        <f aca="false">I176+Inputs!$B$7*J176</f>
        <v>136.51</v>
      </c>
      <c r="N176" s="37" t="n">
        <f aca="false">K176+L176+M176</f>
        <v>140.335</v>
      </c>
    </row>
    <row r="177" customFormat="false" ht="15" hidden="false" customHeight="false" outlineLevel="0" collapsed="false">
      <c r="A177" s="0" t="s">
        <v>9</v>
      </c>
      <c r="B177" s="0" t="s">
        <v>401</v>
      </c>
      <c r="C177" s="15" t="n">
        <v>44958</v>
      </c>
      <c r="D177" s="0" t="n">
        <v>2</v>
      </c>
      <c r="E177" s="0" t="n">
        <v>0</v>
      </c>
      <c r="F177" s="0" t="n">
        <v>5</v>
      </c>
      <c r="G177" s="0" t="n">
        <v>0</v>
      </c>
      <c r="H177" s="0" t="n">
        <v>0</v>
      </c>
      <c r="I177" s="0" t="n">
        <v>0</v>
      </c>
      <c r="J177" s="0" t="n">
        <v>80</v>
      </c>
      <c r="K177" s="37" t="n">
        <f aca="false">E177+Inputs!$B$5*F177</f>
        <v>6.375</v>
      </c>
      <c r="L177" s="37" t="n">
        <f aca="false">G177+Inputs!$B$6*H177</f>
        <v>0</v>
      </c>
      <c r="M177" s="37" t="n">
        <f aca="false">I177+Inputs!$B$7*J177</f>
        <v>99.28</v>
      </c>
      <c r="N177" s="37" t="n">
        <f aca="false">K177+L177+M177</f>
        <v>105.655</v>
      </c>
    </row>
    <row r="178" customFormat="false" ht="15" hidden="false" customHeight="false" outlineLevel="0" collapsed="false">
      <c r="A178" s="0" t="s">
        <v>9</v>
      </c>
      <c r="B178" s="0" t="s">
        <v>401</v>
      </c>
      <c r="C178" s="15" t="n">
        <v>44986</v>
      </c>
      <c r="D178" s="0" t="n">
        <v>2</v>
      </c>
      <c r="E178" s="0" t="n">
        <v>0</v>
      </c>
      <c r="F178" s="0" t="n">
        <v>0</v>
      </c>
      <c r="G178" s="0" t="n">
        <v>0</v>
      </c>
      <c r="H178" s="0" t="n">
        <v>0</v>
      </c>
      <c r="I178" s="0" t="n">
        <v>0</v>
      </c>
      <c r="J178" s="0" t="n">
        <v>15</v>
      </c>
      <c r="K178" s="37" t="n">
        <f aca="false">E178+Inputs!$B$5*F178</f>
        <v>0</v>
      </c>
      <c r="L178" s="37" t="n">
        <f aca="false">G178+Inputs!$B$6*H178</f>
        <v>0</v>
      </c>
      <c r="M178" s="37" t="n">
        <f aca="false">I178+Inputs!$B$7*J178</f>
        <v>18.615</v>
      </c>
      <c r="N178" s="37" t="n">
        <f aca="false">K178+L178+M178</f>
        <v>18.615</v>
      </c>
    </row>
    <row r="179" customFormat="false" ht="15" hidden="false" customHeight="false" outlineLevel="0" collapsed="false">
      <c r="A179" s="0" t="s">
        <v>9</v>
      </c>
      <c r="B179" s="0" t="s">
        <v>401</v>
      </c>
      <c r="C179" s="15" t="n">
        <v>45017</v>
      </c>
      <c r="D179" s="0" t="n">
        <v>2</v>
      </c>
      <c r="E179" s="0" t="n">
        <v>0</v>
      </c>
      <c r="F179" s="0" t="n">
        <v>3</v>
      </c>
      <c r="G179" s="0" t="n">
        <v>0</v>
      </c>
      <c r="H179" s="0" t="n">
        <v>0</v>
      </c>
      <c r="I179" s="0" t="n">
        <v>0</v>
      </c>
      <c r="J179" s="0" t="n">
        <v>46</v>
      </c>
      <c r="K179" s="37" t="n">
        <f aca="false">E179+Inputs!$B$5*F179</f>
        <v>3.825</v>
      </c>
      <c r="L179" s="37" t="n">
        <f aca="false">G179+Inputs!$B$6*H179</f>
        <v>0</v>
      </c>
      <c r="M179" s="37" t="n">
        <f aca="false">I179+Inputs!$B$7*J179</f>
        <v>57.086</v>
      </c>
      <c r="N179" s="37" t="n">
        <f aca="false">K179+L179+M179</f>
        <v>60.911</v>
      </c>
    </row>
    <row r="180" customFormat="false" ht="15" hidden="false" customHeight="false" outlineLevel="0" collapsed="false">
      <c r="A180" s="0" t="s">
        <v>9</v>
      </c>
      <c r="B180" s="0" t="s">
        <v>401</v>
      </c>
      <c r="C180" s="15" t="n">
        <v>45047</v>
      </c>
      <c r="D180" s="0" t="n">
        <v>2</v>
      </c>
      <c r="E180" s="0" t="n">
        <v>0</v>
      </c>
      <c r="F180" s="0" t="n">
        <v>4</v>
      </c>
      <c r="G180" s="0" t="n">
        <v>0</v>
      </c>
      <c r="H180" s="0" t="n">
        <v>1</v>
      </c>
      <c r="I180" s="0" t="n">
        <v>0</v>
      </c>
      <c r="J180" s="0" t="n">
        <v>93</v>
      </c>
      <c r="K180" s="37" t="n">
        <f aca="false">E180+Inputs!$B$5*F180</f>
        <v>5.1</v>
      </c>
      <c r="L180" s="37" t="n">
        <f aca="false">G180+Inputs!$B$6*H180</f>
        <v>1.275</v>
      </c>
      <c r="M180" s="37" t="n">
        <f aca="false">I180+Inputs!$B$7*J180</f>
        <v>115.413</v>
      </c>
      <c r="N180" s="37" t="n">
        <f aca="false">K180+L180+M180</f>
        <v>121.788</v>
      </c>
    </row>
    <row r="181" customFormat="false" ht="15" hidden="false" customHeight="false" outlineLevel="0" collapsed="false">
      <c r="A181" s="0" t="s">
        <v>9</v>
      </c>
      <c r="B181" s="0" t="s">
        <v>401</v>
      </c>
      <c r="C181" s="15" t="n">
        <v>45078</v>
      </c>
      <c r="D181" s="0" t="n">
        <v>2</v>
      </c>
      <c r="E181" s="0" t="n">
        <v>0</v>
      </c>
      <c r="F181" s="0" t="n">
        <v>4</v>
      </c>
      <c r="G181" s="0" t="n">
        <v>0</v>
      </c>
      <c r="H181" s="0" t="n">
        <v>1</v>
      </c>
      <c r="I181" s="0" t="n">
        <v>0</v>
      </c>
      <c r="J181" s="0" t="n">
        <v>127</v>
      </c>
      <c r="K181" s="37" t="n">
        <f aca="false">E181+Inputs!$B$5*F181</f>
        <v>5.1</v>
      </c>
      <c r="L181" s="37" t="n">
        <f aca="false">G181+Inputs!$B$6*H181</f>
        <v>1.275</v>
      </c>
      <c r="M181" s="37" t="n">
        <f aca="false">I181+Inputs!$B$7*J181</f>
        <v>157.607</v>
      </c>
      <c r="N181" s="37" t="n">
        <f aca="false">K181+L181+M181</f>
        <v>163.982</v>
      </c>
    </row>
    <row r="182" customFormat="false" ht="15" hidden="false" customHeight="false" outlineLevel="0" collapsed="false">
      <c r="A182" s="0" t="s">
        <v>9</v>
      </c>
      <c r="B182" s="0" t="s">
        <v>401</v>
      </c>
      <c r="C182" s="15" t="n">
        <v>45108</v>
      </c>
      <c r="D182" s="0" t="n">
        <v>2</v>
      </c>
      <c r="E182" s="0" t="n">
        <v>0</v>
      </c>
      <c r="F182" s="0" t="n">
        <v>1</v>
      </c>
      <c r="G182" s="0" t="n">
        <v>0</v>
      </c>
      <c r="H182" s="0" t="n">
        <v>1</v>
      </c>
      <c r="I182" s="0" t="n">
        <v>0</v>
      </c>
      <c r="J182" s="0" t="n">
        <v>103</v>
      </c>
      <c r="K182" s="37" t="n">
        <f aca="false">E182+Inputs!$B$5*F182</f>
        <v>1.275</v>
      </c>
      <c r="L182" s="37" t="n">
        <f aca="false">G182+Inputs!$B$6*H182</f>
        <v>1.275</v>
      </c>
      <c r="M182" s="37" t="n">
        <f aca="false">I182+Inputs!$B$7*J182</f>
        <v>127.823</v>
      </c>
      <c r="N182" s="37" t="n">
        <f aca="false">K182+L182+M182</f>
        <v>130.373</v>
      </c>
    </row>
    <row r="183" customFormat="false" ht="15" hidden="false" customHeight="false" outlineLevel="0" collapsed="false">
      <c r="A183" s="0" t="s">
        <v>9</v>
      </c>
      <c r="B183" s="0" t="s">
        <v>401</v>
      </c>
      <c r="C183" s="15" t="n">
        <v>45139</v>
      </c>
      <c r="D183" s="0" t="n">
        <v>2</v>
      </c>
      <c r="E183" s="0" t="n">
        <v>0</v>
      </c>
      <c r="F183" s="0" t="n">
        <v>3</v>
      </c>
      <c r="G183" s="0" t="n">
        <v>0</v>
      </c>
      <c r="H183" s="0" t="n">
        <v>1</v>
      </c>
      <c r="I183" s="0" t="n">
        <v>0</v>
      </c>
      <c r="J183" s="0" t="n">
        <v>140</v>
      </c>
      <c r="K183" s="37" t="n">
        <f aca="false">E183+Inputs!$B$5*F183</f>
        <v>3.825</v>
      </c>
      <c r="L183" s="37" t="n">
        <f aca="false">G183+Inputs!$B$6*H183</f>
        <v>1.275</v>
      </c>
      <c r="M183" s="37" t="n">
        <f aca="false">I183+Inputs!$B$7*J183</f>
        <v>173.74</v>
      </c>
      <c r="N183" s="37" t="n">
        <f aca="false">K183+L183+M183</f>
        <v>178.84</v>
      </c>
    </row>
    <row r="184" customFormat="false" ht="15" hidden="false" customHeight="false" outlineLevel="0" collapsed="false">
      <c r="A184" s="0" t="s">
        <v>9</v>
      </c>
      <c r="B184" s="0" t="s">
        <v>401</v>
      </c>
      <c r="C184" s="15" t="n">
        <v>45170</v>
      </c>
      <c r="D184" s="0" t="n">
        <v>2</v>
      </c>
      <c r="E184" s="0" t="n">
        <v>0</v>
      </c>
      <c r="F184" s="0" t="n">
        <v>7</v>
      </c>
      <c r="G184" s="0" t="n">
        <v>0</v>
      </c>
      <c r="H184" s="0" t="n">
        <v>0</v>
      </c>
      <c r="I184" s="0" t="n">
        <v>0</v>
      </c>
      <c r="J184" s="0" t="n">
        <v>127</v>
      </c>
      <c r="K184" s="37" t="n">
        <f aca="false">E184+Inputs!$B$5*F184</f>
        <v>8.925</v>
      </c>
      <c r="L184" s="37" t="n">
        <f aca="false">G184+Inputs!$B$6*H184</f>
        <v>0</v>
      </c>
      <c r="M184" s="37" t="n">
        <f aca="false">I184+Inputs!$B$7*J184</f>
        <v>157.607</v>
      </c>
      <c r="N184" s="37" t="n">
        <f aca="false">K184+L184+M184</f>
        <v>166.532</v>
      </c>
    </row>
    <row r="185" customFormat="false" ht="15" hidden="false" customHeight="false" outlineLevel="0" collapsed="false">
      <c r="A185" s="0" t="s">
        <v>9</v>
      </c>
      <c r="B185" s="0" t="s">
        <v>401</v>
      </c>
      <c r="C185" s="15" t="n">
        <v>45200</v>
      </c>
      <c r="D185" s="0" t="n">
        <v>2</v>
      </c>
      <c r="E185" s="0" t="n">
        <v>0</v>
      </c>
      <c r="F185" s="0" t="n">
        <v>0</v>
      </c>
      <c r="G185" s="0" t="n">
        <v>0</v>
      </c>
      <c r="H185" s="0" t="n">
        <v>1</v>
      </c>
      <c r="I185" s="0" t="n">
        <v>0</v>
      </c>
      <c r="J185" s="0" t="n">
        <v>111</v>
      </c>
      <c r="K185" s="37" t="n">
        <f aca="false">E185+Inputs!$B$5*F185</f>
        <v>0</v>
      </c>
      <c r="L185" s="37" t="n">
        <f aca="false">G185+Inputs!$B$6*H185</f>
        <v>1.275</v>
      </c>
      <c r="M185" s="37" t="n">
        <f aca="false">I185+Inputs!$B$7*J185</f>
        <v>137.751</v>
      </c>
      <c r="N185" s="37" t="n">
        <f aca="false">K185+L185+M185</f>
        <v>139.026</v>
      </c>
    </row>
    <row r="186" customFormat="false" ht="15" hidden="false" customHeight="false" outlineLevel="0" collapsed="false">
      <c r="A186" s="0" t="s">
        <v>9</v>
      </c>
      <c r="B186" s="0" t="s">
        <v>401</v>
      </c>
      <c r="C186" s="15" t="n">
        <v>45231</v>
      </c>
      <c r="D186" s="0" t="n">
        <v>2</v>
      </c>
      <c r="E186" s="0" t="n">
        <v>0</v>
      </c>
      <c r="F186" s="0" t="n">
        <v>9</v>
      </c>
      <c r="G186" s="0" t="n">
        <v>0</v>
      </c>
      <c r="H186" s="0" t="n">
        <v>1</v>
      </c>
      <c r="I186" s="0" t="n">
        <v>0</v>
      </c>
      <c r="J186" s="0" t="n">
        <v>103</v>
      </c>
      <c r="K186" s="37" t="n">
        <f aca="false">E186+Inputs!$B$5*F186</f>
        <v>11.475</v>
      </c>
      <c r="L186" s="37" t="n">
        <f aca="false">G186+Inputs!$B$6*H186</f>
        <v>1.275</v>
      </c>
      <c r="M186" s="37" t="n">
        <f aca="false">I186+Inputs!$B$7*J186</f>
        <v>127.823</v>
      </c>
      <c r="N186" s="37" t="n">
        <f aca="false">K186+L186+M186</f>
        <v>140.573</v>
      </c>
    </row>
    <row r="187" customFormat="false" ht="15" hidden="false" customHeight="false" outlineLevel="0" collapsed="false">
      <c r="A187" s="0" t="s">
        <v>9</v>
      </c>
      <c r="B187" s="0" t="s">
        <v>401</v>
      </c>
      <c r="C187" s="15" t="n">
        <v>45261</v>
      </c>
      <c r="D187" s="0" t="n">
        <v>2</v>
      </c>
      <c r="E187" s="0" t="n">
        <v>0</v>
      </c>
      <c r="F187" s="0" t="n">
        <v>3</v>
      </c>
      <c r="G187" s="0" t="n">
        <v>0</v>
      </c>
      <c r="H187" s="0" t="n">
        <v>3</v>
      </c>
      <c r="I187" s="0" t="n">
        <v>0</v>
      </c>
      <c r="J187" s="0" t="n">
        <v>105</v>
      </c>
      <c r="K187" s="37" t="n">
        <f aca="false">E187+Inputs!$B$5*F187</f>
        <v>3.825</v>
      </c>
      <c r="L187" s="37" t="n">
        <f aca="false">G187+Inputs!$B$6*H187</f>
        <v>3.825</v>
      </c>
      <c r="M187" s="37" t="n">
        <f aca="false">I187+Inputs!$B$7*J187</f>
        <v>130.305</v>
      </c>
      <c r="N187" s="37" t="n">
        <f aca="false">K187+L187+M187</f>
        <v>137.955</v>
      </c>
    </row>
    <row r="188" customFormat="false" ht="15" hidden="false" customHeight="false" outlineLevel="0" collapsed="false">
      <c r="A188" s="0" t="s">
        <v>9</v>
      </c>
      <c r="B188" s="0" t="s">
        <v>401</v>
      </c>
      <c r="C188" s="15" t="n">
        <v>45292</v>
      </c>
      <c r="D188" s="0" t="n">
        <v>2</v>
      </c>
      <c r="E188" s="0" t="n">
        <v>0</v>
      </c>
      <c r="F188" s="0" t="n">
        <v>2</v>
      </c>
      <c r="G188" s="0" t="n">
        <v>0</v>
      </c>
      <c r="H188" s="0" t="n">
        <v>1</v>
      </c>
      <c r="I188" s="0" t="n">
        <v>0</v>
      </c>
      <c r="J188" s="0" t="n">
        <v>111</v>
      </c>
      <c r="K188" s="37" t="n">
        <f aca="false">E188+Inputs!$B$5*F188</f>
        <v>2.55</v>
      </c>
      <c r="L188" s="37" t="n">
        <f aca="false">G188+Inputs!$B$6*H188</f>
        <v>1.275</v>
      </c>
      <c r="M188" s="37" t="n">
        <f aca="false">I188+Inputs!$B$7*J188</f>
        <v>137.751</v>
      </c>
      <c r="N188" s="37" t="n">
        <f aca="false">K188+L188+M188</f>
        <v>141.576</v>
      </c>
    </row>
    <row r="189" customFormat="false" ht="15" hidden="false" customHeight="false" outlineLevel="0" collapsed="false">
      <c r="A189" s="0" t="s">
        <v>9</v>
      </c>
      <c r="B189" s="0" t="s">
        <v>401</v>
      </c>
      <c r="C189" s="15" t="n">
        <v>45323</v>
      </c>
      <c r="D189" s="0" t="n">
        <v>2</v>
      </c>
      <c r="E189" s="0" t="n">
        <v>0</v>
      </c>
      <c r="F189" s="0" t="n">
        <v>0</v>
      </c>
      <c r="G189" s="0" t="n">
        <v>0</v>
      </c>
      <c r="H189" s="0" t="n">
        <v>0</v>
      </c>
      <c r="I189" s="0" t="n">
        <v>0</v>
      </c>
      <c r="J189" s="0" t="n">
        <v>6</v>
      </c>
      <c r="K189" s="37" t="n">
        <f aca="false">E189+Inputs!$B$5*F189</f>
        <v>0</v>
      </c>
      <c r="L189" s="37" t="n">
        <f aca="false">G189+Inputs!$B$6*H189</f>
        <v>0</v>
      </c>
      <c r="M189" s="37" t="n">
        <f aca="false">I189+Inputs!$B$7*J189</f>
        <v>7.446</v>
      </c>
      <c r="N189" s="37" t="n">
        <f aca="false">K189+L189+M189</f>
        <v>7.446</v>
      </c>
    </row>
    <row r="190" customFormat="false" ht="15" hidden="false" customHeight="false" outlineLevel="0" collapsed="false">
      <c r="A190" s="0" t="s">
        <v>9</v>
      </c>
      <c r="B190" s="0" t="s">
        <v>401</v>
      </c>
      <c r="C190" s="15" t="n">
        <v>45352</v>
      </c>
      <c r="D190" s="0" t="n">
        <v>2</v>
      </c>
      <c r="E190" s="0" t="n">
        <v>0</v>
      </c>
      <c r="F190" s="0" t="n">
        <v>0</v>
      </c>
      <c r="G190" s="0" t="n">
        <v>0</v>
      </c>
      <c r="H190" s="0" t="n">
        <v>0</v>
      </c>
      <c r="I190" s="0" t="n">
        <v>0</v>
      </c>
      <c r="J190" s="0" t="n">
        <v>16</v>
      </c>
      <c r="K190" s="37" t="n">
        <f aca="false">E190+Inputs!$B$5*F190</f>
        <v>0</v>
      </c>
      <c r="L190" s="37" t="n">
        <f aca="false">G190+Inputs!$B$6*H190</f>
        <v>0</v>
      </c>
      <c r="M190" s="37" t="n">
        <f aca="false">I190+Inputs!$B$7*J190</f>
        <v>19.856</v>
      </c>
      <c r="N190" s="37" t="n">
        <f aca="false">K190+L190+M190</f>
        <v>19.856</v>
      </c>
    </row>
    <row r="191" customFormat="false" ht="15" hidden="false" customHeight="false" outlineLevel="0" collapsed="false">
      <c r="A191" s="0" t="s">
        <v>9</v>
      </c>
      <c r="B191" s="0" t="s">
        <v>401</v>
      </c>
      <c r="C191" s="15" t="n">
        <v>45383</v>
      </c>
      <c r="D191" s="0" t="n">
        <v>2</v>
      </c>
      <c r="E191" s="0" t="n">
        <v>0</v>
      </c>
      <c r="F191" s="0" t="n">
        <v>4</v>
      </c>
      <c r="G191" s="0" t="n">
        <v>0</v>
      </c>
      <c r="H191" s="0" t="n">
        <v>1</v>
      </c>
      <c r="I191" s="0" t="n">
        <v>0</v>
      </c>
      <c r="J191" s="0" t="n">
        <v>90</v>
      </c>
      <c r="K191" s="37" t="n">
        <f aca="false">E191+Inputs!$B$5*F191</f>
        <v>5.1</v>
      </c>
      <c r="L191" s="37" t="n">
        <f aca="false">G191+Inputs!$B$6*H191</f>
        <v>1.275</v>
      </c>
      <c r="M191" s="37" t="n">
        <f aca="false">I191+Inputs!$B$7*J191</f>
        <v>111.69</v>
      </c>
      <c r="N191" s="37" t="n">
        <f aca="false">K191+L191+M191</f>
        <v>118.065</v>
      </c>
    </row>
    <row r="192" customFormat="false" ht="15" hidden="false" customHeight="false" outlineLevel="0" collapsed="false">
      <c r="A192" s="0" t="s">
        <v>9</v>
      </c>
      <c r="B192" s="0" t="s">
        <v>401</v>
      </c>
      <c r="C192" s="15" t="n">
        <v>45413</v>
      </c>
      <c r="D192" s="0" t="n">
        <v>2</v>
      </c>
      <c r="E192" s="0" t="n">
        <v>0</v>
      </c>
      <c r="F192" s="0" t="n">
        <v>2</v>
      </c>
      <c r="G192" s="0" t="n">
        <v>0</v>
      </c>
      <c r="H192" s="0" t="n">
        <v>1</v>
      </c>
      <c r="I192" s="0" t="n">
        <v>0</v>
      </c>
      <c r="J192" s="0" t="n">
        <v>112</v>
      </c>
      <c r="K192" s="37" t="n">
        <f aca="false">E192+Inputs!$B$5*F192</f>
        <v>2.55</v>
      </c>
      <c r="L192" s="37" t="n">
        <f aca="false">G192+Inputs!$B$6*H192</f>
        <v>1.275</v>
      </c>
      <c r="M192" s="37" t="n">
        <f aca="false">I192+Inputs!$B$7*J192</f>
        <v>138.992</v>
      </c>
      <c r="N192" s="37" t="n">
        <f aca="false">K192+L192+M192</f>
        <v>142.817</v>
      </c>
    </row>
    <row r="193" customFormat="false" ht="15" hidden="false" customHeight="false" outlineLevel="0" collapsed="false">
      <c r="A193" s="0" t="s">
        <v>9</v>
      </c>
      <c r="B193" s="0" t="s">
        <v>401</v>
      </c>
      <c r="C193" s="15" t="n">
        <v>45444</v>
      </c>
      <c r="D193" s="0" t="n">
        <v>2</v>
      </c>
      <c r="E193" s="0" t="n">
        <v>0</v>
      </c>
      <c r="F193" s="0" t="n">
        <v>4</v>
      </c>
      <c r="G193" s="0" t="n">
        <v>0</v>
      </c>
      <c r="H193" s="0" t="n">
        <v>0</v>
      </c>
      <c r="I193" s="0" t="n">
        <v>0</v>
      </c>
      <c r="J193" s="0" t="n">
        <v>116</v>
      </c>
      <c r="K193" s="37" t="n">
        <f aca="false">E193+Inputs!$B$5*F193</f>
        <v>5.1</v>
      </c>
      <c r="L193" s="37" t="n">
        <f aca="false">G193+Inputs!$B$6*H193</f>
        <v>0</v>
      </c>
      <c r="M193" s="37" t="n">
        <f aca="false">I193+Inputs!$B$7*J193</f>
        <v>143.956</v>
      </c>
      <c r="N193" s="37" t="n">
        <f aca="false">K193+L193+M193</f>
        <v>149.056</v>
      </c>
    </row>
    <row r="194" customFormat="false" ht="15" hidden="false" customHeight="false" outlineLevel="0" collapsed="false">
      <c r="A194" s="0" t="s">
        <v>9</v>
      </c>
      <c r="B194" s="0" t="s">
        <v>401</v>
      </c>
      <c r="C194" s="15" t="n">
        <v>45474</v>
      </c>
      <c r="D194" s="0" t="n">
        <v>2</v>
      </c>
      <c r="E194" s="0" t="n">
        <v>0</v>
      </c>
      <c r="F194" s="0" t="n">
        <v>2</v>
      </c>
      <c r="G194" s="0" t="n">
        <v>0</v>
      </c>
      <c r="H194" s="0" t="n">
        <v>1</v>
      </c>
      <c r="I194" s="0" t="n">
        <v>0</v>
      </c>
      <c r="J194" s="0" t="n">
        <v>107</v>
      </c>
      <c r="K194" s="37" t="n">
        <f aca="false">E194+Inputs!$B$5*F194</f>
        <v>2.55</v>
      </c>
      <c r="L194" s="37" t="n">
        <f aca="false">G194+Inputs!$B$6*H194</f>
        <v>1.275</v>
      </c>
      <c r="M194" s="37" t="n">
        <f aca="false">I194+Inputs!$B$7*J194</f>
        <v>132.787</v>
      </c>
      <c r="N194" s="37" t="n">
        <f aca="false">K194+L194+M194</f>
        <v>136.612</v>
      </c>
    </row>
    <row r="195" customFormat="false" ht="15" hidden="false" customHeight="false" outlineLevel="0" collapsed="false">
      <c r="A195" s="0" t="s">
        <v>9</v>
      </c>
      <c r="B195" s="0" t="s">
        <v>401</v>
      </c>
      <c r="C195" s="15" t="n">
        <v>45505</v>
      </c>
      <c r="D195" s="0" t="n">
        <v>2</v>
      </c>
      <c r="E195" s="0" t="n">
        <v>0</v>
      </c>
      <c r="F195" s="0" t="n">
        <v>1</v>
      </c>
      <c r="G195" s="0" t="n">
        <v>0</v>
      </c>
      <c r="H195" s="0" t="n">
        <v>0</v>
      </c>
      <c r="I195" s="0" t="n">
        <v>0</v>
      </c>
      <c r="J195" s="0" t="n">
        <v>114</v>
      </c>
      <c r="K195" s="37" t="n">
        <f aca="false">E195+Inputs!$B$5*F195</f>
        <v>1.275</v>
      </c>
      <c r="L195" s="37" t="n">
        <f aca="false">G195+Inputs!$B$6*H195</f>
        <v>0</v>
      </c>
      <c r="M195" s="37" t="n">
        <f aca="false">I195+Inputs!$B$7*J195</f>
        <v>141.474</v>
      </c>
      <c r="N195" s="37" t="n">
        <f aca="false">K195+L195+M195</f>
        <v>142.749</v>
      </c>
    </row>
    <row r="196" customFormat="false" ht="15" hidden="false" customHeight="false" outlineLevel="0" collapsed="false">
      <c r="A196" s="0" t="s">
        <v>9</v>
      </c>
      <c r="B196" s="0" t="s">
        <v>401</v>
      </c>
      <c r="C196" s="15" t="n">
        <v>45536</v>
      </c>
      <c r="D196" s="0" t="n">
        <v>2</v>
      </c>
      <c r="E196" s="0" t="n">
        <v>0</v>
      </c>
      <c r="F196" s="0" t="n">
        <v>2</v>
      </c>
      <c r="G196" s="0" t="n">
        <v>0</v>
      </c>
      <c r="H196" s="0" t="n">
        <v>2</v>
      </c>
      <c r="I196" s="0" t="n">
        <v>0</v>
      </c>
      <c r="J196" s="0" t="n">
        <v>120</v>
      </c>
      <c r="K196" s="37" t="n">
        <f aca="false">E196+Inputs!$B$5*F196</f>
        <v>2.55</v>
      </c>
      <c r="L196" s="37" t="n">
        <f aca="false">G196+Inputs!$B$6*H196</f>
        <v>2.55</v>
      </c>
      <c r="M196" s="37" t="n">
        <f aca="false">I196+Inputs!$B$7*J196</f>
        <v>148.92</v>
      </c>
      <c r="N196" s="37" t="n">
        <f aca="false">K196+L196+M196</f>
        <v>154.02</v>
      </c>
    </row>
    <row r="197" customFormat="false" ht="15" hidden="false" customHeight="false" outlineLevel="0" collapsed="false">
      <c r="A197" s="0" t="s">
        <v>9</v>
      </c>
      <c r="B197" s="0" t="s">
        <v>401</v>
      </c>
      <c r="C197" s="15" t="n">
        <v>45566</v>
      </c>
      <c r="D197" s="0" t="n">
        <v>2</v>
      </c>
      <c r="E197" s="0" t="n">
        <v>0</v>
      </c>
      <c r="F197" s="0" t="n">
        <v>6</v>
      </c>
      <c r="G197" s="0" t="n">
        <v>0</v>
      </c>
      <c r="H197" s="0" t="n">
        <v>1</v>
      </c>
      <c r="I197" s="0" t="n">
        <v>0</v>
      </c>
      <c r="J197" s="0" t="n">
        <v>103</v>
      </c>
      <c r="K197" s="37" t="n">
        <f aca="false">E197+Inputs!$B$5*F197</f>
        <v>7.65</v>
      </c>
      <c r="L197" s="37" t="n">
        <f aca="false">G197+Inputs!$B$6*H197</f>
        <v>1.275</v>
      </c>
      <c r="M197" s="37" t="n">
        <f aca="false">I197+Inputs!$B$7*J197</f>
        <v>127.823</v>
      </c>
      <c r="N197" s="37" t="n">
        <f aca="false">K197+L197+M197</f>
        <v>136.748</v>
      </c>
    </row>
    <row r="198" customFormat="false" ht="15" hidden="false" customHeight="false" outlineLevel="0" collapsed="false">
      <c r="A198" s="0" t="s">
        <v>9</v>
      </c>
      <c r="B198" s="0" t="s">
        <v>401</v>
      </c>
      <c r="C198" s="15" t="n">
        <v>45597</v>
      </c>
      <c r="D198" s="0" t="n">
        <v>2</v>
      </c>
      <c r="E198" s="0" t="n">
        <v>0</v>
      </c>
      <c r="F198" s="0" t="n">
        <v>1</v>
      </c>
      <c r="G198" s="0" t="n">
        <v>0</v>
      </c>
      <c r="H198" s="0" t="n">
        <v>1</v>
      </c>
      <c r="I198" s="0" t="n">
        <v>0</v>
      </c>
      <c r="J198" s="0" t="n">
        <v>107</v>
      </c>
      <c r="K198" s="37" t="n">
        <f aca="false">E198+Inputs!$B$5*F198</f>
        <v>1.275</v>
      </c>
      <c r="L198" s="37" t="n">
        <f aca="false">G198+Inputs!$B$6*H198</f>
        <v>1.275</v>
      </c>
      <c r="M198" s="37" t="n">
        <f aca="false">I198+Inputs!$B$7*J198</f>
        <v>132.787</v>
      </c>
      <c r="N198" s="37" t="n">
        <f aca="false">K198+L198+M198</f>
        <v>135.337</v>
      </c>
    </row>
    <row r="199" customFormat="false" ht="15" hidden="false" customHeight="false" outlineLevel="0" collapsed="false">
      <c r="A199" s="0" t="s">
        <v>9</v>
      </c>
      <c r="B199" s="0" t="s">
        <v>401</v>
      </c>
      <c r="C199" s="15" t="n">
        <v>45627</v>
      </c>
      <c r="D199" s="0" t="n">
        <v>2</v>
      </c>
      <c r="E199" s="0" t="n">
        <v>0</v>
      </c>
      <c r="F199" s="0" t="n">
        <v>3</v>
      </c>
      <c r="G199" s="0" t="n">
        <v>0</v>
      </c>
      <c r="H199" s="0" t="n">
        <v>0</v>
      </c>
      <c r="I199" s="0" t="n">
        <v>0</v>
      </c>
      <c r="J199" s="0" t="n">
        <v>103</v>
      </c>
      <c r="K199" s="37" t="n">
        <f aca="false">E199+Inputs!$B$5*F199</f>
        <v>3.825</v>
      </c>
      <c r="L199" s="37" t="n">
        <f aca="false">G199+Inputs!$B$6*H199</f>
        <v>0</v>
      </c>
      <c r="M199" s="37" t="n">
        <f aca="false">I199+Inputs!$B$7*J199</f>
        <v>127.823</v>
      </c>
      <c r="N199" s="37" t="n">
        <f aca="false">K199+L199+M199</f>
        <v>131.648</v>
      </c>
    </row>
    <row r="200" customFormat="false" ht="15" hidden="false" customHeight="false" outlineLevel="0" collapsed="false">
      <c r="A200" s="0" t="s">
        <v>9</v>
      </c>
      <c r="B200" s="0" t="s">
        <v>401</v>
      </c>
      <c r="C200" s="15" t="n">
        <v>45658</v>
      </c>
      <c r="D200" s="0" t="n">
        <v>2</v>
      </c>
      <c r="E200" s="0" t="n">
        <v>0</v>
      </c>
      <c r="F200" s="0" t="n">
        <v>2</v>
      </c>
      <c r="G200" s="0" t="n">
        <v>0</v>
      </c>
      <c r="H200" s="0" t="n">
        <v>1</v>
      </c>
      <c r="I200" s="0" t="n">
        <v>0</v>
      </c>
      <c r="J200" s="0" t="n">
        <v>82</v>
      </c>
      <c r="K200" s="37" t="n">
        <f aca="false">E200+Inputs!$B$5*F200</f>
        <v>2.55</v>
      </c>
      <c r="L200" s="37" t="n">
        <f aca="false">G200+Inputs!$B$6*H200</f>
        <v>1.275</v>
      </c>
      <c r="M200" s="37" t="n">
        <f aca="false">I200+Inputs!$B$7*J200</f>
        <v>101.762</v>
      </c>
      <c r="N200" s="37" t="n">
        <f aca="false">K200+L200+M200</f>
        <v>105.587</v>
      </c>
    </row>
    <row r="201" customFormat="false" ht="15" hidden="false" customHeight="false" outlineLevel="0" collapsed="false">
      <c r="A201" s="0" t="s">
        <v>9</v>
      </c>
      <c r="B201" s="0" t="s">
        <v>401</v>
      </c>
      <c r="C201" s="15" t="n">
        <v>45689</v>
      </c>
      <c r="D201" s="0" t="n">
        <v>2</v>
      </c>
      <c r="E201" s="0" t="n">
        <v>0</v>
      </c>
      <c r="F201" s="0" t="n">
        <v>1</v>
      </c>
      <c r="G201" s="0" t="n">
        <v>0</v>
      </c>
      <c r="H201" s="0" t="n">
        <v>3</v>
      </c>
      <c r="I201" s="0" t="n">
        <v>0</v>
      </c>
      <c r="J201" s="0" t="n">
        <v>99</v>
      </c>
      <c r="K201" s="37" t="n">
        <f aca="false">E201+Inputs!$B$5*F201</f>
        <v>1.275</v>
      </c>
      <c r="L201" s="37" t="n">
        <f aca="false">G201+Inputs!$B$6*H201</f>
        <v>3.825</v>
      </c>
      <c r="M201" s="37" t="n">
        <f aca="false">I201+Inputs!$B$7*J201</f>
        <v>122.859</v>
      </c>
      <c r="N201" s="37" t="n">
        <f aca="false">K201+L201+M201</f>
        <v>127.959</v>
      </c>
    </row>
    <row r="202" customFormat="false" ht="15" hidden="false" customHeight="false" outlineLevel="0" collapsed="false">
      <c r="A202" s="0" t="s">
        <v>9</v>
      </c>
      <c r="B202" s="0" t="s">
        <v>401</v>
      </c>
      <c r="C202" s="15" t="n">
        <v>45717</v>
      </c>
      <c r="D202" s="0" t="n">
        <v>2</v>
      </c>
      <c r="E202" s="0" t="n">
        <v>0</v>
      </c>
      <c r="F202" s="0" t="n">
        <v>1</v>
      </c>
      <c r="G202" s="0" t="n">
        <v>0</v>
      </c>
      <c r="H202" s="0" t="n">
        <v>3</v>
      </c>
      <c r="I202" s="0" t="n">
        <v>0</v>
      </c>
      <c r="J202" s="0" t="n">
        <v>102</v>
      </c>
      <c r="K202" s="37" t="n">
        <f aca="false">E202+Inputs!$B$5*F202</f>
        <v>1.275</v>
      </c>
      <c r="L202" s="37" t="n">
        <f aca="false">G202+Inputs!$B$6*H202</f>
        <v>3.825</v>
      </c>
      <c r="M202" s="37" t="n">
        <f aca="false">I202+Inputs!$B$7*J202</f>
        <v>126.582</v>
      </c>
      <c r="N202" s="37" t="n">
        <f aca="false">K202+L202+M202</f>
        <v>131.682</v>
      </c>
    </row>
    <row r="203" customFormat="false" ht="15" hidden="false" customHeight="false" outlineLevel="0" collapsed="false">
      <c r="A203" s="0" t="s">
        <v>9</v>
      </c>
      <c r="B203" s="0" t="s">
        <v>401</v>
      </c>
      <c r="C203" s="15" t="n">
        <v>45748</v>
      </c>
      <c r="D203" s="0" t="n">
        <v>2</v>
      </c>
      <c r="E203" s="0" t="n">
        <v>0</v>
      </c>
      <c r="F203" s="0" t="n">
        <v>7</v>
      </c>
      <c r="G203" s="0" t="n">
        <v>0</v>
      </c>
      <c r="H203" s="0" t="n">
        <v>0</v>
      </c>
      <c r="I203" s="0" t="n">
        <v>0</v>
      </c>
      <c r="J203" s="0" t="n">
        <v>106</v>
      </c>
      <c r="K203" s="37" t="n">
        <f aca="false">E203+Inputs!$B$5*F203</f>
        <v>8.925</v>
      </c>
      <c r="L203" s="37" t="n">
        <f aca="false">G203+Inputs!$B$6*H203</f>
        <v>0</v>
      </c>
      <c r="M203" s="37" t="n">
        <f aca="false">I203+Inputs!$B$7*J203</f>
        <v>131.546</v>
      </c>
      <c r="N203" s="37" t="n">
        <f aca="false">K203+L203+M203</f>
        <v>140.471</v>
      </c>
    </row>
    <row r="204" customFormat="false" ht="15" hidden="false" customHeight="false" outlineLevel="0" collapsed="false">
      <c r="A204" s="0" t="s">
        <v>9</v>
      </c>
      <c r="B204" s="0" t="s">
        <v>401</v>
      </c>
      <c r="C204" s="15" t="n">
        <v>45778</v>
      </c>
      <c r="D204" s="0" t="n">
        <v>2</v>
      </c>
      <c r="E204" s="0" t="n">
        <v>0</v>
      </c>
      <c r="F204" s="0" t="n">
        <v>4</v>
      </c>
      <c r="G204" s="0" t="n">
        <v>0</v>
      </c>
      <c r="H204" s="0" t="n">
        <v>1</v>
      </c>
      <c r="I204" s="0" t="n">
        <v>0</v>
      </c>
      <c r="J204" s="0" t="n">
        <v>142</v>
      </c>
      <c r="K204" s="37" t="n">
        <f aca="false">E204+Inputs!$B$5*F204</f>
        <v>5.1</v>
      </c>
      <c r="L204" s="37" t="n">
        <f aca="false">G204+Inputs!$B$6*H204</f>
        <v>1.275</v>
      </c>
      <c r="M204" s="37" t="n">
        <f aca="false">I204+Inputs!$B$7*J204</f>
        <v>176.222</v>
      </c>
      <c r="N204" s="37" t="n">
        <f aca="false">K204+L204+M204</f>
        <v>182.597</v>
      </c>
    </row>
    <row r="205" customFormat="false" ht="15" hidden="false" customHeight="false" outlineLevel="0" collapsed="false">
      <c r="A205" s="0" t="s">
        <v>9</v>
      </c>
      <c r="B205" s="0" t="s">
        <v>401</v>
      </c>
      <c r="C205" s="15" t="n">
        <v>45809</v>
      </c>
      <c r="D205" s="0" t="n">
        <v>2</v>
      </c>
      <c r="E205" s="0" t="n">
        <v>0</v>
      </c>
      <c r="F205" s="0" t="n">
        <v>5</v>
      </c>
      <c r="G205" s="0" t="n">
        <v>0</v>
      </c>
      <c r="H205" s="0" t="n">
        <v>0</v>
      </c>
      <c r="I205" s="0" t="n">
        <v>0</v>
      </c>
      <c r="J205" s="0" t="n">
        <v>117</v>
      </c>
      <c r="K205" s="37" t="n">
        <f aca="false">E205+Inputs!$B$5*F205</f>
        <v>6.375</v>
      </c>
      <c r="L205" s="37" t="n">
        <f aca="false">G205+Inputs!$B$6*H205</f>
        <v>0</v>
      </c>
      <c r="M205" s="37" t="n">
        <f aca="false">I205+Inputs!$B$7*J205</f>
        <v>145.197</v>
      </c>
      <c r="N205" s="37" t="n">
        <f aca="false">K205+L205+M205</f>
        <v>151.572</v>
      </c>
    </row>
    <row r="206" customFormat="false" ht="15" hidden="false" customHeight="false" outlineLevel="0" collapsed="false">
      <c r="A206" s="0" t="s">
        <v>9</v>
      </c>
      <c r="B206" s="0" t="s">
        <v>401</v>
      </c>
      <c r="C206" s="15" t="n">
        <v>45839</v>
      </c>
      <c r="D206" s="0" t="n">
        <v>2</v>
      </c>
      <c r="E206" s="0" t="n">
        <v>0</v>
      </c>
      <c r="F206" s="0" t="n">
        <v>3</v>
      </c>
      <c r="G206" s="0" t="n">
        <v>0</v>
      </c>
      <c r="H206" s="0" t="n">
        <v>1</v>
      </c>
      <c r="I206" s="0" t="n">
        <v>0</v>
      </c>
      <c r="J206" s="0" t="n">
        <v>97</v>
      </c>
      <c r="K206" s="37" t="n">
        <f aca="false">E206+Inputs!$B$5*F206</f>
        <v>3.825</v>
      </c>
      <c r="L206" s="37" t="n">
        <f aca="false">G206+Inputs!$B$6*H206</f>
        <v>1.275</v>
      </c>
      <c r="M206" s="37" t="n">
        <f aca="false">I206+Inputs!$B$7*J206</f>
        <v>120.377</v>
      </c>
      <c r="N206" s="37" t="n">
        <f aca="false">K206+L206+M206</f>
        <v>125.477</v>
      </c>
    </row>
    <row r="207" customFormat="false" ht="15" hidden="false" customHeight="false" outlineLevel="0" collapsed="false">
      <c r="A207" s="0" t="s">
        <v>9</v>
      </c>
      <c r="B207" s="0" t="s">
        <v>401</v>
      </c>
      <c r="C207" s="15" t="n">
        <v>45870</v>
      </c>
      <c r="D207" s="0" t="n">
        <v>2</v>
      </c>
      <c r="E207" s="0" t="n">
        <v>0</v>
      </c>
      <c r="F207" s="0" t="n">
        <v>3</v>
      </c>
      <c r="G207" s="0" t="n">
        <v>0</v>
      </c>
      <c r="H207" s="0" t="n">
        <v>4</v>
      </c>
      <c r="I207" s="0" t="n">
        <v>0</v>
      </c>
      <c r="J207" s="0" t="n">
        <v>113</v>
      </c>
      <c r="K207" s="37" t="n">
        <f aca="false">E207+Inputs!$B$5*F207</f>
        <v>3.825</v>
      </c>
      <c r="L207" s="37" t="n">
        <f aca="false">G207+Inputs!$B$6*H207</f>
        <v>5.1</v>
      </c>
      <c r="M207" s="37" t="n">
        <f aca="false">I207+Inputs!$B$7*J207</f>
        <v>140.233</v>
      </c>
      <c r="N207" s="37" t="n">
        <f aca="false">K207+L207+M207</f>
        <v>149.158</v>
      </c>
    </row>
    <row r="208" customFormat="false" ht="15" hidden="false" customHeight="false" outlineLevel="0" collapsed="false">
      <c r="A208" s="0" t="s">
        <v>9</v>
      </c>
      <c r="B208" s="0" t="s">
        <v>401</v>
      </c>
      <c r="C208" s="15" t="n">
        <v>45901</v>
      </c>
      <c r="D208" s="0" t="n">
        <v>2</v>
      </c>
      <c r="E208" s="0" t="n">
        <v>0</v>
      </c>
      <c r="F208" s="0" t="n">
        <v>5</v>
      </c>
      <c r="G208" s="0" t="n">
        <v>0</v>
      </c>
      <c r="H208" s="0" t="n">
        <v>0</v>
      </c>
      <c r="I208" s="0" t="n">
        <v>0</v>
      </c>
      <c r="J208" s="0" t="n">
        <v>94</v>
      </c>
      <c r="K208" s="37" t="n">
        <f aca="false">E208+Inputs!$B$5*F208</f>
        <v>6.375</v>
      </c>
      <c r="L208" s="37" t="n">
        <f aca="false">G208+Inputs!$B$6*H208</f>
        <v>0</v>
      </c>
      <c r="M208" s="37" t="n">
        <f aca="false">I208+Inputs!$B$7*J208</f>
        <v>116.654</v>
      </c>
      <c r="N208" s="37" t="n">
        <f aca="false">K208+L208+M208</f>
        <v>123.029</v>
      </c>
    </row>
    <row r="209" customFormat="false" ht="15" hidden="false" customHeight="false" outlineLevel="0" collapsed="false">
      <c r="A209" s="0" t="s">
        <v>9</v>
      </c>
      <c r="B209" s="0" t="s">
        <v>401</v>
      </c>
      <c r="C209" s="15" t="n">
        <v>45931</v>
      </c>
      <c r="D209" s="0" t="n">
        <v>2</v>
      </c>
      <c r="E209" s="0" t="n">
        <v>0</v>
      </c>
      <c r="F209" s="0" t="n">
        <v>2</v>
      </c>
      <c r="G209" s="0" t="n">
        <v>0</v>
      </c>
      <c r="H209" s="0" t="n">
        <v>1</v>
      </c>
      <c r="I209" s="0" t="n">
        <v>0</v>
      </c>
      <c r="J209" s="0" t="n">
        <v>104</v>
      </c>
      <c r="K209" s="37" t="n">
        <f aca="false">E209+Inputs!$B$5*F209</f>
        <v>2.55</v>
      </c>
      <c r="L209" s="37" t="n">
        <f aca="false">G209+Inputs!$B$6*H209</f>
        <v>1.275</v>
      </c>
      <c r="M209" s="37" t="n">
        <f aca="false">I209+Inputs!$B$7*J209</f>
        <v>129.064</v>
      </c>
      <c r="N209" s="37" t="n">
        <f aca="false">K209+L209+M209</f>
        <v>132.889</v>
      </c>
    </row>
    <row r="210" customFormat="false" ht="15" hidden="false" customHeight="false" outlineLevel="0" collapsed="false">
      <c r="A210" s="0" t="s">
        <v>9</v>
      </c>
      <c r="B210" s="0" t="s">
        <v>401</v>
      </c>
      <c r="C210" s="15" t="n">
        <v>45962</v>
      </c>
      <c r="D210" s="0" t="n">
        <v>2</v>
      </c>
      <c r="E210" s="0" t="n">
        <v>0</v>
      </c>
      <c r="F210" s="0" t="n">
        <v>3</v>
      </c>
      <c r="G210" s="0" t="n">
        <v>0</v>
      </c>
      <c r="H210" s="0" t="n">
        <v>3</v>
      </c>
      <c r="I210" s="0" t="n">
        <v>0</v>
      </c>
      <c r="J210" s="0" t="n">
        <v>97</v>
      </c>
      <c r="K210" s="37" t="n">
        <f aca="false">E210+Inputs!$B$5*F210</f>
        <v>3.825</v>
      </c>
      <c r="L210" s="37" t="n">
        <f aca="false">G210+Inputs!$B$6*H210</f>
        <v>3.825</v>
      </c>
      <c r="M210" s="37" t="n">
        <f aca="false">I210+Inputs!$B$7*J210</f>
        <v>120.377</v>
      </c>
      <c r="N210" s="37" t="n">
        <f aca="false">K210+L210+M210</f>
        <v>128.027</v>
      </c>
    </row>
    <row r="211" customFormat="false" ht="15" hidden="false" customHeight="false" outlineLevel="0" collapsed="false">
      <c r="A211" s="0" t="s">
        <v>9</v>
      </c>
      <c r="B211" s="0" t="s">
        <v>401</v>
      </c>
      <c r="C211" s="15" t="n">
        <v>45992</v>
      </c>
      <c r="D211" s="0" t="n">
        <v>2</v>
      </c>
      <c r="E211" s="0" t="n">
        <v>0</v>
      </c>
      <c r="F211" s="0" t="n">
        <v>7</v>
      </c>
      <c r="G211" s="0" t="n">
        <v>0</v>
      </c>
      <c r="H211" s="0" t="n">
        <v>1</v>
      </c>
      <c r="I211" s="0" t="n">
        <v>0</v>
      </c>
      <c r="J211" s="0" t="n">
        <v>104</v>
      </c>
      <c r="K211" s="37" t="n">
        <f aca="false">E211+Inputs!$B$5*F211</f>
        <v>8.925</v>
      </c>
      <c r="L211" s="37" t="n">
        <f aca="false">G211+Inputs!$B$6*H211</f>
        <v>1.275</v>
      </c>
      <c r="M211" s="37" t="n">
        <f aca="false">I211+Inputs!$B$7*J211</f>
        <v>129.064</v>
      </c>
      <c r="N211" s="37" t="n">
        <f aca="false">K211+L211+M211</f>
        <v>139.264</v>
      </c>
    </row>
    <row r="212" customFormat="false" ht="15" hidden="false" customHeight="false" outlineLevel="0" collapsed="false">
      <c r="A212" s="0" t="s">
        <v>9</v>
      </c>
      <c r="B212" s="0" t="s">
        <v>401</v>
      </c>
      <c r="C212" s="15" t="n">
        <v>46023</v>
      </c>
      <c r="D212" s="0" t="n">
        <v>2</v>
      </c>
      <c r="E212" s="0" t="n">
        <v>0</v>
      </c>
      <c r="F212" s="0" t="n">
        <v>2</v>
      </c>
      <c r="G212" s="0" t="n">
        <v>0</v>
      </c>
      <c r="H212" s="0" t="n">
        <v>3</v>
      </c>
      <c r="I212" s="0" t="n">
        <v>0</v>
      </c>
      <c r="J212" s="0" t="n">
        <v>95</v>
      </c>
      <c r="K212" s="37" t="n">
        <f aca="false">E212+Inputs!$B$5*F212</f>
        <v>2.55</v>
      </c>
      <c r="L212" s="37" t="n">
        <f aca="false">G212+Inputs!$B$6*H212</f>
        <v>3.825</v>
      </c>
      <c r="M212" s="37" t="n">
        <f aca="false">I212+Inputs!$B$7*J212</f>
        <v>117.895</v>
      </c>
      <c r="N212" s="37" t="n">
        <f aca="false">K212+L212+M212</f>
        <v>124.27</v>
      </c>
    </row>
    <row r="213" customFormat="false" ht="15" hidden="false" customHeight="false" outlineLevel="0" collapsed="false">
      <c r="A213" s="0" t="s">
        <v>9</v>
      </c>
      <c r="B213" s="0" t="s">
        <v>401</v>
      </c>
      <c r="C213" s="15" t="n">
        <v>46054</v>
      </c>
      <c r="D213" s="0" t="n">
        <v>2</v>
      </c>
      <c r="E213" s="0" t="n">
        <v>0</v>
      </c>
      <c r="F213" s="0" t="n">
        <v>3</v>
      </c>
      <c r="G213" s="0" t="n">
        <v>0</v>
      </c>
      <c r="H213" s="0" t="n">
        <v>0</v>
      </c>
      <c r="I213" s="0" t="n">
        <v>0</v>
      </c>
      <c r="J213" s="0" t="n">
        <v>96</v>
      </c>
      <c r="K213" s="37" t="n">
        <f aca="false">E213+Inputs!$B$5*F213</f>
        <v>3.825</v>
      </c>
      <c r="L213" s="37" t="n">
        <f aca="false">G213+Inputs!$B$6*H213</f>
        <v>0</v>
      </c>
      <c r="M213" s="37" t="n">
        <f aca="false">I213+Inputs!$B$7*J213</f>
        <v>119.136</v>
      </c>
      <c r="N213" s="37" t="n">
        <f aca="false">K213+L213+M213</f>
        <v>122.961</v>
      </c>
    </row>
    <row r="214" customFormat="false" ht="15" hidden="false" customHeight="false" outlineLevel="0" collapsed="false">
      <c r="A214" s="0" t="s">
        <v>9</v>
      </c>
      <c r="B214" s="0" t="s">
        <v>401</v>
      </c>
      <c r="C214" s="15" t="n">
        <v>46082</v>
      </c>
      <c r="D214" s="0" t="n">
        <v>2</v>
      </c>
      <c r="E214" s="0" t="n">
        <v>0</v>
      </c>
      <c r="F214" s="0" t="n">
        <v>8</v>
      </c>
      <c r="G214" s="0" t="n">
        <v>0</v>
      </c>
      <c r="H214" s="0" t="n">
        <v>4</v>
      </c>
      <c r="I214" s="0" t="n">
        <v>0</v>
      </c>
      <c r="J214" s="0" t="n">
        <v>87</v>
      </c>
      <c r="K214" s="37" t="n">
        <f aca="false">E214+Inputs!$B$5*F214</f>
        <v>10.2</v>
      </c>
      <c r="L214" s="37" t="n">
        <f aca="false">G214+Inputs!$B$6*H214</f>
        <v>5.1</v>
      </c>
      <c r="M214" s="37" t="n">
        <f aca="false">I214+Inputs!$B$7*J214</f>
        <v>107.967</v>
      </c>
      <c r="N214" s="37" t="n">
        <f aca="false">K214+L214+M214</f>
        <v>123.267</v>
      </c>
    </row>
    <row r="215" customFormat="false" ht="15" hidden="false" customHeight="false" outlineLevel="0" collapsed="false">
      <c r="A215" s="0" t="s">
        <v>9</v>
      </c>
      <c r="B215" s="0" t="s">
        <v>401</v>
      </c>
      <c r="C215" s="15" t="n">
        <v>46113</v>
      </c>
      <c r="D215" s="0" t="n">
        <v>2</v>
      </c>
      <c r="E215" s="0" t="n">
        <v>0</v>
      </c>
      <c r="F215" s="0" t="n">
        <v>12</v>
      </c>
      <c r="G215" s="0" t="n">
        <v>0</v>
      </c>
      <c r="H215" s="0" t="n">
        <v>3</v>
      </c>
      <c r="I215" s="0" t="n">
        <v>0</v>
      </c>
      <c r="J215" s="0" t="n">
        <v>95</v>
      </c>
      <c r="K215" s="37" t="n">
        <f aca="false">E215+Inputs!$B$5*F215</f>
        <v>15.3</v>
      </c>
      <c r="L215" s="37" t="n">
        <f aca="false">G215+Inputs!$B$6*H215</f>
        <v>3.825</v>
      </c>
      <c r="M215" s="37" t="n">
        <f aca="false">I215+Inputs!$B$7*J215</f>
        <v>117.895</v>
      </c>
      <c r="N215" s="37" t="n">
        <f aca="false">K215+L215+M215</f>
        <v>137.02</v>
      </c>
    </row>
    <row r="216" customFormat="false" ht="15" hidden="false" customHeight="false" outlineLevel="0" collapsed="false">
      <c r="A216" s="0" t="s">
        <v>9</v>
      </c>
      <c r="B216" s="0" t="s">
        <v>401</v>
      </c>
      <c r="C216" s="15" t="n">
        <v>46143</v>
      </c>
      <c r="D216" s="0" t="n">
        <v>2</v>
      </c>
      <c r="E216" s="0" t="n">
        <v>0</v>
      </c>
      <c r="F216" s="0" t="n">
        <v>12</v>
      </c>
      <c r="G216" s="0" t="n">
        <v>0</v>
      </c>
      <c r="H216" s="0" t="n">
        <v>4</v>
      </c>
      <c r="I216" s="0" t="n">
        <v>0</v>
      </c>
      <c r="J216" s="0" t="n">
        <v>119</v>
      </c>
      <c r="K216" s="37" t="n">
        <f aca="false">E216+Inputs!$B$5*F216</f>
        <v>15.3</v>
      </c>
      <c r="L216" s="37" t="n">
        <f aca="false">G216+Inputs!$B$6*H216</f>
        <v>5.1</v>
      </c>
      <c r="M216" s="37" t="n">
        <f aca="false">I216+Inputs!$B$7*J216</f>
        <v>147.679</v>
      </c>
      <c r="N216" s="37" t="n">
        <f aca="false">K216+L216+M216</f>
        <v>168.079</v>
      </c>
    </row>
    <row r="217" customFormat="false" ht="15" hidden="false" customHeight="false" outlineLevel="0" collapsed="false">
      <c r="A217" s="0" t="s">
        <v>9</v>
      </c>
      <c r="B217" s="0" t="s">
        <v>401</v>
      </c>
      <c r="C217" s="15" t="n">
        <v>46174</v>
      </c>
      <c r="D217" s="0" t="n">
        <v>2</v>
      </c>
      <c r="E217" s="0" t="n">
        <v>0</v>
      </c>
      <c r="F217" s="0" t="n">
        <v>22</v>
      </c>
      <c r="G217" s="0" t="n">
        <v>0</v>
      </c>
      <c r="H217" s="0" t="n">
        <v>9</v>
      </c>
      <c r="I217" s="0" t="n">
        <v>0</v>
      </c>
      <c r="J217" s="0" t="n">
        <v>110</v>
      </c>
      <c r="K217" s="37" t="n">
        <f aca="false">E217+Inputs!$B$5*F217</f>
        <v>28.05</v>
      </c>
      <c r="L217" s="37" t="n">
        <f aca="false">G217+Inputs!$B$6*H217</f>
        <v>11.475</v>
      </c>
      <c r="M217" s="37" t="n">
        <f aca="false">I217+Inputs!$B$7*J217</f>
        <v>136.51</v>
      </c>
      <c r="N217" s="37" t="n">
        <f aca="false">K217+L217+M217</f>
        <v>176.035</v>
      </c>
    </row>
    <row r="218" customFormat="false" ht="15" hidden="false" customHeight="false" outlineLevel="0" collapsed="false">
      <c r="A218" s="0" t="s">
        <v>9</v>
      </c>
      <c r="B218" s="0" t="s">
        <v>401</v>
      </c>
      <c r="C218" s="15" t="n">
        <v>46204</v>
      </c>
      <c r="D218" s="0" t="n">
        <v>2</v>
      </c>
      <c r="E218" s="0" t="n">
        <v>0</v>
      </c>
      <c r="F218" s="0" t="n">
        <v>14</v>
      </c>
      <c r="G218" s="0" t="n">
        <v>0</v>
      </c>
      <c r="H218" s="0" t="n">
        <v>8</v>
      </c>
      <c r="I218" s="0" t="n">
        <v>0</v>
      </c>
      <c r="J218" s="0" t="n">
        <v>99</v>
      </c>
      <c r="K218" s="37" t="n">
        <f aca="false">E218+Inputs!$B$5*F218</f>
        <v>17.85</v>
      </c>
      <c r="L218" s="37" t="n">
        <f aca="false">G218+Inputs!$B$6*H218</f>
        <v>10.2</v>
      </c>
      <c r="M218" s="37" t="n">
        <f aca="false">I218+Inputs!$B$7*J218</f>
        <v>122.859</v>
      </c>
      <c r="N218" s="37" t="n">
        <f aca="false">K218+L218+M218</f>
        <v>150.909</v>
      </c>
    </row>
    <row r="219" customFormat="false" ht="15" hidden="false" customHeight="false" outlineLevel="0" collapsed="false">
      <c r="A219" s="0" t="s">
        <v>9</v>
      </c>
      <c r="B219" s="0" t="s">
        <v>401</v>
      </c>
      <c r="C219" s="15" t="n">
        <v>46235</v>
      </c>
      <c r="D219" s="0" t="n">
        <v>2</v>
      </c>
      <c r="E219" s="0" t="n">
        <v>0</v>
      </c>
      <c r="F219" s="0" t="n">
        <v>14</v>
      </c>
      <c r="G219" s="0" t="n">
        <v>0</v>
      </c>
      <c r="H219" s="0" t="n">
        <v>7</v>
      </c>
      <c r="I219" s="0" t="n">
        <v>0</v>
      </c>
      <c r="J219" s="0" t="n">
        <v>80</v>
      </c>
      <c r="K219" s="37" t="n">
        <f aca="false">E219+Inputs!$B$5*F219</f>
        <v>17.85</v>
      </c>
      <c r="L219" s="37" t="n">
        <f aca="false">G219+Inputs!$B$6*H219</f>
        <v>8.925</v>
      </c>
      <c r="M219" s="37" t="n">
        <f aca="false">I219+Inputs!$B$7*J219</f>
        <v>99.28</v>
      </c>
      <c r="N219" s="37" t="n">
        <f aca="false">K219+L219+M219</f>
        <v>126.055</v>
      </c>
    </row>
    <row r="220" customFormat="false" ht="15" hidden="false" customHeight="false" outlineLevel="0" collapsed="false">
      <c r="A220" s="0" t="s">
        <v>9</v>
      </c>
      <c r="B220" s="0" t="s">
        <v>415</v>
      </c>
      <c r="C220" s="15" t="n">
        <v>44927</v>
      </c>
      <c r="D220" s="0" t="n">
        <v>3</v>
      </c>
      <c r="E220" s="0" t="n">
        <v>0</v>
      </c>
      <c r="F220" s="0" t="n">
        <v>20</v>
      </c>
      <c r="G220" s="0" t="n">
        <v>0</v>
      </c>
      <c r="H220" s="0" t="n">
        <v>2</v>
      </c>
      <c r="I220" s="0" t="n">
        <v>0</v>
      </c>
      <c r="J220" s="0" t="n">
        <v>324</v>
      </c>
      <c r="K220" s="37" t="n">
        <f aca="false">E220+Inputs!$B$5*F220</f>
        <v>25.5</v>
      </c>
      <c r="L220" s="37" t="n">
        <f aca="false">G220+Inputs!$B$6*H220</f>
        <v>2.55</v>
      </c>
      <c r="M220" s="37" t="n">
        <f aca="false">I220+Inputs!$B$7*J220</f>
        <v>402.084</v>
      </c>
      <c r="N220" s="37" t="n">
        <f aca="false">K220+L220+M220</f>
        <v>430.134</v>
      </c>
    </row>
    <row r="221" customFormat="false" ht="15" hidden="false" customHeight="false" outlineLevel="0" collapsed="false">
      <c r="A221" s="0" t="s">
        <v>9</v>
      </c>
      <c r="B221" s="0" t="s">
        <v>415</v>
      </c>
      <c r="C221" s="15" t="n">
        <v>44958</v>
      </c>
      <c r="D221" s="0" t="n">
        <v>3</v>
      </c>
      <c r="E221" s="0" t="n">
        <v>0</v>
      </c>
      <c r="F221" s="0" t="n">
        <v>23</v>
      </c>
      <c r="G221" s="0" t="n">
        <v>0</v>
      </c>
      <c r="H221" s="0" t="n">
        <v>1</v>
      </c>
      <c r="I221" s="0" t="n">
        <v>0</v>
      </c>
      <c r="J221" s="0" t="n">
        <v>260</v>
      </c>
      <c r="K221" s="37" t="n">
        <f aca="false">E221+Inputs!$B$5*F221</f>
        <v>29.325</v>
      </c>
      <c r="L221" s="37" t="n">
        <f aca="false">G221+Inputs!$B$6*H221</f>
        <v>1.275</v>
      </c>
      <c r="M221" s="37" t="n">
        <f aca="false">I221+Inputs!$B$7*J221</f>
        <v>322.66</v>
      </c>
      <c r="N221" s="37" t="n">
        <f aca="false">K221+L221+M221</f>
        <v>353.26</v>
      </c>
    </row>
    <row r="222" customFormat="false" ht="15" hidden="false" customHeight="false" outlineLevel="0" collapsed="false">
      <c r="A222" s="0" t="s">
        <v>9</v>
      </c>
      <c r="B222" s="0" t="s">
        <v>415</v>
      </c>
      <c r="C222" s="15" t="n">
        <v>44986</v>
      </c>
      <c r="D222" s="0" t="n">
        <v>3</v>
      </c>
      <c r="E222" s="0" t="n">
        <v>0</v>
      </c>
      <c r="F222" s="0" t="n">
        <v>6</v>
      </c>
      <c r="G222" s="0" t="n">
        <v>0</v>
      </c>
      <c r="H222" s="0" t="n">
        <v>0</v>
      </c>
      <c r="I222" s="0" t="n">
        <v>0</v>
      </c>
      <c r="J222" s="0" t="n">
        <v>34</v>
      </c>
      <c r="K222" s="37" t="n">
        <f aca="false">E222+Inputs!$B$5*F222</f>
        <v>7.65</v>
      </c>
      <c r="L222" s="37" t="n">
        <f aca="false">G222+Inputs!$B$6*H222</f>
        <v>0</v>
      </c>
      <c r="M222" s="37" t="n">
        <f aca="false">I222+Inputs!$B$7*J222</f>
        <v>42.194</v>
      </c>
      <c r="N222" s="37" t="n">
        <f aca="false">K222+L222+M222</f>
        <v>49.844</v>
      </c>
    </row>
    <row r="223" customFormat="false" ht="15" hidden="false" customHeight="false" outlineLevel="0" collapsed="false">
      <c r="A223" s="0" t="s">
        <v>9</v>
      </c>
      <c r="B223" s="0" t="s">
        <v>415</v>
      </c>
      <c r="C223" s="15" t="n">
        <v>45017</v>
      </c>
      <c r="D223" s="0" t="n">
        <v>3</v>
      </c>
      <c r="E223" s="0" t="n">
        <v>0</v>
      </c>
      <c r="F223" s="0" t="n">
        <v>7</v>
      </c>
      <c r="G223" s="0" t="n">
        <v>0</v>
      </c>
      <c r="H223" s="0" t="n">
        <v>0</v>
      </c>
      <c r="I223" s="0" t="n">
        <v>0</v>
      </c>
      <c r="J223" s="0" t="n">
        <v>101</v>
      </c>
      <c r="K223" s="37" t="n">
        <f aca="false">E223+Inputs!$B$5*F223</f>
        <v>8.925</v>
      </c>
      <c r="L223" s="37" t="n">
        <f aca="false">G223+Inputs!$B$6*H223</f>
        <v>0</v>
      </c>
      <c r="M223" s="37" t="n">
        <f aca="false">I223+Inputs!$B$7*J223</f>
        <v>125.341</v>
      </c>
      <c r="N223" s="37" t="n">
        <f aca="false">K223+L223+M223</f>
        <v>134.266</v>
      </c>
    </row>
    <row r="224" customFormat="false" ht="15" hidden="false" customHeight="false" outlineLevel="0" collapsed="false">
      <c r="A224" s="0" t="s">
        <v>9</v>
      </c>
      <c r="B224" s="0" t="s">
        <v>415</v>
      </c>
      <c r="C224" s="15" t="n">
        <v>45047</v>
      </c>
      <c r="D224" s="0" t="n">
        <v>3</v>
      </c>
      <c r="E224" s="0" t="n">
        <v>0</v>
      </c>
      <c r="F224" s="0" t="n">
        <v>45</v>
      </c>
      <c r="G224" s="0" t="n">
        <v>0</v>
      </c>
      <c r="H224" s="0" t="n">
        <v>1</v>
      </c>
      <c r="I224" s="0" t="n">
        <v>0</v>
      </c>
      <c r="J224" s="0" t="n">
        <v>317</v>
      </c>
      <c r="K224" s="37" t="n">
        <f aca="false">E224+Inputs!$B$5*F224</f>
        <v>57.375</v>
      </c>
      <c r="L224" s="37" t="n">
        <f aca="false">G224+Inputs!$B$6*H224</f>
        <v>1.275</v>
      </c>
      <c r="M224" s="37" t="n">
        <f aca="false">I224+Inputs!$B$7*J224</f>
        <v>393.397</v>
      </c>
      <c r="N224" s="37" t="n">
        <f aca="false">K224+L224+M224</f>
        <v>452.047</v>
      </c>
    </row>
    <row r="225" customFormat="false" ht="15" hidden="false" customHeight="false" outlineLevel="0" collapsed="false">
      <c r="A225" s="0" t="s">
        <v>9</v>
      </c>
      <c r="B225" s="0" t="s">
        <v>415</v>
      </c>
      <c r="C225" s="15" t="n">
        <v>45078</v>
      </c>
      <c r="D225" s="0" t="n">
        <v>3</v>
      </c>
      <c r="E225" s="0" t="n">
        <v>0</v>
      </c>
      <c r="F225" s="0" t="n">
        <v>38</v>
      </c>
      <c r="G225" s="0" t="n">
        <v>0</v>
      </c>
      <c r="H225" s="0" t="n">
        <v>0</v>
      </c>
      <c r="I225" s="0" t="n">
        <v>0</v>
      </c>
      <c r="J225" s="0" t="n">
        <v>401</v>
      </c>
      <c r="K225" s="37" t="n">
        <f aca="false">E225+Inputs!$B$5*F225</f>
        <v>48.45</v>
      </c>
      <c r="L225" s="37" t="n">
        <f aca="false">G225+Inputs!$B$6*H225</f>
        <v>0</v>
      </c>
      <c r="M225" s="37" t="n">
        <f aca="false">I225+Inputs!$B$7*J225</f>
        <v>497.641</v>
      </c>
      <c r="N225" s="37" t="n">
        <f aca="false">K225+L225+M225</f>
        <v>546.091</v>
      </c>
    </row>
    <row r="226" customFormat="false" ht="15" hidden="false" customHeight="false" outlineLevel="0" collapsed="false">
      <c r="A226" s="0" t="s">
        <v>9</v>
      </c>
      <c r="B226" s="0" t="s">
        <v>415</v>
      </c>
      <c r="C226" s="15" t="n">
        <v>45108</v>
      </c>
      <c r="D226" s="0" t="n">
        <v>3</v>
      </c>
      <c r="E226" s="0" t="n">
        <v>0</v>
      </c>
      <c r="F226" s="0" t="n">
        <v>32</v>
      </c>
      <c r="G226" s="0" t="n">
        <v>0</v>
      </c>
      <c r="H226" s="0" t="n">
        <v>1</v>
      </c>
      <c r="I226" s="0" t="n">
        <v>0</v>
      </c>
      <c r="J226" s="0" t="n">
        <v>339</v>
      </c>
      <c r="K226" s="37" t="n">
        <f aca="false">E226+Inputs!$B$5*F226</f>
        <v>40.8</v>
      </c>
      <c r="L226" s="37" t="n">
        <f aca="false">G226+Inputs!$B$6*H226</f>
        <v>1.275</v>
      </c>
      <c r="M226" s="37" t="n">
        <f aca="false">I226+Inputs!$B$7*J226</f>
        <v>420.699</v>
      </c>
      <c r="N226" s="37" t="n">
        <f aca="false">K226+L226+M226</f>
        <v>462.774</v>
      </c>
    </row>
    <row r="227" customFormat="false" ht="15" hidden="false" customHeight="false" outlineLevel="0" collapsed="false">
      <c r="A227" s="0" t="s">
        <v>9</v>
      </c>
      <c r="B227" s="0" t="s">
        <v>415</v>
      </c>
      <c r="C227" s="15" t="n">
        <v>45139</v>
      </c>
      <c r="D227" s="0" t="n">
        <v>3</v>
      </c>
      <c r="E227" s="0" t="n">
        <v>0</v>
      </c>
      <c r="F227" s="0" t="n">
        <v>17</v>
      </c>
      <c r="G227" s="0" t="n">
        <v>0</v>
      </c>
      <c r="H227" s="0" t="n">
        <v>7</v>
      </c>
      <c r="I227" s="0" t="n">
        <v>0</v>
      </c>
      <c r="J227" s="0" t="n">
        <v>404</v>
      </c>
      <c r="K227" s="37" t="n">
        <f aca="false">E227+Inputs!$B$5*F227</f>
        <v>21.675</v>
      </c>
      <c r="L227" s="37" t="n">
        <f aca="false">G227+Inputs!$B$6*H227</f>
        <v>8.925</v>
      </c>
      <c r="M227" s="37" t="n">
        <f aca="false">I227+Inputs!$B$7*J227</f>
        <v>501.364</v>
      </c>
      <c r="N227" s="37" t="n">
        <f aca="false">K227+L227+M227</f>
        <v>531.964</v>
      </c>
    </row>
    <row r="228" customFormat="false" ht="15" hidden="false" customHeight="false" outlineLevel="0" collapsed="false">
      <c r="A228" s="0" t="s">
        <v>9</v>
      </c>
      <c r="B228" s="0" t="s">
        <v>415</v>
      </c>
      <c r="C228" s="15" t="n">
        <v>45170</v>
      </c>
      <c r="D228" s="0" t="n">
        <v>3</v>
      </c>
      <c r="E228" s="0" t="n">
        <v>6</v>
      </c>
      <c r="F228" s="0" t="n">
        <v>40</v>
      </c>
      <c r="G228" s="0" t="n">
        <v>0</v>
      </c>
      <c r="H228" s="0" t="n">
        <v>4</v>
      </c>
      <c r="I228" s="0" t="n">
        <v>0</v>
      </c>
      <c r="J228" s="0" t="n">
        <v>401</v>
      </c>
      <c r="K228" s="37" t="n">
        <f aca="false">E228+Inputs!$B$5*F228</f>
        <v>57</v>
      </c>
      <c r="L228" s="37" t="n">
        <f aca="false">G228+Inputs!$B$6*H228</f>
        <v>5.1</v>
      </c>
      <c r="M228" s="37" t="n">
        <f aca="false">I228+Inputs!$B$7*J228</f>
        <v>497.641</v>
      </c>
      <c r="N228" s="37" t="n">
        <f aca="false">K228+L228+M228</f>
        <v>559.741</v>
      </c>
    </row>
    <row r="229" customFormat="false" ht="15" hidden="false" customHeight="false" outlineLevel="0" collapsed="false">
      <c r="A229" s="0" t="s">
        <v>9</v>
      </c>
      <c r="B229" s="0" t="s">
        <v>415</v>
      </c>
      <c r="C229" s="15" t="n">
        <v>45200</v>
      </c>
      <c r="D229" s="0" t="n">
        <v>3</v>
      </c>
      <c r="E229" s="0" t="n">
        <v>0</v>
      </c>
      <c r="F229" s="0" t="n">
        <v>32</v>
      </c>
      <c r="G229" s="0" t="n">
        <v>0</v>
      </c>
      <c r="H229" s="0" t="n">
        <v>6</v>
      </c>
      <c r="I229" s="0" t="n">
        <v>0</v>
      </c>
      <c r="J229" s="0" t="n">
        <v>377</v>
      </c>
      <c r="K229" s="37" t="n">
        <f aca="false">E229+Inputs!$B$5*F229</f>
        <v>40.8</v>
      </c>
      <c r="L229" s="37" t="n">
        <f aca="false">G229+Inputs!$B$6*H229</f>
        <v>7.65</v>
      </c>
      <c r="M229" s="37" t="n">
        <f aca="false">I229+Inputs!$B$7*J229</f>
        <v>467.857</v>
      </c>
      <c r="N229" s="37" t="n">
        <f aca="false">K229+L229+M229</f>
        <v>516.307</v>
      </c>
    </row>
    <row r="230" customFormat="false" ht="15" hidden="false" customHeight="false" outlineLevel="0" collapsed="false">
      <c r="A230" s="0" t="s">
        <v>9</v>
      </c>
      <c r="B230" s="0" t="s">
        <v>415</v>
      </c>
      <c r="C230" s="15" t="n">
        <v>45231</v>
      </c>
      <c r="D230" s="0" t="n">
        <v>3</v>
      </c>
      <c r="E230" s="0" t="n">
        <v>0</v>
      </c>
      <c r="F230" s="0" t="n">
        <v>42</v>
      </c>
      <c r="G230" s="0" t="n">
        <v>0</v>
      </c>
      <c r="H230" s="0" t="n">
        <v>5</v>
      </c>
      <c r="I230" s="0" t="n">
        <v>6</v>
      </c>
      <c r="J230" s="0" t="n">
        <v>345</v>
      </c>
      <c r="K230" s="37" t="n">
        <f aca="false">E230+Inputs!$B$5*F230</f>
        <v>53.55</v>
      </c>
      <c r="L230" s="37" t="n">
        <f aca="false">G230+Inputs!$B$6*H230</f>
        <v>6.375</v>
      </c>
      <c r="M230" s="37" t="n">
        <f aca="false">I230+Inputs!$B$7*J230</f>
        <v>434.145</v>
      </c>
      <c r="N230" s="37" t="n">
        <f aca="false">K230+L230+M230</f>
        <v>494.07</v>
      </c>
    </row>
    <row r="231" customFormat="false" ht="15" hidden="false" customHeight="false" outlineLevel="0" collapsed="false">
      <c r="A231" s="0" t="s">
        <v>9</v>
      </c>
      <c r="B231" s="0" t="s">
        <v>415</v>
      </c>
      <c r="C231" s="15" t="n">
        <v>45261</v>
      </c>
      <c r="D231" s="0" t="n">
        <v>3</v>
      </c>
      <c r="E231" s="0" t="n">
        <v>0</v>
      </c>
      <c r="F231" s="0" t="n">
        <v>30</v>
      </c>
      <c r="G231" s="0" t="n">
        <v>0</v>
      </c>
      <c r="H231" s="0" t="n">
        <v>4</v>
      </c>
      <c r="I231" s="0" t="n">
        <v>0</v>
      </c>
      <c r="J231" s="0" t="n">
        <v>238</v>
      </c>
      <c r="K231" s="37" t="n">
        <f aca="false">E231+Inputs!$B$5*F231</f>
        <v>38.25</v>
      </c>
      <c r="L231" s="37" t="n">
        <f aca="false">G231+Inputs!$B$6*H231</f>
        <v>5.1</v>
      </c>
      <c r="M231" s="37" t="n">
        <f aca="false">I231+Inputs!$B$7*J231</f>
        <v>295.358</v>
      </c>
      <c r="N231" s="37" t="n">
        <f aca="false">K231+L231+M231</f>
        <v>338.708</v>
      </c>
    </row>
    <row r="232" customFormat="false" ht="15" hidden="false" customHeight="false" outlineLevel="0" collapsed="false">
      <c r="A232" s="0" t="s">
        <v>9</v>
      </c>
      <c r="B232" s="0" t="s">
        <v>415</v>
      </c>
      <c r="C232" s="15" t="n">
        <v>45292</v>
      </c>
      <c r="D232" s="0" t="n">
        <v>3</v>
      </c>
      <c r="E232" s="0" t="n">
        <v>0</v>
      </c>
      <c r="F232" s="0" t="n">
        <v>34</v>
      </c>
      <c r="G232" s="0" t="n">
        <v>0</v>
      </c>
      <c r="H232" s="0" t="n">
        <v>6</v>
      </c>
      <c r="I232" s="0" t="n">
        <v>0</v>
      </c>
      <c r="J232" s="0" t="n">
        <v>344</v>
      </c>
      <c r="K232" s="37" t="n">
        <f aca="false">E232+Inputs!$B$5*F232</f>
        <v>43.35</v>
      </c>
      <c r="L232" s="37" t="n">
        <f aca="false">G232+Inputs!$B$6*H232</f>
        <v>7.65</v>
      </c>
      <c r="M232" s="37" t="n">
        <f aca="false">I232+Inputs!$B$7*J232</f>
        <v>426.904</v>
      </c>
      <c r="N232" s="37" t="n">
        <f aca="false">K232+L232+M232</f>
        <v>477.904</v>
      </c>
    </row>
    <row r="233" customFormat="false" ht="15" hidden="false" customHeight="false" outlineLevel="0" collapsed="false">
      <c r="A233" s="0" t="s">
        <v>9</v>
      </c>
      <c r="B233" s="0" t="s">
        <v>415</v>
      </c>
      <c r="C233" s="15" t="n">
        <v>45323</v>
      </c>
      <c r="D233" s="0" t="n">
        <v>3</v>
      </c>
      <c r="E233" s="0" t="n">
        <v>0</v>
      </c>
      <c r="F233" s="0" t="n">
        <v>5</v>
      </c>
      <c r="G233" s="0" t="n">
        <v>0</v>
      </c>
      <c r="H233" s="0" t="n">
        <v>0</v>
      </c>
      <c r="I233" s="0" t="n">
        <v>0</v>
      </c>
      <c r="J233" s="0" t="n">
        <v>38</v>
      </c>
      <c r="K233" s="37" t="n">
        <f aca="false">E233+Inputs!$B$5*F233</f>
        <v>6.375</v>
      </c>
      <c r="L233" s="37" t="n">
        <f aca="false">G233+Inputs!$B$6*H233</f>
        <v>0</v>
      </c>
      <c r="M233" s="37" t="n">
        <f aca="false">I233+Inputs!$B$7*J233</f>
        <v>47.158</v>
      </c>
      <c r="N233" s="37" t="n">
        <f aca="false">K233+L233+M233</f>
        <v>53.533</v>
      </c>
    </row>
    <row r="234" customFormat="false" ht="15" hidden="false" customHeight="false" outlineLevel="0" collapsed="false">
      <c r="A234" s="0" t="s">
        <v>9</v>
      </c>
      <c r="B234" s="0" t="s">
        <v>415</v>
      </c>
      <c r="C234" s="15" t="n">
        <v>45352</v>
      </c>
      <c r="D234" s="0" t="n">
        <v>3</v>
      </c>
      <c r="E234" s="0" t="n">
        <v>0</v>
      </c>
      <c r="F234" s="0" t="n">
        <v>7</v>
      </c>
      <c r="G234" s="0" t="n">
        <v>0</v>
      </c>
      <c r="H234" s="0" t="n">
        <v>0</v>
      </c>
      <c r="I234" s="0" t="n">
        <v>0</v>
      </c>
      <c r="J234" s="0" t="n">
        <v>74</v>
      </c>
      <c r="K234" s="37" t="n">
        <f aca="false">E234+Inputs!$B$5*F234</f>
        <v>8.925</v>
      </c>
      <c r="L234" s="37" t="n">
        <f aca="false">G234+Inputs!$B$6*H234</f>
        <v>0</v>
      </c>
      <c r="M234" s="37" t="n">
        <f aca="false">I234+Inputs!$B$7*J234</f>
        <v>91.834</v>
      </c>
      <c r="N234" s="37" t="n">
        <f aca="false">K234+L234+M234</f>
        <v>100.759</v>
      </c>
    </row>
    <row r="235" customFormat="false" ht="15" hidden="false" customHeight="false" outlineLevel="0" collapsed="false">
      <c r="A235" s="0" t="s">
        <v>9</v>
      </c>
      <c r="B235" s="0" t="s">
        <v>415</v>
      </c>
      <c r="C235" s="15" t="n">
        <v>45383</v>
      </c>
      <c r="D235" s="0" t="n">
        <v>3</v>
      </c>
      <c r="E235" s="0" t="n">
        <v>0</v>
      </c>
      <c r="F235" s="0" t="n">
        <v>24</v>
      </c>
      <c r="G235" s="0" t="n">
        <v>0</v>
      </c>
      <c r="H235" s="0" t="n">
        <v>1</v>
      </c>
      <c r="I235" s="0" t="n">
        <v>0</v>
      </c>
      <c r="J235" s="0" t="n">
        <v>239</v>
      </c>
      <c r="K235" s="37" t="n">
        <f aca="false">E235+Inputs!$B$5*F235</f>
        <v>30.6</v>
      </c>
      <c r="L235" s="37" t="n">
        <f aca="false">G235+Inputs!$B$6*H235</f>
        <v>1.275</v>
      </c>
      <c r="M235" s="37" t="n">
        <f aca="false">I235+Inputs!$B$7*J235</f>
        <v>296.599</v>
      </c>
      <c r="N235" s="37" t="n">
        <f aca="false">K235+L235+M235</f>
        <v>328.474</v>
      </c>
    </row>
    <row r="236" customFormat="false" ht="15" hidden="false" customHeight="false" outlineLevel="0" collapsed="false">
      <c r="A236" s="0" t="s">
        <v>9</v>
      </c>
      <c r="B236" s="0" t="s">
        <v>415</v>
      </c>
      <c r="C236" s="15" t="n">
        <v>45413</v>
      </c>
      <c r="D236" s="0" t="n">
        <v>3</v>
      </c>
      <c r="E236" s="0" t="n">
        <v>0</v>
      </c>
      <c r="F236" s="0" t="n">
        <v>27</v>
      </c>
      <c r="G236" s="0" t="n">
        <v>0</v>
      </c>
      <c r="H236" s="0" t="n">
        <v>2</v>
      </c>
      <c r="I236" s="0" t="n">
        <v>0</v>
      </c>
      <c r="J236" s="0" t="n">
        <v>206</v>
      </c>
      <c r="K236" s="37" t="n">
        <f aca="false">E236+Inputs!$B$5*F236</f>
        <v>34.425</v>
      </c>
      <c r="L236" s="37" t="n">
        <f aca="false">G236+Inputs!$B$6*H236</f>
        <v>2.55</v>
      </c>
      <c r="M236" s="37" t="n">
        <f aca="false">I236+Inputs!$B$7*J236</f>
        <v>255.646</v>
      </c>
      <c r="N236" s="37" t="n">
        <f aca="false">K236+L236+M236</f>
        <v>292.621</v>
      </c>
    </row>
    <row r="237" customFormat="false" ht="15" hidden="false" customHeight="false" outlineLevel="0" collapsed="false">
      <c r="A237" s="0" t="s">
        <v>9</v>
      </c>
      <c r="B237" s="0" t="s">
        <v>415</v>
      </c>
      <c r="C237" s="15" t="n">
        <v>45444</v>
      </c>
      <c r="D237" s="0" t="n">
        <v>3</v>
      </c>
      <c r="E237" s="0" t="n">
        <v>0</v>
      </c>
      <c r="F237" s="0" t="n">
        <v>32</v>
      </c>
      <c r="G237" s="0" t="n">
        <v>0</v>
      </c>
      <c r="H237" s="0" t="n">
        <v>13</v>
      </c>
      <c r="I237" s="0" t="n">
        <v>0</v>
      </c>
      <c r="J237" s="0" t="n">
        <v>352</v>
      </c>
      <c r="K237" s="37" t="n">
        <f aca="false">E237+Inputs!$B$5*F237</f>
        <v>40.8</v>
      </c>
      <c r="L237" s="37" t="n">
        <f aca="false">G237+Inputs!$B$6*H237</f>
        <v>16.575</v>
      </c>
      <c r="M237" s="37" t="n">
        <f aca="false">I237+Inputs!$B$7*J237</f>
        <v>436.832</v>
      </c>
      <c r="N237" s="37" t="n">
        <f aca="false">K237+L237+M237</f>
        <v>494.207</v>
      </c>
    </row>
    <row r="238" customFormat="false" ht="15" hidden="false" customHeight="false" outlineLevel="0" collapsed="false">
      <c r="A238" s="0" t="s">
        <v>9</v>
      </c>
      <c r="B238" s="0" t="s">
        <v>415</v>
      </c>
      <c r="C238" s="15" t="n">
        <v>45474</v>
      </c>
      <c r="D238" s="0" t="n">
        <v>3</v>
      </c>
      <c r="E238" s="0" t="n">
        <v>0</v>
      </c>
      <c r="F238" s="0" t="n">
        <v>28</v>
      </c>
      <c r="G238" s="0" t="n">
        <v>0</v>
      </c>
      <c r="H238" s="0" t="n">
        <v>14</v>
      </c>
      <c r="I238" s="0" t="n">
        <v>0</v>
      </c>
      <c r="J238" s="0" t="n">
        <v>321</v>
      </c>
      <c r="K238" s="37" t="n">
        <f aca="false">E238+Inputs!$B$5*F238</f>
        <v>35.7</v>
      </c>
      <c r="L238" s="37" t="n">
        <f aca="false">G238+Inputs!$B$6*H238</f>
        <v>17.85</v>
      </c>
      <c r="M238" s="37" t="n">
        <f aca="false">I238+Inputs!$B$7*J238</f>
        <v>398.361</v>
      </c>
      <c r="N238" s="37" t="n">
        <f aca="false">K238+L238+M238</f>
        <v>451.911</v>
      </c>
    </row>
    <row r="239" customFormat="false" ht="15" hidden="false" customHeight="false" outlineLevel="0" collapsed="false">
      <c r="A239" s="0" t="s">
        <v>9</v>
      </c>
      <c r="B239" s="0" t="s">
        <v>415</v>
      </c>
      <c r="C239" s="15" t="n">
        <v>45505</v>
      </c>
      <c r="D239" s="0" t="n">
        <v>3</v>
      </c>
      <c r="E239" s="0" t="n">
        <v>0</v>
      </c>
      <c r="F239" s="0" t="n">
        <v>37</v>
      </c>
      <c r="G239" s="0" t="n">
        <v>0</v>
      </c>
      <c r="H239" s="0" t="n">
        <v>14</v>
      </c>
      <c r="I239" s="0" t="n">
        <v>0</v>
      </c>
      <c r="J239" s="0" t="n">
        <v>326</v>
      </c>
      <c r="K239" s="37" t="n">
        <f aca="false">E239+Inputs!$B$5*F239</f>
        <v>47.175</v>
      </c>
      <c r="L239" s="37" t="n">
        <f aca="false">G239+Inputs!$B$6*H239</f>
        <v>17.85</v>
      </c>
      <c r="M239" s="37" t="n">
        <f aca="false">I239+Inputs!$B$7*J239</f>
        <v>404.566</v>
      </c>
      <c r="N239" s="37" t="n">
        <f aca="false">K239+L239+M239</f>
        <v>469.591</v>
      </c>
    </row>
    <row r="240" customFormat="false" ht="15" hidden="false" customHeight="false" outlineLevel="0" collapsed="false">
      <c r="A240" s="0" t="s">
        <v>9</v>
      </c>
      <c r="B240" s="0" t="s">
        <v>415</v>
      </c>
      <c r="C240" s="15" t="n">
        <v>45536</v>
      </c>
      <c r="D240" s="0" t="n">
        <v>3</v>
      </c>
      <c r="E240" s="0" t="n">
        <v>0</v>
      </c>
      <c r="F240" s="0" t="n">
        <v>26</v>
      </c>
      <c r="G240" s="0" t="n">
        <v>0</v>
      </c>
      <c r="H240" s="0" t="n">
        <v>11</v>
      </c>
      <c r="I240" s="0" t="n">
        <v>0</v>
      </c>
      <c r="J240" s="0" t="n">
        <v>333</v>
      </c>
      <c r="K240" s="37" t="n">
        <f aca="false">E240+Inputs!$B$5*F240</f>
        <v>33.15</v>
      </c>
      <c r="L240" s="37" t="n">
        <f aca="false">G240+Inputs!$B$6*H240</f>
        <v>14.025</v>
      </c>
      <c r="M240" s="37" t="n">
        <f aca="false">I240+Inputs!$B$7*J240</f>
        <v>413.253</v>
      </c>
      <c r="N240" s="37" t="n">
        <f aca="false">K240+L240+M240</f>
        <v>460.428</v>
      </c>
    </row>
    <row r="241" customFormat="false" ht="15" hidden="false" customHeight="false" outlineLevel="0" collapsed="false">
      <c r="A241" s="0" t="s">
        <v>9</v>
      </c>
      <c r="B241" s="0" t="s">
        <v>415</v>
      </c>
      <c r="C241" s="15" t="n">
        <v>45566</v>
      </c>
      <c r="D241" s="0" t="n">
        <v>3</v>
      </c>
      <c r="E241" s="0" t="n">
        <v>0</v>
      </c>
      <c r="F241" s="0" t="n">
        <v>25</v>
      </c>
      <c r="G241" s="0" t="n">
        <v>0</v>
      </c>
      <c r="H241" s="0" t="n">
        <v>10</v>
      </c>
      <c r="I241" s="0" t="n">
        <v>0</v>
      </c>
      <c r="J241" s="0" t="n">
        <v>297</v>
      </c>
      <c r="K241" s="37" t="n">
        <f aca="false">E241+Inputs!$B$5*F241</f>
        <v>31.875</v>
      </c>
      <c r="L241" s="37" t="n">
        <f aca="false">G241+Inputs!$B$6*H241</f>
        <v>12.75</v>
      </c>
      <c r="M241" s="37" t="n">
        <f aca="false">I241+Inputs!$B$7*J241</f>
        <v>368.577</v>
      </c>
      <c r="N241" s="37" t="n">
        <f aca="false">K241+L241+M241</f>
        <v>413.202</v>
      </c>
    </row>
    <row r="242" customFormat="false" ht="15" hidden="false" customHeight="false" outlineLevel="0" collapsed="false">
      <c r="A242" s="0" t="s">
        <v>9</v>
      </c>
      <c r="B242" s="0" t="s">
        <v>415</v>
      </c>
      <c r="C242" s="15" t="n">
        <v>45597</v>
      </c>
      <c r="D242" s="0" t="n">
        <v>3</v>
      </c>
      <c r="E242" s="0" t="n">
        <v>0</v>
      </c>
      <c r="F242" s="0" t="n">
        <v>30</v>
      </c>
      <c r="G242" s="0" t="n">
        <v>0</v>
      </c>
      <c r="H242" s="0" t="n">
        <v>17</v>
      </c>
      <c r="I242" s="0" t="n">
        <v>0</v>
      </c>
      <c r="J242" s="0" t="n">
        <v>320</v>
      </c>
      <c r="K242" s="37" t="n">
        <f aca="false">E242+Inputs!$B$5*F242</f>
        <v>38.25</v>
      </c>
      <c r="L242" s="37" t="n">
        <f aca="false">G242+Inputs!$B$6*H242</f>
        <v>21.675</v>
      </c>
      <c r="M242" s="37" t="n">
        <f aca="false">I242+Inputs!$B$7*J242</f>
        <v>397.12</v>
      </c>
      <c r="N242" s="37" t="n">
        <f aca="false">K242+L242+M242</f>
        <v>457.045</v>
      </c>
    </row>
    <row r="243" customFormat="false" ht="15" hidden="false" customHeight="false" outlineLevel="0" collapsed="false">
      <c r="A243" s="0" t="s">
        <v>9</v>
      </c>
      <c r="B243" s="0" t="s">
        <v>415</v>
      </c>
      <c r="C243" s="15" t="n">
        <v>45627</v>
      </c>
      <c r="D243" s="0" t="n">
        <v>3</v>
      </c>
      <c r="E243" s="0" t="n">
        <v>0</v>
      </c>
      <c r="F243" s="0" t="n">
        <v>36</v>
      </c>
      <c r="G243" s="0" t="n">
        <v>0</v>
      </c>
      <c r="H243" s="0" t="n">
        <v>11</v>
      </c>
      <c r="I243" s="0" t="n">
        <v>0</v>
      </c>
      <c r="J243" s="0" t="n">
        <v>276</v>
      </c>
      <c r="K243" s="37" t="n">
        <f aca="false">E243+Inputs!$B$5*F243</f>
        <v>45.9</v>
      </c>
      <c r="L243" s="37" t="n">
        <f aca="false">G243+Inputs!$B$6*H243</f>
        <v>14.025</v>
      </c>
      <c r="M243" s="37" t="n">
        <f aca="false">I243+Inputs!$B$7*J243</f>
        <v>342.516</v>
      </c>
      <c r="N243" s="37" t="n">
        <f aca="false">K243+L243+M243</f>
        <v>402.441</v>
      </c>
    </row>
    <row r="244" customFormat="false" ht="15" hidden="false" customHeight="false" outlineLevel="0" collapsed="false">
      <c r="A244" s="0" t="s">
        <v>9</v>
      </c>
      <c r="B244" s="0" t="s">
        <v>415</v>
      </c>
      <c r="C244" s="15" t="n">
        <v>45658</v>
      </c>
      <c r="D244" s="0" t="n">
        <v>3</v>
      </c>
      <c r="E244" s="0" t="n">
        <v>0</v>
      </c>
      <c r="F244" s="0" t="n">
        <v>13</v>
      </c>
      <c r="G244" s="0" t="n">
        <v>0</v>
      </c>
      <c r="H244" s="0" t="n">
        <v>13</v>
      </c>
      <c r="I244" s="0" t="n">
        <v>0</v>
      </c>
      <c r="J244" s="0" t="n">
        <v>255</v>
      </c>
      <c r="K244" s="37" t="n">
        <f aca="false">E244+Inputs!$B$5*F244</f>
        <v>16.575</v>
      </c>
      <c r="L244" s="37" t="n">
        <f aca="false">G244+Inputs!$B$6*H244</f>
        <v>16.575</v>
      </c>
      <c r="M244" s="37" t="n">
        <f aca="false">I244+Inputs!$B$7*J244</f>
        <v>316.455</v>
      </c>
      <c r="N244" s="37" t="n">
        <f aca="false">K244+L244+M244</f>
        <v>349.605</v>
      </c>
    </row>
    <row r="245" customFormat="false" ht="15" hidden="false" customHeight="false" outlineLevel="0" collapsed="false">
      <c r="A245" s="0" t="s">
        <v>9</v>
      </c>
      <c r="B245" s="0" t="s">
        <v>415</v>
      </c>
      <c r="C245" s="15" t="n">
        <v>45689</v>
      </c>
      <c r="D245" s="0" t="n">
        <v>3</v>
      </c>
      <c r="E245" s="0" t="n">
        <v>0</v>
      </c>
      <c r="F245" s="0" t="n">
        <v>21</v>
      </c>
      <c r="G245" s="0" t="n">
        <v>0</v>
      </c>
      <c r="H245" s="0" t="n">
        <v>13</v>
      </c>
      <c r="I245" s="0" t="n">
        <v>0</v>
      </c>
      <c r="J245" s="0" t="n">
        <v>314</v>
      </c>
      <c r="K245" s="37" t="n">
        <f aca="false">E245+Inputs!$B$5*F245</f>
        <v>26.775</v>
      </c>
      <c r="L245" s="37" t="n">
        <f aca="false">G245+Inputs!$B$6*H245</f>
        <v>16.575</v>
      </c>
      <c r="M245" s="37" t="n">
        <f aca="false">I245+Inputs!$B$7*J245</f>
        <v>389.674</v>
      </c>
      <c r="N245" s="37" t="n">
        <f aca="false">K245+L245+M245</f>
        <v>433.024</v>
      </c>
    </row>
    <row r="246" customFormat="false" ht="15" hidden="false" customHeight="false" outlineLevel="0" collapsed="false">
      <c r="A246" s="0" t="s">
        <v>9</v>
      </c>
      <c r="B246" s="0" t="s">
        <v>415</v>
      </c>
      <c r="C246" s="15" t="n">
        <v>45717</v>
      </c>
      <c r="D246" s="0" t="n">
        <v>3</v>
      </c>
      <c r="E246" s="0" t="n">
        <v>0</v>
      </c>
      <c r="F246" s="0" t="n">
        <v>32</v>
      </c>
      <c r="G246" s="0" t="n">
        <v>0</v>
      </c>
      <c r="H246" s="0" t="n">
        <v>23</v>
      </c>
      <c r="I246" s="0" t="n">
        <v>0</v>
      </c>
      <c r="J246" s="0" t="n">
        <v>295</v>
      </c>
      <c r="K246" s="37" t="n">
        <f aca="false">E246+Inputs!$B$5*F246</f>
        <v>40.8</v>
      </c>
      <c r="L246" s="37" t="n">
        <f aca="false">G246+Inputs!$B$6*H246</f>
        <v>29.325</v>
      </c>
      <c r="M246" s="37" t="n">
        <f aca="false">I246+Inputs!$B$7*J246</f>
        <v>366.095</v>
      </c>
      <c r="N246" s="37" t="n">
        <f aca="false">K246+L246+M246</f>
        <v>436.22</v>
      </c>
    </row>
    <row r="247" customFormat="false" ht="15" hidden="false" customHeight="false" outlineLevel="0" collapsed="false">
      <c r="A247" s="0" t="s">
        <v>9</v>
      </c>
      <c r="B247" s="0" t="s">
        <v>415</v>
      </c>
      <c r="C247" s="15" t="n">
        <v>45748</v>
      </c>
      <c r="D247" s="0" t="n">
        <v>3</v>
      </c>
      <c r="E247" s="0" t="n">
        <v>0</v>
      </c>
      <c r="F247" s="0" t="n">
        <v>20</v>
      </c>
      <c r="G247" s="0" t="n">
        <v>0</v>
      </c>
      <c r="H247" s="0" t="n">
        <v>4</v>
      </c>
      <c r="I247" s="0" t="n">
        <v>0</v>
      </c>
      <c r="J247" s="0" t="n">
        <v>267</v>
      </c>
      <c r="K247" s="37" t="n">
        <f aca="false">E247+Inputs!$B$5*F247</f>
        <v>25.5</v>
      </c>
      <c r="L247" s="37" t="n">
        <f aca="false">G247+Inputs!$B$6*H247</f>
        <v>5.1</v>
      </c>
      <c r="M247" s="37" t="n">
        <f aca="false">I247+Inputs!$B$7*J247</f>
        <v>331.347</v>
      </c>
      <c r="N247" s="37" t="n">
        <f aca="false">K247+L247+M247</f>
        <v>361.947</v>
      </c>
    </row>
    <row r="248" customFormat="false" ht="15" hidden="false" customHeight="false" outlineLevel="0" collapsed="false">
      <c r="A248" s="0" t="s">
        <v>9</v>
      </c>
      <c r="B248" s="0" t="s">
        <v>415</v>
      </c>
      <c r="C248" s="15" t="n">
        <v>45778</v>
      </c>
      <c r="D248" s="0" t="n">
        <v>3</v>
      </c>
      <c r="E248" s="0" t="n">
        <v>0</v>
      </c>
      <c r="F248" s="0" t="n">
        <v>38</v>
      </c>
      <c r="G248" s="0" t="n">
        <v>0</v>
      </c>
      <c r="H248" s="0" t="n">
        <v>12</v>
      </c>
      <c r="I248" s="0" t="n">
        <v>0</v>
      </c>
      <c r="J248" s="0" t="n">
        <v>327</v>
      </c>
      <c r="K248" s="37" t="n">
        <f aca="false">E248+Inputs!$B$5*F248</f>
        <v>48.45</v>
      </c>
      <c r="L248" s="37" t="n">
        <f aca="false">G248+Inputs!$B$6*H248</f>
        <v>15.3</v>
      </c>
      <c r="M248" s="37" t="n">
        <f aca="false">I248+Inputs!$B$7*J248</f>
        <v>405.807</v>
      </c>
      <c r="N248" s="37" t="n">
        <f aca="false">K248+L248+M248</f>
        <v>469.557</v>
      </c>
    </row>
    <row r="249" customFormat="false" ht="15" hidden="false" customHeight="false" outlineLevel="0" collapsed="false">
      <c r="A249" s="0" t="s">
        <v>9</v>
      </c>
      <c r="B249" s="0" t="s">
        <v>415</v>
      </c>
      <c r="C249" s="15" t="n">
        <v>45809</v>
      </c>
      <c r="D249" s="0" t="n">
        <v>3</v>
      </c>
      <c r="E249" s="0" t="n">
        <v>0</v>
      </c>
      <c r="F249" s="0" t="n">
        <v>68</v>
      </c>
      <c r="G249" s="0" t="n">
        <v>0</v>
      </c>
      <c r="H249" s="0" t="n">
        <v>14</v>
      </c>
      <c r="I249" s="0" t="n">
        <v>0</v>
      </c>
      <c r="J249" s="0" t="n">
        <v>357</v>
      </c>
      <c r="K249" s="37" t="n">
        <f aca="false">E249+Inputs!$B$5*F249</f>
        <v>86.7</v>
      </c>
      <c r="L249" s="37" t="n">
        <f aca="false">G249+Inputs!$B$6*H249</f>
        <v>17.85</v>
      </c>
      <c r="M249" s="37" t="n">
        <f aca="false">I249+Inputs!$B$7*J249</f>
        <v>443.037</v>
      </c>
      <c r="N249" s="37" t="n">
        <f aca="false">K249+L249+M249</f>
        <v>547.587</v>
      </c>
    </row>
    <row r="250" customFormat="false" ht="15" hidden="false" customHeight="false" outlineLevel="0" collapsed="false">
      <c r="A250" s="0" t="s">
        <v>9</v>
      </c>
      <c r="B250" s="0" t="s">
        <v>415</v>
      </c>
      <c r="C250" s="15" t="n">
        <v>45839</v>
      </c>
      <c r="D250" s="0" t="n">
        <v>3</v>
      </c>
      <c r="E250" s="0" t="n">
        <v>0</v>
      </c>
      <c r="F250" s="0" t="n">
        <v>28</v>
      </c>
      <c r="G250" s="0" t="n">
        <v>0</v>
      </c>
      <c r="H250" s="0" t="n">
        <v>24</v>
      </c>
      <c r="I250" s="0" t="n">
        <v>0</v>
      </c>
      <c r="J250" s="0" t="n">
        <v>301</v>
      </c>
      <c r="K250" s="37" t="n">
        <f aca="false">E250+Inputs!$B$5*F250</f>
        <v>35.7</v>
      </c>
      <c r="L250" s="37" t="n">
        <f aca="false">G250+Inputs!$B$6*H250</f>
        <v>30.6</v>
      </c>
      <c r="M250" s="37" t="n">
        <f aca="false">I250+Inputs!$B$7*J250</f>
        <v>373.541</v>
      </c>
      <c r="N250" s="37" t="n">
        <f aca="false">K250+L250+M250</f>
        <v>439.841</v>
      </c>
    </row>
    <row r="251" customFormat="false" ht="15" hidden="false" customHeight="false" outlineLevel="0" collapsed="false">
      <c r="A251" s="0" t="s">
        <v>9</v>
      </c>
      <c r="B251" s="0" t="s">
        <v>415</v>
      </c>
      <c r="C251" s="15" t="n">
        <v>45870</v>
      </c>
      <c r="D251" s="0" t="n">
        <v>3</v>
      </c>
      <c r="E251" s="0" t="n">
        <v>0</v>
      </c>
      <c r="F251" s="0" t="n">
        <v>39</v>
      </c>
      <c r="G251" s="0" t="n">
        <v>0</v>
      </c>
      <c r="H251" s="0" t="n">
        <v>10</v>
      </c>
      <c r="I251" s="0" t="n">
        <v>0</v>
      </c>
      <c r="J251" s="0" t="n">
        <v>302</v>
      </c>
      <c r="K251" s="37" t="n">
        <f aca="false">E251+Inputs!$B$5*F251</f>
        <v>49.725</v>
      </c>
      <c r="L251" s="37" t="n">
        <f aca="false">G251+Inputs!$B$6*H251</f>
        <v>12.75</v>
      </c>
      <c r="M251" s="37" t="n">
        <f aca="false">I251+Inputs!$B$7*J251</f>
        <v>374.782</v>
      </c>
      <c r="N251" s="37" t="n">
        <f aca="false">K251+L251+M251</f>
        <v>437.257</v>
      </c>
    </row>
    <row r="252" customFormat="false" ht="15" hidden="false" customHeight="false" outlineLevel="0" collapsed="false">
      <c r="A252" s="0" t="s">
        <v>9</v>
      </c>
      <c r="B252" s="0" t="s">
        <v>415</v>
      </c>
      <c r="C252" s="15" t="n">
        <v>45901</v>
      </c>
      <c r="D252" s="0" t="n">
        <v>3</v>
      </c>
      <c r="E252" s="0" t="n">
        <v>0</v>
      </c>
      <c r="F252" s="0" t="n">
        <v>64</v>
      </c>
      <c r="G252" s="0" t="n">
        <v>0</v>
      </c>
      <c r="H252" s="0" t="n">
        <v>10</v>
      </c>
      <c r="I252" s="0" t="n">
        <v>0</v>
      </c>
      <c r="J252" s="0" t="n">
        <v>270</v>
      </c>
      <c r="K252" s="37" t="n">
        <f aca="false">E252+Inputs!$B$5*F252</f>
        <v>81.6</v>
      </c>
      <c r="L252" s="37" t="n">
        <f aca="false">G252+Inputs!$B$6*H252</f>
        <v>12.75</v>
      </c>
      <c r="M252" s="37" t="n">
        <f aca="false">I252+Inputs!$B$7*J252</f>
        <v>335.07</v>
      </c>
      <c r="N252" s="37" t="n">
        <f aca="false">K252+L252+M252</f>
        <v>429.42</v>
      </c>
    </row>
    <row r="253" customFormat="false" ht="15" hidden="false" customHeight="false" outlineLevel="0" collapsed="false">
      <c r="A253" s="0" t="s">
        <v>9</v>
      </c>
      <c r="B253" s="0" t="s">
        <v>415</v>
      </c>
      <c r="C253" s="15" t="n">
        <v>45931</v>
      </c>
      <c r="D253" s="0" t="n">
        <v>3</v>
      </c>
      <c r="E253" s="0" t="n">
        <v>0</v>
      </c>
      <c r="F253" s="0" t="n">
        <v>29</v>
      </c>
      <c r="G253" s="0" t="n">
        <v>0</v>
      </c>
      <c r="H253" s="0" t="n">
        <v>12</v>
      </c>
      <c r="I253" s="0" t="n">
        <v>0</v>
      </c>
      <c r="J253" s="0" t="n">
        <v>309</v>
      </c>
      <c r="K253" s="37" t="n">
        <f aca="false">E253+Inputs!$B$5*F253</f>
        <v>36.975</v>
      </c>
      <c r="L253" s="37" t="n">
        <f aca="false">G253+Inputs!$B$6*H253</f>
        <v>15.3</v>
      </c>
      <c r="M253" s="37" t="n">
        <f aca="false">I253+Inputs!$B$7*J253</f>
        <v>383.469</v>
      </c>
      <c r="N253" s="37" t="n">
        <f aca="false">K253+L253+M253</f>
        <v>435.744</v>
      </c>
    </row>
    <row r="254" customFormat="false" ht="15" hidden="false" customHeight="false" outlineLevel="0" collapsed="false">
      <c r="A254" s="0" t="s">
        <v>9</v>
      </c>
      <c r="B254" s="0" t="s">
        <v>415</v>
      </c>
      <c r="C254" s="15" t="n">
        <v>45962</v>
      </c>
      <c r="D254" s="0" t="n">
        <v>3</v>
      </c>
      <c r="E254" s="0" t="n">
        <v>0</v>
      </c>
      <c r="F254" s="0" t="n">
        <v>37</v>
      </c>
      <c r="G254" s="0" t="n">
        <v>0</v>
      </c>
      <c r="H254" s="0" t="n">
        <v>10</v>
      </c>
      <c r="I254" s="0" t="n">
        <v>0</v>
      </c>
      <c r="J254" s="0" t="n">
        <v>288</v>
      </c>
      <c r="K254" s="37" t="n">
        <f aca="false">E254+Inputs!$B$5*F254</f>
        <v>47.175</v>
      </c>
      <c r="L254" s="37" t="n">
        <f aca="false">G254+Inputs!$B$6*H254</f>
        <v>12.75</v>
      </c>
      <c r="M254" s="37" t="n">
        <f aca="false">I254+Inputs!$B$7*J254</f>
        <v>357.408</v>
      </c>
      <c r="N254" s="37" t="n">
        <f aca="false">K254+L254+M254</f>
        <v>417.333</v>
      </c>
    </row>
    <row r="255" customFormat="false" ht="15" hidden="false" customHeight="false" outlineLevel="0" collapsed="false">
      <c r="A255" s="0" t="s">
        <v>9</v>
      </c>
      <c r="B255" s="0" t="s">
        <v>415</v>
      </c>
      <c r="C255" s="15" t="n">
        <v>45992</v>
      </c>
      <c r="D255" s="0" t="n">
        <v>3</v>
      </c>
      <c r="E255" s="0" t="n">
        <v>0</v>
      </c>
      <c r="F255" s="0" t="n">
        <v>47</v>
      </c>
      <c r="G255" s="0" t="n">
        <v>0</v>
      </c>
      <c r="H255" s="0" t="n">
        <v>15</v>
      </c>
      <c r="I255" s="0" t="n">
        <v>0</v>
      </c>
      <c r="J255" s="0" t="n">
        <v>292</v>
      </c>
      <c r="K255" s="37" t="n">
        <f aca="false">E255+Inputs!$B$5*F255</f>
        <v>59.925</v>
      </c>
      <c r="L255" s="37" t="n">
        <f aca="false">G255+Inputs!$B$6*H255</f>
        <v>19.125</v>
      </c>
      <c r="M255" s="37" t="n">
        <f aca="false">I255+Inputs!$B$7*J255</f>
        <v>362.372</v>
      </c>
      <c r="N255" s="37" t="n">
        <f aca="false">K255+L255+M255</f>
        <v>441.422</v>
      </c>
    </row>
    <row r="256" customFormat="false" ht="15" hidden="false" customHeight="false" outlineLevel="0" collapsed="false">
      <c r="A256" s="0" t="s">
        <v>9</v>
      </c>
      <c r="B256" s="0" t="s">
        <v>415</v>
      </c>
      <c r="C256" s="15" t="n">
        <v>46023</v>
      </c>
      <c r="D256" s="0" t="n">
        <v>3</v>
      </c>
      <c r="E256" s="0" t="n">
        <v>0</v>
      </c>
      <c r="F256" s="0" t="n">
        <v>28</v>
      </c>
      <c r="G256" s="0" t="n">
        <v>0</v>
      </c>
      <c r="H256" s="0" t="n">
        <v>11</v>
      </c>
      <c r="I256" s="0" t="n">
        <v>0</v>
      </c>
      <c r="J256" s="0" t="n">
        <v>241</v>
      </c>
      <c r="K256" s="37" t="n">
        <f aca="false">E256+Inputs!$B$5*F256</f>
        <v>35.7</v>
      </c>
      <c r="L256" s="37" t="n">
        <f aca="false">G256+Inputs!$B$6*H256</f>
        <v>14.025</v>
      </c>
      <c r="M256" s="37" t="n">
        <f aca="false">I256+Inputs!$B$7*J256</f>
        <v>299.081</v>
      </c>
      <c r="N256" s="37" t="n">
        <f aca="false">K256+L256+M256</f>
        <v>348.806</v>
      </c>
    </row>
    <row r="257" customFormat="false" ht="15" hidden="false" customHeight="false" outlineLevel="0" collapsed="false">
      <c r="A257" s="0" t="s">
        <v>9</v>
      </c>
      <c r="B257" s="0" t="s">
        <v>415</v>
      </c>
      <c r="C257" s="15" t="n">
        <v>46054</v>
      </c>
      <c r="D257" s="0" t="n">
        <v>3</v>
      </c>
      <c r="E257" s="0" t="n">
        <v>0</v>
      </c>
      <c r="F257" s="0" t="n">
        <v>47</v>
      </c>
      <c r="G257" s="0" t="n">
        <v>0</v>
      </c>
      <c r="H257" s="0" t="n">
        <v>18</v>
      </c>
      <c r="I257" s="0" t="n">
        <v>0</v>
      </c>
      <c r="J257" s="0" t="n">
        <v>244</v>
      </c>
      <c r="K257" s="37" t="n">
        <f aca="false">E257+Inputs!$B$5*F257</f>
        <v>59.925</v>
      </c>
      <c r="L257" s="37" t="n">
        <f aca="false">G257+Inputs!$B$6*H257</f>
        <v>22.95</v>
      </c>
      <c r="M257" s="37" t="n">
        <f aca="false">I257+Inputs!$B$7*J257</f>
        <v>302.804</v>
      </c>
      <c r="N257" s="37" t="n">
        <f aca="false">K257+L257+M257</f>
        <v>385.679</v>
      </c>
    </row>
    <row r="258" customFormat="false" ht="15" hidden="false" customHeight="false" outlineLevel="0" collapsed="false">
      <c r="A258" s="0" t="s">
        <v>9</v>
      </c>
      <c r="B258" s="0" t="s">
        <v>415</v>
      </c>
      <c r="C258" s="15" t="n">
        <v>46082</v>
      </c>
      <c r="D258" s="0" t="n">
        <v>3</v>
      </c>
      <c r="E258" s="0" t="n">
        <v>0</v>
      </c>
      <c r="F258" s="0" t="n">
        <v>67</v>
      </c>
      <c r="G258" s="0" t="n">
        <v>0</v>
      </c>
      <c r="H258" s="0" t="n">
        <v>21</v>
      </c>
      <c r="I258" s="0" t="n">
        <v>0</v>
      </c>
      <c r="J258" s="0" t="n">
        <v>276</v>
      </c>
      <c r="K258" s="37" t="n">
        <f aca="false">E258+Inputs!$B$5*F258</f>
        <v>85.425</v>
      </c>
      <c r="L258" s="37" t="n">
        <f aca="false">G258+Inputs!$B$6*H258</f>
        <v>26.775</v>
      </c>
      <c r="M258" s="37" t="n">
        <f aca="false">I258+Inputs!$B$7*J258</f>
        <v>342.516</v>
      </c>
      <c r="N258" s="37" t="n">
        <f aca="false">K258+L258+M258</f>
        <v>454.716</v>
      </c>
    </row>
    <row r="259" customFormat="false" ht="15" hidden="false" customHeight="false" outlineLevel="0" collapsed="false">
      <c r="A259" s="0" t="s">
        <v>9</v>
      </c>
      <c r="B259" s="0" t="s">
        <v>415</v>
      </c>
      <c r="C259" s="15" t="n">
        <v>46113</v>
      </c>
      <c r="D259" s="0" t="n">
        <v>3</v>
      </c>
      <c r="E259" s="0" t="n">
        <v>0</v>
      </c>
      <c r="F259" s="0" t="n">
        <v>55</v>
      </c>
      <c r="G259" s="0" t="n">
        <v>0</v>
      </c>
      <c r="H259" s="0" t="n">
        <v>22</v>
      </c>
      <c r="I259" s="0" t="n">
        <v>0</v>
      </c>
      <c r="J259" s="0" t="n">
        <v>203</v>
      </c>
      <c r="K259" s="37" t="n">
        <f aca="false">E259+Inputs!$B$5*F259</f>
        <v>70.125</v>
      </c>
      <c r="L259" s="37" t="n">
        <f aca="false">G259+Inputs!$B$6*H259</f>
        <v>28.05</v>
      </c>
      <c r="M259" s="37" t="n">
        <f aca="false">I259+Inputs!$B$7*J259</f>
        <v>251.923</v>
      </c>
      <c r="N259" s="37" t="n">
        <f aca="false">K259+L259+M259</f>
        <v>350.098</v>
      </c>
    </row>
    <row r="260" customFormat="false" ht="15" hidden="false" customHeight="false" outlineLevel="0" collapsed="false">
      <c r="A260" s="0" t="s">
        <v>9</v>
      </c>
      <c r="B260" s="0" t="s">
        <v>415</v>
      </c>
      <c r="C260" s="15" t="n">
        <v>46143</v>
      </c>
      <c r="D260" s="0" t="n">
        <v>3</v>
      </c>
      <c r="E260" s="0" t="n">
        <v>0</v>
      </c>
      <c r="F260" s="0" t="n">
        <v>98</v>
      </c>
      <c r="G260" s="0" t="n">
        <v>0</v>
      </c>
      <c r="H260" s="0" t="n">
        <v>19</v>
      </c>
      <c r="I260" s="0" t="n">
        <v>0</v>
      </c>
      <c r="J260" s="0" t="n">
        <v>256</v>
      </c>
      <c r="K260" s="37" t="n">
        <f aca="false">E260+Inputs!$B$5*F260</f>
        <v>124.95</v>
      </c>
      <c r="L260" s="37" t="n">
        <f aca="false">G260+Inputs!$B$6*H260</f>
        <v>24.225</v>
      </c>
      <c r="M260" s="37" t="n">
        <f aca="false">I260+Inputs!$B$7*J260</f>
        <v>317.696</v>
      </c>
      <c r="N260" s="37" t="n">
        <f aca="false">K260+L260+M260</f>
        <v>466.871</v>
      </c>
    </row>
    <row r="261" customFormat="false" ht="15" hidden="false" customHeight="false" outlineLevel="0" collapsed="false">
      <c r="A261" s="0" t="s">
        <v>9</v>
      </c>
      <c r="B261" s="0" t="s">
        <v>415</v>
      </c>
      <c r="C261" s="15" t="n">
        <v>46174</v>
      </c>
      <c r="D261" s="0" t="n">
        <v>3</v>
      </c>
      <c r="E261" s="0" t="n">
        <v>0</v>
      </c>
      <c r="F261" s="0" t="n">
        <v>101</v>
      </c>
      <c r="G261" s="0" t="n">
        <v>0</v>
      </c>
      <c r="H261" s="0" t="n">
        <v>43</v>
      </c>
      <c r="I261" s="0" t="n">
        <v>0</v>
      </c>
      <c r="J261" s="0" t="n">
        <v>329</v>
      </c>
      <c r="K261" s="37" t="n">
        <f aca="false">E261+Inputs!$B$5*F261</f>
        <v>128.775</v>
      </c>
      <c r="L261" s="37" t="n">
        <f aca="false">G261+Inputs!$B$6*H261</f>
        <v>54.825</v>
      </c>
      <c r="M261" s="37" t="n">
        <f aca="false">I261+Inputs!$B$7*J261</f>
        <v>408.289</v>
      </c>
      <c r="N261" s="37" t="n">
        <f aca="false">K261+L261+M261</f>
        <v>591.889</v>
      </c>
    </row>
    <row r="262" customFormat="false" ht="15" hidden="false" customHeight="false" outlineLevel="0" collapsed="false">
      <c r="A262" s="0" t="s">
        <v>9</v>
      </c>
      <c r="B262" s="0" t="s">
        <v>415</v>
      </c>
      <c r="C262" s="15" t="n">
        <v>46204</v>
      </c>
      <c r="D262" s="0" t="n">
        <v>3</v>
      </c>
      <c r="E262" s="0" t="n">
        <v>0</v>
      </c>
      <c r="F262" s="0" t="n">
        <v>88</v>
      </c>
      <c r="G262" s="0" t="n">
        <v>0</v>
      </c>
      <c r="H262" s="0" t="n">
        <v>28</v>
      </c>
      <c r="I262" s="0" t="n">
        <v>0</v>
      </c>
      <c r="J262" s="0" t="n">
        <v>247</v>
      </c>
      <c r="K262" s="37" t="n">
        <f aca="false">E262+Inputs!$B$5*F262</f>
        <v>112.2</v>
      </c>
      <c r="L262" s="37" t="n">
        <f aca="false">G262+Inputs!$B$6*H262</f>
        <v>35.7</v>
      </c>
      <c r="M262" s="37" t="n">
        <f aca="false">I262+Inputs!$B$7*J262</f>
        <v>306.527</v>
      </c>
      <c r="N262" s="37" t="n">
        <f aca="false">K262+L262+M262</f>
        <v>454.427</v>
      </c>
    </row>
    <row r="263" customFormat="false" ht="15" hidden="false" customHeight="false" outlineLevel="0" collapsed="false">
      <c r="A263" s="0" t="s">
        <v>9</v>
      </c>
      <c r="B263" s="0" t="s">
        <v>415</v>
      </c>
      <c r="C263" s="15" t="n">
        <v>46235</v>
      </c>
      <c r="D263" s="0" t="n">
        <v>3</v>
      </c>
      <c r="E263" s="0" t="n">
        <v>0</v>
      </c>
      <c r="F263" s="0" t="n">
        <v>92</v>
      </c>
      <c r="G263" s="0" t="n">
        <v>0</v>
      </c>
      <c r="H263" s="0" t="n">
        <v>31</v>
      </c>
      <c r="I263" s="0" t="n">
        <v>0</v>
      </c>
      <c r="J263" s="0" t="n">
        <v>210</v>
      </c>
      <c r="K263" s="37" t="n">
        <f aca="false">E263+Inputs!$B$5*F263</f>
        <v>117.3</v>
      </c>
      <c r="L263" s="37" t="n">
        <f aca="false">G263+Inputs!$B$6*H263</f>
        <v>39.525</v>
      </c>
      <c r="M263" s="37" t="n">
        <f aca="false">I263+Inputs!$B$7*J263</f>
        <v>260.61</v>
      </c>
      <c r="N263" s="37" t="n">
        <f aca="false">K263+L263+M263</f>
        <v>417.435</v>
      </c>
    </row>
    <row r="264" customFormat="false" ht="15" hidden="false" customHeight="false" outlineLevel="0" collapsed="false">
      <c r="A264" s="0" t="s">
        <v>9</v>
      </c>
      <c r="B264" s="0" t="s">
        <v>364</v>
      </c>
      <c r="C264" s="15" t="n">
        <v>44927</v>
      </c>
      <c r="D264" s="0" t="n">
        <v>1</v>
      </c>
      <c r="E264" s="0" t="n">
        <v>0</v>
      </c>
      <c r="F264" s="0" t="n">
        <v>5</v>
      </c>
      <c r="G264" s="0" t="n">
        <v>0</v>
      </c>
      <c r="H264" s="0" t="n">
        <v>0</v>
      </c>
      <c r="I264" s="0" t="n">
        <v>0</v>
      </c>
      <c r="J264" s="0" t="n">
        <v>62</v>
      </c>
      <c r="K264" s="37" t="n">
        <f aca="false">E264+Inputs!$B$5*F264</f>
        <v>6.375</v>
      </c>
      <c r="L264" s="37" t="n">
        <f aca="false">G264+Inputs!$B$6*H264</f>
        <v>0</v>
      </c>
      <c r="M264" s="37" t="n">
        <f aca="false">I264+Inputs!$B$7*J264</f>
        <v>76.942</v>
      </c>
      <c r="N264" s="37" t="n">
        <f aca="false">K264+L264+M264</f>
        <v>83.317</v>
      </c>
    </row>
    <row r="265" customFormat="false" ht="15" hidden="false" customHeight="false" outlineLevel="0" collapsed="false">
      <c r="A265" s="0" t="s">
        <v>9</v>
      </c>
      <c r="B265" s="0" t="s">
        <v>364</v>
      </c>
      <c r="C265" s="15" t="n">
        <v>44958</v>
      </c>
      <c r="D265" s="0" t="n">
        <v>1</v>
      </c>
      <c r="E265" s="0" t="n">
        <v>0</v>
      </c>
      <c r="F265" s="0" t="n">
        <v>8</v>
      </c>
      <c r="G265" s="0" t="n">
        <v>0</v>
      </c>
      <c r="H265" s="0" t="n">
        <v>0</v>
      </c>
      <c r="I265" s="0" t="n">
        <v>0</v>
      </c>
      <c r="J265" s="0" t="n">
        <v>49</v>
      </c>
      <c r="K265" s="37" t="n">
        <f aca="false">E265+Inputs!$B$5*F265</f>
        <v>10.2</v>
      </c>
      <c r="L265" s="37" t="n">
        <f aca="false">G265+Inputs!$B$6*H265</f>
        <v>0</v>
      </c>
      <c r="M265" s="37" t="n">
        <f aca="false">I265+Inputs!$B$7*J265</f>
        <v>60.809</v>
      </c>
      <c r="N265" s="37" t="n">
        <f aca="false">K265+L265+M265</f>
        <v>71.009</v>
      </c>
    </row>
    <row r="266" customFormat="false" ht="15" hidden="false" customHeight="false" outlineLevel="0" collapsed="false">
      <c r="A266" s="0" t="s">
        <v>9</v>
      </c>
      <c r="B266" s="0" t="s">
        <v>364</v>
      </c>
      <c r="C266" s="15" t="n">
        <v>44986</v>
      </c>
      <c r="D266" s="0" t="n">
        <v>1</v>
      </c>
      <c r="E266" s="0" t="n">
        <v>0</v>
      </c>
      <c r="F266" s="0" t="n">
        <v>0</v>
      </c>
      <c r="G266" s="0" t="n">
        <v>0</v>
      </c>
      <c r="H266" s="0" t="n">
        <v>0</v>
      </c>
      <c r="I266" s="0" t="n">
        <v>0</v>
      </c>
      <c r="J266" s="0" t="n">
        <v>10</v>
      </c>
      <c r="K266" s="37" t="n">
        <f aca="false">E266+Inputs!$B$5*F266</f>
        <v>0</v>
      </c>
      <c r="L266" s="37" t="n">
        <f aca="false">G266+Inputs!$B$6*H266</f>
        <v>0</v>
      </c>
      <c r="M266" s="37" t="n">
        <f aca="false">I266+Inputs!$B$7*J266</f>
        <v>12.41</v>
      </c>
      <c r="N266" s="37" t="n">
        <f aca="false">K266+L266+M266</f>
        <v>12.41</v>
      </c>
    </row>
    <row r="267" customFormat="false" ht="15" hidden="false" customHeight="false" outlineLevel="0" collapsed="false">
      <c r="A267" s="0" t="s">
        <v>9</v>
      </c>
      <c r="B267" s="0" t="s">
        <v>364</v>
      </c>
      <c r="C267" s="15" t="n">
        <v>45017</v>
      </c>
      <c r="D267" s="0" t="n">
        <v>1</v>
      </c>
      <c r="E267" s="0" t="n">
        <v>0</v>
      </c>
      <c r="F267" s="0" t="n">
        <v>1</v>
      </c>
      <c r="G267" s="0" t="n">
        <v>0</v>
      </c>
      <c r="H267" s="0" t="n">
        <v>1</v>
      </c>
      <c r="I267" s="0" t="n">
        <v>0</v>
      </c>
      <c r="J267" s="0" t="n">
        <v>14</v>
      </c>
      <c r="K267" s="37" t="n">
        <f aca="false">E267+Inputs!$B$5*F267</f>
        <v>1.275</v>
      </c>
      <c r="L267" s="37" t="n">
        <f aca="false">G267+Inputs!$B$6*H267</f>
        <v>1.275</v>
      </c>
      <c r="M267" s="37" t="n">
        <f aca="false">I267+Inputs!$B$7*J267</f>
        <v>17.374</v>
      </c>
      <c r="N267" s="37" t="n">
        <f aca="false">K267+L267+M267</f>
        <v>19.924</v>
      </c>
    </row>
    <row r="268" customFormat="false" ht="15" hidden="false" customHeight="false" outlineLevel="0" collapsed="false">
      <c r="A268" s="0" t="s">
        <v>9</v>
      </c>
      <c r="B268" s="0" t="s">
        <v>364</v>
      </c>
      <c r="C268" s="15" t="n">
        <v>45047</v>
      </c>
      <c r="D268" s="0" t="n">
        <v>1</v>
      </c>
      <c r="E268" s="0" t="n">
        <v>0</v>
      </c>
      <c r="F268" s="0" t="n">
        <v>2</v>
      </c>
      <c r="G268" s="0" t="n">
        <v>0</v>
      </c>
      <c r="H268" s="0" t="n">
        <v>1</v>
      </c>
      <c r="I268" s="0" t="n">
        <v>0</v>
      </c>
      <c r="J268" s="0" t="n">
        <v>71</v>
      </c>
      <c r="K268" s="37" t="n">
        <f aca="false">E268+Inputs!$B$5*F268</f>
        <v>2.55</v>
      </c>
      <c r="L268" s="37" t="n">
        <f aca="false">G268+Inputs!$B$6*H268</f>
        <v>1.275</v>
      </c>
      <c r="M268" s="37" t="n">
        <f aca="false">I268+Inputs!$B$7*J268</f>
        <v>88.111</v>
      </c>
      <c r="N268" s="37" t="n">
        <f aca="false">K268+L268+M268</f>
        <v>91.936</v>
      </c>
    </row>
    <row r="269" customFormat="false" ht="15" hidden="false" customHeight="false" outlineLevel="0" collapsed="false">
      <c r="A269" s="0" t="s">
        <v>9</v>
      </c>
      <c r="B269" s="0" t="s">
        <v>364</v>
      </c>
      <c r="C269" s="15" t="n">
        <v>45078</v>
      </c>
      <c r="D269" s="0" t="n">
        <v>1</v>
      </c>
      <c r="E269" s="0" t="n">
        <v>0</v>
      </c>
      <c r="F269" s="0" t="n">
        <v>5</v>
      </c>
      <c r="G269" s="0" t="n">
        <v>0</v>
      </c>
      <c r="H269" s="0" t="n">
        <v>1</v>
      </c>
      <c r="I269" s="0" t="n">
        <v>0</v>
      </c>
      <c r="J269" s="0" t="n">
        <v>68</v>
      </c>
      <c r="K269" s="37" t="n">
        <f aca="false">E269+Inputs!$B$5*F269</f>
        <v>6.375</v>
      </c>
      <c r="L269" s="37" t="n">
        <f aca="false">G269+Inputs!$B$6*H269</f>
        <v>1.275</v>
      </c>
      <c r="M269" s="37" t="n">
        <f aca="false">I269+Inputs!$B$7*J269</f>
        <v>84.388</v>
      </c>
      <c r="N269" s="37" t="n">
        <f aca="false">K269+L269+M269</f>
        <v>92.038</v>
      </c>
    </row>
    <row r="270" customFormat="false" ht="15" hidden="false" customHeight="false" outlineLevel="0" collapsed="false">
      <c r="A270" s="0" t="s">
        <v>9</v>
      </c>
      <c r="B270" s="0" t="s">
        <v>364</v>
      </c>
      <c r="C270" s="15" t="n">
        <v>45108</v>
      </c>
      <c r="D270" s="0" t="n">
        <v>1</v>
      </c>
      <c r="E270" s="0" t="n">
        <v>0</v>
      </c>
      <c r="F270" s="0" t="n">
        <v>4</v>
      </c>
      <c r="G270" s="0" t="n">
        <v>0</v>
      </c>
      <c r="H270" s="0" t="n">
        <v>0</v>
      </c>
      <c r="I270" s="0" t="n">
        <v>0</v>
      </c>
      <c r="J270" s="0" t="n">
        <v>70</v>
      </c>
      <c r="K270" s="37" t="n">
        <f aca="false">E270+Inputs!$B$5*F270</f>
        <v>5.1</v>
      </c>
      <c r="L270" s="37" t="n">
        <f aca="false">G270+Inputs!$B$6*H270</f>
        <v>0</v>
      </c>
      <c r="M270" s="37" t="n">
        <f aca="false">I270+Inputs!$B$7*J270</f>
        <v>86.87</v>
      </c>
      <c r="N270" s="37" t="n">
        <f aca="false">K270+L270+M270</f>
        <v>91.97</v>
      </c>
    </row>
    <row r="271" customFormat="false" ht="15" hidden="false" customHeight="false" outlineLevel="0" collapsed="false">
      <c r="A271" s="0" t="s">
        <v>9</v>
      </c>
      <c r="B271" s="0" t="s">
        <v>364</v>
      </c>
      <c r="C271" s="15" t="n">
        <v>45139</v>
      </c>
      <c r="D271" s="0" t="n">
        <v>1</v>
      </c>
      <c r="E271" s="0" t="n">
        <v>0</v>
      </c>
      <c r="F271" s="0" t="n">
        <v>3</v>
      </c>
      <c r="G271" s="0" t="n">
        <v>0</v>
      </c>
      <c r="H271" s="0" t="n">
        <v>1</v>
      </c>
      <c r="I271" s="0" t="n">
        <v>0</v>
      </c>
      <c r="J271" s="0" t="n">
        <v>73</v>
      </c>
      <c r="K271" s="37" t="n">
        <f aca="false">E271+Inputs!$B$5*F271</f>
        <v>3.825</v>
      </c>
      <c r="L271" s="37" t="n">
        <f aca="false">G271+Inputs!$B$6*H271</f>
        <v>1.275</v>
      </c>
      <c r="M271" s="37" t="n">
        <f aca="false">I271+Inputs!$B$7*J271</f>
        <v>90.593</v>
      </c>
      <c r="N271" s="37" t="n">
        <f aca="false">K271+L271+M271</f>
        <v>95.693</v>
      </c>
    </row>
    <row r="272" customFormat="false" ht="15" hidden="false" customHeight="false" outlineLevel="0" collapsed="false">
      <c r="A272" s="0" t="s">
        <v>9</v>
      </c>
      <c r="B272" s="0" t="s">
        <v>364</v>
      </c>
      <c r="C272" s="15" t="n">
        <v>45170</v>
      </c>
      <c r="D272" s="0" t="n">
        <v>1</v>
      </c>
      <c r="E272" s="0" t="n">
        <v>0</v>
      </c>
      <c r="F272" s="0" t="n">
        <v>3</v>
      </c>
      <c r="G272" s="0" t="n">
        <v>0</v>
      </c>
      <c r="H272" s="0" t="n">
        <v>1</v>
      </c>
      <c r="I272" s="0" t="n">
        <v>0</v>
      </c>
      <c r="J272" s="0" t="n">
        <v>96</v>
      </c>
      <c r="K272" s="37" t="n">
        <f aca="false">E272+Inputs!$B$5*F272</f>
        <v>3.825</v>
      </c>
      <c r="L272" s="37" t="n">
        <f aca="false">G272+Inputs!$B$6*H272</f>
        <v>1.275</v>
      </c>
      <c r="M272" s="37" t="n">
        <f aca="false">I272+Inputs!$B$7*J272</f>
        <v>119.136</v>
      </c>
      <c r="N272" s="37" t="n">
        <f aca="false">K272+L272+M272</f>
        <v>124.236</v>
      </c>
    </row>
    <row r="273" customFormat="false" ht="15" hidden="false" customHeight="false" outlineLevel="0" collapsed="false">
      <c r="A273" s="0" t="s">
        <v>9</v>
      </c>
      <c r="B273" s="0" t="s">
        <v>364</v>
      </c>
      <c r="C273" s="15" t="n">
        <v>45200</v>
      </c>
      <c r="D273" s="0" t="n">
        <v>1</v>
      </c>
      <c r="E273" s="0" t="n">
        <v>0</v>
      </c>
      <c r="F273" s="0" t="n">
        <v>2</v>
      </c>
      <c r="G273" s="0" t="n">
        <v>0</v>
      </c>
      <c r="H273" s="0" t="n">
        <v>1</v>
      </c>
      <c r="I273" s="0" t="n">
        <v>0</v>
      </c>
      <c r="J273" s="0" t="n">
        <v>81</v>
      </c>
      <c r="K273" s="37" t="n">
        <f aca="false">E273+Inputs!$B$5*F273</f>
        <v>2.55</v>
      </c>
      <c r="L273" s="37" t="n">
        <f aca="false">G273+Inputs!$B$6*H273</f>
        <v>1.275</v>
      </c>
      <c r="M273" s="37" t="n">
        <f aca="false">I273+Inputs!$B$7*J273</f>
        <v>100.521</v>
      </c>
      <c r="N273" s="37" t="n">
        <f aca="false">K273+L273+M273</f>
        <v>104.346</v>
      </c>
    </row>
    <row r="274" customFormat="false" ht="15" hidden="false" customHeight="false" outlineLevel="0" collapsed="false">
      <c r="A274" s="0" t="s">
        <v>9</v>
      </c>
      <c r="B274" s="0" t="s">
        <v>364</v>
      </c>
      <c r="C274" s="15" t="n">
        <v>45231</v>
      </c>
      <c r="D274" s="0" t="n">
        <v>1</v>
      </c>
      <c r="E274" s="0" t="n">
        <v>0</v>
      </c>
      <c r="F274" s="0" t="n">
        <v>3</v>
      </c>
      <c r="G274" s="0" t="n">
        <v>0</v>
      </c>
      <c r="H274" s="0" t="n">
        <v>3</v>
      </c>
      <c r="I274" s="0" t="n">
        <v>0</v>
      </c>
      <c r="J274" s="0" t="n">
        <v>86</v>
      </c>
      <c r="K274" s="37" t="n">
        <f aca="false">E274+Inputs!$B$5*F274</f>
        <v>3.825</v>
      </c>
      <c r="L274" s="37" t="n">
        <f aca="false">G274+Inputs!$B$6*H274</f>
        <v>3.825</v>
      </c>
      <c r="M274" s="37" t="n">
        <f aca="false">I274+Inputs!$B$7*J274</f>
        <v>106.726</v>
      </c>
      <c r="N274" s="37" t="n">
        <f aca="false">K274+L274+M274</f>
        <v>114.376</v>
      </c>
    </row>
    <row r="275" customFormat="false" ht="15" hidden="false" customHeight="false" outlineLevel="0" collapsed="false">
      <c r="A275" s="0" t="s">
        <v>9</v>
      </c>
      <c r="B275" s="0" t="s">
        <v>364</v>
      </c>
      <c r="C275" s="15" t="n">
        <v>45261</v>
      </c>
      <c r="D275" s="0" t="n">
        <v>1</v>
      </c>
      <c r="E275" s="0" t="n">
        <v>0</v>
      </c>
      <c r="F275" s="0" t="n">
        <v>5</v>
      </c>
      <c r="G275" s="0" t="n">
        <v>0</v>
      </c>
      <c r="H275" s="0" t="n">
        <v>0</v>
      </c>
      <c r="I275" s="0" t="n">
        <v>0</v>
      </c>
      <c r="J275" s="0" t="n">
        <v>56</v>
      </c>
      <c r="K275" s="37" t="n">
        <f aca="false">E275+Inputs!$B$5*F275</f>
        <v>6.375</v>
      </c>
      <c r="L275" s="37" t="n">
        <f aca="false">G275+Inputs!$B$6*H275</f>
        <v>0</v>
      </c>
      <c r="M275" s="37" t="n">
        <f aca="false">I275+Inputs!$B$7*J275</f>
        <v>69.496</v>
      </c>
      <c r="N275" s="37" t="n">
        <f aca="false">K275+L275+M275</f>
        <v>75.871</v>
      </c>
    </row>
    <row r="276" customFormat="false" ht="15" hidden="false" customHeight="false" outlineLevel="0" collapsed="false">
      <c r="A276" s="0" t="s">
        <v>9</v>
      </c>
      <c r="B276" s="0" t="s">
        <v>364</v>
      </c>
      <c r="C276" s="15" t="n">
        <v>45292</v>
      </c>
      <c r="D276" s="0" t="n">
        <v>1</v>
      </c>
      <c r="E276" s="0" t="n">
        <v>0</v>
      </c>
      <c r="F276" s="0" t="n">
        <v>3</v>
      </c>
      <c r="G276" s="0" t="n">
        <v>0</v>
      </c>
      <c r="H276" s="0" t="n">
        <v>2</v>
      </c>
      <c r="I276" s="0" t="n">
        <v>0</v>
      </c>
      <c r="J276" s="0" t="n">
        <v>67</v>
      </c>
      <c r="K276" s="37" t="n">
        <f aca="false">E276+Inputs!$B$5*F276</f>
        <v>3.825</v>
      </c>
      <c r="L276" s="37" t="n">
        <f aca="false">G276+Inputs!$B$6*H276</f>
        <v>2.55</v>
      </c>
      <c r="M276" s="37" t="n">
        <f aca="false">I276+Inputs!$B$7*J276</f>
        <v>83.147</v>
      </c>
      <c r="N276" s="37" t="n">
        <f aca="false">K276+L276+M276</f>
        <v>89.522</v>
      </c>
    </row>
    <row r="277" customFormat="false" ht="15" hidden="false" customHeight="false" outlineLevel="0" collapsed="false">
      <c r="A277" s="0" t="s">
        <v>9</v>
      </c>
      <c r="B277" s="0" t="s">
        <v>364</v>
      </c>
      <c r="C277" s="15" t="n">
        <v>45323</v>
      </c>
      <c r="D277" s="0" t="n">
        <v>1</v>
      </c>
      <c r="E277" s="0" t="n">
        <v>0</v>
      </c>
      <c r="F277" s="0" t="n">
        <v>0</v>
      </c>
      <c r="G277" s="0" t="n">
        <v>0</v>
      </c>
      <c r="H277" s="0" t="n">
        <v>0</v>
      </c>
      <c r="I277" s="0" t="n">
        <v>0</v>
      </c>
      <c r="J277" s="0" t="n">
        <v>9</v>
      </c>
      <c r="K277" s="37" t="n">
        <f aca="false">E277+Inputs!$B$5*F277</f>
        <v>0</v>
      </c>
      <c r="L277" s="37" t="n">
        <f aca="false">G277+Inputs!$B$6*H277</f>
        <v>0</v>
      </c>
      <c r="M277" s="37" t="n">
        <f aca="false">I277+Inputs!$B$7*J277</f>
        <v>11.169</v>
      </c>
      <c r="N277" s="37" t="n">
        <f aca="false">K277+L277+M277</f>
        <v>11.169</v>
      </c>
    </row>
    <row r="278" customFormat="false" ht="15" hidden="false" customHeight="false" outlineLevel="0" collapsed="false">
      <c r="A278" s="0" t="s">
        <v>9</v>
      </c>
      <c r="B278" s="0" t="s">
        <v>364</v>
      </c>
      <c r="C278" s="15" t="n">
        <v>45352</v>
      </c>
      <c r="D278" s="0" t="n">
        <v>1</v>
      </c>
      <c r="E278" s="0" t="n">
        <v>0</v>
      </c>
      <c r="F278" s="0" t="n">
        <v>1</v>
      </c>
      <c r="G278" s="0" t="n">
        <v>0</v>
      </c>
      <c r="H278" s="0" t="n">
        <v>0</v>
      </c>
      <c r="I278" s="0" t="n">
        <v>0</v>
      </c>
      <c r="J278" s="0" t="n">
        <v>15</v>
      </c>
      <c r="K278" s="37" t="n">
        <f aca="false">E278+Inputs!$B$5*F278</f>
        <v>1.275</v>
      </c>
      <c r="L278" s="37" t="n">
        <f aca="false">G278+Inputs!$B$6*H278</f>
        <v>0</v>
      </c>
      <c r="M278" s="37" t="n">
        <f aca="false">I278+Inputs!$B$7*J278</f>
        <v>18.615</v>
      </c>
      <c r="N278" s="37" t="n">
        <f aca="false">K278+L278+M278</f>
        <v>19.89</v>
      </c>
    </row>
    <row r="279" customFormat="false" ht="15" hidden="false" customHeight="false" outlineLevel="0" collapsed="false">
      <c r="A279" s="0" t="s">
        <v>9</v>
      </c>
      <c r="B279" s="0" t="s">
        <v>364</v>
      </c>
      <c r="C279" s="15" t="n">
        <v>45383</v>
      </c>
      <c r="D279" s="0" t="n">
        <v>1</v>
      </c>
      <c r="E279" s="0" t="n">
        <v>0</v>
      </c>
      <c r="F279" s="0" t="n">
        <v>3</v>
      </c>
      <c r="G279" s="0" t="n">
        <v>0</v>
      </c>
      <c r="H279" s="0" t="n">
        <v>1</v>
      </c>
      <c r="I279" s="0" t="n">
        <v>0</v>
      </c>
      <c r="J279" s="0" t="n">
        <v>54</v>
      </c>
      <c r="K279" s="37" t="n">
        <f aca="false">E279+Inputs!$B$5*F279</f>
        <v>3.825</v>
      </c>
      <c r="L279" s="37" t="n">
        <f aca="false">G279+Inputs!$B$6*H279</f>
        <v>1.275</v>
      </c>
      <c r="M279" s="37" t="n">
        <f aca="false">I279+Inputs!$B$7*J279</f>
        <v>67.014</v>
      </c>
      <c r="N279" s="37" t="n">
        <f aca="false">K279+L279+M279</f>
        <v>72.114</v>
      </c>
    </row>
    <row r="280" customFormat="false" ht="15" hidden="false" customHeight="false" outlineLevel="0" collapsed="false">
      <c r="A280" s="0" t="s">
        <v>9</v>
      </c>
      <c r="B280" s="0" t="s">
        <v>364</v>
      </c>
      <c r="C280" s="15" t="n">
        <v>45413</v>
      </c>
      <c r="D280" s="0" t="n">
        <v>1</v>
      </c>
      <c r="E280" s="0" t="n">
        <v>0</v>
      </c>
      <c r="F280" s="0" t="n">
        <v>2</v>
      </c>
      <c r="G280" s="0" t="n">
        <v>0</v>
      </c>
      <c r="H280" s="0" t="n">
        <v>0</v>
      </c>
      <c r="I280" s="0" t="n">
        <v>0</v>
      </c>
      <c r="J280" s="0" t="n">
        <v>45</v>
      </c>
      <c r="K280" s="37" t="n">
        <f aca="false">E280+Inputs!$B$5*F280</f>
        <v>2.55</v>
      </c>
      <c r="L280" s="37" t="n">
        <f aca="false">G280+Inputs!$B$6*H280</f>
        <v>0</v>
      </c>
      <c r="M280" s="37" t="n">
        <f aca="false">I280+Inputs!$B$7*J280</f>
        <v>55.845</v>
      </c>
      <c r="N280" s="37" t="n">
        <f aca="false">K280+L280+M280</f>
        <v>58.395</v>
      </c>
    </row>
    <row r="281" customFormat="false" ht="15" hidden="false" customHeight="false" outlineLevel="0" collapsed="false">
      <c r="A281" s="0" t="s">
        <v>9</v>
      </c>
      <c r="B281" s="0" t="s">
        <v>364</v>
      </c>
      <c r="C281" s="15" t="n">
        <v>45444</v>
      </c>
      <c r="D281" s="0" t="n">
        <v>1</v>
      </c>
      <c r="E281" s="0" t="n">
        <v>0</v>
      </c>
      <c r="F281" s="0" t="n">
        <v>2</v>
      </c>
      <c r="G281" s="0" t="n">
        <v>0</v>
      </c>
      <c r="H281" s="0" t="n">
        <v>1</v>
      </c>
      <c r="I281" s="0" t="n">
        <v>0</v>
      </c>
      <c r="J281" s="0" t="n">
        <v>81</v>
      </c>
      <c r="K281" s="37" t="n">
        <f aca="false">E281+Inputs!$B$5*F281</f>
        <v>2.55</v>
      </c>
      <c r="L281" s="37" t="n">
        <f aca="false">G281+Inputs!$B$6*H281</f>
        <v>1.275</v>
      </c>
      <c r="M281" s="37" t="n">
        <f aca="false">I281+Inputs!$B$7*J281</f>
        <v>100.521</v>
      </c>
      <c r="N281" s="37" t="n">
        <f aca="false">K281+L281+M281</f>
        <v>104.346</v>
      </c>
    </row>
    <row r="282" customFormat="false" ht="15" hidden="false" customHeight="false" outlineLevel="0" collapsed="false">
      <c r="A282" s="0" t="s">
        <v>9</v>
      </c>
      <c r="B282" s="0" t="s">
        <v>364</v>
      </c>
      <c r="C282" s="15" t="n">
        <v>45474</v>
      </c>
      <c r="D282" s="0" t="n">
        <v>1</v>
      </c>
      <c r="E282" s="0" t="n">
        <v>0</v>
      </c>
      <c r="F282" s="0" t="n">
        <v>1</v>
      </c>
      <c r="G282" s="0" t="n">
        <v>0</v>
      </c>
      <c r="H282" s="0" t="n">
        <v>1</v>
      </c>
      <c r="I282" s="0" t="n">
        <v>0</v>
      </c>
      <c r="J282" s="0" t="n">
        <v>68</v>
      </c>
      <c r="K282" s="37" t="n">
        <f aca="false">E282+Inputs!$B$5*F282</f>
        <v>1.275</v>
      </c>
      <c r="L282" s="37" t="n">
        <f aca="false">G282+Inputs!$B$6*H282</f>
        <v>1.275</v>
      </c>
      <c r="M282" s="37" t="n">
        <f aca="false">I282+Inputs!$B$7*J282</f>
        <v>84.388</v>
      </c>
      <c r="N282" s="37" t="n">
        <f aca="false">K282+L282+M282</f>
        <v>86.938</v>
      </c>
    </row>
    <row r="283" customFormat="false" ht="15" hidden="false" customHeight="false" outlineLevel="0" collapsed="false">
      <c r="A283" s="0" t="s">
        <v>9</v>
      </c>
      <c r="B283" s="0" t="s">
        <v>364</v>
      </c>
      <c r="C283" s="15" t="n">
        <v>45505</v>
      </c>
      <c r="D283" s="0" t="n">
        <v>1</v>
      </c>
      <c r="E283" s="0" t="n">
        <v>0</v>
      </c>
      <c r="F283" s="0" t="n">
        <v>2</v>
      </c>
      <c r="G283" s="0" t="n">
        <v>0</v>
      </c>
      <c r="H283" s="0" t="n">
        <v>2</v>
      </c>
      <c r="I283" s="0" t="n">
        <v>0</v>
      </c>
      <c r="J283" s="0" t="n">
        <v>90</v>
      </c>
      <c r="K283" s="37" t="n">
        <f aca="false">E283+Inputs!$B$5*F283</f>
        <v>2.55</v>
      </c>
      <c r="L283" s="37" t="n">
        <f aca="false">G283+Inputs!$B$6*H283</f>
        <v>2.55</v>
      </c>
      <c r="M283" s="37" t="n">
        <f aca="false">I283+Inputs!$B$7*J283</f>
        <v>111.69</v>
      </c>
      <c r="N283" s="37" t="n">
        <f aca="false">K283+L283+M283</f>
        <v>116.79</v>
      </c>
    </row>
    <row r="284" customFormat="false" ht="15" hidden="false" customHeight="false" outlineLevel="0" collapsed="false">
      <c r="A284" s="0" t="s">
        <v>9</v>
      </c>
      <c r="B284" s="0" t="s">
        <v>364</v>
      </c>
      <c r="C284" s="15" t="n">
        <v>45536</v>
      </c>
      <c r="D284" s="0" t="n">
        <v>1</v>
      </c>
      <c r="E284" s="0" t="n">
        <v>0</v>
      </c>
      <c r="F284" s="0" t="n">
        <v>5</v>
      </c>
      <c r="G284" s="0" t="n">
        <v>0</v>
      </c>
      <c r="H284" s="0" t="n">
        <v>0</v>
      </c>
      <c r="I284" s="0" t="n">
        <v>0</v>
      </c>
      <c r="J284" s="0" t="n">
        <v>63</v>
      </c>
      <c r="K284" s="37" t="n">
        <f aca="false">E284+Inputs!$B$5*F284</f>
        <v>6.375</v>
      </c>
      <c r="L284" s="37" t="n">
        <f aca="false">G284+Inputs!$B$6*H284</f>
        <v>0</v>
      </c>
      <c r="M284" s="37" t="n">
        <f aca="false">I284+Inputs!$B$7*J284</f>
        <v>78.183</v>
      </c>
      <c r="N284" s="37" t="n">
        <f aca="false">K284+L284+M284</f>
        <v>84.558</v>
      </c>
    </row>
    <row r="285" customFormat="false" ht="15" hidden="false" customHeight="false" outlineLevel="0" collapsed="false">
      <c r="A285" s="0" t="s">
        <v>9</v>
      </c>
      <c r="B285" s="0" t="s">
        <v>364</v>
      </c>
      <c r="C285" s="15" t="n">
        <v>45566</v>
      </c>
      <c r="D285" s="0" t="n">
        <v>1</v>
      </c>
      <c r="E285" s="0" t="n">
        <v>0</v>
      </c>
      <c r="F285" s="0" t="n">
        <v>3</v>
      </c>
      <c r="G285" s="0" t="n">
        <v>0</v>
      </c>
      <c r="H285" s="0" t="n">
        <v>1</v>
      </c>
      <c r="I285" s="0" t="n">
        <v>0</v>
      </c>
      <c r="J285" s="0" t="n">
        <v>72</v>
      </c>
      <c r="K285" s="37" t="n">
        <f aca="false">E285+Inputs!$B$5*F285</f>
        <v>3.825</v>
      </c>
      <c r="L285" s="37" t="n">
        <f aca="false">G285+Inputs!$B$6*H285</f>
        <v>1.275</v>
      </c>
      <c r="M285" s="37" t="n">
        <f aca="false">I285+Inputs!$B$7*J285</f>
        <v>89.352</v>
      </c>
      <c r="N285" s="37" t="n">
        <f aca="false">K285+L285+M285</f>
        <v>94.452</v>
      </c>
    </row>
    <row r="286" customFormat="false" ht="15" hidden="false" customHeight="false" outlineLevel="0" collapsed="false">
      <c r="A286" s="0" t="s">
        <v>9</v>
      </c>
      <c r="B286" s="0" t="s">
        <v>364</v>
      </c>
      <c r="C286" s="15" t="n">
        <v>45597</v>
      </c>
      <c r="D286" s="0" t="n">
        <v>1</v>
      </c>
      <c r="E286" s="0" t="n">
        <v>0</v>
      </c>
      <c r="F286" s="0" t="n">
        <v>3</v>
      </c>
      <c r="G286" s="0" t="n">
        <v>0</v>
      </c>
      <c r="H286" s="0" t="n">
        <v>1</v>
      </c>
      <c r="I286" s="0" t="n">
        <v>0</v>
      </c>
      <c r="J286" s="0" t="n">
        <v>48</v>
      </c>
      <c r="K286" s="37" t="n">
        <f aca="false">E286+Inputs!$B$5*F286</f>
        <v>3.825</v>
      </c>
      <c r="L286" s="37" t="n">
        <f aca="false">G286+Inputs!$B$6*H286</f>
        <v>1.275</v>
      </c>
      <c r="M286" s="37" t="n">
        <f aca="false">I286+Inputs!$B$7*J286</f>
        <v>59.568</v>
      </c>
      <c r="N286" s="37" t="n">
        <f aca="false">K286+L286+M286</f>
        <v>64.668</v>
      </c>
    </row>
    <row r="287" customFormat="false" ht="15" hidden="false" customHeight="false" outlineLevel="0" collapsed="false">
      <c r="A287" s="0" t="s">
        <v>9</v>
      </c>
      <c r="B287" s="0" t="s">
        <v>364</v>
      </c>
      <c r="C287" s="15" t="n">
        <v>45627</v>
      </c>
      <c r="D287" s="0" t="n">
        <v>1</v>
      </c>
      <c r="E287" s="0" t="n">
        <v>0</v>
      </c>
      <c r="F287" s="0" t="n">
        <v>4</v>
      </c>
      <c r="G287" s="0" t="n">
        <v>0</v>
      </c>
      <c r="H287" s="0" t="n">
        <v>0</v>
      </c>
      <c r="I287" s="0" t="n">
        <v>0</v>
      </c>
      <c r="J287" s="0" t="n">
        <v>71</v>
      </c>
      <c r="K287" s="37" t="n">
        <f aca="false">E287+Inputs!$B$5*F287</f>
        <v>5.1</v>
      </c>
      <c r="L287" s="37" t="n">
        <f aca="false">G287+Inputs!$B$6*H287</f>
        <v>0</v>
      </c>
      <c r="M287" s="37" t="n">
        <f aca="false">I287+Inputs!$B$7*J287</f>
        <v>88.111</v>
      </c>
      <c r="N287" s="37" t="n">
        <f aca="false">K287+L287+M287</f>
        <v>93.211</v>
      </c>
    </row>
    <row r="288" customFormat="false" ht="15" hidden="false" customHeight="false" outlineLevel="0" collapsed="false">
      <c r="A288" s="0" t="s">
        <v>9</v>
      </c>
      <c r="B288" s="0" t="s">
        <v>364</v>
      </c>
      <c r="C288" s="15" t="n">
        <v>45658</v>
      </c>
      <c r="D288" s="0" t="n">
        <v>1</v>
      </c>
      <c r="E288" s="0" t="n">
        <v>0</v>
      </c>
      <c r="F288" s="0" t="n">
        <v>1</v>
      </c>
      <c r="G288" s="0" t="n">
        <v>0</v>
      </c>
      <c r="H288" s="0" t="n">
        <v>2</v>
      </c>
      <c r="I288" s="0" t="n">
        <v>0</v>
      </c>
      <c r="J288" s="0" t="n">
        <v>47</v>
      </c>
      <c r="K288" s="37" t="n">
        <f aca="false">E288+Inputs!$B$5*F288</f>
        <v>1.275</v>
      </c>
      <c r="L288" s="37" t="n">
        <f aca="false">G288+Inputs!$B$6*H288</f>
        <v>2.55</v>
      </c>
      <c r="M288" s="37" t="n">
        <f aca="false">I288+Inputs!$B$7*J288</f>
        <v>58.327</v>
      </c>
      <c r="N288" s="37" t="n">
        <f aca="false">K288+L288+M288</f>
        <v>62.152</v>
      </c>
    </row>
    <row r="289" customFormat="false" ht="15" hidden="false" customHeight="false" outlineLevel="0" collapsed="false">
      <c r="A289" s="0" t="s">
        <v>9</v>
      </c>
      <c r="B289" s="0" t="s">
        <v>364</v>
      </c>
      <c r="C289" s="15" t="n">
        <v>45689</v>
      </c>
      <c r="D289" s="0" t="n">
        <v>1</v>
      </c>
      <c r="E289" s="0" t="n">
        <v>0</v>
      </c>
      <c r="F289" s="0" t="n">
        <v>2</v>
      </c>
      <c r="G289" s="0" t="n">
        <v>0</v>
      </c>
      <c r="H289" s="0" t="n">
        <v>2</v>
      </c>
      <c r="I289" s="0" t="n">
        <v>0</v>
      </c>
      <c r="J289" s="0" t="n">
        <v>73</v>
      </c>
      <c r="K289" s="37" t="n">
        <f aca="false">E289+Inputs!$B$5*F289</f>
        <v>2.55</v>
      </c>
      <c r="L289" s="37" t="n">
        <f aca="false">G289+Inputs!$B$6*H289</f>
        <v>2.55</v>
      </c>
      <c r="M289" s="37" t="n">
        <f aca="false">I289+Inputs!$B$7*J289</f>
        <v>90.593</v>
      </c>
      <c r="N289" s="37" t="n">
        <f aca="false">K289+L289+M289</f>
        <v>95.693</v>
      </c>
    </row>
    <row r="290" customFormat="false" ht="15" hidden="false" customHeight="false" outlineLevel="0" collapsed="false">
      <c r="A290" s="0" t="s">
        <v>9</v>
      </c>
      <c r="B290" s="0" t="s">
        <v>364</v>
      </c>
      <c r="C290" s="15" t="n">
        <v>45717</v>
      </c>
      <c r="D290" s="0" t="n">
        <v>1</v>
      </c>
      <c r="E290" s="0" t="n">
        <v>0</v>
      </c>
      <c r="F290" s="0" t="n">
        <v>5</v>
      </c>
      <c r="G290" s="0" t="n">
        <v>0</v>
      </c>
      <c r="H290" s="0" t="n">
        <v>5</v>
      </c>
      <c r="I290" s="0" t="n">
        <v>0</v>
      </c>
      <c r="J290" s="0" t="n">
        <v>60</v>
      </c>
      <c r="K290" s="37" t="n">
        <f aca="false">E290+Inputs!$B$5*F290</f>
        <v>6.375</v>
      </c>
      <c r="L290" s="37" t="n">
        <f aca="false">G290+Inputs!$B$6*H290</f>
        <v>6.375</v>
      </c>
      <c r="M290" s="37" t="n">
        <f aca="false">I290+Inputs!$B$7*J290</f>
        <v>74.46</v>
      </c>
      <c r="N290" s="37" t="n">
        <f aca="false">K290+L290+M290</f>
        <v>87.21</v>
      </c>
    </row>
    <row r="291" customFormat="false" ht="15" hidden="false" customHeight="false" outlineLevel="0" collapsed="false">
      <c r="A291" s="0" t="s">
        <v>9</v>
      </c>
      <c r="B291" s="0" t="s">
        <v>364</v>
      </c>
      <c r="C291" s="15" t="n">
        <v>45748</v>
      </c>
      <c r="D291" s="0" t="n">
        <v>1</v>
      </c>
      <c r="E291" s="0" t="n">
        <v>0</v>
      </c>
      <c r="F291" s="0" t="n">
        <v>2</v>
      </c>
      <c r="G291" s="0" t="n">
        <v>0</v>
      </c>
      <c r="H291" s="0" t="n">
        <v>2</v>
      </c>
      <c r="I291" s="0" t="n">
        <v>0</v>
      </c>
      <c r="J291" s="0" t="n">
        <v>55</v>
      </c>
      <c r="K291" s="37" t="n">
        <f aca="false">E291+Inputs!$B$5*F291</f>
        <v>2.55</v>
      </c>
      <c r="L291" s="37" t="n">
        <f aca="false">G291+Inputs!$B$6*H291</f>
        <v>2.55</v>
      </c>
      <c r="M291" s="37" t="n">
        <f aca="false">I291+Inputs!$B$7*J291</f>
        <v>68.255</v>
      </c>
      <c r="N291" s="37" t="n">
        <f aca="false">K291+L291+M291</f>
        <v>73.355</v>
      </c>
    </row>
    <row r="292" customFormat="false" ht="15" hidden="false" customHeight="false" outlineLevel="0" collapsed="false">
      <c r="A292" s="0" t="s">
        <v>9</v>
      </c>
      <c r="B292" s="0" t="s">
        <v>364</v>
      </c>
      <c r="C292" s="15" t="n">
        <v>45778</v>
      </c>
      <c r="D292" s="0" t="n">
        <v>1</v>
      </c>
      <c r="E292" s="0" t="n">
        <v>0</v>
      </c>
      <c r="F292" s="0" t="n">
        <v>6</v>
      </c>
      <c r="G292" s="0" t="n">
        <v>0</v>
      </c>
      <c r="H292" s="0" t="n">
        <v>0</v>
      </c>
      <c r="I292" s="0" t="n">
        <v>0</v>
      </c>
      <c r="J292" s="0" t="n">
        <v>77</v>
      </c>
      <c r="K292" s="37" t="n">
        <f aca="false">E292+Inputs!$B$5*F292</f>
        <v>7.65</v>
      </c>
      <c r="L292" s="37" t="n">
        <f aca="false">G292+Inputs!$B$6*H292</f>
        <v>0</v>
      </c>
      <c r="M292" s="37" t="n">
        <f aca="false">I292+Inputs!$B$7*J292</f>
        <v>95.557</v>
      </c>
      <c r="N292" s="37" t="n">
        <f aca="false">K292+L292+M292</f>
        <v>103.207</v>
      </c>
    </row>
    <row r="293" customFormat="false" ht="15" hidden="false" customHeight="false" outlineLevel="0" collapsed="false">
      <c r="A293" s="0" t="s">
        <v>9</v>
      </c>
      <c r="B293" s="0" t="s">
        <v>364</v>
      </c>
      <c r="C293" s="15" t="n">
        <v>45809</v>
      </c>
      <c r="D293" s="0" t="n">
        <v>1</v>
      </c>
      <c r="E293" s="0" t="n">
        <v>0</v>
      </c>
      <c r="F293" s="0" t="n">
        <v>7</v>
      </c>
      <c r="G293" s="0" t="n">
        <v>0</v>
      </c>
      <c r="H293" s="0" t="n">
        <v>1</v>
      </c>
      <c r="I293" s="0" t="n">
        <v>0</v>
      </c>
      <c r="J293" s="0" t="n">
        <v>66</v>
      </c>
      <c r="K293" s="37" t="n">
        <f aca="false">E293+Inputs!$B$5*F293</f>
        <v>8.925</v>
      </c>
      <c r="L293" s="37" t="n">
        <f aca="false">G293+Inputs!$B$6*H293</f>
        <v>1.275</v>
      </c>
      <c r="M293" s="37" t="n">
        <f aca="false">I293+Inputs!$B$7*J293</f>
        <v>81.906</v>
      </c>
      <c r="N293" s="37" t="n">
        <f aca="false">K293+L293+M293</f>
        <v>92.106</v>
      </c>
    </row>
    <row r="294" customFormat="false" ht="15" hidden="false" customHeight="false" outlineLevel="0" collapsed="false">
      <c r="A294" s="0" t="s">
        <v>9</v>
      </c>
      <c r="B294" s="0" t="s">
        <v>364</v>
      </c>
      <c r="C294" s="15" t="n">
        <v>45839</v>
      </c>
      <c r="D294" s="0" t="n">
        <v>1</v>
      </c>
      <c r="E294" s="0" t="n">
        <v>0</v>
      </c>
      <c r="F294" s="0" t="n">
        <v>2</v>
      </c>
      <c r="G294" s="0" t="n">
        <v>0</v>
      </c>
      <c r="H294" s="0" t="n">
        <v>0</v>
      </c>
      <c r="I294" s="0" t="n">
        <v>0</v>
      </c>
      <c r="J294" s="0" t="n">
        <v>60</v>
      </c>
      <c r="K294" s="37" t="n">
        <f aca="false">E294+Inputs!$B$5*F294</f>
        <v>2.55</v>
      </c>
      <c r="L294" s="37" t="n">
        <f aca="false">G294+Inputs!$B$6*H294</f>
        <v>0</v>
      </c>
      <c r="M294" s="37" t="n">
        <f aca="false">I294+Inputs!$B$7*J294</f>
        <v>74.46</v>
      </c>
      <c r="N294" s="37" t="n">
        <f aca="false">K294+L294+M294</f>
        <v>77.01</v>
      </c>
    </row>
    <row r="295" customFormat="false" ht="15" hidden="false" customHeight="false" outlineLevel="0" collapsed="false">
      <c r="A295" s="0" t="s">
        <v>9</v>
      </c>
      <c r="B295" s="0" t="s">
        <v>364</v>
      </c>
      <c r="C295" s="15" t="n">
        <v>45870</v>
      </c>
      <c r="D295" s="0" t="n">
        <v>1</v>
      </c>
      <c r="E295" s="0" t="n">
        <v>0</v>
      </c>
      <c r="F295" s="0" t="n">
        <v>8</v>
      </c>
      <c r="G295" s="0" t="n">
        <v>0</v>
      </c>
      <c r="H295" s="0" t="n">
        <v>1</v>
      </c>
      <c r="I295" s="0" t="n">
        <v>0</v>
      </c>
      <c r="J295" s="0" t="n">
        <v>48</v>
      </c>
      <c r="K295" s="37" t="n">
        <f aca="false">E295+Inputs!$B$5*F295</f>
        <v>10.2</v>
      </c>
      <c r="L295" s="37" t="n">
        <f aca="false">G295+Inputs!$B$6*H295</f>
        <v>1.275</v>
      </c>
      <c r="M295" s="37" t="n">
        <f aca="false">I295+Inputs!$B$7*J295</f>
        <v>59.568</v>
      </c>
      <c r="N295" s="37" t="n">
        <f aca="false">K295+L295+M295</f>
        <v>71.043</v>
      </c>
    </row>
    <row r="296" customFormat="false" ht="15" hidden="false" customHeight="false" outlineLevel="0" collapsed="false">
      <c r="A296" s="0" t="s">
        <v>9</v>
      </c>
      <c r="B296" s="0" t="s">
        <v>364</v>
      </c>
      <c r="C296" s="15" t="n">
        <v>45901</v>
      </c>
      <c r="D296" s="0" t="n">
        <v>1</v>
      </c>
      <c r="E296" s="0" t="n">
        <v>0</v>
      </c>
      <c r="F296" s="0" t="n">
        <v>1</v>
      </c>
      <c r="G296" s="0" t="n">
        <v>0</v>
      </c>
      <c r="H296" s="0" t="n">
        <v>1</v>
      </c>
      <c r="I296" s="0" t="n">
        <v>0</v>
      </c>
      <c r="J296" s="0" t="n">
        <v>60</v>
      </c>
      <c r="K296" s="37" t="n">
        <f aca="false">E296+Inputs!$B$5*F296</f>
        <v>1.275</v>
      </c>
      <c r="L296" s="37" t="n">
        <f aca="false">G296+Inputs!$B$6*H296</f>
        <v>1.275</v>
      </c>
      <c r="M296" s="37" t="n">
        <f aca="false">I296+Inputs!$B$7*J296</f>
        <v>74.46</v>
      </c>
      <c r="N296" s="37" t="n">
        <f aca="false">K296+L296+M296</f>
        <v>77.01</v>
      </c>
    </row>
    <row r="297" customFormat="false" ht="15" hidden="false" customHeight="false" outlineLevel="0" collapsed="false">
      <c r="A297" s="0" t="s">
        <v>9</v>
      </c>
      <c r="B297" s="0" t="s">
        <v>364</v>
      </c>
      <c r="C297" s="15" t="n">
        <v>45931</v>
      </c>
      <c r="D297" s="0" t="n">
        <v>1</v>
      </c>
      <c r="E297" s="0" t="n">
        <v>0</v>
      </c>
      <c r="F297" s="0" t="n">
        <v>3</v>
      </c>
      <c r="G297" s="0" t="n">
        <v>0</v>
      </c>
      <c r="H297" s="0" t="n">
        <v>1</v>
      </c>
      <c r="I297" s="0" t="n">
        <v>0</v>
      </c>
      <c r="J297" s="0" t="n">
        <v>63</v>
      </c>
      <c r="K297" s="37" t="n">
        <f aca="false">E297+Inputs!$B$5*F297</f>
        <v>3.825</v>
      </c>
      <c r="L297" s="37" t="n">
        <f aca="false">G297+Inputs!$B$6*H297</f>
        <v>1.275</v>
      </c>
      <c r="M297" s="37" t="n">
        <f aca="false">I297+Inputs!$B$7*J297</f>
        <v>78.183</v>
      </c>
      <c r="N297" s="37" t="n">
        <f aca="false">K297+L297+M297</f>
        <v>83.283</v>
      </c>
    </row>
    <row r="298" customFormat="false" ht="15" hidden="false" customHeight="false" outlineLevel="0" collapsed="false">
      <c r="A298" s="0" t="s">
        <v>9</v>
      </c>
      <c r="B298" s="0" t="s">
        <v>364</v>
      </c>
      <c r="C298" s="15" t="n">
        <v>45962</v>
      </c>
      <c r="D298" s="0" t="n">
        <v>1</v>
      </c>
      <c r="E298" s="0" t="n">
        <v>0</v>
      </c>
      <c r="F298" s="0" t="n">
        <v>3</v>
      </c>
      <c r="G298" s="0" t="n">
        <v>0</v>
      </c>
      <c r="H298" s="0" t="n">
        <v>1</v>
      </c>
      <c r="I298" s="0" t="n">
        <v>0</v>
      </c>
      <c r="J298" s="0" t="n">
        <v>67</v>
      </c>
      <c r="K298" s="37" t="n">
        <f aca="false">E298+Inputs!$B$5*F298</f>
        <v>3.825</v>
      </c>
      <c r="L298" s="37" t="n">
        <f aca="false">G298+Inputs!$B$6*H298</f>
        <v>1.275</v>
      </c>
      <c r="M298" s="37" t="n">
        <f aca="false">I298+Inputs!$B$7*J298</f>
        <v>83.147</v>
      </c>
      <c r="N298" s="37" t="n">
        <f aca="false">K298+L298+M298</f>
        <v>88.247</v>
      </c>
    </row>
    <row r="299" customFormat="false" ht="15" hidden="false" customHeight="false" outlineLevel="0" collapsed="false">
      <c r="A299" s="0" t="s">
        <v>9</v>
      </c>
      <c r="B299" s="0" t="s">
        <v>364</v>
      </c>
      <c r="C299" s="15" t="n">
        <v>45992</v>
      </c>
      <c r="D299" s="0" t="n">
        <v>1</v>
      </c>
      <c r="E299" s="0" t="n">
        <v>0</v>
      </c>
      <c r="F299" s="0" t="n">
        <v>4</v>
      </c>
      <c r="G299" s="0" t="n">
        <v>0</v>
      </c>
      <c r="H299" s="0" t="n">
        <v>0</v>
      </c>
      <c r="I299" s="0" t="n">
        <v>0</v>
      </c>
      <c r="J299" s="0" t="n">
        <v>55</v>
      </c>
      <c r="K299" s="37" t="n">
        <f aca="false">E299+Inputs!$B$5*F299</f>
        <v>5.1</v>
      </c>
      <c r="L299" s="37" t="n">
        <f aca="false">G299+Inputs!$B$6*H299</f>
        <v>0</v>
      </c>
      <c r="M299" s="37" t="n">
        <f aca="false">I299+Inputs!$B$7*J299</f>
        <v>68.255</v>
      </c>
      <c r="N299" s="37" t="n">
        <f aca="false">K299+L299+M299</f>
        <v>73.355</v>
      </c>
    </row>
    <row r="300" customFormat="false" ht="15" hidden="false" customHeight="false" outlineLevel="0" collapsed="false">
      <c r="A300" s="0" t="s">
        <v>9</v>
      </c>
      <c r="B300" s="0" t="s">
        <v>364</v>
      </c>
      <c r="C300" s="15" t="n">
        <v>46023</v>
      </c>
      <c r="D300" s="0" t="n">
        <v>1</v>
      </c>
      <c r="E300" s="0" t="n">
        <v>0</v>
      </c>
      <c r="F300" s="0" t="n">
        <v>2</v>
      </c>
      <c r="G300" s="0" t="n">
        <v>0</v>
      </c>
      <c r="H300" s="0" t="n">
        <v>0</v>
      </c>
      <c r="I300" s="0" t="n">
        <v>0</v>
      </c>
      <c r="J300" s="0" t="n">
        <v>52</v>
      </c>
      <c r="K300" s="37" t="n">
        <f aca="false">E300+Inputs!$B$5*F300</f>
        <v>2.55</v>
      </c>
      <c r="L300" s="37" t="n">
        <f aca="false">G300+Inputs!$B$6*H300</f>
        <v>0</v>
      </c>
      <c r="M300" s="37" t="n">
        <f aca="false">I300+Inputs!$B$7*J300</f>
        <v>64.532</v>
      </c>
      <c r="N300" s="37" t="n">
        <f aca="false">K300+L300+M300</f>
        <v>67.082</v>
      </c>
    </row>
    <row r="301" customFormat="false" ht="15" hidden="false" customHeight="false" outlineLevel="0" collapsed="false">
      <c r="A301" s="0" t="s">
        <v>9</v>
      </c>
      <c r="B301" s="0" t="s">
        <v>364</v>
      </c>
      <c r="C301" s="15" t="n">
        <v>46054</v>
      </c>
      <c r="D301" s="0" t="n">
        <v>1</v>
      </c>
      <c r="E301" s="0" t="n">
        <v>0</v>
      </c>
      <c r="F301" s="0" t="n">
        <v>7</v>
      </c>
      <c r="G301" s="0" t="n">
        <v>0</v>
      </c>
      <c r="H301" s="0" t="n">
        <v>2</v>
      </c>
      <c r="I301" s="0" t="n">
        <v>0</v>
      </c>
      <c r="J301" s="0" t="n">
        <v>73</v>
      </c>
      <c r="K301" s="37" t="n">
        <f aca="false">E301+Inputs!$B$5*F301</f>
        <v>8.925</v>
      </c>
      <c r="L301" s="37" t="n">
        <f aca="false">G301+Inputs!$B$6*H301</f>
        <v>2.55</v>
      </c>
      <c r="M301" s="37" t="n">
        <f aca="false">I301+Inputs!$B$7*J301</f>
        <v>90.593</v>
      </c>
      <c r="N301" s="37" t="n">
        <f aca="false">K301+L301+M301</f>
        <v>102.068</v>
      </c>
    </row>
    <row r="302" customFormat="false" ht="15" hidden="false" customHeight="false" outlineLevel="0" collapsed="false">
      <c r="A302" s="0" t="s">
        <v>9</v>
      </c>
      <c r="B302" s="0" t="s">
        <v>364</v>
      </c>
      <c r="C302" s="15" t="n">
        <v>46082</v>
      </c>
      <c r="D302" s="0" t="n">
        <v>1</v>
      </c>
      <c r="E302" s="0" t="n">
        <v>0</v>
      </c>
      <c r="F302" s="0" t="n">
        <v>11</v>
      </c>
      <c r="G302" s="0" t="n">
        <v>0</v>
      </c>
      <c r="H302" s="0" t="n">
        <v>2</v>
      </c>
      <c r="I302" s="0" t="n">
        <v>0</v>
      </c>
      <c r="J302" s="0" t="n">
        <v>68</v>
      </c>
      <c r="K302" s="37" t="n">
        <f aca="false">E302+Inputs!$B$5*F302</f>
        <v>14.025</v>
      </c>
      <c r="L302" s="37" t="n">
        <f aca="false">G302+Inputs!$B$6*H302</f>
        <v>2.55</v>
      </c>
      <c r="M302" s="37" t="n">
        <f aca="false">I302+Inputs!$B$7*J302</f>
        <v>84.388</v>
      </c>
      <c r="N302" s="37" t="n">
        <f aca="false">K302+L302+M302</f>
        <v>100.963</v>
      </c>
    </row>
    <row r="303" customFormat="false" ht="15" hidden="false" customHeight="false" outlineLevel="0" collapsed="false">
      <c r="A303" s="0" t="s">
        <v>9</v>
      </c>
      <c r="B303" s="0" t="s">
        <v>364</v>
      </c>
      <c r="C303" s="15" t="n">
        <v>46113</v>
      </c>
      <c r="D303" s="0" t="n">
        <v>1</v>
      </c>
      <c r="E303" s="0" t="n">
        <v>0</v>
      </c>
      <c r="F303" s="0" t="n">
        <v>14</v>
      </c>
      <c r="G303" s="0" t="n">
        <v>0</v>
      </c>
      <c r="H303" s="0" t="n">
        <v>0</v>
      </c>
      <c r="I303" s="0" t="n">
        <v>0</v>
      </c>
      <c r="J303" s="0" t="n">
        <v>47</v>
      </c>
      <c r="K303" s="37" t="n">
        <f aca="false">E303+Inputs!$B$5*F303</f>
        <v>17.85</v>
      </c>
      <c r="L303" s="37" t="n">
        <f aca="false">G303+Inputs!$B$6*H303</f>
        <v>0</v>
      </c>
      <c r="M303" s="37" t="n">
        <f aca="false">I303+Inputs!$B$7*J303</f>
        <v>58.327</v>
      </c>
      <c r="N303" s="37" t="n">
        <f aca="false">K303+L303+M303</f>
        <v>76.177</v>
      </c>
    </row>
    <row r="304" customFormat="false" ht="15" hidden="false" customHeight="false" outlineLevel="0" collapsed="false">
      <c r="A304" s="0" t="s">
        <v>9</v>
      </c>
      <c r="B304" s="0" t="s">
        <v>364</v>
      </c>
      <c r="C304" s="15" t="n">
        <v>46143</v>
      </c>
      <c r="D304" s="0" t="n">
        <v>1</v>
      </c>
      <c r="E304" s="0" t="n">
        <v>0</v>
      </c>
      <c r="F304" s="0" t="n">
        <v>11</v>
      </c>
      <c r="G304" s="0" t="n">
        <v>0</v>
      </c>
      <c r="H304" s="0" t="n">
        <v>1</v>
      </c>
      <c r="I304" s="0" t="n">
        <v>0</v>
      </c>
      <c r="J304" s="0" t="n">
        <v>61</v>
      </c>
      <c r="K304" s="37" t="n">
        <f aca="false">E304+Inputs!$B$5*F304</f>
        <v>14.025</v>
      </c>
      <c r="L304" s="37" t="n">
        <f aca="false">G304+Inputs!$B$6*H304</f>
        <v>1.275</v>
      </c>
      <c r="M304" s="37" t="n">
        <f aca="false">I304+Inputs!$B$7*J304</f>
        <v>75.701</v>
      </c>
      <c r="N304" s="37" t="n">
        <f aca="false">K304+L304+M304</f>
        <v>91.001</v>
      </c>
    </row>
    <row r="305" customFormat="false" ht="15" hidden="false" customHeight="false" outlineLevel="0" collapsed="false">
      <c r="A305" s="0" t="s">
        <v>9</v>
      </c>
      <c r="B305" s="0" t="s">
        <v>364</v>
      </c>
      <c r="C305" s="15" t="n">
        <v>46174</v>
      </c>
      <c r="D305" s="0" t="n">
        <v>1</v>
      </c>
      <c r="E305" s="0" t="n">
        <v>0</v>
      </c>
      <c r="F305" s="0" t="n">
        <v>18</v>
      </c>
      <c r="G305" s="0" t="n">
        <v>0</v>
      </c>
      <c r="H305" s="0" t="n">
        <v>3</v>
      </c>
      <c r="I305" s="0" t="n">
        <v>0</v>
      </c>
      <c r="J305" s="0" t="n">
        <v>67</v>
      </c>
      <c r="K305" s="37" t="n">
        <f aca="false">E305+Inputs!$B$5*F305</f>
        <v>22.95</v>
      </c>
      <c r="L305" s="37" t="n">
        <f aca="false">G305+Inputs!$B$6*H305</f>
        <v>3.825</v>
      </c>
      <c r="M305" s="37" t="n">
        <f aca="false">I305+Inputs!$B$7*J305</f>
        <v>83.147</v>
      </c>
      <c r="N305" s="37" t="n">
        <f aca="false">K305+L305+M305</f>
        <v>109.922</v>
      </c>
    </row>
    <row r="306" customFormat="false" ht="15" hidden="false" customHeight="false" outlineLevel="0" collapsed="false">
      <c r="A306" s="0" t="s">
        <v>9</v>
      </c>
      <c r="B306" s="0" t="s">
        <v>364</v>
      </c>
      <c r="C306" s="15" t="n">
        <v>46204</v>
      </c>
      <c r="D306" s="0" t="n">
        <v>1</v>
      </c>
      <c r="E306" s="0" t="n">
        <v>0</v>
      </c>
      <c r="F306" s="0" t="n">
        <v>13</v>
      </c>
      <c r="G306" s="0" t="n">
        <v>0</v>
      </c>
      <c r="H306" s="0" t="n">
        <v>5</v>
      </c>
      <c r="I306" s="0" t="n">
        <v>0</v>
      </c>
      <c r="J306" s="0" t="n">
        <v>68</v>
      </c>
      <c r="K306" s="37" t="n">
        <f aca="false">E306+Inputs!$B$5*F306</f>
        <v>16.575</v>
      </c>
      <c r="L306" s="37" t="n">
        <f aca="false">G306+Inputs!$B$6*H306</f>
        <v>6.375</v>
      </c>
      <c r="M306" s="37" t="n">
        <f aca="false">I306+Inputs!$B$7*J306</f>
        <v>84.388</v>
      </c>
      <c r="N306" s="37" t="n">
        <f aca="false">K306+L306+M306</f>
        <v>107.338</v>
      </c>
    </row>
    <row r="307" customFormat="false" ht="15" hidden="false" customHeight="false" outlineLevel="0" collapsed="false">
      <c r="A307" s="0" t="s">
        <v>9</v>
      </c>
      <c r="B307" s="0" t="s">
        <v>364</v>
      </c>
      <c r="C307" s="15" t="n">
        <v>46235</v>
      </c>
      <c r="D307" s="0" t="n">
        <v>1</v>
      </c>
      <c r="E307" s="0" t="n">
        <v>0</v>
      </c>
      <c r="F307" s="0" t="n">
        <v>12</v>
      </c>
      <c r="G307" s="0" t="n">
        <v>0</v>
      </c>
      <c r="H307" s="0" t="n">
        <v>2</v>
      </c>
      <c r="I307" s="0" t="n">
        <v>0</v>
      </c>
      <c r="J307" s="0" t="n">
        <v>49</v>
      </c>
      <c r="K307" s="37" t="n">
        <f aca="false">E307+Inputs!$B$5*F307</f>
        <v>15.3</v>
      </c>
      <c r="L307" s="37" t="n">
        <f aca="false">G307+Inputs!$B$6*H307</f>
        <v>2.55</v>
      </c>
      <c r="M307" s="37" t="n">
        <f aca="false">I307+Inputs!$B$7*J307</f>
        <v>60.809</v>
      </c>
      <c r="N307" s="37" t="n">
        <f aca="false">K307+L307+M307</f>
        <v>78.659</v>
      </c>
    </row>
    <row r="308" customFormat="false" ht="15" hidden="false" customHeight="false" outlineLevel="0" collapsed="false">
      <c r="A308" s="0" t="s">
        <v>9</v>
      </c>
      <c r="B308" s="0" t="s">
        <v>358</v>
      </c>
      <c r="C308" s="15" t="n">
        <v>44927</v>
      </c>
      <c r="D308" s="0" t="n">
        <v>1</v>
      </c>
      <c r="E308" s="0" t="n">
        <v>0</v>
      </c>
      <c r="F308" s="0" t="n">
        <v>1</v>
      </c>
      <c r="G308" s="0" t="n">
        <v>0</v>
      </c>
      <c r="H308" s="0" t="n">
        <v>0</v>
      </c>
      <c r="I308" s="0" t="n">
        <v>0</v>
      </c>
      <c r="J308" s="0" t="n">
        <v>19</v>
      </c>
      <c r="K308" s="37" t="n">
        <f aca="false">E308+Inputs!$B$5*F308</f>
        <v>1.275</v>
      </c>
      <c r="L308" s="37" t="n">
        <f aca="false">G308+Inputs!$B$6*H308</f>
        <v>0</v>
      </c>
      <c r="M308" s="37" t="n">
        <f aca="false">I308+Inputs!$B$7*J308</f>
        <v>23.579</v>
      </c>
      <c r="N308" s="37" t="n">
        <f aca="false">K308+L308+M308</f>
        <v>24.854</v>
      </c>
    </row>
    <row r="309" customFormat="false" ht="15" hidden="false" customHeight="false" outlineLevel="0" collapsed="false">
      <c r="A309" s="0" t="s">
        <v>9</v>
      </c>
      <c r="B309" s="0" t="s">
        <v>358</v>
      </c>
      <c r="C309" s="15" t="n">
        <v>44958</v>
      </c>
      <c r="D309" s="0" t="n">
        <v>1</v>
      </c>
      <c r="E309" s="0" t="n">
        <v>0</v>
      </c>
      <c r="F309" s="0" t="n">
        <v>0</v>
      </c>
      <c r="G309" s="0" t="n">
        <v>0</v>
      </c>
      <c r="H309" s="0" t="n">
        <v>0</v>
      </c>
      <c r="I309" s="0" t="n">
        <v>0</v>
      </c>
      <c r="J309" s="0" t="n">
        <v>17</v>
      </c>
      <c r="K309" s="37" t="n">
        <f aca="false">E309+Inputs!$B$5*F309</f>
        <v>0</v>
      </c>
      <c r="L309" s="37" t="n">
        <f aca="false">G309+Inputs!$B$6*H309</f>
        <v>0</v>
      </c>
      <c r="M309" s="37" t="n">
        <f aca="false">I309+Inputs!$B$7*J309</f>
        <v>21.097</v>
      </c>
      <c r="N309" s="37" t="n">
        <f aca="false">K309+L309+M309</f>
        <v>21.097</v>
      </c>
    </row>
    <row r="310" customFormat="false" ht="15" hidden="false" customHeight="false" outlineLevel="0" collapsed="false">
      <c r="A310" s="0" t="s">
        <v>9</v>
      </c>
      <c r="B310" s="0" t="s">
        <v>358</v>
      </c>
      <c r="C310" s="15" t="n">
        <v>44986</v>
      </c>
      <c r="D310" s="0" t="n">
        <v>1</v>
      </c>
      <c r="E310" s="0" t="n">
        <v>0</v>
      </c>
      <c r="F310" s="0" t="n">
        <v>0</v>
      </c>
      <c r="G310" s="0" t="n">
        <v>0</v>
      </c>
      <c r="H310" s="0" t="n">
        <v>0</v>
      </c>
      <c r="I310" s="0" t="n">
        <v>0</v>
      </c>
      <c r="J310" s="0" t="n">
        <v>1</v>
      </c>
      <c r="K310" s="37" t="n">
        <f aca="false">E310+Inputs!$B$5*F310</f>
        <v>0</v>
      </c>
      <c r="L310" s="37" t="n">
        <f aca="false">G310+Inputs!$B$6*H310</f>
        <v>0</v>
      </c>
      <c r="M310" s="37" t="n">
        <f aca="false">I310+Inputs!$B$7*J310</f>
        <v>1.241</v>
      </c>
      <c r="N310" s="37" t="n">
        <f aca="false">K310+L310+M310</f>
        <v>1.241</v>
      </c>
    </row>
    <row r="311" customFormat="false" ht="15" hidden="false" customHeight="false" outlineLevel="0" collapsed="false">
      <c r="A311" s="0" t="s">
        <v>9</v>
      </c>
      <c r="B311" s="0" t="s">
        <v>358</v>
      </c>
      <c r="C311" s="15" t="n">
        <v>45017</v>
      </c>
      <c r="D311" s="0" t="n">
        <v>1</v>
      </c>
      <c r="E311" s="0" t="n">
        <v>0</v>
      </c>
      <c r="F311" s="0" t="n">
        <v>1</v>
      </c>
      <c r="G311" s="0" t="n">
        <v>0</v>
      </c>
      <c r="H311" s="0" t="n">
        <v>0</v>
      </c>
      <c r="I311" s="0" t="n">
        <v>0</v>
      </c>
      <c r="J311" s="0" t="n">
        <v>3</v>
      </c>
      <c r="K311" s="37" t="n">
        <f aca="false">E311+Inputs!$B$5*F311</f>
        <v>1.275</v>
      </c>
      <c r="L311" s="37" t="n">
        <f aca="false">G311+Inputs!$B$6*H311</f>
        <v>0</v>
      </c>
      <c r="M311" s="37" t="n">
        <f aca="false">I311+Inputs!$B$7*J311</f>
        <v>3.723</v>
      </c>
      <c r="N311" s="37" t="n">
        <f aca="false">K311+L311+M311</f>
        <v>4.998</v>
      </c>
    </row>
    <row r="312" customFormat="false" ht="15" hidden="false" customHeight="false" outlineLevel="0" collapsed="false">
      <c r="A312" s="0" t="s">
        <v>9</v>
      </c>
      <c r="B312" s="0" t="s">
        <v>358</v>
      </c>
      <c r="C312" s="15" t="n">
        <v>45047</v>
      </c>
      <c r="D312" s="0" t="n">
        <v>1</v>
      </c>
      <c r="E312" s="0" t="n">
        <v>0</v>
      </c>
      <c r="F312" s="0" t="n">
        <v>1</v>
      </c>
      <c r="G312" s="0" t="n">
        <v>0</v>
      </c>
      <c r="H312" s="0" t="n">
        <v>0</v>
      </c>
      <c r="I312" s="0" t="n">
        <v>0</v>
      </c>
      <c r="J312" s="0" t="n">
        <v>13</v>
      </c>
      <c r="K312" s="37" t="n">
        <f aca="false">E312+Inputs!$B$5*F312</f>
        <v>1.275</v>
      </c>
      <c r="L312" s="37" t="n">
        <f aca="false">G312+Inputs!$B$6*H312</f>
        <v>0</v>
      </c>
      <c r="M312" s="37" t="n">
        <f aca="false">I312+Inputs!$B$7*J312</f>
        <v>16.133</v>
      </c>
      <c r="N312" s="37" t="n">
        <f aca="false">K312+L312+M312</f>
        <v>17.408</v>
      </c>
    </row>
    <row r="313" customFormat="false" ht="15" hidden="false" customHeight="false" outlineLevel="0" collapsed="false">
      <c r="A313" s="0" t="s">
        <v>9</v>
      </c>
      <c r="B313" s="0" t="s">
        <v>358</v>
      </c>
      <c r="C313" s="15" t="n">
        <v>45078</v>
      </c>
      <c r="D313" s="0" t="n">
        <v>1</v>
      </c>
      <c r="E313" s="0" t="n">
        <v>0</v>
      </c>
      <c r="F313" s="0" t="n">
        <v>1</v>
      </c>
      <c r="G313" s="0" t="n">
        <v>0</v>
      </c>
      <c r="H313" s="0" t="n">
        <v>0</v>
      </c>
      <c r="I313" s="0" t="n">
        <v>0</v>
      </c>
      <c r="J313" s="0" t="n">
        <v>38</v>
      </c>
      <c r="K313" s="37" t="n">
        <f aca="false">E313+Inputs!$B$5*F313</f>
        <v>1.275</v>
      </c>
      <c r="L313" s="37" t="n">
        <f aca="false">G313+Inputs!$B$6*H313</f>
        <v>0</v>
      </c>
      <c r="M313" s="37" t="n">
        <f aca="false">I313+Inputs!$B$7*J313</f>
        <v>47.158</v>
      </c>
      <c r="N313" s="37" t="n">
        <f aca="false">K313+L313+M313</f>
        <v>48.433</v>
      </c>
    </row>
    <row r="314" customFormat="false" ht="15" hidden="false" customHeight="false" outlineLevel="0" collapsed="false">
      <c r="A314" s="0" t="s">
        <v>9</v>
      </c>
      <c r="B314" s="0" t="s">
        <v>358</v>
      </c>
      <c r="C314" s="15" t="n">
        <v>45108</v>
      </c>
      <c r="D314" s="0" t="n">
        <v>1</v>
      </c>
      <c r="E314" s="0" t="n">
        <v>0</v>
      </c>
      <c r="F314" s="0" t="n">
        <v>2</v>
      </c>
      <c r="G314" s="0" t="n">
        <v>0</v>
      </c>
      <c r="H314" s="0" t="n">
        <v>0</v>
      </c>
      <c r="I314" s="0" t="n">
        <v>0</v>
      </c>
      <c r="J314" s="0" t="n">
        <v>22</v>
      </c>
      <c r="K314" s="37" t="n">
        <f aca="false">E314+Inputs!$B$5*F314</f>
        <v>2.55</v>
      </c>
      <c r="L314" s="37" t="n">
        <f aca="false">G314+Inputs!$B$6*H314</f>
        <v>0</v>
      </c>
      <c r="M314" s="37" t="n">
        <f aca="false">I314+Inputs!$B$7*J314</f>
        <v>27.302</v>
      </c>
      <c r="N314" s="37" t="n">
        <f aca="false">K314+L314+M314</f>
        <v>29.852</v>
      </c>
    </row>
    <row r="315" customFormat="false" ht="15" hidden="false" customHeight="false" outlineLevel="0" collapsed="false">
      <c r="A315" s="0" t="s">
        <v>9</v>
      </c>
      <c r="B315" s="0" t="s">
        <v>358</v>
      </c>
      <c r="C315" s="15" t="n">
        <v>45139</v>
      </c>
      <c r="D315" s="0" t="n">
        <v>1</v>
      </c>
      <c r="E315" s="0" t="n">
        <v>0</v>
      </c>
      <c r="F315" s="0" t="n">
        <v>1</v>
      </c>
      <c r="G315" s="0" t="n">
        <v>0</v>
      </c>
      <c r="H315" s="0" t="n">
        <v>0</v>
      </c>
      <c r="I315" s="0" t="n">
        <v>0</v>
      </c>
      <c r="J315" s="0" t="n">
        <v>23</v>
      </c>
      <c r="K315" s="37" t="n">
        <f aca="false">E315+Inputs!$B$5*F315</f>
        <v>1.275</v>
      </c>
      <c r="L315" s="37" t="n">
        <f aca="false">G315+Inputs!$B$6*H315</f>
        <v>0</v>
      </c>
      <c r="M315" s="37" t="n">
        <f aca="false">I315+Inputs!$B$7*J315</f>
        <v>28.543</v>
      </c>
      <c r="N315" s="37" t="n">
        <f aca="false">K315+L315+M315</f>
        <v>29.818</v>
      </c>
    </row>
    <row r="316" customFormat="false" ht="15" hidden="false" customHeight="false" outlineLevel="0" collapsed="false">
      <c r="A316" s="0" t="s">
        <v>9</v>
      </c>
      <c r="B316" s="0" t="s">
        <v>358</v>
      </c>
      <c r="C316" s="15" t="n">
        <v>45170</v>
      </c>
      <c r="D316" s="0" t="n">
        <v>1</v>
      </c>
      <c r="E316" s="0" t="n">
        <v>0</v>
      </c>
      <c r="F316" s="0" t="n">
        <v>5</v>
      </c>
      <c r="G316" s="0" t="n">
        <v>0</v>
      </c>
      <c r="H316" s="0" t="n">
        <v>1</v>
      </c>
      <c r="I316" s="0" t="n">
        <v>0</v>
      </c>
      <c r="J316" s="0" t="n">
        <v>23</v>
      </c>
      <c r="K316" s="37" t="n">
        <f aca="false">E316+Inputs!$B$5*F316</f>
        <v>6.375</v>
      </c>
      <c r="L316" s="37" t="n">
        <f aca="false">G316+Inputs!$B$6*H316</f>
        <v>1.275</v>
      </c>
      <c r="M316" s="37" t="n">
        <f aca="false">I316+Inputs!$B$7*J316</f>
        <v>28.543</v>
      </c>
      <c r="N316" s="37" t="n">
        <f aca="false">K316+L316+M316</f>
        <v>36.193</v>
      </c>
    </row>
    <row r="317" customFormat="false" ht="15" hidden="false" customHeight="false" outlineLevel="0" collapsed="false">
      <c r="A317" s="0" t="s">
        <v>9</v>
      </c>
      <c r="B317" s="0" t="s">
        <v>358</v>
      </c>
      <c r="C317" s="15" t="n">
        <v>45200</v>
      </c>
      <c r="D317" s="0" t="n">
        <v>1</v>
      </c>
      <c r="E317" s="0" t="n">
        <v>0</v>
      </c>
      <c r="F317" s="0" t="n">
        <v>1</v>
      </c>
      <c r="G317" s="0" t="n">
        <v>0</v>
      </c>
      <c r="H317" s="0" t="n">
        <v>0</v>
      </c>
      <c r="I317" s="0" t="n">
        <v>0</v>
      </c>
      <c r="J317" s="0" t="n">
        <v>15</v>
      </c>
      <c r="K317" s="37" t="n">
        <f aca="false">E317+Inputs!$B$5*F317</f>
        <v>1.275</v>
      </c>
      <c r="L317" s="37" t="n">
        <f aca="false">G317+Inputs!$B$6*H317</f>
        <v>0</v>
      </c>
      <c r="M317" s="37" t="n">
        <f aca="false">I317+Inputs!$B$7*J317</f>
        <v>18.615</v>
      </c>
      <c r="N317" s="37" t="n">
        <f aca="false">K317+L317+M317</f>
        <v>19.89</v>
      </c>
    </row>
    <row r="318" customFormat="false" ht="15" hidden="false" customHeight="false" outlineLevel="0" collapsed="false">
      <c r="A318" s="0" t="s">
        <v>9</v>
      </c>
      <c r="B318" s="0" t="s">
        <v>358</v>
      </c>
      <c r="C318" s="15" t="n">
        <v>45231</v>
      </c>
      <c r="D318" s="0" t="n">
        <v>1</v>
      </c>
      <c r="E318" s="0" t="n">
        <v>0</v>
      </c>
      <c r="F318" s="0" t="n">
        <v>2</v>
      </c>
      <c r="G318" s="0" t="n">
        <v>0</v>
      </c>
      <c r="H318" s="0" t="n">
        <v>1</v>
      </c>
      <c r="I318" s="0" t="n">
        <v>0</v>
      </c>
      <c r="J318" s="0" t="n">
        <v>36</v>
      </c>
      <c r="K318" s="37" t="n">
        <f aca="false">E318+Inputs!$B$5*F318</f>
        <v>2.55</v>
      </c>
      <c r="L318" s="37" t="n">
        <f aca="false">G318+Inputs!$B$6*H318</f>
        <v>1.275</v>
      </c>
      <c r="M318" s="37" t="n">
        <f aca="false">I318+Inputs!$B$7*J318</f>
        <v>44.676</v>
      </c>
      <c r="N318" s="37" t="n">
        <f aca="false">K318+L318+M318</f>
        <v>48.501</v>
      </c>
    </row>
    <row r="319" customFormat="false" ht="15" hidden="false" customHeight="false" outlineLevel="0" collapsed="false">
      <c r="A319" s="0" t="s">
        <v>9</v>
      </c>
      <c r="B319" s="0" t="s">
        <v>358</v>
      </c>
      <c r="C319" s="15" t="n">
        <v>45261</v>
      </c>
      <c r="D319" s="0" t="n">
        <v>1</v>
      </c>
      <c r="E319" s="0" t="n">
        <v>0</v>
      </c>
      <c r="F319" s="0" t="n">
        <v>1</v>
      </c>
      <c r="G319" s="0" t="n">
        <v>0</v>
      </c>
      <c r="H319" s="0" t="n">
        <v>0</v>
      </c>
      <c r="I319" s="0" t="n">
        <v>0</v>
      </c>
      <c r="J319" s="0" t="n">
        <v>12</v>
      </c>
      <c r="K319" s="37" t="n">
        <f aca="false">E319+Inputs!$B$5*F319</f>
        <v>1.275</v>
      </c>
      <c r="L319" s="37" t="n">
        <f aca="false">G319+Inputs!$B$6*H319</f>
        <v>0</v>
      </c>
      <c r="M319" s="37" t="n">
        <f aca="false">I319+Inputs!$B$7*J319</f>
        <v>14.892</v>
      </c>
      <c r="N319" s="37" t="n">
        <f aca="false">K319+L319+M319</f>
        <v>16.167</v>
      </c>
    </row>
    <row r="320" customFormat="false" ht="15" hidden="false" customHeight="false" outlineLevel="0" collapsed="false">
      <c r="A320" s="0" t="s">
        <v>9</v>
      </c>
      <c r="B320" s="0" t="s">
        <v>358</v>
      </c>
      <c r="C320" s="15" t="n">
        <v>45292</v>
      </c>
      <c r="D320" s="0" t="n">
        <v>1</v>
      </c>
      <c r="E320" s="0" t="n">
        <v>0</v>
      </c>
      <c r="F320" s="0" t="n">
        <v>3</v>
      </c>
      <c r="G320" s="0" t="n">
        <v>0</v>
      </c>
      <c r="H320" s="0" t="n">
        <v>0</v>
      </c>
      <c r="I320" s="0" t="n">
        <v>0</v>
      </c>
      <c r="J320" s="0" t="n">
        <v>22</v>
      </c>
      <c r="K320" s="37" t="n">
        <f aca="false">E320+Inputs!$B$5*F320</f>
        <v>3.825</v>
      </c>
      <c r="L320" s="37" t="n">
        <f aca="false">G320+Inputs!$B$6*H320</f>
        <v>0</v>
      </c>
      <c r="M320" s="37" t="n">
        <f aca="false">I320+Inputs!$B$7*J320</f>
        <v>27.302</v>
      </c>
      <c r="N320" s="37" t="n">
        <f aca="false">K320+L320+M320</f>
        <v>31.127</v>
      </c>
    </row>
    <row r="321" customFormat="false" ht="15" hidden="false" customHeight="false" outlineLevel="0" collapsed="false">
      <c r="A321" s="0" t="s">
        <v>9</v>
      </c>
      <c r="B321" s="0" t="s">
        <v>358</v>
      </c>
      <c r="C321" s="15" t="n">
        <v>45323</v>
      </c>
      <c r="D321" s="0" t="n">
        <v>1</v>
      </c>
      <c r="E321" s="0" t="n">
        <v>0</v>
      </c>
      <c r="F321" s="0" t="n">
        <v>0</v>
      </c>
      <c r="G321" s="0" t="n">
        <v>0</v>
      </c>
      <c r="H321" s="0" t="n">
        <v>0</v>
      </c>
      <c r="I321" s="0" t="n">
        <v>0</v>
      </c>
      <c r="J321" s="0" t="n">
        <v>2</v>
      </c>
      <c r="K321" s="37" t="n">
        <f aca="false">E321+Inputs!$B$5*F321</f>
        <v>0</v>
      </c>
      <c r="L321" s="37" t="n">
        <f aca="false">G321+Inputs!$B$6*H321</f>
        <v>0</v>
      </c>
      <c r="M321" s="37" t="n">
        <f aca="false">I321+Inputs!$B$7*J321</f>
        <v>2.482</v>
      </c>
      <c r="N321" s="37" t="n">
        <f aca="false">K321+L321+M321</f>
        <v>2.482</v>
      </c>
    </row>
    <row r="322" customFormat="false" ht="15" hidden="false" customHeight="false" outlineLevel="0" collapsed="false">
      <c r="A322" s="0" t="s">
        <v>9</v>
      </c>
      <c r="B322" s="0" t="s">
        <v>358</v>
      </c>
      <c r="C322" s="15" t="n">
        <v>45352</v>
      </c>
      <c r="D322" s="0" t="n">
        <v>1</v>
      </c>
      <c r="E322" s="0" t="n">
        <v>0</v>
      </c>
      <c r="F322" s="0" t="n">
        <v>0</v>
      </c>
      <c r="G322" s="0" t="n">
        <v>0</v>
      </c>
      <c r="H322" s="0" t="n">
        <v>0</v>
      </c>
      <c r="I322" s="0" t="n">
        <v>0</v>
      </c>
      <c r="J322" s="0" t="n">
        <v>7</v>
      </c>
      <c r="K322" s="37" t="n">
        <f aca="false">E322+Inputs!$B$5*F322</f>
        <v>0</v>
      </c>
      <c r="L322" s="37" t="n">
        <f aca="false">G322+Inputs!$B$6*H322</f>
        <v>0</v>
      </c>
      <c r="M322" s="37" t="n">
        <f aca="false">I322+Inputs!$B$7*J322</f>
        <v>8.687</v>
      </c>
      <c r="N322" s="37" t="n">
        <f aca="false">K322+L322+M322</f>
        <v>8.687</v>
      </c>
    </row>
    <row r="323" customFormat="false" ht="15" hidden="false" customHeight="false" outlineLevel="0" collapsed="false">
      <c r="A323" s="0" t="s">
        <v>9</v>
      </c>
      <c r="B323" s="0" t="s">
        <v>358</v>
      </c>
      <c r="C323" s="15" t="n">
        <v>45383</v>
      </c>
      <c r="D323" s="0" t="n">
        <v>1</v>
      </c>
      <c r="E323" s="0" t="n">
        <v>0</v>
      </c>
      <c r="F323" s="0" t="n">
        <v>1</v>
      </c>
      <c r="G323" s="0" t="n">
        <v>0</v>
      </c>
      <c r="H323" s="0" t="n">
        <v>0</v>
      </c>
      <c r="I323" s="0" t="n">
        <v>0</v>
      </c>
      <c r="J323" s="0" t="n">
        <v>16</v>
      </c>
      <c r="K323" s="37" t="n">
        <f aca="false">E323+Inputs!$B$5*F323</f>
        <v>1.275</v>
      </c>
      <c r="L323" s="37" t="n">
        <f aca="false">G323+Inputs!$B$6*H323</f>
        <v>0</v>
      </c>
      <c r="M323" s="37" t="n">
        <f aca="false">I323+Inputs!$B$7*J323</f>
        <v>19.856</v>
      </c>
      <c r="N323" s="37" t="n">
        <f aca="false">K323+L323+M323</f>
        <v>21.131</v>
      </c>
    </row>
    <row r="324" customFormat="false" ht="15" hidden="false" customHeight="false" outlineLevel="0" collapsed="false">
      <c r="A324" s="0" t="s">
        <v>9</v>
      </c>
      <c r="B324" s="0" t="s">
        <v>358</v>
      </c>
      <c r="C324" s="15" t="n">
        <v>45413</v>
      </c>
      <c r="D324" s="0" t="n">
        <v>1</v>
      </c>
      <c r="E324" s="0" t="n">
        <v>0</v>
      </c>
      <c r="F324" s="0" t="n">
        <v>1</v>
      </c>
      <c r="G324" s="0" t="n">
        <v>0</v>
      </c>
      <c r="H324" s="0" t="n">
        <v>1</v>
      </c>
      <c r="I324" s="0" t="n">
        <v>0</v>
      </c>
      <c r="J324" s="0" t="n">
        <v>22</v>
      </c>
      <c r="K324" s="37" t="n">
        <f aca="false">E324+Inputs!$B$5*F324</f>
        <v>1.275</v>
      </c>
      <c r="L324" s="37" t="n">
        <f aca="false">G324+Inputs!$B$6*H324</f>
        <v>1.275</v>
      </c>
      <c r="M324" s="37" t="n">
        <f aca="false">I324+Inputs!$B$7*J324</f>
        <v>27.302</v>
      </c>
      <c r="N324" s="37" t="n">
        <f aca="false">K324+L324+M324</f>
        <v>29.852</v>
      </c>
    </row>
    <row r="325" customFormat="false" ht="15" hidden="false" customHeight="false" outlineLevel="0" collapsed="false">
      <c r="A325" s="0" t="s">
        <v>9</v>
      </c>
      <c r="B325" s="0" t="s">
        <v>358</v>
      </c>
      <c r="C325" s="15" t="n">
        <v>45444</v>
      </c>
      <c r="D325" s="0" t="n">
        <v>1</v>
      </c>
      <c r="E325" s="0" t="n">
        <v>0</v>
      </c>
      <c r="F325" s="0" t="n">
        <v>0</v>
      </c>
      <c r="G325" s="0" t="n">
        <v>0</v>
      </c>
      <c r="H325" s="0" t="n">
        <v>0</v>
      </c>
      <c r="I325" s="0" t="n">
        <v>0</v>
      </c>
      <c r="J325" s="0" t="n">
        <v>29</v>
      </c>
      <c r="K325" s="37" t="n">
        <f aca="false">E325+Inputs!$B$5*F325</f>
        <v>0</v>
      </c>
      <c r="L325" s="37" t="n">
        <f aca="false">G325+Inputs!$B$6*H325</f>
        <v>0</v>
      </c>
      <c r="M325" s="37" t="n">
        <f aca="false">I325+Inputs!$B$7*J325</f>
        <v>35.989</v>
      </c>
      <c r="N325" s="37" t="n">
        <f aca="false">K325+L325+M325</f>
        <v>35.989</v>
      </c>
    </row>
    <row r="326" customFormat="false" ht="15" hidden="false" customHeight="false" outlineLevel="0" collapsed="false">
      <c r="A326" s="0" t="s">
        <v>9</v>
      </c>
      <c r="B326" s="0" t="s">
        <v>358</v>
      </c>
      <c r="C326" s="15" t="n">
        <v>45474</v>
      </c>
      <c r="D326" s="0" t="n">
        <v>1</v>
      </c>
      <c r="E326" s="0" t="n">
        <v>0</v>
      </c>
      <c r="F326" s="0" t="n">
        <v>1</v>
      </c>
      <c r="G326" s="0" t="n">
        <v>0</v>
      </c>
      <c r="H326" s="0" t="n">
        <v>0</v>
      </c>
      <c r="I326" s="0" t="n">
        <v>0</v>
      </c>
      <c r="J326" s="0" t="n">
        <v>21</v>
      </c>
      <c r="K326" s="37" t="n">
        <f aca="false">E326+Inputs!$B$5*F326</f>
        <v>1.275</v>
      </c>
      <c r="L326" s="37" t="n">
        <f aca="false">G326+Inputs!$B$6*H326</f>
        <v>0</v>
      </c>
      <c r="M326" s="37" t="n">
        <f aca="false">I326+Inputs!$B$7*J326</f>
        <v>26.061</v>
      </c>
      <c r="N326" s="37" t="n">
        <f aca="false">K326+L326+M326</f>
        <v>27.336</v>
      </c>
    </row>
    <row r="327" customFormat="false" ht="15" hidden="false" customHeight="false" outlineLevel="0" collapsed="false">
      <c r="A327" s="0" t="s">
        <v>9</v>
      </c>
      <c r="B327" s="0" t="s">
        <v>358</v>
      </c>
      <c r="C327" s="15" t="n">
        <v>45505</v>
      </c>
      <c r="D327" s="0" t="n">
        <v>1</v>
      </c>
      <c r="E327" s="0" t="n">
        <v>0</v>
      </c>
      <c r="F327" s="0" t="n">
        <v>0</v>
      </c>
      <c r="G327" s="0" t="n">
        <v>0</v>
      </c>
      <c r="H327" s="0" t="n">
        <v>0</v>
      </c>
      <c r="I327" s="0" t="n">
        <v>0</v>
      </c>
      <c r="J327" s="0" t="n">
        <v>18</v>
      </c>
      <c r="K327" s="37" t="n">
        <f aca="false">E327+Inputs!$B$5*F327</f>
        <v>0</v>
      </c>
      <c r="L327" s="37" t="n">
        <f aca="false">G327+Inputs!$B$6*H327</f>
        <v>0</v>
      </c>
      <c r="M327" s="37" t="n">
        <f aca="false">I327+Inputs!$B$7*J327</f>
        <v>22.338</v>
      </c>
      <c r="N327" s="37" t="n">
        <f aca="false">K327+L327+M327</f>
        <v>22.338</v>
      </c>
    </row>
    <row r="328" customFormat="false" ht="15" hidden="false" customHeight="false" outlineLevel="0" collapsed="false">
      <c r="A328" s="0" t="s">
        <v>9</v>
      </c>
      <c r="B328" s="0" t="s">
        <v>358</v>
      </c>
      <c r="C328" s="15" t="n">
        <v>45536</v>
      </c>
      <c r="D328" s="0" t="n">
        <v>1</v>
      </c>
      <c r="E328" s="0" t="n">
        <v>0</v>
      </c>
      <c r="F328" s="0" t="n">
        <v>1</v>
      </c>
      <c r="G328" s="0" t="n">
        <v>0</v>
      </c>
      <c r="H328" s="0" t="n">
        <v>0</v>
      </c>
      <c r="I328" s="0" t="n">
        <v>0</v>
      </c>
      <c r="J328" s="0" t="n">
        <v>23</v>
      </c>
      <c r="K328" s="37" t="n">
        <f aca="false">E328+Inputs!$B$5*F328</f>
        <v>1.275</v>
      </c>
      <c r="L328" s="37" t="n">
        <f aca="false">G328+Inputs!$B$6*H328</f>
        <v>0</v>
      </c>
      <c r="M328" s="37" t="n">
        <f aca="false">I328+Inputs!$B$7*J328</f>
        <v>28.543</v>
      </c>
      <c r="N328" s="37" t="n">
        <f aca="false">K328+L328+M328</f>
        <v>29.818</v>
      </c>
    </row>
    <row r="329" customFormat="false" ht="15" hidden="false" customHeight="false" outlineLevel="0" collapsed="false">
      <c r="A329" s="0" t="s">
        <v>9</v>
      </c>
      <c r="B329" s="0" t="s">
        <v>358</v>
      </c>
      <c r="C329" s="15" t="n">
        <v>45566</v>
      </c>
      <c r="D329" s="0" t="n">
        <v>1</v>
      </c>
      <c r="E329" s="0" t="n">
        <v>0</v>
      </c>
      <c r="F329" s="0" t="n">
        <v>6</v>
      </c>
      <c r="G329" s="0" t="n">
        <v>0</v>
      </c>
      <c r="H329" s="0" t="n">
        <v>0</v>
      </c>
      <c r="I329" s="0" t="n">
        <v>0</v>
      </c>
      <c r="J329" s="0" t="n">
        <v>23</v>
      </c>
      <c r="K329" s="37" t="n">
        <f aca="false">E329+Inputs!$B$5*F329</f>
        <v>7.65</v>
      </c>
      <c r="L329" s="37" t="n">
        <f aca="false">G329+Inputs!$B$6*H329</f>
        <v>0</v>
      </c>
      <c r="M329" s="37" t="n">
        <f aca="false">I329+Inputs!$B$7*J329</f>
        <v>28.543</v>
      </c>
      <c r="N329" s="37" t="n">
        <f aca="false">K329+L329+M329</f>
        <v>36.193</v>
      </c>
    </row>
    <row r="330" customFormat="false" ht="15" hidden="false" customHeight="false" outlineLevel="0" collapsed="false">
      <c r="A330" s="0" t="s">
        <v>9</v>
      </c>
      <c r="B330" s="0" t="s">
        <v>358</v>
      </c>
      <c r="C330" s="15" t="n">
        <v>45597</v>
      </c>
      <c r="D330" s="0" t="n">
        <v>1</v>
      </c>
      <c r="E330" s="0" t="n">
        <v>0</v>
      </c>
      <c r="F330" s="0" t="n">
        <v>2</v>
      </c>
      <c r="G330" s="0" t="n">
        <v>0</v>
      </c>
      <c r="H330" s="0" t="n">
        <v>1</v>
      </c>
      <c r="I330" s="0" t="n">
        <v>0</v>
      </c>
      <c r="J330" s="0" t="n">
        <v>28</v>
      </c>
      <c r="K330" s="37" t="n">
        <f aca="false">E330+Inputs!$B$5*F330</f>
        <v>2.55</v>
      </c>
      <c r="L330" s="37" t="n">
        <f aca="false">G330+Inputs!$B$6*H330</f>
        <v>1.275</v>
      </c>
      <c r="M330" s="37" t="n">
        <f aca="false">I330+Inputs!$B$7*J330</f>
        <v>34.748</v>
      </c>
      <c r="N330" s="37" t="n">
        <f aca="false">K330+L330+M330</f>
        <v>38.573</v>
      </c>
    </row>
    <row r="331" customFormat="false" ht="15" hidden="false" customHeight="false" outlineLevel="0" collapsed="false">
      <c r="A331" s="0" t="s">
        <v>9</v>
      </c>
      <c r="B331" s="0" t="s">
        <v>358</v>
      </c>
      <c r="C331" s="15" t="n">
        <v>45627</v>
      </c>
      <c r="D331" s="0" t="n">
        <v>1</v>
      </c>
      <c r="E331" s="0" t="n">
        <v>0</v>
      </c>
      <c r="F331" s="0" t="n">
        <v>3</v>
      </c>
      <c r="G331" s="0" t="n">
        <v>0</v>
      </c>
      <c r="H331" s="0" t="n">
        <v>0</v>
      </c>
      <c r="I331" s="0" t="n">
        <v>0</v>
      </c>
      <c r="J331" s="0" t="n">
        <v>23</v>
      </c>
      <c r="K331" s="37" t="n">
        <f aca="false">E331+Inputs!$B$5*F331</f>
        <v>3.825</v>
      </c>
      <c r="L331" s="37" t="n">
        <f aca="false">G331+Inputs!$B$6*H331</f>
        <v>0</v>
      </c>
      <c r="M331" s="37" t="n">
        <f aca="false">I331+Inputs!$B$7*J331</f>
        <v>28.543</v>
      </c>
      <c r="N331" s="37" t="n">
        <f aca="false">K331+L331+M331</f>
        <v>32.368</v>
      </c>
    </row>
    <row r="332" customFormat="false" ht="15" hidden="false" customHeight="false" outlineLevel="0" collapsed="false">
      <c r="A332" s="0" t="s">
        <v>9</v>
      </c>
      <c r="B332" s="0" t="s">
        <v>358</v>
      </c>
      <c r="C332" s="15" t="n">
        <v>45658</v>
      </c>
      <c r="D332" s="0" t="n">
        <v>1</v>
      </c>
      <c r="E332" s="0" t="n">
        <v>0</v>
      </c>
      <c r="F332" s="0" t="n">
        <v>1</v>
      </c>
      <c r="G332" s="0" t="n">
        <v>0</v>
      </c>
      <c r="H332" s="0" t="n">
        <v>1</v>
      </c>
      <c r="I332" s="0" t="n">
        <v>0</v>
      </c>
      <c r="J332" s="0" t="n">
        <v>19</v>
      </c>
      <c r="K332" s="37" t="n">
        <f aca="false">E332+Inputs!$B$5*F332</f>
        <v>1.275</v>
      </c>
      <c r="L332" s="37" t="n">
        <f aca="false">G332+Inputs!$B$6*H332</f>
        <v>1.275</v>
      </c>
      <c r="M332" s="37" t="n">
        <f aca="false">I332+Inputs!$B$7*J332</f>
        <v>23.579</v>
      </c>
      <c r="N332" s="37" t="n">
        <f aca="false">K332+L332+M332</f>
        <v>26.129</v>
      </c>
    </row>
    <row r="333" customFormat="false" ht="15" hidden="false" customHeight="false" outlineLevel="0" collapsed="false">
      <c r="A333" s="0" t="s">
        <v>9</v>
      </c>
      <c r="B333" s="0" t="s">
        <v>358</v>
      </c>
      <c r="C333" s="15" t="n">
        <v>45689</v>
      </c>
      <c r="D333" s="0" t="n">
        <v>1</v>
      </c>
      <c r="E333" s="0" t="n">
        <v>0</v>
      </c>
      <c r="F333" s="0" t="n">
        <v>0</v>
      </c>
      <c r="G333" s="0" t="n">
        <v>0</v>
      </c>
      <c r="H333" s="0" t="n">
        <v>0</v>
      </c>
      <c r="I333" s="0" t="n">
        <v>0</v>
      </c>
      <c r="J333" s="0" t="n">
        <v>23</v>
      </c>
      <c r="K333" s="37" t="n">
        <f aca="false">E333+Inputs!$B$5*F333</f>
        <v>0</v>
      </c>
      <c r="L333" s="37" t="n">
        <f aca="false">G333+Inputs!$B$6*H333</f>
        <v>0</v>
      </c>
      <c r="M333" s="37" t="n">
        <f aca="false">I333+Inputs!$B$7*J333</f>
        <v>28.543</v>
      </c>
      <c r="N333" s="37" t="n">
        <f aca="false">K333+L333+M333</f>
        <v>28.543</v>
      </c>
    </row>
    <row r="334" customFormat="false" ht="15" hidden="false" customHeight="false" outlineLevel="0" collapsed="false">
      <c r="A334" s="0" t="s">
        <v>9</v>
      </c>
      <c r="B334" s="0" t="s">
        <v>358</v>
      </c>
      <c r="C334" s="15" t="n">
        <v>45717</v>
      </c>
      <c r="D334" s="0" t="n">
        <v>1</v>
      </c>
      <c r="E334" s="0" t="n">
        <v>0</v>
      </c>
      <c r="F334" s="0" t="n">
        <v>1</v>
      </c>
      <c r="G334" s="0" t="n">
        <v>0</v>
      </c>
      <c r="H334" s="0" t="n">
        <v>0</v>
      </c>
      <c r="I334" s="0" t="n">
        <v>0</v>
      </c>
      <c r="J334" s="0" t="n">
        <v>25</v>
      </c>
      <c r="K334" s="37" t="n">
        <f aca="false">E334+Inputs!$B$5*F334</f>
        <v>1.275</v>
      </c>
      <c r="L334" s="37" t="n">
        <f aca="false">G334+Inputs!$B$6*H334</f>
        <v>0</v>
      </c>
      <c r="M334" s="37" t="n">
        <f aca="false">I334+Inputs!$B$7*J334</f>
        <v>31.025</v>
      </c>
      <c r="N334" s="37" t="n">
        <f aca="false">K334+L334+M334</f>
        <v>32.3</v>
      </c>
    </row>
    <row r="335" customFormat="false" ht="15" hidden="false" customHeight="false" outlineLevel="0" collapsed="false">
      <c r="A335" s="0" t="s">
        <v>9</v>
      </c>
      <c r="B335" s="0" t="s">
        <v>358</v>
      </c>
      <c r="C335" s="15" t="n">
        <v>45748</v>
      </c>
      <c r="D335" s="0" t="n">
        <v>1</v>
      </c>
      <c r="E335" s="0" t="n">
        <v>0</v>
      </c>
      <c r="F335" s="0" t="n">
        <v>3</v>
      </c>
      <c r="G335" s="0" t="n">
        <v>0</v>
      </c>
      <c r="H335" s="0" t="n">
        <v>0</v>
      </c>
      <c r="I335" s="0" t="n">
        <v>0</v>
      </c>
      <c r="J335" s="0" t="n">
        <v>20</v>
      </c>
      <c r="K335" s="37" t="n">
        <f aca="false">E335+Inputs!$B$5*F335</f>
        <v>3.825</v>
      </c>
      <c r="L335" s="37" t="n">
        <f aca="false">G335+Inputs!$B$6*H335</f>
        <v>0</v>
      </c>
      <c r="M335" s="37" t="n">
        <f aca="false">I335+Inputs!$B$7*J335</f>
        <v>24.82</v>
      </c>
      <c r="N335" s="37" t="n">
        <f aca="false">K335+L335+M335</f>
        <v>28.645</v>
      </c>
    </row>
    <row r="336" customFormat="false" ht="15" hidden="false" customHeight="false" outlineLevel="0" collapsed="false">
      <c r="A336" s="0" t="s">
        <v>9</v>
      </c>
      <c r="B336" s="0" t="s">
        <v>358</v>
      </c>
      <c r="C336" s="15" t="n">
        <v>45778</v>
      </c>
      <c r="D336" s="0" t="n">
        <v>1</v>
      </c>
      <c r="E336" s="0" t="n">
        <v>0</v>
      </c>
      <c r="F336" s="0" t="n">
        <v>2</v>
      </c>
      <c r="G336" s="0" t="n">
        <v>0</v>
      </c>
      <c r="H336" s="0" t="n">
        <v>0</v>
      </c>
      <c r="I336" s="0" t="n">
        <v>0</v>
      </c>
      <c r="J336" s="0" t="n">
        <v>23</v>
      </c>
      <c r="K336" s="37" t="n">
        <f aca="false">E336+Inputs!$B$5*F336</f>
        <v>2.55</v>
      </c>
      <c r="L336" s="37" t="n">
        <f aca="false">G336+Inputs!$B$6*H336</f>
        <v>0</v>
      </c>
      <c r="M336" s="37" t="n">
        <f aca="false">I336+Inputs!$B$7*J336</f>
        <v>28.543</v>
      </c>
      <c r="N336" s="37" t="n">
        <f aca="false">K336+L336+M336</f>
        <v>31.093</v>
      </c>
    </row>
    <row r="337" customFormat="false" ht="15" hidden="false" customHeight="false" outlineLevel="0" collapsed="false">
      <c r="A337" s="0" t="s">
        <v>9</v>
      </c>
      <c r="B337" s="0" t="s">
        <v>358</v>
      </c>
      <c r="C337" s="15" t="n">
        <v>45809</v>
      </c>
      <c r="D337" s="0" t="n">
        <v>1</v>
      </c>
      <c r="E337" s="0" t="n">
        <v>0</v>
      </c>
      <c r="F337" s="0" t="n">
        <v>0</v>
      </c>
      <c r="G337" s="0" t="n">
        <v>0</v>
      </c>
      <c r="H337" s="0" t="n">
        <v>0</v>
      </c>
      <c r="I337" s="0" t="n">
        <v>0</v>
      </c>
      <c r="J337" s="0" t="n">
        <v>28</v>
      </c>
      <c r="K337" s="37" t="n">
        <f aca="false">E337+Inputs!$B$5*F337</f>
        <v>0</v>
      </c>
      <c r="L337" s="37" t="n">
        <f aca="false">G337+Inputs!$B$6*H337</f>
        <v>0</v>
      </c>
      <c r="M337" s="37" t="n">
        <f aca="false">I337+Inputs!$B$7*J337</f>
        <v>34.748</v>
      </c>
      <c r="N337" s="37" t="n">
        <f aca="false">K337+L337+M337</f>
        <v>34.748</v>
      </c>
    </row>
    <row r="338" customFormat="false" ht="15" hidden="false" customHeight="false" outlineLevel="0" collapsed="false">
      <c r="A338" s="0" t="s">
        <v>9</v>
      </c>
      <c r="B338" s="0" t="s">
        <v>358</v>
      </c>
      <c r="C338" s="15" t="n">
        <v>45839</v>
      </c>
      <c r="D338" s="0" t="n">
        <v>1</v>
      </c>
      <c r="E338" s="0" t="n">
        <v>0</v>
      </c>
      <c r="F338" s="0" t="n">
        <v>2</v>
      </c>
      <c r="G338" s="0" t="n">
        <v>0</v>
      </c>
      <c r="H338" s="0" t="n">
        <v>0</v>
      </c>
      <c r="I338" s="0" t="n">
        <v>0</v>
      </c>
      <c r="J338" s="0" t="n">
        <v>19</v>
      </c>
      <c r="K338" s="37" t="n">
        <f aca="false">E338+Inputs!$B$5*F338</f>
        <v>2.55</v>
      </c>
      <c r="L338" s="37" t="n">
        <f aca="false">G338+Inputs!$B$6*H338</f>
        <v>0</v>
      </c>
      <c r="M338" s="37" t="n">
        <f aca="false">I338+Inputs!$B$7*J338</f>
        <v>23.579</v>
      </c>
      <c r="N338" s="37" t="n">
        <f aca="false">K338+L338+M338</f>
        <v>26.129</v>
      </c>
    </row>
    <row r="339" customFormat="false" ht="15" hidden="false" customHeight="false" outlineLevel="0" collapsed="false">
      <c r="A339" s="0" t="s">
        <v>9</v>
      </c>
      <c r="B339" s="0" t="s">
        <v>358</v>
      </c>
      <c r="C339" s="15" t="n">
        <v>45870</v>
      </c>
      <c r="D339" s="0" t="n">
        <v>1</v>
      </c>
      <c r="E339" s="0" t="n">
        <v>0</v>
      </c>
      <c r="F339" s="0" t="n">
        <v>0</v>
      </c>
      <c r="G339" s="0" t="n">
        <v>0</v>
      </c>
      <c r="H339" s="0" t="n">
        <v>0</v>
      </c>
      <c r="I339" s="0" t="n">
        <v>0</v>
      </c>
      <c r="J339" s="0" t="n">
        <v>22</v>
      </c>
      <c r="K339" s="37" t="n">
        <f aca="false">E339+Inputs!$B$5*F339</f>
        <v>0</v>
      </c>
      <c r="L339" s="37" t="n">
        <f aca="false">G339+Inputs!$B$6*H339</f>
        <v>0</v>
      </c>
      <c r="M339" s="37" t="n">
        <f aca="false">I339+Inputs!$B$7*J339</f>
        <v>27.302</v>
      </c>
      <c r="N339" s="37" t="n">
        <f aca="false">K339+L339+M339</f>
        <v>27.302</v>
      </c>
    </row>
    <row r="340" customFormat="false" ht="15" hidden="false" customHeight="false" outlineLevel="0" collapsed="false">
      <c r="A340" s="0" t="s">
        <v>9</v>
      </c>
      <c r="B340" s="0" t="s">
        <v>358</v>
      </c>
      <c r="C340" s="15" t="n">
        <v>45901</v>
      </c>
      <c r="D340" s="0" t="n">
        <v>1</v>
      </c>
      <c r="E340" s="0" t="n">
        <v>0</v>
      </c>
      <c r="F340" s="0" t="n">
        <v>1</v>
      </c>
      <c r="G340" s="0" t="n">
        <v>0</v>
      </c>
      <c r="H340" s="0" t="n">
        <v>0</v>
      </c>
      <c r="I340" s="0" t="n">
        <v>0</v>
      </c>
      <c r="J340" s="0" t="n">
        <v>13</v>
      </c>
      <c r="K340" s="37" t="n">
        <f aca="false">E340+Inputs!$B$5*F340</f>
        <v>1.275</v>
      </c>
      <c r="L340" s="37" t="n">
        <f aca="false">G340+Inputs!$B$6*H340</f>
        <v>0</v>
      </c>
      <c r="M340" s="37" t="n">
        <f aca="false">I340+Inputs!$B$7*J340</f>
        <v>16.133</v>
      </c>
      <c r="N340" s="37" t="n">
        <f aca="false">K340+L340+M340</f>
        <v>17.408</v>
      </c>
    </row>
    <row r="341" customFormat="false" ht="15" hidden="false" customHeight="false" outlineLevel="0" collapsed="false">
      <c r="A341" s="0" t="s">
        <v>9</v>
      </c>
      <c r="B341" s="0" t="s">
        <v>358</v>
      </c>
      <c r="C341" s="15" t="n">
        <v>45931</v>
      </c>
      <c r="D341" s="0" t="n">
        <v>1</v>
      </c>
      <c r="E341" s="0" t="n">
        <v>0</v>
      </c>
      <c r="F341" s="0" t="n">
        <v>4</v>
      </c>
      <c r="G341" s="0" t="n">
        <v>0</v>
      </c>
      <c r="H341" s="0" t="n">
        <v>0</v>
      </c>
      <c r="I341" s="0" t="n">
        <v>0</v>
      </c>
      <c r="J341" s="0" t="n">
        <v>25</v>
      </c>
      <c r="K341" s="37" t="n">
        <f aca="false">E341+Inputs!$B$5*F341</f>
        <v>5.1</v>
      </c>
      <c r="L341" s="37" t="n">
        <f aca="false">G341+Inputs!$B$6*H341</f>
        <v>0</v>
      </c>
      <c r="M341" s="37" t="n">
        <f aca="false">I341+Inputs!$B$7*J341</f>
        <v>31.025</v>
      </c>
      <c r="N341" s="37" t="n">
        <f aca="false">K341+L341+M341</f>
        <v>36.125</v>
      </c>
    </row>
    <row r="342" customFormat="false" ht="15" hidden="false" customHeight="false" outlineLevel="0" collapsed="false">
      <c r="A342" s="0" t="s">
        <v>9</v>
      </c>
      <c r="B342" s="0" t="s">
        <v>358</v>
      </c>
      <c r="C342" s="15" t="n">
        <v>45962</v>
      </c>
      <c r="D342" s="0" t="n">
        <v>1</v>
      </c>
      <c r="E342" s="0" t="n">
        <v>0</v>
      </c>
      <c r="F342" s="0" t="n">
        <v>1</v>
      </c>
      <c r="G342" s="0" t="n">
        <v>0</v>
      </c>
      <c r="H342" s="0" t="n">
        <v>1</v>
      </c>
      <c r="I342" s="0" t="n">
        <v>0</v>
      </c>
      <c r="J342" s="0" t="n">
        <v>20</v>
      </c>
      <c r="K342" s="37" t="n">
        <f aca="false">E342+Inputs!$B$5*F342</f>
        <v>1.275</v>
      </c>
      <c r="L342" s="37" t="n">
        <f aca="false">G342+Inputs!$B$6*H342</f>
        <v>1.275</v>
      </c>
      <c r="M342" s="37" t="n">
        <f aca="false">I342+Inputs!$B$7*J342</f>
        <v>24.82</v>
      </c>
      <c r="N342" s="37" t="n">
        <f aca="false">K342+L342+M342</f>
        <v>27.37</v>
      </c>
    </row>
    <row r="343" customFormat="false" ht="15" hidden="false" customHeight="false" outlineLevel="0" collapsed="false">
      <c r="A343" s="0" t="s">
        <v>9</v>
      </c>
      <c r="B343" s="0" t="s">
        <v>358</v>
      </c>
      <c r="C343" s="15" t="n">
        <v>45992</v>
      </c>
      <c r="D343" s="0" t="n">
        <v>1</v>
      </c>
      <c r="E343" s="0" t="n">
        <v>0</v>
      </c>
      <c r="F343" s="0" t="n">
        <v>1</v>
      </c>
      <c r="G343" s="0" t="n">
        <v>0</v>
      </c>
      <c r="H343" s="0" t="n">
        <v>0</v>
      </c>
      <c r="I343" s="0" t="n">
        <v>0</v>
      </c>
      <c r="J343" s="0" t="n">
        <v>19</v>
      </c>
      <c r="K343" s="37" t="n">
        <f aca="false">E343+Inputs!$B$5*F343</f>
        <v>1.275</v>
      </c>
      <c r="L343" s="37" t="n">
        <f aca="false">G343+Inputs!$B$6*H343</f>
        <v>0</v>
      </c>
      <c r="M343" s="37" t="n">
        <f aca="false">I343+Inputs!$B$7*J343</f>
        <v>23.579</v>
      </c>
      <c r="N343" s="37" t="n">
        <f aca="false">K343+L343+M343</f>
        <v>24.854</v>
      </c>
    </row>
    <row r="344" customFormat="false" ht="15" hidden="false" customHeight="false" outlineLevel="0" collapsed="false">
      <c r="A344" s="0" t="s">
        <v>9</v>
      </c>
      <c r="B344" s="0" t="s">
        <v>358</v>
      </c>
      <c r="C344" s="15" t="n">
        <v>46023</v>
      </c>
      <c r="D344" s="0" t="n">
        <v>1</v>
      </c>
      <c r="E344" s="0" t="n">
        <v>0</v>
      </c>
      <c r="F344" s="0" t="n">
        <v>1</v>
      </c>
      <c r="G344" s="0" t="n">
        <v>0</v>
      </c>
      <c r="H344" s="0" t="n">
        <v>0</v>
      </c>
      <c r="I344" s="0" t="n">
        <v>0</v>
      </c>
      <c r="J344" s="0" t="n">
        <v>29</v>
      </c>
      <c r="K344" s="37" t="n">
        <f aca="false">E344+Inputs!$B$5*F344</f>
        <v>1.275</v>
      </c>
      <c r="L344" s="37" t="n">
        <f aca="false">G344+Inputs!$B$6*H344</f>
        <v>0</v>
      </c>
      <c r="M344" s="37" t="n">
        <f aca="false">I344+Inputs!$B$7*J344</f>
        <v>35.989</v>
      </c>
      <c r="N344" s="37" t="n">
        <f aca="false">K344+L344+M344</f>
        <v>37.264</v>
      </c>
    </row>
    <row r="345" customFormat="false" ht="15" hidden="false" customHeight="false" outlineLevel="0" collapsed="false">
      <c r="A345" s="0" t="s">
        <v>9</v>
      </c>
      <c r="B345" s="0" t="s">
        <v>358</v>
      </c>
      <c r="C345" s="15" t="n">
        <v>46054</v>
      </c>
      <c r="D345" s="0" t="n">
        <v>1</v>
      </c>
      <c r="E345" s="0" t="n">
        <v>0</v>
      </c>
      <c r="F345" s="0" t="n">
        <v>4</v>
      </c>
      <c r="G345" s="0" t="n">
        <v>0</v>
      </c>
      <c r="H345" s="0" t="n">
        <v>0</v>
      </c>
      <c r="I345" s="0" t="n">
        <v>0</v>
      </c>
      <c r="J345" s="0" t="n">
        <v>20</v>
      </c>
      <c r="K345" s="37" t="n">
        <f aca="false">E345+Inputs!$B$5*F345</f>
        <v>5.1</v>
      </c>
      <c r="L345" s="37" t="n">
        <f aca="false">G345+Inputs!$B$6*H345</f>
        <v>0</v>
      </c>
      <c r="M345" s="37" t="n">
        <f aca="false">I345+Inputs!$B$7*J345</f>
        <v>24.82</v>
      </c>
      <c r="N345" s="37" t="n">
        <f aca="false">K345+L345+M345</f>
        <v>29.92</v>
      </c>
    </row>
    <row r="346" customFormat="false" ht="15" hidden="false" customHeight="false" outlineLevel="0" collapsed="false">
      <c r="A346" s="0" t="s">
        <v>9</v>
      </c>
      <c r="B346" s="0" t="s">
        <v>358</v>
      </c>
      <c r="C346" s="15" t="n">
        <v>46082</v>
      </c>
      <c r="D346" s="0" t="n">
        <v>1</v>
      </c>
      <c r="E346" s="0" t="n">
        <v>0</v>
      </c>
      <c r="F346" s="0" t="n">
        <v>6</v>
      </c>
      <c r="G346" s="0" t="n">
        <v>0</v>
      </c>
      <c r="H346" s="0" t="n">
        <v>3</v>
      </c>
      <c r="I346" s="0" t="n">
        <v>0</v>
      </c>
      <c r="J346" s="0" t="n">
        <v>35</v>
      </c>
      <c r="K346" s="37" t="n">
        <f aca="false">E346+Inputs!$B$5*F346</f>
        <v>7.65</v>
      </c>
      <c r="L346" s="37" t="n">
        <f aca="false">G346+Inputs!$B$6*H346</f>
        <v>3.825</v>
      </c>
      <c r="M346" s="37" t="n">
        <f aca="false">I346+Inputs!$B$7*J346</f>
        <v>43.435</v>
      </c>
      <c r="N346" s="37" t="n">
        <f aca="false">K346+L346+M346</f>
        <v>54.91</v>
      </c>
    </row>
    <row r="347" customFormat="false" ht="15" hidden="false" customHeight="false" outlineLevel="0" collapsed="false">
      <c r="A347" s="0" t="s">
        <v>9</v>
      </c>
      <c r="B347" s="0" t="s">
        <v>358</v>
      </c>
      <c r="C347" s="15" t="n">
        <v>46113</v>
      </c>
      <c r="D347" s="0" t="n">
        <v>1</v>
      </c>
      <c r="E347" s="0" t="n">
        <v>0</v>
      </c>
      <c r="F347" s="0" t="n">
        <v>4</v>
      </c>
      <c r="G347" s="0" t="n">
        <v>0</v>
      </c>
      <c r="H347" s="0" t="n">
        <v>3</v>
      </c>
      <c r="I347" s="0" t="n">
        <v>0</v>
      </c>
      <c r="J347" s="0" t="n">
        <v>20</v>
      </c>
      <c r="K347" s="37" t="n">
        <f aca="false">E347+Inputs!$B$5*F347</f>
        <v>5.1</v>
      </c>
      <c r="L347" s="37" t="n">
        <f aca="false">G347+Inputs!$B$6*H347</f>
        <v>3.825</v>
      </c>
      <c r="M347" s="37" t="n">
        <f aca="false">I347+Inputs!$B$7*J347</f>
        <v>24.82</v>
      </c>
      <c r="N347" s="37" t="n">
        <f aca="false">K347+L347+M347</f>
        <v>33.745</v>
      </c>
    </row>
    <row r="348" customFormat="false" ht="15" hidden="false" customHeight="false" outlineLevel="0" collapsed="false">
      <c r="A348" s="0" t="s">
        <v>9</v>
      </c>
      <c r="B348" s="0" t="s">
        <v>358</v>
      </c>
      <c r="C348" s="15" t="n">
        <v>46143</v>
      </c>
      <c r="D348" s="0" t="n">
        <v>1</v>
      </c>
      <c r="E348" s="0" t="n">
        <v>0</v>
      </c>
      <c r="F348" s="0" t="n">
        <v>15</v>
      </c>
      <c r="G348" s="0" t="n">
        <v>0</v>
      </c>
      <c r="H348" s="0" t="n">
        <v>1</v>
      </c>
      <c r="I348" s="0" t="n">
        <v>0</v>
      </c>
      <c r="J348" s="0" t="n">
        <v>26</v>
      </c>
      <c r="K348" s="37" t="n">
        <f aca="false">E348+Inputs!$B$5*F348</f>
        <v>19.125</v>
      </c>
      <c r="L348" s="37" t="n">
        <f aca="false">G348+Inputs!$B$6*H348</f>
        <v>1.275</v>
      </c>
      <c r="M348" s="37" t="n">
        <f aca="false">I348+Inputs!$B$7*J348</f>
        <v>32.266</v>
      </c>
      <c r="N348" s="37" t="n">
        <f aca="false">K348+L348+M348</f>
        <v>52.666</v>
      </c>
    </row>
    <row r="349" customFormat="false" ht="15" hidden="false" customHeight="false" outlineLevel="0" collapsed="false">
      <c r="A349" s="0" t="s">
        <v>9</v>
      </c>
      <c r="B349" s="0" t="s">
        <v>358</v>
      </c>
      <c r="C349" s="15" t="n">
        <v>46174</v>
      </c>
      <c r="D349" s="0" t="n">
        <v>1</v>
      </c>
      <c r="E349" s="0" t="n">
        <v>0</v>
      </c>
      <c r="F349" s="0" t="n">
        <v>23</v>
      </c>
      <c r="G349" s="0" t="n">
        <v>0</v>
      </c>
      <c r="H349" s="0" t="n">
        <v>3</v>
      </c>
      <c r="I349" s="0" t="n">
        <v>0</v>
      </c>
      <c r="J349" s="0" t="n">
        <v>30</v>
      </c>
      <c r="K349" s="37" t="n">
        <f aca="false">E349+Inputs!$B$5*F349</f>
        <v>29.325</v>
      </c>
      <c r="L349" s="37" t="n">
        <f aca="false">G349+Inputs!$B$6*H349</f>
        <v>3.825</v>
      </c>
      <c r="M349" s="37" t="n">
        <f aca="false">I349+Inputs!$B$7*J349</f>
        <v>37.23</v>
      </c>
      <c r="N349" s="37" t="n">
        <f aca="false">K349+L349+M349</f>
        <v>70.38</v>
      </c>
    </row>
    <row r="350" customFormat="false" ht="15" hidden="false" customHeight="false" outlineLevel="0" collapsed="false">
      <c r="A350" s="0" t="s">
        <v>9</v>
      </c>
      <c r="B350" s="0" t="s">
        <v>358</v>
      </c>
      <c r="C350" s="15" t="n">
        <v>46204</v>
      </c>
      <c r="D350" s="0" t="n">
        <v>1</v>
      </c>
      <c r="E350" s="0" t="n">
        <v>0</v>
      </c>
      <c r="F350" s="0" t="n">
        <v>9</v>
      </c>
      <c r="G350" s="0" t="n">
        <v>0</v>
      </c>
      <c r="H350" s="0" t="n">
        <v>2</v>
      </c>
      <c r="I350" s="0" t="n">
        <v>0</v>
      </c>
      <c r="J350" s="0" t="n">
        <v>21</v>
      </c>
      <c r="K350" s="37" t="n">
        <f aca="false">E350+Inputs!$B$5*F350</f>
        <v>11.475</v>
      </c>
      <c r="L350" s="37" t="n">
        <f aca="false">G350+Inputs!$B$6*H350</f>
        <v>2.55</v>
      </c>
      <c r="M350" s="37" t="n">
        <f aca="false">I350+Inputs!$B$7*J350</f>
        <v>26.061</v>
      </c>
      <c r="N350" s="37" t="n">
        <f aca="false">K350+L350+M350</f>
        <v>40.086</v>
      </c>
    </row>
    <row r="351" customFormat="false" ht="15" hidden="false" customHeight="false" outlineLevel="0" collapsed="false">
      <c r="A351" s="0" t="s">
        <v>9</v>
      </c>
      <c r="B351" s="0" t="s">
        <v>358</v>
      </c>
      <c r="C351" s="15" t="n">
        <v>46235</v>
      </c>
      <c r="D351" s="0" t="n">
        <v>1</v>
      </c>
      <c r="E351" s="0" t="n">
        <v>0</v>
      </c>
      <c r="F351" s="0" t="n">
        <v>10</v>
      </c>
      <c r="G351" s="0" t="n">
        <v>0</v>
      </c>
      <c r="H351" s="0" t="n">
        <v>4</v>
      </c>
      <c r="I351" s="0" t="n">
        <v>0</v>
      </c>
      <c r="J351" s="0" t="n">
        <v>9</v>
      </c>
      <c r="K351" s="37" t="n">
        <f aca="false">E351+Inputs!$B$5*F351</f>
        <v>12.75</v>
      </c>
      <c r="L351" s="37" t="n">
        <f aca="false">G351+Inputs!$B$6*H351</f>
        <v>5.1</v>
      </c>
      <c r="M351" s="37" t="n">
        <f aca="false">I351+Inputs!$B$7*J351</f>
        <v>11.169</v>
      </c>
      <c r="N351" s="37" t="n">
        <f aca="false">K351+L351+M351</f>
        <v>29.019</v>
      </c>
    </row>
    <row r="352" customFormat="false" ht="15" hidden="false" customHeight="false" outlineLevel="0" collapsed="false">
      <c r="A352" s="0" t="s">
        <v>9</v>
      </c>
      <c r="B352" s="0" t="s">
        <v>452</v>
      </c>
      <c r="C352" s="15" t="n">
        <v>44927</v>
      </c>
      <c r="D352" s="0" t="n">
        <v>1</v>
      </c>
      <c r="E352" s="0" t="n">
        <v>0</v>
      </c>
      <c r="F352" s="0" t="n">
        <v>1</v>
      </c>
      <c r="G352" s="0" t="n">
        <v>0</v>
      </c>
      <c r="H352" s="0" t="n">
        <v>0</v>
      </c>
      <c r="I352" s="0" t="n">
        <v>0</v>
      </c>
      <c r="J352" s="0" t="n">
        <v>17</v>
      </c>
      <c r="K352" s="37" t="n">
        <f aca="false">E352+Inputs!$B$5*F352</f>
        <v>1.275</v>
      </c>
      <c r="L352" s="37" t="n">
        <f aca="false">G352+Inputs!$B$6*H352</f>
        <v>0</v>
      </c>
      <c r="M352" s="37" t="n">
        <f aca="false">I352+Inputs!$B$7*J352</f>
        <v>21.097</v>
      </c>
      <c r="N352" s="37" t="n">
        <f aca="false">K352+L352+M352</f>
        <v>22.372</v>
      </c>
    </row>
    <row r="353" customFormat="false" ht="15" hidden="false" customHeight="false" outlineLevel="0" collapsed="false">
      <c r="A353" s="0" t="s">
        <v>9</v>
      </c>
      <c r="B353" s="0" t="s">
        <v>452</v>
      </c>
      <c r="C353" s="15" t="n">
        <v>44958</v>
      </c>
      <c r="D353" s="0" t="n">
        <v>1</v>
      </c>
      <c r="E353" s="0" t="n">
        <v>0</v>
      </c>
      <c r="F353" s="0" t="n">
        <v>1</v>
      </c>
      <c r="G353" s="0" t="n">
        <v>0</v>
      </c>
      <c r="H353" s="0" t="n">
        <v>0</v>
      </c>
      <c r="I353" s="0" t="n">
        <v>0</v>
      </c>
      <c r="J353" s="0" t="n">
        <v>12</v>
      </c>
      <c r="K353" s="37" t="n">
        <f aca="false">E353+Inputs!$B$5*F353</f>
        <v>1.275</v>
      </c>
      <c r="L353" s="37" t="n">
        <f aca="false">G353+Inputs!$B$6*H353</f>
        <v>0</v>
      </c>
      <c r="M353" s="37" t="n">
        <f aca="false">I353+Inputs!$B$7*J353</f>
        <v>14.892</v>
      </c>
      <c r="N353" s="37" t="n">
        <f aca="false">K353+L353+M353</f>
        <v>16.167</v>
      </c>
    </row>
    <row r="354" customFormat="false" ht="15" hidden="false" customHeight="false" outlineLevel="0" collapsed="false">
      <c r="A354" s="0" t="s">
        <v>9</v>
      </c>
      <c r="B354" s="0" t="s">
        <v>452</v>
      </c>
      <c r="C354" s="15" t="n">
        <v>44986</v>
      </c>
      <c r="D354" s="0" t="n">
        <v>1</v>
      </c>
      <c r="E354" s="0" t="n">
        <v>0</v>
      </c>
      <c r="F354" s="0" t="n">
        <v>0</v>
      </c>
      <c r="G354" s="0" t="n">
        <v>0</v>
      </c>
      <c r="H354" s="0" t="n">
        <v>0</v>
      </c>
      <c r="I354" s="0" t="n">
        <v>0</v>
      </c>
      <c r="J354" s="0" t="n">
        <v>1</v>
      </c>
      <c r="K354" s="37" t="n">
        <f aca="false">E354+Inputs!$B$5*F354</f>
        <v>0</v>
      </c>
      <c r="L354" s="37" t="n">
        <f aca="false">G354+Inputs!$B$6*H354</f>
        <v>0</v>
      </c>
      <c r="M354" s="37" t="n">
        <f aca="false">I354+Inputs!$B$7*J354</f>
        <v>1.241</v>
      </c>
      <c r="N354" s="37" t="n">
        <f aca="false">K354+L354+M354</f>
        <v>1.241</v>
      </c>
    </row>
    <row r="355" customFormat="false" ht="15" hidden="false" customHeight="false" outlineLevel="0" collapsed="false">
      <c r="A355" s="0" t="s">
        <v>9</v>
      </c>
      <c r="B355" s="0" t="s">
        <v>452</v>
      </c>
      <c r="C355" s="15" t="n">
        <v>45017</v>
      </c>
      <c r="D355" s="0" t="n">
        <v>1</v>
      </c>
      <c r="E355" s="0" t="n">
        <v>0</v>
      </c>
      <c r="F355" s="0" t="n">
        <v>0</v>
      </c>
      <c r="G355" s="0" t="n">
        <v>0</v>
      </c>
      <c r="H355" s="0" t="n">
        <v>0</v>
      </c>
      <c r="I355" s="0" t="n">
        <v>0</v>
      </c>
      <c r="J355" s="0" t="n">
        <v>5</v>
      </c>
      <c r="K355" s="37" t="n">
        <f aca="false">E355+Inputs!$B$5*F355</f>
        <v>0</v>
      </c>
      <c r="L355" s="37" t="n">
        <f aca="false">G355+Inputs!$B$6*H355</f>
        <v>0</v>
      </c>
      <c r="M355" s="37" t="n">
        <f aca="false">I355+Inputs!$B$7*J355</f>
        <v>6.205</v>
      </c>
      <c r="N355" s="37" t="n">
        <f aca="false">K355+L355+M355</f>
        <v>6.205</v>
      </c>
    </row>
    <row r="356" customFormat="false" ht="15" hidden="false" customHeight="false" outlineLevel="0" collapsed="false">
      <c r="A356" s="0" t="s">
        <v>9</v>
      </c>
      <c r="B356" s="0" t="s">
        <v>452</v>
      </c>
      <c r="C356" s="15" t="n">
        <v>45047</v>
      </c>
      <c r="D356" s="0" t="n">
        <v>1</v>
      </c>
      <c r="E356" s="0" t="n">
        <v>0</v>
      </c>
      <c r="F356" s="0" t="n">
        <v>0</v>
      </c>
      <c r="G356" s="0" t="n">
        <v>0</v>
      </c>
      <c r="H356" s="0" t="n">
        <v>0</v>
      </c>
      <c r="I356" s="0" t="n">
        <v>0</v>
      </c>
      <c r="J356" s="0" t="n">
        <v>21</v>
      </c>
      <c r="K356" s="37" t="n">
        <f aca="false">E356+Inputs!$B$5*F356</f>
        <v>0</v>
      </c>
      <c r="L356" s="37" t="n">
        <f aca="false">G356+Inputs!$B$6*H356</f>
        <v>0</v>
      </c>
      <c r="M356" s="37" t="n">
        <f aca="false">I356+Inputs!$B$7*J356</f>
        <v>26.061</v>
      </c>
      <c r="N356" s="37" t="n">
        <f aca="false">K356+L356+M356</f>
        <v>26.061</v>
      </c>
    </row>
    <row r="357" customFormat="false" ht="15" hidden="false" customHeight="false" outlineLevel="0" collapsed="false">
      <c r="A357" s="0" t="s">
        <v>9</v>
      </c>
      <c r="B357" s="0" t="s">
        <v>452</v>
      </c>
      <c r="C357" s="15" t="n">
        <v>45078</v>
      </c>
      <c r="D357" s="0" t="n">
        <v>1</v>
      </c>
      <c r="E357" s="0" t="n">
        <v>0</v>
      </c>
      <c r="F357" s="0" t="n">
        <v>1</v>
      </c>
      <c r="G357" s="0" t="n">
        <v>0</v>
      </c>
      <c r="H357" s="0" t="n">
        <v>0</v>
      </c>
      <c r="I357" s="0" t="n">
        <v>0</v>
      </c>
      <c r="J357" s="0" t="n">
        <v>15</v>
      </c>
      <c r="K357" s="37" t="n">
        <f aca="false">E357+Inputs!$B$5*F357</f>
        <v>1.275</v>
      </c>
      <c r="L357" s="37" t="n">
        <f aca="false">G357+Inputs!$B$6*H357</f>
        <v>0</v>
      </c>
      <c r="M357" s="37" t="n">
        <f aca="false">I357+Inputs!$B$7*J357</f>
        <v>18.615</v>
      </c>
      <c r="N357" s="37" t="n">
        <f aca="false">K357+L357+M357</f>
        <v>19.89</v>
      </c>
    </row>
    <row r="358" customFormat="false" ht="15" hidden="false" customHeight="false" outlineLevel="0" collapsed="false">
      <c r="A358" s="0" t="s">
        <v>9</v>
      </c>
      <c r="B358" s="0" t="s">
        <v>452</v>
      </c>
      <c r="C358" s="15" t="n">
        <v>45108</v>
      </c>
      <c r="D358" s="0" t="n">
        <v>1</v>
      </c>
      <c r="E358" s="0" t="n">
        <v>0</v>
      </c>
      <c r="F358" s="0" t="n">
        <v>0</v>
      </c>
      <c r="G358" s="0" t="n">
        <v>0</v>
      </c>
      <c r="H358" s="0" t="n">
        <v>1</v>
      </c>
      <c r="I358" s="0" t="n">
        <v>0</v>
      </c>
      <c r="J358" s="0" t="n">
        <v>16</v>
      </c>
      <c r="K358" s="37" t="n">
        <f aca="false">E358+Inputs!$B$5*F358</f>
        <v>0</v>
      </c>
      <c r="L358" s="37" t="n">
        <f aca="false">G358+Inputs!$B$6*H358</f>
        <v>1.275</v>
      </c>
      <c r="M358" s="37" t="n">
        <f aca="false">I358+Inputs!$B$7*J358</f>
        <v>19.856</v>
      </c>
      <c r="N358" s="37" t="n">
        <f aca="false">K358+L358+M358</f>
        <v>21.131</v>
      </c>
    </row>
    <row r="359" customFormat="false" ht="15" hidden="false" customHeight="false" outlineLevel="0" collapsed="false">
      <c r="A359" s="0" t="s">
        <v>9</v>
      </c>
      <c r="B359" s="0" t="s">
        <v>452</v>
      </c>
      <c r="C359" s="15" t="n">
        <v>45139</v>
      </c>
      <c r="D359" s="0" t="n">
        <v>1</v>
      </c>
      <c r="E359" s="0" t="n">
        <v>0</v>
      </c>
      <c r="F359" s="0" t="n">
        <v>1</v>
      </c>
      <c r="G359" s="0" t="n">
        <v>0</v>
      </c>
      <c r="H359" s="0" t="n">
        <v>0</v>
      </c>
      <c r="I359" s="0" t="n">
        <v>0</v>
      </c>
      <c r="J359" s="0" t="n">
        <v>10</v>
      </c>
      <c r="K359" s="37" t="n">
        <f aca="false">E359+Inputs!$B$5*F359</f>
        <v>1.275</v>
      </c>
      <c r="L359" s="37" t="n">
        <f aca="false">G359+Inputs!$B$6*H359</f>
        <v>0</v>
      </c>
      <c r="M359" s="37" t="n">
        <f aca="false">I359+Inputs!$B$7*J359</f>
        <v>12.41</v>
      </c>
      <c r="N359" s="37" t="n">
        <f aca="false">K359+L359+M359</f>
        <v>13.685</v>
      </c>
    </row>
    <row r="360" customFormat="false" ht="15" hidden="false" customHeight="false" outlineLevel="0" collapsed="false">
      <c r="A360" s="0" t="s">
        <v>9</v>
      </c>
      <c r="B360" s="0" t="s">
        <v>452</v>
      </c>
      <c r="C360" s="15" t="n">
        <v>45170</v>
      </c>
      <c r="D360" s="0" t="n">
        <v>1</v>
      </c>
      <c r="E360" s="0" t="n">
        <v>0</v>
      </c>
      <c r="F360" s="0" t="n">
        <v>0</v>
      </c>
      <c r="G360" s="0" t="n">
        <v>0</v>
      </c>
      <c r="H360" s="0" t="n">
        <v>0</v>
      </c>
      <c r="I360" s="0" t="n">
        <v>0</v>
      </c>
      <c r="J360" s="0" t="n">
        <v>13</v>
      </c>
      <c r="K360" s="37" t="n">
        <f aca="false">E360+Inputs!$B$5*F360</f>
        <v>0</v>
      </c>
      <c r="L360" s="37" t="n">
        <f aca="false">G360+Inputs!$B$6*H360</f>
        <v>0</v>
      </c>
      <c r="M360" s="37" t="n">
        <f aca="false">I360+Inputs!$B$7*J360</f>
        <v>16.133</v>
      </c>
      <c r="N360" s="37" t="n">
        <f aca="false">K360+L360+M360</f>
        <v>16.133</v>
      </c>
    </row>
    <row r="361" customFormat="false" ht="15" hidden="false" customHeight="false" outlineLevel="0" collapsed="false">
      <c r="A361" s="0" t="s">
        <v>9</v>
      </c>
      <c r="B361" s="0" t="s">
        <v>452</v>
      </c>
      <c r="C361" s="15" t="n">
        <v>45200</v>
      </c>
      <c r="D361" s="0" t="n">
        <v>1</v>
      </c>
      <c r="E361" s="0" t="n">
        <v>0</v>
      </c>
      <c r="F361" s="0" t="n">
        <v>1</v>
      </c>
      <c r="G361" s="0" t="n">
        <v>0</v>
      </c>
      <c r="H361" s="0" t="n">
        <v>0</v>
      </c>
      <c r="I361" s="0" t="n">
        <v>0</v>
      </c>
      <c r="J361" s="0" t="n">
        <v>21</v>
      </c>
      <c r="K361" s="37" t="n">
        <f aca="false">E361+Inputs!$B$5*F361</f>
        <v>1.275</v>
      </c>
      <c r="L361" s="37" t="n">
        <f aca="false">G361+Inputs!$B$6*H361</f>
        <v>0</v>
      </c>
      <c r="M361" s="37" t="n">
        <f aca="false">I361+Inputs!$B$7*J361</f>
        <v>26.061</v>
      </c>
      <c r="N361" s="37" t="n">
        <f aca="false">K361+L361+M361</f>
        <v>27.336</v>
      </c>
    </row>
    <row r="362" customFormat="false" ht="15" hidden="false" customHeight="false" outlineLevel="0" collapsed="false">
      <c r="A362" s="0" t="s">
        <v>9</v>
      </c>
      <c r="B362" s="0" t="s">
        <v>452</v>
      </c>
      <c r="C362" s="15" t="n">
        <v>45231</v>
      </c>
      <c r="D362" s="0" t="n">
        <v>1</v>
      </c>
      <c r="E362" s="0" t="n">
        <v>0</v>
      </c>
      <c r="F362" s="0" t="n">
        <v>1</v>
      </c>
      <c r="G362" s="0" t="n">
        <v>0</v>
      </c>
      <c r="H362" s="0" t="n">
        <v>0</v>
      </c>
      <c r="I362" s="0" t="n">
        <v>0</v>
      </c>
      <c r="J362" s="0" t="n">
        <v>20</v>
      </c>
      <c r="K362" s="37" t="n">
        <f aca="false">E362+Inputs!$B$5*F362</f>
        <v>1.275</v>
      </c>
      <c r="L362" s="37" t="n">
        <f aca="false">G362+Inputs!$B$6*H362</f>
        <v>0</v>
      </c>
      <c r="M362" s="37" t="n">
        <f aca="false">I362+Inputs!$B$7*J362</f>
        <v>24.82</v>
      </c>
      <c r="N362" s="37" t="n">
        <f aca="false">K362+L362+M362</f>
        <v>26.095</v>
      </c>
    </row>
    <row r="363" customFormat="false" ht="15" hidden="false" customHeight="false" outlineLevel="0" collapsed="false">
      <c r="A363" s="0" t="s">
        <v>9</v>
      </c>
      <c r="B363" s="0" t="s">
        <v>452</v>
      </c>
      <c r="C363" s="15" t="n">
        <v>45261</v>
      </c>
      <c r="D363" s="0" t="n">
        <v>1</v>
      </c>
      <c r="E363" s="0" t="n">
        <v>0</v>
      </c>
      <c r="F363" s="0" t="n">
        <v>0</v>
      </c>
      <c r="G363" s="0" t="n">
        <v>0</v>
      </c>
      <c r="H363" s="0" t="n">
        <v>0</v>
      </c>
      <c r="I363" s="0" t="n">
        <v>0</v>
      </c>
      <c r="J363" s="0" t="n">
        <v>12</v>
      </c>
      <c r="K363" s="37" t="n">
        <f aca="false">E363+Inputs!$B$5*F363</f>
        <v>0</v>
      </c>
      <c r="L363" s="37" t="n">
        <f aca="false">G363+Inputs!$B$6*H363</f>
        <v>0</v>
      </c>
      <c r="M363" s="37" t="n">
        <f aca="false">I363+Inputs!$B$7*J363</f>
        <v>14.892</v>
      </c>
      <c r="N363" s="37" t="n">
        <f aca="false">K363+L363+M363</f>
        <v>14.892</v>
      </c>
    </row>
    <row r="364" customFormat="false" ht="15" hidden="false" customHeight="false" outlineLevel="0" collapsed="false">
      <c r="A364" s="0" t="s">
        <v>9</v>
      </c>
      <c r="B364" s="0" t="s">
        <v>452</v>
      </c>
      <c r="C364" s="15" t="n">
        <v>45292</v>
      </c>
      <c r="D364" s="0" t="n">
        <v>1</v>
      </c>
      <c r="E364" s="0" t="n">
        <v>0</v>
      </c>
      <c r="F364" s="0" t="n">
        <v>0</v>
      </c>
      <c r="G364" s="0" t="n">
        <v>0</v>
      </c>
      <c r="H364" s="0" t="n">
        <v>0</v>
      </c>
      <c r="I364" s="0" t="n">
        <v>0</v>
      </c>
      <c r="J364" s="0" t="n">
        <v>21</v>
      </c>
      <c r="K364" s="37" t="n">
        <f aca="false">E364+Inputs!$B$5*F364</f>
        <v>0</v>
      </c>
      <c r="L364" s="37" t="n">
        <f aca="false">G364+Inputs!$B$6*H364</f>
        <v>0</v>
      </c>
      <c r="M364" s="37" t="n">
        <f aca="false">I364+Inputs!$B$7*J364</f>
        <v>26.061</v>
      </c>
      <c r="N364" s="37" t="n">
        <f aca="false">K364+L364+M364</f>
        <v>26.061</v>
      </c>
    </row>
    <row r="365" customFormat="false" ht="15" hidden="false" customHeight="false" outlineLevel="0" collapsed="false">
      <c r="A365" s="0" t="s">
        <v>9</v>
      </c>
      <c r="B365" s="0" t="s">
        <v>452</v>
      </c>
      <c r="C365" s="15" t="n">
        <v>45352</v>
      </c>
      <c r="D365" s="0" t="n">
        <v>1</v>
      </c>
      <c r="E365" s="0" t="n">
        <v>0</v>
      </c>
      <c r="F365" s="0" t="n">
        <v>0</v>
      </c>
      <c r="G365" s="0" t="n">
        <v>0</v>
      </c>
      <c r="H365" s="0" t="n">
        <v>0</v>
      </c>
      <c r="I365" s="0" t="n">
        <v>0</v>
      </c>
      <c r="J365" s="0" t="n">
        <v>4</v>
      </c>
      <c r="K365" s="37" t="n">
        <f aca="false">E365+Inputs!$B$5*F365</f>
        <v>0</v>
      </c>
      <c r="L365" s="37" t="n">
        <f aca="false">G365+Inputs!$B$6*H365</f>
        <v>0</v>
      </c>
      <c r="M365" s="37" t="n">
        <f aca="false">I365+Inputs!$B$7*J365</f>
        <v>4.964</v>
      </c>
      <c r="N365" s="37" t="n">
        <f aca="false">K365+L365+M365</f>
        <v>4.964</v>
      </c>
    </row>
    <row r="366" customFormat="false" ht="15" hidden="false" customHeight="false" outlineLevel="0" collapsed="false">
      <c r="A366" s="0" t="s">
        <v>9</v>
      </c>
      <c r="B366" s="0" t="s">
        <v>452</v>
      </c>
      <c r="C366" s="15" t="n">
        <v>45383</v>
      </c>
      <c r="D366" s="0" t="n">
        <v>1</v>
      </c>
      <c r="E366" s="0" t="n">
        <v>0</v>
      </c>
      <c r="F366" s="0" t="n">
        <v>0</v>
      </c>
      <c r="G366" s="0" t="n">
        <v>0</v>
      </c>
      <c r="H366" s="0" t="n">
        <v>0</v>
      </c>
      <c r="I366" s="0" t="n">
        <v>0</v>
      </c>
      <c r="J366" s="0" t="n">
        <v>6</v>
      </c>
      <c r="K366" s="37" t="n">
        <f aca="false">E366+Inputs!$B$5*F366</f>
        <v>0</v>
      </c>
      <c r="L366" s="37" t="n">
        <f aca="false">G366+Inputs!$B$6*H366</f>
        <v>0</v>
      </c>
      <c r="M366" s="37" t="n">
        <f aca="false">I366+Inputs!$B$7*J366</f>
        <v>7.446</v>
      </c>
      <c r="N366" s="37" t="n">
        <f aca="false">K366+L366+M366</f>
        <v>7.446</v>
      </c>
    </row>
    <row r="367" customFormat="false" ht="15" hidden="false" customHeight="false" outlineLevel="0" collapsed="false">
      <c r="A367" s="0" t="s">
        <v>9</v>
      </c>
      <c r="B367" s="0" t="s">
        <v>452</v>
      </c>
      <c r="C367" s="15" t="n">
        <v>45413</v>
      </c>
      <c r="D367" s="0" t="n">
        <v>1</v>
      </c>
      <c r="E367" s="0" t="n">
        <v>0</v>
      </c>
      <c r="F367" s="0" t="n">
        <v>0</v>
      </c>
      <c r="G367" s="0" t="n">
        <v>0</v>
      </c>
      <c r="H367" s="0" t="n">
        <v>0</v>
      </c>
      <c r="I367" s="0" t="n">
        <v>0</v>
      </c>
      <c r="J367" s="0" t="n">
        <v>8</v>
      </c>
      <c r="K367" s="37" t="n">
        <f aca="false">E367+Inputs!$B$5*F367</f>
        <v>0</v>
      </c>
      <c r="L367" s="37" t="n">
        <f aca="false">G367+Inputs!$B$6*H367</f>
        <v>0</v>
      </c>
      <c r="M367" s="37" t="n">
        <f aca="false">I367+Inputs!$B$7*J367</f>
        <v>9.928</v>
      </c>
      <c r="N367" s="37" t="n">
        <f aca="false">K367+L367+M367</f>
        <v>9.928</v>
      </c>
    </row>
    <row r="368" customFormat="false" ht="15" hidden="false" customHeight="false" outlineLevel="0" collapsed="false">
      <c r="A368" s="0" t="s">
        <v>9</v>
      </c>
      <c r="B368" s="0" t="s">
        <v>452</v>
      </c>
      <c r="C368" s="15" t="n">
        <v>45444</v>
      </c>
      <c r="D368" s="0" t="n">
        <v>1</v>
      </c>
      <c r="E368" s="0" t="n">
        <v>0</v>
      </c>
      <c r="F368" s="0" t="n">
        <v>0</v>
      </c>
      <c r="G368" s="0" t="n">
        <v>0</v>
      </c>
      <c r="H368" s="0" t="n">
        <v>0</v>
      </c>
      <c r="I368" s="0" t="n">
        <v>0</v>
      </c>
      <c r="J368" s="0" t="n">
        <v>26</v>
      </c>
      <c r="K368" s="37" t="n">
        <f aca="false">E368+Inputs!$B$5*F368</f>
        <v>0</v>
      </c>
      <c r="L368" s="37" t="n">
        <f aca="false">G368+Inputs!$B$6*H368</f>
        <v>0</v>
      </c>
      <c r="M368" s="37" t="n">
        <f aca="false">I368+Inputs!$B$7*J368</f>
        <v>32.266</v>
      </c>
      <c r="N368" s="37" t="n">
        <f aca="false">K368+L368+M368</f>
        <v>32.266</v>
      </c>
    </row>
    <row r="369" customFormat="false" ht="15" hidden="false" customHeight="false" outlineLevel="0" collapsed="false">
      <c r="A369" s="0" t="s">
        <v>9</v>
      </c>
      <c r="B369" s="0" t="s">
        <v>452</v>
      </c>
      <c r="C369" s="15" t="n">
        <v>45474</v>
      </c>
      <c r="D369" s="0" t="n">
        <v>1</v>
      </c>
      <c r="E369" s="0" t="n">
        <v>0</v>
      </c>
      <c r="F369" s="0" t="n">
        <v>0</v>
      </c>
      <c r="G369" s="0" t="n">
        <v>0</v>
      </c>
      <c r="H369" s="0" t="n">
        <v>0</v>
      </c>
      <c r="I369" s="0" t="n">
        <v>0</v>
      </c>
      <c r="J369" s="0" t="n">
        <v>14</v>
      </c>
      <c r="K369" s="37" t="n">
        <f aca="false">E369+Inputs!$B$5*F369</f>
        <v>0</v>
      </c>
      <c r="L369" s="37" t="n">
        <f aca="false">G369+Inputs!$B$6*H369</f>
        <v>0</v>
      </c>
      <c r="M369" s="37" t="n">
        <f aca="false">I369+Inputs!$B$7*J369</f>
        <v>17.374</v>
      </c>
      <c r="N369" s="37" t="n">
        <f aca="false">K369+L369+M369</f>
        <v>17.374</v>
      </c>
    </row>
    <row r="370" customFormat="false" ht="15" hidden="false" customHeight="false" outlineLevel="0" collapsed="false">
      <c r="A370" s="0" t="s">
        <v>9</v>
      </c>
      <c r="B370" s="0" t="s">
        <v>452</v>
      </c>
      <c r="C370" s="15" t="n">
        <v>45505</v>
      </c>
      <c r="D370" s="0" t="n">
        <v>1</v>
      </c>
      <c r="E370" s="0" t="n">
        <v>0</v>
      </c>
      <c r="F370" s="0" t="n">
        <v>0</v>
      </c>
      <c r="G370" s="0" t="n">
        <v>0</v>
      </c>
      <c r="H370" s="0" t="n">
        <v>0</v>
      </c>
      <c r="I370" s="0" t="n">
        <v>0</v>
      </c>
      <c r="J370" s="0" t="n">
        <v>19</v>
      </c>
      <c r="K370" s="37" t="n">
        <f aca="false">E370+Inputs!$B$5*F370</f>
        <v>0</v>
      </c>
      <c r="L370" s="37" t="n">
        <f aca="false">G370+Inputs!$B$6*H370</f>
        <v>0</v>
      </c>
      <c r="M370" s="37" t="n">
        <f aca="false">I370+Inputs!$B$7*J370</f>
        <v>23.579</v>
      </c>
      <c r="N370" s="37" t="n">
        <f aca="false">K370+L370+M370</f>
        <v>23.579</v>
      </c>
    </row>
    <row r="371" customFormat="false" ht="15" hidden="false" customHeight="false" outlineLevel="0" collapsed="false">
      <c r="A371" s="0" t="s">
        <v>9</v>
      </c>
      <c r="B371" s="0" t="s">
        <v>452</v>
      </c>
      <c r="C371" s="15" t="n">
        <v>45536</v>
      </c>
      <c r="D371" s="0" t="n">
        <v>1</v>
      </c>
      <c r="E371" s="0" t="n">
        <v>0</v>
      </c>
      <c r="F371" s="0" t="n">
        <v>0</v>
      </c>
      <c r="G371" s="0" t="n">
        <v>0</v>
      </c>
      <c r="H371" s="0" t="n">
        <v>0</v>
      </c>
      <c r="I371" s="0" t="n">
        <v>0</v>
      </c>
      <c r="J371" s="0" t="n">
        <v>20</v>
      </c>
      <c r="K371" s="37" t="n">
        <f aca="false">E371+Inputs!$B$5*F371</f>
        <v>0</v>
      </c>
      <c r="L371" s="37" t="n">
        <f aca="false">G371+Inputs!$B$6*H371</f>
        <v>0</v>
      </c>
      <c r="M371" s="37" t="n">
        <f aca="false">I371+Inputs!$B$7*J371</f>
        <v>24.82</v>
      </c>
      <c r="N371" s="37" t="n">
        <f aca="false">K371+L371+M371</f>
        <v>24.82</v>
      </c>
    </row>
    <row r="372" customFormat="false" ht="15" hidden="false" customHeight="false" outlineLevel="0" collapsed="false">
      <c r="A372" s="0" t="s">
        <v>9</v>
      </c>
      <c r="B372" s="0" t="s">
        <v>452</v>
      </c>
      <c r="C372" s="15" t="n">
        <v>45566</v>
      </c>
      <c r="D372" s="0" t="n">
        <v>1</v>
      </c>
      <c r="E372" s="0" t="n">
        <v>0</v>
      </c>
      <c r="F372" s="0" t="n">
        <v>0</v>
      </c>
      <c r="G372" s="0" t="n">
        <v>0</v>
      </c>
      <c r="H372" s="0" t="n">
        <v>1</v>
      </c>
      <c r="I372" s="0" t="n">
        <v>0</v>
      </c>
      <c r="J372" s="0" t="n">
        <v>26</v>
      </c>
      <c r="K372" s="37" t="n">
        <f aca="false">E372+Inputs!$B$5*F372</f>
        <v>0</v>
      </c>
      <c r="L372" s="37" t="n">
        <f aca="false">G372+Inputs!$B$6*H372</f>
        <v>1.275</v>
      </c>
      <c r="M372" s="37" t="n">
        <f aca="false">I372+Inputs!$B$7*J372</f>
        <v>32.266</v>
      </c>
      <c r="N372" s="37" t="n">
        <f aca="false">K372+L372+M372</f>
        <v>33.541</v>
      </c>
    </row>
    <row r="373" customFormat="false" ht="15" hidden="false" customHeight="false" outlineLevel="0" collapsed="false">
      <c r="A373" s="0" t="s">
        <v>9</v>
      </c>
      <c r="B373" s="0" t="s">
        <v>452</v>
      </c>
      <c r="C373" s="15" t="n">
        <v>45597</v>
      </c>
      <c r="D373" s="0" t="n">
        <v>1</v>
      </c>
      <c r="E373" s="0" t="n">
        <v>0</v>
      </c>
      <c r="F373" s="0" t="n">
        <v>1</v>
      </c>
      <c r="G373" s="0" t="n">
        <v>0</v>
      </c>
      <c r="H373" s="0" t="n">
        <v>2</v>
      </c>
      <c r="I373" s="0" t="n">
        <v>0</v>
      </c>
      <c r="J373" s="0" t="n">
        <v>24</v>
      </c>
      <c r="K373" s="37" t="n">
        <f aca="false">E373+Inputs!$B$5*F373</f>
        <v>1.275</v>
      </c>
      <c r="L373" s="37" t="n">
        <f aca="false">G373+Inputs!$B$6*H373</f>
        <v>2.55</v>
      </c>
      <c r="M373" s="37" t="n">
        <f aca="false">I373+Inputs!$B$7*J373</f>
        <v>29.784</v>
      </c>
      <c r="N373" s="37" t="n">
        <f aca="false">K373+L373+M373</f>
        <v>33.609</v>
      </c>
    </row>
    <row r="374" customFormat="false" ht="15" hidden="false" customHeight="false" outlineLevel="0" collapsed="false">
      <c r="A374" s="0" t="s">
        <v>9</v>
      </c>
      <c r="B374" s="0" t="s">
        <v>452</v>
      </c>
      <c r="C374" s="15" t="n">
        <v>45627</v>
      </c>
      <c r="D374" s="0" t="n">
        <v>1</v>
      </c>
      <c r="E374" s="0" t="n">
        <v>0</v>
      </c>
      <c r="F374" s="0" t="n">
        <v>0</v>
      </c>
      <c r="G374" s="0" t="n">
        <v>0</v>
      </c>
      <c r="H374" s="0" t="n">
        <v>1</v>
      </c>
      <c r="I374" s="0" t="n">
        <v>0</v>
      </c>
      <c r="J374" s="0" t="n">
        <v>31</v>
      </c>
      <c r="K374" s="37" t="n">
        <f aca="false">E374+Inputs!$B$5*F374</f>
        <v>0</v>
      </c>
      <c r="L374" s="37" t="n">
        <f aca="false">G374+Inputs!$B$6*H374</f>
        <v>1.275</v>
      </c>
      <c r="M374" s="37" t="n">
        <f aca="false">I374+Inputs!$B$7*J374</f>
        <v>38.471</v>
      </c>
      <c r="N374" s="37" t="n">
        <f aca="false">K374+L374+M374</f>
        <v>39.746</v>
      </c>
    </row>
    <row r="375" customFormat="false" ht="15" hidden="false" customHeight="false" outlineLevel="0" collapsed="false">
      <c r="A375" s="0" t="s">
        <v>9</v>
      </c>
      <c r="B375" s="0" t="s">
        <v>452</v>
      </c>
      <c r="C375" s="15" t="n">
        <v>45658</v>
      </c>
      <c r="D375" s="0" t="n">
        <v>1</v>
      </c>
      <c r="E375" s="0" t="n">
        <v>0</v>
      </c>
      <c r="F375" s="0" t="n">
        <v>0</v>
      </c>
      <c r="G375" s="0" t="n">
        <v>0</v>
      </c>
      <c r="H375" s="0" t="n">
        <v>0</v>
      </c>
      <c r="I375" s="0" t="n">
        <v>0</v>
      </c>
      <c r="J375" s="0" t="n">
        <v>14</v>
      </c>
      <c r="K375" s="37" t="n">
        <f aca="false">E375+Inputs!$B$5*F375</f>
        <v>0</v>
      </c>
      <c r="L375" s="37" t="n">
        <f aca="false">G375+Inputs!$B$6*H375</f>
        <v>0</v>
      </c>
      <c r="M375" s="37" t="n">
        <f aca="false">I375+Inputs!$B$7*J375</f>
        <v>17.374</v>
      </c>
      <c r="N375" s="37" t="n">
        <f aca="false">K375+L375+M375</f>
        <v>17.374</v>
      </c>
    </row>
    <row r="376" customFormat="false" ht="15" hidden="false" customHeight="false" outlineLevel="0" collapsed="false">
      <c r="A376" s="0" t="s">
        <v>9</v>
      </c>
      <c r="B376" s="0" t="s">
        <v>452</v>
      </c>
      <c r="C376" s="15" t="n">
        <v>45689</v>
      </c>
      <c r="D376" s="0" t="n">
        <v>1</v>
      </c>
      <c r="E376" s="0" t="n">
        <v>0</v>
      </c>
      <c r="F376" s="0" t="n">
        <v>0</v>
      </c>
      <c r="G376" s="0" t="n">
        <v>0</v>
      </c>
      <c r="H376" s="0" t="n">
        <v>1</v>
      </c>
      <c r="I376" s="0" t="n">
        <v>0</v>
      </c>
      <c r="J376" s="0" t="n">
        <v>19</v>
      </c>
      <c r="K376" s="37" t="n">
        <f aca="false">E376+Inputs!$B$5*F376</f>
        <v>0</v>
      </c>
      <c r="L376" s="37" t="n">
        <f aca="false">G376+Inputs!$B$6*H376</f>
        <v>1.275</v>
      </c>
      <c r="M376" s="37" t="n">
        <f aca="false">I376+Inputs!$B$7*J376</f>
        <v>23.579</v>
      </c>
      <c r="N376" s="37" t="n">
        <f aca="false">K376+L376+M376</f>
        <v>24.854</v>
      </c>
    </row>
    <row r="377" customFormat="false" ht="15" hidden="false" customHeight="false" outlineLevel="0" collapsed="false">
      <c r="A377" s="0" t="s">
        <v>9</v>
      </c>
      <c r="B377" s="0" t="s">
        <v>452</v>
      </c>
      <c r="C377" s="15" t="n">
        <v>45717</v>
      </c>
      <c r="D377" s="0" t="n">
        <v>1</v>
      </c>
      <c r="E377" s="0" t="n">
        <v>0</v>
      </c>
      <c r="F377" s="0" t="n">
        <v>0</v>
      </c>
      <c r="G377" s="0" t="n">
        <v>0</v>
      </c>
      <c r="H377" s="0" t="n">
        <v>1</v>
      </c>
      <c r="I377" s="0" t="n">
        <v>0</v>
      </c>
      <c r="J377" s="0" t="n">
        <v>15</v>
      </c>
      <c r="K377" s="37" t="n">
        <f aca="false">E377+Inputs!$B$5*F377</f>
        <v>0</v>
      </c>
      <c r="L377" s="37" t="n">
        <f aca="false">G377+Inputs!$B$6*H377</f>
        <v>1.275</v>
      </c>
      <c r="M377" s="37" t="n">
        <f aca="false">I377+Inputs!$B$7*J377</f>
        <v>18.615</v>
      </c>
      <c r="N377" s="37" t="n">
        <f aca="false">K377+L377+M377</f>
        <v>19.89</v>
      </c>
    </row>
    <row r="378" customFormat="false" ht="15" hidden="false" customHeight="false" outlineLevel="0" collapsed="false">
      <c r="A378" s="0" t="s">
        <v>9</v>
      </c>
      <c r="B378" s="0" t="s">
        <v>452</v>
      </c>
      <c r="C378" s="15" t="n">
        <v>45748</v>
      </c>
      <c r="D378" s="0" t="n">
        <v>1</v>
      </c>
      <c r="E378" s="0" t="n">
        <v>0</v>
      </c>
      <c r="F378" s="0" t="n">
        <v>0</v>
      </c>
      <c r="G378" s="0" t="n">
        <v>0</v>
      </c>
      <c r="H378" s="0" t="n">
        <v>0</v>
      </c>
      <c r="I378" s="0" t="n">
        <v>0</v>
      </c>
      <c r="J378" s="0" t="n">
        <v>25</v>
      </c>
      <c r="K378" s="37" t="n">
        <f aca="false">E378+Inputs!$B$5*F378</f>
        <v>0</v>
      </c>
      <c r="L378" s="37" t="n">
        <f aca="false">G378+Inputs!$B$6*H378</f>
        <v>0</v>
      </c>
      <c r="M378" s="37" t="n">
        <f aca="false">I378+Inputs!$B$7*J378</f>
        <v>31.025</v>
      </c>
      <c r="N378" s="37" t="n">
        <f aca="false">K378+L378+M378</f>
        <v>31.025</v>
      </c>
    </row>
    <row r="379" customFormat="false" ht="15" hidden="false" customHeight="false" outlineLevel="0" collapsed="false">
      <c r="A379" s="0" t="s">
        <v>9</v>
      </c>
      <c r="B379" s="0" t="s">
        <v>452</v>
      </c>
      <c r="C379" s="15" t="n">
        <v>45778</v>
      </c>
      <c r="D379" s="0" t="n">
        <v>1</v>
      </c>
      <c r="E379" s="0" t="n">
        <v>0</v>
      </c>
      <c r="F379" s="0" t="n">
        <v>0</v>
      </c>
      <c r="G379" s="0" t="n">
        <v>0</v>
      </c>
      <c r="H379" s="0" t="n">
        <v>0</v>
      </c>
      <c r="I379" s="0" t="n">
        <v>0</v>
      </c>
      <c r="J379" s="0" t="n">
        <v>16</v>
      </c>
      <c r="K379" s="37" t="n">
        <f aca="false">E379+Inputs!$B$5*F379</f>
        <v>0</v>
      </c>
      <c r="L379" s="37" t="n">
        <f aca="false">G379+Inputs!$B$6*H379</f>
        <v>0</v>
      </c>
      <c r="M379" s="37" t="n">
        <f aca="false">I379+Inputs!$B$7*J379</f>
        <v>19.856</v>
      </c>
      <c r="N379" s="37" t="n">
        <f aca="false">K379+L379+M379</f>
        <v>19.856</v>
      </c>
    </row>
    <row r="380" customFormat="false" ht="15" hidden="false" customHeight="false" outlineLevel="0" collapsed="false">
      <c r="A380" s="0" t="s">
        <v>9</v>
      </c>
      <c r="B380" s="0" t="s">
        <v>452</v>
      </c>
      <c r="C380" s="15" t="n">
        <v>45809</v>
      </c>
      <c r="D380" s="0" t="n">
        <v>1</v>
      </c>
      <c r="E380" s="0" t="n">
        <v>0</v>
      </c>
      <c r="F380" s="0" t="n">
        <v>1</v>
      </c>
      <c r="G380" s="0" t="n">
        <v>0</v>
      </c>
      <c r="H380" s="0" t="n">
        <v>0</v>
      </c>
      <c r="I380" s="0" t="n">
        <v>0</v>
      </c>
      <c r="J380" s="0" t="n">
        <v>17</v>
      </c>
      <c r="K380" s="37" t="n">
        <f aca="false">E380+Inputs!$B$5*F380</f>
        <v>1.275</v>
      </c>
      <c r="L380" s="37" t="n">
        <f aca="false">G380+Inputs!$B$6*H380</f>
        <v>0</v>
      </c>
      <c r="M380" s="37" t="n">
        <f aca="false">I380+Inputs!$B$7*J380</f>
        <v>21.097</v>
      </c>
      <c r="N380" s="37" t="n">
        <f aca="false">K380+L380+M380</f>
        <v>22.372</v>
      </c>
    </row>
    <row r="381" customFormat="false" ht="15" hidden="false" customHeight="false" outlineLevel="0" collapsed="false">
      <c r="A381" s="0" t="s">
        <v>9</v>
      </c>
      <c r="B381" s="0" t="s">
        <v>452</v>
      </c>
      <c r="C381" s="15" t="n">
        <v>45839</v>
      </c>
      <c r="D381" s="0" t="n">
        <v>1</v>
      </c>
      <c r="E381" s="0" t="n">
        <v>0</v>
      </c>
      <c r="F381" s="0" t="n">
        <v>0</v>
      </c>
      <c r="G381" s="0" t="n">
        <v>0</v>
      </c>
      <c r="H381" s="0" t="n">
        <v>1</v>
      </c>
      <c r="I381" s="0" t="n">
        <v>0</v>
      </c>
      <c r="J381" s="0" t="n">
        <v>14</v>
      </c>
      <c r="K381" s="37" t="n">
        <f aca="false">E381+Inputs!$B$5*F381</f>
        <v>0</v>
      </c>
      <c r="L381" s="37" t="n">
        <f aca="false">G381+Inputs!$B$6*H381</f>
        <v>1.275</v>
      </c>
      <c r="M381" s="37" t="n">
        <f aca="false">I381+Inputs!$B$7*J381</f>
        <v>17.374</v>
      </c>
      <c r="N381" s="37" t="n">
        <f aca="false">K381+L381+M381</f>
        <v>18.649</v>
      </c>
    </row>
    <row r="382" customFormat="false" ht="15" hidden="false" customHeight="false" outlineLevel="0" collapsed="false">
      <c r="A382" s="0" t="s">
        <v>9</v>
      </c>
      <c r="B382" s="0" t="s">
        <v>452</v>
      </c>
      <c r="C382" s="15" t="n">
        <v>45870</v>
      </c>
      <c r="D382" s="0" t="n">
        <v>1</v>
      </c>
      <c r="E382" s="0" t="n">
        <v>0</v>
      </c>
      <c r="F382" s="0" t="n">
        <v>0</v>
      </c>
      <c r="G382" s="0" t="n">
        <v>0</v>
      </c>
      <c r="H382" s="0" t="n">
        <v>0</v>
      </c>
      <c r="I382" s="0" t="n">
        <v>0</v>
      </c>
      <c r="J382" s="0" t="n">
        <v>22</v>
      </c>
      <c r="K382" s="37" t="n">
        <f aca="false">E382+Inputs!$B$5*F382</f>
        <v>0</v>
      </c>
      <c r="L382" s="37" t="n">
        <f aca="false">G382+Inputs!$B$6*H382</f>
        <v>0</v>
      </c>
      <c r="M382" s="37" t="n">
        <f aca="false">I382+Inputs!$B$7*J382</f>
        <v>27.302</v>
      </c>
      <c r="N382" s="37" t="n">
        <f aca="false">K382+L382+M382</f>
        <v>27.302</v>
      </c>
    </row>
    <row r="383" customFormat="false" ht="15" hidden="false" customHeight="false" outlineLevel="0" collapsed="false">
      <c r="A383" s="0" t="s">
        <v>9</v>
      </c>
      <c r="B383" s="0" t="s">
        <v>452</v>
      </c>
      <c r="C383" s="15" t="n">
        <v>45901</v>
      </c>
      <c r="D383" s="0" t="n">
        <v>1</v>
      </c>
      <c r="E383" s="0" t="n">
        <v>0</v>
      </c>
      <c r="F383" s="0" t="n">
        <v>2</v>
      </c>
      <c r="G383" s="0" t="n">
        <v>0</v>
      </c>
      <c r="H383" s="0" t="n">
        <v>1</v>
      </c>
      <c r="I383" s="0" t="n">
        <v>0</v>
      </c>
      <c r="J383" s="0" t="n">
        <v>22</v>
      </c>
      <c r="K383" s="37" t="n">
        <f aca="false">E383+Inputs!$B$5*F383</f>
        <v>2.55</v>
      </c>
      <c r="L383" s="37" t="n">
        <f aca="false">G383+Inputs!$B$6*H383</f>
        <v>1.275</v>
      </c>
      <c r="M383" s="37" t="n">
        <f aca="false">I383+Inputs!$B$7*J383</f>
        <v>27.302</v>
      </c>
      <c r="N383" s="37" t="n">
        <f aca="false">K383+L383+M383</f>
        <v>31.127</v>
      </c>
    </row>
    <row r="384" customFormat="false" ht="15" hidden="false" customHeight="false" outlineLevel="0" collapsed="false">
      <c r="A384" s="0" t="s">
        <v>9</v>
      </c>
      <c r="B384" s="0" t="s">
        <v>452</v>
      </c>
      <c r="C384" s="15" t="n">
        <v>45931</v>
      </c>
      <c r="D384" s="0" t="n">
        <v>1</v>
      </c>
      <c r="E384" s="0" t="n">
        <v>0</v>
      </c>
      <c r="F384" s="0" t="n">
        <v>1</v>
      </c>
      <c r="G384" s="0" t="n">
        <v>0</v>
      </c>
      <c r="H384" s="0" t="n">
        <v>0</v>
      </c>
      <c r="I384" s="0" t="n">
        <v>0</v>
      </c>
      <c r="J384" s="0" t="n">
        <v>15</v>
      </c>
      <c r="K384" s="37" t="n">
        <f aca="false">E384+Inputs!$B$5*F384</f>
        <v>1.275</v>
      </c>
      <c r="L384" s="37" t="n">
        <f aca="false">G384+Inputs!$B$6*H384</f>
        <v>0</v>
      </c>
      <c r="M384" s="37" t="n">
        <f aca="false">I384+Inputs!$B$7*J384</f>
        <v>18.615</v>
      </c>
      <c r="N384" s="37" t="n">
        <f aca="false">K384+L384+M384</f>
        <v>19.89</v>
      </c>
    </row>
    <row r="385" customFormat="false" ht="15" hidden="false" customHeight="false" outlineLevel="0" collapsed="false">
      <c r="A385" s="0" t="s">
        <v>9</v>
      </c>
      <c r="B385" s="0" t="s">
        <v>452</v>
      </c>
      <c r="C385" s="15" t="n">
        <v>45962</v>
      </c>
      <c r="D385" s="0" t="n">
        <v>1</v>
      </c>
      <c r="E385" s="0" t="n">
        <v>0</v>
      </c>
      <c r="F385" s="0" t="n">
        <v>1</v>
      </c>
      <c r="G385" s="0" t="n">
        <v>0</v>
      </c>
      <c r="H385" s="0" t="n">
        <v>1</v>
      </c>
      <c r="I385" s="0" t="n">
        <v>0</v>
      </c>
      <c r="J385" s="0" t="n">
        <v>15</v>
      </c>
      <c r="K385" s="37" t="n">
        <f aca="false">E385+Inputs!$B$5*F385</f>
        <v>1.275</v>
      </c>
      <c r="L385" s="37" t="n">
        <f aca="false">G385+Inputs!$B$6*H385</f>
        <v>1.275</v>
      </c>
      <c r="M385" s="37" t="n">
        <f aca="false">I385+Inputs!$B$7*J385</f>
        <v>18.615</v>
      </c>
      <c r="N385" s="37" t="n">
        <f aca="false">K385+L385+M385</f>
        <v>21.165</v>
      </c>
    </row>
    <row r="386" customFormat="false" ht="15" hidden="false" customHeight="false" outlineLevel="0" collapsed="false">
      <c r="A386" s="0" t="s">
        <v>9</v>
      </c>
      <c r="B386" s="0" t="s">
        <v>452</v>
      </c>
      <c r="C386" s="15" t="n">
        <v>45992</v>
      </c>
      <c r="D386" s="0" t="n">
        <v>1</v>
      </c>
      <c r="E386" s="0" t="n">
        <v>0</v>
      </c>
      <c r="F386" s="0" t="n">
        <v>0</v>
      </c>
      <c r="G386" s="0" t="n">
        <v>0</v>
      </c>
      <c r="H386" s="0" t="n">
        <v>0</v>
      </c>
      <c r="I386" s="0" t="n">
        <v>0</v>
      </c>
      <c r="J386" s="0" t="n">
        <v>13</v>
      </c>
      <c r="K386" s="37" t="n">
        <f aca="false">E386+Inputs!$B$5*F386</f>
        <v>0</v>
      </c>
      <c r="L386" s="37" t="n">
        <f aca="false">G386+Inputs!$B$6*H386</f>
        <v>0</v>
      </c>
      <c r="M386" s="37" t="n">
        <f aca="false">I386+Inputs!$B$7*J386</f>
        <v>16.133</v>
      </c>
      <c r="N386" s="37" t="n">
        <f aca="false">K386+L386+M386</f>
        <v>16.133</v>
      </c>
    </row>
    <row r="387" customFormat="false" ht="15" hidden="false" customHeight="false" outlineLevel="0" collapsed="false">
      <c r="A387" s="0" t="s">
        <v>9</v>
      </c>
      <c r="B387" s="0" t="s">
        <v>452</v>
      </c>
      <c r="C387" s="15" t="n">
        <v>46023</v>
      </c>
      <c r="D387" s="0" t="n">
        <v>1</v>
      </c>
      <c r="E387" s="0" t="n">
        <v>0</v>
      </c>
      <c r="F387" s="0" t="n">
        <v>0</v>
      </c>
      <c r="G387" s="0" t="n">
        <v>0</v>
      </c>
      <c r="H387" s="0" t="n">
        <v>0</v>
      </c>
      <c r="I387" s="0" t="n">
        <v>0</v>
      </c>
      <c r="J387" s="0" t="n">
        <v>10</v>
      </c>
      <c r="K387" s="37" t="n">
        <f aca="false">E387+Inputs!$B$5*F387</f>
        <v>0</v>
      </c>
      <c r="L387" s="37" t="n">
        <f aca="false">G387+Inputs!$B$6*H387</f>
        <v>0</v>
      </c>
      <c r="M387" s="37" t="n">
        <f aca="false">I387+Inputs!$B$7*J387</f>
        <v>12.41</v>
      </c>
      <c r="N387" s="37" t="n">
        <f aca="false">K387+L387+M387</f>
        <v>12.41</v>
      </c>
    </row>
    <row r="388" customFormat="false" ht="15" hidden="false" customHeight="false" outlineLevel="0" collapsed="false">
      <c r="A388" s="0" t="s">
        <v>9</v>
      </c>
      <c r="B388" s="0" t="s">
        <v>452</v>
      </c>
      <c r="C388" s="15" t="n">
        <v>46054</v>
      </c>
      <c r="D388" s="0" t="n">
        <v>1</v>
      </c>
      <c r="E388" s="0" t="n">
        <v>0</v>
      </c>
      <c r="F388" s="0" t="n">
        <v>1</v>
      </c>
      <c r="G388" s="0" t="n">
        <v>0</v>
      </c>
      <c r="H388" s="0" t="n">
        <v>1</v>
      </c>
      <c r="I388" s="0" t="n">
        <v>0</v>
      </c>
      <c r="J388" s="0" t="n">
        <v>14</v>
      </c>
      <c r="K388" s="37" t="n">
        <f aca="false">E388+Inputs!$B$5*F388</f>
        <v>1.275</v>
      </c>
      <c r="L388" s="37" t="n">
        <f aca="false">G388+Inputs!$B$6*H388</f>
        <v>1.275</v>
      </c>
      <c r="M388" s="37" t="n">
        <f aca="false">I388+Inputs!$B$7*J388</f>
        <v>17.374</v>
      </c>
      <c r="N388" s="37" t="n">
        <f aca="false">K388+L388+M388</f>
        <v>19.924</v>
      </c>
    </row>
    <row r="389" customFormat="false" ht="15" hidden="false" customHeight="false" outlineLevel="0" collapsed="false">
      <c r="A389" s="0" t="s">
        <v>9</v>
      </c>
      <c r="B389" s="0" t="s">
        <v>452</v>
      </c>
      <c r="C389" s="15" t="n">
        <v>46082</v>
      </c>
      <c r="D389" s="0" t="n">
        <v>1</v>
      </c>
      <c r="E389" s="0" t="n">
        <v>0</v>
      </c>
      <c r="F389" s="0" t="n">
        <v>0</v>
      </c>
      <c r="G389" s="0" t="n">
        <v>0</v>
      </c>
      <c r="H389" s="0" t="n">
        <v>0</v>
      </c>
      <c r="I389" s="0" t="n">
        <v>0</v>
      </c>
      <c r="J389" s="0" t="n">
        <v>15</v>
      </c>
      <c r="K389" s="37" t="n">
        <f aca="false">E389+Inputs!$B$5*F389</f>
        <v>0</v>
      </c>
      <c r="L389" s="37" t="n">
        <f aca="false">G389+Inputs!$B$6*H389</f>
        <v>0</v>
      </c>
      <c r="M389" s="37" t="n">
        <f aca="false">I389+Inputs!$B$7*J389</f>
        <v>18.615</v>
      </c>
      <c r="N389" s="37" t="n">
        <f aca="false">K389+L389+M389</f>
        <v>18.615</v>
      </c>
    </row>
    <row r="390" customFormat="false" ht="15" hidden="false" customHeight="false" outlineLevel="0" collapsed="false">
      <c r="A390" s="0" t="s">
        <v>9</v>
      </c>
      <c r="B390" s="0" t="s">
        <v>452</v>
      </c>
      <c r="C390" s="15" t="n">
        <v>46113</v>
      </c>
      <c r="D390" s="0" t="n">
        <v>1</v>
      </c>
      <c r="E390" s="0" t="n">
        <v>0</v>
      </c>
      <c r="F390" s="0" t="n">
        <v>1</v>
      </c>
      <c r="G390" s="0" t="n">
        <v>0</v>
      </c>
      <c r="H390" s="0" t="n">
        <v>0</v>
      </c>
      <c r="I390" s="0" t="n">
        <v>0</v>
      </c>
      <c r="J390" s="0" t="n">
        <v>9</v>
      </c>
      <c r="K390" s="37" t="n">
        <f aca="false">E390+Inputs!$B$5*F390</f>
        <v>1.275</v>
      </c>
      <c r="L390" s="37" t="n">
        <f aca="false">G390+Inputs!$B$6*H390</f>
        <v>0</v>
      </c>
      <c r="M390" s="37" t="n">
        <f aca="false">I390+Inputs!$B$7*J390</f>
        <v>11.169</v>
      </c>
      <c r="N390" s="37" t="n">
        <f aca="false">K390+L390+M390</f>
        <v>12.444</v>
      </c>
    </row>
    <row r="391" customFormat="false" ht="15" hidden="false" customHeight="false" outlineLevel="0" collapsed="false">
      <c r="A391" s="0" t="s">
        <v>9</v>
      </c>
      <c r="B391" s="0" t="s">
        <v>452</v>
      </c>
      <c r="C391" s="15" t="n">
        <v>46143</v>
      </c>
      <c r="D391" s="0" t="n">
        <v>1</v>
      </c>
      <c r="E391" s="0" t="n">
        <v>0</v>
      </c>
      <c r="F391" s="0" t="n">
        <v>4</v>
      </c>
      <c r="G391" s="0" t="n">
        <v>0</v>
      </c>
      <c r="H391" s="0" t="n">
        <v>2</v>
      </c>
      <c r="I391" s="0" t="n">
        <v>0</v>
      </c>
      <c r="J391" s="0" t="n">
        <v>16</v>
      </c>
      <c r="K391" s="37" t="n">
        <f aca="false">E391+Inputs!$B$5*F391</f>
        <v>5.1</v>
      </c>
      <c r="L391" s="37" t="n">
        <f aca="false">G391+Inputs!$B$6*H391</f>
        <v>2.55</v>
      </c>
      <c r="M391" s="37" t="n">
        <f aca="false">I391+Inputs!$B$7*J391</f>
        <v>19.856</v>
      </c>
      <c r="N391" s="37" t="n">
        <f aca="false">K391+L391+M391</f>
        <v>27.506</v>
      </c>
    </row>
    <row r="392" customFormat="false" ht="15" hidden="false" customHeight="false" outlineLevel="0" collapsed="false">
      <c r="A392" s="0" t="s">
        <v>9</v>
      </c>
      <c r="B392" s="0" t="s">
        <v>452</v>
      </c>
      <c r="C392" s="15" t="n">
        <v>46174</v>
      </c>
      <c r="D392" s="0" t="n">
        <v>1</v>
      </c>
      <c r="E392" s="0" t="n">
        <v>0</v>
      </c>
      <c r="F392" s="0" t="n">
        <v>3</v>
      </c>
      <c r="G392" s="0" t="n">
        <v>0</v>
      </c>
      <c r="H392" s="0" t="n">
        <v>1</v>
      </c>
      <c r="I392" s="0" t="n">
        <v>0</v>
      </c>
      <c r="J392" s="0" t="n">
        <v>25</v>
      </c>
      <c r="K392" s="37" t="n">
        <f aca="false">E392+Inputs!$B$5*F392</f>
        <v>3.825</v>
      </c>
      <c r="L392" s="37" t="n">
        <f aca="false">G392+Inputs!$B$6*H392</f>
        <v>1.275</v>
      </c>
      <c r="M392" s="37" t="n">
        <f aca="false">I392+Inputs!$B$7*J392</f>
        <v>31.025</v>
      </c>
      <c r="N392" s="37" t="n">
        <f aca="false">K392+L392+M392</f>
        <v>36.125</v>
      </c>
    </row>
    <row r="393" customFormat="false" ht="15" hidden="false" customHeight="false" outlineLevel="0" collapsed="false">
      <c r="A393" s="0" t="s">
        <v>9</v>
      </c>
      <c r="B393" s="0" t="s">
        <v>452</v>
      </c>
      <c r="C393" s="15" t="n">
        <v>46204</v>
      </c>
      <c r="D393" s="0" t="n">
        <v>1</v>
      </c>
      <c r="E393" s="0" t="n">
        <v>0</v>
      </c>
      <c r="F393" s="0" t="n">
        <v>0</v>
      </c>
      <c r="G393" s="0" t="n">
        <v>0</v>
      </c>
      <c r="H393" s="0" t="n">
        <v>2</v>
      </c>
      <c r="I393" s="0" t="n">
        <v>0</v>
      </c>
      <c r="J393" s="0" t="n">
        <v>12</v>
      </c>
      <c r="K393" s="37" t="n">
        <f aca="false">E393+Inputs!$B$5*F393</f>
        <v>0</v>
      </c>
      <c r="L393" s="37" t="n">
        <f aca="false">G393+Inputs!$B$6*H393</f>
        <v>2.55</v>
      </c>
      <c r="M393" s="37" t="n">
        <f aca="false">I393+Inputs!$B$7*J393</f>
        <v>14.892</v>
      </c>
      <c r="N393" s="37" t="n">
        <f aca="false">K393+L393+M393</f>
        <v>17.442</v>
      </c>
    </row>
    <row r="394" customFormat="false" ht="15" hidden="false" customHeight="false" outlineLevel="0" collapsed="false">
      <c r="A394" s="0" t="s">
        <v>9</v>
      </c>
      <c r="B394" s="0" t="s">
        <v>452</v>
      </c>
      <c r="C394" s="15" t="n">
        <v>46235</v>
      </c>
      <c r="D394" s="0" t="n">
        <v>1</v>
      </c>
      <c r="E394" s="0" t="n">
        <v>0</v>
      </c>
      <c r="F394" s="0" t="n">
        <v>0</v>
      </c>
      <c r="G394" s="0" t="n">
        <v>0</v>
      </c>
      <c r="H394" s="0" t="n">
        <v>2</v>
      </c>
      <c r="I394" s="0" t="n">
        <v>0</v>
      </c>
      <c r="J394" s="0" t="n">
        <v>11</v>
      </c>
      <c r="K394" s="37" t="n">
        <f aca="false">E394+Inputs!$B$5*F394</f>
        <v>0</v>
      </c>
      <c r="L394" s="37" t="n">
        <f aca="false">G394+Inputs!$B$6*H394</f>
        <v>2.55</v>
      </c>
      <c r="M394" s="37" t="n">
        <f aca="false">I394+Inputs!$B$7*J394</f>
        <v>13.651</v>
      </c>
      <c r="N394" s="37" t="n">
        <f aca="false">K394+L394+M394</f>
        <v>16.201</v>
      </c>
    </row>
    <row r="395" customFormat="false" ht="15" hidden="false" customHeight="false" outlineLevel="0" collapsed="false">
      <c r="A395" s="0" t="s">
        <v>9</v>
      </c>
      <c r="B395" s="0" t="s">
        <v>422</v>
      </c>
      <c r="C395" s="15" t="n">
        <v>44927</v>
      </c>
      <c r="D395" s="0" t="n">
        <v>4</v>
      </c>
      <c r="E395" s="0" t="n">
        <v>7</v>
      </c>
      <c r="F395" s="0" t="n">
        <v>42</v>
      </c>
      <c r="G395" s="0" t="n">
        <v>0</v>
      </c>
      <c r="H395" s="0" t="n">
        <v>2</v>
      </c>
      <c r="I395" s="0" t="n">
        <v>0</v>
      </c>
      <c r="J395" s="0" t="n">
        <v>616</v>
      </c>
      <c r="K395" s="37" t="n">
        <f aca="false">E395+Inputs!$B$5*F395</f>
        <v>60.55</v>
      </c>
      <c r="L395" s="37" t="n">
        <f aca="false">G395+Inputs!$B$6*H395</f>
        <v>2.55</v>
      </c>
      <c r="M395" s="37" t="n">
        <f aca="false">I395+Inputs!$B$7*J395</f>
        <v>764.456</v>
      </c>
      <c r="N395" s="37" t="n">
        <f aca="false">K395+L395+M395</f>
        <v>827.556</v>
      </c>
    </row>
    <row r="396" customFormat="false" ht="15" hidden="false" customHeight="false" outlineLevel="0" collapsed="false">
      <c r="A396" s="0" t="s">
        <v>9</v>
      </c>
      <c r="B396" s="0" t="s">
        <v>422</v>
      </c>
      <c r="C396" s="15" t="n">
        <v>44958</v>
      </c>
      <c r="D396" s="0" t="n">
        <v>4</v>
      </c>
      <c r="E396" s="0" t="n">
        <v>0</v>
      </c>
      <c r="F396" s="0" t="n">
        <v>54</v>
      </c>
      <c r="G396" s="0" t="n">
        <v>0</v>
      </c>
      <c r="H396" s="0" t="n">
        <v>2</v>
      </c>
      <c r="I396" s="0" t="n">
        <v>0</v>
      </c>
      <c r="J396" s="0" t="n">
        <v>489</v>
      </c>
      <c r="K396" s="37" t="n">
        <f aca="false">E396+Inputs!$B$5*F396</f>
        <v>68.85</v>
      </c>
      <c r="L396" s="37" t="n">
        <f aca="false">G396+Inputs!$B$6*H396</f>
        <v>2.55</v>
      </c>
      <c r="M396" s="37" t="n">
        <f aca="false">I396+Inputs!$B$7*J396</f>
        <v>606.849</v>
      </c>
      <c r="N396" s="37" t="n">
        <f aca="false">K396+L396+M396</f>
        <v>678.249</v>
      </c>
    </row>
    <row r="397" customFormat="false" ht="15" hidden="false" customHeight="false" outlineLevel="0" collapsed="false">
      <c r="A397" s="0" t="s">
        <v>9</v>
      </c>
      <c r="B397" s="0" t="s">
        <v>422</v>
      </c>
      <c r="C397" s="15" t="n">
        <v>44986</v>
      </c>
      <c r="D397" s="0" t="n">
        <v>4</v>
      </c>
      <c r="E397" s="0" t="n">
        <v>0</v>
      </c>
      <c r="F397" s="0" t="n">
        <v>11</v>
      </c>
      <c r="G397" s="0" t="n">
        <v>0</v>
      </c>
      <c r="H397" s="0" t="n">
        <v>0</v>
      </c>
      <c r="I397" s="0" t="n">
        <v>0</v>
      </c>
      <c r="J397" s="0" t="n">
        <v>84</v>
      </c>
      <c r="K397" s="37" t="n">
        <f aca="false">E397+Inputs!$B$5*F397</f>
        <v>14.025</v>
      </c>
      <c r="L397" s="37" t="n">
        <f aca="false">G397+Inputs!$B$6*H397</f>
        <v>0</v>
      </c>
      <c r="M397" s="37" t="n">
        <f aca="false">I397+Inputs!$B$7*J397</f>
        <v>104.244</v>
      </c>
      <c r="N397" s="37" t="n">
        <f aca="false">K397+L397+M397</f>
        <v>118.269</v>
      </c>
    </row>
    <row r="398" customFormat="false" ht="15" hidden="false" customHeight="false" outlineLevel="0" collapsed="false">
      <c r="A398" s="0" t="s">
        <v>9</v>
      </c>
      <c r="B398" s="0" t="s">
        <v>422</v>
      </c>
      <c r="C398" s="15" t="n">
        <v>45017</v>
      </c>
      <c r="D398" s="0" t="n">
        <v>4</v>
      </c>
      <c r="E398" s="0" t="n">
        <v>0</v>
      </c>
      <c r="F398" s="0" t="n">
        <v>19</v>
      </c>
      <c r="G398" s="0" t="n">
        <v>0</v>
      </c>
      <c r="H398" s="0" t="n">
        <v>1</v>
      </c>
      <c r="I398" s="0" t="n">
        <v>0</v>
      </c>
      <c r="J398" s="0" t="n">
        <v>213</v>
      </c>
      <c r="K398" s="37" t="n">
        <f aca="false">E398+Inputs!$B$5*F398</f>
        <v>24.225</v>
      </c>
      <c r="L398" s="37" t="n">
        <f aca="false">G398+Inputs!$B$6*H398</f>
        <v>1.275</v>
      </c>
      <c r="M398" s="37" t="n">
        <f aca="false">I398+Inputs!$B$7*J398</f>
        <v>264.333</v>
      </c>
      <c r="N398" s="37" t="n">
        <f aca="false">K398+L398+M398</f>
        <v>289.833</v>
      </c>
    </row>
    <row r="399" customFormat="false" ht="15" hidden="false" customHeight="false" outlineLevel="0" collapsed="false">
      <c r="A399" s="0" t="s">
        <v>9</v>
      </c>
      <c r="B399" s="0" t="s">
        <v>422</v>
      </c>
      <c r="C399" s="15" t="n">
        <v>45047</v>
      </c>
      <c r="D399" s="0" t="n">
        <v>4</v>
      </c>
      <c r="E399" s="0" t="n">
        <v>6</v>
      </c>
      <c r="F399" s="0" t="n">
        <v>72</v>
      </c>
      <c r="G399" s="0" t="n">
        <v>0</v>
      </c>
      <c r="H399" s="0" t="n">
        <v>2</v>
      </c>
      <c r="I399" s="0" t="n">
        <v>0</v>
      </c>
      <c r="J399" s="0" t="n">
        <v>652</v>
      </c>
      <c r="K399" s="37" t="n">
        <f aca="false">E399+Inputs!$B$5*F399</f>
        <v>97.8</v>
      </c>
      <c r="L399" s="37" t="n">
        <f aca="false">G399+Inputs!$B$6*H399</f>
        <v>2.55</v>
      </c>
      <c r="M399" s="37" t="n">
        <f aca="false">I399+Inputs!$B$7*J399</f>
        <v>809.132</v>
      </c>
      <c r="N399" s="37" t="n">
        <f aca="false">K399+L399+M399</f>
        <v>909.482</v>
      </c>
    </row>
    <row r="400" customFormat="false" ht="15" hidden="false" customHeight="false" outlineLevel="0" collapsed="false">
      <c r="A400" s="0" t="s">
        <v>9</v>
      </c>
      <c r="B400" s="0" t="s">
        <v>422</v>
      </c>
      <c r="C400" s="15" t="n">
        <v>45078</v>
      </c>
      <c r="D400" s="0" t="n">
        <v>4</v>
      </c>
      <c r="E400" s="0" t="n">
        <v>29</v>
      </c>
      <c r="F400" s="0" t="n">
        <v>55</v>
      </c>
      <c r="G400" s="0" t="n">
        <v>0</v>
      </c>
      <c r="H400" s="0" t="n">
        <v>6</v>
      </c>
      <c r="I400" s="0" t="n">
        <v>0</v>
      </c>
      <c r="J400" s="0" t="n">
        <v>710</v>
      </c>
      <c r="K400" s="37" t="n">
        <f aca="false">E400+Inputs!$B$5*F400</f>
        <v>99.125</v>
      </c>
      <c r="L400" s="37" t="n">
        <f aca="false">G400+Inputs!$B$6*H400</f>
        <v>7.65</v>
      </c>
      <c r="M400" s="37" t="n">
        <f aca="false">I400+Inputs!$B$7*J400</f>
        <v>881.11</v>
      </c>
      <c r="N400" s="37" t="n">
        <f aca="false">K400+L400+M400</f>
        <v>987.885</v>
      </c>
    </row>
    <row r="401" customFormat="false" ht="15" hidden="false" customHeight="false" outlineLevel="0" collapsed="false">
      <c r="A401" s="0" t="s">
        <v>9</v>
      </c>
      <c r="B401" s="0" t="s">
        <v>422</v>
      </c>
      <c r="C401" s="15" t="n">
        <v>45108</v>
      </c>
      <c r="D401" s="0" t="n">
        <v>4</v>
      </c>
      <c r="E401" s="0" t="n">
        <v>28</v>
      </c>
      <c r="F401" s="0" t="n">
        <v>61</v>
      </c>
      <c r="G401" s="0" t="n">
        <v>0</v>
      </c>
      <c r="H401" s="0" t="n">
        <v>3</v>
      </c>
      <c r="I401" s="0" t="n">
        <v>6</v>
      </c>
      <c r="J401" s="0" t="n">
        <v>700</v>
      </c>
      <c r="K401" s="37" t="n">
        <f aca="false">E401+Inputs!$B$5*F401</f>
        <v>105.775</v>
      </c>
      <c r="L401" s="37" t="n">
        <f aca="false">G401+Inputs!$B$6*H401</f>
        <v>3.825</v>
      </c>
      <c r="M401" s="37" t="n">
        <f aca="false">I401+Inputs!$B$7*J401</f>
        <v>874.7</v>
      </c>
      <c r="N401" s="37" t="n">
        <f aca="false">K401+L401+M401</f>
        <v>984.3</v>
      </c>
    </row>
    <row r="402" customFormat="false" ht="15" hidden="false" customHeight="false" outlineLevel="0" collapsed="false">
      <c r="A402" s="0" t="s">
        <v>9</v>
      </c>
      <c r="B402" s="0" t="s">
        <v>422</v>
      </c>
      <c r="C402" s="15" t="n">
        <v>45139</v>
      </c>
      <c r="D402" s="0" t="n">
        <v>4</v>
      </c>
      <c r="E402" s="0" t="n">
        <v>6</v>
      </c>
      <c r="F402" s="0" t="n">
        <v>52</v>
      </c>
      <c r="G402" s="0" t="n">
        <v>0</v>
      </c>
      <c r="H402" s="0" t="n">
        <v>11</v>
      </c>
      <c r="I402" s="0" t="n">
        <v>6</v>
      </c>
      <c r="J402" s="0" t="n">
        <v>793</v>
      </c>
      <c r="K402" s="37" t="n">
        <f aca="false">E402+Inputs!$B$5*F402</f>
        <v>72.3</v>
      </c>
      <c r="L402" s="37" t="n">
        <f aca="false">G402+Inputs!$B$6*H402</f>
        <v>14.025</v>
      </c>
      <c r="M402" s="37" t="n">
        <f aca="false">I402+Inputs!$B$7*J402</f>
        <v>990.113</v>
      </c>
      <c r="N402" s="37" t="n">
        <f aca="false">K402+L402+M402</f>
        <v>1076.438</v>
      </c>
    </row>
    <row r="403" customFormat="false" ht="15" hidden="false" customHeight="false" outlineLevel="0" collapsed="false">
      <c r="A403" s="0" t="s">
        <v>9</v>
      </c>
      <c r="B403" s="0" t="s">
        <v>422</v>
      </c>
      <c r="C403" s="15" t="n">
        <v>45170</v>
      </c>
      <c r="D403" s="0" t="n">
        <v>4</v>
      </c>
      <c r="E403" s="0" t="n">
        <v>34</v>
      </c>
      <c r="F403" s="0" t="n">
        <v>71</v>
      </c>
      <c r="G403" s="0" t="n">
        <v>0</v>
      </c>
      <c r="H403" s="0" t="n">
        <v>11</v>
      </c>
      <c r="I403" s="0" t="n">
        <v>18</v>
      </c>
      <c r="J403" s="0" t="n">
        <v>771</v>
      </c>
      <c r="K403" s="37" t="n">
        <f aca="false">E403+Inputs!$B$5*F403</f>
        <v>124.525</v>
      </c>
      <c r="L403" s="37" t="n">
        <f aca="false">G403+Inputs!$B$6*H403</f>
        <v>14.025</v>
      </c>
      <c r="M403" s="37" t="n">
        <f aca="false">I403+Inputs!$B$7*J403</f>
        <v>974.811</v>
      </c>
      <c r="N403" s="37" t="n">
        <f aca="false">K403+L403+M403</f>
        <v>1113.361</v>
      </c>
    </row>
    <row r="404" customFormat="false" ht="15" hidden="false" customHeight="false" outlineLevel="0" collapsed="false">
      <c r="A404" s="0" t="s">
        <v>9</v>
      </c>
      <c r="B404" s="0" t="s">
        <v>422</v>
      </c>
      <c r="C404" s="15" t="n">
        <v>45200</v>
      </c>
      <c r="D404" s="0" t="n">
        <v>4</v>
      </c>
      <c r="E404" s="0" t="n">
        <v>0</v>
      </c>
      <c r="F404" s="0" t="n">
        <v>50</v>
      </c>
      <c r="G404" s="0" t="n">
        <v>0</v>
      </c>
      <c r="H404" s="0" t="n">
        <v>12</v>
      </c>
      <c r="I404" s="0" t="n">
        <v>6</v>
      </c>
      <c r="J404" s="0" t="n">
        <v>695</v>
      </c>
      <c r="K404" s="37" t="n">
        <f aca="false">E404+Inputs!$B$5*F404</f>
        <v>63.75</v>
      </c>
      <c r="L404" s="37" t="n">
        <f aca="false">G404+Inputs!$B$6*H404</f>
        <v>15.3</v>
      </c>
      <c r="M404" s="37" t="n">
        <f aca="false">I404+Inputs!$B$7*J404</f>
        <v>868.495</v>
      </c>
      <c r="N404" s="37" t="n">
        <f aca="false">K404+L404+M404</f>
        <v>947.545</v>
      </c>
    </row>
    <row r="405" customFormat="false" ht="15" hidden="false" customHeight="false" outlineLevel="0" collapsed="false">
      <c r="A405" s="0" t="s">
        <v>9</v>
      </c>
      <c r="B405" s="0" t="s">
        <v>422</v>
      </c>
      <c r="C405" s="15" t="n">
        <v>45231</v>
      </c>
      <c r="D405" s="0" t="n">
        <v>4</v>
      </c>
      <c r="E405" s="0" t="n">
        <v>13</v>
      </c>
      <c r="F405" s="0" t="n">
        <v>71</v>
      </c>
      <c r="G405" s="0" t="n">
        <v>0</v>
      </c>
      <c r="H405" s="0" t="n">
        <v>12</v>
      </c>
      <c r="I405" s="0" t="n">
        <v>12</v>
      </c>
      <c r="J405" s="0" t="n">
        <v>688</v>
      </c>
      <c r="K405" s="37" t="n">
        <f aca="false">E405+Inputs!$B$5*F405</f>
        <v>103.525</v>
      </c>
      <c r="L405" s="37" t="n">
        <f aca="false">G405+Inputs!$B$6*H405</f>
        <v>15.3</v>
      </c>
      <c r="M405" s="37" t="n">
        <f aca="false">I405+Inputs!$B$7*J405</f>
        <v>865.808</v>
      </c>
      <c r="N405" s="37" t="n">
        <f aca="false">K405+L405+M405</f>
        <v>984.633</v>
      </c>
    </row>
    <row r="406" customFormat="false" ht="15" hidden="false" customHeight="false" outlineLevel="0" collapsed="false">
      <c r="A406" s="0" t="s">
        <v>9</v>
      </c>
      <c r="B406" s="0" t="s">
        <v>422</v>
      </c>
      <c r="C406" s="15" t="n">
        <v>45261</v>
      </c>
      <c r="D406" s="0" t="n">
        <v>4</v>
      </c>
      <c r="E406" s="0" t="n">
        <v>0</v>
      </c>
      <c r="F406" s="0" t="n">
        <v>50</v>
      </c>
      <c r="G406" s="0" t="n">
        <v>0</v>
      </c>
      <c r="H406" s="0" t="n">
        <v>7</v>
      </c>
      <c r="I406" s="0" t="n">
        <v>0</v>
      </c>
      <c r="J406" s="0" t="n">
        <v>477</v>
      </c>
      <c r="K406" s="37" t="n">
        <f aca="false">E406+Inputs!$B$5*F406</f>
        <v>63.75</v>
      </c>
      <c r="L406" s="37" t="n">
        <f aca="false">G406+Inputs!$B$6*H406</f>
        <v>8.925</v>
      </c>
      <c r="M406" s="37" t="n">
        <f aca="false">I406+Inputs!$B$7*J406</f>
        <v>591.957</v>
      </c>
      <c r="N406" s="37" t="n">
        <f aca="false">K406+L406+M406</f>
        <v>664.632</v>
      </c>
    </row>
    <row r="407" customFormat="false" ht="15" hidden="false" customHeight="false" outlineLevel="0" collapsed="false">
      <c r="A407" s="0" t="s">
        <v>9</v>
      </c>
      <c r="B407" s="0" t="s">
        <v>422</v>
      </c>
      <c r="C407" s="15" t="n">
        <v>45292</v>
      </c>
      <c r="D407" s="0" t="n">
        <v>4</v>
      </c>
      <c r="E407" s="0" t="n">
        <v>0</v>
      </c>
      <c r="F407" s="0" t="n">
        <v>41</v>
      </c>
      <c r="G407" s="0" t="n">
        <v>0</v>
      </c>
      <c r="H407" s="0" t="n">
        <v>11</v>
      </c>
      <c r="I407" s="0" t="n">
        <v>7</v>
      </c>
      <c r="J407" s="0" t="n">
        <v>629</v>
      </c>
      <c r="K407" s="37" t="n">
        <f aca="false">E407+Inputs!$B$5*F407</f>
        <v>52.275</v>
      </c>
      <c r="L407" s="37" t="n">
        <f aca="false">G407+Inputs!$B$6*H407</f>
        <v>14.025</v>
      </c>
      <c r="M407" s="37" t="n">
        <f aca="false">I407+Inputs!$B$7*J407</f>
        <v>787.589</v>
      </c>
      <c r="N407" s="37" t="n">
        <f aca="false">K407+L407+M407</f>
        <v>853.889</v>
      </c>
    </row>
    <row r="408" customFormat="false" ht="15" hidden="false" customHeight="false" outlineLevel="0" collapsed="false">
      <c r="A408" s="0" t="s">
        <v>9</v>
      </c>
      <c r="B408" s="0" t="s">
        <v>422</v>
      </c>
      <c r="C408" s="15" t="n">
        <v>45323</v>
      </c>
      <c r="D408" s="0" t="n">
        <v>4</v>
      </c>
      <c r="E408" s="0" t="n">
        <v>0</v>
      </c>
      <c r="F408" s="0" t="n">
        <v>7</v>
      </c>
      <c r="G408" s="0" t="n">
        <v>0</v>
      </c>
      <c r="H408" s="0" t="n">
        <v>1</v>
      </c>
      <c r="I408" s="0" t="n">
        <v>0</v>
      </c>
      <c r="J408" s="0" t="n">
        <v>110</v>
      </c>
      <c r="K408" s="37" t="n">
        <f aca="false">E408+Inputs!$B$5*F408</f>
        <v>8.925</v>
      </c>
      <c r="L408" s="37" t="n">
        <f aca="false">G408+Inputs!$B$6*H408</f>
        <v>1.275</v>
      </c>
      <c r="M408" s="37" t="n">
        <f aca="false">I408+Inputs!$B$7*J408</f>
        <v>136.51</v>
      </c>
      <c r="N408" s="37" t="n">
        <f aca="false">K408+L408+M408</f>
        <v>146.71</v>
      </c>
    </row>
    <row r="409" customFormat="false" ht="15" hidden="false" customHeight="false" outlineLevel="0" collapsed="false">
      <c r="A409" s="0" t="s">
        <v>9</v>
      </c>
      <c r="B409" s="0" t="s">
        <v>422</v>
      </c>
      <c r="C409" s="15" t="n">
        <v>45352</v>
      </c>
      <c r="D409" s="0" t="n">
        <v>4</v>
      </c>
      <c r="E409" s="0" t="n">
        <v>0</v>
      </c>
      <c r="F409" s="0" t="n">
        <v>24</v>
      </c>
      <c r="G409" s="0" t="n">
        <v>0</v>
      </c>
      <c r="H409" s="0" t="n">
        <v>3</v>
      </c>
      <c r="I409" s="0" t="n">
        <v>0</v>
      </c>
      <c r="J409" s="0" t="n">
        <v>183</v>
      </c>
      <c r="K409" s="37" t="n">
        <f aca="false">E409+Inputs!$B$5*F409</f>
        <v>30.6</v>
      </c>
      <c r="L409" s="37" t="n">
        <f aca="false">G409+Inputs!$B$6*H409</f>
        <v>3.825</v>
      </c>
      <c r="M409" s="37" t="n">
        <f aca="false">I409+Inputs!$B$7*J409</f>
        <v>227.103</v>
      </c>
      <c r="N409" s="37" t="n">
        <f aca="false">K409+L409+M409</f>
        <v>261.528</v>
      </c>
    </row>
    <row r="410" customFormat="false" ht="15" hidden="false" customHeight="false" outlineLevel="0" collapsed="false">
      <c r="A410" s="0" t="s">
        <v>9</v>
      </c>
      <c r="B410" s="0" t="s">
        <v>422</v>
      </c>
      <c r="C410" s="15" t="n">
        <v>45383</v>
      </c>
      <c r="D410" s="0" t="n">
        <v>4</v>
      </c>
      <c r="E410" s="0" t="n">
        <v>0</v>
      </c>
      <c r="F410" s="0" t="n">
        <v>39</v>
      </c>
      <c r="G410" s="0" t="n">
        <v>0</v>
      </c>
      <c r="H410" s="0" t="n">
        <v>11</v>
      </c>
      <c r="I410" s="0" t="n">
        <v>0</v>
      </c>
      <c r="J410" s="0" t="n">
        <v>550</v>
      </c>
      <c r="K410" s="37" t="n">
        <f aca="false">E410+Inputs!$B$5*F410</f>
        <v>49.725</v>
      </c>
      <c r="L410" s="37" t="n">
        <f aca="false">G410+Inputs!$B$6*H410</f>
        <v>14.025</v>
      </c>
      <c r="M410" s="37" t="n">
        <f aca="false">I410+Inputs!$B$7*J410</f>
        <v>682.55</v>
      </c>
      <c r="N410" s="37" t="n">
        <f aca="false">K410+L410+M410</f>
        <v>746.3</v>
      </c>
    </row>
    <row r="411" customFormat="false" ht="15" hidden="false" customHeight="false" outlineLevel="0" collapsed="false">
      <c r="A411" s="0" t="s">
        <v>9</v>
      </c>
      <c r="B411" s="0" t="s">
        <v>422</v>
      </c>
      <c r="C411" s="15" t="n">
        <v>45413</v>
      </c>
      <c r="D411" s="0" t="n">
        <v>4</v>
      </c>
      <c r="E411" s="0" t="n">
        <v>0</v>
      </c>
      <c r="F411" s="0" t="n">
        <v>35</v>
      </c>
      <c r="G411" s="0" t="n">
        <v>0</v>
      </c>
      <c r="H411" s="0" t="n">
        <v>5</v>
      </c>
      <c r="I411" s="0" t="n">
        <v>7</v>
      </c>
      <c r="J411" s="0" t="n">
        <v>510</v>
      </c>
      <c r="K411" s="37" t="n">
        <f aca="false">E411+Inputs!$B$5*F411</f>
        <v>44.625</v>
      </c>
      <c r="L411" s="37" t="n">
        <f aca="false">G411+Inputs!$B$6*H411</f>
        <v>6.375</v>
      </c>
      <c r="M411" s="37" t="n">
        <f aca="false">I411+Inputs!$B$7*J411</f>
        <v>639.91</v>
      </c>
      <c r="N411" s="37" t="n">
        <f aca="false">K411+L411+M411</f>
        <v>690.91</v>
      </c>
    </row>
    <row r="412" customFormat="false" ht="15" hidden="false" customHeight="false" outlineLevel="0" collapsed="false">
      <c r="A412" s="0" t="s">
        <v>9</v>
      </c>
      <c r="B412" s="0" t="s">
        <v>422</v>
      </c>
      <c r="C412" s="15" t="n">
        <v>45444</v>
      </c>
      <c r="D412" s="0" t="n">
        <v>4</v>
      </c>
      <c r="E412" s="0" t="n">
        <v>8</v>
      </c>
      <c r="F412" s="0" t="n">
        <v>78</v>
      </c>
      <c r="G412" s="0" t="n">
        <v>0</v>
      </c>
      <c r="H412" s="0" t="n">
        <v>7</v>
      </c>
      <c r="I412" s="0" t="n">
        <v>32</v>
      </c>
      <c r="J412" s="0" t="n">
        <v>773</v>
      </c>
      <c r="K412" s="37" t="n">
        <f aca="false">E412+Inputs!$B$5*F412</f>
        <v>107.45</v>
      </c>
      <c r="L412" s="37" t="n">
        <f aca="false">G412+Inputs!$B$6*H412</f>
        <v>8.925</v>
      </c>
      <c r="M412" s="37" t="n">
        <f aca="false">I412+Inputs!$B$7*J412</f>
        <v>991.293</v>
      </c>
      <c r="N412" s="37" t="n">
        <f aca="false">K412+L412+M412</f>
        <v>1107.668</v>
      </c>
    </row>
    <row r="413" customFormat="false" ht="15" hidden="false" customHeight="false" outlineLevel="0" collapsed="false">
      <c r="A413" s="0" t="s">
        <v>9</v>
      </c>
      <c r="B413" s="0" t="s">
        <v>422</v>
      </c>
      <c r="C413" s="15" t="n">
        <v>45474</v>
      </c>
      <c r="D413" s="0" t="n">
        <v>4</v>
      </c>
      <c r="E413" s="0" t="n">
        <v>0</v>
      </c>
      <c r="F413" s="0" t="n">
        <v>59</v>
      </c>
      <c r="G413" s="0" t="n">
        <v>0</v>
      </c>
      <c r="H413" s="0" t="n">
        <v>14</v>
      </c>
      <c r="I413" s="0" t="n">
        <v>38</v>
      </c>
      <c r="J413" s="0" t="n">
        <v>663</v>
      </c>
      <c r="K413" s="37" t="n">
        <f aca="false">E413+Inputs!$B$5*F413</f>
        <v>75.225</v>
      </c>
      <c r="L413" s="37" t="n">
        <f aca="false">G413+Inputs!$B$6*H413</f>
        <v>17.85</v>
      </c>
      <c r="M413" s="37" t="n">
        <f aca="false">I413+Inputs!$B$7*J413</f>
        <v>860.783</v>
      </c>
      <c r="N413" s="37" t="n">
        <f aca="false">K413+L413+M413</f>
        <v>953.858</v>
      </c>
    </row>
    <row r="414" customFormat="false" ht="15" hidden="false" customHeight="false" outlineLevel="0" collapsed="false">
      <c r="A414" s="0" t="s">
        <v>9</v>
      </c>
      <c r="B414" s="0" t="s">
        <v>422</v>
      </c>
      <c r="C414" s="15" t="n">
        <v>45505</v>
      </c>
      <c r="D414" s="0" t="n">
        <v>4</v>
      </c>
      <c r="E414" s="0" t="n">
        <v>0</v>
      </c>
      <c r="F414" s="0" t="n">
        <v>45</v>
      </c>
      <c r="G414" s="0" t="n">
        <v>0</v>
      </c>
      <c r="H414" s="0" t="n">
        <v>16</v>
      </c>
      <c r="I414" s="0" t="n">
        <v>18</v>
      </c>
      <c r="J414" s="0" t="n">
        <v>690</v>
      </c>
      <c r="K414" s="37" t="n">
        <f aca="false">E414+Inputs!$B$5*F414</f>
        <v>57.375</v>
      </c>
      <c r="L414" s="37" t="n">
        <f aca="false">G414+Inputs!$B$6*H414</f>
        <v>20.4</v>
      </c>
      <c r="M414" s="37" t="n">
        <f aca="false">I414+Inputs!$B$7*J414</f>
        <v>874.29</v>
      </c>
      <c r="N414" s="37" t="n">
        <f aca="false">K414+L414+M414</f>
        <v>952.065</v>
      </c>
    </row>
    <row r="415" customFormat="false" ht="15" hidden="false" customHeight="false" outlineLevel="0" collapsed="false">
      <c r="A415" s="0" t="s">
        <v>9</v>
      </c>
      <c r="B415" s="0" t="s">
        <v>422</v>
      </c>
      <c r="C415" s="15" t="n">
        <v>45536</v>
      </c>
      <c r="D415" s="0" t="n">
        <v>4</v>
      </c>
      <c r="E415" s="0" t="n">
        <v>0</v>
      </c>
      <c r="F415" s="0" t="n">
        <v>55</v>
      </c>
      <c r="G415" s="0" t="n">
        <v>0</v>
      </c>
      <c r="H415" s="0" t="n">
        <v>14</v>
      </c>
      <c r="I415" s="0" t="n">
        <v>0</v>
      </c>
      <c r="J415" s="0" t="n">
        <v>640</v>
      </c>
      <c r="K415" s="37" t="n">
        <f aca="false">E415+Inputs!$B$5*F415</f>
        <v>70.125</v>
      </c>
      <c r="L415" s="37" t="n">
        <f aca="false">G415+Inputs!$B$6*H415</f>
        <v>17.85</v>
      </c>
      <c r="M415" s="37" t="n">
        <f aca="false">I415+Inputs!$B$7*J415</f>
        <v>794.24</v>
      </c>
      <c r="N415" s="37" t="n">
        <f aca="false">K415+L415+M415</f>
        <v>882.215</v>
      </c>
    </row>
    <row r="416" customFormat="false" ht="15" hidden="false" customHeight="false" outlineLevel="0" collapsed="false">
      <c r="A416" s="0" t="s">
        <v>9</v>
      </c>
      <c r="B416" s="0" t="s">
        <v>422</v>
      </c>
      <c r="C416" s="15" t="n">
        <v>45566</v>
      </c>
      <c r="D416" s="0" t="n">
        <v>4</v>
      </c>
      <c r="E416" s="0" t="n">
        <v>0</v>
      </c>
      <c r="F416" s="0" t="n">
        <v>60</v>
      </c>
      <c r="G416" s="0" t="n">
        <v>0</v>
      </c>
      <c r="H416" s="0" t="n">
        <v>15</v>
      </c>
      <c r="I416" s="0" t="n">
        <v>0</v>
      </c>
      <c r="J416" s="0" t="n">
        <v>662</v>
      </c>
      <c r="K416" s="37" t="n">
        <f aca="false">E416+Inputs!$B$5*F416</f>
        <v>76.5</v>
      </c>
      <c r="L416" s="37" t="n">
        <f aca="false">G416+Inputs!$B$6*H416</f>
        <v>19.125</v>
      </c>
      <c r="M416" s="37" t="n">
        <f aca="false">I416+Inputs!$B$7*J416</f>
        <v>821.542</v>
      </c>
      <c r="N416" s="37" t="n">
        <f aca="false">K416+L416+M416</f>
        <v>917.167</v>
      </c>
    </row>
    <row r="417" customFormat="false" ht="15" hidden="false" customHeight="false" outlineLevel="0" collapsed="false">
      <c r="A417" s="0" t="s">
        <v>9</v>
      </c>
      <c r="B417" s="0" t="s">
        <v>422</v>
      </c>
      <c r="C417" s="15" t="n">
        <v>45597</v>
      </c>
      <c r="D417" s="0" t="n">
        <v>4</v>
      </c>
      <c r="E417" s="0" t="n">
        <v>6</v>
      </c>
      <c r="F417" s="0" t="n">
        <v>58</v>
      </c>
      <c r="G417" s="0" t="n">
        <v>0</v>
      </c>
      <c r="H417" s="0" t="n">
        <v>16</v>
      </c>
      <c r="I417" s="0" t="n">
        <v>13</v>
      </c>
      <c r="J417" s="0" t="n">
        <v>610</v>
      </c>
      <c r="K417" s="37" t="n">
        <f aca="false">E417+Inputs!$B$5*F417</f>
        <v>79.95</v>
      </c>
      <c r="L417" s="37" t="n">
        <f aca="false">G417+Inputs!$B$6*H417</f>
        <v>20.4</v>
      </c>
      <c r="M417" s="37" t="n">
        <f aca="false">I417+Inputs!$B$7*J417</f>
        <v>770.01</v>
      </c>
      <c r="N417" s="37" t="n">
        <f aca="false">K417+L417+M417</f>
        <v>870.36</v>
      </c>
    </row>
    <row r="418" customFormat="false" ht="15" hidden="false" customHeight="false" outlineLevel="0" collapsed="false">
      <c r="A418" s="0" t="s">
        <v>9</v>
      </c>
      <c r="B418" s="0" t="s">
        <v>422</v>
      </c>
      <c r="C418" s="15" t="n">
        <v>45627</v>
      </c>
      <c r="D418" s="0" t="n">
        <v>4</v>
      </c>
      <c r="E418" s="0" t="n">
        <v>0</v>
      </c>
      <c r="F418" s="0" t="n">
        <v>69</v>
      </c>
      <c r="G418" s="0" t="n">
        <v>0</v>
      </c>
      <c r="H418" s="0" t="n">
        <v>15</v>
      </c>
      <c r="I418" s="0" t="n">
        <v>0</v>
      </c>
      <c r="J418" s="0" t="n">
        <v>595</v>
      </c>
      <c r="K418" s="37" t="n">
        <f aca="false">E418+Inputs!$B$5*F418</f>
        <v>87.975</v>
      </c>
      <c r="L418" s="37" t="n">
        <f aca="false">G418+Inputs!$B$6*H418</f>
        <v>19.125</v>
      </c>
      <c r="M418" s="37" t="n">
        <f aca="false">I418+Inputs!$B$7*J418</f>
        <v>738.395</v>
      </c>
      <c r="N418" s="37" t="n">
        <f aca="false">K418+L418+M418</f>
        <v>845.495</v>
      </c>
    </row>
    <row r="419" customFormat="false" ht="15" hidden="false" customHeight="false" outlineLevel="0" collapsed="false">
      <c r="A419" s="0" t="s">
        <v>9</v>
      </c>
      <c r="B419" s="0" t="s">
        <v>422</v>
      </c>
      <c r="C419" s="15" t="n">
        <v>45658</v>
      </c>
      <c r="D419" s="0" t="n">
        <v>4</v>
      </c>
      <c r="E419" s="0" t="n">
        <v>0</v>
      </c>
      <c r="F419" s="0" t="n">
        <v>32</v>
      </c>
      <c r="G419" s="0" t="n">
        <v>0</v>
      </c>
      <c r="H419" s="0" t="n">
        <v>18</v>
      </c>
      <c r="I419" s="0" t="n">
        <v>0</v>
      </c>
      <c r="J419" s="0" t="n">
        <v>573</v>
      </c>
      <c r="K419" s="37" t="n">
        <f aca="false">E419+Inputs!$B$5*F419</f>
        <v>40.8</v>
      </c>
      <c r="L419" s="37" t="n">
        <f aca="false">G419+Inputs!$B$6*H419</f>
        <v>22.95</v>
      </c>
      <c r="M419" s="37" t="n">
        <f aca="false">I419+Inputs!$B$7*J419</f>
        <v>711.093</v>
      </c>
      <c r="N419" s="37" t="n">
        <f aca="false">K419+L419+M419</f>
        <v>774.843</v>
      </c>
    </row>
    <row r="420" customFormat="false" ht="15" hidden="false" customHeight="false" outlineLevel="0" collapsed="false">
      <c r="A420" s="0" t="s">
        <v>9</v>
      </c>
      <c r="B420" s="0" t="s">
        <v>422</v>
      </c>
      <c r="C420" s="15" t="n">
        <v>45689</v>
      </c>
      <c r="D420" s="0" t="n">
        <v>4</v>
      </c>
      <c r="E420" s="0" t="n">
        <v>0</v>
      </c>
      <c r="F420" s="0" t="n">
        <v>70</v>
      </c>
      <c r="G420" s="0" t="n">
        <v>0</v>
      </c>
      <c r="H420" s="0" t="n">
        <v>29</v>
      </c>
      <c r="I420" s="0" t="n">
        <v>12</v>
      </c>
      <c r="J420" s="0" t="n">
        <v>669</v>
      </c>
      <c r="K420" s="37" t="n">
        <f aca="false">E420+Inputs!$B$5*F420</f>
        <v>89.25</v>
      </c>
      <c r="L420" s="37" t="n">
        <f aca="false">G420+Inputs!$B$6*H420</f>
        <v>36.975</v>
      </c>
      <c r="M420" s="37" t="n">
        <f aca="false">I420+Inputs!$B$7*J420</f>
        <v>842.229</v>
      </c>
      <c r="N420" s="37" t="n">
        <f aca="false">K420+L420+M420</f>
        <v>968.454</v>
      </c>
    </row>
    <row r="421" customFormat="false" ht="15" hidden="false" customHeight="false" outlineLevel="0" collapsed="false">
      <c r="A421" s="0" t="s">
        <v>9</v>
      </c>
      <c r="B421" s="0" t="s">
        <v>422</v>
      </c>
      <c r="C421" s="15" t="n">
        <v>45717</v>
      </c>
      <c r="D421" s="0" t="n">
        <v>4</v>
      </c>
      <c r="E421" s="0" t="n">
        <v>0</v>
      </c>
      <c r="F421" s="0" t="n">
        <v>76</v>
      </c>
      <c r="G421" s="0" t="n">
        <v>0</v>
      </c>
      <c r="H421" s="0" t="n">
        <v>41</v>
      </c>
      <c r="I421" s="0" t="n">
        <v>6</v>
      </c>
      <c r="J421" s="0" t="n">
        <v>657</v>
      </c>
      <c r="K421" s="37" t="n">
        <f aca="false">E421+Inputs!$B$5*F421</f>
        <v>96.9</v>
      </c>
      <c r="L421" s="37" t="n">
        <f aca="false">G421+Inputs!$B$6*H421</f>
        <v>52.275</v>
      </c>
      <c r="M421" s="37" t="n">
        <f aca="false">I421+Inputs!$B$7*J421</f>
        <v>821.337</v>
      </c>
      <c r="N421" s="37" t="n">
        <f aca="false">K421+L421+M421</f>
        <v>970.512</v>
      </c>
    </row>
    <row r="422" customFormat="false" ht="15" hidden="false" customHeight="false" outlineLevel="0" collapsed="false">
      <c r="A422" s="0" t="s">
        <v>9</v>
      </c>
      <c r="B422" s="0" t="s">
        <v>422</v>
      </c>
      <c r="C422" s="15" t="n">
        <v>45748</v>
      </c>
      <c r="D422" s="0" t="n">
        <v>4</v>
      </c>
      <c r="E422" s="0" t="n">
        <v>0</v>
      </c>
      <c r="F422" s="0" t="n">
        <v>46</v>
      </c>
      <c r="G422" s="0" t="n">
        <v>0</v>
      </c>
      <c r="H422" s="0" t="n">
        <v>8</v>
      </c>
      <c r="I422" s="0" t="n">
        <v>20</v>
      </c>
      <c r="J422" s="0" t="n">
        <v>578</v>
      </c>
      <c r="K422" s="37" t="n">
        <f aca="false">E422+Inputs!$B$5*F422</f>
        <v>58.65</v>
      </c>
      <c r="L422" s="37" t="n">
        <f aca="false">G422+Inputs!$B$6*H422</f>
        <v>10.2</v>
      </c>
      <c r="M422" s="37" t="n">
        <f aca="false">I422+Inputs!$B$7*J422</f>
        <v>737.298</v>
      </c>
      <c r="N422" s="37" t="n">
        <f aca="false">K422+L422+M422</f>
        <v>806.148</v>
      </c>
    </row>
    <row r="423" customFormat="false" ht="15" hidden="false" customHeight="false" outlineLevel="0" collapsed="false">
      <c r="A423" s="0" t="s">
        <v>9</v>
      </c>
      <c r="B423" s="0" t="s">
        <v>422</v>
      </c>
      <c r="C423" s="15" t="n">
        <v>45778</v>
      </c>
      <c r="D423" s="0" t="n">
        <v>4</v>
      </c>
      <c r="E423" s="0" t="n">
        <v>8</v>
      </c>
      <c r="F423" s="0" t="n">
        <v>77</v>
      </c>
      <c r="G423" s="0" t="n">
        <v>0</v>
      </c>
      <c r="H423" s="0" t="n">
        <v>11</v>
      </c>
      <c r="I423" s="0" t="n">
        <v>6</v>
      </c>
      <c r="J423" s="0" t="n">
        <v>700</v>
      </c>
      <c r="K423" s="37" t="n">
        <f aca="false">E423+Inputs!$B$5*F423</f>
        <v>106.175</v>
      </c>
      <c r="L423" s="37" t="n">
        <f aca="false">G423+Inputs!$B$6*H423</f>
        <v>14.025</v>
      </c>
      <c r="M423" s="37" t="n">
        <f aca="false">I423+Inputs!$B$7*J423</f>
        <v>874.7</v>
      </c>
      <c r="N423" s="37" t="n">
        <f aca="false">K423+L423+M423</f>
        <v>994.9</v>
      </c>
    </row>
    <row r="424" customFormat="false" ht="15" hidden="false" customHeight="false" outlineLevel="0" collapsed="false">
      <c r="A424" s="0" t="s">
        <v>9</v>
      </c>
      <c r="B424" s="0" t="s">
        <v>422</v>
      </c>
      <c r="C424" s="15" t="n">
        <v>45809</v>
      </c>
      <c r="D424" s="0" t="n">
        <v>4</v>
      </c>
      <c r="E424" s="0" t="n">
        <v>18</v>
      </c>
      <c r="F424" s="0" t="n">
        <v>99</v>
      </c>
      <c r="G424" s="0" t="n">
        <v>0</v>
      </c>
      <c r="H424" s="0" t="n">
        <v>17</v>
      </c>
      <c r="I424" s="0" t="n">
        <v>7</v>
      </c>
      <c r="J424" s="0" t="n">
        <v>771</v>
      </c>
      <c r="K424" s="37" t="n">
        <f aca="false">E424+Inputs!$B$5*F424</f>
        <v>144.225</v>
      </c>
      <c r="L424" s="37" t="n">
        <f aca="false">G424+Inputs!$B$6*H424</f>
        <v>21.675</v>
      </c>
      <c r="M424" s="37" t="n">
        <f aca="false">I424+Inputs!$B$7*J424</f>
        <v>963.811</v>
      </c>
      <c r="N424" s="37" t="n">
        <f aca="false">K424+L424+M424</f>
        <v>1129.711</v>
      </c>
    </row>
    <row r="425" customFormat="false" ht="15" hidden="false" customHeight="false" outlineLevel="0" collapsed="false">
      <c r="A425" s="0" t="s">
        <v>9</v>
      </c>
      <c r="B425" s="0" t="s">
        <v>422</v>
      </c>
      <c r="C425" s="15" t="n">
        <v>45839</v>
      </c>
      <c r="D425" s="0" t="n">
        <v>4</v>
      </c>
      <c r="E425" s="0" t="n">
        <v>0</v>
      </c>
      <c r="F425" s="0" t="n">
        <v>74</v>
      </c>
      <c r="G425" s="0" t="n">
        <v>0</v>
      </c>
      <c r="H425" s="0" t="n">
        <v>10</v>
      </c>
      <c r="I425" s="0" t="n">
        <v>8</v>
      </c>
      <c r="J425" s="0" t="n">
        <v>735</v>
      </c>
      <c r="K425" s="37" t="n">
        <f aca="false">E425+Inputs!$B$5*F425</f>
        <v>94.35</v>
      </c>
      <c r="L425" s="37" t="n">
        <f aca="false">G425+Inputs!$B$6*H425</f>
        <v>12.75</v>
      </c>
      <c r="M425" s="37" t="n">
        <f aca="false">I425+Inputs!$B$7*J425</f>
        <v>920.135</v>
      </c>
      <c r="N425" s="37" t="n">
        <f aca="false">K425+L425+M425</f>
        <v>1027.235</v>
      </c>
    </row>
    <row r="426" customFormat="false" ht="15" hidden="false" customHeight="false" outlineLevel="0" collapsed="false">
      <c r="A426" s="0" t="s">
        <v>9</v>
      </c>
      <c r="B426" s="0" t="s">
        <v>422</v>
      </c>
      <c r="C426" s="15" t="n">
        <v>45870</v>
      </c>
      <c r="D426" s="0" t="n">
        <v>4</v>
      </c>
      <c r="E426" s="0" t="n">
        <v>0</v>
      </c>
      <c r="F426" s="0" t="n">
        <v>100</v>
      </c>
      <c r="G426" s="0" t="n">
        <v>0</v>
      </c>
      <c r="H426" s="0" t="n">
        <v>12</v>
      </c>
      <c r="I426" s="0" t="n">
        <v>22</v>
      </c>
      <c r="J426" s="0" t="n">
        <v>641</v>
      </c>
      <c r="K426" s="37" t="n">
        <f aca="false">E426+Inputs!$B$5*F426</f>
        <v>127.5</v>
      </c>
      <c r="L426" s="37" t="n">
        <f aca="false">G426+Inputs!$B$6*H426</f>
        <v>15.3</v>
      </c>
      <c r="M426" s="37" t="n">
        <f aca="false">I426+Inputs!$B$7*J426</f>
        <v>817.481</v>
      </c>
      <c r="N426" s="37" t="n">
        <f aca="false">K426+L426+M426</f>
        <v>960.281</v>
      </c>
    </row>
    <row r="427" customFormat="false" ht="15" hidden="false" customHeight="false" outlineLevel="0" collapsed="false">
      <c r="A427" s="0" t="s">
        <v>9</v>
      </c>
      <c r="B427" s="0" t="s">
        <v>422</v>
      </c>
      <c r="C427" s="15" t="n">
        <v>45901</v>
      </c>
      <c r="D427" s="0" t="n">
        <v>4</v>
      </c>
      <c r="E427" s="0" t="n">
        <v>0</v>
      </c>
      <c r="F427" s="0" t="n">
        <v>93</v>
      </c>
      <c r="G427" s="0" t="n">
        <v>0</v>
      </c>
      <c r="H427" s="0" t="n">
        <v>16</v>
      </c>
      <c r="I427" s="0" t="n">
        <v>6</v>
      </c>
      <c r="J427" s="0" t="n">
        <v>677</v>
      </c>
      <c r="K427" s="37" t="n">
        <f aca="false">E427+Inputs!$B$5*F427</f>
        <v>118.575</v>
      </c>
      <c r="L427" s="37" t="n">
        <f aca="false">G427+Inputs!$B$6*H427</f>
        <v>20.4</v>
      </c>
      <c r="M427" s="37" t="n">
        <f aca="false">I427+Inputs!$B$7*J427</f>
        <v>846.157</v>
      </c>
      <c r="N427" s="37" t="n">
        <f aca="false">K427+L427+M427</f>
        <v>985.132</v>
      </c>
    </row>
    <row r="428" customFormat="false" ht="15" hidden="false" customHeight="false" outlineLevel="0" collapsed="false">
      <c r="A428" s="0" t="s">
        <v>9</v>
      </c>
      <c r="B428" s="0" t="s">
        <v>422</v>
      </c>
      <c r="C428" s="15" t="n">
        <v>45931</v>
      </c>
      <c r="D428" s="0" t="n">
        <v>4</v>
      </c>
      <c r="E428" s="0" t="n">
        <v>0</v>
      </c>
      <c r="F428" s="0" t="n">
        <v>80</v>
      </c>
      <c r="G428" s="0" t="n">
        <v>0</v>
      </c>
      <c r="H428" s="0" t="n">
        <v>20</v>
      </c>
      <c r="I428" s="0" t="n">
        <v>0</v>
      </c>
      <c r="J428" s="0" t="n">
        <v>655</v>
      </c>
      <c r="K428" s="37" t="n">
        <f aca="false">E428+Inputs!$B$5*F428</f>
        <v>102</v>
      </c>
      <c r="L428" s="37" t="n">
        <f aca="false">G428+Inputs!$B$6*H428</f>
        <v>25.5</v>
      </c>
      <c r="M428" s="37" t="n">
        <f aca="false">I428+Inputs!$B$7*J428</f>
        <v>812.855</v>
      </c>
      <c r="N428" s="37" t="n">
        <f aca="false">K428+L428+M428</f>
        <v>940.355</v>
      </c>
    </row>
    <row r="429" customFormat="false" ht="15" hidden="false" customHeight="false" outlineLevel="0" collapsed="false">
      <c r="A429" s="0" t="s">
        <v>9</v>
      </c>
      <c r="B429" s="0" t="s">
        <v>422</v>
      </c>
      <c r="C429" s="15" t="n">
        <v>45962</v>
      </c>
      <c r="D429" s="0" t="n">
        <v>4</v>
      </c>
      <c r="E429" s="0" t="n">
        <v>0</v>
      </c>
      <c r="F429" s="0" t="n">
        <v>80</v>
      </c>
      <c r="G429" s="0" t="n">
        <v>0</v>
      </c>
      <c r="H429" s="0" t="n">
        <v>23</v>
      </c>
      <c r="I429" s="0" t="n">
        <v>6</v>
      </c>
      <c r="J429" s="0" t="n">
        <v>604</v>
      </c>
      <c r="K429" s="37" t="n">
        <f aca="false">E429+Inputs!$B$5*F429</f>
        <v>102</v>
      </c>
      <c r="L429" s="37" t="n">
        <f aca="false">G429+Inputs!$B$6*H429</f>
        <v>29.325</v>
      </c>
      <c r="M429" s="37" t="n">
        <f aca="false">I429+Inputs!$B$7*J429</f>
        <v>755.564</v>
      </c>
      <c r="N429" s="37" t="n">
        <f aca="false">K429+L429+M429</f>
        <v>886.889</v>
      </c>
    </row>
    <row r="430" customFormat="false" ht="15" hidden="false" customHeight="false" outlineLevel="0" collapsed="false">
      <c r="A430" s="0" t="s">
        <v>9</v>
      </c>
      <c r="B430" s="0" t="s">
        <v>422</v>
      </c>
      <c r="C430" s="15" t="n">
        <v>45992</v>
      </c>
      <c r="D430" s="0" t="n">
        <v>4</v>
      </c>
      <c r="E430" s="0" t="n">
        <v>0</v>
      </c>
      <c r="F430" s="0" t="n">
        <v>83</v>
      </c>
      <c r="G430" s="0" t="n">
        <v>0</v>
      </c>
      <c r="H430" s="0" t="n">
        <v>31</v>
      </c>
      <c r="I430" s="0" t="n">
        <v>13</v>
      </c>
      <c r="J430" s="0" t="n">
        <v>605</v>
      </c>
      <c r="K430" s="37" t="n">
        <f aca="false">E430+Inputs!$B$5*F430</f>
        <v>105.825</v>
      </c>
      <c r="L430" s="37" t="n">
        <f aca="false">G430+Inputs!$B$6*H430</f>
        <v>39.525</v>
      </c>
      <c r="M430" s="37" t="n">
        <f aca="false">I430+Inputs!$B$7*J430</f>
        <v>763.805</v>
      </c>
      <c r="N430" s="37" t="n">
        <f aca="false">K430+L430+M430</f>
        <v>909.155</v>
      </c>
    </row>
    <row r="431" customFormat="false" ht="15" hidden="false" customHeight="false" outlineLevel="0" collapsed="false">
      <c r="A431" s="0" t="s">
        <v>9</v>
      </c>
      <c r="B431" s="0" t="s">
        <v>422</v>
      </c>
      <c r="C431" s="15" t="n">
        <v>46023</v>
      </c>
      <c r="D431" s="0" t="n">
        <v>4</v>
      </c>
      <c r="E431" s="0" t="n">
        <v>0</v>
      </c>
      <c r="F431" s="0" t="n">
        <v>54</v>
      </c>
      <c r="G431" s="0" t="n">
        <v>0</v>
      </c>
      <c r="H431" s="0" t="n">
        <v>23</v>
      </c>
      <c r="I431" s="0" t="n">
        <v>0</v>
      </c>
      <c r="J431" s="0" t="n">
        <v>609</v>
      </c>
      <c r="K431" s="37" t="n">
        <f aca="false">E431+Inputs!$B$5*F431</f>
        <v>68.85</v>
      </c>
      <c r="L431" s="37" t="n">
        <f aca="false">G431+Inputs!$B$6*H431</f>
        <v>29.325</v>
      </c>
      <c r="M431" s="37" t="n">
        <f aca="false">I431+Inputs!$B$7*J431</f>
        <v>755.769</v>
      </c>
      <c r="N431" s="37" t="n">
        <f aca="false">K431+L431+M431</f>
        <v>853.944</v>
      </c>
    </row>
    <row r="432" customFormat="false" ht="15" hidden="false" customHeight="false" outlineLevel="0" collapsed="false">
      <c r="A432" s="0" t="s">
        <v>9</v>
      </c>
      <c r="B432" s="0" t="s">
        <v>422</v>
      </c>
      <c r="C432" s="15" t="n">
        <v>46054</v>
      </c>
      <c r="D432" s="0" t="n">
        <v>4</v>
      </c>
      <c r="E432" s="0" t="n">
        <v>8</v>
      </c>
      <c r="F432" s="0" t="n">
        <v>105</v>
      </c>
      <c r="G432" s="0" t="n">
        <v>0</v>
      </c>
      <c r="H432" s="0" t="n">
        <v>32</v>
      </c>
      <c r="I432" s="0" t="n">
        <v>0</v>
      </c>
      <c r="J432" s="0" t="n">
        <v>606</v>
      </c>
      <c r="K432" s="37" t="n">
        <f aca="false">E432+Inputs!$B$5*F432</f>
        <v>141.875</v>
      </c>
      <c r="L432" s="37" t="n">
        <f aca="false">G432+Inputs!$B$6*H432</f>
        <v>40.8</v>
      </c>
      <c r="M432" s="37" t="n">
        <f aca="false">I432+Inputs!$B$7*J432</f>
        <v>752.046</v>
      </c>
      <c r="N432" s="37" t="n">
        <f aca="false">K432+L432+M432</f>
        <v>934.721</v>
      </c>
    </row>
    <row r="433" customFormat="false" ht="15" hidden="false" customHeight="false" outlineLevel="0" collapsed="false">
      <c r="A433" s="0" t="s">
        <v>9</v>
      </c>
      <c r="B433" s="0" t="s">
        <v>422</v>
      </c>
      <c r="C433" s="15" t="n">
        <v>46082</v>
      </c>
      <c r="D433" s="0" t="n">
        <v>4</v>
      </c>
      <c r="E433" s="0" t="n">
        <v>0</v>
      </c>
      <c r="F433" s="0" t="n">
        <v>134</v>
      </c>
      <c r="G433" s="0" t="n">
        <v>0</v>
      </c>
      <c r="H433" s="0" t="n">
        <v>50</v>
      </c>
      <c r="I433" s="0" t="n">
        <v>8</v>
      </c>
      <c r="J433" s="0" t="n">
        <v>642</v>
      </c>
      <c r="K433" s="37" t="n">
        <f aca="false">E433+Inputs!$B$5*F433</f>
        <v>170.85</v>
      </c>
      <c r="L433" s="37" t="n">
        <f aca="false">G433+Inputs!$B$6*H433</f>
        <v>63.75</v>
      </c>
      <c r="M433" s="37" t="n">
        <f aca="false">I433+Inputs!$B$7*J433</f>
        <v>804.722</v>
      </c>
      <c r="N433" s="37" t="n">
        <f aca="false">K433+L433+M433</f>
        <v>1039.322</v>
      </c>
    </row>
    <row r="434" customFormat="false" ht="15" hidden="false" customHeight="false" outlineLevel="0" collapsed="false">
      <c r="A434" s="0" t="s">
        <v>9</v>
      </c>
      <c r="B434" s="0" t="s">
        <v>422</v>
      </c>
      <c r="C434" s="15" t="n">
        <v>46113</v>
      </c>
      <c r="D434" s="0" t="n">
        <v>4</v>
      </c>
      <c r="E434" s="0" t="n">
        <v>32</v>
      </c>
      <c r="F434" s="0" t="n">
        <v>120</v>
      </c>
      <c r="G434" s="0" t="n">
        <v>0</v>
      </c>
      <c r="H434" s="0" t="n">
        <v>52</v>
      </c>
      <c r="I434" s="0" t="n">
        <v>6</v>
      </c>
      <c r="J434" s="0" t="n">
        <v>495</v>
      </c>
      <c r="K434" s="37" t="n">
        <f aca="false">E434+Inputs!$B$5*F434</f>
        <v>185</v>
      </c>
      <c r="L434" s="37" t="n">
        <f aca="false">G434+Inputs!$B$6*H434</f>
        <v>66.3</v>
      </c>
      <c r="M434" s="37" t="n">
        <f aca="false">I434+Inputs!$B$7*J434</f>
        <v>620.295</v>
      </c>
      <c r="N434" s="37" t="n">
        <f aca="false">K434+L434+M434</f>
        <v>871.595</v>
      </c>
    </row>
    <row r="435" customFormat="false" ht="15" hidden="false" customHeight="false" outlineLevel="0" collapsed="false">
      <c r="A435" s="0" t="s">
        <v>9</v>
      </c>
      <c r="B435" s="0" t="s">
        <v>422</v>
      </c>
      <c r="C435" s="15" t="n">
        <v>46143</v>
      </c>
      <c r="D435" s="0" t="n">
        <v>4</v>
      </c>
      <c r="E435" s="0" t="n">
        <v>77</v>
      </c>
      <c r="F435" s="0" t="n">
        <v>148</v>
      </c>
      <c r="G435" s="0" t="n">
        <v>0</v>
      </c>
      <c r="H435" s="0" t="n">
        <v>73</v>
      </c>
      <c r="I435" s="0" t="n">
        <v>6</v>
      </c>
      <c r="J435" s="0" t="n">
        <v>556</v>
      </c>
      <c r="K435" s="37" t="n">
        <f aca="false">E435+Inputs!$B$5*F435</f>
        <v>265.7</v>
      </c>
      <c r="L435" s="37" t="n">
        <f aca="false">G435+Inputs!$B$6*H435</f>
        <v>93.075</v>
      </c>
      <c r="M435" s="37" t="n">
        <f aca="false">I435+Inputs!$B$7*J435</f>
        <v>695.996</v>
      </c>
      <c r="N435" s="37" t="n">
        <f aca="false">K435+L435+M435</f>
        <v>1054.771</v>
      </c>
    </row>
    <row r="436" customFormat="false" ht="15" hidden="false" customHeight="false" outlineLevel="0" collapsed="false">
      <c r="A436" s="0" t="s">
        <v>9</v>
      </c>
      <c r="B436" s="0" t="s">
        <v>422</v>
      </c>
      <c r="C436" s="15" t="n">
        <v>46174</v>
      </c>
      <c r="D436" s="0" t="n">
        <v>4</v>
      </c>
      <c r="E436" s="0" t="n">
        <v>159</v>
      </c>
      <c r="F436" s="0" t="n">
        <v>174</v>
      </c>
      <c r="G436" s="0" t="n">
        <v>6</v>
      </c>
      <c r="H436" s="0" t="n">
        <v>92</v>
      </c>
      <c r="I436" s="0" t="n">
        <v>0</v>
      </c>
      <c r="J436" s="0" t="n">
        <v>697</v>
      </c>
      <c r="K436" s="37" t="n">
        <f aca="false">E436+Inputs!$B$5*F436</f>
        <v>380.85</v>
      </c>
      <c r="L436" s="37" t="n">
        <f aca="false">G436+Inputs!$B$6*H436</f>
        <v>123.3</v>
      </c>
      <c r="M436" s="37" t="n">
        <f aca="false">I436+Inputs!$B$7*J436</f>
        <v>864.977</v>
      </c>
      <c r="N436" s="37" t="n">
        <f aca="false">K436+L436+M436</f>
        <v>1369.127</v>
      </c>
    </row>
    <row r="437" customFormat="false" ht="15" hidden="false" customHeight="false" outlineLevel="0" collapsed="false">
      <c r="A437" s="0" t="s">
        <v>9</v>
      </c>
      <c r="B437" s="0" t="s">
        <v>422</v>
      </c>
      <c r="C437" s="15" t="n">
        <v>46204</v>
      </c>
      <c r="D437" s="0" t="n">
        <v>4</v>
      </c>
      <c r="E437" s="0" t="n">
        <v>91</v>
      </c>
      <c r="F437" s="0" t="n">
        <v>179</v>
      </c>
      <c r="G437" s="0" t="n">
        <v>0</v>
      </c>
      <c r="H437" s="0" t="n">
        <v>85</v>
      </c>
      <c r="I437" s="0" t="n">
        <v>0</v>
      </c>
      <c r="J437" s="0" t="n">
        <v>589</v>
      </c>
      <c r="K437" s="37" t="n">
        <f aca="false">E437+Inputs!$B$5*F437</f>
        <v>319.225</v>
      </c>
      <c r="L437" s="37" t="n">
        <f aca="false">G437+Inputs!$B$6*H437</f>
        <v>108.375</v>
      </c>
      <c r="M437" s="37" t="n">
        <f aca="false">I437+Inputs!$B$7*J437</f>
        <v>730.949</v>
      </c>
      <c r="N437" s="37" t="n">
        <f aca="false">K437+L437+M437</f>
        <v>1158.549</v>
      </c>
    </row>
    <row r="438" customFormat="false" ht="15" hidden="false" customHeight="false" outlineLevel="0" collapsed="false">
      <c r="A438" s="0" t="s">
        <v>9</v>
      </c>
      <c r="B438" s="0" t="s">
        <v>422</v>
      </c>
      <c r="C438" s="15" t="n">
        <v>46235</v>
      </c>
      <c r="D438" s="0" t="n">
        <v>4</v>
      </c>
      <c r="E438" s="0" t="n">
        <v>83</v>
      </c>
      <c r="F438" s="0" t="n">
        <v>174</v>
      </c>
      <c r="G438" s="0" t="n">
        <v>0</v>
      </c>
      <c r="H438" s="0" t="n">
        <v>79</v>
      </c>
      <c r="I438" s="0" t="n">
        <v>6</v>
      </c>
      <c r="J438" s="0" t="n">
        <v>493</v>
      </c>
      <c r="K438" s="37" t="n">
        <f aca="false">E438+Inputs!$B$5*F438</f>
        <v>304.85</v>
      </c>
      <c r="L438" s="37" t="n">
        <f aca="false">G438+Inputs!$B$6*H438</f>
        <v>100.725</v>
      </c>
      <c r="M438" s="37" t="n">
        <f aca="false">I438+Inputs!$B$7*J438</f>
        <v>617.813</v>
      </c>
      <c r="N438" s="37" t="n">
        <f aca="false">K438+L438+M438</f>
        <v>1023.388</v>
      </c>
    </row>
    <row r="439" customFormat="false" ht="15" hidden="false" customHeight="false" outlineLevel="0" collapsed="false">
      <c r="A439" s="0" t="s">
        <v>9</v>
      </c>
      <c r="B439" s="0" t="s">
        <v>470</v>
      </c>
      <c r="C439" s="15" t="n">
        <v>44927</v>
      </c>
      <c r="D439" s="0" t="n">
        <v>1</v>
      </c>
      <c r="E439" s="0" t="n">
        <v>0</v>
      </c>
      <c r="F439" s="0" t="n">
        <v>0</v>
      </c>
      <c r="G439" s="0" t="n">
        <v>0</v>
      </c>
      <c r="H439" s="0" t="n">
        <v>0</v>
      </c>
      <c r="I439" s="0" t="n">
        <v>0</v>
      </c>
      <c r="J439" s="0" t="n">
        <v>21</v>
      </c>
      <c r="K439" s="37" t="n">
        <f aca="false">E439+Inputs!$B$5*F439</f>
        <v>0</v>
      </c>
      <c r="L439" s="37" t="n">
        <f aca="false">G439+Inputs!$B$6*H439</f>
        <v>0</v>
      </c>
      <c r="M439" s="37" t="n">
        <f aca="false">I439+Inputs!$B$7*J439</f>
        <v>26.061</v>
      </c>
      <c r="N439" s="37" t="n">
        <f aca="false">K439+L439+M439</f>
        <v>26.061</v>
      </c>
    </row>
    <row r="440" customFormat="false" ht="15" hidden="false" customHeight="false" outlineLevel="0" collapsed="false">
      <c r="A440" s="0" t="s">
        <v>9</v>
      </c>
      <c r="B440" s="0" t="s">
        <v>470</v>
      </c>
      <c r="C440" s="15" t="n">
        <v>44958</v>
      </c>
      <c r="D440" s="0" t="n">
        <v>1</v>
      </c>
      <c r="E440" s="0" t="n">
        <v>0</v>
      </c>
      <c r="F440" s="0" t="n">
        <v>0</v>
      </c>
      <c r="G440" s="0" t="n">
        <v>0</v>
      </c>
      <c r="H440" s="0" t="n">
        <v>0</v>
      </c>
      <c r="I440" s="0" t="n">
        <v>0</v>
      </c>
      <c r="J440" s="0" t="n">
        <v>15</v>
      </c>
      <c r="K440" s="37" t="n">
        <f aca="false">E440+Inputs!$B$5*F440</f>
        <v>0</v>
      </c>
      <c r="L440" s="37" t="n">
        <f aca="false">G440+Inputs!$B$6*H440</f>
        <v>0</v>
      </c>
      <c r="M440" s="37" t="n">
        <f aca="false">I440+Inputs!$B$7*J440</f>
        <v>18.615</v>
      </c>
      <c r="N440" s="37" t="n">
        <f aca="false">K440+L440+M440</f>
        <v>18.615</v>
      </c>
    </row>
    <row r="441" customFormat="false" ht="15" hidden="false" customHeight="false" outlineLevel="0" collapsed="false">
      <c r="A441" s="0" t="s">
        <v>9</v>
      </c>
      <c r="B441" s="0" t="s">
        <v>470</v>
      </c>
      <c r="C441" s="15" t="n">
        <v>44986</v>
      </c>
      <c r="D441" s="0" t="n">
        <v>1</v>
      </c>
      <c r="E441" s="0" t="n">
        <v>0</v>
      </c>
      <c r="F441" s="0" t="n">
        <v>0</v>
      </c>
      <c r="G441" s="0" t="n">
        <v>0</v>
      </c>
      <c r="H441" s="0" t="n">
        <v>0</v>
      </c>
      <c r="I441" s="0" t="n">
        <v>0</v>
      </c>
      <c r="J441" s="0" t="n">
        <v>1</v>
      </c>
      <c r="K441" s="37" t="n">
        <f aca="false">E441+Inputs!$B$5*F441</f>
        <v>0</v>
      </c>
      <c r="L441" s="37" t="n">
        <f aca="false">G441+Inputs!$B$6*H441</f>
        <v>0</v>
      </c>
      <c r="M441" s="37" t="n">
        <f aca="false">I441+Inputs!$B$7*J441</f>
        <v>1.241</v>
      </c>
      <c r="N441" s="37" t="n">
        <f aca="false">K441+L441+M441</f>
        <v>1.241</v>
      </c>
    </row>
    <row r="442" customFormat="false" ht="15" hidden="false" customHeight="false" outlineLevel="0" collapsed="false">
      <c r="A442" s="0" t="s">
        <v>9</v>
      </c>
      <c r="B442" s="0" t="s">
        <v>470</v>
      </c>
      <c r="C442" s="15" t="n">
        <v>45017</v>
      </c>
      <c r="D442" s="0" t="n">
        <v>1</v>
      </c>
      <c r="E442" s="0" t="n">
        <v>0</v>
      </c>
      <c r="F442" s="0" t="n">
        <v>0</v>
      </c>
      <c r="G442" s="0" t="n">
        <v>0</v>
      </c>
      <c r="H442" s="0" t="n">
        <v>0</v>
      </c>
      <c r="I442" s="0" t="n">
        <v>0</v>
      </c>
      <c r="J442" s="0" t="n">
        <v>7</v>
      </c>
      <c r="K442" s="37" t="n">
        <f aca="false">E442+Inputs!$B$5*F442</f>
        <v>0</v>
      </c>
      <c r="L442" s="37" t="n">
        <f aca="false">G442+Inputs!$B$6*H442</f>
        <v>0</v>
      </c>
      <c r="M442" s="37" t="n">
        <f aca="false">I442+Inputs!$B$7*J442</f>
        <v>8.687</v>
      </c>
      <c r="N442" s="37" t="n">
        <f aca="false">K442+L442+M442</f>
        <v>8.687</v>
      </c>
    </row>
    <row r="443" customFormat="false" ht="15" hidden="false" customHeight="false" outlineLevel="0" collapsed="false">
      <c r="A443" s="0" t="s">
        <v>9</v>
      </c>
      <c r="B443" s="0" t="s">
        <v>470</v>
      </c>
      <c r="C443" s="15" t="n">
        <v>45047</v>
      </c>
      <c r="D443" s="0" t="n">
        <v>1</v>
      </c>
      <c r="E443" s="0" t="n">
        <v>0</v>
      </c>
      <c r="F443" s="0" t="n">
        <v>0</v>
      </c>
      <c r="G443" s="0" t="n">
        <v>0</v>
      </c>
      <c r="H443" s="0" t="n">
        <v>0</v>
      </c>
      <c r="I443" s="0" t="n">
        <v>0</v>
      </c>
      <c r="J443" s="0" t="n">
        <v>22</v>
      </c>
      <c r="K443" s="37" t="n">
        <f aca="false">E443+Inputs!$B$5*F443</f>
        <v>0</v>
      </c>
      <c r="L443" s="37" t="n">
        <f aca="false">G443+Inputs!$B$6*H443</f>
        <v>0</v>
      </c>
      <c r="M443" s="37" t="n">
        <f aca="false">I443+Inputs!$B$7*J443</f>
        <v>27.302</v>
      </c>
      <c r="N443" s="37" t="n">
        <f aca="false">K443+L443+M443</f>
        <v>27.302</v>
      </c>
    </row>
    <row r="444" customFormat="false" ht="15" hidden="false" customHeight="false" outlineLevel="0" collapsed="false">
      <c r="A444" s="0" t="s">
        <v>9</v>
      </c>
      <c r="B444" s="0" t="s">
        <v>470</v>
      </c>
      <c r="C444" s="15" t="n">
        <v>45078</v>
      </c>
      <c r="D444" s="0" t="n">
        <v>1</v>
      </c>
      <c r="E444" s="0" t="n">
        <v>0</v>
      </c>
      <c r="F444" s="0" t="n">
        <v>0</v>
      </c>
      <c r="G444" s="0" t="n">
        <v>0</v>
      </c>
      <c r="H444" s="0" t="n">
        <v>0</v>
      </c>
      <c r="I444" s="0" t="n">
        <v>0</v>
      </c>
      <c r="J444" s="0" t="n">
        <v>26</v>
      </c>
      <c r="K444" s="37" t="n">
        <f aca="false">E444+Inputs!$B$5*F444</f>
        <v>0</v>
      </c>
      <c r="L444" s="37" t="n">
        <f aca="false">G444+Inputs!$B$6*H444</f>
        <v>0</v>
      </c>
      <c r="M444" s="37" t="n">
        <f aca="false">I444+Inputs!$B$7*J444</f>
        <v>32.266</v>
      </c>
      <c r="N444" s="37" t="n">
        <f aca="false">K444+L444+M444</f>
        <v>32.266</v>
      </c>
    </row>
    <row r="445" customFormat="false" ht="15" hidden="false" customHeight="false" outlineLevel="0" collapsed="false">
      <c r="A445" s="0" t="s">
        <v>9</v>
      </c>
      <c r="B445" s="0" t="s">
        <v>470</v>
      </c>
      <c r="C445" s="15" t="n">
        <v>45108</v>
      </c>
      <c r="D445" s="0" t="n">
        <v>1</v>
      </c>
      <c r="E445" s="0" t="n">
        <v>0</v>
      </c>
      <c r="F445" s="0" t="n">
        <v>0</v>
      </c>
      <c r="G445" s="0" t="n">
        <v>0</v>
      </c>
      <c r="H445" s="0" t="n">
        <v>0</v>
      </c>
      <c r="I445" s="0" t="n">
        <v>0</v>
      </c>
      <c r="J445" s="0" t="n">
        <v>22</v>
      </c>
      <c r="K445" s="37" t="n">
        <f aca="false">E445+Inputs!$B$5*F445</f>
        <v>0</v>
      </c>
      <c r="L445" s="37" t="n">
        <f aca="false">G445+Inputs!$B$6*H445</f>
        <v>0</v>
      </c>
      <c r="M445" s="37" t="n">
        <f aca="false">I445+Inputs!$B$7*J445</f>
        <v>27.302</v>
      </c>
      <c r="N445" s="37" t="n">
        <f aca="false">K445+L445+M445</f>
        <v>27.302</v>
      </c>
    </row>
    <row r="446" customFormat="false" ht="15" hidden="false" customHeight="false" outlineLevel="0" collapsed="false">
      <c r="A446" s="0" t="s">
        <v>9</v>
      </c>
      <c r="B446" s="0" t="s">
        <v>470</v>
      </c>
      <c r="C446" s="15" t="n">
        <v>45139</v>
      </c>
      <c r="D446" s="0" t="n">
        <v>1</v>
      </c>
      <c r="E446" s="0" t="n">
        <v>0</v>
      </c>
      <c r="F446" s="0" t="n">
        <v>0</v>
      </c>
      <c r="G446" s="0" t="n">
        <v>0</v>
      </c>
      <c r="H446" s="0" t="n">
        <v>0</v>
      </c>
      <c r="I446" s="0" t="n">
        <v>0</v>
      </c>
      <c r="J446" s="0" t="n">
        <v>16</v>
      </c>
      <c r="K446" s="37" t="n">
        <f aca="false">E446+Inputs!$B$5*F446</f>
        <v>0</v>
      </c>
      <c r="L446" s="37" t="n">
        <f aca="false">G446+Inputs!$B$6*H446</f>
        <v>0</v>
      </c>
      <c r="M446" s="37" t="n">
        <f aca="false">I446+Inputs!$B$7*J446</f>
        <v>19.856</v>
      </c>
      <c r="N446" s="37" t="n">
        <f aca="false">K446+L446+M446</f>
        <v>19.856</v>
      </c>
    </row>
    <row r="447" customFormat="false" ht="15" hidden="false" customHeight="false" outlineLevel="0" collapsed="false">
      <c r="A447" s="0" t="s">
        <v>9</v>
      </c>
      <c r="B447" s="0" t="s">
        <v>470</v>
      </c>
      <c r="C447" s="15" t="n">
        <v>45170</v>
      </c>
      <c r="D447" s="0" t="n">
        <v>1</v>
      </c>
      <c r="E447" s="0" t="n">
        <v>0</v>
      </c>
      <c r="F447" s="0" t="n">
        <v>0</v>
      </c>
      <c r="G447" s="0" t="n">
        <v>0</v>
      </c>
      <c r="H447" s="0" t="n">
        <v>0</v>
      </c>
      <c r="I447" s="0" t="n">
        <v>0</v>
      </c>
      <c r="J447" s="0" t="n">
        <v>25</v>
      </c>
      <c r="K447" s="37" t="n">
        <f aca="false">E447+Inputs!$B$5*F447</f>
        <v>0</v>
      </c>
      <c r="L447" s="37" t="n">
        <f aca="false">G447+Inputs!$B$6*H447</f>
        <v>0</v>
      </c>
      <c r="M447" s="37" t="n">
        <f aca="false">I447+Inputs!$B$7*J447</f>
        <v>31.025</v>
      </c>
      <c r="N447" s="37" t="n">
        <f aca="false">K447+L447+M447</f>
        <v>31.025</v>
      </c>
    </row>
    <row r="448" customFormat="false" ht="15" hidden="false" customHeight="false" outlineLevel="0" collapsed="false">
      <c r="A448" s="0" t="s">
        <v>9</v>
      </c>
      <c r="B448" s="0" t="s">
        <v>470</v>
      </c>
      <c r="C448" s="15" t="n">
        <v>45200</v>
      </c>
      <c r="D448" s="0" t="n">
        <v>1</v>
      </c>
      <c r="E448" s="0" t="n">
        <v>0</v>
      </c>
      <c r="F448" s="0" t="n">
        <v>0</v>
      </c>
      <c r="G448" s="0" t="n">
        <v>0</v>
      </c>
      <c r="H448" s="0" t="n">
        <v>0</v>
      </c>
      <c r="I448" s="0" t="n">
        <v>0</v>
      </c>
      <c r="J448" s="0" t="n">
        <v>16</v>
      </c>
      <c r="K448" s="37" t="n">
        <f aca="false">E448+Inputs!$B$5*F448</f>
        <v>0</v>
      </c>
      <c r="L448" s="37" t="n">
        <f aca="false">G448+Inputs!$B$6*H448</f>
        <v>0</v>
      </c>
      <c r="M448" s="37" t="n">
        <f aca="false">I448+Inputs!$B$7*J448</f>
        <v>19.856</v>
      </c>
      <c r="N448" s="37" t="n">
        <f aca="false">K448+L448+M448</f>
        <v>19.856</v>
      </c>
    </row>
    <row r="449" customFormat="false" ht="15" hidden="false" customHeight="false" outlineLevel="0" collapsed="false">
      <c r="A449" s="0" t="s">
        <v>9</v>
      </c>
      <c r="B449" s="0" t="s">
        <v>470</v>
      </c>
      <c r="C449" s="15" t="n">
        <v>45231</v>
      </c>
      <c r="D449" s="0" t="n">
        <v>1</v>
      </c>
      <c r="E449" s="0" t="n">
        <v>0</v>
      </c>
      <c r="F449" s="0" t="n">
        <v>0</v>
      </c>
      <c r="G449" s="0" t="n">
        <v>0</v>
      </c>
      <c r="H449" s="0" t="n">
        <v>0</v>
      </c>
      <c r="I449" s="0" t="n">
        <v>0</v>
      </c>
      <c r="J449" s="0" t="n">
        <v>23</v>
      </c>
      <c r="K449" s="37" t="n">
        <f aca="false">E449+Inputs!$B$5*F449</f>
        <v>0</v>
      </c>
      <c r="L449" s="37" t="n">
        <f aca="false">G449+Inputs!$B$6*H449</f>
        <v>0</v>
      </c>
      <c r="M449" s="37" t="n">
        <f aca="false">I449+Inputs!$B$7*J449</f>
        <v>28.543</v>
      </c>
      <c r="N449" s="37" t="n">
        <f aca="false">K449+L449+M449</f>
        <v>28.543</v>
      </c>
    </row>
    <row r="450" customFormat="false" ht="15" hidden="false" customHeight="false" outlineLevel="0" collapsed="false">
      <c r="A450" s="0" t="s">
        <v>9</v>
      </c>
      <c r="B450" s="0" t="s">
        <v>470</v>
      </c>
      <c r="C450" s="15" t="n">
        <v>45261</v>
      </c>
      <c r="D450" s="0" t="n">
        <v>1</v>
      </c>
      <c r="E450" s="0" t="n">
        <v>0</v>
      </c>
      <c r="F450" s="0" t="n">
        <v>0</v>
      </c>
      <c r="G450" s="0" t="n">
        <v>0</v>
      </c>
      <c r="H450" s="0" t="n">
        <v>0</v>
      </c>
      <c r="I450" s="0" t="n">
        <v>0</v>
      </c>
      <c r="J450" s="0" t="n">
        <v>16</v>
      </c>
      <c r="K450" s="37" t="n">
        <f aca="false">E450+Inputs!$B$5*F450</f>
        <v>0</v>
      </c>
      <c r="L450" s="37" t="n">
        <f aca="false">G450+Inputs!$B$6*H450</f>
        <v>0</v>
      </c>
      <c r="M450" s="37" t="n">
        <f aca="false">I450+Inputs!$B$7*J450</f>
        <v>19.856</v>
      </c>
      <c r="N450" s="37" t="n">
        <f aca="false">K450+L450+M450</f>
        <v>19.856</v>
      </c>
    </row>
    <row r="451" customFormat="false" ht="15" hidden="false" customHeight="false" outlineLevel="0" collapsed="false">
      <c r="A451" s="0" t="s">
        <v>9</v>
      </c>
      <c r="B451" s="0" t="s">
        <v>470</v>
      </c>
      <c r="C451" s="15" t="n">
        <v>45292</v>
      </c>
      <c r="D451" s="0" t="n">
        <v>1</v>
      </c>
      <c r="E451" s="0" t="n">
        <v>0</v>
      </c>
      <c r="F451" s="0" t="n">
        <v>0</v>
      </c>
      <c r="G451" s="0" t="n">
        <v>0</v>
      </c>
      <c r="H451" s="0" t="n">
        <v>0</v>
      </c>
      <c r="I451" s="0" t="n">
        <v>0</v>
      </c>
      <c r="J451" s="0" t="n">
        <v>25</v>
      </c>
      <c r="K451" s="37" t="n">
        <f aca="false">E451+Inputs!$B$5*F451</f>
        <v>0</v>
      </c>
      <c r="L451" s="37" t="n">
        <f aca="false">G451+Inputs!$B$6*H451</f>
        <v>0</v>
      </c>
      <c r="M451" s="37" t="n">
        <f aca="false">I451+Inputs!$B$7*J451</f>
        <v>31.025</v>
      </c>
      <c r="N451" s="37" t="n">
        <f aca="false">K451+L451+M451</f>
        <v>31.025</v>
      </c>
    </row>
    <row r="452" customFormat="false" ht="15" hidden="false" customHeight="false" outlineLevel="0" collapsed="false">
      <c r="A452" s="0" t="s">
        <v>9</v>
      </c>
      <c r="B452" s="0" t="s">
        <v>470</v>
      </c>
      <c r="C452" s="15" t="n">
        <v>45323</v>
      </c>
      <c r="D452" s="0" t="n">
        <v>1</v>
      </c>
      <c r="E452" s="0" t="n">
        <v>0</v>
      </c>
      <c r="F452" s="0" t="n">
        <v>0</v>
      </c>
      <c r="G452" s="0" t="n">
        <v>0</v>
      </c>
      <c r="H452" s="0" t="n">
        <v>0</v>
      </c>
      <c r="I452" s="0" t="n">
        <v>0</v>
      </c>
      <c r="J452" s="0" t="n">
        <v>1</v>
      </c>
      <c r="K452" s="37" t="n">
        <f aca="false">E452+Inputs!$B$5*F452</f>
        <v>0</v>
      </c>
      <c r="L452" s="37" t="n">
        <f aca="false">G452+Inputs!$B$6*H452</f>
        <v>0</v>
      </c>
      <c r="M452" s="37" t="n">
        <f aca="false">I452+Inputs!$B$7*J452</f>
        <v>1.241</v>
      </c>
      <c r="N452" s="37" t="n">
        <f aca="false">K452+L452+M452</f>
        <v>1.241</v>
      </c>
    </row>
    <row r="453" customFormat="false" ht="15" hidden="false" customHeight="false" outlineLevel="0" collapsed="false">
      <c r="A453" s="0" t="s">
        <v>9</v>
      </c>
      <c r="B453" s="0" t="s">
        <v>470</v>
      </c>
      <c r="C453" s="15" t="n">
        <v>45352</v>
      </c>
      <c r="D453" s="0" t="n">
        <v>1</v>
      </c>
      <c r="E453" s="0" t="n">
        <v>0</v>
      </c>
      <c r="F453" s="0" t="n">
        <v>0</v>
      </c>
      <c r="G453" s="0" t="n">
        <v>0</v>
      </c>
      <c r="H453" s="0" t="n">
        <v>0</v>
      </c>
      <c r="I453" s="0" t="n">
        <v>0</v>
      </c>
      <c r="J453" s="0" t="n">
        <v>2</v>
      </c>
      <c r="K453" s="37" t="n">
        <f aca="false">E453+Inputs!$B$5*F453</f>
        <v>0</v>
      </c>
      <c r="L453" s="37" t="n">
        <f aca="false">G453+Inputs!$B$6*H453</f>
        <v>0</v>
      </c>
      <c r="M453" s="37" t="n">
        <f aca="false">I453+Inputs!$B$7*J453</f>
        <v>2.482</v>
      </c>
      <c r="N453" s="37" t="n">
        <f aca="false">K453+L453+M453</f>
        <v>2.482</v>
      </c>
    </row>
    <row r="454" customFormat="false" ht="15" hidden="false" customHeight="false" outlineLevel="0" collapsed="false">
      <c r="A454" s="0" t="s">
        <v>9</v>
      </c>
      <c r="B454" s="0" t="s">
        <v>470</v>
      </c>
      <c r="C454" s="15" t="n">
        <v>45383</v>
      </c>
      <c r="D454" s="0" t="n">
        <v>1</v>
      </c>
      <c r="E454" s="0" t="n">
        <v>0</v>
      </c>
      <c r="F454" s="0" t="n">
        <v>0</v>
      </c>
      <c r="G454" s="0" t="n">
        <v>0</v>
      </c>
      <c r="H454" s="0" t="n">
        <v>0</v>
      </c>
      <c r="I454" s="0" t="n">
        <v>0</v>
      </c>
      <c r="J454" s="0" t="n">
        <v>12</v>
      </c>
      <c r="K454" s="37" t="n">
        <f aca="false">E454+Inputs!$B$5*F454</f>
        <v>0</v>
      </c>
      <c r="L454" s="37" t="n">
        <f aca="false">G454+Inputs!$B$6*H454</f>
        <v>0</v>
      </c>
      <c r="M454" s="37" t="n">
        <f aca="false">I454+Inputs!$B$7*J454</f>
        <v>14.892</v>
      </c>
      <c r="N454" s="37" t="n">
        <f aca="false">K454+L454+M454</f>
        <v>14.892</v>
      </c>
    </row>
    <row r="455" customFormat="false" ht="15" hidden="false" customHeight="false" outlineLevel="0" collapsed="false">
      <c r="A455" s="0" t="s">
        <v>9</v>
      </c>
      <c r="B455" s="0" t="s">
        <v>470</v>
      </c>
      <c r="C455" s="15" t="n">
        <v>45413</v>
      </c>
      <c r="D455" s="0" t="n">
        <v>1</v>
      </c>
      <c r="E455" s="0" t="n">
        <v>0</v>
      </c>
      <c r="F455" s="0" t="n">
        <v>0</v>
      </c>
      <c r="G455" s="0" t="n">
        <v>0</v>
      </c>
      <c r="H455" s="0" t="n">
        <v>0</v>
      </c>
      <c r="I455" s="0" t="n">
        <v>0</v>
      </c>
      <c r="J455" s="0" t="n">
        <v>12</v>
      </c>
      <c r="K455" s="37" t="n">
        <f aca="false">E455+Inputs!$B$5*F455</f>
        <v>0</v>
      </c>
      <c r="L455" s="37" t="n">
        <f aca="false">G455+Inputs!$B$6*H455</f>
        <v>0</v>
      </c>
      <c r="M455" s="37" t="n">
        <f aca="false">I455+Inputs!$B$7*J455</f>
        <v>14.892</v>
      </c>
      <c r="N455" s="37" t="n">
        <f aca="false">K455+L455+M455</f>
        <v>14.892</v>
      </c>
    </row>
    <row r="456" customFormat="false" ht="15" hidden="false" customHeight="false" outlineLevel="0" collapsed="false">
      <c r="A456" s="0" t="s">
        <v>9</v>
      </c>
      <c r="B456" s="0" t="s">
        <v>470</v>
      </c>
      <c r="C456" s="15" t="n">
        <v>45444</v>
      </c>
      <c r="D456" s="0" t="n">
        <v>1</v>
      </c>
      <c r="E456" s="0" t="n">
        <v>0</v>
      </c>
      <c r="F456" s="0" t="n">
        <v>0</v>
      </c>
      <c r="G456" s="0" t="n">
        <v>0</v>
      </c>
      <c r="H456" s="0" t="n">
        <v>0</v>
      </c>
      <c r="I456" s="0" t="n">
        <v>0</v>
      </c>
      <c r="J456" s="0" t="n">
        <v>22</v>
      </c>
      <c r="K456" s="37" t="n">
        <f aca="false">E456+Inputs!$B$5*F456</f>
        <v>0</v>
      </c>
      <c r="L456" s="37" t="n">
        <f aca="false">G456+Inputs!$B$6*H456</f>
        <v>0</v>
      </c>
      <c r="M456" s="37" t="n">
        <f aca="false">I456+Inputs!$B$7*J456</f>
        <v>27.302</v>
      </c>
      <c r="N456" s="37" t="n">
        <f aca="false">K456+L456+M456</f>
        <v>27.302</v>
      </c>
    </row>
    <row r="457" customFormat="false" ht="15" hidden="false" customHeight="false" outlineLevel="0" collapsed="false">
      <c r="A457" s="0" t="s">
        <v>9</v>
      </c>
      <c r="B457" s="0" t="s">
        <v>470</v>
      </c>
      <c r="C457" s="15" t="n">
        <v>45474</v>
      </c>
      <c r="D457" s="0" t="n">
        <v>1</v>
      </c>
      <c r="E457" s="0" t="n">
        <v>0</v>
      </c>
      <c r="F457" s="0" t="n">
        <v>0</v>
      </c>
      <c r="G457" s="0" t="n">
        <v>0</v>
      </c>
      <c r="H457" s="0" t="n">
        <v>0</v>
      </c>
      <c r="I457" s="0" t="n">
        <v>0</v>
      </c>
      <c r="J457" s="0" t="n">
        <v>21</v>
      </c>
      <c r="K457" s="37" t="n">
        <f aca="false">E457+Inputs!$B$5*F457</f>
        <v>0</v>
      </c>
      <c r="L457" s="37" t="n">
        <f aca="false">G457+Inputs!$B$6*H457</f>
        <v>0</v>
      </c>
      <c r="M457" s="37" t="n">
        <f aca="false">I457+Inputs!$B$7*J457</f>
        <v>26.061</v>
      </c>
      <c r="N457" s="37" t="n">
        <f aca="false">K457+L457+M457</f>
        <v>26.061</v>
      </c>
    </row>
    <row r="458" customFormat="false" ht="15" hidden="false" customHeight="false" outlineLevel="0" collapsed="false">
      <c r="A458" s="0" t="s">
        <v>9</v>
      </c>
      <c r="B458" s="0" t="s">
        <v>470</v>
      </c>
      <c r="C458" s="15" t="n">
        <v>45505</v>
      </c>
      <c r="D458" s="0" t="n">
        <v>1</v>
      </c>
      <c r="E458" s="0" t="n">
        <v>0</v>
      </c>
      <c r="F458" s="0" t="n">
        <v>0</v>
      </c>
      <c r="G458" s="0" t="n">
        <v>0</v>
      </c>
      <c r="H458" s="0" t="n">
        <v>0</v>
      </c>
      <c r="I458" s="0" t="n">
        <v>0</v>
      </c>
      <c r="J458" s="0" t="n">
        <v>25</v>
      </c>
      <c r="K458" s="37" t="n">
        <f aca="false">E458+Inputs!$B$5*F458</f>
        <v>0</v>
      </c>
      <c r="L458" s="37" t="n">
        <f aca="false">G458+Inputs!$B$6*H458</f>
        <v>0</v>
      </c>
      <c r="M458" s="37" t="n">
        <f aca="false">I458+Inputs!$B$7*J458</f>
        <v>31.025</v>
      </c>
      <c r="N458" s="37" t="n">
        <f aca="false">K458+L458+M458</f>
        <v>31.025</v>
      </c>
    </row>
    <row r="459" customFormat="false" ht="15" hidden="false" customHeight="false" outlineLevel="0" collapsed="false">
      <c r="A459" s="0" t="s">
        <v>9</v>
      </c>
      <c r="B459" s="0" t="s">
        <v>470</v>
      </c>
      <c r="C459" s="15" t="n">
        <v>45536</v>
      </c>
      <c r="D459" s="0" t="n">
        <v>1</v>
      </c>
      <c r="E459" s="0" t="n">
        <v>0</v>
      </c>
      <c r="F459" s="0" t="n">
        <v>0</v>
      </c>
      <c r="G459" s="0" t="n">
        <v>0</v>
      </c>
      <c r="H459" s="0" t="n">
        <v>1</v>
      </c>
      <c r="I459" s="0" t="n">
        <v>0</v>
      </c>
      <c r="J459" s="0" t="n">
        <v>22</v>
      </c>
      <c r="K459" s="37" t="n">
        <f aca="false">E459+Inputs!$B$5*F459</f>
        <v>0</v>
      </c>
      <c r="L459" s="37" t="n">
        <f aca="false">G459+Inputs!$B$6*H459</f>
        <v>1.275</v>
      </c>
      <c r="M459" s="37" t="n">
        <f aca="false">I459+Inputs!$B$7*J459</f>
        <v>27.302</v>
      </c>
      <c r="N459" s="37" t="n">
        <f aca="false">K459+L459+M459</f>
        <v>28.577</v>
      </c>
    </row>
    <row r="460" customFormat="false" ht="15" hidden="false" customHeight="false" outlineLevel="0" collapsed="false">
      <c r="A460" s="0" t="s">
        <v>9</v>
      </c>
      <c r="B460" s="0" t="s">
        <v>470</v>
      </c>
      <c r="C460" s="15" t="n">
        <v>45566</v>
      </c>
      <c r="D460" s="0" t="n">
        <v>1</v>
      </c>
      <c r="E460" s="0" t="n">
        <v>0</v>
      </c>
      <c r="F460" s="0" t="n">
        <v>0</v>
      </c>
      <c r="G460" s="0" t="n">
        <v>0</v>
      </c>
      <c r="H460" s="0" t="n">
        <v>0</v>
      </c>
      <c r="I460" s="0" t="n">
        <v>0</v>
      </c>
      <c r="J460" s="0" t="n">
        <v>20</v>
      </c>
      <c r="K460" s="37" t="n">
        <f aca="false">E460+Inputs!$B$5*F460</f>
        <v>0</v>
      </c>
      <c r="L460" s="37" t="n">
        <f aca="false">G460+Inputs!$B$6*H460</f>
        <v>0</v>
      </c>
      <c r="M460" s="37" t="n">
        <f aca="false">I460+Inputs!$B$7*J460</f>
        <v>24.82</v>
      </c>
      <c r="N460" s="37" t="n">
        <f aca="false">K460+L460+M460</f>
        <v>24.82</v>
      </c>
    </row>
    <row r="461" customFormat="false" ht="15" hidden="false" customHeight="false" outlineLevel="0" collapsed="false">
      <c r="A461" s="0" t="s">
        <v>9</v>
      </c>
      <c r="B461" s="0" t="s">
        <v>470</v>
      </c>
      <c r="C461" s="15" t="n">
        <v>45597</v>
      </c>
      <c r="D461" s="0" t="n">
        <v>1</v>
      </c>
      <c r="E461" s="0" t="n">
        <v>0</v>
      </c>
      <c r="F461" s="0" t="n">
        <v>0</v>
      </c>
      <c r="G461" s="0" t="n">
        <v>0</v>
      </c>
      <c r="H461" s="0" t="n">
        <v>0</v>
      </c>
      <c r="I461" s="0" t="n">
        <v>0</v>
      </c>
      <c r="J461" s="0" t="n">
        <v>14</v>
      </c>
      <c r="K461" s="37" t="n">
        <f aca="false">E461+Inputs!$B$5*F461</f>
        <v>0</v>
      </c>
      <c r="L461" s="37" t="n">
        <f aca="false">G461+Inputs!$B$6*H461</f>
        <v>0</v>
      </c>
      <c r="M461" s="37" t="n">
        <f aca="false">I461+Inputs!$B$7*J461</f>
        <v>17.374</v>
      </c>
      <c r="N461" s="37" t="n">
        <f aca="false">K461+L461+M461</f>
        <v>17.374</v>
      </c>
    </row>
    <row r="462" customFormat="false" ht="15" hidden="false" customHeight="false" outlineLevel="0" collapsed="false">
      <c r="A462" s="0" t="s">
        <v>9</v>
      </c>
      <c r="B462" s="0" t="s">
        <v>470</v>
      </c>
      <c r="C462" s="15" t="n">
        <v>45627</v>
      </c>
      <c r="D462" s="0" t="n">
        <v>1</v>
      </c>
      <c r="E462" s="0" t="n">
        <v>0</v>
      </c>
      <c r="F462" s="0" t="n">
        <v>0</v>
      </c>
      <c r="G462" s="0" t="n">
        <v>0</v>
      </c>
      <c r="H462" s="0" t="n">
        <v>0</v>
      </c>
      <c r="I462" s="0" t="n">
        <v>0</v>
      </c>
      <c r="J462" s="0" t="n">
        <v>21</v>
      </c>
      <c r="K462" s="37" t="n">
        <f aca="false">E462+Inputs!$B$5*F462</f>
        <v>0</v>
      </c>
      <c r="L462" s="37" t="n">
        <f aca="false">G462+Inputs!$B$6*H462</f>
        <v>0</v>
      </c>
      <c r="M462" s="37" t="n">
        <f aca="false">I462+Inputs!$B$7*J462</f>
        <v>26.061</v>
      </c>
      <c r="N462" s="37" t="n">
        <f aca="false">K462+L462+M462</f>
        <v>26.061</v>
      </c>
    </row>
    <row r="463" customFormat="false" ht="15" hidden="false" customHeight="false" outlineLevel="0" collapsed="false">
      <c r="A463" s="0" t="s">
        <v>9</v>
      </c>
      <c r="B463" s="0" t="s">
        <v>470</v>
      </c>
      <c r="C463" s="15" t="n">
        <v>45658</v>
      </c>
      <c r="D463" s="0" t="n">
        <v>1</v>
      </c>
      <c r="E463" s="0" t="n">
        <v>0</v>
      </c>
      <c r="F463" s="0" t="n">
        <v>0</v>
      </c>
      <c r="G463" s="0" t="n">
        <v>0</v>
      </c>
      <c r="H463" s="0" t="n">
        <v>0</v>
      </c>
      <c r="I463" s="0" t="n">
        <v>0</v>
      </c>
      <c r="J463" s="0" t="n">
        <v>16</v>
      </c>
      <c r="K463" s="37" t="n">
        <f aca="false">E463+Inputs!$B$5*F463</f>
        <v>0</v>
      </c>
      <c r="L463" s="37" t="n">
        <f aca="false">G463+Inputs!$B$6*H463</f>
        <v>0</v>
      </c>
      <c r="M463" s="37" t="n">
        <f aca="false">I463+Inputs!$B$7*J463</f>
        <v>19.856</v>
      </c>
      <c r="N463" s="37" t="n">
        <f aca="false">K463+L463+M463</f>
        <v>19.856</v>
      </c>
    </row>
    <row r="464" customFormat="false" ht="15" hidden="false" customHeight="false" outlineLevel="0" collapsed="false">
      <c r="A464" s="0" t="s">
        <v>9</v>
      </c>
      <c r="B464" s="0" t="s">
        <v>470</v>
      </c>
      <c r="C464" s="15" t="n">
        <v>45689</v>
      </c>
      <c r="D464" s="0" t="n">
        <v>1</v>
      </c>
      <c r="E464" s="0" t="n">
        <v>0</v>
      </c>
      <c r="F464" s="0" t="n">
        <v>0</v>
      </c>
      <c r="G464" s="0" t="n">
        <v>0</v>
      </c>
      <c r="H464" s="0" t="n">
        <v>1</v>
      </c>
      <c r="I464" s="0" t="n">
        <v>0</v>
      </c>
      <c r="J464" s="0" t="n">
        <v>24</v>
      </c>
      <c r="K464" s="37" t="n">
        <f aca="false">E464+Inputs!$B$5*F464</f>
        <v>0</v>
      </c>
      <c r="L464" s="37" t="n">
        <f aca="false">G464+Inputs!$B$6*H464</f>
        <v>1.275</v>
      </c>
      <c r="M464" s="37" t="n">
        <f aca="false">I464+Inputs!$B$7*J464</f>
        <v>29.784</v>
      </c>
      <c r="N464" s="37" t="n">
        <f aca="false">K464+L464+M464</f>
        <v>31.059</v>
      </c>
    </row>
    <row r="465" customFormat="false" ht="15" hidden="false" customHeight="false" outlineLevel="0" collapsed="false">
      <c r="A465" s="0" t="s">
        <v>9</v>
      </c>
      <c r="B465" s="0" t="s">
        <v>470</v>
      </c>
      <c r="C465" s="15" t="n">
        <v>45717</v>
      </c>
      <c r="D465" s="0" t="n">
        <v>1</v>
      </c>
      <c r="E465" s="0" t="n">
        <v>0</v>
      </c>
      <c r="F465" s="0" t="n">
        <v>0</v>
      </c>
      <c r="G465" s="0" t="n">
        <v>0</v>
      </c>
      <c r="H465" s="0" t="n">
        <v>0</v>
      </c>
      <c r="I465" s="0" t="n">
        <v>0</v>
      </c>
      <c r="J465" s="0" t="n">
        <v>15</v>
      </c>
      <c r="K465" s="37" t="n">
        <f aca="false">E465+Inputs!$B$5*F465</f>
        <v>0</v>
      </c>
      <c r="L465" s="37" t="n">
        <f aca="false">G465+Inputs!$B$6*H465</f>
        <v>0</v>
      </c>
      <c r="M465" s="37" t="n">
        <f aca="false">I465+Inputs!$B$7*J465</f>
        <v>18.615</v>
      </c>
      <c r="N465" s="37" t="n">
        <f aca="false">K465+L465+M465</f>
        <v>18.615</v>
      </c>
    </row>
    <row r="466" customFormat="false" ht="15" hidden="false" customHeight="false" outlineLevel="0" collapsed="false">
      <c r="A466" s="0" t="s">
        <v>9</v>
      </c>
      <c r="B466" s="0" t="s">
        <v>470</v>
      </c>
      <c r="C466" s="15" t="n">
        <v>45748</v>
      </c>
      <c r="D466" s="0" t="n">
        <v>1</v>
      </c>
      <c r="E466" s="0" t="n">
        <v>0</v>
      </c>
      <c r="F466" s="0" t="n">
        <v>0</v>
      </c>
      <c r="G466" s="0" t="n">
        <v>0</v>
      </c>
      <c r="H466" s="0" t="n">
        <v>0</v>
      </c>
      <c r="I466" s="0" t="n">
        <v>0</v>
      </c>
      <c r="J466" s="0" t="n">
        <v>11</v>
      </c>
      <c r="K466" s="37" t="n">
        <f aca="false">E466+Inputs!$B$5*F466</f>
        <v>0</v>
      </c>
      <c r="L466" s="37" t="n">
        <f aca="false">G466+Inputs!$B$6*H466</f>
        <v>0</v>
      </c>
      <c r="M466" s="37" t="n">
        <f aca="false">I466+Inputs!$B$7*J466</f>
        <v>13.651</v>
      </c>
      <c r="N466" s="37" t="n">
        <f aca="false">K466+L466+M466</f>
        <v>13.651</v>
      </c>
    </row>
    <row r="467" customFormat="false" ht="15" hidden="false" customHeight="false" outlineLevel="0" collapsed="false">
      <c r="A467" s="0" t="s">
        <v>9</v>
      </c>
      <c r="B467" s="0" t="s">
        <v>470</v>
      </c>
      <c r="C467" s="15" t="n">
        <v>45778</v>
      </c>
      <c r="D467" s="0" t="n">
        <v>1</v>
      </c>
      <c r="E467" s="0" t="n">
        <v>0</v>
      </c>
      <c r="F467" s="0" t="n">
        <v>0</v>
      </c>
      <c r="G467" s="0" t="n">
        <v>0</v>
      </c>
      <c r="H467" s="0" t="n">
        <v>0</v>
      </c>
      <c r="I467" s="0" t="n">
        <v>0</v>
      </c>
      <c r="J467" s="0" t="n">
        <v>22</v>
      </c>
      <c r="K467" s="37" t="n">
        <f aca="false">E467+Inputs!$B$5*F467</f>
        <v>0</v>
      </c>
      <c r="L467" s="37" t="n">
        <f aca="false">G467+Inputs!$B$6*H467</f>
        <v>0</v>
      </c>
      <c r="M467" s="37" t="n">
        <f aca="false">I467+Inputs!$B$7*J467</f>
        <v>27.302</v>
      </c>
      <c r="N467" s="37" t="n">
        <f aca="false">K467+L467+M467</f>
        <v>27.302</v>
      </c>
    </row>
    <row r="468" customFormat="false" ht="15" hidden="false" customHeight="false" outlineLevel="0" collapsed="false">
      <c r="A468" s="0" t="s">
        <v>9</v>
      </c>
      <c r="B468" s="0" t="s">
        <v>470</v>
      </c>
      <c r="C468" s="15" t="n">
        <v>45809</v>
      </c>
      <c r="D468" s="0" t="n">
        <v>1</v>
      </c>
      <c r="E468" s="0" t="n">
        <v>0</v>
      </c>
      <c r="F468" s="0" t="n">
        <v>0</v>
      </c>
      <c r="G468" s="0" t="n">
        <v>0</v>
      </c>
      <c r="H468" s="0" t="n">
        <v>0</v>
      </c>
      <c r="I468" s="0" t="n">
        <v>0</v>
      </c>
      <c r="J468" s="0" t="n">
        <v>18</v>
      </c>
      <c r="K468" s="37" t="n">
        <f aca="false">E468+Inputs!$B$5*F468</f>
        <v>0</v>
      </c>
      <c r="L468" s="37" t="n">
        <f aca="false">G468+Inputs!$B$6*H468</f>
        <v>0</v>
      </c>
      <c r="M468" s="37" t="n">
        <f aca="false">I468+Inputs!$B$7*J468</f>
        <v>22.338</v>
      </c>
      <c r="N468" s="37" t="n">
        <f aca="false">K468+L468+M468</f>
        <v>22.338</v>
      </c>
    </row>
    <row r="469" customFormat="false" ht="15" hidden="false" customHeight="false" outlineLevel="0" collapsed="false">
      <c r="A469" s="0" t="s">
        <v>9</v>
      </c>
      <c r="B469" s="0" t="s">
        <v>470</v>
      </c>
      <c r="C469" s="15" t="n">
        <v>45839</v>
      </c>
      <c r="D469" s="0" t="n">
        <v>1</v>
      </c>
      <c r="E469" s="0" t="n">
        <v>0</v>
      </c>
      <c r="F469" s="0" t="n">
        <v>0</v>
      </c>
      <c r="G469" s="0" t="n">
        <v>0</v>
      </c>
      <c r="H469" s="0" t="n">
        <v>0</v>
      </c>
      <c r="I469" s="0" t="n">
        <v>0</v>
      </c>
      <c r="J469" s="0" t="n">
        <v>13</v>
      </c>
      <c r="K469" s="37" t="n">
        <f aca="false">E469+Inputs!$B$5*F469</f>
        <v>0</v>
      </c>
      <c r="L469" s="37" t="n">
        <f aca="false">G469+Inputs!$B$6*H469</f>
        <v>0</v>
      </c>
      <c r="M469" s="37" t="n">
        <f aca="false">I469+Inputs!$B$7*J469</f>
        <v>16.133</v>
      </c>
      <c r="N469" s="37" t="n">
        <f aca="false">K469+L469+M469</f>
        <v>16.133</v>
      </c>
    </row>
    <row r="470" customFormat="false" ht="15" hidden="false" customHeight="false" outlineLevel="0" collapsed="false">
      <c r="A470" s="0" t="s">
        <v>9</v>
      </c>
      <c r="B470" s="0" t="s">
        <v>470</v>
      </c>
      <c r="C470" s="15" t="n">
        <v>45870</v>
      </c>
      <c r="D470" s="0" t="n">
        <v>1</v>
      </c>
      <c r="E470" s="0" t="n">
        <v>0</v>
      </c>
      <c r="F470" s="0" t="n">
        <v>0</v>
      </c>
      <c r="G470" s="0" t="n">
        <v>0</v>
      </c>
      <c r="H470" s="0" t="n">
        <v>0</v>
      </c>
      <c r="I470" s="0" t="n">
        <v>0</v>
      </c>
      <c r="J470" s="0" t="n">
        <v>11</v>
      </c>
      <c r="K470" s="37" t="n">
        <f aca="false">E470+Inputs!$B$5*F470</f>
        <v>0</v>
      </c>
      <c r="L470" s="37" t="n">
        <f aca="false">G470+Inputs!$B$6*H470</f>
        <v>0</v>
      </c>
      <c r="M470" s="37" t="n">
        <f aca="false">I470+Inputs!$B$7*J470</f>
        <v>13.651</v>
      </c>
      <c r="N470" s="37" t="n">
        <f aca="false">K470+L470+M470</f>
        <v>13.651</v>
      </c>
    </row>
    <row r="471" customFormat="false" ht="15" hidden="false" customHeight="false" outlineLevel="0" collapsed="false">
      <c r="A471" s="0" t="s">
        <v>9</v>
      </c>
      <c r="B471" s="0" t="s">
        <v>470</v>
      </c>
      <c r="C471" s="15" t="n">
        <v>45901</v>
      </c>
      <c r="D471" s="0" t="n">
        <v>1</v>
      </c>
      <c r="E471" s="0" t="n">
        <v>0</v>
      </c>
      <c r="F471" s="0" t="n">
        <v>1</v>
      </c>
      <c r="G471" s="0" t="n">
        <v>0</v>
      </c>
      <c r="H471" s="0" t="n">
        <v>0</v>
      </c>
      <c r="I471" s="0" t="n">
        <v>0</v>
      </c>
      <c r="J471" s="0" t="n">
        <v>11</v>
      </c>
      <c r="K471" s="37" t="n">
        <f aca="false">E471+Inputs!$B$5*F471</f>
        <v>1.275</v>
      </c>
      <c r="L471" s="37" t="n">
        <f aca="false">G471+Inputs!$B$6*H471</f>
        <v>0</v>
      </c>
      <c r="M471" s="37" t="n">
        <f aca="false">I471+Inputs!$B$7*J471</f>
        <v>13.651</v>
      </c>
      <c r="N471" s="37" t="n">
        <f aca="false">K471+L471+M471</f>
        <v>14.926</v>
      </c>
    </row>
    <row r="472" customFormat="false" ht="15" hidden="false" customHeight="false" outlineLevel="0" collapsed="false">
      <c r="A472" s="0" t="s">
        <v>9</v>
      </c>
      <c r="B472" s="0" t="s">
        <v>470</v>
      </c>
      <c r="C472" s="15" t="n">
        <v>45931</v>
      </c>
      <c r="D472" s="0" t="n">
        <v>1</v>
      </c>
      <c r="E472" s="0" t="n">
        <v>0</v>
      </c>
      <c r="F472" s="0" t="n">
        <v>0</v>
      </c>
      <c r="G472" s="0" t="n">
        <v>0</v>
      </c>
      <c r="H472" s="0" t="n">
        <v>0</v>
      </c>
      <c r="I472" s="0" t="n">
        <v>0</v>
      </c>
      <c r="J472" s="0" t="n">
        <v>22</v>
      </c>
      <c r="K472" s="37" t="n">
        <f aca="false">E472+Inputs!$B$5*F472</f>
        <v>0</v>
      </c>
      <c r="L472" s="37" t="n">
        <f aca="false">G472+Inputs!$B$6*H472</f>
        <v>0</v>
      </c>
      <c r="M472" s="37" t="n">
        <f aca="false">I472+Inputs!$B$7*J472</f>
        <v>27.302</v>
      </c>
      <c r="N472" s="37" t="n">
        <f aca="false">K472+L472+M472</f>
        <v>27.302</v>
      </c>
    </row>
    <row r="473" customFormat="false" ht="15" hidden="false" customHeight="false" outlineLevel="0" collapsed="false">
      <c r="A473" s="0" t="s">
        <v>9</v>
      </c>
      <c r="B473" s="0" t="s">
        <v>470</v>
      </c>
      <c r="C473" s="15" t="n">
        <v>45962</v>
      </c>
      <c r="D473" s="0" t="n">
        <v>1</v>
      </c>
      <c r="E473" s="0" t="n">
        <v>0</v>
      </c>
      <c r="F473" s="0" t="n">
        <v>0</v>
      </c>
      <c r="G473" s="0" t="n">
        <v>0</v>
      </c>
      <c r="H473" s="0" t="n">
        <v>0</v>
      </c>
      <c r="I473" s="0" t="n">
        <v>0</v>
      </c>
      <c r="J473" s="0" t="n">
        <v>12</v>
      </c>
      <c r="K473" s="37" t="n">
        <f aca="false">E473+Inputs!$B$5*F473</f>
        <v>0</v>
      </c>
      <c r="L473" s="37" t="n">
        <f aca="false">G473+Inputs!$B$6*H473</f>
        <v>0</v>
      </c>
      <c r="M473" s="37" t="n">
        <f aca="false">I473+Inputs!$B$7*J473</f>
        <v>14.892</v>
      </c>
      <c r="N473" s="37" t="n">
        <f aca="false">K473+L473+M473</f>
        <v>14.892</v>
      </c>
    </row>
    <row r="474" customFormat="false" ht="15" hidden="false" customHeight="false" outlineLevel="0" collapsed="false">
      <c r="A474" s="0" t="s">
        <v>9</v>
      </c>
      <c r="B474" s="0" t="s">
        <v>470</v>
      </c>
      <c r="C474" s="15" t="n">
        <v>45992</v>
      </c>
      <c r="D474" s="0" t="n">
        <v>1</v>
      </c>
      <c r="E474" s="0" t="n">
        <v>0</v>
      </c>
      <c r="F474" s="0" t="n">
        <v>0</v>
      </c>
      <c r="G474" s="0" t="n">
        <v>0</v>
      </c>
      <c r="H474" s="0" t="n">
        <v>0</v>
      </c>
      <c r="I474" s="0" t="n">
        <v>0</v>
      </c>
      <c r="J474" s="0" t="n">
        <v>19</v>
      </c>
      <c r="K474" s="37" t="n">
        <f aca="false">E474+Inputs!$B$5*F474</f>
        <v>0</v>
      </c>
      <c r="L474" s="37" t="n">
        <f aca="false">G474+Inputs!$B$6*H474</f>
        <v>0</v>
      </c>
      <c r="M474" s="37" t="n">
        <f aca="false">I474+Inputs!$B$7*J474</f>
        <v>23.579</v>
      </c>
      <c r="N474" s="37" t="n">
        <f aca="false">K474+L474+M474</f>
        <v>23.579</v>
      </c>
    </row>
    <row r="475" customFormat="false" ht="15" hidden="false" customHeight="false" outlineLevel="0" collapsed="false">
      <c r="A475" s="0" t="s">
        <v>9</v>
      </c>
      <c r="B475" s="0" t="s">
        <v>470</v>
      </c>
      <c r="C475" s="15" t="n">
        <v>46023</v>
      </c>
      <c r="D475" s="0" t="n">
        <v>1</v>
      </c>
      <c r="E475" s="0" t="n">
        <v>0</v>
      </c>
      <c r="F475" s="0" t="n">
        <v>0</v>
      </c>
      <c r="G475" s="0" t="n">
        <v>0</v>
      </c>
      <c r="H475" s="0" t="n">
        <v>0</v>
      </c>
      <c r="I475" s="0" t="n">
        <v>0</v>
      </c>
      <c r="J475" s="0" t="n">
        <v>10</v>
      </c>
      <c r="K475" s="37" t="n">
        <f aca="false">E475+Inputs!$B$5*F475</f>
        <v>0</v>
      </c>
      <c r="L475" s="37" t="n">
        <f aca="false">G475+Inputs!$B$6*H475</f>
        <v>0</v>
      </c>
      <c r="M475" s="37" t="n">
        <f aca="false">I475+Inputs!$B$7*J475</f>
        <v>12.41</v>
      </c>
      <c r="N475" s="37" t="n">
        <f aca="false">K475+L475+M475</f>
        <v>12.41</v>
      </c>
    </row>
    <row r="476" customFormat="false" ht="15" hidden="false" customHeight="false" outlineLevel="0" collapsed="false">
      <c r="A476" s="0" t="s">
        <v>9</v>
      </c>
      <c r="B476" s="0" t="s">
        <v>470</v>
      </c>
      <c r="C476" s="15" t="n">
        <v>46054</v>
      </c>
      <c r="D476" s="0" t="n">
        <v>1</v>
      </c>
      <c r="E476" s="0" t="n">
        <v>0</v>
      </c>
      <c r="F476" s="0" t="n">
        <v>0</v>
      </c>
      <c r="G476" s="0" t="n">
        <v>0</v>
      </c>
      <c r="H476" s="0" t="n">
        <v>0</v>
      </c>
      <c r="I476" s="0" t="n">
        <v>0</v>
      </c>
      <c r="J476" s="0" t="n">
        <v>20</v>
      </c>
      <c r="K476" s="37" t="n">
        <f aca="false">E476+Inputs!$B$5*F476</f>
        <v>0</v>
      </c>
      <c r="L476" s="37" t="n">
        <f aca="false">G476+Inputs!$B$6*H476</f>
        <v>0</v>
      </c>
      <c r="M476" s="37" t="n">
        <f aca="false">I476+Inputs!$B$7*J476</f>
        <v>24.82</v>
      </c>
      <c r="N476" s="37" t="n">
        <f aca="false">K476+L476+M476</f>
        <v>24.82</v>
      </c>
    </row>
    <row r="477" customFormat="false" ht="15" hidden="false" customHeight="false" outlineLevel="0" collapsed="false">
      <c r="A477" s="0" t="s">
        <v>9</v>
      </c>
      <c r="B477" s="0" t="s">
        <v>470</v>
      </c>
      <c r="C477" s="15" t="n">
        <v>46082</v>
      </c>
      <c r="D477" s="0" t="n">
        <v>1</v>
      </c>
      <c r="E477" s="0" t="n">
        <v>0</v>
      </c>
      <c r="F477" s="0" t="n">
        <v>0</v>
      </c>
      <c r="G477" s="0" t="n">
        <v>0</v>
      </c>
      <c r="H477" s="0" t="n">
        <v>0</v>
      </c>
      <c r="I477" s="0" t="n">
        <v>0</v>
      </c>
      <c r="J477" s="0" t="n">
        <v>13</v>
      </c>
      <c r="K477" s="37" t="n">
        <f aca="false">E477+Inputs!$B$5*F477</f>
        <v>0</v>
      </c>
      <c r="L477" s="37" t="n">
        <f aca="false">G477+Inputs!$B$6*H477</f>
        <v>0</v>
      </c>
      <c r="M477" s="37" t="n">
        <f aca="false">I477+Inputs!$B$7*J477</f>
        <v>16.133</v>
      </c>
      <c r="N477" s="37" t="n">
        <f aca="false">K477+L477+M477</f>
        <v>16.133</v>
      </c>
    </row>
    <row r="478" customFormat="false" ht="15" hidden="false" customHeight="false" outlineLevel="0" collapsed="false">
      <c r="A478" s="0" t="s">
        <v>9</v>
      </c>
      <c r="B478" s="0" t="s">
        <v>470</v>
      </c>
      <c r="C478" s="15" t="n">
        <v>46113</v>
      </c>
      <c r="D478" s="0" t="n">
        <v>1</v>
      </c>
      <c r="E478" s="0" t="n">
        <v>0</v>
      </c>
      <c r="F478" s="0" t="n">
        <v>0</v>
      </c>
      <c r="G478" s="0" t="n">
        <v>0</v>
      </c>
      <c r="H478" s="0" t="n">
        <v>0</v>
      </c>
      <c r="I478" s="0" t="n">
        <v>0</v>
      </c>
      <c r="J478" s="0" t="n">
        <v>12</v>
      </c>
      <c r="K478" s="37" t="n">
        <f aca="false">E478+Inputs!$B$5*F478</f>
        <v>0</v>
      </c>
      <c r="L478" s="37" t="n">
        <f aca="false">G478+Inputs!$B$6*H478</f>
        <v>0</v>
      </c>
      <c r="M478" s="37" t="n">
        <f aca="false">I478+Inputs!$B$7*J478</f>
        <v>14.892</v>
      </c>
      <c r="N478" s="37" t="n">
        <f aca="false">K478+L478+M478</f>
        <v>14.892</v>
      </c>
    </row>
    <row r="479" customFormat="false" ht="15" hidden="false" customHeight="false" outlineLevel="0" collapsed="false">
      <c r="A479" s="0" t="s">
        <v>9</v>
      </c>
      <c r="B479" s="0" t="s">
        <v>470</v>
      </c>
      <c r="C479" s="15" t="n">
        <v>46143</v>
      </c>
      <c r="D479" s="0" t="n">
        <v>1</v>
      </c>
      <c r="E479" s="0" t="n">
        <v>0</v>
      </c>
      <c r="F479" s="0" t="n">
        <v>1</v>
      </c>
      <c r="G479" s="0" t="n">
        <v>0</v>
      </c>
      <c r="H479" s="0" t="n">
        <v>0</v>
      </c>
      <c r="I479" s="0" t="n">
        <v>0</v>
      </c>
      <c r="J479" s="0" t="n">
        <v>21</v>
      </c>
      <c r="K479" s="37" t="n">
        <f aca="false">E479+Inputs!$B$5*F479</f>
        <v>1.275</v>
      </c>
      <c r="L479" s="37" t="n">
        <f aca="false">G479+Inputs!$B$6*H479</f>
        <v>0</v>
      </c>
      <c r="M479" s="37" t="n">
        <f aca="false">I479+Inputs!$B$7*J479</f>
        <v>26.061</v>
      </c>
      <c r="N479" s="37" t="n">
        <f aca="false">K479+L479+M479</f>
        <v>27.336</v>
      </c>
    </row>
    <row r="480" customFormat="false" ht="15" hidden="false" customHeight="false" outlineLevel="0" collapsed="false">
      <c r="A480" s="0" t="s">
        <v>9</v>
      </c>
      <c r="B480" s="0" t="s">
        <v>470</v>
      </c>
      <c r="C480" s="15" t="n">
        <v>46174</v>
      </c>
      <c r="D480" s="0" t="n">
        <v>1</v>
      </c>
      <c r="E480" s="0" t="n">
        <v>0</v>
      </c>
      <c r="F480" s="0" t="n">
        <v>1</v>
      </c>
      <c r="G480" s="0" t="n">
        <v>0</v>
      </c>
      <c r="H480" s="0" t="n">
        <v>1</v>
      </c>
      <c r="I480" s="0" t="n">
        <v>0</v>
      </c>
      <c r="J480" s="0" t="n">
        <v>28</v>
      </c>
      <c r="K480" s="37" t="n">
        <f aca="false">E480+Inputs!$B$5*F480</f>
        <v>1.275</v>
      </c>
      <c r="L480" s="37" t="n">
        <f aca="false">G480+Inputs!$B$6*H480</f>
        <v>1.275</v>
      </c>
      <c r="M480" s="37" t="n">
        <f aca="false">I480+Inputs!$B$7*J480</f>
        <v>34.748</v>
      </c>
      <c r="N480" s="37" t="n">
        <f aca="false">K480+L480+M480</f>
        <v>37.298</v>
      </c>
    </row>
    <row r="481" customFormat="false" ht="15" hidden="false" customHeight="false" outlineLevel="0" collapsed="false">
      <c r="A481" s="0" t="s">
        <v>9</v>
      </c>
      <c r="B481" s="0" t="s">
        <v>470</v>
      </c>
      <c r="C481" s="15" t="n">
        <v>46204</v>
      </c>
      <c r="D481" s="0" t="n">
        <v>1</v>
      </c>
      <c r="E481" s="0" t="n">
        <v>0</v>
      </c>
      <c r="F481" s="0" t="n">
        <v>1</v>
      </c>
      <c r="G481" s="0" t="n">
        <v>0</v>
      </c>
      <c r="H481" s="0" t="n">
        <v>1</v>
      </c>
      <c r="I481" s="0" t="n">
        <v>0</v>
      </c>
      <c r="J481" s="0" t="n">
        <v>11</v>
      </c>
      <c r="K481" s="37" t="n">
        <f aca="false">E481+Inputs!$B$5*F481</f>
        <v>1.275</v>
      </c>
      <c r="L481" s="37" t="n">
        <f aca="false">G481+Inputs!$B$6*H481</f>
        <v>1.275</v>
      </c>
      <c r="M481" s="37" t="n">
        <f aca="false">I481+Inputs!$B$7*J481</f>
        <v>13.651</v>
      </c>
      <c r="N481" s="37" t="n">
        <f aca="false">K481+L481+M481</f>
        <v>16.201</v>
      </c>
    </row>
    <row r="482" customFormat="false" ht="15" hidden="false" customHeight="false" outlineLevel="0" collapsed="false">
      <c r="A482" s="0" t="s">
        <v>9</v>
      </c>
      <c r="B482" s="0" t="s">
        <v>470</v>
      </c>
      <c r="C482" s="15" t="n">
        <v>46235</v>
      </c>
      <c r="D482" s="0" t="n">
        <v>1</v>
      </c>
      <c r="E482" s="0" t="n">
        <v>0</v>
      </c>
      <c r="F482" s="0" t="n">
        <v>0</v>
      </c>
      <c r="G482" s="0" t="n">
        <v>0</v>
      </c>
      <c r="H482" s="0" t="n">
        <v>1</v>
      </c>
      <c r="I482" s="0" t="n">
        <v>0</v>
      </c>
      <c r="J482" s="0" t="n">
        <v>6</v>
      </c>
      <c r="K482" s="37" t="n">
        <f aca="false">E482+Inputs!$B$5*F482</f>
        <v>0</v>
      </c>
      <c r="L482" s="37" t="n">
        <f aca="false">G482+Inputs!$B$6*H482</f>
        <v>1.275</v>
      </c>
      <c r="M482" s="37" t="n">
        <f aca="false">I482+Inputs!$B$7*J482</f>
        <v>7.446</v>
      </c>
      <c r="N482" s="37" t="n">
        <f aca="false">K482+L482+M482</f>
        <v>8.721</v>
      </c>
    </row>
    <row r="483" customFormat="false" ht="15" hidden="false" customHeight="false" outlineLevel="0" collapsed="false">
      <c r="A483" s="0" t="s">
        <v>9</v>
      </c>
      <c r="B483" s="0" t="s">
        <v>480</v>
      </c>
      <c r="C483" s="15" t="n">
        <v>44927</v>
      </c>
      <c r="D483" s="0" t="n">
        <v>2</v>
      </c>
      <c r="E483" s="0" t="n">
        <v>0</v>
      </c>
      <c r="F483" s="0" t="n">
        <v>1</v>
      </c>
      <c r="G483" s="0" t="n">
        <v>0</v>
      </c>
      <c r="H483" s="0" t="n">
        <v>1</v>
      </c>
      <c r="I483" s="0" t="n">
        <v>0</v>
      </c>
      <c r="J483" s="0" t="n">
        <v>21</v>
      </c>
      <c r="K483" s="37" t="n">
        <f aca="false">E483+Inputs!$B$5*F483</f>
        <v>1.275</v>
      </c>
      <c r="L483" s="37" t="n">
        <f aca="false">G483+Inputs!$B$6*H483</f>
        <v>1.275</v>
      </c>
      <c r="M483" s="37" t="n">
        <f aca="false">I483+Inputs!$B$7*J483</f>
        <v>26.061</v>
      </c>
      <c r="N483" s="37" t="n">
        <f aca="false">K483+L483+M483</f>
        <v>28.611</v>
      </c>
    </row>
    <row r="484" customFormat="false" ht="15" hidden="false" customHeight="false" outlineLevel="0" collapsed="false">
      <c r="A484" s="0" t="s">
        <v>9</v>
      </c>
      <c r="B484" s="0" t="s">
        <v>480</v>
      </c>
      <c r="C484" s="15" t="n">
        <v>44958</v>
      </c>
      <c r="D484" s="0" t="n">
        <v>2</v>
      </c>
      <c r="E484" s="0" t="n">
        <v>0</v>
      </c>
      <c r="F484" s="0" t="n">
        <v>2</v>
      </c>
      <c r="G484" s="0" t="n">
        <v>0</v>
      </c>
      <c r="H484" s="0" t="n">
        <v>0</v>
      </c>
      <c r="I484" s="0" t="n">
        <v>0</v>
      </c>
      <c r="J484" s="0" t="n">
        <v>14</v>
      </c>
      <c r="K484" s="37" t="n">
        <f aca="false">E484+Inputs!$B$5*F484</f>
        <v>2.55</v>
      </c>
      <c r="L484" s="37" t="n">
        <f aca="false">G484+Inputs!$B$6*H484</f>
        <v>0</v>
      </c>
      <c r="M484" s="37" t="n">
        <f aca="false">I484+Inputs!$B$7*J484</f>
        <v>17.374</v>
      </c>
      <c r="N484" s="37" t="n">
        <f aca="false">K484+L484+M484</f>
        <v>19.924</v>
      </c>
    </row>
    <row r="485" customFormat="false" ht="15" hidden="false" customHeight="false" outlineLevel="0" collapsed="false">
      <c r="A485" s="0" t="s">
        <v>9</v>
      </c>
      <c r="B485" s="0" t="s">
        <v>480</v>
      </c>
      <c r="C485" s="15" t="n">
        <v>44986</v>
      </c>
      <c r="D485" s="0" t="n">
        <v>2</v>
      </c>
      <c r="E485" s="0" t="n">
        <v>0</v>
      </c>
      <c r="F485" s="0" t="n">
        <v>0</v>
      </c>
      <c r="G485" s="0" t="n">
        <v>0</v>
      </c>
      <c r="H485" s="0" t="n">
        <v>0</v>
      </c>
      <c r="I485" s="0" t="n">
        <v>0</v>
      </c>
      <c r="J485" s="0" t="n">
        <v>4</v>
      </c>
      <c r="K485" s="37" t="n">
        <f aca="false">E485+Inputs!$B$5*F485</f>
        <v>0</v>
      </c>
      <c r="L485" s="37" t="n">
        <f aca="false">G485+Inputs!$B$6*H485</f>
        <v>0</v>
      </c>
      <c r="M485" s="37" t="n">
        <f aca="false">I485+Inputs!$B$7*J485</f>
        <v>4.964</v>
      </c>
      <c r="N485" s="37" t="n">
        <f aca="false">K485+L485+M485</f>
        <v>4.964</v>
      </c>
    </row>
    <row r="486" customFormat="false" ht="15" hidden="false" customHeight="false" outlineLevel="0" collapsed="false">
      <c r="A486" s="0" t="s">
        <v>9</v>
      </c>
      <c r="B486" s="0" t="s">
        <v>480</v>
      </c>
      <c r="C486" s="15" t="n">
        <v>45017</v>
      </c>
      <c r="D486" s="0" t="n">
        <v>2</v>
      </c>
      <c r="E486" s="0" t="n">
        <v>0</v>
      </c>
      <c r="F486" s="0" t="n">
        <v>0</v>
      </c>
      <c r="G486" s="0" t="n">
        <v>0</v>
      </c>
      <c r="H486" s="0" t="n">
        <v>0</v>
      </c>
      <c r="I486" s="0" t="n">
        <v>0</v>
      </c>
      <c r="J486" s="0" t="n">
        <v>7</v>
      </c>
      <c r="K486" s="37" t="n">
        <f aca="false">E486+Inputs!$B$5*F486</f>
        <v>0</v>
      </c>
      <c r="L486" s="37" t="n">
        <f aca="false">G486+Inputs!$B$6*H486</f>
        <v>0</v>
      </c>
      <c r="M486" s="37" t="n">
        <f aca="false">I486+Inputs!$B$7*J486</f>
        <v>8.687</v>
      </c>
      <c r="N486" s="37" t="n">
        <f aca="false">K486+L486+M486</f>
        <v>8.687</v>
      </c>
    </row>
    <row r="487" customFormat="false" ht="15" hidden="false" customHeight="false" outlineLevel="0" collapsed="false">
      <c r="A487" s="0" t="s">
        <v>9</v>
      </c>
      <c r="B487" s="0" t="s">
        <v>480</v>
      </c>
      <c r="C487" s="15" t="n">
        <v>45047</v>
      </c>
      <c r="D487" s="0" t="n">
        <v>2</v>
      </c>
      <c r="E487" s="0" t="n">
        <v>0</v>
      </c>
      <c r="F487" s="0" t="n">
        <v>0</v>
      </c>
      <c r="G487" s="0" t="n">
        <v>0</v>
      </c>
      <c r="H487" s="0" t="n">
        <v>0</v>
      </c>
      <c r="I487" s="0" t="n">
        <v>0</v>
      </c>
      <c r="J487" s="0" t="n">
        <v>20</v>
      </c>
      <c r="K487" s="37" t="n">
        <f aca="false">E487+Inputs!$B$5*F487</f>
        <v>0</v>
      </c>
      <c r="L487" s="37" t="n">
        <f aca="false">G487+Inputs!$B$6*H487</f>
        <v>0</v>
      </c>
      <c r="M487" s="37" t="n">
        <f aca="false">I487+Inputs!$B$7*J487</f>
        <v>24.82</v>
      </c>
      <c r="N487" s="37" t="n">
        <f aca="false">K487+L487+M487</f>
        <v>24.82</v>
      </c>
    </row>
    <row r="488" customFormat="false" ht="15" hidden="false" customHeight="false" outlineLevel="0" collapsed="false">
      <c r="A488" s="0" t="s">
        <v>9</v>
      </c>
      <c r="B488" s="0" t="s">
        <v>480</v>
      </c>
      <c r="C488" s="15" t="n">
        <v>45078</v>
      </c>
      <c r="D488" s="0" t="n">
        <v>2</v>
      </c>
      <c r="E488" s="0" t="n">
        <v>0</v>
      </c>
      <c r="F488" s="0" t="n">
        <v>0</v>
      </c>
      <c r="G488" s="0" t="n">
        <v>0</v>
      </c>
      <c r="H488" s="0" t="n">
        <v>0</v>
      </c>
      <c r="I488" s="0" t="n">
        <v>0</v>
      </c>
      <c r="J488" s="0" t="n">
        <v>23</v>
      </c>
      <c r="K488" s="37" t="n">
        <f aca="false">E488+Inputs!$B$5*F488</f>
        <v>0</v>
      </c>
      <c r="L488" s="37" t="n">
        <f aca="false">G488+Inputs!$B$6*H488</f>
        <v>0</v>
      </c>
      <c r="M488" s="37" t="n">
        <f aca="false">I488+Inputs!$B$7*J488</f>
        <v>28.543</v>
      </c>
      <c r="N488" s="37" t="n">
        <f aca="false">K488+L488+M488</f>
        <v>28.543</v>
      </c>
    </row>
    <row r="489" customFormat="false" ht="15" hidden="false" customHeight="false" outlineLevel="0" collapsed="false">
      <c r="A489" s="0" t="s">
        <v>9</v>
      </c>
      <c r="B489" s="0" t="s">
        <v>480</v>
      </c>
      <c r="C489" s="15" t="n">
        <v>45108</v>
      </c>
      <c r="D489" s="0" t="n">
        <v>2</v>
      </c>
      <c r="E489" s="0" t="n">
        <v>0</v>
      </c>
      <c r="F489" s="0" t="n">
        <v>0</v>
      </c>
      <c r="G489" s="0" t="n">
        <v>0</v>
      </c>
      <c r="H489" s="0" t="n">
        <v>0</v>
      </c>
      <c r="I489" s="0" t="n">
        <v>0</v>
      </c>
      <c r="J489" s="0" t="n">
        <v>25</v>
      </c>
      <c r="K489" s="37" t="n">
        <f aca="false">E489+Inputs!$B$5*F489</f>
        <v>0</v>
      </c>
      <c r="L489" s="37" t="n">
        <f aca="false">G489+Inputs!$B$6*H489</f>
        <v>0</v>
      </c>
      <c r="M489" s="37" t="n">
        <f aca="false">I489+Inputs!$B$7*J489</f>
        <v>31.025</v>
      </c>
      <c r="N489" s="37" t="n">
        <f aca="false">K489+L489+M489</f>
        <v>31.025</v>
      </c>
    </row>
    <row r="490" customFormat="false" ht="15" hidden="false" customHeight="false" outlineLevel="0" collapsed="false">
      <c r="A490" s="0" t="s">
        <v>9</v>
      </c>
      <c r="B490" s="0" t="s">
        <v>480</v>
      </c>
      <c r="C490" s="15" t="n">
        <v>45139</v>
      </c>
      <c r="D490" s="0" t="n">
        <v>2</v>
      </c>
      <c r="E490" s="0" t="n">
        <v>0</v>
      </c>
      <c r="F490" s="0" t="n">
        <v>1</v>
      </c>
      <c r="G490" s="0" t="n">
        <v>0</v>
      </c>
      <c r="H490" s="0" t="n">
        <v>0</v>
      </c>
      <c r="I490" s="0" t="n">
        <v>0</v>
      </c>
      <c r="J490" s="0" t="n">
        <v>26</v>
      </c>
      <c r="K490" s="37" t="n">
        <f aca="false">E490+Inputs!$B$5*F490</f>
        <v>1.275</v>
      </c>
      <c r="L490" s="37" t="n">
        <f aca="false">G490+Inputs!$B$6*H490</f>
        <v>0</v>
      </c>
      <c r="M490" s="37" t="n">
        <f aca="false">I490+Inputs!$B$7*J490</f>
        <v>32.266</v>
      </c>
      <c r="N490" s="37" t="n">
        <f aca="false">K490+L490+M490</f>
        <v>33.541</v>
      </c>
    </row>
    <row r="491" customFormat="false" ht="15" hidden="false" customHeight="false" outlineLevel="0" collapsed="false">
      <c r="A491" s="0" t="s">
        <v>9</v>
      </c>
      <c r="B491" s="0" t="s">
        <v>480</v>
      </c>
      <c r="C491" s="15" t="n">
        <v>45170</v>
      </c>
      <c r="D491" s="0" t="n">
        <v>2</v>
      </c>
      <c r="E491" s="0" t="n">
        <v>0</v>
      </c>
      <c r="F491" s="0" t="n">
        <v>0</v>
      </c>
      <c r="G491" s="0" t="n">
        <v>0</v>
      </c>
      <c r="H491" s="0" t="n">
        <v>0</v>
      </c>
      <c r="I491" s="0" t="n">
        <v>0</v>
      </c>
      <c r="J491" s="0" t="n">
        <v>23</v>
      </c>
      <c r="K491" s="37" t="n">
        <f aca="false">E491+Inputs!$B$5*F491</f>
        <v>0</v>
      </c>
      <c r="L491" s="37" t="n">
        <f aca="false">G491+Inputs!$B$6*H491</f>
        <v>0</v>
      </c>
      <c r="M491" s="37" t="n">
        <f aca="false">I491+Inputs!$B$7*J491</f>
        <v>28.543</v>
      </c>
      <c r="N491" s="37" t="n">
        <f aca="false">K491+L491+M491</f>
        <v>28.543</v>
      </c>
    </row>
    <row r="492" customFormat="false" ht="15" hidden="false" customHeight="false" outlineLevel="0" collapsed="false">
      <c r="A492" s="0" t="s">
        <v>9</v>
      </c>
      <c r="B492" s="0" t="s">
        <v>480</v>
      </c>
      <c r="C492" s="15" t="n">
        <v>45200</v>
      </c>
      <c r="D492" s="0" t="n">
        <v>2</v>
      </c>
      <c r="E492" s="0" t="n">
        <v>0</v>
      </c>
      <c r="F492" s="0" t="n">
        <v>1</v>
      </c>
      <c r="G492" s="0" t="n">
        <v>0</v>
      </c>
      <c r="H492" s="0" t="n">
        <v>2</v>
      </c>
      <c r="I492" s="0" t="n">
        <v>0</v>
      </c>
      <c r="J492" s="0" t="n">
        <v>26</v>
      </c>
      <c r="K492" s="37" t="n">
        <f aca="false">E492+Inputs!$B$5*F492</f>
        <v>1.275</v>
      </c>
      <c r="L492" s="37" t="n">
        <f aca="false">G492+Inputs!$B$6*H492</f>
        <v>2.55</v>
      </c>
      <c r="M492" s="37" t="n">
        <f aca="false">I492+Inputs!$B$7*J492</f>
        <v>32.266</v>
      </c>
      <c r="N492" s="37" t="n">
        <f aca="false">K492+L492+M492</f>
        <v>36.091</v>
      </c>
    </row>
    <row r="493" customFormat="false" ht="15" hidden="false" customHeight="false" outlineLevel="0" collapsed="false">
      <c r="A493" s="0" t="s">
        <v>9</v>
      </c>
      <c r="B493" s="0" t="s">
        <v>480</v>
      </c>
      <c r="C493" s="15" t="n">
        <v>45231</v>
      </c>
      <c r="D493" s="0" t="n">
        <v>2</v>
      </c>
      <c r="E493" s="0" t="n">
        <v>0</v>
      </c>
      <c r="F493" s="0" t="n">
        <v>1</v>
      </c>
      <c r="G493" s="0" t="n">
        <v>0</v>
      </c>
      <c r="H493" s="0" t="n">
        <v>0</v>
      </c>
      <c r="I493" s="0" t="n">
        <v>0</v>
      </c>
      <c r="J493" s="0" t="n">
        <v>23</v>
      </c>
      <c r="K493" s="37" t="n">
        <f aca="false">E493+Inputs!$B$5*F493</f>
        <v>1.275</v>
      </c>
      <c r="L493" s="37" t="n">
        <f aca="false">G493+Inputs!$B$6*H493</f>
        <v>0</v>
      </c>
      <c r="M493" s="37" t="n">
        <f aca="false">I493+Inputs!$B$7*J493</f>
        <v>28.543</v>
      </c>
      <c r="N493" s="37" t="n">
        <f aca="false">K493+L493+M493</f>
        <v>29.818</v>
      </c>
    </row>
    <row r="494" customFormat="false" ht="15" hidden="false" customHeight="false" outlineLevel="0" collapsed="false">
      <c r="A494" s="0" t="s">
        <v>9</v>
      </c>
      <c r="B494" s="0" t="s">
        <v>480</v>
      </c>
      <c r="C494" s="15" t="n">
        <v>45261</v>
      </c>
      <c r="D494" s="0" t="n">
        <v>2</v>
      </c>
      <c r="E494" s="0" t="n">
        <v>0</v>
      </c>
      <c r="F494" s="0" t="n">
        <v>1</v>
      </c>
      <c r="G494" s="0" t="n">
        <v>0</v>
      </c>
      <c r="H494" s="0" t="n">
        <v>0</v>
      </c>
      <c r="I494" s="0" t="n">
        <v>0</v>
      </c>
      <c r="J494" s="0" t="n">
        <v>25</v>
      </c>
      <c r="K494" s="37" t="n">
        <f aca="false">E494+Inputs!$B$5*F494</f>
        <v>1.275</v>
      </c>
      <c r="L494" s="37" t="n">
        <f aca="false">G494+Inputs!$B$6*H494</f>
        <v>0</v>
      </c>
      <c r="M494" s="37" t="n">
        <f aca="false">I494+Inputs!$B$7*J494</f>
        <v>31.025</v>
      </c>
      <c r="N494" s="37" t="n">
        <f aca="false">K494+L494+M494</f>
        <v>32.3</v>
      </c>
    </row>
    <row r="495" customFormat="false" ht="15" hidden="false" customHeight="false" outlineLevel="0" collapsed="false">
      <c r="A495" s="0" t="s">
        <v>9</v>
      </c>
      <c r="B495" s="0" t="s">
        <v>480</v>
      </c>
      <c r="C495" s="15" t="n">
        <v>45292</v>
      </c>
      <c r="D495" s="0" t="n">
        <v>2</v>
      </c>
      <c r="E495" s="0" t="n">
        <v>0</v>
      </c>
      <c r="F495" s="0" t="n">
        <v>0</v>
      </c>
      <c r="G495" s="0" t="n">
        <v>0</v>
      </c>
      <c r="H495" s="0" t="n">
        <v>0</v>
      </c>
      <c r="I495" s="0" t="n">
        <v>0</v>
      </c>
      <c r="J495" s="0" t="n">
        <v>18</v>
      </c>
      <c r="K495" s="37" t="n">
        <f aca="false">E495+Inputs!$B$5*F495</f>
        <v>0</v>
      </c>
      <c r="L495" s="37" t="n">
        <f aca="false">G495+Inputs!$B$6*H495</f>
        <v>0</v>
      </c>
      <c r="M495" s="37" t="n">
        <f aca="false">I495+Inputs!$B$7*J495</f>
        <v>22.338</v>
      </c>
      <c r="N495" s="37" t="n">
        <f aca="false">K495+L495+M495</f>
        <v>22.338</v>
      </c>
    </row>
    <row r="496" customFormat="false" ht="15" hidden="false" customHeight="false" outlineLevel="0" collapsed="false">
      <c r="A496" s="0" t="s">
        <v>9</v>
      </c>
      <c r="B496" s="0" t="s">
        <v>480</v>
      </c>
      <c r="C496" s="15" t="n">
        <v>45323</v>
      </c>
      <c r="D496" s="0" t="n">
        <v>2</v>
      </c>
      <c r="E496" s="0" t="n">
        <v>0</v>
      </c>
      <c r="F496" s="0" t="n">
        <v>0</v>
      </c>
      <c r="G496" s="0" t="n">
        <v>0</v>
      </c>
      <c r="H496" s="0" t="n">
        <v>0</v>
      </c>
      <c r="I496" s="0" t="n">
        <v>0</v>
      </c>
      <c r="J496" s="0" t="n">
        <v>3</v>
      </c>
      <c r="K496" s="37" t="n">
        <f aca="false">E496+Inputs!$B$5*F496</f>
        <v>0</v>
      </c>
      <c r="L496" s="37" t="n">
        <f aca="false">G496+Inputs!$B$6*H496</f>
        <v>0</v>
      </c>
      <c r="M496" s="37" t="n">
        <f aca="false">I496+Inputs!$B$7*J496</f>
        <v>3.723</v>
      </c>
      <c r="N496" s="37" t="n">
        <f aca="false">K496+L496+M496</f>
        <v>3.723</v>
      </c>
    </row>
    <row r="497" customFormat="false" ht="15" hidden="false" customHeight="false" outlineLevel="0" collapsed="false">
      <c r="A497" s="0" t="s">
        <v>9</v>
      </c>
      <c r="B497" s="0" t="s">
        <v>480</v>
      </c>
      <c r="C497" s="15" t="n">
        <v>45352</v>
      </c>
      <c r="D497" s="0" t="n">
        <v>2</v>
      </c>
      <c r="E497" s="0" t="n">
        <v>0</v>
      </c>
      <c r="F497" s="0" t="n">
        <v>0</v>
      </c>
      <c r="G497" s="0" t="n">
        <v>0</v>
      </c>
      <c r="H497" s="0" t="n">
        <v>0</v>
      </c>
      <c r="I497" s="0" t="n">
        <v>0</v>
      </c>
      <c r="J497" s="0" t="n">
        <v>6</v>
      </c>
      <c r="K497" s="37" t="n">
        <f aca="false">E497+Inputs!$B$5*F497</f>
        <v>0</v>
      </c>
      <c r="L497" s="37" t="n">
        <f aca="false">G497+Inputs!$B$6*H497</f>
        <v>0</v>
      </c>
      <c r="M497" s="37" t="n">
        <f aca="false">I497+Inputs!$B$7*J497</f>
        <v>7.446</v>
      </c>
      <c r="N497" s="37" t="n">
        <f aca="false">K497+L497+M497</f>
        <v>7.446</v>
      </c>
    </row>
    <row r="498" customFormat="false" ht="15" hidden="false" customHeight="false" outlineLevel="0" collapsed="false">
      <c r="A498" s="0" t="s">
        <v>9</v>
      </c>
      <c r="B498" s="0" t="s">
        <v>480</v>
      </c>
      <c r="C498" s="15" t="n">
        <v>45383</v>
      </c>
      <c r="D498" s="0" t="n">
        <v>2</v>
      </c>
      <c r="E498" s="0" t="n">
        <v>0</v>
      </c>
      <c r="F498" s="0" t="n">
        <v>0</v>
      </c>
      <c r="G498" s="0" t="n">
        <v>0</v>
      </c>
      <c r="H498" s="0" t="n">
        <v>0</v>
      </c>
      <c r="I498" s="0" t="n">
        <v>0</v>
      </c>
      <c r="J498" s="0" t="n">
        <v>23</v>
      </c>
      <c r="K498" s="37" t="n">
        <f aca="false">E498+Inputs!$B$5*F498</f>
        <v>0</v>
      </c>
      <c r="L498" s="37" t="n">
        <f aca="false">G498+Inputs!$B$6*H498</f>
        <v>0</v>
      </c>
      <c r="M498" s="37" t="n">
        <f aca="false">I498+Inputs!$B$7*J498</f>
        <v>28.543</v>
      </c>
      <c r="N498" s="37" t="n">
        <f aca="false">K498+L498+M498</f>
        <v>28.543</v>
      </c>
    </row>
    <row r="499" customFormat="false" ht="15" hidden="false" customHeight="false" outlineLevel="0" collapsed="false">
      <c r="A499" s="0" t="s">
        <v>9</v>
      </c>
      <c r="B499" s="0" t="s">
        <v>480</v>
      </c>
      <c r="C499" s="15" t="n">
        <v>45413</v>
      </c>
      <c r="D499" s="0" t="n">
        <v>2</v>
      </c>
      <c r="E499" s="0" t="n">
        <v>0</v>
      </c>
      <c r="F499" s="0" t="n">
        <v>0</v>
      </c>
      <c r="G499" s="0" t="n">
        <v>0</v>
      </c>
      <c r="H499" s="0" t="n">
        <v>0</v>
      </c>
      <c r="I499" s="0" t="n">
        <v>0</v>
      </c>
      <c r="J499" s="0" t="n">
        <v>18</v>
      </c>
      <c r="K499" s="37" t="n">
        <f aca="false">E499+Inputs!$B$5*F499</f>
        <v>0</v>
      </c>
      <c r="L499" s="37" t="n">
        <f aca="false">G499+Inputs!$B$6*H499</f>
        <v>0</v>
      </c>
      <c r="M499" s="37" t="n">
        <f aca="false">I499+Inputs!$B$7*J499</f>
        <v>22.338</v>
      </c>
      <c r="N499" s="37" t="n">
        <f aca="false">K499+L499+M499</f>
        <v>22.338</v>
      </c>
    </row>
    <row r="500" customFormat="false" ht="15" hidden="false" customHeight="false" outlineLevel="0" collapsed="false">
      <c r="A500" s="0" t="s">
        <v>9</v>
      </c>
      <c r="B500" s="0" t="s">
        <v>480</v>
      </c>
      <c r="C500" s="15" t="n">
        <v>45444</v>
      </c>
      <c r="D500" s="0" t="n">
        <v>2</v>
      </c>
      <c r="E500" s="0" t="n">
        <v>0</v>
      </c>
      <c r="F500" s="0" t="n">
        <v>0</v>
      </c>
      <c r="G500" s="0" t="n">
        <v>0</v>
      </c>
      <c r="H500" s="0" t="n">
        <v>0</v>
      </c>
      <c r="I500" s="0" t="n">
        <v>0</v>
      </c>
      <c r="J500" s="0" t="n">
        <v>21</v>
      </c>
      <c r="K500" s="37" t="n">
        <f aca="false">E500+Inputs!$B$5*F500</f>
        <v>0</v>
      </c>
      <c r="L500" s="37" t="n">
        <f aca="false">G500+Inputs!$B$6*H500</f>
        <v>0</v>
      </c>
      <c r="M500" s="37" t="n">
        <f aca="false">I500+Inputs!$B$7*J500</f>
        <v>26.061</v>
      </c>
      <c r="N500" s="37" t="n">
        <f aca="false">K500+L500+M500</f>
        <v>26.061</v>
      </c>
    </row>
    <row r="501" customFormat="false" ht="15" hidden="false" customHeight="false" outlineLevel="0" collapsed="false">
      <c r="A501" s="0" t="s">
        <v>9</v>
      </c>
      <c r="B501" s="0" t="s">
        <v>480</v>
      </c>
      <c r="C501" s="15" t="n">
        <v>45474</v>
      </c>
      <c r="D501" s="0" t="n">
        <v>2</v>
      </c>
      <c r="E501" s="0" t="n">
        <v>0</v>
      </c>
      <c r="F501" s="0" t="n">
        <v>1</v>
      </c>
      <c r="G501" s="0" t="n">
        <v>0</v>
      </c>
      <c r="H501" s="0" t="n">
        <v>0</v>
      </c>
      <c r="I501" s="0" t="n">
        <v>0</v>
      </c>
      <c r="J501" s="0" t="n">
        <v>22</v>
      </c>
      <c r="K501" s="37" t="n">
        <f aca="false">E501+Inputs!$B$5*F501</f>
        <v>1.275</v>
      </c>
      <c r="L501" s="37" t="n">
        <f aca="false">G501+Inputs!$B$6*H501</f>
        <v>0</v>
      </c>
      <c r="M501" s="37" t="n">
        <f aca="false">I501+Inputs!$B$7*J501</f>
        <v>27.302</v>
      </c>
      <c r="N501" s="37" t="n">
        <f aca="false">K501+L501+M501</f>
        <v>28.577</v>
      </c>
    </row>
    <row r="502" customFormat="false" ht="15" hidden="false" customHeight="false" outlineLevel="0" collapsed="false">
      <c r="A502" s="0" t="s">
        <v>9</v>
      </c>
      <c r="B502" s="0" t="s">
        <v>480</v>
      </c>
      <c r="C502" s="15" t="n">
        <v>45505</v>
      </c>
      <c r="D502" s="0" t="n">
        <v>2</v>
      </c>
      <c r="E502" s="0" t="n">
        <v>0</v>
      </c>
      <c r="F502" s="0" t="n">
        <v>0</v>
      </c>
      <c r="G502" s="0" t="n">
        <v>0</v>
      </c>
      <c r="H502" s="0" t="n">
        <v>1</v>
      </c>
      <c r="I502" s="0" t="n">
        <v>0</v>
      </c>
      <c r="J502" s="0" t="n">
        <v>24</v>
      </c>
      <c r="K502" s="37" t="n">
        <f aca="false">E502+Inputs!$B$5*F502</f>
        <v>0</v>
      </c>
      <c r="L502" s="37" t="n">
        <f aca="false">G502+Inputs!$B$6*H502</f>
        <v>1.275</v>
      </c>
      <c r="M502" s="37" t="n">
        <f aca="false">I502+Inputs!$B$7*J502</f>
        <v>29.784</v>
      </c>
      <c r="N502" s="37" t="n">
        <f aca="false">K502+L502+M502</f>
        <v>31.059</v>
      </c>
    </row>
    <row r="503" customFormat="false" ht="15" hidden="false" customHeight="false" outlineLevel="0" collapsed="false">
      <c r="A503" s="0" t="s">
        <v>9</v>
      </c>
      <c r="B503" s="0" t="s">
        <v>480</v>
      </c>
      <c r="C503" s="15" t="n">
        <v>45536</v>
      </c>
      <c r="D503" s="0" t="n">
        <v>2</v>
      </c>
      <c r="E503" s="0" t="n">
        <v>0</v>
      </c>
      <c r="F503" s="0" t="n">
        <v>0</v>
      </c>
      <c r="G503" s="0" t="n">
        <v>0</v>
      </c>
      <c r="H503" s="0" t="n">
        <v>0</v>
      </c>
      <c r="I503" s="0" t="n">
        <v>0</v>
      </c>
      <c r="J503" s="0" t="n">
        <v>16</v>
      </c>
      <c r="K503" s="37" t="n">
        <f aca="false">E503+Inputs!$B$5*F503</f>
        <v>0</v>
      </c>
      <c r="L503" s="37" t="n">
        <f aca="false">G503+Inputs!$B$6*H503</f>
        <v>0</v>
      </c>
      <c r="M503" s="37" t="n">
        <f aca="false">I503+Inputs!$B$7*J503</f>
        <v>19.856</v>
      </c>
      <c r="N503" s="37" t="n">
        <f aca="false">K503+L503+M503</f>
        <v>19.856</v>
      </c>
    </row>
    <row r="504" customFormat="false" ht="15" hidden="false" customHeight="false" outlineLevel="0" collapsed="false">
      <c r="A504" s="0" t="s">
        <v>9</v>
      </c>
      <c r="B504" s="0" t="s">
        <v>480</v>
      </c>
      <c r="C504" s="15" t="n">
        <v>45566</v>
      </c>
      <c r="D504" s="0" t="n">
        <v>2</v>
      </c>
      <c r="E504" s="0" t="n">
        <v>0</v>
      </c>
      <c r="F504" s="0" t="n">
        <v>1</v>
      </c>
      <c r="G504" s="0" t="n">
        <v>0</v>
      </c>
      <c r="H504" s="0" t="n">
        <v>1</v>
      </c>
      <c r="I504" s="0" t="n">
        <v>0</v>
      </c>
      <c r="J504" s="0" t="n">
        <v>19</v>
      </c>
      <c r="K504" s="37" t="n">
        <f aca="false">E504+Inputs!$B$5*F504</f>
        <v>1.275</v>
      </c>
      <c r="L504" s="37" t="n">
        <f aca="false">G504+Inputs!$B$6*H504</f>
        <v>1.275</v>
      </c>
      <c r="M504" s="37" t="n">
        <f aca="false">I504+Inputs!$B$7*J504</f>
        <v>23.579</v>
      </c>
      <c r="N504" s="37" t="n">
        <f aca="false">K504+L504+M504</f>
        <v>26.129</v>
      </c>
    </row>
    <row r="505" customFormat="false" ht="15" hidden="false" customHeight="false" outlineLevel="0" collapsed="false">
      <c r="A505" s="0" t="s">
        <v>9</v>
      </c>
      <c r="B505" s="0" t="s">
        <v>480</v>
      </c>
      <c r="C505" s="15" t="n">
        <v>45597</v>
      </c>
      <c r="D505" s="0" t="n">
        <v>2</v>
      </c>
      <c r="E505" s="0" t="n">
        <v>0</v>
      </c>
      <c r="F505" s="0" t="n">
        <v>0</v>
      </c>
      <c r="G505" s="0" t="n">
        <v>0</v>
      </c>
      <c r="H505" s="0" t="n">
        <v>0</v>
      </c>
      <c r="I505" s="0" t="n">
        <v>0</v>
      </c>
      <c r="J505" s="0" t="n">
        <v>24</v>
      </c>
      <c r="K505" s="37" t="n">
        <f aca="false">E505+Inputs!$B$5*F505</f>
        <v>0</v>
      </c>
      <c r="L505" s="37" t="n">
        <f aca="false">G505+Inputs!$B$6*H505</f>
        <v>0</v>
      </c>
      <c r="M505" s="37" t="n">
        <f aca="false">I505+Inputs!$B$7*J505</f>
        <v>29.784</v>
      </c>
      <c r="N505" s="37" t="n">
        <f aca="false">K505+L505+M505</f>
        <v>29.784</v>
      </c>
    </row>
    <row r="506" customFormat="false" ht="15" hidden="false" customHeight="false" outlineLevel="0" collapsed="false">
      <c r="A506" s="0" t="s">
        <v>9</v>
      </c>
      <c r="B506" s="0" t="s">
        <v>480</v>
      </c>
      <c r="C506" s="15" t="n">
        <v>45627</v>
      </c>
      <c r="D506" s="0" t="n">
        <v>2</v>
      </c>
      <c r="E506" s="0" t="n">
        <v>0</v>
      </c>
      <c r="F506" s="0" t="n">
        <v>0</v>
      </c>
      <c r="G506" s="0" t="n">
        <v>0</v>
      </c>
      <c r="H506" s="0" t="n">
        <v>0</v>
      </c>
      <c r="I506" s="0" t="n">
        <v>0</v>
      </c>
      <c r="J506" s="0" t="n">
        <v>13</v>
      </c>
      <c r="K506" s="37" t="n">
        <f aca="false">E506+Inputs!$B$5*F506</f>
        <v>0</v>
      </c>
      <c r="L506" s="37" t="n">
        <f aca="false">G506+Inputs!$B$6*H506</f>
        <v>0</v>
      </c>
      <c r="M506" s="37" t="n">
        <f aca="false">I506+Inputs!$B$7*J506</f>
        <v>16.133</v>
      </c>
      <c r="N506" s="37" t="n">
        <f aca="false">K506+L506+M506</f>
        <v>16.133</v>
      </c>
    </row>
    <row r="507" customFormat="false" ht="15" hidden="false" customHeight="false" outlineLevel="0" collapsed="false">
      <c r="A507" s="0" t="s">
        <v>9</v>
      </c>
      <c r="B507" s="0" t="s">
        <v>480</v>
      </c>
      <c r="C507" s="15" t="n">
        <v>45658</v>
      </c>
      <c r="D507" s="0" t="n">
        <v>2</v>
      </c>
      <c r="E507" s="0" t="n">
        <v>0</v>
      </c>
      <c r="F507" s="0" t="n">
        <v>1</v>
      </c>
      <c r="G507" s="0" t="n">
        <v>0</v>
      </c>
      <c r="H507" s="0" t="n">
        <v>0</v>
      </c>
      <c r="I507" s="0" t="n">
        <v>0</v>
      </c>
      <c r="J507" s="0" t="n">
        <v>17</v>
      </c>
      <c r="K507" s="37" t="n">
        <f aca="false">E507+Inputs!$B$5*F507</f>
        <v>1.275</v>
      </c>
      <c r="L507" s="37" t="n">
        <f aca="false">G507+Inputs!$B$6*H507</f>
        <v>0</v>
      </c>
      <c r="M507" s="37" t="n">
        <f aca="false">I507+Inputs!$B$7*J507</f>
        <v>21.097</v>
      </c>
      <c r="N507" s="37" t="n">
        <f aca="false">K507+L507+M507</f>
        <v>22.372</v>
      </c>
    </row>
    <row r="508" customFormat="false" ht="15" hidden="false" customHeight="false" outlineLevel="0" collapsed="false">
      <c r="A508" s="0" t="s">
        <v>9</v>
      </c>
      <c r="B508" s="0" t="s">
        <v>480</v>
      </c>
      <c r="C508" s="15" t="n">
        <v>45689</v>
      </c>
      <c r="D508" s="0" t="n">
        <v>2</v>
      </c>
      <c r="E508" s="0" t="n">
        <v>0</v>
      </c>
      <c r="F508" s="0" t="n">
        <v>0</v>
      </c>
      <c r="G508" s="0" t="n">
        <v>0</v>
      </c>
      <c r="H508" s="0" t="n">
        <v>0</v>
      </c>
      <c r="I508" s="0" t="n">
        <v>0</v>
      </c>
      <c r="J508" s="0" t="n">
        <v>19</v>
      </c>
      <c r="K508" s="37" t="n">
        <f aca="false">E508+Inputs!$B$5*F508</f>
        <v>0</v>
      </c>
      <c r="L508" s="37" t="n">
        <f aca="false">G508+Inputs!$B$6*H508</f>
        <v>0</v>
      </c>
      <c r="M508" s="37" t="n">
        <f aca="false">I508+Inputs!$B$7*J508</f>
        <v>23.579</v>
      </c>
      <c r="N508" s="37" t="n">
        <f aca="false">K508+L508+M508</f>
        <v>23.579</v>
      </c>
    </row>
    <row r="509" customFormat="false" ht="15" hidden="false" customHeight="false" outlineLevel="0" collapsed="false">
      <c r="A509" s="0" t="s">
        <v>9</v>
      </c>
      <c r="B509" s="0" t="s">
        <v>480</v>
      </c>
      <c r="C509" s="15" t="n">
        <v>45717</v>
      </c>
      <c r="D509" s="0" t="n">
        <v>2</v>
      </c>
      <c r="E509" s="0" t="n">
        <v>0</v>
      </c>
      <c r="F509" s="0" t="n">
        <v>1</v>
      </c>
      <c r="G509" s="0" t="n">
        <v>0</v>
      </c>
      <c r="H509" s="0" t="n">
        <v>0</v>
      </c>
      <c r="I509" s="0" t="n">
        <v>0</v>
      </c>
      <c r="J509" s="0" t="n">
        <v>18</v>
      </c>
      <c r="K509" s="37" t="n">
        <f aca="false">E509+Inputs!$B$5*F509</f>
        <v>1.275</v>
      </c>
      <c r="L509" s="37" t="n">
        <f aca="false">G509+Inputs!$B$6*H509</f>
        <v>0</v>
      </c>
      <c r="M509" s="37" t="n">
        <f aca="false">I509+Inputs!$B$7*J509</f>
        <v>22.338</v>
      </c>
      <c r="N509" s="37" t="n">
        <f aca="false">K509+L509+M509</f>
        <v>23.613</v>
      </c>
    </row>
    <row r="510" customFormat="false" ht="15" hidden="false" customHeight="false" outlineLevel="0" collapsed="false">
      <c r="A510" s="0" t="s">
        <v>9</v>
      </c>
      <c r="B510" s="0" t="s">
        <v>480</v>
      </c>
      <c r="C510" s="15" t="n">
        <v>45748</v>
      </c>
      <c r="D510" s="0" t="n">
        <v>2</v>
      </c>
      <c r="E510" s="0" t="n">
        <v>0</v>
      </c>
      <c r="F510" s="0" t="n">
        <v>1</v>
      </c>
      <c r="G510" s="0" t="n">
        <v>0</v>
      </c>
      <c r="H510" s="0" t="n">
        <v>1</v>
      </c>
      <c r="I510" s="0" t="n">
        <v>0</v>
      </c>
      <c r="J510" s="0" t="n">
        <v>26</v>
      </c>
      <c r="K510" s="37" t="n">
        <f aca="false">E510+Inputs!$B$5*F510</f>
        <v>1.275</v>
      </c>
      <c r="L510" s="37" t="n">
        <f aca="false">G510+Inputs!$B$6*H510</f>
        <v>1.275</v>
      </c>
      <c r="M510" s="37" t="n">
        <f aca="false">I510+Inputs!$B$7*J510</f>
        <v>32.266</v>
      </c>
      <c r="N510" s="37" t="n">
        <f aca="false">K510+L510+M510</f>
        <v>34.816</v>
      </c>
    </row>
    <row r="511" customFormat="false" ht="15" hidden="false" customHeight="false" outlineLevel="0" collapsed="false">
      <c r="A511" s="0" t="s">
        <v>9</v>
      </c>
      <c r="B511" s="0" t="s">
        <v>480</v>
      </c>
      <c r="C511" s="15" t="n">
        <v>45778</v>
      </c>
      <c r="D511" s="0" t="n">
        <v>2</v>
      </c>
      <c r="E511" s="0" t="n">
        <v>0</v>
      </c>
      <c r="F511" s="0" t="n">
        <v>1</v>
      </c>
      <c r="G511" s="0" t="n">
        <v>0</v>
      </c>
      <c r="H511" s="0" t="n">
        <v>0</v>
      </c>
      <c r="I511" s="0" t="n">
        <v>0</v>
      </c>
      <c r="J511" s="0" t="n">
        <v>22</v>
      </c>
      <c r="K511" s="37" t="n">
        <f aca="false">E511+Inputs!$B$5*F511</f>
        <v>1.275</v>
      </c>
      <c r="L511" s="37" t="n">
        <f aca="false">G511+Inputs!$B$6*H511</f>
        <v>0</v>
      </c>
      <c r="M511" s="37" t="n">
        <f aca="false">I511+Inputs!$B$7*J511</f>
        <v>27.302</v>
      </c>
      <c r="N511" s="37" t="n">
        <f aca="false">K511+L511+M511</f>
        <v>28.577</v>
      </c>
    </row>
    <row r="512" customFormat="false" ht="15" hidden="false" customHeight="false" outlineLevel="0" collapsed="false">
      <c r="A512" s="0" t="s">
        <v>9</v>
      </c>
      <c r="B512" s="0" t="s">
        <v>480</v>
      </c>
      <c r="C512" s="15" t="n">
        <v>45809</v>
      </c>
      <c r="D512" s="0" t="n">
        <v>2</v>
      </c>
      <c r="E512" s="0" t="n">
        <v>0</v>
      </c>
      <c r="F512" s="0" t="n">
        <v>0</v>
      </c>
      <c r="G512" s="0" t="n">
        <v>0</v>
      </c>
      <c r="H512" s="0" t="n">
        <v>0</v>
      </c>
      <c r="I512" s="0" t="n">
        <v>0</v>
      </c>
      <c r="J512" s="0" t="n">
        <v>20</v>
      </c>
      <c r="K512" s="37" t="n">
        <f aca="false">E512+Inputs!$B$5*F512</f>
        <v>0</v>
      </c>
      <c r="L512" s="37" t="n">
        <f aca="false">G512+Inputs!$B$6*H512</f>
        <v>0</v>
      </c>
      <c r="M512" s="37" t="n">
        <f aca="false">I512+Inputs!$B$7*J512</f>
        <v>24.82</v>
      </c>
      <c r="N512" s="37" t="n">
        <f aca="false">K512+L512+M512</f>
        <v>24.82</v>
      </c>
    </row>
    <row r="513" customFormat="false" ht="15" hidden="false" customHeight="false" outlineLevel="0" collapsed="false">
      <c r="A513" s="0" t="s">
        <v>9</v>
      </c>
      <c r="B513" s="0" t="s">
        <v>480</v>
      </c>
      <c r="C513" s="15" t="n">
        <v>45839</v>
      </c>
      <c r="D513" s="0" t="n">
        <v>2</v>
      </c>
      <c r="E513" s="0" t="n">
        <v>0</v>
      </c>
      <c r="F513" s="0" t="n">
        <v>0</v>
      </c>
      <c r="G513" s="0" t="n">
        <v>0</v>
      </c>
      <c r="H513" s="0" t="n">
        <v>0</v>
      </c>
      <c r="I513" s="0" t="n">
        <v>0</v>
      </c>
      <c r="J513" s="0" t="n">
        <v>15</v>
      </c>
      <c r="K513" s="37" t="n">
        <f aca="false">E513+Inputs!$B$5*F513</f>
        <v>0</v>
      </c>
      <c r="L513" s="37" t="n">
        <f aca="false">G513+Inputs!$B$6*H513</f>
        <v>0</v>
      </c>
      <c r="M513" s="37" t="n">
        <f aca="false">I513+Inputs!$B$7*J513</f>
        <v>18.615</v>
      </c>
      <c r="N513" s="37" t="n">
        <f aca="false">K513+L513+M513</f>
        <v>18.615</v>
      </c>
    </row>
    <row r="514" customFormat="false" ht="15" hidden="false" customHeight="false" outlineLevel="0" collapsed="false">
      <c r="A514" s="0" t="s">
        <v>9</v>
      </c>
      <c r="B514" s="0" t="s">
        <v>480</v>
      </c>
      <c r="C514" s="15" t="n">
        <v>45870</v>
      </c>
      <c r="D514" s="0" t="n">
        <v>2</v>
      </c>
      <c r="E514" s="0" t="n">
        <v>0</v>
      </c>
      <c r="F514" s="0" t="n">
        <v>0</v>
      </c>
      <c r="G514" s="0" t="n">
        <v>0</v>
      </c>
      <c r="H514" s="0" t="n">
        <v>0</v>
      </c>
      <c r="I514" s="0" t="n">
        <v>0</v>
      </c>
      <c r="J514" s="0" t="n">
        <v>18</v>
      </c>
      <c r="K514" s="37" t="n">
        <f aca="false">E514+Inputs!$B$5*F514</f>
        <v>0</v>
      </c>
      <c r="L514" s="37" t="n">
        <f aca="false">G514+Inputs!$B$6*H514</f>
        <v>0</v>
      </c>
      <c r="M514" s="37" t="n">
        <f aca="false">I514+Inputs!$B$7*J514</f>
        <v>22.338</v>
      </c>
      <c r="N514" s="37" t="n">
        <f aca="false">K514+L514+M514</f>
        <v>22.338</v>
      </c>
    </row>
    <row r="515" customFormat="false" ht="15" hidden="false" customHeight="false" outlineLevel="0" collapsed="false">
      <c r="A515" s="0" t="s">
        <v>9</v>
      </c>
      <c r="B515" s="0" t="s">
        <v>480</v>
      </c>
      <c r="C515" s="15" t="n">
        <v>45901</v>
      </c>
      <c r="D515" s="0" t="n">
        <v>2</v>
      </c>
      <c r="E515" s="0" t="n">
        <v>0</v>
      </c>
      <c r="F515" s="0" t="n">
        <v>2</v>
      </c>
      <c r="G515" s="0" t="n">
        <v>0</v>
      </c>
      <c r="H515" s="0" t="n">
        <v>0</v>
      </c>
      <c r="I515" s="0" t="n">
        <v>0</v>
      </c>
      <c r="J515" s="0" t="n">
        <v>18</v>
      </c>
      <c r="K515" s="37" t="n">
        <f aca="false">E515+Inputs!$B$5*F515</f>
        <v>2.55</v>
      </c>
      <c r="L515" s="37" t="n">
        <f aca="false">G515+Inputs!$B$6*H515</f>
        <v>0</v>
      </c>
      <c r="M515" s="37" t="n">
        <f aca="false">I515+Inputs!$B$7*J515</f>
        <v>22.338</v>
      </c>
      <c r="N515" s="37" t="n">
        <f aca="false">K515+L515+M515</f>
        <v>24.888</v>
      </c>
    </row>
    <row r="516" customFormat="false" ht="15" hidden="false" customHeight="false" outlineLevel="0" collapsed="false">
      <c r="A516" s="0" t="s">
        <v>9</v>
      </c>
      <c r="B516" s="0" t="s">
        <v>480</v>
      </c>
      <c r="C516" s="15" t="n">
        <v>45931</v>
      </c>
      <c r="D516" s="0" t="n">
        <v>2</v>
      </c>
      <c r="E516" s="0" t="n">
        <v>0</v>
      </c>
      <c r="F516" s="0" t="n">
        <v>0</v>
      </c>
      <c r="G516" s="0" t="n">
        <v>0</v>
      </c>
      <c r="H516" s="0" t="n">
        <v>0</v>
      </c>
      <c r="I516" s="0" t="n">
        <v>0</v>
      </c>
      <c r="J516" s="0" t="n">
        <v>24</v>
      </c>
      <c r="K516" s="37" t="n">
        <f aca="false">E516+Inputs!$B$5*F516</f>
        <v>0</v>
      </c>
      <c r="L516" s="37" t="n">
        <f aca="false">G516+Inputs!$B$6*H516</f>
        <v>0</v>
      </c>
      <c r="M516" s="37" t="n">
        <f aca="false">I516+Inputs!$B$7*J516</f>
        <v>29.784</v>
      </c>
      <c r="N516" s="37" t="n">
        <f aca="false">K516+L516+M516</f>
        <v>29.784</v>
      </c>
    </row>
    <row r="517" customFormat="false" ht="15" hidden="false" customHeight="false" outlineLevel="0" collapsed="false">
      <c r="A517" s="0" t="s">
        <v>9</v>
      </c>
      <c r="B517" s="0" t="s">
        <v>480</v>
      </c>
      <c r="C517" s="15" t="n">
        <v>45962</v>
      </c>
      <c r="D517" s="0" t="n">
        <v>2</v>
      </c>
      <c r="E517" s="0" t="n">
        <v>0</v>
      </c>
      <c r="F517" s="0" t="n">
        <v>1</v>
      </c>
      <c r="G517" s="0" t="n">
        <v>0</v>
      </c>
      <c r="H517" s="0" t="n">
        <v>2</v>
      </c>
      <c r="I517" s="0" t="n">
        <v>0</v>
      </c>
      <c r="J517" s="0" t="n">
        <v>23</v>
      </c>
      <c r="K517" s="37" t="n">
        <f aca="false">E517+Inputs!$B$5*F517</f>
        <v>1.275</v>
      </c>
      <c r="L517" s="37" t="n">
        <f aca="false">G517+Inputs!$B$6*H517</f>
        <v>2.55</v>
      </c>
      <c r="M517" s="37" t="n">
        <f aca="false">I517+Inputs!$B$7*J517</f>
        <v>28.543</v>
      </c>
      <c r="N517" s="37" t="n">
        <f aca="false">K517+L517+M517</f>
        <v>32.368</v>
      </c>
    </row>
    <row r="518" customFormat="false" ht="15" hidden="false" customHeight="false" outlineLevel="0" collapsed="false">
      <c r="A518" s="0" t="s">
        <v>9</v>
      </c>
      <c r="B518" s="0" t="s">
        <v>480</v>
      </c>
      <c r="C518" s="15" t="n">
        <v>45992</v>
      </c>
      <c r="D518" s="0" t="n">
        <v>2</v>
      </c>
      <c r="E518" s="0" t="n">
        <v>0</v>
      </c>
      <c r="F518" s="0" t="n">
        <v>0</v>
      </c>
      <c r="G518" s="0" t="n">
        <v>0</v>
      </c>
      <c r="H518" s="0" t="n">
        <v>0</v>
      </c>
      <c r="I518" s="0" t="n">
        <v>0</v>
      </c>
      <c r="J518" s="0" t="n">
        <v>21</v>
      </c>
      <c r="K518" s="37" t="n">
        <f aca="false">E518+Inputs!$B$5*F518</f>
        <v>0</v>
      </c>
      <c r="L518" s="37" t="n">
        <f aca="false">G518+Inputs!$B$6*H518</f>
        <v>0</v>
      </c>
      <c r="M518" s="37" t="n">
        <f aca="false">I518+Inputs!$B$7*J518</f>
        <v>26.061</v>
      </c>
      <c r="N518" s="37" t="n">
        <f aca="false">K518+L518+M518</f>
        <v>26.061</v>
      </c>
    </row>
    <row r="519" customFormat="false" ht="15" hidden="false" customHeight="false" outlineLevel="0" collapsed="false">
      <c r="A519" s="0" t="s">
        <v>9</v>
      </c>
      <c r="B519" s="0" t="s">
        <v>480</v>
      </c>
      <c r="C519" s="15" t="n">
        <v>46023</v>
      </c>
      <c r="D519" s="0" t="n">
        <v>2</v>
      </c>
      <c r="E519" s="0" t="n">
        <v>0</v>
      </c>
      <c r="F519" s="0" t="n">
        <v>0</v>
      </c>
      <c r="G519" s="0" t="n">
        <v>0</v>
      </c>
      <c r="H519" s="0" t="n">
        <v>2</v>
      </c>
      <c r="I519" s="0" t="n">
        <v>0</v>
      </c>
      <c r="J519" s="0" t="n">
        <v>14</v>
      </c>
      <c r="K519" s="37" t="n">
        <f aca="false">E519+Inputs!$B$5*F519</f>
        <v>0</v>
      </c>
      <c r="L519" s="37" t="n">
        <f aca="false">G519+Inputs!$B$6*H519</f>
        <v>2.55</v>
      </c>
      <c r="M519" s="37" t="n">
        <f aca="false">I519+Inputs!$B$7*J519</f>
        <v>17.374</v>
      </c>
      <c r="N519" s="37" t="n">
        <f aca="false">K519+L519+M519</f>
        <v>19.924</v>
      </c>
    </row>
    <row r="520" customFormat="false" ht="15" hidden="false" customHeight="false" outlineLevel="0" collapsed="false">
      <c r="A520" s="0" t="s">
        <v>9</v>
      </c>
      <c r="B520" s="0" t="s">
        <v>480</v>
      </c>
      <c r="C520" s="15" t="n">
        <v>46054</v>
      </c>
      <c r="D520" s="0" t="n">
        <v>2</v>
      </c>
      <c r="E520" s="0" t="n">
        <v>0</v>
      </c>
      <c r="F520" s="0" t="n">
        <v>0</v>
      </c>
      <c r="G520" s="0" t="n">
        <v>0</v>
      </c>
      <c r="H520" s="0" t="n">
        <v>0</v>
      </c>
      <c r="I520" s="0" t="n">
        <v>0</v>
      </c>
      <c r="J520" s="0" t="n">
        <v>14</v>
      </c>
      <c r="K520" s="37" t="n">
        <f aca="false">E520+Inputs!$B$5*F520</f>
        <v>0</v>
      </c>
      <c r="L520" s="37" t="n">
        <f aca="false">G520+Inputs!$B$6*H520</f>
        <v>0</v>
      </c>
      <c r="M520" s="37" t="n">
        <f aca="false">I520+Inputs!$B$7*J520</f>
        <v>17.374</v>
      </c>
      <c r="N520" s="37" t="n">
        <f aca="false">K520+L520+M520</f>
        <v>17.374</v>
      </c>
    </row>
    <row r="521" customFormat="false" ht="15" hidden="false" customHeight="false" outlineLevel="0" collapsed="false">
      <c r="A521" s="0" t="s">
        <v>9</v>
      </c>
      <c r="B521" s="0" t="s">
        <v>480</v>
      </c>
      <c r="C521" s="15" t="n">
        <v>46082</v>
      </c>
      <c r="D521" s="0" t="n">
        <v>2</v>
      </c>
      <c r="E521" s="0" t="n">
        <v>0</v>
      </c>
      <c r="F521" s="0" t="n">
        <v>0</v>
      </c>
      <c r="G521" s="0" t="n">
        <v>0</v>
      </c>
      <c r="H521" s="0" t="n">
        <v>0</v>
      </c>
      <c r="I521" s="0" t="n">
        <v>0</v>
      </c>
      <c r="J521" s="0" t="n">
        <v>17</v>
      </c>
      <c r="K521" s="37" t="n">
        <f aca="false">E521+Inputs!$B$5*F521</f>
        <v>0</v>
      </c>
      <c r="L521" s="37" t="n">
        <f aca="false">G521+Inputs!$B$6*H521</f>
        <v>0</v>
      </c>
      <c r="M521" s="37" t="n">
        <f aca="false">I521+Inputs!$B$7*J521</f>
        <v>21.097</v>
      </c>
      <c r="N521" s="37" t="n">
        <f aca="false">K521+L521+M521</f>
        <v>21.097</v>
      </c>
    </row>
    <row r="522" customFormat="false" ht="15" hidden="false" customHeight="false" outlineLevel="0" collapsed="false">
      <c r="A522" s="0" t="s">
        <v>9</v>
      </c>
      <c r="B522" s="0" t="s">
        <v>480</v>
      </c>
      <c r="C522" s="15" t="n">
        <v>46113</v>
      </c>
      <c r="D522" s="0" t="n">
        <v>2</v>
      </c>
      <c r="E522" s="0" t="n">
        <v>0</v>
      </c>
      <c r="F522" s="0" t="n">
        <v>1</v>
      </c>
      <c r="G522" s="0" t="n">
        <v>0</v>
      </c>
      <c r="H522" s="0" t="n">
        <v>1</v>
      </c>
      <c r="I522" s="0" t="n">
        <v>0</v>
      </c>
      <c r="J522" s="0" t="n">
        <v>17</v>
      </c>
      <c r="K522" s="37" t="n">
        <f aca="false">E522+Inputs!$B$5*F522</f>
        <v>1.275</v>
      </c>
      <c r="L522" s="37" t="n">
        <f aca="false">G522+Inputs!$B$6*H522</f>
        <v>1.275</v>
      </c>
      <c r="M522" s="37" t="n">
        <f aca="false">I522+Inputs!$B$7*J522</f>
        <v>21.097</v>
      </c>
      <c r="N522" s="37" t="n">
        <f aca="false">K522+L522+M522</f>
        <v>23.647</v>
      </c>
    </row>
    <row r="523" customFormat="false" ht="15" hidden="false" customHeight="false" outlineLevel="0" collapsed="false">
      <c r="A523" s="0" t="s">
        <v>9</v>
      </c>
      <c r="B523" s="0" t="s">
        <v>480</v>
      </c>
      <c r="C523" s="15" t="n">
        <v>46143</v>
      </c>
      <c r="D523" s="0" t="n">
        <v>2</v>
      </c>
      <c r="E523" s="0" t="n">
        <v>0</v>
      </c>
      <c r="F523" s="0" t="n">
        <v>4</v>
      </c>
      <c r="G523" s="0" t="n">
        <v>0</v>
      </c>
      <c r="H523" s="0" t="n">
        <v>0</v>
      </c>
      <c r="I523" s="0" t="n">
        <v>0</v>
      </c>
      <c r="J523" s="0" t="n">
        <v>16</v>
      </c>
      <c r="K523" s="37" t="n">
        <f aca="false">E523+Inputs!$B$5*F523</f>
        <v>5.1</v>
      </c>
      <c r="L523" s="37" t="n">
        <f aca="false">G523+Inputs!$B$6*H523</f>
        <v>0</v>
      </c>
      <c r="M523" s="37" t="n">
        <f aca="false">I523+Inputs!$B$7*J523</f>
        <v>19.856</v>
      </c>
      <c r="N523" s="37" t="n">
        <f aca="false">K523+L523+M523</f>
        <v>24.956</v>
      </c>
    </row>
    <row r="524" customFormat="false" ht="15" hidden="false" customHeight="false" outlineLevel="0" collapsed="false">
      <c r="A524" s="0" t="s">
        <v>9</v>
      </c>
      <c r="B524" s="0" t="s">
        <v>480</v>
      </c>
      <c r="C524" s="15" t="n">
        <v>46174</v>
      </c>
      <c r="D524" s="0" t="n">
        <v>2</v>
      </c>
      <c r="E524" s="0" t="n">
        <v>0</v>
      </c>
      <c r="F524" s="0" t="n">
        <v>4</v>
      </c>
      <c r="G524" s="0" t="n">
        <v>0</v>
      </c>
      <c r="H524" s="0" t="n">
        <v>2</v>
      </c>
      <c r="I524" s="0" t="n">
        <v>0</v>
      </c>
      <c r="J524" s="0" t="n">
        <v>21</v>
      </c>
      <c r="K524" s="37" t="n">
        <f aca="false">E524+Inputs!$B$5*F524</f>
        <v>5.1</v>
      </c>
      <c r="L524" s="37" t="n">
        <f aca="false">G524+Inputs!$B$6*H524</f>
        <v>2.55</v>
      </c>
      <c r="M524" s="37" t="n">
        <f aca="false">I524+Inputs!$B$7*J524</f>
        <v>26.061</v>
      </c>
      <c r="N524" s="37" t="n">
        <f aca="false">K524+L524+M524</f>
        <v>33.711</v>
      </c>
    </row>
    <row r="525" customFormat="false" ht="15" hidden="false" customHeight="false" outlineLevel="0" collapsed="false">
      <c r="A525" s="0" t="s">
        <v>9</v>
      </c>
      <c r="B525" s="0" t="s">
        <v>480</v>
      </c>
      <c r="C525" s="15" t="n">
        <v>46204</v>
      </c>
      <c r="D525" s="0" t="n">
        <v>2</v>
      </c>
      <c r="E525" s="0" t="n">
        <v>0</v>
      </c>
      <c r="F525" s="0" t="n">
        <v>0</v>
      </c>
      <c r="G525" s="0" t="n">
        <v>0</v>
      </c>
      <c r="H525" s="0" t="n">
        <v>1</v>
      </c>
      <c r="I525" s="0" t="n">
        <v>0</v>
      </c>
      <c r="J525" s="0" t="n">
        <v>21</v>
      </c>
      <c r="K525" s="37" t="n">
        <f aca="false">E525+Inputs!$B$5*F525</f>
        <v>0</v>
      </c>
      <c r="L525" s="37" t="n">
        <f aca="false">G525+Inputs!$B$6*H525</f>
        <v>1.275</v>
      </c>
      <c r="M525" s="37" t="n">
        <f aca="false">I525+Inputs!$B$7*J525</f>
        <v>26.061</v>
      </c>
      <c r="N525" s="37" t="n">
        <f aca="false">K525+L525+M525</f>
        <v>27.336</v>
      </c>
    </row>
    <row r="526" customFormat="false" ht="15" hidden="false" customHeight="false" outlineLevel="0" collapsed="false">
      <c r="A526" s="0" t="s">
        <v>9</v>
      </c>
      <c r="B526" s="0" t="s">
        <v>480</v>
      </c>
      <c r="C526" s="15" t="n">
        <v>46235</v>
      </c>
      <c r="D526" s="0" t="n">
        <v>2</v>
      </c>
      <c r="E526" s="0" t="n">
        <v>0</v>
      </c>
      <c r="F526" s="0" t="n">
        <v>3</v>
      </c>
      <c r="G526" s="0" t="n">
        <v>0</v>
      </c>
      <c r="H526" s="0" t="n">
        <v>2</v>
      </c>
      <c r="I526" s="0" t="n">
        <v>0</v>
      </c>
      <c r="J526" s="0" t="n">
        <v>12</v>
      </c>
      <c r="K526" s="37" t="n">
        <f aca="false">E526+Inputs!$B$5*F526</f>
        <v>3.825</v>
      </c>
      <c r="L526" s="37" t="n">
        <f aca="false">G526+Inputs!$B$6*H526</f>
        <v>2.55</v>
      </c>
      <c r="M526" s="37" t="n">
        <f aca="false">I526+Inputs!$B$7*J526</f>
        <v>14.892</v>
      </c>
      <c r="N526" s="37" t="n">
        <f aca="false">K526+L526+M526</f>
        <v>21.267</v>
      </c>
    </row>
    <row r="527" customFormat="false" ht="15" hidden="false" customHeight="false" outlineLevel="0" collapsed="false">
      <c r="A527" s="0" t="s">
        <v>9</v>
      </c>
      <c r="B527" s="0" t="s">
        <v>412</v>
      </c>
      <c r="C527" s="15" t="n">
        <v>44927</v>
      </c>
      <c r="D527" s="0" t="n">
        <v>3</v>
      </c>
      <c r="E527" s="0" t="n">
        <v>0</v>
      </c>
      <c r="F527" s="0" t="n">
        <v>11</v>
      </c>
      <c r="G527" s="0" t="n">
        <v>0</v>
      </c>
      <c r="H527" s="0" t="n">
        <v>0</v>
      </c>
      <c r="I527" s="0" t="n">
        <v>0</v>
      </c>
      <c r="J527" s="0" t="n">
        <v>132</v>
      </c>
      <c r="K527" s="37" t="n">
        <f aca="false">E527+Inputs!$B$5*F527</f>
        <v>14.025</v>
      </c>
      <c r="L527" s="37" t="n">
        <f aca="false">G527+Inputs!$B$6*H527</f>
        <v>0</v>
      </c>
      <c r="M527" s="37" t="n">
        <f aca="false">I527+Inputs!$B$7*J527</f>
        <v>163.812</v>
      </c>
      <c r="N527" s="37" t="n">
        <f aca="false">K527+L527+M527</f>
        <v>177.837</v>
      </c>
    </row>
    <row r="528" customFormat="false" ht="15" hidden="false" customHeight="false" outlineLevel="0" collapsed="false">
      <c r="A528" s="0" t="s">
        <v>9</v>
      </c>
      <c r="B528" s="0" t="s">
        <v>412</v>
      </c>
      <c r="C528" s="15" t="n">
        <v>44958</v>
      </c>
      <c r="D528" s="0" t="n">
        <v>3</v>
      </c>
      <c r="E528" s="0" t="n">
        <v>0</v>
      </c>
      <c r="F528" s="0" t="n">
        <v>15</v>
      </c>
      <c r="G528" s="0" t="n">
        <v>0</v>
      </c>
      <c r="H528" s="0" t="n">
        <v>1</v>
      </c>
      <c r="I528" s="0" t="n">
        <v>0</v>
      </c>
      <c r="J528" s="0" t="n">
        <v>103</v>
      </c>
      <c r="K528" s="37" t="n">
        <f aca="false">E528+Inputs!$B$5*F528</f>
        <v>19.125</v>
      </c>
      <c r="L528" s="37" t="n">
        <f aca="false">G528+Inputs!$B$6*H528</f>
        <v>1.275</v>
      </c>
      <c r="M528" s="37" t="n">
        <f aca="false">I528+Inputs!$B$7*J528</f>
        <v>127.823</v>
      </c>
      <c r="N528" s="37" t="n">
        <f aca="false">K528+L528+M528</f>
        <v>148.223</v>
      </c>
    </row>
    <row r="529" customFormat="false" ht="15" hidden="false" customHeight="false" outlineLevel="0" collapsed="false">
      <c r="A529" s="0" t="s">
        <v>9</v>
      </c>
      <c r="B529" s="0" t="s">
        <v>412</v>
      </c>
      <c r="C529" s="15" t="n">
        <v>44986</v>
      </c>
      <c r="D529" s="0" t="n">
        <v>3</v>
      </c>
      <c r="E529" s="0" t="n">
        <v>0</v>
      </c>
      <c r="F529" s="0" t="n">
        <v>1</v>
      </c>
      <c r="G529" s="0" t="n">
        <v>0</v>
      </c>
      <c r="H529" s="0" t="n">
        <v>0</v>
      </c>
      <c r="I529" s="0" t="n">
        <v>0</v>
      </c>
      <c r="J529" s="0" t="n">
        <v>15</v>
      </c>
      <c r="K529" s="37" t="n">
        <f aca="false">E529+Inputs!$B$5*F529</f>
        <v>1.275</v>
      </c>
      <c r="L529" s="37" t="n">
        <f aca="false">G529+Inputs!$B$6*H529</f>
        <v>0</v>
      </c>
      <c r="M529" s="37" t="n">
        <f aca="false">I529+Inputs!$B$7*J529</f>
        <v>18.615</v>
      </c>
      <c r="N529" s="37" t="n">
        <f aca="false">K529+L529+M529</f>
        <v>19.89</v>
      </c>
    </row>
    <row r="530" customFormat="false" ht="15" hidden="false" customHeight="false" outlineLevel="0" collapsed="false">
      <c r="A530" s="0" t="s">
        <v>9</v>
      </c>
      <c r="B530" s="0" t="s">
        <v>412</v>
      </c>
      <c r="C530" s="15" t="n">
        <v>45017</v>
      </c>
      <c r="D530" s="0" t="n">
        <v>3</v>
      </c>
      <c r="E530" s="0" t="n">
        <v>0</v>
      </c>
      <c r="F530" s="0" t="n">
        <v>1</v>
      </c>
      <c r="G530" s="0" t="n">
        <v>0</v>
      </c>
      <c r="H530" s="0" t="n">
        <v>0</v>
      </c>
      <c r="I530" s="0" t="n">
        <v>0</v>
      </c>
      <c r="J530" s="0" t="n">
        <v>46</v>
      </c>
      <c r="K530" s="37" t="n">
        <f aca="false">E530+Inputs!$B$5*F530</f>
        <v>1.275</v>
      </c>
      <c r="L530" s="37" t="n">
        <f aca="false">G530+Inputs!$B$6*H530</f>
        <v>0</v>
      </c>
      <c r="M530" s="37" t="n">
        <f aca="false">I530+Inputs!$B$7*J530</f>
        <v>57.086</v>
      </c>
      <c r="N530" s="37" t="n">
        <f aca="false">K530+L530+M530</f>
        <v>58.361</v>
      </c>
    </row>
    <row r="531" customFormat="false" ht="15" hidden="false" customHeight="false" outlineLevel="0" collapsed="false">
      <c r="A531" s="0" t="s">
        <v>9</v>
      </c>
      <c r="B531" s="0" t="s">
        <v>412</v>
      </c>
      <c r="C531" s="15" t="n">
        <v>45047</v>
      </c>
      <c r="D531" s="0" t="n">
        <v>3</v>
      </c>
      <c r="E531" s="0" t="n">
        <v>0</v>
      </c>
      <c r="F531" s="0" t="n">
        <v>15</v>
      </c>
      <c r="G531" s="0" t="n">
        <v>0</v>
      </c>
      <c r="H531" s="0" t="n">
        <v>2</v>
      </c>
      <c r="I531" s="0" t="n">
        <v>0</v>
      </c>
      <c r="J531" s="0" t="n">
        <v>153</v>
      </c>
      <c r="K531" s="37" t="n">
        <f aca="false">E531+Inputs!$B$5*F531</f>
        <v>19.125</v>
      </c>
      <c r="L531" s="37" t="n">
        <f aca="false">G531+Inputs!$B$6*H531</f>
        <v>2.55</v>
      </c>
      <c r="M531" s="37" t="n">
        <f aca="false">I531+Inputs!$B$7*J531</f>
        <v>189.873</v>
      </c>
      <c r="N531" s="37" t="n">
        <f aca="false">K531+L531+M531</f>
        <v>211.548</v>
      </c>
    </row>
    <row r="532" customFormat="false" ht="15" hidden="false" customHeight="false" outlineLevel="0" collapsed="false">
      <c r="A532" s="0" t="s">
        <v>9</v>
      </c>
      <c r="B532" s="0" t="s">
        <v>412</v>
      </c>
      <c r="C532" s="15" t="n">
        <v>45078</v>
      </c>
      <c r="D532" s="0" t="n">
        <v>3</v>
      </c>
      <c r="E532" s="0" t="n">
        <v>0</v>
      </c>
      <c r="F532" s="0" t="n">
        <v>16</v>
      </c>
      <c r="G532" s="0" t="n">
        <v>0</v>
      </c>
      <c r="H532" s="0" t="n">
        <v>0</v>
      </c>
      <c r="I532" s="0" t="n">
        <v>0</v>
      </c>
      <c r="J532" s="0" t="n">
        <v>159</v>
      </c>
      <c r="K532" s="37" t="n">
        <f aca="false">E532+Inputs!$B$5*F532</f>
        <v>20.4</v>
      </c>
      <c r="L532" s="37" t="n">
        <f aca="false">G532+Inputs!$B$6*H532</f>
        <v>0</v>
      </c>
      <c r="M532" s="37" t="n">
        <f aca="false">I532+Inputs!$B$7*J532</f>
        <v>197.319</v>
      </c>
      <c r="N532" s="37" t="n">
        <f aca="false">K532+L532+M532</f>
        <v>217.719</v>
      </c>
    </row>
    <row r="533" customFormat="false" ht="15" hidden="false" customHeight="false" outlineLevel="0" collapsed="false">
      <c r="A533" s="0" t="s">
        <v>9</v>
      </c>
      <c r="B533" s="0" t="s">
        <v>412</v>
      </c>
      <c r="C533" s="15" t="n">
        <v>45108</v>
      </c>
      <c r="D533" s="0" t="n">
        <v>3</v>
      </c>
      <c r="E533" s="0" t="n">
        <v>0</v>
      </c>
      <c r="F533" s="0" t="n">
        <v>17</v>
      </c>
      <c r="G533" s="0" t="n">
        <v>0</v>
      </c>
      <c r="H533" s="0" t="n">
        <v>1</v>
      </c>
      <c r="I533" s="0" t="n">
        <v>0</v>
      </c>
      <c r="J533" s="0" t="n">
        <v>119</v>
      </c>
      <c r="K533" s="37" t="n">
        <f aca="false">E533+Inputs!$B$5*F533</f>
        <v>21.675</v>
      </c>
      <c r="L533" s="37" t="n">
        <f aca="false">G533+Inputs!$B$6*H533</f>
        <v>1.275</v>
      </c>
      <c r="M533" s="37" t="n">
        <f aca="false">I533+Inputs!$B$7*J533</f>
        <v>147.679</v>
      </c>
      <c r="N533" s="37" t="n">
        <f aca="false">K533+L533+M533</f>
        <v>170.629</v>
      </c>
    </row>
    <row r="534" customFormat="false" ht="15" hidden="false" customHeight="false" outlineLevel="0" collapsed="false">
      <c r="A534" s="0" t="s">
        <v>9</v>
      </c>
      <c r="B534" s="0" t="s">
        <v>412</v>
      </c>
      <c r="C534" s="15" t="n">
        <v>45139</v>
      </c>
      <c r="D534" s="0" t="n">
        <v>3</v>
      </c>
      <c r="E534" s="0" t="n">
        <v>0</v>
      </c>
      <c r="F534" s="0" t="n">
        <v>16</v>
      </c>
      <c r="G534" s="0" t="n">
        <v>0</v>
      </c>
      <c r="H534" s="0" t="n">
        <v>2</v>
      </c>
      <c r="I534" s="0" t="n">
        <v>0</v>
      </c>
      <c r="J534" s="0" t="n">
        <v>177</v>
      </c>
      <c r="K534" s="37" t="n">
        <f aca="false">E534+Inputs!$B$5*F534</f>
        <v>20.4</v>
      </c>
      <c r="L534" s="37" t="n">
        <f aca="false">G534+Inputs!$B$6*H534</f>
        <v>2.55</v>
      </c>
      <c r="M534" s="37" t="n">
        <f aca="false">I534+Inputs!$B$7*J534</f>
        <v>219.657</v>
      </c>
      <c r="N534" s="37" t="n">
        <f aca="false">K534+L534+M534</f>
        <v>242.607</v>
      </c>
    </row>
    <row r="535" customFormat="false" ht="15" hidden="false" customHeight="false" outlineLevel="0" collapsed="false">
      <c r="A535" s="0" t="s">
        <v>9</v>
      </c>
      <c r="B535" s="0" t="s">
        <v>412</v>
      </c>
      <c r="C535" s="15" t="n">
        <v>45170</v>
      </c>
      <c r="D535" s="0" t="n">
        <v>3</v>
      </c>
      <c r="E535" s="0" t="n">
        <v>0</v>
      </c>
      <c r="F535" s="0" t="n">
        <v>28</v>
      </c>
      <c r="G535" s="0" t="n">
        <v>0</v>
      </c>
      <c r="H535" s="0" t="n">
        <v>2</v>
      </c>
      <c r="I535" s="0" t="n">
        <v>0</v>
      </c>
      <c r="J535" s="0" t="n">
        <v>160</v>
      </c>
      <c r="K535" s="37" t="n">
        <f aca="false">E535+Inputs!$B$5*F535</f>
        <v>35.7</v>
      </c>
      <c r="L535" s="37" t="n">
        <f aca="false">G535+Inputs!$B$6*H535</f>
        <v>2.55</v>
      </c>
      <c r="M535" s="37" t="n">
        <f aca="false">I535+Inputs!$B$7*J535</f>
        <v>198.56</v>
      </c>
      <c r="N535" s="37" t="n">
        <f aca="false">K535+L535+M535</f>
        <v>236.81</v>
      </c>
    </row>
    <row r="536" customFormat="false" ht="15" hidden="false" customHeight="false" outlineLevel="0" collapsed="false">
      <c r="A536" s="0" t="s">
        <v>9</v>
      </c>
      <c r="B536" s="0" t="s">
        <v>412</v>
      </c>
      <c r="C536" s="15" t="n">
        <v>45200</v>
      </c>
      <c r="D536" s="0" t="n">
        <v>3</v>
      </c>
      <c r="E536" s="0" t="n">
        <v>0</v>
      </c>
      <c r="F536" s="0" t="n">
        <v>14</v>
      </c>
      <c r="G536" s="0" t="n">
        <v>0</v>
      </c>
      <c r="H536" s="0" t="n">
        <v>1</v>
      </c>
      <c r="I536" s="0" t="n">
        <v>0</v>
      </c>
      <c r="J536" s="0" t="n">
        <v>150</v>
      </c>
      <c r="K536" s="37" t="n">
        <f aca="false">E536+Inputs!$B$5*F536</f>
        <v>17.85</v>
      </c>
      <c r="L536" s="37" t="n">
        <f aca="false">G536+Inputs!$B$6*H536</f>
        <v>1.275</v>
      </c>
      <c r="M536" s="37" t="n">
        <f aca="false">I536+Inputs!$B$7*J536</f>
        <v>186.15</v>
      </c>
      <c r="N536" s="37" t="n">
        <f aca="false">K536+L536+M536</f>
        <v>205.275</v>
      </c>
    </row>
    <row r="537" customFormat="false" ht="15" hidden="false" customHeight="false" outlineLevel="0" collapsed="false">
      <c r="A537" s="0" t="s">
        <v>9</v>
      </c>
      <c r="B537" s="0" t="s">
        <v>412</v>
      </c>
      <c r="C537" s="15" t="n">
        <v>45231</v>
      </c>
      <c r="D537" s="0" t="n">
        <v>3</v>
      </c>
      <c r="E537" s="0" t="n">
        <v>0</v>
      </c>
      <c r="F537" s="0" t="n">
        <v>25</v>
      </c>
      <c r="G537" s="0" t="n">
        <v>0</v>
      </c>
      <c r="H537" s="0" t="n">
        <v>7</v>
      </c>
      <c r="I537" s="0" t="n">
        <v>0</v>
      </c>
      <c r="J537" s="0" t="n">
        <v>137</v>
      </c>
      <c r="K537" s="37" t="n">
        <f aca="false">E537+Inputs!$B$5*F537</f>
        <v>31.875</v>
      </c>
      <c r="L537" s="37" t="n">
        <f aca="false">G537+Inputs!$B$6*H537</f>
        <v>8.925</v>
      </c>
      <c r="M537" s="37" t="n">
        <f aca="false">I537+Inputs!$B$7*J537</f>
        <v>170.017</v>
      </c>
      <c r="N537" s="37" t="n">
        <f aca="false">K537+L537+M537</f>
        <v>210.817</v>
      </c>
    </row>
    <row r="538" customFormat="false" ht="15" hidden="false" customHeight="false" outlineLevel="0" collapsed="false">
      <c r="A538" s="0" t="s">
        <v>9</v>
      </c>
      <c r="B538" s="0" t="s">
        <v>412</v>
      </c>
      <c r="C538" s="15" t="n">
        <v>45261</v>
      </c>
      <c r="D538" s="0" t="n">
        <v>3</v>
      </c>
      <c r="E538" s="0" t="n">
        <v>0</v>
      </c>
      <c r="F538" s="0" t="n">
        <v>20</v>
      </c>
      <c r="G538" s="0" t="n">
        <v>0</v>
      </c>
      <c r="H538" s="0" t="n">
        <v>1</v>
      </c>
      <c r="I538" s="0" t="n">
        <v>0</v>
      </c>
      <c r="J538" s="0" t="n">
        <v>114</v>
      </c>
      <c r="K538" s="37" t="n">
        <f aca="false">E538+Inputs!$B$5*F538</f>
        <v>25.5</v>
      </c>
      <c r="L538" s="37" t="n">
        <f aca="false">G538+Inputs!$B$6*H538</f>
        <v>1.275</v>
      </c>
      <c r="M538" s="37" t="n">
        <f aca="false">I538+Inputs!$B$7*J538</f>
        <v>141.474</v>
      </c>
      <c r="N538" s="37" t="n">
        <f aca="false">K538+L538+M538</f>
        <v>168.249</v>
      </c>
    </row>
    <row r="539" customFormat="false" ht="15" hidden="false" customHeight="false" outlineLevel="0" collapsed="false">
      <c r="A539" s="0" t="s">
        <v>9</v>
      </c>
      <c r="B539" s="0" t="s">
        <v>412</v>
      </c>
      <c r="C539" s="15" t="n">
        <v>45292</v>
      </c>
      <c r="D539" s="0" t="n">
        <v>3</v>
      </c>
      <c r="E539" s="0" t="n">
        <v>0</v>
      </c>
      <c r="F539" s="0" t="n">
        <v>19</v>
      </c>
      <c r="G539" s="0" t="n">
        <v>0</v>
      </c>
      <c r="H539" s="0" t="n">
        <v>4</v>
      </c>
      <c r="I539" s="0" t="n">
        <v>0</v>
      </c>
      <c r="J539" s="0" t="n">
        <v>143</v>
      </c>
      <c r="K539" s="37" t="n">
        <f aca="false">E539+Inputs!$B$5*F539</f>
        <v>24.225</v>
      </c>
      <c r="L539" s="37" t="n">
        <f aca="false">G539+Inputs!$B$6*H539</f>
        <v>5.1</v>
      </c>
      <c r="M539" s="37" t="n">
        <f aca="false">I539+Inputs!$B$7*J539</f>
        <v>177.463</v>
      </c>
      <c r="N539" s="37" t="n">
        <f aca="false">K539+L539+M539</f>
        <v>206.788</v>
      </c>
    </row>
    <row r="540" customFormat="false" ht="15" hidden="false" customHeight="false" outlineLevel="0" collapsed="false">
      <c r="A540" s="0" t="s">
        <v>9</v>
      </c>
      <c r="B540" s="0" t="s">
        <v>412</v>
      </c>
      <c r="C540" s="15" t="n">
        <v>45323</v>
      </c>
      <c r="D540" s="0" t="n">
        <v>3</v>
      </c>
      <c r="E540" s="0" t="n">
        <v>0</v>
      </c>
      <c r="F540" s="0" t="n">
        <v>2</v>
      </c>
      <c r="G540" s="0" t="n">
        <v>0</v>
      </c>
      <c r="H540" s="0" t="n">
        <v>0</v>
      </c>
      <c r="I540" s="0" t="n">
        <v>0</v>
      </c>
      <c r="J540" s="0" t="n">
        <v>23</v>
      </c>
      <c r="K540" s="37" t="n">
        <f aca="false">E540+Inputs!$B$5*F540</f>
        <v>2.55</v>
      </c>
      <c r="L540" s="37" t="n">
        <f aca="false">G540+Inputs!$B$6*H540</f>
        <v>0</v>
      </c>
      <c r="M540" s="37" t="n">
        <f aca="false">I540+Inputs!$B$7*J540</f>
        <v>28.543</v>
      </c>
      <c r="N540" s="37" t="n">
        <f aca="false">K540+L540+M540</f>
        <v>31.093</v>
      </c>
    </row>
    <row r="541" customFormat="false" ht="15" hidden="false" customHeight="false" outlineLevel="0" collapsed="false">
      <c r="A541" s="0" t="s">
        <v>9</v>
      </c>
      <c r="B541" s="0" t="s">
        <v>412</v>
      </c>
      <c r="C541" s="15" t="n">
        <v>45352</v>
      </c>
      <c r="D541" s="0" t="n">
        <v>3</v>
      </c>
      <c r="E541" s="0" t="n">
        <v>0</v>
      </c>
      <c r="F541" s="0" t="n">
        <v>3</v>
      </c>
      <c r="G541" s="0" t="n">
        <v>0</v>
      </c>
      <c r="H541" s="0" t="n">
        <v>0</v>
      </c>
      <c r="I541" s="0" t="n">
        <v>0</v>
      </c>
      <c r="J541" s="0" t="n">
        <v>29</v>
      </c>
      <c r="K541" s="37" t="n">
        <f aca="false">E541+Inputs!$B$5*F541</f>
        <v>3.825</v>
      </c>
      <c r="L541" s="37" t="n">
        <f aca="false">G541+Inputs!$B$6*H541</f>
        <v>0</v>
      </c>
      <c r="M541" s="37" t="n">
        <f aca="false">I541+Inputs!$B$7*J541</f>
        <v>35.989</v>
      </c>
      <c r="N541" s="37" t="n">
        <f aca="false">K541+L541+M541</f>
        <v>39.814</v>
      </c>
    </row>
    <row r="542" customFormat="false" ht="15" hidden="false" customHeight="false" outlineLevel="0" collapsed="false">
      <c r="A542" s="0" t="s">
        <v>9</v>
      </c>
      <c r="B542" s="0" t="s">
        <v>412</v>
      </c>
      <c r="C542" s="15" t="n">
        <v>45383</v>
      </c>
      <c r="D542" s="0" t="n">
        <v>3</v>
      </c>
      <c r="E542" s="0" t="n">
        <v>0</v>
      </c>
      <c r="F542" s="0" t="n">
        <v>7</v>
      </c>
      <c r="G542" s="0" t="n">
        <v>0</v>
      </c>
      <c r="H542" s="0" t="n">
        <v>0</v>
      </c>
      <c r="I542" s="0" t="n">
        <v>0</v>
      </c>
      <c r="J542" s="0" t="n">
        <v>115</v>
      </c>
      <c r="K542" s="37" t="n">
        <f aca="false">E542+Inputs!$B$5*F542</f>
        <v>8.925</v>
      </c>
      <c r="L542" s="37" t="n">
        <f aca="false">G542+Inputs!$B$6*H542</f>
        <v>0</v>
      </c>
      <c r="M542" s="37" t="n">
        <f aca="false">I542+Inputs!$B$7*J542</f>
        <v>142.715</v>
      </c>
      <c r="N542" s="37" t="n">
        <f aca="false">K542+L542+M542</f>
        <v>151.64</v>
      </c>
    </row>
    <row r="543" customFormat="false" ht="15" hidden="false" customHeight="false" outlineLevel="0" collapsed="false">
      <c r="A543" s="0" t="s">
        <v>9</v>
      </c>
      <c r="B543" s="0" t="s">
        <v>412</v>
      </c>
      <c r="C543" s="15" t="n">
        <v>45413</v>
      </c>
      <c r="D543" s="0" t="n">
        <v>3</v>
      </c>
      <c r="E543" s="0" t="n">
        <v>0</v>
      </c>
      <c r="F543" s="0" t="n">
        <v>12</v>
      </c>
      <c r="G543" s="0" t="n">
        <v>0</v>
      </c>
      <c r="H543" s="0" t="n">
        <v>2</v>
      </c>
      <c r="I543" s="0" t="n">
        <v>0</v>
      </c>
      <c r="J543" s="0" t="n">
        <v>110</v>
      </c>
      <c r="K543" s="37" t="n">
        <f aca="false">E543+Inputs!$B$5*F543</f>
        <v>15.3</v>
      </c>
      <c r="L543" s="37" t="n">
        <f aca="false">G543+Inputs!$B$6*H543</f>
        <v>2.55</v>
      </c>
      <c r="M543" s="37" t="n">
        <f aca="false">I543+Inputs!$B$7*J543</f>
        <v>136.51</v>
      </c>
      <c r="N543" s="37" t="n">
        <f aca="false">K543+L543+M543</f>
        <v>154.36</v>
      </c>
    </row>
    <row r="544" customFormat="false" ht="15" hidden="false" customHeight="false" outlineLevel="0" collapsed="false">
      <c r="A544" s="0" t="s">
        <v>9</v>
      </c>
      <c r="B544" s="0" t="s">
        <v>412</v>
      </c>
      <c r="C544" s="15" t="n">
        <v>45444</v>
      </c>
      <c r="D544" s="0" t="n">
        <v>3</v>
      </c>
      <c r="E544" s="0" t="n">
        <v>0</v>
      </c>
      <c r="F544" s="0" t="n">
        <v>25</v>
      </c>
      <c r="G544" s="0" t="n">
        <v>0</v>
      </c>
      <c r="H544" s="0" t="n">
        <v>5</v>
      </c>
      <c r="I544" s="0" t="n">
        <v>0</v>
      </c>
      <c r="J544" s="0" t="n">
        <v>171</v>
      </c>
      <c r="K544" s="37" t="n">
        <f aca="false">E544+Inputs!$B$5*F544</f>
        <v>31.875</v>
      </c>
      <c r="L544" s="37" t="n">
        <f aca="false">G544+Inputs!$B$6*H544</f>
        <v>6.375</v>
      </c>
      <c r="M544" s="37" t="n">
        <f aca="false">I544+Inputs!$B$7*J544</f>
        <v>212.211</v>
      </c>
      <c r="N544" s="37" t="n">
        <f aca="false">K544+L544+M544</f>
        <v>250.461</v>
      </c>
    </row>
    <row r="545" customFormat="false" ht="15" hidden="false" customHeight="false" outlineLevel="0" collapsed="false">
      <c r="A545" s="0" t="s">
        <v>9</v>
      </c>
      <c r="B545" s="0" t="s">
        <v>412</v>
      </c>
      <c r="C545" s="15" t="n">
        <v>45474</v>
      </c>
      <c r="D545" s="0" t="n">
        <v>3</v>
      </c>
      <c r="E545" s="0" t="n">
        <v>0</v>
      </c>
      <c r="F545" s="0" t="n">
        <v>16</v>
      </c>
      <c r="G545" s="0" t="n">
        <v>0</v>
      </c>
      <c r="H545" s="0" t="n">
        <v>2</v>
      </c>
      <c r="I545" s="0" t="n">
        <v>0</v>
      </c>
      <c r="J545" s="0" t="n">
        <v>144</v>
      </c>
      <c r="K545" s="37" t="n">
        <f aca="false">E545+Inputs!$B$5*F545</f>
        <v>20.4</v>
      </c>
      <c r="L545" s="37" t="n">
        <f aca="false">G545+Inputs!$B$6*H545</f>
        <v>2.55</v>
      </c>
      <c r="M545" s="37" t="n">
        <f aca="false">I545+Inputs!$B$7*J545</f>
        <v>178.704</v>
      </c>
      <c r="N545" s="37" t="n">
        <f aca="false">K545+L545+M545</f>
        <v>201.654</v>
      </c>
    </row>
    <row r="546" customFormat="false" ht="15" hidden="false" customHeight="false" outlineLevel="0" collapsed="false">
      <c r="A546" s="0" t="s">
        <v>9</v>
      </c>
      <c r="B546" s="0" t="s">
        <v>412</v>
      </c>
      <c r="C546" s="15" t="n">
        <v>45505</v>
      </c>
      <c r="D546" s="0" t="n">
        <v>3</v>
      </c>
      <c r="E546" s="0" t="n">
        <v>0</v>
      </c>
      <c r="F546" s="0" t="n">
        <v>15</v>
      </c>
      <c r="G546" s="0" t="n">
        <v>0</v>
      </c>
      <c r="H546" s="0" t="n">
        <v>4</v>
      </c>
      <c r="I546" s="0" t="n">
        <v>0</v>
      </c>
      <c r="J546" s="0" t="n">
        <v>145</v>
      </c>
      <c r="K546" s="37" t="n">
        <f aca="false">E546+Inputs!$B$5*F546</f>
        <v>19.125</v>
      </c>
      <c r="L546" s="37" t="n">
        <f aca="false">G546+Inputs!$B$6*H546</f>
        <v>5.1</v>
      </c>
      <c r="M546" s="37" t="n">
        <f aca="false">I546+Inputs!$B$7*J546</f>
        <v>179.945</v>
      </c>
      <c r="N546" s="37" t="n">
        <f aca="false">K546+L546+M546</f>
        <v>204.17</v>
      </c>
    </row>
    <row r="547" customFormat="false" ht="15" hidden="false" customHeight="false" outlineLevel="0" collapsed="false">
      <c r="A547" s="0" t="s">
        <v>9</v>
      </c>
      <c r="B547" s="0" t="s">
        <v>412</v>
      </c>
      <c r="C547" s="15" t="n">
        <v>45536</v>
      </c>
      <c r="D547" s="0" t="n">
        <v>3</v>
      </c>
      <c r="E547" s="0" t="n">
        <v>0</v>
      </c>
      <c r="F547" s="0" t="n">
        <v>18</v>
      </c>
      <c r="G547" s="0" t="n">
        <v>0</v>
      </c>
      <c r="H547" s="0" t="n">
        <v>4</v>
      </c>
      <c r="I547" s="0" t="n">
        <v>0</v>
      </c>
      <c r="J547" s="0" t="n">
        <v>153</v>
      </c>
      <c r="K547" s="37" t="n">
        <f aca="false">E547+Inputs!$B$5*F547</f>
        <v>22.95</v>
      </c>
      <c r="L547" s="37" t="n">
        <f aca="false">G547+Inputs!$B$6*H547</f>
        <v>5.1</v>
      </c>
      <c r="M547" s="37" t="n">
        <f aca="false">I547+Inputs!$B$7*J547</f>
        <v>189.873</v>
      </c>
      <c r="N547" s="37" t="n">
        <f aca="false">K547+L547+M547</f>
        <v>217.923</v>
      </c>
    </row>
    <row r="548" customFormat="false" ht="15" hidden="false" customHeight="false" outlineLevel="0" collapsed="false">
      <c r="A548" s="0" t="s">
        <v>9</v>
      </c>
      <c r="B548" s="0" t="s">
        <v>412</v>
      </c>
      <c r="C548" s="15" t="n">
        <v>45566</v>
      </c>
      <c r="D548" s="0" t="n">
        <v>3</v>
      </c>
      <c r="E548" s="0" t="n">
        <v>0</v>
      </c>
      <c r="F548" s="0" t="n">
        <v>17</v>
      </c>
      <c r="G548" s="0" t="n">
        <v>0</v>
      </c>
      <c r="H548" s="0" t="n">
        <v>6</v>
      </c>
      <c r="I548" s="0" t="n">
        <v>0</v>
      </c>
      <c r="J548" s="0" t="n">
        <v>145</v>
      </c>
      <c r="K548" s="37" t="n">
        <f aca="false">E548+Inputs!$B$5*F548</f>
        <v>21.675</v>
      </c>
      <c r="L548" s="37" t="n">
        <f aca="false">G548+Inputs!$B$6*H548</f>
        <v>7.65</v>
      </c>
      <c r="M548" s="37" t="n">
        <f aca="false">I548+Inputs!$B$7*J548</f>
        <v>179.945</v>
      </c>
      <c r="N548" s="37" t="n">
        <f aca="false">K548+L548+M548</f>
        <v>209.27</v>
      </c>
    </row>
    <row r="549" customFormat="false" ht="15" hidden="false" customHeight="false" outlineLevel="0" collapsed="false">
      <c r="A549" s="0" t="s">
        <v>9</v>
      </c>
      <c r="B549" s="0" t="s">
        <v>412</v>
      </c>
      <c r="C549" s="15" t="n">
        <v>45597</v>
      </c>
      <c r="D549" s="0" t="n">
        <v>3</v>
      </c>
      <c r="E549" s="0" t="n">
        <v>0</v>
      </c>
      <c r="F549" s="0" t="n">
        <v>24</v>
      </c>
      <c r="G549" s="0" t="n">
        <v>0</v>
      </c>
      <c r="H549" s="0" t="n">
        <v>7</v>
      </c>
      <c r="I549" s="0" t="n">
        <v>0</v>
      </c>
      <c r="J549" s="0" t="n">
        <v>139</v>
      </c>
      <c r="K549" s="37" t="n">
        <f aca="false">E549+Inputs!$B$5*F549</f>
        <v>30.6</v>
      </c>
      <c r="L549" s="37" t="n">
        <f aca="false">G549+Inputs!$B$6*H549</f>
        <v>8.925</v>
      </c>
      <c r="M549" s="37" t="n">
        <f aca="false">I549+Inputs!$B$7*J549</f>
        <v>172.499</v>
      </c>
      <c r="N549" s="37" t="n">
        <f aca="false">K549+L549+M549</f>
        <v>212.024</v>
      </c>
    </row>
    <row r="550" customFormat="false" ht="15" hidden="false" customHeight="false" outlineLevel="0" collapsed="false">
      <c r="A550" s="0" t="s">
        <v>9</v>
      </c>
      <c r="B550" s="0" t="s">
        <v>412</v>
      </c>
      <c r="C550" s="15" t="n">
        <v>45627</v>
      </c>
      <c r="D550" s="0" t="n">
        <v>3</v>
      </c>
      <c r="E550" s="0" t="n">
        <v>0</v>
      </c>
      <c r="F550" s="0" t="n">
        <v>19</v>
      </c>
      <c r="G550" s="0" t="n">
        <v>0</v>
      </c>
      <c r="H550" s="0" t="n">
        <v>4</v>
      </c>
      <c r="I550" s="0" t="n">
        <v>0</v>
      </c>
      <c r="J550" s="0" t="n">
        <v>131</v>
      </c>
      <c r="K550" s="37" t="n">
        <f aca="false">E550+Inputs!$B$5*F550</f>
        <v>24.225</v>
      </c>
      <c r="L550" s="37" t="n">
        <f aca="false">G550+Inputs!$B$6*H550</f>
        <v>5.1</v>
      </c>
      <c r="M550" s="37" t="n">
        <f aca="false">I550+Inputs!$B$7*J550</f>
        <v>162.571</v>
      </c>
      <c r="N550" s="37" t="n">
        <f aca="false">K550+L550+M550</f>
        <v>191.896</v>
      </c>
    </row>
    <row r="551" customFormat="false" ht="15" hidden="false" customHeight="false" outlineLevel="0" collapsed="false">
      <c r="A551" s="0" t="s">
        <v>9</v>
      </c>
      <c r="B551" s="0" t="s">
        <v>412</v>
      </c>
      <c r="C551" s="15" t="n">
        <v>45658</v>
      </c>
      <c r="D551" s="0" t="n">
        <v>3</v>
      </c>
      <c r="E551" s="0" t="n">
        <v>0</v>
      </c>
      <c r="F551" s="0" t="n">
        <v>6</v>
      </c>
      <c r="G551" s="0" t="n">
        <v>0</v>
      </c>
      <c r="H551" s="0" t="n">
        <v>1</v>
      </c>
      <c r="I551" s="0" t="n">
        <v>0</v>
      </c>
      <c r="J551" s="0" t="n">
        <v>135</v>
      </c>
      <c r="K551" s="37" t="n">
        <f aca="false">E551+Inputs!$B$5*F551</f>
        <v>7.65</v>
      </c>
      <c r="L551" s="37" t="n">
        <f aca="false">G551+Inputs!$B$6*H551</f>
        <v>1.275</v>
      </c>
      <c r="M551" s="37" t="n">
        <f aca="false">I551+Inputs!$B$7*J551</f>
        <v>167.535</v>
      </c>
      <c r="N551" s="37" t="n">
        <f aca="false">K551+L551+M551</f>
        <v>176.46</v>
      </c>
    </row>
    <row r="552" customFormat="false" ht="15" hidden="false" customHeight="false" outlineLevel="0" collapsed="false">
      <c r="A552" s="0" t="s">
        <v>9</v>
      </c>
      <c r="B552" s="0" t="s">
        <v>412</v>
      </c>
      <c r="C552" s="15" t="n">
        <v>45689</v>
      </c>
      <c r="D552" s="0" t="n">
        <v>3</v>
      </c>
      <c r="E552" s="0" t="n">
        <v>0</v>
      </c>
      <c r="F552" s="0" t="n">
        <v>14</v>
      </c>
      <c r="G552" s="0" t="n">
        <v>0</v>
      </c>
      <c r="H552" s="0" t="n">
        <v>8</v>
      </c>
      <c r="I552" s="0" t="n">
        <v>0</v>
      </c>
      <c r="J552" s="0" t="n">
        <v>151</v>
      </c>
      <c r="K552" s="37" t="n">
        <f aca="false">E552+Inputs!$B$5*F552</f>
        <v>17.85</v>
      </c>
      <c r="L552" s="37" t="n">
        <f aca="false">G552+Inputs!$B$6*H552</f>
        <v>10.2</v>
      </c>
      <c r="M552" s="37" t="n">
        <f aca="false">I552+Inputs!$B$7*J552</f>
        <v>187.391</v>
      </c>
      <c r="N552" s="37" t="n">
        <f aca="false">K552+L552+M552</f>
        <v>215.441</v>
      </c>
    </row>
    <row r="553" customFormat="false" ht="15" hidden="false" customHeight="false" outlineLevel="0" collapsed="false">
      <c r="A553" s="0" t="s">
        <v>9</v>
      </c>
      <c r="B553" s="0" t="s">
        <v>412</v>
      </c>
      <c r="C553" s="15" t="n">
        <v>45717</v>
      </c>
      <c r="D553" s="0" t="n">
        <v>3</v>
      </c>
      <c r="E553" s="0" t="n">
        <v>0</v>
      </c>
      <c r="F553" s="0" t="n">
        <v>18</v>
      </c>
      <c r="G553" s="0" t="n">
        <v>0</v>
      </c>
      <c r="H553" s="0" t="n">
        <v>12</v>
      </c>
      <c r="I553" s="0" t="n">
        <v>0</v>
      </c>
      <c r="J553" s="0" t="n">
        <v>128</v>
      </c>
      <c r="K553" s="37" t="n">
        <f aca="false">E553+Inputs!$B$5*F553</f>
        <v>22.95</v>
      </c>
      <c r="L553" s="37" t="n">
        <f aca="false">G553+Inputs!$B$6*H553</f>
        <v>15.3</v>
      </c>
      <c r="M553" s="37" t="n">
        <f aca="false">I553+Inputs!$B$7*J553</f>
        <v>158.848</v>
      </c>
      <c r="N553" s="37" t="n">
        <f aca="false">K553+L553+M553</f>
        <v>197.098</v>
      </c>
    </row>
    <row r="554" customFormat="false" ht="15" hidden="false" customHeight="false" outlineLevel="0" collapsed="false">
      <c r="A554" s="0" t="s">
        <v>9</v>
      </c>
      <c r="B554" s="0" t="s">
        <v>412</v>
      </c>
      <c r="C554" s="15" t="n">
        <v>45748</v>
      </c>
      <c r="D554" s="0" t="n">
        <v>3</v>
      </c>
      <c r="E554" s="0" t="n">
        <v>0</v>
      </c>
      <c r="F554" s="0" t="n">
        <v>16</v>
      </c>
      <c r="G554" s="0" t="n">
        <v>0</v>
      </c>
      <c r="H554" s="0" t="n">
        <v>0</v>
      </c>
      <c r="I554" s="0" t="n">
        <v>0</v>
      </c>
      <c r="J554" s="0" t="n">
        <v>137</v>
      </c>
      <c r="K554" s="37" t="n">
        <f aca="false">E554+Inputs!$B$5*F554</f>
        <v>20.4</v>
      </c>
      <c r="L554" s="37" t="n">
        <f aca="false">G554+Inputs!$B$6*H554</f>
        <v>0</v>
      </c>
      <c r="M554" s="37" t="n">
        <f aca="false">I554+Inputs!$B$7*J554</f>
        <v>170.017</v>
      </c>
      <c r="N554" s="37" t="n">
        <f aca="false">K554+L554+M554</f>
        <v>190.417</v>
      </c>
    </row>
    <row r="555" customFormat="false" ht="15" hidden="false" customHeight="false" outlineLevel="0" collapsed="false">
      <c r="A555" s="0" t="s">
        <v>9</v>
      </c>
      <c r="B555" s="0" t="s">
        <v>412</v>
      </c>
      <c r="C555" s="15" t="n">
        <v>45778</v>
      </c>
      <c r="D555" s="0" t="n">
        <v>3</v>
      </c>
      <c r="E555" s="0" t="n">
        <v>0</v>
      </c>
      <c r="F555" s="0" t="n">
        <v>22</v>
      </c>
      <c r="G555" s="0" t="n">
        <v>0</v>
      </c>
      <c r="H555" s="0" t="n">
        <v>2</v>
      </c>
      <c r="I555" s="0" t="n">
        <v>0</v>
      </c>
      <c r="J555" s="0" t="n">
        <v>151</v>
      </c>
      <c r="K555" s="37" t="n">
        <f aca="false">E555+Inputs!$B$5*F555</f>
        <v>28.05</v>
      </c>
      <c r="L555" s="37" t="n">
        <f aca="false">G555+Inputs!$B$6*H555</f>
        <v>2.55</v>
      </c>
      <c r="M555" s="37" t="n">
        <f aca="false">I555+Inputs!$B$7*J555</f>
        <v>187.391</v>
      </c>
      <c r="N555" s="37" t="n">
        <f aca="false">K555+L555+M555</f>
        <v>217.991</v>
      </c>
    </row>
    <row r="556" customFormat="false" ht="15" hidden="false" customHeight="false" outlineLevel="0" collapsed="false">
      <c r="A556" s="0" t="s">
        <v>9</v>
      </c>
      <c r="B556" s="0" t="s">
        <v>412</v>
      </c>
      <c r="C556" s="15" t="n">
        <v>45809</v>
      </c>
      <c r="D556" s="0" t="n">
        <v>3</v>
      </c>
      <c r="E556" s="0" t="n">
        <v>0</v>
      </c>
      <c r="F556" s="0" t="n">
        <v>27</v>
      </c>
      <c r="G556" s="0" t="n">
        <v>0</v>
      </c>
      <c r="H556" s="0" t="n">
        <v>4</v>
      </c>
      <c r="I556" s="0" t="n">
        <v>0</v>
      </c>
      <c r="J556" s="0" t="n">
        <v>156</v>
      </c>
      <c r="K556" s="37" t="n">
        <f aca="false">E556+Inputs!$B$5*F556</f>
        <v>34.425</v>
      </c>
      <c r="L556" s="37" t="n">
        <f aca="false">G556+Inputs!$B$6*H556</f>
        <v>5.1</v>
      </c>
      <c r="M556" s="37" t="n">
        <f aca="false">I556+Inputs!$B$7*J556</f>
        <v>193.596</v>
      </c>
      <c r="N556" s="37" t="n">
        <f aca="false">K556+L556+M556</f>
        <v>233.121</v>
      </c>
    </row>
    <row r="557" customFormat="false" ht="15" hidden="false" customHeight="false" outlineLevel="0" collapsed="false">
      <c r="A557" s="0" t="s">
        <v>9</v>
      </c>
      <c r="B557" s="0" t="s">
        <v>412</v>
      </c>
      <c r="C557" s="15" t="n">
        <v>45839</v>
      </c>
      <c r="D557" s="0" t="n">
        <v>3</v>
      </c>
      <c r="E557" s="0" t="n">
        <v>0</v>
      </c>
      <c r="F557" s="0" t="n">
        <v>22</v>
      </c>
      <c r="G557" s="0" t="n">
        <v>0</v>
      </c>
      <c r="H557" s="0" t="n">
        <v>1</v>
      </c>
      <c r="I557" s="0" t="n">
        <v>0</v>
      </c>
      <c r="J557" s="0" t="n">
        <v>158</v>
      </c>
      <c r="K557" s="37" t="n">
        <f aca="false">E557+Inputs!$B$5*F557</f>
        <v>28.05</v>
      </c>
      <c r="L557" s="37" t="n">
        <f aca="false">G557+Inputs!$B$6*H557</f>
        <v>1.275</v>
      </c>
      <c r="M557" s="37" t="n">
        <f aca="false">I557+Inputs!$B$7*J557</f>
        <v>196.078</v>
      </c>
      <c r="N557" s="37" t="n">
        <f aca="false">K557+L557+M557</f>
        <v>225.403</v>
      </c>
    </row>
    <row r="558" customFormat="false" ht="15" hidden="false" customHeight="false" outlineLevel="0" collapsed="false">
      <c r="A558" s="0" t="s">
        <v>9</v>
      </c>
      <c r="B558" s="0" t="s">
        <v>412</v>
      </c>
      <c r="C558" s="15" t="n">
        <v>45870</v>
      </c>
      <c r="D558" s="0" t="n">
        <v>3</v>
      </c>
      <c r="E558" s="0" t="n">
        <v>0</v>
      </c>
      <c r="F558" s="0" t="n">
        <v>28</v>
      </c>
      <c r="G558" s="0" t="n">
        <v>0</v>
      </c>
      <c r="H558" s="0" t="n">
        <v>4</v>
      </c>
      <c r="I558" s="0" t="n">
        <v>0</v>
      </c>
      <c r="J558" s="0" t="n">
        <v>134</v>
      </c>
      <c r="K558" s="37" t="n">
        <f aca="false">E558+Inputs!$B$5*F558</f>
        <v>35.7</v>
      </c>
      <c r="L558" s="37" t="n">
        <f aca="false">G558+Inputs!$B$6*H558</f>
        <v>5.1</v>
      </c>
      <c r="M558" s="37" t="n">
        <f aca="false">I558+Inputs!$B$7*J558</f>
        <v>166.294</v>
      </c>
      <c r="N558" s="37" t="n">
        <f aca="false">K558+L558+M558</f>
        <v>207.094</v>
      </c>
    </row>
    <row r="559" customFormat="false" ht="15" hidden="false" customHeight="false" outlineLevel="0" collapsed="false">
      <c r="A559" s="0" t="s">
        <v>9</v>
      </c>
      <c r="B559" s="0" t="s">
        <v>412</v>
      </c>
      <c r="C559" s="15" t="n">
        <v>45901</v>
      </c>
      <c r="D559" s="0" t="n">
        <v>3</v>
      </c>
      <c r="E559" s="0" t="n">
        <v>0</v>
      </c>
      <c r="F559" s="0" t="n">
        <v>29</v>
      </c>
      <c r="G559" s="0" t="n">
        <v>0</v>
      </c>
      <c r="H559" s="0" t="n">
        <v>3</v>
      </c>
      <c r="I559" s="0" t="n">
        <v>0</v>
      </c>
      <c r="J559" s="0" t="n">
        <v>143</v>
      </c>
      <c r="K559" s="37" t="n">
        <f aca="false">E559+Inputs!$B$5*F559</f>
        <v>36.975</v>
      </c>
      <c r="L559" s="37" t="n">
        <f aca="false">G559+Inputs!$B$6*H559</f>
        <v>3.825</v>
      </c>
      <c r="M559" s="37" t="n">
        <f aca="false">I559+Inputs!$B$7*J559</f>
        <v>177.463</v>
      </c>
      <c r="N559" s="37" t="n">
        <f aca="false">K559+L559+M559</f>
        <v>218.263</v>
      </c>
    </row>
    <row r="560" customFormat="false" ht="15" hidden="false" customHeight="false" outlineLevel="0" collapsed="false">
      <c r="A560" s="0" t="s">
        <v>9</v>
      </c>
      <c r="B560" s="0" t="s">
        <v>412</v>
      </c>
      <c r="C560" s="15" t="n">
        <v>45931</v>
      </c>
      <c r="D560" s="0" t="n">
        <v>3</v>
      </c>
      <c r="E560" s="0" t="n">
        <v>0</v>
      </c>
      <c r="F560" s="0" t="n">
        <v>18</v>
      </c>
      <c r="G560" s="0" t="n">
        <v>0</v>
      </c>
      <c r="H560" s="0" t="n">
        <v>1</v>
      </c>
      <c r="I560" s="0" t="n">
        <v>0</v>
      </c>
      <c r="J560" s="0" t="n">
        <v>159</v>
      </c>
      <c r="K560" s="37" t="n">
        <f aca="false">E560+Inputs!$B$5*F560</f>
        <v>22.95</v>
      </c>
      <c r="L560" s="37" t="n">
        <f aca="false">G560+Inputs!$B$6*H560</f>
        <v>1.275</v>
      </c>
      <c r="M560" s="37" t="n">
        <f aca="false">I560+Inputs!$B$7*J560</f>
        <v>197.319</v>
      </c>
      <c r="N560" s="37" t="n">
        <f aca="false">K560+L560+M560</f>
        <v>221.544</v>
      </c>
    </row>
    <row r="561" customFormat="false" ht="15" hidden="false" customHeight="false" outlineLevel="0" collapsed="false">
      <c r="A561" s="0" t="s">
        <v>9</v>
      </c>
      <c r="B561" s="0" t="s">
        <v>412</v>
      </c>
      <c r="C561" s="15" t="n">
        <v>45962</v>
      </c>
      <c r="D561" s="0" t="n">
        <v>3</v>
      </c>
      <c r="E561" s="0" t="n">
        <v>0</v>
      </c>
      <c r="F561" s="0" t="n">
        <v>33</v>
      </c>
      <c r="G561" s="0" t="n">
        <v>0</v>
      </c>
      <c r="H561" s="0" t="n">
        <v>3</v>
      </c>
      <c r="I561" s="0" t="n">
        <v>0</v>
      </c>
      <c r="J561" s="0" t="n">
        <v>142</v>
      </c>
      <c r="K561" s="37" t="n">
        <f aca="false">E561+Inputs!$B$5*F561</f>
        <v>42.075</v>
      </c>
      <c r="L561" s="37" t="n">
        <f aca="false">G561+Inputs!$B$6*H561</f>
        <v>3.825</v>
      </c>
      <c r="M561" s="37" t="n">
        <f aca="false">I561+Inputs!$B$7*J561</f>
        <v>176.222</v>
      </c>
      <c r="N561" s="37" t="n">
        <f aca="false">K561+L561+M561</f>
        <v>222.122</v>
      </c>
    </row>
    <row r="562" customFormat="false" ht="15" hidden="false" customHeight="false" outlineLevel="0" collapsed="false">
      <c r="A562" s="0" t="s">
        <v>9</v>
      </c>
      <c r="B562" s="0" t="s">
        <v>412</v>
      </c>
      <c r="C562" s="15" t="n">
        <v>45992</v>
      </c>
      <c r="D562" s="0" t="n">
        <v>3</v>
      </c>
      <c r="E562" s="0" t="n">
        <v>0</v>
      </c>
      <c r="F562" s="0" t="n">
        <v>27</v>
      </c>
      <c r="G562" s="0" t="n">
        <v>0</v>
      </c>
      <c r="H562" s="0" t="n">
        <v>5</v>
      </c>
      <c r="I562" s="0" t="n">
        <v>0</v>
      </c>
      <c r="J562" s="0" t="n">
        <v>146</v>
      </c>
      <c r="K562" s="37" t="n">
        <f aca="false">E562+Inputs!$B$5*F562</f>
        <v>34.425</v>
      </c>
      <c r="L562" s="37" t="n">
        <f aca="false">G562+Inputs!$B$6*H562</f>
        <v>6.375</v>
      </c>
      <c r="M562" s="37" t="n">
        <f aca="false">I562+Inputs!$B$7*J562</f>
        <v>181.186</v>
      </c>
      <c r="N562" s="37" t="n">
        <f aca="false">K562+L562+M562</f>
        <v>221.986</v>
      </c>
    </row>
    <row r="563" customFormat="false" ht="15" hidden="false" customHeight="false" outlineLevel="0" collapsed="false">
      <c r="A563" s="0" t="s">
        <v>9</v>
      </c>
      <c r="B563" s="0" t="s">
        <v>412</v>
      </c>
      <c r="C563" s="15" t="n">
        <v>46023</v>
      </c>
      <c r="D563" s="0" t="n">
        <v>3</v>
      </c>
      <c r="E563" s="0" t="n">
        <v>0</v>
      </c>
      <c r="F563" s="0" t="n">
        <v>11</v>
      </c>
      <c r="G563" s="0" t="n">
        <v>0</v>
      </c>
      <c r="H563" s="0" t="n">
        <v>3</v>
      </c>
      <c r="I563" s="0" t="n">
        <v>0</v>
      </c>
      <c r="J563" s="0" t="n">
        <v>133</v>
      </c>
      <c r="K563" s="37" t="n">
        <f aca="false">E563+Inputs!$B$5*F563</f>
        <v>14.025</v>
      </c>
      <c r="L563" s="37" t="n">
        <f aca="false">G563+Inputs!$B$6*H563</f>
        <v>3.825</v>
      </c>
      <c r="M563" s="37" t="n">
        <f aca="false">I563+Inputs!$B$7*J563</f>
        <v>165.053</v>
      </c>
      <c r="N563" s="37" t="n">
        <f aca="false">K563+L563+M563</f>
        <v>182.903</v>
      </c>
    </row>
    <row r="564" customFormat="false" ht="15" hidden="false" customHeight="false" outlineLevel="0" collapsed="false">
      <c r="A564" s="0" t="s">
        <v>9</v>
      </c>
      <c r="B564" s="0" t="s">
        <v>412</v>
      </c>
      <c r="C564" s="15" t="n">
        <v>46054</v>
      </c>
      <c r="D564" s="0" t="n">
        <v>3</v>
      </c>
      <c r="E564" s="0" t="n">
        <v>0</v>
      </c>
      <c r="F564" s="0" t="n">
        <v>39</v>
      </c>
      <c r="G564" s="0" t="n">
        <v>0</v>
      </c>
      <c r="H564" s="0" t="n">
        <v>8</v>
      </c>
      <c r="I564" s="0" t="n">
        <v>0</v>
      </c>
      <c r="J564" s="0" t="n">
        <v>118</v>
      </c>
      <c r="K564" s="37" t="n">
        <f aca="false">E564+Inputs!$B$5*F564</f>
        <v>49.725</v>
      </c>
      <c r="L564" s="37" t="n">
        <f aca="false">G564+Inputs!$B$6*H564</f>
        <v>10.2</v>
      </c>
      <c r="M564" s="37" t="n">
        <f aca="false">I564+Inputs!$B$7*J564</f>
        <v>146.438</v>
      </c>
      <c r="N564" s="37" t="n">
        <f aca="false">K564+L564+M564</f>
        <v>206.363</v>
      </c>
    </row>
    <row r="565" customFormat="false" ht="15" hidden="false" customHeight="false" outlineLevel="0" collapsed="false">
      <c r="A565" s="0" t="s">
        <v>9</v>
      </c>
      <c r="B565" s="0" t="s">
        <v>412</v>
      </c>
      <c r="C565" s="15" t="n">
        <v>46082</v>
      </c>
      <c r="D565" s="0" t="n">
        <v>3</v>
      </c>
      <c r="E565" s="0" t="n">
        <v>0</v>
      </c>
      <c r="F565" s="0" t="n">
        <v>38</v>
      </c>
      <c r="G565" s="0" t="n">
        <v>0</v>
      </c>
      <c r="H565" s="0" t="n">
        <v>11</v>
      </c>
      <c r="I565" s="0" t="n">
        <v>0</v>
      </c>
      <c r="J565" s="0" t="n">
        <v>132</v>
      </c>
      <c r="K565" s="37" t="n">
        <f aca="false">E565+Inputs!$B$5*F565</f>
        <v>48.45</v>
      </c>
      <c r="L565" s="37" t="n">
        <f aca="false">G565+Inputs!$B$6*H565</f>
        <v>14.025</v>
      </c>
      <c r="M565" s="37" t="n">
        <f aca="false">I565+Inputs!$B$7*J565</f>
        <v>163.812</v>
      </c>
      <c r="N565" s="37" t="n">
        <f aca="false">K565+L565+M565</f>
        <v>226.287</v>
      </c>
    </row>
    <row r="566" customFormat="false" ht="15" hidden="false" customHeight="false" outlineLevel="0" collapsed="false">
      <c r="A566" s="0" t="s">
        <v>9</v>
      </c>
      <c r="B566" s="0" t="s">
        <v>412</v>
      </c>
      <c r="C566" s="15" t="n">
        <v>46113</v>
      </c>
      <c r="D566" s="0" t="n">
        <v>3</v>
      </c>
      <c r="E566" s="0" t="n">
        <v>0</v>
      </c>
      <c r="F566" s="0" t="n">
        <v>52</v>
      </c>
      <c r="G566" s="0" t="n">
        <v>0</v>
      </c>
      <c r="H566" s="0" t="n">
        <v>9</v>
      </c>
      <c r="I566" s="0" t="n">
        <v>0</v>
      </c>
      <c r="J566" s="0" t="n">
        <v>123</v>
      </c>
      <c r="K566" s="37" t="n">
        <f aca="false">E566+Inputs!$B$5*F566</f>
        <v>66.3</v>
      </c>
      <c r="L566" s="37" t="n">
        <f aca="false">G566+Inputs!$B$6*H566</f>
        <v>11.475</v>
      </c>
      <c r="M566" s="37" t="n">
        <f aca="false">I566+Inputs!$B$7*J566</f>
        <v>152.643</v>
      </c>
      <c r="N566" s="37" t="n">
        <f aca="false">K566+L566+M566</f>
        <v>230.418</v>
      </c>
    </row>
    <row r="567" customFormat="false" ht="15" hidden="false" customHeight="false" outlineLevel="0" collapsed="false">
      <c r="A567" s="0" t="s">
        <v>9</v>
      </c>
      <c r="B567" s="0" t="s">
        <v>412</v>
      </c>
      <c r="C567" s="15" t="n">
        <v>46143</v>
      </c>
      <c r="D567" s="0" t="n">
        <v>3</v>
      </c>
      <c r="E567" s="0" t="n">
        <v>0</v>
      </c>
      <c r="F567" s="0" t="n">
        <v>66</v>
      </c>
      <c r="G567" s="0" t="n">
        <v>0</v>
      </c>
      <c r="H567" s="0" t="n">
        <v>13</v>
      </c>
      <c r="I567" s="0" t="n">
        <v>0</v>
      </c>
      <c r="J567" s="0" t="n">
        <v>137</v>
      </c>
      <c r="K567" s="37" t="n">
        <f aca="false">E567+Inputs!$B$5*F567</f>
        <v>84.15</v>
      </c>
      <c r="L567" s="37" t="n">
        <f aca="false">G567+Inputs!$B$6*H567</f>
        <v>16.575</v>
      </c>
      <c r="M567" s="37" t="n">
        <f aca="false">I567+Inputs!$B$7*J567</f>
        <v>170.017</v>
      </c>
      <c r="N567" s="37" t="n">
        <f aca="false">K567+L567+M567</f>
        <v>270.742</v>
      </c>
    </row>
    <row r="568" customFormat="false" ht="15" hidden="false" customHeight="false" outlineLevel="0" collapsed="false">
      <c r="A568" s="0" t="s">
        <v>9</v>
      </c>
      <c r="B568" s="0" t="s">
        <v>412</v>
      </c>
      <c r="C568" s="15" t="n">
        <v>46174</v>
      </c>
      <c r="D568" s="0" t="n">
        <v>3</v>
      </c>
      <c r="E568" s="0" t="n">
        <v>0</v>
      </c>
      <c r="F568" s="0" t="n">
        <v>89</v>
      </c>
      <c r="G568" s="0" t="n">
        <v>0</v>
      </c>
      <c r="H568" s="0" t="n">
        <v>18</v>
      </c>
      <c r="I568" s="0" t="n">
        <v>0</v>
      </c>
      <c r="J568" s="0" t="n">
        <v>152</v>
      </c>
      <c r="K568" s="37" t="n">
        <f aca="false">E568+Inputs!$B$5*F568</f>
        <v>113.475</v>
      </c>
      <c r="L568" s="37" t="n">
        <f aca="false">G568+Inputs!$B$6*H568</f>
        <v>22.95</v>
      </c>
      <c r="M568" s="37" t="n">
        <f aca="false">I568+Inputs!$B$7*J568</f>
        <v>188.632</v>
      </c>
      <c r="N568" s="37" t="n">
        <f aca="false">K568+L568+M568</f>
        <v>325.057</v>
      </c>
    </row>
    <row r="569" customFormat="false" ht="15" hidden="false" customHeight="false" outlineLevel="0" collapsed="false">
      <c r="A569" s="0" t="s">
        <v>9</v>
      </c>
      <c r="B569" s="0" t="s">
        <v>412</v>
      </c>
      <c r="C569" s="15" t="n">
        <v>46204</v>
      </c>
      <c r="D569" s="0" t="n">
        <v>3</v>
      </c>
      <c r="E569" s="0" t="n">
        <v>0</v>
      </c>
      <c r="F569" s="0" t="n">
        <v>72</v>
      </c>
      <c r="G569" s="0" t="n">
        <v>0</v>
      </c>
      <c r="H569" s="0" t="n">
        <v>13</v>
      </c>
      <c r="I569" s="0" t="n">
        <v>0</v>
      </c>
      <c r="J569" s="0" t="n">
        <v>126</v>
      </c>
      <c r="K569" s="37" t="n">
        <f aca="false">E569+Inputs!$B$5*F569</f>
        <v>91.8</v>
      </c>
      <c r="L569" s="37" t="n">
        <f aca="false">G569+Inputs!$B$6*H569</f>
        <v>16.575</v>
      </c>
      <c r="M569" s="37" t="n">
        <f aca="false">I569+Inputs!$B$7*J569</f>
        <v>156.366</v>
      </c>
      <c r="N569" s="37" t="n">
        <f aca="false">K569+L569+M569</f>
        <v>264.741</v>
      </c>
    </row>
    <row r="570" customFormat="false" ht="15" hidden="false" customHeight="false" outlineLevel="0" collapsed="false">
      <c r="A570" s="0" t="s">
        <v>9</v>
      </c>
      <c r="B570" s="0" t="s">
        <v>412</v>
      </c>
      <c r="C570" s="15" t="n">
        <v>46235</v>
      </c>
      <c r="D570" s="0" t="n">
        <v>3</v>
      </c>
      <c r="E570" s="0" t="n">
        <v>0</v>
      </c>
      <c r="F570" s="0" t="n">
        <v>52</v>
      </c>
      <c r="G570" s="0" t="n">
        <v>0</v>
      </c>
      <c r="H570" s="0" t="n">
        <v>14</v>
      </c>
      <c r="I570" s="0" t="n">
        <v>0</v>
      </c>
      <c r="J570" s="0" t="n">
        <v>102</v>
      </c>
      <c r="K570" s="37" t="n">
        <f aca="false">E570+Inputs!$B$5*F570</f>
        <v>66.3</v>
      </c>
      <c r="L570" s="37" t="n">
        <f aca="false">G570+Inputs!$B$6*H570</f>
        <v>17.85</v>
      </c>
      <c r="M570" s="37" t="n">
        <f aca="false">I570+Inputs!$B$7*J570</f>
        <v>126.582</v>
      </c>
      <c r="N570" s="37" t="n">
        <f aca="false">K570+L570+M570</f>
        <v>210.732</v>
      </c>
    </row>
    <row r="571" customFormat="false" ht="15" hidden="false" customHeight="false" outlineLevel="0" collapsed="false">
      <c r="A571" s="0" t="s">
        <v>9</v>
      </c>
      <c r="B571" s="0" t="s">
        <v>478</v>
      </c>
      <c r="C571" s="15" t="n">
        <v>44927</v>
      </c>
      <c r="D571" s="0" t="n">
        <v>2</v>
      </c>
      <c r="E571" s="0" t="n">
        <v>0</v>
      </c>
      <c r="F571" s="0" t="n">
        <v>0</v>
      </c>
      <c r="G571" s="0" t="n">
        <v>0</v>
      </c>
      <c r="H571" s="0" t="n">
        <v>0</v>
      </c>
      <c r="I571" s="0" t="n">
        <v>0</v>
      </c>
      <c r="J571" s="0" t="n">
        <v>7</v>
      </c>
      <c r="K571" s="37" t="n">
        <f aca="false">E571+Inputs!$B$5*F571</f>
        <v>0</v>
      </c>
      <c r="L571" s="37" t="n">
        <f aca="false">G571+Inputs!$B$6*H571</f>
        <v>0</v>
      </c>
      <c r="M571" s="37" t="n">
        <f aca="false">I571+Inputs!$B$7*J571</f>
        <v>8.687</v>
      </c>
      <c r="N571" s="37" t="n">
        <f aca="false">K571+L571+M571</f>
        <v>8.687</v>
      </c>
    </row>
    <row r="572" customFormat="false" ht="15" hidden="false" customHeight="false" outlineLevel="0" collapsed="false">
      <c r="A572" s="0" t="s">
        <v>9</v>
      </c>
      <c r="B572" s="0" t="s">
        <v>478</v>
      </c>
      <c r="C572" s="15" t="n">
        <v>44958</v>
      </c>
      <c r="D572" s="0" t="n">
        <v>2</v>
      </c>
      <c r="E572" s="0" t="n">
        <v>0</v>
      </c>
      <c r="F572" s="0" t="n">
        <v>0</v>
      </c>
      <c r="G572" s="0" t="n">
        <v>0</v>
      </c>
      <c r="H572" s="0" t="n">
        <v>0</v>
      </c>
      <c r="I572" s="0" t="n">
        <v>0</v>
      </c>
      <c r="J572" s="0" t="n">
        <v>10</v>
      </c>
      <c r="K572" s="37" t="n">
        <f aca="false">E572+Inputs!$B$5*F572</f>
        <v>0</v>
      </c>
      <c r="L572" s="37" t="n">
        <f aca="false">G572+Inputs!$B$6*H572</f>
        <v>0</v>
      </c>
      <c r="M572" s="37" t="n">
        <f aca="false">I572+Inputs!$B$7*J572</f>
        <v>12.41</v>
      </c>
      <c r="N572" s="37" t="n">
        <f aca="false">K572+L572+M572</f>
        <v>12.41</v>
      </c>
    </row>
    <row r="573" customFormat="false" ht="15" hidden="false" customHeight="false" outlineLevel="0" collapsed="false">
      <c r="A573" s="0" t="s">
        <v>9</v>
      </c>
      <c r="B573" s="0" t="s">
        <v>478</v>
      </c>
      <c r="C573" s="15" t="n">
        <v>44986</v>
      </c>
      <c r="D573" s="0" t="n">
        <v>2</v>
      </c>
      <c r="E573" s="0" t="n">
        <v>0</v>
      </c>
      <c r="F573" s="0" t="n">
        <v>0</v>
      </c>
      <c r="G573" s="0" t="n">
        <v>0</v>
      </c>
      <c r="H573" s="0" t="n">
        <v>0</v>
      </c>
      <c r="I573" s="0" t="n">
        <v>0</v>
      </c>
      <c r="J573" s="0" t="n">
        <v>2</v>
      </c>
      <c r="K573" s="37" t="n">
        <f aca="false">E573+Inputs!$B$5*F573</f>
        <v>0</v>
      </c>
      <c r="L573" s="37" t="n">
        <f aca="false">G573+Inputs!$B$6*H573</f>
        <v>0</v>
      </c>
      <c r="M573" s="37" t="n">
        <f aca="false">I573+Inputs!$B$7*J573</f>
        <v>2.482</v>
      </c>
      <c r="N573" s="37" t="n">
        <f aca="false">K573+L573+M573</f>
        <v>2.482</v>
      </c>
    </row>
    <row r="574" customFormat="false" ht="15" hidden="false" customHeight="false" outlineLevel="0" collapsed="false">
      <c r="A574" s="0" t="s">
        <v>9</v>
      </c>
      <c r="B574" s="0" t="s">
        <v>478</v>
      </c>
      <c r="C574" s="15" t="n">
        <v>45017</v>
      </c>
      <c r="D574" s="0" t="n">
        <v>2</v>
      </c>
      <c r="E574" s="0" t="n">
        <v>0</v>
      </c>
      <c r="F574" s="0" t="n">
        <v>0</v>
      </c>
      <c r="G574" s="0" t="n">
        <v>0</v>
      </c>
      <c r="H574" s="0" t="n">
        <v>0</v>
      </c>
      <c r="I574" s="0" t="n">
        <v>0</v>
      </c>
      <c r="J574" s="0" t="n">
        <v>3</v>
      </c>
      <c r="K574" s="37" t="n">
        <f aca="false">E574+Inputs!$B$5*F574</f>
        <v>0</v>
      </c>
      <c r="L574" s="37" t="n">
        <f aca="false">G574+Inputs!$B$6*H574</f>
        <v>0</v>
      </c>
      <c r="M574" s="37" t="n">
        <f aca="false">I574+Inputs!$B$7*J574</f>
        <v>3.723</v>
      </c>
      <c r="N574" s="37" t="n">
        <f aca="false">K574+L574+M574</f>
        <v>3.723</v>
      </c>
    </row>
    <row r="575" customFormat="false" ht="15" hidden="false" customHeight="false" outlineLevel="0" collapsed="false">
      <c r="A575" s="0" t="s">
        <v>9</v>
      </c>
      <c r="B575" s="0" t="s">
        <v>478</v>
      </c>
      <c r="C575" s="15" t="n">
        <v>45047</v>
      </c>
      <c r="D575" s="0" t="n">
        <v>2</v>
      </c>
      <c r="E575" s="0" t="n">
        <v>0</v>
      </c>
      <c r="F575" s="0" t="n">
        <v>0</v>
      </c>
      <c r="G575" s="0" t="n">
        <v>0</v>
      </c>
      <c r="H575" s="0" t="n">
        <v>0</v>
      </c>
      <c r="I575" s="0" t="n">
        <v>0</v>
      </c>
      <c r="J575" s="0" t="n">
        <v>13</v>
      </c>
      <c r="K575" s="37" t="n">
        <f aca="false">E575+Inputs!$B$5*F575</f>
        <v>0</v>
      </c>
      <c r="L575" s="37" t="n">
        <f aca="false">G575+Inputs!$B$6*H575</f>
        <v>0</v>
      </c>
      <c r="M575" s="37" t="n">
        <f aca="false">I575+Inputs!$B$7*J575</f>
        <v>16.133</v>
      </c>
      <c r="N575" s="37" t="n">
        <f aca="false">K575+L575+M575</f>
        <v>16.133</v>
      </c>
    </row>
    <row r="576" customFormat="false" ht="15" hidden="false" customHeight="false" outlineLevel="0" collapsed="false">
      <c r="A576" s="0" t="s">
        <v>9</v>
      </c>
      <c r="B576" s="0" t="s">
        <v>478</v>
      </c>
      <c r="C576" s="15" t="n">
        <v>45078</v>
      </c>
      <c r="D576" s="0" t="n">
        <v>2</v>
      </c>
      <c r="E576" s="0" t="n">
        <v>0</v>
      </c>
      <c r="F576" s="0" t="n">
        <v>0</v>
      </c>
      <c r="G576" s="0" t="n">
        <v>0</v>
      </c>
      <c r="H576" s="0" t="n">
        <v>0</v>
      </c>
      <c r="I576" s="0" t="n">
        <v>0</v>
      </c>
      <c r="J576" s="0" t="n">
        <v>32</v>
      </c>
      <c r="K576" s="37" t="n">
        <f aca="false">E576+Inputs!$B$5*F576</f>
        <v>0</v>
      </c>
      <c r="L576" s="37" t="n">
        <f aca="false">G576+Inputs!$B$6*H576</f>
        <v>0</v>
      </c>
      <c r="M576" s="37" t="n">
        <f aca="false">I576+Inputs!$B$7*J576</f>
        <v>39.712</v>
      </c>
      <c r="N576" s="37" t="n">
        <f aca="false">K576+L576+M576</f>
        <v>39.712</v>
      </c>
    </row>
    <row r="577" customFormat="false" ht="15" hidden="false" customHeight="false" outlineLevel="0" collapsed="false">
      <c r="A577" s="0" t="s">
        <v>9</v>
      </c>
      <c r="B577" s="0" t="s">
        <v>478</v>
      </c>
      <c r="C577" s="15" t="n">
        <v>45108</v>
      </c>
      <c r="D577" s="0" t="n">
        <v>2</v>
      </c>
      <c r="E577" s="0" t="n">
        <v>0</v>
      </c>
      <c r="F577" s="0" t="n">
        <v>0</v>
      </c>
      <c r="G577" s="0" t="n">
        <v>0</v>
      </c>
      <c r="H577" s="0" t="n">
        <v>0</v>
      </c>
      <c r="I577" s="0" t="n">
        <v>0</v>
      </c>
      <c r="J577" s="0" t="n">
        <v>13</v>
      </c>
      <c r="K577" s="37" t="n">
        <f aca="false">E577+Inputs!$B$5*F577</f>
        <v>0</v>
      </c>
      <c r="L577" s="37" t="n">
        <f aca="false">G577+Inputs!$B$6*H577</f>
        <v>0</v>
      </c>
      <c r="M577" s="37" t="n">
        <f aca="false">I577+Inputs!$B$7*J577</f>
        <v>16.133</v>
      </c>
      <c r="N577" s="37" t="n">
        <f aca="false">K577+L577+M577</f>
        <v>16.133</v>
      </c>
    </row>
    <row r="578" customFormat="false" ht="15" hidden="false" customHeight="false" outlineLevel="0" collapsed="false">
      <c r="A578" s="0" t="s">
        <v>9</v>
      </c>
      <c r="B578" s="0" t="s">
        <v>478</v>
      </c>
      <c r="C578" s="15" t="n">
        <v>45139</v>
      </c>
      <c r="D578" s="0" t="n">
        <v>2</v>
      </c>
      <c r="E578" s="0" t="n">
        <v>0</v>
      </c>
      <c r="F578" s="0" t="n">
        <v>0</v>
      </c>
      <c r="G578" s="0" t="n">
        <v>0</v>
      </c>
      <c r="H578" s="0" t="n">
        <v>0</v>
      </c>
      <c r="I578" s="0" t="n">
        <v>0</v>
      </c>
      <c r="J578" s="0" t="n">
        <v>19</v>
      </c>
      <c r="K578" s="37" t="n">
        <f aca="false">E578+Inputs!$B$5*F578</f>
        <v>0</v>
      </c>
      <c r="L578" s="37" t="n">
        <f aca="false">G578+Inputs!$B$6*H578</f>
        <v>0</v>
      </c>
      <c r="M578" s="37" t="n">
        <f aca="false">I578+Inputs!$B$7*J578</f>
        <v>23.579</v>
      </c>
      <c r="N578" s="37" t="n">
        <f aca="false">K578+L578+M578</f>
        <v>23.579</v>
      </c>
    </row>
    <row r="579" customFormat="false" ht="15" hidden="false" customHeight="false" outlineLevel="0" collapsed="false">
      <c r="A579" s="0" t="s">
        <v>9</v>
      </c>
      <c r="B579" s="0" t="s">
        <v>478</v>
      </c>
      <c r="C579" s="15" t="n">
        <v>45170</v>
      </c>
      <c r="D579" s="0" t="n">
        <v>2</v>
      </c>
      <c r="E579" s="0" t="n">
        <v>0</v>
      </c>
      <c r="F579" s="0" t="n">
        <v>0</v>
      </c>
      <c r="G579" s="0" t="n">
        <v>0</v>
      </c>
      <c r="H579" s="0" t="n">
        <v>0</v>
      </c>
      <c r="I579" s="0" t="n">
        <v>0</v>
      </c>
      <c r="J579" s="0" t="n">
        <v>21</v>
      </c>
      <c r="K579" s="37" t="n">
        <f aca="false">E579+Inputs!$B$5*F579</f>
        <v>0</v>
      </c>
      <c r="L579" s="37" t="n">
        <f aca="false">G579+Inputs!$B$6*H579</f>
        <v>0</v>
      </c>
      <c r="M579" s="37" t="n">
        <f aca="false">I579+Inputs!$B$7*J579</f>
        <v>26.061</v>
      </c>
      <c r="N579" s="37" t="n">
        <f aca="false">K579+L579+M579</f>
        <v>26.061</v>
      </c>
    </row>
    <row r="580" customFormat="false" ht="15" hidden="false" customHeight="false" outlineLevel="0" collapsed="false">
      <c r="A580" s="0" t="s">
        <v>9</v>
      </c>
      <c r="B580" s="0" t="s">
        <v>478</v>
      </c>
      <c r="C580" s="15" t="n">
        <v>45200</v>
      </c>
      <c r="D580" s="0" t="n">
        <v>2</v>
      </c>
      <c r="E580" s="0" t="n">
        <v>0</v>
      </c>
      <c r="F580" s="0" t="n">
        <v>0</v>
      </c>
      <c r="G580" s="0" t="n">
        <v>0</v>
      </c>
      <c r="H580" s="0" t="n">
        <v>1</v>
      </c>
      <c r="I580" s="0" t="n">
        <v>0</v>
      </c>
      <c r="J580" s="0" t="n">
        <v>15</v>
      </c>
      <c r="K580" s="37" t="n">
        <f aca="false">E580+Inputs!$B$5*F580</f>
        <v>0</v>
      </c>
      <c r="L580" s="37" t="n">
        <f aca="false">G580+Inputs!$B$6*H580</f>
        <v>1.275</v>
      </c>
      <c r="M580" s="37" t="n">
        <f aca="false">I580+Inputs!$B$7*J580</f>
        <v>18.615</v>
      </c>
      <c r="N580" s="37" t="n">
        <f aca="false">K580+L580+M580</f>
        <v>19.89</v>
      </c>
    </row>
    <row r="581" customFormat="false" ht="15" hidden="false" customHeight="false" outlineLevel="0" collapsed="false">
      <c r="A581" s="0" t="s">
        <v>9</v>
      </c>
      <c r="B581" s="0" t="s">
        <v>478</v>
      </c>
      <c r="C581" s="15" t="n">
        <v>45231</v>
      </c>
      <c r="D581" s="0" t="n">
        <v>2</v>
      </c>
      <c r="E581" s="0" t="n">
        <v>0</v>
      </c>
      <c r="F581" s="0" t="n">
        <v>0</v>
      </c>
      <c r="G581" s="0" t="n">
        <v>0</v>
      </c>
      <c r="H581" s="0" t="n">
        <v>0</v>
      </c>
      <c r="I581" s="0" t="n">
        <v>0</v>
      </c>
      <c r="J581" s="0" t="n">
        <v>9</v>
      </c>
      <c r="K581" s="37" t="n">
        <f aca="false">E581+Inputs!$B$5*F581</f>
        <v>0</v>
      </c>
      <c r="L581" s="37" t="n">
        <f aca="false">G581+Inputs!$B$6*H581</f>
        <v>0</v>
      </c>
      <c r="M581" s="37" t="n">
        <f aca="false">I581+Inputs!$B$7*J581</f>
        <v>11.169</v>
      </c>
      <c r="N581" s="37" t="n">
        <f aca="false">K581+L581+M581</f>
        <v>11.169</v>
      </c>
    </row>
    <row r="582" customFormat="false" ht="15" hidden="false" customHeight="false" outlineLevel="0" collapsed="false">
      <c r="A582" s="0" t="s">
        <v>9</v>
      </c>
      <c r="B582" s="0" t="s">
        <v>478</v>
      </c>
      <c r="C582" s="15" t="n">
        <v>45261</v>
      </c>
      <c r="D582" s="0" t="n">
        <v>2</v>
      </c>
      <c r="E582" s="0" t="n">
        <v>0</v>
      </c>
      <c r="F582" s="0" t="n">
        <v>0</v>
      </c>
      <c r="G582" s="0" t="n">
        <v>0</v>
      </c>
      <c r="H582" s="0" t="n">
        <v>0</v>
      </c>
      <c r="I582" s="0" t="n">
        <v>0</v>
      </c>
      <c r="J582" s="0" t="n">
        <v>16</v>
      </c>
      <c r="K582" s="37" t="n">
        <f aca="false">E582+Inputs!$B$5*F582</f>
        <v>0</v>
      </c>
      <c r="L582" s="37" t="n">
        <f aca="false">G582+Inputs!$B$6*H582</f>
        <v>0</v>
      </c>
      <c r="M582" s="37" t="n">
        <f aca="false">I582+Inputs!$B$7*J582</f>
        <v>19.856</v>
      </c>
      <c r="N582" s="37" t="n">
        <f aca="false">K582+L582+M582</f>
        <v>19.856</v>
      </c>
    </row>
    <row r="583" customFormat="false" ht="15" hidden="false" customHeight="false" outlineLevel="0" collapsed="false">
      <c r="A583" s="0" t="s">
        <v>9</v>
      </c>
      <c r="B583" s="0" t="s">
        <v>478</v>
      </c>
      <c r="C583" s="15" t="n">
        <v>45292</v>
      </c>
      <c r="D583" s="0" t="n">
        <v>2</v>
      </c>
      <c r="E583" s="0" t="n">
        <v>0</v>
      </c>
      <c r="F583" s="0" t="n">
        <v>0</v>
      </c>
      <c r="G583" s="0" t="n">
        <v>0</v>
      </c>
      <c r="H583" s="0" t="n">
        <v>0</v>
      </c>
      <c r="I583" s="0" t="n">
        <v>0</v>
      </c>
      <c r="J583" s="0" t="n">
        <v>11</v>
      </c>
      <c r="K583" s="37" t="n">
        <f aca="false">E583+Inputs!$B$5*F583</f>
        <v>0</v>
      </c>
      <c r="L583" s="37" t="n">
        <f aca="false">G583+Inputs!$B$6*H583</f>
        <v>0</v>
      </c>
      <c r="M583" s="37" t="n">
        <f aca="false">I583+Inputs!$B$7*J583</f>
        <v>13.651</v>
      </c>
      <c r="N583" s="37" t="n">
        <f aca="false">K583+L583+M583</f>
        <v>13.651</v>
      </c>
    </row>
    <row r="584" customFormat="false" ht="15" hidden="false" customHeight="false" outlineLevel="0" collapsed="false">
      <c r="A584" s="0" t="s">
        <v>9</v>
      </c>
      <c r="B584" s="0" t="s">
        <v>478</v>
      </c>
      <c r="C584" s="15" t="n">
        <v>45323</v>
      </c>
      <c r="D584" s="0" t="n">
        <v>2</v>
      </c>
      <c r="E584" s="0" t="n">
        <v>0</v>
      </c>
      <c r="F584" s="0" t="n">
        <v>0</v>
      </c>
      <c r="G584" s="0" t="n">
        <v>0</v>
      </c>
      <c r="H584" s="0" t="n">
        <v>0</v>
      </c>
      <c r="I584" s="0" t="n">
        <v>0</v>
      </c>
      <c r="J584" s="0" t="n">
        <v>2</v>
      </c>
      <c r="K584" s="37" t="n">
        <f aca="false">E584+Inputs!$B$5*F584</f>
        <v>0</v>
      </c>
      <c r="L584" s="37" t="n">
        <f aca="false">G584+Inputs!$B$6*H584</f>
        <v>0</v>
      </c>
      <c r="M584" s="37" t="n">
        <f aca="false">I584+Inputs!$B$7*J584</f>
        <v>2.482</v>
      </c>
      <c r="N584" s="37" t="n">
        <f aca="false">K584+L584+M584</f>
        <v>2.482</v>
      </c>
    </row>
    <row r="585" customFormat="false" ht="15" hidden="false" customHeight="false" outlineLevel="0" collapsed="false">
      <c r="A585" s="0" t="s">
        <v>9</v>
      </c>
      <c r="B585" s="0" t="s">
        <v>478</v>
      </c>
      <c r="C585" s="15" t="n">
        <v>45352</v>
      </c>
      <c r="D585" s="0" t="n">
        <v>2</v>
      </c>
      <c r="E585" s="0" t="n">
        <v>0</v>
      </c>
      <c r="F585" s="0" t="n">
        <v>0</v>
      </c>
      <c r="G585" s="0" t="n">
        <v>0</v>
      </c>
      <c r="H585" s="0" t="n">
        <v>0</v>
      </c>
      <c r="I585" s="0" t="n">
        <v>0</v>
      </c>
      <c r="J585" s="0" t="n">
        <v>2</v>
      </c>
      <c r="K585" s="37" t="n">
        <f aca="false">E585+Inputs!$B$5*F585</f>
        <v>0</v>
      </c>
      <c r="L585" s="37" t="n">
        <f aca="false">G585+Inputs!$B$6*H585</f>
        <v>0</v>
      </c>
      <c r="M585" s="37" t="n">
        <f aca="false">I585+Inputs!$B$7*J585</f>
        <v>2.482</v>
      </c>
      <c r="N585" s="37" t="n">
        <f aca="false">K585+L585+M585</f>
        <v>2.482</v>
      </c>
    </row>
    <row r="586" customFormat="false" ht="15" hidden="false" customHeight="false" outlineLevel="0" collapsed="false">
      <c r="A586" s="0" t="s">
        <v>9</v>
      </c>
      <c r="B586" s="0" t="s">
        <v>478</v>
      </c>
      <c r="C586" s="15" t="n">
        <v>45383</v>
      </c>
      <c r="D586" s="0" t="n">
        <v>2</v>
      </c>
      <c r="E586" s="0" t="n">
        <v>0</v>
      </c>
      <c r="F586" s="0" t="n">
        <v>0</v>
      </c>
      <c r="G586" s="0" t="n">
        <v>0</v>
      </c>
      <c r="H586" s="0" t="n">
        <v>0</v>
      </c>
      <c r="I586" s="0" t="n">
        <v>0</v>
      </c>
      <c r="J586" s="0" t="n">
        <v>13</v>
      </c>
      <c r="K586" s="37" t="n">
        <f aca="false">E586+Inputs!$B$5*F586</f>
        <v>0</v>
      </c>
      <c r="L586" s="37" t="n">
        <f aca="false">G586+Inputs!$B$6*H586</f>
        <v>0</v>
      </c>
      <c r="M586" s="37" t="n">
        <f aca="false">I586+Inputs!$B$7*J586</f>
        <v>16.133</v>
      </c>
      <c r="N586" s="37" t="n">
        <f aca="false">K586+L586+M586</f>
        <v>16.133</v>
      </c>
    </row>
    <row r="587" customFormat="false" ht="15" hidden="false" customHeight="false" outlineLevel="0" collapsed="false">
      <c r="A587" s="0" t="s">
        <v>9</v>
      </c>
      <c r="B587" s="0" t="s">
        <v>478</v>
      </c>
      <c r="C587" s="15" t="n">
        <v>45413</v>
      </c>
      <c r="D587" s="0" t="n">
        <v>2</v>
      </c>
      <c r="E587" s="0" t="n">
        <v>0</v>
      </c>
      <c r="F587" s="0" t="n">
        <v>1</v>
      </c>
      <c r="G587" s="0" t="n">
        <v>0</v>
      </c>
      <c r="H587" s="0" t="n">
        <v>0</v>
      </c>
      <c r="I587" s="0" t="n">
        <v>0</v>
      </c>
      <c r="J587" s="0" t="n">
        <v>11</v>
      </c>
      <c r="K587" s="37" t="n">
        <f aca="false">E587+Inputs!$B$5*F587</f>
        <v>1.275</v>
      </c>
      <c r="L587" s="37" t="n">
        <f aca="false">G587+Inputs!$B$6*H587</f>
        <v>0</v>
      </c>
      <c r="M587" s="37" t="n">
        <f aca="false">I587+Inputs!$B$7*J587</f>
        <v>13.651</v>
      </c>
      <c r="N587" s="37" t="n">
        <f aca="false">K587+L587+M587</f>
        <v>14.926</v>
      </c>
    </row>
    <row r="588" customFormat="false" ht="15" hidden="false" customHeight="false" outlineLevel="0" collapsed="false">
      <c r="A588" s="0" t="s">
        <v>9</v>
      </c>
      <c r="B588" s="0" t="s">
        <v>478</v>
      </c>
      <c r="C588" s="15" t="n">
        <v>45444</v>
      </c>
      <c r="D588" s="0" t="n">
        <v>2</v>
      </c>
      <c r="E588" s="0" t="n">
        <v>0</v>
      </c>
      <c r="F588" s="0" t="n">
        <v>0</v>
      </c>
      <c r="G588" s="0" t="n">
        <v>0</v>
      </c>
      <c r="H588" s="0" t="n">
        <v>0</v>
      </c>
      <c r="I588" s="0" t="n">
        <v>0</v>
      </c>
      <c r="J588" s="0" t="n">
        <v>13</v>
      </c>
      <c r="K588" s="37" t="n">
        <f aca="false">E588+Inputs!$B$5*F588</f>
        <v>0</v>
      </c>
      <c r="L588" s="37" t="n">
        <f aca="false">G588+Inputs!$B$6*H588</f>
        <v>0</v>
      </c>
      <c r="M588" s="37" t="n">
        <f aca="false">I588+Inputs!$B$7*J588</f>
        <v>16.133</v>
      </c>
      <c r="N588" s="37" t="n">
        <f aca="false">K588+L588+M588</f>
        <v>16.133</v>
      </c>
    </row>
    <row r="589" customFormat="false" ht="15" hidden="false" customHeight="false" outlineLevel="0" collapsed="false">
      <c r="A589" s="0" t="s">
        <v>9</v>
      </c>
      <c r="B589" s="0" t="s">
        <v>478</v>
      </c>
      <c r="C589" s="15" t="n">
        <v>45474</v>
      </c>
      <c r="D589" s="0" t="n">
        <v>2</v>
      </c>
      <c r="E589" s="0" t="n">
        <v>0</v>
      </c>
      <c r="F589" s="0" t="n">
        <v>0</v>
      </c>
      <c r="G589" s="0" t="n">
        <v>0</v>
      </c>
      <c r="H589" s="0" t="n">
        <v>0</v>
      </c>
      <c r="I589" s="0" t="n">
        <v>0</v>
      </c>
      <c r="J589" s="0" t="n">
        <v>19</v>
      </c>
      <c r="K589" s="37" t="n">
        <f aca="false">E589+Inputs!$B$5*F589</f>
        <v>0</v>
      </c>
      <c r="L589" s="37" t="n">
        <f aca="false">G589+Inputs!$B$6*H589</f>
        <v>0</v>
      </c>
      <c r="M589" s="37" t="n">
        <f aca="false">I589+Inputs!$B$7*J589</f>
        <v>23.579</v>
      </c>
      <c r="N589" s="37" t="n">
        <f aca="false">K589+L589+M589</f>
        <v>23.579</v>
      </c>
    </row>
    <row r="590" customFormat="false" ht="15" hidden="false" customHeight="false" outlineLevel="0" collapsed="false">
      <c r="A590" s="0" t="s">
        <v>9</v>
      </c>
      <c r="B590" s="0" t="s">
        <v>478</v>
      </c>
      <c r="C590" s="15" t="n">
        <v>45505</v>
      </c>
      <c r="D590" s="0" t="n">
        <v>2</v>
      </c>
      <c r="E590" s="0" t="n">
        <v>0</v>
      </c>
      <c r="F590" s="0" t="n">
        <v>0</v>
      </c>
      <c r="G590" s="0" t="n">
        <v>0</v>
      </c>
      <c r="H590" s="0" t="n">
        <v>0</v>
      </c>
      <c r="I590" s="0" t="n">
        <v>0</v>
      </c>
      <c r="J590" s="0" t="n">
        <v>12</v>
      </c>
      <c r="K590" s="37" t="n">
        <f aca="false">E590+Inputs!$B$5*F590</f>
        <v>0</v>
      </c>
      <c r="L590" s="37" t="n">
        <f aca="false">G590+Inputs!$B$6*H590</f>
        <v>0</v>
      </c>
      <c r="M590" s="37" t="n">
        <f aca="false">I590+Inputs!$B$7*J590</f>
        <v>14.892</v>
      </c>
      <c r="N590" s="37" t="n">
        <f aca="false">K590+L590+M590</f>
        <v>14.892</v>
      </c>
    </row>
    <row r="591" customFormat="false" ht="15" hidden="false" customHeight="false" outlineLevel="0" collapsed="false">
      <c r="A591" s="0" t="s">
        <v>9</v>
      </c>
      <c r="B591" s="0" t="s">
        <v>478</v>
      </c>
      <c r="C591" s="15" t="n">
        <v>45536</v>
      </c>
      <c r="D591" s="0" t="n">
        <v>2</v>
      </c>
      <c r="E591" s="0" t="n">
        <v>0</v>
      </c>
      <c r="F591" s="0" t="n">
        <v>0</v>
      </c>
      <c r="G591" s="0" t="n">
        <v>0</v>
      </c>
      <c r="H591" s="0" t="n">
        <v>0</v>
      </c>
      <c r="I591" s="0" t="n">
        <v>0</v>
      </c>
      <c r="J591" s="0" t="n">
        <v>13</v>
      </c>
      <c r="K591" s="37" t="n">
        <f aca="false">E591+Inputs!$B$5*F591</f>
        <v>0</v>
      </c>
      <c r="L591" s="37" t="n">
        <f aca="false">G591+Inputs!$B$6*H591</f>
        <v>0</v>
      </c>
      <c r="M591" s="37" t="n">
        <f aca="false">I591+Inputs!$B$7*J591</f>
        <v>16.133</v>
      </c>
      <c r="N591" s="37" t="n">
        <f aca="false">K591+L591+M591</f>
        <v>16.133</v>
      </c>
    </row>
    <row r="592" customFormat="false" ht="15" hidden="false" customHeight="false" outlineLevel="0" collapsed="false">
      <c r="A592" s="0" t="s">
        <v>9</v>
      </c>
      <c r="B592" s="0" t="s">
        <v>478</v>
      </c>
      <c r="C592" s="15" t="n">
        <v>45566</v>
      </c>
      <c r="D592" s="0" t="n">
        <v>2</v>
      </c>
      <c r="E592" s="0" t="n">
        <v>0</v>
      </c>
      <c r="F592" s="0" t="n">
        <v>1</v>
      </c>
      <c r="G592" s="0" t="n">
        <v>0</v>
      </c>
      <c r="H592" s="0" t="n">
        <v>1</v>
      </c>
      <c r="I592" s="0" t="n">
        <v>0</v>
      </c>
      <c r="J592" s="0" t="n">
        <v>11</v>
      </c>
      <c r="K592" s="37" t="n">
        <f aca="false">E592+Inputs!$B$5*F592</f>
        <v>1.275</v>
      </c>
      <c r="L592" s="37" t="n">
        <f aca="false">G592+Inputs!$B$6*H592</f>
        <v>1.275</v>
      </c>
      <c r="M592" s="37" t="n">
        <f aca="false">I592+Inputs!$B$7*J592</f>
        <v>13.651</v>
      </c>
      <c r="N592" s="37" t="n">
        <f aca="false">K592+L592+M592</f>
        <v>16.201</v>
      </c>
    </row>
    <row r="593" customFormat="false" ht="15" hidden="false" customHeight="false" outlineLevel="0" collapsed="false">
      <c r="A593" s="0" t="s">
        <v>9</v>
      </c>
      <c r="B593" s="0" t="s">
        <v>478</v>
      </c>
      <c r="C593" s="15" t="n">
        <v>45597</v>
      </c>
      <c r="D593" s="0" t="n">
        <v>2</v>
      </c>
      <c r="E593" s="0" t="n">
        <v>0</v>
      </c>
      <c r="F593" s="0" t="n">
        <v>0</v>
      </c>
      <c r="G593" s="0" t="n">
        <v>0</v>
      </c>
      <c r="H593" s="0" t="n">
        <v>0</v>
      </c>
      <c r="I593" s="0" t="n">
        <v>0</v>
      </c>
      <c r="J593" s="0" t="n">
        <v>15</v>
      </c>
      <c r="K593" s="37" t="n">
        <f aca="false">E593+Inputs!$B$5*F593</f>
        <v>0</v>
      </c>
      <c r="L593" s="37" t="n">
        <f aca="false">G593+Inputs!$B$6*H593</f>
        <v>0</v>
      </c>
      <c r="M593" s="37" t="n">
        <f aca="false">I593+Inputs!$B$7*J593</f>
        <v>18.615</v>
      </c>
      <c r="N593" s="37" t="n">
        <f aca="false">K593+L593+M593</f>
        <v>18.615</v>
      </c>
    </row>
    <row r="594" customFormat="false" ht="15" hidden="false" customHeight="false" outlineLevel="0" collapsed="false">
      <c r="A594" s="0" t="s">
        <v>9</v>
      </c>
      <c r="B594" s="0" t="s">
        <v>478</v>
      </c>
      <c r="C594" s="15" t="n">
        <v>45627</v>
      </c>
      <c r="D594" s="0" t="n">
        <v>2</v>
      </c>
      <c r="E594" s="0" t="n">
        <v>0</v>
      </c>
      <c r="F594" s="0" t="n">
        <v>0</v>
      </c>
      <c r="G594" s="0" t="n">
        <v>0</v>
      </c>
      <c r="H594" s="0" t="n">
        <v>0</v>
      </c>
      <c r="I594" s="0" t="n">
        <v>0</v>
      </c>
      <c r="J594" s="0" t="n">
        <v>21</v>
      </c>
      <c r="K594" s="37" t="n">
        <f aca="false">E594+Inputs!$B$5*F594</f>
        <v>0</v>
      </c>
      <c r="L594" s="37" t="n">
        <f aca="false">G594+Inputs!$B$6*H594</f>
        <v>0</v>
      </c>
      <c r="M594" s="37" t="n">
        <f aca="false">I594+Inputs!$B$7*J594</f>
        <v>26.061</v>
      </c>
      <c r="N594" s="37" t="n">
        <f aca="false">K594+L594+M594</f>
        <v>26.061</v>
      </c>
    </row>
    <row r="595" customFormat="false" ht="15" hidden="false" customHeight="false" outlineLevel="0" collapsed="false">
      <c r="A595" s="0" t="s">
        <v>9</v>
      </c>
      <c r="B595" s="0" t="s">
        <v>478</v>
      </c>
      <c r="C595" s="15" t="n">
        <v>45658</v>
      </c>
      <c r="D595" s="0" t="n">
        <v>2</v>
      </c>
      <c r="E595" s="0" t="n">
        <v>0</v>
      </c>
      <c r="F595" s="0" t="n">
        <v>0</v>
      </c>
      <c r="G595" s="0" t="n">
        <v>0</v>
      </c>
      <c r="H595" s="0" t="n">
        <v>0</v>
      </c>
      <c r="I595" s="0" t="n">
        <v>0</v>
      </c>
      <c r="J595" s="0" t="n">
        <v>13</v>
      </c>
      <c r="K595" s="37" t="n">
        <f aca="false">E595+Inputs!$B$5*F595</f>
        <v>0</v>
      </c>
      <c r="L595" s="37" t="n">
        <f aca="false">G595+Inputs!$B$6*H595</f>
        <v>0</v>
      </c>
      <c r="M595" s="37" t="n">
        <f aca="false">I595+Inputs!$B$7*J595</f>
        <v>16.133</v>
      </c>
      <c r="N595" s="37" t="n">
        <f aca="false">K595+L595+M595</f>
        <v>16.133</v>
      </c>
    </row>
    <row r="596" customFormat="false" ht="15" hidden="false" customHeight="false" outlineLevel="0" collapsed="false">
      <c r="A596" s="0" t="s">
        <v>9</v>
      </c>
      <c r="B596" s="0" t="s">
        <v>478</v>
      </c>
      <c r="C596" s="15" t="n">
        <v>45689</v>
      </c>
      <c r="D596" s="0" t="n">
        <v>2</v>
      </c>
      <c r="E596" s="0" t="n">
        <v>0</v>
      </c>
      <c r="F596" s="0" t="n">
        <v>0</v>
      </c>
      <c r="G596" s="0" t="n">
        <v>0</v>
      </c>
      <c r="H596" s="0" t="n">
        <v>0</v>
      </c>
      <c r="I596" s="0" t="n">
        <v>0</v>
      </c>
      <c r="J596" s="0" t="n">
        <v>12</v>
      </c>
      <c r="K596" s="37" t="n">
        <f aca="false">E596+Inputs!$B$5*F596</f>
        <v>0</v>
      </c>
      <c r="L596" s="37" t="n">
        <f aca="false">G596+Inputs!$B$6*H596</f>
        <v>0</v>
      </c>
      <c r="M596" s="37" t="n">
        <f aca="false">I596+Inputs!$B$7*J596</f>
        <v>14.892</v>
      </c>
      <c r="N596" s="37" t="n">
        <f aca="false">K596+L596+M596</f>
        <v>14.892</v>
      </c>
    </row>
    <row r="597" customFormat="false" ht="15" hidden="false" customHeight="false" outlineLevel="0" collapsed="false">
      <c r="A597" s="0" t="s">
        <v>9</v>
      </c>
      <c r="B597" s="0" t="s">
        <v>478</v>
      </c>
      <c r="C597" s="15" t="n">
        <v>45717</v>
      </c>
      <c r="D597" s="0" t="n">
        <v>2</v>
      </c>
      <c r="E597" s="0" t="n">
        <v>0</v>
      </c>
      <c r="F597" s="0" t="n">
        <v>0</v>
      </c>
      <c r="G597" s="0" t="n">
        <v>0</v>
      </c>
      <c r="H597" s="0" t="n">
        <v>0</v>
      </c>
      <c r="I597" s="0" t="n">
        <v>0</v>
      </c>
      <c r="J597" s="0" t="n">
        <v>13</v>
      </c>
      <c r="K597" s="37" t="n">
        <f aca="false">E597+Inputs!$B$5*F597</f>
        <v>0</v>
      </c>
      <c r="L597" s="37" t="n">
        <f aca="false">G597+Inputs!$B$6*H597</f>
        <v>0</v>
      </c>
      <c r="M597" s="37" t="n">
        <f aca="false">I597+Inputs!$B$7*J597</f>
        <v>16.133</v>
      </c>
      <c r="N597" s="37" t="n">
        <f aca="false">K597+L597+M597</f>
        <v>16.133</v>
      </c>
    </row>
    <row r="598" customFormat="false" ht="15" hidden="false" customHeight="false" outlineLevel="0" collapsed="false">
      <c r="A598" s="0" t="s">
        <v>9</v>
      </c>
      <c r="B598" s="0" t="s">
        <v>478</v>
      </c>
      <c r="C598" s="15" t="n">
        <v>45748</v>
      </c>
      <c r="D598" s="0" t="n">
        <v>2</v>
      </c>
      <c r="E598" s="0" t="n">
        <v>0</v>
      </c>
      <c r="F598" s="0" t="n">
        <v>0</v>
      </c>
      <c r="G598" s="0" t="n">
        <v>0</v>
      </c>
      <c r="H598" s="0" t="n">
        <v>0</v>
      </c>
      <c r="I598" s="0" t="n">
        <v>0</v>
      </c>
      <c r="J598" s="0" t="n">
        <v>9</v>
      </c>
      <c r="K598" s="37" t="n">
        <f aca="false">E598+Inputs!$B$5*F598</f>
        <v>0</v>
      </c>
      <c r="L598" s="37" t="n">
        <f aca="false">G598+Inputs!$B$6*H598</f>
        <v>0</v>
      </c>
      <c r="M598" s="37" t="n">
        <f aca="false">I598+Inputs!$B$7*J598</f>
        <v>11.169</v>
      </c>
      <c r="N598" s="37" t="n">
        <f aca="false">K598+L598+M598</f>
        <v>11.169</v>
      </c>
    </row>
    <row r="599" customFormat="false" ht="15" hidden="false" customHeight="false" outlineLevel="0" collapsed="false">
      <c r="A599" s="0" t="s">
        <v>9</v>
      </c>
      <c r="B599" s="0" t="s">
        <v>478</v>
      </c>
      <c r="C599" s="15" t="n">
        <v>45778</v>
      </c>
      <c r="D599" s="0" t="n">
        <v>2</v>
      </c>
      <c r="E599" s="0" t="n">
        <v>0</v>
      </c>
      <c r="F599" s="0" t="n">
        <v>0</v>
      </c>
      <c r="G599" s="0" t="n">
        <v>0</v>
      </c>
      <c r="H599" s="0" t="n">
        <v>0</v>
      </c>
      <c r="I599" s="0" t="n">
        <v>0</v>
      </c>
      <c r="J599" s="0" t="n">
        <v>18</v>
      </c>
      <c r="K599" s="37" t="n">
        <f aca="false">E599+Inputs!$B$5*F599</f>
        <v>0</v>
      </c>
      <c r="L599" s="37" t="n">
        <f aca="false">G599+Inputs!$B$6*H599</f>
        <v>0</v>
      </c>
      <c r="M599" s="37" t="n">
        <f aca="false">I599+Inputs!$B$7*J599</f>
        <v>22.338</v>
      </c>
      <c r="N599" s="37" t="n">
        <f aca="false">K599+L599+M599</f>
        <v>22.338</v>
      </c>
    </row>
    <row r="600" customFormat="false" ht="15" hidden="false" customHeight="false" outlineLevel="0" collapsed="false">
      <c r="A600" s="0" t="s">
        <v>9</v>
      </c>
      <c r="B600" s="0" t="s">
        <v>478</v>
      </c>
      <c r="C600" s="15" t="n">
        <v>45809</v>
      </c>
      <c r="D600" s="0" t="n">
        <v>2</v>
      </c>
      <c r="E600" s="0" t="n">
        <v>0</v>
      </c>
      <c r="F600" s="0" t="n">
        <v>0</v>
      </c>
      <c r="G600" s="0" t="n">
        <v>0</v>
      </c>
      <c r="H600" s="0" t="n">
        <v>0</v>
      </c>
      <c r="I600" s="0" t="n">
        <v>0</v>
      </c>
      <c r="J600" s="0" t="n">
        <v>25</v>
      </c>
      <c r="K600" s="37" t="n">
        <f aca="false">E600+Inputs!$B$5*F600</f>
        <v>0</v>
      </c>
      <c r="L600" s="37" t="n">
        <f aca="false">G600+Inputs!$B$6*H600</f>
        <v>0</v>
      </c>
      <c r="M600" s="37" t="n">
        <f aca="false">I600+Inputs!$B$7*J600</f>
        <v>31.025</v>
      </c>
      <c r="N600" s="37" t="n">
        <f aca="false">K600+L600+M600</f>
        <v>31.025</v>
      </c>
    </row>
    <row r="601" customFormat="false" ht="15" hidden="false" customHeight="false" outlineLevel="0" collapsed="false">
      <c r="A601" s="0" t="s">
        <v>9</v>
      </c>
      <c r="B601" s="0" t="s">
        <v>478</v>
      </c>
      <c r="C601" s="15" t="n">
        <v>45839</v>
      </c>
      <c r="D601" s="0" t="n">
        <v>2</v>
      </c>
      <c r="E601" s="0" t="n">
        <v>0</v>
      </c>
      <c r="F601" s="0" t="n">
        <v>1</v>
      </c>
      <c r="G601" s="0" t="n">
        <v>0</v>
      </c>
      <c r="H601" s="0" t="n">
        <v>0</v>
      </c>
      <c r="I601" s="0" t="n">
        <v>0</v>
      </c>
      <c r="J601" s="0" t="n">
        <v>16</v>
      </c>
      <c r="K601" s="37" t="n">
        <f aca="false">E601+Inputs!$B$5*F601</f>
        <v>1.275</v>
      </c>
      <c r="L601" s="37" t="n">
        <f aca="false">G601+Inputs!$B$6*H601</f>
        <v>0</v>
      </c>
      <c r="M601" s="37" t="n">
        <f aca="false">I601+Inputs!$B$7*J601</f>
        <v>19.856</v>
      </c>
      <c r="N601" s="37" t="n">
        <f aca="false">K601+L601+M601</f>
        <v>21.131</v>
      </c>
    </row>
    <row r="602" customFormat="false" ht="15" hidden="false" customHeight="false" outlineLevel="0" collapsed="false">
      <c r="A602" s="0" t="s">
        <v>9</v>
      </c>
      <c r="B602" s="0" t="s">
        <v>478</v>
      </c>
      <c r="C602" s="15" t="n">
        <v>45870</v>
      </c>
      <c r="D602" s="0" t="n">
        <v>2</v>
      </c>
      <c r="E602" s="0" t="n">
        <v>0</v>
      </c>
      <c r="F602" s="0" t="n">
        <v>0</v>
      </c>
      <c r="G602" s="0" t="n">
        <v>0</v>
      </c>
      <c r="H602" s="0" t="n">
        <v>0</v>
      </c>
      <c r="I602" s="0" t="n">
        <v>0</v>
      </c>
      <c r="J602" s="0" t="n">
        <v>17</v>
      </c>
      <c r="K602" s="37" t="n">
        <f aca="false">E602+Inputs!$B$5*F602</f>
        <v>0</v>
      </c>
      <c r="L602" s="37" t="n">
        <f aca="false">G602+Inputs!$B$6*H602</f>
        <v>0</v>
      </c>
      <c r="M602" s="37" t="n">
        <f aca="false">I602+Inputs!$B$7*J602</f>
        <v>21.097</v>
      </c>
      <c r="N602" s="37" t="n">
        <f aca="false">K602+L602+M602</f>
        <v>21.097</v>
      </c>
    </row>
    <row r="603" customFormat="false" ht="15" hidden="false" customHeight="false" outlineLevel="0" collapsed="false">
      <c r="A603" s="0" t="s">
        <v>9</v>
      </c>
      <c r="B603" s="0" t="s">
        <v>478</v>
      </c>
      <c r="C603" s="15" t="n">
        <v>45901</v>
      </c>
      <c r="D603" s="0" t="n">
        <v>2</v>
      </c>
      <c r="E603" s="0" t="n">
        <v>0</v>
      </c>
      <c r="F603" s="0" t="n">
        <v>0</v>
      </c>
      <c r="G603" s="0" t="n">
        <v>0</v>
      </c>
      <c r="H603" s="0" t="n">
        <v>0</v>
      </c>
      <c r="I603" s="0" t="n">
        <v>0</v>
      </c>
      <c r="J603" s="0" t="n">
        <v>9</v>
      </c>
      <c r="K603" s="37" t="n">
        <f aca="false">E603+Inputs!$B$5*F603</f>
        <v>0</v>
      </c>
      <c r="L603" s="37" t="n">
        <f aca="false">G603+Inputs!$B$6*H603</f>
        <v>0</v>
      </c>
      <c r="M603" s="37" t="n">
        <f aca="false">I603+Inputs!$B$7*J603</f>
        <v>11.169</v>
      </c>
      <c r="N603" s="37" t="n">
        <f aca="false">K603+L603+M603</f>
        <v>11.169</v>
      </c>
    </row>
    <row r="604" customFormat="false" ht="15" hidden="false" customHeight="false" outlineLevel="0" collapsed="false">
      <c r="A604" s="0" t="s">
        <v>9</v>
      </c>
      <c r="B604" s="0" t="s">
        <v>478</v>
      </c>
      <c r="C604" s="15" t="n">
        <v>45931</v>
      </c>
      <c r="D604" s="0" t="n">
        <v>2</v>
      </c>
      <c r="E604" s="0" t="n">
        <v>0</v>
      </c>
      <c r="F604" s="0" t="n">
        <v>0</v>
      </c>
      <c r="G604" s="0" t="n">
        <v>0</v>
      </c>
      <c r="H604" s="0" t="n">
        <v>0</v>
      </c>
      <c r="I604" s="0" t="n">
        <v>0</v>
      </c>
      <c r="J604" s="0" t="n">
        <v>13</v>
      </c>
      <c r="K604" s="37" t="n">
        <f aca="false">E604+Inputs!$B$5*F604</f>
        <v>0</v>
      </c>
      <c r="L604" s="37" t="n">
        <f aca="false">G604+Inputs!$B$6*H604</f>
        <v>0</v>
      </c>
      <c r="M604" s="37" t="n">
        <f aca="false">I604+Inputs!$B$7*J604</f>
        <v>16.133</v>
      </c>
      <c r="N604" s="37" t="n">
        <f aca="false">K604+L604+M604</f>
        <v>16.133</v>
      </c>
    </row>
    <row r="605" customFormat="false" ht="15" hidden="false" customHeight="false" outlineLevel="0" collapsed="false">
      <c r="A605" s="0" t="s">
        <v>9</v>
      </c>
      <c r="B605" s="0" t="s">
        <v>478</v>
      </c>
      <c r="C605" s="15" t="n">
        <v>45962</v>
      </c>
      <c r="D605" s="0" t="n">
        <v>2</v>
      </c>
      <c r="E605" s="0" t="n">
        <v>0</v>
      </c>
      <c r="F605" s="0" t="n">
        <v>0</v>
      </c>
      <c r="G605" s="0" t="n">
        <v>0</v>
      </c>
      <c r="H605" s="0" t="n">
        <v>0</v>
      </c>
      <c r="I605" s="0" t="n">
        <v>0</v>
      </c>
      <c r="J605" s="0" t="n">
        <v>12</v>
      </c>
      <c r="K605" s="37" t="n">
        <f aca="false">E605+Inputs!$B$5*F605</f>
        <v>0</v>
      </c>
      <c r="L605" s="37" t="n">
        <f aca="false">G605+Inputs!$B$6*H605</f>
        <v>0</v>
      </c>
      <c r="M605" s="37" t="n">
        <f aca="false">I605+Inputs!$B$7*J605</f>
        <v>14.892</v>
      </c>
      <c r="N605" s="37" t="n">
        <f aca="false">K605+L605+M605</f>
        <v>14.892</v>
      </c>
    </row>
    <row r="606" customFormat="false" ht="15" hidden="false" customHeight="false" outlineLevel="0" collapsed="false">
      <c r="A606" s="0" t="s">
        <v>9</v>
      </c>
      <c r="B606" s="0" t="s">
        <v>478</v>
      </c>
      <c r="C606" s="15" t="n">
        <v>45992</v>
      </c>
      <c r="D606" s="0" t="n">
        <v>2</v>
      </c>
      <c r="E606" s="0" t="n">
        <v>0</v>
      </c>
      <c r="F606" s="0" t="n">
        <v>0</v>
      </c>
      <c r="G606" s="0" t="n">
        <v>0</v>
      </c>
      <c r="H606" s="0" t="n">
        <v>0</v>
      </c>
      <c r="I606" s="0" t="n">
        <v>0</v>
      </c>
      <c r="J606" s="0" t="n">
        <v>9</v>
      </c>
      <c r="K606" s="37" t="n">
        <f aca="false">E606+Inputs!$B$5*F606</f>
        <v>0</v>
      </c>
      <c r="L606" s="37" t="n">
        <f aca="false">G606+Inputs!$B$6*H606</f>
        <v>0</v>
      </c>
      <c r="M606" s="37" t="n">
        <f aca="false">I606+Inputs!$B$7*J606</f>
        <v>11.169</v>
      </c>
      <c r="N606" s="37" t="n">
        <f aca="false">K606+L606+M606</f>
        <v>11.169</v>
      </c>
    </row>
    <row r="607" customFormat="false" ht="15" hidden="false" customHeight="false" outlineLevel="0" collapsed="false">
      <c r="A607" s="0" t="s">
        <v>9</v>
      </c>
      <c r="B607" s="0" t="s">
        <v>478</v>
      </c>
      <c r="C607" s="15" t="n">
        <v>46023</v>
      </c>
      <c r="D607" s="0" t="n">
        <v>2</v>
      </c>
      <c r="E607" s="0" t="n">
        <v>0</v>
      </c>
      <c r="F607" s="0" t="n">
        <v>0</v>
      </c>
      <c r="G607" s="0" t="n">
        <v>0</v>
      </c>
      <c r="H607" s="0" t="n">
        <v>0</v>
      </c>
      <c r="I607" s="0" t="n">
        <v>0</v>
      </c>
      <c r="J607" s="0" t="n">
        <v>14</v>
      </c>
      <c r="K607" s="37" t="n">
        <f aca="false">E607+Inputs!$B$5*F607</f>
        <v>0</v>
      </c>
      <c r="L607" s="37" t="n">
        <f aca="false">G607+Inputs!$B$6*H607</f>
        <v>0</v>
      </c>
      <c r="M607" s="37" t="n">
        <f aca="false">I607+Inputs!$B$7*J607</f>
        <v>17.374</v>
      </c>
      <c r="N607" s="37" t="n">
        <f aca="false">K607+L607+M607</f>
        <v>17.374</v>
      </c>
    </row>
    <row r="608" customFormat="false" ht="15" hidden="false" customHeight="false" outlineLevel="0" collapsed="false">
      <c r="A608" s="0" t="s">
        <v>9</v>
      </c>
      <c r="B608" s="0" t="s">
        <v>478</v>
      </c>
      <c r="C608" s="15" t="n">
        <v>46054</v>
      </c>
      <c r="D608" s="0" t="n">
        <v>2</v>
      </c>
      <c r="E608" s="0" t="n">
        <v>0</v>
      </c>
      <c r="F608" s="0" t="n">
        <v>0</v>
      </c>
      <c r="G608" s="0" t="n">
        <v>0</v>
      </c>
      <c r="H608" s="0" t="n">
        <v>0</v>
      </c>
      <c r="I608" s="0" t="n">
        <v>0</v>
      </c>
      <c r="J608" s="0" t="n">
        <v>9</v>
      </c>
      <c r="K608" s="37" t="n">
        <f aca="false">E608+Inputs!$B$5*F608</f>
        <v>0</v>
      </c>
      <c r="L608" s="37" t="n">
        <f aca="false">G608+Inputs!$B$6*H608</f>
        <v>0</v>
      </c>
      <c r="M608" s="37" t="n">
        <f aca="false">I608+Inputs!$B$7*J608</f>
        <v>11.169</v>
      </c>
      <c r="N608" s="37" t="n">
        <f aca="false">K608+L608+M608</f>
        <v>11.169</v>
      </c>
    </row>
    <row r="609" customFormat="false" ht="15" hidden="false" customHeight="false" outlineLevel="0" collapsed="false">
      <c r="A609" s="0" t="s">
        <v>9</v>
      </c>
      <c r="B609" s="0" t="s">
        <v>478</v>
      </c>
      <c r="C609" s="15" t="n">
        <v>46082</v>
      </c>
      <c r="D609" s="0" t="n">
        <v>2</v>
      </c>
      <c r="E609" s="0" t="n">
        <v>0</v>
      </c>
      <c r="F609" s="0" t="n">
        <v>1</v>
      </c>
      <c r="G609" s="0" t="n">
        <v>0</v>
      </c>
      <c r="H609" s="0" t="n">
        <v>0</v>
      </c>
      <c r="I609" s="0" t="n">
        <v>0</v>
      </c>
      <c r="J609" s="0" t="n">
        <v>14</v>
      </c>
      <c r="K609" s="37" t="n">
        <f aca="false">E609+Inputs!$B$5*F609</f>
        <v>1.275</v>
      </c>
      <c r="L609" s="37" t="n">
        <f aca="false">G609+Inputs!$B$6*H609</f>
        <v>0</v>
      </c>
      <c r="M609" s="37" t="n">
        <f aca="false">I609+Inputs!$B$7*J609</f>
        <v>17.374</v>
      </c>
      <c r="N609" s="37" t="n">
        <f aca="false">K609+L609+M609</f>
        <v>18.649</v>
      </c>
    </row>
    <row r="610" customFormat="false" ht="15" hidden="false" customHeight="false" outlineLevel="0" collapsed="false">
      <c r="A610" s="0" t="s">
        <v>9</v>
      </c>
      <c r="B610" s="0" t="s">
        <v>478</v>
      </c>
      <c r="C610" s="15" t="n">
        <v>46113</v>
      </c>
      <c r="D610" s="0" t="n">
        <v>2</v>
      </c>
      <c r="E610" s="0" t="n">
        <v>0</v>
      </c>
      <c r="F610" s="0" t="n">
        <v>1</v>
      </c>
      <c r="G610" s="0" t="n">
        <v>0</v>
      </c>
      <c r="H610" s="0" t="n">
        <v>0</v>
      </c>
      <c r="I610" s="0" t="n">
        <v>0</v>
      </c>
      <c r="J610" s="0" t="n">
        <v>16</v>
      </c>
      <c r="K610" s="37" t="n">
        <f aca="false">E610+Inputs!$B$5*F610</f>
        <v>1.275</v>
      </c>
      <c r="L610" s="37" t="n">
        <f aca="false">G610+Inputs!$B$6*H610</f>
        <v>0</v>
      </c>
      <c r="M610" s="37" t="n">
        <f aca="false">I610+Inputs!$B$7*J610</f>
        <v>19.856</v>
      </c>
      <c r="N610" s="37" t="n">
        <f aca="false">K610+L610+M610</f>
        <v>21.131</v>
      </c>
    </row>
    <row r="611" customFormat="false" ht="15" hidden="false" customHeight="false" outlineLevel="0" collapsed="false">
      <c r="A611" s="0" t="s">
        <v>9</v>
      </c>
      <c r="B611" s="0" t="s">
        <v>478</v>
      </c>
      <c r="C611" s="15" t="n">
        <v>46143</v>
      </c>
      <c r="D611" s="0" t="n">
        <v>2</v>
      </c>
      <c r="E611" s="0" t="n">
        <v>0</v>
      </c>
      <c r="F611" s="0" t="n">
        <v>0</v>
      </c>
      <c r="G611" s="0" t="n">
        <v>0</v>
      </c>
      <c r="H611" s="0" t="n">
        <v>1</v>
      </c>
      <c r="I611" s="0" t="n">
        <v>0</v>
      </c>
      <c r="J611" s="0" t="n">
        <v>22</v>
      </c>
      <c r="K611" s="37" t="n">
        <f aca="false">E611+Inputs!$B$5*F611</f>
        <v>0</v>
      </c>
      <c r="L611" s="37" t="n">
        <f aca="false">G611+Inputs!$B$6*H611</f>
        <v>1.275</v>
      </c>
      <c r="M611" s="37" t="n">
        <f aca="false">I611+Inputs!$B$7*J611</f>
        <v>27.302</v>
      </c>
      <c r="N611" s="37" t="n">
        <f aca="false">K611+L611+M611</f>
        <v>28.577</v>
      </c>
    </row>
    <row r="612" customFormat="false" ht="15" hidden="false" customHeight="false" outlineLevel="0" collapsed="false">
      <c r="A612" s="0" t="s">
        <v>9</v>
      </c>
      <c r="B612" s="0" t="s">
        <v>478</v>
      </c>
      <c r="C612" s="15" t="n">
        <v>46174</v>
      </c>
      <c r="D612" s="0" t="n">
        <v>2</v>
      </c>
      <c r="E612" s="0" t="n">
        <v>0</v>
      </c>
      <c r="F612" s="0" t="n">
        <v>0</v>
      </c>
      <c r="G612" s="0" t="n">
        <v>0</v>
      </c>
      <c r="H612" s="0" t="n">
        <v>0</v>
      </c>
      <c r="I612" s="0" t="n">
        <v>0</v>
      </c>
      <c r="J612" s="0" t="n">
        <v>22</v>
      </c>
      <c r="K612" s="37" t="n">
        <f aca="false">E612+Inputs!$B$5*F612</f>
        <v>0</v>
      </c>
      <c r="L612" s="37" t="n">
        <f aca="false">G612+Inputs!$B$6*H612</f>
        <v>0</v>
      </c>
      <c r="M612" s="37" t="n">
        <f aca="false">I612+Inputs!$B$7*J612</f>
        <v>27.302</v>
      </c>
      <c r="N612" s="37" t="n">
        <f aca="false">K612+L612+M612</f>
        <v>27.302</v>
      </c>
    </row>
    <row r="613" customFormat="false" ht="15" hidden="false" customHeight="false" outlineLevel="0" collapsed="false">
      <c r="A613" s="0" t="s">
        <v>9</v>
      </c>
      <c r="B613" s="0" t="s">
        <v>478</v>
      </c>
      <c r="C613" s="15" t="n">
        <v>46204</v>
      </c>
      <c r="D613" s="0" t="n">
        <v>2</v>
      </c>
      <c r="E613" s="0" t="n">
        <v>0</v>
      </c>
      <c r="F613" s="0" t="n">
        <v>0</v>
      </c>
      <c r="G613" s="0" t="n">
        <v>0</v>
      </c>
      <c r="H613" s="0" t="n">
        <v>1</v>
      </c>
      <c r="I613" s="0" t="n">
        <v>0</v>
      </c>
      <c r="J613" s="0" t="n">
        <v>21</v>
      </c>
      <c r="K613" s="37" t="n">
        <f aca="false">E613+Inputs!$B$5*F613</f>
        <v>0</v>
      </c>
      <c r="L613" s="37" t="n">
        <f aca="false">G613+Inputs!$B$6*H613</f>
        <v>1.275</v>
      </c>
      <c r="M613" s="37" t="n">
        <f aca="false">I613+Inputs!$B$7*J613</f>
        <v>26.061</v>
      </c>
      <c r="N613" s="37" t="n">
        <f aca="false">K613+L613+M613</f>
        <v>27.336</v>
      </c>
    </row>
    <row r="614" customFormat="false" ht="15" hidden="false" customHeight="false" outlineLevel="0" collapsed="false">
      <c r="A614" s="0" t="s">
        <v>9</v>
      </c>
      <c r="B614" s="0" t="s">
        <v>478</v>
      </c>
      <c r="C614" s="15" t="n">
        <v>46235</v>
      </c>
      <c r="D614" s="0" t="n">
        <v>2</v>
      </c>
      <c r="E614" s="0" t="n">
        <v>0</v>
      </c>
      <c r="F614" s="0" t="n">
        <v>1</v>
      </c>
      <c r="G614" s="0" t="n">
        <v>0</v>
      </c>
      <c r="H614" s="0" t="n">
        <v>0</v>
      </c>
      <c r="I614" s="0" t="n">
        <v>0</v>
      </c>
      <c r="J614" s="0" t="n">
        <v>12</v>
      </c>
      <c r="K614" s="37" t="n">
        <f aca="false">E614+Inputs!$B$5*F614</f>
        <v>1.275</v>
      </c>
      <c r="L614" s="37" t="n">
        <f aca="false">G614+Inputs!$B$6*H614</f>
        <v>0</v>
      </c>
      <c r="M614" s="37" t="n">
        <f aca="false">I614+Inputs!$B$7*J614</f>
        <v>14.892</v>
      </c>
      <c r="N614" s="37" t="n">
        <f aca="false">K614+L614+M614</f>
        <v>16.167</v>
      </c>
    </row>
    <row r="615" customFormat="false" ht="15" hidden="false" customHeight="false" outlineLevel="0" collapsed="false">
      <c r="A615" s="0" t="s">
        <v>9</v>
      </c>
      <c r="B615" s="0" t="s">
        <v>475</v>
      </c>
      <c r="C615" s="15" t="n">
        <v>44927</v>
      </c>
      <c r="D615" s="0" t="n">
        <v>2</v>
      </c>
      <c r="E615" s="0" t="n">
        <v>0</v>
      </c>
      <c r="F615" s="0" t="n">
        <v>0</v>
      </c>
      <c r="G615" s="0" t="n">
        <v>0</v>
      </c>
      <c r="H615" s="0" t="n">
        <v>0</v>
      </c>
      <c r="I615" s="0" t="n">
        <v>0</v>
      </c>
      <c r="J615" s="0" t="n">
        <v>8</v>
      </c>
      <c r="K615" s="37" t="n">
        <f aca="false">E615+Inputs!$B$5*F615</f>
        <v>0</v>
      </c>
      <c r="L615" s="37" t="n">
        <f aca="false">G615+Inputs!$B$6*H615</f>
        <v>0</v>
      </c>
      <c r="M615" s="37" t="n">
        <f aca="false">I615+Inputs!$B$7*J615</f>
        <v>9.928</v>
      </c>
      <c r="N615" s="37" t="n">
        <f aca="false">K615+L615+M615</f>
        <v>9.928</v>
      </c>
    </row>
    <row r="616" customFormat="false" ht="15" hidden="false" customHeight="false" outlineLevel="0" collapsed="false">
      <c r="A616" s="0" t="s">
        <v>9</v>
      </c>
      <c r="B616" s="0" t="s">
        <v>475</v>
      </c>
      <c r="C616" s="15" t="n">
        <v>44958</v>
      </c>
      <c r="D616" s="0" t="n">
        <v>2</v>
      </c>
      <c r="E616" s="0" t="n">
        <v>0</v>
      </c>
      <c r="F616" s="0" t="n">
        <v>0</v>
      </c>
      <c r="G616" s="0" t="n">
        <v>0</v>
      </c>
      <c r="H616" s="0" t="n">
        <v>0</v>
      </c>
      <c r="I616" s="0" t="n">
        <v>0</v>
      </c>
      <c r="J616" s="0" t="n">
        <v>3</v>
      </c>
      <c r="K616" s="37" t="n">
        <f aca="false">E616+Inputs!$B$5*F616</f>
        <v>0</v>
      </c>
      <c r="L616" s="37" t="n">
        <f aca="false">G616+Inputs!$B$6*H616</f>
        <v>0</v>
      </c>
      <c r="M616" s="37" t="n">
        <f aca="false">I616+Inputs!$B$7*J616</f>
        <v>3.723</v>
      </c>
      <c r="N616" s="37" t="n">
        <f aca="false">K616+L616+M616</f>
        <v>3.723</v>
      </c>
    </row>
    <row r="617" customFormat="false" ht="15" hidden="false" customHeight="false" outlineLevel="0" collapsed="false">
      <c r="A617" s="0" t="s">
        <v>9</v>
      </c>
      <c r="B617" s="0" t="s">
        <v>475</v>
      </c>
      <c r="C617" s="15" t="n">
        <v>44986</v>
      </c>
      <c r="D617" s="0" t="n">
        <v>2</v>
      </c>
      <c r="E617" s="0" t="n">
        <v>0</v>
      </c>
      <c r="F617" s="0" t="n">
        <v>0</v>
      </c>
      <c r="G617" s="0" t="n">
        <v>0</v>
      </c>
      <c r="H617" s="0" t="n">
        <v>0</v>
      </c>
      <c r="I617" s="0" t="n">
        <v>0</v>
      </c>
      <c r="J617" s="0" t="n">
        <v>1</v>
      </c>
      <c r="K617" s="37" t="n">
        <f aca="false">E617+Inputs!$B$5*F617</f>
        <v>0</v>
      </c>
      <c r="L617" s="37" t="n">
        <f aca="false">G617+Inputs!$B$6*H617</f>
        <v>0</v>
      </c>
      <c r="M617" s="37" t="n">
        <f aca="false">I617+Inputs!$B$7*J617</f>
        <v>1.241</v>
      </c>
      <c r="N617" s="37" t="n">
        <f aca="false">K617+L617+M617</f>
        <v>1.241</v>
      </c>
    </row>
    <row r="618" customFormat="false" ht="15" hidden="false" customHeight="false" outlineLevel="0" collapsed="false">
      <c r="A618" s="0" t="s">
        <v>9</v>
      </c>
      <c r="B618" s="0" t="s">
        <v>475</v>
      </c>
      <c r="C618" s="15" t="n">
        <v>45017</v>
      </c>
      <c r="D618" s="0" t="n">
        <v>2</v>
      </c>
      <c r="E618" s="0" t="n">
        <v>0</v>
      </c>
      <c r="F618" s="0" t="n">
        <v>0</v>
      </c>
      <c r="G618" s="0" t="n">
        <v>0</v>
      </c>
      <c r="H618" s="0" t="n">
        <v>0</v>
      </c>
      <c r="I618" s="0" t="n">
        <v>0</v>
      </c>
      <c r="J618" s="0" t="n">
        <v>3</v>
      </c>
      <c r="K618" s="37" t="n">
        <f aca="false">E618+Inputs!$B$5*F618</f>
        <v>0</v>
      </c>
      <c r="L618" s="37" t="n">
        <f aca="false">G618+Inputs!$B$6*H618</f>
        <v>0</v>
      </c>
      <c r="M618" s="37" t="n">
        <f aca="false">I618+Inputs!$B$7*J618</f>
        <v>3.723</v>
      </c>
      <c r="N618" s="37" t="n">
        <f aca="false">K618+L618+M618</f>
        <v>3.723</v>
      </c>
    </row>
    <row r="619" customFormat="false" ht="15" hidden="false" customHeight="false" outlineLevel="0" collapsed="false">
      <c r="A619" s="0" t="s">
        <v>9</v>
      </c>
      <c r="B619" s="0" t="s">
        <v>475</v>
      </c>
      <c r="C619" s="15" t="n">
        <v>45047</v>
      </c>
      <c r="D619" s="0" t="n">
        <v>2</v>
      </c>
      <c r="E619" s="0" t="n">
        <v>0</v>
      </c>
      <c r="F619" s="0" t="n">
        <v>0</v>
      </c>
      <c r="G619" s="0" t="n">
        <v>0</v>
      </c>
      <c r="H619" s="0" t="n">
        <v>0</v>
      </c>
      <c r="I619" s="0" t="n">
        <v>0</v>
      </c>
      <c r="J619" s="0" t="n">
        <v>7</v>
      </c>
      <c r="K619" s="37" t="n">
        <f aca="false">E619+Inputs!$B$5*F619</f>
        <v>0</v>
      </c>
      <c r="L619" s="37" t="n">
        <f aca="false">G619+Inputs!$B$6*H619</f>
        <v>0</v>
      </c>
      <c r="M619" s="37" t="n">
        <f aca="false">I619+Inputs!$B$7*J619</f>
        <v>8.687</v>
      </c>
      <c r="N619" s="37" t="n">
        <f aca="false">K619+L619+M619</f>
        <v>8.687</v>
      </c>
    </row>
    <row r="620" customFormat="false" ht="15" hidden="false" customHeight="false" outlineLevel="0" collapsed="false">
      <c r="A620" s="0" t="s">
        <v>9</v>
      </c>
      <c r="B620" s="0" t="s">
        <v>475</v>
      </c>
      <c r="C620" s="15" t="n">
        <v>45078</v>
      </c>
      <c r="D620" s="0" t="n">
        <v>2</v>
      </c>
      <c r="E620" s="0" t="n">
        <v>0</v>
      </c>
      <c r="F620" s="0" t="n">
        <v>0</v>
      </c>
      <c r="G620" s="0" t="n">
        <v>0</v>
      </c>
      <c r="H620" s="0" t="n">
        <v>0</v>
      </c>
      <c r="I620" s="0" t="n">
        <v>0</v>
      </c>
      <c r="J620" s="0" t="n">
        <v>10</v>
      </c>
      <c r="K620" s="37" t="n">
        <f aca="false">E620+Inputs!$B$5*F620</f>
        <v>0</v>
      </c>
      <c r="L620" s="37" t="n">
        <f aca="false">G620+Inputs!$B$6*H620</f>
        <v>0</v>
      </c>
      <c r="M620" s="37" t="n">
        <f aca="false">I620+Inputs!$B$7*J620</f>
        <v>12.41</v>
      </c>
      <c r="N620" s="37" t="n">
        <f aca="false">K620+L620+M620</f>
        <v>12.41</v>
      </c>
    </row>
    <row r="621" customFormat="false" ht="15" hidden="false" customHeight="false" outlineLevel="0" collapsed="false">
      <c r="A621" s="0" t="s">
        <v>9</v>
      </c>
      <c r="B621" s="0" t="s">
        <v>475</v>
      </c>
      <c r="C621" s="15" t="n">
        <v>45108</v>
      </c>
      <c r="D621" s="0" t="n">
        <v>2</v>
      </c>
      <c r="E621" s="0" t="n">
        <v>0</v>
      </c>
      <c r="F621" s="0" t="n">
        <v>0</v>
      </c>
      <c r="G621" s="0" t="n">
        <v>0</v>
      </c>
      <c r="H621" s="0" t="n">
        <v>0</v>
      </c>
      <c r="I621" s="0" t="n">
        <v>0</v>
      </c>
      <c r="J621" s="0" t="n">
        <v>7</v>
      </c>
      <c r="K621" s="37" t="n">
        <f aca="false">E621+Inputs!$B$5*F621</f>
        <v>0</v>
      </c>
      <c r="L621" s="37" t="n">
        <f aca="false">G621+Inputs!$B$6*H621</f>
        <v>0</v>
      </c>
      <c r="M621" s="37" t="n">
        <f aca="false">I621+Inputs!$B$7*J621</f>
        <v>8.687</v>
      </c>
      <c r="N621" s="37" t="n">
        <f aca="false">K621+L621+M621</f>
        <v>8.687</v>
      </c>
    </row>
    <row r="622" customFormat="false" ht="15" hidden="false" customHeight="false" outlineLevel="0" collapsed="false">
      <c r="A622" s="0" t="s">
        <v>9</v>
      </c>
      <c r="B622" s="0" t="s">
        <v>475</v>
      </c>
      <c r="C622" s="15" t="n">
        <v>45139</v>
      </c>
      <c r="D622" s="0" t="n">
        <v>2</v>
      </c>
      <c r="E622" s="0" t="n">
        <v>0</v>
      </c>
      <c r="F622" s="0" t="n">
        <v>0</v>
      </c>
      <c r="G622" s="0" t="n">
        <v>0</v>
      </c>
      <c r="H622" s="0" t="n">
        <v>0</v>
      </c>
      <c r="I622" s="0" t="n">
        <v>0</v>
      </c>
      <c r="J622" s="0" t="n">
        <v>7</v>
      </c>
      <c r="K622" s="37" t="n">
        <f aca="false">E622+Inputs!$B$5*F622</f>
        <v>0</v>
      </c>
      <c r="L622" s="37" t="n">
        <f aca="false">G622+Inputs!$B$6*H622</f>
        <v>0</v>
      </c>
      <c r="M622" s="37" t="n">
        <f aca="false">I622+Inputs!$B$7*J622</f>
        <v>8.687</v>
      </c>
      <c r="N622" s="37" t="n">
        <f aca="false">K622+L622+M622</f>
        <v>8.687</v>
      </c>
    </row>
    <row r="623" customFormat="false" ht="15" hidden="false" customHeight="false" outlineLevel="0" collapsed="false">
      <c r="A623" s="0" t="s">
        <v>9</v>
      </c>
      <c r="B623" s="0" t="s">
        <v>475</v>
      </c>
      <c r="C623" s="15" t="n">
        <v>45170</v>
      </c>
      <c r="D623" s="0" t="n">
        <v>2</v>
      </c>
      <c r="E623" s="0" t="n">
        <v>0</v>
      </c>
      <c r="F623" s="0" t="n">
        <v>0</v>
      </c>
      <c r="G623" s="0" t="n">
        <v>0</v>
      </c>
      <c r="H623" s="0" t="n">
        <v>0</v>
      </c>
      <c r="I623" s="0" t="n">
        <v>0</v>
      </c>
      <c r="J623" s="0" t="n">
        <v>10</v>
      </c>
      <c r="K623" s="37" t="n">
        <f aca="false">E623+Inputs!$B$5*F623</f>
        <v>0</v>
      </c>
      <c r="L623" s="37" t="n">
        <f aca="false">G623+Inputs!$B$6*H623</f>
        <v>0</v>
      </c>
      <c r="M623" s="37" t="n">
        <f aca="false">I623+Inputs!$B$7*J623</f>
        <v>12.41</v>
      </c>
      <c r="N623" s="37" t="n">
        <f aca="false">K623+L623+M623</f>
        <v>12.41</v>
      </c>
    </row>
    <row r="624" customFormat="false" ht="15" hidden="false" customHeight="false" outlineLevel="0" collapsed="false">
      <c r="A624" s="0" t="s">
        <v>9</v>
      </c>
      <c r="B624" s="0" t="s">
        <v>475</v>
      </c>
      <c r="C624" s="15" t="n">
        <v>45200</v>
      </c>
      <c r="D624" s="0" t="n">
        <v>2</v>
      </c>
      <c r="E624" s="0" t="n">
        <v>0</v>
      </c>
      <c r="F624" s="0" t="n">
        <v>0</v>
      </c>
      <c r="G624" s="0" t="n">
        <v>0</v>
      </c>
      <c r="H624" s="0" t="n">
        <v>0</v>
      </c>
      <c r="I624" s="0" t="n">
        <v>0</v>
      </c>
      <c r="J624" s="0" t="n">
        <v>4</v>
      </c>
      <c r="K624" s="37" t="n">
        <f aca="false">E624+Inputs!$B$5*F624</f>
        <v>0</v>
      </c>
      <c r="L624" s="37" t="n">
        <f aca="false">G624+Inputs!$B$6*H624</f>
        <v>0</v>
      </c>
      <c r="M624" s="37" t="n">
        <f aca="false">I624+Inputs!$B$7*J624</f>
        <v>4.964</v>
      </c>
      <c r="N624" s="37" t="n">
        <f aca="false">K624+L624+M624</f>
        <v>4.964</v>
      </c>
    </row>
    <row r="625" customFormat="false" ht="15" hidden="false" customHeight="false" outlineLevel="0" collapsed="false">
      <c r="A625" s="0" t="s">
        <v>9</v>
      </c>
      <c r="B625" s="0" t="s">
        <v>475</v>
      </c>
      <c r="C625" s="15" t="n">
        <v>45231</v>
      </c>
      <c r="D625" s="0" t="n">
        <v>2</v>
      </c>
      <c r="E625" s="0" t="n">
        <v>0</v>
      </c>
      <c r="F625" s="0" t="n">
        <v>0</v>
      </c>
      <c r="G625" s="0" t="n">
        <v>0</v>
      </c>
      <c r="H625" s="0" t="n">
        <v>0</v>
      </c>
      <c r="I625" s="0" t="n">
        <v>0</v>
      </c>
      <c r="J625" s="0" t="n">
        <v>3</v>
      </c>
      <c r="K625" s="37" t="n">
        <f aca="false">E625+Inputs!$B$5*F625</f>
        <v>0</v>
      </c>
      <c r="L625" s="37" t="n">
        <f aca="false">G625+Inputs!$B$6*H625</f>
        <v>0</v>
      </c>
      <c r="M625" s="37" t="n">
        <f aca="false">I625+Inputs!$B$7*J625</f>
        <v>3.723</v>
      </c>
      <c r="N625" s="37" t="n">
        <f aca="false">K625+L625+M625</f>
        <v>3.723</v>
      </c>
    </row>
    <row r="626" customFormat="false" ht="15" hidden="false" customHeight="false" outlineLevel="0" collapsed="false">
      <c r="A626" s="0" t="s">
        <v>9</v>
      </c>
      <c r="B626" s="0" t="s">
        <v>475</v>
      </c>
      <c r="C626" s="15" t="n">
        <v>45261</v>
      </c>
      <c r="D626" s="0" t="n">
        <v>2</v>
      </c>
      <c r="E626" s="0" t="n">
        <v>0</v>
      </c>
      <c r="F626" s="0" t="n">
        <v>0</v>
      </c>
      <c r="G626" s="0" t="n">
        <v>0</v>
      </c>
      <c r="H626" s="0" t="n">
        <v>0</v>
      </c>
      <c r="I626" s="0" t="n">
        <v>0</v>
      </c>
      <c r="J626" s="0" t="n">
        <v>4</v>
      </c>
      <c r="K626" s="37" t="n">
        <f aca="false">E626+Inputs!$B$5*F626</f>
        <v>0</v>
      </c>
      <c r="L626" s="37" t="n">
        <f aca="false">G626+Inputs!$B$6*H626</f>
        <v>0</v>
      </c>
      <c r="M626" s="37" t="n">
        <f aca="false">I626+Inputs!$B$7*J626</f>
        <v>4.964</v>
      </c>
      <c r="N626" s="37" t="n">
        <f aca="false">K626+L626+M626</f>
        <v>4.964</v>
      </c>
    </row>
    <row r="627" customFormat="false" ht="15" hidden="false" customHeight="false" outlineLevel="0" collapsed="false">
      <c r="A627" s="0" t="s">
        <v>9</v>
      </c>
      <c r="B627" s="0" t="s">
        <v>475</v>
      </c>
      <c r="C627" s="15" t="n">
        <v>45292</v>
      </c>
      <c r="D627" s="0" t="n">
        <v>2</v>
      </c>
      <c r="E627" s="0" t="n">
        <v>0</v>
      </c>
      <c r="F627" s="0" t="n">
        <v>0</v>
      </c>
      <c r="G627" s="0" t="n">
        <v>0</v>
      </c>
      <c r="H627" s="0" t="n">
        <v>0</v>
      </c>
      <c r="I627" s="0" t="n">
        <v>0</v>
      </c>
      <c r="J627" s="0" t="n">
        <v>6</v>
      </c>
      <c r="K627" s="37" t="n">
        <f aca="false">E627+Inputs!$B$5*F627</f>
        <v>0</v>
      </c>
      <c r="L627" s="37" t="n">
        <f aca="false">G627+Inputs!$B$6*H627</f>
        <v>0</v>
      </c>
      <c r="M627" s="37" t="n">
        <f aca="false">I627+Inputs!$B$7*J627</f>
        <v>7.446</v>
      </c>
      <c r="N627" s="37" t="n">
        <f aca="false">K627+L627+M627</f>
        <v>7.446</v>
      </c>
    </row>
    <row r="628" customFormat="false" ht="15" hidden="false" customHeight="false" outlineLevel="0" collapsed="false">
      <c r="A628" s="0" t="s">
        <v>9</v>
      </c>
      <c r="B628" s="0" t="s">
        <v>475</v>
      </c>
      <c r="C628" s="15" t="n">
        <v>45323</v>
      </c>
      <c r="D628" s="0" t="n">
        <v>2</v>
      </c>
      <c r="E628" s="0" t="n">
        <v>0</v>
      </c>
      <c r="F628" s="0" t="n">
        <v>0</v>
      </c>
      <c r="G628" s="0" t="n">
        <v>0</v>
      </c>
      <c r="H628" s="0" t="n">
        <v>0</v>
      </c>
      <c r="I628" s="0" t="n">
        <v>0</v>
      </c>
      <c r="J628" s="0" t="n">
        <v>1</v>
      </c>
      <c r="K628" s="37" t="n">
        <f aca="false">E628+Inputs!$B$5*F628</f>
        <v>0</v>
      </c>
      <c r="L628" s="37" t="n">
        <f aca="false">G628+Inputs!$B$6*H628</f>
        <v>0</v>
      </c>
      <c r="M628" s="37" t="n">
        <f aca="false">I628+Inputs!$B$7*J628</f>
        <v>1.241</v>
      </c>
      <c r="N628" s="37" t="n">
        <f aca="false">K628+L628+M628</f>
        <v>1.241</v>
      </c>
    </row>
    <row r="629" customFormat="false" ht="15" hidden="false" customHeight="false" outlineLevel="0" collapsed="false">
      <c r="A629" s="0" t="s">
        <v>9</v>
      </c>
      <c r="B629" s="0" t="s">
        <v>475</v>
      </c>
      <c r="C629" s="15" t="n">
        <v>45352</v>
      </c>
      <c r="D629" s="0" t="n">
        <v>2</v>
      </c>
      <c r="E629" s="0" t="n">
        <v>0</v>
      </c>
      <c r="F629" s="0" t="n">
        <v>0</v>
      </c>
      <c r="G629" s="0" t="n">
        <v>0</v>
      </c>
      <c r="H629" s="0" t="n">
        <v>0</v>
      </c>
      <c r="I629" s="0" t="n">
        <v>0</v>
      </c>
      <c r="J629" s="0" t="n">
        <v>1</v>
      </c>
      <c r="K629" s="37" t="n">
        <f aca="false">E629+Inputs!$B$5*F629</f>
        <v>0</v>
      </c>
      <c r="L629" s="37" t="n">
        <f aca="false">G629+Inputs!$B$6*H629</f>
        <v>0</v>
      </c>
      <c r="M629" s="37" t="n">
        <f aca="false">I629+Inputs!$B$7*J629</f>
        <v>1.241</v>
      </c>
      <c r="N629" s="37" t="n">
        <f aca="false">K629+L629+M629</f>
        <v>1.241</v>
      </c>
    </row>
    <row r="630" customFormat="false" ht="15" hidden="false" customHeight="false" outlineLevel="0" collapsed="false">
      <c r="A630" s="0" t="s">
        <v>9</v>
      </c>
      <c r="B630" s="0" t="s">
        <v>475</v>
      </c>
      <c r="C630" s="15" t="n">
        <v>45383</v>
      </c>
      <c r="D630" s="0" t="n">
        <v>2</v>
      </c>
      <c r="E630" s="0" t="n">
        <v>0</v>
      </c>
      <c r="F630" s="0" t="n">
        <v>0</v>
      </c>
      <c r="G630" s="0" t="n">
        <v>0</v>
      </c>
      <c r="H630" s="0" t="n">
        <v>0</v>
      </c>
      <c r="I630" s="0" t="n">
        <v>0</v>
      </c>
      <c r="J630" s="0" t="n">
        <v>6</v>
      </c>
      <c r="K630" s="37" t="n">
        <f aca="false">E630+Inputs!$B$5*F630</f>
        <v>0</v>
      </c>
      <c r="L630" s="37" t="n">
        <f aca="false">G630+Inputs!$B$6*H630</f>
        <v>0</v>
      </c>
      <c r="M630" s="37" t="n">
        <f aca="false">I630+Inputs!$B$7*J630</f>
        <v>7.446</v>
      </c>
      <c r="N630" s="37" t="n">
        <f aca="false">K630+L630+M630</f>
        <v>7.446</v>
      </c>
    </row>
    <row r="631" customFormat="false" ht="15" hidden="false" customHeight="false" outlineLevel="0" collapsed="false">
      <c r="A631" s="0" t="s">
        <v>9</v>
      </c>
      <c r="B631" s="0" t="s">
        <v>475</v>
      </c>
      <c r="C631" s="15" t="n">
        <v>45413</v>
      </c>
      <c r="D631" s="0" t="n">
        <v>2</v>
      </c>
      <c r="E631" s="0" t="n">
        <v>0</v>
      </c>
      <c r="F631" s="0" t="n">
        <v>0</v>
      </c>
      <c r="G631" s="0" t="n">
        <v>0</v>
      </c>
      <c r="H631" s="0" t="n">
        <v>0</v>
      </c>
      <c r="I631" s="0" t="n">
        <v>0</v>
      </c>
      <c r="J631" s="0" t="n">
        <v>3</v>
      </c>
      <c r="K631" s="37" t="n">
        <f aca="false">E631+Inputs!$B$5*F631</f>
        <v>0</v>
      </c>
      <c r="L631" s="37" t="n">
        <f aca="false">G631+Inputs!$B$6*H631</f>
        <v>0</v>
      </c>
      <c r="M631" s="37" t="n">
        <f aca="false">I631+Inputs!$B$7*J631</f>
        <v>3.723</v>
      </c>
      <c r="N631" s="37" t="n">
        <f aca="false">K631+L631+M631</f>
        <v>3.723</v>
      </c>
    </row>
    <row r="632" customFormat="false" ht="15" hidden="false" customHeight="false" outlineLevel="0" collapsed="false">
      <c r="A632" s="0" t="s">
        <v>9</v>
      </c>
      <c r="B632" s="0" t="s">
        <v>475</v>
      </c>
      <c r="C632" s="15" t="n">
        <v>45444</v>
      </c>
      <c r="D632" s="0" t="n">
        <v>2</v>
      </c>
      <c r="E632" s="0" t="n">
        <v>0</v>
      </c>
      <c r="F632" s="0" t="n">
        <v>0</v>
      </c>
      <c r="G632" s="0" t="n">
        <v>0</v>
      </c>
      <c r="H632" s="0" t="n">
        <v>0</v>
      </c>
      <c r="I632" s="0" t="n">
        <v>0</v>
      </c>
      <c r="J632" s="0" t="n">
        <v>5</v>
      </c>
      <c r="K632" s="37" t="n">
        <f aca="false">E632+Inputs!$B$5*F632</f>
        <v>0</v>
      </c>
      <c r="L632" s="37" t="n">
        <f aca="false">G632+Inputs!$B$6*H632</f>
        <v>0</v>
      </c>
      <c r="M632" s="37" t="n">
        <f aca="false">I632+Inputs!$B$7*J632</f>
        <v>6.205</v>
      </c>
      <c r="N632" s="37" t="n">
        <f aca="false">K632+L632+M632</f>
        <v>6.205</v>
      </c>
    </row>
    <row r="633" customFormat="false" ht="15" hidden="false" customHeight="false" outlineLevel="0" collapsed="false">
      <c r="A633" s="0" t="s">
        <v>9</v>
      </c>
      <c r="B633" s="0" t="s">
        <v>475</v>
      </c>
      <c r="C633" s="15" t="n">
        <v>45474</v>
      </c>
      <c r="D633" s="0" t="n">
        <v>2</v>
      </c>
      <c r="E633" s="0" t="n">
        <v>0</v>
      </c>
      <c r="F633" s="0" t="n">
        <v>0</v>
      </c>
      <c r="G633" s="0" t="n">
        <v>0</v>
      </c>
      <c r="H633" s="0" t="n">
        <v>0</v>
      </c>
      <c r="I633" s="0" t="n">
        <v>0</v>
      </c>
      <c r="J633" s="0" t="n">
        <v>1</v>
      </c>
      <c r="K633" s="37" t="n">
        <f aca="false">E633+Inputs!$B$5*F633</f>
        <v>0</v>
      </c>
      <c r="L633" s="37" t="n">
        <f aca="false">G633+Inputs!$B$6*H633</f>
        <v>0</v>
      </c>
      <c r="M633" s="37" t="n">
        <f aca="false">I633+Inputs!$B$7*J633</f>
        <v>1.241</v>
      </c>
      <c r="N633" s="37" t="n">
        <f aca="false">K633+L633+M633</f>
        <v>1.241</v>
      </c>
    </row>
    <row r="634" customFormat="false" ht="15" hidden="false" customHeight="false" outlineLevel="0" collapsed="false">
      <c r="A634" s="0" t="s">
        <v>9</v>
      </c>
      <c r="B634" s="0" t="s">
        <v>475</v>
      </c>
      <c r="C634" s="15" t="n">
        <v>45505</v>
      </c>
      <c r="D634" s="0" t="n">
        <v>2</v>
      </c>
      <c r="E634" s="0" t="n">
        <v>0</v>
      </c>
      <c r="F634" s="0" t="n">
        <v>0</v>
      </c>
      <c r="G634" s="0" t="n">
        <v>0</v>
      </c>
      <c r="H634" s="0" t="n">
        <v>0</v>
      </c>
      <c r="I634" s="0" t="n">
        <v>0</v>
      </c>
      <c r="J634" s="0" t="n">
        <v>3</v>
      </c>
      <c r="K634" s="37" t="n">
        <f aca="false">E634+Inputs!$B$5*F634</f>
        <v>0</v>
      </c>
      <c r="L634" s="37" t="n">
        <f aca="false">G634+Inputs!$B$6*H634</f>
        <v>0</v>
      </c>
      <c r="M634" s="37" t="n">
        <f aca="false">I634+Inputs!$B$7*J634</f>
        <v>3.723</v>
      </c>
      <c r="N634" s="37" t="n">
        <f aca="false">K634+L634+M634</f>
        <v>3.723</v>
      </c>
    </row>
    <row r="635" customFormat="false" ht="15" hidden="false" customHeight="false" outlineLevel="0" collapsed="false">
      <c r="A635" s="0" t="s">
        <v>9</v>
      </c>
      <c r="B635" s="0" t="s">
        <v>475</v>
      </c>
      <c r="C635" s="15" t="n">
        <v>45536</v>
      </c>
      <c r="D635" s="0" t="n">
        <v>2</v>
      </c>
      <c r="E635" s="0" t="n">
        <v>0</v>
      </c>
      <c r="F635" s="0" t="n">
        <v>0</v>
      </c>
      <c r="G635" s="0" t="n">
        <v>0</v>
      </c>
      <c r="H635" s="0" t="n">
        <v>0</v>
      </c>
      <c r="I635" s="0" t="n">
        <v>0</v>
      </c>
      <c r="J635" s="0" t="n">
        <v>5</v>
      </c>
      <c r="K635" s="37" t="n">
        <f aca="false">E635+Inputs!$B$5*F635</f>
        <v>0</v>
      </c>
      <c r="L635" s="37" t="n">
        <f aca="false">G635+Inputs!$B$6*H635</f>
        <v>0</v>
      </c>
      <c r="M635" s="37" t="n">
        <f aca="false">I635+Inputs!$B$7*J635</f>
        <v>6.205</v>
      </c>
      <c r="N635" s="37" t="n">
        <f aca="false">K635+L635+M635</f>
        <v>6.205</v>
      </c>
    </row>
    <row r="636" customFormat="false" ht="15" hidden="false" customHeight="false" outlineLevel="0" collapsed="false">
      <c r="A636" s="0" t="s">
        <v>9</v>
      </c>
      <c r="B636" s="0" t="s">
        <v>475</v>
      </c>
      <c r="C636" s="15" t="n">
        <v>45566</v>
      </c>
      <c r="D636" s="0" t="n">
        <v>2</v>
      </c>
      <c r="E636" s="0" t="n">
        <v>0</v>
      </c>
      <c r="F636" s="0" t="n">
        <v>0</v>
      </c>
      <c r="G636" s="0" t="n">
        <v>0</v>
      </c>
      <c r="H636" s="0" t="n">
        <v>0</v>
      </c>
      <c r="I636" s="0" t="n">
        <v>0</v>
      </c>
      <c r="J636" s="0" t="n">
        <v>5</v>
      </c>
      <c r="K636" s="37" t="n">
        <f aca="false">E636+Inputs!$B$5*F636</f>
        <v>0</v>
      </c>
      <c r="L636" s="37" t="n">
        <f aca="false">G636+Inputs!$B$6*H636</f>
        <v>0</v>
      </c>
      <c r="M636" s="37" t="n">
        <f aca="false">I636+Inputs!$B$7*J636</f>
        <v>6.205</v>
      </c>
      <c r="N636" s="37" t="n">
        <f aca="false">K636+L636+M636</f>
        <v>6.205</v>
      </c>
    </row>
    <row r="637" customFormat="false" ht="15" hidden="false" customHeight="false" outlineLevel="0" collapsed="false">
      <c r="A637" s="0" t="s">
        <v>9</v>
      </c>
      <c r="B637" s="0" t="s">
        <v>475</v>
      </c>
      <c r="C637" s="15" t="n">
        <v>45597</v>
      </c>
      <c r="D637" s="0" t="n">
        <v>2</v>
      </c>
      <c r="E637" s="0" t="n">
        <v>0</v>
      </c>
      <c r="F637" s="0" t="n">
        <v>0</v>
      </c>
      <c r="G637" s="0" t="n">
        <v>0</v>
      </c>
      <c r="H637" s="0" t="n">
        <v>0</v>
      </c>
      <c r="I637" s="0" t="n">
        <v>0</v>
      </c>
      <c r="J637" s="0" t="n">
        <v>4</v>
      </c>
      <c r="K637" s="37" t="n">
        <f aca="false">E637+Inputs!$B$5*F637</f>
        <v>0</v>
      </c>
      <c r="L637" s="37" t="n">
        <f aca="false">G637+Inputs!$B$6*H637</f>
        <v>0</v>
      </c>
      <c r="M637" s="37" t="n">
        <f aca="false">I637+Inputs!$B$7*J637</f>
        <v>4.964</v>
      </c>
      <c r="N637" s="37" t="n">
        <f aca="false">K637+L637+M637</f>
        <v>4.964</v>
      </c>
    </row>
    <row r="638" customFormat="false" ht="15" hidden="false" customHeight="false" outlineLevel="0" collapsed="false">
      <c r="A638" s="0" t="s">
        <v>9</v>
      </c>
      <c r="B638" s="0" t="s">
        <v>475</v>
      </c>
      <c r="C638" s="15" t="n">
        <v>45627</v>
      </c>
      <c r="D638" s="0" t="n">
        <v>2</v>
      </c>
      <c r="E638" s="0" t="n">
        <v>0</v>
      </c>
      <c r="F638" s="0" t="n">
        <v>0</v>
      </c>
      <c r="G638" s="0" t="n">
        <v>0</v>
      </c>
      <c r="H638" s="0" t="n">
        <v>0</v>
      </c>
      <c r="I638" s="0" t="n">
        <v>0</v>
      </c>
      <c r="J638" s="0" t="n">
        <v>5</v>
      </c>
      <c r="K638" s="37" t="n">
        <f aca="false">E638+Inputs!$B$5*F638</f>
        <v>0</v>
      </c>
      <c r="L638" s="37" t="n">
        <f aca="false">G638+Inputs!$B$6*H638</f>
        <v>0</v>
      </c>
      <c r="M638" s="37" t="n">
        <f aca="false">I638+Inputs!$B$7*J638</f>
        <v>6.205</v>
      </c>
      <c r="N638" s="37" t="n">
        <f aca="false">K638+L638+M638</f>
        <v>6.205</v>
      </c>
    </row>
    <row r="639" customFormat="false" ht="15" hidden="false" customHeight="false" outlineLevel="0" collapsed="false">
      <c r="A639" s="0" t="s">
        <v>9</v>
      </c>
      <c r="B639" s="0" t="s">
        <v>475</v>
      </c>
      <c r="C639" s="15" t="n">
        <v>45658</v>
      </c>
      <c r="D639" s="0" t="n">
        <v>2</v>
      </c>
      <c r="E639" s="0" t="n">
        <v>0</v>
      </c>
      <c r="F639" s="0" t="n">
        <v>0</v>
      </c>
      <c r="G639" s="0" t="n">
        <v>0</v>
      </c>
      <c r="H639" s="0" t="n">
        <v>0</v>
      </c>
      <c r="I639" s="0" t="n">
        <v>0</v>
      </c>
      <c r="J639" s="0" t="n">
        <v>9</v>
      </c>
      <c r="K639" s="37" t="n">
        <f aca="false">E639+Inputs!$B$5*F639</f>
        <v>0</v>
      </c>
      <c r="L639" s="37" t="n">
        <f aca="false">G639+Inputs!$B$6*H639</f>
        <v>0</v>
      </c>
      <c r="M639" s="37" t="n">
        <f aca="false">I639+Inputs!$B$7*J639</f>
        <v>11.169</v>
      </c>
      <c r="N639" s="37" t="n">
        <f aca="false">K639+L639+M639</f>
        <v>11.169</v>
      </c>
    </row>
    <row r="640" customFormat="false" ht="15" hidden="false" customHeight="false" outlineLevel="0" collapsed="false">
      <c r="A640" s="0" t="s">
        <v>9</v>
      </c>
      <c r="B640" s="0" t="s">
        <v>475</v>
      </c>
      <c r="C640" s="15" t="n">
        <v>45689</v>
      </c>
      <c r="D640" s="0" t="n">
        <v>2</v>
      </c>
      <c r="E640" s="0" t="n">
        <v>0</v>
      </c>
      <c r="F640" s="0" t="n">
        <v>0</v>
      </c>
      <c r="G640" s="0" t="n">
        <v>0</v>
      </c>
      <c r="H640" s="0" t="n">
        <v>0</v>
      </c>
      <c r="I640" s="0" t="n">
        <v>0</v>
      </c>
      <c r="J640" s="0" t="n">
        <v>4</v>
      </c>
      <c r="K640" s="37" t="n">
        <f aca="false">E640+Inputs!$B$5*F640</f>
        <v>0</v>
      </c>
      <c r="L640" s="37" t="n">
        <f aca="false">G640+Inputs!$B$6*H640</f>
        <v>0</v>
      </c>
      <c r="M640" s="37" t="n">
        <f aca="false">I640+Inputs!$B$7*J640</f>
        <v>4.964</v>
      </c>
      <c r="N640" s="37" t="n">
        <f aca="false">K640+L640+M640</f>
        <v>4.964</v>
      </c>
    </row>
    <row r="641" customFormat="false" ht="15" hidden="false" customHeight="false" outlineLevel="0" collapsed="false">
      <c r="A641" s="0" t="s">
        <v>9</v>
      </c>
      <c r="B641" s="0" t="s">
        <v>475</v>
      </c>
      <c r="C641" s="15" t="n">
        <v>45717</v>
      </c>
      <c r="D641" s="0" t="n">
        <v>2</v>
      </c>
      <c r="E641" s="0" t="n">
        <v>0</v>
      </c>
      <c r="F641" s="0" t="n">
        <v>0</v>
      </c>
      <c r="G641" s="0" t="n">
        <v>0</v>
      </c>
      <c r="H641" s="0" t="n">
        <v>0</v>
      </c>
      <c r="I641" s="0" t="n">
        <v>0</v>
      </c>
      <c r="J641" s="0" t="n">
        <v>3</v>
      </c>
      <c r="K641" s="37" t="n">
        <f aca="false">E641+Inputs!$B$5*F641</f>
        <v>0</v>
      </c>
      <c r="L641" s="37" t="n">
        <f aca="false">G641+Inputs!$B$6*H641</f>
        <v>0</v>
      </c>
      <c r="M641" s="37" t="n">
        <f aca="false">I641+Inputs!$B$7*J641</f>
        <v>3.723</v>
      </c>
      <c r="N641" s="37" t="n">
        <f aca="false">K641+L641+M641</f>
        <v>3.723</v>
      </c>
    </row>
    <row r="642" customFormat="false" ht="15" hidden="false" customHeight="false" outlineLevel="0" collapsed="false">
      <c r="A642" s="0" t="s">
        <v>9</v>
      </c>
      <c r="B642" s="0" t="s">
        <v>475</v>
      </c>
      <c r="C642" s="15" t="n">
        <v>45748</v>
      </c>
      <c r="D642" s="0" t="n">
        <v>2</v>
      </c>
      <c r="E642" s="0" t="n">
        <v>0</v>
      </c>
      <c r="F642" s="0" t="n">
        <v>0</v>
      </c>
      <c r="G642" s="0" t="n">
        <v>0</v>
      </c>
      <c r="H642" s="0" t="n">
        <v>0</v>
      </c>
      <c r="I642" s="0" t="n">
        <v>0</v>
      </c>
      <c r="J642" s="0" t="n">
        <v>5</v>
      </c>
      <c r="K642" s="37" t="n">
        <f aca="false">E642+Inputs!$B$5*F642</f>
        <v>0</v>
      </c>
      <c r="L642" s="37" t="n">
        <f aca="false">G642+Inputs!$B$6*H642</f>
        <v>0</v>
      </c>
      <c r="M642" s="37" t="n">
        <f aca="false">I642+Inputs!$B$7*J642</f>
        <v>6.205</v>
      </c>
      <c r="N642" s="37" t="n">
        <f aca="false">K642+L642+M642</f>
        <v>6.205</v>
      </c>
    </row>
    <row r="643" customFormat="false" ht="15" hidden="false" customHeight="false" outlineLevel="0" collapsed="false">
      <c r="A643" s="0" t="s">
        <v>9</v>
      </c>
      <c r="B643" s="0" t="s">
        <v>475</v>
      </c>
      <c r="C643" s="15" t="n">
        <v>45778</v>
      </c>
      <c r="D643" s="0" t="n">
        <v>2</v>
      </c>
      <c r="E643" s="0" t="n">
        <v>0</v>
      </c>
      <c r="F643" s="0" t="n">
        <v>0</v>
      </c>
      <c r="G643" s="0" t="n">
        <v>0</v>
      </c>
      <c r="H643" s="0" t="n">
        <v>0</v>
      </c>
      <c r="I643" s="0" t="n">
        <v>0</v>
      </c>
      <c r="J643" s="0" t="n">
        <v>4</v>
      </c>
      <c r="K643" s="37" t="n">
        <f aca="false">E643+Inputs!$B$5*F643</f>
        <v>0</v>
      </c>
      <c r="L643" s="37" t="n">
        <f aca="false">G643+Inputs!$B$6*H643</f>
        <v>0</v>
      </c>
      <c r="M643" s="37" t="n">
        <f aca="false">I643+Inputs!$B$7*J643</f>
        <v>4.964</v>
      </c>
      <c r="N643" s="37" t="n">
        <f aca="false">K643+L643+M643</f>
        <v>4.964</v>
      </c>
    </row>
    <row r="644" customFormat="false" ht="15" hidden="false" customHeight="false" outlineLevel="0" collapsed="false">
      <c r="A644" s="0" t="s">
        <v>9</v>
      </c>
      <c r="B644" s="0" t="s">
        <v>475</v>
      </c>
      <c r="C644" s="15" t="n">
        <v>45809</v>
      </c>
      <c r="D644" s="0" t="n">
        <v>2</v>
      </c>
      <c r="E644" s="0" t="n">
        <v>0</v>
      </c>
      <c r="F644" s="0" t="n">
        <v>0</v>
      </c>
      <c r="G644" s="0" t="n">
        <v>0</v>
      </c>
      <c r="H644" s="0" t="n">
        <v>0</v>
      </c>
      <c r="I644" s="0" t="n">
        <v>0</v>
      </c>
      <c r="J644" s="0" t="n">
        <v>9</v>
      </c>
      <c r="K644" s="37" t="n">
        <f aca="false">E644+Inputs!$B$5*F644</f>
        <v>0</v>
      </c>
      <c r="L644" s="37" t="n">
        <f aca="false">G644+Inputs!$B$6*H644</f>
        <v>0</v>
      </c>
      <c r="M644" s="37" t="n">
        <f aca="false">I644+Inputs!$B$7*J644</f>
        <v>11.169</v>
      </c>
      <c r="N644" s="37" t="n">
        <f aca="false">K644+L644+M644</f>
        <v>11.169</v>
      </c>
    </row>
    <row r="645" customFormat="false" ht="15" hidden="false" customHeight="false" outlineLevel="0" collapsed="false">
      <c r="A645" s="0" t="s">
        <v>9</v>
      </c>
      <c r="B645" s="0" t="s">
        <v>475</v>
      </c>
      <c r="C645" s="15" t="n">
        <v>45839</v>
      </c>
      <c r="D645" s="0" t="n">
        <v>2</v>
      </c>
      <c r="E645" s="0" t="n">
        <v>0</v>
      </c>
      <c r="F645" s="0" t="n">
        <v>0</v>
      </c>
      <c r="G645" s="0" t="n">
        <v>0</v>
      </c>
      <c r="H645" s="0" t="n">
        <v>0</v>
      </c>
      <c r="I645" s="0" t="n">
        <v>0</v>
      </c>
      <c r="J645" s="0" t="n">
        <v>5</v>
      </c>
      <c r="K645" s="37" t="n">
        <f aca="false">E645+Inputs!$B$5*F645</f>
        <v>0</v>
      </c>
      <c r="L645" s="37" t="n">
        <f aca="false">G645+Inputs!$B$6*H645</f>
        <v>0</v>
      </c>
      <c r="M645" s="37" t="n">
        <f aca="false">I645+Inputs!$B$7*J645</f>
        <v>6.205</v>
      </c>
      <c r="N645" s="37" t="n">
        <f aca="false">K645+L645+M645</f>
        <v>6.205</v>
      </c>
    </row>
    <row r="646" customFormat="false" ht="15" hidden="false" customHeight="false" outlineLevel="0" collapsed="false">
      <c r="A646" s="0" t="s">
        <v>9</v>
      </c>
      <c r="B646" s="0" t="s">
        <v>475</v>
      </c>
      <c r="C646" s="15" t="n">
        <v>45870</v>
      </c>
      <c r="D646" s="0" t="n">
        <v>2</v>
      </c>
      <c r="E646" s="0" t="n">
        <v>0</v>
      </c>
      <c r="F646" s="0" t="n">
        <v>0</v>
      </c>
      <c r="G646" s="0" t="n">
        <v>0</v>
      </c>
      <c r="H646" s="0" t="n">
        <v>0</v>
      </c>
      <c r="I646" s="0" t="n">
        <v>0</v>
      </c>
      <c r="J646" s="0" t="n">
        <v>7</v>
      </c>
      <c r="K646" s="37" t="n">
        <f aca="false">E646+Inputs!$B$5*F646</f>
        <v>0</v>
      </c>
      <c r="L646" s="37" t="n">
        <f aca="false">G646+Inputs!$B$6*H646</f>
        <v>0</v>
      </c>
      <c r="M646" s="37" t="n">
        <f aca="false">I646+Inputs!$B$7*J646</f>
        <v>8.687</v>
      </c>
      <c r="N646" s="37" t="n">
        <f aca="false">K646+L646+M646</f>
        <v>8.687</v>
      </c>
    </row>
    <row r="647" customFormat="false" ht="15" hidden="false" customHeight="false" outlineLevel="0" collapsed="false">
      <c r="A647" s="0" t="s">
        <v>9</v>
      </c>
      <c r="B647" s="0" t="s">
        <v>475</v>
      </c>
      <c r="C647" s="15" t="n">
        <v>45901</v>
      </c>
      <c r="D647" s="0" t="n">
        <v>2</v>
      </c>
      <c r="E647" s="0" t="n">
        <v>0</v>
      </c>
      <c r="F647" s="0" t="n">
        <v>0</v>
      </c>
      <c r="G647" s="0" t="n">
        <v>0</v>
      </c>
      <c r="H647" s="0" t="n">
        <v>0</v>
      </c>
      <c r="I647" s="0" t="n">
        <v>0</v>
      </c>
      <c r="J647" s="0" t="n">
        <v>6</v>
      </c>
      <c r="K647" s="37" t="n">
        <f aca="false">E647+Inputs!$B$5*F647</f>
        <v>0</v>
      </c>
      <c r="L647" s="37" t="n">
        <f aca="false">G647+Inputs!$B$6*H647</f>
        <v>0</v>
      </c>
      <c r="M647" s="37" t="n">
        <f aca="false">I647+Inputs!$B$7*J647</f>
        <v>7.446</v>
      </c>
      <c r="N647" s="37" t="n">
        <f aca="false">K647+L647+M647</f>
        <v>7.446</v>
      </c>
    </row>
    <row r="648" customFormat="false" ht="15" hidden="false" customHeight="false" outlineLevel="0" collapsed="false">
      <c r="A648" s="0" t="s">
        <v>9</v>
      </c>
      <c r="B648" s="0" t="s">
        <v>475</v>
      </c>
      <c r="C648" s="15" t="n">
        <v>45931</v>
      </c>
      <c r="D648" s="0" t="n">
        <v>2</v>
      </c>
      <c r="E648" s="0" t="n">
        <v>0</v>
      </c>
      <c r="F648" s="0" t="n">
        <v>0</v>
      </c>
      <c r="G648" s="0" t="n">
        <v>0</v>
      </c>
      <c r="H648" s="0" t="n">
        <v>0</v>
      </c>
      <c r="I648" s="0" t="n">
        <v>0</v>
      </c>
      <c r="J648" s="0" t="n">
        <v>4</v>
      </c>
      <c r="K648" s="37" t="n">
        <f aca="false">E648+Inputs!$B$5*F648</f>
        <v>0</v>
      </c>
      <c r="L648" s="37" t="n">
        <f aca="false">G648+Inputs!$B$6*H648</f>
        <v>0</v>
      </c>
      <c r="M648" s="37" t="n">
        <f aca="false">I648+Inputs!$B$7*J648</f>
        <v>4.964</v>
      </c>
      <c r="N648" s="37" t="n">
        <f aca="false">K648+L648+M648</f>
        <v>4.964</v>
      </c>
    </row>
    <row r="649" customFormat="false" ht="15" hidden="false" customHeight="false" outlineLevel="0" collapsed="false">
      <c r="A649" s="0" t="s">
        <v>9</v>
      </c>
      <c r="B649" s="0" t="s">
        <v>475</v>
      </c>
      <c r="C649" s="15" t="n">
        <v>45962</v>
      </c>
      <c r="D649" s="0" t="n">
        <v>2</v>
      </c>
      <c r="E649" s="0" t="n">
        <v>0</v>
      </c>
      <c r="F649" s="0" t="n">
        <v>0</v>
      </c>
      <c r="G649" s="0" t="n">
        <v>0</v>
      </c>
      <c r="H649" s="0" t="n">
        <v>0</v>
      </c>
      <c r="I649" s="0" t="n">
        <v>0</v>
      </c>
      <c r="J649" s="0" t="n">
        <v>5</v>
      </c>
      <c r="K649" s="37" t="n">
        <f aca="false">E649+Inputs!$B$5*F649</f>
        <v>0</v>
      </c>
      <c r="L649" s="37" t="n">
        <f aca="false">G649+Inputs!$B$6*H649</f>
        <v>0</v>
      </c>
      <c r="M649" s="37" t="n">
        <f aca="false">I649+Inputs!$B$7*J649</f>
        <v>6.205</v>
      </c>
      <c r="N649" s="37" t="n">
        <f aca="false">K649+L649+M649</f>
        <v>6.205</v>
      </c>
    </row>
    <row r="650" customFormat="false" ht="15" hidden="false" customHeight="false" outlineLevel="0" collapsed="false">
      <c r="A650" s="0" t="s">
        <v>9</v>
      </c>
      <c r="B650" s="0" t="s">
        <v>475</v>
      </c>
      <c r="C650" s="15" t="n">
        <v>45992</v>
      </c>
      <c r="D650" s="0" t="n">
        <v>2</v>
      </c>
      <c r="E650" s="0" t="n">
        <v>0</v>
      </c>
      <c r="F650" s="0" t="n">
        <v>0</v>
      </c>
      <c r="G650" s="0" t="n">
        <v>0</v>
      </c>
      <c r="H650" s="0" t="n">
        <v>0</v>
      </c>
      <c r="I650" s="0" t="n">
        <v>0</v>
      </c>
      <c r="J650" s="0" t="n">
        <v>10</v>
      </c>
      <c r="K650" s="37" t="n">
        <f aca="false">E650+Inputs!$B$5*F650</f>
        <v>0</v>
      </c>
      <c r="L650" s="37" t="n">
        <f aca="false">G650+Inputs!$B$6*H650</f>
        <v>0</v>
      </c>
      <c r="M650" s="37" t="n">
        <f aca="false">I650+Inputs!$B$7*J650</f>
        <v>12.41</v>
      </c>
      <c r="N650" s="37" t="n">
        <f aca="false">K650+L650+M650</f>
        <v>12.41</v>
      </c>
    </row>
    <row r="651" customFormat="false" ht="15" hidden="false" customHeight="false" outlineLevel="0" collapsed="false">
      <c r="A651" s="0" t="s">
        <v>9</v>
      </c>
      <c r="B651" s="0" t="s">
        <v>475</v>
      </c>
      <c r="C651" s="15" t="n">
        <v>46023</v>
      </c>
      <c r="D651" s="0" t="n">
        <v>2</v>
      </c>
      <c r="E651" s="0" t="n">
        <v>0</v>
      </c>
      <c r="F651" s="0" t="n">
        <v>0</v>
      </c>
      <c r="G651" s="0" t="n">
        <v>0</v>
      </c>
      <c r="H651" s="0" t="n">
        <v>0</v>
      </c>
      <c r="I651" s="0" t="n">
        <v>0</v>
      </c>
      <c r="J651" s="0" t="n">
        <v>5</v>
      </c>
      <c r="K651" s="37" t="n">
        <f aca="false">E651+Inputs!$B$5*F651</f>
        <v>0</v>
      </c>
      <c r="L651" s="37" t="n">
        <f aca="false">G651+Inputs!$B$6*H651</f>
        <v>0</v>
      </c>
      <c r="M651" s="37" t="n">
        <f aca="false">I651+Inputs!$B$7*J651</f>
        <v>6.205</v>
      </c>
      <c r="N651" s="37" t="n">
        <f aca="false">K651+L651+M651</f>
        <v>6.205</v>
      </c>
    </row>
    <row r="652" customFormat="false" ht="15" hidden="false" customHeight="false" outlineLevel="0" collapsed="false">
      <c r="A652" s="0" t="s">
        <v>9</v>
      </c>
      <c r="B652" s="0" t="s">
        <v>475</v>
      </c>
      <c r="C652" s="15" t="n">
        <v>46054</v>
      </c>
      <c r="D652" s="0" t="n">
        <v>2</v>
      </c>
      <c r="E652" s="0" t="n">
        <v>0</v>
      </c>
      <c r="F652" s="0" t="n">
        <v>0</v>
      </c>
      <c r="G652" s="0" t="n">
        <v>0</v>
      </c>
      <c r="H652" s="0" t="n">
        <v>0</v>
      </c>
      <c r="I652" s="0" t="n">
        <v>0</v>
      </c>
      <c r="J652" s="0" t="n">
        <v>9</v>
      </c>
      <c r="K652" s="37" t="n">
        <f aca="false">E652+Inputs!$B$5*F652</f>
        <v>0</v>
      </c>
      <c r="L652" s="37" t="n">
        <f aca="false">G652+Inputs!$B$6*H652</f>
        <v>0</v>
      </c>
      <c r="M652" s="37" t="n">
        <f aca="false">I652+Inputs!$B$7*J652</f>
        <v>11.169</v>
      </c>
      <c r="N652" s="37" t="n">
        <f aca="false">K652+L652+M652</f>
        <v>11.169</v>
      </c>
    </row>
    <row r="653" customFormat="false" ht="15" hidden="false" customHeight="false" outlineLevel="0" collapsed="false">
      <c r="A653" s="0" t="s">
        <v>9</v>
      </c>
      <c r="B653" s="0" t="s">
        <v>475</v>
      </c>
      <c r="C653" s="15" t="n">
        <v>46082</v>
      </c>
      <c r="D653" s="0" t="n">
        <v>2</v>
      </c>
      <c r="E653" s="0" t="n">
        <v>0</v>
      </c>
      <c r="F653" s="0" t="n">
        <v>0</v>
      </c>
      <c r="G653" s="0" t="n">
        <v>0</v>
      </c>
      <c r="H653" s="0" t="n">
        <v>0</v>
      </c>
      <c r="I653" s="0" t="n">
        <v>0</v>
      </c>
      <c r="J653" s="0" t="n">
        <v>7</v>
      </c>
      <c r="K653" s="37" t="n">
        <f aca="false">E653+Inputs!$B$5*F653</f>
        <v>0</v>
      </c>
      <c r="L653" s="37" t="n">
        <f aca="false">G653+Inputs!$B$6*H653</f>
        <v>0</v>
      </c>
      <c r="M653" s="37" t="n">
        <f aca="false">I653+Inputs!$B$7*J653</f>
        <v>8.687</v>
      </c>
      <c r="N653" s="37" t="n">
        <f aca="false">K653+L653+M653</f>
        <v>8.687</v>
      </c>
    </row>
    <row r="654" customFormat="false" ht="15" hidden="false" customHeight="false" outlineLevel="0" collapsed="false">
      <c r="A654" s="0" t="s">
        <v>9</v>
      </c>
      <c r="B654" s="0" t="s">
        <v>475</v>
      </c>
      <c r="C654" s="15" t="n">
        <v>46113</v>
      </c>
      <c r="D654" s="0" t="n">
        <v>2</v>
      </c>
      <c r="E654" s="0" t="n">
        <v>0</v>
      </c>
      <c r="F654" s="0" t="n">
        <v>0</v>
      </c>
      <c r="G654" s="0" t="n">
        <v>0</v>
      </c>
      <c r="H654" s="0" t="n">
        <v>0</v>
      </c>
      <c r="I654" s="0" t="n">
        <v>0</v>
      </c>
      <c r="J654" s="0" t="n">
        <v>8</v>
      </c>
      <c r="K654" s="37" t="n">
        <f aca="false">E654+Inputs!$B$5*F654</f>
        <v>0</v>
      </c>
      <c r="L654" s="37" t="n">
        <f aca="false">G654+Inputs!$B$6*H654</f>
        <v>0</v>
      </c>
      <c r="M654" s="37" t="n">
        <f aca="false">I654+Inputs!$B$7*J654</f>
        <v>9.928</v>
      </c>
      <c r="N654" s="37" t="n">
        <f aca="false">K654+L654+M654</f>
        <v>9.928</v>
      </c>
    </row>
    <row r="655" customFormat="false" ht="15" hidden="false" customHeight="false" outlineLevel="0" collapsed="false">
      <c r="A655" s="0" t="s">
        <v>9</v>
      </c>
      <c r="B655" s="0" t="s">
        <v>475</v>
      </c>
      <c r="C655" s="15" t="n">
        <v>46143</v>
      </c>
      <c r="D655" s="0" t="n">
        <v>2</v>
      </c>
      <c r="E655" s="0" t="n">
        <v>0</v>
      </c>
      <c r="F655" s="0" t="n">
        <v>1</v>
      </c>
      <c r="G655" s="0" t="n">
        <v>0</v>
      </c>
      <c r="H655" s="0" t="n">
        <v>0</v>
      </c>
      <c r="I655" s="0" t="n">
        <v>0</v>
      </c>
      <c r="J655" s="0" t="n">
        <v>4</v>
      </c>
      <c r="K655" s="37" t="n">
        <f aca="false">E655+Inputs!$B$5*F655</f>
        <v>1.275</v>
      </c>
      <c r="L655" s="37" t="n">
        <f aca="false">G655+Inputs!$B$6*H655</f>
        <v>0</v>
      </c>
      <c r="M655" s="37" t="n">
        <f aca="false">I655+Inputs!$B$7*J655</f>
        <v>4.964</v>
      </c>
      <c r="N655" s="37" t="n">
        <f aca="false">K655+L655+M655</f>
        <v>6.239</v>
      </c>
    </row>
    <row r="656" customFormat="false" ht="15" hidden="false" customHeight="false" outlineLevel="0" collapsed="false">
      <c r="A656" s="0" t="s">
        <v>9</v>
      </c>
      <c r="B656" s="0" t="s">
        <v>475</v>
      </c>
      <c r="C656" s="15" t="n">
        <v>46174</v>
      </c>
      <c r="D656" s="0" t="n">
        <v>2</v>
      </c>
      <c r="E656" s="0" t="n">
        <v>0</v>
      </c>
      <c r="F656" s="0" t="n">
        <v>0</v>
      </c>
      <c r="G656" s="0" t="n">
        <v>0</v>
      </c>
      <c r="H656" s="0" t="n">
        <v>0</v>
      </c>
      <c r="I656" s="0" t="n">
        <v>0</v>
      </c>
      <c r="J656" s="0" t="n">
        <v>10</v>
      </c>
      <c r="K656" s="37" t="n">
        <f aca="false">E656+Inputs!$B$5*F656</f>
        <v>0</v>
      </c>
      <c r="L656" s="37" t="n">
        <f aca="false">G656+Inputs!$B$6*H656</f>
        <v>0</v>
      </c>
      <c r="M656" s="37" t="n">
        <f aca="false">I656+Inputs!$B$7*J656</f>
        <v>12.41</v>
      </c>
      <c r="N656" s="37" t="n">
        <f aca="false">K656+L656+M656</f>
        <v>12.41</v>
      </c>
    </row>
    <row r="657" customFormat="false" ht="15" hidden="false" customHeight="false" outlineLevel="0" collapsed="false">
      <c r="A657" s="0" t="s">
        <v>9</v>
      </c>
      <c r="B657" s="0" t="s">
        <v>475</v>
      </c>
      <c r="C657" s="15" t="n">
        <v>46204</v>
      </c>
      <c r="D657" s="0" t="n">
        <v>2</v>
      </c>
      <c r="E657" s="0" t="n">
        <v>0</v>
      </c>
      <c r="F657" s="0" t="n">
        <v>0</v>
      </c>
      <c r="G657" s="0" t="n">
        <v>0</v>
      </c>
      <c r="H657" s="0" t="n">
        <v>0</v>
      </c>
      <c r="I657" s="0" t="n">
        <v>0</v>
      </c>
      <c r="J657" s="0" t="n">
        <v>5</v>
      </c>
      <c r="K657" s="37" t="n">
        <f aca="false">E657+Inputs!$B$5*F657</f>
        <v>0</v>
      </c>
      <c r="L657" s="37" t="n">
        <f aca="false">G657+Inputs!$B$6*H657</f>
        <v>0</v>
      </c>
      <c r="M657" s="37" t="n">
        <f aca="false">I657+Inputs!$B$7*J657</f>
        <v>6.205</v>
      </c>
      <c r="N657" s="37" t="n">
        <f aca="false">K657+L657+M657</f>
        <v>6.205</v>
      </c>
    </row>
    <row r="658" customFormat="false" ht="15" hidden="false" customHeight="false" outlineLevel="0" collapsed="false">
      <c r="A658" s="0" t="s">
        <v>9</v>
      </c>
      <c r="B658" s="0" t="s">
        <v>475</v>
      </c>
      <c r="C658" s="15" t="n">
        <v>46235</v>
      </c>
      <c r="D658" s="0" t="n">
        <v>2</v>
      </c>
      <c r="E658" s="0" t="n">
        <v>0</v>
      </c>
      <c r="F658" s="0" t="n">
        <v>0</v>
      </c>
      <c r="G658" s="0" t="n">
        <v>0</v>
      </c>
      <c r="H658" s="0" t="n">
        <v>0</v>
      </c>
      <c r="I658" s="0" t="n">
        <v>0</v>
      </c>
      <c r="J658" s="0" t="n">
        <v>5</v>
      </c>
      <c r="K658" s="37" t="n">
        <f aca="false">E658+Inputs!$B$5*F658</f>
        <v>0</v>
      </c>
      <c r="L658" s="37" t="n">
        <f aca="false">G658+Inputs!$B$6*H658</f>
        <v>0</v>
      </c>
      <c r="M658" s="37" t="n">
        <f aca="false">I658+Inputs!$B$7*J658</f>
        <v>6.205</v>
      </c>
      <c r="N658" s="37" t="n">
        <f aca="false">K658+L658+M658</f>
        <v>6.205</v>
      </c>
    </row>
    <row r="659" customFormat="false" ht="15" hidden="false" customHeight="false" outlineLevel="0" collapsed="false">
      <c r="A659" s="0" t="s">
        <v>9</v>
      </c>
      <c r="B659" s="0" t="s">
        <v>466</v>
      </c>
      <c r="C659" s="15" t="n">
        <v>44927</v>
      </c>
      <c r="D659" s="0" t="n">
        <v>1</v>
      </c>
      <c r="E659" s="0" t="n">
        <v>0</v>
      </c>
      <c r="F659" s="0" t="n">
        <v>0</v>
      </c>
      <c r="G659" s="0" t="n">
        <v>0</v>
      </c>
      <c r="H659" s="0" t="n">
        <v>0</v>
      </c>
      <c r="I659" s="0" t="n">
        <v>0</v>
      </c>
      <c r="J659" s="0" t="n">
        <v>4</v>
      </c>
      <c r="K659" s="37" t="n">
        <f aca="false">E659+Inputs!$B$5*F659</f>
        <v>0</v>
      </c>
      <c r="L659" s="37" t="n">
        <f aca="false">G659+Inputs!$B$6*H659</f>
        <v>0</v>
      </c>
      <c r="M659" s="37" t="n">
        <f aca="false">I659+Inputs!$B$7*J659</f>
        <v>4.964</v>
      </c>
      <c r="N659" s="37" t="n">
        <f aca="false">K659+L659+M659</f>
        <v>4.964</v>
      </c>
    </row>
    <row r="660" customFormat="false" ht="15" hidden="false" customHeight="false" outlineLevel="0" collapsed="false">
      <c r="A660" s="0" t="s">
        <v>9</v>
      </c>
      <c r="B660" s="0" t="s">
        <v>466</v>
      </c>
      <c r="C660" s="15" t="n">
        <v>44986</v>
      </c>
      <c r="D660" s="0" t="n">
        <v>1</v>
      </c>
      <c r="E660" s="0" t="n">
        <v>0</v>
      </c>
      <c r="F660" s="0" t="n">
        <v>0</v>
      </c>
      <c r="G660" s="0" t="n">
        <v>0</v>
      </c>
      <c r="H660" s="0" t="n">
        <v>0</v>
      </c>
      <c r="I660" s="0" t="n">
        <v>0</v>
      </c>
      <c r="J660" s="0" t="n">
        <v>1</v>
      </c>
      <c r="K660" s="37" t="n">
        <f aca="false">E660+Inputs!$B$5*F660</f>
        <v>0</v>
      </c>
      <c r="L660" s="37" t="n">
        <f aca="false">G660+Inputs!$B$6*H660</f>
        <v>0</v>
      </c>
      <c r="M660" s="37" t="n">
        <f aca="false">I660+Inputs!$B$7*J660</f>
        <v>1.241</v>
      </c>
      <c r="N660" s="37" t="n">
        <f aca="false">K660+L660+M660</f>
        <v>1.241</v>
      </c>
    </row>
    <row r="661" customFormat="false" ht="15" hidden="false" customHeight="false" outlineLevel="0" collapsed="false">
      <c r="A661" s="0" t="s">
        <v>9</v>
      </c>
      <c r="B661" s="0" t="s">
        <v>466</v>
      </c>
      <c r="C661" s="15" t="n">
        <v>45017</v>
      </c>
      <c r="D661" s="0" t="n">
        <v>1</v>
      </c>
      <c r="E661" s="0" t="n">
        <v>0</v>
      </c>
      <c r="F661" s="0" t="n">
        <v>0</v>
      </c>
      <c r="G661" s="0" t="n">
        <v>0</v>
      </c>
      <c r="H661" s="0" t="n">
        <v>0</v>
      </c>
      <c r="I661" s="0" t="n">
        <v>0</v>
      </c>
      <c r="J661" s="0" t="n">
        <v>1</v>
      </c>
      <c r="K661" s="37" t="n">
        <f aca="false">E661+Inputs!$B$5*F661</f>
        <v>0</v>
      </c>
      <c r="L661" s="37" t="n">
        <f aca="false">G661+Inputs!$B$6*H661</f>
        <v>0</v>
      </c>
      <c r="M661" s="37" t="n">
        <f aca="false">I661+Inputs!$B$7*J661</f>
        <v>1.241</v>
      </c>
      <c r="N661" s="37" t="n">
        <f aca="false">K661+L661+M661</f>
        <v>1.241</v>
      </c>
    </row>
    <row r="662" customFormat="false" ht="15" hidden="false" customHeight="false" outlineLevel="0" collapsed="false">
      <c r="A662" s="0" t="s">
        <v>9</v>
      </c>
      <c r="B662" s="0" t="s">
        <v>466</v>
      </c>
      <c r="C662" s="15" t="n">
        <v>45047</v>
      </c>
      <c r="D662" s="0" t="n">
        <v>1</v>
      </c>
      <c r="E662" s="0" t="n">
        <v>0</v>
      </c>
      <c r="F662" s="0" t="n">
        <v>0</v>
      </c>
      <c r="G662" s="0" t="n">
        <v>0</v>
      </c>
      <c r="H662" s="0" t="n">
        <v>0</v>
      </c>
      <c r="I662" s="0" t="n">
        <v>0</v>
      </c>
      <c r="J662" s="0" t="n">
        <v>2</v>
      </c>
      <c r="K662" s="37" t="n">
        <f aca="false">E662+Inputs!$B$5*F662</f>
        <v>0</v>
      </c>
      <c r="L662" s="37" t="n">
        <f aca="false">G662+Inputs!$B$6*H662</f>
        <v>0</v>
      </c>
      <c r="M662" s="37" t="n">
        <f aca="false">I662+Inputs!$B$7*J662</f>
        <v>2.482</v>
      </c>
      <c r="N662" s="37" t="n">
        <f aca="false">K662+L662+M662</f>
        <v>2.482</v>
      </c>
    </row>
    <row r="663" customFormat="false" ht="15" hidden="false" customHeight="false" outlineLevel="0" collapsed="false">
      <c r="A663" s="0" t="s">
        <v>9</v>
      </c>
      <c r="B663" s="0" t="s">
        <v>466</v>
      </c>
      <c r="C663" s="15" t="n">
        <v>45078</v>
      </c>
      <c r="D663" s="0" t="n">
        <v>1</v>
      </c>
      <c r="E663" s="0" t="n">
        <v>0</v>
      </c>
      <c r="F663" s="0" t="n">
        <v>0</v>
      </c>
      <c r="G663" s="0" t="n">
        <v>0</v>
      </c>
      <c r="H663" s="0" t="n">
        <v>0</v>
      </c>
      <c r="I663" s="0" t="n">
        <v>0</v>
      </c>
      <c r="J663" s="0" t="n">
        <v>5</v>
      </c>
      <c r="K663" s="37" t="n">
        <f aca="false">E663+Inputs!$B$5*F663</f>
        <v>0</v>
      </c>
      <c r="L663" s="37" t="n">
        <f aca="false">G663+Inputs!$B$6*H663</f>
        <v>0</v>
      </c>
      <c r="M663" s="37" t="n">
        <f aca="false">I663+Inputs!$B$7*J663</f>
        <v>6.205</v>
      </c>
      <c r="N663" s="37" t="n">
        <f aca="false">K663+L663+M663</f>
        <v>6.205</v>
      </c>
    </row>
    <row r="664" customFormat="false" ht="15" hidden="false" customHeight="false" outlineLevel="0" collapsed="false">
      <c r="A664" s="0" t="s">
        <v>9</v>
      </c>
      <c r="B664" s="0" t="s">
        <v>466</v>
      </c>
      <c r="C664" s="15" t="n">
        <v>45108</v>
      </c>
      <c r="D664" s="0" t="n">
        <v>1</v>
      </c>
      <c r="E664" s="0" t="n">
        <v>0</v>
      </c>
      <c r="F664" s="0" t="n">
        <v>0</v>
      </c>
      <c r="G664" s="0" t="n">
        <v>0</v>
      </c>
      <c r="H664" s="0" t="n">
        <v>0</v>
      </c>
      <c r="I664" s="0" t="n">
        <v>0</v>
      </c>
      <c r="J664" s="0" t="n">
        <v>2</v>
      </c>
      <c r="K664" s="37" t="n">
        <f aca="false">E664+Inputs!$B$5*F664</f>
        <v>0</v>
      </c>
      <c r="L664" s="37" t="n">
        <f aca="false">G664+Inputs!$B$6*H664</f>
        <v>0</v>
      </c>
      <c r="M664" s="37" t="n">
        <f aca="false">I664+Inputs!$B$7*J664</f>
        <v>2.482</v>
      </c>
      <c r="N664" s="37" t="n">
        <f aca="false">K664+L664+M664</f>
        <v>2.482</v>
      </c>
    </row>
    <row r="665" customFormat="false" ht="15" hidden="false" customHeight="false" outlineLevel="0" collapsed="false">
      <c r="A665" s="0" t="s">
        <v>9</v>
      </c>
      <c r="B665" s="0" t="s">
        <v>466</v>
      </c>
      <c r="C665" s="15" t="n">
        <v>45139</v>
      </c>
      <c r="D665" s="0" t="n">
        <v>1</v>
      </c>
      <c r="E665" s="0" t="n">
        <v>0</v>
      </c>
      <c r="F665" s="0" t="n">
        <v>0</v>
      </c>
      <c r="G665" s="0" t="n">
        <v>0</v>
      </c>
      <c r="H665" s="0" t="n">
        <v>0</v>
      </c>
      <c r="I665" s="0" t="n">
        <v>0</v>
      </c>
      <c r="J665" s="0" t="n">
        <v>2</v>
      </c>
      <c r="K665" s="37" t="n">
        <f aca="false">E665+Inputs!$B$5*F665</f>
        <v>0</v>
      </c>
      <c r="L665" s="37" t="n">
        <f aca="false">G665+Inputs!$B$6*H665</f>
        <v>0</v>
      </c>
      <c r="M665" s="37" t="n">
        <f aca="false">I665+Inputs!$B$7*J665</f>
        <v>2.482</v>
      </c>
      <c r="N665" s="37" t="n">
        <f aca="false">K665+L665+M665</f>
        <v>2.482</v>
      </c>
    </row>
    <row r="666" customFormat="false" ht="15" hidden="false" customHeight="false" outlineLevel="0" collapsed="false">
      <c r="A666" s="0" t="s">
        <v>9</v>
      </c>
      <c r="B666" s="0" t="s">
        <v>466</v>
      </c>
      <c r="C666" s="15" t="n">
        <v>45170</v>
      </c>
      <c r="D666" s="0" t="n">
        <v>1</v>
      </c>
      <c r="E666" s="0" t="n">
        <v>0</v>
      </c>
      <c r="F666" s="0" t="n">
        <v>0</v>
      </c>
      <c r="G666" s="0" t="n">
        <v>0</v>
      </c>
      <c r="H666" s="0" t="n">
        <v>0</v>
      </c>
      <c r="I666" s="0" t="n">
        <v>0</v>
      </c>
      <c r="J666" s="0" t="n">
        <v>6</v>
      </c>
      <c r="K666" s="37" t="n">
        <f aca="false">E666+Inputs!$B$5*F666</f>
        <v>0</v>
      </c>
      <c r="L666" s="37" t="n">
        <f aca="false">G666+Inputs!$B$6*H666</f>
        <v>0</v>
      </c>
      <c r="M666" s="37" t="n">
        <f aca="false">I666+Inputs!$B$7*J666</f>
        <v>7.446</v>
      </c>
      <c r="N666" s="37" t="n">
        <f aca="false">K666+L666+M666</f>
        <v>7.446</v>
      </c>
    </row>
    <row r="667" customFormat="false" ht="15" hidden="false" customHeight="false" outlineLevel="0" collapsed="false">
      <c r="A667" s="0" t="s">
        <v>9</v>
      </c>
      <c r="B667" s="0" t="s">
        <v>466</v>
      </c>
      <c r="C667" s="15" t="n">
        <v>45200</v>
      </c>
      <c r="D667" s="0" t="n">
        <v>1</v>
      </c>
      <c r="E667" s="0" t="n">
        <v>0</v>
      </c>
      <c r="F667" s="0" t="n">
        <v>0</v>
      </c>
      <c r="G667" s="0" t="n">
        <v>0</v>
      </c>
      <c r="H667" s="0" t="n">
        <v>0</v>
      </c>
      <c r="I667" s="0" t="n">
        <v>0</v>
      </c>
      <c r="J667" s="0" t="n">
        <v>2</v>
      </c>
      <c r="K667" s="37" t="n">
        <f aca="false">E667+Inputs!$B$5*F667</f>
        <v>0</v>
      </c>
      <c r="L667" s="37" t="n">
        <f aca="false">G667+Inputs!$B$6*H667</f>
        <v>0</v>
      </c>
      <c r="M667" s="37" t="n">
        <f aca="false">I667+Inputs!$B$7*J667</f>
        <v>2.482</v>
      </c>
      <c r="N667" s="37" t="n">
        <f aca="false">K667+L667+M667</f>
        <v>2.482</v>
      </c>
    </row>
    <row r="668" customFormat="false" ht="15" hidden="false" customHeight="false" outlineLevel="0" collapsed="false">
      <c r="A668" s="0" t="s">
        <v>9</v>
      </c>
      <c r="B668" s="0" t="s">
        <v>466</v>
      </c>
      <c r="C668" s="15" t="n">
        <v>45231</v>
      </c>
      <c r="D668" s="0" t="n">
        <v>1</v>
      </c>
      <c r="E668" s="0" t="n">
        <v>0</v>
      </c>
      <c r="F668" s="0" t="n">
        <v>0</v>
      </c>
      <c r="G668" s="0" t="n">
        <v>0</v>
      </c>
      <c r="H668" s="0" t="n">
        <v>0</v>
      </c>
      <c r="I668" s="0" t="n">
        <v>0</v>
      </c>
      <c r="J668" s="0" t="n">
        <v>4</v>
      </c>
      <c r="K668" s="37" t="n">
        <f aca="false">E668+Inputs!$B$5*F668</f>
        <v>0</v>
      </c>
      <c r="L668" s="37" t="n">
        <f aca="false">G668+Inputs!$B$6*H668</f>
        <v>0</v>
      </c>
      <c r="M668" s="37" t="n">
        <f aca="false">I668+Inputs!$B$7*J668</f>
        <v>4.964</v>
      </c>
      <c r="N668" s="37" t="n">
        <f aca="false">K668+L668+M668</f>
        <v>4.964</v>
      </c>
    </row>
    <row r="669" customFormat="false" ht="15" hidden="false" customHeight="false" outlineLevel="0" collapsed="false">
      <c r="A669" s="0" t="s">
        <v>9</v>
      </c>
      <c r="B669" s="0" t="s">
        <v>466</v>
      </c>
      <c r="C669" s="15" t="n">
        <v>45261</v>
      </c>
      <c r="D669" s="0" t="n">
        <v>1</v>
      </c>
      <c r="E669" s="0" t="n">
        <v>0</v>
      </c>
      <c r="F669" s="0" t="n">
        <v>0</v>
      </c>
      <c r="G669" s="0" t="n">
        <v>0</v>
      </c>
      <c r="H669" s="0" t="n">
        <v>0</v>
      </c>
      <c r="I669" s="0" t="n">
        <v>0</v>
      </c>
      <c r="J669" s="0" t="n">
        <v>4</v>
      </c>
      <c r="K669" s="37" t="n">
        <f aca="false">E669+Inputs!$B$5*F669</f>
        <v>0</v>
      </c>
      <c r="L669" s="37" t="n">
        <f aca="false">G669+Inputs!$B$6*H669</f>
        <v>0</v>
      </c>
      <c r="M669" s="37" t="n">
        <f aca="false">I669+Inputs!$B$7*J669</f>
        <v>4.964</v>
      </c>
      <c r="N669" s="37" t="n">
        <f aca="false">K669+L669+M669</f>
        <v>4.964</v>
      </c>
    </row>
    <row r="670" customFormat="false" ht="15" hidden="false" customHeight="false" outlineLevel="0" collapsed="false">
      <c r="A670" s="0" t="s">
        <v>9</v>
      </c>
      <c r="B670" s="0" t="s">
        <v>466</v>
      </c>
      <c r="C670" s="15" t="n">
        <v>45292</v>
      </c>
      <c r="D670" s="0" t="n">
        <v>1</v>
      </c>
      <c r="E670" s="0" t="n">
        <v>0</v>
      </c>
      <c r="F670" s="0" t="n">
        <v>0</v>
      </c>
      <c r="G670" s="0" t="n">
        <v>0</v>
      </c>
      <c r="H670" s="0" t="n">
        <v>0</v>
      </c>
      <c r="I670" s="0" t="n">
        <v>0</v>
      </c>
      <c r="J670" s="0" t="n">
        <v>4</v>
      </c>
      <c r="K670" s="37" t="n">
        <f aca="false">E670+Inputs!$B$5*F670</f>
        <v>0</v>
      </c>
      <c r="L670" s="37" t="n">
        <f aca="false">G670+Inputs!$B$6*H670</f>
        <v>0</v>
      </c>
      <c r="M670" s="37" t="n">
        <f aca="false">I670+Inputs!$B$7*J670</f>
        <v>4.964</v>
      </c>
      <c r="N670" s="37" t="n">
        <f aca="false">K670+L670+M670</f>
        <v>4.964</v>
      </c>
    </row>
    <row r="671" customFormat="false" ht="15" hidden="false" customHeight="false" outlineLevel="0" collapsed="false">
      <c r="A671" s="0" t="s">
        <v>9</v>
      </c>
      <c r="B671" s="0" t="s">
        <v>466</v>
      </c>
      <c r="C671" s="15" t="n">
        <v>45323</v>
      </c>
      <c r="D671" s="0" t="n">
        <v>1</v>
      </c>
      <c r="E671" s="0" t="n">
        <v>0</v>
      </c>
      <c r="F671" s="0" t="n">
        <v>0</v>
      </c>
      <c r="G671" s="0" t="n">
        <v>0</v>
      </c>
      <c r="H671" s="0" t="n">
        <v>0</v>
      </c>
      <c r="I671" s="0" t="n">
        <v>0</v>
      </c>
      <c r="J671" s="0" t="n">
        <v>1</v>
      </c>
      <c r="K671" s="37" t="n">
        <f aca="false">E671+Inputs!$B$5*F671</f>
        <v>0</v>
      </c>
      <c r="L671" s="37" t="n">
        <f aca="false">G671+Inputs!$B$6*H671</f>
        <v>0</v>
      </c>
      <c r="M671" s="37" t="n">
        <f aca="false">I671+Inputs!$B$7*J671</f>
        <v>1.241</v>
      </c>
      <c r="N671" s="37" t="n">
        <f aca="false">K671+L671+M671</f>
        <v>1.241</v>
      </c>
    </row>
    <row r="672" customFormat="false" ht="15" hidden="false" customHeight="false" outlineLevel="0" collapsed="false">
      <c r="A672" s="0" t="s">
        <v>9</v>
      </c>
      <c r="B672" s="0" t="s">
        <v>466</v>
      </c>
      <c r="C672" s="15" t="n">
        <v>45383</v>
      </c>
      <c r="D672" s="0" t="n">
        <v>1</v>
      </c>
      <c r="E672" s="0" t="n">
        <v>0</v>
      </c>
      <c r="F672" s="0" t="n">
        <v>0</v>
      </c>
      <c r="G672" s="0" t="n">
        <v>0</v>
      </c>
      <c r="H672" s="0" t="n">
        <v>0</v>
      </c>
      <c r="I672" s="0" t="n">
        <v>0</v>
      </c>
      <c r="J672" s="0" t="n">
        <v>5</v>
      </c>
      <c r="K672" s="37" t="n">
        <f aca="false">E672+Inputs!$B$5*F672</f>
        <v>0</v>
      </c>
      <c r="L672" s="37" t="n">
        <f aca="false">G672+Inputs!$B$6*H672</f>
        <v>0</v>
      </c>
      <c r="M672" s="37" t="n">
        <f aca="false">I672+Inputs!$B$7*J672</f>
        <v>6.205</v>
      </c>
      <c r="N672" s="37" t="n">
        <f aca="false">K672+L672+M672</f>
        <v>6.205</v>
      </c>
    </row>
    <row r="673" customFormat="false" ht="15" hidden="false" customHeight="false" outlineLevel="0" collapsed="false">
      <c r="A673" s="0" t="s">
        <v>9</v>
      </c>
      <c r="B673" s="0" t="s">
        <v>466</v>
      </c>
      <c r="C673" s="15" t="n">
        <v>45413</v>
      </c>
      <c r="D673" s="0" t="n">
        <v>1</v>
      </c>
      <c r="E673" s="0" t="n">
        <v>0</v>
      </c>
      <c r="F673" s="0" t="n">
        <v>0</v>
      </c>
      <c r="G673" s="0" t="n">
        <v>0</v>
      </c>
      <c r="H673" s="0" t="n">
        <v>0</v>
      </c>
      <c r="I673" s="0" t="n">
        <v>0</v>
      </c>
      <c r="J673" s="0" t="n">
        <v>3</v>
      </c>
      <c r="K673" s="37" t="n">
        <f aca="false">E673+Inputs!$B$5*F673</f>
        <v>0</v>
      </c>
      <c r="L673" s="37" t="n">
        <f aca="false">G673+Inputs!$B$6*H673</f>
        <v>0</v>
      </c>
      <c r="M673" s="37" t="n">
        <f aca="false">I673+Inputs!$B$7*J673</f>
        <v>3.723</v>
      </c>
      <c r="N673" s="37" t="n">
        <f aca="false">K673+L673+M673</f>
        <v>3.723</v>
      </c>
    </row>
    <row r="674" customFormat="false" ht="15" hidden="false" customHeight="false" outlineLevel="0" collapsed="false">
      <c r="A674" s="0" t="s">
        <v>9</v>
      </c>
      <c r="B674" s="0" t="s">
        <v>466</v>
      </c>
      <c r="C674" s="15" t="n">
        <v>45444</v>
      </c>
      <c r="D674" s="0" t="n">
        <v>1</v>
      </c>
      <c r="E674" s="0" t="n">
        <v>0</v>
      </c>
      <c r="F674" s="0" t="n">
        <v>0</v>
      </c>
      <c r="G674" s="0" t="n">
        <v>0</v>
      </c>
      <c r="H674" s="0" t="n">
        <v>0</v>
      </c>
      <c r="I674" s="0" t="n">
        <v>0</v>
      </c>
      <c r="J674" s="0" t="n">
        <v>3</v>
      </c>
      <c r="K674" s="37" t="n">
        <f aca="false">E674+Inputs!$B$5*F674</f>
        <v>0</v>
      </c>
      <c r="L674" s="37" t="n">
        <f aca="false">G674+Inputs!$B$6*H674</f>
        <v>0</v>
      </c>
      <c r="M674" s="37" t="n">
        <f aca="false">I674+Inputs!$B$7*J674</f>
        <v>3.723</v>
      </c>
      <c r="N674" s="37" t="n">
        <f aca="false">K674+L674+M674</f>
        <v>3.723</v>
      </c>
    </row>
    <row r="675" customFormat="false" ht="15" hidden="false" customHeight="false" outlineLevel="0" collapsed="false">
      <c r="A675" s="0" t="s">
        <v>9</v>
      </c>
      <c r="B675" s="0" t="s">
        <v>466</v>
      </c>
      <c r="C675" s="15" t="n">
        <v>45474</v>
      </c>
      <c r="D675" s="0" t="n">
        <v>1</v>
      </c>
      <c r="E675" s="0" t="n">
        <v>0</v>
      </c>
      <c r="F675" s="0" t="n">
        <v>0</v>
      </c>
      <c r="G675" s="0" t="n">
        <v>0</v>
      </c>
      <c r="H675" s="0" t="n">
        <v>0</v>
      </c>
      <c r="I675" s="0" t="n">
        <v>0</v>
      </c>
      <c r="J675" s="0" t="n">
        <v>2</v>
      </c>
      <c r="K675" s="37" t="n">
        <f aca="false">E675+Inputs!$B$5*F675</f>
        <v>0</v>
      </c>
      <c r="L675" s="37" t="n">
        <f aca="false">G675+Inputs!$B$6*H675</f>
        <v>0</v>
      </c>
      <c r="M675" s="37" t="n">
        <f aca="false">I675+Inputs!$B$7*J675</f>
        <v>2.482</v>
      </c>
      <c r="N675" s="37" t="n">
        <f aca="false">K675+L675+M675</f>
        <v>2.482</v>
      </c>
    </row>
    <row r="676" customFormat="false" ht="15" hidden="false" customHeight="false" outlineLevel="0" collapsed="false">
      <c r="A676" s="0" t="s">
        <v>9</v>
      </c>
      <c r="B676" s="0" t="s">
        <v>466</v>
      </c>
      <c r="C676" s="15" t="n">
        <v>45505</v>
      </c>
      <c r="D676" s="0" t="n">
        <v>1</v>
      </c>
      <c r="E676" s="0" t="n">
        <v>0</v>
      </c>
      <c r="F676" s="0" t="n">
        <v>0</v>
      </c>
      <c r="G676" s="0" t="n">
        <v>0</v>
      </c>
      <c r="H676" s="0" t="n">
        <v>0</v>
      </c>
      <c r="I676" s="0" t="n">
        <v>0</v>
      </c>
      <c r="J676" s="0" t="n">
        <v>4</v>
      </c>
      <c r="K676" s="37" t="n">
        <f aca="false">E676+Inputs!$B$5*F676</f>
        <v>0</v>
      </c>
      <c r="L676" s="37" t="n">
        <f aca="false">G676+Inputs!$B$6*H676</f>
        <v>0</v>
      </c>
      <c r="M676" s="37" t="n">
        <f aca="false">I676+Inputs!$B$7*J676</f>
        <v>4.964</v>
      </c>
      <c r="N676" s="37" t="n">
        <f aca="false">K676+L676+M676</f>
        <v>4.964</v>
      </c>
    </row>
    <row r="677" customFormat="false" ht="15" hidden="false" customHeight="false" outlineLevel="0" collapsed="false">
      <c r="A677" s="0" t="s">
        <v>9</v>
      </c>
      <c r="B677" s="0" t="s">
        <v>466</v>
      </c>
      <c r="C677" s="15" t="n">
        <v>45536</v>
      </c>
      <c r="D677" s="0" t="n">
        <v>1</v>
      </c>
      <c r="E677" s="0" t="n">
        <v>0</v>
      </c>
      <c r="F677" s="0" t="n">
        <v>0</v>
      </c>
      <c r="G677" s="0" t="n">
        <v>0</v>
      </c>
      <c r="H677" s="0" t="n">
        <v>0</v>
      </c>
      <c r="I677" s="0" t="n">
        <v>0</v>
      </c>
      <c r="J677" s="0" t="n">
        <v>4</v>
      </c>
      <c r="K677" s="37" t="n">
        <f aca="false">E677+Inputs!$B$5*F677</f>
        <v>0</v>
      </c>
      <c r="L677" s="37" t="n">
        <f aca="false">G677+Inputs!$B$6*H677</f>
        <v>0</v>
      </c>
      <c r="M677" s="37" t="n">
        <f aca="false">I677+Inputs!$B$7*J677</f>
        <v>4.964</v>
      </c>
      <c r="N677" s="37" t="n">
        <f aca="false">K677+L677+M677</f>
        <v>4.964</v>
      </c>
    </row>
    <row r="678" customFormat="false" ht="15" hidden="false" customHeight="false" outlineLevel="0" collapsed="false">
      <c r="A678" s="0" t="s">
        <v>9</v>
      </c>
      <c r="B678" s="0" t="s">
        <v>466</v>
      </c>
      <c r="C678" s="15" t="n">
        <v>45566</v>
      </c>
      <c r="D678" s="0" t="n">
        <v>1</v>
      </c>
      <c r="E678" s="0" t="n">
        <v>0</v>
      </c>
      <c r="F678" s="0" t="n">
        <v>0</v>
      </c>
      <c r="G678" s="0" t="n">
        <v>0</v>
      </c>
      <c r="H678" s="0" t="n">
        <v>0</v>
      </c>
      <c r="I678" s="0" t="n">
        <v>0</v>
      </c>
      <c r="J678" s="0" t="n">
        <v>1</v>
      </c>
      <c r="K678" s="37" t="n">
        <f aca="false">E678+Inputs!$B$5*F678</f>
        <v>0</v>
      </c>
      <c r="L678" s="37" t="n">
        <f aca="false">G678+Inputs!$B$6*H678</f>
        <v>0</v>
      </c>
      <c r="M678" s="37" t="n">
        <f aca="false">I678+Inputs!$B$7*J678</f>
        <v>1.241</v>
      </c>
      <c r="N678" s="37" t="n">
        <f aca="false">K678+L678+M678</f>
        <v>1.241</v>
      </c>
    </row>
    <row r="679" customFormat="false" ht="15" hidden="false" customHeight="false" outlineLevel="0" collapsed="false">
      <c r="A679" s="0" t="s">
        <v>9</v>
      </c>
      <c r="B679" s="0" t="s">
        <v>466</v>
      </c>
      <c r="C679" s="15" t="n">
        <v>45597</v>
      </c>
      <c r="D679" s="0" t="n">
        <v>1</v>
      </c>
      <c r="E679" s="0" t="n">
        <v>0</v>
      </c>
      <c r="F679" s="0" t="n">
        <v>0</v>
      </c>
      <c r="G679" s="0" t="n">
        <v>0</v>
      </c>
      <c r="H679" s="0" t="n">
        <v>0</v>
      </c>
      <c r="I679" s="0" t="n">
        <v>0</v>
      </c>
      <c r="J679" s="0" t="n">
        <v>2</v>
      </c>
      <c r="K679" s="37" t="n">
        <f aca="false">E679+Inputs!$B$5*F679</f>
        <v>0</v>
      </c>
      <c r="L679" s="37" t="n">
        <f aca="false">G679+Inputs!$B$6*H679</f>
        <v>0</v>
      </c>
      <c r="M679" s="37" t="n">
        <f aca="false">I679+Inputs!$B$7*J679</f>
        <v>2.482</v>
      </c>
      <c r="N679" s="37" t="n">
        <f aca="false">K679+L679+M679</f>
        <v>2.482</v>
      </c>
    </row>
    <row r="680" customFormat="false" ht="15" hidden="false" customHeight="false" outlineLevel="0" collapsed="false">
      <c r="A680" s="0" t="s">
        <v>9</v>
      </c>
      <c r="B680" s="0" t="s">
        <v>466</v>
      </c>
      <c r="C680" s="15" t="n">
        <v>45627</v>
      </c>
      <c r="D680" s="0" t="n">
        <v>1</v>
      </c>
      <c r="E680" s="0" t="n">
        <v>0</v>
      </c>
      <c r="F680" s="0" t="n">
        <v>0</v>
      </c>
      <c r="G680" s="0" t="n">
        <v>0</v>
      </c>
      <c r="H680" s="0" t="n">
        <v>0</v>
      </c>
      <c r="I680" s="0" t="n">
        <v>0</v>
      </c>
      <c r="J680" s="0" t="n">
        <v>2</v>
      </c>
      <c r="K680" s="37" t="n">
        <f aca="false">E680+Inputs!$B$5*F680</f>
        <v>0</v>
      </c>
      <c r="L680" s="37" t="n">
        <f aca="false">G680+Inputs!$B$6*H680</f>
        <v>0</v>
      </c>
      <c r="M680" s="37" t="n">
        <f aca="false">I680+Inputs!$B$7*J680</f>
        <v>2.482</v>
      </c>
      <c r="N680" s="37" t="n">
        <f aca="false">K680+L680+M680</f>
        <v>2.482</v>
      </c>
    </row>
    <row r="681" customFormat="false" ht="15" hidden="false" customHeight="false" outlineLevel="0" collapsed="false">
      <c r="A681" s="0" t="s">
        <v>9</v>
      </c>
      <c r="B681" s="0" t="s">
        <v>466</v>
      </c>
      <c r="C681" s="15" t="n">
        <v>45658</v>
      </c>
      <c r="D681" s="0" t="n">
        <v>1</v>
      </c>
      <c r="E681" s="0" t="n">
        <v>0</v>
      </c>
      <c r="F681" s="0" t="n">
        <v>0</v>
      </c>
      <c r="G681" s="0" t="n">
        <v>0</v>
      </c>
      <c r="H681" s="0" t="n">
        <v>0</v>
      </c>
      <c r="I681" s="0" t="n">
        <v>0</v>
      </c>
      <c r="J681" s="0" t="n">
        <v>2</v>
      </c>
      <c r="K681" s="37" t="n">
        <f aca="false">E681+Inputs!$B$5*F681</f>
        <v>0</v>
      </c>
      <c r="L681" s="37" t="n">
        <f aca="false">G681+Inputs!$B$6*H681</f>
        <v>0</v>
      </c>
      <c r="M681" s="37" t="n">
        <f aca="false">I681+Inputs!$B$7*J681</f>
        <v>2.482</v>
      </c>
      <c r="N681" s="37" t="n">
        <f aca="false">K681+L681+M681</f>
        <v>2.482</v>
      </c>
    </row>
    <row r="682" customFormat="false" ht="15" hidden="false" customHeight="false" outlineLevel="0" collapsed="false">
      <c r="A682" s="0" t="s">
        <v>9</v>
      </c>
      <c r="B682" s="0" t="s">
        <v>466</v>
      </c>
      <c r="C682" s="15" t="n">
        <v>45689</v>
      </c>
      <c r="D682" s="0" t="n">
        <v>1</v>
      </c>
      <c r="E682" s="0" t="n">
        <v>0</v>
      </c>
      <c r="F682" s="0" t="n">
        <v>0</v>
      </c>
      <c r="G682" s="0" t="n">
        <v>0</v>
      </c>
      <c r="H682" s="0" t="n">
        <v>0</v>
      </c>
      <c r="I682" s="0" t="n">
        <v>0</v>
      </c>
      <c r="J682" s="0" t="n">
        <v>2</v>
      </c>
      <c r="K682" s="37" t="n">
        <f aca="false">E682+Inputs!$B$5*F682</f>
        <v>0</v>
      </c>
      <c r="L682" s="37" t="n">
        <f aca="false">G682+Inputs!$B$6*H682</f>
        <v>0</v>
      </c>
      <c r="M682" s="37" t="n">
        <f aca="false">I682+Inputs!$B$7*J682</f>
        <v>2.482</v>
      </c>
      <c r="N682" s="37" t="n">
        <f aca="false">K682+L682+M682</f>
        <v>2.482</v>
      </c>
    </row>
    <row r="683" customFormat="false" ht="15" hidden="false" customHeight="false" outlineLevel="0" collapsed="false">
      <c r="A683" s="0" t="s">
        <v>9</v>
      </c>
      <c r="B683" s="0" t="s">
        <v>466</v>
      </c>
      <c r="C683" s="15" t="n">
        <v>45717</v>
      </c>
      <c r="D683" s="0" t="n">
        <v>1</v>
      </c>
      <c r="E683" s="0" t="n">
        <v>0</v>
      </c>
      <c r="F683" s="0" t="n">
        <v>0</v>
      </c>
      <c r="G683" s="0" t="n">
        <v>0</v>
      </c>
      <c r="H683" s="0" t="n">
        <v>0</v>
      </c>
      <c r="I683" s="0" t="n">
        <v>0</v>
      </c>
      <c r="J683" s="0" t="n">
        <v>1</v>
      </c>
      <c r="K683" s="37" t="n">
        <f aca="false">E683+Inputs!$B$5*F683</f>
        <v>0</v>
      </c>
      <c r="L683" s="37" t="n">
        <f aca="false">G683+Inputs!$B$6*H683</f>
        <v>0</v>
      </c>
      <c r="M683" s="37" t="n">
        <f aca="false">I683+Inputs!$B$7*J683</f>
        <v>1.241</v>
      </c>
      <c r="N683" s="37" t="n">
        <f aca="false">K683+L683+M683</f>
        <v>1.241</v>
      </c>
    </row>
    <row r="684" customFormat="false" ht="15" hidden="false" customHeight="false" outlineLevel="0" collapsed="false">
      <c r="A684" s="0" t="s">
        <v>9</v>
      </c>
      <c r="B684" s="0" t="s">
        <v>466</v>
      </c>
      <c r="C684" s="15" t="n">
        <v>45748</v>
      </c>
      <c r="D684" s="0" t="n">
        <v>1</v>
      </c>
      <c r="E684" s="0" t="n">
        <v>0</v>
      </c>
      <c r="F684" s="0" t="n">
        <v>0</v>
      </c>
      <c r="G684" s="0" t="n">
        <v>0</v>
      </c>
      <c r="H684" s="0" t="n">
        <v>0</v>
      </c>
      <c r="I684" s="0" t="n">
        <v>0</v>
      </c>
      <c r="J684" s="0" t="n">
        <v>5</v>
      </c>
      <c r="K684" s="37" t="n">
        <f aca="false">E684+Inputs!$B$5*F684</f>
        <v>0</v>
      </c>
      <c r="L684" s="37" t="n">
        <f aca="false">G684+Inputs!$B$6*H684</f>
        <v>0</v>
      </c>
      <c r="M684" s="37" t="n">
        <f aca="false">I684+Inputs!$B$7*J684</f>
        <v>6.205</v>
      </c>
      <c r="N684" s="37" t="n">
        <f aca="false">K684+L684+M684</f>
        <v>6.205</v>
      </c>
    </row>
    <row r="685" customFormat="false" ht="15" hidden="false" customHeight="false" outlineLevel="0" collapsed="false">
      <c r="A685" s="0" t="s">
        <v>9</v>
      </c>
      <c r="B685" s="0" t="s">
        <v>466</v>
      </c>
      <c r="C685" s="15" t="n">
        <v>45778</v>
      </c>
      <c r="D685" s="0" t="n">
        <v>1</v>
      </c>
      <c r="E685" s="0" t="n">
        <v>0</v>
      </c>
      <c r="F685" s="0" t="n">
        <v>0</v>
      </c>
      <c r="G685" s="0" t="n">
        <v>0</v>
      </c>
      <c r="H685" s="0" t="n">
        <v>0</v>
      </c>
      <c r="I685" s="0" t="n">
        <v>0</v>
      </c>
      <c r="J685" s="0" t="n">
        <v>3</v>
      </c>
      <c r="K685" s="37" t="n">
        <f aca="false">E685+Inputs!$B$5*F685</f>
        <v>0</v>
      </c>
      <c r="L685" s="37" t="n">
        <f aca="false">G685+Inputs!$B$6*H685</f>
        <v>0</v>
      </c>
      <c r="M685" s="37" t="n">
        <f aca="false">I685+Inputs!$B$7*J685</f>
        <v>3.723</v>
      </c>
      <c r="N685" s="37" t="n">
        <f aca="false">K685+L685+M685</f>
        <v>3.723</v>
      </c>
    </row>
    <row r="686" customFormat="false" ht="15" hidden="false" customHeight="false" outlineLevel="0" collapsed="false">
      <c r="A686" s="0" t="s">
        <v>9</v>
      </c>
      <c r="B686" s="0" t="s">
        <v>466</v>
      </c>
      <c r="C686" s="15" t="n">
        <v>45809</v>
      </c>
      <c r="D686" s="0" t="n">
        <v>1</v>
      </c>
      <c r="E686" s="0" t="n">
        <v>0</v>
      </c>
      <c r="F686" s="0" t="n">
        <v>0</v>
      </c>
      <c r="G686" s="0" t="n">
        <v>0</v>
      </c>
      <c r="H686" s="0" t="n">
        <v>0</v>
      </c>
      <c r="I686" s="0" t="n">
        <v>0</v>
      </c>
      <c r="J686" s="0" t="n">
        <v>3</v>
      </c>
      <c r="K686" s="37" t="n">
        <f aca="false">E686+Inputs!$B$5*F686</f>
        <v>0</v>
      </c>
      <c r="L686" s="37" t="n">
        <f aca="false">G686+Inputs!$B$6*H686</f>
        <v>0</v>
      </c>
      <c r="M686" s="37" t="n">
        <f aca="false">I686+Inputs!$B$7*J686</f>
        <v>3.723</v>
      </c>
      <c r="N686" s="37" t="n">
        <f aca="false">K686+L686+M686</f>
        <v>3.723</v>
      </c>
    </row>
    <row r="687" customFormat="false" ht="15" hidden="false" customHeight="false" outlineLevel="0" collapsed="false">
      <c r="A687" s="0" t="s">
        <v>9</v>
      </c>
      <c r="B687" s="0" t="s">
        <v>466</v>
      </c>
      <c r="C687" s="15" t="n">
        <v>45839</v>
      </c>
      <c r="D687" s="0" t="n">
        <v>1</v>
      </c>
      <c r="E687" s="0" t="n">
        <v>0</v>
      </c>
      <c r="F687" s="0" t="n">
        <v>0</v>
      </c>
      <c r="G687" s="0" t="n">
        <v>0</v>
      </c>
      <c r="H687" s="0" t="n">
        <v>0</v>
      </c>
      <c r="I687" s="0" t="n">
        <v>0</v>
      </c>
      <c r="J687" s="0" t="n">
        <v>6</v>
      </c>
      <c r="K687" s="37" t="n">
        <f aca="false">E687+Inputs!$B$5*F687</f>
        <v>0</v>
      </c>
      <c r="L687" s="37" t="n">
        <f aca="false">G687+Inputs!$B$6*H687</f>
        <v>0</v>
      </c>
      <c r="M687" s="37" t="n">
        <f aca="false">I687+Inputs!$B$7*J687</f>
        <v>7.446</v>
      </c>
      <c r="N687" s="37" t="n">
        <f aca="false">K687+L687+M687</f>
        <v>7.446</v>
      </c>
    </row>
    <row r="688" customFormat="false" ht="15" hidden="false" customHeight="false" outlineLevel="0" collapsed="false">
      <c r="A688" s="0" t="s">
        <v>9</v>
      </c>
      <c r="B688" s="0" t="s">
        <v>466</v>
      </c>
      <c r="C688" s="15" t="n">
        <v>45870</v>
      </c>
      <c r="D688" s="0" t="n">
        <v>1</v>
      </c>
      <c r="E688" s="0" t="n">
        <v>0</v>
      </c>
      <c r="F688" s="0" t="n">
        <v>0</v>
      </c>
      <c r="G688" s="0" t="n">
        <v>0</v>
      </c>
      <c r="H688" s="0" t="n">
        <v>0</v>
      </c>
      <c r="I688" s="0" t="n">
        <v>0</v>
      </c>
      <c r="J688" s="0" t="n">
        <v>4</v>
      </c>
      <c r="K688" s="37" t="n">
        <f aca="false">E688+Inputs!$B$5*F688</f>
        <v>0</v>
      </c>
      <c r="L688" s="37" t="n">
        <f aca="false">G688+Inputs!$B$6*H688</f>
        <v>0</v>
      </c>
      <c r="M688" s="37" t="n">
        <f aca="false">I688+Inputs!$B$7*J688</f>
        <v>4.964</v>
      </c>
      <c r="N688" s="37" t="n">
        <f aca="false">K688+L688+M688</f>
        <v>4.964</v>
      </c>
    </row>
    <row r="689" customFormat="false" ht="15" hidden="false" customHeight="false" outlineLevel="0" collapsed="false">
      <c r="A689" s="0" t="s">
        <v>9</v>
      </c>
      <c r="B689" s="0" t="s">
        <v>466</v>
      </c>
      <c r="C689" s="15" t="n">
        <v>45901</v>
      </c>
      <c r="D689" s="0" t="n">
        <v>1</v>
      </c>
      <c r="E689" s="0" t="n">
        <v>0</v>
      </c>
      <c r="F689" s="0" t="n">
        <v>0</v>
      </c>
      <c r="G689" s="0" t="n">
        <v>0</v>
      </c>
      <c r="H689" s="0" t="n">
        <v>0</v>
      </c>
      <c r="I689" s="0" t="n">
        <v>0</v>
      </c>
      <c r="J689" s="0" t="n">
        <v>2</v>
      </c>
      <c r="K689" s="37" t="n">
        <f aca="false">E689+Inputs!$B$5*F689</f>
        <v>0</v>
      </c>
      <c r="L689" s="37" t="n">
        <f aca="false">G689+Inputs!$B$6*H689</f>
        <v>0</v>
      </c>
      <c r="M689" s="37" t="n">
        <f aca="false">I689+Inputs!$B$7*J689</f>
        <v>2.482</v>
      </c>
      <c r="N689" s="37" t="n">
        <f aca="false">K689+L689+M689</f>
        <v>2.482</v>
      </c>
    </row>
    <row r="690" customFormat="false" ht="15" hidden="false" customHeight="false" outlineLevel="0" collapsed="false">
      <c r="A690" s="0" t="s">
        <v>9</v>
      </c>
      <c r="B690" s="0" t="s">
        <v>466</v>
      </c>
      <c r="C690" s="15" t="n">
        <v>45931</v>
      </c>
      <c r="D690" s="0" t="n">
        <v>1</v>
      </c>
      <c r="E690" s="0" t="n">
        <v>0</v>
      </c>
      <c r="F690" s="0" t="n">
        <v>0</v>
      </c>
      <c r="G690" s="0" t="n">
        <v>0</v>
      </c>
      <c r="H690" s="0" t="n">
        <v>0</v>
      </c>
      <c r="I690" s="0" t="n">
        <v>0</v>
      </c>
      <c r="J690" s="0" t="n">
        <v>3</v>
      </c>
      <c r="K690" s="37" t="n">
        <f aca="false">E690+Inputs!$B$5*F690</f>
        <v>0</v>
      </c>
      <c r="L690" s="37" t="n">
        <f aca="false">G690+Inputs!$B$6*H690</f>
        <v>0</v>
      </c>
      <c r="M690" s="37" t="n">
        <f aca="false">I690+Inputs!$B$7*J690</f>
        <v>3.723</v>
      </c>
      <c r="N690" s="37" t="n">
        <f aca="false">K690+L690+M690</f>
        <v>3.723</v>
      </c>
    </row>
    <row r="691" customFormat="false" ht="15" hidden="false" customHeight="false" outlineLevel="0" collapsed="false">
      <c r="A691" s="0" t="s">
        <v>9</v>
      </c>
      <c r="B691" s="0" t="s">
        <v>466</v>
      </c>
      <c r="C691" s="15" t="n">
        <v>45962</v>
      </c>
      <c r="D691" s="0" t="n">
        <v>1</v>
      </c>
      <c r="E691" s="0" t="n">
        <v>0</v>
      </c>
      <c r="F691" s="0" t="n">
        <v>0</v>
      </c>
      <c r="G691" s="0" t="n">
        <v>0</v>
      </c>
      <c r="H691" s="0" t="n">
        <v>0</v>
      </c>
      <c r="I691" s="0" t="n">
        <v>0</v>
      </c>
      <c r="J691" s="0" t="n">
        <v>3</v>
      </c>
      <c r="K691" s="37" t="n">
        <f aca="false">E691+Inputs!$B$5*F691</f>
        <v>0</v>
      </c>
      <c r="L691" s="37" t="n">
        <f aca="false">G691+Inputs!$B$6*H691</f>
        <v>0</v>
      </c>
      <c r="M691" s="37" t="n">
        <f aca="false">I691+Inputs!$B$7*J691</f>
        <v>3.723</v>
      </c>
      <c r="N691" s="37" t="n">
        <f aca="false">K691+L691+M691</f>
        <v>3.723</v>
      </c>
    </row>
    <row r="692" customFormat="false" ht="15" hidden="false" customHeight="false" outlineLevel="0" collapsed="false">
      <c r="A692" s="0" t="s">
        <v>9</v>
      </c>
      <c r="B692" s="0" t="s">
        <v>466</v>
      </c>
      <c r="C692" s="15" t="n">
        <v>45992</v>
      </c>
      <c r="D692" s="0" t="n">
        <v>1</v>
      </c>
      <c r="E692" s="0" t="n">
        <v>0</v>
      </c>
      <c r="F692" s="0" t="n">
        <v>0</v>
      </c>
      <c r="G692" s="0" t="n">
        <v>0</v>
      </c>
      <c r="H692" s="0" t="n">
        <v>0</v>
      </c>
      <c r="I692" s="0" t="n">
        <v>0</v>
      </c>
      <c r="J692" s="0" t="n">
        <v>3</v>
      </c>
      <c r="K692" s="37" t="n">
        <f aca="false">E692+Inputs!$B$5*F692</f>
        <v>0</v>
      </c>
      <c r="L692" s="37" t="n">
        <f aca="false">G692+Inputs!$B$6*H692</f>
        <v>0</v>
      </c>
      <c r="M692" s="37" t="n">
        <f aca="false">I692+Inputs!$B$7*J692</f>
        <v>3.723</v>
      </c>
      <c r="N692" s="37" t="n">
        <f aca="false">K692+L692+M692</f>
        <v>3.723</v>
      </c>
    </row>
    <row r="693" customFormat="false" ht="15" hidden="false" customHeight="false" outlineLevel="0" collapsed="false">
      <c r="A693" s="0" t="s">
        <v>9</v>
      </c>
      <c r="B693" s="0" t="s">
        <v>466</v>
      </c>
      <c r="C693" s="15" t="n">
        <v>46023</v>
      </c>
      <c r="D693" s="0" t="n">
        <v>1</v>
      </c>
      <c r="E693" s="0" t="n">
        <v>0</v>
      </c>
      <c r="F693" s="0" t="n">
        <v>0</v>
      </c>
      <c r="G693" s="0" t="n">
        <v>0</v>
      </c>
      <c r="H693" s="0" t="n">
        <v>0</v>
      </c>
      <c r="I693" s="0" t="n">
        <v>0</v>
      </c>
      <c r="J693" s="0" t="n">
        <v>4</v>
      </c>
      <c r="K693" s="37" t="n">
        <f aca="false">E693+Inputs!$B$5*F693</f>
        <v>0</v>
      </c>
      <c r="L693" s="37" t="n">
        <f aca="false">G693+Inputs!$B$6*H693</f>
        <v>0</v>
      </c>
      <c r="M693" s="37" t="n">
        <f aca="false">I693+Inputs!$B$7*J693</f>
        <v>4.964</v>
      </c>
      <c r="N693" s="37" t="n">
        <f aca="false">K693+L693+M693</f>
        <v>4.964</v>
      </c>
    </row>
    <row r="694" customFormat="false" ht="15" hidden="false" customHeight="false" outlineLevel="0" collapsed="false">
      <c r="A694" s="0" t="s">
        <v>9</v>
      </c>
      <c r="B694" s="0" t="s">
        <v>466</v>
      </c>
      <c r="C694" s="15" t="n">
        <v>46054</v>
      </c>
      <c r="D694" s="0" t="n">
        <v>1</v>
      </c>
      <c r="E694" s="0" t="n">
        <v>0</v>
      </c>
      <c r="F694" s="0" t="n">
        <v>0</v>
      </c>
      <c r="G694" s="0" t="n">
        <v>0</v>
      </c>
      <c r="H694" s="0" t="n">
        <v>0</v>
      </c>
      <c r="I694" s="0" t="n">
        <v>0</v>
      </c>
      <c r="J694" s="0" t="n">
        <v>3</v>
      </c>
      <c r="K694" s="37" t="n">
        <f aca="false">E694+Inputs!$B$5*F694</f>
        <v>0</v>
      </c>
      <c r="L694" s="37" t="n">
        <f aca="false">G694+Inputs!$B$6*H694</f>
        <v>0</v>
      </c>
      <c r="M694" s="37" t="n">
        <f aca="false">I694+Inputs!$B$7*J694</f>
        <v>3.723</v>
      </c>
      <c r="N694" s="37" t="n">
        <f aca="false">K694+L694+M694</f>
        <v>3.723</v>
      </c>
    </row>
    <row r="695" customFormat="false" ht="15" hidden="false" customHeight="false" outlineLevel="0" collapsed="false">
      <c r="A695" s="0" t="s">
        <v>9</v>
      </c>
      <c r="B695" s="0" t="s">
        <v>466</v>
      </c>
      <c r="C695" s="15" t="n">
        <v>46082</v>
      </c>
      <c r="D695" s="0" t="n">
        <v>1</v>
      </c>
      <c r="E695" s="0" t="n">
        <v>0</v>
      </c>
      <c r="F695" s="0" t="n">
        <v>0</v>
      </c>
      <c r="G695" s="0" t="n">
        <v>0</v>
      </c>
      <c r="H695" s="0" t="n">
        <v>0</v>
      </c>
      <c r="I695" s="0" t="n">
        <v>0</v>
      </c>
      <c r="J695" s="0" t="n">
        <v>2</v>
      </c>
      <c r="K695" s="37" t="n">
        <f aca="false">E695+Inputs!$B$5*F695</f>
        <v>0</v>
      </c>
      <c r="L695" s="37" t="n">
        <f aca="false">G695+Inputs!$B$6*H695</f>
        <v>0</v>
      </c>
      <c r="M695" s="37" t="n">
        <f aca="false">I695+Inputs!$B$7*J695</f>
        <v>2.482</v>
      </c>
      <c r="N695" s="37" t="n">
        <f aca="false">K695+L695+M695</f>
        <v>2.482</v>
      </c>
    </row>
    <row r="696" customFormat="false" ht="15" hidden="false" customHeight="false" outlineLevel="0" collapsed="false">
      <c r="A696" s="0" t="s">
        <v>9</v>
      </c>
      <c r="B696" s="0" t="s">
        <v>466</v>
      </c>
      <c r="C696" s="15" t="n">
        <v>46113</v>
      </c>
      <c r="D696" s="0" t="n">
        <v>1</v>
      </c>
      <c r="E696" s="0" t="n">
        <v>0</v>
      </c>
      <c r="F696" s="0" t="n">
        <v>0</v>
      </c>
      <c r="G696" s="0" t="n">
        <v>0</v>
      </c>
      <c r="H696" s="0" t="n">
        <v>0</v>
      </c>
      <c r="I696" s="0" t="n">
        <v>0</v>
      </c>
      <c r="J696" s="0" t="n">
        <v>3</v>
      </c>
      <c r="K696" s="37" t="n">
        <f aca="false">E696+Inputs!$B$5*F696</f>
        <v>0</v>
      </c>
      <c r="L696" s="37" t="n">
        <f aca="false">G696+Inputs!$B$6*H696</f>
        <v>0</v>
      </c>
      <c r="M696" s="37" t="n">
        <f aca="false">I696+Inputs!$B$7*J696</f>
        <v>3.723</v>
      </c>
      <c r="N696" s="37" t="n">
        <f aca="false">K696+L696+M696</f>
        <v>3.723</v>
      </c>
    </row>
    <row r="697" customFormat="false" ht="15" hidden="false" customHeight="false" outlineLevel="0" collapsed="false">
      <c r="A697" s="0" t="s">
        <v>9</v>
      </c>
      <c r="B697" s="0" t="s">
        <v>466</v>
      </c>
      <c r="C697" s="15" t="n">
        <v>46143</v>
      </c>
      <c r="D697" s="0" t="n">
        <v>1</v>
      </c>
      <c r="E697" s="0" t="n">
        <v>0</v>
      </c>
      <c r="F697" s="0" t="n">
        <v>0</v>
      </c>
      <c r="G697" s="0" t="n">
        <v>0</v>
      </c>
      <c r="H697" s="0" t="n">
        <v>0</v>
      </c>
      <c r="I697" s="0" t="n">
        <v>0</v>
      </c>
      <c r="J697" s="0" t="n">
        <v>2</v>
      </c>
      <c r="K697" s="37" t="n">
        <f aca="false">E697+Inputs!$B$5*F697</f>
        <v>0</v>
      </c>
      <c r="L697" s="37" t="n">
        <f aca="false">G697+Inputs!$B$6*H697</f>
        <v>0</v>
      </c>
      <c r="M697" s="37" t="n">
        <f aca="false">I697+Inputs!$B$7*J697</f>
        <v>2.482</v>
      </c>
      <c r="N697" s="37" t="n">
        <f aca="false">K697+L697+M697</f>
        <v>2.482</v>
      </c>
    </row>
    <row r="698" customFormat="false" ht="15" hidden="false" customHeight="false" outlineLevel="0" collapsed="false">
      <c r="A698" s="0" t="s">
        <v>9</v>
      </c>
      <c r="B698" s="0" t="s">
        <v>466</v>
      </c>
      <c r="C698" s="15" t="n">
        <v>46174</v>
      </c>
      <c r="D698" s="0" t="n">
        <v>1</v>
      </c>
      <c r="E698" s="0" t="n">
        <v>0</v>
      </c>
      <c r="F698" s="0" t="n">
        <v>0</v>
      </c>
      <c r="G698" s="0" t="n">
        <v>0</v>
      </c>
      <c r="H698" s="0" t="n">
        <v>0</v>
      </c>
      <c r="I698" s="0" t="n">
        <v>0</v>
      </c>
      <c r="J698" s="0" t="n">
        <v>2</v>
      </c>
      <c r="K698" s="37" t="n">
        <f aca="false">E698+Inputs!$B$5*F698</f>
        <v>0</v>
      </c>
      <c r="L698" s="37" t="n">
        <f aca="false">G698+Inputs!$B$6*H698</f>
        <v>0</v>
      </c>
      <c r="M698" s="37" t="n">
        <f aca="false">I698+Inputs!$B$7*J698</f>
        <v>2.482</v>
      </c>
      <c r="N698" s="37" t="n">
        <f aca="false">K698+L698+M698</f>
        <v>2.482</v>
      </c>
    </row>
    <row r="699" customFormat="false" ht="15" hidden="false" customHeight="false" outlineLevel="0" collapsed="false">
      <c r="A699" s="0" t="s">
        <v>9</v>
      </c>
      <c r="B699" s="0" t="s">
        <v>466</v>
      </c>
      <c r="C699" s="15" t="n">
        <v>46204</v>
      </c>
      <c r="D699" s="0" t="n">
        <v>1</v>
      </c>
      <c r="E699" s="0" t="n">
        <v>0</v>
      </c>
      <c r="F699" s="0" t="n">
        <v>0</v>
      </c>
      <c r="G699" s="0" t="n">
        <v>0</v>
      </c>
      <c r="H699" s="0" t="n">
        <v>0</v>
      </c>
      <c r="I699" s="0" t="n">
        <v>0</v>
      </c>
      <c r="J699" s="0" t="n">
        <v>7</v>
      </c>
      <c r="K699" s="37" t="n">
        <f aca="false">E699+Inputs!$B$5*F699</f>
        <v>0</v>
      </c>
      <c r="L699" s="37" t="n">
        <f aca="false">G699+Inputs!$B$6*H699</f>
        <v>0</v>
      </c>
      <c r="M699" s="37" t="n">
        <f aca="false">I699+Inputs!$B$7*J699</f>
        <v>8.687</v>
      </c>
      <c r="N699" s="37" t="n">
        <f aca="false">K699+L699+M699</f>
        <v>8.687</v>
      </c>
    </row>
    <row r="700" customFormat="false" ht="15" hidden="false" customHeight="false" outlineLevel="0" collapsed="false">
      <c r="A700" s="0" t="s">
        <v>9</v>
      </c>
      <c r="B700" s="0" t="s">
        <v>466</v>
      </c>
      <c r="C700" s="15" t="n">
        <v>46235</v>
      </c>
      <c r="D700" s="0" t="n">
        <v>1</v>
      </c>
      <c r="E700" s="0" t="n">
        <v>0</v>
      </c>
      <c r="F700" s="0" t="n">
        <v>0</v>
      </c>
      <c r="G700" s="0" t="n">
        <v>0</v>
      </c>
      <c r="H700" s="0" t="n">
        <v>0</v>
      </c>
      <c r="I700" s="0" t="n">
        <v>0</v>
      </c>
      <c r="J700" s="0" t="n">
        <v>5</v>
      </c>
      <c r="K700" s="37" t="n">
        <f aca="false">E700+Inputs!$B$5*F700</f>
        <v>0</v>
      </c>
      <c r="L700" s="37" t="n">
        <f aca="false">G700+Inputs!$B$6*H700</f>
        <v>0</v>
      </c>
      <c r="M700" s="37" t="n">
        <f aca="false">I700+Inputs!$B$7*J700</f>
        <v>6.205</v>
      </c>
      <c r="N700" s="37" t="n">
        <f aca="false">K700+L700+M700</f>
        <v>6.205</v>
      </c>
    </row>
    <row r="701" customFormat="false" ht="15" hidden="false" customHeight="false" outlineLevel="0" collapsed="false">
      <c r="A701" s="0" t="s">
        <v>9</v>
      </c>
      <c r="B701" s="0" t="s">
        <v>407</v>
      </c>
      <c r="C701" s="15" t="n">
        <v>44927</v>
      </c>
      <c r="D701" s="0" t="n">
        <v>3</v>
      </c>
      <c r="E701" s="0" t="n">
        <v>0</v>
      </c>
      <c r="F701" s="0" t="n">
        <v>0</v>
      </c>
      <c r="G701" s="0" t="n">
        <v>0</v>
      </c>
      <c r="H701" s="0" t="n">
        <v>0</v>
      </c>
      <c r="I701" s="0" t="n">
        <v>0</v>
      </c>
      <c r="J701" s="0" t="n">
        <v>37</v>
      </c>
      <c r="K701" s="37" t="n">
        <f aca="false">E701+Inputs!$B$5*F701</f>
        <v>0</v>
      </c>
      <c r="L701" s="37" t="n">
        <f aca="false">G701+Inputs!$B$6*H701</f>
        <v>0</v>
      </c>
      <c r="M701" s="37" t="n">
        <f aca="false">I701+Inputs!$B$7*J701</f>
        <v>45.917</v>
      </c>
      <c r="N701" s="37" t="n">
        <f aca="false">K701+L701+M701</f>
        <v>45.917</v>
      </c>
    </row>
    <row r="702" customFormat="false" ht="15" hidden="false" customHeight="false" outlineLevel="0" collapsed="false">
      <c r="A702" s="0" t="s">
        <v>9</v>
      </c>
      <c r="B702" s="0" t="s">
        <v>407</v>
      </c>
      <c r="C702" s="15" t="n">
        <v>44958</v>
      </c>
      <c r="D702" s="0" t="n">
        <v>3</v>
      </c>
      <c r="E702" s="0" t="n">
        <v>0</v>
      </c>
      <c r="F702" s="0" t="n">
        <v>0</v>
      </c>
      <c r="G702" s="0" t="n">
        <v>0</v>
      </c>
      <c r="H702" s="0" t="n">
        <v>0</v>
      </c>
      <c r="I702" s="0" t="n">
        <v>0</v>
      </c>
      <c r="J702" s="0" t="n">
        <v>18</v>
      </c>
      <c r="K702" s="37" t="n">
        <f aca="false">E702+Inputs!$B$5*F702</f>
        <v>0</v>
      </c>
      <c r="L702" s="37" t="n">
        <f aca="false">G702+Inputs!$B$6*H702</f>
        <v>0</v>
      </c>
      <c r="M702" s="37" t="n">
        <f aca="false">I702+Inputs!$B$7*J702</f>
        <v>22.338</v>
      </c>
      <c r="N702" s="37" t="n">
        <f aca="false">K702+L702+M702</f>
        <v>22.338</v>
      </c>
    </row>
    <row r="703" customFormat="false" ht="15" hidden="false" customHeight="false" outlineLevel="0" collapsed="false">
      <c r="A703" s="0" t="s">
        <v>9</v>
      </c>
      <c r="B703" s="0" t="s">
        <v>407</v>
      </c>
      <c r="C703" s="15" t="n">
        <v>44986</v>
      </c>
      <c r="D703" s="0" t="n">
        <v>3</v>
      </c>
      <c r="E703" s="0" t="n">
        <v>0</v>
      </c>
      <c r="F703" s="0" t="n">
        <v>0</v>
      </c>
      <c r="G703" s="0" t="n">
        <v>0</v>
      </c>
      <c r="H703" s="0" t="n">
        <v>0</v>
      </c>
      <c r="I703" s="0" t="n">
        <v>0</v>
      </c>
      <c r="J703" s="0" t="n">
        <v>4</v>
      </c>
      <c r="K703" s="37" t="n">
        <f aca="false">E703+Inputs!$B$5*F703</f>
        <v>0</v>
      </c>
      <c r="L703" s="37" t="n">
        <f aca="false">G703+Inputs!$B$6*H703</f>
        <v>0</v>
      </c>
      <c r="M703" s="37" t="n">
        <f aca="false">I703+Inputs!$B$7*J703</f>
        <v>4.964</v>
      </c>
      <c r="N703" s="37" t="n">
        <f aca="false">K703+L703+M703</f>
        <v>4.964</v>
      </c>
    </row>
    <row r="704" customFormat="false" ht="15" hidden="false" customHeight="false" outlineLevel="0" collapsed="false">
      <c r="A704" s="0" t="s">
        <v>9</v>
      </c>
      <c r="B704" s="0" t="s">
        <v>407</v>
      </c>
      <c r="C704" s="15" t="n">
        <v>45017</v>
      </c>
      <c r="D704" s="0" t="n">
        <v>3</v>
      </c>
      <c r="E704" s="0" t="n">
        <v>0</v>
      </c>
      <c r="F704" s="0" t="n">
        <v>1</v>
      </c>
      <c r="G704" s="0" t="n">
        <v>0</v>
      </c>
      <c r="H704" s="0" t="n">
        <v>0</v>
      </c>
      <c r="I704" s="0" t="n">
        <v>0</v>
      </c>
      <c r="J704" s="0" t="n">
        <v>10</v>
      </c>
      <c r="K704" s="37" t="n">
        <f aca="false">E704+Inputs!$B$5*F704</f>
        <v>1.275</v>
      </c>
      <c r="L704" s="37" t="n">
        <f aca="false">G704+Inputs!$B$6*H704</f>
        <v>0</v>
      </c>
      <c r="M704" s="37" t="n">
        <f aca="false">I704+Inputs!$B$7*J704</f>
        <v>12.41</v>
      </c>
      <c r="N704" s="37" t="n">
        <f aca="false">K704+L704+M704</f>
        <v>13.685</v>
      </c>
    </row>
    <row r="705" customFormat="false" ht="15" hidden="false" customHeight="false" outlineLevel="0" collapsed="false">
      <c r="A705" s="0" t="s">
        <v>9</v>
      </c>
      <c r="B705" s="0" t="s">
        <v>407</v>
      </c>
      <c r="C705" s="15" t="n">
        <v>45047</v>
      </c>
      <c r="D705" s="0" t="n">
        <v>3</v>
      </c>
      <c r="E705" s="0" t="n">
        <v>0</v>
      </c>
      <c r="F705" s="0" t="n">
        <v>0</v>
      </c>
      <c r="G705" s="0" t="n">
        <v>0</v>
      </c>
      <c r="H705" s="0" t="n">
        <v>0</v>
      </c>
      <c r="I705" s="0" t="n">
        <v>0</v>
      </c>
      <c r="J705" s="0" t="n">
        <v>36</v>
      </c>
      <c r="K705" s="37" t="n">
        <f aca="false">E705+Inputs!$B$5*F705</f>
        <v>0</v>
      </c>
      <c r="L705" s="37" t="n">
        <f aca="false">G705+Inputs!$B$6*H705</f>
        <v>0</v>
      </c>
      <c r="M705" s="37" t="n">
        <f aca="false">I705+Inputs!$B$7*J705</f>
        <v>44.676</v>
      </c>
      <c r="N705" s="37" t="n">
        <f aca="false">K705+L705+M705</f>
        <v>44.676</v>
      </c>
    </row>
    <row r="706" customFormat="false" ht="15" hidden="false" customHeight="false" outlineLevel="0" collapsed="false">
      <c r="A706" s="0" t="s">
        <v>9</v>
      </c>
      <c r="B706" s="0" t="s">
        <v>407</v>
      </c>
      <c r="C706" s="15" t="n">
        <v>45078</v>
      </c>
      <c r="D706" s="0" t="n">
        <v>3</v>
      </c>
      <c r="E706" s="0" t="n">
        <v>0</v>
      </c>
      <c r="F706" s="0" t="n">
        <v>0</v>
      </c>
      <c r="G706" s="0" t="n">
        <v>0</v>
      </c>
      <c r="H706" s="0" t="n">
        <v>0</v>
      </c>
      <c r="I706" s="0" t="n">
        <v>0</v>
      </c>
      <c r="J706" s="0" t="n">
        <v>30</v>
      </c>
      <c r="K706" s="37" t="n">
        <f aca="false">E706+Inputs!$B$5*F706</f>
        <v>0</v>
      </c>
      <c r="L706" s="37" t="n">
        <f aca="false">G706+Inputs!$B$6*H706</f>
        <v>0</v>
      </c>
      <c r="M706" s="37" t="n">
        <f aca="false">I706+Inputs!$B$7*J706</f>
        <v>37.23</v>
      </c>
      <c r="N706" s="37" t="n">
        <f aca="false">K706+L706+M706</f>
        <v>37.23</v>
      </c>
    </row>
    <row r="707" customFormat="false" ht="15" hidden="false" customHeight="false" outlineLevel="0" collapsed="false">
      <c r="A707" s="0" t="s">
        <v>9</v>
      </c>
      <c r="B707" s="0" t="s">
        <v>407</v>
      </c>
      <c r="C707" s="15" t="n">
        <v>45108</v>
      </c>
      <c r="D707" s="0" t="n">
        <v>3</v>
      </c>
      <c r="E707" s="0" t="n">
        <v>0</v>
      </c>
      <c r="F707" s="0" t="n">
        <v>0</v>
      </c>
      <c r="G707" s="0" t="n">
        <v>0</v>
      </c>
      <c r="H707" s="0" t="n">
        <v>0</v>
      </c>
      <c r="I707" s="0" t="n">
        <v>0</v>
      </c>
      <c r="J707" s="0" t="n">
        <v>33</v>
      </c>
      <c r="K707" s="37" t="n">
        <f aca="false">E707+Inputs!$B$5*F707</f>
        <v>0</v>
      </c>
      <c r="L707" s="37" t="n">
        <f aca="false">G707+Inputs!$B$6*H707</f>
        <v>0</v>
      </c>
      <c r="M707" s="37" t="n">
        <f aca="false">I707+Inputs!$B$7*J707</f>
        <v>40.953</v>
      </c>
      <c r="N707" s="37" t="n">
        <f aca="false">K707+L707+M707</f>
        <v>40.953</v>
      </c>
    </row>
    <row r="708" customFormat="false" ht="15" hidden="false" customHeight="false" outlineLevel="0" collapsed="false">
      <c r="A708" s="0" t="s">
        <v>9</v>
      </c>
      <c r="B708" s="0" t="s">
        <v>407</v>
      </c>
      <c r="C708" s="15" t="n">
        <v>45139</v>
      </c>
      <c r="D708" s="0" t="n">
        <v>3</v>
      </c>
      <c r="E708" s="0" t="n">
        <v>0</v>
      </c>
      <c r="F708" s="0" t="n">
        <v>0</v>
      </c>
      <c r="G708" s="0" t="n">
        <v>0</v>
      </c>
      <c r="H708" s="0" t="n">
        <v>0</v>
      </c>
      <c r="I708" s="0" t="n">
        <v>0</v>
      </c>
      <c r="J708" s="0" t="n">
        <v>46</v>
      </c>
      <c r="K708" s="37" t="n">
        <f aca="false">E708+Inputs!$B$5*F708</f>
        <v>0</v>
      </c>
      <c r="L708" s="37" t="n">
        <f aca="false">G708+Inputs!$B$6*H708</f>
        <v>0</v>
      </c>
      <c r="M708" s="37" t="n">
        <f aca="false">I708+Inputs!$B$7*J708</f>
        <v>57.086</v>
      </c>
      <c r="N708" s="37" t="n">
        <f aca="false">K708+L708+M708</f>
        <v>57.086</v>
      </c>
    </row>
    <row r="709" customFormat="false" ht="15" hidden="false" customHeight="false" outlineLevel="0" collapsed="false">
      <c r="A709" s="0" t="s">
        <v>9</v>
      </c>
      <c r="B709" s="0" t="s">
        <v>407</v>
      </c>
      <c r="C709" s="15" t="n">
        <v>45170</v>
      </c>
      <c r="D709" s="0" t="n">
        <v>3</v>
      </c>
      <c r="E709" s="0" t="n">
        <v>0</v>
      </c>
      <c r="F709" s="0" t="n">
        <v>1</v>
      </c>
      <c r="G709" s="0" t="n">
        <v>0</v>
      </c>
      <c r="H709" s="0" t="n">
        <v>0</v>
      </c>
      <c r="I709" s="0" t="n">
        <v>0</v>
      </c>
      <c r="J709" s="0" t="n">
        <v>43</v>
      </c>
      <c r="K709" s="37" t="n">
        <f aca="false">E709+Inputs!$B$5*F709</f>
        <v>1.275</v>
      </c>
      <c r="L709" s="37" t="n">
        <f aca="false">G709+Inputs!$B$6*H709</f>
        <v>0</v>
      </c>
      <c r="M709" s="37" t="n">
        <f aca="false">I709+Inputs!$B$7*J709</f>
        <v>53.363</v>
      </c>
      <c r="N709" s="37" t="n">
        <f aca="false">K709+L709+M709</f>
        <v>54.638</v>
      </c>
    </row>
    <row r="710" customFormat="false" ht="15" hidden="false" customHeight="false" outlineLevel="0" collapsed="false">
      <c r="A710" s="0" t="s">
        <v>9</v>
      </c>
      <c r="B710" s="0" t="s">
        <v>407</v>
      </c>
      <c r="C710" s="15" t="n">
        <v>45200</v>
      </c>
      <c r="D710" s="0" t="n">
        <v>3</v>
      </c>
      <c r="E710" s="0" t="n">
        <v>0</v>
      </c>
      <c r="F710" s="0" t="n">
        <v>0</v>
      </c>
      <c r="G710" s="0" t="n">
        <v>0</v>
      </c>
      <c r="H710" s="0" t="n">
        <v>0</v>
      </c>
      <c r="I710" s="0" t="n">
        <v>0</v>
      </c>
      <c r="J710" s="0" t="n">
        <v>40</v>
      </c>
      <c r="K710" s="37" t="n">
        <f aca="false">E710+Inputs!$B$5*F710</f>
        <v>0</v>
      </c>
      <c r="L710" s="37" t="n">
        <f aca="false">G710+Inputs!$B$6*H710</f>
        <v>0</v>
      </c>
      <c r="M710" s="37" t="n">
        <f aca="false">I710+Inputs!$B$7*J710</f>
        <v>49.64</v>
      </c>
      <c r="N710" s="37" t="n">
        <f aca="false">K710+L710+M710</f>
        <v>49.64</v>
      </c>
    </row>
    <row r="711" customFormat="false" ht="15" hidden="false" customHeight="false" outlineLevel="0" collapsed="false">
      <c r="A711" s="0" t="s">
        <v>9</v>
      </c>
      <c r="B711" s="0" t="s">
        <v>407</v>
      </c>
      <c r="C711" s="15" t="n">
        <v>45231</v>
      </c>
      <c r="D711" s="0" t="n">
        <v>3</v>
      </c>
      <c r="E711" s="0" t="n">
        <v>0</v>
      </c>
      <c r="F711" s="0" t="n">
        <v>0</v>
      </c>
      <c r="G711" s="0" t="n">
        <v>0</v>
      </c>
      <c r="H711" s="0" t="n">
        <v>0</v>
      </c>
      <c r="I711" s="0" t="n">
        <v>0</v>
      </c>
      <c r="J711" s="0" t="n">
        <v>56</v>
      </c>
      <c r="K711" s="37" t="n">
        <f aca="false">E711+Inputs!$B$5*F711</f>
        <v>0</v>
      </c>
      <c r="L711" s="37" t="n">
        <f aca="false">G711+Inputs!$B$6*H711</f>
        <v>0</v>
      </c>
      <c r="M711" s="37" t="n">
        <f aca="false">I711+Inputs!$B$7*J711</f>
        <v>69.496</v>
      </c>
      <c r="N711" s="37" t="n">
        <f aca="false">K711+L711+M711</f>
        <v>69.496</v>
      </c>
    </row>
    <row r="712" customFormat="false" ht="15" hidden="false" customHeight="false" outlineLevel="0" collapsed="false">
      <c r="A712" s="0" t="s">
        <v>9</v>
      </c>
      <c r="B712" s="0" t="s">
        <v>407</v>
      </c>
      <c r="C712" s="15" t="n">
        <v>45261</v>
      </c>
      <c r="D712" s="0" t="n">
        <v>3</v>
      </c>
      <c r="E712" s="0" t="n">
        <v>0</v>
      </c>
      <c r="F712" s="0" t="n">
        <v>0</v>
      </c>
      <c r="G712" s="0" t="n">
        <v>0</v>
      </c>
      <c r="H712" s="0" t="n">
        <v>0</v>
      </c>
      <c r="I712" s="0" t="n">
        <v>0</v>
      </c>
      <c r="J712" s="0" t="n">
        <v>47</v>
      </c>
      <c r="K712" s="37" t="n">
        <f aca="false">E712+Inputs!$B$5*F712</f>
        <v>0</v>
      </c>
      <c r="L712" s="37" t="n">
        <f aca="false">G712+Inputs!$B$6*H712</f>
        <v>0</v>
      </c>
      <c r="M712" s="37" t="n">
        <f aca="false">I712+Inputs!$B$7*J712</f>
        <v>58.327</v>
      </c>
      <c r="N712" s="37" t="n">
        <f aca="false">K712+L712+M712</f>
        <v>58.327</v>
      </c>
    </row>
    <row r="713" customFormat="false" ht="15" hidden="false" customHeight="false" outlineLevel="0" collapsed="false">
      <c r="A713" s="0" t="s">
        <v>9</v>
      </c>
      <c r="B713" s="0" t="s">
        <v>407</v>
      </c>
      <c r="C713" s="15" t="n">
        <v>45292</v>
      </c>
      <c r="D713" s="0" t="n">
        <v>3</v>
      </c>
      <c r="E713" s="0" t="n">
        <v>0</v>
      </c>
      <c r="F713" s="0" t="n">
        <v>0</v>
      </c>
      <c r="G713" s="0" t="n">
        <v>0</v>
      </c>
      <c r="H713" s="0" t="n">
        <v>0</v>
      </c>
      <c r="I713" s="0" t="n">
        <v>0</v>
      </c>
      <c r="J713" s="0" t="n">
        <v>32</v>
      </c>
      <c r="K713" s="37" t="n">
        <f aca="false">E713+Inputs!$B$5*F713</f>
        <v>0</v>
      </c>
      <c r="L713" s="37" t="n">
        <f aca="false">G713+Inputs!$B$6*H713</f>
        <v>0</v>
      </c>
      <c r="M713" s="37" t="n">
        <f aca="false">I713+Inputs!$B$7*J713</f>
        <v>39.712</v>
      </c>
      <c r="N713" s="37" t="n">
        <f aca="false">K713+L713+M713</f>
        <v>39.712</v>
      </c>
    </row>
    <row r="714" customFormat="false" ht="15" hidden="false" customHeight="false" outlineLevel="0" collapsed="false">
      <c r="A714" s="0" t="s">
        <v>9</v>
      </c>
      <c r="B714" s="0" t="s">
        <v>407</v>
      </c>
      <c r="C714" s="15" t="n">
        <v>45323</v>
      </c>
      <c r="D714" s="0" t="n">
        <v>3</v>
      </c>
      <c r="E714" s="0" t="n">
        <v>0</v>
      </c>
      <c r="F714" s="0" t="n">
        <v>0</v>
      </c>
      <c r="G714" s="0" t="n">
        <v>0</v>
      </c>
      <c r="H714" s="0" t="n">
        <v>0</v>
      </c>
      <c r="I714" s="0" t="n">
        <v>0</v>
      </c>
      <c r="J714" s="0" t="n">
        <v>6</v>
      </c>
      <c r="K714" s="37" t="n">
        <f aca="false">E714+Inputs!$B$5*F714</f>
        <v>0</v>
      </c>
      <c r="L714" s="37" t="n">
        <f aca="false">G714+Inputs!$B$6*H714</f>
        <v>0</v>
      </c>
      <c r="M714" s="37" t="n">
        <f aca="false">I714+Inputs!$B$7*J714</f>
        <v>7.446</v>
      </c>
      <c r="N714" s="37" t="n">
        <f aca="false">K714+L714+M714</f>
        <v>7.446</v>
      </c>
    </row>
    <row r="715" customFormat="false" ht="15" hidden="false" customHeight="false" outlineLevel="0" collapsed="false">
      <c r="A715" s="0" t="s">
        <v>9</v>
      </c>
      <c r="B715" s="0" t="s">
        <v>407</v>
      </c>
      <c r="C715" s="15" t="n">
        <v>45352</v>
      </c>
      <c r="D715" s="0" t="n">
        <v>3</v>
      </c>
      <c r="E715" s="0" t="n">
        <v>0</v>
      </c>
      <c r="F715" s="0" t="n">
        <v>0</v>
      </c>
      <c r="G715" s="0" t="n">
        <v>0</v>
      </c>
      <c r="H715" s="0" t="n">
        <v>0</v>
      </c>
      <c r="I715" s="0" t="n">
        <v>0</v>
      </c>
      <c r="J715" s="0" t="n">
        <v>8</v>
      </c>
      <c r="K715" s="37" t="n">
        <f aca="false">E715+Inputs!$B$5*F715</f>
        <v>0</v>
      </c>
      <c r="L715" s="37" t="n">
        <f aca="false">G715+Inputs!$B$6*H715</f>
        <v>0</v>
      </c>
      <c r="M715" s="37" t="n">
        <f aca="false">I715+Inputs!$B$7*J715</f>
        <v>9.928</v>
      </c>
      <c r="N715" s="37" t="n">
        <f aca="false">K715+L715+M715</f>
        <v>9.928</v>
      </c>
    </row>
    <row r="716" customFormat="false" ht="15" hidden="false" customHeight="false" outlineLevel="0" collapsed="false">
      <c r="A716" s="0" t="s">
        <v>9</v>
      </c>
      <c r="B716" s="0" t="s">
        <v>407</v>
      </c>
      <c r="C716" s="15" t="n">
        <v>45383</v>
      </c>
      <c r="D716" s="0" t="n">
        <v>3</v>
      </c>
      <c r="E716" s="0" t="n">
        <v>0</v>
      </c>
      <c r="F716" s="0" t="n">
        <v>0</v>
      </c>
      <c r="G716" s="0" t="n">
        <v>0</v>
      </c>
      <c r="H716" s="0" t="n">
        <v>0</v>
      </c>
      <c r="I716" s="0" t="n">
        <v>0</v>
      </c>
      <c r="J716" s="0" t="n">
        <v>41</v>
      </c>
      <c r="K716" s="37" t="n">
        <f aca="false">E716+Inputs!$B$5*F716</f>
        <v>0</v>
      </c>
      <c r="L716" s="37" t="n">
        <f aca="false">G716+Inputs!$B$6*H716</f>
        <v>0</v>
      </c>
      <c r="M716" s="37" t="n">
        <f aca="false">I716+Inputs!$B$7*J716</f>
        <v>50.881</v>
      </c>
      <c r="N716" s="37" t="n">
        <f aca="false">K716+L716+M716</f>
        <v>50.881</v>
      </c>
    </row>
    <row r="717" customFormat="false" ht="15" hidden="false" customHeight="false" outlineLevel="0" collapsed="false">
      <c r="A717" s="0" t="s">
        <v>9</v>
      </c>
      <c r="B717" s="0" t="s">
        <v>407</v>
      </c>
      <c r="C717" s="15" t="n">
        <v>45413</v>
      </c>
      <c r="D717" s="0" t="n">
        <v>3</v>
      </c>
      <c r="E717" s="0" t="n">
        <v>0</v>
      </c>
      <c r="F717" s="0" t="n">
        <v>1</v>
      </c>
      <c r="G717" s="0" t="n">
        <v>0</v>
      </c>
      <c r="H717" s="0" t="n">
        <v>0</v>
      </c>
      <c r="I717" s="0" t="n">
        <v>0</v>
      </c>
      <c r="J717" s="0" t="n">
        <v>32</v>
      </c>
      <c r="K717" s="37" t="n">
        <f aca="false">E717+Inputs!$B$5*F717</f>
        <v>1.275</v>
      </c>
      <c r="L717" s="37" t="n">
        <f aca="false">G717+Inputs!$B$6*H717</f>
        <v>0</v>
      </c>
      <c r="M717" s="37" t="n">
        <f aca="false">I717+Inputs!$B$7*J717</f>
        <v>39.712</v>
      </c>
      <c r="N717" s="37" t="n">
        <f aca="false">K717+L717+M717</f>
        <v>40.987</v>
      </c>
    </row>
    <row r="718" customFormat="false" ht="15" hidden="false" customHeight="false" outlineLevel="0" collapsed="false">
      <c r="A718" s="0" t="s">
        <v>9</v>
      </c>
      <c r="B718" s="0" t="s">
        <v>407</v>
      </c>
      <c r="C718" s="15" t="n">
        <v>45444</v>
      </c>
      <c r="D718" s="0" t="n">
        <v>3</v>
      </c>
      <c r="E718" s="0" t="n">
        <v>0</v>
      </c>
      <c r="F718" s="0" t="n">
        <v>0</v>
      </c>
      <c r="G718" s="0" t="n">
        <v>0</v>
      </c>
      <c r="H718" s="0" t="n">
        <v>0</v>
      </c>
      <c r="I718" s="0" t="n">
        <v>0</v>
      </c>
      <c r="J718" s="0" t="n">
        <v>40</v>
      </c>
      <c r="K718" s="37" t="n">
        <f aca="false">E718+Inputs!$B$5*F718</f>
        <v>0</v>
      </c>
      <c r="L718" s="37" t="n">
        <f aca="false">G718+Inputs!$B$6*H718</f>
        <v>0</v>
      </c>
      <c r="M718" s="37" t="n">
        <f aca="false">I718+Inputs!$B$7*J718</f>
        <v>49.64</v>
      </c>
      <c r="N718" s="37" t="n">
        <f aca="false">K718+L718+M718</f>
        <v>49.64</v>
      </c>
    </row>
    <row r="719" customFormat="false" ht="15" hidden="false" customHeight="false" outlineLevel="0" collapsed="false">
      <c r="A719" s="0" t="s">
        <v>9</v>
      </c>
      <c r="B719" s="0" t="s">
        <v>407</v>
      </c>
      <c r="C719" s="15" t="n">
        <v>45474</v>
      </c>
      <c r="D719" s="0" t="n">
        <v>3</v>
      </c>
      <c r="E719" s="0" t="n">
        <v>0</v>
      </c>
      <c r="F719" s="0" t="n">
        <v>0</v>
      </c>
      <c r="G719" s="0" t="n">
        <v>0</v>
      </c>
      <c r="H719" s="0" t="n">
        <v>0</v>
      </c>
      <c r="I719" s="0" t="n">
        <v>0</v>
      </c>
      <c r="J719" s="0" t="n">
        <v>37</v>
      </c>
      <c r="K719" s="37" t="n">
        <f aca="false">E719+Inputs!$B$5*F719</f>
        <v>0</v>
      </c>
      <c r="L719" s="37" t="n">
        <f aca="false">G719+Inputs!$B$6*H719</f>
        <v>0</v>
      </c>
      <c r="M719" s="37" t="n">
        <f aca="false">I719+Inputs!$B$7*J719</f>
        <v>45.917</v>
      </c>
      <c r="N719" s="37" t="n">
        <f aca="false">K719+L719+M719</f>
        <v>45.917</v>
      </c>
    </row>
    <row r="720" customFormat="false" ht="15" hidden="false" customHeight="false" outlineLevel="0" collapsed="false">
      <c r="A720" s="0" t="s">
        <v>9</v>
      </c>
      <c r="B720" s="0" t="s">
        <v>407</v>
      </c>
      <c r="C720" s="15" t="n">
        <v>45505</v>
      </c>
      <c r="D720" s="0" t="n">
        <v>3</v>
      </c>
      <c r="E720" s="0" t="n">
        <v>0</v>
      </c>
      <c r="F720" s="0" t="n">
        <v>0</v>
      </c>
      <c r="G720" s="0" t="n">
        <v>0</v>
      </c>
      <c r="H720" s="0" t="n">
        <v>0</v>
      </c>
      <c r="I720" s="0" t="n">
        <v>0</v>
      </c>
      <c r="J720" s="0" t="n">
        <v>52</v>
      </c>
      <c r="K720" s="37" t="n">
        <f aca="false">E720+Inputs!$B$5*F720</f>
        <v>0</v>
      </c>
      <c r="L720" s="37" t="n">
        <f aca="false">G720+Inputs!$B$6*H720</f>
        <v>0</v>
      </c>
      <c r="M720" s="37" t="n">
        <f aca="false">I720+Inputs!$B$7*J720</f>
        <v>64.532</v>
      </c>
      <c r="N720" s="37" t="n">
        <f aca="false">K720+L720+M720</f>
        <v>64.532</v>
      </c>
    </row>
    <row r="721" customFormat="false" ht="15" hidden="false" customHeight="false" outlineLevel="0" collapsed="false">
      <c r="A721" s="0" t="s">
        <v>9</v>
      </c>
      <c r="B721" s="0" t="s">
        <v>407</v>
      </c>
      <c r="C721" s="15" t="n">
        <v>45536</v>
      </c>
      <c r="D721" s="0" t="n">
        <v>3</v>
      </c>
      <c r="E721" s="0" t="n">
        <v>0</v>
      </c>
      <c r="F721" s="0" t="n">
        <v>0</v>
      </c>
      <c r="G721" s="0" t="n">
        <v>0</v>
      </c>
      <c r="H721" s="0" t="n">
        <v>0</v>
      </c>
      <c r="I721" s="0" t="n">
        <v>0</v>
      </c>
      <c r="J721" s="0" t="n">
        <v>26</v>
      </c>
      <c r="K721" s="37" t="n">
        <f aca="false">E721+Inputs!$B$5*F721</f>
        <v>0</v>
      </c>
      <c r="L721" s="37" t="n">
        <f aca="false">G721+Inputs!$B$6*H721</f>
        <v>0</v>
      </c>
      <c r="M721" s="37" t="n">
        <f aca="false">I721+Inputs!$B$7*J721</f>
        <v>32.266</v>
      </c>
      <c r="N721" s="37" t="n">
        <f aca="false">K721+L721+M721</f>
        <v>32.266</v>
      </c>
    </row>
    <row r="722" customFormat="false" ht="15" hidden="false" customHeight="false" outlineLevel="0" collapsed="false">
      <c r="A722" s="0" t="s">
        <v>9</v>
      </c>
      <c r="B722" s="0" t="s">
        <v>407</v>
      </c>
      <c r="C722" s="15" t="n">
        <v>45566</v>
      </c>
      <c r="D722" s="0" t="n">
        <v>3</v>
      </c>
      <c r="E722" s="0" t="n">
        <v>0</v>
      </c>
      <c r="F722" s="0" t="n">
        <v>0</v>
      </c>
      <c r="G722" s="0" t="n">
        <v>0</v>
      </c>
      <c r="H722" s="0" t="n">
        <v>0</v>
      </c>
      <c r="I722" s="0" t="n">
        <v>0</v>
      </c>
      <c r="J722" s="0" t="n">
        <v>32</v>
      </c>
      <c r="K722" s="37" t="n">
        <f aca="false">E722+Inputs!$B$5*F722</f>
        <v>0</v>
      </c>
      <c r="L722" s="37" t="n">
        <f aca="false">G722+Inputs!$B$6*H722</f>
        <v>0</v>
      </c>
      <c r="M722" s="37" t="n">
        <f aca="false">I722+Inputs!$B$7*J722</f>
        <v>39.712</v>
      </c>
      <c r="N722" s="37" t="n">
        <f aca="false">K722+L722+M722</f>
        <v>39.712</v>
      </c>
    </row>
    <row r="723" customFormat="false" ht="15" hidden="false" customHeight="false" outlineLevel="0" collapsed="false">
      <c r="A723" s="0" t="s">
        <v>9</v>
      </c>
      <c r="B723" s="0" t="s">
        <v>407</v>
      </c>
      <c r="C723" s="15" t="n">
        <v>45597</v>
      </c>
      <c r="D723" s="0" t="n">
        <v>3</v>
      </c>
      <c r="E723" s="0" t="n">
        <v>0</v>
      </c>
      <c r="F723" s="0" t="n">
        <v>0</v>
      </c>
      <c r="G723" s="0" t="n">
        <v>0</v>
      </c>
      <c r="H723" s="0" t="n">
        <v>0</v>
      </c>
      <c r="I723" s="0" t="n">
        <v>0</v>
      </c>
      <c r="J723" s="0" t="n">
        <v>38</v>
      </c>
      <c r="K723" s="37" t="n">
        <f aca="false">E723+Inputs!$B$5*F723</f>
        <v>0</v>
      </c>
      <c r="L723" s="37" t="n">
        <f aca="false">G723+Inputs!$B$6*H723</f>
        <v>0</v>
      </c>
      <c r="M723" s="37" t="n">
        <f aca="false">I723+Inputs!$B$7*J723</f>
        <v>47.158</v>
      </c>
      <c r="N723" s="37" t="n">
        <f aca="false">K723+L723+M723</f>
        <v>47.158</v>
      </c>
    </row>
    <row r="724" customFormat="false" ht="15" hidden="false" customHeight="false" outlineLevel="0" collapsed="false">
      <c r="A724" s="0" t="s">
        <v>9</v>
      </c>
      <c r="B724" s="0" t="s">
        <v>407</v>
      </c>
      <c r="C724" s="15" t="n">
        <v>45627</v>
      </c>
      <c r="D724" s="0" t="n">
        <v>3</v>
      </c>
      <c r="E724" s="0" t="n">
        <v>0</v>
      </c>
      <c r="F724" s="0" t="n">
        <v>0</v>
      </c>
      <c r="G724" s="0" t="n">
        <v>0</v>
      </c>
      <c r="H724" s="0" t="n">
        <v>0</v>
      </c>
      <c r="I724" s="0" t="n">
        <v>0</v>
      </c>
      <c r="J724" s="0" t="n">
        <v>33</v>
      </c>
      <c r="K724" s="37" t="n">
        <f aca="false">E724+Inputs!$B$5*F724</f>
        <v>0</v>
      </c>
      <c r="L724" s="37" t="n">
        <f aca="false">G724+Inputs!$B$6*H724</f>
        <v>0</v>
      </c>
      <c r="M724" s="37" t="n">
        <f aca="false">I724+Inputs!$B$7*J724</f>
        <v>40.953</v>
      </c>
      <c r="N724" s="37" t="n">
        <f aca="false">K724+L724+M724</f>
        <v>40.953</v>
      </c>
    </row>
    <row r="725" customFormat="false" ht="15" hidden="false" customHeight="false" outlineLevel="0" collapsed="false">
      <c r="A725" s="0" t="s">
        <v>9</v>
      </c>
      <c r="B725" s="0" t="s">
        <v>407</v>
      </c>
      <c r="C725" s="15" t="n">
        <v>45658</v>
      </c>
      <c r="D725" s="0" t="n">
        <v>3</v>
      </c>
      <c r="E725" s="0" t="n">
        <v>0</v>
      </c>
      <c r="F725" s="0" t="n">
        <v>0</v>
      </c>
      <c r="G725" s="0" t="n">
        <v>0</v>
      </c>
      <c r="H725" s="0" t="n">
        <v>0</v>
      </c>
      <c r="I725" s="0" t="n">
        <v>0</v>
      </c>
      <c r="J725" s="0" t="n">
        <v>36</v>
      </c>
      <c r="K725" s="37" t="n">
        <f aca="false">E725+Inputs!$B$5*F725</f>
        <v>0</v>
      </c>
      <c r="L725" s="37" t="n">
        <f aca="false">G725+Inputs!$B$6*H725</f>
        <v>0</v>
      </c>
      <c r="M725" s="37" t="n">
        <f aca="false">I725+Inputs!$B$7*J725</f>
        <v>44.676</v>
      </c>
      <c r="N725" s="37" t="n">
        <f aca="false">K725+L725+M725</f>
        <v>44.676</v>
      </c>
    </row>
    <row r="726" customFormat="false" ht="15" hidden="false" customHeight="false" outlineLevel="0" collapsed="false">
      <c r="A726" s="0" t="s">
        <v>9</v>
      </c>
      <c r="B726" s="0" t="s">
        <v>407</v>
      </c>
      <c r="C726" s="15" t="n">
        <v>45689</v>
      </c>
      <c r="D726" s="0" t="n">
        <v>3</v>
      </c>
      <c r="E726" s="0" t="n">
        <v>0</v>
      </c>
      <c r="F726" s="0" t="n">
        <v>0</v>
      </c>
      <c r="G726" s="0" t="n">
        <v>0</v>
      </c>
      <c r="H726" s="0" t="n">
        <v>0</v>
      </c>
      <c r="I726" s="0" t="n">
        <v>0</v>
      </c>
      <c r="J726" s="0" t="n">
        <v>39</v>
      </c>
      <c r="K726" s="37" t="n">
        <f aca="false">E726+Inputs!$B$5*F726</f>
        <v>0</v>
      </c>
      <c r="L726" s="37" t="n">
        <f aca="false">G726+Inputs!$B$6*H726</f>
        <v>0</v>
      </c>
      <c r="M726" s="37" t="n">
        <f aca="false">I726+Inputs!$B$7*J726</f>
        <v>48.399</v>
      </c>
      <c r="N726" s="37" t="n">
        <f aca="false">K726+L726+M726</f>
        <v>48.399</v>
      </c>
    </row>
    <row r="727" customFormat="false" ht="15" hidden="false" customHeight="false" outlineLevel="0" collapsed="false">
      <c r="A727" s="0" t="s">
        <v>9</v>
      </c>
      <c r="B727" s="0" t="s">
        <v>407</v>
      </c>
      <c r="C727" s="15" t="n">
        <v>45717</v>
      </c>
      <c r="D727" s="0" t="n">
        <v>3</v>
      </c>
      <c r="E727" s="0" t="n">
        <v>0</v>
      </c>
      <c r="F727" s="0" t="n">
        <v>1</v>
      </c>
      <c r="G727" s="0" t="n">
        <v>0</v>
      </c>
      <c r="H727" s="0" t="n">
        <v>0</v>
      </c>
      <c r="I727" s="0" t="n">
        <v>0</v>
      </c>
      <c r="J727" s="0" t="n">
        <v>44</v>
      </c>
      <c r="K727" s="37" t="n">
        <f aca="false">E727+Inputs!$B$5*F727</f>
        <v>1.275</v>
      </c>
      <c r="L727" s="37" t="n">
        <f aca="false">G727+Inputs!$B$6*H727</f>
        <v>0</v>
      </c>
      <c r="M727" s="37" t="n">
        <f aca="false">I727+Inputs!$B$7*J727</f>
        <v>54.604</v>
      </c>
      <c r="N727" s="37" t="n">
        <f aca="false">K727+L727+M727</f>
        <v>55.879</v>
      </c>
    </row>
    <row r="728" customFormat="false" ht="15" hidden="false" customHeight="false" outlineLevel="0" collapsed="false">
      <c r="A728" s="0" t="s">
        <v>9</v>
      </c>
      <c r="B728" s="0" t="s">
        <v>407</v>
      </c>
      <c r="C728" s="15" t="n">
        <v>45748</v>
      </c>
      <c r="D728" s="0" t="n">
        <v>3</v>
      </c>
      <c r="E728" s="0" t="n">
        <v>0</v>
      </c>
      <c r="F728" s="0" t="n">
        <v>0</v>
      </c>
      <c r="G728" s="0" t="n">
        <v>0</v>
      </c>
      <c r="H728" s="0" t="n">
        <v>0</v>
      </c>
      <c r="I728" s="0" t="n">
        <v>0</v>
      </c>
      <c r="J728" s="0" t="n">
        <v>33</v>
      </c>
      <c r="K728" s="37" t="n">
        <f aca="false">E728+Inputs!$B$5*F728</f>
        <v>0</v>
      </c>
      <c r="L728" s="37" t="n">
        <f aca="false">G728+Inputs!$B$6*H728</f>
        <v>0</v>
      </c>
      <c r="M728" s="37" t="n">
        <f aca="false">I728+Inputs!$B$7*J728</f>
        <v>40.953</v>
      </c>
      <c r="N728" s="37" t="n">
        <f aca="false">K728+L728+M728</f>
        <v>40.953</v>
      </c>
    </row>
    <row r="729" customFormat="false" ht="15" hidden="false" customHeight="false" outlineLevel="0" collapsed="false">
      <c r="A729" s="0" t="s">
        <v>9</v>
      </c>
      <c r="B729" s="0" t="s">
        <v>407</v>
      </c>
      <c r="C729" s="15" t="n">
        <v>45778</v>
      </c>
      <c r="D729" s="0" t="n">
        <v>3</v>
      </c>
      <c r="E729" s="0" t="n">
        <v>0</v>
      </c>
      <c r="F729" s="0" t="n">
        <v>0</v>
      </c>
      <c r="G729" s="0" t="n">
        <v>0</v>
      </c>
      <c r="H729" s="0" t="n">
        <v>0</v>
      </c>
      <c r="I729" s="0" t="n">
        <v>0</v>
      </c>
      <c r="J729" s="0" t="n">
        <v>34</v>
      </c>
      <c r="K729" s="37" t="n">
        <f aca="false">E729+Inputs!$B$5*F729</f>
        <v>0</v>
      </c>
      <c r="L729" s="37" t="n">
        <f aca="false">G729+Inputs!$B$6*H729</f>
        <v>0</v>
      </c>
      <c r="M729" s="37" t="n">
        <f aca="false">I729+Inputs!$B$7*J729</f>
        <v>42.194</v>
      </c>
      <c r="N729" s="37" t="n">
        <f aca="false">K729+L729+M729</f>
        <v>42.194</v>
      </c>
    </row>
    <row r="730" customFormat="false" ht="15" hidden="false" customHeight="false" outlineLevel="0" collapsed="false">
      <c r="A730" s="0" t="s">
        <v>9</v>
      </c>
      <c r="B730" s="0" t="s">
        <v>407</v>
      </c>
      <c r="C730" s="15" t="n">
        <v>45809</v>
      </c>
      <c r="D730" s="0" t="n">
        <v>3</v>
      </c>
      <c r="E730" s="0" t="n">
        <v>0</v>
      </c>
      <c r="F730" s="0" t="n">
        <v>0</v>
      </c>
      <c r="G730" s="0" t="n">
        <v>0</v>
      </c>
      <c r="H730" s="0" t="n">
        <v>0</v>
      </c>
      <c r="I730" s="0" t="n">
        <v>0</v>
      </c>
      <c r="J730" s="0" t="n">
        <v>32</v>
      </c>
      <c r="K730" s="37" t="n">
        <f aca="false">E730+Inputs!$B$5*F730</f>
        <v>0</v>
      </c>
      <c r="L730" s="37" t="n">
        <f aca="false">G730+Inputs!$B$6*H730</f>
        <v>0</v>
      </c>
      <c r="M730" s="37" t="n">
        <f aca="false">I730+Inputs!$B$7*J730</f>
        <v>39.712</v>
      </c>
      <c r="N730" s="37" t="n">
        <f aca="false">K730+L730+M730</f>
        <v>39.712</v>
      </c>
    </row>
    <row r="731" customFormat="false" ht="15" hidden="false" customHeight="false" outlineLevel="0" collapsed="false">
      <c r="A731" s="0" t="s">
        <v>9</v>
      </c>
      <c r="B731" s="0" t="s">
        <v>407</v>
      </c>
      <c r="C731" s="15" t="n">
        <v>45839</v>
      </c>
      <c r="D731" s="0" t="n">
        <v>3</v>
      </c>
      <c r="E731" s="0" t="n">
        <v>0</v>
      </c>
      <c r="F731" s="0" t="n">
        <v>0</v>
      </c>
      <c r="G731" s="0" t="n">
        <v>0</v>
      </c>
      <c r="H731" s="0" t="n">
        <v>1</v>
      </c>
      <c r="I731" s="0" t="n">
        <v>0</v>
      </c>
      <c r="J731" s="0" t="n">
        <v>37</v>
      </c>
      <c r="K731" s="37" t="n">
        <f aca="false">E731+Inputs!$B$5*F731</f>
        <v>0</v>
      </c>
      <c r="L731" s="37" t="n">
        <f aca="false">G731+Inputs!$B$6*H731</f>
        <v>1.275</v>
      </c>
      <c r="M731" s="37" t="n">
        <f aca="false">I731+Inputs!$B$7*J731</f>
        <v>45.917</v>
      </c>
      <c r="N731" s="37" t="n">
        <f aca="false">K731+L731+M731</f>
        <v>47.192</v>
      </c>
    </row>
    <row r="732" customFormat="false" ht="15" hidden="false" customHeight="false" outlineLevel="0" collapsed="false">
      <c r="A732" s="0" t="s">
        <v>9</v>
      </c>
      <c r="B732" s="0" t="s">
        <v>407</v>
      </c>
      <c r="C732" s="15" t="n">
        <v>45870</v>
      </c>
      <c r="D732" s="0" t="n">
        <v>3</v>
      </c>
      <c r="E732" s="0" t="n">
        <v>0</v>
      </c>
      <c r="F732" s="0" t="n">
        <v>1</v>
      </c>
      <c r="G732" s="0" t="n">
        <v>0</v>
      </c>
      <c r="H732" s="0" t="n">
        <v>0</v>
      </c>
      <c r="I732" s="0" t="n">
        <v>0</v>
      </c>
      <c r="J732" s="0" t="n">
        <v>28</v>
      </c>
      <c r="K732" s="37" t="n">
        <f aca="false">E732+Inputs!$B$5*F732</f>
        <v>1.275</v>
      </c>
      <c r="L732" s="37" t="n">
        <f aca="false">G732+Inputs!$B$6*H732</f>
        <v>0</v>
      </c>
      <c r="M732" s="37" t="n">
        <f aca="false">I732+Inputs!$B$7*J732</f>
        <v>34.748</v>
      </c>
      <c r="N732" s="37" t="n">
        <f aca="false">K732+L732+M732</f>
        <v>36.023</v>
      </c>
    </row>
    <row r="733" customFormat="false" ht="15" hidden="false" customHeight="false" outlineLevel="0" collapsed="false">
      <c r="A733" s="0" t="s">
        <v>9</v>
      </c>
      <c r="B733" s="0" t="s">
        <v>407</v>
      </c>
      <c r="C733" s="15" t="n">
        <v>45901</v>
      </c>
      <c r="D733" s="0" t="n">
        <v>3</v>
      </c>
      <c r="E733" s="0" t="n">
        <v>0</v>
      </c>
      <c r="F733" s="0" t="n">
        <v>0</v>
      </c>
      <c r="G733" s="0" t="n">
        <v>0</v>
      </c>
      <c r="H733" s="0" t="n">
        <v>0</v>
      </c>
      <c r="I733" s="0" t="n">
        <v>0</v>
      </c>
      <c r="J733" s="0" t="n">
        <v>34</v>
      </c>
      <c r="K733" s="37" t="n">
        <f aca="false">E733+Inputs!$B$5*F733</f>
        <v>0</v>
      </c>
      <c r="L733" s="37" t="n">
        <f aca="false">G733+Inputs!$B$6*H733</f>
        <v>0</v>
      </c>
      <c r="M733" s="37" t="n">
        <f aca="false">I733+Inputs!$B$7*J733</f>
        <v>42.194</v>
      </c>
      <c r="N733" s="37" t="n">
        <f aca="false">K733+L733+M733</f>
        <v>42.194</v>
      </c>
    </row>
    <row r="734" customFormat="false" ht="15" hidden="false" customHeight="false" outlineLevel="0" collapsed="false">
      <c r="A734" s="0" t="s">
        <v>9</v>
      </c>
      <c r="B734" s="0" t="s">
        <v>407</v>
      </c>
      <c r="C734" s="15" t="n">
        <v>45931</v>
      </c>
      <c r="D734" s="0" t="n">
        <v>3</v>
      </c>
      <c r="E734" s="0" t="n">
        <v>0</v>
      </c>
      <c r="F734" s="0" t="n">
        <v>0</v>
      </c>
      <c r="G734" s="0" t="n">
        <v>0</v>
      </c>
      <c r="H734" s="0" t="n">
        <v>0</v>
      </c>
      <c r="I734" s="0" t="n">
        <v>0</v>
      </c>
      <c r="J734" s="0" t="n">
        <v>37</v>
      </c>
      <c r="K734" s="37" t="n">
        <f aca="false">E734+Inputs!$B$5*F734</f>
        <v>0</v>
      </c>
      <c r="L734" s="37" t="n">
        <f aca="false">G734+Inputs!$B$6*H734</f>
        <v>0</v>
      </c>
      <c r="M734" s="37" t="n">
        <f aca="false">I734+Inputs!$B$7*J734</f>
        <v>45.917</v>
      </c>
      <c r="N734" s="37" t="n">
        <f aca="false">K734+L734+M734</f>
        <v>45.917</v>
      </c>
    </row>
    <row r="735" customFormat="false" ht="15" hidden="false" customHeight="false" outlineLevel="0" collapsed="false">
      <c r="A735" s="0" t="s">
        <v>9</v>
      </c>
      <c r="B735" s="0" t="s">
        <v>407</v>
      </c>
      <c r="C735" s="15" t="n">
        <v>45962</v>
      </c>
      <c r="D735" s="0" t="n">
        <v>3</v>
      </c>
      <c r="E735" s="0" t="n">
        <v>0</v>
      </c>
      <c r="F735" s="0" t="n">
        <v>0</v>
      </c>
      <c r="G735" s="0" t="n">
        <v>0</v>
      </c>
      <c r="H735" s="0" t="n">
        <v>0</v>
      </c>
      <c r="I735" s="0" t="n">
        <v>0</v>
      </c>
      <c r="J735" s="0" t="n">
        <v>30</v>
      </c>
      <c r="K735" s="37" t="n">
        <f aca="false">E735+Inputs!$B$5*F735</f>
        <v>0</v>
      </c>
      <c r="L735" s="37" t="n">
        <f aca="false">G735+Inputs!$B$6*H735</f>
        <v>0</v>
      </c>
      <c r="M735" s="37" t="n">
        <f aca="false">I735+Inputs!$B$7*J735</f>
        <v>37.23</v>
      </c>
      <c r="N735" s="37" t="n">
        <f aca="false">K735+L735+M735</f>
        <v>37.23</v>
      </c>
    </row>
    <row r="736" customFormat="false" ht="15" hidden="false" customHeight="false" outlineLevel="0" collapsed="false">
      <c r="A736" s="0" t="s">
        <v>9</v>
      </c>
      <c r="B736" s="0" t="s">
        <v>407</v>
      </c>
      <c r="C736" s="15" t="n">
        <v>45992</v>
      </c>
      <c r="D736" s="0" t="n">
        <v>3</v>
      </c>
      <c r="E736" s="0" t="n">
        <v>0</v>
      </c>
      <c r="F736" s="0" t="n">
        <v>0</v>
      </c>
      <c r="G736" s="0" t="n">
        <v>0</v>
      </c>
      <c r="H736" s="0" t="n">
        <v>0</v>
      </c>
      <c r="I736" s="0" t="n">
        <v>0</v>
      </c>
      <c r="J736" s="0" t="n">
        <v>30</v>
      </c>
      <c r="K736" s="37" t="n">
        <f aca="false">E736+Inputs!$B$5*F736</f>
        <v>0</v>
      </c>
      <c r="L736" s="37" t="n">
        <f aca="false">G736+Inputs!$B$6*H736</f>
        <v>0</v>
      </c>
      <c r="M736" s="37" t="n">
        <f aca="false">I736+Inputs!$B$7*J736</f>
        <v>37.23</v>
      </c>
      <c r="N736" s="37" t="n">
        <f aca="false">K736+L736+M736</f>
        <v>37.23</v>
      </c>
    </row>
    <row r="737" customFormat="false" ht="15" hidden="false" customHeight="false" outlineLevel="0" collapsed="false">
      <c r="A737" s="0" t="s">
        <v>9</v>
      </c>
      <c r="B737" s="0" t="s">
        <v>407</v>
      </c>
      <c r="C737" s="15" t="n">
        <v>46023</v>
      </c>
      <c r="D737" s="0" t="n">
        <v>3</v>
      </c>
      <c r="E737" s="0" t="n">
        <v>0</v>
      </c>
      <c r="F737" s="0" t="n">
        <v>0</v>
      </c>
      <c r="G737" s="0" t="n">
        <v>0</v>
      </c>
      <c r="H737" s="0" t="n">
        <v>0</v>
      </c>
      <c r="I737" s="0" t="n">
        <v>0</v>
      </c>
      <c r="J737" s="0" t="n">
        <v>28</v>
      </c>
      <c r="K737" s="37" t="n">
        <f aca="false">E737+Inputs!$B$5*F737</f>
        <v>0</v>
      </c>
      <c r="L737" s="37" t="n">
        <f aca="false">G737+Inputs!$B$6*H737</f>
        <v>0</v>
      </c>
      <c r="M737" s="37" t="n">
        <f aca="false">I737+Inputs!$B$7*J737</f>
        <v>34.748</v>
      </c>
      <c r="N737" s="37" t="n">
        <f aca="false">K737+L737+M737</f>
        <v>34.748</v>
      </c>
    </row>
    <row r="738" customFormat="false" ht="15" hidden="false" customHeight="false" outlineLevel="0" collapsed="false">
      <c r="A738" s="0" t="s">
        <v>9</v>
      </c>
      <c r="B738" s="0" t="s">
        <v>407</v>
      </c>
      <c r="C738" s="15" t="n">
        <v>46054</v>
      </c>
      <c r="D738" s="0" t="n">
        <v>3</v>
      </c>
      <c r="E738" s="0" t="n">
        <v>0</v>
      </c>
      <c r="F738" s="0" t="n">
        <v>0</v>
      </c>
      <c r="G738" s="0" t="n">
        <v>0</v>
      </c>
      <c r="H738" s="0" t="n">
        <v>0</v>
      </c>
      <c r="I738" s="0" t="n">
        <v>0</v>
      </c>
      <c r="J738" s="0" t="n">
        <v>25</v>
      </c>
      <c r="K738" s="37" t="n">
        <f aca="false">E738+Inputs!$B$5*F738</f>
        <v>0</v>
      </c>
      <c r="L738" s="37" t="n">
        <f aca="false">G738+Inputs!$B$6*H738</f>
        <v>0</v>
      </c>
      <c r="M738" s="37" t="n">
        <f aca="false">I738+Inputs!$B$7*J738</f>
        <v>31.025</v>
      </c>
      <c r="N738" s="37" t="n">
        <f aca="false">K738+L738+M738</f>
        <v>31.025</v>
      </c>
    </row>
    <row r="739" customFormat="false" ht="15" hidden="false" customHeight="false" outlineLevel="0" collapsed="false">
      <c r="A739" s="0" t="s">
        <v>9</v>
      </c>
      <c r="B739" s="0" t="s">
        <v>407</v>
      </c>
      <c r="C739" s="15" t="n">
        <v>46082</v>
      </c>
      <c r="D739" s="0" t="n">
        <v>3</v>
      </c>
      <c r="E739" s="0" t="n">
        <v>0</v>
      </c>
      <c r="F739" s="0" t="n">
        <v>1</v>
      </c>
      <c r="G739" s="0" t="n">
        <v>0</v>
      </c>
      <c r="H739" s="0" t="n">
        <v>0</v>
      </c>
      <c r="I739" s="0" t="n">
        <v>0</v>
      </c>
      <c r="J739" s="0" t="n">
        <v>28</v>
      </c>
      <c r="K739" s="37" t="n">
        <f aca="false">E739+Inputs!$B$5*F739</f>
        <v>1.275</v>
      </c>
      <c r="L739" s="37" t="n">
        <f aca="false">G739+Inputs!$B$6*H739</f>
        <v>0</v>
      </c>
      <c r="M739" s="37" t="n">
        <f aca="false">I739+Inputs!$B$7*J739</f>
        <v>34.748</v>
      </c>
      <c r="N739" s="37" t="n">
        <f aca="false">K739+L739+M739</f>
        <v>36.023</v>
      </c>
    </row>
    <row r="740" customFormat="false" ht="15" hidden="false" customHeight="false" outlineLevel="0" collapsed="false">
      <c r="A740" s="0" t="s">
        <v>9</v>
      </c>
      <c r="B740" s="0" t="s">
        <v>407</v>
      </c>
      <c r="C740" s="15" t="n">
        <v>46113</v>
      </c>
      <c r="D740" s="0" t="n">
        <v>3</v>
      </c>
      <c r="E740" s="0" t="n">
        <v>0</v>
      </c>
      <c r="F740" s="0" t="n">
        <v>0</v>
      </c>
      <c r="G740" s="0" t="n">
        <v>0</v>
      </c>
      <c r="H740" s="0" t="n">
        <v>0</v>
      </c>
      <c r="I740" s="0" t="n">
        <v>0</v>
      </c>
      <c r="J740" s="0" t="n">
        <v>23</v>
      </c>
      <c r="K740" s="37" t="n">
        <f aca="false">E740+Inputs!$B$5*F740</f>
        <v>0</v>
      </c>
      <c r="L740" s="37" t="n">
        <f aca="false">G740+Inputs!$B$6*H740</f>
        <v>0</v>
      </c>
      <c r="M740" s="37" t="n">
        <f aca="false">I740+Inputs!$B$7*J740</f>
        <v>28.543</v>
      </c>
      <c r="N740" s="37" t="n">
        <f aca="false">K740+L740+M740</f>
        <v>28.543</v>
      </c>
    </row>
    <row r="741" customFormat="false" ht="15" hidden="false" customHeight="false" outlineLevel="0" collapsed="false">
      <c r="A741" s="0" t="s">
        <v>9</v>
      </c>
      <c r="B741" s="0" t="s">
        <v>407</v>
      </c>
      <c r="C741" s="15" t="n">
        <v>46143</v>
      </c>
      <c r="D741" s="0" t="n">
        <v>3</v>
      </c>
      <c r="E741" s="0" t="n">
        <v>0</v>
      </c>
      <c r="F741" s="0" t="n">
        <v>0</v>
      </c>
      <c r="G741" s="0" t="n">
        <v>0</v>
      </c>
      <c r="H741" s="0" t="n">
        <v>1</v>
      </c>
      <c r="I741" s="0" t="n">
        <v>0</v>
      </c>
      <c r="J741" s="0" t="n">
        <v>23</v>
      </c>
      <c r="K741" s="37" t="n">
        <f aca="false">E741+Inputs!$B$5*F741</f>
        <v>0</v>
      </c>
      <c r="L741" s="37" t="n">
        <f aca="false">G741+Inputs!$B$6*H741</f>
        <v>1.275</v>
      </c>
      <c r="M741" s="37" t="n">
        <f aca="false">I741+Inputs!$B$7*J741</f>
        <v>28.543</v>
      </c>
      <c r="N741" s="37" t="n">
        <f aca="false">K741+L741+M741</f>
        <v>29.818</v>
      </c>
    </row>
    <row r="742" customFormat="false" ht="15" hidden="false" customHeight="false" outlineLevel="0" collapsed="false">
      <c r="A742" s="0" t="s">
        <v>9</v>
      </c>
      <c r="B742" s="0" t="s">
        <v>407</v>
      </c>
      <c r="C742" s="15" t="n">
        <v>46174</v>
      </c>
      <c r="D742" s="0" t="n">
        <v>3</v>
      </c>
      <c r="E742" s="0" t="n">
        <v>0</v>
      </c>
      <c r="F742" s="0" t="n">
        <v>0</v>
      </c>
      <c r="G742" s="0" t="n">
        <v>0</v>
      </c>
      <c r="H742" s="0" t="n">
        <v>0</v>
      </c>
      <c r="I742" s="0" t="n">
        <v>0</v>
      </c>
      <c r="J742" s="0" t="n">
        <v>37</v>
      </c>
      <c r="K742" s="37" t="n">
        <f aca="false">E742+Inputs!$B$5*F742</f>
        <v>0</v>
      </c>
      <c r="L742" s="37" t="n">
        <f aca="false">G742+Inputs!$B$6*H742</f>
        <v>0</v>
      </c>
      <c r="M742" s="37" t="n">
        <f aca="false">I742+Inputs!$B$7*J742</f>
        <v>45.917</v>
      </c>
      <c r="N742" s="37" t="n">
        <f aca="false">K742+L742+M742</f>
        <v>45.917</v>
      </c>
    </row>
    <row r="743" customFormat="false" ht="15" hidden="false" customHeight="false" outlineLevel="0" collapsed="false">
      <c r="A743" s="0" t="s">
        <v>9</v>
      </c>
      <c r="B743" s="0" t="s">
        <v>407</v>
      </c>
      <c r="C743" s="15" t="n">
        <v>46204</v>
      </c>
      <c r="D743" s="0" t="n">
        <v>3</v>
      </c>
      <c r="E743" s="0" t="n">
        <v>0</v>
      </c>
      <c r="F743" s="0" t="n">
        <v>2</v>
      </c>
      <c r="G743" s="0" t="n">
        <v>0</v>
      </c>
      <c r="H743" s="0" t="n">
        <v>2</v>
      </c>
      <c r="I743" s="0" t="n">
        <v>0</v>
      </c>
      <c r="J743" s="0" t="n">
        <v>26</v>
      </c>
      <c r="K743" s="37" t="n">
        <f aca="false">E743+Inputs!$B$5*F743</f>
        <v>2.55</v>
      </c>
      <c r="L743" s="37" t="n">
        <f aca="false">G743+Inputs!$B$6*H743</f>
        <v>2.55</v>
      </c>
      <c r="M743" s="37" t="n">
        <f aca="false">I743+Inputs!$B$7*J743</f>
        <v>32.266</v>
      </c>
      <c r="N743" s="37" t="n">
        <f aca="false">K743+L743+M743</f>
        <v>37.366</v>
      </c>
    </row>
    <row r="744" customFormat="false" ht="15" hidden="false" customHeight="false" outlineLevel="0" collapsed="false">
      <c r="A744" s="0" t="s">
        <v>9</v>
      </c>
      <c r="B744" s="0" t="s">
        <v>407</v>
      </c>
      <c r="C744" s="15" t="n">
        <v>46235</v>
      </c>
      <c r="D744" s="0" t="n">
        <v>3</v>
      </c>
      <c r="E744" s="0" t="n">
        <v>0</v>
      </c>
      <c r="F744" s="0" t="n">
        <v>2</v>
      </c>
      <c r="G744" s="0" t="n">
        <v>0</v>
      </c>
      <c r="H744" s="0" t="n">
        <v>2</v>
      </c>
      <c r="I744" s="0" t="n">
        <v>0</v>
      </c>
      <c r="J744" s="0" t="n">
        <v>23</v>
      </c>
      <c r="K744" s="37" t="n">
        <f aca="false">E744+Inputs!$B$5*F744</f>
        <v>2.55</v>
      </c>
      <c r="L744" s="37" t="n">
        <f aca="false">G744+Inputs!$B$6*H744</f>
        <v>2.55</v>
      </c>
      <c r="M744" s="37" t="n">
        <f aca="false">I744+Inputs!$B$7*J744</f>
        <v>28.543</v>
      </c>
      <c r="N744" s="37" t="n">
        <f aca="false">K744+L744+M744</f>
        <v>33.643</v>
      </c>
    </row>
    <row r="745" customFormat="false" ht="15" hidden="false" customHeight="false" outlineLevel="0" collapsed="false">
      <c r="A745" s="0" t="s">
        <v>9</v>
      </c>
      <c r="B745" s="0" t="s">
        <v>381</v>
      </c>
      <c r="C745" s="15" t="n">
        <v>44927</v>
      </c>
      <c r="D745" s="0" t="n">
        <v>2</v>
      </c>
      <c r="E745" s="0" t="n">
        <v>0</v>
      </c>
      <c r="F745" s="0" t="n">
        <v>13</v>
      </c>
      <c r="G745" s="0" t="n">
        <v>0</v>
      </c>
      <c r="H745" s="0" t="n">
        <v>0</v>
      </c>
      <c r="I745" s="0" t="n">
        <v>0</v>
      </c>
      <c r="J745" s="0" t="n">
        <v>125</v>
      </c>
      <c r="K745" s="37" t="n">
        <f aca="false">E745+Inputs!$B$5*F745</f>
        <v>16.575</v>
      </c>
      <c r="L745" s="37" t="n">
        <f aca="false">G745+Inputs!$B$6*H745</f>
        <v>0</v>
      </c>
      <c r="M745" s="37" t="n">
        <f aca="false">I745+Inputs!$B$7*J745</f>
        <v>155.125</v>
      </c>
      <c r="N745" s="37" t="n">
        <f aca="false">K745+L745+M745</f>
        <v>171.7</v>
      </c>
    </row>
    <row r="746" customFormat="false" ht="15" hidden="false" customHeight="false" outlineLevel="0" collapsed="false">
      <c r="A746" s="0" t="s">
        <v>9</v>
      </c>
      <c r="B746" s="0" t="s">
        <v>381</v>
      </c>
      <c r="C746" s="15" t="n">
        <v>44958</v>
      </c>
      <c r="D746" s="0" t="n">
        <v>2</v>
      </c>
      <c r="E746" s="0" t="n">
        <v>0</v>
      </c>
      <c r="F746" s="0" t="n">
        <v>12</v>
      </c>
      <c r="G746" s="0" t="n">
        <v>0</v>
      </c>
      <c r="H746" s="0" t="n">
        <v>1</v>
      </c>
      <c r="I746" s="0" t="n">
        <v>0</v>
      </c>
      <c r="J746" s="0" t="n">
        <v>89</v>
      </c>
      <c r="K746" s="37" t="n">
        <f aca="false">E746+Inputs!$B$5*F746</f>
        <v>15.3</v>
      </c>
      <c r="L746" s="37" t="n">
        <f aca="false">G746+Inputs!$B$6*H746</f>
        <v>1.275</v>
      </c>
      <c r="M746" s="37" t="n">
        <f aca="false">I746+Inputs!$B$7*J746</f>
        <v>110.449</v>
      </c>
      <c r="N746" s="37" t="n">
        <f aca="false">K746+L746+M746</f>
        <v>127.024</v>
      </c>
    </row>
    <row r="747" customFormat="false" ht="15" hidden="false" customHeight="false" outlineLevel="0" collapsed="false">
      <c r="A747" s="0" t="s">
        <v>9</v>
      </c>
      <c r="B747" s="0" t="s">
        <v>381</v>
      </c>
      <c r="C747" s="15" t="n">
        <v>44986</v>
      </c>
      <c r="D747" s="0" t="n">
        <v>2</v>
      </c>
      <c r="E747" s="0" t="n">
        <v>0</v>
      </c>
      <c r="F747" s="0" t="n">
        <v>2</v>
      </c>
      <c r="G747" s="0" t="n">
        <v>0</v>
      </c>
      <c r="H747" s="0" t="n">
        <v>0</v>
      </c>
      <c r="I747" s="0" t="n">
        <v>0</v>
      </c>
      <c r="J747" s="0" t="n">
        <v>10</v>
      </c>
      <c r="K747" s="37" t="n">
        <f aca="false">E747+Inputs!$B$5*F747</f>
        <v>2.55</v>
      </c>
      <c r="L747" s="37" t="n">
        <f aca="false">G747+Inputs!$B$6*H747</f>
        <v>0</v>
      </c>
      <c r="M747" s="37" t="n">
        <f aca="false">I747+Inputs!$B$7*J747</f>
        <v>12.41</v>
      </c>
      <c r="N747" s="37" t="n">
        <f aca="false">K747+L747+M747</f>
        <v>14.96</v>
      </c>
    </row>
    <row r="748" customFormat="false" ht="15" hidden="false" customHeight="false" outlineLevel="0" collapsed="false">
      <c r="A748" s="0" t="s">
        <v>9</v>
      </c>
      <c r="B748" s="0" t="s">
        <v>381</v>
      </c>
      <c r="C748" s="15" t="n">
        <v>45017</v>
      </c>
      <c r="D748" s="0" t="n">
        <v>2</v>
      </c>
      <c r="E748" s="0" t="n">
        <v>0</v>
      </c>
      <c r="F748" s="0" t="n">
        <v>2</v>
      </c>
      <c r="G748" s="0" t="n">
        <v>0</v>
      </c>
      <c r="H748" s="0" t="n">
        <v>0</v>
      </c>
      <c r="I748" s="0" t="n">
        <v>0</v>
      </c>
      <c r="J748" s="0" t="n">
        <v>39</v>
      </c>
      <c r="K748" s="37" t="n">
        <f aca="false">E748+Inputs!$B$5*F748</f>
        <v>2.55</v>
      </c>
      <c r="L748" s="37" t="n">
        <f aca="false">G748+Inputs!$B$6*H748</f>
        <v>0</v>
      </c>
      <c r="M748" s="37" t="n">
        <f aca="false">I748+Inputs!$B$7*J748</f>
        <v>48.399</v>
      </c>
      <c r="N748" s="37" t="n">
        <f aca="false">K748+L748+M748</f>
        <v>50.949</v>
      </c>
    </row>
    <row r="749" customFormat="false" ht="15" hidden="false" customHeight="false" outlineLevel="0" collapsed="false">
      <c r="A749" s="0" t="s">
        <v>9</v>
      </c>
      <c r="B749" s="0" t="s">
        <v>381</v>
      </c>
      <c r="C749" s="15" t="n">
        <v>45047</v>
      </c>
      <c r="D749" s="0" t="n">
        <v>2</v>
      </c>
      <c r="E749" s="0" t="n">
        <v>0</v>
      </c>
      <c r="F749" s="0" t="n">
        <v>21</v>
      </c>
      <c r="G749" s="0" t="n">
        <v>0</v>
      </c>
      <c r="H749" s="0" t="n">
        <v>1</v>
      </c>
      <c r="I749" s="0" t="n">
        <v>0</v>
      </c>
      <c r="J749" s="0" t="n">
        <v>126</v>
      </c>
      <c r="K749" s="37" t="n">
        <f aca="false">E749+Inputs!$B$5*F749</f>
        <v>26.775</v>
      </c>
      <c r="L749" s="37" t="n">
        <f aca="false">G749+Inputs!$B$6*H749</f>
        <v>1.275</v>
      </c>
      <c r="M749" s="37" t="n">
        <f aca="false">I749+Inputs!$B$7*J749</f>
        <v>156.366</v>
      </c>
      <c r="N749" s="37" t="n">
        <f aca="false">K749+L749+M749</f>
        <v>184.416</v>
      </c>
    </row>
    <row r="750" customFormat="false" ht="15" hidden="false" customHeight="false" outlineLevel="0" collapsed="false">
      <c r="A750" s="0" t="s">
        <v>9</v>
      </c>
      <c r="B750" s="0" t="s">
        <v>381</v>
      </c>
      <c r="C750" s="15" t="n">
        <v>45078</v>
      </c>
      <c r="D750" s="0" t="n">
        <v>2</v>
      </c>
      <c r="E750" s="0" t="n">
        <v>0</v>
      </c>
      <c r="F750" s="0" t="n">
        <v>23</v>
      </c>
      <c r="G750" s="0" t="n">
        <v>0</v>
      </c>
      <c r="H750" s="0" t="n">
        <v>1</v>
      </c>
      <c r="I750" s="0" t="n">
        <v>0</v>
      </c>
      <c r="J750" s="0" t="n">
        <v>154</v>
      </c>
      <c r="K750" s="37" t="n">
        <f aca="false">E750+Inputs!$B$5*F750</f>
        <v>29.325</v>
      </c>
      <c r="L750" s="37" t="n">
        <f aca="false">G750+Inputs!$B$6*H750</f>
        <v>1.275</v>
      </c>
      <c r="M750" s="37" t="n">
        <f aca="false">I750+Inputs!$B$7*J750</f>
        <v>191.114</v>
      </c>
      <c r="N750" s="37" t="n">
        <f aca="false">K750+L750+M750</f>
        <v>221.714</v>
      </c>
    </row>
    <row r="751" customFormat="false" ht="15" hidden="false" customHeight="false" outlineLevel="0" collapsed="false">
      <c r="A751" s="0" t="s">
        <v>9</v>
      </c>
      <c r="B751" s="0" t="s">
        <v>381</v>
      </c>
      <c r="C751" s="15" t="n">
        <v>45108</v>
      </c>
      <c r="D751" s="0" t="n">
        <v>2</v>
      </c>
      <c r="E751" s="0" t="n">
        <v>0</v>
      </c>
      <c r="F751" s="0" t="n">
        <v>11</v>
      </c>
      <c r="G751" s="0" t="n">
        <v>0</v>
      </c>
      <c r="H751" s="0" t="n">
        <v>1</v>
      </c>
      <c r="I751" s="0" t="n">
        <v>0</v>
      </c>
      <c r="J751" s="0" t="n">
        <v>146</v>
      </c>
      <c r="K751" s="37" t="n">
        <f aca="false">E751+Inputs!$B$5*F751</f>
        <v>14.025</v>
      </c>
      <c r="L751" s="37" t="n">
        <f aca="false">G751+Inputs!$B$6*H751</f>
        <v>1.275</v>
      </c>
      <c r="M751" s="37" t="n">
        <f aca="false">I751+Inputs!$B$7*J751</f>
        <v>181.186</v>
      </c>
      <c r="N751" s="37" t="n">
        <f aca="false">K751+L751+M751</f>
        <v>196.486</v>
      </c>
    </row>
    <row r="752" customFormat="false" ht="15" hidden="false" customHeight="false" outlineLevel="0" collapsed="false">
      <c r="A752" s="0" t="s">
        <v>9</v>
      </c>
      <c r="B752" s="0" t="s">
        <v>381</v>
      </c>
      <c r="C752" s="15" t="n">
        <v>45139</v>
      </c>
      <c r="D752" s="0" t="n">
        <v>2</v>
      </c>
      <c r="E752" s="0" t="n">
        <v>0</v>
      </c>
      <c r="F752" s="0" t="n">
        <v>16</v>
      </c>
      <c r="G752" s="0" t="n">
        <v>0</v>
      </c>
      <c r="H752" s="0" t="n">
        <v>6</v>
      </c>
      <c r="I752" s="0" t="n">
        <v>0</v>
      </c>
      <c r="J752" s="0" t="n">
        <v>169</v>
      </c>
      <c r="K752" s="37" t="n">
        <f aca="false">E752+Inputs!$B$5*F752</f>
        <v>20.4</v>
      </c>
      <c r="L752" s="37" t="n">
        <f aca="false">G752+Inputs!$B$6*H752</f>
        <v>7.65</v>
      </c>
      <c r="M752" s="37" t="n">
        <f aca="false">I752+Inputs!$B$7*J752</f>
        <v>209.729</v>
      </c>
      <c r="N752" s="37" t="n">
        <f aca="false">K752+L752+M752</f>
        <v>237.779</v>
      </c>
    </row>
    <row r="753" customFormat="false" ht="15" hidden="false" customHeight="false" outlineLevel="0" collapsed="false">
      <c r="A753" s="0" t="s">
        <v>9</v>
      </c>
      <c r="B753" s="0" t="s">
        <v>381</v>
      </c>
      <c r="C753" s="15" t="n">
        <v>45170</v>
      </c>
      <c r="D753" s="0" t="n">
        <v>2</v>
      </c>
      <c r="E753" s="0" t="n">
        <v>0</v>
      </c>
      <c r="F753" s="0" t="n">
        <v>22</v>
      </c>
      <c r="G753" s="0" t="n">
        <v>0</v>
      </c>
      <c r="H753" s="0" t="n">
        <v>2</v>
      </c>
      <c r="I753" s="0" t="n">
        <v>0</v>
      </c>
      <c r="J753" s="0" t="n">
        <v>149</v>
      </c>
      <c r="K753" s="37" t="n">
        <f aca="false">E753+Inputs!$B$5*F753</f>
        <v>28.05</v>
      </c>
      <c r="L753" s="37" t="n">
        <f aca="false">G753+Inputs!$B$6*H753</f>
        <v>2.55</v>
      </c>
      <c r="M753" s="37" t="n">
        <f aca="false">I753+Inputs!$B$7*J753</f>
        <v>184.909</v>
      </c>
      <c r="N753" s="37" t="n">
        <f aca="false">K753+L753+M753</f>
        <v>215.509</v>
      </c>
    </row>
    <row r="754" customFormat="false" ht="15" hidden="false" customHeight="false" outlineLevel="0" collapsed="false">
      <c r="A754" s="0" t="s">
        <v>9</v>
      </c>
      <c r="B754" s="0" t="s">
        <v>381</v>
      </c>
      <c r="C754" s="15" t="n">
        <v>45200</v>
      </c>
      <c r="D754" s="0" t="n">
        <v>2</v>
      </c>
      <c r="E754" s="0" t="n">
        <v>0</v>
      </c>
      <c r="F754" s="0" t="n">
        <v>11</v>
      </c>
      <c r="G754" s="0" t="n">
        <v>0</v>
      </c>
      <c r="H754" s="0" t="n">
        <v>1</v>
      </c>
      <c r="I754" s="0" t="n">
        <v>0</v>
      </c>
      <c r="J754" s="0" t="n">
        <v>117</v>
      </c>
      <c r="K754" s="37" t="n">
        <f aca="false">E754+Inputs!$B$5*F754</f>
        <v>14.025</v>
      </c>
      <c r="L754" s="37" t="n">
        <f aca="false">G754+Inputs!$B$6*H754</f>
        <v>1.275</v>
      </c>
      <c r="M754" s="37" t="n">
        <f aca="false">I754+Inputs!$B$7*J754</f>
        <v>145.197</v>
      </c>
      <c r="N754" s="37" t="n">
        <f aca="false">K754+L754+M754</f>
        <v>160.497</v>
      </c>
    </row>
    <row r="755" customFormat="false" ht="15" hidden="false" customHeight="false" outlineLevel="0" collapsed="false">
      <c r="A755" s="0" t="s">
        <v>9</v>
      </c>
      <c r="B755" s="0" t="s">
        <v>381</v>
      </c>
      <c r="C755" s="15" t="n">
        <v>45231</v>
      </c>
      <c r="D755" s="0" t="n">
        <v>2</v>
      </c>
      <c r="E755" s="0" t="n">
        <v>0</v>
      </c>
      <c r="F755" s="0" t="n">
        <v>15</v>
      </c>
      <c r="G755" s="0" t="n">
        <v>0</v>
      </c>
      <c r="H755" s="0" t="n">
        <v>2</v>
      </c>
      <c r="I755" s="0" t="n">
        <v>0</v>
      </c>
      <c r="J755" s="0" t="n">
        <v>120</v>
      </c>
      <c r="K755" s="37" t="n">
        <f aca="false">E755+Inputs!$B$5*F755</f>
        <v>19.125</v>
      </c>
      <c r="L755" s="37" t="n">
        <f aca="false">G755+Inputs!$B$6*H755</f>
        <v>2.55</v>
      </c>
      <c r="M755" s="37" t="n">
        <f aca="false">I755+Inputs!$B$7*J755</f>
        <v>148.92</v>
      </c>
      <c r="N755" s="37" t="n">
        <f aca="false">K755+L755+M755</f>
        <v>170.595</v>
      </c>
    </row>
    <row r="756" customFormat="false" ht="15" hidden="false" customHeight="false" outlineLevel="0" collapsed="false">
      <c r="A756" s="0" t="s">
        <v>9</v>
      </c>
      <c r="B756" s="0" t="s">
        <v>381</v>
      </c>
      <c r="C756" s="15" t="n">
        <v>45261</v>
      </c>
      <c r="D756" s="0" t="n">
        <v>2</v>
      </c>
      <c r="E756" s="0" t="n">
        <v>0</v>
      </c>
      <c r="F756" s="0" t="n">
        <v>13</v>
      </c>
      <c r="G756" s="0" t="n">
        <v>0</v>
      </c>
      <c r="H756" s="0" t="n">
        <v>2</v>
      </c>
      <c r="I756" s="0" t="n">
        <v>0</v>
      </c>
      <c r="J756" s="0" t="n">
        <v>75</v>
      </c>
      <c r="K756" s="37" t="n">
        <f aca="false">E756+Inputs!$B$5*F756</f>
        <v>16.575</v>
      </c>
      <c r="L756" s="37" t="n">
        <f aca="false">G756+Inputs!$B$6*H756</f>
        <v>2.55</v>
      </c>
      <c r="M756" s="37" t="n">
        <f aca="false">I756+Inputs!$B$7*J756</f>
        <v>93.075</v>
      </c>
      <c r="N756" s="37" t="n">
        <f aca="false">K756+L756+M756</f>
        <v>112.2</v>
      </c>
    </row>
    <row r="757" customFormat="false" ht="15" hidden="false" customHeight="false" outlineLevel="0" collapsed="false">
      <c r="A757" s="0" t="s">
        <v>9</v>
      </c>
      <c r="B757" s="0" t="s">
        <v>381</v>
      </c>
      <c r="C757" s="15" t="n">
        <v>45292</v>
      </c>
      <c r="D757" s="0" t="n">
        <v>2</v>
      </c>
      <c r="E757" s="0" t="n">
        <v>0</v>
      </c>
      <c r="F757" s="0" t="n">
        <v>12</v>
      </c>
      <c r="G757" s="0" t="n">
        <v>0</v>
      </c>
      <c r="H757" s="0" t="n">
        <v>0</v>
      </c>
      <c r="I757" s="0" t="n">
        <v>0</v>
      </c>
      <c r="J757" s="0" t="n">
        <v>99</v>
      </c>
      <c r="K757" s="37" t="n">
        <f aca="false">E757+Inputs!$B$5*F757</f>
        <v>15.3</v>
      </c>
      <c r="L757" s="37" t="n">
        <f aca="false">G757+Inputs!$B$6*H757</f>
        <v>0</v>
      </c>
      <c r="M757" s="37" t="n">
        <f aca="false">I757+Inputs!$B$7*J757</f>
        <v>122.859</v>
      </c>
      <c r="N757" s="37" t="n">
        <f aca="false">K757+L757+M757</f>
        <v>138.159</v>
      </c>
    </row>
    <row r="758" customFormat="false" ht="15" hidden="false" customHeight="false" outlineLevel="0" collapsed="false">
      <c r="A758" s="0" t="s">
        <v>9</v>
      </c>
      <c r="B758" s="0" t="s">
        <v>381</v>
      </c>
      <c r="C758" s="15" t="n">
        <v>45323</v>
      </c>
      <c r="D758" s="0" t="n">
        <v>2</v>
      </c>
      <c r="E758" s="0" t="n">
        <v>0</v>
      </c>
      <c r="F758" s="0" t="n">
        <v>0</v>
      </c>
      <c r="G758" s="0" t="n">
        <v>0</v>
      </c>
      <c r="H758" s="0" t="n">
        <v>0</v>
      </c>
      <c r="I758" s="0" t="n">
        <v>0</v>
      </c>
      <c r="J758" s="0" t="n">
        <v>8</v>
      </c>
      <c r="K758" s="37" t="n">
        <f aca="false">E758+Inputs!$B$5*F758</f>
        <v>0</v>
      </c>
      <c r="L758" s="37" t="n">
        <f aca="false">G758+Inputs!$B$6*H758</f>
        <v>0</v>
      </c>
      <c r="M758" s="37" t="n">
        <f aca="false">I758+Inputs!$B$7*J758</f>
        <v>9.928</v>
      </c>
      <c r="N758" s="37" t="n">
        <f aca="false">K758+L758+M758</f>
        <v>9.928</v>
      </c>
    </row>
    <row r="759" customFormat="false" ht="15" hidden="false" customHeight="false" outlineLevel="0" collapsed="false">
      <c r="A759" s="0" t="s">
        <v>9</v>
      </c>
      <c r="B759" s="0" t="s">
        <v>381</v>
      </c>
      <c r="C759" s="15" t="n">
        <v>45352</v>
      </c>
      <c r="D759" s="0" t="n">
        <v>2</v>
      </c>
      <c r="E759" s="0" t="n">
        <v>0</v>
      </c>
      <c r="F759" s="0" t="n">
        <v>3</v>
      </c>
      <c r="G759" s="0" t="n">
        <v>0</v>
      </c>
      <c r="H759" s="0" t="n">
        <v>1</v>
      </c>
      <c r="I759" s="0" t="n">
        <v>0</v>
      </c>
      <c r="J759" s="0" t="n">
        <v>19</v>
      </c>
      <c r="K759" s="37" t="n">
        <f aca="false">E759+Inputs!$B$5*F759</f>
        <v>3.825</v>
      </c>
      <c r="L759" s="37" t="n">
        <f aca="false">G759+Inputs!$B$6*H759</f>
        <v>1.275</v>
      </c>
      <c r="M759" s="37" t="n">
        <f aca="false">I759+Inputs!$B$7*J759</f>
        <v>23.579</v>
      </c>
      <c r="N759" s="37" t="n">
        <f aca="false">K759+L759+M759</f>
        <v>28.679</v>
      </c>
    </row>
    <row r="760" customFormat="false" ht="15" hidden="false" customHeight="false" outlineLevel="0" collapsed="false">
      <c r="A760" s="0" t="s">
        <v>9</v>
      </c>
      <c r="B760" s="0" t="s">
        <v>381</v>
      </c>
      <c r="C760" s="15" t="n">
        <v>45383</v>
      </c>
      <c r="D760" s="0" t="n">
        <v>2</v>
      </c>
      <c r="E760" s="0" t="n">
        <v>0</v>
      </c>
      <c r="F760" s="0" t="n">
        <v>10</v>
      </c>
      <c r="G760" s="0" t="n">
        <v>0</v>
      </c>
      <c r="H760" s="0" t="n">
        <v>0</v>
      </c>
      <c r="I760" s="0" t="n">
        <v>0</v>
      </c>
      <c r="J760" s="0" t="n">
        <v>89</v>
      </c>
      <c r="K760" s="37" t="n">
        <f aca="false">E760+Inputs!$B$5*F760</f>
        <v>12.75</v>
      </c>
      <c r="L760" s="37" t="n">
        <f aca="false">G760+Inputs!$B$6*H760</f>
        <v>0</v>
      </c>
      <c r="M760" s="37" t="n">
        <f aca="false">I760+Inputs!$B$7*J760</f>
        <v>110.449</v>
      </c>
      <c r="N760" s="37" t="n">
        <f aca="false">K760+L760+M760</f>
        <v>123.199</v>
      </c>
    </row>
    <row r="761" customFormat="false" ht="15" hidden="false" customHeight="false" outlineLevel="0" collapsed="false">
      <c r="A761" s="0" t="s">
        <v>9</v>
      </c>
      <c r="B761" s="0" t="s">
        <v>381</v>
      </c>
      <c r="C761" s="15" t="n">
        <v>45413</v>
      </c>
      <c r="D761" s="0" t="n">
        <v>2</v>
      </c>
      <c r="E761" s="0" t="n">
        <v>0</v>
      </c>
      <c r="F761" s="0" t="n">
        <v>7</v>
      </c>
      <c r="G761" s="0" t="n">
        <v>0</v>
      </c>
      <c r="H761" s="0" t="n">
        <v>2</v>
      </c>
      <c r="I761" s="0" t="n">
        <v>0</v>
      </c>
      <c r="J761" s="0" t="n">
        <v>95</v>
      </c>
      <c r="K761" s="37" t="n">
        <f aca="false">E761+Inputs!$B$5*F761</f>
        <v>8.925</v>
      </c>
      <c r="L761" s="37" t="n">
        <f aca="false">G761+Inputs!$B$6*H761</f>
        <v>2.55</v>
      </c>
      <c r="M761" s="37" t="n">
        <f aca="false">I761+Inputs!$B$7*J761</f>
        <v>117.895</v>
      </c>
      <c r="N761" s="37" t="n">
        <f aca="false">K761+L761+M761</f>
        <v>129.37</v>
      </c>
    </row>
    <row r="762" customFormat="false" ht="15" hidden="false" customHeight="false" outlineLevel="0" collapsed="false">
      <c r="A762" s="0" t="s">
        <v>9</v>
      </c>
      <c r="B762" s="0" t="s">
        <v>381</v>
      </c>
      <c r="C762" s="15" t="n">
        <v>45444</v>
      </c>
      <c r="D762" s="0" t="n">
        <v>2</v>
      </c>
      <c r="E762" s="0" t="n">
        <v>0</v>
      </c>
      <c r="F762" s="0" t="n">
        <v>21</v>
      </c>
      <c r="G762" s="0" t="n">
        <v>0</v>
      </c>
      <c r="H762" s="0" t="n">
        <v>3</v>
      </c>
      <c r="I762" s="0" t="n">
        <v>0</v>
      </c>
      <c r="J762" s="0" t="n">
        <v>135</v>
      </c>
      <c r="K762" s="37" t="n">
        <f aca="false">E762+Inputs!$B$5*F762</f>
        <v>26.775</v>
      </c>
      <c r="L762" s="37" t="n">
        <f aca="false">G762+Inputs!$B$6*H762</f>
        <v>3.825</v>
      </c>
      <c r="M762" s="37" t="n">
        <f aca="false">I762+Inputs!$B$7*J762</f>
        <v>167.535</v>
      </c>
      <c r="N762" s="37" t="n">
        <f aca="false">K762+L762+M762</f>
        <v>198.135</v>
      </c>
    </row>
    <row r="763" customFormat="false" ht="15" hidden="false" customHeight="false" outlineLevel="0" collapsed="false">
      <c r="A763" s="0" t="s">
        <v>9</v>
      </c>
      <c r="B763" s="0" t="s">
        <v>381</v>
      </c>
      <c r="C763" s="15" t="n">
        <v>45474</v>
      </c>
      <c r="D763" s="0" t="n">
        <v>2</v>
      </c>
      <c r="E763" s="0" t="n">
        <v>0</v>
      </c>
      <c r="F763" s="0" t="n">
        <v>8</v>
      </c>
      <c r="G763" s="0" t="n">
        <v>0</v>
      </c>
      <c r="H763" s="0" t="n">
        <v>4</v>
      </c>
      <c r="I763" s="0" t="n">
        <v>0</v>
      </c>
      <c r="J763" s="0" t="n">
        <v>145</v>
      </c>
      <c r="K763" s="37" t="n">
        <f aca="false">E763+Inputs!$B$5*F763</f>
        <v>10.2</v>
      </c>
      <c r="L763" s="37" t="n">
        <f aca="false">G763+Inputs!$B$6*H763</f>
        <v>5.1</v>
      </c>
      <c r="M763" s="37" t="n">
        <f aca="false">I763+Inputs!$B$7*J763</f>
        <v>179.945</v>
      </c>
      <c r="N763" s="37" t="n">
        <f aca="false">K763+L763+M763</f>
        <v>195.245</v>
      </c>
    </row>
    <row r="764" customFormat="false" ht="15" hidden="false" customHeight="false" outlineLevel="0" collapsed="false">
      <c r="A764" s="0" t="s">
        <v>9</v>
      </c>
      <c r="B764" s="0" t="s">
        <v>381</v>
      </c>
      <c r="C764" s="15" t="n">
        <v>45505</v>
      </c>
      <c r="D764" s="0" t="n">
        <v>2</v>
      </c>
      <c r="E764" s="0" t="n">
        <v>0</v>
      </c>
      <c r="F764" s="0" t="n">
        <v>10</v>
      </c>
      <c r="G764" s="0" t="n">
        <v>0</v>
      </c>
      <c r="H764" s="0" t="n">
        <v>3</v>
      </c>
      <c r="I764" s="0" t="n">
        <v>0</v>
      </c>
      <c r="J764" s="0" t="n">
        <v>122</v>
      </c>
      <c r="K764" s="37" t="n">
        <f aca="false">E764+Inputs!$B$5*F764</f>
        <v>12.75</v>
      </c>
      <c r="L764" s="37" t="n">
        <f aca="false">G764+Inputs!$B$6*H764</f>
        <v>3.825</v>
      </c>
      <c r="M764" s="37" t="n">
        <f aca="false">I764+Inputs!$B$7*J764</f>
        <v>151.402</v>
      </c>
      <c r="N764" s="37" t="n">
        <f aca="false">K764+L764+M764</f>
        <v>167.977</v>
      </c>
    </row>
    <row r="765" customFormat="false" ht="15" hidden="false" customHeight="false" outlineLevel="0" collapsed="false">
      <c r="A765" s="0" t="s">
        <v>9</v>
      </c>
      <c r="B765" s="0" t="s">
        <v>381</v>
      </c>
      <c r="C765" s="15" t="n">
        <v>45536</v>
      </c>
      <c r="D765" s="0" t="n">
        <v>2</v>
      </c>
      <c r="E765" s="0" t="n">
        <v>0</v>
      </c>
      <c r="F765" s="0" t="n">
        <v>11</v>
      </c>
      <c r="G765" s="0" t="n">
        <v>0</v>
      </c>
      <c r="H765" s="0" t="n">
        <v>5</v>
      </c>
      <c r="I765" s="0" t="n">
        <v>0</v>
      </c>
      <c r="J765" s="0" t="n">
        <v>112</v>
      </c>
      <c r="K765" s="37" t="n">
        <f aca="false">E765+Inputs!$B$5*F765</f>
        <v>14.025</v>
      </c>
      <c r="L765" s="37" t="n">
        <f aca="false">G765+Inputs!$B$6*H765</f>
        <v>6.375</v>
      </c>
      <c r="M765" s="37" t="n">
        <f aca="false">I765+Inputs!$B$7*J765</f>
        <v>138.992</v>
      </c>
      <c r="N765" s="37" t="n">
        <f aca="false">K765+L765+M765</f>
        <v>159.392</v>
      </c>
    </row>
    <row r="766" customFormat="false" ht="15" hidden="false" customHeight="false" outlineLevel="0" collapsed="false">
      <c r="A766" s="0" t="s">
        <v>9</v>
      </c>
      <c r="B766" s="0" t="s">
        <v>381</v>
      </c>
      <c r="C766" s="15" t="n">
        <v>45566</v>
      </c>
      <c r="D766" s="0" t="n">
        <v>2</v>
      </c>
      <c r="E766" s="0" t="n">
        <v>0</v>
      </c>
      <c r="F766" s="0" t="n">
        <v>7</v>
      </c>
      <c r="G766" s="0" t="n">
        <v>0</v>
      </c>
      <c r="H766" s="0" t="n">
        <v>3</v>
      </c>
      <c r="I766" s="0" t="n">
        <v>0</v>
      </c>
      <c r="J766" s="0" t="n">
        <v>99</v>
      </c>
      <c r="K766" s="37" t="n">
        <f aca="false">E766+Inputs!$B$5*F766</f>
        <v>8.925</v>
      </c>
      <c r="L766" s="37" t="n">
        <f aca="false">G766+Inputs!$B$6*H766</f>
        <v>3.825</v>
      </c>
      <c r="M766" s="37" t="n">
        <f aca="false">I766+Inputs!$B$7*J766</f>
        <v>122.859</v>
      </c>
      <c r="N766" s="37" t="n">
        <f aca="false">K766+L766+M766</f>
        <v>135.609</v>
      </c>
    </row>
    <row r="767" customFormat="false" ht="15" hidden="false" customHeight="false" outlineLevel="0" collapsed="false">
      <c r="A767" s="0" t="s">
        <v>9</v>
      </c>
      <c r="B767" s="0" t="s">
        <v>381</v>
      </c>
      <c r="C767" s="15" t="n">
        <v>45597</v>
      </c>
      <c r="D767" s="0" t="n">
        <v>2</v>
      </c>
      <c r="E767" s="0" t="n">
        <v>0</v>
      </c>
      <c r="F767" s="0" t="n">
        <v>15</v>
      </c>
      <c r="G767" s="0" t="n">
        <v>0</v>
      </c>
      <c r="H767" s="0" t="n">
        <v>4</v>
      </c>
      <c r="I767" s="0" t="n">
        <v>0</v>
      </c>
      <c r="J767" s="0" t="n">
        <v>88</v>
      </c>
      <c r="K767" s="37" t="n">
        <f aca="false">E767+Inputs!$B$5*F767</f>
        <v>19.125</v>
      </c>
      <c r="L767" s="37" t="n">
        <f aca="false">G767+Inputs!$B$6*H767</f>
        <v>5.1</v>
      </c>
      <c r="M767" s="37" t="n">
        <f aca="false">I767+Inputs!$B$7*J767</f>
        <v>109.208</v>
      </c>
      <c r="N767" s="37" t="n">
        <f aca="false">K767+L767+M767</f>
        <v>133.433</v>
      </c>
    </row>
    <row r="768" customFormat="false" ht="15" hidden="false" customHeight="false" outlineLevel="0" collapsed="false">
      <c r="A768" s="0" t="s">
        <v>9</v>
      </c>
      <c r="B768" s="0" t="s">
        <v>381</v>
      </c>
      <c r="C768" s="15" t="n">
        <v>45627</v>
      </c>
      <c r="D768" s="0" t="n">
        <v>2</v>
      </c>
      <c r="E768" s="0" t="n">
        <v>0</v>
      </c>
      <c r="F768" s="0" t="n">
        <v>8</v>
      </c>
      <c r="G768" s="0" t="n">
        <v>0</v>
      </c>
      <c r="H768" s="0" t="n">
        <v>3</v>
      </c>
      <c r="I768" s="0" t="n">
        <v>0</v>
      </c>
      <c r="J768" s="0" t="n">
        <v>82</v>
      </c>
      <c r="K768" s="37" t="n">
        <f aca="false">E768+Inputs!$B$5*F768</f>
        <v>10.2</v>
      </c>
      <c r="L768" s="37" t="n">
        <f aca="false">G768+Inputs!$B$6*H768</f>
        <v>3.825</v>
      </c>
      <c r="M768" s="37" t="n">
        <f aca="false">I768+Inputs!$B$7*J768</f>
        <v>101.762</v>
      </c>
      <c r="N768" s="37" t="n">
        <f aca="false">K768+L768+M768</f>
        <v>115.787</v>
      </c>
    </row>
    <row r="769" customFormat="false" ht="15" hidden="false" customHeight="false" outlineLevel="0" collapsed="false">
      <c r="A769" s="0" t="s">
        <v>9</v>
      </c>
      <c r="B769" s="0" t="s">
        <v>381</v>
      </c>
      <c r="C769" s="15" t="n">
        <v>45658</v>
      </c>
      <c r="D769" s="0" t="n">
        <v>2</v>
      </c>
      <c r="E769" s="0" t="n">
        <v>0</v>
      </c>
      <c r="F769" s="0" t="n">
        <v>8</v>
      </c>
      <c r="G769" s="0" t="n">
        <v>0</v>
      </c>
      <c r="H769" s="0" t="n">
        <v>0</v>
      </c>
      <c r="I769" s="0" t="n">
        <v>0</v>
      </c>
      <c r="J769" s="0" t="n">
        <v>93</v>
      </c>
      <c r="K769" s="37" t="n">
        <f aca="false">E769+Inputs!$B$5*F769</f>
        <v>10.2</v>
      </c>
      <c r="L769" s="37" t="n">
        <f aca="false">G769+Inputs!$B$6*H769</f>
        <v>0</v>
      </c>
      <c r="M769" s="37" t="n">
        <f aca="false">I769+Inputs!$B$7*J769</f>
        <v>115.413</v>
      </c>
      <c r="N769" s="37" t="n">
        <f aca="false">K769+L769+M769</f>
        <v>125.613</v>
      </c>
    </row>
    <row r="770" customFormat="false" ht="15" hidden="false" customHeight="false" outlineLevel="0" collapsed="false">
      <c r="A770" s="0" t="s">
        <v>9</v>
      </c>
      <c r="B770" s="0" t="s">
        <v>381</v>
      </c>
      <c r="C770" s="15" t="n">
        <v>45689</v>
      </c>
      <c r="D770" s="0" t="n">
        <v>2</v>
      </c>
      <c r="E770" s="0" t="n">
        <v>0</v>
      </c>
      <c r="F770" s="0" t="n">
        <v>6</v>
      </c>
      <c r="G770" s="0" t="n">
        <v>0</v>
      </c>
      <c r="H770" s="0" t="n">
        <v>6</v>
      </c>
      <c r="I770" s="0" t="n">
        <v>0</v>
      </c>
      <c r="J770" s="0" t="n">
        <v>90</v>
      </c>
      <c r="K770" s="37" t="n">
        <f aca="false">E770+Inputs!$B$5*F770</f>
        <v>7.65</v>
      </c>
      <c r="L770" s="37" t="n">
        <f aca="false">G770+Inputs!$B$6*H770</f>
        <v>7.65</v>
      </c>
      <c r="M770" s="37" t="n">
        <f aca="false">I770+Inputs!$B$7*J770</f>
        <v>111.69</v>
      </c>
      <c r="N770" s="37" t="n">
        <f aca="false">K770+L770+M770</f>
        <v>126.99</v>
      </c>
    </row>
    <row r="771" customFormat="false" ht="15" hidden="false" customHeight="false" outlineLevel="0" collapsed="false">
      <c r="A771" s="0" t="s">
        <v>9</v>
      </c>
      <c r="B771" s="0" t="s">
        <v>381</v>
      </c>
      <c r="C771" s="15" t="n">
        <v>45717</v>
      </c>
      <c r="D771" s="0" t="n">
        <v>2</v>
      </c>
      <c r="E771" s="0" t="n">
        <v>0</v>
      </c>
      <c r="F771" s="0" t="n">
        <v>11</v>
      </c>
      <c r="G771" s="0" t="n">
        <v>0</v>
      </c>
      <c r="H771" s="0" t="n">
        <v>8</v>
      </c>
      <c r="I771" s="0" t="n">
        <v>0</v>
      </c>
      <c r="J771" s="0" t="n">
        <v>101</v>
      </c>
      <c r="K771" s="37" t="n">
        <f aca="false">E771+Inputs!$B$5*F771</f>
        <v>14.025</v>
      </c>
      <c r="L771" s="37" t="n">
        <f aca="false">G771+Inputs!$B$6*H771</f>
        <v>10.2</v>
      </c>
      <c r="M771" s="37" t="n">
        <f aca="false">I771+Inputs!$B$7*J771</f>
        <v>125.341</v>
      </c>
      <c r="N771" s="37" t="n">
        <f aca="false">K771+L771+M771</f>
        <v>149.566</v>
      </c>
    </row>
    <row r="772" customFormat="false" ht="15" hidden="false" customHeight="false" outlineLevel="0" collapsed="false">
      <c r="A772" s="0" t="s">
        <v>9</v>
      </c>
      <c r="B772" s="0" t="s">
        <v>381</v>
      </c>
      <c r="C772" s="15" t="n">
        <v>45748</v>
      </c>
      <c r="D772" s="0" t="n">
        <v>2</v>
      </c>
      <c r="E772" s="0" t="n">
        <v>0</v>
      </c>
      <c r="F772" s="0" t="n">
        <v>7</v>
      </c>
      <c r="G772" s="0" t="n">
        <v>0</v>
      </c>
      <c r="H772" s="0" t="n">
        <v>1</v>
      </c>
      <c r="I772" s="0" t="n">
        <v>0</v>
      </c>
      <c r="J772" s="0" t="n">
        <v>88</v>
      </c>
      <c r="K772" s="37" t="n">
        <f aca="false">E772+Inputs!$B$5*F772</f>
        <v>8.925</v>
      </c>
      <c r="L772" s="37" t="n">
        <f aca="false">G772+Inputs!$B$6*H772</f>
        <v>1.275</v>
      </c>
      <c r="M772" s="37" t="n">
        <f aca="false">I772+Inputs!$B$7*J772</f>
        <v>109.208</v>
      </c>
      <c r="N772" s="37" t="n">
        <f aca="false">K772+L772+M772</f>
        <v>119.408</v>
      </c>
    </row>
    <row r="773" customFormat="false" ht="15" hidden="false" customHeight="false" outlineLevel="0" collapsed="false">
      <c r="A773" s="0" t="s">
        <v>9</v>
      </c>
      <c r="B773" s="0" t="s">
        <v>381</v>
      </c>
      <c r="C773" s="15" t="n">
        <v>45778</v>
      </c>
      <c r="D773" s="0" t="n">
        <v>2</v>
      </c>
      <c r="E773" s="0" t="n">
        <v>0</v>
      </c>
      <c r="F773" s="0" t="n">
        <v>28</v>
      </c>
      <c r="G773" s="0" t="n">
        <v>0</v>
      </c>
      <c r="H773" s="0" t="n">
        <v>2</v>
      </c>
      <c r="I773" s="0" t="n">
        <v>0</v>
      </c>
      <c r="J773" s="0" t="n">
        <v>124</v>
      </c>
      <c r="K773" s="37" t="n">
        <f aca="false">E773+Inputs!$B$5*F773</f>
        <v>35.7</v>
      </c>
      <c r="L773" s="37" t="n">
        <f aca="false">G773+Inputs!$B$6*H773</f>
        <v>2.55</v>
      </c>
      <c r="M773" s="37" t="n">
        <f aca="false">I773+Inputs!$B$7*J773</f>
        <v>153.884</v>
      </c>
      <c r="N773" s="37" t="n">
        <f aca="false">K773+L773+M773</f>
        <v>192.134</v>
      </c>
    </row>
    <row r="774" customFormat="false" ht="15" hidden="false" customHeight="false" outlineLevel="0" collapsed="false">
      <c r="A774" s="0" t="s">
        <v>9</v>
      </c>
      <c r="B774" s="0" t="s">
        <v>381</v>
      </c>
      <c r="C774" s="15" t="n">
        <v>45809</v>
      </c>
      <c r="D774" s="0" t="n">
        <v>2</v>
      </c>
      <c r="E774" s="0" t="n">
        <v>0</v>
      </c>
      <c r="F774" s="0" t="n">
        <v>22</v>
      </c>
      <c r="G774" s="0" t="n">
        <v>0</v>
      </c>
      <c r="H774" s="0" t="n">
        <v>5</v>
      </c>
      <c r="I774" s="0" t="n">
        <v>0</v>
      </c>
      <c r="J774" s="0" t="n">
        <v>121</v>
      </c>
      <c r="K774" s="37" t="n">
        <f aca="false">E774+Inputs!$B$5*F774</f>
        <v>28.05</v>
      </c>
      <c r="L774" s="37" t="n">
        <f aca="false">G774+Inputs!$B$6*H774</f>
        <v>6.375</v>
      </c>
      <c r="M774" s="37" t="n">
        <f aca="false">I774+Inputs!$B$7*J774</f>
        <v>150.161</v>
      </c>
      <c r="N774" s="37" t="n">
        <f aca="false">K774+L774+M774</f>
        <v>184.586</v>
      </c>
    </row>
    <row r="775" customFormat="false" ht="15" hidden="false" customHeight="false" outlineLevel="0" collapsed="false">
      <c r="A775" s="0" t="s">
        <v>9</v>
      </c>
      <c r="B775" s="0" t="s">
        <v>381</v>
      </c>
      <c r="C775" s="15" t="n">
        <v>45839</v>
      </c>
      <c r="D775" s="0" t="n">
        <v>2</v>
      </c>
      <c r="E775" s="0" t="n">
        <v>0</v>
      </c>
      <c r="F775" s="0" t="n">
        <v>16</v>
      </c>
      <c r="G775" s="0" t="n">
        <v>0</v>
      </c>
      <c r="H775" s="0" t="n">
        <v>6</v>
      </c>
      <c r="I775" s="0" t="n">
        <v>0</v>
      </c>
      <c r="J775" s="0" t="n">
        <v>107</v>
      </c>
      <c r="K775" s="37" t="n">
        <f aca="false">E775+Inputs!$B$5*F775</f>
        <v>20.4</v>
      </c>
      <c r="L775" s="37" t="n">
        <f aca="false">G775+Inputs!$B$6*H775</f>
        <v>7.65</v>
      </c>
      <c r="M775" s="37" t="n">
        <f aca="false">I775+Inputs!$B$7*J775</f>
        <v>132.787</v>
      </c>
      <c r="N775" s="37" t="n">
        <f aca="false">K775+L775+M775</f>
        <v>160.837</v>
      </c>
    </row>
    <row r="776" customFormat="false" ht="15" hidden="false" customHeight="false" outlineLevel="0" collapsed="false">
      <c r="A776" s="0" t="s">
        <v>9</v>
      </c>
      <c r="B776" s="0" t="s">
        <v>381</v>
      </c>
      <c r="C776" s="15" t="n">
        <v>45870</v>
      </c>
      <c r="D776" s="0" t="n">
        <v>2</v>
      </c>
      <c r="E776" s="0" t="n">
        <v>0</v>
      </c>
      <c r="F776" s="0" t="n">
        <v>21</v>
      </c>
      <c r="G776" s="0" t="n">
        <v>0</v>
      </c>
      <c r="H776" s="0" t="n">
        <v>7</v>
      </c>
      <c r="I776" s="0" t="n">
        <v>0</v>
      </c>
      <c r="J776" s="0" t="n">
        <v>90</v>
      </c>
      <c r="K776" s="37" t="n">
        <f aca="false">E776+Inputs!$B$5*F776</f>
        <v>26.775</v>
      </c>
      <c r="L776" s="37" t="n">
        <f aca="false">G776+Inputs!$B$6*H776</f>
        <v>8.925</v>
      </c>
      <c r="M776" s="37" t="n">
        <f aca="false">I776+Inputs!$B$7*J776</f>
        <v>111.69</v>
      </c>
      <c r="N776" s="37" t="n">
        <f aca="false">K776+L776+M776</f>
        <v>147.39</v>
      </c>
    </row>
    <row r="777" customFormat="false" ht="15" hidden="false" customHeight="false" outlineLevel="0" collapsed="false">
      <c r="A777" s="0" t="s">
        <v>9</v>
      </c>
      <c r="B777" s="0" t="s">
        <v>381</v>
      </c>
      <c r="C777" s="15" t="n">
        <v>45901</v>
      </c>
      <c r="D777" s="0" t="n">
        <v>2</v>
      </c>
      <c r="E777" s="0" t="n">
        <v>0</v>
      </c>
      <c r="F777" s="0" t="n">
        <v>25</v>
      </c>
      <c r="G777" s="0" t="n">
        <v>0</v>
      </c>
      <c r="H777" s="0" t="n">
        <v>4</v>
      </c>
      <c r="I777" s="0" t="n">
        <v>0</v>
      </c>
      <c r="J777" s="0" t="n">
        <v>82</v>
      </c>
      <c r="K777" s="37" t="n">
        <f aca="false">E777+Inputs!$B$5*F777</f>
        <v>31.875</v>
      </c>
      <c r="L777" s="37" t="n">
        <f aca="false">G777+Inputs!$B$6*H777</f>
        <v>5.1</v>
      </c>
      <c r="M777" s="37" t="n">
        <f aca="false">I777+Inputs!$B$7*J777</f>
        <v>101.762</v>
      </c>
      <c r="N777" s="37" t="n">
        <f aca="false">K777+L777+M777</f>
        <v>138.737</v>
      </c>
    </row>
    <row r="778" customFormat="false" ht="15" hidden="false" customHeight="false" outlineLevel="0" collapsed="false">
      <c r="A778" s="0" t="s">
        <v>9</v>
      </c>
      <c r="B778" s="0" t="s">
        <v>381</v>
      </c>
      <c r="C778" s="15" t="n">
        <v>45931</v>
      </c>
      <c r="D778" s="0" t="n">
        <v>2</v>
      </c>
      <c r="E778" s="0" t="n">
        <v>0</v>
      </c>
      <c r="F778" s="0" t="n">
        <v>17</v>
      </c>
      <c r="G778" s="0" t="n">
        <v>0</v>
      </c>
      <c r="H778" s="0" t="n">
        <v>9</v>
      </c>
      <c r="I778" s="0" t="n">
        <v>0</v>
      </c>
      <c r="J778" s="0" t="n">
        <v>99</v>
      </c>
      <c r="K778" s="37" t="n">
        <f aca="false">E778+Inputs!$B$5*F778</f>
        <v>21.675</v>
      </c>
      <c r="L778" s="37" t="n">
        <f aca="false">G778+Inputs!$B$6*H778</f>
        <v>11.475</v>
      </c>
      <c r="M778" s="37" t="n">
        <f aca="false">I778+Inputs!$B$7*J778</f>
        <v>122.859</v>
      </c>
      <c r="N778" s="37" t="n">
        <f aca="false">K778+L778+M778</f>
        <v>156.009</v>
      </c>
    </row>
    <row r="779" customFormat="false" ht="15" hidden="false" customHeight="false" outlineLevel="0" collapsed="false">
      <c r="A779" s="0" t="s">
        <v>9</v>
      </c>
      <c r="B779" s="0" t="s">
        <v>381</v>
      </c>
      <c r="C779" s="15" t="n">
        <v>45962</v>
      </c>
      <c r="D779" s="0" t="n">
        <v>2</v>
      </c>
      <c r="E779" s="0" t="n">
        <v>0</v>
      </c>
      <c r="F779" s="0" t="n">
        <v>15</v>
      </c>
      <c r="G779" s="0" t="n">
        <v>0</v>
      </c>
      <c r="H779" s="0" t="n">
        <v>4</v>
      </c>
      <c r="I779" s="0" t="n">
        <v>0</v>
      </c>
      <c r="J779" s="0" t="n">
        <v>88</v>
      </c>
      <c r="K779" s="37" t="n">
        <f aca="false">E779+Inputs!$B$5*F779</f>
        <v>19.125</v>
      </c>
      <c r="L779" s="37" t="n">
        <f aca="false">G779+Inputs!$B$6*H779</f>
        <v>5.1</v>
      </c>
      <c r="M779" s="37" t="n">
        <f aca="false">I779+Inputs!$B$7*J779</f>
        <v>109.208</v>
      </c>
      <c r="N779" s="37" t="n">
        <f aca="false">K779+L779+M779</f>
        <v>133.433</v>
      </c>
    </row>
    <row r="780" customFormat="false" ht="15" hidden="false" customHeight="false" outlineLevel="0" collapsed="false">
      <c r="A780" s="0" t="s">
        <v>9</v>
      </c>
      <c r="B780" s="0" t="s">
        <v>381</v>
      </c>
      <c r="C780" s="15" t="n">
        <v>45992</v>
      </c>
      <c r="D780" s="0" t="n">
        <v>2</v>
      </c>
      <c r="E780" s="0" t="n">
        <v>0</v>
      </c>
      <c r="F780" s="0" t="n">
        <v>18</v>
      </c>
      <c r="G780" s="0" t="n">
        <v>0</v>
      </c>
      <c r="H780" s="0" t="n">
        <v>6</v>
      </c>
      <c r="I780" s="0" t="n">
        <v>0</v>
      </c>
      <c r="J780" s="0" t="n">
        <v>95</v>
      </c>
      <c r="K780" s="37" t="n">
        <f aca="false">E780+Inputs!$B$5*F780</f>
        <v>22.95</v>
      </c>
      <c r="L780" s="37" t="n">
        <f aca="false">G780+Inputs!$B$6*H780</f>
        <v>7.65</v>
      </c>
      <c r="M780" s="37" t="n">
        <f aca="false">I780+Inputs!$B$7*J780</f>
        <v>117.895</v>
      </c>
      <c r="N780" s="37" t="n">
        <f aca="false">K780+L780+M780</f>
        <v>148.495</v>
      </c>
    </row>
    <row r="781" customFormat="false" ht="15" hidden="false" customHeight="false" outlineLevel="0" collapsed="false">
      <c r="A781" s="0" t="s">
        <v>9</v>
      </c>
      <c r="B781" s="0" t="s">
        <v>381</v>
      </c>
      <c r="C781" s="15" t="n">
        <v>46023</v>
      </c>
      <c r="D781" s="0" t="n">
        <v>2</v>
      </c>
      <c r="E781" s="0" t="n">
        <v>0</v>
      </c>
      <c r="F781" s="0" t="n">
        <v>17</v>
      </c>
      <c r="G781" s="0" t="n">
        <v>0</v>
      </c>
      <c r="H781" s="0" t="n">
        <v>7</v>
      </c>
      <c r="I781" s="0" t="n">
        <v>0</v>
      </c>
      <c r="J781" s="0" t="n">
        <v>76</v>
      </c>
      <c r="K781" s="37" t="n">
        <f aca="false">E781+Inputs!$B$5*F781</f>
        <v>21.675</v>
      </c>
      <c r="L781" s="37" t="n">
        <f aca="false">G781+Inputs!$B$6*H781</f>
        <v>8.925</v>
      </c>
      <c r="M781" s="37" t="n">
        <f aca="false">I781+Inputs!$B$7*J781</f>
        <v>94.316</v>
      </c>
      <c r="N781" s="37" t="n">
        <f aca="false">K781+L781+M781</f>
        <v>124.916</v>
      </c>
    </row>
    <row r="782" customFormat="false" ht="15" hidden="false" customHeight="false" outlineLevel="0" collapsed="false">
      <c r="A782" s="0" t="s">
        <v>9</v>
      </c>
      <c r="B782" s="0" t="s">
        <v>381</v>
      </c>
      <c r="C782" s="15" t="n">
        <v>46054</v>
      </c>
      <c r="D782" s="0" t="n">
        <v>2</v>
      </c>
      <c r="E782" s="0" t="n">
        <v>0</v>
      </c>
      <c r="F782" s="0" t="n">
        <v>21</v>
      </c>
      <c r="G782" s="0" t="n">
        <v>0</v>
      </c>
      <c r="H782" s="0" t="n">
        <v>7</v>
      </c>
      <c r="I782" s="0" t="n">
        <v>0</v>
      </c>
      <c r="J782" s="0" t="n">
        <v>80</v>
      </c>
      <c r="K782" s="37" t="n">
        <f aca="false">E782+Inputs!$B$5*F782</f>
        <v>26.775</v>
      </c>
      <c r="L782" s="37" t="n">
        <f aca="false">G782+Inputs!$B$6*H782</f>
        <v>8.925</v>
      </c>
      <c r="M782" s="37" t="n">
        <f aca="false">I782+Inputs!$B$7*J782</f>
        <v>99.28</v>
      </c>
      <c r="N782" s="37" t="n">
        <f aca="false">K782+L782+M782</f>
        <v>134.98</v>
      </c>
    </row>
    <row r="783" customFormat="false" ht="15" hidden="false" customHeight="false" outlineLevel="0" collapsed="false">
      <c r="A783" s="0" t="s">
        <v>9</v>
      </c>
      <c r="B783" s="0" t="s">
        <v>381</v>
      </c>
      <c r="C783" s="15" t="n">
        <v>46082</v>
      </c>
      <c r="D783" s="0" t="n">
        <v>2</v>
      </c>
      <c r="E783" s="0" t="n">
        <v>0</v>
      </c>
      <c r="F783" s="0" t="n">
        <v>23</v>
      </c>
      <c r="G783" s="0" t="n">
        <v>0</v>
      </c>
      <c r="H783" s="0" t="n">
        <v>13</v>
      </c>
      <c r="I783" s="0" t="n">
        <v>0</v>
      </c>
      <c r="J783" s="0" t="n">
        <v>96</v>
      </c>
      <c r="K783" s="37" t="n">
        <f aca="false">E783+Inputs!$B$5*F783</f>
        <v>29.325</v>
      </c>
      <c r="L783" s="37" t="n">
        <f aca="false">G783+Inputs!$B$6*H783</f>
        <v>16.575</v>
      </c>
      <c r="M783" s="37" t="n">
        <f aca="false">I783+Inputs!$B$7*J783</f>
        <v>119.136</v>
      </c>
      <c r="N783" s="37" t="n">
        <f aca="false">K783+L783+M783</f>
        <v>165.036</v>
      </c>
    </row>
    <row r="784" customFormat="false" ht="15" hidden="false" customHeight="false" outlineLevel="0" collapsed="false">
      <c r="A784" s="0" t="s">
        <v>9</v>
      </c>
      <c r="B784" s="0" t="s">
        <v>381</v>
      </c>
      <c r="C784" s="15" t="n">
        <v>46113</v>
      </c>
      <c r="D784" s="0" t="n">
        <v>2</v>
      </c>
      <c r="E784" s="0" t="n">
        <v>0</v>
      </c>
      <c r="F784" s="0" t="n">
        <v>16</v>
      </c>
      <c r="G784" s="0" t="n">
        <v>0</v>
      </c>
      <c r="H784" s="0" t="n">
        <v>13</v>
      </c>
      <c r="I784" s="0" t="n">
        <v>0</v>
      </c>
      <c r="J784" s="0" t="n">
        <v>60</v>
      </c>
      <c r="K784" s="37" t="n">
        <f aca="false">E784+Inputs!$B$5*F784</f>
        <v>20.4</v>
      </c>
      <c r="L784" s="37" t="n">
        <f aca="false">G784+Inputs!$B$6*H784</f>
        <v>16.575</v>
      </c>
      <c r="M784" s="37" t="n">
        <f aca="false">I784+Inputs!$B$7*J784</f>
        <v>74.46</v>
      </c>
      <c r="N784" s="37" t="n">
        <f aca="false">K784+L784+M784</f>
        <v>111.435</v>
      </c>
    </row>
    <row r="785" customFormat="false" ht="15" hidden="false" customHeight="false" outlineLevel="0" collapsed="false">
      <c r="A785" s="0" t="s">
        <v>9</v>
      </c>
      <c r="B785" s="0" t="s">
        <v>381</v>
      </c>
      <c r="C785" s="15" t="n">
        <v>46143</v>
      </c>
      <c r="D785" s="0" t="n">
        <v>2</v>
      </c>
      <c r="E785" s="0" t="n">
        <v>0</v>
      </c>
      <c r="F785" s="0" t="n">
        <v>34</v>
      </c>
      <c r="G785" s="0" t="n">
        <v>0</v>
      </c>
      <c r="H785" s="0" t="n">
        <v>13</v>
      </c>
      <c r="I785" s="0" t="n">
        <v>0</v>
      </c>
      <c r="J785" s="0" t="n">
        <v>70</v>
      </c>
      <c r="K785" s="37" t="n">
        <f aca="false">E785+Inputs!$B$5*F785</f>
        <v>43.35</v>
      </c>
      <c r="L785" s="37" t="n">
        <f aca="false">G785+Inputs!$B$6*H785</f>
        <v>16.575</v>
      </c>
      <c r="M785" s="37" t="n">
        <f aca="false">I785+Inputs!$B$7*J785</f>
        <v>86.87</v>
      </c>
      <c r="N785" s="37" t="n">
        <f aca="false">K785+L785+M785</f>
        <v>146.795</v>
      </c>
    </row>
    <row r="786" customFormat="false" ht="15" hidden="false" customHeight="false" outlineLevel="0" collapsed="false">
      <c r="A786" s="0" t="s">
        <v>9</v>
      </c>
      <c r="B786" s="0" t="s">
        <v>381</v>
      </c>
      <c r="C786" s="15" t="n">
        <v>46174</v>
      </c>
      <c r="D786" s="0" t="n">
        <v>2</v>
      </c>
      <c r="E786" s="0" t="n">
        <v>0</v>
      </c>
      <c r="F786" s="0" t="n">
        <v>37</v>
      </c>
      <c r="G786" s="0" t="n">
        <v>0</v>
      </c>
      <c r="H786" s="0" t="n">
        <v>14</v>
      </c>
      <c r="I786" s="0" t="n">
        <v>0</v>
      </c>
      <c r="J786" s="0" t="n">
        <v>117</v>
      </c>
      <c r="K786" s="37" t="n">
        <f aca="false">E786+Inputs!$B$5*F786</f>
        <v>47.175</v>
      </c>
      <c r="L786" s="37" t="n">
        <f aca="false">G786+Inputs!$B$6*H786</f>
        <v>17.85</v>
      </c>
      <c r="M786" s="37" t="n">
        <f aca="false">I786+Inputs!$B$7*J786</f>
        <v>145.197</v>
      </c>
      <c r="N786" s="37" t="n">
        <f aca="false">K786+L786+M786</f>
        <v>210.222</v>
      </c>
    </row>
    <row r="787" customFormat="false" ht="15" hidden="false" customHeight="false" outlineLevel="0" collapsed="false">
      <c r="A787" s="0" t="s">
        <v>9</v>
      </c>
      <c r="B787" s="0" t="s">
        <v>381</v>
      </c>
      <c r="C787" s="15" t="n">
        <v>46204</v>
      </c>
      <c r="D787" s="0" t="n">
        <v>2</v>
      </c>
      <c r="E787" s="0" t="n">
        <v>0</v>
      </c>
      <c r="F787" s="0" t="n">
        <v>38</v>
      </c>
      <c r="G787" s="0" t="n">
        <v>0</v>
      </c>
      <c r="H787" s="0" t="n">
        <v>18</v>
      </c>
      <c r="I787" s="0" t="n">
        <v>0</v>
      </c>
      <c r="J787" s="0" t="n">
        <v>71</v>
      </c>
      <c r="K787" s="37" t="n">
        <f aca="false">E787+Inputs!$B$5*F787</f>
        <v>48.45</v>
      </c>
      <c r="L787" s="37" t="n">
        <f aca="false">G787+Inputs!$B$6*H787</f>
        <v>22.95</v>
      </c>
      <c r="M787" s="37" t="n">
        <f aca="false">I787+Inputs!$B$7*J787</f>
        <v>88.111</v>
      </c>
      <c r="N787" s="37" t="n">
        <f aca="false">K787+L787+M787</f>
        <v>159.511</v>
      </c>
    </row>
    <row r="788" customFormat="false" ht="15" hidden="false" customHeight="false" outlineLevel="0" collapsed="false">
      <c r="A788" s="0" t="s">
        <v>9</v>
      </c>
      <c r="B788" s="0" t="s">
        <v>381</v>
      </c>
      <c r="C788" s="15" t="n">
        <v>46235</v>
      </c>
      <c r="D788" s="0" t="n">
        <v>2</v>
      </c>
      <c r="E788" s="0" t="n">
        <v>0</v>
      </c>
      <c r="F788" s="0" t="n">
        <v>44</v>
      </c>
      <c r="G788" s="0" t="n">
        <v>0</v>
      </c>
      <c r="H788" s="0" t="n">
        <v>10</v>
      </c>
      <c r="I788" s="0" t="n">
        <v>0</v>
      </c>
      <c r="J788" s="0" t="n">
        <v>56</v>
      </c>
      <c r="K788" s="37" t="n">
        <f aca="false">E788+Inputs!$B$5*F788</f>
        <v>56.1</v>
      </c>
      <c r="L788" s="37" t="n">
        <f aca="false">G788+Inputs!$B$6*H788</f>
        <v>12.75</v>
      </c>
      <c r="M788" s="37" t="n">
        <f aca="false">I788+Inputs!$B$7*J788</f>
        <v>69.496</v>
      </c>
      <c r="N788" s="37" t="n">
        <f aca="false">K788+L788+M788</f>
        <v>138.346</v>
      </c>
    </row>
    <row r="789" customFormat="false" ht="15" hidden="false" customHeight="false" outlineLevel="0" collapsed="false">
      <c r="A789" s="0" t="s">
        <v>9</v>
      </c>
      <c r="B789" s="0" t="s">
        <v>356</v>
      </c>
      <c r="C789" s="15" t="n">
        <v>44927</v>
      </c>
      <c r="D789" s="0" t="n">
        <v>1</v>
      </c>
      <c r="E789" s="0" t="n">
        <v>0</v>
      </c>
      <c r="F789" s="0" t="n">
        <v>8</v>
      </c>
      <c r="G789" s="0" t="n">
        <v>0</v>
      </c>
      <c r="H789" s="0" t="n">
        <v>1</v>
      </c>
      <c r="I789" s="0" t="n">
        <v>0</v>
      </c>
      <c r="J789" s="0" t="n">
        <v>44</v>
      </c>
      <c r="K789" s="37" t="n">
        <f aca="false">E789+Inputs!$B$5*F789</f>
        <v>10.2</v>
      </c>
      <c r="L789" s="37" t="n">
        <f aca="false">G789+Inputs!$B$6*H789</f>
        <v>1.275</v>
      </c>
      <c r="M789" s="37" t="n">
        <f aca="false">I789+Inputs!$B$7*J789</f>
        <v>54.604</v>
      </c>
      <c r="N789" s="37" t="n">
        <f aca="false">K789+L789+M789</f>
        <v>66.079</v>
      </c>
    </row>
    <row r="790" customFormat="false" ht="15" hidden="false" customHeight="false" outlineLevel="0" collapsed="false">
      <c r="A790" s="0" t="s">
        <v>9</v>
      </c>
      <c r="B790" s="0" t="s">
        <v>356</v>
      </c>
      <c r="C790" s="15" t="n">
        <v>44958</v>
      </c>
      <c r="D790" s="0" t="n">
        <v>1</v>
      </c>
      <c r="E790" s="0" t="n">
        <v>0</v>
      </c>
      <c r="F790" s="0" t="n">
        <v>7</v>
      </c>
      <c r="G790" s="0" t="n">
        <v>0</v>
      </c>
      <c r="H790" s="0" t="n">
        <v>0</v>
      </c>
      <c r="I790" s="0" t="n">
        <v>0</v>
      </c>
      <c r="J790" s="0" t="n">
        <v>47</v>
      </c>
      <c r="K790" s="37" t="n">
        <f aca="false">E790+Inputs!$B$5*F790</f>
        <v>8.925</v>
      </c>
      <c r="L790" s="37" t="n">
        <f aca="false">G790+Inputs!$B$6*H790</f>
        <v>0</v>
      </c>
      <c r="M790" s="37" t="n">
        <f aca="false">I790+Inputs!$B$7*J790</f>
        <v>58.327</v>
      </c>
      <c r="N790" s="37" t="n">
        <f aca="false">K790+L790+M790</f>
        <v>67.252</v>
      </c>
    </row>
    <row r="791" customFormat="false" ht="15" hidden="false" customHeight="false" outlineLevel="0" collapsed="false">
      <c r="A791" s="0" t="s">
        <v>9</v>
      </c>
      <c r="B791" s="0" t="s">
        <v>356</v>
      </c>
      <c r="C791" s="15" t="n">
        <v>44986</v>
      </c>
      <c r="D791" s="0" t="n">
        <v>1</v>
      </c>
      <c r="E791" s="0" t="n">
        <v>0</v>
      </c>
      <c r="F791" s="0" t="n">
        <v>0</v>
      </c>
      <c r="G791" s="0" t="n">
        <v>0</v>
      </c>
      <c r="H791" s="0" t="n">
        <v>0</v>
      </c>
      <c r="I791" s="0" t="n">
        <v>0</v>
      </c>
      <c r="J791" s="0" t="n">
        <v>8</v>
      </c>
      <c r="K791" s="37" t="n">
        <f aca="false">E791+Inputs!$B$5*F791</f>
        <v>0</v>
      </c>
      <c r="L791" s="37" t="n">
        <f aca="false">G791+Inputs!$B$6*H791</f>
        <v>0</v>
      </c>
      <c r="M791" s="37" t="n">
        <f aca="false">I791+Inputs!$B$7*J791</f>
        <v>9.928</v>
      </c>
      <c r="N791" s="37" t="n">
        <f aca="false">K791+L791+M791</f>
        <v>9.928</v>
      </c>
    </row>
    <row r="792" customFormat="false" ht="15" hidden="false" customHeight="false" outlineLevel="0" collapsed="false">
      <c r="A792" s="0" t="s">
        <v>9</v>
      </c>
      <c r="B792" s="0" t="s">
        <v>356</v>
      </c>
      <c r="C792" s="15" t="n">
        <v>45017</v>
      </c>
      <c r="D792" s="0" t="n">
        <v>1</v>
      </c>
      <c r="E792" s="0" t="n">
        <v>0</v>
      </c>
      <c r="F792" s="0" t="n">
        <v>1</v>
      </c>
      <c r="G792" s="0" t="n">
        <v>0</v>
      </c>
      <c r="H792" s="0" t="n">
        <v>0</v>
      </c>
      <c r="I792" s="0" t="n">
        <v>0</v>
      </c>
      <c r="J792" s="0" t="n">
        <v>8</v>
      </c>
      <c r="K792" s="37" t="n">
        <f aca="false">E792+Inputs!$B$5*F792</f>
        <v>1.275</v>
      </c>
      <c r="L792" s="37" t="n">
        <f aca="false">G792+Inputs!$B$6*H792</f>
        <v>0</v>
      </c>
      <c r="M792" s="37" t="n">
        <f aca="false">I792+Inputs!$B$7*J792</f>
        <v>9.928</v>
      </c>
      <c r="N792" s="37" t="n">
        <f aca="false">K792+L792+M792</f>
        <v>11.203</v>
      </c>
    </row>
    <row r="793" customFormat="false" ht="15" hidden="false" customHeight="false" outlineLevel="0" collapsed="false">
      <c r="A793" s="0" t="s">
        <v>9</v>
      </c>
      <c r="B793" s="0" t="s">
        <v>356</v>
      </c>
      <c r="C793" s="15" t="n">
        <v>45047</v>
      </c>
      <c r="D793" s="0" t="n">
        <v>1</v>
      </c>
      <c r="E793" s="0" t="n">
        <v>0</v>
      </c>
      <c r="F793" s="0" t="n">
        <v>7</v>
      </c>
      <c r="G793" s="0" t="n">
        <v>0</v>
      </c>
      <c r="H793" s="0" t="n">
        <v>0</v>
      </c>
      <c r="I793" s="0" t="n">
        <v>0</v>
      </c>
      <c r="J793" s="0" t="n">
        <v>56</v>
      </c>
      <c r="K793" s="37" t="n">
        <f aca="false">E793+Inputs!$B$5*F793</f>
        <v>8.925</v>
      </c>
      <c r="L793" s="37" t="n">
        <f aca="false">G793+Inputs!$B$6*H793</f>
        <v>0</v>
      </c>
      <c r="M793" s="37" t="n">
        <f aca="false">I793+Inputs!$B$7*J793</f>
        <v>69.496</v>
      </c>
      <c r="N793" s="37" t="n">
        <f aca="false">K793+L793+M793</f>
        <v>78.421</v>
      </c>
    </row>
    <row r="794" customFormat="false" ht="15" hidden="false" customHeight="false" outlineLevel="0" collapsed="false">
      <c r="A794" s="0" t="s">
        <v>9</v>
      </c>
      <c r="B794" s="0" t="s">
        <v>356</v>
      </c>
      <c r="C794" s="15" t="n">
        <v>45078</v>
      </c>
      <c r="D794" s="0" t="n">
        <v>1</v>
      </c>
      <c r="E794" s="0" t="n">
        <v>0</v>
      </c>
      <c r="F794" s="0" t="n">
        <v>6</v>
      </c>
      <c r="G794" s="0" t="n">
        <v>0</v>
      </c>
      <c r="H794" s="0" t="n">
        <v>0</v>
      </c>
      <c r="I794" s="0" t="n">
        <v>0</v>
      </c>
      <c r="J794" s="0" t="n">
        <v>68</v>
      </c>
      <c r="K794" s="37" t="n">
        <f aca="false">E794+Inputs!$B$5*F794</f>
        <v>7.65</v>
      </c>
      <c r="L794" s="37" t="n">
        <f aca="false">G794+Inputs!$B$6*H794</f>
        <v>0</v>
      </c>
      <c r="M794" s="37" t="n">
        <f aca="false">I794+Inputs!$B$7*J794</f>
        <v>84.388</v>
      </c>
      <c r="N794" s="37" t="n">
        <f aca="false">K794+L794+M794</f>
        <v>92.038</v>
      </c>
    </row>
    <row r="795" customFormat="false" ht="15" hidden="false" customHeight="false" outlineLevel="0" collapsed="false">
      <c r="A795" s="0" t="s">
        <v>9</v>
      </c>
      <c r="B795" s="0" t="s">
        <v>356</v>
      </c>
      <c r="C795" s="15" t="n">
        <v>45108</v>
      </c>
      <c r="D795" s="0" t="n">
        <v>1</v>
      </c>
      <c r="E795" s="0" t="n">
        <v>0</v>
      </c>
      <c r="F795" s="0" t="n">
        <v>14</v>
      </c>
      <c r="G795" s="0" t="n">
        <v>0</v>
      </c>
      <c r="H795" s="0" t="n">
        <v>0</v>
      </c>
      <c r="I795" s="0" t="n">
        <v>0</v>
      </c>
      <c r="J795" s="0" t="n">
        <v>53</v>
      </c>
      <c r="K795" s="37" t="n">
        <f aca="false">E795+Inputs!$B$5*F795</f>
        <v>17.85</v>
      </c>
      <c r="L795" s="37" t="n">
        <f aca="false">G795+Inputs!$B$6*H795</f>
        <v>0</v>
      </c>
      <c r="M795" s="37" t="n">
        <f aca="false">I795+Inputs!$B$7*J795</f>
        <v>65.773</v>
      </c>
      <c r="N795" s="37" t="n">
        <f aca="false">K795+L795+M795</f>
        <v>83.623</v>
      </c>
    </row>
    <row r="796" customFormat="false" ht="15" hidden="false" customHeight="false" outlineLevel="0" collapsed="false">
      <c r="A796" s="0" t="s">
        <v>9</v>
      </c>
      <c r="B796" s="0" t="s">
        <v>356</v>
      </c>
      <c r="C796" s="15" t="n">
        <v>45139</v>
      </c>
      <c r="D796" s="0" t="n">
        <v>1</v>
      </c>
      <c r="E796" s="0" t="n">
        <v>0</v>
      </c>
      <c r="F796" s="0" t="n">
        <v>11</v>
      </c>
      <c r="G796" s="0" t="n">
        <v>0</v>
      </c>
      <c r="H796" s="0" t="n">
        <v>3</v>
      </c>
      <c r="I796" s="0" t="n">
        <v>0</v>
      </c>
      <c r="J796" s="0" t="n">
        <v>64</v>
      </c>
      <c r="K796" s="37" t="n">
        <f aca="false">E796+Inputs!$B$5*F796</f>
        <v>14.025</v>
      </c>
      <c r="L796" s="37" t="n">
        <f aca="false">G796+Inputs!$B$6*H796</f>
        <v>3.825</v>
      </c>
      <c r="M796" s="37" t="n">
        <f aca="false">I796+Inputs!$B$7*J796</f>
        <v>79.424</v>
      </c>
      <c r="N796" s="37" t="n">
        <f aca="false">K796+L796+M796</f>
        <v>97.274</v>
      </c>
    </row>
    <row r="797" customFormat="false" ht="15" hidden="false" customHeight="false" outlineLevel="0" collapsed="false">
      <c r="A797" s="0" t="s">
        <v>9</v>
      </c>
      <c r="B797" s="0" t="s">
        <v>356</v>
      </c>
      <c r="C797" s="15" t="n">
        <v>45170</v>
      </c>
      <c r="D797" s="0" t="n">
        <v>1</v>
      </c>
      <c r="E797" s="0" t="n">
        <v>0</v>
      </c>
      <c r="F797" s="0" t="n">
        <v>13</v>
      </c>
      <c r="G797" s="0" t="n">
        <v>0</v>
      </c>
      <c r="H797" s="0" t="n">
        <v>2</v>
      </c>
      <c r="I797" s="0" t="n">
        <v>0</v>
      </c>
      <c r="J797" s="0" t="n">
        <v>60</v>
      </c>
      <c r="K797" s="37" t="n">
        <f aca="false">E797+Inputs!$B$5*F797</f>
        <v>16.575</v>
      </c>
      <c r="L797" s="37" t="n">
        <f aca="false">G797+Inputs!$B$6*H797</f>
        <v>2.55</v>
      </c>
      <c r="M797" s="37" t="n">
        <f aca="false">I797+Inputs!$B$7*J797</f>
        <v>74.46</v>
      </c>
      <c r="N797" s="37" t="n">
        <f aca="false">K797+L797+M797</f>
        <v>93.585</v>
      </c>
    </row>
    <row r="798" customFormat="false" ht="15" hidden="false" customHeight="false" outlineLevel="0" collapsed="false">
      <c r="A798" s="0" t="s">
        <v>9</v>
      </c>
      <c r="B798" s="0" t="s">
        <v>356</v>
      </c>
      <c r="C798" s="15" t="n">
        <v>45200</v>
      </c>
      <c r="D798" s="0" t="n">
        <v>1</v>
      </c>
      <c r="E798" s="0" t="n">
        <v>0</v>
      </c>
      <c r="F798" s="0" t="n">
        <v>7</v>
      </c>
      <c r="G798" s="0" t="n">
        <v>0</v>
      </c>
      <c r="H798" s="0" t="n">
        <v>0</v>
      </c>
      <c r="I798" s="0" t="n">
        <v>0</v>
      </c>
      <c r="J798" s="0" t="n">
        <v>44</v>
      </c>
      <c r="K798" s="37" t="n">
        <f aca="false">E798+Inputs!$B$5*F798</f>
        <v>8.925</v>
      </c>
      <c r="L798" s="37" t="n">
        <f aca="false">G798+Inputs!$B$6*H798</f>
        <v>0</v>
      </c>
      <c r="M798" s="37" t="n">
        <f aca="false">I798+Inputs!$B$7*J798</f>
        <v>54.604</v>
      </c>
      <c r="N798" s="37" t="n">
        <f aca="false">K798+L798+M798</f>
        <v>63.529</v>
      </c>
    </row>
    <row r="799" customFormat="false" ht="15" hidden="false" customHeight="false" outlineLevel="0" collapsed="false">
      <c r="A799" s="0" t="s">
        <v>9</v>
      </c>
      <c r="B799" s="0" t="s">
        <v>356</v>
      </c>
      <c r="C799" s="15" t="n">
        <v>45231</v>
      </c>
      <c r="D799" s="0" t="n">
        <v>1</v>
      </c>
      <c r="E799" s="0" t="n">
        <v>0</v>
      </c>
      <c r="F799" s="0" t="n">
        <v>12</v>
      </c>
      <c r="G799" s="0" t="n">
        <v>0</v>
      </c>
      <c r="H799" s="0" t="n">
        <v>0</v>
      </c>
      <c r="I799" s="0" t="n">
        <v>0</v>
      </c>
      <c r="J799" s="0" t="n">
        <v>57</v>
      </c>
      <c r="K799" s="37" t="n">
        <f aca="false">E799+Inputs!$B$5*F799</f>
        <v>15.3</v>
      </c>
      <c r="L799" s="37" t="n">
        <f aca="false">G799+Inputs!$B$6*H799</f>
        <v>0</v>
      </c>
      <c r="M799" s="37" t="n">
        <f aca="false">I799+Inputs!$B$7*J799</f>
        <v>70.737</v>
      </c>
      <c r="N799" s="37" t="n">
        <f aca="false">K799+L799+M799</f>
        <v>86.037</v>
      </c>
    </row>
    <row r="800" customFormat="false" ht="15" hidden="false" customHeight="false" outlineLevel="0" collapsed="false">
      <c r="A800" s="0" t="s">
        <v>9</v>
      </c>
      <c r="B800" s="0" t="s">
        <v>356</v>
      </c>
      <c r="C800" s="15" t="n">
        <v>45261</v>
      </c>
      <c r="D800" s="0" t="n">
        <v>1</v>
      </c>
      <c r="E800" s="0" t="n">
        <v>0</v>
      </c>
      <c r="F800" s="0" t="n">
        <v>14</v>
      </c>
      <c r="G800" s="0" t="n">
        <v>0</v>
      </c>
      <c r="H800" s="0" t="n">
        <v>1</v>
      </c>
      <c r="I800" s="0" t="n">
        <v>0</v>
      </c>
      <c r="J800" s="0" t="n">
        <v>42</v>
      </c>
      <c r="K800" s="37" t="n">
        <f aca="false">E800+Inputs!$B$5*F800</f>
        <v>17.85</v>
      </c>
      <c r="L800" s="37" t="n">
        <f aca="false">G800+Inputs!$B$6*H800</f>
        <v>1.275</v>
      </c>
      <c r="M800" s="37" t="n">
        <f aca="false">I800+Inputs!$B$7*J800</f>
        <v>52.122</v>
      </c>
      <c r="N800" s="37" t="n">
        <f aca="false">K800+L800+M800</f>
        <v>71.247</v>
      </c>
    </row>
    <row r="801" customFormat="false" ht="15" hidden="false" customHeight="false" outlineLevel="0" collapsed="false">
      <c r="A801" s="0" t="s">
        <v>9</v>
      </c>
      <c r="B801" s="0" t="s">
        <v>356</v>
      </c>
      <c r="C801" s="15" t="n">
        <v>45292</v>
      </c>
      <c r="D801" s="0" t="n">
        <v>1</v>
      </c>
      <c r="E801" s="0" t="n">
        <v>0</v>
      </c>
      <c r="F801" s="0" t="n">
        <v>5</v>
      </c>
      <c r="G801" s="0" t="n">
        <v>0</v>
      </c>
      <c r="H801" s="0" t="n">
        <v>0</v>
      </c>
      <c r="I801" s="0" t="n">
        <v>0</v>
      </c>
      <c r="J801" s="0" t="n">
        <v>53</v>
      </c>
      <c r="K801" s="37" t="n">
        <f aca="false">E801+Inputs!$B$5*F801</f>
        <v>6.375</v>
      </c>
      <c r="L801" s="37" t="n">
        <f aca="false">G801+Inputs!$B$6*H801</f>
        <v>0</v>
      </c>
      <c r="M801" s="37" t="n">
        <f aca="false">I801+Inputs!$B$7*J801</f>
        <v>65.773</v>
      </c>
      <c r="N801" s="37" t="n">
        <f aca="false">K801+L801+M801</f>
        <v>72.148</v>
      </c>
    </row>
    <row r="802" customFormat="false" ht="15" hidden="false" customHeight="false" outlineLevel="0" collapsed="false">
      <c r="A802" s="0" t="s">
        <v>9</v>
      </c>
      <c r="B802" s="0" t="s">
        <v>356</v>
      </c>
      <c r="C802" s="15" t="n">
        <v>45323</v>
      </c>
      <c r="D802" s="0" t="n">
        <v>1</v>
      </c>
      <c r="E802" s="0" t="n">
        <v>0</v>
      </c>
      <c r="F802" s="0" t="n">
        <v>0</v>
      </c>
      <c r="G802" s="0" t="n">
        <v>0</v>
      </c>
      <c r="H802" s="0" t="n">
        <v>0</v>
      </c>
      <c r="I802" s="0" t="n">
        <v>0</v>
      </c>
      <c r="J802" s="0" t="n">
        <v>4</v>
      </c>
      <c r="K802" s="37" t="n">
        <f aca="false">E802+Inputs!$B$5*F802</f>
        <v>0</v>
      </c>
      <c r="L802" s="37" t="n">
        <f aca="false">G802+Inputs!$B$6*H802</f>
        <v>0</v>
      </c>
      <c r="M802" s="37" t="n">
        <f aca="false">I802+Inputs!$B$7*J802</f>
        <v>4.964</v>
      </c>
      <c r="N802" s="37" t="n">
        <f aca="false">K802+L802+M802</f>
        <v>4.964</v>
      </c>
    </row>
    <row r="803" customFormat="false" ht="15" hidden="false" customHeight="false" outlineLevel="0" collapsed="false">
      <c r="A803" s="0" t="s">
        <v>9</v>
      </c>
      <c r="B803" s="0" t="s">
        <v>356</v>
      </c>
      <c r="C803" s="15" t="n">
        <v>45352</v>
      </c>
      <c r="D803" s="0" t="n">
        <v>1</v>
      </c>
      <c r="E803" s="0" t="n">
        <v>0</v>
      </c>
      <c r="F803" s="0" t="n">
        <v>2</v>
      </c>
      <c r="G803" s="0" t="n">
        <v>0</v>
      </c>
      <c r="H803" s="0" t="n">
        <v>1</v>
      </c>
      <c r="I803" s="0" t="n">
        <v>0</v>
      </c>
      <c r="J803" s="0" t="n">
        <v>9</v>
      </c>
      <c r="K803" s="37" t="n">
        <f aca="false">E803+Inputs!$B$5*F803</f>
        <v>2.55</v>
      </c>
      <c r="L803" s="37" t="n">
        <f aca="false">G803+Inputs!$B$6*H803</f>
        <v>1.275</v>
      </c>
      <c r="M803" s="37" t="n">
        <f aca="false">I803+Inputs!$B$7*J803</f>
        <v>11.169</v>
      </c>
      <c r="N803" s="37" t="n">
        <f aca="false">K803+L803+M803</f>
        <v>14.994</v>
      </c>
    </row>
    <row r="804" customFormat="false" ht="15" hidden="false" customHeight="false" outlineLevel="0" collapsed="false">
      <c r="A804" s="0" t="s">
        <v>9</v>
      </c>
      <c r="B804" s="0" t="s">
        <v>356</v>
      </c>
      <c r="C804" s="15" t="n">
        <v>45383</v>
      </c>
      <c r="D804" s="0" t="n">
        <v>1</v>
      </c>
      <c r="E804" s="0" t="n">
        <v>0</v>
      </c>
      <c r="F804" s="0" t="n">
        <v>0</v>
      </c>
      <c r="G804" s="0" t="n">
        <v>0</v>
      </c>
      <c r="H804" s="0" t="n">
        <v>1</v>
      </c>
      <c r="I804" s="0" t="n">
        <v>0</v>
      </c>
      <c r="J804" s="0" t="n">
        <v>49</v>
      </c>
      <c r="K804" s="37" t="n">
        <f aca="false">E804+Inputs!$B$5*F804</f>
        <v>0</v>
      </c>
      <c r="L804" s="37" t="n">
        <f aca="false">G804+Inputs!$B$6*H804</f>
        <v>1.275</v>
      </c>
      <c r="M804" s="37" t="n">
        <f aca="false">I804+Inputs!$B$7*J804</f>
        <v>60.809</v>
      </c>
      <c r="N804" s="37" t="n">
        <f aca="false">K804+L804+M804</f>
        <v>62.084</v>
      </c>
    </row>
    <row r="805" customFormat="false" ht="15" hidden="false" customHeight="false" outlineLevel="0" collapsed="false">
      <c r="A805" s="0" t="s">
        <v>9</v>
      </c>
      <c r="B805" s="0" t="s">
        <v>356</v>
      </c>
      <c r="C805" s="15" t="n">
        <v>45413</v>
      </c>
      <c r="D805" s="0" t="n">
        <v>1</v>
      </c>
      <c r="E805" s="0" t="n">
        <v>0</v>
      </c>
      <c r="F805" s="0" t="n">
        <v>7</v>
      </c>
      <c r="G805" s="0" t="n">
        <v>0</v>
      </c>
      <c r="H805" s="0" t="n">
        <v>1</v>
      </c>
      <c r="I805" s="0" t="n">
        <v>0</v>
      </c>
      <c r="J805" s="0" t="n">
        <v>40</v>
      </c>
      <c r="K805" s="37" t="n">
        <f aca="false">E805+Inputs!$B$5*F805</f>
        <v>8.925</v>
      </c>
      <c r="L805" s="37" t="n">
        <f aca="false">G805+Inputs!$B$6*H805</f>
        <v>1.275</v>
      </c>
      <c r="M805" s="37" t="n">
        <f aca="false">I805+Inputs!$B$7*J805</f>
        <v>49.64</v>
      </c>
      <c r="N805" s="37" t="n">
        <f aca="false">K805+L805+M805</f>
        <v>59.84</v>
      </c>
    </row>
    <row r="806" customFormat="false" ht="15" hidden="false" customHeight="false" outlineLevel="0" collapsed="false">
      <c r="A806" s="0" t="s">
        <v>9</v>
      </c>
      <c r="B806" s="0" t="s">
        <v>356</v>
      </c>
      <c r="C806" s="15" t="n">
        <v>45444</v>
      </c>
      <c r="D806" s="0" t="n">
        <v>1</v>
      </c>
      <c r="E806" s="0" t="n">
        <v>0</v>
      </c>
      <c r="F806" s="0" t="n">
        <v>10</v>
      </c>
      <c r="G806" s="0" t="n">
        <v>0</v>
      </c>
      <c r="H806" s="0" t="n">
        <v>2</v>
      </c>
      <c r="I806" s="0" t="n">
        <v>0</v>
      </c>
      <c r="J806" s="0" t="n">
        <v>52</v>
      </c>
      <c r="K806" s="37" t="n">
        <f aca="false">E806+Inputs!$B$5*F806</f>
        <v>12.75</v>
      </c>
      <c r="L806" s="37" t="n">
        <f aca="false">G806+Inputs!$B$6*H806</f>
        <v>2.55</v>
      </c>
      <c r="M806" s="37" t="n">
        <f aca="false">I806+Inputs!$B$7*J806</f>
        <v>64.532</v>
      </c>
      <c r="N806" s="37" t="n">
        <f aca="false">K806+L806+M806</f>
        <v>79.832</v>
      </c>
    </row>
    <row r="807" customFormat="false" ht="15" hidden="false" customHeight="false" outlineLevel="0" collapsed="false">
      <c r="A807" s="0" t="s">
        <v>9</v>
      </c>
      <c r="B807" s="0" t="s">
        <v>356</v>
      </c>
      <c r="C807" s="15" t="n">
        <v>45474</v>
      </c>
      <c r="D807" s="0" t="n">
        <v>1</v>
      </c>
      <c r="E807" s="0" t="n">
        <v>0</v>
      </c>
      <c r="F807" s="0" t="n">
        <v>7</v>
      </c>
      <c r="G807" s="0" t="n">
        <v>0</v>
      </c>
      <c r="H807" s="0" t="n">
        <v>1</v>
      </c>
      <c r="I807" s="0" t="n">
        <v>0</v>
      </c>
      <c r="J807" s="0" t="n">
        <v>53</v>
      </c>
      <c r="K807" s="37" t="n">
        <f aca="false">E807+Inputs!$B$5*F807</f>
        <v>8.925</v>
      </c>
      <c r="L807" s="37" t="n">
        <f aca="false">G807+Inputs!$B$6*H807</f>
        <v>1.275</v>
      </c>
      <c r="M807" s="37" t="n">
        <f aca="false">I807+Inputs!$B$7*J807</f>
        <v>65.773</v>
      </c>
      <c r="N807" s="37" t="n">
        <f aca="false">K807+L807+M807</f>
        <v>75.973</v>
      </c>
    </row>
    <row r="808" customFormat="false" ht="15" hidden="false" customHeight="false" outlineLevel="0" collapsed="false">
      <c r="A808" s="0" t="s">
        <v>9</v>
      </c>
      <c r="B808" s="0" t="s">
        <v>356</v>
      </c>
      <c r="C808" s="15" t="n">
        <v>45505</v>
      </c>
      <c r="D808" s="0" t="n">
        <v>1</v>
      </c>
      <c r="E808" s="0" t="n">
        <v>0</v>
      </c>
      <c r="F808" s="0" t="n">
        <v>0</v>
      </c>
      <c r="G808" s="0" t="n">
        <v>0</v>
      </c>
      <c r="H808" s="0" t="n">
        <v>1</v>
      </c>
      <c r="I808" s="0" t="n">
        <v>0</v>
      </c>
      <c r="J808" s="0" t="n">
        <v>45</v>
      </c>
      <c r="K808" s="37" t="n">
        <f aca="false">E808+Inputs!$B$5*F808</f>
        <v>0</v>
      </c>
      <c r="L808" s="37" t="n">
        <f aca="false">G808+Inputs!$B$6*H808</f>
        <v>1.275</v>
      </c>
      <c r="M808" s="37" t="n">
        <f aca="false">I808+Inputs!$B$7*J808</f>
        <v>55.845</v>
      </c>
      <c r="N808" s="37" t="n">
        <f aca="false">K808+L808+M808</f>
        <v>57.12</v>
      </c>
    </row>
    <row r="809" customFormat="false" ht="15" hidden="false" customHeight="false" outlineLevel="0" collapsed="false">
      <c r="A809" s="0" t="s">
        <v>9</v>
      </c>
      <c r="B809" s="0" t="s">
        <v>356</v>
      </c>
      <c r="C809" s="15" t="n">
        <v>45536</v>
      </c>
      <c r="D809" s="0" t="n">
        <v>1</v>
      </c>
      <c r="E809" s="0" t="n">
        <v>0</v>
      </c>
      <c r="F809" s="0" t="n">
        <v>5</v>
      </c>
      <c r="G809" s="0" t="n">
        <v>0</v>
      </c>
      <c r="H809" s="0" t="n">
        <v>0</v>
      </c>
      <c r="I809" s="0" t="n">
        <v>0</v>
      </c>
      <c r="J809" s="0" t="n">
        <v>54</v>
      </c>
      <c r="K809" s="37" t="n">
        <f aca="false">E809+Inputs!$B$5*F809</f>
        <v>6.375</v>
      </c>
      <c r="L809" s="37" t="n">
        <f aca="false">G809+Inputs!$B$6*H809</f>
        <v>0</v>
      </c>
      <c r="M809" s="37" t="n">
        <f aca="false">I809+Inputs!$B$7*J809</f>
        <v>67.014</v>
      </c>
      <c r="N809" s="37" t="n">
        <f aca="false">K809+L809+M809</f>
        <v>73.389</v>
      </c>
    </row>
    <row r="810" customFormat="false" ht="15" hidden="false" customHeight="false" outlineLevel="0" collapsed="false">
      <c r="A810" s="0" t="s">
        <v>9</v>
      </c>
      <c r="B810" s="0" t="s">
        <v>356</v>
      </c>
      <c r="C810" s="15" t="n">
        <v>45566</v>
      </c>
      <c r="D810" s="0" t="n">
        <v>1</v>
      </c>
      <c r="E810" s="0" t="n">
        <v>0</v>
      </c>
      <c r="F810" s="0" t="n">
        <v>9</v>
      </c>
      <c r="G810" s="0" t="n">
        <v>0</v>
      </c>
      <c r="H810" s="0" t="n">
        <v>0</v>
      </c>
      <c r="I810" s="0" t="n">
        <v>0</v>
      </c>
      <c r="J810" s="0" t="n">
        <v>65</v>
      </c>
      <c r="K810" s="37" t="n">
        <f aca="false">E810+Inputs!$B$5*F810</f>
        <v>11.475</v>
      </c>
      <c r="L810" s="37" t="n">
        <f aca="false">G810+Inputs!$B$6*H810</f>
        <v>0</v>
      </c>
      <c r="M810" s="37" t="n">
        <f aca="false">I810+Inputs!$B$7*J810</f>
        <v>80.665</v>
      </c>
      <c r="N810" s="37" t="n">
        <f aca="false">K810+L810+M810</f>
        <v>92.14</v>
      </c>
    </row>
    <row r="811" customFormat="false" ht="15" hidden="false" customHeight="false" outlineLevel="0" collapsed="false">
      <c r="A811" s="0" t="s">
        <v>9</v>
      </c>
      <c r="B811" s="0" t="s">
        <v>356</v>
      </c>
      <c r="C811" s="15" t="n">
        <v>45597</v>
      </c>
      <c r="D811" s="0" t="n">
        <v>1</v>
      </c>
      <c r="E811" s="0" t="n">
        <v>0</v>
      </c>
      <c r="F811" s="0" t="n">
        <v>8</v>
      </c>
      <c r="G811" s="0" t="n">
        <v>0</v>
      </c>
      <c r="H811" s="0" t="n">
        <v>1</v>
      </c>
      <c r="I811" s="0" t="n">
        <v>0</v>
      </c>
      <c r="J811" s="0" t="n">
        <v>53</v>
      </c>
      <c r="K811" s="37" t="n">
        <f aca="false">E811+Inputs!$B$5*F811</f>
        <v>10.2</v>
      </c>
      <c r="L811" s="37" t="n">
        <f aca="false">G811+Inputs!$B$6*H811</f>
        <v>1.275</v>
      </c>
      <c r="M811" s="37" t="n">
        <f aca="false">I811+Inputs!$B$7*J811</f>
        <v>65.773</v>
      </c>
      <c r="N811" s="37" t="n">
        <f aca="false">K811+L811+M811</f>
        <v>77.248</v>
      </c>
    </row>
    <row r="812" customFormat="false" ht="15" hidden="false" customHeight="false" outlineLevel="0" collapsed="false">
      <c r="A812" s="0" t="s">
        <v>9</v>
      </c>
      <c r="B812" s="0" t="s">
        <v>356</v>
      </c>
      <c r="C812" s="15" t="n">
        <v>45627</v>
      </c>
      <c r="D812" s="0" t="n">
        <v>1</v>
      </c>
      <c r="E812" s="0" t="n">
        <v>0</v>
      </c>
      <c r="F812" s="0" t="n">
        <v>6</v>
      </c>
      <c r="G812" s="0" t="n">
        <v>0</v>
      </c>
      <c r="H812" s="0" t="n">
        <v>1</v>
      </c>
      <c r="I812" s="0" t="n">
        <v>0</v>
      </c>
      <c r="J812" s="0" t="n">
        <v>44</v>
      </c>
      <c r="K812" s="37" t="n">
        <f aca="false">E812+Inputs!$B$5*F812</f>
        <v>7.65</v>
      </c>
      <c r="L812" s="37" t="n">
        <f aca="false">G812+Inputs!$B$6*H812</f>
        <v>1.275</v>
      </c>
      <c r="M812" s="37" t="n">
        <f aca="false">I812+Inputs!$B$7*J812</f>
        <v>54.604</v>
      </c>
      <c r="N812" s="37" t="n">
        <f aca="false">K812+L812+M812</f>
        <v>63.529</v>
      </c>
    </row>
    <row r="813" customFormat="false" ht="15" hidden="false" customHeight="false" outlineLevel="0" collapsed="false">
      <c r="A813" s="0" t="s">
        <v>9</v>
      </c>
      <c r="B813" s="0" t="s">
        <v>356</v>
      </c>
      <c r="C813" s="15" t="n">
        <v>45658</v>
      </c>
      <c r="D813" s="0" t="n">
        <v>1</v>
      </c>
      <c r="E813" s="0" t="n">
        <v>0</v>
      </c>
      <c r="F813" s="0" t="n">
        <v>4</v>
      </c>
      <c r="G813" s="0" t="n">
        <v>0</v>
      </c>
      <c r="H813" s="0" t="n">
        <v>2</v>
      </c>
      <c r="I813" s="0" t="n">
        <v>0</v>
      </c>
      <c r="J813" s="0" t="n">
        <v>34</v>
      </c>
      <c r="K813" s="37" t="n">
        <f aca="false">E813+Inputs!$B$5*F813</f>
        <v>5.1</v>
      </c>
      <c r="L813" s="37" t="n">
        <f aca="false">G813+Inputs!$B$6*H813</f>
        <v>2.55</v>
      </c>
      <c r="M813" s="37" t="n">
        <f aca="false">I813+Inputs!$B$7*J813</f>
        <v>42.194</v>
      </c>
      <c r="N813" s="37" t="n">
        <f aca="false">K813+L813+M813</f>
        <v>49.844</v>
      </c>
    </row>
    <row r="814" customFormat="false" ht="15" hidden="false" customHeight="false" outlineLevel="0" collapsed="false">
      <c r="A814" s="0" t="s">
        <v>9</v>
      </c>
      <c r="B814" s="0" t="s">
        <v>356</v>
      </c>
      <c r="C814" s="15" t="n">
        <v>45689</v>
      </c>
      <c r="D814" s="0" t="n">
        <v>1</v>
      </c>
      <c r="E814" s="0" t="n">
        <v>0</v>
      </c>
      <c r="F814" s="0" t="n">
        <v>5</v>
      </c>
      <c r="G814" s="0" t="n">
        <v>0</v>
      </c>
      <c r="H814" s="0" t="n">
        <v>4</v>
      </c>
      <c r="I814" s="0" t="n">
        <v>0</v>
      </c>
      <c r="J814" s="0" t="n">
        <v>63</v>
      </c>
      <c r="K814" s="37" t="n">
        <f aca="false">E814+Inputs!$B$5*F814</f>
        <v>6.375</v>
      </c>
      <c r="L814" s="37" t="n">
        <f aca="false">G814+Inputs!$B$6*H814</f>
        <v>5.1</v>
      </c>
      <c r="M814" s="37" t="n">
        <f aca="false">I814+Inputs!$B$7*J814</f>
        <v>78.183</v>
      </c>
      <c r="N814" s="37" t="n">
        <f aca="false">K814+L814+M814</f>
        <v>89.658</v>
      </c>
    </row>
    <row r="815" customFormat="false" ht="15" hidden="false" customHeight="false" outlineLevel="0" collapsed="false">
      <c r="A815" s="0" t="s">
        <v>9</v>
      </c>
      <c r="B815" s="0" t="s">
        <v>356</v>
      </c>
      <c r="C815" s="15" t="n">
        <v>45717</v>
      </c>
      <c r="D815" s="0" t="n">
        <v>1</v>
      </c>
      <c r="E815" s="0" t="n">
        <v>0</v>
      </c>
      <c r="F815" s="0" t="n">
        <v>9</v>
      </c>
      <c r="G815" s="0" t="n">
        <v>0</v>
      </c>
      <c r="H815" s="0" t="n">
        <v>3</v>
      </c>
      <c r="I815" s="0" t="n">
        <v>0</v>
      </c>
      <c r="J815" s="0" t="n">
        <v>45</v>
      </c>
      <c r="K815" s="37" t="n">
        <f aca="false">E815+Inputs!$B$5*F815</f>
        <v>11.475</v>
      </c>
      <c r="L815" s="37" t="n">
        <f aca="false">G815+Inputs!$B$6*H815</f>
        <v>3.825</v>
      </c>
      <c r="M815" s="37" t="n">
        <f aca="false">I815+Inputs!$B$7*J815</f>
        <v>55.845</v>
      </c>
      <c r="N815" s="37" t="n">
        <f aca="false">K815+L815+M815</f>
        <v>71.145</v>
      </c>
    </row>
    <row r="816" customFormat="false" ht="15" hidden="false" customHeight="false" outlineLevel="0" collapsed="false">
      <c r="A816" s="0" t="s">
        <v>9</v>
      </c>
      <c r="B816" s="0" t="s">
        <v>356</v>
      </c>
      <c r="C816" s="15" t="n">
        <v>45748</v>
      </c>
      <c r="D816" s="0" t="n">
        <v>1</v>
      </c>
      <c r="E816" s="0" t="n">
        <v>0</v>
      </c>
      <c r="F816" s="0" t="n">
        <v>3</v>
      </c>
      <c r="G816" s="0" t="n">
        <v>0</v>
      </c>
      <c r="H816" s="0" t="n">
        <v>2</v>
      </c>
      <c r="I816" s="0" t="n">
        <v>0</v>
      </c>
      <c r="J816" s="0" t="n">
        <v>39</v>
      </c>
      <c r="K816" s="37" t="n">
        <f aca="false">E816+Inputs!$B$5*F816</f>
        <v>3.825</v>
      </c>
      <c r="L816" s="37" t="n">
        <f aca="false">G816+Inputs!$B$6*H816</f>
        <v>2.55</v>
      </c>
      <c r="M816" s="37" t="n">
        <f aca="false">I816+Inputs!$B$7*J816</f>
        <v>48.399</v>
      </c>
      <c r="N816" s="37" t="n">
        <f aca="false">K816+L816+M816</f>
        <v>54.774</v>
      </c>
    </row>
    <row r="817" customFormat="false" ht="15" hidden="false" customHeight="false" outlineLevel="0" collapsed="false">
      <c r="A817" s="0" t="s">
        <v>9</v>
      </c>
      <c r="B817" s="0" t="s">
        <v>356</v>
      </c>
      <c r="C817" s="15" t="n">
        <v>45778</v>
      </c>
      <c r="D817" s="0" t="n">
        <v>1</v>
      </c>
      <c r="E817" s="0" t="n">
        <v>0</v>
      </c>
      <c r="F817" s="0" t="n">
        <v>11</v>
      </c>
      <c r="G817" s="0" t="n">
        <v>0</v>
      </c>
      <c r="H817" s="0" t="n">
        <v>3</v>
      </c>
      <c r="I817" s="0" t="n">
        <v>0</v>
      </c>
      <c r="J817" s="0" t="n">
        <v>46</v>
      </c>
      <c r="K817" s="37" t="n">
        <f aca="false">E817+Inputs!$B$5*F817</f>
        <v>14.025</v>
      </c>
      <c r="L817" s="37" t="n">
        <f aca="false">G817+Inputs!$B$6*H817</f>
        <v>3.825</v>
      </c>
      <c r="M817" s="37" t="n">
        <f aca="false">I817+Inputs!$B$7*J817</f>
        <v>57.086</v>
      </c>
      <c r="N817" s="37" t="n">
        <f aca="false">K817+L817+M817</f>
        <v>74.936</v>
      </c>
    </row>
    <row r="818" customFormat="false" ht="15" hidden="false" customHeight="false" outlineLevel="0" collapsed="false">
      <c r="A818" s="0" t="s">
        <v>9</v>
      </c>
      <c r="B818" s="0" t="s">
        <v>356</v>
      </c>
      <c r="C818" s="15" t="n">
        <v>45809</v>
      </c>
      <c r="D818" s="0" t="n">
        <v>1</v>
      </c>
      <c r="E818" s="0" t="n">
        <v>0</v>
      </c>
      <c r="F818" s="0" t="n">
        <v>10</v>
      </c>
      <c r="G818" s="0" t="n">
        <v>0</v>
      </c>
      <c r="H818" s="0" t="n">
        <v>5</v>
      </c>
      <c r="I818" s="0" t="n">
        <v>0</v>
      </c>
      <c r="J818" s="0" t="n">
        <v>69</v>
      </c>
      <c r="K818" s="37" t="n">
        <f aca="false">E818+Inputs!$B$5*F818</f>
        <v>12.75</v>
      </c>
      <c r="L818" s="37" t="n">
        <f aca="false">G818+Inputs!$B$6*H818</f>
        <v>6.375</v>
      </c>
      <c r="M818" s="37" t="n">
        <f aca="false">I818+Inputs!$B$7*J818</f>
        <v>85.629</v>
      </c>
      <c r="N818" s="37" t="n">
        <f aca="false">K818+L818+M818</f>
        <v>104.754</v>
      </c>
    </row>
    <row r="819" customFormat="false" ht="15" hidden="false" customHeight="false" outlineLevel="0" collapsed="false">
      <c r="A819" s="0" t="s">
        <v>9</v>
      </c>
      <c r="B819" s="0" t="s">
        <v>356</v>
      </c>
      <c r="C819" s="15" t="n">
        <v>45839</v>
      </c>
      <c r="D819" s="0" t="n">
        <v>1</v>
      </c>
      <c r="E819" s="0" t="n">
        <v>0</v>
      </c>
      <c r="F819" s="0" t="n">
        <v>6</v>
      </c>
      <c r="G819" s="0" t="n">
        <v>0</v>
      </c>
      <c r="H819" s="0" t="n">
        <v>3</v>
      </c>
      <c r="I819" s="0" t="n">
        <v>0</v>
      </c>
      <c r="J819" s="0" t="n">
        <v>44</v>
      </c>
      <c r="K819" s="37" t="n">
        <f aca="false">E819+Inputs!$B$5*F819</f>
        <v>7.65</v>
      </c>
      <c r="L819" s="37" t="n">
        <f aca="false">G819+Inputs!$B$6*H819</f>
        <v>3.825</v>
      </c>
      <c r="M819" s="37" t="n">
        <f aca="false">I819+Inputs!$B$7*J819</f>
        <v>54.604</v>
      </c>
      <c r="N819" s="37" t="n">
        <f aca="false">K819+L819+M819</f>
        <v>66.079</v>
      </c>
    </row>
    <row r="820" customFormat="false" ht="15" hidden="false" customHeight="false" outlineLevel="0" collapsed="false">
      <c r="A820" s="0" t="s">
        <v>9</v>
      </c>
      <c r="B820" s="0" t="s">
        <v>356</v>
      </c>
      <c r="C820" s="15" t="n">
        <v>45870</v>
      </c>
      <c r="D820" s="0" t="n">
        <v>1</v>
      </c>
      <c r="E820" s="0" t="n">
        <v>0</v>
      </c>
      <c r="F820" s="0" t="n">
        <v>2</v>
      </c>
      <c r="G820" s="0" t="n">
        <v>0</v>
      </c>
      <c r="H820" s="0" t="n">
        <v>0</v>
      </c>
      <c r="I820" s="0" t="n">
        <v>0</v>
      </c>
      <c r="J820" s="0" t="n">
        <v>58</v>
      </c>
      <c r="K820" s="37" t="n">
        <f aca="false">E820+Inputs!$B$5*F820</f>
        <v>2.55</v>
      </c>
      <c r="L820" s="37" t="n">
        <f aca="false">G820+Inputs!$B$6*H820</f>
        <v>0</v>
      </c>
      <c r="M820" s="37" t="n">
        <f aca="false">I820+Inputs!$B$7*J820</f>
        <v>71.978</v>
      </c>
      <c r="N820" s="37" t="n">
        <f aca="false">K820+L820+M820</f>
        <v>74.528</v>
      </c>
    </row>
    <row r="821" customFormat="false" ht="15" hidden="false" customHeight="false" outlineLevel="0" collapsed="false">
      <c r="A821" s="0" t="s">
        <v>9</v>
      </c>
      <c r="B821" s="0" t="s">
        <v>356</v>
      </c>
      <c r="C821" s="15" t="n">
        <v>45901</v>
      </c>
      <c r="D821" s="0" t="n">
        <v>1</v>
      </c>
      <c r="E821" s="0" t="n">
        <v>0</v>
      </c>
      <c r="F821" s="0" t="n">
        <v>9</v>
      </c>
      <c r="G821" s="0" t="n">
        <v>0</v>
      </c>
      <c r="H821" s="0" t="n">
        <v>3</v>
      </c>
      <c r="I821" s="0" t="n">
        <v>0</v>
      </c>
      <c r="J821" s="0" t="n">
        <v>49</v>
      </c>
      <c r="K821" s="37" t="n">
        <f aca="false">E821+Inputs!$B$5*F821</f>
        <v>11.475</v>
      </c>
      <c r="L821" s="37" t="n">
        <f aca="false">G821+Inputs!$B$6*H821</f>
        <v>3.825</v>
      </c>
      <c r="M821" s="37" t="n">
        <f aca="false">I821+Inputs!$B$7*J821</f>
        <v>60.809</v>
      </c>
      <c r="N821" s="37" t="n">
        <f aca="false">K821+L821+M821</f>
        <v>76.109</v>
      </c>
    </row>
    <row r="822" customFormat="false" ht="15" hidden="false" customHeight="false" outlineLevel="0" collapsed="false">
      <c r="A822" s="0" t="s">
        <v>9</v>
      </c>
      <c r="B822" s="0" t="s">
        <v>356</v>
      </c>
      <c r="C822" s="15" t="n">
        <v>45931</v>
      </c>
      <c r="D822" s="0" t="n">
        <v>1</v>
      </c>
      <c r="E822" s="0" t="n">
        <v>0</v>
      </c>
      <c r="F822" s="0" t="n">
        <v>5</v>
      </c>
      <c r="G822" s="0" t="n">
        <v>0</v>
      </c>
      <c r="H822" s="0" t="n">
        <v>3</v>
      </c>
      <c r="I822" s="0" t="n">
        <v>0</v>
      </c>
      <c r="J822" s="0" t="n">
        <v>50</v>
      </c>
      <c r="K822" s="37" t="n">
        <f aca="false">E822+Inputs!$B$5*F822</f>
        <v>6.375</v>
      </c>
      <c r="L822" s="37" t="n">
        <f aca="false">G822+Inputs!$B$6*H822</f>
        <v>3.825</v>
      </c>
      <c r="M822" s="37" t="n">
        <f aca="false">I822+Inputs!$B$7*J822</f>
        <v>62.05</v>
      </c>
      <c r="N822" s="37" t="n">
        <f aca="false">K822+L822+M822</f>
        <v>72.25</v>
      </c>
    </row>
    <row r="823" customFormat="false" ht="15" hidden="false" customHeight="false" outlineLevel="0" collapsed="false">
      <c r="A823" s="0" t="s">
        <v>9</v>
      </c>
      <c r="B823" s="0" t="s">
        <v>356</v>
      </c>
      <c r="C823" s="15" t="n">
        <v>45962</v>
      </c>
      <c r="D823" s="0" t="n">
        <v>1</v>
      </c>
      <c r="E823" s="0" t="n">
        <v>0</v>
      </c>
      <c r="F823" s="0" t="n">
        <v>9</v>
      </c>
      <c r="G823" s="0" t="n">
        <v>0</v>
      </c>
      <c r="H823" s="0" t="n">
        <v>6</v>
      </c>
      <c r="I823" s="0" t="n">
        <v>0</v>
      </c>
      <c r="J823" s="0" t="n">
        <v>40</v>
      </c>
      <c r="K823" s="37" t="n">
        <f aca="false">E823+Inputs!$B$5*F823</f>
        <v>11.475</v>
      </c>
      <c r="L823" s="37" t="n">
        <f aca="false">G823+Inputs!$B$6*H823</f>
        <v>7.65</v>
      </c>
      <c r="M823" s="37" t="n">
        <f aca="false">I823+Inputs!$B$7*J823</f>
        <v>49.64</v>
      </c>
      <c r="N823" s="37" t="n">
        <f aca="false">K823+L823+M823</f>
        <v>68.765</v>
      </c>
    </row>
    <row r="824" customFormat="false" ht="15" hidden="false" customHeight="false" outlineLevel="0" collapsed="false">
      <c r="A824" s="0" t="s">
        <v>9</v>
      </c>
      <c r="B824" s="0" t="s">
        <v>356</v>
      </c>
      <c r="C824" s="15" t="n">
        <v>45992</v>
      </c>
      <c r="D824" s="0" t="n">
        <v>1</v>
      </c>
      <c r="E824" s="0" t="n">
        <v>0</v>
      </c>
      <c r="F824" s="0" t="n">
        <v>9</v>
      </c>
      <c r="G824" s="0" t="n">
        <v>0</v>
      </c>
      <c r="H824" s="0" t="n">
        <v>3</v>
      </c>
      <c r="I824" s="0" t="n">
        <v>0</v>
      </c>
      <c r="J824" s="0" t="n">
        <v>56</v>
      </c>
      <c r="K824" s="37" t="n">
        <f aca="false">E824+Inputs!$B$5*F824</f>
        <v>11.475</v>
      </c>
      <c r="L824" s="37" t="n">
        <f aca="false">G824+Inputs!$B$6*H824</f>
        <v>3.825</v>
      </c>
      <c r="M824" s="37" t="n">
        <f aca="false">I824+Inputs!$B$7*J824</f>
        <v>69.496</v>
      </c>
      <c r="N824" s="37" t="n">
        <f aca="false">K824+L824+M824</f>
        <v>84.796</v>
      </c>
    </row>
    <row r="825" customFormat="false" ht="15" hidden="false" customHeight="false" outlineLevel="0" collapsed="false">
      <c r="A825" s="0" t="s">
        <v>9</v>
      </c>
      <c r="B825" s="0" t="s">
        <v>356</v>
      </c>
      <c r="C825" s="15" t="n">
        <v>46023</v>
      </c>
      <c r="D825" s="0" t="n">
        <v>1</v>
      </c>
      <c r="E825" s="0" t="n">
        <v>0</v>
      </c>
      <c r="F825" s="0" t="n">
        <v>5</v>
      </c>
      <c r="G825" s="0" t="n">
        <v>0</v>
      </c>
      <c r="H825" s="0" t="n">
        <v>2</v>
      </c>
      <c r="I825" s="0" t="n">
        <v>0</v>
      </c>
      <c r="J825" s="0" t="n">
        <v>40</v>
      </c>
      <c r="K825" s="37" t="n">
        <f aca="false">E825+Inputs!$B$5*F825</f>
        <v>6.375</v>
      </c>
      <c r="L825" s="37" t="n">
        <f aca="false">G825+Inputs!$B$6*H825</f>
        <v>2.55</v>
      </c>
      <c r="M825" s="37" t="n">
        <f aca="false">I825+Inputs!$B$7*J825</f>
        <v>49.64</v>
      </c>
      <c r="N825" s="37" t="n">
        <f aca="false">K825+L825+M825</f>
        <v>58.565</v>
      </c>
    </row>
    <row r="826" customFormat="false" ht="15" hidden="false" customHeight="false" outlineLevel="0" collapsed="false">
      <c r="A826" s="0" t="s">
        <v>9</v>
      </c>
      <c r="B826" s="0" t="s">
        <v>356</v>
      </c>
      <c r="C826" s="15" t="n">
        <v>46054</v>
      </c>
      <c r="D826" s="0" t="n">
        <v>1</v>
      </c>
      <c r="E826" s="0" t="n">
        <v>0</v>
      </c>
      <c r="F826" s="0" t="n">
        <v>12</v>
      </c>
      <c r="G826" s="0" t="n">
        <v>0</v>
      </c>
      <c r="H826" s="0" t="n">
        <v>4</v>
      </c>
      <c r="I826" s="0" t="n">
        <v>0</v>
      </c>
      <c r="J826" s="0" t="n">
        <v>35</v>
      </c>
      <c r="K826" s="37" t="n">
        <f aca="false">E826+Inputs!$B$5*F826</f>
        <v>15.3</v>
      </c>
      <c r="L826" s="37" t="n">
        <f aca="false">G826+Inputs!$B$6*H826</f>
        <v>5.1</v>
      </c>
      <c r="M826" s="37" t="n">
        <f aca="false">I826+Inputs!$B$7*J826</f>
        <v>43.435</v>
      </c>
      <c r="N826" s="37" t="n">
        <f aca="false">K826+L826+M826</f>
        <v>63.835</v>
      </c>
    </row>
    <row r="827" customFormat="false" ht="15" hidden="false" customHeight="false" outlineLevel="0" collapsed="false">
      <c r="A827" s="0" t="s">
        <v>9</v>
      </c>
      <c r="B827" s="0" t="s">
        <v>356</v>
      </c>
      <c r="C827" s="15" t="n">
        <v>46082</v>
      </c>
      <c r="D827" s="0" t="n">
        <v>1</v>
      </c>
      <c r="E827" s="0" t="n">
        <v>0</v>
      </c>
      <c r="F827" s="0" t="n">
        <v>16</v>
      </c>
      <c r="G827" s="0" t="n">
        <v>0</v>
      </c>
      <c r="H827" s="0" t="n">
        <v>6</v>
      </c>
      <c r="I827" s="0" t="n">
        <v>0</v>
      </c>
      <c r="J827" s="0" t="n">
        <v>45</v>
      </c>
      <c r="K827" s="37" t="n">
        <f aca="false">E827+Inputs!$B$5*F827</f>
        <v>20.4</v>
      </c>
      <c r="L827" s="37" t="n">
        <f aca="false">G827+Inputs!$B$6*H827</f>
        <v>7.65</v>
      </c>
      <c r="M827" s="37" t="n">
        <f aca="false">I827+Inputs!$B$7*J827</f>
        <v>55.845</v>
      </c>
      <c r="N827" s="37" t="n">
        <f aca="false">K827+L827+M827</f>
        <v>83.895</v>
      </c>
    </row>
    <row r="828" customFormat="false" ht="15" hidden="false" customHeight="false" outlineLevel="0" collapsed="false">
      <c r="A828" s="0" t="s">
        <v>9</v>
      </c>
      <c r="B828" s="0" t="s">
        <v>356</v>
      </c>
      <c r="C828" s="15" t="n">
        <v>46113</v>
      </c>
      <c r="D828" s="0" t="n">
        <v>1</v>
      </c>
      <c r="E828" s="0" t="n">
        <v>0</v>
      </c>
      <c r="F828" s="0" t="n">
        <v>12</v>
      </c>
      <c r="G828" s="0" t="n">
        <v>0</v>
      </c>
      <c r="H828" s="0" t="n">
        <v>9</v>
      </c>
      <c r="I828" s="0" t="n">
        <v>0</v>
      </c>
      <c r="J828" s="0" t="n">
        <v>40</v>
      </c>
      <c r="K828" s="37" t="n">
        <f aca="false">E828+Inputs!$B$5*F828</f>
        <v>15.3</v>
      </c>
      <c r="L828" s="37" t="n">
        <f aca="false">G828+Inputs!$B$6*H828</f>
        <v>11.475</v>
      </c>
      <c r="M828" s="37" t="n">
        <f aca="false">I828+Inputs!$B$7*J828</f>
        <v>49.64</v>
      </c>
      <c r="N828" s="37" t="n">
        <f aca="false">K828+L828+M828</f>
        <v>76.415</v>
      </c>
    </row>
    <row r="829" customFormat="false" ht="15" hidden="false" customHeight="false" outlineLevel="0" collapsed="false">
      <c r="A829" s="0" t="s">
        <v>9</v>
      </c>
      <c r="B829" s="0" t="s">
        <v>356</v>
      </c>
      <c r="C829" s="15" t="n">
        <v>46143</v>
      </c>
      <c r="D829" s="0" t="n">
        <v>1</v>
      </c>
      <c r="E829" s="0" t="n">
        <v>0</v>
      </c>
      <c r="F829" s="0" t="n">
        <v>30</v>
      </c>
      <c r="G829" s="0" t="n">
        <v>0</v>
      </c>
      <c r="H829" s="0" t="n">
        <v>8</v>
      </c>
      <c r="I829" s="0" t="n">
        <v>0</v>
      </c>
      <c r="J829" s="0" t="n">
        <v>32</v>
      </c>
      <c r="K829" s="37" t="n">
        <f aca="false">E829+Inputs!$B$5*F829</f>
        <v>38.25</v>
      </c>
      <c r="L829" s="37" t="n">
        <f aca="false">G829+Inputs!$B$6*H829</f>
        <v>10.2</v>
      </c>
      <c r="M829" s="37" t="n">
        <f aca="false">I829+Inputs!$B$7*J829</f>
        <v>39.712</v>
      </c>
      <c r="N829" s="37" t="n">
        <f aca="false">K829+L829+M829</f>
        <v>88.162</v>
      </c>
    </row>
    <row r="830" customFormat="false" ht="15" hidden="false" customHeight="false" outlineLevel="0" collapsed="false">
      <c r="A830" s="0" t="s">
        <v>9</v>
      </c>
      <c r="B830" s="0" t="s">
        <v>356</v>
      </c>
      <c r="C830" s="15" t="n">
        <v>46174</v>
      </c>
      <c r="D830" s="0" t="n">
        <v>1</v>
      </c>
      <c r="E830" s="0" t="n">
        <v>0</v>
      </c>
      <c r="F830" s="0" t="n">
        <v>33</v>
      </c>
      <c r="G830" s="0" t="n">
        <v>0</v>
      </c>
      <c r="H830" s="0" t="n">
        <v>7</v>
      </c>
      <c r="I830" s="0" t="n">
        <v>0</v>
      </c>
      <c r="J830" s="0" t="n">
        <v>58</v>
      </c>
      <c r="K830" s="37" t="n">
        <f aca="false">E830+Inputs!$B$5*F830</f>
        <v>42.075</v>
      </c>
      <c r="L830" s="37" t="n">
        <f aca="false">G830+Inputs!$B$6*H830</f>
        <v>8.925</v>
      </c>
      <c r="M830" s="37" t="n">
        <f aca="false">I830+Inputs!$B$7*J830</f>
        <v>71.978</v>
      </c>
      <c r="N830" s="37" t="n">
        <f aca="false">K830+L830+M830</f>
        <v>122.978</v>
      </c>
    </row>
    <row r="831" customFormat="false" ht="15" hidden="false" customHeight="false" outlineLevel="0" collapsed="false">
      <c r="A831" s="0" t="s">
        <v>9</v>
      </c>
      <c r="B831" s="0" t="s">
        <v>356</v>
      </c>
      <c r="C831" s="15" t="n">
        <v>46204</v>
      </c>
      <c r="D831" s="0" t="n">
        <v>1</v>
      </c>
      <c r="E831" s="0" t="n">
        <v>0</v>
      </c>
      <c r="F831" s="0" t="n">
        <v>25</v>
      </c>
      <c r="G831" s="0" t="n">
        <v>0</v>
      </c>
      <c r="H831" s="0" t="n">
        <v>13</v>
      </c>
      <c r="I831" s="0" t="n">
        <v>0</v>
      </c>
      <c r="J831" s="0" t="n">
        <v>43</v>
      </c>
      <c r="K831" s="37" t="n">
        <f aca="false">E831+Inputs!$B$5*F831</f>
        <v>31.875</v>
      </c>
      <c r="L831" s="37" t="n">
        <f aca="false">G831+Inputs!$B$6*H831</f>
        <v>16.575</v>
      </c>
      <c r="M831" s="37" t="n">
        <f aca="false">I831+Inputs!$B$7*J831</f>
        <v>53.363</v>
      </c>
      <c r="N831" s="37" t="n">
        <f aca="false">K831+L831+M831</f>
        <v>101.813</v>
      </c>
    </row>
    <row r="832" customFormat="false" ht="15" hidden="false" customHeight="false" outlineLevel="0" collapsed="false">
      <c r="A832" s="0" t="s">
        <v>9</v>
      </c>
      <c r="B832" s="0" t="s">
        <v>356</v>
      </c>
      <c r="C832" s="15" t="n">
        <v>46235</v>
      </c>
      <c r="D832" s="0" t="n">
        <v>1</v>
      </c>
      <c r="E832" s="0" t="n">
        <v>0</v>
      </c>
      <c r="F832" s="0" t="n">
        <v>10</v>
      </c>
      <c r="G832" s="0" t="n">
        <v>0</v>
      </c>
      <c r="H832" s="0" t="n">
        <v>5</v>
      </c>
      <c r="I832" s="0" t="n">
        <v>0</v>
      </c>
      <c r="J832" s="0" t="n">
        <v>33</v>
      </c>
      <c r="K832" s="37" t="n">
        <f aca="false">E832+Inputs!$B$5*F832</f>
        <v>12.75</v>
      </c>
      <c r="L832" s="37" t="n">
        <f aca="false">G832+Inputs!$B$6*H832</f>
        <v>6.375</v>
      </c>
      <c r="M832" s="37" t="n">
        <f aca="false">I832+Inputs!$B$7*J832</f>
        <v>40.953</v>
      </c>
      <c r="N832" s="37" t="n">
        <f aca="false">K832+L832+M832</f>
        <v>60.078</v>
      </c>
    </row>
    <row r="833" customFormat="false" ht="15" hidden="false" customHeight="false" outlineLevel="0" collapsed="false">
      <c r="A833" s="0" t="s">
        <v>9</v>
      </c>
      <c r="B833" s="0" t="s">
        <v>390</v>
      </c>
      <c r="C833" s="15" t="n">
        <v>44927</v>
      </c>
      <c r="D833" s="0" t="n">
        <v>2</v>
      </c>
      <c r="E833" s="0" t="n">
        <v>0</v>
      </c>
      <c r="F833" s="0" t="n">
        <v>5</v>
      </c>
      <c r="G833" s="0" t="n">
        <v>0</v>
      </c>
      <c r="H833" s="0" t="n">
        <v>2</v>
      </c>
      <c r="I833" s="0" t="n">
        <v>0</v>
      </c>
      <c r="J833" s="0" t="n">
        <v>121</v>
      </c>
      <c r="K833" s="37" t="n">
        <f aca="false">E833+Inputs!$B$5*F833</f>
        <v>6.375</v>
      </c>
      <c r="L833" s="37" t="n">
        <f aca="false">G833+Inputs!$B$6*H833</f>
        <v>2.55</v>
      </c>
      <c r="M833" s="37" t="n">
        <f aca="false">I833+Inputs!$B$7*J833</f>
        <v>150.161</v>
      </c>
      <c r="N833" s="37" t="n">
        <f aca="false">K833+L833+M833</f>
        <v>159.086</v>
      </c>
    </row>
    <row r="834" customFormat="false" ht="15" hidden="false" customHeight="false" outlineLevel="0" collapsed="false">
      <c r="A834" s="0" t="s">
        <v>9</v>
      </c>
      <c r="B834" s="0" t="s">
        <v>390</v>
      </c>
      <c r="C834" s="15" t="n">
        <v>44958</v>
      </c>
      <c r="D834" s="0" t="n">
        <v>2</v>
      </c>
      <c r="E834" s="0" t="n">
        <v>0</v>
      </c>
      <c r="F834" s="0" t="n">
        <v>5</v>
      </c>
      <c r="G834" s="0" t="n">
        <v>0</v>
      </c>
      <c r="H834" s="0" t="n">
        <v>0</v>
      </c>
      <c r="I834" s="0" t="n">
        <v>0</v>
      </c>
      <c r="J834" s="0" t="n">
        <v>125</v>
      </c>
      <c r="K834" s="37" t="n">
        <f aca="false">E834+Inputs!$B$5*F834</f>
        <v>6.375</v>
      </c>
      <c r="L834" s="37" t="n">
        <f aca="false">G834+Inputs!$B$6*H834</f>
        <v>0</v>
      </c>
      <c r="M834" s="37" t="n">
        <f aca="false">I834+Inputs!$B$7*J834</f>
        <v>155.125</v>
      </c>
      <c r="N834" s="37" t="n">
        <f aca="false">K834+L834+M834</f>
        <v>161.5</v>
      </c>
    </row>
    <row r="835" customFormat="false" ht="15" hidden="false" customHeight="false" outlineLevel="0" collapsed="false">
      <c r="A835" s="0" t="s">
        <v>9</v>
      </c>
      <c r="B835" s="0" t="s">
        <v>390</v>
      </c>
      <c r="C835" s="15" t="n">
        <v>44986</v>
      </c>
      <c r="D835" s="0" t="n">
        <v>2</v>
      </c>
      <c r="E835" s="0" t="n">
        <v>0</v>
      </c>
      <c r="F835" s="0" t="n">
        <v>0</v>
      </c>
      <c r="G835" s="0" t="n">
        <v>0</v>
      </c>
      <c r="H835" s="0" t="n">
        <v>0</v>
      </c>
      <c r="I835" s="0" t="n">
        <v>0</v>
      </c>
      <c r="J835" s="0" t="n">
        <v>22</v>
      </c>
      <c r="K835" s="37" t="n">
        <f aca="false">E835+Inputs!$B$5*F835</f>
        <v>0</v>
      </c>
      <c r="L835" s="37" t="n">
        <f aca="false">G835+Inputs!$B$6*H835</f>
        <v>0</v>
      </c>
      <c r="M835" s="37" t="n">
        <f aca="false">I835+Inputs!$B$7*J835</f>
        <v>27.302</v>
      </c>
      <c r="N835" s="37" t="n">
        <f aca="false">K835+L835+M835</f>
        <v>27.302</v>
      </c>
    </row>
    <row r="836" customFormat="false" ht="15" hidden="false" customHeight="false" outlineLevel="0" collapsed="false">
      <c r="A836" s="0" t="s">
        <v>9</v>
      </c>
      <c r="B836" s="0" t="s">
        <v>390</v>
      </c>
      <c r="C836" s="15" t="n">
        <v>45017</v>
      </c>
      <c r="D836" s="0" t="n">
        <v>2</v>
      </c>
      <c r="E836" s="0" t="n">
        <v>0</v>
      </c>
      <c r="F836" s="0" t="n">
        <v>2</v>
      </c>
      <c r="G836" s="0" t="n">
        <v>0</v>
      </c>
      <c r="H836" s="0" t="n">
        <v>0</v>
      </c>
      <c r="I836" s="0" t="n">
        <v>0</v>
      </c>
      <c r="J836" s="0" t="n">
        <v>69</v>
      </c>
      <c r="K836" s="37" t="n">
        <f aca="false">E836+Inputs!$B$5*F836</f>
        <v>2.55</v>
      </c>
      <c r="L836" s="37" t="n">
        <f aca="false">G836+Inputs!$B$6*H836</f>
        <v>0</v>
      </c>
      <c r="M836" s="37" t="n">
        <f aca="false">I836+Inputs!$B$7*J836</f>
        <v>85.629</v>
      </c>
      <c r="N836" s="37" t="n">
        <f aca="false">K836+L836+M836</f>
        <v>88.179</v>
      </c>
    </row>
    <row r="837" customFormat="false" ht="15" hidden="false" customHeight="false" outlineLevel="0" collapsed="false">
      <c r="A837" s="0" t="s">
        <v>9</v>
      </c>
      <c r="B837" s="0" t="s">
        <v>390</v>
      </c>
      <c r="C837" s="15" t="n">
        <v>45047</v>
      </c>
      <c r="D837" s="0" t="n">
        <v>2</v>
      </c>
      <c r="E837" s="0" t="n">
        <v>0</v>
      </c>
      <c r="F837" s="0" t="n">
        <v>8</v>
      </c>
      <c r="G837" s="0" t="n">
        <v>0</v>
      </c>
      <c r="H837" s="0" t="n">
        <v>1</v>
      </c>
      <c r="I837" s="0" t="n">
        <v>0</v>
      </c>
      <c r="J837" s="0" t="n">
        <v>247</v>
      </c>
      <c r="K837" s="37" t="n">
        <f aca="false">E837+Inputs!$B$5*F837</f>
        <v>10.2</v>
      </c>
      <c r="L837" s="37" t="n">
        <f aca="false">G837+Inputs!$B$6*H837</f>
        <v>1.275</v>
      </c>
      <c r="M837" s="37" t="n">
        <f aca="false">I837+Inputs!$B$7*J837</f>
        <v>306.527</v>
      </c>
      <c r="N837" s="37" t="n">
        <f aca="false">K837+L837+M837</f>
        <v>318.002</v>
      </c>
    </row>
    <row r="838" customFormat="false" ht="15" hidden="false" customHeight="false" outlineLevel="0" collapsed="false">
      <c r="A838" s="0" t="s">
        <v>9</v>
      </c>
      <c r="B838" s="0" t="s">
        <v>390</v>
      </c>
      <c r="C838" s="15" t="n">
        <v>45078</v>
      </c>
      <c r="D838" s="0" t="n">
        <v>2</v>
      </c>
      <c r="E838" s="0" t="n">
        <v>0</v>
      </c>
      <c r="F838" s="0" t="n">
        <v>7</v>
      </c>
      <c r="G838" s="0" t="n">
        <v>0</v>
      </c>
      <c r="H838" s="0" t="n">
        <v>1</v>
      </c>
      <c r="I838" s="0" t="n">
        <v>0</v>
      </c>
      <c r="J838" s="0" t="n">
        <v>276</v>
      </c>
      <c r="K838" s="37" t="n">
        <f aca="false">E838+Inputs!$B$5*F838</f>
        <v>8.925</v>
      </c>
      <c r="L838" s="37" t="n">
        <f aca="false">G838+Inputs!$B$6*H838</f>
        <v>1.275</v>
      </c>
      <c r="M838" s="37" t="n">
        <f aca="false">I838+Inputs!$B$7*J838</f>
        <v>342.516</v>
      </c>
      <c r="N838" s="37" t="n">
        <f aca="false">K838+L838+M838</f>
        <v>352.716</v>
      </c>
    </row>
    <row r="839" customFormat="false" ht="15" hidden="false" customHeight="false" outlineLevel="0" collapsed="false">
      <c r="A839" s="0" t="s">
        <v>9</v>
      </c>
      <c r="B839" s="0" t="s">
        <v>390</v>
      </c>
      <c r="C839" s="15" t="n">
        <v>45108</v>
      </c>
      <c r="D839" s="0" t="n">
        <v>2</v>
      </c>
      <c r="E839" s="0" t="n">
        <v>0</v>
      </c>
      <c r="F839" s="0" t="n">
        <v>4</v>
      </c>
      <c r="G839" s="0" t="n">
        <v>0</v>
      </c>
      <c r="H839" s="0" t="n">
        <v>0</v>
      </c>
      <c r="I839" s="0" t="n">
        <v>0</v>
      </c>
      <c r="J839" s="0" t="n">
        <v>228</v>
      </c>
      <c r="K839" s="37" t="n">
        <f aca="false">E839+Inputs!$B$5*F839</f>
        <v>5.1</v>
      </c>
      <c r="L839" s="37" t="n">
        <f aca="false">G839+Inputs!$B$6*H839</f>
        <v>0</v>
      </c>
      <c r="M839" s="37" t="n">
        <f aca="false">I839+Inputs!$B$7*J839</f>
        <v>282.948</v>
      </c>
      <c r="N839" s="37" t="n">
        <f aca="false">K839+L839+M839</f>
        <v>288.048</v>
      </c>
    </row>
    <row r="840" customFormat="false" ht="15" hidden="false" customHeight="false" outlineLevel="0" collapsed="false">
      <c r="A840" s="0" t="s">
        <v>9</v>
      </c>
      <c r="B840" s="0" t="s">
        <v>390</v>
      </c>
      <c r="C840" s="15" t="n">
        <v>45139</v>
      </c>
      <c r="D840" s="0" t="n">
        <v>2</v>
      </c>
      <c r="E840" s="0" t="n">
        <v>0</v>
      </c>
      <c r="F840" s="0" t="n">
        <v>4</v>
      </c>
      <c r="G840" s="0" t="n">
        <v>0</v>
      </c>
      <c r="H840" s="0" t="n">
        <v>3</v>
      </c>
      <c r="I840" s="0" t="n">
        <v>0</v>
      </c>
      <c r="J840" s="0" t="n">
        <v>307</v>
      </c>
      <c r="K840" s="37" t="n">
        <f aca="false">E840+Inputs!$B$5*F840</f>
        <v>5.1</v>
      </c>
      <c r="L840" s="37" t="n">
        <f aca="false">G840+Inputs!$B$6*H840</f>
        <v>3.825</v>
      </c>
      <c r="M840" s="37" t="n">
        <f aca="false">I840+Inputs!$B$7*J840</f>
        <v>380.987</v>
      </c>
      <c r="N840" s="37" t="n">
        <f aca="false">K840+L840+M840</f>
        <v>389.912</v>
      </c>
    </row>
    <row r="841" customFormat="false" ht="15" hidden="false" customHeight="false" outlineLevel="0" collapsed="false">
      <c r="A841" s="0" t="s">
        <v>9</v>
      </c>
      <c r="B841" s="0" t="s">
        <v>390</v>
      </c>
      <c r="C841" s="15" t="n">
        <v>45170</v>
      </c>
      <c r="D841" s="0" t="n">
        <v>2</v>
      </c>
      <c r="E841" s="0" t="n">
        <v>0</v>
      </c>
      <c r="F841" s="0" t="n">
        <v>12</v>
      </c>
      <c r="G841" s="0" t="n">
        <v>0</v>
      </c>
      <c r="H841" s="0" t="n">
        <v>3</v>
      </c>
      <c r="I841" s="0" t="n">
        <v>0</v>
      </c>
      <c r="J841" s="0" t="n">
        <v>289</v>
      </c>
      <c r="K841" s="37" t="n">
        <f aca="false">E841+Inputs!$B$5*F841</f>
        <v>15.3</v>
      </c>
      <c r="L841" s="37" t="n">
        <f aca="false">G841+Inputs!$B$6*H841</f>
        <v>3.825</v>
      </c>
      <c r="M841" s="37" t="n">
        <f aca="false">I841+Inputs!$B$7*J841</f>
        <v>358.649</v>
      </c>
      <c r="N841" s="37" t="n">
        <f aca="false">K841+L841+M841</f>
        <v>377.774</v>
      </c>
    </row>
    <row r="842" customFormat="false" ht="15" hidden="false" customHeight="false" outlineLevel="0" collapsed="false">
      <c r="A842" s="0" t="s">
        <v>9</v>
      </c>
      <c r="B842" s="0" t="s">
        <v>390</v>
      </c>
      <c r="C842" s="15" t="n">
        <v>45200</v>
      </c>
      <c r="D842" s="0" t="n">
        <v>2</v>
      </c>
      <c r="E842" s="0" t="n">
        <v>0</v>
      </c>
      <c r="F842" s="0" t="n">
        <v>6</v>
      </c>
      <c r="G842" s="0" t="n">
        <v>0</v>
      </c>
      <c r="H842" s="0" t="n">
        <v>1</v>
      </c>
      <c r="I842" s="0" t="n">
        <v>0</v>
      </c>
      <c r="J842" s="0" t="n">
        <v>297</v>
      </c>
      <c r="K842" s="37" t="n">
        <f aca="false">E842+Inputs!$B$5*F842</f>
        <v>7.65</v>
      </c>
      <c r="L842" s="37" t="n">
        <f aca="false">G842+Inputs!$B$6*H842</f>
        <v>1.275</v>
      </c>
      <c r="M842" s="37" t="n">
        <f aca="false">I842+Inputs!$B$7*J842</f>
        <v>368.577</v>
      </c>
      <c r="N842" s="37" t="n">
        <f aca="false">K842+L842+M842</f>
        <v>377.502</v>
      </c>
    </row>
    <row r="843" customFormat="false" ht="15" hidden="false" customHeight="false" outlineLevel="0" collapsed="false">
      <c r="A843" s="0" t="s">
        <v>9</v>
      </c>
      <c r="B843" s="0" t="s">
        <v>390</v>
      </c>
      <c r="C843" s="15" t="n">
        <v>45231</v>
      </c>
      <c r="D843" s="0" t="n">
        <v>2</v>
      </c>
      <c r="E843" s="0" t="n">
        <v>0</v>
      </c>
      <c r="F843" s="0" t="n">
        <v>14</v>
      </c>
      <c r="G843" s="0" t="n">
        <v>0</v>
      </c>
      <c r="H843" s="0" t="n">
        <v>5</v>
      </c>
      <c r="I843" s="0" t="n">
        <v>0</v>
      </c>
      <c r="J843" s="0" t="n">
        <v>283</v>
      </c>
      <c r="K843" s="37" t="n">
        <f aca="false">E843+Inputs!$B$5*F843</f>
        <v>17.85</v>
      </c>
      <c r="L843" s="37" t="n">
        <f aca="false">G843+Inputs!$B$6*H843</f>
        <v>6.375</v>
      </c>
      <c r="M843" s="37" t="n">
        <f aca="false">I843+Inputs!$B$7*J843</f>
        <v>351.203</v>
      </c>
      <c r="N843" s="37" t="n">
        <f aca="false">K843+L843+M843</f>
        <v>375.428</v>
      </c>
    </row>
    <row r="844" customFormat="false" ht="15" hidden="false" customHeight="false" outlineLevel="0" collapsed="false">
      <c r="A844" s="0" t="s">
        <v>9</v>
      </c>
      <c r="B844" s="0" t="s">
        <v>390</v>
      </c>
      <c r="C844" s="15" t="n">
        <v>45261</v>
      </c>
      <c r="D844" s="0" t="n">
        <v>2</v>
      </c>
      <c r="E844" s="0" t="n">
        <v>0</v>
      </c>
      <c r="F844" s="0" t="n">
        <v>5</v>
      </c>
      <c r="G844" s="0" t="n">
        <v>0</v>
      </c>
      <c r="H844" s="0" t="n">
        <v>1</v>
      </c>
      <c r="I844" s="0" t="n">
        <v>0</v>
      </c>
      <c r="J844" s="0" t="n">
        <v>232</v>
      </c>
      <c r="K844" s="37" t="n">
        <f aca="false">E844+Inputs!$B$5*F844</f>
        <v>6.375</v>
      </c>
      <c r="L844" s="37" t="n">
        <f aca="false">G844+Inputs!$B$6*H844</f>
        <v>1.275</v>
      </c>
      <c r="M844" s="37" t="n">
        <f aca="false">I844+Inputs!$B$7*J844</f>
        <v>287.912</v>
      </c>
      <c r="N844" s="37" t="n">
        <f aca="false">K844+L844+M844</f>
        <v>295.562</v>
      </c>
    </row>
    <row r="845" customFormat="false" ht="15" hidden="false" customHeight="false" outlineLevel="0" collapsed="false">
      <c r="A845" s="0" t="s">
        <v>9</v>
      </c>
      <c r="B845" s="0" t="s">
        <v>390</v>
      </c>
      <c r="C845" s="15" t="n">
        <v>45292</v>
      </c>
      <c r="D845" s="0" t="n">
        <v>2</v>
      </c>
      <c r="E845" s="0" t="n">
        <v>0</v>
      </c>
      <c r="F845" s="0" t="n">
        <v>5</v>
      </c>
      <c r="G845" s="0" t="n">
        <v>0</v>
      </c>
      <c r="H845" s="0" t="n">
        <v>1</v>
      </c>
      <c r="I845" s="0" t="n">
        <v>0</v>
      </c>
      <c r="J845" s="0" t="n">
        <v>253</v>
      </c>
      <c r="K845" s="37" t="n">
        <f aca="false">E845+Inputs!$B$5*F845</f>
        <v>6.375</v>
      </c>
      <c r="L845" s="37" t="n">
        <f aca="false">G845+Inputs!$B$6*H845</f>
        <v>1.275</v>
      </c>
      <c r="M845" s="37" t="n">
        <f aca="false">I845+Inputs!$B$7*J845</f>
        <v>313.973</v>
      </c>
      <c r="N845" s="37" t="n">
        <f aca="false">K845+L845+M845</f>
        <v>321.623</v>
      </c>
    </row>
    <row r="846" customFormat="false" ht="15" hidden="false" customHeight="false" outlineLevel="0" collapsed="false">
      <c r="A846" s="0" t="s">
        <v>9</v>
      </c>
      <c r="B846" s="0" t="s">
        <v>390</v>
      </c>
      <c r="C846" s="15" t="n">
        <v>45323</v>
      </c>
      <c r="D846" s="0" t="n">
        <v>2</v>
      </c>
      <c r="E846" s="0" t="n">
        <v>0</v>
      </c>
      <c r="F846" s="0" t="n">
        <v>1</v>
      </c>
      <c r="G846" s="0" t="n">
        <v>0</v>
      </c>
      <c r="H846" s="0" t="n">
        <v>0</v>
      </c>
      <c r="I846" s="0" t="n">
        <v>0</v>
      </c>
      <c r="J846" s="0" t="n">
        <v>29</v>
      </c>
      <c r="K846" s="37" t="n">
        <f aca="false">E846+Inputs!$B$5*F846</f>
        <v>1.275</v>
      </c>
      <c r="L846" s="37" t="n">
        <f aca="false">G846+Inputs!$B$6*H846</f>
        <v>0</v>
      </c>
      <c r="M846" s="37" t="n">
        <f aca="false">I846+Inputs!$B$7*J846</f>
        <v>35.989</v>
      </c>
      <c r="N846" s="37" t="n">
        <f aca="false">K846+L846+M846</f>
        <v>37.264</v>
      </c>
    </row>
    <row r="847" customFormat="false" ht="15" hidden="false" customHeight="false" outlineLevel="0" collapsed="false">
      <c r="A847" s="0" t="s">
        <v>9</v>
      </c>
      <c r="B847" s="0" t="s">
        <v>390</v>
      </c>
      <c r="C847" s="15" t="n">
        <v>45352</v>
      </c>
      <c r="D847" s="0" t="n">
        <v>2</v>
      </c>
      <c r="E847" s="0" t="n">
        <v>0</v>
      </c>
      <c r="F847" s="0" t="n">
        <v>0</v>
      </c>
      <c r="G847" s="0" t="n">
        <v>0</v>
      </c>
      <c r="H847" s="0" t="n">
        <v>0</v>
      </c>
      <c r="I847" s="0" t="n">
        <v>0</v>
      </c>
      <c r="J847" s="0" t="n">
        <v>62</v>
      </c>
      <c r="K847" s="37" t="n">
        <f aca="false">E847+Inputs!$B$5*F847</f>
        <v>0</v>
      </c>
      <c r="L847" s="37" t="n">
        <f aca="false">G847+Inputs!$B$6*H847</f>
        <v>0</v>
      </c>
      <c r="M847" s="37" t="n">
        <f aca="false">I847+Inputs!$B$7*J847</f>
        <v>76.942</v>
      </c>
      <c r="N847" s="37" t="n">
        <f aca="false">K847+L847+M847</f>
        <v>76.942</v>
      </c>
    </row>
    <row r="848" customFormat="false" ht="15" hidden="false" customHeight="false" outlineLevel="0" collapsed="false">
      <c r="A848" s="0" t="s">
        <v>9</v>
      </c>
      <c r="B848" s="0" t="s">
        <v>390</v>
      </c>
      <c r="C848" s="15" t="n">
        <v>45383</v>
      </c>
      <c r="D848" s="0" t="n">
        <v>2</v>
      </c>
      <c r="E848" s="0" t="n">
        <v>0</v>
      </c>
      <c r="F848" s="0" t="n">
        <v>4</v>
      </c>
      <c r="G848" s="0" t="n">
        <v>0</v>
      </c>
      <c r="H848" s="0" t="n">
        <v>1</v>
      </c>
      <c r="I848" s="0" t="n">
        <v>0</v>
      </c>
      <c r="J848" s="0" t="n">
        <v>189</v>
      </c>
      <c r="K848" s="37" t="n">
        <f aca="false">E848+Inputs!$B$5*F848</f>
        <v>5.1</v>
      </c>
      <c r="L848" s="37" t="n">
        <f aca="false">G848+Inputs!$B$6*H848</f>
        <v>1.275</v>
      </c>
      <c r="M848" s="37" t="n">
        <f aca="false">I848+Inputs!$B$7*J848</f>
        <v>234.549</v>
      </c>
      <c r="N848" s="37" t="n">
        <f aca="false">K848+L848+M848</f>
        <v>240.924</v>
      </c>
    </row>
    <row r="849" customFormat="false" ht="15" hidden="false" customHeight="false" outlineLevel="0" collapsed="false">
      <c r="A849" s="0" t="s">
        <v>9</v>
      </c>
      <c r="B849" s="0" t="s">
        <v>390</v>
      </c>
      <c r="C849" s="15" t="n">
        <v>45413</v>
      </c>
      <c r="D849" s="0" t="n">
        <v>2</v>
      </c>
      <c r="E849" s="0" t="n">
        <v>0</v>
      </c>
      <c r="F849" s="0" t="n">
        <v>4</v>
      </c>
      <c r="G849" s="0" t="n">
        <v>0</v>
      </c>
      <c r="H849" s="0" t="n">
        <v>3</v>
      </c>
      <c r="I849" s="0" t="n">
        <v>0</v>
      </c>
      <c r="J849" s="0" t="n">
        <v>187</v>
      </c>
      <c r="K849" s="37" t="n">
        <f aca="false">E849+Inputs!$B$5*F849</f>
        <v>5.1</v>
      </c>
      <c r="L849" s="37" t="n">
        <f aca="false">G849+Inputs!$B$6*H849</f>
        <v>3.825</v>
      </c>
      <c r="M849" s="37" t="n">
        <f aca="false">I849+Inputs!$B$7*J849</f>
        <v>232.067</v>
      </c>
      <c r="N849" s="37" t="n">
        <f aca="false">K849+L849+M849</f>
        <v>240.992</v>
      </c>
    </row>
    <row r="850" customFormat="false" ht="15" hidden="false" customHeight="false" outlineLevel="0" collapsed="false">
      <c r="A850" s="0" t="s">
        <v>9</v>
      </c>
      <c r="B850" s="0" t="s">
        <v>390</v>
      </c>
      <c r="C850" s="15" t="n">
        <v>45444</v>
      </c>
      <c r="D850" s="0" t="n">
        <v>2</v>
      </c>
      <c r="E850" s="0" t="n">
        <v>0</v>
      </c>
      <c r="F850" s="0" t="n">
        <v>7</v>
      </c>
      <c r="G850" s="0" t="n">
        <v>0</v>
      </c>
      <c r="H850" s="0" t="n">
        <v>3</v>
      </c>
      <c r="I850" s="0" t="n">
        <v>0</v>
      </c>
      <c r="J850" s="0" t="n">
        <v>251</v>
      </c>
      <c r="K850" s="37" t="n">
        <f aca="false">E850+Inputs!$B$5*F850</f>
        <v>8.925</v>
      </c>
      <c r="L850" s="37" t="n">
        <f aca="false">G850+Inputs!$B$6*H850</f>
        <v>3.825</v>
      </c>
      <c r="M850" s="37" t="n">
        <f aca="false">I850+Inputs!$B$7*J850</f>
        <v>311.491</v>
      </c>
      <c r="N850" s="37" t="n">
        <f aca="false">K850+L850+M850</f>
        <v>324.241</v>
      </c>
    </row>
    <row r="851" customFormat="false" ht="15" hidden="false" customHeight="false" outlineLevel="0" collapsed="false">
      <c r="A851" s="0" t="s">
        <v>9</v>
      </c>
      <c r="B851" s="0" t="s">
        <v>390</v>
      </c>
      <c r="C851" s="15" t="n">
        <v>45474</v>
      </c>
      <c r="D851" s="0" t="n">
        <v>2</v>
      </c>
      <c r="E851" s="0" t="n">
        <v>0</v>
      </c>
      <c r="F851" s="0" t="n">
        <v>4</v>
      </c>
      <c r="G851" s="0" t="n">
        <v>0</v>
      </c>
      <c r="H851" s="0" t="n">
        <v>3</v>
      </c>
      <c r="I851" s="0" t="n">
        <v>0</v>
      </c>
      <c r="J851" s="0" t="n">
        <v>246</v>
      </c>
      <c r="K851" s="37" t="n">
        <f aca="false">E851+Inputs!$B$5*F851</f>
        <v>5.1</v>
      </c>
      <c r="L851" s="37" t="n">
        <f aca="false">G851+Inputs!$B$6*H851</f>
        <v>3.825</v>
      </c>
      <c r="M851" s="37" t="n">
        <f aca="false">I851+Inputs!$B$7*J851</f>
        <v>305.286</v>
      </c>
      <c r="N851" s="37" t="n">
        <f aca="false">K851+L851+M851</f>
        <v>314.211</v>
      </c>
    </row>
    <row r="852" customFormat="false" ht="15" hidden="false" customHeight="false" outlineLevel="0" collapsed="false">
      <c r="A852" s="0" t="s">
        <v>9</v>
      </c>
      <c r="B852" s="0" t="s">
        <v>390</v>
      </c>
      <c r="C852" s="15" t="n">
        <v>45505</v>
      </c>
      <c r="D852" s="0" t="n">
        <v>2</v>
      </c>
      <c r="E852" s="0" t="n">
        <v>0</v>
      </c>
      <c r="F852" s="0" t="n">
        <v>7</v>
      </c>
      <c r="G852" s="0" t="n">
        <v>0</v>
      </c>
      <c r="H852" s="0" t="n">
        <v>2</v>
      </c>
      <c r="I852" s="0" t="n">
        <v>0</v>
      </c>
      <c r="J852" s="0" t="n">
        <v>208</v>
      </c>
      <c r="K852" s="37" t="n">
        <f aca="false">E852+Inputs!$B$5*F852</f>
        <v>8.925</v>
      </c>
      <c r="L852" s="37" t="n">
        <f aca="false">G852+Inputs!$B$6*H852</f>
        <v>2.55</v>
      </c>
      <c r="M852" s="37" t="n">
        <f aca="false">I852+Inputs!$B$7*J852</f>
        <v>258.128</v>
      </c>
      <c r="N852" s="37" t="n">
        <f aca="false">K852+L852+M852</f>
        <v>269.603</v>
      </c>
    </row>
    <row r="853" customFormat="false" ht="15" hidden="false" customHeight="false" outlineLevel="0" collapsed="false">
      <c r="A853" s="0" t="s">
        <v>9</v>
      </c>
      <c r="B853" s="0" t="s">
        <v>390</v>
      </c>
      <c r="C853" s="15" t="n">
        <v>45536</v>
      </c>
      <c r="D853" s="0" t="n">
        <v>2</v>
      </c>
      <c r="E853" s="0" t="n">
        <v>0</v>
      </c>
      <c r="F853" s="0" t="n">
        <v>2</v>
      </c>
      <c r="G853" s="0" t="n">
        <v>0</v>
      </c>
      <c r="H853" s="0" t="n">
        <v>2</v>
      </c>
      <c r="I853" s="0" t="n">
        <v>0</v>
      </c>
      <c r="J853" s="0" t="n">
        <v>233</v>
      </c>
      <c r="K853" s="37" t="n">
        <f aca="false">E853+Inputs!$B$5*F853</f>
        <v>2.55</v>
      </c>
      <c r="L853" s="37" t="n">
        <f aca="false">G853+Inputs!$B$6*H853</f>
        <v>2.55</v>
      </c>
      <c r="M853" s="37" t="n">
        <f aca="false">I853+Inputs!$B$7*J853</f>
        <v>289.153</v>
      </c>
      <c r="N853" s="37" t="n">
        <f aca="false">K853+L853+M853</f>
        <v>294.253</v>
      </c>
    </row>
    <row r="854" customFormat="false" ht="15" hidden="false" customHeight="false" outlineLevel="0" collapsed="false">
      <c r="A854" s="0" t="s">
        <v>9</v>
      </c>
      <c r="B854" s="0" t="s">
        <v>390</v>
      </c>
      <c r="C854" s="15" t="n">
        <v>45566</v>
      </c>
      <c r="D854" s="0" t="n">
        <v>2</v>
      </c>
      <c r="E854" s="0" t="n">
        <v>0</v>
      </c>
      <c r="F854" s="0" t="n">
        <v>10</v>
      </c>
      <c r="G854" s="0" t="n">
        <v>0</v>
      </c>
      <c r="H854" s="0" t="n">
        <v>4</v>
      </c>
      <c r="I854" s="0" t="n">
        <v>0</v>
      </c>
      <c r="J854" s="0" t="n">
        <v>248</v>
      </c>
      <c r="K854" s="37" t="n">
        <f aca="false">E854+Inputs!$B$5*F854</f>
        <v>12.75</v>
      </c>
      <c r="L854" s="37" t="n">
        <f aca="false">G854+Inputs!$B$6*H854</f>
        <v>5.1</v>
      </c>
      <c r="M854" s="37" t="n">
        <f aca="false">I854+Inputs!$B$7*J854</f>
        <v>307.768</v>
      </c>
      <c r="N854" s="37" t="n">
        <f aca="false">K854+L854+M854</f>
        <v>325.618</v>
      </c>
    </row>
    <row r="855" customFormat="false" ht="15" hidden="false" customHeight="false" outlineLevel="0" collapsed="false">
      <c r="A855" s="0" t="s">
        <v>9</v>
      </c>
      <c r="B855" s="0" t="s">
        <v>390</v>
      </c>
      <c r="C855" s="15" t="n">
        <v>45597</v>
      </c>
      <c r="D855" s="0" t="n">
        <v>2</v>
      </c>
      <c r="E855" s="0" t="n">
        <v>0</v>
      </c>
      <c r="F855" s="0" t="n">
        <v>9</v>
      </c>
      <c r="G855" s="0" t="n">
        <v>0</v>
      </c>
      <c r="H855" s="0" t="n">
        <v>6</v>
      </c>
      <c r="I855" s="0" t="n">
        <v>0</v>
      </c>
      <c r="J855" s="0" t="n">
        <v>268</v>
      </c>
      <c r="K855" s="37" t="n">
        <f aca="false">E855+Inputs!$B$5*F855</f>
        <v>11.475</v>
      </c>
      <c r="L855" s="37" t="n">
        <f aca="false">G855+Inputs!$B$6*H855</f>
        <v>7.65</v>
      </c>
      <c r="M855" s="37" t="n">
        <f aca="false">I855+Inputs!$B$7*J855</f>
        <v>332.588</v>
      </c>
      <c r="N855" s="37" t="n">
        <f aca="false">K855+L855+M855</f>
        <v>351.713</v>
      </c>
    </row>
    <row r="856" customFormat="false" ht="15" hidden="false" customHeight="false" outlineLevel="0" collapsed="false">
      <c r="A856" s="0" t="s">
        <v>9</v>
      </c>
      <c r="B856" s="0" t="s">
        <v>390</v>
      </c>
      <c r="C856" s="15" t="n">
        <v>45627</v>
      </c>
      <c r="D856" s="0" t="n">
        <v>2</v>
      </c>
      <c r="E856" s="0" t="n">
        <v>0</v>
      </c>
      <c r="F856" s="0" t="n">
        <v>4</v>
      </c>
      <c r="G856" s="0" t="n">
        <v>0</v>
      </c>
      <c r="H856" s="0" t="n">
        <v>1</v>
      </c>
      <c r="I856" s="0" t="n">
        <v>0</v>
      </c>
      <c r="J856" s="0" t="n">
        <v>219</v>
      </c>
      <c r="K856" s="37" t="n">
        <f aca="false">E856+Inputs!$B$5*F856</f>
        <v>5.1</v>
      </c>
      <c r="L856" s="37" t="n">
        <f aca="false">G856+Inputs!$B$6*H856</f>
        <v>1.275</v>
      </c>
      <c r="M856" s="37" t="n">
        <f aca="false">I856+Inputs!$B$7*J856</f>
        <v>271.779</v>
      </c>
      <c r="N856" s="37" t="n">
        <f aca="false">K856+L856+M856</f>
        <v>278.154</v>
      </c>
    </row>
    <row r="857" customFormat="false" ht="15" hidden="false" customHeight="false" outlineLevel="0" collapsed="false">
      <c r="A857" s="0" t="s">
        <v>9</v>
      </c>
      <c r="B857" s="0" t="s">
        <v>390</v>
      </c>
      <c r="C857" s="15" t="n">
        <v>45658</v>
      </c>
      <c r="D857" s="0" t="n">
        <v>2</v>
      </c>
      <c r="E857" s="0" t="n">
        <v>0</v>
      </c>
      <c r="F857" s="0" t="n">
        <v>3</v>
      </c>
      <c r="G857" s="0" t="n">
        <v>0</v>
      </c>
      <c r="H857" s="0" t="n">
        <v>4</v>
      </c>
      <c r="I857" s="0" t="n">
        <v>0</v>
      </c>
      <c r="J857" s="0" t="n">
        <v>232</v>
      </c>
      <c r="K857" s="37" t="n">
        <f aca="false">E857+Inputs!$B$5*F857</f>
        <v>3.825</v>
      </c>
      <c r="L857" s="37" t="n">
        <f aca="false">G857+Inputs!$B$6*H857</f>
        <v>5.1</v>
      </c>
      <c r="M857" s="37" t="n">
        <f aca="false">I857+Inputs!$B$7*J857</f>
        <v>287.912</v>
      </c>
      <c r="N857" s="37" t="n">
        <f aca="false">K857+L857+M857</f>
        <v>296.837</v>
      </c>
    </row>
    <row r="858" customFormat="false" ht="15" hidden="false" customHeight="false" outlineLevel="0" collapsed="false">
      <c r="A858" s="0" t="s">
        <v>9</v>
      </c>
      <c r="B858" s="0" t="s">
        <v>390</v>
      </c>
      <c r="C858" s="15" t="n">
        <v>45689</v>
      </c>
      <c r="D858" s="0" t="n">
        <v>2</v>
      </c>
      <c r="E858" s="0" t="n">
        <v>0</v>
      </c>
      <c r="F858" s="0" t="n">
        <v>3</v>
      </c>
      <c r="G858" s="0" t="n">
        <v>0</v>
      </c>
      <c r="H858" s="0" t="n">
        <v>2</v>
      </c>
      <c r="I858" s="0" t="n">
        <v>0</v>
      </c>
      <c r="J858" s="0" t="n">
        <v>228</v>
      </c>
      <c r="K858" s="37" t="n">
        <f aca="false">E858+Inputs!$B$5*F858</f>
        <v>3.825</v>
      </c>
      <c r="L858" s="37" t="n">
        <f aca="false">G858+Inputs!$B$6*H858</f>
        <v>2.55</v>
      </c>
      <c r="M858" s="37" t="n">
        <f aca="false">I858+Inputs!$B$7*J858</f>
        <v>282.948</v>
      </c>
      <c r="N858" s="37" t="n">
        <f aca="false">K858+L858+M858</f>
        <v>289.323</v>
      </c>
    </row>
    <row r="859" customFormat="false" ht="15" hidden="false" customHeight="false" outlineLevel="0" collapsed="false">
      <c r="A859" s="0" t="s">
        <v>9</v>
      </c>
      <c r="B859" s="0" t="s">
        <v>390</v>
      </c>
      <c r="C859" s="15" t="n">
        <v>45717</v>
      </c>
      <c r="D859" s="0" t="n">
        <v>2</v>
      </c>
      <c r="E859" s="0" t="n">
        <v>0</v>
      </c>
      <c r="F859" s="0" t="n">
        <v>4</v>
      </c>
      <c r="G859" s="0" t="n">
        <v>0</v>
      </c>
      <c r="H859" s="0" t="n">
        <v>7</v>
      </c>
      <c r="I859" s="0" t="n">
        <v>0</v>
      </c>
      <c r="J859" s="0" t="n">
        <v>255</v>
      </c>
      <c r="K859" s="37" t="n">
        <f aca="false">E859+Inputs!$B$5*F859</f>
        <v>5.1</v>
      </c>
      <c r="L859" s="37" t="n">
        <f aca="false">G859+Inputs!$B$6*H859</f>
        <v>8.925</v>
      </c>
      <c r="M859" s="37" t="n">
        <f aca="false">I859+Inputs!$B$7*J859</f>
        <v>316.455</v>
      </c>
      <c r="N859" s="37" t="n">
        <f aca="false">K859+L859+M859</f>
        <v>330.48</v>
      </c>
    </row>
    <row r="860" customFormat="false" ht="15" hidden="false" customHeight="false" outlineLevel="0" collapsed="false">
      <c r="A860" s="0" t="s">
        <v>9</v>
      </c>
      <c r="B860" s="0" t="s">
        <v>390</v>
      </c>
      <c r="C860" s="15" t="n">
        <v>45748</v>
      </c>
      <c r="D860" s="0" t="n">
        <v>2</v>
      </c>
      <c r="E860" s="0" t="n">
        <v>0</v>
      </c>
      <c r="F860" s="0" t="n">
        <v>4</v>
      </c>
      <c r="G860" s="0" t="n">
        <v>0</v>
      </c>
      <c r="H860" s="0" t="n">
        <v>1</v>
      </c>
      <c r="I860" s="0" t="n">
        <v>0</v>
      </c>
      <c r="J860" s="0" t="n">
        <v>196</v>
      </c>
      <c r="K860" s="37" t="n">
        <f aca="false">E860+Inputs!$B$5*F860</f>
        <v>5.1</v>
      </c>
      <c r="L860" s="37" t="n">
        <f aca="false">G860+Inputs!$B$6*H860</f>
        <v>1.275</v>
      </c>
      <c r="M860" s="37" t="n">
        <f aca="false">I860+Inputs!$B$7*J860</f>
        <v>243.236</v>
      </c>
      <c r="N860" s="37" t="n">
        <f aca="false">K860+L860+M860</f>
        <v>249.611</v>
      </c>
    </row>
    <row r="861" customFormat="false" ht="15" hidden="false" customHeight="false" outlineLevel="0" collapsed="false">
      <c r="A861" s="0" t="s">
        <v>9</v>
      </c>
      <c r="B861" s="0" t="s">
        <v>390</v>
      </c>
      <c r="C861" s="15" t="n">
        <v>45778</v>
      </c>
      <c r="D861" s="0" t="n">
        <v>2</v>
      </c>
      <c r="E861" s="0" t="n">
        <v>0</v>
      </c>
      <c r="F861" s="0" t="n">
        <v>3</v>
      </c>
      <c r="G861" s="0" t="n">
        <v>0</v>
      </c>
      <c r="H861" s="0" t="n">
        <v>2</v>
      </c>
      <c r="I861" s="0" t="n">
        <v>0</v>
      </c>
      <c r="J861" s="0" t="n">
        <v>282</v>
      </c>
      <c r="K861" s="37" t="n">
        <f aca="false">E861+Inputs!$B$5*F861</f>
        <v>3.825</v>
      </c>
      <c r="L861" s="37" t="n">
        <f aca="false">G861+Inputs!$B$6*H861</f>
        <v>2.55</v>
      </c>
      <c r="M861" s="37" t="n">
        <f aca="false">I861+Inputs!$B$7*J861</f>
        <v>349.962</v>
      </c>
      <c r="N861" s="37" t="n">
        <f aca="false">K861+L861+M861</f>
        <v>356.337</v>
      </c>
    </row>
    <row r="862" customFormat="false" ht="15" hidden="false" customHeight="false" outlineLevel="0" collapsed="false">
      <c r="A862" s="0" t="s">
        <v>9</v>
      </c>
      <c r="B862" s="0" t="s">
        <v>390</v>
      </c>
      <c r="C862" s="15" t="n">
        <v>45809</v>
      </c>
      <c r="D862" s="0" t="n">
        <v>2</v>
      </c>
      <c r="E862" s="0" t="n">
        <v>0</v>
      </c>
      <c r="F862" s="0" t="n">
        <v>6</v>
      </c>
      <c r="G862" s="0" t="n">
        <v>0</v>
      </c>
      <c r="H862" s="0" t="n">
        <v>1</v>
      </c>
      <c r="I862" s="0" t="n">
        <v>0</v>
      </c>
      <c r="J862" s="0" t="n">
        <v>259</v>
      </c>
      <c r="K862" s="37" t="n">
        <f aca="false">E862+Inputs!$B$5*F862</f>
        <v>7.65</v>
      </c>
      <c r="L862" s="37" t="n">
        <f aca="false">G862+Inputs!$B$6*H862</f>
        <v>1.275</v>
      </c>
      <c r="M862" s="37" t="n">
        <f aca="false">I862+Inputs!$B$7*J862</f>
        <v>321.419</v>
      </c>
      <c r="N862" s="37" t="n">
        <f aca="false">K862+L862+M862</f>
        <v>330.344</v>
      </c>
    </row>
    <row r="863" customFormat="false" ht="15" hidden="false" customHeight="false" outlineLevel="0" collapsed="false">
      <c r="A863" s="0" t="s">
        <v>9</v>
      </c>
      <c r="B863" s="0" t="s">
        <v>390</v>
      </c>
      <c r="C863" s="15" t="n">
        <v>45839</v>
      </c>
      <c r="D863" s="0" t="n">
        <v>2</v>
      </c>
      <c r="E863" s="0" t="n">
        <v>0</v>
      </c>
      <c r="F863" s="0" t="n">
        <v>1</v>
      </c>
      <c r="G863" s="0" t="n">
        <v>0</v>
      </c>
      <c r="H863" s="0" t="n">
        <v>2</v>
      </c>
      <c r="I863" s="0" t="n">
        <v>0</v>
      </c>
      <c r="J863" s="0" t="n">
        <v>242</v>
      </c>
      <c r="K863" s="37" t="n">
        <f aca="false">E863+Inputs!$B$5*F863</f>
        <v>1.275</v>
      </c>
      <c r="L863" s="37" t="n">
        <f aca="false">G863+Inputs!$B$6*H863</f>
        <v>2.55</v>
      </c>
      <c r="M863" s="37" t="n">
        <f aca="false">I863+Inputs!$B$7*J863</f>
        <v>300.322</v>
      </c>
      <c r="N863" s="37" t="n">
        <f aca="false">K863+L863+M863</f>
        <v>304.147</v>
      </c>
    </row>
    <row r="864" customFormat="false" ht="15" hidden="false" customHeight="false" outlineLevel="0" collapsed="false">
      <c r="A864" s="0" t="s">
        <v>9</v>
      </c>
      <c r="B864" s="0" t="s">
        <v>390</v>
      </c>
      <c r="C864" s="15" t="n">
        <v>45870</v>
      </c>
      <c r="D864" s="0" t="n">
        <v>2</v>
      </c>
      <c r="E864" s="0" t="n">
        <v>0</v>
      </c>
      <c r="F864" s="0" t="n">
        <v>5</v>
      </c>
      <c r="G864" s="0" t="n">
        <v>0</v>
      </c>
      <c r="H864" s="0" t="n">
        <v>3</v>
      </c>
      <c r="I864" s="0" t="n">
        <v>0</v>
      </c>
      <c r="J864" s="0" t="n">
        <v>248</v>
      </c>
      <c r="K864" s="37" t="n">
        <f aca="false">E864+Inputs!$B$5*F864</f>
        <v>6.375</v>
      </c>
      <c r="L864" s="37" t="n">
        <f aca="false">G864+Inputs!$B$6*H864</f>
        <v>3.825</v>
      </c>
      <c r="M864" s="37" t="n">
        <f aca="false">I864+Inputs!$B$7*J864</f>
        <v>307.768</v>
      </c>
      <c r="N864" s="37" t="n">
        <f aca="false">K864+L864+M864</f>
        <v>317.968</v>
      </c>
    </row>
    <row r="865" customFormat="false" ht="15" hidden="false" customHeight="false" outlineLevel="0" collapsed="false">
      <c r="A865" s="0" t="s">
        <v>9</v>
      </c>
      <c r="B865" s="0" t="s">
        <v>390</v>
      </c>
      <c r="C865" s="15" t="n">
        <v>45901</v>
      </c>
      <c r="D865" s="0" t="n">
        <v>2</v>
      </c>
      <c r="E865" s="0" t="n">
        <v>0</v>
      </c>
      <c r="F865" s="0" t="n">
        <v>8</v>
      </c>
      <c r="G865" s="0" t="n">
        <v>0</v>
      </c>
      <c r="H865" s="0" t="n">
        <v>3</v>
      </c>
      <c r="I865" s="0" t="n">
        <v>0</v>
      </c>
      <c r="J865" s="0" t="n">
        <v>246</v>
      </c>
      <c r="K865" s="37" t="n">
        <f aca="false">E865+Inputs!$B$5*F865</f>
        <v>10.2</v>
      </c>
      <c r="L865" s="37" t="n">
        <f aca="false">G865+Inputs!$B$6*H865</f>
        <v>3.825</v>
      </c>
      <c r="M865" s="37" t="n">
        <f aca="false">I865+Inputs!$B$7*J865</f>
        <v>305.286</v>
      </c>
      <c r="N865" s="37" t="n">
        <f aca="false">K865+L865+M865</f>
        <v>319.311</v>
      </c>
    </row>
    <row r="866" customFormat="false" ht="15" hidden="false" customHeight="false" outlineLevel="0" collapsed="false">
      <c r="A866" s="0" t="s">
        <v>9</v>
      </c>
      <c r="B866" s="0" t="s">
        <v>390</v>
      </c>
      <c r="C866" s="15" t="n">
        <v>45931</v>
      </c>
      <c r="D866" s="0" t="n">
        <v>2</v>
      </c>
      <c r="E866" s="0" t="n">
        <v>0</v>
      </c>
      <c r="F866" s="0" t="n">
        <v>3</v>
      </c>
      <c r="G866" s="0" t="n">
        <v>0</v>
      </c>
      <c r="H866" s="0" t="n">
        <v>10</v>
      </c>
      <c r="I866" s="0" t="n">
        <v>0</v>
      </c>
      <c r="J866" s="0" t="n">
        <v>237</v>
      </c>
      <c r="K866" s="37" t="n">
        <f aca="false">E866+Inputs!$B$5*F866</f>
        <v>3.825</v>
      </c>
      <c r="L866" s="37" t="n">
        <f aca="false">G866+Inputs!$B$6*H866</f>
        <v>12.75</v>
      </c>
      <c r="M866" s="37" t="n">
        <f aca="false">I866+Inputs!$B$7*J866</f>
        <v>294.117</v>
      </c>
      <c r="N866" s="37" t="n">
        <f aca="false">K866+L866+M866</f>
        <v>310.692</v>
      </c>
    </row>
    <row r="867" customFormat="false" ht="15" hidden="false" customHeight="false" outlineLevel="0" collapsed="false">
      <c r="A867" s="0" t="s">
        <v>9</v>
      </c>
      <c r="B867" s="0" t="s">
        <v>390</v>
      </c>
      <c r="C867" s="15" t="n">
        <v>45962</v>
      </c>
      <c r="D867" s="0" t="n">
        <v>2</v>
      </c>
      <c r="E867" s="0" t="n">
        <v>0</v>
      </c>
      <c r="F867" s="0" t="n">
        <v>8</v>
      </c>
      <c r="G867" s="0" t="n">
        <v>0</v>
      </c>
      <c r="H867" s="0" t="n">
        <v>5</v>
      </c>
      <c r="I867" s="0" t="n">
        <v>0</v>
      </c>
      <c r="J867" s="0" t="n">
        <v>211</v>
      </c>
      <c r="K867" s="37" t="n">
        <f aca="false">E867+Inputs!$B$5*F867</f>
        <v>10.2</v>
      </c>
      <c r="L867" s="37" t="n">
        <f aca="false">G867+Inputs!$B$6*H867</f>
        <v>6.375</v>
      </c>
      <c r="M867" s="37" t="n">
        <f aca="false">I867+Inputs!$B$7*J867</f>
        <v>261.851</v>
      </c>
      <c r="N867" s="37" t="n">
        <f aca="false">K867+L867+M867</f>
        <v>278.426</v>
      </c>
    </row>
    <row r="868" customFormat="false" ht="15" hidden="false" customHeight="false" outlineLevel="0" collapsed="false">
      <c r="A868" s="0" t="s">
        <v>9</v>
      </c>
      <c r="B868" s="0" t="s">
        <v>390</v>
      </c>
      <c r="C868" s="15" t="n">
        <v>45992</v>
      </c>
      <c r="D868" s="0" t="n">
        <v>2</v>
      </c>
      <c r="E868" s="0" t="n">
        <v>0</v>
      </c>
      <c r="F868" s="0" t="n">
        <v>14</v>
      </c>
      <c r="G868" s="0" t="n">
        <v>0</v>
      </c>
      <c r="H868" s="0" t="n">
        <v>3</v>
      </c>
      <c r="I868" s="0" t="n">
        <v>0</v>
      </c>
      <c r="J868" s="0" t="n">
        <v>206</v>
      </c>
      <c r="K868" s="37" t="n">
        <f aca="false">E868+Inputs!$B$5*F868</f>
        <v>17.85</v>
      </c>
      <c r="L868" s="37" t="n">
        <f aca="false">G868+Inputs!$B$6*H868</f>
        <v>3.825</v>
      </c>
      <c r="M868" s="37" t="n">
        <f aca="false">I868+Inputs!$B$7*J868</f>
        <v>255.646</v>
      </c>
      <c r="N868" s="37" t="n">
        <f aca="false">K868+L868+M868</f>
        <v>277.321</v>
      </c>
    </row>
    <row r="869" customFormat="false" ht="15" hidden="false" customHeight="false" outlineLevel="0" collapsed="false">
      <c r="A869" s="0" t="s">
        <v>9</v>
      </c>
      <c r="B869" s="0" t="s">
        <v>390</v>
      </c>
      <c r="C869" s="15" t="n">
        <v>46023</v>
      </c>
      <c r="D869" s="0" t="n">
        <v>2</v>
      </c>
      <c r="E869" s="0" t="n">
        <v>0</v>
      </c>
      <c r="F869" s="0" t="n">
        <v>5</v>
      </c>
      <c r="G869" s="0" t="n">
        <v>0</v>
      </c>
      <c r="H869" s="0" t="n">
        <v>6</v>
      </c>
      <c r="I869" s="0" t="n">
        <v>0</v>
      </c>
      <c r="J869" s="0" t="n">
        <v>207</v>
      </c>
      <c r="K869" s="37" t="n">
        <f aca="false">E869+Inputs!$B$5*F869</f>
        <v>6.375</v>
      </c>
      <c r="L869" s="37" t="n">
        <f aca="false">G869+Inputs!$B$6*H869</f>
        <v>7.65</v>
      </c>
      <c r="M869" s="37" t="n">
        <f aca="false">I869+Inputs!$B$7*J869</f>
        <v>256.887</v>
      </c>
      <c r="N869" s="37" t="n">
        <f aca="false">K869+L869+M869</f>
        <v>270.912</v>
      </c>
    </row>
    <row r="870" customFormat="false" ht="15" hidden="false" customHeight="false" outlineLevel="0" collapsed="false">
      <c r="A870" s="0" t="s">
        <v>9</v>
      </c>
      <c r="B870" s="0" t="s">
        <v>390</v>
      </c>
      <c r="C870" s="15" t="n">
        <v>46054</v>
      </c>
      <c r="D870" s="0" t="n">
        <v>2</v>
      </c>
      <c r="E870" s="0" t="n">
        <v>0</v>
      </c>
      <c r="F870" s="0" t="n">
        <v>6</v>
      </c>
      <c r="G870" s="0" t="n">
        <v>0</v>
      </c>
      <c r="H870" s="0" t="n">
        <v>4</v>
      </c>
      <c r="I870" s="0" t="n">
        <v>0</v>
      </c>
      <c r="J870" s="0" t="n">
        <v>216</v>
      </c>
      <c r="K870" s="37" t="n">
        <f aca="false">E870+Inputs!$B$5*F870</f>
        <v>7.65</v>
      </c>
      <c r="L870" s="37" t="n">
        <f aca="false">G870+Inputs!$B$6*H870</f>
        <v>5.1</v>
      </c>
      <c r="M870" s="37" t="n">
        <f aca="false">I870+Inputs!$B$7*J870</f>
        <v>268.056</v>
      </c>
      <c r="N870" s="37" t="n">
        <f aca="false">K870+L870+M870</f>
        <v>280.806</v>
      </c>
    </row>
    <row r="871" customFormat="false" ht="15" hidden="false" customHeight="false" outlineLevel="0" collapsed="false">
      <c r="A871" s="0" t="s">
        <v>9</v>
      </c>
      <c r="B871" s="0" t="s">
        <v>390</v>
      </c>
      <c r="C871" s="15" t="n">
        <v>46082</v>
      </c>
      <c r="D871" s="0" t="n">
        <v>2</v>
      </c>
      <c r="E871" s="0" t="n">
        <v>0</v>
      </c>
      <c r="F871" s="0" t="n">
        <v>19</v>
      </c>
      <c r="G871" s="0" t="n">
        <v>0</v>
      </c>
      <c r="H871" s="0" t="n">
        <v>3</v>
      </c>
      <c r="I871" s="0" t="n">
        <v>0</v>
      </c>
      <c r="J871" s="0" t="n">
        <v>248</v>
      </c>
      <c r="K871" s="37" t="n">
        <f aca="false">E871+Inputs!$B$5*F871</f>
        <v>24.225</v>
      </c>
      <c r="L871" s="37" t="n">
        <f aca="false">G871+Inputs!$B$6*H871</f>
        <v>3.825</v>
      </c>
      <c r="M871" s="37" t="n">
        <f aca="false">I871+Inputs!$B$7*J871</f>
        <v>307.768</v>
      </c>
      <c r="N871" s="37" t="n">
        <f aca="false">K871+L871+M871</f>
        <v>335.818</v>
      </c>
    </row>
    <row r="872" customFormat="false" ht="15" hidden="false" customHeight="false" outlineLevel="0" collapsed="false">
      <c r="A872" s="0" t="s">
        <v>9</v>
      </c>
      <c r="B872" s="0" t="s">
        <v>390</v>
      </c>
      <c r="C872" s="15" t="n">
        <v>46113</v>
      </c>
      <c r="D872" s="0" t="n">
        <v>2</v>
      </c>
      <c r="E872" s="0" t="n">
        <v>0</v>
      </c>
      <c r="F872" s="0" t="n">
        <v>21</v>
      </c>
      <c r="G872" s="0" t="n">
        <v>0</v>
      </c>
      <c r="H872" s="0" t="n">
        <v>12</v>
      </c>
      <c r="I872" s="0" t="n">
        <v>0</v>
      </c>
      <c r="J872" s="0" t="n">
        <v>194</v>
      </c>
      <c r="K872" s="37" t="n">
        <f aca="false">E872+Inputs!$B$5*F872</f>
        <v>26.775</v>
      </c>
      <c r="L872" s="37" t="n">
        <f aca="false">G872+Inputs!$B$6*H872</f>
        <v>15.3</v>
      </c>
      <c r="M872" s="37" t="n">
        <f aca="false">I872+Inputs!$B$7*J872</f>
        <v>240.754</v>
      </c>
      <c r="N872" s="37" t="n">
        <f aca="false">K872+L872+M872</f>
        <v>282.829</v>
      </c>
    </row>
    <row r="873" customFormat="false" ht="15" hidden="false" customHeight="false" outlineLevel="0" collapsed="false">
      <c r="A873" s="0" t="s">
        <v>9</v>
      </c>
      <c r="B873" s="0" t="s">
        <v>390</v>
      </c>
      <c r="C873" s="15" t="n">
        <v>46143</v>
      </c>
      <c r="D873" s="0" t="n">
        <v>2</v>
      </c>
      <c r="E873" s="0" t="n">
        <v>0</v>
      </c>
      <c r="F873" s="0" t="n">
        <v>18</v>
      </c>
      <c r="G873" s="0" t="n">
        <v>0</v>
      </c>
      <c r="H873" s="0" t="n">
        <v>9</v>
      </c>
      <c r="I873" s="0" t="n">
        <v>0</v>
      </c>
      <c r="J873" s="0" t="n">
        <v>221</v>
      </c>
      <c r="K873" s="37" t="n">
        <f aca="false">E873+Inputs!$B$5*F873</f>
        <v>22.95</v>
      </c>
      <c r="L873" s="37" t="n">
        <f aca="false">G873+Inputs!$B$6*H873</f>
        <v>11.475</v>
      </c>
      <c r="M873" s="37" t="n">
        <f aca="false">I873+Inputs!$B$7*J873</f>
        <v>274.261</v>
      </c>
      <c r="N873" s="37" t="n">
        <f aca="false">K873+L873+M873</f>
        <v>308.686</v>
      </c>
    </row>
    <row r="874" customFormat="false" ht="15" hidden="false" customHeight="false" outlineLevel="0" collapsed="false">
      <c r="A874" s="0" t="s">
        <v>9</v>
      </c>
      <c r="B874" s="0" t="s">
        <v>390</v>
      </c>
      <c r="C874" s="15" t="n">
        <v>46174</v>
      </c>
      <c r="D874" s="0" t="n">
        <v>2</v>
      </c>
      <c r="E874" s="0" t="n">
        <v>0</v>
      </c>
      <c r="F874" s="0" t="n">
        <v>31</v>
      </c>
      <c r="G874" s="0" t="n">
        <v>0</v>
      </c>
      <c r="H874" s="0" t="n">
        <v>17</v>
      </c>
      <c r="I874" s="0" t="n">
        <v>0</v>
      </c>
      <c r="J874" s="0" t="n">
        <v>251</v>
      </c>
      <c r="K874" s="37" t="n">
        <f aca="false">E874+Inputs!$B$5*F874</f>
        <v>39.525</v>
      </c>
      <c r="L874" s="37" t="n">
        <f aca="false">G874+Inputs!$B$6*H874</f>
        <v>21.675</v>
      </c>
      <c r="M874" s="37" t="n">
        <f aca="false">I874+Inputs!$B$7*J874</f>
        <v>311.491</v>
      </c>
      <c r="N874" s="37" t="n">
        <f aca="false">K874+L874+M874</f>
        <v>372.691</v>
      </c>
    </row>
    <row r="875" customFormat="false" ht="15" hidden="false" customHeight="false" outlineLevel="0" collapsed="false">
      <c r="A875" s="0" t="s">
        <v>9</v>
      </c>
      <c r="B875" s="0" t="s">
        <v>390</v>
      </c>
      <c r="C875" s="15" t="n">
        <v>46204</v>
      </c>
      <c r="D875" s="0" t="n">
        <v>2</v>
      </c>
      <c r="E875" s="0" t="n">
        <v>0</v>
      </c>
      <c r="F875" s="0" t="n">
        <v>29</v>
      </c>
      <c r="G875" s="0" t="n">
        <v>0</v>
      </c>
      <c r="H875" s="0" t="n">
        <v>23</v>
      </c>
      <c r="I875" s="0" t="n">
        <v>0</v>
      </c>
      <c r="J875" s="0" t="n">
        <v>226</v>
      </c>
      <c r="K875" s="37" t="n">
        <f aca="false">E875+Inputs!$B$5*F875</f>
        <v>36.975</v>
      </c>
      <c r="L875" s="37" t="n">
        <f aca="false">G875+Inputs!$B$6*H875</f>
        <v>29.325</v>
      </c>
      <c r="M875" s="37" t="n">
        <f aca="false">I875+Inputs!$B$7*J875</f>
        <v>280.466</v>
      </c>
      <c r="N875" s="37" t="n">
        <f aca="false">K875+L875+M875</f>
        <v>346.766</v>
      </c>
    </row>
    <row r="876" customFormat="false" ht="15" hidden="false" customHeight="false" outlineLevel="0" collapsed="false">
      <c r="A876" s="0" t="s">
        <v>9</v>
      </c>
      <c r="B876" s="0" t="s">
        <v>390</v>
      </c>
      <c r="C876" s="15" t="n">
        <v>46235</v>
      </c>
      <c r="D876" s="0" t="n">
        <v>2</v>
      </c>
      <c r="E876" s="0" t="n">
        <v>0</v>
      </c>
      <c r="F876" s="0" t="n">
        <v>29</v>
      </c>
      <c r="G876" s="0" t="n">
        <v>0</v>
      </c>
      <c r="H876" s="0" t="n">
        <v>13</v>
      </c>
      <c r="I876" s="0" t="n">
        <v>0</v>
      </c>
      <c r="J876" s="0" t="n">
        <v>206</v>
      </c>
      <c r="K876" s="37" t="n">
        <f aca="false">E876+Inputs!$B$5*F876</f>
        <v>36.975</v>
      </c>
      <c r="L876" s="37" t="n">
        <f aca="false">G876+Inputs!$B$6*H876</f>
        <v>16.575</v>
      </c>
      <c r="M876" s="37" t="n">
        <f aca="false">I876+Inputs!$B$7*J876</f>
        <v>255.646</v>
      </c>
      <c r="N876" s="37" t="n">
        <f aca="false">K876+L876+M876</f>
        <v>309.196</v>
      </c>
    </row>
    <row r="877" customFormat="false" ht="15" hidden="false" customHeight="false" outlineLevel="0" collapsed="false">
      <c r="A877" s="0" t="s">
        <v>9</v>
      </c>
      <c r="B877" s="0" t="s">
        <v>429</v>
      </c>
      <c r="C877" s="15" t="n">
        <v>44927</v>
      </c>
      <c r="D877" s="0" t="n">
        <v>4</v>
      </c>
      <c r="E877" s="0" t="n">
        <v>0</v>
      </c>
      <c r="F877" s="0" t="n">
        <v>24</v>
      </c>
      <c r="G877" s="0" t="n">
        <v>0</v>
      </c>
      <c r="H877" s="0" t="n">
        <v>3</v>
      </c>
      <c r="I877" s="0" t="n">
        <v>0</v>
      </c>
      <c r="J877" s="0" t="n">
        <v>346</v>
      </c>
      <c r="K877" s="37" t="n">
        <f aca="false">E877+Inputs!$B$5*F877</f>
        <v>30.6</v>
      </c>
      <c r="L877" s="37" t="n">
        <f aca="false">G877+Inputs!$B$6*H877</f>
        <v>3.825</v>
      </c>
      <c r="M877" s="37" t="n">
        <f aca="false">I877+Inputs!$B$7*J877</f>
        <v>429.386</v>
      </c>
      <c r="N877" s="37" t="n">
        <f aca="false">K877+L877+M877</f>
        <v>463.811</v>
      </c>
    </row>
    <row r="878" customFormat="false" ht="15" hidden="false" customHeight="false" outlineLevel="0" collapsed="false">
      <c r="A878" s="0" t="s">
        <v>9</v>
      </c>
      <c r="B878" s="0" t="s">
        <v>429</v>
      </c>
      <c r="C878" s="15" t="n">
        <v>44958</v>
      </c>
      <c r="D878" s="0" t="n">
        <v>4</v>
      </c>
      <c r="E878" s="0" t="n">
        <v>0</v>
      </c>
      <c r="F878" s="0" t="n">
        <v>25</v>
      </c>
      <c r="G878" s="0" t="n">
        <v>0</v>
      </c>
      <c r="H878" s="0" t="n">
        <v>3</v>
      </c>
      <c r="I878" s="0" t="n">
        <v>0</v>
      </c>
      <c r="J878" s="0" t="n">
        <v>248</v>
      </c>
      <c r="K878" s="37" t="n">
        <f aca="false">E878+Inputs!$B$5*F878</f>
        <v>31.875</v>
      </c>
      <c r="L878" s="37" t="n">
        <f aca="false">G878+Inputs!$B$6*H878</f>
        <v>3.825</v>
      </c>
      <c r="M878" s="37" t="n">
        <f aca="false">I878+Inputs!$B$7*J878</f>
        <v>307.768</v>
      </c>
      <c r="N878" s="37" t="n">
        <f aca="false">K878+L878+M878</f>
        <v>343.468</v>
      </c>
    </row>
    <row r="879" customFormat="false" ht="15" hidden="false" customHeight="false" outlineLevel="0" collapsed="false">
      <c r="A879" s="0" t="s">
        <v>9</v>
      </c>
      <c r="B879" s="0" t="s">
        <v>429</v>
      </c>
      <c r="C879" s="15" t="n">
        <v>44986</v>
      </c>
      <c r="D879" s="0" t="n">
        <v>4</v>
      </c>
      <c r="E879" s="0" t="n">
        <v>0</v>
      </c>
      <c r="F879" s="0" t="n">
        <v>2</v>
      </c>
      <c r="G879" s="0" t="n">
        <v>0</v>
      </c>
      <c r="H879" s="0" t="n">
        <v>0</v>
      </c>
      <c r="I879" s="0" t="n">
        <v>0</v>
      </c>
      <c r="J879" s="0" t="n">
        <v>38</v>
      </c>
      <c r="K879" s="37" t="n">
        <f aca="false">E879+Inputs!$B$5*F879</f>
        <v>2.55</v>
      </c>
      <c r="L879" s="37" t="n">
        <f aca="false">G879+Inputs!$B$6*H879</f>
        <v>0</v>
      </c>
      <c r="M879" s="37" t="n">
        <f aca="false">I879+Inputs!$B$7*J879</f>
        <v>47.158</v>
      </c>
      <c r="N879" s="37" t="n">
        <f aca="false">K879+L879+M879</f>
        <v>49.708</v>
      </c>
    </row>
    <row r="880" customFormat="false" ht="15" hidden="false" customHeight="false" outlineLevel="0" collapsed="false">
      <c r="A880" s="0" t="s">
        <v>9</v>
      </c>
      <c r="B880" s="0" t="s">
        <v>429</v>
      </c>
      <c r="C880" s="15" t="n">
        <v>45017</v>
      </c>
      <c r="D880" s="0" t="n">
        <v>4</v>
      </c>
      <c r="E880" s="0" t="n">
        <v>0</v>
      </c>
      <c r="F880" s="0" t="n">
        <v>1</v>
      </c>
      <c r="G880" s="0" t="n">
        <v>0</v>
      </c>
      <c r="H880" s="0" t="n">
        <v>1</v>
      </c>
      <c r="I880" s="0" t="n">
        <v>0</v>
      </c>
      <c r="J880" s="0" t="n">
        <v>86</v>
      </c>
      <c r="K880" s="37" t="n">
        <f aca="false">E880+Inputs!$B$5*F880</f>
        <v>1.275</v>
      </c>
      <c r="L880" s="37" t="n">
        <f aca="false">G880+Inputs!$B$6*H880</f>
        <v>1.275</v>
      </c>
      <c r="M880" s="37" t="n">
        <f aca="false">I880+Inputs!$B$7*J880</f>
        <v>106.726</v>
      </c>
      <c r="N880" s="37" t="n">
        <f aca="false">K880+L880+M880</f>
        <v>109.276</v>
      </c>
    </row>
    <row r="881" customFormat="false" ht="15" hidden="false" customHeight="false" outlineLevel="0" collapsed="false">
      <c r="A881" s="0" t="s">
        <v>9</v>
      </c>
      <c r="B881" s="0" t="s">
        <v>429</v>
      </c>
      <c r="C881" s="15" t="n">
        <v>45047</v>
      </c>
      <c r="D881" s="0" t="n">
        <v>4</v>
      </c>
      <c r="E881" s="0" t="n">
        <v>0</v>
      </c>
      <c r="F881" s="0" t="n">
        <v>19</v>
      </c>
      <c r="G881" s="0" t="n">
        <v>0</v>
      </c>
      <c r="H881" s="0" t="n">
        <v>0</v>
      </c>
      <c r="I881" s="0" t="n">
        <v>0</v>
      </c>
      <c r="J881" s="0" t="n">
        <v>341</v>
      </c>
      <c r="K881" s="37" t="n">
        <f aca="false">E881+Inputs!$B$5*F881</f>
        <v>24.225</v>
      </c>
      <c r="L881" s="37" t="n">
        <f aca="false">G881+Inputs!$B$6*H881</f>
        <v>0</v>
      </c>
      <c r="M881" s="37" t="n">
        <f aca="false">I881+Inputs!$B$7*J881</f>
        <v>423.181</v>
      </c>
      <c r="N881" s="37" t="n">
        <f aca="false">K881+L881+M881</f>
        <v>447.406</v>
      </c>
    </row>
    <row r="882" customFormat="false" ht="15" hidden="false" customHeight="false" outlineLevel="0" collapsed="false">
      <c r="A882" s="0" t="s">
        <v>9</v>
      </c>
      <c r="B882" s="0" t="s">
        <v>429</v>
      </c>
      <c r="C882" s="15" t="n">
        <v>45078</v>
      </c>
      <c r="D882" s="0" t="n">
        <v>4</v>
      </c>
      <c r="E882" s="0" t="n">
        <v>0</v>
      </c>
      <c r="F882" s="0" t="n">
        <v>20</v>
      </c>
      <c r="G882" s="0" t="n">
        <v>0</v>
      </c>
      <c r="H882" s="0" t="n">
        <v>2</v>
      </c>
      <c r="I882" s="0" t="n">
        <v>0</v>
      </c>
      <c r="J882" s="0" t="n">
        <v>379</v>
      </c>
      <c r="K882" s="37" t="n">
        <f aca="false">E882+Inputs!$B$5*F882</f>
        <v>25.5</v>
      </c>
      <c r="L882" s="37" t="n">
        <f aca="false">G882+Inputs!$B$6*H882</f>
        <v>2.55</v>
      </c>
      <c r="M882" s="37" t="n">
        <f aca="false">I882+Inputs!$B$7*J882</f>
        <v>470.339</v>
      </c>
      <c r="N882" s="37" t="n">
        <f aca="false">K882+L882+M882</f>
        <v>498.389</v>
      </c>
    </row>
    <row r="883" customFormat="false" ht="15" hidden="false" customHeight="false" outlineLevel="0" collapsed="false">
      <c r="A883" s="0" t="s">
        <v>9</v>
      </c>
      <c r="B883" s="0" t="s">
        <v>429</v>
      </c>
      <c r="C883" s="15" t="n">
        <v>45108</v>
      </c>
      <c r="D883" s="0" t="n">
        <v>4</v>
      </c>
      <c r="E883" s="0" t="n">
        <v>0</v>
      </c>
      <c r="F883" s="0" t="n">
        <v>23</v>
      </c>
      <c r="G883" s="0" t="n">
        <v>0</v>
      </c>
      <c r="H883" s="0" t="n">
        <v>4</v>
      </c>
      <c r="I883" s="0" t="n">
        <v>0</v>
      </c>
      <c r="J883" s="0" t="n">
        <v>382</v>
      </c>
      <c r="K883" s="37" t="n">
        <f aca="false">E883+Inputs!$B$5*F883</f>
        <v>29.325</v>
      </c>
      <c r="L883" s="37" t="n">
        <f aca="false">G883+Inputs!$B$6*H883</f>
        <v>5.1</v>
      </c>
      <c r="M883" s="37" t="n">
        <f aca="false">I883+Inputs!$B$7*J883</f>
        <v>474.062</v>
      </c>
      <c r="N883" s="37" t="n">
        <f aca="false">K883+L883+M883</f>
        <v>508.487</v>
      </c>
    </row>
    <row r="884" customFormat="false" ht="15" hidden="false" customHeight="false" outlineLevel="0" collapsed="false">
      <c r="A884" s="0" t="s">
        <v>9</v>
      </c>
      <c r="B884" s="0" t="s">
        <v>429</v>
      </c>
      <c r="C884" s="15" t="n">
        <v>45139</v>
      </c>
      <c r="D884" s="0" t="n">
        <v>4</v>
      </c>
      <c r="E884" s="0" t="n">
        <v>0</v>
      </c>
      <c r="F884" s="0" t="n">
        <v>21</v>
      </c>
      <c r="G884" s="0" t="n">
        <v>0</v>
      </c>
      <c r="H884" s="0" t="n">
        <v>4</v>
      </c>
      <c r="I884" s="0" t="n">
        <v>0</v>
      </c>
      <c r="J884" s="0" t="n">
        <v>427</v>
      </c>
      <c r="K884" s="37" t="n">
        <f aca="false">E884+Inputs!$B$5*F884</f>
        <v>26.775</v>
      </c>
      <c r="L884" s="37" t="n">
        <f aca="false">G884+Inputs!$B$6*H884</f>
        <v>5.1</v>
      </c>
      <c r="M884" s="37" t="n">
        <f aca="false">I884+Inputs!$B$7*J884</f>
        <v>529.907</v>
      </c>
      <c r="N884" s="37" t="n">
        <f aca="false">K884+L884+M884</f>
        <v>561.782</v>
      </c>
    </row>
    <row r="885" customFormat="false" ht="15" hidden="false" customHeight="false" outlineLevel="0" collapsed="false">
      <c r="A885" s="0" t="s">
        <v>9</v>
      </c>
      <c r="B885" s="0" t="s">
        <v>429</v>
      </c>
      <c r="C885" s="15" t="n">
        <v>45170</v>
      </c>
      <c r="D885" s="0" t="n">
        <v>4</v>
      </c>
      <c r="E885" s="0" t="n">
        <v>0</v>
      </c>
      <c r="F885" s="0" t="n">
        <v>40</v>
      </c>
      <c r="G885" s="0" t="n">
        <v>0</v>
      </c>
      <c r="H885" s="0" t="n">
        <v>6</v>
      </c>
      <c r="I885" s="0" t="n">
        <v>0</v>
      </c>
      <c r="J885" s="0" t="n">
        <v>419</v>
      </c>
      <c r="K885" s="37" t="n">
        <f aca="false">E885+Inputs!$B$5*F885</f>
        <v>51</v>
      </c>
      <c r="L885" s="37" t="n">
        <f aca="false">G885+Inputs!$B$6*H885</f>
        <v>7.65</v>
      </c>
      <c r="M885" s="37" t="n">
        <f aca="false">I885+Inputs!$B$7*J885</f>
        <v>519.979</v>
      </c>
      <c r="N885" s="37" t="n">
        <f aca="false">K885+L885+M885</f>
        <v>578.629</v>
      </c>
    </row>
    <row r="886" customFormat="false" ht="15" hidden="false" customHeight="false" outlineLevel="0" collapsed="false">
      <c r="A886" s="0" t="s">
        <v>9</v>
      </c>
      <c r="B886" s="0" t="s">
        <v>429</v>
      </c>
      <c r="C886" s="15" t="n">
        <v>45200</v>
      </c>
      <c r="D886" s="0" t="n">
        <v>4</v>
      </c>
      <c r="E886" s="0" t="n">
        <v>0</v>
      </c>
      <c r="F886" s="0" t="n">
        <v>11</v>
      </c>
      <c r="G886" s="0" t="n">
        <v>0</v>
      </c>
      <c r="H886" s="0" t="n">
        <v>1</v>
      </c>
      <c r="I886" s="0" t="n">
        <v>0</v>
      </c>
      <c r="J886" s="0" t="n">
        <v>414</v>
      </c>
      <c r="K886" s="37" t="n">
        <f aca="false">E886+Inputs!$B$5*F886</f>
        <v>14.025</v>
      </c>
      <c r="L886" s="37" t="n">
        <f aca="false">G886+Inputs!$B$6*H886</f>
        <v>1.275</v>
      </c>
      <c r="M886" s="37" t="n">
        <f aca="false">I886+Inputs!$B$7*J886</f>
        <v>513.774</v>
      </c>
      <c r="N886" s="37" t="n">
        <f aca="false">K886+L886+M886</f>
        <v>529.074</v>
      </c>
    </row>
    <row r="887" customFormat="false" ht="15" hidden="false" customHeight="false" outlineLevel="0" collapsed="false">
      <c r="A887" s="0" t="s">
        <v>9</v>
      </c>
      <c r="B887" s="0" t="s">
        <v>429</v>
      </c>
      <c r="C887" s="15" t="n">
        <v>45231</v>
      </c>
      <c r="D887" s="0" t="n">
        <v>4</v>
      </c>
      <c r="E887" s="0" t="n">
        <v>0</v>
      </c>
      <c r="F887" s="0" t="n">
        <v>20</v>
      </c>
      <c r="G887" s="0" t="n">
        <v>0</v>
      </c>
      <c r="H887" s="0" t="n">
        <v>5</v>
      </c>
      <c r="I887" s="0" t="n">
        <v>0</v>
      </c>
      <c r="J887" s="0" t="n">
        <v>389</v>
      </c>
      <c r="K887" s="37" t="n">
        <f aca="false">E887+Inputs!$B$5*F887</f>
        <v>25.5</v>
      </c>
      <c r="L887" s="37" t="n">
        <f aca="false">G887+Inputs!$B$6*H887</f>
        <v>6.375</v>
      </c>
      <c r="M887" s="37" t="n">
        <f aca="false">I887+Inputs!$B$7*J887</f>
        <v>482.749</v>
      </c>
      <c r="N887" s="37" t="n">
        <f aca="false">K887+L887+M887</f>
        <v>514.624</v>
      </c>
    </row>
    <row r="888" customFormat="false" ht="15" hidden="false" customHeight="false" outlineLevel="0" collapsed="false">
      <c r="A888" s="0" t="s">
        <v>9</v>
      </c>
      <c r="B888" s="0" t="s">
        <v>429</v>
      </c>
      <c r="C888" s="15" t="n">
        <v>45261</v>
      </c>
      <c r="D888" s="0" t="n">
        <v>4</v>
      </c>
      <c r="E888" s="0" t="n">
        <v>0</v>
      </c>
      <c r="F888" s="0" t="n">
        <v>14</v>
      </c>
      <c r="G888" s="0" t="n">
        <v>0</v>
      </c>
      <c r="H888" s="0" t="n">
        <v>1</v>
      </c>
      <c r="I888" s="0" t="n">
        <v>0</v>
      </c>
      <c r="J888" s="0" t="n">
        <v>285</v>
      </c>
      <c r="K888" s="37" t="n">
        <f aca="false">E888+Inputs!$B$5*F888</f>
        <v>17.85</v>
      </c>
      <c r="L888" s="37" t="n">
        <f aca="false">G888+Inputs!$B$6*H888</f>
        <v>1.275</v>
      </c>
      <c r="M888" s="37" t="n">
        <f aca="false">I888+Inputs!$B$7*J888</f>
        <v>353.685</v>
      </c>
      <c r="N888" s="37" t="n">
        <f aca="false">K888+L888+M888</f>
        <v>372.81</v>
      </c>
    </row>
    <row r="889" customFormat="false" ht="15" hidden="false" customHeight="false" outlineLevel="0" collapsed="false">
      <c r="A889" s="0" t="s">
        <v>9</v>
      </c>
      <c r="B889" s="0" t="s">
        <v>429</v>
      </c>
      <c r="C889" s="15" t="n">
        <v>45292</v>
      </c>
      <c r="D889" s="0" t="n">
        <v>4</v>
      </c>
      <c r="E889" s="0" t="n">
        <v>0</v>
      </c>
      <c r="F889" s="0" t="n">
        <v>16</v>
      </c>
      <c r="G889" s="0" t="n">
        <v>0</v>
      </c>
      <c r="H889" s="0" t="n">
        <v>3</v>
      </c>
      <c r="I889" s="0" t="n">
        <v>0</v>
      </c>
      <c r="J889" s="0" t="n">
        <v>319</v>
      </c>
      <c r="K889" s="37" t="n">
        <f aca="false">E889+Inputs!$B$5*F889</f>
        <v>20.4</v>
      </c>
      <c r="L889" s="37" t="n">
        <f aca="false">G889+Inputs!$B$6*H889</f>
        <v>3.825</v>
      </c>
      <c r="M889" s="37" t="n">
        <f aca="false">I889+Inputs!$B$7*J889</f>
        <v>395.879</v>
      </c>
      <c r="N889" s="37" t="n">
        <f aca="false">K889+L889+M889</f>
        <v>420.104</v>
      </c>
    </row>
    <row r="890" customFormat="false" ht="15" hidden="false" customHeight="false" outlineLevel="0" collapsed="false">
      <c r="A890" s="0" t="s">
        <v>9</v>
      </c>
      <c r="B890" s="0" t="s">
        <v>429</v>
      </c>
      <c r="C890" s="15" t="n">
        <v>45323</v>
      </c>
      <c r="D890" s="0" t="n">
        <v>4</v>
      </c>
      <c r="E890" s="0" t="n">
        <v>0</v>
      </c>
      <c r="F890" s="0" t="n">
        <v>2</v>
      </c>
      <c r="G890" s="0" t="n">
        <v>0</v>
      </c>
      <c r="H890" s="0" t="n">
        <v>0</v>
      </c>
      <c r="I890" s="0" t="n">
        <v>0</v>
      </c>
      <c r="J890" s="0" t="n">
        <v>29</v>
      </c>
      <c r="K890" s="37" t="n">
        <f aca="false">E890+Inputs!$B$5*F890</f>
        <v>2.55</v>
      </c>
      <c r="L890" s="37" t="n">
        <f aca="false">G890+Inputs!$B$6*H890</f>
        <v>0</v>
      </c>
      <c r="M890" s="37" t="n">
        <f aca="false">I890+Inputs!$B$7*J890</f>
        <v>35.989</v>
      </c>
      <c r="N890" s="37" t="n">
        <f aca="false">K890+L890+M890</f>
        <v>38.539</v>
      </c>
    </row>
    <row r="891" customFormat="false" ht="15" hidden="false" customHeight="false" outlineLevel="0" collapsed="false">
      <c r="A891" s="0" t="s">
        <v>9</v>
      </c>
      <c r="B891" s="0" t="s">
        <v>429</v>
      </c>
      <c r="C891" s="15" t="n">
        <v>45352</v>
      </c>
      <c r="D891" s="0" t="n">
        <v>4</v>
      </c>
      <c r="E891" s="0" t="n">
        <v>0</v>
      </c>
      <c r="F891" s="0" t="n">
        <v>5</v>
      </c>
      <c r="G891" s="0" t="n">
        <v>0</v>
      </c>
      <c r="H891" s="0" t="n">
        <v>2</v>
      </c>
      <c r="I891" s="0" t="n">
        <v>0</v>
      </c>
      <c r="J891" s="0" t="n">
        <v>84</v>
      </c>
      <c r="K891" s="37" t="n">
        <f aca="false">E891+Inputs!$B$5*F891</f>
        <v>6.375</v>
      </c>
      <c r="L891" s="37" t="n">
        <f aca="false">G891+Inputs!$B$6*H891</f>
        <v>2.55</v>
      </c>
      <c r="M891" s="37" t="n">
        <f aca="false">I891+Inputs!$B$7*J891</f>
        <v>104.244</v>
      </c>
      <c r="N891" s="37" t="n">
        <f aca="false">K891+L891+M891</f>
        <v>113.169</v>
      </c>
    </row>
    <row r="892" customFormat="false" ht="15" hidden="false" customHeight="false" outlineLevel="0" collapsed="false">
      <c r="A892" s="0" t="s">
        <v>9</v>
      </c>
      <c r="B892" s="0" t="s">
        <v>429</v>
      </c>
      <c r="C892" s="15" t="n">
        <v>45383</v>
      </c>
      <c r="D892" s="0" t="n">
        <v>4</v>
      </c>
      <c r="E892" s="0" t="n">
        <v>0</v>
      </c>
      <c r="F892" s="0" t="n">
        <v>15</v>
      </c>
      <c r="G892" s="0" t="n">
        <v>0</v>
      </c>
      <c r="H892" s="0" t="n">
        <v>0</v>
      </c>
      <c r="I892" s="0" t="n">
        <v>0</v>
      </c>
      <c r="J892" s="0" t="n">
        <v>303</v>
      </c>
      <c r="K892" s="37" t="n">
        <f aca="false">E892+Inputs!$B$5*F892</f>
        <v>19.125</v>
      </c>
      <c r="L892" s="37" t="n">
        <f aca="false">G892+Inputs!$B$6*H892</f>
        <v>0</v>
      </c>
      <c r="M892" s="37" t="n">
        <f aca="false">I892+Inputs!$B$7*J892</f>
        <v>376.023</v>
      </c>
      <c r="N892" s="37" t="n">
        <f aca="false">K892+L892+M892</f>
        <v>395.148</v>
      </c>
    </row>
    <row r="893" customFormat="false" ht="15" hidden="false" customHeight="false" outlineLevel="0" collapsed="false">
      <c r="A893" s="0" t="s">
        <v>9</v>
      </c>
      <c r="B893" s="0" t="s">
        <v>429</v>
      </c>
      <c r="C893" s="15" t="n">
        <v>45413</v>
      </c>
      <c r="D893" s="0" t="n">
        <v>4</v>
      </c>
      <c r="E893" s="0" t="n">
        <v>0</v>
      </c>
      <c r="F893" s="0" t="n">
        <v>19</v>
      </c>
      <c r="G893" s="0" t="n">
        <v>0</v>
      </c>
      <c r="H893" s="0" t="n">
        <v>1</v>
      </c>
      <c r="I893" s="0" t="n">
        <v>0</v>
      </c>
      <c r="J893" s="0" t="n">
        <v>236</v>
      </c>
      <c r="K893" s="37" t="n">
        <f aca="false">E893+Inputs!$B$5*F893</f>
        <v>24.225</v>
      </c>
      <c r="L893" s="37" t="n">
        <f aca="false">G893+Inputs!$B$6*H893</f>
        <v>1.275</v>
      </c>
      <c r="M893" s="37" t="n">
        <f aca="false">I893+Inputs!$B$7*J893</f>
        <v>292.876</v>
      </c>
      <c r="N893" s="37" t="n">
        <f aca="false">K893+L893+M893</f>
        <v>318.376</v>
      </c>
    </row>
    <row r="894" customFormat="false" ht="15" hidden="false" customHeight="false" outlineLevel="0" collapsed="false">
      <c r="A894" s="0" t="s">
        <v>9</v>
      </c>
      <c r="B894" s="0" t="s">
        <v>429</v>
      </c>
      <c r="C894" s="15" t="n">
        <v>45444</v>
      </c>
      <c r="D894" s="0" t="n">
        <v>4</v>
      </c>
      <c r="E894" s="0" t="n">
        <v>0</v>
      </c>
      <c r="F894" s="0" t="n">
        <v>33</v>
      </c>
      <c r="G894" s="0" t="n">
        <v>0</v>
      </c>
      <c r="H894" s="0" t="n">
        <v>5</v>
      </c>
      <c r="I894" s="0" t="n">
        <v>0</v>
      </c>
      <c r="J894" s="0" t="n">
        <v>394</v>
      </c>
      <c r="K894" s="37" t="n">
        <f aca="false">E894+Inputs!$B$5*F894</f>
        <v>42.075</v>
      </c>
      <c r="L894" s="37" t="n">
        <f aca="false">G894+Inputs!$B$6*H894</f>
        <v>6.375</v>
      </c>
      <c r="M894" s="37" t="n">
        <f aca="false">I894+Inputs!$B$7*J894</f>
        <v>488.954</v>
      </c>
      <c r="N894" s="37" t="n">
        <f aca="false">K894+L894+M894</f>
        <v>537.404</v>
      </c>
    </row>
    <row r="895" customFormat="false" ht="15" hidden="false" customHeight="false" outlineLevel="0" collapsed="false">
      <c r="A895" s="0" t="s">
        <v>9</v>
      </c>
      <c r="B895" s="0" t="s">
        <v>429</v>
      </c>
      <c r="C895" s="15" t="n">
        <v>45474</v>
      </c>
      <c r="D895" s="0" t="n">
        <v>4</v>
      </c>
      <c r="E895" s="0" t="n">
        <v>0</v>
      </c>
      <c r="F895" s="0" t="n">
        <v>23</v>
      </c>
      <c r="G895" s="0" t="n">
        <v>0</v>
      </c>
      <c r="H895" s="0" t="n">
        <v>11</v>
      </c>
      <c r="I895" s="0" t="n">
        <v>0</v>
      </c>
      <c r="J895" s="0" t="n">
        <v>358</v>
      </c>
      <c r="K895" s="37" t="n">
        <f aca="false">E895+Inputs!$B$5*F895</f>
        <v>29.325</v>
      </c>
      <c r="L895" s="37" t="n">
        <f aca="false">G895+Inputs!$B$6*H895</f>
        <v>14.025</v>
      </c>
      <c r="M895" s="37" t="n">
        <f aca="false">I895+Inputs!$B$7*J895</f>
        <v>444.278</v>
      </c>
      <c r="N895" s="37" t="n">
        <f aca="false">K895+L895+M895</f>
        <v>487.628</v>
      </c>
    </row>
    <row r="896" customFormat="false" ht="15" hidden="false" customHeight="false" outlineLevel="0" collapsed="false">
      <c r="A896" s="0" t="s">
        <v>9</v>
      </c>
      <c r="B896" s="0" t="s">
        <v>429</v>
      </c>
      <c r="C896" s="15" t="n">
        <v>45505</v>
      </c>
      <c r="D896" s="0" t="n">
        <v>4</v>
      </c>
      <c r="E896" s="0" t="n">
        <v>0</v>
      </c>
      <c r="F896" s="0" t="n">
        <v>20</v>
      </c>
      <c r="G896" s="0" t="n">
        <v>0</v>
      </c>
      <c r="H896" s="0" t="n">
        <v>7</v>
      </c>
      <c r="I896" s="0" t="n">
        <v>0</v>
      </c>
      <c r="J896" s="0" t="n">
        <v>338</v>
      </c>
      <c r="K896" s="37" t="n">
        <f aca="false">E896+Inputs!$B$5*F896</f>
        <v>25.5</v>
      </c>
      <c r="L896" s="37" t="n">
        <f aca="false">G896+Inputs!$B$6*H896</f>
        <v>8.925</v>
      </c>
      <c r="M896" s="37" t="n">
        <f aca="false">I896+Inputs!$B$7*J896</f>
        <v>419.458</v>
      </c>
      <c r="N896" s="37" t="n">
        <f aca="false">K896+L896+M896</f>
        <v>453.883</v>
      </c>
    </row>
    <row r="897" customFormat="false" ht="15" hidden="false" customHeight="false" outlineLevel="0" collapsed="false">
      <c r="A897" s="0" t="s">
        <v>9</v>
      </c>
      <c r="B897" s="0" t="s">
        <v>429</v>
      </c>
      <c r="C897" s="15" t="n">
        <v>45536</v>
      </c>
      <c r="D897" s="0" t="n">
        <v>4</v>
      </c>
      <c r="E897" s="0" t="n">
        <v>0</v>
      </c>
      <c r="F897" s="0" t="n">
        <v>22</v>
      </c>
      <c r="G897" s="0" t="n">
        <v>0</v>
      </c>
      <c r="H897" s="0" t="n">
        <v>8</v>
      </c>
      <c r="I897" s="0" t="n">
        <v>6</v>
      </c>
      <c r="J897" s="0" t="n">
        <v>346</v>
      </c>
      <c r="K897" s="37" t="n">
        <f aca="false">E897+Inputs!$B$5*F897</f>
        <v>28.05</v>
      </c>
      <c r="L897" s="37" t="n">
        <f aca="false">G897+Inputs!$B$6*H897</f>
        <v>10.2</v>
      </c>
      <c r="M897" s="37" t="n">
        <f aca="false">I897+Inputs!$B$7*J897</f>
        <v>435.386</v>
      </c>
      <c r="N897" s="37" t="n">
        <f aca="false">K897+L897+M897</f>
        <v>473.636</v>
      </c>
    </row>
    <row r="898" customFormat="false" ht="15" hidden="false" customHeight="false" outlineLevel="0" collapsed="false">
      <c r="A898" s="0" t="s">
        <v>9</v>
      </c>
      <c r="B898" s="0" t="s">
        <v>429</v>
      </c>
      <c r="C898" s="15" t="n">
        <v>45566</v>
      </c>
      <c r="D898" s="0" t="n">
        <v>4</v>
      </c>
      <c r="E898" s="0" t="n">
        <v>0</v>
      </c>
      <c r="F898" s="0" t="n">
        <v>16</v>
      </c>
      <c r="G898" s="0" t="n">
        <v>0</v>
      </c>
      <c r="H898" s="0" t="n">
        <v>8</v>
      </c>
      <c r="I898" s="0" t="n">
        <v>0</v>
      </c>
      <c r="J898" s="0" t="n">
        <v>345</v>
      </c>
      <c r="K898" s="37" t="n">
        <f aca="false">E898+Inputs!$B$5*F898</f>
        <v>20.4</v>
      </c>
      <c r="L898" s="37" t="n">
        <f aca="false">G898+Inputs!$B$6*H898</f>
        <v>10.2</v>
      </c>
      <c r="M898" s="37" t="n">
        <f aca="false">I898+Inputs!$B$7*J898</f>
        <v>428.145</v>
      </c>
      <c r="N898" s="37" t="n">
        <f aca="false">K898+L898+M898</f>
        <v>458.745</v>
      </c>
    </row>
    <row r="899" customFormat="false" ht="15" hidden="false" customHeight="false" outlineLevel="0" collapsed="false">
      <c r="A899" s="0" t="s">
        <v>9</v>
      </c>
      <c r="B899" s="0" t="s">
        <v>429</v>
      </c>
      <c r="C899" s="15" t="n">
        <v>45597</v>
      </c>
      <c r="D899" s="0" t="n">
        <v>4</v>
      </c>
      <c r="E899" s="0" t="n">
        <v>0</v>
      </c>
      <c r="F899" s="0" t="n">
        <v>30</v>
      </c>
      <c r="G899" s="0" t="n">
        <v>0</v>
      </c>
      <c r="H899" s="0" t="n">
        <v>5</v>
      </c>
      <c r="I899" s="0" t="n">
        <v>0</v>
      </c>
      <c r="J899" s="0" t="n">
        <v>309</v>
      </c>
      <c r="K899" s="37" t="n">
        <f aca="false">E899+Inputs!$B$5*F899</f>
        <v>38.25</v>
      </c>
      <c r="L899" s="37" t="n">
        <f aca="false">G899+Inputs!$B$6*H899</f>
        <v>6.375</v>
      </c>
      <c r="M899" s="37" t="n">
        <f aca="false">I899+Inputs!$B$7*J899</f>
        <v>383.469</v>
      </c>
      <c r="N899" s="37" t="n">
        <f aca="false">K899+L899+M899</f>
        <v>428.094</v>
      </c>
    </row>
    <row r="900" customFormat="false" ht="15" hidden="false" customHeight="false" outlineLevel="0" collapsed="false">
      <c r="A900" s="0" t="s">
        <v>9</v>
      </c>
      <c r="B900" s="0" t="s">
        <v>429</v>
      </c>
      <c r="C900" s="15" t="n">
        <v>45627</v>
      </c>
      <c r="D900" s="0" t="n">
        <v>4</v>
      </c>
      <c r="E900" s="0" t="n">
        <v>0</v>
      </c>
      <c r="F900" s="0" t="n">
        <v>28</v>
      </c>
      <c r="G900" s="0" t="n">
        <v>0</v>
      </c>
      <c r="H900" s="0" t="n">
        <v>2</v>
      </c>
      <c r="I900" s="0" t="n">
        <v>0</v>
      </c>
      <c r="J900" s="0" t="n">
        <v>300</v>
      </c>
      <c r="K900" s="37" t="n">
        <f aca="false">E900+Inputs!$B$5*F900</f>
        <v>35.7</v>
      </c>
      <c r="L900" s="37" t="n">
        <f aca="false">G900+Inputs!$B$6*H900</f>
        <v>2.55</v>
      </c>
      <c r="M900" s="37" t="n">
        <f aca="false">I900+Inputs!$B$7*J900</f>
        <v>372.3</v>
      </c>
      <c r="N900" s="37" t="n">
        <f aca="false">K900+L900+M900</f>
        <v>410.55</v>
      </c>
    </row>
    <row r="901" customFormat="false" ht="15" hidden="false" customHeight="false" outlineLevel="0" collapsed="false">
      <c r="A901" s="0" t="s">
        <v>9</v>
      </c>
      <c r="B901" s="0" t="s">
        <v>429</v>
      </c>
      <c r="C901" s="15" t="n">
        <v>45658</v>
      </c>
      <c r="D901" s="0" t="n">
        <v>4</v>
      </c>
      <c r="E901" s="0" t="n">
        <v>0</v>
      </c>
      <c r="F901" s="0" t="n">
        <v>10</v>
      </c>
      <c r="G901" s="0" t="n">
        <v>0</v>
      </c>
      <c r="H901" s="0" t="n">
        <v>2</v>
      </c>
      <c r="I901" s="0" t="n">
        <v>0</v>
      </c>
      <c r="J901" s="0" t="n">
        <v>322</v>
      </c>
      <c r="K901" s="37" t="n">
        <f aca="false">E901+Inputs!$B$5*F901</f>
        <v>12.75</v>
      </c>
      <c r="L901" s="37" t="n">
        <f aca="false">G901+Inputs!$B$6*H901</f>
        <v>2.55</v>
      </c>
      <c r="M901" s="37" t="n">
        <f aca="false">I901+Inputs!$B$7*J901</f>
        <v>399.602</v>
      </c>
      <c r="N901" s="37" t="n">
        <f aca="false">K901+L901+M901</f>
        <v>414.902</v>
      </c>
    </row>
    <row r="902" customFormat="false" ht="15" hidden="false" customHeight="false" outlineLevel="0" collapsed="false">
      <c r="A902" s="0" t="s">
        <v>9</v>
      </c>
      <c r="B902" s="0" t="s">
        <v>429</v>
      </c>
      <c r="C902" s="15" t="n">
        <v>45689</v>
      </c>
      <c r="D902" s="0" t="n">
        <v>4</v>
      </c>
      <c r="E902" s="0" t="n">
        <v>0</v>
      </c>
      <c r="F902" s="0" t="n">
        <v>13</v>
      </c>
      <c r="G902" s="0" t="n">
        <v>0</v>
      </c>
      <c r="H902" s="0" t="n">
        <v>16</v>
      </c>
      <c r="I902" s="0" t="n">
        <v>0</v>
      </c>
      <c r="J902" s="0" t="n">
        <v>358</v>
      </c>
      <c r="K902" s="37" t="n">
        <f aca="false">E902+Inputs!$B$5*F902</f>
        <v>16.575</v>
      </c>
      <c r="L902" s="37" t="n">
        <f aca="false">G902+Inputs!$B$6*H902</f>
        <v>20.4</v>
      </c>
      <c r="M902" s="37" t="n">
        <f aca="false">I902+Inputs!$B$7*J902</f>
        <v>444.278</v>
      </c>
      <c r="N902" s="37" t="n">
        <f aca="false">K902+L902+M902</f>
        <v>481.253</v>
      </c>
    </row>
    <row r="903" customFormat="false" ht="15" hidden="false" customHeight="false" outlineLevel="0" collapsed="false">
      <c r="A903" s="0" t="s">
        <v>9</v>
      </c>
      <c r="B903" s="0" t="s">
        <v>429</v>
      </c>
      <c r="C903" s="15" t="n">
        <v>45717</v>
      </c>
      <c r="D903" s="0" t="n">
        <v>4</v>
      </c>
      <c r="E903" s="0" t="n">
        <v>0</v>
      </c>
      <c r="F903" s="0" t="n">
        <v>24</v>
      </c>
      <c r="G903" s="0" t="n">
        <v>0</v>
      </c>
      <c r="H903" s="0" t="n">
        <v>15</v>
      </c>
      <c r="I903" s="0" t="n">
        <v>0</v>
      </c>
      <c r="J903" s="0" t="n">
        <v>362</v>
      </c>
      <c r="K903" s="37" t="n">
        <f aca="false">E903+Inputs!$B$5*F903</f>
        <v>30.6</v>
      </c>
      <c r="L903" s="37" t="n">
        <f aca="false">G903+Inputs!$B$6*H903</f>
        <v>19.125</v>
      </c>
      <c r="M903" s="37" t="n">
        <f aca="false">I903+Inputs!$B$7*J903</f>
        <v>449.242</v>
      </c>
      <c r="N903" s="37" t="n">
        <f aca="false">K903+L903+M903</f>
        <v>498.967</v>
      </c>
    </row>
    <row r="904" customFormat="false" ht="15" hidden="false" customHeight="false" outlineLevel="0" collapsed="false">
      <c r="A904" s="0" t="s">
        <v>9</v>
      </c>
      <c r="B904" s="0" t="s">
        <v>429</v>
      </c>
      <c r="C904" s="15" t="n">
        <v>45748</v>
      </c>
      <c r="D904" s="0" t="n">
        <v>4</v>
      </c>
      <c r="E904" s="0" t="n">
        <v>0</v>
      </c>
      <c r="F904" s="0" t="n">
        <v>15</v>
      </c>
      <c r="G904" s="0" t="n">
        <v>0</v>
      </c>
      <c r="H904" s="0" t="n">
        <v>4</v>
      </c>
      <c r="I904" s="0" t="n">
        <v>0</v>
      </c>
      <c r="J904" s="0" t="n">
        <v>323</v>
      </c>
      <c r="K904" s="37" t="n">
        <f aca="false">E904+Inputs!$B$5*F904</f>
        <v>19.125</v>
      </c>
      <c r="L904" s="37" t="n">
        <f aca="false">G904+Inputs!$B$6*H904</f>
        <v>5.1</v>
      </c>
      <c r="M904" s="37" t="n">
        <f aca="false">I904+Inputs!$B$7*J904</f>
        <v>400.843</v>
      </c>
      <c r="N904" s="37" t="n">
        <f aca="false">K904+L904+M904</f>
        <v>425.068</v>
      </c>
    </row>
    <row r="905" customFormat="false" ht="15" hidden="false" customHeight="false" outlineLevel="0" collapsed="false">
      <c r="A905" s="0" t="s">
        <v>9</v>
      </c>
      <c r="B905" s="0" t="s">
        <v>429</v>
      </c>
      <c r="C905" s="15" t="n">
        <v>45778</v>
      </c>
      <c r="D905" s="0" t="n">
        <v>4</v>
      </c>
      <c r="E905" s="0" t="n">
        <v>0</v>
      </c>
      <c r="F905" s="0" t="n">
        <v>39</v>
      </c>
      <c r="G905" s="0" t="n">
        <v>0</v>
      </c>
      <c r="H905" s="0" t="n">
        <v>7</v>
      </c>
      <c r="I905" s="0" t="n">
        <v>0</v>
      </c>
      <c r="J905" s="0" t="n">
        <v>382</v>
      </c>
      <c r="K905" s="37" t="n">
        <f aca="false">E905+Inputs!$B$5*F905</f>
        <v>49.725</v>
      </c>
      <c r="L905" s="37" t="n">
        <f aca="false">G905+Inputs!$B$6*H905</f>
        <v>8.925</v>
      </c>
      <c r="M905" s="37" t="n">
        <f aca="false">I905+Inputs!$B$7*J905</f>
        <v>474.062</v>
      </c>
      <c r="N905" s="37" t="n">
        <f aca="false">K905+L905+M905</f>
        <v>532.712</v>
      </c>
    </row>
    <row r="906" customFormat="false" ht="15" hidden="false" customHeight="false" outlineLevel="0" collapsed="false">
      <c r="A906" s="0" t="s">
        <v>9</v>
      </c>
      <c r="B906" s="0" t="s">
        <v>429</v>
      </c>
      <c r="C906" s="15" t="n">
        <v>45809</v>
      </c>
      <c r="D906" s="0" t="n">
        <v>4</v>
      </c>
      <c r="E906" s="0" t="n">
        <v>0</v>
      </c>
      <c r="F906" s="0" t="n">
        <v>57</v>
      </c>
      <c r="G906" s="0" t="n">
        <v>0</v>
      </c>
      <c r="H906" s="0" t="n">
        <v>14</v>
      </c>
      <c r="I906" s="0" t="n">
        <v>0</v>
      </c>
      <c r="J906" s="0" t="n">
        <v>428</v>
      </c>
      <c r="K906" s="37" t="n">
        <f aca="false">E906+Inputs!$B$5*F906</f>
        <v>72.675</v>
      </c>
      <c r="L906" s="37" t="n">
        <f aca="false">G906+Inputs!$B$6*H906</f>
        <v>17.85</v>
      </c>
      <c r="M906" s="37" t="n">
        <f aca="false">I906+Inputs!$B$7*J906</f>
        <v>531.148</v>
      </c>
      <c r="N906" s="37" t="n">
        <f aca="false">K906+L906+M906</f>
        <v>621.673</v>
      </c>
    </row>
    <row r="907" customFormat="false" ht="15" hidden="false" customHeight="false" outlineLevel="0" collapsed="false">
      <c r="A907" s="0" t="s">
        <v>9</v>
      </c>
      <c r="B907" s="0" t="s">
        <v>429</v>
      </c>
      <c r="C907" s="15" t="n">
        <v>45839</v>
      </c>
      <c r="D907" s="0" t="n">
        <v>4</v>
      </c>
      <c r="E907" s="0" t="n">
        <v>0</v>
      </c>
      <c r="F907" s="0" t="n">
        <v>28</v>
      </c>
      <c r="G907" s="0" t="n">
        <v>0</v>
      </c>
      <c r="H907" s="0" t="n">
        <v>12</v>
      </c>
      <c r="I907" s="0" t="n">
        <v>0</v>
      </c>
      <c r="J907" s="0" t="n">
        <v>352</v>
      </c>
      <c r="K907" s="37" t="n">
        <f aca="false">E907+Inputs!$B$5*F907</f>
        <v>35.7</v>
      </c>
      <c r="L907" s="37" t="n">
        <f aca="false">G907+Inputs!$B$6*H907</f>
        <v>15.3</v>
      </c>
      <c r="M907" s="37" t="n">
        <f aca="false">I907+Inputs!$B$7*J907</f>
        <v>436.832</v>
      </c>
      <c r="N907" s="37" t="n">
        <f aca="false">K907+L907+M907</f>
        <v>487.832</v>
      </c>
    </row>
    <row r="908" customFormat="false" ht="15" hidden="false" customHeight="false" outlineLevel="0" collapsed="false">
      <c r="A908" s="0" t="s">
        <v>9</v>
      </c>
      <c r="B908" s="0" t="s">
        <v>429</v>
      </c>
      <c r="C908" s="15" t="n">
        <v>45870</v>
      </c>
      <c r="D908" s="0" t="n">
        <v>4</v>
      </c>
      <c r="E908" s="0" t="n">
        <v>0</v>
      </c>
      <c r="F908" s="0" t="n">
        <v>42</v>
      </c>
      <c r="G908" s="0" t="n">
        <v>0</v>
      </c>
      <c r="H908" s="0" t="n">
        <v>2</v>
      </c>
      <c r="I908" s="0" t="n">
        <v>0</v>
      </c>
      <c r="J908" s="0" t="n">
        <v>340</v>
      </c>
      <c r="K908" s="37" t="n">
        <f aca="false">E908+Inputs!$B$5*F908</f>
        <v>53.55</v>
      </c>
      <c r="L908" s="37" t="n">
        <f aca="false">G908+Inputs!$B$6*H908</f>
        <v>2.55</v>
      </c>
      <c r="M908" s="37" t="n">
        <f aca="false">I908+Inputs!$B$7*J908</f>
        <v>421.94</v>
      </c>
      <c r="N908" s="37" t="n">
        <f aca="false">K908+L908+M908</f>
        <v>478.04</v>
      </c>
    </row>
    <row r="909" customFormat="false" ht="15" hidden="false" customHeight="false" outlineLevel="0" collapsed="false">
      <c r="A909" s="0" t="s">
        <v>9</v>
      </c>
      <c r="B909" s="0" t="s">
        <v>429</v>
      </c>
      <c r="C909" s="15" t="n">
        <v>45901</v>
      </c>
      <c r="D909" s="0" t="n">
        <v>4</v>
      </c>
      <c r="E909" s="0" t="n">
        <v>0</v>
      </c>
      <c r="F909" s="0" t="n">
        <v>45</v>
      </c>
      <c r="G909" s="0" t="n">
        <v>0</v>
      </c>
      <c r="H909" s="0" t="n">
        <v>13</v>
      </c>
      <c r="I909" s="0" t="n">
        <v>0</v>
      </c>
      <c r="J909" s="0" t="n">
        <v>366</v>
      </c>
      <c r="K909" s="37" t="n">
        <f aca="false">E909+Inputs!$B$5*F909</f>
        <v>57.375</v>
      </c>
      <c r="L909" s="37" t="n">
        <f aca="false">G909+Inputs!$B$6*H909</f>
        <v>16.575</v>
      </c>
      <c r="M909" s="37" t="n">
        <f aca="false">I909+Inputs!$B$7*J909</f>
        <v>454.206</v>
      </c>
      <c r="N909" s="37" t="n">
        <f aca="false">K909+L909+M909</f>
        <v>528.156</v>
      </c>
    </row>
    <row r="910" customFormat="false" ht="15" hidden="false" customHeight="false" outlineLevel="0" collapsed="false">
      <c r="A910" s="0" t="s">
        <v>9</v>
      </c>
      <c r="B910" s="0" t="s">
        <v>429</v>
      </c>
      <c r="C910" s="15" t="n">
        <v>45931</v>
      </c>
      <c r="D910" s="0" t="n">
        <v>4</v>
      </c>
      <c r="E910" s="0" t="n">
        <v>0</v>
      </c>
      <c r="F910" s="0" t="n">
        <v>29</v>
      </c>
      <c r="G910" s="0" t="n">
        <v>0</v>
      </c>
      <c r="H910" s="0" t="n">
        <v>2</v>
      </c>
      <c r="I910" s="0" t="n">
        <v>0</v>
      </c>
      <c r="J910" s="0" t="n">
        <v>381</v>
      </c>
      <c r="K910" s="37" t="n">
        <f aca="false">E910+Inputs!$B$5*F910</f>
        <v>36.975</v>
      </c>
      <c r="L910" s="37" t="n">
        <f aca="false">G910+Inputs!$B$6*H910</f>
        <v>2.55</v>
      </c>
      <c r="M910" s="37" t="n">
        <f aca="false">I910+Inputs!$B$7*J910</f>
        <v>472.821</v>
      </c>
      <c r="N910" s="37" t="n">
        <f aca="false">K910+L910+M910</f>
        <v>512.346</v>
      </c>
    </row>
    <row r="911" customFormat="false" ht="15" hidden="false" customHeight="false" outlineLevel="0" collapsed="false">
      <c r="A911" s="0" t="s">
        <v>9</v>
      </c>
      <c r="B911" s="0" t="s">
        <v>429</v>
      </c>
      <c r="C911" s="15" t="n">
        <v>45962</v>
      </c>
      <c r="D911" s="0" t="n">
        <v>4</v>
      </c>
      <c r="E911" s="0" t="n">
        <v>0</v>
      </c>
      <c r="F911" s="0" t="n">
        <v>31</v>
      </c>
      <c r="G911" s="0" t="n">
        <v>0</v>
      </c>
      <c r="H911" s="0" t="n">
        <v>11</v>
      </c>
      <c r="I911" s="0" t="n">
        <v>0</v>
      </c>
      <c r="J911" s="0" t="n">
        <v>356</v>
      </c>
      <c r="K911" s="37" t="n">
        <f aca="false">E911+Inputs!$B$5*F911</f>
        <v>39.525</v>
      </c>
      <c r="L911" s="37" t="n">
        <f aca="false">G911+Inputs!$B$6*H911</f>
        <v>14.025</v>
      </c>
      <c r="M911" s="37" t="n">
        <f aca="false">I911+Inputs!$B$7*J911</f>
        <v>441.796</v>
      </c>
      <c r="N911" s="37" t="n">
        <f aca="false">K911+L911+M911</f>
        <v>495.346</v>
      </c>
    </row>
    <row r="912" customFormat="false" ht="15" hidden="false" customHeight="false" outlineLevel="0" collapsed="false">
      <c r="A912" s="0" t="s">
        <v>9</v>
      </c>
      <c r="B912" s="0" t="s">
        <v>429</v>
      </c>
      <c r="C912" s="15" t="n">
        <v>45992</v>
      </c>
      <c r="D912" s="0" t="n">
        <v>4</v>
      </c>
      <c r="E912" s="0" t="n">
        <v>0</v>
      </c>
      <c r="F912" s="0" t="n">
        <v>33</v>
      </c>
      <c r="G912" s="0" t="n">
        <v>0</v>
      </c>
      <c r="H912" s="0" t="n">
        <v>10</v>
      </c>
      <c r="I912" s="0" t="n">
        <v>0</v>
      </c>
      <c r="J912" s="0" t="n">
        <v>342</v>
      </c>
      <c r="K912" s="37" t="n">
        <f aca="false">E912+Inputs!$B$5*F912</f>
        <v>42.075</v>
      </c>
      <c r="L912" s="37" t="n">
        <f aca="false">G912+Inputs!$B$6*H912</f>
        <v>12.75</v>
      </c>
      <c r="M912" s="37" t="n">
        <f aca="false">I912+Inputs!$B$7*J912</f>
        <v>424.422</v>
      </c>
      <c r="N912" s="37" t="n">
        <f aca="false">K912+L912+M912</f>
        <v>479.247</v>
      </c>
    </row>
    <row r="913" customFormat="false" ht="15" hidden="false" customHeight="false" outlineLevel="0" collapsed="false">
      <c r="A913" s="0" t="s">
        <v>9</v>
      </c>
      <c r="B913" s="0" t="s">
        <v>429</v>
      </c>
      <c r="C913" s="15" t="n">
        <v>46023</v>
      </c>
      <c r="D913" s="0" t="n">
        <v>4</v>
      </c>
      <c r="E913" s="0" t="n">
        <v>0</v>
      </c>
      <c r="F913" s="0" t="n">
        <v>26</v>
      </c>
      <c r="G913" s="0" t="n">
        <v>0</v>
      </c>
      <c r="H913" s="0" t="n">
        <v>6</v>
      </c>
      <c r="I913" s="0" t="n">
        <v>0</v>
      </c>
      <c r="J913" s="0" t="n">
        <v>319</v>
      </c>
      <c r="K913" s="37" t="n">
        <f aca="false">E913+Inputs!$B$5*F913</f>
        <v>33.15</v>
      </c>
      <c r="L913" s="37" t="n">
        <f aca="false">G913+Inputs!$B$6*H913</f>
        <v>7.65</v>
      </c>
      <c r="M913" s="37" t="n">
        <f aca="false">I913+Inputs!$B$7*J913</f>
        <v>395.879</v>
      </c>
      <c r="N913" s="37" t="n">
        <f aca="false">K913+L913+M913</f>
        <v>436.679</v>
      </c>
    </row>
    <row r="914" customFormat="false" ht="15" hidden="false" customHeight="false" outlineLevel="0" collapsed="false">
      <c r="A914" s="0" t="s">
        <v>9</v>
      </c>
      <c r="B914" s="0" t="s">
        <v>429</v>
      </c>
      <c r="C914" s="15" t="n">
        <v>46054</v>
      </c>
      <c r="D914" s="0" t="n">
        <v>4</v>
      </c>
      <c r="E914" s="0" t="n">
        <v>0</v>
      </c>
      <c r="F914" s="0" t="n">
        <v>48</v>
      </c>
      <c r="G914" s="0" t="n">
        <v>0</v>
      </c>
      <c r="H914" s="0" t="n">
        <v>14</v>
      </c>
      <c r="I914" s="0" t="n">
        <v>0</v>
      </c>
      <c r="J914" s="0" t="n">
        <v>296</v>
      </c>
      <c r="K914" s="37" t="n">
        <f aca="false">E914+Inputs!$B$5*F914</f>
        <v>61.2</v>
      </c>
      <c r="L914" s="37" t="n">
        <f aca="false">G914+Inputs!$B$6*H914</f>
        <v>17.85</v>
      </c>
      <c r="M914" s="37" t="n">
        <f aca="false">I914+Inputs!$B$7*J914</f>
        <v>367.336</v>
      </c>
      <c r="N914" s="37" t="n">
        <f aca="false">K914+L914+M914</f>
        <v>446.386</v>
      </c>
    </row>
    <row r="915" customFormat="false" ht="15" hidden="false" customHeight="false" outlineLevel="0" collapsed="false">
      <c r="A915" s="0" t="s">
        <v>9</v>
      </c>
      <c r="B915" s="0" t="s">
        <v>429</v>
      </c>
      <c r="C915" s="15" t="n">
        <v>46082</v>
      </c>
      <c r="D915" s="0" t="n">
        <v>4</v>
      </c>
      <c r="E915" s="0" t="n">
        <v>0</v>
      </c>
      <c r="F915" s="0" t="n">
        <v>53</v>
      </c>
      <c r="G915" s="0" t="n">
        <v>0</v>
      </c>
      <c r="H915" s="0" t="n">
        <v>11</v>
      </c>
      <c r="I915" s="0" t="n">
        <v>0</v>
      </c>
      <c r="J915" s="0" t="n">
        <v>361</v>
      </c>
      <c r="K915" s="37" t="n">
        <f aca="false">E915+Inputs!$B$5*F915</f>
        <v>67.575</v>
      </c>
      <c r="L915" s="37" t="n">
        <f aca="false">G915+Inputs!$B$6*H915</f>
        <v>14.025</v>
      </c>
      <c r="M915" s="37" t="n">
        <f aca="false">I915+Inputs!$B$7*J915</f>
        <v>448.001</v>
      </c>
      <c r="N915" s="37" t="n">
        <f aca="false">K915+L915+M915</f>
        <v>529.601</v>
      </c>
    </row>
    <row r="916" customFormat="false" ht="15" hidden="false" customHeight="false" outlineLevel="0" collapsed="false">
      <c r="A916" s="0" t="s">
        <v>9</v>
      </c>
      <c r="B916" s="0" t="s">
        <v>429</v>
      </c>
      <c r="C916" s="15" t="n">
        <v>46113</v>
      </c>
      <c r="D916" s="0" t="n">
        <v>4</v>
      </c>
      <c r="E916" s="0" t="n">
        <v>0</v>
      </c>
      <c r="F916" s="0" t="n">
        <v>58</v>
      </c>
      <c r="G916" s="0" t="n">
        <v>0</v>
      </c>
      <c r="H916" s="0" t="n">
        <v>23</v>
      </c>
      <c r="I916" s="0" t="n">
        <v>0</v>
      </c>
      <c r="J916" s="0" t="n">
        <v>291</v>
      </c>
      <c r="K916" s="37" t="n">
        <f aca="false">E916+Inputs!$B$5*F916</f>
        <v>73.95</v>
      </c>
      <c r="L916" s="37" t="n">
        <f aca="false">G916+Inputs!$B$6*H916</f>
        <v>29.325</v>
      </c>
      <c r="M916" s="37" t="n">
        <f aca="false">I916+Inputs!$B$7*J916</f>
        <v>361.131</v>
      </c>
      <c r="N916" s="37" t="n">
        <f aca="false">K916+L916+M916</f>
        <v>464.406</v>
      </c>
    </row>
    <row r="917" customFormat="false" ht="15" hidden="false" customHeight="false" outlineLevel="0" collapsed="false">
      <c r="A917" s="0" t="s">
        <v>9</v>
      </c>
      <c r="B917" s="0" t="s">
        <v>429</v>
      </c>
      <c r="C917" s="15" t="n">
        <v>46143</v>
      </c>
      <c r="D917" s="0" t="n">
        <v>4</v>
      </c>
      <c r="E917" s="0" t="n">
        <v>0</v>
      </c>
      <c r="F917" s="0" t="n">
        <v>84</v>
      </c>
      <c r="G917" s="0" t="n">
        <v>0</v>
      </c>
      <c r="H917" s="0" t="n">
        <v>21</v>
      </c>
      <c r="I917" s="0" t="n">
        <v>0</v>
      </c>
      <c r="J917" s="0" t="n">
        <v>319</v>
      </c>
      <c r="K917" s="37" t="n">
        <f aca="false">E917+Inputs!$B$5*F917</f>
        <v>107.1</v>
      </c>
      <c r="L917" s="37" t="n">
        <f aca="false">G917+Inputs!$B$6*H917</f>
        <v>26.775</v>
      </c>
      <c r="M917" s="37" t="n">
        <f aca="false">I917+Inputs!$B$7*J917</f>
        <v>395.879</v>
      </c>
      <c r="N917" s="37" t="n">
        <f aca="false">K917+L917+M917</f>
        <v>529.754</v>
      </c>
    </row>
    <row r="918" customFormat="false" ht="15" hidden="false" customHeight="false" outlineLevel="0" collapsed="false">
      <c r="A918" s="0" t="s">
        <v>9</v>
      </c>
      <c r="B918" s="0" t="s">
        <v>429</v>
      </c>
      <c r="C918" s="15" t="n">
        <v>46174</v>
      </c>
      <c r="D918" s="0" t="n">
        <v>4</v>
      </c>
      <c r="E918" s="0" t="n">
        <v>0</v>
      </c>
      <c r="F918" s="0" t="n">
        <v>101</v>
      </c>
      <c r="G918" s="0" t="n">
        <v>0</v>
      </c>
      <c r="H918" s="0" t="n">
        <v>36</v>
      </c>
      <c r="I918" s="0" t="n">
        <v>0</v>
      </c>
      <c r="J918" s="0" t="n">
        <v>401</v>
      </c>
      <c r="K918" s="37" t="n">
        <f aca="false">E918+Inputs!$B$5*F918</f>
        <v>128.775</v>
      </c>
      <c r="L918" s="37" t="n">
        <f aca="false">G918+Inputs!$B$6*H918</f>
        <v>45.9</v>
      </c>
      <c r="M918" s="37" t="n">
        <f aca="false">I918+Inputs!$B$7*J918</f>
        <v>497.641</v>
      </c>
      <c r="N918" s="37" t="n">
        <f aca="false">K918+L918+M918</f>
        <v>672.316</v>
      </c>
    </row>
    <row r="919" customFormat="false" ht="15" hidden="false" customHeight="false" outlineLevel="0" collapsed="false">
      <c r="A919" s="0" t="s">
        <v>9</v>
      </c>
      <c r="B919" s="0" t="s">
        <v>429</v>
      </c>
      <c r="C919" s="15" t="n">
        <v>46204</v>
      </c>
      <c r="D919" s="0" t="n">
        <v>4</v>
      </c>
      <c r="E919" s="0" t="n">
        <v>0</v>
      </c>
      <c r="F919" s="0" t="n">
        <v>76</v>
      </c>
      <c r="G919" s="0" t="n">
        <v>0</v>
      </c>
      <c r="H919" s="0" t="n">
        <v>37</v>
      </c>
      <c r="I919" s="0" t="n">
        <v>0</v>
      </c>
      <c r="J919" s="0" t="n">
        <v>296</v>
      </c>
      <c r="K919" s="37" t="n">
        <f aca="false">E919+Inputs!$B$5*F919</f>
        <v>96.9</v>
      </c>
      <c r="L919" s="37" t="n">
        <f aca="false">G919+Inputs!$B$6*H919</f>
        <v>47.175</v>
      </c>
      <c r="M919" s="37" t="n">
        <f aca="false">I919+Inputs!$B$7*J919</f>
        <v>367.336</v>
      </c>
      <c r="N919" s="37" t="n">
        <f aca="false">K919+L919+M919</f>
        <v>511.411</v>
      </c>
    </row>
    <row r="920" customFormat="false" ht="15" hidden="false" customHeight="false" outlineLevel="0" collapsed="false">
      <c r="A920" s="0" t="s">
        <v>9</v>
      </c>
      <c r="B920" s="0" t="s">
        <v>429</v>
      </c>
      <c r="C920" s="15" t="n">
        <v>46235</v>
      </c>
      <c r="D920" s="0" t="n">
        <v>4</v>
      </c>
      <c r="E920" s="0" t="n">
        <v>0</v>
      </c>
      <c r="F920" s="0" t="n">
        <v>84</v>
      </c>
      <c r="G920" s="0" t="n">
        <v>0</v>
      </c>
      <c r="H920" s="0" t="n">
        <v>36</v>
      </c>
      <c r="I920" s="0" t="n">
        <v>0</v>
      </c>
      <c r="J920" s="0" t="n">
        <v>231</v>
      </c>
      <c r="K920" s="37" t="n">
        <f aca="false">E920+Inputs!$B$5*F920</f>
        <v>107.1</v>
      </c>
      <c r="L920" s="37" t="n">
        <f aca="false">G920+Inputs!$B$6*H920</f>
        <v>45.9</v>
      </c>
      <c r="M920" s="37" t="n">
        <f aca="false">I920+Inputs!$B$7*J920</f>
        <v>286.671</v>
      </c>
      <c r="N920" s="37" t="n">
        <f aca="false">K920+L920+M920</f>
        <v>439.671</v>
      </c>
    </row>
    <row r="921" customFormat="false" ht="15" hidden="false" customHeight="false" outlineLevel="0" collapsed="false">
      <c r="A921" s="0" t="s">
        <v>9</v>
      </c>
      <c r="B921" s="0" t="s">
        <v>409</v>
      </c>
      <c r="C921" s="15" t="n">
        <v>44927</v>
      </c>
      <c r="D921" s="0" t="n">
        <v>3</v>
      </c>
      <c r="E921" s="0" t="n">
        <v>0</v>
      </c>
      <c r="F921" s="0" t="n">
        <v>25</v>
      </c>
      <c r="G921" s="0" t="n">
        <v>0</v>
      </c>
      <c r="H921" s="0" t="n">
        <v>0</v>
      </c>
      <c r="I921" s="0" t="n">
        <v>0</v>
      </c>
      <c r="J921" s="0" t="n">
        <v>314</v>
      </c>
      <c r="K921" s="37" t="n">
        <f aca="false">E921+Inputs!$B$5*F921</f>
        <v>31.875</v>
      </c>
      <c r="L921" s="37" t="n">
        <f aca="false">G921+Inputs!$B$6*H921</f>
        <v>0</v>
      </c>
      <c r="M921" s="37" t="n">
        <f aca="false">I921+Inputs!$B$7*J921</f>
        <v>389.674</v>
      </c>
      <c r="N921" s="37" t="n">
        <f aca="false">K921+L921+M921</f>
        <v>421.549</v>
      </c>
    </row>
    <row r="922" customFormat="false" ht="15" hidden="false" customHeight="false" outlineLevel="0" collapsed="false">
      <c r="A922" s="0" t="s">
        <v>9</v>
      </c>
      <c r="B922" s="0" t="s">
        <v>409</v>
      </c>
      <c r="C922" s="15" t="n">
        <v>44958</v>
      </c>
      <c r="D922" s="0" t="n">
        <v>3</v>
      </c>
      <c r="E922" s="0" t="n">
        <v>0</v>
      </c>
      <c r="F922" s="0" t="n">
        <v>36</v>
      </c>
      <c r="G922" s="0" t="n">
        <v>0</v>
      </c>
      <c r="H922" s="0" t="n">
        <v>0</v>
      </c>
      <c r="I922" s="0" t="n">
        <v>0</v>
      </c>
      <c r="J922" s="0" t="n">
        <v>296</v>
      </c>
      <c r="K922" s="37" t="n">
        <f aca="false">E922+Inputs!$B$5*F922</f>
        <v>45.9</v>
      </c>
      <c r="L922" s="37" t="n">
        <f aca="false">G922+Inputs!$B$6*H922</f>
        <v>0</v>
      </c>
      <c r="M922" s="37" t="n">
        <f aca="false">I922+Inputs!$B$7*J922</f>
        <v>367.336</v>
      </c>
      <c r="N922" s="37" t="n">
        <f aca="false">K922+L922+M922</f>
        <v>413.236</v>
      </c>
    </row>
    <row r="923" customFormat="false" ht="15" hidden="false" customHeight="false" outlineLevel="0" collapsed="false">
      <c r="A923" s="0" t="s">
        <v>9</v>
      </c>
      <c r="B923" s="0" t="s">
        <v>409</v>
      </c>
      <c r="C923" s="15" t="n">
        <v>44986</v>
      </c>
      <c r="D923" s="0" t="n">
        <v>3</v>
      </c>
      <c r="E923" s="0" t="n">
        <v>0</v>
      </c>
      <c r="F923" s="0" t="n">
        <v>4</v>
      </c>
      <c r="G923" s="0" t="n">
        <v>0</v>
      </c>
      <c r="H923" s="0" t="n">
        <v>0</v>
      </c>
      <c r="I923" s="0" t="n">
        <v>0</v>
      </c>
      <c r="J923" s="0" t="n">
        <v>44</v>
      </c>
      <c r="K923" s="37" t="n">
        <f aca="false">E923+Inputs!$B$5*F923</f>
        <v>5.1</v>
      </c>
      <c r="L923" s="37" t="n">
        <f aca="false">G923+Inputs!$B$6*H923</f>
        <v>0</v>
      </c>
      <c r="M923" s="37" t="n">
        <f aca="false">I923+Inputs!$B$7*J923</f>
        <v>54.604</v>
      </c>
      <c r="N923" s="37" t="n">
        <f aca="false">K923+L923+M923</f>
        <v>59.704</v>
      </c>
    </row>
    <row r="924" customFormat="false" ht="15" hidden="false" customHeight="false" outlineLevel="0" collapsed="false">
      <c r="A924" s="0" t="s">
        <v>9</v>
      </c>
      <c r="B924" s="0" t="s">
        <v>409</v>
      </c>
      <c r="C924" s="15" t="n">
        <v>45017</v>
      </c>
      <c r="D924" s="0" t="n">
        <v>3</v>
      </c>
      <c r="E924" s="0" t="n">
        <v>0</v>
      </c>
      <c r="F924" s="0" t="n">
        <v>1</v>
      </c>
      <c r="G924" s="0" t="n">
        <v>0</v>
      </c>
      <c r="H924" s="0" t="n">
        <v>0</v>
      </c>
      <c r="I924" s="0" t="n">
        <v>0</v>
      </c>
      <c r="J924" s="0" t="n">
        <v>94</v>
      </c>
      <c r="K924" s="37" t="n">
        <f aca="false">E924+Inputs!$B$5*F924</f>
        <v>1.275</v>
      </c>
      <c r="L924" s="37" t="n">
        <f aca="false">G924+Inputs!$B$6*H924</f>
        <v>0</v>
      </c>
      <c r="M924" s="37" t="n">
        <f aca="false">I924+Inputs!$B$7*J924</f>
        <v>116.654</v>
      </c>
      <c r="N924" s="37" t="n">
        <f aca="false">K924+L924+M924</f>
        <v>117.929</v>
      </c>
    </row>
    <row r="925" customFormat="false" ht="15" hidden="false" customHeight="false" outlineLevel="0" collapsed="false">
      <c r="A925" s="0" t="s">
        <v>9</v>
      </c>
      <c r="B925" s="0" t="s">
        <v>409</v>
      </c>
      <c r="C925" s="15" t="n">
        <v>45047</v>
      </c>
      <c r="D925" s="0" t="n">
        <v>3</v>
      </c>
      <c r="E925" s="0" t="n">
        <v>0</v>
      </c>
      <c r="F925" s="0" t="n">
        <v>25</v>
      </c>
      <c r="G925" s="0" t="n">
        <v>0</v>
      </c>
      <c r="H925" s="0" t="n">
        <v>0</v>
      </c>
      <c r="I925" s="0" t="n">
        <v>0</v>
      </c>
      <c r="J925" s="0" t="n">
        <v>315</v>
      </c>
      <c r="K925" s="37" t="n">
        <f aca="false">E925+Inputs!$B$5*F925</f>
        <v>31.875</v>
      </c>
      <c r="L925" s="37" t="n">
        <f aca="false">G925+Inputs!$B$6*H925</f>
        <v>0</v>
      </c>
      <c r="M925" s="37" t="n">
        <f aca="false">I925+Inputs!$B$7*J925</f>
        <v>390.915</v>
      </c>
      <c r="N925" s="37" t="n">
        <f aca="false">K925+L925+M925</f>
        <v>422.79</v>
      </c>
    </row>
    <row r="926" customFormat="false" ht="15" hidden="false" customHeight="false" outlineLevel="0" collapsed="false">
      <c r="A926" s="0" t="s">
        <v>9</v>
      </c>
      <c r="B926" s="0" t="s">
        <v>409</v>
      </c>
      <c r="C926" s="15" t="n">
        <v>45078</v>
      </c>
      <c r="D926" s="0" t="n">
        <v>3</v>
      </c>
      <c r="E926" s="0" t="n">
        <v>0</v>
      </c>
      <c r="F926" s="0" t="n">
        <v>29</v>
      </c>
      <c r="G926" s="0" t="n">
        <v>0</v>
      </c>
      <c r="H926" s="0" t="n">
        <v>2</v>
      </c>
      <c r="I926" s="0" t="n">
        <v>0</v>
      </c>
      <c r="J926" s="0" t="n">
        <v>368</v>
      </c>
      <c r="K926" s="37" t="n">
        <f aca="false">E926+Inputs!$B$5*F926</f>
        <v>36.975</v>
      </c>
      <c r="L926" s="37" t="n">
        <f aca="false">G926+Inputs!$B$6*H926</f>
        <v>2.55</v>
      </c>
      <c r="M926" s="37" t="n">
        <f aca="false">I926+Inputs!$B$7*J926</f>
        <v>456.688</v>
      </c>
      <c r="N926" s="37" t="n">
        <f aca="false">K926+L926+M926</f>
        <v>496.213</v>
      </c>
    </row>
    <row r="927" customFormat="false" ht="15" hidden="false" customHeight="false" outlineLevel="0" collapsed="false">
      <c r="A927" s="0" t="s">
        <v>9</v>
      </c>
      <c r="B927" s="0" t="s">
        <v>409</v>
      </c>
      <c r="C927" s="15" t="n">
        <v>45108</v>
      </c>
      <c r="D927" s="0" t="n">
        <v>3</v>
      </c>
      <c r="E927" s="0" t="n">
        <v>0</v>
      </c>
      <c r="F927" s="0" t="n">
        <v>36</v>
      </c>
      <c r="G927" s="0" t="n">
        <v>0</v>
      </c>
      <c r="H927" s="0" t="n">
        <v>2</v>
      </c>
      <c r="I927" s="0" t="n">
        <v>0</v>
      </c>
      <c r="J927" s="0" t="n">
        <v>351</v>
      </c>
      <c r="K927" s="37" t="n">
        <f aca="false">E927+Inputs!$B$5*F927</f>
        <v>45.9</v>
      </c>
      <c r="L927" s="37" t="n">
        <f aca="false">G927+Inputs!$B$6*H927</f>
        <v>2.55</v>
      </c>
      <c r="M927" s="37" t="n">
        <f aca="false">I927+Inputs!$B$7*J927</f>
        <v>435.591</v>
      </c>
      <c r="N927" s="37" t="n">
        <f aca="false">K927+L927+M927</f>
        <v>484.041</v>
      </c>
    </row>
    <row r="928" customFormat="false" ht="15" hidden="false" customHeight="false" outlineLevel="0" collapsed="false">
      <c r="A928" s="0" t="s">
        <v>9</v>
      </c>
      <c r="B928" s="0" t="s">
        <v>409</v>
      </c>
      <c r="C928" s="15" t="n">
        <v>45139</v>
      </c>
      <c r="D928" s="0" t="n">
        <v>3</v>
      </c>
      <c r="E928" s="0" t="n">
        <v>0</v>
      </c>
      <c r="F928" s="0" t="n">
        <v>25</v>
      </c>
      <c r="G928" s="0" t="n">
        <v>0</v>
      </c>
      <c r="H928" s="0" t="n">
        <v>5</v>
      </c>
      <c r="I928" s="0" t="n">
        <v>0</v>
      </c>
      <c r="J928" s="0" t="n">
        <v>388</v>
      </c>
      <c r="K928" s="37" t="n">
        <f aca="false">E928+Inputs!$B$5*F928</f>
        <v>31.875</v>
      </c>
      <c r="L928" s="37" t="n">
        <f aca="false">G928+Inputs!$B$6*H928</f>
        <v>6.375</v>
      </c>
      <c r="M928" s="37" t="n">
        <f aca="false">I928+Inputs!$B$7*J928</f>
        <v>481.508</v>
      </c>
      <c r="N928" s="37" t="n">
        <f aca="false">K928+L928+M928</f>
        <v>519.758</v>
      </c>
    </row>
    <row r="929" customFormat="false" ht="15" hidden="false" customHeight="false" outlineLevel="0" collapsed="false">
      <c r="A929" s="0" t="s">
        <v>9</v>
      </c>
      <c r="B929" s="0" t="s">
        <v>409</v>
      </c>
      <c r="C929" s="15" t="n">
        <v>45170</v>
      </c>
      <c r="D929" s="0" t="n">
        <v>3</v>
      </c>
      <c r="E929" s="0" t="n">
        <v>0</v>
      </c>
      <c r="F929" s="0" t="n">
        <v>34</v>
      </c>
      <c r="G929" s="0" t="n">
        <v>0</v>
      </c>
      <c r="H929" s="0" t="n">
        <v>6</v>
      </c>
      <c r="I929" s="0" t="n">
        <v>0</v>
      </c>
      <c r="J929" s="0" t="n">
        <v>399</v>
      </c>
      <c r="K929" s="37" t="n">
        <f aca="false">E929+Inputs!$B$5*F929</f>
        <v>43.35</v>
      </c>
      <c r="L929" s="37" t="n">
        <f aca="false">G929+Inputs!$B$6*H929</f>
        <v>7.65</v>
      </c>
      <c r="M929" s="37" t="n">
        <f aca="false">I929+Inputs!$B$7*J929</f>
        <v>495.159</v>
      </c>
      <c r="N929" s="37" t="n">
        <f aca="false">K929+L929+M929</f>
        <v>546.159</v>
      </c>
    </row>
    <row r="930" customFormat="false" ht="15" hidden="false" customHeight="false" outlineLevel="0" collapsed="false">
      <c r="A930" s="0" t="s">
        <v>9</v>
      </c>
      <c r="B930" s="0" t="s">
        <v>409</v>
      </c>
      <c r="C930" s="15" t="n">
        <v>45200</v>
      </c>
      <c r="D930" s="0" t="n">
        <v>3</v>
      </c>
      <c r="E930" s="0" t="n">
        <v>0</v>
      </c>
      <c r="F930" s="0" t="n">
        <v>13</v>
      </c>
      <c r="G930" s="0" t="n">
        <v>0</v>
      </c>
      <c r="H930" s="0" t="n">
        <v>1</v>
      </c>
      <c r="I930" s="0" t="n">
        <v>0</v>
      </c>
      <c r="J930" s="0" t="n">
        <v>383</v>
      </c>
      <c r="K930" s="37" t="n">
        <f aca="false">E930+Inputs!$B$5*F930</f>
        <v>16.575</v>
      </c>
      <c r="L930" s="37" t="n">
        <f aca="false">G930+Inputs!$B$6*H930</f>
        <v>1.275</v>
      </c>
      <c r="M930" s="37" t="n">
        <f aca="false">I930+Inputs!$B$7*J930</f>
        <v>475.303</v>
      </c>
      <c r="N930" s="37" t="n">
        <f aca="false">K930+L930+M930</f>
        <v>493.153</v>
      </c>
    </row>
    <row r="931" customFormat="false" ht="15" hidden="false" customHeight="false" outlineLevel="0" collapsed="false">
      <c r="A931" s="0" t="s">
        <v>9</v>
      </c>
      <c r="B931" s="0" t="s">
        <v>409</v>
      </c>
      <c r="C931" s="15" t="n">
        <v>45231</v>
      </c>
      <c r="D931" s="0" t="n">
        <v>3</v>
      </c>
      <c r="E931" s="0" t="n">
        <v>0</v>
      </c>
      <c r="F931" s="0" t="n">
        <v>28</v>
      </c>
      <c r="G931" s="0" t="n">
        <v>0</v>
      </c>
      <c r="H931" s="0" t="n">
        <v>7</v>
      </c>
      <c r="I931" s="0" t="n">
        <v>0</v>
      </c>
      <c r="J931" s="0" t="n">
        <v>356</v>
      </c>
      <c r="K931" s="37" t="n">
        <f aca="false">E931+Inputs!$B$5*F931</f>
        <v>35.7</v>
      </c>
      <c r="L931" s="37" t="n">
        <f aca="false">G931+Inputs!$B$6*H931</f>
        <v>8.925</v>
      </c>
      <c r="M931" s="37" t="n">
        <f aca="false">I931+Inputs!$B$7*J931</f>
        <v>441.796</v>
      </c>
      <c r="N931" s="37" t="n">
        <f aca="false">K931+L931+M931</f>
        <v>486.421</v>
      </c>
    </row>
    <row r="932" customFormat="false" ht="15" hidden="false" customHeight="false" outlineLevel="0" collapsed="false">
      <c r="A932" s="0" t="s">
        <v>9</v>
      </c>
      <c r="B932" s="0" t="s">
        <v>409</v>
      </c>
      <c r="C932" s="15" t="n">
        <v>45261</v>
      </c>
      <c r="D932" s="0" t="n">
        <v>3</v>
      </c>
      <c r="E932" s="0" t="n">
        <v>0</v>
      </c>
      <c r="F932" s="0" t="n">
        <v>28</v>
      </c>
      <c r="G932" s="0" t="n">
        <v>0</v>
      </c>
      <c r="H932" s="0" t="n">
        <v>1</v>
      </c>
      <c r="I932" s="0" t="n">
        <v>0</v>
      </c>
      <c r="J932" s="0" t="n">
        <v>247</v>
      </c>
      <c r="K932" s="37" t="n">
        <f aca="false">E932+Inputs!$B$5*F932</f>
        <v>35.7</v>
      </c>
      <c r="L932" s="37" t="n">
        <f aca="false">G932+Inputs!$B$6*H932</f>
        <v>1.275</v>
      </c>
      <c r="M932" s="37" t="n">
        <f aca="false">I932+Inputs!$B$7*J932</f>
        <v>306.527</v>
      </c>
      <c r="N932" s="37" t="n">
        <f aca="false">K932+L932+M932</f>
        <v>343.502</v>
      </c>
    </row>
    <row r="933" customFormat="false" ht="15" hidden="false" customHeight="false" outlineLevel="0" collapsed="false">
      <c r="A933" s="0" t="s">
        <v>9</v>
      </c>
      <c r="B933" s="0" t="s">
        <v>409</v>
      </c>
      <c r="C933" s="15" t="n">
        <v>45292</v>
      </c>
      <c r="D933" s="0" t="n">
        <v>3</v>
      </c>
      <c r="E933" s="0" t="n">
        <v>0</v>
      </c>
      <c r="F933" s="0" t="n">
        <v>14</v>
      </c>
      <c r="G933" s="0" t="n">
        <v>0</v>
      </c>
      <c r="H933" s="0" t="n">
        <v>1</v>
      </c>
      <c r="I933" s="0" t="n">
        <v>0</v>
      </c>
      <c r="J933" s="0" t="n">
        <v>332</v>
      </c>
      <c r="K933" s="37" t="n">
        <f aca="false">E933+Inputs!$B$5*F933</f>
        <v>17.85</v>
      </c>
      <c r="L933" s="37" t="n">
        <f aca="false">G933+Inputs!$B$6*H933</f>
        <v>1.275</v>
      </c>
      <c r="M933" s="37" t="n">
        <f aca="false">I933+Inputs!$B$7*J933</f>
        <v>412.012</v>
      </c>
      <c r="N933" s="37" t="n">
        <f aca="false">K933+L933+M933</f>
        <v>431.137</v>
      </c>
    </row>
    <row r="934" customFormat="false" ht="15" hidden="false" customHeight="false" outlineLevel="0" collapsed="false">
      <c r="A934" s="0" t="s">
        <v>9</v>
      </c>
      <c r="B934" s="0" t="s">
        <v>409</v>
      </c>
      <c r="C934" s="15" t="n">
        <v>45323</v>
      </c>
      <c r="D934" s="0" t="n">
        <v>3</v>
      </c>
      <c r="E934" s="0" t="n">
        <v>0</v>
      </c>
      <c r="F934" s="0" t="n">
        <v>5</v>
      </c>
      <c r="G934" s="0" t="n">
        <v>0</v>
      </c>
      <c r="H934" s="0" t="n">
        <v>0</v>
      </c>
      <c r="I934" s="0" t="n">
        <v>0</v>
      </c>
      <c r="J934" s="0" t="n">
        <v>40</v>
      </c>
      <c r="K934" s="37" t="n">
        <f aca="false">E934+Inputs!$B$5*F934</f>
        <v>6.375</v>
      </c>
      <c r="L934" s="37" t="n">
        <f aca="false">G934+Inputs!$B$6*H934</f>
        <v>0</v>
      </c>
      <c r="M934" s="37" t="n">
        <f aca="false">I934+Inputs!$B$7*J934</f>
        <v>49.64</v>
      </c>
      <c r="N934" s="37" t="n">
        <f aca="false">K934+L934+M934</f>
        <v>56.015</v>
      </c>
    </row>
    <row r="935" customFormat="false" ht="15" hidden="false" customHeight="false" outlineLevel="0" collapsed="false">
      <c r="A935" s="0" t="s">
        <v>9</v>
      </c>
      <c r="B935" s="0" t="s">
        <v>409</v>
      </c>
      <c r="C935" s="15" t="n">
        <v>45352</v>
      </c>
      <c r="D935" s="0" t="n">
        <v>3</v>
      </c>
      <c r="E935" s="0" t="n">
        <v>0</v>
      </c>
      <c r="F935" s="0" t="n">
        <v>8</v>
      </c>
      <c r="G935" s="0" t="n">
        <v>0</v>
      </c>
      <c r="H935" s="0" t="n">
        <v>0</v>
      </c>
      <c r="I935" s="0" t="n">
        <v>0</v>
      </c>
      <c r="J935" s="0" t="n">
        <v>82</v>
      </c>
      <c r="K935" s="37" t="n">
        <f aca="false">E935+Inputs!$B$5*F935</f>
        <v>10.2</v>
      </c>
      <c r="L935" s="37" t="n">
        <f aca="false">G935+Inputs!$B$6*H935</f>
        <v>0</v>
      </c>
      <c r="M935" s="37" t="n">
        <f aca="false">I935+Inputs!$B$7*J935</f>
        <v>101.762</v>
      </c>
      <c r="N935" s="37" t="n">
        <f aca="false">K935+L935+M935</f>
        <v>111.962</v>
      </c>
    </row>
    <row r="936" customFormat="false" ht="15" hidden="false" customHeight="false" outlineLevel="0" collapsed="false">
      <c r="A936" s="0" t="s">
        <v>9</v>
      </c>
      <c r="B936" s="0" t="s">
        <v>409</v>
      </c>
      <c r="C936" s="15" t="n">
        <v>45383</v>
      </c>
      <c r="D936" s="0" t="n">
        <v>3</v>
      </c>
      <c r="E936" s="0" t="n">
        <v>0</v>
      </c>
      <c r="F936" s="0" t="n">
        <v>16</v>
      </c>
      <c r="G936" s="0" t="n">
        <v>0</v>
      </c>
      <c r="H936" s="0" t="n">
        <v>3</v>
      </c>
      <c r="I936" s="0" t="n">
        <v>0</v>
      </c>
      <c r="J936" s="0" t="n">
        <v>274</v>
      </c>
      <c r="K936" s="37" t="n">
        <f aca="false">E936+Inputs!$B$5*F936</f>
        <v>20.4</v>
      </c>
      <c r="L936" s="37" t="n">
        <f aca="false">G936+Inputs!$B$6*H936</f>
        <v>3.825</v>
      </c>
      <c r="M936" s="37" t="n">
        <f aca="false">I936+Inputs!$B$7*J936</f>
        <v>340.034</v>
      </c>
      <c r="N936" s="37" t="n">
        <f aca="false">K936+L936+M936</f>
        <v>364.259</v>
      </c>
    </row>
    <row r="937" customFormat="false" ht="15" hidden="false" customHeight="false" outlineLevel="0" collapsed="false">
      <c r="A937" s="0" t="s">
        <v>9</v>
      </c>
      <c r="B937" s="0" t="s">
        <v>409</v>
      </c>
      <c r="C937" s="15" t="n">
        <v>45413</v>
      </c>
      <c r="D937" s="0" t="n">
        <v>3</v>
      </c>
      <c r="E937" s="0" t="n">
        <v>0</v>
      </c>
      <c r="F937" s="0" t="n">
        <v>10</v>
      </c>
      <c r="G937" s="0" t="n">
        <v>0</v>
      </c>
      <c r="H937" s="0" t="n">
        <v>3</v>
      </c>
      <c r="I937" s="0" t="n">
        <v>0</v>
      </c>
      <c r="J937" s="0" t="n">
        <v>251</v>
      </c>
      <c r="K937" s="37" t="n">
        <f aca="false">E937+Inputs!$B$5*F937</f>
        <v>12.75</v>
      </c>
      <c r="L937" s="37" t="n">
        <f aca="false">G937+Inputs!$B$6*H937</f>
        <v>3.825</v>
      </c>
      <c r="M937" s="37" t="n">
        <f aca="false">I937+Inputs!$B$7*J937</f>
        <v>311.491</v>
      </c>
      <c r="N937" s="37" t="n">
        <f aca="false">K937+L937+M937</f>
        <v>328.066</v>
      </c>
    </row>
    <row r="938" customFormat="false" ht="15" hidden="false" customHeight="false" outlineLevel="0" collapsed="false">
      <c r="A938" s="0" t="s">
        <v>9</v>
      </c>
      <c r="B938" s="0" t="s">
        <v>409</v>
      </c>
      <c r="C938" s="15" t="n">
        <v>45444</v>
      </c>
      <c r="D938" s="0" t="n">
        <v>3</v>
      </c>
      <c r="E938" s="0" t="n">
        <v>0</v>
      </c>
      <c r="F938" s="0" t="n">
        <v>26</v>
      </c>
      <c r="G938" s="0" t="n">
        <v>0</v>
      </c>
      <c r="H938" s="0" t="n">
        <v>6</v>
      </c>
      <c r="I938" s="0" t="n">
        <v>0</v>
      </c>
      <c r="J938" s="0" t="n">
        <v>380</v>
      </c>
      <c r="K938" s="37" t="n">
        <f aca="false">E938+Inputs!$B$5*F938</f>
        <v>33.15</v>
      </c>
      <c r="L938" s="37" t="n">
        <f aca="false">G938+Inputs!$B$6*H938</f>
        <v>7.65</v>
      </c>
      <c r="M938" s="37" t="n">
        <f aca="false">I938+Inputs!$B$7*J938</f>
        <v>471.58</v>
      </c>
      <c r="N938" s="37" t="n">
        <f aca="false">K938+L938+M938</f>
        <v>512.38</v>
      </c>
    </row>
    <row r="939" customFormat="false" ht="15" hidden="false" customHeight="false" outlineLevel="0" collapsed="false">
      <c r="A939" s="0" t="s">
        <v>9</v>
      </c>
      <c r="B939" s="0" t="s">
        <v>409</v>
      </c>
      <c r="C939" s="15" t="n">
        <v>45474</v>
      </c>
      <c r="D939" s="0" t="n">
        <v>3</v>
      </c>
      <c r="E939" s="0" t="n">
        <v>0</v>
      </c>
      <c r="F939" s="0" t="n">
        <v>23</v>
      </c>
      <c r="G939" s="0" t="n">
        <v>0</v>
      </c>
      <c r="H939" s="0" t="n">
        <v>7</v>
      </c>
      <c r="I939" s="0" t="n">
        <v>0</v>
      </c>
      <c r="J939" s="0" t="n">
        <v>351</v>
      </c>
      <c r="K939" s="37" t="n">
        <f aca="false">E939+Inputs!$B$5*F939</f>
        <v>29.325</v>
      </c>
      <c r="L939" s="37" t="n">
        <f aca="false">G939+Inputs!$B$6*H939</f>
        <v>8.925</v>
      </c>
      <c r="M939" s="37" t="n">
        <f aca="false">I939+Inputs!$B$7*J939</f>
        <v>435.591</v>
      </c>
      <c r="N939" s="37" t="n">
        <f aca="false">K939+L939+M939</f>
        <v>473.841</v>
      </c>
    </row>
    <row r="940" customFormat="false" ht="15" hidden="false" customHeight="false" outlineLevel="0" collapsed="false">
      <c r="A940" s="0" t="s">
        <v>9</v>
      </c>
      <c r="B940" s="0" t="s">
        <v>409</v>
      </c>
      <c r="C940" s="15" t="n">
        <v>45505</v>
      </c>
      <c r="D940" s="0" t="n">
        <v>3</v>
      </c>
      <c r="E940" s="0" t="n">
        <v>0</v>
      </c>
      <c r="F940" s="0" t="n">
        <v>22</v>
      </c>
      <c r="G940" s="0" t="n">
        <v>0</v>
      </c>
      <c r="H940" s="0" t="n">
        <v>5</v>
      </c>
      <c r="I940" s="0" t="n">
        <v>0</v>
      </c>
      <c r="J940" s="0" t="n">
        <v>336</v>
      </c>
      <c r="K940" s="37" t="n">
        <f aca="false">E940+Inputs!$B$5*F940</f>
        <v>28.05</v>
      </c>
      <c r="L940" s="37" t="n">
        <f aca="false">G940+Inputs!$B$6*H940</f>
        <v>6.375</v>
      </c>
      <c r="M940" s="37" t="n">
        <f aca="false">I940+Inputs!$B$7*J940</f>
        <v>416.976</v>
      </c>
      <c r="N940" s="37" t="n">
        <f aca="false">K940+L940+M940</f>
        <v>451.401</v>
      </c>
    </row>
    <row r="941" customFormat="false" ht="15" hidden="false" customHeight="false" outlineLevel="0" collapsed="false">
      <c r="A941" s="0" t="s">
        <v>9</v>
      </c>
      <c r="B941" s="0" t="s">
        <v>409</v>
      </c>
      <c r="C941" s="15" t="n">
        <v>45536</v>
      </c>
      <c r="D941" s="0" t="n">
        <v>3</v>
      </c>
      <c r="E941" s="0" t="n">
        <v>0</v>
      </c>
      <c r="F941" s="0" t="n">
        <v>23</v>
      </c>
      <c r="G941" s="0" t="n">
        <v>0</v>
      </c>
      <c r="H941" s="0" t="n">
        <v>7</v>
      </c>
      <c r="I941" s="0" t="n">
        <v>0</v>
      </c>
      <c r="J941" s="0" t="n">
        <v>311</v>
      </c>
      <c r="K941" s="37" t="n">
        <f aca="false">E941+Inputs!$B$5*F941</f>
        <v>29.325</v>
      </c>
      <c r="L941" s="37" t="n">
        <f aca="false">G941+Inputs!$B$6*H941</f>
        <v>8.925</v>
      </c>
      <c r="M941" s="37" t="n">
        <f aca="false">I941+Inputs!$B$7*J941</f>
        <v>385.951</v>
      </c>
      <c r="N941" s="37" t="n">
        <f aca="false">K941+L941+M941</f>
        <v>424.201</v>
      </c>
    </row>
    <row r="942" customFormat="false" ht="15" hidden="false" customHeight="false" outlineLevel="0" collapsed="false">
      <c r="A942" s="0" t="s">
        <v>9</v>
      </c>
      <c r="B942" s="0" t="s">
        <v>409</v>
      </c>
      <c r="C942" s="15" t="n">
        <v>45566</v>
      </c>
      <c r="D942" s="0" t="n">
        <v>3</v>
      </c>
      <c r="E942" s="0" t="n">
        <v>0</v>
      </c>
      <c r="F942" s="0" t="n">
        <v>13</v>
      </c>
      <c r="G942" s="0" t="n">
        <v>0</v>
      </c>
      <c r="H942" s="0" t="n">
        <v>9</v>
      </c>
      <c r="I942" s="0" t="n">
        <v>0</v>
      </c>
      <c r="J942" s="0" t="n">
        <v>324</v>
      </c>
      <c r="K942" s="37" t="n">
        <f aca="false">E942+Inputs!$B$5*F942</f>
        <v>16.575</v>
      </c>
      <c r="L942" s="37" t="n">
        <f aca="false">G942+Inputs!$B$6*H942</f>
        <v>11.475</v>
      </c>
      <c r="M942" s="37" t="n">
        <f aca="false">I942+Inputs!$B$7*J942</f>
        <v>402.084</v>
      </c>
      <c r="N942" s="37" t="n">
        <f aca="false">K942+L942+M942</f>
        <v>430.134</v>
      </c>
    </row>
    <row r="943" customFormat="false" ht="15" hidden="false" customHeight="false" outlineLevel="0" collapsed="false">
      <c r="A943" s="0" t="s">
        <v>9</v>
      </c>
      <c r="B943" s="0" t="s">
        <v>409</v>
      </c>
      <c r="C943" s="15" t="n">
        <v>45597</v>
      </c>
      <c r="D943" s="0" t="n">
        <v>3</v>
      </c>
      <c r="E943" s="0" t="n">
        <v>0</v>
      </c>
      <c r="F943" s="0" t="n">
        <v>25</v>
      </c>
      <c r="G943" s="0" t="n">
        <v>0</v>
      </c>
      <c r="H943" s="0" t="n">
        <v>11</v>
      </c>
      <c r="I943" s="0" t="n">
        <v>0</v>
      </c>
      <c r="J943" s="0" t="n">
        <v>325</v>
      </c>
      <c r="K943" s="37" t="n">
        <f aca="false">E943+Inputs!$B$5*F943</f>
        <v>31.875</v>
      </c>
      <c r="L943" s="37" t="n">
        <f aca="false">G943+Inputs!$B$6*H943</f>
        <v>14.025</v>
      </c>
      <c r="M943" s="37" t="n">
        <f aca="false">I943+Inputs!$B$7*J943</f>
        <v>403.325</v>
      </c>
      <c r="N943" s="37" t="n">
        <f aca="false">K943+L943+M943</f>
        <v>449.225</v>
      </c>
    </row>
    <row r="944" customFormat="false" ht="15" hidden="false" customHeight="false" outlineLevel="0" collapsed="false">
      <c r="A944" s="0" t="s">
        <v>9</v>
      </c>
      <c r="B944" s="0" t="s">
        <v>409</v>
      </c>
      <c r="C944" s="15" t="n">
        <v>45627</v>
      </c>
      <c r="D944" s="0" t="n">
        <v>3</v>
      </c>
      <c r="E944" s="0" t="n">
        <v>0</v>
      </c>
      <c r="F944" s="0" t="n">
        <v>18</v>
      </c>
      <c r="G944" s="0" t="n">
        <v>0</v>
      </c>
      <c r="H944" s="0" t="n">
        <v>7</v>
      </c>
      <c r="I944" s="0" t="n">
        <v>0</v>
      </c>
      <c r="J944" s="0" t="n">
        <v>288</v>
      </c>
      <c r="K944" s="37" t="n">
        <f aca="false">E944+Inputs!$B$5*F944</f>
        <v>22.95</v>
      </c>
      <c r="L944" s="37" t="n">
        <f aca="false">G944+Inputs!$B$6*H944</f>
        <v>8.925</v>
      </c>
      <c r="M944" s="37" t="n">
        <f aca="false">I944+Inputs!$B$7*J944</f>
        <v>357.408</v>
      </c>
      <c r="N944" s="37" t="n">
        <f aca="false">K944+L944+M944</f>
        <v>389.283</v>
      </c>
    </row>
    <row r="945" customFormat="false" ht="15" hidden="false" customHeight="false" outlineLevel="0" collapsed="false">
      <c r="A945" s="0" t="s">
        <v>9</v>
      </c>
      <c r="B945" s="0" t="s">
        <v>409</v>
      </c>
      <c r="C945" s="15" t="n">
        <v>45658</v>
      </c>
      <c r="D945" s="0" t="n">
        <v>3</v>
      </c>
      <c r="E945" s="0" t="n">
        <v>0</v>
      </c>
      <c r="F945" s="0" t="n">
        <v>12</v>
      </c>
      <c r="G945" s="0" t="n">
        <v>0</v>
      </c>
      <c r="H945" s="0" t="n">
        <v>3</v>
      </c>
      <c r="I945" s="0" t="n">
        <v>0</v>
      </c>
      <c r="J945" s="0" t="n">
        <v>323</v>
      </c>
      <c r="K945" s="37" t="n">
        <f aca="false">E945+Inputs!$B$5*F945</f>
        <v>15.3</v>
      </c>
      <c r="L945" s="37" t="n">
        <f aca="false">G945+Inputs!$B$6*H945</f>
        <v>3.825</v>
      </c>
      <c r="M945" s="37" t="n">
        <f aca="false">I945+Inputs!$B$7*J945</f>
        <v>400.843</v>
      </c>
      <c r="N945" s="37" t="n">
        <f aca="false">K945+L945+M945</f>
        <v>419.968</v>
      </c>
    </row>
    <row r="946" customFormat="false" ht="15" hidden="false" customHeight="false" outlineLevel="0" collapsed="false">
      <c r="A946" s="0" t="s">
        <v>9</v>
      </c>
      <c r="B946" s="0" t="s">
        <v>409</v>
      </c>
      <c r="C946" s="15" t="n">
        <v>45689</v>
      </c>
      <c r="D946" s="0" t="n">
        <v>3</v>
      </c>
      <c r="E946" s="0" t="n">
        <v>0</v>
      </c>
      <c r="F946" s="0" t="n">
        <v>20</v>
      </c>
      <c r="G946" s="0" t="n">
        <v>0</v>
      </c>
      <c r="H946" s="0" t="n">
        <v>14</v>
      </c>
      <c r="I946" s="0" t="n">
        <v>0</v>
      </c>
      <c r="J946" s="0" t="n">
        <v>334</v>
      </c>
      <c r="K946" s="37" t="n">
        <f aca="false">E946+Inputs!$B$5*F946</f>
        <v>25.5</v>
      </c>
      <c r="L946" s="37" t="n">
        <f aca="false">G946+Inputs!$B$6*H946</f>
        <v>17.85</v>
      </c>
      <c r="M946" s="37" t="n">
        <f aca="false">I946+Inputs!$B$7*J946</f>
        <v>414.494</v>
      </c>
      <c r="N946" s="37" t="n">
        <f aca="false">K946+L946+M946</f>
        <v>457.844</v>
      </c>
    </row>
    <row r="947" customFormat="false" ht="15" hidden="false" customHeight="false" outlineLevel="0" collapsed="false">
      <c r="A947" s="0" t="s">
        <v>9</v>
      </c>
      <c r="B947" s="0" t="s">
        <v>409</v>
      </c>
      <c r="C947" s="15" t="n">
        <v>45717</v>
      </c>
      <c r="D947" s="0" t="n">
        <v>3</v>
      </c>
      <c r="E947" s="0" t="n">
        <v>0</v>
      </c>
      <c r="F947" s="0" t="n">
        <v>28</v>
      </c>
      <c r="G947" s="0" t="n">
        <v>0</v>
      </c>
      <c r="H947" s="0" t="n">
        <v>19</v>
      </c>
      <c r="I947" s="0" t="n">
        <v>0</v>
      </c>
      <c r="J947" s="0" t="n">
        <v>337</v>
      </c>
      <c r="K947" s="37" t="n">
        <f aca="false">E947+Inputs!$B$5*F947</f>
        <v>35.7</v>
      </c>
      <c r="L947" s="37" t="n">
        <f aca="false">G947+Inputs!$B$6*H947</f>
        <v>24.225</v>
      </c>
      <c r="M947" s="37" t="n">
        <f aca="false">I947+Inputs!$B$7*J947</f>
        <v>418.217</v>
      </c>
      <c r="N947" s="37" t="n">
        <f aca="false">K947+L947+M947</f>
        <v>478.142</v>
      </c>
    </row>
    <row r="948" customFormat="false" ht="15" hidden="false" customHeight="false" outlineLevel="0" collapsed="false">
      <c r="A948" s="0" t="s">
        <v>9</v>
      </c>
      <c r="B948" s="0" t="s">
        <v>409</v>
      </c>
      <c r="C948" s="15" t="n">
        <v>45748</v>
      </c>
      <c r="D948" s="0" t="n">
        <v>3</v>
      </c>
      <c r="E948" s="0" t="n">
        <v>0</v>
      </c>
      <c r="F948" s="0" t="n">
        <v>15</v>
      </c>
      <c r="G948" s="0" t="n">
        <v>0</v>
      </c>
      <c r="H948" s="0" t="n">
        <v>6</v>
      </c>
      <c r="I948" s="0" t="n">
        <v>0</v>
      </c>
      <c r="J948" s="0" t="n">
        <v>289</v>
      </c>
      <c r="K948" s="37" t="n">
        <f aca="false">E948+Inputs!$B$5*F948</f>
        <v>19.125</v>
      </c>
      <c r="L948" s="37" t="n">
        <f aca="false">G948+Inputs!$B$6*H948</f>
        <v>7.65</v>
      </c>
      <c r="M948" s="37" t="n">
        <f aca="false">I948+Inputs!$B$7*J948</f>
        <v>358.649</v>
      </c>
      <c r="N948" s="37" t="n">
        <f aca="false">K948+L948+M948</f>
        <v>385.424</v>
      </c>
    </row>
    <row r="949" customFormat="false" ht="15" hidden="false" customHeight="false" outlineLevel="0" collapsed="false">
      <c r="A949" s="0" t="s">
        <v>9</v>
      </c>
      <c r="B949" s="0" t="s">
        <v>409</v>
      </c>
      <c r="C949" s="15" t="n">
        <v>45778</v>
      </c>
      <c r="D949" s="0" t="n">
        <v>3</v>
      </c>
      <c r="E949" s="0" t="n">
        <v>0</v>
      </c>
      <c r="F949" s="0" t="n">
        <v>35</v>
      </c>
      <c r="G949" s="0" t="n">
        <v>0</v>
      </c>
      <c r="H949" s="0" t="n">
        <v>5</v>
      </c>
      <c r="I949" s="0" t="n">
        <v>0</v>
      </c>
      <c r="J949" s="0" t="n">
        <v>374</v>
      </c>
      <c r="K949" s="37" t="n">
        <f aca="false">E949+Inputs!$B$5*F949</f>
        <v>44.625</v>
      </c>
      <c r="L949" s="37" t="n">
        <f aca="false">G949+Inputs!$B$6*H949</f>
        <v>6.375</v>
      </c>
      <c r="M949" s="37" t="n">
        <f aca="false">I949+Inputs!$B$7*J949</f>
        <v>464.134</v>
      </c>
      <c r="N949" s="37" t="n">
        <f aca="false">K949+L949+M949</f>
        <v>515.134</v>
      </c>
    </row>
    <row r="950" customFormat="false" ht="15" hidden="false" customHeight="false" outlineLevel="0" collapsed="false">
      <c r="A950" s="0" t="s">
        <v>9</v>
      </c>
      <c r="B950" s="0" t="s">
        <v>409</v>
      </c>
      <c r="C950" s="15" t="n">
        <v>45809</v>
      </c>
      <c r="D950" s="0" t="n">
        <v>3</v>
      </c>
      <c r="E950" s="0" t="n">
        <v>0</v>
      </c>
      <c r="F950" s="0" t="n">
        <v>46</v>
      </c>
      <c r="G950" s="0" t="n">
        <v>0</v>
      </c>
      <c r="H950" s="0" t="n">
        <v>9</v>
      </c>
      <c r="I950" s="0" t="n">
        <v>0</v>
      </c>
      <c r="J950" s="0" t="n">
        <v>417</v>
      </c>
      <c r="K950" s="37" t="n">
        <f aca="false">E950+Inputs!$B$5*F950</f>
        <v>58.65</v>
      </c>
      <c r="L950" s="37" t="n">
        <f aca="false">G950+Inputs!$B$6*H950</f>
        <v>11.475</v>
      </c>
      <c r="M950" s="37" t="n">
        <f aca="false">I950+Inputs!$B$7*J950</f>
        <v>517.497</v>
      </c>
      <c r="N950" s="37" t="n">
        <f aca="false">K950+L950+M950</f>
        <v>587.622</v>
      </c>
    </row>
    <row r="951" customFormat="false" ht="15" hidden="false" customHeight="false" outlineLevel="0" collapsed="false">
      <c r="A951" s="0" t="s">
        <v>9</v>
      </c>
      <c r="B951" s="0" t="s">
        <v>409</v>
      </c>
      <c r="C951" s="15" t="n">
        <v>45839</v>
      </c>
      <c r="D951" s="0" t="n">
        <v>3</v>
      </c>
      <c r="E951" s="0" t="n">
        <v>0</v>
      </c>
      <c r="F951" s="0" t="n">
        <v>24</v>
      </c>
      <c r="G951" s="0" t="n">
        <v>0</v>
      </c>
      <c r="H951" s="0" t="n">
        <v>12</v>
      </c>
      <c r="I951" s="0" t="n">
        <v>0</v>
      </c>
      <c r="J951" s="0" t="n">
        <v>353</v>
      </c>
      <c r="K951" s="37" t="n">
        <f aca="false">E951+Inputs!$B$5*F951</f>
        <v>30.6</v>
      </c>
      <c r="L951" s="37" t="n">
        <f aca="false">G951+Inputs!$B$6*H951</f>
        <v>15.3</v>
      </c>
      <c r="M951" s="37" t="n">
        <f aca="false">I951+Inputs!$B$7*J951</f>
        <v>438.073</v>
      </c>
      <c r="N951" s="37" t="n">
        <f aca="false">K951+L951+M951</f>
        <v>483.973</v>
      </c>
    </row>
    <row r="952" customFormat="false" ht="15" hidden="false" customHeight="false" outlineLevel="0" collapsed="false">
      <c r="A952" s="0" t="s">
        <v>9</v>
      </c>
      <c r="B952" s="0" t="s">
        <v>409</v>
      </c>
      <c r="C952" s="15" t="n">
        <v>45870</v>
      </c>
      <c r="D952" s="0" t="n">
        <v>3</v>
      </c>
      <c r="E952" s="0" t="n">
        <v>0</v>
      </c>
      <c r="F952" s="0" t="n">
        <v>28</v>
      </c>
      <c r="G952" s="0" t="n">
        <v>0</v>
      </c>
      <c r="H952" s="0" t="n">
        <v>5</v>
      </c>
      <c r="I952" s="0" t="n">
        <v>0</v>
      </c>
      <c r="J952" s="0" t="n">
        <v>342</v>
      </c>
      <c r="K952" s="37" t="n">
        <f aca="false">E952+Inputs!$B$5*F952</f>
        <v>35.7</v>
      </c>
      <c r="L952" s="37" t="n">
        <f aca="false">G952+Inputs!$B$6*H952</f>
        <v>6.375</v>
      </c>
      <c r="M952" s="37" t="n">
        <f aca="false">I952+Inputs!$B$7*J952</f>
        <v>424.422</v>
      </c>
      <c r="N952" s="37" t="n">
        <f aca="false">K952+L952+M952</f>
        <v>466.497</v>
      </c>
    </row>
    <row r="953" customFormat="false" ht="15" hidden="false" customHeight="false" outlineLevel="0" collapsed="false">
      <c r="A953" s="0" t="s">
        <v>9</v>
      </c>
      <c r="B953" s="0" t="s">
        <v>409</v>
      </c>
      <c r="C953" s="15" t="n">
        <v>45901</v>
      </c>
      <c r="D953" s="0" t="n">
        <v>3</v>
      </c>
      <c r="E953" s="0" t="n">
        <v>0</v>
      </c>
      <c r="F953" s="0" t="n">
        <v>38</v>
      </c>
      <c r="G953" s="0" t="n">
        <v>0</v>
      </c>
      <c r="H953" s="0" t="n">
        <v>11</v>
      </c>
      <c r="I953" s="0" t="n">
        <v>0</v>
      </c>
      <c r="J953" s="0" t="n">
        <v>361</v>
      </c>
      <c r="K953" s="37" t="n">
        <f aca="false">E953+Inputs!$B$5*F953</f>
        <v>48.45</v>
      </c>
      <c r="L953" s="37" t="n">
        <f aca="false">G953+Inputs!$B$6*H953</f>
        <v>14.025</v>
      </c>
      <c r="M953" s="37" t="n">
        <f aca="false">I953+Inputs!$B$7*J953</f>
        <v>448.001</v>
      </c>
      <c r="N953" s="37" t="n">
        <f aca="false">K953+L953+M953</f>
        <v>510.476</v>
      </c>
    </row>
    <row r="954" customFormat="false" ht="15" hidden="false" customHeight="false" outlineLevel="0" collapsed="false">
      <c r="A954" s="0" t="s">
        <v>9</v>
      </c>
      <c r="B954" s="0" t="s">
        <v>409</v>
      </c>
      <c r="C954" s="15" t="n">
        <v>45931</v>
      </c>
      <c r="D954" s="0" t="n">
        <v>3</v>
      </c>
      <c r="E954" s="0" t="n">
        <v>0</v>
      </c>
      <c r="F954" s="0" t="n">
        <v>23</v>
      </c>
      <c r="G954" s="0" t="n">
        <v>0</v>
      </c>
      <c r="H954" s="0" t="n">
        <v>5</v>
      </c>
      <c r="I954" s="0" t="n">
        <v>0</v>
      </c>
      <c r="J954" s="0" t="n">
        <v>361</v>
      </c>
      <c r="K954" s="37" t="n">
        <f aca="false">E954+Inputs!$B$5*F954</f>
        <v>29.325</v>
      </c>
      <c r="L954" s="37" t="n">
        <f aca="false">G954+Inputs!$B$6*H954</f>
        <v>6.375</v>
      </c>
      <c r="M954" s="37" t="n">
        <f aca="false">I954+Inputs!$B$7*J954</f>
        <v>448.001</v>
      </c>
      <c r="N954" s="37" t="n">
        <f aca="false">K954+L954+M954</f>
        <v>483.701</v>
      </c>
    </row>
    <row r="955" customFormat="false" ht="15" hidden="false" customHeight="false" outlineLevel="0" collapsed="false">
      <c r="A955" s="0" t="s">
        <v>9</v>
      </c>
      <c r="B955" s="0" t="s">
        <v>409</v>
      </c>
      <c r="C955" s="15" t="n">
        <v>45962</v>
      </c>
      <c r="D955" s="0" t="n">
        <v>3</v>
      </c>
      <c r="E955" s="0" t="n">
        <v>0</v>
      </c>
      <c r="F955" s="0" t="n">
        <v>28</v>
      </c>
      <c r="G955" s="0" t="n">
        <v>0</v>
      </c>
      <c r="H955" s="0" t="n">
        <v>6</v>
      </c>
      <c r="I955" s="0" t="n">
        <v>0</v>
      </c>
      <c r="J955" s="0" t="n">
        <v>319</v>
      </c>
      <c r="K955" s="37" t="n">
        <f aca="false">E955+Inputs!$B$5*F955</f>
        <v>35.7</v>
      </c>
      <c r="L955" s="37" t="n">
        <f aca="false">G955+Inputs!$B$6*H955</f>
        <v>7.65</v>
      </c>
      <c r="M955" s="37" t="n">
        <f aca="false">I955+Inputs!$B$7*J955</f>
        <v>395.879</v>
      </c>
      <c r="N955" s="37" t="n">
        <f aca="false">K955+L955+M955</f>
        <v>439.229</v>
      </c>
    </row>
    <row r="956" customFormat="false" ht="15" hidden="false" customHeight="false" outlineLevel="0" collapsed="false">
      <c r="A956" s="0" t="s">
        <v>9</v>
      </c>
      <c r="B956" s="0" t="s">
        <v>409</v>
      </c>
      <c r="C956" s="15" t="n">
        <v>45992</v>
      </c>
      <c r="D956" s="0" t="n">
        <v>3</v>
      </c>
      <c r="E956" s="0" t="n">
        <v>0</v>
      </c>
      <c r="F956" s="0" t="n">
        <v>34</v>
      </c>
      <c r="G956" s="0" t="n">
        <v>0</v>
      </c>
      <c r="H956" s="0" t="n">
        <v>18</v>
      </c>
      <c r="I956" s="0" t="n">
        <v>0</v>
      </c>
      <c r="J956" s="0" t="n">
        <v>318</v>
      </c>
      <c r="K956" s="37" t="n">
        <f aca="false">E956+Inputs!$B$5*F956</f>
        <v>43.35</v>
      </c>
      <c r="L956" s="37" t="n">
        <f aca="false">G956+Inputs!$B$6*H956</f>
        <v>22.95</v>
      </c>
      <c r="M956" s="37" t="n">
        <f aca="false">I956+Inputs!$B$7*J956</f>
        <v>394.638</v>
      </c>
      <c r="N956" s="37" t="n">
        <f aca="false">K956+L956+M956</f>
        <v>460.938</v>
      </c>
    </row>
    <row r="957" customFormat="false" ht="15" hidden="false" customHeight="false" outlineLevel="0" collapsed="false">
      <c r="A957" s="0" t="s">
        <v>9</v>
      </c>
      <c r="B957" s="0" t="s">
        <v>409</v>
      </c>
      <c r="C957" s="15" t="n">
        <v>46023</v>
      </c>
      <c r="D957" s="0" t="n">
        <v>3</v>
      </c>
      <c r="E957" s="0" t="n">
        <v>0</v>
      </c>
      <c r="F957" s="0" t="n">
        <v>25</v>
      </c>
      <c r="G957" s="0" t="n">
        <v>0</v>
      </c>
      <c r="H957" s="0" t="n">
        <v>6</v>
      </c>
      <c r="I957" s="0" t="n">
        <v>0</v>
      </c>
      <c r="J957" s="0" t="n">
        <v>312</v>
      </c>
      <c r="K957" s="37" t="n">
        <f aca="false">E957+Inputs!$B$5*F957</f>
        <v>31.875</v>
      </c>
      <c r="L957" s="37" t="n">
        <f aca="false">G957+Inputs!$B$6*H957</f>
        <v>7.65</v>
      </c>
      <c r="M957" s="37" t="n">
        <f aca="false">I957+Inputs!$B$7*J957</f>
        <v>387.192</v>
      </c>
      <c r="N957" s="37" t="n">
        <f aca="false">K957+L957+M957</f>
        <v>426.717</v>
      </c>
    </row>
    <row r="958" customFormat="false" ht="15" hidden="false" customHeight="false" outlineLevel="0" collapsed="false">
      <c r="A958" s="0" t="s">
        <v>9</v>
      </c>
      <c r="B958" s="0" t="s">
        <v>409</v>
      </c>
      <c r="C958" s="15" t="n">
        <v>46054</v>
      </c>
      <c r="D958" s="0" t="n">
        <v>3</v>
      </c>
      <c r="E958" s="0" t="n">
        <v>0</v>
      </c>
      <c r="F958" s="0" t="n">
        <v>41</v>
      </c>
      <c r="G958" s="0" t="n">
        <v>0</v>
      </c>
      <c r="H958" s="0" t="n">
        <v>10</v>
      </c>
      <c r="I958" s="0" t="n">
        <v>0</v>
      </c>
      <c r="J958" s="0" t="n">
        <v>310</v>
      </c>
      <c r="K958" s="37" t="n">
        <f aca="false">E958+Inputs!$B$5*F958</f>
        <v>52.275</v>
      </c>
      <c r="L958" s="37" t="n">
        <f aca="false">G958+Inputs!$B$6*H958</f>
        <v>12.75</v>
      </c>
      <c r="M958" s="37" t="n">
        <f aca="false">I958+Inputs!$B$7*J958</f>
        <v>384.71</v>
      </c>
      <c r="N958" s="37" t="n">
        <f aca="false">K958+L958+M958</f>
        <v>449.735</v>
      </c>
    </row>
    <row r="959" customFormat="false" ht="15" hidden="false" customHeight="false" outlineLevel="0" collapsed="false">
      <c r="A959" s="0" t="s">
        <v>9</v>
      </c>
      <c r="B959" s="0" t="s">
        <v>409</v>
      </c>
      <c r="C959" s="15" t="n">
        <v>46082</v>
      </c>
      <c r="D959" s="0" t="n">
        <v>3</v>
      </c>
      <c r="E959" s="0" t="n">
        <v>0</v>
      </c>
      <c r="F959" s="0" t="n">
        <v>42</v>
      </c>
      <c r="G959" s="0" t="n">
        <v>0</v>
      </c>
      <c r="H959" s="0" t="n">
        <v>16</v>
      </c>
      <c r="I959" s="0" t="n">
        <v>0</v>
      </c>
      <c r="J959" s="0" t="n">
        <v>364</v>
      </c>
      <c r="K959" s="37" t="n">
        <f aca="false">E959+Inputs!$B$5*F959</f>
        <v>53.55</v>
      </c>
      <c r="L959" s="37" t="n">
        <f aca="false">G959+Inputs!$B$6*H959</f>
        <v>20.4</v>
      </c>
      <c r="M959" s="37" t="n">
        <f aca="false">I959+Inputs!$B$7*J959</f>
        <v>451.724</v>
      </c>
      <c r="N959" s="37" t="n">
        <f aca="false">K959+L959+M959</f>
        <v>525.674</v>
      </c>
    </row>
    <row r="960" customFormat="false" ht="15" hidden="false" customHeight="false" outlineLevel="0" collapsed="false">
      <c r="A960" s="0" t="s">
        <v>9</v>
      </c>
      <c r="B960" s="0" t="s">
        <v>409</v>
      </c>
      <c r="C960" s="15" t="n">
        <v>46113</v>
      </c>
      <c r="D960" s="0" t="n">
        <v>3</v>
      </c>
      <c r="E960" s="0" t="n">
        <v>0</v>
      </c>
      <c r="F960" s="0" t="n">
        <v>54</v>
      </c>
      <c r="G960" s="0" t="n">
        <v>0</v>
      </c>
      <c r="H960" s="0" t="n">
        <v>20</v>
      </c>
      <c r="I960" s="0" t="n">
        <v>0</v>
      </c>
      <c r="J960" s="0" t="n">
        <v>293</v>
      </c>
      <c r="K960" s="37" t="n">
        <f aca="false">E960+Inputs!$B$5*F960</f>
        <v>68.85</v>
      </c>
      <c r="L960" s="37" t="n">
        <f aca="false">G960+Inputs!$B$6*H960</f>
        <v>25.5</v>
      </c>
      <c r="M960" s="37" t="n">
        <f aca="false">I960+Inputs!$B$7*J960</f>
        <v>363.613</v>
      </c>
      <c r="N960" s="37" t="n">
        <f aca="false">K960+L960+M960</f>
        <v>457.963</v>
      </c>
    </row>
    <row r="961" customFormat="false" ht="15" hidden="false" customHeight="false" outlineLevel="0" collapsed="false">
      <c r="A961" s="0" t="s">
        <v>9</v>
      </c>
      <c r="B961" s="0" t="s">
        <v>409</v>
      </c>
      <c r="C961" s="15" t="n">
        <v>46143</v>
      </c>
      <c r="D961" s="0" t="n">
        <v>3</v>
      </c>
      <c r="E961" s="0" t="n">
        <v>0</v>
      </c>
      <c r="F961" s="0" t="n">
        <v>76</v>
      </c>
      <c r="G961" s="0" t="n">
        <v>0</v>
      </c>
      <c r="H961" s="0" t="n">
        <v>20</v>
      </c>
      <c r="I961" s="0" t="n">
        <v>0</v>
      </c>
      <c r="J961" s="0" t="n">
        <v>313</v>
      </c>
      <c r="K961" s="37" t="n">
        <f aca="false">E961+Inputs!$B$5*F961</f>
        <v>96.9</v>
      </c>
      <c r="L961" s="37" t="n">
        <f aca="false">G961+Inputs!$B$6*H961</f>
        <v>25.5</v>
      </c>
      <c r="M961" s="37" t="n">
        <f aca="false">I961+Inputs!$B$7*J961</f>
        <v>388.433</v>
      </c>
      <c r="N961" s="37" t="n">
        <f aca="false">K961+L961+M961</f>
        <v>510.833</v>
      </c>
    </row>
    <row r="962" customFormat="false" ht="15" hidden="false" customHeight="false" outlineLevel="0" collapsed="false">
      <c r="A962" s="0" t="s">
        <v>9</v>
      </c>
      <c r="B962" s="0" t="s">
        <v>409</v>
      </c>
      <c r="C962" s="15" t="n">
        <v>46174</v>
      </c>
      <c r="D962" s="0" t="n">
        <v>3</v>
      </c>
      <c r="E962" s="0" t="n">
        <v>7</v>
      </c>
      <c r="F962" s="0" t="n">
        <v>98</v>
      </c>
      <c r="G962" s="0" t="n">
        <v>0</v>
      </c>
      <c r="H962" s="0" t="n">
        <v>35</v>
      </c>
      <c r="I962" s="0" t="n">
        <v>0</v>
      </c>
      <c r="J962" s="0" t="n">
        <v>395</v>
      </c>
      <c r="K962" s="37" t="n">
        <f aca="false">E962+Inputs!$B$5*F962</f>
        <v>131.95</v>
      </c>
      <c r="L962" s="37" t="n">
        <f aca="false">G962+Inputs!$B$6*H962</f>
        <v>44.625</v>
      </c>
      <c r="M962" s="37" t="n">
        <f aca="false">I962+Inputs!$B$7*J962</f>
        <v>490.195</v>
      </c>
      <c r="N962" s="37" t="n">
        <f aca="false">K962+L962+M962</f>
        <v>666.77</v>
      </c>
    </row>
    <row r="963" customFormat="false" ht="15" hidden="false" customHeight="false" outlineLevel="0" collapsed="false">
      <c r="A963" s="0" t="s">
        <v>9</v>
      </c>
      <c r="B963" s="0" t="s">
        <v>409</v>
      </c>
      <c r="C963" s="15" t="n">
        <v>46204</v>
      </c>
      <c r="D963" s="0" t="n">
        <v>3</v>
      </c>
      <c r="E963" s="0" t="n">
        <v>0</v>
      </c>
      <c r="F963" s="0" t="n">
        <v>66</v>
      </c>
      <c r="G963" s="0" t="n">
        <v>0</v>
      </c>
      <c r="H963" s="0" t="n">
        <v>35</v>
      </c>
      <c r="I963" s="0" t="n">
        <v>0</v>
      </c>
      <c r="J963" s="0" t="n">
        <v>316</v>
      </c>
      <c r="K963" s="37" t="n">
        <f aca="false">E963+Inputs!$B$5*F963</f>
        <v>84.15</v>
      </c>
      <c r="L963" s="37" t="n">
        <f aca="false">G963+Inputs!$B$6*H963</f>
        <v>44.625</v>
      </c>
      <c r="M963" s="37" t="n">
        <f aca="false">I963+Inputs!$B$7*J963</f>
        <v>392.156</v>
      </c>
      <c r="N963" s="37" t="n">
        <f aca="false">K963+L963+M963</f>
        <v>520.931</v>
      </c>
    </row>
    <row r="964" customFormat="false" ht="15" hidden="false" customHeight="false" outlineLevel="0" collapsed="false">
      <c r="A964" s="0" t="s">
        <v>9</v>
      </c>
      <c r="B964" s="0" t="s">
        <v>409</v>
      </c>
      <c r="C964" s="15" t="n">
        <v>46235</v>
      </c>
      <c r="D964" s="0" t="n">
        <v>3</v>
      </c>
      <c r="E964" s="0" t="n">
        <v>0</v>
      </c>
      <c r="F964" s="0" t="n">
        <v>75</v>
      </c>
      <c r="G964" s="0" t="n">
        <v>0</v>
      </c>
      <c r="H964" s="0" t="n">
        <v>34</v>
      </c>
      <c r="I964" s="0" t="n">
        <v>0</v>
      </c>
      <c r="J964" s="0" t="n">
        <v>245</v>
      </c>
      <c r="K964" s="37" t="n">
        <f aca="false">E964+Inputs!$B$5*F964</f>
        <v>95.625</v>
      </c>
      <c r="L964" s="37" t="n">
        <f aca="false">G964+Inputs!$B$6*H964</f>
        <v>43.35</v>
      </c>
      <c r="M964" s="37" t="n">
        <f aca="false">I964+Inputs!$B$7*J964</f>
        <v>304.045</v>
      </c>
      <c r="N964" s="37" t="n">
        <f aca="false">K964+L964+M964</f>
        <v>443.02</v>
      </c>
    </row>
    <row r="965" customFormat="false" ht="15" hidden="false" customHeight="false" outlineLevel="0" collapsed="false">
      <c r="A965" s="0" t="s">
        <v>9</v>
      </c>
      <c r="B965" s="0" t="s">
        <v>434</v>
      </c>
      <c r="C965" s="15" t="n">
        <v>44927</v>
      </c>
      <c r="D965" s="0" t="n">
        <v>5</v>
      </c>
      <c r="E965" s="0" t="n">
        <v>0</v>
      </c>
      <c r="F965" s="0" t="n">
        <v>23</v>
      </c>
      <c r="G965" s="0" t="n">
        <v>0</v>
      </c>
      <c r="H965" s="0" t="n">
        <v>1</v>
      </c>
      <c r="I965" s="0" t="n">
        <v>0</v>
      </c>
      <c r="J965" s="0" t="n">
        <v>204</v>
      </c>
      <c r="K965" s="37" t="n">
        <f aca="false">E965+Inputs!$B$5*F965</f>
        <v>29.325</v>
      </c>
      <c r="L965" s="37" t="n">
        <f aca="false">G965+Inputs!$B$6*H965</f>
        <v>1.275</v>
      </c>
      <c r="M965" s="37" t="n">
        <f aca="false">I965+Inputs!$B$7*J965</f>
        <v>253.164</v>
      </c>
      <c r="N965" s="37" t="n">
        <f aca="false">K965+L965+M965</f>
        <v>283.764</v>
      </c>
    </row>
    <row r="966" customFormat="false" ht="15" hidden="false" customHeight="false" outlineLevel="0" collapsed="false">
      <c r="A966" s="0" t="s">
        <v>9</v>
      </c>
      <c r="B966" s="0" t="s">
        <v>434</v>
      </c>
      <c r="C966" s="15" t="n">
        <v>44958</v>
      </c>
      <c r="D966" s="0" t="n">
        <v>5</v>
      </c>
      <c r="E966" s="0" t="n">
        <v>0</v>
      </c>
      <c r="F966" s="0" t="n">
        <v>31</v>
      </c>
      <c r="G966" s="0" t="n">
        <v>0</v>
      </c>
      <c r="H966" s="0" t="n">
        <v>0</v>
      </c>
      <c r="I966" s="0" t="n">
        <v>0</v>
      </c>
      <c r="J966" s="0" t="n">
        <v>163</v>
      </c>
      <c r="K966" s="37" t="n">
        <f aca="false">E966+Inputs!$B$5*F966</f>
        <v>39.525</v>
      </c>
      <c r="L966" s="37" t="n">
        <f aca="false">G966+Inputs!$B$6*H966</f>
        <v>0</v>
      </c>
      <c r="M966" s="37" t="n">
        <f aca="false">I966+Inputs!$B$7*J966</f>
        <v>202.283</v>
      </c>
      <c r="N966" s="37" t="n">
        <f aca="false">K966+L966+M966</f>
        <v>241.808</v>
      </c>
    </row>
    <row r="967" customFormat="false" ht="15" hidden="false" customHeight="false" outlineLevel="0" collapsed="false">
      <c r="A967" s="0" t="s">
        <v>9</v>
      </c>
      <c r="B967" s="0" t="s">
        <v>434</v>
      </c>
      <c r="C967" s="15" t="n">
        <v>44986</v>
      </c>
      <c r="D967" s="0" t="n">
        <v>5</v>
      </c>
      <c r="E967" s="0" t="n">
        <v>0</v>
      </c>
      <c r="F967" s="0" t="n">
        <v>4</v>
      </c>
      <c r="G967" s="0" t="n">
        <v>0</v>
      </c>
      <c r="H967" s="0" t="n">
        <v>0</v>
      </c>
      <c r="I967" s="0" t="n">
        <v>0</v>
      </c>
      <c r="J967" s="0" t="n">
        <v>27</v>
      </c>
      <c r="K967" s="37" t="n">
        <f aca="false">E967+Inputs!$B$5*F967</f>
        <v>5.1</v>
      </c>
      <c r="L967" s="37" t="n">
        <f aca="false">G967+Inputs!$B$6*H967</f>
        <v>0</v>
      </c>
      <c r="M967" s="37" t="n">
        <f aca="false">I967+Inputs!$B$7*J967</f>
        <v>33.507</v>
      </c>
      <c r="N967" s="37" t="n">
        <f aca="false">K967+L967+M967</f>
        <v>38.607</v>
      </c>
    </row>
    <row r="968" customFormat="false" ht="15" hidden="false" customHeight="false" outlineLevel="0" collapsed="false">
      <c r="A968" s="0" t="s">
        <v>9</v>
      </c>
      <c r="B968" s="0" t="s">
        <v>434</v>
      </c>
      <c r="C968" s="15" t="n">
        <v>45017</v>
      </c>
      <c r="D968" s="0" t="n">
        <v>5</v>
      </c>
      <c r="E968" s="0" t="n">
        <v>0</v>
      </c>
      <c r="F968" s="0" t="n">
        <v>9</v>
      </c>
      <c r="G968" s="0" t="n">
        <v>0</v>
      </c>
      <c r="H968" s="0" t="n">
        <v>1</v>
      </c>
      <c r="I968" s="0" t="n">
        <v>0</v>
      </c>
      <c r="J968" s="0" t="n">
        <v>84</v>
      </c>
      <c r="K968" s="37" t="n">
        <f aca="false">E968+Inputs!$B$5*F968</f>
        <v>11.475</v>
      </c>
      <c r="L968" s="37" t="n">
        <f aca="false">G968+Inputs!$B$6*H968</f>
        <v>1.275</v>
      </c>
      <c r="M968" s="37" t="n">
        <f aca="false">I968+Inputs!$B$7*J968</f>
        <v>104.244</v>
      </c>
      <c r="N968" s="37" t="n">
        <f aca="false">K968+L968+M968</f>
        <v>116.994</v>
      </c>
    </row>
    <row r="969" customFormat="false" ht="15" hidden="false" customHeight="false" outlineLevel="0" collapsed="false">
      <c r="A969" s="0" t="s">
        <v>9</v>
      </c>
      <c r="B969" s="0" t="s">
        <v>434</v>
      </c>
      <c r="C969" s="15" t="n">
        <v>45047</v>
      </c>
      <c r="D969" s="0" t="n">
        <v>5</v>
      </c>
      <c r="E969" s="0" t="n">
        <v>0</v>
      </c>
      <c r="F969" s="0" t="n">
        <v>35</v>
      </c>
      <c r="G969" s="0" t="n">
        <v>0</v>
      </c>
      <c r="H969" s="0" t="n">
        <v>1</v>
      </c>
      <c r="I969" s="0" t="n">
        <v>0</v>
      </c>
      <c r="J969" s="0" t="n">
        <v>274</v>
      </c>
      <c r="K969" s="37" t="n">
        <f aca="false">E969+Inputs!$B$5*F969</f>
        <v>44.625</v>
      </c>
      <c r="L969" s="37" t="n">
        <f aca="false">G969+Inputs!$B$6*H969</f>
        <v>1.275</v>
      </c>
      <c r="M969" s="37" t="n">
        <f aca="false">I969+Inputs!$B$7*J969</f>
        <v>340.034</v>
      </c>
      <c r="N969" s="37" t="n">
        <f aca="false">K969+L969+M969</f>
        <v>385.934</v>
      </c>
    </row>
    <row r="970" customFormat="false" ht="15" hidden="false" customHeight="false" outlineLevel="0" collapsed="false">
      <c r="A970" s="0" t="s">
        <v>9</v>
      </c>
      <c r="B970" s="0" t="s">
        <v>434</v>
      </c>
      <c r="C970" s="15" t="n">
        <v>45078</v>
      </c>
      <c r="D970" s="0" t="n">
        <v>5</v>
      </c>
      <c r="E970" s="0" t="n">
        <v>0</v>
      </c>
      <c r="F970" s="0" t="n">
        <v>42</v>
      </c>
      <c r="G970" s="0" t="n">
        <v>0</v>
      </c>
      <c r="H970" s="0" t="n">
        <v>0</v>
      </c>
      <c r="I970" s="0" t="n">
        <v>0</v>
      </c>
      <c r="J970" s="0" t="n">
        <v>301</v>
      </c>
      <c r="K970" s="37" t="n">
        <f aca="false">E970+Inputs!$B$5*F970</f>
        <v>53.55</v>
      </c>
      <c r="L970" s="37" t="n">
        <f aca="false">G970+Inputs!$B$6*H970</f>
        <v>0</v>
      </c>
      <c r="M970" s="37" t="n">
        <f aca="false">I970+Inputs!$B$7*J970</f>
        <v>373.541</v>
      </c>
      <c r="N970" s="37" t="n">
        <f aca="false">K970+L970+M970</f>
        <v>427.091</v>
      </c>
    </row>
    <row r="971" customFormat="false" ht="15" hidden="false" customHeight="false" outlineLevel="0" collapsed="false">
      <c r="A971" s="0" t="s">
        <v>9</v>
      </c>
      <c r="B971" s="0" t="s">
        <v>434</v>
      </c>
      <c r="C971" s="15" t="n">
        <v>45108</v>
      </c>
      <c r="D971" s="0" t="n">
        <v>5</v>
      </c>
      <c r="E971" s="0" t="n">
        <v>0</v>
      </c>
      <c r="F971" s="0" t="n">
        <v>30</v>
      </c>
      <c r="G971" s="0" t="n">
        <v>0</v>
      </c>
      <c r="H971" s="0" t="n">
        <v>1</v>
      </c>
      <c r="I971" s="0" t="n">
        <v>0</v>
      </c>
      <c r="J971" s="0" t="n">
        <v>281</v>
      </c>
      <c r="K971" s="37" t="n">
        <f aca="false">E971+Inputs!$B$5*F971</f>
        <v>38.25</v>
      </c>
      <c r="L971" s="37" t="n">
        <f aca="false">G971+Inputs!$B$6*H971</f>
        <v>1.275</v>
      </c>
      <c r="M971" s="37" t="n">
        <f aca="false">I971+Inputs!$B$7*J971</f>
        <v>348.721</v>
      </c>
      <c r="N971" s="37" t="n">
        <f aca="false">K971+L971+M971</f>
        <v>388.246</v>
      </c>
    </row>
    <row r="972" customFormat="false" ht="15" hidden="false" customHeight="false" outlineLevel="0" collapsed="false">
      <c r="A972" s="0" t="s">
        <v>9</v>
      </c>
      <c r="B972" s="0" t="s">
        <v>434</v>
      </c>
      <c r="C972" s="15" t="n">
        <v>45139</v>
      </c>
      <c r="D972" s="0" t="n">
        <v>5</v>
      </c>
      <c r="E972" s="0" t="n">
        <v>0</v>
      </c>
      <c r="F972" s="0" t="n">
        <v>34</v>
      </c>
      <c r="G972" s="0" t="n">
        <v>0</v>
      </c>
      <c r="H972" s="0" t="n">
        <v>5</v>
      </c>
      <c r="I972" s="0" t="n">
        <v>0</v>
      </c>
      <c r="J972" s="0" t="n">
        <v>312</v>
      </c>
      <c r="K972" s="37" t="n">
        <f aca="false">E972+Inputs!$B$5*F972</f>
        <v>43.35</v>
      </c>
      <c r="L972" s="37" t="n">
        <f aca="false">G972+Inputs!$B$6*H972</f>
        <v>6.375</v>
      </c>
      <c r="M972" s="37" t="n">
        <f aca="false">I972+Inputs!$B$7*J972</f>
        <v>387.192</v>
      </c>
      <c r="N972" s="37" t="n">
        <f aca="false">K972+L972+M972</f>
        <v>436.917</v>
      </c>
    </row>
    <row r="973" customFormat="false" ht="15" hidden="false" customHeight="false" outlineLevel="0" collapsed="false">
      <c r="A973" s="0" t="s">
        <v>9</v>
      </c>
      <c r="B973" s="0" t="s">
        <v>434</v>
      </c>
      <c r="C973" s="15" t="n">
        <v>45170</v>
      </c>
      <c r="D973" s="0" t="n">
        <v>5</v>
      </c>
      <c r="E973" s="0" t="n">
        <v>0</v>
      </c>
      <c r="F973" s="0" t="n">
        <v>48</v>
      </c>
      <c r="G973" s="0" t="n">
        <v>0</v>
      </c>
      <c r="H973" s="0" t="n">
        <v>5</v>
      </c>
      <c r="I973" s="0" t="n">
        <v>0</v>
      </c>
      <c r="J973" s="0" t="n">
        <v>315</v>
      </c>
      <c r="K973" s="37" t="n">
        <f aca="false">E973+Inputs!$B$5*F973</f>
        <v>61.2</v>
      </c>
      <c r="L973" s="37" t="n">
        <f aca="false">G973+Inputs!$B$6*H973</f>
        <v>6.375</v>
      </c>
      <c r="M973" s="37" t="n">
        <f aca="false">I973+Inputs!$B$7*J973</f>
        <v>390.915</v>
      </c>
      <c r="N973" s="37" t="n">
        <f aca="false">K973+L973+M973</f>
        <v>458.49</v>
      </c>
    </row>
    <row r="974" customFormat="false" ht="15" hidden="false" customHeight="false" outlineLevel="0" collapsed="false">
      <c r="A974" s="0" t="s">
        <v>9</v>
      </c>
      <c r="B974" s="0" t="s">
        <v>434</v>
      </c>
      <c r="C974" s="15" t="n">
        <v>45200</v>
      </c>
      <c r="D974" s="0" t="n">
        <v>5</v>
      </c>
      <c r="E974" s="0" t="n">
        <v>0</v>
      </c>
      <c r="F974" s="0" t="n">
        <v>23</v>
      </c>
      <c r="G974" s="0" t="n">
        <v>0</v>
      </c>
      <c r="H974" s="0" t="n">
        <v>1</v>
      </c>
      <c r="I974" s="0" t="n">
        <v>0</v>
      </c>
      <c r="J974" s="0" t="n">
        <v>300</v>
      </c>
      <c r="K974" s="37" t="n">
        <f aca="false">E974+Inputs!$B$5*F974</f>
        <v>29.325</v>
      </c>
      <c r="L974" s="37" t="n">
        <f aca="false">G974+Inputs!$B$6*H974</f>
        <v>1.275</v>
      </c>
      <c r="M974" s="37" t="n">
        <f aca="false">I974+Inputs!$B$7*J974</f>
        <v>372.3</v>
      </c>
      <c r="N974" s="37" t="n">
        <f aca="false">K974+L974+M974</f>
        <v>402.9</v>
      </c>
    </row>
    <row r="975" customFormat="false" ht="15" hidden="false" customHeight="false" outlineLevel="0" collapsed="false">
      <c r="A975" s="0" t="s">
        <v>9</v>
      </c>
      <c r="B975" s="0" t="s">
        <v>434</v>
      </c>
      <c r="C975" s="15" t="n">
        <v>45231</v>
      </c>
      <c r="D975" s="0" t="n">
        <v>5</v>
      </c>
      <c r="E975" s="0" t="n">
        <v>0</v>
      </c>
      <c r="F975" s="0" t="n">
        <v>43</v>
      </c>
      <c r="G975" s="0" t="n">
        <v>0</v>
      </c>
      <c r="H975" s="0" t="n">
        <v>7</v>
      </c>
      <c r="I975" s="0" t="n">
        <v>0</v>
      </c>
      <c r="J975" s="0" t="n">
        <v>246</v>
      </c>
      <c r="K975" s="37" t="n">
        <f aca="false">E975+Inputs!$B$5*F975</f>
        <v>54.825</v>
      </c>
      <c r="L975" s="37" t="n">
        <f aca="false">G975+Inputs!$B$6*H975</f>
        <v>8.925</v>
      </c>
      <c r="M975" s="37" t="n">
        <f aca="false">I975+Inputs!$B$7*J975</f>
        <v>305.286</v>
      </c>
      <c r="N975" s="37" t="n">
        <f aca="false">K975+L975+M975</f>
        <v>369.036</v>
      </c>
    </row>
    <row r="976" customFormat="false" ht="15" hidden="false" customHeight="false" outlineLevel="0" collapsed="false">
      <c r="A976" s="0" t="s">
        <v>9</v>
      </c>
      <c r="B976" s="0" t="s">
        <v>434</v>
      </c>
      <c r="C976" s="15" t="n">
        <v>45261</v>
      </c>
      <c r="D976" s="0" t="n">
        <v>5</v>
      </c>
      <c r="E976" s="0" t="n">
        <v>0</v>
      </c>
      <c r="F976" s="0" t="n">
        <v>31</v>
      </c>
      <c r="G976" s="0" t="n">
        <v>0</v>
      </c>
      <c r="H976" s="0" t="n">
        <v>2</v>
      </c>
      <c r="I976" s="0" t="n">
        <v>0</v>
      </c>
      <c r="J976" s="0" t="n">
        <v>178</v>
      </c>
      <c r="K976" s="37" t="n">
        <f aca="false">E976+Inputs!$B$5*F976</f>
        <v>39.525</v>
      </c>
      <c r="L976" s="37" t="n">
        <f aca="false">G976+Inputs!$B$6*H976</f>
        <v>2.55</v>
      </c>
      <c r="M976" s="37" t="n">
        <f aca="false">I976+Inputs!$B$7*J976</f>
        <v>220.898</v>
      </c>
      <c r="N976" s="37" t="n">
        <f aca="false">K976+L976+M976</f>
        <v>262.973</v>
      </c>
    </row>
    <row r="977" customFormat="false" ht="15" hidden="false" customHeight="false" outlineLevel="0" collapsed="false">
      <c r="A977" s="0" t="s">
        <v>9</v>
      </c>
      <c r="B977" s="0" t="s">
        <v>434</v>
      </c>
      <c r="C977" s="15" t="n">
        <v>45292</v>
      </c>
      <c r="D977" s="0" t="n">
        <v>5</v>
      </c>
      <c r="E977" s="0" t="n">
        <v>0</v>
      </c>
      <c r="F977" s="0" t="n">
        <v>30</v>
      </c>
      <c r="G977" s="0" t="n">
        <v>0</v>
      </c>
      <c r="H977" s="0" t="n">
        <v>1</v>
      </c>
      <c r="I977" s="0" t="n">
        <v>0</v>
      </c>
      <c r="J977" s="0" t="n">
        <v>208</v>
      </c>
      <c r="K977" s="37" t="n">
        <f aca="false">E977+Inputs!$B$5*F977</f>
        <v>38.25</v>
      </c>
      <c r="L977" s="37" t="n">
        <f aca="false">G977+Inputs!$B$6*H977</f>
        <v>1.275</v>
      </c>
      <c r="M977" s="37" t="n">
        <f aca="false">I977+Inputs!$B$7*J977</f>
        <v>258.128</v>
      </c>
      <c r="N977" s="37" t="n">
        <f aca="false">K977+L977+M977</f>
        <v>297.653</v>
      </c>
    </row>
    <row r="978" customFormat="false" ht="15" hidden="false" customHeight="false" outlineLevel="0" collapsed="false">
      <c r="A978" s="0" t="s">
        <v>9</v>
      </c>
      <c r="B978" s="0" t="s">
        <v>434</v>
      </c>
      <c r="C978" s="15" t="n">
        <v>45323</v>
      </c>
      <c r="D978" s="0" t="n">
        <v>5</v>
      </c>
      <c r="E978" s="0" t="n">
        <v>0</v>
      </c>
      <c r="F978" s="0" t="n">
        <v>6</v>
      </c>
      <c r="G978" s="0" t="n">
        <v>0</v>
      </c>
      <c r="H978" s="0" t="n">
        <v>0</v>
      </c>
      <c r="I978" s="0" t="n">
        <v>0</v>
      </c>
      <c r="J978" s="0" t="n">
        <v>23</v>
      </c>
      <c r="K978" s="37" t="n">
        <f aca="false">E978+Inputs!$B$5*F978</f>
        <v>7.65</v>
      </c>
      <c r="L978" s="37" t="n">
        <f aca="false">G978+Inputs!$B$6*H978</f>
        <v>0</v>
      </c>
      <c r="M978" s="37" t="n">
        <f aca="false">I978+Inputs!$B$7*J978</f>
        <v>28.543</v>
      </c>
      <c r="N978" s="37" t="n">
        <f aca="false">K978+L978+M978</f>
        <v>36.193</v>
      </c>
    </row>
    <row r="979" customFormat="false" ht="15" hidden="false" customHeight="false" outlineLevel="0" collapsed="false">
      <c r="A979" s="0" t="s">
        <v>9</v>
      </c>
      <c r="B979" s="0" t="s">
        <v>434</v>
      </c>
      <c r="C979" s="15" t="n">
        <v>45352</v>
      </c>
      <c r="D979" s="0" t="n">
        <v>5</v>
      </c>
      <c r="E979" s="0" t="n">
        <v>0</v>
      </c>
      <c r="F979" s="0" t="n">
        <v>8</v>
      </c>
      <c r="G979" s="0" t="n">
        <v>0</v>
      </c>
      <c r="H979" s="0" t="n">
        <v>0</v>
      </c>
      <c r="I979" s="0" t="n">
        <v>0</v>
      </c>
      <c r="J979" s="0" t="n">
        <v>58</v>
      </c>
      <c r="K979" s="37" t="n">
        <f aca="false">E979+Inputs!$B$5*F979</f>
        <v>10.2</v>
      </c>
      <c r="L979" s="37" t="n">
        <f aca="false">G979+Inputs!$B$6*H979</f>
        <v>0</v>
      </c>
      <c r="M979" s="37" t="n">
        <f aca="false">I979+Inputs!$B$7*J979</f>
        <v>71.978</v>
      </c>
      <c r="N979" s="37" t="n">
        <f aca="false">K979+L979+M979</f>
        <v>82.178</v>
      </c>
    </row>
    <row r="980" customFormat="false" ht="15" hidden="false" customHeight="false" outlineLevel="0" collapsed="false">
      <c r="A980" s="0" t="s">
        <v>9</v>
      </c>
      <c r="B980" s="0" t="s">
        <v>434</v>
      </c>
      <c r="C980" s="15" t="n">
        <v>45383</v>
      </c>
      <c r="D980" s="0" t="n">
        <v>5</v>
      </c>
      <c r="E980" s="0" t="n">
        <v>0</v>
      </c>
      <c r="F980" s="0" t="n">
        <v>23</v>
      </c>
      <c r="G980" s="0" t="n">
        <v>0</v>
      </c>
      <c r="H980" s="0" t="n">
        <v>2</v>
      </c>
      <c r="I980" s="0" t="n">
        <v>0</v>
      </c>
      <c r="J980" s="0" t="n">
        <v>188</v>
      </c>
      <c r="K980" s="37" t="n">
        <f aca="false">E980+Inputs!$B$5*F980</f>
        <v>29.325</v>
      </c>
      <c r="L980" s="37" t="n">
        <f aca="false">G980+Inputs!$B$6*H980</f>
        <v>2.55</v>
      </c>
      <c r="M980" s="37" t="n">
        <f aca="false">I980+Inputs!$B$7*J980</f>
        <v>233.308</v>
      </c>
      <c r="N980" s="37" t="n">
        <f aca="false">K980+L980+M980</f>
        <v>265.183</v>
      </c>
    </row>
    <row r="981" customFormat="false" ht="15" hidden="false" customHeight="false" outlineLevel="0" collapsed="false">
      <c r="A981" s="0" t="s">
        <v>9</v>
      </c>
      <c r="B981" s="0" t="s">
        <v>434</v>
      </c>
      <c r="C981" s="15" t="n">
        <v>45413</v>
      </c>
      <c r="D981" s="0" t="n">
        <v>5</v>
      </c>
      <c r="E981" s="0" t="n">
        <v>0</v>
      </c>
      <c r="F981" s="0" t="n">
        <v>20</v>
      </c>
      <c r="G981" s="0" t="n">
        <v>0</v>
      </c>
      <c r="H981" s="0" t="n">
        <v>1</v>
      </c>
      <c r="I981" s="0" t="n">
        <v>0</v>
      </c>
      <c r="J981" s="0" t="n">
        <v>202</v>
      </c>
      <c r="K981" s="37" t="n">
        <f aca="false">E981+Inputs!$B$5*F981</f>
        <v>25.5</v>
      </c>
      <c r="L981" s="37" t="n">
        <f aca="false">G981+Inputs!$B$6*H981</f>
        <v>1.275</v>
      </c>
      <c r="M981" s="37" t="n">
        <f aca="false">I981+Inputs!$B$7*J981</f>
        <v>250.682</v>
      </c>
      <c r="N981" s="37" t="n">
        <f aca="false">K981+L981+M981</f>
        <v>277.457</v>
      </c>
    </row>
    <row r="982" customFormat="false" ht="15" hidden="false" customHeight="false" outlineLevel="0" collapsed="false">
      <c r="A982" s="0" t="s">
        <v>9</v>
      </c>
      <c r="B982" s="0" t="s">
        <v>434</v>
      </c>
      <c r="C982" s="15" t="n">
        <v>45444</v>
      </c>
      <c r="D982" s="0" t="n">
        <v>5</v>
      </c>
      <c r="E982" s="0" t="n">
        <v>0</v>
      </c>
      <c r="F982" s="0" t="n">
        <v>38</v>
      </c>
      <c r="G982" s="0" t="n">
        <v>0</v>
      </c>
      <c r="H982" s="0" t="n">
        <v>5</v>
      </c>
      <c r="I982" s="0" t="n">
        <v>0</v>
      </c>
      <c r="J982" s="0" t="n">
        <v>303</v>
      </c>
      <c r="K982" s="37" t="n">
        <f aca="false">E982+Inputs!$B$5*F982</f>
        <v>48.45</v>
      </c>
      <c r="L982" s="37" t="n">
        <f aca="false">G982+Inputs!$B$6*H982</f>
        <v>6.375</v>
      </c>
      <c r="M982" s="37" t="n">
        <f aca="false">I982+Inputs!$B$7*J982</f>
        <v>376.023</v>
      </c>
      <c r="N982" s="37" t="n">
        <f aca="false">K982+L982+M982</f>
        <v>430.848</v>
      </c>
    </row>
    <row r="983" customFormat="false" ht="15" hidden="false" customHeight="false" outlineLevel="0" collapsed="false">
      <c r="A983" s="0" t="s">
        <v>9</v>
      </c>
      <c r="B983" s="0" t="s">
        <v>434</v>
      </c>
      <c r="C983" s="15" t="n">
        <v>45474</v>
      </c>
      <c r="D983" s="0" t="n">
        <v>5</v>
      </c>
      <c r="E983" s="0" t="n">
        <v>0</v>
      </c>
      <c r="F983" s="0" t="n">
        <v>27</v>
      </c>
      <c r="G983" s="0" t="n">
        <v>0</v>
      </c>
      <c r="H983" s="0" t="n">
        <v>7</v>
      </c>
      <c r="I983" s="0" t="n">
        <v>0</v>
      </c>
      <c r="J983" s="0" t="n">
        <v>263</v>
      </c>
      <c r="K983" s="37" t="n">
        <f aca="false">E983+Inputs!$B$5*F983</f>
        <v>34.425</v>
      </c>
      <c r="L983" s="37" t="n">
        <f aca="false">G983+Inputs!$B$6*H983</f>
        <v>8.925</v>
      </c>
      <c r="M983" s="37" t="n">
        <f aca="false">I983+Inputs!$B$7*J983</f>
        <v>326.383</v>
      </c>
      <c r="N983" s="37" t="n">
        <f aca="false">K983+L983+M983</f>
        <v>369.733</v>
      </c>
    </row>
    <row r="984" customFormat="false" ht="15" hidden="false" customHeight="false" outlineLevel="0" collapsed="false">
      <c r="A984" s="0" t="s">
        <v>9</v>
      </c>
      <c r="B984" s="0" t="s">
        <v>434</v>
      </c>
      <c r="C984" s="15" t="n">
        <v>45505</v>
      </c>
      <c r="D984" s="0" t="n">
        <v>5</v>
      </c>
      <c r="E984" s="0" t="n">
        <v>0</v>
      </c>
      <c r="F984" s="0" t="n">
        <v>18</v>
      </c>
      <c r="G984" s="0" t="n">
        <v>0</v>
      </c>
      <c r="H984" s="0" t="n">
        <v>7</v>
      </c>
      <c r="I984" s="0" t="n">
        <v>0</v>
      </c>
      <c r="J984" s="0" t="n">
        <v>246</v>
      </c>
      <c r="K984" s="37" t="n">
        <f aca="false">E984+Inputs!$B$5*F984</f>
        <v>22.95</v>
      </c>
      <c r="L984" s="37" t="n">
        <f aca="false">G984+Inputs!$B$6*H984</f>
        <v>8.925</v>
      </c>
      <c r="M984" s="37" t="n">
        <f aca="false">I984+Inputs!$B$7*J984</f>
        <v>305.286</v>
      </c>
      <c r="N984" s="37" t="n">
        <f aca="false">K984+L984+M984</f>
        <v>337.161</v>
      </c>
    </row>
    <row r="985" customFormat="false" ht="15" hidden="false" customHeight="false" outlineLevel="0" collapsed="false">
      <c r="A985" s="0" t="s">
        <v>9</v>
      </c>
      <c r="B985" s="0" t="s">
        <v>434</v>
      </c>
      <c r="C985" s="15" t="n">
        <v>45536</v>
      </c>
      <c r="D985" s="0" t="n">
        <v>5</v>
      </c>
      <c r="E985" s="0" t="n">
        <v>0</v>
      </c>
      <c r="F985" s="0" t="n">
        <v>24</v>
      </c>
      <c r="G985" s="0" t="n">
        <v>0</v>
      </c>
      <c r="H985" s="0" t="n">
        <v>9</v>
      </c>
      <c r="I985" s="0" t="n">
        <v>0</v>
      </c>
      <c r="J985" s="0" t="n">
        <v>231</v>
      </c>
      <c r="K985" s="37" t="n">
        <f aca="false">E985+Inputs!$B$5*F985</f>
        <v>30.6</v>
      </c>
      <c r="L985" s="37" t="n">
        <f aca="false">G985+Inputs!$B$6*H985</f>
        <v>11.475</v>
      </c>
      <c r="M985" s="37" t="n">
        <f aca="false">I985+Inputs!$B$7*J985</f>
        <v>286.671</v>
      </c>
      <c r="N985" s="37" t="n">
        <f aca="false">K985+L985+M985</f>
        <v>328.746</v>
      </c>
    </row>
    <row r="986" customFormat="false" ht="15" hidden="false" customHeight="false" outlineLevel="0" collapsed="false">
      <c r="A986" s="0" t="s">
        <v>9</v>
      </c>
      <c r="B986" s="0" t="s">
        <v>434</v>
      </c>
      <c r="C986" s="15" t="n">
        <v>45566</v>
      </c>
      <c r="D986" s="0" t="n">
        <v>5</v>
      </c>
      <c r="E986" s="0" t="n">
        <v>0</v>
      </c>
      <c r="F986" s="0" t="n">
        <v>17</v>
      </c>
      <c r="G986" s="0" t="n">
        <v>0</v>
      </c>
      <c r="H986" s="0" t="n">
        <v>11</v>
      </c>
      <c r="I986" s="0" t="n">
        <v>0</v>
      </c>
      <c r="J986" s="0" t="n">
        <v>226</v>
      </c>
      <c r="K986" s="37" t="n">
        <f aca="false">E986+Inputs!$B$5*F986</f>
        <v>21.675</v>
      </c>
      <c r="L986" s="37" t="n">
        <f aca="false">G986+Inputs!$B$6*H986</f>
        <v>14.025</v>
      </c>
      <c r="M986" s="37" t="n">
        <f aca="false">I986+Inputs!$B$7*J986</f>
        <v>280.466</v>
      </c>
      <c r="N986" s="37" t="n">
        <f aca="false">K986+L986+M986</f>
        <v>316.166</v>
      </c>
    </row>
    <row r="987" customFormat="false" ht="15" hidden="false" customHeight="false" outlineLevel="0" collapsed="false">
      <c r="A987" s="0" t="s">
        <v>9</v>
      </c>
      <c r="B987" s="0" t="s">
        <v>434</v>
      </c>
      <c r="C987" s="15" t="n">
        <v>45597</v>
      </c>
      <c r="D987" s="0" t="n">
        <v>5</v>
      </c>
      <c r="E987" s="0" t="n">
        <v>0</v>
      </c>
      <c r="F987" s="0" t="n">
        <v>26</v>
      </c>
      <c r="G987" s="0" t="n">
        <v>0</v>
      </c>
      <c r="H987" s="0" t="n">
        <v>8</v>
      </c>
      <c r="I987" s="0" t="n">
        <v>0</v>
      </c>
      <c r="J987" s="0" t="n">
        <v>222</v>
      </c>
      <c r="K987" s="37" t="n">
        <f aca="false">E987+Inputs!$B$5*F987</f>
        <v>33.15</v>
      </c>
      <c r="L987" s="37" t="n">
        <f aca="false">G987+Inputs!$B$6*H987</f>
        <v>10.2</v>
      </c>
      <c r="M987" s="37" t="n">
        <f aca="false">I987+Inputs!$B$7*J987</f>
        <v>275.502</v>
      </c>
      <c r="N987" s="37" t="n">
        <f aca="false">K987+L987+M987</f>
        <v>318.852</v>
      </c>
    </row>
    <row r="988" customFormat="false" ht="15" hidden="false" customHeight="false" outlineLevel="0" collapsed="false">
      <c r="A988" s="0" t="s">
        <v>9</v>
      </c>
      <c r="B988" s="0" t="s">
        <v>434</v>
      </c>
      <c r="C988" s="15" t="n">
        <v>45627</v>
      </c>
      <c r="D988" s="0" t="n">
        <v>5</v>
      </c>
      <c r="E988" s="0" t="n">
        <v>0</v>
      </c>
      <c r="F988" s="0" t="n">
        <v>35</v>
      </c>
      <c r="G988" s="0" t="n">
        <v>0</v>
      </c>
      <c r="H988" s="0" t="n">
        <v>12</v>
      </c>
      <c r="I988" s="0" t="n">
        <v>0</v>
      </c>
      <c r="J988" s="0" t="n">
        <v>221</v>
      </c>
      <c r="K988" s="37" t="n">
        <f aca="false">E988+Inputs!$B$5*F988</f>
        <v>44.625</v>
      </c>
      <c r="L988" s="37" t="n">
        <f aca="false">G988+Inputs!$B$6*H988</f>
        <v>15.3</v>
      </c>
      <c r="M988" s="37" t="n">
        <f aca="false">I988+Inputs!$B$7*J988</f>
        <v>274.261</v>
      </c>
      <c r="N988" s="37" t="n">
        <f aca="false">K988+L988+M988</f>
        <v>334.186</v>
      </c>
    </row>
    <row r="989" customFormat="false" ht="15" hidden="false" customHeight="false" outlineLevel="0" collapsed="false">
      <c r="A989" s="0" t="s">
        <v>9</v>
      </c>
      <c r="B989" s="0" t="s">
        <v>434</v>
      </c>
      <c r="C989" s="15" t="n">
        <v>45658</v>
      </c>
      <c r="D989" s="0" t="n">
        <v>5</v>
      </c>
      <c r="E989" s="0" t="n">
        <v>0</v>
      </c>
      <c r="F989" s="0" t="n">
        <v>9</v>
      </c>
      <c r="G989" s="0" t="n">
        <v>0</v>
      </c>
      <c r="H989" s="0" t="n">
        <v>4</v>
      </c>
      <c r="I989" s="0" t="n">
        <v>0</v>
      </c>
      <c r="J989" s="0" t="n">
        <v>205</v>
      </c>
      <c r="K989" s="37" t="n">
        <f aca="false">E989+Inputs!$B$5*F989</f>
        <v>11.475</v>
      </c>
      <c r="L989" s="37" t="n">
        <f aca="false">G989+Inputs!$B$6*H989</f>
        <v>5.1</v>
      </c>
      <c r="M989" s="37" t="n">
        <f aca="false">I989+Inputs!$B$7*J989</f>
        <v>254.405</v>
      </c>
      <c r="N989" s="37" t="n">
        <f aca="false">K989+L989+M989</f>
        <v>270.98</v>
      </c>
    </row>
    <row r="990" customFormat="false" ht="15" hidden="false" customHeight="false" outlineLevel="0" collapsed="false">
      <c r="A990" s="0" t="s">
        <v>9</v>
      </c>
      <c r="B990" s="0" t="s">
        <v>434</v>
      </c>
      <c r="C990" s="15" t="n">
        <v>45689</v>
      </c>
      <c r="D990" s="0" t="n">
        <v>5</v>
      </c>
      <c r="E990" s="0" t="n">
        <v>0</v>
      </c>
      <c r="F990" s="0" t="n">
        <v>24</v>
      </c>
      <c r="G990" s="0" t="n">
        <v>0</v>
      </c>
      <c r="H990" s="0" t="n">
        <v>19</v>
      </c>
      <c r="I990" s="0" t="n">
        <v>0</v>
      </c>
      <c r="J990" s="0" t="n">
        <v>220</v>
      </c>
      <c r="K990" s="37" t="n">
        <f aca="false">E990+Inputs!$B$5*F990</f>
        <v>30.6</v>
      </c>
      <c r="L990" s="37" t="n">
        <f aca="false">G990+Inputs!$B$6*H990</f>
        <v>24.225</v>
      </c>
      <c r="M990" s="37" t="n">
        <f aca="false">I990+Inputs!$B$7*J990</f>
        <v>273.02</v>
      </c>
      <c r="N990" s="37" t="n">
        <f aca="false">K990+L990+M990</f>
        <v>327.845</v>
      </c>
    </row>
    <row r="991" customFormat="false" ht="15" hidden="false" customHeight="false" outlineLevel="0" collapsed="false">
      <c r="A991" s="0" t="s">
        <v>9</v>
      </c>
      <c r="B991" s="0" t="s">
        <v>434</v>
      </c>
      <c r="C991" s="15" t="n">
        <v>45717</v>
      </c>
      <c r="D991" s="0" t="n">
        <v>5</v>
      </c>
      <c r="E991" s="0" t="n">
        <v>0</v>
      </c>
      <c r="F991" s="0" t="n">
        <v>31</v>
      </c>
      <c r="G991" s="0" t="n">
        <v>0</v>
      </c>
      <c r="H991" s="0" t="n">
        <v>15</v>
      </c>
      <c r="I991" s="0" t="n">
        <v>0</v>
      </c>
      <c r="J991" s="0" t="n">
        <v>214</v>
      </c>
      <c r="K991" s="37" t="n">
        <f aca="false">E991+Inputs!$B$5*F991</f>
        <v>39.525</v>
      </c>
      <c r="L991" s="37" t="n">
        <f aca="false">G991+Inputs!$B$6*H991</f>
        <v>19.125</v>
      </c>
      <c r="M991" s="37" t="n">
        <f aca="false">I991+Inputs!$B$7*J991</f>
        <v>265.574</v>
      </c>
      <c r="N991" s="37" t="n">
        <f aca="false">K991+L991+M991</f>
        <v>324.224</v>
      </c>
    </row>
    <row r="992" customFormat="false" ht="15" hidden="false" customHeight="false" outlineLevel="0" collapsed="false">
      <c r="A992" s="0" t="s">
        <v>9</v>
      </c>
      <c r="B992" s="0" t="s">
        <v>434</v>
      </c>
      <c r="C992" s="15" t="n">
        <v>45748</v>
      </c>
      <c r="D992" s="0" t="n">
        <v>5</v>
      </c>
      <c r="E992" s="0" t="n">
        <v>0</v>
      </c>
      <c r="F992" s="0" t="n">
        <v>20</v>
      </c>
      <c r="G992" s="0" t="n">
        <v>0</v>
      </c>
      <c r="H992" s="0" t="n">
        <v>6</v>
      </c>
      <c r="I992" s="0" t="n">
        <v>0</v>
      </c>
      <c r="J992" s="0" t="n">
        <v>191</v>
      </c>
      <c r="K992" s="37" t="n">
        <f aca="false">E992+Inputs!$B$5*F992</f>
        <v>25.5</v>
      </c>
      <c r="L992" s="37" t="n">
        <f aca="false">G992+Inputs!$B$6*H992</f>
        <v>7.65</v>
      </c>
      <c r="M992" s="37" t="n">
        <f aca="false">I992+Inputs!$B$7*J992</f>
        <v>237.031</v>
      </c>
      <c r="N992" s="37" t="n">
        <f aca="false">K992+L992+M992</f>
        <v>270.181</v>
      </c>
    </row>
    <row r="993" customFormat="false" ht="15" hidden="false" customHeight="false" outlineLevel="0" collapsed="false">
      <c r="A993" s="0" t="s">
        <v>9</v>
      </c>
      <c r="B993" s="0" t="s">
        <v>434</v>
      </c>
      <c r="C993" s="15" t="n">
        <v>45778</v>
      </c>
      <c r="D993" s="0" t="n">
        <v>5</v>
      </c>
      <c r="E993" s="0" t="n">
        <v>0</v>
      </c>
      <c r="F993" s="0" t="n">
        <v>44</v>
      </c>
      <c r="G993" s="0" t="n">
        <v>0</v>
      </c>
      <c r="H993" s="0" t="n">
        <v>6</v>
      </c>
      <c r="I993" s="0" t="n">
        <v>0</v>
      </c>
      <c r="J993" s="0" t="n">
        <v>242</v>
      </c>
      <c r="K993" s="37" t="n">
        <f aca="false">E993+Inputs!$B$5*F993</f>
        <v>56.1</v>
      </c>
      <c r="L993" s="37" t="n">
        <f aca="false">G993+Inputs!$B$6*H993</f>
        <v>7.65</v>
      </c>
      <c r="M993" s="37" t="n">
        <f aca="false">I993+Inputs!$B$7*J993</f>
        <v>300.322</v>
      </c>
      <c r="N993" s="37" t="n">
        <f aca="false">K993+L993+M993</f>
        <v>364.072</v>
      </c>
    </row>
    <row r="994" customFormat="false" ht="15" hidden="false" customHeight="false" outlineLevel="0" collapsed="false">
      <c r="A994" s="0" t="s">
        <v>9</v>
      </c>
      <c r="B994" s="0" t="s">
        <v>434</v>
      </c>
      <c r="C994" s="15" t="n">
        <v>45809</v>
      </c>
      <c r="D994" s="0" t="n">
        <v>5</v>
      </c>
      <c r="E994" s="0" t="n">
        <v>0</v>
      </c>
      <c r="F994" s="0" t="n">
        <v>54</v>
      </c>
      <c r="G994" s="0" t="n">
        <v>0</v>
      </c>
      <c r="H994" s="0" t="n">
        <v>10</v>
      </c>
      <c r="I994" s="0" t="n">
        <v>0</v>
      </c>
      <c r="J994" s="0" t="n">
        <v>278</v>
      </c>
      <c r="K994" s="37" t="n">
        <f aca="false">E994+Inputs!$B$5*F994</f>
        <v>68.85</v>
      </c>
      <c r="L994" s="37" t="n">
        <f aca="false">G994+Inputs!$B$6*H994</f>
        <v>12.75</v>
      </c>
      <c r="M994" s="37" t="n">
        <f aca="false">I994+Inputs!$B$7*J994</f>
        <v>344.998</v>
      </c>
      <c r="N994" s="37" t="n">
        <f aca="false">K994+L994+M994</f>
        <v>426.598</v>
      </c>
    </row>
    <row r="995" customFormat="false" ht="15" hidden="false" customHeight="false" outlineLevel="0" collapsed="false">
      <c r="A995" s="0" t="s">
        <v>9</v>
      </c>
      <c r="B995" s="0" t="s">
        <v>434</v>
      </c>
      <c r="C995" s="15" t="n">
        <v>45839</v>
      </c>
      <c r="D995" s="0" t="n">
        <v>5</v>
      </c>
      <c r="E995" s="0" t="n">
        <v>0</v>
      </c>
      <c r="F995" s="0" t="n">
        <v>28</v>
      </c>
      <c r="G995" s="0" t="n">
        <v>0</v>
      </c>
      <c r="H995" s="0" t="n">
        <v>9</v>
      </c>
      <c r="I995" s="0" t="n">
        <v>0</v>
      </c>
      <c r="J995" s="0" t="n">
        <v>256</v>
      </c>
      <c r="K995" s="37" t="n">
        <f aca="false">E995+Inputs!$B$5*F995</f>
        <v>35.7</v>
      </c>
      <c r="L995" s="37" t="n">
        <f aca="false">G995+Inputs!$B$6*H995</f>
        <v>11.475</v>
      </c>
      <c r="M995" s="37" t="n">
        <f aca="false">I995+Inputs!$B$7*J995</f>
        <v>317.696</v>
      </c>
      <c r="N995" s="37" t="n">
        <f aca="false">K995+L995+M995</f>
        <v>364.871</v>
      </c>
    </row>
    <row r="996" customFormat="false" ht="15" hidden="false" customHeight="false" outlineLevel="0" collapsed="false">
      <c r="A996" s="0" t="s">
        <v>9</v>
      </c>
      <c r="B996" s="0" t="s">
        <v>434</v>
      </c>
      <c r="C996" s="15" t="n">
        <v>45870</v>
      </c>
      <c r="D996" s="0" t="n">
        <v>5</v>
      </c>
      <c r="E996" s="0" t="n">
        <v>0</v>
      </c>
      <c r="F996" s="0" t="n">
        <v>38</v>
      </c>
      <c r="G996" s="0" t="n">
        <v>0</v>
      </c>
      <c r="H996" s="0" t="n">
        <v>6</v>
      </c>
      <c r="I996" s="0" t="n">
        <v>0</v>
      </c>
      <c r="J996" s="0" t="n">
        <v>220</v>
      </c>
      <c r="K996" s="37" t="n">
        <f aca="false">E996+Inputs!$B$5*F996</f>
        <v>48.45</v>
      </c>
      <c r="L996" s="37" t="n">
        <f aca="false">G996+Inputs!$B$6*H996</f>
        <v>7.65</v>
      </c>
      <c r="M996" s="37" t="n">
        <f aca="false">I996+Inputs!$B$7*J996</f>
        <v>273.02</v>
      </c>
      <c r="N996" s="37" t="n">
        <f aca="false">K996+L996+M996</f>
        <v>329.12</v>
      </c>
    </row>
    <row r="997" customFormat="false" ht="15" hidden="false" customHeight="false" outlineLevel="0" collapsed="false">
      <c r="A997" s="0" t="s">
        <v>9</v>
      </c>
      <c r="B997" s="0" t="s">
        <v>434</v>
      </c>
      <c r="C997" s="15" t="n">
        <v>45901</v>
      </c>
      <c r="D997" s="0" t="n">
        <v>5</v>
      </c>
      <c r="E997" s="0" t="n">
        <v>0</v>
      </c>
      <c r="F997" s="0" t="n">
        <v>61</v>
      </c>
      <c r="G997" s="0" t="n">
        <v>0</v>
      </c>
      <c r="H997" s="0" t="n">
        <v>7</v>
      </c>
      <c r="I997" s="0" t="n">
        <v>0</v>
      </c>
      <c r="J997" s="0" t="n">
        <v>227</v>
      </c>
      <c r="K997" s="37" t="n">
        <f aca="false">E997+Inputs!$B$5*F997</f>
        <v>77.775</v>
      </c>
      <c r="L997" s="37" t="n">
        <f aca="false">G997+Inputs!$B$6*H997</f>
        <v>8.925</v>
      </c>
      <c r="M997" s="37" t="n">
        <f aca="false">I997+Inputs!$B$7*J997</f>
        <v>281.707</v>
      </c>
      <c r="N997" s="37" t="n">
        <f aca="false">K997+L997+M997</f>
        <v>368.407</v>
      </c>
    </row>
    <row r="998" customFormat="false" ht="15" hidden="false" customHeight="false" outlineLevel="0" collapsed="false">
      <c r="A998" s="0" t="s">
        <v>9</v>
      </c>
      <c r="B998" s="0" t="s">
        <v>434</v>
      </c>
      <c r="C998" s="15" t="n">
        <v>45931</v>
      </c>
      <c r="D998" s="0" t="n">
        <v>5</v>
      </c>
      <c r="E998" s="0" t="n">
        <v>0</v>
      </c>
      <c r="F998" s="0" t="n">
        <v>26</v>
      </c>
      <c r="G998" s="0" t="n">
        <v>0</v>
      </c>
      <c r="H998" s="0" t="n">
        <v>21</v>
      </c>
      <c r="I998" s="0" t="n">
        <v>0</v>
      </c>
      <c r="J998" s="0" t="n">
        <v>207</v>
      </c>
      <c r="K998" s="37" t="n">
        <f aca="false">E998+Inputs!$B$5*F998</f>
        <v>33.15</v>
      </c>
      <c r="L998" s="37" t="n">
        <f aca="false">G998+Inputs!$B$6*H998</f>
        <v>26.775</v>
      </c>
      <c r="M998" s="37" t="n">
        <f aca="false">I998+Inputs!$B$7*J998</f>
        <v>256.887</v>
      </c>
      <c r="N998" s="37" t="n">
        <f aca="false">K998+L998+M998</f>
        <v>316.812</v>
      </c>
    </row>
    <row r="999" customFormat="false" ht="15" hidden="false" customHeight="false" outlineLevel="0" collapsed="false">
      <c r="A999" s="0" t="s">
        <v>9</v>
      </c>
      <c r="B999" s="0" t="s">
        <v>434</v>
      </c>
      <c r="C999" s="15" t="n">
        <v>45962</v>
      </c>
      <c r="D999" s="0" t="n">
        <v>5</v>
      </c>
      <c r="E999" s="0" t="n">
        <v>0</v>
      </c>
      <c r="F999" s="0" t="n">
        <v>40</v>
      </c>
      <c r="G999" s="0" t="n">
        <v>0</v>
      </c>
      <c r="H999" s="0" t="n">
        <v>7</v>
      </c>
      <c r="I999" s="0" t="n">
        <v>0</v>
      </c>
      <c r="J999" s="0" t="n">
        <v>178</v>
      </c>
      <c r="K999" s="37" t="n">
        <f aca="false">E999+Inputs!$B$5*F999</f>
        <v>51</v>
      </c>
      <c r="L999" s="37" t="n">
        <f aca="false">G999+Inputs!$B$6*H999</f>
        <v>8.925</v>
      </c>
      <c r="M999" s="37" t="n">
        <f aca="false">I999+Inputs!$B$7*J999</f>
        <v>220.898</v>
      </c>
      <c r="N999" s="37" t="n">
        <f aca="false">K999+L999+M999</f>
        <v>280.823</v>
      </c>
    </row>
    <row r="1000" customFormat="false" ht="15" hidden="false" customHeight="false" outlineLevel="0" collapsed="false">
      <c r="A1000" s="0" t="s">
        <v>9</v>
      </c>
      <c r="B1000" s="0" t="s">
        <v>434</v>
      </c>
      <c r="C1000" s="15" t="n">
        <v>45992</v>
      </c>
      <c r="D1000" s="0" t="n">
        <v>5</v>
      </c>
      <c r="E1000" s="0" t="n">
        <v>0</v>
      </c>
      <c r="F1000" s="0" t="n">
        <v>35</v>
      </c>
      <c r="G1000" s="0" t="n">
        <v>0</v>
      </c>
      <c r="H1000" s="0" t="n">
        <v>11</v>
      </c>
      <c r="I1000" s="0" t="n">
        <v>0</v>
      </c>
      <c r="J1000" s="0" t="n">
        <v>222</v>
      </c>
      <c r="K1000" s="37" t="n">
        <f aca="false">E1000+Inputs!$B$5*F1000</f>
        <v>44.625</v>
      </c>
      <c r="L1000" s="37" t="n">
        <f aca="false">G1000+Inputs!$B$6*H1000</f>
        <v>14.025</v>
      </c>
      <c r="M1000" s="37" t="n">
        <f aca="false">I1000+Inputs!$B$7*J1000</f>
        <v>275.502</v>
      </c>
      <c r="N1000" s="37" t="n">
        <f aca="false">K1000+L1000+M1000</f>
        <v>334.152</v>
      </c>
    </row>
    <row r="1001" customFormat="false" ht="15" hidden="false" customHeight="false" outlineLevel="0" collapsed="false">
      <c r="A1001" s="0" t="s">
        <v>9</v>
      </c>
      <c r="B1001" s="0" t="s">
        <v>434</v>
      </c>
      <c r="C1001" s="15" t="n">
        <v>46023</v>
      </c>
      <c r="D1001" s="0" t="n">
        <v>5</v>
      </c>
      <c r="E1001" s="0" t="n">
        <v>0</v>
      </c>
      <c r="F1001" s="0" t="n">
        <v>28</v>
      </c>
      <c r="G1001" s="0" t="n">
        <v>0</v>
      </c>
      <c r="H1001" s="0" t="n">
        <v>10</v>
      </c>
      <c r="I1001" s="0" t="n">
        <v>0</v>
      </c>
      <c r="J1001" s="0" t="n">
        <v>209</v>
      </c>
      <c r="K1001" s="37" t="n">
        <f aca="false">E1001+Inputs!$B$5*F1001</f>
        <v>35.7</v>
      </c>
      <c r="L1001" s="37" t="n">
        <f aca="false">G1001+Inputs!$B$6*H1001</f>
        <v>12.75</v>
      </c>
      <c r="M1001" s="37" t="n">
        <f aca="false">I1001+Inputs!$B$7*J1001</f>
        <v>259.369</v>
      </c>
      <c r="N1001" s="37" t="n">
        <f aca="false">K1001+L1001+M1001</f>
        <v>307.819</v>
      </c>
    </row>
    <row r="1002" customFormat="false" ht="15" hidden="false" customHeight="false" outlineLevel="0" collapsed="false">
      <c r="A1002" s="0" t="s">
        <v>9</v>
      </c>
      <c r="B1002" s="0" t="s">
        <v>434</v>
      </c>
      <c r="C1002" s="15" t="n">
        <v>46054</v>
      </c>
      <c r="D1002" s="0" t="n">
        <v>5</v>
      </c>
      <c r="E1002" s="0" t="n">
        <v>0</v>
      </c>
      <c r="F1002" s="0" t="n">
        <v>47</v>
      </c>
      <c r="G1002" s="0" t="n">
        <v>0</v>
      </c>
      <c r="H1002" s="0" t="n">
        <v>17</v>
      </c>
      <c r="I1002" s="0" t="n">
        <v>0</v>
      </c>
      <c r="J1002" s="0" t="n">
        <v>182</v>
      </c>
      <c r="K1002" s="37" t="n">
        <f aca="false">E1002+Inputs!$B$5*F1002</f>
        <v>59.925</v>
      </c>
      <c r="L1002" s="37" t="n">
        <f aca="false">G1002+Inputs!$B$6*H1002</f>
        <v>21.675</v>
      </c>
      <c r="M1002" s="37" t="n">
        <f aca="false">I1002+Inputs!$B$7*J1002</f>
        <v>225.862</v>
      </c>
      <c r="N1002" s="37" t="n">
        <f aca="false">K1002+L1002+M1002</f>
        <v>307.462</v>
      </c>
    </row>
    <row r="1003" customFormat="false" ht="15" hidden="false" customHeight="false" outlineLevel="0" collapsed="false">
      <c r="A1003" s="0" t="s">
        <v>9</v>
      </c>
      <c r="B1003" s="0" t="s">
        <v>434</v>
      </c>
      <c r="C1003" s="15" t="n">
        <v>46082</v>
      </c>
      <c r="D1003" s="0" t="n">
        <v>5</v>
      </c>
      <c r="E1003" s="0" t="n">
        <v>0</v>
      </c>
      <c r="F1003" s="0" t="n">
        <v>53</v>
      </c>
      <c r="G1003" s="0" t="n">
        <v>0</v>
      </c>
      <c r="H1003" s="0" t="n">
        <v>19</v>
      </c>
      <c r="I1003" s="0" t="n">
        <v>0</v>
      </c>
      <c r="J1003" s="0" t="n">
        <v>204</v>
      </c>
      <c r="K1003" s="37" t="n">
        <f aca="false">E1003+Inputs!$B$5*F1003</f>
        <v>67.575</v>
      </c>
      <c r="L1003" s="37" t="n">
        <f aca="false">G1003+Inputs!$B$6*H1003</f>
        <v>24.225</v>
      </c>
      <c r="M1003" s="37" t="n">
        <f aca="false">I1003+Inputs!$B$7*J1003</f>
        <v>253.164</v>
      </c>
      <c r="N1003" s="37" t="n">
        <f aca="false">K1003+L1003+M1003</f>
        <v>344.964</v>
      </c>
    </row>
    <row r="1004" customFormat="false" ht="15" hidden="false" customHeight="false" outlineLevel="0" collapsed="false">
      <c r="A1004" s="0" t="s">
        <v>9</v>
      </c>
      <c r="B1004" s="0" t="s">
        <v>434</v>
      </c>
      <c r="C1004" s="15" t="n">
        <v>46113</v>
      </c>
      <c r="D1004" s="0" t="n">
        <v>5</v>
      </c>
      <c r="E1004" s="0" t="n">
        <v>0</v>
      </c>
      <c r="F1004" s="0" t="n">
        <v>55</v>
      </c>
      <c r="G1004" s="0" t="n">
        <v>0</v>
      </c>
      <c r="H1004" s="0" t="n">
        <v>14</v>
      </c>
      <c r="I1004" s="0" t="n">
        <v>0</v>
      </c>
      <c r="J1004" s="0" t="n">
        <v>179</v>
      </c>
      <c r="K1004" s="37" t="n">
        <f aca="false">E1004+Inputs!$B$5*F1004</f>
        <v>70.125</v>
      </c>
      <c r="L1004" s="37" t="n">
        <f aca="false">G1004+Inputs!$B$6*H1004</f>
        <v>17.85</v>
      </c>
      <c r="M1004" s="37" t="n">
        <f aca="false">I1004+Inputs!$B$7*J1004</f>
        <v>222.139</v>
      </c>
      <c r="N1004" s="37" t="n">
        <f aca="false">K1004+L1004+M1004</f>
        <v>310.114</v>
      </c>
    </row>
    <row r="1005" customFormat="false" ht="15" hidden="false" customHeight="false" outlineLevel="0" collapsed="false">
      <c r="A1005" s="0" t="s">
        <v>9</v>
      </c>
      <c r="B1005" s="0" t="s">
        <v>434</v>
      </c>
      <c r="C1005" s="15" t="n">
        <v>46143</v>
      </c>
      <c r="D1005" s="0" t="n">
        <v>5</v>
      </c>
      <c r="E1005" s="0" t="n">
        <v>0</v>
      </c>
      <c r="F1005" s="0" t="n">
        <v>69</v>
      </c>
      <c r="G1005" s="0" t="n">
        <v>0</v>
      </c>
      <c r="H1005" s="0" t="n">
        <v>28</v>
      </c>
      <c r="I1005" s="0" t="n">
        <v>0</v>
      </c>
      <c r="J1005" s="0" t="n">
        <v>183</v>
      </c>
      <c r="K1005" s="37" t="n">
        <f aca="false">E1005+Inputs!$B$5*F1005</f>
        <v>87.975</v>
      </c>
      <c r="L1005" s="37" t="n">
        <f aca="false">G1005+Inputs!$B$6*H1005</f>
        <v>35.7</v>
      </c>
      <c r="M1005" s="37" t="n">
        <f aca="false">I1005+Inputs!$B$7*J1005</f>
        <v>227.103</v>
      </c>
      <c r="N1005" s="37" t="n">
        <f aca="false">K1005+L1005+M1005</f>
        <v>350.778</v>
      </c>
    </row>
    <row r="1006" customFormat="false" ht="15" hidden="false" customHeight="false" outlineLevel="0" collapsed="false">
      <c r="A1006" s="0" t="s">
        <v>9</v>
      </c>
      <c r="B1006" s="0" t="s">
        <v>434</v>
      </c>
      <c r="C1006" s="15" t="n">
        <v>46174</v>
      </c>
      <c r="D1006" s="0" t="n">
        <v>5</v>
      </c>
      <c r="E1006" s="0" t="n">
        <v>0</v>
      </c>
      <c r="F1006" s="0" t="n">
        <v>88</v>
      </c>
      <c r="G1006" s="0" t="n">
        <v>0</v>
      </c>
      <c r="H1006" s="0" t="n">
        <v>20</v>
      </c>
      <c r="I1006" s="0" t="n">
        <v>0</v>
      </c>
      <c r="J1006" s="0" t="n">
        <v>249</v>
      </c>
      <c r="K1006" s="37" t="n">
        <f aca="false">E1006+Inputs!$B$5*F1006</f>
        <v>112.2</v>
      </c>
      <c r="L1006" s="37" t="n">
        <f aca="false">G1006+Inputs!$B$6*H1006</f>
        <v>25.5</v>
      </c>
      <c r="M1006" s="37" t="n">
        <f aca="false">I1006+Inputs!$B$7*J1006</f>
        <v>309.009</v>
      </c>
      <c r="N1006" s="37" t="n">
        <f aca="false">K1006+L1006+M1006</f>
        <v>446.709</v>
      </c>
    </row>
    <row r="1007" customFormat="false" ht="15" hidden="false" customHeight="false" outlineLevel="0" collapsed="false">
      <c r="A1007" s="0" t="s">
        <v>9</v>
      </c>
      <c r="B1007" s="0" t="s">
        <v>434</v>
      </c>
      <c r="C1007" s="15" t="n">
        <v>46204</v>
      </c>
      <c r="D1007" s="0" t="n">
        <v>5</v>
      </c>
      <c r="E1007" s="0" t="n">
        <v>0</v>
      </c>
      <c r="F1007" s="0" t="n">
        <v>75</v>
      </c>
      <c r="G1007" s="0" t="n">
        <v>0</v>
      </c>
      <c r="H1007" s="0" t="n">
        <v>32</v>
      </c>
      <c r="I1007" s="0" t="n">
        <v>0</v>
      </c>
      <c r="J1007" s="0" t="n">
        <v>174</v>
      </c>
      <c r="K1007" s="37" t="n">
        <f aca="false">E1007+Inputs!$B$5*F1007</f>
        <v>95.625</v>
      </c>
      <c r="L1007" s="37" t="n">
        <f aca="false">G1007+Inputs!$B$6*H1007</f>
        <v>40.8</v>
      </c>
      <c r="M1007" s="37" t="n">
        <f aca="false">I1007+Inputs!$B$7*J1007</f>
        <v>215.934</v>
      </c>
      <c r="N1007" s="37" t="n">
        <f aca="false">K1007+L1007+M1007</f>
        <v>352.359</v>
      </c>
    </row>
    <row r="1008" customFormat="false" ht="15" hidden="false" customHeight="false" outlineLevel="0" collapsed="false">
      <c r="A1008" s="0" t="s">
        <v>9</v>
      </c>
      <c r="B1008" s="0" t="s">
        <v>434</v>
      </c>
      <c r="C1008" s="15" t="n">
        <v>46235</v>
      </c>
      <c r="D1008" s="0" t="n">
        <v>5</v>
      </c>
      <c r="E1008" s="0" t="n">
        <v>0</v>
      </c>
      <c r="F1008" s="0" t="n">
        <v>89</v>
      </c>
      <c r="G1008" s="0" t="n">
        <v>0</v>
      </c>
      <c r="H1008" s="0" t="n">
        <v>27</v>
      </c>
      <c r="I1008" s="0" t="n">
        <v>0</v>
      </c>
      <c r="J1008" s="0" t="n">
        <v>130</v>
      </c>
      <c r="K1008" s="37" t="n">
        <f aca="false">E1008+Inputs!$B$5*F1008</f>
        <v>113.475</v>
      </c>
      <c r="L1008" s="37" t="n">
        <f aca="false">G1008+Inputs!$B$6*H1008</f>
        <v>34.425</v>
      </c>
      <c r="M1008" s="37" t="n">
        <f aca="false">I1008+Inputs!$B$7*J1008</f>
        <v>161.33</v>
      </c>
      <c r="N1008" s="37" t="n">
        <f aca="false">K1008+L1008+M1008</f>
        <v>309.23</v>
      </c>
    </row>
    <row r="1009" customFormat="false" ht="15" hidden="false" customHeight="false" outlineLevel="0" collapsed="false">
      <c r="A1009" s="0" t="s">
        <v>9</v>
      </c>
      <c r="B1009" s="0" t="s">
        <v>379</v>
      </c>
      <c r="C1009" s="15" t="n">
        <v>44927</v>
      </c>
      <c r="D1009" s="0" t="n">
        <v>1</v>
      </c>
      <c r="E1009" s="0" t="n">
        <v>0</v>
      </c>
      <c r="F1009" s="0" t="n">
        <v>29</v>
      </c>
      <c r="G1009" s="0" t="n">
        <v>0</v>
      </c>
      <c r="H1009" s="0" t="n">
        <v>0</v>
      </c>
      <c r="I1009" s="0" t="n">
        <v>0</v>
      </c>
      <c r="J1009" s="0" t="n">
        <v>539</v>
      </c>
      <c r="K1009" s="37" t="n">
        <f aca="false">E1009+Inputs!$B$5*F1009</f>
        <v>36.975</v>
      </c>
      <c r="L1009" s="37" t="n">
        <f aca="false">G1009+Inputs!$B$6*H1009</f>
        <v>0</v>
      </c>
      <c r="M1009" s="37" t="n">
        <f aca="false">I1009+Inputs!$B$7*J1009</f>
        <v>668.899</v>
      </c>
      <c r="N1009" s="37" t="n">
        <f aca="false">K1009+L1009+M1009</f>
        <v>705.874</v>
      </c>
    </row>
    <row r="1010" customFormat="false" ht="15" hidden="false" customHeight="false" outlineLevel="0" collapsed="false">
      <c r="A1010" s="0" t="s">
        <v>9</v>
      </c>
      <c r="B1010" s="0" t="s">
        <v>379</v>
      </c>
      <c r="C1010" s="15" t="n">
        <v>44958</v>
      </c>
      <c r="D1010" s="0" t="n">
        <v>1</v>
      </c>
      <c r="E1010" s="0" t="n">
        <v>0</v>
      </c>
      <c r="F1010" s="0" t="n">
        <v>28</v>
      </c>
      <c r="G1010" s="0" t="n">
        <v>0</v>
      </c>
      <c r="H1010" s="0" t="n">
        <v>2</v>
      </c>
      <c r="I1010" s="0" t="n">
        <v>0</v>
      </c>
      <c r="J1010" s="0" t="n">
        <v>431</v>
      </c>
      <c r="K1010" s="37" t="n">
        <f aca="false">E1010+Inputs!$B$5*F1010</f>
        <v>35.7</v>
      </c>
      <c r="L1010" s="37" t="n">
        <f aca="false">G1010+Inputs!$B$6*H1010</f>
        <v>2.55</v>
      </c>
      <c r="M1010" s="37" t="n">
        <f aca="false">I1010+Inputs!$B$7*J1010</f>
        <v>534.871</v>
      </c>
      <c r="N1010" s="37" t="n">
        <f aca="false">K1010+L1010+M1010</f>
        <v>573.121</v>
      </c>
    </row>
    <row r="1011" customFormat="false" ht="15" hidden="false" customHeight="false" outlineLevel="0" collapsed="false">
      <c r="A1011" s="0" t="s">
        <v>9</v>
      </c>
      <c r="B1011" s="0" t="s">
        <v>379</v>
      </c>
      <c r="C1011" s="15" t="n">
        <v>44986</v>
      </c>
      <c r="D1011" s="0" t="n">
        <v>1</v>
      </c>
      <c r="E1011" s="0" t="n">
        <v>0</v>
      </c>
      <c r="F1011" s="0" t="n">
        <v>9</v>
      </c>
      <c r="G1011" s="0" t="n">
        <v>0</v>
      </c>
      <c r="H1011" s="0" t="n">
        <v>0</v>
      </c>
      <c r="I1011" s="0" t="n">
        <v>0</v>
      </c>
      <c r="J1011" s="0" t="n">
        <v>65</v>
      </c>
      <c r="K1011" s="37" t="n">
        <f aca="false">E1011+Inputs!$B$5*F1011</f>
        <v>11.475</v>
      </c>
      <c r="L1011" s="37" t="n">
        <f aca="false">G1011+Inputs!$B$6*H1011</f>
        <v>0</v>
      </c>
      <c r="M1011" s="37" t="n">
        <f aca="false">I1011+Inputs!$B$7*J1011</f>
        <v>80.665</v>
      </c>
      <c r="N1011" s="37" t="n">
        <f aca="false">K1011+L1011+M1011</f>
        <v>92.14</v>
      </c>
    </row>
    <row r="1012" customFormat="false" ht="15" hidden="false" customHeight="false" outlineLevel="0" collapsed="false">
      <c r="A1012" s="0" t="s">
        <v>9</v>
      </c>
      <c r="B1012" s="0" t="s">
        <v>379</v>
      </c>
      <c r="C1012" s="15" t="n">
        <v>45017</v>
      </c>
      <c r="D1012" s="0" t="n">
        <v>1</v>
      </c>
      <c r="E1012" s="0" t="n">
        <v>0</v>
      </c>
      <c r="F1012" s="0" t="n">
        <v>6</v>
      </c>
      <c r="G1012" s="0" t="n">
        <v>0</v>
      </c>
      <c r="H1012" s="0" t="n">
        <v>0</v>
      </c>
      <c r="I1012" s="0" t="n">
        <v>0</v>
      </c>
      <c r="J1012" s="0" t="n">
        <v>179</v>
      </c>
      <c r="K1012" s="37" t="n">
        <f aca="false">E1012+Inputs!$B$5*F1012</f>
        <v>7.65</v>
      </c>
      <c r="L1012" s="37" t="n">
        <f aca="false">G1012+Inputs!$B$6*H1012</f>
        <v>0</v>
      </c>
      <c r="M1012" s="37" t="n">
        <f aca="false">I1012+Inputs!$B$7*J1012</f>
        <v>222.139</v>
      </c>
      <c r="N1012" s="37" t="n">
        <f aca="false">K1012+L1012+M1012</f>
        <v>229.789</v>
      </c>
    </row>
    <row r="1013" customFormat="false" ht="15" hidden="false" customHeight="false" outlineLevel="0" collapsed="false">
      <c r="A1013" s="0" t="s">
        <v>9</v>
      </c>
      <c r="B1013" s="0" t="s">
        <v>379</v>
      </c>
      <c r="C1013" s="15" t="n">
        <v>45047</v>
      </c>
      <c r="D1013" s="0" t="n">
        <v>1</v>
      </c>
      <c r="E1013" s="0" t="n">
        <v>0</v>
      </c>
      <c r="F1013" s="0" t="n">
        <v>48</v>
      </c>
      <c r="G1013" s="0" t="n">
        <v>0</v>
      </c>
      <c r="H1013" s="0" t="n">
        <v>0</v>
      </c>
      <c r="I1013" s="0" t="n">
        <v>0</v>
      </c>
      <c r="J1013" s="0" t="n">
        <v>521</v>
      </c>
      <c r="K1013" s="37" t="n">
        <f aca="false">E1013+Inputs!$B$5*F1013</f>
        <v>61.2</v>
      </c>
      <c r="L1013" s="37" t="n">
        <f aca="false">G1013+Inputs!$B$6*H1013</f>
        <v>0</v>
      </c>
      <c r="M1013" s="37" t="n">
        <f aca="false">I1013+Inputs!$B$7*J1013</f>
        <v>646.561</v>
      </c>
      <c r="N1013" s="37" t="n">
        <f aca="false">K1013+L1013+M1013</f>
        <v>707.761</v>
      </c>
    </row>
    <row r="1014" customFormat="false" ht="15" hidden="false" customHeight="false" outlineLevel="0" collapsed="false">
      <c r="A1014" s="0" t="s">
        <v>9</v>
      </c>
      <c r="B1014" s="0" t="s">
        <v>379</v>
      </c>
      <c r="C1014" s="15" t="n">
        <v>45078</v>
      </c>
      <c r="D1014" s="0" t="n">
        <v>1</v>
      </c>
      <c r="E1014" s="0" t="n">
        <v>0</v>
      </c>
      <c r="F1014" s="0" t="n">
        <v>49</v>
      </c>
      <c r="G1014" s="0" t="n">
        <v>0</v>
      </c>
      <c r="H1014" s="0" t="n">
        <v>2</v>
      </c>
      <c r="I1014" s="0" t="n">
        <v>6</v>
      </c>
      <c r="J1014" s="0" t="n">
        <v>605</v>
      </c>
      <c r="K1014" s="37" t="n">
        <f aca="false">E1014+Inputs!$B$5*F1014</f>
        <v>62.475</v>
      </c>
      <c r="L1014" s="37" t="n">
        <f aca="false">G1014+Inputs!$B$6*H1014</f>
        <v>2.55</v>
      </c>
      <c r="M1014" s="37" t="n">
        <f aca="false">I1014+Inputs!$B$7*J1014</f>
        <v>756.805</v>
      </c>
      <c r="N1014" s="37" t="n">
        <f aca="false">K1014+L1014+M1014</f>
        <v>821.83</v>
      </c>
    </row>
    <row r="1015" customFormat="false" ht="15" hidden="false" customHeight="false" outlineLevel="0" collapsed="false">
      <c r="A1015" s="0" t="s">
        <v>9</v>
      </c>
      <c r="B1015" s="0" t="s">
        <v>379</v>
      </c>
      <c r="C1015" s="15" t="n">
        <v>45108</v>
      </c>
      <c r="D1015" s="0" t="n">
        <v>1</v>
      </c>
      <c r="E1015" s="0" t="n">
        <v>0</v>
      </c>
      <c r="F1015" s="0" t="n">
        <v>46</v>
      </c>
      <c r="G1015" s="0" t="n">
        <v>0</v>
      </c>
      <c r="H1015" s="0" t="n">
        <v>3</v>
      </c>
      <c r="I1015" s="0" t="n">
        <v>0</v>
      </c>
      <c r="J1015" s="0" t="n">
        <v>555</v>
      </c>
      <c r="K1015" s="37" t="n">
        <f aca="false">E1015+Inputs!$B$5*F1015</f>
        <v>58.65</v>
      </c>
      <c r="L1015" s="37" t="n">
        <f aca="false">G1015+Inputs!$B$6*H1015</f>
        <v>3.825</v>
      </c>
      <c r="M1015" s="37" t="n">
        <f aca="false">I1015+Inputs!$B$7*J1015</f>
        <v>688.755</v>
      </c>
      <c r="N1015" s="37" t="n">
        <f aca="false">K1015+L1015+M1015</f>
        <v>751.23</v>
      </c>
    </row>
    <row r="1016" customFormat="false" ht="15" hidden="false" customHeight="false" outlineLevel="0" collapsed="false">
      <c r="A1016" s="0" t="s">
        <v>9</v>
      </c>
      <c r="B1016" s="0" t="s">
        <v>379</v>
      </c>
      <c r="C1016" s="15" t="n">
        <v>45139</v>
      </c>
      <c r="D1016" s="0" t="n">
        <v>1</v>
      </c>
      <c r="E1016" s="0" t="n">
        <v>0</v>
      </c>
      <c r="F1016" s="0" t="n">
        <v>35</v>
      </c>
      <c r="G1016" s="0" t="n">
        <v>0</v>
      </c>
      <c r="H1016" s="0" t="n">
        <v>11</v>
      </c>
      <c r="I1016" s="0" t="n">
        <v>9</v>
      </c>
      <c r="J1016" s="0" t="n">
        <v>634</v>
      </c>
      <c r="K1016" s="37" t="n">
        <f aca="false">E1016+Inputs!$B$5*F1016</f>
        <v>44.625</v>
      </c>
      <c r="L1016" s="37" t="n">
        <f aca="false">G1016+Inputs!$B$6*H1016</f>
        <v>14.025</v>
      </c>
      <c r="M1016" s="37" t="n">
        <f aca="false">I1016+Inputs!$B$7*J1016</f>
        <v>795.794</v>
      </c>
      <c r="N1016" s="37" t="n">
        <f aca="false">K1016+L1016+M1016</f>
        <v>854.444</v>
      </c>
    </row>
    <row r="1017" customFormat="false" ht="15" hidden="false" customHeight="false" outlineLevel="0" collapsed="false">
      <c r="A1017" s="0" t="s">
        <v>9</v>
      </c>
      <c r="B1017" s="0" t="s">
        <v>379</v>
      </c>
      <c r="C1017" s="15" t="n">
        <v>45170</v>
      </c>
      <c r="D1017" s="0" t="n">
        <v>1</v>
      </c>
      <c r="E1017" s="0" t="n">
        <v>0</v>
      </c>
      <c r="F1017" s="0" t="n">
        <v>47</v>
      </c>
      <c r="G1017" s="0" t="n">
        <v>0</v>
      </c>
      <c r="H1017" s="0" t="n">
        <v>6</v>
      </c>
      <c r="I1017" s="0" t="n">
        <v>8</v>
      </c>
      <c r="J1017" s="0" t="n">
        <v>623</v>
      </c>
      <c r="K1017" s="37" t="n">
        <f aca="false">E1017+Inputs!$B$5*F1017</f>
        <v>59.925</v>
      </c>
      <c r="L1017" s="37" t="n">
        <f aca="false">G1017+Inputs!$B$6*H1017</f>
        <v>7.65</v>
      </c>
      <c r="M1017" s="37" t="n">
        <f aca="false">I1017+Inputs!$B$7*J1017</f>
        <v>781.143</v>
      </c>
      <c r="N1017" s="37" t="n">
        <f aca="false">K1017+L1017+M1017</f>
        <v>848.718</v>
      </c>
    </row>
    <row r="1018" customFormat="false" ht="15" hidden="false" customHeight="false" outlineLevel="0" collapsed="false">
      <c r="A1018" s="0" t="s">
        <v>9</v>
      </c>
      <c r="B1018" s="0" t="s">
        <v>379</v>
      </c>
      <c r="C1018" s="15" t="n">
        <v>45200</v>
      </c>
      <c r="D1018" s="0" t="n">
        <v>1</v>
      </c>
      <c r="E1018" s="0" t="n">
        <v>0</v>
      </c>
      <c r="F1018" s="0" t="n">
        <v>39</v>
      </c>
      <c r="G1018" s="0" t="n">
        <v>0</v>
      </c>
      <c r="H1018" s="0" t="n">
        <v>4</v>
      </c>
      <c r="I1018" s="0" t="n">
        <v>0</v>
      </c>
      <c r="J1018" s="0" t="n">
        <v>593</v>
      </c>
      <c r="K1018" s="37" t="n">
        <f aca="false">E1018+Inputs!$B$5*F1018</f>
        <v>49.725</v>
      </c>
      <c r="L1018" s="37" t="n">
        <f aca="false">G1018+Inputs!$B$6*H1018</f>
        <v>5.1</v>
      </c>
      <c r="M1018" s="37" t="n">
        <f aca="false">I1018+Inputs!$B$7*J1018</f>
        <v>735.913</v>
      </c>
      <c r="N1018" s="37" t="n">
        <f aca="false">K1018+L1018+M1018</f>
        <v>790.738</v>
      </c>
    </row>
    <row r="1019" customFormat="false" ht="15" hidden="false" customHeight="false" outlineLevel="0" collapsed="false">
      <c r="A1019" s="0" t="s">
        <v>9</v>
      </c>
      <c r="B1019" s="0" t="s">
        <v>379</v>
      </c>
      <c r="C1019" s="15" t="n">
        <v>45231</v>
      </c>
      <c r="D1019" s="0" t="n">
        <v>1</v>
      </c>
      <c r="E1019" s="0" t="n">
        <v>0</v>
      </c>
      <c r="F1019" s="0" t="n">
        <v>53</v>
      </c>
      <c r="G1019" s="0" t="n">
        <v>0</v>
      </c>
      <c r="H1019" s="0" t="n">
        <v>9</v>
      </c>
      <c r="I1019" s="0" t="n">
        <v>7</v>
      </c>
      <c r="J1019" s="0" t="n">
        <v>548</v>
      </c>
      <c r="K1019" s="37" t="n">
        <f aca="false">E1019+Inputs!$B$5*F1019</f>
        <v>67.575</v>
      </c>
      <c r="L1019" s="37" t="n">
        <f aca="false">G1019+Inputs!$B$6*H1019</f>
        <v>11.475</v>
      </c>
      <c r="M1019" s="37" t="n">
        <f aca="false">I1019+Inputs!$B$7*J1019</f>
        <v>687.068</v>
      </c>
      <c r="N1019" s="37" t="n">
        <f aca="false">K1019+L1019+M1019</f>
        <v>766.118</v>
      </c>
    </row>
    <row r="1020" customFormat="false" ht="15" hidden="false" customHeight="false" outlineLevel="0" collapsed="false">
      <c r="A1020" s="0" t="s">
        <v>9</v>
      </c>
      <c r="B1020" s="0" t="s">
        <v>379</v>
      </c>
      <c r="C1020" s="15" t="n">
        <v>45261</v>
      </c>
      <c r="D1020" s="0" t="n">
        <v>1</v>
      </c>
      <c r="E1020" s="0" t="n">
        <v>0</v>
      </c>
      <c r="F1020" s="0" t="n">
        <v>42</v>
      </c>
      <c r="G1020" s="0" t="n">
        <v>0</v>
      </c>
      <c r="H1020" s="0" t="n">
        <v>3</v>
      </c>
      <c r="I1020" s="0" t="n">
        <v>0</v>
      </c>
      <c r="J1020" s="0" t="n">
        <v>424</v>
      </c>
      <c r="K1020" s="37" t="n">
        <f aca="false">E1020+Inputs!$B$5*F1020</f>
        <v>53.55</v>
      </c>
      <c r="L1020" s="37" t="n">
        <f aca="false">G1020+Inputs!$B$6*H1020</f>
        <v>3.825</v>
      </c>
      <c r="M1020" s="37" t="n">
        <f aca="false">I1020+Inputs!$B$7*J1020</f>
        <v>526.184</v>
      </c>
      <c r="N1020" s="37" t="n">
        <f aca="false">K1020+L1020+M1020</f>
        <v>583.559</v>
      </c>
    </row>
    <row r="1021" customFormat="false" ht="15" hidden="false" customHeight="false" outlineLevel="0" collapsed="false">
      <c r="A1021" s="0" t="s">
        <v>9</v>
      </c>
      <c r="B1021" s="0" t="s">
        <v>379</v>
      </c>
      <c r="C1021" s="15" t="n">
        <v>45292</v>
      </c>
      <c r="D1021" s="0" t="n">
        <v>1</v>
      </c>
      <c r="E1021" s="0" t="n">
        <v>0</v>
      </c>
      <c r="F1021" s="0" t="n">
        <v>43</v>
      </c>
      <c r="G1021" s="0" t="n">
        <v>0</v>
      </c>
      <c r="H1021" s="0" t="n">
        <v>3</v>
      </c>
      <c r="I1021" s="0" t="n">
        <v>0</v>
      </c>
      <c r="J1021" s="0" t="n">
        <v>545</v>
      </c>
      <c r="K1021" s="37" t="n">
        <f aca="false">E1021+Inputs!$B$5*F1021</f>
        <v>54.825</v>
      </c>
      <c r="L1021" s="37" t="n">
        <f aca="false">G1021+Inputs!$B$6*H1021</f>
        <v>3.825</v>
      </c>
      <c r="M1021" s="37" t="n">
        <f aca="false">I1021+Inputs!$B$7*J1021</f>
        <v>676.345</v>
      </c>
      <c r="N1021" s="37" t="n">
        <f aca="false">K1021+L1021+M1021</f>
        <v>734.995</v>
      </c>
    </row>
    <row r="1022" customFormat="false" ht="15" hidden="false" customHeight="false" outlineLevel="0" collapsed="false">
      <c r="A1022" s="0" t="s">
        <v>9</v>
      </c>
      <c r="B1022" s="0" t="s">
        <v>379</v>
      </c>
      <c r="C1022" s="15" t="n">
        <v>45323</v>
      </c>
      <c r="D1022" s="0" t="n">
        <v>1</v>
      </c>
      <c r="E1022" s="0" t="n">
        <v>0</v>
      </c>
      <c r="F1022" s="0" t="n">
        <v>4</v>
      </c>
      <c r="G1022" s="0" t="n">
        <v>0</v>
      </c>
      <c r="H1022" s="0" t="n">
        <v>0</v>
      </c>
      <c r="I1022" s="0" t="n">
        <v>0</v>
      </c>
      <c r="J1022" s="0" t="n">
        <v>62</v>
      </c>
      <c r="K1022" s="37" t="n">
        <f aca="false">E1022+Inputs!$B$5*F1022</f>
        <v>5.1</v>
      </c>
      <c r="L1022" s="37" t="n">
        <f aca="false">G1022+Inputs!$B$6*H1022</f>
        <v>0</v>
      </c>
      <c r="M1022" s="37" t="n">
        <f aca="false">I1022+Inputs!$B$7*J1022</f>
        <v>76.942</v>
      </c>
      <c r="N1022" s="37" t="n">
        <f aca="false">K1022+L1022+M1022</f>
        <v>82.042</v>
      </c>
    </row>
    <row r="1023" customFormat="false" ht="15" hidden="false" customHeight="false" outlineLevel="0" collapsed="false">
      <c r="A1023" s="0" t="s">
        <v>9</v>
      </c>
      <c r="B1023" s="0" t="s">
        <v>379</v>
      </c>
      <c r="C1023" s="15" t="n">
        <v>45352</v>
      </c>
      <c r="D1023" s="0" t="n">
        <v>1</v>
      </c>
      <c r="E1023" s="0" t="n">
        <v>0</v>
      </c>
      <c r="F1023" s="0" t="n">
        <v>19</v>
      </c>
      <c r="G1023" s="0" t="n">
        <v>0</v>
      </c>
      <c r="H1023" s="0" t="n">
        <v>2</v>
      </c>
      <c r="I1023" s="0" t="n">
        <v>0</v>
      </c>
      <c r="J1023" s="0" t="n">
        <v>120</v>
      </c>
      <c r="K1023" s="37" t="n">
        <f aca="false">E1023+Inputs!$B$5*F1023</f>
        <v>24.225</v>
      </c>
      <c r="L1023" s="37" t="n">
        <f aca="false">G1023+Inputs!$B$6*H1023</f>
        <v>2.55</v>
      </c>
      <c r="M1023" s="37" t="n">
        <f aca="false">I1023+Inputs!$B$7*J1023</f>
        <v>148.92</v>
      </c>
      <c r="N1023" s="37" t="n">
        <f aca="false">K1023+L1023+M1023</f>
        <v>175.695</v>
      </c>
    </row>
    <row r="1024" customFormat="false" ht="15" hidden="false" customHeight="false" outlineLevel="0" collapsed="false">
      <c r="A1024" s="0" t="s">
        <v>9</v>
      </c>
      <c r="B1024" s="0" t="s">
        <v>379</v>
      </c>
      <c r="C1024" s="15" t="n">
        <v>45383</v>
      </c>
      <c r="D1024" s="0" t="n">
        <v>1</v>
      </c>
      <c r="E1024" s="0" t="n">
        <v>0</v>
      </c>
      <c r="F1024" s="0" t="n">
        <v>21</v>
      </c>
      <c r="G1024" s="0" t="n">
        <v>0</v>
      </c>
      <c r="H1024" s="0" t="n">
        <v>3</v>
      </c>
      <c r="I1024" s="0" t="n">
        <v>0</v>
      </c>
      <c r="J1024" s="0" t="n">
        <v>421</v>
      </c>
      <c r="K1024" s="37" t="n">
        <f aca="false">E1024+Inputs!$B$5*F1024</f>
        <v>26.775</v>
      </c>
      <c r="L1024" s="37" t="n">
        <f aca="false">G1024+Inputs!$B$6*H1024</f>
        <v>3.825</v>
      </c>
      <c r="M1024" s="37" t="n">
        <f aca="false">I1024+Inputs!$B$7*J1024</f>
        <v>522.461</v>
      </c>
      <c r="N1024" s="37" t="n">
        <f aca="false">K1024+L1024+M1024</f>
        <v>553.061</v>
      </c>
    </row>
    <row r="1025" customFormat="false" ht="15" hidden="false" customHeight="false" outlineLevel="0" collapsed="false">
      <c r="A1025" s="0" t="s">
        <v>9</v>
      </c>
      <c r="B1025" s="0" t="s">
        <v>379</v>
      </c>
      <c r="C1025" s="15" t="n">
        <v>45413</v>
      </c>
      <c r="D1025" s="0" t="n">
        <v>1</v>
      </c>
      <c r="E1025" s="0" t="n">
        <v>0</v>
      </c>
      <c r="F1025" s="0" t="n">
        <v>28</v>
      </c>
      <c r="G1025" s="0" t="n">
        <v>0</v>
      </c>
      <c r="H1025" s="0" t="n">
        <v>1</v>
      </c>
      <c r="I1025" s="0" t="n">
        <v>0</v>
      </c>
      <c r="J1025" s="0" t="n">
        <v>400</v>
      </c>
      <c r="K1025" s="37" t="n">
        <f aca="false">E1025+Inputs!$B$5*F1025</f>
        <v>35.7</v>
      </c>
      <c r="L1025" s="37" t="n">
        <f aca="false">G1025+Inputs!$B$6*H1025</f>
        <v>1.275</v>
      </c>
      <c r="M1025" s="37" t="n">
        <f aca="false">I1025+Inputs!$B$7*J1025</f>
        <v>496.4</v>
      </c>
      <c r="N1025" s="37" t="n">
        <f aca="false">K1025+L1025+M1025</f>
        <v>533.375</v>
      </c>
    </row>
    <row r="1026" customFormat="false" ht="15" hidden="false" customHeight="false" outlineLevel="0" collapsed="false">
      <c r="A1026" s="0" t="s">
        <v>9</v>
      </c>
      <c r="B1026" s="0" t="s">
        <v>379</v>
      </c>
      <c r="C1026" s="15" t="n">
        <v>45444</v>
      </c>
      <c r="D1026" s="0" t="n">
        <v>1</v>
      </c>
      <c r="E1026" s="0" t="n">
        <v>0</v>
      </c>
      <c r="F1026" s="0" t="n">
        <v>41</v>
      </c>
      <c r="G1026" s="0" t="n">
        <v>0</v>
      </c>
      <c r="H1026" s="0" t="n">
        <v>11</v>
      </c>
      <c r="I1026" s="0" t="n">
        <v>0</v>
      </c>
      <c r="J1026" s="0" t="n">
        <v>589</v>
      </c>
      <c r="K1026" s="37" t="n">
        <f aca="false">E1026+Inputs!$B$5*F1026</f>
        <v>52.275</v>
      </c>
      <c r="L1026" s="37" t="n">
        <f aca="false">G1026+Inputs!$B$6*H1026</f>
        <v>14.025</v>
      </c>
      <c r="M1026" s="37" t="n">
        <f aca="false">I1026+Inputs!$B$7*J1026</f>
        <v>730.949</v>
      </c>
      <c r="N1026" s="37" t="n">
        <f aca="false">K1026+L1026+M1026</f>
        <v>797.249</v>
      </c>
    </row>
    <row r="1027" customFormat="false" ht="15" hidden="false" customHeight="false" outlineLevel="0" collapsed="false">
      <c r="A1027" s="0" t="s">
        <v>9</v>
      </c>
      <c r="B1027" s="0" t="s">
        <v>379</v>
      </c>
      <c r="C1027" s="15" t="n">
        <v>45474</v>
      </c>
      <c r="D1027" s="0" t="n">
        <v>1</v>
      </c>
      <c r="E1027" s="0" t="n">
        <v>0</v>
      </c>
      <c r="F1027" s="0" t="n">
        <v>46</v>
      </c>
      <c r="G1027" s="0" t="n">
        <v>0</v>
      </c>
      <c r="H1027" s="0" t="n">
        <v>16</v>
      </c>
      <c r="I1027" s="0" t="n">
        <v>0</v>
      </c>
      <c r="J1027" s="0" t="n">
        <v>485</v>
      </c>
      <c r="K1027" s="37" t="n">
        <f aca="false">E1027+Inputs!$B$5*F1027</f>
        <v>58.65</v>
      </c>
      <c r="L1027" s="37" t="n">
        <f aca="false">G1027+Inputs!$B$6*H1027</f>
        <v>20.4</v>
      </c>
      <c r="M1027" s="37" t="n">
        <f aca="false">I1027+Inputs!$B$7*J1027</f>
        <v>601.885</v>
      </c>
      <c r="N1027" s="37" t="n">
        <f aca="false">K1027+L1027+M1027</f>
        <v>680.935</v>
      </c>
    </row>
    <row r="1028" customFormat="false" ht="15" hidden="false" customHeight="false" outlineLevel="0" collapsed="false">
      <c r="A1028" s="0" t="s">
        <v>9</v>
      </c>
      <c r="B1028" s="0" t="s">
        <v>379</v>
      </c>
      <c r="C1028" s="15" t="n">
        <v>45505</v>
      </c>
      <c r="D1028" s="0" t="n">
        <v>1</v>
      </c>
      <c r="E1028" s="0" t="n">
        <v>0</v>
      </c>
      <c r="F1028" s="0" t="n">
        <v>27</v>
      </c>
      <c r="G1028" s="0" t="n">
        <v>0</v>
      </c>
      <c r="H1028" s="0" t="n">
        <v>19</v>
      </c>
      <c r="I1028" s="0" t="n">
        <v>0</v>
      </c>
      <c r="J1028" s="0" t="n">
        <v>516</v>
      </c>
      <c r="K1028" s="37" t="n">
        <f aca="false">E1028+Inputs!$B$5*F1028</f>
        <v>34.425</v>
      </c>
      <c r="L1028" s="37" t="n">
        <f aca="false">G1028+Inputs!$B$6*H1028</f>
        <v>24.225</v>
      </c>
      <c r="M1028" s="37" t="n">
        <f aca="false">I1028+Inputs!$B$7*J1028</f>
        <v>640.356</v>
      </c>
      <c r="N1028" s="37" t="n">
        <f aca="false">K1028+L1028+M1028</f>
        <v>699.006</v>
      </c>
    </row>
    <row r="1029" customFormat="false" ht="15" hidden="false" customHeight="false" outlineLevel="0" collapsed="false">
      <c r="A1029" s="0" t="s">
        <v>9</v>
      </c>
      <c r="B1029" s="0" t="s">
        <v>379</v>
      </c>
      <c r="C1029" s="15" t="n">
        <v>45536</v>
      </c>
      <c r="D1029" s="0" t="n">
        <v>1</v>
      </c>
      <c r="E1029" s="0" t="n">
        <v>0</v>
      </c>
      <c r="F1029" s="0" t="n">
        <v>41</v>
      </c>
      <c r="G1029" s="0" t="n">
        <v>0</v>
      </c>
      <c r="H1029" s="0" t="n">
        <v>25</v>
      </c>
      <c r="I1029" s="0" t="n">
        <v>0</v>
      </c>
      <c r="J1029" s="0" t="n">
        <v>517</v>
      </c>
      <c r="K1029" s="37" t="n">
        <f aca="false">E1029+Inputs!$B$5*F1029</f>
        <v>52.275</v>
      </c>
      <c r="L1029" s="37" t="n">
        <f aca="false">G1029+Inputs!$B$6*H1029</f>
        <v>31.875</v>
      </c>
      <c r="M1029" s="37" t="n">
        <f aca="false">I1029+Inputs!$B$7*J1029</f>
        <v>641.597</v>
      </c>
      <c r="N1029" s="37" t="n">
        <f aca="false">K1029+L1029+M1029</f>
        <v>725.747</v>
      </c>
    </row>
    <row r="1030" customFormat="false" ht="15" hidden="false" customHeight="false" outlineLevel="0" collapsed="false">
      <c r="A1030" s="0" t="s">
        <v>9</v>
      </c>
      <c r="B1030" s="0" t="s">
        <v>379</v>
      </c>
      <c r="C1030" s="15" t="n">
        <v>45566</v>
      </c>
      <c r="D1030" s="0" t="n">
        <v>1</v>
      </c>
      <c r="E1030" s="0" t="n">
        <v>0</v>
      </c>
      <c r="F1030" s="0" t="n">
        <v>28</v>
      </c>
      <c r="G1030" s="0" t="n">
        <v>0</v>
      </c>
      <c r="H1030" s="0" t="n">
        <v>9</v>
      </c>
      <c r="I1030" s="0" t="n">
        <v>0</v>
      </c>
      <c r="J1030" s="0" t="n">
        <v>472</v>
      </c>
      <c r="K1030" s="37" t="n">
        <f aca="false">E1030+Inputs!$B$5*F1030</f>
        <v>35.7</v>
      </c>
      <c r="L1030" s="37" t="n">
        <f aca="false">G1030+Inputs!$B$6*H1030</f>
        <v>11.475</v>
      </c>
      <c r="M1030" s="37" t="n">
        <f aca="false">I1030+Inputs!$B$7*J1030</f>
        <v>585.752</v>
      </c>
      <c r="N1030" s="37" t="n">
        <f aca="false">K1030+L1030+M1030</f>
        <v>632.927</v>
      </c>
    </row>
    <row r="1031" customFormat="false" ht="15" hidden="false" customHeight="false" outlineLevel="0" collapsed="false">
      <c r="A1031" s="0" t="s">
        <v>9</v>
      </c>
      <c r="B1031" s="0" t="s">
        <v>379</v>
      </c>
      <c r="C1031" s="15" t="n">
        <v>45597</v>
      </c>
      <c r="D1031" s="0" t="n">
        <v>1</v>
      </c>
      <c r="E1031" s="0" t="n">
        <v>0</v>
      </c>
      <c r="F1031" s="0" t="n">
        <v>50</v>
      </c>
      <c r="G1031" s="0" t="n">
        <v>0</v>
      </c>
      <c r="H1031" s="0" t="n">
        <v>18</v>
      </c>
      <c r="I1031" s="0" t="n">
        <v>0</v>
      </c>
      <c r="J1031" s="0" t="n">
        <v>488</v>
      </c>
      <c r="K1031" s="37" t="n">
        <f aca="false">E1031+Inputs!$B$5*F1031</f>
        <v>63.75</v>
      </c>
      <c r="L1031" s="37" t="n">
        <f aca="false">G1031+Inputs!$B$6*H1031</f>
        <v>22.95</v>
      </c>
      <c r="M1031" s="37" t="n">
        <f aca="false">I1031+Inputs!$B$7*J1031</f>
        <v>605.608</v>
      </c>
      <c r="N1031" s="37" t="n">
        <f aca="false">K1031+L1031+M1031</f>
        <v>692.308</v>
      </c>
    </row>
    <row r="1032" customFormat="false" ht="15" hidden="false" customHeight="false" outlineLevel="0" collapsed="false">
      <c r="A1032" s="0" t="s">
        <v>9</v>
      </c>
      <c r="B1032" s="0" t="s">
        <v>379</v>
      </c>
      <c r="C1032" s="15" t="n">
        <v>45627</v>
      </c>
      <c r="D1032" s="0" t="n">
        <v>1</v>
      </c>
      <c r="E1032" s="0" t="n">
        <v>0</v>
      </c>
      <c r="F1032" s="0" t="n">
        <v>35</v>
      </c>
      <c r="G1032" s="0" t="n">
        <v>0</v>
      </c>
      <c r="H1032" s="0" t="n">
        <v>12</v>
      </c>
      <c r="I1032" s="0" t="n">
        <v>0</v>
      </c>
      <c r="J1032" s="0" t="n">
        <v>473</v>
      </c>
      <c r="K1032" s="37" t="n">
        <f aca="false">E1032+Inputs!$B$5*F1032</f>
        <v>44.625</v>
      </c>
      <c r="L1032" s="37" t="n">
        <f aca="false">G1032+Inputs!$B$6*H1032</f>
        <v>15.3</v>
      </c>
      <c r="M1032" s="37" t="n">
        <f aca="false">I1032+Inputs!$B$7*J1032</f>
        <v>586.993</v>
      </c>
      <c r="N1032" s="37" t="n">
        <f aca="false">K1032+L1032+M1032</f>
        <v>646.918</v>
      </c>
    </row>
    <row r="1033" customFormat="false" ht="15" hidden="false" customHeight="false" outlineLevel="0" collapsed="false">
      <c r="A1033" s="0" t="s">
        <v>9</v>
      </c>
      <c r="B1033" s="0" t="s">
        <v>379</v>
      </c>
      <c r="C1033" s="15" t="n">
        <v>45658</v>
      </c>
      <c r="D1033" s="0" t="n">
        <v>1</v>
      </c>
      <c r="E1033" s="0" t="n">
        <v>0</v>
      </c>
      <c r="F1033" s="0" t="n">
        <v>10</v>
      </c>
      <c r="G1033" s="0" t="n">
        <v>0</v>
      </c>
      <c r="H1033" s="0" t="n">
        <v>13</v>
      </c>
      <c r="I1033" s="0" t="n">
        <v>0</v>
      </c>
      <c r="J1033" s="0" t="n">
        <v>448</v>
      </c>
      <c r="K1033" s="37" t="n">
        <f aca="false">E1033+Inputs!$B$5*F1033</f>
        <v>12.75</v>
      </c>
      <c r="L1033" s="37" t="n">
        <f aca="false">G1033+Inputs!$B$6*H1033</f>
        <v>16.575</v>
      </c>
      <c r="M1033" s="37" t="n">
        <f aca="false">I1033+Inputs!$B$7*J1033</f>
        <v>555.968</v>
      </c>
      <c r="N1033" s="37" t="n">
        <f aca="false">K1033+L1033+M1033</f>
        <v>585.293</v>
      </c>
    </row>
    <row r="1034" customFormat="false" ht="15" hidden="false" customHeight="false" outlineLevel="0" collapsed="false">
      <c r="A1034" s="0" t="s">
        <v>9</v>
      </c>
      <c r="B1034" s="0" t="s">
        <v>379</v>
      </c>
      <c r="C1034" s="15" t="n">
        <v>45689</v>
      </c>
      <c r="D1034" s="0" t="n">
        <v>1</v>
      </c>
      <c r="E1034" s="0" t="n">
        <v>0</v>
      </c>
      <c r="F1034" s="0" t="n">
        <v>37</v>
      </c>
      <c r="G1034" s="0" t="n">
        <v>0</v>
      </c>
      <c r="H1034" s="0" t="n">
        <v>26</v>
      </c>
      <c r="I1034" s="0" t="n">
        <v>0</v>
      </c>
      <c r="J1034" s="0" t="n">
        <v>497</v>
      </c>
      <c r="K1034" s="37" t="n">
        <f aca="false">E1034+Inputs!$B$5*F1034</f>
        <v>47.175</v>
      </c>
      <c r="L1034" s="37" t="n">
        <f aca="false">G1034+Inputs!$B$6*H1034</f>
        <v>33.15</v>
      </c>
      <c r="M1034" s="37" t="n">
        <f aca="false">I1034+Inputs!$B$7*J1034</f>
        <v>616.777</v>
      </c>
      <c r="N1034" s="37" t="n">
        <f aca="false">K1034+L1034+M1034</f>
        <v>697.102</v>
      </c>
    </row>
    <row r="1035" customFormat="false" ht="15" hidden="false" customHeight="false" outlineLevel="0" collapsed="false">
      <c r="A1035" s="0" t="s">
        <v>9</v>
      </c>
      <c r="B1035" s="0" t="s">
        <v>379</v>
      </c>
      <c r="C1035" s="15" t="n">
        <v>45717</v>
      </c>
      <c r="D1035" s="0" t="n">
        <v>1</v>
      </c>
      <c r="E1035" s="0" t="n">
        <v>0</v>
      </c>
      <c r="F1035" s="0" t="n">
        <v>43</v>
      </c>
      <c r="G1035" s="0" t="n">
        <v>0</v>
      </c>
      <c r="H1035" s="0" t="n">
        <v>25</v>
      </c>
      <c r="I1035" s="0" t="n">
        <v>0</v>
      </c>
      <c r="J1035" s="0" t="n">
        <v>467</v>
      </c>
      <c r="K1035" s="37" t="n">
        <f aca="false">E1035+Inputs!$B$5*F1035</f>
        <v>54.825</v>
      </c>
      <c r="L1035" s="37" t="n">
        <f aca="false">G1035+Inputs!$B$6*H1035</f>
        <v>31.875</v>
      </c>
      <c r="M1035" s="37" t="n">
        <f aca="false">I1035+Inputs!$B$7*J1035</f>
        <v>579.547</v>
      </c>
      <c r="N1035" s="37" t="n">
        <f aca="false">K1035+L1035+M1035</f>
        <v>666.247</v>
      </c>
    </row>
    <row r="1036" customFormat="false" ht="15" hidden="false" customHeight="false" outlineLevel="0" collapsed="false">
      <c r="A1036" s="0" t="s">
        <v>9</v>
      </c>
      <c r="B1036" s="0" t="s">
        <v>379</v>
      </c>
      <c r="C1036" s="15" t="n">
        <v>45748</v>
      </c>
      <c r="D1036" s="0" t="n">
        <v>1</v>
      </c>
      <c r="E1036" s="0" t="n">
        <v>0</v>
      </c>
      <c r="F1036" s="0" t="n">
        <v>21</v>
      </c>
      <c r="G1036" s="0" t="n">
        <v>0</v>
      </c>
      <c r="H1036" s="0" t="n">
        <v>11</v>
      </c>
      <c r="I1036" s="0" t="n">
        <v>0</v>
      </c>
      <c r="J1036" s="0" t="n">
        <v>440</v>
      </c>
      <c r="K1036" s="37" t="n">
        <f aca="false">E1036+Inputs!$B$5*F1036</f>
        <v>26.775</v>
      </c>
      <c r="L1036" s="37" t="n">
        <f aca="false">G1036+Inputs!$B$6*H1036</f>
        <v>14.025</v>
      </c>
      <c r="M1036" s="37" t="n">
        <f aca="false">I1036+Inputs!$B$7*J1036</f>
        <v>546.04</v>
      </c>
      <c r="N1036" s="37" t="n">
        <f aca="false">K1036+L1036+M1036</f>
        <v>586.84</v>
      </c>
    </row>
    <row r="1037" customFormat="false" ht="15" hidden="false" customHeight="false" outlineLevel="0" collapsed="false">
      <c r="A1037" s="0" t="s">
        <v>9</v>
      </c>
      <c r="B1037" s="0" t="s">
        <v>379</v>
      </c>
      <c r="C1037" s="15" t="n">
        <v>45778</v>
      </c>
      <c r="D1037" s="0" t="n">
        <v>1</v>
      </c>
      <c r="E1037" s="0" t="n">
        <v>0</v>
      </c>
      <c r="F1037" s="0" t="n">
        <v>65</v>
      </c>
      <c r="G1037" s="0" t="n">
        <v>0</v>
      </c>
      <c r="H1037" s="0" t="n">
        <v>21</v>
      </c>
      <c r="I1037" s="0" t="n">
        <v>0</v>
      </c>
      <c r="J1037" s="0" t="n">
        <v>530</v>
      </c>
      <c r="K1037" s="37" t="n">
        <f aca="false">E1037+Inputs!$B$5*F1037</f>
        <v>82.875</v>
      </c>
      <c r="L1037" s="37" t="n">
        <f aca="false">G1037+Inputs!$B$6*H1037</f>
        <v>26.775</v>
      </c>
      <c r="M1037" s="37" t="n">
        <f aca="false">I1037+Inputs!$B$7*J1037</f>
        <v>657.73</v>
      </c>
      <c r="N1037" s="37" t="n">
        <f aca="false">K1037+L1037+M1037</f>
        <v>767.38</v>
      </c>
    </row>
    <row r="1038" customFormat="false" ht="15" hidden="false" customHeight="false" outlineLevel="0" collapsed="false">
      <c r="A1038" s="0" t="s">
        <v>9</v>
      </c>
      <c r="B1038" s="0" t="s">
        <v>379</v>
      </c>
      <c r="C1038" s="15" t="n">
        <v>45809</v>
      </c>
      <c r="D1038" s="0" t="n">
        <v>1</v>
      </c>
      <c r="E1038" s="0" t="n">
        <v>0</v>
      </c>
      <c r="F1038" s="0" t="n">
        <v>64</v>
      </c>
      <c r="G1038" s="0" t="n">
        <v>0</v>
      </c>
      <c r="H1038" s="0" t="n">
        <v>28</v>
      </c>
      <c r="I1038" s="0" t="n">
        <v>0</v>
      </c>
      <c r="J1038" s="0" t="n">
        <v>621</v>
      </c>
      <c r="K1038" s="37" t="n">
        <f aca="false">E1038+Inputs!$B$5*F1038</f>
        <v>81.6</v>
      </c>
      <c r="L1038" s="37" t="n">
        <f aca="false">G1038+Inputs!$B$6*H1038</f>
        <v>35.7</v>
      </c>
      <c r="M1038" s="37" t="n">
        <f aca="false">I1038+Inputs!$B$7*J1038</f>
        <v>770.661</v>
      </c>
      <c r="N1038" s="37" t="n">
        <f aca="false">K1038+L1038+M1038</f>
        <v>887.961</v>
      </c>
    </row>
    <row r="1039" customFormat="false" ht="15" hidden="false" customHeight="false" outlineLevel="0" collapsed="false">
      <c r="A1039" s="0" t="s">
        <v>9</v>
      </c>
      <c r="B1039" s="0" t="s">
        <v>379</v>
      </c>
      <c r="C1039" s="15" t="n">
        <v>45839</v>
      </c>
      <c r="D1039" s="0" t="n">
        <v>1</v>
      </c>
      <c r="E1039" s="0" t="n">
        <v>0</v>
      </c>
      <c r="F1039" s="0" t="n">
        <v>38</v>
      </c>
      <c r="G1039" s="0" t="n">
        <v>0</v>
      </c>
      <c r="H1039" s="0" t="n">
        <v>22</v>
      </c>
      <c r="I1039" s="0" t="n">
        <v>6</v>
      </c>
      <c r="J1039" s="0" t="n">
        <v>497</v>
      </c>
      <c r="K1039" s="37" t="n">
        <f aca="false">E1039+Inputs!$B$5*F1039</f>
        <v>48.45</v>
      </c>
      <c r="L1039" s="37" t="n">
        <f aca="false">G1039+Inputs!$B$6*H1039</f>
        <v>28.05</v>
      </c>
      <c r="M1039" s="37" t="n">
        <f aca="false">I1039+Inputs!$B$7*J1039</f>
        <v>622.777</v>
      </c>
      <c r="N1039" s="37" t="n">
        <f aca="false">K1039+L1039+M1039</f>
        <v>699.277</v>
      </c>
    </row>
    <row r="1040" customFormat="false" ht="15" hidden="false" customHeight="false" outlineLevel="0" collapsed="false">
      <c r="A1040" s="0" t="s">
        <v>9</v>
      </c>
      <c r="B1040" s="0" t="s">
        <v>379</v>
      </c>
      <c r="C1040" s="15" t="n">
        <v>45870</v>
      </c>
      <c r="D1040" s="0" t="n">
        <v>1</v>
      </c>
      <c r="E1040" s="0" t="n">
        <v>0</v>
      </c>
      <c r="F1040" s="0" t="n">
        <v>62</v>
      </c>
      <c r="G1040" s="0" t="n">
        <v>0</v>
      </c>
      <c r="H1040" s="0" t="n">
        <v>9</v>
      </c>
      <c r="I1040" s="0" t="n">
        <v>0</v>
      </c>
      <c r="J1040" s="0" t="n">
        <v>457</v>
      </c>
      <c r="K1040" s="37" t="n">
        <f aca="false">E1040+Inputs!$B$5*F1040</f>
        <v>79.05</v>
      </c>
      <c r="L1040" s="37" t="n">
        <f aca="false">G1040+Inputs!$B$6*H1040</f>
        <v>11.475</v>
      </c>
      <c r="M1040" s="37" t="n">
        <f aca="false">I1040+Inputs!$B$7*J1040</f>
        <v>567.137</v>
      </c>
      <c r="N1040" s="37" t="n">
        <f aca="false">K1040+L1040+M1040</f>
        <v>657.662</v>
      </c>
    </row>
    <row r="1041" customFormat="false" ht="15" hidden="false" customHeight="false" outlineLevel="0" collapsed="false">
      <c r="A1041" s="0" t="s">
        <v>9</v>
      </c>
      <c r="B1041" s="0" t="s">
        <v>379</v>
      </c>
      <c r="C1041" s="15" t="n">
        <v>45901</v>
      </c>
      <c r="D1041" s="0" t="n">
        <v>1</v>
      </c>
      <c r="E1041" s="0" t="n">
        <v>0</v>
      </c>
      <c r="F1041" s="0" t="n">
        <v>68</v>
      </c>
      <c r="G1041" s="0" t="n">
        <v>0</v>
      </c>
      <c r="H1041" s="0" t="n">
        <v>16</v>
      </c>
      <c r="I1041" s="0" t="n">
        <v>0</v>
      </c>
      <c r="J1041" s="0" t="n">
        <v>494</v>
      </c>
      <c r="K1041" s="37" t="n">
        <f aca="false">E1041+Inputs!$B$5*F1041</f>
        <v>86.7</v>
      </c>
      <c r="L1041" s="37" t="n">
        <f aca="false">G1041+Inputs!$B$6*H1041</f>
        <v>20.4</v>
      </c>
      <c r="M1041" s="37" t="n">
        <f aca="false">I1041+Inputs!$B$7*J1041</f>
        <v>613.054</v>
      </c>
      <c r="N1041" s="37" t="n">
        <f aca="false">K1041+L1041+M1041</f>
        <v>720.154</v>
      </c>
    </row>
    <row r="1042" customFormat="false" ht="15" hidden="false" customHeight="false" outlineLevel="0" collapsed="false">
      <c r="A1042" s="0" t="s">
        <v>9</v>
      </c>
      <c r="B1042" s="0" t="s">
        <v>379</v>
      </c>
      <c r="C1042" s="15" t="n">
        <v>45931</v>
      </c>
      <c r="D1042" s="0" t="n">
        <v>1</v>
      </c>
      <c r="E1042" s="0" t="n">
        <v>0</v>
      </c>
      <c r="F1042" s="0" t="n">
        <v>33</v>
      </c>
      <c r="G1042" s="0" t="n">
        <v>0</v>
      </c>
      <c r="H1042" s="0" t="n">
        <v>20</v>
      </c>
      <c r="I1042" s="0" t="n">
        <v>0</v>
      </c>
      <c r="J1042" s="0" t="n">
        <v>556</v>
      </c>
      <c r="K1042" s="37" t="n">
        <f aca="false">E1042+Inputs!$B$5*F1042</f>
        <v>42.075</v>
      </c>
      <c r="L1042" s="37" t="n">
        <f aca="false">G1042+Inputs!$B$6*H1042</f>
        <v>25.5</v>
      </c>
      <c r="M1042" s="37" t="n">
        <f aca="false">I1042+Inputs!$B$7*J1042</f>
        <v>689.996</v>
      </c>
      <c r="N1042" s="37" t="n">
        <f aca="false">K1042+L1042+M1042</f>
        <v>757.571</v>
      </c>
    </row>
    <row r="1043" customFormat="false" ht="15" hidden="false" customHeight="false" outlineLevel="0" collapsed="false">
      <c r="A1043" s="0" t="s">
        <v>9</v>
      </c>
      <c r="B1043" s="0" t="s">
        <v>379</v>
      </c>
      <c r="C1043" s="15" t="n">
        <v>45962</v>
      </c>
      <c r="D1043" s="0" t="n">
        <v>1</v>
      </c>
      <c r="E1043" s="0" t="n">
        <v>0</v>
      </c>
      <c r="F1043" s="0" t="n">
        <v>51</v>
      </c>
      <c r="G1043" s="0" t="n">
        <v>0</v>
      </c>
      <c r="H1043" s="0" t="n">
        <v>24</v>
      </c>
      <c r="I1043" s="0" t="n">
        <v>0</v>
      </c>
      <c r="J1043" s="0" t="n">
        <v>470</v>
      </c>
      <c r="K1043" s="37" t="n">
        <f aca="false">E1043+Inputs!$B$5*F1043</f>
        <v>65.025</v>
      </c>
      <c r="L1043" s="37" t="n">
        <f aca="false">G1043+Inputs!$B$6*H1043</f>
        <v>30.6</v>
      </c>
      <c r="M1043" s="37" t="n">
        <f aca="false">I1043+Inputs!$B$7*J1043</f>
        <v>583.27</v>
      </c>
      <c r="N1043" s="37" t="n">
        <f aca="false">K1043+L1043+M1043</f>
        <v>678.895</v>
      </c>
    </row>
    <row r="1044" customFormat="false" ht="15" hidden="false" customHeight="false" outlineLevel="0" collapsed="false">
      <c r="A1044" s="0" t="s">
        <v>9</v>
      </c>
      <c r="B1044" s="0" t="s">
        <v>379</v>
      </c>
      <c r="C1044" s="15" t="n">
        <v>45992</v>
      </c>
      <c r="D1044" s="0" t="n">
        <v>1</v>
      </c>
      <c r="E1044" s="0" t="n">
        <v>0</v>
      </c>
      <c r="F1044" s="0" t="n">
        <v>52</v>
      </c>
      <c r="G1044" s="0" t="n">
        <v>0</v>
      </c>
      <c r="H1044" s="0" t="n">
        <v>29</v>
      </c>
      <c r="I1044" s="0" t="n">
        <v>0</v>
      </c>
      <c r="J1044" s="0" t="n">
        <v>482</v>
      </c>
      <c r="K1044" s="37" t="n">
        <f aca="false">E1044+Inputs!$B$5*F1044</f>
        <v>66.3</v>
      </c>
      <c r="L1044" s="37" t="n">
        <f aca="false">G1044+Inputs!$B$6*H1044</f>
        <v>36.975</v>
      </c>
      <c r="M1044" s="37" t="n">
        <f aca="false">I1044+Inputs!$B$7*J1044</f>
        <v>598.162</v>
      </c>
      <c r="N1044" s="37" t="n">
        <f aca="false">K1044+L1044+M1044</f>
        <v>701.437</v>
      </c>
    </row>
    <row r="1045" customFormat="false" ht="15" hidden="false" customHeight="false" outlineLevel="0" collapsed="false">
      <c r="A1045" s="0" t="s">
        <v>9</v>
      </c>
      <c r="B1045" s="0" t="s">
        <v>379</v>
      </c>
      <c r="C1045" s="15" t="n">
        <v>46023</v>
      </c>
      <c r="D1045" s="0" t="n">
        <v>1</v>
      </c>
      <c r="E1045" s="0" t="n">
        <v>0</v>
      </c>
      <c r="F1045" s="0" t="n">
        <v>38</v>
      </c>
      <c r="G1045" s="0" t="n">
        <v>0</v>
      </c>
      <c r="H1045" s="0" t="n">
        <v>20</v>
      </c>
      <c r="I1045" s="0" t="n">
        <v>0</v>
      </c>
      <c r="J1045" s="0" t="n">
        <v>465</v>
      </c>
      <c r="K1045" s="37" t="n">
        <f aca="false">E1045+Inputs!$B$5*F1045</f>
        <v>48.45</v>
      </c>
      <c r="L1045" s="37" t="n">
        <f aca="false">G1045+Inputs!$B$6*H1045</f>
        <v>25.5</v>
      </c>
      <c r="M1045" s="37" t="n">
        <f aca="false">I1045+Inputs!$B$7*J1045</f>
        <v>577.065</v>
      </c>
      <c r="N1045" s="37" t="n">
        <f aca="false">K1045+L1045+M1045</f>
        <v>651.015</v>
      </c>
    </row>
    <row r="1046" customFormat="false" ht="15" hidden="false" customHeight="false" outlineLevel="0" collapsed="false">
      <c r="A1046" s="0" t="s">
        <v>9</v>
      </c>
      <c r="B1046" s="0" t="s">
        <v>379</v>
      </c>
      <c r="C1046" s="15" t="n">
        <v>46054</v>
      </c>
      <c r="D1046" s="0" t="n">
        <v>1</v>
      </c>
      <c r="E1046" s="0" t="n">
        <v>0</v>
      </c>
      <c r="F1046" s="0" t="n">
        <v>44</v>
      </c>
      <c r="G1046" s="0" t="n">
        <v>0</v>
      </c>
      <c r="H1046" s="0" t="n">
        <v>32</v>
      </c>
      <c r="I1046" s="0" t="n">
        <v>0</v>
      </c>
      <c r="J1046" s="0" t="n">
        <v>472</v>
      </c>
      <c r="K1046" s="37" t="n">
        <f aca="false">E1046+Inputs!$B$5*F1046</f>
        <v>56.1</v>
      </c>
      <c r="L1046" s="37" t="n">
        <f aca="false">G1046+Inputs!$B$6*H1046</f>
        <v>40.8</v>
      </c>
      <c r="M1046" s="37" t="n">
        <f aca="false">I1046+Inputs!$B$7*J1046</f>
        <v>585.752</v>
      </c>
      <c r="N1046" s="37" t="n">
        <f aca="false">K1046+L1046+M1046</f>
        <v>682.652</v>
      </c>
    </row>
    <row r="1047" customFormat="false" ht="15" hidden="false" customHeight="false" outlineLevel="0" collapsed="false">
      <c r="A1047" s="0" t="s">
        <v>9</v>
      </c>
      <c r="B1047" s="0" t="s">
        <v>379</v>
      </c>
      <c r="C1047" s="15" t="n">
        <v>46082</v>
      </c>
      <c r="D1047" s="0" t="n">
        <v>1</v>
      </c>
      <c r="E1047" s="0" t="n">
        <v>0</v>
      </c>
      <c r="F1047" s="0" t="n">
        <v>81</v>
      </c>
      <c r="G1047" s="0" t="n">
        <v>0</v>
      </c>
      <c r="H1047" s="0" t="n">
        <v>35</v>
      </c>
      <c r="I1047" s="0" t="n">
        <v>0</v>
      </c>
      <c r="J1047" s="0" t="n">
        <v>460</v>
      </c>
      <c r="K1047" s="37" t="n">
        <f aca="false">E1047+Inputs!$B$5*F1047</f>
        <v>103.275</v>
      </c>
      <c r="L1047" s="37" t="n">
        <f aca="false">G1047+Inputs!$B$6*H1047</f>
        <v>44.625</v>
      </c>
      <c r="M1047" s="37" t="n">
        <f aca="false">I1047+Inputs!$B$7*J1047</f>
        <v>570.86</v>
      </c>
      <c r="N1047" s="37" t="n">
        <f aca="false">K1047+L1047+M1047</f>
        <v>718.76</v>
      </c>
    </row>
    <row r="1048" customFormat="false" ht="15" hidden="false" customHeight="false" outlineLevel="0" collapsed="false">
      <c r="A1048" s="0" t="s">
        <v>9</v>
      </c>
      <c r="B1048" s="0" t="s">
        <v>379</v>
      </c>
      <c r="C1048" s="15" t="n">
        <v>46113</v>
      </c>
      <c r="D1048" s="0" t="n">
        <v>1</v>
      </c>
      <c r="E1048" s="0" t="n">
        <v>0</v>
      </c>
      <c r="F1048" s="0" t="n">
        <v>71</v>
      </c>
      <c r="G1048" s="0" t="n">
        <v>0</v>
      </c>
      <c r="H1048" s="0" t="n">
        <v>43</v>
      </c>
      <c r="I1048" s="0" t="n">
        <v>0</v>
      </c>
      <c r="J1048" s="0" t="n">
        <v>361</v>
      </c>
      <c r="K1048" s="37" t="n">
        <f aca="false">E1048+Inputs!$B$5*F1048</f>
        <v>90.525</v>
      </c>
      <c r="L1048" s="37" t="n">
        <f aca="false">G1048+Inputs!$B$6*H1048</f>
        <v>54.825</v>
      </c>
      <c r="M1048" s="37" t="n">
        <f aca="false">I1048+Inputs!$B$7*J1048</f>
        <v>448.001</v>
      </c>
      <c r="N1048" s="37" t="n">
        <f aca="false">K1048+L1048+M1048</f>
        <v>593.351</v>
      </c>
    </row>
    <row r="1049" customFormat="false" ht="15" hidden="false" customHeight="false" outlineLevel="0" collapsed="false">
      <c r="A1049" s="0" t="s">
        <v>9</v>
      </c>
      <c r="B1049" s="0" t="s">
        <v>379</v>
      </c>
      <c r="C1049" s="15" t="n">
        <v>46143</v>
      </c>
      <c r="D1049" s="0" t="n">
        <v>1</v>
      </c>
      <c r="E1049" s="0" t="n">
        <v>0</v>
      </c>
      <c r="F1049" s="0" t="n">
        <v>132</v>
      </c>
      <c r="G1049" s="0" t="n">
        <v>0</v>
      </c>
      <c r="H1049" s="0" t="n">
        <v>52</v>
      </c>
      <c r="I1049" s="0" t="n">
        <v>0</v>
      </c>
      <c r="J1049" s="0" t="n">
        <v>446</v>
      </c>
      <c r="K1049" s="37" t="n">
        <f aca="false">E1049+Inputs!$B$5*F1049</f>
        <v>168.3</v>
      </c>
      <c r="L1049" s="37" t="n">
        <f aca="false">G1049+Inputs!$B$6*H1049</f>
        <v>66.3</v>
      </c>
      <c r="M1049" s="37" t="n">
        <f aca="false">I1049+Inputs!$B$7*J1049</f>
        <v>553.486</v>
      </c>
      <c r="N1049" s="37" t="n">
        <f aca="false">K1049+L1049+M1049</f>
        <v>788.086</v>
      </c>
    </row>
    <row r="1050" customFormat="false" ht="15" hidden="false" customHeight="false" outlineLevel="0" collapsed="false">
      <c r="A1050" s="0" t="s">
        <v>9</v>
      </c>
      <c r="B1050" s="0" t="s">
        <v>379</v>
      </c>
      <c r="C1050" s="15" t="n">
        <v>46174</v>
      </c>
      <c r="D1050" s="0" t="n">
        <v>1</v>
      </c>
      <c r="E1050" s="0" t="n">
        <v>6</v>
      </c>
      <c r="F1050" s="0" t="n">
        <v>132</v>
      </c>
      <c r="G1050" s="0" t="n">
        <v>0</v>
      </c>
      <c r="H1050" s="0" t="n">
        <v>68</v>
      </c>
      <c r="I1050" s="0" t="n">
        <v>0</v>
      </c>
      <c r="J1050" s="0" t="n">
        <v>503</v>
      </c>
      <c r="K1050" s="37" t="n">
        <f aca="false">E1050+Inputs!$B$5*F1050</f>
        <v>174.3</v>
      </c>
      <c r="L1050" s="37" t="n">
        <f aca="false">G1050+Inputs!$B$6*H1050</f>
        <v>86.7</v>
      </c>
      <c r="M1050" s="37" t="n">
        <f aca="false">I1050+Inputs!$B$7*J1050</f>
        <v>624.223</v>
      </c>
      <c r="N1050" s="37" t="n">
        <f aca="false">K1050+L1050+M1050</f>
        <v>885.223</v>
      </c>
    </row>
    <row r="1051" customFormat="false" ht="15" hidden="false" customHeight="false" outlineLevel="0" collapsed="false">
      <c r="A1051" s="0" t="s">
        <v>9</v>
      </c>
      <c r="B1051" s="0" t="s">
        <v>379</v>
      </c>
      <c r="C1051" s="15" t="n">
        <v>46204</v>
      </c>
      <c r="D1051" s="0" t="n">
        <v>1</v>
      </c>
      <c r="E1051" s="0" t="n">
        <v>9</v>
      </c>
      <c r="F1051" s="0" t="n">
        <v>103</v>
      </c>
      <c r="G1051" s="0" t="n">
        <v>0</v>
      </c>
      <c r="H1051" s="0" t="n">
        <v>58</v>
      </c>
      <c r="I1051" s="0" t="n">
        <v>0</v>
      </c>
      <c r="J1051" s="0" t="n">
        <v>415</v>
      </c>
      <c r="K1051" s="37" t="n">
        <f aca="false">E1051+Inputs!$B$5*F1051</f>
        <v>140.325</v>
      </c>
      <c r="L1051" s="37" t="n">
        <f aca="false">G1051+Inputs!$B$6*H1051</f>
        <v>73.95</v>
      </c>
      <c r="M1051" s="37" t="n">
        <f aca="false">I1051+Inputs!$B$7*J1051</f>
        <v>515.015</v>
      </c>
      <c r="N1051" s="37" t="n">
        <f aca="false">K1051+L1051+M1051</f>
        <v>729.29</v>
      </c>
    </row>
    <row r="1052" customFormat="false" ht="15" hidden="false" customHeight="false" outlineLevel="0" collapsed="false">
      <c r="A1052" s="0" t="s">
        <v>9</v>
      </c>
      <c r="B1052" s="0" t="s">
        <v>379</v>
      </c>
      <c r="C1052" s="15" t="n">
        <v>46235</v>
      </c>
      <c r="D1052" s="0" t="n">
        <v>1</v>
      </c>
      <c r="E1052" s="0" t="n">
        <v>6</v>
      </c>
      <c r="F1052" s="0" t="n">
        <v>137</v>
      </c>
      <c r="G1052" s="0" t="n">
        <v>0</v>
      </c>
      <c r="H1052" s="0" t="n">
        <v>53</v>
      </c>
      <c r="I1052" s="0" t="n">
        <v>0</v>
      </c>
      <c r="J1052" s="0" t="n">
        <v>350</v>
      </c>
      <c r="K1052" s="37" t="n">
        <f aca="false">E1052+Inputs!$B$5*F1052</f>
        <v>180.675</v>
      </c>
      <c r="L1052" s="37" t="n">
        <f aca="false">G1052+Inputs!$B$6*H1052</f>
        <v>67.575</v>
      </c>
      <c r="M1052" s="37" t="n">
        <f aca="false">I1052+Inputs!$B$7*J1052</f>
        <v>434.35</v>
      </c>
      <c r="N1052" s="37" t="n">
        <f aca="false">K1052+L1052+M1052</f>
        <v>682.6</v>
      </c>
    </row>
    <row r="1053" customFormat="false" ht="15" hidden="false" customHeight="false" outlineLevel="0" collapsed="false">
      <c r="A1053" s="0" t="s">
        <v>9</v>
      </c>
      <c r="B1053" s="0" t="s">
        <v>471</v>
      </c>
      <c r="C1053" s="15" t="n">
        <v>44927</v>
      </c>
      <c r="D1053" s="0" t="n">
        <v>1</v>
      </c>
      <c r="E1053" s="0" t="n">
        <v>0</v>
      </c>
      <c r="F1053" s="0" t="n">
        <v>0</v>
      </c>
      <c r="G1053" s="0" t="n">
        <v>0</v>
      </c>
      <c r="H1053" s="0" t="n">
        <v>0</v>
      </c>
      <c r="I1053" s="0" t="n">
        <v>0</v>
      </c>
      <c r="J1053" s="0" t="n">
        <v>9</v>
      </c>
      <c r="K1053" s="37" t="n">
        <f aca="false">E1053+Inputs!$B$5*F1053</f>
        <v>0</v>
      </c>
      <c r="L1053" s="37" t="n">
        <f aca="false">G1053+Inputs!$B$6*H1053</f>
        <v>0</v>
      </c>
      <c r="M1053" s="37" t="n">
        <f aca="false">I1053+Inputs!$B$7*J1053</f>
        <v>11.169</v>
      </c>
      <c r="N1053" s="37" t="n">
        <f aca="false">K1053+L1053+M1053</f>
        <v>11.169</v>
      </c>
    </row>
    <row r="1054" customFormat="false" ht="15" hidden="false" customHeight="false" outlineLevel="0" collapsed="false">
      <c r="A1054" s="0" t="s">
        <v>9</v>
      </c>
      <c r="B1054" s="0" t="s">
        <v>471</v>
      </c>
      <c r="C1054" s="15" t="n">
        <v>44958</v>
      </c>
      <c r="D1054" s="0" t="n">
        <v>1</v>
      </c>
      <c r="E1054" s="0" t="n">
        <v>0</v>
      </c>
      <c r="F1054" s="0" t="n">
        <v>0</v>
      </c>
      <c r="G1054" s="0" t="n">
        <v>0</v>
      </c>
      <c r="H1054" s="0" t="n">
        <v>0</v>
      </c>
      <c r="I1054" s="0" t="n">
        <v>0</v>
      </c>
      <c r="J1054" s="0" t="n">
        <v>8</v>
      </c>
      <c r="K1054" s="37" t="n">
        <f aca="false">E1054+Inputs!$B$5*F1054</f>
        <v>0</v>
      </c>
      <c r="L1054" s="37" t="n">
        <f aca="false">G1054+Inputs!$B$6*H1054</f>
        <v>0</v>
      </c>
      <c r="M1054" s="37" t="n">
        <f aca="false">I1054+Inputs!$B$7*J1054</f>
        <v>9.928</v>
      </c>
      <c r="N1054" s="37" t="n">
        <f aca="false">K1054+L1054+M1054</f>
        <v>9.928</v>
      </c>
    </row>
    <row r="1055" customFormat="false" ht="15" hidden="false" customHeight="false" outlineLevel="0" collapsed="false">
      <c r="A1055" s="0" t="s">
        <v>9</v>
      </c>
      <c r="B1055" s="0" t="s">
        <v>471</v>
      </c>
      <c r="C1055" s="15" t="n">
        <v>44986</v>
      </c>
      <c r="D1055" s="0" t="n">
        <v>1</v>
      </c>
      <c r="E1055" s="0" t="n">
        <v>0</v>
      </c>
      <c r="F1055" s="0" t="n">
        <v>0</v>
      </c>
      <c r="G1055" s="0" t="n">
        <v>0</v>
      </c>
      <c r="H1055" s="0" t="n">
        <v>0</v>
      </c>
      <c r="I1055" s="0" t="n">
        <v>0</v>
      </c>
      <c r="J1055" s="0" t="n">
        <v>2</v>
      </c>
      <c r="K1055" s="37" t="n">
        <f aca="false">E1055+Inputs!$B$5*F1055</f>
        <v>0</v>
      </c>
      <c r="L1055" s="37" t="n">
        <f aca="false">G1055+Inputs!$B$6*H1055</f>
        <v>0</v>
      </c>
      <c r="M1055" s="37" t="n">
        <f aca="false">I1055+Inputs!$B$7*J1055</f>
        <v>2.482</v>
      </c>
      <c r="N1055" s="37" t="n">
        <f aca="false">K1055+L1055+M1055</f>
        <v>2.482</v>
      </c>
    </row>
    <row r="1056" customFormat="false" ht="15" hidden="false" customHeight="false" outlineLevel="0" collapsed="false">
      <c r="A1056" s="0" t="s">
        <v>9</v>
      </c>
      <c r="B1056" s="0" t="s">
        <v>471</v>
      </c>
      <c r="C1056" s="15" t="n">
        <v>45017</v>
      </c>
      <c r="D1056" s="0" t="n">
        <v>1</v>
      </c>
      <c r="E1056" s="0" t="n">
        <v>0</v>
      </c>
      <c r="F1056" s="0" t="n">
        <v>0</v>
      </c>
      <c r="G1056" s="0" t="n">
        <v>0</v>
      </c>
      <c r="H1056" s="0" t="n">
        <v>0</v>
      </c>
      <c r="I1056" s="0" t="n">
        <v>0</v>
      </c>
      <c r="J1056" s="0" t="n">
        <v>3</v>
      </c>
      <c r="K1056" s="37" t="n">
        <f aca="false">E1056+Inputs!$B$5*F1056</f>
        <v>0</v>
      </c>
      <c r="L1056" s="37" t="n">
        <f aca="false">G1056+Inputs!$B$6*H1056</f>
        <v>0</v>
      </c>
      <c r="M1056" s="37" t="n">
        <f aca="false">I1056+Inputs!$B$7*J1056</f>
        <v>3.723</v>
      </c>
      <c r="N1056" s="37" t="n">
        <f aca="false">K1056+L1056+M1056</f>
        <v>3.723</v>
      </c>
    </row>
    <row r="1057" customFormat="false" ht="15" hidden="false" customHeight="false" outlineLevel="0" collapsed="false">
      <c r="A1057" s="0" t="s">
        <v>9</v>
      </c>
      <c r="B1057" s="0" t="s">
        <v>471</v>
      </c>
      <c r="C1057" s="15" t="n">
        <v>45047</v>
      </c>
      <c r="D1057" s="0" t="n">
        <v>1</v>
      </c>
      <c r="E1057" s="0" t="n">
        <v>0</v>
      </c>
      <c r="F1057" s="0" t="n">
        <v>0</v>
      </c>
      <c r="G1057" s="0" t="n">
        <v>0</v>
      </c>
      <c r="H1057" s="0" t="n">
        <v>0</v>
      </c>
      <c r="I1057" s="0" t="n">
        <v>0</v>
      </c>
      <c r="J1057" s="0" t="n">
        <v>14</v>
      </c>
      <c r="K1057" s="37" t="n">
        <f aca="false">E1057+Inputs!$B$5*F1057</f>
        <v>0</v>
      </c>
      <c r="L1057" s="37" t="n">
        <f aca="false">G1057+Inputs!$B$6*H1057</f>
        <v>0</v>
      </c>
      <c r="M1057" s="37" t="n">
        <f aca="false">I1057+Inputs!$B$7*J1057</f>
        <v>17.374</v>
      </c>
      <c r="N1057" s="37" t="n">
        <f aca="false">K1057+L1057+M1057</f>
        <v>17.374</v>
      </c>
    </row>
    <row r="1058" customFormat="false" ht="15" hidden="false" customHeight="false" outlineLevel="0" collapsed="false">
      <c r="A1058" s="0" t="s">
        <v>9</v>
      </c>
      <c r="B1058" s="0" t="s">
        <v>471</v>
      </c>
      <c r="C1058" s="15" t="n">
        <v>45078</v>
      </c>
      <c r="D1058" s="0" t="n">
        <v>1</v>
      </c>
      <c r="E1058" s="0" t="n">
        <v>0</v>
      </c>
      <c r="F1058" s="0" t="n">
        <v>0</v>
      </c>
      <c r="G1058" s="0" t="n">
        <v>0</v>
      </c>
      <c r="H1058" s="0" t="n">
        <v>0</v>
      </c>
      <c r="I1058" s="0" t="n">
        <v>0</v>
      </c>
      <c r="J1058" s="0" t="n">
        <v>16</v>
      </c>
      <c r="K1058" s="37" t="n">
        <f aca="false">E1058+Inputs!$B$5*F1058</f>
        <v>0</v>
      </c>
      <c r="L1058" s="37" t="n">
        <f aca="false">G1058+Inputs!$B$6*H1058</f>
        <v>0</v>
      </c>
      <c r="M1058" s="37" t="n">
        <f aca="false">I1058+Inputs!$B$7*J1058</f>
        <v>19.856</v>
      </c>
      <c r="N1058" s="37" t="n">
        <f aca="false">K1058+L1058+M1058</f>
        <v>19.856</v>
      </c>
    </row>
    <row r="1059" customFormat="false" ht="15" hidden="false" customHeight="false" outlineLevel="0" collapsed="false">
      <c r="A1059" s="0" t="s">
        <v>9</v>
      </c>
      <c r="B1059" s="0" t="s">
        <v>471</v>
      </c>
      <c r="C1059" s="15" t="n">
        <v>45108</v>
      </c>
      <c r="D1059" s="0" t="n">
        <v>1</v>
      </c>
      <c r="E1059" s="0" t="n">
        <v>0</v>
      </c>
      <c r="F1059" s="0" t="n">
        <v>0</v>
      </c>
      <c r="G1059" s="0" t="n">
        <v>0</v>
      </c>
      <c r="H1059" s="0" t="n">
        <v>0</v>
      </c>
      <c r="I1059" s="0" t="n">
        <v>0</v>
      </c>
      <c r="J1059" s="0" t="n">
        <v>8</v>
      </c>
      <c r="K1059" s="37" t="n">
        <f aca="false">E1059+Inputs!$B$5*F1059</f>
        <v>0</v>
      </c>
      <c r="L1059" s="37" t="n">
        <f aca="false">G1059+Inputs!$B$6*H1059</f>
        <v>0</v>
      </c>
      <c r="M1059" s="37" t="n">
        <f aca="false">I1059+Inputs!$B$7*J1059</f>
        <v>9.928</v>
      </c>
      <c r="N1059" s="37" t="n">
        <f aca="false">K1059+L1059+M1059</f>
        <v>9.928</v>
      </c>
    </row>
    <row r="1060" customFormat="false" ht="15" hidden="false" customHeight="false" outlineLevel="0" collapsed="false">
      <c r="A1060" s="0" t="s">
        <v>9</v>
      </c>
      <c r="B1060" s="0" t="s">
        <v>471</v>
      </c>
      <c r="C1060" s="15" t="n">
        <v>45139</v>
      </c>
      <c r="D1060" s="0" t="n">
        <v>1</v>
      </c>
      <c r="E1060" s="0" t="n">
        <v>0</v>
      </c>
      <c r="F1060" s="0" t="n">
        <v>0</v>
      </c>
      <c r="G1060" s="0" t="n">
        <v>0</v>
      </c>
      <c r="H1060" s="0" t="n">
        <v>0</v>
      </c>
      <c r="I1060" s="0" t="n">
        <v>0</v>
      </c>
      <c r="J1060" s="0" t="n">
        <v>18</v>
      </c>
      <c r="K1060" s="37" t="n">
        <f aca="false">E1060+Inputs!$B$5*F1060</f>
        <v>0</v>
      </c>
      <c r="L1060" s="37" t="n">
        <f aca="false">G1060+Inputs!$B$6*H1060</f>
        <v>0</v>
      </c>
      <c r="M1060" s="37" t="n">
        <f aca="false">I1060+Inputs!$B$7*J1060</f>
        <v>22.338</v>
      </c>
      <c r="N1060" s="37" t="n">
        <f aca="false">K1060+L1060+M1060</f>
        <v>22.338</v>
      </c>
    </row>
    <row r="1061" customFormat="false" ht="15" hidden="false" customHeight="false" outlineLevel="0" collapsed="false">
      <c r="A1061" s="0" t="s">
        <v>9</v>
      </c>
      <c r="B1061" s="0" t="s">
        <v>471</v>
      </c>
      <c r="C1061" s="15" t="n">
        <v>45170</v>
      </c>
      <c r="D1061" s="0" t="n">
        <v>1</v>
      </c>
      <c r="E1061" s="0" t="n">
        <v>0</v>
      </c>
      <c r="F1061" s="0" t="n">
        <v>0</v>
      </c>
      <c r="G1061" s="0" t="n">
        <v>0</v>
      </c>
      <c r="H1061" s="0" t="n">
        <v>0</v>
      </c>
      <c r="I1061" s="0" t="n">
        <v>0</v>
      </c>
      <c r="J1061" s="0" t="n">
        <v>14</v>
      </c>
      <c r="K1061" s="37" t="n">
        <f aca="false">E1061+Inputs!$B$5*F1061</f>
        <v>0</v>
      </c>
      <c r="L1061" s="37" t="n">
        <f aca="false">G1061+Inputs!$B$6*H1061</f>
        <v>0</v>
      </c>
      <c r="M1061" s="37" t="n">
        <f aca="false">I1061+Inputs!$B$7*J1061</f>
        <v>17.374</v>
      </c>
      <c r="N1061" s="37" t="n">
        <f aca="false">K1061+L1061+M1061</f>
        <v>17.374</v>
      </c>
    </row>
    <row r="1062" customFormat="false" ht="15" hidden="false" customHeight="false" outlineLevel="0" collapsed="false">
      <c r="A1062" s="0" t="s">
        <v>9</v>
      </c>
      <c r="B1062" s="0" t="s">
        <v>471</v>
      </c>
      <c r="C1062" s="15" t="n">
        <v>45200</v>
      </c>
      <c r="D1062" s="0" t="n">
        <v>1</v>
      </c>
      <c r="E1062" s="0" t="n">
        <v>0</v>
      </c>
      <c r="F1062" s="0" t="n">
        <v>0</v>
      </c>
      <c r="G1062" s="0" t="n">
        <v>0</v>
      </c>
      <c r="H1062" s="0" t="n">
        <v>0</v>
      </c>
      <c r="I1062" s="0" t="n">
        <v>0</v>
      </c>
      <c r="J1062" s="0" t="n">
        <v>16</v>
      </c>
      <c r="K1062" s="37" t="n">
        <f aca="false">E1062+Inputs!$B$5*F1062</f>
        <v>0</v>
      </c>
      <c r="L1062" s="37" t="n">
        <f aca="false">G1062+Inputs!$B$6*H1062</f>
        <v>0</v>
      </c>
      <c r="M1062" s="37" t="n">
        <f aca="false">I1062+Inputs!$B$7*J1062</f>
        <v>19.856</v>
      </c>
      <c r="N1062" s="37" t="n">
        <f aca="false">K1062+L1062+M1062</f>
        <v>19.856</v>
      </c>
    </row>
    <row r="1063" customFormat="false" ht="15" hidden="false" customHeight="false" outlineLevel="0" collapsed="false">
      <c r="A1063" s="0" t="s">
        <v>9</v>
      </c>
      <c r="B1063" s="0" t="s">
        <v>471</v>
      </c>
      <c r="C1063" s="15" t="n">
        <v>45231</v>
      </c>
      <c r="D1063" s="0" t="n">
        <v>1</v>
      </c>
      <c r="E1063" s="0" t="n">
        <v>0</v>
      </c>
      <c r="F1063" s="0" t="n">
        <v>0</v>
      </c>
      <c r="G1063" s="0" t="n">
        <v>0</v>
      </c>
      <c r="H1063" s="0" t="n">
        <v>0</v>
      </c>
      <c r="I1063" s="0" t="n">
        <v>0</v>
      </c>
      <c r="J1063" s="0" t="n">
        <v>16</v>
      </c>
      <c r="K1063" s="37" t="n">
        <f aca="false">E1063+Inputs!$B$5*F1063</f>
        <v>0</v>
      </c>
      <c r="L1063" s="37" t="n">
        <f aca="false">G1063+Inputs!$B$6*H1063</f>
        <v>0</v>
      </c>
      <c r="M1063" s="37" t="n">
        <f aca="false">I1063+Inputs!$B$7*J1063</f>
        <v>19.856</v>
      </c>
      <c r="N1063" s="37" t="n">
        <f aca="false">K1063+L1063+M1063</f>
        <v>19.856</v>
      </c>
    </row>
    <row r="1064" customFormat="false" ht="15" hidden="false" customHeight="false" outlineLevel="0" collapsed="false">
      <c r="A1064" s="0" t="s">
        <v>9</v>
      </c>
      <c r="B1064" s="0" t="s">
        <v>471</v>
      </c>
      <c r="C1064" s="15" t="n">
        <v>45261</v>
      </c>
      <c r="D1064" s="0" t="n">
        <v>1</v>
      </c>
      <c r="E1064" s="0" t="n">
        <v>0</v>
      </c>
      <c r="F1064" s="0" t="n">
        <v>0</v>
      </c>
      <c r="G1064" s="0" t="n">
        <v>0</v>
      </c>
      <c r="H1064" s="0" t="n">
        <v>0</v>
      </c>
      <c r="I1064" s="0" t="n">
        <v>0</v>
      </c>
      <c r="J1064" s="0" t="n">
        <v>18</v>
      </c>
      <c r="K1064" s="37" t="n">
        <f aca="false">E1064+Inputs!$B$5*F1064</f>
        <v>0</v>
      </c>
      <c r="L1064" s="37" t="n">
        <f aca="false">G1064+Inputs!$B$6*H1064</f>
        <v>0</v>
      </c>
      <c r="M1064" s="37" t="n">
        <f aca="false">I1064+Inputs!$B$7*J1064</f>
        <v>22.338</v>
      </c>
      <c r="N1064" s="37" t="n">
        <f aca="false">K1064+L1064+M1064</f>
        <v>22.338</v>
      </c>
    </row>
    <row r="1065" customFormat="false" ht="15" hidden="false" customHeight="false" outlineLevel="0" collapsed="false">
      <c r="A1065" s="0" t="s">
        <v>9</v>
      </c>
      <c r="B1065" s="0" t="s">
        <v>471</v>
      </c>
      <c r="C1065" s="15" t="n">
        <v>45292</v>
      </c>
      <c r="D1065" s="0" t="n">
        <v>1</v>
      </c>
      <c r="E1065" s="0" t="n">
        <v>0</v>
      </c>
      <c r="F1065" s="0" t="n">
        <v>0</v>
      </c>
      <c r="G1065" s="0" t="n">
        <v>0</v>
      </c>
      <c r="H1065" s="0" t="n">
        <v>0</v>
      </c>
      <c r="I1065" s="0" t="n">
        <v>0</v>
      </c>
      <c r="J1065" s="0" t="n">
        <v>13</v>
      </c>
      <c r="K1065" s="37" t="n">
        <f aca="false">E1065+Inputs!$B$5*F1065</f>
        <v>0</v>
      </c>
      <c r="L1065" s="37" t="n">
        <f aca="false">G1065+Inputs!$B$6*H1065</f>
        <v>0</v>
      </c>
      <c r="M1065" s="37" t="n">
        <f aca="false">I1065+Inputs!$B$7*J1065</f>
        <v>16.133</v>
      </c>
      <c r="N1065" s="37" t="n">
        <f aca="false">K1065+L1065+M1065</f>
        <v>16.133</v>
      </c>
    </row>
    <row r="1066" customFormat="false" ht="15" hidden="false" customHeight="false" outlineLevel="0" collapsed="false">
      <c r="A1066" s="0" t="s">
        <v>9</v>
      </c>
      <c r="B1066" s="0" t="s">
        <v>471</v>
      </c>
      <c r="C1066" s="15" t="n">
        <v>45323</v>
      </c>
      <c r="D1066" s="0" t="n">
        <v>1</v>
      </c>
      <c r="E1066" s="0" t="n">
        <v>0</v>
      </c>
      <c r="F1066" s="0" t="n">
        <v>0</v>
      </c>
      <c r="G1066" s="0" t="n">
        <v>0</v>
      </c>
      <c r="H1066" s="0" t="n">
        <v>0</v>
      </c>
      <c r="I1066" s="0" t="n">
        <v>0</v>
      </c>
      <c r="J1066" s="0" t="n">
        <v>3</v>
      </c>
      <c r="K1066" s="37" t="n">
        <f aca="false">E1066+Inputs!$B$5*F1066</f>
        <v>0</v>
      </c>
      <c r="L1066" s="37" t="n">
        <f aca="false">G1066+Inputs!$B$6*H1066</f>
        <v>0</v>
      </c>
      <c r="M1066" s="37" t="n">
        <f aca="false">I1066+Inputs!$B$7*J1066</f>
        <v>3.723</v>
      </c>
      <c r="N1066" s="37" t="n">
        <f aca="false">K1066+L1066+M1066</f>
        <v>3.723</v>
      </c>
    </row>
    <row r="1067" customFormat="false" ht="15" hidden="false" customHeight="false" outlineLevel="0" collapsed="false">
      <c r="A1067" s="0" t="s">
        <v>9</v>
      </c>
      <c r="B1067" s="0" t="s">
        <v>471</v>
      </c>
      <c r="C1067" s="15" t="n">
        <v>45352</v>
      </c>
      <c r="D1067" s="0" t="n">
        <v>1</v>
      </c>
      <c r="E1067" s="0" t="n">
        <v>0</v>
      </c>
      <c r="F1067" s="0" t="n">
        <v>0</v>
      </c>
      <c r="G1067" s="0" t="n">
        <v>0</v>
      </c>
      <c r="H1067" s="0" t="n">
        <v>0</v>
      </c>
      <c r="I1067" s="0" t="n">
        <v>0</v>
      </c>
      <c r="J1067" s="0" t="n">
        <v>2</v>
      </c>
      <c r="K1067" s="37" t="n">
        <f aca="false">E1067+Inputs!$B$5*F1067</f>
        <v>0</v>
      </c>
      <c r="L1067" s="37" t="n">
        <f aca="false">G1067+Inputs!$B$6*H1067</f>
        <v>0</v>
      </c>
      <c r="M1067" s="37" t="n">
        <f aca="false">I1067+Inputs!$B$7*J1067</f>
        <v>2.482</v>
      </c>
      <c r="N1067" s="37" t="n">
        <f aca="false">K1067+L1067+M1067</f>
        <v>2.482</v>
      </c>
    </row>
    <row r="1068" customFormat="false" ht="15" hidden="false" customHeight="false" outlineLevel="0" collapsed="false">
      <c r="A1068" s="0" t="s">
        <v>9</v>
      </c>
      <c r="B1068" s="0" t="s">
        <v>471</v>
      </c>
      <c r="C1068" s="15" t="n">
        <v>45383</v>
      </c>
      <c r="D1068" s="0" t="n">
        <v>1</v>
      </c>
      <c r="E1068" s="0" t="n">
        <v>0</v>
      </c>
      <c r="F1068" s="0" t="n">
        <v>0</v>
      </c>
      <c r="G1068" s="0" t="n">
        <v>0</v>
      </c>
      <c r="H1068" s="0" t="n">
        <v>0</v>
      </c>
      <c r="I1068" s="0" t="n">
        <v>0</v>
      </c>
      <c r="J1068" s="0" t="n">
        <v>5</v>
      </c>
      <c r="K1068" s="37" t="n">
        <f aca="false">E1068+Inputs!$B$5*F1068</f>
        <v>0</v>
      </c>
      <c r="L1068" s="37" t="n">
        <f aca="false">G1068+Inputs!$B$6*H1068</f>
        <v>0</v>
      </c>
      <c r="M1068" s="37" t="n">
        <f aca="false">I1068+Inputs!$B$7*J1068</f>
        <v>6.205</v>
      </c>
      <c r="N1068" s="37" t="n">
        <f aca="false">K1068+L1068+M1068</f>
        <v>6.205</v>
      </c>
    </row>
    <row r="1069" customFormat="false" ht="15" hidden="false" customHeight="false" outlineLevel="0" collapsed="false">
      <c r="A1069" s="0" t="s">
        <v>9</v>
      </c>
      <c r="B1069" s="0" t="s">
        <v>471</v>
      </c>
      <c r="C1069" s="15" t="n">
        <v>45413</v>
      </c>
      <c r="D1069" s="0" t="n">
        <v>1</v>
      </c>
      <c r="E1069" s="0" t="n">
        <v>0</v>
      </c>
      <c r="F1069" s="0" t="n">
        <v>0</v>
      </c>
      <c r="G1069" s="0" t="n">
        <v>0</v>
      </c>
      <c r="H1069" s="0" t="n">
        <v>0</v>
      </c>
      <c r="I1069" s="0" t="n">
        <v>0</v>
      </c>
      <c r="J1069" s="0" t="n">
        <v>9</v>
      </c>
      <c r="K1069" s="37" t="n">
        <f aca="false">E1069+Inputs!$B$5*F1069</f>
        <v>0</v>
      </c>
      <c r="L1069" s="37" t="n">
        <f aca="false">G1069+Inputs!$B$6*H1069</f>
        <v>0</v>
      </c>
      <c r="M1069" s="37" t="n">
        <f aca="false">I1069+Inputs!$B$7*J1069</f>
        <v>11.169</v>
      </c>
      <c r="N1069" s="37" t="n">
        <f aca="false">K1069+L1069+M1069</f>
        <v>11.169</v>
      </c>
    </row>
    <row r="1070" customFormat="false" ht="15" hidden="false" customHeight="false" outlineLevel="0" collapsed="false">
      <c r="A1070" s="0" t="s">
        <v>9</v>
      </c>
      <c r="B1070" s="0" t="s">
        <v>471</v>
      </c>
      <c r="C1070" s="15" t="n">
        <v>45444</v>
      </c>
      <c r="D1070" s="0" t="n">
        <v>1</v>
      </c>
      <c r="E1070" s="0" t="n">
        <v>0</v>
      </c>
      <c r="F1070" s="0" t="n">
        <v>0</v>
      </c>
      <c r="G1070" s="0" t="n">
        <v>0</v>
      </c>
      <c r="H1070" s="0" t="n">
        <v>0</v>
      </c>
      <c r="I1070" s="0" t="n">
        <v>0</v>
      </c>
      <c r="J1070" s="0" t="n">
        <v>14</v>
      </c>
      <c r="K1070" s="37" t="n">
        <f aca="false">E1070+Inputs!$B$5*F1070</f>
        <v>0</v>
      </c>
      <c r="L1070" s="37" t="n">
        <f aca="false">G1070+Inputs!$B$6*H1070</f>
        <v>0</v>
      </c>
      <c r="M1070" s="37" t="n">
        <f aca="false">I1070+Inputs!$B$7*J1070</f>
        <v>17.374</v>
      </c>
      <c r="N1070" s="37" t="n">
        <f aca="false">K1070+L1070+M1070</f>
        <v>17.374</v>
      </c>
    </row>
    <row r="1071" customFormat="false" ht="15" hidden="false" customHeight="false" outlineLevel="0" collapsed="false">
      <c r="A1071" s="0" t="s">
        <v>9</v>
      </c>
      <c r="B1071" s="0" t="s">
        <v>471</v>
      </c>
      <c r="C1071" s="15" t="n">
        <v>45474</v>
      </c>
      <c r="D1071" s="0" t="n">
        <v>1</v>
      </c>
      <c r="E1071" s="0" t="n">
        <v>0</v>
      </c>
      <c r="F1071" s="0" t="n">
        <v>0</v>
      </c>
      <c r="G1071" s="0" t="n">
        <v>0</v>
      </c>
      <c r="H1071" s="0" t="n">
        <v>0</v>
      </c>
      <c r="I1071" s="0" t="n">
        <v>0</v>
      </c>
      <c r="J1071" s="0" t="n">
        <v>11</v>
      </c>
      <c r="K1071" s="37" t="n">
        <f aca="false">E1071+Inputs!$B$5*F1071</f>
        <v>0</v>
      </c>
      <c r="L1071" s="37" t="n">
        <f aca="false">G1071+Inputs!$B$6*H1071</f>
        <v>0</v>
      </c>
      <c r="M1071" s="37" t="n">
        <f aca="false">I1071+Inputs!$B$7*J1071</f>
        <v>13.651</v>
      </c>
      <c r="N1071" s="37" t="n">
        <f aca="false">K1071+L1071+M1071</f>
        <v>13.651</v>
      </c>
    </row>
    <row r="1072" customFormat="false" ht="15" hidden="false" customHeight="false" outlineLevel="0" collapsed="false">
      <c r="A1072" s="0" t="s">
        <v>9</v>
      </c>
      <c r="B1072" s="0" t="s">
        <v>471</v>
      </c>
      <c r="C1072" s="15" t="n">
        <v>45505</v>
      </c>
      <c r="D1072" s="0" t="n">
        <v>1</v>
      </c>
      <c r="E1072" s="0" t="n">
        <v>0</v>
      </c>
      <c r="F1072" s="0" t="n">
        <v>0</v>
      </c>
      <c r="G1072" s="0" t="n">
        <v>0</v>
      </c>
      <c r="H1072" s="0" t="n">
        <v>0</v>
      </c>
      <c r="I1072" s="0" t="n">
        <v>0</v>
      </c>
      <c r="J1072" s="0" t="n">
        <v>11</v>
      </c>
      <c r="K1072" s="37" t="n">
        <f aca="false">E1072+Inputs!$B$5*F1072</f>
        <v>0</v>
      </c>
      <c r="L1072" s="37" t="n">
        <f aca="false">G1072+Inputs!$B$6*H1072</f>
        <v>0</v>
      </c>
      <c r="M1072" s="37" t="n">
        <f aca="false">I1072+Inputs!$B$7*J1072</f>
        <v>13.651</v>
      </c>
      <c r="N1072" s="37" t="n">
        <f aca="false">K1072+L1072+M1072</f>
        <v>13.651</v>
      </c>
    </row>
    <row r="1073" customFormat="false" ht="15" hidden="false" customHeight="false" outlineLevel="0" collapsed="false">
      <c r="A1073" s="0" t="s">
        <v>9</v>
      </c>
      <c r="B1073" s="0" t="s">
        <v>471</v>
      </c>
      <c r="C1073" s="15" t="n">
        <v>45536</v>
      </c>
      <c r="D1073" s="0" t="n">
        <v>1</v>
      </c>
      <c r="E1073" s="0" t="n">
        <v>0</v>
      </c>
      <c r="F1073" s="0" t="n">
        <v>0</v>
      </c>
      <c r="G1073" s="0" t="n">
        <v>0</v>
      </c>
      <c r="H1073" s="0" t="n">
        <v>0</v>
      </c>
      <c r="I1073" s="0" t="n">
        <v>0</v>
      </c>
      <c r="J1073" s="0" t="n">
        <v>7</v>
      </c>
      <c r="K1073" s="37" t="n">
        <f aca="false">E1073+Inputs!$B$5*F1073</f>
        <v>0</v>
      </c>
      <c r="L1073" s="37" t="n">
        <f aca="false">G1073+Inputs!$B$6*H1073</f>
        <v>0</v>
      </c>
      <c r="M1073" s="37" t="n">
        <f aca="false">I1073+Inputs!$B$7*J1073</f>
        <v>8.687</v>
      </c>
      <c r="N1073" s="37" t="n">
        <f aca="false">K1073+L1073+M1073</f>
        <v>8.687</v>
      </c>
    </row>
    <row r="1074" customFormat="false" ht="15" hidden="false" customHeight="false" outlineLevel="0" collapsed="false">
      <c r="A1074" s="0" t="s">
        <v>9</v>
      </c>
      <c r="B1074" s="0" t="s">
        <v>471</v>
      </c>
      <c r="C1074" s="15" t="n">
        <v>45566</v>
      </c>
      <c r="D1074" s="0" t="n">
        <v>1</v>
      </c>
      <c r="E1074" s="0" t="n">
        <v>0</v>
      </c>
      <c r="F1074" s="0" t="n">
        <v>0</v>
      </c>
      <c r="G1074" s="0" t="n">
        <v>0</v>
      </c>
      <c r="H1074" s="0" t="n">
        <v>0</v>
      </c>
      <c r="I1074" s="0" t="n">
        <v>0</v>
      </c>
      <c r="J1074" s="0" t="n">
        <v>10</v>
      </c>
      <c r="K1074" s="37" t="n">
        <f aca="false">E1074+Inputs!$B$5*F1074</f>
        <v>0</v>
      </c>
      <c r="L1074" s="37" t="n">
        <f aca="false">G1074+Inputs!$B$6*H1074</f>
        <v>0</v>
      </c>
      <c r="M1074" s="37" t="n">
        <f aca="false">I1074+Inputs!$B$7*J1074</f>
        <v>12.41</v>
      </c>
      <c r="N1074" s="37" t="n">
        <f aca="false">K1074+L1074+M1074</f>
        <v>12.41</v>
      </c>
    </row>
    <row r="1075" customFormat="false" ht="15" hidden="false" customHeight="false" outlineLevel="0" collapsed="false">
      <c r="A1075" s="0" t="s">
        <v>9</v>
      </c>
      <c r="B1075" s="0" t="s">
        <v>471</v>
      </c>
      <c r="C1075" s="15" t="n">
        <v>45597</v>
      </c>
      <c r="D1075" s="0" t="n">
        <v>1</v>
      </c>
      <c r="E1075" s="0" t="n">
        <v>0</v>
      </c>
      <c r="F1075" s="0" t="n">
        <v>1</v>
      </c>
      <c r="G1075" s="0" t="n">
        <v>0</v>
      </c>
      <c r="H1075" s="0" t="n">
        <v>0</v>
      </c>
      <c r="I1075" s="0" t="n">
        <v>0</v>
      </c>
      <c r="J1075" s="0" t="n">
        <v>14</v>
      </c>
      <c r="K1075" s="37" t="n">
        <f aca="false">E1075+Inputs!$B$5*F1075</f>
        <v>1.275</v>
      </c>
      <c r="L1075" s="37" t="n">
        <f aca="false">G1075+Inputs!$B$6*H1075</f>
        <v>0</v>
      </c>
      <c r="M1075" s="37" t="n">
        <f aca="false">I1075+Inputs!$B$7*J1075</f>
        <v>17.374</v>
      </c>
      <c r="N1075" s="37" t="n">
        <f aca="false">K1075+L1075+M1075</f>
        <v>18.649</v>
      </c>
    </row>
    <row r="1076" customFormat="false" ht="15" hidden="false" customHeight="false" outlineLevel="0" collapsed="false">
      <c r="A1076" s="0" t="s">
        <v>9</v>
      </c>
      <c r="B1076" s="0" t="s">
        <v>471</v>
      </c>
      <c r="C1076" s="15" t="n">
        <v>45627</v>
      </c>
      <c r="D1076" s="0" t="n">
        <v>1</v>
      </c>
      <c r="E1076" s="0" t="n">
        <v>0</v>
      </c>
      <c r="F1076" s="0" t="n">
        <v>0</v>
      </c>
      <c r="G1076" s="0" t="n">
        <v>0</v>
      </c>
      <c r="H1076" s="0" t="n">
        <v>0</v>
      </c>
      <c r="I1076" s="0" t="n">
        <v>0</v>
      </c>
      <c r="J1076" s="0" t="n">
        <v>11</v>
      </c>
      <c r="K1076" s="37" t="n">
        <f aca="false">E1076+Inputs!$B$5*F1076</f>
        <v>0</v>
      </c>
      <c r="L1076" s="37" t="n">
        <f aca="false">G1076+Inputs!$B$6*H1076</f>
        <v>0</v>
      </c>
      <c r="M1076" s="37" t="n">
        <f aca="false">I1076+Inputs!$B$7*J1076</f>
        <v>13.651</v>
      </c>
      <c r="N1076" s="37" t="n">
        <f aca="false">K1076+L1076+M1076</f>
        <v>13.651</v>
      </c>
    </row>
    <row r="1077" customFormat="false" ht="15" hidden="false" customHeight="false" outlineLevel="0" collapsed="false">
      <c r="A1077" s="0" t="s">
        <v>9</v>
      </c>
      <c r="B1077" s="0" t="s">
        <v>471</v>
      </c>
      <c r="C1077" s="15" t="n">
        <v>45658</v>
      </c>
      <c r="D1077" s="0" t="n">
        <v>1</v>
      </c>
      <c r="E1077" s="0" t="n">
        <v>0</v>
      </c>
      <c r="F1077" s="0" t="n">
        <v>0</v>
      </c>
      <c r="G1077" s="0" t="n">
        <v>0</v>
      </c>
      <c r="H1077" s="0" t="n">
        <v>0</v>
      </c>
      <c r="I1077" s="0" t="n">
        <v>0</v>
      </c>
      <c r="J1077" s="0" t="n">
        <v>7</v>
      </c>
      <c r="K1077" s="37" t="n">
        <f aca="false">E1077+Inputs!$B$5*F1077</f>
        <v>0</v>
      </c>
      <c r="L1077" s="37" t="n">
        <f aca="false">G1077+Inputs!$B$6*H1077</f>
        <v>0</v>
      </c>
      <c r="M1077" s="37" t="n">
        <f aca="false">I1077+Inputs!$B$7*J1077</f>
        <v>8.687</v>
      </c>
      <c r="N1077" s="37" t="n">
        <f aca="false">K1077+L1077+M1077</f>
        <v>8.687</v>
      </c>
    </row>
    <row r="1078" customFormat="false" ht="15" hidden="false" customHeight="false" outlineLevel="0" collapsed="false">
      <c r="A1078" s="0" t="s">
        <v>9</v>
      </c>
      <c r="B1078" s="0" t="s">
        <v>471</v>
      </c>
      <c r="C1078" s="15" t="n">
        <v>45689</v>
      </c>
      <c r="D1078" s="0" t="n">
        <v>1</v>
      </c>
      <c r="E1078" s="0" t="n">
        <v>0</v>
      </c>
      <c r="F1078" s="0" t="n">
        <v>0</v>
      </c>
      <c r="G1078" s="0" t="n">
        <v>0</v>
      </c>
      <c r="H1078" s="0" t="n">
        <v>0</v>
      </c>
      <c r="I1078" s="0" t="n">
        <v>0</v>
      </c>
      <c r="J1078" s="0" t="n">
        <v>13</v>
      </c>
      <c r="K1078" s="37" t="n">
        <f aca="false">E1078+Inputs!$B$5*F1078</f>
        <v>0</v>
      </c>
      <c r="L1078" s="37" t="n">
        <f aca="false">G1078+Inputs!$B$6*H1078</f>
        <v>0</v>
      </c>
      <c r="M1078" s="37" t="n">
        <f aca="false">I1078+Inputs!$B$7*J1078</f>
        <v>16.133</v>
      </c>
      <c r="N1078" s="37" t="n">
        <f aca="false">K1078+L1078+M1078</f>
        <v>16.133</v>
      </c>
    </row>
    <row r="1079" customFormat="false" ht="15" hidden="false" customHeight="false" outlineLevel="0" collapsed="false">
      <c r="A1079" s="0" t="s">
        <v>9</v>
      </c>
      <c r="B1079" s="0" t="s">
        <v>471</v>
      </c>
      <c r="C1079" s="15" t="n">
        <v>45717</v>
      </c>
      <c r="D1079" s="0" t="n">
        <v>1</v>
      </c>
      <c r="E1079" s="0" t="n">
        <v>0</v>
      </c>
      <c r="F1079" s="0" t="n">
        <v>0</v>
      </c>
      <c r="G1079" s="0" t="n">
        <v>0</v>
      </c>
      <c r="H1079" s="0" t="n">
        <v>0</v>
      </c>
      <c r="I1079" s="0" t="n">
        <v>0</v>
      </c>
      <c r="J1079" s="0" t="n">
        <v>6</v>
      </c>
      <c r="K1079" s="37" t="n">
        <f aca="false">E1079+Inputs!$B$5*F1079</f>
        <v>0</v>
      </c>
      <c r="L1079" s="37" t="n">
        <f aca="false">G1079+Inputs!$B$6*H1079</f>
        <v>0</v>
      </c>
      <c r="M1079" s="37" t="n">
        <f aca="false">I1079+Inputs!$B$7*J1079</f>
        <v>7.446</v>
      </c>
      <c r="N1079" s="37" t="n">
        <f aca="false">K1079+L1079+M1079</f>
        <v>7.446</v>
      </c>
    </row>
    <row r="1080" customFormat="false" ht="15" hidden="false" customHeight="false" outlineLevel="0" collapsed="false">
      <c r="A1080" s="0" t="s">
        <v>9</v>
      </c>
      <c r="B1080" s="0" t="s">
        <v>471</v>
      </c>
      <c r="C1080" s="15" t="n">
        <v>45748</v>
      </c>
      <c r="D1080" s="0" t="n">
        <v>1</v>
      </c>
      <c r="E1080" s="0" t="n">
        <v>0</v>
      </c>
      <c r="F1080" s="0" t="n">
        <v>0</v>
      </c>
      <c r="G1080" s="0" t="n">
        <v>0</v>
      </c>
      <c r="H1080" s="0" t="n">
        <v>0</v>
      </c>
      <c r="I1080" s="0" t="n">
        <v>0</v>
      </c>
      <c r="J1080" s="0" t="n">
        <v>13</v>
      </c>
      <c r="K1080" s="37" t="n">
        <f aca="false">E1080+Inputs!$B$5*F1080</f>
        <v>0</v>
      </c>
      <c r="L1080" s="37" t="n">
        <f aca="false">G1080+Inputs!$B$6*H1080</f>
        <v>0</v>
      </c>
      <c r="M1080" s="37" t="n">
        <f aca="false">I1080+Inputs!$B$7*J1080</f>
        <v>16.133</v>
      </c>
      <c r="N1080" s="37" t="n">
        <f aca="false">K1080+L1080+M1080</f>
        <v>16.133</v>
      </c>
    </row>
    <row r="1081" customFormat="false" ht="15" hidden="false" customHeight="false" outlineLevel="0" collapsed="false">
      <c r="A1081" s="0" t="s">
        <v>9</v>
      </c>
      <c r="B1081" s="0" t="s">
        <v>471</v>
      </c>
      <c r="C1081" s="15" t="n">
        <v>45778</v>
      </c>
      <c r="D1081" s="0" t="n">
        <v>1</v>
      </c>
      <c r="E1081" s="0" t="n">
        <v>0</v>
      </c>
      <c r="F1081" s="0" t="n">
        <v>0</v>
      </c>
      <c r="G1081" s="0" t="n">
        <v>0</v>
      </c>
      <c r="H1081" s="0" t="n">
        <v>0</v>
      </c>
      <c r="I1081" s="0" t="n">
        <v>0</v>
      </c>
      <c r="J1081" s="0" t="n">
        <v>9</v>
      </c>
      <c r="K1081" s="37" t="n">
        <f aca="false">E1081+Inputs!$B$5*F1081</f>
        <v>0</v>
      </c>
      <c r="L1081" s="37" t="n">
        <f aca="false">G1081+Inputs!$B$6*H1081</f>
        <v>0</v>
      </c>
      <c r="M1081" s="37" t="n">
        <f aca="false">I1081+Inputs!$B$7*J1081</f>
        <v>11.169</v>
      </c>
      <c r="N1081" s="37" t="n">
        <f aca="false">K1081+L1081+M1081</f>
        <v>11.169</v>
      </c>
    </row>
    <row r="1082" customFormat="false" ht="15" hidden="false" customHeight="false" outlineLevel="0" collapsed="false">
      <c r="A1082" s="0" t="s">
        <v>9</v>
      </c>
      <c r="B1082" s="0" t="s">
        <v>471</v>
      </c>
      <c r="C1082" s="15" t="n">
        <v>45809</v>
      </c>
      <c r="D1082" s="0" t="n">
        <v>1</v>
      </c>
      <c r="E1082" s="0" t="n">
        <v>0</v>
      </c>
      <c r="F1082" s="0" t="n">
        <v>0</v>
      </c>
      <c r="G1082" s="0" t="n">
        <v>0</v>
      </c>
      <c r="H1082" s="0" t="n">
        <v>0</v>
      </c>
      <c r="I1082" s="0" t="n">
        <v>0</v>
      </c>
      <c r="J1082" s="0" t="n">
        <v>15</v>
      </c>
      <c r="K1082" s="37" t="n">
        <f aca="false">E1082+Inputs!$B$5*F1082</f>
        <v>0</v>
      </c>
      <c r="L1082" s="37" t="n">
        <f aca="false">G1082+Inputs!$B$6*H1082</f>
        <v>0</v>
      </c>
      <c r="M1082" s="37" t="n">
        <f aca="false">I1082+Inputs!$B$7*J1082</f>
        <v>18.615</v>
      </c>
      <c r="N1082" s="37" t="n">
        <f aca="false">K1082+L1082+M1082</f>
        <v>18.615</v>
      </c>
    </row>
    <row r="1083" customFormat="false" ht="15" hidden="false" customHeight="false" outlineLevel="0" collapsed="false">
      <c r="A1083" s="0" t="s">
        <v>9</v>
      </c>
      <c r="B1083" s="0" t="s">
        <v>471</v>
      </c>
      <c r="C1083" s="15" t="n">
        <v>45839</v>
      </c>
      <c r="D1083" s="0" t="n">
        <v>1</v>
      </c>
      <c r="E1083" s="0" t="n">
        <v>0</v>
      </c>
      <c r="F1083" s="0" t="n">
        <v>0</v>
      </c>
      <c r="G1083" s="0" t="n">
        <v>0</v>
      </c>
      <c r="H1083" s="0" t="n">
        <v>0</v>
      </c>
      <c r="I1083" s="0" t="n">
        <v>0</v>
      </c>
      <c r="J1083" s="0" t="n">
        <v>9</v>
      </c>
      <c r="K1083" s="37" t="n">
        <f aca="false">E1083+Inputs!$B$5*F1083</f>
        <v>0</v>
      </c>
      <c r="L1083" s="37" t="n">
        <f aca="false">G1083+Inputs!$B$6*H1083</f>
        <v>0</v>
      </c>
      <c r="M1083" s="37" t="n">
        <f aca="false">I1083+Inputs!$B$7*J1083</f>
        <v>11.169</v>
      </c>
      <c r="N1083" s="37" t="n">
        <f aca="false">K1083+L1083+M1083</f>
        <v>11.169</v>
      </c>
    </row>
    <row r="1084" customFormat="false" ht="15" hidden="false" customHeight="false" outlineLevel="0" collapsed="false">
      <c r="A1084" s="0" t="s">
        <v>9</v>
      </c>
      <c r="B1084" s="0" t="s">
        <v>471</v>
      </c>
      <c r="C1084" s="15" t="n">
        <v>45870</v>
      </c>
      <c r="D1084" s="0" t="n">
        <v>1</v>
      </c>
      <c r="E1084" s="0" t="n">
        <v>0</v>
      </c>
      <c r="F1084" s="0" t="n">
        <v>0</v>
      </c>
      <c r="G1084" s="0" t="n">
        <v>0</v>
      </c>
      <c r="H1084" s="0" t="n">
        <v>0</v>
      </c>
      <c r="I1084" s="0" t="n">
        <v>0</v>
      </c>
      <c r="J1084" s="0" t="n">
        <v>9</v>
      </c>
      <c r="K1084" s="37" t="n">
        <f aca="false">E1084+Inputs!$B$5*F1084</f>
        <v>0</v>
      </c>
      <c r="L1084" s="37" t="n">
        <f aca="false">G1084+Inputs!$B$6*H1084</f>
        <v>0</v>
      </c>
      <c r="M1084" s="37" t="n">
        <f aca="false">I1084+Inputs!$B$7*J1084</f>
        <v>11.169</v>
      </c>
      <c r="N1084" s="37" t="n">
        <f aca="false">K1084+L1084+M1084</f>
        <v>11.169</v>
      </c>
    </row>
    <row r="1085" customFormat="false" ht="15" hidden="false" customHeight="false" outlineLevel="0" collapsed="false">
      <c r="A1085" s="0" t="s">
        <v>9</v>
      </c>
      <c r="B1085" s="0" t="s">
        <v>471</v>
      </c>
      <c r="C1085" s="15" t="n">
        <v>45901</v>
      </c>
      <c r="D1085" s="0" t="n">
        <v>1</v>
      </c>
      <c r="E1085" s="0" t="n">
        <v>0</v>
      </c>
      <c r="F1085" s="0" t="n">
        <v>0</v>
      </c>
      <c r="G1085" s="0" t="n">
        <v>0</v>
      </c>
      <c r="H1085" s="0" t="n">
        <v>0</v>
      </c>
      <c r="I1085" s="0" t="n">
        <v>0</v>
      </c>
      <c r="J1085" s="0" t="n">
        <v>13</v>
      </c>
      <c r="K1085" s="37" t="n">
        <f aca="false">E1085+Inputs!$B$5*F1085</f>
        <v>0</v>
      </c>
      <c r="L1085" s="37" t="n">
        <f aca="false">G1085+Inputs!$B$6*H1085</f>
        <v>0</v>
      </c>
      <c r="M1085" s="37" t="n">
        <f aca="false">I1085+Inputs!$B$7*J1085</f>
        <v>16.133</v>
      </c>
      <c r="N1085" s="37" t="n">
        <f aca="false">K1085+L1085+M1085</f>
        <v>16.133</v>
      </c>
    </row>
    <row r="1086" customFormat="false" ht="15" hidden="false" customHeight="false" outlineLevel="0" collapsed="false">
      <c r="A1086" s="0" t="s">
        <v>9</v>
      </c>
      <c r="B1086" s="0" t="s">
        <v>471</v>
      </c>
      <c r="C1086" s="15" t="n">
        <v>45931</v>
      </c>
      <c r="D1086" s="0" t="n">
        <v>1</v>
      </c>
      <c r="E1086" s="0" t="n">
        <v>0</v>
      </c>
      <c r="F1086" s="0" t="n">
        <v>0</v>
      </c>
      <c r="G1086" s="0" t="n">
        <v>0</v>
      </c>
      <c r="H1086" s="0" t="n">
        <v>0</v>
      </c>
      <c r="I1086" s="0" t="n">
        <v>0</v>
      </c>
      <c r="J1086" s="0" t="n">
        <v>16</v>
      </c>
      <c r="K1086" s="37" t="n">
        <f aca="false">E1086+Inputs!$B$5*F1086</f>
        <v>0</v>
      </c>
      <c r="L1086" s="37" t="n">
        <f aca="false">G1086+Inputs!$B$6*H1086</f>
        <v>0</v>
      </c>
      <c r="M1086" s="37" t="n">
        <f aca="false">I1086+Inputs!$B$7*J1086</f>
        <v>19.856</v>
      </c>
      <c r="N1086" s="37" t="n">
        <f aca="false">K1086+L1086+M1086</f>
        <v>19.856</v>
      </c>
    </row>
    <row r="1087" customFormat="false" ht="15" hidden="false" customHeight="false" outlineLevel="0" collapsed="false">
      <c r="A1087" s="0" t="s">
        <v>9</v>
      </c>
      <c r="B1087" s="0" t="s">
        <v>471</v>
      </c>
      <c r="C1087" s="15" t="n">
        <v>45962</v>
      </c>
      <c r="D1087" s="0" t="n">
        <v>1</v>
      </c>
      <c r="E1087" s="0" t="n">
        <v>0</v>
      </c>
      <c r="F1087" s="0" t="n">
        <v>0</v>
      </c>
      <c r="G1087" s="0" t="n">
        <v>0</v>
      </c>
      <c r="H1087" s="0" t="n">
        <v>0</v>
      </c>
      <c r="I1087" s="0" t="n">
        <v>0</v>
      </c>
      <c r="J1087" s="0" t="n">
        <v>11</v>
      </c>
      <c r="K1087" s="37" t="n">
        <f aca="false">E1087+Inputs!$B$5*F1087</f>
        <v>0</v>
      </c>
      <c r="L1087" s="37" t="n">
        <f aca="false">G1087+Inputs!$B$6*H1087</f>
        <v>0</v>
      </c>
      <c r="M1087" s="37" t="n">
        <f aca="false">I1087+Inputs!$B$7*J1087</f>
        <v>13.651</v>
      </c>
      <c r="N1087" s="37" t="n">
        <f aca="false">K1087+L1087+M1087</f>
        <v>13.651</v>
      </c>
    </row>
    <row r="1088" customFormat="false" ht="15" hidden="false" customHeight="false" outlineLevel="0" collapsed="false">
      <c r="A1088" s="0" t="s">
        <v>9</v>
      </c>
      <c r="B1088" s="0" t="s">
        <v>471</v>
      </c>
      <c r="C1088" s="15" t="n">
        <v>45992</v>
      </c>
      <c r="D1088" s="0" t="n">
        <v>1</v>
      </c>
      <c r="E1088" s="0" t="n">
        <v>0</v>
      </c>
      <c r="F1088" s="0" t="n">
        <v>0</v>
      </c>
      <c r="G1088" s="0" t="n">
        <v>0</v>
      </c>
      <c r="H1088" s="0" t="n">
        <v>0</v>
      </c>
      <c r="I1088" s="0" t="n">
        <v>0</v>
      </c>
      <c r="J1088" s="0" t="n">
        <v>14</v>
      </c>
      <c r="K1088" s="37" t="n">
        <f aca="false">E1088+Inputs!$B$5*F1088</f>
        <v>0</v>
      </c>
      <c r="L1088" s="37" t="n">
        <f aca="false">G1088+Inputs!$B$6*H1088</f>
        <v>0</v>
      </c>
      <c r="M1088" s="37" t="n">
        <f aca="false">I1088+Inputs!$B$7*J1088</f>
        <v>17.374</v>
      </c>
      <c r="N1088" s="37" t="n">
        <f aca="false">K1088+L1088+M1088</f>
        <v>17.374</v>
      </c>
    </row>
    <row r="1089" customFormat="false" ht="15" hidden="false" customHeight="false" outlineLevel="0" collapsed="false">
      <c r="A1089" s="0" t="s">
        <v>9</v>
      </c>
      <c r="B1089" s="0" t="s">
        <v>471</v>
      </c>
      <c r="C1089" s="15" t="n">
        <v>46023</v>
      </c>
      <c r="D1089" s="0" t="n">
        <v>1</v>
      </c>
      <c r="E1089" s="0" t="n">
        <v>0</v>
      </c>
      <c r="F1089" s="0" t="n">
        <v>0</v>
      </c>
      <c r="G1089" s="0" t="n">
        <v>0</v>
      </c>
      <c r="H1089" s="0" t="n">
        <v>0</v>
      </c>
      <c r="I1089" s="0" t="n">
        <v>0</v>
      </c>
      <c r="J1089" s="0" t="n">
        <v>8</v>
      </c>
      <c r="K1089" s="37" t="n">
        <f aca="false">E1089+Inputs!$B$5*F1089</f>
        <v>0</v>
      </c>
      <c r="L1089" s="37" t="n">
        <f aca="false">G1089+Inputs!$B$6*H1089</f>
        <v>0</v>
      </c>
      <c r="M1089" s="37" t="n">
        <f aca="false">I1089+Inputs!$B$7*J1089</f>
        <v>9.928</v>
      </c>
      <c r="N1089" s="37" t="n">
        <f aca="false">K1089+L1089+M1089</f>
        <v>9.928</v>
      </c>
    </row>
    <row r="1090" customFormat="false" ht="15" hidden="false" customHeight="false" outlineLevel="0" collapsed="false">
      <c r="A1090" s="0" t="s">
        <v>9</v>
      </c>
      <c r="B1090" s="0" t="s">
        <v>471</v>
      </c>
      <c r="C1090" s="15" t="n">
        <v>46054</v>
      </c>
      <c r="D1090" s="0" t="n">
        <v>1</v>
      </c>
      <c r="E1090" s="0" t="n">
        <v>0</v>
      </c>
      <c r="F1090" s="0" t="n">
        <v>1</v>
      </c>
      <c r="G1090" s="0" t="n">
        <v>0</v>
      </c>
      <c r="H1090" s="0" t="n">
        <v>0</v>
      </c>
      <c r="I1090" s="0" t="n">
        <v>0</v>
      </c>
      <c r="J1090" s="0" t="n">
        <v>17</v>
      </c>
      <c r="K1090" s="37" t="n">
        <f aca="false">E1090+Inputs!$B$5*F1090</f>
        <v>1.275</v>
      </c>
      <c r="L1090" s="37" t="n">
        <f aca="false">G1090+Inputs!$B$6*H1090</f>
        <v>0</v>
      </c>
      <c r="M1090" s="37" t="n">
        <f aca="false">I1090+Inputs!$B$7*J1090</f>
        <v>21.097</v>
      </c>
      <c r="N1090" s="37" t="n">
        <f aca="false">K1090+L1090+M1090</f>
        <v>22.372</v>
      </c>
    </row>
    <row r="1091" customFormat="false" ht="15" hidden="false" customHeight="false" outlineLevel="0" collapsed="false">
      <c r="A1091" s="0" t="s">
        <v>9</v>
      </c>
      <c r="B1091" s="0" t="s">
        <v>471</v>
      </c>
      <c r="C1091" s="15" t="n">
        <v>46082</v>
      </c>
      <c r="D1091" s="0" t="n">
        <v>1</v>
      </c>
      <c r="E1091" s="0" t="n">
        <v>0</v>
      </c>
      <c r="F1091" s="0" t="n">
        <v>0</v>
      </c>
      <c r="G1091" s="0" t="n">
        <v>0</v>
      </c>
      <c r="H1091" s="0" t="n">
        <v>0</v>
      </c>
      <c r="I1091" s="0" t="n">
        <v>0</v>
      </c>
      <c r="J1091" s="0" t="n">
        <v>13</v>
      </c>
      <c r="K1091" s="37" t="n">
        <f aca="false">E1091+Inputs!$B$5*F1091</f>
        <v>0</v>
      </c>
      <c r="L1091" s="37" t="n">
        <f aca="false">G1091+Inputs!$B$6*H1091</f>
        <v>0</v>
      </c>
      <c r="M1091" s="37" t="n">
        <f aca="false">I1091+Inputs!$B$7*J1091</f>
        <v>16.133</v>
      </c>
      <c r="N1091" s="37" t="n">
        <f aca="false">K1091+L1091+M1091</f>
        <v>16.133</v>
      </c>
    </row>
    <row r="1092" customFormat="false" ht="15" hidden="false" customHeight="false" outlineLevel="0" collapsed="false">
      <c r="A1092" s="0" t="s">
        <v>9</v>
      </c>
      <c r="B1092" s="0" t="s">
        <v>471</v>
      </c>
      <c r="C1092" s="15" t="n">
        <v>46113</v>
      </c>
      <c r="D1092" s="0" t="n">
        <v>1</v>
      </c>
      <c r="E1092" s="0" t="n">
        <v>0</v>
      </c>
      <c r="F1092" s="0" t="n">
        <v>0</v>
      </c>
      <c r="G1092" s="0" t="n">
        <v>0</v>
      </c>
      <c r="H1092" s="0" t="n">
        <v>0</v>
      </c>
      <c r="I1092" s="0" t="n">
        <v>0</v>
      </c>
      <c r="J1092" s="0" t="n">
        <v>8</v>
      </c>
      <c r="K1092" s="37" t="n">
        <f aca="false">E1092+Inputs!$B$5*F1092</f>
        <v>0</v>
      </c>
      <c r="L1092" s="37" t="n">
        <f aca="false">G1092+Inputs!$B$6*H1092</f>
        <v>0</v>
      </c>
      <c r="M1092" s="37" t="n">
        <f aca="false">I1092+Inputs!$B$7*J1092</f>
        <v>9.928</v>
      </c>
      <c r="N1092" s="37" t="n">
        <f aca="false">K1092+L1092+M1092</f>
        <v>9.928</v>
      </c>
    </row>
    <row r="1093" customFormat="false" ht="15" hidden="false" customHeight="false" outlineLevel="0" collapsed="false">
      <c r="A1093" s="0" t="s">
        <v>9</v>
      </c>
      <c r="B1093" s="0" t="s">
        <v>471</v>
      </c>
      <c r="C1093" s="15" t="n">
        <v>46143</v>
      </c>
      <c r="D1093" s="0" t="n">
        <v>1</v>
      </c>
      <c r="E1093" s="0" t="n">
        <v>0</v>
      </c>
      <c r="F1093" s="0" t="n">
        <v>0</v>
      </c>
      <c r="G1093" s="0" t="n">
        <v>0</v>
      </c>
      <c r="H1093" s="0" t="n">
        <v>0</v>
      </c>
      <c r="I1093" s="0" t="n">
        <v>0</v>
      </c>
      <c r="J1093" s="0" t="n">
        <v>5</v>
      </c>
      <c r="K1093" s="37" t="n">
        <f aca="false">E1093+Inputs!$B$5*F1093</f>
        <v>0</v>
      </c>
      <c r="L1093" s="37" t="n">
        <f aca="false">G1093+Inputs!$B$6*H1093</f>
        <v>0</v>
      </c>
      <c r="M1093" s="37" t="n">
        <f aca="false">I1093+Inputs!$B$7*J1093</f>
        <v>6.205</v>
      </c>
      <c r="N1093" s="37" t="n">
        <f aca="false">K1093+L1093+M1093</f>
        <v>6.205</v>
      </c>
    </row>
    <row r="1094" customFormat="false" ht="15" hidden="false" customHeight="false" outlineLevel="0" collapsed="false">
      <c r="A1094" s="0" t="s">
        <v>9</v>
      </c>
      <c r="B1094" s="0" t="s">
        <v>471</v>
      </c>
      <c r="C1094" s="15" t="n">
        <v>46174</v>
      </c>
      <c r="D1094" s="0" t="n">
        <v>1</v>
      </c>
      <c r="E1094" s="0" t="n">
        <v>0</v>
      </c>
      <c r="F1094" s="0" t="n">
        <v>0</v>
      </c>
      <c r="G1094" s="0" t="n">
        <v>0</v>
      </c>
      <c r="H1094" s="0" t="n">
        <v>1</v>
      </c>
      <c r="I1094" s="0" t="n">
        <v>0</v>
      </c>
      <c r="J1094" s="0" t="n">
        <v>14</v>
      </c>
      <c r="K1094" s="37" t="n">
        <f aca="false">E1094+Inputs!$B$5*F1094</f>
        <v>0</v>
      </c>
      <c r="L1094" s="37" t="n">
        <f aca="false">G1094+Inputs!$B$6*H1094</f>
        <v>1.275</v>
      </c>
      <c r="M1094" s="37" t="n">
        <f aca="false">I1094+Inputs!$B$7*J1094</f>
        <v>17.374</v>
      </c>
      <c r="N1094" s="37" t="n">
        <f aca="false">K1094+L1094+M1094</f>
        <v>18.649</v>
      </c>
    </row>
    <row r="1095" customFormat="false" ht="15" hidden="false" customHeight="false" outlineLevel="0" collapsed="false">
      <c r="A1095" s="0" t="s">
        <v>9</v>
      </c>
      <c r="B1095" s="0" t="s">
        <v>471</v>
      </c>
      <c r="C1095" s="15" t="n">
        <v>46204</v>
      </c>
      <c r="D1095" s="0" t="n">
        <v>1</v>
      </c>
      <c r="E1095" s="0" t="n">
        <v>0</v>
      </c>
      <c r="F1095" s="0" t="n">
        <v>0</v>
      </c>
      <c r="G1095" s="0" t="n">
        <v>0</v>
      </c>
      <c r="H1095" s="0" t="n">
        <v>0</v>
      </c>
      <c r="I1095" s="0" t="n">
        <v>0</v>
      </c>
      <c r="J1095" s="0" t="n">
        <v>10</v>
      </c>
      <c r="K1095" s="37" t="n">
        <f aca="false">E1095+Inputs!$B$5*F1095</f>
        <v>0</v>
      </c>
      <c r="L1095" s="37" t="n">
        <f aca="false">G1095+Inputs!$B$6*H1095</f>
        <v>0</v>
      </c>
      <c r="M1095" s="37" t="n">
        <f aca="false">I1095+Inputs!$B$7*J1095</f>
        <v>12.41</v>
      </c>
      <c r="N1095" s="37" t="n">
        <f aca="false">K1095+L1095+M1095</f>
        <v>12.41</v>
      </c>
    </row>
    <row r="1096" customFormat="false" ht="15" hidden="false" customHeight="false" outlineLevel="0" collapsed="false">
      <c r="A1096" s="0" t="s">
        <v>9</v>
      </c>
      <c r="B1096" s="0" t="s">
        <v>471</v>
      </c>
      <c r="C1096" s="15" t="n">
        <v>46235</v>
      </c>
      <c r="D1096" s="0" t="n">
        <v>1</v>
      </c>
      <c r="E1096" s="0" t="n">
        <v>0</v>
      </c>
      <c r="F1096" s="0" t="n">
        <v>1</v>
      </c>
      <c r="G1096" s="0" t="n">
        <v>0</v>
      </c>
      <c r="H1096" s="0" t="n">
        <v>0</v>
      </c>
      <c r="I1096" s="0" t="n">
        <v>0</v>
      </c>
      <c r="J1096" s="0" t="n">
        <v>9</v>
      </c>
      <c r="K1096" s="37" t="n">
        <f aca="false">E1096+Inputs!$B$5*F1096</f>
        <v>1.275</v>
      </c>
      <c r="L1096" s="37" t="n">
        <f aca="false">G1096+Inputs!$B$6*H1096</f>
        <v>0</v>
      </c>
      <c r="M1096" s="37" t="n">
        <f aca="false">I1096+Inputs!$B$7*J1096</f>
        <v>11.169</v>
      </c>
      <c r="N1096" s="37" t="n">
        <f aca="false">K1096+L1096+M1096</f>
        <v>12.444</v>
      </c>
    </row>
    <row r="1097" customFormat="false" ht="15" hidden="false" customHeight="false" outlineLevel="0" collapsed="false">
      <c r="A1097" s="0" t="s">
        <v>9</v>
      </c>
      <c r="B1097" s="0" t="s">
        <v>396</v>
      </c>
      <c r="C1097" s="15" t="n">
        <v>44927</v>
      </c>
      <c r="D1097" s="0" t="n">
        <v>2</v>
      </c>
      <c r="E1097" s="0" t="n">
        <v>0</v>
      </c>
      <c r="F1097" s="0" t="n">
        <v>50</v>
      </c>
      <c r="G1097" s="0" t="n">
        <v>0</v>
      </c>
      <c r="H1097" s="0" t="n">
        <v>5</v>
      </c>
      <c r="I1097" s="0" t="n">
        <v>0</v>
      </c>
      <c r="J1097" s="0" t="n">
        <v>586</v>
      </c>
      <c r="K1097" s="37" t="n">
        <f aca="false">E1097+Inputs!$B$5*F1097</f>
        <v>63.75</v>
      </c>
      <c r="L1097" s="37" t="n">
        <f aca="false">G1097+Inputs!$B$6*H1097</f>
        <v>6.375</v>
      </c>
      <c r="M1097" s="37" t="n">
        <f aca="false">I1097+Inputs!$B$7*J1097</f>
        <v>727.226</v>
      </c>
      <c r="N1097" s="37" t="n">
        <f aca="false">K1097+L1097+M1097</f>
        <v>797.351</v>
      </c>
    </row>
    <row r="1098" customFormat="false" ht="15" hidden="false" customHeight="false" outlineLevel="0" collapsed="false">
      <c r="A1098" s="0" t="s">
        <v>9</v>
      </c>
      <c r="B1098" s="0" t="s">
        <v>396</v>
      </c>
      <c r="C1098" s="15" t="n">
        <v>44958</v>
      </c>
      <c r="D1098" s="0" t="n">
        <v>2</v>
      </c>
      <c r="E1098" s="0" t="n">
        <v>0</v>
      </c>
      <c r="F1098" s="0" t="n">
        <v>28</v>
      </c>
      <c r="G1098" s="0" t="n">
        <v>0</v>
      </c>
      <c r="H1098" s="0" t="n">
        <v>4</v>
      </c>
      <c r="I1098" s="0" t="n">
        <v>0</v>
      </c>
      <c r="J1098" s="0" t="n">
        <v>488</v>
      </c>
      <c r="K1098" s="37" t="n">
        <f aca="false">E1098+Inputs!$B$5*F1098</f>
        <v>35.7</v>
      </c>
      <c r="L1098" s="37" t="n">
        <f aca="false">G1098+Inputs!$B$6*H1098</f>
        <v>5.1</v>
      </c>
      <c r="M1098" s="37" t="n">
        <f aca="false">I1098+Inputs!$B$7*J1098</f>
        <v>605.608</v>
      </c>
      <c r="N1098" s="37" t="n">
        <f aca="false">K1098+L1098+M1098</f>
        <v>646.408</v>
      </c>
    </row>
    <row r="1099" customFormat="false" ht="15" hidden="false" customHeight="false" outlineLevel="0" collapsed="false">
      <c r="A1099" s="0" t="s">
        <v>9</v>
      </c>
      <c r="B1099" s="0" t="s">
        <v>396</v>
      </c>
      <c r="C1099" s="15" t="n">
        <v>44986</v>
      </c>
      <c r="D1099" s="0" t="n">
        <v>2</v>
      </c>
      <c r="E1099" s="0" t="n">
        <v>0</v>
      </c>
      <c r="F1099" s="0" t="n">
        <v>5</v>
      </c>
      <c r="G1099" s="0" t="n">
        <v>0</v>
      </c>
      <c r="H1099" s="0" t="n">
        <v>0</v>
      </c>
      <c r="I1099" s="0" t="n">
        <v>0</v>
      </c>
      <c r="J1099" s="0" t="n">
        <v>97</v>
      </c>
      <c r="K1099" s="37" t="n">
        <f aca="false">E1099+Inputs!$B$5*F1099</f>
        <v>6.375</v>
      </c>
      <c r="L1099" s="37" t="n">
        <f aca="false">G1099+Inputs!$B$6*H1099</f>
        <v>0</v>
      </c>
      <c r="M1099" s="37" t="n">
        <f aca="false">I1099+Inputs!$B$7*J1099</f>
        <v>120.377</v>
      </c>
      <c r="N1099" s="37" t="n">
        <f aca="false">K1099+L1099+M1099</f>
        <v>126.752</v>
      </c>
    </row>
    <row r="1100" customFormat="false" ht="15" hidden="false" customHeight="false" outlineLevel="0" collapsed="false">
      <c r="A1100" s="0" t="s">
        <v>9</v>
      </c>
      <c r="B1100" s="0" t="s">
        <v>396</v>
      </c>
      <c r="C1100" s="15" t="n">
        <v>45017</v>
      </c>
      <c r="D1100" s="0" t="n">
        <v>2</v>
      </c>
      <c r="E1100" s="0" t="n">
        <v>0</v>
      </c>
      <c r="F1100" s="0" t="n">
        <v>8</v>
      </c>
      <c r="G1100" s="0" t="n">
        <v>0</v>
      </c>
      <c r="H1100" s="0" t="n">
        <v>4</v>
      </c>
      <c r="I1100" s="0" t="n">
        <v>0</v>
      </c>
      <c r="J1100" s="0" t="n">
        <v>173</v>
      </c>
      <c r="K1100" s="37" t="n">
        <f aca="false">E1100+Inputs!$B$5*F1100</f>
        <v>10.2</v>
      </c>
      <c r="L1100" s="37" t="n">
        <f aca="false">G1100+Inputs!$B$6*H1100</f>
        <v>5.1</v>
      </c>
      <c r="M1100" s="37" t="n">
        <f aca="false">I1100+Inputs!$B$7*J1100</f>
        <v>214.693</v>
      </c>
      <c r="N1100" s="37" t="n">
        <f aca="false">K1100+L1100+M1100</f>
        <v>229.993</v>
      </c>
    </row>
    <row r="1101" customFormat="false" ht="15" hidden="false" customHeight="false" outlineLevel="0" collapsed="false">
      <c r="A1101" s="0" t="s">
        <v>9</v>
      </c>
      <c r="B1101" s="0" t="s">
        <v>396</v>
      </c>
      <c r="C1101" s="15" t="n">
        <v>45047</v>
      </c>
      <c r="D1101" s="0" t="n">
        <v>2</v>
      </c>
      <c r="E1101" s="0" t="n">
        <v>0</v>
      </c>
      <c r="F1101" s="0" t="n">
        <v>36</v>
      </c>
      <c r="G1101" s="0" t="n">
        <v>0</v>
      </c>
      <c r="H1101" s="0" t="n">
        <v>7</v>
      </c>
      <c r="I1101" s="0" t="n">
        <v>0</v>
      </c>
      <c r="J1101" s="0" t="n">
        <v>603</v>
      </c>
      <c r="K1101" s="37" t="n">
        <f aca="false">E1101+Inputs!$B$5*F1101</f>
        <v>45.9</v>
      </c>
      <c r="L1101" s="37" t="n">
        <f aca="false">G1101+Inputs!$B$6*H1101</f>
        <v>8.925</v>
      </c>
      <c r="M1101" s="37" t="n">
        <f aca="false">I1101+Inputs!$B$7*J1101</f>
        <v>748.323</v>
      </c>
      <c r="N1101" s="37" t="n">
        <f aca="false">K1101+L1101+M1101</f>
        <v>803.148</v>
      </c>
    </row>
    <row r="1102" customFormat="false" ht="15" hidden="false" customHeight="false" outlineLevel="0" collapsed="false">
      <c r="A1102" s="0" t="s">
        <v>9</v>
      </c>
      <c r="B1102" s="0" t="s">
        <v>396</v>
      </c>
      <c r="C1102" s="15" t="n">
        <v>45078</v>
      </c>
      <c r="D1102" s="0" t="n">
        <v>2</v>
      </c>
      <c r="E1102" s="0" t="n">
        <v>0</v>
      </c>
      <c r="F1102" s="0" t="n">
        <v>43</v>
      </c>
      <c r="G1102" s="0" t="n">
        <v>0</v>
      </c>
      <c r="H1102" s="0" t="n">
        <v>5</v>
      </c>
      <c r="I1102" s="0" t="n">
        <v>0</v>
      </c>
      <c r="J1102" s="0" t="n">
        <v>663</v>
      </c>
      <c r="K1102" s="37" t="n">
        <f aca="false">E1102+Inputs!$B$5*F1102</f>
        <v>54.825</v>
      </c>
      <c r="L1102" s="37" t="n">
        <f aca="false">G1102+Inputs!$B$6*H1102</f>
        <v>6.375</v>
      </c>
      <c r="M1102" s="37" t="n">
        <f aca="false">I1102+Inputs!$B$7*J1102</f>
        <v>822.783</v>
      </c>
      <c r="N1102" s="37" t="n">
        <f aca="false">K1102+L1102+M1102</f>
        <v>883.983</v>
      </c>
    </row>
    <row r="1103" customFormat="false" ht="15" hidden="false" customHeight="false" outlineLevel="0" collapsed="false">
      <c r="A1103" s="0" t="s">
        <v>9</v>
      </c>
      <c r="B1103" s="0" t="s">
        <v>396</v>
      </c>
      <c r="C1103" s="15" t="n">
        <v>45108</v>
      </c>
      <c r="D1103" s="0" t="n">
        <v>2</v>
      </c>
      <c r="E1103" s="0" t="n">
        <v>0</v>
      </c>
      <c r="F1103" s="0" t="n">
        <v>36</v>
      </c>
      <c r="G1103" s="0" t="n">
        <v>0</v>
      </c>
      <c r="H1103" s="0" t="n">
        <v>4</v>
      </c>
      <c r="I1103" s="0" t="n">
        <v>0</v>
      </c>
      <c r="J1103" s="0" t="n">
        <v>552</v>
      </c>
      <c r="K1103" s="37" t="n">
        <f aca="false">E1103+Inputs!$B$5*F1103</f>
        <v>45.9</v>
      </c>
      <c r="L1103" s="37" t="n">
        <f aca="false">G1103+Inputs!$B$6*H1103</f>
        <v>5.1</v>
      </c>
      <c r="M1103" s="37" t="n">
        <f aca="false">I1103+Inputs!$B$7*J1103</f>
        <v>685.032</v>
      </c>
      <c r="N1103" s="37" t="n">
        <f aca="false">K1103+L1103+M1103</f>
        <v>736.032</v>
      </c>
    </row>
    <row r="1104" customFormat="false" ht="15" hidden="false" customHeight="false" outlineLevel="0" collapsed="false">
      <c r="A1104" s="0" t="s">
        <v>9</v>
      </c>
      <c r="B1104" s="0" t="s">
        <v>396</v>
      </c>
      <c r="C1104" s="15" t="n">
        <v>45139</v>
      </c>
      <c r="D1104" s="0" t="n">
        <v>2</v>
      </c>
      <c r="E1104" s="0" t="n">
        <v>0</v>
      </c>
      <c r="F1104" s="0" t="n">
        <v>37</v>
      </c>
      <c r="G1104" s="0" t="n">
        <v>0</v>
      </c>
      <c r="H1104" s="0" t="n">
        <v>8</v>
      </c>
      <c r="I1104" s="0" t="n">
        <v>0</v>
      </c>
      <c r="J1104" s="0" t="n">
        <v>685</v>
      </c>
      <c r="K1104" s="37" t="n">
        <f aca="false">E1104+Inputs!$B$5*F1104</f>
        <v>47.175</v>
      </c>
      <c r="L1104" s="37" t="n">
        <f aca="false">G1104+Inputs!$B$6*H1104</f>
        <v>10.2</v>
      </c>
      <c r="M1104" s="37" t="n">
        <f aca="false">I1104+Inputs!$B$7*J1104</f>
        <v>850.085</v>
      </c>
      <c r="N1104" s="37" t="n">
        <f aca="false">K1104+L1104+M1104</f>
        <v>907.46</v>
      </c>
    </row>
    <row r="1105" customFormat="false" ht="15" hidden="false" customHeight="false" outlineLevel="0" collapsed="false">
      <c r="A1105" s="0" t="s">
        <v>9</v>
      </c>
      <c r="B1105" s="0" t="s">
        <v>396</v>
      </c>
      <c r="C1105" s="15" t="n">
        <v>45170</v>
      </c>
      <c r="D1105" s="0" t="n">
        <v>2</v>
      </c>
      <c r="E1105" s="0" t="n">
        <v>0</v>
      </c>
      <c r="F1105" s="0" t="n">
        <v>50</v>
      </c>
      <c r="G1105" s="0" t="n">
        <v>0</v>
      </c>
      <c r="H1105" s="0" t="n">
        <v>10</v>
      </c>
      <c r="I1105" s="0" t="n">
        <v>6</v>
      </c>
      <c r="J1105" s="0" t="n">
        <v>755</v>
      </c>
      <c r="K1105" s="37" t="n">
        <f aca="false">E1105+Inputs!$B$5*F1105</f>
        <v>63.75</v>
      </c>
      <c r="L1105" s="37" t="n">
        <f aca="false">G1105+Inputs!$B$6*H1105</f>
        <v>12.75</v>
      </c>
      <c r="M1105" s="37" t="n">
        <f aca="false">I1105+Inputs!$B$7*J1105</f>
        <v>942.955</v>
      </c>
      <c r="N1105" s="37" t="n">
        <f aca="false">K1105+L1105+M1105</f>
        <v>1019.455</v>
      </c>
    </row>
    <row r="1106" customFormat="false" ht="15" hidden="false" customHeight="false" outlineLevel="0" collapsed="false">
      <c r="A1106" s="0" t="s">
        <v>9</v>
      </c>
      <c r="B1106" s="0" t="s">
        <v>396</v>
      </c>
      <c r="C1106" s="15" t="n">
        <v>45200</v>
      </c>
      <c r="D1106" s="0" t="n">
        <v>2</v>
      </c>
      <c r="E1106" s="0" t="n">
        <v>0</v>
      </c>
      <c r="F1106" s="0" t="n">
        <v>44</v>
      </c>
      <c r="G1106" s="0" t="n">
        <v>0</v>
      </c>
      <c r="H1106" s="0" t="n">
        <v>8</v>
      </c>
      <c r="I1106" s="0" t="n">
        <v>0</v>
      </c>
      <c r="J1106" s="0" t="n">
        <v>721</v>
      </c>
      <c r="K1106" s="37" t="n">
        <f aca="false">E1106+Inputs!$B$5*F1106</f>
        <v>56.1</v>
      </c>
      <c r="L1106" s="37" t="n">
        <f aca="false">G1106+Inputs!$B$6*H1106</f>
        <v>10.2</v>
      </c>
      <c r="M1106" s="37" t="n">
        <f aca="false">I1106+Inputs!$B$7*J1106</f>
        <v>894.761</v>
      </c>
      <c r="N1106" s="37" t="n">
        <f aca="false">K1106+L1106+M1106</f>
        <v>961.061</v>
      </c>
    </row>
    <row r="1107" customFormat="false" ht="15" hidden="false" customHeight="false" outlineLevel="0" collapsed="false">
      <c r="A1107" s="0" t="s">
        <v>9</v>
      </c>
      <c r="B1107" s="0" t="s">
        <v>396</v>
      </c>
      <c r="C1107" s="15" t="n">
        <v>45231</v>
      </c>
      <c r="D1107" s="0" t="n">
        <v>2</v>
      </c>
      <c r="E1107" s="0" t="n">
        <v>0</v>
      </c>
      <c r="F1107" s="0" t="n">
        <v>50</v>
      </c>
      <c r="G1107" s="0" t="n">
        <v>0</v>
      </c>
      <c r="H1107" s="0" t="n">
        <v>12</v>
      </c>
      <c r="I1107" s="0" t="n">
        <v>0</v>
      </c>
      <c r="J1107" s="0" t="n">
        <v>707</v>
      </c>
      <c r="K1107" s="37" t="n">
        <f aca="false">E1107+Inputs!$B$5*F1107</f>
        <v>63.75</v>
      </c>
      <c r="L1107" s="37" t="n">
        <f aca="false">G1107+Inputs!$B$6*H1107</f>
        <v>15.3</v>
      </c>
      <c r="M1107" s="37" t="n">
        <f aca="false">I1107+Inputs!$B$7*J1107</f>
        <v>877.387</v>
      </c>
      <c r="N1107" s="37" t="n">
        <f aca="false">K1107+L1107+M1107</f>
        <v>956.437</v>
      </c>
    </row>
    <row r="1108" customFormat="false" ht="15" hidden="false" customHeight="false" outlineLevel="0" collapsed="false">
      <c r="A1108" s="0" t="s">
        <v>9</v>
      </c>
      <c r="B1108" s="0" t="s">
        <v>396</v>
      </c>
      <c r="C1108" s="15" t="n">
        <v>45261</v>
      </c>
      <c r="D1108" s="0" t="n">
        <v>2</v>
      </c>
      <c r="E1108" s="0" t="n">
        <v>0</v>
      </c>
      <c r="F1108" s="0" t="n">
        <v>47</v>
      </c>
      <c r="G1108" s="0" t="n">
        <v>0</v>
      </c>
      <c r="H1108" s="0" t="n">
        <v>8</v>
      </c>
      <c r="I1108" s="0" t="n">
        <v>0</v>
      </c>
      <c r="J1108" s="0" t="n">
        <v>469</v>
      </c>
      <c r="K1108" s="37" t="n">
        <f aca="false">E1108+Inputs!$B$5*F1108</f>
        <v>59.925</v>
      </c>
      <c r="L1108" s="37" t="n">
        <f aca="false">G1108+Inputs!$B$6*H1108</f>
        <v>10.2</v>
      </c>
      <c r="M1108" s="37" t="n">
        <f aca="false">I1108+Inputs!$B$7*J1108</f>
        <v>582.029</v>
      </c>
      <c r="N1108" s="37" t="n">
        <f aca="false">K1108+L1108+M1108</f>
        <v>652.154</v>
      </c>
    </row>
    <row r="1109" customFormat="false" ht="15" hidden="false" customHeight="false" outlineLevel="0" collapsed="false">
      <c r="A1109" s="0" t="s">
        <v>9</v>
      </c>
      <c r="B1109" s="0" t="s">
        <v>396</v>
      </c>
      <c r="C1109" s="15" t="n">
        <v>45292</v>
      </c>
      <c r="D1109" s="0" t="n">
        <v>2</v>
      </c>
      <c r="E1109" s="0" t="n">
        <v>0</v>
      </c>
      <c r="F1109" s="0" t="n">
        <v>35</v>
      </c>
      <c r="G1109" s="0" t="n">
        <v>0</v>
      </c>
      <c r="H1109" s="0" t="n">
        <v>5</v>
      </c>
      <c r="I1109" s="0" t="n">
        <v>0</v>
      </c>
      <c r="J1109" s="0" t="n">
        <v>638</v>
      </c>
      <c r="K1109" s="37" t="n">
        <f aca="false">E1109+Inputs!$B$5*F1109</f>
        <v>44.625</v>
      </c>
      <c r="L1109" s="37" t="n">
        <f aca="false">G1109+Inputs!$B$6*H1109</f>
        <v>6.375</v>
      </c>
      <c r="M1109" s="37" t="n">
        <f aca="false">I1109+Inputs!$B$7*J1109</f>
        <v>791.758</v>
      </c>
      <c r="N1109" s="37" t="n">
        <f aca="false">K1109+L1109+M1109</f>
        <v>842.758</v>
      </c>
    </row>
    <row r="1110" customFormat="false" ht="15" hidden="false" customHeight="false" outlineLevel="0" collapsed="false">
      <c r="A1110" s="0" t="s">
        <v>9</v>
      </c>
      <c r="B1110" s="0" t="s">
        <v>396</v>
      </c>
      <c r="C1110" s="15" t="n">
        <v>45323</v>
      </c>
      <c r="D1110" s="0" t="n">
        <v>2</v>
      </c>
      <c r="E1110" s="0" t="n">
        <v>0</v>
      </c>
      <c r="F1110" s="0" t="n">
        <v>5</v>
      </c>
      <c r="G1110" s="0" t="n">
        <v>0</v>
      </c>
      <c r="H1110" s="0" t="n">
        <v>2</v>
      </c>
      <c r="I1110" s="0" t="n">
        <v>0</v>
      </c>
      <c r="J1110" s="0" t="n">
        <v>96</v>
      </c>
      <c r="K1110" s="37" t="n">
        <f aca="false">E1110+Inputs!$B$5*F1110</f>
        <v>6.375</v>
      </c>
      <c r="L1110" s="37" t="n">
        <f aca="false">G1110+Inputs!$B$6*H1110</f>
        <v>2.55</v>
      </c>
      <c r="M1110" s="37" t="n">
        <f aca="false">I1110+Inputs!$B$7*J1110</f>
        <v>119.136</v>
      </c>
      <c r="N1110" s="37" t="n">
        <f aca="false">K1110+L1110+M1110</f>
        <v>128.061</v>
      </c>
    </row>
    <row r="1111" customFormat="false" ht="15" hidden="false" customHeight="false" outlineLevel="0" collapsed="false">
      <c r="A1111" s="0" t="s">
        <v>9</v>
      </c>
      <c r="B1111" s="0" t="s">
        <v>396</v>
      </c>
      <c r="C1111" s="15" t="n">
        <v>45352</v>
      </c>
      <c r="D1111" s="0" t="n">
        <v>2</v>
      </c>
      <c r="E1111" s="0" t="n">
        <v>0</v>
      </c>
      <c r="F1111" s="0" t="n">
        <v>10</v>
      </c>
      <c r="G1111" s="0" t="n">
        <v>0</v>
      </c>
      <c r="H1111" s="0" t="n">
        <v>4</v>
      </c>
      <c r="I1111" s="0" t="n">
        <v>0</v>
      </c>
      <c r="J1111" s="0" t="n">
        <v>161</v>
      </c>
      <c r="K1111" s="37" t="n">
        <f aca="false">E1111+Inputs!$B$5*F1111</f>
        <v>12.75</v>
      </c>
      <c r="L1111" s="37" t="n">
        <f aca="false">G1111+Inputs!$B$6*H1111</f>
        <v>5.1</v>
      </c>
      <c r="M1111" s="37" t="n">
        <f aca="false">I1111+Inputs!$B$7*J1111</f>
        <v>199.801</v>
      </c>
      <c r="N1111" s="37" t="n">
        <f aca="false">K1111+L1111+M1111</f>
        <v>217.651</v>
      </c>
    </row>
    <row r="1112" customFormat="false" ht="15" hidden="false" customHeight="false" outlineLevel="0" collapsed="false">
      <c r="A1112" s="0" t="s">
        <v>9</v>
      </c>
      <c r="B1112" s="0" t="s">
        <v>396</v>
      </c>
      <c r="C1112" s="15" t="n">
        <v>45383</v>
      </c>
      <c r="D1112" s="0" t="n">
        <v>2</v>
      </c>
      <c r="E1112" s="0" t="n">
        <v>0</v>
      </c>
      <c r="F1112" s="0" t="n">
        <v>26</v>
      </c>
      <c r="G1112" s="0" t="n">
        <v>0</v>
      </c>
      <c r="H1112" s="0" t="n">
        <v>7</v>
      </c>
      <c r="I1112" s="0" t="n">
        <v>0</v>
      </c>
      <c r="J1112" s="0" t="n">
        <v>491</v>
      </c>
      <c r="K1112" s="37" t="n">
        <f aca="false">E1112+Inputs!$B$5*F1112</f>
        <v>33.15</v>
      </c>
      <c r="L1112" s="37" t="n">
        <f aca="false">G1112+Inputs!$B$6*H1112</f>
        <v>8.925</v>
      </c>
      <c r="M1112" s="37" t="n">
        <f aca="false">I1112+Inputs!$B$7*J1112</f>
        <v>609.331</v>
      </c>
      <c r="N1112" s="37" t="n">
        <f aca="false">K1112+L1112+M1112</f>
        <v>651.406</v>
      </c>
    </row>
    <row r="1113" customFormat="false" ht="15" hidden="false" customHeight="false" outlineLevel="0" collapsed="false">
      <c r="A1113" s="0" t="s">
        <v>9</v>
      </c>
      <c r="B1113" s="0" t="s">
        <v>396</v>
      </c>
      <c r="C1113" s="15" t="n">
        <v>45413</v>
      </c>
      <c r="D1113" s="0" t="n">
        <v>2</v>
      </c>
      <c r="E1113" s="0" t="n">
        <v>0</v>
      </c>
      <c r="F1113" s="0" t="n">
        <v>36</v>
      </c>
      <c r="G1113" s="0" t="n">
        <v>0</v>
      </c>
      <c r="H1113" s="0" t="n">
        <v>6</v>
      </c>
      <c r="I1113" s="0" t="n">
        <v>0</v>
      </c>
      <c r="J1113" s="0" t="n">
        <v>507</v>
      </c>
      <c r="K1113" s="37" t="n">
        <f aca="false">E1113+Inputs!$B$5*F1113</f>
        <v>45.9</v>
      </c>
      <c r="L1113" s="37" t="n">
        <f aca="false">G1113+Inputs!$B$6*H1113</f>
        <v>7.65</v>
      </c>
      <c r="M1113" s="37" t="n">
        <f aca="false">I1113+Inputs!$B$7*J1113</f>
        <v>629.187</v>
      </c>
      <c r="N1113" s="37" t="n">
        <f aca="false">K1113+L1113+M1113</f>
        <v>682.737</v>
      </c>
    </row>
    <row r="1114" customFormat="false" ht="15" hidden="false" customHeight="false" outlineLevel="0" collapsed="false">
      <c r="A1114" s="0" t="s">
        <v>9</v>
      </c>
      <c r="B1114" s="0" t="s">
        <v>396</v>
      </c>
      <c r="C1114" s="15" t="n">
        <v>45444</v>
      </c>
      <c r="D1114" s="0" t="n">
        <v>2</v>
      </c>
      <c r="E1114" s="0" t="n">
        <v>0</v>
      </c>
      <c r="F1114" s="0" t="n">
        <v>46</v>
      </c>
      <c r="G1114" s="0" t="n">
        <v>0</v>
      </c>
      <c r="H1114" s="0" t="n">
        <v>14</v>
      </c>
      <c r="I1114" s="0" t="n">
        <v>0</v>
      </c>
      <c r="J1114" s="0" t="n">
        <v>748</v>
      </c>
      <c r="K1114" s="37" t="n">
        <f aca="false">E1114+Inputs!$B$5*F1114</f>
        <v>58.65</v>
      </c>
      <c r="L1114" s="37" t="n">
        <f aca="false">G1114+Inputs!$B$6*H1114</f>
        <v>17.85</v>
      </c>
      <c r="M1114" s="37" t="n">
        <f aca="false">I1114+Inputs!$B$7*J1114</f>
        <v>928.268</v>
      </c>
      <c r="N1114" s="37" t="n">
        <f aca="false">K1114+L1114+M1114</f>
        <v>1004.768</v>
      </c>
    </row>
    <row r="1115" customFormat="false" ht="15" hidden="false" customHeight="false" outlineLevel="0" collapsed="false">
      <c r="A1115" s="0" t="s">
        <v>9</v>
      </c>
      <c r="B1115" s="0" t="s">
        <v>396</v>
      </c>
      <c r="C1115" s="15" t="n">
        <v>45474</v>
      </c>
      <c r="D1115" s="0" t="n">
        <v>2</v>
      </c>
      <c r="E1115" s="0" t="n">
        <v>0</v>
      </c>
      <c r="F1115" s="0" t="n">
        <v>38</v>
      </c>
      <c r="G1115" s="0" t="n">
        <v>0</v>
      </c>
      <c r="H1115" s="0" t="n">
        <v>16</v>
      </c>
      <c r="I1115" s="0" t="n">
        <v>6</v>
      </c>
      <c r="J1115" s="0" t="n">
        <v>658</v>
      </c>
      <c r="K1115" s="37" t="n">
        <f aca="false">E1115+Inputs!$B$5*F1115</f>
        <v>48.45</v>
      </c>
      <c r="L1115" s="37" t="n">
        <f aca="false">G1115+Inputs!$B$6*H1115</f>
        <v>20.4</v>
      </c>
      <c r="M1115" s="37" t="n">
        <f aca="false">I1115+Inputs!$B$7*J1115</f>
        <v>822.578</v>
      </c>
      <c r="N1115" s="37" t="n">
        <f aca="false">K1115+L1115+M1115</f>
        <v>891.428</v>
      </c>
    </row>
    <row r="1116" customFormat="false" ht="15" hidden="false" customHeight="false" outlineLevel="0" collapsed="false">
      <c r="A1116" s="0" t="s">
        <v>9</v>
      </c>
      <c r="B1116" s="0" t="s">
        <v>396</v>
      </c>
      <c r="C1116" s="15" t="n">
        <v>45505</v>
      </c>
      <c r="D1116" s="0" t="n">
        <v>2</v>
      </c>
      <c r="E1116" s="0" t="n">
        <v>0</v>
      </c>
      <c r="F1116" s="0" t="n">
        <v>38</v>
      </c>
      <c r="G1116" s="0" t="n">
        <v>0</v>
      </c>
      <c r="H1116" s="0" t="n">
        <v>19</v>
      </c>
      <c r="I1116" s="0" t="n">
        <v>6</v>
      </c>
      <c r="J1116" s="0" t="n">
        <v>640</v>
      </c>
      <c r="K1116" s="37" t="n">
        <f aca="false">E1116+Inputs!$B$5*F1116</f>
        <v>48.45</v>
      </c>
      <c r="L1116" s="37" t="n">
        <f aca="false">G1116+Inputs!$B$6*H1116</f>
        <v>24.225</v>
      </c>
      <c r="M1116" s="37" t="n">
        <f aca="false">I1116+Inputs!$B$7*J1116</f>
        <v>800.24</v>
      </c>
      <c r="N1116" s="37" t="n">
        <f aca="false">K1116+L1116+M1116</f>
        <v>872.915</v>
      </c>
    </row>
    <row r="1117" customFormat="false" ht="15" hidden="false" customHeight="false" outlineLevel="0" collapsed="false">
      <c r="A1117" s="0" t="s">
        <v>9</v>
      </c>
      <c r="B1117" s="0" t="s">
        <v>396</v>
      </c>
      <c r="C1117" s="15" t="n">
        <v>45536</v>
      </c>
      <c r="D1117" s="0" t="n">
        <v>2</v>
      </c>
      <c r="E1117" s="0" t="n">
        <v>0</v>
      </c>
      <c r="F1117" s="0" t="n">
        <v>50</v>
      </c>
      <c r="G1117" s="0" t="n">
        <v>0</v>
      </c>
      <c r="H1117" s="0" t="n">
        <v>16</v>
      </c>
      <c r="I1117" s="0" t="n">
        <v>0</v>
      </c>
      <c r="J1117" s="0" t="n">
        <v>668</v>
      </c>
      <c r="K1117" s="37" t="n">
        <f aca="false">E1117+Inputs!$B$5*F1117</f>
        <v>63.75</v>
      </c>
      <c r="L1117" s="37" t="n">
        <f aca="false">G1117+Inputs!$B$6*H1117</f>
        <v>20.4</v>
      </c>
      <c r="M1117" s="37" t="n">
        <f aca="false">I1117+Inputs!$B$7*J1117</f>
        <v>828.988</v>
      </c>
      <c r="N1117" s="37" t="n">
        <f aca="false">K1117+L1117+M1117</f>
        <v>913.138</v>
      </c>
    </row>
    <row r="1118" customFormat="false" ht="15" hidden="false" customHeight="false" outlineLevel="0" collapsed="false">
      <c r="A1118" s="0" t="s">
        <v>9</v>
      </c>
      <c r="B1118" s="0" t="s">
        <v>396</v>
      </c>
      <c r="C1118" s="15" t="n">
        <v>45566</v>
      </c>
      <c r="D1118" s="0" t="n">
        <v>2</v>
      </c>
      <c r="E1118" s="0" t="n">
        <v>0</v>
      </c>
      <c r="F1118" s="0" t="n">
        <v>34</v>
      </c>
      <c r="G1118" s="0" t="n">
        <v>0</v>
      </c>
      <c r="H1118" s="0" t="n">
        <v>12</v>
      </c>
      <c r="I1118" s="0" t="n">
        <v>0</v>
      </c>
      <c r="J1118" s="0" t="n">
        <v>607</v>
      </c>
      <c r="K1118" s="37" t="n">
        <f aca="false">E1118+Inputs!$B$5*F1118</f>
        <v>43.35</v>
      </c>
      <c r="L1118" s="37" t="n">
        <f aca="false">G1118+Inputs!$B$6*H1118</f>
        <v>15.3</v>
      </c>
      <c r="M1118" s="37" t="n">
        <f aca="false">I1118+Inputs!$B$7*J1118</f>
        <v>753.287</v>
      </c>
      <c r="N1118" s="37" t="n">
        <f aca="false">K1118+L1118+M1118</f>
        <v>811.937</v>
      </c>
    </row>
    <row r="1119" customFormat="false" ht="15" hidden="false" customHeight="false" outlineLevel="0" collapsed="false">
      <c r="A1119" s="0" t="s">
        <v>9</v>
      </c>
      <c r="B1119" s="0" t="s">
        <v>396</v>
      </c>
      <c r="C1119" s="15" t="n">
        <v>45597</v>
      </c>
      <c r="D1119" s="0" t="n">
        <v>2</v>
      </c>
      <c r="E1119" s="0" t="n">
        <v>0</v>
      </c>
      <c r="F1119" s="0" t="n">
        <v>41</v>
      </c>
      <c r="G1119" s="0" t="n">
        <v>0</v>
      </c>
      <c r="H1119" s="0" t="n">
        <v>20</v>
      </c>
      <c r="I1119" s="0" t="n">
        <v>6</v>
      </c>
      <c r="J1119" s="0" t="n">
        <v>648</v>
      </c>
      <c r="K1119" s="37" t="n">
        <f aca="false">E1119+Inputs!$B$5*F1119</f>
        <v>52.275</v>
      </c>
      <c r="L1119" s="37" t="n">
        <f aca="false">G1119+Inputs!$B$6*H1119</f>
        <v>25.5</v>
      </c>
      <c r="M1119" s="37" t="n">
        <f aca="false">I1119+Inputs!$B$7*J1119</f>
        <v>810.168</v>
      </c>
      <c r="N1119" s="37" t="n">
        <f aca="false">K1119+L1119+M1119</f>
        <v>887.943</v>
      </c>
    </row>
    <row r="1120" customFormat="false" ht="15" hidden="false" customHeight="false" outlineLevel="0" collapsed="false">
      <c r="A1120" s="0" t="s">
        <v>9</v>
      </c>
      <c r="B1120" s="0" t="s">
        <v>396</v>
      </c>
      <c r="C1120" s="15" t="n">
        <v>45627</v>
      </c>
      <c r="D1120" s="0" t="n">
        <v>2</v>
      </c>
      <c r="E1120" s="0" t="n">
        <v>0</v>
      </c>
      <c r="F1120" s="0" t="n">
        <v>53</v>
      </c>
      <c r="G1120" s="0" t="n">
        <v>0</v>
      </c>
      <c r="H1120" s="0" t="n">
        <v>19</v>
      </c>
      <c r="I1120" s="0" t="n">
        <v>7</v>
      </c>
      <c r="J1120" s="0" t="n">
        <v>590</v>
      </c>
      <c r="K1120" s="37" t="n">
        <f aca="false">E1120+Inputs!$B$5*F1120</f>
        <v>67.575</v>
      </c>
      <c r="L1120" s="37" t="n">
        <f aca="false">G1120+Inputs!$B$6*H1120</f>
        <v>24.225</v>
      </c>
      <c r="M1120" s="37" t="n">
        <f aca="false">I1120+Inputs!$B$7*J1120</f>
        <v>739.19</v>
      </c>
      <c r="N1120" s="37" t="n">
        <f aca="false">K1120+L1120+M1120</f>
        <v>830.99</v>
      </c>
    </row>
    <row r="1121" customFormat="false" ht="15" hidden="false" customHeight="false" outlineLevel="0" collapsed="false">
      <c r="A1121" s="0" t="s">
        <v>9</v>
      </c>
      <c r="B1121" s="0" t="s">
        <v>396</v>
      </c>
      <c r="C1121" s="15" t="n">
        <v>45658</v>
      </c>
      <c r="D1121" s="0" t="n">
        <v>2</v>
      </c>
      <c r="E1121" s="0" t="n">
        <v>0</v>
      </c>
      <c r="F1121" s="0" t="n">
        <v>25</v>
      </c>
      <c r="G1121" s="0" t="n">
        <v>0</v>
      </c>
      <c r="H1121" s="0" t="n">
        <v>22</v>
      </c>
      <c r="I1121" s="0" t="n">
        <v>0</v>
      </c>
      <c r="J1121" s="0" t="n">
        <v>531</v>
      </c>
      <c r="K1121" s="37" t="n">
        <f aca="false">E1121+Inputs!$B$5*F1121</f>
        <v>31.875</v>
      </c>
      <c r="L1121" s="37" t="n">
        <f aca="false">G1121+Inputs!$B$6*H1121</f>
        <v>28.05</v>
      </c>
      <c r="M1121" s="37" t="n">
        <f aca="false">I1121+Inputs!$B$7*J1121</f>
        <v>658.971</v>
      </c>
      <c r="N1121" s="37" t="n">
        <f aca="false">K1121+L1121+M1121</f>
        <v>718.896</v>
      </c>
    </row>
    <row r="1122" customFormat="false" ht="15" hidden="false" customHeight="false" outlineLevel="0" collapsed="false">
      <c r="A1122" s="0" t="s">
        <v>9</v>
      </c>
      <c r="B1122" s="0" t="s">
        <v>396</v>
      </c>
      <c r="C1122" s="15" t="n">
        <v>45689</v>
      </c>
      <c r="D1122" s="0" t="n">
        <v>2</v>
      </c>
      <c r="E1122" s="0" t="n">
        <v>0</v>
      </c>
      <c r="F1122" s="0" t="n">
        <v>29</v>
      </c>
      <c r="G1122" s="0" t="n">
        <v>0</v>
      </c>
      <c r="H1122" s="0" t="n">
        <v>27</v>
      </c>
      <c r="I1122" s="0" t="n">
        <v>0</v>
      </c>
      <c r="J1122" s="0" t="n">
        <v>618</v>
      </c>
      <c r="K1122" s="37" t="n">
        <f aca="false">E1122+Inputs!$B$5*F1122</f>
        <v>36.975</v>
      </c>
      <c r="L1122" s="37" t="n">
        <f aca="false">G1122+Inputs!$B$6*H1122</f>
        <v>34.425</v>
      </c>
      <c r="M1122" s="37" t="n">
        <f aca="false">I1122+Inputs!$B$7*J1122</f>
        <v>766.938</v>
      </c>
      <c r="N1122" s="37" t="n">
        <f aca="false">K1122+L1122+M1122</f>
        <v>838.338</v>
      </c>
    </row>
    <row r="1123" customFormat="false" ht="15" hidden="false" customHeight="false" outlineLevel="0" collapsed="false">
      <c r="A1123" s="0" t="s">
        <v>9</v>
      </c>
      <c r="B1123" s="0" t="s">
        <v>396</v>
      </c>
      <c r="C1123" s="15" t="n">
        <v>45717</v>
      </c>
      <c r="D1123" s="0" t="n">
        <v>2</v>
      </c>
      <c r="E1123" s="0" t="n">
        <v>0</v>
      </c>
      <c r="F1123" s="0" t="n">
        <v>41</v>
      </c>
      <c r="G1123" s="0" t="n">
        <v>0</v>
      </c>
      <c r="H1123" s="0" t="n">
        <v>28</v>
      </c>
      <c r="I1123" s="0" t="n">
        <v>6</v>
      </c>
      <c r="J1123" s="0" t="n">
        <v>605</v>
      </c>
      <c r="K1123" s="37" t="n">
        <f aca="false">E1123+Inputs!$B$5*F1123</f>
        <v>52.275</v>
      </c>
      <c r="L1123" s="37" t="n">
        <f aca="false">G1123+Inputs!$B$6*H1123</f>
        <v>35.7</v>
      </c>
      <c r="M1123" s="37" t="n">
        <f aca="false">I1123+Inputs!$B$7*J1123</f>
        <v>756.805</v>
      </c>
      <c r="N1123" s="37" t="n">
        <f aca="false">K1123+L1123+M1123</f>
        <v>844.78</v>
      </c>
    </row>
    <row r="1124" customFormat="false" ht="15" hidden="false" customHeight="false" outlineLevel="0" collapsed="false">
      <c r="A1124" s="0" t="s">
        <v>9</v>
      </c>
      <c r="B1124" s="0" t="s">
        <v>396</v>
      </c>
      <c r="C1124" s="15" t="n">
        <v>45748</v>
      </c>
      <c r="D1124" s="0" t="n">
        <v>2</v>
      </c>
      <c r="E1124" s="0" t="n">
        <v>0</v>
      </c>
      <c r="F1124" s="0" t="n">
        <v>43</v>
      </c>
      <c r="G1124" s="0" t="n">
        <v>0</v>
      </c>
      <c r="H1124" s="0" t="n">
        <v>10</v>
      </c>
      <c r="I1124" s="0" t="n">
        <v>7</v>
      </c>
      <c r="J1124" s="0" t="n">
        <v>552</v>
      </c>
      <c r="K1124" s="37" t="n">
        <f aca="false">E1124+Inputs!$B$5*F1124</f>
        <v>54.825</v>
      </c>
      <c r="L1124" s="37" t="n">
        <f aca="false">G1124+Inputs!$B$6*H1124</f>
        <v>12.75</v>
      </c>
      <c r="M1124" s="37" t="n">
        <f aca="false">I1124+Inputs!$B$7*J1124</f>
        <v>692.032</v>
      </c>
      <c r="N1124" s="37" t="n">
        <f aca="false">K1124+L1124+M1124</f>
        <v>759.607</v>
      </c>
    </row>
    <row r="1125" customFormat="false" ht="15" hidden="false" customHeight="false" outlineLevel="0" collapsed="false">
      <c r="A1125" s="0" t="s">
        <v>9</v>
      </c>
      <c r="B1125" s="0" t="s">
        <v>396</v>
      </c>
      <c r="C1125" s="15" t="n">
        <v>45778</v>
      </c>
      <c r="D1125" s="0" t="n">
        <v>2</v>
      </c>
      <c r="E1125" s="0" t="n">
        <v>0</v>
      </c>
      <c r="F1125" s="0" t="n">
        <v>75</v>
      </c>
      <c r="G1125" s="0" t="n">
        <v>0</v>
      </c>
      <c r="H1125" s="0" t="n">
        <v>17</v>
      </c>
      <c r="I1125" s="0" t="n">
        <v>0</v>
      </c>
      <c r="J1125" s="0" t="n">
        <v>683</v>
      </c>
      <c r="K1125" s="37" t="n">
        <f aca="false">E1125+Inputs!$B$5*F1125</f>
        <v>95.625</v>
      </c>
      <c r="L1125" s="37" t="n">
        <f aca="false">G1125+Inputs!$B$6*H1125</f>
        <v>21.675</v>
      </c>
      <c r="M1125" s="37" t="n">
        <f aca="false">I1125+Inputs!$B$7*J1125</f>
        <v>847.603</v>
      </c>
      <c r="N1125" s="37" t="n">
        <f aca="false">K1125+L1125+M1125</f>
        <v>964.903</v>
      </c>
    </row>
    <row r="1126" customFormat="false" ht="15" hidden="false" customHeight="false" outlineLevel="0" collapsed="false">
      <c r="A1126" s="0" t="s">
        <v>9</v>
      </c>
      <c r="B1126" s="0" t="s">
        <v>396</v>
      </c>
      <c r="C1126" s="15" t="n">
        <v>45809</v>
      </c>
      <c r="D1126" s="0" t="n">
        <v>2</v>
      </c>
      <c r="E1126" s="0" t="n">
        <v>0</v>
      </c>
      <c r="F1126" s="0" t="n">
        <v>74</v>
      </c>
      <c r="G1126" s="0" t="n">
        <v>0</v>
      </c>
      <c r="H1126" s="0" t="n">
        <v>32</v>
      </c>
      <c r="I1126" s="0" t="n">
        <v>0</v>
      </c>
      <c r="J1126" s="0" t="n">
        <v>762</v>
      </c>
      <c r="K1126" s="37" t="n">
        <f aca="false">E1126+Inputs!$B$5*F1126</f>
        <v>94.35</v>
      </c>
      <c r="L1126" s="37" t="n">
        <f aca="false">G1126+Inputs!$B$6*H1126</f>
        <v>40.8</v>
      </c>
      <c r="M1126" s="37" t="n">
        <f aca="false">I1126+Inputs!$B$7*J1126</f>
        <v>945.642</v>
      </c>
      <c r="N1126" s="37" t="n">
        <f aca="false">K1126+L1126+M1126</f>
        <v>1080.792</v>
      </c>
    </row>
    <row r="1127" customFormat="false" ht="15" hidden="false" customHeight="false" outlineLevel="0" collapsed="false">
      <c r="A1127" s="0" t="s">
        <v>9</v>
      </c>
      <c r="B1127" s="0" t="s">
        <v>396</v>
      </c>
      <c r="C1127" s="15" t="n">
        <v>45839</v>
      </c>
      <c r="D1127" s="0" t="n">
        <v>2</v>
      </c>
      <c r="E1127" s="0" t="n">
        <v>0</v>
      </c>
      <c r="F1127" s="0" t="n">
        <v>48</v>
      </c>
      <c r="G1127" s="0" t="n">
        <v>0</v>
      </c>
      <c r="H1127" s="0" t="n">
        <v>15</v>
      </c>
      <c r="I1127" s="0" t="n">
        <v>0</v>
      </c>
      <c r="J1127" s="0" t="n">
        <v>660</v>
      </c>
      <c r="K1127" s="37" t="n">
        <f aca="false">E1127+Inputs!$B$5*F1127</f>
        <v>61.2</v>
      </c>
      <c r="L1127" s="37" t="n">
        <f aca="false">G1127+Inputs!$B$6*H1127</f>
        <v>19.125</v>
      </c>
      <c r="M1127" s="37" t="n">
        <f aca="false">I1127+Inputs!$B$7*J1127</f>
        <v>819.06</v>
      </c>
      <c r="N1127" s="37" t="n">
        <f aca="false">K1127+L1127+M1127</f>
        <v>899.385</v>
      </c>
    </row>
    <row r="1128" customFormat="false" ht="15" hidden="false" customHeight="false" outlineLevel="0" collapsed="false">
      <c r="A1128" s="0" t="s">
        <v>9</v>
      </c>
      <c r="B1128" s="0" t="s">
        <v>396</v>
      </c>
      <c r="C1128" s="15" t="n">
        <v>45870</v>
      </c>
      <c r="D1128" s="0" t="n">
        <v>2</v>
      </c>
      <c r="E1128" s="0" t="n">
        <v>0</v>
      </c>
      <c r="F1128" s="0" t="n">
        <v>64</v>
      </c>
      <c r="G1128" s="0" t="n">
        <v>0</v>
      </c>
      <c r="H1128" s="0" t="n">
        <v>8</v>
      </c>
      <c r="I1128" s="0" t="n">
        <v>0</v>
      </c>
      <c r="J1128" s="0" t="n">
        <v>635</v>
      </c>
      <c r="K1128" s="37" t="n">
        <f aca="false">E1128+Inputs!$B$5*F1128</f>
        <v>81.6</v>
      </c>
      <c r="L1128" s="37" t="n">
        <f aca="false">G1128+Inputs!$B$6*H1128</f>
        <v>10.2</v>
      </c>
      <c r="M1128" s="37" t="n">
        <f aca="false">I1128+Inputs!$B$7*J1128</f>
        <v>788.035</v>
      </c>
      <c r="N1128" s="37" t="n">
        <f aca="false">K1128+L1128+M1128</f>
        <v>879.835</v>
      </c>
    </row>
    <row r="1129" customFormat="false" ht="15" hidden="false" customHeight="false" outlineLevel="0" collapsed="false">
      <c r="A1129" s="0" t="s">
        <v>9</v>
      </c>
      <c r="B1129" s="0" t="s">
        <v>396</v>
      </c>
      <c r="C1129" s="15" t="n">
        <v>45901</v>
      </c>
      <c r="D1129" s="0" t="n">
        <v>2</v>
      </c>
      <c r="E1129" s="0" t="n">
        <v>0</v>
      </c>
      <c r="F1129" s="0" t="n">
        <v>64</v>
      </c>
      <c r="G1129" s="0" t="n">
        <v>0</v>
      </c>
      <c r="H1129" s="0" t="n">
        <v>8</v>
      </c>
      <c r="I1129" s="0" t="n">
        <v>0</v>
      </c>
      <c r="J1129" s="0" t="n">
        <v>666</v>
      </c>
      <c r="K1129" s="37" t="n">
        <f aca="false">E1129+Inputs!$B$5*F1129</f>
        <v>81.6</v>
      </c>
      <c r="L1129" s="37" t="n">
        <f aca="false">G1129+Inputs!$B$6*H1129</f>
        <v>10.2</v>
      </c>
      <c r="M1129" s="37" t="n">
        <f aca="false">I1129+Inputs!$B$7*J1129</f>
        <v>826.506</v>
      </c>
      <c r="N1129" s="37" t="n">
        <f aca="false">K1129+L1129+M1129</f>
        <v>918.306</v>
      </c>
    </row>
    <row r="1130" customFormat="false" ht="15" hidden="false" customHeight="false" outlineLevel="0" collapsed="false">
      <c r="A1130" s="0" t="s">
        <v>9</v>
      </c>
      <c r="B1130" s="0" t="s">
        <v>396</v>
      </c>
      <c r="C1130" s="15" t="n">
        <v>45931</v>
      </c>
      <c r="D1130" s="0" t="n">
        <v>2</v>
      </c>
      <c r="E1130" s="0" t="n">
        <v>0</v>
      </c>
      <c r="F1130" s="0" t="n">
        <v>59</v>
      </c>
      <c r="G1130" s="0" t="n">
        <v>0</v>
      </c>
      <c r="H1130" s="0" t="n">
        <v>17</v>
      </c>
      <c r="I1130" s="0" t="n">
        <v>0</v>
      </c>
      <c r="J1130" s="0" t="n">
        <v>646</v>
      </c>
      <c r="K1130" s="37" t="n">
        <f aca="false">E1130+Inputs!$B$5*F1130</f>
        <v>75.225</v>
      </c>
      <c r="L1130" s="37" t="n">
        <f aca="false">G1130+Inputs!$B$6*H1130</f>
        <v>21.675</v>
      </c>
      <c r="M1130" s="37" t="n">
        <f aca="false">I1130+Inputs!$B$7*J1130</f>
        <v>801.686</v>
      </c>
      <c r="N1130" s="37" t="n">
        <f aca="false">K1130+L1130+M1130</f>
        <v>898.586</v>
      </c>
    </row>
    <row r="1131" customFormat="false" ht="15" hidden="false" customHeight="false" outlineLevel="0" collapsed="false">
      <c r="A1131" s="0" t="s">
        <v>9</v>
      </c>
      <c r="B1131" s="0" t="s">
        <v>396</v>
      </c>
      <c r="C1131" s="15" t="n">
        <v>45962</v>
      </c>
      <c r="D1131" s="0" t="n">
        <v>2</v>
      </c>
      <c r="E1131" s="0" t="n">
        <v>0</v>
      </c>
      <c r="F1131" s="0" t="n">
        <v>66</v>
      </c>
      <c r="G1131" s="0" t="n">
        <v>0</v>
      </c>
      <c r="H1131" s="0" t="n">
        <v>11</v>
      </c>
      <c r="I1131" s="0" t="n">
        <v>0</v>
      </c>
      <c r="J1131" s="0" t="n">
        <v>590</v>
      </c>
      <c r="K1131" s="37" t="n">
        <f aca="false">E1131+Inputs!$B$5*F1131</f>
        <v>84.15</v>
      </c>
      <c r="L1131" s="37" t="n">
        <f aca="false">G1131+Inputs!$B$6*H1131</f>
        <v>14.025</v>
      </c>
      <c r="M1131" s="37" t="n">
        <f aca="false">I1131+Inputs!$B$7*J1131</f>
        <v>732.19</v>
      </c>
      <c r="N1131" s="37" t="n">
        <f aca="false">K1131+L1131+M1131</f>
        <v>830.365</v>
      </c>
    </row>
    <row r="1132" customFormat="false" ht="15" hidden="false" customHeight="false" outlineLevel="0" collapsed="false">
      <c r="A1132" s="0" t="s">
        <v>9</v>
      </c>
      <c r="B1132" s="0" t="s">
        <v>396</v>
      </c>
      <c r="C1132" s="15" t="n">
        <v>45992</v>
      </c>
      <c r="D1132" s="0" t="n">
        <v>2</v>
      </c>
      <c r="E1132" s="0" t="n">
        <v>0</v>
      </c>
      <c r="F1132" s="0" t="n">
        <v>60</v>
      </c>
      <c r="G1132" s="0" t="n">
        <v>0</v>
      </c>
      <c r="H1132" s="0" t="n">
        <v>14</v>
      </c>
      <c r="I1132" s="0" t="n">
        <v>0</v>
      </c>
      <c r="J1132" s="0" t="n">
        <v>596</v>
      </c>
      <c r="K1132" s="37" t="n">
        <f aca="false">E1132+Inputs!$B$5*F1132</f>
        <v>76.5</v>
      </c>
      <c r="L1132" s="37" t="n">
        <f aca="false">G1132+Inputs!$B$6*H1132</f>
        <v>17.85</v>
      </c>
      <c r="M1132" s="37" t="n">
        <f aca="false">I1132+Inputs!$B$7*J1132</f>
        <v>739.636</v>
      </c>
      <c r="N1132" s="37" t="n">
        <f aca="false">K1132+L1132+M1132</f>
        <v>833.986</v>
      </c>
    </row>
    <row r="1133" customFormat="false" ht="15" hidden="false" customHeight="false" outlineLevel="0" collapsed="false">
      <c r="A1133" s="0" t="s">
        <v>9</v>
      </c>
      <c r="B1133" s="0" t="s">
        <v>396</v>
      </c>
      <c r="C1133" s="15" t="n">
        <v>46023</v>
      </c>
      <c r="D1133" s="0" t="n">
        <v>2</v>
      </c>
      <c r="E1133" s="0" t="n">
        <v>0</v>
      </c>
      <c r="F1133" s="0" t="n">
        <v>44</v>
      </c>
      <c r="G1133" s="0" t="n">
        <v>0</v>
      </c>
      <c r="H1133" s="0" t="n">
        <v>6</v>
      </c>
      <c r="I1133" s="0" t="n">
        <v>0</v>
      </c>
      <c r="J1133" s="0" t="n">
        <v>587</v>
      </c>
      <c r="K1133" s="37" t="n">
        <f aca="false">E1133+Inputs!$B$5*F1133</f>
        <v>56.1</v>
      </c>
      <c r="L1133" s="37" t="n">
        <f aca="false">G1133+Inputs!$B$6*H1133</f>
        <v>7.65</v>
      </c>
      <c r="M1133" s="37" t="n">
        <f aca="false">I1133+Inputs!$B$7*J1133</f>
        <v>728.467</v>
      </c>
      <c r="N1133" s="37" t="n">
        <f aca="false">K1133+L1133+M1133</f>
        <v>792.217</v>
      </c>
    </row>
    <row r="1134" customFormat="false" ht="15" hidden="false" customHeight="false" outlineLevel="0" collapsed="false">
      <c r="A1134" s="0" t="s">
        <v>9</v>
      </c>
      <c r="B1134" s="0" t="s">
        <v>396</v>
      </c>
      <c r="C1134" s="15" t="n">
        <v>46054</v>
      </c>
      <c r="D1134" s="0" t="n">
        <v>2</v>
      </c>
      <c r="E1134" s="0" t="n">
        <v>0</v>
      </c>
      <c r="F1134" s="0" t="n">
        <v>66</v>
      </c>
      <c r="G1134" s="0" t="n">
        <v>0</v>
      </c>
      <c r="H1134" s="0" t="n">
        <v>21</v>
      </c>
      <c r="I1134" s="0" t="n">
        <v>0</v>
      </c>
      <c r="J1134" s="0" t="n">
        <v>550</v>
      </c>
      <c r="K1134" s="37" t="n">
        <f aca="false">E1134+Inputs!$B$5*F1134</f>
        <v>84.15</v>
      </c>
      <c r="L1134" s="37" t="n">
        <f aca="false">G1134+Inputs!$B$6*H1134</f>
        <v>26.775</v>
      </c>
      <c r="M1134" s="37" t="n">
        <f aca="false">I1134+Inputs!$B$7*J1134</f>
        <v>682.55</v>
      </c>
      <c r="N1134" s="37" t="n">
        <f aca="false">K1134+L1134+M1134</f>
        <v>793.475</v>
      </c>
    </row>
    <row r="1135" customFormat="false" ht="15" hidden="false" customHeight="false" outlineLevel="0" collapsed="false">
      <c r="A1135" s="0" t="s">
        <v>9</v>
      </c>
      <c r="B1135" s="0" t="s">
        <v>396</v>
      </c>
      <c r="C1135" s="15" t="n">
        <v>46082</v>
      </c>
      <c r="D1135" s="0" t="n">
        <v>2</v>
      </c>
      <c r="E1135" s="0" t="n">
        <v>0</v>
      </c>
      <c r="F1135" s="0" t="n">
        <v>106</v>
      </c>
      <c r="G1135" s="0" t="n">
        <v>0</v>
      </c>
      <c r="H1135" s="0" t="n">
        <v>28</v>
      </c>
      <c r="I1135" s="0" t="n">
        <v>0</v>
      </c>
      <c r="J1135" s="0" t="n">
        <v>633</v>
      </c>
      <c r="K1135" s="37" t="n">
        <f aca="false">E1135+Inputs!$B$5*F1135</f>
        <v>135.15</v>
      </c>
      <c r="L1135" s="37" t="n">
        <f aca="false">G1135+Inputs!$B$6*H1135</f>
        <v>35.7</v>
      </c>
      <c r="M1135" s="37" t="n">
        <f aca="false">I1135+Inputs!$B$7*J1135</f>
        <v>785.553</v>
      </c>
      <c r="N1135" s="37" t="n">
        <f aca="false">K1135+L1135+M1135</f>
        <v>956.403</v>
      </c>
    </row>
    <row r="1136" customFormat="false" ht="15" hidden="false" customHeight="false" outlineLevel="0" collapsed="false">
      <c r="A1136" s="0" t="s">
        <v>9</v>
      </c>
      <c r="B1136" s="0" t="s">
        <v>396</v>
      </c>
      <c r="C1136" s="15" t="n">
        <v>46113</v>
      </c>
      <c r="D1136" s="0" t="n">
        <v>2</v>
      </c>
      <c r="E1136" s="0" t="n">
        <v>0</v>
      </c>
      <c r="F1136" s="0" t="n">
        <v>121</v>
      </c>
      <c r="G1136" s="0" t="n">
        <v>0</v>
      </c>
      <c r="H1136" s="0" t="n">
        <v>36</v>
      </c>
      <c r="I1136" s="0" t="n">
        <v>0</v>
      </c>
      <c r="J1136" s="0" t="n">
        <v>462</v>
      </c>
      <c r="K1136" s="37" t="n">
        <f aca="false">E1136+Inputs!$B$5*F1136</f>
        <v>154.275</v>
      </c>
      <c r="L1136" s="37" t="n">
        <f aca="false">G1136+Inputs!$B$6*H1136</f>
        <v>45.9</v>
      </c>
      <c r="M1136" s="37" t="n">
        <f aca="false">I1136+Inputs!$B$7*J1136</f>
        <v>573.342</v>
      </c>
      <c r="N1136" s="37" t="n">
        <f aca="false">K1136+L1136+M1136</f>
        <v>773.517</v>
      </c>
    </row>
    <row r="1137" customFormat="false" ht="15" hidden="false" customHeight="false" outlineLevel="0" collapsed="false">
      <c r="A1137" s="0" t="s">
        <v>9</v>
      </c>
      <c r="B1137" s="0" t="s">
        <v>396</v>
      </c>
      <c r="C1137" s="15" t="n">
        <v>46143</v>
      </c>
      <c r="D1137" s="0" t="n">
        <v>2</v>
      </c>
      <c r="E1137" s="0" t="n">
        <v>51</v>
      </c>
      <c r="F1137" s="0" t="n">
        <v>171</v>
      </c>
      <c r="G1137" s="0" t="n">
        <v>0</v>
      </c>
      <c r="H1137" s="0" t="n">
        <v>46</v>
      </c>
      <c r="I1137" s="0" t="n">
        <v>6</v>
      </c>
      <c r="J1137" s="0" t="n">
        <v>549</v>
      </c>
      <c r="K1137" s="37" t="n">
        <f aca="false">E1137+Inputs!$B$5*F1137</f>
        <v>269.025</v>
      </c>
      <c r="L1137" s="37" t="n">
        <f aca="false">G1137+Inputs!$B$6*H1137</f>
        <v>58.65</v>
      </c>
      <c r="M1137" s="37" t="n">
        <f aca="false">I1137+Inputs!$B$7*J1137</f>
        <v>687.309</v>
      </c>
      <c r="N1137" s="37" t="n">
        <f aca="false">K1137+L1137+M1137</f>
        <v>1014.984</v>
      </c>
    </row>
    <row r="1138" customFormat="false" ht="15" hidden="false" customHeight="false" outlineLevel="0" collapsed="false">
      <c r="A1138" s="0" t="s">
        <v>9</v>
      </c>
      <c r="B1138" s="0" t="s">
        <v>396</v>
      </c>
      <c r="C1138" s="15" t="n">
        <v>46174</v>
      </c>
      <c r="D1138" s="0" t="n">
        <v>2</v>
      </c>
      <c r="E1138" s="0" t="n">
        <v>49</v>
      </c>
      <c r="F1138" s="0" t="n">
        <v>149</v>
      </c>
      <c r="G1138" s="0" t="n">
        <v>0</v>
      </c>
      <c r="H1138" s="0" t="n">
        <v>40</v>
      </c>
      <c r="I1138" s="0" t="n">
        <v>0</v>
      </c>
      <c r="J1138" s="0" t="n">
        <v>706</v>
      </c>
      <c r="K1138" s="37" t="n">
        <f aca="false">E1138+Inputs!$B$5*F1138</f>
        <v>238.975</v>
      </c>
      <c r="L1138" s="37" t="n">
        <f aca="false">G1138+Inputs!$B$6*H1138</f>
        <v>51</v>
      </c>
      <c r="M1138" s="37" t="n">
        <f aca="false">I1138+Inputs!$B$7*J1138</f>
        <v>876.146</v>
      </c>
      <c r="N1138" s="37" t="n">
        <f aca="false">K1138+L1138+M1138</f>
        <v>1166.121</v>
      </c>
    </row>
    <row r="1139" customFormat="false" ht="15" hidden="false" customHeight="false" outlineLevel="0" collapsed="false">
      <c r="A1139" s="0" t="s">
        <v>9</v>
      </c>
      <c r="B1139" s="0" t="s">
        <v>396</v>
      </c>
      <c r="C1139" s="15" t="n">
        <v>46204</v>
      </c>
      <c r="D1139" s="0" t="n">
        <v>2</v>
      </c>
      <c r="E1139" s="0" t="n">
        <v>6</v>
      </c>
      <c r="F1139" s="0" t="n">
        <v>142</v>
      </c>
      <c r="G1139" s="0" t="n">
        <v>0</v>
      </c>
      <c r="H1139" s="0" t="n">
        <v>60</v>
      </c>
      <c r="I1139" s="0" t="n">
        <v>0</v>
      </c>
      <c r="J1139" s="0" t="n">
        <v>557</v>
      </c>
      <c r="K1139" s="37" t="n">
        <f aca="false">E1139+Inputs!$B$5*F1139</f>
        <v>187.05</v>
      </c>
      <c r="L1139" s="37" t="n">
        <f aca="false">G1139+Inputs!$B$6*H1139</f>
        <v>76.5</v>
      </c>
      <c r="M1139" s="37" t="n">
        <f aca="false">I1139+Inputs!$B$7*J1139</f>
        <v>691.237</v>
      </c>
      <c r="N1139" s="37" t="n">
        <f aca="false">K1139+L1139+M1139</f>
        <v>954.787</v>
      </c>
    </row>
    <row r="1140" customFormat="false" ht="15" hidden="false" customHeight="false" outlineLevel="0" collapsed="false">
      <c r="A1140" s="0" t="s">
        <v>9</v>
      </c>
      <c r="B1140" s="0" t="s">
        <v>396</v>
      </c>
      <c r="C1140" s="15" t="n">
        <v>46235</v>
      </c>
      <c r="D1140" s="0" t="n">
        <v>2</v>
      </c>
      <c r="E1140" s="0" t="n">
        <v>0</v>
      </c>
      <c r="F1140" s="0" t="n">
        <v>142</v>
      </c>
      <c r="G1140" s="0" t="n">
        <v>0</v>
      </c>
      <c r="H1140" s="0" t="n">
        <v>54</v>
      </c>
      <c r="I1140" s="0" t="n">
        <v>0</v>
      </c>
      <c r="J1140" s="0" t="n">
        <v>487</v>
      </c>
      <c r="K1140" s="37" t="n">
        <f aca="false">E1140+Inputs!$B$5*F1140</f>
        <v>181.05</v>
      </c>
      <c r="L1140" s="37" t="n">
        <f aca="false">G1140+Inputs!$B$6*H1140</f>
        <v>68.85</v>
      </c>
      <c r="M1140" s="37" t="n">
        <f aca="false">I1140+Inputs!$B$7*J1140</f>
        <v>604.367</v>
      </c>
      <c r="N1140" s="37" t="n">
        <f aca="false">K1140+L1140+M1140</f>
        <v>854.267</v>
      </c>
    </row>
    <row r="1141" customFormat="false" ht="15" hidden="false" customHeight="false" outlineLevel="0" collapsed="false">
      <c r="A1141" s="0" t="s">
        <v>9</v>
      </c>
      <c r="B1141" s="0" t="s">
        <v>448</v>
      </c>
      <c r="C1141" s="15" t="n">
        <v>44927</v>
      </c>
      <c r="D1141" s="0" t="n">
        <v>1</v>
      </c>
      <c r="E1141" s="0" t="n">
        <v>0</v>
      </c>
      <c r="F1141" s="0" t="n">
        <v>0</v>
      </c>
      <c r="G1141" s="0" t="n">
        <v>0</v>
      </c>
      <c r="H1141" s="0" t="n">
        <v>0</v>
      </c>
      <c r="I1141" s="0" t="n">
        <v>0</v>
      </c>
      <c r="J1141" s="0" t="n">
        <v>2</v>
      </c>
      <c r="K1141" s="37" t="n">
        <f aca="false">E1141+Inputs!$B$5*F1141</f>
        <v>0</v>
      </c>
      <c r="L1141" s="37" t="n">
        <f aca="false">G1141+Inputs!$B$6*H1141</f>
        <v>0</v>
      </c>
      <c r="M1141" s="37" t="n">
        <f aca="false">I1141+Inputs!$B$7*J1141</f>
        <v>2.482</v>
      </c>
      <c r="N1141" s="37" t="n">
        <f aca="false">K1141+L1141+M1141</f>
        <v>2.482</v>
      </c>
    </row>
    <row r="1142" customFormat="false" ht="15" hidden="false" customHeight="false" outlineLevel="0" collapsed="false">
      <c r="A1142" s="0" t="s">
        <v>9</v>
      </c>
      <c r="B1142" s="0" t="s">
        <v>448</v>
      </c>
      <c r="C1142" s="15" t="n">
        <v>44958</v>
      </c>
      <c r="D1142" s="0" t="n">
        <v>1</v>
      </c>
      <c r="E1142" s="0" t="n">
        <v>0</v>
      </c>
      <c r="F1142" s="0" t="n">
        <v>0</v>
      </c>
      <c r="G1142" s="0" t="n">
        <v>0</v>
      </c>
      <c r="H1142" s="0" t="n">
        <v>0</v>
      </c>
      <c r="I1142" s="0" t="n">
        <v>0</v>
      </c>
      <c r="J1142" s="0" t="n">
        <v>3</v>
      </c>
      <c r="K1142" s="37" t="n">
        <f aca="false">E1142+Inputs!$B$5*F1142</f>
        <v>0</v>
      </c>
      <c r="L1142" s="37" t="n">
        <f aca="false">G1142+Inputs!$B$6*H1142</f>
        <v>0</v>
      </c>
      <c r="M1142" s="37" t="n">
        <f aca="false">I1142+Inputs!$B$7*J1142</f>
        <v>3.723</v>
      </c>
      <c r="N1142" s="37" t="n">
        <f aca="false">K1142+L1142+M1142</f>
        <v>3.723</v>
      </c>
    </row>
    <row r="1143" customFormat="false" ht="15" hidden="false" customHeight="false" outlineLevel="0" collapsed="false">
      <c r="A1143" s="0" t="s">
        <v>9</v>
      </c>
      <c r="B1143" s="0" t="s">
        <v>448</v>
      </c>
      <c r="C1143" s="15" t="n">
        <v>45047</v>
      </c>
      <c r="D1143" s="0" t="n">
        <v>1</v>
      </c>
      <c r="E1143" s="0" t="n">
        <v>0</v>
      </c>
      <c r="F1143" s="0" t="n">
        <v>0</v>
      </c>
      <c r="G1143" s="0" t="n">
        <v>0</v>
      </c>
      <c r="H1143" s="0" t="n">
        <v>0</v>
      </c>
      <c r="I1143" s="0" t="n">
        <v>0</v>
      </c>
      <c r="J1143" s="0" t="n">
        <v>5</v>
      </c>
      <c r="K1143" s="37" t="n">
        <f aca="false">E1143+Inputs!$B$5*F1143</f>
        <v>0</v>
      </c>
      <c r="L1143" s="37" t="n">
        <f aca="false">G1143+Inputs!$B$6*H1143</f>
        <v>0</v>
      </c>
      <c r="M1143" s="37" t="n">
        <f aca="false">I1143+Inputs!$B$7*J1143</f>
        <v>6.205</v>
      </c>
      <c r="N1143" s="37" t="n">
        <f aca="false">K1143+L1143+M1143</f>
        <v>6.205</v>
      </c>
    </row>
    <row r="1144" customFormat="false" ht="15" hidden="false" customHeight="false" outlineLevel="0" collapsed="false">
      <c r="A1144" s="0" t="s">
        <v>9</v>
      </c>
      <c r="B1144" s="0" t="s">
        <v>448</v>
      </c>
      <c r="C1144" s="15" t="n">
        <v>45078</v>
      </c>
      <c r="D1144" s="0" t="n">
        <v>1</v>
      </c>
      <c r="E1144" s="0" t="n">
        <v>0</v>
      </c>
      <c r="F1144" s="0" t="n">
        <v>0</v>
      </c>
      <c r="G1144" s="0" t="n">
        <v>0</v>
      </c>
      <c r="H1144" s="0" t="n">
        <v>0</v>
      </c>
      <c r="I1144" s="0" t="n">
        <v>0</v>
      </c>
      <c r="J1144" s="0" t="n">
        <v>4</v>
      </c>
      <c r="K1144" s="37" t="n">
        <f aca="false">E1144+Inputs!$B$5*F1144</f>
        <v>0</v>
      </c>
      <c r="L1144" s="37" t="n">
        <f aca="false">G1144+Inputs!$B$6*H1144</f>
        <v>0</v>
      </c>
      <c r="M1144" s="37" t="n">
        <f aca="false">I1144+Inputs!$B$7*J1144</f>
        <v>4.964</v>
      </c>
      <c r="N1144" s="37" t="n">
        <f aca="false">K1144+L1144+M1144</f>
        <v>4.964</v>
      </c>
    </row>
    <row r="1145" customFormat="false" ht="15" hidden="false" customHeight="false" outlineLevel="0" collapsed="false">
      <c r="A1145" s="0" t="s">
        <v>9</v>
      </c>
      <c r="B1145" s="0" t="s">
        <v>448</v>
      </c>
      <c r="C1145" s="15" t="n">
        <v>45108</v>
      </c>
      <c r="D1145" s="0" t="n">
        <v>1</v>
      </c>
      <c r="E1145" s="0" t="n">
        <v>0</v>
      </c>
      <c r="F1145" s="0" t="n">
        <v>0</v>
      </c>
      <c r="G1145" s="0" t="n">
        <v>0</v>
      </c>
      <c r="H1145" s="0" t="n">
        <v>0</v>
      </c>
      <c r="I1145" s="0" t="n">
        <v>0</v>
      </c>
      <c r="J1145" s="0" t="n">
        <v>2</v>
      </c>
      <c r="K1145" s="37" t="n">
        <f aca="false">E1145+Inputs!$B$5*F1145</f>
        <v>0</v>
      </c>
      <c r="L1145" s="37" t="n">
        <f aca="false">G1145+Inputs!$B$6*H1145</f>
        <v>0</v>
      </c>
      <c r="M1145" s="37" t="n">
        <f aca="false">I1145+Inputs!$B$7*J1145</f>
        <v>2.482</v>
      </c>
      <c r="N1145" s="37" t="n">
        <f aca="false">K1145+L1145+M1145</f>
        <v>2.482</v>
      </c>
    </row>
    <row r="1146" customFormat="false" ht="15" hidden="false" customHeight="false" outlineLevel="0" collapsed="false">
      <c r="A1146" s="0" t="s">
        <v>9</v>
      </c>
      <c r="B1146" s="0" t="s">
        <v>448</v>
      </c>
      <c r="C1146" s="15" t="n">
        <v>45139</v>
      </c>
      <c r="D1146" s="0" t="n">
        <v>1</v>
      </c>
      <c r="E1146" s="0" t="n">
        <v>0</v>
      </c>
      <c r="F1146" s="0" t="n">
        <v>0</v>
      </c>
      <c r="G1146" s="0" t="n">
        <v>0</v>
      </c>
      <c r="H1146" s="0" t="n">
        <v>0</v>
      </c>
      <c r="I1146" s="0" t="n">
        <v>0</v>
      </c>
      <c r="J1146" s="0" t="n">
        <v>5</v>
      </c>
      <c r="K1146" s="37" t="n">
        <f aca="false">E1146+Inputs!$B$5*F1146</f>
        <v>0</v>
      </c>
      <c r="L1146" s="37" t="n">
        <f aca="false">G1146+Inputs!$B$6*H1146</f>
        <v>0</v>
      </c>
      <c r="M1146" s="37" t="n">
        <f aca="false">I1146+Inputs!$B$7*J1146</f>
        <v>6.205</v>
      </c>
      <c r="N1146" s="37" t="n">
        <f aca="false">K1146+L1146+M1146</f>
        <v>6.205</v>
      </c>
    </row>
    <row r="1147" customFormat="false" ht="15" hidden="false" customHeight="false" outlineLevel="0" collapsed="false">
      <c r="A1147" s="0" t="s">
        <v>9</v>
      </c>
      <c r="B1147" s="0" t="s">
        <v>448</v>
      </c>
      <c r="C1147" s="15" t="n">
        <v>45170</v>
      </c>
      <c r="D1147" s="0" t="n">
        <v>1</v>
      </c>
      <c r="E1147" s="0" t="n">
        <v>0</v>
      </c>
      <c r="F1147" s="0" t="n">
        <v>0</v>
      </c>
      <c r="G1147" s="0" t="n">
        <v>0</v>
      </c>
      <c r="H1147" s="0" t="n">
        <v>0</v>
      </c>
      <c r="I1147" s="0" t="n">
        <v>0</v>
      </c>
      <c r="J1147" s="0" t="n">
        <v>5</v>
      </c>
      <c r="K1147" s="37" t="n">
        <f aca="false">E1147+Inputs!$B$5*F1147</f>
        <v>0</v>
      </c>
      <c r="L1147" s="37" t="n">
        <f aca="false">G1147+Inputs!$B$6*H1147</f>
        <v>0</v>
      </c>
      <c r="M1147" s="37" t="n">
        <f aca="false">I1147+Inputs!$B$7*J1147</f>
        <v>6.205</v>
      </c>
      <c r="N1147" s="37" t="n">
        <f aca="false">K1147+L1147+M1147</f>
        <v>6.205</v>
      </c>
    </row>
    <row r="1148" customFormat="false" ht="15" hidden="false" customHeight="false" outlineLevel="0" collapsed="false">
      <c r="A1148" s="0" t="s">
        <v>9</v>
      </c>
      <c r="B1148" s="0" t="s">
        <v>448</v>
      </c>
      <c r="C1148" s="15" t="n">
        <v>45200</v>
      </c>
      <c r="D1148" s="0" t="n">
        <v>1</v>
      </c>
      <c r="E1148" s="0" t="n">
        <v>0</v>
      </c>
      <c r="F1148" s="0" t="n">
        <v>0</v>
      </c>
      <c r="G1148" s="0" t="n">
        <v>0</v>
      </c>
      <c r="H1148" s="0" t="n">
        <v>0</v>
      </c>
      <c r="I1148" s="0" t="n">
        <v>0</v>
      </c>
      <c r="J1148" s="0" t="n">
        <v>1</v>
      </c>
      <c r="K1148" s="37" t="n">
        <f aca="false">E1148+Inputs!$B$5*F1148</f>
        <v>0</v>
      </c>
      <c r="L1148" s="37" t="n">
        <f aca="false">G1148+Inputs!$B$6*H1148</f>
        <v>0</v>
      </c>
      <c r="M1148" s="37" t="n">
        <f aca="false">I1148+Inputs!$B$7*J1148</f>
        <v>1.241</v>
      </c>
      <c r="N1148" s="37" t="n">
        <f aca="false">K1148+L1148+M1148</f>
        <v>1.241</v>
      </c>
    </row>
    <row r="1149" customFormat="false" ht="15" hidden="false" customHeight="false" outlineLevel="0" collapsed="false">
      <c r="A1149" s="0" t="s">
        <v>9</v>
      </c>
      <c r="B1149" s="0" t="s">
        <v>448</v>
      </c>
      <c r="C1149" s="15" t="n">
        <v>45231</v>
      </c>
      <c r="D1149" s="0" t="n">
        <v>1</v>
      </c>
      <c r="E1149" s="0" t="n">
        <v>0</v>
      </c>
      <c r="F1149" s="0" t="n">
        <v>0</v>
      </c>
      <c r="G1149" s="0" t="n">
        <v>0</v>
      </c>
      <c r="H1149" s="0" t="n">
        <v>0</v>
      </c>
      <c r="I1149" s="0" t="n">
        <v>0</v>
      </c>
      <c r="J1149" s="0" t="n">
        <v>2</v>
      </c>
      <c r="K1149" s="37" t="n">
        <f aca="false">E1149+Inputs!$B$5*F1149</f>
        <v>0</v>
      </c>
      <c r="L1149" s="37" t="n">
        <f aca="false">G1149+Inputs!$B$6*H1149</f>
        <v>0</v>
      </c>
      <c r="M1149" s="37" t="n">
        <f aca="false">I1149+Inputs!$B$7*J1149</f>
        <v>2.482</v>
      </c>
      <c r="N1149" s="37" t="n">
        <f aca="false">K1149+L1149+M1149</f>
        <v>2.482</v>
      </c>
    </row>
    <row r="1150" customFormat="false" ht="15" hidden="false" customHeight="false" outlineLevel="0" collapsed="false">
      <c r="A1150" s="0" t="s">
        <v>9</v>
      </c>
      <c r="B1150" s="0" t="s">
        <v>448</v>
      </c>
      <c r="C1150" s="15" t="n">
        <v>45261</v>
      </c>
      <c r="D1150" s="0" t="n">
        <v>1</v>
      </c>
      <c r="E1150" s="0" t="n">
        <v>0</v>
      </c>
      <c r="F1150" s="0" t="n">
        <v>0</v>
      </c>
      <c r="G1150" s="0" t="n">
        <v>0</v>
      </c>
      <c r="H1150" s="0" t="n">
        <v>0</v>
      </c>
      <c r="I1150" s="0" t="n">
        <v>0</v>
      </c>
      <c r="J1150" s="0" t="n">
        <v>3</v>
      </c>
      <c r="K1150" s="37" t="n">
        <f aca="false">E1150+Inputs!$B$5*F1150</f>
        <v>0</v>
      </c>
      <c r="L1150" s="37" t="n">
        <f aca="false">G1150+Inputs!$B$6*H1150</f>
        <v>0</v>
      </c>
      <c r="M1150" s="37" t="n">
        <f aca="false">I1150+Inputs!$B$7*J1150</f>
        <v>3.723</v>
      </c>
      <c r="N1150" s="37" t="n">
        <f aca="false">K1150+L1150+M1150</f>
        <v>3.723</v>
      </c>
    </row>
    <row r="1151" customFormat="false" ht="15" hidden="false" customHeight="false" outlineLevel="0" collapsed="false">
      <c r="A1151" s="0" t="s">
        <v>9</v>
      </c>
      <c r="B1151" s="0" t="s">
        <v>448</v>
      </c>
      <c r="C1151" s="15" t="n">
        <v>45292</v>
      </c>
      <c r="D1151" s="0" t="n">
        <v>1</v>
      </c>
      <c r="E1151" s="0" t="n">
        <v>0</v>
      </c>
      <c r="F1151" s="0" t="n">
        <v>0</v>
      </c>
      <c r="G1151" s="0" t="n">
        <v>0</v>
      </c>
      <c r="H1151" s="0" t="n">
        <v>0</v>
      </c>
      <c r="I1151" s="0" t="n">
        <v>0</v>
      </c>
      <c r="J1151" s="0" t="n">
        <v>1</v>
      </c>
      <c r="K1151" s="37" t="n">
        <f aca="false">E1151+Inputs!$B$5*F1151</f>
        <v>0</v>
      </c>
      <c r="L1151" s="37" t="n">
        <f aca="false">G1151+Inputs!$B$6*H1151</f>
        <v>0</v>
      </c>
      <c r="M1151" s="37" t="n">
        <f aca="false">I1151+Inputs!$B$7*J1151</f>
        <v>1.241</v>
      </c>
      <c r="N1151" s="37" t="n">
        <f aca="false">K1151+L1151+M1151</f>
        <v>1.241</v>
      </c>
    </row>
    <row r="1152" customFormat="false" ht="15" hidden="false" customHeight="false" outlineLevel="0" collapsed="false">
      <c r="A1152" s="0" t="s">
        <v>9</v>
      </c>
      <c r="B1152" s="0" t="s">
        <v>448</v>
      </c>
      <c r="C1152" s="15" t="n">
        <v>45352</v>
      </c>
      <c r="D1152" s="0" t="n">
        <v>1</v>
      </c>
      <c r="E1152" s="0" t="n">
        <v>0</v>
      </c>
      <c r="F1152" s="0" t="n">
        <v>0</v>
      </c>
      <c r="G1152" s="0" t="n">
        <v>0</v>
      </c>
      <c r="H1152" s="0" t="n">
        <v>0</v>
      </c>
      <c r="I1152" s="0" t="n">
        <v>0</v>
      </c>
      <c r="J1152" s="0" t="n">
        <v>1</v>
      </c>
      <c r="K1152" s="37" t="n">
        <f aca="false">E1152+Inputs!$B$5*F1152</f>
        <v>0</v>
      </c>
      <c r="L1152" s="37" t="n">
        <f aca="false">G1152+Inputs!$B$6*H1152</f>
        <v>0</v>
      </c>
      <c r="M1152" s="37" t="n">
        <f aca="false">I1152+Inputs!$B$7*J1152</f>
        <v>1.241</v>
      </c>
      <c r="N1152" s="37" t="n">
        <f aca="false">K1152+L1152+M1152</f>
        <v>1.241</v>
      </c>
    </row>
    <row r="1153" customFormat="false" ht="15" hidden="false" customHeight="false" outlineLevel="0" collapsed="false">
      <c r="A1153" s="0" t="s">
        <v>9</v>
      </c>
      <c r="B1153" s="0" t="s">
        <v>448</v>
      </c>
      <c r="C1153" s="15" t="n">
        <v>45383</v>
      </c>
      <c r="D1153" s="0" t="n">
        <v>1</v>
      </c>
      <c r="E1153" s="0" t="n">
        <v>0</v>
      </c>
      <c r="F1153" s="0" t="n">
        <v>0</v>
      </c>
      <c r="G1153" s="0" t="n">
        <v>0</v>
      </c>
      <c r="H1153" s="0" t="n">
        <v>0</v>
      </c>
      <c r="I1153" s="0" t="n">
        <v>0</v>
      </c>
      <c r="J1153" s="0" t="n">
        <v>2</v>
      </c>
      <c r="K1153" s="37" t="n">
        <f aca="false">E1153+Inputs!$B$5*F1153</f>
        <v>0</v>
      </c>
      <c r="L1153" s="37" t="n">
        <f aca="false">G1153+Inputs!$B$6*H1153</f>
        <v>0</v>
      </c>
      <c r="M1153" s="37" t="n">
        <f aca="false">I1153+Inputs!$B$7*J1153</f>
        <v>2.482</v>
      </c>
      <c r="N1153" s="37" t="n">
        <f aca="false">K1153+L1153+M1153</f>
        <v>2.482</v>
      </c>
    </row>
    <row r="1154" customFormat="false" ht="15" hidden="false" customHeight="false" outlineLevel="0" collapsed="false">
      <c r="A1154" s="0" t="s">
        <v>9</v>
      </c>
      <c r="B1154" s="0" t="s">
        <v>448</v>
      </c>
      <c r="C1154" s="15" t="n">
        <v>45413</v>
      </c>
      <c r="D1154" s="0" t="n">
        <v>1</v>
      </c>
      <c r="E1154" s="0" t="n">
        <v>0</v>
      </c>
      <c r="F1154" s="0" t="n">
        <v>0</v>
      </c>
      <c r="G1154" s="0" t="n">
        <v>0</v>
      </c>
      <c r="H1154" s="0" t="n">
        <v>0</v>
      </c>
      <c r="I1154" s="0" t="n">
        <v>0</v>
      </c>
      <c r="J1154" s="0" t="n">
        <v>3</v>
      </c>
      <c r="K1154" s="37" t="n">
        <f aca="false">E1154+Inputs!$B$5*F1154</f>
        <v>0</v>
      </c>
      <c r="L1154" s="37" t="n">
        <f aca="false">G1154+Inputs!$B$6*H1154</f>
        <v>0</v>
      </c>
      <c r="M1154" s="37" t="n">
        <f aca="false">I1154+Inputs!$B$7*J1154</f>
        <v>3.723</v>
      </c>
      <c r="N1154" s="37" t="n">
        <f aca="false">K1154+L1154+M1154</f>
        <v>3.723</v>
      </c>
    </row>
    <row r="1155" customFormat="false" ht="15" hidden="false" customHeight="false" outlineLevel="0" collapsed="false">
      <c r="A1155" s="0" t="s">
        <v>9</v>
      </c>
      <c r="B1155" s="0" t="s">
        <v>448</v>
      </c>
      <c r="C1155" s="15" t="n">
        <v>45474</v>
      </c>
      <c r="D1155" s="0" t="n">
        <v>1</v>
      </c>
      <c r="E1155" s="0" t="n">
        <v>0</v>
      </c>
      <c r="F1155" s="0" t="n">
        <v>0</v>
      </c>
      <c r="G1155" s="0" t="n">
        <v>0</v>
      </c>
      <c r="H1155" s="0" t="n">
        <v>0</v>
      </c>
      <c r="I1155" s="0" t="n">
        <v>0</v>
      </c>
      <c r="J1155" s="0" t="n">
        <v>7</v>
      </c>
      <c r="K1155" s="37" t="n">
        <f aca="false">E1155+Inputs!$B$5*F1155</f>
        <v>0</v>
      </c>
      <c r="L1155" s="37" t="n">
        <f aca="false">G1155+Inputs!$B$6*H1155</f>
        <v>0</v>
      </c>
      <c r="M1155" s="37" t="n">
        <f aca="false">I1155+Inputs!$B$7*J1155</f>
        <v>8.687</v>
      </c>
      <c r="N1155" s="37" t="n">
        <f aca="false">K1155+L1155+M1155</f>
        <v>8.687</v>
      </c>
    </row>
    <row r="1156" customFormat="false" ht="15" hidden="false" customHeight="false" outlineLevel="0" collapsed="false">
      <c r="A1156" s="0" t="s">
        <v>9</v>
      </c>
      <c r="B1156" s="0" t="s">
        <v>448</v>
      </c>
      <c r="C1156" s="15" t="n">
        <v>45505</v>
      </c>
      <c r="D1156" s="0" t="n">
        <v>1</v>
      </c>
      <c r="E1156" s="0" t="n">
        <v>0</v>
      </c>
      <c r="F1156" s="0" t="n">
        <v>0</v>
      </c>
      <c r="G1156" s="0" t="n">
        <v>0</v>
      </c>
      <c r="H1156" s="0" t="n">
        <v>0</v>
      </c>
      <c r="I1156" s="0" t="n">
        <v>0</v>
      </c>
      <c r="J1156" s="0" t="n">
        <v>3</v>
      </c>
      <c r="K1156" s="37" t="n">
        <f aca="false">E1156+Inputs!$B$5*F1156</f>
        <v>0</v>
      </c>
      <c r="L1156" s="37" t="n">
        <f aca="false">G1156+Inputs!$B$6*H1156</f>
        <v>0</v>
      </c>
      <c r="M1156" s="37" t="n">
        <f aca="false">I1156+Inputs!$B$7*J1156</f>
        <v>3.723</v>
      </c>
      <c r="N1156" s="37" t="n">
        <f aca="false">K1156+L1156+M1156</f>
        <v>3.723</v>
      </c>
    </row>
    <row r="1157" customFormat="false" ht="15" hidden="false" customHeight="false" outlineLevel="0" collapsed="false">
      <c r="A1157" s="0" t="s">
        <v>9</v>
      </c>
      <c r="B1157" s="0" t="s">
        <v>448</v>
      </c>
      <c r="C1157" s="15" t="n">
        <v>45536</v>
      </c>
      <c r="D1157" s="0" t="n">
        <v>1</v>
      </c>
      <c r="E1157" s="0" t="n">
        <v>0</v>
      </c>
      <c r="F1157" s="0" t="n">
        <v>1</v>
      </c>
      <c r="G1157" s="0" t="n">
        <v>0</v>
      </c>
      <c r="H1157" s="0" t="n">
        <v>0</v>
      </c>
      <c r="I1157" s="0" t="n">
        <v>0</v>
      </c>
      <c r="J1157" s="0" t="n">
        <v>8</v>
      </c>
      <c r="K1157" s="37" t="n">
        <f aca="false">E1157+Inputs!$B$5*F1157</f>
        <v>1.275</v>
      </c>
      <c r="L1157" s="37" t="n">
        <f aca="false">G1157+Inputs!$B$6*H1157</f>
        <v>0</v>
      </c>
      <c r="M1157" s="37" t="n">
        <f aca="false">I1157+Inputs!$B$7*J1157</f>
        <v>9.928</v>
      </c>
      <c r="N1157" s="37" t="n">
        <f aca="false">K1157+L1157+M1157</f>
        <v>11.203</v>
      </c>
    </row>
    <row r="1158" customFormat="false" ht="15" hidden="false" customHeight="false" outlineLevel="0" collapsed="false">
      <c r="A1158" s="0" t="s">
        <v>9</v>
      </c>
      <c r="B1158" s="0" t="s">
        <v>448</v>
      </c>
      <c r="C1158" s="15" t="n">
        <v>45566</v>
      </c>
      <c r="D1158" s="0" t="n">
        <v>1</v>
      </c>
      <c r="E1158" s="0" t="n">
        <v>0</v>
      </c>
      <c r="F1158" s="0" t="n">
        <v>0</v>
      </c>
      <c r="G1158" s="0" t="n">
        <v>0</v>
      </c>
      <c r="H1158" s="0" t="n">
        <v>0</v>
      </c>
      <c r="I1158" s="0" t="n">
        <v>0</v>
      </c>
      <c r="J1158" s="0" t="n">
        <v>3</v>
      </c>
      <c r="K1158" s="37" t="n">
        <f aca="false">E1158+Inputs!$B$5*F1158</f>
        <v>0</v>
      </c>
      <c r="L1158" s="37" t="n">
        <f aca="false">G1158+Inputs!$B$6*H1158</f>
        <v>0</v>
      </c>
      <c r="M1158" s="37" t="n">
        <f aca="false">I1158+Inputs!$B$7*J1158</f>
        <v>3.723</v>
      </c>
      <c r="N1158" s="37" t="n">
        <f aca="false">K1158+L1158+M1158</f>
        <v>3.723</v>
      </c>
    </row>
    <row r="1159" customFormat="false" ht="15" hidden="false" customHeight="false" outlineLevel="0" collapsed="false">
      <c r="A1159" s="0" t="s">
        <v>9</v>
      </c>
      <c r="B1159" s="0" t="s">
        <v>448</v>
      </c>
      <c r="C1159" s="15" t="n">
        <v>45597</v>
      </c>
      <c r="D1159" s="0" t="n">
        <v>1</v>
      </c>
      <c r="E1159" s="0" t="n">
        <v>0</v>
      </c>
      <c r="F1159" s="0" t="n">
        <v>0</v>
      </c>
      <c r="G1159" s="0" t="n">
        <v>0</v>
      </c>
      <c r="H1159" s="0" t="n">
        <v>0</v>
      </c>
      <c r="I1159" s="0" t="n">
        <v>0</v>
      </c>
      <c r="J1159" s="0" t="n">
        <v>2</v>
      </c>
      <c r="K1159" s="37" t="n">
        <f aca="false">E1159+Inputs!$B$5*F1159</f>
        <v>0</v>
      </c>
      <c r="L1159" s="37" t="n">
        <f aca="false">G1159+Inputs!$B$6*H1159</f>
        <v>0</v>
      </c>
      <c r="M1159" s="37" t="n">
        <f aca="false">I1159+Inputs!$B$7*J1159</f>
        <v>2.482</v>
      </c>
      <c r="N1159" s="37" t="n">
        <f aca="false">K1159+L1159+M1159</f>
        <v>2.482</v>
      </c>
    </row>
    <row r="1160" customFormat="false" ht="15" hidden="false" customHeight="false" outlineLevel="0" collapsed="false">
      <c r="A1160" s="0" t="s">
        <v>9</v>
      </c>
      <c r="B1160" s="0" t="s">
        <v>448</v>
      </c>
      <c r="C1160" s="15" t="n">
        <v>45627</v>
      </c>
      <c r="D1160" s="0" t="n">
        <v>1</v>
      </c>
      <c r="E1160" s="0" t="n">
        <v>0</v>
      </c>
      <c r="F1160" s="0" t="n">
        <v>0</v>
      </c>
      <c r="G1160" s="0" t="n">
        <v>0</v>
      </c>
      <c r="H1160" s="0" t="n">
        <v>0</v>
      </c>
      <c r="I1160" s="0" t="n">
        <v>0</v>
      </c>
      <c r="J1160" s="0" t="n">
        <v>3</v>
      </c>
      <c r="K1160" s="37" t="n">
        <f aca="false">E1160+Inputs!$B$5*F1160</f>
        <v>0</v>
      </c>
      <c r="L1160" s="37" t="n">
        <f aca="false">G1160+Inputs!$B$6*H1160</f>
        <v>0</v>
      </c>
      <c r="M1160" s="37" t="n">
        <f aca="false">I1160+Inputs!$B$7*J1160</f>
        <v>3.723</v>
      </c>
      <c r="N1160" s="37" t="n">
        <f aca="false">K1160+L1160+M1160</f>
        <v>3.723</v>
      </c>
    </row>
    <row r="1161" customFormat="false" ht="15" hidden="false" customHeight="false" outlineLevel="0" collapsed="false">
      <c r="A1161" s="0" t="s">
        <v>9</v>
      </c>
      <c r="B1161" s="0" t="s">
        <v>448</v>
      </c>
      <c r="C1161" s="15" t="n">
        <v>45658</v>
      </c>
      <c r="D1161" s="0" t="n">
        <v>1</v>
      </c>
      <c r="E1161" s="0" t="n">
        <v>0</v>
      </c>
      <c r="F1161" s="0" t="n">
        <v>0</v>
      </c>
      <c r="G1161" s="0" t="n">
        <v>0</v>
      </c>
      <c r="H1161" s="0" t="n">
        <v>0</v>
      </c>
      <c r="I1161" s="0" t="n">
        <v>0</v>
      </c>
      <c r="J1161" s="0" t="n">
        <v>3</v>
      </c>
      <c r="K1161" s="37" t="n">
        <f aca="false">E1161+Inputs!$B$5*F1161</f>
        <v>0</v>
      </c>
      <c r="L1161" s="37" t="n">
        <f aca="false">G1161+Inputs!$B$6*H1161</f>
        <v>0</v>
      </c>
      <c r="M1161" s="37" t="n">
        <f aca="false">I1161+Inputs!$B$7*J1161</f>
        <v>3.723</v>
      </c>
      <c r="N1161" s="37" t="n">
        <f aca="false">K1161+L1161+M1161</f>
        <v>3.723</v>
      </c>
    </row>
    <row r="1162" customFormat="false" ht="15" hidden="false" customHeight="false" outlineLevel="0" collapsed="false">
      <c r="A1162" s="0" t="s">
        <v>9</v>
      </c>
      <c r="B1162" s="0" t="s">
        <v>448</v>
      </c>
      <c r="C1162" s="15" t="n">
        <v>45689</v>
      </c>
      <c r="D1162" s="0" t="n">
        <v>1</v>
      </c>
      <c r="E1162" s="0" t="n">
        <v>0</v>
      </c>
      <c r="F1162" s="0" t="n">
        <v>0</v>
      </c>
      <c r="G1162" s="0" t="n">
        <v>0</v>
      </c>
      <c r="H1162" s="0" t="n">
        <v>0</v>
      </c>
      <c r="I1162" s="0" t="n">
        <v>0</v>
      </c>
      <c r="J1162" s="0" t="n">
        <v>1</v>
      </c>
      <c r="K1162" s="37" t="n">
        <f aca="false">E1162+Inputs!$B$5*F1162</f>
        <v>0</v>
      </c>
      <c r="L1162" s="37" t="n">
        <f aca="false">G1162+Inputs!$B$6*H1162</f>
        <v>0</v>
      </c>
      <c r="M1162" s="37" t="n">
        <f aca="false">I1162+Inputs!$B$7*J1162</f>
        <v>1.241</v>
      </c>
      <c r="N1162" s="37" t="n">
        <f aca="false">K1162+L1162+M1162</f>
        <v>1.241</v>
      </c>
    </row>
    <row r="1163" customFormat="false" ht="15" hidden="false" customHeight="false" outlineLevel="0" collapsed="false">
      <c r="A1163" s="0" t="s">
        <v>9</v>
      </c>
      <c r="B1163" s="0" t="s">
        <v>448</v>
      </c>
      <c r="C1163" s="15" t="n">
        <v>45748</v>
      </c>
      <c r="D1163" s="0" t="n">
        <v>1</v>
      </c>
      <c r="E1163" s="0" t="n">
        <v>0</v>
      </c>
      <c r="F1163" s="0" t="n">
        <v>0</v>
      </c>
      <c r="G1163" s="0" t="n">
        <v>0</v>
      </c>
      <c r="H1163" s="0" t="n">
        <v>0</v>
      </c>
      <c r="I1163" s="0" t="n">
        <v>0</v>
      </c>
      <c r="J1163" s="0" t="n">
        <v>3</v>
      </c>
      <c r="K1163" s="37" t="n">
        <f aca="false">E1163+Inputs!$B$5*F1163</f>
        <v>0</v>
      </c>
      <c r="L1163" s="37" t="n">
        <f aca="false">G1163+Inputs!$B$6*H1163</f>
        <v>0</v>
      </c>
      <c r="M1163" s="37" t="n">
        <f aca="false">I1163+Inputs!$B$7*J1163</f>
        <v>3.723</v>
      </c>
      <c r="N1163" s="37" t="n">
        <f aca="false">K1163+L1163+M1163</f>
        <v>3.723</v>
      </c>
    </row>
    <row r="1164" customFormat="false" ht="15" hidden="false" customHeight="false" outlineLevel="0" collapsed="false">
      <c r="A1164" s="0" t="s">
        <v>9</v>
      </c>
      <c r="B1164" s="0" t="s">
        <v>448</v>
      </c>
      <c r="C1164" s="15" t="n">
        <v>45778</v>
      </c>
      <c r="D1164" s="0" t="n">
        <v>1</v>
      </c>
      <c r="E1164" s="0" t="n">
        <v>0</v>
      </c>
      <c r="F1164" s="0" t="n">
        <v>0</v>
      </c>
      <c r="G1164" s="0" t="n">
        <v>0</v>
      </c>
      <c r="H1164" s="0" t="n">
        <v>0</v>
      </c>
      <c r="I1164" s="0" t="n">
        <v>0</v>
      </c>
      <c r="J1164" s="0" t="n">
        <v>2</v>
      </c>
      <c r="K1164" s="37" t="n">
        <f aca="false">E1164+Inputs!$B$5*F1164</f>
        <v>0</v>
      </c>
      <c r="L1164" s="37" t="n">
        <f aca="false">G1164+Inputs!$B$6*H1164</f>
        <v>0</v>
      </c>
      <c r="M1164" s="37" t="n">
        <f aca="false">I1164+Inputs!$B$7*J1164</f>
        <v>2.482</v>
      </c>
      <c r="N1164" s="37" t="n">
        <f aca="false">K1164+L1164+M1164</f>
        <v>2.482</v>
      </c>
    </row>
    <row r="1165" customFormat="false" ht="15" hidden="false" customHeight="false" outlineLevel="0" collapsed="false">
      <c r="A1165" s="0" t="s">
        <v>9</v>
      </c>
      <c r="B1165" s="0" t="s">
        <v>448</v>
      </c>
      <c r="C1165" s="15" t="n">
        <v>45809</v>
      </c>
      <c r="D1165" s="0" t="n">
        <v>1</v>
      </c>
      <c r="E1165" s="0" t="n">
        <v>0</v>
      </c>
      <c r="F1165" s="0" t="n">
        <v>0</v>
      </c>
      <c r="G1165" s="0" t="n">
        <v>0</v>
      </c>
      <c r="H1165" s="0" t="n">
        <v>0</v>
      </c>
      <c r="I1165" s="0" t="n">
        <v>0</v>
      </c>
      <c r="J1165" s="0" t="n">
        <v>1</v>
      </c>
      <c r="K1165" s="37" t="n">
        <f aca="false">E1165+Inputs!$B$5*F1165</f>
        <v>0</v>
      </c>
      <c r="L1165" s="37" t="n">
        <f aca="false">G1165+Inputs!$B$6*H1165</f>
        <v>0</v>
      </c>
      <c r="M1165" s="37" t="n">
        <f aca="false">I1165+Inputs!$B$7*J1165</f>
        <v>1.241</v>
      </c>
      <c r="N1165" s="37" t="n">
        <f aca="false">K1165+L1165+M1165</f>
        <v>1.241</v>
      </c>
    </row>
    <row r="1166" customFormat="false" ht="15" hidden="false" customHeight="false" outlineLevel="0" collapsed="false">
      <c r="A1166" s="0" t="s">
        <v>9</v>
      </c>
      <c r="B1166" s="0" t="s">
        <v>448</v>
      </c>
      <c r="C1166" s="15" t="n">
        <v>45839</v>
      </c>
      <c r="D1166" s="0" t="n">
        <v>1</v>
      </c>
      <c r="E1166" s="0" t="n">
        <v>0</v>
      </c>
      <c r="F1166" s="0" t="n">
        <v>0</v>
      </c>
      <c r="G1166" s="0" t="n">
        <v>0</v>
      </c>
      <c r="H1166" s="0" t="n">
        <v>0</v>
      </c>
      <c r="I1166" s="0" t="n">
        <v>0</v>
      </c>
      <c r="J1166" s="0" t="n">
        <v>2</v>
      </c>
      <c r="K1166" s="37" t="n">
        <f aca="false">E1166+Inputs!$B$5*F1166</f>
        <v>0</v>
      </c>
      <c r="L1166" s="37" t="n">
        <f aca="false">G1166+Inputs!$B$6*H1166</f>
        <v>0</v>
      </c>
      <c r="M1166" s="37" t="n">
        <f aca="false">I1166+Inputs!$B$7*J1166</f>
        <v>2.482</v>
      </c>
      <c r="N1166" s="37" t="n">
        <f aca="false">K1166+L1166+M1166</f>
        <v>2.482</v>
      </c>
    </row>
    <row r="1167" customFormat="false" ht="15" hidden="false" customHeight="false" outlineLevel="0" collapsed="false">
      <c r="A1167" s="0" t="s">
        <v>9</v>
      </c>
      <c r="B1167" s="0" t="s">
        <v>448</v>
      </c>
      <c r="C1167" s="15" t="n">
        <v>45870</v>
      </c>
      <c r="D1167" s="0" t="n">
        <v>1</v>
      </c>
      <c r="E1167" s="0" t="n">
        <v>0</v>
      </c>
      <c r="F1167" s="0" t="n">
        <v>0</v>
      </c>
      <c r="G1167" s="0" t="n">
        <v>0</v>
      </c>
      <c r="H1167" s="0" t="n">
        <v>0</v>
      </c>
      <c r="I1167" s="0" t="n">
        <v>0</v>
      </c>
      <c r="J1167" s="0" t="n">
        <v>1</v>
      </c>
      <c r="K1167" s="37" t="n">
        <f aca="false">E1167+Inputs!$B$5*F1167</f>
        <v>0</v>
      </c>
      <c r="L1167" s="37" t="n">
        <f aca="false">G1167+Inputs!$B$6*H1167</f>
        <v>0</v>
      </c>
      <c r="M1167" s="37" t="n">
        <f aca="false">I1167+Inputs!$B$7*J1167</f>
        <v>1.241</v>
      </c>
      <c r="N1167" s="37" t="n">
        <f aca="false">K1167+L1167+M1167</f>
        <v>1.241</v>
      </c>
    </row>
    <row r="1168" customFormat="false" ht="15" hidden="false" customHeight="false" outlineLevel="0" collapsed="false">
      <c r="A1168" s="0" t="s">
        <v>9</v>
      </c>
      <c r="B1168" s="0" t="s">
        <v>448</v>
      </c>
      <c r="C1168" s="15" t="n">
        <v>45901</v>
      </c>
      <c r="D1168" s="0" t="n">
        <v>1</v>
      </c>
      <c r="E1168" s="0" t="n">
        <v>0</v>
      </c>
      <c r="F1168" s="0" t="n">
        <v>0</v>
      </c>
      <c r="G1168" s="0" t="n">
        <v>0</v>
      </c>
      <c r="H1168" s="0" t="n">
        <v>0</v>
      </c>
      <c r="I1168" s="0" t="n">
        <v>0</v>
      </c>
      <c r="J1168" s="0" t="n">
        <v>2</v>
      </c>
      <c r="K1168" s="37" t="n">
        <f aca="false">E1168+Inputs!$B$5*F1168</f>
        <v>0</v>
      </c>
      <c r="L1168" s="37" t="n">
        <f aca="false">G1168+Inputs!$B$6*H1168</f>
        <v>0</v>
      </c>
      <c r="M1168" s="37" t="n">
        <f aca="false">I1168+Inputs!$B$7*J1168</f>
        <v>2.482</v>
      </c>
      <c r="N1168" s="37" t="n">
        <f aca="false">K1168+L1168+M1168</f>
        <v>2.482</v>
      </c>
    </row>
    <row r="1169" customFormat="false" ht="15" hidden="false" customHeight="false" outlineLevel="0" collapsed="false">
      <c r="A1169" s="0" t="s">
        <v>9</v>
      </c>
      <c r="B1169" s="0" t="s">
        <v>448</v>
      </c>
      <c r="C1169" s="15" t="n">
        <v>45931</v>
      </c>
      <c r="D1169" s="0" t="n">
        <v>1</v>
      </c>
      <c r="E1169" s="0" t="n">
        <v>0</v>
      </c>
      <c r="F1169" s="0" t="n">
        <v>0</v>
      </c>
      <c r="G1169" s="0" t="n">
        <v>0</v>
      </c>
      <c r="H1169" s="0" t="n">
        <v>0</v>
      </c>
      <c r="I1169" s="0" t="n">
        <v>0</v>
      </c>
      <c r="J1169" s="0" t="n">
        <v>4</v>
      </c>
      <c r="K1169" s="37" t="n">
        <f aca="false">E1169+Inputs!$B$5*F1169</f>
        <v>0</v>
      </c>
      <c r="L1169" s="37" t="n">
        <f aca="false">G1169+Inputs!$B$6*H1169</f>
        <v>0</v>
      </c>
      <c r="M1169" s="37" t="n">
        <f aca="false">I1169+Inputs!$B$7*J1169</f>
        <v>4.964</v>
      </c>
      <c r="N1169" s="37" t="n">
        <f aca="false">K1169+L1169+M1169</f>
        <v>4.964</v>
      </c>
    </row>
    <row r="1170" customFormat="false" ht="15" hidden="false" customHeight="false" outlineLevel="0" collapsed="false">
      <c r="A1170" s="0" t="s">
        <v>9</v>
      </c>
      <c r="B1170" s="0" t="s">
        <v>448</v>
      </c>
      <c r="C1170" s="15" t="n">
        <v>45962</v>
      </c>
      <c r="D1170" s="0" t="n">
        <v>1</v>
      </c>
      <c r="E1170" s="0" t="n">
        <v>0</v>
      </c>
      <c r="F1170" s="0" t="n">
        <v>0</v>
      </c>
      <c r="G1170" s="0" t="n">
        <v>0</v>
      </c>
      <c r="H1170" s="0" t="n">
        <v>0</v>
      </c>
      <c r="I1170" s="0" t="n">
        <v>0</v>
      </c>
      <c r="J1170" s="0" t="n">
        <v>7</v>
      </c>
      <c r="K1170" s="37" t="n">
        <f aca="false">E1170+Inputs!$B$5*F1170</f>
        <v>0</v>
      </c>
      <c r="L1170" s="37" t="n">
        <f aca="false">G1170+Inputs!$B$6*H1170</f>
        <v>0</v>
      </c>
      <c r="M1170" s="37" t="n">
        <f aca="false">I1170+Inputs!$B$7*J1170</f>
        <v>8.687</v>
      </c>
      <c r="N1170" s="37" t="n">
        <f aca="false">K1170+L1170+M1170</f>
        <v>8.687</v>
      </c>
    </row>
    <row r="1171" customFormat="false" ht="15" hidden="false" customHeight="false" outlineLevel="0" collapsed="false">
      <c r="A1171" s="0" t="s">
        <v>9</v>
      </c>
      <c r="B1171" s="0" t="s">
        <v>448</v>
      </c>
      <c r="C1171" s="15" t="n">
        <v>45992</v>
      </c>
      <c r="D1171" s="0" t="n">
        <v>1</v>
      </c>
      <c r="E1171" s="0" t="n">
        <v>0</v>
      </c>
      <c r="F1171" s="0" t="n">
        <v>0</v>
      </c>
      <c r="G1171" s="0" t="n">
        <v>0</v>
      </c>
      <c r="H1171" s="0" t="n">
        <v>0</v>
      </c>
      <c r="I1171" s="0" t="n">
        <v>0</v>
      </c>
      <c r="J1171" s="0" t="n">
        <v>3</v>
      </c>
      <c r="K1171" s="37" t="n">
        <f aca="false">E1171+Inputs!$B$5*F1171</f>
        <v>0</v>
      </c>
      <c r="L1171" s="37" t="n">
        <f aca="false">G1171+Inputs!$B$6*H1171</f>
        <v>0</v>
      </c>
      <c r="M1171" s="37" t="n">
        <f aca="false">I1171+Inputs!$B$7*J1171</f>
        <v>3.723</v>
      </c>
      <c r="N1171" s="37" t="n">
        <f aca="false">K1171+L1171+M1171</f>
        <v>3.723</v>
      </c>
    </row>
    <row r="1172" customFormat="false" ht="15" hidden="false" customHeight="false" outlineLevel="0" collapsed="false">
      <c r="A1172" s="0" t="s">
        <v>9</v>
      </c>
      <c r="B1172" s="0" t="s">
        <v>448</v>
      </c>
      <c r="C1172" s="15" t="n">
        <v>46023</v>
      </c>
      <c r="D1172" s="0" t="n">
        <v>1</v>
      </c>
      <c r="E1172" s="0" t="n">
        <v>0</v>
      </c>
      <c r="F1172" s="0" t="n">
        <v>0</v>
      </c>
      <c r="G1172" s="0" t="n">
        <v>0</v>
      </c>
      <c r="H1172" s="0" t="n">
        <v>0</v>
      </c>
      <c r="I1172" s="0" t="n">
        <v>0</v>
      </c>
      <c r="J1172" s="0" t="n">
        <v>1</v>
      </c>
      <c r="K1172" s="37" t="n">
        <f aca="false">E1172+Inputs!$B$5*F1172</f>
        <v>0</v>
      </c>
      <c r="L1172" s="37" t="n">
        <f aca="false">G1172+Inputs!$B$6*H1172</f>
        <v>0</v>
      </c>
      <c r="M1172" s="37" t="n">
        <f aca="false">I1172+Inputs!$B$7*J1172</f>
        <v>1.241</v>
      </c>
      <c r="N1172" s="37" t="n">
        <f aca="false">K1172+L1172+M1172</f>
        <v>1.241</v>
      </c>
    </row>
    <row r="1173" customFormat="false" ht="15" hidden="false" customHeight="false" outlineLevel="0" collapsed="false">
      <c r="A1173" s="0" t="s">
        <v>9</v>
      </c>
      <c r="B1173" s="0" t="s">
        <v>448</v>
      </c>
      <c r="C1173" s="15" t="n">
        <v>46054</v>
      </c>
      <c r="D1173" s="0" t="n">
        <v>1</v>
      </c>
      <c r="E1173" s="0" t="n">
        <v>0</v>
      </c>
      <c r="F1173" s="0" t="n">
        <v>0</v>
      </c>
      <c r="G1173" s="0" t="n">
        <v>0</v>
      </c>
      <c r="H1173" s="0" t="n">
        <v>0</v>
      </c>
      <c r="I1173" s="0" t="n">
        <v>0</v>
      </c>
      <c r="J1173" s="0" t="n">
        <v>3</v>
      </c>
      <c r="K1173" s="37" t="n">
        <f aca="false">E1173+Inputs!$B$5*F1173</f>
        <v>0</v>
      </c>
      <c r="L1173" s="37" t="n">
        <f aca="false">G1173+Inputs!$B$6*H1173</f>
        <v>0</v>
      </c>
      <c r="M1173" s="37" t="n">
        <f aca="false">I1173+Inputs!$B$7*J1173</f>
        <v>3.723</v>
      </c>
      <c r="N1173" s="37" t="n">
        <f aca="false">K1173+L1173+M1173</f>
        <v>3.723</v>
      </c>
    </row>
    <row r="1174" customFormat="false" ht="15" hidden="false" customHeight="false" outlineLevel="0" collapsed="false">
      <c r="A1174" s="0" t="s">
        <v>9</v>
      </c>
      <c r="B1174" s="0" t="s">
        <v>448</v>
      </c>
      <c r="C1174" s="15" t="n">
        <v>46082</v>
      </c>
      <c r="D1174" s="0" t="n">
        <v>1</v>
      </c>
      <c r="E1174" s="0" t="n">
        <v>0</v>
      </c>
      <c r="F1174" s="0" t="n">
        <v>0</v>
      </c>
      <c r="G1174" s="0" t="n">
        <v>0</v>
      </c>
      <c r="H1174" s="0" t="n">
        <v>0</v>
      </c>
      <c r="I1174" s="0" t="n">
        <v>0</v>
      </c>
      <c r="J1174" s="0" t="n">
        <v>1</v>
      </c>
      <c r="K1174" s="37" t="n">
        <f aca="false">E1174+Inputs!$B$5*F1174</f>
        <v>0</v>
      </c>
      <c r="L1174" s="37" t="n">
        <f aca="false">G1174+Inputs!$B$6*H1174</f>
        <v>0</v>
      </c>
      <c r="M1174" s="37" t="n">
        <f aca="false">I1174+Inputs!$B$7*J1174</f>
        <v>1.241</v>
      </c>
      <c r="N1174" s="37" t="n">
        <f aca="false">K1174+L1174+M1174</f>
        <v>1.241</v>
      </c>
    </row>
    <row r="1175" customFormat="false" ht="15" hidden="false" customHeight="false" outlineLevel="0" collapsed="false">
      <c r="A1175" s="0" t="s">
        <v>9</v>
      </c>
      <c r="B1175" s="0" t="s">
        <v>448</v>
      </c>
      <c r="C1175" s="15" t="n">
        <v>46113</v>
      </c>
      <c r="D1175" s="0" t="n">
        <v>1</v>
      </c>
      <c r="E1175" s="0" t="n">
        <v>0</v>
      </c>
      <c r="F1175" s="0" t="n">
        <v>0</v>
      </c>
      <c r="G1175" s="0" t="n">
        <v>0</v>
      </c>
      <c r="H1175" s="0" t="n">
        <v>0</v>
      </c>
      <c r="I1175" s="0" t="n">
        <v>0</v>
      </c>
      <c r="J1175" s="0" t="n">
        <v>3</v>
      </c>
      <c r="K1175" s="37" t="n">
        <f aca="false">E1175+Inputs!$B$5*F1175</f>
        <v>0</v>
      </c>
      <c r="L1175" s="37" t="n">
        <f aca="false">G1175+Inputs!$B$6*H1175</f>
        <v>0</v>
      </c>
      <c r="M1175" s="37" t="n">
        <f aca="false">I1175+Inputs!$B$7*J1175</f>
        <v>3.723</v>
      </c>
      <c r="N1175" s="37" t="n">
        <f aca="false">K1175+L1175+M1175</f>
        <v>3.723</v>
      </c>
    </row>
    <row r="1176" customFormat="false" ht="15" hidden="false" customHeight="false" outlineLevel="0" collapsed="false">
      <c r="A1176" s="0" t="s">
        <v>9</v>
      </c>
      <c r="B1176" s="0" t="s">
        <v>448</v>
      </c>
      <c r="C1176" s="15" t="n">
        <v>46143</v>
      </c>
      <c r="D1176" s="0" t="n">
        <v>1</v>
      </c>
      <c r="E1176" s="0" t="n">
        <v>0</v>
      </c>
      <c r="F1176" s="0" t="n">
        <v>0</v>
      </c>
      <c r="G1176" s="0" t="n">
        <v>0</v>
      </c>
      <c r="H1176" s="0" t="n">
        <v>0</v>
      </c>
      <c r="I1176" s="0" t="n">
        <v>0</v>
      </c>
      <c r="J1176" s="0" t="n">
        <v>5</v>
      </c>
      <c r="K1176" s="37" t="n">
        <f aca="false">E1176+Inputs!$B$5*F1176</f>
        <v>0</v>
      </c>
      <c r="L1176" s="37" t="n">
        <f aca="false">G1176+Inputs!$B$6*H1176</f>
        <v>0</v>
      </c>
      <c r="M1176" s="37" t="n">
        <f aca="false">I1176+Inputs!$B$7*J1176</f>
        <v>6.205</v>
      </c>
      <c r="N1176" s="37" t="n">
        <f aca="false">K1176+L1176+M1176</f>
        <v>6.205</v>
      </c>
    </row>
    <row r="1177" customFormat="false" ht="15" hidden="false" customHeight="false" outlineLevel="0" collapsed="false">
      <c r="A1177" s="0" t="s">
        <v>9</v>
      </c>
      <c r="B1177" s="0" t="s">
        <v>448</v>
      </c>
      <c r="C1177" s="15" t="n">
        <v>46174</v>
      </c>
      <c r="D1177" s="0" t="n">
        <v>1</v>
      </c>
      <c r="E1177" s="0" t="n">
        <v>0</v>
      </c>
      <c r="F1177" s="0" t="n">
        <v>0</v>
      </c>
      <c r="G1177" s="0" t="n">
        <v>0</v>
      </c>
      <c r="H1177" s="0" t="n">
        <v>0</v>
      </c>
      <c r="I1177" s="0" t="n">
        <v>0</v>
      </c>
      <c r="J1177" s="0" t="n">
        <v>2</v>
      </c>
      <c r="K1177" s="37" t="n">
        <f aca="false">E1177+Inputs!$B$5*F1177</f>
        <v>0</v>
      </c>
      <c r="L1177" s="37" t="n">
        <f aca="false">G1177+Inputs!$B$6*H1177</f>
        <v>0</v>
      </c>
      <c r="M1177" s="37" t="n">
        <f aca="false">I1177+Inputs!$B$7*J1177</f>
        <v>2.482</v>
      </c>
      <c r="N1177" s="37" t="n">
        <f aca="false">K1177+L1177+M1177</f>
        <v>2.482</v>
      </c>
    </row>
    <row r="1178" customFormat="false" ht="15" hidden="false" customHeight="false" outlineLevel="0" collapsed="false">
      <c r="A1178" s="0" t="s">
        <v>9</v>
      </c>
      <c r="B1178" s="0" t="s">
        <v>448</v>
      </c>
      <c r="C1178" s="15" t="n">
        <v>46204</v>
      </c>
      <c r="D1178" s="0" t="n">
        <v>1</v>
      </c>
      <c r="E1178" s="0" t="n">
        <v>0</v>
      </c>
      <c r="F1178" s="0" t="n">
        <v>0</v>
      </c>
      <c r="G1178" s="0" t="n">
        <v>0</v>
      </c>
      <c r="H1178" s="0" t="n">
        <v>0</v>
      </c>
      <c r="I1178" s="0" t="n">
        <v>0</v>
      </c>
      <c r="J1178" s="0" t="n">
        <v>2</v>
      </c>
      <c r="K1178" s="37" t="n">
        <f aca="false">E1178+Inputs!$B$5*F1178</f>
        <v>0</v>
      </c>
      <c r="L1178" s="37" t="n">
        <f aca="false">G1178+Inputs!$B$6*H1178</f>
        <v>0</v>
      </c>
      <c r="M1178" s="37" t="n">
        <f aca="false">I1178+Inputs!$B$7*J1178</f>
        <v>2.482</v>
      </c>
      <c r="N1178" s="37" t="n">
        <f aca="false">K1178+L1178+M1178</f>
        <v>2.482</v>
      </c>
    </row>
    <row r="1179" customFormat="false" ht="15" hidden="false" customHeight="false" outlineLevel="0" collapsed="false">
      <c r="A1179" s="0" t="s">
        <v>9</v>
      </c>
      <c r="B1179" s="0" t="s">
        <v>448</v>
      </c>
      <c r="C1179" s="15" t="n">
        <v>46235</v>
      </c>
      <c r="D1179" s="0" t="n">
        <v>1</v>
      </c>
      <c r="E1179" s="0" t="n">
        <v>0</v>
      </c>
      <c r="F1179" s="0" t="n">
        <v>0</v>
      </c>
      <c r="G1179" s="0" t="n">
        <v>0</v>
      </c>
      <c r="H1179" s="0" t="n">
        <v>0</v>
      </c>
      <c r="I1179" s="0" t="n">
        <v>0</v>
      </c>
      <c r="J1179" s="0" t="n">
        <v>1</v>
      </c>
      <c r="K1179" s="37" t="n">
        <f aca="false">E1179+Inputs!$B$5*F1179</f>
        <v>0</v>
      </c>
      <c r="L1179" s="37" t="n">
        <f aca="false">G1179+Inputs!$B$6*H1179</f>
        <v>0</v>
      </c>
      <c r="M1179" s="37" t="n">
        <f aca="false">I1179+Inputs!$B$7*J1179</f>
        <v>1.241</v>
      </c>
      <c r="N1179" s="37" t="n">
        <f aca="false">K1179+L1179+M1179</f>
        <v>1.241</v>
      </c>
    </row>
    <row r="1180" customFormat="false" ht="15" hidden="false" customHeight="false" outlineLevel="0" collapsed="false">
      <c r="A1180" s="0" t="s">
        <v>9</v>
      </c>
      <c r="B1180" s="0" t="s">
        <v>400</v>
      </c>
      <c r="C1180" s="15" t="n">
        <v>44927</v>
      </c>
      <c r="D1180" s="0" t="n">
        <v>2</v>
      </c>
      <c r="E1180" s="0" t="n">
        <v>0</v>
      </c>
      <c r="F1180" s="0" t="n">
        <v>6</v>
      </c>
      <c r="G1180" s="0" t="n">
        <v>0</v>
      </c>
      <c r="H1180" s="0" t="n">
        <v>0</v>
      </c>
      <c r="I1180" s="0" t="n">
        <v>0</v>
      </c>
      <c r="J1180" s="0" t="n">
        <v>167</v>
      </c>
      <c r="K1180" s="37" t="n">
        <f aca="false">E1180+Inputs!$B$5*F1180</f>
        <v>7.65</v>
      </c>
      <c r="L1180" s="37" t="n">
        <f aca="false">G1180+Inputs!$B$6*H1180</f>
        <v>0</v>
      </c>
      <c r="M1180" s="37" t="n">
        <f aca="false">I1180+Inputs!$B$7*J1180</f>
        <v>207.247</v>
      </c>
      <c r="N1180" s="37" t="n">
        <f aca="false">K1180+L1180+M1180</f>
        <v>214.897</v>
      </c>
    </row>
    <row r="1181" customFormat="false" ht="15" hidden="false" customHeight="false" outlineLevel="0" collapsed="false">
      <c r="A1181" s="0" t="s">
        <v>9</v>
      </c>
      <c r="B1181" s="0" t="s">
        <v>400</v>
      </c>
      <c r="C1181" s="15" t="n">
        <v>44958</v>
      </c>
      <c r="D1181" s="0" t="n">
        <v>2</v>
      </c>
      <c r="E1181" s="0" t="n">
        <v>0</v>
      </c>
      <c r="F1181" s="0" t="n">
        <v>4</v>
      </c>
      <c r="G1181" s="0" t="n">
        <v>0</v>
      </c>
      <c r="H1181" s="0" t="n">
        <v>2</v>
      </c>
      <c r="I1181" s="0" t="n">
        <v>0</v>
      </c>
      <c r="J1181" s="0" t="n">
        <v>151</v>
      </c>
      <c r="K1181" s="37" t="n">
        <f aca="false">E1181+Inputs!$B$5*F1181</f>
        <v>5.1</v>
      </c>
      <c r="L1181" s="37" t="n">
        <f aca="false">G1181+Inputs!$B$6*H1181</f>
        <v>2.55</v>
      </c>
      <c r="M1181" s="37" t="n">
        <f aca="false">I1181+Inputs!$B$7*J1181</f>
        <v>187.391</v>
      </c>
      <c r="N1181" s="37" t="n">
        <f aca="false">K1181+L1181+M1181</f>
        <v>195.041</v>
      </c>
    </row>
    <row r="1182" customFormat="false" ht="15" hidden="false" customHeight="false" outlineLevel="0" collapsed="false">
      <c r="A1182" s="0" t="s">
        <v>9</v>
      </c>
      <c r="B1182" s="0" t="s">
        <v>400</v>
      </c>
      <c r="C1182" s="15" t="n">
        <v>44986</v>
      </c>
      <c r="D1182" s="0" t="n">
        <v>2</v>
      </c>
      <c r="E1182" s="0" t="n">
        <v>0</v>
      </c>
      <c r="F1182" s="0" t="n">
        <v>0</v>
      </c>
      <c r="G1182" s="0" t="n">
        <v>0</v>
      </c>
      <c r="H1182" s="0" t="n">
        <v>0</v>
      </c>
      <c r="I1182" s="0" t="n">
        <v>0</v>
      </c>
      <c r="J1182" s="0" t="n">
        <v>23</v>
      </c>
      <c r="K1182" s="37" t="n">
        <f aca="false">E1182+Inputs!$B$5*F1182</f>
        <v>0</v>
      </c>
      <c r="L1182" s="37" t="n">
        <f aca="false">G1182+Inputs!$B$6*H1182</f>
        <v>0</v>
      </c>
      <c r="M1182" s="37" t="n">
        <f aca="false">I1182+Inputs!$B$7*J1182</f>
        <v>28.543</v>
      </c>
      <c r="N1182" s="37" t="n">
        <f aca="false">K1182+L1182+M1182</f>
        <v>28.543</v>
      </c>
    </row>
    <row r="1183" customFormat="false" ht="15" hidden="false" customHeight="false" outlineLevel="0" collapsed="false">
      <c r="A1183" s="0" t="s">
        <v>9</v>
      </c>
      <c r="B1183" s="0" t="s">
        <v>400</v>
      </c>
      <c r="C1183" s="15" t="n">
        <v>45017</v>
      </c>
      <c r="D1183" s="0" t="n">
        <v>2</v>
      </c>
      <c r="E1183" s="0" t="n">
        <v>0</v>
      </c>
      <c r="F1183" s="0" t="n">
        <v>3</v>
      </c>
      <c r="G1183" s="0" t="n">
        <v>0</v>
      </c>
      <c r="H1183" s="0" t="n">
        <v>0</v>
      </c>
      <c r="I1183" s="0" t="n">
        <v>0</v>
      </c>
      <c r="J1183" s="0" t="n">
        <v>45</v>
      </c>
      <c r="K1183" s="37" t="n">
        <f aca="false">E1183+Inputs!$B$5*F1183</f>
        <v>3.825</v>
      </c>
      <c r="L1183" s="37" t="n">
        <f aca="false">G1183+Inputs!$B$6*H1183</f>
        <v>0</v>
      </c>
      <c r="M1183" s="37" t="n">
        <f aca="false">I1183+Inputs!$B$7*J1183</f>
        <v>55.845</v>
      </c>
      <c r="N1183" s="37" t="n">
        <f aca="false">K1183+L1183+M1183</f>
        <v>59.67</v>
      </c>
    </row>
    <row r="1184" customFormat="false" ht="15" hidden="false" customHeight="false" outlineLevel="0" collapsed="false">
      <c r="A1184" s="0" t="s">
        <v>9</v>
      </c>
      <c r="B1184" s="0" t="s">
        <v>400</v>
      </c>
      <c r="C1184" s="15" t="n">
        <v>45047</v>
      </c>
      <c r="D1184" s="0" t="n">
        <v>2</v>
      </c>
      <c r="E1184" s="0" t="n">
        <v>0</v>
      </c>
      <c r="F1184" s="0" t="n">
        <v>3</v>
      </c>
      <c r="G1184" s="0" t="n">
        <v>0</v>
      </c>
      <c r="H1184" s="0" t="n">
        <v>1</v>
      </c>
      <c r="I1184" s="0" t="n">
        <v>0</v>
      </c>
      <c r="J1184" s="0" t="n">
        <v>163</v>
      </c>
      <c r="K1184" s="37" t="n">
        <f aca="false">E1184+Inputs!$B$5*F1184</f>
        <v>3.825</v>
      </c>
      <c r="L1184" s="37" t="n">
        <f aca="false">G1184+Inputs!$B$6*H1184</f>
        <v>1.275</v>
      </c>
      <c r="M1184" s="37" t="n">
        <f aca="false">I1184+Inputs!$B$7*J1184</f>
        <v>202.283</v>
      </c>
      <c r="N1184" s="37" t="n">
        <f aca="false">K1184+L1184+M1184</f>
        <v>207.383</v>
      </c>
    </row>
    <row r="1185" customFormat="false" ht="15" hidden="false" customHeight="false" outlineLevel="0" collapsed="false">
      <c r="A1185" s="0" t="s">
        <v>9</v>
      </c>
      <c r="B1185" s="0" t="s">
        <v>400</v>
      </c>
      <c r="C1185" s="15" t="n">
        <v>45078</v>
      </c>
      <c r="D1185" s="0" t="n">
        <v>2</v>
      </c>
      <c r="E1185" s="0" t="n">
        <v>0</v>
      </c>
      <c r="F1185" s="0" t="n">
        <v>8</v>
      </c>
      <c r="G1185" s="0" t="n">
        <v>0</v>
      </c>
      <c r="H1185" s="0" t="n">
        <v>0</v>
      </c>
      <c r="I1185" s="0" t="n">
        <v>0</v>
      </c>
      <c r="J1185" s="0" t="n">
        <v>194</v>
      </c>
      <c r="K1185" s="37" t="n">
        <f aca="false">E1185+Inputs!$B$5*F1185</f>
        <v>10.2</v>
      </c>
      <c r="L1185" s="37" t="n">
        <f aca="false">G1185+Inputs!$B$6*H1185</f>
        <v>0</v>
      </c>
      <c r="M1185" s="37" t="n">
        <f aca="false">I1185+Inputs!$B$7*J1185</f>
        <v>240.754</v>
      </c>
      <c r="N1185" s="37" t="n">
        <f aca="false">K1185+L1185+M1185</f>
        <v>250.954</v>
      </c>
    </row>
    <row r="1186" customFormat="false" ht="15" hidden="false" customHeight="false" outlineLevel="0" collapsed="false">
      <c r="A1186" s="0" t="s">
        <v>9</v>
      </c>
      <c r="B1186" s="0" t="s">
        <v>400</v>
      </c>
      <c r="C1186" s="15" t="n">
        <v>45108</v>
      </c>
      <c r="D1186" s="0" t="n">
        <v>2</v>
      </c>
      <c r="E1186" s="0" t="n">
        <v>0</v>
      </c>
      <c r="F1186" s="0" t="n">
        <v>4</v>
      </c>
      <c r="G1186" s="0" t="n">
        <v>0</v>
      </c>
      <c r="H1186" s="0" t="n">
        <v>0</v>
      </c>
      <c r="I1186" s="0" t="n">
        <v>0</v>
      </c>
      <c r="J1186" s="0" t="n">
        <v>184</v>
      </c>
      <c r="K1186" s="37" t="n">
        <f aca="false">E1186+Inputs!$B$5*F1186</f>
        <v>5.1</v>
      </c>
      <c r="L1186" s="37" t="n">
        <f aca="false">G1186+Inputs!$B$6*H1186</f>
        <v>0</v>
      </c>
      <c r="M1186" s="37" t="n">
        <f aca="false">I1186+Inputs!$B$7*J1186</f>
        <v>228.344</v>
      </c>
      <c r="N1186" s="37" t="n">
        <f aca="false">K1186+L1186+M1186</f>
        <v>233.444</v>
      </c>
    </row>
    <row r="1187" customFormat="false" ht="15" hidden="false" customHeight="false" outlineLevel="0" collapsed="false">
      <c r="A1187" s="0" t="s">
        <v>9</v>
      </c>
      <c r="B1187" s="0" t="s">
        <v>400</v>
      </c>
      <c r="C1187" s="15" t="n">
        <v>45139</v>
      </c>
      <c r="D1187" s="0" t="n">
        <v>2</v>
      </c>
      <c r="E1187" s="0" t="n">
        <v>0</v>
      </c>
      <c r="F1187" s="0" t="n">
        <v>7</v>
      </c>
      <c r="G1187" s="0" t="n">
        <v>0</v>
      </c>
      <c r="H1187" s="0" t="n">
        <v>3</v>
      </c>
      <c r="I1187" s="0" t="n">
        <v>0</v>
      </c>
      <c r="J1187" s="0" t="n">
        <v>207</v>
      </c>
      <c r="K1187" s="37" t="n">
        <f aca="false">E1187+Inputs!$B$5*F1187</f>
        <v>8.925</v>
      </c>
      <c r="L1187" s="37" t="n">
        <f aca="false">G1187+Inputs!$B$6*H1187</f>
        <v>3.825</v>
      </c>
      <c r="M1187" s="37" t="n">
        <f aca="false">I1187+Inputs!$B$7*J1187</f>
        <v>256.887</v>
      </c>
      <c r="N1187" s="37" t="n">
        <f aca="false">K1187+L1187+M1187</f>
        <v>269.637</v>
      </c>
    </row>
    <row r="1188" customFormat="false" ht="15" hidden="false" customHeight="false" outlineLevel="0" collapsed="false">
      <c r="A1188" s="0" t="s">
        <v>9</v>
      </c>
      <c r="B1188" s="0" t="s">
        <v>400</v>
      </c>
      <c r="C1188" s="15" t="n">
        <v>45170</v>
      </c>
      <c r="D1188" s="0" t="n">
        <v>2</v>
      </c>
      <c r="E1188" s="0" t="n">
        <v>0</v>
      </c>
      <c r="F1188" s="0" t="n">
        <v>8</v>
      </c>
      <c r="G1188" s="0" t="n">
        <v>0</v>
      </c>
      <c r="H1188" s="0" t="n">
        <v>1</v>
      </c>
      <c r="I1188" s="0" t="n">
        <v>0</v>
      </c>
      <c r="J1188" s="0" t="n">
        <v>205</v>
      </c>
      <c r="K1188" s="37" t="n">
        <f aca="false">E1188+Inputs!$B$5*F1188</f>
        <v>10.2</v>
      </c>
      <c r="L1188" s="37" t="n">
        <f aca="false">G1188+Inputs!$B$6*H1188</f>
        <v>1.275</v>
      </c>
      <c r="M1188" s="37" t="n">
        <f aca="false">I1188+Inputs!$B$7*J1188</f>
        <v>254.405</v>
      </c>
      <c r="N1188" s="37" t="n">
        <f aca="false">K1188+L1188+M1188</f>
        <v>265.88</v>
      </c>
    </row>
    <row r="1189" customFormat="false" ht="15" hidden="false" customHeight="false" outlineLevel="0" collapsed="false">
      <c r="A1189" s="0" t="s">
        <v>9</v>
      </c>
      <c r="B1189" s="0" t="s">
        <v>400</v>
      </c>
      <c r="C1189" s="15" t="n">
        <v>45200</v>
      </c>
      <c r="D1189" s="0" t="n">
        <v>2</v>
      </c>
      <c r="E1189" s="0" t="n">
        <v>0</v>
      </c>
      <c r="F1189" s="0" t="n">
        <v>7</v>
      </c>
      <c r="G1189" s="0" t="n">
        <v>0</v>
      </c>
      <c r="H1189" s="0" t="n">
        <v>1</v>
      </c>
      <c r="I1189" s="0" t="n">
        <v>0</v>
      </c>
      <c r="J1189" s="0" t="n">
        <v>208</v>
      </c>
      <c r="K1189" s="37" t="n">
        <f aca="false">E1189+Inputs!$B$5*F1189</f>
        <v>8.925</v>
      </c>
      <c r="L1189" s="37" t="n">
        <f aca="false">G1189+Inputs!$B$6*H1189</f>
        <v>1.275</v>
      </c>
      <c r="M1189" s="37" t="n">
        <f aca="false">I1189+Inputs!$B$7*J1189</f>
        <v>258.128</v>
      </c>
      <c r="N1189" s="37" t="n">
        <f aca="false">K1189+L1189+M1189</f>
        <v>268.328</v>
      </c>
    </row>
    <row r="1190" customFormat="false" ht="15" hidden="false" customHeight="false" outlineLevel="0" collapsed="false">
      <c r="A1190" s="0" t="s">
        <v>9</v>
      </c>
      <c r="B1190" s="0" t="s">
        <v>400</v>
      </c>
      <c r="C1190" s="15" t="n">
        <v>45231</v>
      </c>
      <c r="D1190" s="0" t="n">
        <v>2</v>
      </c>
      <c r="E1190" s="0" t="n">
        <v>0</v>
      </c>
      <c r="F1190" s="0" t="n">
        <v>5</v>
      </c>
      <c r="G1190" s="0" t="n">
        <v>0</v>
      </c>
      <c r="H1190" s="0" t="n">
        <v>2</v>
      </c>
      <c r="I1190" s="0" t="n">
        <v>0</v>
      </c>
      <c r="J1190" s="0" t="n">
        <v>209</v>
      </c>
      <c r="K1190" s="37" t="n">
        <f aca="false">E1190+Inputs!$B$5*F1190</f>
        <v>6.375</v>
      </c>
      <c r="L1190" s="37" t="n">
        <f aca="false">G1190+Inputs!$B$6*H1190</f>
        <v>2.55</v>
      </c>
      <c r="M1190" s="37" t="n">
        <f aca="false">I1190+Inputs!$B$7*J1190</f>
        <v>259.369</v>
      </c>
      <c r="N1190" s="37" t="n">
        <f aca="false">K1190+L1190+M1190</f>
        <v>268.294</v>
      </c>
    </row>
    <row r="1191" customFormat="false" ht="15" hidden="false" customHeight="false" outlineLevel="0" collapsed="false">
      <c r="A1191" s="0" t="s">
        <v>9</v>
      </c>
      <c r="B1191" s="0" t="s">
        <v>400</v>
      </c>
      <c r="C1191" s="15" t="n">
        <v>45261</v>
      </c>
      <c r="D1191" s="0" t="n">
        <v>2</v>
      </c>
      <c r="E1191" s="0" t="n">
        <v>0</v>
      </c>
      <c r="F1191" s="0" t="n">
        <v>2</v>
      </c>
      <c r="G1191" s="0" t="n">
        <v>0</v>
      </c>
      <c r="H1191" s="0" t="n">
        <v>1</v>
      </c>
      <c r="I1191" s="0" t="n">
        <v>0</v>
      </c>
      <c r="J1191" s="0" t="n">
        <v>144</v>
      </c>
      <c r="K1191" s="37" t="n">
        <f aca="false">E1191+Inputs!$B$5*F1191</f>
        <v>2.55</v>
      </c>
      <c r="L1191" s="37" t="n">
        <f aca="false">G1191+Inputs!$B$6*H1191</f>
        <v>1.275</v>
      </c>
      <c r="M1191" s="37" t="n">
        <f aca="false">I1191+Inputs!$B$7*J1191</f>
        <v>178.704</v>
      </c>
      <c r="N1191" s="37" t="n">
        <f aca="false">K1191+L1191+M1191</f>
        <v>182.529</v>
      </c>
    </row>
    <row r="1192" customFormat="false" ht="15" hidden="false" customHeight="false" outlineLevel="0" collapsed="false">
      <c r="A1192" s="0" t="s">
        <v>9</v>
      </c>
      <c r="B1192" s="0" t="s">
        <v>400</v>
      </c>
      <c r="C1192" s="15" t="n">
        <v>45292</v>
      </c>
      <c r="D1192" s="0" t="n">
        <v>2</v>
      </c>
      <c r="E1192" s="0" t="n">
        <v>0</v>
      </c>
      <c r="F1192" s="0" t="n">
        <v>6</v>
      </c>
      <c r="G1192" s="0" t="n">
        <v>0</v>
      </c>
      <c r="H1192" s="0" t="n">
        <v>1</v>
      </c>
      <c r="I1192" s="0" t="n">
        <v>0</v>
      </c>
      <c r="J1192" s="0" t="n">
        <v>178</v>
      </c>
      <c r="K1192" s="37" t="n">
        <f aca="false">E1192+Inputs!$B$5*F1192</f>
        <v>7.65</v>
      </c>
      <c r="L1192" s="37" t="n">
        <f aca="false">G1192+Inputs!$B$6*H1192</f>
        <v>1.275</v>
      </c>
      <c r="M1192" s="37" t="n">
        <f aca="false">I1192+Inputs!$B$7*J1192</f>
        <v>220.898</v>
      </c>
      <c r="N1192" s="37" t="n">
        <f aca="false">K1192+L1192+M1192</f>
        <v>229.823</v>
      </c>
    </row>
    <row r="1193" customFormat="false" ht="15" hidden="false" customHeight="false" outlineLevel="0" collapsed="false">
      <c r="A1193" s="0" t="s">
        <v>9</v>
      </c>
      <c r="B1193" s="0" t="s">
        <v>400</v>
      </c>
      <c r="C1193" s="15" t="n">
        <v>45323</v>
      </c>
      <c r="D1193" s="0" t="n">
        <v>2</v>
      </c>
      <c r="E1193" s="0" t="n">
        <v>0</v>
      </c>
      <c r="F1193" s="0" t="n">
        <v>2</v>
      </c>
      <c r="G1193" s="0" t="n">
        <v>0</v>
      </c>
      <c r="H1193" s="0" t="n">
        <v>0</v>
      </c>
      <c r="I1193" s="0" t="n">
        <v>0</v>
      </c>
      <c r="J1193" s="0" t="n">
        <v>25</v>
      </c>
      <c r="K1193" s="37" t="n">
        <f aca="false">E1193+Inputs!$B$5*F1193</f>
        <v>2.55</v>
      </c>
      <c r="L1193" s="37" t="n">
        <f aca="false">G1193+Inputs!$B$6*H1193</f>
        <v>0</v>
      </c>
      <c r="M1193" s="37" t="n">
        <f aca="false">I1193+Inputs!$B$7*J1193</f>
        <v>31.025</v>
      </c>
      <c r="N1193" s="37" t="n">
        <f aca="false">K1193+L1193+M1193</f>
        <v>33.575</v>
      </c>
    </row>
    <row r="1194" customFormat="false" ht="15" hidden="false" customHeight="false" outlineLevel="0" collapsed="false">
      <c r="A1194" s="0" t="s">
        <v>9</v>
      </c>
      <c r="B1194" s="0" t="s">
        <v>400</v>
      </c>
      <c r="C1194" s="15" t="n">
        <v>45352</v>
      </c>
      <c r="D1194" s="0" t="n">
        <v>2</v>
      </c>
      <c r="E1194" s="0" t="n">
        <v>0</v>
      </c>
      <c r="F1194" s="0" t="n">
        <v>2</v>
      </c>
      <c r="G1194" s="0" t="n">
        <v>0</v>
      </c>
      <c r="H1194" s="0" t="n">
        <v>1</v>
      </c>
      <c r="I1194" s="0" t="n">
        <v>0</v>
      </c>
      <c r="J1194" s="0" t="n">
        <v>50</v>
      </c>
      <c r="K1194" s="37" t="n">
        <f aca="false">E1194+Inputs!$B$5*F1194</f>
        <v>2.55</v>
      </c>
      <c r="L1194" s="37" t="n">
        <f aca="false">G1194+Inputs!$B$6*H1194</f>
        <v>1.275</v>
      </c>
      <c r="M1194" s="37" t="n">
        <f aca="false">I1194+Inputs!$B$7*J1194</f>
        <v>62.05</v>
      </c>
      <c r="N1194" s="37" t="n">
        <f aca="false">K1194+L1194+M1194</f>
        <v>65.875</v>
      </c>
    </row>
    <row r="1195" customFormat="false" ht="15" hidden="false" customHeight="false" outlineLevel="0" collapsed="false">
      <c r="A1195" s="0" t="s">
        <v>9</v>
      </c>
      <c r="B1195" s="0" t="s">
        <v>400</v>
      </c>
      <c r="C1195" s="15" t="n">
        <v>45383</v>
      </c>
      <c r="D1195" s="0" t="n">
        <v>2</v>
      </c>
      <c r="E1195" s="0" t="n">
        <v>0</v>
      </c>
      <c r="F1195" s="0" t="n">
        <v>4</v>
      </c>
      <c r="G1195" s="0" t="n">
        <v>0</v>
      </c>
      <c r="H1195" s="0" t="n">
        <v>0</v>
      </c>
      <c r="I1195" s="0" t="n">
        <v>0</v>
      </c>
      <c r="J1195" s="0" t="n">
        <v>166</v>
      </c>
      <c r="K1195" s="37" t="n">
        <f aca="false">E1195+Inputs!$B$5*F1195</f>
        <v>5.1</v>
      </c>
      <c r="L1195" s="37" t="n">
        <f aca="false">G1195+Inputs!$B$6*H1195</f>
        <v>0</v>
      </c>
      <c r="M1195" s="37" t="n">
        <f aca="false">I1195+Inputs!$B$7*J1195</f>
        <v>206.006</v>
      </c>
      <c r="N1195" s="37" t="n">
        <f aca="false">K1195+L1195+M1195</f>
        <v>211.106</v>
      </c>
    </row>
    <row r="1196" customFormat="false" ht="15" hidden="false" customHeight="false" outlineLevel="0" collapsed="false">
      <c r="A1196" s="0" t="s">
        <v>9</v>
      </c>
      <c r="B1196" s="0" t="s">
        <v>400</v>
      </c>
      <c r="C1196" s="15" t="n">
        <v>45413</v>
      </c>
      <c r="D1196" s="0" t="n">
        <v>2</v>
      </c>
      <c r="E1196" s="0" t="n">
        <v>0</v>
      </c>
      <c r="F1196" s="0" t="n">
        <v>2</v>
      </c>
      <c r="G1196" s="0" t="n">
        <v>0</v>
      </c>
      <c r="H1196" s="0" t="n">
        <v>4</v>
      </c>
      <c r="I1196" s="0" t="n">
        <v>0</v>
      </c>
      <c r="J1196" s="0" t="n">
        <v>139</v>
      </c>
      <c r="K1196" s="37" t="n">
        <f aca="false">E1196+Inputs!$B$5*F1196</f>
        <v>2.55</v>
      </c>
      <c r="L1196" s="37" t="n">
        <f aca="false">G1196+Inputs!$B$6*H1196</f>
        <v>5.1</v>
      </c>
      <c r="M1196" s="37" t="n">
        <f aca="false">I1196+Inputs!$B$7*J1196</f>
        <v>172.499</v>
      </c>
      <c r="N1196" s="37" t="n">
        <f aca="false">K1196+L1196+M1196</f>
        <v>180.149</v>
      </c>
    </row>
    <row r="1197" customFormat="false" ht="15" hidden="false" customHeight="false" outlineLevel="0" collapsed="false">
      <c r="A1197" s="0" t="s">
        <v>9</v>
      </c>
      <c r="B1197" s="0" t="s">
        <v>400</v>
      </c>
      <c r="C1197" s="15" t="n">
        <v>45444</v>
      </c>
      <c r="D1197" s="0" t="n">
        <v>2</v>
      </c>
      <c r="E1197" s="0" t="n">
        <v>0</v>
      </c>
      <c r="F1197" s="0" t="n">
        <v>8</v>
      </c>
      <c r="G1197" s="0" t="n">
        <v>0</v>
      </c>
      <c r="H1197" s="0" t="n">
        <v>1</v>
      </c>
      <c r="I1197" s="0" t="n">
        <v>0</v>
      </c>
      <c r="J1197" s="0" t="n">
        <v>208</v>
      </c>
      <c r="K1197" s="37" t="n">
        <f aca="false">E1197+Inputs!$B$5*F1197</f>
        <v>10.2</v>
      </c>
      <c r="L1197" s="37" t="n">
        <f aca="false">G1197+Inputs!$B$6*H1197</f>
        <v>1.275</v>
      </c>
      <c r="M1197" s="37" t="n">
        <f aca="false">I1197+Inputs!$B$7*J1197</f>
        <v>258.128</v>
      </c>
      <c r="N1197" s="37" t="n">
        <f aca="false">K1197+L1197+M1197</f>
        <v>269.603</v>
      </c>
    </row>
    <row r="1198" customFormat="false" ht="15" hidden="false" customHeight="false" outlineLevel="0" collapsed="false">
      <c r="A1198" s="0" t="s">
        <v>9</v>
      </c>
      <c r="B1198" s="0" t="s">
        <v>400</v>
      </c>
      <c r="C1198" s="15" t="n">
        <v>45474</v>
      </c>
      <c r="D1198" s="0" t="n">
        <v>2</v>
      </c>
      <c r="E1198" s="0" t="n">
        <v>0</v>
      </c>
      <c r="F1198" s="0" t="n">
        <v>2</v>
      </c>
      <c r="G1198" s="0" t="n">
        <v>0</v>
      </c>
      <c r="H1198" s="0" t="n">
        <v>4</v>
      </c>
      <c r="I1198" s="0" t="n">
        <v>0</v>
      </c>
      <c r="J1198" s="0" t="n">
        <v>196</v>
      </c>
      <c r="K1198" s="37" t="n">
        <f aca="false">E1198+Inputs!$B$5*F1198</f>
        <v>2.55</v>
      </c>
      <c r="L1198" s="37" t="n">
        <f aca="false">G1198+Inputs!$B$6*H1198</f>
        <v>5.1</v>
      </c>
      <c r="M1198" s="37" t="n">
        <f aca="false">I1198+Inputs!$B$7*J1198</f>
        <v>243.236</v>
      </c>
      <c r="N1198" s="37" t="n">
        <f aca="false">K1198+L1198+M1198</f>
        <v>250.886</v>
      </c>
    </row>
    <row r="1199" customFormat="false" ht="15" hidden="false" customHeight="false" outlineLevel="0" collapsed="false">
      <c r="A1199" s="0" t="s">
        <v>9</v>
      </c>
      <c r="B1199" s="0" t="s">
        <v>400</v>
      </c>
      <c r="C1199" s="15" t="n">
        <v>45505</v>
      </c>
      <c r="D1199" s="0" t="n">
        <v>2</v>
      </c>
      <c r="E1199" s="0" t="n">
        <v>0</v>
      </c>
      <c r="F1199" s="0" t="n">
        <v>4</v>
      </c>
      <c r="G1199" s="0" t="n">
        <v>0</v>
      </c>
      <c r="H1199" s="0" t="n">
        <v>3</v>
      </c>
      <c r="I1199" s="0" t="n">
        <v>0</v>
      </c>
      <c r="J1199" s="0" t="n">
        <v>217</v>
      </c>
      <c r="K1199" s="37" t="n">
        <f aca="false">E1199+Inputs!$B$5*F1199</f>
        <v>5.1</v>
      </c>
      <c r="L1199" s="37" t="n">
        <f aca="false">G1199+Inputs!$B$6*H1199</f>
        <v>3.825</v>
      </c>
      <c r="M1199" s="37" t="n">
        <f aca="false">I1199+Inputs!$B$7*J1199</f>
        <v>269.297</v>
      </c>
      <c r="N1199" s="37" t="n">
        <f aca="false">K1199+L1199+M1199</f>
        <v>278.222</v>
      </c>
    </row>
    <row r="1200" customFormat="false" ht="15" hidden="false" customHeight="false" outlineLevel="0" collapsed="false">
      <c r="A1200" s="0" t="s">
        <v>9</v>
      </c>
      <c r="B1200" s="0" t="s">
        <v>400</v>
      </c>
      <c r="C1200" s="15" t="n">
        <v>45536</v>
      </c>
      <c r="D1200" s="0" t="n">
        <v>2</v>
      </c>
      <c r="E1200" s="0" t="n">
        <v>0</v>
      </c>
      <c r="F1200" s="0" t="n">
        <v>4</v>
      </c>
      <c r="G1200" s="0" t="n">
        <v>0</v>
      </c>
      <c r="H1200" s="0" t="n">
        <v>5</v>
      </c>
      <c r="I1200" s="0" t="n">
        <v>0</v>
      </c>
      <c r="J1200" s="0" t="n">
        <v>206</v>
      </c>
      <c r="K1200" s="37" t="n">
        <f aca="false">E1200+Inputs!$B$5*F1200</f>
        <v>5.1</v>
      </c>
      <c r="L1200" s="37" t="n">
        <f aca="false">G1200+Inputs!$B$6*H1200</f>
        <v>6.375</v>
      </c>
      <c r="M1200" s="37" t="n">
        <f aca="false">I1200+Inputs!$B$7*J1200</f>
        <v>255.646</v>
      </c>
      <c r="N1200" s="37" t="n">
        <f aca="false">K1200+L1200+M1200</f>
        <v>267.121</v>
      </c>
    </row>
    <row r="1201" customFormat="false" ht="15" hidden="false" customHeight="false" outlineLevel="0" collapsed="false">
      <c r="A1201" s="0" t="s">
        <v>9</v>
      </c>
      <c r="B1201" s="0" t="s">
        <v>400</v>
      </c>
      <c r="C1201" s="15" t="n">
        <v>45566</v>
      </c>
      <c r="D1201" s="0" t="n">
        <v>2</v>
      </c>
      <c r="E1201" s="0" t="n">
        <v>0</v>
      </c>
      <c r="F1201" s="0" t="n">
        <v>5</v>
      </c>
      <c r="G1201" s="0" t="n">
        <v>0</v>
      </c>
      <c r="H1201" s="0" t="n">
        <v>3</v>
      </c>
      <c r="I1201" s="0" t="n">
        <v>0</v>
      </c>
      <c r="J1201" s="0" t="n">
        <v>197</v>
      </c>
      <c r="K1201" s="37" t="n">
        <f aca="false">E1201+Inputs!$B$5*F1201</f>
        <v>6.375</v>
      </c>
      <c r="L1201" s="37" t="n">
        <f aca="false">G1201+Inputs!$B$6*H1201</f>
        <v>3.825</v>
      </c>
      <c r="M1201" s="37" t="n">
        <f aca="false">I1201+Inputs!$B$7*J1201</f>
        <v>244.477</v>
      </c>
      <c r="N1201" s="37" t="n">
        <f aca="false">K1201+L1201+M1201</f>
        <v>254.677</v>
      </c>
    </row>
    <row r="1202" customFormat="false" ht="15" hidden="false" customHeight="false" outlineLevel="0" collapsed="false">
      <c r="A1202" s="0" t="s">
        <v>9</v>
      </c>
      <c r="B1202" s="0" t="s">
        <v>400</v>
      </c>
      <c r="C1202" s="15" t="n">
        <v>45597</v>
      </c>
      <c r="D1202" s="0" t="n">
        <v>2</v>
      </c>
      <c r="E1202" s="0" t="n">
        <v>0</v>
      </c>
      <c r="F1202" s="0" t="n">
        <v>5</v>
      </c>
      <c r="G1202" s="0" t="n">
        <v>0</v>
      </c>
      <c r="H1202" s="0" t="n">
        <v>6</v>
      </c>
      <c r="I1202" s="0" t="n">
        <v>0</v>
      </c>
      <c r="J1202" s="0" t="n">
        <v>173</v>
      </c>
      <c r="K1202" s="37" t="n">
        <f aca="false">E1202+Inputs!$B$5*F1202</f>
        <v>6.375</v>
      </c>
      <c r="L1202" s="37" t="n">
        <f aca="false">G1202+Inputs!$B$6*H1202</f>
        <v>7.65</v>
      </c>
      <c r="M1202" s="37" t="n">
        <f aca="false">I1202+Inputs!$B$7*J1202</f>
        <v>214.693</v>
      </c>
      <c r="N1202" s="37" t="n">
        <f aca="false">K1202+L1202+M1202</f>
        <v>228.718</v>
      </c>
    </row>
    <row r="1203" customFormat="false" ht="15" hidden="false" customHeight="false" outlineLevel="0" collapsed="false">
      <c r="A1203" s="0" t="s">
        <v>9</v>
      </c>
      <c r="B1203" s="0" t="s">
        <v>400</v>
      </c>
      <c r="C1203" s="15" t="n">
        <v>45627</v>
      </c>
      <c r="D1203" s="0" t="n">
        <v>2</v>
      </c>
      <c r="E1203" s="0" t="n">
        <v>0</v>
      </c>
      <c r="F1203" s="0" t="n">
        <v>9</v>
      </c>
      <c r="G1203" s="0" t="n">
        <v>0</v>
      </c>
      <c r="H1203" s="0" t="n">
        <v>3</v>
      </c>
      <c r="I1203" s="0" t="n">
        <v>0</v>
      </c>
      <c r="J1203" s="0" t="n">
        <v>184</v>
      </c>
      <c r="K1203" s="37" t="n">
        <f aca="false">E1203+Inputs!$B$5*F1203</f>
        <v>11.475</v>
      </c>
      <c r="L1203" s="37" t="n">
        <f aca="false">G1203+Inputs!$B$6*H1203</f>
        <v>3.825</v>
      </c>
      <c r="M1203" s="37" t="n">
        <f aca="false">I1203+Inputs!$B$7*J1203</f>
        <v>228.344</v>
      </c>
      <c r="N1203" s="37" t="n">
        <f aca="false">K1203+L1203+M1203</f>
        <v>243.644</v>
      </c>
    </row>
    <row r="1204" customFormat="false" ht="15" hidden="false" customHeight="false" outlineLevel="0" collapsed="false">
      <c r="A1204" s="0" t="s">
        <v>9</v>
      </c>
      <c r="B1204" s="0" t="s">
        <v>400</v>
      </c>
      <c r="C1204" s="15" t="n">
        <v>45658</v>
      </c>
      <c r="D1204" s="0" t="n">
        <v>2</v>
      </c>
      <c r="E1204" s="0" t="n">
        <v>0</v>
      </c>
      <c r="F1204" s="0" t="n">
        <v>3</v>
      </c>
      <c r="G1204" s="0" t="n">
        <v>0</v>
      </c>
      <c r="H1204" s="0" t="n">
        <v>3</v>
      </c>
      <c r="I1204" s="0" t="n">
        <v>0</v>
      </c>
      <c r="J1204" s="0" t="n">
        <v>145</v>
      </c>
      <c r="K1204" s="37" t="n">
        <f aca="false">E1204+Inputs!$B$5*F1204</f>
        <v>3.825</v>
      </c>
      <c r="L1204" s="37" t="n">
        <f aca="false">G1204+Inputs!$B$6*H1204</f>
        <v>3.825</v>
      </c>
      <c r="M1204" s="37" t="n">
        <f aca="false">I1204+Inputs!$B$7*J1204</f>
        <v>179.945</v>
      </c>
      <c r="N1204" s="37" t="n">
        <f aca="false">K1204+L1204+M1204</f>
        <v>187.595</v>
      </c>
    </row>
    <row r="1205" customFormat="false" ht="15" hidden="false" customHeight="false" outlineLevel="0" collapsed="false">
      <c r="A1205" s="0" t="s">
        <v>9</v>
      </c>
      <c r="B1205" s="0" t="s">
        <v>400</v>
      </c>
      <c r="C1205" s="15" t="n">
        <v>45689</v>
      </c>
      <c r="D1205" s="0" t="n">
        <v>2</v>
      </c>
      <c r="E1205" s="0" t="n">
        <v>0</v>
      </c>
      <c r="F1205" s="0" t="n">
        <v>8</v>
      </c>
      <c r="G1205" s="0" t="n">
        <v>0</v>
      </c>
      <c r="H1205" s="0" t="n">
        <v>7</v>
      </c>
      <c r="I1205" s="0" t="n">
        <v>0</v>
      </c>
      <c r="J1205" s="0" t="n">
        <v>179</v>
      </c>
      <c r="K1205" s="37" t="n">
        <f aca="false">E1205+Inputs!$B$5*F1205</f>
        <v>10.2</v>
      </c>
      <c r="L1205" s="37" t="n">
        <f aca="false">G1205+Inputs!$B$6*H1205</f>
        <v>8.925</v>
      </c>
      <c r="M1205" s="37" t="n">
        <f aca="false">I1205+Inputs!$B$7*J1205</f>
        <v>222.139</v>
      </c>
      <c r="N1205" s="37" t="n">
        <f aca="false">K1205+L1205+M1205</f>
        <v>241.264</v>
      </c>
    </row>
    <row r="1206" customFormat="false" ht="15" hidden="false" customHeight="false" outlineLevel="0" collapsed="false">
      <c r="A1206" s="0" t="s">
        <v>9</v>
      </c>
      <c r="B1206" s="0" t="s">
        <v>400</v>
      </c>
      <c r="C1206" s="15" t="n">
        <v>45717</v>
      </c>
      <c r="D1206" s="0" t="n">
        <v>2</v>
      </c>
      <c r="E1206" s="0" t="n">
        <v>0</v>
      </c>
      <c r="F1206" s="0" t="n">
        <v>10</v>
      </c>
      <c r="G1206" s="0" t="n">
        <v>0</v>
      </c>
      <c r="H1206" s="0" t="n">
        <v>4</v>
      </c>
      <c r="I1206" s="0" t="n">
        <v>0</v>
      </c>
      <c r="J1206" s="0" t="n">
        <v>183</v>
      </c>
      <c r="K1206" s="37" t="n">
        <f aca="false">E1206+Inputs!$B$5*F1206</f>
        <v>12.75</v>
      </c>
      <c r="L1206" s="37" t="n">
        <f aca="false">G1206+Inputs!$B$6*H1206</f>
        <v>5.1</v>
      </c>
      <c r="M1206" s="37" t="n">
        <f aca="false">I1206+Inputs!$B$7*J1206</f>
        <v>227.103</v>
      </c>
      <c r="N1206" s="37" t="n">
        <f aca="false">K1206+L1206+M1206</f>
        <v>244.953</v>
      </c>
    </row>
    <row r="1207" customFormat="false" ht="15" hidden="false" customHeight="false" outlineLevel="0" collapsed="false">
      <c r="A1207" s="0" t="s">
        <v>9</v>
      </c>
      <c r="B1207" s="0" t="s">
        <v>400</v>
      </c>
      <c r="C1207" s="15" t="n">
        <v>45748</v>
      </c>
      <c r="D1207" s="0" t="n">
        <v>2</v>
      </c>
      <c r="E1207" s="0" t="n">
        <v>0</v>
      </c>
      <c r="F1207" s="0" t="n">
        <v>4</v>
      </c>
      <c r="G1207" s="0" t="n">
        <v>0</v>
      </c>
      <c r="H1207" s="0" t="n">
        <v>1</v>
      </c>
      <c r="I1207" s="0" t="n">
        <v>0</v>
      </c>
      <c r="J1207" s="0" t="n">
        <v>173</v>
      </c>
      <c r="K1207" s="37" t="n">
        <f aca="false">E1207+Inputs!$B$5*F1207</f>
        <v>5.1</v>
      </c>
      <c r="L1207" s="37" t="n">
        <f aca="false">G1207+Inputs!$B$6*H1207</f>
        <v>1.275</v>
      </c>
      <c r="M1207" s="37" t="n">
        <f aca="false">I1207+Inputs!$B$7*J1207</f>
        <v>214.693</v>
      </c>
      <c r="N1207" s="37" t="n">
        <f aca="false">K1207+L1207+M1207</f>
        <v>221.068</v>
      </c>
    </row>
    <row r="1208" customFormat="false" ht="15" hidden="false" customHeight="false" outlineLevel="0" collapsed="false">
      <c r="A1208" s="0" t="s">
        <v>9</v>
      </c>
      <c r="B1208" s="0" t="s">
        <v>400</v>
      </c>
      <c r="C1208" s="15" t="n">
        <v>45778</v>
      </c>
      <c r="D1208" s="0" t="n">
        <v>2</v>
      </c>
      <c r="E1208" s="0" t="n">
        <v>0</v>
      </c>
      <c r="F1208" s="0" t="n">
        <v>8</v>
      </c>
      <c r="G1208" s="0" t="n">
        <v>0</v>
      </c>
      <c r="H1208" s="0" t="n">
        <v>0</v>
      </c>
      <c r="I1208" s="0" t="n">
        <v>0</v>
      </c>
      <c r="J1208" s="0" t="n">
        <v>225</v>
      </c>
      <c r="K1208" s="37" t="n">
        <f aca="false">E1208+Inputs!$B$5*F1208</f>
        <v>10.2</v>
      </c>
      <c r="L1208" s="37" t="n">
        <f aca="false">G1208+Inputs!$B$6*H1208</f>
        <v>0</v>
      </c>
      <c r="M1208" s="37" t="n">
        <f aca="false">I1208+Inputs!$B$7*J1208</f>
        <v>279.225</v>
      </c>
      <c r="N1208" s="37" t="n">
        <f aca="false">K1208+L1208+M1208</f>
        <v>289.425</v>
      </c>
    </row>
    <row r="1209" customFormat="false" ht="15" hidden="false" customHeight="false" outlineLevel="0" collapsed="false">
      <c r="A1209" s="0" t="s">
        <v>9</v>
      </c>
      <c r="B1209" s="0" t="s">
        <v>400</v>
      </c>
      <c r="C1209" s="15" t="n">
        <v>45809</v>
      </c>
      <c r="D1209" s="0" t="n">
        <v>2</v>
      </c>
      <c r="E1209" s="0" t="n">
        <v>0</v>
      </c>
      <c r="F1209" s="0" t="n">
        <v>13</v>
      </c>
      <c r="G1209" s="0" t="n">
        <v>0</v>
      </c>
      <c r="H1209" s="0" t="n">
        <v>5</v>
      </c>
      <c r="I1209" s="0" t="n">
        <v>0</v>
      </c>
      <c r="J1209" s="0" t="n">
        <v>230</v>
      </c>
      <c r="K1209" s="37" t="n">
        <f aca="false">E1209+Inputs!$B$5*F1209</f>
        <v>16.575</v>
      </c>
      <c r="L1209" s="37" t="n">
        <f aca="false">G1209+Inputs!$B$6*H1209</f>
        <v>6.375</v>
      </c>
      <c r="M1209" s="37" t="n">
        <f aca="false">I1209+Inputs!$B$7*J1209</f>
        <v>285.43</v>
      </c>
      <c r="N1209" s="37" t="n">
        <f aca="false">K1209+L1209+M1209</f>
        <v>308.38</v>
      </c>
    </row>
    <row r="1210" customFormat="false" ht="15" hidden="false" customHeight="false" outlineLevel="0" collapsed="false">
      <c r="A1210" s="0" t="s">
        <v>9</v>
      </c>
      <c r="B1210" s="0" t="s">
        <v>400</v>
      </c>
      <c r="C1210" s="15" t="n">
        <v>45839</v>
      </c>
      <c r="D1210" s="0" t="n">
        <v>2</v>
      </c>
      <c r="E1210" s="0" t="n">
        <v>0</v>
      </c>
      <c r="F1210" s="0" t="n">
        <v>8</v>
      </c>
      <c r="G1210" s="0" t="n">
        <v>0</v>
      </c>
      <c r="H1210" s="0" t="n">
        <v>3</v>
      </c>
      <c r="I1210" s="0" t="n">
        <v>0</v>
      </c>
      <c r="J1210" s="0" t="n">
        <v>223</v>
      </c>
      <c r="K1210" s="37" t="n">
        <f aca="false">E1210+Inputs!$B$5*F1210</f>
        <v>10.2</v>
      </c>
      <c r="L1210" s="37" t="n">
        <f aca="false">G1210+Inputs!$B$6*H1210</f>
        <v>3.825</v>
      </c>
      <c r="M1210" s="37" t="n">
        <f aca="false">I1210+Inputs!$B$7*J1210</f>
        <v>276.743</v>
      </c>
      <c r="N1210" s="37" t="n">
        <f aca="false">K1210+L1210+M1210</f>
        <v>290.768</v>
      </c>
    </row>
    <row r="1211" customFormat="false" ht="15" hidden="false" customHeight="false" outlineLevel="0" collapsed="false">
      <c r="A1211" s="0" t="s">
        <v>9</v>
      </c>
      <c r="B1211" s="0" t="s">
        <v>400</v>
      </c>
      <c r="C1211" s="15" t="n">
        <v>45870</v>
      </c>
      <c r="D1211" s="0" t="n">
        <v>2</v>
      </c>
      <c r="E1211" s="0" t="n">
        <v>0</v>
      </c>
      <c r="F1211" s="0" t="n">
        <v>10</v>
      </c>
      <c r="G1211" s="0" t="n">
        <v>0</v>
      </c>
      <c r="H1211" s="0" t="n">
        <v>2</v>
      </c>
      <c r="I1211" s="0" t="n">
        <v>0</v>
      </c>
      <c r="J1211" s="0" t="n">
        <v>177</v>
      </c>
      <c r="K1211" s="37" t="n">
        <f aca="false">E1211+Inputs!$B$5*F1211</f>
        <v>12.75</v>
      </c>
      <c r="L1211" s="37" t="n">
        <f aca="false">G1211+Inputs!$B$6*H1211</f>
        <v>2.55</v>
      </c>
      <c r="M1211" s="37" t="n">
        <f aca="false">I1211+Inputs!$B$7*J1211</f>
        <v>219.657</v>
      </c>
      <c r="N1211" s="37" t="n">
        <f aca="false">K1211+L1211+M1211</f>
        <v>234.957</v>
      </c>
    </row>
    <row r="1212" customFormat="false" ht="15" hidden="false" customHeight="false" outlineLevel="0" collapsed="false">
      <c r="A1212" s="0" t="s">
        <v>9</v>
      </c>
      <c r="B1212" s="0" t="s">
        <v>400</v>
      </c>
      <c r="C1212" s="15" t="n">
        <v>45901</v>
      </c>
      <c r="D1212" s="0" t="n">
        <v>2</v>
      </c>
      <c r="E1212" s="0" t="n">
        <v>0</v>
      </c>
      <c r="F1212" s="0" t="n">
        <v>7</v>
      </c>
      <c r="G1212" s="0" t="n">
        <v>0</v>
      </c>
      <c r="H1212" s="0" t="n">
        <v>2</v>
      </c>
      <c r="I1212" s="0" t="n">
        <v>0</v>
      </c>
      <c r="J1212" s="0" t="n">
        <v>211</v>
      </c>
      <c r="K1212" s="37" t="n">
        <f aca="false">E1212+Inputs!$B$5*F1212</f>
        <v>8.925</v>
      </c>
      <c r="L1212" s="37" t="n">
        <f aca="false">G1212+Inputs!$B$6*H1212</f>
        <v>2.55</v>
      </c>
      <c r="M1212" s="37" t="n">
        <f aca="false">I1212+Inputs!$B$7*J1212</f>
        <v>261.851</v>
      </c>
      <c r="N1212" s="37" t="n">
        <f aca="false">K1212+L1212+M1212</f>
        <v>273.326</v>
      </c>
    </row>
    <row r="1213" customFormat="false" ht="15" hidden="false" customHeight="false" outlineLevel="0" collapsed="false">
      <c r="A1213" s="0" t="s">
        <v>9</v>
      </c>
      <c r="B1213" s="0" t="s">
        <v>400</v>
      </c>
      <c r="C1213" s="15" t="n">
        <v>45931</v>
      </c>
      <c r="D1213" s="0" t="n">
        <v>2</v>
      </c>
      <c r="E1213" s="0" t="n">
        <v>0</v>
      </c>
      <c r="F1213" s="0" t="n">
        <v>3</v>
      </c>
      <c r="G1213" s="0" t="n">
        <v>0</v>
      </c>
      <c r="H1213" s="0" t="n">
        <v>2</v>
      </c>
      <c r="I1213" s="0" t="n">
        <v>0</v>
      </c>
      <c r="J1213" s="0" t="n">
        <v>200</v>
      </c>
      <c r="K1213" s="37" t="n">
        <f aca="false">E1213+Inputs!$B$5*F1213</f>
        <v>3.825</v>
      </c>
      <c r="L1213" s="37" t="n">
        <f aca="false">G1213+Inputs!$B$6*H1213</f>
        <v>2.55</v>
      </c>
      <c r="M1213" s="37" t="n">
        <f aca="false">I1213+Inputs!$B$7*J1213</f>
        <v>248.2</v>
      </c>
      <c r="N1213" s="37" t="n">
        <f aca="false">K1213+L1213+M1213</f>
        <v>254.575</v>
      </c>
    </row>
    <row r="1214" customFormat="false" ht="15" hidden="false" customHeight="false" outlineLevel="0" collapsed="false">
      <c r="A1214" s="0" t="s">
        <v>9</v>
      </c>
      <c r="B1214" s="0" t="s">
        <v>400</v>
      </c>
      <c r="C1214" s="15" t="n">
        <v>45962</v>
      </c>
      <c r="D1214" s="0" t="n">
        <v>2</v>
      </c>
      <c r="E1214" s="0" t="n">
        <v>0</v>
      </c>
      <c r="F1214" s="0" t="n">
        <v>10</v>
      </c>
      <c r="G1214" s="0" t="n">
        <v>0</v>
      </c>
      <c r="H1214" s="0" t="n">
        <v>3</v>
      </c>
      <c r="I1214" s="0" t="n">
        <v>0</v>
      </c>
      <c r="J1214" s="0" t="n">
        <v>181</v>
      </c>
      <c r="K1214" s="37" t="n">
        <f aca="false">E1214+Inputs!$B$5*F1214</f>
        <v>12.75</v>
      </c>
      <c r="L1214" s="37" t="n">
        <f aca="false">G1214+Inputs!$B$6*H1214</f>
        <v>3.825</v>
      </c>
      <c r="M1214" s="37" t="n">
        <f aca="false">I1214+Inputs!$B$7*J1214</f>
        <v>224.621</v>
      </c>
      <c r="N1214" s="37" t="n">
        <f aca="false">K1214+L1214+M1214</f>
        <v>241.196</v>
      </c>
    </row>
    <row r="1215" customFormat="false" ht="15" hidden="false" customHeight="false" outlineLevel="0" collapsed="false">
      <c r="A1215" s="0" t="s">
        <v>9</v>
      </c>
      <c r="B1215" s="0" t="s">
        <v>400</v>
      </c>
      <c r="C1215" s="15" t="n">
        <v>45992</v>
      </c>
      <c r="D1215" s="0" t="n">
        <v>2</v>
      </c>
      <c r="E1215" s="0" t="n">
        <v>0</v>
      </c>
      <c r="F1215" s="0" t="n">
        <v>7</v>
      </c>
      <c r="G1215" s="0" t="n">
        <v>0</v>
      </c>
      <c r="H1215" s="0" t="n">
        <v>7</v>
      </c>
      <c r="I1215" s="0" t="n">
        <v>0</v>
      </c>
      <c r="J1215" s="0" t="n">
        <v>177</v>
      </c>
      <c r="K1215" s="37" t="n">
        <f aca="false">E1215+Inputs!$B$5*F1215</f>
        <v>8.925</v>
      </c>
      <c r="L1215" s="37" t="n">
        <f aca="false">G1215+Inputs!$B$6*H1215</f>
        <v>8.925</v>
      </c>
      <c r="M1215" s="37" t="n">
        <f aca="false">I1215+Inputs!$B$7*J1215</f>
        <v>219.657</v>
      </c>
      <c r="N1215" s="37" t="n">
        <f aca="false">K1215+L1215+M1215</f>
        <v>237.507</v>
      </c>
    </row>
    <row r="1216" customFormat="false" ht="15" hidden="false" customHeight="false" outlineLevel="0" collapsed="false">
      <c r="A1216" s="0" t="s">
        <v>9</v>
      </c>
      <c r="B1216" s="0" t="s">
        <v>400</v>
      </c>
      <c r="C1216" s="15" t="n">
        <v>46023</v>
      </c>
      <c r="D1216" s="0" t="n">
        <v>2</v>
      </c>
      <c r="E1216" s="0" t="n">
        <v>0</v>
      </c>
      <c r="F1216" s="0" t="n">
        <v>5</v>
      </c>
      <c r="G1216" s="0" t="n">
        <v>0</v>
      </c>
      <c r="H1216" s="0" t="n">
        <v>2</v>
      </c>
      <c r="I1216" s="0" t="n">
        <v>0</v>
      </c>
      <c r="J1216" s="0" t="n">
        <v>191</v>
      </c>
      <c r="K1216" s="37" t="n">
        <f aca="false">E1216+Inputs!$B$5*F1216</f>
        <v>6.375</v>
      </c>
      <c r="L1216" s="37" t="n">
        <f aca="false">G1216+Inputs!$B$6*H1216</f>
        <v>2.55</v>
      </c>
      <c r="M1216" s="37" t="n">
        <f aca="false">I1216+Inputs!$B$7*J1216</f>
        <v>237.031</v>
      </c>
      <c r="N1216" s="37" t="n">
        <f aca="false">K1216+L1216+M1216</f>
        <v>245.956</v>
      </c>
    </row>
    <row r="1217" customFormat="false" ht="15" hidden="false" customHeight="false" outlineLevel="0" collapsed="false">
      <c r="A1217" s="0" t="s">
        <v>9</v>
      </c>
      <c r="B1217" s="0" t="s">
        <v>400</v>
      </c>
      <c r="C1217" s="15" t="n">
        <v>46054</v>
      </c>
      <c r="D1217" s="0" t="n">
        <v>2</v>
      </c>
      <c r="E1217" s="0" t="n">
        <v>0</v>
      </c>
      <c r="F1217" s="0" t="n">
        <v>13</v>
      </c>
      <c r="G1217" s="0" t="n">
        <v>0</v>
      </c>
      <c r="H1217" s="0" t="n">
        <v>4</v>
      </c>
      <c r="I1217" s="0" t="n">
        <v>0</v>
      </c>
      <c r="J1217" s="0" t="n">
        <v>186</v>
      </c>
      <c r="K1217" s="37" t="n">
        <f aca="false">E1217+Inputs!$B$5*F1217</f>
        <v>16.575</v>
      </c>
      <c r="L1217" s="37" t="n">
        <f aca="false">G1217+Inputs!$B$6*H1217</f>
        <v>5.1</v>
      </c>
      <c r="M1217" s="37" t="n">
        <f aca="false">I1217+Inputs!$B$7*J1217</f>
        <v>230.826</v>
      </c>
      <c r="N1217" s="37" t="n">
        <f aca="false">K1217+L1217+M1217</f>
        <v>252.501</v>
      </c>
    </row>
    <row r="1218" customFormat="false" ht="15" hidden="false" customHeight="false" outlineLevel="0" collapsed="false">
      <c r="A1218" s="0" t="s">
        <v>9</v>
      </c>
      <c r="B1218" s="0" t="s">
        <v>400</v>
      </c>
      <c r="C1218" s="15" t="n">
        <v>46082</v>
      </c>
      <c r="D1218" s="0" t="n">
        <v>2</v>
      </c>
      <c r="E1218" s="0" t="n">
        <v>0</v>
      </c>
      <c r="F1218" s="0" t="n">
        <v>18</v>
      </c>
      <c r="G1218" s="0" t="n">
        <v>0</v>
      </c>
      <c r="H1218" s="0" t="n">
        <v>3</v>
      </c>
      <c r="I1218" s="0" t="n">
        <v>0</v>
      </c>
      <c r="J1218" s="0" t="n">
        <v>210</v>
      </c>
      <c r="K1218" s="37" t="n">
        <f aca="false">E1218+Inputs!$B$5*F1218</f>
        <v>22.95</v>
      </c>
      <c r="L1218" s="37" t="n">
        <f aca="false">G1218+Inputs!$B$6*H1218</f>
        <v>3.825</v>
      </c>
      <c r="M1218" s="37" t="n">
        <f aca="false">I1218+Inputs!$B$7*J1218</f>
        <v>260.61</v>
      </c>
      <c r="N1218" s="37" t="n">
        <f aca="false">K1218+L1218+M1218</f>
        <v>287.385</v>
      </c>
    </row>
    <row r="1219" customFormat="false" ht="15" hidden="false" customHeight="false" outlineLevel="0" collapsed="false">
      <c r="A1219" s="0" t="s">
        <v>9</v>
      </c>
      <c r="B1219" s="0" t="s">
        <v>400</v>
      </c>
      <c r="C1219" s="15" t="n">
        <v>46113</v>
      </c>
      <c r="D1219" s="0" t="n">
        <v>2</v>
      </c>
      <c r="E1219" s="0" t="n">
        <v>0</v>
      </c>
      <c r="F1219" s="0" t="n">
        <v>28</v>
      </c>
      <c r="G1219" s="0" t="n">
        <v>0</v>
      </c>
      <c r="H1219" s="0" t="n">
        <v>8</v>
      </c>
      <c r="I1219" s="0" t="n">
        <v>0</v>
      </c>
      <c r="J1219" s="0" t="n">
        <v>161</v>
      </c>
      <c r="K1219" s="37" t="n">
        <f aca="false">E1219+Inputs!$B$5*F1219</f>
        <v>35.7</v>
      </c>
      <c r="L1219" s="37" t="n">
        <f aca="false">G1219+Inputs!$B$6*H1219</f>
        <v>10.2</v>
      </c>
      <c r="M1219" s="37" t="n">
        <f aca="false">I1219+Inputs!$B$7*J1219</f>
        <v>199.801</v>
      </c>
      <c r="N1219" s="37" t="n">
        <f aca="false">K1219+L1219+M1219</f>
        <v>245.701</v>
      </c>
    </row>
    <row r="1220" customFormat="false" ht="15" hidden="false" customHeight="false" outlineLevel="0" collapsed="false">
      <c r="A1220" s="0" t="s">
        <v>9</v>
      </c>
      <c r="B1220" s="0" t="s">
        <v>400</v>
      </c>
      <c r="C1220" s="15" t="n">
        <v>46143</v>
      </c>
      <c r="D1220" s="0" t="n">
        <v>2</v>
      </c>
      <c r="E1220" s="0" t="n">
        <v>0</v>
      </c>
      <c r="F1220" s="0" t="n">
        <v>22</v>
      </c>
      <c r="G1220" s="0" t="n">
        <v>0</v>
      </c>
      <c r="H1220" s="0" t="n">
        <v>7</v>
      </c>
      <c r="I1220" s="0" t="n">
        <v>0</v>
      </c>
      <c r="J1220" s="0" t="n">
        <v>150</v>
      </c>
      <c r="K1220" s="37" t="n">
        <f aca="false">E1220+Inputs!$B$5*F1220</f>
        <v>28.05</v>
      </c>
      <c r="L1220" s="37" t="n">
        <f aca="false">G1220+Inputs!$B$6*H1220</f>
        <v>8.925</v>
      </c>
      <c r="M1220" s="37" t="n">
        <f aca="false">I1220+Inputs!$B$7*J1220</f>
        <v>186.15</v>
      </c>
      <c r="N1220" s="37" t="n">
        <f aca="false">K1220+L1220+M1220</f>
        <v>223.125</v>
      </c>
    </row>
    <row r="1221" customFormat="false" ht="15" hidden="false" customHeight="false" outlineLevel="0" collapsed="false">
      <c r="A1221" s="0" t="s">
        <v>9</v>
      </c>
      <c r="B1221" s="0" t="s">
        <v>400</v>
      </c>
      <c r="C1221" s="15" t="n">
        <v>46174</v>
      </c>
      <c r="D1221" s="0" t="n">
        <v>2</v>
      </c>
      <c r="E1221" s="0" t="n">
        <v>0</v>
      </c>
      <c r="F1221" s="0" t="n">
        <v>46</v>
      </c>
      <c r="G1221" s="0" t="n">
        <v>0</v>
      </c>
      <c r="H1221" s="0" t="n">
        <v>12</v>
      </c>
      <c r="I1221" s="0" t="n">
        <v>0</v>
      </c>
      <c r="J1221" s="0" t="n">
        <v>230</v>
      </c>
      <c r="K1221" s="37" t="n">
        <f aca="false">E1221+Inputs!$B$5*F1221</f>
        <v>58.65</v>
      </c>
      <c r="L1221" s="37" t="n">
        <f aca="false">G1221+Inputs!$B$6*H1221</f>
        <v>15.3</v>
      </c>
      <c r="M1221" s="37" t="n">
        <f aca="false">I1221+Inputs!$B$7*J1221</f>
        <v>285.43</v>
      </c>
      <c r="N1221" s="37" t="n">
        <f aca="false">K1221+L1221+M1221</f>
        <v>359.38</v>
      </c>
    </row>
    <row r="1222" customFormat="false" ht="15" hidden="false" customHeight="false" outlineLevel="0" collapsed="false">
      <c r="A1222" s="0" t="s">
        <v>9</v>
      </c>
      <c r="B1222" s="0" t="s">
        <v>400</v>
      </c>
      <c r="C1222" s="15" t="n">
        <v>46204</v>
      </c>
      <c r="D1222" s="0" t="n">
        <v>2</v>
      </c>
      <c r="E1222" s="0" t="n">
        <v>0</v>
      </c>
      <c r="F1222" s="0" t="n">
        <v>36</v>
      </c>
      <c r="G1222" s="0" t="n">
        <v>0</v>
      </c>
      <c r="H1222" s="0" t="n">
        <v>15</v>
      </c>
      <c r="I1222" s="0" t="n">
        <v>0</v>
      </c>
      <c r="J1222" s="0" t="n">
        <v>211</v>
      </c>
      <c r="K1222" s="37" t="n">
        <f aca="false">E1222+Inputs!$B$5*F1222</f>
        <v>45.9</v>
      </c>
      <c r="L1222" s="37" t="n">
        <f aca="false">G1222+Inputs!$B$6*H1222</f>
        <v>19.125</v>
      </c>
      <c r="M1222" s="37" t="n">
        <f aca="false">I1222+Inputs!$B$7*J1222</f>
        <v>261.851</v>
      </c>
      <c r="N1222" s="37" t="n">
        <f aca="false">K1222+L1222+M1222</f>
        <v>326.876</v>
      </c>
    </row>
    <row r="1223" customFormat="false" ht="15" hidden="false" customHeight="false" outlineLevel="0" collapsed="false">
      <c r="A1223" s="0" t="s">
        <v>9</v>
      </c>
      <c r="B1223" s="0" t="s">
        <v>400</v>
      </c>
      <c r="C1223" s="15" t="n">
        <v>46235</v>
      </c>
      <c r="D1223" s="0" t="n">
        <v>2</v>
      </c>
      <c r="E1223" s="0" t="n">
        <v>0</v>
      </c>
      <c r="F1223" s="0" t="n">
        <v>23</v>
      </c>
      <c r="G1223" s="0" t="n">
        <v>0</v>
      </c>
      <c r="H1223" s="0" t="n">
        <v>8</v>
      </c>
      <c r="I1223" s="0" t="n">
        <v>0</v>
      </c>
      <c r="J1223" s="0" t="n">
        <v>165</v>
      </c>
      <c r="K1223" s="37" t="n">
        <f aca="false">E1223+Inputs!$B$5*F1223</f>
        <v>29.325</v>
      </c>
      <c r="L1223" s="37" t="n">
        <f aca="false">G1223+Inputs!$B$6*H1223</f>
        <v>10.2</v>
      </c>
      <c r="M1223" s="37" t="n">
        <f aca="false">I1223+Inputs!$B$7*J1223</f>
        <v>204.765</v>
      </c>
      <c r="N1223" s="37" t="n">
        <f aca="false">K1223+L1223+M1223</f>
        <v>244.29</v>
      </c>
    </row>
    <row r="1224" customFormat="false" ht="15" hidden="false" customHeight="false" outlineLevel="0" collapsed="false">
      <c r="A1224" s="0" t="s">
        <v>9</v>
      </c>
      <c r="B1224" s="0" t="s">
        <v>363</v>
      </c>
      <c r="C1224" s="15" t="n">
        <v>44927</v>
      </c>
      <c r="D1224" s="0" t="n">
        <v>1</v>
      </c>
      <c r="E1224" s="0" t="n">
        <v>0</v>
      </c>
      <c r="F1224" s="0" t="n">
        <v>4</v>
      </c>
      <c r="G1224" s="0" t="n">
        <v>0</v>
      </c>
      <c r="H1224" s="0" t="n">
        <v>1</v>
      </c>
      <c r="I1224" s="0" t="n">
        <v>0</v>
      </c>
      <c r="J1224" s="0" t="n">
        <v>68</v>
      </c>
      <c r="K1224" s="37" t="n">
        <f aca="false">E1224+Inputs!$B$5*F1224</f>
        <v>5.1</v>
      </c>
      <c r="L1224" s="37" t="n">
        <f aca="false">G1224+Inputs!$B$6*H1224</f>
        <v>1.275</v>
      </c>
      <c r="M1224" s="37" t="n">
        <f aca="false">I1224+Inputs!$B$7*J1224</f>
        <v>84.388</v>
      </c>
      <c r="N1224" s="37" t="n">
        <f aca="false">K1224+L1224+M1224</f>
        <v>90.763</v>
      </c>
    </row>
    <row r="1225" customFormat="false" ht="15" hidden="false" customHeight="false" outlineLevel="0" collapsed="false">
      <c r="A1225" s="0" t="s">
        <v>9</v>
      </c>
      <c r="B1225" s="0" t="s">
        <v>363</v>
      </c>
      <c r="C1225" s="15" t="n">
        <v>44958</v>
      </c>
      <c r="D1225" s="0" t="n">
        <v>1</v>
      </c>
      <c r="E1225" s="0" t="n">
        <v>0</v>
      </c>
      <c r="F1225" s="0" t="n">
        <v>5</v>
      </c>
      <c r="G1225" s="0" t="n">
        <v>0</v>
      </c>
      <c r="H1225" s="0" t="n">
        <v>0</v>
      </c>
      <c r="I1225" s="0" t="n">
        <v>0</v>
      </c>
      <c r="J1225" s="0" t="n">
        <v>58</v>
      </c>
      <c r="K1225" s="37" t="n">
        <f aca="false">E1225+Inputs!$B$5*F1225</f>
        <v>6.375</v>
      </c>
      <c r="L1225" s="37" t="n">
        <f aca="false">G1225+Inputs!$B$6*H1225</f>
        <v>0</v>
      </c>
      <c r="M1225" s="37" t="n">
        <f aca="false">I1225+Inputs!$B$7*J1225</f>
        <v>71.978</v>
      </c>
      <c r="N1225" s="37" t="n">
        <f aca="false">K1225+L1225+M1225</f>
        <v>78.353</v>
      </c>
    </row>
    <row r="1226" customFormat="false" ht="15" hidden="false" customHeight="false" outlineLevel="0" collapsed="false">
      <c r="A1226" s="0" t="s">
        <v>9</v>
      </c>
      <c r="B1226" s="0" t="s">
        <v>363</v>
      </c>
      <c r="C1226" s="15" t="n">
        <v>44986</v>
      </c>
      <c r="D1226" s="0" t="n">
        <v>1</v>
      </c>
      <c r="E1226" s="0" t="n">
        <v>0</v>
      </c>
      <c r="F1226" s="0" t="n">
        <v>0</v>
      </c>
      <c r="G1226" s="0" t="n">
        <v>0</v>
      </c>
      <c r="H1226" s="0" t="n">
        <v>0</v>
      </c>
      <c r="I1226" s="0" t="n">
        <v>0</v>
      </c>
      <c r="J1226" s="0" t="n">
        <v>12</v>
      </c>
      <c r="K1226" s="37" t="n">
        <f aca="false">E1226+Inputs!$B$5*F1226</f>
        <v>0</v>
      </c>
      <c r="L1226" s="37" t="n">
        <f aca="false">G1226+Inputs!$B$6*H1226</f>
        <v>0</v>
      </c>
      <c r="M1226" s="37" t="n">
        <f aca="false">I1226+Inputs!$B$7*J1226</f>
        <v>14.892</v>
      </c>
      <c r="N1226" s="37" t="n">
        <f aca="false">K1226+L1226+M1226</f>
        <v>14.892</v>
      </c>
    </row>
    <row r="1227" customFormat="false" ht="15" hidden="false" customHeight="false" outlineLevel="0" collapsed="false">
      <c r="A1227" s="0" t="s">
        <v>9</v>
      </c>
      <c r="B1227" s="0" t="s">
        <v>363</v>
      </c>
      <c r="C1227" s="15" t="n">
        <v>45017</v>
      </c>
      <c r="D1227" s="0" t="n">
        <v>1</v>
      </c>
      <c r="E1227" s="0" t="n">
        <v>0</v>
      </c>
      <c r="F1227" s="0" t="n">
        <v>0</v>
      </c>
      <c r="G1227" s="0" t="n">
        <v>0</v>
      </c>
      <c r="H1227" s="0" t="n">
        <v>0</v>
      </c>
      <c r="I1227" s="0" t="n">
        <v>0</v>
      </c>
      <c r="J1227" s="0" t="n">
        <v>17</v>
      </c>
      <c r="K1227" s="37" t="n">
        <f aca="false">E1227+Inputs!$B$5*F1227</f>
        <v>0</v>
      </c>
      <c r="L1227" s="37" t="n">
        <f aca="false">G1227+Inputs!$B$6*H1227</f>
        <v>0</v>
      </c>
      <c r="M1227" s="37" t="n">
        <f aca="false">I1227+Inputs!$B$7*J1227</f>
        <v>21.097</v>
      </c>
      <c r="N1227" s="37" t="n">
        <f aca="false">K1227+L1227+M1227</f>
        <v>21.097</v>
      </c>
    </row>
    <row r="1228" customFormat="false" ht="15" hidden="false" customHeight="false" outlineLevel="0" collapsed="false">
      <c r="A1228" s="0" t="s">
        <v>9</v>
      </c>
      <c r="B1228" s="0" t="s">
        <v>363</v>
      </c>
      <c r="C1228" s="15" t="n">
        <v>45047</v>
      </c>
      <c r="D1228" s="0" t="n">
        <v>1</v>
      </c>
      <c r="E1228" s="0" t="n">
        <v>0</v>
      </c>
      <c r="F1228" s="0" t="n">
        <v>3</v>
      </c>
      <c r="G1228" s="0" t="n">
        <v>0</v>
      </c>
      <c r="H1228" s="0" t="n">
        <v>0</v>
      </c>
      <c r="I1228" s="0" t="n">
        <v>0</v>
      </c>
      <c r="J1228" s="0" t="n">
        <v>85</v>
      </c>
      <c r="K1228" s="37" t="n">
        <f aca="false">E1228+Inputs!$B$5*F1228</f>
        <v>3.825</v>
      </c>
      <c r="L1228" s="37" t="n">
        <f aca="false">G1228+Inputs!$B$6*H1228</f>
        <v>0</v>
      </c>
      <c r="M1228" s="37" t="n">
        <f aca="false">I1228+Inputs!$B$7*J1228</f>
        <v>105.485</v>
      </c>
      <c r="N1228" s="37" t="n">
        <f aca="false">K1228+L1228+M1228</f>
        <v>109.31</v>
      </c>
    </row>
    <row r="1229" customFormat="false" ht="15" hidden="false" customHeight="false" outlineLevel="0" collapsed="false">
      <c r="A1229" s="0" t="s">
        <v>9</v>
      </c>
      <c r="B1229" s="0" t="s">
        <v>363</v>
      </c>
      <c r="C1229" s="15" t="n">
        <v>45078</v>
      </c>
      <c r="D1229" s="0" t="n">
        <v>1</v>
      </c>
      <c r="E1229" s="0" t="n">
        <v>0</v>
      </c>
      <c r="F1229" s="0" t="n">
        <v>0</v>
      </c>
      <c r="G1229" s="0" t="n">
        <v>0</v>
      </c>
      <c r="H1229" s="0" t="n">
        <v>0</v>
      </c>
      <c r="I1229" s="0" t="n">
        <v>0</v>
      </c>
      <c r="J1229" s="0" t="n">
        <v>92</v>
      </c>
      <c r="K1229" s="37" t="n">
        <f aca="false">E1229+Inputs!$B$5*F1229</f>
        <v>0</v>
      </c>
      <c r="L1229" s="37" t="n">
        <f aca="false">G1229+Inputs!$B$6*H1229</f>
        <v>0</v>
      </c>
      <c r="M1229" s="37" t="n">
        <f aca="false">I1229+Inputs!$B$7*J1229</f>
        <v>114.172</v>
      </c>
      <c r="N1229" s="37" t="n">
        <f aca="false">K1229+L1229+M1229</f>
        <v>114.172</v>
      </c>
    </row>
    <row r="1230" customFormat="false" ht="15" hidden="false" customHeight="false" outlineLevel="0" collapsed="false">
      <c r="A1230" s="0" t="s">
        <v>9</v>
      </c>
      <c r="B1230" s="0" t="s">
        <v>363</v>
      </c>
      <c r="C1230" s="15" t="n">
        <v>45108</v>
      </c>
      <c r="D1230" s="0" t="n">
        <v>1</v>
      </c>
      <c r="E1230" s="0" t="n">
        <v>0</v>
      </c>
      <c r="F1230" s="0" t="n">
        <v>4</v>
      </c>
      <c r="G1230" s="0" t="n">
        <v>0</v>
      </c>
      <c r="H1230" s="0" t="n">
        <v>0</v>
      </c>
      <c r="I1230" s="0" t="n">
        <v>0</v>
      </c>
      <c r="J1230" s="0" t="n">
        <v>88</v>
      </c>
      <c r="K1230" s="37" t="n">
        <f aca="false">E1230+Inputs!$B$5*F1230</f>
        <v>5.1</v>
      </c>
      <c r="L1230" s="37" t="n">
        <f aca="false">G1230+Inputs!$B$6*H1230</f>
        <v>0</v>
      </c>
      <c r="M1230" s="37" t="n">
        <f aca="false">I1230+Inputs!$B$7*J1230</f>
        <v>109.208</v>
      </c>
      <c r="N1230" s="37" t="n">
        <f aca="false">K1230+L1230+M1230</f>
        <v>114.308</v>
      </c>
    </row>
    <row r="1231" customFormat="false" ht="15" hidden="false" customHeight="false" outlineLevel="0" collapsed="false">
      <c r="A1231" s="0" t="s">
        <v>9</v>
      </c>
      <c r="B1231" s="0" t="s">
        <v>363</v>
      </c>
      <c r="C1231" s="15" t="n">
        <v>45139</v>
      </c>
      <c r="D1231" s="0" t="n">
        <v>1</v>
      </c>
      <c r="E1231" s="0" t="n">
        <v>0</v>
      </c>
      <c r="F1231" s="0" t="n">
        <v>3</v>
      </c>
      <c r="G1231" s="0" t="n">
        <v>0</v>
      </c>
      <c r="H1231" s="0" t="n">
        <v>0</v>
      </c>
      <c r="I1231" s="0" t="n">
        <v>0</v>
      </c>
      <c r="J1231" s="0" t="n">
        <v>89</v>
      </c>
      <c r="K1231" s="37" t="n">
        <f aca="false">E1231+Inputs!$B$5*F1231</f>
        <v>3.825</v>
      </c>
      <c r="L1231" s="37" t="n">
        <f aca="false">G1231+Inputs!$B$6*H1231</f>
        <v>0</v>
      </c>
      <c r="M1231" s="37" t="n">
        <f aca="false">I1231+Inputs!$B$7*J1231</f>
        <v>110.449</v>
      </c>
      <c r="N1231" s="37" t="n">
        <f aca="false">K1231+L1231+M1231</f>
        <v>114.274</v>
      </c>
    </row>
    <row r="1232" customFormat="false" ht="15" hidden="false" customHeight="false" outlineLevel="0" collapsed="false">
      <c r="A1232" s="0" t="s">
        <v>9</v>
      </c>
      <c r="B1232" s="0" t="s">
        <v>363</v>
      </c>
      <c r="C1232" s="15" t="n">
        <v>45170</v>
      </c>
      <c r="D1232" s="0" t="n">
        <v>1</v>
      </c>
      <c r="E1232" s="0" t="n">
        <v>0</v>
      </c>
      <c r="F1232" s="0" t="n">
        <v>3</v>
      </c>
      <c r="G1232" s="0" t="n">
        <v>0</v>
      </c>
      <c r="H1232" s="0" t="n">
        <v>0</v>
      </c>
      <c r="I1232" s="0" t="n">
        <v>0</v>
      </c>
      <c r="J1232" s="0" t="n">
        <v>92</v>
      </c>
      <c r="K1232" s="37" t="n">
        <f aca="false">E1232+Inputs!$B$5*F1232</f>
        <v>3.825</v>
      </c>
      <c r="L1232" s="37" t="n">
        <f aca="false">G1232+Inputs!$B$6*H1232</f>
        <v>0</v>
      </c>
      <c r="M1232" s="37" t="n">
        <f aca="false">I1232+Inputs!$B$7*J1232</f>
        <v>114.172</v>
      </c>
      <c r="N1232" s="37" t="n">
        <f aca="false">K1232+L1232+M1232</f>
        <v>117.997</v>
      </c>
    </row>
    <row r="1233" customFormat="false" ht="15" hidden="false" customHeight="false" outlineLevel="0" collapsed="false">
      <c r="A1233" s="0" t="s">
        <v>9</v>
      </c>
      <c r="B1233" s="0" t="s">
        <v>363</v>
      </c>
      <c r="C1233" s="15" t="n">
        <v>45200</v>
      </c>
      <c r="D1233" s="0" t="n">
        <v>1</v>
      </c>
      <c r="E1233" s="0" t="n">
        <v>0</v>
      </c>
      <c r="F1233" s="0" t="n">
        <v>4</v>
      </c>
      <c r="G1233" s="0" t="n">
        <v>0</v>
      </c>
      <c r="H1233" s="0" t="n">
        <v>0</v>
      </c>
      <c r="I1233" s="0" t="n">
        <v>0</v>
      </c>
      <c r="J1233" s="0" t="n">
        <v>87</v>
      </c>
      <c r="K1233" s="37" t="n">
        <f aca="false">E1233+Inputs!$B$5*F1233</f>
        <v>5.1</v>
      </c>
      <c r="L1233" s="37" t="n">
        <f aca="false">G1233+Inputs!$B$6*H1233</f>
        <v>0</v>
      </c>
      <c r="M1233" s="37" t="n">
        <f aca="false">I1233+Inputs!$B$7*J1233</f>
        <v>107.967</v>
      </c>
      <c r="N1233" s="37" t="n">
        <f aca="false">K1233+L1233+M1233</f>
        <v>113.067</v>
      </c>
    </row>
    <row r="1234" customFormat="false" ht="15" hidden="false" customHeight="false" outlineLevel="0" collapsed="false">
      <c r="A1234" s="0" t="s">
        <v>9</v>
      </c>
      <c r="B1234" s="0" t="s">
        <v>363</v>
      </c>
      <c r="C1234" s="15" t="n">
        <v>45231</v>
      </c>
      <c r="D1234" s="0" t="n">
        <v>1</v>
      </c>
      <c r="E1234" s="0" t="n">
        <v>0</v>
      </c>
      <c r="F1234" s="0" t="n">
        <v>4</v>
      </c>
      <c r="G1234" s="0" t="n">
        <v>0</v>
      </c>
      <c r="H1234" s="0" t="n">
        <v>1</v>
      </c>
      <c r="I1234" s="0" t="n">
        <v>0</v>
      </c>
      <c r="J1234" s="0" t="n">
        <v>85</v>
      </c>
      <c r="K1234" s="37" t="n">
        <f aca="false">E1234+Inputs!$B$5*F1234</f>
        <v>5.1</v>
      </c>
      <c r="L1234" s="37" t="n">
        <f aca="false">G1234+Inputs!$B$6*H1234</f>
        <v>1.275</v>
      </c>
      <c r="M1234" s="37" t="n">
        <f aca="false">I1234+Inputs!$B$7*J1234</f>
        <v>105.485</v>
      </c>
      <c r="N1234" s="37" t="n">
        <f aca="false">K1234+L1234+M1234</f>
        <v>111.86</v>
      </c>
    </row>
    <row r="1235" customFormat="false" ht="15" hidden="false" customHeight="false" outlineLevel="0" collapsed="false">
      <c r="A1235" s="0" t="s">
        <v>9</v>
      </c>
      <c r="B1235" s="0" t="s">
        <v>363</v>
      </c>
      <c r="C1235" s="15" t="n">
        <v>45261</v>
      </c>
      <c r="D1235" s="0" t="n">
        <v>1</v>
      </c>
      <c r="E1235" s="0" t="n">
        <v>0</v>
      </c>
      <c r="F1235" s="0" t="n">
        <v>1</v>
      </c>
      <c r="G1235" s="0" t="n">
        <v>0</v>
      </c>
      <c r="H1235" s="0" t="n">
        <v>0</v>
      </c>
      <c r="I1235" s="0" t="n">
        <v>0</v>
      </c>
      <c r="J1235" s="0" t="n">
        <v>83</v>
      </c>
      <c r="K1235" s="37" t="n">
        <f aca="false">E1235+Inputs!$B$5*F1235</f>
        <v>1.275</v>
      </c>
      <c r="L1235" s="37" t="n">
        <f aca="false">G1235+Inputs!$B$6*H1235</f>
        <v>0</v>
      </c>
      <c r="M1235" s="37" t="n">
        <f aca="false">I1235+Inputs!$B$7*J1235</f>
        <v>103.003</v>
      </c>
      <c r="N1235" s="37" t="n">
        <f aca="false">K1235+L1235+M1235</f>
        <v>104.278</v>
      </c>
    </row>
    <row r="1236" customFormat="false" ht="15" hidden="false" customHeight="false" outlineLevel="0" collapsed="false">
      <c r="A1236" s="0" t="s">
        <v>9</v>
      </c>
      <c r="B1236" s="0" t="s">
        <v>363</v>
      </c>
      <c r="C1236" s="15" t="n">
        <v>45292</v>
      </c>
      <c r="D1236" s="0" t="n">
        <v>1</v>
      </c>
      <c r="E1236" s="0" t="n">
        <v>0</v>
      </c>
      <c r="F1236" s="0" t="n">
        <v>0</v>
      </c>
      <c r="G1236" s="0" t="n">
        <v>0</v>
      </c>
      <c r="H1236" s="0" t="n">
        <v>0</v>
      </c>
      <c r="I1236" s="0" t="n">
        <v>0</v>
      </c>
      <c r="J1236" s="0" t="n">
        <v>88</v>
      </c>
      <c r="K1236" s="37" t="n">
        <f aca="false">E1236+Inputs!$B$5*F1236</f>
        <v>0</v>
      </c>
      <c r="L1236" s="37" t="n">
        <f aca="false">G1236+Inputs!$B$6*H1236</f>
        <v>0</v>
      </c>
      <c r="M1236" s="37" t="n">
        <f aca="false">I1236+Inputs!$B$7*J1236</f>
        <v>109.208</v>
      </c>
      <c r="N1236" s="37" t="n">
        <f aca="false">K1236+L1236+M1236</f>
        <v>109.208</v>
      </c>
    </row>
    <row r="1237" customFormat="false" ht="15" hidden="false" customHeight="false" outlineLevel="0" collapsed="false">
      <c r="A1237" s="0" t="s">
        <v>9</v>
      </c>
      <c r="B1237" s="0" t="s">
        <v>363</v>
      </c>
      <c r="C1237" s="15" t="n">
        <v>45323</v>
      </c>
      <c r="D1237" s="0" t="n">
        <v>1</v>
      </c>
      <c r="E1237" s="0" t="n">
        <v>0</v>
      </c>
      <c r="F1237" s="0" t="n">
        <v>0</v>
      </c>
      <c r="G1237" s="0" t="n">
        <v>0</v>
      </c>
      <c r="H1237" s="0" t="n">
        <v>0</v>
      </c>
      <c r="I1237" s="0" t="n">
        <v>0</v>
      </c>
      <c r="J1237" s="0" t="n">
        <v>12</v>
      </c>
      <c r="K1237" s="37" t="n">
        <f aca="false">E1237+Inputs!$B$5*F1237</f>
        <v>0</v>
      </c>
      <c r="L1237" s="37" t="n">
        <f aca="false">G1237+Inputs!$B$6*H1237</f>
        <v>0</v>
      </c>
      <c r="M1237" s="37" t="n">
        <f aca="false">I1237+Inputs!$B$7*J1237</f>
        <v>14.892</v>
      </c>
      <c r="N1237" s="37" t="n">
        <f aca="false">K1237+L1237+M1237</f>
        <v>14.892</v>
      </c>
    </row>
    <row r="1238" customFormat="false" ht="15" hidden="false" customHeight="false" outlineLevel="0" collapsed="false">
      <c r="A1238" s="0" t="s">
        <v>9</v>
      </c>
      <c r="B1238" s="0" t="s">
        <v>363</v>
      </c>
      <c r="C1238" s="15" t="n">
        <v>45352</v>
      </c>
      <c r="D1238" s="0" t="n">
        <v>1</v>
      </c>
      <c r="E1238" s="0" t="n">
        <v>0</v>
      </c>
      <c r="F1238" s="0" t="n">
        <v>1</v>
      </c>
      <c r="G1238" s="0" t="n">
        <v>0</v>
      </c>
      <c r="H1238" s="0" t="n">
        <v>0</v>
      </c>
      <c r="I1238" s="0" t="n">
        <v>0</v>
      </c>
      <c r="J1238" s="0" t="n">
        <v>13</v>
      </c>
      <c r="K1238" s="37" t="n">
        <f aca="false">E1238+Inputs!$B$5*F1238</f>
        <v>1.275</v>
      </c>
      <c r="L1238" s="37" t="n">
        <f aca="false">G1238+Inputs!$B$6*H1238</f>
        <v>0</v>
      </c>
      <c r="M1238" s="37" t="n">
        <f aca="false">I1238+Inputs!$B$7*J1238</f>
        <v>16.133</v>
      </c>
      <c r="N1238" s="37" t="n">
        <f aca="false">K1238+L1238+M1238</f>
        <v>17.408</v>
      </c>
    </row>
    <row r="1239" customFormat="false" ht="15" hidden="false" customHeight="false" outlineLevel="0" collapsed="false">
      <c r="A1239" s="0" t="s">
        <v>9</v>
      </c>
      <c r="B1239" s="0" t="s">
        <v>363</v>
      </c>
      <c r="C1239" s="15" t="n">
        <v>45383</v>
      </c>
      <c r="D1239" s="0" t="n">
        <v>1</v>
      </c>
      <c r="E1239" s="0" t="n">
        <v>0</v>
      </c>
      <c r="F1239" s="0" t="n">
        <v>2</v>
      </c>
      <c r="G1239" s="0" t="n">
        <v>0</v>
      </c>
      <c r="H1239" s="0" t="n">
        <v>0</v>
      </c>
      <c r="I1239" s="0" t="n">
        <v>0</v>
      </c>
      <c r="J1239" s="0" t="n">
        <v>70</v>
      </c>
      <c r="K1239" s="37" t="n">
        <f aca="false">E1239+Inputs!$B$5*F1239</f>
        <v>2.55</v>
      </c>
      <c r="L1239" s="37" t="n">
        <f aca="false">G1239+Inputs!$B$6*H1239</f>
        <v>0</v>
      </c>
      <c r="M1239" s="37" t="n">
        <f aca="false">I1239+Inputs!$B$7*J1239</f>
        <v>86.87</v>
      </c>
      <c r="N1239" s="37" t="n">
        <f aca="false">K1239+L1239+M1239</f>
        <v>89.42</v>
      </c>
    </row>
    <row r="1240" customFormat="false" ht="15" hidden="false" customHeight="false" outlineLevel="0" collapsed="false">
      <c r="A1240" s="0" t="s">
        <v>9</v>
      </c>
      <c r="B1240" s="0" t="s">
        <v>363</v>
      </c>
      <c r="C1240" s="15" t="n">
        <v>45413</v>
      </c>
      <c r="D1240" s="0" t="n">
        <v>1</v>
      </c>
      <c r="E1240" s="0" t="n">
        <v>0</v>
      </c>
      <c r="F1240" s="0" t="n">
        <v>1</v>
      </c>
      <c r="G1240" s="0" t="n">
        <v>0</v>
      </c>
      <c r="H1240" s="0" t="n">
        <v>1</v>
      </c>
      <c r="I1240" s="0" t="n">
        <v>0</v>
      </c>
      <c r="J1240" s="0" t="n">
        <v>51</v>
      </c>
      <c r="K1240" s="37" t="n">
        <f aca="false">E1240+Inputs!$B$5*F1240</f>
        <v>1.275</v>
      </c>
      <c r="L1240" s="37" t="n">
        <f aca="false">G1240+Inputs!$B$6*H1240</f>
        <v>1.275</v>
      </c>
      <c r="M1240" s="37" t="n">
        <f aca="false">I1240+Inputs!$B$7*J1240</f>
        <v>63.291</v>
      </c>
      <c r="N1240" s="37" t="n">
        <f aca="false">K1240+L1240+M1240</f>
        <v>65.841</v>
      </c>
    </row>
    <row r="1241" customFormat="false" ht="15" hidden="false" customHeight="false" outlineLevel="0" collapsed="false">
      <c r="A1241" s="0" t="s">
        <v>9</v>
      </c>
      <c r="B1241" s="0" t="s">
        <v>363</v>
      </c>
      <c r="C1241" s="15" t="n">
        <v>45444</v>
      </c>
      <c r="D1241" s="0" t="n">
        <v>1</v>
      </c>
      <c r="E1241" s="0" t="n">
        <v>0</v>
      </c>
      <c r="F1241" s="0" t="n">
        <v>1</v>
      </c>
      <c r="G1241" s="0" t="n">
        <v>0</v>
      </c>
      <c r="H1241" s="0" t="n">
        <v>0</v>
      </c>
      <c r="I1241" s="0" t="n">
        <v>0</v>
      </c>
      <c r="J1241" s="0" t="n">
        <v>93</v>
      </c>
      <c r="K1241" s="37" t="n">
        <f aca="false">E1241+Inputs!$B$5*F1241</f>
        <v>1.275</v>
      </c>
      <c r="L1241" s="37" t="n">
        <f aca="false">G1241+Inputs!$B$6*H1241</f>
        <v>0</v>
      </c>
      <c r="M1241" s="37" t="n">
        <f aca="false">I1241+Inputs!$B$7*J1241</f>
        <v>115.413</v>
      </c>
      <c r="N1241" s="37" t="n">
        <f aca="false">K1241+L1241+M1241</f>
        <v>116.688</v>
      </c>
    </row>
    <row r="1242" customFormat="false" ht="15" hidden="false" customHeight="false" outlineLevel="0" collapsed="false">
      <c r="A1242" s="0" t="s">
        <v>9</v>
      </c>
      <c r="B1242" s="0" t="s">
        <v>363</v>
      </c>
      <c r="C1242" s="15" t="n">
        <v>45474</v>
      </c>
      <c r="D1242" s="0" t="n">
        <v>1</v>
      </c>
      <c r="E1242" s="0" t="n">
        <v>0</v>
      </c>
      <c r="F1242" s="0" t="n">
        <v>1</v>
      </c>
      <c r="G1242" s="0" t="n">
        <v>0</v>
      </c>
      <c r="H1242" s="0" t="n">
        <v>0</v>
      </c>
      <c r="I1242" s="0" t="n">
        <v>0</v>
      </c>
      <c r="J1242" s="0" t="n">
        <v>88</v>
      </c>
      <c r="K1242" s="37" t="n">
        <f aca="false">E1242+Inputs!$B$5*F1242</f>
        <v>1.275</v>
      </c>
      <c r="L1242" s="37" t="n">
        <f aca="false">G1242+Inputs!$B$6*H1242</f>
        <v>0</v>
      </c>
      <c r="M1242" s="37" t="n">
        <f aca="false">I1242+Inputs!$B$7*J1242</f>
        <v>109.208</v>
      </c>
      <c r="N1242" s="37" t="n">
        <f aca="false">K1242+L1242+M1242</f>
        <v>110.483</v>
      </c>
    </row>
    <row r="1243" customFormat="false" ht="15" hidden="false" customHeight="false" outlineLevel="0" collapsed="false">
      <c r="A1243" s="0" t="s">
        <v>9</v>
      </c>
      <c r="B1243" s="0" t="s">
        <v>363</v>
      </c>
      <c r="C1243" s="15" t="n">
        <v>45505</v>
      </c>
      <c r="D1243" s="0" t="n">
        <v>1</v>
      </c>
      <c r="E1243" s="0" t="n">
        <v>0</v>
      </c>
      <c r="F1243" s="0" t="n">
        <v>1</v>
      </c>
      <c r="G1243" s="0" t="n">
        <v>0</v>
      </c>
      <c r="H1243" s="0" t="n">
        <v>0</v>
      </c>
      <c r="I1243" s="0" t="n">
        <v>0</v>
      </c>
      <c r="J1243" s="0" t="n">
        <v>75</v>
      </c>
      <c r="K1243" s="37" t="n">
        <f aca="false">E1243+Inputs!$B$5*F1243</f>
        <v>1.275</v>
      </c>
      <c r="L1243" s="37" t="n">
        <f aca="false">G1243+Inputs!$B$6*H1243</f>
        <v>0</v>
      </c>
      <c r="M1243" s="37" t="n">
        <f aca="false">I1243+Inputs!$B$7*J1243</f>
        <v>93.075</v>
      </c>
      <c r="N1243" s="37" t="n">
        <f aca="false">K1243+L1243+M1243</f>
        <v>94.35</v>
      </c>
    </row>
    <row r="1244" customFormat="false" ht="15" hidden="false" customHeight="false" outlineLevel="0" collapsed="false">
      <c r="A1244" s="0" t="s">
        <v>9</v>
      </c>
      <c r="B1244" s="0" t="s">
        <v>363</v>
      </c>
      <c r="C1244" s="15" t="n">
        <v>45536</v>
      </c>
      <c r="D1244" s="0" t="n">
        <v>1</v>
      </c>
      <c r="E1244" s="0" t="n">
        <v>0</v>
      </c>
      <c r="F1244" s="0" t="n">
        <v>1</v>
      </c>
      <c r="G1244" s="0" t="n">
        <v>0</v>
      </c>
      <c r="H1244" s="0" t="n">
        <v>0</v>
      </c>
      <c r="I1244" s="0" t="n">
        <v>0</v>
      </c>
      <c r="J1244" s="0" t="n">
        <v>106</v>
      </c>
      <c r="K1244" s="37" t="n">
        <f aca="false">E1244+Inputs!$B$5*F1244</f>
        <v>1.275</v>
      </c>
      <c r="L1244" s="37" t="n">
        <f aca="false">G1244+Inputs!$B$6*H1244</f>
        <v>0</v>
      </c>
      <c r="M1244" s="37" t="n">
        <f aca="false">I1244+Inputs!$B$7*J1244</f>
        <v>131.546</v>
      </c>
      <c r="N1244" s="37" t="n">
        <f aca="false">K1244+L1244+M1244</f>
        <v>132.821</v>
      </c>
    </row>
    <row r="1245" customFormat="false" ht="15" hidden="false" customHeight="false" outlineLevel="0" collapsed="false">
      <c r="A1245" s="0" t="s">
        <v>9</v>
      </c>
      <c r="B1245" s="0" t="s">
        <v>363</v>
      </c>
      <c r="C1245" s="15" t="n">
        <v>45566</v>
      </c>
      <c r="D1245" s="0" t="n">
        <v>1</v>
      </c>
      <c r="E1245" s="0" t="n">
        <v>0</v>
      </c>
      <c r="F1245" s="0" t="n">
        <v>1</v>
      </c>
      <c r="G1245" s="0" t="n">
        <v>0</v>
      </c>
      <c r="H1245" s="0" t="n">
        <v>3</v>
      </c>
      <c r="I1245" s="0" t="n">
        <v>0</v>
      </c>
      <c r="J1245" s="0" t="n">
        <v>84</v>
      </c>
      <c r="K1245" s="37" t="n">
        <f aca="false">E1245+Inputs!$B$5*F1245</f>
        <v>1.275</v>
      </c>
      <c r="L1245" s="37" t="n">
        <f aca="false">G1245+Inputs!$B$6*H1245</f>
        <v>3.825</v>
      </c>
      <c r="M1245" s="37" t="n">
        <f aca="false">I1245+Inputs!$B$7*J1245</f>
        <v>104.244</v>
      </c>
      <c r="N1245" s="37" t="n">
        <f aca="false">K1245+L1245+M1245</f>
        <v>109.344</v>
      </c>
    </row>
    <row r="1246" customFormat="false" ht="15" hidden="false" customHeight="false" outlineLevel="0" collapsed="false">
      <c r="A1246" s="0" t="s">
        <v>9</v>
      </c>
      <c r="B1246" s="0" t="s">
        <v>363</v>
      </c>
      <c r="C1246" s="15" t="n">
        <v>45597</v>
      </c>
      <c r="D1246" s="0" t="n">
        <v>1</v>
      </c>
      <c r="E1246" s="0" t="n">
        <v>0</v>
      </c>
      <c r="F1246" s="0" t="n">
        <v>4</v>
      </c>
      <c r="G1246" s="0" t="n">
        <v>0</v>
      </c>
      <c r="H1246" s="0" t="n">
        <v>0</v>
      </c>
      <c r="I1246" s="0" t="n">
        <v>0</v>
      </c>
      <c r="J1246" s="0" t="n">
        <v>88</v>
      </c>
      <c r="K1246" s="37" t="n">
        <f aca="false">E1246+Inputs!$B$5*F1246</f>
        <v>5.1</v>
      </c>
      <c r="L1246" s="37" t="n">
        <f aca="false">G1246+Inputs!$B$6*H1246</f>
        <v>0</v>
      </c>
      <c r="M1246" s="37" t="n">
        <f aca="false">I1246+Inputs!$B$7*J1246</f>
        <v>109.208</v>
      </c>
      <c r="N1246" s="37" t="n">
        <f aca="false">K1246+L1246+M1246</f>
        <v>114.308</v>
      </c>
    </row>
    <row r="1247" customFormat="false" ht="15" hidden="false" customHeight="false" outlineLevel="0" collapsed="false">
      <c r="A1247" s="0" t="s">
        <v>9</v>
      </c>
      <c r="B1247" s="0" t="s">
        <v>363</v>
      </c>
      <c r="C1247" s="15" t="n">
        <v>45627</v>
      </c>
      <c r="D1247" s="0" t="n">
        <v>1</v>
      </c>
      <c r="E1247" s="0" t="n">
        <v>0</v>
      </c>
      <c r="F1247" s="0" t="n">
        <v>3</v>
      </c>
      <c r="G1247" s="0" t="n">
        <v>0</v>
      </c>
      <c r="H1247" s="0" t="n">
        <v>2</v>
      </c>
      <c r="I1247" s="0" t="n">
        <v>0</v>
      </c>
      <c r="J1247" s="0" t="n">
        <v>90</v>
      </c>
      <c r="K1247" s="37" t="n">
        <f aca="false">E1247+Inputs!$B$5*F1247</f>
        <v>3.825</v>
      </c>
      <c r="L1247" s="37" t="n">
        <f aca="false">G1247+Inputs!$B$6*H1247</f>
        <v>2.55</v>
      </c>
      <c r="M1247" s="37" t="n">
        <f aca="false">I1247+Inputs!$B$7*J1247</f>
        <v>111.69</v>
      </c>
      <c r="N1247" s="37" t="n">
        <f aca="false">K1247+L1247+M1247</f>
        <v>118.065</v>
      </c>
    </row>
    <row r="1248" customFormat="false" ht="15" hidden="false" customHeight="false" outlineLevel="0" collapsed="false">
      <c r="A1248" s="0" t="s">
        <v>9</v>
      </c>
      <c r="B1248" s="0" t="s">
        <v>363</v>
      </c>
      <c r="C1248" s="15" t="n">
        <v>45658</v>
      </c>
      <c r="D1248" s="0" t="n">
        <v>1</v>
      </c>
      <c r="E1248" s="0" t="n">
        <v>0</v>
      </c>
      <c r="F1248" s="0" t="n">
        <v>1</v>
      </c>
      <c r="G1248" s="0" t="n">
        <v>0</v>
      </c>
      <c r="H1248" s="0" t="n">
        <v>1</v>
      </c>
      <c r="I1248" s="0" t="n">
        <v>0</v>
      </c>
      <c r="J1248" s="0" t="n">
        <v>89</v>
      </c>
      <c r="K1248" s="37" t="n">
        <f aca="false">E1248+Inputs!$B$5*F1248</f>
        <v>1.275</v>
      </c>
      <c r="L1248" s="37" t="n">
        <f aca="false">G1248+Inputs!$B$6*H1248</f>
        <v>1.275</v>
      </c>
      <c r="M1248" s="37" t="n">
        <f aca="false">I1248+Inputs!$B$7*J1248</f>
        <v>110.449</v>
      </c>
      <c r="N1248" s="37" t="n">
        <f aca="false">K1248+L1248+M1248</f>
        <v>112.999</v>
      </c>
    </row>
    <row r="1249" customFormat="false" ht="15" hidden="false" customHeight="false" outlineLevel="0" collapsed="false">
      <c r="A1249" s="0" t="s">
        <v>9</v>
      </c>
      <c r="B1249" s="0" t="s">
        <v>363</v>
      </c>
      <c r="C1249" s="15" t="n">
        <v>45689</v>
      </c>
      <c r="D1249" s="0" t="n">
        <v>1</v>
      </c>
      <c r="E1249" s="0" t="n">
        <v>0</v>
      </c>
      <c r="F1249" s="0" t="n">
        <v>1</v>
      </c>
      <c r="G1249" s="0" t="n">
        <v>0</v>
      </c>
      <c r="H1249" s="0" t="n">
        <v>4</v>
      </c>
      <c r="I1249" s="0" t="n">
        <v>0</v>
      </c>
      <c r="J1249" s="0" t="n">
        <v>95</v>
      </c>
      <c r="K1249" s="37" t="n">
        <f aca="false">E1249+Inputs!$B$5*F1249</f>
        <v>1.275</v>
      </c>
      <c r="L1249" s="37" t="n">
        <f aca="false">G1249+Inputs!$B$6*H1249</f>
        <v>5.1</v>
      </c>
      <c r="M1249" s="37" t="n">
        <f aca="false">I1249+Inputs!$B$7*J1249</f>
        <v>117.895</v>
      </c>
      <c r="N1249" s="37" t="n">
        <f aca="false">K1249+L1249+M1249</f>
        <v>124.27</v>
      </c>
    </row>
    <row r="1250" customFormat="false" ht="15" hidden="false" customHeight="false" outlineLevel="0" collapsed="false">
      <c r="A1250" s="0" t="s">
        <v>9</v>
      </c>
      <c r="B1250" s="0" t="s">
        <v>363</v>
      </c>
      <c r="C1250" s="15" t="n">
        <v>45717</v>
      </c>
      <c r="D1250" s="0" t="n">
        <v>1</v>
      </c>
      <c r="E1250" s="0" t="n">
        <v>0</v>
      </c>
      <c r="F1250" s="0" t="n">
        <v>2</v>
      </c>
      <c r="G1250" s="0" t="n">
        <v>0</v>
      </c>
      <c r="H1250" s="0" t="n">
        <v>2</v>
      </c>
      <c r="I1250" s="0" t="n">
        <v>0</v>
      </c>
      <c r="J1250" s="0" t="n">
        <v>81</v>
      </c>
      <c r="K1250" s="37" t="n">
        <f aca="false">E1250+Inputs!$B$5*F1250</f>
        <v>2.55</v>
      </c>
      <c r="L1250" s="37" t="n">
        <f aca="false">G1250+Inputs!$B$6*H1250</f>
        <v>2.55</v>
      </c>
      <c r="M1250" s="37" t="n">
        <f aca="false">I1250+Inputs!$B$7*J1250</f>
        <v>100.521</v>
      </c>
      <c r="N1250" s="37" t="n">
        <f aca="false">K1250+L1250+M1250</f>
        <v>105.621</v>
      </c>
    </row>
    <row r="1251" customFormat="false" ht="15" hidden="false" customHeight="false" outlineLevel="0" collapsed="false">
      <c r="A1251" s="0" t="s">
        <v>9</v>
      </c>
      <c r="B1251" s="0" t="s">
        <v>363</v>
      </c>
      <c r="C1251" s="15" t="n">
        <v>45748</v>
      </c>
      <c r="D1251" s="0" t="n">
        <v>1</v>
      </c>
      <c r="E1251" s="0" t="n">
        <v>0</v>
      </c>
      <c r="F1251" s="0" t="n">
        <v>1</v>
      </c>
      <c r="G1251" s="0" t="n">
        <v>0</v>
      </c>
      <c r="H1251" s="0" t="n">
        <v>0</v>
      </c>
      <c r="I1251" s="0" t="n">
        <v>0</v>
      </c>
      <c r="J1251" s="0" t="n">
        <v>80</v>
      </c>
      <c r="K1251" s="37" t="n">
        <f aca="false">E1251+Inputs!$B$5*F1251</f>
        <v>1.275</v>
      </c>
      <c r="L1251" s="37" t="n">
        <f aca="false">G1251+Inputs!$B$6*H1251</f>
        <v>0</v>
      </c>
      <c r="M1251" s="37" t="n">
        <f aca="false">I1251+Inputs!$B$7*J1251</f>
        <v>99.28</v>
      </c>
      <c r="N1251" s="37" t="n">
        <f aca="false">K1251+L1251+M1251</f>
        <v>100.555</v>
      </c>
    </row>
    <row r="1252" customFormat="false" ht="15" hidden="false" customHeight="false" outlineLevel="0" collapsed="false">
      <c r="A1252" s="0" t="s">
        <v>9</v>
      </c>
      <c r="B1252" s="0" t="s">
        <v>363</v>
      </c>
      <c r="C1252" s="15" t="n">
        <v>45778</v>
      </c>
      <c r="D1252" s="0" t="n">
        <v>1</v>
      </c>
      <c r="E1252" s="0" t="n">
        <v>0</v>
      </c>
      <c r="F1252" s="0" t="n">
        <v>2</v>
      </c>
      <c r="G1252" s="0" t="n">
        <v>0</v>
      </c>
      <c r="H1252" s="0" t="n">
        <v>0</v>
      </c>
      <c r="I1252" s="0" t="n">
        <v>0</v>
      </c>
      <c r="J1252" s="0" t="n">
        <v>99</v>
      </c>
      <c r="K1252" s="37" t="n">
        <f aca="false">E1252+Inputs!$B$5*F1252</f>
        <v>2.55</v>
      </c>
      <c r="L1252" s="37" t="n">
        <f aca="false">G1252+Inputs!$B$6*H1252</f>
        <v>0</v>
      </c>
      <c r="M1252" s="37" t="n">
        <f aca="false">I1252+Inputs!$B$7*J1252</f>
        <v>122.859</v>
      </c>
      <c r="N1252" s="37" t="n">
        <f aca="false">K1252+L1252+M1252</f>
        <v>125.409</v>
      </c>
    </row>
    <row r="1253" customFormat="false" ht="15" hidden="false" customHeight="false" outlineLevel="0" collapsed="false">
      <c r="A1253" s="0" t="s">
        <v>9</v>
      </c>
      <c r="B1253" s="0" t="s">
        <v>363</v>
      </c>
      <c r="C1253" s="15" t="n">
        <v>45809</v>
      </c>
      <c r="D1253" s="0" t="n">
        <v>1</v>
      </c>
      <c r="E1253" s="0" t="n">
        <v>0</v>
      </c>
      <c r="F1253" s="0" t="n">
        <v>1</v>
      </c>
      <c r="G1253" s="0" t="n">
        <v>0</v>
      </c>
      <c r="H1253" s="0" t="n">
        <v>0</v>
      </c>
      <c r="I1253" s="0" t="n">
        <v>0</v>
      </c>
      <c r="J1253" s="0" t="n">
        <v>105</v>
      </c>
      <c r="K1253" s="37" t="n">
        <f aca="false">E1253+Inputs!$B$5*F1253</f>
        <v>1.275</v>
      </c>
      <c r="L1253" s="37" t="n">
        <f aca="false">G1253+Inputs!$B$6*H1253</f>
        <v>0</v>
      </c>
      <c r="M1253" s="37" t="n">
        <f aca="false">I1253+Inputs!$B$7*J1253</f>
        <v>130.305</v>
      </c>
      <c r="N1253" s="37" t="n">
        <f aca="false">K1253+L1253+M1253</f>
        <v>131.58</v>
      </c>
    </row>
    <row r="1254" customFormat="false" ht="15" hidden="false" customHeight="false" outlineLevel="0" collapsed="false">
      <c r="A1254" s="0" t="s">
        <v>9</v>
      </c>
      <c r="B1254" s="0" t="s">
        <v>363</v>
      </c>
      <c r="C1254" s="15" t="n">
        <v>45839</v>
      </c>
      <c r="D1254" s="0" t="n">
        <v>1</v>
      </c>
      <c r="E1254" s="0" t="n">
        <v>0</v>
      </c>
      <c r="F1254" s="0" t="n">
        <v>0</v>
      </c>
      <c r="G1254" s="0" t="n">
        <v>0</v>
      </c>
      <c r="H1254" s="0" t="n">
        <v>0</v>
      </c>
      <c r="I1254" s="0" t="n">
        <v>0</v>
      </c>
      <c r="J1254" s="0" t="n">
        <v>97</v>
      </c>
      <c r="K1254" s="37" t="n">
        <f aca="false">E1254+Inputs!$B$5*F1254</f>
        <v>0</v>
      </c>
      <c r="L1254" s="37" t="n">
        <f aca="false">G1254+Inputs!$B$6*H1254</f>
        <v>0</v>
      </c>
      <c r="M1254" s="37" t="n">
        <f aca="false">I1254+Inputs!$B$7*J1254</f>
        <v>120.377</v>
      </c>
      <c r="N1254" s="37" t="n">
        <f aca="false">K1254+L1254+M1254</f>
        <v>120.377</v>
      </c>
    </row>
    <row r="1255" customFormat="false" ht="15" hidden="false" customHeight="false" outlineLevel="0" collapsed="false">
      <c r="A1255" s="0" t="s">
        <v>9</v>
      </c>
      <c r="B1255" s="0" t="s">
        <v>363</v>
      </c>
      <c r="C1255" s="15" t="n">
        <v>45870</v>
      </c>
      <c r="D1255" s="0" t="n">
        <v>1</v>
      </c>
      <c r="E1255" s="0" t="n">
        <v>0</v>
      </c>
      <c r="F1255" s="0" t="n">
        <v>4</v>
      </c>
      <c r="G1255" s="0" t="n">
        <v>0</v>
      </c>
      <c r="H1255" s="0" t="n">
        <v>1</v>
      </c>
      <c r="I1255" s="0" t="n">
        <v>0</v>
      </c>
      <c r="J1255" s="0" t="n">
        <v>101</v>
      </c>
      <c r="K1255" s="37" t="n">
        <f aca="false">E1255+Inputs!$B$5*F1255</f>
        <v>5.1</v>
      </c>
      <c r="L1255" s="37" t="n">
        <f aca="false">G1255+Inputs!$B$6*H1255</f>
        <v>1.275</v>
      </c>
      <c r="M1255" s="37" t="n">
        <f aca="false">I1255+Inputs!$B$7*J1255</f>
        <v>125.341</v>
      </c>
      <c r="N1255" s="37" t="n">
        <f aca="false">K1255+L1255+M1255</f>
        <v>131.716</v>
      </c>
    </row>
    <row r="1256" customFormat="false" ht="15" hidden="false" customHeight="false" outlineLevel="0" collapsed="false">
      <c r="A1256" s="0" t="s">
        <v>9</v>
      </c>
      <c r="B1256" s="0" t="s">
        <v>363</v>
      </c>
      <c r="C1256" s="15" t="n">
        <v>45901</v>
      </c>
      <c r="D1256" s="0" t="n">
        <v>1</v>
      </c>
      <c r="E1256" s="0" t="n">
        <v>0</v>
      </c>
      <c r="F1256" s="0" t="n">
        <v>0</v>
      </c>
      <c r="G1256" s="0" t="n">
        <v>0</v>
      </c>
      <c r="H1256" s="0" t="n">
        <v>1</v>
      </c>
      <c r="I1256" s="0" t="n">
        <v>0</v>
      </c>
      <c r="J1256" s="0" t="n">
        <v>82</v>
      </c>
      <c r="K1256" s="37" t="n">
        <f aca="false">E1256+Inputs!$B$5*F1256</f>
        <v>0</v>
      </c>
      <c r="L1256" s="37" t="n">
        <f aca="false">G1256+Inputs!$B$6*H1256</f>
        <v>1.275</v>
      </c>
      <c r="M1256" s="37" t="n">
        <f aca="false">I1256+Inputs!$B$7*J1256</f>
        <v>101.762</v>
      </c>
      <c r="N1256" s="37" t="n">
        <f aca="false">K1256+L1256+M1256</f>
        <v>103.037</v>
      </c>
    </row>
    <row r="1257" customFormat="false" ht="15" hidden="false" customHeight="false" outlineLevel="0" collapsed="false">
      <c r="A1257" s="0" t="s">
        <v>9</v>
      </c>
      <c r="B1257" s="0" t="s">
        <v>363</v>
      </c>
      <c r="C1257" s="15" t="n">
        <v>45931</v>
      </c>
      <c r="D1257" s="0" t="n">
        <v>1</v>
      </c>
      <c r="E1257" s="0" t="n">
        <v>0</v>
      </c>
      <c r="F1257" s="0" t="n">
        <v>3</v>
      </c>
      <c r="G1257" s="0" t="n">
        <v>0</v>
      </c>
      <c r="H1257" s="0" t="n">
        <v>1</v>
      </c>
      <c r="I1257" s="0" t="n">
        <v>0</v>
      </c>
      <c r="J1257" s="0" t="n">
        <v>75</v>
      </c>
      <c r="K1257" s="37" t="n">
        <f aca="false">E1257+Inputs!$B$5*F1257</f>
        <v>3.825</v>
      </c>
      <c r="L1257" s="37" t="n">
        <f aca="false">G1257+Inputs!$B$6*H1257</f>
        <v>1.275</v>
      </c>
      <c r="M1257" s="37" t="n">
        <f aca="false">I1257+Inputs!$B$7*J1257</f>
        <v>93.075</v>
      </c>
      <c r="N1257" s="37" t="n">
        <f aca="false">K1257+L1257+M1257</f>
        <v>98.175</v>
      </c>
    </row>
    <row r="1258" customFormat="false" ht="15" hidden="false" customHeight="false" outlineLevel="0" collapsed="false">
      <c r="A1258" s="0" t="s">
        <v>9</v>
      </c>
      <c r="B1258" s="0" t="s">
        <v>363</v>
      </c>
      <c r="C1258" s="15" t="n">
        <v>45962</v>
      </c>
      <c r="D1258" s="0" t="n">
        <v>1</v>
      </c>
      <c r="E1258" s="0" t="n">
        <v>0</v>
      </c>
      <c r="F1258" s="0" t="n">
        <v>2</v>
      </c>
      <c r="G1258" s="0" t="n">
        <v>0</v>
      </c>
      <c r="H1258" s="0" t="n">
        <v>1</v>
      </c>
      <c r="I1258" s="0" t="n">
        <v>0</v>
      </c>
      <c r="J1258" s="0" t="n">
        <v>89</v>
      </c>
      <c r="K1258" s="37" t="n">
        <f aca="false">E1258+Inputs!$B$5*F1258</f>
        <v>2.55</v>
      </c>
      <c r="L1258" s="37" t="n">
        <f aca="false">G1258+Inputs!$B$6*H1258</f>
        <v>1.275</v>
      </c>
      <c r="M1258" s="37" t="n">
        <f aca="false">I1258+Inputs!$B$7*J1258</f>
        <v>110.449</v>
      </c>
      <c r="N1258" s="37" t="n">
        <f aca="false">K1258+L1258+M1258</f>
        <v>114.274</v>
      </c>
    </row>
    <row r="1259" customFormat="false" ht="15" hidden="false" customHeight="false" outlineLevel="0" collapsed="false">
      <c r="A1259" s="0" t="s">
        <v>9</v>
      </c>
      <c r="B1259" s="0" t="s">
        <v>363</v>
      </c>
      <c r="C1259" s="15" t="n">
        <v>45992</v>
      </c>
      <c r="D1259" s="0" t="n">
        <v>1</v>
      </c>
      <c r="E1259" s="0" t="n">
        <v>0</v>
      </c>
      <c r="F1259" s="0" t="n">
        <v>7</v>
      </c>
      <c r="G1259" s="0" t="n">
        <v>0</v>
      </c>
      <c r="H1259" s="0" t="n">
        <v>1</v>
      </c>
      <c r="I1259" s="0" t="n">
        <v>0</v>
      </c>
      <c r="J1259" s="0" t="n">
        <v>74</v>
      </c>
      <c r="K1259" s="37" t="n">
        <f aca="false">E1259+Inputs!$B$5*F1259</f>
        <v>8.925</v>
      </c>
      <c r="L1259" s="37" t="n">
        <f aca="false">G1259+Inputs!$B$6*H1259</f>
        <v>1.275</v>
      </c>
      <c r="M1259" s="37" t="n">
        <f aca="false">I1259+Inputs!$B$7*J1259</f>
        <v>91.834</v>
      </c>
      <c r="N1259" s="37" t="n">
        <f aca="false">K1259+L1259+M1259</f>
        <v>102.034</v>
      </c>
    </row>
    <row r="1260" customFormat="false" ht="15" hidden="false" customHeight="false" outlineLevel="0" collapsed="false">
      <c r="A1260" s="0" t="s">
        <v>9</v>
      </c>
      <c r="B1260" s="0" t="s">
        <v>363</v>
      </c>
      <c r="C1260" s="15" t="n">
        <v>46023</v>
      </c>
      <c r="D1260" s="0" t="n">
        <v>1</v>
      </c>
      <c r="E1260" s="0" t="n">
        <v>0</v>
      </c>
      <c r="F1260" s="0" t="n">
        <v>4</v>
      </c>
      <c r="G1260" s="0" t="n">
        <v>0</v>
      </c>
      <c r="H1260" s="0" t="n">
        <v>1</v>
      </c>
      <c r="I1260" s="0" t="n">
        <v>0</v>
      </c>
      <c r="J1260" s="0" t="n">
        <v>77</v>
      </c>
      <c r="K1260" s="37" t="n">
        <f aca="false">E1260+Inputs!$B$5*F1260</f>
        <v>5.1</v>
      </c>
      <c r="L1260" s="37" t="n">
        <f aca="false">G1260+Inputs!$B$6*H1260</f>
        <v>1.275</v>
      </c>
      <c r="M1260" s="37" t="n">
        <f aca="false">I1260+Inputs!$B$7*J1260</f>
        <v>95.557</v>
      </c>
      <c r="N1260" s="37" t="n">
        <f aca="false">K1260+L1260+M1260</f>
        <v>101.932</v>
      </c>
    </row>
    <row r="1261" customFormat="false" ht="15" hidden="false" customHeight="false" outlineLevel="0" collapsed="false">
      <c r="A1261" s="0" t="s">
        <v>9</v>
      </c>
      <c r="B1261" s="0" t="s">
        <v>363</v>
      </c>
      <c r="C1261" s="15" t="n">
        <v>46054</v>
      </c>
      <c r="D1261" s="0" t="n">
        <v>1</v>
      </c>
      <c r="E1261" s="0" t="n">
        <v>0</v>
      </c>
      <c r="F1261" s="0" t="n">
        <v>3</v>
      </c>
      <c r="G1261" s="0" t="n">
        <v>0</v>
      </c>
      <c r="H1261" s="0" t="n">
        <v>2</v>
      </c>
      <c r="I1261" s="0" t="n">
        <v>0</v>
      </c>
      <c r="J1261" s="0" t="n">
        <v>97</v>
      </c>
      <c r="K1261" s="37" t="n">
        <f aca="false">E1261+Inputs!$B$5*F1261</f>
        <v>3.825</v>
      </c>
      <c r="L1261" s="37" t="n">
        <f aca="false">G1261+Inputs!$B$6*H1261</f>
        <v>2.55</v>
      </c>
      <c r="M1261" s="37" t="n">
        <f aca="false">I1261+Inputs!$B$7*J1261</f>
        <v>120.377</v>
      </c>
      <c r="N1261" s="37" t="n">
        <f aca="false">K1261+L1261+M1261</f>
        <v>126.752</v>
      </c>
    </row>
    <row r="1262" customFormat="false" ht="15" hidden="false" customHeight="false" outlineLevel="0" collapsed="false">
      <c r="A1262" s="0" t="s">
        <v>9</v>
      </c>
      <c r="B1262" s="0" t="s">
        <v>363</v>
      </c>
      <c r="C1262" s="15" t="n">
        <v>46082</v>
      </c>
      <c r="D1262" s="0" t="n">
        <v>1</v>
      </c>
      <c r="E1262" s="0" t="n">
        <v>0</v>
      </c>
      <c r="F1262" s="0" t="n">
        <v>16</v>
      </c>
      <c r="G1262" s="0" t="n">
        <v>0</v>
      </c>
      <c r="H1262" s="0" t="n">
        <v>1</v>
      </c>
      <c r="I1262" s="0" t="n">
        <v>0</v>
      </c>
      <c r="J1262" s="0" t="n">
        <v>95</v>
      </c>
      <c r="K1262" s="37" t="n">
        <f aca="false">E1262+Inputs!$B$5*F1262</f>
        <v>20.4</v>
      </c>
      <c r="L1262" s="37" t="n">
        <f aca="false">G1262+Inputs!$B$6*H1262</f>
        <v>1.275</v>
      </c>
      <c r="M1262" s="37" t="n">
        <f aca="false">I1262+Inputs!$B$7*J1262</f>
        <v>117.895</v>
      </c>
      <c r="N1262" s="37" t="n">
        <f aca="false">K1262+L1262+M1262</f>
        <v>139.57</v>
      </c>
    </row>
    <row r="1263" customFormat="false" ht="15" hidden="false" customHeight="false" outlineLevel="0" collapsed="false">
      <c r="A1263" s="0" t="s">
        <v>9</v>
      </c>
      <c r="B1263" s="0" t="s">
        <v>363</v>
      </c>
      <c r="C1263" s="15" t="n">
        <v>46113</v>
      </c>
      <c r="D1263" s="0" t="n">
        <v>1</v>
      </c>
      <c r="E1263" s="0" t="n">
        <v>0</v>
      </c>
      <c r="F1263" s="0" t="n">
        <v>11</v>
      </c>
      <c r="G1263" s="0" t="n">
        <v>0</v>
      </c>
      <c r="H1263" s="0" t="n">
        <v>1</v>
      </c>
      <c r="I1263" s="0" t="n">
        <v>0</v>
      </c>
      <c r="J1263" s="0" t="n">
        <v>78</v>
      </c>
      <c r="K1263" s="37" t="n">
        <f aca="false">E1263+Inputs!$B$5*F1263</f>
        <v>14.025</v>
      </c>
      <c r="L1263" s="37" t="n">
        <f aca="false">G1263+Inputs!$B$6*H1263</f>
        <v>1.275</v>
      </c>
      <c r="M1263" s="37" t="n">
        <f aca="false">I1263+Inputs!$B$7*J1263</f>
        <v>96.798</v>
      </c>
      <c r="N1263" s="37" t="n">
        <f aca="false">K1263+L1263+M1263</f>
        <v>112.098</v>
      </c>
    </row>
    <row r="1264" customFormat="false" ht="15" hidden="false" customHeight="false" outlineLevel="0" collapsed="false">
      <c r="A1264" s="0" t="s">
        <v>9</v>
      </c>
      <c r="B1264" s="0" t="s">
        <v>363</v>
      </c>
      <c r="C1264" s="15" t="n">
        <v>46143</v>
      </c>
      <c r="D1264" s="0" t="n">
        <v>1</v>
      </c>
      <c r="E1264" s="0" t="n">
        <v>0</v>
      </c>
      <c r="F1264" s="0" t="n">
        <v>16</v>
      </c>
      <c r="G1264" s="0" t="n">
        <v>0</v>
      </c>
      <c r="H1264" s="0" t="n">
        <v>1</v>
      </c>
      <c r="I1264" s="0" t="n">
        <v>0</v>
      </c>
      <c r="J1264" s="0" t="n">
        <v>75</v>
      </c>
      <c r="K1264" s="37" t="n">
        <f aca="false">E1264+Inputs!$B$5*F1264</f>
        <v>20.4</v>
      </c>
      <c r="L1264" s="37" t="n">
        <f aca="false">G1264+Inputs!$B$6*H1264</f>
        <v>1.275</v>
      </c>
      <c r="M1264" s="37" t="n">
        <f aca="false">I1264+Inputs!$B$7*J1264</f>
        <v>93.075</v>
      </c>
      <c r="N1264" s="37" t="n">
        <f aca="false">K1264+L1264+M1264</f>
        <v>114.75</v>
      </c>
    </row>
    <row r="1265" customFormat="false" ht="15" hidden="false" customHeight="false" outlineLevel="0" collapsed="false">
      <c r="A1265" s="0" t="s">
        <v>9</v>
      </c>
      <c r="B1265" s="0" t="s">
        <v>363</v>
      </c>
      <c r="C1265" s="15" t="n">
        <v>46174</v>
      </c>
      <c r="D1265" s="0" t="n">
        <v>1</v>
      </c>
      <c r="E1265" s="0" t="n">
        <v>0</v>
      </c>
      <c r="F1265" s="0" t="n">
        <v>12</v>
      </c>
      <c r="G1265" s="0" t="n">
        <v>0</v>
      </c>
      <c r="H1265" s="0" t="n">
        <v>4</v>
      </c>
      <c r="I1265" s="0" t="n">
        <v>0</v>
      </c>
      <c r="J1265" s="0" t="n">
        <v>116</v>
      </c>
      <c r="K1265" s="37" t="n">
        <f aca="false">E1265+Inputs!$B$5*F1265</f>
        <v>15.3</v>
      </c>
      <c r="L1265" s="37" t="n">
        <f aca="false">G1265+Inputs!$B$6*H1265</f>
        <v>5.1</v>
      </c>
      <c r="M1265" s="37" t="n">
        <f aca="false">I1265+Inputs!$B$7*J1265</f>
        <v>143.956</v>
      </c>
      <c r="N1265" s="37" t="n">
        <f aca="false">K1265+L1265+M1265</f>
        <v>164.356</v>
      </c>
    </row>
    <row r="1266" customFormat="false" ht="15" hidden="false" customHeight="false" outlineLevel="0" collapsed="false">
      <c r="A1266" s="0" t="s">
        <v>9</v>
      </c>
      <c r="B1266" s="0" t="s">
        <v>363</v>
      </c>
      <c r="C1266" s="15" t="n">
        <v>46204</v>
      </c>
      <c r="D1266" s="0" t="n">
        <v>1</v>
      </c>
      <c r="E1266" s="0" t="n">
        <v>0</v>
      </c>
      <c r="F1266" s="0" t="n">
        <v>9</v>
      </c>
      <c r="G1266" s="0" t="n">
        <v>0</v>
      </c>
      <c r="H1266" s="0" t="n">
        <v>5</v>
      </c>
      <c r="I1266" s="0" t="n">
        <v>0</v>
      </c>
      <c r="J1266" s="0" t="n">
        <v>96</v>
      </c>
      <c r="K1266" s="37" t="n">
        <f aca="false">E1266+Inputs!$B$5*F1266</f>
        <v>11.475</v>
      </c>
      <c r="L1266" s="37" t="n">
        <f aca="false">G1266+Inputs!$B$6*H1266</f>
        <v>6.375</v>
      </c>
      <c r="M1266" s="37" t="n">
        <f aca="false">I1266+Inputs!$B$7*J1266</f>
        <v>119.136</v>
      </c>
      <c r="N1266" s="37" t="n">
        <f aca="false">K1266+L1266+M1266</f>
        <v>136.986</v>
      </c>
    </row>
    <row r="1267" customFormat="false" ht="15" hidden="false" customHeight="false" outlineLevel="0" collapsed="false">
      <c r="A1267" s="0" t="s">
        <v>9</v>
      </c>
      <c r="B1267" s="0" t="s">
        <v>363</v>
      </c>
      <c r="C1267" s="15" t="n">
        <v>46235</v>
      </c>
      <c r="D1267" s="0" t="n">
        <v>1</v>
      </c>
      <c r="E1267" s="0" t="n">
        <v>0</v>
      </c>
      <c r="F1267" s="0" t="n">
        <v>15</v>
      </c>
      <c r="G1267" s="0" t="n">
        <v>0</v>
      </c>
      <c r="H1267" s="0" t="n">
        <v>5</v>
      </c>
      <c r="I1267" s="0" t="n">
        <v>0</v>
      </c>
      <c r="J1267" s="0" t="n">
        <v>70</v>
      </c>
      <c r="K1267" s="37" t="n">
        <f aca="false">E1267+Inputs!$B$5*F1267</f>
        <v>19.125</v>
      </c>
      <c r="L1267" s="37" t="n">
        <f aca="false">G1267+Inputs!$B$6*H1267</f>
        <v>6.375</v>
      </c>
      <c r="M1267" s="37" t="n">
        <f aca="false">I1267+Inputs!$B$7*J1267</f>
        <v>86.87</v>
      </c>
      <c r="N1267" s="37" t="n">
        <f aca="false">K1267+L1267+M1267</f>
        <v>112.37</v>
      </c>
    </row>
    <row r="1268" customFormat="false" ht="15" hidden="false" customHeight="false" outlineLevel="0" collapsed="false">
      <c r="A1268" s="0" t="s">
        <v>9</v>
      </c>
      <c r="B1268" s="0" t="s">
        <v>482</v>
      </c>
      <c r="C1268" s="15" t="n">
        <v>44927</v>
      </c>
      <c r="D1268" s="0" t="n">
        <v>3</v>
      </c>
      <c r="E1268" s="0" t="n">
        <v>0</v>
      </c>
      <c r="F1268" s="0" t="n">
        <v>0</v>
      </c>
      <c r="G1268" s="0" t="n">
        <v>0</v>
      </c>
      <c r="H1268" s="0" t="n">
        <v>0</v>
      </c>
      <c r="I1268" s="0" t="n">
        <v>0</v>
      </c>
      <c r="J1268" s="0" t="n">
        <v>4</v>
      </c>
      <c r="K1268" s="37" t="n">
        <f aca="false">E1268+Inputs!$B$5*F1268</f>
        <v>0</v>
      </c>
      <c r="L1268" s="37" t="n">
        <f aca="false">G1268+Inputs!$B$6*H1268</f>
        <v>0</v>
      </c>
      <c r="M1268" s="37" t="n">
        <f aca="false">I1268+Inputs!$B$7*J1268</f>
        <v>4.964</v>
      </c>
      <c r="N1268" s="37" t="n">
        <f aca="false">K1268+L1268+M1268</f>
        <v>4.964</v>
      </c>
    </row>
    <row r="1269" customFormat="false" ht="15" hidden="false" customHeight="false" outlineLevel="0" collapsed="false">
      <c r="A1269" s="0" t="s">
        <v>9</v>
      </c>
      <c r="B1269" s="0" t="s">
        <v>482</v>
      </c>
      <c r="C1269" s="15" t="n">
        <v>44958</v>
      </c>
      <c r="D1269" s="0" t="n">
        <v>3</v>
      </c>
      <c r="E1269" s="0" t="n">
        <v>0</v>
      </c>
      <c r="F1269" s="0" t="n">
        <v>0</v>
      </c>
      <c r="G1269" s="0" t="n">
        <v>0</v>
      </c>
      <c r="H1269" s="0" t="n">
        <v>0</v>
      </c>
      <c r="I1269" s="0" t="n">
        <v>0</v>
      </c>
      <c r="J1269" s="0" t="n">
        <v>4</v>
      </c>
      <c r="K1269" s="37" t="n">
        <f aca="false">E1269+Inputs!$B$5*F1269</f>
        <v>0</v>
      </c>
      <c r="L1269" s="37" t="n">
        <f aca="false">G1269+Inputs!$B$6*H1269</f>
        <v>0</v>
      </c>
      <c r="M1269" s="37" t="n">
        <f aca="false">I1269+Inputs!$B$7*J1269</f>
        <v>4.964</v>
      </c>
      <c r="N1269" s="37" t="n">
        <f aca="false">K1269+L1269+M1269</f>
        <v>4.964</v>
      </c>
    </row>
    <row r="1270" customFormat="false" ht="15" hidden="false" customHeight="false" outlineLevel="0" collapsed="false">
      <c r="A1270" s="0" t="s">
        <v>9</v>
      </c>
      <c r="B1270" s="0" t="s">
        <v>482</v>
      </c>
      <c r="C1270" s="15" t="n">
        <v>44986</v>
      </c>
      <c r="D1270" s="0" t="n">
        <v>3</v>
      </c>
      <c r="E1270" s="0" t="n">
        <v>0</v>
      </c>
      <c r="F1270" s="0" t="n">
        <v>0</v>
      </c>
      <c r="G1270" s="0" t="n">
        <v>0</v>
      </c>
      <c r="H1270" s="0" t="n">
        <v>0</v>
      </c>
      <c r="I1270" s="0" t="n">
        <v>0</v>
      </c>
      <c r="J1270" s="0" t="n">
        <v>4</v>
      </c>
      <c r="K1270" s="37" t="n">
        <f aca="false">E1270+Inputs!$B$5*F1270</f>
        <v>0</v>
      </c>
      <c r="L1270" s="37" t="n">
        <f aca="false">G1270+Inputs!$B$6*H1270</f>
        <v>0</v>
      </c>
      <c r="M1270" s="37" t="n">
        <f aca="false">I1270+Inputs!$B$7*J1270</f>
        <v>4.964</v>
      </c>
      <c r="N1270" s="37" t="n">
        <f aca="false">K1270+L1270+M1270</f>
        <v>4.964</v>
      </c>
    </row>
    <row r="1271" customFormat="false" ht="15" hidden="false" customHeight="false" outlineLevel="0" collapsed="false">
      <c r="A1271" s="0" t="s">
        <v>9</v>
      </c>
      <c r="B1271" s="0" t="s">
        <v>482</v>
      </c>
      <c r="C1271" s="15" t="n">
        <v>45017</v>
      </c>
      <c r="D1271" s="0" t="n">
        <v>3</v>
      </c>
      <c r="E1271" s="0" t="n">
        <v>0</v>
      </c>
      <c r="F1271" s="0" t="n">
        <v>0</v>
      </c>
      <c r="G1271" s="0" t="n">
        <v>0</v>
      </c>
      <c r="H1271" s="0" t="n">
        <v>0</v>
      </c>
      <c r="I1271" s="0" t="n">
        <v>0</v>
      </c>
      <c r="J1271" s="0" t="n">
        <v>2</v>
      </c>
      <c r="K1271" s="37" t="n">
        <f aca="false">E1271+Inputs!$B$5*F1271</f>
        <v>0</v>
      </c>
      <c r="L1271" s="37" t="n">
        <f aca="false">G1271+Inputs!$B$6*H1271</f>
        <v>0</v>
      </c>
      <c r="M1271" s="37" t="n">
        <f aca="false">I1271+Inputs!$B$7*J1271</f>
        <v>2.482</v>
      </c>
      <c r="N1271" s="37" t="n">
        <f aca="false">K1271+L1271+M1271</f>
        <v>2.482</v>
      </c>
    </row>
    <row r="1272" customFormat="false" ht="15" hidden="false" customHeight="false" outlineLevel="0" collapsed="false">
      <c r="A1272" s="0" t="s">
        <v>9</v>
      </c>
      <c r="B1272" s="0" t="s">
        <v>482</v>
      </c>
      <c r="C1272" s="15" t="n">
        <v>45047</v>
      </c>
      <c r="D1272" s="0" t="n">
        <v>3</v>
      </c>
      <c r="E1272" s="0" t="n">
        <v>0</v>
      </c>
      <c r="F1272" s="0" t="n">
        <v>0</v>
      </c>
      <c r="G1272" s="0" t="n">
        <v>0</v>
      </c>
      <c r="H1272" s="0" t="n">
        <v>0</v>
      </c>
      <c r="I1272" s="0" t="n">
        <v>0</v>
      </c>
      <c r="J1272" s="0" t="n">
        <v>8</v>
      </c>
      <c r="K1272" s="37" t="n">
        <f aca="false">E1272+Inputs!$B$5*F1272</f>
        <v>0</v>
      </c>
      <c r="L1272" s="37" t="n">
        <f aca="false">G1272+Inputs!$B$6*H1272</f>
        <v>0</v>
      </c>
      <c r="M1272" s="37" t="n">
        <f aca="false">I1272+Inputs!$B$7*J1272</f>
        <v>9.928</v>
      </c>
      <c r="N1272" s="37" t="n">
        <f aca="false">K1272+L1272+M1272</f>
        <v>9.928</v>
      </c>
    </row>
    <row r="1273" customFormat="false" ht="15" hidden="false" customHeight="false" outlineLevel="0" collapsed="false">
      <c r="A1273" s="0" t="s">
        <v>9</v>
      </c>
      <c r="B1273" s="0" t="s">
        <v>482</v>
      </c>
      <c r="C1273" s="15" t="n">
        <v>45078</v>
      </c>
      <c r="D1273" s="0" t="n">
        <v>3</v>
      </c>
      <c r="E1273" s="0" t="n">
        <v>0</v>
      </c>
      <c r="F1273" s="0" t="n">
        <v>0</v>
      </c>
      <c r="G1273" s="0" t="n">
        <v>0</v>
      </c>
      <c r="H1273" s="0" t="n">
        <v>0</v>
      </c>
      <c r="I1273" s="0" t="n">
        <v>0</v>
      </c>
      <c r="J1273" s="0" t="n">
        <v>18</v>
      </c>
      <c r="K1273" s="37" t="n">
        <f aca="false">E1273+Inputs!$B$5*F1273</f>
        <v>0</v>
      </c>
      <c r="L1273" s="37" t="n">
        <f aca="false">G1273+Inputs!$B$6*H1273</f>
        <v>0</v>
      </c>
      <c r="M1273" s="37" t="n">
        <f aca="false">I1273+Inputs!$B$7*J1273</f>
        <v>22.338</v>
      </c>
      <c r="N1273" s="37" t="n">
        <f aca="false">K1273+L1273+M1273</f>
        <v>22.338</v>
      </c>
    </row>
    <row r="1274" customFormat="false" ht="15" hidden="false" customHeight="false" outlineLevel="0" collapsed="false">
      <c r="A1274" s="0" t="s">
        <v>9</v>
      </c>
      <c r="B1274" s="0" t="s">
        <v>482</v>
      </c>
      <c r="C1274" s="15" t="n">
        <v>45108</v>
      </c>
      <c r="D1274" s="0" t="n">
        <v>3</v>
      </c>
      <c r="E1274" s="0" t="n">
        <v>0</v>
      </c>
      <c r="F1274" s="0" t="n">
        <v>0</v>
      </c>
      <c r="G1274" s="0" t="n">
        <v>0</v>
      </c>
      <c r="H1274" s="0" t="n">
        <v>0</v>
      </c>
      <c r="I1274" s="0" t="n">
        <v>0</v>
      </c>
      <c r="J1274" s="0" t="n">
        <v>7</v>
      </c>
      <c r="K1274" s="37" t="n">
        <f aca="false">E1274+Inputs!$B$5*F1274</f>
        <v>0</v>
      </c>
      <c r="L1274" s="37" t="n">
        <f aca="false">G1274+Inputs!$B$6*H1274</f>
        <v>0</v>
      </c>
      <c r="M1274" s="37" t="n">
        <f aca="false">I1274+Inputs!$B$7*J1274</f>
        <v>8.687</v>
      </c>
      <c r="N1274" s="37" t="n">
        <f aca="false">K1274+L1274+M1274</f>
        <v>8.687</v>
      </c>
    </row>
    <row r="1275" customFormat="false" ht="15" hidden="false" customHeight="false" outlineLevel="0" collapsed="false">
      <c r="A1275" s="0" t="s">
        <v>9</v>
      </c>
      <c r="B1275" s="0" t="s">
        <v>482</v>
      </c>
      <c r="C1275" s="15" t="n">
        <v>45139</v>
      </c>
      <c r="D1275" s="0" t="n">
        <v>3</v>
      </c>
      <c r="E1275" s="0" t="n">
        <v>0</v>
      </c>
      <c r="F1275" s="0" t="n">
        <v>0</v>
      </c>
      <c r="G1275" s="0" t="n">
        <v>0</v>
      </c>
      <c r="H1275" s="0" t="n">
        <v>0</v>
      </c>
      <c r="I1275" s="0" t="n">
        <v>0</v>
      </c>
      <c r="J1275" s="0" t="n">
        <v>14</v>
      </c>
      <c r="K1275" s="37" t="n">
        <f aca="false">E1275+Inputs!$B$5*F1275</f>
        <v>0</v>
      </c>
      <c r="L1275" s="37" t="n">
        <f aca="false">G1275+Inputs!$B$6*H1275</f>
        <v>0</v>
      </c>
      <c r="M1275" s="37" t="n">
        <f aca="false">I1275+Inputs!$B$7*J1275</f>
        <v>17.374</v>
      </c>
      <c r="N1275" s="37" t="n">
        <f aca="false">K1275+L1275+M1275</f>
        <v>17.374</v>
      </c>
    </row>
    <row r="1276" customFormat="false" ht="15" hidden="false" customHeight="false" outlineLevel="0" collapsed="false">
      <c r="A1276" s="0" t="s">
        <v>9</v>
      </c>
      <c r="B1276" s="0" t="s">
        <v>482</v>
      </c>
      <c r="C1276" s="15" t="n">
        <v>45170</v>
      </c>
      <c r="D1276" s="0" t="n">
        <v>3</v>
      </c>
      <c r="E1276" s="0" t="n">
        <v>0</v>
      </c>
      <c r="F1276" s="0" t="n">
        <v>0</v>
      </c>
      <c r="G1276" s="0" t="n">
        <v>0</v>
      </c>
      <c r="H1276" s="0" t="n">
        <v>0</v>
      </c>
      <c r="I1276" s="0" t="n">
        <v>0</v>
      </c>
      <c r="J1276" s="0" t="n">
        <v>17</v>
      </c>
      <c r="K1276" s="37" t="n">
        <f aca="false">E1276+Inputs!$B$5*F1276</f>
        <v>0</v>
      </c>
      <c r="L1276" s="37" t="n">
        <f aca="false">G1276+Inputs!$B$6*H1276</f>
        <v>0</v>
      </c>
      <c r="M1276" s="37" t="n">
        <f aca="false">I1276+Inputs!$B$7*J1276</f>
        <v>21.097</v>
      </c>
      <c r="N1276" s="37" t="n">
        <f aca="false">K1276+L1276+M1276</f>
        <v>21.097</v>
      </c>
    </row>
    <row r="1277" customFormat="false" ht="15" hidden="false" customHeight="false" outlineLevel="0" collapsed="false">
      <c r="A1277" s="0" t="s">
        <v>9</v>
      </c>
      <c r="B1277" s="0" t="s">
        <v>482</v>
      </c>
      <c r="C1277" s="15" t="n">
        <v>45200</v>
      </c>
      <c r="D1277" s="0" t="n">
        <v>3</v>
      </c>
      <c r="E1277" s="0" t="n">
        <v>0</v>
      </c>
      <c r="F1277" s="0" t="n">
        <v>0</v>
      </c>
      <c r="G1277" s="0" t="n">
        <v>0</v>
      </c>
      <c r="H1277" s="0" t="n">
        <v>0</v>
      </c>
      <c r="I1277" s="0" t="n">
        <v>0</v>
      </c>
      <c r="J1277" s="0" t="n">
        <v>11</v>
      </c>
      <c r="K1277" s="37" t="n">
        <f aca="false">E1277+Inputs!$B$5*F1277</f>
        <v>0</v>
      </c>
      <c r="L1277" s="37" t="n">
        <f aca="false">G1277+Inputs!$B$6*H1277</f>
        <v>0</v>
      </c>
      <c r="M1277" s="37" t="n">
        <f aca="false">I1277+Inputs!$B$7*J1277</f>
        <v>13.651</v>
      </c>
      <c r="N1277" s="37" t="n">
        <f aca="false">K1277+L1277+M1277</f>
        <v>13.651</v>
      </c>
    </row>
    <row r="1278" customFormat="false" ht="15" hidden="false" customHeight="false" outlineLevel="0" collapsed="false">
      <c r="A1278" s="0" t="s">
        <v>9</v>
      </c>
      <c r="B1278" s="0" t="s">
        <v>482</v>
      </c>
      <c r="C1278" s="15" t="n">
        <v>45231</v>
      </c>
      <c r="D1278" s="0" t="n">
        <v>3</v>
      </c>
      <c r="E1278" s="0" t="n">
        <v>0</v>
      </c>
      <c r="F1278" s="0" t="n">
        <v>0</v>
      </c>
      <c r="G1278" s="0" t="n">
        <v>0</v>
      </c>
      <c r="H1278" s="0" t="n">
        <v>0</v>
      </c>
      <c r="I1278" s="0" t="n">
        <v>0</v>
      </c>
      <c r="J1278" s="0" t="n">
        <v>6</v>
      </c>
      <c r="K1278" s="37" t="n">
        <f aca="false">E1278+Inputs!$B$5*F1278</f>
        <v>0</v>
      </c>
      <c r="L1278" s="37" t="n">
        <f aca="false">G1278+Inputs!$B$6*H1278</f>
        <v>0</v>
      </c>
      <c r="M1278" s="37" t="n">
        <f aca="false">I1278+Inputs!$B$7*J1278</f>
        <v>7.446</v>
      </c>
      <c r="N1278" s="37" t="n">
        <f aca="false">K1278+L1278+M1278</f>
        <v>7.446</v>
      </c>
    </row>
    <row r="1279" customFormat="false" ht="15" hidden="false" customHeight="false" outlineLevel="0" collapsed="false">
      <c r="A1279" s="0" t="s">
        <v>9</v>
      </c>
      <c r="B1279" s="0" t="s">
        <v>482</v>
      </c>
      <c r="C1279" s="15" t="n">
        <v>45261</v>
      </c>
      <c r="D1279" s="0" t="n">
        <v>3</v>
      </c>
      <c r="E1279" s="0" t="n">
        <v>0</v>
      </c>
      <c r="F1279" s="0" t="n">
        <v>0</v>
      </c>
      <c r="G1279" s="0" t="n">
        <v>0</v>
      </c>
      <c r="H1279" s="0" t="n">
        <v>0</v>
      </c>
      <c r="I1279" s="0" t="n">
        <v>0</v>
      </c>
      <c r="J1279" s="0" t="n">
        <v>12</v>
      </c>
      <c r="K1279" s="37" t="n">
        <f aca="false">E1279+Inputs!$B$5*F1279</f>
        <v>0</v>
      </c>
      <c r="L1279" s="37" t="n">
        <f aca="false">G1279+Inputs!$B$6*H1279</f>
        <v>0</v>
      </c>
      <c r="M1279" s="37" t="n">
        <f aca="false">I1279+Inputs!$B$7*J1279</f>
        <v>14.892</v>
      </c>
      <c r="N1279" s="37" t="n">
        <f aca="false">K1279+L1279+M1279</f>
        <v>14.892</v>
      </c>
    </row>
    <row r="1280" customFormat="false" ht="15" hidden="false" customHeight="false" outlineLevel="0" collapsed="false">
      <c r="A1280" s="0" t="s">
        <v>9</v>
      </c>
      <c r="B1280" s="0" t="s">
        <v>482</v>
      </c>
      <c r="C1280" s="15" t="n">
        <v>45292</v>
      </c>
      <c r="D1280" s="0" t="n">
        <v>3</v>
      </c>
      <c r="E1280" s="0" t="n">
        <v>0</v>
      </c>
      <c r="F1280" s="0" t="n">
        <v>0</v>
      </c>
      <c r="G1280" s="0" t="n">
        <v>0</v>
      </c>
      <c r="H1280" s="0" t="n">
        <v>0</v>
      </c>
      <c r="I1280" s="0" t="n">
        <v>0</v>
      </c>
      <c r="J1280" s="0" t="n">
        <v>6</v>
      </c>
      <c r="K1280" s="37" t="n">
        <f aca="false">E1280+Inputs!$B$5*F1280</f>
        <v>0</v>
      </c>
      <c r="L1280" s="37" t="n">
        <f aca="false">G1280+Inputs!$B$6*H1280</f>
        <v>0</v>
      </c>
      <c r="M1280" s="37" t="n">
        <f aca="false">I1280+Inputs!$B$7*J1280</f>
        <v>7.446</v>
      </c>
      <c r="N1280" s="37" t="n">
        <f aca="false">K1280+L1280+M1280</f>
        <v>7.446</v>
      </c>
    </row>
    <row r="1281" customFormat="false" ht="15" hidden="false" customHeight="false" outlineLevel="0" collapsed="false">
      <c r="A1281" s="0" t="s">
        <v>9</v>
      </c>
      <c r="B1281" s="0" t="s">
        <v>482</v>
      </c>
      <c r="C1281" s="15" t="n">
        <v>45323</v>
      </c>
      <c r="D1281" s="0" t="n">
        <v>3</v>
      </c>
      <c r="E1281" s="0" t="n">
        <v>0</v>
      </c>
      <c r="F1281" s="0" t="n">
        <v>0</v>
      </c>
      <c r="G1281" s="0" t="n">
        <v>0</v>
      </c>
      <c r="H1281" s="0" t="n">
        <v>0</v>
      </c>
      <c r="I1281" s="0" t="n">
        <v>0</v>
      </c>
      <c r="J1281" s="0" t="n">
        <v>1</v>
      </c>
      <c r="K1281" s="37" t="n">
        <f aca="false">E1281+Inputs!$B$5*F1281</f>
        <v>0</v>
      </c>
      <c r="L1281" s="37" t="n">
        <f aca="false">G1281+Inputs!$B$6*H1281</f>
        <v>0</v>
      </c>
      <c r="M1281" s="37" t="n">
        <f aca="false">I1281+Inputs!$B$7*J1281</f>
        <v>1.241</v>
      </c>
      <c r="N1281" s="37" t="n">
        <f aca="false">K1281+L1281+M1281</f>
        <v>1.241</v>
      </c>
    </row>
    <row r="1282" customFormat="false" ht="15" hidden="false" customHeight="false" outlineLevel="0" collapsed="false">
      <c r="A1282" s="0" t="s">
        <v>9</v>
      </c>
      <c r="B1282" s="0" t="s">
        <v>482</v>
      </c>
      <c r="C1282" s="15" t="n">
        <v>45352</v>
      </c>
      <c r="D1282" s="0" t="n">
        <v>3</v>
      </c>
      <c r="E1282" s="0" t="n">
        <v>0</v>
      </c>
      <c r="F1282" s="0" t="n">
        <v>0</v>
      </c>
      <c r="G1282" s="0" t="n">
        <v>0</v>
      </c>
      <c r="H1282" s="0" t="n">
        <v>0</v>
      </c>
      <c r="I1282" s="0" t="n">
        <v>0</v>
      </c>
      <c r="J1282" s="0" t="n">
        <v>1</v>
      </c>
      <c r="K1282" s="37" t="n">
        <f aca="false">E1282+Inputs!$B$5*F1282</f>
        <v>0</v>
      </c>
      <c r="L1282" s="37" t="n">
        <f aca="false">G1282+Inputs!$B$6*H1282</f>
        <v>0</v>
      </c>
      <c r="M1282" s="37" t="n">
        <f aca="false">I1282+Inputs!$B$7*J1282</f>
        <v>1.241</v>
      </c>
      <c r="N1282" s="37" t="n">
        <f aca="false">K1282+L1282+M1282</f>
        <v>1.241</v>
      </c>
    </row>
    <row r="1283" customFormat="false" ht="15" hidden="false" customHeight="false" outlineLevel="0" collapsed="false">
      <c r="A1283" s="0" t="s">
        <v>9</v>
      </c>
      <c r="B1283" s="0" t="s">
        <v>482</v>
      </c>
      <c r="C1283" s="15" t="n">
        <v>45383</v>
      </c>
      <c r="D1283" s="0" t="n">
        <v>3</v>
      </c>
      <c r="E1283" s="0" t="n">
        <v>0</v>
      </c>
      <c r="F1283" s="0" t="n">
        <v>0</v>
      </c>
      <c r="G1283" s="0" t="n">
        <v>0</v>
      </c>
      <c r="H1283" s="0" t="n">
        <v>0</v>
      </c>
      <c r="I1283" s="0" t="n">
        <v>0</v>
      </c>
      <c r="J1283" s="0" t="n">
        <v>10</v>
      </c>
      <c r="K1283" s="37" t="n">
        <f aca="false">E1283+Inputs!$B$5*F1283</f>
        <v>0</v>
      </c>
      <c r="L1283" s="37" t="n">
        <f aca="false">G1283+Inputs!$B$6*H1283</f>
        <v>0</v>
      </c>
      <c r="M1283" s="37" t="n">
        <f aca="false">I1283+Inputs!$B$7*J1283</f>
        <v>12.41</v>
      </c>
      <c r="N1283" s="37" t="n">
        <f aca="false">K1283+L1283+M1283</f>
        <v>12.41</v>
      </c>
    </row>
    <row r="1284" customFormat="false" ht="15" hidden="false" customHeight="false" outlineLevel="0" collapsed="false">
      <c r="A1284" s="0" t="s">
        <v>9</v>
      </c>
      <c r="B1284" s="0" t="s">
        <v>482</v>
      </c>
      <c r="C1284" s="15" t="n">
        <v>45413</v>
      </c>
      <c r="D1284" s="0" t="n">
        <v>3</v>
      </c>
      <c r="E1284" s="0" t="n">
        <v>0</v>
      </c>
      <c r="F1284" s="0" t="n">
        <v>1</v>
      </c>
      <c r="G1284" s="0" t="n">
        <v>0</v>
      </c>
      <c r="H1284" s="0" t="n">
        <v>0</v>
      </c>
      <c r="I1284" s="0" t="n">
        <v>0</v>
      </c>
      <c r="J1284" s="0" t="n">
        <v>4</v>
      </c>
      <c r="K1284" s="37" t="n">
        <f aca="false">E1284+Inputs!$B$5*F1284</f>
        <v>1.275</v>
      </c>
      <c r="L1284" s="37" t="n">
        <f aca="false">G1284+Inputs!$B$6*H1284</f>
        <v>0</v>
      </c>
      <c r="M1284" s="37" t="n">
        <f aca="false">I1284+Inputs!$B$7*J1284</f>
        <v>4.964</v>
      </c>
      <c r="N1284" s="37" t="n">
        <f aca="false">K1284+L1284+M1284</f>
        <v>6.239</v>
      </c>
    </row>
    <row r="1285" customFormat="false" ht="15" hidden="false" customHeight="false" outlineLevel="0" collapsed="false">
      <c r="A1285" s="0" t="s">
        <v>9</v>
      </c>
      <c r="B1285" s="0" t="s">
        <v>482</v>
      </c>
      <c r="C1285" s="15" t="n">
        <v>45444</v>
      </c>
      <c r="D1285" s="0" t="n">
        <v>3</v>
      </c>
      <c r="E1285" s="0" t="n">
        <v>0</v>
      </c>
      <c r="F1285" s="0" t="n">
        <v>0</v>
      </c>
      <c r="G1285" s="0" t="n">
        <v>0</v>
      </c>
      <c r="H1285" s="0" t="n">
        <v>0</v>
      </c>
      <c r="I1285" s="0" t="n">
        <v>0</v>
      </c>
      <c r="J1285" s="0" t="n">
        <v>8</v>
      </c>
      <c r="K1285" s="37" t="n">
        <f aca="false">E1285+Inputs!$B$5*F1285</f>
        <v>0</v>
      </c>
      <c r="L1285" s="37" t="n">
        <f aca="false">G1285+Inputs!$B$6*H1285</f>
        <v>0</v>
      </c>
      <c r="M1285" s="37" t="n">
        <f aca="false">I1285+Inputs!$B$7*J1285</f>
        <v>9.928</v>
      </c>
      <c r="N1285" s="37" t="n">
        <f aca="false">K1285+L1285+M1285</f>
        <v>9.928</v>
      </c>
    </row>
    <row r="1286" customFormat="false" ht="15" hidden="false" customHeight="false" outlineLevel="0" collapsed="false">
      <c r="A1286" s="0" t="s">
        <v>9</v>
      </c>
      <c r="B1286" s="0" t="s">
        <v>482</v>
      </c>
      <c r="C1286" s="15" t="n">
        <v>45474</v>
      </c>
      <c r="D1286" s="0" t="n">
        <v>3</v>
      </c>
      <c r="E1286" s="0" t="n">
        <v>0</v>
      </c>
      <c r="F1286" s="0" t="n">
        <v>0</v>
      </c>
      <c r="G1286" s="0" t="n">
        <v>0</v>
      </c>
      <c r="H1286" s="0" t="n">
        <v>0</v>
      </c>
      <c r="I1286" s="0" t="n">
        <v>0</v>
      </c>
      <c r="J1286" s="0" t="n">
        <v>10</v>
      </c>
      <c r="K1286" s="37" t="n">
        <f aca="false">E1286+Inputs!$B$5*F1286</f>
        <v>0</v>
      </c>
      <c r="L1286" s="37" t="n">
        <f aca="false">G1286+Inputs!$B$6*H1286</f>
        <v>0</v>
      </c>
      <c r="M1286" s="37" t="n">
        <f aca="false">I1286+Inputs!$B$7*J1286</f>
        <v>12.41</v>
      </c>
      <c r="N1286" s="37" t="n">
        <f aca="false">K1286+L1286+M1286</f>
        <v>12.41</v>
      </c>
    </row>
    <row r="1287" customFormat="false" ht="15" hidden="false" customHeight="false" outlineLevel="0" collapsed="false">
      <c r="A1287" s="0" t="s">
        <v>9</v>
      </c>
      <c r="B1287" s="0" t="s">
        <v>482</v>
      </c>
      <c r="C1287" s="15" t="n">
        <v>45505</v>
      </c>
      <c r="D1287" s="0" t="n">
        <v>3</v>
      </c>
      <c r="E1287" s="0" t="n">
        <v>0</v>
      </c>
      <c r="F1287" s="0" t="n">
        <v>0</v>
      </c>
      <c r="G1287" s="0" t="n">
        <v>0</v>
      </c>
      <c r="H1287" s="0" t="n">
        <v>0</v>
      </c>
      <c r="I1287" s="0" t="n">
        <v>0</v>
      </c>
      <c r="J1287" s="0" t="n">
        <v>8</v>
      </c>
      <c r="K1287" s="37" t="n">
        <f aca="false">E1287+Inputs!$B$5*F1287</f>
        <v>0</v>
      </c>
      <c r="L1287" s="37" t="n">
        <f aca="false">G1287+Inputs!$B$6*H1287</f>
        <v>0</v>
      </c>
      <c r="M1287" s="37" t="n">
        <f aca="false">I1287+Inputs!$B$7*J1287</f>
        <v>9.928</v>
      </c>
      <c r="N1287" s="37" t="n">
        <f aca="false">K1287+L1287+M1287</f>
        <v>9.928</v>
      </c>
    </row>
    <row r="1288" customFormat="false" ht="15" hidden="false" customHeight="false" outlineLevel="0" collapsed="false">
      <c r="A1288" s="0" t="s">
        <v>9</v>
      </c>
      <c r="B1288" s="0" t="s">
        <v>482</v>
      </c>
      <c r="C1288" s="15" t="n">
        <v>45536</v>
      </c>
      <c r="D1288" s="0" t="n">
        <v>3</v>
      </c>
      <c r="E1288" s="0" t="n">
        <v>0</v>
      </c>
      <c r="F1288" s="0" t="n">
        <v>0</v>
      </c>
      <c r="G1288" s="0" t="n">
        <v>0</v>
      </c>
      <c r="H1288" s="0" t="n">
        <v>0</v>
      </c>
      <c r="I1288" s="0" t="n">
        <v>0</v>
      </c>
      <c r="J1288" s="0" t="n">
        <v>5</v>
      </c>
      <c r="K1288" s="37" t="n">
        <f aca="false">E1288+Inputs!$B$5*F1288</f>
        <v>0</v>
      </c>
      <c r="L1288" s="37" t="n">
        <f aca="false">G1288+Inputs!$B$6*H1288</f>
        <v>0</v>
      </c>
      <c r="M1288" s="37" t="n">
        <f aca="false">I1288+Inputs!$B$7*J1288</f>
        <v>6.205</v>
      </c>
      <c r="N1288" s="37" t="n">
        <f aca="false">K1288+L1288+M1288</f>
        <v>6.205</v>
      </c>
    </row>
    <row r="1289" customFormat="false" ht="15" hidden="false" customHeight="false" outlineLevel="0" collapsed="false">
      <c r="A1289" s="0" t="s">
        <v>9</v>
      </c>
      <c r="B1289" s="0" t="s">
        <v>482</v>
      </c>
      <c r="C1289" s="15" t="n">
        <v>45566</v>
      </c>
      <c r="D1289" s="0" t="n">
        <v>3</v>
      </c>
      <c r="E1289" s="0" t="n">
        <v>0</v>
      </c>
      <c r="F1289" s="0" t="n">
        <v>0</v>
      </c>
      <c r="G1289" s="0" t="n">
        <v>0</v>
      </c>
      <c r="H1289" s="0" t="n">
        <v>1</v>
      </c>
      <c r="I1289" s="0" t="n">
        <v>0</v>
      </c>
      <c r="J1289" s="0" t="n">
        <v>9</v>
      </c>
      <c r="K1289" s="37" t="n">
        <f aca="false">E1289+Inputs!$B$5*F1289</f>
        <v>0</v>
      </c>
      <c r="L1289" s="37" t="n">
        <f aca="false">G1289+Inputs!$B$6*H1289</f>
        <v>1.275</v>
      </c>
      <c r="M1289" s="37" t="n">
        <f aca="false">I1289+Inputs!$B$7*J1289</f>
        <v>11.169</v>
      </c>
      <c r="N1289" s="37" t="n">
        <f aca="false">K1289+L1289+M1289</f>
        <v>12.444</v>
      </c>
    </row>
    <row r="1290" customFormat="false" ht="15" hidden="false" customHeight="false" outlineLevel="0" collapsed="false">
      <c r="A1290" s="0" t="s">
        <v>9</v>
      </c>
      <c r="B1290" s="0" t="s">
        <v>482</v>
      </c>
      <c r="C1290" s="15" t="n">
        <v>45597</v>
      </c>
      <c r="D1290" s="0" t="n">
        <v>3</v>
      </c>
      <c r="E1290" s="0" t="n">
        <v>0</v>
      </c>
      <c r="F1290" s="0" t="n">
        <v>0</v>
      </c>
      <c r="G1290" s="0" t="n">
        <v>0</v>
      </c>
      <c r="H1290" s="0" t="n">
        <v>0</v>
      </c>
      <c r="I1290" s="0" t="n">
        <v>0</v>
      </c>
      <c r="J1290" s="0" t="n">
        <v>11</v>
      </c>
      <c r="K1290" s="37" t="n">
        <f aca="false">E1290+Inputs!$B$5*F1290</f>
        <v>0</v>
      </c>
      <c r="L1290" s="37" t="n">
        <f aca="false">G1290+Inputs!$B$6*H1290</f>
        <v>0</v>
      </c>
      <c r="M1290" s="37" t="n">
        <f aca="false">I1290+Inputs!$B$7*J1290</f>
        <v>13.651</v>
      </c>
      <c r="N1290" s="37" t="n">
        <f aca="false">K1290+L1290+M1290</f>
        <v>13.651</v>
      </c>
    </row>
    <row r="1291" customFormat="false" ht="15" hidden="false" customHeight="false" outlineLevel="0" collapsed="false">
      <c r="A1291" s="0" t="s">
        <v>9</v>
      </c>
      <c r="B1291" s="0" t="s">
        <v>482</v>
      </c>
      <c r="C1291" s="15" t="n">
        <v>45627</v>
      </c>
      <c r="D1291" s="0" t="n">
        <v>3</v>
      </c>
      <c r="E1291" s="0" t="n">
        <v>0</v>
      </c>
      <c r="F1291" s="0" t="n">
        <v>0</v>
      </c>
      <c r="G1291" s="0" t="n">
        <v>0</v>
      </c>
      <c r="H1291" s="0" t="n">
        <v>0</v>
      </c>
      <c r="I1291" s="0" t="n">
        <v>0</v>
      </c>
      <c r="J1291" s="0" t="n">
        <v>8</v>
      </c>
      <c r="K1291" s="37" t="n">
        <f aca="false">E1291+Inputs!$B$5*F1291</f>
        <v>0</v>
      </c>
      <c r="L1291" s="37" t="n">
        <f aca="false">G1291+Inputs!$B$6*H1291</f>
        <v>0</v>
      </c>
      <c r="M1291" s="37" t="n">
        <f aca="false">I1291+Inputs!$B$7*J1291</f>
        <v>9.928</v>
      </c>
      <c r="N1291" s="37" t="n">
        <f aca="false">K1291+L1291+M1291</f>
        <v>9.928</v>
      </c>
    </row>
    <row r="1292" customFormat="false" ht="15" hidden="false" customHeight="false" outlineLevel="0" collapsed="false">
      <c r="A1292" s="0" t="s">
        <v>9</v>
      </c>
      <c r="B1292" s="0" t="s">
        <v>482</v>
      </c>
      <c r="C1292" s="15" t="n">
        <v>45658</v>
      </c>
      <c r="D1292" s="0" t="n">
        <v>3</v>
      </c>
      <c r="E1292" s="0" t="n">
        <v>0</v>
      </c>
      <c r="F1292" s="0" t="n">
        <v>0</v>
      </c>
      <c r="G1292" s="0" t="n">
        <v>0</v>
      </c>
      <c r="H1292" s="0" t="n">
        <v>0</v>
      </c>
      <c r="I1292" s="0" t="n">
        <v>0</v>
      </c>
      <c r="J1292" s="0" t="n">
        <v>9</v>
      </c>
      <c r="K1292" s="37" t="n">
        <f aca="false">E1292+Inputs!$B$5*F1292</f>
        <v>0</v>
      </c>
      <c r="L1292" s="37" t="n">
        <f aca="false">G1292+Inputs!$B$6*H1292</f>
        <v>0</v>
      </c>
      <c r="M1292" s="37" t="n">
        <f aca="false">I1292+Inputs!$B$7*J1292</f>
        <v>11.169</v>
      </c>
      <c r="N1292" s="37" t="n">
        <f aca="false">K1292+L1292+M1292</f>
        <v>11.169</v>
      </c>
    </row>
    <row r="1293" customFormat="false" ht="15" hidden="false" customHeight="false" outlineLevel="0" collapsed="false">
      <c r="A1293" s="0" t="s">
        <v>9</v>
      </c>
      <c r="B1293" s="0" t="s">
        <v>482</v>
      </c>
      <c r="C1293" s="15" t="n">
        <v>45689</v>
      </c>
      <c r="D1293" s="0" t="n">
        <v>3</v>
      </c>
      <c r="E1293" s="0" t="n">
        <v>0</v>
      </c>
      <c r="F1293" s="0" t="n">
        <v>0</v>
      </c>
      <c r="G1293" s="0" t="n">
        <v>0</v>
      </c>
      <c r="H1293" s="0" t="n">
        <v>0</v>
      </c>
      <c r="I1293" s="0" t="n">
        <v>0</v>
      </c>
      <c r="J1293" s="0" t="n">
        <v>9</v>
      </c>
      <c r="K1293" s="37" t="n">
        <f aca="false">E1293+Inputs!$B$5*F1293</f>
        <v>0</v>
      </c>
      <c r="L1293" s="37" t="n">
        <f aca="false">G1293+Inputs!$B$6*H1293</f>
        <v>0</v>
      </c>
      <c r="M1293" s="37" t="n">
        <f aca="false">I1293+Inputs!$B$7*J1293</f>
        <v>11.169</v>
      </c>
      <c r="N1293" s="37" t="n">
        <f aca="false">K1293+L1293+M1293</f>
        <v>11.169</v>
      </c>
    </row>
    <row r="1294" customFormat="false" ht="15" hidden="false" customHeight="false" outlineLevel="0" collapsed="false">
      <c r="A1294" s="0" t="s">
        <v>9</v>
      </c>
      <c r="B1294" s="0" t="s">
        <v>482</v>
      </c>
      <c r="C1294" s="15" t="n">
        <v>45717</v>
      </c>
      <c r="D1294" s="0" t="n">
        <v>3</v>
      </c>
      <c r="E1294" s="0" t="n">
        <v>0</v>
      </c>
      <c r="F1294" s="0" t="n">
        <v>0</v>
      </c>
      <c r="G1294" s="0" t="n">
        <v>0</v>
      </c>
      <c r="H1294" s="0" t="n">
        <v>0</v>
      </c>
      <c r="I1294" s="0" t="n">
        <v>0</v>
      </c>
      <c r="J1294" s="0" t="n">
        <v>7</v>
      </c>
      <c r="K1294" s="37" t="n">
        <f aca="false">E1294+Inputs!$B$5*F1294</f>
        <v>0</v>
      </c>
      <c r="L1294" s="37" t="n">
        <f aca="false">G1294+Inputs!$B$6*H1294</f>
        <v>0</v>
      </c>
      <c r="M1294" s="37" t="n">
        <f aca="false">I1294+Inputs!$B$7*J1294</f>
        <v>8.687</v>
      </c>
      <c r="N1294" s="37" t="n">
        <f aca="false">K1294+L1294+M1294</f>
        <v>8.687</v>
      </c>
    </row>
    <row r="1295" customFormat="false" ht="15" hidden="false" customHeight="false" outlineLevel="0" collapsed="false">
      <c r="A1295" s="0" t="s">
        <v>9</v>
      </c>
      <c r="B1295" s="0" t="s">
        <v>482</v>
      </c>
      <c r="C1295" s="15" t="n">
        <v>45748</v>
      </c>
      <c r="D1295" s="0" t="n">
        <v>3</v>
      </c>
      <c r="E1295" s="0" t="n">
        <v>0</v>
      </c>
      <c r="F1295" s="0" t="n">
        <v>0</v>
      </c>
      <c r="G1295" s="0" t="n">
        <v>0</v>
      </c>
      <c r="H1295" s="0" t="n">
        <v>0</v>
      </c>
      <c r="I1295" s="0" t="n">
        <v>0</v>
      </c>
      <c r="J1295" s="0" t="n">
        <v>4</v>
      </c>
      <c r="K1295" s="37" t="n">
        <f aca="false">E1295+Inputs!$B$5*F1295</f>
        <v>0</v>
      </c>
      <c r="L1295" s="37" t="n">
        <f aca="false">G1295+Inputs!$B$6*H1295</f>
        <v>0</v>
      </c>
      <c r="M1295" s="37" t="n">
        <f aca="false">I1295+Inputs!$B$7*J1295</f>
        <v>4.964</v>
      </c>
      <c r="N1295" s="37" t="n">
        <f aca="false">K1295+L1295+M1295</f>
        <v>4.964</v>
      </c>
    </row>
    <row r="1296" customFormat="false" ht="15" hidden="false" customHeight="false" outlineLevel="0" collapsed="false">
      <c r="A1296" s="0" t="s">
        <v>9</v>
      </c>
      <c r="B1296" s="0" t="s">
        <v>482</v>
      </c>
      <c r="C1296" s="15" t="n">
        <v>45778</v>
      </c>
      <c r="D1296" s="0" t="n">
        <v>3</v>
      </c>
      <c r="E1296" s="0" t="n">
        <v>0</v>
      </c>
      <c r="F1296" s="0" t="n">
        <v>0</v>
      </c>
      <c r="G1296" s="0" t="n">
        <v>0</v>
      </c>
      <c r="H1296" s="0" t="n">
        <v>0</v>
      </c>
      <c r="I1296" s="0" t="n">
        <v>0</v>
      </c>
      <c r="J1296" s="0" t="n">
        <v>14</v>
      </c>
      <c r="K1296" s="37" t="n">
        <f aca="false">E1296+Inputs!$B$5*F1296</f>
        <v>0</v>
      </c>
      <c r="L1296" s="37" t="n">
        <f aca="false">G1296+Inputs!$B$6*H1296</f>
        <v>0</v>
      </c>
      <c r="M1296" s="37" t="n">
        <f aca="false">I1296+Inputs!$B$7*J1296</f>
        <v>17.374</v>
      </c>
      <c r="N1296" s="37" t="n">
        <f aca="false">K1296+L1296+M1296</f>
        <v>17.374</v>
      </c>
    </row>
    <row r="1297" customFormat="false" ht="15" hidden="false" customHeight="false" outlineLevel="0" collapsed="false">
      <c r="A1297" s="0" t="s">
        <v>9</v>
      </c>
      <c r="B1297" s="0" t="s">
        <v>482</v>
      </c>
      <c r="C1297" s="15" t="n">
        <v>45809</v>
      </c>
      <c r="D1297" s="0" t="n">
        <v>3</v>
      </c>
      <c r="E1297" s="0" t="n">
        <v>0</v>
      </c>
      <c r="F1297" s="0" t="n">
        <v>0</v>
      </c>
      <c r="G1297" s="0" t="n">
        <v>0</v>
      </c>
      <c r="H1297" s="0" t="n">
        <v>0</v>
      </c>
      <c r="I1297" s="0" t="n">
        <v>0</v>
      </c>
      <c r="J1297" s="0" t="n">
        <v>17</v>
      </c>
      <c r="K1297" s="37" t="n">
        <f aca="false">E1297+Inputs!$B$5*F1297</f>
        <v>0</v>
      </c>
      <c r="L1297" s="37" t="n">
        <f aca="false">G1297+Inputs!$B$6*H1297</f>
        <v>0</v>
      </c>
      <c r="M1297" s="37" t="n">
        <f aca="false">I1297+Inputs!$B$7*J1297</f>
        <v>21.097</v>
      </c>
      <c r="N1297" s="37" t="n">
        <f aca="false">K1297+L1297+M1297</f>
        <v>21.097</v>
      </c>
    </row>
    <row r="1298" customFormat="false" ht="15" hidden="false" customHeight="false" outlineLevel="0" collapsed="false">
      <c r="A1298" s="0" t="s">
        <v>9</v>
      </c>
      <c r="B1298" s="0" t="s">
        <v>482</v>
      </c>
      <c r="C1298" s="15" t="n">
        <v>45839</v>
      </c>
      <c r="D1298" s="0" t="n">
        <v>3</v>
      </c>
      <c r="E1298" s="0" t="n">
        <v>0</v>
      </c>
      <c r="F1298" s="0" t="n">
        <v>1</v>
      </c>
      <c r="G1298" s="0" t="n">
        <v>0</v>
      </c>
      <c r="H1298" s="0" t="n">
        <v>0</v>
      </c>
      <c r="I1298" s="0" t="n">
        <v>0</v>
      </c>
      <c r="J1298" s="0" t="n">
        <v>11</v>
      </c>
      <c r="K1298" s="37" t="n">
        <f aca="false">E1298+Inputs!$B$5*F1298</f>
        <v>1.275</v>
      </c>
      <c r="L1298" s="37" t="n">
        <f aca="false">G1298+Inputs!$B$6*H1298</f>
        <v>0</v>
      </c>
      <c r="M1298" s="37" t="n">
        <f aca="false">I1298+Inputs!$B$7*J1298</f>
        <v>13.651</v>
      </c>
      <c r="N1298" s="37" t="n">
        <f aca="false">K1298+L1298+M1298</f>
        <v>14.926</v>
      </c>
    </row>
    <row r="1299" customFormat="false" ht="15" hidden="false" customHeight="false" outlineLevel="0" collapsed="false">
      <c r="A1299" s="0" t="s">
        <v>9</v>
      </c>
      <c r="B1299" s="0" t="s">
        <v>482</v>
      </c>
      <c r="C1299" s="15" t="n">
        <v>45870</v>
      </c>
      <c r="D1299" s="0" t="n">
        <v>3</v>
      </c>
      <c r="E1299" s="0" t="n">
        <v>0</v>
      </c>
      <c r="F1299" s="0" t="n">
        <v>0</v>
      </c>
      <c r="G1299" s="0" t="n">
        <v>0</v>
      </c>
      <c r="H1299" s="0" t="n">
        <v>0</v>
      </c>
      <c r="I1299" s="0" t="n">
        <v>0</v>
      </c>
      <c r="J1299" s="0" t="n">
        <v>9</v>
      </c>
      <c r="K1299" s="37" t="n">
        <f aca="false">E1299+Inputs!$B$5*F1299</f>
        <v>0</v>
      </c>
      <c r="L1299" s="37" t="n">
        <f aca="false">G1299+Inputs!$B$6*H1299</f>
        <v>0</v>
      </c>
      <c r="M1299" s="37" t="n">
        <f aca="false">I1299+Inputs!$B$7*J1299</f>
        <v>11.169</v>
      </c>
      <c r="N1299" s="37" t="n">
        <f aca="false">K1299+L1299+M1299</f>
        <v>11.169</v>
      </c>
    </row>
    <row r="1300" customFormat="false" ht="15" hidden="false" customHeight="false" outlineLevel="0" collapsed="false">
      <c r="A1300" s="0" t="s">
        <v>9</v>
      </c>
      <c r="B1300" s="0" t="s">
        <v>482</v>
      </c>
      <c r="C1300" s="15" t="n">
        <v>45901</v>
      </c>
      <c r="D1300" s="0" t="n">
        <v>3</v>
      </c>
      <c r="E1300" s="0" t="n">
        <v>0</v>
      </c>
      <c r="F1300" s="0" t="n">
        <v>0</v>
      </c>
      <c r="G1300" s="0" t="n">
        <v>0</v>
      </c>
      <c r="H1300" s="0" t="n">
        <v>0</v>
      </c>
      <c r="I1300" s="0" t="n">
        <v>0</v>
      </c>
      <c r="J1300" s="0" t="n">
        <v>5</v>
      </c>
      <c r="K1300" s="37" t="n">
        <f aca="false">E1300+Inputs!$B$5*F1300</f>
        <v>0</v>
      </c>
      <c r="L1300" s="37" t="n">
        <f aca="false">G1300+Inputs!$B$6*H1300</f>
        <v>0</v>
      </c>
      <c r="M1300" s="37" t="n">
        <f aca="false">I1300+Inputs!$B$7*J1300</f>
        <v>6.205</v>
      </c>
      <c r="N1300" s="37" t="n">
        <f aca="false">K1300+L1300+M1300</f>
        <v>6.205</v>
      </c>
    </row>
    <row r="1301" customFormat="false" ht="15" hidden="false" customHeight="false" outlineLevel="0" collapsed="false">
      <c r="A1301" s="0" t="s">
        <v>9</v>
      </c>
      <c r="B1301" s="0" t="s">
        <v>482</v>
      </c>
      <c r="C1301" s="15" t="n">
        <v>45931</v>
      </c>
      <c r="D1301" s="0" t="n">
        <v>3</v>
      </c>
      <c r="E1301" s="0" t="n">
        <v>0</v>
      </c>
      <c r="F1301" s="0" t="n">
        <v>0</v>
      </c>
      <c r="G1301" s="0" t="n">
        <v>0</v>
      </c>
      <c r="H1301" s="0" t="n">
        <v>0</v>
      </c>
      <c r="I1301" s="0" t="n">
        <v>0</v>
      </c>
      <c r="J1301" s="0" t="n">
        <v>11</v>
      </c>
      <c r="K1301" s="37" t="n">
        <f aca="false">E1301+Inputs!$B$5*F1301</f>
        <v>0</v>
      </c>
      <c r="L1301" s="37" t="n">
        <f aca="false">G1301+Inputs!$B$6*H1301</f>
        <v>0</v>
      </c>
      <c r="M1301" s="37" t="n">
        <f aca="false">I1301+Inputs!$B$7*J1301</f>
        <v>13.651</v>
      </c>
      <c r="N1301" s="37" t="n">
        <f aca="false">K1301+L1301+M1301</f>
        <v>13.651</v>
      </c>
    </row>
    <row r="1302" customFormat="false" ht="15" hidden="false" customHeight="false" outlineLevel="0" collapsed="false">
      <c r="A1302" s="0" t="s">
        <v>9</v>
      </c>
      <c r="B1302" s="0" t="s">
        <v>482</v>
      </c>
      <c r="C1302" s="15" t="n">
        <v>45962</v>
      </c>
      <c r="D1302" s="0" t="n">
        <v>3</v>
      </c>
      <c r="E1302" s="0" t="n">
        <v>0</v>
      </c>
      <c r="F1302" s="0" t="n">
        <v>0</v>
      </c>
      <c r="G1302" s="0" t="n">
        <v>0</v>
      </c>
      <c r="H1302" s="0" t="n">
        <v>0</v>
      </c>
      <c r="I1302" s="0" t="n">
        <v>0</v>
      </c>
      <c r="J1302" s="0" t="n">
        <v>8</v>
      </c>
      <c r="K1302" s="37" t="n">
        <f aca="false">E1302+Inputs!$B$5*F1302</f>
        <v>0</v>
      </c>
      <c r="L1302" s="37" t="n">
        <f aca="false">G1302+Inputs!$B$6*H1302</f>
        <v>0</v>
      </c>
      <c r="M1302" s="37" t="n">
        <f aca="false">I1302+Inputs!$B$7*J1302</f>
        <v>9.928</v>
      </c>
      <c r="N1302" s="37" t="n">
        <f aca="false">K1302+L1302+M1302</f>
        <v>9.928</v>
      </c>
    </row>
    <row r="1303" customFormat="false" ht="15" hidden="false" customHeight="false" outlineLevel="0" collapsed="false">
      <c r="A1303" s="0" t="s">
        <v>9</v>
      </c>
      <c r="B1303" s="0" t="s">
        <v>482</v>
      </c>
      <c r="C1303" s="15" t="n">
        <v>45992</v>
      </c>
      <c r="D1303" s="0" t="n">
        <v>3</v>
      </c>
      <c r="E1303" s="0" t="n">
        <v>0</v>
      </c>
      <c r="F1303" s="0" t="n">
        <v>0</v>
      </c>
      <c r="G1303" s="0" t="n">
        <v>0</v>
      </c>
      <c r="H1303" s="0" t="n">
        <v>0</v>
      </c>
      <c r="I1303" s="0" t="n">
        <v>0</v>
      </c>
      <c r="J1303" s="0" t="n">
        <v>8</v>
      </c>
      <c r="K1303" s="37" t="n">
        <f aca="false">E1303+Inputs!$B$5*F1303</f>
        <v>0</v>
      </c>
      <c r="L1303" s="37" t="n">
        <f aca="false">G1303+Inputs!$B$6*H1303</f>
        <v>0</v>
      </c>
      <c r="M1303" s="37" t="n">
        <f aca="false">I1303+Inputs!$B$7*J1303</f>
        <v>9.928</v>
      </c>
      <c r="N1303" s="37" t="n">
        <f aca="false">K1303+L1303+M1303</f>
        <v>9.928</v>
      </c>
    </row>
    <row r="1304" customFormat="false" ht="15" hidden="false" customHeight="false" outlineLevel="0" collapsed="false">
      <c r="A1304" s="0" t="s">
        <v>9</v>
      </c>
      <c r="B1304" s="0" t="s">
        <v>482</v>
      </c>
      <c r="C1304" s="15" t="n">
        <v>46023</v>
      </c>
      <c r="D1304" s="0" t="n">
        <v>3</v>
      </c>
      <c r="E1304" s="0" t="n">
        <v>0</v>
      </c>
      <c r="F1304" s="0" t="n">
        <v>0</v>
      </c>
      <c r="G1304" s="0" t="n">
        <v>0</v>
      </c>
      <c r="H1304" s="0" t="n">
        <v>0</v>
      </c>
      <c r="I1304" s="0" t="n">
        <v>0</v>
      </c>
      <c r="J1304" s="0" t="n">
        <v>10</v>
      </c>
      <c r="K1304" s="37" t="n">
        <f aca="false">E1304+Inputs!$B$5*F1304</f>
        <v>0</v>
      </c>
      <c r="L1304" s="37" t="n">
        <f aca="false">G1304+Inputs!$B$6*H1304</f>
        <v>0</v>
      </c>
      <c r="M1304" s="37" t="n">
        <f aca="false">I1304+Inputs!$B$7*J1304</f>
        <v>12.41</v>
      </c>
      <c r="N1304" s="37" t="n">
        <f aca="false">K1304+L1304+M1304</f>
        <v>12.41</v>
      </c>
    </row>
    <row r="1305" customFormat="false" ht="15" hidden="false" customHeight="false" outlineLevel="0" collapsed="false">
      <c r="A1305" s="0" t="s">
        <v>9</v>
      </c>
      <c r="B1305" s="0" t="s">
        <v>482</v>
      </c>
      <c r="C1305" s="15" t="n">
        <v>46054</v>
      </c>
      <c r="D1305" s="0" t="n">
        <v>3</v>
      </c>
      <c r="E1305" s="0" t="n">
        <v>0</v>
      </c>
      <c r="F1305" s="0" t="n">
        <v>0</v>
      </c>
      <c r="G1305" s="0" t="n">
        <v>0</v>
      </c>
      <c r="H1305" s="0" t="n">
        <v>0</v>
      </c>
      <c r="I1305" s="0" t="n">
        <v>0</v>
      </c>
      <c r="J1305" s="0" t="n">
        <v>6</v>
      </c>
      <c r="K1305" s="37" t="n">
        <f aca="false">E1305+Inputs!$B$5*F1305</f>
        <v>0</v>
      </c>
      <c r="L1305" s="37" t="n">
        <f aca="false">G1305+Inputs!$B$6*H1305</f>
        <v>0</v>
      </c>
      <c r="M1305" s="37" t="n">
        <f aca="false">I1305+Inputs!$B$7*J1305</f>
        <v>7.446</v>
      </c>
      <c r="N1305" s="37" t="n">
        <f aca="false">K1305+L1305+M1305</f>
        <v>7.446</v>
      </c>
    </row>
    <row r="1306" customFormat="false" ht="15" hidden="false" customHeight="false" outlineLevel="0" collapsed="false">
      <c r="A1306" s="0" t="s">
        <v>9</v>
      </c>
      <c r="B1306" s="0" t="s">
        <v>482</v>
      </c>
      <c r="C1306" s="15" t="n">
        <v>46082</v>
      </c>
      <c r="D1306" s="0" t="n">
        <v>3</v>
      </c>
      <c r="E1306" s="0" t="n">
        <v>0</v>
      </c>
      <c r="F1306" s="0" t="n">
        <v>1</v>
      </c>
      <c r="G1306" s="0" t="n">
        <v>0</v>
      </c>
      <c r="H1306" s="0" t="n">
        <v>0</v>
      </c>
      <c r="I1306" s="0" t="n">
        <v>0</v>
      </c>
      <c r="J1306" s="0" t="n">
        <v>10</v>
      </c>
      <c r="K1306" s="37" t="n">
        <f aca="false">E1306+Inputs!$B$5*F1306</f>
        <v>1.275</v>
      </c>
      <c r="L1306" s="37" t="n">
        <f aca="false">G1306+Inputs!$B$6*H1306</f>
        <v>0</v>
      </c>
      <c r="M1306" s="37" t="n">
        <f aca="false">I1306+Inputs!$B$7*J1306</f>
        <v>12.41</v>
      </c>
      <c r="N1306" s="37" t="n">
        <f aca="false">K1306+L1306+M1306</f>
        <v>13.685</v>
      </c>
    </row>
    <row r="1307" customFormat="false" ht="15" hidden="false" customHeight="false" outlineLevel="0" collapsed="false">
      <c r="A1307" s="0" t="s">
        <v>9</v>
      </c>
      <c r="B1307" s="0" t="s">
        <v>482</v>
      </c>
      <c r="C1307" s="15" t="n">
        <v>46113</v>
      </c>
      <c r="D1307" s="0" t="n">
        <v>3</v>
      </c>
      <c r="E1307" s="0" t="n">
        <v>0</v>
      </c>
      <c r="F1307" s="0" t="n">
        <v>0</v>
      </c>
      <c r="G1307" s="0" t="n">
        <v>0</v>
      </c>
      <c r="H1307" s="0" t="n">
        <v>0</v>
      </c>
      <c r="I1307" s="0" t="n">
        <v>0</v>
      </c>
      <c r="J1307" s="0" t="n">
        <v>9</v>
      </c>
      <c r="K1307" s="37" t="n">
        <f aca="false">E1307+Inputs!$B$5*F1307</f>
        <v>0</v>
      </c>
      <c r="L1307" s="37" t="n">
        <f aca="false">G1307+Inputs!$B$6*H1307</f>
        <v>0</v>
      </c>
      <c r="M1307" s="37" t="n">
        <f aca="false">I1307+Inputs!$B$7*J1307</f>
        <v>11.169</v>
      </c>
      <c r="N1307" s="37" t="n">
        <f aca="false">K1307+L1307+M1307</f>
        <v>11.169</v>
      </c>
    </row>
    <row r="1308" customFormat="false" ht="15" hidden="false" customHeight="false" outlineLevel="0" collapsed="false">
      <c r="A1308" s="0" t="s">
        <v>9</v>
      </c>
      <c r="B1308" s="0" t="s">
        <v>482</v>
      </c>
      <c r="C1308" s="15" t="n">
        <v>46143</v>
      </c>
      <c r="D1308" s="0" t="n">
        <v>3</v>
      </c>
      <c r="E1308" s="0" t="n">
        <v>0</v>
      </c>
      <c r="F1308" s="0" t="n">
        <v>0</v>
      </c>
      <c r="G1308" s="0" t="n">
        <v>0</v>
      </c>
      <c r="H1308" s="0" t="n">
        <v>1</v>
      </c>
      <c r="I1308" s="0" t="n">
        <v>0</v>
      </c>
      <c r="J1308" s="0" t="n">
        <v>14</v>
      </c>
      <c r="K1308" s="37" t="n">
        <f aca="false">E1308+Inputs!$B$5*F1308</f>
        <v>0</v>
      </c>
      <c r="L1308" s="37" t="n">
        <f aca="false">G1308+Inputs!$B$6*H1308</f>
        <v>1.275</v>
      </c>
      <c r="M1308" s="37" t="n">
        <f aca="false">I1308+Inputs!$B$7*J1308</f>
        <v>17.374</v>
      </c>
      <c r="N1308" s="37" t="n">
        <f aca="false">K1308+L1308+M1308</f>
        <v>18.649</v>
      </c>
    </row>
    <row r="1309" customFormat="false" ht="15" hidden="false" customHeight="false" outlineLevel="0" collapsed="false">
      <c r="A1309" s="0" t="s">
        <v>9</v>
      </c>
      <c r="B1309" s="0" t="s">
        <v>482</v>
      </c>
      <c r="C1309" s="15" t="n">
        <v>46174</v>
      </c>
      <c r="D1309" s="0" t="n">
        <v>3</v>
      </c>
      <c r="E1309" s="0" t="n">
        <v>0</v>
      </c>
      <c r="F1309" s="0" t="n">
        <v>0</v>
      </c>
      <c r="G1309" s="0" t="n">
        <v>0</v>
      </c>
      <c r="H1309" s="0" t="n">
        <v>0</v>
      </c>
      <c r="I1309" s="0" t="n">
        <v>0</v>
      </c>
      <c r="J1309" s="0" t="n">
        <v>12</v>
      </c>
      <c r="K1309" s="37" t="n">
        <f aca="false">E1309+Inputs!$B$5*F1309</f>
        <v>0</v>
      </c>
      <c r="L1309" s="37" t="n">
        <f aca="false">G1309+Inputs!$B$6*H1309</f>
        <v>0</v>
      </c>
      <c r="M1309" s="37" t="n">
        <f aca="false">I1309+Inputs!$B$7*J1309</f>
        <v>14.892</v>
      </c>
      <c r="N1309" s="37" t="n">
        <f aca="false">K1309+L1309+M1309</f>
        <v>14.892</v>
      </c>
    </row>
    <row r="1310" customFormat="false" ht="15" hidden="false" customHeight="false" outlineLevel="0" collapsed="false">
      <c r="A1310" s="0" t="s">
        <v>9</v>
      </c>
      <c r="B1310" s="0" t="s">
        <v>482</v>
      </c>
      <c r="C1310" s="15" t="n">
        <v>46204</v>
      </c>
      <c r="D1310" s="0" t="n">
        <v>3</v>
      </c>
      <c r="E1310" s="0" t="n">
        <v>0</v>
      </c>
      <c r="F1310" s="0" t="n">
        <v>0</v>
      </c>
      <c r="G1310" s="0" t="n">
        <v>0</v>
      </c>
      <c r="H1310" s="0" t="n">
        <v>1</v>
      </c>
      <c r="I1310" s="0" t="n">
        <v>0</v>
      </c>
      <c r="J1310" s="0" t="n">
        <v>13</v>
      </c>
      <c r="K1310" s="37" t="n">
        <f aca="false">E1310+Inputs!$B$5*F1310</f>
        <v>0</v>
      </c>
      <c r="L1310" s="37" t="n">
        <f aca="false">G1310+Inputs!$B$6*H1310</f>
        <v>1.275</v>
      </c>
      <c r="M1310" s="37" t="n">
        <f aca="false">I1310+Inputs!$B$7*J1310</f>
        <v>16.133</v>
      </c>
      <c r="N1310" s="37" t="n">
        <f aca="false">K1310+L1310+M1310</f>
        <v>17.408</v>
      </c>
    </row>
    <row r="1311" customFormat="false" ht="15" hidden="false" customHeight="false" outlineLevel="0" collapsed="false">
      <c r="A1311" s="0" t="s">
        <v>9</v>
      </c>
      <c r="B1311" s="0" t="s">
        <v>482</v>
      </c>
      <c r="C1311" s="15" t="n">
        <v>46235</v>
      </c>
      <c r="D1311" s="0" t="n">
        <v>3</v>
      </c>
      <c r="E1311" s="0" t="n">
        <v>0</v>
      </c>
      <c r="F1311" s="0" t="n">
        <v>0</v>
      </c>
      <c r="G1311" s="0" t="n">
        <v>0</v>
      </c>
      <c r="H1311" s="0" t="n">
        <v>0</v>
      </c>
      <c r="I1311" s="0" t="n">
        <v>0</v>
      </c>
      <c r="J1311" s="0" t="n">
        <v>5</v>
      </c>
      <c r="K1311" s="37" t="n">
        <f aca="false">E1311+Inputs!$B$5*F1311</f>
        <v>0</v>
      </c>
      <c r="L1311" s="37" t="n">
        <f aca="false">G1311+Inputs!$B$6*H1311</f>
        <v>0</v>
      </c>
      <c r="M1311" s="37" t="n">
        <f aca="false">I1311+Inputs!$B$7*J1311</f>
        <v>6.205</v>
      </c>
      <c r="N1311" s="37" t="n">
        <f aca="false">K1311+L1311+M1311</f>
        <v>6.205</v>
      </c>
    </row>
    <row r="1312" customFormat="false" ht="15" hidden="false" customHeight="false" outlineLevel="0" collapsed="false">
      <c r="A1312" s="0" t="s">
        <v>9</v>
      </c>
      <c r="B1312" s="0" t="s">
        <v>373</v>
      </c>
      <c r="C1312" s="15" t="n">
        <v>44927</v>
      </c>
      <c r="D1312" s="0" t="n">
        <v>1</v>
      </c>
      <c r="E1312" s="0" t="n">
        <v>0</v>
      </c>
      <c r="F1312" s="0" t="n">
        <v>13</v>
      </c>
      <c r="G1312" s="0" t="n">
        <v>0</v>
      </c>
      <c r="H1312" s="0" t="n">
        <v>1</v>
      </c>
      <c r="I1312" s="0" t="n">
        <v>0</v>
      </c>
      <c r="J1312" s="0" t="n">
        <v>131</v>
      </c>
      <c r="K1312" s="37" t="n">
        <f aca="false">E1312+Inputs!$B$5*F1312</f>
        <v>16.575</v>
      </c>
      <c r="L1312" s="37" t="n">
        <f aca="false">G1312+Inputs!$B$6*H1312</f>
        <v>1.275</v>
      </c>
      <c r="M1312" s="37" t="n">
        <f aca="false">I1312+Inputs!$B$7*J1312</f>
        <v>162.571</v>
      </c>
      <c r="N1312" s="37" t="n">
        <f aca="false">K1312+L1312+M1312</f>
        <v>180.421</v>
      </c>
    </row>
    <row r="1313" customFormat="false" ht="15" hidden="false" customHeight="false" outlineLevel="0" collapsed="false">
      <c r="A1313" s="0" t="s">
        <v>9</v>
      </c>
      <c r="B1313" s="0" t="s">
        <v>373</v>
      </c>
      <c r="C1313" s="15" t="n">
        <v>44958</v>
      </c>
      <c r="D1313" s="0" t="n">
        <v>1</v>
      </c>
      <c r="E1313" s="0" t="n">
        <v>0</v>
      </c>
      <c r="F1313" s="0" t="n">
        <v>3</v>
      </c>
      <c r="G1313" s="0" t="n">
        <v>0</v>
      </c>
      <c r="H1313" s="0" t="n">
        <v>1</v>
      </c>
      <c r="I1313" s="0" t="n">
        <v>0</v>
      </c>
      <c r="J1313" s="0" t="n">
        <v>118</v>
      </c>
      <c r="K1313" s="37" t="n">
        <f aca="false">E1313+Inputs!$B$5*F1313</f>
        <v>3.825</v>
      </c>
      <c r="L1313" s="37" t="n">
        <f aca="false">G1313+Inputs!$B$6*H1313</f>
        <v>1.275</v>
      </c>
      <c r="M1313" s="37" t="n">
        <f aca="false">I1313+Inputs!$B$7*J1313</f>
        <v>146.438</v>
      </c>
      <c r="N1313" s="37" t="n">
        <f aca="false">K1313+L1313+M1313</f>
        <v>151.538</v>
      </c>
    </row>
    <row r="1314" customFormat="false" ht="15" hidden="false" customHeight="false" outlineLevel="0" collapsed="false">
      <c r="A1314" s="0" t="s">
        <v>9</v>
      </c>
      <c r="B1314" s="0" t="s">
        <v>373</v>
      </c>
      <c r="C1314" s="15" t="n">
        <v>44986</v>
      </c>
      <c r="D1314" s="0" t="n">
        <v>1</v>
      </c>
      <c r="E1314" s="0" t="n">
        <v>0</v>
      </c>
      <c r="F1314" s="0" t="n">
        <v>0</v>
      </c>
      <c r="G1314" s="0" t="n">
        <v>0</v>
      </c>
      <c r="H1314" s="0" t="n">
        <v>0</v>
      </c>
      <c r="I1314" s="0" t="n">
        <v>0</v>
      </c>
      <c r="J1314" s="0" t="n">
        <v>11</v>
      </c>
      <c r="K1314" s="37" t="n">
        <f aca="false">E1314+Inputs!$B$5*F1314</f>
        <v>0</v>
      </c>
      <c r="L1314" s="37" t="n">
        <f aca="false">G1314+Inputs!$B$6*H1314</f>
        <v>0</v>
      </c>
      <c r="M1314" s="37" t="n">
        <f aca="false">I1314+Inputs!$B$7*J1314</f>
        <v>13.651</v>
      </c>
      <c r="N1314" s="37" t="n">
        <f aca="false">K1314+L1314+M1314</f>
        <v>13.651</v>
      </c>
    </row>
    <row r="1315" customFormat="false" ht="15" hidden="false" customHeight="false" outlineLevel="0" collapsed="false">
      <c r="A1315" s="0" t="s">
        <v>9</v>
      </c>
      <c r="B1315" s="0" t="s">
        <v>373</v>
      </c>
      <c r="C1315" s="15" t="n">
        <v>45017</v>
      </c>
      <c r="D1315" s="0" t="n">
        <v>1</v>
      </c>
      <c r="E1315" s="0" t="n">
        <v>0</v>
      </c>
      <c r="F1315" s="0" t="n">
        <v>0</v>
      </c>
      <c r="G1315" s="0" t="n">
        <v>0</v>
      </c>
      <c r="H1315" s="0" t="n">
        <v>0</v>
      </c>
      <c r="I1315" s="0" t="n">
        <v>0</v>
      </c>
      <c r="J1315" s="0" t="n">
        <v>36</v>
      </c>
      <c r="K1315" s="37" t="n">
        <f aca="false">E1315+Inputs!$B$5*F1315</f>
        <v>0</v>
      </c>
      <c r="L1315" s="37" t="n">
        <f aca="false">G1315+Inputs!$B$6*H1315</f>
        <v>0</v>
      </c>
      <c r="M1315" s="37" t="n">
        <f aca="false">I1315+Inputs!$B$7*J1315</f>
        <v>44.676</v>
      </c>
      <c r="N1315" s="37" t="n">
        <f aca="false">K1315+L1315+M1315</f>
        <v>44.676</v>
      </c>
    </row>
    <row r="1316" customFormat="false" ht="15" hidden="false" customHeight="false" outlineLevel="0" collapsed="false">
      <c r="A1316" s="0" t="s">
        <v>9</v>
      </c>
      <c r="B1316" s="0" t="s">
        <v>373</v>
      </c>
      <c r="C1316" s="15" t="n">
        <v>45047</v>
      </c>
      <c r="D1316" s="0" t="n">
        <v>1</v>
      </c>
      <c r="E1316" s="0" t="n">
        <v>0</v>
      </c>
      <c r="F1316" s="0" t="n">
        <v>8</v>
      </c>
      <c r="G1316" s="0" t="n">
        <v>0</v>
      </c>
      <c r="H1316" s="0" t="n">
        <v>1</v>
      </c>
      <c r="I1316" s="0" t="n">
        <v>0</v>
      </c>
      <c r="J1316" s="0" t="n">
        <v>156</v>
      </c>
      <c r="K1316" s="37" t="n">
        <f aca="false">E1316+Inputs!$B$5*F1316</f>
        <v>10.2</v>
      </c>
      <c r="L1316" s="37" t="n">
        <f aca="false">G1316+Inputs!$B$6*H1316</f>
        <v>1.275</v>
      </c>
      <c r="M1316" s="37" t="n">
        <f aca="false">I1316+Inputs!$B$7*J1316</f>
        <v>193.596</v>
      </c>
      <c r="N1316" s="37" t="n">
        <f aca="false">K1316+L1316+M1316</f>
        <v>205.071</v>
      </c>
    </row>
    <row r="1317" customFormat="false" ht="15" hidden="false" customHeight="false" outlineLevel="0" collapsed="false">
      <c r="A1317" s="0" t="s">
        <v>9</v>
      </c>
      <c r="B1317" s="0" t="s">
        <v>373</v>
      </c>
      <c r="C1317" s="15" t="n">
        <v>45078</v>
      </c>
      <c r="D1317" s="0" t="n">
        <v>1</v>
      </c>
      <c r="E1317" s="0" t="n">
        <v>0</v>
      </c>
      <c r="F1317" s="0" t="n">
        <v>1</v>
      </c>
      <c r="G1317" s="0" t="n">
        <v>0</v>
      </c>
      <c r="H1317" s="0" t="n">
        <v>1</v>
      </c>
      <c r="I1317" s="0" t="n">
        <v>0</v>
      </c>
      <c r="J1317" s="0" t="n">
        <v>171</v>
      </c>
      <c r="K1317" s="37" t="n">
        <f aca="false">E1317+Inputs!$B$5*F1317</f>
        <v>1.275</v>
      </c>
      <c r="L1317" s="37" t="n">
        <f aca="false">G1317+Inputs!$B$6*H1317</f>
        <v>1.275</v>
      </c>
      <c r="M1317" s="37" t="n">
        <f aca="false">I1317+Inputs!$B$7*J1317</f>
        <v>212.211</v>
      </c>
      <c r="N1317" s="37" t="n">
        <f aca="false">K1317+L1317+M1317</f>
        <v>214.761</v>
      </c>
    </row>
    <row r="1318" customFormat="false" ht="15" hidden="false" customHeight="false" outlineLevel="0" collapsed="false">
      <c r="A1318" s="0" t="s">
        <v>9</v>
      </c>
      <c r="B1318" s="0" t="s">
        <v>373</v>
      </c>
      <c r="C1318" s="15" t="n">
        <v>45108</v>
      </c>
      <c r="D1318" s="0" t="n">
        <v>1</v>
      </c>
      <c r="E1318" s="0" t="n">
        <v>0</v>
      </c>
      <c r="F1318" s="0" t="n">
        <v>7</v>
      </c>
      <c r="G1318" s="0" t="n">
        <v>0</v>
      </c>
      <c r="H1318" s="0" t="n">
        <v>1</v>
      </c>
      <c r="I1318" s="0" t="n">
        <v>0</v>
      </c>
      <c r="J1318" s="0" t="n">
        <v>132</v>
      </c>
      <c r="K1318" s="37" t="n">
        <f aca="false">E1318+Inputs!$B$5*F1318</f>
        <v>8.925</v>
      </c>
      <c r="L1318" s="37" t="n">
        <f aca="false">G1318+Inputs!$B$6*H1318</f>
        <v>1.275</v>
      </c>
      <c r="M1318" s="37" t="n">
        <f aca="false">I1318+Inputs!$B$7*J1318</f>
        <v>163.812</v>
      </c>
      <c r="N1318" s="37" t="n">
        <f aca="false">K1318+L1318+M1318</f>
        <v>174.012</v>
      </c>
    </row>
    <row r="1319" customFormat="false" ht="15" hidden="false" customHeight="false" outlineLevel="0" collapsed="false">
      <c r="A1319" s="0" t="s">
        <v>9</v>
      </c>
      <c r="B1319" s="0" t="s">
        <v>373</v>
      </c>
      <c r="C1319" s="15" t="n">
        <v>45139</v>
      </c>
      <c r="D1319" s="0" t="n">
        <v>1</v>
      </c>
      <c r="E1319" s="0" t="n">
        <v>0</v>
      </c>
      <c r="F1319" s="0" t="n">
        <v>7</v>
      </c>
      <c r="G1319" s="0" t="n">
        <v>0</v>
      </c>
      <c r="H1319" s="0" t="n">
        <v>3</v>
      </c>
      <c r="I1319" s="0" t="n">
        <v>0</v>
      </c>
      <c r="J1319" s="0" t="n">
        <v>157</v>
      </c>
      <c r="K1319" s="37" t="n">
        <f aca="false">E1319+Inputs!$B$5*F1319</f>
        <v>8.925</v>
      </c>
      <c r="L1319" s="37" t="n">
        <f aca="false">G1319+Inputs!$B$6*H1319</f>
        <v>3.825</v>
      </c>
      <c r="M1319" s="37" t="n">
        <f aca="false">I1319+Inputs!$B$7*J1319</f>
        <v>194.837</v>
      </c>
      <c r="N1319" s="37" t="n">
        <f aca="false">K1319+L1319+M1319</f>
        <v>207.587</v>
      </c>
    </row>
    <row r="1320" customFormat="false" ht="15" hidden="false" customHeight="false" outlineLevel="0" collapsed="false">
      <c r="A1320" s="0" t="s">
        <v>9</v>
      </c>
      <c r="B1320" s="0" t="s">
        <v>373</v>
      </c>
      <c r="C1320" s="15" t="n">
        <v>45170</v>
      </c>
      <c r="D1320" s="0" t="n">
        <v>1</v>
      </c>
      <c r="E1320" s="0" t="n">
        <v>0</v>
      </c>
      <c r="F1320" s="0" t="n">
        <v>9</v>
      </c>
      <c r="G1320" s="0" t="n">
        <v>0</v>
      </c>
      <c r="H1320" s="0" t="n">
        <v>0</v>
      </c>
      <c r="I1320" s="0" t="n">
        <v>0</v>
      </c>
      <c r="J1320" s="0" t="n">
        <v>179</v>
      </c>
      <c r="K1320" s="37" t="n">
        <f aca="false">E1320+Inputs!$B$5*F1320</f>
        <v>11.475</v>
      </c>
      <c r="L1320" s="37" t="n">
        <f aca="false">G1320+Inputs!$B$6*H1320</f>
        <v>0</v>
      </c>
      <c r="M1320" s="37" t="n">
        <f aca="false">I1320+Inputs!$B$7*J1320</f>
        <v>222.139</v>
      </c>
      <c r="N1320" s="37" t="n">
        <f aca="false">K1320+L1320+M1320</f>
        <v>233.614</v>
      </c>
    </row>
    <row r="1321" customFormat="false" ht="15" hidden="false" customHeight="false" outlineLevel="0" collapsed="false">
      <c r="A1321" s="0" t="s">
        <v>9</v>
      </c>
      <c r="B1321" s="0" t="s">
        <v>373</v>
      </c>
      <c r="C1321" s="15" t="n">
        <v>45200</v>
      </c>
      <c r="D1321" s="0" t="n">
        <v>1</v>
      </c>
      <c r="E1321" s="0" t="n">
        <v>0</v>
      </c>
      <c r="F1321" s="0" t="n">
        <v>4</v>
      </c>
      <c r="G1321" s="0" t="n">
        <v>0</v>
      </c>
      <c r="H1321" s="0" t="n">
        <v>0</v>
      </c>
      <c r="I1321" s="0" t="n">
        <v>0</v>
      </c>
      <c r="J1321" s="0" t="n">
        <v>171</v>
      </c>
      <c r="K1321" s="37" t="n">
        <f aca="false">E1321+Inputs!$B$5*F1321</f>
        <v>5.1</v>
      </c>
      <c r="L1321" s="37" t="n">
        <f aca="false">G1321+Inputs!$B$6*H1321</f>
        <v>0</v>
      </c>
      <c r="M1321" s="37" t="n">
        <f aca="false">I1321+Inputs!$B$7*J1321</f>
        <v>212.211</v>
      </c>
      <c r="N1321" s="37" t="n">
        <f aca="false">K1321+L1321+M1321</f>
        <v>217.311</v>
      </c>
    </row>
    <row r="1322" customFormat="false" ht="15" hidden="false" customHeight="false" outlineLevel="0" collapsed="false">
      <c r="A1322" s="0" t="s">
        <v>9</v>
      </c>
      <c r="B1322" s="0" t="s">
        <v>373</v>
      </c>
      <c r="C1322" s="15" t="n">
        <v>45231</v>
      </c>
      <c r="D1322" s="0" t="n">
        <v>1</v>
      </c>
      <c r="E1322" s="0" t="n">
        <v>0</v>
      </c>
      <c r="F1322" s="0" t="n">
        <v>8</v>
      </c>
      <c r="G1322" s="0" t="n">
        <v>0</v>
      </c>
      <c r="H1322" s="0" t="n">
        <v>1</v>
      </c>
      <c r="I1322" s="0" t="n">
        <v>0</v>
      </c>
      <c r="J1322" s="0" t="n">
        <v>162</v>
      </c>
      <c r="K1322" s="37" t="n">
        <f aca="false">E1322+Inputs!$B$5*F1322</f>
        <v>10.2</v>
      </c>
      <c r="L1322" s="37" t="n">
        <f aca="false">G1322+Inputs!$B$6*H1322</f>
        <v>1.275</v>
      </c>
      <c r="M1322" s="37" t="n">
        <f aca="false">I1322+Inputs!$B$7*J1322</f>
        <v>201.042</v>
      </c>
      <c r="N1322" s="37" t="n">
        <f aca="false">K1322+L1322+M1322</f>
        <v>212.517</v>
      </c>
    </row>
    <row r="1323" customFormat="false" ht="15" hidden="false" customHeight="false" outlineLevel="0" collapsed="false">
      <c r="A1323" s="0" t="s">
        <v>9</v>
      </c>
      <c r="B1323" s="0" t="s">
        <v>373</v>
      </c>
      <c r="C1323" s="15" t="n">
        <v>45261</v>
      </c>
      <c r="D1323" s="0" t="n">
        <v>1</v>
      </c>
      <c r="E1323" s="0" t="n">
        <v>0</v>
      </c>
      <c r="F1323" s="0" t="n">
        <v>5</v>
      </c>
      <c r="G1323" s="0" t="n">
        <v>0</v>
      </c>
      <c r="H1323" s="0" t="n">
        <v>2</v>
      </c>
      <c r="I1323" s="0" t="n">
        <v>0</v>
      </c>
      <c r="J1323" s="0" t="n">
        <v>125</v>
      </c>
      <c r="K1323" s="37" t="n">
        <f aca="false">E1323+Inputs!$B$5*F1323</f>
        <v>6.375</v>
      </c>
      <c r="L1323" s="37" t="n">
        <f aca="false">G1323+Inputs!$B$6*H1323</f>
        <v>2.55</v>
      </c>
      <c r="M1323" s="37" t="n">
        <f aca="false">I1323+Inputs!$B$7*J1323</f>
        <v>155.125</v>
      </c>
      <c r="N1323" s="37" t="n">
        <f aca="false">K1323+L1323+M1323</f>
        <v>164.05</v>
      </c>
    </row>
    <row r="1324" customFormat="false" ht="15" hidden="false" customHeight="false" outlineLevel="0" collapsed="false">
      <c r="A1324" s="0" t="s">
        <v>9</v>
      </c>
      <c r="B1324" s="0" t="s">
        <v>373</v>
      </c>
      <c r="C1324" s="15" t="n">
        <v>45292</v>
      </c>
      <c r="D1324" s="0" t="n">
        <v>1</v>
      </c>
      <c r="E1324" s="0" t="n">
        <v>0</v>
      </c>
      <c r="F1324" s="0" t="n">
        <v>4</v>
      </c>
      <c r="G1324" s="0" t="n">
        <v>0</v>
      </c>
      <c r="H1324" s="0" t="n">
        <v>0</v>
      </c>
      <c r="I1324" s="0" t="n">
        <v>0</v>
      </c>
      <c r="J1324" s="0" t="n">
        <v>130</v>
      </c>
      <c r="K1324" s="37" t="n">
        <f aca="false">E1324+Inputs!$B$5*F1324</f>
        <v>5.1</v>
      </c>
      <c r="L1324" s="37" t="n">
        <f aca="false">G1324+Inputs!$B$6*H1324</f>
        <v>0</v>
      </c>
      <c r="M1324" s="37" t="n">
        <f aca="false">I1324+Inputs!$B$7*J1324</f>
        <v>161.33</v>
      </c>
      <c r="N1324" s="37" t="n">
        <f aca="false">K1324+L1324+M1324</f>
        <v>166.43</v>
      </c>
    </row>
    <row r="1325" customFormat="false" ht="15" hidden="false" customHeight="false" outlineLevel="0" collapsed="false">
      <c r="A1325" s="0" t="s">
        <v>9</v>
      </c>
      <c r="B1325" s="0" t="s">
        <v>373</v>
      </c>
      <c r="C1325" s="15" t="n">
        <v>45323</v>
      </c>
      <c r="D1325" s="0" t="n">
        <v>1</v>
      </c>
      <c r="E1325" s="0" t="n">
        <v>0</v>
      </c>
      <c r="F1325" s="0" t="n">
        <v>0</v>
      </c>
      <c r="G1325" s="0" t="n">
        <v>0</v>
      </c>
      <c r="H1325" s="0" t="n">
        <v>0</v>
      </c>
      <c r="I1325" s="0" t="n">
        <v>0</v>
      </c>
      <c r="J1325" s="0" t="n">
        <v>15</v>
      </c>
      <c r="K1325" s="37" t="n">
        <f aca="false">E1325+Inputs!$B$5*F1325</f>
        <v>0</v>
      </c>
      <c r="L1325" s="37" t="n">
        <f aca="false">G1325+Inputs!$B$6*H1325</f>
        <v>0</v>
      </c>
      <c r="M1325" s="37" t="n">
        <f aca="false">I1325+Inputs!$B$7*J1325</f>
        <v>18.615</v>
      </c>
      <c r="N1325" s="37" t="n">
        <f aca="false">K1325+L1325+M1325</f>
        <v>18.615</v>
      </c>
    </row>
    <row r="1326" customFormat="false" ht="15" hidden="false" customHeight="false" outlineLevel="0" collapsed="false">
      <c r="A1326" s="0" t="s">
        <v>9</v>
      </c>
      <c r="B1326" s="0" t="s">
        <v>373</v>
      </c>
      <c r="C1326" s="15" t="n">
        <v>45352</v>
      </c>
      <c r="D1326" s="0" t="n">
        <v>1</v>
      </c>
      <c r="E1326" s="0" t="n">
        <v>0</v>
      </c>
      <c r="F1326" s="0" t="n">
        <v>0</v>
      </c>
      <c r="G1326" s="0" t="n">
        <v>0</v>
      </c>
      <c r="H1326" s="0" t="n">
        <v>0</v>
      </c>
      <c r="I1326" s="0" t="n">
        <v>0</v>
      </c>
      <c r="J1326" s="0" t="n">
        <v>27</v>
      </c>
      <c r="K1326" s="37" t="n">
        <f aca="false">E1326+Inputs!$B$5*F1326</f>
        <v>0</v>
      </c>
      <c r="L1326" s="37" t="n">
        <f aca="false">G1326+Inputs!$B$6*H1326</f>
        <v>0</v>
      </c>
      <c r="M1326" s="37" t="n">
        <f aca="false">I1326+Inputs!$B$7*J1326</f>
        <v>33.507</v>
      </c>
      <c r="N1326" s="37" t="n">
        <f aca="false">K1326+L1326+M1326</f>
        <v>33.507</v>
      </c>
    </row>
    <row r="1327" customFormat="false" ht="15" hidden="false" customHeight="false" outlineLevel="0" collapsed="false">
      <c r="A1327" s="0" t="s">
        <v>9</v>
      </c>
      <c r="B1327" s="0" t="s">
        <v>373</v>
      </c>
      <c r="C1327" s="15" t="n">
        <v>45383</v>
      </c>
      <c r="D1327" s="0" t="n">
        <v>1</v>
      </c>
      <c r="E1327" s="0" t="n">
        <v>0</v>
      </c>
      <c r="F1327" s="0" t="n">
        <v>2</v>
      </c>
      <c r="G1327" s="0" t="n">
        <v>0</v>
      </c>
      <c r="H1327" s="0" t="n">
        <v>0</v>
      </c>
      <c r="I1327" s="0" t="n">
        <v>0</v>
      </c>
      <c r="J1327" s="0" t="n">
        <v>124</v>
      </c>
      <c r="K1327" s="37" t="n">
        <f aca="false">E1327+Inputs!$B$5*F1327</f>
        <v>2.55</v>
      </c>
      <c r="L1327" s="37" t="n">
        <f aca="false">G1327+Inputs!$B$6*H1327</f>
        <v>0</v>
      </c>
      <c r="M1327" s="37" t="n">
        <f aca="false">I1327+Inputs!$B$7*J1327</f>
        <v>153.884</v>
      </c>
      <c r="N1327" s="37" t="n">
        <f aca="false">K1327+L1327+M1327</f>
        <v>156.434</v>
      </c>
    </row>
    <row r="1328" customFormat="false" ht="15" hidden="false" customHeight="false" outlineLevel="0" collapsed="false">
      <c r="A1328" s="0" t="s">
        <v>9</v>
      </c>
      <c r="B1328" s="0" t="s">
        <v>373</v>
      </c>
      <c r="C1328" s="15" t="n">
        <v>45413</v>
      </c>
      <c r="D1328" s="0" t="n">
        <v>1</v>
      </c>
      <c r="E1328" s="0" t="n">
        <v>0</v>
      </c>
      <c r="F1328" s="0" t="n">
        <v>2</v>
      </c>
      <c r="G1328" s="0" t="n">
        <v>0</v>
      </c>
      <c r="H1328" s="0" t="n">
        <v>3</v>
      </c>
      <c r="I1328" s="0" t="n">
        <v>0</v>
      </c>
      <c r="J1328" s="0" t="n">
        <v>116</v>
      </c>
      <c r="K1328" s="37" t="n">
        <f aca="false">E1328+Inputs!$B$5*F1328</f>
        <v>2.55</v>
      </c>
      <c r="L1328" s="37" t="n">
        <f aca="false">G1328+Inputs!$B$6*H1328</f>
        <v>3.825</v>
      </c>
      <c r="M1328" s="37" t="n">
        <f aca="false">I1328+Inputs!$B$7*J1328</f>
        <v>143.956</v>
      </c>
      <c r="N1328" s="37" t="n">
        <f aca="false">K1328+L1328+M1328</f>
        <v>150.331</v>
      </c>
    </row>
    <row r="1329" customFormat="false" ht="15" hidden="false" customHeight="false" outlineLevel="0" collapsed="false">
      <c r="A1329" s="0" t="s">
        <v>9</v>
      </c>
      <c r="B1329" s="0" t="s">
        <v>373</v>
      </c>
      <c r="C1329" s="15" t="n">
        <v>45444</v>
      </c>
      <c r="D1329" s="0" t="n">
        <v>1</v>
      </c>
      <c r="E1329" s="0" t="n">
        <v>0</v>
      </c>
      <c r="F1329" s="0" t="n">
        <v>8</v>
      </c>
      <c r="G1329" s="0" t="n">
        <v>0</v>
      </c>
      <c r="H1329" s="0" t="n">
        <v>2</v>
      </c>
      <c r="I1329" s="0" t="n">
        <v>0</v>
      </c>
      <c r="J1329" s="0" t="n">
        <v>171</v>
      </c>
      <c r="K1329" s="37" t="n">
        <f aca="false">E1329+Inputs!$B$5*F1329</f>
        <v>10.2</v>
      </c>
      <c r="L1329" s="37" t="n">
        <f aca="false">G1329+Inputs!$B$6*H1329</f>
        <v>2.55</v>
      </c>
      <c r="M1329" s="37" t="n">
        <f aca="false">I1329+Inputs!$B$7*J1329</f>
        <v>212.211</v>
      </c>
      <c r="N1329" s="37" t="n">
        <f aca="false">K1329+L1329+M1329</f>
        <v>224.961</v>
      </c>
    </row>
    <row r="1330" customFormat="false" ht="15" hidden="false" customHeight="false" outlineLevel="0" collapsed="false">
      <c r="A1330" s="0" t="s">
        <v>9</v>
      </c>
      <c r="B1330" s="0" t="s">
        <v>373</v>
      </c>
      <c r="C1330" s="15" t="n">
        <v>45474</v>
      </c>
      <c r="D1330" s="0" t="n">
        <v>1</v>
      </c>
      <c r="E1330" s="0" t="n">
        <v>0</v>
      </c>
      <c r="F1330" s="0" t="n">
        <v>5</v>
      </c>
      <c r="G1330" s="0" t="n">
        <v>0</v>
      </c>
      <c r="H1330" s="0" t="n">
        <v>3</v>
      </c>
      <c r="I1330" s="0" t="n">
        <v>0</v>
      </c>
      <c r="J1330" s="0" t="n">
        <v>143</v>
      </c>
      <c r="K1330" s="37" t="n">
        <f aca="false">E1330+Inputs!$B$5*F1330</f>
        <v>6.375</v>
      </c>
      <c r="L1330" s="37" t="n">
        <f aca="false">G1330+Inputs!$B$6*H1330</f>
        <v>3.825</v>
      </c>
      <c r="M1330" s="37" t="n">
        <f aca="false">I1330+Inputs!$B$7*J1330</f>
        <v>177.463</v>
      </c>
      <c r="N1330" s="37" t="n">
        <f aca="false">K1330+L1330+M1330</f>
        <v>187.663</v>
      </c>
    </row>
    <row r="1331" customFormat="false" ht="15" hidden="false" customHeight="false" outlineLevel="0" collapsed="false">
      <c r="A1331" s="0" t="s">
        <v>9</v>
      </c>
      <c r="B1331" s="0" t="s">
        <v>373</v>
      </c>
      <c r="C1331" s="15" t="n">
        <v>45505</v>
      </c>
      <c r="D1331" s="0" t="n">
        <v>1</v>
      </c>
      <c r="E1331" s="0" t="n">
        <v>0</v>
      </c>
      <c r="F1331" s="0" t="n">
        <v>6</v>
      </c>
      <c r="G1331" s="0" t="n">
        <v>0</v>
      </c>
      <c r="H1331" s="0" t="n">
        <v>3</v>
      </c>
      <c r="I1331" s="0" t="n">
        <v>0</v>
      </c>
      <c r="J1331" s="0" t="n">
        <v>121</v>
      </c>
      <c r="K1331" s="37" t="n">
        <f aca="false">E1331+Inputs!$B$5*F1331</f>
        <v>7.65</v>
      </c>
      <c r="L1331" s="37" t="n">
        <f aca="false">G1331+Inputs!$B$6*H1331</f>
        <v>3.825</v>
      </c>
      <c r="M1331" s="37" t="n">
        <f aca="false">I1331+Inputs!$B$7*J1331</f>
        <v>150.161</v>
      </c>
      <c r="N1331" s="37" t="n">
        <f aca="false">K1331+L1331+M1331</f>
        <v>161.636</v>
      </c>
    </row>
    <row r="1332" customFormat="false" ht="15" hidden="false" customHeight="false" outlineLevel="0" collapsed="false">
      <c r="A1332" s="0" t="s">
        <v>9</v>
      </c>
      <c r="B1332" s="0" t="s">
        <v>373</v>
      </c>
      <c r="C1332" s="15" t="n">
        <v>45536</v>
      </c>
      <c r="D1332" s="0" t="n">
        <v>1</v>
      </c>
      <c r="E1332" s="0" t="n">
        <v>0</v>
      </c>
      <c r="F1332" s="0" t="n">
        <v>6</v>
      </c>
      <c r="G1332" s="0" t="n">
        <v>0</v>
      </c>
      <c r="H1332" s="0" t="n">
        <v>4</v>
      </c>
      <c r="I1332" s="0" t="n">
        <v>0</v>
      </c>
      <c r="J1332" s="0" t="n">
        <v>135</v>
      </c>
      <c r="K1332" s="37" t="n">
        <f aca="false">E1332+Inputs!$B$5*F1332</f>
        <v>7.65</v>
      </c>
      <c r="L1332" s="37" t="n">
        <f aca="false">G1332+Inputs!$B$6*H1332</f>
        <v>5.1</v>
      </c>
      <c r="M1332" s="37" t="n">
        <f aca="false">I1332+Inputs!$B$7*J1332</f>
        <v>167.535</v>
      </c>
      <c r="N1332" s="37" t="n">
        <f aca="false">K1332+L1332+M1332</f>
        <v>180.285</v>
      </c>
    </row>
    <row r="1333" customFormat="false" ht="15" hidden="false" customHeight="false" outlineLevel="0" collapsed="false">
      <c r="A1333" s="0" t="s">
        <v>9</v>
      </c>
      <c r="B1333" s="0" t="s">
        <v>373</v>
      </c>
      <c r="C1333" s="15" t="n">
        <v>45566</v>
      </c>
      <c r="D1333" s="0" t="n">
        <v>1</v>
      </c>
      <c r="E1333" s="0" t="n">
        <v>0</v>
      </c>
      <c r="F1333" s="0" t="n">
        <v>5</v>
      </c>
      <c r="G1333" s="0" t="n">
        <v>0</v>
      </c>
      <c r="H1333" s="0" t="n">
        <v>0</v>
      </c>
      <c r="I1333" s="0" t="n">
        <v>0</v>
      </c>
      <c r="J1333" s="0" t="n">
        <v>139</v>
      </c>
      <c r="K1333" s="37" t="n">
        <f aca="false">E1333+Inputs!$B$5*F1333</f>
        <v>6.375</v>
      </c>
      <c r="L1333" s="37" t="n">
        <f aca="false">G1333+Inputs!$B$6*H1333</f>
        <v>0</v>
      </c>
      <c r="M1333" s="37" t="n">
        <f aca="false">I1333+Inputs!$B$7*J1333</f>
        <v>172.499</v>
      </c>
      <c r="N1333" s="37" t="n">
        <f aca="false">K1333+L1333+M1333</f>
        <v>178.874</v>
      </c>
    </row>
    <row r="1334" customFormat="false" ht="15" hidden="false" customHeight="false" outlineLevel="0" collapsed="false">
      <c r="A1334" s="0" t="s">
        <v>9</v>
      </c>
      <c r="B1334" s="0" t="s">
        <v>373</v>
      </c>
      <c r="C1334" s="15" t="n">
        <v>45597</v>
      </c>
      <c r="D1334" s="0" t="n">
        <v>1</v>
      </c>
      <c r="E1334" s="0" t="n">
        <v>0</v>
      </c>
      <c r="F1334" s="0" t="n">
        <v>8</v>
      </c>
      <c r="G1334" s="0" t="n">
        <v>0</v>
      </c>
      <c r="H1334" s="0" t="n">
        <v>1</v>
      </c>
      <c r="I1334" s="0" t="n">
        <v>0</v>
      </c>
      <c r="J1334" s="0" t="n">
        <v>134</v>
      </c>
      <c r="K1334" s="37" t="n">
        <f aca="false">E1334+Inputs!$B$5*F1334</f>
        <v>10.2</v>
      </c>
      <c r="L1334" s="37" t="n">
        <f aca="false">G1334+Inputs!$B$6*H1334</f>
        <v>1.275</v>
      </c>
      <c r="M1334" s="37" t="n">
        <f aca="false">I1334+Inputs!$B$7*J1334</f>
        <v>166.294</v>
      </c>
      <c r="N1334" s="37" t="n">
        <f aca="false">K1334+L1334+M1334</f>
        <v>177.769</v>
      </c>
    </row>
    <row r="1335" customFormat="false" ht="15" hidden="false" customHeight="false" outlineLevel="0" collapsed="false">
      <c r="A1335" s="0" t="s">
        <v>9</v>
      </c>
      <c r="B1335" s="0" t="s">
        <v>373</v>
      </c>
      <c r="C1335" s="15" t="n">
        <v>45627</v>
      </c>
      <c r="D1335" s="0" t="n">
        <v>1</v>
      </c>
      <c r="E1335" s="0" t="n">
        <v>0</v>
      </c>
      <c r="F1335" s="0" t="n">
        <v>3</v>
      </c>
      <c r="G1335" s="0" t="n">
        <v>0</v>
      </c>
      <c r="H1335" s="0" t="n">
        <v>3</v>
      </c>
      <c r="I1335" s="0" t="n">
        <v>0</v>
      </c>
      <c r="J1335" s="0" t="n">
        <v>147</v>
      </c>
      <c r="K1335" s="37" t="n">
        <f aca="false">E1335+Inputs!$B$5*F1335</f>
        <v>3.825</v>
      </c>
      <c r="L1335" s="37" t="n">
        <f aca="false">G1335+Inputs!$B$6*H1335</f>
        <v>3.825</v>
      </c>
      <c r="M1335" s="37" t="n">
        <f aca="false">I1335+Inputs!$B$7*J1335</f>
        <v>182.427</v>
      </c>
      <c r="N1335" s="37" t="n">
        <f aca="false">K1335+L1335+M1335</f>
        <v>190.077</v>
      </c>
    </row>
    <row r="1336" customFormat="false" ht="15" hidden="false" customHeight="false" outlineLevel="0" collapsed="false">
      <c r="A1336" s="0" t="s">
        <v>9</v>
      </c>
      <c r="B1336" s="0" t="s">
        <v>373</v>
      </c>
      <c r="C1336" s="15" t="n">
        <v>45658</v>
      </c>
      <c r="D1336" s="0" t="n">
        <v>1</v>
      </c>
      <c r="E1336" s="0" t="n">
        <v>0</v>
      </c>
      <c r="F1336" s="0" t="n">
        <v>3</v>
      </c>
      <c r="G1336" s="0" t="n">
        <v>0</v>
      </c>
      <c r="H1336" s="0" t="n">
        <v>2</v>
      </c>
      <c r="I1336" s="0" t="n">
        <v>0</v>
      </c>
      <c r="J1336" s="0" t="n">
        <v>135</v>
      </c>
      <c r="K1336" s="37" t="n">
        <f aca="false">E1336+Inputs!$B$5*F1336</f>
        <v>3.825</v>
      </c>
      <c r="L1336" s="37" t="n">
        <f aca="false">G1336+Inputs!$B$6*H1336</f>
        <v>2.55</v>
      </c>
      <c r="M1336" s="37" t="n">
        <f aca="false">I1336+Inputs!$B$7*J1336</f>
        <v>167.535</v>
      </c>
      <c r="N1336" s="37" t="n">
        <f aca="false">K1336+L1336+M1336</f>
        <v>173.91</v>
      </c>
    </row>
    <row r="1337" customFormat="false" ht="15" hidden="false" customHeight="false" outlineLevel="0" collapsed="false">
      <c r="A1337" s="0" t="s">
        <v>9</v>
      </c>
      <c r="B1337" s="0" t="s">
        <v>373</v>
      </c>
      <c r="C1337" s="15" t="n">
        <v>45689</v>
      </c>
      <c r="D1337" s="0" t="n">
        <v>1</v>
      </c>
      <c r="E1337" s="0" t="n">
        <v>0</v>
      </c>
      <c r="F1337" s="0" t="n">
        <v>2</v>
      </c>
      <c r="G1337" s="0" t="n">
        <v>0</v>
      </c>
      <c r="H1337" s="0" t="n">
        <v>2</v>
      </c>
      <c r="I1337" s="0" t="n">
        <v>0</v>
      </c>
      <c r="J1337" s="0" t="n">
        <v>130</v>
      </c>
      <c r="K1337" s="37" t="n">
        <f aca="false">E1337+Inputs!$B$5*F1337</f>
        <v>2.55</v>
      </c>
      <c r="L1337" s="37" t="n">
        <f aca="false">G1337+Inputs!$B$6*H1337</f>
        <v>2.55</v>
      </c>
      <c r="M1337" s="37" t="n">
        <f aca="false">I1337+Inputs!$B$7*J1337</f>
        <v>161.33</v>
      </c>
      <c r="N1337" s="37" t="n">
        <f aca="false">K1337+L1337+M1337</f>
        <v>166.43</v>
      </c>
    </row>
    <row r="1338" customFormat="false" ht="15" hidden="false" customHeight="false" outlineLevel="0" collapsed="false">
      <c r="A1338" s="0" t="s">
        <v>9</v>
      </c>
      <c r="B1338" s="0" t="s">
        <v>373</v>
      </c>
      <c r="C1338" s="15" t="n">
        <v>45717</v>
      </c>
      <c r="D1338" s="0" t="n">
        <v>1</v>
      </c>
      <c r="E1338" s="0" t="n">
        <v>0</v>
      </c>
      <c r="F1338" s="0" t="n">
        <v>3</v>
      </c>
      <c r="G1338" s="0" t="n">
        <v>0</v>
      </c>
      <c r="H1338" s="0" t="n">
        <v>4</v>
      </c>
      <c r="I1338" s="0" t="n">
        <v>0</v>
      </c>
      <c r="J1338" s="0" t="n">
        <v>133</v>
      </c>
      <c r="K1338" s="37" t="n">
        <f aca="false">E1338+Inputs!$B$5*F1338</f>
        <v>3.825</v>
      </c>
      <c r="L1338" s="37" t="n">
        <f aca="false">G1338+Inputs!$B$6*H1338</f>
        <v>5.1</v>
      </c>
      <c r="M1338" s="37" t="n">
        <f aca="false">I1338+Inputs!$B$7*J1338</f>
        <v>165.053</v>
      </c>
      <c r="N1338" s="37" t="n">
        <f aca="false">K1338+L1338+M1338</f>
        <v>173.978</v>
      </c>
    </row>
    <row r="1339" customFormat="false" ht="15" hidden="false" customHeight="false" outlineLevel="0" collapsed="false">
      <c r="A1339" s="0" t="s">
        <v>9</v>
      </c>
      <c r="B1339" s="0" t="s">
        <v>373</v>
      </c>
      <c r="C1339" s="15" t="n">
        <v>45748</v>
      </c>
      <c r="D1339" s="0" t="n">
        <v>1</v>
      </c>
      <c r="E1339" s="0" t="n">
        <v>0</v>
      </c>
      <c r="F1339" s="0" t="n">
        <v>5</v>
      </c>
      <c r="G1339" s="0" t="n">
        <v>0</v>
      </c>
      <c r="H1339" s="0" t="n">
        <v>2</v>
      </c>
      <c r="I1339" s="0" t="n">
        <v>0</v>
      </c>
      <c r="J1339" s="0" t="n">
        <v>143</v>
      </c>
      <c r="K1339" s="37" t="n">
        <f aca="false">E1339+Inputs!$B$5*F1339</f>
        <v>6.375</v>
      </c>
      <c r="L1339" s="37" t="n">
        <f aca="false">G1339+Inputs!$B$6*H1339</f>
        <v>2.55</v>
      </c>
      <c r="M1339" s="37" t="n">
        <f aca="false">I1339+Inputs!$B$7*J1339</f>
        <v>177.463</v>
      </c>
      <c r="N1339" s="37" t="n">
        <f aca="false">K1339+L1339+M1339</f>
        <v>186.388</v>
      </c>
    </row>
    <row r="1340" customFormat="false" ht="15" hidden="false" customHeight="false" outlineLevel="0" collapsed="false">
      <c r="A1340" s="0" t="s">
        <v>9</v>
      </c>
      <c r="B1340" s="0" t="s">
        <v>373</v>
      </c>
      <c r="C1340" s="15" t="n">
        <v>45778</v>
      </c>
      <c r="D1340" s="0" t="n">
        <v>1</v>
      </c>
      <c r="E1340" s="0" t="n">
        <v>0</v>
      </c>
      <c r="F1340" s="0" t="n">
        <v>10</v>
      </c>
      <c r="G1340" s="0" t="n">
        <v>0</v>
      </c>
      <c r="H1340" s="0" t="n">
        <v>1</v>
      </c>
      <c r="I1340" s="0" t="n">
        <v>0</v>
      </c>
      <c r="J1340" s="0" t="n">
        <v>150</v>
      </c>
      <c r="K1340" s="37" t="n">
        <f aca="false">E1340+Inputs!$B$5*F1340</f>
        <v>12.75</v>
      </c>
      <c r="L1340" s="37" t="n">
        <f aca="false">G1340+Inputs!$B$6*H1340</f>
        <v>1.275</v>
      </c>
      <c r="M1340" s="37" t="n">
        <f aca="false">I1340+Inputs!$B$7*J1340</f>
        <v>186.15</v>
      </c>
      <c r="N1340" s="37" t="n">
        <f aca="false">K1340+L1340+M1340</f>
        <v>200.175</v>
      </c>
    </row>
    <row r="1341" customFormat="false" ht="15" hidden="false" customHeight="false" outlineLevel="0" collapsed="false">
      <c r="A1341" s="0" t="s">
        <v>9</v>
      </c>
      <c r="B1341" s="0" t="s">
        <v>373</v>
      </c>
      <c r="C1341" s="15" t="n">
        <v>45809</v>
      </c>
      <c r="D1341" s="0" t="n">
        <v>1</v>
      </c>
      <c r="E1341" s="0" t="n">
        <v>0</v>
      </c>
      <c r="F1341" s="0" t="n">
        <v>9</v>
      </c>
      <c r="G1341" s="0" t="n">
        <v>0</v>
      </c>
      <c r="H1341" s="0" t="n">
        <v>3</v>
      </c>
      <c r="I1341" s="0" t="n">
        <v>0</v>
      </c>
      <c r="J1341" s="0" t="n">
        <v>172</v>
      </c>
      <c r="K1341" s="37" t="n">
        <f aca="false">E1341+Inputs!$B$5*F1341</f>
        <v>11.475</v>
      </c>
      <c r="L1341" s="37" t="n">
        <f aca="false">G1341+Inputs!$B$6*H1341</f>
        <v>3.825</v>
      </c>
      <c r="M1341" s="37" t="n">
        <f aca="false">I1341+Inputs!$B$7*J1341</f>
        <v>213.452</v>
      </c>
      <c r="N1341" s="37" t="n">
        <f aca="false">K1341+L1341+M1341</f>
        <v>228.752</v>
      </c>
    </row>
    <row r="1342" customFormat="false" ht="15" hidden="false" customHeight="false" outlineLevel="0" collapsed="false">
      <c r="A1342" s="0" t="s">
        <v>9</v>
      </c>
      <c r="B1342" s="0" t="s">
        <v>373</v>
      </c>
      <c r="C1342" s="15" t="n">
        <v>45839</v>
      </c>
      <c r="D1342" s="0" t="n">
        <v>1</v>
      </c>
      <c r="E1342" s="0" t="n">
        <v>0</v>
      </c>
      <c r="F1342" s="0" t="n">
        <v>7</v>
      </c>
      <c r="G1342" s="0" t="n">
        <v>0</v>
      </c>
      <c r="H1342" s="0" t="n">
        <v>4</v>
      </c>
      <c r="I1342" s="0" t="n">
        <v>0</v>
      </c>
      <c r="J1342" s="0" t="n">
        <v>162</v>
      </c>
      <c r="K1342" s="37" t="n">
        <f aca="false">E1342+Inputs!$B$5*F1342</f>
        <v>8.925</v>
      </c>
      <c r="L1342" s="37" t="n">
        <f aca="false">G1342+Inputs!$B$6*H1342</f>
        <v>5.1</v>
      </c>
      <c r="M1342" s="37" t="n">
        <f aca="false">I1342+Inputs!$B$7*J1342</f>
        <v>201.042</v>
      </c>
      <c r="N1342" s="37" t="n">
        <f aca="false">K1342+L1342+M1342</f>
        <v>215.067</v>
      </c>
    </row>
    <row r="1343" customFormat="false" ht="15" hidden="false" customHeight="false" outlineLevel="0" collapsed="false">
      <c r="A1343" s="0" t="s">
        <v>9</v>
      </c>
      <c r="B1343" s="0" t="s">
        <v>373</v>
      </c>
      <c r="C1343" s="15" t="n">
        <v>45870</v>
      </c>
      <c r="D1343" s="0" t="n">
        <v>1</v>
      </c>
      <c r="E1343" s="0" t="n">
        <v>0</v>
      </c>
      <c r="F1343" s="0" t="n">
        <v>8</v>
      </c>
      <c r="G1343" s="0" t="n">
        <v>0</v>
      </c>
      <c r="H1343" s="0" t="n">
        <v>1</v>
      </c>
      <c r="I1343" s="0" t="n">
        <v>0</v>
      </c>
      <c r="J1343" s="0" t="n">
        <v>139</v>
      </c>
      <c r="K1343" s="37" t="n">
        <f aca="false">E1343+Inputs!$B$5*F1343</f>
        <v>10.2</v>
      </c>
      <c r="L1343" s="37" t="n">
        <f aca="false">G1343+Inputs!$B$6*H1343</f>
        <v>1.275</v>
      </c>
      <c r="M1343" s="37" t="n">
        <f aca="false">I1343+Inputs!$B$7*J1343</f>
        <v>172.499</v>
      </c>
      <c r="N1343" s="37" t="n">
        <f aca="false">K1343+L1343+M1343</f>
        <v>183.974</v>
      </c>
    </row>
    <row r="1344" customFormat="false" ht="15" hidden="false" customHeight="false" outlineLevel="0" collapsed="false">
      <c r="A1344" s="0" t="s">
        <v>9</v>
      </c>
      <c r="B1344" s="0" t="s">
        <v>373</v>
      </c>
      <c r="C1344" s="15" t="n">
        <v>45901</v>
      </c>
      <c r="D1344" s="0" t="n">
        <v>1</v>
      </c>
      <c r="E1344" s="0" t="n">
        <v>0</v>
      </c>
      <c r="F1344" s="0" t="n">
        <v>11</v>
      </c>
      <c r="G1344" s="0" t="n">
        <v>0</v>
      </c>
      <c r="H1344" s="0" t="n">
        <v>1</v>
      </c>
      <c r="I1344" s="0" t="n">
        <v>0</v>
      </c>
      <c r="J1344" s="0" t="n">
        <v>163</v>
      </c>
      <c r="K1344" s="37" t="n">
        <f aca="false">E1344+Inputs!$B$5*F1344</f>
        <v>14.025</v>
      </c>
      <c r="L1344" s="37" t="n">
        <f aca="false">G1344+Inputs!$B$6*H1344</f>
        <v>1.275</v>
      </c>
      <c r="M1344" s="37" t="n">
        <f aca="false">I1344+Inputs!$B$7*J1344</f>
        <v>202.283</v>
      </c>
      <c r="N1344" s="37" t="n">
        <f aca="false">K1344+L1344+M1344</f>
        <v>217.583</v>
      </c>
    </row>
    <row r="1345" customFormat="false" ht="15" hidden="false" customHeight="false" outlineLevel="0" collapsed="false">
      <c r="A1345" s="0" t="s">
        <v>9</v>
      </c>
      <c r="B1345" s="0" t="s">
        <v>373</v>
      </c>
      <c r="C1345" s="15" t="n">
        <v>45931</v>
      </c>
      <c r="D1345" s="0" t="n">
        <v>1</v>
      </c>
      <c r="E1345" s="0" t="n">
        <v>0</v>
      </c>
      <c r="F1345" s="0" t="n">
        <v>14</v>
      </c>
      <c r="G1345" s="0" t="n">
        <v>0</v>
      </c>
      <c r="H1345" s="0" t="n">
        <v>0</v>
      </c>
      <c r="I1345" s="0" t="n">
        <v>0</v>
      </c>
      <c r="J1345" s="0" t="n">
        <v>178</v>
      </c>
      <c r="K1345" s="37" t="n">
        <f aca="false">E1345+Inputs!$B$5*F1345</f>
        <v>17.85</v>
      </c>
      <c r="L1345" s="37" t="n">
        <f aca="false">G1345+Inputs!$B$6*H1345</f>
        <v>0</v>
      </c>
      <c r="M1345" s="37" t="n">
        <f aca="false">I1345+Inputs!$B$7*J1345</f>
        <v>220.898</v>
      </c>
      <c r="N1345" s="37" t="n">
        <f aca="false">K1345+L1345+M1345</f>
        <v>238.748</v>
      </c>
    </row>
    <row r="1346" customFormat="false" ht="15" hidden="false" customHeight="false" outlineLevel="0" collapsed="false">
      <c r="A1346" s="0" t="s">
        <v>9</v>
      </c>
      <c r="B1346" s="0" t="s">
        <v>373</v>
      </c>
      <c r="C1346" s="15" t="n">
        <v>45962</v>
      </c>
      <c r="D1346" s="0" t="n">
        <v>1</v>
      </c>
      <c r="E1346" s="0" t="n">
        <v>0</v>
      </c>
      <c r="F1346" s="0" t="n">
        <v>2</v>
      </c>
      <c r="G1346" s="0" t="n">
        <v>0</v>
      </c>
      <c r="H1346" s="0" t="n">
        <v>3</v>
      </c>
      <c r="I1346" s="0" t="n">
        <v>0</v>
      </c>
      <c r="J1346" s="0" t="n">
        <v>138</v>
      </c>
      <c r="K1346" s="37" t="n">
        <f aca="false">E1346+Inputs!$B$5*F1346</f>
        <v>2.55</v>
      </c>
      <c r="L1346" s="37" t="n">
        <f aca="false">G1346+Inputs!$B$6*H1346</f>
        <v>3.825</v>
      </c>
      <c r="M1346" s="37" t="n">
        <f aca="false">I1346+Inputs!$B$7*J1346</f>
        <v>171.258</v>
      </c>
      <c r="N1346" s="37" t="n">
        <f aca="false">K1346+L1346+M1346</f>
        <v>177.633</v>
      </c>
    </row>
    <row r="1347" customFormat="false" ht="15" hidden="false" customHeight="false" outlineLevel="0" collapsed="false">
      <c r="A1347" s="0" t="s">
        <v>9</v>
      </c>
      <c r="B1347" s="0" t="s">
        <v>373</v>
      </c>
      <c r="C1347" s="15" t="n">
        <v>45992</v>
      </c>
      <c r="D1347" s="0" t="n">
        <v>1</v>
      </c>
      <c r="E1347" s="0" t="n">
        <v>0</v>
      </c>
      <c r="F1347" s="0" t="n">
        <v>10</v>
      </c>
      <c r="G1347" s="0" t="n">
        <v>0</v>
      </c>
      <c r="H1347" s="0" t="n">
        <v>4</v>
      </c>
      <c r="I1347" s="0" t="n">
        <v>0</v>
      </c>
      <c r="J1347" s="0" t="n">
        <v>141</v>
      </c>
      <c r="K1347" s="37" t="n">
        <f aca="false">E1347+Inputs!$B$5*F1347</f>
        <v>12.75</v>
      </c>
      <c r="L1347" s="37" t="n">
        <f aca="false">G1347+Inputs!$B$6*H1347</f>
        <v>5.1</v>
      </c>
      <c r="M1347" s="37" t="n">
        <f aca="false">I1347+Inputs!$B$7*J1347</f>
        <v>174.981</v>
      </c>
      <c r="N1347" s="37" t="n">
        <f aca="false">K1347+L1347+M1347</f>
        <v>192.831</v>
      </c>
    </row>
    <row r="1348" customFormat="false" ht="15" hidden="false" customHeight="false" outlineLevel="0" collapsed="false">
      <c r="A1348" s="0" t="s">
        <v>9</v>
      </c>
      <c r="B1348" s="0" t="s">
        <v>373</v>
      </c>
      <c r="C1348" s="15" t="n">
        <v>46023</v>
      </c>
      <c r="D1348" s="0" t="n">
        <v>1</v>
      </c>
      <c r="E1348" s="0" t="n">
        <v>0</v>
      </c>
      <c r="F1348" s="0" t="n">
        <v>7</v>
      </c>
      <c r="G1348" s="0" t="n">
        <v>0</v>
      </c>
      <c r="H1348" s="0" t="n">
        <v>1</v>
      </c>
      <c r="I1348" s="0" t="n">
        <v>0</v>
      </c>
      <c r="J1348" s="0" t="n">
        <v>131</v>
      </c>
      <c r="K1348" s="37" t="n">
        <f aca="false">E1348+Inputs!$B$5*F1348</f>
        <v>8.925</v>
      </c>
      <c r="L1348" s="37" t="n">
        <f aca="false">G1348+Inputs!$B$6*H1348</f>
        <v>1.275</v>
      </c>
      <c r="M1348" s="37" t="n">
        <f aca="false">I1348+Inputs!$B$7*J1348</f>
        <v>162.571</v>
      </c>
      <c r="N1348" s="37" t="n">
        <f aca="false">K1348+L1348+M1348</f>
        <v>172.771</v>
      </c>
    </row>
    <row r="1349" customFormat="false" ht="15" hidden="false" customHeight="false" outlineLevel="0" collapsed="false">
      <c r="A1349" s="0" t="s">
        <v>9</v>
      </c>
      <c r="B1349" s="0" t="s">
        <v>373</v>
      </c>
      <c r="C1349" s="15" t="n">
        <v>46054</v>
      </c>
      <c r="D1349" s="0" t="n">
        <v>1</v>
      </c>
      <c r="E1349" s="0" t="n">
        <v>0</v>
      </c>
      <c r="F1349" s="0" t="n">
        <v>14</v>
      </c>
      <c r="G1349" s="0" t="n">
        <v>0</v>
      </c>
      <c r="H1349" s="0" t="n">
        <v>4</v>
      </c>
      <c r="I1349" s="0" t="n">
        <v>0</v>
      </c>
      <c r="J1349" s="0" t="n">
        <v>144</v>
      </c>
      <c r="K1349" s="37" t="n">
        <f aca="false">E1349+Inputs!$B$5*F1349</f>
        <v>17.85</v>
      </c>
      <c r="L1349" s="37" t="n">
        <f aca="false">G1349+Inputs!$B$6*H1349</f>
        <v>5.1</v>
      </c>
      <c r="M1349" s="37" t="n">
        <f aca="false">I1349+Inputs!$B$7*J1349</f>
        <v>178.704</v>
      </c>
      <c r="N1349" s="37" t="n">
        <f aca="false">K1349+L1349+M1349</f>
        <v>201.654</v>
      </c>
    </row>
    <row r="1350" customFormat="false" ht="15" hidden="false" customHeight="false" outlineLevel="0" collapsed="false">
      <c r="A1350" s="0" t="s">
        <v>9</v>
      </c>
      <c r="B1350" s="0" t="s">
        <v>373</v>
      </c>
      <c r="C1350" s="15" t="n">
        <v>46082</v>
      </c>
      <c r="D1350" s="0" t="n">
        <v>1</v>
      </c>
      <c r="E1350" s="0" t="n">
        <v>0</v>
      </c>
      <c r="F1350" s="0" t="n">
        <v>14</v>
      </c>
      <c r="G1350" s="0" t="n">
        <v>0</v>
      </c>
      <c r="H1350" s="0" t="n">
        <v>5</v>
      </c>
      <c r="I1350" s="0" t="n">
        <v>0</v>
      </c>
      <c r="J1350" s="0" t="n">
        <v>150</v>
      </c>
      <c r="K1350" s="37" t="n">
        <f aca="false">E1350+Inputs!$B$5*F1350</f>
        <v>17.85</v>
      </c>
      <c r="L1350" s="37" t="n">
        <f aca="false">G1350+Inputs!$B$6*H1350</f>
        <v>6.375</v>
      </c>
      <c r="M1350" s="37" t="n">
        <f aca="false">I1350+Inputs!$B$7*J1350</f>
        <v>186.15</v>
      </c>
      <c r="N1350" s="37" t="n">
        <f aca="false">K1350+L1350+M1350</f>
        <v>210.375</v>
      </c>
    </row>
    <row r="1351" customFormat="false" ht="15" hidden="false" customHeight="false" outlineLevel="0" collapsed="false">
      <c r="A1351" s="0" t="s">
        <v>9</v>
      </c>
      <c r="B1351" s="0" t="s">
        <v>373</v>
      </c>
      <c r="C1351" s="15" t="n">
        <v>46113</v>
      </c>
      <c r="D1351" s="0" t="n">
        <v>1</v>
      </c>
      <c r="E1351" s="0" t="n">
        <v>0</v>
      </c>
      <c r="F1351" s="0" t="n">
        <v>17</v>
      </c>
      <c r="G1351" s="0" t="n">
        <v>0</v>
      </c>
      <c r="H1351" s="0" t="n">
        <v>6</v>
      </c>
      <c r="I1351" s="0" t="n">
        <v>0</v>
      </c>
      <c r="J1351" s="0" t="n">
        <v>128</v>
      </c>
      <c r="K1351" s="37" t="n">
        <f aca="false">E1351+Inputs!$B$5*F1351</f>
        <v>21.675</v>
      </c>
      <c r="L1351" s="37" t="n">
        <f aca="false">G1351+Inputs!$B$6*H1351</f>
        <v>7.65</v>
      </c>
      <c r="M1351" s="37" t="n">
        <f aca="false">I1351+Inputs!$B$7*J1351</f>
        <v>158.848</v>
      </c>
      <c r="N1351" s="37" t="n">
        <f aca="false">K1351+L1351+M1351</f>
        <v>188.173</v>
      </c>
    </row>
    <row r="1352" customFormat="false" ht="15" hidden="false" customHeight="false" outlineLevel="0" collapsed="false">
      <c r="A1352" s="0" t="s">
        <v>9</v>
      </c>
      <c r="B1352" s="0" t="s">
        <v>373</v>
      </c>
      <c r="C1352" s="15" t="n">
        <v>46143</v>
      </c>
      <c r="D1352" s="0" t="n">
        <v>1</v>
      </c>
      <c r="E1352" s="0" t="n">
        <v>0</v>
      </c>
      <c r="F1352" s="0" t="n">
        <v>38</v>
      </c>
      <c r="G1352" s="0" t="n">
        <v>0</v>
      </c>
      <c r="H1352" s="0" t="n">
        <v>4</v>
      </c>
      <c r="I1352" s="0" t="n">
        <v>0</v>
      </c>
      <c r="J1352" s="0" t="n">
        <v>142</v>
      </c>
      <c r="K1352" s="37" t="n">
        <f aca="false">E1352+Inputs!$B$5*F1352</f>
        <v>48.45</v>
      </c>
      <c r="L1352" s="37" t="n">
        <f aca="false">G1352+Inputs!$B$6*H1352</f>
        <v>5.1</v>
      </c>
      <c r="M1352" s="37" t="n">
        <f aca="false">I1352+Inputs!$B$7*J1352</f>
        <v>176.222</v>
      </c>
      <c r="N1352" s="37" t="n">
        <f aca="false">K1352+L1352+M1352</f>
        <v>229.772</v>
      </c>
    </row>
    <row r="1353" customFormat="false" ht="15" hidden="false" customHeight="false" outlineLevel="0" collapsed="false">
      <c r="A1353" s="0" t="s">
        <v>9</v>
      </c>
      <c r="B1353" s="0" t="s">
        <v>373</v>
      </c>
      <c r="C1353" s="15" t="n">
        <v>46174</v>
      </c>
      <c r="D1353" s="0" t="n">
        <v>1</v>
      </c>
      <c r="E1353" s="0" t="n">
        <v>0</v>
      </c>
      <c r="F1353" s="0" t="n">
        <v>41</v>
      </c>
      <c r="G1353" s="0" t="n">
        <v>0</v>
      </c>
      <c r="H1353" s="0" t="n">
        <v>20</v>
      </c>
      <c r="I1353" s="0" t="n">
        <v>0</v>
      </c>
      <c r="J1353" s="0" t="n">
        <v>192</v>
      </c>
      <c r="K1353" s="37" t="n">
        <f aca="false">E1353+Inputs!$B$5*F1353</f>
        <v>52.275</v>
      </c>
      <c r="L1353" s="37" t="n">
        <f aca="false">G1353+Inputs!$B$6*H1353</f>
        <v>25.5</v>
      </c>
      <c r="M1353" s="37" t="n">
        <f aca="false">I1353+Inputs!$B$7*J1353</f>
        <v>238.272</v>
      </c>
      <c r="N1353" s="37" t="n">
        <f aca="false">K1353+L1353+M1353</f>
        <v>316.047</v>
      </c>
    </row>
    <row r="1354" customFormat="false" ht="15" hidden="false" customHeight="false" outlineLevel="0" collapsed="false">
      <c r="A1354" s="0" t="s">
        <v>9</v>
      </c>
      <c r="B1354" s="0" t="s">
        <v>373</v>
      </c>
      <c r="C1354" s="15" t="n">
        <v>46204</v>
      </c>
      <c r="D1354" s="0" t="n">
        <v>1</v>
      </c>
      <c r="E1354" s="0" t="n">
        <v>0</v>
      </c>
      <c r="F1354" s="0" t="n">
        <v>24</v>
      </c>
      <c r="G1354" s="0" t="n">
        <v>0</v>
      </c>
      <c r="H1354" s="0" t="n">
        <v>16</v>
      </c>
      <c r="I1354" s="0" t="n">
        <v>0</v>
      </c>
      <c r="J1354" s="0" t="n">
        <v>148</v>
      </c>
      <c r="K1354" s="37" t="n">
        <f aca="false">E1354+Inputs!$B$5*F1354</f>
        <v>30.6</v>
      </c>
      <c r="L1354" s="37" t="n">
        <f aca="false">G1354+Inputs!$B$6*H1354</f>
        <v>20.4</v>
      </c>
      <c r="M1354" s="37" t="n">
        <f aca="false">I1354+Inputs!$B$7*J1354</f>
        <v>183.668</v>
      </c>
      <c r="N1354" s="37" t="n">
        <f aca="false">K1354+L1354+M1354</f>
        <v>234.668</v>
      </c>
    </row>
    <row r="1355" customFormat="false" ht="15" hidden="false" customHeight="false" outlineLevel="0" collapsed="false">
      <c r="A1355" s="0" t="s">
        <v>9</v>
      </c>
      <c r="B1355" s="0" t="s">
        <v>373</v>
      </c>
      <c r="C1355" s="15" t="n">
        <v>46235</v>
      </c>
      <c r="D1355" s="0" t="n">
        <v>1</v>
      </c>
      <c r="E1355" s="0" t="n">
        <v>0</v>
      </c>
      <c r="F1355" s="0" t="n">
        <v>25</v>
      </c>
      <c r="G1355" s="0" t="n">
        <v>0</v>
      </c>
      <c r="H1355" s="0" t="n">
        <v>8</v>
      </c>
      <c r="I1355" s="0" t="n">
        <v>0</v>
      </c>
      <c r="J1355" s="0" t="n">
        <v>102</v>
      </c>
      <c r="K1355" s="37" t="n">
        <f aca="false">E1355+Inputs!$B$5*F1355</f>
        <v>31.875</v>
      </c>
      <c r="L1355" s="37" t="n">
        <f aca="false">G1355+Inputs!$B$6*H1355</f>
        <v>10.2</v>
      </c>
      <c r="M1355" s="37" t="n">
        <f aca="false">I1355+Inputs!$B$7*J1355</f>
        <v>126.582</v>
      </c>
      <c r="N1355" s="37" t="n">
        <f aca="false">K1355+L1355+M1355</f>
        <v>168.657</v>
      </c>
    </row>
    <row r="1356" customFormat="false" ht="15" hidden="false" customHeight="false" outlineLevel="0" collapsed="false">
      <c r="A1356" s="0" t="s">
        <v>9</v>
      </c>
      <c r="B1356" s="0" t="s">
        <v>476</v>
      </c>
      <c r="C1356" s="15" t="n">
        <v>44927</v>
      </c>
      <c r="D1356" s="0" t="n">
        <v>2</v>
      </c>
      <c r="E1356" s="0" t="n">
        <v>0</v>
      </c>
      <c r="F1356" s="0" t="n">
        <v>0</v>
      </c>
      <c r="G1356" s="0" t="n">
        <v>0</v>
      </c>
      <c r="H1356" s="0" t="n">
        <v>0</v>
      </c>
      <c r="I1356" s="0" t="n">
        <v>0</v>
      </c>
      <c r="J1356" s="0" t="n">
        <v>10</v>
      </c>
      <c r="K1356" s="37" t="n">
        <f aca="false">E1356+Inputs!$B$5*F1356</f>
        <v>0</v>
      </c>
      <c r="L1356" s="37" t="n">
        <f aca="false">G1356+Inputs!$B$6*H1356</f>
        <v>0</v>
      </c>
      <c r="M1356" s="37" t="n">
        <f aca="false">I1356+Inputs!$B$7*J1356</f>
        <v>12.41</v>
      </c>
      <c r="N1356" s="37" t="n">
        <f aca="false">K1356+L1356+M1356</f>
        <v>12.41</v>
      </c>
    </row>
    <row r="1357" customFormat="false" ht="15" hidden="false" customHeight="false" outlineLevel="0" collapsed="false">
      <c r="A1357" s="0" t="s">
        <v>9</v>
      </c>
      <c r="B1357" s="0" t="s">
        <v>476</v>
      </c>
      <c r="C1357" s="15" t="n">
        <v>44958</v>
      </c>
      <c r="D1357" s="0" t="n">
        <v>2</v>
      </c>
      <c r="E1357" s="0" t="n">
        <v>0</v>
      </c>
      <c r="F1357" s="0" t="n">
        <v>0</v>
      </c>
      <c r="G1357" s="0" t="n">
        <v>0</v>
      </c>
      <c r="H1357" s="0" t="n">
        <v>0</v>
      </c>
      <c r="I1357" s="0" t="n">
        <v>0</v>
      </c>
      <c r="J1357" s="0" t="n">
        <v>9</v>
      </c>
      <c r="K1357" s="37" t="n">
        <f aca="false">E1357+Inputs!$B$5*F1357</f>
        <v>0</v>
      </c>
      <c r="L1357" s="37" t="n">
        <f aca="false">G1357+Inputs!$B$6*H1357</f>
        <v>0</v>
      </c>
      <c r="M1357" s="37" t="n">
        <f aca="false">I1357+Inputs!$B$7*J1357</f>
        <v>11.169</v>
      </c>
      <c r="N1357" s="37" t="n">
        <f aca="false">K1357+L1357+M1357</f>
        <v>11.169</v>
      </c>
    </row>
    <row r="1358" customFormat="false" ht="15" hidden="false" customHeight="false" outlineLevel="0" collapsed="false">
      <c r="A1358" s="0" t="s">
        <v>9</v>
      </c>
      <c r="B1358" s="0" t="s">
        <v>476</v>
      </c>
      <c r="C1358" s="15" t="n">
        <v>44986</v>
      </c>
      <c r="D1358" s="0" t="n">
        <v>2</v>
      </c>
      <c r="E1358" s="0" t="n">
        <v>0</v>
      </c>
      <c r="F1358" s="0" t="n">
        <v>0</v>
      </c>
      <c r="G1358" s="0" t="n">
        <v>0</v>
      </c>
      <c r="H1358" s="0" t="n">
        <v>0</v>
      </c>
      <c r="I1358" s="0" t="n">
        <v>0</v>
      </c>
      <c r="J1358" s="0" t="n">
        <v>1</v>
      </c>
      <c r="K1358" s="37" t="n">
        <f aca="false">E1358+Inputs!$B$5*F1358</f>
        <v>0</v>
      </c>
      <c r="L1358" s="37" t="n">
        <f aca="false">G1358+Inputs!$B$6*H1358</f>
        <v>0</v>
      </c>
      <c r="M1358" s="37" t="n">
        <f aca="false">I1358+Inputs!$B$7*J1358</f>
        <v>1.241</v>
      </c>
      <c r="N1358" s="37" t="n">
        <f aca="false">K1358+L1358+M1358</f>
        <v>1.241</v>
      </c>
    </row>
    <row r="1359" customFormat="false" ht="15" hidden="false" customHeight="false" outlineLevel="0" collapsed="false">
      <c r="A1359" s="0" t="s">
        <v>9</v>
      </c>
      <c r="B1359" s="0" t="s">
        <v>476</v>
      </c>
      <c r="C1359" s="15" t="n">
        <v>45017</v>
      </c>
      <c r="D1359" s="0" t="n">
        <v>2</v>
      </c>
      <c r="E1359" s="0" t="n">
        <v>0</v>
      </c>
      <c r="F1359" s="0" t="n">
        <v>0</v>
      </c>
      <c r="G1359" s="0" t="n">
        <v>0</v>
      </c>
      <c r="H1359" s="0" t="n">
        <v>0</v>
      </c>
      <c r="I1359" s="0" t="n">
        <v>0</v>
      </c>
      <c r="J1359" s="0" t="n">
        <v>5</v>
      </c>
      <c r="K1359" s="37" t="n">
        <f aca="false">E1359+Inputs!$B$5*F1359</f>
        <v>0</v>
      </c>
      <c r="L1359" s="37" t="n">
        <f aca="false">G1359+Inputs!$B$6*H1359</f>
        <v>0</v>
      </c>
      <c r="M1359" s="37" t="n">
        <f aca="false">I1359+Inputs!$B$7*J1359</f>
        <v>6.205</v>
      </c>
      <c r="N1359" s="37" t="n">
        <f aca="false">K1359+L1359+M1359</f>
        <v>6.205</v>
      </c>
    </row>
    <row r="1360" customFormat="false" ht="15" hidden="false" customHeight="false" outlineLevel="0" collapsed="false">
      <c r="A1360" s="0" t="s">
        <v>9</v>
      </c>
      <c r="B1360" s="0" t="s">
        <v>476</v>
      </c>
      <c r="C1360" s="15" t="n">
        <v>45047</v>
      </c>
      <c r="D1360" s="0" t="n">
        <v>2</v>
      </c>
      <c r="E1360" s="0" t="n">
        <v>0</v>
      </c>
      <c r="F1360" s="0" t="n">
        <v>0</v>
      </c>
      <c r="G1360" s="0" t="n">
        <v>0</v>
      </c>
      <c r="H1360" s="0" t="n">
        <v>0</v>
      </c>
      <c r="I1360" s="0" t="n">
        <v>0</v>
      </c>
      <c r="J1360" s="0" t="n">
        <v>13</v>
      </c>
      <c r="K1360" s="37" t="n">
        <f aca="false">E1360+Inputs!$B$5*F1360</f>
        <v>0</v>
      </c>
      <c r="L1360" s="37" t="n">
        <f aca="false">G1360+Inputs!$B$6*H1360</f>
        <v>0</v>
      </c>
      <c r="M1360" s="37" t="n">
        <f aca="false">I1360+Inputs!$B$7*J1360</f>
        <v>16.133</v>
      </c>
      <c r="N1360" s="37" t="n">
        <f aca="false">K1360+L1360+M1360</f>
        <v>16.133</v>
      </c>
    </row>
    <row r="1361" customFormat="false" ht="15" hidden="false" customHeight="false" outlineLevel="0" collapsed="false">
      <c r="A1361" s="0" t="s">
        <v>9</v>
      </c>
      <c r="B1361" s="0" t="s">
        <v>476</v>
      </c>
      <c r="C1361" s="15" t="n">
        <v>45078</v>
      </c>
      <c r="D1361" s="0" t="n">
        <v>2</v>
      </c>
      <c r="E1361" s="0" t="n">
        <v>0</v>
      </c>
      <c r="F1361" s="0" t="n">
        <v>1</v>
      </c>
      <c r="G1361" s="0" t="n">
        <v>0</v>
      </c>
      <c r="H1361" s="0" t="n">
        <v>0</v>
      </c>
      <c r="I1361" s="0" t="n">
        <v>0</v>
      </c>
      <c r="J1361" s="0" t="n">
        <v>19</v>
      </c>
      <c r="K1361" s="37" t="n">
        <f aca="false">E1361+Inputs!$B$5*F1361</f>
        <v>1.275</v>
      </c>
      <c r="L1361" s="37" t="n">
        <f aca="false">G1361+Inputs!$B$6*H1361</f>
        <v>0</v>
      </c>
      <c r="M1361" s="37" t="n">
        <f aca="false">I1361+Inputs!$B$7*J1361</f>
        <v>23.579</v>
      </c>
      <c r="N1361" s="37" t="n">
        <f aca="false">K1361+L1361+M1361</f>
        <v>24.854</v>
      </c>
    </row>
    <row r="1362" customFormat="false" ht="15" hidden="false" customHeight="false" outlineLevel="0" collapsed="false">
      <c r="A1362" s="0" t="s">
        <v>9</v>
      </c>
      <c r="B1362" s="0" t="s">
        <v>476</v>
      </c>
      <c r="C1362" s="15" t="n">
        <v>45108</v>
      </c>
      <c r="D1362" s="0" t="n">
        <v>2</v>
      </c>
      <c r="E1362" s="0" t="n">
        <v>0</v>
      </c>
      <c r="F1362" s="0" t="n">
        <v>0</v>
      </c>
      <c r="G1362" s="0" t="n">
        <v>0</v>
      </c>
      <c r="H1362" s="0" t="n">
        <v>0</v>
      </c>
      <c r="I1362" s="0" t="n">
        <v>0</v>
      </c>
      <c r="J1362" s="0" t="n">
        <v>9</v>
      </c>
      <c r="K1362" s="37" t="n">
        <f aca="false">E1362+Inputs!$B$5*F1362</f>
        <v>0</v>
      </c>
      <c r="L1362" s="37" t="n">
        <f aca="false">G1362+Inputs!$B$6*H1362</f>
        <v>0</v>
      </c>
      <c r="M1362" s="37" t="n">
        <f aca="false">I1362+Inputs!$B$7*J1362</f>
        <v>11.169</v>
      </c>
      <c r="N1362" s="37" t="n">
        <f aca="false">K1362+L1362+M1362</f>
        <v>11.169</v>
      </c>
    </row>
    <row r="1363" customFormat="false" ht="15" hidden="false" customHeight="false" outlineLevel="0" collapsed="false">
      <c r="A1363" s="0" t="s">
        <v>9</v>
      </c>
      <c r="B1363" s="0" t="s">
        <v>476</v>
      </c>
      <c r="C1363" s="15" t="n">
        <v>45139</v>
      </c>
      <c r="D1363" s="0" t="n">
        <v>2</v>
      </c>
      <c r="E1363" s="0" t="n">
        <v>0</v>
      </c>
      <c r="F1363" s="0" t="n">
        <v>0</v>
      </c>
      <c r="G1363" s="0" t="n">
        <v>0</v>
      </c>
      <c r="H1363" s="0" t="n">
        <v>0</v>
      </c>
      <c r="I1363" s="0" t="n">
        <v>0</v>
      </c>
      <c r="J1363" s="0" t="n">
        <v>10</v>
      </c>
      <c r="K1363" s="37" t="n">
        <f aca="false">E1363+Inputs!$B$5*F1363</f>
        <v>0</v>
      </c>
      <c r="L1363" s="37" t="n">
        <f aca="false">G1363+Inputs!$B$6*H1363</f>
        <v>0</v>
      </c>
      <c r="M1363" s="37" t="n">
        <f aca="false">I1363+Inputs!$B$7*J1363</f>
        <v>12.41</v>
      </c>
      <c r="N1363" s="37" t="n">
        <f aca="false">K1363+L1363+M1363</f>
        <v>12.41</v>
      </c>
    </row>
    <row r="1364" customFormat="false" ht="15" hidden="false" customHeight="false" outlineLevel="0" collapsed="false">
      <c r="A1364" s="0" t="s">
        <v>9</v>
      </c>
      <c r="B1364" s="0" t="s">
        <v>476</v>
      </c>
      <c r="C1364" s="15" t="n">
        <v>45170</v>
      </c>
      <c r="D1364" s="0" t="n">
        <v>2</v>
      </c>
      <c r="E1364" s="0" t="n">
        <v>0</v>
      </c>
      <c r="F1364" s="0" t="n">
        <v>0</v>
      </c>
      <c r="G1364" s="0" t="n">
        <v>0</v>
      </c>
      <c r="H1364" s="0" t="n">
        <v>0</v>
      </c>
      <c r="I1364" s="0" t="n">
        <v>0</v>
      </c>
      <c r="J1364" s="0" t="n">
        <v>15</v>
      </c>
      <c r="K1364" s="37" t="n">
        <f aca="false">E1364+Inputs!$B$5*F1364</f>
        <v>0</v>
      </c>
      <c r="L1364" s="37" t="n">
        <f aca="false">G1364+Inputs!$B$6*H1364</f>
        <v>0</v>
      </c>
      <c r="M1364" s="37" t="n">
        <f aca="false">I1364+Inputs!$B$7*J1364</f>
        <v>18.615</v>
      </c>
      <c r="N1364" s="37" t="n">
        <f aca="false">K1364+L1364+M1364</f>
        <v>18.615</v>
      </c>
    </row>
    <row r="1365" customFormat="false" ht="15" hidden="false" customHeight="false" outlineLevel="0" collapsed="false">
      <c r="A1365" s="0" t="s">
        <v>9</v>
      </c>
      <c r="B1365" s="0" t="s">
        <v>476</v>
      </c>
      <c r="C1365" s="15" t="n">
        <v>45200</v>
      </c>
      <c r="D1365" s="0" t="n">
        <v>2</v>
      </c>
      <c r="E1365" s="0" t="n">
        <v>0</v>
      </c>
      <c r="F1365" s="0" t="n">
        <v>0</v>
      </c>
      <c r="G1365" s="0" t="n">
        <v>0</v>
      </c>
      <c r="H1365" s="0" t="n">
        <v>0</v>
      </c>
      <c r="I1365" s="0" t="n">
        <v>0</v>
      </c>
      <c r="J1365" s="0" t="n">
        <v>18</v>
      </c>
      <c r="K1365" s="37" t="n">
        <f aca="false">E1365+Inputs!$B$5*F1365</f>
        <v>0</v>
      </c>
      <c r="L1365" s="37" t="n">
        <f aca="false">G1365+Inputs!$B$6*H1365</f>
        <v>0</v>
      </c>
      <c r="M1365" s="37" t="n">
        <f aca="false">I1365+Inputs!$B$7*J1365</f>
        <v>22.338</v>
      </c>
      <c r="N1365" s="37" t="n">
        <f aca="false">K1365+L1365+M1365</f>
        <v>22.338</v>
      </c>
    </row>
    <row r="1366" customFormat="false" ht="15" hidden="false" customHeight="false" outlineLevel="0" collapsed="false">
      <c r="A1366" s="0" t="s">
        <v>9</v>
      </c>
      <c r="B1366" s="0" t="s">
        <v>476</v>
      </c>
      <c r="C1366" s="15" t="n">
        <v>45231</v>
      </c>
      <c r="D1366" s="0" t="n">
        <v>2</v>
      </c>
      <c r="E1366" s="0" t="n">
        <v>0</v>
      </c>
      <c r="F1366" s="0" t="n">
        <v>2</v>
      </c>
      <c r="G1366" s="0" t="n">
        <v>0</v>
      </c>
      <c r="H1366" s="0" t="n">
        <v>0</v>
      </c>
      <c r="I1366" s="0" t="n">
        <v>0</v>
      </c>
      <c r="J1366" s="0" t="n">
        <v>19</v>
      </c>
      <c r="K1366" s="37" t="n">
        <f aca="false">E1366+Inputs!$B$5*F1366</f>
        <v>2.55</v>
      </c>
      <c r="L1366" s="37" t="n">
        <f aca="false">G1366+Inputs!$B$6*H1366</f>
        <v>0</v>
      </c>
      <c r="M1366" s="37" t="n">
        <f aca="false">I1366+Inputs!$B$7*J1366</f>
        <v>23.579</v>
      </c>
      <c r="N1366" s="37" t="n">
        <f aca="false">K1366+L1366+M1366</f>
        <v>26.129</v>
      </c>
    </row>
    <row r="1367" customFormat="false" ht="15" hidden="false" customHeight="false" outlineLevel="0" collapsed="false">
      <c r="A1367" s="0" t="s">
        <v>9</v>
      </c>
      <c r="B1367" s="0" t="s">
        <v>476</v>
      </c>
      <c r="C1367" s="15" t="n">
        <v>45261</v>
      </c>
      <c r="D1367" s="0" t="n">
        <v>2</v>
      </c>
      <c r="E1367" s="0" t="n">
        <v>0</v>
      </c>
      <c r="F1367" s="0" t="n">
        <v>0</v>
      </c>
      <c r="G1367" s="0" t="n">
        <v>0</v>
      </c>
      <c r="H1367" s="0" t="n">
        <v>0</v>
      </c>
      <c r="I1367" s="0" t="n">
        <v>0</v>
      </c>
      <c r="J1367" s="0" t="n">
        <v>9</v>
      </c>
      <c r="K1367" s="37" t="n">
        <f aca="false">E1367+Inputs!$B$5*F1367</f>
        <v>0</v>
      </c>
      <c r="L1367" s="37" t="n">
        <f aca="false">G1367+Inputs!$B$6*H1367</f>
        <v>0</v>
      </c>
      <c r="M1367" s="37" t="n">
        <f aca="false">I1367+Inputs!$B$7*J1367</f>
        <v>11.169</v>
      </c>
      <c r="N1367" s="37" t="n">
        <f aca="false">K1367+L1367+M1367</f>
        <v>11.169</v>
      </c>
    </row>
    <row r="1368" customFormat="false" ht="15" hidden="false" customHeight="false" outlineLevel="0" collapsed="false">
      <c r="A1368" s="0" t="s">
        <v>9</v>
      </c>
      <c r="B1368" s="0" t="s">
        <v>476</v>
      </c>
      <c r="C1368" s="15" t="n">
        <v>45292</v>
      </c>
      <c r="D1368" s="0" t="n">
        <v>2</v>
      </c>
      <c r="E1368" s="0" t="n">
        <v>0</v>
      </c>
      <c r="F1368" s="0" t="n">
        <v>0</v>
      </c>
      <c r="G1368" s="0" t="n">
        <v>0</v>
      </c>
      <c r="H1368" s="0" t="n">
        <v>0</v>
      </c>
      <c r="I1368" s="0" t="n">
        <v>0</v>
      </c>
      <c r="J1368" s="0" t="n">
        <v>15</v>
      </c>
      <c r="K1368" s="37" t="n">
        <f aca="false">E1368+Inputs!$B$5*F1368</f>
        <v>0</v>
      </c>
      <c r="L1368" s="37" t="n">
        <f aca="false">G1368+Inputs!$B$6*H1368</f>
        <v>0</v>
      </c>
      <c r="M1368" s="37" t="n">
        <f aca="false">I1368+Inputs!$B$7*J1368</f>
        <v>18.615</v>
      </c>
      <c r="N1368" s="37" t="n">
        <f aca="false">K1368+L1368+M1368</f>
        <v>18.615</v>
      </c>
    </row>
    <row r="1369" customFormat="false" ht="15" hidden="false" customHeight="false" outlineLevel="0" collapsed="false">
      <c r="A1369" s="0" t="s">
        <v>9</v>
      </c>
      <c r="B1369" s="0" t="s">
        <v>476</v>
      </c>
      <c r="C1369" s="15" t="n">
        <v>45323</v>
      </c>
      <c r="D1369" s="0" t="n">
        <v>2</v>
      </c>
      <c r="E1369" s="0" t="n">
        <v>0</v>
      </c>
      <c r="F1369" s="0" t="n">
        <v>0</v>
      </c>
      <c r="G1369" s="0" t="n">
        <v>0</v>
      </c>
      <c r="H1369" s="0" t="n">
        <v>0</v>
      </c>
      <c r="I1369" s="0" t="n">
        <v>0</v>
      </c>
      <c r="J1369" s="0" t="n">
        <v>2</v>
      </c>
      <c r="K1369" s="37" t="n">
        <f aca="false">E1369+Inputs!$B$5*F1369</f>
        <v>0</v>
      </c>
      <c r="L1369" s="37" t="n">
        <f aca="false">G1369+Inputs!$B$6*H1369</f>
        <v>0</v>
      </c>
      <c r="M1369" s="37" t="n">
        <f aca="false">I1369+Inputs!$B$7*J1369</f>
        <v>2.482</v>
      </c>
      <c r="N1369" s="37" t="n">
        <f aca="false">K1369+L1369+M1369</f>
        <v>2.482</v>
      </c>
    </row>
    <row r="1370" customFormat="false" ht="15" hidden="false" customHeight="false" outlineLevel="0" collapsed="false">
      <c r="A1370" s="0" t="s">
        <v>9</v>
      </c>
      <c r="B1370" s="0" t="s">
        <v>476</v>
      </c>
      <c r="C1370" s="15" t="n">
        <v>45352</v>
      </c>
      <c r="D1370" s="0" t="n">
        <v>2</v>
      </c>
      <c r="E1370" s="0" t="n">
        <v>0</v>
      </c>
      <c r="F1370" s="0" t="n">
        <v>0</v>
      </c>
      <c r="G1370" s="0" t="n">
        <v>0</v>
      </c>
      <c r="H1370" s="0" t="n">
        <v>0</v>
      </c>
      <c r="I1370" s="0" t="n">
        <v>0</v>
      </c>
      <c r="J1370" s="0" t="n">
        <v>2</v>
      </c>
      <c r="K1370" s="37" t="n">
        <f aca="false">E1370+Inputs!$B$5*F1370</f>
        <v>0</v>
      </c>
      <c r="L1370" s="37" t="n">
        <f aca="false">G1370+Inputs!$B$6*H1370</f>
        <v>0</v>
      </c>
      <c r="M1370" s="37" t="n">
        <f aca="false">I1370+Inputs!$B$7*J1370</f>
        <v>2.482</v>
      </c>
      <c r="N1370" s="37" t="n">
        <f aca="false">K1370+L1370+M1370</f>
        <v>2.482</v>
      </c>
    </row>
    <row r="1371" customFormat="false" ht="15" hidden="false" customHeight="false" outlineLevel="0" collapsed="false">
      <c r="A1371" s="0" t="s">
        <v>9</v>
      </c>
      <c r="B1371" s="0" t="s">
        <v>476</v>
      </c>
      <c r="C1371" s="15" t="n">
        <v>45383</v>
      </c>
      <c r="D1371" s="0" t="n">
        <v>2</v>
      </c>
      <c r="E1371" s="0" t="n">
        <v>0</v>
      </c>
      <c r="F1371" s="0" t="n">
        <v>1</v>
      </c>
      <c r="G1371" s="0" t="n">
        <v>0</v>
      </c>
      <c r="H1371" s="0" t="n">
        <v>0</v>
      </c>
      <c r="I1371" s="0" t="n">
        <v>0</v>
      </c>
      <c r="J1371" s="0" t="n">
        <v>8</v>
      </c>
      <c r="K1371" s="37" t="n">
        <f aca="false">E1371+Inputs!$B$5*F1371</f>
        <v>1.275</v>
      </c>
      <c r="L1371" s="37" t="n">
        <f aca="false">G1371+Inputs!$B$6*H1371</f>
        <v>0</v>
      </c>
      <c r="M1371" s="37" t="n">
        <f aca="false">I1371+Inputs!$B$7*J1371</f>
        <v>9.928</v>
      </c>
      <c r="N1371" s="37" t="n">
        <f aca="false">K1371+L1371+M1371</f>
        <v>11.203</v>
      </c>
    </row>
    <row r="1372" customFormat="false" ht="15" hidden="false" customHeight="false" outlineLevel="0" collapsed="false">
      <c r="A1372" s="0" t="s">
        <v>9</v>
      </c>
      <c r="B1372" s="0" t="s">
        <v>476</v>
      </c>
      <c r="C1372" s="15" t="n">
        <v>45413</v>
      </c>
      <c r="D1372" s="0" t="n">
        <v>2</v>
      </c>
      <c r="E1372" s="0" t="n">
        <v>0</v>
      </c>
      <c r="F1372" s="0" t="n">
        <v>0</v>
      </c>
      <c r="G1372" s="0" t="n">
        <v>0</v>
      </c>
      <c r="H1372" s="0" t="n">
        <v>1</v>
      </c>
      <c r="I1372" s="0" t="n">
        <v>0</v>
      </c>
      <c r="J1372" s="0" t="n">
        <v>6</v>
      </c>
      <c r="K1372" s="37" t="n">
        <f aca="false">E1372+Inputs!$B$5*F1372</f>
        <v>0</v>
      </c>
      <c r="L1372" s="37" t="n">
        <f aca="false">G1372+Inputs!$B$6*H1372</f>
        <v>1.275</v>
      </c>
      <c r="M1372" s="37" t="n">
        <f aca="false">I1372+Inputs!$B$7*J1372</f>
        <v>7.446</v>
      </c>
      <c r="N1372" s="37" t="n">
        <f aca="false">K1372+L1372+M1372</f>
        <v>8.721</v>
      </c>
    </row>
    <row r="1373" customFormat="false" ht="15" hidden="false" customHeight="false" outlineLevel="0" collapsed="false">
      <c r="A1373" s="0" t="s">
        <v>9</v>
      </c>
      <c r="B1373" s="0" t="s">
        <v>476</v>
      </c>
      <c r="C1373" s="15" t="n">
        <v>45444</v>
      </c>
      <c r="D1373" s="0" t="n">
        <v>2</v>
      </c>
      <c r="E1373" s="0" t="n">
        <v>0</v>
      </c>
      <c r="F1373" s="0" t="n">
        <v>0</v>
      </c>
      <c r="G1373" s="0" t="n">
        <v>0</v>
      </c>
      <c r="H1373" s="0" t="n">
        <v>0</v>
      </c>
      <c r="I1373" s="0" t="n">
        <v>0</v>
      </c>
      <c r="J1373" s="0" t="n">
        <v>9</v>
      </c>
      <c r="K1373" s="37" t="n">
        <f aca="false">E1373+Inputs!$B$5*F1373</f>
        <v>0</v>
      </c>
      <c r="L1373" s="37" t="n">
        <f aca="false">G1373+Inputs!$B$6*H1373</f>
        <v>0</v>
      </c>
      <c r="M1373" s="37" t="n">
        <f aca="false">I1373+Inputs!$B$7*J1373</f>
        <v>11.169</v>
      </c>
      <c r="N1373" s="37" t="n">
        <f aca="false">K1373+L1373+M1373</f>
        <v>11.169</v>
      </c>
    </row>
    <row r="1374" customFormat="false" ht="15" hidden="false" customHeight="false" outlineLevel="0" collapsed="false">
      <c r="A1374" s="0" t="s">
        <v>9</v>
      </c>
      <c r="B1374" s="0" t="s">
        <v>476</v>
      </c>
      <c r="C1374" s="15" t="n">
        <v>45474</v>
      </c>
      <c r="D1374" s="0" t="n">
        <v>2</v>
      </c>
      <c r="E1374" s="0" t="n">
        <v>0</v>
      </c>
      <c r="F1374" s="0" t="n">
        <v>0</v>
      </c>
      <c r="G1374" s="0" t="n">
        <v>0</v>
      </c>
      <c r="H1374" s="0" t="n">
        <v>0</v>
      </c>
      <c r="I1374" s="0" t="n">
        <v>0</v>
      </c>
      <c r="J1374" s="0" t="n">
        <v>11</v>
      </c>
      <c r="K1374" s="37" t="n">
        <f aca="false">E1374+Inputs!$B$5*F1374</f>
        <v>0</v>
      </c>
      <c r="L1374" s="37" t="n">
        <f aca="false">G1374+Inputs!$B$6*H1374</f>
        <v>0</v>
      </c>
      <c r="M1374" s="37" t="n">
        <f aca="false">I1374+Inputs!$B$7*J1374</f>
        <v>13.651</v>
      </c>
      <c r="N1374" s="37" t="n">
        <f aca="false">K1374+L1374+M1374</f>
        <v>13.651</v>
      </c>
    </row>
    <row r="1375" customFormat="false" ht="15" hidden="false" customHeight="false" outlineLevel="0" collapsed="false">
      <c r="A1375" s="0" t="s">
        <v>9</v>
      </c>
      <c r="B1375" s="0" t="s">
        <v>476</v>
      </c>
      <c r="C1375" s="15" t="n">
        <v>45505</v>
      </c>
      <c r="D1375" s="0" t="n">
        <v>2</v>
      </c>
      <c r="E1375" s="0" t="n">
        <v>0</v>
      </c>
      <c r="F1375" s="0" t="n">
        <v>0</v>
      </c>
      <c r="G1375" s="0" t="n">
        <v>0</v>
      </c>
      <c r="H1375" s="0" t="n">
        <v>0</v>
      </c>
      <c r="I1375" s="0" t="n">
        <v>0</v>
      </c>
      <c r="J1375" s="0" t="n">
        <v>7</v>
      </c>
      <c r="K1375" s="37" t="n">
        <f aca="false">E1375+Inputs!$B$5*F1375</f>
        <v>0</v>
      </c>
      <c r="L1375" s="37" t="n">
        <f aca="false">G1375+Inputs!$B$6*H1375</f>
        <v>0</v>
      </c>
      <c r="M1375" s="37" t="n">
        <f aca="false">I1375+Inputs!$B$7*J1375</f>
        <v>8.687</v>
      </c>
      <c r="N1375" s="37" t="n">
        <f aca="false">K1375+L1375+M1375</f>
        <v>8.687</v>
      </c>
    </row>
    <row r="1376" customFormat="false" ht="15" hidden="false" customHeight="false" outlineLevel="0" collapsed="false">
      <c r="A1376" s="0" t="s">
        <v>9</v>
      </c>
      <c r="B1376" s="0" t="s">
        <v>476</v>
      </c>
      <c r="C1376" s="15" t="n">
        <v>45536</v>
      </c>
      <c r="D1376" s="0" t="n">
        <v>2</v>
      </c>
      <c r="E1376" s="0" t="n">
        <v>0</v>
      </c>
      <c r="F1376" s="0" t="n">
        <v>0</v>
      </c>
      <c r="G1376" s="0" t="n">
        <v>0</v>
      </c>
      <c r="H1376" s="0" t="n">
        <v>0</v>
      </c>
      <c r="I1376" s="0" t="n">
        <v>0</v>
      </c>
      <c r="J1376" s="0" t="n">
        <v>11</v>
      </c>
      <c r="K1376" s="37" t="n">
        <f aca="false">E1376+Inputs!$B$5*F1376</f>
        <v>0</v>
      </c>
      <c r="L1376" s="37" t="n">
        <f aca="false">G1376+Inputs!$B$6*H1376</f>
        <v>0</v>
      </c>
      <c r="M1376" s="37" t="n">
        <f aca="false">I1376+Inputs!$B$7*J1376</f>
        <v>13.651</v>
      </c>
      <c r="N1376" s="37" t="n">
        <f aca="false">K1376+L1376+M1376</f>
        <v>13.651</v>
      </c>
    </row>
    <row r="1377" customFormat="false" ht="15" hidden="false" customHeight="false" outlineLevel="0" collapsed="false">
      <c r="A1377" s="0" t="s">
        <v>9</v>
      </c>
      <c r="B1377" s="0" t="s">
        <v>476</v>
      </c>
      <c r="C1377" s="15" t="n">
        <v>45566</v>
      </c>
      <c r="D1377" s="0" t="n">
        <v>2</v>
      </c>
      <c r="E1377" s="0" t="n">
        <v>0</v>
      </c>
      <c r="F1377" s="0" t="n">
        <v>0</v>
      </c>
      <c r="G1377" s="0" t="n">
        <v>0</v>
      </c>
      <c r="H1377" s="0" t="n">
        <v>0</v>
      </c>
      <c r="I1377" s="0" t="n">
        <v>0</v>
      </c>
      <c r="J1377" s="0" t="n">
        <v>10</v>
      </c>
      <c r="K1377" s="37" t="n">
        <f aca="false">E1377+Inputs!$B$5*F1377</f>
        <v>0</v>
      </c>
      <c r="L1377" s="37" t="n">
        <f aca="false">G1377+Inputs!$B$6*H1377</f>
        <v>0</v>
      </c>
      <c r="M1377" s="37" t="n">
        <f aca="false">I1377+Inputs!$B$7*J1377</f>
        <v>12.41</v>
      </c>
      <c r="N1377" s="37" t="n">
        <f aca="false">K1377+L1377+M1377</f>
        <v>12.41</v>
      </c>
    </row>
    <row r="1378" customFormat="false" ht="15" hidden="false" customHeight="false" outlineLevel="0" collapsed="false">
      <c r="A1378" s="0" t="s">
        <v>9</v>
      </c>
      <c r="B1378" s="0" t="s">
        <v>476</v>
      </c>
      <c r="C1378" s="15" t="n">
        <v>45597</v>
      </c>
      <c r="D1378" s="0" t="n">
        <v>2</v>
      </c>
      <c r="E1378" s="0" t="n">
        <v>0</v>
      </c>
      <c r="F1378" s="0" t="n">
        <v>0</v>
      </c>
      <c r="G1378" s="0" t="n">
        <v>0</v>
      </c>
      <c r="H1378" s="0" t="n">
        <v>0</v>
      </c>
      <c r="I1378" s="0" t="n">
        <v>0</v>
      </c>
      <c r="J1378" s="0" t="n">
        <v>8</v>
      </c>
      <c r="K1378" s="37" t="n">
        <f aca="false">E1378+Inputs!$B$5*F1378</f>
        <v>0</v>
      </c>
      <c r="L1378" s="37" t="n">
        <f aca="false">G1378+Inputs!$B$6*H1378</f>
        <v>0</v>
      </c>
      <c r="M1378" s="37" t="n">
        <f aca="false">I1378+Inputs!$B$7*J1378</f>
        <v>9.928</v>
      </c>
      <c r="N1378" s="37" t="n">
        <f aca="false">K1378+L1378+M1378</f>
        <v>9.928</v>
      </c>
    </row>
    <row r="1379" customFormat="false" ht="15" hidden="false" customHeight="false" outlineLevel="0" collapsed="false">
      <c r="A1379" s="0" t="s">
        <v>9</v>
      </c>
      <c r="B1379" s="0" t="s">
        <v>476</v>
      </c>
      <c r="C1379" s="15" t="n">
        <v>45627</v>
      </c>
      <c r="D1379" s="0" t="n">
        <v>2</v>
      </c>
      <c r="E1379" s="0" t="n">
        <v>0</v>
      </c>
      <c r="F1379" s="0" t="n">
        <v>1</v>
      </c>
      <c r="G1379" s="0" t="n">
        <v>0</v>
      </c>
      <c r="H1379" s="0" t="n">
        <v>0</v>
      </c>
      <c r="I1379" s="0" t="n">
        <v>0</v>
      </c>
      <c r="J1379" s="0" t="n">
        <v>10</v>
      </c>
      <c r="K1379" s="37" t="n">
        <f aca="false">E1379+Inputs!$B$5*F1379</f>
        <v>1.275</v>
      </c>
      <c r="L1379" s="37" t="n">
        <f aca="false">G1379+Inputs!$B$6*H1379</f>
        <v>0</v>
      </c>
      <c r="M1379" s="37" t="n">
        <f aca="false">I1379+Inputs!$B$7*J1379</f>
        <v>12.41</v>
      </c>
      <c r="N1379" s="37" t="n">
        <f aca="false">K1379+L1379+M1379</f>
        <v>13.685</v>
      </c>
    </row>
    <row r="1380" customFormat="false" ht="15" hidden="false" customHeight="false" outlineLevel="0" collapsed="false">
      <c r="A1380" s="0" t="s">
        <v>9</v>
      </c>
      <c r="B1380" s="0" t="s">
        <v>476</v>
      </c>
      <c r="C1380" s="15" t="n">
        <v>45658</v>
      </c>
      <c r="D1380" s="0" t="n">
        <v>2</v>
      </c>
      <c r="E1380" s="0" t="n">
        <v>0</v>
      </c>
      <c r="F1380" s="0" t="n">
        <v>0</v>
      </c>
      <c r="G1380" s="0" t="n">
        <v>0</v>
      </c>
      <c r="H1380" s="0" t="n">
        <v>0</v>
      </c>
      <c r="I1380" s="0" t="n">
        <v>0</v>
      </c>
      <c r="J1380" s="0" t="n">
        <v>9</v>
      </c>
      <c r="K1380" s="37" t="n">
        <f aca="false">E1380+Inputs!$B$5*F1380</f>
        <v>0</v>
      </c>
      <c r="L1380" s="37" t="n">
        <f aca="false">G1380+Inputs!$B$6*H1380</f>
        <v>0</v>
      </c>
      <c r="M1380" s="37" t="n">
        <f aca="false">I1380+Inputs!$B$7*J1380</f>
        <v>11.169</v>
      </c>
      <c r="N1380" s="37" t="n">
        <f aca="false">K1380+L1380+M1380</f>
        <v>11.169</v>
      </c>
    </row>
    <row r="1381" customFormat="false" ht="15" hidden="false" customHeight="false" outlineLevel="0" collapsed="false">
      <c r="A1381" s="0" t="s">
        <v>9</v>
      </c>
      <c r="B1381" s="0" t="s">
        <v>476</v>
      </c>
      <c r="C1381" s="15" t="n">
        <v>45689</v>
      </c>
      <c r="D1381" s="0" t="n">
        <v>2</v>
      </c>
      <c r="E1381" s="0" t="n">
        <v>0</v>
      </c>
      <c r="F1381" s="0" t="n">
        <v>1</v>
      </c>
      <c r="G1381" s="0" t="n">
        <v>0</v>
      </c>
      <c r="H1381" s="0" t="n">
        <v>1</v>
      </c>
      <c r="I1381" s="0" t="n">
        <v>0</v>
      </c>
      <c r="J1381" s="0" t="n">
        <v>16</v>
      </c>
      <c r="K1381" s="37" t="n">
        <f aca="false">E1381+Inputs!$B$5*F1381</f>
        <v>1.275</v>
      </c>
      <c r="L1381" s="37" t="n">
        <f aca="false">G1381+Inputs!$B$6*H1381</f>
        <v>1.275</v>
      </c>
      <c r="M1381" s="37" t="n">
        <f aca="false">I1381+Inputs!$B$7*J1381</f>
        <v>19.856</v>
      </c>
      <c r="N1381" s="37" t="n">
        <f aca="false">K1381+L1381+M1381</f>
        <v>22.406</v>
      </c>
    </row>
    <row r="1382" customFormat="false" ht="15" hidden="false" customHeight="false" outlineLevel="0" collapsed="false">
      <c r="A1382" s="0" t="s">
        <v>9</v>
      </c>
      <c r="B1382" s="0" t="s">
        <v>476</v>
      </c>
      <c r="C1382" s="15" t="n">
        <v>45717</v>
      </c>
      <c r="D1382" s="0" t="n">
        <v>2</v>
      </c>
      <c r="E1382" s="0" t="n">
        <v>0</v>
      </c>
      <c r="F1382" s="0" t="n">
        <v>0</v>
      </c>
      <c r="G1382" s="0" t="n">
        <v>0</v>
      </c>
      <c r="H1382" s="0" t="n">
        <v>0</v>
      </c>
      <c r="I1382" s="0" t="n">
        <v>0</v>
      </c>
      <c r="J1382" s="0" t="n">
        <v>15</v>
      </c>
      <c r="K1382" s="37" t="n">
        <f aca="false">E1382+Inputs!$B$5*F1382</f>
        <v>0</v>
      </c>
      <c r="L1382" s="37" t="n">
        <f aca="false">G1382+Inputs!$B$6*H1382</f>
        <v>0</v>
      </c>
      <c r="M1382" s="37" t="n">
        <f aca="false">I1382+Inputs!$B$7*J1382</f>
        <v>18.615</v>
      </c>
      <c r="N1382" s="37" t="n">
        <f aca="false">K1382+L1382+M1382</f>
        <v>18.615</v>
      </c>
    </row>
    <row r="1383" customFormat="false" ht="15" hidden="false" customHeight="false" outlineLevel="0" collapsed="false">
      <c r="A1383" s="0" t="s">
        <v>9</v>
      </c>
      <c r="B1383" s="0" t="s">
        <v>476</v>
      </c>
      <c r="C1383" s="15" t="n">
        <v>45748</v>
      </c>
      <c r="D1383" s="0" t="n">
        <v>2</v>
      </c>
      <c r="E1383" s="0" t="n">
        <v>0</v>
      </c>
      <c r="F1383" s="0" t="n">
        <v>0</v>
      </c>
      <c r="G1383" s="0" t="n">
        <v>0</v>
      </c>
      <c r="H1383" s="0" t="n">
        <v>0</v>
      </c>
      <c r="I1383" s="0" t="n">
        <v>0</v>
      </c>
      <c r="J1383" s="0" t="n">
        <v>14</v>
      </c>
      <c r="K1383" s="37" t="n">
        <f aca="false">E1383+Inputs!$B$5*F1383</f>
        <v>0</v>
      </c>
      <c r="L1383" s="37" t="n">
        <f aca="false">G1383+Inputs!$B$6*H1383</f>
        <v>0</v>
      </c>
      <c r="M1383" s="37" t="n">
        <f aca="false">I1383+Inputs!$B$7*J1383</f>
        <v>17.374</v>
      </c>
      <c r="N1383" s="37" t="n">
        <f aca="false">K1383+L1383+M1383</f>
        <v>17.374</v>
      </c>
    </row>
    <row r="1384" customFormat="false" ht="15" hidden="false" customHeight="false" outlineLevel="0" collapsed="false">
      <c r="A1384" s="0" t="s">
        <v>9</v>
      </c>
      <c r="B1384" s="0" t="s">
        <v>476</v>
      </c>
      <c r="C1384" s="15" t="n">
        <v>45778</v>
      </c>
      <c r="D1384" s="0" t="n">
        <v>2</v>
      </c>
      <c r="E1384" s="0" t="n">
        <v>0</v>
      </c>
      <c r="F1384" s="0" t="n">
        <v>0</v>
      </c>
      <c r="G1384" s="0" t="n">
        <v>0</v>
      </c>
      <c r="H1384" s="0" t="n">
        <v>0</v>
      </c>
      <c r="I1384" s="0" t="n">
        <v>0</v>
      </c>
      <c r="J1384" s="0" t="n">
        <v>13</v>
      </c>
      <c r="K1384" s="37" t="n">
        <f aca="false">E1384+Inputs!$B$5*F1384</f>
        <v>0</v>
      </c>
      <c r="L1384" s="37" t="n">
        <f aca="false">G1384+Inputs!$B$6*H1384</f>
        <v>0</v>
      </c>
      <c r="M1384" s="37" t="n">
        <f aca="false">I1384+Inputs!$B$7*J1384</f>
        <v>16.133</v>
      </c>
      <c r="N1384" s="37" t="n">
        <f aca="false">K1384+L1384+M1384</f>
        <v>16.133</v>
      </c>
    </row>
    <row r="1385" customFormat="false" ht="15" hidden="false" customHeight="false" outlineLevel="0" collapsed="false">
      <c r="A1385" s="0" t="s">
        <v>9</v>
      </c>
      <c r="B1385" s="0" t="s">
        <v>476</v>
      </c>
      <c r="C1385" s="15" t="n">
        <v>45809</v>
      </c>
      <c r="D1385" s="0" t="n">
        <v>2</v>
      </c>
      <c r="E1385" s="0" t="n">
        <v>0</v>
      </c>
      <c r="F1385" s="0" t="n">
        <v>0</v>
      </c>
      <c r="G1385" s="0" t="n">
        <v>0</v>
      </c>
      <c r="H1385" s="0" t="n">
        <v>0</v>
      </c>
      <c r="I1385" s="0" t="n">
        <v>0</v>
      </c>
      <c r="J1385" s="0" t="n">
        <v>10</v>
      </c>
      <c r="K1385" s="37" t="n">
        <f aca="false">E1385+Inputs!$B$5*F1385</f>
        <v>0</v>
      </c>
      <c r="L1385" s="37" t="n">
        <f aca="false">G1385+Inputs!$B$6*H1385</f>
        <v>0</v>
      </c>
      <c r="M1385" s="37" t="n">
        <f aca="false">I1385+Inputs!$B$7*J1385</f>
        <v>12.41</v>
      </c>
      <c r="N1385" s="37" t="n">
        <f aca="false">K1385+L1385+M1385</f>
        <v>12.41</v>
      </c>
    </row>
    <row r="1386" customFormat="false" ht="15" hidden="false" customHeight="false" outlineLevel="0" collapsed="false">
      <c r="A1386" s="0" t="s">
        <v>9</v>
      </c>
      <c r="B1386" s="0" t="s">
        <v>476</v>
      </c>
      <c r="C1386" s="15" t="n">
        <v>45839</v>
      </c>
      <c r="D1386" s="0" t="n">
        <v>2</v>
      </c>
      <c r="E1386" s="0" t="n">
        <v>0</v>
      </c>
      <c r="F1386" s="0" t="n">
        <v>0</v>
      </c>
      <c r="G1386" s="0" t="n">
        <v>0</v>
      </c>
      <c r="H1386" s="0" t="n">
        <v>0</v>
      </c>
      <c r="I1386" s="0" t="n">
        <v>0</v>
      </c>
      <c r="J1386" s="0" t="n">
        <v>5</v>
      </c>
      <c r="K1386" s="37" t="n">
        <f aca="false">E1386+Inputs!$B$5*F1386</f>
        <v>0</v>
      </c>
      <c r="L1386" s="37" t="n">
        <f aca="false">G1386+Inputs!$B$6*H1386</f>
        <v>0</v>
      </c>
      <c r="M1386" s="37" t="n">
        <f aca="false">I1386+Inputs!$B$7*J1386</f>
        <v>6.205</v>
      </c>
      <c r="N1386" s="37" t="n">
        <f aca="false">K1386+L1386+M1386</f>
        <v>6.205</v>
      </c>
    </row>
    <row r="1387" customFormat="false" ht="15" hidden="false" customHeight="false" outlineLevel="0" collapsed="false">
      <c r="A1387" s="0" t="s">
        <v>9</v>
      </c>
      <c r="B1387" s="0" t="s">
        <v>476</v>
      </c>
      <c r="C1387" s="15" t="n">
        <v>45870</v>
      </c>
      <c r="D1387" s="0" t="n">
        <v>2</v>
      </c>
      <c r="E1387" s="0" t="n">
        <v>0</v>
      </c>
      <c r="F1387" s="0" t="n">
        <v>0</v>
      </c>
      <c r="G1387" s="0" t="n">
        <v>0</v>
      </c>
      <c r="H1387" s="0" t="n">
        <v>0</v>
      </c>
      <c r="I1387" s="0" t="n">
        <v>0</v>
      </c>
      <c r="J1387" s="0" t="n">
        <v>10</v>
      </c>
      <c r="K1387" s="37" t="n">
        <f aca="false">E1387+Inputs!$B$5*F1387</f>
        <v>0</v>
      </c>
      <c r="L1387" s="37" t="n">
        <f aca="false">G1387+Inputs!$B$6*H1387</f>
        <v>0</v>
      </c>
      <c r="M1387" s="37" t="n">
        <f aca="false">I1387+Inputs!$B$7*J1387</f>
        <v>12.41</v>
      </c>
      <c r="N1387" s="37" t="n">
        <f aca="false">K1387+L1387+M1387</f>
        <v>12.41</v>
      </c>
    </row>
    <row r="1388" customFormat="false" ht="15" hidden="false" customHeight="false" outlineLevel="0" collapsed="false">
      <c r="A1388" s="0" t="s">
        <v>9</v>
      </c>
      <c r="B1388" s="0" t="s">
        <v>476</v>
      </c>
      <c r="C1388" s="15" t="n">
        <v>45901</v>
      </c>
      <c r="D1388" s="0" t="n">
        <v>2</v>
      </c>
      <c r="E1388" s="0" t="n">
        <v>0</v>
      </c>
      <c r="F1388" s="0" t="n">
        <v>0</v>
      </c>
      <c r="G1388" s="0" t="n">
        <v>0</v>
      </c>
      <c r="H1388" s="0" t="n">
        <v>0</v>
      </c>
      <c r="I1388" s="0" t="n">
        <v>0</v>
      </c>
      <c r="J1388" s="0" t="n">
        <v>5</v>
      </c>
      <c r="K1388" s="37" t="n">
        <f aca="false">E1388+Inputs!$B$5*F1388</f>
        <v>0</v>
      </c>
      <c r="L1388" s="37" t="n">
        <f aca="false">G1388+Inputs!$B$6*H1388</f>
        <v>0</v>
      </c>
      <c r="M1388" s="37" t="n">
        <f aca="false">I1388+Inputs!$B$7*J1388</f>
        <v>6.205</v>
      </c>
      <c r="N1388" s="37" t="n">
        <f aca="false">K1388+L1388+M1388</f>
        <v>6.205</v>
      </c>
    </row>
    <row r="1389" customFormat="false" ht="15" hidden="false" customHeight="false" outlineLevel="0" collapsed="false">
      <c r="A1389" s="0" t="s">
        <v>9</v>
      </c>
      <c r="B1389" s="0" t="s">
        <v>476</v>
      </c>
      <c r="C1389" s="15" t="n">
        <v>45931</v>
      </c>
      <c r="D1389" s="0" t="n">
        <v>2</v>
      </c>
      <c r="E1389" s="0" t="n">
        <v>0</v>
      </c>
      <c r="F1389" s="0" t="n">
        <v>0</v>
      </c>
      <c r="G1389" s="0" t="n">
        <v>0</v>
      </c>
      <c r="H1389" s="0" t="n">
        <v>0</v>
      </c>
      <c r="I1389" s="0" t="n">
        <v>0</v>
      </c>
      <c r="J1389" s="0" t="n">
        <v>14</v>
      </c>
      <c r="K1389" s="37" t="n">
        <f aca="false">E1389+Inputs!$B$5*F1389</f>
        <v>0</v>
      </c>
      <c r="L1389" s="37" t="n">
        <f aca="false">G1389+Inputs!$B$6*H1389</f>
        <v>0</v>
      </c>
      <c r="M1389" s="37" t="n">
        <f aca="false">I1389+Inputs!$B$7*J1389</f>
        <v>17.374</v>
      </c>
      <c r="N1389" s="37" t="n">
        <f aca="false">K1389+L1389+M1389</f>
        <v>17.374</v>
      </c>
    </row>
    <row r="1390" customFormat="false" ht="15" hidden="false" customHeight="false" outlineLevel="0" collapsed="false">
      <c r="A1390" s="0" t="s">
        <v>9</v>
      </c>
      <c r="B1390" s="0" t="s">
        <v>476</v>
      </c>
      <c r="C1390" s="15" t="n">
        <v>45962</v>
      </c>
      <c r="D1390" s="0" t="n">
        <v>2</v>
      </c>
      <c r="E1390" s="0" t="n">
        <v>0</v>
      </c>
      <c r="F1390" s="0" t="n">
        <v>0</v>
      </c>
      <c r="G1390" s="0" t="n">
        <v>0</v>
      </c>
      <c r="H1390" s="0" t="n">
        <v>0</v>
      </c>
      <c r="I1390" s="0" t="n">
        <v>0</v>
      </c>
      <c r="J1390" s="0" t="n">
        <v>16</v>
      </c>
      <c r="K1390" s="37" t="n">
        <f aca="false">E1390+Inputs!$B$5*F1390</f>
        <v>0</v>
      </c>
      <c r="L1390" s="37" t="n">
        <f aca="false">G1390+Inputs!$B$6*H1390</f>
        <v>0</v>
      </c>
      <c r="M1390" s="37" t="n">
        <f aca="false">I1390+Inputs!$B$7*J1390</f>
        <v>19.856</v>
      </c>
      <c r="N1390" s="37" t="n">
        <f aca="false">K1390+L1390+M1390</f>
        <v>19.856</v>
      </c>
    </row>
    <row r="1391" customFormat="false" ht="15" hidden="false" customHeight="false" outlineLevel="0" collapsed="false">
      <c r="A1391" s="0" t="s">
        <v>9</v>
      </c>
      <c r="B1391" s="0" t="s">
        <v>476</v>
      </c>
      <c r="C1391" s="15" t="n">
        <v>45992</v>
      </c>
      <c r="D1391" s="0" t="n">
        <v>2</v>
      </c>
      <c r="E1391" s="0" t="n">
        <v>0</v>
      </c>
      <c r="F1391" s="0" t="n">
        <v>0</v>
      </c>
      <c r="G1391" s="0" t="n">
        <v>0</v>
      </c>
      <c r="H1391" s="0" t="n">
        <v>0</v>
      </c>
      <c r="I1391" s="0" t="n">
        <v>0</v>
      </c>
      <c r="J1391" s="0" t="n">
        <v>10</v>
      </c>
      <c r="K1391" s="37" t="n">
        <f aca="false">E1391+Inputs!$B$5*F1391</f>
        <v>0</v>
      </c>
      <c r="L1391" s="37" t="n">
        <f aca="false">G1391+Inputs!$B$6*H1391</f>
        <v>0</v>
      </c>
      <c r="M1391" s="37" t="n">
        <f aca="false">I1391+Inputs!$B$7*J1391</f>
        <v>12.41</v>
      </c>
      <c r="N1391" s="37" t="n">
        <f aca="false">K1391+L1391+M1391</f>
        <v>12.41</v>
      </c>
    </row>
    <row r="1392" customFormat="false" ht="15" hidden="false" customHeight="false" outlineLevel="0" collapsed="false">
      <c r="A1392" s="0" t="s">
        <v>9</v>
      </c>
      <c r="B1392" s="0" t="s">
        <v>476</v>
      </c>
      <c r="C1392" s="15" t="n">
        <v>46023</v>
      </c>
      <c r="D1392" s="0" t="n">
        <v>2</v>
      </c>
      <c r="E1392" s="0" t="n">
        <v>0</v>
      </c>
      <c r="F1392" s="0" t="n">
        <v>0</v>
      </c>
      <c r="G1392" s="0" t="n">
        <v>0</v>
      </c>
      <c r="H1392" s="0" t="n">
        <v>0</v>
      </c>
      <c r="I1392" s="0" t="n">
        <v>0</v>
      </c>
      <c r="J1392" s="0" t="n">
        <v>10</v>
      </c>
      <c r="K1392" s="37" t="n">
        <f aca="false">E1392+Inputs!$B$5*F1392</f>
        <v>0</v>
      </c>
      <c r="L1392" s="37" t="n">
        <f aca="false">G1392+Inputs!$B$6*H1392</f>
        <v>0</v>
      </c>
      <c r="M1392" s="37" t="n">
        <f aca="false">I1392+Inputs!$B$7*J1392</f>
        <v>12.41</v>
      </c>
      <c r="N1392" s="37" t="n">
        <f aca="false">K1392+L1392+M1392</f>
        <v>12.41</v>
      </c>
    </row>
    <row r="1393" customFormat="false" ht="15" hidden="false" customHeight="false" outlineLevel="0" collapsed="false">
      <c r="A1393" s="0" t="s">
        <v>9</v>
      </c>
      <c r="B1393" s="0" t="s">
        <v>476</v>
      </c>
      <c r="C1393" s="15" t="n">
        <v>46054</v>
      </c>
      <c r="D1393" s="0" t="n">
        <v>2</v>
      </c>
      <c r="E1393" s="0" t="n">
        <v>0</v>
      </c>
      <c r="F1393" s="0" t="n">
        <v>0</v>
      </c>
      <c r="G1393" s="0" t="n">
        <v>0</v>
      </c>
      <c r="H1393" s="0" t="n">
        <v>0</v>
      </c>
      <c r="I1393" s="0" t="n">
        <v>0</v>
      </c>
      <c r="J1393" s="0" t="n">
        <v>12</v>
      </c>
      <c r="K1393" s="37" t="n">
        <f aca="false">E1393+Inputs!$B$5*F1393</f>
        <v>0</v>
      </c>
      <c r="L1393" s="37" t="n">
        <f aca="false">G1393+Inputs!$B$6*H1393</f>
        <v>0</v>
      </c>
      <c r="M1393" s="37" t="n">
        <f aca="false">I1393+Inputs!$B$7*J1393</f>
        <v>14.892</v>
      </c>
      <c r="N1393" s="37" t="n">
        <f aca="false">K1393+L1393+M1393</f>
        <v>14.892</v>
      </c>
    </row>
    <row r="1394" customFormat="false" ht="15" hidden="false" customHeight="false" outlineLevel="0" collapsed="false">
      <c r="A1394" s="0" t="s">
        <v>9</v>
      </c>
      <c r="B1394" s="0" t="s">
        <v>476</v>
      </c>
      <c r="C1394" s="15" t="n">
        <v>46082</v>
      </c>
      <c r="D1394" s="0" t="n">
        <v>2</v>
      </c>
      <c r="E1394" s="0" t="n">
        <v>0</v>
      </c>
      <c r="F1394" s="0" t="n">
        <v>0</v>
      </c>
      <c r="G1394" s="0" t="n">
        <v>0</v>
      </c>
      <c r="H1394" s="0" t="n">
        <v>0</v>
      </c>
      <c r="I1394" s="0" t="n">
        <v>0</v>
      </c>
      <c r="J1394" s="0" t="n">
        <v>11</v>
      </c>
      <c r="K1394" s="37" t="n">
        <f aca="false">E1394+Inputs!$B$5*F1394</f>
        <v>0</v>
      </c>
      <c r="L1394" s="37" t="n">
        <f aca="false">G1394+Inputs!$B$6*H1394</f>
        <v>0</v>
      </c>
      <c r="M1394" s="37" t="n">
        <f aca="false">I1394+Inputs!$B$7*J1394</f>
        <v>13.651</v>
      </c>
      <c r="N1394" s="37" t="n">
        <f aca="false">K1394+L1394+M1394</f>
        <v>13.651</v>
      </c>
    </row>
    <row r="1395" customFormat="false" ht="15" hidden="false" customHeight="false" outlineLevel="0" collapsed="false">
      <c r="A1395" s="0" t="s">
        <v>9</v>
      </c>
      <c r="B1395" s="0" t="s">
        <v>476</v>
      </c>
      <c r="C1395" s="15" t="n">
        <v>46113</v>
      </c>
      <c r="D1395" s="0" t="n">
        <v>2</v>
      </c>
      <c r="E1395" s="0" t="n">
        <v>0</v>
      </c>
      <c r="F1395" s="0" t="n">
        <v>0</v>
      </c>
      <c r="G1395" s="0" t="n">
        <v>0</v>
      </c>
      <c r="H1395" s="0" t="n">
        <v>0</v>
      </c>
      <c r="I1395" s="0" t="n">
        <v>0</v>
      </c>
      <c r="J1395" s="0" t="n">
        <v>9</v>
      </c>
      <c r="K1395" s="37" t="n">
        <f aca="false">E1395+Inputs!$B$5*F1395</f>
        <v>0</v>
      </c>
      <c r="L1395" s="37" t="n">
        <f aca="false">G1395+Inputs!$B$6*H1395</f>
        <v>0</v>
      </c>
      <c r="M1395" s="37" t="n">
        <f aca="false">I1395+Inputs!$B$7*J1395</f>
        <v>11.169</v>
      </c>
      <c r="N1395" s="37" t="n">
        <f aca="false">K1395+L1395+M1395</f>
        <v>11.169</v>
      </c>
    </row>
    <row r="1396" customFormat="false" ht="15" hidden="false" customHeight="false" outlineLevel="0" collapsed="false">
      <c r="A1396" s="0" t="s">
        <v>9</v>
      </c>
      <c r="B1396" s="0" t="s">
        <v>476</v>
      </c>
      <c r="C1396" s="15" t="n">
        <v>46143</v>
      </c>
      <c r="D1396" s="0" t="n">
        <v>2</v>
      </c>
      <c r="E1396" s="0" t="n">
        <v>0</v>
      </c>
      <c r="F1396" s="0" t="n">
        <v>0</v>
      </c>
      <c r="G1396" s="0" t="n">
        <v>0</v>
      </c>
      <c r="H1396" s="0" t="n">
        <v>0</v>
      </c>
      <c r="I1396" s="0" t="n">
        <v>0</v>
      </c>
      <c r="J1396" s="0" t="n">
        <v>9</v>
      </c>
      <c r="K1396" s="37" t="n">
        <f aca="false">E1396+Inputs!$B$5*F1396</f>
        <v>0</v>
      </c>
      <c r="L1396" s="37" t="n">
        <f aca="false">G1396+Inputs!$B$6*H1396</f>
        <v>0</v>
      </c>
      <c r="M1396" s="37" t="n">
        <f aca="false">I1396+Inputs!$B$7*J1396</f>
        <v>11.169</v>
      </c>
      <c r="N1396" s="37" t="n">
        <f aca="false">K1396+L1396+M1396</f>
        <v>11.169</v>
      </c>
    </row>
    <row r="1397" customFormat="false" ht="15" hidden="false" customHeight="false" outlineLevel="0" collapsed="false">
      <c r="A1397" s="0" t="s">
        <v>9</v>
      </c>
      <c r="B1397" s="0" t="s">
        <v>476</v>
      </c>
      <c r="C1397" s="15" t="n">
        <v>46174</v>
      </c>
      <c r="D1397" s="0" t="n">
        <v>2</v>
      </c>
      <c r="E1397" s="0" t="n">
        <v>0</v>
      </c>
      <c r="F1397" s="0" t="n">
        <v>2</v>
      </c>
      <c r="G1397" s="0" t="n">
        <v>0</v>
      </c>
      <c r="H1397" s="0" t="n">
        <v>0</v>
      </c>
      <c r="I1397" s="0" t="n">
        <v>0</v>
      </c>
      <c r="J1397" s="0" t="n">
        <v>16</v>
      </c>
      <c r="K1397" s="37" t="n">
        <f aca="false">E1397+Inputs!$B$5*F1397</f>
        <v>2.55</v>
      </c>
      <c r="L1397" s="37" t="n">
        <f aca="false">G1397+Inputs!$B$6*H1397</f>
        <v>0</v>
      </c>
      <c r="M1397" s="37" t="n">
        <f aca="false">I1397+Inputs!$B$7*J1397</f>
        <v>19.856</v>
      </c>
      <c r="N1397" s="37" t="n">
        <f aca="false">K1397+L1397+M1397</f>
        <v>22.406</v>
      </c>
    </row>
    <row r="1398" customFormat="false" ht="15" hidden="false" customHeight="false" outlineLevel="0" collapsed="false">
      <c r="A1398" s="0" t="s">
        <v>9</v>
      </c>
      <c r="B1398" s="0" t="s">
        <v>476</v>
      </c>
      <c r="C1398" s="15" t="n">
        <v>46204</v>
      </c>
      <c r="D1398" s="0" t="n">
        <v>2</v>
      </c>
      <c r="E1398" s="0" t="n">
        <v>0</v>
      </c>
      <c r="F1398" s="0" t="n">
        <v>0</v>
      </c>
      <c r="G1398" s="0" t="n">
        <v>0</v>
      </c>
      <c r="H1398" s="0" t="n">
        <v>0</v>
      </c>
      <c r="I1398" s="0" t="n">
        <v>0</v>
      </c>
      <c r="J1398" s="0" t="n">
        <v>9</v>
      </c>
      <c r="K1398" s="37" t="n">
        <f aca="false">E1398+Inputs!$B$5*F1398</f>
        <v>0</v>
      </c>
      <c r="L1398" s="37" t="n">
        <f aca="false">G1398+Inputs!$B$6*H1398</f>
        <v>0</v>
      </c>
      <c r="M1398" s="37" t="n">
        <f aca="false">I1398+Inputs!$B$7*J1398</f>
        <v>11.169</v>
      </c>
      <c r="N1398" s="37" t="n">
        <f aca="false">K1398+L1398+M1398</f>
        <v>11.169</v>
      </c>
    </row>
    <row r="1399" customFormat="false" ht="15" hidden="false" customHeight="false" outlineLevel="0" collapsed="false">
      <c r="A1399" s="0" t="s">
        <v>9</v>
      </c>
      <c r="B1399" s="0" t="s">
        <v>476</v>
      </c>
      <c r="C1399" s="15" t="n">
        <v>46235</v>
      </c>
      <c r="D1399" s="0" t="n">
        <v>2</v>
      </c>
      <c r="E1399" s="0" t="n">
        <v>0</v>
      </c>
      <c r="F1399" s="0" t="n">
        <v>0</v>
      </c>
      <c r="G1399" s="0" t="n">
        <v>0</v>
      </c>
      <c r="H1399" s="0" t="n">
        <v>2</v>
      </c>
      <c r="I1399" s="0" t="n">
        <v>0</v>
      </c>
      <c r="J1399" s="0" t="n">
        <v>12</v>
      </c>
      <c r="K1399" s="37" t="n">
        <f aca="false">E1399+Inputs!$B$5*F1399</f>
        <v>0</v>
      </c>
      <c r="L1399" s="37" t="n">
        <f aca="false">G1399+Inputs!$B$6*H1399</f>
        <v>2.55</v>
      </c>
      <c r="M1399" s="37" t="n">
        <f aca="false">I1399+Inputs!$B$7*J1399</f>
        <v>14.892</v>
      </c>
      <c r="N1399" s="37" t="n">
        <f aca="false">K1399+L1399+M1399</f>
        <v>17.442</v>
      </c>
    </row>
    <row r="1400" customFormat="false" ht="15" hidden="false" customHeight="false" outlineLevel="0" collapsed="false">
      <c r="A1400" s="0" t="s">
        <v>9</v>
      </c>
      <c r="B1400" s="0" t="s">
        <v>456</v>
      </c>
      <c r="C1400" s="15" t="n">
        <v>44927</v>
      </c>
      <c r="D1400" s="0" t="n">
        <v>1</v>
      </c>
      <c r="E1400" s="0" t="n">
        <v>0</v>
      </c>
      <c r="F1400" s="0" t="n">
        <v>0</v>
      </c>
      <c r="G1400" s="0" t="n">
        <v>0</v>
      </c>
      <c r="H1400" s="0" t="n">
        <v>0</v>
      </c>
      <c r="I1400" s="0" t="n">
        <v>0</v>
      </c>
      <c r="J1400" s="0" t="n">
        <v>7</v>
      </c>
      <c r="K1400" s="37" t="n">
        <f aca="false">E1400+Inputs!$B$5*F1400</f>
        <v>0</v>
      </c>
      <c r="L1400" s="37" t="n">
        <f aca="false">G1400+Inputs!$B$6*H1400</f>
        <v>0</v>
      </c>
      <c r="M1400" s="37" t="n">
        <f aca="false">I1400+Inputs!$B$7*J1400</f>
        <v>8.687</v>
      </c>
      <c r="N1400" s="37" t="n">
        <f aca="false">K1400+L1400+M1400</f>
        <v>8.687</v>
      </c>
    </row>
    <row r="1401" customFormat="false" ht="15" hidden="false" customHeight="false" outlineLevel="0" collapsed="false">
      <c r="A1401" s="0" t="s">
        <v>9</v>
      </c>
      <c r="B1401" s="0" t="s">
        <v>456</v>
      </c>
      <c r="C1401" s="15" t="n">
        <v>44958</v>
      </c>
      <c r="D1401" s="0" t="n">
        <v>1</v>
      </c>
      <c r="E1401" s="0" t="n">
        <v>0</v>
      </c>
      <c r="F1401" s="0" t="n">
        <v>0</v>
      </c>
      <c r="G1401" s="0" t="n">
        <v>0</v>
      </c>
      <c r="H1401" s="0" t="n">
        <v>0</v>
      </c>
      <c r="I1401" s="0" t="n">
        <v>0</v>
      </c>
      <c r="J1401" s="0" t="n">
        <v>5</v>
      </c>
      <c r="K1401" s="37" t="n">
        <f aca="false">E1401+Inputs!$B$5*F1401</f>
        <v>0</v>
      </c>
      <c r="L1401" s="37" t="n">
        <f aca="false">G1401+Inputs!$B$6*H1401</f>
        <v>0</v>
      </c>
      <c r="M1401" s="37" t="n">
        <f aca="false">I1401+Inputs!$B$7*J1401</f>
        <v>6.205</v>
      </c>
      <c r="N1401" s="37" t="n">
        <f aca="false">K1401+L1401+M1401</f>
        <v>6.205</v>
      </c>
    </row>
    <row r="1402" customFormat="false" ht="15" hidden="false" customHeight="false" outlineLevel="0" collapsed="false">
      <c r="A1402" s="0" t="s">
        <v>9</v>
      </c>
      <c r="B1402" s="0" t="s">
        <v>456</v>
      </c>
      <c r="C1402" s="15" t="n">
        <v>44986</v>
      </c>
      <c r="D1402" s="0" t="n">
        <v>1</v>
      </c>
      <c r="E1402" s="0" t="n">
        <v>0</v>
      </c>
      <c r="F1402" s="0" t="n">
        <v>0</v>
      </c>
      <c r="G1402" s="0" t="n">
        <v>0</v>
      </c>
      <c r="H1402" s="0" t="n">
        <v>0</v>
      </c>
      <c r="I1402" s="0" t="n">
        <v>0</v>
      </c>
      <c r="J1402" s="0" t="n">
        <v>1</v>
      </c>
      <c r="K1402" s="37" t="n">
        <f aca="false">E1402+Inputs!$B$5*F1402</f>
        <v>0</v>
      </c>
      <c r="L1402" s="37" t="n">
        <f aca="false">G1402+Inputs!$B$6*H1402</f>
        <v>0</v>
      </c>
      <c r="M1402" s="37" t="n">
        <f aca="false">I1402+Inputs!$B$7*J1402</f>
        <v>1.241</v>
      </c>
      <c r="N1402" s="37" t="n">
        <f aca="false">K1402+L1402+M1402</f>
        <v>1.241</v>
      </c>
    </row>
    <row r="1403" customFormat="false" ht="15" hidden="false" customHeight="false" outlineLevel="0" collapsed="false">
      <c r="A1403" s="0" t="s">
        <v>9</v>
      </c>
      <c r="B1403" s="0" t="s">
        <v>456</v>
      </c>
      <c r="C1403" s="15" t="n">
        <v>45017</v>
      </c>
      <c r="D1403" s="0" t="n">
        <v>1</v>
      </c>
      <c r="E1403" s="0" t="n">
        <v>0</v>
      </c>
      <c r="F1403" s="0" t="n">
        <v>0</v>
      </c>
      <c r="G1403" s="0" t="n">
        <v>0</v>
      </c>
      <c r="H1403" s="0" t="n">
        <v>0</v>
      </c>
      <c r="I1403" s="0" t="n">
        <v>0</v>
      </c>
      <c r="J1403" s="0" t="n">
        <v>1</v>
      </c>
      <c r="K1403" s="37" t="n">
        <f aca="false">E1403+Inputs!$B$5*F1403</f>
        <v>0</v>
      </c>
      <c r="L1403" s="37" t="n">
        <f aca="false">G1403+Inputs!$B$6*H1403</f>
        <v>0</v>
      </c>
      <c r="M1403" s="37" t="n">
        <f aca="false">I1403+Inputs!$B$7*J1403</f>
        <v>1.241</v>
      </c>
      <c r="N1403" s="37" t="n">
        <f aca="false">K1403+L1403+M1403</f>
        <v>1.241</v>
      </c>
    </row>
    <row r="1404" customFormat="false" ht="15" hidden="false" customHeight="false" outlineLevel="0" collapsed="false">
      <c r="A1404" s="0" t="s">
        <v>9</v>
      </c>
      <c r="B1404" s="0" t="s">
        <v>456</v>
      </c>
      <c r="C1404" s="15" t="n">
        <v>45047</v>
      </c>
      <c r="D1404" s="0" t="n">
        <v>1</v>
      </c>
      <c r="E1404" s="0" t="n">
        <v>0</v>
      </c>
      <c r="F1404" s="0" t="n">
        <v>0</v>
      </c>
      <c r="G1404" s="0" t="n">
        <v>0</v>
      </c>
      <c r="H1404" s="0" t="n">
        <v>0</v>
      </c>
      <c r="I1404" s="0" t="n">
        <v>0</v>
      </c>
      <c r="J1404" s="0" t="n">
        <v>7</v>
      </c>
      <c r="K1404" s="37" t="n">
        <f aca="false">E1404+Inputs!$B$5*F1404</f>
        <v>0</v>
      </c>
      <c r="L1404" s="37" t="n">
        <f aca="false">G1404+Inputs!$B$6*H1404</f>
        <v>0</v>
      </c>
      <c r="M1404" s="37" t="n">
        <f aca="false">I1404+Inputs!$B$7*J1404</f>
        <v>8.687</v>
      </c>
      <c r="N1404" s="37" t="n">
        <f aca="false">K1404+L1404+M1404</f>
        <v>8.687</v>
      </c>
    </row>
    <row r="1405" customFormat="false" ht="15" hidden="false" customHeight="false" outlineLevel="0" collapsed="false">
      <c r="A1405" s="0" t="s">
        <v>9</v>
      </c>
      <c r="B1405" s="0" t="s">
        <v>456</v>
      </c>
      <c r="C1405" s="15" t="n">
        <v>45078</v>
      </c>
      <c r="D1405" s="0" t="n">
        <v>1</v>
      </c>
      <c r="E1405" s="0" t="n">
        <v>0</v>
      </c>
      <c r="F1405" s="0" t="n">
        <v>0</v>
      </c>
      <c r="G1405" s="0" t="n">
        <v>0</v>
      </c>
      <c r="H1405" s="0" t="n">
        <v>0</v>
      </c>
      <c r="I1405" s="0" t="n">
        <v>0</v>
      </c>
      <c r="J1405" s="0" t="n">
        <v>4</v>
      </c>
      <c r="K1405" s="37" t="n">
        <f aca="false">E1405+Inputs!$B$5*F1405</f>
        <v>0</v>
      </c>
      <c r="L1405" s="37" t="n">
        <f aca="false">G1405+Inputs!$B$6*H1405</f>
        <v>0</v>
      </c>
      <c r="M1405" s="37" t="n">
        <f aca="false">I1405+Inputs!$B$7*J1405</f>
        <v>4.964</v>
      </c>
      <c r="N1405" s="37" t="n">
        <f aca="false">K1405+L1405+M1405</f>
        <v>4.964</v>
      </c>
    </row>
    <row r="1406" customFormat="false" ht="15" hidden="false" customHeight="false" outlineLevel="0" collapsed="false">
      <c r="A1406" s="0" t="s">
        <v>9</v>
      </c>
      <c r="B1406" s="0" t="s">
        <v>456</v>
      </c>
      <c r="C1406" s="15" t="n">
        <v>45108</v>
      </c>
      <c r="D1406" s="0" t="n">
        <v>1</v>
      </c>
      <c r="E1406" s="0" t="n">
        <v>0</v>
      </c>
      <c r="F1406" s="0" t="n">
        <v>0</v>
      </c>
      <c r="G1406" s="0" t="n">
        <v>0</v>
      </c>
      <c r="H1406" s="0" t="n">
        <v>0</v>
      </c>
      <c r="I1406" s="0" t="n">
        <v>0</v>
      </c>
      <c r="J1406" s="0" t="n">
        <v>9</v>
      </c>
      <c r="K1406" s="37" t="n">
        <f aca="false">E1406+Inputs!$B$5*F1406</f>
        <v>0</v>
      </c>
      <c r="L1406" s="37" t="n">
        <f aca="false">G1406+Inputs!$B$6*H1406</f>
        <v>0</v>
      </c>
      <c r="M1406" s="37" t="n">
        <f aca="false">I1406+Inputs!$B$7*J1406</f>
        <v>11.169</v>
      </c>
      <c r="N1406" s="37" t="n">
        <f aca="false">K1406+L1406+M1406</f>
        <v>11.169</v>
      </c>
    </row>
    <row r="1407" customFormat="false" ht="15" hidden="false" customHeight="false" outlineLevel="0" collapsed="false">
      <c r="A1407" s="0" t="s">
        <v>9</v>
      </c>
      <c r="B1407" s="0" t="s">
        <v>456</v>
      </c>
      <c r="C1407" s="15" t="n">
        <v>45139</v>
      </c>
      <c r="D1407" s="0" t="n">
        <v>1</v>
      </c>
      <c r="E1407" s="0" t="n">
        <v>0</v>
      </c>
      <c r="F1407" s="0" t="n">
        <v>0</v>
      </c>
      <c r="G1407" s="0" t="n">
        <v>0</v>
      </c>
      <c r="H1407" s="0" t="n">
        <v>0</v>
      </c>
      <c r="I1407" s="0" t="n">
        <v>0</v>
      </c>
      <c r="J1407" s="0" t="n">
        <v>17</v>
      </c>
      <c r="K1407" s="37" t="n">
        <f aca="false">E1407+Inputs!$B$5*F1407</f>
        <v>0</v>
      </c>
      <c r="L1407" s="37" t="n">
        <f aca="false">G1407+Inputs!$B$6*H1407</f>
        <v>0</v>
      </c>
      <c r="M1407" s="37" t="n">
        <f aca="false">I1407+Inputs!$B$7*J1407</f>
        <v>21.097</v>
      </c>
      <c r="N1407" s="37" t="n">
        <f aca="false">K1407+L1407+M1407</f>
        <v>21.097</v>
      </c>
    </row>
    <row r="1408" customFormat="false" ht="15" hidden="false" customHeight="false" outlineLevel="0" collapsed="false">
      <c r="A1408" s="0" t="s">
        <v>9</v>
      </c>
      <c r="B1408" s="0" t="s">
        <v>456</v>
      </c>
      <c r="C1408" s="15" t="n">
        <v>45170</v>
      </c>
      <c r="D1408" s="0" t="n">
        <v>1</v>
      </c>
      <c r="E1408" s="0" t="n">
        <v>0</v>
      </c>
      <c r="F1408" s="0" t="n">
        <v>0</v>
      </c>
      <c r="G1408" s="0" t="n">
        <v>0</v>
      </c>
      <c r="H1408" s="0" t="n">
        <v>0</v>
      </c>
      <c r="I1408" s="0" t="n">
        <v>0</v>
      </c>
      <c r="J1408" s="0" t="n">
        <v>9</v>
      </c>
      <c r="K1408" s="37" t="n">
        <f aca="false">E1408+Inputs!$B$5*F1408</f>
        <v>0</v>
      </c>
      <c r="L1408" s="37" t="n">
        <f aca="false">G1408+Inputs!$B$6*H1408</f>
        <v>0</v>
      </c>
      <c r="M1408" s="37" t="n">
        <f aca="false">I1408+Inputs!$B$7*J1408</f>
        <v>11.169</v>
      </c>
      <c r="N1408" s="37" t="n">
        <f aca="false">K1408+L1408+M1408</f>
        <v>11.169</v>
      </c>
    </row>
    <row r="1409" customFormat="false" ht="15" hidden="false" customHeight="false" outlineLevel="0" collapsed="false">
      <c r="A1409" s="0" t="s">
        <v>9</v>
      </c>
      <c r="B1409" s="0" t="s">
        <v>456</v>
      </c>
      <c r="C1409" s="15" t="n">
        <v>45200</v>
      </c>
      <c r="D1409" s="0" t="n">
        <v>1</v>
      </c>
      <c r="E1409" s="0" t="n">
        <v>0</v>
      </c>
      <c r="F1409" s="0" t="n">
        <v>0</v>
      </c>
      <c r="G1409" s="0" t="n">
        <v>0</v>
      </c>
      <c r="H1409" s="0" t="n">
        <v>0</v>
      </c>
      <c r="I1409" s="0" t="n">
        <v>0</v>
      </c>
      <c r="J1409" s="0" t="n">
        <v>10</v>
      </c>
      <c r="K1409" s="37" t="n">
        <f aca="false">E1409+Inputs!$B$5*F1409</f>
        <v>0</v>
      </c>
      <c r="L1409" s="37" t="n">
        <f aca="false">G1409+Inputs!$B$6*H1409</f>
        <v>0</v>
      </c>
      <c r="M1409" s="37" t="n">
        <f aca="false">I1409+Inputs!$B$7*J1409</f>
        <v>12.41</v>
      </c>
      <c r="N1409" s="37" t="n">
        <f aca="false">K1409+L1409+M1409</f>
        <v>12.41</v>
      </c>
    </row>
    <row r="1410" customFormat="false" ht="15" hidden="false" customHeight="false" outlineLevel="0" collapsed="false">
      <c r="A1410" s="0" t="s">
        <v>9</v>
      </c>
      <c r="B1410" s="0" t="s">
        <v>456</v>
      </c>
      <c r="C1410" s="15" t="n">
        <v>45231</v>
      </c>
      <c r="D1410" s="0" t="n">
        <v>1</v>
      </c>
      <c r="E1410" s="0" t="n">
        <v>0</v>
      </c>
      <c r="F1410" s="0" t="n">
        <v>0</v>
      </c>
      <c r="G1410" s="0" t="n">
        <v>0</v>
      </c>
      <c r="H1410" s="0" t="n">
        <v>0</v>
      </c>
      <c r="I1410" s="0" t="n">
        <v>0</v>
      </c>
      <c r="J1410" s="0" t="n">
        <v>8</v>
      </c>
      <c r="K1410" s="37" t="n">
        <f aca="false">E1410+Inputs!$B$5*F1410</f>
        <v>0</v>
      </c>
      <c r="L1410" s="37" t="n">
        <f aca="false">G1410+Inputs!$B$6*H1410</f>
        <v>0</v>
      </c>
      <c r="M1410" s="37" t="n">
        <f aca="false">I1410+Inputs!$B$7*J1410</f>
        <v>9.928</v>
      </c>
      <c r="N1410" s="37" t="n">
        <f aca="false">K1410+L1410+M1410</f>
        <v>9.928</v>
      </c>
    </row>
    <row r="1411" customFormat="false" ht="15" hidden="false" customHeight="false" outlineLevel="0" collapsed="false">
      <c r="A1411" s="0" t="s">
        <v>9</v>
      </c>
      <c r="B1411" s="0" t="s">
        <v>456</v>
      </c>
      <c r="C1411" s="15" t="n">
        <v>45261</v>
      </c>
      <c r="D1411" s="0" t="n">
        <v>1</v>
      </c>
      <c r="E1411" s="0" t="n">
        <v>0</v>
      </c>
      <c r="F1411" s="0" t="n">
        <v>0</v>
      </c>
      <c r="G1411" s="0" t="n">
        <v>0</v>
      </c>
      <c r="H1411" s="0" t="n">
        <v>0</v>
      </c>
      <c r="I1411" s="0" t="n">
        <v>0</v>
      </c>
      <c r="J1411" s="0" t="n">
        <v>8</v>
      </c>
      <c r="K1411" s="37" t="n">
        <f aca="false">E1411+Inputs!$B$5*F1411</f>
        <v>0</v>
      </c>
      <c r="L1411" s="37" t="n">
        <f aca="false">G1411+Inputs!$B$6*H1411</f>
        <v>0</v>
      </c>
      <c r="M1411" s="37" t="n">
        <f aca="false">I1411+Inputs!$B$7*J1411</f>
        <v>9.928</v>
      </c>
      <c r="N1411" s="37" t="n">
        <f aca="false">K1411+L1411+M1411</f>
        <v>9.928</v>
      </c>
    </row>
    <row r="1412" customFormat="false" ht="15" hidden="false" customHeight="false" outlineLevel="0" collapsed="false">
      <c r="A1412" s="0" t="s">
        <v>9</v>
      </c>
      <c r="B1412" s="0" t="s">
        <v>456</v>
      </c>
      <c r="C1412" s="15" t="n">
        <v>45292</v>
      </c>
      <c r="D1412" s="0" t="n">
        <v>1</v>
      </c>
      <c r="E1412" s="0" t="n">
        <v>0</v>
      </c>
      <c r="F1412" s="0" t="n">
        <v>0</v>
      </c>
      <c r="G1412" s="0" t="n">
        <v>0</v>
      </c>
      <c r="H1412" s="0" t="n">
        <v>0</v>
      </c>
      <c r="I1412" s="0" t="n">
        <v>0</v>
      </c>
      <c r="J1412" s="0" t="n">
        <v>12</v>
      </c>
      <c r="K1412" s="37" t="n">
        <f aca="false">E1412+Inputs!$B$5*F1412</f>
        <v>0</v>
      </c>
      <c r="L1412" s="37" t="n">
        <f aca="false">G1412+Inputs!$B$6*H1412</f>
        <v>0</v>
      </c>
      <c r="M1412" s="37" t="n">
        <f aca="false">I1412+Inputs!$B$7*J1412</f>
        <v>14.892</v>
      </c>
      <c r="N1412" s="37" t="n">
        <f aca="false">K1412+L1412+M1412</f>
        <v>14.892</v>
      </c>
    </row>
    <row r="1413" customFormat="false" ht="15" hidden="false" customHeight="false" outlineLevel="0" collapsed="false">
      <c r="A1413" s="0" t="s">
        <v>9</v>
      </c>
      <c r="B1413" s="0" t="s">
        <v>456</v>
      </c>
      <c r="C1413" s="15" t="n">
        <v>45323</v>
      </c>
      <c r="D1413" s="0" t="n">
        <v>1</v>
      </c>
      <c r="E1413" s="0" t="n">
        <v>0</v>
      </c>
      <c r="F1413" s="0" t="n">
        <v>0</v>
      </c>
      <c r="G1413" s="0" t="n">
        <v>0</v>
      </c>
      <c r="H1413" s="0" t="n">
        <v>0</v>
      </c>
      <c r="I1413" s="0" t="n">
        <v>0</v>
      </c>
      <c r="J1413" s="0" t="n">
        <v>1</v>
      </c>
      <c r="K1413" s="37" t="n">
        <f aca="false">E1413+Inputs!$B$5*F1413</f>
        <v>0</v>
      </c>
      <c r="L1413" s="37" t="n">
        <f aca="false">G1413+Inputs!$B$6*H1413</f>
        <v>0</v>
      </c>
      <c r="M1413" s="37" t="n">
        <f aca="false">I1413+Inputs!$B$7*J1413</f>
        <v>1.241</v>
      </c>
      <c r="N1413" s="37" t="n">
        <f aca="false">K1413+L1413+M1413</f>
        <v>1.241</v>
      </c>
    </row>
    <row r="1414" customFormat="false" ht="15" hidden="false" customHeight="false" outlineLevel="0" collapsed="false">
      <c r="A1414" s="0" t="s">
        <v>9</v>
      </c>
      <c r="B1414" s="0" t="s">
        <v>456</v>
      </c>
      <c r="C1414" s="15" t="n">
        <v>45352</v>
      </c>
      <c r="D1414" s="0" t="n">
        <v>1</v>
      </c>
      <c r="E1414" s="0" t="n">
        <v>0</v>
      </c>
      <c r="F1414" s="0" t="n">
        <v>0</v>
      </c>
      <c r="G1414" s="0" t="n">
        <v>0</v>
      </c>
      <c r="H1414" s="0" t="n">
        <v>0</v>
      </c>
      <c r="I1414" s="0" t="n">
        <v>0</v>
      </c>
      <c r="J1414" s="0" t="n">
        <v>3</v>
      </c>
      <c r="K1414" s="37" t="n">
        <f aca="false">E1414+Inputs!$B$5*F1414</f>
        <v>0</v>
      </c>
      <c r="L1414" s="37" t="n">
        <f aca="false">G1414+Inputs!$B$6*H1414</f>
        <v>0</v>
      </c>
      <c r="M1414" s="37" t="n">
        <f aca="false">I1414+Inputs!$B$7*J1414</f>
        <v>3.723</v>
      </c>
      <c r="N1414" s="37" t="n">
        <f aca="false">K1414+L1414+M1414</f>
        <v>3.723</v>
      </c>
    </row>
    <row r="1415" customFormat="false" ht="15" hidden="false" customHeight="false" outlineLevel="0" collapsed="false">
      <c r="A1415" s="0" t="s">
        <v>9</v>
      </c>
      <c r="B1415" s="0" t="s">
        <v>456</v>
      </c>
      <c r="C1415" s="15" t="n">
        <v>45383</v>
      </c>
      <c r="D1415" s="0" t="n">
        <v>1</v>
      </c>
      <c r="E1415" s="0" t="n">
        <v>0</v>
      </c>
      <c r="F1415" s="0" t="n">
        <v>0</v>
      </c>
      <c r="G1415" s="0" t="n">
        <v>0</v>
      </c>
      <c r="H1415" s="0" t="n">
        <v>0</v>
      </c>
      <c r="I1415" s="0" t="n">
        <v>0</v>
      </c>
      <c r="J1415" s="0" t="n">
        <v>5</v>
      </c>
      <c r="K1415" s="37" t="n">
        <f aca="false">E1415+Inputs!$B$5*F1415</f>
        <v>0</v>
      </c>
      <c r="L1415" s="37" t="n">
        <f aca="false">G1415+Inputs!$B$6*H1415</f>
        <v>0</v>
      </c>
      <c r="M1415" s="37" t="n">
        <f aca="false">I1415+Inputs!$B$7*J1415</f>
        <v>6.205</v>
      </c>
      <c r="N1415" s="37" t="n">
        <f aca="false">K1415+L1415+M1415</f>
        <v>6.205</v>
      </c>
    </row>
    <row r="1416" customFormat="false" ht="15" hidden="false" customHeight="false" outlineLevel="0" collapsed="false">
      <c r="A1416" s="0" t="s">
        <v>9</v>
      </c>
      <c r="B1416" s="0" t="s">
        <v>456</v>
      </c>
      <c r="C1416" s="15" t="n">
        <v>45413</v>
      </c>
      <c r="D1416" s="0" t="n">
        <v>1</v>
      </c>
      <c r="E1416" s="0" t="n">
        <v>0</v>
      </c>
      <c r="F1416" s="0" t="n">
        <v>0</v>
      </c>
      <c r="G1416" s="0" t="n">
        <v>0</v>
      </c>
      <c r="H1416" s="0" t="n">
        <v>0</v>
      </c>
      <c r="I1416" s="0" t="n">
        <v>0</v>
      </c>
      <c r="J1416" s="0" t="n">
        <v>7</v>
      </c>
      <c r="K1416" s="37" t="n">
        <f aca="false">E1416+Inputs!$B$5*F1416</f>
        <v>0</v>
      </c>
      <c r="L1416" s="37" t="n">
        <f aca="false">G1416+Inputs!$B$6*H1416</f>
        <v>0</v>
      </c>
      <c r="M1416" s="37" t="n">
        <f aca="false">I1416+Inputs!$B$7*J1416</f>
        <v>8.687</v>
      </c>
      <c r="N1416" s="37" t="n">
        <f aca="false">K1416+L1416+M1416</f>
        <v>8.687</v>
      </c>
    </row>
    <row r="1417" customFormat="false" ht="15" hidden="false" customHeight="false" outlineLevel="0" collapsed="false">
      <c r="A1417" s="0" t="s">
        <v>9</v>
      </c>
      <c r="B1417" s="0" t="s">
        <v>456</v>
      </c>
      <c r="C1417" s="15" t="n">
        <v>45444</v>
      </c>
      <c r="D1417" s="0" t="n">
        <v>1</v>
      </c>
      <c r="E1417" s="0" t="n">
        <v>0</v>
      </c>
      <c r="F1417" s="0" t="n">
        <v>0</v>
      </c>
      <c r="G1417" s="0" t="n">
        <v>0</v>
      </c>
      <c r="H1417" s="0" t="n">
        <v>0</v>
      </c>
      <c r="I1417" s="0" t="n">
        <v>0</v>
      </c>
      <c r="J1417" s="0" t="n">
        <v>8</v>
      </c>
      <c r="K1417" s="37" t="n">
        <f aca="false">E1417+Inputs!$B$5*F1417</f>
        <v>0</v>
      </c>
      <c r="L1417" s="37" t="n">
        <f aca="false">G1417+Inputs!$B$6*H1417</f>
        <v>0</v>
      </c>
      <c r="M1417" s="37" t="n">
        <f aca="false">I1417+Inputs!$B$7*J1417</f>
        <v>9.928</v>
      </c>
      <c r="N1417" s="37" t="n">
        <f aca="false">K1417+L1417+M1417</f>
        <v>9.928</v>
      </c>
    </row>
    <row r="1418" customFormat="false" ht="15" hidden="false" customHeight="false" outlineLevel="0" collapsed="false">
      <c r="A1418" s="0" t="s">
        <v>9</v>
      </c>
      <c r="B1418" s="0" t="s">
        <v>456</v>
      </c>
      <c r="C1418" s="15" t="n">
        <v>45474</v>
      </c>
      <c r="D1418" s="0" t="n">
        <v>1</v>
      </c>
      <c r="E1418" s="0" t="n">
        <v>0</v>
      </c>
      <c r="F1418" s="0" t="n">
        <v>0</v>
      </c>
      <c r="G1418" s="0" t="n">
        <v>0</v>
      </c>
      <c r="H1418" s="0" t="n">
        <v>0</v>
      </c>
      <c r="I1418" s="0" t="n">
        <v>0</v>
      </c>
      <c r="J1418" s="0" t="n">
        <v>4</v>
      </c>
      <c r="K1418" s="37" t="n">
        <f aca="false">E1418+Inputs!$B$5*F1418</f>
        <v>0</v>
      </c>
      <c r="L1418" s="37" t="n">
        <f aca="false">G1418+Inputs!$B$6*H1418</f>
        <v>0</v>
      </c>
      <c r="M1418" s="37" t="n">
        <f aca="false">I1418+Inputs!$B$7*J1418</f>
        <v>4.964</v>
      </c>
      <c r="N1418" s="37" t="n">
        <f aca="false">K1418+L1418+M1418</f>
        <v>4.964</v>
      </c>
    </row>
    <row r="1419" customFormat="false" ht="15" hidden="false" customHeight="false" outlineLevel="0" collapsed="false">
      <c r="A1419" s="0" t="s">
        <v>9</v>
      </c>
      <c r="B1419" s="0" t="s">
        <v>456</v>
      </c>
      <c r="C1419" s="15" t="n">
        <v>45505</v>
      </c>
      <c r="D1419" s="0" t="n">
        <v>1</v>
      </c>
      <c r="E1419" s="0" t="n">
        <v>0</v>
      </c>
      <c r="F1419" s="0" t="n">
        <v>0</v>
      </c>
      <c r="G1419" s="0" t="n">
        <v>0</v>
      </c>
      <c r="H1419" s="0" t="n">
        <v>0</v>
      </c>
      <c r="I1419" s="0" t="n">
        <v>0</v>
      </c>
      <c r="J1419" s="0" t="n">
        <v>8</v>
      </c>
      <c r="K1419" s="37" t="n">
        <f aca="false">E1419+Inputs!$B$5*F1419</f>
        <v>0</v>
      </c>
      <c r="L1419" s="37" t="n">
        <f aca="false">G1419+Inputs!$B$6*H1419</f>
        <v>0</v>
      </c>
      <c r="M1419" s="37" t="n">
        <f aca="false">I1419+Inputs!$B$7*J1419</f>
        <v>9.928</v>
      </c>
      <c r="N1419" s="37" t="n">
        <f aca="false">K1419+L1419+M1419</f>
        <v>9.928</v>
      </c>
    </row>
    <row r="1420" customFormat="false" ht="15" hidden="false" customHeight="false" outlineLevel="0" collapsed="false">
      <c r="A1420" s="0" t="s">
        <v>9</v>
      </c>
      <c r="B1420" s="0" t="s">
        <v>456</v>
      </c>
      <c r="C1420" s="15" t="n">
        <v>45536</v>
      </c>
      <c r="D1420" s="0" t="n">
        <v>1</v>
      </c>
      <c r="E1420" s="0" t="n">
        <v>0</v>
      </c>
      <c r="F1420" s="0" t="n">
        <v>0</v>
      </c>
      <c r="G1420" s="0" t="n">
        <v>0</v>
      </c>
      <c r="H1420" s="0" t="n">
        <v>0</v>
      </c>
      <c r="I1420" s="0" t="n">
        <v>0</v>
      </c>
      <c r="J1420" s="0" t="n">
        <v>6</v>
      </c>
      <c r="K1420" s="37" t="n">
        <f aca="false">E1420+Inputs!$B$5*F1420</f>
        <v>0</v>
      </c>
      <c r="L1420" s="37" t="n">
        <f aca="false">G1420+Inputs!$B$6*H1420</f>
        <v>0</v>
      </c>
      <c r="M1420" s="37" t="n">
        <f aca="false">I1420+Inputs!$B$7*J1420</f>
        <v>7.446</v>
      </c>
      <c r="N1420" s="37" t="n">
        <f aca="false">K1420+L1420+M1420</f>
        <v>7.446</v>
      </c>
    </row>
    <row r="1421" customFormat="false" ht="15" hidden="false" customHeight="false" outlineLevel="0" collapsed="false">
      <c r="A1421" s="0" t="s">
        <v>9</v>
      </c>
      <c r="B1421" s="0" t="s">
        <v>456</v>
      </c>
      <c r="C1421" s="15" t="n">
        <v>45566</v>
      </c>
      <c r="D1421" s="0" t="n">
        <v>1</v>
      </c>
      <c r="E1421" s="0" t="n">
        <v>0</v>
      </c>
      <c r="F1421" s="0" t="n">
        <v>0</v>
      </c>
      <c r="G1421" s="0" t="n">
        <v>0</v>
      </c>
      <c r="H1421" s="0" t="n">
        <v>0</v>
      </c>
      <c r="I1421" s="0" t="n">
        <v>0</v>
      </c>
      <c r="J1421" s="0" t="n">
        <v>1</v>
      </c>
      <c r="K1421" s="37" t="n">
        <f aca="false">E1421+Inputs!$B$5*F1421</f>
        <v>0</v>
      </c>
      <c r="L1421" s="37" t="n">
        <f aca="false">G1421+Inputs!$B$6*H1421</f>
        <v>0</v>
      </c>
      <c r="M1421" s="37" t="n">
        <f aca="false">I1421+Inputs!$B$7*J1421</f>
        <v>1.241</v>
      </c>
      <c r="N1421" s="37" t="n">
        <f aca="false">K1421+L1421+M1421</f>
        <v>1.241</v>
      </c>
    </row>
    <row r="1422" customFormat="false" ht="15" hidden="false" customHeight="false" outlineLevel="0" collapsed="false">
      <c r="A1422" s="0" t="s">
        <v>9</v>
      </c>
      <c r="B1422" s="0" t="s">
        <v>456</v>
      </c>
      <c r="C1422" s="15" t="n">
        <v>45597</v>
      </c>
      <c r="D1422" s="0" t="n">
        <v>1</v>
      </c>
      <c r="E1422" s="0" t="n">
        <v>0</v>
      </c>
      <c r="F1422" s="0" t="n">
        <v>0</v>
      </c>
      <c r="G1422" s="0" t="n">
        <v>0</v>
      </c>
      <c r="H1422" s="0" t="n">
        <v>0</v>
      </c>
      <c r="I1422" s="0" t="n">
        <v>0</v>
      </c>
      <c r="J1422" s="0" t="n">
        <v>9</v>
      </c>
      <c r="K1422" s="37" t="n">
        <f aca="false">E1422+Inputs!$B$5*F1422</f>
        <v>0</v>
      </c>
      <c r="L1422" s="37" t="n">
        <f aca="false">G1422+Inputs!$B$6*H1422</f>
        <v>0</v>
      </c>
      <c r="M1422" s="37" t="n">
        <f aca="false">I1422+Inputs!$B$7*J1422</f>
        <v>11.169</v>
      </c>
      <c r="N1422" s="37" t="n">
        <f aca="false">K1422+L1422+M1422</f>
        <v>11.169</v>
      </c>
    </row>
    <row r="1423" customFormat="false" ht="15" hidden="false" customHeight="false" outlineLevel="0" collapsed="false">
      <c r="A1423" s="0" t="s">
        <v>9</v>
      </c>
      <c r="B1423" s="0" t="s">
        <v>456</v>
      </c>
      <c r="C1423" s="15" t="n">
        <v>45627</v>
      </c>
      <c r="D1423" s="0" t="n">
        <v>1</v>
      </c>
      <c r="E1423" s="0" t="n">
        <v>0</v>
      </c>
      <c r="F1423" s="0" t="n">
        <v>0</v>
      </c>
      <c r="G1423" s="0" t="n">
        <v>0</v>
      </c>
      <c r="H1423" s="0" t="n">
        <v>0</v>
      </c>
      <c r="I1423" s="0" t="n">
        <v>0</v>
      </c>
      <c r="J1423" s="0" t="n">
        <v>5</v>
      </c>
      <c r="K1423" s="37" t="n">
        <f aca="false">E1423+Inputs!$B$5*F1423</f>
        <v>0</v>
      </c>
      <c r="L1423" s="37" t="n">
        <f aca="false">G1423+Inputs!$B$6*H1423</f>
        <v>0</v>
      </c>
      <c r="M1423" s="37" t="n">
        <f aca="false">I1423+Inputs!$B$7*J1423</f>
        <v>6.205</v>
      </c>
      <c r="N1423" s="37" t="n">
        <f aca="false">K1423+L1423+M1423</f>
        <v>6.205</v>
      </c>
    </row>
    <row r="1424" customFormat="false" ht="15" hidden="false" customHeight="false" outlineLevel="0" collapsed="false">
      <c r="A1424" s="0" t="s">
        <v>9</v>
      </c>
      <c r="B1424" s="0" t="s">
        <v>456</v>
      </c>
      <c r="C1424" s="15" t="n">
        <v>45658</v>
      </c>
      <c r="D1424" s="0" t="n">
        <v>1</v>
      </c>
      <c r="E1424" s="0" t="n">
        <v>0</v>
      </c>
      <c r="F1424" s="0" t="n">
        <v>0</v>
      </c>
      <c r="G1424" s="0" t="n">
        <v>0</v>
      </c>
      <c r="H1424" s="0" t="n">
        <v>0</v>
      </c>
      <c r="I1424" s="0" t="n">
        <v>0</v>
      </c>
      <c r="J1424" s="0" t="n">
        <v>15</v>
      </c>
      <c r="K1424" s="37" t="n">
        <f aca="false">E1424+Inputs!$B$5*F1424</f>
        <v>0</v>
      </c>
      <c r="L1424" s="37" t="n">
        <f aca="false">G1424+Inputs!$B$6*H1424</f>
        <v>0</v>
      </c>
      <c r="M1424" s="37" t="n">
        <f aca="false">I1424+Inputs!$B$7*J1424</f>
        <v>18.615</v>
      </c>
      <c r="N1424" s="37" t="n">
        <f aca="false">K1424+L1424+M1424</f>
        <v>18.615</v>
      </c>
    </row>
    <row r="1425" customFormat="false" ht="15" hidden="false" customHeight="false" outlineLevel="0" collapsed="false">
      <c r="A1425" s="0" t="s">
        <v>9</v>
      </c>
      <c r="B1425" s="0" t="s">
        <v>456</v>
      </c>
      <c r="C1425" s="15" t="n">
        <v>45689</v>
      </c>
      <c r="D1425" s="0" t="n">
        <v>1</v>
      </c>
      <c r="E1425" s="0" t="n">
        <v>0</v>
      </c>
      <c r="F1425" s="0" t="n">
        <v>0</v>
      </c>
      <c r="G1425" s="0" t="n">
        <v>0</v>
      </c>
      <c r="H1425" s="0" t="n">
        <v>0</v>
      </c>
      <c r="I1425" s="0" t="n">
        <v>0</v>
      </c>
      <c r="J1425" s="0" t="n">
        <v>9</v>
      </c>
      <c r="K1425" s="37" t="n">
        <f aca="false">E1425+Inputs!$B$5*F1425</f>
        <v>0</v>
      </c>
      <c r="L1425" s="37" t="n">
        <f aca="false">G1425+Inputs!$B$6*H1425</f>
        <v>0</v>
      </c>
      <c r="M1425" s="37" t="n">
        <f aca="false">I1425+Inputs!$B$7*J1425</f>
        <v>11.169</v>
      </c>
      <c r="N1425" s="37" t="n">
        <f aca="false">K1425+L1425+M1425</f>
        <v>11.169</v>
      </c>
    </row>
    <row r="1426" customFormat="false" ht="15" hidden="false" customHeight="false" outlineLevel="0" collapsed="false">
      <c r="A1426" s="0" t="s">
        <v>9</v>
      </c>
      <c r="B1426" s="0" t="s">
        <v>456</v>
      </c>
      <c r="C1426" s="15" t="n">
        <v>45717</v>
      </c>
      <c r="D1426" s="0" t="n">
        <v>1</v>
      </c>
      <c r="E1426" s="0" t="n">
        <v>0</v>
      </c>
      <c r="F1426" s="0" t="n">
        <v>0</v>
      </c>
      <c r="G1426" s="0" t="n">
        <v>0</v>
      </c>
      <c r="H1426" s="0" t="n">
        <v>0</v>
      </c>
      <c r="I1426" s="0" t="n">
        <v>0</v>
      </c>
      <c r="J1426" s="0" t="n">
        <v>6</v>
      </c>
      <c r="K1426" s="37" t="n">
        <f aca="false">E1426+Inputs!$B$5*F1426</f>
        <v>0</v>
      </c>
      <c r="L1426" s="37" t="n">
        <f aca="false">G1426+Inputs!$B$6*H1426</f>
        <v>0</v>
      </c>
      <c r="M1426" s="37" t="n">
        <f aca="false">I1426+Inputs!$B$7*J1426</f>
        <v>7.446</v>
      </c>
      <c r="N1426" s="37" t="n">
        <f aca="false">K1426+L1426+M1426</f>
        <v>7.446</v>
      </c>
    </row>
    <row r="1427" customFormat="false" ht="15" hidden="false" customHeight="false" outlineLevel="0" collapsed="false">
      <c r="A1427" s="0" t="s">
        <v>9</v>
      </c>
      <c r="B1427" s="0" t="s">
        <v>456</v>
      </c>
      <c r="C1427" s="15" t="n">
        <v>45748</v>
      </c>
      <c r="D1427" s="0" t="n">
        <v>1</v>
      </c>
      <c r="E1427" s="0" t="n">
        <v>0</v>
      </c>
      <c r="F1427" s="0" t="n">
        <v>0</v>
      </c>
      <c r="G1427" s="0" t="n">
        <v>0</v>
      </c>
      <c r="H1427" s="0" t="n">
        <v>0</v>
      </c>
      <c r="I1427" s="0" t="n">
        <v>0</v>
      </c>
      <c r="J1427" s="0" t="n">
        <v>6</v>
      </c>
      <c r="K1427" s="37" t="n">
        <f aca="false">E1427+Inputs!$B$5*F1427</f>
        <v>0</v>
      </c>
      <c r="L1427" s="37" t="n">
        <f aca="false">G1427+Inputs!$B$6*H1427</f>
        <v>0</v>
      </c>
      <c r="M1427" s="37" t="n">
        <f aca="false">I1427+Inputs!$B$7*J1427</f>
        <v>7.446</v>
      </c>
      <c r="N1427" s="37" t="n">
        <f aca="false">K1427+L1427+M1427</f>
        <v>7.446</v>
      </c>
    </row>
    <row r="1428" customFormat="false" ht="15" hidden="false" customHeight="false" outlineLevel="0" collapsed="false">
      <c r="A1428" s="0" t="s">
        <v>9</v>
      </c>
      <c r="B1428" s="0" t="s">
        <v>456</v>
      </c>
      <c r="C1428" s="15" t="n">
        <v>45778</v>
      </c>
      <c r="D1428" s="0" t="n">
        <v>1</v>
      </c>
      <c r="E1428" s="0" t="n">
        <v>0</v>
      </c>
      <c r="F1428" s="0" t="n">
        <v>0</v>
      </c>
      <c r="G1428" s="0" t="n">
        <v>0</v>
      </c>
      <c r="H1428" s="0" t="n">
        <v>0</v>
      </c>
      <c r="I1428" s="0" t="n">
        <v>0</v>
      </c>
      <c r="J1428" s="0" t="n">
        <v>5</v>
      </c>
      <c r="K1428" s="37" t="n">
        <f aca="false">E1428+Inputs!$B$5*F1428</f>
        <v>0</v>
      </c>
      <c r="L1428" s="37" t="n">
        <f aca="false">G1428+Inputs!$B$6*H1428</f>
        <v>0</v>
      </c>
      <c r="M1428" s="37" t="n">
        <f aca="false">I1428+Inputs!$B$7*J1428</f>
        <v>6.205</v>
      </c>
      <c r="N1428" s="37" t="n">
        <f aca="false">K1428+L1428+M1428</f>
        <v>6.205</v>
      </c>
    </row>
    <row r="1429" customFormat="false" ht="15" hidden="false" customHeight="false" outlineLevel="0" collapsed="false">
      <c r="A1429" s="0" t="s">
        <v>9</v>
      </c>
      <c r="B1429" s="0" t="s">
        <v>456</v>
      </c>
      <c r="C1429" s="15" t="n">
        <v>45809</v>
      </c>
      <c r="D1429" s="0" t="n">
        <v>1</v>
      </c>
      <c r="E1429" s="0" t="n">
        <v>0</v>
      </c>
      <c r="F1429" s="0" t="n">
        <v>0</v>
      </c>
      <c r="G1429" s="0" t="n">
        <v>0</v>
      </c>
      <c r="H1429" s="0" t="n">
        <v>0</v>
      </c>
      <c r="I1429" s="0" t="n">
        <v>0</v>
      </c>
      <c r="J1429" s="0" t="n">
        <v>11</v>
      </c>
      <c r="K1429" s="37" t="n">
        <f aca="false">E1429+Inputs!$B$5*F1429</f>
        <v>0</v>
      </c>
      <c r="L1429" s="37" t="n">
        <f aca="false">G1429+Inputs!$B$6*H1429</f>
        <v>0</v>
      </c>
      <c r="M1429" s="37" t="n">
        <f aca="false">I1429+Inputs!$B$7*J1429</f>
        <v>13.651</v>
      </c>
      <c r="N1429" s="37" t="n">
        <f aca="false">K1429+L1429+M1429</f>
        <v>13.651</v>
      </c>
    </row>
    <row r="1430" customFormat="false" ht="15" hidden="false" customHeight="false" outlineLevel="0" collapsed="false">
      <c r="A1430" s="0" t="s">
        <v>9</v>
      </c>
      <c r="B1430" s="0" t="s">
        <v>456</v>
      </c>
      <c r="C1430" s="15" t="n">
        <v>45839</v>
      </c>
      <c r="D1430" s="0" t="n">
        <v>1</v>
      </c>
      <c r="E1430" s="0" t="n">
        <v>0</v>
      </c>
      <c r="F1430" s="0" t="n">
        <v>0</v>
      </c>
      <c r="G1430" s="0" t="n">
        <v>0</v>
      </c>
      <c r="H1430" s="0" t="n">
        <v>0</v>
      </c>
      <c r="I1430" s="0" t="n">
        <v>0</v>
      </c>
      <c r="J1430" s="0" t="n">
        <v>8</v>
      </c>
      <c r="K1430" s="37" t="n">
        <f aca="false">E1430+Inputs!$B$5*F1430</f>
        <v>0</v>
      </c>
      <c r="L1430" s="37" t="n">
        <f aca="false">G1430+Inputs!$B$6*H1430</f>
        <v>0</v>
      </c>
      <c r="M1430" s="37" t="n">
        <f aca="false">I1430+Inputs!$B$7*J1430</f>
        <v>9.928</v>
      </c>
      <c r="N1430" s="37" t="n">
        <f aca="false">K1430+L1430+M1430</f>
        <v>9.928</v>
      </c>
    </row>
    <row r="1431" customFormat="false" ht="15" hidden="false" customHeight="false" outlineLevel="0" collapsed="false">
      <c r="A1431" s="0" t="s">
        <v>9</v>
      </c>
      <c r="B1431" s="0" t="s">
        <v>456</v>
      </c>
      <c r="C1431" s="15" t="n">
        <v>45870</v>
      </c>
      <c r="D1431" s="0" t="n">
        <v>1</v>
      </c>
      <c r="E1431" s="0" t="n">
        <v>0</v>
      </c>
      <c r="F1431" s="0" t="n">
        <v>0</v>
      </c>
      <c r="G1431" s="0" t="n">
        <v>0</v>
      </c>
      <c r="H1431" s="0" t="n">
        <v>0</v>
      </c>
      <c r="I1431" s="0" t="n">
        <v>0</v>
      </c>
      <c r="J1431" s="0" t="n">
        <v>6</v>
      </c>
      <c r="K1431" s="37" t="n">
        <f aca="false">E1431+Inputs!$B$5*F1431</f>
        <v>0</v>
      </c>
      <c r="L1431" s="37" t="n">
        <f aca="false">G1431+Inputs!$B$6*H1431</f>
        <v>0</v>
      </c>
      <c r="M1431" s="37" t="n">
        <f aca="false">I1431+Inputs!$B$7*J1431</f>
        <v>7.446</v>
      </c>
      <c r="N1431" s="37" t="n">
        <f aca="false">K1431+L1431+M1431</f>
        <v>7.446</v>
      </c>
    </row>
    <row r="1432" customFormat="false" ht="15" hidden="false" customHeight="false" outlineLevel="0" collapsed="false">
      <c r="A1432" s="0" t="s">
        <v>9</v>
      </c>
      <c r="B1432" s="0" t="s">
        <v>456</v>
      </c>
      <c r="C1432" s="15" t="n">
        <v>45901</v>
      </c>
      <c r="D1432" s="0" t="n">
        <v>1</v>
      </c>
      <c r="E1432" s="0" t="n">
        <v>0</v>
      </c>
      <c r="F1432" s="0" t="n">
        <v>0</v>
      </c>
      <c r="G1432" s="0" t="n">
        <v>0</v>
      </c>
      <c r="H1432" s="0" t="n">
        <v>0</v>
      </c>
      <c r="I1432" s="0" t="n">
        <v>0</v>
      </c>
      <c r="J1432" s="0" t="n">
        <v>6</v>
      </c>
      <c r="K1432" s="37" t="n">
        <f aca="false">E1432+Inputs!$B$5*F1432</f>
        <v>0</v>
      </c>
      <c r="L1432" s="37" t="n">
        <f aca="false">G1432+Inputs!$B$6*H1432</f>
        <v>0</v>
      </c>
      <c r="M1432" s="37" t="n">
        <f aca="false">I1432+Inputs!$B$7*J1432</f>
        <v>7.446</v>
      </c>
      <c r="N1432" s="37" t="n">
        <f aca="false">K1432+L1432+M1432</f>
        <v>7.446</v>
      </c>
    </row>
    <row r="1433" customFormat="false" ht="15" hidden="false" customHeight="false" outlineLevel="0" collapsed="false">
      <c r="A1433" s="0" t="s">
        <v>9</v>
      </c>
      <c r="B1433" s="0" t="s">
        <v>456</v>
      </c>
      <c r="C1433" s="15" t="n">
        <v>45931</v>
      </c>
      <c r="D1433" s="0" t="n">
        <v>1</v>
      </c>
      <c r="E1433" s="0" t="n">
        <v>0</v>
      </c>
      <c r="F1433" s="0" t="n">
        <v>0</v>
      </c>
      <c r="G1433" s="0" t="n">
        <v>0</v>
      </c>
      <c r="H1433" s="0" t="n">
        <v>0</v>
      </c>
      <c r="I1433" s="0" t="n">
        <v>0</v>
      </c>
      <c r="J1433" s="0" t="n">
        <v>11</v>
      </c>
      <c r="K1433" s="37" t="n">
        <f aca="false">E1433+Inputs!$B$5*F1433</f>
        <v>0</v>
      </c>
      <c r="L1433" s="37" t="n">
        <f aca="false">G1433+Inputs!$B$6*H1433</f>
        <v>0</v>
      </c>
      <c r="M1433" s="37" t="n">
        <f aca="false">I1433+Inputs!$B$7*J1433</f>
        <v>13.651</v>
      </c>
      <c r="N1433" s="37" t="n">
        <f aca="false">K1433+L1433+M1433</f>
        <v>13.651</v>
      </c>
    </row>
    <row r="1434" customFormat="false" ht="15" hidden="false" customHeight="false" outlineLevel="0" collapsed="false">
      <c r="A1434" s="0" t="s">
        <v>9</v>
      </c>
      <c r="B1434" s="0" t="s">
        <v>456</v>
      </c>
      <c r="C1434" s="15" t="n">
        <v>45962</v>
      </c>
      <c r="D1434" s="0" t="n">
        <v>1</v>
      </c>
      <c r="E1434" s="0" t="n">
        <v>0</v>
      </c>
      <c r="F1434" s="0" t="n">
        <v>0</v>
      </c>
      <c r="G1434" s="0" t="n">
        <v>0</v>
      </c>
      <c r="H1434" s="0" t="n">
        <v>0</v>
      </c>
      <c r="I1434" s="0" t="n">
        <v>0</v>
      </c>
      <c r="J1434" s="0" t="n">
        <v>9</v>
      </c>
      <c r="K1434" s="37" t="n">
        <f aca="false">E1434+Inputs!$B$5*F1434</f>
        <v>0</v>
      </c>
      <c r="L1434" s="37" t="n">
        <f aca="false">G1434+Inputs!$B$6*H1434</f>
        <v>0</v>
      </c>
      <c r="M1434" s="37" t="n">
        <f aca="false">I1434+Inputs!$B$7*J1434</f>
        <v>11.169</v>
      </c>
      <c r="N1434" s="37" t="n">
        <f aca="false">K1434+L1434+M1434</f>
        <v>11.169</v>
      </c>
    </row>
    <row r="1435" customFormat="false" ht="15" hidden="false" customHeight="false" outlineLevel="0" collapsed="false">
      <c r="A1435" s="0" t="s">
        <v>9</v>
      </c>
      <c r="B1435" s="0" t="s">
        <v>456</v>
      </c>
      <c r="C1435" s="15" t="n">
        <v>45992</v>
      </c>
      <c r="D1435" s="0" t="n">
        <v>1</v>
      </c>
      <c r="E1435" s="0" t="n">
        <v>0</v>
      </c>
      <c r="F1435" s="0" t="n">
        <v>0</v>
      </c>
      <c r="G1435" s="0" t="n">
        <v>0</v>
      </c>
      <c r="H1435" s="0" t="n">
        <v>1</v>
      </c>
      <c r="I1435" s="0" t="n">
        <v>0</v>
      </c>
      <c r="J1435" s="0" t="n">
        <v>6</v>
      </c>
      <c r="K1435" s="37" t="n">
        <f aca="false">E1435+Inputs!$B$5*F1435</f>
        <v>0</v>
      </c>
      <c r="L1435" s="37" t="n">
        <f aca="false">G1435+Inputs!$B$6*H1435</f>
        <v>1.275</v>
      </c>
      <c r="M1435" s="37" t="n">
        <f aca="false">I1435+Inputs!$B$7*J1435</f>
        <v>7.446</v>
      </c>
      <c r="N1435" s="37" t="n">
        <f aca="false">K1435+L1435+M1435</f>
        <v>8.721</v>
      </c>
    </row>
    <row r="1436" customFormat="false" ht="15" hidden="false" customHeight="false" outlineLevel="0" collapsed="false">
      <c r="A1436" s="0" t="s">
        <v>9</v>
      </c>
      <c r="B1436" s="0" t="s">
        <v>456</v>
      </c>
      <c r="C1436" s="15" t="n">
        <v>46023</v>
      </c>
      <c r="D1436" s="0" t="n">
        <v>1</v>
      </c>
      <c r="E1436" s="0" t="n">
        <v>0</v>
      </c>
      <c r="F1436" s="0" t="n">
        <v>0</v>
      </c>
      <c r="G1436" s="0" t="n">
        <v>0</v>
      </c>
      <c r="H1436" s="0" t="n">
        <v>0</v>
      </c>
      <c r="I1436" s="0" t="n">
        <v>0</v>
      </c>
      <c r="J1436" s="0" t="n">
        <v>5</v>
      </c>
      <c r="K1436" s="37" t="n">
        <f aca="false">E1436+Inputs!$B$5*F1436</f>
        <v>0</v>
      </c>
      <c r="L1436" s="37" t="n">
        <f aca="false">G1436+Inputs!$B$6*H1436</f>
        <v>0</v>
      </c>
      <c r="M1436" s="37" t="n">
        <f aca="false">I1436+Inputs!$B$7*J1436</f>
        <v>6.205</v>
      </c>
      <c r="N1436" s="37" t="n">
        <f aca="false">K1436+L1436+M1436</f>
        <v>6.205</v>
      </c>
    </row>
    <row r="1437" customFormat="false" ht="15" hidden="false" customHeight="false" outlineLevel="0" collapsed="false">
      <c r="A1437" s="0" t="s">
        <v>9</v>
      </c>
      <c r="B1437" s="0" t="s">
        <v>456</v>
      </c>
      <c r="C1437" s="15" t="n">
        <v>46054</v>
      </c>
      <c r="D1437" s="0" t="n">
        <v>1</v>
      </c>
      <c r="E1437" s="0" t="n">
        <v>0</v>
      </c>
      <c r="F1437" s="0" t="n">
        <v>0</v>
      </c>
      <c r="G1437" s="0" t="n">
        <v>0</v>
      </c>
      <c r="H1437" s="0" t="n">
        <v>0</v>
      </c>
      <c r="I1437" s="0" t="n">
        <v>0</v>
      </c>
      <c r="J1437" s="0" t="n">
        <v>5</v>
      </c>
      <c r="K1437" s="37" t="n">
        <f aca="false">E1437+Inputs!$B$5*F1437</f>
        <v>0</v>
      </c>
      <c r="L1437" s="37" t="n">
        <f aca="false">G1437+Inputs!$B$6*H1437</f>
        <v>0</v>
      </c>
      <c r="M1437" s="37" t="n">
        <f aca="false">I1437+Inputs!$B$7*J1437</f>
        <v>6.205</v>
      </c>
      <c r="N1437" s="37" t="n">
        <f aca="false">K1437+L1437+M1437</f>
        <v>6.205</v>
      </c>
    </row>
    <row r="1438" customFormat="false" ht="15" hidden="false" customHeight="false" outlineLevel="0" collapsed="false">
      <c r="A1438" s="0" t="s">
        <v>9</v>
      </c>
      <c r="B1438" s="0" t="s">
        <v>456</v>
      </c>
      <c r="C1438" s="15" t="n">
        <v>46082</v>
      </c>
      <c r="D1438" s="0" t="n">
        <v>1</v>
      </c>
      <c r="E1438" s="0" t="n">
        <v>0</v>
      </c>
      <c r="F1438" s="0" t="n">
        <v>0</v>
      </c>
      <c r="G1438" s="0" t="n">
        <v>0</v>
      </c>
      <c r="H1438" s="0" t="n">
        <v>0</v>
      </c>
      <c r="I1438" s="0" t="n">
        <v>0</v>
      </c>
      <c r="J1438" s="0" t="n">
        <v>13</v>
      </c>
      <c r="K1438" s="37" t="n">
        <f aca="false">E1438+Inputs!$B$5*F1438</f>
        <v>0</v>
      </c>
      <c r="L1438" s="37" t="n">
        <f aca="false">G1438+Inputs!$B$6*H1438</f>
        <v>0</v>
      </c>
      <c r="M1438" s="37" t="n">
        <f aca="false">I1438+Inputs!$B$7*J1438</f>
        <v>16.133</v>
      </c>
      <c r="N1438" s="37" t="n">
        <f aca="false">K1438+L1438+M1438</f>
        <v>16.133</v>
      </c>
    </row>
    <row r="1439" customFormat="false" ht="15" hidden="false" customHeight="false" outlineLevel="0" collapsed="false">
      <c r="A1439" s="0" t="s">
        <v>9</v>
      </c>
      <c r="B1439" s="0" t="s">
        <v>456</v>
      </c>
      <c r="C1439" s="15" t="n">
        <v>46113</v>
      </c>
      <c r="D1439" s="0" t="n">
        <v>1</v>
      </c>
      <c r="E1439" s="0" t="n">
        <v>0</v>
      </c>
      <c r="F1439" s="0" t="n">
        <v>0</v>
      </c>
      <c r="G1439" s="0" t="n">
        <v>0</v>
      </c>
      <c r="H1439" s="0" t="n">
        <v>0</v>
      </c>
      <c r="I1439" s="0" t="n">
        <v>0</v>
      </c>
      <c r="J1439" s="0" t="n">
        <v>7</v>
      </c>
      <c r="K1439" s="37" t="n">
        <f aca="false">E1439+Inputs!$B$5*F1439</f>
        <v>0</v>
      </c>
      <c r="L1439" s="37" t="n">
        <f aca="false">G1439+Inputs!$B$6*H1439</f>
        <v>0</v>
      </c>
      <c r="M1439" s="37" t="n">
        <f aca="false">I1439+Inputs!$B$7*J1439</f>
        <v>8.687</v>
      </c>
      <c r="N1439" s="37" t="n">
        <f aca="false">K1439+L1439+M1439</f>
        <v>8.687</v>
      </c>
    </row>
    <row r="1440" customFormat="false" ht="15" hidden="false" customHeight="false" outlineLevel="0" collapsed="false">
      <c r="A1440" s="0" t="s">
        <v>9</v>
      </c>
      <c r="B1440" s="0" t="s">
        <v>456</v>
      </c>
      <c r="C1440" s="15" t="n">
        <v>46143</v>
      </c>
      <c r="D1440" s="0" t="n">
        <v>1</v>
      </c>
      <c r="E1440" s="0" t="n">
        <v>0</v>
      </c>
      <c r="F1440" s="0" t="n">
        <v>0</v>
      </c>
      <c r="G1440" s="0" t="n">
        <v>0</v>
      </c>
      <c r="H1440" s="0" t="n">
        <v>0</v>
      </c>
      <c r="I1440" s="0" t="n">
        <v>0</v>
      </c>
      <c r="J1440" s="0" t="n">
        <v>1</v>
      </c>
      <c r="K1440" s="37" t="n">
        <f aca="false">E1440+Inputs!$B$5*F1440</f>
        <v>0</v>
      </c>
      <c r="L1440" s="37" t="n">
        <f aca="false">G1440+Inputs!$B$6*H1440</f>
        <v>0</v>
      </c>
      <c r="M1440" s="37" t="n">
        <f aca="false">I1440+Inputs!$B$7*J1440</f>
        <v>1.241</v>
      </c>
      <c r="N1440" s="37" t="n">
        <f aca="false">K1440+L1440+M1440</f>
        <v>1.241</v>
      </c>
    </row>
    <row r="1441" customFormat="false" ht="15" hidden="false" customHeight="false" outlineLevel="0" collapsed="false">
      <c r="A1441" s="0" t="s">
        <v>9</v>
      </c>
      <c r="B1441" s="0" t="s">
        <v>456</v>
      </c>
      <c r="C1441" s="15" t="n">
        <v>46174</v>
      </c>
      <c r="D1441" s="0" t="n">
        <v>1</v>
      </c>
      <c r="E1441" s="0" t="n">
        <v>0</v>
      </c>
      <c r="F1441" s="0" t="n">
        <v>0</v>
      </c>
      <c r="G1441" s="0" t="n">
        <v>0</v>
      </c>
      <c r="H1441" s="0" t="n">
        <v>0</v>
      </c>
      <c r="I1441" s="0" t="n">
        <v>0</v>
      </c>
      <c r="J1441" s="0" t="n">
        <v>8</v>
      </c>
      <c r="K1441" s="37" t="n">
        <f aca="false">E1441+Inputs!$B$5*F1441</f>
        <v>0</v>
      </c>
      <c r="L1441" s="37" t="n">
        <f aca="false">G1441+Inputs!$B$6*H1441</f>
        <v>0</v>
      </c>
      <c r="M1441" s="37" t="n">
        <f aca="false">I1441+Inputs!$B$7*J1441</f>
        <v>9.928</v>
      </c>
      <c r="N1441" s="37" t="n">
        <f aca="false">K1441+L1441+M1441</f>
        <v>9.928</v>
      </c>
    </row>
    <row r="1442" customFormat="false" ht="15" hidden="false" customHeight="false" outlineLevel="0" collapsed="false">
      <c r="A1442" s="0" t="s">
        <v>9</v>
      </c>
      <c r="B1442" s="0" t="s">
        <v>456</v>
      </c>
      <c r="C1442" s="15" t="n">
        <v>46204</v>
      </c>
      <c r="D1442" s="0" t="n">
        <v>1</v>
      </c>
      <c r="E1442" s="0" t="n">
        <v>0</v>
      </c>
      <c r="F1442" s="0" t="n">
        <v>0</v>
      </c>
      <c r="G1442" s="0" t="n">
        <v>0</v>
      </c>
      <c r="H1442" s="0" t="n">
        <v>0</v>
      </c>
      <c r="I1442" s="0" t="n">
        <v>0</v>
      </c>
      <c r="J1442" s="0" t="n">
        <v>10</v>
      </c>
      <c r="K1442" s="37" t="n">
        <f aca="false">E1442+Inputs!$B$5*F1442</f>
        <v>0</v>
      </c>
      <c r="L1442" s="37" t="n">
        <f aca="false">G1442+Inputs!$B$6*H1442</f>
        <v>0</v>
      </c>
      <c r="M1442" s="37" t="n">
        <f aca="false">I1442+Inputs!$B$7*J1442</f>
        <v>12.41</v>
      </c>
      <c r="N1442" s="37" t="n">
        <f aca="false">K1442+L1442+M1442</f>
        <v>12.41</v>
      </c>
    </row>
    <row r="1443" customFormat="false" ht="15" hidden="false" customHeight="false" outlineLevel="0" collapsed="false">
      <c r="A1443" s="0" t="s">
        <v>9</v>
      </c>
      <c r="B1443" s="0" t="s">
        <v>456</v>
      </c>
      <c r="C1443" s="15" t="n">
        <v>46235</v>
      </c>
      <c r="D1443" s="0" t="n">
        <v>1</v>
      </c>
      <c r="E1443" s="0" t="n">
        <v>0</v>
      </c>
      <c r="F1443" s="0" t="n">
        <v>0</v>
      </c>
      <c r="G1443" s="0" t="n">
        <v>0</v>
      </c>
      <c r="H1443" s="0" t="n">
        <v>0</v>
      </c>
      <c r="I1443" s="0" t="n">
        <v>0</v>
      </c>
      <c r="J1443" s="0" t="n">
        <v>6</v>
      </c>
      <c r="K1443" s="37" t="n">
        <f aca="false">E1443+Inputs!$B$5*F1443</f>
        <v>0</v>
      </c>
      <c r="L1443" s="37" t="n">
        <f aca="false">G1443+Inputs!$B$6*H1443</f>
        <v>0</v>
      </c>
      <c r="M1443" s="37" t="n">
        <f aca="false">I1443+Inputs!$B$7*J1443</f>
        <v>7.446</v>
      </c>
      <c r="N1443" s="37" t="n">
        <f aca="false">K1443+L1443+M1443</f>
        <v>7.446</v>
      </c>
    </row>
    <row r="1444" customFormat="false" ht="15" hidden="false" customHeight="false" outlineLevel="0" collapsed="false">
      <c r="A1444" s="0" t="s">
        <v>9</v>
      </c>
      <c r="B1444" s="0" t="s">
        <v>464</v>
      </c>
      <c r="C1444" s="15" t="n">
        <v>44927</v>
      </c>
      <c r="D1444" s="0" t="n">
        <v>1</v>
      </c>
      <c r="E1444" s="0" t="n">
        <v>0</v>
      </c>
      <c r="F1444" s="0" t="n">
        <v>0</v>
      </c>
      <c r="G1444" s="0" t="n">
        <v>0</v>
      </c>
      <c r="H1444" s="0" t="n">
        <v>0</v>
      </c>
      <c r="I1444" s="0" t="n">
        <v>0</v>
      </c>
      <c r="J1444" s="0" t="n">
        <v>31</v>
      </c>
      <c r="K1444" s="37" t="n">
        <f aca="false">E1444+Inputs!$B$5*F1444</f>
        <v>0</v>
      </c>
      <c r="L1444" s="37" t="n">
        <f aca="false">G1444+Inputs!$B$6*H1444</f>
        <v>0</v>
      </c>
      <c r="M1444" s="37" t="n">
        <f aca="false">I1444+Inputs!$B$7*J1444</f>
        <v>38.471</v>
      </c>
      <c r="N1444" s="37" t="n">
        <f aca="false">K1444+L1444+M1444</f>
        <v>38.471</v>
      </c>
    </row>
    <row r="1445" customFormat="false" ht="15" hidden="false" customHeight="false" outlineLevel="0" collapsed="false">
      <c r="A1445" s="0" t="s">
        <v>9</v>
      </c>
      <c r="B1445" s="0" t="s">
        <v>464</v>
      </c>
      <c r="C1445" s="15" t="n">
        <v>44958</v>
      </c>
      <c r="D1445" s="0" t="n">
        <v>1</v>
      </c>
      <c r="E1445" s="0" t="n">
        <v>0</v>
      </c>
      <c r="F1445" s="0" t="n">
        <v>0</v>
      </c>
      <c r="G1445" s="0" t="n">
        <v>0</v>
      </c>
      <c r="H1445" s="0" t="n">
        <v>0</v>
      </c>
      <c r="I1445" s="0" t="n">
        <v>0</v>
      </c>
      <c r="J1445" s="0" t="n">
        <v>21</v>
      </c>
      <c r="K1445" s="37" t="n">
        <f aca="false">E1445+Inputs!$B$5*F1445</f>
        <v>0</v>
      </c>
      <c r="L1445" s="37" t="n">
        <f aca="false">G1445+Inputs!$B$6*H1445</f>
        <v>0</v>
      </c>
      <c r="M1445" s="37" t="n">
        <f aca="false">I1445+Inputs!$B$7*J1445</f>
        <v>26.061</v>
      </c>
      <c r="N1445" s="37" t="n">
        <f aca="false">K1445+L1445+M1445</f>
        <v>26.061</v>
      </c>
    </row>
    <row r="1446" customFormat="false" ht="15" hidden="false" customHeight="false" outlineLevel="0" collapsed="false">
      <c r="A1446" s="0" t="s">
        <v>9</v>
      </c>
      <c r="B1446" s="0" t="s">
        <v>464</v>
      </c>
      <c r="C1446" s="15" t="n">
        <v>44986</v>
      </c>
      <c r="D1446" s="0" t="n">
        <v>1</v>
      </c>
      <c r="E1446" s="0" t="n">
        <v>0</v>
      </c>
      <c r="F1446" s="0" t="n">
        <v>0</v>
      </c>
      <c r="G1446" s="0" t="n">
        <v>0</v>
      </c>
      <c r="H1446" s="0" t="n">
        <v>0</v>
      </c>
      <c r="I1446" s="0" t="n">
        <v>0</v>
      </c>
      <c r="J1446" s="0" t="n">
        <v>1</v>
      </c>
      <c r="K1446" s="37" t="n">
        <f aca="false">E1446+Inputs!$B$5*F1446</f>
        <v>0</v>
      </c>
      <c r="L1446" s="37" t="n">
        <f aca="false">G1446+Inputs!$B$6*H1446</f>
        <v>0</v>
      </c>
      <c r="M1446" s="37" t="n">
        <f aca="false">I1446+Inputs!$B$7*J1446</f>
        <v>1.241</v>
      </c>
      <c r="N1446" s="37" t="n">
        <f aca="false">K1446+L1446+M1446</f>
        <v>1.241</v>
      </c>
    </row>
    <row r="1447" customFormat="false" ht="15" hidden="false" customHeight="false" outlineLevel="0" collapsed="false">
      <c r="A1447" s="0" t="s">
        <v>9</v>
      </c>
      <c r="B1447" s="0" t="s">
        <v>464</v>
      </c>
      <c r="C1447" s="15" t="n">
        <v>45017</v>
      </c>
      <c r="D1447" s="0" t="n">
        <v>1</v>
      </c>
      <c r="E1447" s="0" t="n">
        <v>0</v>
      </c>
      <c r="F1447" s="0" t="n">
        <v>0</v>
      </c>
      <c r="G1447" s="0" t="n">
        <v>0</v>
      </c>
      <c r="H1447" s="0" t="n">
        <v>0</v>
      </c>
      <c r="I1447" s="0" t="n">
        <v>0</v>
      </c>
      <c r="J1447" s="0" t="n">
        <v>8</v>
      </c>
      <c r="K1447" s="37" t="n">
        <f aca="false">E1447+Inputs!$B$5*F1447</f>
        <v>0</v>
      </c>
      <c r="L1447" s="37" t="n">
        <f aca="false">G1447+Inputs!$B$6*H1447</f>
        <v>0</v>
      </c>
      <c r="M1447" s="37" t="n">
        <f aca="false">I1447+Inputs!$B$7*J1447</f>
        <v>9.928</v>
      </c>
      <c r="N1447" s="37" t="n">
        <f aca="false">K1447+L1447+M1447</f>
        <v>9.928</v>
      </c>
    </row>
    <row r="1448" customFormat="false" ht="15" hidden="false" customHeight="false" outlineLevel="0" collapsed="false">
      <c r="A1448" s="0" t="s">
        <v>9</v>
      </c>
      <c r="B1448" s="0" t="s">
        <v>464</v>
      </c>
      <c r="C1448" s="15" t="n">
        <v>45047</v>
      </c>
      <c r="D1448" s="0" t="n">
        <v>1</v>
      </c>
      <c r="E1448" s="0" t="n">
        <v>0</v>
      </c>
      <c r="F1448" s="0" t="n">
        <v>0</v>
      </c>
      <c r="G1448" s="0" t="n">
        <v>0</v>
      </c>
      <c r="H1448" s="0" t="n">
        <v>0</v>
      </c>
      <c r="I1448" s="0" t="n">
        <v>0</v>
      </c>
      <c r="J1448" s="0" t="n">
        <v>28</v>
      </c>
      <c r="K1448" s="37" t="n">
        <f aca="false">E1448+Inputs!$B$5*F1448</f>
        <v>0</v>
      </c>
      <c r="L1448" s="37" t="n">
        <f aca="false">G1448+Inputs!$B$6*H1448</f>
        <v>0</v>
      </c>
      <c r="M1448" s="37" t="n">
        <f aca="false">I1448+Inputs!$B$7*J1448</f>
        <v>34.748</v>
      </c>
      <c r="N1448" s="37" t="n">
        <f aca="false">K1448+L1448+M1448</f>
        <v>34.748</v>
      </c>
    </row>
    <row r="1449" customFormat="false" ht="15" hidden="false" customHeight="false" outlineLevel="0" collapsed="false">
      <c r="A1449" s="0" t="s">
        <v>9</v>
      </c>
      <c r="B1449" s="0" t="s">
        <v>464</v>
      </c>
      <c r="C1449" s="15" t="n">
        <v>45078</v>
      </c>
      <c r="D1449" s="0" t="n">
        <v>1</v>
      </c>
      <c r="E1449" s="0" t="n">
        <v>0</v>
      </c>
      <c r="F1449" s="0" t="n">
        <v>1</v>
      </c>
      <c r="G1449" s="0" t="n">
        <v>0</v>
      </c>
      <c r="H1449" s="0" t="n">
        <v>0</v>
      </c>
      <c r="I1449" s="0" t="n">
        <v>0</v>
      </c>
      <c r="J1449" s="0" t="n">
        <v>34</v>
      </c>
      <c r="K1449" s="37" t="n">
        <f aca="false">E1449+Inputs!$B$5*F1449</f>
        <v>1.275</v>
      </c>
      <c r="L1449" s="37" t="n">
        <f aca="false">G1449+Inputs!$B$6*H1449</f>
        <v>0</v>
      </c>
      <c r="M1449" s="37" t="n">
        <f aca="false">I1449+Inputs!$B$7*J1449</f>
        <v>42.194</v>
      </c>
      <c r="N1449" s="37" t="n">
        <f aca="false">K1449+L1449+M1449</f>
        <v>43.469</v>
      </c>
    </row>
    <row r="1450" customFormat="false" ht="15" hidden="false" customHeight="false" outlineLevel="0" collapsed="false">
      <c r="A1450" s="0" t="s">
        <v>9</v>
      </c>
      <c r="B1450" s="0" t="s">
        <v>464</v>
      </c>
      <c r="C1450" s="15" t="n">
        <v>45108</v>
      </c>
      <c r="D1450" s="0" t="n">
        <v>1</v>
      </c>
      <c r="E1450" s="0" t="n">
        <v>0</v>
      </c>
      <c r="F1450" s="0" t="n">
        <v>1</v>
      </c>
      <c r="G1450" s="0" t="n">
        <v>0</v>
      </c>
      <c r="H1450" s="0" t="n">
        <v>0</v>
      </c>
      <c r="I1450" s="0" t="n">
        <v>0</v>
      </c>
      <c r="J1450" s="0" t="n">
        <v>27</v>
      </c>
      <c r="K1450" s="37" t="n">
        <f aca="false">E1450+Inputs!$B$5*F1450</f>
        <v>1.275</v>
      </c>
      <c r="L1450" s="37" t="n">
        <f aca="false">G1450+Inputs!$B$6*H1450</f>
        <v>0</v>
      </c>
      <c r="M1450" s="37" t="n">
        <f aca="false">I1450+Inputs!$B$7*J1450</f>
        <v>33.507</v>
      </c>
      <c r="N1450" s="37" t="n">
        <f aca="false">K1450+L1450+M1450</f>
        <v>34.782</v>
      </c>
    </row>
    <row r="1451" customFormat="false" ht="15" hidden="false" customHeight="false" outlineLevel="0" collapsed="false">
      <c r="A1451" s="0" t="s">
        <v>9</v>
      </c>
      <c r="B1451" s="0" t="s">
        <v>464</v>
      </c>
      <c r="C1451" s="15" t="n">
        <v>45139</v>
      </c>
      <c r="D1451" s="0" t="n">
        <v>1</v>
      </c>
      <c r="E1451" s="0" t="n">
        <v>0</v>
      </c>
      <c r="F1451" s="0" t="n">
        <v>0</v>
      </c>
      <c r="G1451" s="0" t="n">
        <v>0</v>
      </c>
      <c r="H1451" s="0" t="n">
        <v>0</v>
      </c>
      <c r="I1451" s="0" t="n">
        <v>0</v>
      </c>
      <c r="J1451" s="0" t="n">
        <v>25</v>
      </c>
      <c r="K1451" s="37" t="n">
        <f aca="false">E1451+Inputs!$B$5*F1451</f>
        <v>0</v>
      </c>
      <c r="L1451" s="37" t="n">
        <f aca="false">G1451+Inputs!$B$6*H1451</f>
        <v>0</v>
      </c>
      <c r="M1451" s="37" t="n">
        <f aca="false">I1451+Inputs!$B$7*J1451</f>
        <v>31.025</v>
      </c>
      <c r="N1451" s="37" t="n">
        <f aca="false">K1451+L1451+M1451</f>
        <v>31.025</v>
      </c>
    </row>
    <row r="1452" customFormat="false" ht="15" hidden="false" customHeight="false" outlineLevel="0" collapsed="false">
      <c r="A1452" s="0" t="s">
        <v>9</v>
      </c>
      <c r="B1452" s="0" t="s">
        <v>464</v>
      </c>
      <c r="C1452" s="15" t="n">
        <v>45170</v>
      </c>
      <c r="D1452" s="0" t="n">
        <v>1</v>
      </c>
      <c r="E1452" s="0" t="n">
        <v>0</v>
      </c>
      <c r="F1452" s="0" t="n">
        <v>0</v>
      </c>
      <c r="G1452" s="0" t="n">
        <v>0</v>
      </c>
      <c r="H1452" s="0" t="n">
        <v>0</v>
      </c>
      <c r="I1452" s="0" t="n">
        <v>0</v>
      </c>
      <c r="J1452" s="0" t="n">
        <v>26</v>
      </c>
      <c r="K1452" s="37" t="n">
        <f aca="false">E1452+Inputs!$B$5*F1452</f>
        <v>0</v>
      </c>
      <c r="L1452" s="37" t="n">
        <f aca="false">G1452+Inputs!$B$6*H1452</f>
        <v>0</v>
      </c>
      <c r="M1452" s="37" t="n">
        <f aca="false">I1452+Inputs!$B$7*J1452</f>
        <v>32.266</v>
      </c>
      <c r="N1452" s="37" t="n">
        <f aca="false">K1452+L1452+M1452</f>
        <v>32.266</v>
      </c>
    </row>
    <row r="1453" customFormat="false" ht="15" hidden="false" customHeight="false" outlineLevel="0" collapsed="false">
      <c r="A1453" s="0" t="s">
        <v>9</v>
      </c>
      <c r="B1453" s="0" t="s">
        <v>464</v>
      </c>
      <c r="C1453" s="15" t="n">
        <v>45200</v>
      </c>
      <c r="D1453" s="0" t="n">
        <v>1</v>
      </c>
      <c r="E1453" s="0" t="n">
        <v>0</v>
      </c>
      <c r="F1453" s="0" t="n">
        <v>0</v>
      </c>
      <c r="G1453" s="0" t="n">
        <v>0</v>
      </c>
      <c r="H1453" s="0" t="n">
        <v>1</v>
      </c>
      <c r="I1453" s="0" t="n">
        <v>0</v>
      </c>
      <c r="J1453" s="0" t="n">
        <v>30</v>
      </c>
      <c r="K1453" s="37" t="n">
        <f aca="false">E1453+Inputs!$B$5*F1453</f>
        <v>0</v>
      </c>
      <c r="L1453" s="37" t="n">
        <f aca="false">G1453+Inputs!$B$6*H1453</f>
        <v>1.275</v>
      </c>
      <c r="M1453" s="37" t="n">
        <f aca="false">I1453+Inputs!$B$7*J1453</f>
        <v>37.23</v>
      </c>
      <c r="N1453" s="37" t="n">
        <f aca="false">K1453+L1453+M1453</f>
        <v>38.505</v>
      </c>
    </row>
    <row r="1454" customFormat="false" ht="15" hidden="false" customHeight="false" outlineLevel="0" collapsed="false">
      <c r="A1454" s="0" t="s">
        <v>9</v>
      </c>
      <c r="B1454" s="0" t="s">
        <v>464</v>
      </c>
      <c r="C1454" s="15" t="n">
        <v>45231</v>
      </c>
      <c r="D1454" s="0" t="n">
        <v>1</v>
      </c>
      <c r="E1454" s="0" t="n">
        <v>0</v>
      </c>
      <c r="F1454" s="0" t="n">
        <v>1</v>
      </c>
      <c r="G1454" s="0" t="n">
        <v>0</v>
      </c>
      <c r="H1454" s="0" t="n">
        <v>0</v>
      </c>
      <c r="I1454" s="0" t="n">
        <v>0</v>
      </c>
      <c r="J1454" s="0" t="n">
        <v>32</v>
      </c>
      <c r="K1454" s="37" t="n">
        <f aca="false">E1454+Inputs!$B$5*F1454</f>
        <v>1.275</v>
      </c>
      <c r="L1454" s="37" t="n">
        <f aca="false">G1454+Inputs!$B$6*H1454</f>
        <v>0</v>
      </c>
      <c r="M1454" s="37" t="n">
        <f aca="false">I1454+Inputs!$B$7*J1454</f>
        <v>39.712</v>
      </c>
      <c r="N1454" s="37" t="n">
        <f aca="false">K1454+L1454+M1454</f>
        <v>40.987</v>
      </c>
    </row>
    <row r="1455" customFormat="false" ht="15" hidden="false" customHeight="false" outlineLevel="0" collapsed="false">
      <c r="A1455" s="0" t="s">
        <v>9</v>
      </c>
      <c r="B1455" s="0" t="s">
        <v>464</v>
      </c>
      <c r="C1455" s="15" t="n">
        <v>45261</v>
      </c>
      <c r="D1455" s="0" t="n">
        <v>1</v>
      </c>
      <c r="E1455" s="0" t="n">
        <v>0</v>
      </c>
      <c r="F1455" s="0" t="n">
        <v>0</v>
      </c>
      <c r="G1455" s="0" t="n">
        <v>0</v>
      </c>
      <c r="H1455" s="0" t="n">
        <v>0</v>
      </c>
      <c r="I1455" s="0" t="n">
        <v>0</v>
      </c>
      <c r="J1455" s="0" t="n">
        <v>27</v>
      </c>
      <c r="K1455" s="37" t="n">
        <f aca="false">E1455+Inputs!$B$5*F1455</f>
        <v>0</v>
      </c>
      <c r="L1455" s="37" t="n">
        <f aca="false">G1455+Inputs!$B$6*H1455</f>
        <v>0</v>
      </c>
      <c r="M1455" s="37" t="n">
        <f aca="false">I1455+Inputs!$B$7*J1455</f>
        <v>33.507</v>
      </c>
      <c r="N1455" s="37" t="n">
        <f aca="false">K1455+L1455+M1455</f>
        <v>33.507</v>
      </c>
    </row>
    <row r="1456" customFormat="false" ht="15" hidden="false" customHeight="false" outlineLevel="0" collapsed="false">
      <c r="A1456" s="0" t="s">
        <v>9</v>
      </c>
      <c r="B1456" s="0" t="s">
        <v>464</v>
      </c>
      <c r="C1456" s="15" t="n">
        <v>45292</v>
      </c>
      <c r="D1456" s="0" t="n">
        <v>1</v>
      </c>
      <c r="E1456" s="0" t="n">
        <v>0</v>
      </c>
      <c r="F1456" s="0" t="n">
        <v>0</v>
      </c>
      <c r="G1456" s="0" t="n">
        <v>0</v>
      </c>
      <c r="H1456" s="0" t="n">
        <v>0</v>
      </c>
      <c r="I1456" s="0" t="n">
        <v>0</v>
      </c>
      <c r="J1456" s="0" t="n">
        <v>24</v>
      </c>
      <c r="K1456" s="37" t="n">
        <f aca="false">E1456+Inputs!$B$5*F1456</f>
        <v>0</v>
      </c>
      <c r="L1456" s="37" t="n">
        <f aca="false">G1456+Inputs!$B$6*H1456</f>
        <v>0</v>
      </c>
      <c r="M1456" s="37" t="n">
        <f aca="false">I1456+Inputs!$B$7*J1456</f>
        <v>29.784</v>
      </c>
      <c r="N1456" s="37" t="n">
        <f aca="false">K1456+L1456+M1456</f>
        <v>29.784</v>
      </c>
    </row>
    <row r="1457" customFormat="false" ht="15" hidden="false" customHeight="false" outlineLevel="0" collapsed="false">
      <c r="A1457" s="0" t="s">
        <v>9</v>
      </c>
      <c r="B1457" s="0" t="s">
        <v>464</v>
      </c>
      <c r="C1457" s="15" t="n">
        <v>45323</v>
      </c>
      <c r="D1457" s="0" t="n">
        <v>1</v>
      </c>
      <c r="E1457" s="0" t="n">
        <v>0</v>
      </c>
      <c r="F1457" s="0" t="n">
        <v>0</v>
      </c>
      <c r="G1457" s="0" t="n">
        <v>0</v>
      </c>
      <c r="H1457" s="0" t="n">
        <v>0</v>
      </c>
      <c r="I1457" s="0" t="n">
        <v>0</v>
      </c>
      <c r="J1457" s="0" t="n">
        <v>3</v>
      </c>
      <c r="K1457" s="37" t="n">
        <f aca="false">E1457+Inputs!$B$5*F1457</f>
        <v>0</v>
      </c>
      <c r="L1457" s="37" t="n">
        <f aca="false">G1457+Inputs!$B$6*H1457</f>
        <v>0</v>
      </c>
      <c r="M1457" s="37" t="n">
        <f aca="false">I1457+Inputs!$B$7*J1457</f>
        <v>3.723</v>
      </c>
      <c r="N1457" s="37" t="n">
        <f aca="false">K1457+L1457+M1457</f>
        <v>3.723</v>
      </c>
    </row>
    <row r="1458" customFormat="false" ht="15" hidden="false" customHeight="false" outlineLevel="0" collapsed="false">
      <c r="A1458" s="0" t="s">
        <v>9</v>
      </c>
      <c r="B1458" s="0" t="s">
        <v>464</v>
      </c>
      <c r="C1458" s="15" t="n">
        <v>45352</v>
      </c>
      <c r="D1458" s="0" t="n">
        <v>1</v>
      </c>
      <c r="E1458" s="0" t="n">
        <v>0</v>
      </c>
      <c r="F1458" s="0" t="n">
        <v>0</v>
      </c>
      <c r="G1458" s="0" t="n">
        <v>0</v>
      </c>
      <c r="H1458" s="0" t="n">
        <v>0</v>
      </c>
      <c r="I1458" s="0" t="n">
        <v>0</v>
      </c>
      <c r="J1458" s="0" t="n">
        <v>8</v>
      </c>
      <c r="K1458" s="37" t="n">
        <f aca="false">E1458+Inputs!$B$5*F1458</f>
        <v>0</v>
      </c>
      <c r="L1458" s="37" t="n">
        <f aca="false">G1458+Inputs!$B$6*H1458</f>
        <v>0</v>
      </c>
      <c r="M1458" s="37" t="n">
        <f aca="false">I1458+Inputs!$B$7*J1458</f>
        <v>9.928</v>
      </c>
      <c r="N1458" s="37" t="n">
        <f aca="false">K1458+L1458+M1458</f>
        <v>9.928</v>
      </c>
    </row>
    <row r="1459" customFormat="false" ht="15" hidden="false" customHeight="false" outlineLevel="0" collapsed="false">
      <c r="A1459" s="0" t="s">
        <v>9</v>
      </c>
      <c r="B1459" s="0" t="s">
        <v>464</v>
      </c>
      <c r="C1459" s="15" t="n">
        <v>45383</v>
      </c>
      <c r="D1459" s="0" t="n">
        <v>1</v>
      </c>
      <c r="E1459" s="0" t="n">
        <v>0</v>
      </c>
      <c r="F1459" s="0" t="n">
        <v>2</v>
      </c>
      <c r="G1459" s="0" t="n">
        <v>0</v>
      </c>
      <c r="H1459" s="0" t="n">
        <v>0</v>
      </c>
      <c r="I1459" s="0" t="n">
        <v>0</v>
      </c>
      <c r="J1459" s="0" t="n">
        <v>14</v>
      </c>
      <c r="K1459" s="37" t="n">
        <f aca="false">E1459+Inputs!$B$5*F1459</f>
        <v>2.55</v>
      </c>
      <c r="L1459" s="37" t="n">
        <f aca="false">G1459+Inputs!$B$6*H1459</f>
        <v>0</v>
      </c>
      <c r="M1459" s="37" t="n">
        <f aca="false">I1459+Inputs!$B$7*J1459</f>
        <v>17.374</v>
      </c>
      <c r="N1459" s="37" t="n">
        <f aca="false">K1459+L1459+M1459</f>
        <v>19.924</v>
      </c>
    </row>
    <row r="1460" customFormat="false" ht="15" hidden="false" customHeight="false" outlineLevel="0" collapsed="false">
      <c r="A1460" s="0" t="s">
        <v>9</v>
      </c>
      <c r="B1460" s="0" t="s">
        <v>464</v>
      </c>
      <c r="C1460" s="15" t="n">
        <v>45413</v>
      </c>
      <c r="D1460" s="0" t="n">
        <v>1</v>
      </c>
      <c r="E1460" s="0" t="n">
        <v>0</v>
      </c>
      <c r="F1460" s="0" t="n">
        <v>1</v>
      </c>
      <c r="G1460" s="0" t="n">
        <v>0</v>
      </c>
      <c r="H1460" s="0" t="n">
        <v>0</v>
      </c>
      <c r="I1460" s="0" t="n">
        <v>0</v>
      </c>
      <c r="J1460" s="0" t="n">
        <v>18</v>
      </c>
      <c r="K1460" s="37" t="n">
        <f aca="false">E1460+Inputs!$B$5*F1460</f>
        <v>1.275</v>
      </c>
      <c r="L1460" s="37" t="n">
        <f aca="false">G1460+Inputs!$B$6*H1460</f>
        <v>0</v>
      </c>
      <c r="M1460" s="37" t="n">
        <f aca="false">I1460+Inputs!$B$7*J1460</f>
        <v>22.338</v>
      </c>
      <c r="N1460" s="37" t="n">
        <f aca="false">K1460+L1460+M1460</f>
        <v>23.613</v>
      </c>
    </row>
    <row r="1461" customFormat="false" ht="15" hidden="false" customHeight="false" outlineLevel="0" collapsed="false">
      <c r="A1461" s="0" t="s">
        <v>9</v>
      </c>
      <c r="B1461" s="0" t="s">
        <v>464</v>
      </c>
      <c r="C1461" s="15" t="n">
        <v>45444</v>
      </c>
      <c r="D1461" s="0" t="n">
        <v>1</v>
      </c>
      <c r="E1461" s="0" t="n">
        <v>0</v>
      </c>
      <c r="F1461" s="0" t="n">
        <v>0</v>
      </c>
      <c r="G1461" s="0" t="n">
        <v>0</v>
      </c>
      <c r="H1461" s="0" t="n">
        <v>0</v>
      </c>
      <c r="I1461" s="0" t="n">
        <v>0</v>
      </c>
      <c r="J1461" s="0" t="n">
        <v>26</v>
      </c>
      <c r="K1461" s="37" t="n">
        <f aca="false">E1461+Inputs!$B$5*F1461</f>
        <v>0</v>
      </c>
      <c r="L1461" s="37" t="n">
        <f aca="false">G1461+Inputs!$B$6*H1461</f>
        <v>0</v>
      </c>
      <c r="M1461" s="37" t="n">
        <f aca="false">I1461+Inputs!$B$7*J1461</f>
        <v>32.266</v>
      </c>
      <c r="N1461" s="37" t="n">
        <f aca="false">K1461+L1461+M1461</f>
        <v>32.266</v>
      </c>
    </row>
    <row r="1462" customFormat="false" ht="15" hidden="false" customHeight="false" outlineLevel="0" collapsed="false">
      <c r="A1462" s="0" t="s">
        <v>9</v>
      </c>
      <c r="B1462" s="0" t="s">
        <v>464</v>
      </c>
      <c r="C1462" s="15" t="n">
        <v>45474</v>
      </c>
      <c r="D1462" s="0" t="n">
        <v>1</v>
      </c>
      <c r="E1462" s="0" t="n">
        <v>0</v>
      </c>
      <c r="F1462" s="0" t="n">
        <v>2</v>
      </c>
      <c r="G1462" s="0" t="n">
        <v>0</v>
      </c>
      <c r="H1462" s="0" t="n">
        <v>0</v>
      </c>
      <c r="I1462" s="0" t="n">
        <v>0</v>
      </c>
      <c r="J1462" s="0" t="n">
        <v>30</v>
      </c>
      <c r="K1462" s="37" t="n">
        <f aca="false">E1462+Inputs!$B$5*F1462</f>
        <v>2.55</v>
      </c>
      <c r="L1462" s="37" t="n">
        <f aca="false">G1462+Inputs!$B$6*H1462</f>
        <v>0</v>
      </c>
      <c r="M1462" s="37" t="n">
        <f aca="false">I1462+Inputs!$B$7*J1462</f>
        <v>37.23</v>
      </c>
      <c r="N1462" s="37" t="n">
        <f aca="false">K1462+L1462+M1462</f>
        <v>39.78</v>
      </c>
    </row>
    <row r="1463" customFormat="false" ht="15" hidden="false" customHeight="false" outlineLevel="0" collapsed="false">
      <c r="A1463" s="0" t="s">
        <v>9</v>
      </c>
      <c r="B1463" s="0" t="s">
        <v>464</v>
      </c>
      <c r="C1463" s="15" t="n">
        <v>45505</v>
      </c>
      <c r="D1463" s="0" t="n">
        <v>1</v>
      </c>
      <c r="E1463" s="0" t="n">
        <v>0</v>
      </c>
      <c r="F1463" s="0" t="n">
        <v>1</v>
      </c>
      <c r="G1463" s="0" t="n">
        <v>0</v>
      </c>
      <c r="H1463" s="0" t="n">
        <v>0</v>
      </c>
      <c r="I1463" s="0" t="n">
        <v>0</v>
      </c>
      <c r="J1463" s="0" t="n">
        <v>23</v>
      </c>
      <c r="K1463" s="37" t="n">
        <f aca="false">E1463+Inputs!$B$5*F1463</f>
        <v>1.275</v>
      </c>
      <c r="L1463" s="37" t="n">
        <f aca="false">G1463+Inputs!$B$6*H1463</f>
        <v>0</v>
      </c>
      <c r="M1463" s="37" t="n">
        <f aca="false">I1463+Inputs!$B$7*J1463</f>
        <v>28.543</v>
      </c>
      <c r="N1463" s="37" t="n">
        <f aca="false">K1463+L1463+M1463</f>
        <v>29.818</v>
      </c>
    </row>
    <row r="1464" customFormat="false" ht="15" hidden="false" customHeight="false" outlineLevel="0" collapsed="false">
      <c r="A1464" s="0" t="s">
        <v>9</v>
      </c>
      <c r="B1464" s="0" t="s">
        <v>464</v>
      </c>
      <c r="C1464" s="15" t="n">
        <v>45536</v>
      </c>
      <c r="D1464" s="0" t="n">
        <v>1</v>
      </c>
      <c r="E1464" s="0" t="n">
        <v>0</v>
      </c>
      <c r="F1464" s="0" t="n">
        <v>0</v>
      </c>
      <c r="G1464" s="0" t="n">
        <v>0</v>
      </c>
      <c r="H1464" s="0" t="n">
        <v>0</v>
      </c>
      <c r="I1464" s="0" t="n">
        <v>0</v>
      </c>
      <c r="J1464" s="0" t="n">
        <v>24</v>
      </c>
      <c r="K1464" s="37" t="n">
        <f aca="false">E1464+Inputs!$B$5*F1464</f>
        <v>0</v>
      </c>
      <c r="L1464" s="37" t="n">
        <f aca="false">G1464+Inputs!$B$6*H1464</f>
        <v>0</v>
      </c>
      <c r="M1464" s="37" t="n">
        <f aca="false">I1464+Inputs!$B$7*J1464</f>
        <v>29.784</v>
      </c>
      <c r="N1464" s="37" t="n">
        <f aca="false">K1464+L1464+M1464</f>
        <v>29.784</v>
      </c>
    </row>
    <row r="1465" customFormat="false" ht="15" hidden="false" customHeight="false" outlineLevel="0" collapsed="false">
      <c r="A1465" s="0" t="s">
        <v>9</v>
      </c>
      <c r="B1465" s="0" t="s">
        <v>464</v>
      </c>
      <c r="C1465" s="15" t="n">
        <v>45566</v>
      </c>
      <c r="D1465" s="0" t="n">
        <v>1</v>
      </c>
      <c r="E1465" s="0" t="n">
        <v>0</v>
      </c>
      <c r="F1465" s="0" t="n">
        <v>0</v>
      </c>
      <c r="G1465" s="0" t="n">
        <v>0</v>
      </c>
      <c r="H1465" s="0" t="n">
        <v>0</v>
      </c>
      <c r="I1465" s="0" t="n">
        <v>0</v>
      </c>
      <c r="J1465" s="0" t="n">
        <v>25</v>
      </c>
      <c r="K1465" s="37" t="n">
        <f aca="false">E1465+Inputs!$B$5*F1465</f>
        <v>0</v>
      </c>
      <c r="L1465" s="37" t="n">
        <f aca="false">G1465+Inputs!$B$6*H1465</f>
        <v>0</v>
      </c>
      <c r="M1465" s="37" t="n">
        <f aca="false">I1465+Inputs!$B$7*J1465</f>
        <v>31.025</v>
      </c>
      <c r="N1465" s="37" t="n">
        <f aca="false">K1465+L1465+M1465</f>
        <v>31.025</v>
      </c>
    </row>
    <row r="1466" customFormat="false" ht="15" hidden="false" customHeight="false" outlineLevel="0" collapsed="false">
      <c r="A1466" s="0" t="s">
        <v>9</v>
      </c>
      <c r="B1466" s="0" t="s">
        <v>464</v>
      </c>
      <c r="C1466" s="15" t="n">
        <v>45597</v>
      </c>
      <c r="D1466" s="0" t="n">
        <v>1</v>
      </c>
      <c r="E1466" s="0" t="n">
        <v>0</v>
      </c>
      <c r="F1466" s="0" t="n">
        <v>0</v>
      </c>
      <c r="G1466" s="0" t="n">
        <v>0</v>
      </c>
      <c r="H1466" s="0" t="n">
        <v>0</v>
      </c>
      <c r="I1466" s="0" t="n">
        <v>0</v>
      </c>
      <c r="J1466" s="0" t="n">
        <v>25</v>
      </c>
      <c r="K1466" s="37" t="n">
        <f aca="false">E1466+Inputs!$B$5*F1466</f>
        <v>0</v>
      </c>
      <c r="L1466" s="37" t="n">
        <f aca="false">G1466+Inputs!$B$6*H1466</f>
        <v>0</v>
      </c>
      <c r="M1466" s="37" t="n">
        <f aca="false">I1466+Inputs!$B$7*J1466</f>
        <v>31.025</v>
      </c>
      <c r="N1466" s="37" t="n">
        <f aca="false">K1466+L1466+M1466</f>
        <v>31.025</v>
      </c>
    </row>
    <row r="1467" customFormat="false" ht="15" hidden="false" customHeight="false" outlineLevel="0" collapsed="false">
      <c r="A1467" s="0" t="s">
        <v>9</v>
      </c>
      <c r="B1467" s="0" t="s">
        <v>464</v>
      </c>
      <c r="C1467" s="15" t="n">
        <v>45627</v>
      </c>
      <c r="D1467" s="0" t="n">
        <v>1</v>
      </c>
      <c r="E1467" s="0" t="n">
        <v>0</v>
      </c>
      <c r="F1467" s="0" t="n">
        <v>0</v>
      </c>
      <c r="G1467" s="0" t="n">
        <v>0</v>
      </c>
      <c r="H1467" s="0" t="n">
        <v>0</v>
      </c>
      <c r="I1467" s="0" t="n">
        <v>0</v>
      </c>
      <c r="J1467" s="0" t="n">
        <v>26</v>
      </c>
      <c r="K1467" s="37" t="n">
        <f aca="false">E1467+Inputs!$B$5*F1467</f>
        <v>0</v>
      </c>
      <c r="L1467" s="37" t="n">
        <f aca="false">G1467+Inputs!$B$6*H1467</f>
        <v>0</v>
      </c>
      <c r="M1467" s="37" t="n">
        <f aca="false">I1467+Inputs!$B$7*J1467</f>
        <v>32.266</v>
      </c>
      <c r="N1467" s="37" t="n">
        <f aca="false">K1467+L1467+M1467</f>
        <v>32.266</v>
      </c>
    </row>
    <row r="1468" customFormat="false" ht="15" hidden="false" customHeight="false" outlineLevel="0" collapsed="false">
      <c r="A1468" s="0" t="s">
        <v>9</v>
      </c>
      <c r="B1468" s="0" t="s">
        <v>464</v>
      </c>
      <c r="C1468" s="15" t="n">
        <v>45658</v>
      </c>
      <c r="D1468" s="0" t="n">
        <v>1</v>
      </c>
      <c r="E1468" s="0" t="n">
        <v>0</v>
      </c>
      <c r="F1468" s="0" t="n">
        <v>0</v>
      </c>
      <c r="G1468" s="0" t="n">
        <v>0</v>
      </c>
      <c r="H1468" s="0" t="n">
        <v>0</v>
      </c>
      <c r="I1468" s="0" t="n">
        <v>0</v>
      </c>
      <c r="J1468" s="0" t="n">
        <v>27</v>
      </c>
      <c r="K1468" s="37" t="n">
        <f aca="false">E1468+Inputs!$B$5*F1468</f>
        <v>0</v>
      </c>
      <c r="L1468" s="37" t="n">
        <f aca="false">G1468+Inputs!$B$6*H1468</f>
        <v>0</v>
      </c>
      <c r="M1468" s="37" t="n">
        <f aca="false">I1468+Inputs!$B$7*J1468</f>
        <v>33.507</v>
      </c>
      <c r="N1468" s="37" t="n">
        <f aca="false">K1468+L1468+M1468</f>
        <v>33.507</v>
      </c>
    </row>
    <row r="1469" customFormat="false" ht="15" hidden="false" customHeight="false" outlineLevel="0" collapsed="false">
      <c r="A1469" s="0" t="s">
        <v>9</v>
      </c>
      <c r="B1469" s="0" t="s">
        <v>464</v>
      </c>
      <c r="C1469" s="15" t="n">
        <v>45689</v>
      </c>
      <c r="D1469" s="0" t="n">
        <v>1</v>
      </c>
      <c r="E1469" s="0" t="n">
        <v>0</v>
      </c>
      <c r="F1469" s="0" t="n">
        <v>0</v>
      </c>
      <c r="G1469" s="0" t="n">
        <v>0</v>
      </c>
      <c r="H1469" s="0" t="n">
        <v>0</v>
      </c>
      <c r="I1469" s="0" t="n">
        <v>0</v>
      </c>
      <c r="J1469" s="0" t="n">
        <v>18</v>
      </c>
      <c r="K1469" s="37" t="n">
        <f aca="false">E1469+Inputs!$B$5*F1469</f>
        <v>0</v>
      </c>
      <c r="L1469" s="37" t="n">
        <f aca="false">G1469+Inputs!$B$6*H1469</f>
        <v>0</v>
      </c>
      <c r="M1469" s="37" t="n">
        <f aca="false">I1469+Inputs!$B$7*J1469</f>
        <v>22.338</v>
      </c>
      <c r="N1469" s="37" t="n">
        <f aca="false">K1469+L1469+M1469</f>
        <v>22.338</v>
      </c>
    </row>
    <row r="1470" customFormat="false" ht="15" hidden="false" customHeight="false" outlineLevel="0" collapsed="false">
      <c r="A1470" s="0" t="s">
        <v>9</v>
      </c>
      <c r="B1470" s="0" t="s">
        <v>464</v>
      </c>
      <c r="C1470" s="15" t="n">
        <v>45717</v>
      </c>
      <c r="D1470" s="0" t="n">
        <v>1</v>
      </c>
      <c r="E1470" s="0" t="n">
        <v>0</v>
      </c>
      <c r="F1470" s="0" t="n">
        <v>1</v>
      </c>
      <c r="G1470" s="0" t="n">
        <v>0</v>
      </c>
      <c r="H1470" s="0" t="n">
        <v>0</v>
      </c>
      <c r="I1470" s="0" t="n">
        <v>0</v>
      </c>
      <c r="J1470" s="0" t="n">
        <v>32</v>
      </c>
      <c r="K1470" s="37" t="n">
        <f aca="false">E1470+Inputs!$B$5*F1470</f>
        <v>1.275</v>
      </c>
      <c r="L1470" s="37" t="n">
        <f aca="false">G1470+Inputs!$B$6*H1470</f>
        <v>0</v>
      </c>
      <c r="M1470" s="37" t="n">
        <f aca="false">I1470+Inputs!$B$7*J1470</f>
        <v>39.712</v>
      </c>
      <c r="N1470" s="37" t="n">
        <f aca="false">K1470+L1470+M1470</f>
        <v>40.987</v>
      </c>
    </row>
    <row r="1471" customFormat="false" ht="15" hidden="false" customHeight="false" outlineLevel="0" collapsed="false">
      <c r="A1471" s="0" t="s">
        <v>9</v>
      </c>
      <c r="B1471" s="0" t="s">
        <v>464</v>
      </c>
      <c r="C1471" s="15" t="n">
        <v>45748</v>
      </c>
      <c r="D1471" s="0" t="n">
        <v>1</v>
      </c>
      <c r="E1471" s="0" t="n">
        <v>0</v>
      </c>
      <c r="F1471" s="0" t="n">
        <v>0</v>
      </c>
      <c r="G1471" s="0" t="n">
        <v>0</v>
      </c>
      <c r="H1471" s="0" t="n">
        <v>1</v>
      </c>
      <c r="I1471" s="0" t="n">
        <v>0</v>
      </c>
      <c r="J1471" s="0" t="n">
        <v>26</v>
      </c>
      <c r="K1471" s="37" t="n">
        <f aca="false">E1471+Inputs!$B$5*F1471</f>
        <v>0</v>
      </c>
      <c r="L1471" s="37" t="n">
        <f aca="false">G1471+Inputs!$B$6*H1471</f>
        <v>1.275</v>
      </c>
      <c r="M1471" s="37" t="n">
        <f aca="false">I1471+Inputs!$B$7*J1471</f>
        <v>32.266</v>
      </c>
      <c r="N1471" s="37" t="n">
        <f aca="false">K1471+L1471+M1471</f>
        <v>33.541</v>
      </c>
    </row>
    <row r="1472" customFormat="false" ht="15" hidden="false" customHeight="false" outlineLevel="0" collapsed="false">
      <c r="A1472" s="0" t="s">
        <v>9</v>
      </c>
      <c r="B1472" s="0" t="s">
        <v>464</v>
      </c>
      <c r="C1472" s="15" t="n">
        <v>45778</v>
      </c>
      <c r="D1472" s="0" t="n">
        <v>1</v>
      </c>
      <c r="E1472" s="0" t="n">
        <v>0</v>
      </c>
      <c r="F1472" s="0" t="n">
        <v>0</v>
      </c>
      <c r="G1472" s="0" t="n">
        <v>0</v>
      </c>
      <c r="H1472" s="0" t="n">
        <v>0</v>
      </c>
      <c r="I1472" s="0" t="n">
        <v>0</v>
      </c>
      <c r="J1472" s="0" t="n">
        <v>35</v>
      </c>
      <c r="K1472" s="37" t="n">
        <f aca="false">E1472+Inputs!$B$5*F1472</f>
        <v>0</v>
      </c>
      <c r="L1472" s="37" t="n">
        <f aca="false">G1472+Inputs!$B$6*H1472</f>
        <v>0</v>
      </c>
      <c r="M1472" s="37" t="n">
        <f aca="false">I1472+Inputs!$B$7*J1472</f>
        <v>43.435</v>
      </c>
      <c r="N1472" s="37" t="n">
        <f aca="false">K1472+L1472+M1472</f>
        <v>43.435</v>
      </c>
    </row>
    <row r="1473" customFormat="false" ht="15" hidden="false" customHeight="false" outlineLevel="0" collapsed="false">
      <c r="A1473" s="0" t="s">
        <v>9</v>
      </c>
      <c r="B1473" s="0" t="s">
        <v>464</v>
      </c>
      <c r="C1473" s="15" t="n">
        <v>45809</v>
      </c>
      <c r="D1473" s="0" t="n">
        <v>1</v>
      </c>
      <c r="E1473" s="0" t="n">
        <v>0</v>
      </c>
      <c r="F1473" s="0" t="n">
        <v>2</v>
      </c>
      <c r="G1473" s="0" t="n">
        <v>0</v>
      </c>
      <c r="H1473" s="0" t="n">
        <v>0</v>
      </c>
      <c r="I1473" s="0" t="n">
        <v>0</v>
      </c>
      <c r="J1473" s="0" t="n">
        <v>27</v>
      </c>
      <c r="K1473" s="37" t="n">
        <f aca="false">E1473+Inputs!$B$5*F1473</f>
        <v>2.55</v>
      </c>
      <c r="L1473" s="37" t="n">
        <f aca="false">G1473+Inputs!$B$6*H1473</f>
        <v>0</v>
      </c>
      <c r="M1473" s="37" t="n">
        <f aca="false">I1473+Inputs!$B$7*J1473</f>
        <v>33.507</v>
      </c>
      <c r="N1473" s="37" t="n">
        <f aca="false">K1473+L1473+M1473</f>
        <v>36.057</v>
      </c>
    </row>
    <row r="1474" customFormat="false" ht="15" hidden="false" customHeight="false" outlineLevel="0" collapsed="false">
      <c r="A1474" s="0" t="s">
        <v>9</v>
      </c>
      <c r="B1474" s="0" t="s">
        <v>464</v>
      </c>
      <c r="C1474" s="15" t="n">
        <v>45839</v>
      </c>
      <c r="D1474" s="0" t="n">
        <v>1</v>
      </c>
      <c r="E1474" s="0" t="n">
        <v>0</v>
      </c>
      <c r="F1474" s="0" t="n">
        <v>0</v>
      </c>
      <c r="G1474" s="0" t="n">
        <v>0</v>
      </c>
      <c r="H1474" s="0" t="n">
        <v>0</v>
      </c>
      <c r="I1474" s="0" t="n">
        <v>0</v>
      </c>
      <c r="J1474" s="0" t="n">
        <v>21</v>
      </c>
      <c r="K1474" s="37" t="n">
        <f aca="false">E1474+Inputs!$B$5*F1474</f>
        <v>0</v>
      </c>
      <c r="L1474" s="37" t="n">
        <f aca="false">G1474+Inputs!$B$6*H1474</f>
        <v>0</v>
      </c>
      <c r="M1474" s="37" t="n">
        <f aca="false">I1474+Inputs!$B$7*J1474</f>
        <v>26.061</v>
      </c>
      <c r="N1474" s="37" t="n">
        <f aca="false">K1474+L1474+M1474</f>
        <v>26.061</v>
      </c>
    </row>
    <row r="1475" customFormat="false" ht="15" hidden="false" customHeight="false" outlineLevel="0" collapsed="false">
      <c r="A1475" s="0" t="s">
        <v>9</v>
      </c>
      <c r="B1475" s="0" t="s">
        <v>464</v>
      </c>
      <c r="C1475" s="15" t="n">
        <v>45870</v>
      </c>
      <c r="D1475" s="0" t="n">
        <v>1</v>
      </c>
      <c r="E1475" s="0" t="n">
        <v>0</v>
      </c>
      <c r="F1475" s="0" t="n">
        <v>1</v>
      </c>
      <c r="G1475" s="0" t="n">
        <v>0</v>
      </c>
      <c r="H1475" s="0" t="n">
        <v>1</v>
      </c>
      <c r="I1475" s="0" t="n">
        <v>0</v>
      </c>
      <c r="J1475" s="0" t="n">
        <v>21</v>
      </c>
      <c r="K1475" s="37" t="n">
        <f aca="false">E1475+Inputs!$B$5*F1475</f>
        <v>1.275</v>
      </c>
      <c r="L1475" s="37" t="n">
        <f aca="false">G1475+Inputs!$B$6*H1475</f>
        <v>1.275</v>
      </c>
      <c r="M1475" s="37" t="n">
        <f aca="false">I1475+Inputs!$B$7*J1475</f>
        <v>26.061</v>
      </c>
      <c r="N1475" s="37" t="n">
        <f aca="false">K1475+L1475+M1475</f>
        <v>28.611</v>
      </c>
    </row>
    <row r="1476" customFormat="false" ht="15" hidden="false" customHeight="false" outlineLevel="0" collapsed="false">
      <c r="A1476" s="0" t="s">
        <v>9</v>
      </c>
      <c r="B1476" s="0" t="s">
        <v>464</v>
      </c>
      <c r="C1476" s="15" t="n">
        <v>45901</v>
      </c>
      <c r="D1476" s="0" t="n">
        <v>1</v>
      </c>
      <c r="E1476" s="0" t="n">
        <v>0</v>
      </c>
      <c r="F1476" s="0" t="n">
        <v>0</v>
      </c>
      <c r="G1476" s="0" t="n">
        <v>0</v>
      </c>
      <c r="H1476" s="0" t="n">
        <v>0</v>
      </c>
      <c r="I1476" s="0" t="n">
        <v>0</v>
      </c>
      <c r="J1476" s="0" t="n">
        <v>27</v>
      </c>
      <c r="K1476" s="37" t="n">
        <f aca="false">E1476+Inputs!$B$5*F1476</f>
        <v>0</v>
      </c>
      <c r="L1476" s="37" t="n">
        <f aca="false">G1476+Inputs!$B$6*H1476</f>
        <v>0</v>
      </c>
      <c r="M1476" s="37" t="n">
        <f aca="false">I1476+Inputs!$B$7*J1476</f>
        <v>33.507</v>
      </c>
      <c r="N1476" s="37" t="n">
        <f aca="false">K1476+L1476+M1476</f>
        <v>33.507</v>
      </c>
    </row>
    <row r="1477" customFormat="false" ht="15" hidden="false" customHeight="false" outlineLevel="0" collapsed="false">
      <c r="A1477" s="0" t="s">
        <v>9</v>
      </c>
      <c r="B1477" s="0" t="s">
        <v>464</v>
      </c>
      <c r="C1477" s="15" t="n">
        <v>45931</v>
      </c>
      <c r="D1477" s="0" t="n">
        <v>1</v>
      </c>
      <c r="E1477" s="0" t="n">
        <v>0</v>
      </c>
      <c r="F1477" s="0" t="n">
        <v>0</v>
      </c>
      <c r="G1477" s="0" t="n">
        <v>0</v>
      </c>
      <c r="H1477" s="0" t="n">
        <v>0</v>
      </c>
      <c r="I1477" s="0" t="n">
        <v>0</v>
      </c>
      <c r="J1477" s="0" t="n">
        <v>26</v>
      </c>
      <c r="K1477" s="37" t="n">
        <f aca="false">E1477+Inputs!$B$5*F1477</f>
        <v>0</v>
      </c>
      <c r="L1477" s="37" t="n">
        <f aca="false">G1477+Inputs!$B$6*H1477</f>
        <v>0</v>
      </c>
      <c r="M1477" s="37" t="n">
        <f aca="false">I1477+Inputs!$B$7*J1477</f>
        <v>32.266</v>
      </c>
      <c r="N1477" s="37" t="n">
        <f aca="false">K1477+L1477+M1477</f>
        <v>32.266</v>
      </c>
    </row>
    <row r="1478" customFormat="false" ht="15" hidden="false" customHeight="false" outlineLevel="0" collapsed="false">
      <c r="A1478" s="0" t="s">
        <v>9</v>
      </c>
      <c r="B1478" s="0" t="s">
        <v>464</v>
      </c>
      <c r="C1478" s="15" t="n">
        <v>45962</v>
      </c>
      <c r="D1478" s="0" t="n">
        <v>1</v>
      </c>
      <c r="E1478" s="0" t="n">
        <v>0</v>
      </c>
      <c r="F1478" s="0" t="n">
        <v>0</v>
      </c>
      <c r="G1478" s="0" t="n">
        <v>0</v>
      </c>
      <c r="H1478" s="0" t="n">
        <v>0</v>
      </c>
      <c r="I1478" s="0" t="n">
        <v>0</v>
      </c>
      <c r="J1478" s="0" t="n">
        <v>24</v>
      </c>
      <c r="K1478" s="37" t="n">
        <f aca="false">E1478+Inputs!$B$5*F1478</f>
        <v>0</v>
      </c>
      <c r="L1478" s="37" t="n">
        <f aca="false">G1478+Inputs!$B$6*H1478</f>
        <v>0</v>
      </c>
      <c r="M1478" s="37" t="n">
        <f aca="false">I1478+Inputs!$B$7*J1478</f>
        <v>29.784</v>
      </c>
      <c r="N1478" s="37" t="n">
        <f aca="false">K1478+L1478+M1478</f>
        <v>29.784</v>
      </c>
    </row>
    <row r="1479" customFormat="false" ht="15" hidden="false" customHeight="false" outlineLevel="0" collapsed="false">
      <c r="A1479" s="0" t="s">
        <v>9</v>
      </c>
      <c r="B1479" s="0" t="s">
        <v>464</v>
      </c>
      <c r="C1479" s="15" t="n">
        <v>45992</v>
      </c>
      <c r="D1479" s="0" t="n">
        <v>1</v>
      </c>
      <c r="E1479" s="0" t="n">
        <v>0</v>
      </c>
      <c r="F1479" s="0" t="n">
        <v>1</v>
      </c>
      <c r="G1479" s="0" t="n">
        <v>0</v>
      </c>
      <c r="H1479" s="0" t="n">
        <v>1</v>
      </c>
      <c r="I1479" s="0" t="n">
        <v>0</v>
      </c>
      <c r="J1479" s="0" t="n">
        <v>21</v>
      </c>
      <c r="K1479" s="37" t="n">
        <f aca="false">E1479+Inputs!$B$5*F1479</f>
        <v>1.275</v>
      </c>
      <c r="L1479" s="37" t="n">
        <f aca="false">G1479+Inputs!$B$6*H1479</f>
        <v>1.275</v>
      </c>
      <c r="M1479" s="37" t="n">
        <f aca="false">I1479+Inputs!$B$7*J1479</f>
        <v>26.061</v>
      </c>
      <c r="N1479" s="37" t="n">
        <f aca="false">K1479+L1479+M1479</f>
        <v>28.611</v>
      </c>
    </row>
    <row r="1480" customFormat="false" ht="15" hidden="false" customHeight="false" outlineLevel="0" collapsed="false">
      <c r="A1480" s="0" t="s">
        <v>9</v>
      </c>
      <c r="B1480" s="0" t="s">
        <v>464</v>
      </c>
      <c r="C1480" s="15" t="n">
        <v>46023</v>
      </c>
      <c r="D1480" s="0" t="n">
        <v>1</v>
      </c>
      <c r="E1480" s="0" t="n">
        <v>0</v>
      </c>
      <c r="F1480" s="0" t="n">
        <v>0</v>
      </c>
      <c r="G1480" s="0" t="n">
        <v>0</v>
      </c>
      <c r="H1480" s="0" t="n">
        <v>0</v>
      </c>
      <c r="I1480" s="0" t="n">
        <v>0</v>
      </c>
      <c r="J1480" s="0" t="n">
        <v>12</v>
      </c>
      <c r="K1480" s="37" t="n">
        <f aca="false">E1480+Inputs!$B$5*F1480</f>
        <v>0</v>
      </c>
      <c r="L1480" s="37" t="n">
        <f aca="false">G1480+Inputs!$B$6*H1480</f>
        <v>0</v>
      </c>
      <c r="M1480" s="37" t="n">
        <f aca="false">I1480+Inputs!$B$7*J1480</f>
        <v>14.892</v>
      </c>
      <c r="N1480" s="37" t="n">
        <f aca="false">K1480+L1480+M1480</f>
        <v>14.892</v>
      </c>
    </row>
    <row r="1481" customFormat="false" ht="15" hidden="false" customHeight="false" outlineLevel="0" collapsed="false">
      <c r="A1481" s="0" t="s">
        <v>9</v>
      </c>
      <c r="B1481" s="0" t="s">
        <v>464</v>
      </c>
      <c r="C1481" s="15" t="n">
        <v>46054</v>
      </c>
      <c r="D1481" s="0" t="n">
        <v>1</v>
      </c>
      <c r="E1481" s="0" t="n">
        <v>0</v>
      </c>
      <c r="F1481" s="0" t="n">
        <v>1</v>
      </c>
      <c r="G1481" s="0" t="n">
        <v>0</v>
      </c>
      <c r="H1481" s="0" t="n">
        <v>0</v>
      </c>
      <c r="I1481" s="0" t="n">
        <v>0</v>
      </c>
      <c r="J1481" s="0" t="n">
        <v>24</v>
      </c>
      <c r="K1481" s="37" t="n">
        <f aca="false">E1481+Inputs!$B$5*F1481</f>
        <v>1.275</v>
      </c>
      <c r="L1481" s="37" t="n">
        <f aca="false">G1481+Inputs!$B$6*H1481</f>
        <v>0</v>
      </c>
      <c r="M1481" s="37" t="n">
        <f aca="false">I1481+Inputs!$B$7*J1481</f>
        <v>29.784</v>
      </c>
      <c r="N1481" s="37" t="n">
        <f aca="false">K1481+L1481+M1481</f>
        <v>31.059</v>
      </c>
    </row>
    <row r="1482" customFormat="false" ht="15" hidden="false" customHeight="false" outlineLevel="0" collapsed="false">
      <c r="A1482" s="0" t="s">
        <v>9</v>
      </c>
      <c r="B1482" s="0" t="s">
        <v>464</v>
      </c>
      <c r="C1482" s="15" t="n">
        <v>46082</v>
      </c>
      <c r="D1482" s="0" t="n">
        <v>1</v>
      </c>
      <c r="E1482" s="0" t="n">
        <v>0</v>
      </c>
      <c r="F1482" s="0" t="n">
        <v>3</v>
      </c>
      <c r="G1482" s="0" t="n">
        <v>0</v>
      </c>
      <c r="H1482" s="0" t="n">
        <v>2</v>
      </c>
      <c r="I1482" s="0" t="n">
        <v>0</v>
      </c>
      <c r="J1482" s="0" t="n">
        <v>22</v>
      </c>
      <c r="K1482" s="37" t="n">
        <f aca="false">E1482+Inputs!$B$5*F1482</f>
        <v>3.825</v>
      </c>
      <c r="L1482" s="37" t="n">
        <f aca="false">G1482+Inputs!$B$6*H1482</f>
        <v>2.55</v>
      </c>
      <c r="M1482" s="37" t="n">
        <f aca="false">I1482+Inputs!$B$7*J1482</f>
        <v>27.302</v>
      </c>
      <c r="N1482" s="37" t="n">
        <f aca="false">K1482+L1482+M1482</f>
        <v>33.677</v>
      </c>
    </row>
    <row r="1483" customFormat="false" ht="15" hidden="false" customHeight="false" outlineLevel="0" collapsed="false">
      <c r="A1483" s="0" t="s">
        <v>9</v>
      </c>
      <c r="B1483" s="0" t="s">
        <v>464</v>
      </c>
      <c r="C1483" s="15" t="n">
        <v>46113</v>
      </c>
      <c r="D1483" s="0" t="n">
        <v>1</v>
      </c>
      <c r="E1483" s="0" t="n">
        <v>0</v>
      </c>
      <c r="F1483" s="0" t="n">
        <v>4</v>
      </c>
      <c r="G1483" s="0" t="n">
        <v>0</v>
      </c>
      <c r="H1483" s="0" t="n">
        <v>0</v>
      </c>
      <c r="I1483" s="0" t="n">
        <v>0</v>
      </c>
      <c r="J1483" s="0" t="n">
        <v>11</v>
      </c>
      <c r="K1483" s="37" t="n">
        <f aca="false">E1483+Inputs!$B$5*F1483</f>
        <v>5.1</v>
      </c>
      <c r="L1483" s="37" t="n">
        <f aca="false">G1483+Inputs!$B$6*H1483</f>
        <v>0</v>
      </c>
      <c r="M1483" s="37" t="n">
        <f aca="false">I1483+Inputs!$B$7*J1483</f>
        <v>13.651</v>
      </c>
      <c r="N1483" s="37" t="n">
        <f aca="false">K1483+L1483+M1483</f>
        <v>18.751</v>
      </c>
    </row>
    <row r="1484" customFormat="false" ht="15" hidden="false" customHeight="false" outlineLevel="0" collapsed="false">
      <c r="A1484" s="0" t="s">
        <v>9</v>
      </c>
      <c r="B1484" s="0" t="s">
        <v>464</v>
      </c>
      <c r="C1484" s="15" t="n">
        <v>46143</v>
      </c>
      <c r="D1484" s="0" t="n">
        <v>1</v>
      </c>
      <c r="E1484" s="0" t="n">
        <v>0</v>
      </c>
      <c r="F1484" s="0" t="n">
        <v>2</v>
      </c>
      <c r="G1484" s="0" t="n">
        <v>0</v>
      </c>
      <c r="H1484" s="0" t="n">
        <v>1</v>
      </c>
      <c r="I1484" s="0" t="n">
        <v>0</v>
      </c>
      <c r="J1484" s="0" t="n">
        <v>30</v>
      </c>
      <c r="K1484" s="37" t="n">
        <f aca="false">E1484+Inputs!$B$5*F1484</f>
        <v>2.55</v>
      </c>
      <c r="L1484" s="37" t="n">
        <f aca="false">G1484+Inputs!$B$6*H1484</f>
        <v>1.275</v>
      </c>
      <c r="M1484" s="37" t="n">
        <f aca="false">I1484+Inputs!$B$7*J1484</f>
        <v>37.23</v>
      </c>
      <c r="N1484" s="37" t="n">
        <f aca="false">K1484+L1484+M1484</f>
        <v>41.055</v>
      </c>
    </row>
    <row r="1485" customFormat="false" ht="15" hidden="false" customHeight="false" outlineLevel="0" collapsed="false">
      <c r="A1485" s="0" t="s">
        <v>9</v>
      </c>
      <c r="B1485" s="0" t="s">
        <v>464</v>
      </c>
      <c r="C1485" s="15" t="n">
        <v>46174</v>
      </c>
      <c r="D1485" s="0" t="n">
        <v>1</v>
      </c>
      <c r="E1485" s="0" t="n">
        <v>0</v>
      </c>
      <c r="F1485" s="0" t="n">
        <v>1</v>
      </c>
      <c r="G1485" s="0" t="n">
        <v>0</v>
      </c>
      <c r="H1485" s="0" t="n">
        <v>1</v>
      </c>
      <c r="I1485" s="0" t="n">
        <v>0</v>
      </c>
      <c r="J1485" s="0" t="n">
        <v>26</v>
      </c>
      <c r="K1485" s="37" t="n">
        <f aca="false">E1485+Inputs!$B$5*F1485</f>
        <v>1.275</v>
      </c>
      <c r="L1485" s="37" t="n">
        <f aca="false">G1485+Inputs!$B$6*H1485</f>
        <v>1.275</v>
      </c>
      <c r="M1485" s="37" t="n">
        <f aca="false">I1485+Inputs!$B$7*J1485</f>
        <v>32.266</v>
      </c>
      <c r="N1485" s="37" t="n">
        <f aca="false">K1485+L1485+M1485</f>
        <v>34.816</v>
      </c>
    </row>
    <row r="1486" customFormat="false" ht="15" hidden="false" customHeight="false" outlineLevel="0" collapsed="false">
      <c r="A1486" s="0" t="s">
        <v>9</v>
      </c>
      <c r="B1486" s="0" t="s">
        <v>464</v>
      </c>
      <c r="C1486" s="15" t="n">
        <v>46204</v>
      </c>
      <c r="D1486" s="0" t="n">
        <v>1</v>
      </c>
      <c r="E1486" s="0" t="n">
        <v>0</v>
      </c>
      <c r="F1486" s="0" t="n">
        <v>0</v>
      </c>
      <c r="G1486" s="0" t="n">
        <v>0</v>
      </c>
      <c r="H1486" s="0" t="n">
        <v>1</v>
      </c>
      <c r="I1486" s="0" t="n">
        <v>0</v>
      </c>
      <c r="J1486" s="0" t="n">
        <v>24</v>
      </c>
      <c r="K1486" s="37" t="n">
        <f aca="false">E1486+Inputs!$B$5*F1486</f>
        <v>0</v>
      </c>
      <c r="L1486" s="37" t="n">
        <f aca="false">G1486+Inputs!$B$6*H1486</f>
        <v>1.275</v>
      </c>
      <c r="M1486" s="37" t="n">
        <f aca="false">I1486+Inputs!$B$7*J1486</f>
        <v>29.784</v>
      </c>
      <c r="N1486" s="37" t="n">
        <f aca="false">K1486+L1486+M1486</f>
        <v>31.059</v>
      </c>
    </row>
    <row r="1487" customFormat="false" ht="15" hidden="false" customHeight="false" outlineLevel="0" collapsed="false">
      <c r="A1487" s="0" t="s">
        <v>9</v>
      </c>
      <c r="B1487" s="0" t="s">
        <v>464</v>
      </c>
      <c r="C1487" s="15" t="n">
        <v>46235</v>
      </c>
      <c r="D1487" s="0" t="n">
        <v>1</v>
      </c>
      <c r="E1487" s="0" t="n">
        <v>0</v>
      </c>
      <c r="F1487" s="0" t="n">
        <v>0</v>
      </c>
      <c r="G1487" s="0" t="n">
        <v>0</v>
      </c>
      <c r="H1487" s="0" t="n">
        <v>1</v>
      </c>
      <c r="I1487" s="0" t="n">
        <v>0</v>
      </c>
      <c r="J1487" s="0" t="n">
        <v>21</v>
      </c>
      <c r="K1487" s="37" t="n">
        <f aca="false">E1487+Inputs!$B$5*F1487</f>
        <v>0</v>
      </c>
      <c r="L1487" s="37" t="n">
        <f aca="false">G1487+Inputs!$B$6*H1487</f>
        <v>1.275</v>
      </c>
      <c r="M1487" s="37" t="n">
        <f aca="false">I1487+Inputs!$B$7*J1487</f>
        <v>26.061</v>
      </c>
      <c r="N1487" s="37" t="n">
        <f aca="false">K1487+L1487+M1487</f>
        <v>27.336</v>
      </c>
    </row>
    <row r="1488" customFormat="false" ht="15" hidden="false" customHeight="false" outlineLevel="0" collapsed="false">
      <c r="A1488" s="0" t="s">
        <v>9</v>
      </c>
      <c r="B1488" s="0" t="s">
        <v>366</v>
      </c>
      <c r="C1488" s="15" t="n">
        <v>44927</v>
      </c>
      <c r="D1488" s="0" t="n">
        <v>1</v>
      </c>
      <c r="E1488" s="0" t="n">
        <v>0</v>
      </c>
      <c r="F1488" s="0" t="n">
        <v>0</v>
      </c>
      <c r="G1488" s="0" t="n">
        <v>0</v>
      </c>
      <c r="H1488" s="0" t="n">
        <v>0</v>
      </c>
      <c r="I1488" s="0" t="n">
        <v>0</v>
      </c>
      <c r="J1488" s="0" t="n">
        <v>38</v>
      </c>
      <c r="K1488" s="37" t="n">
        <f aca="false">E1488+Inputs!$B$5*F1488</f>
        <v>0</v>
      </c>
      <c r="L1488" s="37" t="n">
        <f aca="false">G1488+Inputs!$B$6*H1488</f>
        <v>0</v>
      </c>
      <c r="M1488" s="37" t="n">
        <f aca="false">I1488+Inputs!$B$7*J1488</f>
        <v>47.158</v>
      </c>
      <c r="N1488" s="37" t="n">
        <f aca="false">K1488+L1488+M1488</f>
        <v>47.158</v>
      </c>
    </row>
    <row r="1489" customFormat="false" ht="15" hidden="false" customHeight="false" outlineLevel="0" collapsed="false">
      <c r="A1489" s="0" t="s">
        <v>9</v>
      </c>
      <c r="B1489" s="0" t="s">
        <v>366</v>
      </c>
      <c r="C1489" s="15" t="n">
        <v>44958</v>
      </c>
      <c r="D1489" s="0" t="n">
        <v>1</v>
      </c>
      <c r="E1489" s="0" t="n">
        <v>0</v>
      </c>
      <c r="F1489" s="0" t="n">
        <v>0</v>
      </c>
      <c r="G1489" s="0" t="n">
        <v>0</v>
      </c>
      <c r="H1489" s="0" t="n">
        <v>0</v>
      </c>
      <c r="I1489" s="0" t="n">
        <v>0</v>
      </c>
      <c r="J1489" s="0" t="n">
        <v>23</v>
      </c>
      <c r="K1489" s="37" t="n">
        <f aca="false">E1489+Inputs!$B$5*F1489</f>
        <v>0</v>
      </c>
      <c r="L1489" s="37" t="n">
        <f aca="false">G1489+Inputs!$B$6*H1489</f>
        <v>0</v>
      </c>
      <c r="M1489" s="37" t="n">
        <f aca="false">I1489+Inputs!$B$7*J1489</f>
        <v>28.543</v>
      </c>
      <c r="N1489" s="37" t="n">
        <f aca="false">K1489+L1489+M1489</f>
        <v>28.543</v>
      </c>
    </row>
    <row r="1490" customFormat="false" ht="15" hidden="false" customHeight="false" outlineLevel="0" collapsed="false">
      <c r="A1490" s="0" t="s">
        <v>9</v>
      </c>
      <c r="B1490" s="0" t="s">
        <v>366</v>
      </c>
      <c r="C1490" s="15" t="n">
        <v>44986</v>
      </c>
      <c r="D1490" s="0" t="n">
        <v>1</v>
      </c>
      <c r="E1490" s="0" t="n">
        <v>0</v>
      </c>
      <c r="F1490" s="0" t="n">
        <v>0</v>
      </c>
      <c r="G1490" s="0" t="n">
        <v>0</v>
      </c>
      <c r="H1490" s="0" t="n">
        <v>0</v>
      </c>
      <c r="I1490" s="0" t="n">
        <v>0</v>
      </c>
      <c r="J1490" s="0" t="n">
        <v>9</v>
      </c>
      <c r="K1490" s="37" t="n">
        <f aca="false">E1490+Inputs!$B$5*F1490</f>
        <v>0</v>
      </c>
      <c r="L1490" s="37" t="n">
        <f aca="false">G1490+Inputs!$B$6*H1490</f>
        <v>0</v>
      </c>
      <c r="M1490" s="37" t="n">
        <f aca="false">I1490+Inputs!$B$7*J1490</f>
        <v>11.169</v>
      </c>
      <c r="N1490" s="37" t="n">
        <f aca="false">K1490+L1490+M1490</f>
        <v>11.169</v>
      </c>
    </row>
    <row r="1491" customFormat="false" ht="15" hidden="false" customHeight="false" outlineLevel="0" collapsed="false">
      <c r="A1491" s="0" t="s">
        <v>9</v>
      </c>
      <c r="B1491" s="0" t="s">
        <v>366</v>
      </c>
      <c r="C1491" s="15" t="n">
        <v>45017</v>
      </c>
      <c r="D1491" s="0" t="n">
        <v>1</v>
      </c>
      <c r="E1491" s="0" t="n">
        <v>0</v>
      </c>
      <c r="F1491" s="0" t="n">
        <v>0</v>
      </c>
      <c r="G1491" s="0" t="n">
        <v>0</v>
      </c>
      <c r="H1491" s="0" t="n">
        <v>0</v>
      </c>
      <c r="I1491" s="0" t="n">
        <v>0</v>
      </c>
      <c r="J1491" s="0" t="n">
        <v>8</v>
      </c>
      <c r="K1491" s="37" t="n">
        <f aca="false">E1491+Inputs!$B$5*F1491</f>
        <v>0</v>
      </c>
      <c r="L1491" s="37" t="n">
        <f aca="false">G1491+Inputs!$B$6*H1491</f>
        <v>0</v>
      </c>
      <c r="M1491" s="37" t="n">
        <f aca="false">I1491+Inputs!$B$7*J1491</f>
        <v>9.928</v>
      </c>
      <c r="N1491" s="37" t="n">
        <f aca="false">K1491+L1491+M1491</f>
        <v>9.928</v>
      </c>
    </row>
    <row r="1492" customFormat="false" ht="15" hidden="false" customHeight="false" outlineLevel="0" collapsed="false">
      <c r="A1492" s="0" t="s">
        <v>9</v>
      </c>
      <c r="B1492" s="0" t="s">
        <v>366</v>
      </c>
      <c r="C1492" s="15" t="n">
        <v>45047</v>
      </c>
      <c r="D1492" s="0" t="n">
        <v>1</v>
      </c>
      <c r="E1492" s="0" t="n">
        <v>0</v>
      </c>
      <c r="F1492" s="0" t="n">
        <v>1</v>
      </c>
      <c r="G1492" s="0" t="n">
        <v>0</v>
      </c>
      <c r="H1492" s="0" t="n">
        <v>0</v>
      </c>
      <c r="I1492" s="0" t="n">
        <v>0</v>
      </c>
      <c r="J1492" s="0" t="n">
        <v>35</v>
      </c>
      <c r="K1492" s="37" t="n">
        <f aca="false">E1492+Inputs!$B$5*F1492</f>
        <v>1.275</v>
      </c>
      <c r="L1492" s="37" t="n">
        <f aca="false">G1492+Inputs!$B$6*H1492</f>
        <v>0</v>
      </c>
      <c r="M1492" s="37" t="n">
        <f aca="false">I1492+Inputs!$B$7*J1492</f>
        <v>43.435</v>
      </c>
      <c r="N1492" s="37" t="n">
        <f aca="false">K1492+L1492+M1492</f>
        <v>44.71</v>
      </c>
    </row>
    <row r="1493" customFormat="false" ht="15" hidden="false" customHeight="false" outlineLevel="0" collapsed="false">
      <c r="A1493" s="0" t="s">
        <v>9</v>
      </c>
      <c r="B1493" s="0" t="s">
        <v>366</v>
      </c>
      <c r="C1493" s="15" t="n">
        <v>45078</v>
      </c>
      <c r="D1493" s="0" t="n">
        <v>1</v>
      </c>
      <c r="E1493" s="0" t="n">
        <v>0</v>
      </c>
      <c r="F1493" s="0" t="n">
        <v>0</v>
      </c>
      <c r="G1493" s="0" t="n">
        <v>0</v>
      </c>
      <c r="H1493" s="0" t="n">
        <v>1</v>
      </c>
      <c r="I1493" s="0" t="n">
        <v>0</v>
      </c>
      <c r="J1493" s="0" t="n">
        <v>52</v>
      </c>
      <c r="K1493" s="37" t="n">
        <f aca="false">E1493+Inputs!$B$5*F1493</f>
        <v>0</v>
      </c>
      <c r="L1493" s="37" t="n">
        <f aca="false">G1493+Inputs!$B$6*H1493</f>
        <v>1.275</v>
      </c>
      <c r="M1493" s="37" t="n">
        <f aca="false">I1493+Inputs!$B$7*J1493</f>
        <v>64.532</v>
      </c>
      <c r="N1493" s="37" t="n">
        <f aca="false">K1493+L1493+M1493</f>
        <v>65.807</v>
      </c>
    </row>
    <row r="1494" customFormat="false" ht="15" hidden="false" customHeight="false" outlineLevel="0" collapsed="false">
      <c r="A1494" s="0" t="s">
        <v>9</v>
      </c>
      <c r="B1494" s="0" t="s">
        <v>366</v>
      </c>
      <c r="C1494" s="15" t="n">
        <v>45108</v>
      </c>
      <c r="D1494" s="0" t="n">
        <v>1</v>
      </c>
      <c r="E1494" s="0" t="n">
        <v>0</v>
      </c>
      <c r="F1494" s="0" t="n">
        <v>1</v>
      </c>
      <c r="G1494" s="0" t="n">
        <v>0</v>
      </c>
      <c r="H1494" s="0" t="n">
        <v>0</v>
      </c>
      <c r="I1494" s="0" t="n">
        <v>0</v>
      </c>
      <c r="J1494" s="0" t="n">
        <v>38</v>
      </c>
      <c r="K1494" s="37" t="n">
        <f aca="false">E1494+Inputs!$B$5*F1494</f>
        <v>1.275</v>
      </c>
      <c r="L1494" s="37" t="n">
        <f aca="false">G1494+Inputs!$B$6*H1494</f>
        <v>0</v>
      </c>
      <c r="M1494" s="37" t="n">
        <f aca="false">I1494+Inputs!$B$7*J1494</f>
        <v>47.158</v>
      </c>
      <c r="N1494" s="37" t="n">
        <f aca="false">K1494+L1494+M1494</f>
        <v>48.433</v>
      </c>
    </row>
    <row r="1495" customFormat="false" ht="15" hidden="false" customHeight="false" outlineLevel="0" collapsed="false">
      <c r="A1495" s="0" t="s">
        <v>9</v>
      </c>
      <c r="B1495" s="0" t="s">
        <v>366</v>
      </c>
      <c r="C1495" s="15" t="n">
        <v>45139</v>
      </c>
      <c r="D1495" s="0" t="n">
        <v>1</v>
      </c>
      <c r="E1495" s="0" t="n">
        <v>0</v>
      </c>
      <c r="F1495" s="0" t="n">
        <v>0</v>
      </c>
      <c r="G1495" s="0" t="n">
        <v>0</v>
      </c>
      <c r="H1495" s="0" t="n">
        <v>0</v>
      </c>
      <c r="I1495" s="0" t="n">
        <v>0</v>
      </c>
      <c r="J1495" s="0" t="n">
        <v>58</v>
      </c>
      <c r="K1495" s="37" t="n">
        <f aca="false">E1495+Inputs!$B$5*F1495</f>
        <v>0</v>
      </c>
      <c r="L1495" s="37" t="n">
        <f aca="false">G1495+Inputs!$B$6*H1495</f>
        <v>0</v>
      </c>
      <c r="M1495" s="37" t="n">
        <f aca="false">I1495+Inputs!$B$7*J1495</f>
        <v>71.978</v>
      </c>
      <c r="N1495" s="37" t="n">
        <f aca="false">K1495+L1495+M1495</f>
        <v>71.978</v>
      </c>
    </row>
    <row r="1496" customFormat="false" ht="15" hidden="false" customHeight="false" outlineLevel="0" collapsed="false">
      <c r="A1496" s="0" t="s">
        <v>9</v>
      </c>
      <c r="B1496" s="0" t="s">
        <v>366</v>
      </c>
      <c r="C1496" s="15" t="n">
        <v>45170</v>
      </c>
      <c r="D1496" s="0" t="n">
        <v>1</v>
      </c>
      <c r="E1496" s="0" t="n">
        <v>0</v>
      </c>
      <c r="F1496" s="0" t="n">
        <v>1</v>
      </c>
      <c r="G1496" s="0" t="n">
        <v>0</v>
      </c>
      <c r="H1496" s="0" t="n">
        <v>0</v>
      </c>
      <c r="I1496" s="0" t="n">
        <v>0</v>
      </c>
      <c r="J1496" s="0" t="n">
        <v>34</v>
      </c>
      <c r="K1496" s="37" t="n">
        <f aca="false">E1496+Inputs!$B$5*F1496</f>
        <v>1.275</v>
      </c>
      <c r="L1496" s="37" t="n">
        <f aca="false">G1496+Inputs!$B$6*H1496</f>
        <v>0</v>
      </c>
      <c r="M1496" s="37" t="n">
        <f aca="false">I1496+Inputs!$B$7*J1496</f>
        <v>42.194</v>
      </c>
      <c r="N1496" s="37" t="n">
        <f aca="false">K1496+L1496+M1496</f>
        <v>43.469</v>
      </c>
    </row>
    <row r="1497" customFormat="false" ht="15" hidden="false" customHeight="false" outlineLevel="0" collapsed="false">
      <c r="A1497" s="0" t="s">
        <v>9</v>
      </c>
      <c r="B1497" s="0" t="s">
        <v>366</v>
      </c>
      <c r="C1497" s="15" t="n">
        <v>45200</v>
      </c>
      <c r="D1497" s="0" t="n">
        <v>1</v>
      </c>
      <c r="E1497" s="0" t="n">
        <v>0</v>
      </c>
      <c r="F1497" s="0" t="n">
        <v>0</v>
      </c>
      <c r="G1497" s="0" t="n">
        <v>0</v>
      </c>
      <c r="H1497" s="0" t="n">
        <v>0</v>
      </c>
      <c r="I1497" s="0" t="n">
        <v>0</v>
      </c>
      <c r="J1497" s="0" t="n">
        <v>32</v>
      </c>
      <c r="K1497" s="37" t="n">
        <f aca="false">E1497+Inputs!$B$5*F1497</f>
        <v>0</v>
      </c>
      <c r="L1497" s="37" t="n">
        <f aca="false">G1497+Inputs!$B$6*H1497</f>
        <v>0</v>
      </c>
      <c r="M1497" s="37" t="n">
        <f aca="false">I1497+Inputs!$B$7*J1497</f>
        <v>39.712</v>
      </c>
      <c r="N1497" s="37" t="n">
        <f aca="false">K1497+L1497+M1497</f>
        <v>39.712</v>
      </c>
    </row>
    <row r="1498" customFormat="false" ht="15" hidden="false" customHeight="false" outlineLevel="0" collapsed="false">
      <c r="A1498" s="0" t="s">
        <v>9</v>
      </c>
      <c r="B1498" s="0" t="s">
        <v>366</v>
      </c>
      <c r="C1498" s="15" t="n">
        <v>45231</v>
      </c>
      <c r="D1498" s="0" t="n">
        <v>1</v>
      </c>
      <c r="E1498" s="0" t="n">
        <v>0</v>
      </c>
      <c r="F1498" s="0" t="n">
        <v>0</v>
      </c>
      <c r="G1498" s="0" t="n">
        <v>0</v>
      </c>
      <c r="H1498" s="0" t="n">
        <v>1</v>
      </c>
      <c r="I1498" s="0" t="n">
        <v>0</v>
      </c>
      <c r="J1498" s="0" t="n">
        <v>48</v>
      </c>
      <c r="K1498" s="37" t="n">
        <f aca="false">E1498+Inputs!$B$5*F1498</f>
        <v>0</v>
      </c>
      <c r="L1498" s="37" t="n">
        <f aca="false">G1498+Inputs!$B$6*H1498</f>
        <v>1.275</v>
      </c>
      <c r="M1498" s="37" t="n">
        <f aca="false">I1498+Inputs!$B$7*J1498</f>
        <v>59.568</v>
      </c>
      <c r="N1498" s="37" t="n">
        <f aca="false">K1498+L1498+M1498</f>
        <v>60.843</v>
      </c>
    </row>
    <row r="1499" customFormat="false" ht="15" hidden="false" customHeight="false" outlineLevel="0" collapsed="false">
      <c r="A1499" s="0" t="s">
        <v>9</v>
      </c>
      <c r="B1499" s="0" t="s">
        <v>366</v>
      </c>
      <c r="C1499" s="15" t="n">
        <v>45261</v>
      </c>
      <c r="D1499" s="0" t="n">
        <v>1</v>
      </c>
      <c r="E1499" s="0" t="n">
        <v>0</v>
      </c>
      <c r="F1499" s="0" t="n">
        <v>0</v>
      </c>
      <c r="G1499" s="0" t="n">
        <v>0</v>
      </c>
      <c r="H1499" s="0" t="n">
        <v>0</v>
      </c>
      <c r="I1499" s="0" t="n">
        <v>0</v>
      </c>
      <c r="J1499" s="0" t="n">
        <v>37</v>
      </c>
      <c r="K1499" s="37" t="n">
        <f aca="false">E1499+Inputs!$B$5*F1499</f>
        <v>0</v>
      </c>
      <c r="L1499" s="37" t="n">
        <f aca="false">G1499+Inputs!$B$6*H1499</f>
        <v>0</v>
      </c>
      <c r="M1499" s="37" t="n">
        <f aca="false">I1499+Inputs!$B$7*J1499</f>
        <v>45.917</v>
      </c>
      <c r="N1499" s="37" t="n">
        <f aca="false">K1499+L1499+M1499</f>
        <v>45.917</v>
      </c>
    </row>
    <row r="1500" customFormat="false" ht="15" hidden="false" customHeight="false" outlineLevel="0" collapsed="false">
      <c r="A1500" s="0" t="s">
        <v>9</v>
      </c>
      <c r="B1500" s="0" t="s">
        <v>366</v>
      </c>
      <c r="C1500" s="15" t="n">
        <v>45292</v>
      </c>
      <c r="D1500" s="0" t="n">
        <v>1</v>
      </c>
      <c r="E1500" s="0" t="n">
        <v>0</v>
      </c>
      <c r="F1500" s="0" t="n">
        <v>0</v>
      </c>
      <c r="G1500" s="0" t="n">
        <v>0</v>
      </c>
      <c r="H1500" s="0" t="n">
        <v>0</v>
      </c>
      <c r="I1500" s="0" t="n">
        <v>0</v>
      </c>
      <c r="J1500" s="0" t="n">
        <v>41</v>
      </c>
      <c r="K1500" s="37" t="n">
        <f aca="false">E1500+Inputs!$B$5*F1500</f>
        <v>0</v>
      </c>
      <c r="L1500" s="37" t="n">
        <f aca="false">G1500+Inputs!$B$6*H1500</f>
        <v>0</v>
      </c>
      <c r="M1500" s="37" t="n">
        <f aca="false">I1500+Inputs!$B$7*J1500</f>
        <v>50.881</v>
      </c>
      <c r="N1500" s="37" t="n">
        <f aca="false">K1500+L1500+M1500</f>
        <v>50.881</v>
      </c>
    </row>
    <row r="1501" customFormat="false" ht="15" hidden="false" customHeight="false" outlineLevel="0" collapsed="false">
      <c r="A1501" s="0" t="s">
        <v>9</v>
      </c>
      <c r="B1501" s="0" t="s">
        <v>366</v>
      </c>
      <c r="C1501" s="15" t="n">
        <v>45323</v>
      </c>
      <c r="D1501" s="0" t="n">
        <v>1</v>
      </c>
      <c r="E1501" s="0" t="n">
        <v>0</v>
      </c>
      <c r="F1501" s="0" t="n">
        <v>0</v>
      </c>
      <c r="G1501" s="0" t="n">
        <v>0</v>
      </c>
      <c r="H1501" s="0" t="n">
        <v>0</v>
      </c>
      <c r="I1501" s="0" t="n">
        <v>0</v>
      </c>
      <c r="J1501" s="0" t="n">
        <v>3</v>
      </c>
      <c r="K1501" s="37" t="n">
        <f aca="false">E1501+Inputs!$B$5*F1501</f>
        <v>0</v>
      </c>
      <c r="L1501" s="37" t="n">
        <f aca="false">G1501+Inputs!$B$6*H1501</f>
        <v>0</v>
      </c>
      <c r="M1501" s="37" t="n">
        <f aca="false">I1501+Inputs!$B$7*J1501</f>
        <v>3.723</v>
      </c>
      <c r="N1501" s="37" t="n">
        <f aca="false">K1501+L1501+M1501</f>
        <v>3.723</v>
      </c>
    </row>
    <row r="1502" customFormat="false" ht="15" hidden="false" customHeight="false" outlineLevel="0" collapsed="false">
      <c r="A1502" s="0" t="s">
        <v>9</v>
      </c>
      <c r="B1502" s="0" t="s">
        <v>366</v>
      </c>
      <c r="C1502" s="15" t="n">
        <v>45352</v>
      </c>
      <c r="D1502" s="0" t="n">
        <v>1</v>
      </c>
      <c r="E1502" s="0" t="n">
        <v>0</v>
      </c>
      <c r="F1502" s="0" t="n">
        <v>0</v>
      </c>
      <c r="G1502" s="0" t="n">
        <v>0</v>
      </c>
      <c r="H1502" s="0" t="n">
        <v>0</v>
      </c>
      <c r="I1502" s="0" t="n">
        <v>0</v>
      </c>
      <c r="J1502" s="0" t="n">
        <v>6</v>
      </c>
      <c r="K1502" s="37" t="n">
        <f aca="false">E1502+Inputs!$B$5*F1502</f>
        <v>0</v>
      </c>
      <c r="L1502" s="37" t="n">
        <f aca="false">G1502+Inputs!$B$6*H1502</f>
        <v>0</v>
      </c>
      <c r="M1502" s="37" t="n">
        <f aca="false">I1502+Inputs!$B$7*J1502</f>
        <v>7.446</v>
      </c>
      <c r="N1502" s="37" t="n">
        <f aca="false">K1502+L1502+M1502</f>
        <v>7.446</v>
      </c>
    </row>
    <row r="1503" customFormat="false" ht="15" hidden="false" customHeight="false" outlineLevel="0" collapsed="false">
      <c r="A1503" s="0" t="s">
        <v>9</v>
      </c>
      <c r="B1503" s="0" t="s">
        <v>366</v>
      </c>
      <c r="C1503" s="15" t="n">
        <v>45383</v>
      </c>
      <c r="D1503" s="0" t="n">
        <v>1</v>
      </c>
      <c r="E1503" s="0" t="n">
        <v>0</v>
      </c>
      <c r="F1503" s="0" t="n">
        <v>1</v>
      </c>
      <c r="G1503" s="0" t="n">
        <v>0</v>
      </c>
      <c r="H1503" s="0" t="n">
        <v>0</v>
      </c>
      <c r="I1503" s="0" t="n">
        <v>0</v>
      </c>
      <c r="J1503" s="0" t="n">
        <v>35</v>
      </c>
      <c r="K1503" s="37" t="n">
        <f aca="false">E1503+Inputs!$B$5*F1503</f>
        <v>1.275</v>
      </c>
      <c r="L1503" s="37" t="n">
        <f aca="false">G1503+Inputs!$B$6*H1503</f>
        <v>0</v>
      </c>
      <c r="M1503" s="37" t="n">
        <f aca="false">I1503+Inputs!$B$7*J1503</f>
        <v>43.435</v>
      </c>
      <c r="N1503" s="37" t="n">
        <f aca="false">K1503+L1503+M1503</f>
        <v>44.71</v>
      </c>
    </row>
    <row r="1504" customFormat="false" ht="15" hidden="false" customHeight="false" outlineLevel="0" collapsed="false">
      <c r="A1504" s="0" t="s">
        <v>9</v>
      </c>
      <c r="B1504" s="0" t="s">
        <v>366</v>
      </c>
      <c r="C1504" s="15" t="n">
        <v>45413</v>
      </c>
      <c r="D1504" s="0" t="n">
        <v>1</v>
      </c>
      <c r="E1504" s="0" t="n">
        <v>0</v>
      </c>
      <c r="F1504" s="0" t="n">
        <v>0</v>
      </c>
      <c r="G1504" s="0" t="n">
        <v>0</v>
      </c>
      <c r="H1504" s="0" t="n">
        <v>0</v>
      </c>
      <c r="I1504" s="0" t="n">
        <v>0</v>
      </c>
      <c r="J1504" s="0" t="n">
        <v>34</v>
      </c>
      <c r="K1504" s="37" t="n">
        <f aca="false">E1504+Inputs!$B$5*F1504</f>
        <v>0</v>
      </c>
      <c r="L1504" s="37" t="n">
        <f aca="false">G1504+Inputs!$B$6*H1504</f>
        <v>0</v>
      </c>
      <c r="M1504" s="37" t="n">
        <f aca="false">I1504+Inputs!$B$7*J1504</f>
        <v>42.194</v>
      </c>
      <c r="N1504" s="37" t="n">
        <f aca="false">K1504+L1504+M1504</f>
        <v>42.194</v>
      </c>
    </row>
    <row r="1505" customFormat="false" ht="15" hidden="false" customHeight="false" outlineLevel="0" collapsed="false">
      <c r="A1505" s="0" t="s">
        <v>9</v>
      </c>
      <c r="B1505" s="0" t="s">
        <v>366</v>
      </c>
      <c r="C1505" s="15" t="n">
        <v>45444</v>
      </c>
      <c r="D1505" s="0" t="n">
        <v>1</v>
      </c>
      <c r="E1505" s="0" t="n">
        <v>0</v>
      </c>
      <c r="F1505" s="0" t="n">
        <v>0</v>
      </c>
      <c r="G1505" s="0" t="n">
        <v>0</v>
      </c>
      <c r="H1505" s="0" t="n">
        <v>0</v>
      </c>
      <c r="I1505" s="0" t="n">
        <v>0</v>
      </c>
      <c r="J1505" s="0" t="n">
        <v>35</v>
      </c>
      <c r="K1505" s="37" t="n">
        <f aca="false">E1505+Inputs!$B$5*F1505</f>
        <v>0</v>
      </c>
      <c r="L1505" s="37" t="n">
        <f aca="false">G1505+Inputs!$B$6*H1505</f>
        <v>0</v>
      </c>
      <c r="M1505" s="37" t="n">
        <f aca="false">I1505+Inputs!$B$7*J1505</f>
        <v>43.435</v>
      </c>
      <c r="N1505" s="37" t="n">
        <f aca="false">K1505+L1505+M1505</f>
        <v>43.435</v>
      </c>
    </row>
    <row r="1506" customFormat="false" ht="15" hidden="false" customHeight="false" outlineLevel="0" collapsed="false">
      <c r="A1506" s="0" t="s">
        <v>9</v>
      </c>
      <c r="B1506" s="0" t="s">
        <v>366</v>
      </c>
      <c r="C1506" s="15" t="n">
        <v>45474</v>
      </c>
      <c r="D1506" s="0" t="n">
        <v>1</v>
      </c>
      <c r="E1506" s="0" t="n">
        <v>0</v>
      </c>
      <c r="F1506" s="0" t="n">
        <v>0</v>
      </c>
      <c r="G1506" s="0" t="n">
        <v>0</v>
      </c>
      <c r="H1506" s="0" t="n">
        <v>0</v>
      </c>
      <c r="I1506" s="0" t="n">
        <v>0</v>
      </c>
      <c r="J1506" s="0" t="n">
        <v>33</v>
      </c>
      <c r="K1506" s="37" t="n">
        <f aca="false">E1506+Inputs!$B$5*F1506</f>
        <v>0</v>
      </c>
      <c r="L1506" s="37" t="n">
        <f aca="false">G1506+Inputs!$B$6*H1506</f>
        <v>0</v>
      </c>
      <c r="M1506" s="37" t="n">
        <f aca="false">I1506+Inputs!$B$7*J1506</f>
        <v>40.953</v>
      </c>
      <c r="N1506" s="37" t="n">
        <f aca="false">K1506+L1506+M1506</f>
        <v>40.953</v>
      </c>
    </row>
    <row r="1507" customFormat="false" ht="15" hidden="false" customHeight="false" outlineLevel="0" collapsed="false">
      <c r="A1507" s="0" t="s">
        <v>9</v>
      </c>
      <c r="B1507" s="0" t="s">
        <v>366</v>
      </c>
      <c r="C1507" s="15" t="n">
        <v>45505</v>
      </c>
      <c r="D1507" s="0" t="n">
        <v>1</v>
      </c>
      <c r="E1507" s="0" t="n">
        <v>0</v>
      </c>
      <c r="F1507" s="0" t="n">
        <v>0</v>
      </c>
      <c r="G1507" s="0" t="n">
        <v>0</v>
      </c>
      <c r="H1507" s="0" t="n">
        <v>0</v>
      </c>
      <c r="I1507" s="0" t="n">
        <v>0</v>
      </c>
      <c r="J1507" s="0" t="n">
        <v>30</v>
      </c>
      <c r="K1507" s="37" t="n">
        <f aca="false">E1507+Inputs!$B$5*F1507</f>
        <v>0</v>
      </c>
      <c r="L1507" s="37" t="n">
        <f aca="false">G1507+Inputs!$B$6*H1507</f>
        <v>0</v>
      </c>
      <c r="M1507" s="37" t="n">
        <f aca="false">I1507+Inputs!$B$7*J1507</f>
        <v>37.23</v>
      </c>
      <c r="N1507" s="37" t="n">
        <f aca="false">K1507+L1507+M1507</f>
        <v>37.23</v>
      </c>
    </row>
    <row r="1508" customFormat="false" ht="15" hidden="false" customHeight="false" outlineLevel="0" collapsed="false">
      <c r="A1508" s="0" t="s">
        <v>9</v>
      </c>
      <c r="B1508" s="0" t="s">
        <v>366</v>
      </c>
      <c r="C1508" s="15" t="n">
        <v>45536</v>
      </c>
      <c r="D1508" s="0" t="n">
        <v>1</v>
      </c>
      <c r="E1508" s="0" t="n">
        <v>0</v>
      </c>
      <c r="F1508" s="0" t="n">
        <v>0</v>
      </c>
      <c r="G1508" s="0" t="n">
        <v>0</v>
      </c>
      <c r="H1508" s="0" t="n">
        <v>0</v>
      </c>
      <c r="I1508" s="0" t="n">
        <v>0</v>
      </c>
      <c r="J1508" s="0" t="n">
        <v>32</v>
      </c>
      <c r="K1508" s="37" t="n">
        <f aca="false">E1508+Inputs!$B$5*F1508</f>
        <v>0</v>
      </c>
      <c r="L1508" s="37" t="n">
        <f aca="false">G1508+Inputs!$B$6*H1508</f>
        <v>0</v>
      </c>
      <c r="M1508" s="37" t="n">
        <f aca="false">I1508+Inputs!$B$7*J1508</f>
        <v>39.712</v>
      </c>
      <c r="N1508" s="37" t="n">
        <f aca="false">K1508+L1508+M1508</f>
        <v>39.712</v>
      </c>
    </row>
    <row r="1509" customFormat="false" ht="15" hidden="false" customHeight="false" outlineLevel="0" collapsed="false">
      <c r="A1509" s="0" t="s">
        <v>9</v>
      </c>
      <c r="B1509" s="0" t="s">
        <v>366</v>
      </c>
      <c r="C1509" s="15" t="n">
        <v>45566</v>
      </c>
      <c r="D1509" s="0" t="n">
        <v>1</v>
      </c>
      <c r="E1509" s="0" t="n">
        <v>0</v>
      </c>
      <c r="F1509" s="0" t="n">
        <v>0</v>
      </c>
      <c r="G1509" s="0" t="n">
        <v>0</v>
      </c>
      <c r="H1509" s="0" t="n">
        <v>0</v>
      </c>
      <c r="I1509" s="0" t="n">
        <v>0</v>
      </c>
      <c r="J1509" s="0" t="n">
        <v>41</v>
      </c>
      <c r="K1509" s="37" t="n">
        <f aca="false">E1509+Inputs!$B$5*F1509</f>
        <v>0</v>
      </c>
      <c r="L1509" s="37" t="n">
        <f aca="false">G1509+Inputs!$B$6*H1509</f>
        <v>0</v>
      </c>
      <c r="M1509" s="37" t="n">
        <f aca="false">I1509+Inputs!$B$7*J1509</f>
        <v>50.881</v>
      </c>
      <c r="N1509" s="37" t="n">
        <f aca="false">K1509+L1509+M1509</f>
        <v>50.881</v>
      </c>
    </row>
    <row r="1510" customFormat="false" ht="15" hidden="false" customHeight="false" outlineLevel="0" collapsed="false">
      <c r="A1510" s="0" t="s">
        <v>9</v>
      </c>
      <c r="B1510" s="0" t="s">
        <v>366</v>
      </c>
      <c r="C1510" s="15" t="n">
        <v>45597</v>
      </c>
      <c r="D1510" s="0" t="n">
        <v>1</v>
      </c>
      <c r="E1510" s="0" t="n">
        <v>0</v>
      </c>
      <c r="F1510" s="0" t="n">
        <v>0</v>
      </c>
      <c r="G1510" s="0" t="n">
        <v>0</v>
      </c>
      <c r="H1510" s="0" t="n">
        <v>0</v>
      </c>
      <c r="I1510" s="0" t="n">
        <v>0</v>
      </c>
      <c r="J1510" s="0" t="n">
        <v>35</v>
      </c>
      <c r="K1510" s="37" t="n">
        <f aca="false">E1510+Inputs!$B$5*F1510</f>
        <v>0</v>
      </c>
      <c r="L1510" s="37" t="n">
        <f aca="false">G1510+Inputs!$B$6*H1510</f>
        <v>0</v>
      </c>
      <c r="M1510" s="37" t="n">
        <f aca="false">I1510+Inputs!$B$7*J1510</f>
        <v>43.435</v>
      </c>
      <c r="N1510" s="37" t="n">
        <f aca="false">K1510+L1510+M1510</f>
        <v>43.435</v>
      </c>
    </row>
    <row r="1511" customFormat="false" ht="15" hidden="false" customHeight="false" outlineLevel="0" collapsed="false">
      <c r="A1511" s="0" t="s">
        <v>9</v>
      </c>
      <c r="B1511" s="0" t="s">
        <v>366</v>
      </c>
      <c r="C1511" s="15" t="n">
        <v>45627</v>
      </c>
      <c r="D1511" s="0" t="n">
        <v>1</v>
      </c>
      <c r="E1511" s="0" t="n">
        <v>0</v>
      </c>
      <c r="F1511" s="0" t="n">
        <v>0</v>
      </c>
      <c r="G1511" s="0" t="n">
        <v>0</v>
      </c>
      <c r="H1511" s="0" t="n">
        <v>0</v>
      </c>
      <c r="I1511" s="0" t="n">
        <v>0</v>
      </c>
      <c r="J1511" s="0" t="n">
        <v>30</v>
      </c>
      <c r="K1511" s="37" t="n">
        <f aca="false">E1511+Inputs!$B$5*F1511</f>
        <v>0</v>
      </c>
      <c r="L1511" s="37" t="n">
        <f aca="false">G1511+Inputs!$B$6*H1511</f>
        <v>0</v>
      </c>
      <c r="M1511" s="37" t="n">
        <f aca="false">I1511+Inputs!$B$7*J1511</f>
        <v>37.23</v>
      </c>
      <c r="N1511" s="37" t="n">
        <f aca="false">K1511+L1511+M1511</f>
        <v>37.23</v>
      </c>
    </row>
    <row r="1512" customFormat="false" ht="15" hidden="false" customHeight="false" outlineLevel="0" collapsed="false">
      <c r="A1512" s="0" t="s">
        <v>9</v>
      </c>
      <c r="B1512" s="0" t="s">
        <v>366</v>
      </c>
      <c r="C1512" s="15" t="n">
        <v>45658</v>
      </c>
      <c r="D1512" s="0" t="n">
        <v>1</v>
      </c>
      <c r="E1512" s="0" t="n">
        <v>0</v>
      </c>
      <c r="F1512" s="0" t="n">
        <v>0</v>
      </c>
      <c r="G1512" s="0" t="n">
        <v>0</v>
      </c>
      <c r="H1512" s="0" t="n">
        <v>0</v>
      </c>
      <c r="I1512" s="0" t="n">
        <v>0</v>
      </c>
      <c r="J1512" s="0" t="n">
        <v>42</v>
      </c>
      <c r="K1512" s="37" t="n">
        <f aca="false">E1512+Inputs!$B$5*F1512</f>
        <v>0</v>
      </c>
      <c r="L1512" s="37" t="n">
        <f aca="false">G1512+Inputs!$B$6*H1512</f>
        <v>0</v>
      </c>
      <c r="M1512" s="37" t="n">
        <f aca="false">I1512+Inputs!$B$7*J1512</f>
        <v>52.122</v>
      </c>
      <c r="N1512" s="37" t="n">
        <f aca="false">K1512+L1512+M1512</f>
        <v>52.122</v>
      </c>
    </row>
    <row r="1513" customFormat="false" ht="15" hidden="false" customHeight="false" outlineLevel="0" collapsed="false">
      <c r="A1513" s="0" t="s">
        <v>9</v>
      </c>
      <c r="B1513" s="0" t="s">
        <v>366</v>
      </c>
      <c r="C1513" s="15" t="n">
        <v>45689</v>
      </c>
      <c r="D1513" s="0" t="n">
        <v>1</v>
      </c>
      <c r="E1513" s="0" t="n">
        <v>0</v>
      </c>
      <c r="F1513" s="0" t="n">
        <v>1</v>
      </c>
      <c r="G1513" s="0" t="n">
        <v>0</v>
      </c>
      <c r="H1513" s="0" t="n">
        <v>0</v>
      </c>
      <c r="I1513" s="0" t="n">
        <v>0</v>
      </c>
      <c r="J1513" s="0" t="n">
        <v>38</v>
      </c>
      <c r="K1513" s="37" t="n">
        <f aca="false">E1513+Inputs!$B$5*F1513</f>
        <v>1.275</v>
      </c>
      <c r="L1513" s="37" t="n">
        <f aca="false">G1513+Inputs!$B$6*H1513</f>
        <v>0</v>
      </c>
      <c r="M1513" s="37" t="n">
        <f aca="false">I1513+Inputs!$B$7*J1513</f>
        <v>47.158</v>
      </c>
      <c r="N1513" s="37" t="n">
        <f aca="false">K1513+L1513+M1513</f>
        <v>48.433</v>
      </c>
    </row>
    <row r="1514" customFormat="false" ht="15" hidden="false" customHeight="false" outlineLevel="0" collapsed="false">
      <c r="A1514" s="0" t="s">
        <v>9</v>
      </c>
      <c r="B1514" s="0" t="s">
        <v>366</v>
      </c>
      <c r="C1514" s="15" t="n">
        <v>45717</v>
      </c>
      <c r="D1514" s="0" t="n">
        <v>1</v>
      </c>
      <c r="E1514" s="0" t="n">
        <v>0</v>
      </c>
      <c r="F1514" s="0" t="n">
        <v>1</v>
      </c>
      <c r="G1514" s="0" t="n">
        <v>0</v>
      </c>
      <c r="H1514" s="0" t="n">
        <v>1</v>
      </c>
      <c r="I1514" s="0" t="n">
        <v>0</v>
      </c>
      <c r="J1514" s="0" t="n">
        <v>28</v>
      </c>
      <c r="K1514" s="37" t="n">
        <f aca="false">E1514+Inputs!$B$5*F1514</f>
        <v>1.275</v>
      </c>
      <c r="L1514" s="37" t="n">
        <f aca="false">G1514+Inputs!$B$6*H1514</f>
        <v>1.275</v>
      </c>
      <c r="M1514" s="37" t="n">
        <f aca="false">I1514+Inputs!$B$7*J1514</f>
        <v>34.748</v>
      </c>
      <c r="N1514" s="37" t="n">
        <f aca="false">K1514+L1514+M1514</f>
        <v>37.298</v>
      </c>
    </row>
    <row r="1515" customFormat="false" ht="15" hidden="false" customHeight="false" outlineLevel="0" collapsed="false">
      <c r="A1515" s="0" t="s">
        <v>9</v>
      </c>
      <c r="B1515" s="0" t="s">
        <v>366</v>
      </c>
      <c r="C1515" s="15" t="n">
        <v>45748</v>
      </c>
      <c r="D1515" s="0" t="n">
        <v>1</v>
      </c>
      <c r="E1515" s="0" t="n">
        <v>0</v>
      </c>
      <c r="F1515" s="0" t="n">
        <v>0</v>
      </c>
      <c r="G1515" s="0" t="n">
        <v>0</v>
      </c>
      <c r="H1515" s="0" t="n">
        <v>0</v>
      </c>
      <c r="I1515" s="0" t="n">
        <v>0</v>
      </c>
      <c r="J1515" s="0" t="n">
        <v>30</v>
      </c>
      <c r="K1515" s="37" t="n">
        <f aca="false">E1515+Inputs!$B$5*F1515</f>
        <v>0</v>
      </c>
      <c r="L1515" s="37" t="n">
        <f aca="false">G1515+Inputs!$B$6*H1515</f>
        <v>0</v>
      </c>
      <c r="M1515" s="37" t="n">
        <f aca="false">I1515+Inputs!$B$7*J1515</f>
        <v>37.23</v>
      </c>
      <c r="N1515" s="37" t="n">
        <f aca="false">K1515+L1515+M1515</f>
        <v>37.23</v>
      </c>
    </row>
    <row r="1516" customFormat="false" ht="15" hidden="false" customHeight="false" outlineLevel="0" collapsed="false">
      <c r="A1516" s="0" t="s">
        <v>9</v>
      </c>
      <c r="B1516" s="0" t="s">
        <v>366</v>
      </c>
      <c r="C1516" s="15" t="n">
        <v>45778</v>
      </c>
      <c r="D1516" s="0" t="n">
        <v>1</v>
      </c>
      <c r="E1516" s="0" t="n">
        <v>0</v>
      </c>
      <c r="F1516" s="0" t="n">
        <v>0</v>
      </c>
      <c r="G1516" s="0" t="n">
        <v>0</v>
      </c>
      <c r="H1516" s="0" t="n">
        <v>1</v>
      </c>
      <c r="I1516" s="0" t="n">
        <v>0</v>
      </c>
      <c r="J1516" s="0" t="n">
        <v>40</v>
      </c>
      <c r="K1516" s="37" t="n">
        <f aca="false">E1516+Inputs!$B$5*F1516</f>
        <v>0</v>
      </c>
      <c r="L1516" s="37" t="n">
        <f aca="false">G1516+Inputs!$B$6*H1516</f>
        <v>1.275</v>
      </c>
      <c r="M1516" s="37" t="n">
        <f aca="false">I1516+Inputs!$B$7*J1516</f>
        <v>49.64</v>
      </c>
      <c r="N1516" s="37" t="n">
        <f aca="false">K1516+L1516+M1516</f>
        <v>50.915</v>
      </c>
    </row>
    <row r="1517" customFormat="false" ht="15" hidden="false" customHeight="false" outlineLevel="0" collapsed="false">
      <c r="A1517" s="0" t="s">
        <v>9</v>
      </c>
      <c r="B1517" s="0" t="s">
        <v>366</v>
      </c>
      <c r="C1517" s="15" t="n">
        <v>45809</v>
      </c>
      <c r="D1517" s="0" t="n">
        <v>1</v>
      </c>
      <c r="E1517" s="0" t="n">
        <v>0</v>
      </c>
      <c r="F1517" s="0" t="n">
        <v>1</v>
      </c>
      <c r="G1517" s="0" t="n">
        <v>0</v>
      </c>
      <c r="H1517" s="0" t="n">
        <v>0</v>
      </c>
      <c r="I1517" s="0" t="n">
        <v>0</v>
      </c>
      <c r="J1517" s="0" t="n">
        <v>30</v>
      </c>
      <c r="K1517" s="37" t="n">
        <f aca="false">E1517+Inputs!$B$5*F1517</f>
        <v>1.275</v>
      </c>
      <c r="L1517" s="37" t="n">
        <f aca="false">G1517+Inputs!$B$6*H1517</f>
        <v>0</v>
      </c>
      <c r="M1517" s="37" t="n">
        <f aca="false">I1517+Inputs!$B$7*J1517</f>
        <v>37.23</v>
      </c>
      <c r="N1517" s="37" t="n">
        <f aca="false">K1517+L1517+M1517</f>
        <v>38.505</v>
      </c>
    </row>
    <row r="1518" customFormat="false" ht="15" hidden="false" customHeight="false" outlineLevel="0" collapsed="false">
      <c r="A1518" s="0" t="s">
        <v>9</v>
      </c>
      <c r="B1518" s="0" t="s">
        <v>366</v>
      </c>
      <c r="C1518" s="15" t="n">
        <v>45839</v>
      </c>
      <c r="D1518" s="0" t="n">
        <v>1</v>
      </c>
      <c r="E1518" s="0" t="n">
        <v>0</v>
      </c>
      <c r="F1518" s="0" t="n">
        <v>0</v>
      </c>
      <c r="G1518" s="0" t="n">
        <v>0</v>
      </c>
      <c r="H1518" s="0" t="n">
        <v>0</v>
      </c>
      <c r="I1518" s="0" t="n">
        <v>0</v>
      </c>
      <c r="J1518" s="0" t="n">
        <v>28</v>
      </c>
      <c r="K1518" s="37" t="n">
        <f aca="false">E1518+Inputs!$B$5*F1518</f>
        <v>0</v>
      </c>
      <c r="L1518" s="37" t="n">
        <f aca="false">G1518+Inputs!$B$6*H1518</f>
        <v>0</v>
      </c>
      <c r="M1518" s="37" t="n">
        <f aca="false">I1518+Inputs!$B$7*J1518</f>
        <v>34.748</v>
      </c>
      <c r="N1518" s="37" t="n">
        <f aca="false">K1518+L1518+M1518</f>
        <v>34.748</v>
      </c>
    </row>
    <row r="1519" customFormat="false" ht="15" hidden="false" customHeight="false" outlineLevel="0" collapsed="false">
      <c r="A1519" s="0" t="s">
        <v>9</v>
      </c>
      <c r="B1519" s="0" t="s">
        <v>366</v>
      </c>
      <c r="C1519" s="15" t="n">
        <v>45870</v>
      </c>
      <c r="D1519" s="0" t="n">
        <v>1</v>
      </c>
      <c r="E1519" s="0" t="n">
        <v>0</v>
      </c>
      <c r="F1519" s="0" t="n">
        <v>0</v>
      </c>
      <c r="G1519" s="0" t="n">
        <v>0</v>
      </c>
      <c r="H1519" s="0" t="n">
        <v>0</v>
      </c>
      <c r="I1519" s="0" t="n">
        <v>0</v>
      </c>
      <c r="J1519" s="0" t="n">
        <v>23</v>
      </c>
      <c r="K1519" s="37" t="n">
        <f aca="false">E1519+Inputs!$B$5*F1519</f>
        <v>0</v>
      </c>
      <c r="L1519" s="37" t="n">
        <f aca="false">G1519+Inputs!$B$6*H1519</f>
        <v>0</v>
      </c>
      <c r="M1519" s="37" t="n">
        <f aca="false">I1519+Inputs!$B$7*J1519</f>
        <v>28.543</v>
      </c>
      <c r="N1519" s="37" t="n">
        <f aca="false">K1519+L1519+M1519</f>
        <v>28.543</v>
      </c>
    </row>
    <row r="1520" customFormat="false" ht="15" hidden="false" customHeight="false" outlineLevel="0" collapsed="false">
      <c r="A1520" s="0" t="s">
        <v>9</v>
      </c>
      <c r="B1520" s="0" t="s">
        <v>366</v>
      </c>
      <c r="C1520" s="15" t="n">
        <v>45901</v>
      </c>
      <c r="D1520" s="0" t="n">
        <v>1</v>
      </c>
      <c r="E1520" s="0" t="n">
        <v>0</v>
      </c>
      <c r="F1520" s="0" t="n">
        <v>0</v>
      </c>
      <c r="G1520" s="0" t="n">
        <v>0</v>
      </c>
      <c r="H1520" s="0" t="n">
        <v>1</v>
      </c>
      <c r="I1520" s="0" t="n">
        <v>0</v>
      </c>
      <c r="J1520" s="0" t="n">
        <v>43</v>
      </c>
      <c r="K1520" s="37" t="n">
        <f aca="false">E1520+Inputs!$B$5*F1520</f>
        <v>0</v>
      </c>
      <c r="L1520" s="37" t="n">
        <f aca="false">G1520+Inputs!$B$6*H1520</f>
        <v>1.275</v>
      </c>
      <c r="M1520" s="37" t="n">
        <f aca="false">I1520+Inputs!$B$7*J1520</f>
        <v>53.363</v>
      </c>
      <c r="N1520" s="37" t="n">
        <f aca="false">K1520+L1520+M1520</f>
        <v>54.638</v>
      </c>
    </row>
    <row r="1521" customFormat="false" ht="15" hidden="false" customHeight="false" outlineLevel="0" collapsed="false">
      <c r="A1521" s="0" t="s">
        <v>9</v>
      </c>
      <c r="B1521" s="0" t="s">
        <v>366</v>
      </c>
      <c r="C1521" s="15" t="n">
        <v>45931</v>
      </c>
      <c r="D1521" s="0" t="n">
        <v>1</v>
      </c>
      <c r="E1521" s="0" t="n">
        <v>0</v>
      </c>
      <c r="F1521" s="0" t="n">
        <v>1</v>
      </c>
      <c r="G1521" s="0" t="n">
        <v>0</v>
      </c>
      <c r="H1521" s="0" t="n">
        <v>0</v>
      </c>
      <c r="I1521" s="0" t="n">
        <v>0</v>
      </c>
      <c r="J1521" s="0" t="n">
        <v>29</v>
      </c>
      <c r="K1521" s="37" t="n">
        <f aca="false">E1521+Inputs!$B$5*F1521</f>
        <v>1.275</v>
      </c>
      <c r="L1521" s="37" t="n">
        <f aca="false">G1521+Inputs!$B$6*H1521</f>
        <v>0</v>
      </c>
      <c r="M1521" s="37" t="n">
        <f aca="false">I1521+Inputs!$B$7*J1521</f>
        <v>35.989</v>
      </c>
      <c r="N1521" s="37" t="n">
        <f aca="false">K1521+L1521+M1521</f>
        <v>37.264</v>
      </c>
    </row>
    <row r="1522" customFormat="false" ht="15" hidden="false" customHeight="false" outlineLevel="0" collapsed="false">
      <c r="A1522" s="0" t="s">
        <v>9</v>
      </c>
      <c r="B1522" s="0" t="s">
        <v>366</v>
      </c>
      <c r="C1522" s="15" t="n">
        <v>45962</v>
      </c>
      <c r="D1522" s="0" t="n">
        <v>1</v>
      </c>
      <c r="E1522" s="0" t="n">
        <v>0</v>
      </c>
      <c r="F1522" s="0" t="n">
        <v>1</v>
      </c>
      <c r="G1522" s="0" t="n">
        <v>0</v>
      </c>
      <c r="H1522" s="0" t="n">
        <v>0</v>
      </c>
      <c r="I1522" s="0" t="n">
        <v>0</v>
      </c>
      <c r="J1522" s="0" t="n">
        <v>34</v>
      </c>
      <c r="K1522" s="37" t="n">
        <f aca="false">E1522+Inputs!$B$5*F1522</f>
        <v>1.275</v>
      </c>
      <c r="L1522" s="37" t="n">
        <f aca="false">G1522+Inputs!$B$6*H1522</f>
        <v>0</v>
      </c>
      <c r="M1522" s="37" t="n">
        <f aca="false">I1522+Inputs!$B$7*J1522</f>
        <v>42.194</v>
      </c>
      <c r="N1522" s="37" t="n">
        <f aca="false">K1522+L1522+M1522</f>
        <v>43.469</v>
      </c>
    </row>
    <row r="1523" customFormat="false" ht="15" hidden="false" customHeight="false" outlineLevel="0" collapsed="false">
      <c r="A1523" s="0" t="s">
        <v>9</v>
      </c>
      <c r="B1523" s="0" t="s">
        <v>366</v>
      </c>
      <c r="C1523" s="15" t="n">
        <v>45992</v>
      </c>
      <c r="D1523" s="0" t="n">
        <v>1</v>
      </c>
      <c r="E1523" s="0" t="n">
        <v>0</v>
      </c>
      <c r="F1523" s="0" t="n">
        <v>0</v>
      </c>
      <c r="G1523" s="0" t="n">
        <v>0</v>
      </c>
      <c r="H1523" s="0" t="n">
        <v>0</v>
      </c>
      <c r="I1523" s="0" t="n">
        <v>0</v>
      </c>
      <c r="J1523" s="0" t="n">
        <v>31</v>
      </c>
      <c r="K1523" s="37" t="n">
        <f aca="false">E1523+Inputs!$B$5*F1523</f>
        <v>0</v>
      </c>
      <c r="L1523" s="37" t="n">
        <f aca="false">G1523+Inputs!$B$6*H1523</f>
        <v>0</v>
      </c>
      <c r="M1523" s="37" t="n">
        <f aca="false">I1523+Inputs!$B$7*J1523</f>
        <v>38.471</v>
      </c>
      <c r="N1523" s="37" t="n">
        <f aca="false">K1523+L1523+M1523</f>
        <v>38.471</v>
      </c>
    </row>
    <row r="1524" customFormat="false" ht="15" hidden="false" customHeight="false" outlineLevel="0" collapsed="false">
      <c r="A1524" s="0" t="s">
        <v>9</v>
      </c>
      <c r="B1524" s="0" t="s">
        <v>366</v>
      </c>
      <c r="C1524" s="15" t="n">
        <v>46023</v>
      </c>
      <c r="D1524" s="0" t="n">
        <v>1</v>
      </c>
      <c r="E1524" s="0" t="n">
        <v>0</v>
      </c>
      <c r="F1524" s="0" t="n">
        <v>0</v>
      </c>
      <c r="G1524" s="0" t="n">
        <v>0</v>
      </c>
      <c r="H1524" s="0" t="n">
        <v>2</v>
      </c>
      <c r="I1524" s="0" t="n">
        <v>0</v>
      </c>
      <c r="J1524" s="0" t="n">
        <v>24</v>
      </c>
      <c r="K1524" s="37" t="n">
        <f aca="false">E1524+Inputs!$B$5*F1524</f>
        <v>0</v>
      </c>
      <c r="L1524" s="37" t="n">
        <f aca="false">G1524+Inputs!$B$6*H1524</f>
        <v>2.55</v>
      </c>
      <c r="M1524" s="37" t="n">
        <f aca="false">I1524+Inputs!$B$7*J1524</f>
        <v>29.784</v>
      </c>
      <c r="N1524" s="37" t="n">
        <f aca="false">K1524+L1524+M1524</f>
        <v>32.334</v>
      </c>
    </row>
    <row r="1525" customFormat="false" ht="15" hidden="false" customHeight="false" outlineLevel="0" collapsed="false">
      <c r="A1525" s="0" t="s">
        <v>9</v>
      </c>
      <c r="B1525" s="0" t="s">
        <v>366</v>
      </c>
      <c r="C1525" s="15" t="n">
        <v>46054</v>
      </c>
      <c r="D1525" s="0" t="n">
        <v>1</v>
      </c>
      <c r="E1525" s="0" t="n">
        <v>0</v>
      </c>
      <c r="F1525" s="0" t="n">
        <v>0</v>
      </c>
      <c r="G1525" s="0" t="n">
        <v>0</v>
      </c>
      <c r="H1525" s="0" t="n">
        <v>0</v>
      </c>
      <c r="I1525" s="0" t="n">
        <v>0</v>
      </c>
      <c r="J1525" s="0" t="n">
        <v>22</v>
      </c>
      <c r="K1525" s="37" t="n">
        <f aca="false">E1525+Inputs!$B$5*F1525</f>
        <v>0</v>
      </c>
      <c r="L1525" s="37" t="n">
        <f aca="false">G1525+Inputs!$B$6*H1525</f>
        <v>0</v>
      </c>
      <c r="M1525" s="37" t="n">
        <f aca="false">I1525+Inputs!$B$7*J1525</f>
        <v>27.302</v>
      </c>
      <c r="N1525" s="37" t="n">
        <f aca="false">K1525+L1525+M1525</f>
        <v>27.302</v>
      </c>
    </row>
    <row r="1526" customFormat="false" ht="15" hidden="false" customHeight="false" outlineLevel="0" collapsed="false">
      <c r="A1526" s="0" t="s">
        <v>9</v>
      </c>
      <c r="B1526" s="0" t="s">
        <v>366</v>
      </c>
      <c r="C1526" s="15" t="n">
        <v>46082</v>
      </c>
      <c r="D1526" s="0" t="n">
        <v>1</v>
      </c>
      <c r="E1526" s="0" t="n">
        <v>0</v>
      </c>
      <c r="F1526" s="0" t="n">
        <v>3</v>
      </c>
      <c r="G1526" s="0" t="n">
        <v>0</v>
      </c>
      <c r="H1526" s="0" t="n">
        <v>0</v>
      </c>
      <c r="I1526" s="0" t="n">
        <v>0</v>
      </c>
      <c r="J1526" s="0" t="n">
        <v>25</v>
      </c>
      <c r="K1526" s="37" t="n">
        <f aca="false">E1526+Inputs!$B$5*F1526</f>
        <v>3.825</v>
      </c>
      <c r="L1526" s="37" t="n">
        <f aca="false">G1526+Inputs!$B$6*H1526</f>
        <v>0</v>
      </c>
      <c r="M1526" s="37" t="n">
        <f aca="false">I1526+Inputs!$B$7*J1526</f>
        <v>31.025</v>
      </c>
      <c r="N1526" s="37" t="n">
        <f aca="false">K1526+L1526+M1526</f>
        <v>34.85</v>
      </c>
    </row>
    <row r="1527" customFormat="false" ht="15" hidden="false" customHeight="false" outlineLevel="0" collapsed="false">
      <c r="A1527" s="0" t="s">
        <v>9</v>
      </c>
      <c r="B1527" s="0" t="s">
        <v>366</v>
      </c>
      <c r="C1527" s="15" t="n">
        <v>46113</v>
      </c>
      <c r="D1527" s="0" t="n">
        <v>1</v>
      </c>
      <c r="E1527" s="0" t="n">
        <v>0</v>
      </c>
      <c r="F1527" s="0" t="n">
        <v>2</v>
      </c>
      <c r="G1527" s="0" t="n">
        <v>0</v>
      </c>
      <c r="H1527" s="0" t="n">
        <v>0</v>
      </c>
      <c r="I1527" s="0" t="n">
        <v>0</v>
      </c>
      <c r="J1527" s="0" t="n">
        <v>29</v>
      </c>
      <c r="K1527" s="37" t="n">
        <f aca="false">E1527+Inputs!$B$5*F1527</f>
        <v>2.55</v>
      </c>
      <c r="L1527" s="37" t="n">
        <f aca="false">G1527+Inputs!$B$6*H1527</f>
        <v>0</v>
      </c>
      <c r="M1527" s="37" t="n">
        <f aca="false">I1527+Inputs!$B$7*J1527</f>
        <v>35.989</v>
      </c>
      <c r="N1527" s="37" t="n">
        <f aca="false">K1527+L1527+M1527</f>
        <v>38.539</v>
      </c>
    </row>
    <row r="1528" customFormat="false" ht="15" hidden="false" customHeight="false" outlineLevel="0" collapsed="false">
      <c r="A1528" s="0" t="s">
        <v>9</v>
      </c>
      <c r="B1528" s="0" t="s">
        <v>366</v>
      </c>
      <c r="C1528" s="15" t="n">
        <v>46143</v>
      </c>
      <c r="D1528" s="0" t="n">
        <v>1</v>
      </c>
      <c r="E1528" s="0" t="n">
        <v>0</v>
      </c>
      <c r="F1528" s="0" t="n">
        <v>2</v>
      </c>
      <c r="G1528" s="0" t="n">
        <v>0</v>
      </c>
      <c r="H1528" s="0" t="n">
        <v>0</v>
      </c>
      <c r="I1528" s="0" t="n">
        <v>0</v>
      </c>
      <c r="J1528" s="0" t="n">
        <v>28</v>
      </c>
      <c r="K1528" s="37" t="n">
        <f aca="false">E1528+Inputs!$B$5*F1528</f>
        <v>2.55</v>
      </c>
      <c r="L1528" s="37" t="n">
        <f aca="false">G1528+Inputs!$B$6*H1528</f>
        <v>0</v>
      </c>
      <c r="M1528" s="37" t="n">
        <f aca="false">I1528+Inputs!$B$7*J1528</f>
        <v>34.748</v>
      </c>
      <c r="N1528" s="37" t="n">
        <f aca="false">K1528+L1528+M1528</f>
        <v>37.298</v>
      </c>
    </row>
    <row r="1529" customFormat="false" ht="15" hidden="false" customHeight="false" outlineLevel="0" collapsed="false">
      <c r="A1529" s="0" t="s">
        <v>9</v>
      </c>
      <c r="B1529" s="0" t="s">
        <v>366</v>
      </c>
      <c r="C1529" s="15" t="n">
        <v>46174</v>
      </c>
      <c r="D1529" s="0" t="n">
        <v>1</v>
      </c>
      <c r="E1529" s="0" t="n">
        <v>0</v>
      </c>
      <c r="F1529" s="0" t="n">
        <v>3</v>
      </c>
      <c r="G1529" s="0" t="n">
        <v>0</v>
      </c>
      <c r="H1529" s="0" t="n">
        <v>2</v>
      </c>
      <c r="I1529" s="0" t="n">
        <v>0</v>
      </c>
      <c r="J1529" s="0" t="n">
        <v>44</v>
      </c>
      <c r="K1529" s="37" t="n">
        <f aca="false">E1529+Inputs!$B$5*F1529</f>
        <v>3.825</v>
      </c>
      <c r="L1529" s="37" t="n">
        <f aca="false">G1529+Inputs!$B$6*H1529</f>
        <v>2.55</v>
      </c>
      <c r="M1529" s="37" t="n">
        <f aca="false">I1529+Inputs!$B$7*J1529</f>
        <v>54.604</v>
      </c>
      <c r="N1529" s="37" t="n">
        <f aca="false">K1529+L1529+M1529</f>
        <v>60.979</v>
      </c>
    </row>
    <row r="1530" customFormat="false" ht="15" hidden="false" customHeight="false" outlineLevel="0" collapsed="false">
      <c r="A1530" s="0" t="s">
        <v>9</v>
      </c>
      <c r="B1530" s="0" t="s">
        <v>366</v>
      </c>
      <c r="C1530" s="15" t="n">
        <v>46204</v>
      </c>
      <c r="D1530" s="0" t="n">
        <v>1</v>
      </c>
      <c r="E1530" s="0" t="n">
        <v>0</v>
      </c>
      <c r="F1530" s="0" t="n">
        <v>2</v>
      </c>
      <c r="G1530" s="0" t="n">
        <v>0</v>
      </c>
      <c r="H1530" s="0" t="n">
        <v>2</v>
      </c>
      <c r="I1530" s="0" t="n">
        <v>0</v>
      </c>
      <c r="J1530" s="0" t="n">
        <v>35</v>
      </c>
      <c r="K1530" s="37" t="n">
        <f aca="false">E1530+Inputs!$B$5*F1530</f>
        <v>2.55</v>
      </c>
      <c r="L1530" s="37" t="n">
        <f aca="false">G1530+Inputs!$B$6*H1530</f>
        <v>2.55</v>
      </c>
      <c r="M1530" s="37" t="n">
        <f aca="false">I1530+Inputs!$B$7*J1530</f>
        <v>43.435</v>
      </c>
      <c r="N1530" s="37" t="n">
        <f aca="false">K1530+L1530+M1530</f>
        <v>48.535</v>
      </c>
    </row>
    <row r="1531" customFormat="false" ht="15" hidden="false" customHeight="false" outlineLevel="0" collapsed="false">
      <c r="A1531" s="0" t="s">
        <v>9</v>
      </c>
      <c r="B1531" s="0" t="s">
        <v>366</v>
      </c>
      <c r="C1531" s="15" t="n">
        <v>46235</v>
      </c>
      <c r="D1531" s="0" t="n">
        <v>1</v>
      </c>
      <c r="E1531" s="0" t="n">
        <v>0</v>
      </c>
      <c r="F1531" s="0" t="n">
        <v>0</v>
      </c>
      <c r="G1531" s="0" t="n">
        <v>0</v>
      </c>
      <c r="H1531" s="0" t="n">
        <v>0</v>
      </c>
      <c r="I1531" s="0" t="n">
        <v>0</v>
      </c>
      <c r="J1531" s="0" t="n">
        <v>34</v>
      </c>
      <c r="K1531" s="37" t="n">
        <f aca="false">E1531+Inputs!$B$5*F1531</f>
        <v>0</v>
      </c>
      <c r="L1531" s="37" t="n">
        <f aca="false">G1531+Inputs!$B$6*H1531</f>
        <v>0</v>
      </c>
      <c r="M1531" s="37" t="n">
        <f aca="false">I1531+Inputs!$B$7*J1531</f>
        <v>42.194</v>
      </c>
      <c r="N1531" s="37" t="n">
        <f aca="false">K1531+L1531+M1531</f>
        <v>42.194</v>
      </c>
    </row>
    <row r="1532" customFormat="false" ht="15" hidden="false" customHeight="false" outlineLevel="0" collapsed="false">
      <c r="A1532" s="0" t="s">
        <v>9</v>
      </c>
      <c r="B1532" s="0" t="s">
        <v>378</v>
      </c>
      <c r="C1532" s="15" t="n">
        <v>44927</v>
      </c>
      <c r="D1532" s="0" t="n">
        <v>1</v>
      </c>
      <c r="E1532" s="0" t="n">
        <v>0</v>
      </c>
      <c r="F1532" s="0" t="n">
        <v>27</v>
      </c>
      <c r="G1532" s="0" t="n">
        <v>0</v>
      </c>
      <c r="H1532" s="0" t="n">
        <v>1</v>
      </c>
      <c r="I1532" s="0" t="n">
        <v>0</v>
      </c>
      <c r="J1532" s="0" t="n">
        <v>384</v>
      </c>
      <c r="K1532" s="37" t="n">
        <f aca="false">E1532+Inputs!$B$5*F1532</f>
        <v>34.425</v>
      </c>
      <c r="L1532" s="37" t="n">
        <f aca="false">G1532+Inputs!$B$6*H1532</f>
        <v>1.275</v>
      </c>
      <c r="M1532" s="37" t="n">
        <f aca="false">I1532+Inputs!$B$7*J1532</f>
        <v>476.544</v>
      </c>
      <c r="N1532" s="37" t="n">
        <f aca="false">K1532+L1532+M1532</f>
        <v>512.244</v>
      </c>
    </row>
    <row r="1533" customFormat="false" ht="15" hidden="false" customHeight="false" outlineLevel="0" collapsed="false">
      <c r="A1533" s="0" t="s">
        <v>9</v>
      </c>
      <c r="B1533" s="0" t="s">
        <v>378</v>
      </c>
      <c r="C1533" s="15" t="n">
        <v>44958</v>
      </c>
      <c r="D1533" s="0" t="n">
        <v>1</v>
      </c>
      <c r="E1533" s="0" t="n">
        <v>0</v>
      </c>
      <c r="F1533" s="0" t="n">
        <v>27</v>
      </c>
      <c r="G1533" s="0" t="n">
        <v>0</v>
      </c>
      <c r="H1533" s="0" t="n">
        <v>0</v>
      </c>
      <c r="I1533" s="0" t="n">
        <v>0</v>
      </c>
      <c r="J1533" s="0" t="n">
        <v>330</v>
      </c>
      <c r="K1533" s="37" t="n">
        <f aca="false">E1533+Inputs!$B$5*F1533</f>
        <v>34.425</v>
      </c>
      <c r="L1533" s="37" t="n">
        <f aca="false">G1533+Inputs!$B$6*H1533</f>
        <v>0</v>
      </c>
      <c r="M1533" s="37" t="n">
        <f aca="false">I1533+Inputs!$B$7*J1533</f>
        <v>409.53</v>
      </c>
      <c r="N1533" s="37" t="n">
        <f aca="false">K1533+L1533+M1533</f>
        <v>443.955</v>
      </c>
    </row>
    <row r="1534" customFormat="false" ht="15" hidden="false" customHeight="false" outlineLevel="0" collapsed="false">
      <c r="A1534" s="0" t="s">
        <v>9</v>
      </c>
      <c r="B1534" s="0" t="s">
        <v>378</v>
      </c>
      <c r="C1534" s="15" t="n">
        <v>44986</v>
      </c>
      <c r="D1534" s="0" t="n">
        <v>1</v>
      </c>
      <c r="E1534" s="0" t="n">
        <v>0</v>
      </c>
      <c r="F1534" s="0" t="n">
        <v>5</v>
      </c>
      <c r="G1534" s="0" t="n">
        <v>0</v>
      </c>
      <c r="H1534" s="0" t="n">
        <v>0</v>
      </c>
      <c r="I1534" s="0" t="n">
        <v>0</v>
      </c>
      <c r="J1534" s="0" t="n">
        <v>55</v>
      </c>
      <c r="K1534" s="37" t="n">
        <f aca="false">E1534+Inputs!$B$5*F1534</f>
        <v>6.375</v>
      </c>
      <c r="L1534" s="37" t="n">
        <f aca="false">G1534+Inputs!$B$6*H1534</f>
        <v>0</v>
      </c>
      <c r="M1534" s="37" t="n">
        <f aca="false">I1534+Inputs!$B$7*J1534</f>
        <v>68.255</v>
      </c>
      <c r="N1534" s="37" t="n">
        <f aca="false">K1534+L1534+M1534</f>
        <v>74.63</v>
      </c>
    </row>
    <row r="1535" customFormat="false" ht="15" hidden="false" customHeight="false" outlineLevel="0" collapsed="false">
      <c r="A1535" s="0" t="s">
        <v>9</v>
      </c>
      <c r="B1535" s="0" t="s">
        <v>378</v>
      </c>
      <c r="C1535" s="15" t="n">
        <v>45017</v>
      </c>
      <c r="D1535" s="0" t="n">
        <v>1</v>
      </c>
      <c r="E1535" s="0" t="n">
        <v>0</v>
      </c>
      <c r="F1535" s="0" t="n">
        <v>6</v>
      </c>
      <c r="G1535" s="0" t="n">
        <v>0</v>
      </c>
      <c r="H1535" s="0" t="n">
        <v>0</v>
      </c>
      <c r="I1535" s="0" t="n">
        <v>0</v>
      </c>
      <c r="J1535" s="0" t="n">
        <v>133</v>
      </c>
      <c r="K1535" s="37" t="n">
        <f aca="false">E1535+Inputs!$B$5*F1535</f>
        <v>7.65</v>
      </c>
      <c r="L1535" s="37" t="n">
        <f aca="false">G1535+Inputs!$B$6*H1535</f>
        <v>0</v>
      </c>
      <c r="M1535" s="37" t="n">
        <f aca="false">I1535+Inputs!$B$7*J1535</f>
        <v>165.053</v>
      </c>
      <c r="N1535" s="37" t="n">
        <f aca="false">K1535+L1535+M1535</f>
        <v>172.703</v>
      </c>
    </row>
    <row r="1536" customFormat="false" ht="15" hidden="false" customHeight="false" outlineLevel="0" collapsed="false">
      <c r="A1536" s="0" t="s">
        <v>9</v>
      </c>
      <c r="B1536" s="0" t="s">
        <v>378</v>
      </c>
      <c r="C1536" s="15" t="n">
        <v>45047</v>
      </c>
      <c r="D1536" s="0" t="n">
        <v>1</v>
      </c>
      <c r="E1536" s="0" t="n">
        <v>0</v>
      </c>
      <c r="F1536" s="0" t="n">
        <v>27</v>
      </c>
      <c r="G1536" s="0" t="n">
        <v>0</v>
      </c>
      <c r="H1536" s="0" t="n">
        <v>1</v>
      </c>
      <c r="I1536" s="0" t="n">
        <v>0</v>
      </c>
      <c r="J1536" s="0" t="n">
        <v>440</v>
      </c>
      <c r="K1536" s="37" t="n">
        <f aca="false">E1536+Inputs!$B$5*F1536</f>
        <v>34.425</v>
      </c>
      <c r="L1536" s="37" t="n">
        <f aca="false">G1536+Inputs!$B$6*H1536</f>
        <v>1.275</v>
      </c>
      <c r="M1536" s="37" t="n">
        <f aca="false">I1536+Inputs!$B$7*J1536</f>
        <v>546.04</v>
      </c>
      <c r="N1536" s="37" t="n">
        <f aca="false">K1536+L1536+M1536</f>
        <v>581.74</v>
      </c>
    </row>
    <row r="1537" customFormat="false" ht="15" hidden="false" customHeight="false" outlineLevel="0" collapsed="false">
      <c r="A1537" s="0" t="s">
        <v>9</v>
      </c>
      <c r="B1537" s="0" t="s">
        <v>378</v>
      </c>
      <c r="C1537" s="15" t="n">
        <v>45078</v>
      </c>
      <c r="D1537" s="0" t="n">
        <v>1</v>
      </c>
      <c r="E1537" s="0" t="n">
        <v>0</v>
      </c>
      <c r="F1537" s="0" t="n">
        <v>35</v>
      </c>
      <c r="G1537" s="0" t="n">
        <v>0</v>
      </c>
      <c r="H1537" s="0" t="n">
        <v>2</v>
      </c>
      <c r="I1537" s="0" t="n">
        <v>0</v>
      </c>
      <c r="J1537" s="0" t="n">
        <v>473</v>
      </c>
      <c r="K1537" s="37" t="n">
        <f aca="false">E1537+Inputs!$B$5*F1537</f>
        <v>44.625</v>
      </c>
      <c r="L1537" s="37" t="n">
        <f aca="false">G1537+Inputs!$B$6*H1537</f>
        <v>2.55</v>
      </c>
      <c r="M1537" s="37" t="n">
        <f aca="false">I1537+Inputs!$B$7*J1537</f>
        <v>586.993</v>
      </c>
      <c r="N1537" s="37" t="n">
        <f aca="false">K1537+L1537+M1537</f>
        <v>634.168</v>
      </c>
    </row>
    <row r="1538" customFormat="false" ht="15" hidden="false" customHeight="false" outlineLevel="0" collapsed="false">
      <c r="A1538" s="0" t="s">
        <v>9</v>
      </c>
      <c r="B1538" s="0" t="s">
        <v>378</v>
      </c>
      <c r="C1538" s="15" t="n">
        <v>45108</v>
      </c>
      <c r="D1538" s="0" t="n">
        <v>1</v>
      </c>
      <c r="E1538" s="0" t="n">
        <v>0</v>
      </c>
      <c r="F1538" s="0" t="n">
        <v>37</v>
      </c>
      <c r="G1538" s="0" t="n">
        <v>0</v>
      </c>
      <c r="H1538" s="0" t="n">
        <v>5</v>
      </c>
      <c r="I1538" s="0" t="n">
        <v>0</v>
      </c>
      <c r="J1538" s="0" t="n">
        <v>433</v>
      </c>
      <c r="K1538" s="37" t="n">
        <f aca="false">E1538+Inputs!$B$5*F1538</f>
        <v>47.175</v>
      </c>
      <c r="L1538" s="37" t="n">
        <f aca="false">G1538+Inputs!$B$6*H1538</f>
        <v>6.375</v>
      </c>
      <c r="M1538" s="37" t="n">
        <f aca="false">I1538+Inputs!$B$7*J1538</f>
        <v>537.353</v>
      </c>
      <c r="N1538" s="37" t="n">
        <f aca="false">K1538+L1538+M1538</f>
        <v>590.903</v>
      </c>
    </row>
    <row r="1539" customFormat="false" ht="15" hidden="false" customHeight="false" outlineLevel="0" collapsed="false">
      <c r="A1539" s="0" t="s">
        <v>9</v>
      </c>
      <c r="B1539" s="0" t="s">
        <v>378</v>
      </c>
      <c r="C1539" s="15" t="n">
        <v>45139</v>
      </c>
      <c r="D1539" s="0" t="n">
        <v>1</v>
      </c>
      <c r="E1539" s="0" t="n">
        <v>0</v>
      </c>
      <c r="F1539" s="0" t="n">
        <v>22</v>
      </c>
      <c r="G1539" s="0" t="n">
        <v>0</v>
      </c>
      <c r="H1539" s="0" t="n">
        <v>6</v>
      </c>
      <c r="I1539" s="0" t="n">
        <v>13</v>
      </c>
      <c r="J1539" s="0" t="n">
        <v>505</v>
      </c>
      <c r="K1539" s="37" t="n">
        <f aca="false">E1539+Inputs!$B$5*F1539</f>
        <v>28.05</v>
      </c>
      <c r="L1539" s="37" t="n">
        <f aca="false">G1539+Inputs!$B$6*H1539</f>
        <v>7.65</v>
      </c>
      <c r="M1539" s="37" t="n">
        <f aca="false">I1539+Inputs!$B$7*J1539</f>
        <v>639.705</v>
      </c>
      <c r="N1539" s="37" t="n">
        <f aca="false">K1539+L1539+M1539</f>
        <v>675.405</v>
      </c>
    </row>
    <row r="1540" customFormat="false" ht="15" hidden="false" customHeight="false" outlineLevel="0" collapsed="false">
      <c r="A1540" s="0" t="s">
        <v>9</v>
      </c>
      <c r="B1540" s="0" t="s">
        <v>378</v>
      </c>
      <c r="C1540" s="15" t="n">
        <v>45170</v>
      </c>
      <c r="D1540" s="0" t="n">
        <v>1</v>
      </c>
      <c r="E1540" s="0" t="n">
        <v>0</v>
      </c>
      <c r="F1540" s="0" t="n">
        <v>37</v>
      </c>
      <c r="G1540" s="0" t="n">
        <v>0</v>
      </c>
      <c r="H1540" s="0" t="n">
        <v>5</v>
      </c>
      <c r="I1540" s="0" t="n">
        <v>8</v>
      </c>
      <c r="J1540" s="0" t="n">
        <v>487</v>
      </c>
      <c r="K1540" s="37" t="n">
        <f aca="false">E1540+Inputs!$B$5*F1540</f>
        <v>47.175</v>
      </c>
      <c r="L1540" s="37" t="n">
        <f aca="false">G1540+Inputs!$B$6*H1540</f>
        <v>6.375</v>
      </c>
      <c r="M1540" s="37" t="n">
        <f aca="false">I1540+Inputs!$B$7*J1540</f>
        <v>612.367</v>
      </c>
      <c r="N1540" s="37" t="n">
        <f aca="false">K1540+L1540+M1540</f>
        <v>665.917</v>
      </c>
    </row>
    <row r="1541" customFormat="false" ht="15" hidden="false" customHeight="false" outlineLevel="0" collapsed="false">
      <c r="A1541" s="0" t="s">
        <v>9</v>
      </c>
      <c r="B1541" s="0" t="s">
        <v>378</v>
      </c>
      <c r="C1541" s="15" t="n">
        <v>45200</v>
      </c>
      <c r="D1541" s="0" t="n">
        <v>1</v>
      </c>
      <c r="E1541" s="0" t="n">
        <v>0</v>
      </c>
      <c r="F1541" s="0" t="n">
        <v>22</v>
      </c>
      <c r="G1541" s="0" t="n">
        <v>0</v>
      </c>
      <c r="H1541" s="0" t="n">
        <v>8</v>
      </c>
      <c r="I1541" s="0" t="n">
        <v>0</v>
      </c>
      <c r="J1541" s="0" t="n">
        <v>441</v>
      </c>
      <c r="K1541" s="37" t="n">
        <f aca="false">E1541+Inputs!$B$5*F1541</f>
        <v>28.05</v>
      </c>
      <c r="L1541" s="37" t="n">
        <f aca="false">G1541+Inputs!$B$6*H1541</f>
        <v>10.2</v>
      </c>
      <c r="M1541" s="37" t="n">
        <f aca="false">I1541+Inputs!$B$7*J1541</f>
        <v>547.281</v>
      </c>
      <c r="N1541" s="37" t="n">
        <f aca="false">K1541+L1541+M1541</f>
        <v>585.531</v>
      </c>
    </row>
    <row r="1542" customFormat="false" ht="15" hidden="false" customHeight="false" outlineLevel="0" collapsed="false">
      <c r="A1542" s="0" t="s">
        <v>9</v>
      </c>
      <c r="B1542" s="0" t="s">
        <v>378</v>
      </c>
      <c r="C1542" s="15" t="n">
        <v>45231</v>
      </c>
      <c r="D1542" s="0" t="n">
        <v>1</v>
      </c>
      <c r="E1542" s="0" t="n">
        <v>0</v>
      </c>
      <c r="F1542" s="0" t="n">
        <v>34</v>
      </c>
      <c r="G1542" s="0" t="n">
        <v>0</v>
      </c>
      <c r="H1542" s="0" t="n">
        <v>5</v>
      </c>
      <c r="I1542" s="0" t="n">
        <v>7</v>
      </c>
      <c r="J1542" s="0" t="n">
        <v>444</v>
      </c>
      <c r="K1542" s="37" t="n">
        <f aca="false">E1542+Inputs!$B$5*F1542</f>
        <v>43.35</v>
      </c>
      <c r="L1542" s="37" t="n">
        <f aca="false">G1542+Inputs!$B$6*H1542</f>
        <v>6.375</v>
      </c>
      <c r="M1542" s="37" t="n">
        <f aca="false">I1542+Inputs!$B$7*J1542</f>
        <v>558.004</v>
      </c>
      <c r="N1542" s="37" t="n">
        <f aca="false">K1542+L1542+M1542</f>
        <v>607.729</v>
      </c>
    </row>
    <row r="1543" customFormat="false" ht="15" hidden="false" customHeight="false" outlineLevel="0" collapsed="false">
      <c r="A1543" s="0" t="s">
        <v>9</v>
      </c>
      <c r="B1543" s="0" t="s">
        <v>378</v>
      </c>
      <c r="C1543" s="15" t="n">
        <v>45261</v>
      </c>
      <c r="D1543" s="0" t="n">
        <v>1</v>
      </c>
      <c r="E1543" s="0" t="n">
        <v>0</v>
      </c>
      <c r="F1543" s="0" t="n">
        <v>23</v>
      </c>
      <c r="G1543" s="0" t="n">
        <v>0</v>
      </c>
      <c r="H1543" s="0" t="n">
        <v>3</v>
      </c>
      <c r="I1543" s="0" t="n">
        <v>0</v>
      </c>
      <c r="J1543" s="0" t="n">
        <v>348</v>
      </c>
      <c r="K1543" s="37" t="n">
        <f aca="false">E1543+Inputs!$B$5*F1543</f>
        <v>29.325</v>
      </c>
      <c r="L1543" s="37" t="n">
        <f aca="false">G1543+Inputs!$B$6*H1543</f>
        <v>3.825</v>
      </c>
      <c r="M1543" s="37" t="n">
        <f aca="false">I1543+Inputs!$B$7*J1543</f>
        <v>431.868</v>
      </c>
      <c r="N1543" s="37" t="n">
        <f aca="false">K1543+L1543+M1543</f>
        <v>465.018</v>
      </c>
    </row>
    <row r="1544" customFormat="false" ht="15" hidden="false" customHeight="false" outlineLevel="0" collapsed="false">
      <c r="A1544" s="0" t="s">
        <v>9</v>
      </c>
      <c r="B1544" s="0" t="s">
        <v>378</v>
      </c>
      <c r="C1544" s="15" t="n">
        <v>45292</v>
      </c>
      <c r="D1544" s="0" t="n">
        <v>1</v>
      </c>
      <c r="E1544" s="0" t="n">
        <v>0</v>
      </c>
      <c r="F1544" s="0" t="n">
        <v>26</v>
      </c>
      <c r="G1544" s="0" t="n">
        <v>0</v>
      </c>
      <c r="H1544" s="0" t="n">
        <v>4</v>
      </c>
      <c r="I1544" s="0" t="n">
        <v>0</v>
      </c>
      <c r="J1544" s="0" t="n">
        <v>383</v>
      </c>
      <c r="K1544" s="37" t="n">
        <f aca="false">E1544+Inputs!$B$5*F1544</f>
        <v>33.15</v>
      </c>
      <c r="L1544" s="37" t="n">
        <f aca="false">G1544+Inputs!$B$6*H1544</f>
        <v>5.1</v>
      </c>
      <c r="M1544" s="37" t="n">
        <f aca="false">I1544+Inputs!$B$7*J1544</f>
        <v>475.303</v>
      </c>
      <c r="N1544" s="37" t="n">
        <f aca="false">K1544+L1544+M1544</f>
        <v>513.553</v>
      </c>
    </row>
    <row r="1545" customFormat="false" ht="15" hidden="false" customHeight="false" outlineLevel="0" collapsed="false">
      <c r="A1545" s="0" t="s">
        <v>9</v>
      </c>
      <c r="B1545" s="0" t="s">
        <v>378</v>
      </c>
      <c r="C1545" s="15" t="n">
        <v>45323</v>
      </c>
      <c r="D1545" s="0" t="n">
        <v>1</v>
      </c>
      <c r="E1545" s="0" t="n">
        <v>0</v>
      </c>
      <c r="F1545" s="0" t="n">
        <v>9</v>
      </c>
      <c r="G1545" s="0" t="n">
        <v>0</v>
      </c>
      <c r="H1545" s="0" t="n">
        <v>1</v>
      </c>
      <c r="I1545" s="0" t="n">
        <v>0</v>
      </c>
      <c r="J1545" s="0" t="n">
        <v>55</v>
      </c>
      <c r="K1545" s="37" t="n">
        <f aca="false">E1545+Inputs!$B$5*F1545</f>
        <v>11.475</v>
      </c>
      <c r="L1545" s="37" t="n">
        <f aca="false">G1545+Inputs!$B$6*H1545</f>
        <v>1.275</v>
      </c>
      <c r="M1545" s="37" t="n">
        <f aca="false">I1545+Inputs!$B$7*J1545</f>
        <v>68.255</v>
      </c>
      <c r="N1545" s="37" t="n">
        <f aca="false">K1545+L1545+M1545</f>
        <v>81.005</v>
      </c>
    </row>
    <row r="1546" customFormat="false" ht="15" hidden="false" customHeight="false" outlineLevel="0" collapsed="false">
      <c r="A1546" s="0" t="s">
        <v>9</v>
      </c>
      <c r="B1546" s="0" t="s">
        <v>378</v>
      </c>
      <c r="C1546" s="15" t="n">
        <v>45352</v>
      </c>
      <c r="D1546" s="0" t="n">
        <v>1</v>
      </c>
      <c r="E1546" s="0" t="n">
        <v>0</v>
      </c>
      <c r="F1546" s="0" t="n">
        <v>5</v>
      </c>
      <c r="G1546" s="0" t="n">
        <v>0</v>
      </c>
      <c r="H1546" s="0" t="n">
        <v>0</v>
      </c>
      <c r="I1546" s="0" t="n">
        <v>0</v>
      </c>
      <c r="J1546" s="0" t="n">
        <v>95</v>
      </c>
      <c r="K1546" s="37" t="n">
        <f aca="false">E1546+Inputs!$B$5*F1546</f>
        <v>6.375</v>
      </c>
      <c r="L1546" s="37" t="n">
        <f aca="false">G1546+Inputs!$B$6*H1546</f>
        <v>0</v>
      </c>
      <c r="M1546" s="37" t="n">
        <f aca="false">I1546+Inputs!$B$7*J1546</f>
        <v>117.895</v>
      </c>
      <c r="N1546" s="37" t="n">
        <f aca="false">K1546+L1546+M1546</f>
        <v>124.27</v>
      </c>
    </row>
    <row r="1547" customFormat="false" ht="15" hidden="false" customHeight="false" outlineLevel="0" collapsed="false">
      <c r="A1547" s="0" t="s">
        <v>9</v>
      </c>
      <c r="B1547" s="0" t="s">
        <v>378</v>
      </c>
      <c r="C1547" s="15" t="n">
        <v>45383</v>
      </c>
      <c r="D1547" s="0" t="n">
        <v>1</v>
      </c>
      <c r="E1547" s="0" t="n">
        <v>0</v>
      </c>
      <c r="F1547" s="0" t="n">
        <v>21</v>
      </c>
      <c r="G1547" s="0" t="n">
        <v>0</v>
      </c>
      <c r="H1547" s="0" t="n">
        <v>6</v>
      </c>
      <c r="I1547" s="0" t="n">
        <v>0</v>
      </c>
      <c r="J1547" s="0" t="n">
        <v>331</v>
      </c>
      <c r="K1547" s="37" t="n">
        <f aca="false">E1547+Inputs!$B$5*F1547</f>
        <v>26.775</v>
      </c>
      <c r="L1547" s="37" t="n">
        <f aca="false">G1547+Inputs!$B$6*H1547</f>
        <v>7.65</v>
      </c>
      <c r="M1547" s="37" t="n">
        <f aca="false">I1547+Inputs!$B$7*J1547</f>
        <v>410.771</v>
      </c>
      <c r="N1547" s="37" t="n">
        <f aca="false">K1547+L1547+M1547</f>
        <v>445.196</v>
      </c>
    </row>
    <row r="1548" customFormat="false" ht="15" hidden="false" customHeight="false" outlineLevel="0" collapsed="false">
      <c r="A1548" s="0" t="s">
        <v>9</v>
      </c>
      <c r="B1548" s="0" t="s">
        <v>378</v>
      </c>
      <c r="C1548" s="15" t="n">
        <v>45413</v>
      </c>
      <c r="D1548" s="0" t="n">
        <v>1</v>
      </c>
      <c r="E1548" s="0" t="n">
        <v>0</v>
      </c>
      <c r="F1548" s="0" t="n">
        <v>13</v>
      </c>
      <c r="G1548" s="0" t="n">
        <v>0</v>
      </c>
      <c r="H1548" s="0" t="n">
        <v>5</v>
      </c>
      <c r="I1548" s="0" t="n">
        <v>0</v>
      </c>
      <c r="J1548" s="0" t="n">
        <v>310</v>
      </c>
      <c r="K1548" s="37" t="n">
        <f aca="false">E1548+Inputs!$B$5*F1548</f>
        <v>16.575</v>
      </c>
      <c r="L1548" s="37" t="n">
        <f aca="false">G1548+Inputs!$B$6*H1548</f>
        <v>6.375</v>
      </c>
      <c r="M1548" s="37" t="n">
        <f aca="false">I1548+Inputs!$B$7*J1548</f>
        <v>384.71</v>
      </c>
      <c r="N1548" s="37" t="n">
        <f aca="false">K1548+L1548+M1548</f>
        <v>407.66</v>
      </c>
    </row>
    <row r="1549" customFormat="false" ht="15" hidden="false" customHeight="false" outlineLevel="0" collapsed="false">
      <c r="A1549" s="0" t="s">
        <v>9</v>
      </c>
      <c r="B1549" s="0" t="s">
        <v>378</v>
      </c>
      <c r="C1549" s="15" t="n">
        <v>45444</v>
      </c>
      <c r="D1549" s="0" t="n">
        <v>1</v>
      </c>
      <c r="E1549" s="0" t="n">
        <v>0</v>
      </c>
      <c r="F1549" s="0" t="n">
        <v>33</v>
      </c>
      <c r="G1549" s="0" t="n">
        <v>0</v>
      </c>
      <c r="H1549" s="0" t="n">
        <v>10</v>
      </c>
      <c r="I1549" s="0" t="n">
        <v>0</v>
      </c>
      <c r="J1549" s="0" t="n">
        <v>445</v>
      </c>
      <c r="K1549" s="37" t="n">
        <f aca="false">E1549+Inputs!$B$5*F1549</f>
        <v>42.075</v>
      </c>
      <c r="L1549" s="37" t="n">
        <f aca="false">G1549+Inputs!$B$6*H1549</f>
        <v>12.75</v>
      </c>
      <c r="M1549" s="37" t="n">
        <f aca="false">I1549+Inputs!$B$7*J1549</f>
        <v>552.245</v>
      </c>
      <c r="N1549" s="37" t="n">
        <f aca="false">K1549+L1549+M1549</f>
        <v>607.07</v>
      </c>
    </row>
    <row r="1550" customFormat="false" ht="15" hidden="false" customHeight="false" outlineLevel="0" collapsed="false">
      <c r="A1550" s="0" t="s">
        <v>9</v>
      </c>
      <c r="B1550" s="0" t="s">
        <v>378</v>
      </c>
      <c r="C1550" s="15" t="n">
        <v>45474</v>
      </c>
      <c r="D1550" s="0" t="n">
        <v>1</v>
      </c>
      <c r="E1550" s="0" t="n">
        <v>0</v>
      </c>
      <c r="F1550" s="0" t="n">
        <v>24</v>
      </c>
      <c r="G1550" s="0" t="n">
        <v>0</v>
      </c>
      <c r="H1550" s="0" t="n">
        <v>3</v>
      </c>
      <c r="I1550" s="0" t="n">
        <v>7</v>
      </c>
      <c r="J1550" s="0" t="n">
        <v>433</v>
      </c>
      <c r="K1550" s="37" t="n">
        <f aca="false">E1550+Inputs!$B$5*F1550</f>
        <v>30.6</v>
      </c>
      <c r="L1550" s="37" t="n">
        <f aca="false">G1550+Inputs!$B$6*H1550</f>
        <v>3.825</v>
      </c>
      <c r="M1550" s="37" t="n">
        <f aca="false">I1550+Inputs!$B$7*J1550</f>
        <v>544.353</v>
      </c>
      <c r="N1550" s="37" t="n">
        <f aca="false">K1550+L1550+M1550</f>
        <v>578.778</v>
      </c>
    </row>
    <row r="1551" customFormat="false" ht="15" hidden="false" customHeight="false" outlineLevel="0" collapsed="false">
      <c r="A1551" s="0" t="s">
        <v>9</v>
      </c>
      <c r="B1551" s="0" t="s">
        <v>378</v>
      </c>
      <c r="C1551" s="15" t="n">
        <v>45505</v>
      </c>
      <c r="D1551" s="0" t="n">
        <v>1</v>
      </c>
      <c r="E1551" s="0" t="n">
        <v>0</v>
      </c>
      <c r="F1551" s="0" t="n">
        <v>24</v>
      </c>
      <c r="G1551" s="0" t="n">
        <v>0</v>
      </c>
      <c r="H1551" s="0" t="n">
        <v>13</v>
      </c>
      <c r="I1551" s="0" t="n">
        <v>0</v>
      </c>
      <c r="J1551" s="0" t="n">
        <v>426</v>
      </c>
      <c r="K1551" s="37" t="n">
        <f aca="false">E1551+Inputs!$B$5*F1551</f>
        <v>30.6</v>
      </c>
      <c r="L1551" s="37" t="n">
        <f aca="false">G1551+Inputs!$B$6*H1551</f>
        <v>16.575</v>
      </c>
      <c r="M1551" s="37" t="n">
        <f aca="false">I1551+Inputs!$B$7*J1551</f>
        <v>528.666</v>
      </c>
      <c r="N1551" s="37" t="n">
        <f aca="false">K1551+L1551+M1551</f>
        <v>575.841</v>
      </c>
    </row>
    <row r="1552" customFormat="false" ht="15" hidden="false" customHeight="false" outlineLevel="0" collapsed="false">
      <c r="A1552" s="0" t="s">
        <v>9</v>
      </c>
      <c r="B1552" s="0" t="s">
        <v>378</v>
      </c>
      <c r="C1552" s="15" t="n">
        <v>45536</v>
      </c>
      <c r="D1552" s="0" t="n">
        <v>1</v>
      </c>
      <c r="E1552" s="0" t="n">
        <v>0</v>
      </c>
      <c r="F1552" s="0" t="n">
        <v>34</v>
      </c>
      <c r="G1552" s="0" t="n">
        <v>0</v>
      </c>
      <c r="H1552" s="0" t="n">
        <v>16</v>
      </c>
      <c r="I1552" s="0" t="n">
        <v>0</v>
      </c>
      <c r="J1552" s="0" t="n">
        <v>376</v>
      </c>
      <c r="K1552" s="37" t="n">
        <f aca="false">E1552+Inputs!$B$5*F1552</f>
        <v>43.35</v>
      </c>
      <c r="L1552" s="37" t="n">
        <f aca="false">G1552+Inputs!$B$6*H1552</f>
        <v>20.4</v>
      </c>
      <c r="M1552" s="37" t="n">
        <f aca="false">I1552+Inputs!$B$7*J1552</f>
        <v>466.616</v>
      </c>
      <c r="N1552" s="37" t="n">
        <f aca="false">K1552+L1552+M1552</f>
        <v>530.366</v>
      </c>
    </row>
    <row r="1553" customFormat="false" ht="15" hidden="false" customHeight="false" outlineLevel="0" collapsed="false">
      <c r="A1553" s="0" t="s">
        <v>9</v>
      </c>
      <c r="B1553" s="0" t="s">
        <v>378</v>
      </c>
      <c r="C1553" s="15" t="n">
        <v>45566</v>
      </c>
      <c r="D1553" s="0" t="n">
        <v>1</v>
      </c>
      <c r="E1553" s="0" t="n">
        <v>0</v>
      </c>
      <c r="F1553" s="0" t="n">
        <v>21</v>
      </c>
      <c r="G1553" s="0" t="n">
        <v>0</v>
      </c>
      <c r="H1553" s="0" t="n">
        <v>7</v>
      </c>
      <c r="I1553" s="0" t="n">
        <v>0</v>
      </c>
      <c r="J1553" s="0" t="n">
        <v>394</v>
      </c>
      <c r="K1553" s="37" t="n">
        <f aca="false">E1553+Inputs!$B$5*F1553</f>
        <v>26.775</v>
      </c>
      <c r="L1553" s="37" t="n">
        <f aca="false">G1553+Inputs!$B$6*H1553</f>
        <v>8.925</v>
      </c>
      <c r="M1553" s="37" t="n">
        <f aca="false">I1553+Inputs!$B$7*J1553</f>
        <v>488.954</v>
      </c>
      <c r="N1553" s="37" t="n">
        <f aca="false">K1553+L1553+M1553</f>
        <v>524.654</v>
      </c>
    </row>
    <row r="1554" customFormat="false" ht="15" hidden="false" customHeight="false" outlineLevel="0" collapsed="false">
      <c r="A1554" s="0" t="s">
        <v>9</v>
      </c>
      <c r="B1554" s="0" t="s">
        <v>378</v>
      </c>
      <c r="C1554" s="15" t="n">
        <v>45597</v>
      </c>
      <c r="D1554" s="0" t="n">
        <v>1</v>
      </c>
      <c r="E1554" s="0" t="n">
        <v>0</v>
      </c>
      <c r="F1554" s="0" t="n">
        <v>20</v>
      </c>
      <c r="G1554" s="0" t="n">
        <v>0</v>
      </c>
      <c r="H1554" s="0" t="n">
        <v>4</v>
      </c>
      <c r="I1554" s="0" t="n">
        <v>0</v>
      </c>
      <c r="J1554" s="0" t="n">
        <v>381</v>
      </c>
      <c r="K1554" s="37" t="n">
        <f aca="false">E1554+Inputs!$B$5*F1554</f>
        <v>25.5</v>
      </c>
      <c r="L1554" s="37" t="n">
        <f aca="false">G1554+Inputs!$B$6*H1554</f>
        <v>5.1</v>
      </c>
      <c r="M1554" s="37" t="n">
        <f aca="false">I1554+Inputs!$B$7*J1554</f>
        <v>472.821</v>
      </c>
      <c r="N1554" s="37" t="n">
        <f aca="false">K1554+L1554+M1554</f>
        <v>503.421</v>
      </c>
    </row>
    <row r="1555" customFormat="false" ht="15" hidden="false" customHeight="false" outlineLevel="0" collapsed="false">
      <c r="A1555" s="0" t="s">
        <v>9</v>
      </c>
      <c r="B1555" s="0" t="s">
        <v>378</v>
      </c>
      <c r="C1555" s="15" t="n">
        <v>45627</v>
      </c>
      <c r="D1555" s="0" t="n">
        <v>1</v>
      </c>
      <c r="E1555" s="0" t="n">
        <v>0</v>
      </c>
      <c r="F1555" s="0" t="n">
        <v>37</v>
      </c>
      <c r="G1555" s="0" t="n">
        <v>0</v>
      </c>
      <c r="H1555" s="0" t="n">
        <v>8</v>
      </c>
      <c r="I1555" s="0" t="n">
        <v>0</v>
      </c>
      <c r="J1555" s="0" t="n">
        <v>393</v>
      </c>
      <c r="K1555" s="37" t="n">
        <f aca="false">E1555+Inputs!$B$5*F1555</f>
        <v>47.175</v>
      </c>
      <c r="L1555" s="37" t="n">
        <f aca="false">G1555+Inputs!$B$6*H1555</f>
        <v>10.2</v>
      </c>
      <c r="M1555" s="37" t="n">
        <f aca="false">I1555+Inputs!$B$7*J1555</f>
        <v>487.713</v>
      </c>
      <c r="N1555" s="37" t="n">
        <f aca="false">K1555+L1555+M1555</f>
        <v>545.088</v>
      </c>
    </row>
    <row r="1556" customFormat="false" ht="15" hidden="false" customHeight="false" outlineLevel="0" collapsed="false">
      <c r="A1556" s="0" t="s">
        <v>9</v>
      </c>
      <c r="B1556" s="0" t="s">
        <v>378</v>
      </c>
      <c r="C1556" s="15" t="n">
        <v>45658</v>
      </c>
      <c r="D1556" s="0" t="n">
        <v>1</v>
      </c>
      <c r="E1556" s="0" t="n">
        <v>0</v>
      </c>
      <c r="F1556" s="0" t="n">
        <v>7</v>
      </c>
      <c r="G1556" s="0" t="n">
        <v>0</v>
      </c>
      <c r="H1556" s="0" t="n">
        <v>9</v>
      </c>
      <c r="I1556" s="0" t="n">
        <v>0</v>
      </c>
      <c r="J1556" s="0" t="n">
        <v>350</v>
      </c>
      <c r="K1556" s="37" t="n">
        <f aca="false">E1556+Inputs!$B$5*F1556</f>
        <v>8.925</v>
      </c>
      <c r="L1556" s="37" t="n">
        <f aca="false">G1556+Inputs!$B$6*H1556</f>
        <v>11.475</v>
      </c>
      <c r="M1556" s="37" t="n">
        <f aca="false">I1556+Inputs!$B$7*J1556</f>
        <v>434.35</v>
      </c>
      <c r="N1556" s="37" t="n">
        <f aca="false">K1556+L1556+M1556</f>
        <v>454.75</v>
      </c>
    </row>
    <row r="1557" customFormat="false" ht="15" hidden="false" customHeight="false" outlineLevel="0" collapsed="false">
      <c r="A1557" s="0" t="s">
        <v>9</v>
      </c>
      <c r="B1557" s="0" t="s">
        <v>378</v>
      </c>
      <c r="C1557" s="15" t="n">
        <v>45689</v>
      </c>
      <c r="D1557" s="0" t="n">
        <v>1</v>
      </c>
      <c r="E1557" s="0" t="n">
        <v>0</v>
      </c>
      <c r="F1557" s="0" t="n">
        <v>20</v>
      </c>
      <c r="G1557" s="0" t="n">
        <v>0</v>
      </c>
      <c r="H1557" s="0" t="n">
        <v>20</v>
      </c>
      <c r="I1557" s="0" t="n">
        <v>0</v>
      </c>
      <c r="J1557" s="0" t="n">
        <v>402</v>
      </c>
      <c r="K1557" s="37" t="n">
        <f aca="false">E1557+Inputs!$B$5*F1557</f>
        <v>25.5</v>
      </c>
      <c r="L1557" s="37" t="n">
        <f aca="false">G1557+Inputs!$B$6*H1557</f>
        <v>25.5</v>
      </c>
      <c r="M1557" s="37" t="n">
        <f aca="false">I1557+Inputs!$B$7*J1557</f>
        <v>498.882</v>
      </c>
      <c r="N1557" s="37" t="n">
        <f aca="false">K1557+L1557+M1557</f>
        <v>549.882</v>
      </c>
    </row>
    <row r="1558" customFormat="false" ht="15" hidden="false" customHeight="false" outlineLevel="0" collapsed="false">
      <c r="A1558" s="0" t="s">
        <v>9</v>
      </c>
      <c r="B1558" s="0" t="s">
        <v>378</v>
      </c>
      <c r="C1558" s="15" t="n">
        <v>45717</v>
      </c>
      <c r="D1558" s="0" t="n">
        <v>1</v>
      </c>
      <c r="E1558" s="0" t="n">
        <v>0</v>
      </c>
      <c r="F1558" s="0" t="n">
        <v>33</v>
      </c>
      <c r="G1558" s="0" t="n">
        <v>0</v>
      </c>
      <c r="H1558" s="0" t="n">
        <v>18</v>
      </c>
      <c r="I1558" s="0" t="n">
        <v>0</v>
      </c>
      <c r="J1558" s="0" t="n">
        <v>385</v>
      </c>
      <c r="K1558" s="37" t="n">
        <f aca="false">E1558+Inputs!$B$5*F1558</f>
        <v>42.075</v>
      </c>
      <c r="L1558" s="37" t="n">
        <f aca="false">G1558+Inputs!$B$6*H1558</f>
        <v>22.95</v>
      </c>
      <c r="M1558" s="37" t="n">
        <f aca="false">I1558+Inputs!$B$7*J1558</f>
        <v>477.785</v>
      </c>
      <c r="N1558" s="37" t="n">
        <f aca="false">K1558+L1558+M1558</f>
        <v>542.81</v>
      </c>
    </row>
    <row r="1559" customFormat="false" ht="15" hidden="false" customHeight="false" outlineLevel="0" collapsed="false">
      <c r="A1559" s="0" t="s">
        <v>9</v>
      </c>
      <c r="B1559" s="0" t="s">
        <v>378</v>
      </c>
      <c r="C1559" s="15" t="n">
        <v>45748</v>
      </c>
      <c r="D1559" s="0" t="n">
        <v>1</v>
      </c>
      <c r="E1559" s="0" t="n">
        <v>0</v>
      </c>
      <c r="F1559" s="0" t="n">
        <v>12</v>
      </c>
      <c r="G1559" s="0" t="n">
        <v>0</v>
      </c>
      <c r="H1559" s="0" t="n">
        <v>5</v>
      </c>
      <c r="I1559" s="0" t="n">
        <v>0</v>
      </c>
      <c r="J1559" s="0" t="n">
        <v>375</v>
      </c>
      <c r="K1559" s="37" t="n">
        <f aca="false">E1559+Inputs!$B$5*F1559</f>
        <v>15.3</v>
      </c>
      <c r="L1559" s="37" t="n">
        <f aca="false">G1559+Inputs!$B$6*H1559</f>
        <v>6.375</v>
      </c>
      <c r="M1559" s="37" t="n">
        <f aca="false">I1559+Inputs!$B$7*J1559</f>
        <v>465.375</v>
      </c>
      <c r="N1559" s="37" t="n">
        <f aca="false">K1559+L1559+M1559</f>
        <v>487.05</v>
      </c>
    </row>
    <row r="1560" customFormat="false" ht="15" hidden="false" customHeight="false" outlineLevel="0" collapsed="false">
      <c r="A1560" s="0" t="s">
        <v>9</v>
      </c>
      <c r="B1560" s="0" t="s">
        <v>378</v>
      </c>
      <c r="C1560" s="15" t="n">
        <v>45778</v>
      </c>
      <c r="D1560" s="0" t="n">
        <v>1</v>
      </c>
      <c r="E1560" s="0" t="n">
        <v>0</v>
      </c>
      <c r="F1560" s="0" t="n">
        <v>48</v>
      </c>
      <c r="G1560" s="0" t="n">
        <v>0</v>
      </c>
      <c r="H1560" s="0" t="n">
        <v>8</v>
      </c>
      <c r="I1560" s="0" t="n">
        <v>0</v>
      </c>
      <c r="J1560" s="0" t="n">
        <v>439</v>
      </c>
      <c r="K1560" s="37" t="n">
        <f aca="false">E1560+Inputs!$B$5*F1560</f>
        <v>61.2</v>
      </c>
      <c r="L1560" s="37" t="n">
        <f aca="false">G1560+Inputs!$B$6*H1560</f>
        <v>10.2</v>
      </c>
      <c r="M1560" s="37" t="n">
        <f aca="false">I1560+Inputs!$B$7*J1560</f>
        <v>544.799</v>
      </c>
      <c r="N1560" s="37" t="n">
        <f aca="false">K1560+L1560+M1560</f>
        <v>616.199</v>
      </c>
    </row>
    <row r="1561" customFormat="false" ht="15" hidden="false" customHeight="false" outlineLevel="0" collapsed="false">
      <c r="A1561" s="0" t="s">
        <v>9</v>
      </c>
      <c r="B1561" s="0" t="s">
        <v>378</v>
      </c>
      <c r="C1561" s="15" t="n">
        <v>45809</v>
      </c>
      <c r="D1561" s="0" t="n">
        <v>1</v>
      </c>
      <c r="E1561" s="0" t="n">
        <v>0</v>
      </c>
      <c r="F1561" s="0" t="n">
        <v>60</v>
      </c>
      <c r="G1561" s="0" t="n">
        <v>0</v>
      </c>
      <c r="H1561" s="0" t="n">
        <v>23</v>
      </c>
      <c r="I1561" s="0" t="n">
        <v>0</v>
      </c>
      <c r="J1561" s="0" t="n">
        <v>471</v>
      </c>
      <c r="K1561" s="37" t="n">
        <f aca="false">E1561+Inputs!$B$5*F1561</f>
        <v>76.5</v>
      </c>
      <c r="L1561" s="37" t="n">
        <f aca="false">G1561+Inputs!$B$6*H1561</f>
        <v>29.325</v>
      </c>
      <c r="M1561" s="37" t="n">
        <f aca="false">I1561+Inputs!$B$7*J1561</f>
        <v>584.511</v>
      </c>
      <c r="N1561" s="37" t="n">
        <f aca="false">K1561+L1561+M1561</f>
        <v>690.336</v>
      </c>
    </row>
    <row r="1562" customFormat="false" ht="15" hidden="false" customHeight="false" outlineLevel="0" collapsed="false">
      <c r="A1562" s="0" t="s">
        <v>9</v>
      </c>
      <c r="B1562" s="0" t="s">
        <v>378</v>
      </c>
      <c r="C1562" s="15" t="n">
        <v>45839</v>
      </c>
      <c r="D1562" s="0" t="n">
        <v>1</v>
      </c>
      <c r="E1562" s="0" t="n">
        <v>0</v>
      </c>
      <c r="F1562" s="0" t="n">
        <v>21</v>
      </c>
      <c r="G1562" s="0" t="n">
        <v>0</v>
      </c>
      <c r="H1562" s="0" t="n">
        <v>8</v>
      </c>
      <c r="I1562" s="0" t="n">
        <v>0</v>
      </c>
      <c r="J1562" s="0" t="n">
        <v>402</v>
      </c>
      <c r="K1562" s="37" t="n">
        <f aca="false">E1562+Inputs!$B$5*F1562</f>
        <v>26.775</v>
      </c>
      <c r="L1562" s="37" t="n">
        <f aca="false">G1562+Inputs!$B$6*H1562</f>
        <v>10.2</v>
      </c>
      <c r="M1562" s="37" t="n">
        <f aca="false">I1562+Inputs!$B$7*J1562</f>
        <v>498.882</v>
      </c>
      <c r="N1562" s="37" t="n">
        <f aca="false">K1562+L1562+M1562</f>
        <v>535.857</v>
      </c>
    </row>
    <row r="1563" customFormat="false" ht="15" hidden="false" customHeight="false" outlineLevel="0" collapsed="false">
      <c r="A1563" s="0" t="s">
        <v>9</v>
      </c>
      <c r="B1563" s="0" t="s">
        <v>378</v>
      </c>
      <c r="C1563" s="15" t="n">
        <v>45870</v>
      </c>
      <c r="D1563" s="0" t="n">
        <v>1</v>
      </c>
      <c r="E1563" s="0" t="n">
        <v>0</v>
      </c>
      <c r="F1563" s="0" t="n">
        <v>34</v>
      </c>
      <c r="G1563" s="0" t="n">
        <v>0</v>
      </c>
      <c r="H1563" s="0" t="n">
        <v>10</v>
      </c>
      <c r="I1563" s="0" t="n">
        <v>0</v>
      </c>
      <c r="J1563" s="0" t="n">
        <v>401</v>
      </c>
      <c r="K1563" s="37" t="n">
        <f aca="false">E1563+Inputs!$B$5*F1563</f>
        <v>43.35</v>
      </c>
      <c r="L1563" s="37" t="n">
        <f aca="false">G1563+Inputs!$B$6*H1563</f>
        <v>12.75</v>
      </c>
      <c r="M1563" s="37" t="n">
        <f aca="false">I1563+Inputs!$B$7*J1563</f>
        <v>497.641</v>
      </c>
      <c r="N1563" s="37" t="n">
        <f aca="false">K1563+L1563+M1563</f>
        <v>553.741</v>
      </c>
    </row>
    <row r="1564" customFormat="false" ht="15" hidden="false" customHeight="false" outlineLevel="0" collapsed="false">
      <c r="A1564" s="0" t="s">
        <v>9</v>
      </c>
      <c r="B1564" s="0" t="s">
        <v>378</v>
      </c>
      <c r="C1564" s="15" t="n">
        <v>45901</v>
      </c>
      <c r="D1564" s="0" t="n">
        <v>1</v>
      </c>
      <c r="E1564" s="0" t="n">
        <v>0</v>
      </c>
      <c r="F1564" s="0" t="n">
        <v>51</v>
      </c>
      <c r="G1564" s="0" t="n">
        <v>0</v>
      </c>
      <c r="H1564" s="0" t="n">
        <v>7</v>
      </c>
      <c r="I1564" s="0" t="n">
        <v>0</v>
      </c>
      <c r="J1564" s="0" t="n">
        <v>403</v>
      </c>
      <c r="K1564" s="37" t="n">
        <f aca="false">E1564+Inputs!$B$5*F1564</f>
        <v>65.025</v>
      </c>
      <c r="L1564" s="37" t="n">
        <f aca="false">G1564+Inputs!$B$6*H1564</f>
        <v>8.925</v>
      </c>
      <c r="M1564" s="37" t="n">
        <f aca="false">I1564+Inputs!$B$7*J1564</f>
        <v>500.123</v>
      </c>
      <c r="N1564" s="37" t="n">
        <f aca="false">K1564+L1564+M1564</f>
        <v>574.073</v>
      </c>
    </row>
    <row r="1565" customFormat="false" ht="15" hidden="false" customHeight="false" outlineLevel="0" collapsed="false">
      <c r="A1565" s="0" t="s">
        <v>9</v>
      </c>
      <c r="B1565" s="0" t="s">
        <v>378</v>
      </c>
      <c r="C1565" s="15" t="n">
        <v>45931</v>
      </c>
      <c r="D1565" s="0" t="n">
        <v>1</v>
      </c>
      <c r="E1565" s="0" t="n">
        <v>0</v>
      </c>
      <c r="F1565" s="0" t="n">
        <v>29</v>
      </c>
      <c r="G1565" s="0" t="n">
        <v>0</v>
      </c>
      <c r="H1565" s="0" t="n">
        <v>12</v>
      </c>
      <c r="I1565" s="0" t="n">
        <v>7</v>
      </c>
      <c r="J1565" s="0" t="n">
        <v>421</v>
      </c>
      <c r="K1565" s="37" t="n">
        <f aca="false">E1565+Inputs!$B$5*F1565</f>
        <v>36.975</v>
      </c>
      <c r="L1565" s="37" t="n">
        <f aca="false">G1565+Inputs!$B$6*H1565</f>
        <v>15.3</v>
      </c>
      <c r="M1565" s="37" t="n">
        <f aca="false">I1565+Inputs!$B$7*J1565</f>
        <v>529.461</v>
      </c>
      <c r="N1565" s="37" t="n">
        <f aca="false">K1565+L1565+M1565</f>
        <v>581.736</v>
      </c>
    </row>
    <row r="1566" customFormat="false" ht="15" hidden="false" customHeight="false" outlineLevel="0" collapsed="false">
      <c r="A1566" s="0" t="s">
        <v>9</v>
      </c>
      <c r="B1566" s="0" t="s">
        <v>378</v>
      </c>
      <c r="C1566" s="15" t="n">
        <v>45962</v>
      </c>
      <c r="D1566" s="0" t="n">
        <v>1</v>
      </c>
      <c r="E1566" s="0" t="n">
        <v>0</v>
      </c>
      <c r="F1566" s="0" t="n">
        <v>37</v>
      </c>
      <c r="G1566" s="0" t="n">
        <v>0</v>
      </c>
      <c r="H1566" s="0" t="n">
        <v>18</v>
      </c>
      <c r="I1566" s="0" t="n">
        <v>0</v>
      </c>
      <c r="J1566" s="0" t="n">
        <v>399</v>
      </c>
      <c r="K1566" s="37" t="n">
        <f aca="false">E1566+Inputs!$B$5*F1566</f>
        <v>47.175</v>
      </c>
      <c r="L1566" s="37" t="n">
        <f aca="false">G1566+Inputs!$B$6*H1566</f>
        <v>22.95</v>
      </c>
      <c r="M1566" s="37" t="n">
        <f aca="false">I1566+Inputs!$B$7*J1566</f>
        <v>495.159</v>
      </c>
      <c r="N1566" s="37" t="n">
        <f aca="false">K1566+L1566+M1566</f>
        <v>565.284</v>
      </c>
    </row>
    <row r="1567" customFormat="false" ht="15" hidden="false" customHeight="false" outlineLevel="0" collapsed="false">
      <c r="A1567" s="0" t="s">
        <v>9</v>
      </c>
      <c r="B1567" s="0" t="s">
        <v>378</v>
      </c>
      <c r="C1567" s="15" t="n">
        <v>45992</v>
      </c>
      <c r="D1567" s="0" t="n">
        <v>1</v>
      </c>
      <c r="E1567" s="0" t="n">
        <v>0</v>
      </c>
      <c r="F1567" s="0" t="n">
        <v>40</v>
      </c>
      <c r="G1567" s="0" t="n">
        <v>0</v>
      </c>
      <c r="H1567" s="0" t="n">
        <v>13</v>
      </c>
      <c r="I1567" s="0" t="n">
        <v>8</v>
      </c>
      <c r="J1567" s="0" t="n">
        <v>397</v>
      </c>
      <c r="K1567" s="37" t="n">
        <f aca="false">E1567+Inputs!$B$5*F1567</f>
        <v>51</v>
      </c>
      <c r="L1567" s="37" t="n">
        <f aca="false">G1567+Inputs!$B$6*H1567</f>
        <v>16.575</v>
      </c>
      <c r="M1567" s="37" t="n">
        <f aca="false">I1567+Inputs!$B$7*J1567</f>
        <v>500.677</v>
      </c>
      <c r="N1567" s="37" t="n">
        <f aca="false">K1567+L1567+M1567</f>
        <v>568.252</v>
      </c>
    </row>
    <row r="1568" customFormat="false" ht="15" hidden="false" customHeight="false" outlineLevel="0" collapsed="false">
      <c r="A1568" s="0" t="s">
        <v>9</v>
      </c>
      <c r="B1568" s="0" t="s">
        <v>378</v>
      </c>
      <c r="C1568" s="15" t="n">
        <v>46023</v>
      </c>
      <c r="D1568" s="0" t="n">
        <v>1</v>
      </c>
      <c r="E1568" s="0" t="n">
        <v>0</v>
      </c>
      <c r="F1568" s="0" t="n">
        <v>29</v>
      </c>
      <c r="G1568" s="0" t="n">
        <v>0</v>
      </c>
      <c r="H1568" s="0" t="n">
        <v>14</v>
      </c>
      <c r="I1568" s="0" t="n">
        <v>0</v>
      </c>
      <c r="J1568" s="0" t="n">
        <v>341</v>
      </c>
      <c r="K1568" s="37" t="n">
        <f aca="false">E1568+Inputs!$B$5*F1568</f>
        <v>36.975</v>
      </c>
      <c r="L1568" s="37" t="n">
        <f aca="false">G1568+Inputs!$B$6*H1568</f>
        <v>17.85</v>
      </c>
      <c r="M1568" s="37" t="n">
        <f aca="false">I1568+Inputs!$B$7*J1568</f>
        <v>423.181</v>
      </c>
      <c r="N1568" s="37" t="n">
        <f aca="false">K1568+L1568+M1568</f>
        <v>478.006</v>
      </c>
    </row>
    <row r="1569" customFormat="false" ht="15" hidden="false" customHeight="false" outlineLevel="0" collapsed="false">
      <c r="A1569" s="0" t="s">
        <v>9</v>
      </c>
      <c r="B1569" s="0" t="s">
        <v>378</v>
      </c>
      <c r="C1569" s="15" t="n">
        <v>46054</v>
      </c>
      <c r="D1569" s="0" t="n">
        <v>1</v>
      </c>
      <c r="E1569" s="0" t="n">
        <v>0</v>
      </c>
      <c r="F1569" s="0" t="n">
        <v>45</v>
      </c>
      <c r="G1569" s="0" t="n">
        <v>0</v>
      </c>
      <c r="H1569" s="0" t="n">
        <v>22</v>
      </c>
      <c r="I1569" s="0" t="n">
        <v>0</v>
      </c>
      <c r="J1569" s="0" t="n">
        <v>361</v>
      </c>
      <c r="K1569" s="37" t="n">
        <f aca="false">E1569+Inputs!$B$5*F1569</f>
        <v>57.375</v>
      </c>
      <c r="L1569" s="37" t="n">
        <f aca="false">G1569+Inputs!$B$6*H1569</f>
        <v>28.05</v>
      </c>
      <c r="M1569" s="37" t="n">
        <f aca="false">I1569+Inputs!$B$7*J1569</f>
        <v>448.001</v>
      </c>
      <c r="N1569" s="37" t="n">
        <f aca="false">K1569+L1569+M1569</f>
        <v>533.426</v>
      </c>
    </row>
    <row r="1570" customFormat="false" ht="15" hidden="false" customHeight="false" outlineLevel="0" collapsed="false">
      <c r="A1570" s="0" t="s">
        <v>9</v>
      </c>
      <c r="B1570" s="0" t="s">
        <v>378</v>
      </c>
      <c r="C1570" s="15" t="n">
        <v>46082</v>
      </c>
      <c r="D1570" s="0" t="n">
        <v>1</v>
      </c>
      <c r="E1570" s="0" t="n">
        <v>0</v>
      </c>
      <c r="F1570" s="0" t="n">
        <v>61</v>
      </c>
      <c r="G1570" s="0" t="n">
        <v>0</v>
      </c>
      <c r="H1570" s="0" t="n">
        <v>15</v>
      </c>
      <c r="I1570" s="0" t="n">
        <v>0</v>
      </c>
      <c r="J1570" s="0" t="n">
        <v>348</v>
      </c>
      <c r="K1570" s="37" t="n">
        <f aca="false">E1570+Inputs!$B$5*F1570</f>
        <v>77.775</v>
      </c>
      <c r="L1570" s="37" t="n">
        <f aca="false">G1570+Inputs!$B$6*H1570</f>
        <v>19.125</v>
      </c>
      <c r="M1570" s="37" t="n">
        <f aca="false">I1570+Inputs!$B$7*J1570</f>
        <v>431.868</v>
      </c>
      <c r="N1570" s="37" t="n">
        <f aca="false">K1570+L1570+M1570</f>
        <v>528.768</v>
      </c>
    </row>
    <row r="1571" customFormat="false" ht="15" hidden="false" customHeight="false" outlineLevel="0" collapsed="false">
      <c r="A1571" s="0" t="s">
        <v>9</v>
      </c>
      <c r="B1571" s="0" t="s">
        <v>378</v>
      </c>
      <c r="C1571" s="15" t="n">
        <v>46113</v>
      </c>
      <c r="D1571" s="0" t="n">
        <v>1</v>
      </c>
      <c r="E1571" s="0" t="n">
        <v>0</v>
      </c>
      <c r="F1571" s="0" t="n">
        <v>57</v>
      </c>
      <c r="G1571" s="0" t="n">
        <v>0</v>
      </c>
      <c r="H1571" s="0" t="n">
        <v>30</v>
      </c>
      <c r="I1571" s="0" t="n">
        <v>0</v>
      </c>
      <c r="J1571" s="0" t="n">
        <v>338</v>
      </c>
      <c r="K1571" s="37" t="n">
        <f aca="false">E1571+Inputs!$B$5*F1571</f>
        <v>72.675</v>
      </c>
      <c r="L1571" s="37" t="n">
        <f aca="false">G1571+Inputs!$B$6*H1571</f>
        <v>38.25</v>
      </c>
      <c r="M1571" s="37" t="n">
        <f aca="false">I1571+Inputs!$B$7*J1571</f>
        <v>419.458</v>
      </c>
      <c r="N1571" s="37" t="n">
        <f aca="false">K1571+L1571+M1571</f>
        <v>530.383</v>
      </c>
    </row>
    <row r="1572" customFormat="false" ht="15" hidden="false" customHeight="false" outlineLevel="0" collapsed="false">
      <c r="A1572" s="0" t="s">
        <v>9</v>
      </c>
      <c r="B1572" s="0" t="s">
        <v>378</v>
      </c>
      <c r="C1572" s="15" t="n">
        <v>46143</v>
      </c>
      <c r="D1572" s="0" t="n">
        <v>1</v>
      </c>
      <c r="E1572" s="0" t="n">
        <v>0</v>
      </c>
      <c r="F1572" s="0" t="n">
        <v>88</v>
      </c>
      <c r="G1572" s="0" t="n">
        <v>0</v>
      </c>
      <c r="H1572" s="0" t="n">
        <v>32</v>
      </c>
      <c r="I1572" s="0" t="n">
        <v>6</v>
      </c>
      <c r="J1572" s="0" t="n">
        <v>361</v>
      </c>
      <c r="K1572" s="37" t="n">
        <f aca="false">E1572+Inputs!$B$5*F1572</f>
        <v>112.2</v>
      </c>
      <c r="L1572" s="37" t="n">
        <f aca="false">G1572+Inputs!$B$6*H1572</f>
        <v>40.8</v>
      </c>
      <c r="M1572" s="37" t="n">
        <f aca="false">I1572+Inputs!$B$7*J1572</f>
        <v>454.001</v>
      </c>
      <c r="N1572" s="37" t="n">
        <f aca="false">K1572+L1572+M1572</f>
        <v>607.001</v>
      </c>
    </row>
    <row r="1573" customFormat="false" ht="15" hidden="false" customHeight="false" outlineLevel="0" collapsed="false">
      <c r="A1573" s="0" t="s">
        <v>9</v>
      </c>
      <c r="B1573" s="0" t="s">
        <v>378</v>
      </c>
      <c r="C1573" s="15" t="n">
        <v>46174</v>
      </c>
      <c r="D1573" s="0" t="n">
        <v>1</v>
      </c>
      <c r="E1573" s="0" t="n">
        <v>0</v>
      </c>
      <c r="F1573" s="0" t="n">
        <v>104</v>
      </c>
      <c r="G1573" s="0" t="n">
        <v>0</v>
      </c>
      <c r="H1573" s="0" t="n">
        <v>45</v>
      </c>
      <c r="I1573" s="0" t="n">
        <v>0</v>
      </c>
      <c r="J1573" s="0" t="n">
        <v>463</v>
      </c>
      <c r="K1573" s="37" t="n">
        <f aca="false">E1573+Inputs!$B$5*F1573</f>
        <v>132.6</v>
      </c>
      <c r="L1573" s="37" t="n">
        <f aca="false">G1573+Inputs!$B$6*H1573</f>
        <v>57.375</v>
      </c>
      <c r="M1573" s="37" t="n">
        <f aca="false">I1573+Inputs!$B$7*J1573</f>
        <v>574.583</v>
      </c>
      <c r="N1573" s="37" t="n">
        <f aca="false">K1573+L1573+M1573</f>
        <v>764.558</v>
      </c>
    </row>
    <row r="1574" customFormat="false" ht="15" hidden="false" customHeight="false" outlineLevel="0" collapsed="false">
      <c r="A1574" s="0" t="s">
        <v>9</v>
      </c>
      <c r="B1574" s="0" t="s">
        <v>378</v>
      </c>
      <c r="C1574" s="15" t="n">
        <v>46204</v>
      </c>
      <c r="D1574" s="0" t="n">
        <v>1</v>
      </c>
      <c r="E1574" s="0" t="n">
        <v>0</v>
      </c>
      <c r="F1574" s="0" t="n">
        <v>95</v>
      </c>
      <c r="G1574" s="0" t="n">
        <v>0</v>
      </c>
      <c r="H1574" s="0" t="n">
        <v>43</v>
      </c>
      <c r="I1574" s="0" t="n">
        <v>0</v>
      </c>
      <c r="J1574" s="0" t="n">
        <v>352</v>
      </c>
      <c r="K1574" s="37" t="n">
        <f aca="false">E1574+Inputs!$B$5*F1574</f>
        <v>121.125</v>
      </c>
      <c r="L1574" s="37" t="n">
        <f aca="false">G1574+Inputs!$B$6*H1574</f>
        <v>54.825</v>
      </c>
      <c r="M1574" s="37" t="n">
        <f aca="false">I1574+Inputs!$B$7*J1574</f>
        <v>436.832</v>
      </c>
      <c r="N1574" s="37" t="n">
        <f aca="false">K1574+L1574+M1574</f>
        <v>612.782</v>
      </c>
    </row>
    <row r="1575" customFormat="false" ht="15" hidden="false" customHeight="false" outlineLevel="0" collapsed="false">
      <c r="A1575" s="0" t="s">
        <v>9</v>
      </c>
      <c r="B1575" s="0" t="s">
        <v>378</v>
      </c>
      <c r="C1575" s="15" t="n">
        <v>46235</v>
      </c>
      <c r="D1575" s="0" t="n">
        <v>1</v>
      </c>
      <c r="E1575" s="0" t="n">
        <v>0</v>
      </c>
      <c r="F1575" s="0" t="n">
        <v>97</v>
      </c>
      <c r="G1575" s="0" t="n">
        <v>0</v>
      </c>
      <c r="H1575" s="0" t="n">
        <v>41</v>
      </c>
      <c r="I1575" s="0" t="n">
        <v>0</v>
      </c>
      <c r="J1575" s="0" t="n">
        <v>276</v>
      </c>
      <c r="K1575" s="37" t="n">
        <f aca="false">E1575+Inputs!$B$5*F1575</f>
        <v>123.675</v>
      </c>
      <c r="L1575" s="37" t="n">
        <f aca="false">G1575+Inputs!$B$6*H1575</f>
        <v>52.275</v>
      </c>
      <c r="M1575" s="37" t="n">
        <f aca="false">I1575+Inputs!$B$7*J1575</f>
        <v>342.516</v>
      </c>
      <c r="N1575" s="37" t="n">
        <f aca="false">K1575+L1575+M1575</f>
        <v>518.466</v>
      </c>
    </row>
    <row r="1576" customFormat="false" ht="15" hidden="false" customHeight="false" outlineLevel="0" collapsed="false">
      <c r="A1576" s="0" t="s">
        <v>9</v>
      </c>
      <c r="B1576" s="0" t="s">
        <v>408</v>
      </c>
      <c r="C1576" s="15" t="n">
        <v>44927</v>
      </c>
      <c r="D1576" s="0" t="n">
        <v>3</v>
      </c>
      <c r="E1576" s="0" t="n">
        <v>0</v>
      </c>
      <c r="F1576" s="0" t="n">
        <v>0</v>
      </c>
      <c r="G1576" s="0" t="n">
        <v>0</v>
      </c>
      <c r="H1576" s="0" t="n">
        <v>1</v>
      </c>
      <c r="I1576" s="0" t="n">
        <v>0</v>
      </c>
      <c r="J1576" s="0" t="n">
        <v>128</v>
      </c>
      <c r="K1576" s="37" t="n">
        <f aca="false">E1576+Inputs!$B$5*F1576</f>
        <v>0</v>
      </c>
      <c r="L1576" s="37" t="n">
        <f aca="false">G1576+Inputs!$B$6*H1576</f>
        <v>1.275</v>
      </c>
      <c r="M1576" s="37" t="n">
        <f aca="false">I1576+Inputs!$B$7*J1576</f>
        <v>158.848</v>
      </c>
      <c r="N1576" s="37" t="n">
        <f aca="false">K1576+L1576+M1576</f>
        <v>160.123</v>
      </c>
    </row>
    <row r="1577" customFormat="false" ht="15" hidden="false" customHeight="false" outlineLevel="0" collapsed="false">
      <c r="A1577" s="0" t="s">
        <v>9</v>
      </c>
      <c r="B1577" s="0" t="s">
        <v>408</v>
      </c>
      <c r="C1577" s="15" t="n">
        <v>44958</v>
      </c>
      <c r="D1577" s="0" t="n">
        <v>3</v>
      </c>
      <c r="E1577" s="0" t="n">
        <v>0</v>
      </c>
      <c r="F1577" s="0" t="n">
        <v>3</v>
      </c>
      <c r="G1577" s="0" t="n">
        <v>0</v>
      </c>
      <c r="H1577" s="0" t="n">
        <v>0</v>
      </c>
      <c r="I1577" s="0" t="n">
        <v>0</v>
      </c>
      <c r="J1577" s="0" t="n">
        <v>97</v>
      </c>
      <c r="K1577" s="37" t="n">
        <f aca="false">E1577+Inputs!$B$5*F1577</f>
        <v>3.825</v>
      </c>
      <c r="L1577" s="37" t="n">
        <f aca="false">G1577+Inputs!$B$6*H1577</f>
        <v>0</v>
      </c>
      <c r="M1577" s="37" t="n">
        <f aca="false">I1577+Inputs!$B$7*J1577</f>
        <v>120.377</v>
      </c>
      <c r="N1577" s="37" t="n">
        <f aca="false">K1577+L1577+M1577</f>
        <v>124.202</v>
      </c>
    </row>
    <row r="1578" customFormat="false" ht="15" hidden="false" customHeight="false" outlineLevel="0" collapsed="false">
      <c r="A1578" s="0" t="s">
        <v>9</v>
      </c>
      <c r="B1578" s="0" t="s">
        <v>408</v>
      </c>
      <c r="C1578" s="15" t="n">
        <v>44986</v>
      </c>
      <c r="D1578" s="0" t="n">
        <v>3</v>
      </c>
      <c r="E1578" s="0" t="n">
        <v>0</v>
      </c>
      <c r="F1578" s="0" t="n">
        <v>1</v>
      </c>
      <c r="G1578" s="0" t="n">
        <v>0</v>
      </c>
      <c r="H1578" s="0" t="n">
        <v>0</v>
      </c>
      <c r="I1578" s="0" t="n">
        <v>0</v>
      </c>
      <c r="J1578" s="0" t="n">
        <v>20</v>
      </c>
      <c r="K1578" s="37" t="n">
        <f aca="false">E1578+Inputs!$B$5*F1578</f>
        <v>1.275</v>
      </c>
      <c r="L1578" s="37" t="n">
        <f aca="false">G1578+Inputs!$B$6*H1578</f>
        <v>0</v>
      </c>
      <c r="M1578" s="37" t="n">
        <f aca="false">I1578+Inputs!$B$7*J1578</f>
        <v>24.82</v>
      </c>
      <c r="N1578" s="37" t="n">
        <f aca="false">K1578+L1578+M1578</f>
        <v>26.095</v>
      </c>
    </row>
    <row r="1579" customFormat="false" ht="15" hidden="false" customHeight="false" outlineLevel="0" collapsed="false">
      <c r="A1579" s="0" t="s">
        <v>9</v>
      </c>
      <c r="B1579" s="0" t="s">
        <v>408</v>
      </c>
      <c r="C1579" s="15" t="n">
        <v>45017</v>
      </c>
      <c r="D1579" s="0" t="n">
        <v>3</v>
      </c>
      <c r="E1579" s="0" t="n">
        <v>0</v>
      </c>
      <c r="F1579" s="0" t="n">
        <v>1</v>
      </c>
      <c r="G1579" s="0" t="n">
        <v>0</v>
      </c>
      <c r="H1579" s="0" t="n">
        <v>0</v>
      </c>
      <c r="I1579" s="0" t="n">
        <v>0</v>
      </c>
      <c r="J1579" s="0" t="n">
        <v>40</v>
      </c>
      <c r="K1579" s="37" t="n">
        <f aca="false">E1579+Inputs!$B$5*F1579</f>
        <v>1.275</v>
      </c>
      <c r="L1579" s="37" t="n">
        <f aca="false">G1579+Inputs!$B$6*H1579</f>
        <v>0</v>
      </c>
      <c r="M1579" s="37" t="n">
        <f aca="false">I1579+Inputs!$B$7*J1579</f>
        <v>49.64</v>
      </c>
      <c r="N1579" s="37" t="n">
        <f aca="false">K1579+L1579+M1579</f>
        <v>50.915</v>
      </c>
    </row>
    <row r="1580" customFormat="false" ht="15" hidden="false" customHeight="false" outlineLevel="0" collapsed="false">
      <c r="A1580" s="0" t="s">
        <v>9</v>
      </c>
      <c r="B1580" s="0" t="s">
        <v>408</v>
      </c>
      <c r="C1580" s="15" t="n">
        <v>45047</v>
      </c>
      <c r="D1580" s="0" t="n">
        <v>3</v>
      </c>
      <c r="E1580" s="0" t="n">
        <v>0</v>
      </c>
      <c r="F1580" s="0" t="n">
        <v>2</v>
      </c>
      <c r="G1580" s="0" t="n">
        <v>0</v>
      </c>
      <c r="H1580" s="0" t="n">
        <v>0</v>
      </c>
      <c r="I1580" s="0" t="n">
        <v>0</v>
      </c>
      <c r="J1580" s="0" t="n">
        <v>133</v>
      </c>
      <c r="K1580" s="37" t="n">
        <f aca="false">E1580+Inputs!$B$5*F1580</f>
        <v>2.55</v>
      </c>
      <c r="L1580" s="37" t="n">
        <f aca="false">G1580+Inputs!$B$6*H1580</f>
        <v>0</v>
      </c>
      <c r="M1580" s="37" t="n">
        <f aca="false">I1580+Inputs!$B$7*J1580</f>
        <v>165.053</v>
      </c>
      <c r="N1580" s="37" t="n">
        <f aca="false">K1580+L1580+M1580</f>
        <v>167.603</v>
      </c>
    </row>
    <row r="1581" customFormat="false" ht="15" hidden="false" customHeight="false" outlineLevel="0" collapsed="false">
      <c r="A1581" s="0" t="s">
        <v>9</v>
      </c>
      <c r="B1581" s="0" t="s">
        <v>408</v>
      </c>
      <c r="C1581" s="15" t="n">
        <v>45078</v>
      </c>
      <c r="D1581" s="0" t="n">
        <v>3</v>
      </c>
      <c r="E1581" s="0" t="n">
        <v>0</v>
      </c>
      <c r="F1581" s="0" t="n">
        <v>1</v>
      </c>
      <c r="G1581" s="0" t="n">
        <v>0</v>
      </c>
      <c r="H1581" s="0" t="n">
        <v>0</v>
      </c>
      <c r="I1581" s="0" t="n">
        <v>0</v>
      </c>
      <c r="J1581" s="0" t="n">
        <v>151</v>
      </c>
      <c r="K1581" s="37" t="n">
        <f aca="false">E1581+Inputs!$B$5*F1581</f>
        <v>1.275</v>
      </c>
      <c r="L1581" s="37" t="n">
        <f aca="false">G1581+Inputs!$B$6*H1581</f>
        <v>0</v>
      </c>
      <c r="M1581" s="37" t="n">
        <f aca="false">I1581+Inputs!$B$7*J1581</f>
        <v>187.391</v>
      </c>
      <c r="N1581" s="37" t="n">
        <f aca="false">K1581+L1581+M1581</f>
        <v>188.666</v>
      </c>
    </row>
    <row r="1582" customFormat="false" ht="15" hidden="false" customHeight="false" outlineLevel="0" collapsed="false">
      <c r="A1582" s="0" t="s">
        <v>9</v>
      </c>
      <c r="B1582" s="0" t="s">
        <v>408</v>
      </c>
      <c r="C1582" s="15" t="n">
        <v>45108</v>
      </c>
      <c r="D1582" s="0" t="n">
        <v>3</v>
      </c>
      <c r="E1582" s="0" t="n">
        <v>0</v>
      </c>
      <c r="F1582" s="0" t="n">
        <v>2</v>
      </c>
      <c r="G1582" s="0" t="n">
        <v>0</v>
      </c>
      <c r="H1582" s="0" t="n">
        <v>0</v>
      </c>
      <c r="I1582" s="0" t="n">
        <v>0</v>
      </c>
      <c r="J1582" s="0" t="n">
        <v>128</v>
      </c>
      <c r="K1582" s="37" t="n">
        <f aca="false">E1582+Inputs!$B$5*F1582</f>
        <v>2.55</v>
      </c>
      <c r="L1582" s="37" t="n">
        <f aca="false">G1582+Inputs!$B$6*H1582</f>
        <v>0</v>
      </c>
      <c r="M1582" s="37" t="n">
        <f aca="false">I1582+Inputs!$B$7*J1582</f>
        <v>158.848</v>
      </c>
      <c r="N1582" s="37" t="n">
        <f aca="false">K1582+L1582+M1582</f>
        <v>161.398</v>
      </c>
    </row>
    <row r="1583" customFormat="false" ht="15" hidden="false" customHeight="false" outlineLevel="0" collapsed="false">
      <c r="A1583" s="0" t="s">
        <v>9</v>
      </c>
      <c r="B1583" s="0" t="s">
        <v>408</v>
      </c>
      <c r="C1583" s="15" t="n">
        <v>45139</v>
      </c>
      <c r="D1583" s="0" t="n">
        <v>3</v>
      </c>
      <c r="E1583" s="0" t="n">
        <v>0</v>
      </c>
      <c r="F1583" s="0" t="n">
        <v>2</v>
      </c>
      <c r="G1583" s="0" t="n">
        <v>0</v>
      </c>
      <c r="H1583" s="0" t="n">
        <v>0</v>
      </c>
      <c r="I1583" s="0" t="n">
        <v>0</v>
      </c>
      <c r="J1583" s="0" t="n">
        <v>172</v>
      </c>
      <c r="K1583" s="37" t="n">
        <f aca="false">E1583+Inputs!$B$5*F1583</f>
        <v>2.55</v>
      </c>
      <c r="L1583" s="37" t="n">
        <f aca="false">G1583+Inputs!$B$6*H1583</f>
        <v>0</v>
      </c>
      <c r="M1583" s="37" t="n">
        <f aca="false">I1583+Inputs!$B$7*J1583</f>
        <v>213.452</v>
      </c>
      <c r="N1583" s="37" t="n">
        <f aca="false">K1583+L1583+M1583</f>
        <v>216.002</v>
      </c>
    </row>
    <row r="1584" customFormat="false" ht="15" hidden="false" customHeight="false" outlineLevel="0" collapsed="false">
      <c r="A1584" s="0" t="s">
        <v>9</v>
      </c>
      <c r="B1584" s="0" t="s">
        <v>408</v>
      </c>
      <c r="C1584" s="15" t="n">
        <v>45170</v>
      </c>
      <c r="D1584" s="0" t="n">
        <v>3</v>
      </c>
      <c r="E1584" s="0" t="n">
        <v>0</v>
      </c>
      <c r="F1584" s="0" t="n">
        <v>4</v>
      </c>
      <c r="G1584" s="0" t="n">
        <v>0</v>
      </c>
      <c r="H1584" s="0" t="n">
        <v>4</v>
      </c>
      <c r="I1584" s="0" t="n">
        <v>0</v>
      </c>
      <c r="J1584" s="0" t="n">
        <v>183</v>
      </c>
      <c r="K1584" s="37" t="n">
        <f aca="false">E1584+Inputs!$B$5*F1584</f>
        <v>5.1</v>
      </c>
      <c r="L1584" s="37" t="n">
        <f aca="false">G1584+Inputs!$B$6*H1584</f>
        <v>5.1</v>
      </c>
      <c r="M1584" s="37" t="n">
        <f aca="false">I1584+Inputs!$B$7*J1584</f>
        <v>227.103</v>
      </c>
      <c r="N1584" s="37" t="n">
        <f aca="false">K1584+L1584+M1584</f>
        <v>237.303</v>
      </c>
    </row>
    <row r="1585" customFormat="false" ht="15" hidden="false" customHeight="false" outlineLevel="0" collapsed="false">
      <c r="A1585" s="0" t="s">
        <v>9</v>
      </c>
      <c r="B1585" s="0" t="s">
        <v>408</v>
      </c>
      <c r="C1585" s="15" t="n">
        <v>45200</v>
      </c>
      <c r="D1585" s="0" t="n">
        <v>3</v>
      </c>
      <c r="E1585" s="0" t="n">
        <v>0</v>
      </c>
      <c r="F1585" s="0" t="n">
        <v>0</v>
      </c>
      <c r="G1585" s="0" t="n">
        <v>0</v>
      </c>
      <c r="H1585" s="0" t="n">
        <v>0</v>
      </c>
      <c r="I1585" s="0" t="n">
        <v>0</v>
      </c>
      <c r="J1585" s="0" t="n">
        <v>169</v>
      </c>
      <c r="K1585" s="37" t="n">
        <f aca="false">E1585+Inputs!$B$5*F1585</f>
        <v>0</v>
      </c>
      <c r="L1585" s="37" t="n">
        <f aca="false">G1585+Inputs!$B$6*H1585</f>
        <v>0</v>
      </c>
      <c r="M1585" s="37" t="n">
        <f aca="false">I1585+Inputs!$B$7*J1585</f>
        <v>209.729</v>
      </c>
      <c r="N1585" s="37" t="n">
        <f aca="false">K1585+L1585+M1585</f>
        <v>209.729</v>
      </c>
    </row>
    <row r="1586" customFormat="false" ht="15" hidden="false" customHeight="false" outlineLevel="0" collapsed="false">
      <c r="A1586" s="0" t="s">
        <v>9</v>
      </c>
      <c r="B1586" s="0" t="s">
        <v>408</v>
      </c>
      <c r="C1586" s="15" t="n">
        <v>45231</v>
      </c>
      <c r="D1586" s="0" t="n">
        <v>3</v>
      </c>
      <c r="E1586" s="0" t="n">
        <v>0</v>
      </c>
      <c r="F1586" s="0" t="n">
        <v>4</v>
      </c>
      <c r="G1586" s="0" t="n">
        <v>0</v>
      </c>
      <c r="H1586" s="0" t="n">
        <v>4</v>
      </c>
      <c r="I1586" s="0" t="n">
        <v>0</v>
      </c>
      <c r="J1586" s="0" t="n">
        <v>144</v>
      </c>
      <c r="K1586" s="37" t="n">
        <f aca="false">E1586+Inputs!$B$5*F1586</f>
        <v>5.1</v>
      </c>
      <c r="L1586" s="37" t="n">
        <f aca="false">G1586+Inputs!$B$6*H1586</f>
        <v>5.1</v>
      </c>
      <c r="M1586" s="37" t="n">
        <f aca="false">I1586+Inputs!$B$7*J1586</f>
        <v>178.704</v>
      </c>
      <c r="N1586" s="37" t="n">
        <f aca="false">K1586+L1586+M1586</f>
        <v>188.904</v>
      </c>
    </row>
    <row r="1587" customFormat="false" ht="15" hidden="false" customHeight="false" outlineLevel="0" collapsed="false">
      <c r="A1587" s="0" t="s">
        <v>9</v>
      </c>
      <c r="B1587" s="0" t="s">
        <v>408</v>
      </c>
      <c r="C1587" s="15" t="n">
        <v>45261</v>
      </c>
      <c r="D1587" s="0" t="n">
        <v>3</v>
      </c>
      <c r="E1587" s="0" t="n">
        <v>0</v>
      </c>
      <c r="F1587" s="0" t="n">
        <v>2</v>
      </c>
      <c r="G1587" s="0" t="n">
        <v>0</v>
      </c>
      <c r="H1587" s="0" t="n">
        <v>0</v>
      </c>
      <c r="I1587" s="0" t="n">
        <v>0</v>
      </c>
      <c r="J1587" s="0" t="n">
        <v>148</v>
      </c>
      <c r="K1587" s="37" t="n">
        <f aca="false">E1587+Inputs!$B$5*F1587</f>
        <v>2.55</v>
      </c>
      <c r="L1587" s="37" t="n">
        <f aca="false">G1587+Inputs!$B$6*H1587</f>
        <v>0</v>
      </c>
      <c r="M1587" s="37" t="n">
        <f aca="false">I1587+Inputs!$B$7*J1587</f>
        <v>183.668</v>
      </c>
      <c r="N1587" s="37" t="n">
        <f aca="false">K1587+L1587+M1587</f>
        <v>186.218</v>
      </c>
    </row>
    <row r="1588" customFormat="false" ht="15" hidden="false" customHeight="false" outlineLevel="0" collapsed="false">
      <c r="A1588" s="0" t="s">
        <v>9</v>
      </c>
      <c r="B1588" s="0" t="s">
        <v>408</v>
      </c>
      <c r="C1588" s="15" t="n">
        <v>45292</v>
      </c>
      <c r="D1588" s="0" t="n">
        <v>3</v>
      </c>
      <c r="E1588" s="0" t="n">
        <v>0</v>
      </c>
      <c r="F1588" s="0" t="n">
        <v>3</v>
      </c>
      <c r="G1588" s="0" t="n">
        <v>0</v>
      </c>
      <c r="H1588" s="0" t="n">
        <v>0</v>
      </c>
      <c r="I1588" s="0" t="n">
        <v>0</v>
      </c>
      <c r="J1588" s="0" t="n">
        <v>138</v>
      </c>
      <c r="K1588" s="37" t="n">
        <f aca="false">E1588+Inputs!$B$5*F1588</f>
        <v>3.825</v>
      </c>
      <c r="L1588" s="37" t="n">
        <f aca="false">G1588+Inputs!$B$6*H1588</f>
        <v>0</v>
      </c>
      <c r="M1588" s="37" t="n">
        <f aca="false">I1588+Inputs!$B$7*J1588</f>
        <v>171.258</v>
      </c>
      <c r="N1588" s="37" t="n">
        <f aca="false">K1588+L1588+M1588</f>
        <v>175.083</v>
      </c>
    </row>
    <row r="1589" customFormat="false" ht="15" hidden="false" customHeight="false" outlineLevel="0" collapsed="false">
      <c r="A1589" s="0" t="s">
        <v>9</v>
      </c>
      <c r="B1589" s="0" t="s">
        <v>408</v>
      </c>
      <c r="C1589" s="15" t="n">
        <v>45323</v>
      </c>
      <c r="D1589" s="0" t="n">
        <v>3</v>
      </c>
      <c r="E1589" s="0" t="n">
        <v>0</v>
      </c>
      <c r="F1589" s="0" t="n">
        <v>1</v>
      </c>
      <c r="G1589" s="0" t="n">
        <v>0</v>
      </c>
      <c r="H1589" s="0" t="n">
        <v>0</v>
      </c>
      <c r="I1589" s="0" t="n">
        <v>0</v>
      </c>
      <c r="J1589" s="0" t="n">
        <v>16</v>
      </c>
      <c r="K1589" s="37" t="n">
        <f aca="false">E1589+Inputs!$B$5*F1589</f>
        <v>1.275</v>
      </c>
      <c r="L1589" s="37" t="n">
        <f aca="false">G1589+Inputs!$B$6*H1589</f>
        <v>0</v>
      </c>
      <c r="M1589" s="37" t="n">
        <f aca="false">I1589+Inputs!$B$7*J1589</f>
        <v>19.856</v>
      </c>
      <c r="N1589" s="37" t="n">
        <f aca="false">K1589+L1589+M1589</f>
        <v>21.131</v>
      </c>
    </row>
    <row r="1590" customFormat="false" ht="15" hidden="false" customHeight="false" outlineLevel="0" collapsed="false">
      <c r="A1590" s="0" t="s">
        <v>9</v>
      </c>
      <c r="B1590" s="0" t="s">
        <v>408</v>
      </c>
      <c r="C1590" s="15" t="n">
        <v>45352</v>
      </c>
      <c r="D1590" s="0" t="n">
        <v>3</v>
      </c>
      <c r="E1590" s="0" t="n">
        <v>0</v>
      </c>
      <c r="F1590" s="0" t="n">
        <v>1</v>
      </c>
      <c r="G1590" s="0" t="n">
        <v>0</v>
      </c>
      <c r="H1590" s="0" t="n">
        <v>0</v>
      </c>
      <c r="I1590" s="0" t="n">
        <v>0</v>
      </c>
      <c r="J1590" s="0" t="n">
        <v>34</v>
      </c>
      <c r="K1590" s="37" t="n">
        <f aca="false">E1590+Inputs!$B$5*F1590</f>
        <v>1.275</v>
      </c>
      <c r="L1590" s="37" t="n">
        <f aca="false">G1590+Inputs!$B$6*H1590</f>
        <v>0</v>
      </c>
      <c r="M1590" s="37" t="n">
        <f aca="false">I1590+Inputs!$B$7*J1590</f>
        <v>42.194</v>
      </c>
      <c r="N1590" s="37" t="n">
        <f aca="false">K1590+L1590+M1590</f>
        <v>43.469</v>
      </c>
    </row>
    <row r="1591" customFormat="false" ht="15" hidden="false" customHeight="false" outlineLevel="0" collapsed="false">
      <c r="A1591" s="0" t="s">
        <v>9</v>
      </c>
      <c r="B1591" s="0" t="s">
        <v>408</v>
      </c>
      <c r="C1591" s="15" t="n">
        <v>45383</v>
      </c>
      <c r="D1591" s="0" t="n">
        <v>3</v>
      </c>
      <c r="E1591" s="0" t="n">
        <v>0</v>
      </c>
      <c r="F1591" s="0" t="n">
        <v>3</v>
      </c>
      <c r="G1591" s="0" t="n">
        <v>0</v>
      </c>
      <c r="H1591" s="0" t="n">
        <v>0</v>
      </c>
      <c r="I1591" s="0" t="n">
        <v>0</v>
      </c>
      <c r="J1591" s="0" t="n">
        <v>120</v>
      </c>
      <c r="K1591" s="37" t="n">
        <f aca="false">E1591+Inputs!$B$5*F1591</f>
        <v>3.825</v>
      </c>
      <c r="L1591" s="37" t="n">
        <f aca="false">G1591+Inputs!$B$6*H1591</f>
        <v>0</v>
      </c>
      <c r="M1591" s="37" t="n">
        <f aca="false">I1591+Inputs!$B$7*J1591</f>
        <v>148.92</v>
      </c>
      <c r="N1591" s="37" t="n">
        <f aca="false">K1591+L1591+M1591</f>
        <v>152.745</v>
      </c>
    </row>
    <row r="1592" customFormat="false" ht="15" hidden="false" customHeight="false" outlineLevel="0" collapsed="false">
      <c r="A1592" s="0" t="s">
        <v>9</v>
      </c>
      <c r="B1592" s="0" t="s">
        <v>408</v>
      </c>
      <c r="C1592" s="15" t="n">
        <v>45413</v>
      </c>
      <c r="D1592" s="0" t="n">
        <v>3</v>
      </c>
      <c r="E1592" s="0" t="n">
        <v>0</v>
      </c>
      <c r="F1592" s="0" t="n">
        <v>2</v>
      </c>
      <c r="G1592" s="0" t="n">
        <v>0</v>
      </c>
      <c r="H1592" s="0" t="n">
        <v>1</v>
      </c>
      <c r="I1592" s="0" t="n">
        <v>0</v>
      </c>
      <c r="J1592" s="0" t="n">
        <v>107</v>
      </c>
      <c r="K1592" s="37" t="n">
        <f aca="false">E1592+Inputs!$B$5*F1592</f>
        <v>2.55</v>
      </c>
      <c r="L1592" s="37" t="n">
        <f aca="false">G1592+Inputs!$B$6*H1592</f>
        <v>1.275</v>
      </c>
      <c r="M1592" s="37" t="n">
        <f aca="false">I1592+Inputs!$B$7*J1592</f>
        <v>132.787</v>
      </c>
      <c r="N1592" s="37" t="n">
        <f aca="false">K1592+L1592+M1592</f>
        <v>136.612</v>
      </c>
    </row>
    <row r="1593" customFormat="false" ht="15" hidden="false" customHeight="false" outlineLevel="0" collapsed="false">
      <c r="A1593" s="0" t="s">
        <v>9</v>
      </c>
      <c r="B1593" s="0" t="s">
        <v>408</v>
      </c>
      <c r="C1593" s="15" t="n">
        <v>45444</v>
      </c>
      <c r="D1593" s="0" t="n">
        <v>3</v>
      </c>
      <c r="E1593" s="0" t="n">
        <v>0</v>
      </c>
      <c r="F1593" s="0" t="n">
        <v>2</v>
      </c>
      <c r="G1593" s="0" t="n">
        <v>0</v>
      </c>
      <c r="H1593" s="0" t="n">
        <v>3</v>
      </c>
      <c r="I1593" s="0" t="n">
        <v>0</v>
      </c>
      <c r="J1593" s="0" t="n">
        <v>126</v>
      </c>
      <c r="K1593" s="37" t="n">
        <f aca="false">E1593+Inputs!$B$5*F1593</f>
        <v>2.55</v>
      </c>
      <c r="L1593" s="37" t="n">
        <f aca="false">G1593+Inputs!$B$6*H1593</f>
        <v>3.825</v>
      </c>
      <c r="M1593" s="37" t="n">
        <f aca="false">I1593+Inputs!$B$7*J1593</f>
        <v>156.366</v>
      </c>
      <c r="N1593" s="37" t="n">
        <f aca="false">K1593+L1593+M1593</f>
        <v>162.741</v>
      </c>
    </row>
    <row r="1594" customFormat="false" ht="15" hidden="false" customHeight="false" outlineLevel="0" collapsed="false">
      <c r="A1594" s="0" t="s">
        <v>9</v>
      </c>
      <c r="B1594" s="0" t="s">
        <v>408</v>
      </c>
      <c r="C1594" s="15" t="n">
        <v>45474</v>
      </c>
      <c r="D1594" s="0" t="n">
        <v>3</v>
      </c>
      <c r="E1594" s="0" t="n">
        <v>0</v>
      </c>
      <c r="F1594" s="0" t="n">
        <v>1</v>
      </c>
      <c r="G1594" s="0" t="n">
        <v>0</v>
      </c>
      <c r="H1594" s="0" t="n">
        <v>1</v>
      </c>
      <c r="I1594" s="0" t="n">
        <v>0</v>
      </c>
      <c r="J1594" s="0" t="n">
        <v>146</v>
      </c>
      <c r="K1594" s="37" t="n">
        <f aca="false">E1594+Inputs!$B$5*F1594</f>
        <v>1.275</v>
      </c>
      <c r="L1594" s="37" t="n">
        <f aca="false">G1594+Inputs!$B$6*H1594</f>
        <v>1.275</v>
      </c>
      <c r="M1594" s="37" t="n">
        <f aca="false">I1594+Inputs!$B$7*J1594</f>
        <v>181.186</v>
      </c>
      <c r="N1594" s="37" t="n">
        <f aca="false">K1594+L1594+M1594</f>
        <v>183.736</v>
      </c>
    </row>
    <row r="1595" customFormat="false" ht="15" hidden="false" customHeight="false" outlineLevel="0" collapsed="false">
      <c r="A1595" s="0" t="s">
        <v>9</v>
      </c>
      <c r="B1595" s="0" t="s">
        <v>408</v>
      </c>
      <c r="C1595" s="15" t="n">
        <v>45505</v>
      </c>
      <c r="D1595" s="0" t="n">
        <v>3</v>
      </c>
      <c r="E1595" s="0" t="n">
        <v>0</v>
      </c>
      <c r="F1595" s="0" t="n">
        <v>1</v>
      </c>
      <c r="G1595" s="0" t="n">
        <v>0</v>
      </c>
      <c r="H1595" s="0" t="n">
        <v>2</v>
      </c>
      <c r="I1595" s="0" t="n">
        <v>0</v>
      </c>
      <c r="J1595" s="0" t="n">
        <v>130</v>
      </c>
      <c r="K1595" s="37" t="n">
        <f aca="false">E1595+Inputs!$B$5*F1595</f>
        <v>1.275</v>
      </c>
      <c r="L1595" s="37" t="n">
        <f aca="false">G1595+Inputs!$B$6*H1595</f>
        <v>2.55</v>
      </c>
      <c r="M1595" s="37" t="n">
        <f aca="false">I1595+Inputs!$B$7*J1595</f>
        <v>161.33</v>
      </c>
      <c r="N1595" s="37" t="n">
        <f aca="false">K1595+L1595+M1595</f>
        <v>165.155</v>
      </c>
    </row>
    <row r="1596" customFormat="false" ht="15" hidden="false" customHeight="false" outlineLevel="0" collapsed="false">
      <c r="A1596" s="0" t="s">
        <v>9</v>
      </c>
      <c r="B1596" s="0" t="s">
        <v>408</v>
      </c>
      <c r="C1596" s="15" t="n">
        <v>45536</v>
      </c>
      <c r="D1596" s="0" t="n">
        <v>3</v>
      </c>
      <c r="E1596" s="0" t="n">
        <v>0</v>
      </c>
      <c r="F1596" s="0" t="n">
        <v>0</v>
      </c>
      <c r="G1596" s="0" t="n">
        <v>0</v>
      </c>
      <c r="H1596" s="0" t="n">
        <v>0</v>
      </c>
      <c r="I1596" s="0" t="n">
        <v>0</v>
      </c>
      <c r="J1596" s="0" t="n">
        <v>119</v>
      </c>
      <c r="K1596" s="37" t="n">
        <f aca="false">E1596+Inputs!$B$5*F1596</f>
        <v>0</v>
      </c>
      <c r="L1596" s="37" t="n">
        <f aca="false">G1596+Inputs!$B$6*H1596</f>
        <v>0</v>
      </c>
      <c r="M1596" s="37" t="n">
        <f aca="false">I1596+Inputs!$B$7*J1596</f>
        <v>147.679</v>
      </c>
      <c r="N1596" s="37" t="n">
        <f aca="false">K1596+L1596+M1596</f>
        <v>147.679</v>
      </c>
    </row>
    <row r="1597" customFormat="false" ht="15" hidden="false" customHeight="false" outlineLevel="0" collapsed="false">
      <c r="A1597" s="0" t="s">
        <v>9</v>
      </c>
      <c r="B1597" s="0" t="s">
        <v>408</v>
      </c>
      <c r="C1597" s="15" t="n">
        <v>45566</v>
      </c>
      <c r="D1597" s="0" t="n">
        <v>3</v>
      </c>
      <c r="E1597" s="0" t="n">
        <v>0</v>
      </c>
      <c r="F1597" s="0" t="n">
        <v>1</v>
      </c>
      <c r="G1597" s="0" t="n">
        <v>0</v>
      </c>
      <c r="H1597" s="0" t="n">
        <v>1</v>
      </c>
      <c r="I1597" s="0" t="n">
        <v>0</v>
      </c>
      <c r="J1597" s="0" t="n">
        <v>129</v>
      </c>
      <c r="K1597" s="37" t="n">
        <f aca="false">E1597+Inputs!$B$5*F1597</f>
        <v>1.275</v>
      </c>
      <c r="L1597" s="37" t="n">
        <f aca="false">G1597+Inputs!$B$6*H1597</f>
        <v>1.275</v>
      </c>
      <c r="M1597" s="37" t="n">
        <f aca="false">I1597+Inputs!$B$7*J1597</f>
        <v>160.089</v>
      </c>
      <c r="N1597" s="37" t="n">
        <f aca="false">K1597+L1597+M1597</f>
        <v>162.639</v>
      </c>
    </row>
    <row r="1598" customFormat="false" ht="15" hidden="false" customHeight="false" outlineLevel="0" collapsed="false">
      <c r="A1598" s="0" t="s">
        <v>9</v>
      </c>
      <c r="B1598" s="0" t="s">
        <v>408</v>
      </c>
      <c r="C1598" s="15" t="n">
        <v>45597</v>
      </c>
      <c r="D1598" s="0" t="n">
        <v>3</v>
      </c>
      <c r="E1598" s="0" t="n">
        <v>0</v>
      </c>
      <c r="F1598" s="0" t="n">
        <v>2</v>
      </c>
      <c r="G1598" s="0" t="n">
        <v>0</v>
      </c>
      <c r="H1598" s="0" t="n">
        <v>6</v>
      </c>
      <c r="I1598" s="0" t="n">
        <v>0</v>
      </c>
      <c r="J1598" s="0" t="n">
        <v>158</v>
      </c>
      <c r="K1598" s="37" t="n">
        <f aca="false">E1598+Inputs!$B$5*F1598</f>
        <v>2.55</v>
      </c>
      <c r="L1598" s="37" t="n">
        <f aca="false">G1598+Inputs!$B$6*H1598</f>
        <v>7.65</v>
      </c>
      <c r="M1598" s="37" t="n">
        <f aca="false">I1598+Inputs!$B$7*J1598</f>
        <v>196.078</v>
      </c>
      <c r="N1598" s="37" t="n">
        <f aca="false">K1598+L1598+M1598</f>
        <v>206.278</v>
      </c>
    </row>
    <row r="1599" customFormat="false" ht="15" hidden="false" customHeight="false" outlineLevel="0" collapsed="false">
      <c r="A1599" s="0" t="s">
        <v>9</v>
      </c>
      <c r="B1599" s="0" t="s">
        <v>408</v>
      </c>
      <c r="C1599" s="15" t="n">
        <v>45627</v>
      </c>
      <c r="D1599" s="0" t="n">
        <v>3</v>
      </c>
      <c r="E1599" s="0" t="n">
        <v>0</v>
      </c>
      <c r="F1599" s="0" t="n">
        <v>2</v>
      </c>
      <c r="G1599" s="0" t="n">
        <v>0</v>
      </c>
      <c r="H1599" s="0" t="n">
        <v>1</v>
      </c>
      <c r="I1599" s="0" t="n">
        <v>0</v>
      </c>
      <c r="J1599" s="0" t="n">
        <v>102</v>
      </c>
      <c r="K1599" s="37" t="n">
        <f aca="false">E1599+Inputs!$B$5*F1599</f>
        <v>2.55</v>
      </c>
      <c r="L1599" s="37" t="n">
        <f aca="false">G1599+Inputs!$B$6*H1599</f>
        <v>1.275</v>
      </c>
      <c r="M1599" s="37" t="n">
        <f aca="false">I1599+Inputs!$B$7*J1599</f>
        <v>126.582</v>
      </c>
      <c r="N1599" s="37" t="n">
        <f aca="false">K1599+L1599+M1599</f>
        <v>130.407</v>
      </c>
    </row>
    <row r="1600" customFormat="false" ht="15" hidden="false" customHeight="false" outlineLevel="0" collapsed="false">
      <c r="A1600" s="0" t="s">
        <v>9</v>
      </c>
      <c r="B1600" s="0" t="s">
        <v>408</v>
      </c>
      <c r="C1600" s="15" t="n">
        <v>45658</v>
      </c>
      <c r="D1600" s="0" t="n">
        <v>3</v>
      </c>
      <c r="E1600" s="0" t="n">
        <v>0</v>
      </c>
      <c r="F1600" s="0" t="n">
        <v>2</v>
      </c>
      <c r="G1600" s="0" t="n">
        <v>0</v>
      </c>
      <c r="H1600" s="0" t="n">
        <v>0</v>
      </c>
      <c r="I1600" s="0" t="n">
        <v>0</v>
      </c>
      <c r="J1600" s="0" t="n">
        <v>146</v>
      </c>
      <c r="K1600" s="37" t="n">
        <f aca="false">E1600+Inputs!$B$5*F1600</f>
        <v>2.55</v>
      </c>
      <c r="L1600" s="37" t="n">
        <f aca="false">G1600+Inputs!$B$6*H1600</f>
        <v>0</v>
      </c>
      <c r="M1600" s="37" t="n">
        <f aca="false">I1600+Inputs!$B$7*J1600</f>
        <v>181.186</v>
      </c>
      <c r="N1600" s="37" t="n">
        <f aca="false">K1600+L1600+M1600</f>
        <v>183.736</v>
      </c>
    </row>
    <row r="1601" customFormat="false" ht="15" hidden="false" customHeight="false" outlineLevel="0" collapsed="false">
      <c r="A1601" s="0" t="s">
        <v>9</v>
      </c>
      <c r="B1601" s="0" t="s">
        <v>408</v>
      </c>
      <c r="C1601" s="15" t="n">
        <v>45689</v>
      </c>
      <c r="D1601" s="0" t="n">
        <v>3</v>
      </c>
      <c r="E1601" s="0" t="n">
        <v>0</v>
      </c>
      <c r="F1601" s="0" t="n">
        <v>1</v>
      </c>
      <c r="G1601" s="0" t="n">
        <v>0</v>
      </c>
      <c r="H1601" s="0" t="n">
        <v>2</v>
      </c>
      <c r="I1601" s="0" t="n">
        <v>0</v>
      </c>
      <c r="J1601" s="0" t="n">
        <v>117</v>
      </c>
      <c r="K1601" s="37" t="n">
        <f aca="false">E1601+Inputs!$B$5*F1601</f>
        <v>1.275</v>
      </c>
      <c r="L1601" s="37" t="n">
        <f aca="false">G1601+Inputs!$B$6*H1601</f>
        <v>2.55</v>
      </c>
      <c r="M1601" s="37" t="n">
        <f aca="false">I1601+Inputs!$B$7*J1601</f>
        <v>145.197</v>
      </c>
      <c r="N1601" s="37" t="n">
        <f aca="false">K1601+L1601+M1601</f>
        <v>149.022</v>
      </c>
    </row>
    <row r="1602" customFormat="false" ht="15" hidden="false" customHeight="false" outlineLevel="0" collapsed="false">
      <c r="A1602" s="0" t="s">
        <v>9</v>
      </c>
      <c r="B1602" s="0" t="s">
        <v>408</v>
      </c>
      <c r="C1602" s="15" t="n">
        <v>45717</v>
      </c>
      <c r="D1602" s="0" t="n">
        <v>3</v>
      </c>
      <c r="E1602" s="0" t="n">
        <v>0</v>
      </c>
      <c r="F1602" s="0" t="n">
        <v>5</v>
      </c>
      <c r="G1602" s="0" t="n">
        <v>0</v>
      </c>
      <c r="H1602" s="0" t="n">
        <v>3</v>
      </c>
      <c r="I1602" s="0" t="n">
        <v>0</v>
      </c>
      <c r="J1602" s="0" t="n">
        <v>139</v>
      </c>
      <c r="K1602" s="37" t="n">
        <f aca="false">E1602+Inputs!$B$5*F1602</f>
        <v>6.375</v>
      </c>
      <c r="L1602" s="37" t="n">
        <f aca="false">G1602+Inputs!$B$6*H1602</f>
        <v>3.825</v>
      </c>
      <c r="M1602" s="37" t="n">
        <f aca="false">I1602+Inputs!$B$7*J1602</f>
        <v>172.499</v>
      </c>
      <c r="N1602" s="37" t="n">
        <f aca="false">K1602+L1602+M1602</f>
        <v>182.699</v>
      </c>
    </row>
    <row r="1603" customFormat="false" ht="15" hidden="false" customHeight="false" outlineLevel="0" collapsed="false">
      <c r="A1603" s="0" t="s">
        <v>9</v>
      </c>
      <c r="B1603" s="0" t="s">
        <v>408</v>
      </c>
      <c r="C1603" s="15" t="n">
        <v>45748</v>
      </c>
      <c r="D1603" s="0" t="n">
        <v>3</v>
      </c>
      <c r="E1603" s="0" t="n">
        <v>0</v>
      </c>
      <c r="F1603" s="0" t="n">
        <v>1</v>
      </c>
      <c r="G1603" s="0" t="n">
        <v>0</v>
      </c>
      <c r="H1603" s="0" t="n">
        <v>0</v>
      </c>
      <c r="I1603" s="0" t="n">
        <v>0</v>
      </c>
      <c r="J1603" s="0" t="n">
        <v>108</v>
      </c>
      <c r="K1603" s="37" t="n">
        <f aca="false">E1603+Inputs!$B$5*F1603</f>
        <v>1.275</v>
      </c>
      <c r="L1603" s="37" t="n">
        <f aca="false">G1603+Inputs!$B$6*H1603</f>
        <v>0</v>
      </c>
      <c r="M1603" s="37" t="n">
        <f aca="false">I1603+Inputs!$B$7*J1603</f>
        <v>134.028</v>
      </c>
      <c r="N1603" s="37" t="n">
        <f aca="false">K1603+L1603+M1603</f>
        <v>135.303</v>
      </c>
    </row>
    <row r="1604" customFormat="false" ht="15" hidden="false" customHeight="false" outlineLevel="0" collapsed="false">
      <c r="A1604" s="0" t="s">
        <v>9</v>
      </c>
      <c r="B1604" s="0" t="s">
        <v>408</v>
      </c>
      <c r="C1604" s="15" t="n">
        <v>45778</v>
      </c>
      <c r="D1604" s="0" t="n">
        <v>3</v>
      </c>
      <c r="E1604" s="0" t="n">
        <v>0</v>
      </c>
      <c r="F1604" s="0" t="n">
        <v>2</v>
      </c>
      <c r="G1604" s="0" t="n">
        <v>0</v>
      </c>
      <c r="H1604" s="0" t="n">
        <v>1</v>
      </c>
      <c r="I1604" s="0" t="n">
        <v>0</v>
      </c>
      <c r="J1604" s="0" t="n">
        <v>138</v>
      </c>
      <c r="K1604" s="37" t="n">
        <f aca="false">E1604+Inputs!$B$5*F1604</f>
        <v>2.55</v>
      </c>
      <c r="L1604" s="37" t="n">
        <f aca="false">G1604+Inputs!$B$6*H1604</f>
        <v>1.275</v>
      </c>
      <c r="M1604" s="37" t="n">
        <f aca="false">I1604+Inputs!$B$7*J1604</f>
        <v>171.258</v>
      </c>
      <c r="N1604" s="37" t="n">
        <f aca="false">K1604+L1604+M1604</f>
        <v>175.083</v>
      </c>
    </row>
    <row r="1605" customFormat="false" ht="15" hidden="false" customHeight="false" outlineLevel="0" collapsed="false">
      <c r="A1605" s="0" t="s">
        <v>9</v>
      </c>
      <c r="B1605" s="0" t="s">
        <v>408</v>
      </c>
      <c r="C1605" s="15" t="n">
        <v>45809</v>
      </c>
      <c r="D1605" s="0" t="n">
        <v>3</v>
      </c>
      <c r="E1605" s="0" t="n">
        <v>0</v>
      </c>
      <c r="F1605" s="0" t="n">
        <v>1</v>
      </c>
      <c r="G1605" s="0" t="n">
        <v>0</v>
      </c>
      <c r="H1605" s="0" t="n">
        <v>1</v>
      </c>
      <c r="I1605" s="0" t="n">
        <v>0</v>
      </c>
      <c r="J1605" s="0" t="n">
        <v>152</v>
      </c>
      <c r="K1605" s="37" t="n">
        <f aca="false">E1605+Inputs!$B$5*F1605</f>
        <v>1.275</v>
      </c>
      <c r="L1605" s="37" t="n">
        <f aca="false">G1605+Inputs!$B$6*H1605</f>
        <v>1.275</v>
      </c>
      <c r="M1605" s="37" t="n">
        <f aca="false">I1605+Inputs!$B$7*J1605</f>
        <v>188.632</v>
      </c>
      <c r="N1605" s="37" t="n">
        <f aca="false">K1605+L1605+M1605</f>
        <v>191.182</v>
      </c>
    </row>
    <row r="1606" customFormat="false" ht="15" hidden="false" customHeight="false" outlineLevel="0" collapsed="false">
      <c r="A1606" s="0" t="s">
        <v>9</v>
      </c>
      <c r="B1606" s="0" t="s">
        <v>408</v>
      </c>
      <c r="C1606" s="15" t="n">
        <v>45839</v>
      </c>
      <c r="D1606" s="0" t="n">
        <v>3</v>
      </c>
      <c r="E1606" s="0" t="n">
        <v>0</v>
      </c>
      <c r="F1606" s="0" t="n">
        <v>1</v>
      </c>
      <c r="G1606" s="0" t="n">
        <v>0</v>
      </c>
      <c r="H1606" s="0" t="n">
        <v>1</v>
      </c>
      <c r="I1606" s="0" t="n">
        <v>0</v>
      </c>
      <c r="J1606" s="0" t="n">
        <v>147</v>
      </c>
      <c r="K1606" s="37" t="n">
        <f aca="false">E1606+Inputs!$B$5*F1606</f>
        <v>1.275</v>
      </c>
      <c r="L1606" s="37" t="n">
        <f aca="false">G1606+Inputs!$B$6*H1606</f>
        <v>1.275</v>
      </c>
      <c r="M1606" s="37" t="n">
        <f aca="false">I1606+Inputs!$B$7*J1606</f>
        <v>182.427</v>
      </c>
      <c r="N1606" s="37" t="n">
        <f aca="false">K1606+L1606+M1606</f>
        <v>184.977</v>
      </c>
    </row>
    <row r="1607" customFormat="false" ht="15" hidden="false" customHeight="false" outlineLevel="0" collapsed="false">
      <c r="A1607" s="0" t="s">
        <v>9</v>
      </c>
      <c r="B1607" s="0" t="s">
        <v>408</v>
      </c>
      <c r="C1607" s="15" t="n">
        <v>45870</v>
      </c>
      <c r="D1607" s="0" t="n">
        <v>3</v>
      </c>
      <c r="E1607" s="0" t="n">
        <v>0</v>
      </c>
      <c r="F1607" s="0" t="n">
        <v>1</v>
      </c>
      <c r="G1607" s="0" t="n">
        <v>0</v>
      </c>
      <c r="H1607" s="0" t="n">
        <v>3</v>
      </c>
      <c r="I1607" s="0" t="n">
        <v>0</v>
      </c>
      <c r="J1607" s="0" t="n">
        <v>123</v>
      </c>
      <c r="K1607" s="37" t="n">
        <f aca="false">E1607+Inputs!$B$5*F1607</f>
        <v>1.275</v>
      </c>
      <c r="L1607" s="37" t="n">
        <f aca="false">G1607+Inputs!$B$6*H1607</f>
        <v>3.825</v>
      </c>
      <c r="M1607" s="37" t="n">
        <f aca="false">I1607+Inputs!$B$7*J1607</f>
        <v>152.643</v>
      </c>
      <c r="N1607" s="37" t="n">
        <f aca="false">K1607+L1607+M1607</f>
        <v>157.743</v>
      </c>
    </row>
    <row r="1608" customFormat="false" ht="15" hidden="false" customHeight="false" outlineLevel="0" collapsed="false">
      <c r="A1608" s="0" t="s">
        <v>9</v>
      </c>
      <c r="B1608" s="0" t="s">
        <v>408</v>
      </c>
      <c r="C1608" s="15" t="n">
        <v>45901</v>
      </c>
      <c r="D1608" s="0" t="n">
        <v>3</v>
      </c>
      <c r="E1608" s="0" t="n">
        <v>0</v>
      </c>
      <c r="F1608" s="0" t="n">
        <v>5</v>
      </c>
      <c r="G1608" s="0" t="n">
        <v>0</v>
      </c>
      <c r="H1608" s="0" t="n">
        <v>0</v>
      </c>
      <c r="I1608" s="0" t="n">
        <v>0</v>
      </c>
      <c r="J1608" s="0" t="n">
        <v>134</v>
      </c>
      <c r="K1608" s="37" t="n">
        <f aca="false">E1608+Inputs!$B$5*F1608</f>
        <v>6.375</v>
      </c>
      <c r="L1608" s="37" t="n">
        <f aca="false">G1608+Inputs!$B$6*H1608</f>
        <v>0</v>
      </c>
      <c r="M1608" s="37" t="n">
        <f aca="false">I1608+Inputs!$B$7*J1608</f>
        <v>166.294</v>
      </c>
      <c r="N1608" s="37" t="n">
        <f aca="false">K1608+L1608+M1608</f>
        <v>172.669</v>
      </c>
    </row>
    <row r="1609" customFormat="false" ht="15" hidden="false" customHeight="false" outlineLevel="0" collapsed="false">
      <c r="A1609" s="0" t="s">
        <v>9</v>
      </c>
      <c r="B1609" s="0" t="s">
        <v>408</v>
      </c>
      <c r="C1609" s="15" t="n">
        <v>45931</v>
      </c>
      <c r="D1609" s="0" t="n">
        <v>3</v>
      </c>
      <c r="E1609" s="0" t="n">
        <v>0</v>
      </c>
      <c r="F1609" s="0" t="n">
        <v>1</v>
      </c>
      <c r="G1609" s="0" t="n">
        <v>0</v>
      </c>
      <c r="H1609" s="0" t="n">
        <v>4</v>
      </c>
      <c r="I1609" s="0" t="n">
        <v>0</v>
      </c>
      <c r="J1609" s="0" t="n">
        <v>145</v>
      </c>
      <c r="K1609" s="37" t="n">
        <f aca="false">E1609+Inputs!$B$5*F1609</f>
        <v>1.275</v>
      </c>
      <c r="L1609" s="37" t="n">
        <f aca="false">G1609+Inputs!$B$6*H1609</f>
        <v>5.1</v>
      </c>
      <c r="M1609" s="37" t="n">
        <f aca="false">I1609+Inputs!$B$7*J1609</f>
        <v>179.945</v>
      </c>
      <c r="N1609" s="37" t="n">
        <f aca="false">K1609+L1609+M1609</f>
        <v>186.32</v>
      </c>
    </row>
    <row r="1610" customFormat="false" ht="15" hidden="false" customHeight="false" outlineLevel="0" collapsed="false">
      <c r="A1610" s="0" t="s">
        <v>9</v>
      </c>
      <c r="B1610" s="0" t="s">
        <v>408</v>
      </c>
      <c r="C1610" s="15" t="n">
        <v>45962</v>
      </c>
      <c r="D1610" s="0" t="n">
        <v>3</v>
      </c>
      <c r="E1610" s="0" t="n">
        <v>0</v>
      </c>
      <c r="F1610" s="0" t="n">
        <v>2</v>
      </c>
      <c r="G1610" s="0" t="n">
        <v>0</v>
      </c>
      <c r="H1610" s="0" t="n">
        <v>1</v>
      </c>
      <c r="I1610" s="0" t="n">
        <v>0</v>
      </c>
      <c r="J1610" s="0" t="n">
        <v>119</v>
      </c>
      <c r="K1610" s="37" t="n">
        <f aca="false">E1610+Inputs!$B$5*F1610</f>
        <v>2.55</v>
      </c>
      <c r="L1610" s="37" t="n">
        <f aca="false">G1610+Inputs!$B$6*H1610</f>
        <v>1.275</v>
      </c>
      <c r="M1610" s="37" t="n">
        <f aca="false">I1610+Inputs!$B$7*J1610</f>
        <v>147.679</v>
      </c>
      <c r="N1610" s="37" t="n">
        <f aca="false">K1610+L1610+M1610</f>
        <v>151.504</v>
      </c>
    </row>
    <row r="1611" customFormat="false" ht="15" hidden="false" customHeight="false" outlineLevel="0" collapsed="false">
      <c r="A1611" s="0" t="s">
        <v>9</v>
      </c>
      <c r="B1611" s="0" t="s">
        <v>408</v>
      </c>
      <c r="C1611" s="15" t="n">
        <v>45992</v>
      </c>
      <c r="D1611" s="0" t="n">
        <v>3</v>
      </c>
      <c r="E1611" s="0" t="n">
        <v>0</v>
      </c>
      <c r="F1611" s="0" t="n">
        <v>2</v>
      </c>
      <c r="G1611" s="0" t="n">
        <v>0</v>
      </c>
      <c r="H1611" s="0" t="n">
        <v>1</v>
      </c>
      <c r="I1611" s="0" t="n">
        <v>0</v>
      </c>
      <c r="J1611" s="0" t="n">
        <v>110</v>
      </c>
      <c r="K1611" s="37" t="n">
        <f aca="false">E1611+Inputs!$B$5*F1611</f>
        <v>2.55</v>
      </c>
      <c r="L1611" s="37" t="n">
        <f aca="false">G1611+Inputs!$B$6*H1611</f>
        <v>1.275</v>
      </c>
      <c r="M1611" s="37" t="n">
        <f aca="false">I1611+Inputs!$B$7*J1611</f>
        <v>136.51</v>
      </c>
      <c r="N1611" s="37" t="n">
        <f aca="false">K1611+L1611+M1611</f>
        <v>140.335</v>
      </c>
    </row>
    <row r="1612" customFormat="false" ht="15" hidden="false" customHeight="false" outlineLevel="0" collapsed="false">
      <c r="A1612" s="0" t="s">
        <v>9</v>
      </c>
      <c r="B1612" s="0" t="s">
        <v>408</v>
      </c>
      <c r="C1612" s="15" t="n">
        <v>46023</v>
      </c>
      <c r="D1612" s="0" t="n">
        <v>3</v>
      </c>
      <c r="E1612" s="0" t="n">
        <v>0</v>
      </c>
      <c r="F1612" s="0" t="n">
        <v>3</v>
      </c>
      <c r="G1612" s="0" t="n">
        <v>0</v>
      </c>
      <c r="H1612" s="0" t="n">
        <v>1</v>
      </c>
      <c r="I1612" s="0" t="n">
        <v>0</v>
      </c>
      <c r="J1612" s="0" t="n">
        <v>97</v>
      </c>
      <c r="K1612" s="37" t="n">
        <f aca="false">E1612+Inputs!$B$5*F1612</f>
        <v>3.825</v>
      </c>
      <c r="L1612" s="37" t="n">
        <f aca="false">G1612+Inputs!$B$6*H1612</f>
        <v>1.275</v>
      </c>
      <c r="M1612" s="37" t="n">
        <f aca="false">I1612+Inputs!$B$7*J1612</f>
        <v>120.377</v>
      </c>
      <c r="N1612" s="37" t="n">
        <f aca="false">K1612+L1612+M1612</f>
        <v>125.477</v>
      </c>
    </row>
    <row r="1613" customFormat="false" ht="15" hidden="false" customHeight="false" outlineLevel="0" collapsed="false">
      <c r="A1613" s="0" t="s">
        <v>9</v>
      </c>
      <c r="B1613" s="0" t="s">
        <v>408</v>
      </c>
      <c r="C1613" s="15" t="n">
        <v>46054</v>
      </c>
      <c r="D1613" s="0" t="n">
        <v>3</v>
      </c>
      <c r="E1613" s="0" t="n">
        <v>0</v>
      </c>
      <c r="F1613" s="0" t="n">
        <v>1</v>
      </c>
      <c r="G1613" s="0" t="n">
        <v>0</v>
      </c>
      <c r="H1613" s="0" t="n">
        <v>1</v>
      </c>
      <c r="I1613" s="0" t="n">
        <v>0</v>
      </c>
      <c r="J1613" s="0" t="n">
        <v>114</v>
      </c>
      <c r="K1613" s="37" t="n">
        <f aca="false">E1613+Inputs!$B$5*F1613</f>
        <v>1.275</v>
      </c>
      <c r="L1613" s="37" t="n">
        <f aca="false">G1613+Inputs!$B$6*H1613</f>
        <v>1.275</v>
      </c>
      <c r="M1613" s="37" t="n">
        <f aca="false">I1613+Inputs!$B$7*J1613</f>
        <v>141.474</v>
      </c>
      <c r="N1613" s="37" t="n">
        <f aca="false">K1613+L1613+M1613</f>
        <v>144.024</v>
      </c>
    </row>
    <row r="1614" customFormat="false" ht="15" hidden="false" customHeight="false" outlineLevel="0" collapsed="false">
      <c r="A1614" s="0" t="s">
        <v>9</v>
      </c>
      <c r="B1614" s="0" t="s">
        <v>408</v>
      </c>
      <c r="C1614" s="15" t="n">
        <v>46082</v>
      </c>
      <c r="D1614" s="0" t="n">
        <v>3</v>
      </c>
      <c r="E1614" s="0" t="n">
        <v>0</v>
      </c>
      <c r="F1614" s="0" t="n">
        <v>6</v>
      </c>
      <c r="G1614" s="0" t="n">
        <v>0</v>
      </c>
      <c r="H1614" s="0" t="n">
        <v>2</v>
      </c>
      <c r="I1614" s="0" t="n">
        <v>0</v>
      </c>
      <c r="J1614" s="0" t="n">
        <v>145</v>
      </c>
      <c r="K1614" s="37" t="n">
        <f aca="false">E1614+Inputs!$B$5*F1614</f>
        <v>7.65</v>
      </c>
      <c r="L1614" s="37" t="n">
        <f aca="false">G1614+Inputs!$B$6*H1614</f>
        <v>2.55</v>
      </c>
      <c r="M1614" s="37" t="n">
        <f aca="false">I1614+Inputs!$B$7*J1614</f>
        <v>179.945</v>
      </c>
      <c r="N1614" s="37" t="n">
        <f aca="false">K1614+L1614+M1614</f>
        <v>190.145</v>
      </c>
    </row>
    <row r="1615" customFormat="false" ht="15" hidden="false" customHeight="false" outlineLevel="0" collapsed="false">
      <c r="A1615" s="0" t="s">
        <v>9</v>
      </c>
      <c r="B1615" s="0" t="s">
        <v>408</v>
      </c>
      <c r="C1615" s="15" t="n">
        <v>46113</v>
      </c>
      <c r="D1615" s="0" t="n">
        <v>3</v>
      </c>
      <c r="E1615" s="0" t="n">
        <v>0</v>
      </c>
      <c r="F1615" s="0" t="n">
        <v>7</v>
      </c>
      <c r="G1615" s="0" t="n">
        <v>0</v>
      </c>
      <c r="H1615" s="0" t="n">
        <v>2</v>
      </c>
      <c r="I1615" s="0" t="n">
        <v>0</v>
      </c>
      <c r="J1615" s="0" t="n">
        <v>107</v>
      </c>
      <c r="K1615" s="37" t="n">
        <f aca="false">E1615+Inputs!$B$5*F1615</f>
        <v>8.925</v>
      </c>
      <c r="L1615" s="37" t="n">
        <f aca="false">G1615+Inputs!$B$6*H1615</f>
        <v>2.55</v>
      </c>
      <c r="M1615" s="37" t="n">
        <f aca="false">I1615+Inputs!$B$7*J1615</f>
        <v>132.787</v>
      </c>
      <c r="N1615" s="37" t="n">
        <f aca="false">K1615+L1615+M1615</f>
        <v>144.262</v>
      </c>
    </row>
    <row r="1616" customFormat="false" ht="15" hidden="false" customHeight="false" outlineLevel="0" collapsed="false">
      <c r="A1616" s="0" t="s">
        <v>9</v>
      </c>
      <c r="B1616" s="0" t="s">
        <v>408</v>
      </c>
      <c r="C1616" s="15" t="n">
        <v>46143</v>
      </c>
      <c r="D1616" s="0" t="n">
        <v>3</v>
      </c>
      <c r="E1616" s="0" t="n">
        <v>0</v>
      </c>
      <c r="F1616" s="0" t="n">
        <v>7</v>
      </c>
      <c r="G1616" s="0" t="n">
        <v>0</v>
      </c>
      <c r="H1616" s="0" t="n">
        <v>1</v>
      </c>
      <c r="I1616" s="0" t="n">
        <v>0</v>
      </c>
      <c r="J1616" s="0" t="n">
        <v>116</v>
      </c>
      <c r="K1616" s="37" t="n">
        <f aca="false">E1616+Inputs!$B$5*F1616</f>
        <v>8.925</v>
      </c>
      <c r="L1616" s="37" t="n">
        <f aca="false">G1616+Inputs!$B$6*H1616</f>
        <v>1.275</v>
      </c>
      <c r="M1616" s="37" t="n">
        <f aca="false">I1616+Inputs!$B$7*J1616</f>
        <v>143.956</v>
      </c>
      <c r="N1616" s="37" t="n">
        <f aca="false">K1616+L1616+M1616</f>
        <v>154.156</v>
      </c>
    </row>
    <row r="1617" customFormat="false" ht="15" hidden="false" customHeight="false" outlineLevel="0" collapsed="false">
      <c r="A1617" s="0" t="s">
        <v>9</v>
      </c>
      <c r="B1617" s="0" t="s">
        <v>408</v>
      </c>
      <c r="C1617" s="15" t="n">
        <v>46174</v>
      </c>
      <c r="D1617" s="0" t="n">
        <v>3</v>
      </c>
      <c r="E1617" s="0" t="n">
        <v>0</v>
      </c>
      <c r="F1617" s="0" t="n">
        <v>9</v>
      </c>
      <c r="G1617" s="0" t="n">
        <v>0</v>
      </c>
      <c r="H1617" s="0" t="n">
        <v>7</v>
      </c>
      <c r="I1617" s="0" t="n">
        <v>0</v>
      </c>
      <c r="J1617" s="0" t="n">
        <v>156</v>
      </c>
      <c r="K1617" s="37" t="n">
        <f aca="false">E1617+Inputs!$B$5*F1617</f>
        <v>11.475</v>
      </c>
      <c r="L1617" s="37" t="n">
        <f aca="false">G1617+Inputs!$B$6*H1617</f>
        <v>8.925</v>
      </c>
      <c r="M1617" s="37" t="n">
        <f aca="false">I1617+Inputs!$B$7*J1617</f>
        <v>193.596</v>
      </c>
      <c r="N1617" s="37" t="n">
        <f aca="false">K1617+L1617+M1617</f>
        <v>213.996</v>
      </c>
    </row>
    <row r="1618" customFormat="false" ht="15" hidden="false" customHeight="false" outlineLevel="0" collapsed="false">
      <c r="A1618" s="0" t="s">
        <v>9</v>
      </c>
      <c r="B1618" s="0" t="s">
        <v>408</v>
      </c>
      <c r="C1618" s="15" t="n">
        <v>46204</v>
      </c>
      <c r="D1618" s="0" t="n">
        <v>3</v>
      </c>
      <c r="E1618" s="0" t="n">
        <v>0</v>
      </c>
      <c r="F1618" s="0" t="n">
        <v>10</v>
      </c>
      <c r="G1618" s="0" t="n">
        <v>0</v>
      </c>
      <c r="H1618" s="0" t="n">
        <v>10</v>
      </c>
      <c r="I1618" s="0" t="n">
        <v>0</v>
      </c>
      <c r="J1618" s="0" t="n">
        <v>125</v>
      </c>
      <c r="K1618" s="37" t="n">
        <f aca="false">E1618+Inputs!$B$5*F1618</f>
        <v>12.75</v>
      </c>
      <c r="L1618" s="37" t="n">
        <f aca="false">G1618+Inputs!$B$6*H1618</f>
        <v>12.75</v>
      </c>
      <c r="M1618" s="37" t="n">
        <f aca="false">I1618+Inputs!$B$7*J1618</f>
        <v>155.125</v>
      </c>
      <c r="N1618" s="37" t="n">
        <f aca="false">K1618+L1618+M1618</f>
        <v>180.625</v>
      </c>
    </row>
    <row r="1619" customFormat="false" ht="15" hidden="false" customHeight="false" outlineLevel="0" collapsed="false">
      <c r="A1619" s="0" t="s">
        <v>9</v>
      </c>
      <c r="B1619" s="0" t="s">
        <v>408</v>
      </c>
      <c r="C1619" s="15" t="n">
        <v>46235</v>
      </c>
      <c r="D1619" s="0" t="n">
        <v>3</v>
      </c>
      <c r="E1619" s="0" t="n">
        <v>0</v>
      </c>
      <c r="F1619" s="0" t="n">
        <v>8</v>
      </c>
      <c r="G1619" s="0" t="n">
        <v>0</v>
      </c>
      <c r="H1619" s="0" t="n">
        <v>7</v>
      </c>
      <c r="I1619" s="0" t="n">
        <v>0</v>
      </c>
      <c r="J1619" s="0" t="n">
        <v>114</v>
      </c>
      <c r="K1619" s="37" t="n">
        <f aca="false">E1619+Inputs!$B$5*F1619</f>
        <v>10.2</v>
      </c>
      <c r="L1619" s="37" t="n">
        <f aca="false">G1619+Inputs!$B$6*H1619</f>
        <v>8.925</v>
      </c>
      <c r="M1619" s="37" t="n">
        <f aca="false">I1619+Inputs!$B$7*J1619</f>
        <v>141.474</v>
      </c>
      <c r="N1619" s="37" t="n">
        <f aca="false">K1619+L1619+M1619</f>
        <v>160.599</v>
      </c>
    </row>
    <row r="1620" customFormat="false" ht="15" hidden="false" customHeight="false" outlineLevel="0" collapsed="false">
      <c r="A1620" s="0" t="s">
        <v>9</v>
      </c>
      <c r="B1620" s="0" t="s">
        <v>382</v>
      </c>
      <c r="C1620" s="15" t="n">
        <v>44927</v>
      </c>
      <c r="D1620" s="0" t="n">
        <v>2</v>
      </c>
      <c r="E1620" s="0" t="n">
        <v>0</v>
      </c>
      <c r="F1620" s="0" t="n">
        <v>0</v>
      </c>
      <c r="G1620" s="0" t="n">
        <v>0</v>
      </c>
      <c r="H1620" s="0" t="n">
        <v>0</v>
      </c>
      <c r="I1620" s="0" t="n">
        <v>0</v>
      </c>
      <c r="J1620" s="0" t="n">
        <v>21</v>
      </c>
      <c r="K1620" s="37" t="n">
        <f aca="false">E1620+Inputs!$B$5*F1620</f>
        <v>0</v>
      </c>
      <c r="L1620" s="37" t="n">
        <f aca="false">G1620+Inputs!$B$6*H1620</f>
        <v>0</v>
      </c>
      <c r="M1620" s="37" t="n">
        <f aca="false">I1620+Inputs!$B$7*J1620</f>
        <v>26.061</v>
      </c>
      <c r="N1620" s="37" t="n">
        <f aca="false">K1620+L1620+M1620</f>
        <v>26.061</v>
      </c>
    </row>
    <row r="1621" customFormat="false" ht="15" hidden="false" customHeight="false" outlineLevel="0" collapsed="false">
      <c r="A1621" s="0" t="s">
        <v>9</v>
      </c>
      <c r="B1621" s="0" t="s">
        <v>382</v>
      </c>
      <c r="C1621" s="15" t="n">
        <v>44958</v>
      </c>
      <c r="D1621" s="0" t="n">
        <v>2</v>
      </c>
      <c r="E1621" s="0" t="n">
        <v>0</v>
      </c>
      <c r="F1621" s="0" t="n">
        <v>0</v>
      </c>
      <c r="G1621" s="0" t="n">
        <v>0</v>
      </c>
      <c r="H1621" s="0" t="n">
        <v>0</v>
      </c>
      <c r="I1621" s="0" t="n">
        <v>0</v>
      </c>
      <c r="J1621" s="0" t="n">
        <v>13</v>
      </c>
      <c r="K1621" s="37" t="n">
        <f aca="false">E1621+Inputs!$B$5*F1621</f>
        <v>0</v>
      </c>
      <c r="L1621" s="37" t="n">
        <f aca="false">G1621+Inputs!$B$6*H1621</f>
        <v>0</v>
      </c>
      <c r="M1621" s="37" t="n">
        <f aca="false">I1621+Inputs!$B$7*J1621</f>
        <v>16.133</v>
      </c>
      <c r="N1621" s="37" t="n">
        <f aca="false">K1621+L1621+M1621</f>
        <v>16.133</v>
      </c>
    </row>
    <row r="1622" customFormat="false" ht="15" hidden="false" customHeight="false" outlineLevel="0" collapsed="false">
      <c r="A1622" s="0" t="s">
        <v>9</v>
      </c>
      <c r="B1622" s="0" t="s">
        <v>382</v>
      </c>
      <c r="C1622" s="15" t="n">
        <v>44986</v>
      </c>
      <c r="D1622" s="0" t="n">
        <v>2</v>
      </c>
      <c r="E1622" s="0" t="n">
        <v>0</v>
      </c>
      <c r="F1622" s="0" t="n">
        <v>1</v>
      </c>
      <c r="G1622" s="0" t="n">
        <v>0</v>
      </c>
      <c r="H1622" s="0" t="n">
        <v>0</v>
      </c>
      <c r="I1622" s="0" t="n">
        <v>0</v>
      </c>
      <c r="J1622" s="0" t="n">
        <v>1</v>
      </c>
      <c r="K1622" s="37" t="n">
        <f aca="false">E1622+Inputs!$B$5*F1622</f>
        <v>1.275</v>
      </c>
      <c r="L1622" s="37" t="n">
        <f aca="false">G1622+Inputs!$B$6*H1622</f>
        <v>0</v>
      </c>
      <c r="M1622" s="37" t="n">
        <f aca="false">I1622+Inputs!$B$7*J1622</f>
        <v>1.241</v>
      </c>
      <c r="N1622" s="37" t="n">
        <f aca="false">K1622+L1622+M1622</f>
        <v>2.516</v>
      </c>
    </row>
    <row r="1623" customFormat="false" ht="15" hidden="false" customHeight="false" outlineLevel="0" collapsed="false">
      <c r="A1623" s="0" t="s">
        <v>9</v>
      </c>
      <c r="B1623" s="0" t="s">
        <v>382</v>
      </c>
      <c r="C1623" s="15" t="n">
        <v>45017</v>
      </c>
      <c r="D1623" s="0" t="n">
        <v>2</v>
      </c>
      <c r="E1623" s="0" t="n">
        <v>0</v>
      </c>
      <c r="F1623" s="0" t="n">
        <v>1</v>
      </c>
      <c r="G1623" s="0" t="n">
        <v>0</v>
      </c>
      <c r="H1623" s="0" t="n">
        <v>0</v>
      </c>
      <c r="I1623" s="0" t="n">
        <v>0</v>
      </c>
      <c r="J1623" s="0" t="n">
        <v>5</v>
      </c>
      <c r="K1623" s="37" t="n">
        <f aca="false">E1623+Inputs!$B$5*F1623</f>
        <v>1.275</v>
      </c>
      <c r="L1623" s="37" t="n">
        <f aca="false">G1623+Inputs!$B$6*H1623</f>
        <v>0</v>
      </c>
      <c r="M1623" s="37" t="n">
        <f aca="false">I1623+Inputs!$B$7*J1623</f>
        <v>6.205</v>
      </c>
      <c r="N1623" s="37" t="n">
        <f aca="false">K1623+L1623+M1623</f>
        <v>7.48</v>
      </c>
    </row>
    <row r="1624" customFormat="false" ht="15" hidden="false" customHeight="false" outlineLevel="0" collapsed="false">
      <c r="A1624" s="0" t="s">
        <v>9</v>
      </c>
      <c r="B1624" s="0" t="s">
        <v>382</v>
      </c>
      <c r="C1624" s="15" t="n">
        <v>45047</v>
      </c>
      <c r="D1624" s="0" t="n">
        <v>2</v>
      </c>
      <c r="E1624" s="0" t="n">
        <v>0</v>
      </c>
      <c r="F1624" s="0" t="n">
        <v>1</v>
      </c>
      <c r="G1624" s="0" t="n">
        <v>0</v>
      </c>
      <c r="H1624" s="0" t="n">
        <v>0</v>
      </c>
      <c r="I1624" s="0" t="n">
        <v>0</v>
      </c>
      <c r="J1624" s="0" t="n">
        <v>18</v>
      </c>
      <c r="K1624" s="37" t="n">
        <f aca="false">E1624+Inputs!$B$5*F1624</f>
        <v>1.275</v>
      </c>
      <c r="L1624" s="37" t="n">
        <f aca="false">G1624+Inputs!$B$6*H1624</f>
        <v>0</v>
      </c>
      <c r="M1624" s="37" t="n">
        <f aca="false">I1624+Inputs!$B$7*J1624</f>
        <v>22.338</v>
      </c>
      <c r="N1624" s="37" t="n">
        <f aca="false">K1624+L1624+M1624</f>
        <v>23.613</v>
      </c>
    </row>
    <row r="1625" customFormat="false" ht="15" hidden="false" customHeight="false" outlineLevel="0" collapsed="false">
      <c r="A1625" s="0" t="s">
        <v>9</v>
      </c>
      <c r="B1625" s="0" t="s">
        <v>382</v>
      </c>
      <c r="C1625" s="15" t="n">
        <v>45078</v>
      </c>
      <c r="D1625" s="0" t="n">
        <v>2</v>
      </c>
      <c r="E1625" s="0" t="n">
        <v>0</v>
      </c>
      <c r="F1625" s="0" t="n">
        <v>1</v>
      </c>
      <c r="G1625" s="0" t="n">
        <v>0</v>
      </c>
      <c r="H1625" s="0" t="n">
        <v>0</v>
      </c>
      <c r="I1625" s="0" t="n">
        <v>0</v>
      </c>
      <c r="J1625" s="0" t="n">
        <v>35</v>
      </c>
      <c r="K1625" s="37" t="n">
        <f aca="false">E1625+Inputs!$B$5*F1625</f>
        <v>1.275</v>
      </c>
      <c r="L1625" s="37" t="n">
        <f aca="false">G1625+Inputs!$B$6*H1625</f>
        <v>0</v>
      </c>
      <c r="M1625" s="37" t="n">
        <f aca="false">I1625+Inputs!$B$7*J1625</f>
        <v>43.435</v>
      </c>
      <c r="N1625" s="37" t="n">
        <f aca="false">K1625+L1625+M1625</f>
        <v>44.71</v>
      </c>
    </row>
    <row r="1626" customFormat="false" ht="15" hidden="false" customHeight="false" outlineLevel="0" collapsed="false">
      <c r="A1626" s="0" t="s">
        <v>9</v>
      </c>
      <c r="B1626" s="0" t="s">
        <v>382</v>
      </c>
      <c r="C1626" s="15" t="n">
        <v>45108</v>
      </c>
      <c r="D1626" s="0" t="n">
        <v>2</v>
      </c>
      <c r="E1626" s="0" t="n">
        <v>0</v>
      </c>
      <c r="F1626" s="0" t="n">
        <v>0</v>
      </c>
      <c r="G1626" s="0" t="n">
        <v>0</v>
      </c>
      <c r="H1626" s="0" t="n">
        <v>0</v>
      </c>
      <c r="I1626" s="0" t="n">
        <v>0</v>
      </c>
      <c r="J1626" s="0" t="n">
        <v>24</v>
      </c>
      <c r="K1626" s="37" t="n">
        <f aca="false">E1626+Inputs!$B$5*F1626</f>
        <v>0</v>
      </c>
      <c r="L1626" s="37" t="n">
        <f aca="false">G1626+Inputs!$B$6*H1626</f>
        <v>0</v>
      </c>
      <c r="M1626" s="37" t="n">
        <f aca="false">I1626+Inputs!$B$7*J1626</f>
        <v>29.784</v>
      </c>
      <c r="N1626" s="37" t="n">
        <f aca="false">K1626+L1626+M1626</f>
        <v>29.784</v>
      </c>
    </row>
    <row r="1627" customFormat="false" ht="15" hidden="false" customHeight="false" outlineLevel="0" collapsed="false">
      <c r="A1627" s="0" t="s">
        <v>9</v>
      </c>
      <c r="B1627" s="0" t="s">
        <v>382</v>
      </c>
      <c r="C1627" s="15" t="n">
        <v>45139</v>
      </c>
      <c r="D1627" s="0" t="n">
        <v>2</v>
      </c>
      <c r="E1627" s="0" t="n">
        <v>0</v>
      </c>
      <c r="F1627" s="0" t="n">
        <v>1</v>
      </c>
      <c r="G1627" s="0" t="n">
        <v>0</v>
      </c>
      <c r="H1627" s="0" t="n">
        <v>0</v>
      </c>
      <c r="I1627" s="0" t="n">
        <v>0</v>
      </c>
      <c r="J1627" s="0" t="n">
        <v>29</v>
      </c>
      <c r="K1627" s="37" t="n">
        <f aca="false">E1627+Inputs!$B$5*F1627</f>
        <v>1.275</v>
      </c>
      <c r="L1627" s="37" t="n">
        <f aca="false">G1627+Inputs!$B$6*H1627</f>
        <v>0</v>
      </c>
      <c r="M1627" s="37" t="n">
        <f aca="false">I1627+Inputs!$B$7*J1627</f>
        <v>35.989</v>
      </c>
      <c r="N1627" s="37" t="n">
        <f aca="false">K1627+L1627+M1627</f>
        <v>37.264</v>
      </c>
    </row>
    <row r="1628" customFormat="false" ht="15" hidden="false" customHeight="false" outlineLevel="0" collapsed="false">
      <c r="A1628" s="0" t="s">
        <v>9</v>
      </c>
      <c r="B1628" s="0" t="s">
        <v>382</v>
      </c>
      <c r="C1628" s="15" t="n">
        <v>45170</v>
      </c>
      <c r="D1628" s="0" t="n">
        <v>2</v>
      </c>
      <c r="E1628" s="0" t="n">
        <v>0</v>
      </c>
      <c r="F1628" s="0" t="n">
        <v>2</v>
      </c>
      <c r="G1628" s="0" t="n">
        <v>0</v>
      </c>
      <c r="H1628" s="0" t="n">
        <v>0</v>
      </c>
      <c r="I1628" s="0" t="n">
        <v>0</v>
      </c>
      <c r="J1628" s="0" t="n">
        <v>29</v>
      </c>
      <c r="K1628" s="37" t="n">
        <f aca="false">E1628+Inputs!$B$5*F1628</f>
        <v>2.55</v>
      </c>
      <c r="L1628" s="37" t="n">
        <f aca="false">G1628+Inputs!$B$6*H1628</f>
        <v>0</v>
      </c>
      <c r="M1628" s="37" t="n">
        <f aca="false">I1628+Inputs!$B$7*J1628</f>
        <v>35.989</v>
      </c>
      <c r="N1628" s="37" t="n">
        <f aca="false">K1628+L1628+M1628</f>
        <v>38.539</v>
      </c>
    </row>
    <row r="1629" customFormat="false" ht="15" hidden="false" customHeight="false" outlineLevel="0" collapsed="false">
      <c r="A1629" s="0" t="s">
        <v>9</v>
      </c>
      <c r="B1629" s="0" t="s">
        <v>382</v>
      </c>
      <c r="C1629" s="15" t="n">
        <v>45200</v>
      </c>
      <c r="D1629" s="0" t="n">
        <v>2</v>
      </c>
      <c r="E1629" s="0" t="n">
        <v>0</v>
      </c>
      <c r="F1629" s="0" t="n">
        <v>1</v>
      </c>
      <c r="G1629" s="0" t="n">
        <v>0</v>
      </c>
      <c r="H1629" s="0" t="n">
        <v>0</v>
      </c>
      <c r="I1629" s="0" t="n">
        <v>0</v>
      </c>
      <c r="J1629" s="0" t="n">
        <v>32</v>
      </c>
      <c r="K1629" s="37" t="n">
        <f aca="false">E1629+Inputs!$B$5*F1629</f>
        <v>1.275</v>
      </c>
      <c r="L1629" s="37" t="n">
        <f aca="false">G1629+Inputs!$B$6*H1629</f>
        <v>0</v>
      </c>
      <c r="M1629" s="37" t="n">
        <f aca="false">I1629+Inputs!$B$7*J1629</f>
        <v>39.712</v>
      </c>
      <c r="N1629" s="37" t="n">
        <f aca="false">K1629+L1629+M1629</f>
        <v>40.987</v>
      </c>
    </row>
    <row r="1630" customFormat="false" ht="15" hidden="false" customHeight="false" outlineLevel="0" collapsed="false">
      <c r="A1630" s="0" t="s">
        <v>9</v>
      </c>
      <c r="B1630" s="0" t="s">
        <v>382</v>
      </c>
      <c r="C1630" s="15" t="n">
        <v>45231</v>
      </c>
      <c r="D1630" s="0" t="n">
        <v>2</v>
      </c>
      <c r="E1630" s="0" t="n">
        <v>0</v>
      </c>
      <c r="F1630" s="0" t="n">
        <v>3</v>
      </c>
      <c r="G1630" s="0" t="n">
        <v>0</v>
      </c>
      <c r="H1630" s="0" t="n">
        <v>1</v>
      </c>
      <c r="I1630" s="0" t="n">
        <v>0</v>
      </c>
      <c r="J1630" s="0" t="n">
        <v>34</v>
      </c>
      <c r="K1630" s="37" t="n">
        <f aca="false">E1630+Inputs!$B$5*F1630</f>
        <v>3.825</v>
      </c>
      <c r="L1630" s="37" t="n">
        <f aca="false">G1630+Inputs!$B$6*H1630</f>
        <v>1.275</v>
      </c>
      <c r="M1630" s="37" t="n">
        <f aca="false">I1630+Inputs!$B$7*J1630</f>
        <v>42.194</v>
      </c>
      <c r="N1630" s="37" t="n">
        <f aca="false">K1630+L1630+M1630</f>
        <v>47.294</v>
      </c>
    </row>
    <row r="1631" customFormat="false" ht="15" hidden="false" customHeight="false" outlineLevel="0" collapsed="false">
      <c r="A1631" s="0" t="s">
        <v>9</v>
      </c>
      <c r="B1631" s="0" t="s">
        <v>382</v>
      </c>
      <c r="C1631" s="15" t="n">
        <v>45261</v>
      </c>
      <c r="D1631" s="0" t="n">
        <v>2</v>
      </c>
      <c r="E1631" s="0" t="n">
        <v>0</v>
      </c>
      <c r="F1631" s="0" t="n">
        <v>2</v>
      </c>
      <c r="G1631" s="0" t="n">
        <v>0</v>
      </c>
      <c r="H1631" s="0" t="n">
        <v>2</v>
      </c>
      <c r="I1631" s="0" t="n">
        <v>0</v>
      </c>
      <c r="J1631" s="0" t="n">
        <v>21</v>
      </c>
      <c r="K1631" s="37" t="n">
        <f aca="false">E1631+Inputs!$B$5*F1631</f>
        <v>2.55</v>
      </c>
      <c r="L1631" s="37" t="n">
        <f aca="false">G1631+Inputs!$B$6*H1631</f>
        <v>2.55</v>
      </c>
      <c r="M1631" s="37" t="n">
        <f aca="false">I1631+Inputs!$B$7*J1631</f>
        <v>26.061</v>
      </c>
      <c r="N1631" s="37" t="n">
        <f aca="false">K1631+L1631+M1631</f>
        <v>31.161</v>
      </c>
    </row>
    <row r="1632" customFormat="false" ht="15" hidden="false" customHeight="false" outlineLevel="0" collapsed="false">
      <c r="A1632" s="0" t="s">
        <v>9</v>
      </c>
      <c r="B1632" s="0" t="s">
        <v>382</v>
      </c>
      <c r="C1632" s="15" t="n">
        <v>45292</v>
      </c>
      <c r="D1632" s="0" t="n">
        <v>2</v>
      </c>
      <c r="E1632" s="0" t="n">
        <v>0</v>
      </c>
      <c r="F1632" s="0" t="n">
        <v>1</v>
      </c>
      <c r="G1632" s="0" t="n">
        <v>0</v>
      </c>
      <c r="H1632" s="0" t="n">
        <v>0</v>
      </c>
      <c r="I1632" s="0" t="n">
        <v>0</v>
      </c>
      <c r="J1632" s="0" t="n">
        <v>33</v>
      </c>
      <c r="K1632" s="37" t="n">
        <f aca="false">E1632+Inputs!$B$5*F1632</f>
        <v>1.275</v>
      </c>
      <c r="L1632" s="37" t="n">
        <f aca="false">G1632+Inputs!$B$6*H1632</f>
        <v>0</v>
      </c>
      <c r="M1632" s="37" t="n">
        <f aca="false">I1632+Inputs!$B$7*J1632</f>
        <v>40.953</v>
      </c>
      <c r="N1632" s="37" t="n">
        <f aca="false">K1632+L1632+M1632</f>
        <v>42.228</v>
      </c>
    </row>
    <row r="1633" customFormat="false" ht="15" hidden="false" customHeight="false" outlineLevel="0" collapsed="false">
      <c r="A1633" s="0" t="s">
        <v>9</v>
      </c>
      <c r="B1633" s="0" t="s">
        <v>382</v>
      </c>
      <c r="C1633" s="15" t="n">
        <v>45323</v>
      </c>
      <c r="D1633" s="0" t="n">
        <v>2</v>
      </c>
      <c r="E1633" s="0" t="n">
        <v>0</v>
      </c>
      <c r="F1633" s="0" t="n">
        <v>0</v>
      </c>
      <c r="G1633" s="0" t="n">
        <v>0</v>
      </c>
      <c r="H1633" s="0" t="n">
        <v>0</v>
      </c>
      <c r="I1633" s="0" t="n">
        <v>0</v>
      </c>
      <c r="J1633" s="0" t="n">
        <v>5</v>
      </c>
      <c r="K1633" s="37" t="n">
        <f aca="false">E1633+Inputs!$B$5*F1633</f>
        <v>0</v>
      </c>
      <c r="L1633" s="37" t="n">
        <f aca="false">G1633+Inputs!$B$6*H1633</f>
        <v>0</v>
      </c>
      <c r="M1633" s="37" t="n">
        <f aca="false">I1633+Inputs!$B$7*J1633</f>
        <v>6.205</v>
      </c>
      <c r="N1633" s="37" t="n">
        <f aca="false">K1633+L1633+M1633</f>
        <v>6.205</v>
      </c>
    </row>
    <row r="1634" customFormat="false" ht="15" hidden="false" customHeight="false" outlineLevel="0" collapsed="false">
      <c r="A1634" s="0" t="s">
        <v>9</v>
      </c>
      <c r="B1634" s="0" t="s">
        <v>382</v>
      </c>
      <c r="C1634" s="15" t="n">
        <v>45352</v>
      </c>
      <c r="D1634" s="0" t="n">
        <v>2</v>
      </c>
      <c r="E1634" s="0" t="n">
        <v>0</v>
      </c>
      <c r="F1634" s="0" t="n">
        <v>0</v>
      </c>
      <c r="G1634" s="0" t="n">
        <v>0</v>
      </c>
      <c r="H1634" s="0" t="n">
        <v>0</v>
      </c>
      <c r="I1634" s="0" t="n">
        <v>0</v>
      </c>
      <c r="J1634" s="0" t="n">
        <v>7</v>
      </c>
      <c r="K1634" s="37" t="n">
        <f aca="false">E1634+Inputs!$B$5*F1634</f>
        <v>0</v>
      </c>
      <c r="L1634" s="37" t="n">
        <f aca="false">G1634+Inputs!$B$6*H1634</f>
        <v>0</v>
      </c>
      <c r="M1634" s="37" t="n">
        <f aca="false">I1634+Inputs!$B$7*J1634</f>
        <v>8.687</v>
      </c>
      <c r="N1634" s="37" t="n">
        <f aca="false">K1634+L1634+M1634</f>
        <v>8.687</v>
      </c>
    </row>
    <row r="1635" customFormat="false" ht="15" hidden="false" customHeight="false" outlineLevel="0" collapsed="false">
      <c r="A1635" s="0" t="s">
        <v>9</v>
      </c>
      <c r="B1635" s="0" t="s">
        <v>382</v>
      </c>
      <c r="C1635" s="15" t="n">
        <v>45383</v>
      </c>
      <c r="D1635" s="0" t="n">
        <v>2</v>
      </c>
      <c r="E1635" s="0" t="n">
        <v>0</v>
      </c>
      <c r="F1635" s="0" t="n">
        <v>0</v>
      </c>
      <c r="G1635" s="0" t="n">
        <v>0</v>
      </c>
      <c r="H1635" s="0" t="n">
        <v>1</v>
      </c>
      <c r="I1635" s="0" t="n">
        <v>0</v>
      </c>
      <c r="J1635" s="0" t="n">
        <v>12</v>
      </c>
      <c r="K1635" s="37" t="n">
        <f aca="false">E1635+Inputs!$B$5*F1635</f>
        <v>0</v>
      </c>
      <c r="L1635" s="37" t="n">
        <f aca="false">G1635+Inputs!$B$6*H1635</f>
        <v>1.275</v>
      </c>
      <c r="M1635" s="37" t="n">
        <f aca="false">I1635+Inputs!$B$7*J1635</f>
        <v>14.892</v>
      </c>
      <c r="N1635" s="37" t="n">
        <f aca="false">K1635+L1635+M1635</f>
        <v>16.167</v>
      </c>
    </row>
    <row r="1636" customFormat="false" ht="15" hidden="false" customHeight="false" outlineLevel="0" collapsed="false">
      <c r="A1636" s="0" t="s">
        <v>9</v>
      </c>
      <c r="B1636" s="0" t="s">
        <v>382</v>
      </c>
      <c r="C1636" s="15" t="n">
        <v>45413</v>
      </c>
      <c r="D1636" s="0" t="n">
        <v>2</v>
      </c>
      <c r="E1636" s="0" t="n">
        <v>0</v>
      </c>
      <c r="F1636" s="0" t="n">
        <v>2</v>
      </c>
      <c r="G1636" s="0" t="n">
        <v>0</v>
      </c>
      <c r="H1636" s="0" t="n">
        <v>0</v>
      </c>
      <c r="I1636" s="0" t="n">
        <v>0</v>
      </c>
      <c r="J1636" s="0" t="n">
        <v>15</v>
      </c>
      <c r="K1636" s="37" t="n">
        <f aca="false">E1636+Inputs!$B$5*F1636</f>
        <v>2.55</v>
      </c>
      <c r="L1636" s="37" t="n">
        <f aca="false">G1636+Inputs!$B$6*H1636</f>
        <v>0</v>
      </c>
      <c r="M1636" s="37" t="n">
        <f aca="false">I1636+Inputs!$B$7*J1636</f>
        <v>18.615</v>
      </c>
      <c r="N1636" s="37" t="n">
        <f aca="false">K1636+L1636+M1636</f>
        <v>21.165</v>
      </c>
    </row>
    <row r="1637" customFormat="false" ht="15" hidden="false" customHeight="false" outlineLevel="0" collapsed="false">
      <c r="A1637" s="0" t="s">
        <v>9</v>
      </c>
      <c r="B1637" s="0" t="s">
        <v>382</v>
      </c>
      <c r="C1637" s="15" t="n">
        <v>45444</v>
      </c>
      <c r="D1637" s="0" t="n">
        <v>2</v>
      </c>
      <c r="E1637" s="0" t="n">
        <v>0</v>
      </c>
      <c r="F1637" s="0" t="n">
        <v>1</v>
      </c>
      <c r="G1637" s="0" t="n">
        <v>0</v>
      </c>
      <c r="H1637" s="0" t="n">
        <v>0</v>
      </c>
      <c r="I1637" s="0" t="n">
        <v>0</v>
      </c>
      <c r="J1637" s="0" t="n">
        <v>32</v>
      </c>
      <c r="K1637" s="37" t="n">
        <f aca="false">E1637+Inputs!$B$5*F1637</f>
        <v>1.275</v>
      </c>
      <c r="L1637" s="37" t="n">
        <f aca="false">G1637+Inputs!$B$6*H1637</f>
        <v>0</v>
      </c>
      <c r="M1637" s="37" t="n">
        <f aca="false">I1637+Inputs!$B$7*J1637</f>
        <v>39.712</v>
      </c>
      <c r="N1637" s="37" t="n">
        <f aca="false">K1637+L1637+M1637</f>
        <v>40.987</v>
      </c>
    </row>
    <row r="1638" customFormat="false" ht="15" hidden="false" customHeight="false" outlineLevel="0" collapsed="false">
      <c r="A1638" s="0" t="s">
        <v>9</v>
      </c>
      <c r="B1638" s="0" t="s">
        <v>382</v>
      </c>
      <c r="C1638" s="15" t="n">
        <v>45474</v>
      </c>
      <c r="D1638" s="0" t="n">
        <v>2</v>
      </c>
      <c r="E1638" s="0" t="n">
        <v>0</v>
      </c>
      <c r="F1638" s="0" t="n">
        <v>0</v>
      </c>
      <c r="G1638" s="0" t="n">
        <v>0</v>
      </c>
      <c r="H1638" s="0" t="n">
        <v>0</v>
      </c>
      <c r="I1638" s="0" t="n">
        <v>0</v>
      </c>
      <c r="J1638" s="0" t="n">
        <v>21</v>
      </c>
      <c r="K1638" s="37" t="n">
        <f aca="false">E1638+Inputs!$B$5*F1638</f>
        <v>0</v>
      </c>
      <c r="L1638" s="37" t="n">
        <f aca="false">G1638+Inputs!$B$6*H1638</f>
        <v>0</v>
      </c>
      <c r="M1638" s="37" t="n">
        <f aca="false">I1638+Inputs!$B$7*J1638</f>
        <v>26.061</v>
      </c>
      <c r="N1638" s="37" t="n">
        <f aca="false">K1638+L1638+M1638</f>
        <v>26.061</v>
      </c>
    </row>
    <row r="1639" customFormat="false" ht="15" hidden="false" customHeight="false" outlineLevel="0" collapsed="false">
      <c r="A1639" s="0" t="s">
        <v>9</v>
      </c>
      <c r="B1639" s="0" t="s">
        <v>382</v>
      </c>
      <c r="C1639" s="15" t="n">
        <v>45505</v>
      </c>
      <c r="D1639" s="0" t="n">
        <v>2</v>
      </c>
      <c r="E1639" s="0" t="n">
        <v>0</v>
      </c>
      <c r="F1639" s="0" t="n">
        <v>0</v>
      </c>
      <c r="G1639" s="0" t="n">
        <v>0</v>
      </c>
      <c r="H1639" s="0" t="n">
        <v>1</v>
      </c>
      <c r="I1639" s="0" t="n">
        <v>0</v>
      </c>
      <c r="J1639" s="0" t="n">
        <v>28</v>
      </c>
      <c r="K1639" s="37" t="n">
        <f aca="false">E1639+Inputs!$B$5*F1639</f>
        <v>0</v>
      </c>
      <c r="L1639" s="37" t="n">
        <f aca="false">G1639+Inputs!$B$6*H1639</f>
        <v>1.275</v>
      </c>
      <c r="M1639" s="37" t="n">
        <f aca="false">I1639+Inputs!$B$7*J1639</f>
        <v>34.748</v>
      </c>
      <c r="N1639" s="37" t="n">
        <f aca="false">K1639+L1639+M1639</f>
        <v>36.023</v>
      </c>
    </row>
    <row r="1640" customFormat="false" ht="15" hidden="false" customHeight="false" outlineLevel="0" collapsed="false">
      <c r="A1640" s="0" t="s">
        <v>9</v>
      </c>
      <c r="B1640" s="0" t="s">
        <v>382</v>
      </c>
      <c r="C1640" s="15" t="n">
        <v>45536</v>
      </c>
      <c r="D1640" s="0" t="n">
        <v>2</v>
      </c>
      <c r="E1640" s="0" t="n">
        <v>0</v>
      </c>
      <c r="F1640" s="0" t="n">
        <v>0</v>
      </c>
      <c r="G1640" s="0" t="n">
        <v>0</v>
      </c>
      <c r="H1640" s="0" t="n">
        <v>0</v>
      </c>
      <c r="I1640" s="0" t="n">
        <v>0</v>
      </c>
      <c r="J1640" s="0" t="n">
        <v>25</v>
      </c>
      <c r="K1640" s="37" t="n">
        <f aca="false">E1640+Inputs!$B$5*F1640</f>
        <v>0</v>
      </c>
      <c r="L1640" s="37" t="n">
        <f aca="false">G1640+Inputs!$B$6*H1640</f>
        <v>0</v>
      </c>
      <c r="M1640" s="37" t="n">
        <f aca="false">I1640+Inputs!$B$7*J1640</f>
        <v>31.025</v>
      </c>
      <c r="N1640" s="37" t="n">
        <f aca="false">K1640+L1640+M1640</f>
        <v>31.025</v>
      </c>
    </row>
    <row r="1641" customFormat="false" ht="15" hidden="false" customHeight="false" outlineLevel="0" collapsed="false">
      <c r="A1641" s="0" t="s">
        <v>9</v>
      </c>
      <c r="B1641" s="0" t="s">
        <v>382</v>
      </c>
      <c r="C1641" s="15" t="n">
        <v>45566</v>
      </c>
      <c r="D1641" s="0" t="n">
        <v>2</v>
      </c>
      <c r="E1641" s="0" t="n">
        <v>0</v>
      </c>
      <c r="F1641" s="0" t="n">
        <v>1</v>
      </c>
      <c r="G1641" s="0" t="n">
        <v>0</v>
      </c>
      <c r="H1641" s="0" t="n">
        <v>0</v>
      </c>
      <c r="I1641" s="0" t="n">
        <v>0</v>
      </c>
      <c r="J1641" s="0" t="n">
        <v>19</v>
      </c>
      <c r="K1641" s="37" t="n">
        <f aca="false">E1641+Inputs!$B$5*F1641</f>
        <v>1.275</v>
      </c>
      <c r="L1641" s="37" t="n">
        <f aca="false">G1641+Inputs!$B$6*H1641</f>
        <v>0</v>
      </c>
      <c r="M1641" s="37" t="n">
        <f aca="false">I1641+Inputs!$B$7*J1641</f>
        <v>23.579</v>
      </c>
      <c r="N1641" s="37" t="n">
        <f aca="false">K1641+L1641+M1641</f>
        <v>24.854</v>
      </c>
    </row>
    <row r="1642" customFormat="false" ht="15" hidden="false" customHeight="false" outlineLevel="0" collapsed="false">
      <c r="A1642" s="0" t="s">
        <v>9</v>
      </c>
      <c r="B1642" s="0" t="s">
        <v>382</v>
      </c>
      <c r="C1642" s="15" t="n">
        <v>45597</v>
      </c>
      <c r="D1642" s="0" t="n">
        <v>2</v>
      </c>
      <c r="E1642" s="0" t="n">
        <v>0</v>
      </c>
      <c r="F1642" s="0" t="n">
        <v>1</v>
      </c>
      <c r="G1642" s="0" t="n">
        <v>0</v>
      </c>
      <c r="H1642" s="0" t="n">
        <v>1</v>
      </c>
      <c r="I1642" s="0" t="n">
        <v>0</v>
      </c>
      <c r="J1642" s="0" t="n">
        <v>31</v>
      </c>
      <c r="K1642" s="37" t="n">
        <f aca="false">E1642+Inputs!$B$5*F1642</f>
        <v>1.275</v>
      </c>
      <c r="L1642" s="37" t="n">
        <f aca="false">G1642+Inputs!$B$6*H1642</f>
        <v>1.275</v>
      </c>
      <c r="M1642" s="37" t="n">
        <f aca="false">I1642+Inputs!$B$7*J1642</f>
        <v>38.471</v>
      </c>
      <c r="N1642" s="37" t="n">
        <f aca="false">K1642+L1642+M1642</f>
        <v>41.021</v>
      </c>
    </row>
    <row r="1643" customFormat="false" ht="15" hidden="false" customHeight="false" outlineLevel="0" collapsed="false">
      <c r="A1643" s="0" t="s">
        <v>9</v>
      </c>
      <c r="B1643" s="0" t="s">
        <v>382</v>
      </c>
      <c r="C1643" s="15" t="n">
        <v>45627</v>
      </c>
      <c r="D1643" s="0" t="n">
        <v>2</v>
      </c>
      <c r="E1643" s="0" t="n">
        <v>0</v>
      </c>
      <c r="F1643" s="0" t="n">
        <v>0</v>
      </c>
      <c r="G1643" s="0" t="n">
        <v>0</v>
      </c>
      <c r="H1643" s="0" t="n">
        <v>0</v>
      </c>
      <c r="I1643" s="0" t="n">
        <v>0</v>
      </c>
      <c r="J1643" s="0" t="n">
        <v>22</v>
      </c>
      <c r="K1643" s="37" t="n">
        <f aca="false">E1643+Inputs!$B$5*F1643</f>
        <v>0</v>
      </c>
      <c r="L1643" s="37" t="n">
        <f aca="false">G1643+Inputs!$B$6*H1643</f>
        <v>0</v>
      </c>
      <c r="M1643" s="37" t="n">
        <f aca="false">I1643+Inputs!$B$7*J1643</f>
        <v>27.302</v>
      </c>
      <c r="N1643" s="37" t="n">
        <f aca="false">K1643+L1643+M1643</f>
        <v>27.302</v>
      </c>
    </row>
    <row r="1644" customFormat="false" ht="15" hidden="false" customHeight="false" outlineLevel="0" collapsed="false">
      <c r="A1644" s="0" t="s">
        <v>9</v>
      </c>
      <c r="B1644" s="0" t="s">
        <v>382</v>
      </c>
      <c r="C1644" s="15" t="n">
        <v>45658</v>
      </c>
      <c r="D1644" s="0" t="n">
        <v>2</v>
      </c>
      <c r="E1644" s="0" t="n">
        <v>0</v>
      </c>
      <c r="F1644" s="0" t="n">
        <v>0</v>
      </c>
      <c r="G1644" s="0" t="n">
        <v>0</v>
      </c>
      <c r="H1644" s="0" t="n">
        <v>0</v>
      </c>
      <c r="I1644" s="0" t="n">
        <v>0</v>
      </c>
      <c r="J1644" s="0" t="n">
        <v>22</v>
      </c>
      <c r="K1644" s="37" t="n">
        <f aca="false">E1644+Inputs!$B$5*F1644</f>
        <v>0</v>
      </c>
      <c r="L1644" s="37" t="n">
        <f aca="false">G1644+Inputs!$B$6*H1644</f>
        <v>0</v>
      </c>
      <c r="M1644" s="37" t="n">
        <f aca="false">I1644+Inputs!$B$7*J1644</f>
        <v>27.302</v>
      </c>
      <c r="N1644" s="37" t="n">
        <f aca="false">K1644+L1644+M1644</f>
        <v>27.302</v>
      </c>
    </row>
    <row r="1645" customFormat="false" ht="15" hidden="false" customHeight="false" outlineLevel="0" collapsed="false">
      <c r="A1645" s="0" t="s">
        <v>9</v>
      </c>
      <c r="B1645" s="0" t="s">
        <v>382</v>
      </c>
      <c r="C1645" s="15" t="n">
        <v>45689</v>
      </c>
      <c r="D1645" s="0" t="n">
        <v>2</v>
      </c>
      <c r="E1645" s="0" t="n">
        <v>0</v>
      </c>
      <c r="F1645" s="0" t="n">
        <v>0</v>
      </c>
      <c r="G1645" s="0" t="n">
        <v>0</v>
      </c>
      <c r="H1645" s="0" t="n">
        <v>0</v>
      </c>
      <c r="I1645" s="0" t="n">
        <v>0</v>
      </c>
      <c r="J1645" s="0" t="n">
        <v>22</v>
      </c>
      <c r="K1645" s="37" t="n">
        <f aca="false">E1645+Inputs!$B$5*F1645</f>
        <v>0</v>
      </c>
      <c r="L1645" s="37" t="n">
        <f aca="false">G1645+Inputs!$B$6*H1645</f>
        <v>0</v>
      </c>
      <c r="M1645" s="37" t="n">
        <f aca="false">I1645+Inputs!$B$7*J1645</f>
        <v>27.302</v>
      </c>
      <c r="N1645" s="37" t="n">
        <f aca="false">K1645+L1645+M1645</f>
        <v>27.302</v>
      </c>
    </row>
    <row r="1646" customFormat="false" ht="15" hidden="false" customHeight="false" outlineLevel="0" collapsed="false">
      <c r="A1646" s="0" t="s">
        <v>9</v>
      </c>
      <c r="B1646" s="0" t="s">
        <v>382</v>
      </c>
      <c r="C1646" s="15" t="n">
        <v>45717</v>
      </c>
      <c r="D1646" s="0" t="n">
        <v>2</v>
      </c>
      <c r="E1646" s="0" t="n">
        <v>0</v>
      </c>
      <c r="F1646" s="0" t="n">
        <v>0</v>
      </c>
      <c r="G1646" s="0" t="n">
        <v>0</v>
      </c>
      <c r="H1646" s="0" t="n">
        <v>0</v>
      </c>
      <c r="I1646" s="0" t="n">
        <v>0</v>
      </c>
      <c r="J1646" s="0" t="n">
        <v>24</v>
      </c>
      <c r="K1646" s="37" t="n">
        <f aca="false">E1646+Inputs!$B$5*F1646</f>
        <v>0</v>
      </c>
      <c r="L1646" s="37" t="n">
        <f aca="false">G1646+Inputs!$B$6*H1646</f>
        <v>0</v>
      </c>
      <c r="M1646" s="37" t="n">
        <f aca="false">I1646+Inputs!$B$7*J1646</f>
        <v>29.784</v>
      </c>
      <c r="N1646" s="37" t="n">
        <f aca="false">K1646+L1646+M1646</f>
        <v>29.784</v>
      </c>
    </row>
    <row r="1647" customFormat="false" ht="15" hidden="false" customHeight="false" outlineLevel="0" collapsed="false">
      <c r="A1647" s="0" t="s">
        <v>9</v>
      </c>
      <c r="B1647" s="0" t="s">
        <v>382</v>
      </c>
      <c r="C1647" s="15" t="n">
        <v>45748</v>
      </c>
      <c r="D1647" s="0" t="n">
        <v>2</v>
      </c>
      <c r="E1647" s="0" t="n">
        <v>0</v>
      </c>
      <c r="F1647" s="0" t="n">
        <v>3</v>
      </c>
      <c r="G1647" s="0" t="n">
        <v>0</v>
      </c>
      <c r="H1647" s="0" t="n">
        <v>0</v>
      </c>
      <c r="I1647" s="0" t="n">
        <v>0</v>
      </c>
      <c r="J1647" s="0" t="n">
        <v>22</v>
      </c>
      <c r="K1647" s="37" t="n">
        <f aca="false">E1647+Inputs!$B$5*F1647</f>
        <v>3.825</v>
      </c>
      <c r="L1647" s="37" t="n">
        <f aca="false">G1647+Inputs!$B$6*H1647</f>
        <v>0</v>
      </c>
      <c r="M1647" s="37" t="n">
        <f aca="false">I1647+Inputs!$B$7*J1647</f>
        <v>27.302</v>
      </c>
      <c r="N1647" s="37" t="n">
        <f aca="false">K1647+L1647+M1647</f>
        <v>31.127</v>
      </c>
    </row>
    <row r="1648" customFormat="false" ht="15" hidden="false" customHeight="false" outlineLevel="0" collapsed="false">
      <c r="A1648" s="0" t="s">
        <v>9</v>
      </c>
      <c r="B1648" s="0" t="s">
        <v>382</v>
      </c>
      <c r="C1648" s="15" t="n">
        <v>45778</v>
      </c>
      <c r="D1648" s="0" t="n">
        <v>2</v>
      </c>
      <c r="E1648" s="0" t="n">
        <v>0</v>
      </c>
      <c r="F1648" s="0" t="n">
        <v>2</v>
      </c>
      <c r="G1648" s="0" t="n">
        <v>0</v>
      </c>
      <c r="H1648" s="0" t="n">
        <v>0</v>
      </c>
      <c r="I1648" s="0" t="n">
        <v>0</v>
      </c>
      <c r="J1648" s="0" t="n">
        <v>39</v>
      </c>
      <c r="K1648" s="37" t="n">
        <f aca="false">E1648+Inputs!$B$5*F1648</f>
        <v>2.55</v>
      </c>
      <c r="L1648" s="37" t="n">
        <f aca="false">G1648+Inputs!$B$6*H1648</f>
        <v>0</v>
      </c>
      <c r="M1648" s="37" t="n">
        <f aca="false">I1648+Inputs!$B$7*J1648</f>
        <v>48.399</v>
      </c>
      <c r="N1648" s="37" t="n">
        <f aca="false">K1648+L1648+M1648</f>
        <v>50.949</v>
      </c>
    </row>
    <row r="1649" customFormat="false" ht="15" hidden="false" customHeight="false" outlineLevel="0" collapsed="false">
      <c r="A1649" s="0" t="s">
        <v>9</v>
      </c>
      <c r="B1649" s="0" t="s">
        <v>382</v>
      </c>
      <c r="C1649" s="15" t="n">
        <v>45809</v>
      </c>
      <c r="D1649" s="0" t="n">
        <v>2</v>
      </c>
      <c r="E1649" s="0" t="n">
        <v>0</v>
      </c>
      <c r="F1649" s="0" t="n">
        <v>3</v>
      </c>
      <c r="G1649" s="0" t="n">
        <v>0</v>
      </c>
      <c r="H1649" s="0" t="n">
        <v>1</v>
      </c>
      <c r="I1649" s="0" t="n">
        <v>0</v>
      </c>
      <c r="J1649" s="0" t="n">
        <v>28</v>
      </c>
      <c r="K1649" s="37" t="n">
        <f aca="false">E1649+Inputs!$B$5*F1649</f>
        <v>3.825</v>
      </c>
      <c r="L1649" s="37" t="n">
        <f aca="false">G1649+Inputs!$B$6*H1649</f>
        <v>1.275</v>
      </c>
      <c r="M1649" s="37" t="n">
        <f aca="false">I1649+Inputs!$B$7*J1649</f>
        <v>34.748</v>
      </c>
      <c r="N1649" s="37" t="n">
        <f aca="false">K1649+L1649+M1649</f>
        <v>39.848</v>
      </c>
    </row>
    <row r="1650" customFormat="false" ht="15" hidden="false" customHeight="false" outlineLevel="0" collapsed="false">
      <c r="A1650" s="0" t="s">
        <v>9</v>
      </c>
      <c r="B1650" s="0" t="s">
        <v>382</v>
      </c>
      <c r="C1650" s="15" t="n">
        <v>45839</v>
      </c>
      <c r="D1650" s="0" t="n">
        <v>2</v>
      </c>
      <c r="E1650" s="0" t="n">
        <v>0</v>
      </c>
      <c r="F1650" s="0" t="n">
        <v>0</v>
      </c>
      <c r="G1650" s="0" t="n">
        <v>0</v>
      </c>
      <c r="H1650" s="0" t="n">
        <v>0</v>
      </c>
      <c r="I1650" s="0" t="n">
        <v>0</v>
      </c>
      <c r="J1650" s="0" t="n">
        <v>29</v>
      </c>
      <c r="K1650" s="37" t="n">
        <f aca="false">E1650+Inputs!$B$5*F1650</f>
        <v>0</v>
      </c>
      <c r="L1650" s="37" t="n">
        <f aca="false">G1650+Inputs!$B$6*H1650</f>
        <v>0</v>
      </c>
      <c r="M1650" s="37" t="n">
        <f aca="false">I1650+Inputs!$B$7*J1650</f>
        <v>35.989</v>
      </c>
      <c r="N1650" s="37" t="n">
        <f aca="false">K1650+L1650+M1650</f>
        <v>35.989</v>
      </c>
    </row>
    <row r="1651" customFormat="false" ht="15" hidden="false" customHeight="false" outlineLevel="0" collapsed="false">
      <c r="A1651" s="0" t="s">
        <v>9</v>
      </c>
      <c r="B1651" s="0" t="s">
        <v>382</v>
      </c>
      <c r="C1651" s="15" t="n">
        <v>45870</v>
      </c>
      <c r="D1651" s="0" t="n">
        <v>2</v>
      </c>
      <c r="E1651" s="0" t="n">
        <v>0</v>
      </c>
      <c r="F1651" s="0" t="n">
        <v>1</v>
      </c>
      <c r="G1651" s="0" t="n">
        <v>0</v>
      </c>
      <c r="H1651" s="0" t="n">
        <v>0</v>
      </c>
      <c r="I1651" s="0" t="n">
        <v>0</v>
      </c>
      <c r="J1651" s="0" t="n">
        <v>24</v>
      </c>
      <c r="K1651" s="37" t="n">
        <f aca="false">E1651+Inputs!$B$5*F1651</f>
        <v>1.275</v>
      </c>
      <c r="L1651" s="37" t="n">
        <f aca="false">G1651+Inputs!$B$6*H1651</f>
        <v>0</v>
      </c>
      <c r="M1651" s="37" t="n">
        <f aca="false">I1651+Inputs!$B$7*J1651</f>
        <v>29.784</v>
      </c>
      <c r="N1651" s="37" t="n">
        <f aca="false">K1651+L1651+M1651</f>
        <v>31.059</v>
      </c>
    </row>
    <row r="1652" customFormat="false" ht="15" hidden="false" customHeight="false" outlineLevel="0" collapsed="false">
      <c r="A1652" s="0" t="s">
        <v>9</v>
      </c>
      <c r="B1652" s="0" t="s">
        <v>382</v>
      </c>
      <c r="C1652" s="15" t="n">
        <v>45901</v>
      </c>
      <c r="D1652" s="0" t="n">
        <v>2</v>
      </c>
      <c r="E1652" s="0" t="n">
        <v>0</v>
      </c>
      <c r="F1652" s="0" t="n">
        <v>2</v>
      </c>
      <c r="G1652" s="0" t="n">
        <v>0</v>
      </c>
      <c r="H1652" s="0" t="n">
        <v>0</v>
      </c>
      <c r="I1652" s="0" t="n">
        <v>0</v>
      </c>
      <c r="J1652" s="0" t="n">
        <v>21</v>
      </c>
      <c r="K1652" s="37" t="n">
        <f aca="false">E1652+Inputs!$B$5*F1652</f>
        <v>2.55</v>
      </c>
      <c r="L1652" s="37" t="n">
        <f aca="false">G1652+Inputs!$B$6*H1652</f>
        <v>0</v>
      </c>
      <c r="M1652" s="37" t="n">
        <f aca="false">I1652+Inputs!$B$7*J1652</f>
        <v>26.061</v>
      </c>
      <c r="N1652" s="37" t="n">
        <f aca="false">K1652+L1652+M1652</f>
        <v>28.611</v>
      </c>
    </row>
    <row r="1653" customFormat="false" ht="15" hidden="false" customHeight="false" outlineLevel="0" collapsed="false">
      <c r="A1653" s="0" t="s">
        <v>9</v>
      </c>
      <c r="B1653" s="0" t="s">
        <v>382</v>
      </c>
      <c r="C1653" s="15" t="n">
        <v>45931</v>
      </c>
      <c r="D1653" s="0" t="n">
        <v>2</v>
      </c>
      <c r="E1653" s="0" t="n">
        <v>0</v>
      </c>
      <c r="F1653" s="0" t="n">
        <v>0</v>
      </c>
      <c r="G1653" s="0" t="n">
        <v>0</v>
      </c>
      <c r="H1653" s="0" t="n">
        <v>0</v>
      </c>
      <c r="I1653" s="0" t="n">
        <v>0</v>
      </c>
      <c r="J1653" s="0" t="n">
        <v>31</v>
      </c>
      <c r="K1653" s="37" t="n">
        <f aca="false">E1653+Inputs!$B$5*F1653</f>
        <v>0</v>
      </c>
      <c r="L1653" s="37" t="n">
        <f aca="false">G1653+Inputs!$B$6*H1653</f>
        <v>0</v>
      </c>
      <c r="M1653" s="37" t="n">
        <f aca="false">I1653+Inputs!$B$7*J1653</f>
        <v>38.471</v>
      </c>
      <c r="N1653" s="37" t="n">
        <f aca="false">K1653+L1653+M1653</f>
        <v>38.471</v>
      </c>
    </row>
    <row r="1654" customFormat="false" ht="15" hidden="false" customHeight="false" outlineLevel="0" collapsed="false">
      <c r="A1654" s="0" t="s">
        <v>9</v>
      </c>
      <c r="B1654" s="0" t="s">
        <v>382</v>
      </c>
      <c r="C1654" s="15" t="n">
        <v>45962</v>
      </c>
      <c r="D1654" s="0" t="n">
        <v>2</v>
      </c>
      <c r="E1654" s="0" t="n">
        <v>0</v>
      </c>
      <c r="F1654" s="0" t="n">
        <v>1</v>
      </c>
      <c r="G1654" s="0" t="n">
        <v>0</v>
      </c>
      <c r="H1654" s="0" t="n">
        <v>0</v>
      </c>
      <c r="I1654" s="0" t="n">
        <v>0</v>
      </c>
      <c r="J1654" s="0" t="n">
        <v>18</v>
      </c>
      <c r="K1654" s="37" t="n">
        <f aca="false">E1654+Inputs!$B$5*F1654</f>
        <v>1.275</v>
      </c>
      <c r="L1654" s="37" t="n">
        <f aca="false">G1654+Inputs!$B$6*H1654</f>
        <v>0</v>
      </c>
      <c r="M1654" s="37" t="n">
        <f aca="false">I1654+Inputs!$B$7*J1654</f>
        <v>22.338</v>
      </c>
      <c r="N1654" s="37" t="n">
        <f aca="false">K1654+L1654+M1654</f>
        <v>23.613</v>
      </c>
    </row>
    <row r="1655" customFormat="false" ht="15" hidden="false" customHeight="false" outlineLevel="0" collapsed="false">
      <c r="A1655" s="0" t="s">
        <v>9</v>
      </c>
      <c r="B1655" s="0" t="s">
        <v>382</v>
      </c>
      <c r="C1655" s="15" t="n">
        <v>45992</v>
      </c>
      <c r="D1655" s="0" t="n">
        <v>2</v>
      </c>
      <c r="E1655" s="0" t="n">
        <v>0</v>
      </c>
      <c r="F1655" s="0" t="n">
        <v>1</v>
      </c>
      <c r="G1655" s="0" t="n">
        <v>0</v>
      </c>
      <c r="H1655" s="0" t="n">
        <v>0</v>
      </c>
      <c r="I1655" s="0" t="n">
        <v>0</v>
      </c>
      <c r="J1655" s="0" t="n">
        <v>21</v>
      </c>
      <c r="K1655" s="37" t="n">
        <f aca="false">E1655+Inputs!$B$5*F1655</f>
        <v>1.275</v>
      </c>
      <c r="L1655" s="37" t="n">
        <f aca="false">G1655+Inputs!$B$6*H1655</f>
        <v>0</v>
      </c>
      <c r="M1655" s="37" t="n">
        <f aca="false">I1655+Inputs!$B$7*J1655</f>
        <v>26.061</v>
      </c>
      <c r="N1655" s="37" t="n">
        <f aca="false">K1655+L1655+M1655</f>
        <v>27.336</v>
      </c>
    </row>
    <row r="1656" customFormat="false" ht="15" hidden="false" customHeight="false" outlineLevel="0" collapsed="false">
      <c r="A1656" s="0" t="s">
        <v>9</v>
      </c>
      <c r="B1656" s="0" t="s">
        <v>382</v>
      </c>
      <c r="C1656" s="15" t="n">
        <v>46023</v>
      </c>
      <c r="D1656" s="0" t="n">
        <v>2</v>
      </c>
      <c r="E1656" s="0" t="n">
        <v>0</v>
      </c>
      <c r="F1656" s="0" t="n">
        <v>1</v>
      </c>
      <c r="G1656" s="0" t="n">
        <v>0</v>
      </c>
      <c r="H1656" s="0" t="n">
        <v>0</v>
      </c>
      <c r="I1656" s="0" t="n">
        <v>0</v>
      </c>
      <c r="J1656" s="0" t="n">
        <v>25</v>
      </c>
      <c r="K1656" s="37" t="n">
        <f aca="false">E1656+Inputs!$B$5*F1656</f>
        <v>1.275</v>
      </c>
      <c r="L1656" s="37" t="n">
        <f aca="false">G1656+Inputs!$B$6*H1656</f>
        <v>0</v>
      </c>
      <c r="M1656" s="37" t="n">
        <f aca="false">I1656+Inputs!$B$7*J1656</f>
        <v>31.025</v>
      </c>
      <c r="N1656" s="37" t="n">
        <f aca="false">K1656+L1656+M1656</f>
        <v>32.3</v>
      </c>
    </row>
    <row r="1657" customFormat="false" ht="15" hidden="false" customHeight="false" outlineLevel="0" collapsed="false">
      <c r="A1657" s="0" t="s">
        <v>9</v>
      </c>
      <c r="B1657" s="0" t="s">
        <v>382</v>
      </c>
      <c r="C1657" s="15" t="n">
        <v>46054</v>
      </c>
      <c r="D1657" s="0" t="n">
        <v>2</v>
      </c>
      <c r="E1657" s="0" t="n">
        <v>0</v>
      </c>
      <c r="F1657" s="0" t="n">
        <v>0</v>
      </c>
      <c r="G1657" s="0" t="n">
        <v>0</v>
      </c>
      <c r="H1657" s="0" t="n">
        <v>0</v>
      </c>
      <c r="I1657" s="0" t="n">
        <v>0</v>
      </c>
      <c r="J1657" s="0" t="n">
        <v>20</v>
      </c>
      <c r="K1657" s="37" t="n">
        <f aca="false">E1657+Inputs!$B$5*F1657</f>
        <v>0</v>
      </c>
      <c r="L1657" s="37" t="n">
        <f aca="false">G1657+Inputs!$B$6*H1657</f>
        <v>0</v>
      </c>
      <c r="M1657" s="37" t="n">
        <f aca="false">I1657+Inputs!$B$7*J1657</f>
        <v>24.82</v>
      </c>
      <c r="N1657" s="37" t="n">
        <f aca="false">K1657+L1657+M1657</f>
        <v>24.82</v>
      </c>
    </row>
    <row r="1658" customFormat="false" ht="15" hidden="false" customHeight="false" outlineLevel="0" collapsed="false">
      <c r="A1658" s="0" t="s">
        <v>9</v>
      </c>
      <c r="B1658" s="0" t="s">
        <v>382</v>
      </c>
      <c r="C1658" s="15" t="n">
        <v>46082</v>
      </c>
      <c r="D1658" s="0" t="n">
        <v>2</v>
      </c>
      <c r="E1658" s="0" t="n">
        <v>0</v>
      </c>
      <c r="F1658" s="0" t="n">
        <v>4</v>
      </c>
      <c r="G1658" s="0" t="n">
        <v>0</v>
      </c>
      <c r="H1658" s="0" t="n">
        <v>0</v>
      </c>
      <c r="I1658" s="0" t="n">
        <v>0</v>
      </c>
      <c r="J1658" s="0" t="n">
        <v>14</v>
      </c>
      <c r="K1658" s="37" t="n">
        <f aca="false">E1658+Inputs!$B$5*F1658</f>
        <v>5.1</v>
      </c>
      <c r="L1658" s="37" t="n">
        <f aca="false">G1658+Inputs!$B$6*H1658</f>
        <v>0</v>
      </c>
      <c r="M1658" s="37" t="n">
        <f aca="false">I1658+Inputs!$B$7*J1658</f>
        <v>17.374</v>
      </c>
      <c r="N1658" s="37" t="n">
        <f aca="false">K1658+L1658+M1658</f>
        <v>22.474</v>
      </c>
    </row>
    <row r="1659" customFormat="false" ht="15" hidden="false" customHeight="false" outlineLevel="0" collapsed="false">
      <c r="A1659" s="0" t="s">
        <v>9</v>
      </c>
      <c r="B1659" s="0" t="s">
        <v>382</v>
      </c>
      <c r="C1659" s="15" t="n">
        <v>46113</v>
      </c>
      <c r="D1659" s="0" t="n">
        <v>2</v>
      </c>
      <c r="E1659" s="0" t="n">
        <v>0</v>
      </c>
      <c r="F1659" s="0" t="n">
        <v>3</v>
      </c>
      <c r="G1659" s="0" t="n">
        <v>0</v>
      </c>
      <c r="H1659" s="0" t="n">
        <v>2</v>
      </c>
      <c r="I1659" s="0" t="n">
        <v>0</v>
      </c>
      <c r="J1659" s="0" t="n">
        <v>18</v>
      </c>
      <c r="K1659" s="37" t="n">
        <f aca="false">E1659+Inputs!$B$5*F1659</f>
        <v>3.825</v>
      </c>
      <c r="L1659" s="37" t="n">
        <f aca="false">G1659+Inputs!$B$6*H1659</f>
        <v>2.55</v>
      </c>
      <c r="M1659" s="37" t="n">
        <f aca="false">I1659+Inputs!$B$7*J1659</f>
        <v>22.338</v>
      </c>
      <c r="N1659" s="37" t="n">
        <f aca="false">K1659+L1659+M1659</f>
        <v>28.713</v>
      </c>
    </row>
    <row r="1660" customFormat="false" ht="15" hidden="false" customHeight="false" outlineLevel="0" collapsed="false">
      <c r="A1660" s="0" t="s">
        <v>9</v>
      </c>
      <c r="B1660" s="0" t="s">
        <v>382</v>
      </c>
      <c r="C1660" s="15" t="n">
        <v>46143</v>
      </c>
      <c r="D1660" s="0" t="n">
        <v>2</v>
      </c>
      <c r="E1660" s="0" t="n">
        <v>0</v>
      </c>
      <c r="F1660" s="0" t="n">
        <v>6</v>
      </c>
      <c r="G1660" s="0" t="n">
        <v>0</v>
      </c>
      <c r="H1660" s="0" t="n">
        <v>0</v>
      </c>
      <c r="I1660" s="0" t="n">
        <v>0</v>
      </c>
      <c r="J1660" s="0" t="n">
        <v>26</v>
      </c>
      <c r="K1660" s="37" t="n">
        <f aca="false">E1660+Inputs!$B$5*F1660</f>
        <v>7.65</v>
      </c>
      <c r="L1660" s="37" t="n">
        <f aca="false">G1660+Inputs!$B$6*H1660</f>
        <v>0</v>
      </c>
      <c r="M1660" s="37" t="n">
        <f aca="false">I1660+Inputs!$B$7*J1660</f>
        <v>32.266</v>
      </c>
      <c r="N1660" s="37" t="n">
        <f aca="false">K1660+L1660+M1660</f>
        <v>39.916</v>
      </c>
    </row>
    <row r="1661" customFormat="false" ht="15" hidden="false" customHeight="false" outlineLevel="0" collapsed="false">
      <c r="A1661" s="0" t="s">
        <v>9</v>
      </c>
      <c r="B1661" s="0" t="s">
        <v>382</v>
      </c>
      <c r="C1661" s="15" t="n">
        <v>46174</v>
      </c>
      <c r="D1661" s="0" t="n">
        <v>2</v>
      </c>
      <c r="E1661" s="0" t="n">
        <v>0</v>
      </c>
      <c r="F1661" s="0" t="n">
        <v>9</v>
      </c>
      <c r="G1661" s="0" t="n">
        <v>0</v>
      </c>
      <c r="H1661" s="0" t="n">
        <v>1</v>
      </c>
      <c r="I1661" s="0" t="n">
        <v>0</v>
      </c>
      <c r="J1661" s="0" t="n">
        <v>25</v>
      </c>
      <c r="K1661" s="37" t="n">
        <f aca="false">E1661+Inputs!$B$5*F1661</f>
        <v>11.475</v>
      </c>
      <c r="L1661" s="37" t="n">
        <f aca="false">G1661+Inputs!$B$6*H1661</f>
        <v>1.275</v>
      </c>
      <c r="M1661" s="37" t="n">
        <f aca="false">I1661+Inputs!$B$7*J1661</f>
        <v>31.025</v>
      </c>
      <c r="N1661" s="37" t="n">
        <f aca="false">K1661+L1661+M1661</f>
        <v>43.775</v>
      </c>
    </row>
    <row r="1662" customFormat="false" ht="15" hidden="false" customHeight="false" outlineLevel="0" collapsed="false">
      <c r="A1662" s="0" t="s">
        <v>9</v>
      </c>
      <c r="B1662" s="0" t="s">
        <v>382</v>
      </c>
      <c r="C1662" s="15" t="n">
        <v>46204</v>
      </c>
      <c r="D1662" s="0" t="n">
        <v>2</v>
      </c>
      <c r="E1662" s="0" t="n">
        <v>0</v>
      </c>
      <c r="F1662" s="0" t="n">
        <v>3</v>
      </c>
      <c r="G1662" s="0" t="n">
        <v>0</v>
      </c>
      <c r="H1662" s="0" t="n">
        <v>0</v>
      </c>
      <c r="I1662" s="0" t="n">
        <v>0</v>
      </c>
      <c r="J1662" s="0" t="n">
        <v>26</v>
      </c>
      <c r="K1662" s="37" t="n">
        <f aca="false">E1662+Inputs!$B$5*F1662</f>
        <v>3.825</v>
      </c>
      <c r="L1662" s="37" t="n">
        <f aca="false">G1662+Inputs!$B$6*H1662</f>
        <v>0</v>
      </c>
      <c r="M1662" s="37" t="n">
        <f aca="false">I1662+Inputs!$B$7*J1662</f>
        <v>32.266</v>
      </c>
      <c r="N1662" s="37" t="n">
        <f aca="false">K1662+L1662+M1662</f>
        <v>36.091</v>
      </c>
    </row>
    <row r="1663" customFormat="false" ht="15" hidden="false" customHeight="false" outlineLevel="0" collapsed="false">
      <c r="A1663" s="0" t="s">
        <v>9</v>
      </c>
      <c r="B1663" s="0" t="s">
        <v>382</v>
      </c>
      <c r="C1663" s="15" t="n">
        <v>46235</v>
      </c>
      <c r="D1663" s="0" t="n">
        <v>2</v>
      </c>
      <c r="E1663" s="0" t="n">
        <v>0</v>
      </c>
      <c r="F1663" s="0" t="n">
        <v>4</v>
      </c>
      <c r="G1663" s="0" t="n">
        <v>0</v>
      </c>
      <c r="H1663" s="0" t="n">
        <v>1</v>
      </c>
      <c r="I1663" s="0" t="n">
        <v>0</v>
      </c>
      <c r="J1663" s="0" t="n">
        <v>20</v>
      </c>
      <c r="K1663" s="37" t="n">
        <f aca="false">E1663+Inputs!$B$5*F1663</f>
        <v>5.1</v>
      </c>
      <c r="L1663" s="37" t="n">
        <f aca="false">G1663+Inputs!$B$6*H1663</f>
        <v>1.275</v>
      </c>
      <c r="M1663" s="37" t="n">
        <f aca="false">I1663+Inputs!$B$7*J1663</f>
        <v>24.82</v>
      </c>
      <c r="N1663" s="37" t="n">
        <f aca="false">K1663+L1663+M1663</f>
        <v>31.195</v>
      </c>
    </row>
    <row r="1664" customFormat="false" ht="15" hidden="false" customHeight="false" outlineLevel="0" collapsed="false">
      <c r="A1664" s="0" t="s">
        <v>9</v>
      </c>
      <c r="B1664" s="0" t="s">
        <v>463</v>
      </c>
      <c r="C1664" s="15" t="n">
        <v>44927</v>
      </c>
      <c r="D1664" s="0" t="n">
        <v>1</v>
      </c>
      <c r="E1664" s="0" t="n">
        <v>0</v>
      </c>
      <c r="F1664" s="0" t="n">
        <v>0</v>
      </c>
      <c r="G1664" s="0" t="n">
        <v>0</v>
      </c>
      <c r="H1664" s="0" t="n">
        <v>1</v>
      </c>
      <c r="I1664" s="0" t="n">
        <v>0</v>
      </c>
      <c r="J1664" s="0" t="n">
        <v>14</v>
      </c>
      <c r="K1664" s="37" t="n">
        <f aca="false">E1664+Inputs!$B$5*F1664</f>
        <v>0</v>
      </c>
      <c r="L1664" s="37" t="n">
        <f aca="false">G1664+Inputs!$B$6*H1664</f>
        <v>1.275</v>
      </c>
      <c r="M1664" s="37" t="n">
        <f aca="false">I1664+Inputs!$B$7*J1664</f>
        <v>17.374</v>
      </c>
      <c r="N1664" s="37" t="n">
        <f aca="false">K1664+L1664+M1664</f>
        <v>18.649</v>
      </c>
    </row>
    <row r="1665" customFormat="false" ht="15" hidden="false" customHeight="false" outlineLevel="0" collapsed="false">
      <c r="A1665" s="0" t="s">
        <v>9</v>
      </c>
      <c r="B1665" s="0" t="s">
        <v>463</v>
      </c>
      <c r="C1665" s="15" t="n">
        <v>44958</v>
      </c>
      <c r="D1665" s="0" t="n">
        <v>1</v>
      </c>
      <c r="E1665" s="0" t="n">
        <v>0</v>
      </c>
      <c r="F1665" s="0" t="n">
        <v>0</v>
      </c>
      <c r="G1665" s="0" t="n">
        <v>0</v>
      </c>
      <c r="H1665" s="0" t="n">
        <v>0</v>
      </c>
      <c r="I1665" s="0" t="n">
        <v>0</v>
      </c>
      <c r="J1665" s="0" t="n">
        <v>17</v>
      </c>
      <c r="K1665" s="37" t="n">
        <f aca="false">E1665+Inputs!$B$5*F1665</f>
        <v>0</v>
      </c>
      <c r="L1665" s="37" t="n">
        <f aca="false">G1665+Inputs!$B$6*H1665</f>
        <v>0</v>
      </c>
      <c r="M1665" s="37" t="n">
        <f aca="false">I1665+Inputs!$B$7*J1665</f>
        <v>21.097</v>
      </c>
      <c r="N1665" s="37" t="n">
        <f aca="false">K1665+L1665+M1665</f>
        <v>21.097</v>
      </c>
    </row>
    <row r="1666" customFormat="false" ht="15" hidden="false" customHeight="false" outlineLevel="0" collapsed="false">
      <c r="A1666" s="0" t="s">
        <v>9</v>
      </c>
      <c r="B1666" s="0" t="s">
        <v>463</v>
      </c>
      <c r="C1666" s="15" t="n">
        <v>44986</v>
      </c>
      <c r="D1666" s="0" t="n">
        <v>1</v>
      </c>
      <c r="E1666" s="0" t="n">
        <v>0</v>
      </c>
      <c r="F1666" s="0" t="n">
        <v>0</v>
      </c>
      <c r="G1666" s="0" t="n">
        <v>0</v>
      </c>
      <c r="H1666" s="0" t="n">
        <v>0</v>
      </c>
      <c r="I1666" s="0" t="n">
        <v>0</v>
      </c>
      <c r="J1666" s="0" t="n">
        <v>3</v>
      </c>
      <c r="K1666" s="37" t="n">
        <f aca="false">E1666+Inputs!$B$5*F1666</f>
        <v>0</v>
      </c>
      <c r="L1666" s="37" t="n">
        <f aca="false">G1666+Inputs!$B$6*H1666</f>
        <v>0</v>
      </c>
      <c r="M1666" s="37" t="n">
        <f aca="false">I1666+Inputs!$B$7*J1666</f>
        <v>3.723</v>
      </c>
      <c r="N1666" s="37" t="n">
        <f aca="false">K1666+L1666+M1666</f>
        <v>3.723</v>
      </c>
    </row>
    <row r="1667" customFormat="false" ht="15" hidden="false" customHeight="false" outlineLevel="0" collapsed="false">
      <c r="A1667" s="0" t="s">
        <v>9</v>
      </c>
      <c r="B1667" s="0" t="s">
        <v>463</v>
      </c>
      <c r="C1667" s="15" t="n">
        <v>45017</v>
      </c>
      <c r="D1667" s="0" t="n">
        <v>1</v>
      </c>
      <c r="E1667" s="0" t="n">
        <v>0</v>
      </c>
      <c r="F1667" s="0" t="n">
        <v>0</v>
      </c>
      <c r="G1667" s="0" t="n">
        <v>0</v>
      </c>
      <c r="H1667" s="0" t="n">
        <v>0</v>
      </c>
      <c r="I1667" s="0" t="n">
        <v>0</v>
      </c>
      <c r="J1667" s="0" t="n">
        <v>5</v>
      </c>
      <c r="K1667" s="37" t="n">
        <f aca="false">E1667+Inputs!$B$5*F1667</f>
        <v>0</v>
      </c>
      <c r="L1667" s="37" t="n">
        <f aca="false">G1667+Inputs!$B$6*H1667</f>
        <v>0</v>
      </c>
      <c r="M1667" s="37" t="n">
        <f aca="false">I1667+Inputs!$B$7*J1667</f>
        <v>6.205</v>
      </c>
      <c r="N1667" s="37" t="n">
        <f aca="false">K1667+L1667+M1667</f>
        <v>6.205</v>
      </c>
    </row>
    <row r="1668" customFormat="false" ht="15" hidden="false" customHeight="false" outlineLevel="0" collapsed="false">
      <c r="A1668" s="0" t="s">
        <v>9</v>
      </c>
      <c r="B1668" s="0" t="s">
        <v>463</v>
      </c>
      <c r="C1668" s="15" t="n">
        <v>45047</v>
      </c>
      <c r="D1668" s="0" t="n">
        <v>1</v>
      </c>
      <c r="E1668" s="0" t="n">
        <v>0</v>
      </c>
      <c r="F1668" s="0" t="n">
        <v>0</v>
      </c>
      <c r="G1668" s="0" t="n">
        <v>0</v>
      </c>
      <c r="H1668" s="0" t="n">
        <v>0</v>
      </c>
      <c r="I1668" s="0" t="n">
        <v>0</v>
      </c>
      <c r="J1668" s="0" t="n">
        <v>15</v>
      </c>
      <c r="K1668" s="37" t="n">
        <f aca="false">E1668+Inputs!$B$5*F1668</f>
        <v>0</v>
      </c>
      <c r="L1668" s="37" t="n">
        <f aca="false">G1668+Inputs!$B$6*H1668</f>
        <v>0</v>
      </c>
      <c r="M1668" s="37" t="n">
        <f aca="false">I1668+Inputs!$B$7*J1668</f>
        <v>18.615</v>
      </c>
      <c r="N1668" s="37" t="n">
        <f aca="false">K1668+L1668+M1668</f>
        <v>18.615</v>
      </c>
    </row>
    <row r="1669" customFormat="false" ht="15" hidden="false" customHeight="false" outlineLevel="0" collapsed="false">
      <c r="A1669" s="0" t="s">
        <v>9</v>
      </c>
      <c r="B1669" s="0" t="s">
        <v>463</v>
      </c>
      <c r="C1669" s="15" t="n">
        <v>45078</v>
      </c>
      <c r="D1669" s="0" t="n">
        <v>1</v>
      </c>
      <c r="E1669" s="0" t="n">
        <v>0</v>
      </c>
      <c r="F1669" s="0" t="n">
        <v>0</v>
      </c>
      <c r="G1669" s="0" t="n">
        <v>0</v>
      </c>
      <c r="H1669" s="0" t="n">
        <v>0</v>
      </c>
      <c r="I1669" s="0" t="n">
        <v>0</v>
      </c>
      <c r="J1669" s="0" t="n">
        <v>17</v>
      </c>
      <c r="K1669" s="37" t="n">
        <f aca="false">E1669+Inputs!$B$5*F1669</f>
        <v>0</v>
      </c>
      <c r="L1669" s="37" t="n">
        <f aca="false">G1669+Inputs!$B$6*H1669</f>
        <v>0</v>
      </c>
      <c r="M1669" s="37" t="n">
        <f aca="false">I1669+Inputs!$B$7*J1669</f>
        <v>21.097</v>
      </c>
      <c r="N1669" s="37" t="n">
        <f aca="false">K1669+L1669+M1669</f>
        <v>21.097</v>
      </c>
    </row>
    <row r="1670" customFormat="false" ht="15" hidden="false" customHeight="false" outlineLevel="0" collapsed="false">
      <c r="A1670" s="0" t="s">
        <v>9</v>
      </c>
      <c r="B1670" s="0" t="s">
        <v>463</v>
      </c>
      <c r="C1670" s="15" t="n">
        <v>45108</v>
      </c>
      <c r="D1670" s="0" t="n">
        <v>1</v>
      </c>
      <c r="E1670" s="0" t="n">
        <v>0</v>
      </c>
      <c r="F1670" s="0" t="n">
        <v>0</v>
      </c>
      <c r="G1670" s="0" t="n">
        <v>0</v>
      </c>
      <c r="H1670" s="0" t="n">
        <v>0</v>
      </c>
      <c r="I1670" s="0" t="n">
        <v>0</v>
      </c>
      <c r="J1670" s="0" t="n">
        <v>14</v>
      </c>
      <c r="K1670" s="37" t="n">
        <f aca="false">E1670+Inputs!$B$5*F1670</f>
        <v>0</v>
      </c>
      <c r="L1670" s="37" t="n">
        <f aca="false">G1670+Inputs!$B$6*H1670</f>
        <v>0</v>
      </c>
      <c r="M1670" s="37" t="n">
        <f aca="false">I1670+Inputs!$B$7*J1670</f>
        <v>17.374</v>
      </c>
      <c r="N1670" s="37" t="n">
        <f aca="false">K1670+L1670+M1670</f>
        <v>17.374</v>
      </c>
    </row>
    <row r="1671" customFormat="false" ht="15" hidden="false" customHeight="false" outlineLevel="0" collapsed="false">
      <c r="A1671" s="0" t="s">
        <v>9</v>
      </c>
      <c r="B1671" s="0" t="s">
        <v>463</v>
      </c>
      <c r="C1671" s="15" t="n">
        <v>45139</v>
      </c>
      <c r="D1671" s="0" t="n">
        <v>1</v>
      </c>
      <c r="E1671" s="0" t="n">
        <v>0</v>
      </c>
      <c r="F1671" s="0" t="n">
        <v>1</v>
      </c>
      <c r="G1671" s="0" t="n">
        <v>0</v>
      </c>
      <c r="H1671" s="0" t="n">
        <v>0</v>
      </c>
      <c r="I1671" s="0" t="n">
        <v>0</v>
      </c>
      <c r="J1671" s="0" t="n">
        <v>28</v>
      </c>
      <c r="K1671" s="37" t="n">
        <f aca="false">E1671+Inputs!$B$5*F1671</f>
        <v>1.275</v>
      </c>
      <c r="L1671" s="37" t="n">
        <f aca="false">G1671+Inputs!$B$6*H1671</f>
        <v>0</v>
      </c>
      <c r="M1671" s="37" t="n">
        <f aca="false">I1671+Inputs!$B$7*J1671</f>
        <v>34.748</v>
      </c>
      <c r="N1671" s="37" t="n">
        <f aca="false">K1671+L1671+M1671</f>
        <v>36.023</v>
      </c>
    </row>
    <row r="1672" customFormat="false" ht="15" hidden="false" customHeight="false" outlineLevel="0" collapsed="false">
      <c r="A1672" s="0" t="s">
        <v>9</v>
      </c>
      <c r="B1672" s="0" t="s">
        <v>463</v>
      </c>
      <c r="C1672" s="15" t="n">
        <v>45170</v>
      </c>
      <c r="D1672" s="0" t="n">
        <v>1</v>
      </c>
      <c r="E1672" s="0" t="n">
        <v>0</v>
      </c>
      <c r="F1672" s="0" t="n">
        <v>0</v>
      </c>
      <c r="G1672" s="0" t="n">
        <v>0</v>
      </c>
      <c r="H1672" s="0" t="n">
        <v>0</v>
      </c>
      <c r="I1672" s="0" t="n">
        <v>0</v>
      </c>
      <c r="J1672" s="0" t="n">
        <v>23</v>
      </c>
      <c r="K1672" s="37" t="n">
        <f aca="false">E1672+Inputs!$B$5*F1672</f>
        <v>0</v>
      </c>
      <c r="L1672" s="37" t="n">
        <f aca="false">G1672+Inputs!$B$6*H1672</f>
        <v>0</v>
      </c>
      <c r="M1672" s="37" t="n">
        <f aca="false">I1672+Inputs!$B$7*J1672</f>
        <v>28.543</v>
      </c>
      <c r="N1672" s="37" t="n">
        <f aca="false">K1672+L1672+M1672</f>
        <v>28.543</v>
      </c>
    </row>
    <row r="1673" customFormat="false" ht="15" hidden="false" customHeight="false" outlineLevel="0" collapsed="false">
      <c r="A1673" s="0" t="s">
        <v>9</v>
      </c>
      <c r="B1673" s="0" t="s">
        <v>463</v>
      </c>
      <c r="C1673" s="15" t="n">
        <v>45200</v>
      </c>
      <c r="D1673" s="0" t="n">
        <v>1</v>
      </c>
      <c r="E1673" s="0" t="n">
        <v>0</v>
      </c>
      <c r="F1673" s="0" t="n">
        <v>0</v>
      </c>
      <c r="G1673" s="0" t="n">
        <v>0</v>
      </c>
      <c r="H1673" s="0" t="n">
        <v>0</v>
      </c>
      <c r="I1673" s="0" t="n">
        <v>0</v>
      </c>
      <c r="J1673" s="0" t="n">
        <v>20</v>
      </c>
      <c r="K1673" s="37" t="n">
        <f aca="false">E1673+Inputs!$B$5*F1673</f>
        <v>0</v>
      </c>
      <c r="L1673" s="37" t="n">
        <f aca="false">G1673+Inputs!$B$6*H1673</f>
        <v>0</v>
      </c>
      <c r="M1673" s="37" t="n">
        <f aca="false">I1673+Inputs!$B$7*J1673</f>
        <v>24.82</v>
      </c>
      <c r="N1673" s="37" t="n">
        <f aca="false">K1673+L1673+M1673</f>
        <v>24.82</v>
      </c>
    </row>
    <row r="1674" customFormat="false" ht="15" hidden="false" customHeight="false" outlineLevel="0" collapsed="false">
      <c r="A1674" s="0" t="s">
        <v>9</v>
      </c>
      <c r="B1674" s="0" t="s">
        <v>463</v>
      </c>
      <c r="C1674" s="15" t="n">
        <v>45231</v>
      </c>
      <c r="D1674" s="0" t="n">
        <v>1</v>
      </c>
      <c r="E1674" s="0" t="n">
        <v>0</v>
      </c>
      <c r="F1674" s="0" t="n">
        <v>1</v>
      </c>
      <c r="G1674" s="0" t="n">
        <v>0</v>
      </c>
      <c r="H1674" s="0" t="n">
        <v>0</v>
      </c>
      <c r="I1674" s="0" t="n">
        <v>0</v>
      </c>
      <c r="J1674" s="0" t="n">
        <v>22</v>
      </c>
      <c r="K1674" s="37" t="n">
        <f aca="false">E1674+Inputs!$B$5*F1674</f>
        <v>1.275</v>
      </c>
      <c r="L1674" s="37" t="n">
        <f aca="false">G1674+Inputs!$B$6*H1674</f>
        <v>0</v>
      </c>
      <c r="M1674" s="37" t="n">
        <f aca="false">I1674+Inputs!$B$7*J1674</f>
        <v>27.302</v>
      </c>
      <c r="N1674" s="37" t="n">
        <f aca="false">K1674+L1674+M1674</f>
        <v>28.577</v>
      </c>
    </row>
    <row r="1675" customFormat="false" ht="15" hidden="false" customHeight="false" outlineLevel="0" collapsed="false">
      <c r="A1675" s="0" t="s">
        <v>9</v>
      </c>
      <c r="B1675" s="0" t="s">
        <v>463</v>
      </c>
      <c r="C1675" s="15" t="n">
        <v>45261</v>
      </c>
      <c r="D1675" s="0" t="n">
        <v>1</v>
      </c>
      <c r="E1675" s="0" t="n">
        <v>0</v>
      </c>
      <c r="F1675" s="0" t="n">
        <v>1</v>
      </c>
      <c r="G1675" s="0" t="n">
        <v>0</v>
      </c>
      <c r="H1675" s="0" t="n">
        <v>0</v>
      </c>
      <c r="I1675" s="0" t="n">
        <v>0</v>
      </c>
      <c r="J1675" s="0" t="n">
        <v>30</v>
      </c>
      <c r="K1675" s="37" t="n">
        <f aca="false">E1675+Inputs!$B$5*F1675</f>
        <v>1.275</v>
      </c>
      <c r="L1675" s="37" t="n">
        <f aca="false">G1675+Inputs!$B$6*H1675</f>
        <v>0</v>
      </c>
      <c r="M1675" s="37" t="n">
        <f aca="false">I1675+Inputs!$B$7*J1675</f>
        <v>37.23</v>
      </c>
      <c r="N1675" s="37" t="n">
        <f aca="false">K1675+L1675+M1675</f>
        <v>38.505</v>
      </c>
    </row>
    <row r="1676" customFormat="false" ht="15" hidden="false" customHeight="false" outlineLevel="0" collapsed="false">
      <c r="A1676" s="0" t="s">
        <v>9</v>
      </c>
      <c r="B1676" s="0" t="s">
        <v>463</v>
      </c>
      <c r="C1676" s="15" t="n">
        <v>45292</v>
      </c>
      <c r="D1676" s="0" t="n">
        <v>1</v>
      </c>
      <c r="E1676" s="0" t="n">
        <v>0</v>
      </c>
      <c r="F1676" s="0" t="n">
        <v>0</v>
      </c>
      <c r="G1676" s="0" t="n">
        <v>0</v>
      </c>
      <c r="H1676" s="0" t="n">
        <v>0</v>
      </c>
      <c r="I1676" s="0" t="n">
        <v>0</v>
      </c>
      <c r="J1676" s="0" t="n">
        <v>15</v>
      </c>
      <c r="K1676" s="37" t="n">
        <f aca="false">E1676+Inputs!$B$5*F1676</f>
        <v>0</v>
      </c>
      <c r="L1676" s="37" t="n">
        <f aca="false">G1676+Inputs!$B$6*H1676</f>
        <v>0</v>
      </c>
      <c r="M1676" s="37" t="n">
        <f aca="false">I1676+Inputs!$B$7*J1676</f>
        <v>18.615</v>
      </c>
      <c r="N1676" s="37" t="n">
        <f aca="false">K1676+L1676+M1676</f>
        <v>18.615</v>
      </c>
    </row>
    <row r="1677" customFormat="false" ht="15" hidden="false" customHeight="false" outlineLevel="0" collapsed="false">
      <c r="A1677" s="0" t="s">
        <v>9</v>
      </c>
      <c r="B1677" s="0" t="s">
        <v>463</v>
      </c>
      <c r="C1677" s="15" t="n">
        <v>45323</v>
      </c>
      <c r="D1677" s="0" t="n">
        <v>1</v>
      </c>
      <c r="E1677" s="0" t="n">
        <v>0</v>
      </c>
      <c r="F1677" s="0" t="n">
        <v>0</v>
      </c>
      <c r="G1677" s="0" t="n">
        <v>0</v>
      </c>
      <c r="H1677" s="0" t="n">
        <v>0</v>
      </c>
      <c r="I1677" s="0" t="n">
        <v>0</v>
      </c>
      <c r="J1677" s="0" t="n">
        <v>2</v>
      </c>
      <c r="K1677" s="37" t="n">
        <f aca="false">E1677+Inputs!$B$5*F1677</f>
        <v>0</v>
      </c>
      <c r="L1677" s="37" t="n">
        <f aca="false">G1677+Inputs!$B$6*H1677</f>
        <v>0</v>
      </c>
      <c r="M1677" s="37" t="n">
        <f aca="false">I1677+Inputs!$B$7*J1677</f>
        <v>2.482</v>
      </c>
      <c r="N1677" s="37" t="n">
        <f aca="false">K1677+L1677+M1677</f>
        <v>2.482</v>
      </c>
    </row>
    <row r="1678" customFormat="false" ht="15" hidden="false" customHeight="false" outlineLevel="0" collapsed="false">
      <c r="A1678" s="0" t="s">
        <v>9</v>
      </c>
      <c r="B1678" s="0" t="s">
        <v>463</v>
      </c>
      <c r="C1678" s="15" t="n">
        <v>45352</v>
      </c>
      <c r="D1678" s="0" t="n">
        <v>1</v>
      </c>
      <c r="E1678" s="0" t="n">
        <v>0</v>
      </c>
      <c r="F1678" s="0" t="n">
        <v>0</v>
      </c>
      <c r="G1678" s="0" t="n">
        <v>0</v>
      </c>
      <c r="H1678" s="0" t="n">
        <v>0</v>
      </c>
      <c r="I1678" s="0" t="n">
        <v>0</v>
      </c>
      <c r="J1678" s="0" t="n">
        <v>4</v>
      </c>
      <c r="K1678" s="37" t="n">
        <f aca="false">E1678+Inputs!$B$5*F1678</f>
        <v>0</v>
      </c>
      <c r="L1678" s="37" t="n">
        <f aca="false">G1678+Inputs!$B$6*H1678</f>
        <v>0</v>
      </c>
      <c r="M1678" s="37" t="n">
        <f aca="false">I1678+Inputs!$B$7*J1678</f>
        <v>4.964</v>
      </c>
      <c r="N1678" s="37" t="n">
        <f aca="false">K1678+L1678+M1678</f>
        <v>4.964</v>
      </c>
    </row>
    <row r="1679" customFormat="false" ht="15" hidden="false" customHeight="false" outlineLevel="0" collapsed="false">
      <c r="A1679" s="0" t="s">
        <v>9</v>
      </c>
      <c r="B1679" s="0" t="s">
        <v>463</v>
      </c>
      <c r="C1679" s="15" t="n">
        <v>45383</v>
      </c>
      <c r="D1679" s="0" t="n">
        <v>1</v>
      </c>
      <c r="E1679" s="0" t="n">
        <v>0</v>
      </c>
      <c r="F1679" s="0" t="n">
        <v>0</v>
      </c>
      <c r="G1679" s="0" t="n">
        <v>0</v>
      </c>
      <c r="H1679" s="0" t="n">
        <v>0</v>
      </c>
      <c r="I1679" s="0" t="n">
        <v>0</v>
      </c>
      <c r="J1679" s="0" t="n">
        <v>11</v>
      </c>
      <c r="K1679" s="37" t="n">
        <f aca="false">E1679+Inputs!$B$5*F1679</f>
        <v>0</v>
      </c>
      <c r="L1679" s="37" t="n">
        <f aca="false">G1679+Inputs!$B$6*H1679</f>
        <v>0</v>
      </c>
      <c r="M1679" s="37" t="n">
        <f aca="false">I1679+Inputs!$B$7*J1679</f>
        <v>13.651</v>
      </c>
      <c r="N1679" s="37" t="n">
        <f aca="false">K1679+L1679+M1679</f>
        <v>13.651</v>
      </c>
    </row>
    <row r="1680" customFormat="false" ht="15" hidden="false" customHeight="false" outlineLevel="0" collapsed="false">
      <c r="A1680" s="0" t="s">
        <v>9</v>
      </c>
      <c r="B1680" s="0" t="s">
        <v>463</v>
      </c>
      <c r="C1680" s="15" t="n">
        <v>45413</v>
      </c>
      <c r="D1680" s="0" t="n">
        <v>1</v>
      </c>
      <c r="E1680" s="0" t="n">
        <v>0</v>
      </c>
      <c r="F1680" s="0" t="n">
        <v>1</v>
      </c>
      <c r="G1680" s="0" t="n">
        <v>0</v>
      </c>
      <c r="H1680" s="0" t="n">
        <v>0</v>
      </c>
      <c r="I1680" s="0" t="n">
        <v>0</v>
      </c>
      <c r="J1680" s="0" t="n">
        <v>11</v>
      </c>
      <c r="K1680" s="37" t="n">
        <f aca="false">E1680+Inputs!$B$5*F1680</f>
        <v>1.275</v>
      </c>
      <c r="L1680" s="37" t="n">
        <f aca="false">G1680+Inputs!$B$6*H1680</f>
        <v>0</v>
      </c>
      <c r="M1680" s="37" t="n">
        <f aca="false">I1680+Inputs!$B$7*J1680</f>
        <v>13.651</v>
      </c>
      <c r="N1680" s="37" t="n">
        <f aca="false">K1680+L1680+M1680</f>
        <v>14.926</v>
      </c>
    </row>
    <row r="1681" customFormat="false" ht="15" hidden="false" customHeight="false" outlineLevel="0" collapsed="false">
      <c r="A1681" s="0" t="s">
        <v>9</v>
      </c>
      <c r="B1681" s="0" t="s">
        <v>463</v>
      </c>
      <c r="C1681" s="15" t="n">
        <v>45444</v>
      </c>
      <c r="D1681" s="0" t="n">
        <v>1</v>
      </c>
      <c r="E1681" s="0" t="n">
        <v>0</v>
      </c>
      <c r="F1681" s="0" t="n">
        <v>0</v>
      </c>
      <c r="G1681" s="0" t="n">
        <v>0</v>
      </c>
      <c r="H1681" s="0" t="n">
        <v>0</v>
      </c>
      <c r="I1681" s="0" t="n">
        <v>0</v>
      </c>
      <c r="J1681" s="0" t="n">
        <v>16</v>
      </c>
      <c r="K1681" s="37" t="n">
        <f aca="false">E1681+Inputs!$B$5*F1681</f>
        <v>0</v>
      </c>
      <c r="L1681" s="37" t="n">
        <f aca="false">G1681+Inputs!$B$6*H1681</f>
        <v>0</v>
      </c>
      <c r="M1681" s="37" t="n">
        <f aca="false">I1681+Inputs!$B$7*J1681</f>
        <v>19.856</v>
      </c>
      <c r="N1681" s="37" t="n">
        <f aca="false">K1681+L1681+M1681</f>
        <v>19.856</v>
      </c>
    </row>
    <row r="1682" customFormat="false" ht="15" hidden="false" customHeight="false" outlineLevel="0" collapsed="false">
      <c r="A1682" s="0" t="s">
        <v>9</v>
      </c>
      <c r="B1682" s="0" t="s">
        <v>463</v>
      </c>
      <c r="C1682" s="15" t="n">
        <v>45474</v>
      </c>
      <c r="D1682" s="0" t="n">
        <v>1</v>
      </c>
      <c r="E1682" s="0" t="n">
        <v>0</v>
      </c>
      <c r="F1682" s="0" t="n">
        <v>0</v>
      </c>
      <c r="G1682" s="0" t="n">
        <v>0</v>
      </c>
      <c r="H1682" s="0" t="n">
        <v>0</v>
      </c>
      <c r="I1682" s="0" t="n">
        <v>0</v>
      </c>
      <c r="J1682" s="0" t="n">
        <v>13</v>
      </c>
      <c r="K1682" s="37" t="n">
        <f aca="false">E1682+Inputs!$B$5*F1682</f>
        <v>0</v>
      </c>
      <c r="L1682" s="37" t="n">
        <f aca="false">G1682+Inputs!$B$6*H1682</f>
        <v>0</v>
      </c>
      <c r="M1682" s="37" t="n">
        <f aca="false">I1682+Inputs!$B$7*J1682</f>
        <v>16.133</v>
      </c>
      <c r="N1682" s="37" t="n">
        <f aca="false">K1682+L1682+M1682</f>
        <v>16.133</v>
      </c>
    </row>
    <row r="1683" customFormat="false" ht="15" hidden="false" customHeight="false" outlineLevel="0" collapsed="false">
      <c r="A1683" s="0" t="s">
        <v>9</v>
      </c>
      <c r="B1683" s="0" t="s">
        <v>463</v>
      </c>
      <c r="C1683" s="15" t="n">
        <v>45505</v>
      </c>
      <c r="D1683" s="0" t="n">
        <v>1</v>
      </c>
      <c r="E1683" s="0" t="n">
        <v>0</v>
      </c>
      <c r="F1683" s="0" t="n">
        <v>0</v>
      </c>
      <c r="G1683" s="0" t="n">
        <v>0</v>
      </c>
      <c r="H1683" s="0" t="n">
        <v>0</v>
      </c>
      <c r="I1683" s="0" t="n">
        <v>0</v>
      </c>
      <c r="J1683" s="0" t="n">
        <v>14</v>
      </c>
      <c r="K1683" s="37" t="n">
        <f aca="false">E1683+Inputs!$B$5*F1683</f>
        <v>0</v>
      </c>
      <c r="L1683" s="37" t="n">
        <f aca="false">G1683+Inputs!$B$6*H1683</f>
        <v>0</v>
      </c>
      <c r="M1683" s="37" t="n">
        <f aca="false">I1683+Inputs!$B$7*J1683</f>
        <v>17.374</v>
      </c>
      <c r="N1683" s="37" t="n">
        <f aca="false">K1683+L1683+M1683</f>
        <v>17.374</v>
      </c>
    </row>
    <row r="1684" customFormat="false" ht="15" hidden="false" customHeight="false" outlineLevel="0" collapsed="false">
      <c r="A1684" s="0" t="s">
        <v>9</v>
      </c>
      <c r="B1684" s="0" t="s">
        <v>463</v>
      </c>
      <c r="C1684" s="15" t="n">
        <v>45536</v>
      </c>
      <c r="D1684" s="0" t="n">
        <v>1</v>
      </c>
      <c r="E1684" s="0" t="n">
        <v>0</v>
      </c>
      <c r="F1684" s="0" t="n">
        <v>0</v>
      </c>
      <c r="G1684" s="0" t="n">
        <v>0</v>
      </c>
      <c r="H1684" s="0" t="n">
        <v>0</v>
      </c>
      <c r="I1684" s="0" t="n">
        <v>0</v>
      </c>
      <c r="J1684" s="0" t="n">
        <v>24</v>
      </c>
      <c r="K1684" s="37" t="n">
        <f aca="false">E1684+Inputs!$B$5*F1684</f>
        <v>0</v>
      </c>
      <c r="L1684" s="37" t="n">
        <f aca="false">G1684+Inputs!$B$6*H1684</f>
        <v>0</v>
      </c>
      <c r="M1684" s="37" t="n">
        <f aca="false">I1684+Inputs!$B$7*J1684</f>
        <v>29.784</v>
      </c>
      <c r="N1684" s="37" t="n">
        <f aca="false">K1684+L1684+M1684</f>
        <v>29.784</v>
      </c>
    </row>
    <row r="1685" customFormat="false" ht="15" hidden="false" customHeight="false" outlineLevel="0" collapsed="false">
      <c r="A1685" s="0" t="s">
        <v>9</v>
      </c>
      <c r="B1685" s="0" t="s">
        <v>463</v>
      </c>
      <c r="C1685" s="15" t="n">
        <v>45566</v>
      </c>
      <c r="D1685" s="0" t="n">
        <v>1</v>
      </c>
      <c r="E1685" s="0" t="n">
        <v>0</v>
      </c>
      <c r="F1685" s="0" t="n">
        <v>0</v>
      </c>
      <c r="G1685" s="0" t="n">
        <v>0</v>
      </c>
      <c r="H1685" s="0" t="n">
        <v>0</v>
      </c>
      <c r="I1685" s="0" t="n">
        <v>0</v>
      </c>
      <c r="J1685" s="0" t="n">
        <v>17</v>
      </c>
      <c r="K1685" s="37" t="n">
        <f aca="false">E1685+Inputs!$B$5*F1685</f>
        <v>0</v>
      </c>
      <c r="L1685" s="37" t="n">
        <f aca="false">G1685+Inputs!$B$6*H1685</f>
        <v>0</v>
      </c>
      <c r="M1685" s="37" t="n">
        <f aca="false">I1685+Inputs!$B$7*J1685</f>
        <v>21.097</v>
      </c>
      <c r="N1685" s="37" t="n">
        <f aca="false">K1685+L1685+M1685</f>
        <v>21.097</v>
      </c>
    </row>
    <row r="1686" customFormat="false" ht="15" hidden="false" customHeight="false" outlineLevel="0" collapsed="false">
      <c r="A1686" s="0" t="s">
        <v>9</v>
      </c>
      <c r="B1686" s="0" t="s">
        <v>463</v>
      </c>
      <c r="C1686" s="15" t="n">
        <v>45597</v>
      </c>
      <c r="D1686" s="0" t="n">
        <v>1</v>
      </c>
      <c r="E1686" s="0" t="n">
        <v>0</v>
      </c>
      <c r="F1686" s="0" t="n">
        <v>0</v>
      </c>
      <c r="G1686" s="0" t="n">
        <v>0</v>
      </c>
      <c r="H1686" s="0" t="n">
        <v>0</v>
      </c>
      <c r="I1686" s="0" t="n">
        <v>0</v>
      </c>
      <c r="J1686" s="0" t="n">
        <v>17</v>
      </c>
      <c r="K1686" s="37" t="n">
        <f aca="false">E1686+Inputs!$B$5*F1686</f>
        <v>0</v>
      </c>
      <c r="L1686" s="37" t="n">
        <f aca="false">G1686+Inputs!$B$6*H1686</f>
        <v>0</v>
      </c>
      <c r="M1686" s="37" t="n">
        <f aca="false">I1686+Inputs!$B$7*J1686</f>
        <v>21.097</v>
      </c>
      <c r="N1686" s="37" t="n">
        <f aca="false">K1686+L1686+M1686</f>
        <v>21.097</v>
      </c>
    </row>
    <row r="1687" customFormat="false" ht="15" hidden="false" customHeight="false" outlineLevel="0" collapsed="false">
      <c r="A1687" s="0" t="s">
        <v>9</v>
      </c>
      <c r="B1687" s="0" t="s">
        <v>463</v>
      </c>
      <c r="C1687" s="15" t="n">
        <v>45627</v>
      </c>
      <c r="D1687" s="0" t="n">
        <v>1</v>
      </c>
      <c r="E1687" s="0" t="n">
        <v>0</v>
      </c>
      <c r="F1687" s="0" t="n">
        <v>0</v>
      </c>
      <c r="G1687" s="0" t="n">
        <v>0</v>
      </c>
      <c r="H1687" s="0" t="n">
        <v>0</v>
      </c>
      <c r="I1687" s="0" t="n">
        <v>0</v>
      </c>
      <c r="J1687" s="0" t="n">
        <v>10</v>
      </c>
      <c r="K1687" s="37" t="n">
        <f aca="false">E1687+Inputs!$B$5*F1687</f>
        <v>0</v>
      </c>
      <c r="L1687" s="37" t="n">
        <f aca="false">G1687+Inputs!$B$6*H1687</f>
        <v>0</v>
      </c>
      <c r="M1687" s="37" t="n">
        <f aca="false">I1687+Inputs!$B$7*J1687</f>
        <v>12.41</v>
      </c>
      <c r="N1687" s="37" t="n">
        <f aca="false">K1687+L1687+M1687</f>
        <v>12.41</v>
      </c>
    </row>
    <row r="1688" customFormat="false" ht="15" hidden="false" customHeight="false" outlineLevel="0" collapsed="false">
      <c r="A1688" s="0" t="s">
        <v>9</v>
      </c>
      <c r="B1688" s="0" t="s">
        <v>463</v>
      </c>
      <c r="C1688" s="15" t="n">
        <v>45658</v>
      </c>
      <c r="D1688" s="0" t="n">
        <v>1</v>
      </c>
      <c r="E1688" s="0" t="n">
        <v>0</v>
      </c>
      <c r="F1688" s="0" t="n">
        <v>0</v>
      </c>
      <c r="G1688" s="0" t="n">
        <v>0</v>
      </c>
      <c r="H1688" s="0" t="n">
        <v>1</v>
      </c>
      <c r="I1688" s="0" t="n">
        <v>0</v>
      </c>
      <c r="J1688" s="0" t="n">
        <v>15</v>
      </c>
      <c r="K1688" s="37" t="n">
        <f aca="false">E1688+Inputs!$B$5*F1688</f>
        <v>0</v>
      </c>
      <c r="L1688" s="37" t="n">
        <f aca="false">G1688+Inputs!$B$6*H1688</f>
        <v>1.275</v>
      </c>
      <c r="M1688" s="37" t="n">
        <f aca="false">I1688+Inputs!$B$7*J1688</f>
        <v>18.615</v>
      </c>
      <c r="N1688" s="37" t="n">
        <f aca="false">K1688+L1688+M1688</f>
        <v>19.89</v>
      </c>
    </row>
    <row r="1689" customFormat="false" ht="15" hidden="false" customHeight="false" outlineLevel="0" collapsed="false">
      <c r="A1689" s="0" t="s">
        <v>9</v>
      </c>
      <c r="B1689" s="0" t="s">
        <v>463</v>
      </c>
      <c r="C1689" s="15" t="n">
        <v>45689</v>
      </c>
      <c r="D1689" s="0" t="n">
        <v>1</v>
      </c>
      <c r="E1689" s="0" t="n">
        <v>0</v>
      </c>
      <c r="F1689" s="0" t="n">
        <v>0</v>
      </c>
      <c r="G1689" s="0" t="n">
        <v>0</v>
      </c>
      <c r="H1689" s="0" t="n">
        <v>0</v>
      </c>
      <c r="I1689" s="0" t="n">
        <v>0</v>
      </c>
      <c r="J1689" s="0" t="n">
        <v>14</v>
      </c>
      <c r="K1689" s="37" t="n">
        <f aca="false">E1689+Inputs!$B$5*F1689</f>
        <v>0</v>
      </c>
      <c r="L1689" s="37" t="n">
        <f aca="false">G1689+Inputs!$B$6*H1689</f>
        <v>0</v>
      </c>
      <c r="M1689" s="37" t="n">
        <f aca="false">I1689+Inputs!$B$7*J1689</f>
        <v>17.374</v>
      </c>
      <c r="N1689" s="37" t="n">
        <f aca="false">K1689+L1689+M1689</f>
        <v>17.374</v>
      </c>
    </row>
    <row r="1690" customFormat="false" ht="15" hidden="false" customHeight="false" outlineLevel="0" collapsed="false">
      <c r="A1690" s="0" t="s">
        <v>9</v>
      </c>
      <c r="B1690" s="0" t="s">
        <v>463</v>
      </c>
      <c r="C1690" s="15" t="n">
        <v>45717</v>
      </c>
      <c r="D1690" s="0" t="n">
        <v>1</v>
      </c>
      <c r="E1690" s="0" t="n">
        <v>0</v>
      </c>
      <c r="F1690" s="0" t="n">
        <v>0</v>
      </c>
      <c r="G1690" s="0" t="n">
        <v>0</v>
      </c>
      <c r="H1690" s="0" t="n">
        <v>0</v>
      </c>
      <c r="I1690" s="0" t="n">
        <v>0</v>
      </c>
      <c r="J1690" s="0" t="n">
        <v>17</v>
      </c>
      <c r="K1690" s="37" t="n">
        <f aca="false">E1690+Inputs!$B$5*F1690</f>
        <v>0</v>
      </c>
      <c r="L1690" s="37" t="n">
        <f aca="false">G1690+Inputs!$B$6*H1690</f>
        <v>0</v>
      </c>
      <c r="M1690" s="37" t="n">
        <f aca="false">I1690+Inputs!$B$7*J1690</f>
        <v>21.097</v>
      </c>
      <c r="N1690" s="37" t="n">
        <f aca="false">K1690+L1690+M1690</f>
        <v>21.097</v>
      </c>
    </row>
    <row r="1691" customFormat="false" ht="15" hidden="false" customHeight="false" outlineLevel="0" collapsed="false">
      <c r="A1691" s="0" t="s">
        <v>9</v>
      </c>
      <c r="B1691" s="0" t="s">
        <v>463</v>
      </c>
      <c r="C1691" s="15" t="n">
        <v>45748</v>
      </c>
      <c r="D1691" s="0" t="n">
        <v>1</v>
      </c>
      <c r="E1691" s="0" t="n">
        <v>0</v>
      </c>
      <c r="F1691" s="0" t="n">
        <v>0</v>
      </c>
      <c r="G1691" s="0" t="n">
        <v>0</v>
      </c>
      <c r="H1691" s="0" t="n">
        <v>0</v>
      </c>
      <c r="I1691" s="0" t="n">
        <v>0</v>
      </c>
      <c r="J1691" s="0" t="n">
        <v>22</v>
      </c>
      <c r="K1691" s="37" t="n">
        <f aca="false">E1691+Inputs!$B$5*F1691</f>
        <v>0</v>
      </c>
      <c r="L1691" s="37" t="n">
        <f aca="false">G1691+Inputs!$B$6*H1691</f>
        <v>0</v>
      </c>
      <c r="M1691" s="37" t="n">
        <f aca="false">I1691+Inputs!$B$7*J1691</f>
        <v>27.302</v>
      </c>
      <c r="N1691" s="37" t="n">
        <f aca="false">K1691+L1691+M1691</f>
        <v>27.302</v>
      </c>
    </row>
    <row r="1692" customFormat="false" ht="15" hidden="false" customHeight="false" outlineLevel="0" collapsed="false">
      <c r="A1692" s="0" t="s">
        <v>9</v>
      </c>
      <c r="B1692" s="0" t="s">
        <v>463</v>
      </c>
      <c r="C1692" s="15" t="n">
        <v>45778</v>
      </c>
      <c r="D1692" s="0" t="n">
        <v>1</v>
      </c>
      <c r="E1692" s="0" t="n">
        <v>0</v>
      </c>
      <c r="F1692" s="0" t="n">
        <v>1</v>
      </c>
      <c r="G1692" s="0" t="n">
        <v>0</v>
      </c>
      <c r="H1692" s="0" t="n">
        <v>0</v>
      </c>
      <c r="I1692" s="0" t="n">
        <v>0</v>
      </c>
      <c r="J1692" s="0" t="n">
        <v>24</v>
      </c>
      <c r="K1692" s="37" t="n">
        <f aca="false">E1692+Inputs!$B$5*F1692</f>
        <v>1.275</v>
      </c>
      <c r="L1692" s="37" t="n">
        <f aca="false">G1692+Inputs!$B$6*H1692</f>
        <v>0</v>
      </c>
      <c r="M1692" s="37" t="n">
        <f aca="false">I1692+Inputs!$B$7*J1692</f>
        <v>29.784</v>
      </c>
      <c r="N1692" s="37" t="n">
        <f aca="false">K1692+L1692+M1692</f>
        <v>31.059</v>
      </c>
    </row>
    <row r="1693" customFormat="false" ht="15" hidden="false" customHeight="false" outlineLevel="0" collapsed="false">
      <c r="A1693" s="0" t="s">
        <v>9</v>
      </c>
      <c r="B1693" s="0" t="s">
        <v>463</v>
      </c>
      <c r="C1693" s="15" t="n">
        <v>45809</v>
      </c>
      <c r="D1693" s="0" t="n">
        <v>1</v>
      </c>
      <c r="E1693" s="0" t="n">
        <v>0</v>
      </c>
      <c r="F1693" s="0" t="n">
        <v>0</v>
      </c>
      <c r="G1693" s="0" t="n">
        <v>0</v>
      </c>
      <c r="H1693" s="0" t="n">
        <v>0</v>
      </c>
      <c r="I1693" s="0" t="n">
        <v>0</v>
      </c>
      <c r="J1693" s="0" t="n">
        <v>23</v>
      </c>
      <c r="K1693" s="37" t="n">
        <f aca="false">E1693+Inputs!$B$5*F1693</f>
        <v>0</v>
      </c>
      <c r="L1693" s="37" t="n">
        <f aca="false">G1693+Inputs!$B$6*H1693</f>
        <v>0</v>
      </c>
      <c r="M1693" s="37" t="n">
        <f aca="false">I1693+Inputs!$B$7*J1693</f>
        <v>28.543</v>
      </c>
      <c r="N1693" s="37" t="n">
        <f aca="false">K1693+L1693+M1693</f>
        <v>28.543</v>
      </c>
    </row>
    <row r="1694" customFormat="false" ht="15" hidden="false" customHeight="false" outlineLevel="0" collapsed="false">
      <c r="A1694" s="0" t="s">
        <v>9</v>
      </c>
      <c r="B1694" s="0" t="s">
        <v>463</v>
      </c>
      <c r="C1694" s="15" t="n">
        <v>45839</v>
      </c>
      <c r="D1694" s="0" t="n">
        <v>1</v>
      </c>
      <c r="E1694" s="0" t="n">
        <v>0</v>
      </c>
      <c r="F1694" s="0" t="n">
        <v>1</v>
      </c>
      <c r="G1694" s="0" t="n">
        <v>0</v>
      </c>
      <c r="H1694" s="0" t="n">
        <v>0</v>
      </c>
      <c r="I1694" s="0" t="n">
        <v>0</v>
      </c>
      <c r="J1694" s="0" t="n">
        <v>16</v>
      </c>
      <c r="K1694" s="37" t="n">
        <f aca="false">E1694+Inputs!$B$5*F1694</f>
        <v>1.275</v>
      </c>
      <c r="L1694" s="37" t="n">
        <f aca="false">G1694+Inputs!$B$6*H1694</f>
        <v>0</v>
      </c>
      <c r="M1694" s="37" t="n">
        <f aca="false">I1694+Inputs!$B$7*J1694</f>
        <v>19.856</v>
      </c>
      <c r="N1694" s="37" t="n">
        <f aca="false">K1694+L1694+M1694</f>
        <v>21.131</v>
      </c>
    </row>
    <row r="1695" customFormat="false" ht="15" hidden="false" customHeight="false" outlineLevel="0" collapsed="false">
      <c r="A1695" s="0" t="s">
        <v>9</v>
      </c>
      <c r="B1695" s="0" t="s">
        <v>463</v>
      </c>
      <c r="C1695" s="15" t="n">
        <v>45870</v>
      </c>
      <c r="D1695" s="0" t="n">
        <v>1</v>
      </c>
      <c r="E1695" s="0" t="n">
        <v>0</v>
      </c>
      <c r="F1695" s="0" t="n">
        <v>0</v>
      </c>
      <c r="G1695" s="0" t="n">
        <v>0</v>
      </c>
      <c r="H1695" s="0" t="n">
        <v>1</v>
      </c>
      <c r="I1695" s="0" t="n">
        <v>0</v>
      </c>
      <c r="J1695" s="0" t="n">
        <v>17</v>
      </c>
      <c r="K1695" s="37" t="n">
        <f aca="false">E1695+Inputs!$B$5*F1695</f>
        <v>0</v>
      </c>
      <c r="L1695" s="37" t="n">
        <f aca="false">G1695+Inputs!$B$6*H1695</f>
        <v>1.275</v>
      </c>
      <c r="M1695" s="37" t="n">
        <f aca="false">I1695+Inputs!$B$7*J1695</f>
        <v>21.097</v>
      </c>
      <c r="N1695" s="37" t="n">
        <f aca="false">K1695+L1695+M1695</f>
        <v>22.372</v>
      </c>
    </row>
    <row r="1696" customFormat="false" ht="15" hidden="false" customHeight="false" outlineLevel="0" collapsed="false">
      <c r="A1696" s="0" t="s">
        <v>9</v>
      </c>
      <c r="B1696" s="0" t="s">
        <v>463</v>
      </c>
      <c r="C1696" s="15" t="n">
        <v>45901</v>
      </c>
      <c r="D1696" s="0" t="n">
        <v>1</v>
      </c>
      <c r="E1696" s="0" t="n">
        <v>0</v>
      </c>
      <c r="F1696" s="0" t="n">
        <v>0</v>
      </c>
      <c r="G1696" s="0" t="n">
        <v>0</v>
      </c>
      <c r="H1696" s="0" t="n">
        <v>1</v>
      </c>
      <c r="I1696" s="0" t="n">
        <v>0</v>
      </c>
      <c r="J1696" s="0" t="n">
        <v>15</v>
      </c>
      <c r="K1696" s="37" t="n">
        <f aca="false">E1696+Inputs!$B$5*F1696</f>
        <v>0</v>
      </c>
      <c r="L1696" s="37" t="n">
        <f aca="false">G1696+Inputs!$B$6*H1696</f>
        <v>1.275</v>
      </c>
      <c r="M1696" s="37" t="n">
        <f aca="false">I1696+Inputs!$B$7*J1696</f>
        <v>18.615</v>
      </c>
      <c r="N1696" s="37" t="n">
        <f aca="false">K1696+L1696+M1696</f>
        <v>19.89</v>
      </c>
    </row>
    <row r="1697" customFormat="false" ht="15" hidden="false" customHeight="false" outlineLevel="0" collapsed="false">
      <c r="A1697" s="0" t="s">
        <v>9</v>
      </c>
      <c r="B1697" s="0" t="s">
        <v>463</v>
      </c>
      <c r="C1697" s="15" t="n">
        <v>45931</v>
      </c>
      <c r="D1697" s="0" t="n">
        <v>1</v>
      </c>
      <c r="E1697" s="0" t="n">
        <v>0</v>
      </c>
      <c r="F1697" s="0" t="n">
        <v>0</v>
      </c>
      <c r="G1697" s="0" t="n">
        <v>0</v>
      </c>
      <c r="H1697" s="0" t="n">
        <v>0</v>
      </c>
      <c r="I1697" s="0" t="n">
        <v>0</v>
      </c>
      <c r="J1697" s="0" t="n">
        <v>17</v>
      </c>
      <c r="K1697" s="37" t="n">
        <f aca="false">E1697+Inputs!$B$5*F1697</f>
        <v>0</v>
      </c>
      <c r="L1697" s="37" t="n">
        <f aca="false">G1697+Inputs!$B$6*H1697</f>
        <v>0</v>
      </c>
      <c r="M1697" s="37" t="n">
        <f aca="false">I1697+Inputs!$B$7*J1697</f>
        <v>21.097</v>
      </c>
      <c r="N1697" s="37" t="n">
        <f aca="false">K1697+L1697+M1697</f>
        <v>21.097</v>
      </c>
    </row>
    <row r="1698" customFormat="false" ht="15" hidden="false" customHeight="false" outlineLevel="0" collapsed="false">
      <c r="A1698" s="0" t="s">
        <v>9</v>
      </c>
      <c r="B1698" s="0" t="s">
        <v>463</v>
      </c>
      <c r="C1698" s="15" t="n">
        <v>45962</v>
      </c>
      <c r="D1698" s="0" t="n">
        <v>1</v>
      </c>
      <c r="E1698" s="0" t="n">
        <v>0</v>
      </c>
      <c r="F1698" s="0" t="n">
        <v>0</v>
      </c>
      <c r="G1698" s="0" t="n">
        <v>0</v>
      </c>
      <c r="H1698" s="0" t="n">
        <v>0</v>
      </c>
      <c r="I1698" s="0" t="n">
        <v>0</v>
      </c>
      <c r="J1698" s="0" t="n">
        <v>13</v>
      </c>
      <c r="K1698" s="37" t="n">
        <f aca="false">E1698+Inputs!$B$5*F1698</f>
        <v>0</v>
      </c>
      <c r="L1698" s="37" t="n">
        <f aca="false">G1698+Inputs!$B$6*H1698</f>
        <v>0</v>
      </c>
      <c r="M1698" s="37" t="n">
        <f aca="false">I1698+Inputs!$B$7*J1698</f>
        <v>16.133</v>
      </c>
      <c r="N1698" s="37" t="n">
        <f aca="false">K1698+L1698+M1698</f>
        <v>16.133</v>
      </c>
    </row>
    <row r="1699" customFormat="false" ht="15" hidden="false" customHeight="false" outlineLevel="0" collapsed="false">
      <c r="A1699" s="0" t="s">
        <v>9</v>
      </c>
      <c r="B1699" s="0" t="s">
        <v>463</v>
      </c>
      <c r="C1699" s="15" t="n">
        <v>45992</v>
      </c>
      <c r="D1699" s="0" t="n">
        <v>1</v>
      </c>
      <c r="E1699" s="0" t="n">
        <v>0</v>
      </c>
      <c r="F1699" s="0" t="n">
        <v>0</v>
      </c>
      <c r="G1699" s="0" t="n">
        <v>0</v>
      </c>
      <c r="H1699" s="0" t="n">
        <v>0</v>
      </c>
      <c r="I1699" s="0" t="n">
        <v>0</v>
      </c>
      <c r="J1699" s="0" t="n">
        <v>16</v>
      </c>
      <c r="K1699" s="37" t="n">
        <f aca="false">E1699+Inputs!$B$5*F1699</f>
        <v>0</v>
      </c>
      <c r="L1699" s="37" t="n">
        <f aca="false">G1699+Inputs!$B$6*H1699</f>
        <v>0</v>
      </c>
      <c r="M1699" s="37" t="n">
        <f aca="false">I1699+Inputs!$B$7*J1699</f>
        <v>19.856</v>
      </c>
      <c r="N1699" s="37" t="n">
        <f aca="false">K1699+L1699+M1699</f>
        <v>19.856</v>
      </c>
    </row>
    <row r="1700" customFormat="false" ht="15" hidden="false" customHeight="false" outlineLevel="0" collapsed="false">
      <c r="A1700" s="0" t="s">
        <v>9</v>
      </c>
      <c r="B1700" s="0" t="s">
        <v>463</v>
      </c>
      <c r="C1700" s="15" t="n">
        <v>46023</v>
      </c>
      <c r="D1700" s="0" t="n">
        <v>1</v>
      </c>
      <c r="E1700" s="0" t="n">
        <v>0</v>
      </c>
      <c r="F1700" s="0" t="n">
        <v>0</v>
      </c>
      <c r="G1700" s="0" t="n">
        <v>0</v>
      </c>
      <c r="H1700" s="0" t="n">
        <v>0</v>
      </c>
      <c r="I1700" s="0" t="n">
        <v>0</v>
      </c>
      <c r="J1700" s="0" t="n">
        <v>11</v>
      </c>
      <c r="K1700" s="37" t="n">
        <f aca="false">E1700+Inputs!$B$5*F1700</f>
        <v>0</v>
      </c>
      <c r="L1700" s="37" t="n">
        <f aca="false">G1700+Inputs!$B$6*H1700</f>
        <v>0</v>
      </c>
      <c r="M1700" s="37" t="n">
        <f aca="false">I1700+Inputs!$B$7*J1700</f>
        <v>13.651</v>
      </c>
      <c r="N1700" s="37" t="n">
        <f aca="false">K1700+L1700+M1700</f>
        <v>13.651</v>
      </c>
    </row>
    <row r="1701" customFormat="false" ht="15" hidden="false" customHeight="false" outlineLevel="0" collapsed="false">
      <c r="A1701" s="0" t="s">
        <v>9</v>
      </c>
      <c r="B1701" s="0" t="s">
        <v>463</v>
      </c>
      <c r="C1701" s="15" t="n">
        <v>46054</v>
      </c>
      <c r="D1701" s="0" t="n">
        <v>1</v>
      </c>
      <c r="E1701" s="0" t="n">
        <v>0</v>
      </c>
      <c r="F1701" s="0" t="n">
        <v>0</v>
      </c>
      <c r="G1701" s="0" t="n">
        <v>0</v>
      </c>
      <c r="H1701" s="0" t="n">
        <v>0</v>
      </c>
      <c r="I1701" s="0" t="n">
        <v>0</v>
      </c>
      <c r="J1701" s="0" t="n">
        <v>14</v>
      </c>
      <c r="K1701" s="37" t="n">
        <f aca="false">E1701+Inputs!$B$5*F1701</f>
        <v>0</v>
      </c>
      <c r="L1701" s="37" t="n">
        <f aca="false">G1701+Inputs!$B$6*H1701</f>
        <v>0</v>
      </c>
      <c r="M1701" s="37" t="n">
        <f aca="false">I1701+Inputs!$B$7*J1701</f>
        <v>17.374</v>
      </c>
      <c r="N1701" s="37" t="n">
        <f aca="false">K1701+L1701+M1701</f>
        <v>17.374</v>
      </c>
    </row>
    <row r="1702" customFormat="false" ht="15" hidden="false" customHeight="false" outlineLevel="0" collapsed="false">
      <c r="A1702" s="0" t="s">
        <v>9</v>
      </c>
      <c r="B1702" s="0" t="s">
        <v>463</v>
      </c>
      <c r="C1702" s="15" t="n">
        <v>46082</v>
      </c>
      <c r="D1702" s="0" t="n">
        <v>1</v>
      </c>
      <c r="E1702" s="0" t="n">
        <v>0</v>
      </c>
      <c r="F1702" s="0" t="n">
        <v>1</v>
      </c>
      <c r="G1702" s="0" t="n">
        <v>0</v>
      </c>
      <c r="H1702" s="0" t="n">
        <v>0</v>
      </c>
      <c r="I1702" s="0" t="n">
        <v>0</v>
      </c>
      <c r="J1702" s="0" t="n">
        <v>14</v>
      </c>
      <c r="K1702" s="37" t="n">
        <f aca="false">E1702+Inputs!$B$5*F1702</f>
        <v>1.275</v>
      </c>
      <c r="L1702" s="37" t="n">
        <f aca="false">G1702+Inputs!$B$6*H1702</f>
        <v>0</v>
      </c>
      <c r="M1702" s="37" t="n">
        <f aca="false">I1702+Inputs!$B$7*J1702</f>
        <v>17.374</v>
      </c>
      <c r="N1702" s="37" t="n">
        <f aca="false">K1702+L1702+M1702</f>
        <v>18.649</v>
      </c>
    </row>
    <row r="1703" customFormat="false" ht="15" hidden="false" customHeight="false" outlineLevel="0" collapsed="false">
      <c r="A1703" s="0" t="s">
        <v>9</v>
      </c>
      <c r="B1703" s="0" t="s">
        <v>463</v>
      </c>
      <c r="C1703" s="15" t="n">
        <v>46113</v>
      </c>
      <c r="D1703" s="0" t="n">
        <v>1</v>
      </c>
      <c r="E1703" s="0" t="n">
        <v>0</v>
      </c>
      <c r="F1703" s="0" t="n">
        <v>0</v>
      </c>
      <c r="G1703" s="0" t="n">
        <v>0</v>
      </c>
      <c r="H1703" s="0" t="n">
        <v>0</v>
      </c>
      <c r="I1703" s="0" t="n">
        <v>0</v>
      </c>
      <c r="J1703" s="0" t="n">
        <v>11</v>
      </c>
      <c r="K1703" s="37" t="n">
        <f aca="false">E1703+Inputs!$B$5*F1703</f>
        <v>0</v>
      </c>
      <c r="L1703" s="37" t="n">
        <f aca="false">G1703+Inputs!$B$6*H1703</f>
        <v>0</v>
      </c>
      <c r="M1703" s="37" t="n">
        <f aca="false">I1703+Inputs!$B$7*J1703</f>
        <v>13.651</v>
      </c>
      <c r="N1703" s="37" t="n">
        <f aca="false">K1703+L1703+M1703</f>
        <v>13.651</v>
      </c>
    </row>
    <row r="1704" customFormat="false" ht="15" hidden="false" customHeight="false" outlineLevel="0" collapsed="false">
      <c r="A1704" s="0" t="s">
        <v>9</v>
      </c>
      <c r="B1704" s="0" t="s">
        <v>463</v>
      </c>
      <c r="C1704" s="15" t="n">
        <v>46143</v>
      </c>
      <c r="D1704" s="0" t="n">
        <v>1</v>
      </c>
      <c r="E1704" s="0" t="n">
        <v>0</v>
      </c>
      <c r="F1704" s="0" t="n">
        <v>0</v>
      </c>
      <c r="G1704" s="0" t="n">
        <v>0</v>
      </c>
      <c r="H1704" s="0" t="n">
        <v>0</v>
      </c>
      <c r="I1704" s="0" t="n">
        <v>0</v>
      </c>
      <c r="J1704" s="0" t="n">
        <v>9</v>
      </c>
      <c r="K1704" s="37" t="n">
        <f aca="false">E1704+Inputs!$B$5*F1704</f>
        <v>0</v>
      </c>
      <c r="L1704" s="37" t="n">
        <f aca="false">G1704+Inputs!$B$6*H1704</f>
        <v>0</v>
      </c>
      <c r="M1704" s="37" t="n">
        <f aca="false">I1704+Inputs!$B$7*J1704</f>
        <v>11.169</v>
      </c>
      <c r="N1704" s="37" t="n">
        <f aca="false">K1704+L1704+M1704</f>
        <v>11.169</v>
      </c>
    </row>
    <row r="1705" customFormat="false" ht="15" hidden="false" customHeight="false" outlineLevel="0" collapsed="false">
      <c r="A1705" s="0" t="s">
        <v>9</v>
      </c>
      <c r="B1705" s="0" t="s">
        <v>463</v>
      </c>
      <c r="C1705" s="15" t="n">
        <v>46174</v>
      </c>
      <c r="D1705" s="0" t="n">
        <v>1</v>
      </c>
      <c r="E1705" s="0" t="n">
        <v>0</v>
      </c>
      <c r="F1705" s="0" t="n">
        <v>2</v>
      </c>
      <c r="G1705" s="0" t="n">
        <v>0</v>
      </c>
      <c r="H1705" s="0" t="n">
        <v>1</v>
      </c>
      <c r="I1705" s="0" t="n">
        <v>0</v>
      </c>
      <c r="J1705" s="0" t="n">
        <v>19</v>
      </c>
      <c r="K1705" s="37" t="n">
        <f aca="false">E1705+Inputs!$B$5*F1705</f>
        <v>2.55</v>
      </c>
      <c r="L1705" s="37" t="n">
        <f aca="false">G1705+Inputs!$B$6*H1705</f>
        <v>1.275</v>
      </c>
      <c r="M1705" s="37" t="n">
        <f aca="false">I1705+Inputs!$B$7*J1705</f>
        <v>23.579</v>
      </c>
      <c r="N1705" s="37" t="n">
        <f aca="false">K1705+L1705+M1705</f>
        <v>27.404</v>
      </c>
    </row>
    <row r="1706" customFormat="false" ht="15" hidden="false" customHeight="false" outlineLevel="0" collapsed="false">
      <c r="A1706" s="0" t="s">
        <v>9</v>
      </c>
      <c r="B1706" s="0" t="s">
        <v>463</v>
      </c>
      <c r="C1706" s="15" t="n">
        <v>46204</v>
      </c>
      <c r="D1706" s="0" t="n">
        <v>1</v>
      </c>
      <c r="E1706" s="0" t="n">
        <v>0</v>
      </c>
      <c r="F1706" s="0" t="n">
        <v>0</v>
      </c>
      <c r="G1706" s="0" t="n">
        <v>0</v>
      </c>
      <c r="H1706" s="0" t="n">
        <v>0</v>
      </c>
      <c r="I1706" s="0" t="n">
        <v>0</v>
      </c>
      <c r="J1706" s="0" t="n">
        <v>21</v>
      </c>
      <c r="K1706" s="37" t="n">
        <f aca="false">E1706+Inputs!$B$5*F1706</f>
        <v>0</v>
      </c>
      <c r="L1706" s="37" t="n">
        <f aca="false">G1706+Inputs!$B$6*H1706</f>
        <v>0</v>
      </c>
      <c r="M1706" s="37" t="n">
        <f aca="false">I1706+Inputs!$B$7*J1706</f>
        <v>26.061</v>
      </c>
      <c r="N1706" s="37" t="n">
        <f aca="false">K1706+L1706+M1706</f>
        <v>26.061</v>
      </c>
    </row>
    <row r="1707" customFormat="false" ht="15" hidden="false" customHeight="false" outlineLevel="0" collapsed="false">
      <c r="A1707" s="0" t="s">
        <v>9</v>
      </c>
      <c r="B1707" s="0" t="s">
        <v>463</v>
      </c>
      <c r="C1707" s="15" t="n">
        <v>46235</v>
      </c>
      <c r="D1707" s="0" t="n">
        <v>1</v>
      </c>
      <c r="E1707" s="0" t="n">
        <v>0</v>
      </c>
      <c r="F1707" s="0" t="n">
        <v>0</v>
      </c>
      <c r="G1707" s="0" t="n">
        <v>0</v>
      </c>
      <c r="H1707" s="0" t="n">
        <v>0</v>
      </c>
      <c r="I1707" s="0" t="n">
        <v>0</v>
      </c>
      <c r="J1707" s="0" t="n">
        <v>17</v>
      </c>
      <c r="K1707" s="37" t="n">
        <f aca="false">E1707+Inputs!$B$5*F1707</f>
        <v>0</v>
      </c>
      <c r="L1707" s="37" t="n">
        <f aca="false">G1707+Inputs!$B$6*H1707</f>
        <v>0</v>
      </c>
      <c r="M1707" s="37" t="n">
        <f aca="false">I1707+Inputs!$B$7*J1707</f>
        <v>21.097</v>
      </c>
      <c r="N1707" s="37" t="n">
        <f aca="false">K1707+L1707+M1707</f>
        <v>21.097</v>
      </c>
    </row>
    <row r="1708" customFormat="false" ht="15" hidden="false" customHeight="false" outlineLevel="0" collapsed="false">
      <c r="A1708" s="0" t="s">
        <v>9</v>
      </c>
      <c r="B1708" s="0" t="s">
        <v>362</v>
      </c>
      <c r="C1708" s="15" t="n">
        <v>44927</v>
      </c>
      <c r="D1708" s="0" t="n">
        <v>1</v>
      </c>
      <c r="E1708" s="0" t="n">
        <v>0</v>
      </c>
      <c r="F1708" s="0" t="n">
        <v>11</v>
      </c>
      <c r="G1708" s="0" t="n">
        <v>0</v>
      </c>
      <c r="H1708" s="0" t="n">
        <v>0</v>
      </c>
      <c r="I1708" s="0" t="n">
        <v>0</v>
      </c>
      <c r="J1708" s="0" t="n">
        <v>67</v>
      </c>
      <c r="K1708" s="37" t="n">
        <f aca="false">E1708+Inputs!$B$5*F1708</f>
        <v>14.025</v>
      </c>
      <c r="L1708" s="37" t="n">
        <f aca="false">G1708+Inputs!$B$6*H1708</f>
        <v>0</v>
      </c>
      <c r="M1708" s="37" t="n">
        <f aca="false">I1708+Inputs!$B$7*J1708</f>
        <v>83.147</v>
      </c>
      <c r="N1708" s="37" t="n">
        <f aca="false">K1708+L1708+M1708</f>
        <v>97.172</v>
      </c>
    </row>
    <row r="1709" customFormat="false" ht="15" hidden="false" customHeight="false" outlineLevel="0" collapsed="false">
      <c r="A1709" s="0" t="s">
        <v>9</v>
      </c>
      <c r="B1709" s="0" t="s">
        <v>362</v>
      </c>
      <c r="C1709" s="15" t="n">
        <v>44958</v>
      </c>
      <c r="D1709" s="0" t="n">
        <v>1</v>
      </c>
      <c r="E1709" s="0" t="n">
        <v>0</v>
      </c>
      <c r="F1709" s="0" t="n">
        <v>8</v>
      </c>
      <c r="G1709" s="0" t="n">
        <v>0</v>
      </c>
      <c r="H1709" s="0" t="n">
        <v>0</v>
      </c>
      <c r="I1709" s="0" t="n">
        <v>0</v>
      </c>
      <c r="J1709" s="0" t="n">
        <v>47</v>
      </c>
      <c r="K1709" s="37" t="n">
        <f aca="false">E1709+Inputs!$B$5*F1709</f>
        <v>10.2</v>
      </c>
      <c r="L1709" s="37" t="n">
        <f aca="false">G1709+Inputs!$B$6*H1709</f>
        <v>0</v>
      </c>
      <c r="M1709" s="37" t="n">
        <f aca="false">I1709+Inputs!$B$7*J1709</f>
        <v>58.327</v>
      </c>
      <c r="N1709" s="37" t="n">
        <f aca="false">K1709+L1709+M1709</f>
        <v>68.527</v>
      </c>
    </row>
    <row r="1710" customFormat="false" ht="15" hidden="false" customHeight="false" outlineLevel="0" collapsed="false">
      <c r="A1710" s="0" t="s">
        <v>9</v>
      </c>
      <c r="B1710" s="0" t="s">
        <v>362</v>
      </c>
      <c r="C1710" s="15" t="n">
        <v>44986</v>
      </c>
      <c r="D1710" s="0" t="n">
        <v>1</v>
      </c>
      <c r="E1710" s="0" t="n">
        <v>0</v>
      </c>
      <c r="F1710" s="0" t="n">
        <v>0</v>
      </c>
      <c r="G1710" s="0" t="n">
        <v>0</v>
      </c>
      <c r="H1710" s="0" t="n">
        <v>0</v>
      </c>
      <c r="I1710" s="0" t="n">
        <v>0</v>
      </c>
      <c r="J1710" s="0" t="n">
        <v>12</v>
      </c>
      <c r="K1710" s="37" t="n">
        <f aca="false">E1710+Inputs!$B$5*F1710</f>
        <v>0</v>
      </c>
      <c r="L1710" s="37" t="n">
        <f aca="false">G1710+Inputs!$B$6*H1710</f>
        <v>0</v>
      </c>
      <c r="M1710" s="37" t="n">
        <f aca="false">I1710+Inputs!$B$7*J1710</f>
        <v>14.892</v>
      </c>
      <c r="N1710" s="37" t="n">
        <f aca="false">K1710+L1710+M1710</f>
        <v>14.892</v>
      </c>
    </row>
    <row r="1711" customFormat="false" ht="15" hidden="false" customHeight="false" outlineLevel="0" collapsed="false">
      <c r="A1711" s="0" t="s">
        <v>9</v>
      </c>
      <c r="B1711" s="0" t="s">
        <v>362</v>
      </c>
      <c r="C1711" s="15" t="n">
        <v>45017</v>
      </c>
      <c r="D1711" s="0" t="n">
        <v>1</v>
      </c>
      <c r="E1711" s="0" t="n">
        <v>0</v>
      </c>
      <c r="F1711" s="0" t="n">
        <v>0</v>
      </c>
      <c r="G1711" s="0" t="n">
        <v>0</v>
      </c>
      <c r="H1711" s="0" t="n">
        <v>0</v>
      </c>
      <c r="I1711" s="0" t="n">
        <v>0</v>
      </c>
      <c r="J1711" s="0" t="n">
        <v>14</v>
      </c>
      <c r="K1711" s="37" t="n">
        <f aca="false">E1711+Inputs!$B$5*F1711</f>
        <v>0</v>
      </c>
      <c r="L1711" s="37" t="n">
        <f aca="false">G1711+Inputs!$B$6*H1711</f>
        <v>0</v>
      </c>
      <c r="M1711" s="37" t="n">
        <f aca="false">I1711+Inputs!$B$7*J1711</f>
        <v>17.374</v>
      </c>
      <c r="N1711" s="37" t="n">
        <f aca="false">K1711+L1711+M1711</f>
        <v>17.374</v>
      </c>
    </row>
    <row r="1712" customFormat="false" ht="15" hidden="false" customHeight="false" outlineLevel="0" collapsed="false">
      <c r="A1712" s="0" t="s">
        <v>9</v>
      </c>
      <c r="B1712" s="0" t="s">
        <v>362</v>
      </c>
      <c r="C1712" s="15" t="n">
        <v>45047</v>
      </c>
      <c r="D1712" s="0" t="n">
        <v>1</v>
      </c>
      <c r="E1712" s="0" t="n">
        <v>0</v>
      </c>
      <c r="F1712" s="0" t="n">
        <v>6</v>
      </c>
      <c r="G1712" s="0" t="n">
        <v>0</v>
      </c>
      <c r="H1712" s="0" t="n">
        <v>0</v>
      </c>
      <c r="I1712" s="0" t="n">
        <v>0</v>
      </c>
      <c r="J1712" s="0" t="n">
        <v>83</v>
      </c>
      <c r="K1712" s="37" t="n">
        <f aca="false">E1712+Inputs!$B$5*F1712</f>
        <v>7.65</v>
      </c>
      <c r="L1712" s="37" t="n">
        <f aca="false">G1712+Inputs!$B$6*H1712</f>
        <v>0</v>
      </c>
      <c r="M1712" s="37" t="n">
        <f aca="false">I1712+Inputs!$B$7*J1712</f>
        <v>103.003</v>
      </c>
      <c r="N1712" s="37" t="n">
        <f aca="false">K1712+L1712+M1712</f>
        <v>110.653</v>
      </c>
    </row>
    <row r="1713" customFormat="false" ht="15" hidden="false" customHeight="false" outlineLevel="0" collapsed="false">
      <c r="A1713" s="0" t="s">
        <v>9</v>
      </c>
      <c r="B1713" s="0" t="s">
        <v>362</v>
      </c>
      <c r="C1713" s="15" t="n">
        <v>45078</v>
      </c>
      <c r="D1713" s="0" t="n">
        <v>1</v>
      </c>
      <c r="E1713" s="0" t="n">
        <v>0</v>
      </c>
      <c r="F1713" s="0" t="n">
        <v>3</v>
      </c>
      <c r="G1713" s="0" t="n">
        <v>0</v>
      </c>
      <c r="H1713" s="0" t="n">
        <v>1</v>
      </c>
      <c r="I1713" s="0" t="n">
        <v>0</v>
      </c>
      <c r="J1713" s="0" t="n">
        <v>97</v>
      </c>
      <c r="K1713" s="37" t="n">
        <f aca="false">E1713+Inputs!$B$5*F1713</f>
        <v>3.825</v>
      </c>
      <c r="L1713" s="37" t="n">
        <f aca="false">G1713+Inputs!$B$6*H1713</f>
        <v>1.275</v>
      </c>
      <c r="M1713" s="37" t="n">
        <f aca="false">I1713+Inputs!$B$7*J1713</f>
        <v>120.377</v>
      </c>
      <c r="N1713" s="37" t="n">
        <f aca="false">K1713+L1713+M1713</f>
        <v>125.477</v>
      </c>
    </row>
    <row r="1714" customFormat="false" ht="15" hidden="false" customHeight="false" outlineLevel="0" collapsed="false">
      <c r="A1714" s="0" t="s">
        <v>9</v>
      </c>
      <c r="B1714" s="0" t="s">
        <v>362</v>
      </c>
      <c r="C1714" s="15" t="n">
        <v>45108</v>
      </c>
      <c r="D1714" s="0" t="n">
        <v>1</v>
      </c>
      <c r="E1714" s="0" t="n">
        <v>0</v>
      </c>
      <c r="F1714" s="0" t="n">
        <v>1</v>
      </c>
      <c r="G1714" s="0" t="n">
        <v>0</v>
      </c>
      <c r="H1714" s="0" t="n">
        <v>0</v>
      </c>
      <c r="I1714" s="0" t="n">
        <v>0</v>
      </c>
      <c r="J1714" s="0" t="n">
        <v>80</v>
      </c>
      <c r="K1714" s="37" t="n">
        <f aca="false">E1714+Inputs!$B$5*F1714</f>
        <v>1.275</v>
      </c>
      <c r="L1714" s="37" t="n">
        <f aca="false">G1714+Inputs!$B$6*H1714</f>
        <v>0</v>
      </c>
      <c r="M1714" s="37" t="n">
        <f aca="false">I1714+Inputs!$B$7*J1714</f>
        <v>99.28</v>
      </c>
      <c r="N1714" s="37" t="n">
        <f aca="false">K1714+L1714+M1714</f>
        <v>100.555</v>
      </c>
    </row>
    <row r="1715" customFormat="false" ht="15" hidden="false" customHeight="false" outlineLevel="0" collapsed="false">
      <c r="A1715" s="0" t="s">
        <v>9</v>
      </c>
      <c r="B1715" s="0" t="s">
        <v>362</v>
      </c>
      <c r="C1715" s="15" t="n">
        <v>45139</v>
      </c>
      <c r="D1715" s="0" t="n">
        <v>1</v>
      </c>
      <c r="E1715" s="0" t="n">
        <v>0</v>
      </c>
      <c r="F1715" s="0" t="n">
        <v>4</v>
      </c>
      <c r="G1715" s="0" t="n">
        <v>0</v>
      </c>
      <c r="H1715" s="0" t="n">
        <v>0</v>
      </c>
      <c r="I1715" s="0" t="n">
        <v>0</v>
      </c>
      <c r="J1715" s="0" t="n">
        <v>103</v>
      </c>
      <c r="K1715" s="37" t="n">
        <f aca="false">E1715+Inputs!$B$5*F1715</f>
        <v>5.1</v>
      </c>
      <c r="L1715" s="37" t="n">
        <f aca="false">G1715+Inputs!$B$6*H1715</f>
        <v>0</v>
      </c>
      <c r="M1715" s="37" t="n">
        <f aca="false">I1715+Inputs!$B$7*J1715</f>
        <v>127.823</v>
      </c>
      <c r="N1715" s="37" t="n">
        <f aca="false">K1715+L1715+M1715</f>
        <v>132.923</v>
      </c>
    </row>
    <row r="1716" customFormat="false" ht="15" hidden="false" customHeight="false" outlineLevel="0" collapsed="false">
      <c r="A1716" s="0" t="s">
        <v>9</v>
      </c>
      <c r="B1716" s="0" t="s">
        <v>362</v>
      </c>
      <c r="C1716" s="15" t="n">
        <v>45170</v>
      </c>
      <c r="D1716" s="0" t="n">
        <v>1</v>
      </c>
      <c r="E1716" s="0" t="n">
        <v>0</v>
      </c>
      <c r="F1716" s="0" t="n">
        <v>7</v>
      </c>
      <c r="G1716" s="0" t="n">
        <v>0</v>
      </c>
      <c r="H1716" s="0" t="n">
        <v>1</v>
      </c>
      <c r="I1716" s="0" t="n">
        <v>0</v>
      </c>
      <c r="J1716" s="0" t="n">
        <v>102</v>
      </c>
      <c r="K1716" s="37" t="n">
        <f aca="false">E1716+Inputs!$B$5*F1716</f>
        <v>8.925</v>
      </c>
      <c r="L1716" s="37" t="n">
        <f aca="false">G1716+Inputs!$B$6*H1716</f>
        <v>1.275</v>
      </c>
      <c r="M1716" s="37" t="n">
        <f aca="false">I1716+Inputs!$B$7*J1716</f>
        <v>126.582</v>
      </c>
      <c r="N1716" s="37" t="n">
        <f aca="false">K1716+L1716+M1716</f>
        <v>136.782</v>
      </c>
    </row>
    <row r="1717" customFormat="false" ht="15" hidden="false" customHeight="false" outlineLevel="0" collapsed="false">
      <c r="A1717" s="0" t="s">
        <v>9</v>
      </c>
      <c r="B1717" s="0" t="s">
        <v>362</v>
      </c>
      <c r="C1717" s="15" t="n">
        <v>45200</v>
      </c>
      <c r="D1717" s="0" t="n">
        <v>1</v>
      </c>
      <c r="E1717" s="0" t="n">
        <v>0</v>
      </c>
      <c r="F1717" s="0" t="n">
        <v>7</v>
      </c>
      <c r="G1717" s="0" t="n">
        <v>0</v>
      </c>
      <c r="H1717" s="0" t="n">
        <v>2</v>
      </c>
      <c r="I1717" s="0" t="n">
        <v>0</v>
      </c>
      <c r="J1717" s="0" t="n">
        <v>90</v>
      </c>
      <c r="K1717" s="37" t="n">
        <f aca="false">E1717+Inputs!$B$5*F1717</f>
        <v>8.925</v>
      </c>
      <c r="L1717" s="37" t="n">
        <f aca="false">G1717+Inputs!$B$6*H1717</f>
        <v>2.55</v>
      </c>
      <c r="M1717" s="37" t="n">
        <f aca="false">I1717+Inputs!$B$7*J1717</f>
        <v>111.69</v>
      </c>
      <c r="N1717" s="37" t="n">
        <f aca="false">K1717+L1717+M1717</f>
        <v>123.165</v>
      </c>
    </row>
    <row r="1718" customFormat="false" ht="15" hidden="false" customHeight="false" outlineLevel="0" collapsed="false">
      <c r="A1718" s="0" t="s">
        <v>9</v>
      </c>
      <c r="B1718" s="0" t="s">
        <v>362</v>
      </c>
      <c r="C1718" s="15" t="n">
        <v>45231</v>
      </c>
      <c r="D1718" s="0" t="n">
        <v>1</v>
      </c>
      <c r="E1718" s="0" t="n">
        <v>0</v>
      </c>
      <c r="F1718" s="0" t="n">
        <v>9</v>
      </c>
      <c r="G1718" s="0" t="n">
        <v>0</v>
      </c>
      <c r="H1718" s="0" t="n">
        <v>1</v>
      </c>
      <c r="I1718" s="0" t="n">
        <v>0</v>
      </c>
      <c r="J1718" s="0" t="n">
        <v>88</v>
      </c>
      <c r="K1718" s="37" t="n">
        <f aca="false">E1718+Inputs!$B$5*F1718</f>
        <v>11.475</v>
      </c>
      <c r="L1718" s="37" t="n">
        <f aca="false">G1718+Inputs!$B$6*H1718</f>
        <v>1.275</v>
      </c>
      <c r="M1718" s="37" t="n">
        <f aca="false">I1718+Inputs!$B$7*J1718</f>
        <v>109.208</v>
      </c>
      <c r="N1718" s="37" t="n">
        <f aca="false">K1718+L1718+M1718</f>
        <v>121.958</v>
      </c>
    </row>
    <row r="1719" customFormat="false" ht="15" hidden="false" customHeight="false" outlineLevel="0" collapsed="false">
      <c r="A1719" s="0" t="s">
        <v>9</v>
      </c>
      <c r="B1719" s="0" t="s">
        <v>362</v>
      </c>
      <c r="C1719" s="15" t="n">
        <v>45261</v>
      </c>
      <c r="D1719" s="0" t="n">
        <v>1</v>
      </c>
      <c r="E1719" s="0" t="n">
        <v>0</v>
      </c>
      <c r="F1719" s="0" t="n">
        <v>2</v>
      </c>
      <c r="G1719" s="0" t="n">
        <v>0</v>
      </c>
      <c r="H1719" s="0" t="n">
        <v>0</v>
      </c>
      <c r="I1719" s="0" t="n">
        <v>0</v>
      </c>
      <c r="J1719" s="0" t="n">
        <v>69</v>
      </c>
      <c r="K1719" s="37" t="n">
        <f aca="false">E1719+Inputs!$B$5*F1719</f>
        <v>2.55</v>
      </c>
      <c r="L1719" s="37" t="n">
        <f aca="false">G1719+Inputs!$B$6*H1719</f>
        <v>0</v>
      </c>
      <c r="M1719" s="37" t="n">
        <f aca="false">I1719+Inputs!$B$7*J1719</f>
        <v>85.629</v>
      </c>
      <c r="N1719" s="37" t="n">
        <f aca="false">K1719+L1719+M1719</f>
        <v>88.179</v>
      </c>
    </row>
    <row r="1720" customFormat="false" ht="15" hidden="false" customHeight="false" outlineLevel="0" collapsed="false">
      <c r="A1720" s="0" t="s">
        <v>9</v>
      </c>
      <c r="B1720" s="0" t="s">
        <v>362</v>
      </c>
      <c r="C1720" s="15" t="n">
        <v>45292</v>
      </c>
      <c r="D1720" s="0" t="n">
        <v>1</v>
      </c>
      <c r="E1720" s="0" t="n">
        <v>0</v>
      </c>
      <c r="F1720" s="0" t="n">
        <v>2</v>
      </c>
      <c r="G1720" s="0" t="n">
        <v>0</v>
      </c>
      <c r="H1720" s="0" t="n">
        <v>2</v>
      </c>
      <c r="I1720" s="0" t="n">
        <v>0</v>
      </c>
      <c r="J1720" s="0" t="n">
        <v>83</v>
      </c>
      <c r="K1720" s="37" t="n">
        <f aca="false">E1720+Inputs!$B$5*F1720</f>
        <v>2.55</v>
      </c>
      <c r="L1720" s="37" t="n">
        <f aca="false">G1720+Inputs!$B$6*H1720</f>
        <v>2.55</v>
      </c>
      <c r="M1720" s="37" t="n">
        <f aca="false">I1720+Inputs!$B$7*J1720</f>
        <v>103.003</v>
      </c>
      <c r="N1720" s="37" t="n">
        <f aca="false">K1720+L1720+M1720</f>
        <v>108.103</v>
      </c>
    </row>
    <row r="1721" customFormat="false" ht="15" hidden="false" customHeight="false" outlineLevel="0" collapsed="false">
      <c r="A1721" s="0" t="s">
        <v>9</v>
      </c>
      <c r="B1721" s="0" t="s">
        <v>362</v>
      </c>
      <c r="C1721" s="15" t="n">
        <v>45323</v>
      </c>
      <c r="D1721" s="0" t="n">
        <v>1</v>
      </c>
      <c r="E1721" s="0" t="n">
        <v>0</v>
      </c>
      <c r="F1721" s="0" t="n">
        <v>0</v>
      </c>
      <c r="G1721" s="0" t="n">
        <v>0</v>
      </c>
      <c r="H1721" s="0" t="n">
        <v>0</v>
      </c>
      <c r="I1721" s="0" t="n">
        <v>0</v>
      </c>
      <c r="J1721" s="0" t="n">
        <v>6</v>
      </c>
      <c r="K1721" s="37" t="n">
        <f aca="false">E1721+Inputs!$B$5*F1721</f>
        <v>0</v>
      </c>
      <c r="L1721" s="37" t="n">
        <f aca="false">G1721+Inputs!$B$6*H1721</f>
        <v>0</v>
      </c>
      <c r="M1721" s="37" t="n">
        <f aca="false">I1721+Inputs!$B$7*J1721</f>
        <v>7.446</v>
      </c>
      <c r="N1721" s="37" t="n">
        <f aca="false">K1721+L1721+M1721</f>
        <v>7.446</v>
      </c>
    </row>
    <row r="1722" customFormat="false" ht="15" hidden="false" customHeight="false" outlineLevel="0" collapsed="false">
      <c r="A1722" s="0" t="s">
        <v>9</v>
      </c>
      <c r="B1722" s="0" t="s">
        <v>362</v>
      </c>
      <c r="C1722" s="15" t="n">
        <v>45352</v>
      </c>
      <c r="D1722" s="0" t="n">
        <v>1</v>
      </c>
      <c r="E1722" s="0" t="n">
        <v>0</v>
      </c>
      <c r="F1722" s="0" t="n">
        <v>3</v>
      </c>
      <c r="G1722" s="0" t="n">
        <v>0</v>
      </c>
      <c r="H1722" s="0" t="n">
        <v>0</v>
      </c>
      <c r="I1722" s="0" t="n">
        <v>0</v>
      </c>
      <c r="J1722" s="0" t="n">
        <v>13</v>
      </c>
      <c r="K1722" s="37" t="n">
        <f aca="false">E1722+Inputs!$B$5*F1722</f>
        <v>3.825</v>
      </c>
      <c r="L1722" s="37" t="n">
        <f aca="false">G1722+Inputs!$B$6*H1722</f>
        <v>0</v>
      </c>
      <c r="M1722" s="37" t="n">
        <f aca="false">I1722+Inputs!$B$7*J1722</f>
        <v>16.133</v>
      </c>
      <c r="N1722" s="37" t="n">
        <f aca="false">K1722+L1722+M1722</f>
        <v>19.958</v>
      </c>
    </row>
    <row r="1723" customFormat="false" ht="15" hidden="false" customHeight="false" outlineLevel="0" collapsed="false">
      <c r="A1723" s="0" t="s">
        <v>9</v>
      </c>
      <c r="B1723" s="0" t="s">
        <v>362</v>
      </c>
      <c r="C1723" s="15" t="n">
        <v>45383</v>
      </c>
      <c r="D1723" s="0" t="n">
        <v>1</v>
      </c>
      <c r="E1723" s="0" t="n">
        <v>0</v>
      </c>
      <c r="F1723" s="0" t="n">
        <v>1</v>
      </c>
      <c r="G1723" s="0" t="n">
        <v>0</v>
      </c>
      <c r="H1723" s="0" t="n">
        <v>1</v>
      </c>
      <c r="I1723" s="0" t="n">
        <v>0</v>
      </c>
      <c r="J1723" s="0" t="n">
        <v>81</v>
      </c>
      <c r="K1723" s="37" t="n">
        <f aca="false">E1723+Inputs!$B$5*F1723</f>
        <v>1.275</v>
      </c>
      <c r="L1723" s="37" t="n">
        <f aca="false">G1723+Inputs!$B$6*H1723</f>
        <v>1.275</v>
      </c>
      <c r="M1723" s="37" t="n">
        <f aca="false">I1723+Inputs!$B$7*J1723</f>
        <v>100.521</v>
      </c>
      <c r="N1723" s="37" t="n">
        <f aca="false">K1723+L1723+M1723</f>
        <v>103.071</v>
      </c>
    </row>
    <row r="1724" customFormat="false" ht="15" hidden="false" customHeight="false" outlineLevel="0" collapsed="false">
      <c r="A1724" s="0" t="s">
        <v>9</v>
      </c>
      <c r="B1724" s="0" t="s">
        <v>362</v>
      </c>
      <c r="C1724" s="15" t="n">
        <v>45413</v>
      </c>
      <c r="D1724" s="0" t="n">
        <v>1</v>
      </c>
      <c r="E1724" s="0" t="n">
        <v>0</v>
      </c>
      <c r="F1724" s="0" t="n">
        <v>3</v>
      </c>
      <c r="G1724" s="0" t="n">
        <v>0</v>
      </c>
      <c r="H1724" s="0" t="n">
        <v>0</v>
      </c>
      <c r="I1724" s="0" t="n">
        <v>0</v>
      </c>
      <c r="J1724" s="0" t="n">
        <v>62</v>
      </c>
      <c r="K1724" s="37" t="n">
        <f aca="false">E1724+Inputs!$B$5*F1724</f>
        <v>3.825</v>
      </c>
      <c r="L1724" s="37" t="n">
        <f aca="false">G1724+Inputs!$B$6*H1724</f>
        <v>0</v>
      </c>
      <c r="M1724" s="37" t="n">
        <f aca="false">I1724+Inputs!$B$7*J1724</f>
        <v>76.942</v>
      </c>
      <c r="N1724" s="37" t="n">
        <f aca="false">K1724+L1724+M1724</f>
        <v>80.767</v>
      </c>
    </row>
    <row r="1725" customFormat="false" ht="15" hidden="false" customHeight="false" outlineLevel="0" collapsed="false">
      <c r="A1725" s="0" t="s">
        <v>9</v>
      </c>
      <c r="B1725" s="0" t="s">
        <v>362</v>
      </c>
      <c r="C1725" s="15" t="n">
        <v>45444</v>
      </c>
      <c r="D1725" s="0" t="n">
        <v>1</v>
      </c>
      <c r="E1725" s="0" t="n">
        <v>0</v>
      </c>
      <c r="F1725" s="0" t="n">
        <v>3</v>
      </c>
      <c r="G1725" s="0" t="n">
        <v>0</v>
      </c>
      <c r="H1725" s="0" t="n">
        <v>1</v>
      </c>
      <c r="I1725" s="0" t="n">
        <v>0</v>
      </c>
      <c r="J1725" s="0" t="n">
        <v>78</v>
      </c>
      <c r="K1725" s="37" t="n">
        <f aca="false">E1725+Inputs!$B$5*F1725</f>
        <v>3.825</v>
      </c>
      <c r="L1725" s="37" t="n">
        <f aca="false">G1725+Inputs!$B$6*H1725</f>
        <v>1.275</v>
      </c>
      <c r="M1725" s="37" t="n">
        <f aca="false">I1725+Inputs!$B$7*J1725</f>
        <v>96.798</v>
      </c>
      <c r="N1725" s="37" t="n">
        <f aca="false">K1725+L1725+M1725</f>
        <v>101.898</v>
      </c>
    </row>
    <row r="1726" customFormat="false" ht="15" hidden="false" customHeight="false" outlineLevel="0" collapsed="false">
      <c r="A1726" s="0" t="s">
        <v>9</v>
      </c>
      <c r="B1726" s="0" t="s">
        <v>362</v>
      </c>
      <c r="C1726" s="15" t="n">
        <v>45474</v>
      </c>
      <c r="D1726" s="0" t="n">
        <v>1</v>
      </c>
      <c r="E1726" s="0" t="n">
        <v>0</v>
      </c>
      <c r="F1726" s="0" t="n">
        <v>7</v>
      </c>
      <c r="G1726" s="0" t="n">
        <v>0</v>
      </c>
      <c r="H1726" s="0" t="n">
        <v>1</v>
      </c>
      <c r="I1726" s="0" t="n">
        <v>0</v>
      </c>
      <c r="J1726" s="0" t="n">
        <v>68</v>
      </c>
      <c r="K1726" s="37" t="n">
        <f aca="false">E1726+Inputs!$B$5*F1726</f>
        <v>8.925</v>
      </c>
      <c r="L1726" s="37" t="n">
        <f aca="false">G1726+Inputs!$B$6*H1726</f>
        <v>1.275</v>
      </c>
      <c r="M1726" s="37" t="n">
        <f aca="false">I1726+Inputs!$B$7*J1726</f>
        <v>84.388</v>
      </c>
      <c r="N1726" s="37" t="n">
        <f aca="false">K1726+L1726+M1726</f>
        <v>94.588</v>
      </c>
    </row>
    <row r="1727" customFormat="false" ht="15" hidden="false" customHeight="false" outlineLevel="0" collapsed="false">
      <c r="A1727" s="0" t="s">
        <v>9</v>
      </c>
      <c r="B1727" s="0" t="s">
        <v>362</v>
      </c>
      <c r="C1727" s="15" t="n">
        <v>45505</v>
      </c>
      <c r="D1727" s="0" t="n">
        <v>1</v>
      </c>
      <c r="E1727" s="0" t="n">
        <v>0</v>
      </c>
      <c r="F1727" s="0" t="n">
        <v>3</v>
      </c>
      <c r="G1727" s="0" t="n">
        <v>0</v>
      </c>
      <c r="H1727" s="0" t="n">
        <v>2</v>
      </c>
      <c r="I1727" s="0" t="n">
        <v>0</v>
      </c>
      <c r="J1727" s="0" t="n">
        <v>96</v>
      </c>
      <c r="K1727" s="37" t="n">
        <f aca="false">E1727+Inputs!$B$5*F1727</f>
        <v>3.825</v>
      </c>
      <c r="L1727" s="37" t="n">
        <f aca="false">G1727+Inputs!$B$6*H1727</f>
        <v>2.55</v>
      </c>
      <c r="M1727" s="37" t="n">
        <f aca="false">I1727+Inputs!$B$7*J1727</f>
        <v>119.136</v>
      </c>
      <c r="N1727" s="37" t="n">
        <f aca="false">K1727+L1727+M1727</f>
        <v>125.511</v>
      </c>
    </row>
    <row r="1728" customFormat="false" ht="15" hidden="false" customHeight="false" outlineLevel="0" collapsed="false">
      <c r="A1728" s="0" t="s">
        <v>9</v>
      </c>
      <c r="B1728" s="0" t="s">
        <v>362</v>
      </c>
      <c r="C1728" s="15" t="n">
        <v>45536</v>
      </c>
      <c r="D1728" s="0" t="n">
        <v>1</v>
      </c>
      <c r="E1728" s="0" t="n">
        <v>0</v>
      </c>
      <c r="F1728" s="0" t="n">
        <v>5</v>
      </c>
      <c r="G1728" s="0" t="n">
        <v>0</v>
      </c>
      <c r="H1728" s="0" t="n">
        <v>2</v>
      </c>
      <c r="I1728" s="0" t="n">
        <v>0</v>
      </c>
      <c r="J1728" s="0" t="n">
        <v>80</v>
      </c>
      <c r="K1728" s="37" t="n">
        <f aca="false">E1728+Inputs!$B$5*F1728</f>
        <v>6.375</v>
      </c>
      <c r="L1728" s="37" t="n">
        <f aca="false">G1728+Inputs!$B$6*H1728</f>
        <v>2.55</v>
      </c>
      <c r="M1728" s="37" t="n">
        <f aca="false">I1728+Inputs!$B$7*J1728</f>
        <v>99.28</v>
      </c>
      <c r="N1728" s="37" t="n">
        <f aca="false">K1728+L1728+M1728</f>
        <v>108.205</v>
      </c>
    </row>
    <row r="1729" customFormat="false" ht="15" hidden="false" customHeight="false" outlineLevel="0" collapsed="false">
      <c r="A1729" s="0" t="s">
        <v>9</v>
      </c>
      <c r="B1729" s="0" t="s">
        <v>362</v>
      </c>
      <c r="C1729" s="15" t="n">
        <v>45566</v>
      </c>
      <c r="D1729" s="0" t="n">
        <v>1</v>
      </c>
      <c r="E1729" s="0" t="n">
        <v>0</v>
      </c>
      <c r="F1729" s="0" t="n">
        <v>2</v>
      </c>
      <c r="G1729" s="0" t="n">
        <v>0</v>
      </c>
      <c r="H1729" s="0" t="n">
        <v>0</v>
      </c>
      <c r="I1729" s="0" t="n">
        <v>0</v>
      </c>
      <c r="J1729" s="0" t="n">
        <v>80</v>
      </c>
      <c r="K1729" s="37" t="n">
        <f aca="false">E1729+Inputs!$B$5*F1729</f>
        <v>2.55</v>
      </c>
      <c r="L1729" s="37" t="n">
        <f aca="false">G1729+Inputs!$B$6*H1729</f>
        <v>0</v>
      </c>
      <c r="M1729" s="37" t="n">
        <f aca="false">I1729+Inputs!$B$7*J1729</f>
        <v>99.28</v>
      </c>
      <c r="N1729" s="37" t="n">
        <f aca="false">K1729+L1729+M1729</f>
        <v>101.83</v>
      </c>
    </row>
    <row r="1730" customFormat="false" ht="15" hidden="false" customHeight="false" outlineLevel="0" collapsed="false">
      <c r="A1730" s="0" t="s">
        <v>9</v>
      </c>
      <c r="B1730" s="0" t="s">
        <v>362</v>
      </c>
      <c r="C1730" s="15" t="n">
        <v>45597</v>
      </c>
      <c r="D1730" s="0" t="n">
        <v>1</v>
      </c>
      <c r="E1730" s="0" t="n">
        <v>0</v>
      </c>
      <c r="F1730" s="0" t="n">
        <v>5</v>
      </c>
      <c r="G1730" s="0" t="n">
        <v>0</v>
      </c>
      <c r="H1730" s="0" t="n">
        <v>2</v>
      </c>
      <c r="I1730" s="0" t="n">
        <v>0</v>
      </c>
      <c r="J1730" s="0" t="n">
        <v>63</v>
      </c>
      <c r="K1730" s="37" t="n">
        <f aca="false">E1730+Inputs!$B$5*F1730</f>
        <v>6.375</v>
      </c>
      <c r="L1730" s="37" t="n">
        <f aca="false">G1730+Inputs!$B$6*H1730</f>
        <v>2.55</v>
      </c>
      <c r="M1730" s="37" t="n">
        <f aca="false">I1730+Inputs!$B$7*J1730</f>
        <v>78.183</v>
      </c>
      <c r="N1730" s="37" t="n">
        <f aca="false">K1730+L1730+M1730</f>
        <v>87.108</v>
      </c>
    </row>
    <row r="1731" customFormat="false" ht="15" hidden="false" customHeight="false" outlineLevel="0" collapsed="false">
      <c r="A1731" s="0" t="s">
        <v>9</v>
      </c>
      <c r="B1731" s="0" t="s">
        <v>362</v>
      </c>
      <c r="C1731" s="15" t="n">
        <v>45627</v>
      </c>
      <c r="D1731" s="0" t="n">
        <v>1</v>
      </c>
      <c r="E1731" s="0" t="n">
        <v>0</v>
      </c>
      <c r="F1731" s="0" t="n">
        <v>7</v>
      </c>
      <c r="G1731" s="0" t="n">
        <v>0</v>
      </c>
      <c r="H1731" s="0" t="n">
        <v>1</v>
      </c>
      <c r="I1731" s="0" t="n">
        <v>0</v>
      </c>
      <c r="J1731" s="0" t="n">
        <v>70</v>
      </c>
      <c r="K1731" s="37" t="n">
        <f aca="false">E1731+Inputs!$B$5*F1731</f>
        <v>8.925</v>
      </c>
      <c r="L1731" s="37" t="n">
        <f aca="false">G1731+Inputs!$B$6*H1731</f>
        <v>1.275</v>
      </c>
      <c r="M1731" s="37" t="n">
        <f aca="false">I1731+Inputs!$B$7*J1731</f>
        <v>86.87</v>
      </c>
      <c r="N1731" s="37" t="n">
        <f aca="false">K1731+L1731+M1731</f>
        <v>97.07</v>
      </c>
    </row>
    <row r="1732" customFormat="false" ht="15" hidden="false" customHeight="false" outlineLevel="0" collapsed="false">
      <c r="A1732" s="0" t="s">
        <v>9</v>
      </c>
      <c r="B1732" s="0" t="s">
        <v>362</v>
      </c>
      <c r="C1732" s="15" t="n">
        <v>45658</v>
      </c>
      <c r="D1732" s="0" t="n">
        <v>1</v>
      </c>
      <c r="E1732" s="0" t="n">
        <v>0</v>
      </c>
      <c r="F1732" s="0" t="n">
        <v>3</v>
      </c>
      <c r="G1732" s="0" t="n">
        <v>0</v>
      </c>
      <c r="H1732" s="0" t="n">
        <v>2</v>
      </c>
      <c r="I1732" s="0" t="n">
        <v>0</v>
      </c>
      <c r="J1732" s="0" t="n">
        <v>73</v>
      </c>
      <c r="K1732" s="37" t="n">
        <f aca="false">E1732+Inputs!$B$5*F1732</f>
        <v>3.825</v>
      </c>
      <c r="L1732" s="37" t="n">
        <f aca="false">G1732+Inputs!$B$6*H1732</f>
        <v>2.55</v>
      </c>
      <c r="M1732" s="37" t="n">
        <f aca="false">I1732+Inputs!$B$7*J1732</f>
        <v>90.593</v>
      </c>
      <c r="N1732" s="37" t="n">
        <f aca="false">K1732+L1732+M1732</f>
        <v>96.968</v>
      </c>
    </row>
    <row r="1733" customFormat="false" ht="15" hidden="false" customHeight="false" outlineLevel="0" collapsed="false">
      <c r="A1733" s="0" t="s">
        <v>9</v>
      </c>
      <c r="B1733" s="0" t="s">
        <v>362</v>
      </c>
      <c r="C1733" s="15" t="n">
        <v>45689</v>
      </c>
      <c r="D1733" s="0" t="n">
        <v>1</v>
      </c>
      <c r="E1733" s="0" t="n">
        <v>0</v>
      </c>
      <c r="F1733" s="0" t="n">
        <v>2</v>
      </c>
      <c r="G1733" s="0" t="n">
        <v>0</v>
      </c>
      <c r="H1733" s="0" t="n">
        <v>4</v>
      </c>
      <c r="I1733" s="0" t="n">
        <v>0</v>
      </c>
      <c r="J1733" s="0" t="n">
        <v>72</v>
      </c>
      <c r="K1733" s="37" t="n">
        <f aca="false">E1733+Inputs!$B$5*F1733</f>
        <v>2.55</v>
      </c>
      <c r="L1733" s="37" t="n">
        <f aca="false">G1733+Inputs!$B$6*H1733</f>
        <v>5.1</v>
      </c>
      <c r="M1733" s="37" t="n">
        <f aca="false">I1733+Inputs!$B$7*J1733</f>
        <v>89.352</v>
      </c>
      <c r="N1733" s="37" t="n">
        <f aca="false">K1733+L1733+M1733</f>
        <v>97.002</v>
      </c>
    </row>
    <row r="1734" customFormat="false" ht="15" hidden="false" customHeight="false" outlineLevel="0" collapsed="false">
      <c r="A1734" s="0" t="s">
        <v>9</v>
      </c>
      <c r="B1734" s="0" t="s">
        <v>362</v>
      </c>
      <c r="C1734" s="15" t="n">
        <v>45717</v>
      </c>
      <c r="D1734" s="0" t="n">
        <v>1</v>
      </c>
      <c r="E1734" s="0" t="n">
        <v>0</v>
      </c>
      <c r="F1734" s="0" t="n">
        <v>5</v>
      </c>
      <c r="G1734" s="0" t="n">
        <v>0</v>
      </c>
      <c r="H1734" s="0" t="n">
        <v>5</v>
      </c>
      <c r="I1734" s="0" t="n">
        <v>0</v>
      </c>
      <c r="J1734" s="0" t="n">
        <v>78</v>
      </c>
      <c r="K1734" s="37" t="n">
        <f aca="false">E1734+Inputs!$B$5*F1734</f>
        <v>6.375</v>
      </c>
      <c r="L1734" s="37" t="n">
        <f aca="false">G1734+Inputs!$B$6*H1734</f>
        <v>6.375</v>
      </c>
      <c r="M1734" s="37" t="n">
        <f aca="false">I1734+Inputs!$B$7*J1734</f>
        <v>96.798</v>
      </c>
      <c r="N1734" s="37" t="n">
        <f aca="false">K1734+L1734+M1734</f>
        <v>109.548</v>
      </c>
    </row>
    <row r="1735" customFormat="false" ht="15" hidden="false" customHeight="false" outlineLevel="0" collapsed="false">
      <c r="A1735" s="0" t="s">
        <v>9</v>
      </c>
      <c r="B1735" s="0" t="s">
        <v>362</v>
      </c>
      <c r="C1735" s="15" t="n">
        <v>45748</v>
      </c>
      <c r="D1735" s="0" t="n">
        <v>1</v>
      </c>
      <c r="E1735" s="0" t="n">
        <v>0</v>
      </c>
      <c r="F1735" s="0" t="n">
        <v>4</v>
      </c>
      <c r="G1735" s="0" t="n">
        <v>0</v>
      </c>
      <c r="H1735" s="0" t="n">
        <v>1</v>
      </c>
      <c r="I1735" s="0" t="n">
        <v>0</v>
      </c>
      <c r="J1735" s="0" t="n">
        <v>77</v>
      </c>
      <c r="K1735" s="37" t="n">
        <f aca="false">E1735+Inputs!$B$5*F1735</f>
        <v>5.1</v>
      </c>
      <c r="L1735" s="37" t="n">
        <f aca="false">G1735+Inputs!$B$6*H1735</f>
        <v>1.275</v>
      </c>
      <c r="M1735" s="37" t="n">
        <f aca="false">I1735+Inputs!$B$7*J1735</f>
        <v>95.557</v>
      </c>
      <c r="N1735" s="37" t="n">
        <f aca="false">K1735+L1735+M1735</f>
        <v>101.932</v>
      </c>
    </row>
    <row r="1736" customFormat="false" ht="15" hidden="false" customHeight="false" outlineLevel="0" collapsed="false">
      <c r="A1736" s="0" t="s">
        <v>9</v>
      </c>
      <c r="B1736" s="0" t="s">
        <v>362</v>
      </c>
      <c r="C1736" s="15" t="n">
        <v>45778</v>
      </c>
      <c r="D1736" s="0" t="n">
        <v>1</v>
      </c>
      <c r="E1736" s="0" t="n">
        <v>0</v>
      </c>
      <c r="F1736" s="0" t="n">
        <v>7</v>
      </c>
      <c r="G1736" s="0" t="n">
        <v>0</v>
      </c>
      <c r="H1736" s="0" t="n">
        <v>3</v>
      </c>
      <c r="I1736" s="0" t="n">
        <v>0</v>
      </c>
      <c r="J1736" s="0" t="n">
        <v>67</v>
      </c>
      <c r="K1736" s="37" t="n">
        <f aca="false">E1736+Inputs!$B$5*F1736</f>
        <v>8.925</v>
      </c>
      <c r="L1736" s="37" t="n">
        <f aca="false">G1736+Inputs!$B$6*H1736</f>
        <v>3.825</v>
      </c>
      <c r="M1736" s="37" t="n">
        <f aca="false">I1736+Inputs!$B$7*J1736</f>
        <v>83.147</v>
      </c>
      <c r="N1736" s="37" t="n">
        <f aca="false">K1736+L1736+M1736</f>
        <v>95.897</v>
      </c>
    </row>
    <row r="1737" customFormat="false" ht="15" hidden="false" customHeight="false" outlineLevel="0" collapsed="false">
      <c r="A1737" s="0" t="s">
        <v>9</v>
      </c>
      <c r="B1737" s="0" t="s">
        <v>362</v>
      </c>
      <c r="C1737" s="15" t="n">
        <v>45809</v>
      </c>
      <c r="D1737" s="0" t="n">
        <v>1</v>
      </c>
      <c r="E1737" s="0" t="n">
        <v>0</v>
      </c>
      <c r="F1737" s="0" t="n">
        <v>3</v>
      </c>
      <c r="G1737" s="0" t="n">
        <v>0</v>
      </c>
      <c r="H1737" s="0" t="n">
        <v>2</v>
      </c>
      <c r="I1737" s="0" t="n">
        <v>0</v>
      </c>
      <c r="J1737" s="0" t="n">
        <v>107</v>
      </c>
      <c r="K1737" s="37" t="n">
        <f aca="false">E1737+Inputs!$B$5*F1737</f>
        <v>3.825</v>
      </c>
      <c r="L1737" s="37" t="n">
        <f aca="false">G1737+Inputs!$B$6*H1737</f>
        <v>2.55</v>
      </c>
      <c r="M1737" s="37" t="n">
        <f aca="false">I1737+Inputs!$B$7*J1737</f>
        <v>132.787</v>
      </c>
      <c r="N1737" s="37" t="n">
        <f aca="false">K1737+L1737+M1737</f>
        <v>139.162</v>
      </c>
    </row>
    <row r="1738" customFormat="false" ht="15" hidden="false" customHeight="false" outlineLevel="0" collapsed="false">
      <c r="A1738" s="0" t="s">
        <v>9</v>
      </c>
      <c r="B1738" s="0" t="s">
        <v>362</v>
      </c>
      <c r="C1738" s="15" t="n">
        <v>45839</v>
      </c>
      <c r="D1738" s="0" t="n">
        <v>1</v>
      </c>
      <c r="E1738" s="0" t="n">
        <v>0</v>
      </c>
      <c r="F1738" s="0" t="n">
        <v>3</v>
      </c>
      <c r="G1738" s="0" t="n">
        <v>0</v>
      </c>
      <c r="H1738" s="0" t="n">
        <v>1</v>
      </c>
      <c r="I1738" s="0" t="n">
        <v>0</v>
      </c>
      <c r="J1738" s="0" t="n">
        <v>91</v>
      </c>
      <c r="K1738" s="37" t="n">
        <f aca="false">E1738+Inputs!$B$5*F1738</f>
        <v>3.825</v>
      </c>
      <c r="L1738" s="37" t="n">
        <f aca="false">G1738+Inputs!$B$6*H1738</f>
        <v>1.275</v>
      </c>
      <c r="M1738" s="37" t="n">
        <f aca="false">I1738+Inputs!$B$7*J1738</f>
        <v>112.931</v>
      </c>
      <c r="N1738" s="37" t="n">
        <f aca="false">K1738+L1738+M1738</f>
        <v>118.031</v>
      </c>
    </row>
    <row r="1739" customFormat="false" ht="15" hidden="false" customHeight="false" outlineLevel="0" collapsed="false">
      <c r="A1739" s="0" t="s">
        <v>9</v>
      </c>
      <c r="B1739" s="0" t="s">
        <v>362</v>
      </c>
      <c r="C1739" s="15" t="n">
        <v>45870</v>
      </c>
      <c r="D1739" s="0" t="n">
        <v>1</v>
      </c>
      <c r="E1739" s="0" t="n">
        <v>0</v>
      </c>
      <c r="F1739" s="0" t="n">
        <v>6</v>
      </c>
      <c r="G1739" s="0" t="n">
        <v>0</v>
      </c>
      <c r="H1739" s="0" t="n">
        <v>1</v>
      </c>
      <c r="I1739" s="0" t="n">
        <v>0</v>
      </c>
      <c r="J1739" s="0" t="n">
        <v>74</v>
      </c>
      <c r="K1739" s="37" t="n">
        <f aca="false">E1739+Inputs!$B$5*F1739</f>
        <v>7.65</v>
      </c>
      <c r="L1739" s="37" t="n">
        <f aca="false">G1739+Inputs!$B$6*H1739</f>
        <v>1.275</v>
      </c>
      <c r="M1739" s="37" t="n">
        <f aca="false">I1739+Inputs!$B$7*J1739</f>
        <v>91.834</v>
      </c>
      <c r="N1739" s="37" t="n">
        <f aca="false">K1739+L1739+M1739</f>
        <v>100.759</v>
      </c>
    </row>
    <row r="1740" customFormat="false" ht="15" hidden="false" customHeight="false" outlineLevel="0" collapsed="false">
      <c r="A1740" s="0" t="s">
        <v>9</v>
      </c>
      <c r="B1740" s="0" t="s">
        <v>362</v>
      </c>
      <c r="C1740" s="15" t="n">
        <v>45901</v>
      </c>
      <c r="D1740" s="0" t="n">
        <v>1</v>
      </c>
      <c r="E1740" s="0" t="n">
        <v>0</v>
      </c>
      <c r="F1740" s="0" t="n">
        <v>9</v>
      </c>
      <c r="G1740" s="0" t="n">
        <v>0</v>
      </c>
      <c r="H1740" s="0" t="n">
        <v>2</v>
      </c>
      <c r="I1740" s="0" t="n">
        <v>0</v>
      </c>
      <c r="J1740" s="0" t="n">
        <v>89</v>
      </c>
      <c r="K1740" s="37" t="n">
        <f aca="false">E1740+Inputs!$B$5*F1740</f>
        <v>11.475</v>
      </c>
      <c r="L1740" s="37" t="n">
        <f aca="false">G1740+Inputs!$B$6*H1740</f>
        <v>2.55</v>
      </c>
      <c r="M1740" s="37" t="n">
        <f aca="false">I1740+Inputs!$B$7*J1740</f>
        <v>110.449</v>
      </c>
      <c r="N1740" s="37" t="n">
        <f aca="false">K1740+L1740+M1740</f>
        <v>124.474</v>
      </c>
    </row>
    <row r="1741" customFormat="false" ht="15" hidden="false" customHeight="false" outlineLevel="0" collapsed="false">
      <c r="A1741" s="0" t="s">
        <v>9</v>
      </c>
      <c r="B1741" s="0" t="s">
        <v>362</v>
      </c>
      <c r="C1741" s="15" t="n">
        <v>45931</v>
      </c>
      <c r="D1741" s="0" t="n">
        <v>1</v>
      </c>
      <c r="E1741" s="0" t="n">
        <v>0</v>
      </c>
      <c r="F1741" s="0" t="n">
        <v>3</v>
      </c>
      <c r="G1741" s="0" t="n">
        <v>0</v>
      </c>
      <c r="H1741" s="0" t="n">
        <v>0</v>
      </c>
      <c r="I1741" s="0" t="n">
        <v>0</v>
      </c>
      <c r="J1741" s="0" t="n">
        <v>100</v>
      </c>
      <c r="K1741" s="37" t="n">
        <f aca="false">E1741+Inputs!$B$5*F1741</f>
        <v>3.825</v>
      </c>
      <c r="L1741" s="37" t="n">
        <f aca="false">G1741+Inputs!$B$6*H1741</f>
        <v>0</v>
      </c>
      <c r="M1741" s="37" t="n">
        <f aca="false">I1741+Inputs!$B$7*J1741</f>
        <v>124.1</v>
      </c>
      <c r="N1741" s="37" t="n">
        <f aca="false">K1741+L1741+M1741</f>
        <v>127.925</v>
      </c>
    </row>
    <row r="1742" customFormat="false" ht="15" hidden="false" customHeight="false" outlineLevel="0" collapsed="false">
      <c r="A1742" s="0" t="s">
        <v>9</v>
      </c>
      <c r="B1742" s="0" t="s">
        <v>362</v>
      </c>
      <c r="C1742" s="15" t="n">
        <v>45962</v>
      </c>
      <c r="D1742" s="0" t="n">
        <v>1</v>
      </c>
      <c r="E1742" s="0" t="n">
        <v>0</v>
      </c>
      <c r="F1742" s="0" t="n">
        <v>6</v>
      </c>
      <c r="G1742" s="0" t="n">
        <v>0</v>
      </c>
      <c r="H1742" s="0" t="n">
        <v>0</v>
      </c>
      <c r="I1742" s="0" t="n">
        <v>0</v>
      </c>
      <c r="J1742" s="0" t="n">
        <v>80</v>
      </c>
      <c r="K1742" s="37" t="n">
        <f aca="false">E1742+Inputs!$B$5*F1742</f>
        <v>7.65</v>
      </c>
      <c r="L1742" s="37" t="n">
        <f aca="false">G1742+Inputs!$B$6*H1742</f>
        <v>0</v>
      </c>
      <c r="M1742" s="37" t="n">
        <f aca="false">I1742+Inputs!$B$7*J1742</f>
        <v>99.28</v>
      </c>
      <c r="N1742" s="37" t="n">
        <f aca="false">K1742+L1742+M1742</f>
        <v>106.93</v>
      </c>
    </row>
    <row r="1743" customFormat="false" ht="15" hidden="false" customHeight="false" outlineLevel="0" collapsed="false">
      <c r="A1743" s="0" t="s">
        <v>9</v>
      </c>
      <c r="B1743" s="0" t="s">
        <v>362</v>
      </c>
      <c r="C1743" s="15" t="n">
        <v>45992</v>
      </c>
      <c r="D1743" s="0" t="n">
        <v>1</v>
      </c>
      <c r="E1743" s="0" t="n">
        <v>0</v>
      </c>
      <c r="F1743" s="0" t="n">
        <v>3</v>
      </c>
      <c r="G1743" s="0" t="n">
        <v>0</v>
      </c>
      <c r="H1743" s="0" t="n">
        <v>3</v>
      </c>
      <c r="I1743" s="0" t="n">
        <v>0</v>
      </c>
      <c r="J1743" s="0" t="n">
        <v>86</v>
      </c>
      <c r="K1743" s="37" t="n">
        <f aca="false">E1743+Inputs!$B$5*F1743</f>
        <v>3.825</v>
      </c>
      <c r="L1743" s="37" t="n">
        <f aca="false">G1743+Inputs!$B$6*H1743</f>
        <v>3.825</v>
      </c>
      <c r="M1743" s="37" t="n">
        <f aca="false">I1743+Inputs!$B$7*J1743</f>
        <v>106.726</v>
      </c>
      <c r="N1743" s="37" t="n">
        <f aca="false">K1743+L1743+M1743</f>
        <v>114.376</v>
      </c>
    </row>
    <row r="1744" customFormat="false" ht="15" hidden="false" customHeight="false" outlineLevel="0" collapsed="false">
      <c r="A1744" s="0" t="s">
        <v>9</v>
      </c>
      <c r="B1744" s="0" t="s">
        <v>362</v>
      </c>
      <c r="C1744" s="15" t="n">
        <v>46023</v>
      </c>
      <c r="D1744" s="0" t="n">
        <v>1</v>
      </c>
      <c r="E1744" s="0" t="n">
        <v>0</v>
      </c>
      <c r="F1744" s="0" t="n">
        <v>4</v>
      </c>
      <c r="G1744" s="0" t="n">
        <v>0</v>
      </c>
      <c r="H1744" s="0" t="n">
        <v>1</v>
      </c>
      <c r="I1744" s="0" t="n">
        <v>0</v>
      </c>
      <c r="J1744" s="0" t="n">
        <v>64</v>
      </c>
      <c r="K1744" s="37" t="n">
        <f aca="false">E1744+Inputs!$B$5*F1744</f>
        <v>5.1</v>
      </c>
      <c r="L1744" s="37" t="n">
        <f aca="false">G1744+Inputs!$B$6*H1744</f>
        <v>1.275</v>
      </c>
      <c r="M1744" s="37" t="n">
        <f aca="false">I1744+Inputs!$B$7*J1744</f>
        <v>79.424</v>
      </c>
      <c r="N1744" s="37" t="n">
        <f aca="false">K1744+L1744+M1744</f>
        <v>85.799</v>
      </c>
    </row>
    <row r="1745" customFormat="false" ht="15" hidden="false" customHeight="false" outlineLevel="0" collapsed="false">
      <c r="A1745" s="0" t="s">
        <v>9</v>
      </c>
      <c r="B1745" s="0" t="s">
        <v>362</v>
      </c>
      <c r="C1745" s="15" t="n">
        <v>46054</v>
      </c>
      <c r="D1745" s="0" t="n">
        <v>1</v>
      </c>
      <c r="E1745" s="0" t="n">
        <v>0</v>
      </c>
      <c r="F1745" s="0" t="n">
        <v>5</v>
      </c>
      <c r="G1745" s="0" t="n">
        <v>0</v>
      </c>
      <c r="H1745" s="0" t="n">
        <v>2</v>
      </c>
      <c r="I1745" s="0" t="n">
        <v>0</v>
      </c>
      <c r="J1745" s="0" t="n">
        <v>70</v>
      </c>
      <c r="K1745" s="37" t="n">
        <f aca="false">E1745+Inputs!$B$5*F1745</f>
        <v>6.375</v>
      </c>
      <c r="L1745" s="37" t="n">
        <f aca="false">G1745+Inputs!$B$6*H1745</f>
        <v>2.55</v>
      </c>
      <c r="M1745" s="37" t="n">
        <f aca="false">I1745+Inputs!$B$7*J1745</f>
        <v>86.87</v>
      </c>
      <c r="N1745" s="37" t="n">
        <f aca="false">K1745+L1745+M1745</f>
        <v>95.795</v>
      </c>
    </row>
    <row r="1746" customFormat="false" ht="15" hidden="false" customHeight="false" outlineLevel="0" collapsed="false">
      <c r="A1746" s="0" t="s">
        <v>9</v>
      </c>
      <c r="B1746" s="0" t="s">
        <v>362</v>
      </c>
      <c r="C1746" s="15" t="n">
        <v>46082</v>
      </c>
      <c r="D1746" s="0" t="n">
        <v>1</v>
      </c>
      <c r="E1746" s="0" t="n">
        <v>0</v>
      </c>
      <c r="F1746" s="0" t="n">
        <v>18</v>
      </c>
      <c r="G1746" s="0" t="n">
        <v>0</v>
      </c>
      <c r="H1746" s="0" t="n">
        <v>1</v>
      </c>
      <c r="I1746" s="0" t="n">
        <v>0</v>
      </c>
      <c r="J1746" s="0" t="n">
        <v>80</v>
      </c>
      <c r="K1746" s="37" t="n">
        <f aca="false">E1746+Inputs!$B$5*F1746</f>
        <v>22.95</v>
      </c>
      <c r="L1746" s="37" t="n">
        <f aca="false">G1746+Inputs!$B$6*H1746</f>
        <v>1.275</v>
      </c>
      <c r="M1746" s="37" t="n">
        <f aca="false">I1746+Inputs!$B$7*J1746</f>
        <v>99.28</v>
      </c>
      <c r="N1746" s="37" t="n">
        <f aca="false">K1746+L1746+M1746</f>
        <v>123.505</v>
      </c>
    </row>
    <row r="1747" customFormat="false" ht="15" hidden="false" customHeight="false" outlineLevel="0" collapsed="false">
      <c r="A1747" s="0" t="s">
        <v>9</v>
      </c>
      <c r="B1747" s="0" t="s">
        <v>362</v>
      </c>
      <c r="C1747" s="15" t="n">
        <v>46113</v>
      </c>
      <c r="D1747" s="0" t="n">
        <v>1</v>
      </c>
      <c r="E1747" s="0" t="n">
        <v>0</v>
      </c>
      <c r="F1747" s="0" t="n">
        <v>20</v>
      </c>
      <c r="G1747" s="0" t="n">
        <v>0</v>
      </c>
      <c r="H1747" s="0" t="n">
        <v>1</v>
      </c>
      <c r="I1747" s="0" t="n">
        <v>0</v>
      </c>
      <c r="J1747" s="0" t="n">
        <v>63</v>
      </c>
      <c r="K1747" s="37" t="n">
        <f aca="false">E1747+Inputs!$B$5*F1747</f>
        <v>25.5</v>
      </c>
      <c r="L1747" s="37" t="n">
        <f aca="false">G1747+Inputs!$B$6*H1747</f>
        <v>1.275</v>
      </c>
      <c r="M1747" s="37" t="n">
        <f aca="false">I1747+Inputs!$B$7*J1747</f>
        <v>78.183</v>
      </c>
      <c r="N1747" s="37" t="n">
        <f aca="false">K1747+L1747+M1747</f>
        <v>104.958</v>
      </c>
    </row>
    <row r="1748" customFormat="false" ht="15" hidden="false" customHeight="false" outlineLevel="0" collapsed="false">
      <c r="A1748" s="0" t="s">
        <v>9</v>
      </c>
      <c r="B1748" s="0" t="s">
        <v>362</v>
      </c>
      <c r="C1748" s="15" t="n">
        <v>46143</v>
      </c>
      <c r="D1748" s="0" t="n">
        <v>1</v>
      </c>
      <c r="E1748" s="0" t="n">
        <v>0</v>
      </c>
      <c r="F1748" s="0" t="n">
        <v>26</v>
      </c>
      <c r="G1748" s="0" t="n">
        <v>0</v>
      </c>
      <c r="H1748" s="0" t="n">
        <v>5</v>
      </c>
      <c r="I1748" s="0" t="n">
        <v>0</v>
      </c>
      <c r="J1748" s="0" t="n">
        <v>69</v>
      </c>
      <c r="K1748" s="37" t="n">
        <f aca="false">E1748+Inputs!$B$5*F1748</f>
        <v>33.15</v>
      </c>
      <c r="L1748" s="37" t="n">
        <f aca="false">G1748+Inputs!$B$6*H1748</f>
        <v>6.375</v>
      </c>
      <c r="M1748" s="37" t="n">
        <f aca="false">I1748+Inputs!$B$7*J1748</f>
        <v>85.629</v>
      </c>
      <c r="N1748" s="37" t="n">
        <f aca="false">K1748+L1748+M1748</f>
        <v>125.154</v>
      </c>
    </row>
    <row r="1749" customFormat="false" ht="15" hidden="false" customHeight="false" outlineLevel="0" collapsed="false">
      <c r="A1749" s="0" t="s">
        <v>9</v>
      </c>
      <c r="B1749" s="0" t="s">
        <v>362</v>
      </c>
      <c r="C1749" s="15" t="n">
        <v>46174</v>
      </c>
      <c r="D1749" s="0" t="n">
        <v>1</v>
      </c>
      <c r="E1749" s="0" t="n">
        <v>0</v>
      </c>
      <c r="F1749" s="0" t="n">
        <v>28</v>
      </c>
      <c r="G1749" s="0" t="n">
        <v>0</v>
      </c>
      <c r="H1749" s="0" t="n">
        <v>5</v>
      </c>
      <c r="I1749" s="0" t="n">
        <v>0</v>
      </c>
      <c r="J1749" s="0" t="n">
        <v>98</v>
      </c>
      <c r="K1749" s="37" t="n">
        <f aca="false">E1749+Inputs!$B$5*F1749</f>
        <v>35.7</v>
      </c>
      <c r="L1749" s="37" t="n">
        <f aca="false">G1749+Inputs!$B$6*H1749</f>
        <v>6.375</v>
      </c>
      <c r="M1749" s="37" t="n">
        <f aca="false">I1749+Inputs!$B$7*J1749</f>
        <v>121.618</v>
      </c>
      <c r="N1749" s="37" t="n">
        <f aca="false">K1749+L1749+M1749</f>
        <v>163.693</v>
      </c>
    </row>
    <row r="1750" customFormat="false" ht="15" hidden="false" customHeight="false" outlineLevel="0" collapsed="false">
      <c r="A1750" s="0" t="s">
        <v>9</v>
      </c>
      <c r="B1750" s="0" t="s">
        <v>362</v>
      </c>
      <c r="C1750" s="15" t="n">
        <v>46204</v>
      </c>
      <c r="D1750" s="0" t="n">
        <v>1</v>
      </c>
      <c r="E1750" s="0" t="n">
        <v>0</v>
      </c>
      <c r="F1750" s="0" t="n">
        <v>24</v>
      </c>
      <c r="G1750" s="0" t="n">
        <v>0</v>
      </c>
      <c r="H1750" s="0" t="n">
        <v>10</v>
      </c>
      <c r="I1750" s="0" t="n">
        <v>0</v>
      </c>
      <c r="J1750" s="0" t="n">
        <v>64</v>
      </c>
      <c r="K1750" s="37" t="n">
        <f aca="false">E1750+Inputs!$B$5*F1750</f>
        <v>30.6</v>
      </c>
      <c r="L1750" s="37" t="n">
        <f aca="false">G1750+Inputs!$B$6*H1750</f>
        <v>12.75</v>
      </c>
      <c r="M1750" s="37" t="n">
        <f aca="false">I1750+Inputs!$B$7*J1750</f>
        <v>79.424</v>
      </c>
      <c r="N1750" s="37" t="n">
        <f aca="false">K1750+L1750+M1750</f>
        <v>122.774</v>
      </c>
    </row>
    <row r="1751" customFormat="false" ht="15" hidden="false" customHeight="false" outlineLevel="0" collapsed="false">
      <c r="A1751" s="0" t="s">
        <v>9</v>
      </c>
      <c r="B1751" s="0" t="s">
        <v>362</v>
      </c>
      <c r="C1751" s="15" t="n">
        <v>46235</v>
      </c>
      <c r="D1751" s="0" t="n">
        <v>1</v>
      </c>
      <c r="E1751" s="0" t="n">
        <v>0</v>
      </c>
      <c r="F1751" s="0" t="n">
        <v>25</v>
      </c>
      <c r="G1751" s="0" t="n">
        <v>0</v>
      </c>
      <c r="H1751" s="0" t="n">
        <v>4</v>
      </c>
      <c r="I1751" s="0" t="n">
        <v>0</v>
      </c>
      <c r="J1751" s="0" t="n">
        <v>64</v>
      </c>
      <c r="K1751" s="37" t="n">
        <f aca="false">E1751+Inputs!$B$5*F1751</f>
        <v>31.875</v>
      </c>
      <c r="L1751" s="37" t="n">
        <f aca="false">G1751+Inputs!$B$6*H1751</f>
        <v>5.1</v>
      </c>
      <c r="M1751" s="37" t="n">
        <f aca="false">I1751+Inputs!$B$7*J1751</f>
        <v>79.424</v>
      </c>
      <c r="N1751" s="37" t="n">
        <f aca="false">K1751+L1751+M1751</f>
        <v>116.399</v>
      </c>
    </row>
    <row r="1752" customFormat="false" ht="15" hidden="false" customHeight="false" outlineLevel="0" collapsed="false">
      <c r="A1752" s="0" t="s">
        <v>9</v>
      </c>
      <c r="B1752" s="0" t="s">
        <v>374</v>
      </c>
      <c r="C1752" s="15" t="n">
        <v>44927</v>
      </c>
      <c r="D1752" s="0" t="n">
        <v>1</v>
      </c>
      <c r="E1752" s="0" t="n">
        <v>0</v>
      </c>
      <c r="F1752" s="0" t="n">
        <v>15</v>
      </c>
      <c r="G1752" s="0" t="n">
        <v>0</v>
      </c>
      <c r="H1752" s="0" t="n">
        <v>0</v>
      </c>
      <c r="I1752" s="0" t="n">
        <v>0</v>
      </c>
      <c r="J1752" s="0" t="n">
        <v>225</v>
      </c>
      <c r="K1752" s="37" t="n">
        <f aca="false">E1752+Inputs!$B$5*F1752</f>
        <v>19.125</v>
      </c>
      <c r="L1752" s="37" t="n">
        <f aca="false">G1752+Inputs!$B$6*H1752</f>
        <v>0</v>
      </c>
      <c r="M1752" s="37" t="n">
        <f aca="false">I1752+Inputs!$B$7*J1752</f>
        <v>279.225</v>
      </c>
      <c r="N1752" s="37" t="n">
        <f aca="false">K1752+L1752+M1752</f>
        <v>298.35</v>
      </c>
    </row>
    <row r="1753" customFormat="false" ht="15" hidden="false" customHeight="false" outlineLevel="0" collapsed="false">
      <c r="A1753" s="0" t="s">
        <v>9</v>
      </c>
      <c r="B1753" s="0" t="s">
        <v>374</v>
      </c>
      <c r="C1753" s="15" t="n">
        <v>44958</v>
      </c>
      <c r="D1753" s="0" t="n">
        <v>1</v>
      </c>
      <c r="E1753" s="0" t="n">
        <v>0</v>
      </c>
      <c r="F1753" s="0" t="n">
        <v>10</v>
      </c>
      <c r="G1753" s="0" t="n">
        <v>0</v>
      </c>
      <c r="H1753" s="0" t="n">
        <v>0</v>
      </c>
      <c r="I1753" s="0" t="n">
        <v>0</v>
      </c>
      <c r="J1753" s="0" t="n">
        <v>200</v>
      </c>
      <c r="K1753" s="37" t="n">
        <f aca="false">E1753+Inputs!$B$5*F1753</f>
        <v>12.75</v>
      </c>
      <c r="L1753" s="37" t="n">
        <f aca="false">G1753+Inputs!$B$6*H1753</f>
        <v>0</v>
      </c>
      <c r="M1753" s="37" t="n">
        <f aca="false">I1753+Inputs!$B$7*J1753</f>
        <v>248.2</v>
      </c>
      <c r="N1753" s="37" t="n">
        <f aca="false">K1753+L1753+M1753</f>
        <v>260.95</v>
      </c>
    </row>
    <row r="1754" customFormat="false" ht="15" hidden="false" customHeight="false" outlineLevel="0" collapsed="false">
      <c r="A1754" s="0" t="s">
        <v>9</v>
      </c>
      <c r="B1754" s="0" t="s">
        <v>374</v>
      </c>
      <c r="C1754" s="15" t="n">
        <v>44986</v>
      </c>
      <c r="D1754" s="0" t="n">
        <v>1</v>
      </c>
      <c r="E1754" s="0" t="n">
        <v>0</v>
      </c>
      <c r="F1754" s="0" t="n">
        <v>3</v>
      </c>
      <c r="G1754" s="0" t="n">
        <v>0</v>
      </c>
      <c r="H1754" s="0" t="n">
        <v>0</v>
      </c>
      <c r="I1754" s="0" t="n">
        <v>0</v>
      </c>
      <c r="J1754" s="0" t="n">
        <v>42</v>
      </c>
      <c r="K1754" s="37" t="n">
        <f aca="false">E1754+Inputs!$B$5*F1754</f>
        <v>3.825</v>
      </c>
      <c r="L1754" s="37" t="n">
        <f aca="false">G1754+Inputs!$B$6*H1754</f>
        <v>0</v>
      </c>
      <c r="M1754" s="37" t="n">
        <f aca="false">I1754+Inputs!$B$7*J1754</f>
        <v>52.122</v>
      </c>
      <c r="N1754" s="37" t="n">
        <f aca="false">K1754+L1754+M1754</f>
        <v>55.947</v>
      </c>
    </row>
    <row r="1755" customFormat="false" ht="15" hidden="false" customHeight="false" outlineLevel="0" collapsed="false">
      <c r="A1755" s="0" t="s">
        <v>9</v>
      </c>
      <c r="B1755" s="0" t="s">
        <v>374</v>
      </c>
      <c r="C1755" s="15" t="n">
        <v>45017</v>
      </c>
      <c r="D1755" s="0" t="n">
        <v>1</v>
      </c>
      <c r="E1755" s="0" t="n">
        <v>0</v>
      </c>
      <c r="F1755" s="0" t="n">
        <v>4</v>
      </c>
      <c r="G1755" s="0" t="n">
        <v>0</v>
      </c>
      <c r="H1755" s="0" t="n">
        <v>0</v>
      </c>
      <c r="I1755" s="0" t="n">
        <v>0</v>
      </c>
      <c r="J1755" s="0" t="n">
        <v>77</v>
      </c>
      <c r="K1755" s="37" t="n">
        <f aca="false">E1755+Inputs!$B$5*F1755</f>
        <v>5.1</v>
      </c>
      <c r="L1755" s="37" t="n">
        <f aca="false">G1755+Inputs!$B$6*H1755</f>
        <v>0</v>
      </c>
      <c r="M1755" s="37" t="n">
        <f aca="false">I1755+Inputs!$B$7*J1755</f>
        <v>95.557</v>
      </c>
      <c r="N1755" s="37" t="n">
        <f aca="false">K1755+L1755+M1755</f>
        <v>100.657</v>
      </c>
    </row>
    <row r="1756" customFormat="false" ht="15" hidden="false" customHeight="false" outlineLevel="0" collapsed="false">
      <c r="A1756" s="0" t="s">
        <v>9</v>
      </c>
      <c r="B1756" s="0" t="s">
        <v>374</v>
      </c>
      <c r="C1756" s="15" t="n">
        <v>45047</v>
      </c>
      <c r="D1756" s="0" t="n">
        <v>1</v>
      </c>
      <c r="E1756" s="0" t="n">
        <v>0</v>
      </c>
      <c r="F1756" s="0" t="n">
        <v>19</v>
      </c>
      <c r="G1756" s="0" t="n">
        <v>0</v>
      </c>
      <c r="H1756" s="0" t="n">
        <v>1</v>
      </c>
      <c r="I1756" s="0" t="n">
        <v>0</v>
      </c>
      <c r="J1756" s="0" t="n">
        <v>261</v>
      </c>
      <c r="K1756" s="37" t="n">
        <f aca="false">E1756+Inputs!$B$5*F1756</f>
        <v>24.225</v>
      </c>
      <c r="L1756" s="37" t="n">
        <f aca="false">G1756+Inputs!$B$6*H1756</f>
        <v>1.275</v>
      </c>
      <c r="M1756" s="37" t="n">
        <f aca="false">I1756+Inputs!$B$7*J1756</f>
        <v>323.901</v>
      </c>
      <c r="N1756" s="37" t="n">
        <f aca="false">K1756+L1756+M1756</f>
        <v>349.401</v>
      </c>
    </row>
    <row r="1757" customFormat="false" ht="15" hidden="false" customHeight="false" outlineLevel="0" collapsed="false">
      <c r="A1757" s="0" t="s">
        <v>9</v>
      </c>
      <c r="B1757" s="0" t="s">
        <v>374</v>
      </c>
      <c r="C1757" s="15" t="n">
        <v>45078</v>
      </c>
      <c r="D1757" s="0" t="n">
        <v>1</v>
      </c>
      <c r="E1757" s="0" t="n">
        <v>0</v>
      </c>
      <c r="F1757" s="0" t="n">
        <v>19</v>
      </c>
      <c r="G1757" s="0" t="n">
        <v>0</v>
      </c>
      <c r="H1757" s="0" t="n">
        <v>0</v>
      </c>
      <c r="I1757" s="0" t="n">
        <v>0</v>
      </c>
      <c r="J1757" s="0" t="n">
        <v>274</v>
      </c>
      <c r="K1757" s="37" t="n">
        <f aca="false">E1757+Inputs!$B$5*F1757</f>
        <v>24.225</v>
      </c>
      <c r="L1757" s="37" t="n">
        <f aca="false">G1757+Inputs!$B$6*H1757</f>
        <v>0</v>
      </c>
      <c r="M1757" s="37" t="n">
        <f aca="false">I1757+Inputs!$B$7*J1757</f>
        <v>340.034</v>
      </c>
      <c r="N1757" s="37" t="n">
        <f aca="false">K1757+L1757+M1757</f>
        <v>364.259</v>
      </c>
    </row>
    <row r="1758" customFormat="false" ht="15" hidden="false" customHeight="false" outlineLevel="0" collapsed="false">
      <c r="A1758" s="0" t="s">
        <v>9</v>
      </c>
      <c r="B1758" s="0" t="s">
        <v>374</v>
      </c>
      <c r="C1758" s="15" t="n">
        <v>45108</v>
      </c>
      <c r="D1758" s="0" t="n">
        <v>1</v>
      </c>
      <c r="E1758" s="0" t="n">
        <v>0</v>
      </c>
      <c r="F1758" s="0" t="n">
        <v>16</v>
      </c>
      <c r="G1758" s="0" t="n">
        <v>0</v>
      </c>
      <c r="H1758" s="0" t="n">
        <v>2</v>
      </c>
      <c r="I1758" s="0" t="n">
        <v>0</v>
      </c>
      <c r="J1758" s="0" t="n">
        <v>293</v>
      </c>
      <c r="K1758" s="37" t="n">
        <f aca="false">E1758+Inputs!$B$5*F1758</f>
        <v>20.4</v>
      </c>
      <c r="L1758" s="37" t="n">
        <f aca="false">G1758+Inputs!$B$6*H1758</f>
        <v>2.55</v>
      </c>
      <c r="M1758" s="37" t="n">
        <f aca="false">I1758+Inputs!$B$7*J1758</f>
        <v>363.613</v>
      </c>
      <c r="N1758" s="37" t="n">
        <f aca="false">K1758+L1758+M1758</f>
        <v>386.563</v>
      </c>
    </row>
    <row r="1759" customFormat="false" ht="15" hidden="false" customHeight="false" outlineLevel="0" collapsed="false">
      <c r="A1759" s="0" t="s">
        <v>9</v>
      </c>
      <c r="B1759" s="0" t="s">
        <v>374</v>
      </c>
      <c r="C1759" s="15" t="n">
        <v>45139</v>
      </c>
      <c r="D1759" s="0" t="n">
        <v>1</v>
      </c>
      <c r="E1759" s="0" t="n">
        <v>0</v>
      </c>
      <c r="F1759" s="0" t="n">
        <v>16</v>
      </c>
      <c r="G1759" s="0" t="n">
        <v>0</v>
      </c>
      <c r="H1759" s="0" t="n">
        <v>3</v>
      </c>
      <c r="I1759" s="0" t="n">
        <v>0</v>
      </c>
      <c r="J1759" s="0" t="n">
        <v>329</v>
      </c>
      <c r="K1759" s="37" t="n">
        <f aca="false">E1759+Inputs!$B$5*F1759</f>
        <v>20.4</v>
      </c>
      <c r="L1759" s="37" t="n">
        <f aca="false">G1759+Inputs!$B$6*H1759</f>
        <v>3.825</v>
      </c>
      <c r="M1759" s="37" t="n">
        <f aca="false">I1759+Inputs!$B$7*J1759</f>
        <v>408.289</v>
      </c>
      <c r="N1759" s="37" t="n">
        <f aca="false">K1759+L1759+M1759</f>
        <v>432.514</v>
      </c>
    </row>
    <row r="1760" customFormat="false" ht="15" hidden="false" customHeight="false" outlineLevel="0" collapsed="false">
      <c r="A1760" s="0" t="s">
        <v>9</v>
      </c>
      <c r="B1760" s="0" t="s">
        <v>374</v>
      </c>
      <c r="C1760" s="15" t="n">
        <v>45170</v>
      </c>
      <c r="D1760" s="0" t="n">
        <v>1</v>
      </c>
      <c r="E1760" s="0" t="n">
        <v>0</v>
      </c>
      <c r="F1760" s="0" t="n">
        <v>35</v>
      </c>
      <c r="G1760" s="0" t="n">
        <v>0</v>
      </c>
      <c r="H1760" s="0" t="n">
        <v>2</v>
      </c>
      <c r="I1760" s="0" t="n">
        <v>0</v>
      </c>
      <c r="J1760" s="0" t="n">
        <v>308</v>
      </c>
      <c r="K1760" s="37" t="n">
        <f aca="false">E1760+Inputs!$B$5*F1760</f>
        <v>44.625</v>
      </c>
      <c r="L1760" s="37" t="n">
        <f aca="false">G1760+Inputs!$B$6*H1760</f>
        <v>2.55</v>
      </c>
      <c r="M1760" s="37" t="n">
        <f aca="false">I1760+Inputs!$B$7*J1760</f>
        <v>382.228</v>
      </c>
      <c r="N1760" s="37" t="n">
        <f aca="false">K1760+L1760+M1760</f>
        <v>429.403</v>
      </c>
    </row>
    <row r="1761" customFormat="false" ht="15" hidden="false" customHeight="false" outlineLevel="0" collapsed="false">
      <c r="A1761" s="0" t="s">
        <v>9</v>
      </c>
      <c r="B1761" s="0" t="s">
        <v>374</v>
      </c>
      <c r="C1761" s="15" t="n">
        <v>45200</v>
      </c>
      <c r="D1761" s="0" t="n">
        <v>1</v>
      </c>
      <c r="E1761" s="0" t="n">
        <v>0</v>
      </c>
      <c r="F1761" s="0" t="n">
        <v>11</v>
      </c>
      <c r="G1761" s="0" t="n">
        <v>0</v>
      </c>
      <c r="H1761" s="0" t="n">
        <v>5</v>
      </c>
      <c r="I1761" s="0" t="n">
        <v>0</v>
      </c>
      <c r="J1761" s="0" t="n">
        <v>291</v>
      </c>
      <c r="K1761" s="37" t="n">
        <f aca="false">E1761+Inputs!$B$5*F1761</f>
        <v>14.025</v>
      </c>
      <c r="L1761" s="37" t="n">
        <f aca="false">G1761+Inputs!$B$6*H1761</f>
        <v>6.375</v>
      </c>
      <c r="M1761" s="37" t="n">
        <f aca="false">I1761+Inputs!$B$7*J1761</f>
        <v>361.131</v>
      </c>
      <c r="N1761" s="37" t="n">
        <f aca="false">K1761+L1761+M1761</f>
        <v>381.531</v>
      </c>
    </row>
    <row r="1762" customFormat="false" ht="15" hidden="false" customHeight="false" outlineLevel="0" collapsed="false">
      <c r="A1762" s="0" t="s">
        <v>9</v>
      </c>
      <c r="B1762" s="0" t="s">
        <v>374</v>
      </c>
      <c r="C1762" s="15" t="n">
        <v>45231</v>
      </c>
      <c r="D1762" s="0" t="n">
        <v>1</v>
      </c>
      <c r="E1762" s="0" t="n">
        <v>0</v>
      </c>
      <c r="F1762" s="0" t="n">
        <v>19</v>
      </c>
      <c r="G1762" s="0" t="n">
        <v>0</v>
      </c>
      <c r="H1762" s="0" t="n">
        <v>0</v>
      </c>
      <c r="I1762" s="0" t="n">
        <v>0</v>
      </c>
      <c r="J1762" s="0" t="n">
        <v>290</v>
      </c>
      <c r="K1762" s="37" t="n">
        <f aca="false">E1762+Inputs!$B$5*F1762</f>
        <v>24.225</v>
      </c>
      <c r="L1762" s="37" t="n">
        <f aca="false">G1762+Inputs!$B$6*H1762</f>
        <v>0</v>
      </c>
      <c r="M1762" s="37" t="n">
        <f aca="false">I1762+Inputs!$B$7*J1762</f>
        <v>359.89</v>
      </c>
      <c r="N1762" s="37" t="n">
        <f aca="false">K1762+L1762+M1762</f>
        <v>384.115</v>
      </c>
    </row>
    <row r="1763" customFormat="false" ht="15" hidden="false" customHeight="false" outlineLevel="0" collapsed="false">
      <c r="A1763" s="0" t="s">
        <v>9</v>
      </c>
      <c r="B1763" s="0" t="s">
        <v>374</v>
      </c>
      <c r="C1763" s="15" t="n">
        <v>45261</v>
      </c>
      <c r="D1763" s="0" t="n">
        <v>1</v>
      </c>
      <c r="E1763" s="0" t="n">
        <v>0</v>
      </c>
      <c r="F1763" s="0" t="n">
        <v>13</v>
      </c>
      <c r="G1763" s="0" t="n">
        <v>0</v>
      </c>
      <c r="H1763" s="0" t="n">
        <v>2</v>
      </c>
      <c r="I1763" s="0" t="n">
        <v>0</v>
      </c>
      <c r="J1763" s="0" t="n">
        <v>225</v>
      </c>
      <c r="K1763" s="37" t="n">
        <f aca="false">E1763+Inputs!$B$5*F1763</f>
        <v>16.575</v>
      </c>
      <c r="L1763" s="37" t="n">
        <f aca="false">G1763+Inputs!$B$6*H1763</f>
        <v>2.55</v>
      </c>
      <c r="M1763" s="37" t="n">
        <f aca="false">I1763+Inputs!$B$7*J1763</f>
        <v>279.225</v>
      </c>
      <c r="N1763" s="37" t="n">
        <f aca="false">K1763+L1763+M1763</f>
        <v>298.35</v>
      </c>
    </row>
    <row r="1764" customFormat="false" ht="15" hidden="false" customHeight="false" outlineLevel="0" collapsed="false">
      <c r="A1764" s="0" t="s">
        <v>9</v>
      </c>
      <c r="B1764" s="0" t="s">
        <v>374</v>
      </c>
      <c r="C1764" s="15" t="n">
        <v>45292</v>
      </c>
      <c r="D1764" s="0" t="n">
        <v>1</v>
      </c>
      <c r="E1764" s="0" t="n">
        <v>0</v>
      </c>
      <c r="F1764" s="0" t="n">
        <v>17</v>
      </c>
      <c r="G1764" s="0" t="n">
        <v>0</v>
      </c>
      <c r="H1764" s="0" t="n">
        <v>1</v>
      </c>
      <c r="I1764" s="0" t="n">
        <v>0</v>
      </c>
      <c r="J1764" s="0" t="n">
        <v>253</v>
      </c>
      <c r="K1764" s="37" t="n">
        <f aca="false">E1764+Inputs!$B$5*F1764</f>
        <v>21.675</v>
      </c>
      <c r="L1764" s="37" t="n">
        <f aca="false">G1764+Inputs!$B$6*H1764</f>
        <v>1.275</v>
      </c>
      <c r="M1764" s="37" t="n">
        <f aca="false">I1764+Inputs!$B$7*J1764</f>
        <v>313.973</v>
      </c>
      <c r="N1764" s="37" t="n">
        <f aca="false">K1764+L1764+M1764</f>
        <v>336.923</v>
      </c>
    </row>
    <row r="1765" customFormat="false" ht="15" hidden="false" customHeight="false" outlineLevel="0" collapsed="false">
      <c r="A1765" s="0" t="s">
        <v>9</v>
      </c>
      <c r="B1765" s="0" t="s">
        <v>374</v>
      </c>
      <c r="C1765" s="15" t="n">
        <v>45323</v>
      </c>
      <c r="D1765" s="0" t="n">
        <v>1</v>
      </c>
      <c r="E1765" s="0" t="n">
        <v>0</v>
      </c>
      <c r="F1765" s="0" t="n">
        <v>2</v>
      </c>
      <c r="G1765" s="0" t="n">
        <v>0</v>
      </c>
      <c r="H1765" s="0" t="n">
        <v>1</v>
      </c>
      <c r="I1765" s="0" t="n">
        <v>0</v>
      </c>
      <c r="J1765" s="0" t="n">
        <v>35</v>
      </c>
      <c r="K1765" s="37" t="n">
        <f aca="false">E1765+Inputs!$B$5*F1765</f>
        <v>2.55</v>
      </c>
      <c r="L1765" s="37" t="n">
        <f aca="false">G1765+Inputs!$B$6*H1765</f>
        <v>1.275</v>
      </c>
      <c r="M1765" s="37" t="n">
        <f aca="false">I1765+Inputs!$B$7*J1765</f>
        <v>43.435</v>
      </c>
      <c r="N1765" s="37" t="n">
        <f aca="false">K1765+L1765+M1765</f>
        <v>47.26</v>
      </c>
    </row>
    <row r="1766" customFormat="false" ht="15" hidden="false" customHeight="false" outlineLevel="0" collapsed="false">
      <c r="A1766" s="0" t="s">
        <v>9</v>
      </c>
      <c r="B1766" s="0" t="s">
        <v>374</v>
      </c>
      <c r="C1766" s="15" t="n">
        <v>45352</v>
      </c>
      <c r="D1766" s="0" t="n">
        <v>1</v>
      </c>
      <c r="E1766" s="0" t="n">
        <v>0</v>
      </c>
      <c r="F1766" s="0" t="n">
        <v>3</v>
      </c>
      <c r="G1766" s="0" t="n">
        <v>0</v>
      </c>
      <c r="H1766" s="0" t="n">
        <v>1</v>
      </c>
      <c r="I1766" s="0" t="n">
        <v>0</v>
      </c>
      <c r="J1766" s="0" t="n">
        <v>75</v>
      </c>
      <c r="K1766" s="37" t="n">
        <f aca="false">E1766+Inputs!$B$5*F1766</f>
        <v>3.825</v>
      </c>
      <c r="L1766" s="37" t="n">
        <f aca="false">G1766+Inputs!$B$6*H1766</f>
        <v>1.275</v>
      </c>
      <c r="M1766" s="37" t="n">
        <f aca="false">I1766+Inputs!$B$7*J1766</f>
        <v>93.075</v>
      </c>
      <c r="N1766" s="37" t="n">
        <f aca="false">K1766+L1766+M1766</f>
        <v>98.175</v>
      </c>
    </row>
    <row r="1767" customFormat="false" ht="15" hidden="false" customHeight="false" outlineLevel="0" collapsed="false">
      <c r="A1767" s="0" t="s">
        <v>9</v>
      </c>
      <c r="B1767" s="0" t="s">
        <v>374</v>
      </c>
      <c r="C1767" s="15" t="n">
        <v>45383</v>
      </c>
      <c r="D1767" s="0" t="n">
        <v>1</v>
      </c>
      <c r="E1767" s="0" t="n">
        <v>0</v>
      </c>
      <c r="F1767" s="0" t="n">
        <v>6</v>
      </c>
      <c r="G1767" s="0" t="n">
        <v>0</v>
      </c>
      <c r="H1767" s="0" t="n">
        <v>2</v>
      </c>
      <c r="I1767" s="0" t="n">
        <v>0</v>
      </c>
      <c r="J1767" s="0" t="n">
        <v>222</v>
      </c>
      <c r="K1767" s="37" t="n">
        <f aca="false">E1767+Inputs!$B$5*F1767</f>
        <v>7.65</v>
      </c>
      <c r="L1767" s="37" t="n">
        <f aca="false">G1767+Inputs!$B$6*H1767</f>
        <v>2.55</v>
      </c>
      <c r="M1767" s="37" t="n">
        <f aca="false">I1767+Inputs!$B$7*J1767</f>
        <v>275.502</v>
      </c>
      <c r="N1767" s="37" t="n">
        <f aca="false">K1767+L1767+M1767</f>
        <v>285.702</v>
      </c>
    </row>
    <row r="1768" customFormat="false" ht="15" hidden="false" customHeight="false" outlineLevel="0" collapsed="false">
      <c r="A1768" s="0" t="s">
        <v>9</v>
      </c>
      <c r="B1768" s="0" t="s">
        <v>374</v>
      </c>
      <c r="C1768" s="15" t="n">
        <v>45413</v>
      </c>
      <c r="D1768" s="0" t="n">
        <v>1</v>
      </c>
      <c r="E1768" s="0" t="n">
        <v>0</v>
      </c>
      <c r="F1768" s="0" t="n">
        <v>6</v>
      </c>
      <c r="G1768" s="0" t="n">
        <v>0</v>
      </c>
      <c r="H1768" s="0" t="n">
        <v>2</v>
      </c>
      <c r="I1768" s="0" t="n">
        <v>0</v>
      </c>
      <c r="J1768" s="0" t="n">
        <v>196</v>
      </c>
      <c r="K1768" s="37" t="n">
        <f aca="false">E1768+Inputs!$B$5*F1768</f>
        <v>7.65</v>
      </c>
      <c r="L1768" s="37" t="n">
        <f aca="false">G1768+Inputs!$B$6*H1768</f>
        <v>2.55</v>
      </c>
      <c r="M1768" s="37" t="n">
        <f aca="false">I1768+Inputs!$B$7*J1768</f>
        <v>243.236</v>
      </c>
      <c r="N1768" s="37" t="n">
        <f aca="false">K1768+L1768+M1768</f>
        <v>253.436</v>
      </c>
    </row>
    <row r="1769" customFormat="false" ht="15" hidden="false" customHeight="false" outlineLevel="0" collapsed="false">
      <c r="A1769" s="0" t="s">
        <v>9</v>
      </c>
      <c r="B1769" s="0" t="s">
        <v>374</v>
      </c>
      <c r="C1769" s="15" t="n">
        <v>45444</v>
      </c>
      <c r="D1769" s="0" t="n">
        <v>1</v>
      </c>
      <c r="E1769" s="0" t="n">
        <v>0</v>
      </c>
      <c r="F1769" s="0" t="n">
        <v>11</v>
      </c>
      <c r="G1769" s="0" t="n">
        <v>0</v>
      </c>
      <c r="H1769" s="0" t="n">
        <v>4</v>
      </c>
      <c r="I1769" s="0" t="n">
        <v>0</v>
      </c>
      <c r="J1769" s="0" t="n">
        <v>288</v>
      </c>
      <c r="K1769" s="37" t="n">
        <f aca="false">E1769+Inputs!$B$5*F1769</f>
        <v>14.025</v>
      </c>
      <c r="L1769" s="37" t="n">
        <f aca="false">G1769+Inputs!$B$6*H1769</f>
        <v>5.1</v>
      </c>
      <c r="M1769" s="37" t="n">
        <f aca="false">I1769+Inputs!$B$7*J1769</f>
        <v>357.408</v>
      </c>
      <c r="N1769" s="37" t="n">
        <f aca="false">K1769+L1769+M1769</f>
        <v>376.533</v>
      </c>
    </row>
    <row r="1770" customFormat="false" ht="15" hidden="false" customHeight="false" outlineLevel="0" collapsed="false">
      <c r="A1770" s="0" t="s">
        <v>9</v>
      </c>
      <c r="B1770" s="0" t="s">
        <v>374</v>
      </c>
      <c r="C1770" s="15" t="n">
        <v>45474</v>
      </c>
      <c r="D1770" s="0" t="n">
        <v>1</v>
      </c>
      <c r="E1770" s="0" t="n">
        <v>0</v>
      </c>
      <c r="F1770" s="0" t="n">
        <v>13</v>
      </c>
      <c r="G1770" s="0" t="n">
        <v>0</v>
      </c>
      <c r="H1770" s="0" t="n">
        <v>3</v>
      </c>
      <c r="I1770" s="0" t="n">
        <v>0</v>
      </c>
      <c r="J1770" s="0" t="n">
        <v>288</v>
      </c>
      <c r="K1770" s="37" t="n">
        <f aca="false">E1770+Inputs!$B$5*F1770</f>
        <v>16.575</v>
      </c>
      <c r="L1770" s="37" t="n">
        <f aca="false">G1770+Inputs!$B$6*H1770</f>
        <v>3.825</v>
      </c>
      <c r="M1770" s="37" t="n">
        <f aca="false">I1770+Inputs!$B$7*J1770</f>
        <v>357.408</v>
      </c>
      <c r="N1770" s="37" t="n">
        <f aca="false">K1770+L1770+M1770</f>
        <v>377.808</v>
      </c>
    </row>
    <row r="1771" customFormat="false" ht="15" hidden="false" customHeight="false" outlineLevel="0" collapsed="false">
      <c r="A1771" s="0" t="s">
        <v>9</v>
      </c>
      <c r="B1771" s="0" t="s">
        <v>374</v>
      </c>
      <c r="C1771" s="15" t="n">
        <v>45505</v>
      </c>
      <c r="D1771" s="0" t="n">
        <v>1</v>
      </c>
      <c r="E1771" s="0" t="n">
        <v>0</v>
      </c>
      <c r="F1771" s="0" t="n">
        <v>11</v>
      </c>
      <c r="G1771" s="0" t="n">
        <v>0</v>
      </c>
      <c r="H1771" s="0" t="n">
        <v>4</v>
      </c>
      <c r="I1771" s="0" t="n">
        <v>0</v>
      </c>
      <c r="J1771" s="0" t="n">
        <v>260</v>
      </c>
      <c r="K1771" s="37" t="n">
        <f aca="false">E1771+Inputs!$B$5*F1771</f>
        <v>14.025</v>
      </c>
      <c r="L1771" s="37" t="n">
        <f aca="false">G1771+Inputs!$B$6*H1771</f>
        <v>5.1</v>
      </c>
      <c r="M1771" s="37" t="n">
        <f aca="false">I1771+Inputs!$B$7*J1771</f>
        <v>322.66</v>
      </c>
      <c r="N1771" s="37" t="n">
        <f aca="false">K1771+L1771+M1771</f>
        <v>341.785</v>
      </c>
    </row>
    <row r="1772" customFormat="false" ht="15" hidden="false" customHeight="false" outlineLevel="0" collapsed="false">
      <c r="A1772" s="0" t="s">
        <v>9</v>
      </c>
      <c r="B1772" s="0" t="s">
        <v>374</v>
      </c>
      <c r="C1772" s="15" t="n">
        <v>45536</v>
      </c>
      <c r="D1772" s="0" t="n">
        <v>1</v>
      </c>
      <c r="E1772" s="0" t="n">
        <v>0</v>
      </c>
      <c r="F1772" s="0" t="n">
        <v>8</v>
      </c>
      <c r="G1772" s="0" t="n">
        <v>0</v>
      </c>
      <c r="H1772" s="0" t="n">
        <v>8</v>
      </c>
      <c r="I1772" s="0" t="n">
        <v>0</v>
      </c>
      <c r="J1772" s="0" t="n">
        <v>241</v>
      </c>
      <c r="K1772" s="37" t="n">
        <f aca="false">E1772+Inputs!$B$5*F1772</f>
        <v>10.2</v>
      </c>
      <c r="L1772" s="37" t="n">
        <f aca="false">G1772+Inputs!$B$6*H1772</f>
        <v>10.2</v>
      </c>
      <c r="M1772" s="37" t="n">
        <f aca="false">I1772+Inputs!$B$7*J1772</f>
        <v>299.081</v>
      </c>
      <c r="N1772" s="37" t="n">
        <f aca="false">K1772+L1772+M1772</f>
        <v>319.481</v>
      </c>
    </row>
    <row r="1773" customFormat="false" ht="15" hidden="false" customHeight="false" outlineLevel="0" collapsed="false">
      <c r="A1773" s="0" t="s">
        <v>9</v>
      </c>
      <c r="B1773" s="0" t="s">
        <v>374</v>
      </c>
      <c r="C1773" s="15" t="n">
        <v>45566</v>
      </c>
      <c r="D1773" s="0" t="n">
        <v>1</v>
      </c>
      <c r="E1773" s="0" t="n">
        <v>0</v>
      </c>
      <c r="F1773" s="0" t="n">
        <v>17</v>
      </c>
      <c r="G1773" s="0" t="n">
        <v>0</v>
      </c>
      <c r="H1773" s="0" t="n">
        <v>4</v>
      </c>
      <c r="I1773" s="0" t="n">
        <v>0</v>
      </c>
      <c r="J1773" s="0" t="n">
        <v>230</v>
      </c>
      <c r="K1773" s="37" t="n">
        <f aca="false">E1773+Inputs!$B$5*F1773</f>
        <v>21.675</v>
      </c>
      <c r="L1773" s="37" t="n">
        <f aca="false">G1773+Inputs!$B$6*H1773</f>
        <v>5.1</v>
      </c>
      <c r="M1773" s="37" t="n">
        <f aca="false">I1773+Inputs!$B$7*J1773</f>
        <v>285.43</v>
      </c>
      <c r="N1773" s="37" t="n">
        <f aca="false">K1773+L1773+M1773</f>
        <v>312.205</v>
      </c>
    </row>
    <row r="1774" customFormat="false" ht="15" hidden="false" customHeight="false" outlineLevel="0" collapsed="false">
      <c r="A1774" s="0" t="s">
        <v>9</v>
      </c>
      <c r="B1774" s="0" t="s">
        <v>374</v>
      </c>
      <c r="C1774" s="15" t="n">
        <v>45597</v>
      </c>
      <c r="D1774" s="0" t="n">
        <v>1</v>
      </c>
      <c r="E1774" s="0" t="n">
        <v>0</v>
      </c>
      <c r="F1774" s="0" t="n">
        <v>7</v>
      </c>
      <c r="G1774" s="0" t="n">
        <v>0</v>
      </c>
      <c r="H1774" s="0" t="n">
        <v>4</v>
      </c>
      <c r="I1774" s="0" t="n">
        <v>0</v>
      </c>
      <c r="J1774" s="0" t="n">
        <v>207</v>
      </c>
      <c r="K1774" s="37" t="n">
        <f aca="false">E1774+Inputs!$B$5*F1774</f>
        <v>8.925</v>
      </c>
      <c r="L1774" s="37" t="n">
        <f aca="false">G1774+Inputs!$B$6*H1774</f>
        <v>5.1</v>
      </c>
      <c r="M1774" s="37" t="n">
        <f aca="false">I1774+Inputs!$B$7*J1774</f>
        <v>256.887</v>
      </c>
      <c r="N1774" s="37" t="n">
        <f aca="false">K1774+L1774+M1774</f>
        <v>270.912</v>
      </c>
    </row>
    <row r="1775" customFormat="false" ht="15" hidden="false" customHeight="false" outlineLevel="0" collapsed="false">
      <c r="A1775" s="0" t="s">
        <v>9</v>
      </c>
      <c r="B1775" s="0" t="s">
        <v>374</v>
      </c>
      <c r="C1775" s="15" t="n">
        <v>45627</v>
      </c>
      <c r="D1775" s="0" t="n">
        <v>1</v>
      </c>
      <c r="E1775" s="0" t="n">
        <v>0</v>
      </c>
      <c r="F1775" s="0" t="n">
        <v>11</v>
      </c>
      <c r="G1775" s="0" t="n">
        <v>0</v>
      </c>
      <c r="H1775" s="0" t="n">
        <v>6</v>
      </c>
      <c r="I1775" s="0" t="n">
        <v>0</v>
      </c>
      <c r="J1775" s="0" t="n">
        <v>246</v>
      </c>
      <c r="K1775" s="37" t="n">
        <f aca="false">E1775+Inputs!$B$5*F1775</f>
        <v>14.025</v>
      </c>
      <c r="L1775" s="37" t="n">
        <f aca="false">G1775+Inputs!$B$6*H1775</f>
        <v>7.65</v>
      </c>
      <c r="M1775" s="37" t="n">
        <f aca="false">I1775+Inputs!$B$7*J1775</f>
        <v>305.286</v>
      </c>
      <c r="N1775" s="37" t="n">
        <f aca="false">K1775+L1775+M1775</f>
        <v>326.961</v>
      </c>
    </row>
    <row r="1776" customFormat="false" ht="15" hidden="false" customHeight="false" outlineLevel="0" collapsed="false">
      <c r="A1776" s="0" t="s">
        <v>9</v>
      </c>
      <c r="B1776" s="0" t="s">
        <v>374</v>
      </c>
      <c r="C1776" s="15" t="n">
        <v>45658</v>
      </c>
      <c r="D1776" s="0" t="n">
        <v>1</v>
      </c>
      <c r="E1776" s="0" t="n">
        <v>0</v>
      </c>
      <c r="F1776" s="0" t="n">
        <v>8</v>
      </c>
      <c r="G1776" s="0" t="n">
        <v>0</v>
      </c>
      <c r="H1776" s="0" t="n">
        <v>2</v>
      </c>
      <c r="I1776" s="0" t="n">
        <v>0</v>
      </c>
      <c r="J1776" s="0" t="n">
        <v>230</v>
      </c>
      <c r="K1776" s="37" t="n">
        <f aca="false">E1776+Inputs!$B$5*F1776</f>
        <v>10.2</v>
      </c>
      <c r="L1776" s="37" t="n">
        <f aca="false">G1776+Inputs!$B$6*H1776</f>
        <v>2.55</v>
      </c>
      <c r="M1776" s="37" t="n">
        <f aca="false">I1776+Inputs!$B$7*J1776</f>
        <v>285.43</v>
      </c>
      <c r="N1776" s="37" t="n">
        <f aca="false">K1776+L1776+M1776</f>
        <v>298.18</v>
      </c>
    </row>
    <row r="1777" customFormat="false" ht="15" hidden="false" customHeight="false" outlineLevel="0" collapsed="false">
      <c r="A1777" s="0" t="s">
        <v>9</v>
      </c>
      <c r="B1777" s="0" t="s">
        <v>374</v>
      </c>
      <c r="C1777" s="15" t="n">
        <v>45689</v>
      </c>
      <c r="D1777" s="0" t="n">
        <v>1</v>
      </c>
      <c r="E1777" s="0" t="n">
        <v>0</v>
      </c>
      <c r="F1777" s="0" t="n">
        <v>3</v>
      </c>
      <c r="G1777" s="0" t="n">
        <v>0</v>
      </c>
      <c r="H1777" s="0" t="n">
        <v>6</v>
      </c>
      <c r="I1777" s="0" t="n">
        <v>0</v>
      </c>
      <c r="J1777" s="0" t="n">
        <v>266</v>
      </c>
      <c r="K1777" s="37" t="n">
        <f aca="false">E1777+Inputs!$B$5*F1777</f>
        <v>3.825</v>
      </c>
      <c r="L1777" s="37" t="n">
        <f aca="false">G1777+Inputs!$B$6*H1777</f>
        <v>7.65</v>
      </c>
      <c r="M1777" s="37" t="n">
        <f aca="false">I1777+Inputs!$B$7*J1777</f>
        <v>330.106</v>
      </c>
      <c r="N1777" s="37" t="n">
        <f aca="false">K1777+L1777+M1777</f>
        <v>341.581</v>
      </c>
    </row>
    <row r="1778" customFormat="false" ht="15" hidden="false" customHeight="false" outlineLevel="0" collapsed="false">
      <c r="A1778" s="0" t="s">
        <v>9</v>
      </c>
      <c r="B1778" s="0" t="s">
        <v>374</v>
      </c>
      <c r="C1778" s="15" t="n">
        <v>45717</v>
      </c>
      <c r="D1778" s="0" t="n">
        <v>1</v>
      </c>
      <c r="E1778" s="0" t="n">
        <v>0</v>
      </c>
      <c r="F1778" s="0" t="n">
        <v>10</v>
      </c>
      <c r="G1778" s="0" t="n">
        <v>0</v>
      </c>
      <c r="H1778" s="0" t="n">
        <v>8</v>
      </c>
      <c r="I1778" s="0" t="n">
        <v>0</v>
      </c>
      <c r="J1778" s="0" t="n">
        <v>241</v>
      </c>
      <c r="K1778" s="37" t="n">
        <f aca="false">E1778+Inputs!$B$5*F1778</f>
        <v>12.75</v>
      </c>
      <c r="L1778" s="37" t="n">
        <f aca="false">G1778+Inputs!$B$6*H1778</f>
        <v>10.2</v>
      </c>
      <c r="M1778" s="37" t="n">
        <f aca="false">I1778+Inputs!$B$7*J1778</f>
        <v>299.081</v>
      </c>
      <c r="N1778" s="37" t="n">
        <f aca="false">K1778+L1778+M1778</f>
        <v>322.031</v>
      </c>
    </row>
    <row r="1779" customFormat="false" ht="15" hidden="false" customHeight="false" outlineLevel="0" collapsed="false">
      <c r="A1779" s="0" t="s">
        <v>9</v>
      </c>
      <c r="B1779" s="0" t="s">
        <v>374</v>
      </c>
      <c r="C1779" s="15" t="n">
        <v>45748</v>
      </c>
      <c r="D1779" s="0" t="n">
        <v>1</v>
      </c>
      <c r="E1779" s="0" t="n">
        <v>0</v>
      </c>
      <c r="F1779" s="0" t="n">
        <v>9</v>
      </c>
      <c r="G1779" s="0" t="n">
        <v>0</v>
      </c>
      <c r="H1779" s="0" t="n">
        <v>1</v>
      </c>
      <c r="I1779" s="0" t="n">
        <v>0</v>
      </c>
      <c r="J1779" s="0" t="n">
        <v>245</v>
      </c>
      <c r="K1779" s="37" t="n">
        <f aca="false">E1779+Inputs!$B$5*F1779</f>
        <v>11.475</v>
      </c>
      <c r="L1779" s="37" t="n">
        <f aca="false">G1779+Inputs!$B$6*H1779</f>
        <v>1.275</v>
      </c>
      <c r="M1779" s="37" t="n">
        <f aca="false">I1779+Inputs!$B$7*J1779</f>
        <v>304.045</v>
      </c>
      <c r="N1779" s="37" t="n">
        <f aca="false">K1779+L1779+M1779</f>
        <v>316.795</v>
      </c>
    </row>
    <row r="1780" customFormat="false" ht="15" hidden="false" customHeight="false" outlineLevel="0" collapsed="false">
      <c r="A1780" s="0" t="s">
        <v>9</v>
      </c>
      <c r="B1780" s="0" t="s">
        <v>374</v>
      </c>
      <c r="C1780" s="15" t="n">
        <v>45778</v>
      </c>
      <c r="D1780" s="0" t="n">
        <v>1</v>
      </c>
      <c r="E1780" s="0" t="n">
        <v>0</v>
      </c>
      <c r="F1780" s="0" t="n">
        <v>31</v>
      </c>
      <c r="G1780" s="0" t="n">
        <v>0</v>
      </c>
      <c r="H1780" s="0" t="n">
        <v>7</v>
      </c>
      <c r="I1780" s="0" t="n">
        <v>0</v>
      </c>
      <c r="J1780" s="0" t="n">
        <v>272</v>
      </c>
      <c r="K1780" s="37" t="n">
        <f aca="false">E1780+Inputs!$B$5*F1780</f>
        <v>39.525</v>
      </c>
      <c r="L1780" s="37" t="n">
        <f aca="false">G1780+Inputs!$B$6*H1780</f>
        <v>8.925</v>
      </c>
      <c r="M1780" s="37" t="n">
        <f aca="false">I1780+Inputs!$B$7*J1780</f>
        <v>337.552</v>
      </c>
      <c r="N1780" s="37" t="n">
        <f aca="false">K1780+L1780+M1780</f>
        <v>386.002</v>
      </c>
    </row>
    <row r="1781" customFormat="false" ht="15" hidden="false" customHeight="false" outlineLevel="0" collapsed="false">
      <c r="A1781" s="0" t="s">
        <v>9</v>
      </c>
      <c r="B1781" s="0" t="s">
        <v>374</v>
      </c>
      <c r="C1781" s="15" t="n">
        <v>45809</v>
      </c>
      <c r="D1781" s="0" t="n">
        <v>1</v>
      </c>
      <c r="E1781" s="0" t="n">
        <v>0</v>
      </c>
      <c r="F1781" s="0" t="n">
        <v>30</v>
      </c>
      <c r="G1781" s="0" t="n">
        <v>0</v>
      </c>
      <c r="H1781" s="0" t="n">
        <v>12</v>
      </c>
      <c r="I1781" s="0" t="n">
        <v>0</v>
      </c>
      <c r="J1781" s="0" t="n">
        <v>319</v>
      </c>
      <c r="K1781" s="37" t="n">
        <f aca="false">E1781+Inputs!$B$5*F1781</f>
        <v>38.25</v>
      </c>
      <c r="L1781" s="37" t="n">
        <f aca="false">G1781+Inputs!$B$6*H1781</f>
        <v>15.3</v>
      </c>
      <c r="M1781" s="37" t="n">
        <f aca="false">I1781+Inputs!$B$7*J1781</f>
        <v>395.879</v>
      </c>
      <c r="N1781" s="37" t="n">
        <f aca="false">K1781+L1781+M1781</f>
        <v>449.429</v>
      </c>
    </row>
    <row r="1782" customFormat="false" ht="15" hidden="false" customHeight="false" outlineLevel="0" collapsed="false">
      <c r="A1782" s="0" t="s">
        <v>9</v>
      </c>
      <c r="B1782" s="0" t="s">
        <v>374</v>
      </c>
      <c r="C1782" s="15" t="n">
        <v>45839</v>
      </c>
      <c r="D1782" s="0" t="n">
        <v>1</v>
      </c>
      <c r="E1782" s="0" t="n">
        <v>0</v>
      </c>
      <c r="F1782" s="0" t="n">
        <v>18</v>
      </c>
      <c r="G1782" s="0" t="n">
        <v>0</v>
      </c>
      <c r="H1782" s="0" t="n">
        <v>6</v>
      </c>
      <c r="I1782" s="0" t="n">
        <v>0</v>
      </c>
      <c r="J1782" s="0" t="n">
        <v>273</v>
      </c>
      <c r="K1782" s="37" t="n">
        <f aca="false">E1782+Inputs!$B$5*F1782</f>
        <v>22.95</v>
      </c>
      <c r="L1782" s="37" t="n">
        <f aca="false">G1782+Inputs!$B$6*H1782</f>
        <v>7.65</v>
      </c>
      <c r="M1782" s="37" t="n">
        <f aca="false">I1782+Inputs!$B$7*J1782</f>
        <v>338.793</v>
      </c>
      <c r="N1782" s="37" t="n">
        <f aca="false">K1782+L1782+M1782</f>
        <v>369.393</v>
      </c>
    </row>
    <row r="1783" customFormat="false" ht="15" hidden="false" customHeight="false" outlineLevel="0" collapsed="false">
      <c r="A1783" s="0" t="s">
        <v>9</v>
      </c>
      <c r="B1783" s="0" t="s">
        <v>374</v>
      </c>
      <c r="C1783" s="15" t="n">
        <v>45870</v>
      </c>
      <c r="D1783" s="0" t="n">
        <v>1</v>
      </c>
      <c r="E1783" s="0" t="n">
        <v>0</v>
      </c>
      <c r="F1783" s="0" t="n">
        <v>20</v>
      </c>
      <c r="G1783" s="0" t="n">
        <v>0</v>
      </c>
      <c r="H1783" s="0" t="n">
        <v>8</v>
      </c>
      <c r="I1783" s="0" t="n">
        <v>0</v>
      </c>
      <c r="J1783" s="0" t="n">
        <v>229</v>
      </c>
      <c r="K1783" s="37" t="n">
        <f aca="false">E1783+Inputs!$B$5*F1783</f>
        <v>25.5</v>
      </c>
      <c r="L1783" s="37" t="n">
        <f aca="false">G1783+Inputs!$B$6*H1783</f>
        <v>10.2</v>
      </c>
      <c r="M1783" s="37" t="n">
        <f aca="false">I1783+Inputs!$B$7*J1783</f>
        <v>284.189</v>
      </c>
      <c r="N1783" s="37" t="n">
        <f aca="false">K1783+L1783+M1783</f>
        <v>319.889</v>
      </c>
    </row>
    <row r="1784" customFormat="false" ht="15" hidden="false" customHeight="false" outlineLevel="0" collapsed="false">
      <c r="A1784" s="0" t="s">
        <v>9</v>
      </c>
      <c r="B1784" s="0" t="s">
        <v>374</v>
      </c>
      <c r="C1784" s="15" t="n">
        <v>45901</v>
      </c>
      <c r="D1784" s="0" t="n">
        <v>1</v>
      </c>
      <c r="E1784" s="0" t="n">
        <v>0</v>
      </c>
      <c r="F1784" s="0" t="n">
        <v>22</v>
      </c>
      <c r="G1784" s="0" t="n">
        <v>0</v>
      </c>
      <c r="H1784" s="0" t="n">
        <v>9</v>
      </c>
      <c r="I1784" s="0" t="n">
        <v>0</v>
      </c>
      <c r="J1784" s="0" t="n">
        <v>248</v>
      </c>
      <c r="K1784" s="37" t="n">
        <f aca="false">E1784+Inputs!$B$5*F1784</f>
        <v>28.05</v>
      </c>
      <c r="L1784" s="37" t="n">
        <f aca="false">G1784+Inputs!$B$6*H1784</f>
        <v>11.475</v>
      </c>
      <c r="M1784" s="37" t="n">
        <f aca="false">I1784+Inputs!$B$7*J1784</f>
        <v>307.768</v>
      </c>
      <c r="N1784" s="37" t="n">
        <f aca="false">K1784+L1784+M1784</f>
        <v>347.293</v>
      </c>
    </row>
    <row r="1785" customFormat="false" ht="15" hidden="false" customHeight="false" outlineLevel="0" collapsed="false">
      <c r="A1785" s="0" t="s">
        <v>9</v>
      </c>
      <c r="B1785" s="0" t="s">
        <v>374</v>
      </c>
      <c r="C1785" s="15" t="n">
        <v>45931</v>
      </c>
      <c r="D1785" s="0" t="n">
        <v>1</v>
      </c>
      <c r="E1785" s="0" t="n">
        <v>0</v>
      </c>
      <c r="F1785" s="0" t="n">
        <v>16</v>
      </c>
      <c r="G1785" s="0" t="n">
        <v>0</v>
      </c>
      <c r="H1785" s="0" t="n">
        <v>6</v>
      </c>
      <c r="I1785" s="0" t="n">
        <v>0</v>
      </c>
      <c r="J1785" s="0" t="n">
        <v>286</v>
      </c>
      <c r="K1785" s="37" t="n">
        <f aca="false">E1785+Inputs!$B$5*F1785</f>
        <v>20.4</v>
      </c>
      <c r="L1785" s="37" t="n">
        <f aca="false">G1785+Inputs!$B$6*H1785</f>
        <v>7.65</v>
      </c>
      <c r="M1785" s="37" t="n">
        <f aca="false">I1785+Inputs!$B$7*J1785</f>
        <v>354.926</v>
      </c>
      <c r="N1785" s="37" t="n">
        <f aca="false">K1785+L1785+M1785</f>
        <v>382.976</v>
      </c>
    </row>
    <row r="1786" customFormat="false" ht="15" hidden="false" customHeight="false" outlineLevel="0" collapsed="false">
      <c r="A1786" s="0" t="s">
        <v>9</v>
      </c>
      <c r="B1786" s="0" t="s">
        <v>374</v>
      </c>
      <c r="C1786" s="15" t="n">
        <v>45962</v>
      </c>
      <c r="D1786" s="0" t="n">
        <v>1</v>
      </c>
      <c r="E1786" s="0" t="n">
        <v>0</v>
      </c>
      <c r="F1786" s="0" t="n">
        <v>5</v>
      </c>
      <c r="G1786" s="0" t="n">
        <v>0</v>
      </c>
      <c r="H1786" s="0" t="n">
        <v>8</v>
      </c>
      <c r="I1786" s="0" t="n">
        <v>0</v>
      </c>
      <c r="J1786" s="0" t="n">
        <v>237</v>
      </c>
      <c r="K1786" s="37" t="n">
        <f aca="false">E1786+Inputs!$B$5*F1786</f>
        <v>6.375</v>
      </c>
      <c r="L1786" s="37" t="n">
        <f aca="false">G1786+Inputs!$B$6*H1786</f>
        <v>10.2</v>
      </c>
      <c r="M1786" s="37" t="n">
        <f aca="false">I1786+Inputs!$B$7*J1786</f>
        <v>294.117</v>
      </c>
      <c r="N1786" s="37" t="n">
        <f aca="false">K1786+L1786+M1786</f>
        <v>310.692</v>
      </c>
    </row>
    <row r="1787" customFormat="false" ht="15" hidden="false" customHeight="false" outlineLevel="0" collapsed="false">
      <c r="A1787" s="0" t="s">
        <v>9</v>
      </c>
      <c r="B1787" s="0" t="s">
        <v>374</v>
      </c>
      <c r="C1787" s="15" t="n">
        <v>45992</v>
      </c>
      <c r="D1787" s="0" t="n">
        <v>1</v>
      </c>
      <c r="E1787" s="0" t="n">
        <v>0</v>
      </c>
      <c r="F1787" s="0" t="n">
        <v>27</v>
      </c>
      <c r="G1787" s="0" t="n">
        <v>0</v>
      </c>
      <c r="H1787" s="0" t="n">
        <v>16</v>
      </c>
      <c r="I1787" s="0" t="n">
        <v>0</v>
      </c>
      <c r="J1787" s="0" t="n">
        <v>261</v>
      </c>
      <c r="K1787" s="37" t="n">
        <f aca="false">E1787+Inputs!$B$5*F1787</f>
        <v>34.425</v>
      </c>
      <c r="L1787" s="37" t="n">
        <f aca="false">G1787+Inputs!$B$6*H1787</f>
        <v>20.4</v>
      </c>
      <c r="M1787" s="37" t="n">
        <f aca="false">I1787+Inputs!$B$7*J1787</f>
        <v>323.901</v>
      </c>
      <c r="N1787" s="37" t="n">
        <f aca="false">K1787+L1787+M1787</f>
        <v>378.726</v>
      </c>
    </row>
    <row r="1788" customFormat="false" ht="15" hidden="false" customHeight="false" outlineLevel="0" collapsed="false">
      <c r="A1788" s="0" t="s">
        <v>9</v>
      </c>
      <c r="B1788" s="0" t="s">
        <v>374</v>
      </c>
      <c r="C1788" s="15" t="n">
        <v>46023</v>
      </c>
      <c r="D1788" s="0" t="n">
        <v>1</v>
      </c>
      <c r="E1788" s="0" t="n">
        <v>0</v>
      </c>
      <c r="F1788" s="0" t="n">
        <v>12</v>
      </c>
      <c r="G1788" s="0" t="n">
        <v>0</v>
      </c>
      <c r="H1788" s="0" t="n">
        <v>12</v>
      </c>
      <c r="I1788" s="0" t="n">
        <v>0</v>
      </c>
      <c r="J1788" s="0" t="n">
        <v>227</v>
      </c>
      <c r="K1788" s="37" t="n">
        <f aca="false">E1788+Inputs!$B$5*F1788</f>
        <v>15.3</v>
      </c>
      <c r="L1788" s="37" t="n">
        <f aca="false">G1788+Inputs!$B$6*H1788</f>
        <v>15.3</v>
      </c>
      <c r="M1788" s="37" t="n">
        <f aca="false">I1788+Inputs!$B$7*J1788</f>
        <v>281.707</v>
      </c>
      <c r="N1788" s="37" t="n">
        <f aca="false">K1788+L1788+M1788</f>
        <v>312.307</v>
      </c>
    </row>
    <row r="1789" customFormat="false" ht="15" hidden="false" customHeight="false" outlineLevel="0" collapsed="false">
      <c r="A1789" s="0" t="s">
        <v>9</v>
      </c>
      <c r="B1789" s="0" t="s">
        <v>374</v>
      </c>
      <c r="C1789" s="15" t="n">
        <v>46054</v>
      </c>
      <c r="D1789" s="0" t="n">
        <v>1</v>
      </c>
      <c r="E1789" s="0" t="n">
        <v>0</v>
      </c>
      <c r="F1789" s="0" t="n">
        <v>19</v>
      </c>
      <c r="G1789" s="0" t="n">
        <v>0</v>
      </c>
      <c r="H1789" s="0" t="n">
        <v>8</v>
      </c>
      <c r="I1789" s="0" t="n">
        <v>0</v>
      </c>
      <c r="J1789" s="0" t="n">
        <v>212</v>
      </c>
      <c r="K1789" s="37" t="n">
        <f aca="false">E1789+Inputs!$B$5*F1789</f>
        <v>24.225</v>
      </c>
      <c r="L1789" s="37" t="n">
        <f aca="false">G1789+Inputs!$B$6*H1789</f>
        <v>10.2</v>
      </c>
      <c r="M1789" s="37" t="n">
        <f aca="false">I1789+Inputs!$B$7*J1789</f>
        <v>263.092</v>
      </c>
      <c r="N1789" s="37" t="n">
        <f aca="false">K1789+L1789+M1789</f>
        <v>297.517</v>
      </c>
    </row>
    <row r="1790" customFormat="false" ht="15" hidden="false" customHeight="false" outlineLevel="0" collapsed="false">
      <c r="A1790" s="0" t="s">
        <v>9</v>
      </c>
      <c r="B1790" s="0" t="s">
        <v>374</v>
      </c>
      <c r="C1790" s="15" t="n">
        <v>46082</v>
      </c>
      <c r="D1790" s="0" t="n">
        <v>1</v>
      </c>
      <c r="E1790" s="0" t="n">
        <v>0</v>
      </c>
      <c r="F1790" s="0" t="n">
        <v>31</v>
      </c>
      <c r="G1790" s="0" t="n">
        <v>0</v>
      </c>
      <c r="H1790" s="0" t="n">
        <v>15</v>
      </c>
      <c r="I1790" s="0" t="n">
        <v>0</v>
      </c>
      <c r="J1790" s="0" t="n">
        <v>240</v>
      </c>
      <c r="K1790" s="37" t="n">
        <f aca="false">E1790+Inputs!$B$5*F1790</f>
        <v>39.525</v>
      </c>
      <c r="L1790" s="37" t="n">
        <f aca="false">G1790+Inputs!$B$6*H1790</f>
        <v>19.125</v>
      </c>
      <c r="M1790" s="37" t="n">
        <f aca="false">I1790+Inputs!$B$7*J1790</f>
        <v>297.84</v>
      </c>
      <c r="N1790" s="37" t="n">
        <f aca="false">K1790+L1790+M1790</f>
        <v>356.49</v>
      </c>
    </row>
    <row r="1791" customFormat="false" ht="15" hidden="false" customHeight="false" outlineLevel="0" collapsed="false">
      <c r="A1791" s="0" t="s">
        <v>9</v>
      </c>
      <c r="B1791" s="0" t="s">
        <v>374</v>
      </c>
      <c r="C1791" s="15" t="n">
        <v>46113</v>
      </c>
      <c r="D1791" s="0" t="n">
        <v>1</v>
      </c>
      <c r="E1791" s="0" t="n">
        <v>0</v>
      </c>
      <c r="F1791" s="0" t="n">
        <v>29</v>
      </c>
      <c r="G1791" s="0" t="n">
        <v>0</v>
      </c>
      <c r="H1791" s="0" t="n">
        <v>15</v>
      </c>
      <c r="I1791" s="0" t="n">
        <v>0</v>
      </c>
      <c r="J1791" s="0" t="n">
        <v>227</v>
      </c>
      <c r="K1791" s="37" t="n">
        <f aca="false">E1791+Inputs!$B$5*F1791</f>
        <v>36.975</v>
      </c>
      <c r="L1791" s="37" t="n">
        <f aca="false">G1791+Inputs!$B$6*H1791</f>
        <v>19.125</v>
      </c>
      <c r="M1791" s="37" t="n">
        <f aca="false">I1791+Inputs!$B$7*J1791</f>
        <v>281.707</v>
      </c>
      <c r="N1791" s="37" t="n">
        <f aca="false">K1791+L1791+M1791</f>
        <v>337.807</v>
      </c>
    </row>
    <row r="1792" customFormat="false" ht="15" hidden="false" customHeight="false" outlineLevel="0" collapsed="false">
      <c r="A1792" s="0" t="s">
        <v>9</v>
      </c>
      <c r="B1792" s="0" t="s">
        <v>374</v>
      </c>
      <c r="C1792" s="15" t="n">
        <v>46143</v>
      </c>
      <c r="D1792" s="0" t="n">
        <v>1</v>
      </c>
      <c r="E1792" s="0" t="n">
        <v>0</v>
      </c>
      <c r="F1792" s="0" t="n">
        <v>53</v>
      </c>
      <c r="G1792" s="0" t="n">
        <v>0</v>
      </c>
      <c r="H1792" s="0" t="n">
        <v>20</v>
      </c>
      <c r="I1792" s="0" t="n">
        <v>0</v>
      </c>
      <c r="J1792" s="0" t="n">
        <v>213</v>
      </c>
      <c r="K1792" s="37" t="n">
        <f aca="false">E1792+Inputs!$B$5*F1792</f>
        <v>67.575</v>
      </c>
      <c r="L1792" s="37" t="n">
        <f aca="false">G1792+Inputs!$B$6*H1792</f>
        <v>25.5</v>
      </c>
      <c r="M1792" s="37" t="n">
        <f aca="false">I1792+Inputs!$B$7*J1792</f>
        <v>264.333</v>
      </c>
      <c r="N1792" s="37" t="n">
        <f aca="false">K1792+L1792+M1792</f>
        <v>357.408</v>
      </c>
    </row>
    <row r="1793" customFormat="false" ht="15" hidden="false" customHeight="false" outlineLevel="0" collapsed="false">
      <c r="A1793" s="0" t="s">
        <v>9</v>
      </c>
      <c r="B1793" s="0" t="s">
        <v>374</v>
      </c>
      <c r="C1793" s="15" t="n">
        <v>46174</v>
      </c>
      <c r="D1793" s="0" t="n">
        <v>1</v>
      </c>
      <c r="E1793" s="0" t="n">
        <v>0</v>
      </c>
      <c r="F1793" s="0" t="n">
        <v>78</v>
      </c>
      <c r="G1793" s="0" t="n">
        <v>0</v>
      </c>
      <c r="H1793" s="0" t="n">
        <v>34</v>
      </c>
      <c r="I1793" s="0" t="n">
        <v>0</v>
      </c>
      <c r="J1793" s="0" t="n">
        <v>297</v>
      </c>
      <c r="K1793" s="37" t="n">
        <f aca="false">E1793+Inputs!$B$5*F1793</f>
        <v>99.45</v>
      </c>
      <c r="L1793" s="37" t="n">
        <f aca="false">G1793+Inputs!$B$6*H1793</f>
        <v>43.35</v>
      </c>
      <c r="M1793" s="37" t="n">
        <f aca="false">I1793+Inputs!$B$7*J1793</f>
        <v>368.577</v>
      </c>
      <c r="N1793" s="37" t="n">
        <f aca="false">K1793+L1793+M1793</f>
        <v>511.377</v>
      </c>
    </row>
    <row r="1794" customFormat="false" ht="15" hidden="false" customHeight="false" outlineLevel="0" collapsed="false">
      <c r="A1794" s="0" t="s">
        <v>9</v>
      </c>
      <c r="B1794" s="0" t="s">
        <v>374</v>
      </c>
      <c r="C1794" s="15" t="n">
        <v>46204</v>
      </c>
      <c r="D1794" s="0" t="n">
        <v>1</v>
      </c>
      <c r="E1794" s="0" t="n">
        <v>0</v>
      </c>
      <c r="F1794" s="0" t="n">
        <v>48</v>
      </c>
      <c r="G1794" s="0" t="n">
        <v>0</v>
      </c>
      <c r="H1794" s="0" t="n">
        <v>23</v>
      </c>
      <c r="I1794" s="0" t="n">
        <v>0</v>
      </c>
      <c r="J1794" s="0" t="n">
        <v>252</v>
      </c>
      <c r="K1794" s="37" t="n">
        <f aca="false">E1794+Inputs!$B$5*F1794</f>
        <v>61.2</v>
      </c>
      <c r="L1794" s="37" t="n">
        <f aca="false">G1794+Inputs!$B$6*H1794</f>
        <v>29.325</v>
      </c>
      <c r="M1794" s="37" t="n">
        <f aca="false">I1794+Inputs!$B$7*J1794</f>
        <v>312.732</v>
      </c>
      <c r="N1794" s="37" t="n">
        <f aca="false">K1794+L1794+M1794</f>
        <v>403.257</v>
      </c>
    </row>
    <row r="1795" customFormat="false" ht="15" hidden="false" customHeight="false" outlineLevel="0" collapsed="false">
      <c r="A1795" s="0" t="s">
        <v>9</v>
      </c>
      <c r="B1795" s="0" t="s">
        <v>374</v>
      </c>
      <c r="C1795" s="15" t="n">
        <v>46235</v>
      </c>
      <c r="D1795" s="0" t="n">
        <v>1</v>
      </c>
      <c r="E1795" s="0" t="n">
        <v>0</v>
      </c>
      <c r="F1795" s="0" t="n">
        <v>54</v>
      </c>
      <c r="G1795" s="0" t="n">
        <v>0</v>
      </c>
      <c r="H1795" s="0" t="n">
        <v>23</v>
      </c>
      <c r="I1795" s="0" t="n">
        <v>0</v>
      </c>
      <c r="J1795" s="0" t="n">
        <v>217</v>
      </c>
      <c r="K1795" s="37" t="n">
        <f aca="false">E1795+Inputs!$B$5*F1795</f>
        <v>68.85</v>
      </c>
      <c r="L1795" s="37" t="n">
        <f aca="false">G1795+Inputs!$B$6*H1795</f>
        <v>29.325</v>
      </c>
      <c r="M1795" s="37" t="n">
        <f aca="false">I1795+Inputs!$B$7*J1795</f>
        <v>269.297</v>
      </c>
      <c r="N1795" s="37" t="n">
        <f aca="false">K1795+L1795+M1795</f>
        <v>367.472</v>
      </c>
    </row>
    <row r="1796" customFormat="false" ht="15" hidden="false" customHeight="false" outlineLevel="0" collapsed="false">
      <c r="A1796" s="0" t="s">
        <v>9</v>
      </c>
      <c r="B1796" s="0" t="s">
        <v>461</v>
      </c>
      <c r="C1796" s="15" t="n">
        <v>44927</v>
      </c>
      <c r="D1796" s="0" t="n">
        <v>1</v>
      </c>
      <c r="E1796" s="0" t="n">
        <v>0</v>
      </c>
      <c r="F1796" s="0" t="n">
        <v>0</v>
      </c>
      <c r="G1796" s="0" t="n">
        <v>0</v>
      </c>
      <c r="H1796" s="0" t="n">
        <v>0</v>
      </c>
      <c r="I1796" s="0" t="n">
        <v>0</v>
      </c>
      <c r="J1796" s="0" t="n">
        <v>15</v>
      </c>
      <c r="K1796" s="37" t="n">
        <f aca="false">E1796+Inputs!$B$5*F1796</f>
        <v>0</v>
      </c>
      <c r="L1796" s="37" t="n">
        <f aca="false">G1796+Inputs!$B$6*H1796</f>
        <v>0</v>
      </c>
      <c r="M1796" s="37" t="n">
        <f aca="false">I1796+Inputs!$B$7*J1796</f>
        <v>18.615</v>
      </c>
      <c r="N1796" s="37" t="n">
        <f aca="false">K1796+L1796+M1796</f>
        <v>18.615</v>
      </c>
    </row>
    <row r="1797" customFormat="false" ht="15" hidden="false" customHeight="false" outlineLevel="0" collapsed="false">
      <c r="A1797" s="0" t="s">
        <v>9</v>
      </c>
      <c r="B1797" s="0" t="s">
        <v>461</v>
      </c>
      <c r="C1797" s="15" t="n">
        <v>44958</v>
      </c>
      <c r="D1797" s="0" t="n">
        <v>1</v>
      </c>
      <c r="E1797" s="0" t="n">
        <v>0</v>
      </c>
      <c r="F1797" s="0" t="n">
        <v>2</v>
      </c>
      <c r="G1797" s="0" t="n">
        <v>0</v>
      </c>
      <c r="H1797" s="0" t="n">
        <v>0</v>
      </c>
      <c r="I1797" s="0" t="n">
        <v>0</v>
      </c>
      <c r="J1797" s="0" t="n">
        <v>14</v>
      </c>
      <c r="K1797" s="37" t="n">
        <f aca="false">E1797+Inputs!$B$5*F1797</f>
        <v>2.55</v>
      </c>
      <c r="L1797" s="37" t="n">
        <f aca="false">G1797+Inputs!$B$6*H1797</f>
        <v>0</v>
      </c>
      <c r="M1797" s="37" t="n">
        <f aca="false">I1797+Inputs!$B$7*J1797</f>
        <v>17.374</v>
      </c>
      <c r="N1797" s="37" t="n">
        <f aca="false">K1797+L1797+M1797</f>
        <v>19.924</v>
      </c>
    </row>
    <row r="1798" customFormat="false" ht="15" hidden="false" customHeight="false" outlineLevel="0" collapsed="false">
      <c r="A1798" s="0" t="s">
        <v>9</v>
      </c>
      <c r="B1798" s="0" t="s">
        <v>461</v>
      </c>
      <c r="C1798" s="15" t="n">
        <v>44986</v>
      </c>
      <c r="D1798" s="0" t="n">
        <v>1</v>
      </c>
      <c r="E1798" s="0" t="n">
        <v>0</v>
      </c>
      <c r="F1798" s="0" t="n">
        <v>0</v>
      </c>
      <c r="G1798" s="0" t="n">
        <v>0</v>
      </c>
      <c r="H1798" s="0" t="n">
        <v>0</v>
      </c>
      <c r="I1798" s="0" t="n">
        <v>0</v>
      </c>
      <c r="J1798" s="0" t="n">
        <v>5</v>
      </c>
      <c r="K1798" s="37" t="n">
        <f aca="false">E1798+Inputs!$B$5*F1798</f>
        <v>0</v>
      </c>
      <c r="L1798" s="37" t="n">
        <f aca="false">G1798+Inputs!$B$6*H1798</f>
        <v>0</v>
      </c>
      <c r="M1798" s="37" t="n">
        <f aca="false">I1798+Inputs!$B$7*J1798</f>
        <v>6.205</v>
      </c>
      <c r="N1798" s="37" t="n">
        <f aca="false">K1798+L1798+M1798</f>
        <v>6.205</v>
      </c>
    </row>
    <row r="1799" customFormat="false" ht="15" hidden="false" customHeight="false" outlineLevel="0" collapsed="false">
      <c r="A1799" s="0" t="s">
        <v>9</v>
      </c>
      <c r="B1799" s="0" t="s">
        <v>461</v>
      </c>
      <c r="C1799" s="15" t="n">
        <v>45017</v>
      </c>
      <c r="D1799" s="0" t="n">
        <v>1</v>
      </c>
      <c r="E1799" s="0" t="n">
        <v>0</v>
      </c>
      <c r="F1799" s="0" t="n">
        <v>0</v>
      </c>
      <c r="G1799" s="0" t="n">
        <v>0</v>
      </c>
      <c r="H1799" s="0" t="n">
        <v>0</v>
      </c>
      <c r="I1799" s="0" t="n">
        <v>0</v>
      </c>
      <c r="J1799" s="0" t="n">
        <v>5</v>
      </c>
      <c r="K1799" s="37" t="n">
        <f aca="false">E1799+Inputs!$B$5*F1799</f>
        <v>0</v>
      </c>
      <c r="L1799" s="37" t="n">
        <f aca="false">G1799+Inputs!$B$6*H1799</f>
        <v>0</v>
      </c>
      <c r="M1799" s="37" t="n">
        <f aca="false">I1799+Inputs!$B$7*J1799</f>
        <v>6.205</v>
      </c>
      <c r="N1799" s="37" t="n">
        <f aca="false">K1799+L1799+M1799</f>
        <v>6.205</v>
      </c>
    </row>
    <row r="1800" customFormat="false" ht="15" hidden="false" customHeight="false" outlineLevel="0" collapsed="false">
      <c r="A1800" s="0" t="s">
        <v>9</v>
      </c>
      <c r="B1800" s="0" t="s">
        <v>461</v>
      </c>
      <c r="C1800" s="15" t="n">
        <v>45047</v>
      </c>
      <c r="D1800" s="0" t="n">
        <v>1</v>
      </c>
      <c r="E1800" s="0" t="n">
        <v>0</v>
      </c>
      <c r="F1800" s="0" t="n">
        <v>0</v>
      </c>
      <c r="G1800" s="0" t="n">
        <v>0</v>
      </c>
      <c r="H1800" s="0" t="n">
        <v>0</v>
      </c>
      <c r="I1800" s="0" t="n">
        <v>0</v>
      </c>
      <c r="J1800" s="0" t="n">
        <v>27</v>
      </c>
      <c r="K1800" s="37" t="n">
        <f aca="false">E1800+Inputs!$B$5*F1800</f>
        <v>0</v>
      </c>
      <c r="L1800" s="37" t="n">
        <f aca="false">G1800+Inputs!$B$6*H1800</f>
        <v>0</v>
      </c>
      <c r="M1800" s="37" t="n">
        <f aca="false">I1800+Inputs!$B$7*J1800</f>
        <v>33.507</v>
      </c>
      <c r="N1800" s="37" t="n">
        <f aca="false">K1800+L1800+M1800</f>
        <v>33.507</v>
      </c>
    </row>
    <row r="1801" customFormat="false" ht="15" hidden="false" customHeight="false" outlineLevel="0" collapsed="false">
      <c r="A1801" s="0" t="s">
        <v>9</v>
      </c>
      <c r="B1801" s="0" t="s">
        <v>461</v>
      </c>
      <c r="C1801" s="15" t="n">
        <v>45078</v>
      </c>
      <c r="D1801" s="0" t="n">
        <v>1</v>
      </c>
      <c r="E1801" s="0" t="n">
        <v>0</v>
      </c>
      <c r="F1801" s="0" t="n">
        <v>0</v>
      </c>
      <c r="G1801" s="0" t="n">
        <v>0</v>
      </c>
      <c r="H1801" s="0" t="n">
        <v>0</v>
      </c>
      <c r="I1801" s="0" t="n">
        <v>0</v>
      </c>
      <c r="J1801" s="0" t="n">
        <v>27</v>
      </c>
      <c r="K1801" s="37" t="n">
        <f aca="false">E1801+Inputs!$B$5*F1801</f>
        <v>0</v>
      </c>
      <c r="L1801" s="37" t="n">
        <f aca="false">G1801+Inputs!$B$6*H1801</f>
        <v>0</v>
      </c>
      <c r="M1801" s="37" t="n">
        <f aca="false">I1801+Inputs!$B$7*J1801</f>
        <v>33.507</v>
      </c>
      <c r="N1801" s="37" t="n">
        <f aca="false">K1801+L1801+M1801</f>
        <v>33.507</v>
      </c>
    </row>
    <row r="1802" customFormat="false" ht="15" hidden="false" customHeight="false" outlineLevel="0" collapsed="false">
      <c r="A1802" s="0" t="s">
        <v>9</v>
      </c>
      <c r="B1802" s="0" t="s">
        <v>461</v>
      </c>
      <c r="C1802" s="15" t="n">
        <v>45108</v>
      </c>
      <c r="D1802" s="0" t="n">
        <v>1</v>
      </c>
      <c r="E1802" s="0" t="n">
        <v>0</v>
      </c>
      <c r="F1802" s="0" t="n">
        <v>0</v>
      </c>
      <c r="G1802" s="0" t="n">
        <v>0</v>
      </c>
      <c r="H1802" s="0" t="n">
        <v>0</v>
      </c>
      <c r="I1802" s="0" t="n">
        <v>0</v>
      </c>
      <c r="J1802" s="0" t="n">
        <v>24</v>
      </c>
      <c r="K1802" s="37" t="n">
        <f aca="false">E1802+Inputs!$B$5*F1802</f>
        <v>0</v>
      </c>
      <c r="L1802" s="37" t="n">
        <f aca="false">G1802+Inputs!$B$6*H1802</f>
        <v>0</v>
      </c>
      <c r="M1802" s="37" t="n">
        <f aca="false">I1802+Inputs!$B$7*J1802</f>
        <v>29.784</v>
      </c>
      <c r="N1802" s="37" t="n">
        <f aca="false">K1802+L1802+M1802</f>
        <v>29.784</v>
      </c>
    </row>
    <row r="1803" customFormat="false" ht="15" hidden="false" customHeight="false" outlineLevel="0" collapsed="false">
      <c r="A1803" s="0" t="s">
        <v>9</v>
      </c>
      <c r="B1803" s="0" t="s">
        <v>461</v>
      </c>
      <c r="C1803" s="15" t="n">
        <v>45139</v>
      </c>
      <c r="D1803" s="0" t="n">
        <v>1</v>
      </c>
      <c r="E1803" s="0" t="n">
        <v>0</v>
      </c>
      <c r="F1803" s="0" t="n">
        <v>0</v>
      </c>
      <c r="G1803" s="0" t="n">
        <v>0</v>
      </c>
      <c r="H1803" s="0" t="n">
        <v>0</v>
      </c>
      <c r="I1803" s="0" t="n">
        <v>0</v>
      </c>
      <c r="J1803" s="0" t="n">
        <v>29</v>
      </c>
      <c r="K1803" s="37" t="n">
        <f aca="false">E1803+Inputs!$B$5*F1803</f>
        <v>0</v>
      </c>
      <c r="L1803" s="37" t="n">
        <f aca="false">G1803+Inputs!$B$6*H1803</f>
        <v>0</v>
      </c>
      <c r="M1803" s="37" t="n">
        <f aca="false">I1803+Inputs!$B$7*J1803</f>
        <v>35.989</v>
      </c>
      <c r="N1803" s="37" t="n">
        <f aca="false">K1803+L1803+M1803</f>
        <v>35.989</v>
      </c>
    </row>
    <row r="1804" customFormat="false" ht="15" hidden="false" customHeight="false" outlineLevel="0" collapsed="false">
      <c r="A1804" s="0" t="s">
        <v>9</v>
      </c>
      <c r="B1804" s="0" t="s">
        <v>461</v>
      </c>
      <c r="C1804" s="15" t="n">
        <v>45170</v>
      </c>
      <c r="D1804" s="0" t="n">
        <v>1</v>
      </c>
      <c r="E1804" s="0" t="n">
        <v>0</v>
      </c>
      <c r="F1804" s="0" t="n">
        <v>0</v>
      </c>
      <c r="G1804" s="0" t="n">
        <v>0</v>
      </c>
      <c r="H1804" s="0" t="n">
        <v>0</v>
      </c>
      <c r="I1804" s="0" t="n">
        <v>0</v>
      </c>
      <c r="J1804" s="0" t="n">
        <v>25</v>
      </c>
      <c r="K1804" s="37" t="n">
        <f aca="false">E1804+Inputs!$B$5*F1804</f>
        <v>0</v>
      </c>
      <c r="L1804" s="37" t="n">
        <f aca="false">G1804+Inputs!$B$6*H1804</f>
        <v>0</v>
      </c>
      <c r="M1804" s="37" t="n">
        <f aca="false">I1804+Inputs!$B$7*J1804</f>
        <v>31.025</v>
      </c>
      <c r="N1804" s="37" t="n">
        <f aca="false">K1804+L1804+M1804</f>
        <v>31.025</v>
      </c>
    </row>
    <row r="1805" customFormat="false" ht="15" hidden="false" customHeight="false" outlineLevel="0" collapsed="false">
      <c r="A1805" s="0" t="s">
        <v>9</v>
      </c>
      <c r="B1805" s="0" t="s">
        <v>461</v>
      </c>
      <c r="C1805" s="15" t="n">
        <v>45200</v>
      </c>
      <c r="D1805" s="0" t="n">
        <v>1</v>
      </c>
      <c r="E1805" s="0" t="n">
        <v>0</v>
      </c>
      <c r="F1805" s="0" t="n">
        <v>0</v>
      </c>
      <c r="G1805" s="0" t="n">
        <v>0</v>
      </c>
      <c r="H1805" s="0" t="n">
        <v>0</v>
      </c>
      <c r="I1805" s="0" t="n">
        <v>0</v>
      </c>
      <c r="J1805" s="0" t="n">
        <v>29</v>
      </c>
      <c r="K1805" s="37" t="n">
        <f aca="false">E1805+Inputs!$B$5*F1805</f>
        <v>0</v>
      </c>
      <c r="L1805" s="37" t="n">
        <f aca="false">G1805+Inputs!$B$6*H1805</f>
        <v>0</v>
      </c>
      <c r="M1805" s="37" t="n">
        <f aca="false">I1805+Inputs!$B$7*J1805</f>
        <v>35.989</v>
      </c>
      <c r="N1805" s="37" t="n">
        <f aca="false">K1805+L1805+M1805</f>
        <v>35.989</v>
      </c>
    </row>
    <row r="1806" customFormat="false" ht="15" hidden="false" customHeight="false" outlineLevel="0" collapsed="false">
      <c r="A1806" s="0" t="s">
        <v>9</v>
      </c>
      <c r="B1806" s="0" t="s">
        <v>461</v>
      </c>
      <c r="C1806" s="15" t="n">
        <v>45231</v>
      </c>
      <c r="D1806" s="0" t="n">
        <v>1</v>
      </c>
      <c r="E1806" s="0" t="n">
        <v>0</v>
      </c>
      <c r="F1806" s="0" t="n">
        <v>1</v>
      </c>
      <c r="G1806" s="0" t="n">
        <v>0</v>
      </c>
      <c r="H1806" s="0" t="n">
        <v>0</v>
      </c>
      <c r="I1806" s="0" t="n">
        <v>0</v>
      </c>
      <c r="J1806" s="0" t="n">
        <v>23</v>
      </c>
      <c r="K1806" s="37" t="n">
        <f aca="false">E1806+Inputs!$B$5*F1806</f>
        <v>1.275</v>
      </c>
      <c r="L1806" s="37" t="n">
        <f aca="false">G1806+Inputs!$B$6*H1806</f>
        <v>0</v>
      </c>
      <c r="M1806" s="37" t="n">
        <f aca="false">I1806+Inputs!$B$7*J1806</f>
        <v>28.543</v>
      </c>
      <c r="N1806" s="37" t="n">
        <f aca="false">K1806+L1806+M1806</f>
        <v>29.818</v>
      </c>
    </row>
    <row r="1807" customFormat="false" ht="15" hidden="false" customHeight="false" outlineLevel="0" collapsed="false">
      <c r="A1807" s="0" t="s">
        <v>9</v>
      </c>
      <c r="B1807" s="0" t="s">
        <v>461</v>
      </c>
      <c r="C1807" s="15" t="n">
        <v>45261</v>
      </c>
      <c r="D1807" s="0" t="n">
        <v>1</v>
      </c>
      <c r="E1807" s="0" t="n">
        <v>0</v>
      </c>
      <c r="F1807" s="0" t="n">
        <v>0</v>
      </c>
      <c r="G1807" s="0" t="n">
        <v>0</v>
      </c>
      <c r="H1807" s="0" t="n">
        <v>0</v>
      </c>
      <c r="I1807" s="0" t="n">
        <v>0</v>
      </c>
      <c r="J1807" s="0" t="n">
        <v>16</v>
      </c>
      <c r="K1807" s="37" t="n">
        <f aca="false">E1807+Inputs!$B$5*F1807</f>
        <v>0</v>
      </c>
      <c r="L1807" s="37" t="n">
        <f aca="false">G1807+Inputs!$B$6*H1807</f>
        <v>0</v>
      </c>
      <c r="M1807" s="37" t="n">
        <f aca="false">I1807+Inputs!$B$7*J1807</f>
        <v>19.856</v>
      </c>
      <c r="N1807" s="37" t="n">
        <f aca="false">K1807+L1807+M1807</f>
        <v>19.856</v>
      </c>
    </row>
    <row r="1808" customFormat="false" ht="15" hidden="false" customHeight="false" outlineLevel="0" collapsed="false">
      <c r="A1808" s="0" t="s">
        <v>9</v>
      </c>
      <c r="B1808" s="0" t="s">
        <v>461</v>
      </c>
      <c r="C1808" s="15" t="n">
        <v>45292</v>
      </c>
      <c r="D1808" s="0" t="n">
        <v>1</v>
      </c>
      <c r="E1808" s="0" t="n">
        <v>0</v>
      </c>
      <c r="F1808" s="0" t="n">
        <v>0</v>
      </c>
      <c r="G1808" s="0" t="n">
        <v>0</v>
      </c>
      <c r="H1808" s="0" t="n">
        <v>0</v>
      </c>
      <c r="I1808" s="0" t="n">
        <v>0</v>
      </c>
      <c r="J1808" s="0" t="n">
        <v>25</v>
      </c>
      <c r="K1808" s="37" t="n">
        <f aca="false">E1808+Inputs!$B$5*F1808</f>
        <v>0</v>
      </c>
      <c r="L1808" s="37" t="n">
        <f aca="false">G1808+Inputs!$B$6*H1808</f>
        <v>0</v>
      </c>
      <c r="M1808" s="37" t="n">
        <f aca="false">I1808+Inputs!$B$7*J1808</f>
        <v>31.025</v>
      </c>
      <c r="N1808" s="37" t="n">
        <f aca="false">K1808+L1808+M1808</f>
        <v>31.025</v>
      </c>
    </row>
    <row r="1809" customFormat="false" ht="15" hidden="false" customHeight="false" outlineLevel="0" collapsed="false">
      <c r="A1809" s="0" t="s">
        <v>9</v>
      </c>
      <c r="B1809" s="0" t="s">
        <v>461</v>
      </c>
      <c r="C1809" s="15" t="n">
        <v>45323</v>
      </c>
      <c r="D1809" s="0" t="n">
        <v>1</v>
      </c>
      <c r="E1809" s="0" t="n">
        <v>0</v>
      </c>
      <c r="F1809" s="0" t="n">
        <v>0</v>
      </c>
      <c r="G1809" s="0" t="n">
        <v>0</v>
      </c>
      <c r="H1809" s="0" t="n">
        <v>0</v>
      </c>
      <c r="I1809" s="0" t="n">
        <v>0</v>
      </c>
      <c r="J1809" s="0" t="n">
        <v>1</v>
      </c>
      <c r="K1809" s="37" t="n">
        <f aca="false">E1809+Inputs!$B$5*F1809</f>
        <v>0</v>
      </c>
      <c r="L1809" s="37" t="n">
        <f aca="false">G1809+Inputs!$B$6*H1809</f>
        <v>0</v>
      </c>
      <c r="M1809" s="37" t="n">
        <f aca="false">I1809+Inputs!$B$7*J1809</f>
        <v>1.241</v>
      </c>
      <c r="N1809" s="37" t="n">
        <f aca="false">K1809+L1809+M1809</f>
        <v>1.241</v>
      </c>
    </row>
    <row r="1810" customFormat="false" ht="15" hidden="false" customHeight="false" outlineLevel="0" collapsed="false">
      <c r="A1810" s="0" t="s">
        <v>9</v>
      </c>
      <c r="B1810" s="0" t="s">
        <v>461</v>
      </c>
      <c r="C1810" s="15" t="n">
        <v>45352</v>
      </c>
      <c r="D1810" s="0" t="n">
        <v>1</v>
      </c>
      <c r="E1810" s="0" t="n">
        <v>0</v>
      </c>
      <c r="F1810" s="0" t="n">
        <v>0</v>
      </c>
      <c r="G1810" s="0" t="n">
        <v>0</v>
      </c>
      <c r="H1810" s="0" t="n">
        <v>0</v>
      </c>
      <c r="I1810" s="0" t="n">
        <v>0</v>
      </c>
      <c r="J1810" s="0" t="n">
        <v>8</v>
      </c>
      <c r="K1810" s="37" t="n">
        <f aca="false">E1810+Inputs!$B$5*F1810</f>
        <v>0</v>
      </c>
      <c r="L1810" s="37" t="n">
        <f aca="false">G1810+Inputs!$B$6*H1810</f>
        <v>0</v>
      </c>
      <c r="M1810" s="37" t="n">
        <f aca="false">I1810+Inputs!$B$7*J1810</f>
        <v>9.928</v>
      </c>
      <c r="N1810" s="37" t="n">
        <f aca="false">K1810+L1810+M1810</f>
        <v>9.928</v>
      </c>
    </row>
    <row r="1811" customFormat="false" ht="15" hidden="false" customHeight="false" outlineLevel="0" collapsed="false">
      <c r="A1811" s="0" t="s">
        <v>9</v>
      </c>
      <c r="B1811" s="0" t="s">
        <v>461</v>
      </c>
      <c r="C1811" s="15" t="n">
        <v>45383</v>
      </c>
      <c r="D1811" s="0" t="n">
        <v>1</v>
      </c>
      <c r="E1811" s="0" t="n">
        <v>0</v>
      </c>
      <c r="F1811" s="0" t="n">
        <v>0</v>
      </c>
      <c r="G1811" s="0" t="n">
        <v>0</v>
      </c>
      <c r="H1811" s="0" t="n">
        <v>0</v>
      </c>
      <c r="I1811" s="0" t="n">
        <v>0</v>
      </c>
      <c r="J1811" s="0" t="n">
        <v>17</v>
      </c>
      <c r="K1811" s="37" t="n">
        <f aca="false">E1811+Inputs!$B$5*F1811</f>
        <v>0</v>
      </c>
      <c r="L1811" s="37" t="n">
        <f aca="false">G1811+Inputs!$B$6*H1811</f>
        <v>0</v>
      </c>
      <c r="M1811" s="37" t="n">
        <f aca="false">I1811+Inputs!$B$7*J1811</f>
        <v>21.097</v>
      </c>
      <c r="N1811" s="37" t="n">
        <f aca="false">K1811+L1811+M1811</f>
        <v>21.097</v>
      </c>
    </row>
    <row r="1812" customFormat="false" ht="15" hidden="false" customHeight="false" outlineLevel="0" collapsed="false">
      <c r="A1812" s="0" t="s">
        <v>9</v>
      </c>
      <c r="B1812" s="0" t="s">
        <v>461</v>
      </c>
      <c r="C1812" s="15" t="n">
        <v>45413</v>
      </c>
      <c r="D1812" s="0" t="n">
        <v>1</v>
      </c>
      <c r="E1812" s="0" t="n">
        <v>0</v>
      </c>
      <c r="F1812" s="0" t="n">
        <v>1</v>
      </c>
      <c r="G1812" s="0" t="n">
        <v>0</v>
      </c>
      <c r="H1812" s="0" t="n">
        <v>0</v>
      </c>
      <c r="I1812" s="0" t="n">
        <v>0</v>
      </c>
      <c r="J1812" s="0" t="n">
        <v>24</v>
      </c>
      <c r="K1812" s="37" t="n">
        <f aca="false">E1812+Inputs!$B$5*F1812</f>
        <v>1.275</v>
      </c>
      <c r="L1812" s="37" t="n">
        <f aca="false">G1812+Inputs!$B$6*H1812</f>
        <v>0</v>
      </c>
      <c r="M1812" s="37" t="n">
        <f aca="false">I1812+Inputs!$B$7*J1812</f>
        <v>29.784</v>
      </c>
      <c r="N1812" s="37" t="n">
        <f aca="false">K1812+L1812+M1812</f>
        <v>31.059</v>
      </c>
    </row>
    <row r="1813" customFormat="false" ht="15" hidden="false" customHeight="false" outlineLevel="0" collapsed="false">
      <c r="A1813" s="0" t="s">
        <v>9</v>
      </c>
      <c r="B1813" s="0" t="s">
        <v>461</v>
      </c>
      <c r="C1813" s="15" t="n">
        <v>45444</v>
      </c>
      <c r="D1813" s="0" t="n">
        <v>1</v>
      </c>
      <c r="E1813" s="0" t="n">
        <v>0</v>
      </c>
      <c r="F1813" s="0" t="n">
        <v>0</v>
      </c>
      <c r="G1813" s="0" t="n">
        <v>0</v>
      </c>
      <c r="H1813" s="0" t="n">
        <v>0</v>
      </c>
      <c r="I1813" s="0" t="n">
        <v>0</v>
      </c>
      <c r="J1813" s="0" t="n">
        <v>24</v>
      </c>
      <c r="K1813" s="37" t="n">
        <f aca="false">E1813+Inputs!$B$5*F1813</f>
        <v>0</v>
      </c>
      <c r="L1813" s="37" t="n">
        <f aca="false">G1813+Inputs!$B$6*H1813</f>
        <v>0</v>
      </c>
      <c r="M1813" s="37" t="n">
        <f aca="false">I1813+Inputs!$B$7*J1813</f>
        <v>29.784</v>
      </c>
      <c r="N1813" s="37" t="n">
        <f aca="false">K1813+L1813+M1813</f>
        <v>29.784</v>
      </c>
    </row>
    <row r="1814" customFormat="false" ht="15" hidden="false" customHeight="false" outlineLevel="0" collapsed="false">
      <c r="A1814" s="0" t="s">
        <v>9</v>
      </c>
      <c r="B1814" s="0" t="s">
        <v>461</v>
      </c>
      <c r="C1814" s="15" t="n">
        <v>45474</v>
      </c>
      <c r="D1814" s="0" t="n">
        <v>1</v>
      </c>
      <c r="E1814" s="0" t="n">
        <v>0</v>
      </c>
      <c r="F1814" s="0" t="n">
        <v>1</v>
      </c>
      <c r="G1814" s="0" t="n">
        <v>0</v>
      </c>
      <c r="H1814" s="0" t="n">
        <v>1</v>
      </c>
      <c r="I1814" s="0" t="n">
        <v>0</v>
      </c>
      <c r="J1814" s="0" t="n">
        <v>35</v>
      </c>
      <c r="K1814" s="37" t="n">
        <f aca="false">E1814+Inputs!$B$5*F1814</f>
        <v>1.275</v>
      </c>
      <c r="L1814" s="37" t="n">
        <f aca="false">G1814+Inputs!$B$6*H1814</f>
        <v>1.275</v>
      </c>
      <c r="M1814" s="37" t="n">
        <f aca="false">I1814+Inputs!$B$7*J1814</f>
        <v>43.435</v>
      </c>
      <c r="N1814" s="37" t="n">
        <f aca="false">K1814+L1814+M1814</f>
        <v>45.985</v>
      </c>
    </row>
    <row r="1815" customFormat="false" ht="15" hidden="false" customHeight="false" outlineLevel="0" collapsed="false">
      <c r="A1815" s="0" t="s">
        <v>9</v>
      </c>
      <c r="B1815" s="0" t="s">
        <v>461</v>
      </c>
      <c r="C1815" s="15" t="n">
        <v>45505</v>
      </c>
      <c r="D1815" s="0" t="n">
        <v>1</v>
      </c>
      <c r="E1815" s="0" t="n">
        <v>0</v>
      </c>
      <c r="F1815" s="0" t="n">
        <v>0</v>
      </c>
      <c r="G1815" s="0" t="n">
        <v>0</v>
      </c>
      <c r="H1815" s="0" t="n">
        <v>0</v>
      </c>
      <c r="I1815" s="0" t="n">
        <v>0</v>
      </c>
      <c r="J1815" s="0" t="n">
        <v>27</v>
      </c>
      <c r="K1815" s="37" t="n">
        <f aca="false">E1815+Inputs!$B$5*F1815</f>
        <v>0</v>
      </c>
      <c r="L1815" s="37" t="n">
        <f aca="false">G1815+Inputs!$B$6*H1815</f>
        <v>0</v>
      </c>
      <c r="M1815" s="37" t="n">
        <f aca="false">I1815+Inputs!$B$7*J1815</f>
        <v>33.507</v>
      </c>
      <c r="N1815" s="37" t="n">
        <f aca="false">K1815+L1815+M1815</f>
        <v>33.507</v>
      </c>
    </row>
    <row r="1816" customFormat="false" ht="15" hidden="false" customHeight="false" outlineLevel="0" collapsed="false">
      <c r="A1816" s="0" t="s">
        <v>9</v>
      </c>
      <c r="B1816" s="0" t="s">
        <v>461</v>
      </c>
      <c r="C1816" s="15" t="n">
        <v>45536</v>
      </c>
      <c r="D1816" s="0" t="n">
        <v>1</v>
      </c>
      <c r="E1816" s="0" t="n">
        <v>0</v>
      </c>
      <c r="F1816" s="0" t="n">
        <v>0</v>
      </c>
      <c r="G1816" s="0" t="n">
        <v>0</v>
      </c>
      <c r="H1816" s="0" t="n">
        <v>1</v>
      </c>
      <c r="I1816" s="0" t="n">
        <v>0</v>
      </c>
      <c r="J1816" s="0" t="n">
        <v>19</v>
      </c>
      <c r="K1816" s="37" t="n">
        <f aca="false">E1816+Inputs!$B$5*F1816</f>
        <v>0</v>
      </c>
      <c r="L1816" s="37" t="n">
        <f aca="false">G1816+Inputs!$B$6*H1816</f>
        <v>1.275</v>
      </c>
      <c r="M1816" s="37" t="n">
        <f aca="false">I1816+Inputs!$B$7*J1816</f>
        <v>23.579</v>
      </c>
      <c r="N1816" s="37" t="n">
        <f aca="false">K1816+L1816+M1816</f>
        <v>24.854</v>
      </c>
    </row>
    <row r="1817" customFormat="false" ht="15" hidden="false" customHeight="false" outlineLevel="0" collapsed="false">
      <c r="A1817" s="0" t="s">
        <v>9</v>
      </c>
      <c r="B1817" s="0" t="s">
        <v>461</v>
      </c>
      <c r="C1817" s="15" t="n">
        <v>45566</v>
      </c>
      <c r="D1817" s="0" t="n">
        <v>1</v>
      </c>
      <c r="E1817" s="0" t="n">
        <v>0</v>
      </c>
      <c r="F1817" s="0" t="n">
        <v>0</v>
      </c>
      <c r="G1817" s="0" t="n">
        <v>0</v>
      </c>
      <c r="H1817" s="0" t="n">
        <v>1</v>
      </c>
      <c r="I1817" s="0" t="n">
        <v>0</v>
      </c>
      <c r="J1817" s="0" t="n">
        <v>21</v>
      </c>
      <c r="K1817" s="37" t="n">
        <f aca="false">E1817+Inputs!$B$5*F1817</f>
        <v>0</v>
      </c>
      <c r="L1817" s="37" t="n">
        <f aca="false">G1817+Inputs!$B$6*H1817</f>
        <v>1.275</v>
      </c>
      <c r="M1817" s="37" t="n">
        <f aca="false">I1817+Inputs!$B$7*J1817</f>
        <v>26.061</v>
      </c>
      <c r="N1817" s="37" t="n">
        <f aca="false">K1817+L1817+M1817</f>
        <v>27.336</v>
      </c>
    </row>
    <row r="1818" customFormat="false" ht="15" hidden="false" customHeight="false" outlineLevel="0" collapsed="false">
      <c r="A1818" s="0" t="s">
        <v>9</v>
      </c>
      <c r="B1818" s="0" t="s">
        <v>461</v>
      </c>
      <c r="C1818" s="15" t="n">
        <v>45597</v>
      </c>
      <c r="D1818" s="0" t="n">
        <v>1</v>
      </c>
      <c r="E1818" s="0" t="n">
        <v>0</v>
      </c>
      <c r="F1818" s="0" t="n">
        <v>0</v>
      </c>
      <c r="G1818" s="0" t="n">
        <v>0</v>
      </c>
      <c r="H1818" s="0" t="n">
        <v>0</v>
      </c>
      <c r="I1818" s="0" t="n">
        <v>0</v>
      </c>
      <c r="J1818" s="0" t="n">
        <v>21</v>
      </c>
      <c r="K1818" s="37" t="n">
        <f aca="false">E1818+Inputs!$B$5*F1818</f>
        <v>0</v>
      </c>
      <c r="L1818" s="37" t="n">
        <f aca="false">G1818+Inputs!$B$6*H1818</f>
        <v>0</v>
      </c>
      <c r="M1818" s="37" t="n">
        <f aca="false">I1818+Inputs!$B$7*J1818</f>
        <v>26.061</v>
      </c>
      <c r="N1818" s="37" t="n">
        <f aca="false">K1818+L1818+M1818</f>
        <v>26.061</v>
      </c>
    </row>
    <row r="1819" customFormat="false" ht="15" hidden="false" customHeight="false" outlineLevel="0" collapsed="false">
      <c r="A1819" s="0" t="s">
        <v>9</v>
      </c>
      <c r="B1819" s="0" t="s">
        <v>461</v>
      </c>
      <c r="C1819" s="15" t="n">
        <v>45627</v>
      </c>
      <c r="D1819" s="0" t="n">
        <v>1</v>
      </c>
      <c r="E1819" s="0" t="n">
        <v>0</v>
      </c>
      <c r="F1819" s="0" t="n">
        <v>1</v>
      </c>
      <c r="G1819" s="0" t="n">
        <v>0</v>
      </c>
      <c r="H1819" s="0" t="n">
        <v>0</v>
      </c>
      <c r="I1819" s="0" t="n">
        <v>0</v>
      </c>
      <c r="J1819" s="0" t="n">
        <v>22</v>
      </c>
      <c r="K1819" s="37" t="n">
        <f aca="false">E1819+Inputs!$B$5*F1819</f>
        <v>1.275</v>
      </c>
      <c r="L1819" s="37" t="n">
        <f aca="false">G1819+Inputs!$B$6*H1819</f>
        <v>0</v>
      </c>
      <c r="M1819" s="37" t="n">
        <f aca="false">I1819+Inputs!$B$7*J1819</f>
        <v>27.302</v>
      </c>
      <c r="N1819" s="37" t="n">
        <f aca="false">K1819+L1819+M1819</f>
        <v>28.577</v>
      </c>
    </row>
    <row r="1820" customFormat="false" ht="15" hidden="false" customHeight="false" outlineLevel="0" collapsed="false">
      <c r="A1820" s="0" t="s">
        <v>9</v>
      </c>
      <c r="B1820" s="0" t="s">
        <v>461</v>
      </c>
      <c r="C1820" s="15" t="n">
        <v>45658</v>
      </c>
      <c r="D1820" s="0" t="n">
        <v>1</v>
      </c>
      <c r="E1820" s="0" t="n">
        <v>0</v>
      </c>
      <c r="F1820" s="0" t="n">
        <v>1</v>
      </c>
      <c r="G1820" s="0" t="n">
        <v>0</v>
      </c>
      <c r="H1820" s="0" t="n">
        <v>0</v>
      </c>
      <c r="I1820" s="0" t="n">
        <v>0</v>
      </c>
      <c r="J1820" s="0" t="n">
        <v>24</v>
      </c>
      <c r="K1820" s="37" t="n">
        <f aca="false">E1820+Inputs!$B$5*F1820</f>
        <v>1.275</v>
      </c>
      <c r="L1820" s="37" t="n">
        <f aca="false">G1820+Inputs!$B$6*H1820</f>
        <v>0</v>
      </c>
      <c r="M1820" s="37" t="n">
        <f aca="false">I1820+Inputs!$B$7*J1820</f>
        <v>29.784</v>
      </c>
      <c r="N1820" s="37" t="n">
        <f aca="false">K1820+L1820+M1820</f>
        <v>31.059</v>
      </c>
    </row>
    <row r="1821" customFormat="false" ht="15" hidden="false" customHeight="false" outlineLevel="0" collapsed="false">
      <c r="A1821" s="0" t="s">
        <v>9</v>
      </c>
      <c r="B1821" s="0" t="s">
        <v>461</v>
      </c>
      <c r="C1821" s="15" t="n">
        <v>45689</v>
      </c>
      <c r="D1821" s="0" t="n">
        <v>1</v>
      </c>
      <c r="E1821" s="0" t="n">
        <v>0</v>
      </c>
      <c r="F1821" s="0" t="n">
        <v>0</v>
      </c>
      <c r="G1821" s="0" t="n">
        <v>0</v>
      </c>
      <c r="H1821" s="0" t="n">
        <v>0</v>
      </c>
      <c r="I1821" s="0" t="n">
        <v>0</v>
      </c>
      <c r="J1821" s="0" t="n">
        <v>28</v>
      </c>
      <c r="K1821" s="37" t="n">
        <f aca="false">E1821+Inputs!$B$5*F1821</f>
        <v>0</v>
      </c>
      <c r="L1821" s="37" t="n">
        <f aca="false">G1821+Inputs!$B$6*H1821</f>
        <v>0</v>
      </c>
      <c r="M1821" s="37" t="n">
        <f aca="false">I1821+Inputs!$B$7*J1821</f>
        <v>34.748</v>
      </c>
      <c r="N1821" s="37" t="n">
        <f aca="false">K1821+L1821+M1821</f>
        <v>34.748</v>
      </c>
    </row>
    <row r="1822" customFormat="false" ht="15" hidden="false" customHeight="false" outlineLevel="0" collapsed="false">
      <c r="A1822" s="0" t="s">
        <v>9</v>
      </c>
      <c r="B1822" s="0" t="s">
        <v>461</v>
      </c>
      <c r="C1822" s="15" t="n">
        <v>45717</v>
      </c>
      <c r="D1822" s="0" t="n">
        <v>1</v>
      </c>
      <c r="E1822" s="0" t="n">
        <v>0</v>
      </c>
      <c r="F1822" s="0" t="n">
        <v>0</v>
      </c>
      <c r="G1822" s="0" t="n">
        <v>0</v>
      </c>
      <c r="H1822" s="0" t="n">
        <v>0</v>
      </c>
      <c r="I1822" s="0" t="n">
        <v>0</v>
      </c>
      <c r="J1822" s="0" t="n">
        <v>20</v>
      </c>
      <c r="K1822" s="37" t="n">
        <f aca="false">E1822+Inputs!$B$5*F1822</f>
        <v>0</v>
      </c>
      <c r="L1822" s="37" t="n">
        <f aca="false">G1822+Inputs!$B$6*H1822</f>
        <v>0</v>
      </c>
      <c r="M1822" s="37" t="n">
        <f aca="false">I1822+Inputs!$B$7*J1822</f>
        <v>24.82</v>
      </c>
      <c r="N1822" s="37" t="n">
        <f aca="false">K1822+L1822+M1822</f>
        <v>24.82</v>
      </c>
    </row>
    <row r="1823" customFormat="false" ht="15" hidden="false" customHeight="false" outlineLevel="0" collapsed="false">
      <c r="A1823" s="0" t="s">
        <v>9</v>
      </c>
      <c r="B1823" s="0" t="s">
        <v>461</v>
      </c>
      <c r="C1823" s="15" t="n">
        <v>45748</v>
      </c>
      <c r="D1823" s="0" t="n">
        <v>1</v>
      </c>
      <c r="E1823" s="0" t="n">
        <v>0</v>
      </c>
      <c r="F1823" s="0" t="n">
        <v>1</v>
      </c>
      <c r="G1823" s="0" t="n">
        <v>0</v>
      </c>
      <c r="H1823" s="0" t="n">
        <v>0</v>
      </c>
      <c r="I1823" s="0" t="n">
        <v>0</v>
      </c>
      <c r="J1823" s="0" t="n">
        <v>21</v>
      </c>
      <c r="K1823" s="37" t="n">
        <f aca="false">E1823+Inputs!$B$5*F1823</f>
        <v>1.275</v>
      </c>
      <c r="L1823" s="37" t="n">
        <f aca="false">G1823+Inputs!$B$6*H1823</f>
        <v>0</v>
      </c>
      <c r="M1823" s="37" t="n">
        <f aca="false">I1823+Inputs!$B$7*J1823</f>
        <v>26.061</v>
      </c>
      <c r="N1823" s="37" t="n">
        <f aca="false">K1823+L1823+M1823</f>
        <v>27.336</v>
      </c>
    </row>
    <row r="1824" customFormat="false" ht="15" hidden="false" customHeight="false" outlineLevel="0" collapsed="false">
      <c r="A1824" s="0" t="s">
        <v>9</v>
      </c>
      <c r="B1824" s="0" t="s">
        <v>461</v>
      </c>
      <c r="C1824" s="15" t="n">
        <v>45778</v>
      </c>
      <c r="D1824" s="0" t="n">
        <v>1</v>
      </c>
      <c r="E1824" s="0" t="n">
        <v>0</v>
      </c>
      <c r="F1824" s="0" t="n">
        <v>0</v>
      </c>
      <c r="G1824" s="0" t="n">
        <v>0</v>
      </c>
      <c r="H1824" s="0" t="n">
        <v>0</v>
      </c>
      <c r="I1824" s="0" t="n">
        <v>0</v>
      </c>
      <c r="J1824" s="0" t="n">
        <v>33</v>
      </c>
      <c r="K1824" s="37" t="n">
        <f aca="false">E1824+Inputs!$B$5*F1824</f>
        <v>0</v>
      </c>
      <c r="L1824" s="37" t="n">
        <f aca="false">G1824+Inputs!$B$6*H1824</f>
        <v>0</v>
      </c>
      <c r="M1824" s="37" t="n">
        <f aca="false">I1824+Inputs!$B$7*J1824</f>
        <v>40.953</v>
      </c>
      <c r="N1824" s="37" t="n">
        <f aca="false">K1824+L1824+M1824</f>
        <v>40.953</v>
      </c>
    </row>
    <row r="1825" customFormat="false" ht="15" hidden="false" customHeight="false" outlineLevel="0" collapsed="false">
      <c r="A1825" s="0" t="s">
        <v>9</v>
      </c>
      <c r="B1825" s="0" t="s">
        <v>461</v>
      </c>
      <c r="C1825" s="15" t="n">
        <v>45809</v>
      </c>
      <c r="D1825" s="0" t="n">
        <v>1</v>
      </c>
      <c r="E1825" s="0" t="n">
        <v>0</v>
      </c>
      <c r="F1825" s="0" t="n">
        <v>1</v>
      </c>
      <c r="G1825" s="0" t="n">
        <v>0</v>
      </c>
      <c r="H1825" s="0" t="n">
        <v>0</v>
      </c>
      <c r="I1825" s="0" t="n">
        <v>0</v>
      </c>
      <c r="J1825" s="0" t="n">
        <v>24</v>
      </c>
      <c r="K1825" s="37" t="n">
        <f aca="false">E1825+Inputs!$B$5*F1825</f>
        <v>1.275</v>
      </c>
      <c r="L1825" s="37" t="n">
        <f aca="false">G1825+Inputs!$B$6*H1825</f>
        <v>0</v>
      </c>
      <c r="M1825" s="37" t="n">
        <f aca="false">I1825+Inputs!$B$7*J1825</f>
        <v>29.784</v>
      </c>
      <c r="N1825" s="37" t="n">
        <f aca="false">K1825+L1825+M1825</f>
        <v>31.059</v>
      </c>
    </row>
    <row r="1826" customFormat="false" ht="15" hidden="false" customHeight="false" outlineLevel="0" collapsed="false">
      <c r="A1826" s="0" t="s">
        <v>9</v>
      </c>
      <c r="B1826" s="0" t="s">
        <v>461</v>
      </c>
      <c r="C1826" s="15" t="n">
        <v>45839</v>
      </c>
      <c r="D1826" s="0" t="n">
        <v>1</v>
      </c>
      <c r="E1826" s="0" t="n">
        <v>0</v>
      </c>
      <c r="F1826" s="0" t="n">
        <v>0</v>
      </c>
      <c r="G1826" s="0" t="n">
        <v>0</v>
      </c>
      <c r="H1826" s="0" t="n">
        <v>0</v>
      </c>
      <c r="I1826" s="0" t="n">
        <v>0</v>
      </c>
      <c r="J1826" s="0" t="n">
        <v>30</v>
      </c>
      <c r="K1826" s="37" t="n">
        <f aca="false">E1826+Inputs!$B$5*F1826</f>
        <v>0</v>
      </c>
      <c r="L1826" s="37" t="n">
        <f aca="false">G1826+Inputs!$B$6*H1826</f>
        <v>0</v>
      </c>
      <c r="M1826" s="37" t="n">
        <f aca="false">I1826+Inputs!$B$7*J1826</f>
        <v>37.23</v>
      </c>
      <c r="N1826" s="37" t="n">
        <f aca="false">K1826+L1826+M1826</f>
        <v>37.23</v>
      </c>
    </row>
    <row r="1827" customFormat="false" ht="15" hidden="false" customHeight="false" outlineLevel="0" collapsed="false">
      <c r="A1827" s="0" t="s">
        <v>9</v>
      </c>
      <c r="B1827" s="0" t="s">
        <v>461</v>
      </c>
      <c r="C1827" s="15" t="n">
        <v>45870</v>
      </c>
      <c r="D1827" s="0" t="n">
        <v>1</v>
      </c>
      <c r="E1827" s="0" t="n">
        <v>0</v>
      </c>
      <c r="F1827" s="0" t="n">
        <v>1</v>
      </c>
      <c r="G1827" s="0" t="n">
        <v>0</v>
      </c>
      <c r="H1827" s="0" t="n">
        <v>0</v>
      </c>
      <c r="I1827" s="0" t="n">
        <v>0</v>
      </c>
      <c r="J1827" s="0" t="n">
        <v>32</v>
      </c>
      <c r="K1827" s="37" t="n">
        <f aca="false">E1827+Inputs!$B$5*F1827</f>
        <v>1.275</v>
      </c>
      <c r="L1827" s="37" t="n">
        <f aca="false">G1827+Inputs!$B$6*H1827</f>
        <v>0</v>
      </c>
      <c r="M1827" s="37" t="n">
        <f aca="false">I1827+Inputs!$B$7*J1827</f>
        <v>39.712</v>
      </c>
      <c r="N1827" s="37" t="n">
        <f aca="false">K1827+L1827+M1827</f>
        <v>40.987</v>
      </c>
    </row>
    <row r="1828" customFormat="false" ht="15" hidden="false" customHeight="false" outlineLevel="0" collapsed="false">
      <c r="A1828" s="0" t="s">
        <v>9</v>
      </c>
      <c r="B1828" s="0" t="s">
        <v>461</v>
      </c>
      <c r="C1828" s="15" t="n">
        <v>45901</v>
      </c>
      <c r="D1828" s="0" t="n">
        <v>1</v>
      </c>
      <c r="E1828" s="0" t="n">
        <v>0</v>
      </c>
      <c r="F1828" s="0" t="n">
        <v>2</v>
      </c>
      <c r="G1828" s="0" t="n">
        <v>0</v>
      </c>
      <c r="H1828" s="0" t="n">
        <v>0</v>
      </c>
      <c r="I1828" s="0" t="n">
        <v>0</v>
      </c>
      <c r="J1828" s="0" t="n">
        <v>22</v>
      </c>
      <c r="K1828" s="37" t="n">
        <f aca="false">E1828+Inputs!$B$5*F1828</f>
        <v>2.55</v>
      </c>
      <c r="L1828" s="37" t="n">
        <f aca="false">G1828+Inputs!$B$6*H1828</f>
        <v>0</v>
      </c>
      <c r="M1828" s="37" t="n">
        <f aca="false">I1828+Inputs!$B$7*J1828</f>
        <v>27.302</v>
      </c>
      <c r="N1828" s="37" t="n">
        <f aca="false">K1828+L1828+M1828</f>
        <v>29.852</v>
      </c>
    </row>
    <row r="1829" customFormat="false" ht="15" hidden="false" customHeight="false" outlineLevel="0" collapsed="false">
      <c r="A1829" s="0" t="s">
        <v>9</v>
      </c>
      <c r="B1829" s="0" t="s">
        <v>461</v>
      </c>
      <c r="C1829" s="15" t="n">
        <v>45931</v>
      </c>
      <c r="D1829" s="0" t="n">
        <v>1</v>
      </c>
      <c r="E1829" s="0" t="n">
        <v>0</v>
      </c>
      <c r="F1829" s="0" t="n">
        <v>0</v>
      </c>
      <c r="G1829" s="0" t="n">
        <v>0</v>
      </c>
      <c r="H1829" s="0" t="n">
        <v>0</v>
      </c>
      <c r="I1829" s="0" t="n">
        <v>0</v>
      </c>
      <c r="J1829" s="0" t="n">
        <v>18</v>
      </c>
      <c r="K1829" s="37" t="n">
        <f aca="false">E1829+Inputs!$B$5*F1829</f>
        <v>0</v>
      </c>
      <c r="L1829" s="37" t="n">
        <f aca="false">G1829+Inputs!$B$6*H1829</f>
        <v>0</v>
      </c>
      <c r="M1829" s="37" t="n">
        <f aca="false">I1829+Inputs!$B$7*J1829</f>
        <v>22.338</v>
      </c>
      <c r="N1829" s="37" t="n">
        <f aca="false">K1829+L1829+M1829</f>
        <v>22.338</v>
      </c>
    </row>
    <row r="1830" customFormat="false" ht="15" hidden="false" customHeight="false" outlineLevel="0" collapsed="false">
      <c r="A1830" s="0" t="s">
        <v>9</v>
      </c>
      <c r="B1830" s="0" t="s">
        <v>461</v>
      </c>
      <c r="C1830" s="15" t="n">
        <v>45962</v>
      </c>
      <c r="D1830" s="0" t="n">
        <v>1</v>
      </c>
      <c r="E1830" s="0" t="n">
        <v>0</v>
      </c>
      <c r="F1830" s="0" t="n">
        <v>0</v>
      </c>
      <c r="G1830" s="0" t="n">
        <v>0</v>
      </c>
      <c r="H1830" s="0" t="n">
        <v>1</v>
      </c>
      <c r="I1830" s="0" t="n">
        <v>0</v>
      </c>
      <c r="J1830" s="0" t="n">
        <v>20</v>
      </c>
      <c r="K1830" s="37" t="n">
        <f aca="false">E1830+Inputs!$B$5*F1830</f>
        <v>0</v>
      </c>
      <c r="L1830" s="37" t="n">
        <f aca="false">G1830+Inputs!$B$6*H1830</f>
        <v>1.275</v>
      </c>
      <c r="M1830" s="37" t="n">
        <f aca="false">I1830+Inputs!$B$7*J1830</f>
        <v>24.82</v>
      </c>
      <c r="N1830" s="37" t="n">
        <f aca="false">K1830+L1830+M1830</f>
        <v>26.095</v>
      </c>
    </row>
    <row r="1831" customFormat="false" ht="15" hidden="false" customHeight="false" outlineLevel="0" collapsed="false">
      <c r="A1831" s="0" t="s">
        <v>9</v>
      </c>
      <c r="B1831" s="0" t="s">
        <v>461</v>
      </c>
      <c r="C1831" s="15" t="n">
        <v>45992</v>
      </c>
      <c r="D1831" s="0" t="n">
        <v>1</v>
      </c>
      <c r="E1831" s="0" t="n">
        <v>0</v>
      </c>
      <c r="F1831" s="0" t="n">
        <v>0</v>
      </c>
      <c r="G1831" s="0" t="n">
        <v>0</v>
      </c>
      <c r="H1831" s="0" t="n">
        <v>0</v>
      </c>
      <c r="I1831" s="0" t="n">
        <v>0</v>
      </c>
      <c r="J1831" s="0" t="n">
        <v>17</v>
      </c>
      <c r="K1831" s="37" t="n">
        <f aca="false">E1831+Inputs!$B$5*F1831</f>
        <v>0</v>
      </c>
      <c r="L1831" s="37" t="n">
        <f aca="false">G1831+Inputs!$B$6*H1831</f>
        <v>0</v>
      </c>
      <c r="M1831" s="37" t="n">
        <f aca="false">I1831+Inputs!$B$7*J1831</f>
        <v>21.097</v>
      </c>
      <c r="N1831" s="37" t="n">
        <f aca="false">K1831+L1831+M1831</f>
        <v>21.097</v>
      </c>
    </row>
    <row r="1832" customFormat="false" ht="15" hidden="false" customHeight="false" outlineLevel="0" collapsed="false">
      <c r="A1832" s="0" t="s">
        <v>9</v>
      </c>
      <c r="B1832" s="0" t="s">
        <v>461</v>
      </c>
      <c r="C1832" s="15" t="n">
        <v>46023</v>
      </c>
      <c r="D1832" s="0" t="n">
        <v>1</v>
      </c>
      <c r="E1832" s="0" t="n">
        <v>0</v>
      </c>
      <c r="F1832" s="0" t="n">
        <v>0</v>
      </c>
      <c r="G1832" s="0" t="n">
        <v>0</v>
      </c>
      <c r="H1832" s="0" t="n">
        <v>1</v>
      </c>
      <c r="I1832" s="0" t="n">
        <v>0</v>
      </c>
      <c r="J1832" s="0" t="n">
        <v>22</v>
      </c>
      <c r="K1832" s="37" t="n">
        <f aca="false">E1832+Inputs!$B$5*F1832</f>
        <v>0</v>
      </c>
      <c r="L1832" s="37" t="n">
        <f aca="false">G1832+Inputs!$B$6*H1832</f>
        <v>1.275</v>
      </c>
      <c r="M1832" s="37" t="n">
        <f aca="false">I1832+Inputs!$B$7*J1832</f>
        <v>27.302</v>
      </c>
      <c r="N1832" s="37" t="n">
        <f aca="false">K1832+L1832+M1832</f>
        <v>28.577</v>
      </c>
    </row>
    <row r="1833" customFormat="false" ht="15" hidden="false" customHeight="false" outlineLevel="0" collapsed="false">
      <c r="A1833" s="0" t="s">
        <v>9</v>
      </c>
      <c r="B1833" s="0" t="s">
        <v>461</v>
      </c>
      <c r="C1833" s="15" t="n">
        <v>46054</v>
      </c>
      <c r="D1833" s="0" t="n">
        <v>1</v>
      </c>
      <c r="E1833" s="0" t="n">
        <v>0</v>
      </c>
      <c r="F1833" s="0" t="n">
        <v>0</v>
      </c>
      <c r="G1833" s="0" t="n">
        <v>0</v>
      </c>
      <c r="H1833" s="0" t="n">
        <v>0</v>
      </c>
      <c r="I1833" s="0" t="n">
        <v>0</v>
      </c>
      <c r="J1833" s="0" t="n">
        <v>19</v>
      </c>
      <c r="K1833" s="37" t="n">
        <f aca="false">E1833+Inputs!$B$5*F1833</f>
        <v>0</v>
      </c>
      <c r="L1833" s="37" t="n">
        <f aca="false">G1833+Inputs!$B$6*H1833</f>
        <v>0</v>
      </c>
      <c r="M1833" s="37" t="n">
        <f aca="false">I1833+Inputs!$B$7*J1833</f>
        <v>23.579</v>
      </c>
      <c r="N1833" s="37" t="n">
        <f aca="false">K1833+L1833+M1833</f>
        <v>23.579</v>
      </c>
    </row>
    <row r="1834" customFormat="false" ht="15" hidden="false" customHeight="false" outlineLevel="0" collapsed="false">
      <c r="A1834" s="0" t="s">
        <v>9</v>
      </c>
      <c r="B1834" s="0" t="s">
        <v>461</v>
      </c>
      <c r="C1834" s="15" t="n">
        <v>46082</v>
      </c>
      <c r="D1834" s="0" t="n">
        <v>1</v>
      </c>
      <c r="E1834" s="0" t="n">
        <v>0</v>
      </c>
      <c r="F1834" s="0" t="n">
        <v>1</v>
      </c>
      <c r="G1834" s="0" t="n">
        <v>0</v>
      </c>
      <c r="H1834" s="0" t="n">
        <v>0</v>
      </c>
      <c r="I1834" s="0" t="n">
        <v>0</v>
      </c>
      <c r="J1834" s="0" t="n">
        <v>20</v>
      </c>
      <c r="K1834" s="37" t="n">
        <f aca="false">E1834+Inputs!$B$5*F1834</f>
        <v>1.275</v>
      </c>
      <c r="L1834" s="37" t="n">
        <f aca="false">G1834+Inputs!$B$6*H1834</f>
        <v>0</v>
      </c>
      <c r="M1834" s="37" t="n">
        <f aca="false">I1834+Inputs!$B$7*J1834</f>
        <v>24.82</v>
      </c>
      <c r="N1834" s="37" t="n">
        <f aca="false">K1834+L1834+M1834</f>
        <v>26.095</v>
      </c>
    </row>
    <row r="1835" customFormat="false" ht="15" hidden="false" customHeight="false" outlineLevel="0" collapsed="false">
      <c r="A1835" s="0" t="s">
        <v>9</v>
      </c>
      <c r="B1835" s="0" t="s">
        <v>461</v>
      </c>
      <c r="C1835" s="15" t="n">
        <v>46113</v>
      </c>
      <c r="D1835" s="0" t="n">
        <v>1</v>
      </c>
      <c r="E1835" s="0" t="n">
        <v>0</v>
      </c>
      <c r="F1835" s="0" t="n">
        <v>1</v>
      </c>
      <c r="G1835" s="0" t="n">
        <v>0</v>
      </c>
      <c r="H1835" s="0" t="n">
        <v>1</v>
      </c>
      <c r="I1835" s="0" t="n">
        <v>0</v>
      </c>
      <c r="J1835" s="0" t="n">
        <v>13</v>
      </c>
      <c r="K1835" s="37" t="n">
        <f aca="false">E1835+Inputs!$B$5*F1835</f>
        <v>1.275</v>
      </c>
      <c r="L1835" s="37" t="n">
        <f aca="false">G1835+Inputs!$B$6*H1835</f>
        <v>1.275</v>
      </c>
      <c r="M1835" s="37" t="n">
        <f aca="false">I1835+Inputs!$B$7*J1835</f>
        <v>16.133</v>
      </c>
      <c r="N1835" s="37" t="n">
        <f aca="false">K1835+L1835+M1835</f>
        <v>18.683</v>
      </c>
    </row>
    <row r="1836" customFormat="false" ht="15" hidden="false" customHeight="false" outlineLevel="0" collapsed="false">
      <c r="A1836" s="0" t="s">
        <v>9</v>
      </c>
      <c r="B1836" s="0" t="s">
        <v>461</v>
      </c>
      <c r="C1836" s="15" t="n">
        <v>46143</v>
      </c>
      <c r="D1836" s="0" t="n">
        <v>1</v>
      </c>
      <c r="E1836" s="0" t="n">
        <v>0</v>
      </c>
      <c r="F1836" s="0" t="n">
        <v>7</v>
      </c>
      <c r="G1836" s="0" t="n">
        <v>0</v>
      </c>
      <c r="H1836" s="0" t="n">
        <v>2</v>
      </c>
      <c r="I1836" s="0" t="n">
        <v>0</v>
      </c>
      <c r="J1836" s="0" t="n">
        <v>22</v>
      </c>
      <c r="K1836" s="37" t="n">
        <f aca="false">E1836+Inputs!$B$5*F1836</f>
        <v>8.925</v>
      </c>
      <c r="L1836" s="37" t="n">
        <f aca="false">G1836+Inputs!$B$6*H1836</f>
        <v>2.55</v>
      </c>
      <c r="M1836" s="37" t="n">
        <f aca="false">I1836+Inputs!$B$7*J1836</f>
        <v>27.302</v>
      </c>
      <c r="N1836" s="37" t="n">
        <f aca="false">K1836+L1836+M1836</f>
        <v>38.777</v>
      </c>
    </row>
    <row r="1837" customFormat="false" ht="15" hidden="false" customHeight="false" outlineLevel="0" collapsed="false">
      <c r="A1837" s="0" t="s">
        <v>9</v>
      </c>
      <c r="B1837" s="0" t="s">
        <v>461</v>
      </c>
      <c r="C1837" s="15" t="n">
        <v>46174</v>
      </c>
      <c r="D1837" s="0" t="n">
        <v>1</v>
      </c>
      <c r="E1837" s="0" t="n">
        <v>0</v>
      </c>
      <c r="F1837" s="0" t="n">
        <v>7</v>
      </c>
      <c r="G1837" s="0" t="n">
        <v>0</v>
      </c>
      <c r="H1837" s="0" t="n">
        <v>1</v>
      </c>
      <c r="I1837" s="0" t="n">
        <v>0</v>
      </c>
      <c r="J1837" s="0" t="n">
        <v>37</v>
      </c>
      <c r="K1837" s="37" t="n">
        <f aca="false">E1837+Inputs!$B$5*F1837</f>
        <v>8.925</v>
      </c>
      <c r="L1837" s="37" t="n">
        <f aca="false">G1837+Inputs!$B$6*H1837</f>
        <v>1.275</v>
      </c>
      <c r="M1837" s="37" t="n">
        <f aca="false">I1837+Inputs!$B$7*J1837</f>
        <v>45.917</v>
      </c>
      <c r="N1837" s="37" t="n">
        <f aca="false">K1837+L1837+M1837</f>
        <v>56.117</v>
      </c>
    </row>
    <row r="1838" customFormat="false" ht="15" hidden="false" customHeight="false" outlineLevel="0" collapsed="false">
      <c r="A1838" s="0" t="s">
        <v>9</v>
      </c>
      <c r="B1838" s="0" t="s">
        <v>461</v>
      </c>
      <c r="C1838" s="15" t="n">
        <v>46204</v>
      </c>
      <c r="D1838" s="0" t="n">
        <v>1</v>
      </c>
      <c r="E1838" s="0" t="n">
        <v>0</v>
      </c>
      <c r="F1838" s="0" t="n">
        <v>1</v>
      </c>
      <c r="G1838" s="0" t="n">
        <v>0</v>
      </c>
      <c r="H1838" s="0" t="n">
        <v>6</v>
      </c>
      <c r="I1838" s="0" t="n">
        <v>0</v>
      </c>
      <c r="J1838" s="0" t="n">
        <v>26</v>
      </c>
      <c r="K1838" s="37" t="n">
        <f aca="false">E1838+Inputs!$B$5*F1838</f>
        <v>1.275</v>
      </c>
      <c r="L1838" s="37" t="n">
        <f aca="false">G1838+Inputs!$B$6*H1838</f>
        <v>7.65</v>
      </c>
      <c r="M1838" s="37" t="n">
        <f aca="false">I1838+Inputs!$B$7*J1838</f>
        <v>32.266</v>
      </c>
      <c r="N1838" s="37" t="n">
        <f aca="false">K1838+L1838+M1838</f>
        <v>41.191</v>
      </c>
    </row>
    <row r="1839" customFormat="false" ht="15" hidden="false" customHeight="false" outlineLevel="0" collapsed="false">
      <c r="A1839" s="0" t="s">
        <v>9</v>
      </c>
      <c r="B1839" s="0" t="s">
        <v>461</v>
      </c>
      <c r="C1839" s="15" t="n">
        <v>46235</v>
      </c>
      <c r="D1839" s="0" t="n">
        <v>1</v>
      </c>
      <c r="E1839" s="0" t="n">
        <v>0</v>
      </c>
      <c r="F1839" s="0" t="n">
        <v>3</v>
      </c>
      <c r="G1839" s="0" t="n">
        <v>0</v>
      </c>
      <c r="H1839" s="0" t="n">
        <v>0</v>
      </c>
      <c r="I1839" s="0" t="n">
        <v>0</v>
      </c>
      <c r="J1839" s="0" t="n">
        <v>15</v>
      </c>
      <c r="K1839" s="37" t="n">
        <f aca="false">E1839+Inputs!$B$5*F1839</f>
        <v>3.825</v>
      </c>
      <c r="L1839" s="37" t="n">
        <f aca="false">G1839+Inputs!$B$6*H1839</f>
        <v>0</v>
      </c>
      <c r="M1839" s="37" t="n">
        <f aca="false">I1839+Inputs!$B$7*J1839</f>
        <v>18.615</v>
      </c>
      <c r="N1839" s="37" t="n">
        <f aca="false">K1839+L1839+M1839</f>
        <v>22.44</v>
      </c>
    </row>
    <row r="1840" customFormat="false" ht="15" hidden="false" customHeight="false" outlineLevel="0" collapsed="false">
      <c r="A1840" s="0" t="s">
        <v>9</v>
      </c>
      <c r="B1840" s="0" t="s">
        <v>473</v>
      </c>
      <c r="C1840" s="15" t="n">
        <v>44927</v>
      </c>
      <c r="D1840" s="0" t="n">
        <v>2</v>
      </c>
      <c r="E1840" s="0" t="n">
        <v>0</v>
      </c>
      <c r="F1840" s="0" t="n">
        <v>0</v>
      </c>
      <c r="G1840" s="0" t="n">
        <v>0</v>
      </c>
      <c r="H1840" s="0" t="n">
        <v>0</v>
      </c>
      <c r="I1840" s="0" t="n">
        <v>0</v>
      </c>
      <c r="J1840" s="0" t="n">
        <v>21</v>
      </c>
      <c r="K1840" s="37" t="n">
        <f aca="false">E1840+Inputs!$B$5*F1840</f>
        <v>0</v>
      </c>
      <c r="L1840" s="37" t="n">
        <f aca="false">G1840+Inputs!$B$6*H1840</f>
        <v>0</v>
      </c>
      <c r="M1840" s="37" t="n">
        <f aca="false">I1840+Inputs!$B$7*J1840</f>
        <v>26.061</v>
      </c>
      <c r="N1840" s="37" t="n">
        <f aca="false">K1840+L1840+M1840</f>
        <v>26.061</v>
      </c>
    </row>
    <row r="1841" customFormat="false" ht="15" hidden="false" customHeight="false" outlineLevel="0" collapsed="false">
      <c r="A1841" s="0" t="s">
        <v>9</v>
      </c>
      <c r="B1841" s="0" t="s">
        <v>473</v>
      </c>
      <c r="C1841" s="15" t="n">
        <v>44958</v>
      </c>
      <c r="D1841" s="0" t="n">
        <v>2</v>
      </c>
      <c r="E1841" s="0" t="n">
        <v>0</v>
      </c>
      <c r="F1841" s="0" t="n">
        <v>1</v>
      </c>
      <c r="G1841" s="0" t="n">
        <v>0</v>
      </c>
      <c r="H1841" s="0" t="n">
        <v>0</v>
      </c>
      <c r="I1841" s="0" t="n">
        <v>0</v>
      </c>
      <c r="J1841" s="0" t="n">
        <v>22</v>
      </c>
      <c r="K1841" s="37" t="n">
        <f aca="false">E1841+Inputs!$B$5*F1841</f>
        <v>1.275</v>
      </c>
      <c r="L1841" s="37" t="n">
        <f aca="false">G1841+Inputs!$B$6*H1841</f>
        <v>0</v>
      </c>
      <c r="M1841" s="37" t="n">
        <f aca="false">I1841+Inputs!$B$7*J1841</f>
        <v>27.302</v>
      </c>
      <c r="N1841" s="37" t="n">
        <f aca="false">K1841+L1841+M1841</f>
        <v>28.577</v>
      </c>
    </row>
    <row r="1842" customFormat="false" ht="15" hidden="false" customHeight="false" outlineLevel="0" collapsed="false">
      <c r="A1842" s="0" t="s">
        <v>9</v>
      </c>
      <c r="B1842" s="0" t="s">
        <v>473</v>
      </c>
      <c r="C1842" s="15" t="n">
        <v>44986</v>
      </c>
      <c r="D1842" s="0" t="n">
        <v>2</v>
      </c>
      <c r="E1842" s="0" t="n">
        <v>0</v>
      </c>
      <c r="F1842" s="0" t="n">
        <v>0</v>
      </c>
      <c r="G1842" s="0" t="n">
        <v>0</v>
      </c>
      <c r="H1842" s="0" t="n">
        <v>0</v>
      </c>
      <c r="I1842" s="0" t="n">
        <v>0</v>
      </c>
      <c r="J1842" s="0" t="n">
        <v>1</v>
      </c>
      <c r="K1842" s="37" t="n">
        <f aca="false">E1842+Inputs!$B$5*F1842</f>
        <v>0</v>
      </c>
      <c r="L1842" s="37" t="n">
        <f aca="false">G1842+Inputs!$B$6*H1842</f>
        <v>0</v>
      </c>
      <c r="M1842" s="37" t="n">
        <f aca="false">I1842+Inputs!$B$7*J1842</f>
        <v>1.241</v>
      </c>
      <c r="N1842" s="37" t="n">
        <f aca="false">K1842+L1842+M1842</f>
        <v>1.241</v>
      </c>
    </row>
    <row r="1843" customFormat="false" ht="15" hidden="false" customHeight="false" outlineLevel="0" collapsed="false">
      <c r="A1843" s="0" t="s">
        <v>9</v>
      </c>
      <c r="B1843" s="0" t="s">
        <v>473</v>
      </c>
      <c r="C1843" s="15" t="n">
        <v>45017</v>
      </c>
      <c r="D1843" s="0" t="n">
        <v>2</v>
      </c>
      <c r="E1843" s="0" t="n">
        <v>0</v>
      </c>
      <c r="F1843" s="0" t="n">
        <v>0</v>
      </c>
      <c r="G1843" s="0" t="n">
        <v>0</v>
      </c>
      <c r="H1843" s="0" t="n">
        <v>0</v>
      </c>
      <c r="I1843" s="0" t="n">
        <v>0</v>
      </c>
      <c r="J1843" s="0" t="n">
        <v>7</v>
      </c>
      <c r="K1843" s="37" t="n">
        <f aca="false">E1843+Inputs!$B$5*F1843</f>
        <v>0</v>
      </c>
      <c r="L1843" s="37" t="n">
        <f aca="false">G1843+Inputs!$B$6*H1843</f>
        <v>0</v>
      </c>
      <c r="M1843" s="37" t="n">
        <f aca="false">I1843+Inputs!$B$7*J1843</f>
        <v>8.687</v>
      </c>
      <c r="N1843" s="37" t="n">
        <f aca="false">K1843+L1843+M1843</f>
        <v>8.687</v>
      </c>
    </row>
    <row r="1844" customFormat="false" ht="15" hidden="false" customHeight="false" outlineLevel="0" collapsed="false">
      <c r="A1844" s="0" t="s">
        <v>9</v>
      </c>
      <c r="B1844" s="0" t="s">
        <v>473</v>
      </c>
      <c r="C1844" s="15" t="n">
        <v>45047</v>
      </c>
      <c r="D1844" s="0" t="n">
        <v>2</v>
      </c>
      <c r="E1844" s="0" t="n">
        <v>0</v>
      </c>
      <c r="F1844" s="0" t="n">
        <v>0</v>
      </c>
      <c r="G1844" s="0" t="n">
        <v>0</v>
      </c>
      <c r="H1844" s="0" t="n">
        <v>0</v>
      </c>
      <c r="I1844" s="0" t="n">
        <v>0</v>
      </c>
      <c r="J1844" s="0" t="n">
        <v>32</v>
      </c>
      <c r="K1844" s="37" t="n">
        <f aca="false">E1844+Inputs!$B$5*F1844</f>
        <v>0</v>
      </c>
      <c r="L1844" s="37" t="n">
        <f aca="false">G1844+Inputs!$B$6*H1844</f>
        <v>0</v>
      </c>
      <c r="M1844" s="37" t="n">
        <f aca="false">I1844+Inputs!$B$7*J1844</f>
        <v>39.712</v>
      </c>
      <c r="N1844" s="37" t="n">
        <f aca="false">K1844+L1844+M1844</f>
        <v>39.712</v>
      </c>
    </row>
    <row r="1845" customFormat="false" ht="15" hidden="false" customHeight="false" outlineLevel="0" collapsed="false">
      <c r="A1845" s="0" t="s">
        <v>9</v>
      </c>
      <c r="B1845" s="0" t="s">
        <v>473</v>
      </c>
      <c r="C1845" s="15" t="n">
        <v>45078</v>
      </c>
      <c r="D1845" s="0" t="n">
        <v>2</v>
      </c>
      <c r="E1845" s="0" t="n">
        <v>0</v>
      </c>
      <c r="F1845" s="0" t="n">
        <v>0</v>
      </c>
      <c r="G1845" s="0" t="n">
        <v>0</v>
      </c>
      <c r="H1845" s="0" t="n">
        <v>0</v>
      </c>
      <c r="I1845" s="0" t="n">
        <v>0</v>
      </c>
      <c r="J1845" s="0" t="n">
        <v>27</v>
      </c>
      <c r="K1845" s="37" t="n">
        <f aca="false">E1845+Inputs!$B$5*F1845</f>
        <v>0</v>
      </c>
      <c r="L1845" s="37" t="n">
        <f aca="false">G1845+Inputs!$B$6*H1845</f>
        <v>0</v>
      </c>
      <c r="M1845" s="37" t="n">
        <f aca="false">I1845+Inputs!$B$7*J1845</f>
        <v>33.507</v>
      </c>
      <c r="N1845" s="37" t="n">
        <f aca="false">K1845+L1845+M1845</f>
        <v>33.507</v>
      </c>
    </row>
    <row r="1846" customFormat="false" ht="15" hidden="false" customHeight="false" outlineLevel="0" collapsed="false">
      <c r="A1846" s="0" t="s">
        <v>9</v>
      </c>
      <c r="B1846" s="0" t="s">
        <v>473</v>
      </c>
      <c r="C1846" s="15" t="n">
        <v>45108</v>
      </c>
      <c r="D1846" s="0" t="n">
        <v>2</v>
      </c>
      <c r="E1846" s="0" t="n">
        <v>0</v>
      </c>
      <c r="F1846" s="0" t="n">
        <v>0</v>
      </c>
      <c r="G1846" s="0" t="n">
        <v>0</v>
      </c>
      <c r="H1846" s="0" t="n">
        <v>0</v>
      </c>
      <c r="I1846" s="0" t="n">
        <v>0</v>
      </c>
      <c r="J1846" s="0" t="n">
        <v>26</v>
      </c>
      <c r="K1846" s="37" t="n">
        <f aca="false">E1846+Inputs!$B$5*F1846</f>
        <v>0</v>
      </c>
      <c r="L1846" s="37" t="n">
        <f aca="false">G1846+Inputs!$B$6*H1846</f>
        <v>0</v>
      </c>
      <c r="M1846" s="37" t="n">
        <f aca="false">I1846+Inputs!$B$7*J1846</f>
        <v>32.266</v>
      </c>
      <c r="N1846" s="37" t="n">
        <f aca="false">K1846+L1846+M1846</f>
        <v>32.266</v>
      </c>
    </row>
    <row r="1847" customFormat="false" ht="15" hidden="false" customHeight="false" outlineLevel="0" collapsed="false">
      <c r="A1847" s="0" t="s">
        <v>9</v>
      </c>
      <c r="B1847" s="0" t="s">
        <v>473</v>
      </c>
      <c r="C1847" s="15" t="n">
        <v>45139</v>
      </c>
      <c r="D1847" s="0" t="n">
        <v>2</v>
      </c>
      <c r="E1847" s="0" t="n">
        <v>0</v>
      </c>
      <c r="F1847" s="0" t="n">
        <v>0</v>
      </c>
      <c r="G1847" s="0" t="n">
        <v>0</v>
      </c>
      <c r="H1847" s="0" t="n">
        <v>0</v>
      </c>
      <c r="I1847" s="0" t="n">
        <v>0</v>
      </c>
      <c r="J1847" s="0" t="n">
        <v>34</v>
      </c>
      <c r="K1847" s="37" t="n">
        <f aca="false">E1847+Inputs!$B$5*F1847</f>
        <v>0</v>
      </c>
      <c r="L1847" s="37" t="n">
        <f aca="false">G1847+Inputs!$B$6*H1847</f>
        <v>0</v>
      </c>
      <c r="M1847" s="37" t="n">
        <f aca="false">I1847+Inputs!$B$7*J1847</f>
        <v>42.194</v>
      </c>
      <c r="N1847" s="37" t="n">
        <f aca="false">K1847+L1847+M1847</f>
        <v>42.194</v>
      </c>
    </row>
    <row r="1848" customFormat="false" ht="15" hidden="false" customHeight="false" outlineLevel="0" collapsed="false">
      <c r="A1848" s="0" t="s">
        <v>9</v>
      </c>
      <c r="B1848" s="0" t="s">
        <v>473</v>
      </c>
      <c r="C1848" s="15" t="n">
        <v>45170</v>
      </c>
      <c r="D1848" s="0" t="n">
        <v>2</v>
      </c>
      <c r="E1848" s="0" t="n">
        <v>0</v>
      </c>
      <c r="F1848" s="0" t="n">
        <v>0</v>
      </c>
      <c r="G1848" s="0" t="n">
        <v>0</v>
      </c>
      <c r="H1848" s="0" t="n">
        <v>0</v>
      </c>
      <c r="I1848" s="0" t="n">
        <v>0</v>
      </c>
      <c r="J1848" s="0" t="n">
        <v>25</v>
      </c>
      <c r="K1848" s="37" t="n">
        <f aca="false">E1848+Inputs!$B$5*F1848</f>
        <v>0</v>
      </c>
      <c r="L1848" s="37" t="n">
        <f aca="false">G1848+Inputs!$B$6*H1848</f>
        <v>0</v>
      </c>
      <c r="M1848" s="37" t="n">
        <f aca="false">I1848+Inputs!$B$7*J1848</f>
        <v>31.025</v>
      </c>
      <c r="N1848" s="37" t="n">
        <f aca="false">K1848+L1848+M1848</f>
        <v>31.025</v>
      </c>
    </row>
    <row r="1849" customFormat="false" ht="15" hidden="false" customHeight="false" outlineLevel="0" collapsed="false">
      <c r="A1849" s="0" t="s">
        <v>9</v>
      </c>
      <c r="B1849" s="0" t="s">
        <v>473</v>
      </c>
      <c r="C1849" s="15" t="n">
        <v>45200</v>
      </c>
      <c r="D1849" s="0" t="n">
        <v>2</v>
      </c>
      <c r="E1849" s="0" t="n">
        <v>0</v>
      </c>
      <c r="F1849" s="0" t="n">
        <v>0</v>
      </c>
      <c r="G1849" s="0" t="n">
        <v>0</v>
      </c>
      <c r="H1849" s="0" t="n">
        <v>0</v>
      </c>
      <c r="I1849" s="0" t="n">
        <v>0</v>
      </c>
      <c r="J1849" s="0" t="n">
        <v>37</v>
      </c>
      <c r="K1849" s="37" t="n">
        <f aca="false">E1849+Inputs!$B$5*F1849</f>
        <v>0</v>
      </c>
      <c r="L1849" s="37" t="n">
        <f aca="false">G1849+Inputs!$B$6*H1849</f>
        <v>0</v>
      </c>
      <c r="M1849" s="37" t="n">
        <f aca="false">I1849+Inputs!$B$7*J1849</f>
        <v>45.917</v>
      </c>
      <c r="N1849" s="37" t="n">
        <f aca="false">K1849+L1849+M1849</f>
        <v>45.917</v>
      </c>
    </row>
    <row r="1850" customFormat="false" ht="15" hidden="false" customHeight="false" outlineLevel="0" collapsed="false">
      <c r="A1850" s="0" t="s">
        <v>9</v>
      </c>
      <c r="B1850" s="0" t="s">
        <v>473</v>
      </c>
      <c r="C1850" s="15" t="n">
        <v>45231</v>
      </c>
      <c r="D1850" s="0" t="n">
        <v>2</v>
      </c>
      <c r="E1850" s="0" t="n">
        <v>0</v>
      </c>
      <c r="F1850" s="0" t="n">
        <v>0</v>
      </c>
      <c r="G1850" s="0" t="n">
        <v>0</v>
      </c>
      <c r="H1850" s="0" t="n">
        <v>0</v>
      </c>
      <c r="I1850" s="0" t="n">
        <v>0</v>
      </c>
      <c r="J1850" s="0" t="n">
        <v>34</v>
      </c>
      <c r="K1850" s="37" t="n">
        <f aca="false">E1850+Inputs!$B$5*F1850</f>
        <v>0</v>
      </c>
      <c r="L1850" s="37" t="n">
        <f aca="false">G1850+Inputs!$B$6*H1850</f>
        <v>0</v>
      </c>
      <c r="M1850" s="37" t="n">
        <f aca="false">I1850+Inputs!$B$7*J1850</f>
        <v>42.194</v>
      </c>
      <c r="N1850" s="37" t="n">
        <f aca="false">K1850+L1850+M1850</f>
        <v>42.194</v>
      </c>
    </row>
    <row r="1851" customFormat="false" ht="15" hidden="false" customHeight="false" outlineLevel="0" collapsed="false">
      <c r="A1851" s="0" t="s">
        <v>9</v>
      </c>
      <c r="B1851" s="0" t="s">
        <v>473</v>
      </c>
      <c r="C1851" s="15" t="n">
        <v>45261</v>
      </c>
      <c r="D1851" s="0" t="n">
        <v>2</v>
      </c>
      <c r="E1851" s="0" t="n">
        <v>0</v>
      </c>
      <c r="F1851" s="0" t="n">
        <v>0</v>
      </c>
      <c r="G1851" s="0" t="n">
        <v>0</v>
      </c>
      <c r="H1851" s="0" t="n">
        <v>0</v>
      </c>
      <c r="I1851" s="0" t="n">
        <v>0</v>
      </c>
      <c r="J1851" s="0" t="n">
        <v>18</v>
      </c>
      <c r="K1851" s="37" t="n">
        <f aca="false">E1851+Inputs!$B$5*F1851</f>
        <v>0</v>
      </c>
      <c r="L1851" s="37" t="n">
        <f aca="false">G1851+Inputs!$B$6*H1851</f>
        <v>0</v>
      </c>
      <c r="M1851" s="37" t="n">
        <f aca="false">I1851+Inputs!$B$7*J1851</f>
        <v>22.338</v>
      </c>
      <c r="N1851" s="37" t="n">
        <f aca="false">K1851+L1851+M1851</f>
        <v>22.338</v>
      </c>
    </row>
    <row r="1852" customFormat="false" ht="15" hidden="false" customHeight="false" outlineLevel="0" collapsed="false">
      <c r="A1852" s="0" t="s">
        <v>9</v>
      </c>
      <c r="B1852" s="0" t="s">
        <v>473</v>
      </c>
      <c r="C1852" s="15" t="n">
        <v>45292</v>
      </c>
      <c r="D1852" s="0" t="n">
        <v>2</v>
      </c>
      <c r="E1852" s="0" t="n">
        <v>0</v>
      </c>
      <c r="F1852" s="0" t="n">
        <v>1</v>
      </c>
      <c r="G1852" s="0" t="n">
        <v>0</v>
      </c>
      <c r="H1852" s="0" t="n">
        <v>0</v>
      </c>
      <c r="I1852" s="0" t="n">
        <v>0</v>
      </c>
      <c r="J1852" s="0" t="n">
        <v>34</v>
      </c>
      <c r="K1852" s="37" t="n">
        <f aca="false">E1852+Inputs!$B$5*F1852</f>
        <v>1.275</v>
      </c>
      <c r="L1852" s="37" t="n">
        <f aca="false">G1852+Inputs!$B$6*H1852</f>
        <v>0</v>
      </c>
      <c r="M1852" s="37" t="n">
        <f aca="false">I1852+Inputs!$B$7*J1852</f>
        <v>42.194</v>
      </c>
      <c r="N1852" s="37" t="n">
        <f aca="false">K1852+L1852+M1852</f>
        <v>43.469</v>
      </c>
    </row>
    <row r="1853" customFormat="false" ht="15" hidden="false" customHeight="false" outlineLevel="0" collapsed="false">
      <c r="A1853" s="0" t="s">
        <v>9</v>
      </c>
      <c r="B1853" s="0" t="s">
        <v>473</v>
      </c>
      <c r="C1853" s="15" t="n">
        <v>45323</v>
      </c>
      <c r="D1853" s="0" t="n">
        <v>2</v>
      </c>
      <c r="E1853" s="0" t="n">
        <v>0</v>
      </c>
      <c r="F1853" s="0" t="n">
        <v>0</v>
      </c>
      <c r="G1853" s="0" t="n">
        <v>0</v>
      </c>
      <c r="H1853" s="0" t="n">
        <v>0</v>
      </c>
      <c r="I1853" s="0" t="n">
        <v>0</v>
      </c>
      <c r="J1853" s="0" t="n">
        <v>2</v>
      </c>
      <c r="K1853" s="37" t="n">
        <f aca="false">E1853+Inputs!$B$5*F1853</f>
        <v>0</v>
      </c>
      <c r="L1853" s="37" t="n">
        <f aca="false">G1853+Inputs!$B$6*H1853</f>
        <v>0</v>
      </c>
      <c r="M1853" s="37" t="n">
        <f aca="false">I1853+Inputs!$B$7*J1853</f>
        <v>2.482</v>
      </c>
      <c r="N1853" s="37" t="n">
        <f aca="false">K1853+L1853+M1853</f>
        <v>2.482</v>
      </c>
    </row>
    <row r="1854" customFormat="false" ht="15" hidden="false" customHeight="false" outlineLevel="0" collapsed="false">
      <c r="A1854" s="0" t="s">
        <v>9</v>
      </c>
      <c r="B1854" s="0" t="s">
        <v>473</v>
      </c>
      <c r="C1854" s="15" t="n">
        <v>45352</v>
      </c>
      <c r="D1854" s="0" t="n">
        <v>2</v>
      </c>
      <c r="E1854" s="0" t="n">
        <v>0</v>
      </c>
      <c r="F1854" s="0" t="n">
        <v>0</v>
      </c>
      <c r="G1854" s="0" t="n">
        <v>0</v>
      </c>
      <c r="H1854" s="0" t="n">
        <v>1</v>
      </c>
      <c r="I1854" s="0" t="n">
        <v>0</v>
      </c>
      <c r="J1854" s="0" t="n">
        <v>10</v>
      </c>
      <c r="K1854" s="37" t="n">
        <f aca="false">E1854+Inputs!$B$5*F1854</f>
        <v>0</v>
      </c>
      <c r="L1854" s="37" t="n">
        <f aca="false">G1854+Inputs!$B$6*H1854</f>
        <v>1.275</v>
      </c>
      <c r="M1854" s="37" t="n">
        <f aca="false">I1854+Inputs!$B$7*J1854</f>
        <v>12.41</v>
      </c>
      <c r="N1854" s="37" t="n">
        <f aca="false">K1854+L1854+M1854</f>
        <v>13.685</v>
      </c>
    </row>
    <row r="1855" customFormat="false" ht="15" hidden="false" customHeight="false" outlineLevel="0" collapsed="false">
      <c r="A1855" s="0" t="s">
        <v>9</v>
      </c>
      <c r="B1855" s="0" t="s">
        <v>473</v>
      </c>
      <c r="C1855" s="15" t="n">
        <v>45383</v>
      </c>
      <c r="D1855" s="0" t="n">
        <v>2</v>
      </c>
      <c r="E1855" s="0" t="n">
        <v>0</v>
      </c>
      <c r="F1855" s="0" t="n">
        <v>0</v>
      </c>
      <c r="G1855" s="0" t="n">
        <v>0</v>
      </c>
      <c r="H1855" s="0" t="n">
        <v>0</v>
      </c>
      <c r="I1855" s="0" t="n">
        <v>0</v>
      </c>
      <c r="J1855" s="0" t="n">
        <v>21</v>
      </c>
      <c r="K1855" s="37" t="n">
        <f aca="false">E1855+Inputs!$B$5*F1855</f>
        <v>0</v>
      </c>
      <c r="L1855" s="37" t="n">
        <f aca="false">G1855+Inputs!$B$6*H1855</f>
        <v>0</v>
      </c>
      <c r="M1855" s="37" t="n">
        <f aca="false">I1855+Inputs!$B$7*J1855</f>
        <v>26.061</v>
      </c>
      <c r="N1855" s="37" t="n">
        <f aca="false">K1855+L1855+M1855</f>
        <v>26.061</v>
      </c>
    </row>
    <row r="1856" customFormat="false" ht="15" hidden="false" customHeight="false" outlineLevel="0" collapsed="false">
      <c r="A1856" s="0" t="s">
        <v>9</v>
      </c>
      <c r="B1856" s="0" t="s">
        <v>473</v>
      </c>
      <c r="C1856" s="15" t="n">
        <v>45413</v>
      </c>
      <c r="D1856" s="0" t="n">
        <v>2</v>
      </c>
      <c r="E1856" s="0" t="n">
        <v>0</v>
      </c>
      <c r="F1856" s="0" t="n">
        <v>0</v>
      </c>
      <c r="G1856" s="0" t="n">
        <v>0</v>
      </c>
      <c r="H1856" s="0" t="n">
        <v>1</v>
      </c>
      <c r="I1856" s="0" t="n">
        <v>0</v>
      </c>
      <c r="J1856" s="0" t="n">
        <v>18</v>
      </c>
      <c r="K1856" s="37" t="n">
        <f aca="false">E1856+Inputs!$B$5*F1856</f>
        <v>0</v>
      </c>
      <c r="L1856" s="37" t="n">
        <f aca="false">G1856+Inputs!$B$6*H1856</f>
        <v>1.275</v>
      </c>
      <c r="M1856" s="37" t="n">
        <f aca="false">I1856+Inputs!$B$7*J1856</f>
        <v>22.338</v>
      </c>
      <c r="N1856" s="37" t="n">
        <f aca="false">K1856+L1856+M1856</f>
        <v>23.613</v>
      </c>
    </row>
    <row r="1857" customFormat="false" ht="15" hidden="false" customHeight="false" outlineLevel="0" collapsed="false">
      <c r="A1857" s="0" t="s">
        <v>9</v>
      </c>
      <c r="B1857" s="0" t="s">
        <v>473</v>
      </c>
      <c r="C1857" s="15" t="n">
        <v>45444</v>
      </c>
      <c r="D1857" s="0" t="n">
        <v>2</v>
      </c>
      <c r="E1857" s="0" t="n">
        <v>0</v>
      </c>
      <c r="F1857" s="0" t="n">
        <v>0</v>
      </c>
      <c r="G1857" s="0" t="n">
        <v>0</v>
      </c>
      <c r="H1857" s="0" t="n">
        <v>1</v>
      </c>
      <c r="I1857" s="0" t="n">
        <v>0</v>
      </c>
      <c r="J1857" s="0" t="n">
        <v>32</v>
      </c>
      <c r="K1857" s="37" t="n">
        <f aca="false">E1857+Inputs!$B$5*F1857</f>
        <v>0</v>
      </c>
      <c r="L1857" s="37" t="n">
        <f aca="false">G1857+Inputs!$B$6*H1857</f>
        <v>1.275</v>
      </c>
      <c r="M1857" s="37" t="n">
        <f aca="false">I1857+Inputs!$B$7*J1857</f>
        <v>39.712</v>
      </c>
      <c r="N1857" s="37" t="n">
        <f aca="false">K1857+L1857+M1857</f>
        <v>40.987</v>
      </c>
    </row>
    <row r="1858" customFormat="false" ht="15" hidden="false" customHeight="false" outlineLevel="0" collapsed="false">
      <c r="A1858" s="0" t="s">
        <v>9</v>
      </c>
      <c r="B1858" s="0" t="s">
        <v>473</v>
      </c>
      <c r="C1858" s="15" t="n">
        <v>45474</v>
      </c>
      <c r="D1858" s="0" t="n">
        <v>2</v>
      </c>
      <c r="E1858" s="0" t="n">
        <v>0</v>
      </c>
      <c r="F1858" s="0" t="n">
        <v>1</v>
      </c>
      <c r="G1858" s="0" t="n">
        <v>0</v>
      </c>
      <c r="H1858" s="0" t="n">
        <v>0</v>
      </c>
      <c r="I1858" s="0" t="n">
        <v>0</v>
      </c>
      <c r="J1858" s="0" t="n">
        <v>33</v>
      </c>
      <c r="K1858" s="37" t="n">
        <f aca="false">E1858+Inputs!$B$5*F1858</f>
        <v>1.275</v>
      </c>
      <c r="L1858" s="37" t="n">
        <f aca="false">G1858+Inputs!$B$6*H1858</f>
        <v>0</v>
      </c>
      <c r="M1858" s="37" t="n">
        <f aca="false">I1858+Inputs!$B$7*J1858</f>
        <v>40.953</v>
      </c>
      <c r="N1858" s="37" t="n">
        <f aca="false">K1858+L1858+M1858</f>
        <v>42.228</v>
      </c>
    </row>
    <row r="1859" customFormat="false" ht="15" hidden="false" customHeight="false" outlineLevel="0" collapsed="false">
      <c r="A1859" s="0" t="s">
        <v>9</v>
      </c>
      <c r="B1859" s="0" t="s">
        <v>473</v>
      </c>
      <c r="C1859" s="15" t="n">
        <v>45505</v>
      </c>
      <c r="D1859" s="0" t="n">
        <v>2</v>
      </c>
      <c r="E1859" s="0" t="n">
        <v>0</v>
      </c>
      <c r="F1859" s="0" t="n">
        <v>0</v>
      </c>
      <c r="G1859" s="0" t="n">
        <v>0</v>
      </c>
      <c r="H1859" s="0" t="n">
        <v>0</v>
      </c>
      <c r="I1859" s="0" t="n">
        <v>0</v>
      </c>
      <c r="J1859" s="0" t="n">
        <v>30</v>
      </c>
      <c r="K1859" s="37" t="n">
        <f aca="false">E1859+Inputs!$B$5*F1859</f>
        <v>0</v>
      </c>
      <c r="L1859" s="37" t="n">
        <f aca="false">G1859+Inputs!$B$6*H1859</f>
        <v>0</v>
      </c>
      <c r="M1859" s="37" t="n">
        <f aca="false">I1859+Inputs!$B$7*J1859</f>
        <v>37.23</v>
      </c>
      <c r="N1859" s="37" t="n">
        <f aca="false">K1859+L1859+M1859</f>
        <v>37.23</v>
      </c>
    </row>
    <row r="1860" customFormat="false" ht="15" hidden="false" customHeight="false" outlineLevel="0" collapsed="false">
      <c r="A1860" s="0" t="s">
        <v>9</v>
      </c>
      <c r="B1860" s="0" t="s">
        <v>473</v>
      </c>
      <c r="C1860" s="15" t="n">
        <v>45536</v>
      </c>
      <c r="D1860" s="0" t="n">
        <v>2</v>
      </c>
      <c r="E1860" s="0" t="n">
        <v>0</v>
      </c>
      <c r="F1860" s="0" t="n">
        <v>0</v>
      </c>
      <c r="G1860" s="0" t="n">
        <v>0</v>
      </c>
      <c r="H1860" s="0" t="n">
        <v>0</v>
      </c>
      <c r="I1860" s="0" t="n">
        <v>0</v>
      </c>
      <c r="J1860" s="0" t="n">
        <v>25</v>
      </c>
      <c r="K1860" s="37" t="n">
        <f aca="false">E1860+Inputs!$B$5*F1860</f>
        <v>0</v>
      </c>
      <c r="L1860" s="37" t="n">
        <f aca="false">G1860+Inputs!$B$6*H1860</f>
        <v>0</v>
      </c>
      <c r="M1860" s="37" t="n">
        <f aca="false">I1860+Inputs!$B$7*J1860</f>
        <v>31.025</v>
      </c>
      <c r="N1860" s="37" t="n">
        <f aca="false">K1860+L1860+M1860</f>
        <v>31.025</v>
      </c>
    </row>
    <row r="1861" customFormat="false" ht="15" hidden="false" customHeight="false" outlineLevel="0" collapsed="false">
      <c r="A1861" s="0" t="s">
        <v>9</v>
      </c>
      <c r="B1861" s="0" t="s">
        <v>473</v>
      </c>
      <c r="C1861" s="15" t="n">
        <v>45566</v>
      </c>
      <c r="D1861" s="0" t="n">
        <v>2</v>
      </c>
      <c r="E1861" s="0" t="n">
        <v>0</v>
      </c>
      <c r="F1861" s="0" t="n">
        <v>0</v>
      </c>
      <c r="G1861" s="0" t="n">
        <v>0</v>
      </c>
      <c r="H1861" s="0" t="n">
        <v>1</v>
      </c>
      <c r="I1861" s="0" t="n">
        <v>0</v>
      </c>
      <c r="J1861" s="0" t="n">
        <v>31</v>
      </c>
      <c r="K1861" s="37" t="n">
        <f aca="false">E1861+Inputs!$B$5*F1861</f>
        <v>0</v>
      </c>
      <c r="L1861" s="37" t="n">
        <f aca="false">G1861+Inputs!$B$6*H1861</f>
        <v>1.275</v>
      </c>
      <c r="M1861" s="37" t="n">
        <f aca="false">I1861+Inputs!$B$7*J1861</f>
        <v>38.471</v>
      </c>
      <c r="N1861" s="37" t="n">
        <f aca="false">K1861+L1861+M1861</f>
        <v>39.746</v>
      </c>
    </row>
    <row r="1862" customFormat="false" ht="15" hidden="false" customHeight="false" outlineLevel="0" collapsed="false">
      <c r="A1862" s="0" t="s">
        <v>9</v>
      </c>
      <c r="B1862" s="0" t="s">
        <v>473</v>
      </c>
      <c r="C1862" s="15" t="n">
        <v>45597</v>
      </c>
      <c r="D1862" s="0" t="n">
        <v>2</v>
      </c>
      <c r="E1862" s="0" t="n">
        <v>0</v>
      </c>
      <c r="F1862" s="0" t="n">
        <v>0</v>
      </c>
      <c r="G1862" s="0" t="n">
        <v>0</v>
      </c>
      <c r="H1862" s="0" t="n">
        <v>0</v>
      </c>
      <c r="I1862" s="0" t="n">
        <v>0</v>
      </c>
      <c r="J1862" s="0" t="n">
        <v>21</v>
      </c>
      <c r="K1862" s="37" t="n">
        <f aca="false">E1862+Inputs!$B$5*F1862</f>
        <v>0</v>
      </c>
      <c r="L1862" s="37" t="n">
        <f aca="false">G1862+Inputs!$B$6*H1862</f>
        <v>0</v>
      </c>
      <c r="M1862" s="37" t="n">
        <f aca="false">I1862+Inputs!$B$7*J1862</f>
        <v>26.061</v>
      </c>
      <c r="N1862" s="37" t="n">
        <f aca="false">K1862+L1862+M1862</f>
        <v>26.061</v>
      </c>
    </row>
    <row r="1863" customFormat="false" ht="15" hidden="false" customHeight="false" outlineLevel="0" collapsed="false">
      <c r="A1863" s="0" t="s">
        <v>9</v>
      </c>
      <c r="B1863" s="0" t="s">
        <v>473</v>
      </c>
      <c r="C1863" s="15" t="n">
        <v>45627</v>
      </c>
      <c r="D1863" s="0" t="n">
        <v>2</v>
      </c>
      <c r="E1863" s="0" t="n">
        <v>0</v>
      </c>
      <c r="F1863" s="0" t="n">
        <v>0</v>
      </c>
      <c r="G1863" s="0" t="n">
        <v>0</v>
      </c>
      <c r="H1863" s="0" t="n">
        <v>0</v>
      </c>
      <c r="I1863" s="0" t="n">
        <v>0</v>
      </c>
      <c r="J1863" s="0" t="n">
        <v>24</v>
      </c>
      <c r="K1863" s="37" t="n">
        <f aca="false">E1863+Inputs!$B$5*F1863</f>
        <v>0</v>
      </c>
      <c r="L1863" s="37" t="n">
        <f aca="false">G1863+Inputs!$B$6*H1863</f>
        <v>0</v>
      </c>
      <c r="M1863" s="37" t="n">
        <f aca="false">I1863+Inputs!$B$7*J1863</f>
        <v>29.784</v>
      </c>
      <c r="N1863" s="37" t="n">
        <f aca="false">K1863+L1863+M1863</f>
        <v>29.784</v>
      </c>
    </row>
    <row r="1864" customFormat="false" ht="15" hidden="false" customHeight="false" outlineLevel="0" collapsed="false">
      <c r="A1864" s="0" t="s">
        <v>9</v>
      </c>
      <c r="B1864" s="0" t="s">
        <v>473</v>
      </c>
      <c r="C1864" s="15" t="n">
        <v>45658</v>
      </c>
      <c r="D1864" s="0" t="n">
        <v>2</v>
      </c>
      <c r="E1864" s="0" t="n">
        <v>0</v>
      </c>
      <c r="F1864" s="0" t="n">
        <v>0</v>
      </c>
      <c r="G1864" s="0" t="n">
        <v>0</v>
      </c>
      <c r="H1864" s="0" t="n">
        <v>0</v>
      </c>
      <c r="I1864" s="0" t="n">
        <v>0</v>
      </c>
      <c r="J1864" s="0" t="n">
        <v>26</v>
      </c>
      <c r="K1864" s="37" t="n">
        <f aca="false">E1864+Inputs!$B$5*F1864</f>
        <v>0</v>
      </c>
      <c r="L1864" s="37" t="n">
        <f aca="false">G1864+Inputs!$B$6*H1864</f>
        <v>0</v>
      </c>
      <c r="M1864" s="37" t="n">
        <f aca="false">I1864+Inputs!$B$7*J1864</f>
        <v>32.266</v>
      </c>
      <c r="N1864" s="37" t="n">
        <f aca="false">K1864+L1864+M1864</f>
        <v>32.266</v>
      </c>
    </row>
    <row r="1865" customFormat="false" ht="15" hidden="false" customHeight="false" outlineLevel="0" collapsed="false">
      <c r="A1865" s="0" t="s">
        <v>9</v>
      </c>
      <c r="B1865" s="0" t="s">
        <v>473</v>
      </c>
      <c r="C1865" s="15" t="n">
        <v>45689</v>
      </c>
      <c r="D1865" s="0" t="n">
        <v>2</v>
      </c>
      <c r="E1865" s="0" t="n">
        <v>0</v>
      </c>
      <c r="F1865" s="0" t="n">
        <v>0</v>
      </c>
      <c r="G1865" s="0" t="n">
        <v>0</v>
      </c>
      <c r="H1865" s="0" t="n">
        <v>0</v>
      </c>
      <c r="I1865" s="0" t="n">
        <v>0</v>
      </c>
      <c r="J1865" s="0" t="n">
        <v>22</v>
      </c>
      <c r="K1865" s="37" t="n">
        <f aca="false">E1865+Inputs!$B$5*F1865</f>
        <v>0</v>
      </c>
      <c r="L1865" s="37" t="n">
        <f aca="false">G1865+Inputs!$B$6*H1865</f>
        <v>0</v>
      </c>
      <c r="M1865" s="37" t="n">
        <f aca="false">I1865+Inputs!$B$7*J1865</f>
        <v>27.302</v>
      </c>
      <c r="N1865" s="37" t="n">
        <f aca="false">K1865+L1865+M1865</f>
        <v>27.302</v>
      </c>
    </row>
    <row r="1866" customFormat="false" ht="15" hidden="false" customHeight="false" outlineLevel="0" collapsed="false">
      <c r="A1866" s="0" t="s">
        <v>9</v>
      </c>
      <c r="B1866" s="0" t="s">
        <v>473</v>
      </c>
      <c r="C1866" s="15" t="n">
        <v>45717</v>
      </c>
      <c r="D1866" s="0" t="n">
        <v>2</v>
      </c>
      <c r="E1866" s="0" t="n">
        <v>0</v>
      </c>
      <c r="F1866" s="0" t="n">
        <v>0</v>
      </c>
      <c r="G1866" s="0" t="n">
        <v>0</v>
      </c>
      <c r="H1866" s="0" t="n">
        <v>0</v>
      </c>
      <c r="I1866" s="0" t="n">
        <v>0</v>
      </c>
      <c r="J1866" s="0" t="n">
        <v>19</v>
      </c>
      <c r="K1866" s="37" t="n">
        <f aca="false">E1866+Inputs!$B$5*F1866</f>
        <v>0</v>
      </c>
      <c r="L1866" s="37" t="n">
        <f aca="false">G1866+Inputs!$B$6*H1866</f>
        <v>0</v>
      </c>
      <c r="M1866" s="37" t="n">
        <f aca="false">I1866+Inputs!$B$7*J1866</f>
        <v>23.579</v>
      </c>
      <c r="N1866" s="37" t="n">
        <f aca="false">K1866+L1866+M1866</f>
        <v>23.579</v>
      </c>
    </row>
    <row r="1867" customFormat="false" ht="15" hidden="false" customHeight="false" outlineLevel="0" collapsed="false">
      <c r="A1867" s="0" t="s">
        <v>9</v>
      </c>
      <c r="B1867" s="0" t="s">
        <v>473</v>
      </c>
      <c r="C1867" s="15" t="n">
        <v>45748</v>
      </c>
      <c r="D1867" s="0" t="n">
        <v>2</v>
      </c>
      <c r="E1867" s="0" t="n">
        <v>0</v>
      </c>
      <c r="F1867" s="0" t="n">
        <v>0</v>
      </c>
      <c r="G1867" s="0" t="n">
        <v>0</v>
      </c>
      <c r="H1867" s="0" t="n">
        <v>1</v>
      </c>
      <c r="I1867" s="0" t="n">
        <v>0</v>
      </c>
      <c r="J1867" s="0" t="n">
        <v>26</v>
      </c>
      <c r="K1867" s="37" t="n">
        <f aca="false">E1867+Inputs!$B$5*F1867</f>
        <v>0</v>
      </c>
      <c r="L1867" s="37" t="n">
        <f aca="false">G1867+Inputs!$B$6*H1867</f>
        <v>1.275</v>
      </c>
      <c r="M1867" s="37" t="n">
        <f aca="false">I1867+Inputs!$B$7*J1867</f>
        <v>32.266</v>
      </c>
      <c r="N1867" s="37" t="n">
        <f aca="false">K1867+L1867+M1867</f>
        <v>33.541</v>
      </c>
    </row>
    <row r="1868" customFormat="false" ht="15" hidden="false" customHeight="false" outlineLevel="0" collapsed="false">
      <c r="A1868" s="0" t="s">
        <v>9</v>
      </c>
      <c r="B1868" s="0" t="s">
        <v>473</v>
      </c>
      <c r="C1868" s="15" t="n">
        <v>45778</v>
      </c>
      <c r="D1868" s="0" t="n">
        <v>2</v>
      </c>
      <c r="E1868" s="0" t="n">
        <v>0</v>
      </c>
      <c r="F1868" s="0" t="n">
        <v>0</v>
      </c>
      <c r="G1868" s="0" t="n">
        <v>0</v>
      </c>
      <c r="H1868" s="0" t="n">
        <v>0</v>
      </c>
      <c r="I1868" s="0" t="n">
        <v>0</v>
      </c>
      <c r="J1868" s="0" t="n">
        <v>31</v>
      </c>
      <c r="K1868" s="37" t="n">
        <f aca="false">E1868+Inputs!$B$5*F1868</f>
        <v>0</v>
      </c>
      <c r="L1868" s="37" t="n">
        <f aca="false">G1868+Inputs!$B$6*H1868</f>
        <v>0</v>
      </c>
      <c r="M1868" s="37" t="n">
        <f aca="false">I1868+Inputs!$B$7*J1868</f>
        <v>38.471</v>
      </c>
      <c r="N1868" s="37" t="n">
        <f aca="false">K1868+L1868+M1868</f>
        <v>38.471</v>
      </c>
    </row>
    <row r="1869" customFormat="false" ht="15" hidden="false" customHeight="false" outlineLevel="0" collapsed="false">
      <c r="A1869" s="0" t="s">
        <v>9</v>
      </c>
      <c r="B1869" s="0" t="s">
        <v>473</v>
      </c>
      <c r="C1869" s="15" t="n">
        <v>45809</v>
      </c>
      <c r="D1869" s="0" t="n">
        <v>2</v>
      </c>
      <c r="E1869" s="0" t="n">
        <v>0</v>
      </c>
      <c r="F1869" s="0" t="n">
        <v>1</v>
      </c>
      <c r="G1869" s="0" t="n">
        <v>0</v>
      </c>
      <c r="H1869" s="0" t="n">
        <v>0</v>
      </c>
      <c r="I1869" s="0" t="n">
        <v>0</v>
      </c>
      <c r="J1869" s="0" t="n">
        <v>28</v>
      </c>
      <c r="K1869" s="37" t="n">
        <f aca="false">E1869+Inputs!$B$5*F1869</f>
        <v>1.275</v>
      </c>
      <c r="L1869" s="37" t="n">
        <f aca="false">G1869+Inputs!$B$6*H1869</f>
        <v>0</v>
      </c>
      <c r="M1869" s="37" t="n">
        <f aca="false">I1869+Inputs!$B$7*J1869</f>
        <v>34.748</v>
      </c>
      <c r="N1869" s="37" t="n">
        <f aca="false">K1869+L1869+M1869</f>
        <v>36.023</v>
      </c>
    </row>
    <row r="1870" customFormat="false" ht="15" hidden="false" customHeight="false" outlineLevel="0" collapsed="false">
      <c r="A1870" s="0" t="s">
        <v>9</v>
      </c>
      <c r="B1870" s="0" t="s">
        <v>473</v>
      </c>
      <c r="C1870" s="15" t="n">
        <v>45839</v>
      </c>
      <c r="D1870" s="0" t="n">
        <v>2</v>
      </c>
      <c r="E1870" s="0" t="n">
        <v>0</v>
      </c>
      <c r="F1870" s="0" t="n">
        <v>0</v>
      </c>
      <c r="G1870" s="0" t="n">
        <v>0</v>
      </c>
      <c r="H1870" s="0" t="n">
        <v>0</v>
      </c>
      <c r="I1870" s="0" t="n">
        <v>0</v>
      </c>
      <c r="J1870" s="0" t="n">
        <v>26</v>
      </c>
      <c r="K1870" s="37" t="n">
        <f aca="false">E1870+Inputs!$B$5*F1870</f>
        <v>0</v>
      </c>
      <c r="L1870" s="37" t="n">
        <f aca="false">G1870+Inputs!$B$6*H1870</f>
        <v>0</v>
      </c>
      <c r="M1870" s="37" t="n">
        <f aca="false">I1870+Inputs!$B$7*J1870</f>
        <v>32.266</v>
      </c>
      <c r="N1870" s="37" t="n">
        <f aca="false">K1870+L1870+M1870</f>
        <v>32.266</v>
      </c>
    </row>
    <row r="1871" customFormat="false" ht="15" hidden="false" customHeight="false" outlineLevel="0" collapsed="false">
      <c r="A1871" s="0" t="s">
        <v>9</v>
      </c>
      <c r="B1871" s="0" t="s">
        <v>473</v>
      </c>
      <c r="C1871" s="15" t="n">
        <v>45870</v>
      </c>
      <c r="D1871" s="0" t="n">
        <v>2</v>
      </c>
      <c r="E1871" s="0" t="n">
        <v>0</v>
      </c>
      <c r="F1871" s="0" t="n">
        <v>0</v>
      </c>
      <c r="G1871" s="0" t="n">
        <v>0</v>
      </c>
      <c r="H1871" s="0" t="n">
        <v>0</v>
      </c>
      <c r="I1871" s="0" t="n">
        <v>0</v>
      </c>
      <c r="J1871" s="0" t="n">
        <v>26</v>
      </c>
      <c r="K1871" s="37" t="n">
        <f aca="false">E1871+Inputs!$B$5*F1871</f>
        <v>0</v>
      </c>
      <c r="L1871" s="37" t="n">
        <f aca="false">G1871+Inputs!$B$6*H1871</f>
        <v>0</v>
      </c>
      <c r="M1871" s="37" t="n">
        <f aca="false">I1871+Inputs!$B$7*J1871</f>
        <v>32.266</v>
      </c>
      <c r="N1871" s="37" t="n">
        <f aca="false">K1871+L1871+M1871</f>
        <v>32.266</v>
      </c>
    </row>
    <row r="1872" customFormat="false" ht="15" hidden="false" customHeight="false" outlineLevel="0" collapsed="false">
      <c r="A1872" s="0" t="s">
        <v>9</v>
      </c>
      <c r="B1872" s="0" t="s">
        <v>473</v>
      </c>
      <c r="C1872" s="15" t="n">
        <v>45901</v>
      </c>
      <c r="D1872" s="0" t="n">
        <v>2</v>
      </c>
      <c r="E1872" s="0" t="n">
        <v>0</v>
      </c>
      <c r="F1872" s="0" t="n">
        <v>0</v>
      </c>
      <c r="G1872" s="0" t="n">
        <v>0</v>
      </c>
      <c r="H1872" s="0" t="n">
        <v>0</v>
      </c>
      <c r="I1872" s="0" t="n">
        <v>0</v>
      </c>
      <c r="J1872" s="0" t="n">
        <v>18</v>
      </c>
      <c r="K1872" s="37" t="n">
        <f aca="false">E1872+Inputs!$B$5*F1872</f>
        <v>0</v>
      </c>
      <c r="L1872" s="37" t="n">
        <f aca="false">G1872+Inputs!$B$6*H1872</f>
        <v>0</v>
      </c>
      <c r="M1872" s="37" t="n">
        <f aca="false">I1872+Inputs!$B$7*J1872</f>
        <v>22.338</v>
      </c>
      <c r="N1872" s="37" t="n">
        <f aca="false">K1872+L1872+M1872</f>
        <v>22.338</v>
      </c>
    </row>
    <row r="1873" customFormat="false" ht="15" hidden="false" customHeight="false" outlineLevel="0" collapsed="false">
      <c r="A1873" s="0" t="s">
        <v>9</v>
      </c>
      <c r="B1873" s="0" t="s">
        <v>473</v>
      </c>
      <c r="C1873" s="15" t="n">
        <v>45931</v>
      </c>
      <c r="D1873" s="0" t="n">
        <v>2</v>
      </c>
      <c r="E1873" s="0" t="n">
        <v>0</v>
      </c>
      <c r="F1873" s="0" t="n">
        <v>1</v>
      </c>
      <c r="G1873" s="0" t="n">
        <v>0</v>
      </c>
      <c r="H1873" s="0" t="n">
        <v>0</v>
      </c>
      <c r="I1873" s="0" t="n">
        <v>0</v>
      </c>
      <c r="J1873" s="0" t="n">
        <v>18</v>
      </c>
      <c r="K1873" s="37" t="n">
        <f aca="false">E1873+Inputs!$B$5*F1873</f>
        <v>1.275</v>
      </c>
      <c r="L1873" s="37" t="n">
        <f aca="false">G1873+Inputs!$B$6*H1873</f>
        <v>0</v>
      </c>
      <c r="M1873" s="37" t="n">
        <f aca="false">I1873+Inputs!$B$7*J1873</f>
        <v>22.338</v>
      </c>
      <c r="N1873" s="37" t="n">
        <f aca="false">K1873+L1873+M1873</f>
        <v>23.613</v>
      </c>
    </row>
    <row r="1874" customFormat="false" ht="15" hidden="false" customHeight="false" outlineLevel="0" collapsed="false">
      <c r="A1874" s="0" t="s">
        <v>9</v>
      </c>
      <c r="B1874" s="0" t="s">
        <v>473</v>
      </c>
      <c r="C1874" s="15" t="n">
        <v>45962</v>
      </c>
      <c r="D1874" s="0" t="n">
        <v>2</v>
      </c>
      <c r="E1874" s="0" t="n">
        <v>0</v>
      </c>
      <c r="F1874" s="0" t="n">
        <v>0</v>
      </c>
      <c r="G1874" s="0" t="n">
        <v>0</v>
      </c>
      <c r="H1874" s="0" t="n">
        <v>0</v>
      </c>
      <c r="I1874" s="0" t="n">
        <v>0</v>
      </c>
      <c r="J1874" s="0" t="n">
        <v>22</v>
      </c>
      <c r="K1874" s="37" t="n">
        <f aca="false">E1874+Inputs!$B$5*F1874</f>
        <v>0</v>
      </c>
      <c r="L1874" s="37" t="n">
        <f aca="false">G1874+Inputs!$B$6*H1874</f>
        <v>0</v>
      </c>
      <c r="M1874" s="37" t="n">
        <f aca="false">I1874+Inputs!$B$7*J1874</f>
        <v>27.302</v>
      </c>
      <c r="N1874" s="37" t="n">
        <f aca="false">K1874+L1874+M1874</f>
        <v>27.302</v>
      </c>
    </row>
    <row r="1875" customFormat="false" ht="15" hidden="false" customHeight="false" outlineLevel="0" collapsed="false">
      <c r="A1875" s="0" t="s">
        <v>9</v>
      </c>
      <c r="B1875" s="0" t="s">
        <v>473</v>
      </c>
      <c r="C1875" s="15" t="n">
        <v>45992</v>
      </c>
      <c r="D1875" s="0" t="n">
        <v>2</v>
      </c>
      <c r="E1875" s="0" t="n">
        <v>0</v>
      </c>
      <c r="F1875" s="0" t="n">
        <v>0</v>
      </c>
      <c r="G1875" s="0" t="n">
        <v>0</v>
      </c>
      <c r="H1875" s="0" t="n">
        <v>1</v>
      </c>
      <c r="I1875" s="0" t="n">
        <v>0</v>
      </c>
      <c r="J1875" s="0" t="n">
        <v>25</v>
      </c>
      <c r="K1875" s="37" t="n">
        <f aca="false">E1875+Inputs!$B$5*F1875</f>
        <v>0</v>
      </c>
      <c r="L1875" s="37" t="n">
        <f aca="false">G1875+Inputs!$B$6*H1875</f>
        <v>1.275</v>
      </c>
      <c r="M1875" s="37" t="n">
        <f aca="false">I1875+Inputs!$B$7*J1875</f>
        <v>31.025</v>
      </c>
      <c r="N1875" s="37" t="n">
        <f aca="false">K1875+L1875+M1875</f>
        <v>32.3</v>
      </c>
    </row>
    <row r="1876" customFormat="false" ht="15" hidden="false" customHeight="false" outlineLevel="0" collapsed="false">
      <c r="A1876" s="0" t="s">
        <v>9</v>
      </c>
      <c r="B1876" s="0" t="s">
        <v>473</v>
      </c>
      <c r="C1876" s="15" t="n">
        <v>46023</v>
      </c>
      <c r="D1876" s="0" t="n">
        <v>2</v>
      </c>
      <c r="E1876" s="0" t="n">
        <v>0</v>
      </c>
      <c r="F1876" s="0" t="n">
        <v>0</v>
      </c>
      <c r="G1876" s="0" t="n">
        <v>0</v>
      </c>
      <c r="H1876" s="0" t="n">
        <v>0</v>
      </c>
      <c r="I1876" s="0" t="n">
        <v>0</v>
      </c>
      <c r="J1876" s="0" t="n">
        <v>23</v>
      </c>
      <c r="K1876" s="37" t="n">
        <f aca="false">E1876+Inputs!$B$5*F1876</f>
        <v>0</v>
      </c>
      <c r="L1876" s="37" t="n">
        <f aca="false">G1876+Inputs!$B$6*H1876</f>
        <v>0</v>
      </c>
      <c r="M1876" s="37" t="n">
        <f aca="false">I1876+Inputs!$B$7*J1876</f>
        <v>28.543</v>
      </c>
      <c r="N1876" s="37" t="n">
        <f aca="false">K1876+L1876+M1876</f>
        <v>28.543</v>
      </c>
    </row>
    <row r="1877" customFormat="false" ht="15" hidden="false" customHeight="false" outlineLevel="0" collapsed="false">
      <c r="A1877" s="0" t="s">
        <v>9</v>
      </c>
      <c r="B1877" s="0" t="s">
        <v>473</v>
      </c>
      <c r="C1877" s="15" t="n">
        <v>46054</v>
      </c>
      <c r="D1877" s="0" t="n">
        <v>2</v>
      </c>
      <c r="E1877" s="0" t="n">
        <v>0</v>
      </c>
      <c r="F1877" s="0" t="n">
        <v>0</v>
      </c>
      <c r="G1877" s="0" t="n">
        <v>0</v>
      </c>
      <c r="H1877" s="0" t="n">
        <v>0</v>
      </c>
      <c r="I1877" s="0" t="n">
        <v>0</v>
      </c>
      <c r="J1877" s="0" t="n">
        <v>26</v>
      </c>
      <c r="K1877" s="37" t="n">
        <f aca="false">E1877+Inputs!$B$5*F1877</f>
        <v>0</v>
      </c>
      <c r="L1877" s="37" t="n">
        <f aca="false">G1877+Inputs!$B$6*H1877</f>
        <v>0</v>
      </c>
      <c r="M1877" s="37" t="n">
        <f aca="false">I1877+Inputs!$B$7*J1877</f>
        <v>32.266</v>
      </c>
      <c r="N1877" s="37" t="n">
        <f aca="false">K1877+L1877+M1877</f>
        <v>32.266</v>
      </c>
    </row>
    <row r="1878" customFormat="false" ht="15" hidden="false" customHeight="false" outlineLevel="0" collapsed="false">
      <c r="A1878" s="0" t="s">
        <v>9</v>
      </c>
      <c r="B1878" s="0" t="s">
        <v>473</v>
      </c>
      <c r="C1878" s="15" t="n">
        <v>46082</v>
      </c>
      <c r="D1878" s="0" t="n">
        <v>2</v>
      </c>
      <c r="E1878" s="0" t="n">
        <v>0</v>
      </c>
      <c r="F1878" s="0" t="n">
        <v>1</v>
      </c>
      <c r="G1878" s="0" t="n">
        <v>0</v>
      </c>
      <c r="H1878" s="0" t="n">
        <v>0</v>
      </c>
      <c r="I1878" s="0" t="n">
        <v>0</v>
      </c>
      <c r="J1878" s="0" t="n">
        <v>28</v>
      </c>
      <c r="K1878" s="37" t="n">
        <f aca="false">E1878+Inputs!$B$5*F1878</f>
        <v>1.275</v>
      </c>
      <c r="L1878" s="37" t="n">
        <f aca="false">G1878+Inputs!$B$6*H1878</f>
        <v>0</v>
      </c>
      <c r="M1878" s="37" t="n">
        <f aca="false">I1878+Inputs!$B$7*J1878</f>
        <v>34.748</v>
      </c>
      <c r="N1878" s="37" t="n">
        <f aca="false">K1878+L1878+M1878</f>
        <v>36.023</v>
      </c>
    </row>
    <row r="1879" customFormat="false" ht="15" hidden="false" customHeight="false" outlineLevel="0" collapsed="false">
      <c r="A1879" s="0" t="s">
        <v>9</v>
      </c>
      <c r="B1879" s="0" t="s">
        <v>473</v>
      </c>
      <c r="C1879" s="15" t="n">
        <v>46113</v>
      </c>
      <c r="D1879" s="0" t="n">
        <v>2</v>
      </c>
      <c r="E1879" s="0" t="n">
        <v>0</v>
      </c>
      <c r="F1879" s="0" t="n">
        <v>0</v>
      </c>
      <c r="G1879" s="0" t="n">
        <v>0</v>
      </c>
      <c r="H1879" s="0" t="n">
        <v>0</v>
      </c>
      <c r="I1879" s="0" t="n">
        <v>0</v>
      </c>
      <c r="J1879" s="0" t="n">
        <v>20</v>
      </c>
      <c r="K1879" s="37" t="n">
        <f aca="false">E1879+Inputs!$B$5*F1879</f>
        <v>0</v>
      </c>
      <c r="L1879" s="37" t="n">
        <f aca="false">G1879+Inputs!$B$6*H1879</f>
        <v>0</v>
      </c>
      <c r="M1879" s="37" t="n">
        <f aca="false">I1879+Inputs!$B$7*J1879</f>
        <v>24.82</v>
      </c>
      <c r="N1879" s="37" t="n">
        <f aca="false">K1879+L1879+M1879</f>
        <v>24.82</v>
      </c>
    </row>
    <row r="1880" customFormat="false" ht="15" hidden="false" customHeight="false" outlineLevel="0" collapsed="false">
      <c r="A1880" s="0" t="s">
        <v>9</v>
      </c>
      <c r="B1880" s="0" t="s">
        <v>473</v>
      </c>
      <c r="C1880" s="15" t="n">
        <v>46143</v>
      </c>
      <c r="D1880" s="0" t="n">
        <v>2</v>
      </c>
      <c r="E1880" s="0" t="n">
        <v>0</v>
      </c>
      <c r="F1880" s="0" t="n">
        <v>0</v>
      </c>
      <c r="G1880" s="0" t="n">
        <v>0</v>
      </c>
      <c r="H1880" s="0" t="n">
        <v>1</v>
      </c>
      <c r="I1880" s="0" t="n">
        <v>0</v>
      </c>
      <c r="J1880" s="0" t="n">
        <v>20</v>
      </c>
      <c r="K1880" s="37" t="n">
        <f aca="false">E1880+Inputs!$B$5*F1880</f>
        <v>0</v>
      </c>
      <c r="L1880" s="37" t="n">
        <f aca="false">G1880+Inputs!$B$6*H1880</f>
        <v>1.275</v>
      </c>
      <c r="M1880" s="37" t="n">
        <f aca="false">I1880+Inputs!$B$7*J1880</f>
        <v>24.82</v>
      </c>
      <c r="N1880" s="37" t="n">
        <f aca="false">K1880+L1880+M1880</f>
        <v>26.095</v>
      </c>
    </row>
    <row r="1881" customFormat="false" ht="15" hidden="false" customHeight="false" outlineLevel="0" collapsed="false">
      <c r="A1881" s="0" t="s">
        <v>9</v>
      </c>
      <c r="B1881" s="0" t="s">
        <v>473</v>
      </c>
      <c r="C1881" s="15" t="n">
        <v>46174</v>
      </c>
      <c r="D1881" s="0" t="n">
        <v>2</v>
      </c>
      <c r="E1881" s="0" t="n">
        <v>0</v>
      </c>
      <c r="F1881" s="0" t="n">
        <v>3</v>
      </c>
      <c r="G1881" s="0" t="n">
        <v>0</v>
      </c>
      <c r="H1881" s="0" t="n">
        <v>0</v>
      </c>
      <c r="I1881" s="0" t="n">
        <v>0</v>
      </c>
      <c r="J1881" s="0" t="n">
        <v>28</v>
      </c>
      <c r="K1881" s="37" t="n">
        <f aca="false">E1881+Inputs!$B$5*F1881</f>
        <v>3.825</v>
      </c>
      <c r="L1881" s="37" t="n">
        <f aca="false">G1881+Inputs!$B$6*H1881</f>
        <v>0</v>
      </c>
      <c r="M1881" s="37" t="n">
        <f aca="false">I1881+Inputs!$B$7*J1881</f>
        <v>34.748</v>
      </c>
      <c r="N1881" s="37" t="n">
        <f aca="false">K1881+L1881+M1881</f>
        <v>38.573</v>
      </c>
    </row>
    <row r="1882" customFormat="false" ht="15" hidden="false" customHeight="false" outlineLevel="0" collapsed="false">
      <c r="A1882" s="0" t="s">
        <v>9</v>
      </c>
      <c r="B1882" s="0" t="s">
        <v>473</v>
      </c>
      <c r="C1882" s="15" t="n">
        <v>46204</v>
      </c>
      <c r="D1882" s="0" t="n">
        <v>2</v>
      </c>
      <c r="E1882" s="0" t="n">
        <v>0</v>
      </c>
      <c r="F1882" s="0" t="n">
        <v>1</v>
      </c>
      <c r="G1882" s="0" t="n">
        <v>0</v>
      </c>
      <c r="H1882" s="0" t="n">
        <v>3</v>
      </c>
      <c r="I1882" s="0" t="n">
        <v>0</v>
      </c>
      <c r="J1882" s="0" t="n">
        <v>21</v>
      </c>
      <c r="K1882" s="37" t="n">
        <f aca="false">E1882+Inputs!$B$5*F1882</f>
        <v>1.275</v>
      </c>
      <c r="L1882" s="37" t="n">
        <f aca="false">G1882+Inputs!$B$6*H1882</f>
        <v>3.825</v>
      </c>
      <c r="M1882" s="37" t="n">
        <f aca="false">I1882+Inputs!$B$7*J1882</f>
        <v>26.061</v>
      </c>
      <c r="N1882" s="37" t="n">
        <f aca="false">K1882+L1882+M1882</f>
        <v>31.161</v>
      </c>
    </row>
    <row r="1883" customFormat="false" ht="15" hidden="false" customHeight="false" outlineLevel="0" collapsed="false">
      <c r="A1883" s="0" t="s">
        <v>9</v>
      </c>
      <c r="B1883" s="0" t="s">
        <v>473</v>
      </c>
      <c r="C1883" s="15" t="n">
        <v>46235</v>
      </c>
      <c r="D1883" s="0" t="n">
        <v>2</v>
      </c>
      <c r="E1883" s="0" t="n">
        <v>0</v>
      </c>
      <c r="F1883" s="0" t="n">
        <v>0</v>
      </c>
      <c r="G1883" s="0" t="n">
        <v>0</v>
      </c>
      <c r="H1883" s="0" t="n">
        <v>1</v>
      </c>
      <c r="I1883" s="0" t="n">
        <v>0</v>
      </c>
      <c r="J1883" s="0" t="n">
        <v>26</v>
      </c>
      <c r="K1883" s="37" t="n">
        <f aca="false">E1883+Inputs!$B$5*F1883</f>
        <v>0</v>
      </c>
      <c r="L1883" s="37" t="n">
        <f aca="false">G1883+Inputs!$B$6*H1883</f>
        <v>1.275</v>
      </c>
      <c r="M1883" s="37" t="n">
        <f aca="false">I1883+Inputs!$B$7*J1883</f>
        <v>32.266</v>
      </c>
      <c r="N1883" s="37" t="n">
        <f aca="false">K1883+L1883+M1883</f>
        <v>33.541</v>
      </c>
    </row>
    <row r="1884" customFormat="false" ht="15" hidden="false" customHeight="false" outlineLevel="0" collapsed="false">
      <c r="A1884" s="0" t="s">
        <v>9</v>
      </c>
      <c r="B1884" s="0" t="s">
        <v>405</v>
      </c>
      <c r="C1884" s="15" t="n">
        <v>44927</v>
      </c>
      <c r="D1884" s="0" t="n">
        <v>2</v>
      </c>
      <c r="E1884" s="0" t="n">
        <v>0</v>
      </c>
      <c r="F1884" s="0" t="n">
        <v>32</v>
      </c>
      <c r="G1884" s="0" t="n">
        <v>0</v>
      </c>
      <c r="H1884" s="0" t="n">
        <v>2</v>
      </c>
      <c r="I1884" s="0" t="n">
        <v>0</v>
      </c>
      <c r="J1884" s="0" t="n">
        <v>292</v>
      </c>
      <c r="K1884" s="37" t="n">
        <f aca="false">E1884+Inputs!$B$5*F1884</f>
        <v>40.8</v>
      </c>
      <c r="L1884" s="37" t="n">
        <f aca="false">G1884+Inputs!$B$6*H1884</f>
        <v>2.55</v>
      </c>
      <c r="M1884" s="37" t="n">
        <f aca="false">I1884+Inputs!$B$7*J1884</f>
        <v>362.372</v>
      </c>
      <c r="N1884" s="37" t="n">
        <f aca="false">K1884+L1884+M1884</f>
        <v>405.722</v>
      </c>
    </row>
    <row r="1885" customFormat="false" ht="15" hidden="false" customHeight="false" outlineLevel="0" collapsed="false">
      <c r="A1885" s="0" t="s">
        <v>9</v>
      </c>
      <c r="B1885" s="0" t="s">
        <v>405</v>
      </c>
      <c r="C1885" s="15" t="n">
        <v>44958</v>
      </c>
      <c r="D1885" s="0" t="n">
        <v>2</v>
      </c>
      <c r="E1885" s="0" t="n">
        <v>0</v>
      </c>
      <c r="F1885" s="0" t="n">
        <v>24</v>
      </c>
      <c r="G1885" s="0" t="n">
        <v>0</v>
      </c>
      <c r="H1885" s="0" t="n">
        <v>2</v>
      </c>
      <c r="I1885" s="0" t="n">
        <v>0</v>
      </c>
      <c r="J1885" s="0" t="n">
        <v>232</v>
      </c>
      <c r="K1885" s="37" t="n">
        <f aca="false">E1885+Inputs!$B$5*F1885</f>
        <v>30.6</v>
      </c>
      <c r="L1885" s="37" t="n">
        <f aca="false">G1885+Inputs!$B$6*H1885</f>
        <v>2.55</v>
      </c>
      <c r="M1885" s="37" t="n">
        <f aca="false">I1885+Inputs!$B$7*J1885</f>
        <v>287.912</v>
      </c>
      <c r="N1885" s="37" t="n">
        <f aca="false">K1885+L1885+M1885</f>
        <v>321.062</v>
      </c>
    </row>
    <row r="1886" customFormat="false" ht="15" hidden="false" customHeight="false" outlineLevel="0" collapsed="false">
      <c r="A1886" s="0" t="s">
        <v>9</v>
      </c>
      <c r="B1886" s="0" t="s">
        <v>405</v>
      </c>
      <c r="C1886" s="15" t="n">
        <v>44986</v>
      </c>
      <c r="D1886" s="0" t="n">
        <v>2</v>
      </c>
      <c r="E1886" s="0" t="n">
        <v>0</v>
      </c>
      <c r="F1886" s="0" t="n">
        <v>5</v>
      </c>
      <c r="G1886" s="0" t="n">
        <v>0</v>
      </c>
      <c r="H1886" s="0" t="n">
        <v>0</v>
      </c>
      <c r="I1886" s="0" t="n">
        <v>0</v>
      </c>
      <c r="J1886" s="0" t="n">
        <v>37</v>
      </c>
      <c r="K1886" s="37" t="n">
        <f aca="false">E1886+Inputs!$B$5*F1886</f>
        <v>6.375</v>
      </c>
      <c r="L1886" s="37" t="n">
        <f aca="false">G1886+Inputs!$B$6*H1886</f>
        <v>0</v>
      </c>
      <c r="M1886" s="37" t="n">
        <f aca="false">I1886+Inputs!$B$7*J1886</f>
        <v>45.917</v>
      </c>
      <c r="N1886" s="37" t="n">
        <f aca="false">K1886+L1886+M1886</f>
        <v>52.292</v>
      </c>
    </row>
    <row r="1887" customFormat="false" ht="15" hidden="false" customHeight="false" outlineLevel="0" collapsed="false">
      <c r="A1887" s="0" t="s">
        <v>9</v>
      </c>
      <c r="B1887" s="0" t="s">
        <v>405</v>
      </c>
      <c r="C1887" s="15" t="n">
        <v>45017</v>
      </c>
      <c r="D1887" s="0" t="n">
        <v>2</v>
      </c>
      <c r="E1887" s="0" t="n">
        <v>0</v>
      </c>
      <c r="F1887" s="0" t="n">
        <v>11</v>
      </c>
      <c r="G1887" s="0" t="n">
        <v>0</v>
      </c>
      <c r="H1887" s="0" t="n">
        <v>0</v>
      </c>
      <c r="I1887" s="0" t="n">
        <v>0</v>
      </c>
      <c r="J1887" s="0" t="n">
        <v>104</v>
      </c>
      <c r="K1887" s="37" t="n">
        <f aca="false">E1887+Inputs!$B$5*F1887</f>
        <v>14.025</v>
      </c>
      <c r="L1887" s="37" t="n">
        <f aca="false">G1887+Inputs!$B$6*H1887</f>
        <v>0</v>
      </c>
      <c r="M1887" s="37" t="n">
        <f aca="false">I1887+Inputs!$B$7*J1887</f>
        <v>129.064</v>
      </c>
      <c r="N1887" s="37" t="n">
        <f aca="false">K1887+L1887+M1887</f>
        <v>143.089</v>
      </c>
    </row>
    <row r="1888" customFormat="false" ht="15" hidden="false" customHeight="false" outlineLevel="0" collapsed="false">
      <c r="A1888" s="0" t="s">
        <v>9</v>
      </c>
      <c r="B1888" s="0" t="s">
        <v>405</v>
      </c>
      <c r="C1888" s="15" t="n">
        <v>45047</v>
      </c>
      <c r="D1888" s="0" t="n">
        <v>2</v>
      </c>
      <c r="E1888" s="0" t="n">
        <v>0</v>
      </c>
      <c r="F1888" s="0" t="n">
        <v>39</v>
      </c>
      <c r="G1888" s="0" t="n">
        <v>0</v>
      </c>
      <c r="H1888" s="0" t="n">
        <v>0</v>
      </c>
      <c r="I1888" s="0" t="n">
        <v>0</v>
      </c>
      <c r="J1888" s="0" t="n">
        <v>309</v>
      </c>
      <c r="K1888" s="37" t="n">
        <f aca="false">E1888+Inputs!$B$5*F1888</f>
        <v>49.725</v>
      </c>
      <c r="L1888" s="37" t="n">
        <f aca="false">G1888+Inputs!$B$6*H1888</f>
        <v>0</v>
      </c>
      <c r="M1888" s="37" t="n">
        <f aca="false">I1888+Inputs!$B$7*J1888</f>
        <v>383.469</v>
      </c>
      <c r="N1888" s="37" t="n">
        <f aca="false">K1888+L1888+M1888</f>
        <v>433.194</v>
      </c>
    </row>
    <row r="1889" customFormat="false" ht="15" hidden="false" customHeight="false" outlineLevel="0" collapsed="false">
      <c r="A1889" s="0" t="s">
        <v>9</v>
      </c>
      <c r="B1889" s="0" t="s">
        <v>405</v>
      </c>
      <c r="C1889" s="15" t="n">
        <v>45078</v>
      </c>
      <c r="D1889" s="0" t="n">
        <v>2</v>
      </c>
      <c r="E1889" s="0" t="n">
        <v>0</v>
      </c>
      <c r="F1889" s="0" t="n">
        <v>42</v>
      </c>
      <c r="G1889" s="0" t="n">
        <v>0</v>
      </c>
      <c r="H1889" s="0" t="n">
        <v>0</v>
      </c>
      <c r="I1889" s="0" t="n">
        <v>0</v>
      </c>
      <c r="J1889" s="0" t="n">
        <v>344</v>
      </c>
      <c r="K1889" s="37" t="n">
        <f aca="false">E1889+Inputs!$B$5*F1889</f>
        <v>53.55</v>
      </c>
      <c r="L1889" s="37" t="n">
        <f aca="false">G1889+Inputs!$B$6*H1889</f>
        <v>0</v>
      </c>
      <c r="M1889" s="37" t="n">
        <f aca="false">I1889+Inputs!$B$7*J1889</f>
        <v>426.904</v>
      </c>
      <c r="N1889" s="37" t="n">
        <f aca="false">K1889+L1889+M1889</f>
        <v>480.454</v>
      </c>
    </row>
    <row r="1890" customFormat="false" ht="15" hidden="false" customHeight="false" outlineLevel="0" collapsed="false">
      <c r="A1890" s="0" t="s">
        <v>9</v>
      </c>
      <c r="B1890" s="0" t="s">
        <v>405</v>
      </c>
      <c r="C1890" s="15" t="n">
        <v>45108</v>
      </c>
      <c r="D1890" s="0" t="n">
        <v>2</v>
      </c>
      <c r="E1890" s="0" t="n">
        <v>0</v>
      </c>
      <c r="F1890" s="0" t="n">
        <v>31</v>
      </c>
      <c r="G1890" s="0" t="n">
        <v>0</v>
      </c>
      <c r="H1890" s="0" t="n">
        <v>3</v>
      </c>
      <c r="I1890" s="0" t="n">
        <v>0</v>
      </c>
      <c r="J1890" s="0" t="n">
        <v>334</v>
      </c>
      <c r="K1890" s="37" t="n">
        <f aca="false">E1890+Inputs!$B$5*F1890</f>
        <v>39.525</v>
      </c>
      <c r="L1890" s="37" t="n">
        <f aca="false">G1890+Inputs!$B$6*H1890</f>
        <v>3.825</v>
      </c>
      <c r="M1890" s="37" t="n">
        <f aca="false">I1890+Inputs!$B$7*J1890</f>
        <v>414.494</v>
      </c>
      <c r="N1890" s="37" t="n">
        <f aca="false">K1890+L1890+M1890</f>
        <v>457.844</v>
      </c>
    </row>
    <row r="1891" customFormat="false" ht="15" hidden="false" customHeight="false" outlineLevel="0" collapsed="false">
      <c r="A1891" s="0" t="s">
        <v>9</v>
      </c>
      <c r="B1891" s="0" t="s">
        <v>405</v>
      </c>
      <c r="C1891" s="15" t="n">
        <v>45139</v>
      </c>
      <c r="D1891" s="0" t="n">
        <v>2</v>
      </c>
      <c r="E1891" s="0" t="n">
        <v>0</v>
      </c>
      <c r="F1891" s="0" t="n">
        <v>30</v>
      </c>
      <c r="G1891" s="0" t="n">
        <v>0</v>
      </c>
      <c r="H1891" s="0" t="n">
        <v>6</v>
      </c>
      <c r="I1891" s="0" t="n">
        <v>0</v>
      </c>
      <c r="J1891" s="0" t="n">
        <v>390</v>
      </c>
      <c r="K1891" s="37" t="n">
        <f aca="false">E1891+Inputs!$B$5*F1891</f>
        <v>38.25</v>
      </c>
      <c r="L1891" s="37" t="n">
        <f aca="false">G1891+Inputs!$B$6*H1891</f>
        <v>7.65</v>
      </c>
      <c r="M1891" s="37" t="n">
        <f aca="false">I1891+Inputs!$B$7*J1891</f>
        <v>483.99</v>
      </c>
      <c r="N1891" s="37" t="n">
        <f aca="false">K1891+L1891+M1891</f>
        <v>529.89</v>
      </c>
    </row>
    <row r="1892" customFormat="false" ht="15" hidden="false" customHeight="false" outlineLevel="0" collapsed="false">
      <c r="A1892" s="0" t="s">
        <v>9</v>
      </c>
      <c r="B1892" s="0" t="s">
        <v>405</v>
      </c>
      <c r="C1892" s="15" t="n">
        <v>45170</v>
      </c>
      <c r="D1892" s="0" t="n">
        <v>2</v>
      </c>
      <c r="E1892" s="0" t="n">
        <v>0</v>
      </c>
      <c r="F1892" s="0" t="n">
        <v>47</v>
      </c>
      <c r="G1892" s="0" t="n">
        <v>0</v>
      </c>
      <c r="H1892" s="0" t="n">
        <v>2</v>
      </c>
      <c r="I1892" s="0" t="n">
        <v>0</v>
      </c>
      <c r="J1892" s="0" t="n">
        <v>388</v>
      </c>
      <c r="K1892" s="37" t="n">
        <f aca="false">E1892+Inputs!$B$5*F1892</f>
        <v>59.925</v>
      </c>
      <c r="L1892" s="37" t="n">
        <f aca="false">G1892+Inputs!$B$6*H1892</f>
        <v>2.55</v>
      </c>
      <c r="M1892" s="37" t="n">
        <f aca="false">I1892+Inputs!$B$7*J1892</f>
        <v>481.508</v>
      </c>
      <c r="N1892" s="37" t="n">
        <f aca="false">K1892+L1892+M1892</f>
        <v>543.983</v>
      </c>
    </row>
    <row r="1893" customFormat="false" ht="15" hidden="false" customHeight="false" outlineLevel="0" collapsed="false">
      <c r="A1893" s="0" t="s">
        <v>9</v>
      </c>
      <c r="B1893" s="0" t="s">
        <v>405</v>
      </c>
      <c r="C1893" s="15" t="n">
        <v>45200</v>
      </c>
      <c r="D1893" s="0" t="n">
        <v>2</v>
      </c>
      <c r="E1893" s="0" t="n">
        <v>0</v>
      </c>
      <c r="F1893" s="0" t="n">
        <v>26</v>
      </c>
      <c r="G1893" s="0" t="n">
        <v>0</v>
      </c>
      <c r="H1893" s="0" t="n">
        <v>5</v>
      </c>
      <c r="I1893" s="0" t="n">
        <v>0</v>
      </c>
      <c r="J1893" s="0" t="n">
        <v>371</v>
      </c>
      <c r="K1893" s="37" t="n">
        <f aca="false">E1893+Inputs!$B$5*F1893</f>
        <v>33.15</v>
      </c>
      <c r="L1893" s="37" t="n">
        <f aca="false">G1893+Inputs!$B$6*H1893</f>
        <v>6.375</v>
      </c>
      <c r="M1893" s="37" t="n">
        <f aca="false">I1893+Inputs!$B$7*J1893</f>
        <v>460.411</v>
      </c>
      <c r="N1893" s="37" t="n">
        <f aca="false">K1893+L1893+M1893</f>
        <v>499.936</v>
      </c>
    </row>
    <row r="1894" customFormat="false" ht="15" hidden="false" customHeight="false" outlineLevel="0" collapsed="false">
      <c r="A1894" s="0" t="s">
        <v>9</v>
      </c>
      <c r="B1894" s="0" t="s">
        <v>405</v>
      </c>
      <c r="C1894" s="15" t="n">
        <v>45231</v>
      </c>
      <c r="D1894" s="0" t="n">
        <v>2</v>
      </c>
      <c r="E1894" s="0" t="n">
        <v>0</v>
      </c>
      <c r="F1894" s="0" t="n">
        <v>47</v>
      </c>
      <c r="G1894" s="0" t="n">
        <v>0</v>
      </c>
      <c r="H1894" s="0" t="n">
        <v>6</v>
      </c>
      <c r="I1894" s="0" t="n">
        <v>0</v>
      </c>
      <c r="J1894" s="0" t="n">
        <v>326</v>
      </c>
      <c r="K1894" s="37" t="n">
        <f aca="false">E1894+Inputs!$B$5*F1894</f>
        <v>59.925</v>
      </c>
      <c r="L1894" s="37" t="n">
        <f aca="false">G1894+Inputs!$B$6*H1894</f>
        <v>7.65</v>
      </c>
      <c r="M1894" s="37" t="n">
        <f aca="false">I1894+Inputs!$B$7*J1894</f>
        <v>404.566</v>
      </c>
      <c r="N1894" s="37" t="n">
        <f aca="false">K1894+L1894+M1894</f>
        <v>472.141</v>
      </c>
    </row>
    <row r="1895" customFormat="false" ht="15" hidden="false" customHeight="false" outlineLevel="0" collapsed="false">
      <c r="A1895" s="0" t="s">
        <v>9</v>
      </c>
      <c r="B1895" s="0" t="s">
        <v>405</v>
      </c>
      <c r="C1895" s="15" t="n">
        <v>45261</v>
      </c>
      <c r="D1895" s="0" t="n">
        <v>2</v>
      </c>
      <c r="E1895" s="0" t="n">
        <v>0</v>
      </c>
      <c r="F1895" s="0" t="n">
        <v>32</v>
      </c>
      <c r="G1895" s="0" t="n">
        <v>0</v>
      </c>
      <c r="H1895" s="0" t="n">
        <v>1</v>
      </c>
      <c r="I1895" s="0" t="n">
        <v>0</v>
      </c>
      <c r="J1895" s="0" t="n">
        <v>252</v>
      </c>
      <c r="K1895" s="37" t="n">
        <f aca="false">E1895+Inputs!$B$5*F1895</f>
        <v>40.8</v>
      </c>
      <c r="L1895" s="37" t="n">
        <f aca="false">G1895+Inputs!$B$6*H1895</f>
        <v>1.275</v>
      </c>
      <c r="M1895" s="37" t="n">
        <f aca="false">I1895+Inputs!$B$7*J1895</f>
        <v>312.732</v>
      </c>
      <c r="N1895" s="37" t="n">
        <f aca="false">K1895+L1895+M1895</f>
        <v>354.807</v>
      </c>
    </row>
    <row r="1896" customFormat="false" ht="15" hidden="false" customHeight="false" outlineLevel="0" collapsed="false">
      <c r="A1896" s="0" t="s">
        <v>9</v>
      </c>
      <c r="B1896" s="0" t="s">
        <v>405</v>
      </c>
      <c r="C1896" s="15" t="n">
        <v>45292</v>
      </c>
      <c r="D1896" s="0" t="n">
        <v>2</v>
      </c>
      <c r="E1896" s="0" t="n">
        <v>0</v>
      </c>
      <c r="F1896" s="0" t="n">
        <v>31</v>
      </c>
      <c r="G1896" s="0" t="n">
        <v>0</v>
      </c>
      <c r="H1896" s="0" t="n">
        <v>3</v>
      </c>
      <c r="I1896" s="0" t="n">
        <v>0</v>
      </c>
      <c r="J1896" s="0" t="n">
        <v>321</v>
      </c>
      <c r="K1896" s="37" t="n">
        <f aca="false">E1896+Inputs!$B$5*F1896</f>
        <v>39.525</v>
      </c>
      <c r="L1896" s="37" t="n">
        <f aca="false">G1896+Inputs!$B$6*H1896</f>
        <v>3.825</v>
      </c>
      <c r="M1896" s="37" t="n">
        <f aca="false">I1896+Inputs!$B$7*J1896</f>
        <v>398.361</v>
      </c>
      <c r="N1896" s="37" t="n">
        <f aca="false">K1896+L1896+M1896</f>
        <v>441.711</v>
      </c>
    </row>
    <row r="1897" customFormat="false" ht="15" hidden="false" customHeight="false" outlineLevel="0" collapsed="false">
      <c r="A1897" s="0" t="s">
        <v>9</v>
      </c>
      <c r="B1897" s="0" t="s">
        <v>405</v>
      </c>
      <c r="C1897" s="15" t="n">
        <v>45323</v>
      </c>
      <c r="D1897" s="0" t="n">
        <v>2</v>
      </c>
      <c r="E1897" s="0" t="n">
        <v>0</v>
      </c>
      <c r="F1897" s="0" t="n">
        <v>2</v>
      </c>
      <c r="G1897" s="0" t="n">
        <v>0</v>
      </c>
      <c r="H1897" s="0" t="n">
        <v>0</v>
      </c>
      <c r="I1897" s="0" t="n">
        <v>0</v>
      </c>
      <c r="J1897" s="0" t="n">
        <v>36</v>
      </c>
      <c r="K1897" s="37" t="n">
        <f aca="false">E1897+Inputs!$B$5*F1897</f>
        <v>2.55</v>
      </c>
      <c r="L1897" s="37" t="n">
        <f aca="false">G1897+Inputs!$B$6*H1897</f>
        <v>0</v>
      </c>
      <c r="M1897" s="37" t="n">
        <f aca="false">I1897+Inputs!$B$7*J1897</f>
        <v>44.676</v>
      </c>
      <c r="N1897" s="37" t="n">
        <f aca="false">K1897+L1897+M1897</f>
        <v>47.226</v>
      </c>
    </row>
    <row r="1898" customFormat="false" ht="15" hidden="false" customHeight="false" outlineLevel="0" collapsed="false">
      <c r="A1898" s="0" t="s">
        <v>9</v>
      </c>
      <c r="B1898" s="0" t="s">
        <v>405</v>
      </c>
      <c r="C1898" s="15" t="n">
        <v>45352</v>
      </c>
      <c r="D1898" s="0" t="n">
        <v>2</v>
      </c>
      <c r="E1898" s="0" t="n">
        <v>0</v>
      </c>
      <c r="F1898" s="0" t="n">
        <v>14</v>
      </c>
      <c r="G1898" s="0" t="n">
        <v>0</v>
      </c>
      <c r="H1898" s="0" t="n">
        <v>0</v>
      </c>
      <c r="I1898" s="0" t="n">
        <v>0</v>
      </c>
      <c r="J1898" s="0" t="n">
        <v>76</v>
      </c>
      <c r="K1898" s="37" t="n">
        <f aca="false">E1898+Inputs!$B$5*F1898</f>
        <v>17.85</v>
      </c>
      <c r="L1898" s="37" t="n">
        <f aca="false">G1898+Inputs!$B$6*H1898</f>
        <v>0</v>
      </c>
      <c r="M1898" s="37" t="n">
        <f aca="false">I1898+Inputs!$B$7*J1898</f>
        <v>94.316</v>
      </c>
      <c r="N1898" s="37" t="n">
        <f aca="false">K1898+L1898+M1898</f>
        <v>112.166</v>
      </c>
    </row>
    <row r="1899" customFormat="false" ht="15" hidden="false" customHeight="false" outlineLevel="0" collapsed="false">
      <c r="A1899" s="0" t="s">
        <v>9</v>
      </c>
      <c r="B1899" s="0" t="s">
        <v>405</v>
      </c>
      <c r="C1899" s="15" t="n">
        <v>45383</v>
      </c>
      <c r="D1899" s="0" t="n">
        <v>2</v>
      </c>
      <c r="E1899" s="0" t="n">
        <v>0</v>
      </c>
      <c r="F1899" s="0" t="n">
        <v>16</v>
      </c>
      <c r="G1899" s="0" t="n">
        <v>0</v>
      </c>
      <c r="H1899" s="0" t="n">
        <v>4</v>
      </c>
      <c r="I1899" s="0" t="n">
        <v>0</v>
      </c>
      <c r="J1899" s="0" t="n">
        <v>236</v>
      </c>
      <c r="K1899" s="37" t="n">
        <f aca="false">E1899+Inputs!$B$5*F1899</f>
        <v>20.4</v>
      </c>
      <c r="L1899" s="37" t="n">
        <f aca="false">G1899+Inputs!$B$6*H1899</f>
        <v>5.1</v>
      </c>
      <c r="M1899" s="37" t="n">
        <f aca="false">I1899+Inputs!$B$7*J1899</f>
        <v>292.876</v>
      </c>
      <c r="N1899" s="37" t="n">
        <f aca="false">K1899+L1899+M1899</f>
        <v>318.376</v>
      </c>
    </row>
    <row r="1900" customFormat="false" ht="15" hidden="false" customHeight="false" outlineLevel="0" collapsed="false">
      <c r="A1900" s="0" t="s">
        <v>9</v>
      </c>
      <c r="B1900" s="0" t="s">
        <v>405</v>
      </c>
      <c r="C1900" s="15" t="n">
        <v>45413</v>
      </c>
      <c r="D1900" s="0" t="n">
        <v>2</v>
      </c>
      <c r="E1900" s="0" t="n">
        <v>0</v>
      </c>
      <c r="F1900" s="0" t="n">
        <v>20</v>
      </c>
      <c r="G1900" s="0" t="n">
        <v>0</v>
      </c>
      <c r="H1900" s="0" t="n">
        <v>1</v>
      </c>
      <c r="I1900" s="0" t="n">
        <v>0</v>
      </c>
      <c r="J1900" s="0" t="n">
        <v>232</v>
      </c>
      <c r="K1900" s="37" t="n">
        <f aca="false">E1900+Inputs!$B$5*F1900</f>
        <v>25.5</v>
      </c>
      <c r="L1900" s="37" t="n">
        <f aca="false">G1900+Inputs!$B$6*H1900</f>
        <v>1.275</v>
      </c>
      <c r="M1900" s="37" t="n">
        <f aca="false">I1900+Inputs!$B$7*J1900</f>
        <v>287.912</v>
      </c>
      <c r="N1900" s="37" t="n">
        <f aca="false">K1900+L1900+M1900</f>
        <v>314.687</v>
      </c>
    </row>
    <row r="1901" customFormat="false" ht="15" hidden="false" customHeight="false" outlineLevel="0" collapsed="false">
      <c r="A1901" s="0" t="s">
        <v>9</v>
      </c>
      <c r="B1901" s="0" t="s">
        <v>405</v>
      </c>
      <c r="C1901" s="15" t="n">
        <v>45444</v>
      </c>
      <c r="D1901" s="0" t="n">
        <v>2</v>
      </c>
      <c r="E1901" s="0" t="n">
        <v>0</v>
      </c>
      <c r="F1901" s="0" t="n">
        <v>31</v>
      </c>
      <c r="G1901" s="0" t="n">
        <v>0</v>
      </c>
      <c r="H1901" s="0" t="n">
        <v>9</v>
      </c>
      <c r="I1901" s="0" t="n">
        <v>0</v>
      </c>
      <c r="J1901" s="0" t="n">
        <v>362</v>
      </c>
      <c r="K1901" s="37" t="n">
        <f aca="false">E1901+Inputs!$B$5*F1901</f>
        <v>39.525</v>
      </c>
      <c r="L1901" s="37" t="n">
        <f aca="false">G1901+Inputs!$B$6*H1901</f>
        <v>11.475</v>
      </c>
      <c r="M1901" s="37" t="n">
        <f aca="false">I1901+Inputs!$B$7*J1901</f>
        <v>449.242</v>
      </c>
      <c r="N1901" s="37" t="n">
        <f aca="false">K1901+L1901+M1901</f>
        <v>500.242</v>
      </c>
    </row>
    <row r="1902" customFormat="false" ht="15" hidden="false" customHeight="false" outlineLevel="0" collapsed="false">
      <c r="A1902" s="0" t="s">
        <v>9</v>
      </c>
      <c r="B1902" s="0" t="s">
        <v>405</v>
      </c>
      <c r="C1902" s="15" t="n">
        <v>45474</v>
      </c>
      <c r="D1902" s="0" t="n">
        <v>2</v>
      </c>
      <c r="E1902" s="0" t="n">
        <v>0</v>
      </c>
      <c r="F1902" s="0" t="n">
        <v>29</v>
      </c>
      <c r="G1902" s="0" t="n">
        <v>0</v>
      </c>
      <c r="H1902" s="0" t="n">
        <v>14</v>
      </c>
      <c r="I1902" s="0" t="n">
        <v>0</v>
      </c>
      <c r="J1902" s="0" t="n">
        <v>331</v>
      </c>
      <c r="K1902" s="37" t="n">
        <f aca="false">E1902+Inputs!$B$5*F1902</f>
        <v>36.975</v>
      </c>
      <c r="L1902" s="37" t="n">
        <f aca="false">G1902+Inputs!$B$6*H1902</f>
        <v>17.85</v>
      </c>
      <c r="M1902" s="37" t="n">
        <f aca="false">I1902+Inputs!$B$7*J1902</f>
        <v>410.771</v>
      </c>
      <c r="N1902" s="37" t="n">
        <f aca="false">K1902+L1902+M1902</f>
        <v>465.596</v>
      </c>
    </row>
    <row r="1903" customFormat="false" ht="15" hidden="false" customHeight="false" outlineLevel="0" collapsed="false">
      <c r="A1903" s="0" t="s">
        <v>9</v>
      </c>
      <c r="B1903" s="0" t="s">
        <v>405</v>
      </c>
      <c r="C1903" s="15" t="n">
        <v>45505</v>
      </c>
      <c r="D1903" s="0" t="n">
        <v>2</v>
      </c>
      <c r="E1903" s="0" t="n">
        <v>0</v>
      </c>
      <c r="F1903" s="0" t="n">
        <v>24</v>
      </c>
      <c r="G1903" s="0" t="n">
        <v>0</v>
      </c>
      <c r="H1903" s="0" t="n">
        <v>19</v>
      </c>
      <c r="I1903" s="0" t="n">
        <v>0</v>
      </c>
      <c r="J1903" s="0" t="n">
        <v>296</v>
      </c>
      <c r="K1903" s="37" t="n">
        <f aca="false">E1903+Inputs!$B$5*F1903</f>
        <v>30.6</v>
      </c>
      <c r="L1903" s="37" t="n">
        <f aca="false">G1903+Inputs!$B$6*H1903</f>
        <v>24.225</v>
      </c>
      <c r="M1903" s="37" t="n">
        <f aca="false">I1903+Inputs!$B$7*J1903</f>
        <v>367.336</v>
      </c>
      <c r="N1903" s="37" t="n">
        <f aca="false">K1903+L1903+M1903</f>
        <v>422.161</v>
      </c>
    </row>
    <row r="1904" customFormat="false" ht="15" hidden="false" customHeight="false" outlineLevel="0" collapsed="false">
      <c r="A1904" s="0" t="s">
        <v>9</v>
      </c>
      <c r="B1904" s="0" t="s">
        <v>405</v>
      </c>
      <c r="C1904" s="15" t="n">
        <v>45536</v>
      </c>
      <c r="D1904" s="0" t="n">
        <v>2</v>
      </c>
      <c r="E1904" s="0" t="n">
        <v>0</v>
      </c>
      <c r="F1904" s="0" t="n">
        <v>26</v>
      </c>
      <c r="G1904" s="0" t="n">
        <v>0</v>
      </c>
      <c r="H1904" s="0" t="n">
        <v>14</v>
      </c>
      <c r="I1904" s="0" t="n">
        <v>0</v>
      </c>
      <c r="J1904" s="0" t="n">
        <v>342</v>
      </c>
      <c r="K1904" s="37" t="n">
        <f aca="false">E1904+Inputs!$B$5*F1904</f>
        <v>33.15</v>
      </c>
      <c r="L1904" s="37" t="n">
        <f aca="false">G1904+Inputs!$B$6*H1904</f>
        <v>17.85</v>
      </c>
      <c r="M1904" s="37" t="n">
        <f aca="false">I1904+Inputs!$B$7*J1904</f>
        <v>424.422</v>
      </c>
      <c r="N1904" s="37" t="n">
        <f aca="false">K1904+L1904+M1904</f>
        <v>475.422</v>
      </c>
    </row>
    <row r="1905" customFormat="false" ht="15" hidden="false" customHeight="false" outlineLevel="0" collapsed="false">
      <c r="A1905" s="0" t="s">
        <v>9</v>
      </c>
      <c r="B1905" s="0" t="s">
        <v>405</v>
      </c>
      <c r="C1905" s="15" t="n">
        <v>45566</v>
      </c>
      <c r="D1905" s="0" t="n">
        <v>2</v>
      </c>
      <c r="E1905" s="0" t="n">
        <v>0</v>
      </c>
      <c r="F1905" s="0" t="n">
        <v>24</v>
      </c>
      <c r="G1905" s="0" t="n">
        <v>0</v>
      </c>
      <c r="H1905" s="0" t="n">
        <v>10</v>
      </c>
      <c r="I1905" s="0" t="n">
        <v>0</v>
      </c>
      <c r="J1905" s="0" t="n">
        <v>266</v>
      </c>
      <c r="K1905" s="37" t="n">
        <f aca="false">E1905+Inputs!$B$5*F1905</f>
        <v>30.6</v>
      </c>
      <c r="L1905" s="37" t="n">
        <f aca="false">G1905+Inputs!$B$6*H1905</f>
        <v>12.75</v>
      </c>
      <c r="M1905" s="37" t="n">
        <f aca="false">I1905+Inputs!$B$7*J1905</f>
        <v>330.106</v>
      </c>
      <c r="N1905" s="37" t="n">
        <f aca="false">K1905+L1905+M1905</f>
        <v>373.456</v>
      </c>
    </row>
    <row r="1906" customFormat="false" ht="15" hidden="false" customHeight="false" outlineLevel="0" collapsed="false">
      <c r="A1906" s="0" t="s">
        <v>9</v>
      </c>
      <c r="B1906" s="0" t="s">
        <v>405</v>
      </c>
      <c r="C1906" s="15" t="n">
        <v>45597</v>
      </c>
      <c r="D1906" s="0" t="n">
        <v>2</v>
      </c>
      <c r="E1906" s="0" t="n">
        <v>0</v>
      </c>
      <c r="F1906" s="0" t="n">
        <v>40</v>
      </c>
      <c r="G1906" s="0" t="n">
        <v>0</v>
      </c>
      <c r="H1906" s="0" t="n">
        <v>14</v>
      </c>
      <c r="I1906" s="0" t="n">
        <v>0</v>
      </c>
      <c r="J1906" s="0" t="n">
        <v>291</v>
      </c>
      <c r="K1906" s="37" t="n">
        <f aca="false">E1906+Inputs!$B$5*F1906</f>
        <v>51</v>
      </c>
      <c r="L1906" s="37" t="n">
        <f aca="false">G1906+Inputs!$B$6*H1906</f>
        <v>17.85</v>
      </c>
      <c r="M1906" s="37" t="n">
        <f aca="false">I1906+Inputs!$B$7*J1906</f>
        <v>361.131</v>
      </c>
      <c r="N1906" s="37" t="n">
        <f aca="false">K1906+L1906+M1906</f>
        <v>429.981</v>
      </c>
    </row>
    <row r="1907" customFormat="false" ht="15" hidden="false" customHeight="false" outlineLevel="0" collapsed="false">
      <c r="A1907" s="0" t="s">
        <v>9</v>
      </c>
      <c r="B1907" s="0" t="s">
        <v>405</v>
      </c>
      <c r="C1907" s="15" t="n">
        <v>45627</v>
      </c>
      <c r="D1907" s="0" t="n">
        <v>2</v>
      </c>
      <c r="E1907" s="0" t="n">
        <v>0</v>
      </c>
      <c r="F1907" s="0" t="n">
        <v>33</v>
      </c>
      <c r="G1907" s="0" t="n">
        <v>0</v>
      </c>
      <c r="H1907" s="0" t="n">
        <v>14</v>
      </c>
      <c r="I1907" s="0" t="n">
        <v>0</v>
      </c>
      <c r="J1907" s="0" t="n">
        <v>277</v>
      </c>
      <c r="K1907" s="37" t="n">
        <f aca="false">E1907+Inputs!$B$5*F1907</f>
        <v>42.075</v>
      </c>
      <c r="L1907" s="37" t="n">
        <f aca="false">G1907+Inputs!$B$6*H1907</f>
        <v>17.85</v>
      </c>
      <c r="M1907" s="37" t="n">
        <f aca="false">I1907+Inputs!$B$7*J1907</f>
        <v>343.757</v>
      </c>
      <c r="N1907" s="37" t="n">
        <f aca="false">K1907+L1907+M1907</f>
        <v>403.682</v>
      </c>
    </row>
    <row r="1908" customFormat="false" ht="15" hidden="false" customHeight="false" outlineLevel="0" collapsed="false">
      <c r="A1908" s="0" t="s">
        <v>9</v>
      </c>
      <c r="B1908" s="0" t="s">
        <v>405</v>
      </c>
      <c r="C1908" s="15" t="n">
        <v>45658</v>
      </c>
      <c r="D1908" s="0" t="n">
        <v>2</v>
      </c>
      <c r="E1908" s="0" t="n">
        <v>0</v>
      </c>
      <c r="F1908" s="0" t="n">
        <v>7</v>
      </c>
      <c r="G1908" s="0" t="n">
        <v>0</v>
      </c>
      <c r="H1908" s="0" t="n">
        <v>11</v>
      </c>
      <c r="I1908" s="0" t="n">
        <v>0</v>
      </c>
      <c r="J1908" s="0" t="n">
        <v>273</v>
      </c>
      <c r="K1908" s="37" t="n">
        <f aca="false">E1908+Inputs!$B$5*F1908</f>
        <v>8.925</v>
      </c>
      <c r="L1908" s="37" t="n">
        <f aca="false">G1908+Inputs!$B$6*H1908</f>
        <v>14.025</v>
      </c>
      <c r="M1908" s="37" t="n">
        <f aca="false">I1908+Inputs!$B$7*J1908</f>
        <v>338.793</v>
      </c>
      <c r="N1908" s="37" t="n">
        <f aca="false">K1908+L1908+M1908</f>
        <v>361.743</v>
      </c>
    </row>
    <row r="1909" customFormat="false" ht="15" hidden="false" customHeight="false" outlineLevel="0" collapsed="false">
      <c r="A1909" s="0" t="s">
        <v>9</v>
      </c>
      <c r="B1909" s="0" t="s">
        <v>405</v>
      </c>
      <c r="C1909" s="15" t="n">
        <v>45689</v>
      </c>
      <c r="D1909" s="0" t="n">
        <v>2</v>
      </c>
      <c r="E1909" s="0" t="n">
        <v>0</v>
      </c>
      <c r="F1909" s="0" t="n">
        <v>23</v>
      </c>
      <c r="G1909" s="0" t="n">
        <v>0</v>
      </c>
      <c r="H1909" s="0" t="n">
        <v>14</v>
      </c>
      <c r="I1909" s="0" t="n">
        <v>0</v>
      </c>
      <c r="J1909" s="0" t="n">
        <v>280</v>
      </c>
      <c r="K1909" s="37" t="n">
        <f aca="false">E1909+Inputs!$B$5*F1909</f>
        <v>29.325</v>
      </c>
      <c r="L1909" s="37" t="n">
        <f aca="false">G1909+Inputs!$B$6*H1909</f>
        <v>17.85</v>
      </c>
      <c r="M1909" s="37" t="n">
        <f aca="false">I1909+Inputs!$B$7*J1909</f>
        <v>347.48</v>
      </c>
      <c r="N1909" s="37" t="n">
        <f aca="false">K1909+L1909+M1909</f>
        <v>394.655</v>
      </c>
    </row>
    <row r="1910" customFormat="false" ht="15" hidden="false" customHeight="false" outlineLevel="0" collapsed="false">
      <c r="A1910" s="0" t="s">
        <v>9</v>
      </c>
      <c r="B1910" s="0" t="s">
        <v>405</v>
      </c>
      <c r="C1910" s="15" t="n">
        <v>45717</v>
      </c>
      <c r="D1910" s="0" t="n">
        <v>2</v>
      </c>
      <c r="E1910" s="0" t="n">
        <v>0</v>
      </c>
      <c r="F1910" s="0" t="n">
        <v>26</v>
      </c>
      <c r="G1910" s="0" t="n">
        <v>0</v>
      </c>
      <c r="H1910" s="0" t="n">
        <v>21</v>
      </c>
      <c r="I1910" s="0" t="n">
        <v>0</v>
      </c>
      <c r="J1910" s="0" t="n">
        <v>298</v>
      </c>
      <c r="K1910" s="37" t="n">
        <f aca="false">E1910+Inputs!$B$5*F1910</f>
        <v>33.15</v>
      </c>
      <c r="L1910" s="37" t="n">
        <f aca="false">G1910+Inputs!$B$6*H1910</f>
        <v>26.775</v>
      </c>
      <c r="M1910" s="37" t="n">
        <f aca="false">I1910+Inputs!$B$7*J1910</f>
        <v>369.818</v>
      </c>
      <c r="N1910" s="37" t="n">
        <f aca="false">K1910+L1910+M1910</f>
        <v>429.743</v>
      </c>
    </row>
    <row r="1911" customFormat="false" ht="15" hidden="false" customHeight="false" outlineLevel="0" collapsed="false">
      <c r="A1911" s="0" t="s">
        <v>9</v>
      </c>
      <c r="B1911" s="0" t="s">
        <v>405</v>
      </c>
      <c r="C1911" s="15" t="n">
        <v>45748</v>
      </c>
      <c r="D1911" s="0" t="n">
        <v>2</v>
      </c>
      <c r="E1911" s="0" t="n">
        <v>0</v>
      </c>
      <c r="F1911" s="0" t="n">
        <v>15</v>
      </c>
      <c r="G1911" s="0" t="n">
        <v>0</v>
      </c>
      <c r="H1911" s="0" t="n">
        <v>6</v>
      </c>
      <c r="I1911" s="0" t="n">
        <v>0</v>
      </c>
      <c r="J1911" s="0" t="n">
        <v>259</v>
      </c>
      <c r="K1911" s="37" t="n">
        <f aca="false">E1911+Inputs!$B$5*F1911</f>
        <v>19.125</v>
      </c>
      <c r="L1911" s="37" t="n">
        <f aca="false">G1911+Inputs!$B$6*H1911</f>
        <v>7.65</v>
      </c>
      <c r="M1911" s="37" t="n">
        <f aca="false">I1911+Inputs!$B$7*J1911</f>
        <v>321.419</v>
      </c>
      <c r="N1911" s="37" t="n">
        <f aca="false">K1911+L1911+M1911</f>
        <v>348.194</v>
      </c>
    </row>
    <row r="1912" customFormat="false" ht="15" hidden="false" customHeight="false" outlineLevel="0" collapsed="false">
      <c r="A1912" s="0" t="s">
        <v>9</v>
      </c>
      <c r="B1912" s="0" t="s">
        <v>405</v>
      </c>
      <c r="C1912" s="15" t="n">
        <v>45778</v>
      </c>
      <c r="D1912" s="0" t="n">
        <v>2</v>
      </c>
      <c r="E1912" s="0" t="n">
        <v>0</v>
      </c>
      <c r="F1912" s="0" t="n">
        <v>49</v>
      </c>
      <c r="G1912" s="0" t="n">
        <v>0</v>
      </c>
      <c r="H1912" s="0" t="n">
        <v>13</v>
      </c>
      <c r="I1912" s="0" t="n">
        <v>0</v>
      </c>
      <c r="J1912" s="0" t="n">
        <v>333</v>
      </c>
      <c r="K1912" s="37" t="n">
        <f aca="false">E1912+Inputs!$B$5*F1912</f>
        <v>62.475</v>
      </c>
      <c r="L1912" s="37" t="n">
        <f aca="false">G1912+Inputs!$B$6*H1912</f>
        <v>16.575</v>
      </c>
      <c r="M1912" s="37" t="n">
        <f aca="false">I1912+Inputs!$B$7*J1912</f>
        <v>413.253</v>
      </c>
      <c r="N1912" s="37" t="n">
        <f aca="false">K1912+L1912+M1912</f>
        <v>492.303</v>
      </c>
    </row>
    <row r="1913" customFormat="false" ht="15" hidden="false" customHeight="false" outlineLevel="0" collapsed="false">
      <c r="A1913" s="0" t="s">
        <v>9</v>
      </c>
      <c r="B1913" s="0" t="s">
        <v>405</v>
      </c>
      <c r="C1913" s="15" t="n">
        <v>45809</v>
      </c>
      <c r="D1913" s="0" t="n">
        <v>2</v>
      </c>
      <c r="E1913" s="0" t="n">
        <v>0</v>
      </c>
      <c r="F1913" s="0" t="n">
        <v>48</v>
      </c>
      <c r="G1913" s="0" t="n">
        <v>0</v>
      </c>
      <c r="H1913" s="0" t="n">
        <v>27</v>
      </c>
      <c r="I1913" s="0" t="n">
        <v>0</v>
      </c>
      <c r="J1913" s="0" t="n">
        <v>367</v>
      </c>
      <c r="K1913" s="37" t="n">
        <f aca="false">E1913+Inputs!$B$5*F1913</f>
        <v>61.2</v>
      </c>
      <c r="L1913" s="37" t="n">
        <f aca="false">G1913+Inputs!$B$6*H1913</f>
        <v>34.425</v>
      </c>
      <c r="M1913" s="37" t="n">
        <f aca="false">I1913+Inputs!$B$7*J1913</f>
        <v>455.447</v>
      </c>
      <c r="N1913" s="37" t="n">
        <f aca="false">K1913+L1913+M1913</f>
        <v>551.072</v>
      </c>
    </row>
    <row r="1914" customFormat="false" ht="15" hidden="false" customHeight="false" outlineLevel="0" collapsed="false">
      <c r="A1914" s="0" t="s">
        <v>9</v>
      </c>
      <c r="B1914" s="0" t="s">
        <v>405</v>
      </c>
      <c r="C1914" s="15" t="n">
        <v>45839</v>
      </c>
      <c r="D1914" s="0" t="n">
        <v>2</v>
      </c>
      <c r="E1914" s="0" t="n">
        <v>0</v>
      </c>
      <c r="F1914" s="0" t="n">
        <v>26</v>
      </c>
      <c r="G1914" s="0" t="n">
        <v>0</v>
      </c>
      <c r="H1914" s="0" t="n">
        <v>17</v>
      </c>
      <c r="I1914" s="0" t="n">
        <v>0</v>
      </c>
      <c r="J1914" s="0" t="n">
        <v>326</v>
      </c>
      <c r="K1914" s="37" t="n">
        <f aca="false">E1914+Inputs!$B$5*F1914</f>
        <v>33.15</v>
      </c>
      <c r="L1914" s="37" t="n">
        <f aca="false">G1914+Inputs!$B$6*H1914</f>
        <v>21.675</v>
      </c>
      <c r="M1914" s="37" t="n">
        <f aca="false">I1914+Inputs!$B$7*J1914</f>
        <v>404.566</v>
      </c>
      <c r="N1914" s="37" t="n">
        <f aca="false">K1914+L1914+M1914</f>
        <v>459.391</v>
      </c>
    </row>
    <row r="1915" customFormat="false" ht="15" hidden="false" customHeight="false" outlineLevel="0" collapsed="false">
      <c r="A1915" s="0" t="s">
        <v>9</v>
      </c>
      <c r="B1915" s="0" t="s">
        <v>405</v>
      </c>
      <c r="C1915" s="15" t="n">
        <v>45870</v>
      </c>
      <c r="D1915" s="0" t="n">
        <v>2</v>
      </c>
      <c r="E1915" s="0" t="n">
        <v>0</v>
      </c>
      <c r="F1915" s="0" t="n">
        <v>33</v>
      </c>
      <c r="G1915" s="0" t="n">
        <v>0</v>
      </c>
      <c r="H1915" s="0" t="n">
        <v>7</v>
      </c>
      <c r="I1915" s="0" t="n">
        <v>0</v>
      </c>
      <c r="J1915" s="0" t="n">
        <v>266</v>
      </c>
      <c r="K1915" s="37" t="n">
        <f aca="false">E1915+Inputs!$B$5*F1915</f>
        <v>42.075</v>
      </c>
      <c r="L1915" s="37" t="n">
        <f aca="false">G1915+Inputs!$B$6*H1915</f>
        <v>8.925</v>
      </c>
      <c r="M1915" s="37" t="n">
        <f aca="false">I1915+Inputs!$B$7*J1915</f>
        <v>330.106</v>
      </c>
      <c r="N1915" s="37" t="n">
        <f aca="false">K1915+L1915+M1915</f>
        <v>381.106</v>
      </c>
    </row>
    <row r="1916" customFormat="false" ht="15" hidden="false" customHeight="false" outlineLevel="0" collapsed="false">
      <c r="A1916" s="0" t="s">
        <v>9</v>
      </c>
      <c r="B1916" s="0" t="s">
        <v>405</v>
      </c>
      <c r="C1916" s="15" t="n">
        <v>45901</v>
      </c>
      <c r="D1916" s="0" t="n">
        <v>2</v>
      </c>
      <c r="E1916" s="0" t="n">
        <v>0</v>
      </c>
      <c r="F1916" s="0" t="n">
        <v>54</v>
      </c>
      <c r="G1916" s="0" t="n">
        <v>0</v>
      </c>
      <c r="H1916" s="0" t="n">
        <v>12</v>
      </c>
      <c r="I1916" s="0" t="n">
        <v>0</v>
      </c>
      <c r="J1916" s="0" t="n">
        <v>299</v>
      </c>
      <c r="K1916" s="37" t="n">
        <f aca="false">E1916+Inputs!$B$5*F1916</f>
        <v>68.85</v>
      </c>
      <c r="L1916" s="37" t="n">
        <f aca="false">G1916+Inputs!$B$6*H1916</f>
        <v>15.3</v>
      </c>
      <c r="M1916" s="37" t="n">
        <f aca="false">I1916+Inputs!$B$7*J1916</f>
        <v>371.059</v>
      </c>
      <c r="N1916" s="37" t="n">
        <f aca="false">K1916+L1916+M1916</f>
        <v>455.209</v>
      </c>
    </row>
    <row r="1917" customFormat="false" ht="15" hidden="false" customHeight="false" outlineLevel="0" collapsed="false">
      <c r="A1917" s="0" t="s">
        <v>9</v>
      </c>
      <c r="B1917" s="0" t="s">
        <v>405</v>
      </c>
      <c r="C1917" s="15" t="n">
        <v>45931</v>
      </c>
      <c r="D1917" s="0" t="n">
        <v>2</v>
      </c>
      <c r="E1917" s="0" t="n">
        <v>0</v>
      </c>
      <c r="F1917" s="0" t="n">
        <v>37</v>
      </c>
      <c r="G1917" s="0" t="n">
        <v>0</v>
      </c>
      <c r="H1917" s="0" t="n">
        <v>14</v>
      </c>
      <c r="I1917" s="0" t="n">
        <v>0</v>
      </c>
      <c r="J1917" s="0" t="n">
        <v>290</v>
      </c>
      <c r="K1917" s="37" t="n">
        <f aca="false">E1917+Inputs!$B$5*F1917</f>
        <v>47.175</v>
      </c>
      <c r="L1917" s="37" t="n">
        <f aca="false">G1917+Inputs!$B$6*H1917</f>
        <v>17.85</v>
      </c>
      <c r="M1917" s="37" t="n">
        <f aca="false">I1917+Inputs!$B$7*J1917</f>
        <v>359.89</v>
      </c>
      <c r="N1917" s="37" t="n">
        <f aca="false">K1917+L1917+M1917</f>
        <v>424.915</v>
      </c>
    </row>
    <row r="1918" customFormat="false" ht="15" hidden="false" customHeight="false" outlineLevel="0" collapsed="false">
      <c r="A1918" s="0" t="s">
        <v>9</v>
      </c>
      <c r="B1918" s="0" t="s">
        <v>405</v>
      </c>
      <c r="C1918" s="15" t="n">
        <v>45962</v>
      </c>
      <c r="D1918" s="0" t="n">
        <v>2</v>
      </c>
      <c r="E1918" s="0" t="n">
        <v>0</v>
      </c>
      <c r="F1918" s="0" t="n">
        <v>41</v>
      </c>
      <c r="G1918" s="0" t="n">
        <v>0</v>
      </c>
      <c r="H1918" s="0" t="n">
        <v>14</v>
      </c>
      <c r="I1918" s="0" t="n">
        <v>0</v>
      </c>
      <c r="J1918" s="0" t="n">
        <v>292</v>
      </c>
      <c r="K1918" s="37" t="n">
        <f aca="false">E1918+Inputs!$B$5*F1918</f>
        <v>52.275</v>
      </c>
      <c r="L1918" s="37" t="n">
        <f aca="false">G1918+Inputs!$B$6*H1918</f>
        <v>17.85</v>
      </c>
      <c r="M1918" s="37" t="n">
        <f aca="false">I1918+Inputs!$B$7*J1918</f>
        <v>362.372</v>
      </c>
      <c r="N1918" s="37" t="n">
        <f aca="false">K1918+L1918+M1918</f>
        <v>432.497</v>
      </c>
    </row>
    <row r="1919" customFormat="false" ht="15" hidden="false" customHeight="false" outlineLevel="0" collapsed="false">
      <c r="A1919" s="0" t="s">
        <v>9</v>
      </c>
      <c r="B1919" s="0" t="s">
        <v>405</v>
      </c>
      <c r="C1919" s="15" t="n">
        <v>45992</v>
      </c>
      <c r="D1919" s="0" t="n">
        <v>2</v>
      </c>
      <c r="E1919" s="0" t="n">
        <v>0</v>
      </c>
      <c r="F1919" s="0" t="n">
        <v>43</v>
      </c>
      <c r="G1919" s="0" t="n">
        <v>0</v>
      </c>
      <c r="H1919" s="0" t="n">
        <v>20</v>
      </c>
      <c r="I1919" s="0" t="n">
        <v>0</v>
      </c>
      <c r="J1919" s="0" t="n">
        <v>302</v>
      </c>
      <c r="K1919" s="37" t="n">
        <f aca="false">E1919+Inputs!$B$5*F1919</f>
        <v>54.825</v>
      </c>
      <c r="L1919" s="37" t="n">
        <f aca="false">G1919+Inputs!$B$6*H1919</f>
        <v>25.5</v>
      </c>
      <c r="M1919" s="37" t="n">
        <f aca="false">I1919+Inputs!$B$7*J1919</f>
        <v>374.782</v>
      </c>
      <c r="N1919" s="37" t="n">
        <f aca="false">K1919+L1919+M1919</f>
        <v>455.107</v>
      </c>
    </row>
    <row r="1920" customFormat="false" ht="15" hidden="false" customHeight="false" outlineLevel="0" collapsed="false">
      <c r="A1920" s="0" t="s">
        <v>9</v>
      </c>
      <c r="B1920" s="0" t="s">
        <v>405</v>
      </c>
      <c r="C1920" s="15" t="n">
        <v>46023</v>
      </c>
      <c r="D1920" s="0" t="n">
        <v>2</v>
      </c>
      <c r="E1920" s="0" t="n">
        <v>0</v>
      </c>
      <c r="F1920" s="0" t="n">
        <v>32</v>
      </c>
      <c r="G1920" s="0" t="n">
        <v>0</v>
      </c>
      <c r="H1920" s="0" t="n">
        <v>15</v>
      </c>
      <c r="I1920" s="0" t="n">
        <v>0</v>
      </c>
      <c r="J1920" s="0" t="n">
        <v>268</v>
      </c>
      <c r="K1920" s="37" t="n">
        <f aca="false">E1920+Inputs!$B$5*F1920</f>
        <v>40.8</v>
      </c>
      <c r="L1920" s="37" t="n">
        <f aca="false">G1920+Inputs!$B$6*H1920</f>
        <v>19.125</v>
      </c>
      <c r="M1920" s="37" t="n">
        <f aca="false">I1920+Inputs!$B$7*J1920</f>
        <v>332.588</v>
      </c>
      <c r="N1920" s="37" t="n">
        <f aca="false">K1920+L1920+M1920</f>
        <v>392.513</v>
      </c>
    </row>
    <row r="1921" customFormat="false" ht="15" hidden="false" customHeight="false" outlineLevel="0" collapsed="false">
      <c r="A1921" s="0" t="s">
        <v>9</v>
      </c>
      <c r="B1921" s="0" t="s">
        <v>405</v>
      </c>
      <c r="C1921" s="15" t="n">
        <v>46054</v>
      </c>
      <c r="D1921" s="0" t="n">
        <v>2</v>
      </c>
      <c r="E1921" s="0" t="n">
        <v>0</v>
      </c>
      <c r="F1921" s="0" t="n">
        <v>43</v>
      </c>
      <c r="G1921" s="0" t="n">
        <v>0</v>
      </c>
      <c r="H1921" s="0" t="n">
        <v>25</v>
      </c>
      <c r="I1921" s="0" t="n">
        <v>0</v>
      </c>
      <c r="J1921" s="0" t="n">
        <v>234</v>
      </c>
      <c r="K1921" s="37" t="n">
        <f aca="false">E1921+Inputs!$B$5*F1921</f>
        <v>54.825</v>
      </c>
      <c r="L1921" s="37" t="n">
        <f aca="false">G1921+Inputs!$B$6*H1921</f>
        <v>31.875</v>
      </c>
      <c r="M1921" s="37" t="n">
        <f aca="false">I1921+Inputs!$B$7*J1921</f>
        <v>290.394</v>
      </c>
      <c r="N1921" s="37" t="n">
        <f aca="false">K1921+L1921+M1921</f>
        <v>377.094</v>
      </c>
    </row>
    <row r="1922" customFormat="false" ht="15" hidden="false" customHeight="false" outlineLevel="0" collapsed="false">
      <c r="A1922" s="0" t="s">
        <v>9</v>
      </c>
      <c r="B1922" s="0" t="s">
        <v>405</v>
      </c>
      <c r="C1922" s="15" t="n">
        <v>46082</v>
      </c>
      <c r="D1922" s="0" t="n">
        <v>2</v>
      </c>
      <c r="E1922" s="0" t="n">
        <v>0</v>
      </c>
      <c r="F1922" s="0" t="n">
        <v>63</v>
      </c>
      <c r="G1922" s="0" t="n">
        <v>0</v>
      </c>
      <c r="H1922" s="0" t="n">
        <v>15</v>
      </c>
      <c r="I1922" s="0" t="n">
        <v>0</v>
      </c>
      <c r="J1922" s="0" t="n">
        <v>275</v>
      </c>
      <c r="K1922" s="37" t="n">
        <f aca="false">E1922+Inputs!$B$5*F1922</f>
        <v>80.325</v>
      </c>
      <c r="L1922" s="37" t="n">
        <f aca="false">G1922+Inputs!$B$6*H1922</f>
        <v>19.125</v>
      </c>
      <c r="M1922" s="37" t="n">
        <f aca="false">I1922+Inputs!$B$7*J1922</f>
        <v>341.275</v>
      </c>
      <c r="N1922" s="37" t="n">
        <f aca="false">K1922+L1922+M1922</f>
        <v>440.725</v>
      </c>
    </row>
    <row r="1923" customFormat="false" ht="15" hidden="false" customHeight="false" outlineLevel="0" collapsed="false">
      <c r="A1923" s="0" t="s">
        <v>9</v>
      </c>
      <c r="B1923" s="0" t="s">
        <v>405</v>
      </c>
      <c r="C1923" s="15" t="n">
        <v>46113</v>
      </c>
      <c r="D1923" s="0" t="n">
        <v>2</v>
      </c>
      <c r="E1923" s="0" t="n">
        <v>0</v>
      </c>
      <c r="F1923" s="0" t="n">
        <v>49</v>
      </c>
      <c r="G1923" s="0" t="n">
        <v>0</v>
      </c>
      <c r="H1923" s="0" t="n">
        <v>20</v>
      </c>
      <c r="I1923" s="0" t="n">
        <v>0</v>
      </c>
      <c r="J1923" s="0" t="n">
        <v>192</v>
      </c>
      <c r="K1923" s="37" t="n">
        <f aca="false">E1923+Inputs!$B$5*F1923</f>
        <v>62.475</v>
      </c>
      <c r="L1923" s="37" t="n">
        <f aca="false">G1923+Inputs!$B$6*H1923</f>
        <v>25.5</v>
      </c>
      <c r="M1923" s="37" t="n">
        <f aca="false">I1923+Inputs!$B$7*J1923</f>
        <v>238.272</v>
      </c>
      <c r="N1923" s="37" t="n">
        <f aca="false">K1923+L1923+M1923</f>
        <v>326.247</v>
      </c>
    </row>
    <row r="1924" customFormat="false" ht="15" hidden="false" customHeight="false" outlineLevel="0" collapsed="false">
      <c r="A1924" s="0" t="s">
        <v>9</v>
      </c>
      <c r="B1924" s="0" t="s">
        <v>405</v>
      </c>
      <c r="C1924" s="15" t="n">
        <v>46143</v>
      </c>
      <c r="D1924" s="0" t="n">
        <v>2</v>
      </c>
      <c r="E1924" s="0" t="n">
        <v>0</v>
      </c>
      <c r="F1924" s="0" t="n">
        <v>113</v>
      </c>
      <c r="G1924" s="0" t="n">
        <v>0</v>
      </c>
      <c r="H1924" s="0" t="n">
        <v>25</v>
      </c>
      <c r="I1924" s="0" t="n">
        <v>0</v>
      </c>
      <c r="J1924" s="0" t="n">
        <v>243</v>
      </c>
      <c r="K1924" s="37" t="n">
        <f aca="false">E1924+Inputs!$B$5*F1924</f>
        <v>144.075</v>
      </c>
      <c r="L1924" s="37" t="n">
        <f aca="false">G1924+Inputs!$B$6*H1924</f>
        <v>31.875</v>
      </c>
      <c r="M1924" s="37" t="n">
        <f aca="false">I1924+Inputs!$B$7*J1924</f>
        <v>301.563</v>
      </c>
      <c r="N1924" s="37" t="n">
        <f aca="false">K1924+L1924+M1924</f>
        <v>477.513</v>
      </c>
    </row>
    <row r="1925" customFormat="false" ht="15" hidden="false" customHeight="false" outlineLevel="0" collapsed="false">
      <c r="A1925" s="0" t="s">
        <v>9</v>
      </c>
      <c r="B1925" s="0" t="s">
        <v>405</v>
      </c>
      <c r="C1925" s="15" t="n">
        <v>46174</v>
      </c>
      <c r="D1925" s="0" t="n">
        <v>2</v>
      </c>
      <c r="E1925" s="0" t="n">
        <v>0</v>
      </c>
      <c r="F1925" s="0" t="n">
        <v>105</v>
      </c>
      <c r="G1925" s="0" t="n">
        <v>0</v>
      </c>
      <c r="H1925" s="0" t="n">
        <v>41</v>
      </c>
      <c r="I1925" s="0" t="n">
        <v>0</v>
      </c>
      <c r="J1925" s="0" t="n">
        <v>328</v>
      </c>
      <c r="K1925" s="37" t="n">
        <f aca="false">E1925+Inputs!$B$5*F1925</f>
        <v>133.875</v>
      </c>
      <c r="L1925" s="37" t="n">
        <f aca="false">G1925+Inputs!$B$6*H1925</f>
        <v>52.275</v>
      </c>
      <c r="M1925" s="37" t="n">
        <f aca="false">I1925+Inputs!$B$7*J1925</f>
        <v>407.048</v>
      </c>
      <c r="N1925" s="37" t="n">
        <f aca="false">K1925+L1925+M1925</f>
        <v>593.198</v>
      </c>
    </row>
    <row r="1926" customFormat="false" ht="15" hidden="false" customHeight="false" outlineLevel="0" collapsed="false">
      <c r="A1926" s="0" t="s">
        <v>9</v>
      </c>
      <c r="B1926" s="0" t="s">
        <v>405</v>
      </c>
      <c r="C1926" s="15" t="n">
        <v>46204</v>
      </c>
      <c r="D1926" s="0" t="n">
        <v>2</v>
      </c>
      <c r="E1926" s="0" t="n">
        <v>0</v>
      </c>
      <c r="F1926" s="0" t="n">
        <v>81</v>
      </c>
      <c r="G1926" s="0" t="n">
        <v>0</v>
      </c>
      <c r="H1926" s="0" t="n">
        <v>30</v>
      </c>
      <c r="I1926" s="0" t="n">
        <v>0</v>
      </c>
      <c r="J1926" s="0" t="n">
        <v>210</v>
      </c>
      <c r="K1926" s="37" t="n">
        <f aca="false">E1926+Inputs!$B$5*F1926</f>
        <v>103.275</v>
      </c>
      <c r="L1926" s="37" t="n">
        <f aca="false">G1926+Inputs!$B$6*H1926</f>
        <v>38.25</v>
      </c>
      <c r="M1926" s="37" t="n">
        <f aca="false">I1926+Inputs!$B$7*J1926</f>
        <v>260.61</v>
      </c>
      <c r="N1926" s="37" t="n">
        <f aca="false">K1926+L1926+M1926</f>
        <v>402.135</v>
      </c>
    </row>
    <row r="1927" customFormat="false" ht="15" hidden="false" customHeight="false" outlineLevel="0" collapsed="false">
      <c r="A1927" s="0" t="s">
        <v>9</v>
      </c>
      <c r="B1927" s="0" t="s">
        <v>405</v>
      </c>
      <c r="C1927" s="15" t="n">
        <v>46235</v>
      </c>
      <c r="D1927" s="0" t="n">
        <v>2</v>
      </c>
      <c r="E1927" s="0" t="n">
        <v>0</v>
      </c>
      <c r="F1927" s="0" t="n">
        <v>89</v>
      </c>
      <c r="G1927" s="0" t="n">
        <v>0</v>
      </c>
      <c r="H1927" s="0" t="n">
        <v>23</v>
      </c>
      <c r="I1927" s="0" t="n">
        <v>0</v>
      </c>
      <c r="J1927" s="0" t="n">
        <v>186</v>
      </c>
      <c r="K1927" s="37" t="n">
        <f aca="false">E1927+Inputs!$B$5*F1927</f>
        <v>113.475</v>
      </c>
      <c r="L1927" s="37" t="n">
        <f aca="false">G1927+Inputs!$B$6*H1927</f>
        <v>29.325</v>
      </c>
      <c r="M1927" s="37" t="n">
        <f aca="false">I1927+Inputs!$B$7*J1927</f>
        <v>230.826</v>
      </c>
      <c r="N1927" s="37" t="n">
        <f aca="false">K1927+L1927+M1927</f>
        <v>373.626</v>
      </c>
    </row>
    <row r="1928" customFormat="false" ht="15" hidden="false" customHeight="false" outlineLevel="0" collapsed="false">
      <c r="A1928" s="0" t="s">
        <v>9</v>
      </c>
      <c r="B1928" s="0" t="s">
        <v>453</v>
      </c>
      <c r="C1928" s="15" t="n">
        <v>44927</v>
      </c>
      <c r="D1928" s="0" t="n">
        <v>1</v>
      </c>
      <c r="E1928" s="0" t="n">
        <v>0</v>
      </c>
      <c r="F1928" s="0" t="n">
        <v>0</v>
      </c>
      <c r="G1928" s="0" t="n">
        <v>0</v>
      </c>
      <c r="H1928" s="0" t="n">
        <v>0</v>
      </c>
      <c r="I1928" s="0" t="n">
        <v>0</v>
      </c>
      <c r="J1928" s="0" t="n">
        <v>13</v>
      </c>
      <c r="K1928" s="37" t="n">
        <f aca="false">E1928+Inputs!$B$5*F1928</f>
        <v>0</v>
      </c>
      <c r="L1928" s="37" t="n">
        <f aca="false">G1928+Inputs!$B$6*H1928</f>
        <v>0</v>
      </c>
      <c r="M1928" s="37" t="n">
        <f aca="false">I1928+Inputs!$B$7*J1928</f>
        <v>16.133</v>
      </c>
      <c r="N1928" s="37" t="n">
        <f aca="false">K1928+L1928+M1928</f>
        <v>16.133</v>
      </c>
    </row>
    <row r="1929" customFormat="false" ht="15" hidden="false" customHeight="false" outlineLevel="0" collapsed="false">
      <c r="A1929" s="0" t="s">
        <v>9</v>
      </c>
      <c r="B1929" s="0" t="s">
        <v>453</v>
      </c>
      <c r="C1929" s="15" t="n">
        <v>44958</v>
      </c>
      <c r="D1929" s="0" t="n">
        <v>1</v>
      </c>
      <c r="E1929" s="0" t="n">
        <v>0</v>
      </c>
      <c r="F1929" s="0" t="n">
        <v>0</v>
      </c>
      <c r="G1929" s="0" t="n">
        <v>0</v>
      </c>
      <c r="H1929" s="0" t="n">
        <v>0</v>
      </c>
      <c r="I1929" s="0" t="n">
        <v>0</v>
      </c>
      <c r="J1929" s="0" t="n">
        <v>5</v>
      </c>
      <c r="K1929" s="37" t="n">
        <f aca="false">E1929+Inputs!$B$5*F1929</f>
        <v>0</v>
      </c>
      <c r="L1929" s="37" t="n">
        <f aca="false">G1929+Inputs!$B$6*H1929</f>
        <v>0</v>
      </c>
      <c r="M1929" s="37" t="n">
        <f aca="false">I1929+Inputs!$B$7*J1929</f>
        <v>6.205</v>
      </c>
      <c r="N1929" s="37" t="n">
        <f aca="false">K1929+L1929+M1929</f>
        <v>6.205</v>
      </c>
    </row>
    <row r="1930" customFormat="false" ht="15" hidden="false" customHeight="false" outlineLevel="0" collapsed="false">
      <c r="A1930" s="0" t="s">
        <v>9</v>
      </c>
      <c r="B1930" s="0" t="s">
        <v>453</v>
      </c>
      <c r="C1930" s="15" t="n">
        <v>44986</v>
      </c>
      <c r="D1930" s="0" t="n">
        <v>1</v>
      </c>
      <c r="E1930" s="0" t="n">
        <v>0</v>
      </c>
      <c r="F1930" s="0" t="n">
        <v>0</v>
      </c>
      <c r="G1930" s="0" t="n">
        <v>0</v>
      </c>
      <c r="H1930" s="0" t="n">
        <v>0</v>
      </c>
      <c r="I1930" s="0" t="n">
        <v>0</v>
      </c>
      <c r="J1930" s="0" t="n">
        <v>1</v>
      </c>
      <c r="K1930" s="37" t="n">
        <f aca="false">E1930+Inputs!$B$5*F1930</f>
        <v>0</v>
      </c>
      <c r="L1930" s="37" t="n">
        <f aca="false">G1930+Inputs!$B$6*H1930</f>
        <v>0</v>
      </c>
      <c r="M1930" s="37" t="n">
        <f aca="false">I1930+Inputs!$B$7*J1930</f>
        <v>1.241</v>
      </c>
      <c r="N1930" s="37" t="n">
        <f aca="false">K1930+L1930+M1930</f>
        <v>1.241</v>
      </c>
    </row>
    <row r="1931" customFormat="false" ht="15" hidden="false" customHeight="false" outlineLevel="0" collapsed="false">
      <c r="A1931" s="0" t="s">
        <v>9</v>
      </c>
      <c r="B1931" s="0" t="s">
        <v>453</v>
      </c>
      <c r="C1931" s="15" t="n">
        <v>45017</v>
      </c>
      <c r="D1931" s="0" t="n">
        <v>1</v>
      </c>
      <c r="E1931" s="0" t="n">
        <v>0</v>
      </c>
      <c r="F1931" s="0" t="n">
        <v>0</v>
      </c>
      <c r="G1931" s="0" t="n">
        <v>0</v>
      </c>
      <c r="H1931" s="0" t="n">
        <v>0</v>
      </c>
      <c r="I1931" s="0" t="n">
        <v>0</v>
      </c>
      <c r="J1931" s="0" t="n">
        <v>3</v>
      </c>
      <c r="K1931" s="37" t="n">
        <f aca="false">E1931+Inputs!$B$5*F1931</f>
        <v>0</v>
      </c>
      <c r="L1931" s="37" t="n">
        <f aca="false">G1931+Inputs!$B$6*H1931</f>
        <v>0</v>
      </c>
      <c r="M1931" s="37" t="n">
        <f aca="false">I1931+Inputs!$B$7*J1931</f>
        <v>3.723</v>
      </c>
      <c r="N1931" s="37" t="n">
        <f aca="false">K1931+L1931+M1931</f>
        <v>3.723</v>
      </c>
    </row>
    <row r="1932" customFormat="false" ht="15" hidden="false" customHeight="false" outlineLevel="0" collapsed="false">
      <c r="A1932" s="0" t="s">
        <v>9</v>
      </c>
      <c r="B1932" s="0" t="s">
        <v>453</v>
      </c>
      <c r="C1932" s="15" t="n">
        <v>45047</v>
      </c>
      <c r="D1932" s="0" t="n">
        <v>1</v>
      </c>
      <c r="E1932" s="0" t="n">
        <v>0</v>
      </c>
      <c r="F1932" s="0" t="n">
        <v>0</v>
      </c>
      <c r="G1932" s="0" t="n">
        <v>0</v>
      </c>
      <c r="H1932" s="0" t="n">
        <v>0</v>
      </c>
      <c r="I1932" s="0" t="n">
        <v>0</v>
      </c>
      <c r="J1932" s="0" t="n">
        <v>11</v>
      </c>
      <c r="K1932" s="37" t="n">
        <f aca="false">E1932+Inputs!$B$5*F1932</f>
        <v>0</v>
      </c>
      <c r="L1932" s="37" t="n">
        <f aca="false">G1932+Inputs!$B$6*H1932</f>
        <v>0</v>
      </c>
      <c r="M1932" s="37" t="n">
        <f aca="false">I1932+Inputs!$B$7*J1932</f>
        <v>13.651</v>
      </c>
      <c r="N1932" s="37" t="n">
        <f aca="false">K1932+L1932+M1932</f>
        <v>13.651</v>
      </c>
    </row>
    <row r="1933" customFormat="false" ht="15" hidden="false" customHeight="false" outlineLevel="0" collapsed="false">
      <c r="A1933" s="0" t="s">
        <v>9</v>
      </c>
      <c r="B1933" s="0" t="s">
        <v>453</v>
      </c>
      <c r="C1933" s="15" t="n">
        <v>45078</v>
      </c>
      <c r="D1933" s="0" t="n">
        <v>1</v>
      </c>
      <c r="E1933" s="0" t="n">
        <v>0</v>
      </c>
      <c r="F1933" s="0" t="n">
        <v>0</v>
      </c>
      <c r="G1933" s="0" t="n">
        <v>0</v>
      </c>
      <c r="H1933" s="0" t="n">
        <v>0</v>
      </c>
      <c r="I1933" s="0" t="n">
        <v>0</v>
      </c>
      <c r="J1933" s="0" t="n">
        <v>8</v>
      </c>
      <c r="K1933" s="37" t="n">
        <f aca="false">E1933+Inputs!$B$5*F1933</f>
        <v>0</v>
      </c>
      <c r="L1933" s="37" t="n">
        <f aca="false">G1933+Inputs!$B$6*H1933</f>
        <v>0</v>
      </c>
      <c r="M1933" s="37" t="n">
        <f aca="false">I1933+Inputs!$B$7*J1933</f>
        <v>9.928</v>
      </c>
      <c r="N1933" s="37" t="n">
        <f aca="false">K1933+L1933+M1933</f>
        <v>9.928</v>
      </c>
    </row>
    <row r="1934" customFormat="false" ht="15" hidden="false" customHeight="false" outlineLevel="0" collapsed="false">
      <c r="A1934" s="0" t="s">
        <v>9</v>
      </c>
      <c r="B1934" s="0" t="s">
        <v>453</v>
      </c>
      <c r="C1934" s="15" t="n">
        <v>45108</v>
      </c>
      <c r="D1934" s="0" t="n">
        <v>1</v>
      </c>
      <c r="E1934" s="0" t="n">
        <v>0</v>
      </c>
      <c r="F1934" s="0" t="n">
        <v>0</v>
      </c>
      <c r="G1934" s="0" t="n">
        <v>0</v>
      </c>
      <c r="H1934" s="0" t="n">
        <v>0</v>
      </c>
      <c r="I1934" s="0" t="n">
        <v>0</v>
      </c>
      <c r="J1934" s="0" t="n">
        <v>13</v>
      </c>
      <c r="K1934" s="37" t="n">
        <f aca="false">E1934+Inputs!$B$5*F1934</f>
        <v>0</v>
      </c>
      <c r="L1934" s="37" t="n">
        <f aca="false">G1934+Inputs!$B$6*H1934</f>
        <v>0</v>
      </c>
      <c r="M1934" s="37" t="n">
        <f aca="false">I1934+Inputs!$B$7*J1934</f>
        <v>16.133</v>
      </c>
      <c r="N1934" s="37" t="n">
        <f aca="false">K1934+L1934+M1934</f>
        <v>16.133</v>
      </c>
    </row>
    <row r="1935" customFormat="false" ht="15" hidden="false" customHeight="false" outlineLevel="0" collapsed="false">
      <c r="A1935" s="0" t="s">
        <v>9</v>
      </c>
      <c r="B1935" s="0" t="s">
        <v>453</v>
      </c>
      <c r="C1935" s="15" t="n">
        <v>45139</v>
      </c>
      <c r="D1935" s="0" t="n">
        <v>1</v>
      </c>
      <c r="E1935" s="0" t="n">
        <v>0</v>
      </c>
      <c r="F1935" s="0" t="n">
        <v>0</v>
      </c>
      <c r="G1935" s="0" t="n">
        <v>0</v>
      </c>
      <c r="H1935" s="0" t="n">
        <v>0</v>
      </c>
      <c r="I1935" s="0" t="n">
        <v>0</v>
      </c>
      <c r="J1935" s="0" t="n">
        <v>13</v>
      </c>
      <c r="K1935" s="37" t="n">
        <f aca="false">E1935+Inputs!$B$5*F1935</f>
        <v>0</v>
      </c>
      <c r="L1935" s="37" t="n">
        <f aca="false">G1935+Inputs!$B$6*H1935</f>
        <v>0</v>
      </c>
      <c r="M1935" s="37" t="n">
        <f aca="false">I1935+Inputs!$B$7*J1935</f>
        <v>16.133</v>
      </c>
      <c r="N1935" s="37" t="n">
        <f aca="false">K1935+L1935+M1935</f>
        <v>16.133</v>
      </c>
    </row>
    <row r="1936" customFormat="false" ht="15" hidden="false" customHeight="false" outlineLevel="0" collapsed="false">
      <c r="A1936" s="0" t="s">
        <v>9</v>
      </c>
      <c r="B1936" s="0" t="s">
        <v>453</v>
      </c>
      <c r="C1936" s="15" t="n">
        <v>45170</v>
      </c>
      <c r="D1936" s="0" t="n">
        <v>1</v>
      </c>
      <c r="E1936" s="0" t="n">
        <v>0</v>
      </c>
      <c r="F1936" s="0" t="n">
        <v>0</v>
      </c>
      <c r="G1936" s="0" t="n">
        <v>0</v>
      </c>
      <c r="H1936" s="0" t="n">
        <v>0</v>
      </c>
      <c r="I1936" s="0" t="n">
        <v>0</v>
      </c>
      <c r="J1936" s="0" t="n">
        <v>11</v>
      </c>
      <c r="K1936" s="37" t="n">
        <f aca="false">E1936+Inputs!$B$5*F1936</f>
        <v>0</v>
      </c>
      <c r="L1936" s="37" t="n">
        <f aca="false">G1936+Inputs!$B$6*H1936</f>
        <v>0</v>
      </c>
      <c r="M1936" s="37" t="n">
        <f aca="false">I1936+Inputs!$B$7*J1936</f>
        <v>13.651</v>
      </c>
      <c r="N1936" s="37" t="n">
        <f aca="false">K1936+L1936+M1936</f>
        <v>13.651</v>
      </c>
    </row>
    <row r="1937" customFormat="false" ht="15" hidden="false" customHeight="false" outlineLevel="0" collapsed="false">
      <c r="A1937" s="0" t="s">
        <v>9</v>
      </c>
      <c r="B1937" s="0" t="s">
        <v>453</v>
      </c>
      <c r="C1937" s="15" t="n">
        <v>45200</v>
      </c>
      <c r="D1937" s="0" t="n">
        <v>1</v>
      </c>
      <c r="E1937" s="0" t="n">
        <v>0</v>
      </c>
      <c r="F1937" s="0" t="n">
        <v>0</v>
      </c>
      <c r="G1937" s="0" t="n">
        <v>0</v>
      </c>
      <c r="H1937" s="0" t="n">
        <v>0</v>
      </c>
      <c r="I1937" s="0" t="n">
        <v>0</v>
      </c>
      <c r="J1937" s="0" t="n">
        <v>13</v>
      </c>
      <c r="K1937" s="37" t="n">
        <f aca="false">E1937+Inputs!$B$5*F1937</f>
        <v>0</v>
      </c>
      <c r="L1937" s="37" t="n">
        <f aca="false">G1937+Inputs!$B$6*H1937</f>
        <v>0</v>
      </c>
      <c r="M1937" s="37" t="n">
        <f aca="false">I1937+Inputs!$B$7*J1937</f>
        <v>16.133</v>
      </c>
      <c r="N1937" s="37" t="n">
        <f aca="false">K1937+L1937+M1937</f>
        <v>16.133</v>
      </c>
    </row>
    <row r="1938" customFormat="false" ht="15" hidden="false" customHeight="false" outlineLevel="0" collapsed="false">
      <c r="A1938" s="0" t="s">
        <v>9</v>
      </c>
      <c r="B1938" s="0" t="s">
        <v>453</v>
      </c>
      <c r="C1938" s="15" t="n">
        <v>45231</v>
      </c>
      <c r="D1938" s="0" t="n">
        <v>1</v>
      </c>
      <c r="E1938" s="0" t="n">
        <v>0</v>
      </c>
      <c r="F1938" s="0" t="n">
        <v>0</v>
      </c>
      <c r="G1938" s="0" t="n">
        <v>0</v>
      </c>
      <c r="H1938" s="0" t="n">
        <v>0</v>
      </c>
      <c r="I1938" s="0" t="n">
        <v>0</v>
      </c>
      <c r="J1938" s="0" t="n">
        <v>17</v>
      </c>
      <c r="K1938" s="37" t="n">
        <f aca="false">E1938+Inputs!$B$5*F1938</f>
        <v>0</v>
      </c>
      <c r="L1938" s="37" t="n">
        <f aca="false">G1938+Inputs!$B$6*H1938</f>
        <v>0</v>
      </c>
      <c r="M1938" s="37" t="n">
        <f aca="false">I1938+Inputs!$B$7*J1938</f>
        <v>21.097</v>
      </c>
      <c r="N1938" s="37" t="n">
        <f aca="false">K1938+L1938+M1938</f>
        <v>21.097</v>
      </c>
    </row>
    <row r="1939" customFormat="false" ht="15" hidden="false" customHeight="false" outlineLevel="0" collapsed="false">
      <c r="A1939" s="0" t="s">
        <v>9</v>
      </c>
      <c r="B1939" s="0" t="s">
        <v>453</v>
      </c>
      <c r="C1939" s="15" t="n">
        <v>45261</v>
      </c>
      <c r="D1939" s="0" t="n">
        <v>1</v>
      </c>
      <c r="E1939" s="0" t="n">
        <v>0</v>
      </c>
      <c r="F1939" s="0" t="n">
        <v>0</v>
      </c>
      <c r="G1939" s="0" t="n">
        <v>0</v>
      </c>
      <c r="H1939" s="0" t="n">
        <v>0</v>
      </c>
      <c r="I1939" s="0" t="n">
        <v>0</v>
      </c>
      <c r="J1939" s="0" t="n">
        <v>16</v>
      </c>
      <c r="K1939" s="37" t="n">
        <f aca="false">E1939+Inputs!$B$5*F1939</f>
        <v>0</v>
      </c>
      <c r="L1939" s="37" t="n">
        <f aca="false">G1939+Inputs!$B$6*H1939</f>
        <v>0</v>
      </c>
      <c r="M1939" s="37" t="n">
        <f aca="false">I1939+Inputs!$B$7*J1939</f>
        <v>19.856</v>
      </c>
      <c r="N1939" s="37" t="n">
        <f aca="false">K1939+L1939+M1939</f>
        <v>19.856</v>
      </c>
    </row>
    <row r="1940" customFormat="false" ht="15" hidden="false" customHeight="false" outlineLevel="0" collapsed="false">
      <c r="A1940" s="0" t="s">
        <v>9</v>
      </c>
      <c r="B1940" s="0" t="s">
        <v>453</v>
      </c>
      <c r="C1940" s="15" t="n">
        <v>45292</v>
      </c>
      <c r="D1940" s="0" t="n">
        <v>1</v>
      </c>
      <c r="E1940" s="0" t="n">
        <v>0</v>
      </c>
      <c r="F1940" s="0" t="n">
        <v>0</v>
      </c>
      <c r="G1940" s="0" t="n">
        <v>0</v>
      </c>
      <c r="H1940" s="0" t="n">
        <v>0</v>
      </c>
      <c r="I1940" s="0" t="n">
        <v>0</v>
      </c>
      <c r="J1940" s="0" t="n">
        <v>6</v>
      </c>
      <c r="K1940" s="37" t="n">
        <f aca="false">E1940+Inputs!$B$5*F1940</f>
        <v>0</v>
      </c>
      <c r="L1940" s="37" t="n">
        <f aca="false">G1940+Inputs!$B$6*H1940</f>
        <v>0</v>
      </c>
      <c r="M1940" s="37" t="n">
        <f aca="false">I1940+Inputs!$B$7*J1940</f>
        <v>7.446</v>
      </c>
      <c r="N1940" s="37" t="n">
        <f aca="false">K1940+L1940+M1940</f>
        <v>7.446</v>
      </c>
    </row>
    <row r="1941" customFormat="false" ht="15" hidden="false" customHeight="false" outlineLevel="0" collapsed="false">
      <c r="A1941" s="0" t="s">
        <v>9</v>
      </c>
      <c r="B1941" s="0" t="s">
        <v>453</v>
      </c>
      <c r="C1941" s="15" t="n">
        <v>45352</v>
      </c>
      <c r="D1941" s="0" t="n">
        <v>1</v>
      </c>
      <c r="E1941" s="0" t="n">
        <v>0</v>
      </c>
      <c r="F1941" s="0" t="n">
        <v>0</v>
      </c>
      <c r="G1941" s="0" t="n">
        <v>0</v>
      </c>
      <c r="H1941" s="0" t="n">
        <v>0</v>
      </c>
      <c r="I1941" s="0" t="n">
        <v>0</v>
      </c>
      <c r="J1941" s="0" t="n">
        <v>3</v>
      </c>
      <c r="K1941" s="37" t="n">
        <f aca="false">E1941+Inputs!$B$5*F1941</f>
        <v>0</v>
      </c>
      <c r="L1941" s="37" t="n">
        <f aca="false">G1941+Inputs!$B$6*H1941</f>
        <v>0</v>
      </c>
      <c r="M1941" s="37" t="n">
        <f aca="false">I1941+Inputs!$B$7*J1941</f>
        <v>3.723</v>
      </c>
      <c r="N1941" s="37" t="n">
        <f aca="false">K1941+L1941+M1941</f>
        <v>3.723</v>
      </c>
    </row>
    <row r="1942" customFormat="false" ht="15" hidden="false" customHeight="false" outlineLevel="0" collapsed="false">
      <c r="A1942" s="0" t="s">
        <v>9</v>
      </c>
      <c r="B1942" s="0" t="s">
        <v>453</v>
      </c>
      <c r="C1942" s="15" t="n">
        <v>45383</v>
      </c>
      <c r="D1942" s="0" t="n">
        <v>1</v>
      </c>
      <c r="E1942" s="0" t="n">
        <v>0</v>
      </c>
      <c r="F1942" s="0" t="n">
        <v>0</v>
      </c>
      <c r="G1942" s="0" t="n">
        <v>0</v>
      </c>
      <c r="H1942" s="0" t="n">
        <v>0</v>
      </c>
      <c r="I1942" s="0" t="n">
        <v>0</v>
      </c>
      <c r="J1942" s="0" t="n">
        <v>9</v>
      </c>
      <c r="K1942" s="37" t="n">
        <f aca="false">E1942+Inputs!$B$5*F1942</f>
        <v>0</v>
      </c>
      <c r="L1942" s="37" t="n">
        <f aca="false">G1942+Inputs!$B$6*H1942</f>
        <v>0</v>
      </c>
      <c r="M1942" s="37" t="n">
        <f aca="false">I1942+Inputs!$B$7*J1942</f>
        <v>11.169</v>
      </c>
      <c r="N1942" s="37" t="n">
        <f aca="false">K1942+L1942+M1942</f>
        <v>11.169</v>
      </c>
    </row>
    <row r="1943" customFormat="false" ht="15" hidden="false" customHeight="false" outlineLevel="0" collapsed="false">
      <c r="A1943" s="0" t="s">
        <v>9</v>
      </c>
      <c r="B1943" s="0" t="s">
        <v>453</v>
      </c>
      <c r="C1943" s="15" t="n">
        <v>45413</v>
      </c>
      <c r="D1943" s="0" t="n">
        <v>1</v>
      </c>
      <c r="E1943" s="0" t="n">
        <v>0</v>
      </c>
      <c r="F1943" s="0" t="n">
        <v>0</v>
      </c>
      <c r="G1943" s="0" t="n">
        <v>0</v>
      </c>
      <c r="H1943" s="0" t="n">
        <v>0</v>
      </c>
      <c r="I1943" s="0" t="n">
        <v>0</v>
      </c>
      <c r="J1943" s="0" t="n">
        <v>9</v>
      </c>
      <c r="K1943" s="37" t="n">
        <f aca="false">E1943+Inputs!$B$5*F1943</f>
        <v>0</v>
      </c>
      <c r="L1943" s="37" t="n">
        <f aca="false">G1943+Inputs!$B$6*H1943</f>
        <v>0</v>
      </c>
      <c r="M1943" s="37" t="n">
        <f aca="false">I1943+Inputs!$B$7*J1943</f>
        <v>11.169</v>
      </c>
      <c r="N1943" s="37" t="n">
        <f aca="false">K1943+L1943+M1943</f>
        <v>11.169</v>
      </c>
    </row>
    <row r="1944" customFormat="false" ht="15" hidden="false" customHeight="false" outlineLevel="0" collapsed="false">
      <c r="A1944" s="0" t="s">
        <v>9</v>
      </c>
      <c r="B1944" s="0" t="s">
        <v>453</v>
      </c>
      <c r="C1944" s="15" t="n">
        <v>45444</v>
      </c>
      <c r="D1944" s="0" t="n">
        <v>1</v>
      </c>
      <c r="E1944" s="0" t="n">
        <v>0</v>
      </c>
      <c r="F1944" s="0" t="n">
        <v>0</v>
      </c>
      <c r="G1944" s="0" t="n">
        <v>0</v>
      </c>
      <c r="H1944" s="0" t="n">
        <v>0</v>
      </c>
      <c r="I1944" s="0" t="n">
        <v>0</v>
      </c>
      <c r="J1944" s="0" t="n">
        <v>12</v>
      </c>
      <c r="K1944" s="37" t="n">
        <f aca="false">E1944+Inputs!$B$5*F1944</f>
        <v>0</v>
      </c>
      <c r="L1944" s="37" t="n">
        <f aca="false">G1944+Inputs!$B$6*H1944</f>
        <v>0</v>
      </c>
      <c r="M1944" s="37" t="n">
        <f aca="false">I1944+Inputs!$B$7*J1944</f>
        <v>14.892</v>
      </c>
      <c r="N1944" s="37" t="n">
        <f aca="false">K1944+L1944+M1944</f>
        <v>14.892</v>
      </c>
    </row>
    <row r="1945" customFormat="false" ht="15" hidden="false" customHeight="false" outlineLevel="0" collapsed="false">
      <c r="A1945" s="0" t="s">
        <v>9</v>
      </c>
      <c r="B1945" s="0" t="s">
        <v>453</v>
      </c>
      <c r="C1945" s="15" t="n">
        <v>45474</v>
      </c>
      <c r="D1945" s="0" t="n">
        <v>1</v>
      </c>
      <c r="E1945" s="0" t="n">
        <v>0</v>
      </c>
      <c r="F1945" s="0" t="n">
        <v>0</v>
      </c>
      <c r="G1945" s="0" t="n">
        <v>0</v>
      </c>
      <c r="H1945" s="0" t="n">
        <v>0</v>
      </c>
      <c r="I1945" s="0" t="n">
        <v>0</v>
      </c>
      <c r="J1945" s="0" t="n">
        <v>7</v>
      </c>
      <c r="K1945" s="37" t="n">
        <f aca="false">E1945+Inputs!$B$5*F1945</f>
        <v>0</v>
      </c>
      <c r="L1945" s="37" t="n">
        <f aca="false">G1945+Inputs!$B$6*H1945</f>
        <v>0</v>
      </c>
      <c r="M1945" s="37" t="n">
        <f aca="false">I1945+Inputs!$B$7*J1945</f>
        <v>8.687</v>
      </c>
      <c r="N1945" s="37" t="n">
        <f aca="false">K1945+L1945+M1945</f>
        <v>8.687</v>
      </c>
    </row>
    <row r="1946" customFormat="false" ht="15" hidden="false" customHeight="false" outlineLevel="0" collapsed="false">
      <c r="A1946" s="0" t="s">
        <v>9</v>
      </c>
      <c r="B1946" s="0" t="s">
        <v>453</v>
      </c>
      <c r="C1946" s="15" t="n">
        <v>45505</v>
      </c>
      <c r="D1946" s="0" t="n">
        <v>1</v>
      </c>
      <c r="E1946" s="0" t="n">
        <v>0</v>
      </c>
      <c r="F1946" s="0" t="n">
        <v>0</v>
      </c>
      <c r="G1946" s="0" t="n">
        <v>0</v>
      </c>
      <c r="H1946" s="0" t="n">
        <v>0</v>
      </c>
      <c r="I1946" s="0" t="n">
        <v>0</v>
      </c>
      <c r="J1946" s="0" t="n">
        <v>13</v>
      </c>
      <c r="K1946" s="37" t="n">
        <f aca="false">E1946+Inputs!$B$5*F1946</f>
        <v>0</v>
      </c>
      <c r="L1946" s="37" t="n">
        <f aca="false">G1946+Inputs!$B$6*H1946</f>
        <v>0</v>
      </c>
      <c r="M1946" s="37" t="n">
        <f aca="false">I1946+Inputs!$B$7*J1946</f>
        <v>16.133</v>
      </c>
      <c r="N1946" s="37" t="n">
        <f aca="false">K1946+L1946+M1946</f>
        <v>16.133</v>
      </c>
    </row>
    <row r="1947" customFormat="false" ht="15" hidden="false" customHeight="false" outlineLevel="0" collapsed="false">
      <c r="A1947" s="0" t="s">
        <v>9</v>
      </c>
      <c r="B1947" s="0" t="s">
        <v>453</v>
      </c>
      <c r="C1947" s="15" t="n">
        <v>45536</v>
      </c>
      <c r="D1947" s="0" t="n">
        <v>1</v>
      </c>
      <c r="E1947" s="0" t="n">
        <v>0</v>
      </c>
      <c r="F1947" s="0" t="n">
        <v>0</v>
      </c>
      <c r="G1947" s="0" t="n">
        <v>0</v>
      </c>
      <c r="H1947" s="0" t="n">
        <v>0</v>
      </c>
      <c r="I1947" s="0" t="n">
        <v>0</v>
      </c>
      <c r="J1947" s="0" t="n">
        <v>8</v>
      </c>
      <c r="K1947" s="37" t="n">
        <f aca="false">E1947+Inputs!$B$5*F1947</f>
        <v>0</v>
      </c>
      <c r="L1947" s="37" t="n">
        <f aca="false">G1947+Inputs!$B$6*H1947</f>
        <v>0</v>
      </c>
      <c r="M1947" s="37" t="n">
        <f aca="false">I1947+Inputs!$B$7*J1947</f>
        <v>9.928</v>
      </c>
      <c r="N1947" s="37" t="n">
        <f aca="false">K1947+L1947+M1947</f>
        <v>9.928</v>
      </c>
    </row>
    <row r="1948" customFormat="false" ht="15" hidden="false" customHeight="false" outlineLevel="0" collapsed="false">
      <c r="A1948" s="0" t="s">
        <v>9</v>
      </c>
      <c r="B1948" s="0" t="s">
        <v>453</v>
      </c>
      <c r="C1948" s="15" t="n">
        <v>45566</v>
      </c>
      <c r="D1948" s="0" t="n">
        <v>1</v>
      </c>
      <c r="E1948" s="0" t="n">
        <v>0</v>
      </c>
      <c r="F1948" s="0" t="n">
        <v>0</v>
      </c>
      <c r="G1948" s="0" t="n">
        <v>0</v>
      </c>
      <c r="H1948" s="0" t="n">
        <v>0</v>
      </c>
      <c r="I1948" s="0" t="n">
        <v>0</v>
      </c>
      <c r="J1948" s="0" t="n">
        <v>3</v>
      </c>
      <c r="K1948" s="37" t="n">
        <f aca="false">E1948+Inputs!$B$5*F1948</f>
        <v>0</v>
      </c>
      <c r="L1948" s="37" t="n">
        <f aca="false">G1948+Inputs!$B$6*H1948</f>
        <v>0</v>
      </c>
      <c r="M1948" s="37" t="n">
        <f aca="false">I1948+Inputs!$B$7*J1948</f>
        <v>3.723</v>
      </c>
      <c r="N1948" s="37" t="n">
        <f aca="false">K1948+L1948+M1948</f>
        <v>3.723</v>
      </c>
    </row>
    <row r="1949" customFormat="false" ht="15" hidden="false" customHeight="false" outlineLevel="0" collapsed="false">
      <c r="A1949" s="0" t="s">
        <v>9</v>
      </c>
      <c r="B1949" s="0" t="s">
        <v>453</v>
      </c>
      <c r="C1949" s="15" t="n">
        <v>45597</v>
      </c>
      <c r="D1949" s="0" t="n">
        <v>1</v>
      </c>
      <c r="E1949" s="0" t="n">
        <v>0</v>
      </c>
      <c r="F1949" s="0" t="n">
        <v>0</v>
      </c>
      <c r="G1949" s="0" t="n">
        <v>0</v>
      </c>
      <c r="H1949" s="0" t="n">
        <v>0</v>
      </c>
      <c r="I1949" s="0" t="n">
        <v>0</v>
      </c>
      <c r="J1949" s="0" t="n">
        <v>11</v>
      </c>
      <c r="K1949" s="37" t="n">
        <f aca="false">E1949+Inputs!$B$5*F1949</f>
        <v>0</v>
      </c>
      <c r="L1949" s="37" t="n">
        <f aca="false">G1949+Inputs!$B$6*H1949</f>
        <v>0</v>
      </c>
      <c r="M1949" s="37" t="n">
        <f aca="false">I1949+Inputs!$B$7*J1949</f>
        <v>13.651</v>
      </c>
      <c r="N1949" s="37" t="n">
        <f aca="false">K1949+L1949+M1949</f>
        <v>13.651</v>
      </c>
    </row>
    <row r="1950" customFormat="false" ht="15" hidden="false" customHeight="false" outlineLevel="0" collapsed="false">
      <c r="A1950" s="0" t="s">
        <v>9</v>
      </c>
      <c r="B1950" s="0" t="s">
        <v>453</v>
      </c>
      <c r="C1950" s="15" t="n">
        <v>45627</v>
      </c>
      <c r="D1950" s="0" t="n">
        <v>1</v>
      </c>
      <c r="E1950" s="0" t="n">
        <v>0</v>
      </c>
      <c r="F1950" s="0" t="n">
        <v>0</v>
      </c>
      <c r="G1950" s="0" t="n">
        <v>0</v>
      </c>
      <c r="H1950" s="0" t="n">
        <v>0</v>
      </c>
      <c r="I1950" s="0" t="n">
        <v>0</v>
      </c>
      <c r="J1950" s="0" t="n">
        <v>7</v>
      </c>
      <c r="K1950" s="37" t="n">
        <f aca="false">E1950+Inputs!$B$5*F1950</f>
        <v>0</v>
      </c>
      <c r="L1950" s="37" t="n">
        <f aca="false">G1950+Inputs!$B$6*H1950</f>
        <v>0</v>
      </c>
      <c r="M1950" s="37" t="n">
        <f aca="false">I1950+Inputs!$B$7*J1950</f>
        <v>8.687</v>
      </c>
      <c r="N1950" s="37" t="n">
        <f aca="false">K1950+L1950+M1950</f>
        <v>8.687</v>
      </c>
    </row>
    <row r="1951" customFormat="false" ht="15" hidden="false" customHeight="false" outlineLevel="0" collapsed="false">
      <c r="A1951" s="0" t="s">
        <v>9</v>
      </c>
      <c r="B1951" s="0" t="s">
        <v>453</v>
      </c>
      <c r="C1951" s="15" t="n">
        <v>45658</v>
      </c>
      <c r="D1951" s="0" t="n">
        <v>1</v>
      </c>
      <c r="E1951" s="0" t="n">
        <v>0</v>
      </c>
      <c r="F1951" s="0" t="n">
        <v>0</v>
      </c>
      <c r="G1951" s="0" t="n">
        <v>0</v>
      </c>
      <c r="H1951" s="0" t="n">
        <v>0</v>
      </c>
      <c r="I1951" s="0" t="n">
        <v>0</v>
      </c>
      <c r="J1951" s="0" t="n">
        <v>5</v>
      </c>
      <c r="K1951" s="37" t="n">
        <f aca="false">E1951+Inputs!$B$5*F1951</f>
        <v>0</v>
      </c>
      <c r="L1951" s="37" t="n">
        <f aca="false">G1951+Inputs!$B$6*H1951</f>
        <v>0</v>
      </c>
      <c r="M1951" s="37" t="n">
        <f aca="false">I1951+Inputs!$B$7*J1951</f>
        <v>6.205</v>
      </c>
      <c r="N1951" s="37" t="n">
        <f aca="false">K1951+L1951+M1951</f>
        <v>6.205</v>
      </c>
    </row>
    <row r="1952" customFormat="false" ht="15" hidden="false" customHeight="false" outlineLevel="0" collapsed="false">
      <c r="A1952" s="0" t="s">
        <v>9</v>
      </c>
      <c r="B1952" s="0" t="s">
        <v>453</v>
      </c>
      <c r="C1952" s="15" t="n">
        <v>45689</v>
      </c>
      <c r="D1952" s="0" t="n">
        <v>1</v>
      </c>
      <c r="E1952" s="0" t="n">
        <v>0</v>
      </c>
      <c r="F1952" s="0" t="n">
        <v>0</v>
      </c>
      <c r="G1952" s="0" t="n">
        <v>0</v>
      </c>
      <c r="H1952" s="0" t="n">
        <v>0</v>
      </c>
      <c r="I1952" s="0" t="n">
        <v>0</v>
      </c>
      <c r="J1952" s="0" t="n">
        <v>7</v>
      </c>
      <c r="K1952" s="37" t="n">
        <f aca="false">E1952+Inputs!$B$5*F1952</f>
        <v>0</v>
      </c>
      <c r="L1952" s="37" t="n">
        <f aca="false">G1952+Inputs!$B$6*H1952</f>
        <v>0</v>
      </c>
      <c r="M1952" s="37" t="n">
        <f aca="false">I1952+Inputs!$B$7*J1952</f>
        <v>8.687</v>
      </c>
      <c r="N1952" s="37" t="n">
        <f aca="false">K1952+L1952+M1952</f>
        <v>8.687</v>
      </c>
    </row>
    <row r="1953" customFormat="false" ht="15" hidden="false" customHeight="false" outlineLevel="0" collapsed="false">
      <c r="A1953" s="0" t="s">
        <v>9</v>
      </c>
      <c r="B1953" s="0" t="s">
        <v>453</v>
      </c>
      <c r="C1953" s="15" t="n">
        <v>45717</v>
      </c>
      <c r="D1953" s="0" t="n">
        <v>1</v>
      </c>
      <c r="E1953" s="0" t="n">
        <v>0</v>
      </c>
      <c r="F1953" s="0" t="n">
        <v>0</v>
      </c>
      <c r="G1953" s="0" t="n">
        <v>0</v>
      </c>
      <c r="H1953" s="0" t="n">
        <v>0</v>
      </c>
      <c r="I1953" s="0" t="n">
        <v>0</v>
      </c>
      <c r="J1953" s="0" t="n">
        <v>5</v>
      </c>
      <c r="K1953" s="37" t="n">
        <f aca="false">E1953+Inputs!$B$5*F1953</f>
        <v>0</v>
      </c>
      <c r="L1953" s="37" t="n">
        <f aca="false">G1953+Inputs!$B$6*H1953</f>
        <v>0</v>
      </c>
      <c r="M1953" s="37" t="n">
        <f aca="false">I1953+Inputs!$B$7*J1953</f>
        <v>6.205</v>
      </c>
      <c r="N1953" s="37" t="n">
        <f aca="false">K1953+L1953+M1953</f>
        <v>6.205</v>
      </c>
    </row>
    <row r="1954" customFormat="false" ht="15" hidden="false" customHeight="false" outlineLevel="0" collapsed="false">
      <c r="A1954" s="0" t="s">
        <v>9</v>
      </c>
      <c r="B1954" s="0" t="s">
        <v>453</v>
      </c>
      <c r="C1954" s="15" t="n">
        <v>45748</v>
      </c>
      <c r="D1954" s="0" t="n">
        <v>1</v>
      </c>
      <c r="E1954" s="0" t="n">
        <v>0</v>
      </c>
      <c r="F1954" s="0" t="n">
        <v>0</v>
      </c>
      <c r="G1954" s="0" t="n">
        <v>0</v>
      </c>
      <c r="H1954" s="0" t="n">
        <v>0</v>
      </c>
      <c r="I1954" s="0" t="n">
        <v>0</v>
      </c>
      <c r="J1954" s="0" t="n">
        <v>4</v>
      </c>
      <c r="K1954" s="37" t="n">
        <f aca="false">E1954+Inputs!$B$5*F1954</f>
        <v>0</v>
      </c>
      <c r="L1954" s="37" t="n">
        <f aca="false">G1954+Inputs!$B$6*H1954</f>
        <v>0</v>
      </c>
      <c r="M1954" s="37" t="n">
        <f aca="false">I1954+Inputs!$B$7*J1954</f>
        <v>4.964</v>
      </c>
      <c r="N1954" s="37" t="n">
        <f aca="false">K1954+L1954+M1954</f>
        <v>4.964</v>
      </c>
    </row>
    <row r="1955" customFormat="false" ht="15" hidden="false" customHeight="false" outlineLevel="0" collapsed="false">
      <c r="A1955" s="0" t="s">
        <v>9</v>
      </c>
      <c r="B1955" s="0" t="s">
        <v>453</v>
      </c>
      <c r="C1955" s="15" t="n">
        <v>45778</v>
      </c>
      <c r="D1955" s="0" t="n">
        <v>1</v>
      </c>
      <c r="E1955" s="0" t="n">
        <v>0</v>
      </c>
      <c r="F1955" s="0" t="n">
        <v>0</v>
      </c>
      <c r="G1955" s="0" t="n">
        <v>0</v>
      </c>
      <c r="H1955" s="0" t="n">
        <v>1</v>
      </c>
      <c r="I1955" s="0" t="n">
        <v>0</v>
      </c>
      <c r="J1955" s="0" t="n">
        <v>17</v>
      </c>
      <c r="K1955" s="37" t="n">
        <f aca="false">E1955+Inputs!$B$5*F1955</f>
        <v>0</v>
      </c>
      <c r="L1955" s="37" t="n">
        <f aca="false">G1955+Inputs!$B$6*H1955</f>
        <v>1.275</v>
      </c>
      <c r="M1955" s="37" t="n">
        <f aca="false">I1955+Inputs!$B$7*J1955</f>
        <v>21.097</v>
      </c>
      <c r="N1955" s="37" t="n">
        <f aca="false">K1955+L1955+M1955</f>
        <v>22.372</v>
      </c>
    </row>
    <row r="1956" customFormat="false" ht="15" hidden="false" customHeight="false" outlineLevel="0" collapsed="false">
      <c r="A1956" s="0" t="s">
        <v>9</v>
      </c>
      <c r="B1956" s="0" t="s">
        <v>453</v>
      </c>
      <c r="C1956" s="15" t="n">
        <v>45809</v>
      </c>
      <c r="D1956" s="0" t="n">
        <v>1</v>
      </c>
      <c r="E1956" s="0" t="n">
        <v>0</v>
      </c>
      <c r="F1956" s="0" t="n">
        <v>0</v>
      </c>
      <c r="G1956" s="0" t="n">
        <v>0</v>
      </c>
      <c r="H1956" s="0" t="n">
        <v>0</v>
      </c>
      <c r="I1956" s="0" t="n">
        <v>0</v>
      </c>
      <c r="J1956" s="0" t="n">
        <v>5</v>
      </c>
      <c r="K1956" s="37" t="n">
        <f aca="false">E1956+Inputs!$B$5*F1956</f>
        <v>0</v>
      </c>
      <c r="L1956" s="37" t="n">
        <f aca="false">G1956+Inputs!$B$6*H1956</f>
        <v>0</v>
      </c>
      <c r="M1956" s="37" t="n">
        <f aca="false">I1956+Inputs!$B$7*J1956</f>
        <v>6.205</v>
      </c>
      <c r="N1956" s="37" t="n">
        <f aca="false">K1956+L1956+M1956</f>
        <v>6.205</v>
      </c>
    </row>
    <row r="1957" customFormat="false" ht="15" hidden="false" customHeight="false" outlineLevel="0" collapsed="false">
      <c r="A1957" s="0" t="s">
        <v>9</v>
      </c>
      <c r="B1957" s="0" t="s">
        <v>453</v>
      </c>
      <c r="C1957" s="15" t="n">
        <v>45839</v>
      </c>
      <c r="D1957" s="0" t="n">
        <v>1</v>
      </c>
      <c r="E1957" s="0" t="n">
        <v>0</v>
      </c>
      <c r="F1957" s="0" t="n">
        <v>0</v>
      </c>
      <c r="G1957" s="0" t="n">
        <v>0</v>
      </c>
      <c r="H1957" s="0" t="n">
        <v>0</v>
      </c>
      <c r="I1957" s="0" t="n">
        <v>0</v>
      </c>
      <c r="J1957" s="0" t="n">
        <v>8</v>
      </c>
      <c r="K1957" s="37" t="n">
        <f aca="false">E1957+Inputs!$B$5*F1957</f>
        <v>0</v>
      </c>
      <c r="L1957" s="37" t="n">
        <f aca="false">G1957+Inputs!$B$6*H1957</f>
        <v>0</v>
      </c>
      <c r="M1957" s="37" t="n">
        <f aca="false">I1957+Inputs!$B$7*J1957</f>
        <v>9.928</v>
      </c>
      <c r="N1957" s="37" t="n">
        <f aca="false">K1957+L1957+M1957</f>
        <v>9.928</v>
      </c>
    </row>
    <row r="1958" customFormat="false" ht="15" hidden="false" customHeight="false" outlineLevel="0" collapsed="false">
      <c r="A1958" s="0" t="s">
        <v>9</v>
      </c>
      <c r="B1958" s="0" t="s">
        <v>453</v>
      </c>
      <c r="C1958" s="15" t="n">
        <v>45870</v>
      </c>
      <c r="D1958" s="0" t="n">
        <v>1</v>
      </c>
      <c r="E1958" s="0" t="n">
        <v>0</v>
      </c>
      <c r="F1958" s="0" t="n">
        <v>0</v>
      </c>
      <c r="G1958" s="0" t="n">
        <v>0</v>
      </c>
      <c r="H1958" s="0" t="n">
        <v>1</v>
      </c>
      <c r="I1958" s="0" t="n">
        <v>0</v>
      </c>
      <c r="J1958" s="0" t="n">
        <v>9</v>
      </c>
      <c r="K1958" s="37" t="n">
        <f aca="false">E1958+Inputs!$B$5*F1958</f>
        <v>0</v>
      </c>
      <c r="L1958" s="37" t="n">
        <f aca="false">G1958+Inputs!$B$6*H1958</f>
        <v>1.275</v>
      </c>
      <c r="M1958" s="37" t="n">
        <f aca="false">I1958+Inputs!$B$7*J1958</f>
        <v>11.169</v>
      </c>
      <c r="N1958" s="37" t="n">
        <f aca="false">K1958+L1958+M1958</f>
        <v>12.444</v>
      </c>
    </row>
    <row r="1959" customFormat="false" ht="15" hidden="false" customHeight="false" outlineLevel="0" collapsed="false">
      <c r="A1959" s="0" t="s">
        <v>9</v>
      </c>
      <c r="B1959" s="0" t="s">
        <v>453</v>
      </c>
      <c r="C1959" s="15" t="n">
        <v>45901</v>
      </c>
      <c r="D1959" s="0" t="n">
        <v>1</v>
      </c>
      <c r="E1959" s="0" t="n">
        <v>0</v>
      </c>
      <c r="F1959" s="0" t="n">
        <v>1</v>
      </c>
      <c r="G1959" s="0" t="n">
        <v>0</v>
      </c>
      <c r="H1959" s="0" t="n">
        <v>0</v>
      </c>
      <c r="I1959" s="0" t="n">
        <v>0</v>
      </c>
      <c r="J1959" s="0" t="n">
        <v>12</v>
      </c>
      <c r="K1959" s="37" t="n">
        <f aca="false">E1959+Inputs!$B$5*F1959</f>
        <v>1.275</v>
      </c>
      <c r="L1959" s="37" t="n">
        <f aca="false">G1959+Inputs!$B$6*H1959</f>
        <v>0</v>
      </c>
      <c r="M1959" s="37" t="n">
        <f aca="false">I1959+Inputs!$B$7*J1959</f>
        <v>14.892</v>
      </c>
      <c r="N1959" s="37" t="n">
        <f aca="false">K1959+L1959+M1959</f>
        <v>16.167</v>
      </c>
    </row>
    <row r="1960" customFormat="false" ht="15" hidden="false" customHeight="false" outlineLevel="0" collapsed="false">
      <c r="A1960" s="0" t="s">
        <v>9</v>
      </c>
      <c r="B1960" s="0" t="s">
        <v>453</v>
      </c>
      <c r="C1960" s="15" t="n">
        <v>45931</v>
      </c>
      <c r="D1960" s="0" t="n">
        <v>1</v>
      </c>
      <c r="E1960" s="0" t="n">
        <v>0</v>
      </c>
      <c r="F1960" s="0" t="n">
        <v>0</v>
      </c>
      <c r="G1960" s="0" t="n">
        <v>0</v>
      </c>
      <c r="H1960" s="0" t="n">
        <v>0</v>
      </c>
      <c r="I1960" s="0" t="n">
        <v>0</v>
      </c>
      <c r="J1960" s="0" t="n">
        <v>9</v>
      </c>
      <c r="K1960" s="37" t="n">
        <f aca="false">E1960+Inputs!$B$5*F1960</f>
        <v>0</v>
      </c>
      <c r="L1960" s="37" t="n">
        <f aca="false">G1960+Inputs!$B$6*H1960</f>
        <v>0</v>
      </c>
      <c r="M1960" s="37" t="n">
        <f aca="false">I1960+Inputs!$B$7*J1960</f>
        <v>11.169</v>
      </c>
      <c r="N1960" s="37" t="n">
        <f aca="false">K1960+L1960+M1960</f>
        <v>11.169</v>
      </c>
    </row>
    <row r="1961" customFormat="false" ht="15" hidden="false" customHeight="false" outlineLevel="0" collapsed="false">
      <c r="A1961" s="0" t="s">
        <v>9</v>
      </c>
      <c r="B1961" s="0" t="s">
        <v>453</v>
      </c>
      <c r="C1961" s="15" t="n">
        <v>45962</v>
      </c>
      <c r="D1961" s="0" t="n">
        <v>1</v>
      </c>
      <c r="E1961" s="0" t="n">
        <v>0</v>
      </c>
      <c r="F1961" s="0" t="n">
        <v>0</v>
      </c>
      <c r="G1961" s="0" t="n">
        <v>0</v>
      </c>
      <c r="H1961" s="0" t="n">
        <v>0</v>
      </c>
      <c r="I1961" s="0" t="n">
        <v>0</v>
      </c>
      <c r="J1961" s="0" t="n">
        <v>8</v>
      </c>
      <c r="K1961" s="37" t="n">
        <f aca="false">E1961+Inputs!$B$5*F1961</f>
        <v>0</v>
      </c>
      <c r="L1961" s="37" t="n">
        <f aca="false">G1961+Inputs!$B$6*H1961</f>
        <v>0</v>
      </c>
      <c r="M1961" s="37" t="n">
        <f aca="false">I1961+Inputs!$B$7*J1961</f>
        <v>9.928</v>
      </c>
      <c r="N1961" s="37" t="n">
        <f aca="false">K1961+L1961+M1961</f>
        <v>9.928</v>
      </c>
    </row>
    <row r="1962" customFormat="false" ht="15" hidden="false" customHeight="false" outlineLevel="0" collapsed="false">
      <c r="A1962" s="0" t="s">
        <v>9</v>
      </c>
      <c r="B1962" s="0" t="s">
        <v>453</v>
      </c>
      <c r="C1962" s="15" t="n">
        <v>45992</v>
      </c>
      <c r="D1962" s="0" t="n">
        <v>1</v>
      </c>
      <c r="E1962" s="0" t="n">
        <v>0</v>
      </c>
      <c r="F1962" s="0" t="n">
        <v>0</v>
      </c>
      <c r="G1962" s="0" t="n">
        <v>0</v>
      </c>
      <c r="H1962" s="0" t="n">
        <v>0</v>
      </c>
      <c r="I1962" s="0" t="n">
        <v>0</v>
      </c>
      <c r="J1962" s="0" t="n">
        <v>8</v>
      </c>
      <c r="K1962" s="37" t="n">
        <f aca="false">E1962+Inputs!$B$5*F1962</f>
        <v>0</v>
      </c>
      <c r="L1962" s="37" t="n">
        <f aca="false">G1962+Inputs!$B$6*H1962</f>
        <v>0</v>
      </c>
      <c r="M1962" s="37" t="n">
        <f aca="false">I1962+Inputs!$B$7*J1962</f>
        <v>9.928</v>
      </c>
      <c r="N1962" s="37" t="n">
        <f aca="false">K1962+L1962+M1962</f>
        <v>9.928</v>
      </c>
    </row>
    <row r="1963" customFormat="false" ht="15" hidden="false" customHeight="false" outlineLevel="0" collapsed="false">
      <c r="A1963" s="0" t="s">
        <v>9</v>
      </c>
      <c r="B1963" s="0" t="s">
        <v>453</v>
      </c>
      <c r="C1963" s="15" t="n">
        <v>46023</v>
      </c>
      <c r="D1963" s="0" t="n">
        <v>1</v>
      </c>
      <c r="E1963" s="0" t="n">
        <v>0</v>
      </c>
      <c r="F1963" s="0" t="n">
        <v>0</v>
      </c>
      <c r="G1963" s="0" t="n">
        <v>0</v>
      </c>
      <c r="H1963" s="0" t="n">
        <v>0</v>
      </c>
      <c r="I1963" s="0" t="n">
        <v>0</v>
      </c>
      <c r="J1963" s="0" t="n">
        <v>5</v>
      </c>
      <c r="K1963" s="37" t="n">
        <f aca="false">E1963+Inputs!$B$5*F1963</f>
        <v>0</v>
      </c>
      <c r="L1963" s="37" t="n">
        <f aca="false">G1963+Inputs!$B$6*H1963</f>
        <v>0</v>
      </c>
      <c r="M1963" s="37" t="n">
        <f aca="false">I1963+Inputs!$B$7*J1963</f>
        <v>6.205</v>
      </c>
      <c r="N1963" s="37" t="n">
        <f aca="false">K1963+L1963+M1963</f>
        <v>6.205</v>
      </c>
    </row>
    <row r="1964" customFormat="false" ht="15" hidden="false" customHeight="false" outlineLevel="0" collapsed="false">
      <c r="A1964" s="0" t="s">
        <v>9</v>
      </c>
      <c r="B1964" s="0" t="s">
        <v>453</v>
      </c>
      <c r="C1964" s="15" t="n">
        <v>46054</v>
      </c>
      <c r="D1964" s="0" t="n">
        <v>1</v>
      </c>
      <c r="E1964" s="0" t="n">
        <v>0</v>
      </c>
      <c r="F1964" s="0" t="n">
        <v>0</v>
      </c>
      <c r="G1964" s="0" t="n">
        <v>0</v>
      </c>
      <c r="H1964" s="0" t="n">
        <v>0</v>
      </c>
      <c r="I1964" s="0" t="n">
        <v>0</v>
      </c>
      <c r="J1964" s="0" t="n">
        <v>9</v>
      </c>
      <c r="K1964" s="37" t="n">
        <f aca="false">E1964+Inputs!$B$5*F1964</f>
        <v>0</v>
      </c>
      <c r="L1964" s="37" t="n">
        <f aca="false">G1964+Inputs!$B$6*H1964</f>
        <v>0</v>
      </c>
      <c r="M1964" s="37" t="n">
        <f aca="false">I1964+Inputs!$B$7*J1964</f>
        <v>11.169</v>
      </c>
      <c r="N1964" s="37" t="n">
        <f aca="false">K1964+L1964+M1964</f>
        <v>11.169</v>
      </c>
    </row>
    <row r="1965" customFormat="false" ht="15" hidden="false" customHeight="false" outlineLevel="0" collapsed="false">
      <c r="A1965" s="0" t="s">
        <v>9</v>
      </c>
      <c r="B1965" s="0" t="s">
        <v>453</v>
      </c>
      <c r="C1965" s="15" t="n">
        <v>46082</v>
      </c>
      <c r="D1965" s="0" t="n">
        <v>1</v>
      </c>
      <c r="E1965" s="0" t="n">
        <v>0</v>
      </c>
      <c r="F1965" s="0" t="n">
        <v>1</v>
      </c>
      <c r="G1965" s="0" t="n">
        <v>0</v>
      </c>
      <c r="H1965" s="0" t="n">
        <v>0</v>
      </c>
      <c r="I1965" s="0" t="n">
        <v>0</v>
      </c>
      <c r="J1965" s="0" t="n">
        <v>9</v>
      </c>
      <c r="K1965" s="37" t="n">
        <f aca="false">E1965+Inputs!$B$5*F1965</f>
        <v>1.275</v>
      </c>
      <c r="L1965" s="37" t="n">
        <f aca="false">G1965+Inputs!$B$6*H1965</f>
        <v>0</v>
      </c>
      <c r="M1965" s="37" t="n">
        <f aca="false">I1965+Inputs!$B$7*J1965</f>
        <v>11.169</v>
      </c>
      <c r="N1965" s="37" t="n">
        <f aca="false">K1965+L1965+M1965</f>
        <v>12.444</v>
      </c>
    </row>
    <row r="1966" customFormat="false" ht="15" hidden="false" customHeight="false" outlineLevel="0" collapsed="false">
      <c r="A1966" s="0" t="s">
        <v>9</v>
      </c>
      <c r="B1966" s="0" t="s">
        <v>453</v>
      </c>
      <c r="C1966" s="15" t="n">
        <v>46113</v>
      </c>
      <c r="D1966" s="0" t="n">
        <v>1</v>
      </c>
      <c r="E1966" s="0" t="n">
        <v>0</v>
      </c>
      <c r="F1966" s="0" t="n">
        <v>1</v>
      </c>
      <c r="G1966" s="0" t="n">
        <v>0</v>
      </c>
      <c r="H1966" s="0" t="n">
        <v>0</v>
      </c>
      <c r="I1966" s="0" t="n">
        <v>0</v>
      </c>
      <c r="J1966" s="0" t="n">
        <v>10</v>
      </c>
      <c r="K1966" s="37" t="n">
        <f aca="false">E1966+Inputs!$B$5*F1966</f>
        <v>1.275</v>
      </c>
      <c r="L1966" s="37" t="n">
        <f aca="false">G1966+Inputs!$B$6*H1966</f>
        <v>0</v>
      </c>
      <c r="M1966" s="37" t="n">
        <f aca="false">I1966+Inputs!$B$7*J1966</f>
        <v>12.41</v>
      </c>
      <c r="N1966" s="37" t="n">
        <f aca="false">K1966+L1966+M1966</f>
        <v>13.685</v>
      </c>
    </row>
    <row r="1967" customFormat="false" ht="15" hidden="false" customHeight="false" outlineLevel="0" collapsed="false">
      <c r="A1967" s="0" t="s">
        <v>9</v>
      </c>
      <c r="B1967" s="0" t="s">
        <v>453</v>
      </c>
      <c r="C1967" s="15" t="n">
        <v>46143</v>
      </c>
      <c r="D1967" s="0" t="n">
        <v>1</v>
      </c>
      <c r="E1967" s="0" t="n">
        <v>0</v>
      </c>
      <c r="F1967" s="0" t="n">
        <v>1</v>
      </c>
      <c r="G1967" s="0" t="n">
        <v>0</v>
      </c>
      <c r="H1967" s="0" t="n">
        <v>0</v>
      </c>
      <c r="I1967" s="0" t="n">
        <v>0</v>
      </c>
      <c r="J1967" s="0" t="n">
        <v>9</v>
      </c>
      <c r="K1967" s="37" t="n">
        <f aca="false">E1967+Inputs!$B$5*F1967</f>
        <v>1.275</v>
      </c>
      <c r="L1967" s="37" t="n">
        <f aca="false">G1967+Inputs!$B$6*H1967</f>
        <v>0</v>
      </c>
      <c r="M1967" s="37" t="n">
        <f aca="false">I1967+Inputs!$B$7*J1967</f>
        <v>11.169</v>
      </c>
      <c r="N1967" s="37" t="n">
        <f aca="false">K1967+L1967+M1967</f>
        <v>12.444</v>
      </c>
    </row>
    <row r="1968" customFormat="false" ht="15" hidden="false" customHeight="false" outlineLevel="0" collapsed="false">
      <c r="A1968" s="0" t="s">
        <v>9</v>
      </c>
      <c r="B1968" s="0" t="s">
        <v>453</v>
      </c>
      <c r="C1968" s="15" t="n">
        <v>46174</v>
      </c>
      <c r="D1968" s="0" t="n">
        <v>1</v>
      </c>
      <c r="E1968" s="0" t="n">
        <v>0</v>
      </c>
      <c r="F1968" s="0" t="n">
        <v>0</v>
      </c>
      <c r="G1968" s="0" t="n">
        <v>0</v>
      </c>
      <c r="H1968" s="0" t="n">
        <v>0</v>
      </c>
      <c r="I1968" s="0" t="n">
        <v>0</v>
      </c>
      <c r="J1968" s="0" t="n">
        <v>13</v>
      </c>
      <c r="K1968" s="37" t="n">
        <f aca="false">E1968+Inputs!$B$5*F1968</f>
        <v>0</v>
      </c>
      <c r="L1968" s="37" t="n">
        <f aca="false">G1968+Inputs!$B$6*H1968</f>
        <v>0</v>
      </c>
      <c r="M1968" s="37" t="n">
        <f aca="false">I1968+Inputs!$B$7*J1968</f>
        <v>16.133</v>
      </c>
      <c r="N1968" s="37" t="n">
        <f aca="false">K1968+L1968+M1968</f>
        <v>16.133</v>
      </c>
    </row>
    <row r="1969" customFormat="false" ht="15" hidden="false" customHeight="false" outlineLevel="0" collapsed="false">
      <c r="A1969" s="0" t="s">
        <v>9</v>
      </c>
      <c r="B1969" s="0" t="s">
        <v>453</v>
      </c>
      <c r="C1969" s="15" t="n">
        <v>46204</v>
      </c>
      <c r="D1969" s="0" t="n">
        <v>1</v>
      </c>
      <c r="E1969" s="0" t="n">
        <v>0</v>
      </c>
      <c r="F1969" s="0" t="n">
        <v>1</v>
      </c>
      <c r="G1969" s="0" t="n">
        <v>0</v>
      </c>
      <c r="H1969" s="0" t="n">
        <v>0</v>
      </c>
      <c r="I1969" s="0" t="n">
        <v>0</v>
      </c>
      <c r="J1969" s="0" t="n">
        <v>8</v>
      </c>
      <c r="K1969" s="37" t="n">
        <f aca="false">E1969+Inputs!$B$5*F1969</f>
        <v>1.275</v>
      </c>
      <c r="L1969" s="37" t="n">
        <f aca="false">G1969+Inputs!$B$6*H1969</f>
        <v>0</v>
      </c>
      <c r="M1969" s="37" t="n">
        <f aca="false">I1969+Inputs!$B$7*J1969</f>
        <v>9.928</v>
      </c>
      <c r="N1969" s="37" t="n">
        <f aca="false">K1969+L1969+M1969</f>
        <v>11.203</v>
      </c>
    </row>
    <row r="1970" customFormat="false" ht="15" hidden="false" customHeight="false" outlineLevel="0" collapsed="false">
      <c r="A1970" s="0" t="s">
        <v>9</v>
      </c>
      <c r="B1970" s="0" t="s">
        <v>453</v>
      </c>
      <c r="C1970" s="15" t="n">
        <v>46235</v>
      </c>
      <c r="D1970" s="0" t="n">
        <v>1</v>
      </c>
      <c r="E1970" s="0" t="n">
        <v>0</v>
      </c>
      <c r="F1970" s="0" t="n">
        <v>0</v>
      </c>
      <c r="G1970" s="0" t="n">
        <v>0</v>
      </c>
      <c r="H1970" s="0" t="n">
        <v>1</v>
      </c>
      <c r="I1970" s="0" t="n">
        <v>0</v>
      </c>
      <c r="J1970" s="0" t="n">
        <v>7</v>
      </c>
      <c r="K1970" s="37" t="n">
        <f aca="false">E1970+Inputs!$B$5*F1970</f>
        <v>0</v>
      </c>
      <c r="L1970" s="37" t="n">
        <f aca="false">G1970+Inputs!$B$6*H1970</f>
        <v>1.275</v>
      </c>
      <c r="M1970" s="37" t="n">
        <f aca="false">I1970+Inputs!$B$7*J1970</f>
        <v>8.687</v>
      </c>
      <c r="N1970" s="37" t="n">
        <f aca="false">K1970+L1970+M1970</f>
        <v>9.962</v>
      </c>
    </row>
    <row r="1971" customFormat="false" ht="15" hidden="false" customHeight="false" outlineLevel="0" collapsed="false">
      <c r="A1971" s="0" t="s">
        <v>9</v>
      </c>
      <c r="B1971" s="0" t="s">
        <v>447</v>
      </c>
      <c r="C1971" s="15" t="n">
        <v>44927</v>
      </c>
      <c r="D1971" s="0" t="n">
        <v>1</v>
      </c>
      <c r="E1971" s="0" t="n">
        <v>0</v>
      </c>
      <c r="F1971" s="0" t="n">
        <v>0</v>
      </c>
      <c r="G1971" s="0" t="n">
        <v>0</v>
      </c>
      <c r="H1971" s="0" t="n">
        <v>0</v>
      </c>
      <c r="I1971" s="0" t="n">
        <v>0</v>
      </c>
      <c r="J1971" s="0" t="n">
        <v>17</v>
      </c>
      <c r="K1971" s="37" t="n">
        <f aca="false">E1971+Inputs!$B$5*F1971</f>
        <v>0</v>
      </c>
      <c r="L1971" s="37" t="n">
        <f aca="false">G1971+Inputs!$B$6*H1971</f>
        <v>0</v>
      </c>
      <c r="M1971" s="37" t="n">
        <f aca="false">I1971+Inputs!$B$7*J1971</f>
        <v>21.097</v>
      </c>
      <c r="N1971" s="37" t="n">
        <f aca="false">K1971+L1971+M1971</f>
        <v>21.097</v>
      </c>
    </row>
    <row r="1972" customFormat="false" ht="15" hidden="false" customHeight="false" outlineLevel="0" collapsed="false">
      <c r="A1972" s="0" t="s">
        <v>9</v>
      </c>
      <c r="B1972" s="0" t="s">
        <v>447</v>
      </c>
      <c r="C1972" s="15" t="n">
        <v>44958</v>
      </c>
      <c r="D1972" s="0" t="n">
        <v>1</v>
      </c>
      <c r="E1972" s="0" t="n">
        <v>0</v>
      </c>
      <c r="F1972" s="0" t="n">
        <v>0</v>
      </c>
      <c r="G1972" s="0" t="n">
        <v>0</v>
      </c>
      <c r="H1972" s="0" t="n">
        <v>0</v>
      </c>
      <c r="I1972" s="0" t="n">
        <v>0</v>
      </c>
      <c r="J1972" s="0" t="n">
        <v>11</v>
      </c>
      <c r="K1972" s="37" t="n">
        <f aca="false">E1972+Inputs!$B$5*F1972</f>
        <v>0</v>
      </c>
      <c r="L1972" s="37" t="n">
        <f aca="false">G1972+Inputs!$B$6*H1972</f>
        <v>0</v>
      </c>
      <c r="M1972" s="37" t="n">
        <f aca="false">I1972+Inputs!$B$7*J1972</f>
        <v>13.651</v>
      </c>
      <c r="N1972" s="37" t="n">
        <f aca="false">K1972+L1972+M1972</f>
        <v>13.651</v>
      </c>
    </row>
    <row r="1973" customFormat="false" ht="15" hidden="false" customHeight="false" outlineLevel="0" collapsed="false">
      <c r="A1973" s="0" t="s">
        <v>9</v>
      </c>
      <c r="B1973" s="0" t="s">
        <v>447</v>
      </c>
      <c r="C1973" s="15" t="n">
        <v>44986</v>
      </c>
      <c r="D1973" s="0" t="n">
        <v>1</v>
      </c>
      <c r="E1973" s="0" t="n">
        <v>0</v>
      </c>
      <c r="F1973" s="0" t="n">
        <v>0</v>
      </c>
      <c r="G1973" s="0" t="n">
        <v>0</v>
      </c>
      <c r="H1973" s="0" t="n">
        <v>0</v>
      </c>
      <c r="I1973" s="0" t="n">
        <v>0</v>
      </c>
      <c r="J1973" s="0" t="n">
        <v>4</v>
      </c>
      <c r="K1973" s="37" t="n">
        <f aca="false">E1973+Inputs!$B$5*F1973</f>
        <v>0</v>
      </c>
      <c r="L1973" s="37" t="n">
        <f aca="false">G1973+Inputs!$B$6*H1973</f>
        <v>0</v>
      </c>
      <c r="M1973" s="37" t="n">
        <f aca="false">I1973+Inputs!$B$7*J1973</f>
        <v>4.964</v>
      </c>
      <c r="N1973" s="37" t="n">
        <f aca="false">K1973+L1973+M1973</f>
        <v>4.964</v>
      </c>
    </row>
    <row r="1974" customFormat="false" ht="15" hidden="false" customHeight="false" outlineLevel="0" collapsed="false">
      <c r="A1974" s="0" t="s">
        <v>9</v>
      </c>
      <c r="B1974" s="0" t="s">
        <v>447</v>
      </c>
      <c r="C1974" s="15" t="n">
        <v>45017</v>
      </c>
      <c r="D1974" s="0" t="n">
        <v>1</v>
      </c>
      <c r="E1974" s="0" t="n">
        <v>0</v>
      </c>
      <c r="F1974" s="0" t="n">
        <v>0</v>
      </c>
      <c r="G1974" s="0" t="n">
        <v>0</v>
      </c>
      <c r="H1974" s="0" t="n">
        <v>0</v>
      </c>
      <c r="I1974" s="0" t="n">
        <v>0</v>
      </c>
      <c r="J1974" s="0" t="n">
        <v>9</v>
      </c>
      <c r="K1974" s="37" t="n">
        <f aca="false">E1974+Inputs!$B$5*F1974</f>
        <v>0</v>
      </c>
      <c r="L1974" s="37" t="n">
        <f aca="false">G1974+Inputs!$B$6*H1974</f>
        <v>0</v>
      </c>
      <c r="M1974" s="37" t="n">
        <f aca="false">I1974+Inputs!$B$7*J1974</f>
        <v>11.169</v>
      </c>
      <c r="N1974" s="37" t="n">
        <f aca="false">K1974+L1974+M1974</f>
        <v>11.169</v>
      </c>
    </row>
    <row r="1975" customFormat="false" ht="15" hidden="false" customHeight="false" outlineLevel="0" collapsed="false">
      <c r="A1975" s="0" t="s">
        <v>9</v>
      </c>
      <c r="B1975" s="0" t="s">
        <v>447</v>
      </c>
      <c r="C1975" s="15" t="n">
        <v>45047</v>
      </c>
      <c r="D1975" s="0" t="n">
        <v>1</v>
      </c>
      <c r="E1975" s="0" t="n">
        <v>0</v>
      </c>
      <c r="F1975" s="0" t="n">
        <v>0</v>
      </c>
      <c r="G1975" s="0" t="n">
        <v>0</v>
      </c>
      <c r="H1975" s="0" t="n">
        <v>0</v>
      </c>
      <c r="I1975" s="0" t="n">
        <v>0</v>
      </c>
      <c r="J1975" s="0" t="n">
        <v>15</v>
      </c>
      <c r="K1975" s="37" t="n">
        <f aca="false">E1975+Inputs!$B$5*F1975</f>
        <v>0</v>
      </c>
      <c r="L1975" s="37" t="n">
        <f aca="false">G1975+Inputs!$B$6*H1975</f>
        <v>0</v>
      </c>
      <c r="M1975" s="37" t="n">
        <f aca="false">I1975+Inputs!$B$7*J1975</f>
        <v>18.615</v>
      </c>
      <c r="N1975" s="37" t="n">
        <f aca="false">K1975+L1975+M1975</f>
        <v>18.615</v>
      </c>
    </row>
    <row r="1976" customFormat="false" ht="15" hidden="false" customHeight="false" outlineLevel="0" collapsed="false">
      <c r="A1976" s="0" t="s">
        <v>9</v>
      </c>
      <c r="B1976" s="0" t="s">
        <v>447</v>
      </c>
      <c r="C1976" s="15" t="n">
        <v>45078</v>
      </c>
      <c r="D1976" s="0" t="n">
        <v>1</v>
      </c>
      <c r="E1976" s="0" t="n">
        <v>0</v>
      </c>
      <c r="F1976" s="0" t="n">
        <v>0</v>
      </c>
      <c r="G1976" s="0" t="n">
        <v>0</v>
      </c>
      <c r="H1976" s="0" t="n">
        <v>0</v>
      </c>
      <c r="I1976" s="0" t="n">
        <v>0</v>
      </c>
      <c r="J1976" s="0" t="n">
        <v>24</v>
      </c>
      <c r="K1976" s="37" t="n">
        <f aca="false">E1976+Inputs!$B$5*F1976</f>
        <v>0</v>
      </c>
      <c r="L1976" s="37" t="n">
        <f aca="false">G1976+Inputs!$B$6*H1976</f>
        <v>0</v>
      </c>
      <c r="M1976" s="37" t="n">
        <f aca="false">I1976+Inputs!$B$7*J1976</f>
        <v>29.784</v>
      </c>
      <c r="N1976" s="37" t="n">
        <f aca="false">K1976+L1976+M1976</f>
        <v>29.784</v>
      </c>
    </row>
    <row r="1977" customFormat="false" ht="15" hidden="false" customHeight="false" outlineLevel="0" collapsed="false">
      <c r="A1977" s="0" t="s">
        <v>9</v>
      </c>
      <c r="B1977" s="0" t="s">
        <v>447</v>
      </c>
      <c r="C1977" s="15" t="n">
        <v>45108</v>
      </c>
      <c r="D1977" s="0" t="n">
        <v>1</v>
      </c>
      <c r="E1977" s="0" t="n">
        <v>0</v>
      </c>
      <c r="F1977" s="0" t="n">
        <v>1</v>
      </c>
      <c r="G1977" s="0" t="n">
        <v>0</v>
      </c>
      <c r="H1977" s="0" t="n">
        <v>0</v>
      </c>
      <c r="I1977" s="0" t="n">
        <v>0</v>
      </c>
      <c r="J1977" s="0" t="n">
        <v>15</v>
      </c>
      <c r="K1977" s="37" t="n">
        <f aca="false">E1977+Inputs!$B$5*F1977</f>
        <v>1.275</v>
      </c>
      <c r="L1977" s="37" t="n">
        <f aca="false">G1977+Inputs!$B$6*H1977</f>
        <v>0</v>
      </c>
      <c r="M1977" s="37" t="n">
        <f aca="false">I1977+Inputs!$B$7*J1977</f>
        <v>18.615</v>
      </c>
      <c r="N1977" s="37" t="n">
        <f aca="false">K1977+L1977+M1977</f>
        <v>19.89</v>
      </c>
    </row>
    <row r="1978" customFormat="false" ht="15" hidden="false" customHeight="false" outlineLevel="0" collapsed="false">
      <c r="A1978" s="0" t="s">
        <v>9</v>
      </c>
      <c r="B1978" s="0" t="s">
        <v>447</v>
      </c>
      <c r="C1978" s="15" t="n">
        <v>45139</v>
      </c>
      <c r="D1978" s="0" t="n">
        <v>1</v>
      </c>
      <c r="E1978" s="0" t="n">
        <v>0</v>
      </c>
      <c r="F1978" s="0" t="n">
        <v>0</v>
      </c>
      <c r="G1978" s="0" t="n">
        <v>0</v>
      </c>
      <c r="H1978" s="0" t="n">
        <v>0</v>
      </c>
      <c r="I1978" s="0" t="n">
        <v>0</v>
      </c>
      <c r="J1978" s="0" t="n">
        <v>24</v>
      </c>
      <c r="K1978" s="37" t="n">
        <f aca="false">E1978+Inputs!$B$5*F1978</f>
        <v>0</v>
      </c>
      <c r="L1978" s="37" t="n">
        <f aca="false">G1978+Inputs!$B$6*H1978</f>
        <v>0</v>
      </c>
      <c r="M1978" s="37" t="n">
        <f aca="false">I1978+Inputs!$B$7*J1978</f>
        <v>29.784</v>
      </c>
      <c r="N1978" s="37" t="n">
        <f aca="false">K1978+L1978+M1978</f>
        <v>29.784</v>
      </c>
    </row>
    <row r="1979" customFormat="false" ht="15" hidden="false" customHeight="false" outlineLevel="0" collapsed="false">
      <c r="A1979" s="0" t="s">
        <v>9</v>
      </c>
      <c r="B1979" s="0" t="s">
        <v>447</v>
      </c>
      <c r="C1979" s="15" t="n">
        <v>45170</v>
      </c>
      <c r="D1979" s="0" t="n">
        <v>1</v>
      </c>
      <c r="E1979" s="0" t="n">
        <v>0</v>
      </c>
      <c r="F1979" s="0" t="n">
        <v>2</v>
      </c>
      <c r="G1979" s="0" t="n">
        <v>0</v>
      </c>
      <c r="H1979" s="0" t="n">
        <v>0</v>
      </c>
      <c r="I1979" s="0" t="n">
        <v>0</v>
      </c>
      <c r="J1979" s="0" t="n">
        <v>14</v>
      </c>
      <c r="K1979" s="37" t="n">
        <f aca="false">E1979+Inputs!$B$5*F1979</f>
        <v>2.55</v>
      </c>
      <c r="L1979" s="37" t="n">
        <f aca="false">G1979+Inputs!$B$6*H1979</f>
        <v>0</v>
      </c>
      <c r="M1979" s="37" t="n">
        <f aca="false">I1979+Inputs!$B$7*J1979</f>
        <v>17.374</v>
      </c>
      <c r="N1979" s="37" t="n">
        <f aca="false">K1979+L1979+M1979</f>
        <v>19.924</v>
      </c>
    </row>
    <row r="1980" customFormat="false" ht="15" hidden="false" customHeight="false" outlineLevel="0" collapsed="false">
      <c r="A1980" s="0" t="s">
        <v>9</v>
      </c>
      <c r="B1980" s="0" t="s">
        <v>447</v>
      </c>
      <c r="C1980" s="15" t="n">
        <v>45200</v>
      </c>
      <c r="D1980" s="0" t="n">
        <v>1</v>
      </c>
      <c r="E1980" s="0" t="n">
        <v>0</v>
      </c>
      <c r="F1980" s="0" t="n">
        <v>0</v>
      </c>
      <c r="G1980" s="0" t="n">
        <v>0</v>
      </c>
      <c r="H1980" s="0" t="n">
        <v>1</v>
      </c>
      <c r="I1980" s="0" t="n">
        <v>0</v>
      </c>
      <c r="J1980" s="0" t="n">
        <v>21</v>
      </c>
      <c r="K1980" s="37" t="n">
        <f aca="false">E1980+Inputs!$B$5*F1980</f>
        <v>0</v>
      </c>
      <c r="L1980" s="37" t="n">
        <f aca="false">G1980+Inputs!$B$6*H1980</f>
        <v>1.275</v>
      </c>
      <c r="M1980" s="37" t="n">
        <f aca="false">I1980+Inputs!$B$7*J1980</f>
        <v>26.061</v>
      </c>
      <c r="N1980" s="37" t="n">
        <f aca="false">K1980+L1980+M1980</f>
        <v>27.336</v>
      </c>
    </row>
    <row r="1981" customFormat="false" ht="15" hidden="false" customHeight="false" outlineLevel="0" collapsed="false">
      <c r="A1981" s="0" t="s">
        <v>9</v>
      </c>
      <c r="B1981" s="0" t="s">
        <v>447</v>
      </c>
      <c r="C1981" s="15" t="n">
        <v>45231</v>
      </c>
      <c r="D1981" s="0" t="n">
        <v>1</v>
      </c>
      <c r="E1981" s="0" t="n">
        <v>0</v>
      </c>
      <c r="F1981" s="0" t="n">
        <v>0</v>
      </c>
      <c r="G1981" s="0" t="n">
        <v>0</v>
      </c>
      <c r="H1981" s="0" t="n">
        <v>0</v>
      </c>
      <c r="I1981" s="0" t="n">
        <v>0</v>
      </c>
      <c r="J1981" s="0" t="n">
        <v>20</v>
      </c>
      <c r="K1981" s="37" t="n">
        <f aca="false">E1981+Inputs!$B$5*F1981</f>
        <v>0</v>
      </c>
      <c r="L1981" s="37" t="n">
        <f aca="false">G1981+Inputs!$B$6*H1981</f>
        <v>0</v>
      </c>
      <c r="M1981" s="37" t="n">
        <f aca="false">I1981+Inputs!$B$7*J1981</f>
        <v>24.82</v>
      </c>
      <c r="N1981" s="37" t="n">
        <f aca="false">K1981+L1981+M1981</f>
        <v>24.82</v>
      </c>
    </row>
    <row r="1982" customFormat="false" ht="15" hidden="false" customHeight="false" outlineLevel="0" collapsed="false">
      <c r="A1982" s="0" t="s">
        <v>9</v>
      </c>
      <c r="B1982" s="0" t="s">
        <v>447</v>
      </c>
      <c r="C1982" s="15" t="n">
        <v>45261</v>
      </c>
      <c r="D1982" s="0" t="n">
        <v>1</v>
      </c>
      <c r="E1982" s="0" t="n">
        <v>0</v>
      </c>
      <c r="F1982" s="0" t="n">
        <v>0</v>
      </c>
      <c r="G1982" s="0" t="n">
        <v>0</v>
      </c>
      <c r="H1982" s="0" t="n">
        <v>0</v>
      </c>
      <c r="I1982" s="0" t="n">
        <v>0</v>
      </c>
      <c r="J1982" s="0" t="n">
        <v>14</v>
      </c>
      <c r="K1982" s="37" t="n">
        <f aca="false">E1982+Inputs!$B$5*F1982</f>
        <v>0</v>
      </c>
      <c r="L1982" s="37" t="n">
        <f aca="false">G1982+Inputs!$B$6*H1982</f>
        <v>0</v>
      </c>
      <c r="M1982" s="37" t="n">
        <f aca="false">I1982+Inputs!$B$7*J1982</f>
        <v>17.374</v>
      </c>
      <c r="N1982" s="37" t="n">
        <f aca="false">K1982+L1982+M1982</f>
        <v>17.374</v>
      </c>
    </row>
    <row r="1983" customFormat="false" ht="15" hidden="false" customHeight="false" outlineLevel="0" collapsed="false">
      <c r="A1983" s="0" t="s">
        <v>9</v>
      </c>
      <c r="B1983" s="0" t="s">
        <v>447</v>
      </c>
      <c r="C1983" s="15" t="n">
        <v>45292</v>
      </c>
      <c r="D1983" s="0" t="n">
        <v>1</v>
      </c>
      <c r="E1983" s="0" t="n">
        <v>0</v>
      </c>
      <c r="F1983" s="0" t="n">
        <v>0</v>
      </c>
      <c r="G1983" s="0" t="n">
        <v>0</v>
      </c>
      <c r="H1983" s="0" t="n">
        <v>0</v>
      </c>
      <c r="I1983" s="0" t="n">
        <v>0</v>
      </c>
      <c r="J1983" s="0" t="n">
        <v>15</v>
      </c>
      <c r="K1983" s="37" t="n">
        <f aca="false">E1983+Inputs!$B$5*F1983</f>
        <v>0</v>
      </c>
      <c r="L1983" s="37" t="n">
        <f aca="false">G1983+Inputs!$B$6*H1983</f>
        <v>0</v>
      </c>
      <c r="M1983" s="37" t="n">
        <f aca="false">I1983+Inputs!$B$7*J1983</f>
        <v>18.615</v>
      </c>
      <c r="N1983" s="37" t="n">
        <f aca="false">K1983+L1983+M1983</f>
        <v>18.615</v>
      </c>
    </row>
    <row r="1984" customFormat="false" ht="15" hidden="false" customHeight="false" outlineLevel="0" collapsed="false">
      <c r="A1984" s="0" t="s">
        <v>9</v>
      </c>
      <c r="B1984" s="0" t="s">
        <v>447</v>
      </c>
      <c r="C1984" s="15" t="n">
        <v>45323</v>
      </c>
      <c r="D1984" s="0" t="n">
        <v>1</v>
      </c>
      <c r="E1984" s="0" t="n">
        <v>0</v>
      </c>
      <c r="F1984" s="0" t="n">
        <v>0</v>
      </c>
      <c r="G1984" s="0" t="n">
        <v>0</v>
      </c>
      <c r="H1984" s="0" t="n">
        <v>0</v>
      </c>
      <c r="I1984" s="0" t="n">
        <v>0</v>
      </c>
      <c r="J1984" s="0" t="n">
        <v>4</v>
      </c>
      <c r="K1984" s="37" t="n">
        <f aca="false">E1984+Inputs!$B$5*F1984</f>
        <v>0</v>
      </c>
      <c r="L1984" s="37" t="n">
        <f aca="false">G1984+Inputs!$B$6*H1984</f>
        <v>0</v>
      </c>
      <c r="M1984" s="37" t="n">
        <f aca="false">I1984+Inputs!$B$7*J1984</f>
        <v>4.964</v>
      </c>
      <c r="N1984" s="37" t="n">
        <f aca="false">K1984+L1984+M1984</f>
        <v>4.964</v>
      </c>
    </row>
    <row r="1985" customFormat="false" ht="15" hidden="false" customHeight="false" outlineLevel="0" collapsed="false">
      <c r="A1985" s="0" t="s">
        <v>9</v>
      </c>
      <c r="B1985" s="0" t="s">
        <v>447</v>
      </c>
      <c r="C1985" s="15" t="n">
        <v>45352</v>
      </c>
      <c r="D1985" s="0" t="n">
        <v>1</v>
      </c>
      <c r="E1985" s="0" t="n">
        <v>0</v>
      </c>
      <c r="F1985" s="0" t="n">
        <v>0</v>
      </c>
      <c r="G1985" s="0" t="n">
        <v>0</v>
      </c>
      <c r="H1985" s="0" t="n">
        <v>0</v>
      </c>
      <c r="I1985" s="0" t="n">
        <v>0</v>
      </c>
      <c r="J1985" s="0" t="n">
        <v>4</v>
      </c>
      <c r="K1985" s="37" t="n">
        <f aca="false">E1985+Inputs!$B$5*F1985</f>
        <v>0</v>
      </c>
      <c r="L1985" s="37" t="n">
        <f aca="false">G1985+Inputs!$B$6*H1985</f>
        <v>0</v>
      </c>
      <c r="M1985" s="37" t="n">
        <f aca="false">I1985+Inputs!$B$7*J1985</f>
        <v>4.964</v>
      </c>
      <c r="N1985" s="37" t="n">
        <f aca="false">K1985+L1985+M1985</f>
        <v>4.964</v>
      </c>
    </row>
    <row r="1986" customFormat="false" ht="15" hidden="false" customHeight="false" outlineLevel="0" collapsed="false">
      <c r="A1986" s="0" t="s">
        <v>9</v>
      </c>
      <c r="B1986" s="0" t="s">
        <v>447</v>
      </c>
      <c r="C1986" s="15" t="n">
        <v>45383</v>
      </c>
      <c r="D1986" s="0" t="n">
        <v>1</v>
      </c>
      <c r="E1986" s="0" t="n">
        <v>0</v>
      </c>
      <c r="F1986" s="0" t="n">
        <v>0</v>
      </c>
      <c r="G1986" s="0" t="n">
        <v>0</v>
      </c>
      <c r="H1986" s="0" t="n">
        <v>1</v>
      </c>
      <c r="I1986" s="0" t="n">
        <v>0</v>
      </c>
      <c r="J1986" s="0" t="n">
        <v>13</v>
      </c>
      <c r="K1986" s="37" t="n">
        <f aca="false">E1986+Inputs!$B$5*F1986</f>
        <v>0</v>
      </c>
      <c r="L1986" s="37" t="n">
        <f aca="false">G1986+Inputs!$B$6*H1986</f>
        <v>1.275</v>
      </c>
      <c r="M1986" s="37" t="n">
        <f aca="false">I1986+Inputs!$B$7*J1986</f>
        <v>16.133</v>
      </c>
      <c r="N1986" s="37" t="n">
        <f aca="false">K1986+L1986+M1986</f>
        <v>17.408</v>
      </c>
    </row>
    <row r="1987" customFormat="false" ht="15" hidden="false" customHeight="false" outlineLevel="0" collapsed="false">
      <c r="A1987" s="0" t="s">
        <v>9</v>
      </c>
      <c r="B1987" s="0" t="s">
        <v>447</v>
      </c>
      <c r="C1987" s="15" t="n">
        <v>45413</v>
      </c>
      <c r="D1987" s="0" t="n">
        <v>1</v>
      </c>
      <c r="E1987" s="0" t="n">
        <v>0</v>
      </c>
      <c r="F1987" s="0" t="n">
        <v>0</v>
      </c>
      <c r="G1987" s="0" t="n">
        <v>0</v>
      </c>
      <c r="H1987" s="0" t="n">
        <v>0</v>
      </c>
      <c r="I1987" s="0" t="n">
        <v>0</v>
      </c>
      <c r="J1987" s="0" t="n">
        <v>12</v>
      </c>
      <c r="K1987" s="37" t="n">
        <f aca="false">E1987+Inputs!$B$5*F1987</f>
        <v>0</v>
      </c>
      <c r="L1987" s="37" t="n">
        <f aca="false">G1987+Inputs!$B$6*H1987</f>
        <v>0</v>
      </c>
      <c r="M1987" s="37" t="n">
        <f aca="false">I1987+Inputs!$B$7*J1987</f>
        <v>14.892</v>
      </c>
      <c r="N1987" s="37" t="n">
        <f aca="false">K1987+L1987+M1987</f>
        <v>14.892</v>
      </c>
    </row>
    <row r="1988" customFormat="false" ht="15" hidden="false" customHeight="false" outlineLevel="0" collapsed="false">
      <c r="A1988" s="0" t="s">
        <v>9</v>
      </c>
      <c r="B1988" s="0" t="s">
        <v>447</v>
      </c>
      <c r="C1988" s="15" t="n">
        <v>45444</v>
      </c>
      <c r="D1988" s="0" t="n">
        <v>1</v>
      </c>
      <c r="E1988" s="0" t="n">
        <v>0</v>
      </c>
      <c r="F1988" s="0" t="n">
        <v>0</v>
      </c>
      <c r="G1988" s="0" t="n">
        <v>0</v>
      </c>
      <c r="H1988" s="0" t="n">
        <v>0</v>
      </c>
      <c r="I1988" s="0" t="n">
        <v>0</v>
      </c>
      <c r="J1988" s="0" t="n">
        <v>15</v>
      </c>
      <c r="K1988" s="37" t="n">
        <f aca="false">E1988+Inputs!$B$5*F1988</f>
        <v>0</v>
      </c>
      <c r="L1988" s="37" t="n">
        <f aca="false">G1988+Inputs!$B$6*H1988</f>
        <v>0</v>
      </c>
      <c r="M1988" s="37" t="n">
        <f aca="false">I1988+Inputs!$B$7*J1988</f>
        <v>18.615</v>
      </c>
      <c r="N1988" s="37" t="n">
        <f aca="false">K1988+L1988+M1988</f>
        <v>18.615</v>
      </c>
    </row>
    <row r="1989" customFormat="false" ht="15" hidden="false" customHeight="false" outlineLevel="0" collapsed="false">
      <c r="A1989" s="0" t="s">
        <v>9</v>
      </c>
      <c r="B1989" s="0" t="s">
        <v>447</v>
      </c>
      <c r="C1989" s="15" t="n">
        <v>45474</v>
      </c>
      <c r="D1989" s="0" t="n">
        <v>1</v>
      </c>
      <c r="E1989" s="0" t="n">
        <v>0</v>
      </c>
      <c r="F1989" s="0" t="n">
        <v>0</v>
      </c>
      <c r="G1989" s="0" t="n">
        <v>0</v>
      </c>
      <c r="H1989" s="0" t="n">
        <v>0</v>
      </c>
      <c r="I1989" s="0" t="n">
        <v>0</v>
      </c>
      <c r="J1989" s="0" t="n">
        <v>19</v>
      </c>
      <c r="K1989" s="37" t="n">
        <f aca="false">E1989+Inputs!$B$5*F1989</f>
        <v>0</v>
      </c>
      <c r="L1989" s="37" t="n">
        <f aca="false">G1989+Inputs!$B$6*H1989</f>
        <v>0</v>
      </c>
      <c r="M1989" s="37" t="n">
        <f aca="false">I1989+Inputs!$B$7*J1989</f>
        <v>23.579</v>
      </c>
      <c r="N1989" s="37" t="n">
        <f aca="false">K1989+L1989+M1989</f>
        <v>23.579</v>
      </c>
    </row>
    <row r="1990" customFormat="false" ht="15" hidden="false" customHeight="false" outlineLevel="0" collapsed="false">
      <c r="A1990" s="0" t="s">
        <v>9</v>
      </c>
      <c r="B1990" s="0" t="s">
        <v>447</v>
      </c>
      <c r="C1990" s="15" t="n">
        <v>45505</v>
      </c>
      <c r="D1990" s="0" t="n">
        <v>1</v>
      </c>
      <c r="E1990" s="0" t="n">
        <v>0</v>
      </c>
      <c r="F1990" s="0" t="n">
        <v>0</v>
      </c>
      <c r="G1990" s="0" t="n">
        <v>0</v>
      </c>
      <c r="H1990" s="0" t="n">
        <v>0</v>
      </c>
      <c r="I1990" s="0" t="n">
        <v>0</v>
      </c>
      <c r="J1990" s="0" t="n">
        <v>17</v>
      </c>
      <c r="K1990" s="37" t="n">
        <f aca="false">E1990+Inputs!$B$5*F1990</f>
        <v>0</v>
      </c>
      <c r="L1990" s="37" t="n">
        <f aca="false">G1990+Inputs!$B$6*H1990</f>
        <v>0</v>
      </c>
      <c r="M1990" s="37" t="n">
        <f aca="false">I1990+Inputs!$B$7*J1990</f>
        <v>21.097</v>
      </c>
      <c r="N1990" s="37" t="n">
        <f aca="false">K1990+L1990+M1990</f>
        <v>21.097</v>
      </c>
    </row>
    <row r="1991" customFormat="false" ht="15" hidden="false" customHeight="false" outlineLevel="0" collapsed="false">
      <c r="A1991" s="0" t="s">
        <v>9</v>
      </c>
      <c r="B1991" s="0" t="s">
        <v>447</v>
      </c>
      <c r="C1991" s="15" t="n">
        <v>45536</v>
      </c>
      <c r="D1991" s="0" t="n">
        <v>1</v>
      </c>
      <c r="E1991" s="0" t="n">
        <v>0</v>
      </c>
      <c r="F1991" s="0" t="n">
        <v>0</v>
      </c>
      <c r="G1991" s="0" t="n">
        <v>0</v>
      </c>
      <c r="H1991" s="0" t="n">
        <v>1</v>
      </c>
      <c r="I1991" s="0" t="n">
        <v>0</v>
      </c>
      <c r="J1991" s="0" t="n">
        <v>15</v>
      </c>
      <c r="K1991" s="37" t="n">
        <f aca="false">E1991+Inputs!$B$5*F1991</f>
        <v>0</v>
      </c>
      <c r="L1991" s="37" t="n">
        <f aca="false">G1991+Inputs!$B$6*H1991</f>
        <v>1.275</v>
      </c>
      <c r="M1991" s="37" t="n">
        <f aca="false">I1991+Inputs!$B$7*J1991</f>
        <v>18.615</v>
      </c>
      <c r="N1991" s="37" t="n">
        <f aca="false">K1991+L1991+M1991</f>
        <v>19.89</v>
      </c>
    </row>
    <row r="1992" customFormat="false" ht="15" hidden="false" customHeight="false" outlineLevel="0" collapsed="false">
      <c r="A1992" s="0" t="s">
        <v>9</v>
      </c>
      <c r="B1992" s="0" t="s">
        <v>447</v>
      </c>
      <c r="C1992" s="15" t="n">
        <v>45566</v>
      </c>
      <c r="D1992" s="0" t="n">
        <v>1</v>
      </c>
      <c r="E1992" s="0" t="n">
        <v>0</v>
      </c>
      <c r="F1992" s="0" t="n">
        <v>0</v>
      </c>
      <c r="G1992" s="0" t="n">
        <v>0</v>
      </c>
      <c r="H1992" s="0" t="n">
        <v>0</v>
      </c>
      <c r="I1992" s="0" t="n">
        <v>0</v>
      </c>
      <c r="J1992" s="0" t="n">
        <v>14</v>
      </c>
      <c r="K1992" s="37" t="n">
        <f aca="false">E1992+Inputs!$B$5*F1992</f>
        <v>0</v>
      </c>
      <c r="L1992" s="37" t="n">
        <f aca="false">G1992+Inputs!$B$6*H1992</f>
        <v>0</v>
      </c>
      <c r="M1992" s="37" t="n">
        <f aca="false">I1992+Inputs!$B$7*J1992</f>
        <v>17.374</v>
      </c>
      <c r="N1992" s="37" t="n">
        <f aca="false">K1992+L1992+M1992</f>
        <v>17.374</v>
      </c>
    </row>
    <row r="1993" customFormat="false" ht="15" hidden="false" customHeight="false" outlineLevel="0" collapsed="false">
      <c r="A1993" s="0" t="s">
        <v>9</v>
      </c>
      <c r="B1993" s="0" t="s">
        <v>447</v>
      </c>
      <c r="C1993" s="15" t="n">
        <v>45597</v>
      </c>
      <c r="D1993" s="0" t="n">
        <v>1</v>
      </c>
      <c r="E1993" s="0" t="n">
        <v>0</v>
      </c>
      <c r="F1993" s="0" t="n">
        <v>0</v>
      </c>
      <c r="G1993" s="0" t="n">
        <v>0</v>
      </c>
      <c r="H1993" s="0" t="n">
        <v>0</v>
      </c>
      <c r="I1993" s="0" t="n">
        <v>0</v>
      </c>
      <c r="J1993" s="0" t="n">
        <v>22</v>
      </c>
      <c r="K1993" s="37" t="n">
        <f aca="false">E1993+Inputs!$B$5*F1993</f>
        <v>0</v>
      </c>
      <c r="L1993" s="37" t="n">
        <f aca="false">G1993+Inputs!$B$6*H1993</f>
        <v>0</v>
      </c>
      <c r="M1993" s="37" t="n">
        <f aca="false">I1993+Inputs!$B$7*J1993</f>
        <v>27.302</v>
      </c>
      <c r="N1993" s="37" t="n">
        <f aca="false">K1993+L1993+M1993</f>
        <v>27.302</v>
      </c>
    </row>
    <row r="1994" customFormat="false" ht="15" hidden="false" customHeight="false" outlineLevel="0" collapsed="false">
      <c r="A1994" s="0" t="s">
        <v>9</v>
      </c>
      <c r="B1994" s="0" t="s">
        <v>447</v>
      </c>
      <c r="C1994" s="15" t="n">
        <v>45627</v>
      </c>
      <c r="D1994" s="0" t="n">
        <v>1</v>
      </c>
      <c r="E1994" s="0" t="n">
        <v>0</v>
      </c>
      <c r="F1994" s="0" t="n">
        <v>0</v>
      </c>
      <c r="G1994" s="0" t="n">
        <v>0</v>
      </c>
      <c r="H1994" s="0" t="n">
        <v>0</v>
      </c>
      <c r="I1994" s="0" t="n">
        <v>0</v>
      </c>
      <c r="J1994" s="0" t="n">
        <v>14</v>
      </c>
      <c r="K1994" s="37" t="n">
        <f aca="false">E1994+Inputs!$B$5*F1994</f>
        <v>0</v>
      </c>
      <c r="L1994" s="37" t="n">
        <f aca="false">G1994+Inputs!$B$6*H1994</f>
        <v>0</v>
      </c>
      <c r="M1994" s="37" t="n">
        <f aca="false">I1994+Inputs!$B$7*J1994</f>
        <v>17.374</v>
      </c>
      <c r="N1994" s="37" t="n">
        <f aca="false">K1994+L1994+M1994</f>
        <v>17.374</v>
      </c>
    </row>
    <row r="1995" customFormat="false" ht="15" hidden="false" customHeight="false" outlineLevel="0" collapsed="false">
      <c r="A1995" s="0" t="s">
        <v>9</v>
      </c>
      <c r="B1995" s="0" t="s">
        <v>447</v>
      </c>
      <c r="C1995" s="15" t="n">
        <v>45658</v>
      </c>
      <c r="D1995" s="0" t="n">
        <v>1</v>
      </c>
      <c r="E1995" s="0" t="n">
        <v>0</v>
      </c>
      <c r="F1995" s="0" t="n">
        <v>0</v>
      </c>
      <c r="G1995" s="0" t="n">
        <v>0</v>
      </c>
      <c r="H1995" s="0" t="n">
        <v>1</v>
      </c>
      <c r="I1995" s="0" t="n">
        <v>0</v>
      </c>
      <c r="J1995" s="0" t="n">
        <v>16</v>
      </c>
      <c r="K1995" s="37" t="n">
        <f aca="false">E1995+Inputs!$B$5*F1995</f>
        <v>0</v>
      </c>
      <c r="L1995" s="37" t="n">
        <f aca="false">G1995+Inputs!$B$6*H1995</f>
        <v>1.275</v>
      </c>
      <c r="M1995" s="37" t="n">
        <f aca="false">I1995+Inputs!$B$7*J1995</f>
        <v>19.856</v>
      </c>
      <c r="N1995" s="37" t="n">
        <f aca="false">K1995+L1995+M1995</f>
        <v>21.131</v>
      </c>
    </row>
    <row r="1996" customFormat="false" ht="15" hidden="false" customHeight="false" outlineLevel="0" collapsed="false">
      <c r="A1996" s="0" t="s">
        <v>9</v>
      </c>
      <c r="B1996" s="0" t="s">
        <v>447</v>
      </c>
      <c r="C1996" s="15" t="n">
        <v>45689</v>
      </c>
      <c r="D1996" s="0" t="n">
        <v>1</v>
      </c>
      <c r="E1996" s="0" t="n">
        <v>0</v>
      </c>
      <c r="F1996" s="0" t="n">
        <v>0</v>
      </c>
      <c r="G1996" s="0" t="n">
        <v>0</v>
      </c>
      <c r="H1996" s="0" t="n">
        <v>0</v>
      </c>
      <c r="I1996" s="0" t="n">
        <v>0</v>
      </c>
      <c r="J1996" s="0" t="n">
        <v>20</v>
      </c>
      <c r="K1996" s="37" t="n">
        <f aca="false">E1996+Inputs!$B$5*F1996</f>
        <v>0</v>
      </c>
      <c r="L1996" s="37" t="n">
        <f aca="false">G1996+Inputs!$B$6*H1996</f>
        <v>0</v>
      </c>
      <c r="M1996" s="37" t="n">
        <f aca="false">I1996+Inputs!$B$7*J1996</f>
        <v>24.82</v>
      </c>
      <c r="N1996" s="37" t="n">
        <f aca="false">K1996+L1996+M1996</f>
        <v>24.82</v>
      </c>
    </row>
    <row r="1997" customFormat="false" ht="15" hidden="false" customHeight="false" outlineLevel="0" collapsed="false">
      <c r="A1997" s="0" t="s">
        <v>9</v>
      </c>
      <c r="B1997" s="0" t="s">
        <v>447</v>
      </c>
      <c r="C1997" s="15" t="n">
        <v>45717</v>
      </c>
      <c r="D1997" s="0" t="n">
        <v>1</v>
      </c>
      <c r="E1997" s="0" t="n">
        <v>0</v>
      </c>
      <c r="F1997" s="0" t="n">
        <v>0</v>
      </c>
      <c r="G1997" s="0" t="n">
        <v>0</v>
      </c>
      <c r="H1997" s="0" t="n">
        <v>0</v>
      </c>
      <c r="I1997" s="0" t="n">
        <v>0</v>
      </c>
      <c r="J1997" s="0" t="n">
        <v>14</v>
      </c>
      <c r="K1997" s="37" t="n">
        <f aca="false">E1997+Inputs!$B$5*F1997</f>
        <v>0</v>
      </c>
      <c r="L1997" s="37" t="n">
        <f aca="false">G1997+Inputs!$B$6*H1997</f>
        <v>0</v>
      </c>
      <c r="M1997" s="37" t="n">
        <f aca="false">I1997+Inputs!$B$7*J1997</f>
        <v>17.374</v>
      </c>
      <c r="N1997" s="37" t="n">
        <f aca="false">K1997+L1997+M1997</f>
        <v>17.374</v>
      </c>
    </row>
    <row r="1998" customFormat="false" ht="15" hidden="false" customHeight="false" outlineLevel="0" collapsed="false">
      <c r="A1998" s="0" t="s">
        <v>9</v>
      </c>
      <c r="B1998" s="0" t="s">
        <v>447</v>
      </c>
      <c r="C1998" s="15" t="n">
        <v>45748</v>
      </c>
      <c r="D1998" s="0" t="n">
        <v>1</v>
      </c>
      <c r="E1998" s="0" t="n">
        <v>0</v>
      </c>
      <c r="F1998" s="0" t="n">
        <v>0</v>
      </c>
      <c r="G1998" s="0" t="n">
        <v>0</v>
      </c>
      <c r="H1998" s="0" t="n">
        <v>0</v>
      </c>
      <c r="I1998" s="0" t="n">
        <v>0</v>
      </c>
      <c r="J1998" s="0" t="n">
        <v>10</v>
      </c>
      <c r="K1998" s="37" t="n">
        <f aca="false">E1998+Inputs!$B$5*F1998</f>
        <v>0</v>
      </c>
      <c r="L1998" s="37" t="n">
        <f aca="false">G1998+Inputs!$B$6*H1998</f>
        <v>0</v>
      </c>
      <c r="M1998" s="37" t="n">
        <f aca="false">I1998+Inputs!$B$7*J1998</f>
        <v>12.41</v>
      </c>
      <c r="N1998" s="37" t="n">
        <f aca="false">K1998+L1998+M1998</f>
        <v>12.41</v>
      </c>
    </row>
    <row r="1999" customFormat="false" ht="15" hidden="false" customHeight="false" outlineLevel="0" collapsed="false">
      <c r="A1999" s="0" t="s">
        <v>9</v>
      </c>
      <c r="B1999" s="0" t="s">
        <v>447</v>
      </c>
      <c r="C1999" s="15" t="n">
        <v>45778</v>
      </c>
      <c r="D1999" s="0" t="n">
        <v>1</v>
      </c>
      <c r="E1999" s="0" t="n">
        <v>0</v>
      </c>
      <c r="F1999" s="0" t="n">
        <v>0</v>
      </c>
      <c r="G1999" s="0" t="n">
        <v>0</v>
      </c>
      <c r="H1999" s="0" t="n">
        <v>0</v>
      </c>
      <c r="I1999" s="0" t="n">
        <v>0</v>
      </c>
      <c r="J1999" s="0" t="n">
        <v>22</v>
      </c>
      <c r="K1999" s="37" t="n">
        <f aca="false">E1999+Inputs!$B$5*F1999</f>
        <v>0</v>
      </c>
      <c r="L1999" s="37" t="n">
        <f aca="false">G1999+Inputs!$B$6*H1999</f>
        <v>0</v>
      </c>
      <c r="M1999" s="37" t="n">
        <f aca="false">I1999+Inputs!$B$7*J1999</f>
        <v>27.302</v>
      </c>
      <c r="N1999" s="37" t="n">
        <f aca="false">K1999+L1999+M1999</f>
        <v>27.302</v>
      </c>
    </row>
    <row r="2000" customFormat="false" ht="15" hidden="false" customHeight="false" outlineLevel="0" collapsed="false">
      <c r="A2000" s="0" t="s">
        <v>9</v>
      </c>
      <c r="B2000" s="0" t="s">
        <v>447</v>
      </c>
      <c r="C2000" s="15" t="n">
        <v>45809</v>
      </c>
      <c r="D2000" s="0" t="n">
        <v>1</v>
      </c>
      <c r="E2000" s="0" t="n">
        <v>0</v>
      </c>
      <c r="F2000" s="0" t="n">
        <v>0</v>
      </c>
      <c r="G2000" s="0" t="n">
        <v>0</v>
      </c>
      <c r="H2000" s="0" t="n">
        <v>0</v>
      </c>
      <c r="I2000" s="0" t="n">
        <v>0</v>
      </c>
      <c r="J2000" s="0" t="n">
        <v>28</v>
      </c>
      <c r="K2000" s="37" t="n">
        <f aca="false">E2000+Inputs!$B$5*F2000</f>
        <v>0</v>
      </c>
      <c r="L2000" s="37" t="n">
        <f aca="false">G2000+Inputs!$B$6*H2000</f>
        <v>0</v>
      </c>
      <c r="M2000" s="37" t="n">
        <f aca="false">I2000+Inputs!$B$7*J2000</f>
        <v>34.748</v>
      </c>
      <c r="N2000" s="37" t="n">
        <f aca="false">K2000+L2000+M2000</f>
        <v>34.748</v>
      </c>
    </row>
    <row r="2001" customFormat="false" ht="15" hidden="false" customHeight="false" outlineLevel="0" collapsed="false">
      <c r="A2001" s="0" t="s">
        <v>9</v>
      </c>
      <c r="B2001" s="0" t="s">
        <v>447</v>
      </c>
      <c r="C2001" s="15" t="n">
        <v>45839</v>
      </c>
      <c r="D2001" s="0" t="n">
        <v>1</v>
      </c>
      <c r="E2001" s="0" t="n">
        <v>0</v>
      </c>
      <c r="F2001" s="0" t="n">
        <v>0</v>
      </c>
      <c r="G2001" s="0" t="n">
        <v>0</v>
      </c>
      <c r="H2001" s="0" t="n">
        <v>1</v>
      </c>
      <c r="I2001" s="0" t="n">
        <v>0</v>
      </c>
      <c r="J2001" s="0" t="n">
        <v>22</v>
      </c>
      <c r="K2001" s="37" t="n">
        <f aca="false">E2001+Inputs!$B$5*F2001</f>
        <v>0</v>
      </c>
      <c r="L2001" s="37" t="n">
        <f aca="false">G2001+Inputs!$B$6*H2001</f>
        <v>1.275</v>
      </c>
      <c r="M2001" s="37" t="n">
        <f aca="false">I2001+Inputs!$B$7*J2001</f>
        <v>27.302</v>
      </c>
      <c r="N2001" s="37" t="n">
        <f aca="false">K2001+L2001+M2001</f>
        <v>28.577</v>
      </c>
    </row>
    <row r="2002" customFormat="false" ht="15" hidden="false" customHeight="false" outlineLevel="0" collapsed="false">
      <c r="A2002" s="0" t="s">
        <v>9</v>
      </c>
      <c r="B2002" s="0" t="s">
        <v>447</v>
      </c>
      <c r="C2002" s="15" t="n">
        <v>45870</v>
      </c>
      <c r="D2002" s="0" t="n">
        <v>1</v>
      </c>
      <c r="E2002" s="0" t="n">
        <v>0</v>
      </c>
      <c r="F2002" s="0" t="n">
        <v>0</v>
      </c>
      <c r="G2002" s="0" t="n">
        <v>0</v>
      </c>
      <c r="H2002" s="0" t="n">
        <v>0</v>
      </c>
      <c r="I2002" s="0" t="n">
        <v>0</v>
      </c>
      <c r="J2002" s="0" t="n">
        <v>18</v>
      </c>
      <c r="K2002" s="37" t="n">
        <f aca="false">E2002+Inputs!$B$5*F2002</f>
        <v>0</v>
      </c>
      <c r="L2002" s="37" t="n">
        <f aca="false">G2002+Inputs!$B$6*H2002</f>
        <v>0</v>
      </c>
      <c r="M2002" s="37" t="n">
        <f aca="false">I2002+Inputs!$B$7*J2002</f>
        <v>22.338</v>
      </c>
      <c r="N2002" s="37" t="n">
        <f aca="false">K2002+L2002+M2002</f>
        <v>22.338</v>
      </c>
    </row>
    <row r="2003" customFormat="false" ht="15" hidden="false" customHeight="false" outlineLevel="0" collapsed="false">
      <c r="A2003" s="0" t="s">
        <v>9</v>
      </c>
      <c r="B2003" s="0" t="s">
        <v>447</v>
      </c>
      <c r="C2003" s="15" t="n">
        <v>45901</v>
      </c>
      <c r="D2003" s="0" t="n">
        <v>1</v>
      </c>
      <c r="E2003" s="0" t="n">
        <v>0</v>
      </c>
      <c r="F2003" s="0" t="n">
        <v>0</v>
      </c>
      <c r="G2003" s="0" t="n">
        <v>0</v>
      </c>
      <c r="H2003" s="0" t="n">
        <v>0</v>
      </c>
      <c r="I2003" s="0" t="n">
        <v>0</v>
      </c>
      <c r="J2003" s="0" t="n">
        <v>16</v>
      </c>
      <c r="K2003" s="37" t="n">
        <f aca="false">E2003+Inputs!$B$5*F2003</f>
        <v>0</v>
      </c>
      <c r="L2003" s="37" t="n">
        <f aca="false">G2003+Inputs!$B$6*H2003</f>
        <v>0</v>
      </c>
      <c r="M2003" s="37" t="n">
        <f aca="false">I2003+Inputs!$B$7*J2003</f>
        <v>19.856</v>
      </c>
      <c r="N2003" s="37" t="n">
        <f aca="false">K2003+L2003+M2003</f>
        <v>19.856</v>
      </c>
    </row>
    <row r="2004" customFormat="false" ht="15" hidden="false" customHeight="false" outlineLevel="0" collapsed="false">
      <c r="A2004" s="0" t="s">
        <v>9</v>
      </c>
      <c r="B2004" s="0" t="s">
        <v>447</v>
      </c>
      <c r="C2004" s="15" t="n">
        <v>45931</v>
      </c>
      <c r="D2004" s="0" t="n">
        <v>1</v>
      </c>
      <c r="E2004" s="0" t="n">
        <v>0</v>
      </c>
      <c r="F2004" s="0" t="n">
        <v>1</v>
      </c>
      <c r="G2004" s="0" t="n">
        <v>0</v>
      </c>
      <c r="H2004" s="0" t="n">
        <v>0</v>
      </c>
      <c r="I2004" s="0" t="n">
        <v>0</v>
      </c>
      <c r="J2004" s="0" t="n">
        <v>23</v>
      </c>
      <c r="K2004" s="37" t="n">
        <f aca="false">E2004+Inputs!$B$5*F2004</f>
        <v>1.275</v>
      </c>
      <c r="L2004" s="37" t="n">
        <f aca="false">G2004+Inputs!$B$6*H2004</f>
        <v>0</v>
      </c>
      <c r="M2004" s="37" t="n">
        <f aca="false">I2004+Inputs!$B$7*J2004</f>
        <v>28.543</v>
      </c>
      <c r="N2004" s="37" t="n">
        <f aca="false">K2004+L2004+M2004</f>
        <v>29.818</v>
      </c>
    </row>
    <row r="2005" customFormat="false" ht="15" hidden="false" customHeight="false" outlineLevel="0" collapsed="false">
      <c r="A2005" s="0" t="s">
        <v>9</v>
      </c>
      <c r="B2005" s="0" t="s">
        <v>447</v>
      </c>
      <c r="C2005" s="15" t="n">
        <v>45962</v>
      </c>
      <c r="D2005" s="0" t="n">
        <v>1</v>
      </c>
      <c r="E2005" s="0" t="n">
        <v>0</v>
      </c>
      <c r="F2005" s="0" t="n">
        <v>1</v>
      </c>
      <c r="G2005" s="0" t="n">
        <v>0</v>
      </c>
      <c r="H2005" s="0" t="n">
        <v>0</v>
      </c>
      <c r="I2005" s="0" t="n">
        <v>0</v>
      </c>
      <c r="J2005" s="0" t="n">
        <v>17</v>
      </c>
      <c r="K2005" s="37" t="n">
        <f aca="false">E2005+Inputs!$B$5*F2005</f>
        <v>1.275</v>
      </c>
      <c r="L2005" s="37" t="n">
        <f aca="false">G2005+Inputs!$B$6*H2005</f>
        <v>0</v>
      </c>
      <c r="M2005" s="37" t="n">
        <f aca="false">I2005+Inputs!$B$7*J2005</f>
        <v>21.097</v>
      </c>
      <c r="N2005" s="37" t="n">
        <f aca="false">K2005+L2005+M2005</f>
        <v>22.372</v>
      </c>
    </row>
    <row r="2006" customFormat="false" ht="15" hidden="false" customHeight="false" outlineLevel="0" collapsed="false">
      <c r="A2006" s="0" t="s">
        <v>9</v>
      </c>
      <c r="B2006" s="0" t="s">
        <v>447</v>
      </c>
      <c r="C2006" s="15" t="n">
        <v>45992</v>
      </c>
      <c r="D2006" s="0" t="n">
        <v>1</v>
      </c>
      <c r="E2006" s="0" t="n">
        <v>0</v>
      </c>
      <c r="F2006" s="0" t="n">
        <v>0</v>
      </c>
      <c r="G2006" s="0" t="n">
        <v>0</v>
      </c>
      <c r="H2006" s="0" t="n">
        <v>0</v>
      </c>
      <c r="I2006" s="0" t="n">
        <v>0</v>
      </c>
      <c r="J2006" s="0" t="n">
        <v>21</v>
      </c>
      <c r="K2006" s="37" t="n">
        <f aca="false">E2006+Inputs!$B$5*F2006</f>
        <v>0</v>
      </c>
      <c r="L2006" s="37" t="n">
        <f aca="false">G2006+Inputs!$B$6*H2006</f>
        <v>0</v>
      </c>
      <c r="M2006" s="37" t="n">
        <f aca="false">I2006+Inputs!$B$7*J2006</f>
        <v>26.061</v>
      </c>
      <c r="N2006" s="37" t="n">
        <f aca="false">K2006+L2006+M2006</f>
        <v>26.061</v>
      </c>
    </row>
    <row r="2007" customFormat="false" ht="15" hidden="false" customHeight="false" outlineLevel="0" collapsed="false">
      <c r="A2007" s="0" t="s">
        <v>9</v>
      </c>
      <c r="B2007" s="0" t="s">
        <v>447</v>
      </c>
      <c r="C2007" s="15" t="n">
        <v>46023</v>
      </c>
      <c r="D2007" s="0" t="n">
        <v>1</v>
      </c>
      <c r="E2007" s="0" t="n">
        <v>0</v>
      </c>
      <c r="F2007" s="0" t="n">
        <v>0</v>
      </c>
      <c r="G2007" s="0" t="n">
        <v>0</v>
      </c>
      <c r="H2007" s="0" t="n">
        <v>0</v>
      </c>
      <c r="I2007" s="0" t="n">
        <v>0</v>
      </c>
      <c r="J2007" s="0" t="n">
        <v>12</v>
      </c>
      <c r="K2007" s="37" t="n">
        <f aca="false">E2007+Inputs!$B$5*F2007</f>
        <v>0</v>
      </c>
      <c r="L2007" s="37" t="n">
        <f aca="false">G2007+Inputs!$B$6*H2007</f>
        <v>0</v>
      </c>
      <c r="M2007" s="37" t="n">
        <f aca="false">I2007+Inputs!$B$7*J2007</f>
        <v>14.892</v>
      </c>
      <c r="N2007" s="37" t="n">
        <f aca="false">K2007+L2007+M2007</f>
        <v>14.892</v>
      </c>
    </row>
    <row r="2008" customFormat="false" ht="15" hidden="false" customHeight="false" outlineLevel="0" collapsed="false">
      <c r="A2008" s="0" t="s">
        <v>9</v>
      </c>
      <c r="B2008" s="0" t="s">
        <v>447</v>
      </c>
      <c r="C2008" s="15" t="n">
        <v>46054</v>
      </c>
      <c r="D2008" s="0" t="n">
        <v>1</v>
      </c>
      <c r="E2008" s="0" t="n">
        <v>0</v>
      </c>
      <c r="F2008" s="0" t="n">
        <v>0</v>
      </c>
      <c r="G2008" s="0" t="n">
        <v>0</v>
      </c>
      <c r="H2008" s="0" t="n">
        <v>0</v>
      </c>
      <c r="I2008" s="0" t="n">
        <v>0</v>
      </c>
      <c r="J2008" s="0" t="n">
        <v>10</v>
      </c>
      <c r="K2008" s="37" t="n">
        <f aca="false">E2008+Inputs!$B$5*F2008</f>
        <v>0</v>
      </c>
      <c r="L2008" s="37" t="n">
        <f aca="false">G2008+Inputs!$B$6*H2008</f>
        <v>0</v>
      </c>
      <c r="M2008" s="37" t="n">
        <f aca="false">I2008+Inputs!$B$7*J2008</f>
        <v>12.41</v>
      </c>
      <c r="N2008" s="37" t="n">
        <f aca="false">K2008+L2008+M2008</f>
        <v>12.41</v>
      </c>
    </row>
    <row r="2009" customFormat="false" ht="15" hidden="false" customHeight="false" outlineLevel="0" collapsed="false">
      <c r="A2009" s="0" t="s">
        <v>9</v>
      </c>
      <c r="B2009" s="0" t="s">
        <v>447</v>
      </c>
      <c r="C2009" s="15" t="n">
        <v>46082</v>
      </c>
      <c r="D2009" s="0" t="n">
        <v>1</v>
      </c>
      <c r="E2009" s="0" t="n">
        <v>0</v>
      </c>
      <c r="F2009" s="0" t="n">
        <v>0</v>
      </c>
      <c r="G2009" s="0" t="n">
        <v>0</v>
      </c>
      <c r="H2009" s="0" t="n">
        <v>1</v>
      </c>
      <c r="I2009" s="0" t="n">
        <v>0</v>
      </c>
      <c r="J2009" s="0" t="n">
        <v>14</v>
      </c>
      <c r="K2009" s="37" t="n">
        <f aca="false">E2009+Inputs!$B$5*F2009</f>
        <v>0</v>
      </c>
      <c r="L2009" s="37" t="n">
        <f aca="false">G2009+Inputs!$B$6*H2009</f>
        <v>1.275</v>
      </c>
      <c r="M2009" s="37" t="n">
        <f aca="false">I2009+Inputs!$B$7*J2009</f>
        <v>17.374</v>
      </c>
      <c r="N2009" s="37" t="n">
        <f aca="false">K2009+L2009+M2009</f>
        <v>18.649</v>
      </c>
    </row>
    <row r="2010" customFormat="false" ht="15" hidden="false" customHeight="false" outlineLevel="0" collapsed="false">
      <c r="A2010" s="0" t="s">
        <v>9</v>
      </c>
      <c r="B2010" s="0" t="s">
        <v>447</v>
      </c>
      <c r="C2010" s="15" t="n">
        <v>46113</v>
      </c>
      <c r="D2010" s="0" t="n">
        <v>1</v>
      </c>
      <c r="E2010" s="0" t="n">
        <v>0</v>
      </c>
      <c r="F2010" s="0" t="n">
        <v>1</v>
      </c>
      <c r="G2010" s="0" t="n">
        <v>0</v>
      </c>
      <c r="H2010" s="0" t="n">
        <v>0</v>
      </c>
      <c r="I2010" s="0" t="n">
        <v>0</v>
      </c>
      <c r="J2010" s="0" t="n">
        <v>20</v>
      </c>
      <c r="K2010" s="37" t="n">
        <f aca="false">E2010+Inputs!$B$5*F2010</f>
        <v>1.275</v>
      </c>
      <c r="L2010" s="37" t="n">
        <f aca="false">G2010+Inputs!$B$6*H2010</f>
        <v>0</v>
      </c>
      <c r="M2010" s="37" t="n">
        <f aca="false">I2010+Inputs!$B$7*J2010</f>
        <v>24.82</v>
      </c>
      <c r="N2010" s="37" t="n">
        <f aca="false">K2010+L2010+M2010</f>
        <v>26.095</v>
      </c>
    </row>
    <row r="2011" customFormat="false" ht="15" hidden="false" customHeight="false" outlineLevel="0" collapsed="false">
      <c r="A2011" s="0" t="s">
        <v>9</v>
      </c>
      <c r="B2011" s="0" t="s">
        <v>447</v>
      </c>
      <c r="C2011" s="15" t="n">
        <v>46143</v>
      </c>
      <c r="D2011" s="0" t="n">
        <v>1</v>
      </c>
      <c r="E2011" s="0" t="n">
        <v>0</v>
      </c>
      <c r="F2011" s="0" t="n">
        <v>0</v>
      </c>
      <c r="G2011" s="0" t="n">
        <v>0</v>
      </c>
      <c r="H2011" s="0" t="n">
        <v>0</v>
      </c>
      <c r="I2011" s="0" t="n">
        <v>0</v>
      </c>
      <c r="J2011" s="0" t="n">
        <v>20</v>
      </c>
      <c r="K2011" s="37" t="n">
        <f aca="false">E2011+Inputs!$B$5*F2011</f>
        <v>0</v>
      </c>
      <c r="L2011" s="37" t="n">
        <f aca="false">G2011+Inputs!$B$6*H2011</f>
        <v>0</v>
      </c>
      <c r="M2011" s="37" t="n">
        <f aca="false">I2011+Inputs!$B$7*J2011</f>
        <v>24.82</v>
      </c>
      <c r="N2011" s="37" t="n">
        <f aca="false">K2011+L2011+M2011</f>
        <v>24.82</v>
      </c>
    </row>
    <row r="2012" customFormat="false" ht="15" hidden="false" customHeight="false" outlineLevel="0" collapsed="false">
      <c r="A2012" s="0" t="s">
        <v>9</v>
      </c>
      <c r="B2012" s="0" t="s">
        <v>447</v>
      </c>
      <c r="C2012" s="15" t="n">
        <v>46174</v>
      </c>
      <c r="D2012" s="0" t="n">
        <v>1</v>
      </c>
      <c r="E2012" s="0" t="n">
        <v>0</v>
      </c>
      <c r="F2012" s="0" t="n">
        <v>0</v>
      </c>
      <c r="G2012" s="0" t="n">
        <v>0</v>
      </c>
      <c r="H2012" s="0" t="n">
        <v>0</v>
      </c>
      <c r="I2012" s="0" t="n">
        <v>0</v>
      </c>
      <c r="J2012" s="0" t="n">
        <v>19</v>
      </c>
      <c r="K2012" s="37" t="n">
        <f aca="false">E2012+Inputs!$B$5*F2012</f>
        <v>0</v>
      </c>
      <c r="L2012" s="37" t="n">
        <f aca="false">G2012+Inputs!$B$6*H2012</f>
        <v>0</v>
      </c>
      <c r="M2012" s="37" t="n">
        <f aca="false">I2012+Inputs!$B$7*J2012</f>
        <v>23.579</v>
      </c>
      <c r="N2012" s="37" t="n">
        <f aca="false">K2012+L2012+M2012</f>
        <v>23.579</v>
      </c>
    </row>
    <row r="2013" customFormat="false" ht="15" hidden="false" customHeight="false" outlineLevel="0" collapsed="false">
      <c r="A2013" s="0" t="s">
        <v>9</v>
      </c>
      <c r="B2013" s="0" t="s">
        <v>447</v>
      </c>
      <c r="C2013" s="15" t="n">
        <v>46204</v>
      </c>
      <c r="D2013" s="0" t="n">
        <v>1</v>
      </c>
      <c r="E2013" s="0" t="n">
        <v>0</v>
      </c>
      <c r="F2013" s="0" t="n">
        <v>1</v>
      </c>
      <c r="G2013" s="0" t="n">
        <v>0</v>
      </c>
      <c r="H2013" s="0" t="n">
        <v>0</v>
      </c>
      <c r="I2013" s="0" t="n">
        <v>0</v>
      </c>
      <c r="J2013" s="0" t="n">
        <v>20</v>
      </c>
      <c r="K2013" s="37" t="n">
        <f aca="false">E2013+Inputs!$B$5*F2013</f>
        <v>1.275</v>
      </c>
      <c r="L2013" s="37" t="n">
        <f aca="false">G2013+Inputs!$B$6*H2013</f>
        <v>0</v>
      </c>
      <c r="M2013" s="37" t="n">
        <f aca="false">I2013+Inputs!$B$7*J2013</f>
        <v>24.82</v>
      </c>
      <c r="N2013" s="37" t="n">
        <f aca="false">K2013+L2013+M2013</f>
        <v>26.095</v>
      </c>
    </row>
    <row r="2014" customFormat="false" ht="15" hidden="false" customHeight="false" outlineLevel="0" collapsed="false">
      <c r="A2014" s="0" t="s">
        <v>9</v>
      </c>
      <c r="B2014" s="0" t="s">
        <v>447</v>
      </c>
      <c r="C2014" s="15" t="n">
        <v>46235</v>
      </c>
      <c r="D2014" s="0" t="n">
        <v>1</v>
      </c>
      <c r="E2014" s="0" t="n">
        <v>0</v>
      </c>
      <c r="F2014" s="0" t="n">
        <v>0</v>
      </c>
      <c r="G2014" s="0" t="n">
        <v>0</v>
      </c>
      <c r="H2014" s="0" t="n">
        <v>1</v>
      </c>
      <c r="I2014" s="0" t="n">
        <v>0</v>
      </c>
      <c r="J2014" s="0" t="n">
        <v>10</v>
      </c>
      <c r="K2014" s="37" t="n">
        <f aca="false">E2014+Inputs!$B$5*F2014</f>
        <v>0</v>
      </c>
      <c r="L2014" s="37" t="n">
        <f aca="false">G2014+Inputs!$B$6*H2014</f>
        <v>1.275</v>
      </c>
      <c r="M2014" s="37" t="n">
        <f aca="false">I2014+Inputs!$B$7*J2014</f>
        <v>12.41</v>
      </c>
      <c r="N2014" s="37" t="n">
        <f aca="false">K2014+L2014+M2014</f>
        <v>13.685</v>
      </c>
    </row>
    <row r="2015" customFormat="false" ht="15" hidden="false" customHeight="false" outlineLevel="0" collapsed="false">
      <c r="A2015" s="0" t="s">
        <v>9</v>
      </c>
      <c r="B2015" s="0" t="s">
        <v>399</v>
      </c>
      <c r="C2015" s="15" t="n">
        <v>44927</v>
      </c>
      <c r="D2015" s="0" t="n">
        <v>2</v>
      </c>
      <c r="E2015" s="0" t="n">
        <v>0</v>
      </c>
      <c r="F2015" s="0" t="n">
        <v>6</v>
      </c>
      <c r="G2015" s="0" t="n">
        <v>0</v>
      </c>
      <c r="H2015" s="0" t="n">
        <v>0</v>
      </c>
      <c r="I2015" s="0" t="n">
        <v>0</v>
      </c>
      <c r="J2015" s="0" t="n">
        <v>57</v>
      </c>
      <c r="K2015" s="37" t="n">
        <f aca="false">E2015+Inputs!$B$5*F2015</f>
        <v>7.65</v>
      </c>
      <c r="L2015" s="37" t="n">
        <f aca="false">G2015+Inputs!$B$6*H2015</f>
        <v>0</v>
      </c>
      <c r="M2015" s="37" t="n">
        <f aca="false">I2015+Inputs!$B$7*J2015</f>
        <v>70.737</v>
      </c>
      <c r="N2015" s="37" t="n">
        <f aca="false">K2015+L2015+M2015</f>
        <v>78.387</v>
      </c>
    </row>
    <row r="2016" customFormat="false" ht="15" hidden="false" customHeight="false" outlineLevel="0" collapsed="false">
      <c r="A2016" s="0" t="s">
        <v>9</v>
      </c>
      <c r="B2016" s="0" t="s">
        <v>399</v>
      </c>
      <c r="C2016" s="15" t="n">
        <v>44958</v>
      </c>
      <c r="D2016" s="0" t="n">
        <v>2</v>
      </c>
      <c r="E2016" s="0" t="n">
        <v>0</v>
      </c>
      <c r="F2016" s="0" t="n">
        <v>1</v>
      </c>
      <c r="G2016" s="0" t="n">
        <v>0</v>
      </c>
      <c r="H2016" s="0" t="n">
        <v>0</v>
      </c>
      <c r="I2016" s="0" t="n">
        <v>0</v>
      </c>
      <c r="J2016" s="0" t="n">
        <v>67</v>
      </c>
      <c r="K2016" s="37" t="n">
        <f aca="false">E2016+Inputs!$B$5*F2016</f>
        <v>1.275</v>
      </c>
      <c r="L2016" s="37" t="n">
        <f aca="false">G2016+Inputs!$B$6*H2016</f>
        <v>0</v>
      </c>
      <c r="M2016" s="37" t="n">
        <f aca="false">I2016+Inputs!$B$7*J2016</f>
        <v>83.147</v>
      </c>
      <c r="N2016" s="37" t="n">
        <f aca="false">K2016+L2016+M2016</f>
        <v>84.422</v>
      </c>
    </row>
    <row r="2017" customFormat="false" ht="15" hidden="false" customHeight="false" outlineLevel="0" collapsed="false">
      <c r="A2017" s="0" t="s">
        <v>9</v>
      </c>
      <c r="B2017" s="0" t="s">
        <v>399</v>
      </c>
      <c r="C2017" s="15" t="n">
        <v>44986</v>
      </c>
      <c r="D2017" s="0" t="n">
        <v>2</v>
      </c>
      <c r="E2017" s="0" t="n">
        <v>0</v>
      </c>
      <c r="F2017" s="0" t="n">
        <v>0</v>
      </c>
      <c r="G2017" s="0" t="n">
        <v>0</v>
      </c>
      <c r="H2017" s="0" t="n">
        <v>0</v>
      </c>
      <c r="I2017" s="0" t="n">
        <v>0</v>
      </c>
      <c r="J2017" s="0" t="n">
        <v>9</v>
      </c>
      <c r="K2017" s="37" t="n">
        <f aca="false">E2017+Inputs!$B$5*F2017</f>
        <v>0</v>
      </c>
      <c r="L2017" s="37" t="n">
        <f aca="false">G2017+Inputs!$B$6*H2017</f>
        <v>0</v>
      </c>
      <c r="M2017" s="37" t="n">
        <f aca="false">I2017+Inputs!$B$7*J2017</f>
        <v>11.169</v>
      </c>
      <c r="N2017" s="37" t="n">
        <f aca="false">K2017+L2017+M2017</f>
        <v>11.169</v>
      </c>
    </row>
    <row r="2018" customFormat="false" ht="15" hidden="false" customHeight="false" outlineLevel="0" collapsed="false">
      <c r="A2018" s="0" t="s">
        <v>9</v>
      </c>
      <c r="B2018" s="0" t="s">
        <v>399</v>
      </c>
      <c r="C2018" s="15" t="n">
        <v>45017</v>
      </c>
      <c r="D2018" s="0" t="n">
        <v>2</v>
      </c>
      <c r="E2018" s="0" t="n">
        <v>0</v>
      </c>
      <c r="F2018" s="0" t="n">
        <v>0</v>
      </c>
      <c r="G2018" s="0" t="n">
        <v>0</v>
      </c>
      <c r="H2018" s="0" t="n">
        <v>0</v>
      </c>
      <c r="I2018" s="0" t="n">
        <v>0</v>
      </c>
      <c r="J2018" s="0" t="n">
        <v>20</v>
      </c>
      <c r="K2018" s="37" t="n">
        <f aca="false">E2018+Inputs!$B$5*F2018</f>
        <v>0</v>
      </c>
      <c r="L2018" s="37" t="n">
        <f aca="false">G2018+Inputs!$B$6*H2018</f>
        <v>0</v>
      </c>
      <c r="M2018" s="37" t="n">
        <f aca="false">I2018+Inputs!$B$7*J2018</f>
        <v>24.82</v>
      </c>
      <c r="N2018" s="37" t="n">
        <f aca="false">K2018+L2018+M2018</f>
        <v>24.82</v>
      </c>
    </row>
    <row r="2019" customFormat="false" ht="15" hidden="false" customHeight="false" outlineLevel="0" collapsed="false">
      <c r="A2019" s="0" t="s">
        <v>9</v>
      </c>
      <c r="B2019" s="0" t="s">
        <v>399</v>
      </c>
      <c r="C2019" s="15" t="n">
        <v>45047</v>
      </c>
      <c r="D2019" s="0" t="n">
        <v>2</v>
      </c>
      <c r="E2019" s="0" t="n">
        <v>0</v>
      </c>
      <c r="F2019" s="0" t="n">
        <v>3</v>
      </c>
      <c r="G2019" s="0" t="n">
        <v>0</v>
      </c>
      <c r="H2019" s="0" t="n">
        <v>1</v>
      </c>
      <c r="I2019" s="0" t="n">
        <v>0</v>
      </c>
      <c r="J2019" s="0" t="n">
        <v>85</v>
      </c>
      <c r="K2019" s="37" t="n">
        <f aca="false">E2019+Inputs!$B$5*F2019</f>
        <v>3.825</v>
      </c>
      <c r="L2019" s="37" t="n">
        <f aca="false">G2019+Inputs!$B$6*H2019</f>
        <v>1.275</v>
      </c>
      <c r="M2019" s="37" t="n">
        <f aca="false">I2019+Inputs!$B$7*J2019</f>
        <v>105.485</v>
      </c>
      <c r="N2019" s="37" t="n">
        <f aca="false">K2019+L2019+M2019</f>
        <v>110.585</v>
      </c>
    </row>
    <row r="2020" customFormat="false" ht="15" hidden="false" customHeight="false" outlineLevel="0" collapsed="false">
      <c r="A2020" s="0" t="s">
        <v>9</v>
      </c>
      <c r="B2020" s="0" t="s">
        <v>399</v>
      </c>
      <c r="C2020" s="15" t="n">
        <v>45078</v>
      </c>
      <c r="D2020" s="0" t="n">
        <v>2</v>
      </c>
      <c r="E2020" s="0" t="n">
        <v>0</v>
      </c>
      <c r="F2020" s="0" t="n">
        <v>1</v>
      </c>
      <c r="G2020" s="0" t="n">
        <v>0</v>
      </c>
      <c r="H2020" s="0" t="n">
        <v>0</v>
      </c>
      <c r="I2020" s="0" t="n">
        <v>0</v>
      </c>
      <c r="J2020" s="0" t="n">
        <v>81</v>
      </c>
      <c r="K2020" s="37" t="n">
        <f aca="false">E2020+Inputs!$B$5*F2020</f>
        <v>1.275</v>
      </c>
      <c r="L2020" s="37" t="n">
        <f aca="false">G2020+Inputs!$B$6*H2020</f>
        <v>0</v>
      </c>
      <c r="M2020" s="37" t="n">
        <f aca="false">I2020+Inputs!$B$7*J2020</f>
        <v>100.521</v>
      </c>
      <c r="N2020" s="37" t="n">
        <f aca="false">K2020+L2020+M2020</f>
        <v>101.796</v>
      </c>
    </row>
    <row r="2021" customFormat="false" ht="15" hidden="false" customHeight="false" outlineLevel="0" collapsed="false">
      <c r="A2021" s="0" t="s">
        <v>9</v>
      </c>
      <c r="B2021" s="0" t="s">
        <v>399</v>
      </c>
      <c r="C2021" s="15" t="n">
        <v>45108</v>
      </c>
      <c r="D2021" s="0" t="n">
        <v>2</v>
      </c>
      <c r="E2021" s="0" t="n">
        <v>0</v>
      </c>
      <c r="F2021" s="0" t="n">
        <v>2</v>
      </c>
      <c r="G2021" s="0" t="n">
        <v>0</v>
      </c>
      <c r="H2021" s="0" t="n">
        <v>0</v>
      </c>
      <c r="I2021" s="0" t="n">
        <v>0</v>
      </c>
      <c r="J2021" s="0" t="n">
        <v>65</v>
      </c>
      <c r="K2021" s="37" t="n">
        <f aca="false">E2021+Inputs!$B$5*F2021</f>
        <v>2.55</v>
      </c>
      <c r="L2021" s="37" t="n">
        <f aca="false">G2021+Inputs!$B$6*H2021</f>
        <v>0</v>
      </c>
      <c r="M2021" s="37" t="n">
        <f aca="false">I2021+Inputs!$B$7*J2021</f>
        <v>80.665</v>
      </c>
      <c r="N2021" s="37" t="n">
        <f aca="false">K2021+L2021+M2021</f>
        <v>83.215</v>
      </c>
    </row>
    <row r="2022" customFormat="false" ht="15" hidden="false" customHeight="false" outlineLevel="0" collapsed="false">
      <c r="A2022" s="0" t="s">
        <v>9</v>
      </c>
      <c r="B2022" s="0" t="s">
        <v>399</v>
      </c>
      <c r="C2022" s="15" t="n">
        <v>45139</v>
      </c>
      <c r="D2022" s="0" t="n">
        <v>2</v>
      </c>
      <c r="E2022" s="0" t="n">
        <v>0</v>
      </c>
      <c r="F2022" s="0" t="n">
        <v>3</v>
      </c>
      <c r="G2022" s="0" t="n">
        <v>0</v>
      </c>
      <c r="H2022" s="0" t="n">
        <v>0</v>
      </c>
      <c r="I2022" s="0" t="n">
        <v>0</v>
      </c>
      <c r="J2022" s="0" t="n">
        <v>77</v>
      </c>
      <c r="K2022" s="37" t="n">
        <f aca="false">E2022+Inputs!$B$5*F2022</f>
        <v>3.825</v>
      </c>
      <c r="L2022" s="37" t="n">
        <f aca="false">G2022+Inputs!$B$6*H2022</f>
        <v>0</v>
      </c>
      <c r="M2022" s="37" t="n">
        <f aca="false">I2022+Inputs!$B$7*J2022</f>
        <v>95.557</v>
      </c>
      <c r="N2022" s="37" t="n">
        <f aca="false">K2022+L2022+M2022</f>
        <v>99.382</v>
      </c>
    </row>
    <row r="2023" customFormat="false" ht="15" hidden="false" customHeight="false" outlineLevel="0" collapsed="false">
      <c r="A2023" s="0" t="s">
        <v>9</v>
      </c>
      <c r="B2023" s="0" t="s">
        <v>399</v>
      </c>
      <c r="C2023" s="15" t="n">
        <v>45170</v>
      </c>
      <c r="D2023" s="0" t="n">
        <v>2</v>
      </c>
      <c r="E2023" s="0" t="n">
        <v>0</v>
      </c>
      <c r="F2023" s="0" t="n">
        <v>3</v>
      </c>
      <c r="G2023" s="0" t="n">
        <v>0</v>
      </c>
      <c r="H2023" s="0" t="n">
        <v>2</v>
      </c>
      <c r="I2023" s="0" t="n">
        <v>0</v>
      </c>
      <c r="J2023" s="0" t="n">
        <v>104</v>
      </c>
      <c r="K2023" s="37" t="n">
        <f aca="false">E2023+Inputs!$B$5*F2023</f>
        <v>3.825</v>
      </c>
      <c r="L2023" s="37" t="n">
        <f aca="false">G2023+Inputs!$B$6*H2023</f>
        <v>2.55</v>
      </c>
      <c r="M2023" s="37" t="n">
        <f aca="false">I2023+Inputs!$B$7*J2023</f>
        <v>129.064</v>
      </c>
      <c r="N2023" s="37" t="n">
        <f aca="false">K2023+L2023+M2023</f>
        <v>135.439</v>
      </c>
    </row>
    <row r="2024" customFormat="false" ht="15" hidden="false" customHeight="false" outlineLevel="0" collapsed="false">
      <c r="A2024" s="0" t="s">
        <v>9</v>
      </c>
      <c r="B2024" s="0" t="s">
        <v>399</v>
      </c>
      <c r="C2024" s="15" t="n">
        <v>45200</v>
      </c>
      <c r="D2024" s="0" t="n">
        <v>2</v>
      </c>
      <c r="E2024" s="0" t="n">
        <v>0</v>
      </c>
      <c r="F2024" s="0" t="n">
        <v>6</v>
      </c>
      <c r="G2024" s="0" t="n">
        <v>0</v>
      </c>
      <c r="H2024" s="0" t="n">
        <v>0</v>
      </c>
      <c r="I2024" s="0" t="n">
        <v>0</v>
      </c>
      <c r="J2024" s="0" t="n">
        <v>86</v>
      </c>
      <c r="K2024" s="37" t="n">
        <f aca="false">E2024+Inputs!$B$5*F2024</f>
        <v>7.65</v>
      </c>
      <c r="L2024" s="37" t="n">
        <f aca="false">G2024+Inputs!$B$6*H2024</f>
        <v>0</v>
      </c>
      <c r="M2024" s="37" t="n">
        <f aca="false">I2024+Inputs!$B$7*J2024</f>
        <v>106.726</v>
      </c>
      <c r="N2024" s="37" t="n">
        <f aca="false">K2024+L2024+M2024</f>
        <v>114.376</v>
      </c>
    </row>
    <row r="2025" customFormat="false" ht="15" hidden="false" customHeight="false" outlineLevel="0" collapsed="false">
      <c r="A2025" s="0" t="s">
        <v>9</v>
      </c>
      <c r="B2025" s="0" t="s">
        <v>399</v>
      </c>
      <c r="C2025" s="15" t="n">
        <v>45231</v>
      </c>
      <c r="D2025" s="0" t="n">
        <v>2</v>
      </c>
      <c r="E2025" s="0" t="n">
        <v>0</v>
      </c>
      <c r="F2025" s="0" t="n">
        <v>1</v>
      </c>
      <c r="G2025" s="0" t="n">
        <v>0</v>
      </c>
      <c r="H2025" s="0" t="n">
        <v>2</v>
      </c>
      <c r="I2025" s="0" t="n">
        <v>0</v>
      </c>
      <c r="J2025" s="0" t="n">
        <v>69</v>
      </c>
      <c r="K2025" s="37" t="n">
        <f aca="false">E2025+Inputs!$B$5*F2025</f>
        <v>1.275</v>
      </c>
      <c r="L2025" s="37" t="n">
        <f aca="false">G2025+Inputs!$B$6*H2025</f>
        <v>2.55</v>
      </c>
      <c r="M2025" s="37" t="n">
        <f aca="false">I2025+Inputs!$B$7*J2025</f>
        <v>85.629</v>
      </c>
      <c r="N2025" s="37" t="n">
        <f aca="false">K2025+L2025+M2025</f>
        <v>89.454</v>
      </c>
    </row>
    <row r="2026" customFormat="false" ht="15" hidden="false" customHeight="false" outlineLevel="0" collapsed="false">
      <c r="A2026" s="0" t="s">
        <v>9</v>
      </c>
      <c r="B2026" s="0" t="s">
        <v>399</v>
      </c>
      <c r="C2026" s="15" t="n">
        <v>45261</v>
      </c>
      <c r="D2026" s="0" t="n">
        <v>2</v>
      </c>
      <c r="E2026" s="0" t="n">
        <v>0</v>
      </c>
      <c r="F2026" s="0" t="n">
        <v>1</v>
      </c>
      <c r="G2026" s="0" t="n">
        <v>0</v>
      </c>
      <c r="H2026" s="0" t="n">
        <v>0</v>
      </c>
      <c r="I2026" s="0" t="n">
        <v>0</v>
      </c>
      <c r="J2026" s="0" t="n">
        <v>51</v>
      </c>
      <c r="K2026" s="37" t="n">
        <f aca="false">E2026+Inputs!$B$5*F2026</f>
        <v>1.275</v>
      </c>
      <c r="L2026" s="37" t="n">
        <f aca="false">G2026+Inputs!$B$6*H2026</f>
        <v>0</v>
      </c>
      <c r="M2026" s="37" t="n">
        <f aca="false">I2026+Inputs!$B$7*J2026</f>
        <v>63.291</v>
      </c>
      <c r="N2026" s="37" t="n">
        <f aca="false">K2026+L2026+M2026</f>
        <v>64.566</v>
      </c>
    </row>
    <row r="2027" customFormat="false" ht="15" hidden="false" customHeight="false" outlineLevel="0" collapsed="false">
      <c r="A2027" s="0" t="s">
        <v>9</v>
      </c>
      <c r="B2027" s="0" t="s">
        <v>399</v>
      </c>
      <c r="C2027" s="15" t="n">
        <v>45292</v>
      </c>
      <c r="D2027" s="0" t="n">
        <v>2</v>
      </c>
      <c r="E2027" s="0" t="n">
        <v>0</v>
      </c>
      <c r="F2027" s="0" t="n">
        <v>1</v>
      </c>
      <c r="G2027" s="0" t="n">
        <v>0</v>
      </c>
      <c r="H2027" s="0" t="n">
        <v>0</v>
      </c>
      <c r="I2027" s="0" t="n">
        <v>0</v>
      </c>
      <c r="J2027" s="0" t="n">
        <v>79</v>
      </c>
      <c r="K2027" s="37" t="n">
        <f aca="false">E2027+Inputs!$B$5*F2027</f>
        <v>1.275</v>
      </c>
      <c r="L2027" s="37" t="n">
        <f aca="false">G2027+Inputs!$B$6*H2027</f>
        <v>0</v>
      </c>
      <c r="M2027" s="37" t="n">
        <f aca="false">I2027+Inputs!$B$7*J2027</f>
        <v>98.039</v>
      </c>
      <c r="N2027" s="37" t="n">
        <f aca="false">K2027+L2027+M2027</f>
        <v>99.314</v>
      </c>
    </row>
    <row r="2028" customFormat="false" ht="15" hidden="false" customHeight="false" outlineLevel="0" collapsed="false">
      <c r="A2028" s="0" t="s">
        <v>9</v>
      </c>
      <c r="B2028" s="0" t="s">
        <v>399</v>
      </c>
      <c r="C2028" s="15" t="n">
        <v>45323</v>
      </c>
      <c r="D2028" s="0" t="n">
        <v>2</v>
      </c>
      <c r="E2028" s="0" t="n">
        <v>0</v>
      </c>
      <c r="F2028" s="0" t="n">
        <v>1</v>
      </c>
      <c r="G2028" s="0" t="n">
        <v>0</v>
      </c>
      <c r="H2028" s="0" t="n">
        <v>0</v>
      </c>
      <c r="I2028" s="0" t="n">
        <v>0</v>
      </c>
      <c r="J2028" s="0" t="n">
        <v>15</v>
      </c>
      <c r="K2028" s="37" t="n">
        <f aca="false">E2028+Inputs!$B$5*F2028</f>
        <v>1.275</v>
      </c>
      <c r="L2028" s="37" t="n">
        <f aca="false">G2028+Inputs!$B$6*H2028</f>
        <v>0</v>
      </c>
      <c r="M2028" s="37" t="n">
        <f aca="false">I2028+Inputs!$B$7*J2028</f>
        <v>18.615</v>
      </c>
      <c r="N2028" s="37" t="n">
        <f aca="false">K2028+L2028+M2028</f>
        <v>19.89</v>
      </c>
    </row>
    <row r="2029" customFormat="false" ht="15" hidden="false" customHeight="false" outlineLevel="0" collapsed="false">
      <c r="A2029" s="0" t="s">
        <v>9</v>
      </c>
      <c r="B2029" s="0" t="s">
        <v>399</v>
      </c>
      <c r="C2029" s="15" t="n">
        <v>45352</v>
      </c>
      <c r="D2029" s="0" t="n">
        <v>2</v>
      </c>
      <c r="E2029" s="0" t="n">
        <v>0</v>
      </c>
      <c r="F2029" s="0" t="n">
        <v>0</v>
      </c>
      <c r="G2029" s="0" t="n">
        <v>0</v>
      </c>
      <c r="H2029" s="0" t="n">
        <v>0</v>
      </c>
      <c r="I2029" s="0" t="n">
        <v>0</v>
      </c>
      <c r="J2029" s="0" t="n">
        <v>18</v>
      </c>
      <c r="K2029" s="37" t="n">
        <f aca="false">E2029+Inputs!$B$5*F2029</f>
        <v>0</v>
      </c>
      <c r="L2029" s="37" t="n">
        <f aca="false">G2029+Inputs!$B$6*H2029</f>
        <v>0</v>
      </c>
      <c r="M2029" s="37" t="n">
        <f aca="false">I2029+Inputs!$B$7*J2029</f>
        <v>22.338</v>
      </c>
      <c r="N2029" s="37" t="n">
        <f aca="false">K2029+L2029+M2029</f>
        <v>22.338</v>
      </c>
    </row>
    <row r="2030" customFormat="false" ht="15" hidden="false" customHeight="false" outlineLevel="0" collapsed="false">
      <c r="A2030" s="0" t="s">
        <v>9</v>
      </c>
      <c r="B2030" s="0" t="s">
        <v>399</v>
      </c>
      <c r="C2030" s="15" t="n">
        <v>45383</v>
      </c>
      <c r="D2030" s="0" t="n">
        <v>2</v>
      </c>
      <c r="E2030" s="0" t="n">
        <v>0</v>
      </c>
      <c r="F2030" s="0" t="n">
        <v>2</v>
      </c>
      <c r="G2030" s="0" t="n">
        <v>0</v>
      </c>
      <c r="H2030" s="0" t="n">
        <v>1</v>
      </c>
      <c r="I2030" s="0" t="n">
        <v>0</v>
      </c>
      <c r="J2030" s="0" t="n">
        <v>62</v>
      </c>
      <c r="K2030" s="37" t="n">
        <f aca="false">E2030+Inputs!$B$5*F2030</f>
        <v>2.55</v>
      </c>
      <c r="L2030" s="37" t="n">
        <f aca="false">G2030+Inputs!$B$6*H2030</f>
        <v>1.275</v>
      </c>
      <c r="M2030" s="37" t="n">
        <f aca="false">I2030+Inputs!$B$7*J2030</f>
        <v>76.942</v>
      </c>
      <c r="N2030" s="37" t="n">
        <f aca="false">K2030+L2030+M2030</f>
        <v>80.767</v>
      </c>
    </row>
    <row r="2031" customFormat="false" ht="15" hidden="false" customHeight="false" outlineLevel="0" collapsed="false">
      <c r="A2031" s="0" t="s">
        <v>9</v>
      </c>
      <c r="B2031" s="0" t="s">
        <v>399</v>
      </c>
      <c r="C2031" s="15" t="n">
        <v>45413</v>
      </c>
      <c r="D2031" s="0" t="n">
        <v>2</v>
      </c>
      <c r="E2031" s="0" t="n">
        <v>0</v>
      </c>
      <c r="F2031" s="0" t="n">
        <v>2</v>
      </c>
      <c r="G2031" s="0" t="n">
        <v>0</v>
      </c>
      <c r="H2031" s="0" t="n">
        <v>0</v>
      </c>
      <c r="I2031" s="0" t="n">
        <v>0</v>
      </c>
      <c r="J2031" s="0" t="n">
        <v>56</v>
      </c>
      <c r="K2031" s="37" t="n">
        <f aca="false">E2031+Inputs!$B$5*F2031</f>
        <v>2.55</v>
      </c>
      <c r="L2031" s="37" t="n">
        <f aca="false">G2031+Inputs!$B$6*H2031</f>
        <v>0</v>
      </c>
      <c r="M2031" s="37" t="n">
        <f aca="false">I2031+Inputs!$B$7*J2031</f>
        <v>69.496</v>
      </c>
      <c r="N2031" s="37" t="n">
        <f aca="false">K2031+L2031+M2031</f>
        <v>72.046</v>
      </c>
    </row>
    <row r="2032" customFormat="false" ht="15" hidden="false" customHeight="false" outlineLevel="0" collapsed="false">
      <c r="A2032" s="0" t="s">
        <v>9</v>
      </c>
      <c r="B2032" s="0" t="s">
        <v>399</v>
      </c>
      <c r="C2032" s="15" t="n">
        <v>45444</v>
      </c>
      <c r="D2032" s="0" t="n">
        <v>2</v>
      </c>
      <c r="E2032" s="0" t="n">
        <v>0</v>
      </c>
      <c r="F2032" s="0" t="n">
        <v>5</v>
      </c>
      <c r="G2032" s="0" t="n">
        <v>0</v>
      </c>
      <c r="H2032" s="0" t="n">
        <v>1</v>
      </c>
      <c r="I2032" s="0" t="n">
        <v>0</v>
      </c>
      <c r="J2032" s="0" t="n">
        <v>84</v>
      </c>
      <c r="K2032" s="37" t="n">
        <f aca="false">E2032+Inputs!$B$5*F2032</f>
        <v>6.375</v>
      </c>
      <c r="L2032" s="37" t="n">
        <f aca="false">G2032+Inputs!$B$6*H2032</f>
        <v>1.275</v>
      </c>
      <c r="M2032" s="37" t="n">
        <f aca="false">I2032+Inputs!$B$7*J2032</f>
        <v>104.244</v>
      </c>
      <c r="N2032" s="37" t="n">
        <f aca="false">K2032+L2032+M2032</f>
        <v>111.894</v>
      </c>
    </row>
    <row r="2033" customFormat="false" ht="15" hidden="false" customHeight="false" outlineLevel="0" collapsed="false">
      <c r="A2033" s="0" t="s">
        <v>9</v>
      </c>
      <c r="B2033" s="0" t="s">
        <v>399</v>
      </c>
      <c r="C2033" s="15" t="n">
        <v>45474</v>
      </c>
      <c r="D2033" s="0" t="n">
        <v>2</v>
      </c>
      <c r="E2033" s="0" t="n">
        <v>0</v>
      </c>
      <c r="F2033" s="0" t="n">
        <v>0</v>
      </c>
      <c r="G2033" s="0" t="n">
        <v>0</v>
      </c>
      <c r="H2033" s="0" t="n">
        <v>1</v>
      </c>
      <c r="I2033" s="0" t="n">
        <v>0</v>
      </c>
      <c r="J2033" s="0" t="n">
        <v>79</v>
      </c>
      <c r="K2033" s="37" t="n">
        <f aca="false">E2033+Inputs!$B$5*F2033</f>
        <v>0</v>
      </c>
      <c r="L2033" s="37" t="n">
        <f aca="false">G2033+Inputs!$B$6*H2033</f>
        <v>1.275</v>
      </c>
      <c r="M2033" s="37" t="n">
        <f aca="false">I2033+Inputs!$B$7*J2033</f>
        <v>98.039</v>
      </c>
      <c r="N2033" s="37" t="n">
        <f aca="false">K2033+L2033+M2033</f>
        <v>99.314</v>
      </c>
    </row>
    <row r="2034" customFormat="false" ht="15" hidden="false" customHeight="false" outlineLevel="0" collapsed="false">
      <c r="A2034" s="0" t="s">
        <v>9</v>
      </c>
      <c r="B2034" s="0" t="s">
        <v>399</v>
      </c>
      <c r="C2034" s="15" t="n">
        <v>45505</v>
      </c>
      <c r="D2034" s="0" t="n">
        <v>2</v>
      </c>
      <c r="E2034" s="0" t="n">
        <v>0</v>
      </c>
      <c r="F2034" s="0" t="n">
        <v>3</v>
      </c>
      <c r="G2034" s="0" t="n">
        <v>0</v>
      </c>
      <c r="H2034" s="0" t="n">
        <v>1</v>
      </c>
      <c r="I2034" s="0" t="n">
        <v>0</v>
      </c>
      <c r="J2034" s="0" t="n">
        <v>96</v>
      </c>
      <c r="K2034" s="37" t="n">
        <f aca="false">E2034+Inputs!$B$5*F2034</f>
        <v>3.825</v>
      </c>
      <c r="L2034" s="37" t="n">
        <f aca="false">G2034+Inputs!$B$6*H2034</f>
        <v>1.275</v>
      </c>
      <c r="M2034" s="37" t="n">
        <f aca="false">I2034+Inputs!$B$7*J2034</f>
        <v>119.136</v>
      </c>
      <c r="N2034" s="37" t="n">
        <f aca="false">K2034+L2034+M2034</f>
        <v>124.236</v>
      </c>
    </row>
    <row r="2035" customFormat="false" ht="15" hidden="false" customHeight="false" outlineLevel="0" collapsed="false">
      <c r="A2035" s="0" t="s">
        <v>9</v>
      </c>
      <c r="B2035" s="0" t="s">
        <v>399</v>
      </c>
      <c r="C2035" s="15" t="n">
        <v>45536</v>
      </c>
      <c r="D2035" s="0" t="n">
        <v>2</v>
      </c>
      <c r="E2035" s="0" t="n">
        <v>0</v>
      </c>
      <c r="F2035" s="0" t="n">
        <v>1</v>
      </c>
      <c r="G2035" s="0" t="n">
        <v>0</v>
      </c>
      <c r="H2035" s="0" t="n">
        <v>0</v>
      </c>
      <c r="I2035" s="0" t="n">
        <v>0</v>
      </c>
      <c r="J2035" s="0" t="n">
        <v>81</v>
      </c>
      <c r="K2035" s="37" t="n">
        <f aca="false">E2035+Inputs!$B$5*F2035</f>
        <v>1.275</v>
      </c>
      <c r="L2035" s="37" t="n">
        <f aca="false">G2035+Inputs!$B$6*H2035</f>
        <v>0</v>
      </c>
      <c r="M2035" s="37" t="n">
        <f aca="false">I2035+Inputs!$B$7*J2035</f>
        <v>100.521</v>
      </c>
      <c r="N2035" s="37" t="n">
        <f aca="false">K2035+L2035+M2035</f>
        <v>101.796</v>
      </c>
    </row>
    <row r="2036" customFormat="false" ht="15" hidden="false" customHeight="false" outlineLevel="0" collapsed="false">
      <c r="A2036" s="0" t="s">
        <v>9</v>
      </c>
      <c r="B2036" s="0" t="s">
        <v>399</v>
      </c>
      <c r="C2036" s="15" t="n">
        <v>45566</v>
      </c>
      <c r="D2036" s="0" t="n">
        <v>2</v>
      </c>
      <c r="E2036" s="0" t="n">
        <v>0</v>
      </c>
      <c r="F2036" s="0" t="n">
        <v>1</v>
      </c>
      <c r="G2036" s="0" t="n">
        <v>0</v>
      </c>
      <c r="H2036" s="0" t="n">
        <v>2</v>
      </c>
      <c r="I2036" s="0" t="n">
        <v>0</v>
      </c>
      <c r="J2036" s="0" t="n">
        <v>74</v>
      </c>
      <c r="K2036" s="37" t="n">
        <f aca="false">E2036+Inputs!$B$5*F2036</f>
        <v>1.275</v>
      </c>
      <c r="L2036" s="37" t="n">
        <f aca="false">G2036+Inputs!$B$6*H2036</f>
        <v>2.55</v>
      </c>
      <c r="M2036" s="37" t="n">
        <f aca="false">I2036+Inputs!$B$7*J2036</f>
        <v>91.834</v>
      </c>
      <c r="N2036" s="37" t="n">
        <f aca="false">K2036+L2036+M2036</f>
        <v>95.659</v>
      </c>
    </row>
    <row r="2037" customFormat="false" ht="15" hidden="false" customHeight="false" outlineLevel="0" collapsed="false">
      <c r="A2037" s="0" t="s">
        <v>9</v>
      </c>
      <c r="B2037" s="0" t="s">
        <v>399</v>
      </c>
      <c r="C2037" s="15" t="n">
        <v>45597</v>
      </c>
      <c r="D2037" s="0" t="n">
        <v>2</v>
      </c>
      <c r="E2037" s="0" t="n">
        <v>0</v>
      </c>
      <c r="F2037" s="0" t="n">
        <v>3</v>
      </c>
      <c r="G2037" s="0" t="n">
        <v>0</v>
      </c>
      <c r="H2037" s="0" t="n">
        <v>0</v>
      </c>
      <c r="I2037" s="0" t="n">
        <v>0</v>
      </c>
      <c r="J2037" s="0" t="n">
        <v>77</v>
      </c>
      <c r="K2037" s="37" t="n">
        <f aca="false">E2037+Inputs!$B$5*F2037</f>
        <v>3.825</v>
      </c>
      <c r="L2037" s="37" t="n">
        <f aca="false">G2037+Inputs!$B$6*H2037</f>
        <v>0</v>
      </c>
      <c r="M2037" s="37" t="n">
        <f aca="false">I2037+Inputs!$B$7*J2037</f>
        <v>95.557</v>
      </c>
      <c r="N2037" s="37" t="n">
        <f aca="false">K2037+L2037+M2037</f>
        <v>99.382</v>
      </c>
    </row>
    <row r="2038" customFormat="false" ht="15" hidden="false" customHeight="false" outlineLevel="0" collapsed="false">
      <c r="A2038" s="0" t="s">
        <v>9</v>
      </c>
      <c r="B2038" s="0" t="s">
        <v>399</v>
      </c>
      <c r="C2038" s="15" t="n">
        <v>45627</v>
      </c>
      <c r="D2038" s="0" t="n">
        <v>2</v>
      </c>
      <c r="E2038" s="0" t="n">
        <v>0</v>
      </c>
      <c r="F2038" s="0" t="n">
        <v>4</v>
      </c>
      <c r="G2038" s="0" t="n">
        <v>0</v>
      </c>
      <c r="H2038" s="0" t="n">
        <v>0</v>
      </c>
      <c r="I2038" s="0" t="n">
        <v>0</v>
      </c>
      <c r="J2038" s="0" t="n">
        <v>60</v>
      </c>
      <c r="K2038" s="37" t="n">
        <f aca="false">E2038+Inputs!$B$5*F2038</f>
        <v>5.1</v>
      </c>
      <c r="L2038" s="37" t="n">
        <f aca="false">G2038+Inputs!$B$6*H2038</f>
        <v>0</v>
      </c>
      <c r="M2038" s="37" t="n">
        <f aca="false">I2038+Inputs!$B$7*J2038</f>
        <v>74.46</v>
      </c>
      <c r="N2038" s="37" t="n">
        <f aca="false">K2038+L2038+M2038</f>
        <v>79.56</v>
      </c>
    </row>
    <row r="2039" customFormat="false" ht="15" hidden="false" customHeight="false" outlineLevel="0" collapsed="false">
      <c r="A2039" s="0" t="s">
        <v>9</v>
      </c>
      <c r="B2039" s="0" t="s">
        <v>399</v>
      </c>
      <c r="C2039" s="15" t="n">
        <v>45658</v>
      </c>
      <c r="D2039" s="0" t="n">
        <v>2</v>
      </c>
      <c r="E2039" s="0" t="n">
        <v>0</v>
      </c>
      <c r="F2039" s="0" t="n">
        <v>3</v>
      </c>
      <c r="G2039" s="0" t="n">
        <v>0</v>
      </c>
      <c r="H2039" s="0" t="n">
        <v>0</v>
      </c>
      <c r="I2039" s="0" t="n">
        <v>0</v>
      </c>
      <c r="J2039" s="0" t="n">
        <v>60</v>
      </c>
      <c r="K2039" s="37" t="n">
        <f aca="false">E2039+Inputs!$B$5*F2039</f>
        <v>3.825</v>
      </c>
      <c r="L2039" s="37" t="n">
        <f aca="false">G2039+Inputs!$B$6*H2039</f>
        <v>0</v>
      </c>
      <c r="M2039" s="37" t="n">
        <f aca="false">I2039+Inputs!$B$7*J2039</f>
        <v>74.46</v>
      </c>
      <c r="N2039" s="37" t="n">
        <f aca="false">K2039+L2039+M2039</f>
        <v>78.285</v>
      </c>
    </row>
    <row r="2040" customFormat="false" ht="15" hidden="false" customHeight="false" outlineLevel="0" collapsed="false">
      <c r="A2040" s="0" t="s">
        <v>9</v>
      </c>
      <c r="B2040" s="0" t="s">
        <v>399</v>
      </c>
      <c r="C2040" s="15" t="n">
        <v>45689</v>
      </c>
      <c r="D2040" s="0" t="n">
        <v>2</v>
      </c>
      <c r="E2040" s="0" t="n">
        <v>0</v>
      </c>
      <c r="F2040" s="0" t="n">
        <v>1</v>
      </c>
      <c r="G2040" s="0" t="n">
        <v>0</v>
      </c>
      <c r="H2040" s="0" t="n">
        <v>5</v>
      </c>
      <c r="I2040" s="0" t="n">
        <v>0</v>
      </c>
      <c r="J2040" s="0" t="n">
        <v>61</v>
      </c>
      <c r="K2040" s="37" t="n">
        <f aca="false">E2040+Inputs!$B$5*F2040</f>
        <v>1.275</v>
      </c>
      <c r="L2040" s="37" t="n">
        <f aca="false">G2040+Inputs!$B$6*H2040</f>
        <v>6.375</v>
      </c>
      <c r="M2040" s="37" t="n">
        <f aca="false">I2040+Inputs!$B$7*J2040</f>
        <v>75.701</v>
      </c>
      <c r="N2040" s="37" t="n">
        <f aca="false">K2040+L2040+M2040</f>
        <v>83.351</v>
      </c>
    </row>
    <row r="2041" customFormat="false" ht="15" hidden="false" customHeight="false" outlineLevel="0" collapsed="false">
      <c r="A2041" s="0" t="s">
        <v>9</v>
      </c>
      <c r="B2041" s="0" t="s">
        <v>399</v>
      </c>
      <c r="C2041" s="15" t="n">
        <v>45717</v>
      </c>
      <c r="D2041" s="0" t="n">
        <v>2</v>
      </c>
      <c r="E2041" s="0" t="n">
        <v>0</v>
      </c>
      <c r="F2041" s="0" t="n">
        <v>2</v>
      </c>
      <c r="G2041" s="0" t="n">
        <v>0</v>
      </c>
      <c r="H2041" s="0" t="n">
        <v>2</v>
      </c>
      <c r="I2041" s="0" t="n">
        <v>0</v>
      </c>
      <c r="J2041" s="0" t="n">
        <v>71</v>
      </c>
      <c r="K2041" s="37" t="n">
        <f aca="false">E2041+Inputs!$B$5*F2041</f>
        <v>2.55</v>
      </c>
      <c r="L2041" s="37" t="n">
        <f aca="false">G2041+Inputs!$B$6*H2041</f>
        <v>2.55</v>
      </c>
      <c r="M2041" s="37" t="n">
        <f aca="false">I2041+Inputs!$B$7*J2041</f>
        <v>88.111</v>
      </c>
      <c r="N2041" s="37" t="n">
        <f aca="false">K2041+L2041+M2041</f>
        <v>93.211</v>
      </c>
    </row>
    <row r="2042" customFormat="false" ht="15" hidden="false" customHeight="false" outlineLevel="0" collapsed="false">
      <c r="A2042" s="0" t="s">
        <v>9</v>
      </c>
      <c r="B2042" s="0" t="s">
        <v>399</v>
      </c>
      <c r="C2042" s="15" t="n">
        <v>45748</v>
      </c>
      <c r="D2042" s="0" t="n">
        <v>2</v>
      </c>
      <c r="E2042" s="0" t="n">
        <v>0</v>
      </c>
      <c r="F2042" s="0" t="n">
        <v>2</v>
      </c>
      <c r="G2042" s="0" t="n">
        <v>0</v>
      </c>
      <c r="H2042" s="0" t="n">
        <v>1</v>
      </c>
      <c r="I2042" s="0" t="n">
        <v>0</v>
      </c>
      <c r="J2042" s="0" t="n">
        <v>46</v>
      </c>
      <c r="K2042" s="37" t="n">
        <f aca="false">E2042+Inputs!$B$5*F2042</f>
        <v>2.55</v>
      </c>
      <c r="L2042" s="37" t="n">
        <f aca="false">G2042+Inputs!$B$6*H2042</f>
        <v>1.275</v>
      </c>
      <c r="M2042" s="37" t="n">
        <f aca="false">I2042+Inputs!$B$7*J2042</f>
        <v>57.086</v>
      </c>
      <c r="N2042" s="37" t="n">
        <f aca="false">K2042+L2042+M2042</f>
        <v>60.911</v>
      </c>
    </row>
    <row r="2043" customFormat="false" ht="15" hidden="false" customHeight="false" outlineLevel="0" collapsed="false">
      <c r="A2043" s="0" t="s">
        <v>9</v>
      </c>
      <c r="B2043" s="0" t="s">
        <v>399</v>
      </c>
      <c r="C2043" s="15" t="n">
        <v>45778</v>
      </c>
      <c r="D2043" s="0" t="n">
        <v>2</v>
      </c>
      <c r="E2043" s="0" t="n">
        <v>0</v>
      </c>
      <c r="F2043" s="0" t="n">
        <v>8</v>
      </c>
      <c r="G2043" s="0" t="n">
        <v>0</v>
      </c>
      <c r="H2043" s="0" t="n">
        <v>1</v>
      </c>
      <c r="I2043" s="0" t="n">
        <v>0</v>
      </c>
      <c r="J2043" s="0" t="n">
        <v>73</v>
      </c>
      <c r="K2043" s="37" t="n">
        <f aca="false">E2043+Inputs!$B$5*F2043</f>
        <v>10.2</v>
      </c>
      <c r="L2043" s="37" t="n">
        <f aca="false">G2043+Inputs!$B$6*H2043</f>
        <v>1.275</v>
      </c>
      <c r="M2043" s="37" t="n">
        <f aca="false">I2043+Inputs!$B$7*J2043</f>
        <v>90.593</v>
      </c>
      <c r="N2043" s="37" t="n">
        <f aca="false">K2043+L2043+M2043</f>
        <v>102.068</v>
      </c>
    </row>
    <row r="2044" customFormat="false" ht="15" hidden="false" customHeight="false" outlineLevel="0" collapsed="false">
      <c r="A2044" s="0" t="s">
        <v>9</v>
      </c>
      <c r="B2044" s="0" t="s">
        <v>399</v>
      </c>
      <c r="C2044" s="15" t="n">
        <v>45809</v>
      </c>
      <c r="D2044" s="0" t="n">
        <v>2</v>
      </c>
      <c r="E2044" s="0" t="n">
        <v>0</v>
      </c>
      <c r="F2044" s="0" t="n">
        <v>6</v>
      </c>
      <c r="G2044" s="0" t="n">
        <v>0</v>
      </c>
      <c r="H2044" s="0" t="n">
        <v>3</v>
      </c>
      <c r="I2044" s="0" t="n">
        <v>0</v>
      </c>
      <c r="J2044" s="0" t="n">
        <v>81</v>
      </c>
      <c r="K2044" s="37" t="n">
        <f aca="false">E2044+Inputs!$B$5*F2044</f>
        <v>7.65</v>
      </c>
      <c r="L2044" s="37" t="n">
        <f aca="false">G2044+Inputs!$B$6*H2044</f>
        <v>3.825</v>
      </c>
      <c r="M2044" s="37" t="n">
        <f aca="false">I2044+Inputs!$B$7*J2044</f>
        <v>100.521</v>
      </c>
      <c r="N2044" s="37" t="n">
        <f aca="false">K2044+L2044+M2044</f>
        <v>111.996</v>
      </c>
    </row>
    <row r="2045" customFormat="false" ht="15" hidden="false" customHeight="false" outlineLevel="0" collapsed="false">
      <c r="A2045" s="0" t="s">
        <v>9</v>
      </c>
      <c r="B2045" s="0" t="s">
        <v>399</v>
      </c>
      <c r="C2045" s="15" t="n">
        <v>45839</v>
      </c>
      <c r="D2045" s="0" t="n">
        <v>2</v>
      </c>
      <c r="E2045" s="0" t="n">
        <v>0</v>
      </c>
      <c r="F2045" s="0" t="n">
        <v>4</v>
      </c>
      <c r="G2045" s="0" t="n">
        <v>0</v>
      </c>
      <c r="H2045" s="0" t="n">
        <v>1</v>
      </c>
      <c r="I2045" s="0" t="n">
        <v>0</v>
      </c>
      <c r="J2045" s="0" t="n">
        <v>82</v>
      </c>
      <c r="K2045" s="37" t="n">
        <f aca="false">E2045+Inputs!$B$5*F2045</f>
        <v>5.1</v>
      </c>
      <c r="L2045" s="37" t="n">
        <f aca="false">G2045+Inputs!$B$6*H2045</f>
        <v>1.275</v>
      </c>
      <c r="M2045" s="37" t="n">
        <f aca="false">I2045+Inputs!$B$7*J2045</f>
        <v>101.762</v>
      </c>
      <c r="N2045" s="37" t="n">
        <f aca="false">K2045+L2045+M2045</f>
        <v>108.137</v>
      </c>
    </row>
    <row r="2046" customFormat="false" ht="15" hidden="false" customHeight="false" outlineLevel="0" collapsed="false">
      <c r="A2046" s="0" t="s">
        <v>9</v>
      </c>
      <c r="B2046" s="0" t="s">
        <v>399</v>
      </c>
      <c r="C2046" s="15" t="n">
        <v>45870</v>
      </c>
      <c r="D2046" s="0" t="n">
        <v>2</v>
      </c>
      <c r="E2046" s="0" t="n">
        <v>0</v>
      </c>
      <c r="F2046" s="0" t="n">
        <v>2</v>
      </c>
      <c r="G2046" s="0" t="n">
        <v>0</v>
      </c>
      <c r="H2046" s="0" t="n">
        <v>2</v>
      </c>
      <c r="I2046" s="0" t="n">
        <v>0</v>
      </c>
      <c r="J2046" s="0" t="n">
        <v>70</v>
      </c>
      <c r="K2046" s="37" t="n">
        <f aca="false">E2046+Inputs!$B$5*F2046</f>
        <v>2.55</v>
      </c>
      <c r="L2046" s="37" t="n">
        <f aca="false">G2046+Inputs!$B$6*H2046</f>
        <v>2.55</v>
      </c>
      <c r="M2046" s="37" t="n">
        <f aca="false">I2046+Inputs!$B$7*J2046</f>
        <v>86.87</v>
      </c>
      <c r="N2046" s="37" t="n">
        <f aca="false">K2046+L2046+M2046</f>
        <v>91.97</v>
      </c>
    </row>
    <row r="2047" customFormat="false" ht="15" hidden="false" customHeight="false" outlineLevel="0" collapsed="false">
      <c r="A2047" s="0" t="s">
        <v>9</v>
      </c>
      <c r="B2047" s="0" t="s">
        <v>399</v>
      </c>
      <c r="C2047" s="15" t="n">
        <v>45901</v>
      </c>
      <c r="D2047" s="0" t="n">
        <v>2</v>
      </c>
      <c r="E2047" s="0" t="n">
        <v>0</v>
      </c>
      <c r="F2047" s="0" t="n">
        <v>4</v>
      </c>
      <c r="G2047" s="0" t="n">
        <v>0</v>
      </c>
      <c r="H2047" s="0" t="n">
        <v>1</v>
      </c>
      <c r="I2047" s="0" t="n">
        <v>0</v>
      </c>
      <c r="J2047" s="0" t="n">
        <v>83</v>
      </c>
      <c r="K2047" s="37" t="n">
        <f aca="false">E2047+Inputs!$B$5*F2047</f>
        <v>5.1</v>
      </c>
      <c r="L2047" s="37" t="n">
        <f aca="false">G2047+Inputs!$B$6*H2047</f>
        <v>1.275</v>
      </c>
      <c r="M2047" s="37" t="n">
        <f aca="false">I2047+Inputs!$B$7*J2047</f>
        <v>103.003</v>
      </c>
      <c r="N2047" s="37" t="n">
        <f aca="false">K2047+L2047+M2047</f>
        <v>109.378</v>
      </c>
    </row>
    <row r="2048" customFormat="false" ht="15" hidden="false" customHeight="false" outlineLevel="0" collapsed="false">
      <c r="A2048" s="0" t="s">
        <v>9</v>
      </c>
      <c r="B2048" s="0" t="s">
        <v>399</v>
      </c>
      <c r="C2048" s="15" t="n">
        <v>45931</v>
      </c>
      <c r="D2048" s="0" t="n">
        <v>2</v>
      </c>
      <c r="E2048" s="0" t="n">
        <v>0</v>
      </c>
      <c r="F2048" s="0" t="n">
        <v>4</v>
      </c>
      <c r="G2048" s="0" t="n">
        <v>0</v>
      </c>
      <c r="H2048" s="0" t="n">
        <v>2</v>
      </c>
      <c r="I2048" s="0" t="n">
        <v>0</v>
      </c>
      <c r="J2048" s="0" t="n">
        <v>67</v>
      </c>
      <c r="K2048" s="37" t="n">
        <f aca="false">E2048+Inputs!$B$5*F2048</f>
        <v>5.1</v>
      </c>
      <c r="L2048" s="37" t="n">
        <f aca="false">G2048+Inputs!$B$6*H2048</f>
        <v>2.55</v>
      </c>
      <c r="M2048" s="37" t="n">
        <f aca="false">I2048+Inputs!$B$7*J2048</f>
        <v>83.147</v>
      </c>
      <c r="N2048" s="37" t="n">
        <f aca="false">K2048+L2048+M2048</f>
        <v>90.797</v>
      </c>
    </row>
    <row r="2049" customFormat="false" ht="15" hidden="false" customHeight="false" outlineLevel="0" collapsed="false">
      <c r="A2049" s="0" t="s">
        <v>9</v>
      </c>
      <c r="B2049" s="0" t="s">
        <v>399</v>
      </c>
      <c r="C2049" s="15" t="n">
        <v>45962</v>
      </c>
      <c r="D2049" s="0" t="n">
        <v>2</v>
      </c>
      <c r="E2049" s="0" t="n">
        <v>0</v>
      </c>
      <c r="F2049" s="0" t="n">
        <v>2</v>
      </c>
      <c r="G2049" s="0" t="n">
        <v>0</v>
      </c>
      <c r="H2049" s="0" t="n">
        <v>1</v>
      </c>
      <c r="I2049" s="0" t="n">
        <v>0</v>
      </c>
      <c r="J2049" s="0" t="n">
        <v>73</v>
      </c>
      <c r="K2049" s="37" t="n">
        <f aca="false">E2049+Inputs!$B$5*F2049</f>
        <v>2.55</v>
      </c>
      <c r="L2049" s="37" t="n">
        <f aca="false">G2049+Inputs!$B$6*H2049</f>
        <v>1.275</v>
      </c>
      <c r="M2049" s="37" t="n">
        <f aca="false">I2049+Inputs!$B$7*J2049</f>
        <v>90.593</v>
      </c>
      <c r="N2049" s="37" t="n">
        <f aca="false">K2049+L2049+M2049</f>
        <v>94.418</v>
      </c>
    </row>
    <row r="2050" customFormat="false" ht="15" hidden="false" customHeight="false" outlineLevel="0" collapsed="false">
      <c r="A2050" s="0" t="s">
        <v>9</v>
      </c>
      <c r="B2050" s="0" t="s">
        <v>399</v>
      </c>
      <c r="C2050" s="15" t="n">
        <v>45992</v>
      </c>
      <c r="D2050" s="0" t="n">
        <v>2</v>
      </c>
      <c r="E2050" s="0" t="n">
        <v>0</v>
      </c>
      <c r="F2050" s="0" t="n">
        <v>5</v>
      </c>
      <c r="G2050" s="0" t="n">
        <v>0</v>
      </c>
      <c r="H2050" s="0" t="n">
        <v>2</v>
      </c>
      <c r="I2050" s="0" t="n">
        <v>0</v>
      </c>
      <c r="J2050" s="0" t="n">
        <v>79</v>
      </c>
      <c r="K2050" s="37" t="n">
        <f aca="false">E2050+Inputs!$B$5*F2050</f>
        <v>6.375</v>
      </c>
      <c r="L2050" s="37" t="n">
        <f aca="false">G2050+Inputs!$B$6*H2050</f>
        <v>2.55</v>
      </c>
      <c r="M2050" s="37" t="n">
        <f aca="false">I2050+Inputs!$B$7*J2050</f>
        <v>98.039</v>
      </c>
      <c r="N2050" s="37" t="n">
        <f aca="false">K2050+L2050+M2050</f>
        <v>106.964</v>
      </c>
    </row>
    <row r="2051" customFormat="false" ht="15" hidden="false" customHeight="false" outlineLevel="0" collapsed="false">
      <c r="A2051" s="0" t="s">
        <v>9</v>
      </c>
      <c r="B2051" s="0" t="s">
        <v>399</v>
      </c>
      <c r="C2051" s="15" t="n">
        <v>46023</v>
      </c>
      <c r="D2051" s="0" t="n">
        <v>2</v>
      </c>
      <c r="E2051" s="0" t="n">
        <v>0</v>
      </c>
      <c r="F2051" s="0" t="n">
        <v>3</v>
      </c>
      <c r="G2051" s="0" t="n">
        <v>0</v>
      </c>
      <c r="H2051" s="0" t="n">
        <v>0</v>
      </c>
      <c r="I2051" s="0" t="n">
        <v>0</v>
      </c>
      <c r="J2051" s="0" t="n">
        <v>76</v>
      </c>
      <c r="K2051" s="37" t="n">
        <f aca="false">E2051+Inputs!$B$5*F2051</f>
        <v>3.825</v>
      </c>
      <c r="L2051" s="37" t="n">
        <f aca="false">G2051+Inputs!$B$6*H2051</f>
        <v>0</v>
      </c>
      <c r="M2051" s="37" t="n">
        <f aca="false">I2051+Inputs!$B$7*J2051</f>
        <v>94.316</v>
      </c>
      <c r="N2051" s="37" t="n">
        <f aca="false">K2051+L2051+M2051</f>
        <v>98.141</v>
      </c>
    </row>
    <row r="2052" customFormat="false" ht="15" hidden="false" customHeight="false" outlineLevel="0" collapsed="false">
      <c r="A2052" s="0" t="s">
        <v>9</v>
      </c>
      <c r="B2052" s="0" t="s">
        <v>399</v>
      </c>
      <c r="C2052" s="15" t="n">
        <v>46054</v>
      </c>
      <c r="D2052" s="0" t="n">
        <v>2</v>
      </c>
      <c r="E2052" s="0" t="n">
        <v>0</v>
      </c>
      <c r="F2052" s="0" t="n">
        <v>1</v>
      </c>
      <c r="G2052" s="0" t="n">
        <v>0</v>
      </c>
      <c r="H2052" s="0" t="n">
        <v>2</v>
      </c>
      <c r="I2052" s="0" t="n">
        <v>0</v>
      </c>
      <c r="J2052" s="0" t="n">
        <v>55</v>
      </c>
      <c r="K2052" s="37" t="n">
        <f aca="false">E2052+Inputs!$B$5*F2052</f>
        <v>1.275</v>
      </c>
      <c r="L2052" s="37" t="n">
        <f aca="false">G2052+Inputs!$B$6*H2052</f>
        <v>2.55</v>
      </c>
      <c r="M2052" s="37" t="n">
        <f aca="false">I2052+Inputs!$B$7*J2052</f>
        <v>68.255</v>
      </c>
      <c r="N2052" s="37" t="n">
        <f aca="false">K2052+L2052+M2052</f>
        <v>72.08</v>
      </c>
    </row>
    <row r="2053" customFormat="false" ht="15" hidden="false" customHeight="false" outlineLevel="0" collapsed="false">
      <c r="A2053" s="0" t="s">
        <v>9</v>
      </c>
      <c r="B2053" s="0" t="s">
        <v>399</v>
      </c>
      <c r="C2053" s="15" t="n">
        <v>46082</v>
      </c>
      <c r="D2053" s="0" t="n">
        <v>2</v>
      </c>
      <c r="E2053" s="0" t="n">
        <v>0</v>
      </c>
      <c r="F2053" s="0" t="n">
        <v>13</v>
      </c>
      <c r="G2053" s="0" t="n">
        <v>0</v>
      </c>
      <c r="H2053" s="0" t="n">
        <v>3</v>
      </c>
      <c r="I2053" s="0" t="n">
        <v>0</v>
      </c>
      <c r="J2053" s="0" t="n">
        <v>80</v>
      </c>
      <c r="K2053" s="37" t="n">
        <f aca="false">E2053+Inputs!$B$5*F2053</f>
        <v>16.575</v>
      </c>
      <c r="L2053" s="37" t="n">
        <f aca="false">G2053+Inputs!$B$6*H2053</f>
        <v>3.825</v>
      </c>
      <c r="M2053" s="37" t="n">
        <f aca="false">I2053+Inputs!$B$7*J2053</f>
        <v>99.28</v>
      </c>
      <c r="N2053" s="37" t="n">
        <f aca="false">K2053+L2053+M2053</f>
        <v>119.68</v>
      </c>
    </row>
    <row r="2054" customFormat="false" ht="15" hidden="false" customHeight="false" outlineLevel="0" collapsed="false">
      <c r="A2054" s="0" t="s">
        <v>9</v>
      </c>
      <c r="B2054" s="0" t="s">
        <v>399</v>
      </c>
      <c r="C2054" s="15" t="n">
        <v>46113</v>
      </c>
      <c r="D2054" s="0" t="n">
        <v>2</v>
      </c>
      <c r="E2054" s="0" t="n">
        <v>0</v>
      </c>
      <c r="F2054" s="0" t="n">
        <v>9</v>
      </c>
      <c r="G2054" s="0" t="n">
        <v>0</v>
      </c>
      <c r="H2054" s="0" t="n">
        <v>2</v>
      </c>
      <c r="I2054" s="0" t="n">
        <v>0</v>
      </c>
      <c r="J2054" s="0" t="n">
        <v>56</v>
      </c>
      <c r="K2054" s="37" t="n">
        <f aca="false">E2054+Inputs!$B$5*F2054</f>
        <v>11.475</v>
      </c>
      <c r="L2054" s="37" t="n">
        <f aca="false">G2054+Inputs!$B$6*H2054</f>
        <v>2.55</v>
      </c>
      <c r="M2054" s="37" t="n">
        <f aca="false">I2054+Inputs!$B$7*J2054</f>
        <v>69.496</v>
      </c>
      <c r="N2054" s="37" t="n">
        <f aca="false">K2054+L2054+M2054</f>
        <v>83.521</v>
      </c>
    </row>
    <row r="2055" customFormat="false" ht="15" hidden="false" customHeight="false" outlineLevel="0" collapsed="false">
      <c r="A2055" s="0" t="s">
        <v>9</v>
      </c>
      <c r="B2055" s="0" t="s">
        <v>399</v>
      </c>
      <c r="C2055" s="15" t="n">
        <v>46143</v>
      </c>
      <c r="D2055" s="0" t="n">
        <v>2</v>
      </c>
      <c r="E2055" s="0" t="n">
        <v>0</v>
      </c>
      <c r="F2055" s="0" t="n">
        <v>12</v>
      </c>
      <c r="G2055" s="0" t="n">
        <v>0</v>
      </c>
      <c r="H2055" s="0" t="n">
        <v>3</v>
      </c>
      <c r="I2055" s="0" t="n">
        <v>0</v>
      </c>
      <c r="J2055" s="0" t="n">
        <v>62</v>
      </c>
      <c r="K2055" s="37" t="n">
        <f aca="false">E2055+Inputs!$B$5*F2055</f>
        <v>15.3</v>
      </c>
      <c r="L2055" s="37" t="n">
        <f aca="false">G2055+Inputs!$B$6*H2055</f>
        <v>3.825</v>
      </c>
      <c r="M2055" s="37" t="n">
        <f aca="false">I2055+Inputs!$B$7*J2055</f>
        <v>76.942</v>
      </c>
      <c r="N2055" s="37" t="n">
        <f aca="false">K2055+L2055+M2055</f>
        <v>96.067</v>
      </c>
    </row>
    <row r="2056" customFormat="false" ht="15" hidden="false" customHeight="false" outlineLevel="0" collapsed="false">
      <c r="A2056" s="0" t="s">
        <v>9</v>
      </c>
      <c r="B2056" s="0" t="s">
        <v>399</v>
      </c>
      <c r="C2056" s="15" t="n">
        <v>46174</v>
      </c>
      <c r="D2056" s="0" t="n">
        <v>2</v>
      </c>
      <c r="E2056" s="0" t="n">
        <v>0</v>
      </c>
      <c r="F2056" s="0" t="n">
        <v>12</v>
      </c>
      <c r="G2056" s="0" t="n">
        <v>0</v>
      </c>
      <c r="H2056" s="0" t="n">
        <v>4</v>
      </c>
      <c r="I2056" s="0" t="n">
        <v>0</v>
      </c>
      <c r="J2056" s="0" t="n">
        <v>96</v>
      </c>
      <c r="K2056" s="37" t="n">
        <f aca="false">E2056+Inputs!$B$5*F2056</f>
        <v>15.3</v>
      </c>
      <c r="L2056" s="37" t="n">
        <f aca="false">G2056+Inputs!$B$6*H2056</f>
        <v>5.1</v>
      </c>
      <c r="M2056" s="37" t="n">
        <f aca="false">I2056+Inputs!$B$7*J2056</f>
        <v>119.136</v>
      </c>
      <c r="N2056" s="37" t="n">
        <f aca="false">K2056+L2056+M2056</f>
        <v>139.536</v>
      </c>
    </row>
    <row r="2057" customFormat="false" ht="15" hidden="false" customHeight="false" outlineLevel="0" collapsed="false">
      <c r="A2057" s="0" t="s">
        <v>9</v>
      </c>
      <c r="B2057" s="0" t="s">
        <v>399</v>
      </c>
      <c r="C2057" s="15" t="n">
        <v>46204</v>
      </c>
      <c r="D2057" s="0" t="n">
        <v>2</v>
      </c>
      <c r="E2057" s="0" t="n">
        <v>0</v>
      </c>
      <c r="F2057" s="0" t="n">
        <v>18</v>
      </c>
      <c r="G2057" s="0" t="n">
        <v>0</v>
      </c>
      <c r="H2057" s="0" t="n">
        <v>7</v>
      </c>
      <c r="I2057" s="0" t="n">
        <v>0</v>
      </c>
      <c r="J2057" s="0" t="n">
        <v>59</v>
      </c>
      <c r="K2057" s="37" t="n">
        <f aca="false">E2057+Inputs!$B$5*F2057</f>
        <v>22.95</v>
      </c>
      <c r="L2057" s="37" t="n">
        <f aca="false">G2057+Inputs!$B$6*H2057</f>
        <v>8.925</v>
      </c>
      <c r="M2057" s="37" t="n">
        <f aca="false">I2057+Inputs!$B$7*J2057</f>
        <v>73.219</v>
      </c>
      <c r="N2057" s="37" t="n">
        <f aca="false">K2057+L2057+M2057</f>
        <v>105.094</v>
      </c>
    </row>
    <row r="2058" customFormat="false" ht="15" hidden="false" customHeight="false" outlineLevel="0" collapsed="false">
      <c r="A2058" s="0" t="s">
        <v>9</v>
      </c>
      <c r="B2058" s="0" t="s">
        <v>399</v>
      </c>
      <c r="C2058" s="15" t="n">
        <v>46235</v>
      </c>
      <c r="D2058" s="0" t="n">
        <v>2</v>
      </c>
      <c r="E2058" s="0" t="n">
        <v>0</v>
      </c>
      <c r="F2058" s="0" t="n">
        <v>11</v>
      </c>
      <c r="G2058" s="0" t="n">
        <v>0</v>
      </c>
      <c r="H2058" s="0" t="n">
        <v>11</v>
      </c>
      <c r="I2058" s="0" t="n">
        <v>0</v>
      </c>
      <c r="J2058" s="0" t="n">
        <v>51</v>
      </c>
      <c r="K2058" s="37" t="n">
        <f aca="false">E2058+Inputs!$B$5*F2058</f>
        <v>14.025</v>
      </c>
      <c r="L2058" s="37" t="n">
        <f aca="false">G2058+Inputs!$B$6*H2058</f>
        <v>14.025</v>
      </c>
      <c r="M2058" s="37" t="n">
        <f aca="false">I2058+Inputs!$B$7*J2058</f>
        <v>63.291</v>
      </c>
      <c r="N2058" s="37" t="n">
        <f aca="false">K2058+L2058+M2058</f>
        <v>91.341</v>
      </c>
    </row>
    <row r="2059" customFormat="false" ht="15" hidden="false" customHeight="false" outlineLevel="0" collapsed="false">
      <c r="A2059" s="0" t="s">
        <v>9</v>
      </c>
      <c r="B2059" s="0" t="s">
        <v>380</v>
      </c>
      <c r="C2059" s="15" t="n">
        <v>44927</v>
      </c>
      <c r="D2059" s="0" t="n">
        <v>2</v>
      </c>
      <c r="E2059" s="0" t="n">
        <v>0</v>
      </c>
      <c r="F2059" s="0" t="n">
        <v>2</v>
      </c>
      <c r="G2059" s="0" t="n">
        <v>0</v>
      </c>
      <c r="H2059" s="0" t="n">
        <v>0</v>
      </c>
      <c r="I2059" s="0" t="n">
        <v>0</v>
      </c>
      <c r="J2059" s="0" t="n">
        <v>36</v>
      </c>
      <c r="K2059" s="37" t="n">
        <f aca="false">E2059+Inputs!$B$5*F2059</f>
        <v>2.55</v>
      </c>
      <c r="L2059" s="37" t="n">
        <f aca="false">G2059+Inputs!$B$6*H2059</f>
        <v>0</v>
      </c>
      <c r="M2059" s="37" t="n">
        <f aca="false">I2059+Inputs!$B$7*J2059</f>
        <v>44.676</v>
      </c>
      <c r="N2059" s="37" t="n">
        <f aca="false">K2059+L2059+M2059</f>
        <v>47.226</v>
      </c>
    </row>
    <row r="2060" customFormat="false" ht="15" hidden="false" customHeight="false" outlineLevel="0" collapsed="false">
      <c r="A2060" s="0" t="s">
        <v>9</v>
      </c>
      <c r="B2060" s="0" t="s">
        <v>380</v>
      </c>
      <c r="C2060" s="15" t="n">
        <v>44958</v>
      </c>
      <c r="D2060" s="0" t="n">
        <v>2</v>
      </c>
      <c r="E2060" s="0" t="n">
        <v>0</v>
      </c>
      <c r="F2060" s="0" t="n">
        <v>2</v>
      </c>
      <c r="G2060" s="0" t="n">
        <v>0</v>
      </c>
      <c r="H2060" s="0" t="n">
        <v>0</v>
      </c>
      <c r="I2060" s="0" t="n">
        <v>0</v>
      </c>
      <c r="J2060" s="0" t="n">
        <v>24</v>
      </c>
      <c r="K2060" s="37" t="n">
        <f aca="false">E2060+Inputs!$B$5*F2060</f>
        <v>2.55</v>
      </c>
      <c r="L2060" s="37" t="n">
        <f aca="false">G2060+Inputs!$B$6*H2060</f>
        <v>0</v>
      </c>
      <c r="M2060" s="37" t="n">
        <f aca="false">I2060+Inputs!$B$7*J2060</f>
        <v>29.784</v>
      </c>
      <c r="N2060" s="37" t="n">
        <f aca="false">K2060+L2060+M2060</f>
        <v>32.334</v>
      </c>
    </row>
    <row r="2061" customFormat="false" ht="15" hidden="false" customHeight="false" outlineLevel="0" collapsed="false">
      <c r="A2061" s="0" t="s">
        <v>9</v>
      </c>
      <c r="B2061" s="0" t="s">
        <v>380</v>
      </c>
      <c r="C2061" s="15" t="n">
        <v>44986</v>
      </c>
      <c r="D2061" s="0" t="n">
        <v>2</v>
      </c>
      <c r="E2061" s="0" t="n">
        <v>0</v>
      </c>
      <c r="F2061" s="0" t="n">
        <v>0</v>
      </c>
      <c r="G2061" s="0" t="n">
        <v>0</v>
      </c>
      <c r="H2061" s="0" t="n">
        <v>0</v>
      </c>
      <c r="I2061" s="0" t="n">
        <v>0</v>
      </c>
      <c r="J2061" s="0" t="n">
        <v>2</v>
      </c>
      <c r="K2061" s="37" t="n">
        <f aca="false">E2061+Inputs!$B$5*F2061</f>
        <v>0</v>
      </c>
      <c r="L2061" s="37" t="n">
        <f aca="false">G2061+Inputs!$B$6*H2061</f>
        <v>0</v>
      </c>
      <c r="M2061" s="37" t="n">
        <f aca="false">I2061+Inputs!$B$7*J2061</f>
        <v>2.482</v>
      </c>
      <c r="N2061" s="37" t="n">
        <f aca="false">K2061+L2061+M2061</f>
        <v>2.482</v>
      </c>
    </row>
    <row r="2062" customFormat="false" ht="15" hidden="false" customHeight="false" outlineLevel="0" collapsed="false">
      <c r="A2062" s="0" t="s">
        <v>9</v>
      </c>
      <c r="B2062" s="0" t="s">
        <v>380</v>
      </c>
      <c r="C2062" s="15" t="n">
        <v>45017</v>
      </c>
      <c r="D2062" s="0" t="n">
        <v>2</v>
      </c>
      <c r="E2062" s="0" t="n">
        <v>0</v>
      </c>
      <c r="F2062" s="0" t="n">
        <v>1</v>
      </c>
      <c r="G2062" s="0" t="n">
        <v>0</v>
      </c>
      <c r="H2062" s="0" t="n">
        <v>0</v>
      </c>
      <c r="I2062" s="0" t="n">
        <v>0</v>
      </c>
      <c r="J2062" s="0" t="n">
        <v>14</v>
      </c>
      <c r="K2062" s="37" t="n">
        <f aca="false">E2062+Inputs!$B$5*F2062</f>
        <v>1.275</v>
      </c>
      <c r="L2062" s="37" t="n">
        <f aca="false">G2062+Inputs!$B$6*H2062</f>
        <v>0</v>
      </c>
      <c r="M2062" s="37" t="n">
        <f aca="false">I2062+Inputs!$B$7*J2062</f>
        <v>17.374</v>
      </c>
      <c r="N2062" s="37" t="n">
        <f aca="false">K2062+L2062+M2062</f>
        <v>18.649</v>
      </c>
    </row>
    <row r="2063" customFormat="false" ht="15" hidden="false" customHeight="false" outlineLevel="0" collapsed="false">
      <c r="A2063" s="0" t="s">
        <v>9</v>
      </c>
      <c r="B2063" s="0" t="s">
        <v>380</v>
      </c>
      <c r="C2063" s="15" t="n">
        <v>45047</v>
      </c>
      <c r="D2063" s="0" t="n">
        <v>2</v>
      </c>
      <c r="E2063" s="0" t="n">
        <v>0</v>
      </c>
      <c r="F2063" s="0" t="n">
        <v>2</v>
      </c>
      <c r="G2063" s="0" t="n">
        <v>0</v>
      </c>
      <c r="H2063" s="0" t="n">
        <v>0</v>
      </c>
      <c r="I2063" s="0" t="n">
        <v>0</v>
      </c>
      <c r="J2063" s="0" t="n">
        <v>37</v>
      </c>
      <c r="K2063" s="37" t="n">
        <f aca="false">E2063+Inputs!$B$5*F2063</f>
        <v>2.55</v>
      </c>
      <c r="L2063" s="37" t="n">
        <f aca="false">G2063+Inputs!$B$6*H2063</f>
        <v>0</v>
      </c>
      <c r="M2063" s="37" t="n">
        <f aca="false">I2063+Inputs!$B$7*J2063</f>
        <v>45.917</v>
      </c>
      <c r="N2063" s="37" t="n">
        <f aca="false">K2063+L2063+M2063</f>
        <v>48.467</v>
      </c>
    </row>
    <row r="2064" customFormat="false" ht="15" hidden="false" customHeight="false" outlineLevel="0" collapsed="false">
      <c r="A2064" s="0" t="s">
        <v>9</v>
      </c>
      <c r="B2064" s="0" t="s">
        <v>380</v>
      </c>
      <c r="C2064" s="15" t="n">
        <v>45078</v>
      </c>
      <c r="D2064" s="0" t="n">
        <v>2</v>
      </c>
      <c r="E2064" s="0" t="n">
        <v>0</v>
      </c>
      <c r="F2064" s="0" t="n">
        <v>0</v>
      </c>
      <c r="G2064" s="0" t="n">
        <v>0</v>
      </c>
      <c r="H2064" s="0" t="n">
        <v>0</v>
      </c>
      <c r="I2064" s="0" t="n">
        <v>0</v>
      </c>
      <c r="J2064" s="0" t="n">
        <v>36</v>
      </c>
      <c r="K2064" s="37" t="n">
        <f aca="false">E2064+Inputs!$B$5*F2064</f>
        <v>0</v>
      </c>
      <c r="L2064" s="37" t="n">
        <f aca="false">G2064+Inputs!$B$6*H2064</f>
        <v>0</v>
      </c>
      <c r="M2064" s="37" t="n">
        <f aca="false">I2064+Inputs!$B$7*J2064</f>
        <v>44.676</v>
      </c>
      <c r="N2064" s="37" t="n">
        <f aca="false">K2064+L2064+M2064</f>
        <v>44.676</v>
      </c>
    </row>
    <row r="2065" customFormat="false" ht="15" hidden="false" customHeight="false" outlineLevel="0" collapsed="false">
      <c r="A2065" s="0" t="s">
        <v>9</v>
      </c>
      <c r="B2065" s="0" t="s">
        <v>380</v>
      </c>
      <c r="C2065" s="15" t="n">
        <v>45108</v>
      </c>
      <c r="D2065" s="0" t="n">
        <v>2</v>
      </c>
      <c r="E2065" s="0" t="n">
        <v>0</v>
      </c>
      <c r="F2065" s="0" t="n">
        <v>0</v>
      </c>
      <c r="G2065" s="0" t="n">
        <v>0</v>
      </c>
      <c r="H2065" s="0" t="n">
        <v>0</v>
      </c>
      <c r="I2065" s="0" t="n">
        <v>0</v>
      </c>
      <c r="J2065" s="0" t="n">
        <v>31</v>
      </c>
      <c r="K2065" s="37" t="n">
        <f aca="false">E2065+Inputs!$B$5*F2065</f>
        <v>0</v>
      </c>
      <c r="L2065" s="37" t="n">
        <f aca="false">G2065+Inputs!$B$6*H2065</f>
        <v>0</v>
      </c>
      <c r="M2065" s="37" t="n">
        <f aca="false">I2065+Inputs!$B$7*J2065</f>
        <v>38.471</v>
      </c>
      <c r="N2065" s="37" t="n">
        <f aca="false">K2065+L2065+M2065</f>
        <v>38.471</v>
      </c>
    </row>
    <row r="2066" customFormat="false" ht="15" hidden="false" customHeight="false" outlineLevel="0" collapsed="false">
      <c r="A2066" s="0" t="s">
        <v>9</v>
      </c>
      <c r="B2066" s="0" t="s">
        <v>380</v>
      </c>
      <c r="C2066" s="15" t="n">
        <v>45139</v>
      </c>
      <c r="D2066" s="0" t="n">
        <v>2</v>
      </c>
      <c r="E2066" s="0" t="n">
        <v>0</v>
      </c>
      <c r="F2066" s="0" t="n">
        <v>0</v>
      </c>
      <c r="G2066" s="0" t="n">
        <v>0</v>
      </c>
      <c r="H2066" s="0" t="n">
        <v>0</v>
      </c>
      <c r="I2066" s="0" t="n">
        <v>0</v>
      </c>
      <c r="J2066" s="0" t="n">
        <v>32</v>
      </c>
      <c r="K2066" s="37" t="n">
        <f aca="false">E2066+Inputs!$B$5*F2066</f>
        <v>0</v>
      </c>
      <c r="L2066" s="37" t="n">
        <f aca="false">G2066+Inputs!$B$6*H2066</f>
        <v>0</v>
      </c>
      <c r="M2066" s="37" t="n">
        <f aca="false">I2066+Inputs!$B$7*J2066</f>
        <v>39.712</v>
      </c>
      <c r="N2066" s="37" t="n">
        <f aca="false">K2066+L2066+M2066</f>
        <v>39.712</v>
      </c>
    </row>
    <row r="2067" customFormat="false" ht="15" hidden="false" customHeight="false" outlineLevel="0" collapsed="false">
      <c r="A2067" s="0" t="s">
        <v>9</v>
      </c>
      <c r="B2067" s="0" t="s">
        <v>380</v>
      </c>
      <c r="C2067" s="15" t="n">
        <v>45170</v>
      </c>
      <c r="D2067" s="0" t="n">
        <v>2</v>
      </c>
      <c r="E2067" s="0" t="n">
        <v>0</v>
      </c>
      <c r="F2067" s="0" t="n">
        <v>1</v>
      </c>
      <c r="G2067" s="0" t="n">
        <v>0</v>
      </c>
      <c r="H2067" s="0" t="n">
        <v>0</v>
      </c>
      <c r="I2067" s="0" t="n">
        <v>0</v>
      </c>
      <c r="J2067" s="0" t="n">
        <v>37</v>
      </c>
      <c r="K2067" s="37" t="n">
        <f aca="false">E2067+Inputs!$B$5*F2067</f>
        <v>1.275</v>
      </c>
      <c r="L2067" s="37" t="n">
        <f aca="false">G2067+Inputs!$B$6*H2067</f>
        <v>0</v>
      </c>
      <c r="M2067" s="37" t="n">
        <f aca="false">I2067+Inputs!$B$7*J2067</f>
        <v>45.917</v>
      </c>
      <c r="N2067" s="37" t="n">
        <f aca="false">K2067+L2067+M2067</f>
        <v>47.192</v>
      </c>
    </row>
    <row r="2068" customFormat="false" ht="15" hidden="false" customHeight="false" outlineLevel="0" collapsed="false">
      <c r="A2068" s="0" t="s">
        <v>9</v>
      </c>
      <c r="B2068" s="0" t="s">
        <v>380</v>
      </c>
      <c r="C2068" s="15" t="n">
        <v>45200</v>
      </c>
      <c r="D2068" s="0" t="n">
        <v>2</v>
      </c>
      <c r="E2068" s="0" t="n">
        <v>0</v>
      </c>
      <c r="F2068" s="0" t="n">
        <v>1</v>
      </c>
      <c r="G2068" s="0" t="n">
        <v>0</v>
      </c>
      <c r="H2068" s="0" t="n">
        <v>0</v>
      </c>
      <c r="I2068" s="0" t="n">
        <v>0</v>
      </c>
      <c r="J2068" s="0" t="n">
        <v>46</v>
      </c>
      <c r="K2068" s="37" t="n">
        <f aca="false">E2068+Inputs!$B$5*F2068</f>
        <v>1.275</v>
      </c>
      <c r="L2068" s="37" t="n">
        <f aca="false">G2068+Inputs!$B$6*H2068</f>
        <v>0</v>
      </c>
      <c r="M2068" s="37" t="n">
        <f aca="false">I2068+Inputs!$B$7*J2068</f>
        <v>57.086</v>
      </c>
      <c r="N2068" s="37" t="n">
        <f aca="false">K2068+L2068+M2068</f>
        <v>58.361</v>
      </c>
    </row>
    <row r="2069" customFormat="false" ht="15" hidden="false" customHeight="false" outlineLevel="0" collapsed="false">
      <c r="A2069" s="0" t="s">
        <v>9</v>
      </c>
      <c r="B2069" s="0" t="s">
        <v>380</v>
      </c>
      <c r="C2069" s="15" t="n">
        <v>45231</v>
      </c>
      <c r="D2069" s="0" t="n">
        <v>2</v>
      </c>
      <c r="E2069" s="0" t="n">
        <v>0</v>
      </c>
      <c r="F2069" s="0" t="n">
        <v>2</v>
      </c>
      <c r="G2069" s="0" t="n">
        <v>0</v>
      </c>
      <c r="H2069" s="0" t="n">
        <v>0</v>
      </c>
      <c r="I2069" s="0" t="n">
        <v>0</v>
      </c>
      <c r="J2069" s="0" t="n">
        <v>40</v>
      </c>
      <c r="K2069" s="37" t="n">
        <f aca="false">E2069+Inputs!$B$5*F2069</f>
        <v>2.55</v>
      </c>
      <c r="L2069" s="37" t="n">
        <f aca="false">G2069+Inputs!$B$6*H2069</f>
        <v>0</v>
      </c>
      <c r="M2069" s="37" t="n">
        <f aca="false">I2069+Inputs!$B$7*J2069</f>
        <v>49.64</v>
      </c>
      <c r="N2069" s="37" t="n">
        <f aca="false">K2069+L2069+M2069</f>
        <v>52.19</v>
      </c>
    </row>
    <row r="2070" customFormat="false" ht="15" hidden="false" customHeight="false" outlineLevel="0" collapsed="false">
      <c r="A2070" s="0" t="s">
        <v>9</v>
      </c>
      <c r="B2070" s="0" t="s">
        <v>380</v>
      </c>
      <c r="C2070" s="15" t="n">
        <v>45261</v>
      </c>
      <c r="D2070" s="0" t="n">
        <v>2</v>
      </c>
      <c r="E2070" s="0" t="n">
        <v>0</v>
      </c>
      <c r="F2070" s="0" t="n">
        <v>0</v>
      </c>
      <c r="G2070" s="0" t="n">
        <v>0</v>
      </c>
      <c r="H2070" s="0" t="n">
        <v>1</v>
      </c>
      <c r="I2070" s="0" t="n">
        <v>0</v>
      </c>
      <c r="J2070" s="0" t="n">
        <v>32</v>
      </c>
      <c r="K2070" s="37" t="n">
        <f aca="false">E2070+Inputs!$B$5*F2070</f>
        <v>0</v>
      </c>
      <c r="L2070" s="37" t="n">
        <f aca="false">G2070+Inputs!$B$6*H2070</f>
        <v>1.275</v>
      </c>
      <c r="M2070" s="37" t="n">
        <f aca="false">I2070+Inputs!$B$7*J2070</f>
        <v>39.712</v>
      </c>
      <c r="N2070" s="37" t="n">
        <f aca="false">K2070+L2070+M2070</f>
        <v>40.987</v>
      </c>
    </row>
    <row r="2071" customFormat="false" ht="15" hidden="false" customHeight="false" outlineLevel="0" collapsed="false">
      <c r="A2071" s="0" t="s">
        <v>9</v>
      </c>
      <c r="B2071" s="0" t="s">
        <v>380</v>
      </c>
      <c r="C2071" s="15" t="n">
        <v>45292</v>
      </c>
      <c r="D2071" s="0" t="n">
        <v>2</v>
      </c>
      <c r="E2071" s="0" t="n">
        <v>0</v>
      </c>
      <c r="F2071" s="0" t="n">
        <v>0</v>
      </c>
      <c r="G2071" s="0" t="n">
        <v>0</v>
      </c>
      <c r="H2071" s="0" t="n">
        <v>1</v>
      </c>
      <c r="I2071" s="0" t="n">
        <v>0</v>
      </c>
      <c r="J2071" s="0" t="n">
        <v>34</v>
      </c>
      <c r="K2071" s="37" t="n">
        <f aca="false">E2071+Inputs!$B$5*F2071</f>
        <v>0</v>
      </c>
      <c r="L2071" s="37" t="n">
        <f aca="false">G2071+Inputs!$B$6*H2071</f>
        <v>1.275</v>
      </c>
      <c r="M2071" s="37" t="n">
        <f aca="false">I2071+Inputs!$B$7*J2071</f>
        <v>42.194</v>
      </c>
      <c r="N2071" s="37" t="n">
        <f aca="false">K2071+L2071+M2071</f>
        <v>43.469</v>
      </c>
    </row>
    <row r="2072" customFormat="false" ht="15" hidden="false" customHeight="false" outlineLevel="0" collapsed="false">
      <c r="A2072" s="0" t="s">
        <v>9</v>
      </c>
      <c r="B2072" s="0" t="s">
        <v>380</v>
      </c>
      <c r="C2072" s="15" t="n">
        <v>45323</v>
      </c>
      <c r="D2072" s="0" t="n">
        <v>2</v>
      </c>
      <c r="E2072" s="0" t="n">
        <v>0</v>
      </c>
      <c r="F2072" s="0" t="n">
        <v>1</v>
      </c>
      <c r="G2072" s="0" t="n">
        <v>0</v>
      </c>
      <c r="H2072" s="0" t="n">
        <v>0</v>
      </c>
      <c r="I2072" s="0" t="n">
        <v>0</v>
      </c>
      <c r="J2072" s="0" t="n">
        <v>0</v>
      </c>
      <c r="K2072" s="37" t="n">
        <f aca="false">E2072+Inputs!$B$5*F2072</f>
        <v>1.275</v>
      </c>
      <c r="L2072" s="37" t="n">
        <f aca="false">G2072+Inputs!$B$6*H2072</f>
        <v>0</v>
      </c>
      <c r="M2072" s="37" t="n">
        <f aca="false">I2072+Inputs!$B$7*J2072</f>
        <v>0</v>
      </c>
      <c r="N2072" s="37" t="n">
        <f aca="false">K2072+L2072+M2072</f>
        <v>1.275</v>
      </c>
    </row>
    <row r="2073" customFormat="false" ht="15" hidden="false" customHeight="false" outlineLevel="0" collapsed="false">
      <c r="A2073" s="0" t="s">
        <v>9</v>
      </c>
      <c r="B2073" s="0" t="s">
        <v>380</v>
      </c>
      <c r="C2073" s="15" t="n">
        <v>45352</v>
      </c>
      <c r="D2073" s="0" t="n">
        <v>2</v>
      </c>
      <c r="E2073" s="0" t="n">
        <v>0</v>
      </c>
      <c r="F2073" s="0" t="n">
        <v>0</v>
      </c>
      <c r="G2073" s="0" t="n">
        <v>0</v>
      </c>
      <c r="H2073" s="0" t="n">
        <v>0</v>
      </c>
      <c r="I2073" s="0" t="n">
        <v>0</v>
      </c>
      <c r="J2073" s="0" t="n">
        <v>3</v>
      </c>
      <c r="K2073" s="37" t="n">
        <f aca="false">E2073+Inputs!$B$5*F2073</f>
        <v>0</v>
      </c>
      <c r="L2073" s="37" t="n">
        <f aca="false">G2073+Inputs!$B$6*H2073</f>
        <v>0</v>
      </c>
      <c r="M2073" s="37" t="n">
        <f aca="false">I2073+Inputs!$B$7*J2073</f>
        <v>3.723</v>
      </c>
      <c r="N2073" s="37" t="n">
        <f aca="false">K2073+L2073+M2073</f>
        <v>3.723</v>
      </c>
    </row>
    <row r="2074" customFormat="false" ht="15" hidden="false" customHeight="false" outlineLevel="0" collapsed="false">
      <c r="A2074" s="0" t="s">
        <v>9</v>
      </c>
      <c r="B2074" s="0" t="s">
        <v>380</v>
      </c>
      <c r="C2074" s="15" t="n">
        <v>45383</v>
      </c>
      <c r="D2074" s="0" t="n">
        <v>2</v>
      </c>
      <c r="E2074" s="0" t="n">
        <v>0</v>
      </c>
      <c r="F2074" s="0" t="n">
        <v>1</v>
      </c>
      <c r="G2074" s="0" t="n">
        <v>0</v>
      </c>
      <c r="H2074" s="0" t="n">
        <v>0</v>
      </c>
      <c r="I2074" s="0" t="n">
        <v>0</v>
      </c>
      <c r="J2074" s="0" t="n">
        <v>31</v>
      </c>
      <c r="K2074" s="37" t="n">
        <f aca="false">E2074+Inputs!$B$5*F2074</f>
        <v>1.275</v>
      </c>
      <c r="L2074" s="37" t="n">
        <f aca="false">G2074+Inputs!$B$6*H2074</f>
        <v>0</v>
      </c>
      <c r="M2074" s="37" t="n">
        <f aca="false">I2074+Inputs!$B$7*J2074</f>
        <v>38.471</v>
      </c>
      <c r="N2074" s="37" t="n">
        <f aca="false">K2074+L2074+M2074</f>
        <v>39.746</v>
      </c>
    </row>
    <row r="2075" customFormat="false" ht="15" hidden="false" customHeight="false" outlineLevel="0" collapsed="false">
      <c r="A2075" s="0" t="s">
        <v>9</v>
      </c>
      <c r="B2075" s="0" t="s">
        <v>380</v>
      </c>
      <c r="C2075" s="15" t="n">
        <v>45413</v>
      </c>
      <c r="D2075" s="0" t="n">
        <v>2</v>
      </c>
      <c r="E2075" s="0" t="n">
        <v>0</v>
      </c>
      <c r="F2075" s="0" t="n">
        <v>1</v>
      </c>
      <c r="G2075" s="0" t="n">
        <v>0</v>
      </c>
      <c r="H2075" s="0" t="n">
        <v>0</v>
      </c>
      <c r="I2075" s="0" t="n">
        <v>0</v>
      </c>
      <c r="J2075" s="0" t="n">
        <v>21</v>
      </c>
      <c r="K2075" s="37" t="n">
        <f aca="false">E2075+Inputs!$B$5*F2075</f>
        <v>1.275</v>
      </c>
      <c r="L2075" s="37" t="n">
        <f aca="false">G2075+Inputs!$B$6*H2075</f>
        <v>0</v>
      </c>
      <c r="M2075" s="37" t="n">
        <f aca="false">I2075+Inputs!$B$7*J2075</f>
        <v>26.061</v>
      </c>
      <c r="N2075" s="37" t="n">
        <f aca="false">K2075+L2075+M2075</f>
        <v>27.336</v>
      </c>
    </row>
    <row r="2076" customFormat="false" ht="15" hidden="false" customHeight="false" outlineLevel="0" collapsed="false">
      <c r="A2076" s="0" t="s">
        <v>9</v>
      </c>
      <c r="B2076" s="0" t="s">
        <v>380</v>
      </c>
      <c r="C2076" s="15" t="n">
        <v>45444</v>
      </c>
      <c r="D2076" s="0" t="n">
        <v>2</v>
      </c>
      <c r="E2076" s="0" t="n">
        <v>0</v>
      </c>
      <c r="F2076" s="0" t="n">
        <v>1</v>
      </c>
      <c r="G2076" s="0" t="n">
        <v>0</v>
      </c>
      <c r="H2076" s="0" t="n">
        <v>1</v>
      </c>
      <c r="I2076" s="0" t="n">
        <v>0</v>
      </c>
      <c r="J2076" s="0" t="n">
        <v>27</v>
      </c>
      <c r="K2076" s="37" t="n">
        <f aca="false">E2076+Inputs!$B$5*F2076</f>
        <v>1.275</v>
      </c>
      <c r="L2076" s="37" t="n">
        <f aca="false">G2076+Inputs!$B$6*H2076</f>
        <v>1.275</v>
      </c>
      <c r="M2076" s="37" t="n">
        <f aca="false">I2076+Inputs!$B$7*J2076</f>
        <v>33.507</v>
      </c>
      <c r="N2076" s="37" t="n">
        <f aca="false">K2076+L2076+M2076</f>
        <v>36.057</v>
      </c>
    </row>
    <row r="2077" customFormat="false" ht="15" hidden="false" customHeight="false" outlineLevel="0" collapsed="false">
      <c r="A2077" s="0" t="s">
        <v>9</v>
      </c>
      <c r="B2077" s="0" t="s">
        <v>380</v>
      </c>
      <c r="C2077" s="15" t="n">
        <v>45474</v>
      </c>
      <c r="D2077" s="0" t="n">
        <v>2</v>
      </c>
      <c r="E2077" s="0" t="n">
        <v>0</v>
      </c>
      <c r="F2077" s="0" t="n">
        <v>0</v>
      </c>
      <c r="G2077" s="0" t="n">
        <v>0</v>
      </c>
      <c r="H2077" s="0" t="n">
        <v>0</v>
      </c>
      <c r="I2077" s="0" t="n">
        <v>0</v>
      </c>
      <c r="J2077" s="0" t="n">
        <v>32</v>
      </c>
      <c r="K2077" s="37" t="n">
        <f aca="false">E2077+Inputs!$B$5*F2077</f>
        <v>0</v>
      </c>
      <c r="L2077" s="37" t="n">
        <f aca="false">G2077+Inputs!$B$6*H2077</f>
        <v>0</v>
      </c>
      <c r="M2077" s="37" t="n">
        <f aca="false">I2077+Inputs!$B$7*J2077</f>
        <v>39.712</v>
      </c>
      <c r="N2077" s="37" t="n">
        <f aca="false">K2077+L2077+M2077</f>
        <v>39.712</v>
      </c>
    </row>
    <row r="2078" customFormat="false" ht="15" hidden="false" customHeight="false" outlineLevel="0" collapsed="false">
      <c r="A2078" s="0" t="s">
        <v>9</v>
      </c>
      <c r="B2078" s="0" t="s">
        <v>380</v>
      </c>
      <c r="C2078" s="15" t="n">
        <v>45505</v>
      </c>
      <c r="D2078" s="0" t="n">
        <v>2</v>
      </c>
      <c r="E2078" s="0" t="n">
        <v>0</v>
      </c>
      <c r="F2078" s="0" t="n">
        <v>0</v>
      </c>
      <c r="G2078" s="0" t="n">
        <v>0</v>
      </c>
      <c r="H2078" s="0" t="n">
        <v>1</v>
      </c>
      <c r="I2078" s="0" t="n">
        <v>0</v>
      </c>
      <c r="J2078" s="0" t="n">
        <v>28</v>
      </c>
      <c r="K2078" s="37" t="n">
        <f aca="false">E2078+Inputs!$B$5*F2078</f>
        <v>0</v>
      </c>
      <c r="L2078" s="37" t="n">
        <f aca="false">G2078+Inputs!$B$6*H2078</f>
        <v>1.275</v>
      </c>
      <c r="M2078" s="37" t="n">
        <f aca="false">I2078+Inputs!$B$7*J2078</f>
        <v>34.748</v>
      </c>
      <c r="N2078" s="37" t="n">
        <f aca="false">K2078+L2078+M2078</f>
        <v>36.023</v>
      </c>
    </row>
    <row r="2079" customFormat="false" ht="15" hidden="false" customHeight="false" outlineLevel="0" collapsed="false">
      <c r="A2079" s="0" t="s">
        <v>9</v>
      </c>
      <c r="B2079" s="0" t="s">
        <v>380</v>
      </c>
      <c r="C2079" s="15" t="n">
        <v>45536</v>
      </c>
      <c r="D2079" s="0" t="n">
        <v>2</v>
      </c>
      <c r="E2079" s="0" t="n">
        <v>0</v>
      </c>
      <c r="F2079" s="0" t="n">
        <v>0</v>
      </c>
      <c r="G2079" s="0" t="n">
        <v>0</v>
      </c>
      <c r="H2079" s="0" t="n">
        <v>0</v>
      </c>
      <c r="I2079" s="0" t="n">
        <v>0</v>
      </c>
      <c r="J2079" s="0" t="n">
        <v>28</v>
      </c>
      <c r="K2079" s="37" t="n">
        <f aca="false">E2079+Inputs!$B$5*F2079</f>
        <v>0</v>
      </c>
      <c r="L2079" s="37" t="n">
        <f aca="false">G2079+Inputs!$B$6*H2079</f>
        <v>0</v>
      </c>
      <c r="M2079" s="37" t="n">
        <f aca="false">I2079+Inputs!$B$7*J2079</f>
        <v>34.748</v>
      </c>
      <c r="N2079" s="37" t="n">
        <f aca="false">K2079+L2079+M2079</f>
        <v>34.748</v>
      </c>
    </row>
    <row r="2080" customFormat="false" ht="15" hidden="false" customHeight="false" outlineLevel="0" collapsed="false">
      <c r="A2080" s="0" t="s">
        <v>9</v>
      </c>
      <c r="B2080" s="0" t="s">
        <v>380</v>
      </c>
      <c r="C2080" s="15" t="n">
        <v>45566</v>
      </c>
      <c r="D2080" s="0" t="n">
        <v>2</v>
      </c>
      <c r="E2080" s="0" t="n">
        <v>0</v>
      </c>
      <c r="F2080" s="0" t="n">
        <v>0</v>
      </c>
      <c r="G2080" s="0" t="n">
        <v>0</v>
      </c>
      <c r="H2080" s="0" t="n">
        <v>0</v>
      </c>
      <c r="I2080" s="0" t="n">
        <v>0</v>
      </c>
      <c r="J2080" s="0" t="n">
        <v>17</v>
      </c>
      <c r="K2080" s="37" t="n">
        <f aca="false">E2080+Inputs!$B$5*F2080</f>
        <v>0</v>
      </c>
      <c r="L2080" s="37" t="n">
        <f aca="false">G2080+Inputs!$B$6*H2080</f>
        <v>0</v>
      </c>
      <c r="M2080" s="37" t="n">
        <f aca="false">I2080+Inputs!$B$7*J2080</f>
        <v>21.097</v>
      </c>
      <c r="N2080" s="37" t="n">
        <f aca="false">K2080+L2080+M2080</f>
        <v>21.097</v>
      </c>
    </row>
    <row r="2081" customFormat="false" ht="15" hidden="false" customHeight="false" outlineLevel="0" collapsed="false">
      <c r="A2081" s="0" t="s">
        <v>9</v>
      </c>
      <c r="B2081" s="0" t="s">
        <v>380</v>
      </c>
      <c r="C2081" s="15" t="n">
        <v>45597</v>
      </c>
      <c r="D2081" s="0" t="n">
        <v>2</v>
      </c>
      <c r="E2081" s="0" t="n">
        <v>0</v>
      </c>
      <c r="F2081" s="0" t="n">
        <v>0</v>
      </c>
      <c r="G2081" s="0" t="n">
        <v>0</v>
      </c>
      <c r="H2081" s="0" t="n">
        <v>0</v>
      </c>
      <c r="I2081" s="0" t="n">
        <v>0</v>
      </c>
      <c r="J2081" s="0" t="n">
        <v>28</v>
      </c>
      <c r="K2081" s="37" t="n">
        <f aca="false">E2081+Inputs!$B$5*F2081</f>
        <v>0</v>
      </c>
      <c r="L2081" s="37" t="n">
        <f aca="false">G2081+Inputs!$B$6*H2081</f>
        <v>0</v>
      </c>
      <c r="M2081" s="37" t="n">
        <f aca="false">I2081+Inputs!$B$7*J2081</f>
        <v>34.748</v>
      </c>
      <c r="N2081" s="37" t="n">
        <f aca="false">K2081+L2081+M2081</f>
        <v>34.748</v>
      </c>
    </row>
    <row r="2082" customFormat="false" ht="15" hidden="false" customHeight="false" outlineLevel="0" collapsed="false">
      <c r="A2082" s="0" t="s">
        <v>9</v>
      </c>
      <c r="B2082" s="0" t="s">
        <v>380</v>
      </c>
      <c r="C2082" s="15" t="n">
        <v>45627</v>
      </c>
      <c r="D2082" s="0" t="n">
        <v>2</v>
      </c>
      <c r="E2082" s="0" t="n">
        <v>0</v>
      </c>
      <c r="F2082" s="0" t="n">
        <v>1</v>
      </c>
      <c r="G2082" s="0" t="n">
        <v>0</v>
      </c>
      <c r="H2082" s="0" t="n">
        <v>1</v>
      </c>
      <c r="I2082" s="0" t="n">
        <v>0</v>
      </c>
      <c r="J2082" s="0" t="n">
        <v>31</v>
      </c>
      <c r="K2082" s="37" t="n">
        <f aca="false">E2082+Inputs!$B$5*F2082</f>
        <v>1.275</v>
      </c>
      <c r="L2082" s="37" t="n">
        <f aca="false">G2082+Inputs!$B$6*H2082</f>
        <v>1.275</v>
      </c>
      <c r="M2082" s="37" t="n">
        <f aca="false">I2082+Inputs!$B$7*J2082</f>
        <v>38.471</v>
      </c>
      <c r="N2082" s="37" t="n">
        <f aca="false">K2082+L2082+M2082</f>
        <v>41.021</v>
      </c>
    </row>
    <row r="2083" customFormat="false" ht="15" hidden="false" customHeight="false" outlineLevel="0" collapsed="false">
      <c r="A2083" s="0" t="s">
        <v>9</v>
      </c>
      <c r="B2083" s="0" t="s">
        <v>380</v>
      </c>
      <c r="C2083" s="15" t="n">
        <v>45658</v>
      </c>
      <c r="D2083" s="0" t="n">
        <v>2</v>
      </c>
      <c r="E2083" s="0" t="n">
        <v>0</v>
      </c>
      <c r="F2083" s="0" t="n">
        <v>0</v>
      </c>
      <c r="G2083" s="0" t="n">
        <v>0</v>
      </c>
      <c r="H2083" s="0" t="n">
        <v>0</v>
      </c>
      <c r="I2083" s="0" t="n">
        <v>0</v>
      </c>
      <c r="J2083" s="0" t="n">
        <v>27</v>
      </c>
      <c r="K2083" s="37" t="n">
        <f aca="false">E2083+Inputs!$B$5*F2083</f>
        <v>0</v>
      </c>
      <c r="L2083" s="37" t="n">
        <f aca="false">G2083+Inputs!$B$6*H2083</f>
        <v>0</v>
      </c>
      <c r="M2083" s="37" t="n">
        <f aca="false">I2083+Inputs!$B$7*J2083</f>
        <v>33.507</v>
      </c>
      <c r="N2083" s="37" t="n">
        <f aca="false">K2083+L2083+M2083</f>
        <v>33.507</v>
      </c>
    </row>
    <row r="2084" customFormat="false" ht="15" hidden="false" customHeight="false" outlineLevel="0" collapsed="false">
      <c r="A2084" s="0" t="s">
        <v>9</v>
      </c>
      <c r="B2084" s="0" t="s">
        <v>380</v>
      </c>
      <c r="C2084" s="15" t="n">
        <v>45689</v>
      </c>
      <c r="D2084" s="0" t="n">
        <v>2</v>
      </c>
      <c r="E2084" s="0" t="n">
        <v>0</v>
      </c>
      <c r="F2084" s="0" t="n">
        <v>1</v>
      </c>
      <c r="G2084" s="0" t="n">
        <v>0</v>
      </c>
      <c r="H2084" s="0" t="n">
        <v>0</v>
      </c>
      <c r="I2084" s="0" t="n">
        <v>0</v>
      </c>
      <c r="J2084" s="0" t="n">
        <v>14</v>
      </c>
      <c r="K2084" s="37" t="n">
        <f aca="false">E2084+Inputs!$B$5*F2084</f>
        <v>1.275</v>
      </c>
      <c r="L2084" s="37" t="n">
        <f aca="false">G2084+Inputs!$B$6*H2084</f>
        <v>0</v>
      </c>
      <c r="M2084" s="37" t="n">
        <f aca="false">I2084+Inputs!$B$7*J2084</f>
        <v>17.374</v>
      </c>
      <c r="N2084" s="37" t="n">
        <f aca="false">K2084+L2084+M2084</f>
        <v>18.649</v>
      </c>
    </row>
    <row r="2085" customFormat="false" ht="15" hidden="false" customHeight="false" outlineLevel="0" collapsed="false">
      <c r="A2085" s="0" t="s">
        <v>9</v>
      </c>
      <c r="B2085" s="0" t="s">
        <v>380</v>
      </c>
      <c r="C2085" s="15" t="n">
        <v>45717</v>
      </c>
      <c r="D2085" s="0" t="n">
        <v>2</v>
      </c>
      <c r="E2085" s="0" t="n">
        <v>0</v>
      </c>
      <c r="F2085" s="0" t="n">
        <v>0</v>
      </c>
      <c r="G2085" s="0" t="n">
        <v>0</v>
      </c>
      <c r="H2085" s="0" t="n">
        <v>2</v>
      </c>
      <c r="I2085" s="0" t="n">
        <v>0</v>
      </c>
      <c r="J2085" s="0" t="n">
        <v>40</v>
      </c>
      <c r="K2085" s="37" t="n">
        <f aca="false">E2085+Inputs!$B$5*F2085</f>
        <v>0</v>
      </c>
      <c r="L2085" s="37" t="n">
        <f aca="false">G2085+Inputs!$B$6*H2085</f>
        <v>2.55</v>
      </c>
      <c r="M2085" s="37" t="n">
        <f aca="false">I2085+Inputs!$B$7*J2085</f>
        <v>49.64</v>
      </c>
      <c r="N2085" s="37" t="n">
        <f aca="false">K2085+L2085+M2085</f>
        <v>52.19</v>
      </c>
    </row>
    <row r="2086" customFormat="false" ht="15" hidden="false" customHeight="false" outlineLevel="0" collapsed="false">
      <c r="A2086" s="0" t="s">
        <v>9</v>
      </c>
      <c r="B2086" s="0" t="s">
        <v>380</v>
      </c>
      <c r="C2086" s="15" t="n">
        <v>45748</v>
      </c>
      <c r="D2086" s="0" t="n">
        <v>2</v>
      </c>
      <c r="E2086" s="0" t="n">
        <v>0</v>
      </c>
      <c r="F2086" s="0" t="n">
        <v>0</v>
      </c>
      <c r="G2086" s="0" t="n">
        <v>0</v>
      </c>
      <c r="H2086" s="0" t="n">
        <v>0</v>
      </c>
      <c r="I2086" s="0" t="n">
        <v>0</v>
      </c>
      <c r="J2086" s="0" t="n">
        <v>27</v>
      </c>
      <c r="K2086" s="37" t="n">
        <f aca="false">E2086+Inputs!$B$5*F2086</f>
        <v>0</v>
      </c>
      <c r="L2086" s="37" t="n">
        <f aca="false">G2086+Inputs!$B$6*H2086</f>
        <v>0</v>
      </c>
      <c r="M2086" s="37" t="n">
        <f aca="false">I2086+Inputs!$B$7*J2086</f>
        <v>33.507</v>
      </c>
      <c r="N2086" s="37" t="n">
        <f aca="false">K2086+L2086+M2086</f>
        <v>33.507</v>
      </c>
    </row>
    <row r="2087" customFormat="false" ht="15" hidden="false" customHeight="false" outlineLevel="0" collapsed="false">
      <c r="A2087" s="0" t="s">
        <v>9</v>
      </c>
      <c r="B2087" s="0" t="s">
        <v>380</v>
      </c>
      <c r="C2087" s="15" t="n">
        <v>45778</v>
      </c>
      <c r="D2087" s="0" t="n">
        <v>2</v>
      </c>
      <c r="E2087" s="0" t="n">
        <v>0</v>
      </c>
      <c r="F2087" s="0" t="n">
        <v>0</v>
      </c>
      <c r="G2087" s="0" t="n">
        <v>0</v>
      </c>
      <c r="H2087" s="0" t="n">
        <v>0</v>
      </c>
      <c r="I2087" s="0" t="n">
        <v>0</v>
      </c>
      <c r="J2087" s="0" t="n">
        <v>26</v>
      </c>
      <c r="K2087" s="37" t="n">
        <f aca="false">E2087+Inputs!$B$5*F2087</f>
        <v>0</v>
      </c>
      <c r="L2087" s="37" t="n">
        <f aca="false">G2087+Inputs!$B$6*H2087</f>
        <v>0</v>
      </c>
      <c r="M2087" s="37" t="n">
        <f aca="false">I2087+Inputs!$B$7*J2087</f>
        <v>32.266</v>
      </c>
      <c r="N2087" s="37" t="n">
        <f aca="false">K2087+L2087+M2087</f>
        <v>32.266</v>
      </c>
    </row>
    <row r="2088" customFormat="false" ht="15" hidden="false" customHeight="false" outlineLevel="0" collapsed="false">
      <c r="A2088" s="0" t="s">
        <v>9</v>
      </c>
      <c r="B2088" s="0" t="s">
        <v>380</v>
      </c>
      <c r="C2088" s="15" t="n">
        <v>45809</v>
      </c>
      <c r="D2088" s="0" t="n">
        <v>2</v>
      </c>
      <c r="E2088" s="0" t="n">
        <v>0</v>
      </c>
      <c r="F2088" s="0" t="n">
        <v>1</v>
      </c>
      <c r="G2088" s="0" t="n">
        <v>0</v>
      </c>
      <c r="H2088" s="0" t="n">
        <v>1</v>
      </c>
      <c r="I2088" s="0" t="n">
        <v>0</v>
      </c>
      <c r="J2088" s="0" t="n">
        <v>22</v>
      </c>
      <c r="K2088" s="37" t="n">
        <f aca="false">E2088+Inputs!$B$5*F2088</f>
        <v>1.275</v>
      </c>
      <c r="L2088" s="37" t="n">
        <f aca="false">G2088+Inputs!$B$6*H2088</f>
        <v>1.275</v>
      </c>
      <c r="M2088" s="37" t="n">
        <f aca="false">I2088+Inputs!$B$7*J2088</f>
        <v>27.302</v>
      </c>
      <c r="N2088" s="37" t="n">
        <f aca="false">K2088+L2088+M2088</f>
        <v>29.852</v>
      </c>
    </row>
    <row r="2089" customFormat="false" ht="15" hidden="false" customHeight="false" outlineLevel="0" collapsed="false">
      <c r="A2089" s="0" t="s">
        <v>9</v>
      </c>
      <c r="B2089" s="0" t="s">
        <v>380</v>
      </c>
      <c r="C2089" s="15" t="n">
        <v>45839</v>
      </c>
      <c r="D2089" s="0" t="n">
        <v>2</v>
      </c>
      <c r="E2089" s="0" t="n">
        <v>0</v>
      </c>
      <c r="F2089" s="0" t="n">
        <v>0</v>
      </c>
      <c r="G2089" s="0" t="n">
        <v>0</v>
      </c>
      <c r="H2089" s="0" t="n">
        <v>0</v>
      </c>
      <c r="I2089" s="0" t="n">
        <v>0</v>
      </c>
      <c r="J2089" s="0" t="n">
        <v>31</v>
      </c>
      <c r="K2089" s="37" t="n">
        <f aca="false">E2089+Inputs!$B$5*F2089</f>
        <v>0</v>
      </c>
      <c r="L2089" s="37" t="n">
        <f aca="false">G2089+Inputs!$B$6*H2089</f>
        <v>0</v>
      </c>
      <c r="M2089" s="37" t="n">
        <f aca="false">I2089+Inputs!$B$7*J2089</f>
        <v>38.471</v>
      </c>
      <c r="N2089" s="37" t="n">
        <f aca="false">K2089+L2089+M2089</f>
        <v>38.471</v>
      </c>
    </row>
    <row r="2090" customFormat="false" ht="15" hidden="false" customHeight="false" outlineLevel="0" collapsed="false">
      <c r="A2090" s="0" t="s">
        <v>9</v>
      </c>
      <c r="B2090" s="0" t="s">
        <v>380</v>
      </c>
      <c r="C2090" s="15" t="n">
        <v>45870</v>
      </c>
      <c r="D2090" s="0" t="n">
        <v>2</v>
      </c>
      <c r="E2090" s="0" t="n">
        <v>0</v>
      </c>
      <c r="F2090" s="0" t="n">
        <v>1</v>
      </c>
      <c r="G2090" s="0" t="n">
        <v>0</v>
      </c>
      <c r="H2090" s="0" t="n">
        <v>1</v>
      </c>
      <c r="I2090" s="0" t="n">
        <v>0</v>
      </c>
      <c r="J2090" s="0" t="n">
        <v>28</v>
      </c>
      <c r="K2090" s="37" t="n">
        <f aca="false">E2090+Inputs!$B$5*F2090</f>
        <v>1.275</v>
      </c>
      <c r="L2090" s="37" t="n">
        <f aca="false">G2090+Inputs!$B$6*H2090</f>
        <v>1.275</v>
      </c>
      <c r="M2090" s="37" t="n">
        <f aca="false">I2090+Inputs!$B$7*J2090</f>
        <v>34.748</v>
      </c>
      <c r="N2090" s="37" t="n">
        <f aca="false">K2090+L2090+M2090</f>
        <v>37.298</v>
      </c>
    </row>
    <row r="2091" customFormat="false" ht="15" hidden="false" customHeight="false" outlineLevel="0" collapsed="false">
      <c r="A2091" s="0" t="s">
        <v>9</v>
      </c>
      <c r="B2091" s="0" t="s">
        <v>380</v>
      </c>
      <c r="C2091" s="15" t="n">
        <v>45901</v>
      </c>
      <c r="D2091" s="0" t="n">
        <v>2</v>
      </c>
      <c r="E2091" s="0" t="n">
        <v>0</v>
      </c>
      <c r="F2091" s="0" t="n">
        <v>1</v>
      </c>
      <c r="G2091" s="0" t="n">
        <v>0</v>
      </c>
      <c r="H2091" s="0" t="n">
        <v>0</v>
      </c>
      <c r="I2091" s="0" t="n">
        <v>0</v>
      </c>
      <c r="J2091" s="0" t="n">
        <v>19</v>
      </c>
      <c r="K2091" s="37" t="n">
        <f aca="false">E2091+Inputs!$B$5*F2091</f>
        <v>1.275</v>
      </c>
      <c r="L2091" s="37" t="n">
        <f aca="false">G2091+Inputs!$B$6*H2091</f>
        <v>0</v>
      </c>
      <c r="M2091" s="37" t="n">
        <f aca="false">I2091+Inputs!$B$7*J2091</f>
        <v>23.579</v>
      </c>
      <c r="N2091" s="37" t="n">
        <f aca="false">K2091+L2091+M2091</f>
        <v>24.854</v>
      </c>
    </row>
    <row r="2092" customFormat="false" ht="15" hidden="false" customHeight="false" outlineLevel="0" collapsed="false">
      <c r="A2092" s="0" t="s">
        <v>9</v>
      </c>
      <c r="B2092" s="0" t="s">
        <v>380</v>
      </c>
      <c r="C2092" s="15" t="n">
        <v>45931</v>
      </c>
      <c r="D2092" s="0" t="n">
        <v>2</v>
      </c>
      <c r="E2092" s="0" t="n">
        <v>0</v>
      </c>
      <c r="F2092" s="0" t="n">
        <v>0</v>
      </c>
      <c r="G2092" s="0" t="n">
        <v>0</v>
      </c>
      <c r="H2092" s="0" t="n">
        <v>0</v>
      </c>
      <c r="I2092" s="0" t="n">
        <v>0</v>
      </c>
      <c r="J2092" s="0" t="n">
        <v>25</v>
      </c>
      <c r="K2092" s="37" t="n">
        <f aca="false">E2092+Inputs!$B$5*F2092</f>
        <v>0</v>
      </c>
      <c r="L2092" s="37" t="n">
        <f aca="false">G2092+Inputs!$B$6*H2092</f>
        <v>0</v>
      </c>
      <c r="M2092" s="37" t="n">
        <f aca="false">I2092+Inputs!$B$7*J2092</f>
        <v>31.025</v>
      </c>
      <c r="N2092" s="37" t="n">
        <f aca="false">K2092+L2092+M2092</f>
        <v>31.025</v>
      </c>
    </row>
    <row r="2093" customFormat="false" ht="15" hidden="false" customHeight="false" outlineLevel="0" collapsed="false">
      <c r="A2093" s="0" t="s">
        <v>9</v>
      </c>
      <c r="B2093" s="0" t="s">
        <v>380</v>
      </c>
      <c r="C2093" s="15" t="n">
        <v>45962</v>
      </c>
      <c r="D2093" s="0" t="n">
        <v>2</v>
      </c>
      <c r="E2093" s="0" t="n">
        <v>0</v>
      </c>
      <c r="F2093" s="0" t="n">
        <v>0</v>
      </c>
      <c r="G2093" s="0" t="n">
        <v>0</v>
      </c>
      <c r="H2093" s="0" t="n">
        <v>0</v>
      </c>
      <c r="I2093" s="0" t="n">
        <v>0</v>
      </c>
      <c r="J2093" s="0" t="n">
        <v>25</v>
      </c>
      <c r="K2093" s="37" t="n">
        <f aca="false">E2093+Inputs!$B$5*F2093</f>
        <v>0</v>
      </c>
      <c r="L2093" s="37" t="n">
        <f aca="false">G2093+Inputs!$B$6*H2093</f>
        <v>0</v>
      </c>
      <c r="M2093" s="37" t="n">
        <f aca="false">I2093+Inputs!$B$7*J2093</f>
        <v>31.025</v>
      </c>
      <c r="N2093" s="37" t="n">
        <f aca="false">K2093+L2093+M2093</f>
        <v>31.025</v>
      </c>
    </row>
    <row r="2094" customFormat="false" ht="15" hidden="false" customHeight="false" outlineLevel="0" collapsed="false">
      <c r="A2094" s="0" t="s">
        <v>9</v>
      </c>
      <c r="B2094" s="0" t="s">
        <v>380</v>
      </c>
      <c r="C2094" s="15" t="n">
        <v>45992</v>
      </c>
      <c r="D2094" s="0" t="n">
        <v>2</v>
      </c>
      <c r="E2094" s="0" t="n">
        <v>0</v>
      </c>
      <c r="F2094" s="0" t="n">
        <v>1</v>
      </c>
      <c r="G2094" s="0" t="n">
        <v>0</v>
      </c>
      <c r="H2094" s="0" t="n">
        <v>2</v>
      </c>
      <c r="I2094" s="0" t="n">
        <v>0</v>
      </c>
      <c r="J2094" s="0" t="n">
        <v>27</v>
      </c>
      <c r="K2094" s="37" t="n">
        <f aca="false">E2094+Inputs!$B$5*F2094</f>
        <v>1.275</v>
      </c>
      <c r="L2094" s="37" t="n">
        <f aca="false">G2094+Inputs!$B$6*H2094</f>
        <v>2.55</v>
      </c>
      <c r="M2094" s="37" t="n">
        <f aca="false">I2094+Inputs!$B$7*J2094</f>
        <v>33.507</v>
      </c>
      <c r="N2094" s="37" t="n">
        <f aca="false">K2094+L2094+M2094</f>
        <v>37.332</v>
      </c>
    </row>
    <row r="2095" customFormat="false" ht="15" hidden="false" customHeight="false" outlineLevel="0" collapsed="false">
      <c r="A2095" s="0" t="s">
        <v>9</v>
      </c>
      <c r="B2095" s="0" t="s">
        <v>380</v>
      </c>
      <c r="C2095" s="15" t="n">
        <v>46023</v>
      </c>
      <c r="D2095" s="0" t="n">
        <v>2</v>
      </c>
      <c r="E2095" s="0" t="n">
        <v>0</v>
      </c>
      <c r="F2095" s="0" t="n">
        <v>0</v>
      </c>
      <c r="G2095" s="0" t="n">
        <v>0</v>
      </c>
      <c r="H2095" s="0" t="n">
        <v>0</v>
      </c>
      <c r="I2095" s="0" t="n">
        <v>0</v>
      </c>
      <c r="J2095" s="0" t="n">
        <v>20</v>
      </c>
      <c r="K2095" s="37" t="n">
        <f aca="false">E2095+Inputs!$B$5*F2095</f>
        <v>0</v>
      </c>
      <c r="L2095" s="37" t="n">
        <f aca="false">G2095+Inputs!$B$6*H2095</f>
        <v>0</v>
      </c>
      <c r="M2095" s="37" t="n">
        <f aca="false">I2095+Inputs!$B$7*J2095</f>
        <v>24.82</v>
      </c>
      <c r="N2095" s="37" t="n">
        <f aca="false">K2095+L2095+M2095</f>
        <v>24.82</v>
      </c>
    </row>
    <row r="2096" customFormat="false" ht="15" hidden="false" customHeight="false" outlineLevel="0" collapsed="false">
      <c r="A2096" s="0" t="s">
        <v>9</v>
      </c>
      <c r="B2096" s="0" t="s">
        <v>380</v>
      </c>
      <c r="C2096" s="15" t="n">
        <v>46054</v>
      </c>
      <c r="D2096" s="0" t="n">
        <v>2</v>
      </c>
      <c r="E2096" s="0" t="n">
        <v>0</v>
      </c>
      <c r="F2096" s="0" t="n">
        <v>3</v>
      </c>
      <c r="G2096" s="0" t="n">
        <v>0</v>
      </c>
      <c r="H2096" s="0" t="n">
        <v>0</v>
      </c>
      <c r="I2096" s="0" t="n">
        <v>0</v>
      </c>
      <c r="J2096" s="0" t="n">
        <v>21</v>
      </c>
      <c r="K2096" s="37" t="n">
        <f aca="false">E2096+Inputs!$B$5*F2096</f>
        <v>3.825</v>
      </c>
      <c r="L2096" s="37" t="n">
        <f aca="false">G2096+Inputs!$B$6*H2096</f>
        <v>0</v>
      </c>
      <c r="M2096" s="37" t="n">
        <f aca="false">I2096+Inputs!$B$7*J2096</f>
        <v>26.061</v>
      </c>
      <c r="N2096" s="37" t="n">
        <f aca="false">K2096+L2096+M2096</f>
        <v>29.886</v>
      </c>
    </row>
    <row r="2097" customFormat="false" ht="15" hidden="false" customHeight="false" outlineLevel="0" collapsed="false">
      <c r="A2097" s="0" t="s">
        <v>9</v>
      </c>
      <c r="B2097" s="0" t="s">
        <v>380</v>
      </c>
      <c r="C2097" s="15" t="n">
        <v>46082</v>
      </c>
      <c r="D2097" s="0" t="n">
        <v>2</v>
      </c>
      <c r="E2097" s="0" t="n">
        <v>0</v>
      </c>
      <c r="F2097" s="0" t="n">
        <v>2</v>
      </c>
      <c r="G2097" s="0" t="n">
        <v>0</v>
      </c>
      <c r="H2097" s="0" t="n">
        <v>1</v>
      </c>
      <c r="I2097" s="0" t="n">
        <v>0</v>
      </c>
      <c r="J2097" s="0" t="n">
        <v>23</v>
      </c>
      <c r="K2097" s="37" t="n">
        <f aca="false">E2097+Inputs!$B$5*F2097</f>
        <v>2.55</v>
      </c>
      <c r="L2097" s="37" t="n">
        <f aca="false">G2097+Inputs!$B$6*H2097</f>
        <v>1.275</v>
      </c>
      <c r="M2097" s="37" t="n">
        <f aca="false">I2097+Inputs!$B$7*J2097</f>
        <v>28.543</v>
      </c>
      <c r="N2097" s="37" t="n">
        <f aca="false">K2097+L2097+M2097</f>
        <v>32.368</v>
      </c>
    </row>
    <row r="2098" customFormat="false" ht="15" hidden="false" customHeight="false" outlineLevel="0" collapsed="false">
      <c r="A2098" s="0" t="s">
        <v>9</v>
      </c>
      <c r="B2098" s="0" t="s">
        <v>380</v>
      </c>
      <c r="C2098" s="15" t="n">
        <v>46113</v>
      </c>
      <c r="D2098" s="0" t="n">
        <v>2</v>
      </c>
      <c r="E2098" s="0" t="n">
        <v>0</v>
      </c>
      <c r="F2098" s="0" t="n">
        <v>2</v>
      </c>
      <c r="G2098" s="0" t="n">
        <v>0</v>
      </c>
      <c r="H2098" s="0" t="n">
        <v>2</v>
      </c>
      <c r="I2098" s="0" t="n">
        <v>0</v>
      </c>
      <c r="J2098" s="0" t="n">
        <v>15</v>
      </c>
      <c r="K2098" s="37" t="n">
        <f aca="false">E2098+Inputs!$B$5*F2098</f>
        <v>2.55</v>
      </c>
      <c r="L2098" s="37" t="n">
        <f aca="false">G2098+Inputs!$B$6*H2098</f>
        <v>2.55</v>
      </c>
      <c r="M2098" s="37" t="n">
        <f aca="false">I2098+Inputs!$B$7*J2098</f>
        <v>18.615</v>
      </c>
      <c r="N2098" s="37" t="n">
        <f aca="false">K2098+L2098+M2098</f>
        <v>23.715</v>
      </c>
    </row>
    <row r="2099" customFormat="false" ht="15" hidden="false" customHeight="false" outlineLevel="0" collapsed="false">
      <c r="A2099" s="0" t="s">
        <v>9</v>
      </c>
      <c r="B2099" s="0" t="s">
        <v>380</v>
      </c>
      <c r="C2099" s="15" t="n">
        <v>46143</v>
      </c>
      <c r="D2099" s="0" t="n">
        <v>2</v>
      </c>
      <c r="E2099" s="0" t="n">
        <v>0</v>
      </c>
      <c r="F2099" s="0" t="n">
        <v>7</v>
      </c>
      <c r="G2099" s="0" t="n">
        <v>0</v>
      </c>
      <c r="H2099" s="0" t="n">
        <v>2</v>
      </c>
      <c r="I2099" s="0" t="n">
        <v>0</v>
      </c>
      <c r="J2099" s="0" t="n">
        <v>31</v>
      </c>
      <c r="K2099" s="37" t="n">
        <f aca="false">E2099+Inputs!$B$5*F2099</f>
        <v>8.925</v>
      </c>
      <c r="L2099" s="37" t="n">
        <f aca="false">G2099+Inputs!$B$6*H2099</f>
        <v>2.55</v>
      </c>
      <c r="M2099" s="37" t="n">
        <f aca="false">I2099+Inputs!$B$7*J2099</f>
        <v>38.471</v>
      </c>
      <c r="N2099" s="37" t="n">
        <f aca="false">K2099+L2099+M2099</f>
        <v>49.946</v>
      </c>
    </row>
    <row r="2100" customFormat="false" ht="15" hidden="false" customHeight="false" outlineLevel="0" collapsed="false">
      <c r="A2100" s="0" t="s">
        <v>9</v>
      </c>
      <c r="B2100" s="0" t="s">
        <v>380</v>
      </c>
      <c r="C2100" s="15" t="n">
        <v>46174</v>
      </c>
      <c r="D2100" s="0" t="n">
        <v>2</v>
      </c>
      <c r="E2100" s="0" t="n">
        <v>0</v>
      </c>
      <c r="F2100" s="0" t="n">
        <v>8</v>
      </c>
      <c r="G2100" s="0" t="n">
        <v>0</v>
      </c>
      <c r="H2100" s="0" t="n">
        <v>5</v>
      </c>
      <c r="I2100" s="0" t="n">
        <v>0</v>
      </c>
      <c r="J2100" s="0" t="n">
        <v>34</v>
      </c>
      <c r="K2100" s="37" t="n">
        <f aca="false">E2100+Inputs!$B$5*F2100</f>
        <v>10.2</v>
      </c>
      <c r="L2100" s="37" t="n">
        <f aca="false">G2100+Inputs!$B$6*H2100</f>
        <v>6.375</v>
      </c>
      <c r="M2100" s="37" t="n">
        <f aca="false">I2100+Inputs!$B$7*J2100</f>
        <v>42.194</v>
      </c>
      <c r="N2100" s="37" t="n">
        <f aca="false">K2100+L2100+M2100</f>
        <v>58.769</v>
      </c>
    </row>
    <row r="2101" customFormat="false" ht="15" hidden="false" customHeight="false" outlineLevel="0" collapsed="false">
      <c r="A2101" s="0" t="s">
        <v>9</v>
      </c>
      <c r="B2101" s="0" t="s">
        <v>380</v>
      </c>
      <c r="C2101" s="15" t="n">
        <v>46204</v>
      </c>
      <c r="D2101" s="0" t="n">
        <v>2</v>
      </c>
      <c r="E2101" s="0" t="n">
        <v>0</v>
      </c>
      <c r="F2101" s="0" t="n">
        <v>4</v>
      </c>
      <c r="G2101" s="0" t="n">
        <v>0</v>
      </c>
      <c r="H2101" s="0" t="n">
        <v>2</v>
      </c>
      <c r="I2101" s="0" t="n">
        <v>0</v>
      </c>
      <c r="J2101" s="0" t="n">
        <v>25</v>
      </c>
      <c r="K2101" s="37" t="n">
        <f aca="false">E2101+Inputs!$B$5*F2101</f>
        <v>5.1</v>
      </c>
      <c r="L2101" s="37" t="n">
        <f aca="false">G2101+Inputs!$B$6*H2101</f>
        <v>2.55</v>
      </c>
      <c r="M2101" s="37" t="n">
        <f aca="false">I2101+Inputs!$B$7*J2101</f>
        <v>31.025</v>
      </c>
      <c r="N2101" s="37" t="n">
        <f aca="false">K2101+L2101+M2101</f>
        <v>38.675</v>
      </c>
    </row>
    <row r="2102" customFormat="false" ht="15" hidden="false" customHeight="false" outlineLevel="0" collapsed="false">
      <c r="A2102" s="0" t="s">
        <v>9</v>
      </c>
      <c r="B2102" s="0" t="s">
        <v>380</v>
      </c>
      <c r="C2102" s="15" t="n">
        <v>46235</v>
      </c>
      <c r="D2102" s="0" t="n">
        <v>2</v>
      </c>
      <c r="E2102" s="0" t="n">
        <v>0</v>
      </c>
      <c r="F2102" s="0" t="n">
        <v>0</v>
      </c>
      <c r="G2102" s="0" t="n">
        <v>0</v>
      </c>
      <c r="H2102" s="0" t="n">
        <v>1</v>
      </c>
      <c r="I2102" s="0" t="n">
        <v>0</v>
      </c>
      <c r="J2102" s="0" t="n">
        <v>26</v>
      </c>
      <c r="K2102" s="37" t="n">
        <f aca="false">E2102+Inputs!$B$5*F2102</f>
        <v>0</v>
      </c>
      <c r="L2102" s="37" t="n">
        <f aca="false">G2102+Inputs!$B$6*H2102</f>
        <v>1.275</v>
      </c>
      <c r="M2102" s="37" t="n">
        <f aca="false">I2102+Inputs!$B$7*J2102</f>
        <v>32.266</v>
      </c>
      <c r="N2102" s="37" t="n">
        <f aca="false">K2102+L2102+M2102</f>
        <v>33.541</v>
      </c>
    </row>
    <row r="2103" customFormat="false" ht="15" hidden="false" customHeight="false" outlineLevel="0" collapsed="false">
      <c r="A2103" s="0" t="s">
        <v>9</v>
      </c>
      <c r="B2103" s="0" t="s">
        <v>395</v>
      </c>
      <c r="C2103" s="15" t="n">
        <v>44927</v>
      </c>
      <c r="D2103" s="0" t="n">
        <v>2</v>
      </c>
      <c r="E2103" s="0" t="n">
        <v>0</v>
      </c>
      <c r="F2103" s="0" t="n">
        <v>0</v>
      </c>
      <c r="G2103" s="0" t="n">
        <v>0</v>
      </c>
      <c r="H2103" s="0" t="n">
        <v>0</v>
      </c>
      <c r="I2103" s="0" t="n">
        <v>0</v>
      </c>
      <c r="J2103" s="0" t="n">
        <v>37</v>
      </c>
      <c r="K2103" s="37" t="n">
        <f aca="false">E2103+Inputs!$B$5*F2103</f>
        <v>0</v>
      </c>
      <c r="L2103" s="37" t="n">
        <f aca="false">G2103+Inputs!$B$6*H2103</f>
        <v>0</v>
      </c>
      <c r="M2103" s="37" t="n">
        <f aca="false">I2103+Inputs!$B$7*J2103</f>
        <v>45.917</v>
      </c>
      <c r="N2103" s="37" t="n">
        <f aca="false">K2103+L2103+M2103</f>
        <v>45.917</v>
      </c>
    </row>
    <row r="2104" customFormat="false" ht="15" hidden="false" customHeight="false" outlineLevel="0" collapsed="false">
      <c r="A2104" s="0" t="s">
        <v>9</v>
      </c>
      <c r="B2104" s="0" t="s">
        <v>395</v>
      </c>
      <c r="C2104" s="15" t="n">
        <v>44958</v>
      </c>
      <c r="D2104" s="0" t="n">
        <v>2</v>
      </c>
      <c r="E2104" s="0" t="n">
        <v>0</v>
      </c>
      <c r="F2104" s="0" t="n">
        <v>1</v>
      </c>
      <c r="G2104" s="0" t="n">
        <v>0</v>
      </c>
      <c r="H2104" s="0" t="n">
        <v>0</v>
      </c>
      <c r="I2104" s="0" t="n">
        <v>0</v>
      </c>
      <c r="J2104" s="0" t="n">
        <v>46</v>
      </c>
      <c r="K2104" s="37" t="n">
        <f aca="false">E2104+Inputs!$B$5*F2104</f>
        <v>1.275</v>
      </c>
      <c r="L2104" s="37" t="n">
        <f aca="false">G2104+Inputs!$B$6*H2104</f>
        <v>0</v>
      </c>
      <c r="M2104" s="37" t="n">
        <f aca="false">I2104+Inputs!$B$7*J2104</f>
        <v>57.086</v>
      </c>
      <c r="N2104" s="37" t="n">
        <f aca="false">K2104+L2104+M2104</f>
        <v>58.361</v>
      </c>
    </row>
    <row r="2105" customFormat="false" ht="15" hidden="false" customHeight="false" outlineLevel="0" collapsed="false">
      <c r="A2105" s="0" t="s">
        <v>9</v>
      </c>
      <c r="B2105" s="0" t="s">
        <v>395</v>
      </c>
      <c r="C2105" s="15" t="n">
        <v>44986</v>
      </c>
      <c r="D2105" s="0" t="n">
        <v>2</v>
      </c>
      <c r="E2105" s="0" t="n">
        <v>0</v>
      </c>
      <c r="F2105" s="0" t="n">
        <v>0</v>
      </c>
      <c r="G2105" s="0" t="n">
        <v>0</v>
      </c>
      <c r="H2105" s="0" t="n">
        <v>0</v>
      </c>
      <c r="I2105" s="0" t="n">
        <v>0</v>
      </c>
      <c r="J2105" s="0" t="n">
        <v>5</v>
      </c>
      <c r="K2105" s="37" t="n">
        <f aca="false">E2105+Inputs!$B$5*F2105</f>
        <v>0</v>
      </c>
      <c r="L2105" s="37" t="n">
        <f aca="false">G2105+Inputs!$B$6*H2105</f>
        <v>0</v>
      </c>
      <c r="M2105" s="37" t="n">
        <f aca="false">I2105+Inputs!$B$7*J2105</f>
        <v>6.205</v>
      </c>
      <c r="N2105" s="37" t="n">
        <f aca="false">K2105+L2105+M2105</f>
        <v>6.205</v>
      </c>
    </row>
    <row r="2106" customFormat="false" ht="15" hidden="false" customHeight="false" outlineLevel="0" collapsed="false">
      <c r="A2106" s="0" t="s">
        <v>9</v>
      </c>
      <c r="B2106" s="0" t="s">
        <v>395</v>
      </c>
      <c r="C2106" s="15" t="n">
        <v>45017</v>
      </c>
      <c r="D2106" s="0" t="n">
        <v>2</v>
      </c>
      <c r="E2106" s="0" t="n">
        <v>0</v>
      </c>
      <c r="F2106" s="0" t="n">
        <v>2</v>
      </c>
      <c r="G2106" s="0" t="n">
        <v>0</v>
      </c>
      <c r="H2106" s="0" t="n">
        <v>0</v>
      </c>
      <c r="I2106" s="0" t="n">
        <v>0</v>
      </c>
      <c r="J2106" s="0" t="n">
        <v>9</v>
      </c>
      <c r="K2106" s="37" t="n">
        <f aca="false">E2106+Inputs!$B$5*F2106</f>
        <v>2.55</v>
      </c>
      <c r="L2106" s="37" t="n">
        <f aca="false">G2106+Inputs!$B$6*H2106</f>
        <v>0</v>
      </c>
      <c r="M2106" s="37" t="n">
        <f aca="false">I2106+Inputs!$B$7*J2106</f>
        <v>11.169</v>
      </c>
      <c r="N2106" s="37" t="n">
        <f aca="false">K2106+L2106+M2106</f>
        <v>13.719</v>
      </c>
    </row>
    <row r="2107" customFormat="false" ht="15" hidden="false" customHeight="false" outlineLevel="0" collapsed="false">
      <c r="A2107" s="0" t="s">
        <v>9</v>
      </c>
      <c r="B2107" s="0" t="s">
        <v>395</v>
      </c>
      <c r="C2107" s="15" t="n">
        <v>45047</v>
      </c>
      <c r="D2107" s="0" t="n">
        <v>2</v>
      </c>
      <c r="E2107" s="0" t="n">
        <v>0</v>
      </c>
      <c r="F2107" s="0" t="n">
        <v>0</v>
      </c>
      <c r="G2107" s="0" t="n">
        <v>0</v>
      </c>
      <c r="H2107" s="0" t="n">
        <v>0</v>
      </c>
      <c r="I2107" s="0" t="n">
        <v>0</v>
      </c>
      <c r="J2107" s="0" t="n">
        <v>65</v>
      </c>
      <c r="K2107" s="37" t="n">
        <f aca="false">E2107+Inputs!$B$5*F2107</f>
        <v>0</v>
      </c>
      <c r="L2107" s="37" t="n">
        <f aca="false">G2107+Inputs!$B$6*H2107</f>
        <v>0</v>
      </c>
      <c r="M2107" s="37" t="n">
        <f aca="false">I2107+Inputs!$B$7*J2107</f>
        <v>80.665</v>
      </c>
      <c r="N2107" s="37" t="n">
        <f aca="false">K2107+L2107+M2107</f>
        <v>80.665</v>
      </c>
    </row>
    <row r="2108" customFormat="false" ht="15" hidden="false" customHeight="false" outlineLevel="0" collapsed="false">
      <c r="A2108" s="0" t="s">
        <v>9</v>
      </c>
      <c r="B2108" s="0" t="s">
        <v>395</v>
      </c>
      <c r="C2108" s="15" t="n">
        <v>45078</v>
      </c>
      <c r="D2108" s="0" t="n">
        <v>2</v>
      </c>
      <c r="E2108" s="0" t="n">
        <v>0</v>
      </c>
      <c r="F2108" s="0" t="n">
        <v>0</v>
      </c>
      <c r="G2108" s="0" t="n">
        <v>0</v>
      </c>
      <c r="H2108" s="0" t="n">
        <v>0</v>
      </c>
      <c r="I2108" s="0" t="n">
        <v>0</v>
      </c>
      <c r="J2108" s="0" t="n">
        <v>82</v>
      </c>
      <c r="K2108" s="37" t="n">
        <f aca="false">E2108+Inputs!$B$5*F2108</f>
        <v>0</v>
      </c>
      <c r="L2108" s="37" t="n">
        <f aca="false">G2108+Inputs!$B$6*H2108</f>
        <v>0</v>
      </c>
      <c r="M2108" s="37" t="n">
        <f aca="false">I2108+Inputs!$B$7*J2108</f>
        <v>101.762</v>
      </c>
      <c r="N2108" s="37" t="n">
        <f aca="false">K2108+L2108+M2108</f>
        <v>101.762</v>
      </c>
    </row>
    <row r="2109" customFormat="false" ht="15" hidden="false" customHeight="false" outlineLevel="0" collapsed="false">
      <c r="A2109" s="0" t="s">
        <v>9</v>
      </c>
      <c r="B2109" s="0" t="s">
        <v>395</v>
      </c>
      <c r="C2109" s="15" t="n">
        <v>45108</v>
      </c>
      <c r="D2109" s="0" t="n">
        <v>2</v>
      </c>
      <c r="E2109" s="0" t="n">
        <v>0</v>
      </c>
      <c r="F2109" s="0" t="n">
        <v>0</v>
      </c>
      <c r="G2109" s="0" t="n">
        <v>0</v>
      </c>
      <c r="H2109" s="0" t="n">
        <v>0</v>
      </c>
      <c r="I2109" s="0" t="n">
        <v>0</v>
      </c>
      <c r="J2109" s="0" t="n">
        <v>55</v>
      </c>
      <c r="K2109" s="37" t="n">
        <f aca="false">E2109+Inputs!$B$5*F2109</f>
        <v>0</v>
      </c>
      <c r="L2109" s="37" t="n">
        <f aca="false">G2109+Inputs!$B$6*H2109</f>
        <v>0</v>
      </c>
      <c r="M2109" s="37" t="n">
        <f aca="false">I2109+Inputs!$B$7*J2109</f>
        <v>68.255</v>
      </c>
      <c r="N2109" s="37" t="n">
        <f aca="false">K2109+L2109+M2109</f>
        <v>68.255</v>
      </c>
    </row>
    <row r="2110" customFormat="false" ht="15" hidden="false" customHeight="false" outlineLevel="0" collapsed="false">
      <c r="A2110" s="0" t="s">
        <v>9</v>
      </c>
      <c r="B2110" s="0" t="s">
        <v>395</v>
      </c>
      <c r="C2110" s="15" t="n">
        <v>45139</v>
      </c>
      <c r="D2110" s="0" t="n">
        <v>2</v>
      </c>
      <c r="E2110" s="0" t="n">
        <v>0</v>
      </c>
      <c r="F2110" s="0" t="n">
        <v>1</v>
      </c>
      <c r="G2110" s="0" t="n">
        <v>0</v>
      </c>
      <c r="H2110" s="0" t="n">
        <v>0</v>
      </c>
      <c r="I2110" s="0" t="n">
        <v>0</v>
      </c>
      <c r="J2110" s="0" t="n">
        <v>69</v>
      </c>
      <c r="K2110" s="37" t="n">
        <f aca="false">E2110+Inputs!$B$5*F2110</f>
        <v>1.275</v>
      </c>
      <c r="L2110" s="37" t="n">
        <f aca="false">G2110+Inputs!$B$6*H2110</f>
        <v>0</v>
      </c>
      <c r="M2110" s="37" t="n">
        <f aca="false">I2110+Inputs!$B$7*J2110</f>
        <v>85.629</v>
      </c>
      <c r="N2110" s="37" t="n">
        <f aca="false">K2110+L2110+M2110</f>
        <v>86.904</v>
      </c>
    </row>
    <row r="2111" customFormat="false" ht="15" hidden="false" customHeight="false" outlineLevel="0" collapsed="false">
      <c r="A2111" s="0" t="s">
        <v>9</v>
      </c>
      <c r="B2111" s="0" t="s">
        <v>395</v>
      </c>
      <c r="C2111" s="15" t="n">
        <v>45170</v>
      </c>
      <c r="D2111" s="0" t="n">
        <v>2</v>
      </c>
      <c r="E2111" s="0" t="n">
        <v>0</v>
      </c>
      <c r="F2111" s="0" t="n">
        <v>1</v>
      </c>
      <c r="G2111" s="0" t="n">
        <v>0</v>
      </c>
      <c r="H2111" s="0" t="n">
        <v>1</v>
      </c>
      <c r="I2111" s="0" t="n">
        <v>0</v>
      </c>
      <c r="J2111" s="0" t="n">
        <v>72</v>
      </c>
      <c r="K2111" s="37" t="n">
        <f aca="false">E2111+Inputs!$B$5*F2111</f>
        <v>1.275</v>
      </c>
      <c r="L2111" s="37" t="n">
        <f aca="false">G2111+Inputs!$B$6*H2111</f>
        <v>1.275</v>
      </c>
      <c r="M2111" s="37" t="n">
        <f aca="false">I2111+Inputs!$B$7*J2111</f>
        <v>89.352</v>
      </c>
      <c r="N2111" s="37" t="n">
        <f aca="false">K2111+L2111+M2111</f>
        <v>91.902</v>
      </c>
    </row>
    <row r="2112" customFormat="false" ht="15" hidden="false" customHeight="false" outlineLevel="0" collapsed="false">
      <c r="A2112" s="0" t="s">
        <v>9</v>
      </c>
      <c r="B2112" s="0" t="s">
        <v>395</v>
      </c>
      <c r="C2112" s="15" t="n">
        <v>45200</v>
      </c>
      <c r="D2112" s="0" t="n">
        <v>2</v>
      </c>
      <c r="E2112" s="0" t="n">
        <v>0</v>
      </c>
      <c r="F2112" s="0" t="n">
        <v>0</v>
      </c>
      <c r="G2112" s="0" t="n">
        <v>0</v>
      </c>
      <c r="H2112" s="0" t="n">
        <v>0</v>
      </c>
      <c r="I2112" s="0" t="n">
        <v>0</v>
      </c>
      <c r="J2112" s="0" t="n">
        <v>70</v>
      </c>
      <c r="K2112" s="37" t="n">
        <f aca="false">E2112+Inputs!$B$5*F2112</f>
        <v>0</v>
      </c>
      <c r="L2112" s="37" t="n">
        <f aca="false">G2112+Inputs!$B$6*H2112</f>
        <v>0</v>
      </c>
      <c r="M2112" s="37" t="n">
        <f aca="false">I2112+Inputs!$B$7*J2112</f>
        <v>86.87</v>
      </c>
      <c r="N2112" s="37" t="n">
        <f aca="false">K2112+L2112+M2112</f>
        <v>86.87</v>
      </c>
    </row>
    <row r="2113" customFormat="false" ht="15" hidden="false" customHeight="false" outlineLevel="0" collapsed="false">
      <c r="A2113" s="0" t="s">
        <v>9</v>
      </c>
      <c r="B2113" s="0" t="s">
        <v>395</v>
      </c>
      <c r="C2113" s="15" t="n">
        <v>45231</v>
      </c>
      <c r="D2113" s="0" t="n">
        <v>2</v>
      </c>
      <c r="E2113" s="0" t="n">
        <v>0</v>
      </c>
      <c r="F2113" s="0" t="n">
        <v>0</v>
      </c>
      <c r="G2113" s="0" t="n">
        <v>0</v>
      </c>
      <c r="H2113" s="0" t="n">
        <v>1</v>
      </c>
      <c r="I2113" s="0" t="n">
        <v>0</v>
      </c>
      <c r="J2113" s="0" t="n">
        <v>74</v>
      </c>
      <c r="K2113" s="37" t="n">
        <f aca="false">E2113+Inputs!$B$5*F2113</f>
        <v>0</v>
      </c>
      <c r="L2113" s="37" t="n">
        <f aca="false">G2113+Inputs!$B$6*H2113</f>
        <v>1.275</v>
      </c>
      <c r="M2113" s="37" t="n">
        <f aca="false">I2113+Inputs!$B$7*J2113</f>
        <v>91.834</v>
      </c>
      <c r="N2113" s="37" t="n">
        <f aca="false">K2113+L2113+M2113</f>
        <v>93.109</v>
      </c>
    </row>
    <row r="2114" customFormat="false" ht="15" hidden="false" customHeight="false" outlineLevel="0" collapsed="false">
      <c r="A2114" s="0" t="s">
        <v>9</v>
      </c>
      <c r="B2114" s="0" t="s">
        <v>395</v>
      </c>
      <c r="C2114" s="15" t="n">
        <v>45261</v>
      </c>
      <c r="D2114" s="0" t="n">
        <v>2</v>
      </c>
      <c r="E2114" s="0" t="n">
        <v>0</v>
      </c>
      <c r="F2114" s="0" t="n">
        <v>0</v>
      </c>
      <c r="G2114" s="0" t="n">
        <v>0</v>
      </c>
      <c r="H2114" s="0" t="n">
        <v>1</v>
      </c>
      <c r="I2114" s="0" t="n">
        <v>0</v>
      </c>
      <c r="J2114" s="0" t="n">
        <v>55</v>
      </c>
      <c r="K2114" s="37" t="n">
        <f aca="false">E2114+Inputs!$B$5*F2114</f>
        <v>0</v>
      </c>
      <c r="L2114" s="37" t="n">
        <f aca="false">G2114+Inputs!$B$6*H2114</f>
        <v>1.275</v>
      </c>
      <c r="M2114" s="37" t="n">
        <f aca="false">I2114+Inputs!$B$7*J2114</f>
        <v>68.255</v>
      </c>
      <c r="N2114" s="37" t="n">
        <f aca="false">K2114+L2114+M2114</f>
        <v>69.53</v>
      </c>
    </row>
    <row r="2115" customFormat="false" ht="15" hidden="false" customHeight="false" outlineLevel="0" collapsed="false">
      <c r="A2115" s="0" t="s">
        <v>9</v>
      </c>
      <c r="B2115" s="0" t="s">
        <v>395</v>
      </c>
      <c r="C2115" s="15" t="n">
        <v>45292</v>
      </c>
      <c r="D2115" s="0" t="n">
        <v>2</v>
      </c>
      <c r="E2115" s="0" t="n">
        <v>0</v>
      </c>
      <c r="F2115" s="0" t="n">
        <v>1</v>
      </c>
      <c r="G2115" s="0" t="n">
        <v>0</v>
      </c>
      <c r="H2115" s="0" t="n">
        <v>0</v>
      </c>
      <c r="I2115" s="0" t="n">
        <v>0</v>
      </c>
      <c r="J2115" s="0" t="n">
        <v>60</v>
      </c>
      <c r="K2115" s="37" t="n">
        <f aca="false">E2115+Inputs!$B$5*F2115</f>
        <v>1.275</v>
      </c>
      <c r="L2115" s="37" t="n">
        <f aca="false">G2115+Inputs!$B$6*H2115</f>
        <v>0</v>
      </c>
      <c r="M2115" s="37" t="n">
        <f aca="false">I2115+Inputs!$B$7*J2115</f>
        <v>74.46</v>
      </c>
      <c r="N2115" s="37" t="n">
        <f aca="false">K2115+L2115+M2115</f>
        <v>75.735</v>
      </c>
    </row>
    <row r="2116" customFormat="false" ht="15" hidden="false" customHeight="false" outlineLevel="0" collapsed="false">
      <c r="A2116" s="0" t="s">
        <v>9</v>
      </c>
      <c r="B2116" s="0" t="s">
        <v>395</v>
      </c>
      <c r="C2116" s="15" t="n">
        <v>45323</v>
      </c>
      <c r="D2116" s="0" t="n">
        <v>2</v>
      </c>
      <c r="E2116" s="0" t="n">
        <v>0</v>
      </c>
      <c r="F2116" s="0" t="n">
        <v>0</v>
      </c>
      <c r="G2116" s="0" t="n">
        <v>0</v>
      </c>
      <c r="H2116" s="0" t="n">
        <v>0</v>
      </c>
      <c r="I2116" s="0" t="n">
        <v>0</v>
      </c>
      <c r="J2116" s="0" t="n">
        <v>8</v>
      </c>
      <c r="K2116" s="37" t="n">
        <f aca="false">E2116+Inputs!$B$5*F2116</f>
        <v>0</v>
      </c>
      <c r="L2116" s="37" t="n">
        <f aca="false">G2116+Inputs!$B$6*H2116</f>
        <v>0</v>
      </c>
      <c r="M2116" s="37" t="n">
        <f aca="false">I2116+Inputs!$B$7*J2116</f>
        <v>9.928</v>
      </c>
      <c r="N2116" s="37" t="n">
        <f aca="false">K2116+L2116+M2116</f>
        <v>9.928</v>
      </c>
    </row>
    <row r="2117" customFormat="false" ht="15" hidden="false" customHeight="false" outlineLevel="0" collapsed="false">
      <c r="A2117" s="0" t="s">
        <v>9</v>
      </c>
      <c r="B2117" s="0" t="s">
        <v>395</v>
      </c>
      <c r="C2117" s="15" t="n">
        <v>45352</v>
      </c>
      <c r="D2117" s="0" t="n">
        <v>2</v>
      </c>
      <c r="E2117" s="0" t="n">
        <v>0</v>
      </c>
      <c r="F2117" s="0" t="n">
        <v>0</v>
      </c>
      <c r="G2117" s="0" t="n">
        <v>0</v>
      </c>
      <c r="H2117" s="0" t="n">
        <v>1</v>
      </c>
      <c r="I2117" s="0" t="n">
        <v>0</v>
      </c>
      <c r="J2117" s="0" t="n">
        <v>6</v>
      </c>
      <c r="K2117" s="37" t="n">
        <f aca="false">E2117+Inputs!$B$5*F2117</f>
        <v>0</v>
      </c>
      <c r="L2117" s="37" t="n">
        <f aca="false">G2117+Inputs!$B$6*H2117</f>
        <v>1.275</v>
      </c>
      <c r="M2117" s="37" t="n">
        <f aca="false">I2117+Inputs!$B$7*J2117</f>
        <v>7.446</v>
      </c>
      <c r="N2117" s="37" t="n">
        <f aca="false">K2117+L2117+M2117</f>
        <v>8.721</v>
      </c>
    </row>
    <row r="2118" customFormat="false" ht="15" hidden="false" customHeight="false" outlineLevel="0" collapsed="false">
      <c r="A2118" s="0" t="s">
        <v>9</v>
      </c>
      <c r="B2118" s="0" t="s">
        <v>395</v>
      </c>
      <c r="C2118" s="15" t="n">
        <v>45383</v>
      </c>
      <c r="D2118" s="0" t="n">
        <v>2</v>
      </c>
      <c r="E2118" s="0" t="n">
        <v>0</v>
      </c>
      <c r="F2118" s="0" t="n">
        <v>0</v>
      </c>
      <c r="G2118" s="0" t="n">
        <v>0</v>
      </c>
      <c r="H2118" s="0" t="n">
        <v>1</v>
      </c>
      <c r="I2118" s="0" t="n">
        <v>0</v>
      </c>
      <c r="J2118" s="0" t="n">
        <v>45</v>
      </c>
      <c r="K2118" s="37" t="n">
        <f aca="false">E2118+Inputs!$B$5*F2118</f>
        <v>0</v>
      </c>
      <c r="L2118" s="37" t="n">
        <f aca="false">G2118+Inputs!$B$6*H2118</f>
        <v>1.275</v>
      </c>
      <c r="M2118" s="37" t="n">
        <f aca="false">I2118+Inputs!$B$7*J2118</f>
        <v>55.845</v>
      </c>
      <c r="N2118" s="37" t="n">
        <f aca="false">K2118+L2118+M2118</f>
        <v>57.12</v>
      </c>
    </row>
    <row r="2119" customFormat="false" ht="15" hidden="false" customHeight="false" outlineLevel="0" collapsed="false">
      <c r="A2119" s="0" t="s">
        <v>9</v>
      </c>
      <c r="B2119" s="0" t="s">
        <v>395</v>
      </c>
      <c r="C2119" s="15" t="n">
        <v>45413</v>
      </c>
      <c r="D2119" s="0" t="n">
        <v>2</v>
      </c>
      <c r="E2119" s="0" t="n">
        <v>0</v>
      </c>
      <c r="F2119" s="0" t="n">
        <v>3</v>
      </c>
      <c r="G2119" s="0" t="n">
        <v>0</v>
      </c>
      <c r="H2119" s="0" t="n">
        <v>0</v>
      </c>
      <c r="I2119" s="0" t="n">
        <v>0</v>
      </c>
      <c r="J2119" s="0" t="n">
        <v>45</v>
      </c>
      <c r="K2119" s="37" t="n">
        <f aca="false">E2119+Inputs!$B$5*F2119</f>
        <v>3.825</v>
      </c>
      <c r="L2119" s="37" t="n">
        <f aca="false">G2119+Inputs!$B$6*H2119</f>
        <v>0</v>
      </c>
      <c r="M2119" s="37" t="n">
        <f aca="false">I2119+Inputs!$B$7*J2119</f>
        <v>55.845</v>
      </c>
      <c r="N2119" s="37" t="n">
        <f aca="false">K2119+L2119+M2119</f>
        <v>59.67</v>
      </c>
    </row>
    <row r="2120" customFormat="false" ht="15" hidden="false" customHeight="false" outlineLevel="0" collapsed="false">
      <c r="A2120" s="0" t="s">
        <v>9</v>
      </c>
      <c r="B2120" s="0" t="s">
        <v>395</v>
      </c>
      <c r="C2120" s="15" t="n">
        <v>45444</v>
      </c>
      <c r="D2120" s="0" t="n">
        <v>2</v>
      </c>
      <c r="E2120" s="0" t="n">
        <v>0</v>
      </c>
      <c r="F2120" s="0" t="n">
        <v>1</v>
      </c>
      <c r="G2120" s="0" t="n">
        <v>0</v>
      </c>
      <c r="H2120" s="0" t="n">
        <v>0</v>
      </c>
      <c r="I2120" s="0" t="n">
        <v>0</v>
      </c>
      <c r="J2120" s="0" t="n">
        <v>67</v>
      </c>
      <c r="K2120" s="37" t="n">
        <f aca="false">E2120+Inputs!$B$5*F2120</f>
        <v>1.275</v>
      </c>
      <c r="L2120" s="37" t="n">
        <f aca="false">G2120+Inputs!$B$6*H2120</f>
        <v>0</v>
      </c>
      <c r="M2120" s="37" t="n">
        <f aca="false">I2120+Inputs!$B$7*J2120</f>
        <v>83.147</v>
      </c>
      <c r="N2120" s="37" t="n">
        <f aca="false">K2120+L2120+M2120</f>
        <v>84.422</v>
      </c>
    </row>
    <row r="2121" customFormat="false" ht="15" hidden="false" customHeight="false" outlineLevel="0" collapsed="false">
      <c r="A2121" s="0" t="s">
        <v>9</v>
      </c>
      <c r="B2121" s="0" t="s">
        <v>395</v>
      </c>
      <c r="C2121" s="15" t="n">
        <v>45474</v>
      </c>
      <c r="D2121" s="0" t="n">
        <v>2</v>
      </c>
      <c r="E2121" s="0" t="n">
        <v>0</v>
      </c>
      <c r="F2121" s="0" t="n">
        <v>2</v>
      </c>
      <c r="G2121" s="0" t="n">
        <v>0</v>
      </c>
      <c r="H2121" s="0" t="n">
        <v>0</v>
      </c>
      <c r="I2121" s="0" t="n">
        <v>0</v>
      </c>
      <c r="J2121" s="0" t="n">
        <v>57</v>
      </c>
      <c r="K2121" s="37" t="n">
        <f aca="false">E2121+Inputs!$B$5*F2121</f>
        <v>2.55</v>
      </c>
      <c r="L2121" s="37" t="n">
        <f aca="false">G2121+Inputs!$B$6*H2121</f>
        <v>0</v>
      </c>
      <c r="M2121" s="37" t="n">
        <f aca="false">I2121+Inputs!$B$7*J2121</f>
        <v>70.737</v>
      </c>
      <c r="N2121" s="37" t="n">
        <f aca="false">K2121+L2121+M2121</f>
        <v>73.287</v>
      </c>
    </row>
    <row r="2122" customFormat="false" ht="15" hidden="false" customHeight="false" outlineLevel="0" collapsed="false">
      <c r="A2122" s="0" t="s">
        <v>9</v>
      </c>
      <c r="B2122" s="0" t="s">
        <v>395</v>
      </c>
      <c r="C2122" s="15" t="n">
        <v>45505</v>
      </c>
      <c r="D2122" s="0" t="n">
        <v>2</v>
      </c>
      <c r="E2122" s="0" t="n">
        <v>0</v>
      </c>
      <c r="F2122" s="0" t="n">
        <v>0</v>
      </c>
      <c r="G2122" s="0" t="n">
        <v>0</v>
      </c>
      <c r="H2122" s="0" t="n">
        <v>0</v>
      </c>
      <c r="I2122" s="0" t="n">
        <v>0</v>
      </c>
      <c r="J2122" s="0" t="n">
        <v>60</v>
      </c>
      <c r="K2122" s="37" t="n">
        <f aca="false">E2122+Inputs!$B$5*F2122</f>
        <v>0</v>
      </c>
      <c r="L2122" s="37" t="n">
        <f aca="false">G2122+Inputs!$B$6*H2122</f>
        <v>0</v>
      </c>
      <c r="M2122" s="37" t="n">
        <f aca="false">I2122+Inputs!$B$7*J2122</f>
        <v>74.46</v>
      </c>
      <c r="N2122" s="37" t="n">
        <f aca="false">K2122+L2122+M2122</f>
        <v>74.46</v>
      </c>
    </row>
    <row r="2123" customFormat="false" ht="15" hidden="false" customHeight="false" outlineLevel="0" collapsed="false">
      <c r="A2123" s="0" t="s">
        <v>9</v>
      </c>
      <c r="B2123" s="0" t="s">
        <v>395</v>
      </c>
      <c r="C2123" s="15" t="n">
        <v>45536</v>
      </c>
      <c r="D2123" s="0" t="n">
        <v>2</v>
      </c>
      <c r="E2123" s="0" t="n">
        <v>0</v>
      </c>
      <c r="F2123" s="0" t="n">
        <v>0</v>
      </c>
      <c r="G2123" s="0" t="n">
        <v>0</v>
      </c>
      <c r="H2123" s="0" t="n">
        <v>1</v>
      </c>
      <c r="I2123" s="0" t="n">
        <v>0</v>
      </c>
      <c r="J2123" s="0" t="n">
        <v>57</v>
      </c>
      <c r="K2123" s="37" t="n">
        <f aca="false">E2123+Inputs!$B$5*F2123</f>
        <v>0</v>
      </c>
      <c r="L2123" s="37" t="n">
        <f aca="false">G2123+Inputs!$B$6*H2123</f>
        <v>1.275</v>
      </c>
      <c r="M2123" s="37" t="n">
        <f aca="false">I2123+Inputs!$B$7*J2123</f>
        <v>70.737</v>
      </c>
      <c r="N2123" s="37" t="n">
        <f aca="false">K2123+L2123+M2123</f>
        <v>72.012</v>
      </c>
    </row>
    <row r="2124" customFormat="false" ht="15" hidden="false" customHeight="false" outlineLevel="0" collapsed="false">
      <c r="A2124" s="0" t="s">
        <v>9</v>
      </c>
      <c r="B2124" s="0" t="s">
        <v>395</v>
      </c>
      <c r="C2124" s="15" t="n">
        <v>45566</v>
      </c>
      <c r="D2124" s="0" t="n">
        <v>2</v>
      </c>
      <c r="E2124" s="0" t="n">
        <v>0</v>
      </c>
      <c r="F2124" s="0" t="n">
        <v>0</v>
      </c>
      <c r="G2124" s="0" t="n">
        <v>0</v>
      </c>
      <c r="H2124" s="0" t="n">
        <v>1</v>
      </c>
      <c r="I2124" s="0" t="n">
        <v>0</v>
      </c>
      <c r="J2124" s="0" t="n">
        <v>66</v>
      </c>
      <c r="K2124" s="37" t="n">
        <f aca="false">E2124+Inputs!$B$5*F2124</f>
        <v>0</v>
      </c>
      <c r="L2124" s="37" t="n">
        <f aca="false">G2124+Inputs!$B$6*H2124</f>
        <v>1.275</v>
      </c>
      <c r="M2124" s="37" t="n">
        <f aca="false">I2124+Inputs!$B$7*J2124</f>
        <v>81.906</v>
      </c>
      <c r="N2124" s="37" t="n">
        <f aca="false">K2124+L2124+M2124</f>
        <v>83.181</v>
      </c>
    </row>
    <row r="2125" customFormat="false" ht="15" hidden="false" customHeight="false" outlineLevel="0" collapsed="false">
      <c r="A2125" s="0" t="s">
        <v>9</v>
      </c>
      <c r="B2125" s="0" t="s">
        <v>395</v>
      </c>
      <c r="C2125" s="15" t="n">
        <v>45597</v>
      </c>
      <c r="D2125" s="0" t="n">
        <v>2</v>
      </c>
      <c r="E2125" s="0" t="n">
        <v>0</v>
      </c>
      <c r="F2125" s="0" t="n">
        <v>1</v>
      </c>
      <c r="G2125" s="0" t="n">
        <v>0</v>
      </c>
      <c r="H2125" s="0" t="n">
        <v>0</v>
      </c>
      <c r="I2125" s="0" t="n">
        <v>0</v>
      </c>
      <c r="J2125" s="0" t="n">
        <v>53</v>
      </c>
      <c r="K2125" s="37" t="n">
        <f aca="false">E2125+Inputs!$B$5*F2125</f>
        <v>1.275</v>
      </c>
      <c r="L2125" s="37" t="n">
        <f aca="false">G2125+Inputs!$B$6*H2125</f>
        <v>0</v>
      </c>
      <c r="M2125" s="37" t="n">
        <f aca="false">I2125+Inputs!$B$7*J2125</f>
        <v>65.773</v>
      </c>
      <c r="N2125" s="37" t="n">
        <f aca="false">K2125+L2125+M2125</f>
        <v>67.048</v>
      </c>
    </row>
    <row r="2126" customFormat="false" ht="15" hidden="false" customHeight="false" outlineLevel="0" collapsed="false">
      <c r="A2126" s="0" t="s">
        <v>9</v>
      </c>
      <c r="B2126" s="0" t="s">
        <v>395</v>
      </c>
      <c r="C2126" s="15" t="n">
        <v>45627</v>
      </c>
      <c r="D2126" s="0" t="n">
        <v>2</v>
      </c>
      <c r="E2126" s="0" t="n">
        <v>0</v>
      </c>
      <c r="F2126" s="0" t="n">
        <v>1</v>
      </c>
      <c r="G2126" s="0" t="n">
        <v>0</v>
      </c>
      <c r="H2126" s="0" t="n">
        <v>1</v>
      </c>
      <c r="I2126" s="0" t="n">
        <v>0</v>
      </c>
      <c r="J2126" s="0" t="n">
        <v>57</v>
      </c>
      <c r="K2126" s="37" t="n">
        <f aca="false">E2126+Inputs!$B$5*F2126</f>
        <v>1.275</v>
      </c>
      <c r="L2126" s="37" t="n">
        <f aca="false">G2126+Inputs!$B$6*H2126</f>
        <v>1.275</v>
      </c>
      <c r="M2126" s="37" t="n">
        <f aca="false">I2126+Inputs!$B$7*J2126</f>
        <v>70.737</v>
      </c>
      <c r="N2126" s="37" t="n">
        <f aca="false">K2126+L2126+M2126</f>
        <v>73.287</v>
      </c>
    </row>
    <row r="2127" customFormat="false" ht="15" hidden="false" customHeight="false" outlineLevel="0" collapsed="false">
      <c r="A2127" s="0" t="s">
        <v>9</v>
      </c>
      <c r="B2127" s="0" t="s">
        <v>395</v>
      </c>
      <c r="C2127" s="15" t="n">
        <v>45658</v>
      </c>
      <c r="D2127" s="0" t="n">
        <v>2</v>
      </c>
      <c r="E2127" s="0" t="n">
        <v>0</v>
      </c>
      <c r="F2127" s="0" t="n">
        <v>0</v>
      </c>
      <c r="G2127" s="0" t="n">
        <v>0</v>
      </c>
      <c r="H2127" s="0" t="n">
        <v>1</v>
      </c>
      <c r="I2127" s="0" t="n">
        <v>0</v>
      </c>
      <c r="J2127" s="0" t="n">
        <v>47</v>
      </c>
      <c r="K2127" s="37" t="n">
        <f aca="false">E2127+Inputs!$B$5*F2127</f>
        <v>0</v>
      </c>
      <c r="L2127" s="37" t="n">
        <f aca="false">G2127+Inputs!$B$6*H2127</f>
        <v>1.275</v>
      </c>
      <c r="M2127" s="37" t="n">
        <f aca="false">I2127+Inputs!$B$7*J2127</f>
        <v>58.327</v>
      </c>
      <c r="N2127" s="37" t="n">
        <f aca="false">K2127+L2127+M2127</f>
        <v>59.602</v>
      </c>
    </row>
    <row r="2128" customFormat="false" ht="15" hidden="false" customHeight="false" outlineLevel="0" collapsed="false">
      <c r="A2128" s="0" t="s">
        <v>9</v>
      </c>
      <c r="B2128" s="0" t="s">
        <v>395</v>
      </c>
      <c r="C2128" s="15" t="n">
        <v>45689</v>
      </c>
      <c r="D2128" s="0" t="n">
        <v>2</v>
      </c>
      <c r="E2128" s="0" t="n">
        <v>0</v>
      </c>
      <c r="F2128" s="0" t="n">
        <v>0</v>
      </c>
      <c r="G2128" s="0" t="n">
        <v>0</v>
      </c>
      <c r="H2128" s="0" t="n">
        <v>2</v>
      </c>
      <c r="I2128" s="0" t="n">
        <v>0</v>
      </c>
      <c r="J2128" s="0" t="n">
        <v>53</v>
      </c>
      <c r="K2128" s="37" t="n">
        <f aca="false">E2128+Inputs!$B$5*F2128</f>
        <v>0</v>
      </c>
      <c r="L2128" s="37" t="n">
        <f aca="false">G2128+Inputs!$B$6*H2128</f>
        <v>2.55</v>
      </c>
      <c r="M2128" s="37" t="n">
        <f aca="false">I2128+Inputs!$B$7*J2128</f>
        <v>65.773</v>
      </c>
      <c r="N2128" s="37" t="n">
        <f aca="false">K2128+L2128+M2128</f>
        <v>68.323</v>
      </c>
    </row>
    <row r="2129" customFormat="false" ht="15" hidden="false" customHeight="false" outlineLevel="0" collapsed="false">
      <c r="A2129" s="0" t="s">
        <v>9</v>
      </c>
      <c r="B2129" s="0" t="s">
        <v>395</v>
      </c>
      <c r="C2129" s="15" t="n">
        <v>45717</v>
      </c>
      <c r="D2129" s="0" t="n">
        <v>2</v>
      </c>
      <c r="E2129" s="0" t="n">
        <v>0</v>
      </c>
      <c r="F2129" s="0" t="n">
        <v>1</v>
      </c>
      <c r="G2129" s="0" t="n">
        <v>0</v>
      </c>
      <c r="H2129" s="0" t="n">
        <v>0</v>
      </c>
      <c r="I2129" s="0" t="n">
        <v>0</v>
      </c>
      <c r="J2129" s="0" t="n">
        <v>46</v>
      </c>
      <c r="K2129" s="37" t="n">
        <f aca="false">E2129+Inputs!$B$5*F2129</f>
        <v>1.275</v>
      </c>
      <c r="L2129" s="37" t="n">
        <f aca="false">G2129+Inputs!$B$6*H2129</f>
        <v>0</v>
      </c>
      <c r="M2129" s="37" t="n">
        <f aca="false">I2129+Inputs!$B$7*J2129</f>
        <v>57.086</v>
      </c>
      <c r="N2129" s="37" t="n">
        <f aca="false">K2129+L2129+M2129</f>
        <v>58.361</v>
      </c>
    </row>
    <row r="2130" customFormat="false" ht="15" hidden="false" customHeight="false" outlineLevel="0" collapsed="false">
      <c r="A2130" s="0" t="s">
        <v>9</v>
      </c>
      <c r="B2130" s="0" t="s">
        <v>395</v>
      </c>
      <c r="C2130" s="15" t="n">
        <v>45748</v>
      </c>
      <c r="D2130" s="0" t="n">
        <v>2</v>
      </c>
      <c r="E2130" s="0" t="n">
        <v>0</v>
      </c>
      <c r="F2130" s="0" t="n">
        <v>0</v>
      </c>
      <c r="G2130" s="0" t="n">
        <v>0</v>
      </c>
      <c r="H2130" s="0" t="n">
        <v>0</v>
      </c>
      <c r="I2130" s="0" t="n">
        <v>0</v>
      </c>
      <c r="J2130" s="0" t="n">
        <v>42</v>
      </c>
      <c r="K2130" s="37" t="n">
        <f aca="false">E2130+Inputs!$B$5*F2130</f>
        <v>0</v>
      </c>
      <c r="L2130" s="37" t="n">
        <f aca="false">G2130+Inputs!$B$6*H2130</f>
        <v>0</v>
      </c>
      <c r="M2130" s="37" t="n">
        <f aca="false">I2130+Inputs!$B$7*J2130</f>
        <v>52.122</v>
      </c>
      <c r="N2130" s="37" t="n">
        <f aca="false">K2130+L2130+M2130</f>
        <v>52.122</v>
      </c>
    </row>
    <row r="2131" customFormat="false" ht="15" hidden="false" customHeight="false" outlineLevel="0" collapsed="false">
      <c r="A2131" s="0" t="s">
        <v>9</v>
      </c>
      <c r="B2131" s="0" t="s">
        <v>395</v>
      </c>
      <c r="C2131" s="15" t="n">
        <v>45778</v>
      </c>
      <c r="D2131" s="0" t="n">
        <v>2</v>
      </c>
      <c r="E2131" s="0" t="n">
        <v>0</v>
      </c>
      <c r="F2131" s="0" t="n">
        <v>0</v>
      </c>
      <c r="G2131" s="0" t="n">
        <v>0</v>
      </c>
      <c r="H2131" s="0" t="n">
        <v>0</v>
      </c>
      <c r="I2131" s="0" t="n">
        <v>0</v>
      </c>
      <c r="J2131" s="0" t="n">
        <v>69</v>
      </c>
      <c r="K2131" s="37" t="n">
        <f aca="false">E2131+Inputs!$B$5*F2131</f>
        <v>0</v>
      </c>
      <c r="L2131" s="37" t="n">
        <f aca="false">G2131+Inputs!$B$6*H2131</f>
        <v>0</v>
      </c>
      <c r="M2131" s="37" t="n">
        <f aca="false">I2131+Inputs!$B$7*J2131</f>
        <v>85.629</v>
      </c>
      <c r="N2131" s="37" t="n">
        <f aca="false">K2131+L2131+M2131</f>
        <v>85.629</v>
      </c>
    </row>
    <row r="2132" customFormat="false" ht="15" hidden="false" customHeight="false" outlineLevel="0" collapsed="false">
      <c r="A2132" s="0" t="s">
        <v>9</v>
      </c>
      <c r="B2132" s="0" t="s">
        <v>395</v>
      </c>
      <c r="C2132" s="15" t="n">
        <v>45809</v>
      </c>
      <c r="D2132" s="0" t="n">
        <v>2</v>
      </c>
      <c r="E2132" s="0" t="n">
        <v>0</v>
      </c>
      <c r="F2132" s="0" t="n">
        <v>1</v>
      </c>
      <c r="G2132" s="0" t="n">
        <v>0</v>
      </c>
      <c r="H2132" s="0" t="n">
        <v>1</v>
      </c>
      <c r="I2132" s="0" t="n">
        <v>0</v>
      </c>
      <c r="J2132" s="0" t="n">
        <v>65</v>
      </c>
      <c r="K2132" s="37" t="n">
        <f aca="false">E2132+Inputs!$B$5*F2132</f>
        <v>1.275</v>
      </c>
      <c r="L2132" s="37" t="n">
        <f aca="false">G2132+Inputs!$B$6*H2132</f>
        <v>1.275</v>
      </c>
      <c r="M2132" s="37" t="n">
        <f aca="false">I2132+Inputs!$B$7*J2132</f>
        <v>80.665</v>
      </c>
      <c r="N2132" s="37" t="n">
        <f aca="false">K2132+L2132+M2132</f>
        <v>83.215</v>
      </c>
    </row>
    <row r="2133" customFormat="false" ht="15" hidden="false" customHeight="false" outlineLevel="0" collapsed="false">
      <c r="A2133" s="0" t="s">
        <v>9</v>
      </c>
      <c r="B2133" s="0" t="s">
        <v>395</v>
      </c>
      <c r="C2133" s="15" t="n">
        <v>45839</v>
      </c>
      <c r="D2133" s="0" t="n">
        <v>2</v>
      </c>
      <c r="E2133" s="0" t="n">
        <v>0</v>
      </c>
      <c r="F2133" s="0" t="n">
        <v>0</v>
      </c>
      <c r="G2133" s="0" t="n">
        <v>0</v>
      </c>
      <c r="H2133" s="0" t="n">
        <v>1</v>
      </c>
      <c r="I2133" s="0" t="n">
        <v>0</v>
      </c>
      <c r="J2133" s="0" t="n">
        <v>56</v>
      </c>
      <c r="K2133" s="37" t="n">
        <f aca="false">E2133+Inputs!$B$5*F2133</f>
        <v>0</v>
      </c>
      <c r="L2133" s="37" t="n">
        <f aca="false">G2133+Inputs!$B$6*H2133</f>
        <v>1.275</v>
      </c>
      <c r="M2133" s="37" t="n">
        <f aca="false">I2133+Inputs!$B$7*J2133</f>
        <v>69.496</v>
      </c>
      <c r="N2133" s="37" t="n">
        <f aca="false">K2133+L2133+M2133</f>
        <v>70.771</v>
      </c>
    </row>
    <row r="2134" customFormat="false" ht="15" hidden="false" customHeight="false" outlineLevel="0" collapsed="false">
      <c r="A2134" s="0" t="s">
        <v>9</v>
      </c>
      <c r="B2134" s="0" t="s">
        <v>395</v>
      </c>
      <c r="C2134" s="15" t="n">
        <v>45870</v>
      </c>
      <c r="D2134" s="0" t="n">
        <v>2</v>
      </c>
      <c r="E2134" s="0" t="n">
        <v>0</v>
      </c>
      <c r="F2134" s="0" t="n">
        <v>2</v>
      </c>
      <c r="G2134" s="0" t="n">
        <v>0</v>
      </c>
      <c r="H2134" s="0" t="n">
        <v>0</v>
      </c>
      <c r="I2134" s="0" t="n">
        <v>0</v>
      </c>
      <c r="J2134" s="0" t="n">
        <v>53</v>
      </c>
      <c r="K2134" s="37" t="n">
        <f aca="false">E2134+Inputs!$B$5*F2134</f>
        <v>2.55</v>
      </c>
      <c r="L2134" s="37" t="n">
        <f aca="false">G2134+Inputs!$B$6*H2134</f>
        <v>0</v>
      </c>
      <c r="M2134" s="37" t="n">
        <f aca="false">I2134+Inputs!$B$7*J2134</f>
        <v>65.773</v>
      </c>
      <c r="N2134" s="37" t="n">
        <f aca="false">K2134+L2134+M2134</f>
        <v>68.323</v>
      </c>
    </row>
    <row r="2135" customFormat="false" ht="15" hidden="false" customHeight="false" outlineLevel="0" collapsed="false">
      <c r="A2135" s="0" t="s">
        <v>9</v>
      </c>
      <c r="B2135" s="0" t="s">
        <v>395</v>
      </c>
      <c r="C2135" s="15" t="n">
        <v>45901</v>
      </c>
      <c r="D2135" s="0" t="n">
        <v>2</v>
      </c>
      <c r="E2135" s="0" t="n">
        <v>0</v>
      </c>
      <c r="F2135" s="0" t="n">
        <v>2</v>
      </c>
      <c r="G2135" s="0" t="n">
        <v>0</v>
      </c>
      <c r="H2135" s="0" t="n">
        <v>1</v>
      </c>
      <c r="I2135" s="0" t="n">
        <v>0</v>
      </c>
      <c r="J2135" s="0" t="n">
        <v>56</v>
      </c>
      <c r="K2135" s="37" t="n">
        <f aca="false">E2135+Inputs!$B$5*F2135</f>
        <v>2.55</v>
      </c>
      <c r="L2135" s="37" t="n">
        <f aca="false">G2135+Inputs!$B$6*H2135</f>
        <v>1.275</v>
      </c>
      <c r="M2135" s="37" t="n">
        <f aca="false">I2135+Inputs!$B$7*J2135</f>
        <v>69.496</v>
      </c>
      <c r="N2135" s="37" t="n">
        <f aca="false">K2135+L2135+M2135</f>
        <v>73.321</v>
      </c>
    </row>
    <row r="2136" customFormat="false" ht="15" hidden="false" customHeight="false" outlineLevel="0" collapsed="false">
      <c r="A2136" s="0" t="s">
        <v>9</v>
      </c>
      <c r="B2136" s="0" t="s">
        <v>395</v>
      </c>
      <c r="C2136" s="15" t="n">
        <v>45931</v>
      </c>
      <c r="D2136" s="0" t="n">
        <v>2</v>
      </c>
      <c r="E2136" s="0" t="n">
        <v>0</v>
      </c>
      <c r="F2136" s="0" t="n">
        <v>0</v>
      </c>
      <c r="G2136" s="0" t="n">
        <v>0</v>
      </c>
      <c r="H2136" s="0" t="n">
        <v>1</v>
      </c>
      <c r="I2136" s="0" t="n">
        <v>0</v>
      </c>
      <c r="J2136" s="0" t="n">
        <v>41</v>
      </c>
      <c r="K2136" s="37" t="n">
        <f aca="false">E2136+Inputs!$B$5*F2136</f>
        <v>0</v>
      </c>
      <c r="L2136" s="37" t="n">
        <f aca="false">G2136+Inputs!$B$6*H2136</f>
        <v>1.275</v>
      </c>
      <c r="M2136" s="37" t="n">
        <f aca="false">I2136+Inputs!$B$7*J2136</f>
        <v>50.881</v>
      </c>
      <c r="N2136" s="37" t="n">
        <f aca="false">K2136+L2136+M2136</f>
        <v>52.156</v>
      </c>
    </row>
    <row r="2137" customFormat="false" ht="15" hidden="false" customHeight="false" outlineLevel="0" collapsed="false">
      <c r="A2137" s="0" t="s">
        <v>9</v>
      </c>
      <c r="B2137" s="0" t="s">
        <v>395</v>
      </c>
      <c r="C2137" s="15" t="n">
        <v>45962</v>
      </c>
      <c r="D2137" s="0" t="n">
        <v>2</v>
      </c>
      <c r="E2137" s="0" t="n">
        <v>0</v>
      </c>
      <c r="F2137" s="0" t="n">
        <v>0</v>
      </c>
      <c r="G2137" s="0" t="n">
        <v>0</v>
      </c>
      <c r="H2137" s="0" t="n">
        <v>0</v>
      </c>
      <c r="I2137" s="0" t="n">
        <v>0</v>
      </c>
      <c r="J2137" s="0" t="n">
        <v>40</v>
      </c>
      <c r="K2137" s="37" t="n">
        <f aca="false">E2137+Inputs!$B$5*F2137</f>
        <v>0</v>
      </c>
      <c r="L2137" s="37" t="n">
        <f aca="false">G2137+Inputs!$B$6*H2137</f>
        <v>0</v>
      </c>
      <c r="M2137" s="37" t="n">
        <f aca="false">I2137+Inputs!$B$7*J2137</f>
        <v>49.64</v>
      </c>
      <c r="N2137" s="37" t="n">
        <f aca="false">K2137+L2137+M2137</f>
        <v>49.64</v>
      </c>
    </row>
    <row r="2138" customFormat="false" ht="15" hidden="false" customHeight="false" outlineLevel="0" collapsed="false">
      <c r="A2138" s="0" t="s">
        <v>9</v>
      </c>
      <c r="B2138" s="0" t="s">
        <v>395</v>
      </c>
      <c r="C2138" s="15" t="n">
        <v>45992</v>
      </c>
      <c r="D2138" s="0" t="n">
        <v>2</v>
      </c>
      <c r="E2138" s="0" t="n">
        <v>0</v>
      </c>
      <c r="F2138" s="0" t="n">
        <v>0</v>
      </c>
      <c r="G2138" s="0" t="n">
        <v>0</v>
      </c>
      <c r="H2138" s="0" t="n">
        <v>2</v>
      </c>
      <c r="I2138" s="0" t="n">
        <v>0</v>
      </c>
      <c r="J2138" s="0" t="n">
        <v>49</v>
      </c>
      <c r="K2138" s="37" t="n">
        <f aca="false">E2138+Inputs!$B$5*F2138</f>
        <v>0</v>
      </c>
      <c r="L2138" s="37" t="n">
        <f aca="false">G2138+Inputs!$B$6*H2138</f>
        <v>2.55</v>
      </c>
      <c r="M2138" s="37" t="n">
        <f aca="false">I2138+Inputs!$B$7*J2138</f>
        <v>60.809</v>
      </c>
      <c r="N2138" s="37" t="n">
        <f aca="false">K2138+L2138+M2138</f>
        <v>63.359</v>
      </c>
    </row>
    <row r="2139" customFormat="false" ht="15" hidden="false" customHeight="false" outlineLevel="0" collapsed="false">
      <c r="A2139" s="0" t="s">
        <v>9</v>
      </c>
      <c r="B2139" s="0" t="s">
        <v>395</v>
      </c>
      <c r="C2139" s="15" t="n">
        <v>46023</v>
      </c>
      <c r="D2139" s="0" t="n">
        <v>2</v>
      </c>
      <c r="E2139" s="0" t="n">
        <v>0</v>
      </c>
      <c r="F2139" s="0" t="n">
        <v>0</v>
      </c>
      <c r="G2139" s="0" t="n">
        <v>0</v>
      </c>
      <c r="H2139" s="0" t="n">
        <v>1</v>
      </c>
      <c r="I2139" s="0" t="n">
        <v>0</v>
      </c>
      <c r="J2139" s="0" t="n">
        <v>41</v>
      </c>
      <c r="K2139" s="37" t="n">
        <f aca="false">E2139+Inputs!$B$5*F2139</f>
        <v>0</v>
      </c>
      <c r="L2139" s="37" t="n">
        <f aca="false">G2139+Inputs!$B$6*H2139</f>
        <v>1.275</v>
      </c>
      <c r="M2139" s="37" t="n">
        <f aca="false">I2139+Inputs!$B$7*J2139</f>
        <v>50.881</v>
      </c>
      <c r="N2139" s="37" t="n">
        <f aca="false">K2139+L2139+M2139</f>
        <v>52.156</v>
      </c>
    </row>
    <row r="2140" customFormat="false" ht="15" hidden="false" customHeight="false" outlineLevel="0" collapsed="false">
      <c r="A2140" s="0" t="s">
        <v>9</v>
      </c>
      <c r="B2140" s="0" t="s">
        <v>395</v>
      </c>
      <c r="C2140" s="15" t="n">
        <v>46054</v>
      </c>
      <c r="D2140" s="0" t="n">
        <v>2</v>
      </c>
      <c r="E2140" s="0" t="n">
        <v>0</v>
      </c>
      <c r="F2140" s="0" t="n">
        <v>3</v>
      </c>
      <c r="G2140" s="0" t="n">
        <v>0</v>
      </c>
      <c r="H2140" s="0" t="n">
        <v>0</v>
      </c>
      <c r="I2140" s="0" t="n">
        <v>0</v>
      </c>
      <c r="J2140" s="0" t="n">
        <v>42</v>
      </c>
      <c r="K2140" s="37" t="n">
        <f aca="false">E2140+Inputs!$B$5*F2140</f>
        <v>3.825</v>
      </c>
      <c r="L2140" s="37" t="n">
        <f aca="false">G2140+Inputs!$B$6*H2140</f>
        <v>0</v>
      </c>
      <c r="M2140" s="37" t="n">
        <f aca="false">I2140+Inputs!$B$7*J2140</f>
        <v>52.122</v>
      </c>
      <c r="N2140" s="37" t="n">
        <f aca="false">K2140+L2140+M2140</f>
        <v>55.947</v>
      </c>
    </row>
    <row r="2141" customFormat="false" ht="15" hidden="false" customHeight="false" outlineLevel="0" collapsed="false">
      <c r="A2141" s="0" t="s">
        <v>9</v>
      </c>
      <c r="B2141" s="0" t="s">
        <v>395</v>
      </c>
      <c r="C2141" s="15" t="n">
        <v>46082</v>
      </c>
      <c r="D2141" s="0" t="n">
        <v>2</v>
      </c>
      <c r="E2141" s="0" t="n">
        <v>0</v>
      </c>
      <c r="F2141" s="0" t="n">
        <v>1</v>
      </c>
      <c r="G2141" s="0" t="n">
        <v>0</v>
      </c>
      <c r="H2141" s="0" t="n">
        <v>1</v>
      </c>
      <c r="I2141" s="0" t="n">
        <v>0</v>
      </c>
      <c r="J2141" s="0" t="n">
        <v>45</v>
      </c>
      <c r="K2141" s="37" t="n">
        <f aca="false">E2141+Inputs!$B$5*F2141</f>
        <v>1.275</v>
      </c>
      <c r="L2141" s="37" t="n">
        <f aca="false">G2141+Inputs!$B$6*H2141</f>
        <v>1.275</v>
      </c>
      <c r="M2141" s="37" t="n">
        <f aca="false">I2141+Inputs!$B$7*J2141</f>
        <v>55.845</v>
      </c>
      <c r="N2141" s="37" t="n">
        <f aca="false">K2141+L2141+M2141</f>
        <v>58.395</v>
      </c>
    </row>
    <row r="2142" customFormat="false" ht="15" hidden="false" customHeight="false" outlineLevel="0" collapsed="false">
      <c r="A2142" s="0" t="s">
        <v>9</v>
      </c>
      <c r="B2142" s="0" t="s">
        <v>395</v>
      </c>
      <c r="C2142" s="15" t="n">
        <v>46113</v>
      </c>
      <c r="D2142" s="0" t="n">
        <v>2</v>
      </c>
      <c r="E2142" s="0" t="n">
        <v>0</v>
      </c>
      <c r="F2142" s="0" t="n">
        <v>1</v>
      </c>
      <c r="G2142" s="0" t="n">
        <v>0</v>
      </c>
      <c r="H2142" s="0" t="n">
        <v>0</v>
      </c>
      <c r="I2142" s="0" t="n">
        <v>0</v>
      </c>
      <c r="J2142" s="0" t="n">
        <v>46</v>
      </c>
      <c r="K2142" s="37" t="n">
        <f aca="false">E2142+Inputs!$B$5*F2142</f>
        <v>1.275</v>
      </c>
      <c r="L2142" s="37" t="n">
        <f aca="false">G2142+Inputs!$B$6*H2142</f>
        <v>0</v>
      </c>
      <c r="M2142" s="37" t="n">
        <f aca="false">I2142+Inputs!$B$7*J2142</f>
        <v>57.086</v>
      </c>
      <c r="N2142" s="37" t="n">
        <f aca="false">K2142+L2142+M2142</f>
        <v>58.361</v>
      </c>
    </row>
    <row r="2143" customFormat="false" ht="15" hidden="false" customHeight="false" outlineLevel="0" collapsed="false">
      <c r="A2143" s="0" t="s">
        <v>9</v>
      </c>
      <c r="B2143" s="0" t="s">
        <v>395</v>
      </c>
      <c r="C2143" s="15" t="n">
        <v>46143</v>
      </c>
      <c r="D2143" s="0" t="n">
        <v>2</v>
      </c>
      <c r="E2143" s="0" t="n">
        <v>0</v>
      </c>
      <c r="F2143" s="0" t="n">
        <v>2</v>
      </c>
      <c r="G2143" s="0" t="n">
        <v>0</v>
      </c>
      <c r="H2143" s="0" t="n">
        <v>2</v>
      </c>
      <c r="I2143" s="0" t="n">
        <v>0</v>
      </c>
      <c r="J2143" s="0" t="n">
        <v>45</v>
      </c>
      <c r="K2143" s="37" t="n">
        <f aca="false">E2143+Inputs!$B$5*F2143</f>
        <v>2.55</v>
      </c>
      <c r="L2143" s="37" t="n">
        <f aca="false">G2143+Inputs!$B$6*H2143</f>
        <v>2.55</v>
      </c>
      <c r="M2143" s="37" t="n">
        <f aca="false">I2143+Inputs!$B$7*J2143</f>
        <v>55.845</v>
      </c>
      <c r="N2143" s="37" t="n">
        <f aca="false">K2143+L2143+M2143</f>
        <v>60.945</v>
      </c>
    </row>
    <row r="2144" customFormat="false" ht="15" hidden="false" customHeight="false" outlineLevel="0" collapsed="false">
      <c r="A2144" s="0" t="s">
        <v>9</v>
      </c>
      <c r="B2144" s="0" t="s">
        <v>395</v>
      </c>
      <c r="C2144" s="15" t="n">
        <v>46174</v>
      </c>
      <c r="D2144" s="0" t="n">
        <v>2</v>
      </c>
      <c r="E2144" s="0" t="n">
        <v>0</v>
      </c>
      <c r="F2144" s="0" t="n">
        <v>4</v>
      </c>
      <c r="G2144" s="0" t="n">
        <v>0</v>
      </c>
      <c r="H2144" s="0" t="n">
        <v>4</v>
      </c>
      <c r="I2144" s="0" t="n">
        <v>0</v>
      </c>
      <c r="J2144" s="0" t="n">
        <v>55</v>
      </c>
      <c r="K2144" s="37" t="n">
        <f aca="false">E2144+Inputs!$B$5*F2144</f>
        <v>5.1</v>
      </c>
      <c r="L2144" s="37" t="n">
        <f aca="false">G2144+Inputs!$B$6*H2144</f>
        <v>5.1</v>
      </c>
      <c r="M2144" s="37" t="n">
        <f aca="false">I2144+Inputs!$B$7*J2144</f>
        <v>68.255</v>
      </c>
      <c r="N2144" s="37" t="n">
        <f aca="false">K2144+L2144+M2144</f>
        <v>78.455</v>
      </c>
    </row>
    <row r="2145" customFormat="false" ht="15" hidden="false" customHeight="false" outlineLevel="0" collapsed="false">
      <c r="A2145" s="0" t="s">
        <v>9</v>
      </c>
      <c r="B2145" s="0" t="s">
        <v>395</v>
      </c>
      <c r="C2145" s="15" t="n">
        <v>46204</v>
      </c>
      <c r="D2145" s="0" t="n">
        <v>2</v>
      </c>
      <c r="E2145" s="0" t="n">
        <v>0</v>
      </c>
      <c r="F2145" s="0" t="n">
        <v>3</v>
      </c>
      <c r="G2145" s="0" t="n">
        <v>0</v>
      </c>
      <c r="H2145" s="0" t="n">
        <v>1</v>
      </c>
      <c r="I2145" s="0" t="n">
        <v>0</v>
      </c>
      <c r="J2145" s="0" t="n">
        <v>45</v>
      </c>
      <c r="K2145" s="37" t="n">
        <f aca="false">E2145+Inputs!$B$5*F2145</f>
        <v>3.825</v>
      </c>
      <c r="L2145" s="37" t="n">
        <f aca="false">G2145+Inputs!$B$6*H2145</f>
        <v>1.275</v>
      </c>
      <c r="M2145" s="37" t="n">
        <f aca="false">I2145+Inputs!$B$7*J2145</f>
        <v>55.845</v>
      </c>
      <c r="N2145" s="37" t="n">
        <f aca="false">K2145+L2145+M2145</f>
        <v>60.945</v>
      </c>
    </row>
    <row r="2146" customFormat="false" ht="15" hidden="false" customHeight="false" outlineLevel="0" collapsed="false">
      <c r="A2146" s="0" t="s">
        <v>9</v>
      </c>
      <c r="B2146" s="0" t="s">
        <v>395</v>
      </c>
      <c r="C2146" s="15" t="n">
        <v>46235</v>
      </c>
      <c r="D2146" s="0" t="n">
        <v>2</v>
      </c>
      <c r="E2146" s="0" t="n">
        <v>0</v>
      </c>
      <c r="F2146" s="0" t="n">
        <v>2</v>
      </c>
      <c r="G2146" s="0" t="n">
        <v>0</v>
      </c>
      <c r="H2146" s="0" t="n">
        <v>0</v>
      </c>
      <c r="I2146" s="0" t="n">
        <v>0</v>
      </c>
      <c r="J2146" s="0" t="n">
        <v>35</v>
      </c>
      <c r="K2146" s="37" t="n">
        <f aca="false">E2146+Inputs!$B$5*F2146</f>
        <v>2.55</v>
      </c>
      <c r="L2146" s="37" t="n">
        <f aca="false">G2146+Inputs!$B$6*H2146</f>
        <v>0</v>
      </c>
      <c r="M2146" s="37" t="n">
        <f aca="false">I2146+Inputs!$B$7*J2146</f>
        <v>43.435</v>
      </c>
      <c r="N2146" s="37" t="n">
        <f aca="false">K2146+L2146+M2146</f>
        <v>45.985</v>
      </c>
    </row>
    <row r="2147" customFormat="false" ht="15" hidden="false" customHeight="false" outlineLevel="0" collapsed="false">
      <c r="A2147" s="0" t="s">
        <v>9</v>
      </c>
      <c r="B2147" s="0" t="s">
        <v>403</v>
      </c>
      <c r="C2147" s="15" t="n">
        <v>44927</v>
      </c>
      <c r="D2147" s="0" t="n">
        <v>2</v>
      </c>
      <c r="E2147" s="0" t="n">
        <v>0</v>
      </c>
      <c r="F2147" s="0" t="n">
        <v>0</v>
      </c>
      <c r="G2147" s="0" t="n">
        <v>0</v>
      </c>
      <c r="H2147" s="0" t="n">
        <v>0</v>
      </c>
      <c r="I2147" s="0" t="n">
        <v>0</v>
      </c>
      <c r="J2147" s="0" t="n">
        <v>31</v>
      </c>
      <c r="K2147" s="37" t="n">
        <f aca="false">E2147+Inputs!$B$5*F2147</f>
        <v>0</v>
      </c>
      <c r="L2147" s="37" t="n">
        <f aca="false">G2147+Inputs!$B$6*H2147</f>
        <v>0</v>
      </c>
      <c r="M2147" s="37" t="n">
        <f aca="false">I2147+Inputs!$B$7*J2147</f>
        <v>38.471</v>
      </c>
      <c r="N2147" s="37" t="n">
        <f aca="false">K2147+L2147+M2147</f>
        <v>38.471</v>
      </c>
    </row>
    <row r="2148" customFormat="false" ht="15" hidden="false" customHeight="false" outlineLevel="0" collapsed="false">
      <c r="A2148" s="0" t="s">
        <v>9</v>
      </c>
      <c r="B2148" s="0" t="s">
        <v>403</v>
      </c>
      <c r="C2148" s="15" t="n">
        <v>44958</v>
      </c>
      <c r="D2148" s="0" t="n">
        <v>2</v>
      </c>
      <c r="E2148" s="0" t="n">
        <v>0</v>
      </c>
      <c r="F2148" s="0" t="n">
        <v>0</v>
      </c>
      <c r="G2148" s="0" t="n">
        <v>0</v>
      </c>
      <c r="H2148" s="0" t="n">
        <v>0</v>
      </c>
      <c r="I2148" s="0" t="n">
        <v>0</v>
      </c>
      <c r="J2148" s="0" t="n">
        <v>25</v>
      </c>
      <c r="K2148" s="37" t="n">
        <f aca="false">E2148+Inputs!$B$5*F2148</f>
        <v>0</v>
      </c>
      <c r="L2148" s="37" t="n">
        <f aca="false">G2148+Inputs!$B$6*H2148</f>
        <v>0</v>
      </c>
      <c r="M2148" s="37" t="n">
        <f aca="false">I2148+Inputs!$B$7*J2148</f>
        <v>31.025</v>
      </c>
      <c r="N2148" s="37" t="n">
        <f aca="false">K2148+L2148+M2148</f>
        <v>31.025</v>
      </c>
    </row>
    <row r="2149" customFormat="false" ht="15" hidden="false" customHeight="false" outlineLevel="0" collapsed="false">
      <c r="A2149" s="0" t="s">
        <v>9</v>
      </c>
      <c r="B2149" s="0" t="s">
        <v>403</v>
      </c>
      <c r="C2149" s="15" t="n">
        <v>44986</v>
      </c>
      <c r="D2149" s="0" t="n">
        <v>2</v>
      </c>
      <c r="E2149" s="0" t="n">
        <v>0</v>
      </c>
      <c r="F2149" s="0" t="n">
        <v>0</v>
      </c>
      <c r="G2149" s="0" t="n">
        <v>0</v>
      </c>
      <c r="H2149" s="0" t="n">
        <v>0</v>
      </c>
      <c r="I2149" s="0" t="n">
        <v>0</v>
      </c>
      <c r="J2149" s="0" t="n">
        <v>4</v>
      </c>
      <c r="K2149" s="37" t="n">
        <f aca="false">E2149+Inputs!$B$5*F2149</f>
        <v>0</v>
      </c>
      <c r="L2149" s="37" t="n">
        <f aca="false">G2149+Inputs!$B$6*H2149</f>
        <v>0</v>
      </c>
      <c r="M2149" s="37" t="n">
        <f aca="false">I2149+Inputs!$B$7*J2149</f>
        <v>4.964</v>
      </c>
      <c r="N2149" s="37" t="n">
        <f aca="false">K2149+L2149+M2149</f>
        <v>4.964</v>
      </c>
    </row>
    <row r="2150" customFormat="false" ht="15" hidden="false" customHeight="false" outlineLevel="0" collapsed="false">
      <c r="A2150" s="0" t="s">
        <v>9</v>
      </c>
      <c r="B2150" s="0" t="s">
        <v>403</v>
      </c>
      <c r="C2150" s="15" t="n">
        <v>45017</v>
      </c>
      <c r="D2150" s="0" t="n">
        <v>2</v>
      </c>
      <c r="E2150" s="0" t="n">
        <v>0</v>
      </c>
      <c r="F2150" s="0" t="n">
        <v>0</v>
      </c>
      <c r="G2150" s="0" t="n">
        <v>0</v>
      </c>
      <c r="H2150" s="0" t="n">
        <v>0</v>
      </c>
      <c r="I2150" s="0" t="n">
        <v>0</v>
      </c>
      <c r="J2150" s="0" t="n">
        <v>17</v>
      </c>
      <c r="K2150" s="37" t="n">
        <f aca="false">E2150+Inputs!$B$5*F2150</f>
        <v>0</v>
      </c>
      <c r="L2150" s="37" t="n">
        <f aca="false">G2150+Inputs!$B$6*H2150</f>
        <v>0</v>
      </c>
      <c r="M2150" s="37" t="n">
        <f aca="false">I2150+Inputs!$B$7*J2150</f>
        <v>21.097</v>
      </c>
      <c r="N2150" s="37" t="n">
        <f aca="false">K2150+L2150+M2150</f>
        <v>21.097</v>
      </c>
    </row>
    <row r="2151" customFormat="false" ht="15" hidden="false" customHeight="false" outlineLevel="0" collapsed="false">
      <c r="A2151" s="0" t="s">
        <v>9</v>
      </c>
      <c r="B2151" s="0" t="s">
        <v>403</v>
      </c>
      <c r="C2151" s="15" t="n">
        <v>45047</v>
      </c>
      <c r="D2151" s="0" t="n">
        <v>2</v>
      </c>
      <c r="E2151" s="0" t="n">
        <v>0</v>
      </c>
      <c r="F2151" s="0" t="n">
        <v>0</v>
      </c>
      <c r="G2151" s="0" t="n">
        <v>0</v>
      </c>
      <c r="H2151" s="0" t="n">
        <v>0</v>
      </c>
      <c r="I2151" s="0" t="n">
        <v>0</v>
      </c>
      <c r="J2151" s="0" t="n">
        <v>40</v>
      </c>
      <c r="K2151" s="37" t="n">
        <f aca="false">E2151+Inputs!$B$5*F2151</f>
        <v>0</v>
      </c>
      <c r="L2151" s="37" t="n">
        <f aca="false">G2151+Inputs!$B$6*H2151</f>
        <v>0</v>
      </c>
      <c r="M2151" s="37" t="n">
        <f aca="false">I2151+Inputs!$B$7*J2151</f>
        <v>49.64</v>
      </c>
      <c r="N2151" s="37" t="n">
        <f aca="false">K2151+L2151+M2151</f>
        <v>49.64</v>
      </c>
    </row>
    <row r="2152" customFormat="false" ht="15" hidden="false" customHeight="false" outlineLevel="0" collapsed="false">
      <c r="A2152" s="0" t="s">
        <v>9</v>
      </c>
      <c r="B2152" s="0" t="s">
        <v>403</v>
      </c>
      <c r="C2152" s="15" t="n">
        <v>45078</v>
      </c>
      <c r="D2152" s="0" t="n">
        <v>2</v>
      </c>
      <c r="E2152" s="0" t="n">
        <v>0</v>
      </c>
      <c r="F2152" s="0" t="n">
        <v>0</v>
      </c>
      <c r="G2152" s="0" t="n">
        <v>0</v>
      </c>
      <c r="H2152" s="0" t="n">
        <v>0</v>
      </c>
      <c r="I2152" s="0" t="n">
        <v>0</v>
      </c>
      <c r="J2152" s="0" t="n">
        <v>46</v>
      </c>
      <c r="K2152" s="37" t="n">
        <f aca="false">E2152+Inputs!$B$5*F2152</f>
        <v>0</v>
      </c>
      <c r="L2152" s="37" t="n">
        <f aca="false">G2152+Inputs!$B$6*H2152</f>
        <v>0</v>
      </c>
      <c r="M2152" s="37" t="n">
        <f aca="false">I2152+Inputs!$B$7*J2152</f>
        <v>57.086</v>
      </c>
      <c r="N2152" s="37" t="n">
        <f aca="false">K2152+L2152+M2152</f>
        <v>57.086</v>
      </c>
    </row>
    <row r="2153" customFormat="false" ht="15" hidden="false" customHeight="false" outlineLevel="0" collapsed="false">
      <c r="A2153" s="0" t="s">
        <v>9</v>
      </c>
      <c r="B2153" s="0" t="s">
        <v>403</v>
      </c>
      <c r="C2153" s="15" t="n">
        <v>45108</v>
      </c>
      <c r="D2153" s="0" t="n">
        <v>2</v>
      </c>
      <c r="E2153" s="0" t="n">
        <v>0</v>
      </c>
      <c r="F2153" s="0" t="n">
        <v>1</v>
      </c>
      <c r="G2153" s="0" t="n">
        <v>0</v>
      </c>
      <c r="H2153" s="0" t="n">
        <v>0</v>
      </c>
      <c r="I2153" s="0" t="n">
        <v>0</v>
      </c>
      <c r="J2153" s="0" t="n">
        <v>37</v>
      </c>
      <c r="K2153" s="37" t="n">
        <f aca="false">E2153+Inputs!$B$5*F2153</f>
        <v>1.275</v>
      </c>
      <c r="L2153" s="37" t="n">
        <f aca="false">G2153+Inputs!$B$6*H2153</f>
        <v>0</v>
      </c>
      <c r="M2153" s="37" t="n">
        <f aca="false">I2153+Inputs!$B$7*J2153</f>
        <v>45.917</v>
      </c>
      <c r="N2153" s="37" t="n">
        <f aca="false">K2153+L2153+M2153</f>
        <v>47.192</v>
      </c>
    </row>
    <row r="2154" customFormat="false" ht="15" hidden="false" customHeight="false" outlineLevel="0" collapsed="false">
      <c r="A2154" s="0" t="s">
        <v>9</v>
      </c>
      <c r="B2154" s="0" t="s">
        <v>403</v>
      </c>
      <c r="C2154" s="15" t="n">
        <v>45139</v>
      </c>
      <c r="D2154" s="0" t="n">
        <v>2</v>
      </c>
      <c r="E2154" s="0" t="n">
        <v>0</v>
      </c>
      <c r="F2154" s="0" t="n">
        <v>0</v>
      </c>
      <c r="G2154" s="0" t="n">
        <v>0</v>
      </c>
      <c r="H2154" s="0" t="n">
        <v>1</v>
      </c>
      <c r="I2154" s="0" t="n">
        <v>0</v>
      </c>
      <c r="J2154" s="0" t="n">
        <v>42</v>
      </c>
      <c r="K2154" s="37" t="n">
        <f aca="false">E2154+Inputs!$B$5*F2154</f>
        <v>0</v>
      </c>
      <c r="L2154" s="37" t="n">
        <f aca="false">G2154+Inputs!$B$6*H2154</f>
        <v>1.275</v>
      </c>
      <c r="M2154" s="37" t="n">
        <f aca="false">I2154+Inputs!$B$7*J2154</f>
        <v>52.122</v>
      </c>
      <c r="N2154" s="37" t="n">
        <f aca="false">K2154+L2154+M2154</f>
        <v>53.397</v>
      </c>
    </row>
    <row r="2155" customFormat="false" ht="15" hidden="false" customHeight="false" outlineLevel="0" collapsed="false">
      <c r="A2155" s="0" t="s">
        <v>9</v>
      </c>
      <c r="B2155" s="0" t="s">
        <v>403</v>
      </c>
      <c r="C2155" s="15" t="n">
        <v>45170</v>
      </c>
      <c r="D2155" s="0" t="n">
        <v>2</v>
      </c>
      <c r="E2155" s="0" t="n">
        <v>0</v>
      </c>
      <c r="F2155" s="0" t="n">
        <v>0</v>
      </c>
      <c r="G2155" s="0" t="n">
        <v>0</v>
      </c>
      <c r="H2155" s="0" t="n">
        <v>0</v>
      </c>
      <c r="I2155" s="0" t="n">
        <v>0</v>
      </c>
      <c r="J2155" s="0" t="n">
        <v>46</v>
      </c>
      <c r="K2155" s="37" t="n">
        <f aca="false">E2155+Inputs!$B$5*F2155</f>
        <v>0</v>
      </c>
      <c r="L2155" s="37" t="n">
        <f aca="false">G2155+Inputs!$B$6*H2155</f>
        <v>0</v>
      </c>
      <c r="M2155" s="37" t="n">
        <f aca="false">I2155+Inputs!$B$7*J2155</f>
        <v>57.086</v>
      </c>
      <c r="N2155" s="37" t="n">
        <f aca="false">K2155+L2155+M2155</f>
        <v>57.086</v>
      </c>
    </row>
    <row r="2156" customFormat="false" ht="15" hidden="false" customHeight="false" outlineLevel="0" collapsed="false">
      <c r="A2156" s="0" t="s">
        <v>9</v>
      </c>
      <c r="B2156" s="0" t="s">
        <v>403</v>
      </c>
      <c r="C2156" s="15" t="n">
        <v>45200</v>
      </c>
      <c r="D2156" s="0" t="n">
        <v>2</v>
      </c>
      <c r="E2156" s="0" t="n">
        <v>0</v>
      </c>
      <c r="F2156" s="0" t="n">
        <v>1</v>
      </c>
      <c r="G2156" s="0" t="n">
        <v>0</v>
      </c>
      <c r="H2156" s="0" t="n">
        <v>0</v>
      </c>
      <c r="I2156" s="0" t="n">
        <v>0</v>
      </c>
      <c r="J2156" s="0" t="n">
        <v>52</v>
      </c>
      <c r="K2156" s="37" t="n">
        <f aca="false">E2156+Inputs!$B$5*F2156</f>
        <v>1.275</v>
      </c>
      <c r="L2156" s="37" t="n">
        <f aca="false">G2156+Inputs!$B$6*H2156</f>
        <v>0</v>
      </c>
      <c r="M2156" s="37" t="n">
        <f aca="false">I2156+Inputs!$B$7*J2156</f>
        <v>64.532</v>
      </c>
      <c r="N2156" s="37" t="n">
        <f aca="false">K2156+L2156+M2156</f>
        <v>65.807</v>
      </c>
    </row>
    <row r="2157" customFormat="false" ht="15" hidden="false" customHeight="false" outlineLevel="0" collapsed="false">
      <c r="A2157" s="0" t="s">
        <v>9</v>
      </c>
      <c r="B2157" s="0" t="s">
        <v>403</v>
      </c>
      <c r="C2157" s="15" t="n">
        <v>45231</v>
      </c>
      <c r="D2157" s="0" t="n">
        <v>2</v>
      </c>
      <c r="E2157" s="0" t="n">
        <v>0</v>
      </c>
      <c r="F2157" s="0" t="n">
        <v>1</v>
      </c>
      <c r="G2157" s="0" t="n">
        <v>0</v>
      </c>
      <c r="H2157" s="0" t="n">
        <v>0</v>
      </c>
      <c r="I2157" s="0" t="n">
        <v>0</v>
      </c>
      <c r="J2157" s="0" t="n">
        <v>50</v>
      </c>
      <c r="K2157" s="37" t="n">
        <f aca="false">E2157+Inputs!$B$5*F2157</f>
        <v>1.275</v>
      </c>
      <c r="L2157" s="37" t="n">
        <f aca="false">G2157+Inputs!$B$6*H2157</f>
        <v>0</v>
      </c>
      <c r="M2157" s="37" t="n">
        <f aca="false">I2157+Inputs!$B$7*J2157</f>
        <v>62.05</v>
      </c>
      <c r="N2157" s="37" t="n">
        <f aca="false">K2157+L2157+M2157</f>
        <v>63.325</v>
      </c>
    </row>
    <row r="2158" customFormat="false" ht="15" hidden="false" customHeight="false" outlineLevel="0" collapsed="false">
      <c r="A2158" s="0" t="s">
        <v>9</v>
      </c>
      <c r="B2158" s="0" t="s">
        <v>403</v>
      </c>
      <c r="C2158" s="15" t="n">
        <v>45261</v>
      </c>
      <c r="D2158" s="0" t="n">
        <v>2</v>
      </c>
      <c r="E2158" s="0" t="n">
        <v>0</v>
      </c>
      <c r="F2158" s="0" t="n">
        <v>1</v>
      </c>
      <c r="G2158" s="0" t="n">
        <v>0</v>
      </c>
      <c r="H2158" s="0" t="n">
        <v>0</v>
      </c>
      <c r="I2158" s="0" t="n">
        <v>0</v>
      </c>
      <c r="J2158" s="0" t="n">
        <v>28</v>
      </c>
      <c r="K2158" s="37" t="n">
        <f aca="false">E2158+Inputs!$B$5*F2158</f>
        <v>1.275</v>
      </c>
      <c r="L2158" s="37" t="n">
        <f aca="false">G2158+Inputs!$B$6*H2158</f>
        <v>0</v>
      </c>
      <c r="M2158" s="37" t="n">
        <f aca="false">I2158+Inputs!$B$7*J2158</f>
        <v>34.748</v>
      </c>
      <c r="N2158" s="37" t="n">
        <f aca="false">K2158+L2158+M2158</f>
        <v>36.023</v>
      </c>
    </row>
    <row r="2159" customFormat="false" ht="15" hidden="false" customHeight="false" outlineLevel="0" collapsed="false">
      <c r="A2159" s="0" t="s">
        <v>9</v>
      </c>
      <c r="B2159" s="0" t="s">
        <v>403</v>
      </c>
      <c r="C2159" s="15" t="n">
        <v>45292</v>
      </c>
      <c r="D2159" s="0" t="n">
        <v>2</v>
      </c>
      <c r="E2159" s="0" t="n">
        <v>0</v>
      </c>
      <c r="F2159" s="0" t="n">
        <v>0</v>
      </c>
      <c r="G2159" s="0" t="n">
        <v>0</v>
      </c>
      <c r="H2159" s="0" t="n">
        <v>0</v>
      </c>
      <c r="I2159" s="0" t="n">
        <v>0</v>
      </c>
      <c r="J2159" s="0" t="n">
        <v>45</v>
      </c>
      <c r="K2159" s="37" t="n">
        <f aca="false">E2159+Inputs!$B$5*F2159</f>
        <v>0</v>
      </c>
      <c r="L2159" s="37" t="n">
        <f aca="false">G2159+Inputs!$B$6*H2159</f>
        <v>0</v>
      </c>
      <c r="M2159" s="37" t="n">
        <f aca="false">I2159+Inputs!$B$7*J2159</f>
        <v>55.845</v>
      </c>
      <c r="N2159" s="37" t="n">
        <f aca="false">K2159+L2159+M2159</f>
        <v>55.845</v>
      </c>
    </row>
    <row r="2160" customFormat="false" ht="15" hidden="false" customHeight="false" outlineLevel="0" collapsed="false">
      <c r="A2160" s="0" t="s">
        <v>9</v>
      </c>
      <c r="B2160" s="0" t="s">
        <v>403</v>
      </c>
      <c r="C2160" s="15" t="n">
        <v>45323</v>
      </c>
      <c r="D2160" s="0" t="n">
        <v>2</v>
      </c>
      <c r="E2160" s="0" t="n">
        <v>0</v>
      </c>
      <c r="F2160" s="0" t="n">
        <v>0</v>
      </c>
      <c r="G2160" s="0" t="n">
        <v>0</v>
      </c>
      <c r="H2160" s="0" t="n">
        <v>0</v>
      </c>
      <c r="I2160" s="0" t="n">
        <v>0</v>
      </c>
      <c r="J2160" s="0" t="n">
        <v>4</v>
      </c>
      <c r="K2160" s="37" t="n">
        <f aca="false">E2160+Inputs!$B$5*F2160</f>
        <v>0</v>
      </c>
      <c r="L2160" s="37" t="n">
        <f aca="false">G2160+Inputs!$B$6*H2160</f>
        <v>0</v>
      </c>
      <c r="M2160" s="37" t="n">
        <f aca="false">I2160+Inputs!$B$7*J2160</f>
        <v>4.964</v>
      </c>
      <c r="N2160" s="37" t="n">
        <f aca="false">K2160+L2160+M2160</f>
        <v>4.964</v>
      </c>
    </row>
    <row r="2161" customFormat="false" ht="15" hidden="false" customHeight="false" outlineLevel="0" collapsed="false">
      <c r="A2161" s="0" t="s">
        <v>9</v>
      </c>
      <c r="B2161" s="0" t="s">
        <v>403</v>
      </c>
      <c r="C2161" s="15" t="n">
        <v>45352</v>
      </c>
      <c r="D2161" s="0" t="n">
        <v>2</v>
      </c>
      <c r="E2161" s="0" t="n">
        <v>0</v>
      </c>
      <c r="F2161" s="0" t="n">
        <v>0</v>
      </c>
      <c r="G2161" s="0" t="n">
        <v>0</v>
      </c>
      <c r="H2161" s="0" t="n">
        <v>0</v>
      </c>
      <c r="I2161" s="0" t="n">
        <v>0</v>
      </c>
      <c r="J2161" s="0" t="n">
        <v>5</v>
      </c>
      <c r="K2161" s="37" t="n">
        <f aca="false">E2161+Inputs!$B$5*F2161</f>
        <v>0</v>
      </c>
      <c r="L2161" s="37" t="n">
        <f aca="false">G2161+Inputs!$B$6*H2161</f>
        <v>0</v>
      </c>
      <c r="M2161" s="37" t="n">
        <f aca="false">I2161+Inputs!$B$7*J2161</f>
        <v>6.205</v>
      </c>
      <c r="N2161" s="37" t="n">
        <f aca="false">K2161+L2161+M2161</f>
        <v>6.205</v>
      </c>
    </row>
    <row r="2162" customFormat="false" ht="15" hidden="false" customHeight="false" outlineLevel="0" collapsed="false">
      <c r="A2162" s="0" t="s">
        <v>9</v>
      </c>
      <c r="B2162" s="0" t="s">
        <v>403</v>
      </c>
      <c r="C2162" s="15" t="n">
        <v>45383</v>
      </c>
      <c r="D2162" s="0" t="n">
        <v>2</v>
      </c>
      <c r="E2162" s="0" t="n">
        <v>0</v>
      </c>
      <c r="F2162" s="0" t="n">
        <v>0</v>
      </c>
      <c r="G2162" s="0" t="n">
        <v>0</v>
      </c>
      <c r="H2162" s="0" t="n">
        <v>0</v>
      </c>
      <c r="I2162" s="0" t="n">
        <v>0</v>
      </c>
      <c r="J2162" s="0" t="n">
        <v>25</v>
      </c>
      <c r="K2162" s="37" t="n">
        <f aca="false">E2162+Inputs!$B$5*F2162</f>
        <v>0</v>
      </c>
      <c r="L2162" s="37" t="n">
        <f aca="false">G2162+Inputs!$B$6*H2162</f>
        <v>0</v>
      </c>
      <c r="M2162" s="37" t="n">
        <f aca="false">I2162+Inputs!$B$7*J2162</f>
        <v>31.025</v>
      </c>
      <c r="N2162" s="37" t="n">
        <f aca="false">K2162+L2162+M2162</f>
        <v>31.025</v>
      </c>
    </row>
    <row r="2163" customFormat="false" ht="15" hidden="false" customHeight="false" outlineLevel="0" collapsed="false">
      <c r="A2163" s="0" t="s">
        <v>9</v>
      </c>
      <c r="B2163" s="0" t="s">
        <v>403</v>
      </c>
      <c r="C2163" s="15" t="n">
        <v>45413</v>
      </c>
      <c r="D2163" s="0" t="n">
        <v>2</v>
      </c>
      <c r="E2163" s="0" t="n">
        <v>0</v>
      </c>
      <c r="F2163" s="0" t="n">
        <v>0</v>
      </c>
      <c r="G2163" s="0" t="n">
        <v>0</v>
      </c>
      <c r="H2163" s="0" t="n">
        <v>0</v>
      </c>
      <c r="I2163" s="0" t="n">
        <v>0</v>
      </c>
      <c r="J2163" s="0" t="n">
        <v>21</v>
      </c>
      <c r="K2163" s="37" t="n">
        <f aca="false">E2163+Inputs!$B$5*F2163</f>
        <v>0</v>
      </c>
      <c r="L2163" s="37" t="n">
        <f aca="false">G2163+Inputs!$B$6*H2163</f>
        <v>0</v>
      </c>
      <c r="M2163" s="37" t="n">
        <f aca="false">I2163+Inputs!$B$7*J2163</f>
        <v>26.061</v>
      </c>
      <c r="N2163" s="37" t="n">
        <f aca="false">K2163+L2163+M2163</f>
        <v>26.061</v>
      </c>
    </row>
    <row r="2164" customFormat="false" ht="15" hidden="false" customHeight="false" outlineLevel="0" collapsed="false">
      <c r="A2164" s="0" t="s">
        <v>9</v>
      </c>
      <c r="B2164" s="0" t="s">
        <v>403</v>
      </c>
      <c r="C2164" s="15" t="n">
        <v>45444</v>
      </c>
      <c r="D2164" s="0" t="n">
        <v>2</v>
      </c>
      <c r="E2164" s="0" t="n">
        <v>0</v>
      </c>
      <c r="F2164" s="0" t="n">
        <v>1</v>
      </c>
      <c r="G2164" s="0" t="n">
        <v>0</v>
      </c>
      <c r="H2164" s="0" t="n">
        <v>1</v>
      </c>
      <c r="I2164" s="0" t="n">
        <v>0</v>
      </c>
      <c r="J2164" s="0" t="n">
        <v>37</v>
      </c>
      <c r="K2164" s="37" t="n">
        <f aca="false">E2164+Inputs!$B$5*F2164</f>
        <v>1.275</v>
      </c>
      <c r="L2164" s="37" t="n">
        <f aca="false">G2164+Inputs!$B$6*H2164</f>
        <v>1.275</v>
      </c>
      <c r="M2164" s="37" t="n">
        <f aca="false">I2164+Inputs!$B$7*J2164</f>
        <v>45.917</v>
      </c>
      <c r="N2164" s="37" t="n">
        <f aca="false">K2164+L2164+M2164</f>
        <v>48.467</v>
      </c>
    </row>
    <row r="2165" customFormat="false" ht="15" hidden="false" customHeight="false" outlineLevel="0" collapsed="false">
      <c r="A2165" s="0" t="s">
        <v>9</v>
      </c>
      <c r="B2165" s="0" t="s">
        <v>403</v>
      </c>
      <c r="C2165" s="15" t="n">
        <v>45474</v>
      </c>
      <c r="D2165" s="0" t="n">
        <v>2</v>
      </c>
      <c r="E2165" s="0" t="n">
        <v>0</v>
      </c>
      <c r="F2165" s="0" t="n">
        <v>0</v>
      </c>
      <c r="G2165" s="0" t="n">
        <v>0</v>
      </c>
      <c r="H2165" s="0" t="n">
        <v>0</v>
      </c>
      <c r="I2165" s="0" t="n">
        <v>0</v>
      </c>
      <c r="J2165" s="0" t="n">
        <v>37</v>
      </c>
      <c r="K2165" s="37" t="n">
        <f aca="false">E2165+Inputs!$B$5*F2165</f>
        <v>0</v>
      </c>
      <c r="L2165" s="37" t="n">
        <f aca="false">G2165+Inputs!$B$6*H2165</f>
        <v>0</v>
      </c>
      <c r="M2165" s="37" t="n">
        <f aca="false">I2165+Inputs!$B$7*J2165</f>
        <v>45.917</v>
      </c>
      <c r="N2165" s="37" t="n">
        <f aca="false">K2165+L2165+M2165</f>
        <v>45.917</v>
      </c>
    </row>
    <row r="2166" customFormat="false" ht="15" hidden="false" customHeight="false" outlineLevel="0" collapsed="false">
      <c r="A2166" s="0" t="s">
        <v>9</v>
      </c>
      <c r="B2166" s="0" t="s">
        <v>403</v>
      </c>
      <c r="C2166" s="15" t="n">
        <v>45505</v>
      </c>
      <c r="D2166" s="0" t="n">
        <v>2</v>
      </c>
      <c r="E2166" s="0" t="n">
        <v>0</v>
      </c>
      <c r="F2166" s="0" t="n">
        <v>0</v>
      </c>
      <c r="G2166" s="0" t="n">
        <v>0</v>
      </c>
      <c r="H2166" s="0" t="n">
        <v>0</v>
      </c>
      <c r="I2166" s="0" t="n">
        <v>0</v>
      </c>
      <c r="J2166" s="0" t="n">
        <v>39</v>
      </c>
      <c r="K2166" s="37" t="n">
        <f aca="false">E2166+Inputs!$B$5*F2166</f>
        <v>0</v>
      </c>
      <c r="L2166" s="37" t="n">
        <f aca="false">G2166+Inputs!$B$6*H2166</f>
        <v>0</v>
      </c>
      <c r="M2166" s="37" t="n">
        <f aca="false">I2166+Inputs!$B$7*J2166</f>
        <v>48.399</v>
      </c>
      <c r="N2166" s="37" t="n">
        <f aca="false">K2166+L2166+M2166</f>
        <v>48.399</v>
      </c>
    </row>
    <row r="2167" customFormat="false" ht="15" hidden="false" customHeight="false" outlineLevel="0" collapsed="false">
      <c r="A2167" s="0" t="s">
        <v>9</v>
      </c>
      <c r="B2167" s="0" t="s">
        <v>403</v>
      </c>
      <c r="C2167" s="15" t="n">
        <v>45536</v>
      </c>
      <c r="D2167" s="0" t="n">
        <v>2</v>
      </c>
      <c r="E2167" s="0" t="n">
        <v>0</v>
      </c>
      <c r="F2167" s="0" t="n">
        <v>0</v>
      </c>
      <c r="G2167" s="0" t="n">
        <v>0</v>
      </c>
      <c r="H2167" s="0" t="n">
        <v>0</v>
      </c>
      <c r="I2167" s="0" t="n">
        <v>0</v>
      </c>
      <c r="J2167" s="0" t="n">
        <v>33</v>
      </c>
      <c r="K2167" s="37" t="n">
        <f aca="false">E2167+Inputs!$B$5*F2167</f>
        <v>0</v>
      </c>
      <c r="L2167" s="37" t="n">
        <f aca="false">G2167+Inputs!$B$6*H2167</f>
        <v>0</v>
      </c>
      <c r="M2167" s="37" t="n">
        <f aca="false">I2167+Inputs!$B$7*J2167</f>
        <v>40.953</v>
      </c>
      <c r="N2167" s="37" t="n">
        <f aca="false">K2167+L2167+M2167</f>
        <v>40.953</v>
      </c>
    </row>
    <row r="2168" customFormat="false" ht="15" hidden="false" customHeight="false" outlineLevel="0" collapsed="false">
      <c r="A2168" s="0" t="s">
        <v>9</v>
      </c>
      <c r="B2168" s="0" t="s">
        <v>403</v>
      </c>
      <c r="C2168" s="15" t="n">
        <v>45566</v>
      </c>
      <c r="D2168" s="0" t="n">
        <v>2</v>
      </c>
      <c r="E2168" s="0" t="n">
        <v>0</v>
      </c>
      <c r="F2168" s="0" t="n">
        <v>1</v>
      </c>
      <c r="G2168" s="0" t="n">
        <v>0</v>
      </c>
      <c r="H2168" s="0" t="n">
        <v>0</v>
      </c>
      <c r="I2168" s="0" t="n">
        <v>0</v>
      </c>
      <c r="J2168" s="0" t="n">
        <v>33</v>
      </c>
      <c r="K2168" s="37" t="n">
        <f aca="false">E2168+Inputs!$B$5*F2168</f>
        <v>1.275</v>
      </c>
      <c r="L2168" s="37" t="n">
        <f aca="false">G2168+Inputs!$B$6*H2168</f>
        <v>0</v>
      </c>
      <c r="M2168" s="37" t="n">
        <f aca="false">I2168+Inputs!$B$7*J2168</f>
        <v>40.953</v>
      </c>
      <c r="N2168" s="37" t="n">
        <f aca="false">K2168+L2168+M2168</f>
        <v>42.228</v>
      </c>
    </row>
    <row r="2169" customFormat="false" ht="15" hidden="false" customHeight="false" outlineLevel="0" collapsed="false">
      <c r="A2169" s="0" t="s">
        <v>9</v>
      </c>
      <c r="B2169" s="0" t="s">
        <v>403</v>
      </c>
      <c r="C2169" s="15" t="n">
        <v>45597</v>
      </c>
      <c r="D2169" s="0" t="n">
        <v>2</v>
      </c>
      <c r="E2169" s="0" t="n">
        <v>0</v>
      </c>
      <c r="F2169" s="0" t="n">
        <v>0</v>
      </c>
      <c r="G2169" s="0" t="n">
        <v>0</v>
      </c>
      <c r="H2169" s="0" t="n">
        <v>0</v>
      </c>
      <c r="I2169" s="0" t="n">
        <v>0</v>
      </c>
      <c r="J2169" s="0" t="n">
        <v>36</v>
      </c>
      <c r="K2169" s="37" t="n">
        <f aca="false">E2169+Inputs!$B$5*F2169</f>
        <v>0</v>
      </c>
      <c r="L2169" s="37" t="n">
        <f aca="false">G2169+Inputs!$B$6*H2169</f>
        <v>0</v>
      </c>
      <c r="M2169" s="37" t="n">
        <f aca="false">I2169+Inputs!$B$7*J2169</f>
        <v>44.676</v>
      </c>
      <c r="N2169" s="37" t="n">
        <f aca="false">K2169+L2169+M2169</f>
        <v>44.676</v>
      </c>
    </row>
    <row r="2170" customFormat="false" ht="15" hidden="false" customHeight="false" outlineLevel="0" collapsed="false">
      <c r="A2170" s="0" t="s">
        <v>9</v>
      </c>
      <c r="B2170" s="0" t="s">
        <v>403</v>
      </c>
      <c r="C2170" s="15" t="n">
        <v>45627</v>
      </c>
      <c r="D2170" s="0" t="n">
        <v>2</v>
      </c>
      <c r="E2170" s="0" t="n">
        <v>0</v>
      </c>
      <c r="F2170" s="0" t="n">
        <v>0</v>
      </c>
      <c r="G2170" s="0" t="n">
        <v>0</v>
      </c>
      <c r="H2170" s="0" t="n">
        <v>0</v>
      </c>
      <c r="I2170" s="0" t="n">
        <v>0</v>
      </c>
      <c r="J2170" s="0" t="n">
        <v>36</v>
      </c>
      <c r="K2170" s="37" t="n">
        <f aca="false">E2170+Inputs!$B$5*F2170</f>
        <v>0</v>
      </c>
      <c r="L2170" s="37" t="n">
        <f aca="false">G2170+Inputs!$B$6*H2170</f>
        <v>0</v>
      </c>
      <c r="M2170" s="37" t="n">
        <f aca="false">I2170+Inputs!$B$7*J2170</f>
        <v>44.676</v>
      </c>
      <c r="N2170" s="37" t="n">
        <f aca="false">K2170+L2170+M2170</f>
        <v>44.676</v>
      </c>
    </row>
    <row r="2171" customFormat="false" ht="15" hidden="false" customHeight="false" outlineLevel="0" collapsed="false">
      <c r="A2171" s="0" t="s">
        <v>9</v>
      </c>
      <c r="B2171" s="0" t="s">
        <v>403</v>
      </c>
      <c r="C2171" s="15" t="n">
        <v>45658</v>
      </c>
      <c r="D2171" s="0" t="n">
        <v>2</v>
      </c>
      <c r="E2171" s="0" t="n">
        <v>0</v>
      </c>
      <c r="F2171" s="0" t="n">
        <v>0</v>
      </c>
      <c r="G2171" s="0" t="n">
        <v>0</v>
      </c>
      <c r="H2171" s="0" t="n">
        <v>0</v>
      </c>
      <c r="I2171" s="0" t="n">
        <v>0</v>
      </c>
      <c r="J2171" s="0" t="n">
        <v>21</v>
      </c>
      <c r="K2171" s="37" t="n">
        <f aca="false">E2171+Inputs!$B$5*F2171</f>
        <v>0</v>
      </c>
      <c r="L2171" s="37" t="n">
        <f aca="false">G2171+Inputs!$B$6*H2171</f>
        <v>0</v>
      </c>
      <c r="M2171" s="37" t="n">
        <f aca="false">I2171+Inputs!$B$7*J2171</f>
        <v>26.061</v>
      </c>
      <c r="N2171" s="37" t="n">
        <f aca="false">K2171+L2171+M2171</f>
        <v>26.061</v>
      </c>
    </row>
    <row r="2172" customFormat="false" ht="15" hidden="false" customHeight="false" outlineLevel="0" collapsed="false">
      <c r="A2172" s="0" t="s">
        <v>9</v>
      </c>
      <c r="B2172" s="0" t="s">
        <v>403</v>
      </c>
      <c r="C2172" s="15" t="n">
        <v>45689</v>
      </c>
      <c r="D2172" s="0" t="n">
        <v>2</v>
      </c>
      <c r="E2172" s="0" t="n">
        <v>0</v>
      </c>
      <c r="F2172" s="0" t="n">
        <v>0</v>
      </c>
      <c r="G2172" s="0" t="n">
        <v>0</v>
      </c>
      <c r="H2172" s="0" t="n">
        <v>0</v>
      </c>
      <c r="I2172" s="0" t="n">
        <v>0</v>
      </c>
      <c r="J2172" s="0" t="n">
        <v>37</v>
      </c>
      <c r="K2172" s="37" t="n">
        <f aca="false">E2172+Inputs!$B$5*F2172</f>
        <v>0</v>
      </c>
      <c r="L2172" s="37" t="n">
        <f aca="false">G2172+Inputs!$B$6*H2172</f>
        <v>0</v>
      </c>
      <c r="M2172" s="37" t="n">
        <f aca="false">I2172+Inputs!$B$7*J2172</f>
        <v>45.917</v>
      </c>
      <c r="N2172" s="37" t="n">
        <f aca="false">K2172+L2172+M2172</f>
        <v>45.917</v>
      </c>
    </row>
    <row r="2173" customFormat="false" ht="15" hidden="false" customHeight="false" outlineLevel="0" collapsed="false">
      <c r="A2173" s="0" t="s">
        <v>9</v>
      </c>
      <c r="B2173" s="0" t="s">
        <v>403</v>
      </c>
      <c r="C2173" s="15" t="n">
        <v>45717</v>
      </c>
      <c r="D2173" s="0" t="n">
        <v>2</v>
      </c>
      <c r="E2173" s="0" t="n">
        <v>0</v>
      </c>
      <c r="F2173" s="0" t="n">
        <v>1</v>
      </c>
      <c r="G2173" s="0" t="n">
        <v>0</v>
      </c>
      <c r="H2173" s="0" t="n">
        <v>3</v>
      </c>
      <c r="I2173" s="0" t="n">
        <v>0</v>
      </c>
      <c r="J2173" s="0" t="n">
        <v>31</v>
      </c>
      <c r="K2173" s="37" t="n">
        <f aca="false">E2173+Inputs!$B$5*F2173</f>
        <v>1.275</v>
      </c>
      <c r="L2173" s="37" t="n">
        <f aca="false">G2173+Inputs!$B$6*H2173</f>
        <v>3.825</v>
      </c>
      <c r="M2173" s="37" t="n">
        <f aca="false">I2173+Inputs!$B$7*J2173</f>
        <v>38.471</v>
      </c>
      <c r="N2173" s="37" t="n">
        <f aca="false">K2173+L2173+M2173</f>
        <v>43.571</v>
      </c>
    </row>
    <row r="2174" customFormat="false" ht="15" hidden="false" customHeight="false" outlineLevel="0" collapsed="false">
      <c r="A2174" s="0" t="s">
        <v>9</v>
      </c>
      <c r="B2174" s="0" t="s">
        <v>403</v>
      </c>
      <c r="C2174" s="15" t="n">
        <v>45748</v>
      </c>
      <c r="D2174" s="0" t="n">
        <v>2</v>
      </c>
      <c r="E2174" s="0" t="n">
        <v>0</v>
      </c>
      <c r="F2174" s="0" t="n">
        <v>0</v>
      </c>
      <c r="G2174" s="0" t="n">
        <v>0</v>
      </c>
      <c r="H2174" s="0" t="n">
        <v>0</v>
      </c>
      <c r="I2174" s="0" t="n">
        <v>0</v>
      </c>
      <c r="J2174" s="0" t="n">
        <v>36</v>
      </c>
      <c r="K2174" s="37" t="n">
        <f aca="false">E2174+Inputs!$B$5*F2174</f>
        <v>0</v>
      </c>
      <c r="L2174" s="37" t="n">
        <f aca="false">G2174+Inputs!$B$6*H2174</f>
        <v>0</v>
      </c>
      <c r="M2174" s="37" t="n">
        <f aca="false">I2174+Inputs!$B$7*J2174</f>
        <v>44.676</v>
      </c>
      <c r="N2174" s="37" t="n">
        <f aca="false">K2174+L2174+M2174</f>
        <v>44.676</v>
      </c>
    </row>
    <row r="2175" customFormat="false" ht="15" hidden="false" customHeight="false" outlineLevel="0" collapsed="false">
      <c r="A2175" s="0" t="s">
        <v>9</v>
      </c>
      <c r="B2175" s="0" t="s">
        <v>403</v>
      </c>
      <c r="C2175" s="15" t="n">
        <v>45778</v>
      </c>
      <c r="D2175" s="0" t="n">
        <v>2</v>
      </c>
      <c r="E2175" s="0" t="n">
        <v>0</v>
      </c>
      <c r="F2175" s="0" t="n">
        <v>0</v>
      </c>
      <c r="G2175" s="0" t="n">
        <v>0</v>
      </c>
      <c r="H2175" s="0" t="n">
        <v>0</v>
      </c>
      <c r="I2175" s="0" t="n">
        <v>0</v>
      </c>
      <c r="J2175" s="0" t="n">
        <v>42</v>
      </c>
      <c r="K2175" s="37" t="n">
        <f aca="false">E2175+Inputs!$B$5*F2175</f>
        <v>0</v>
      </c>
      <c r="L2175" s="37" t="n">
        <f aca="false">G2175+Inputs!$B$6*H2175</f>
        <v>0</v>
      </c>
      <c r="M2175" s="37" t="n">
        <f aca="false">I2175+Inputs!$B$7*J2175</f>
        <v>52.122</v>
      </c>
      <c r="N2175" s="37" t="n">
        <f aca="false">K2175+L2175+M2175</f>
        <v>52.122</v>
      </c>
    </row>
    <row r="2176" customFormat="false" ht="15" hidden="false" customHeight="false" outlineLevel="0" collapsed="false">
      <c r="A2176" s="0" t="s">
        <v>9</v>
      </c>
      <c r="B2176" s="0" t="s">
        <v>403</v>
      </c>
      <c r="C2176" s="15" t="n">
        <v>45809</v>
      </c>
      <c r="D2176" s="0" t="n">
        <v>2</v>
      </c>
      <c r="E2176" s="0" t="n">
        <v>0</v>
      </c>
      <c r="F2176" s="0" t="n">
        <v>0</v>
      </c>
      <c r="G2176" s="0" t="n">
        <v>0</v>
      </c>
      <c r="H2176" s="0" t="n">
        <v>1</v>
      </c>
      <c r="I2176" s="0" t="n">
        <v>0</v>
      </c>
      <c r="J2176" s="0" t="n">
        <v>40</v>
      </c>
      <c r="K2176" s="37" t="n">
        <f aca="false">E2176+Inputs!$B$5*F2176</f>
        <v>0</v>
      </c>
      <c r="L2176" s="37" t="n">
        <f aca="false">G2176+Inputs!$B$6*H2176</f>
        <v>1.275</v>
      </c>
      <c r="M2176" s="37" t="n">
        <f aca="false">I2176+Inputs!$B$7*J2176</f>
        <v>49.64</v>
      </c>
      <c r="N2176" s="37" t="n">
        <f aca="false">K2176+L2176+M2176</f>
        <v>50.915</v>
      </c>
    </row>
    <row r="2177" customFormat="false" ht="15" hidden="false" customHeight="false" outlineLevel="0" collapsed="false">
      <c r="A2177" s="0" t="s">
        <v>9</v>
      </c>
      <c r="B2177" s="0" t="s">
        <v>403</v>
      </c>
      <c r="C2177" s="15" t="n">
        <v>45839</v>
      </c>
      <c r="D2177" s="0" t="n">
        <v>2</v>
      </c>
      <c r="E2177" s="0" t="n">
        <v>0</v>
      </c>
      <c r="F2177" s="0" t="n">
        <v>0</v>
      </c>
      <c r="G2177" s="0" t="n">
        <v>0</v>
      </c>
      <c r="H2177" s="0" t="n">
        <v>0</v>
      </c>
      <c r="I2177" s="0" t="n">
        <v>0</v>
      </c>
      <c r="J2177" s="0" t="n">
        <v>45</v>
      </c>
      <c r="K2177" s="37" t="n">
        <f aca="false">E2177+Inputs!$B$5*F2177</f>
        <v>0</v>
      </c>
      <c r="L2177" s="37" t="n">
        <f aca="false">G2177+Inputs!$B$6*H2177</f>
        <v>0</v>
      </c>
      <c r="M2177" s="37" t="n">
        <f aca="false">I2177+Inputs!$B$7*J2177</f>
        <v>55.845</v>
      </c>
      <c r="N2177" s="37" t="n">
        <f aca="false">K2177+L2177+M2177</f>
        <v>55.845</v>
      </c>
    </row>
    <row r="2178" customFormat="false" ht="15" hidden="false" customHeight="false" outlineLevel="0" collapsed="false">
      <c r="A2178" s="0" t="s">
        <v>9</v>
      </c>
      <c r="B2178" s="0" t="s">
        <v>403</v>
      </c>
      <c r="C2178" s="15" t="n">
        <v>45870</v>
      </c>
      <c r="D2178" s="0" t="n">
        <v>2</v>
      </c>
      <c r="E2178" s="0" t="n">
        <v>0</v>
      </c>
      <c r="F2178" s="0" t="n">
        <v>2</v>
      </c>
      <c r="G2178" s="0" t="n">
        <v>0</v>
      </c>
      <c r="H2178" s="0" t="n">
        <v>1</v>
      </c>
      <c r="I2178" s="0" t="n">
        <v>0</v>
      </c>
      <c r="J2178" s="0" t="n">
        <v>33</v>
      </c>
      <c r="K2178" s="37" t="n">
        <f aca="false">E2178+Inputs!$B$5*F2178</f>
        <v>2.55</v>
      </c>
      <c r="L2178" s="37" t="n">
        <f aca="false">G2178+Inputs!$B$6*H2178</f>
        <v>1.275</v>
      </c>
      <c r="M2178" s="37" t="n">
        <f aca="false">I2178+Inputs!$B$7*J2178</f>
        <v>40.953</v>
      </c>
      <c r="N2178" s="37" t="n">
        <f aca="false">K2178+L2178+M2178</f>
        <v>44.778</v>
      </c>
    </row>
    <row r="2179" customFormat="false" ht="15" hidden="false" customHeight="false" outlineLevel="0" collapsed="false">
      <c r="A2179" s="0" t="s">
        <v>9</v>
      </c>
      <c r="B2179" s="0" t="s">
        <v>403</v>
      </c>
      <c r="C2179" s="15" t="n">
        <v>45901</v>
      </c>
      <c r="D2179" s="0" t="n">
        <v>2</v>
      </c>
      <c r="E2179" s="0" t="n">
        <v>0</v>
      </c>
      <c r="F2179" s="0" t="n">
        <v>0</v>
      </c>
      <c r="G2179" s="0" t="n">
        <v>0</v>
      </c>
      <c r="H2179" s="0" t="n">
        <v>0</v>
      </c>
      <c r="I2179" s="0" t="n">
        <v>0</v>
      </c>
      <c r="J2179" s="0" t="n">
        <v>39</v>
      </c>
      <c r="K2179" s="37" t="n">
        <f aca="false">E2179+Inputs!$B$5*F2179</f>
        <v>0</v>
      </c>
      <c r="L2179" s="37" t="n">
        <f aca="false">G2179+Inputs!$B$6*H2179</f>
        <v>0</v>
      </c>
      <c r="M2179" s="37" t="n">
        <f aca="false">I2179+Inputs!$B$7*J2179</f>
        <v>48.399</v>
      </c>
      <c r="N2179" s="37" t="n">
        <f aca="false">K2179+L2179+M2179</f>
        <v>48.399</v>
      </c>
    </row>
    <row r="2180" customFormat="false" ht="15" hidden="false" customHeight="false" outlineLevel="0" collapsed="false">
      <c r="A2180" s="0" t="s">
        <v>9</v>
      </c>
      <c r="B2180" s="0" t="s">
        <v>403</v>
      </c>
      <c r="C2180" s="15" t="n">
        <v>45931</v>
      </c>
      <c r="D2180" s="0" t="n">
        <v>2</v>
      </c>
      <c r="E2180" s="0" t="n">
        <v>0</v>
      </c>
      <c r="F2180" s="0" t="n">
        <v>0</v>
      </c>
      <c r="G2180" s="0" t="n">
        <v>0</v>
      </c>
      <c r="H2180" s="0" t="n">
        <v>0</v>
      </c>
      <c r="I2180" s="0" t="n">
        <v>0</v>
      </c>
      <c r="J2180" s="0" t="n">
        <v>37</v>
      </c>
      <c r="K2180" s="37" t="n">
        <f aca="false">E2180+Inputs!$B$5*F2180</f>
        <v>0</v>
      </c>
      <c r="L2180" s="37" t="n">
        <f aca="false">G2180+Inputs!$B$6*H2180</f>
        <v>0</v>
      </c>
      <c r="M2180" s="37" t="n">
        <f aca="false">I2180+Inputs!$B$7*J2180</f>
        <v>45.917</v>
      </c>
      <c r="N2180" s="37" t="n">
        <f aca="false">K2180+L2180+M2180</f>
        <v>45.917</v>
      </c>
    </row>
    <row r="2181" customFormat="false" ht="15" hidden="false" customHeight="false" outlineLevel="0" collapsed="false">
      <c r="A2181" s="0" t="s">
        <v>9</v>
      </c>
      <c r="B2181" s="0" t="s">
        <v>403</v>
      </c>
      <c r="C2181" s="15" t="n">
        <v>45962</v>
      </c>
      <c r="D2181" s="0" t="n">
        <v>2</v>
      </c>
      <c r="E2181" s="0" t="n">
        <v>0</v>
      </c>
      <c r="F2181" s="0" t="n">
        <v>0</v>
      </c>
      <c r="G2181" s="0" t="n">
        <v>0</v>
      </c>
      <c r="H2181" s="0" t="n">
        <v>0</v>
      </c>
      <c r="I2181" s="0" t="n">
        <v>0</v>
      </c>
      <c r="J2181" s="0" t="n">
        <v>31</v>
      </c>
      <c r="K2181" s="37" t="n">
        <f aca="false">E2181+Inputs!$B$5*F2181</f>
        <v>0</v>
      </c>
      <c r="L2181" s="37" t="n">
        <f aca="false">G2181+Inputs!$B$6*H2181</f>
        <v>0</v>
      </c>
      <c r="M2181" s="37" t="n">
        <f aca="false">I2181+Inputs!$B$7*J2181</f>
        <v>38.471</v>
      </c>
      <c r="N2181" s="37" t="n">
        <f aca="false">K2181+L2181+M2181</f>
        <v>38.471</v>
      </c>
    </row>
    <row r="2182" customFormat="false" ht="15" hidden="false" customHeight="false" outlineLevel="0" collapsed="false">
      <c r="A2182" s="0" t="s">
        <v>9</v>
      </c>
      <c r="B2182" s="0" t="s">
        <v>403</v>
      </c>
      <c r="C2182" s="15" t="n">
        <v>45992</v>
      </c>
      <c r="D2182" s="0" t="n">
        <v>2</v>
      </c>
      <c r="E2182" s="0" t="n">
        <v>0</v>
      </c>
      <c r="F2182" s="0" t="n">
        <v>1</v>
      </c>
      <c r="G2182" s="0" t="n">
        <v>0</v>
      </c>
      <c r="H2182" s="0" t="n">
        <v>0</v>
      </c>
      <c r="I2182" s="0" t="n">
        <v>0</v>
      </c>
      <c r="J2182" s="0" t="n">
        <v>34</v>
      </c>
      <c r="K2182" s="37" t="n">
        <f aca="false">E2182+Inputs!$B$5*F2182</f>
        <v>1.275</v>
      </c>
      <c r="L2182" s="37" t="n">
        <f aca="false">G2182+Inputs!$B$6*H2182</f>
        <v>0</v>
      </c>
      <c r="M2182" s="37" t="n">
        <f aca="false">I2182+Inputs!$B$7*J2182</f>
        <v>42.194</v>
      </c>
      <c r="N2182" s="37" t="n">
        <f aca="false">K2182+L2182+M2182</f>
        <v>43.469</v>
      </c>
    </row>
    <row r="2183" customFormat="false" ht="15" hidden="false" customHeight="false" outlineLevel="0" collapsed="false">
      <c r="A2183" s="0" t="s">
        <v>9</v>
      </c>
      <c r="B2183" s="0" t="s">
        <v>403</v>
      </c>
      <c r="C2183" s="15" t="n">
        <v>46023</v>
      </c>
      <c r="D2183" s="0" t="n">
        <v>2</v>
      </c>
      <c r="E2183" s="0" t="n">
        <v>0</v>
      </c>
      <c r="F2183" s="0" t="n">
        <v>1</v>
      </c>
      <c r="G2183" s="0" t="n">
        <v>0</v>
      </c>
      <c r="H2183" s="0" t="n">
        <v>1</v>
      </c>
      <c r="I2183" s="0" t="n">
        <v>0</v>
      </c>
      <c r="J2183" s="0" t="n">
        <v>23</v>
      </c>
      <c r="K2183" s="37" t="n">
        <f aca="false">E2183+Inputs!$B$5*F2183</f>
        <v>1.275</v>
      </c>
      <c r="L2183" s="37" t="n">
        <f aca="false">G2183+Inputs!$B$6*H2183</f>
        <v>1.275</v>
      </c>
      <c r="M2183" s="37" t="n">
        <f aca="false">I2183+Inputs!$B$7*J2183</f>
        <v>28.543</v>
      </c>
      <c r="N2183" s="37" t="n">
        <f aca="false">K2183+L2183+M2183</f>
        <v>31.093</v>
      </c>
    </row>
    <row r="2184" customFormat="false" ht="15" hidden="false" customHeight="false" outlineLevel="0" collapsed="false">
      <c r="A2184" s="0" t="s">
        <v>9</v>
      </c>
      <c r="B2184" s="0" t="s">
        <v>403</v>
      </c>
      <c r="C2184" s="15" t="n">
        <v>46054</v>
      </c>
      <c r="D2184" s="0" t="n">
        <v>2</v>
      </c>
      <c r="E2184" s="0" t="n">
        <v>0</v>
      </c>
      <c r="F2184" s="0" t="n">
        <v>0</v>
      </c>
      <c r="G2184" s="0" t="n">
        <v>0</v>
      </c>
      <c r="H2184" s="0" t="n">
        <v>0</v>
      </c>
      <c r="I2184" s="0" t="n">
        <v>0</v>
      </c>
      <c r="J2184" s="0" t="n">
        <v>34</v>
      </c>
      <c r="K2184" s="37" t="n">
        <f aca="false">E2184+Inputs!$B$5*F2184</f>
        <v>0</v>
      </c>
      <c r="L2184" s="37" t="n">
        <f aca="false">G2184+Inputs!$B$6*H2184</f>
        <v>0</v>
      </c>
      <c r="M2184" s="37" t="n">
        <f aca="false">I2184+Inputs!$B$7*J2184</f>
        <v>42.194</v>
      </c>
      <c r="N2184" s="37" t="n">
        <f aca="false">K2184+L2184+M2184</f>
        <v>42.194</v>
      </c>
    </row>
    <row r="2185" customFormat="false" ht="15" hidden="false" customHeight="false" outlineLevel="0" collapsed="false">
      <c r="A2185" s="0" t="s">
        <v>9</v>
      </c>
      <c r="B2185" s="0" t="s">
        <v>403</v>
      </c>
      <c r="C2185" s="15" t="n">
        <v>46082</v>
      </c>
      <c r="D2185" s="0" t="n">
        <v>2</v>
      </c>
      <c r="E2185" s="0" t="n">
        <v>0</v>
      </c>
      <c r="F2185" s="0" t="n">
        <v>2</v>
      </c>
      <c r="G2185" s="0" t="n">
        <v>0</v>
      </c>
      <c r="H2185" s="0" t="n">
        <v>0</v>
      </c>
      <c r="I2185" s="0" t="n">
        <v>0</v>
      </c>
      <c r="J2185" s="0" t="n">
        <v>24</v>
      </c>
      <c r="K2185" s="37" t="n">
        <f aca="false">E2185+Inputs!$B$5*F2185</f>
        <v>2.55</v>
      </c>
      <c r="L2185" s="37" t="n">
        <f aca="false">G2185+Inputs!$B$6*H2185</f>
        <v>0</v>
      </c>
      <c r="M2185" s="37" t="n">
        <f aca="false">I2185+Inputs!$B$7*J2185</f>
        <v>29.784</v>
      </c>
      <c r="N2185" s="37" t="n">
        <f aca="false">K2185+L2185+M2185</f>
        <v>32.334</v>
      </c>
    </row>
    <row r="2186" customFormat="false" ht="15" hidden="false" customHeight="false" outlineLevel="0" collapsed="false">
      <c r="A2186" s="0" t="s">
        <v>9</v>
      </c>
      <c r="B2186" s="0" t="s">
        <v>403</v>
      </c>
      <c r="C2186" s="15" t="n">
        <v>46113</v>
      </c>
      <c r="D2186" s="0" t="n">
        <v>2</v>
      </c>
      <c r="E2186" s="0" t="n">
        <v>0</v>
      </c>
      <c r="F2186" s="0" t="n">
        <v>2</v>
      </c>
      <c r="G2186" s="0" t="n">
        <v>0</v>
      </c>
      <c r="H2186" s="0" t="n">
        <v>2</v>
      </c>
      <c r="I2186" s="0" t="n">
        <v>0</v>
      </c>
      <c r="J2186" s="0" t="n">
        <v>26</v>
      </c>
      <c r="K2186" s="37" t="n">
        <f aca="false">E2186+Inputs!$B$5*F2186</f>
        <v>2.55</v>
      </c>
      <c r="L2186" s="37" t="n">
        <f aca="false">G2186+Inputs!$B$6*H2186</f>
        <v>2.55</v>
      </c>
      <c r="M2186" s="37" t="n">
        <f aca="false">I2186+Inputs!$B$7*J2186</f>
        <v>32.266</v>
      </c>
      <c r="N2186" s="37" t="n">
        <f aca="false">K2186+L2186+M2186</f>
        <v>37.366</v>
      </c>
    </row>
    <row r="2187" customFormat="false" ht="15" hidden="false" customHeight="false" outlineLevel="0" collapsed="false">
      <c r="A2187" s="0" t="s">
        <v>9</v>
      </c>
      <c r="B2187" s="0" t="s">
        <v>403</v>
      </c>
      <c r="C2187" s="15" t="n">
        <v>46143</v>
      </c>
      <c r="D2187" s="0" t="n">
        <v>2</v>
      </c>
      <c r="E2187" s="0" t="n">
        <v>0</v>
      </c>
      <c r="F2187" s="0" t="n">
        <v>1</v>
      </c>
      <c r="G2187" s="0" t="n">
        <v>0</v>
      </c>
      <c r="H2187" s="0" t="n">
        <v>0</v>
      </c>
      <c r="I2187" s="0" t="n">
        <v>0</v>
      </c>
      <c r="J2187" s="0" t="n">
        <v>28</v>
      </c>
      <c r="K2187" s="37" t="n">
        <f aca="false">E2187+Inputs!$B$5*F2187</f>
        <v>1.275</v>
      </c>
      <c r="L2187" s="37" t="n">
        <f aca="false">G2187+Inputs!$B$6*H2187</f>
        <v>0</v>
      </c>
      <c r="M2187" s="37" t="n">
        <f aca="false">I2187+Inputs!$B$7*J2187</f>
        <v>34.748</v>
      </c>
      <c r="N2187" s="37" t="n">
        <f aca="false">K2187+L2187+M2187</f>
        <v>36.023</v>
      </c>
    </row>
    <row r="2188" customFormat="false" ht="15" hidden="false" customHeight="false" outlineLevel="0" collapsed="false">
      <c r="A2188" s="0" t="s">
        <v>9</v>
      </c>
      <c r="B2188" s="0" t="s">
        <v>403</v>
      </c>
      <c r="C2188" s="15" t="n">
        <v>46174</v>
      </c>
      <c r="D2188" s="0" t="n">
        <v>2</v>
      </c>
      <c r="E2188" s="0" t="n">
        <v>0</v>
      </c>
      <c r="F2188" s="0" t="n">
        <v>1</v>
      </c>
      <c r="G2188" s="0" t="n">
        <v>0</v>
      </c>
      <c r="H2188" s="0" t="n">
        <v>3</v>
      </c>
      <c r="I2188" s="0" t="n">
        <v>0</v>
      </c>
      <c r="J2188" s="0" t="n">
        <v>25</v>
      </c>
      <c r="K2188" s="37" t="n">
        <f aca="false">E2188+Inputs!$B$5*F2188</f>
        <v>1.275</v>
      </c>
      <c r="L2188" s="37" t="n">
        <f aca="false">G2188+Inputs!$B$6*H2188</f>
        <v>3.825</v>
      </c>
      <c r="M2188" s="37" t="n">
        <f aca="false">I2188+Inputs!$B$7*J2188</f>
        <v>31.025</v>
      </c>
      <c r="N2188" s="37" t="n">
        <f aca="false">K2188+L2188+M2188</f>
        <v>36.125</v>
      </c>
    </row>
    <row r="2189" customFormat="false" ht="15" hidden="false" customHeight="false" outlineLevel="0" collapsed="false">
      <c r="A2189" s="0" t="s">
        <v>9</v>
      </c>
      <c r="B2189" s="0" t="s">
        <v>403</v>
      </c>
      <c r="C2189" s="15" t="n">
        <v>46204</v>
      </c>
      <c r="D2189" s="0" t="n">
        <v>2</v>
      </c>
      <c r="E2189" s="0" t="n">
        <v>0</v>
      </c>
      <c r="F2189" s="0" t="n">
        <v>0</v>
      </c>
      <c r="G2189" s="0" t="n">
        <v>0</v>
      </c>
      <c r="H2189" s="0" t="n">
        <v>1</v>
      </c>
      <c r="I2189" s="0" t="n">
        <v>0</v>
      </c>
      <c r="J2189" s="0" t="n">
        <v>36</v>
      </c>
      <c r="K2189" s="37" t="n">
        <f aca="false">E2189+Inputs!$B$5*F2189</f>
        <v>0</v>
      </c>
      <c r="L2189" s="37" t="n">
        <f aca="false">G2189+Inputs!$B$6*H2189</f>
        <v>1.275</v>
      </c>
      <c r="M2189" s="37" t="n">
        <f aca="false">I2189+Inputs!$B$7*J2189</f>
        <v>44.676</v>
      </c>
      <c r="N2189" s="37" t="n">
        <f aca="false">K2189+L2189+M2189</f>
        <v>45.951</v>
      </c>
    </row>
    <row r="2190" customFormat="false" ht="15" hidden="false" customHeight="false" outlineLevel="0" collapsed="false">
      <c r="A2190" s="0" t="s">
        <v>9</v>
      </c>
      <c r="B2190" s="0" t="s">
        <v>403</v>
      </c>
      <c r="C2190" s="15" t="n">
        <v>46235</v>
      </c>
      <c r="D2190" s="0" t="n">
        <v>2</v>
      </c>
      <c r="E2190" s="0" t="n">
        <v>0</v>
      </c>
      <c r="F2190" s="0" t="n">
        <v>3</v>
      </c>
      <c r="G2190" s="0" t="n">
        <v>0</v>
      </c>
      <c r="H2190" s="0" t="n">
        <v>1</v>
      </c>
      <c r="I2190" s="0" t="n">
        <v>0</v>
      </c>
      <c r="J2190" s="0" t="n">
        <v>13</v>
      </c>
      <c r="K2190" s="37" t="n">
        <f aca="false">E2190+Inputs!$B$5*F2190</f>
        <v>3.825</v>
      </c>
      <c r="L2190" s="37" t="n">
        <f aca="false">G2190+Inputs!$B$6*H2190</f>
        <v>1.275</v>
      </c>
      <c r="M2190" s="37" t="n">
        <f aca="false">I2190+Inputs!$B$7*J2190</f>
        <v>16.133</v>
      </c>
      <c r="N2190" s="37" t="n">
        <f aca="false">K2190+L2190+M2190</f>
        <v>21.233</v>
      </c>
    </row>
    <row r="2191" customFormat="false" ht="15" hidden="false" customHeight="false" outlineLevel="0" collapsed="false">
      <c r="A2191" s="0" t="s">
        <v>9</v>
      </c>
      <c r="B2191" s="0" t="s">
        <v>361</v>
      </c>
      <c r="C2191" s="15" t="n">
        <v>44927</v>
      </c>
      <c r="D2191" s="0" t="n">
        <v>1</v>
      </c>
      <c r="E2191" s="0" t="n">
        <v>0</v>
      </c>
      <c r="F2191" s="0" t="n">
        <v>0</v>
      </c>
      <c r="G2191" s="0" t="n">
        <v>0</v>
      </c>
      <c r="H2191" s="0" t="n">
        <v>0</v>
      </c>
      <c r="I2191" s="0" t="n">
        <v>0</v>
      </c>
      <c r="J2191" s="0" t="n">
        <v>10</v>
      </c>
      <c r="K2191" s="37" t="n">
        <f aca="false">E2191+Inputs!$B$5*F2191</f>
        <v>0</v>
      </c>
      <c r="L2191" s="37" t="n">
        <f aca="false">G2191+Inputs!$B$6*H2191</f>
        <v>0</v>
      </c>
      <c r="M2191" s="37" t="n">
        <f aca="false">I2191+Inputs!$B$7*J2191</f>
        <v>12.41</v>
      </c>
      <c r="N2191" s="37" t="n">
        <f aca="false">K2191+L2191+M2191</f>
        <v>12.41</v>
      </c>
    </row>
    <row r="2192" customFormat="false" ht="15" hidden="false" customHeight="false" outlineLevel="0" collapsed="false">
      <c r="A2192" s="0" t="s">
        <v>9</v>
      </c>
      <c r="B2192" s="0" t="s">
        <v>361</v>
      </c>
      <c r="C2192" s="15" t="n">
        <v>44958</v>
      </c>
      <c r="D2192" s="0" t="n">
        <v>1</v>
      </c>
      <c r="E2192" s="0" t="n">
        <v>0</v>
      </c>
      <c r="F2192" s="0" t="n">
        <v>0</v>
      </c>
      <c r="G2192" s="0" t="n">
        <v>0</v>
      </c>
      <c r="H2192" s="0" t="n">
        <v>0</v>
      </c>
      <c r="I2192" s="0" t="n">
        <v>0</v>
      </c>
      <c r="J2192" s="0" t="n">
        <v>18</v>
      </c>
      <c r="K2192" s="37" t="n">
        <f aca="false">E2192+Inputs!$B$5*F2192</f>
        <v>0</v>
      </c>
      <c r="L2192" s="37" t="n">
        <f aca="false">G2192+Inputs!$B$6*H2192</f>
        <v>0</v>
      </c>
      <c r="M2192" s="37" t="n">
        <f aca="false">I2192+Inputs!$B$7*J2192</f>
        <v>22.338</v>
      </c>
      <c r="N2192" s="37" t="n">
        <f aca="false">K2192+L2192+M2192</f>
        <v>22.338</v>
      </c>
    </row>
    <row r="2193" customFormat="false" ht="15" hidden="false" customHeight="false" outlineLevel="0" collapsed="false">
      <c r="A2193" s="0" t="s">
        <v>9</v>
      </c>
      <c r="B2193" s="0" t="s">
        <v>361</v>
      </c>
      <c r="C2193" s="15" t="n">
        <v>44986</v>
      </c>
      <c r="D2193" s="0" t="n">
        <v>1</v>
      </c>
      <c r="E2193" s="0" t="n">
        <v>0</v>
      </c>
      <c r="F2193" s="0" t="n">
        <v>0</v>
      </c>
      <c r="G2193" s="0" t="n">
        <v>0</v>
      </c>
      <c r="H2193" s="0" t="n">
        <v>0</v>
      </c>
      <c r="I2193" s="0" t="n">
        <v>0</v>
      </c>
      <c r="J2193" s="0" t="n">
        <v>1</v>
      </c>
      <c r="K2193" s="37" t="n">
        <f aca="false">E2193+Inputs!$B$5*F2193</f>
        <v>0</v>
      </c>
      <c r="L2193" s="37" t="n">
        <f aca="false">G2193+Inputs!$B$6*H2193</f>
        <v>0</v>
      </c>
      <c r="M2193" s="37" t="n">
        <f aca="false">I2193+Inputs!$B$7*J2193</f>
        <v>1.241</v>
      </c>
      <c r="N2193" s="37" t="n">
        <f aca="false">K2193+L2193+M2193</f>
        <v>1.241</v>
      </c>
    </row>
    <row r="2194" customFormat="false" ht="15" hidden="false" customHeight="false" outlineLevel="0" collapsed="false">
      <c r="A2194" s="0" t="s">
        <v>9</v>
      </c>
      <c r="B2194" s="0" t="s">
        <v>361</v>
      </c>
      <c r="C2194" s="15" t="n">
        <v>45017</v>
      </c>
      <c r="D2194" s="0" t="n">
        <v>1</v>
      </c>
      <c r="E2194" s="0" t="n">
        <v>0</v>
      </c>
      <c r="F2194" s="0" t="n">
        <v>0</v>
      </c>
      <c r="G2194" s="0" t="n">
        <v>0</v>
      </c>
      <c r="H2194" s="0" t="n">
        <v>0</v>
      </c>
      <c r="I2194" s="0" t="n">
        <v>0</v>
      </c>
      <c r="J2194" s="0" t="n">
        <v>13</v>
      </c>
      <c r="K2194" s="37" t="n">
        <f aca="false">E2194+Inputs!$B$5*F2194</f>
        <v>0</v>
      </c>
      <c r="L2194" s="37" t="n">
        <f aca="false">G2194+Inputs!$B$6*H2194</f>
        <v>0</v>
      </c>
      <c r="M2194" s="37" t="n">
        <f aca="false">I2194+Inputs!$B$7*J2194</f>
        <v>16.133</v>
      </c>
      <c r="N2194" s="37" t="n">
        <f aca="false">K2194+L2194+M2194</f>
        <v>16.133</v>
      </c>
    </row>
    <row r="2195" customFormat="false" ht="15" hidden="false" customHeight="false" outlineLevel="0" collapsed="false">
      <c r="A2195" s="0" t="s">
        <v>9</v>
      </c>
      <c r="B2195" s="0" t="s">
        <v>361</v>
      </c>
      <c r="C2195" s="15" t="n">
        <v>45047</v>
      </c>
      <c r="D2195" s="0" t="n">
        <v>1</v>
      </c>
      <c r="E2195" s="0" t="n">
        <v>0</v>
      </c>
      <c r="F2195" s="0" t="n">
        <v>0</v>
      </c>
      <c r="G2195" s="0" t="n">
        <v>0</v>
      </c>
      <c r="H2195" s="0" t="n">
        <v>0</v>
      </c>
      <c r="I2195" s="0" t="n">
        <v>0</v>
      </c>
      <c r="J2195" s="0" t="n">
        <v>37</v>
      </c>
      <c r="K2195" s="37" t="n">
        <f aca="false">E2195+Inputs!$B$5*F2195</f>
        <v>0</v>
      </c>
      <c r="L2195" s="37" t="n">
        <f aca="false">G2195+Inputs!$B$6*H2195</f>
        <v>0</v>
      </c>
      <c r="M2195" s="37" t="n">
        <f aca="false">I2195+Inputs!$B$7*J2195</f>
        <v>45.917</v>
      </c>
      <c r="N2195" s="37" t="n">
        <f aca="false">K2195+L2195+M2195</f>
        <v>45.917</v>
      </c>
    </row>
    <row r="2196" customFormat="false" ht="15" hidden="false" customHeight="false" outlineLevel="0" collapsed="false">
      <c r="A2196" s="0" t="s">
        <v>9</v>
      </c>
      <c r="B2196" s="0" t="s">
        <v>361</v>
      </c>
      <c r="C2196" s="15" t="n">
        <v>45078</v>
      </c>
      <c r="D2196" s="0" t="n">
        <v>1</v>
      </c>
      <c r="E2196" s="0" t="n">
        <v>0</v>
      </c>
      <c r="F2196" s="0" t="n">
        <v>0</v>
      </c>
      <c r="G2196" s="0" t="n">
        <v>0</v>
      </c>
      <c r="H2196" s="0" t="n">
        <v>0</v>
      </c>
      <c r="I2196" s="0" t="n">
        <v>0</v>
      </c>
      <c r="J2196" s="0" t="n">
        <v>33</v>
      </c>
      <c r="K2196" s="37" t="n">
        <f aca="false">E2196+Inputs!$B$5*F2196</f>
        <v>0</v>
      </c>
      <c r="L2196" s="37" t="n">
        <f aca="false">G2196+Inputs!$B$6*H2196</f>
        <v>0</v>
      </c>
      <c r="M2196" s="37" t="n">
        <f aca="false">I2196+Inputs!$B$7*J2196</f>
        <v>40.953</v>
      </c>
      <c r="N2196" s="37" t="n">
        <f aca="false">K2196+L2196+M2196</f>
        <v>40.953</v>
      </c>
    </row>
    <row r="2197" customFormat="false" ht="15" hidden="false" customHeight="false" outlineLevel="0" collapsed="false">
      <c r="A2197" s="0" t="s">
        <v>9</v>
      </c>
      <c r="B2197" s="0" t="s">
        <v>361</v>
      </c>
      <c r="C2197" s="15" t="n">
        <v>45108</v>
      </c>
      <c r="D2197" s="0" t="n">
        <v>1</v>
      </c>
      <c r="E2197" s="0" t="n">
        <v>0</v>
      </c>
      <c r="F2197" s="0" t="n">
        <v>0</v>
      </c>
      <c r="G2197" s="0" t="n">
        <v>0</v>
      </c>
      <c r="H2197" s="0" t="n">
        <v>0</v>
      </c>
      <c r="I2197" s="0" t="n">
        <v>0</v>
      </c>
      <c r="J2197" s="0" t="n">
        <v>31</v>
      </c>
      <c r="K2197" s="37" t="n">
        <f aca="false">E2197+Inputs!$B$5*F2197</f>
        <v>0</v>
      </c>
      <c r="L2197" s="37" t="n">
        <f aca="false">G2197+Inputs!$B$6*H2197</f>
        <v>0</v>
      </c>
      <c r="M2197" s="37" t="n">
        <f aca="false">I2197+Inputs!$B$7*J2197</f>
        <v>38.471</v>
      </c>
      <c r="N2197" s="37" t="n">
        <f aca="false">K2197+L2197+M2197</f>
        <v>38.471</v>
      </c>
    </row>
    <row r="2198" customFormat="false" ht="15" hidden="false" customHeight="false" outlineLevel="0" collapsed="false">
      <c r="A2198" s="0" t="s">
        <v>9</v>
      </c>
      <c r="B2198" s="0" t="s">
        <v>361</v>
      </c>
      <c r="C2198" s="15" t="n">
        <v>45139</v>
      </c>
      <c r="D2198" s="0" t="n">
        <v>1</v>
      </c>
      <c r="E2198" s="0" t="n">
        <v>0</v>
      </c>
      <c r="F2198" s="0" t="n">
        <v>0</v>
      </c>
      <c r="G2198" s="0" t="n">
        <v>0</v>
      </c>
      <c r="H2198" s="0" t="n">
        <v>0</v>
      </c>
      <c r="I2198" s="0" t="n">
        <v>0</v>
      </c>
      <c r="J2198" s="0" t="n">
        <v>26</v>
      </c>
      <c r="K2198" s="37" t="n">
        <f aca="false">E2198+Inputs!$B$5*F2198</f>
        <v>0</v>
      </c>
      <c r="L2198" s="37" t="n">
        <f aca="false">G2198+Inputs!$B$6*H2198</f>
        <v>0</v>
      </c>
      <c r="M2198" s="37" t="n">
        <f aca="false">I2198+Inputs!$B$7*J2198</f>
        <v>32.266</v>
      </c>
      <c r="N2198" s="37" t="n">
        <f aca="false">K2198+L2198+M2198</f>
        <v>32.266</v>
      </c>
    </row>
    <row r="2199" customFormat="false" ht="15" hidden="false" customHeight="false" outlineLevel="0" collapsed="false">
      <c r="A2199" s="0" t="s">
        <v>9</v>
      </c>
      <c r="B2199" s="0" t="s">
        <v>361</v>
      </c>
      <c r="C2199" s="15" t="n">
        <v>45170</v>
      </c>
      <c r="D2199" s="0" t="n">
        <v>1</v>
      </c>
      <c r="E2199" s="0" t="n">
        <v>0</v>
      </c>
      <c r="F2199" s="0" t="n">
        <v>0</v>
      </c>
      <c r="G2199" s="0" t="n">
        <v>0</v>
      </c>
      <c r="H2199" s="0" t="n">
        <v>0</v>
      </c>
      <c r="I2199" s="0" t="n">
        <v>0</v>
      </c>
      <c r="J2199" s="0" t="n">
        <v>42</v>
      </c>
      <c r="K2199" s="37" t="n">
        <f aca="false">E2199+Inputs!$B$5*F2199</f>
        <v>0</v>
      </c>
      <c r="L2199" s="37" t="n">
        <f aca="false">G2199+Inputs!$B$6*H2199</f>
        <v>0</v>
      </c>
      <c r="M2199" s="37" t="n">
        <f aca="false">I2199+Inputs!$B$7*J2199</f>
        <v>52.122</v>
      </c>
      <c r="N2199" s="37" t="n">
        <f aca="false">K2199+L2199+M2199</f>
        <v>52.122</v>
      </c>
    </row>
    <row r="2200" customFormat="false" ht="15" hidden="false" customHeight="false" outlineLevel="0" collapsed="false">
      <c r="A2200" s="0" t="s">
        <v>9</v>
      </c>
      <c r="B2200" s="0" t="s">
        <v>361</v>
      </c>
      <c r="C2200" s="15" t="n">
        <v>45200</v>
      </c>
      <c r="D2200" s="0" t="n">
        <v>1</v>
      </c>
      <c r="E2200" s="0" t="n">
        <v>0</v>
      </c>
      <c r="F2200" s="0" t="n">
        <v>0</v>
      </c>
      <c r="G2200" s="0" t="n">
        <v>0</v>
      </c>
      <c r="H2200" s="0" t="n">
        <v>1</v>
      </c>
      <c r="I2200" s="0" t="n">
        <v>0</v>
      </c>
      <c r="J2200" s="0" t="n">
        <v>38</v>
      </c>
      <c r="K2200" s="37" t="n">
        <f aca="false">E2200+Inputs!$B$5*F2200</f>
        <v>0</v>
      </c>
      <c r="L2200" s="37" t="n">
        <f aca="false">G2200+Inputs!$B$6*H2200</f>
        <v>1.275</v>
      </c>
      <c r="M2200" s="37" t="n">
        <f aca="false">I2200+Inputs!$B$7*J2200</f>
        <v>47.158</v>
      </c>
      <c r="N2200" s="37" t="n">
        <f aca="false">K2200+L2200+M2200</f>
        <v>48.433</v>
      </c>
    </row>
    <row r="2201" customFormat="false" ht="15" hidden="false" customHeight="false" outlineLevel="0" collapsed="false">
      <c r="A2201" s="0" t="s">
        <v>9</v>
      </c>
      <c r="B2201" s="0" t="s">
        <v>361</v>
      </c>
      <c r="C2201" s="15" t="n">
        <v>45231</v>
      </c>
      <c r="D2201" s="0" t="n">
        <v>1</v>
      </c>
      <c r="E2201" s="0" t="n">
        <v>0</v>
      </c>
      <c r="F2201" s="0" t="n">
        <v>1</v>
      </c>
      <c r="G2201" s="0" t="n">
        <v>0</v>
      </c>
      <c r="H2201" s="0" t="n">
        <v>1</v>
      </c>
      <c r="I2201" s="0" t="n">
        <v>0</v>
      </c>
      <c r="J2201" s="0" t="n">
        <v>40</v>
      </c>
      <c r="K2201" s="37" t="n">
        <f aca="false">E2201+Inputs!$B$5*F2201</f>
        <v>1.275</v>
      </c>
      <c r="L2201" s="37" t="n">
        <f aca="false">G2201+Inputs!$B$6*H2201</f>
        <v>1.275</v>
      </c>
      <c r="M2201" s="37" t="n">
        <f aca="false">I2201+Inputs!$B$7*J2201</f>
        <v>49.64</v>
      </c>
      <c r="N2201" s="37" t="n">
        <f aca="false">K2201+L2201+M2201</f>
        <v>52.19</v>
      </c>
    </row>
    <row r="2202" customFormat="false" ht="15" hidden="false" customHeight="false" outlineLevel="0" collapsed="false">
      <c r="A2202" s="0" t="s">
        <v>9</v>
      </c>
      <c r="B2202" s="0" t="s">
        <v>361</v>
      </c>
      <c r="C2202" s="15" t="n">
        <v>45261</v>
      </c>
      <c r="D2202" s="0" t="n">
        <v>1</v>
      </c>
      <c r="E2202" s="0" t="n">
        <v>0</v>
      </c>
      <c r="F2202" s="0" t="n">
        <v>0</v>
      </c>
      <c r="G2202" s="0" t="n">
        <v>0</v>
      </c>
      <c r="H2202" s="0" t="n">
        <v>0</v>
      </c>
      <c r="I2202" s="0" t="n">
        <v>0</v>
      </c>
      <c r="J2202" s="0" t="n">
        <v>35</v>
      </c>
      <c r="K2202" s="37" t="n">
        <f aca="false">E2202+Inputs!$B$5*F2202</f>
        <v>0</v>
      </c>
      <c r="L2202" s="37" t="n">
        <f aca="false">G2202+Inputs!$B$6*H2202</f>
        <v>0</v>
      </c>
      <c r="M2202" s="37" t="n">
        <f aca="false">I2202+Inputs!$B$7*J2202</f>
        <v>43.435</v>
      </c>
      <c r="N2202" s="37" t="n">
        <f aca="false">K2202+L2202+M2202</f>
        <v>43.435</v>
      </c>
    </row>
    <row r="2203" customFormat="false" ht="15" hidden="false" customHeight="false" outlineLevel="0" collapsed="false">
      <c r="A2203" s="0" t="s">
        <v>9</v>
      </c>
      <c r="B2203" s="0" t="s">
        <v>361</v>
      </c>
      <c r="C2203" s="15" t="n">
        <v>45292</v>
      </c>
      <c r="D2203" s="0" t="n">
        <v>1</v>
      </c>
      <c r="E2203" s="0" t="n">
        <v>0</v>
      </c>
      <c r="F2203" s="0" t="n">
        <v>0</v>
      </c>
      <c r="G2203" s="0" t="n">
        <v>0</v>
      </c>
      <c r="H2203" s="0" t="n">
        <v>0</v>
      </c>
      <c r="I2203" s="0" t="n">
        <v>0</v>
      </c>
      <c r="J2203" s="0" t="n">
        <v>49</v>
      </c>
      <c r="K2203" s="37" t="n">
        <f aca="false">E2203+Inputs!$B$5*F2203</f>
        <v>0</v>
      </c>
      <c r="L2203" s="37" t="n">
        <f aca="false">G2203+Inputs!$B$6*H2203</f>
        <v>0</v>
      </c>
      <c r="M2203" s="37" t="n">
        <f aca="false">I2203+Inputs!$B$7*J2203</f>
        <v>60.809</v>
      </c>
      <c r="N2203" s="37" t="n">
        <f aca="false">K2203+L2203+M2203</f>
        <v>60.809</v>
      </c>
    </row>
    <row r="2204" customFormat="false" ht="15" hidden="false" customHeight="false" outlineLevel="0" collapsed="false">
      <c r="A2204" s="0" t="s">
        <v>9</v>
      </c>
      <c r="B2204" s="0" t="s">
        <v>361</v>
      </c>
      <c r="C2204" s="15" t="n">
        <v>45323</v>
      </c>
      <c r="D2204" s="0" t="n">
        <v>1</v>
      </c>
      <c r="E2204" s="0" t="n">
        <v>0</v>
      </c>
      <c r="F2204" s="0" t="n">
        <v>0</v>
      </c>
      <c r="G2204" s="0" t="n">
        <v>0</v>
      </c>
      <c r="H2204" s="0" t="n">
        <v>0</v>
      </c>
      <c r="I2204" s="0" t="n">
        <v>0</v>
      </c>
      <c r="J2204" s="0" t="n">
        <v>3</v>
      </c>
      <c r="K2204" s="37" t="n">
        <f aca="false">E2204+Inputs!$B$5*F2204</f>
        <v>0</v>
      </c>
      <c r="L2204" s="37" t="n">
        <f aca="false">G2204+Inputs!$B$6*H2204</f>
        <v>0</v>
      </c>
      <c r="M2204" s="37" t="n">
        <f aca="false">I2204+Inputs!$B$7*J2204</f>
        <v>3.723</v>
      </c>
      <c r="N2204" s="37" t="n">
        <f aca="false">K2204+L2204+M2204</f>
        <v>3.723</v>
      </c>
    </row>
    <row r="2205" customFormat="false" ht="15" hidden="false" customHeight="false" outlineLevel="0" collapsed="false">
      <c r="A2205" s="0" t="s">
        <v>9</v>
      </c>
      <c r="B2205" s="0" t="s">
        <v>361</v>
      </c>
      <c r="C2205" s="15" t="n">
        <v>45352</v>
      </c>
      <c r="D2205" s="0" t="n">
        <v>1</v>
      </c>
      <c r="E2205" s="0" t="n">
        <v>0</v>
      </c>
      <c r="F2205" s="0" t="n">
        <v>0</v>
      </c>
      <c r="G2205" s="0" t="n">
        <v>0</v>
      </c>
      <c r="H2205" s="0" t="n">
        <v>0</v>
      </c>
      <c r="I2205" s="0" t="n">
        <v>0</v>
      </c>
      <c r="J2205" s="0" t="n">
        <v>5</v>
      </c>
      <c r="K2205" s="37" t="n">
        <f aca="false">E2205+Inputs!$B$5*F2205</f>
        <v>0</v>
      </c>
      <c r="L2205" s="37" t="n">
        <f aca="false">G2205+Inputs!$B$6*H2205</f>
        <v>0</v>
      </c>
      <c r="M2205" s="37" t="n">
        <f aca="false">I2205+Inputs!$B$7*J2205</f>
        <v>6.205</v>
      </c>
      <c r="N2205" s="37" t="n">
        <f aca="false">K2205+L2205+M2205</f>
        <v>6.205</v>
      </c>
    </row>
    <row r="2206" customFormat="false" ht="15" hidden="false" customHeight="false" outlineLevel="0" collapsed="false">
      <c r="A2206" s="0" t="s">
        <v>9</v>
      </c>
      <c r="B2206" s="0" t="s">
        <v>361</v>
      </c>
      <c r="C2206" s="15" t="n">
        <v>45383</v>
      </c>
      <c r="D2206" s="0" t="n">
        <v>1</v>
      </c>
      <c r="E2206" s="0" t="n">
        <v>0</v>
      </c>
      <c r="F2206" s="0" t="n">
        <v>1</v>
      </c>
      <c r="G2206" s="0" t="n">
        <v>0</v>
      </c>
      <c r="H2206" s="0" t="n">
        <v>0</v>
      </c>
      <c r="I2206" s="0" t="n">
        <v>0</v>
      </c>
      <c r="J2206" s="0" t="n">
        <v>36</v>
      </c>
      <c r="K2206" s="37" t="n">
        <f aca="false">E2206+Inputs!$B$5*F2206</f>
        <v>1.275</v>
      </c>
      <c r="L2206" s="37" t="n">
        <f aca="false">G2206+Inputs!$B$6*H2206</f>
        <v>0</v>
      </c>
      <c r="M2206" s="37" t="n">
        <f aca="false">I2206+Inputs!$B$7*J2206</f>
        <v>44.676</v>
      </c>
      <c r="N2206" s="37" t="n">
        <f aca="false">K2206+L2206+M2206</f>
        <v>45.951</v>
      </c>
    </row>
    <row r="2207" customFormat="false" ht="15" hidden="false" customHeight="false" outlineLevel="0" collapsed="false">
      <c r="A2207" s="0" t="s">
        <v>9</v>
      </c>
      <c r="B2207" s="0" t="s">
        <v>361</v>
      </c>
      <c r="C2207" s="15" t="n">
        <v>45413</v>
      </c>
      <c r="D2207" s="0" t="n">
        <v>1</v>
      </c>
      <c r="E2207" s="0" t="n">
        <v>0</v>
      </c>
      <c r="F2207" s="0" t="n">
        <v>0</v>
      </c>
      <c r="G2207" s="0" t="n">
        <v>0</v>
      </c>
      <c r="H2207" s="0" t="n">
        <v>0</v>
      </c>
      <c r="I2207" s="0" t="n">
        <v>0</v>
      </c>
      <c r="J2207" s="0" t="n">
        <v>25</v>
      </c>
      <c r="K2207" s="37" t="n">
        <f aca="false">E2207+Inputs!$B$5*F2207</f>
        <v>0</v>
      </c>
      <c r="L2207" s="37" t="n">
        <f aca="false">G2207+Inputs!$B$6*H2207</f>
        <v>0</v>
      </c>
      <c r="M2207" s="37" t="n">
        <f aca="false">I2207+Inputs!$B$7*J2207</f>
        <v>31.025</v>
      </c>
      <c r="N2207" s="37" t="n">
        <f aca="false">K2207+L2207+M2207</f>
        <v>31.025</v>
      </c>
    </row>
    <row r="2208" customFormat="false" ht="15" hidden="false" customHeight="false" outlineLevel="0" collapsed="false">
      <c r="A2208" s="0" t="s">
        <v>9</v>
      </c>
      <c r="B2208" s="0" t="s">
        <v>361</v>
      </c>
      <c r="C2208" s="15" t="n">
        <v>45444</v>
      </c>
      <c r="D2208" s="0" t="n">
        <v>1</v>
      </c>
      <c r="E2208" s="0" t="n">
        <v>0</v>
      </c>
      <c r="F2208" s="0" t="n">
        <v>0</v>
      </c>
      <c r="G2208" s="0" t="n">
        <v>0</v>
      </c>
      <c r="H2208" s="0" t="n">
        <v>0</v>
      </c>
      <c r="I2208" s="0" t="n">
        <v>0</v>
      </c>
      <c r="J2208" s="0" t="n">
        <v>27</v>
      </c>
      <c r="K2208" s="37" t="n">
        <f aca="false">E2208+Inputs!$B$5*F2208</f>
        <v>0</v>
      </c>
      <c r="L2208" s="37" t="n">
        <f aca="false">G2208+Inputs!$B$6*H2208</f>
        <v>0</v>
      </c>
      <c r="M2208" s="37" t="n">
        <f aca="false">I2208+Inputs!$B$7*J2208</f>
        <v>33.507</v>
      </c>
      <c r="N2208" s="37" t="n">
        <f aca="false">K2208+L2208+M2208</f>
        <v>33.507</v>
      </c>
    </row>
    <row r="2209" customFormat="false" ht="15" hidden="false" customHeight="false" outlineLevel="0" collapsed="false">
      <c r="A2209" s="0" t="s">
        <v>9</v>
      </c>
      <c r="B2209" s="0" t="s">
        <v>361</v>
      </c>
      <c r="C2209" s="15" t="n">
        <v>45474</v>
      </c>
      <c r="D2209" s="0" t="n">
        <v>1</v>
      </c>
      <c r="E2209" s="0" t="n">
        <v>0</v>
      </c>
      <c r="F2209" s="0" t="n">
        <v>0</v>
      </c>
      <c r="G2209" s="0" t="n">
        <v>0</v>
      </c>
      <c r="H2209" s="0" t="n">
        <v>0</v>
      </c>
      <c r="I2209" s="0" t="n">
        <v>0</v>
      </c>
      <c r="J2209" s="0" t="n">
        <v>35</v>
      </c>
      <c r="K2209" s="37" t="n">
        <f aca="false">E2209+Inputs!$B$5*F2209</f>
        <v>0</v>
      </c>
      <c r="L2209" s="37" t="n">
        <f aca="false">G2209+Inputs!$B$6*H2209</f>
        <v>0</v>
      </c>
      <c r="M2209" s="37" t="n">
        <f aca="false">I2209+Inputs!$B$7*J2209</f>
        <v>43.435</v>
      </c>
      <c r="N2209" s="37" t="n">
        <f aca="false">K2209+L2209+M2209</f>
        <v>43.435</v>
      </c>
    </row>
    <row r="2210" customFormat="false" ht="15" hidden="false" customHeight="false" outlineLevel="0" collapsed="false">
      <c r="A2210" s="0" t="s">
        <v>9</v>
      </c>
      <c r="B2210" s="0" t="s">
        <v>361</v>
      </c>
      <c r="C2210" s="15" t="n">
        <v>45505</v>
      </c>
      <c r="D2210" s="0" t="n">
        <v>1</v>
      </c>
      <c r="E2210" s="0" t="n">
        <v>0</v>
      </c>
      <c r="F2210" s="0" t="n">
        <v>1</v>
      </c>
      <c r="G2210" s="0" t="n">
        <v>0</v>
      </c>
      <c r="H2210" s="0" t="n">
        <v>0</v>
      </c>
      <c r="I2210" s="0" t="n">
        <v>0</v>
      </c>
      <c r="J2210" s="0" t="n">
        <v>32</v>
      </c>
      <c r="K2210" s="37" t="n">
        <f aca="false">E2210+Inputs!$B$5*F2210</f>
        <v>1.275</v>
      </c>
      <c r="L2210" s="37" t="n">
        <f aca="false">G2210+Inputs!$B$6*H2210</f>
        <v>0</v>
      </c>
      <c r="M2210" s="37" t="n">
        <f aca="false">I2210+Inputs!$B$7*J2210</f>
        <v>39.712</v>
      </c>
      <c r="N2210" s="37" t="n">
        <f aca="false">K2210+L2210+M2210</f>
        <v>40.987</v>
      </c>
    </row>
    <row r="2211" customFormat="false" ht="15" hidden="false" customHeight="false" outlineLevel="0" collapsed="false">
      <c r="A2211" s="0" t="s">
        <v>9</v>
      </c>
      <c r="B2211" s="0" t="s">
        <v>361</v>
      </c>
      <c r="C2211" s="15" t="n">
        <v>45536</v>
      </c>
      <c r="D2211" s="0" t="n">
        <v>1</v>
      </c>
      <c r="E2211" s="0" t="n">
        <v>0</v>
      </c>
      <c r="F2211" s="0" t="n">
        <v>0</v>
      </c>
      <c r="G2211" s="0" t="n">
        <v>0</v>
      </c>
      <c r="H2211" s="0" t="n">
        <v>0</v>
      </c>
      <c r="I2211" s="0" t="n">
        <v>0</v>
      </c>
      <c r="J2211" s="0" t="n">
        <v>32</v>
      </c>
      <c r="K2211" s="37" t="n">
        <f aca="false">E2211+Inputs!$B$5*F2211</f>
        <v>0</v>
      </c>
      <c r="L2211" s="37" t="n">
        <f aca="false">G2211+Inputs!$B$6*H2211</f>
        <v>0</v>
      </c>
      <c r="M2211" s="37" t="n">
        <f aca="false">I2211+Inputs!$B$7*J2211</f>
        <v>39.712</v>
      </c>
      <c r="N2211" s="37" t="n">
        <f aca="false">K2211+L2211+M2211</f>
        <v>39.712</v>
      </c>
    </row>
    <row r="2212" customFormat="false" ht="15" hidden="false" customHeight="false" outlineLevel="0" collapsed="false">
      <c r="A2212" s="0" t="s">
        <v>9</v>
      </c>
      <c r="B2212" s="0" t="s">
        <v>361</v>
      </c>
      <c r="C2212" s="15" t="n">
        <v>45566</v>
      </c>
      <c r="D2212" s="0" t="n">
        <v>1</v>
      </c>
      <c r="E2212" s="0" t="n">
        <v>0</v>
      </c>
      <c r="F2212" s="0" t="n">
        <v>0</v>
      </c>
      <c r="G2212" s="0" t="n">
        <v>0</v>
      </c>
      <c r="H2212" s="0" t="n">
        <v>0</v>
      </c>
      <c r="I2212" s="0" t="n">
        <v>0</v>
      </c>
      <c r="J2212" s="0" t="n">
        <v>26</v>
      </c>
      <c r="K2212" s="37" t="n">
        <f aca="false">E2212+Inputs!$B$5*F2212</f>
        <v>0</v>
      </c>
      <c r="L2212" s="37" t="n">
        <f aca="false">G2212+Inputs!$B$6*H2212</f>
        <v>0</v>
      </c>
      <c r="M2212" s="37" t="n">
        <f aca="false">I2212+Inputs!$B$7*J2212</f>
        <v>32.266</v>
      </c>
      <c r="N2212" s="37" t="n">
        <f aca="false">K2212+L2212+M2212</f>
        <v>32.266</v>
      </c>
    </row>
    <row r="2213" customFormat="false" ht="15" hidden="false" customHeight="false" outlineLevel="0" collapsed="false">
      <c r="A2213" s="0" t="s">
        <v>9</v>
      </c>
      <c r="B2213" s="0" t="s">
        <v>361</v>
      </c>
      <c r="C2213" s="15" t="n">
        <v>45597</v>
      </c>
      <c r="D2213" s="0" t="n">
        <v>1</v>
      </c>
      <c r="E2213" s="0" t="n">
        <v>0</v>
      </c>
      <c r="F2213" s="0" t="n">
        <v>0</v>
      </c>
      <c r="G2213" s="0" t="n">
        <v>0</v>
      </c>
      <c r="H2213" s="0" t="n">
        <v>0</v>
      </c>
      <c r="I2213" s="0" t="n">
        <v>0</v>
      </c>
      <c r="J2213" s="0" t="n">
        <v>30</v>
      </c>
      <c r="K2213" s="37" t="n">
        <f aca="false">E2213+Inputs!$B$5*F2213</f>
        <v>0</v>
      </c>
      <c r="L2213" s="37" t="n">
        <f aca="false">G2213+Inputs!$B$6*H2213</f>
        <v>0</v>
      </c>
      <c r="M2213" s="37" t="n">
        <f aca="false">I2213+Inputs!$B$7*J2213</f>
        <v>37.23</v>
      </c>
      <c r="N2213" s="37" t="n">
        <f aca="false">K2213+L2213+M2213</f>
        <v>37.23</v>
      </c>
    </row>
    <row r="2214" customFormat="false" ht="15" hidden="false" customHeight="false" outlineLevel="0" collapsed="false">
      <c r="A2214" s="0" t="s">
        <v>9</v>
      </c>
      <c r="B2214" s="0" t="s">
        <v>361</v>
      </c>
      <c r="C2214" s="15" t="n">
        <v>45627</v>
      </c>
      <c r="D2214" s="0" t="n">
        <v>1</v>
      </c>
      <c r="E2214" s="0" t="n">
        <v>0</v>
      </c>
      <c r="F2214" s="0" t="n">
        <v>0</v>
      </c>
      <c r="G2214" s="0" t="n">
        <v>0</v>
      </c>
      <c r="H2214" s="0" t="n">
        <v>0</v>
      </c>
      <c r="I2214" s="0" t="n">
        <v>0</v>
      </c>
      <c r="J2214" s="0" t="n">
        <v>35</v>
      </c>
      <c r="K2214" s="37" t="n">
        <f aca="false">E2214+Inputs!$B$5*F2214</f>
        <v>0</v>
      </c>
      <c r="L2214" s="37" t="n">
        <f aca="false">G2214+Inputs!$B$6*H2214</f>
        <v>0</v>
      </c>
      <c r="M2214" s="37" t="n">
        <f aca="false">I2214+Inputs!$B$7*J2214</f>
        <v>43.435</v>
      </c>
      <c r="N2214" s="37" t="n">
        <f aca="false">K2214+L2214+M2214</f>
        <v>43.435</v>
      </c>
    </row>
    <row r="2215" customFormat="false" ht="15" hidden="false" customHeight="false" outlineLevel="0" collapsed="false">
      <c r="A2215" s="0" t="s">
        <v>9</v>
      </c>
      <c r="B2215" s="0" t="s">
        <v>361</v>
      </c>
      <c r="C2215" s="15" t="n">
        <v>45658</v>
      </c>
      <c r="D2215" s="0" t="n">
        <v>1</v>
      </c>
      <c r="E2215" s="0" t="n">
        <v>0</v>
      </c>
      <c r="F2215" s="0" t="n">
        <v>1</v>
      </c>
      <c r="G2215" s="0" t="n">
        <v>0</v>
      </c>
      <c r="H2215" s="0" t="n">
        <v>0</v>
      </c>
      <c r="I2215" s="0" t="n">
        <v>0</v>
      </c>
      <c r="J2215" s="0" t="n">
        <v>27</v>
      </c>
      <c r="K2215" s="37" t="n">
        <f aca="false">E2215+Inputs!$B$5*F2215</f>
        <v>1.275</v>
      </c>
      <c r="L2215" s="37" t="n">
        <f aca="false">G2215+Inputs!$B$6*H2215</f>
        <v>0</v>
      </c>
      <c r="M2215" s="37" t="n">
        <f aca="false">I2215+Inputs!$B$7*J2215</f>
        <v>33.507</v>
      </c>
      <c r="N2215" s="37" t="n">
        <f aca="false">K2215+L2215+M2215</f>
        <v>34.782</v>
      </c>
    </row>
    <row r="2216" customFormat="false" ht="15" hidden="false" customHeight="false" outlineLevel="0" collapsed="false">
      <c r="A2216" s="0" t="s">
        <v>9</v>
      </c>
      <c r="B2216" s="0" t="s">
        <v>361</v>
      </c>
      <c r="C2216" s="15" t="n">
        <v>45689</v>
      </c>
      <c r="D2216" s="0" t="n">
        <v>1</v>
      </c>
      <c r="E2216" s="0" t="n">
        <v>0</v>
      </c>
      <c r="F2216" s="0" t="n">
        <v>0</v>
      </c>
      <c r="G2216" s="0" t="n">
        <v>0</v>
      </c>
      <c r="H2216" s="0" t="n">
        <v>0</v>
      </c>
      <c r="I2216" s="0" t="n">
        <v>0</v>
      </c>
      <c r="J2216" s="0" t="n">
        <v>34</v>
      </c>
      <c r="K2216" s="37" t="n">
        <f aca="false">E2216+Inputs!$B$5*F2216</f>
        <v>0</v>
      </c>
      <c r="L2216" s="37" t="n">
        <f aca="false">G2216+Inputs!$B$6*H2216</f>
        <v>0</v>
      </c>
      <c r="M2216" s="37" t="n">
        <f aca="false">I2216+Inputs!$B$7*J2216</f>
        <v>42.194</v>
      </c>
      <c r="N2216" s="37" t="n">
        <f aca="false">K2216+L2216+M2216</f>
        <v>42.194</v>
      </c>
    </row>
    <row r="2217" customFormat="false" ht="15" hidden="false" customHeight="false" outlineLevel="0" collapsed="false">
      <c r="A2217" s="0" t="s">
        <v>9</v>
      </c>
      <c r="B2217" s="0" t="s">
        <v>361</v>
      </c>
      <c r="C2217" s="15" t="n">
        <v>45717</v>
      </c>
      <c r="D2217" s="0" t="n">
        <v>1</v>
      </c>
      <c r="E2217" s="0" t="n">
        <v>0</v>
      </c>
      <c r="F2217" s="0" t="n">
        <v>0</v>
      </c>
      <c r="G2217" s="0" t="n">
        <v>0</v>
      </c>
      <c r="H2217" s="0" t="n">
        <v>0</v>
      </c>
      <c r="I2217" s="0" t="n">
        <v>0</v>
      </c>
      <c r="J2217" s="0" t="n">
        <v>25</v>
      </c>
      <c r="K2217" s="37" t="n">
        <f aca="false">E2217+Inputs!$B$5*F2217</f>
        <v>0</v>
      </c>
      <c r="L2217" s="37" t="n">
        <f aca="false">G2217+Inputs!$B$6*H2217</f>
        <v>0</v>
      </c>
      <c r="M2217" s="37" t="n">
        <f aca="false">I2217+Inputs!$B$7*J2217</f>
        <v>31.025</v>
      </c>
      <c r="N2217" s="37" t="n">
        <f aca="false">K2217+L2217+M2217</f>
        <v>31.025</v>
      </c>
    </row>
    <row r="2218" customFormat="false" ht="15" hidden="false" customHeight="false" outlineLevel="0" collapsed="false">
      <c r="A2218" s="0" t="s">
        <v>9</v>
      </c>
      <c r="B2218" s="0" t="s">
        <v>361</v>
      </c>
      <c r="C2218" s="15" t="n">
        <v>45748</v>
      </c>
      <c r="D2218" s="0" t="n">
        <v>1</v>
      </c>
      <c r="E2218" s="0" t="n">
        <v>0</v>
      </c>
      <c r="F2218" s="0" t="n">
        <v>1</v>
      </c>
      <c r="G2218" s="0" t="n">
        <v>0</v>
      </c>
      <c r="H2218" s="0" t="n">
        <v>0</v>
      </c>
      <c r="I2218" s="0" t="n">
        <v>0</v>
      </c>
      <c r="J2218" s="0" t="n">
        <v>27</v>
      </c>
      <c r="K2218" s="37" t="n">
        <f aca="false">E2218+Inputs!$B$5*F2218</f>
        <v>1.275</v>
      </c>
      <c r="L2218" s="37" t="n">
        <f aca="false">G2218+Inputs!$B$6*H2218</f>
        <v>0</v>
      </c>
      <c r="M2218" s="37" t="n">
        <f aca="false">I2218+Inputs!$B$7*J2218</f>
        <v>33.507</v>
      </c>
      <c r="N2218" s="37" t="n">
        <f aca="false">K2218+L2218+M2218</f>
        <v>34.782</v>
      </c>
    </row>
    <row r="2219" customFormat="false" ht="15" hidden="false" customHeight="false" outlineLevel="0" collapsed="false">
      <c r="A2219" s="0" t="s">
        <v>9</v>
      </c>
      <c r="B2219" s="0" t="s">
        <v>361</v>
      </c>
      <c r="C2219" s="15" t="n">
        <v>45778</v>
      </c>
      <c r="D2219" s="0" t="n">
        <v>1</v>
      </c>
      <c r="E2219" s="0" t="n">
        <v>0</v>
      </c>
      <c r="F2219" s="0" t="n">
        <v>0</v>
      </c>
      <c r="G2219" s="0" t="n">
        <v>0</v>
      </c>
      <c r="H2219" s="0" t="n">
        <v>0</v>
      </c>
      <c r="I2219" s="0" t="n">
        <v>0</v>
      </c>
      <c r="J2219" s="0" t="n">
        <v>47</v>
      </c>
      <c r="K2219" s="37" t="n">
        <f aca="false">E2219+Inputs!$B$5*F2219</f>
        <v>0</v>
      </c>
      <c r="L2219" s="37" t="n">
        <f aca="false">G2219+Inputs!$B$6*H2219</f>
        <v>0</v>
      </c>
      <c r="M2219" s="37" t="n">
        <f aca="false">I2219+Inputs!$B$7*J2219</f>
        <v>58.327</v>
      </c>
      <c r="N2219" s="37" t="n">
        <f aca="false">K2219+L2219+M2219</f>
        <v>58.327</v>
      </c>
    </row>
    <row r="2220" customFormat="false" ht="15" hidden="false" customHeight="false" outlineLevel="0" collapsed="false">
      <c r="A2220" s="0" t="s">
        <v>9</v>
      </c>
      <c r="B2220" s="0" t="s">
        <v>361</v>
      </c>
      <c r="C2220" s="15" t="n">
        <v>45809</v>
      </c>
      <c r="D2220" s="0" t="n">
        <v>1</v>
      </c>
      <c r="E2220" s="0" t="n">
        <v>0</v>
      </c>
      <c r="F2220" s="0" t="n">
        <v>1</v>
      </c>
      <c r="G2220" s="0" t="n">
        <v>0</v>
      </c>
      <c r="H2220" s="0" t="n">
        <v>0</v>
      </c>
      <c r="I2220" s="0" t="n">
        <v>0</v>
      </c>
      <c r="J2220" s="0" t="n">
        <v>35</v>
      </c>
      <c r="K2220" s="37" t="n">
        <f aca="false">E2220+Inputs!$B$5*F2220</f>
        <v>1.275</v>
      </c>
      <c r="L2220" s="37" t="n">
        <f aca="false">G2220+Inputs!$B$6*H2220</f>
        <v>0</v>
      </c>
      <c r="M2220" s="37" t="n">
        <f aca="false">I2220+Inputs!$B$7*J2220</f>
        <v>43.435</v>
      </c>
      <c r="N2220" s="37" t="n">
        <f aca="false">K2220+L2220+M2220</f>
        <v>44.71</v>
      </c>
    </row>
    <row r="2221" customFormat="false" ht="15" hidden="false" customHeight="false" outlineLevel="0" collapsed="false">
      <c r="A2221" s="0" t="s">
        <v>9</v>
      </c>
      <c r="B2221" s="0" t="s">
        <v>361</v>
      </c>
      <c r="C2221" s="15" t="n">
        <v>45839</v>
      </c>
      <c r="D2221" s="0" t="n">
        <v>1</v>
      </c>
      <c r="E2221" s="0" t="n">
        <v>0</v>
      </c>
      <c r="F2221" s="0" t="n">
        <v>0</v>
      </c>
      <c r="G2221" s="0" t="n">
        <v>0</v>
      </c>
      <c r="H2221" s="0" t="n">
        <v>0</v>
      </c>
      <c r="I2221" s="0" t="n">
        <v>0</v>
      </c>
      <c r="J2221" s="0" t="n">
        <v>28</v>
      </c>
      <c r="K2221" s="37" t="n">
        <f aca="false">E2221+Inputs!$B$5*F2221</f>
        <v>0</v>
      </c>
      <c r="L2221" s="37" t="n">
        <f aca="false">G2221+Inputs!$B$6*H2221</f>
        <v>0</v>
      </c>
      <c r="M2221" s="37" t="n">
        <f aca="false">I2221+Inputs!$B$7*J2221</f>
        <v>34.748</v>
      </c>
      <c r="N2221" s="37" t="n">
        <f aca="false">K2221+L2221+M2221</f>
        <v>34.748</v>
      </c>
    </row>
    <row r="2222" customFormat="false" ht="15" hidden="false" customHeight="false" outlineLevel="0" collapsed="false">
      <c r="A2222" s="0" t="s">
        <v>9</v>
      </c>
      <c r="B2222" s="0" t="s">
        <v>361</v>
      </c>
      <c r="C2222" s="15" t="n">
        <v>45870</v>
      </c>
      <c r="D2222" s="0" t="n">
        <v>1</v>
      </c>
      <c r="E2222" s="0" t="n">
        <v>0</v>
      </c>
      <c r="F2222" s="0" t="n">
        <v>0</v>
      </c>
      <c r="G2222" s="0" t="n">
        <v>0</v>
      </c>
      <c r="H2222" s="0" t="n">
        <v>0</v>
      </c>
      <c r="I2222" s="0" t="n">
        <v>0</v>
      </c>
      <c r="J2222" s="0" t="n">
        <v>35</v>
      </c>
      <c r="K2222" s="37" t="n">
        <f aca="false">E2222+Inputs!$B$5*F2222</f>
        <v>0</v>
      </c>
      <c r="L2222" s="37" t="n">
        <f aca="false">G2222+Inputs!$B$6*H2222</f>
        <v>0</v>
      </c>
      <c r="M2222" s="37" t="n">
        <f aca="false">I2222+Inputs!$B$7*J2222</f>
        <v>43.435</v>
      </c>
      <c r="N2222" s="37" t="n">
        <f aca="false">K2222+L2222+M2222</f>
        <v>43.435</v>
      </c>
    </row>
    <row r="2223" customFormat="false" ht="15" hidden="false" customHeight="false" outlineLevel="0" collapsed="false">
      <c r="A2223" s="0" t="s">
        <v>9</v>
      </c>
      <c r="B2223" s="0" t="s">
        <v>361</v>
      </c>
      <c r="C2223" s="15" t="n">
        <v>45901</v>
      </c>
      <c r="D2223" s="0" t="n">
        <v>1</v>
      </c>
      <c r="E2223" s="0" t="n">
        <v>0</v>
      </c>
      <c r="F2223" s="0" t="n">
        <v>0</v>
      </c>
      <c r="G2223" s="0" t="n">
        <v>0</v>
      </c>
      <c r="H2223" s="0" t="n">
        <v>0</v>
      </c>
      <c r="I2223" s="0" t="n">
        <v>0</v>
      </c>
      <c r="J2223" s="0" t="n">
        <v>24</v>
      </c>
      <c r="K2223" s="37" t="n">
        <f aca="false">E2223+Inputs!$B$5*F2223</f>
        <v>0</v>
      </c>
      <c r="L2223" s="37" t="n">
        <f aca="false">G2223+Inputs!$B$6*H2223</f>
        <v>0</v>
      </c>
      <c r="M2223" s="37" t="n">
        <f aca="false">I2223+Inputs!$B$7*J2223</f>
        <v>29.784</v>
      </c>
      <c r="N2223" s="37" t="n">
        <f aca="false">K2223+L2223+M2223</f>
        <v>29.784</v>
      </c>
    </row>
    <row r="2224" customFormat="false" ht="15" hidden="false" customHeight="false" outlineLevel="0" collapsed="false">
      <c r="A2224" s="0" t="s">
        <v>9</v>
      </c>
      <c r="B2224" s="0" t="s">
        <v>361</v>
      </c>
      <c r="C2224" s="15" t="n">
        <v>45931</v>
      </c>
      <c r="D2224" s="0" t="n">
        <v>1</v>
      </c>
      <c r="E2224" s="0" t="n">
        <v>0</v>
      </c>
      <c r="F2224" s="0" t="n">
        <v>0</v>
      </c>
      <c r="G2224" s="0" t="n">
        <v>0</v>
      </c>
      <c r="H2224" s="0" t="n">
        <v>0</v>
      </c>
      <c r="I2224" s="0" t="n">
        <v>0</v>
      </c>
      <c r="J2224" s="0" t="n">
        <v>29</v>
      </c>
      <c r="K2224" s="37" t="n">
        <f aca="false">E2224+Inputs!$B$5*F2224</f>
        <v>0</v>
      </c>
      <c r="L2224" s="37" t="n">
        <f aca="false">G2224+Inputs!$B$6*H2224</f>
        <v>0</v>
      </c>
      <c r="M2224" s="37" t="n">
        <f aca="false">I2224+Inputs!$B$7*J2224</f>
        <v>35.989</v>
      </c>
      <c r="N2224" s="37" t="n">
        <f aca="false">K2224+L2224+M2224</f>
        <v>35.989</v>
      </c>
    </row>
    <row r="2225" customFormat="false" ht="15" hidden="false" customHeight="false" outlineLevel="0" collapsed="false">
      <c r="A2225" s="0" t="s">
        <v>9</v>
      </c>
      <c r="B2225" s="0" t="s">
        <v>361</v>
      </c>
      <c r="C2225" s="15" t="n">
        <v>45962</v>
      </c>
      <c r="D2225" s="0" t="n">
        <v>1</v>
      </c>
      <c r="E2225" s="0" t="n">
        <v>0</v>
      </c>
      <c r="F2225" s="0" t="n">
        <v>0</v>
      </c>
      <c r="G2225" s="0" t="n">
        <v>0</v>
      </c>
      <c r="H2225" s="0" t="n">
        <v>0</v>
      </c>
      <c r="I2225" s="0" t="n">
        <v>0</v>
      </c>
      <c r="J2225" s="0" t="n">
        <v>29</v>
      </c>
      <c r="K2225" s="37" t="n">
        <f aca="false">E2225+Inputs!$B$5*F2225</f>
        <v>0</v>
      </c>
      <c r="L2225" s="37" t="n">
        <f aca="false">G2225+Inputs!$B$6*H2225</f>
        <v>0</v>
      </c>
      <c r="M2225" s="37" t="n">
        <f aca="false">I2225+Inputs!$B$7*J2225</f>
        <v>35.989</v>
      </c>
      <c r="N2225" s="37" t="n">
        <f aca="false">K2225+L2225+M2225</f>
        <v>35.989</v>
      </c>
    </row>
    <row r="2226" customFormat="false" ht="15" hidden="false" customHeight="false" outlineLevel="0" collapsed="false">
      <c r="A2226" s="0" t="s">
        <v>9</v>
      </c>
      <c r="B2226" s="0" t="s">
        <v>361</v>
      </c>
      <c r="C2226" s="15" t="n">
        <v>45992</v>
      </c>
      <c r="D2226" s="0" t="n">
        <v>1</v>
      </c>
      <c r="E2226" s="0" t="n">
        <v>0</v>
      </c>
      <c r="F2226" s="0" t="n">
        <v>0</v>
      </c>
      <c r="G2226" s="0" t="n">
        <v>0</v>
      </c>
      <c r="H2226" s="0" t="n">
        <v>0</v>
      </c>
      <c r="I2226" s="0" t="n">
        <v>0</v>
      </c>
      <c r="J2226" s="0" t="n">
        <v>26</v>
      </c>
      <c r="K2226" s="37" t="n">
        <f aca="false">E2226+Inputs!$B$5*F2226</f>
        <v>0</v>
      </c>
      <c r="L2226" s="37" t="n">
        <f aca="false">G2226+Inputs!$B$6*H2226</f>
        <v>0</v>
      </c>
      <c r="M2226" s="37" t="n">
        <f aca="false">I2226+Inputs!$B$7*J2226</f>
        <v>32.266</v>
      </c>
      <c r="N2226" s="37" t="n">
        <f aca="false">K2226+L2226+M2226</f>
        <v>32.266</v>
      </c>
    </row>
    <row r="2227" customFormat="false" ht="15" hidden="false" customHeight="false" outlineLevel="0" collapsed="false">
      <c r="A2227" s="0" t="s">
        <v>9</v>
      </c>
      <c r="B2227" s="0" t="s">
        <v>361</v>
      </c>
      <c r="C2227" s="15" t="n">
        <v>46023</v>
      </c>
      <c r="D2227" s="0" t="n">
        <v>1</v>
      </c>
      <c r="E2227" s="0" t="n">
        <v>0</v>
      </c>
      <c r="F2227" s="0" t="n">
        <v>0</v>
      </c>
      <c r="G2227" s="0" t="n">
        <v>0</v>
      </c>
      <c r="H2227" s="0" t="n">
        <v>0</v>
      </c>
      <c r="I2227" s="0" t="n">
        <v>0</v>
      </c>
      <c r="J2227" s="0" t="n">
        <v>30</v>
      </c>
      <c r="K2227" s="37" t="n">
        <f aca="false">E2227+Inputs!$B$5*F2227</f>
        <v>0</v>
      </c>
      <c r="L2227" s="37" t="n">
        <f aca="false">G2227+Inputs!$B$6*H2227</f>
        <v>0</v>
      </c>
      <c r="M2227" s="37" t="n">
        <f aca="false">I2227+Inputs!$B$7*J2227</f>
        <v>37.23</v>
      </c>
      <c r="N2227" s="37" t="n">
        <f aca="false">K2227+L2227+M2227</f>
        <v>37.23</v>
      </c>
    </row>
    <row r="2228" customFormat="false" ht="15" hidden="false" customHeight="false" outlineLevel="0" collapsed="false">
      <c r="A2228" s="0" t="s">
        <v>9</v>
      </c>
      <c r="B2228" s="0" t="s">
        <v>361</v>
      </c>
      <c r="C2228" s="15" t="n">
        <v>46054</v>
      </c>
      <c r="D2228" s="0" t="n">
        <v>1</v>
      </c>
      <c r="E2228" s="0" t="n">
        <v>0</v>
      </c>
      <c r="F2228" s="0" t="n">
        <v>0</v>
      </c>
      <c r="G2228" s="0" t="n">
        <v>0</v>
      </c>
      <c r="H2228" s="0" t="n">
        <v>1</v>
      </c>
      <c r="I2228" s="0" t="n">
        <v>0</v>
      </c>
      <c r="J2228" s="0" t="n">
        <v>20</v>
      </c>
      <c r="K2228" s="37" t="n">
        <f aca="false">E2228+Inputs!$B$5*F2228</f>
        <v>0</v>
      </c>
      <c r="L2228" s="37" t="n">
        <f aca="false">G2228+Inputs!$B$6*H2228</f>
        <v>1.275</v>
      </c>
      <c r="M2228" s="37" t="n">
        <f aca="false">I2228+Inputs!$B$7*J2228</f>
        <v>24.82</v>
      </c>
      <c r="N2228" s="37" t="n">
        <f aca="false">K2228+L2228+M2228</f>
        <v>26.095</v>
      </c>
    </row>
    <row r="2229" customFormat="false" ht="15" hidden="false" customHeight="false" outlineLevel="0" collapsed="false">
      <c r="A2229" s="0" t="s">
        <v>9</v>
      </c>
      <c r="B2229" s="0" t="s">
        <v>361</v>
      </c>
      <c r="C2229" s="15" t="n">
        <v>46082</v>
      </c>
      <c r="D2229" s="0" t="n">
        <v>1</v>
      </c>
      <c r="E2229" s="0" t="n">
        <v>0</v>
      </c>
      <c r="F2229" s="0" t="n">
        <v>0</v>
      </c>
      <c r="G2229" s="0" t="n">
        <v>0</v>
      </c>
      <c r="H2229" s="0" t="n">
        <v>1</v>
      </c>
      <c r="I2229" s="0" t="n">
        <v>0</v>
      </c>
      <c r="J2229" s="0" t="n">
        <v>33</v>
      </c>
      <c r="K2229" s="37" t="n">
        <f aca="false">E2229+Inputs!$B$5*F2229</f>
        <v>0</v>
      </c>
      <c r="L2229" s="37" t="n">
        <f aca="false">G2229+Inputs!$B$6*H2229</f>
        <v>1.275</v>
      </c>
      <c r="M2229" s="37" t="n">
        <f aca="false">I2229+Inputs!$B$7*J2229</f>
        <v>40.953</v>
      </c>
      <c r="N2229" s="37" t="n">
        <f aca="false">K2229+L2229+M2229</f>
        <v>42.228</v>
      </c>
    </row>
    <row r="2230" customFormat="false" ht="15" hidden="false" customHeight="false" outlineLevel="0" collapsed="false">
      <c r="A2230" s="0" t="s">
        <v>9</v>
      </c>
      <c r="B2230" s="0" t="s">
        <v>361</v>
      </c>
      <c r="C2230" s="15" t="n">
        <v>46113</v>
      </c>
      <c r="D2230" s="0" t="n">
        <v>1</v>
      </c>
      <c r="E2230" s="0" t="n">
        <v>0</v>
      </c>
      <c r="F2230" s="0" t="n">
        <v>1</v>
      </c>
      <c r="G2230" s="0" t="n">
        <v>0</v>
      </c>
      <c r="H2230" s="0" t="n">
        <v>1</v>
      </c>
      <c r="I2230" s="0" t="n">
        <v>0</v>
      </c>
      <c r="J2230" s="0" t="n">
        <v>22</v>
      </c>
      <c r="K2230" s="37" t="n">
        <f aca="false">E2230+Inputs!$B$5*F2230</f>
        <v>1.275</v>
      </c>
      <c r="L2230" s="37" t="n">
        <f aca="false">G2230+Inputs!$B$6*H2230</f>
        <v>1.275</v>
      </c>
      <c r="M2230" s="37" t="n">
        <f aca="false">I2230+Inputs!$B$7*J2230</f>
        <v>27.302</v>
      </c>
      <c r="N2230" s="37" t="n">
        <f aca="false">K2230+L2230+M2230</f>
        <v>29.852</v>
      </c>
    </row>
    <row r="2231" customFormat="false" ht="15" hidden="false" customHeight="false" outlineLevel="0" collapsed="false">
      <c r="A2231" s="0" t="s">
        <v>9</v>
      </c>
      <c r="B2231" s="0" t="s">
        <v>361</v>
      </c>
      <c r="C2231" s="15" t="n">
        <v>46143</v>
      </c>
      <c r="D2231" s="0" t="n">
        <v>1</v>
      </c>
      <c r="E2231" s="0" t="n">
        <v>0</v>
      </c>
      <c r="F2231" s="0" t="n">
        <v>2</v>
      </c>
      <c r="G2231" s="0" t="n">
        <v>0</v>
      </c>
      <c r="H2231" s="0" t="n">
        <v>0</v>
      </c>
      <c r="I2231" s="0" t="n">
        <v>0</v>
      </c>
      <c r="J2231" s="0" t="n">
        <v>19</v>
      </c>
      <c r="K2231" s="37" t="n">
        <f aca="false">E2231+Inputs!$B$5*F2231</f>
        <v>2.55</v>
      </c>
      <c r="L2231" s="37" t="n">
        <f aca="false">G2231+Inputs!$B$6*H2231</f>
        <v>0</v>
      </c>
      <c r="M2231" s="37" t="n">
        <f aca="false">I2231+Inputs!$B$7*J2231</f>
        <v>23.579</v>
      </c>
      <c r="N2231" s="37" t="n">
        <f aca="false">K2231+L2231+M2231</f>
        <v>26.129</v>
      </c>
    </row>
    <row r="2232" customFormat="false" ht="15" hidden="false" customHeight="false" outlineLevel="0" collapsed="false">
      <c r="A2232" s="0" t="s">
        <v>9</v>
      </c>
      <c r="B2232" s="0" t="s">
        <v>361</v>
      </c>
      <c r="C2232" s="15" t="n">
        <v>46174</v>
      </c>
      <c r="D2232" s="0" t="n">
        <v>1</v>
      </c>
      <c r="E2232" s="0" t="n">
        <v>0</v>
      </c>
      <c r="F2232" s="0" t="n">
        <v>1</v>
      </c>
      <c r="G2232" s="0" t="n">
        <v>0</v>
      </c>
      <c r="H2232" s="0" t="n">
        <v>0</v>
      </c>
      <c r="I2232" s="0" t="n">
        <v>0</v>
      </c>
      <c r="J2232" s="0" t="n">
        <v>37</v>
      </c>
      <c r="K2232" s="37" t="n">
        <f aca="false">E2232+Inputs!$B$5*F2232</f>
        <v>1.275</v>
      </c>
      <c r="L2232" s="37" t="n">
        <f aca="false">G2232+Inputs!$B$6*H2232</f>
        <v>0</v>
      </c>
      <c r="M2232" s="37" t="n">
        <f aca="false">I2232+Inputs!$B$7*J2232</f>
        <v>45.917</v>
      </c>
      <c r="N2232" s="37" t="n">
        <f aca="false">K2232+L2232+M2232</f>
        <v>47.192</v>
      </c>
    </row>
    <row r="2233" customFormat="false" ht="15" hidden="false" customHeight="false" outlineLevel="0" collapsed="false">
      <c r="A2233" s="0" t="s">
        <v>9</v>
      </c>
      <c r="B2233" s="0" t="s">
        <v>361</v>
      </c>
      <c r="C2233" s="15" t="n">
        <v>46204</v>
      </c>
      <c r="D2233" s="0" t="n">
        <v>1</v>
      </c>
      <c r="E2233" s="0" t="n">
        <v>0</v>
      </c>
      <c r="F2233" s="0" t="n">
        <v>0</v>
      </c>
      <c r="G2233" s="0" t="n">
        <v>0</v>
      </c>
      <c r="H2233" s="0" t="n">
        <v>2</v>
      </c>
      <c r="I2233" s="0" t="n">
        <v>0</v>
      </c>
      <c r="J2233" s="0" t="n">
        <v>25</v>
      </c>
      <c r="K2233" s="37" t="n">
        <f aca="false">E2233+Inputs!$B$5*F2233</f>
        <v>0</v>
      </c>
      <c r="L2233" s="37" t="n">
        <f aca="false">G2233+Inputs!$B$6*H2233</f>
        <v>2.55</v>
      </c>
      <c r="M2233" s="37" t="n">
        <f aca="false">I2233+Inputs!$B$7*J2233</f>
        <v>31.025</v>
      </c>
      <c r="N2233" s="37" t="n">
        <f aca="false">K2233+L2233+M2233</f>
        <v>33.575</v>
      </c>
    </row>
    <row r="2234" customFormat="false" ht="15" hidden="false" customHeight="false" outlineLevel="0" collapsed="false">
      <c r="A2234" s="0" t="s">
        <v>9</v>
      </c>
      <c r="B2234" s="0" t="s">
        <v>361</v>
      </c>
      <c r="C2234" s="15" t="n">
        <v>46235</v>
      </c>
      <c r="D2234" s="0" t="n">
        <v>1</v>
      </c>
      <c r="E2234" s="0" t="n">
        <v>0</v>
      </c>
      <c r="F2234" s="0" t="n">
        <v>1</v>
      </c>
      <c r="G2234" s="0" t="n">
        <v>0</v>
      </c>
      <c r="H2234" s="0" t="n">
        <v>0</v>
      </c>
      <c r="I2234" s="0" t="n">
        <v>0</v>
      </c>
      <c r="J2234" s="0" t="n">
        <v>16</v>
      </c>
      <c r="K2234" s="37" t="n">
        <f aca="false">E2234+Inputs!$B$5*F2234</f>
        <v>1.275</v>
      </c>
      <c r="L2234" s="37" t="n">
        <f aca="false">G2234+Inputs!$B$6*H2234</f>
        <v>0</v>
      </c>
      <c r="M2234" s="37" t="n">
        <f aca="false">I2234+Inputs!$B$7*J2234</f>
        <v>19.856</v>
      </c>
      <c r="N2234" s="37" t="n">
        <f aca="false">K2234+L2234+M2234</f>
        <v>21.131</v>
      </c>
    </row>
    <row r="2235" customFormat="false" ht="15" hidden="false" customHeight="false" outlineLevel="0" collapsed="false">
      <c r="A2235" s="0" t="s">
        <v>9</v>
      </c>
      <c r="B2235" s="0" t="s">
        <v>416</v>
      </c>
      <c r="C2235" s="15" t="n">
        <v>44927</v>
      </c>
      <c r="D2235" s="0" t="n">
        <v>3</v>
      </c>
      <c r="E2235" s="0" t="n">
        <v>0</v>
      </c>
      <c r="F2235" s="0" t="n">
        <v>6</v>
      </c>
      <c r="G2235" s="0" t="n">
        <v>0</v>
      </c>
      <c r="H2235" s="0" t="n">
        <v>0</v>
      </c>
      <c r="I2235" s="0" t="n">
        <v>0</v>
      </c>
      <c r="J2235" s="0" t="n">
        <v>153</v>
      </c>
      <c r="K2235" s="37" t="n">
        <f aca="false">E2235+Inputs!$B$5*F2235</f>
        <v>7.65</v>
      </c>
      <c r="L2235" s="37" t="n">
        <f aca="false">G2235+Inputs!$B$6*H2235</f>
        <v>0</v>
      </c>
      <c r="M2235" s="37" t="n">
        <f aca="false">I2235+Inputs!$B$7*J2235</f>
        <v>189.873</v>
      </c>
      <c r="N2235" s="37" t="n">
        <f aca="false">K2235+L2235+M2235</f>
        <v>197.523</v>
      </c>
    </row>
    <row r="2236" customFormat="false" ht="15" hidden="false" customHeight="false" outlineLevel="0" collapsed="false">
      <c r="A2236" s="0" t="s">
        <v>9</v>
      </c>
      <c r="B2236" s="0" t="s">
        <v>416</v>
      </c>
      <c r="C2236" s="15" t="n">
        <v>44958</v>
      </c>
      <c r="D2236" s="0" t="n">
        <v>3</v>
      </c>
      <c r="E2236" s="0" t="n">
        <v>0</v>
      </c>
      <c r="F2236" s="0" t="n">
        <v>4</v>
      </c>
      <c r="G2236" s="0" t="n">
        <v>0</v>
      </c>
      <c r="H2236" s="0" t="n">
        <v>1</v>
      </c>
      <c r="I2236" s="0" t="n">
        <v>0</v>
      </c>
      <c r="J2236" s="0" t="n">
        <v>121</v>
      </c>
      <c r="K2236" s="37" t="n">
        <f aca="false">E2236+Inputs!$B$5*F2236</f>
        <v>5.1</v>
      </c>
      <c r="L2236" s="37" t="n">
        <f aca="false">G2236+Inputs!$B$6*H2236</f>
        <v>1.275</v>
      </c>
      <c r="M2236" s="37" t="n">
        <f aca="false">I2236+Inputs!$B$7*J2236</f>
        <v>150.161</v>
      </c>
      <c r="N2236" s="37" t="n">
        <f aca="false">K2236+L2236+M2236</f>
        <v>156.536</v>
      </c>
    </row>
    <row r="2237" customFormat="false" ht="15" hidden="false" customHeight="false" outlineLevel="0" collapsed="false">
      <c r="A2237" s="0" t="s">
        <v>9</v>
      </c>
      <c r="B2237" s="0" t="s">
        <v>416</v>
      </c>
      <c r="C2237" s="15" t="n">
        <v>44986</v>
      </c>
      <c r="D2237" s="0" t="n">
        <v>3</v>
      </c>
      <c r="E2237" s="0" t="n">
        <v>0</v>
      </c>
      <c r="F2237" s="0" t="n">
        <v>0</v>
      </c>
      <c r="G2237" s="0" t="n">
        <v>0</v>
      </c>
      <c r="H2237" s="0" t="n">
        <v>0</v>
      </c>
      <c r="I2237" s="0" t="n">
        <v>0</v>
      </c>
      <c r="J2237" s="0" t="n">
        <v>21</v>
      </c>
      <c r="K2237" s="37" t="n">
        <f aca="false">E2237+Inputs!$B$5*F2237</f>
        <v>0</v>
      </c>
      <c r="L2237" s="37" t="n">
        <f aca="false">G2237+Inputs!$B$6*H2237</f>
        <v>0</v>
      </c>
      <c r="M2237" s="37" t="n">
        <f aca="false">I2237+Inputs!$B$7*J2237</f>
        <v>26.061</v>
      </c>
      <c r="N2237" s="37" t="n">
        <f aca="false">K2237+L2237+M2237</f>
        <v>26.061</v>
      </c>
    </row>
    <row r="2238" customFormat="false" ht="15" hidden="false" customHeight="false" outlineLevel="0" collapsed="false">
      <c r="A2238" s="0" t="s">
        <v>9</v>
      </c>
      <c r="B2238" s="0" t="s">
        <v>416</v>
      </c>
      <c r="C2238" s="15" t="n">
        <v>45017</v>
      </c>
      <c r="D2238" s="0" t="n">
        <v>3</v>
      </c>
      <c r="E2238" s="0" t="n">
        <v>0</v>
      </c>
      <c r="F2238" s="0" t="n">
        <v>4</v>
      </c>
      <c r="G2238" s="0" t="n">
        <v>0</v>
      </c>
      <c r="H2238" s="0" t="n">
        <v>0</v>
      </c>
      <c r="I2238" s="0" t="n">
        <v>0</v>
      </c>
      <c r="J2238" s="0" t="n">
        <v>40</v>
      </c>
      <c r="K2238" s="37" t="n">
        <f aca="false">E2238+Inputs!$B$5*F2238</f>
        <v>5.1</v>
      </c>
      <c r="L2238" s="37" t="n">
        <f aca="false">G2238+Inputs!$B$6*H2238</f>
        <v>0</v>
      </c>
      <c r="M2238" s="37" t="n">
        <f aca="false">I2238+Inputs!$B$7*J2238</f>
        <v>49.64</v>
      </c>
      <c r="N2238" s="37" t="n">
        <f aca="false">K2238+L2238+M2238</f>
        <v>54.74</v>
      </c>
    </row>
    <row r="2239" customFormat="false" ht="15" hidden="false" customHeight="false" outlineLevel="0" collapsed="false">
      <c r="A2239" s="0" t="s">
        <v>9</v>
      </c>
      <c r="B2239" s="0" t="s">
        <v>416</v>
      </c>
      <c r="C2239" s="15" t="n">
        <v>45047</v>
      </c>
      <c r="D2239" s="0" t="n">
        <v>3</v>
      </c>
      <c r="E2239" s="0" t="n">
        <v>0</v>
      </c>
      <c r="F2239" s="0" t="n">
        <v>6</v>
      </c>
      <c r="G2239" s="0" t="n">
        <v>0</v>
      </c>
      <c r="H2239" s="0" t="n">
        <v>0</v>
      </c>
      <c r="I2239" s="0" t="n">
        <v>0</v>
      </c>
      <c r="J2239" s="0" t="n">
        <v>156</v>
      </c>
      <c r="K2239" s="37" t="n">
        <f aca="false">E2239+Inputs!$B$5*F2239</f>
        <v>7.65</v>
      </c>
      <c r="L2239" s="37" t="n">
        <f aca="false">G2239+Inputs!$B$6*H2239</f>
        <v>0</v>
      </c>
      <c r="M2239" s="37" t="n">
        <f aca="false">I2239+Inputs!$B$7*J2239</f>
        <v>193.596</v>
      </c>
      <c r="N2239" s="37" t="n">
        <f aca="false">K2239+L2239+M2239</f>
        <v>201.246</v>
      </c>
    </row>
    <row r="2240" customFormat="false" ht="15" hidden="false" customHeight="false" outlineLevel="0" collapsed="false">
      <c r="A2240" s="0" t="s">
        <v>9</v>
      </c>
      <c r="B2240" s="0" t="s">
        <v>416</v>
      </c>
      <c r="C2240" s="15" t="n">
        <v>45078</v>
      </c>
      <c r="D2240" s="0" t="n">
        <v>3</v>
      </c>
      <c r="E2240" s="0" t="n">
        <v>0</v>
      </c>
      <c r="F2240" s="0" t="n">
        <v>6</v>
      </c>
      <c r="G2240" s="0" t="n">
        <v>0</v>
      </c>
      <c r="H2240" s="0" t="n">
        <v>0</v>
      </c>
      <c r="I2240" s="0" t="n">
        <v>0</v>
      </c>
      <c r="J2240" s="0" t="n">
        <v>166</v>
      </c>
      <c r="K2240" s="37" t="n">
        <f aca="false">E2240+Inputs!$B$5*F2240</f>
        <v>7.65</v>
      </c>
      <c r="L2240" s="37" t="n">
        <f aca="false">G2240+Inputs!$B$6*H2240</f>
        <v>0</v>
      </c>
      <c r="M2240" s="37" t="n">
        <f aca="false">I2240+Inputs!$B$7*J2240</f>
        <v>206.006</v>
      </c>
      <c r="N2240" s="37" t="n">
        <f aca="false">K2240+L2240+M2240</f>
        <v>213.656</v>
      </c>
    </row>
    <row r="2241" customFormat="false" ht="15" hidden="false" customHeight="false" outlineLevel="0" collapsed="false">
      <c r="A2241" s="0" t="s">
        <v>9</v>
      </c>
      <c r="B2241" s="0" t="s">
        <v>416</v>
      </c>
      <c r="C2241" s="15" t="n">
        <v>45108</v>
      </c>
      <c r="D2241" s="0" t="n">
        <v>3</v>
      </c>
      <c r="E2241" s="0" t="n">
        <v>0</v>
      </c>
      <c r="F2241" s="0" t="n">
        <v>7</v>
      </c>
      <c r="G2241" s="0" t="n">
        <v>0</v>
      </c>
      <c r="H2241" s="0" t="n">
        <v>0</v>
      </c>
      <c r="I2241" s="0" t="n">
        <v>0</v>
      </c>
      <c r="J2241" s="0" t="n">
        <v>172</v>
      </c>
      <c r="K2241" s="37" t="n">
        <f aca="false">E2241+Inputs!$B$5*F2241</f>
        <v>8.925</v>
      </c>
      <c r="L2241" s="37" t="n">
        <f aca="false">G2241+Inputs!$B$6*H2241</f>
        <v>0</v>
      </c>
      <c r="M2241" s="37" t="n">
        <f aca="false">I2241+Inputs!$B$7*J2241</f>
        <v>213.452</v>
      </c>
      <c r="N2241" s="37" t="n">
        <f aca="false">K2241+L2241+M2241</f>
        <v>222.377</v>
      </c>
    </row>
    <row r="2242" customFormat="false" ht="15" hidden="false" customHeight="false" outlineLevel="0" collapsed="false">
      <c r="A2242" s="0" t="s">
        <v>9</v>
      </c>
      <c r="B2242" s="0" t="s">
        <v>416</v>
      </c>
      <c r="C2242" s="15" t="n">
        <v>45139</v>
      </c>
      <c r="D2242" s="0" t="n">
        <v>3</v>
      </c>
      <c r="E2242" s="0" t="n">
        <v>0</v>
      </c>
      <c r="F2242" s="0" t="n">
        <v>10</v>
      </c>
      <c r="G2242" s="0" t="n">
        <v>0</v>
      </c>
      <c r="H2242" s="0" t="n">
        <v>2</v>
      </c>
      <c r="I2242" s="0" t="n">
        <v>0</v>
      </c>
      <c r="J2242" s="0" t="n">
        <v>175</v>
      </c>
      <c r="K2242" s="37" t="n">
        <f aca="false">E2242+Inputs!$B$5*F2242</f>
        <v>12.75</v>
      </c>
      <c r="L2242" s="37" t="n">
        <f aca="false">G2242+Inputs!$B$6*H2242</f>
        <v>2.55</v>
      </c>
      <c r="M2242" s="37" t="n">
        <f aca="false">I2242+Inputs!$B$7*J2242</f>
        <v>217.175</v>
      </c>
      <c r="N2242" s="37" t="n">
        <f aca="false">K2242+L2242+M2242</f>
        <v>232.475</v>
      </c>
    </row>
    <row r="2243" customFormat="false" ht="15" hidden="false" customHeight="false" outlineLevel="0" collapsed="false">
      <c r="A2243" s="0" t="s">
        <v>9</v>
      </c>
      <c r="B2243" s="0" t="s">
        <v>416</v>
      </c>
      <c r="C2243" s="15" t="n">
        <v>45170</v>
      </c>
      <c r="D2243" s="0" t="n">
        <v>3</v>
      </c>
      <c r="E2243" s="0" t="n">
        <v>0</v>
      </c>
      <c r="F2243" s="0" t="n">
        <v>10</v>
      </c>
      <c r="G2243" s="0" t="n">
        <v>0</v>
      </c>
      <c r="H2243" s="0" t="n">
        <v>2</v>
      </c>
      <c r="I2243" s="0" t="n">
        <v>0</v>
      </c>
      <c r="J2243" s="0" t="n">
        <v>170</v>
      </c>
      <c r="K2243" s="37" t="n">
        <f aca="false">E2243+Inputs!$B$5*F2243</f>
        <v>12.75</v>
      </c>
      <c r="L2243" s="37" t="n">
        <f aca="false">G2243+Inputs!$B$6*H2243</f>
        <v>2.55</v>
      </c>
      <c r="M2243" s="37" t="n">
        <f aca="false">I2243+Inputs!$B$7*J2243</f>
        <v>210.97</v>
      </c>
      <c r="N2243" s="37" t="n">
        <f aca="false">K2243+L2243+M2243</f>
        <v>226.27</v>
      </c>
    </row>
    <row r="2244" customFormat="false" ht="15" hidden="false" customHeight="false" outlineLevel="0" collapsed="false">
      <c r="A2244" s="0" t="s">
        <v>9</v>
      </c>
      <c r="B2244" s="0" t="s">
        <v>416</v>
      </c>
      <c r="C2244" s="15" t="n">
        <v>45200</v>
      </c>
      <c r="D2244" s="0" t="n">
        <v>3</v>
      </c>
      <c r="E2244" s="0" t="n">
        <v>0</v>
      </c>
      <c r="F2244" s="0" t="n">
        <v>6</v>
      </c>
      <c r="G2244" s="0" t="n">
        <v>0</v>
      </c>
      <c r="H2244" s="0" t="n">
        <v>2</v>
      </c>
      <c r="I2244" s="0" t="n">
        <v>0</v>
      </c>
      <c r="J2244" s="0" t="n">
        <v>165</v>
      </c>
      <c r="K2244" s="37" t="n">
        <f aca="false">E2244+Inputs!$B$5*F2244</f>
        <v>7.65</v>
      </c>
      <c r="L2244" s="37" t="n">
        <f aca="false">G2244+Inputs!$B$6*H2244</f>
        <v>2.55</v>
      </c>
      <c r="M2244" s="37" t="n">
        <f aca="false">I2244+Inputs!$B$7*J2244</f>
        <v>204.765</v>
      </c>
      <c r="N2244" s="37" t="n">
        <f aca="false">K2244+L2244+M2244</f>
        <v>214.965</v>
      </c>
    </row>
    <row r="2245" customFormat="false" ht="15" hidden="false" customHeight="false" outlineLevel="0" collapsed="false">
      <c r="A2245" s="0" t="s">
        <v>9</v>
      </c>
      <c r="B2245" s="0" t="s">
        <v>416</v>
      </c>
      <c r="C2245" s="15" t="n">
        <v>45231</v>
      </c>
      <c r="D2245" s="0" t="n">
        <v>3</v>
      </c>
      <c r="E2245" s="0" t="n">
        <v>0</v>
      </c>
      <c r="F2245" s="0" t="n">
        <v>3</v>
      </c>
      <c r="G2245" s="0" t="n">
        <v>0</v>
      </c>
      <c r="H2245" s="0" t="n">
        <v>1</v>
      </c>
      <c r="I2245" s="0" t="n">
        <v>0</v>
      </c>
      <c r="J2245" s="0" t="n">
        <v>181</v>
      </c>
      <c r="K2245" s="37" t="n">
        <f aca="false">E2245+Inputs!$B$5*F2245</f>
        <v>3.825</v>
      </c>
      <c r="L2245" s="37" t="n">
        <f aca="false">G2245+Inputs!$B$6*H2245</f>
        <v>1.275</v>
      </c>
      <c r="M2245" s="37" t="n">
        <f aca="false">I2245+Inputs!$B$7*J2245</f>
        <v>224.621</v>
      </c>
      <c r="N2245" s="37" t="n">
        <f aca="false">K2245+L2245+M2245</f>
        <v>229.721</v>
      </c>
    </row>
    <row r="2246" customFormat="false" ht="15" hidden="false" customHeight="false" outlineLevel="0" collapsed="false">
      <c r="A2246" s="0" t="s">
        <v>9</v>
      </c>
      <c r="B2246" s="0" t="s">
        <v>416</v>
      </c>
      <c r="C2246" s="15" t="n">
        <v>45261</v>
      </c>
      <c r="D2246" s="0" t="n">
        <v>3</v>
      </c>
      <c r="E2246" s="0" t="n">
        <v>0</v>
      </c>
      <c r="F2246" s="0" t="n">
        <v>4</v>
      </c>
      <c r="G2246" s="0" t="n">
        <v>0</v>
      </c>
      <c r="H2246" s="0" t="n">
        <v>0</v>
      </c>
      <c r="I2246" s="0" t="n">
        <v>0</v>
      </c>
      <c r="J2246" s="0" t="n">
        <v>140</v>
      </c>
      <c r="K2246" s="37" t="n">
        <f aca="false">E2246+Inputs!$B$5*F2246</f>
        <v>5.1</v>
      </c>
      <c r="L2246" s="37" t="n">
        <f aca="false">G2246+Inputs!$B$6*H2246</f>
        <v>0</v>
      </c>
      <c r="M2246" s="37" t="n">
        <f aca="false">I2246+Inputs!$B$7*J2246</f>
        <v>173.74</v>
      </c>
      <c r="N2246" s="37" t="n">
        <f aca="false">K2246+L2246+M2246</f>
        <v>178.84</v>
      </c>
    </row>
    <row r="2247" customFormat="false" ht="15" hidden="false" customHeight="false" outlineLevel="0" collapsed="false">
      <c r="A2247" s="0" t="s">
        <v>9</v>
      </c>
      <c r="B2247" s="0" t="s">
        <v>416</v>
      </c>
      <c r="C2247" s="15" t="n">
        <v>45292</v>
      </c>
      <c r="D2247" s="0" t="n">
        <v>3</v>
      </c>
      <c r="E2247" s="0" t="n">
        <v>0</v>
      </c>
      <c r="F2247" s="0" t="n">
        <v>6</v>
      </c>
      <c r="G2247" s="0" t="n">
        <v>0</v>
      </c>
      <c r="H2247" s="0" t="n">
        <v>1</v>
      </c>
      <c r="I2247" s="0" t="n">
        <v>0</v>
      </c>
      <c r="J2247" s="0" t="n">
        <v>158</v>
      </c>
      <c r="K2247" s="37" t="n">
        <f aca="false">E2247+Inputs!$B$5*F2247</f>
        <v>7.65</v>
      </c>
      <c r="L2247" s="37" t="n">
        <f aca="false">G2247+Inputs!$B$6*H2247</f>
        <v>1.275</v>
      </c>
      <c r="M2247" s="37" t="n">
        <f aca="false">I2247+Inputs!$B$7*J2247</f>
        <v>196.078</v>
      </c>
      <c r="N2247" s="37" t="n">
        <f aca="false">K2247+L2247+M2247</f>
        <v>205.003</v>
      </c>
    </row>
    <row r="2248" customFormat="false" ht="15" hidden="false" customHeight="false" outlineLevel="0" collapsed="false">
      <c r="A2248" s="0" t="s">
        <v>9</v>
      </c>
      <c r="B2248" s="0" t="s">
        <v>416</v>
      </c>
      <c r="C2248" s="15" t="n">
        <v>45323</v>
      </c>
      <c r="D2248" s="0" t="n">
        <v>3</v>
      </c>
      <c r="E2248" s="0" t="n">
        <v>0</v>
      </c>
      <c r="F2248" s="0" t="n">
        <v>1</v>
      </c>
      <c r="G2248" s="0" t="n">
        <v>0</v>
      </c>
      <c r="H2248" s="0" t="n">
        <v>0</v>
      </c>
      <c r="I2248" s="0" t="n">
        <v>0</v>
      </c>
      <c r="J2248" s="0" t="n">
        <v>20</v>
      </c>
      <c r="K2248" s="37" t="n">
        <f aca="false">E2248+Inputs!$B$5*F2248</f>
        <v>1.275</v>
      </c>
      <c r="L2248" s="37" t="n">
        <f aca="false">G2248+Inputs!$B$6*H2248</f>
        <v>0</v>
      </c>
      <c r="M2248" s="37" t="n">
        <f aca="false">I2248+Inputs!$B$7*J2248</f>
        <v>24.82</v>
      </c>
      <c r="N2248" s="37" t="n">
        <f aca="false">K2248+L2248+M2248</f>
        <v>26.095</v>
      </c>
    </row>
    <row r="2249" customFormat="false" ht="15" hidden="false" customHeight="false" outlineLevel="0" collapsed="false">
      <c r="A2249" s="0" t="s">
        <v>9</v>
      </c>
      <c r="B2249" s="0" t="s">
        <v>416</v>
      </c>
      <c r="C2249" s="15" t="n">
        <v>45352</v>
      </c>
      <c r="D2249" s="0" t="n">
        <v>3</v>
      </c>
      <c r="E2249" s="0" t="n">
        <v>0</v>
      </c>
      <c r="F2249" s="0" t="n">
        <v>5</v>
      </c>
      <c r="G2249" s="0" t="n">
        <v>0</v>
      </c>
      <c r="H2249" s="0" t="n">
        <v>1</v>
      </c>
      <c r="I2249" s="0" t="n">
        <v>0</v>
      </c>
      <c r="J2249" s="0" t="n">
        <v>33</v>
      </c>
      <c r="K2249" s="37" t="n">
        <f aca="false">E2249+Inputs!$B$5*F2249</f>
        <v>6.375</v>
      </c>
      <c r="L2249" s="37" t="n">
        <f aca="false">G2249+Inputs!$B$6*H2249</f>
        <v>1.275</v>
      </c>
      <c r="M2249" s="37" t="n">
        <f aca="false">I2249+Inputs!$B$7*J2249</f>
        <v>40.953</v>
      </c>
      <c r="N2249" s="37" t="n">
        <f aca="false">K2249+L2249+M2249</f>
        <v>48.603</v>
      </c>
    </row>
    <row r="2250" customFormat="false" ht="15" hidden="false" customHeight="false" outlineLevel="0" collapsed="false">
      <c r="A2250" s="0" t="s">
        <v>9</v>
      </c>
      <c r="B2250" s="0" t="s">
        <v>416</v>
      </c>
      <c r="C2250" s="15" t="n">
        <v>45383</v>
      </c>
      <c r="D2250" s="0" t="n">
        <v>3</v>
      </c>
      <c r="E2250" s="0" t="n">
        <v>0</v>
      </c>
      <c r="F2250" s="0" t="n">
        <v>4</v>
      </c>
      <c r="G2250" s="0" t="n">
        <v>0</v>
      </c>
      <c r="H2250" s="0" t="n">
        <v>1</v>
      </c>
      <c r="I2250" s="0" t="n">
        <v>0</v>
      </c>
      <c r="J2250" s="0" t="n">
        <v>128</v>
      </c>
      <c r="K2250" s="37" t="n">
        <f aca="false">E2250+Inputs!$B$5*F2250</f>
        <v>5.1</v>
      </c>
      <c r="L2250" s="37" t="n">
        <f aca="false">G2250+Inputs!$B$6*H2250</f>
        <v>1.275</v>
      </c>
      <c r="M2250" s="37" t="n">
        <f aca="false">I2250+Inputs!$B$7*J2250</f>
        <v>158.848</v>
      </c>
      <c r="N2250" s="37" t="n">
        <f aca="false">K2250+L2250+M2250</f>
        <v>165.223</v>
      </c>
    </row>
    <row r="2251" customFormat="false" ht="15" hidden="false" customHeight="false" outlineLevel="0" collapsed="false">
      <c r="A2251" s="0" t="s">
        <v>9</v>
      </c>
      <c r="B2251" s="0" t="s">
        <v>416</v>
      </c>
      <c r="C2251" s="15" t="n">
        <v>45413</v>
      </c>
      <c r="D2251" s="0" t="n">
        <v>3</v>
      </c>
      <c r="E2251" s="0" t="n">
        <v>0</v>
      </c>
      <c r="F2251" s="0" t="n">
        <v>2</v>
      </c>
      <c r="G2251" s="0" t="n">
        <v>0</v>
      </c>
      <c r="H2251" s="0" t="n">
        <v>1</v>
      </c>
      <c r="I2251" s="0" t="n">
        <v>0</v>
      </c>
      <c r="J2251" s="0" t="n">
        <v>128</v>
      </c>
      <c r="K2251" s="37" t="n">
        <f aca="false">E2251+Inputs!$B$5*F2251</f>
        <v>2.55</v>
      </c>
      <c r="L2251" s="37" t="n">
        <f aca="false">G2251+Inputs!$B$6*H2251</f>
        <v>1.275</v>
      </c>
      <c r="M2251" s="37" t="n">
        <f aca="false">I2251+Inputs!$B$7*J2251</f>
        <v>158.848</v>
      </c>
      <c r="N2251" s="37" t="n">
        <f aca="false">K2251+L2251+M2251</f>
        <v>162.673</v>
      </c>
    </row>
    <row r="2252" customFormat="false" ht="15" hidden="false" customHeight="false" outlineLevel="0" collapsed="false">
      <c r="A2252" s="0" t="s">
        <v>9</v>
      </c>
      <c r="B2252" s="0" t="s">
        <v>416</v>
      </c>
      <c r="C2252" s="15" t="n">
        <v>45444</v>
      </c>
      <c r="D2252" s="0" t="n">
        <v>3</v>
      </c>
      <c r="E2252" s="0" t="n">
        <v>0</v>
      </c>
      <c r="F2252" s="0" t="n">
        <v>8</v>
      </c>
      <c r="G2252" s="0" t="n">
        <v>0</v>
      </c>
      <c r="H2252" s="0" t="n">
        <v>0</v>
      </c>
      <c r="I2252" s="0" t="n">
        <v>0</v>
      </c>
      <c r="J2252" s="0" t="n">
        <v>193</v>
      </c>
      <c r="K2252" s="37" t="n">
        <f aca="false">E2252+Inputs!$B$5*F2252</f>
        <v>10.2</v>
      </c>
      <c r="L2252" s="37" t="n">
        <f aca="false">G2252+Inputs!$B$6*H2252</f>
        <v>0</v>
      </c>
      <c r="M2252" s="37" t="n">
        <f aca="false">I2252+Inputs!$B$7*J2252</f>
        <v>239.513</v>
      </c>
      <c r="N2252" s="37" t="n">
        <f aca="false">K2252+L2252+M2252</f>
        <v>249.713</v>
      </c>
    </row>
    <row r="2253" customFormat="false" ht="15" hidden="false" customHeight="false" outlineLevel="0" collapsed="false">
      <c r="A2253" s="0" t="s">
        <v>9</v>
      </c>
      <c r="B2253" s="0" t="s">
        <v>416</v>
      </c>
      <c r="C2253" s="15" t="n">
        <v>45474</v>
      </c>
      <c r="D2253" s="0" t="n">
        <v>3</v>
      </c>
      <c r="E2253" s="0" t="n">
        <v>0</v>
      </c>
      <c r="F2253" s="0" t="n">
        <v>4</v>
      </c>
      <c r="G2253" s="0" t="n">
        <v>0</v>
      </c>
      <c r="H2253" s="0" t="n">
        <v>2</v>
      </c>
      <c r="I2253" s="0" t="n">
        <v>0</v>
      </c>
      <c r="J2253" s="0" t="n">
        <v>176</v>
      </c>
      <c r="K2253" s="37" t="n">
        <f aca="false">E2253+Inputs!$B$5*F2253</f>
        <v>5.1</v>
      </c>
      <c r="L2253" s="37" t="n">
        <f aca="false">G2253+Inputs!$B$6*H2253</f>
        <v>2.55</v>
      </c>
      <c r="M2253" s="37" t="n">
        <f aca="false">I2253+Inputs!$B$7*J2253</f>
        <v>218.416</v>
      </c>
      <c r="N2253" s="37" t="n">
        <f aca="false">K2253+L2253+M2253</f>
        <v>226.066</v>
      </c>
    </row>
    <row r="2254" customFormat="false" ht="15" hidden="false" customHeight="false" outlineLevel="0" collapsed="false">
      <c r="A2254" s="0" t="s">
        <v>9</v>
      </c>
      <c r="B2254" s="0" t="s">
        <v>416</v>
      </c>
      <c r="C2254" s="15" t="n">
        <v>45505</v>
      </c>
      <c r="D2254" s="0" t="n">
        <v>3</v>
      </c>
      <c r="E2254" s="0" t="n">
        <v>0</v>
      </c>
      <c r="F2254" s="0" t="n">
        <v>5</v>
      </c>
      <c r="G2254" s="0" t="n">
        <v>0</v>
      </c>
      <c r="H2254" s="0" t="n">
        <v>4</v>
      </c>
      <c r="I2254" s="0" t="n">
        <v>0</v>
      </c>
      <c r="J2254" s="0" t="n">
        <v>167</v>
      </c>
      <c r="K2254" s="37" t="n">
        <f aca="false">E2254+Inputs!$B$5*F2254</f>
        <v>6.375</v>
      </c>
      <c r="L2254" s="37" t="n">
        <f aca="false">G2254+Inputs!$B$6*H2254</f>
        <v>5.1</v>
      </c>
      <c r="M2254" s="37" t="n">
        <f aca="false">I2254+Inputs!$B$7*J2254</f>
        <v>207.247</v>
      </c>
      <c r="N2254" s="37" t="n">
        <f aca="false">K2254+L2254+M2254</f>
        <v>218.722</v>
      </c>
    </row>
    <row r="2255" customFormat="false" ht="15" hidden="false" customHeight="false" outlineLevel="0" collapsed="false">
      <c r="A2255" s="0" t="s">
        <v>9</v>
      </c>
      <c r="B2255" s="0" t="s">
        <v>416</v>
      </c>
      <c r="C2255" s="15" t="n">
        <v>45536</v>
      </c>
      <c r="D2255" s="0" t="n">
        <v>3</v>
      </c>
      <c r="E2255" s="0" t="n">
        <v>0</v>
      </c>
      <c r="F2255" s="0" t="n">
        <v>6</v>
      </c>
      <c r="G2255" s="0" t="n">
        <v>0</v>
      </c>
      <c r="H2255" s="0" t="n">
        <v>2</v>
      </c>
      <c r="I2255" s="0" t="n">
        <v>0</v>
      </c>
      <c r="J2255" s="0" t="n">
        <v>156</v>
      </c>
      <c r="K2255" s="37" t="n">
        <f aca="false">E2255+Inputs!$B$5*F2255</f>
        <v>7.65</v>
      </c>
      <c r="L2255" s="37" t="n">
        <f aca="false">G2255+Inputs!$B$6*H2255</f>
        <v>2.55</v>
      </c>
      <c r="M2255" s="37" t="n">
        <f aca="false">I2255+Inputs!$B$7*J2255</f>
        <v>193.596</v>
      </c>
      <c r="N2255" s="37" t="n">
        <f aca="false">K2255+L2255+M2255</f>
        <v>203.796</v>
      </c>
    </row>
    <row r="2256" customFormat="false" ht="15" hidden="false" customHeight="false" outlineLevel="0" collapsed="false">
      <c r="A2256" s="0" t="s">
        <v>9</v>
      </c>
      <c r="B2256" s="0" t="s">
        <v>416</v>
      </c>
      <c r="C2256" s="15" t="n">
        <v>45566</v>
      </c>
      <c r="D2256" s="0" t="n">
        <v>3</v>
      </c>
      <c r="E2256" s="0" t="n">
        <v>0</v>
      </c>
      <c r="F2256" s="0" t="n">
        <v>5</v>
      </c>
      <c r="G2256" s="0" t="n">
        <v>0</v>
      </c>
      <c r="H2256" s="0" t="n">
        <v>1</v>
      </c>
      <c r="I2256" s="0" t="n">
        <v>0</v>
      </c>
      <c r="J2256" s="0" t="n">
        <v>163</v>
      </c>
      <c r="K2256" s="37" t="n">
        <f aca="false">E2256+Inputs!$B$5*F2256</f>
        <v>6.375</v>
      </c>
      <c r="L2256" s="37" t="n">
        <f aca="false">G2256+Inputs!$B$6*H2256</f>
        <v>1.275</v>
      </c>
      <c r="M2256" s="37" t="n">
        <f aca="false">I2256+Inputs!$B$7*J2256</f>
        <v>202.283</v>
      </c>
      <c r="N2256" s="37" t="n">
        <f aca="false">K2256+L2256+M2256</f>
        <v>209.933</v>
      </c>
    </row>
    <row r="2257" customFormat="false" ht="15" hidden="false" customHeight="false" outlineLevel="0" collapsed="false">
      <c r="A2257" s="0" t="s">
        <v>9</v>
      </c>
      <c r="B2257" s="0" t="s">
        <v>416</v>
      </c>
      <c r="C2257" s="15" t="n">
        <v>45597</v>
      </c>
      <c r="D2257" s="0" t="n">
        <v>3</v>
      </c>
      <c r="E2257" s="0" t="n">
        <v>0</v>
      </c>
      <c r="F2257" s="0" t="n">
        <v>12</v>
      </c>
      <c r="G2257" s="0" t="n">
        <v>0</v>
      </c>
      <c r="H2257" s="0" t="n">
        <v>1</v>
      </c>
      <c r="I2257" s="0" t="n">
        <v>0</v>
      </c>
      <c r="J2257" s="0" t="n">
        <v>163</v>
      </c>
      <c r="K2257" s="37" t="n">
        <f aca="false">E2257+Inputs!$B$5*F2257</f>
        <v>15.3</v>
      </c>
      <c r="L2257" s="37" t="n">
        <f aca="false">G2257+Inputs!$B$6*H2257</f>
        <v>1.275</v>
      </c>
      <c r="M2257" s="37" t="n">
        <f aca="false">I2257+Inputs!$B$7*J2257</f>
        <v>202.283</v>
      </c>
      <c r="N2257" s="37" t="n">
        <f aca="false">K2257+L2257+M2257</f>
        <v>218.858</v>
      </c>
    </row>
    <row r="2258" customFormat="false" ht="15" hidden="false" customHeight="false" outlineLevel="0" collapsed="false">
      <c r="A2258" s="0" t="s">
        <v>9</v>
      </c>
      <c r="B2258" s="0" t="s">
        <v>416</v>
      </c>
      <c r="C2258" s="15" t="n">
        <v>45627</v>
      </c>
      <c r="D2258" s="0" t="n">
        <v>3</v>
      </c>
      <c r="E2258" s="0" t="n">
        <v>0</v>
      </c>
      <c r="F2258" s="0" t="n">
        <v>10</v>
      </c>
      <c r="G2258" s="0" t="n">
        <v>0</v>
      </c>
      <c r="H2258" s="0" t="n">
        <v>1</v>
      </c>
      <c r="I2258" s="0" t="n">
        <v>0</v>
      </c>
      <c r="J2258" s="0" t="n">
        <v>154</v>
      </c>
      <c r="K2258" s="37" t="n">
        <f aca="false">E2258+Inputs!$B$5*F2258</f>
        <v>12.75</v>
      </c>
      <c r="L2258" s="37" t="n">
        <f aca="false">G2258+Inputs!$B$6*H2258</f>
        <v>1.275</v>
      </c>
      <c r="M2258" s="37" t="n">
        <f aca="false">I2258+Inputs!$B$7*J2258</f>
        <v>191.114</v>
      </c>
      <c r="N2258" s="37" t="n">
        <f aca="false">K2258+L2258+M2258</f>
        <v>205.139</v>
      </c>
    </row>
    <row r="2259" customFormat="false" ht="15" hidden="false" customHeight="false" outlineLevel="0" collapsed="false">
      <c r="A2259" s="0" t="s">
        <v>9</v>
      </c>
      <c r="B2259" s="0" t="s">
        <v>416</v>
      </c>
      <c r="C2259" s="15" t="n">
        <v>45658</v>
      </c>
      <c r="D2259" s="0" t="n">
        <v>3</v>
      </c>
      <c r="E2259" s="0" t="n">
        <v>0</v>
      </c>
      <c r="F2259" s="0" t="n">
        <v>4</v>
      </c>
      <c r="G2259" s="0" t="n">
        <v>0</v>
      </c>
      <c r="H2259" s="0" t="n">
        <v>4</v>
      </c>
      <c r="I2259" s="0" t="n">
        <v>0</v>
      </c>
      <c r="J2259" s="0" t="n">
        <v>149</v>
      </c>
      <c r="K2259" s="37" t="n">
        <f aca="false">E2259+Inputs!$B$5*F2259</f>
        <v>5.1</v>
      </c>
      <c r="L2259" s="37" t="n">
        <f aca="false">G2259+Inputs!$B$6*H2259</f>
        <v>5.1</v>
      </c>
      <c r="M2259" s="37" t="n">
        <f aca="false">I2259+Inputs!$B$7*J2259</f>
        <v>184.909</v>
      </c>
      <c r="N2259" s="37" t="n">
        <f aca="false">K2259+L2259+M2259</f>
        <v>195.109</v>
      </c>
    </row>
    <row r="2260" customFormat="false" ht="15" hidden="false" customHeight="false" outlineLevel="0" collapsed="false">
      <c r="A2260" s="0" t="s">
        <v>9</v>
      </c>
      <c r="B2260" s="0" t="s">
        <v>416</v>
      </c>
      <c r="C2260" s="15" t="n">
        <v>45689</v>
      </c>
      <c r="D2260" s="0" t="n">
        <v>3</v>
      </c>
      <c r="E2260" s="0" t="n">
        <v>0</v>
      </c>
      <c r="F2260" s="0" t="n">
        <v>4</v>
      </c>
      <c r="G2260" s="0" t="n">
        <v>0</v>
      </c>
      <c r="H2260" s="0" t="n">
        <v>2</v>
      </c>
      <c r="I2260" s="0" t="n">
        <v>0</v>
      </c>
      <c r="J2260" s="0" t="n">
        <v>149</v>
      </c>
      <c r="K2260" s="37" t="n">
        <f aca="false">E2260+Inputs!$B$5*F2260</f>
        <v>5.1</v>
      </c>
      <c r="L2260" s="37" t="n">
        <f aca="false">G2260+Inputs!$B$6*H2260</f>
        <v>2.55</v>
      </c>
      <c r="M2260" s="37" t="n">
        <f aca="false">I2260+Inputs!$B$7*J2260</f>
        <v>184.909</v>
      </c>
      <c r="N2260" s="37" t="n">
        <f aca="false">K2260+L2260+M2260</f>
        <v>192.559</v>
      </c>
    </row>
    <row r="2261" customFormat="false" ht="15" hidden="false" customHeight="false" outlineLevel="0" collapsed="false">
      <c r="A2261" s="0" t="s">
        <v>9</v>
      </c>
      <c r="B2261" s="0" t="s">
        <v>416</v>
      </c>
      <c r="C2261" s="15" t="n">
        <v>45717</v>
      </c>
      <c r="D2261" s="0" t="n">
        <v>3</v>
      </c>
      <c r="E2261" s="0" t="n">
        <v>0</v>
      </c>
      <c r="F2261" s="0" t="n">
        <v>9</v>
      </c>
      <c r="G2261" s="0" t="n">
        <v>0</v>
      </c>
      <c r="H2261" s="0" t="n">
        <v>9</v>
      </c>
      <c r="I2261" s="0" t="n">
        <v>0</v>
      </c>
      <c r="J2261" s="0" t="n">
        <v>165</v>
      </c>
      <c r="K2261" s="37" t="n">
        <f aca="false">E2261+Inputs!$B$5*F2261</f>
        <v>11.475</v>
      </c>
      <c r="L2261" s="37" t="n">
        <f aca="false">G2261+Inputs!$B$6*H2261</f>
        <v>11.475</v>
      </c>
      <c r="M2261" s="37" t="n">
        <f aca="false">I2261+Inputs!$B$7*J2261</f>
        <v>204.765</v>
      </c>
      <c r="N2261" s="37" t="n">
        <f aca="false">K2261+L2261+M2261</f>
        <v>227.715</v>
      </c>
    </row>
    <row r="2262" customFormat="false" ht="15" hidden="false" customHeight="false" outlineLevel="0" collapsed="false">
      <c r="A2262" s="0" t="s">
        <v>9</v>
      </c>
      <c r="B2262" s="0" t="s">
        <v>416</v>
      </c>
      <c r="C2262" s="15" t="n">
        <v>45748</v>
      </c>
      <c r="D2262" s="0" t="n">
        <v>3</v>
      </c>
      <c r="E2262" s="0" t="n">
        <v>0</v>
      </c>
      <c r="F2262" s="0" t="n">
        <v>2</v>
      </c>
      <c r="G2262" s="0" t="n">
        <v>0</v>
      </c>
      <c r="H2262" s="0" t="n">
        <v>0</v>
      </c>
      <c r="I2262" s="0" t="n">
        <v>0</v>
      </c>
      <c r="J2262" s="0" t="n">
        <v>129</v>
      </c>
      <c r="K2262" s="37" t="n">
        <f aca="false">E2262+Inputs!$B$5*F2262</f>
        <v>2.55</v>
      </c>
      <c r="L2262" s="37" t="n">
        <f aca="false">G2262+Inputs!$B$6*H2262</f>
        <v>0</v>
      </c>
      <c r="M2262" s="37" t="n">
        <f aca="false">I2262+Inputs!$B$7*J2262</f>
        <v>160.089</v>
      </c>
      <c r="N2262" s="37" t="n">
        <f aca="false">K2262+L2262+M2262</f>
        <v>162.639</v>
      </c>
    </row>
    <row r="2263" customFormat="false" ht="15" hidden="false" customHeight="false" outlineLevel="0" collapsed="false">
      <c r="A2263" s="0" t="s">
        <v>9</v>
      </c>
      <c r="B2263" s="0" t="s">
        <v>416</v>
      </c>
      <c r="C2263" s="15" t="n">
        <v>45778</v>
      </c>
      <c r="D2263" s="0" t="n">
        <v>3</v>
      </c>
      <c r="E2263" s="0" t="n">
        <v>0</v>
      </c>
      <c r="F2263" s="0" t="n">
        <v>8</v>
      </c>
      <c r="G2263" s="0" t="n">
        <v>0</v>
      </c>
      <c r="H2263" s="0" t="n">
        <v>1</v>
      </c>
      <c r="I2263" s="0" t="n">
        <v>0</v>
      </c>
      <c r="J2263" s="0" t="n">
        <v>182</v>
      </c>
      <c r="K2263" s="37" t="n">
        <f aca="false">E2263+Inputs!$B$5*F2263</f>
        <v>10.2</v>
      </c>
      <c r="L2263" s="37" t="n">
        <f aca="false">G2263+Inputs!$B$6*H2263</f>
        <v>1.275</v>
      </c>
      <c r="M2263" s="37" t="n">
        <f aca="false">I2263+Inputs!$B$7*J2263</f>
        <v>225.862</v>
      </c>
      <c r="N2263" s="37" t="n">
        <f aca="false">K2263+L2263+M2263</f>
        <v>237.337</v>
      </c>
    </row>
    <row r="2264" customFormat="false" ht="15" hidden="false" customHeight="false" outlineLevel="0" collapsed="false">
      <c r="A2264" s="0" t="s">
        <v>9</v>
      </c>
      <c r="B2264" s="0" t="s">
        <v>416</v>
      </c>
      <c r="C2264" s="15" t="n">
        <v>45809</v>
      </c>
      <c r="D2264" s="0" t="n">
        <v>3</v>
      </c>
      <c r="E2264" s="0" t="n">
        <v>0</v>
      </c>
      <c r="F2264" s="0" t="n">
        <v>9</v>
      </c>
      <c r="G2264" s="0" t="n">
        <v>0</v>
      </c>
      <c r="H2264" s="0" t="n">
        <v>1</v>
      </c>
      <c r="I2264" s="0" t="n">
        <v>0</v>
      </c>
      <c r="J2264" s="0" t="n">
        <v>183</v>
      </c>
      <c r="K2264" s="37" t="n">
        <f aca="false">E2264+Inputs!$B$5*F2264</f>
        <v>11.475</v>
      </c>
      <c r="L2264" s="37" t="n">
        <f aca="false">G2264+Inputs!$B$6*H2264</f>
        <v>1.275</v>
      </c>
      <c r="M2264" s="37" t="n">
        <f aca="false">I2264+Inputs!$B$7*J2264</f>
        <v>227.103</v>
      </c>
      <c r="N2264" s="37" t="n">
        <f aca="false">K2264+L2264+M2264</f>
        <v>239.853</v>
      </c>
    </row>
    <row r="2265" customFormat="false" ht="15" hidden="false" customHeight="false" outlineLevel="0" collapsed="false">
      <c r="A2265" s="0" t="s">
        <v>9</v>
      </c>
      <c r="B2265" s="0" t="s">
        <v>416</v>
      </c>
      <c r="C2265" s="15" t="n">
        <v>45839</v>
      </c>
      <c r="D2265" s="0" t="n">
        <v>3</v>
      </c>
      <c r="E2265" s="0" t="n">
        <v>0</v>
      </c>
      <c r="F2265" s="0" t="n">
        <v>8</v>
      </c>
      <c r="G2265" s="0" t="n">
        <v>0</v>
      </c>
      <c r="H2265" s="0" t="n">
        <v>3</v>
      </c>
      <c r="I2265" s="0" t="n">
        <v>0</v>
      </c>
      <c r="J2265" s="0" t="n">
        <v>179</v>
      </c>
      <c r="K2265" s="37" t="n">
        <f aca="false">E2265+Inputs!$B$5*F2265</f>
        <v>10.2</v>
      </c>
      <c r="L2265" s="37" t="n">
        <f aca="false">G2265+Inputs!$B$6*H2265</f>
        <v>3.825</v>
      </c>
      <c r="M2265" s="37" t="n">
        <f aca="false">I2265+Inputs!$B$7*J2265</f>
        <v>222.139</v>
      </c>
      <c r="N2265" s="37" t="n">
        <f aca="false">K2265+L2265+M2265</f>
        <v>236.164</v>
      </c>
    </row>
    <row r="2266" customFormat="false" ht="15" hidden="false" customHeight="false" outlineLevel="0" collapsed="false">
      <c r="A2266" s="0" t="s">
        <v>9</v>
      </c>
      <c r="B2266" s="0" t="s">
        <v>416</v>
      </c>
      <c r="C2266" s="15" t="n">
        <v>45870</v>
      </c>
      <c r="D2266" s="0" t="n">
        <v>3</v>
      </c>
      <c r="E2266" s="0" t="n">
        <v>0</v>
      </c>
      <c r="F2266" s="0" t="n">
        <v>13</v>
      </c>
      <c r="G2266" s="0" t="n">
        <v>0</v>
      </c>
      <c r="H2266" s="0" t="n">
        <v>3</v>
      </c>
      <c r="I2266" s="0" t="n">
        <v>0</v>
      </c>
      <c r="J2266" s="0" t="n">
        <v>154</v>
      </c>
      <c r="K2266" s="37" t="n">
        <f aca="false">E2266+Inputs!$B$5*F2266</f>
        <v>16.575</v>
      </c>
      <c r="L2266" s="37" t="n">
        <f aca="false">G2266+Inputs!$B$6*H2266</f>
        <v>3.825</v>
      </c>
      <c r="M2266" s="37" t="n">
        <f aca="false">I2266+Inputs!$B$7*J2266</f>
        <v>191.114</v>
      </c>
      <c r="N2266" s="37" t="n">
        <f aca="false">K2266+L2266+M2266</f>
        <v>211.514</v>
      </c>
    </row>
    <row r="2267" customFormat="false" ht="15" hidden="false" customHeight="false" outlineLevel="0" collapsed="false">
      <c r="A2267" s="0" t="s">
        <v>9</v>
      </c>
      <c r="B2267" s="0" t="s">
        <v>416</v>
      </c>
      <c r="C2267" s="15" t="n">
        <v>45901</v>
      </c>
      <c r="D2267" s="0" t="n">
        <v>3</v>
      </c>
      <c r="E2267" s="0" t="n">
        <v>0</v>
      </c>
      <c r="F2267" s="0" t="n">
        <v>10</v>
      </c>
      <c r="G2267" s="0" t="n">
        <v>0</v>
      </c>
      <c r="H2267" s="0" t="n">
        <v>0</v>
      </c>
      <c r="I2267" s="0" t="n">
        <v>0</v>
      </c>
      <c r="J2267" s="0" t="n">
        <v>166</v>
      </c>
      <c r="K2267" s="37" t="n">
        <f aca="false">E2267+Inputs!$B$5*F2267</f>
        <v>12.75</v>
      </c>
      <c r="L2267" s="37" t="n">
        <f aca="false">G2267+Inputs!$B$6*H2267</f>
        <v>0</v>
      </c>
      <c r="M2267" s="37" t="n">
        <f aca="false">I2267+Inputs!$B$7*J2267</f>
        <v>206.006</v>
      </c>
      <c r="N2267" s="37" t="n">
        <f aca="false">K2267+L2267+M2267</f>
        <v>218.756</v>
      </c>
    </row>
    <row r="2268" customFormat="false" ht="15" hidden="false" customHeight="false" outlineLevel="0" collapsed="false">
      <c r="A2268" s="0" t="s">
        <v>9</v>
      </c>
      <c r="B2268" s="0" t="s">
        <v>416</v>
      </c>
      <c r="C2268" s="15" t="n">
        <v>45931</v>
      </c>
      <c r="D2268" s="0" t="n">
        <v>3</v>
      </c>
      <c r="E2268" s="0" t="n">
        <v>0</v>
      </c>
      <c r="F2268" s="0" t="n">
        <v>8</v>
      </c>
      <c r="G2268" s="0" t="n">
        <v>0</v>
      </c>
      <c r="H2268" s="0" t="n">
        <v>3</v>
      </c>
      <c r="I2268" s="0" t="n">
        <v>0</v>
      </c>
      <c r="J2268" s="0" t="n">
        <v>177</v>
      </c>
      <c r="K2268" s="37" t="n">
        <f aca="false">E2268+Inputs!$B$5*F2268</f>
        <v>10.2</v>
      </c>
      <c r="L2268" s="37" t="n">
        <f aca="false">G2268+Inputs!$B$6*H2268</f>
        <v>3.825</v>
      </c>
      <c r="M2268" s="37" t="n">
        <f aca="false">I2268+Inputs!$B$7*J2268</f>
        <v>219.657</v>
      </c>
      <c r="N2268" s="37" t="n">
        <f aca="false">K2268+L2268+M2268</f>
        <v>233.682</v>
      </c>
    </row>
    <row r="2269" customFormat="false" ht="15" hidden="false" customHeight="false" outlineLevel="0" collapsed="false">
      <c r="A2269" s="0" t="s">
        <v>9</v>
      </c>
      <c r="B2269" s="0" t="s">
        <v>416</v>
      </c>
      <c r="C2269" s="15" t="n">
        <v>45962</v>
      </c>
      <c r="D2269" s="0" t="n">
        <v>3</v>
      </c>
      <c r="E2269" s="0" t="n">
        <v>0</v>
      </c>
      <c r="F2269" s="0" t="n">
        <v>8</v>
      </c>
      <c r="G2269" s="0" t="n">
        <v>0</v>
      </c>
      <c r="H2269" s="0" t="n">
        <v>2</v>
      </c>
      <c r="I2269" s="0" t="n">
        <v>0</v>
      </c>
      <c r="J2269" s="0" t="n">
        <v>140</v>
      </c>
      <c r="K2269" s="37" t="n">
        <f aca="false">E2269+Inputs!$B$5*F2269</f>
        <v>10.2</v>
      </c>
      <c r="L2269" s="37" t="n">
        <f aca="false">G2269+Inputs!$B$6*H2269</f>
        <v>2.55</v>
      </c>
      <c r="M2269" s="37" t="n">
        <f aca="false">I2269+Inputs!$B$7*J2269</f>
        <v>173.74</v>
      </c>
      <c r="N2269" s="37" t="n">
        <f aca="false">K2269+L2269+M2269</f>
        <v>186.49</v>
      </c>
    </row>
    <row r="2270" customFormat="false" ht="15" hidden="false" customHeight="false" outlineLevel="0" collapsed="false">
      <c r="A2270" s="0" t="s">
        <v>9</v>
      </c>
      <c r="B2270" s="0" t="s">
        <v>416</v>
      </c>
      <c r="C2270" s="15" t="n">
        <v>45992</v>
      </c>
      <c r="D2270" s="0" t="n">
        <v>3</v>
      </c>
      <c r="E2270" s="0" t="n">
        <v>0</v>
      </c>
      <c r="F2270" s="0" t="n">
        <v>4</v>
      </c>
      <c r="G2270" s="0" t="n">
        <v>0</v>
      </c>
      <c r="H2270" s="0" t="n">
        <v>1</v>
      </c>
      <c r="I2270" s="0" t="n">
        <v>0</v>
      </c>
      <c r="J2270" s="0" t="n">
        <v>157</v>
      </c>
      <c r="K2270" s="37" t="n">
        <f aca="false">E2270+Inputs!$B$5*F2270</f>
        <v>5.1</v>
      </c>
      <c r="L2270" s="37" t="n">
        <f aca="false">G2270+Inputs!$B$6*H2270</f>
        <v>1.275</v>
      </c>
      <c r="M2270" s="37" t="n">
        <f aca="false">I2270+Inputs!$B$7*J2270</f>
        <v>194.837</v>
      </c>
      <c r="N2270" s="37" t="n">
        <f aca="false">K2270+L2270+M2270</f>
        <v>201.212</v>
      </c>
    </row>
    <row r="2271" customFormat="false" ht="15" hidden="false" customHeight="false" outlineLevel="0" collapsed="false">
      <c r="A2271" s="0" t="s">
        <v>9</v>
      </c>
      <c r="B2271" s="0" t="s">
        <v>416</v>
      </c>
      <c r="C2271" s="15" t="n">
        <v>46023</v>
      </c>
      <c r="D2271" s="0" t="n">
        <v>3</v>
      </c>
      <c r="E2271" s="0" t="n">
        <v>0</v>
      </c>
      <c r="F2271" s="0" t="n">
        <v>10</v>
      </c>
      <c r="G2271" s="0" t="n">
        <v>0</v>
      </c>
      <c r="H2271" s="0" t="n">
        <v>4</v>
      </c>
      <c r="I2271" s="0" t="n">
        <v>0</v>
      </c>
      <c r="J2271" s="0" t="n">
        <v>167</v>
      </c>
      <c r="K2271" s="37" t="n">
        <f aca="false">E2271+Inputs!$B$5*F2271</f>
        <v>12.75</v>
      </c>
      <c r="L2271" s="37" t="n">
        <f aca="false">G2271+Inputs!$B$6*H2271</f>
        <v>5.1</v>
      </c>
      <c r="M2271" s="37" t="n">
        <f aca="false">I2271+Inputs!$B$7*J2271</f>
        <v>207.247</v>
      </c>
      <c r="N2271" s="37" t="n">
        <f aca="false">K2271+L2271+M2271</f>
        <v>225.097</v>
      </c>
    </row>
    <row r="2272" customFormat="false" ht="15" hidden="false" customHeight="false" outlineLevel="0" collapsed="false">
      <c r="A2272" s="0" t="s">
        <v>9</v>
      </c>
      <c r="B2272" s="0" t="s">
        <v>416</v>
      </c>
      <c r="C2272" s="15" t="n">
        <v>46054</v>
      </c>
      <c r="D2272" s="0" t="n">
        <v>3</v>
      </c>
      <c r="E2272" s="0" t="n">
        <v>0</v>
      </c>
      <c r="F2272" s="0" t="n">
        <v>12</v>
      </c>
      <c r="G2272" s="0" t="n">
        <v>0</v>
      </c>
      <c r="H2272" s="0" t="n">
        <v>4</v>
      </c>
      <c r="I2272" s="0" t="n">
        <v>0</v>
      </c>
      <c r="J2272" s="0" t="n">
        <v>170</v>
      </c>
      <c r="K2272" s="37" t="n">
        <f aca="false">E2272+Inputs!$B$5*F2272</f>
        <v>15.3</v>
      </c>
      <c r="L2272" s="37" t="n">
        <f aca="false">G2272+Inputs!$B$6*H2272</f>
        <v>5.1</v>
      </c>
      <c r="M2272" s="37" t="n">
        <f aca="false">I2272+Inputs!$B$7*J2272</f>
        <v>210.97</v>
      </c>
      <c r="N2272" s="37" t="n">
        <f aca="false">K2272+L2272+M2272</f>
        <v>231.37</v>
      </c>
    </row>
    <row r="2273" customFormat="false" ht="15" hidden="false" customHeight="false" outlineLevel="0" collapsed="false">
      <c r="A2273" s="0" t="s">
        <v>9</v>
      </c>
      <c r="B2273" s="0" t="s">
        <v>416</v>
      </c>
      <c r="C2273" s="15" t="n">
        <v>46082</v>
      </c>
      <c r="D2273" s="0" t="n">
        <v>3</v>
      </c>
      <c r="E2273" s="0" t="n">
        <v>0</v>
      </c>
      <c r="F2273" s="0" t="n">
        <v>22</v>
      </c>
      <c r="G2273" s="0" t="n">
        <v>0</v>
      </c>
      <c r="H2273" s="0" t="n">
        <v>6</v>
      </c>
      <c r="I2273" s="0" t="n">
        <v>0</v>
      </c>
      <c r="J2273" s="0" t="n">
        <v>174</v>
      </c>
      <c r="K2273" s="37" t="n">
        <f aca="false">E2273+Inputs!$B$5*F2273</f>
        <v>28.05</v>
      </c>
      <c r="L2273" s="37" t="n">
        <f aca="false">G2273+Inputs!$B$6*H2273</f>
        <v>7.65</v>
      </c>
      <c r="M2273" s="37" t="n">
        <f aca="false">I2273+Inputs!$B$7*J2273</f>
        <v>215.934</v>
      </c>
      <c r="N2273" s="37" t="n">
        <f aca="false">K2273+L2273+M2273</f>
        <v>251.634</v>
      </c>
    </row>
    <row r="2274" customFormat="false" ht="15" hidden="false" customHeight="false" outlineLevel="0" collapsed="false">
      <c r="A2274" s="0" t="s">
        <v>9</v>
      </c>
      <c r="B2274" s="0" t="s">
        <v>416</v>
      </c>
      <c r="C2274" s="15" t="n">
        <v>46113</v>
      </c>
      <c r="D2274" s="0" t="n">
        <v>3</v>
      </c>
      <c r="E2274" s="0" t="n">
        <v>0</v>
      </c>
      <c r="F2274" s="0" t="n">
        <v>28</v>
      </c>
      <c r="G2274" s="0" t="n">
        <v>0</v>
      </c>
      <c r="H2274" s="0" t="n">
        <v>9</v>
      </c>
      <c r="I2274" s="0" t="n">
        <v>0</v>
      </c>
      <c r="J2274" s="0" t="n">
        <v>155</v>
      </c>
      <c r="K2274" s="37" t="n">
        <f aca="false">E2274+Inputs!$B$5*F2274</f>
        <v>35.7</v>
      </c>
      <c r="L2274" s="37" t="n">
        <f aca="false">G2274+Inputs!$B$6*H2274</f>
        <v>11.475</v>
      </c>
      <c r="M2274" s="37" t="n">
        <f aca="false">I2274+Inputs!$B$7*J2274</f>
        <v>192.355</v>
      </c>
      <c r="N2274" s="37" t="n">
        <f aca="false">K2274+L2274+M2274</f>
        <v>239.53</v>
      </c>
    </row>
    <row r="2275" customFormat="false" ht="15" hidden="false" customHeight="false" outlineLevel="0" collapsed="false">
      <c r="A2275" s="0" t="s">
        <v>9</v>
      </c>
      <c r="B2275" s="0" t="s">
        <v>416</v>
      </c>
      <c r="C2275" s="15" t="n">
        <v>46143</v>
      </c>
      <c r="D2275" s="0" t="n">
        <v>3</v>
      </c>
      <c r="E2275" s="0" t="n">
        <v>0</v>
      </c>
      <c r="F2275" s="0" t="n">
        <v>29</v>
      </c>
      <c r="G2275" s="0" t="n">
        <v>0</v>
      </c>
      <c r="H2275" s="0" t="n">
        <v>12</v>
      </c>
      <c r="I2275" s="0" t="n">
        <v>0</v>
      </c>
      <c r="J2275" s="0" t="n">
        <v>154</v>
      </c>
      <c r="K2275" s="37" t="n">
        <f aca="false">E2275+Inputs!$B$5*F2275</f>
        <v>36.975</v>
      </c>
      <c r="L2275" s="37" t="n">
        <f aca="false">G2275+Inputs!$B$6*H2275</f>
        <v>15.3</v>
      </c>
      <c r="M2275" s="37" t="n">
        <f aca="false">I2275+Inputs!$B$7*J2275</f>
        <v>191.114</v>
      </c>
      <c r="N2275" s="37" t="n">
        <f aca="false">K2275+L2275+M2275</f>
        <v>243.389</v>
      </c>
    </row>
    <row r="2276" customFormat="false" ht="15" hidden="false" customHeight="false" outlineLevel="0" collapsed="false">
      <c r="A2276" s="0" t="s">
        <v>9</v>
      </c>
      <c r="B2276" s="0" t="s">
        <v>416</v>
      </c>
      <c r="C2276" s="15" t="n">
        <v>46174</v>
      </c>
      <c r="D2276" s="0" t="n">
        <v>3</v>
      </c>
      <c r="E2276" s="0" t="n">
        <v>0</v>
      </c>
      <c r="F2276" s="0" t="n">
        <v>30</v>
      </c>
      <c r="G2276" s="0" t="n">
        <v>0</v>
      </c>
      <c r="H2276" s="0" t="n">
        <v>11</v>
      </c>
      <c r="I2276" s="0" t="n">
        <v>0</v>
      </c>
      <c r="J2276" s="0" t="n">
        <v>169</v>
      </c>
      <c r="K2276" s="37" t="n">
        <f aca="false">E2276+Inputs!$B$5*F2276</f>
        <v>38.25</v>
      </c>
      <c r="L2276" s="37" t="n">
        <f aca="false">G2276+Inputs!$B$6*H2276</f>
        <v>14.025</v>
      </c>
      <c r="M2276" s="37" t="n">
        <f aca="false">I2276+Inputs!$B$7*J2276</f>
        <v>209.729</v>
      </c>
      <c r="N2276" s="37" t="n">
        <f aca="false">K2276+L2276+M2276</f>
        <v>262.004</v>
      </c>
    </row>
    <row r="2277" customFormat="false" ht="15" hidden="false" customHeight="false" outlineLevel="0" collapsed="false">
      <c r="A2277" s="0" t="s">
        <v>9</v>
      </c>
      <c r="B2277" s="0" t="s">
        <v>416</v>
      </c>
      <c r="C2277" s="15" t="n">
        <v>46204</v>
      </c>
      <c r="D2277" s="0" t="n">
        <v>3</v>
      </c>
      <c r="E2277" s="0" t="n">
        <v>0</v>
      </c>
      <c r="F2277" s="0" t="n">
        <v>31</v>
      </c>
      <c r="G2277" s="0" t="n">
        <v>0</v>
      </c>
      <c r="H2277" s="0" t="n">
        <v>13</v>
      </c>
      <c r="I2277" s="0" t="n">
        <v>0</v>
      </c>
      <c r="J2277" s="0" t="n">
        <v>139</v>
      </c>
      <c r="K2277" s="37" t="n">
        <f aca="false">E2277+Inputs!$B$5*F2277</f>
        <v>39.525</v>
      </c>
      <c r="L2277" s="37" t="n">
        <f aca="false">G2277+Inputs!$B$6*H2277</f>
        <v>16.575</v>
      </c>
      <c r="M2277" s="37" t="n">
        <f aca="false">I2277+Inputs!$B$7*J2277</f>
        <v>172.499</v>
      </c>
      <c r="N2277" s="37" t="n">
        <f aca="false">K2277+L2277+M2277</f>
        <v>228.599</v>
      </c>
    </row>
    <row r="2278" customFormat="false" ht="15" hidden="false" customHeight="false" outlineLevel="0" collapsed="false">
      <c r="A2278" s="0" t="s">
        <v>9</v>
      </c>
      <c r="B2278" s="0" t="s">
        <v>416</v>
      </c>
      <c r="C2278" s="15" t="n">
        <v>46235</v>
      </c>
      <c r="D2278" s="0" t="n">
        <v>3</v>
      </c>
      <c r="E2278" s="0" t="n">
        <v>0</v>
      </c>
      <c r="F2278" s="0" t="n">
        <v>23</v>
      </c>
      <c r="G2278" s="0" t="n">
        <v>0</v>
      </c>
      <c r="H2278" s="0" t="n">
        <v>13</v>
      </c>
      <c r="I2278" s="0" t="n">
        <v>0</v>
      </c>
      <c r="J2278" s="0" t="n">
        <v>124</v>
      </c>
      <c r="K2278" s="37" t="n">
        <f aca="false">E2278+Inputs!$B$5*F2278</f>
        <v>29.325</v>
      </c>
      <c r="L2278" s="37" t="n">
        <f aca="false">G2278+Inputs!$B$6*H2278</f>
        <v>16.575</v>
      </c>
      <c r="M2278" s="37" t="n">
        <f aca="false">I2278+Inputs!$B$7*J2278</f>
        <v>153.884</v>
      </c>
      <c r="N2278" s="37" t="n">
        <f aca="false">K2278+L2278+M2278</f>
        <v>199.784</v>
      </c>
    </row>
    <row r="2279" customFormat="false" ht="15" hidden="false" customHeight="false" outlineLevel="0" collapsed="false">
      <c r="A2279" s="0" t="s">
        <v>9</v>
      </c>
      <c r="B2279" s="0" t="s">
        <v>468</v>
      </c>
      <c r="C2279" s="15" t="n">
        <v>44927</v>
      </c>
      <c r="D2279" s="0" t="n">
        <v>1</v>
      </c>
      <c r="E2279" s="0" t="n">
        <v>0</v>
      </c>
      <c r="F2279" s="0" t="n">
        <v>0</v>
      </c>
      <c r="G2279" s="0" t="n">
        <v>0</v>
      </c>
      <c r="H2279" s="0" t="n">
        <v>0</v>
      </c>
      <c r="I2279" s="0" t="n">
        <v>0</v>
      </c>
      <c r="J2279" s="0" t="n">
        <v>6</v>
      </c>
      <c r="K2279" s="37" t="n">
        <f aca="false">E2279+Inputs!$B$5*F2279</f>
        <v>0</v>
      </c>
      <c r="L2279" s="37" t="n">
        <f aca="false">G2279+Inputs!$B$6*H2279</f>
        <v>0</v>
      </c>
      <c r="M2279" s="37" t="n">
        <f aca="false">I2279+Inputs!$B$7*J2279</f>
        <v>7.446</v>
      </c>
      <c r="N2279" s="37" t="n">
        <f aca="false">K2279+L2279+M2279</f>
        <v>7.446</v>
      </c>
    </row>
    <row r="2280" customFormat="false" ht="15" hidden="false" customHeight="false" outlineLevel="0" collapsed="false">
      <c r="A2280" s="0" t="s">
        <v>9</v>
      </c>
      <c r="B2280" s="0" t="s">
        <v>468</v>
      </c>
      <c r="C2280" s="15" t="n">
        <v>44958</v>
      </c>
      <c r="D2280" s="0" t="n">
        <v>1</v>
      </c>
      <c r="E2280" s="0" t="n">
        <v>0</v>
      </c>
      <c r="F2280" s="0" t="n">
        <v>0</v>
      </c>
      <c r="G2280" s="0" t="n">
        <v>0</v>
      </c>
      <c r="H2280" s="0" t="n">
        <v>0</v>
      </c>
      <c r="I2280" s="0" t="n">
        <v>0</v>
      </c>
      <c r="J2280" s="0" t="n">
        <v>8</v>
      </c>
      <c r="K2280" s="37" t="n">
        <f aca="false">E2280+Inputs!$B$5*F2280</f>
        <v>0</v>
      </c>
      <c r="L2280" s="37" t="n">
        <f aca="false">G2280+Inputs!$B$6*H2280</f>
        <v>0</v>
      </c>
      <c r="M2280" s="37" t="n">
        <f aca="false">I2280+Inputs!$B$7*J2280</f>
        <v>9.928</v>
      </c>
      <c r="N2280" s="37" t="n">
        <f aca="false">K2280+L2280+M2280</f>
        <v>9.928</v>
      </c>
    </row>
    <row r="2281" customFormat="false" ht="15" hidden="false" customHeight="false" outlineLevel="0" collapsed="false">
      <c r="A2281" s="0" t="s">
        <v>9</v>
      </c>
      <c r="B2281" s="0" t="s">
        <v>468</v>
      </c>
      <c r="C2281" s="15" t="n">
        <v>44986</v>
      </c>
      <c r="D2281" s="0" t="n">
        <v>1</v>
      </c>
      <c r="E2281" s="0" t="n">
        <v>0</v>
      </c>
      <c r="F2281" s="0" t="n">
        <v>0</v>
      </c>
      <c r="G2281" s="0" t="n">
        <v>0</v>
      </c>
      <c r="H2281" s="0" t="n">
        <v>0</v>
      </c>
      <c r="I2281" s="0" t="n">
        <v>0</v>
      </c>
      <c r="J2281" s="0" t="n">
        <v>1</v>
      </c>
      <c r="K2281" s="37" t="n">
        <f aca="false">E2281+Inputs!$B$5*F2281</f>
        <v>0</v>
      </c>
      <c r="L2281" s="37" t="n">
        <f aca="false">G2281+Inputs!$B$6*H2281</f>
        <v>0</v>
      </c>
      <c r="M2281" s="37" t="n">
        <f aca="false">I2281+Inputs!$B$7*J2281</f>
        <v>1.241</v>
      </c>
      <c r="N2281" s="37" t="n">
        <f aca="false">K2281+L2281+M2281</f>
        <v>1.241</v>
      </c>
    </row>
    <row r="2282" customFormat="false" ht="15" hidden="false" customHeight="false" outlineLevel="0" collapsed="false">
      <c r="A2282" s="0" t="s">
        <v>9</v>
      </c>
      <c r="B2282" s="0" t="s">
        <v>468</v>
      </c>
      <c r="C2282" s="15" t="n">
        <v>45047</v>
      </c>
      <c r="D2282" s="0" t="n">
        <v>1</v>
      </c>
      <c r="E2282" s="0" t="n">
        <v>0</v>
      </c>
      <c r="F2282" s="0" t="n">
        <v>0</v>
      </c>
      <c r="G2282" s="0" t="n">
        <v>0</v>
      </c>
      <c r="H2282" s="0" t="n">
        <v>0</v>
      </c>
      <c r="I2282" s="0" t="n">
        <v>0</v>
      </c>
      <c r="J2282" s="0" t="n">
        <v>9</v>
      </c>
      <c r="K2282" s="37" t="n">
        <f aca="false">E2282+Inputs!$B$5*F2282</f>
        <v>0</v>
      </c>
      <c r="L2282" s="37" t="n">
        <f aca="false">G2282+Inputs!$B$6*H2282</f>
        <v>0</v>
      </c>
      <c r="M2282" s="37" t="n">
        <f aca="false">I2282+Inputs!$B$7*J2282</f>
        <v>11.169</v>
      </c>
      <c r="N2282" s="37" t="n">
        <f aca="false">K2282+L2282+M2282</f>
        <v>11.169</v>
      </c>
    </row>
    <row r="2283" customFormat="false" ht="15" hidden="false" customHeight="false" outlineLevel="0" collapsed="false">
      <c r="A2283" s="0" t="s">
        <v>9</v>
      </c>
      <c r="B2283" s="0" t="s">
        <v>468</v>
      </c>
      <c r="C2283" s="15" t="n">
        <v>45078</v>
      </c>
      <c r="D2283" s="0" t="n">
        <v>1</v>
      </c>
      <c r="E2283" s="0" t="n">
        <v>0</v>
      </c>
      <c r="F2283" s="0" t="n">
        <v>0</v>
      </c>
      <c r="G2283" s="0" t="n">
        <v>0</v>
      </c>
      <c r="H2283" s="0" t="n">
        <v>0</v>
      </c>
      <c r="I2283" s="0" t="n">
        <v>0</v>
      </c>
      <c r="J2283" s="0" t="n">
        <v>5</v>
      </c>
      <c r="K2283" s="37" t="n">
        <f aca="false">E2283+Inputs!$B$5*F2283</f>
        <v>0</v>
      </c>
      <c r="L2283" s="37" t="n">
        <f aca="false">G2283+Inputs!$B$6*H2283</f>
        <v>0</v>
      </c>
      <c r="M2283" s="37" t="n">
        <f aca="false">I2283+Inputs!$B$7*J2283</f>
        <v>6.205</v>
      </c>
      <c r="N2283" s="37" t="n">
        <f aca="false">K2283+L2283+M2283</f>
        <v>6.205</v>
      </c>
    </row>
    <row r="2284" customFormat="false" ht="15" hidden="false" customHeight="false" outlineLevel="0" collapsed="false">
      <c r="A2284" s="0" t="s">
        <v>9</v>
      </c>
      <c r="B2284" s="0" t="s">
        <v>468</v>
      </c>
      <c r="C2284" s="15" t="n">
        <v>45108</v>
      </c>
      <c r="D2284" s="0" t="n">
        <v>1</v>
      </c>
      <c r="E2284" s="0" t="n">
        <v>0</v>
      </c>
      <c r="F2284" s="0" t="n">
        <v>0</v>
      </c>
      <c r="G2284" s="0" t="n">
        <v>0</v>
      </c>
      <c r="H2284" s="0" t="n">
        <v>0</v>
      </c>
      <c r="I2284" s="0" t="n">
        <v>0</v>
      </c>
      <c r="J2284" s="0" t="n">
        <v>3</v>
      </c>
      <c r="K2284" s="37" t="n">
        <f aca="false">E2284+Inputs!$B$5*F2284</f>
        <v>0</v>
      </c>
      <c r="L2284" s="37" t="n">
        <f aca="false">G2284+Inputs!$B$6*H2284</f>
        <v>0</v>
      </c>
      <c r="M2284" s="37" t="n">
        <f aca="false">I2284+Inputs!$B$7*J2284</f>
        <v>3.723</v>
      </c>
      <c r="N2284" s="37" t="n">
        <f aca="false">K2284+L2284+M2284</f>
        <v>3.723</v>
      </c>
    </row>
    <row r="2285" customFormat="false" ht="15" hidden="false" customHeight="false" outlineLevel="0" collapsed="false">
      <c r="A2285" s="0" t="s">
        <v>9</v>
      </c>
      <c r="B2285" s="0" t="s">
        <v>468</v>
      </c>
      <c r="C2285" s="15" t="n">
        <v>45139</v>
      </c>
      <c r="D2285" s="0" t="n">
        <v>1</v>
      </c>
      <c r="E2285" s="0" t="n">
        <v>0</v>
      </c>
      <c r="F2285" s="0" t="n">
        <v>0</v>
      </c>
      <c r="G2285" s="0" t="n">
        <v>0</v>
      </c>
      <c r="H2285" s="0" t="n">
        <v>0</v>
      </c>
      <c r="I2285" s="0" t="n">
        <v>0</v>
      </c>
      <c r="J2285" s="0" t="n">
        <v>5</v>
      </c>
      <c r="K2285" s="37" t="n">
        <f aca="false">E2285+Inputs!$B$5*F2285</f>
        <v>0</v>
      </c>
      <c r="L2285" s="37" t="n">
        <f aca="false">G2285+Inputs!$B$6*H2285</f>
        <v>0</v>
      </c>
      <c r="M2285" s="37" t="n">
        <f aca="false">I2285+Inputs!$B$7*J2285</f>
        <v>6.205</v>
      </c>
      <c r="N2285" s="37" t="n">
        <f aca="false">K2285+L2285+M2285</f>
        <v>6.205</v>
      </c>
    </row>
    <row r="2286" customFormat="false" ht="15" hidden="false" customHeight="false" outlineLevel="0" collapsed="false">
      <c r="A2286" s="0" t="s">
        <v>9</v>
      </c>
      <c r="B2286" s="0" t="s">
        <v>468</v>
      </c>
      <c r="C2286" s="15" t="n">
        <v>45170</v>
      </c>
      <c r="D2286" s="0" t="n">
        <v>1</v>
      </c>
      <c r="E2286" s="0" t="n">
        <v>0</v>
      </c>
      <c r="F2286" s="0" t="n">
        <v>0</v>
      </c>
      <c r="G2286" s="0" t="n">
        <v>0</v>
      </c>
      <c r="H2286" s="0" t="n">
        <v>0</v>
      </c>
      <c r="I2286" s="0" t="n">
        <v>0</v>
      </c>
      <c r="J2286" s="0" t="n">
        <v>14</v>
      </c>
      <c r="K2286" s="37" t="n">
        <f aca="false">E2286+Inputs!$B$5*F2286</f>
        <v>0</v>
      </c>
      <c r="L2286" s="37" t="n">
        <f aca="false">G2286+Inputs!$B$6*H2286</f>
        <v>0</v>
      </c>
      <c r="M2286" s="37" t="n">
        <f aca="false">I2286+Inputs!$B$7*J2286</f>
        <v>17.374</v>
      </c>
      <c r="N2286" s="37" t="n">
        <f aca="false">K2286+L2286+M2286</f>
        <v>17.374</v>
      </c>
    </row>
    <row r="2287" customFormat="false" ht="15" hidden="false" customHeight="false" outlineLevel="0" collapsed="false">
      <c r="A2287" s="0" t="s">
        <v>9</v>
      </c>
      <c r="B2287" s="0" t="s">
        <v>468</v>
      </c>
      <c r="C2287" s="15" t="n">
        <v>45200</v>
      </c>
      <c r="D2287" s="0" t="n">
        <v>1</v>
      </c>
      <c r="E2287" s="0" t="n">
        <v>0</v>
      </c>
      <c r="F2287" s="0" t="n">
        <v>0</v>
      </c>
      <c r="G2287" s="0" t="n">
        <v>0</v>
      </c>
      <c r="H2287" s="0" t="n">
        <v>0</v>
      </c>
      <c r="I2287" s="0" t="n">
        <v>0</v>
      </c>
      <c r="J2287" s="0" t="n">
        <v>9</v>
      </c>
      <c r="K2287" s="37" t="n">
        <f aca="false">E2287+Inputs!$B$5*F2287</f>
        <v>0</v>
      </c>
      <c r="L2287" s="37" t="n">
        <f aca="false">G2287+Inputs!$B$6*H2287</f>
        <v>0</v>
      </c>
      <c r="M2287" s="37" t="n">
        <f aca="false">I2287+Inputs!$B$7*J2287</f>
        <v>11.169</v>
      </c>
      <c r="N2287" s="37" t="n">
        <f aca="false">K2287+L2287+M2287</f>
        <v>11.169</v>
      </c>
    </row>
    <row r="2288" customFormat="false" ht="15" hidden="false" customHeight="false" outlineLevel="0" collapsed="false">
      <c r="A2288" s="0" t="s">
        <v>9</v>
      </c>
      <c r="B2288" s="0" t="s">
        <v>468</v>
      </c>
      <c r="C2288" s="15" t="n">
        <v>45231</v>
      </c>
      <c r="D2288" s="0" t="n">
        <v>1</v>
      </c>
      <c r="E2288" s="0" t="n">
        <v>0</v>
      </c>
      <c r="F2288" s="0" t="n">
        <v>0</v>
      </c>
      <c r="G2288" s="0" t="n">
        <v>0</v>
      </c>
      <c r="H2288" s="0" t="n">
        <v>0</v>
      </c>
      <c r="I2288" s="0" t="n">
        <v>0</v>
      </c>
      <c r="J2288" s="0" t="n">
        <v>15</v>
      </c>
      <c r="K2288" s="37" t="n">
        <f aca="false">E2288+Inputs!$B$5*F2288</f>
        <v>0</v>
      </c>
      <c r="L2288" s="37" t="n">
        <f aca="false">G2288+Inputs!$B$6*H2288</f>
        <v>0</v>
      </c>
      <c r="M2288" s="37" t="n">
        <f aca="false">I2288+Inputs!$B$7*J2288</f>
        <v>18.615</v>
      </c>
      <c r="N2288" s="37" t="n">
        <f aca="false">K2288+L2288+M2288</f>
        <v>18.615</v>
      </c>
    </row>
    <row r="2289" customFormat="false" ht="15" hidden="false" customHeight="false" outlineLevel="0" collapsed="false">
      <c r="A2289" s="0" t="s">
        <v>9</v>
      </c>
      <c r="B2289" s="0" t="s">
        <v>468</v>
      </c>
      <c r="C2289" s="15" t="n">
        <v>45261</v>
      </c>
      <c r="D2289" s="0" t="n">
        <v>1</v>
      </c>
      <c r="E2289" s="0" t="n">
        <v>0</v>
      </c>
      <c r="F2289" s="0" t="n">
        <v>0</v>
      </c>
      <c r="G2289" s="0" t="n">
        <v>0</v>
      </c>
      <c r="H2289" s="0" t="n">
        <v>0</v>
      </c>
      <c r="I2289" s="0" t="n">
        <v>0</v>
      </c>
      <c r="J2289" s="0" t="n">
        <v>3</v>
      </c>
      <c r="K2289" s="37" t="n">
        <f aca="false">E2289+Inputs!$B$5*F2289</f>
        <v>0</v>
      </c>
      <c r="L2289" s="37" t="n">
        <f aca="false">G2289+Inputs!$B$6*H2289</f>
        <v>0</v>
      </c>
      <c r="M2289" s="37" t="n">
        <f aca="false">I2289+Inputs!$B$7*J2289</f>
        <v>3.723</v>
      </c>
      <c r="N2289" s="37" t="n">
        <f aca="false">K2289+L2289+M2289</f>
        <v>3.723</v>
      </c>
    </row>
    <row r="2290" customFormat="false" ht="15" hidden="false" customHeight="false" outlineLevel="0" collapsed="false">
      <c r="A2290" s="0" t="s">
        <v>9</v>
      </c>
      <c r="B2290" s="0" t="s">
        <v>468</v>
      </c>
      <c r="C2290" s="15" t="n">
        <v>45292</v>
      </c>
      <c r="D2290" s="0" t="n">
        <v>1</v>
      </c>
      <c r="E2290" s="0" t="n">
        <v>0</v>
      </c>
      <c r="F2290" s="0" t="n">
        <v>0</v>
      </c>
      <c r="G2290" s="0" t="n">
        <v>0</v>
      </c>
      <c r="H2290" s="0" t="n">
        <v>0</v>
      </c>
      <c r="I2290" s="0" t="n">
        <v>0</v>
      </c>
      <c r="J2290" s="0" t="n">
        <v>5</v>
      </c>
      <c r="K2290" s="37" t="n">
        <f aca="false">E2290+Inputs!$B$5*F2290</f>
        <v>0</v>
      </c>
      <c r="L2290" s="37" t="n">
        <f aca="false">G2290+Inputs!$B$6*H2290</f>
        <v>0</v>
      </c>
      <c r="M2290" s="37" t="n">
        <f aca="false">I2290+Inputs!$B$7*J2290</f>
        <v>6.205</v>
      </c>
      <c r="N2290" s="37" t="n">
        <f aca="false">K2290+L2290+M2290</f>
        <v>6.205</v>
      </c>
    </row>
    <row r="2291" customFormat="false" ht="15" hidden="false" customHeight="false" outlineLevel="0" collapsed="false">
      <c r="A2291" s="0" t="s">
        <v>9</v>
      </c>
      <c r="B2291" s="0" t="s">
        <v>468</v>
      </c>
      <c r="C2291" s="15" t="n">
        <v>45323</v>
      </c>
      <c r="D2291" s="0" t="n">
        <v>1</v>
      </c>
      <c r="E2291" s="0" t="n">
        <v>0</v>
      </c>
      <c r="F2291" s="0" t="n">
        <v>0</v>
      </c>
      <c r="G2291" s="0" t="n">
        <v>0</v>
      </c>
      <c r="H2291" s="0" t="n">
        <v>0</v>
      </c>
      <c r="I2291" s="0" t="n">
        <v>0</v>
      </c>
      <c r="J2291" s="0" t="n">
        <v>1</v>
      </c>
      <c r="K2291" s="37" t="n">
        <f aca="false">E2291+Inputs!$B$5*F2291</f>
        <v>0</v>
      </c>
      <c r="L2291" s="37" t="n">
        <f aca="false">G2291+Inputs!$B$6*H2291</f>
        <v>0</v>
      </c>
      <c r="M2291" s="37" t="n">
        <f aca="false">I2291+Inputs!$B$7*J2291</f>
        <v>1.241</v>
      </c>
      <c r="N2291" s="37" t="n">
        <f aca="false">K2291+L2291+M2291</f>
        <v>1.241</v>
      </c>
    </row>
    <row r="2292" customFormat="false" ht="15" hidden="false" customHeight="false" outlineLevel="0" collapsed="false">
      <c r="A2292" s="0" t="s">
        <v>9</v>
      </c>
      <c r="B2292" s="0" t="s">
        <v>468</v>
      </c>
      <c r="C2292" s="15" t="n">
        <v>45383</v>
      </c>
      <c r="D2292" s="0" t="n">
        <v>1</v>
      </c>
      <c r="E2292" s="0" t="n">
        <v>0</v>
      </c>
      <c r="F2292" s="0" t="n">
        <v>0</v>
      </c>
      <c r="G2292" s="0" t="n">
        <v>0</v>
      </c>
      <c r="H2292" s="0" t="n">
        <v>0</v>
      </c>
      <c r="I2292" s="0" t="n">
        <v>0</v>
      </c>
      <c r="J2292" s="0" t="n">
        <v>7</v>
      </c>
      <c r="K2292" s="37" t="n">
        <f aca="false">E2292+Inputs!$B$5*F2292</f>
        <v>0</v>
      </c>
      <c r="L2292" s="37" t="n">
        <f aca="false">G2292+Inputs!$B$6*H2292</f>
        <v>0</v>
      </c>
      <c r="M2292" s="37" t="n">
        <f aca="false">I2292+Inputs!$B$7*J2292</f>
        <v>8.687</v>
      </c>
      <c r="N2292" s="37" t="n">
        <f aca="false">K2292+L2292+M2292</f>
        <v>8.687</v>
      </c>
    </row>
    <row r="2293" customFormat="false" ht="15" hidden="false" customHeight="false" outlineLevel="0" collapsed="false">
      <c r="A2293" s="0" t="s">
        <v>9</v>
      </c>
      <c r="B2293" s="0" t="s">
        <v>468</v>
      </c>
      <c r="C2293" s="15" t="n">
        <v>45413</v>
      </c>
      <c r="D2293" s="0" t="n">
        <v>1</v>
      </c>
      <c r="E2293" s="0" t="n">
        <v>0</v>
      </c>
      <c r="F2293" s="0" t="n">
        <v>0</v>
      </c>
      <c r="G2293" s="0" t="n">
        <v>0</v>
      </c>
      <c r="H2293" s="0" t="n">
        <v>0</v>
      </c>
      <c r="I2293" s="0" t="n">
        <v>0</v>
      </c>
      <c r="J2293" s="0" t="n">
        <v>7</v>
      </c>
      <c r="K2293" s="37" t="n">
        <f aca="false">E2293+Inputs!$B$5*F2293</f>
        <v>0</v>
      </c>
      <c r="L2293" s="37" t="n">
        <f aca="false">G2293+Inputs!$B$6*H2293</f>
        <v>0</v>
      </c>
      <c r="M2293" s="37" t="n">
        <f aca="false">I2293+Inputs!$B$7*J2293</f>
        <v>8.687</v>
      </c>
      <c r="N2293" s="37" t="n">
        <f aca="false">K2293+L2293+M2293</f>
        <v>8.687</v>
      </c>
    </row>
    <row r="2294" customFormat="false" ht="15" hidden="false" customHeight="false" outlineLevel="0" collapsed="false">
      <c r="A2294" s="0" t="s">
        <v>9</v>
      </c>
      <c r="B2294" s="0" t="s">
        <v>468</v>
      </c>
      <c r="C2294" s="15" t="n">
        <v>45444</v>
      </c>
      <c r="D2294" s="0" t="n">
        <v>1</v>
      </c>
      <c r="E2294" s="0" t="n">
        <v>0</v>
      </c>
      <c r="F2294" s="0" t="n">
        <v>0</v>
      </c>
      <c r="G2294" s="0" t="n">
        <v>0</v>
      </c>
      <c r="H2294" s="0" t="n">
        <v>0</v>
      </c>
      <c r="I2294" s="0" t="n">
        <v>0</v>
      </c>
      <c r="J2294" s="0" t="n">
        <v>8</v>
      </c>
      <c r="K2294" s="37" t="n">
        <f aca="false">E2294+Inputs!$B$5*F2294</f>
        <v>0</v>
      </c>
      <c r="L2294" s="37" t="n">
        <f aca="false">G2294+Inputs!$B$6*H2294</f>
        <v>0</v>
      </c>
      <c r="M2294" s="37" t="n">
        <f aca="false">I2294+Inputs!$B$7*J2294</f>
        <v>9.928</v>
      </c>
      <c r="N2294" s="37" t="n">
        <f aca="false">K2294+L2294+M2294</f>
        <v>9.928</v>
      </c>
    </row>
    <row r="2295" customFormat="false" ht="15" hidden="false" customHeight="false" outlineLevel="0" collapsed="false">
      <c r="A2295" s="0" t="s">
        <v>9</v>
      </c>
      <c r="B2295" s="0" t="s">
        <v>468</v>
      </c>
      <c r="C2295" s="15" t="n">
        <v>45474</v>
      </c>
      <c r="D2295" s="0" t="n">
        <v>1</v>
      </c>
      <c r="E2295" s="0" t="n">
        <v>0</v>
      </c>
      <c r="F2295" s="0" t="n">
        <v>0</v>
      </c>
      <c r="G2295" s="0" t="n">
        <v>0</v>
      </c>
      <c r="H2295" s="0" t="n">
        <v>0</v>
      </c>
      <c r="I2295" s="0" t="n">
        <v>0</v>
      </c>
      <c r="J2295" s="0" t="n">
        <v>8</v>
      </c>
      <c r="K2295" s="37" t="n">
        <f aca="false">E2295+Inputs!$B$5*F2295</f>
        <v>0</v>
      </c>
      <c r="L2295" s="37" t="n">
        <f aca="false">G2295+Inputs!$B$6*H2295</f>
        <v>0</v>
      </c>
      <c r="M2295" s="37" t="n">
        <f aca="false">I2295+Inputs!$B$7*J2295</f>
        <v>9.928</v>
      </c>
      <c r="N2295" s="37" t="n">
        <f aca="false">K2295+L2295+M2295</f>
        <v>9.928</v>
      </c>
    </row>
    <row r="2296" customFormat="false" ht="15" hidden="false" customHeight="false" outlineLevel="0" collapsed="false">
      <c r="A2296" s="0" t="s">
        <v>9</v>
      </c>
      <c r="B2296" s="0" t="s">
        <v>468</v>
      </c>
      <c r="C2296" s="15" t="n">
        <v>45505</v>
      </c>
      <c r="D2296" s="0" t="n">
        <v>1</v>
      </c>
      <c r="E2296" s="0" t="n">
        <v>0</v>
      </c>
      <c r="F2296" s="0" t="n">
        <v>0</v>
      </c>
      <c r="G2296" s="0" t="n">
        <v>0</v>
      </c>
      <c r="H2296" s="0" t="n">
        <v>0</v>
      </c>
      <c r="I2296" s="0" t="n">
        <v>0</v>
      </c>
      <c r="J2296" s="0" t="n">
        <v>10</v>
      </c>
      <c r="K2296" s="37" t="n">
        <f aca="false">E2296+Inputs!$B$5*F2296</f>
        <v>0</v>
      </c>
      <c r="L2296" s="37" t="n">
        <f aca="false">G2296+Inputs!$B$6*H2296</f>
        <v>0</v>
      </c>
      <c r="M2296" s="37" t="n">
        <f aca="false">I2296+Inputs!$B$7*J2296</f>
        <v>12.41</v>
      </c>
      <c r="N2296" s="37" t="n">
        <f aca="false">K2296+L2296+M2296</f>
        <v>12.41</v>
      </c>
    </row>
    <row r="2297" customFormat="false" ht="15" hidden="false" customHeight="false" outlineLevel="0" collapsed="false">
      <c r="A2297" s="0" t="s">
        <v>9</v>
      </c>
      <c r="B2297" s="0" t="s">
        <v>468</v>
      </c>
      <c r="C2297" s="15" t="n">
        <v>45536</v>
      </c>
      <c r="D2297" s="0" t="n">
        <v>1</v>
      </c>
      <c r="E2297" s="0" t="n">
        <v>0</v>
      </c>
      <c r="F2297" s="0" t="n">
        <v>0</v>
      </c>
      <c r="G2297" s="0" t="n">
        <v>0</v>
      </c>
      <c r="H2297" s="0" t="n">
        <v>0</v>
      </c>
      <c r="I2297" s="0" t="n">
        <v>0</v>
      </c>
      <c r="J2297" s="0" t="n">
        <v>8</v>
      </c>
      <c r="K2297" s="37" t="n">
        <f aca="false">E2297+Inputs!$B$5*F2297</f>
        <v>0</v>
      </c>
      <c r="L2297" s="37" t="n">
        <f aca="false">G2297+Inputs!$B$6*H2297</f>
        <v>0</v>
      </c>
      <c r="M2297" s="37" t="n">
        <f aca="false">I2297+Inputs!$B$7*J2297</f>
        <v>9.928</v>
      </c>
      <c r="N2297" s="37" t="n">
        <f aca="false">K2297+L2297+M2297</f>
        <v>9.928</v>
      </c>
    </row>
    <row r="2298" customFormat="false" ht="15" hidden="false" customHeight="false" outlineLevel="0" collapsed="false">
      <c r="A2298" s="0" t="s">
        <v>9</v>
      </c>
      <c r="B2298" s="0" t="s">
        <v>468</v>
      </c>
      <c r="C2298" s="15" t="n">
        <v>45566</v>
      </c>
      <c r="D2298" s="0" t="n">
        <v>1</v>
      </c>
      <c r="E2298" s="0" t="n">
        <v>0</v>
      </c>
      <c r="F2298" s="0" t="n">
        <v>0</v>
      </c>
      <c r="G2298" s="0" t="n">
        <v>0</v>
      </c>
      <c r="H2298" s="0" t="n">
        <v>0</v>
      </c>
      <c r="I2298" s="0" t="n">
        <v>0</v>
      </c>
      <c r="J2298" s="0" t="n">
        <v>10</v>
      </c>
      <c r="K2298" s="37" t="n">
        <f aca="false">E2298+Inputs!$B$5*F2298</f>
        <v>0</v>
      </c>
      <c r="L2298" s="37" t="n">
        <f aca="false">G2298+Inputs!$B$6*H2298</f>
        <v>0</v>
      </c>
      <c r="M2298" s="37" t="n">
        <f aca="false">I2298+Inputs!$B$7*J2298</f>
        <v>12.41</v>
      </c>
      <c r="N2298" s="37" t="n">
        <f aca="false">K2298+L2298+M2298</f>
        <v>12.41</v>
      </c>
    </row>
    <row r="2299" customFormat="false" ht="15" hidden="false" customHeight="false" outlineLevel="0" collapsed="false">
      <c r="A2299" s="0" t="s">
        <v>9</v>
      </c>
      <c r="B2299" s="0" t="s">
        <v>468</v>
      </c>
      <c r="C2299" s="15" t="n">
        <v>45597</v>
      </c>
      <c r="D2299" s="0" t="n">
        <v>1</v>
      </c>
      <c r="E2299" s="0" t="n">
        <v>0</v>
      </c>
      <c r="F2299" s="0" t="n">
        <v>0</v>
      </c>
      <c r="G2299" s="0" t="n">
        <v>0</v>
      </c>
      <c r="H2299" s="0" t="n">
        <v>0</v>
      </c>
      <c r="I2299" s="0" t="n">
        <v>0</v>
      </c>
      <c r="J2299" s="0" t="n">
        <v>6</v>
      </c>
      <c r="K2299" s="37" t="n">
        <f aca="false">E2299+Inputs!$B$5*F2299</f>
        <v>0</v>
      </c>
      <c r="L2299" s="37" t="n">
        <f aca="false">G2299+Inputs!$B$6*H2299</f>
        <v>0</v>
      </c>
      <c r="M2299" s="37" t="n">
        <f aca="false">I2299+Inputs!$B$7*J2299</f>
        <v>7.446</v>
      </c>
      <c r="N2299" s="37" t="n">
        <f aca="false">K2299+L2299+M2299</f>
        <v>7.446</v>
      </c>
    </row>
    <row r="2300" customFormat="false" ht="15" hidden="false" customHeight="false" outlineLevel="0" collapsed="false">
      <c r="A2300" s="0" t="s">
        <v>9</v>
      </c>
      <c r="B2300" s="0" t="s">
        <v>468</v>
      </c>
      <c r="C2300" s="15" t="n">
        <v>45627</v>
      </c>
      <c r="D2300" s="0" t="n">
        <v>1</v>
      </c>
      <c r="E2300" s="0" t="n">
        <v>0</v>
      </c>
      <c r="F2300" s="0" t="n">
        <v>0</v>
      </c>
      <c r="G2300" s="0" t="n">
        <v>0</v>
      </c>
      <c r="H2300" s="0" t="n">
        <v>0</v>
      </c>
      <c r="I2300" s="0" t="n">
        <v>0</v>
      </c>
      <c r="J2300" s="0" t="n">
        <v>4</v>
      </c>
      <c r="K2300" s="37" t="n">
        <f aca="false">E2300+Inputs!$B$5*F2300</f>
        <v>0</v>
      </c>
      <c r="L2300" s="37" t="n">
        <f aca="false">G2300+Inputs!$B$6*H2300</f>
        <v>0</v>
      </c>
      <c r="M2300" s="37" t="n">
        <f aca="false">I2300+Inputs!$B$7*J2300</f>
        <v>4.964</v>
      </c>
      <c r="N2300" s="37" t="n">
        <f aca="false">K2300+L2300+M2300</f>
        <v>4.964</v>
      </c>
    </row>
    <row r="2301" customFormat="false" ht="15" hidden="false" customHeight="false" outlineLevel="0" collapsed="false">
      <c r="A2301" s="0" t="s">
        <v>9</v>
      </c>
      <c r="B2301" s="0" t="s">
        <v>468</v>
      </c>
      <c r="C2301" s="15" t="n">
        <v>45658</v>
      </c>
      <c r="D2301" s="0" t="n">
        <v>1</v>
      </c>
      <c r="E2301" s="0" t="n">
        <v>0</v>
      </c>
      <c r="F2301" s="0" t="n">
        <v>0</v>
      </c>
      <c r="G2301" s="0" t="n">
        <v>0</v>
      </c>
      <c r="H2301" s="0" t="n">
        <v>0</v>
      </c>
      <c r="I2301" s="0" t="n">
        <v>0</v>
      </c>
      <c r="J2301" s="0" t="n">
        <v>3</v>
      </c>
      <c r="K2301" s="37" t="n">
        <f aca="false">E2301+Inputs!$B$5*F2301</f>
        <v>0</v>
      </c>
      <c r="L2301" s="37" t="n">
        <f aca="false">G2301+Inputs!$B$6*H2301</f>
        <v>0</v>
      </c>
      <c r="M2301" s="37" t="n">
        <f aca="false">I2301+Inputs!$B$7*J2301</f>
        <v>3.723</v>
      </c>
      <c r="N2301" s="37" t="n">
        <f aca="false">K2301+L2301+M2301</f>
        <v>3.723</v>
      </c>
    </row>
    <row r="2302" customFormat="false" ht="15" hidden="false" customHeight="false" outlineLevel="0" collapsed="false">
      <c r="A2302" s="0" t="s">
        <v>9</v>
      </c>
      <c r="B2302" s="0" t="s">
        <v>468</v>
      </c>
      <c r="C2302" s="15" t="n">
        <v>45689</v>
      </c>
      <c r="D2302" s="0" t="n">
        <v>1</v>
      </c>
      <c r="E2302" s="0" t="n">
        <v>0</v>
      </c>
      <c r="F2302" s="0" t="n">
        <v>0</v>
      </c>
      <c r="G2302" s="0" t="n">
        <v>0</v>
      </c>
      <c r="H2302" s="0" t="n">
        <v>0</v>
      </c>
      <c r="I2302" s="0" t="n">
        <v>0</v>
      </c>
      <c r="J2302" s="0" t="n">
        <v>4</v>
      </c>
      <c r="K2302" s="37" t="n">
        <f aca="false">E2302+Inputs!$B$5*F2302</f>
        <v>0</v>
      </c>
      <c r="L2302" s="37" t="n">
        <f aca="false">G2302+Inputs!$B$6*H2302</f>
        <v>0</v>
      </c>
      <c r="M2302" s="37" t="n">
        <f aca="false">I2302+Inputs!$B$7*J2302</f>
        <v>4.964</v>
      </c>
      <c r="N2302" s="37" t="n">
        <f aca="false">K2302+L2302+M2302</f>
        <v>4.964</v>
      </c>
    </row>
    <row r="2303" customFormat="false" ht="15" hidden="false" customHeight="false" outlineLevel="0" collapsed="false">
      <c r="A2303" s="0" t="s">
        <v>9</v>
      </c>
      <c r="B2303" s="0" t="s">
        <v>468</v>
      </c>
      <c r="C2303" s="15" t="n">
        <v>45717</v>
      </c>
      <c r="D2303" s="0" t="n">
        <v>1</v>
      </c>
      <c r="E2303" s="0" t="n">
        <v>0</v>
      </c>
      <c r="F2303" s="0" t="n">
        <v>0</v>
      </c>
      <c r="G2303" s="0" t="n">
        <v>0</v>
      </c>
      <c r="H2303" s="0" t="n">
        <v>0</v>
      </c>
      <c r="I2303" s="0" t="n">
        <v>0</v>
      </c>
      <c r="J2303" s="0" t="n">
        <v>6</v>
      </c>
      <c r="K2303" s="37" t="n">
        <f aca="false">E2303+Inputs!$B$5*F2303</f>
        <v>0</v>
      </c>
      <c r="L2303" s="37" t="n">
        <f aca="false">G2303+Inputs!$B$6*H2303</f>
        <v>0</v>
      </c>
      <c r="M2303" s="37" t="n">
        <f aca="false">I2303+Inputs!$B$7*J2303</f>
        <v>7.446</v>
      </c>
      <c r="N2303" s="37" t="n">
        <f aca="false">K2303+L2303+M2303</f>
        <v>7.446</v>
      </c>
    </row>
    <row r="2304" customFormat="false" ht="15" hidden="false" customHeight="false" outlineLevel="0" collapsed="false">
      <c r="A2304" s="0" t="s">
        <v>9</v>
      </c>
      <c r="B2304" s="0" t="s">
        <v>468</v>
      </c>
      <c r="C2304" s="15" t="n">
        <v>45748</v>
      </c>
      <c r="D2304" s="0" t="n">
        <v>1</v>
      </c>
      <c r="E2304" s="0" t="n">
        <v>0</v>
      </c>
      <c r="F2304" s="0" t="n">
        <v>0</v>
      </c>
      <c r="G2304" s="0" t="n">
        <v>0</v>
      </c>
      <c r="H2304" s="0" t="n">
        <v>0</v>
      </c>
      <c r="I2304" s="0" t="n">
        <v>0</v>
      </c>
      <c r="J2304" s="0" t="n">
        <v>6</v>
      </c>
      <c r="K2304" s="37" t="n">
        <f aca="false">E2304+Inputs!$B$5*F2304</f>
        <v>0</v>
      </c>
      <c r="L2304" s="37" t="n">
        <f aca="false">G2304+Inputs!$B$6*H2304</f>
        <v>0</v>
      </c>
      <c r="M2304" s="37" t="n">
        <f aca="false">I2304+Inputs!$B$7*J2304</f>
        <v>7.446</v>
      </c>
      <c r="N2304" s="37" t="n">
        <f aca="false">K2304+L2304+M2304</f>
        <v>7.446</v>
      </c>
    </row>
    <row r="2305" customFormat="false" ht="15" hidden="false" customHeight="false" outlineLevel="0" collapsed="false">
      <c r="A2305" s="0" t="s">
        <v>9</v>
      </c>
      <c r="B2305" s="0" t="s">
        <v>468</v>
      </c>
      <c r="C2305" s="15" t="n">
        <v>45778</v>
      </c>
      <c r="D2305" s="0" t="n">
        <v>1</v>
      </c>
      <c r="E2305" s="0" t="n">
        <v>0</v>
      </c>
      <c r="F2305" s="0" t="n">
        <v>0</v>
      </c>
      <c r="G2305" s="0" t="n">
        <v>0</v>
      </c>
      <c r="H2305" s="0" t="n">
        <v>0</v>
      </c>
      <c r="I2305" s="0" t="n">
        <v>0</v>
      </c>
      <c r="J2305" s="0" t="n">
        <v>13</v>
      </c>
      <c r="K2305" s="37" t="n">
        <f aca="false">E2305+Inputs!$B$5*F2305</f>
        <v>0</v>
      </c>
      <c r="L2305" s="37" t="n">
        <f aca="false">G2305+Inputs!$B$6*H2305</f>
        <v>0</v>
      </c>
      <c r="M2305" s="37" t="n">
        <f aca="false">I2305+Inputs!$B$7*J2305</f>
        <v>16.133</v>
      </c>
      <c r="N2305" s="37" t="n">
        <f aca="false">K2305+L2305+M2305</f>
        <v>16.133</v>
      </c>
    </row>
    <row r="2306" customFormat="false" ht="15" hidden="false" customHeight="false" outlineLevel="0" collapsed="false">
      <c r="A2306" s="0" t="s">
        <v>9</v>
      </c>
      <c r="B2306" s="0" t="s">
        <v>468</v>
      </c>
      <c r="C2306" s="15" t="n">
        <v>45809</v>
      </c>
      <c r="D2306" s="0" t="n">
        <v>1</v>
      </c>
      <c r="E2306" s="0" t="n">
        <v>0</v>
      </c>
      <c r="F2306" s="0" t="n">
        <v>0</v>
      </c>
      <c r="G2306" s="0" t="n">
        <v>0</v>
      </c>
      <c r="H2306" s="0" t="n">
        <v>0</v>
      </c>
      <c r="I2306" s="0" t="n">
        <v>0</v>
      </c>
      <c r="J2306" s="0" t="n">
        <v>10</v>
      </c>
      <c r="K2306" s="37" t="n">
        <f aca="false">E2306+Inputs!$B$5*F2306</f>
        <v>0</v>
      </c>
      <c r="L2306" s="37" t="n">
        <f aca="false">G2306+Inputs!$B$6*H2306</f>
        <v>0</v>
      </c>
      <c r="M2306" s="37" t="n">
        <f aca="false">I2306+Inputs!$B$7*J2306</f>
        <v>12.41</v>
      </c>
      <c r="N2306" s="37" t="n">
        <f aca="false">K2306+L2306+M2306</f>
        <v>12.41</v>
      </c>
    </row>
    <row r="2307" customFormat="false" ht="15" hidden="false" customHeight="false" outlineLevel="0" collapsed="false">
      <c r="A2307" s="0" t="s">
        <v>9</v>
      </c>
      <c r="B2307" s="0" t="s">
        <v>468</v>
      </c>
      <c r="C2307" s="15" t="n">
        <v>45839</v>
      </c>
      <c r="D2307" s="0" t="n">
        <v>1</v>
      </c>
      <c r="E2307" s="0" t="n">
        <v>0</v>
      </c>
      <c r="F2307" s="0" t="n">
        <v>0</v>
      </c>
      <c r="G2307" s="0" t="n">
        <v>0</v>
      </c>
      <c r="H2307" s="0" t="n">
        <v>0</v>
      </c>
      <c r="I2307" s="0" t="n">
        <v>0</v>
      </c>
      <c r="J2307" s="0" t="n">
        <v>8</v>
      </c>
      <c r="K2307" s="37" t="n">
        <f aca="false">E2307+Inputs!$B$5*F2307</f>
        <v>0</v>
      </c>
      <c r="L2307" s="37" t="n">
        <f aca="false">G2307+Inputs!$B$6*H2307</f>
        <v>0</v>
      </c>
      <c r="M2307" s="37" t="n">
        <f aca="false">I2307+Inputs!$B$7*J2307</f>
        <v>9.928</v>
      </c>
      <c r="N2307" s="37" t="n">
        <f aca="false">K2307+L2307+M2307</f>
        <v>9.928</v>
      </c>
    </row>
    <row r="2308" customFormat="false" ht="15" hidden="false" customHeight="false" outlineLevel="0" collapsed="false">
      <c r="A2308" s="0" t="s">
        <v>9</v>
      </c>
      <c r="B2308" s="0" t="s">
        <v>468</v>
      </c>
      <c r="C2308" s="15" t="n">
        <v>45870</v>
      </c>
      <c r="D2308" s="0" t="n">
        <v>1</v>
      </c>
      <c r="E2308" s="0" t="n">
        <v>0</v>
      </c>
      <c r="F2308" s="0" t="n">
        <v>0</v>
      </c>
      <c r="G2308" s="0" t="n">
        <v>0</v>
      </c>
      <c r="H2308" s="0" t="n">
        <v>0</v>
      </c>
      <c r="I2308" s="0" t="n">
        <v>0</v>
      </c>
      <c r="J2308" s="0" t="n">
        <v>8</v>
      </c>
      <c r="K2308" s="37" t="n">
        <f aca="false">E2308+Inputs!$B$5*F2308</f>
        <v>0</v>
      </c>
      <c r="L2308" s="37" t="n">
        <f aca="false">G2308+Inputs!$B$6*H2308</f>
        <v>0</v>
      </c>
      <c r="M2308" s="37" t="n">
        <f aca="false">I2308+Inputs!$B$7*J2308</f>
        <v>9.928</v>
      </c>
      <c r="N2308" s="37" t="n">
        <f aca="false">K2308+L2308+M2308</f>
        <v>9.928</v>
      </c>
    </row>
    <row r="2309" customFormat="false" ht="15" hidden="false" customHeight="false" outlineLevel="0" collapsed="false">
      <c r="A2309" s="0" t="s">
        <v>9</v>
      </c>
      <c r="B2309" s="0" t="s">
        <v>468</v>
      </c>
      <c r="C2309" s="15" t="n">
        <v>45901</v>
      </c>
      <c r="D2309" s="0" t="n">
        <v>1</v>
      </c>
      <c r="E2309" s="0" t="n">
        <v>0</v>
      </c>
      <c r="F2309" s="0" t="n">
        <v>0</v>
      </c>
      <c r="G2309" s="0" t="n">
        <v>0</v>
      </c>
      <c r="H2309" s="0" t="n">
        <v>0</v>
      </c>
      <c r="I2309" s="0" t="n">
        <v>0</v>
      </c>
      <c r="J2309" s="0" t="n">
        <v>10</v>
      </c>
      <c r="K2309" s="37" t="n">
        <f aca="false">E2309+Inputs!$B$5*F2309</f>
        <v>0</v>
      </c>
      <c r="L2309" s="37" t="n">
        <f aca="false">G2309+Inputs!$B$6*H2309</f>
        <v>0</v>
      </c>
      <c r="M2309" s="37" t="n">
        <f aca="false">I2309+Inputs!$B$7*J2309</f>
        <v>12.41</v>
      </c>
      <c r="N2309" s="37" t="n">
        <f aca="false">K2309+L2309+M2309</f>
        <v>12.41</v>
      </c>
    </row>
    <row r="2310" customFormat="false" ht="15" hidden="false" customHeight="false" outlineLevel="0" collapsed="false">
      <c r="A2310" s="0" t="s">
        <v>9</v>
      </c>
      <c r="B2310" s="0" t="s">
        <v>468</v>
      </c>
      <c r="C2310" s="15" t="n">
        <v>45931</v>
      </c>
      <c r="D2310" s="0" t="n">
        <v>1</v>
      </c>
      <c r="E2310" s="0" t="n">
        <v>0</v>
      </c>
      <c r="F2310" s="0" t="n">
        <v>0</v>
      </c>
      <c r="G2310" s="0" t="n">
        <v>0</v>
      </c>
      <c r="H2310" s="0" t="n">
        <v>0</v>
      </c>
      <c r="I2310" s="0" t="n">
        <v>0</v>
      </c>
      <c r="J2310" s="0" t="n">
        <v>10</v>
      </c>
      <c r="K2310" s="37" t="n">
        <f aca="false">E2310+Inputs!$B$5*F2310</f>
        <v>0</v>
      </c>
      <c r="L2310" s="37" t="n">
        <f aca="false">G2310+Inputs!$B$6*H2310</f>
        <v>0</v>
      </c>
      <c r="M2310" s="37" t="n">
        <f aca="false">I2310+Inputs!$B$7*J2310</f>
        <v>12.41</v>
      </c>
      <c r="N2310" s="37" t="n">
        <f aca="false">K2310+L2310+M2310</f>
        <v>12.41</v>
      </c>
    </row>
    <row r="2311" customFormat="false" ht="15" hidden="false" customHeight="false" outlineLevel="0" collapsed="false">
      <c r="A2311" s="0" t="s">
        <v>9</v>
      </c>
      <c r="B2311" s="0" t="s">
        <v>468</v>
      </c>
      <c r="C2311" s="15" t="n">
        <v>45962</v>
      </c>
      <c r="D2311" s="0" t="n">
        <v>1</v>
      </c>
      <c r="E2311" s="0" t="n">
        <v>0</v>
      </c>
      <c r="F2311" s="0" t="n">
        <v>0</v>
      </c>
      <c r="G2311" s="0" t="n">
        <v>0</v>
      </c>
      <c r="H2311" s="0" t="n">
        <v>0</v>
      </c>
      <c r="I2311" s="0" t="n">
        <v>0</v>
      </c>
      <c r="J2311" s="0" t="n">
        <v>12</v>
      </c>
      <c r="K2311" s="37" t="n">
        <f aca="false">E2311+Inputs!$B$5*F2311</f>
        <v>0</v>
      </c>
      <c r="L2311" s="37" t="n">
        <f aca="false">G2311+Inputs!$B$6*H2311</f>
        <v>0</v>
      </c>
      <c r="M2311" s="37" t="n">
        <f aca="false">I2311+Inputs!$B$7*J2311</f>
        <v>14.892</v>
      </c>
      <c r="N2311" s="37" t="n">
        <f aca="false">K2311+L2311+M2311</f>
        <v>14.892</v>
      </c>
    </row>
    <row r="2312" customFormat="false" ht="15" hidden="false" customHeight="false" outlineLevel="0" collapsed="false">
      <c r="A2312" s="0" t="s">
        <v>9</v>
      </c>
      <c r="B2312" s="0" t="s">
        <v>468</v>
      </c>
      <c r="C2312" s="15" t="n">
        <v>45992</v>
      </c>
      <c r="D2312" s="0" t="n">
        <v>1</v>
      </c>
      <c r="E2312" s="0" t="n">
        <v>0</v>
      </c>
      <c r="F2312" s="0" t="n">
        <v>0</v>
      </c>
      <c r="G2312" s="0" t="n">
        <v>0</v>
      </c>
      <c r="H2312" s="0" t="n">
        <v>0</v>
      </c>
      <c r="I2312" s="0" t="n">
        <v>0</v>
      </c>
      <c r="J2312" s="0" t="n">
        <v>3</v>
      </c>
      <c r="K2312" s="37" t="n">
        <f aca="false">E2312+Inputs!$B$5*F2312</f>
        <v>0</v>
      </c>
      <c r="L2312" s="37" t="n">
        <f aca="false">G2312+Inputs!$B$6*H2312</f>
        <v>0</v>
      </c>
      <c r="M2312" s="37" t="n">
        <f aca="false">I2312+Inputs!$B$7*J2312</f>
        <v>3.723</v>
      </c>
      <c r="N2312" s="37" t="n">
        <f aca="false">K2312+L2312+M2312</f>
        <v>3.723</v>
      </c>
    </row>
    <row r="2313" customFormat="false" ht="15" hidden="false" customHeight="false" outlineLevel="0" collapsed="false">
      <c r="A2313" s="0" t="s">
        <v>9</v>
      </c>
      <c r="B2313" s="0" t="s">
        <v>468</v>
      </c>
      <c r="C2313" s="15" t="n">
        <v>46023</v>
      </c>
      <c r="D2313" s="0" t="n">
        <v>1</v>
      </c>
      <c r="E2313" s="0" t="n">
        <v>0</v>
      </c>
      <c r="F2313" s="0" t="n">
        <v>0</v>
      </c>
      <c r="G2313" s="0" t="n">
        <v>0</v>
      </c>
      <c r="H2313" s="0" t="n">
        <v>0</v>
      </c>
      <c r="I2313" s="0" t="n">
        <v>0</v>
      </c>
      <c r="J2313" s="0" t="n">
        <v>2</v>
      </c>
      <c r="K2313" s="37" t="n">
        <f aca="false">E2313+Inputs!$B$5*F2313</f>
        <v>0</v>
      </c>
      <c r="L2313" s="37" t="n">
        <f aca="false">G2313+Inputs!$B$6*H2313</f>
        <v>0</v>
      </c>
      <c r="M2313" s="37" t="n">
        <f aca="false">I2313+Inputs!$B$7*J2313</f>
        <v>2.482</v>
      </c>
      <c r="N2313" s="37" t="n">
        <f aca="false">K2313+L2313+M2313</f>
        <v>2.482</v>
      </c>
    </row>
    <row r="2314" customFormat="false" ht="15" hidden="false" customHeight="false" outlineLevel="0" collapsed="false">
      <c r="A2314" s="0" t="s">
        <v>9</v>
      </c>
      <c r="B2314" s="0" t="s">
        <v>468</v>
      </c>
      <c r="C2314" s="15" t="n">
        <v>46054</v>
      </c>
      <c r="D2314" s="0" t="n">
        <v>1</v>
      </c>
      <c r="E2314" s="0" t="n">
        <v>0</v>
      </c>
      <c r="F2314" s="0" t="n">
        <v>0</v>
      </c>
      <c r="G2314" s="0" t="n">
        <v>0</v>
      </c>
      <c r="H2314" s="0" t="n">
        <v>0</v>
      </c>
      <c r="I2314" s="0" t="n">
        <v>0</v>
      </c>
      <c r="J2314" s="0" t="n">
        <v>7</v>
      </c>
      <c r="K2314" s="37" t="n">
        <f aca="false">E2314+Inputs!$B$5*F2314</f>
        <v>0</v>
      </c>
      <c r="L2314" s="37" t="n">
        <f aca="false">G2314+Inputs!$B$6*H2314</f>
        <v>0</v>
      </c>
      <c r="M2314" s="37" t="n">
        <f aca="false">I2314+Inputs!$B$7*J2314</f>
        <v>8.687</v>
      </c>
      <c r="N2314" s="37" t="n">
        <f aca="false">K2314+L2314+M2314</f>
        <v>8.687</v>
      </c>
    </row>
    <row r="2315" customFormat="false" ht="15" hidden="false" customHeight="false" outlineLevel="0" collapsed="false">
      <c r="A2315" s="0" t="s">
        <v>9</v>
      </c>
      <c r="B2315" s="0" t="s">
        <v>468</v>
      </c>
      <c r="C2315" s="15" t="n">
        <v>46082</v>
      </c>
      <c r="D2315" s="0" t="n">
        <v>1</v>
      </c>
      <c r="E2315" s="0" t="n">
        <v>0</v>
      </c>
      <c r="F2315" s="0" t="n">
        <v>0</v>
      </c>
      <c r="G2315" s="0" t="n">
        <v>0</v>
      </c>
      <c r="H2315" s="0" t="n">
        <v>0</v>
      </c>
      <c r="I2315" s="0" t="n">
        <v>0</v>
      </c>
      <c r="J2315" s="0" t="n">
        <v>6</v>
      </c>
      <c r="K2315" s="37" t="n">
        <f aca="false">E2315+Inputs!$B$5*F2315</f>
        <v>0</v>
      </c>
      <c r="L2315" s="37" t="n">
        <f aca="false">G2315+Inputs!$B$6*H2315</f>
        <v>0</v>
      </c>
      <c r="M2315" s="37" t="n">
        <f aca="false">I2315+Inputs!$B$7*J2315</f>
        <v>7.446</v>
      </c>
      <c r="N2315" s="37" t="n">
        <f aca="false">K2315+L2315+M2315</f>
        <v>7.446</v>
      </c>
    </row>
    <row r="2316" customFormat="false" ht="15" hidden="false" customHeight="false" outlineLevel="0" collapsed="false">
      <c r="A2316" s="0" t="s">
        <v>9</v>
      </c>
      <c r="B2316" s="0" t="s">
        <v>468</v>
      </c>
      <c r="C2316" s="15" t="n">
        <v>46113</v>
      </c>
      <c r="D2316" s="0" t="n">
        <v>1</v>
      </c>
      <c r="E2316" s="0" t="n">
        <v>0</v>
      </c>
      <c r="F2316" s="0" t="n">
        <v>0</v>
      </c>
      <c r="G2316" s="0" t="n">
        <v>0</v>
      </c>
      <c r="H2316" s="0" t="n">
        <v>0</v>
      </c>
      <c r="I2316" s="0" t="n">
        <v>0</v>
      </c>
      <c r="J2316" s="0" t="n">
        <v>2</v>
      </c>
      <c r="K2316" s="37" t="n">
        <f aca="false">E2316+Inputs!$B$5*F2316</f>
        <v>0</v>
      </c>
      <c r="L2316" s="37" t="n">
        <f aca="false">G2316+Inputs!$B$6*H2316</f>
        <v>0</v>
      </c>
      <c r="M2316" s="37" t="n">
        <f aca="false">I2316+Inputs!$B$7*J2316</f>
        <v>2.482</v>
      </c>
      <c r="N2316" s="37" t="n">
        <f aca="false">K2316+L2316+M2316</f>
        <v>2.482</v>
      </c>
    </row>
    <row r="2317" customFormat="false" ht="15" hidden="false" customHeight="false" outlineLevel="0" collapsed="false">
      <c r="A2317" s="0" t="s">
        <v>9</v>
      </c>
      <c r="B2317" s="0" t="s">
        <v>468</v>
      </c>
      <c r="C2317" s="15" t="n">
        <v>46143</v>
      </c>
      <c r="D2317" s="0" t="n">
        <v>1</v>
      </c>
      <c r="E2317" s="0" t="n">
        <v>0</v>
      </c>
      <c r="F2317" s="0" t="n">
        <v>0</v>
      </c>
      <c r="G2317" s="0" t="n">
        <v>0</v>
      </c>
      <c r="H2317" s="0" t="n">
        <v>0</v>
      </c>
      <c r="I2317" s="0" t="n">
        <v>0</v>
      </c>
      <c r="J2317" s="0" t="n">
        <v>5</v>
      </c>
      <c r="K2317" s="37" t="n">
        <f aca="false">E2317+Inputs!$B$5*F2317</f>
        <v>0</v>
      </c>
      <c r="L2317" s="37" t="n">
        <f aca="false">G2317+Inputs!$B$6*H2317</f>
        <v>0</v>
      </c>
      <c r="M2317" s="37" t="n">
        <f aca="false">I2317+Inputs!$B$7*J2317</f>
        <v>6.205</v>
      </c>
      <c r="N2317" s="37" t="n">
        <f aca="false">K2317+L2317+M2317</f>
        <v>6.205</v>
      </c>
    </row>
    <row r="2318" customFormat="false" ht="15" hidden="false" customHeight="false" outlineLevel="0" collapsed="false">
      <c r="A2318" s="0" t="s">
        <v>9</v>
      </c>
      <c r="B2318" s="0" t="s">
        <v>468</v>
      </c>
      <c r="C2318" s="15" t="n">
        <v>46174</v>
      </c>
      <c r="D2318" s="0" t="n">
        <v>1</v>
      </c>
      <c r="E2318" s="0" t="n">
        <v>0</v>
      </c>
      <c r="F2318" s="0" t="n">
        <v>0</v>
      </c>
      <c r="G2318" s="0" t="n">
        <v>0</v>
      </c>
      <c r="H2318" s="0" t="n">
        <v>0</v>
      </c>
      <c r="I2318" s="0" t="n">
        <v>0</v>
      </c>
      <c r="J2318" s="0" t="n">
        <v>9</v>
      </c>
      <c r="K2318" s="37" t="n">
        <f aca="false">E2318+Inputs!$B$5*F2318</f>
        <v>0</v>
      </c>
      <c r="L2318" s="37" t="n">
        <f aca="false">G2318+Inputs!$B$6*H2318</f>
        <v>0</v>
      </c>
      <c r="M2318" s="37" t="n">
        <f aca="false">I2318+Inputs!$B$7*J2318</f>
        <v>11.169</v>
      </c>
      <c r="N2318" s="37" t="n">
        <f aca="false">K2318+L2318+M2318</f>
        <v>11.169</v>
      </c>
    </row>
    <row r="2319" customFormat="false" ht="15" hidden="false" customHeight="false" outlineLevel="0" collapsed="false">
      <c r="A2319" s="0" t="s">
        <v>9</v>
      </c>
      <c r="B2319" s="0" t="s">
        <v>468</v>
      </c>
      <c r="C2319" s="15" t="n">
        <v>46204</v>
      </c>
      <c r="D2319" s="0" t="n">
        <v>1</v>
      </c>
      <c r="E2319" s="0" t="n">
        <v>0</v>
      </c>
      <c r="F2319" s="0" t="n">
        <v>0</v>
      </c>
      <c r="G2319" s="0" t="n">
        <v>0</v>
      </c>
      <c r="H2319" s="0" t="n">
        <v>0</v>
      </c>
      <c r="I2319" s="0" t="n">
        <v>0</v>
      </c>
      <c r="J2319" s="0" t="n">
        <v>6</v>
      </c>
      <c r="K2319" s="37" t="n">
        <f aca="false">E2319+Inputs!$B$5*F2319</f>
        <v>0</v>
      </c>
      <c r="L2319" s="37" t="n">
        <f aca="false">G2319+Inputs!$B$6*H2319</f>
        <v>0</v>
      </c>
      <c r="M2319" s="37" t="n">
        <f aca="false">I2319+Inputs!$B$7*J2319</f>
        <v>7.446</v>
      </c>
      <c r="N2319" s="37" t="n">
        <f aca="false">K2319+L2319+M2319</f>
        <v>7.446</v>
      </c>
    </row>
    <row r="2320" customFormat="false" ht="15" hidden="false" customHeight="false" outlineLevel="0" collapsed="false">
      <c r="A2320" s="0" t="s">
        <v>9</v>
      </c>
      <c r="B2320" s="0" t="s">
        <v>468</v>
      </c>
      <c r="C2320" s="15" t="n">
        <v>46235</v>
      </c>
      <c r="D2320" s="0" t="n">
        <v>1</v>
      </c>
      <c r="E2320" s="0" t="n">
        <v>0</v>
      </c>
      <c r="F2320" s="0" t="n">
        <v>0</v>
      </c>
      <c r="G2320" s="0" t="n">
        <v>0</v>
      </c>
      <c r="H2320" s="0" t="n">
        <v>0</v>
      </c>
      <c r="I2320" s="0" t="n">
        <v>0</v>
      </c>
      <c r="J2320" s="0" t="n">
        <v>3</v>
      </c>
      <c r="K2320" s="37" t="n">
        <f aca="false">E2320+Inputs!$B$5*F2320</f>
        <v>0</v>
      </c>
      <c r="L2320" s="37" t="n">
        <f aca="false">G2320+Inputs!$B$6*H2320</f>
        <v>0</v>
      </c>
      <c r="M2320" s="37" t="n">
        <f aca="false">I2320+Inputs!$B$7*J2320</f>
        <v>3.723</v>
      </c>
      <c r="N2320" s="37" t="n">
        <f aca="false">K2320+L2320+M2320</f>
        <v>3.723</v>
      </c>
    </row>
    <row r="2321" customFormat="false" ht="15" hidden="false" customHeight="false" outlineLevel="0" collapsed="false">
      <c r="A2321" s="0" t="s">
        <v>9</v>
      </c>
      <c r="B2321" s="0" t="s">
        <v>371</v>
      </c>
      <c r="C2321" s="15" t="n">
        <v>44927</v>
      </c>
      <c r="D2321" s="0" t="n">
        <v>1</v>
      </c>
      <c r="E2321" s="0" t="n">
        <v>0</v>
      </c>
      <c r="F2321" s="0" t="n">
        <v>2</v>
      </c>
      <c r="G2321" s="0" t="n">
        <v>0</v>
      </c>
      <c r="H2321" s="0" t="n">
        <v>0</v>
      </c>
      <c r="I2321" s="0" t="n">
        <v>0</v>
      </c>
      <c r="J2321" s="0" t="n">
        <v>47</v>
      </c>
      <c r="K2321" s="37" t="n">
        <f aca="false">E2321+Inputs!$B$5*F2321</f>
        <v>2.55</v>
      </c>
      <c r="L2321" s="37" t="n">
        <f aca="false">G2321+Inputs!$B$6*H2321</f>
        <v>0</v>
      </c>
      <c r="M2321" s="37" t="n">
        <f aca="false">I2321+Inputs!$B$7*J2321</f>
        <v>58.327</v>
      </c>
      <c r="N2321" s="37" t="n">
        <f aca="false">K2321+L2321+M2321</f>
        <v>60.877</v>
      </c>
    </row>
    <row r="2322" customFormat="false" ht="15" hidden="false" customHeight="false" outlineLevel="0" collapsed="false">
      <c r="A2322" s="0" t="s">
        <v>9</v>
      </c>
      <c r="B2322" s="0" t="s">
        <v>371</v>
      </c>
      <c r="C2322" s="15" t="n">
        <v>44958</v>
      </c>
      <c r="D2322" s="0" t="n">
        <v>1</v>
      </c>
      <c r="E2322" s="0" t="n">
        <v>0</v>
      </c>
      <c r="F2322" s="0" t="n">
        <v>0</v>
      </c>
      <c r="G2322" s="0" t="n">
        <v>0</v>
      </c>
      <c r="H2322" s="0" t="n">
        <v>0</v>
      </c>
      <c r="I2322" s="0" t="n">
        <v>0</v>
      </c>
      <c r="J2322" s="0" t="n">
        <v>42</v>
      </c>
      <c r="K2322" s="37" t="n">
        <f aca="false">E2322+Inputs!$B$5*F2322</f>
        <v>0</v>
      </c>
      <c r="L2322" s="37" t="n">
        <f aca="false">G2322+Inputs!$B$6*H2322</f>
        <v>0</v>
      </c>
      <c r="M2322" s="37" t="n">
        <f aca="false">I2322+Inputs!$B$7*J2322</f>
        <v>52.122</v>
      </c>
      <c r="N2322" s="37" t="n">
        <f aca="false">K2322+L2322+M2322</f>
        <v>52.122</v>
      </c>
    </row>
    <row r="2323" customFormat="false" ht="15" hidden="false" customHeight="false" outlineLevel="0" collapsed="false">
      <c r="A2323" s="0" t="s">
        <v>9</v>
      </c>
      <c r="B2323" s="0" t="s">
        <v>371</v>
      </c>
      <c r="C2323" s="15" t="n">
        <v>44986</v>
      </c>
      <c r="D2323" s="0" t="n">
        <v>1</v>
      </c>
      <c r="E2323" s="0" t="n">
        <v>0</v>
      </c>
      <c r="F2323" s="0" t="n">
        <v>0</v>
      </c>
      <c r="G2323" s="0" t="n">
        <v>0</v>
      </c>
      <c r="H2323" s="0" t="n">
        <v>0</v>
      </c>
      <c r="I2323" s="0" t="n">
        <v>0</v>
      </c>
      <c r="J2323" s="0" t="n">
        <v>5</v>
      </c>
      <c r="K2323" s="37" t="n">
        <f aca="false">E2323+Inputs!$B$5*F2323</f>
        <v>0</v>
      </c>
      <c r="L2323" s="37" t="n">
        <f aca="false">G2323+Inputs!$B$6*H2323</f>
        <v>0</v>
      </c>
      <c r="M2323" s="37" t="n">
        <f aca="false">I2323+Inputs!$B$7*J2323</f>
        <v>6.205</v>
      </c>
      <c r="N2323" s="37" t="n">
        <f aca="false">K2323+L2323+M2323</f>
        <v>6.205</v>
      </c>
    </row>
    <row r="2324" customFormat="false" ht="15" hidden="false" customHeight="false" outlineLevel="0" collapsed="false">
      <c r="A2324" s="0" t="s">
        <v>9</v>
      </c>
      <c r="B2324" s="0" t="s">
        <v>371</v>
      </c>
      <c r="C2324" s="15" t="n">
        <v>45017</v>
      </c>
      <c r="D2324" s="0" t="n">
        <v>1</v>
      </c>
      <c r="E2324" s="0" t="n">
        <v>0</v>
      </c>
      <c r="F2324" s="0" t="n">
        <v>0</v>
      </c>
      <c r="G2324" s="0" t="n">
        <v>0</v>
      </c>
      <c r="H2324" s="0" t="n">
        <v>0</v>
      </c>
      <c r="I2324" s="0" t="n">
        <v>0</v>
      </c>
      <c r="J2324" s="0" t="n">
        <v>16</v>
      </c>
      <c r="K2324" s="37" t="n">
        <f aca="false">E2324+Inputs!$B$5*F2324</f>
        <v>0</v>
      </c>
      <c r="L2324" s="37" t="n">
        <f aca="false">G2324+Inputs!$B$6*H2324</f>
        <v>0</v>
      </c>
      <c r="M2324" s="37" t="n">
        <f aca="false">I2324+Inputs!$B$7*J2324</f>
        <v>19.856</v>
      </c>
      <c r="N2324" s="37" t="n">
        <f aca="false">K2324+L2324+M2324</f>
        <v>19.856</v>
      </c>
    </row>
    <row r="2325" customFormat="false" ht="15" hidden="false" customHeight="false" outlineLevel="0" collapsed="false">
      <c r="A2325" s="0" t="s">
        <v>9</v>
      </c>
      <c r="B2325" s="0" t="s">
        <v>371</v>
      </c>
      <c r="C2325" s="15" t="n">
        <v>45047</v>
      </c>
      <c r="D2325" s="0" t="n">
        <v>1</v>
      </c>
      <c r="E2325" s="0" t="n">
        <v>0</v>
      </c>
      <c r="F2325" s="0" t="n">
        <v>0</v>
      </c>
      <c r="G2325" s="0" t="n">
        <v>0</v>
      </c>
      <c r="H2325" s="0" t="n">
        <v>0</v>
      </c>
      <c r="I2325" s="0" t="n">
        <v>0</v>
      </c>
      <c r="J2325" s="0" t="n">
        <v>56</v>
      </c>
      <c r="K2325" s="37" t="n">
        <f aca="false">E2325+Inputs!$B$5*F2325</f>
        <v>0</v>
      </c>
      <c r="L2325" s="37" t="n">
        <f aca="false">G2325+Inputs!$B$6*H2325</f>
        <v>0</v>
      </c>
      <c r="M2325" s="37" t="n">
        <f aca="false">I2325+Inputs!$B$7*J2325</f>
        <v>69.496</v>
      </c>
      <c r="N2325" s="37" t="n">
        <f aca="false">K2325+L2325+M2325</f>
        <v>69.496</v>
      </c>
    </row>
    <row r="2326" customFormat="false" ht="15" hidden="false" customHeight="false" outlineLevel="0" collapsed="false">
      <c r="A2326" s="0" t="s">
        <v>9</v>
      </c>
      <c r="B2326" s="0" t="s">
        <v>371</v>
      </c>
      <c r="C2326" s="15" t="n">
        <v>45078</v>
      </c>
      <c r="D2326" s="0" t="n">
        <v>1</v>
      </c>
      <c r="E2326" s="0" t="n">
        <v>0</v>
      </c>
      <c r="F2326" s="0" t="n">
        <v>1</v>
      </c>
      <c r="G2326" s="0" t="n">
        <v>0</v>
      </c>
      <c r="H2326" s="0" t="n">
        <v>0</v>
      </c>
      <c r="I2326" s="0" t="n">
        <v>0</v>
      </c>
      <c r="J2326" s="0" t="n">
        <v>58</v>
      </c>
      <c r="K2326" s="37" t="n">
        <f aca="false">E2326+Inputs!$B$5*F2326</f>
        <v>1.275</v>
      </c>
      <c r="L2326" s="37" t="n">
        <f aca="false">G2326+Inputs!$B$6*H2326</f>
        <v>0</v>
      </c>
      <c r="M2326" s="37" t="n">
        <f aca="false">I2326+Inputs!$B$7*J2326</f>
        <v>71.978</v>
      </c>
      <c r="N2326" s="37" t="n">
        <f aca="false">K2326+L2326+M2326</f>
        <v>73.253</v>
      </c>
    </row>
    <row r="2327" customFormat="false" ht="15" hidden="false" customHeight="false" outlineLevel="0" collapsed="false">
      <c r="A2327" s="0" t="s">
        <v>9</v>
      </c>
      <c r="B2327" s="0" t="s">
        <v>371</v>
      </c>
      <c r="C2327" s="15" t="n">
        <v>45108</v>
      </c>
      <c r="D2327" s="0" t="n">
        <v>1</v>
      </c>
      <c r="E2327" s="0" t="n">
        <v>0</v>
      </c>
      <c r="F2327" s="0" t="n">
        <v>0</v>
      </c>
      <c r="G2327" s="0" t="n">
        <v>0</v>
      </c>
      <c r="H2327" s="0" t="n">
        <v>0</v>
      </c>
      <c r="I2327" s="0" t="n">
        <v>0</v>
      </c>
      <c r="J2327" s="0" t="n">
        <v>52</v>
      </c>
      <c r="K2327" s="37" t="n">
        <f aca="false">E2327+Inputs!$B$5*F2327</f>
        <v>0</v>
      </c>
      <c r="L2327" s="37" t="n">
        <f aca="false">G2327+Inputs!$B$6*H2327</f>
        <v>0</v>
      </c>
      <c r="M2327" s="37" t="n">
        <f aca="false">I2327+Inputs!$B$7*J2327</f>
        <v>64.532</v>
      </c>
      <c r="N2327" s="37" t="n">
        <f aca="false">K2327+L2327+M2327</f>
        <v>64.532</v>
      </c>
    </row>
    <row r="2328" customFormat="false" ht="15" hidden="false" customHeight="false" outlineLevel="0" collapsed="false">
      <c r="A2328" s="0" t="s">
        <v>9</v>
      </c>
      <c r="B2328" s="0" t="s">
        <v>371</v>
      </c>
      <c r="C2328" s="15" t="n">
        <v>45139</v>
      </c>
      <c r="D2328" s="0" t="n">
        <v>1</v>
      </c>
      <c r="E2328" s="0" t="n">
        <v>0</v>
      </c>
      <c r="F2328" s="0" t="n">
        <v>1</v>
      </c>
      <c r="G2328" s="0" t="n">
        <v>0</v>
      </c>
      <c r="H2328" s="0" t="n">
        <v>0</v>
      </c>
      <c r="I2328" s="0" t="n">
        <v>0</v>
      </c>
      <c r="J2328" s="0" t="n">
        <v>60</v>
      </c>
      <c r="K2328" s="37" t="n">
        <f aca="false">E2328+Inputs!$B$5*F2328</f>
        <v>1.275</v>
      </c>
      <c r="L2328" s="37" t="n">
        <f aca="false">G2328+Inputs!$B$6*H2328</f>
        <v>0</v>
      </c>
      <c r="M2328" s="37" t="n">
        <f aca="false">I2328+Inputs!$B$7*J2328</f>
        <v>74.46</v>
      </c>
      <c r="N2328" s="37" t="n">
        <f aca="false">K2328+L2328+M2328</f>
        <v>75.735</v>
      </c>
    </row>
    <row r="2329" customFormat="false" ht="15" hidden="false" customHeight="false" outlineLevel="0" collapsed="false">
      <c r="A2329" s="0" t="s">
        <v>9</v>
      </c>
      <c r="B2329" s="0" t="s">
        <v>371</v>
      </c>
      <c r="C2329" s="15" t="n">
        <v>45170</v>
      </c>
      <c r="D2329" s="0" t="n">
        <v>1</v>
      </c>
      <c r="E2329" s="0" t="n">
        <v>0</v>
      </c>
      <c r="F2329" s="0" t="n">
        <v>0</v>
      </c>
      <c r="G2329" s="0" t="n">
        <v>0</v>
      </c>
      <c r="H2329" s="0" t="n">
        <v>0</v>
      </c>
      <c r="I2329" s="0" t="n">
        <v>0</v>
      </c>
      <c r="J2329" s="0" t="n">
        <v>47</v>
      </c>
      <c r="K2329" s="37" t="n">
        <f aca="false">E2329+Inputs!$B$5*F2329</f>
        <v>0</v>
      </c>
      <c r="L2329" s="37" t="n">
        <f aca="false">G2329+Inputs!$B$6*H2329</f>
        <v>0</v>
      </c>
      <c r="M2329" s="37" t="n">
        <f aca="false">I2329+Inputs!$B$7*J2329</f>
        <v>58.327</v>
      </c>
      <c r="N2329" s="37" t="n">
        <f aca="false">K2329+L2329+M2329</f>
        <v>58.327</v>
      </c>
    </row>
    <row r="2330" customFormat="false" ht="15" hidden="false" customHeight="false" outlineLevel="0" collapsed="false">
      <c r="A2330" s="0" t="s">
        <v>9</v>
      </c>
      <c r="B2330" s="0" t="s">
        <v>371</v>
      </c>
      <c r="C2330" s="15" t="n">
        <v>45200</v>
      </c>
      <c r="D2330" s="0" t="n">
        <v>1</v>
      </c>
      <c r="E2330" s="0" t="n">
        <v>0</v>
      </c>
      <c r="F2330" s="0" t="n">
        <v>0</v>
      </c>
      <c r="G2330" s="0" t="n">
        <v>0</v>
      </c>
      <c r="H2330" s="0" t="n">
        <v>0</v>
      </c>
      <c r="I2330" s="0" t="n">
        <v>0</v>
      </c>
      <c r="J2330" s="0" t="n">
        <v>66</v>
      </c>
      <c r="K2330" s="37" t="n">
        <f aca="false">E2330+Inputs!$B$5*F2330</f>
        <v>0</v>
      </c>
      <c r="L2330" s="37" t="n">
        <f aca="false">G2330+Inputs!$B$6*H2330</f>
        <v>0</v>
      </c>
      <c r="M2330" s="37" t="n">
        <f aca="false">I2330+Inputs!$B$7*J2330</f>
        <v>81.906</v>
      </c>
      <c r="N2330" s="37" t="n">
        <f aca="false">K2330+L2330+M2330</f>
        <v>81.906</v>
      </c>
    </row>
    <row r="2331" customFormat="false" ht="15" hidden="false" customHeight="false" outlineLevel="0" collapsed="false">
      <c r="A2331" s="0" t="s">
        <v>9</v>
      </c>
      <c r="B2331" s="0" t="s">
        <v>371</v>
      </c>
      <c r="C2331" s="15" t="n">
        <v>45231</v>
      </c>
      <c r="D2331" s="0" t="n">
        <v>1</v>
      </c>
      <c r="E2331" s="0" t="n">
        <v>0</v>
      </c>
      <c r="F2331" s="0" t="n">
        <v>0</v>
      </c>
      <c r="G2331" s="0" t="n">
        <v>0</v>
      </c>
      <c r="H2331" s="0" t="n">
        <v>0</v>
      </c>
      <c r="I2331" s="0" t="n">
        <v>0</v>
      </c>
      <c r="J2331" s="0" t="n">
        <v>49</v>
      </c>
      <c r="K2331" s="37" t="n">
        <f aca="false">E2331+Inputs!$B$5*F2331</f>
        <v>0</v>
      </c>
      <c r="L2331" s="37" t="n">
        <f aca="false">G2331+Inputs!$B$6*H2331</f>
        <v>0</v>
      </c>
      <c r="M2331" s="37" t="n">
        <f aca="false">I2331+Inputs!$B$7*J2331</f>
        <v>60.809</v>
      </c>
      <c r="N2331" s="37" t="n">
        <f aca="false">K2331+L2331+M2331</f>
        <v>60.809</v>
      </c>
    </row>
    <row r="2332" customFormat="false" ht="15" hidden="false" customHeight="false" outlineLevel="0" collapsed="false">
      <c r="A2332" s="0" t="s">
        <v>9</v>
      </c>
      <c r="B2332" s="0" t="s">
        <v>371</v>
      </c>
      <c r="C2332" s="15" t="n">
        <v>45261</v>
      </c>
      <c r="D2332" s="0" t="n">
        <v>1</v>
      </c>
      <c r="E2332" s="0" t="n">
        <v>0</v>
      </c>
      <c r="F2332" s="0" t="n">
        <v>0</v>
      </c>
      <c r="G2332" s="0" t="n">
        <v>0</v>
      </c>
      <c r="H2332" s="0" t="n">
        <v>0</v>
      </c>
      <c r="I2332" s="0" t="n">
        <v>0</v>
      </c>
      <c r="J2332" s="0" t="n">
        <v>40</v>
      </c>
      <c r="K2332" s="37" t="n">
        <f aca="false">E2332+Inputs!$B$5*F2332</f>
        <v>0</v>
      </c>
      <c r="L2332" s="37" t="n">
        <f aca="false">G2332+Inputs!$B$6*H2332</f>
        <v>0</v>
      </c>
      <c r="M2332" s="37" t="n">
        <f aca="false">I2332+Inputs!$B$7*J2332</f>
        <v>49.64</v>
      </c>
      <c r="N2332" s="37" t="n">
        <f aca="false">K2332+L2332+M2332</f>
        <v>49.64</v>
      </c>
    </row>
    <row r="2333" customFormat="false" ht="15" hidden="false" customHeight="false" outlineLevel="0" collapsed="false">
      <c r="A2333" s="0" t="s">
        <v>9</v>
      </c>
      <c r="B2333" s="0" t="s">
        <v>371</v>
      </c>
      <c r="C2333" s="15" t="n">
        <v>45292</v>
      </c>
      <c r="D2333" s="0" t="n">
        <v>1</v>
      </c>
      <c r="E2333" s="0" t="n">
        <v>0</v>
      </c>
      <c r="F2333" s="0" t="n">
        <v>0</v>
      </c>
      <c r="G2333" s="0" t="n">
        <v>0</v>
      </c>
      <c r="H2333" s="0" t="n">
        <v>0</v>
      </c>
      <c r="I2333" s="0" t="n">
        <v>0</v>
      </c>
      <c r="J2333" s="0" t="n">
        <v>37</v>
      </c>
      <c r="K2333" s="37" t="n">
        <f aca="false">E2333+Inputs!$B$5*F2333</f>
        <v>0</v>
      </c>
      <c r="L2333" s="37" t="n">
        <f aca="false">G2333+Inputs!$B$6*H2333</f>
        <v>0</v>
      </c>
      <c r="M2333" s="37" t="n">
        <f aca="false">I2333+Inputs!$B$7*J2333</f>
        <v>45.917</v>
      </c>
      <c r="N2333" s="37" t="n">
        <f aca="false">K2333+L2333+M2333</f>
        <v>45.917</v>
      </c>
    </row>
    <row r="2334" customFormat="false" ht="15" hidden="false" customHeight="false" outlineLevel="0" collapsed="false">
      <c r="A2334" s="0" t="s">
        <v>9</v>
      </c>
      <c r="B2334" s="0" t="s">
        <v>371</v>
      </c>
      <c r="C2334" s="15" t="n">
        <v>45323</v>
      </c>
      <c r="D2334" s="0" t="n">
        <v>1</v>
      </c>
      <c r="E2334" s="0" t="n">
        <v>0</v>
      </c>
      <c r="F2334" s="0" t="n">
        <v>0</v>
      </c>
      <c r="G2334" s="0" t="n">
        <v>0</v>
      </c>
      <c r="H2334" s="0" t="n">
        <v>0</v>
      </c>
      <c r="I2334" s="0" t="n">
        <v>0</v>
      </c>
      <c r="J2334" s="0" t="n">
        <v>5</v>
      </c>
      <c r="K2334" s="37" t="n">
        <f aca="false">E2334+Inputs!$B$5*F2334</f>
        <v>0</v>
      </c>
      <c r="L2334" s="37" t="n">
        <f aca="false">G2334+Inputs!$B$6*H2334</f>
        <v>0</v>
      </c>
      <c r="M2334" s="37" t="n">
        <f aca="false">I2334+Inputs!$B$7*J2334</f>
        <v>6.205</v>
      </c>
      <c r="N2334" s="37" t="n">
        <f aca="false">K2334+L2334+M2334</f>
        <v>6.205</v>
      </c>
    </row>
    <row r="2335" customFormat="false" ht="15" hidden="false" customHeight="false" outlineLevel="0" collapsed="false">
      <c r="A2335" s="0" t="s">
        <v>9</v>
      </c>
      <c r="B2335" s="0" t="s">
        <v>371</v>
      </c>
      <c r="C2335" s="15" t="n">
        <v>45352</v>
      </c>
      <c r="D2335" s="0" t="n">
        <v>1</v>
      </c>
      <c r="E2335" s="0" t="n">
        <v>0</v>
      </c>
      <c r="F2335" s="0" t="n">
        <v>0</v>
      </c>
      <c r="G2335" s="0" t="n">
        <v>0</v>
      </c>
      <c r="H2335" s="0" t="n">
        <v>0</v>
      </c>
      <c r="I2335" s="0" t="n">
        <v>0</v>
      </c>
      <c r="J2335" s="0" t="n">
        <v>12</v>
      </c>
      <c r="K2335" s="37" t="n">
        <f aca="false">E2335+Inputs!$B$5*F2335</f>
        <v>0</v>
      </c>
      <c r="L2335" s="37" t="n">
        <f aca="false">G2335+Inputs!$B$6*H2335</f>
        <v>0</v>
      </c>
      <c r="M2335" s="37" t="n">
        <f aca="false">I2335+Inputs!$B$7*J2335</f>
        <v>14.892</v>
      </c>
      <c r="N2335" s="37" t="n">
        <f aca="false">K2335+L2335+M2335</f>
        <v>14.892</v>
      </c>
    </row>
    <row r="2336" customFormat="false" ht="15" hidden="false" customHeight="false" outlineLevel="0" collapsed="false">
      <c r="A2336" s="0" t="s">
        <v>9</v>
      </c>
      <c r="B2336" s="0" t="s">
        <v>371</v>
      </c>
      <c r="C2336" s="15" t="n">
        <v>45383</v>
      </c>
      <c r="D2336" s="0" t="n">
        <v>1</v>
      </c>
      <c r="E2336" s="0" t="n">
        <v>0</v>
      </c>
      <c r="F2336" s="0" t="n">
        <v>0</v>
      </c>
      <c r="G2336" s="0" t="n">
        <v>0</v>
      </c>
      <c r="H2336" s="0" t="n">
        <v>0</v>
      </c>
      <c r="I2336" s="0" t="n">
        <v>0</v>
      </c>
      <c r="J2336" s="0" t="n">
        <v>42</v>
      </c>
      <c r="K2336" s="37" t="n">
        <f aca="false">E2336+Inputs!$B$5*F2336</f>
        <v>0</v>
      </c>
      <c r="L2336" s="37" t="n">
        <f aca="false">G2336+Inputs!$B$6*H2336</f>
        <v>0</v>
      </c>
      <c r="M2336" s="37" t="n">
        <f aca="false">I2336+Inputs!$B$7*J2336</f>
        <v>52.122</v>
      </c>
      <c r="N2336" s="37" t="n">
        <f aca="false">K2336+L2336+M2336</f>
        <v>52.122</v>
      </c>
    </row>
    <row r="2337" customFormat="false" ht="15" hidden="false" customHeight="false" outlineLevel="0" collapsed="false">
      <c r="A2337" s="0" t="s">
        <v>9</v>
      </c>
      <c r="B2337" s="0" t="s">
        <v>371</v>
      </c>
      <c r="C2337" s="15" t="n">
        <v>45413</v>
      </c>
      <c r="D2337" s="0" t="n">
        <v>1</v>
      </c>
      <c r="E2337" s="0" t="n">
        <v>0</v>
      </c>
      <c r="F2337" s="0" t="n">
        <v>0</v>
      </c>
      <c r="G2337" s="0" t="n">
        <v>0</v>
      </c>
      <c r="H2337" s="0" t="n">
        <v>0</v>
      </c>
      <c r="I2337" s="0" t="n">
        <v>0</v>
      </c>
      <c r="J2337" s="0" t="n">
        <v>37</v>
      </c>
      <c r="K2337" s="37" t="n">
        <f aca="false">E2337+Inputs!$B$5*F2337</f>
        <v>0</v>
      </c>
      <c r="L2337" s="37" t="n">
        <f aca="false">G2337+Inputs!$B$6*H2337</f>
        <v>0</v>
      </c>
      <c r="M2337" s="37" t="n">
        <f aca="false">I2337+Inputs!$B$7*J2337</f>
        <v>45.917</v>
      </c>
      <c r="N2337" s="37" t="n">
        <f aca="false">K2337+L2337+M2337</f>
        <v>45.917</v>
      </c>
    </row>
    <row r="2338" customFormat="false" ht="15" hidden="false" customHeight="false" outlineLevel="0" collapsed="false">
      <c r="A2338" s="0" t="s">
        <v>9</v>
      </c>
      <c r="B2338" s="0" t="s">
        <v>371</v>
      </c>
      <c r="C2338" s="15" t="n">
        <v>45444</v>
      </c>
      <c r="D2338" s="0" t="n">
        <v>1</v>
      </c>
      <c r="E2338" s="0" t="n">
        <v>0</v>
      </c>
      <c r="F2338" s="0" t="n">
        <v>0</v>
      </c>
      <c r="G2338" s="0" t="n">
        <v>0</v>
      </c>
      <c r="H2338" s="0" t="n">
        <v>0</v>
      </c>
      <c r="I2338" s="0" t="n">
        <v>0</v>
      </c>
      <c r="J2338" s="0" t="n">
        <v>48</v>
      </c>
      <c r="K2338" s="37" t="n">
        <f aca="false">E2338+Inputs!$B$5*F2338</f>
        <v>0</v>
      </c>
      <c r="L2338" s="37" t="n">
        <f aca="false">G2338+Inputs!$B$6*H2338</f>
        <v>0</v>
      </c>
      <c r="M2338" s="37" t="n">
        <f aca="false">I2338+Inputs!$B$7*J2338</f>
        <v>59.568</v>
      </c>
      <c r="N2338" s="37" t="n">
        <f aca="false">K2338+L2338+M2338</f>
        <v>59.568</v>
      </c>
    </row>
    <row r="2339" customFormat="false" ht="15" hidden="false" customHeight="false" outlineLevel="0" collapsed="false">
      <c r="A2339" s="0" t="s">
        <v>9</v>
      </c>
      <c r="B2339" s="0" t="s">
        <v>371</v>
      </c>
      <c r="C2339" s="15" t="n">
        <v>45474</v>
      </c>
      <c r="D2339" s="0" t="n">
        <v>1</v>
      </c>
      <c r="E2339" s="0" t="n">
        <v>0</v>
      </c>
      <c r="F2339" s="0" t="n">
        <v>0</v>
      </c>
      <c r="G2339" s="0" t="n">
        <v>0</v>
      </c>
      <c r="H2339" s="0" t="n">
        <v>0</v>
      </c>
      <c r="I2339" s="0" t="n">
        <v>0</v>
      </c>
      <c r="J2339" s="0" t="n">
        <v>52</v>
      </c>
      <c r="K2339" s="37" t="n">
        <f aca="false">E2339+Inputs!$B$5*F2339</f>
        <v>0</v>
      </c>
      <c r="L2339" s="37" t="n">
        <f aca="false">G2339+Inputs!$B$6*H2339</f>
        <v>0</v>
      </c>
      <c r="M2339" s="37" t="n">
        <f aca="false">I2339+Inputs!$B$7*J2339</f>
        <v>64.532</v>
      </c>
      <c r="N2339" s="37" t="n">
        <f aca="false">K2339+L2339+M2339</f>
        <v>64.532</v>
      </c>
    </row>
    <row r="2340" customFormat="false" ht="15" hidden="false" customHeight="false" outlineLevel="0" collapsed="false">
      <c r="A2340" s="0" t="s">
        <v>9</v>
      </c>
      <c r="B2340" s="0" t="s">
        <v>371</v>
      </c>
      <c r="C2340" s="15" t="n">
        <v>45505</v>
      </c>
      <c r="D2340" s="0" t="n">
        <v>1</v>
      </c>
      <c r="E2340" s="0" t="n">
        <v>0</v>
      </c>
      <c r="F2340" s="0" t="n">
        <v>2</v>
      </c>
      <c r="G2340" s="0" t="n">
        <v>0</v>
      </c>
      <c r="H2340" s="0" t="n">
        <v>1</v>
      </c>
      <c r="I2340" s="0" t="n">
        <v>0</v>
      </c>
      <c r="J2340" s="0" t="n">
        <v>46</v>
      </c>
      <c r="K2340" s="37" t="n">
        <f aca="false">E2340+Inputs!$B$5*F2340</f>
        <v>2.55</v>
      </c>
      <c r="L2340" s="37" t="n">
        <f aca="false">G2340+Inputs!$B$6*H2340</f>
        <v>1.275</v>
      </c>
      <c r="M2340" s="37" t="n">
        <f aca="false">I2340+Inputs!$B$7*J2340</f>
        <v>57.086</v>
      </c>
      <c r="N2340" s="37" t="n">
        <f aca="false">K2340+L2340+M2340</f>
        <v>60.911</v>
      </c>
    </row>
    <row r="2341" customFormat="false" ht="15" hidden="false" customHeight="false" outlineLevel="0" collapsed="false">
      <c r="A2341" s="0" t="s">
        <v>9</v>
      </c>
      <c r="B2341" s="0" t="s">
        <v>371</v>
      </c>
      <c r="C2341" s="15" t="n">
        <v>45536</v>
      </c>
      <c r="D2341" s="0" t="n">
        <v>1</v>
      </c>
      <c r="E2341" s="0" t="n">
        <v>0</v>
      </c>
      <c r="F2341" s="0" t="n">
        <v>0</v>
      </c>
      <c r="G2341" s="0" t="n">
        <v>0</v>
      </c>
      <c r="H2341" s="0" t="n">
        <v>0</v>
      </c>
      <c r="I2341" s="0" t="n">
        <v>0</v>
      </c>
      <c r="J2341" s="0" t="n">
        <v>49</v>
      </c>
      <c r="K2341" s="37" t="n">
        <f aca="false">E2341+Inputs!$B$5*F2341</f>
        <v>0</v>
      </c>
      <c r="L2341" s="37" t="n">
        <f aca="false">G2341+Inputs!$B$6*H2341</f>
        <v>0</v>
      </c>
      <c r="M2341" s="37" t="n">
        <f aca="false">I2341+Inputs!$B$7*J2341</f>
        <v>60.809</v>
      </c>
      <c r="N2341" s="37" t="n">
        <f aca="false">K2341+L2341+M2341</f>
        <v>60.809</v>
      </c>
    </row>
    <row r="2342" customFormat="false" ht="15" hidden="false" customHeight="false" outlineLevel="0" collapsed="false">
      <c r="A2342" s="0" t="s">
        <v>9</v>
      </c>
      <c r="B2342" s="0" t="s">
        <v>371</v>
      </c>
      <c r="C2342" s="15" t="n">
        <v>45566</v>
      </c>
      <c r="D2342" s="0" t="n">
        <v>1</v>
      </c>
      <c r="E2342" s="0" t="n">
        <v>0</v>
      </c>
      <c r="F2342" s="0" t="n">
        <v>0</v>
      </c>
      <c r="G2342" s="0" t="n">
        <v>0</v>
      </c>
      <c r="H2342" s="0" t="n">
        <v>0</v>
      </c>
      <c r="I2342" s="0" t="n">
        <v>0</v>
      </c>
      <c r="J2342" s="0" t="n">
        <v>44</v>
      </c>
      <c r="K2342" s="37" t="n">
        <f aca="false">E2342+Inputs!$B$5*F2342</f>
        <v>0</v>
      </c>
      <c r="L2342" s="37" t="n">
        <f aca="false">G2342+Inputs!$B$6*H2342</f>
        <v>0</v>
      </c>
      <c r="M2342" s="37" t="n">
        <f aca="false">I2342+Inputs!$B$7*J2342</f>
        <v>54.604</v>
      </c>
      <c r="N2342" s="37" t="n">
        <f aca="false">K2342+L2342+M2342</f>
        <v>54.604</v>
      </c>
    </row>
    <row r="2343" customFormat="false" ht="15" hidden="false" customHeight="false" outlineLevel="0" collapsed="false">
      <c r="A2343" s="0" t="s">
        <v>9</v>
      </c>
      <c r="B2343" s="0" t="s">
        <v>371</v>
      </c>
      <c r="C2343" s="15" t="n">
        <v>45597</v>
      </c>
      <c r="D2343" s="0" t="n">
        <v>1</v>
      </c>
      <c r="E2343" s="0" t="n">
        <v>0</v>
      </c>
      <c r="F2343" s="0" t="n">
        <v>0</v>
      </c>
      <c r="G2343" s="0" t="n">
        <v>0</v>
      </c>
      <c r="H2343" s="0" t="n">
        <v>0</v>
      </c>
      <c r="I2343" s="0" t="n">
        <v>0</v>
      </c>
      <c r="J2343" s="0" t="n">
        <v>45</v>
      </c>
      <c r="K2343" s="37" t="n">
        <f aca="false">E2343+Inputs!$B$5*F2343</f>
        <v>0</v>
      </c>
      <c r="L2343" s="37" t="n">
        <f aca="false">G2343+Inputs!$B$6*H2343</f>
        <v>0</v>
      </c>
      <c r="M2343" s="37" t="n">
        <f aca="false">I2343+Inputs!$B$7*J2343</f>
        <v>55.845</v>
      </c>
      <c r="N2343" s="37" t="n">
        <f aca="false">K2343+L2343+M2343</f>
        <v>55.845</v>
      </c>
    </row>
    <row r="2344" customFormat="false" ht="15" hidden="false" customHeight="false" outlineLevel="0" collapsed="false">
      <c r="A2344" s="0" t="s">
        <v>9</v>
      </c>
      <c r="B2344" s="0" t="s">
        <v>371</v>
      </c>
      <c r="C2344" s="15" t="n">
        <v>45627</v>
      </c>
      <c r="D2344" s="0" t="n">
        <v>1</v>
      </c>
      <c r="E2344" s="0" t="n">
        <v>0</v>
      </c>
      <c r="F2344" s="0" t="n">
        <v>1</v>
      </c>
      <c r="G2344" s="0" t="n">
        <v>0</v>
      </c>
      <c r="H2344" s="0" t="n">
        <v>0</v>
      </c>
      <c r="I2344" s="0" t="n">
        <v>0</v>
      </c>
      <c r="J2344" s="0" t="n">
        <v>49</v>
      </c>
      <c r="K2344" s="37" t="n">
        <f aca="false">E2344+Inputs!$B$5*F2344</f>
        <v>1.275</v>
      </c>
      <c r="L2344" s="37" t="n">
        <f aca="false">G2344+Inputs!$B$6*H2344</f>
        <v>0</v>
      </c>
      <c r="M2344" s="37" t="n">
        <f aca="false">I2344+Inputs!$B$7*J2344</f>
        <v>60.809</v>
      </c>
      <c r="N2344" s="37" t="n">
        <f aca="false">K2344+L2344+M2344</f>
        <v>62.084</v>
      </c>
    </row>
    <row r="2345" customFormat="false" ht="15" hidden="false" customHeight="false" outlineLevel="0" collapsed="false">
      <c r="A2345" s="0" t="s">
        <v>9</v>
      </c>
      <c r="B2345" s="0" t="s">
        <v>371</v>
      </c>
      <c r="C2345" s="15" t="n">
        <v>45658</v>
      </c>
      <c r="D2345" s="0" t="n">
        <v>1</v>
      </c>
      <c r="E2345" s="0" t="n">
        <v>0</v>
      </c>
      <c r="F2345" s="0" t="n">
        <v>0</v>
      </c>
      <c r="G2345" s="0" t="n">
        <v>0</v>
      </c>
      <c r="H2345" s="0" t="n">
        <v>2</v>
      </c>
      <c r="I2345" s="0" t="n">
        <v>0</v>
      </c>
      <c r="J2345" s="0" t="n">
        <v>44</v>
      </c>
      <c r="K2345" s="37" t="n">
        <f aca="false">E2345+Inputs!$B$5*F2345</f>
        <v>0</v>
      </c>
      <c r="L2345" s="37" t="n">
        <f aca="false">G2345+Inputs!$B$6*H2345</f>
        <v>2.55</v>
      </c>
      <c r="M2345" s="37" t="n">
        <f aca="false">I2345+Inputs!$B$7*J2345</f>
        <v>54.604</v>
      </c>
      <c r="N2345" s="37" t="n">
        <f aca="false">K2345+L2345+M2345</f>
        <v>57.154</v>
      </c>
    </row>
    <row r="2346" customFormat="false" ht="15" hidden="false" customHeight="false" outlineLevel="0" collapsed="false">
      <c r="A2346" s="0" t="s">
        <v>9</v>
      </c>
      <c r="B2346" s="0" t="s">
        <v>371</v>
      </c>
      <c r="C2346" s="15" t="n">
        <v>45689</v>
      </c>
      <c r="D2346" s="0" t="n">
        <v>1</v>
      </c>
      <c r="E2346" s="0" t="n">
        <v>0</v>
      </c>
      <c r="F2346" s="0" t="n">
        <v>0</v>
      </c>
      <c r="G2346" s="0" t="n">
        <v>0</v>
      </c>
      <c r="H2346" s="0" t="n">
        <v>0</v>
      </c>
      <c r="I2346" s="0" t="n">
        <v>0</v>
      </c>
      <c r="J2346" s="0" t="n">
        <v>31</v>
      </c>
      <c r="K2346" s="37" t="n">
        <f aca="false">E2346+Inputs!$B$5*F2346</f>
        <v>0</v>
      </c>
      <c r="L2346" s="37" t="n">
        <f aca="false">G2346+Inputs!$B$6*H2346</f>
        <v>0</v>
      </c>
      <c r="M2346" s="37" t="n">
        <f aca="false">I2346+Inputs!$B$7*J2346</f>
        <v>38.471</v>
      </c>
      <c r="N2346" s="37" t="n">
        <f aca="false">K2346+L2346+M2346</f>
        <v>38.471</v>
      </c>
    </row>
    <row r="2347" customFormat="false" ht="15" hidden="false" customHeight="false" outlineLevel="0" collapsed="false">
      <c r="A2347" s="0" t="s">
        <v>9</v>
      </c>
      <c r="B2347" s="0" t="s">
        <v>371</v>
      </c>
      <c r="C2347" s="15" t="n">
        <v>45717</v>
      </c>
      <c r="D2347" s="0" t="n">
        <v>1</v>
      </c>
      <c r="E2347" s="0" t="n">
        <v>0</v>
      </c>
      <c r="F2347" s="0" t="n">
        <v>0</v>
      </c>
      <c r="G2347" s="0" t="n">
        <v>0</v>
      </c>
      <c r="H2347" s="0" t="n">
        <v>0</v>
      </c>
      <c r="I2347" s="0" t="n">
        <v>0</v>
      </c>
      <c r="J2347" s="0" t="n">
        <v>56</v>
      </c>
      <c r="K2347" s="37" t="n">
        <f aca="false">E2347+Inputs!$B$5*F2347</f>
        <v>0</v>
      </c>
      <c r="L2347" s="37" t="n">
        <f aca="false">G2347+Inputs!$B$6*H2347</f>
        <v>0</v>
      </c>
      <c r="M2347" s="37" t="n">
        <f aca="false">I2347+Inputs!$B$7*J2347</f>
        <v>69.496</v>
      </c>
      <c r="N2347" s="37" t="n">
        <f aca="false">K2347+L2347+M2347</f>
        <v>69.496</v>
      </c>
    </row>
    <row r="2348" customFormat="false" ht="15" hidden="false" customHeight="false" outlineLevel="0" collapsed="false">
      <c r="A2348" s="0" t="s">
        <v>9</v>
      </c>
      <c r="B2348" s="0" t="s">
        <v>371</v>
      </c>
      <c r="C2348" s="15" t="n">
        <v>45748</v>
      </c>
      <c r="D2348" s="0" t="n">
        <v>1</v>
      </c>
      <c r="E2348" s="0" t="n">
        <v>0</v>
      </c>
      <c r="F2348" s="0" t="n">
        <v>1</v>
      </c>
      <c r="G2348" s="0" t="n">
        <v>0</v>
      </c>
      <c r="H2348" s="0" t="n">
        <v>1</v>
      </c>
      <c r="I2348" s="0" t="n">
        <v>0</v>
      </c>
      <c r="J2348" s="0" t="n">
        <v>41</v>
      </c>
      <c r="K2348" s="37" t="n">
        <f aca="false">E2348+Inputs!$B$5*F2348</f>
        <v>1.275</v>
      </c>
      <c r="L2348" s="37" t="n">
        <f aca="false">G2348+Inputs!$B$6*H2348</f>
        <v>1.275</v>
      </c>
      <c r="M2348" s="37" t="n">
        <f aca="false">I2348+Inputs!$B$7*J2348</f>
        <v>50.881</v>
      </c>
      <c r="N2348" s="37" t="n">
        <f aca="false">K2348+L2348+M2348</f>
        <v>53.431</v>
      </c>
    </row>
    <row r="2349" customFormat="false" ht="15" hidden="false" customHeight="false" outlineLevel="0" collapsed="false">
      <c r="A2349" s="0" t="s">
        <v>9</v>
      </c>
      <c r="B2349" s="0" t="s">
        <v>371</v>
      </c>
      <c r="C2349" s="15" t="n">
        <v>45778</v>
      </c>
      <c r="D2349" s="0" t="n">
        <v>1</v>
      </c>
      <c r="E2349" s="0" t="n">
        <v>0</v>
      </c>
      <c r="F2349" s="0" t="n">
        <v>0</v>
      </c>
      <c r="G2349" s="0" t="n">
        <v>0</v>
      </c>
      <c r="H2349" s="0" t="n">
        <v>1</v>
      </c>
      <c r="I2349" s="0" t="n">
        <v>0</v>
      </c>
      <c r="J2349" s="0" t="n">
        <v>53</v>
      </c>
      <c r="K2349" s="37" t="n">
        <f aca="false">E2349+Inputs!$B$5*F2349</f>
        <v>0</v>
      </c>
      <c r="L2349" s="37" t="n">
        <f aca="false">G2349+Inputs!$B$6*H2349</f>
        <v>1.275</v>
      </c>
      <c r="M2349" s="37" t="n">
        <f aca="false">I2349+Inputs!$B$7*J2349</f>
        <v>65.773</v>
      </c>
      <c r="N2349" s="37" t="n">
        <f aca="false">K2349+L2349+M2349</f>
        <v>67.048</v>
      </c>
    </row>
    <row r="2350" customFormat="false" ht="15" hidden="false" customHeight="false" outlineLevel="0" collapsed="false">
      <c r="A2350" s="0" t="s">
        <v>9</v>
      </c>
      <c r="B2350" s="0" t="s">
        <v>371</v>
      </c>
      <c r="C2350" s="15" t="n">
        <v>45809</v>
      </c>
      <c r="D2350" s="0" t="n">
        <v>1</v>
      </c>
      <c r="E2350" s="0" t="n">
        <v>0</v>
      </c>
      <c r="F2350" s="0" t="n">
        <v>0</v>
      </c>
      <c r="G2350" s="0" t="n">
        <v>0</v>
      </c>
      <c r="H2350" s="0" t="n">
        <v>0</v>
      </c>
      <c r="I2350" s="0" t="n">
        <v>0</v>
      </c>
      <c r="J2350" s="0" t="n">
        <v>50</v>
      </c>
      <c r="K2350" s="37" t="n">
        <f aca="false">E2350+Inputs!$B$5*F2350</f>
        <v>0</v>
      </c>
      <c r="L2350" s="37" t="n">
        <f aca="false">G2350+Inputs!$B$6*H2350</f>
        <v>0</v>
      </c>
      <c r="M2350" s="37" t="n">
        <f aca="false">I2350+Inputs!$B$7*J2350</f>
        <v>62.05</v>
      </c>
      <c r="N2350" s="37" t="n">
        <f aca="false">K2350+L2350+M2350</f>
        <v>62.05</v>
      </c>
    </row>
    <row r="2351" customFormat="false" ht="15" hidden="false" customHeight="false" outlineLevel="0" collapsed="false">
      <c r="A2351" s="0" t="s">
        <v>9</v>
      </c>
      <c r="B2351" s="0" t="s">
        <v>371</v>
      </c>
      <c r="C2351" s="15" t="n">
        <v>45839</v>
      </c>
      <c r="D2351" s="0" t="n">
        <v>1</v>
      </c>
      <c r="E2351" s="0" t="n">
        <v>0</v>
      </c>
      <c r="F2351" s="0" t="n">
        <v>0</v>
      </c>
      <c r="G2351" s="0" t="n">
        <v>0</v>
      </c>
      <c r="H2351" s="0" t="n">
        <v>1</v>
      </c>
      <c r="I2351" s="0" t="n">
        <v>0</v>
      </c>
      <c r="J2351" s="0" t="n">
        <v>45</v>
      </c>
      <c r="K2351" s="37" t="n">
        <f aca="false">E2351+Inputs!$B$5*F2351</f>
        <v>0</v>
      </c>
      <c r="L2351" s="37" t="n">
        <f aca="false">G2351+Inputs!$B$6*H2351</f>
        <v>1.275</v>
      </c>
      <c r="M2351" s="37" t="n">
        <f aca="false">I2351+Inputs!$B$7*J2351</f>
        <v>55.845</v>
      </c>
      <c r="N2351" s="37" t="n">
        <f aca="false">K2351+L2351+M2351</f>
        <v>57.12</v>
      </c>
    </row>
    <row r="2352" customFormat="false" ht="15" hidden="false" customHeight="false" outlineLevel="0" collapsed="false">
      <c r="A2352" s="0" t="s">
        <v>9</v>
      </c>
      <c r="B2352" s="0" t="s">
        <v>371</v>
      </c>
      <c r="C2352" s="15" t="n">
        <v>45870</v>
      </c>
      <c r="D2352" s="0" t="n">
        <v>1</v>
      </c>
      <c r="E2352" s="0" t="n">
        <v>0</v>
      </c>
      <c r="F2352" s="0" t="n">
        <v>2</v>
      </c>
      <c r="G2352" s="0" t="n">
        <v>0</v>
      </c>
      <c r="H2352" s="0" t="n">
        <v>0</v>
      </c>
      <c r="I2352" s="0" t="n">
        <v>0</v>
      </c>
      <c r="J2352" s="0" t="n">
        <v>44</v>
      </c>
      <c r="K2352" s="37" t="n">
        <f aca="false">E2352+Inputs!$B$5*F2352</f>
        <v>2.55</v>
      </c>
      <c r="L2352" s="37" t="n">
        <f aca="false">G2352+Inputs!$B$6*H2352</f>
        <v>0</v>
      </c>
      <c r="M2352" s="37" t="n">
        <f aca="false">I2352+Inputs!$B$7*J2352</f>
        <v>54.604</v>
      </c>
      <c r="N2352" s="37" t="n">
        <f aca="false">K2352+L2352+M2352</f>
        <v>57.154</v>
      </c>
    </row>
    <row r="2353" customFormat="false" ht="15" hidden="false" customHeight="false" outlineLevel="0" collapsed="false">
      <c r="A2353" s="0" t="s">
        <v>9</v>
      </c>
      <c r="B2353" s="0" t="s">
        <v>371</v>
      </c>
      <c r="C2353" s="15" t="n">
        <v>45901</v>
      </c>
      <c r="D2353" s="0" t="n">
        <v>1</v>
      </c>
      <c r="E2353" s="0" t="n">
        <v>0</v>
      </c>
      <c r="F2353" s="0" t="n">
        <v>1</v>
      </c>
      <c r="G2353" s="0" t="n">
        <v>0</v>
      </c>
      <c r="H2353" s="0" t="n">
        <v>1</v>
      </c>
      <c r="I2353" s="0" t="n">
        <v>0</v>
      </c>
      <c r="J2353" s="0" t="n">
        <v>56</v>
      </c>
      <c r="K2353" s="37" t="n">
        <f aca="false">E2353+Inputs!$B$5*F2353</f>
        <v>1.275</v>
      </c>
      <c r="L2353" s="37" t="n">
        <f aca="false">G2353+Inputs!$B$6*H2353</f>
        <v>1.275</v>
      </c>
      <c r="M2353" s="37" t="n">
        <f aca="false">I2353+Inputs!$B$7*J2353</f>
        <v>69.496</v>
      </c>
      <c r="N2353" s="37" t="n">
        <f aca="false">K2353+L2353+M2353</f>
        <v>72.046</v>
      </c>
    </row>
    <row r="2354" customFormat="false" ht="15" hidden="false" customHeight="false" outlineLevel="0" collapsed="false">
      <c r="A2354" s="0" t="s">
        <v>9</v>
      </c>
      <c r="B2354" s="0" t="s">
        <v>371</v>
      </c>
      <c r="C2354" s="15" t="n">
        <v>45931</v>
      </c>
      <c r="D2354" s="0" t="n">
        <v>1</v>
      </c>
      <c r="E2354" s="0" t="n">
        <v>0</v>
      </c>
      <c r="F2354" s="0" t="n">
        <v>0</v>
      </c>
      <c r="G2354" s="0" t="n">
        <v>0</v>
      </c>
      <c r="H2354" s="0" t="n">
        <v>1</v>
      </c>
      <c r="I2354" s="0" t="n">
        <v>0</v>
      </c>
      <c r="J2354" s="0" t="n">
        <v>45</v>
      </c>
      <c r="K2354" s="37" t="n">
        <f aca="false">E2354+Inputs!$B$5*F2354</f>
        <v>0</v>
      </c>
      <c r="L2354" s="37" t="n">
        <f aca="false">G2354+Inputs!$B$6*H2354</f>
        <v>1.275</v>
      </c>
      <c r="M2354" s="37" t="n">
        <f aca="false">I2354+Inputs!$B$7*J2354</f>
        <v>55.845</v>
      </c>
      <c r="N2354" s="37" t="n">
        <f aca="false">K2354+L2354+M2354</f>
        <v>57.12</v>
      </c>
    </row>
    <row r="2355" customFormat="false" ht="15" hidden="false" customHeight="false" outlineLevel="0" collapsed="false">
      <c r="A2355" s="0" t="s">
        <v>9</v>
      </c>
      <c r="B2355" s="0" t="s">
        <v>371</v>
      </c>
      <c r="C2355" s="15" t="n">
        <v>45962</v>
      </c>
      <c r="D2355" s="0" t="n">
        <v>1</v>
      </c>
      <c r="E2355" s="0" t="n">
        <v>0</v>
      </c>
      <c r="F2355" s="0" t="n">
        <v>1</v>
      </c>
      <c r="G2355" s="0" t="n">
        <v>0</v>
      </c>
      <c r="H2355" s="0" t="n">
        <v>1</v>
      </c>
      <c r="I2355" s="0" t="n">
        <v>0</v>
      </c>
      <c r="J2355" s="0" t="n">
        <v>40</v>
      </c>
      <c r="K2355" s="37" t="n">
        <f aca="false">E2355+Inputs!$B$5*F2355</f>
        <v>1.275</v>
      </c>
      <c r="L2355" s="37" t="n">
        <f aca="false">G2355+Inputs!$B$6*H2355</f>
        <v>1.275</v>
      </c>
      <c r="M2355" s="37" t="n">
        <f aca="false">I2355+Inputs!$B$7*J2355</f>
        <v>49.64</v>
      </c>
      <c r="N2355" s="37" t="n">
        <f aca="false">K2355+L2355+M2355</f>
        <v>52.19</v>
      </c>
    </row>
    <row r="2356" customFormat="false" ht="15" hidden="false" customHeight="false" outlineLevel="0" collapsed="false">
      <c r="A2356" s="0" t="s">
        <v>9</v>
      </c>
      <c r="B2356" s="0" t="s">
        <v>371</v>
      </c>
      <c r="C2356" s="15" t="n">
        <v>45992</v>
      </c>
      <c r="D2356" s="0" t="n">
        <v>1</v>
      </c>
      <c r="E2356" s="0" t="n">
        <v>0</v>
      </c>
      <c r="F2356" s="0" t="n">
        <v>0</v>
      </c>
      <c r="G2356" s="0" t="n">
        <v>0</v>
      </c>
      <c r="H2356" s="0" t="n">
        <v>0</v>
      </c>
      <c r="I2356" s="0" t="n">
        <v>0</v>
      </c>
      <c r="J2356" s="0" t="n">
        <v>42</v>
      </c>
      <c r="K2356" s="37" t="n">
        <f aca="false">E2356+Inputs!$B$5*F2356</f>
        <v>0</v>
      </c>
      <c r="L2356" s="37" t="n">
        <f aca="false">G2356+Inputs!$B$6*H2356</f>
        <v>0</v>
      </c>
      <c r="M2356" s="37" t="n">
        <f aca="false">I2356+Inputs!$B$7*J2356</f>
        <v>52.122</v>
      </c>
      <c r="N2356" s="37" t="n">
        <f aca="false">K2356+L2356+M2356</f>
        <v>52.122</v>
      </c>
    </row>
    <row r="2357" customFormat="false" ht="15" hidden="false" customHeight="false" outlineLevel="0" collapsed="false">
      <c r="A2357" s="0" t="s">
        <v>9</v>
      </c>
      <c r="B2357" s="0" t="s">
        <v>371</v>
      </c>
      <c r="C2357" s="15" t="n">
        <v>46023</v>
      </c>
      <c r="D2357" s="0" t="n">
        <v>1</v>
      </c>
      <c r="E2357" s="0" t="n">
        <v>0</v>
      </c>
      <c r="F2357" s="0" t="n">
        <v>0</v>
      </c>
      <c r="G2357" s="0" t="n">
        <v>0</v>
      </c>
      <c r="H2357" s="0" t="n">
        <v>2</v>
      </c>
      <c r="I2357" s="0" t="n">
        <v>0</v>
      </c>
      <c r="J2357" s="0" t="n">
        <v>39</v>
      </c>
      <c r="K2357" s="37" t="n">
        <f aca="false">E2357+Inputs!$B$5*F2357</f>
        <v>0</v>
      </c>
      <c r="L2357" s="37" t="n">
        <f aca="false">G2357+Inputs!$B$6*H2357</f>
        <v>2.55</v>
      </c>
      <c r="M2357" s="37" t="n">
        <f aca="false">I2357+Inputs!$B$7*J2357</f>
        <v>48.399</v>
      </c>
      <c r="N2357" s="37" t="n">
        <f aca="false">K2357+L2357+M2357</f>
        <v>50.949</v>
      </c>
    </row>
    <row r="2358" customFormat="false" ht="15" hidden="false" customHeight="false" outlineLevel="0" collapsed="false">
      <c r="A2358" s="0" t="s">
        <v>9</v>
      </c>
      <c r="B2358" s="0" t="s">
        <v>371</v>
      </c>
      <c r="C2358" s="15" t="n">
        <v>46054</v>
      </c>
      <c r="D2358" s="0" t="n">
        <v>1</v>
      </c>
      <c r="E2358" s="0" t="n">
        <v>0</v>
      </c>
      <c r="F2358" s="0" t="n">
        <v>1</v>
      </c>
      <c r="G2358" s="0" t="n">
        <v>0</v>
      </c>
      <c r="H2358" s="0" t="n">
        <v>1</v>
      </c>
      <c r="I2358" s="0" t="n">
        <v>0</v>
      </c>
      <c r="J2358" s="0" t="n">
        <v>34</v>
      </c>
      <c r="K2358" s="37" t="n">
        <f aca="false">E2358+Inputs!$B$5*F2358</f>
        <v>1.275</v>
      </c>
      <c r="L2358" s="37" t="n">
        <f aca="false">G2358+Inputs!$B$6*H2358</f>
        <v>1.275</v>
      </c>
      <c r="M2358" s="37" t="n">
        <f aca="false">I2358+Inputs!$B$7*J2358</f>
        <v>42.194</v>
      </c>
      <c r="N2358" s="37" t="n">
        <f aca="false">K2358+L2358+M2358</f>
        <v>44.744</v>
      </c>
    </row>
    <row r="2359" customFormat="false" ht="15" hidden="false" customHeight="false" outlineLevel="0" collapsed="false">
      <c r="A2359" s="0" t="s">
        <v>9</v>
      </c>
      <c r="B2359" s="0" t="s">
        <v>371</v>
      </c>
      <c r="C2359" s="15" t="n">
        <v>46082</v>
      </c>
      <c r="D2359" s="0" t="n">
        <v>1</v>
      </c>
      <c r="E2359" s="0" t="n">
        <v>0</v>
      </c>
      <c r="F2359" s="0" t="n">
        <v>2</v>
      </c>
      <c r="G2359" s="0" t="n">
        <v>0</v>
      </c>
      <c r="H2359" s="0" t="n">
        <v>1</v>
      </c>
      <c r="I2359" s="0" t="n">
        <v>0</v>
      </c>
      <c r="J2359" s="0" t="n">
        <v>41</v>
      </c>
      <c r="K2359" s="37" t="n">
        <f aca="false">E2359+Inputs!$B$5*F2359</f>
        <v>2.55</v>
      </c>
      <c r="L2359" s="37" t="n">
        <f aca="false">G2359+Inputs!$B$6*H2359</f>
        <v>1.275</v>
      </c>
      <c r="M2359" s="37" t="n">
        <f aca="false">I2359+Inputs!$B$7*J2359</f>
        <v>50.881</v>
      </c>
      <c r="N2359" s="37" t="n">
        <f aca="false">K2359+L2359+M2359</f>
        <v>54.706</v>
      </c>
    </row>
    <row r="2360" customFormat="false" ht="15" hidden="false" customHeight="false" outlineLevel="0" collapsed="false">
      <c r="A2360" s="0" t="s">
        <v>9</v>
      </c>
      <c r="B2360" s="0" t="s">
        <v>371</v>
      </c>
      <c r="C2360" s="15" t="n">
        <v>46113</v>
      </c>
      <c r="D2360" s="0" t="n">
        <v>1</v>
      </c>
      <c r="E2360" s="0" t="n">
        <v>0</v>
      </c>
      <c r="F2360" s="0" t="n">
        <v>1</v>
      </c>
      <c r="G2360" s="0" t="n">
        <v>0</v>
      </c>
      <c r="H2360" s="0" t="n">
        <v>1</v>
      </c>
      <c r="I2360" s="0" t="n">
        <v>0</v>
      </c>
      <c r="J2360" s="0" t="n">
        <v>37</v>
      </c>
      <c r="K2360" s="37" t="n">
        <f aca="false">E2360+Inputs!$B$5*F2360</f>
        <v>1.275</v>
      </c>
      <c r="L2360" s="37" t="n">
        <f aca="false">G2360+Inputs!$B$6*H2360</f>
        <v>1.275</v>
      </c>
      <c r="M2360" s="37" t="n">
        <f aca="false">I2360+Inputs!$B$7*J2360</f>
        <v>45.917</v>
      </c>
      <c r="N2360" s="37" t="n">
        <f aca="false">K2360+L2360+M2360</f>
        <v>48.467</v>
      </c>
    </row>
    <row r="2361" customFormat="false" ht="15" hidden="false" customHeight="false" outlineLevel="0" collapsed="false">
      <c r="A2361" s="0" t="s">
        <v>9</v>
      </c>
      <c r="B2361" s="0" t="s">
        <v>371</v>
      </c>
      <c r="C2361" s="15" t="n">
        <v>46143</v>
      </c>
      <c r="D2361" s="0" t="n">
        <v>1</v>
      </c>
      <c r="E2361" s="0" t="n">
        <v>0</v>
      </c>
      <c r="F2361" s="0" t="n">
        <v>4</v>
      </c>
      <c r="G2361" s="0" t="n">
        <v>0</v>
      </c>
      <c r="H2361" s="0" t="n">
        <v>2</v>
      </c>
      <c r="I2361" s="0" t="n">
        <v>0</v>
      </c>
      <c r="J2361" s="0" t="n">
        <v>43</v>
      </c>
      <c r="K2361" s="37" t="n">
        <f aca="false">E2361+Inputs!$B$5*F2361</f>
        <v>5.1</v>
      </c>
      <c r="L2361" s="37" t="n">
        <f aca="false">G2361+Inputs!$B$6*H2361</f>
        <v>2.55</v>
      </c>
      <c r="M2361" s="37" t="n">
        <f aca="false">I2361+Inputs!$B$7*J2361</f>
        <v>53.363</v>
      </c>
      <c r="N2361" s="37" t="n">
        <f aca="false">K2361+L2361+M2361</f>
        <v>61.013</v>
      </c>
    </row>
    <row r="2362" customFormat="false" ht="15" hidden="false" customHeight="false" outlineLevel="0" collapsed="false">
      <c r="A2362" s="0" t="s">
        <v>9</v>
      </c>
      <c r="B2362" s="0" t="s">
        <v>371</v>
      </c>
      <c r="C2362" s="15" t="n">
        <v>46174</v>
      </c>
      <c r="D2362" s="0" t="n">
        <v>1</v>
      </c>
      <c r="E2362" s="0" t="n">
        <v>0</v>
      </c>
      <c r="F2362" s="0" t="n">
        <v>2</v>
      </c>
      <c r="G2362" s="0" t="n">
        <v>0</v>
      </c>
      <c r="H2362" s="0" t="n">
        <v>2</v>
      </c>
      <c r="I2362" s="0" t="n">
        <v>0</v>
      </c>
      <c r="J2362" s="0" t="n">
        <v>52</v>
      </c>
      <c r="K2362" s="37" t="n">
        <f aca="false">E2362+Inputs!$B$5*F2362</f>
        <v>2.55</v>
      </c>
      <c r="L2362" s="37" t="n">
        <f aca="false">G2362+Inputs!$B$6*H2362</f>
        <v>2.55</v>
      </c>
      <c r="M2362" s="37" t="n">
        <f aca="false">I2362+Inputs!$B$7*J2362</f>
        <v>64.532</v>
      </c>
      <c r="N2362" s="37" t="n">
        <f aca="false">K2362+L2362+M2362</f>
        <v>69.632</v>
      </c>
    </row>
    <row r="2363" customFormat="false" ht="15" hidden="false" customHeight="false" outlineLevel="0" collapsed="false">
      <c r="A2363" s="0" t="s">
        <v>9</v>
      </c>
      <c r="B2363" s="0" t="s">
        <v>371</v>
      </c>
      <c r="C2363" s="15" t="n">
        <v>46204</v>
      </c>
      <c r="D2363" s="0" t="n">
        <v>1</v>
      </c>
      <c r="E2363" s="0" t="n">
        <v>0</v>
      </c>
      <c r="F2363" s="0" t="n">
        <v>4</v>
      </c>
      <c r="G2363" s="0" t="n">
        <v>0</v>
      </c>
      <c r="H2363" s="0" t="n">
        <v>3</v>
      </c>
      <c r="I2363" s="0" t="n">
        <v>0</v>
      </c>
      <c r="J2363" s="0" t="n">
        <v>37</v>
      </c>
      <c r="K2363" s="37" t="n">
        <f aca="false">E2363+Inputs!$B$5*F2363</f>
        <v>5.1</v>
      </c>
      <c r="L2363" s="37" t="n">
        <f aca="false">G2363+Inputs!$B$6*H2363</f>
        <v>3.825</v>
      </c>
      <c r="M2363" s="37" t="n">
        <f aca="false">I2363+Inputs!$B$7*J2363</f>
        <v>45.917</v>
      </c>
      <c r="N2363" s="37" t="n">
        <f aca="false">K2363+L2363+M2363</f>
        <v>54.842</v>
      </c>
    </row>
    <row r="2364" customFormat="false" ht="15" hidden="false" customHeight="false" outlineLevel="0" collapsed="false">
      <c r="A2364" s="0" t="s">
        <v>9</v>
      </c>
      <c r="B2364" s="0" t="s">
        <v>371</v>
      </c>
      <c r="C2364" s="15" t="n">
        <v>46235</v>
      </c>
      <c r="D2364" s="0" t="n">
        <v>1</v>
      </c>
      <c r="E2364" s="0" t="n">
        <v>0</v>
      </c>
      <c r="F2364" s="0" t="n">
        <v>2</v>
      </c>
      <c r="G2364" s="0" t="n">
        <v>0</v>
      </c>
      <c r="H2364" s="0" t="n">
        <v>2</v>
      </c>
      <c r="I2364" s="0" t="n">
        <v>0</v>
      </c>
      <c r="J2364" s="0" t="n">
        <v>31</v>
      </c>
      <c r="K2364" s="37" t="n">
        <f aca="false">E2364+Inputs!$B$5*F2364</f>
        <v>2.55</v>
      </c>
      <c r="L2364" s="37" t="n">
        <f aca="false">G2364+Inputs!$B$6*H2364</f>
        <v>2.55</v>
      </c>
      <c r="M2364" s="37" t="n">
        <f aca="false">I2364+Inputs!$B$7*J2364</f>
        <v>38.471</v>
      </c>
      <c r="N2364" s="37" t="n">
        <f aca="false">K2364+L2364+M2364</f>
        <v>43.571</v>
      </c>
    </row>
    <row r="2365" customFormat="false" ht="15" hidden="false" customHeight="false" outlineLevel="0" collapsed="false">
      <c r="A2365" s="0" t="s">
        <v>9</v>
      </c>
      <c r="B2365" s="0" t="s">
        <v>427</v>
      </c>
      <c r="C2365" s="15" t="n">
        <v>44927</v>
      </c>
      <c r="D2365" s="0" t="n">
        <v>4</v>
      </c>
      <c r="E2365" s="0" t="n">
        <v>0</v>
      </c>
      <c r="F2365" s="0" t="n">
        <v>58</v>
      </c>
      <c r="G2365" s="0" t="n">
        <v>0</v>
      </c>
      <c r="H2365" s="0" t="n">
        <v>3</v>
      </c>
      <c r="I2365" s="0" t="n">
        <v>0</v>
      </c>
      <c r="J2365" s="0" t="n">
        <v>455</v>
      </c>
      <c r="K2365" s="37" t="n">
        <f aca="false">E2365+Inputs!$B$5*F2365</f>
        <v>73.95</v>
      </c>
      <c r="L2365" s="37" t="n">
        <f aca="false">G2365+Inputs!$B$6*H2365</f>
        <v>3.825</v>
      </c>
      <c r="M2365" s="37" t="n">
        <f aca="false">I2365+Inputs!$B$7*J2365</f>
        <v>564.655</v>
      </c>
      <c r="N2365" s="37" t="n">
        <f aca="false">K2365+L2365+M2365</f>
        <v>642.43</v>
      </c>
    </row>
    <row r="2366" customFormat="false" ht="15" hidden="false" customHeight="false" outlineLevel="0" collapsed="false">
      <c r="A2366" s="0" t="s">
        <v>9</v>
      </c>
      <c r="B2366" s="0" t="s">
        <v>427</v>
      </c>
      <c r="C2366" s="15" t="n">
        <v>44958</v>
      </c>
      <c r="D2366" s="0" t="n">
        <v>4</v>
      </c>
      <c r="E2366" s="0" t="n">
        <v>0</v>
      </c>
      <c r="F2366" s="0" t="n">
        <v>55</v>
      </c>
      <c r="G2366" s="0" t="n">
        <v>0</v>
      </c>
      <c r="H2366" s="0" t="n">
        <v>6</v>
      </c>
      <c r="I2366" s="0" t="n">
        <v>0</v>
      </c>
      <c r="J2366" s="0" t="n">
        <v>368</v>
      </c>
      <c r="K2366" s="37" t="n">
        <f aca="false">E2366+Inputs!$B$5*F2366</f>
        <v>70.125</v>
      </c>
      <c r="L2366" s="37" t="n">
        <f aca="false">G2366+Inputs!$B$6*H2366</f>
        <v>7.65</v>
      </c>
      <c r="M2366" s="37" t="n">
        <f aca="false">I2366+Inputs!$B$7*J2366</f>
        <v>456.688</v>
      </c>
      <c r="N2366" s="37" t="n">
        <f aca="false">K2366+L2366+M2366</f>
        <v>534.463</v>
      </c>
    </row>
    <row r="2367" customFormat="false" ht="15" hidden="false" customHeight="false" outlineLevel="0" collapsed="false">
      <c r="A2367" s="0" t="s">
        <v>9</v>
      </c>
      <c r="B2367" s="0" t="s">
        <v>427</v>
      </c>
      <c r="C2367" s="15" t="n">
        <v>44986</v>
      </c>
      <c r="D2367" s="0" t="n">
        <v>4</v>
      </c>
      <c r="E2367" s="0" t="n">
        <v>0</v>
      </c>
      <c r="F2367" s="0" t="n">
        <v>12</v>
      </c>
      <c r="G2367" s="0" t="n">
        <v>0</v>
      </c>
      <c r="H2367" s="0" t="n">
        <v>0</v>
      </c>
      <c r="I2367" s="0" t="n">
        <v>0</v>
      </c>
      <c r="J2367" s="0" t="n">
        <v>58</v>
      </c>
      <c r="K2367" s="37" t="n">
        <f aca="false">E2367+Inputs!$B$5*F2367</f>
        <v>15.3</v>
      </c>
      <c r="L2367" s="37" t="n">
        <f aca="false">G2367+Inputs!$B$6*H2367</f>
        <v>0</v>
      </c>
      <c r="M2367" s="37" t="n">
        <f aca="false">I2367+Inputs!$B$7*J2367</f>
        <v>71.978</v>
      </c>
      <c r="N2367" s="37" t="n">
        <f aca="false">K2367+L2367+M2367</f>
        <v>87.278</v>
      </c>
    </row>
    <row r="2368" customFormat="false" ht="15" hidden="false" customHeight="false" outlineLevel="0" collapsed="false">
      <c r="A2368" s="0" t="s">
        <v>9</v>
      </c>
      <c r="B2368" s="0" t="s">
        <v>427</v>
      </c>
      <c r="C2368" s="15" t="n">
        <v>45017</v>
      </c>
      <c r="D2368" s="0" t="n">
        <v>4</v>
      </c>
      <c r="E2368" s="0" t="n">
        <v>0</v>
      </c>
      <c r="F2368" s="0" t="n">
        <v>10</v>
      </c>
      <c r="G2368" s="0" t="n">
        <v>0</v>
      </c>
      <c r="H2368" s="0" t="n">
        <v>0</v>
      </c>
      <c r="I2368" s="0" t="n">
        <v>0</v>
      </c>
      <c r="J2368" s="0" t="n">
        <v>132</v>
      </c>
      <c r="K2368" s="37" t="n">
        <f aca="false">E2368+Inputs!$B$5*F2368</f>
        <v>12.75</v>
      </c>
      <c r="L2368" s="37" t="n">
        <f aca="false">G2368+Inputs!$B$6*H2368</f>
        <v>0</v>
      </c>
      <c r="M2368" s="37" t="n">
        <f aca="false">I2368+Inputs!$B$7*J2368</f>
        <v>163.812</v>
      </c>
      <c r="N2368" s="37" t="n">
        <f aca="false">K2368+L2368+M2368</f>
        <v>176.562</v>
      </c>
    </row>
    <row r="2369" customFormat="false" ht="15" hidden="false" customHeight="false" outlineLevel="0" collapsed="false">
      <c r="A2369" s="0" t="s">
        <v>9</v>
      </c>
      <c r="B2369" s="0" t="s">
        <v>427</v>
      </c>
      <c r="C2369" s="15" t="n">
        <v>45047</v>
      </c>
      <c r="D2369" s="0" t="n">
        <v>4</v>
      </c>
      <c r="E2369" s="0" t="n">
        <v>0</v>
      </c>
      <c r="F2369" s="0" t="n">
        <v>71</v>
      </c>
      <c r="G2369" s="0" t="n">
        <v>0</v>
      </c>
      <c r="H2369" s="0" t="n">
        <v>5</v>
      </c>
      <c r="I2369" s="0" t="n">
        <v>0</v>
      </c>
      <c r="J2369" s="0" t="n">
        <v>410</v>
      </c>
      <c r="K2369" s="37" t="n">
        <f aca="false">E2369+Inputs!$B$5*F2369</f>
        <v>90.525</v>
      </c>
      <c r="L2369" s="37" t="n">
        <f aca="false">G2369+Inputs!$B$6*H2369</f>
        <v>6.375</v>
      </c>
      <c r="M2369" s="37" t="n">
        <f aca="false">I2369+Inputs!$B$7*J2369</f>
        <v>508.81</v>
      </c>
      <c r="N2369" s="37" t="n">
        <f aca="false">K2369+L2369+M2369</f>
        <v>605.71</v>
      </c>
    </row>
    <row r="2370" customFormat="false" ht="15" hidden="false" customHeight="false" outlineLevel="0" collapsed="false">
      <c r="A2370" s="0" t="s">
        <v>9</v>
      </c>
      <c r="B2370" s="0" t="s">
        <v>427</v>
      </c>
      <c r="C2370" s="15" t="n">
        <v>45078</v>
      </c>
      <c r="D2370" s="0" t="n">
        <v>4</v>
      </c>
      <c r="E2370" s="0" t="n">
        <v>0</v>
      </c>
      <c r="F2370" s="0" t="n">
        <v>63</v>
      </c>
      <c r="G2370" s="0" t="n">
        <v>0</v>
      </c>
      <c r="H2370" s="0" t="n">
        <v>3</v>
      </c>
      <c r="I2370" s="0" t="n">
        <v>0</v>
      </c>
      <c r="J2370" s="0" t="n">
        <v>456</v>
      </c>
      <c r="K2370" s="37" t="n">
        <f aca="false">E2370+Inputs!$B$5*F2370</f>
        <v>80.325</v>
      </c>
      <c r="L2370" s="37" t="n">
        <f aca="false">G2370+Inputs!$B$6*H2370</f>
        <v>3.825</v>
      </c>
      <c r="M2370" s="37" t="n">
        <f aca="false">I2370+Inputs!$B$7*J2370</f>
        <v>565.896</v>
      </c>
      <c r="N2370" s="37" t="n">
        <f aca="false">K2370+L2370+M2370</f>
        <v>650.046</v>
      </c>
    </row>
    <row r="2371" customFormat="false" ht="15" hidden="false" customHeight="false" outlineLevel="0" collapsed="false">
      <c r="A2371" s="0" t="s">
        <v>9</v>
      </c>
      <c r="B2371" s="0" t="s">
        <v>427</v>
      </c>
      <c r="C2371" s="15" t="n">
        <v>45108</v>
      </c>
      <c r="D2371" s="0" t="n">
        <v>4</v>
      </c>
      <c r="E2371" s="0" t="n">
        <v>6</v>
      </c>
      <c r="F2371" s="0" t="n">
        <v>65</v>
      </c>
      <c r="G2371" s="0" t="n">
        <v>0</v>
      </c>
      <c r="H2371" s="0" t="n">
        <v>10</v>
      </c>
      <c r="I2371" s="0" t="n">
        <v>0</v>
      </c>
      <c r="J2371" s="0" t="n">
        <v>444</v>
      </c>
      <c r="K2371" s="37" t="n">
        <f aca="false">E2371+Inputs!$B$5*F2371</f>
        <v>88.875</v>
      </c>
      <c r="L2371" s="37" t="n">
        <f aca="false">G2371+Inputs!$B$6*H2371</f>
        <v>12.75</v>
      </c>
      <c r="M2371" s="37" t="n">
        <f aca="false">I2371+Inputs!$B$7*J2371</f>
        <v>551.004</v>
      </c>
      <c r="N2371" s="37" t="n">
        <f aca="false">K2371+L2371+M2371</f>
        <v>652.629</v>
      </c>
    </row>
    <row r="2372" customFormat="false" ht="15" hidden="false" customHeight="false" outlineLevel="0" collapsed="false">
      <c r="A2372" s="0" t="s">
        <v>9</v>
      </c>
      <c r="B2372" s="0" t="s">
        <v>427</v>
      </c>
      <c r="C2372" s="15" t="n">
        <v>45139</v>
      </c>
      <c r="D2372" s="0" t="n">
        <v>4</v>
      </c>
      <c r="E2372" s="0" t="n">
        <v>0</v>
      </c>
      <c r="F2372" s="0" t="n">
        <v>55</v>
      </c>
      <c r="G2372" s="0" t="n">
        <v>0</v>
      </c>
      <c r="H2372" s="0" t="n">
        <v>11</v>
      </c>
      <c r="I2372" s="0" t="n">
        <v>0</v>
      </c>
      <c r="J2372" s="0" t="n">
        <v>510</v>
      </c>
      <c r="K2372" s="37" t="n">
        <f aca="false">E2372+Inputs!$B$5*F2372</f>
        <v>70.125</v>
      </c>
      <c r="L2372" s="37" t="n">
        <f aca="false">G2372+Inputs!$B$6*H2372</f>
        <v>14.025</v>
      </c>
      <c r="M2372" s="37" t="n">
        <f aca="false">I2372+Inputs!$B$7*J2372</f>
        <v>632.91</v>
      </c>
      <c r="N2372" s="37" t="n">
        <f aca="false">K2372+L2372+M2372</f>
        <v>717.06</v>
      </c>
    </row>
    <row r="2373" customFormat="false" ht="15" hidden="false" customHeight="false" outlineLevel="0" collapsed="false">
      <c r="A2373" s="0" t="s">
        <v>9</v>
      </c>
      <c r="B2373" s="0" t="s">
        <v>427</v>
      </c>
      <c r="C2373" s="15" t="n">
        <v>45170</v>
      </c>
      <c r="D2373" s="0" t="n">
        <v>4</v>
      </c>
      <c r="E2373" s="0" t="n">
        <v>0</v>
      </c>
      <c r="F2373" s="0" t="n">
        <v>78</v>
      </c>
      <c r="G2373" s="0" t="n">
        <v>0</v>
      </c>
      <c r="H2373" s="0" t="n">
        <v>12</v>
      </c>
      <c r="I2373" s="0" t="n">
        <v>0</v>
      </c>
      <c r="J2373" s="0" t="n">
        <v>504</v>
      </c>
      <c r="K2373" s="37" t="n">
        <f aca="false">E2373+Inputs!$B$5*F2373</f>
        <v>99.45</v>
      </c>
      <c r="L2373" s="37" t="n">
        <f aca="false">G2373+Inputs!$B$6*H2373</f>
        <v>15.3</v>
      </c>
      <c r="M2373" s="37" t="n">
        <f aca="false">I2373+Inputs!$B$7*J2373</f>
        <v>625.464</v>
      </c>
      <c r="N2373" s="37" t="n">
        <f aca="false">K2373+L2373+M2373</f>
        <v>740.214</v>
      </c>
    </row>
    <row r="2374" customFormat="false" ht="15" hidden="false" customHeight="false" outlineLevel="0" collapsed="false">
      <c r="A2374" s="0" t="s">
        <v>9</v>
      </c>
      <c r="B2374" s="0" t="s">
        <v>427</v>
      </c>
      <c r="C2374" s="15" t="n">
        <v>45200</v>
      </c>
      <c r="D2374" s="0" t="n">
        <v>4</v>
      </c>
      <c r="E2374" s="0" t="n">
        <v>0</v>
      </c>
      <c r="F2374" s="0" t="n">
        <v>65</v>
      </c>
      <c r="G2374" s="0" t="n">
        <v>0</v>
      </c>
      <c r="H2374" s="0" t="n">
        <v>15</v>
      </c>
      <c r="I2374" s="0" t="n">
        <v>0</v>
      </c>
      <c r="J2374" s="0" t="n">
        <v>447</v>
      </c>
      <c r="K2374" s="37" t="n">
        <f aca="false">E2374+Inputs!$B$5*F2374</f>
        <v>82.875</v>
      </c>
      <c r="L2374" s="37" t="n">
        <f aca="false">G2374+Inputs!$B$6*H2374</f>
        <v>19.125</v>
      </c>
      <c r="M2374" s="37" t="n">
        <f aca="false">I2374+Inputs!$B$7*J2374</f>
        <v>554.727</v>
      </c>
      <c r="N2374" s="37" t="n">
        <f aca="false">K2374+L2374+M2374</f>
        <v>656.727</v>
      </c>
    </row>
    <row r="2375" customFormat="false" ht="15" hidden="false" customHeight="false" outlineLevel="0" collapsed="false">
      <c r="A2375" s="0" t="s">
        <v>9</v>
      </c>
      <c r="B2375" s="0" t="s">
        <v>427</v>
      </c>
      <c r="C2375" s="15" t="n">
        <v>45231</v>
      </c>
      <c r="D2375" s="0" t="n">
        <v>4</v>
      </c>
      <c r="E2375" s="0" t="n">
        <v>0</v>
      </c>
      <c r="F2375" s="0" t="n">
        <v>89</v>
      </c>
      <c r="G2375" s="0" t="n">
        <v>0</v>
      </c>
      <c r="H2375" s="0" t="n">
        <v>9</v>
      </c>
      <c r="I2375" s="0" t="n">
        <v>0</v>
      </c>
      <c r="J2375" s="0" t="n">
        <v>460</v>
      </c>
      <c r="K2375" s="37" t="n">
        <f aca="false">E2375+Inputs!$B$5*F2375</f>
        <v>113.475</v>
      </c>
      <c r="L2375" s="37" t="n">
        <f aca="false">G2375+Inputs!$B$6*H2375</f>
        <v>11.475</v>
      </c>
      <c r="M2375" s="37" t="n">
        <f aca="false">I2375+Inputs!$B$7*J2375</f>
        <v>570.86</v>
      </c>
      <c r="N2375" s="37" t="n">
        <f aca="false">K2375+L2375+M2375</f>
        <v>695.81</v>
      </c>
    </row>
    <row r="2376" customFormat="false" ht="15" hidden="false" customHeight="false" outlineLevel="0" collapsed="false">
      <c r="A2376" s="0" t="s">
        <v>9</v>
      </c>
      <c r="B2376" s="0" t="s">
        <v>427</v>
      </c>
      <c r="C2376" s="15" t="n">
        <v>45261</v>
      </c>
      <c r="D2376" s="0" t="n">
        <v>4</v>
      </c>
      <c r="E2376" s="0" t="n">
        <v>0</v>
      </c>
      <c r="F2376" s="0" t="n">
        <v>51</v>
      </c>
      <c r="G2376" s="0" t="n">
        <v>0</v>
      </c>
      <c r="H2376" s="0" t="n">
        <v>7</v>
      </c>
      <c r="I2376" s="0" t="n">
        <v>0</v>
      </c>
      <c r="J2376" s="0" t="n">
        <v>327</v>
      </c>
      <c r="K2376" s="37" t="n">
        <f aca="false">E2376+Inputs!$B$5*F2376</f>
        <v>65.025</v>
      </c>
      <c r="L2376" s="37" t="n">
        <f aca="false">G2376+Inputs!$B$6*H2376</f>
        <v>8.925</v>
      </c>
      <c r="M2376" s="37" t="n">
        <f aca="false">I2376+Inputs!$B$7*J2376</f>
        <v>405.807</v>
      </c>
      <c r="N2376" s="37" t="n">
        <f aca="false">K2376+L2376+M2376</f>
        <v>479.757</v>
      </c>
    </row>
    <row r="2377" customFormat="false" ht="15" hidden="false" customHeight="false" outlineLevel="0" collapsed="false">
      <c r="A2377" s="0" t="s">
        <v>9</v>
      </c>
      <c r="B2377" s="0" t="s">
        <v>427</v>
      </c>
      <c r="C2377" s="15" t="n">
        <v>45292</v>
      </c>
      <c r="D2377" s="0" t="n">
        <v>4</v>
      </c>
      <c r="E2377" s="0" t="n">
        <v>0</v>
      </c>
      <c r="F2377" s="0" t="n">
        <v>55</v>
      </c>
      <c r="G2377" s="0" t="n">
        <v>0</v>
      </c>
      <c r="H2377" s="0" t="n">
        <v>5</v>
      </c>
      <c r="I2377" s="0" t="n">
        <v>0</v>
      </c>
      <c r="J2377" s="0" t="n">
        <v>375</v>
      </c>
      <c r="K2377" s="37" t="n">
        <f aca="false">E2377+Inputs!$B$5*F2377</f>
        <v>70.125</v>
      </c>
      <c r="L2377" s="37" t="n">
        <f aca="false">G2377+Inputs!$B$6*H2377</f>
        <v>6.375</v>
      </c>
      <c r="M2377" s="37" t="n">
        <f aca="false">I2377+Inputs!$B$7*J2377</f>
        <v>465.375</v>
      </c>
      <c r="N2377" s="37" t="n">
        <f aca="false">K2377+L2377+M2377</f>
        <v>541.875</v>
      </c>
    </row>
    <row r="2378" customFormat="false" ht="15" hidden="false" customHeight="false" outlineLevel="0" collapsed="false">
      <c r="A2378" s="0" t="s">
        <v>9</v>
      </c>
      <c r="B2378" s="0" t="s">
        <v>427</v>
      </c>
      <c r="C2378" s="15" t="n">
        <v>45323</v>
      </c>
      <c r="D2378" s="0" t="n">
        <v>4</v>
      </c>
      <c r="E2378" s="0" t="n">
        <v>0</v>
      </c>
      <c r="F2378" s="0" t="n">
        <v>10</v>
      </c>
      <c r="G2378" s="0" t="n">
        <v>0</v>
      </c>
      <c r="H2378" s="0" t="n">
        <v>2</v>
      </c>
      <c r="I2378" s="0" t="n">
        <v>0</v>
      </c>
      <c r="J2378" s="0" t="n">
        <v>50</v>
      </c>
      <c r="K2378" s="37" t="n">
        <f aca="false">E2378+Inputs!$B$5*F2378</f>
        <v>12.75</v>
      </c>
      <c r="L2378" s="37" t="n">
        <f aca="false">G2378+Inputs!$B$6*H2378</f>
        <v>2.55</v>
      </c>
      <c r="M2378" s="37" t="n">
        <f aca="false">I2378+Inputs!$B$7*J2378</f>
        <v>62.05</v>
      </c>
      <c r="N2378" s="37" t="n">
        <f aca="false">K2378+L2378+M2378</f>
        <v>77.35</v>
      </c>
    </row>
    <row r="2379" customFormat="false" ht="15" hidden="false" customHeight="false" outlineLevel="0" collapsed="false">
      <c r="A2379" s="0" t="s">
        <v>9</v>
      </c>
      <c r="B2379" s="0" t="s">
        <v>427</v>
      </c>
      <c r="C2379" s="15" t="n">
        <v>45352</v>
      </c>
      <c r="D2379" s="0" t="n">
        <v>4</v>
      </c>
      <c r="E2379" s="0" t="n">
        <v>0</v>
      </c>
      <c r="F2379" s="0" t="n">
        <v>14</v>
      </c>
      <c r="G2379" s="0" t="n">
        <v>0</v>
      </c>
      <c r="H2379" s="0" t="n">
        <v>1</v>
      </c>
      <c r="I2379" s="0" t="n">
        <v>0</v>
      </c>
      <c r="J2379" s="0" t="n">
        <v>112</v>
      </c>
      <c r="K2379" s="37" t="n">
        <f aca="false">E2379+Inputs!$B$5*F2379</f>
        <v>17.85</v>
      </c>
      <c r="L2379" s="37" t="n">
        <f aca="false">G2379+Inputs!$B$6*H2379</f>
        <v>1.275</v>
      </c>
      <c r="M2379" s="37" t="n">
        <f aca="false">I2379+Inputs!$B$7*J2379</f>
        <v>138.992</v>
      </c>
      <c r="N2379" s="37" t="n">
        <f aca="false">K2379+L2379+M2379</f>
        <v>158.117</v>
      </c>
    </row>
    <row r="2380" customFormat="false" ht="15" hidden="false" customHeight="false" outlineLevel="0" collapsed="false">
      <c r="A2380" s="0" t="s">
        <v>9</v>
      </c>
      <c r="B2380" s="0" t="s">
        <v>427</v>
      </c>
      <c r="C2380" s="15" t="n">
        <v>45383</v>
      </c>
      <c r="D2380" s="0" t="n">
        <v>4</v>
      </c>
      <c r="E2380" s="0" t="n">
        <v>0</v>
      </c>
      <c r="F2380" s="0" t="n">
        <v>48</v>
      </c>
      <c r="G2380" s="0" t="n">
        <v>0</v>
      </c>
      <c r="H2380" s="0" t="n">
        <v>5</v>
      </c>
      <c r="I2380" s="0" t="n">
        <v>0</v>
      </c>
      <c r="J2380" s="0" t="n">
        <v>356</v>
      </c>
      <c r="K2380" s="37" t="n">
        <f aca="false">E2380+Inputs!$B$5*F2380</f>
        <v>61.2</v>
      </c>
      <c r="L2380" s="37" t="n">
        <f aca="false">G2380+Inputs!$B$6*H2380</f>
        <v>6.375</v>
      </c>
      <c r="M2380" s="37" t="n">
        <f aca="false">I2380+Inputs!$B$7*J2380</f>
        <v>441.796</v>
      </c>
      <c r="N2380" s="37" t="n">
        <f aca="false">K2380+L2380+M2380</f>
        <v>509.371</v>
      </c>
    </row>
    <row r="2381" customFormat="false" ht="15" hidden="false" customHeight="false" outlineLevel="0" collapsed="false">
      <c r="A2381" s="0" t="s">
        <v>9</v>
      </c>
      <c r="B2381" s="0" t="s">
        <v>427</v>
      </c>
      <c r="C2381" s="15" t="n">
        <v>45413</v>
      </c>
      <c r="D2381" s="0" t="n">
        <v>4</v>
      </c>
      <c r="E2381" s="0" t="n">
        <v>0</v>
      </c>
      <c r="F2381" s="0" t="n">
        <v>40</v>
      </c>
      <c r="G2381" s="0" t="n">
        <v>0</v>
      </c>
      <c r="H2381" s="0" t="n">
        <v>5</v>
      </c>
      <c r="I2381" s="0" t="n">
        <v>0</v>
      </c>
      <c r="J2381" s="0" t="n">
        <v>320</v>
      </c>
      <c r="K2381" s="37" t="n">
        <f aca="false">E2381+Inputs!$B$5*F2381</f>
        <v>51</v>
      </c>
      <c r="L2381" s="37" t="n">
        <f aca="false">G2381+Inputs!$B$6*H2381</f>
        <v>6.375</v>
      </c>
      <c r="M2381" s="37" t="n">
        <f aca="false">I2381+Inputs!$B$7*J2381</f>
        <v>397.12</v>
      </c>
      <c r="N2381" s="37" t="n">
        <f aca="false">K2381+L2381+M2381</f>
        <v>454.495</v>
      </c>
    </row>
    <row r="2382" customFormat="false" ht="15" hidden="false" customHeight="false" outlineLevel="0" collapsed="false">
      <c r="A2382" s="0" t="s">
        <v>9</v>
      </c>
      <c r="B2382" s="0" t="s">
        <v>427</v>
      </c>
      <c r="C2382" s="15" t="n">
        <v>45444</v>
      </c>
      <c r="D2382" s="0" t="n">
        <v>4</v>
      </c>
      <c r="E2382" s="0" t="n">
        <v>0</v>
      </c>
      <c r="F2382" s="0" t="n">
        <v>70</v>
      </c>
      <c r="G2382" s="0" t="n">
        <v>0</v>
      </c>
      <c r="H2382" s="0" t="n">
        <v>9</v>
      </c>
      <c r="I2382" s="0" t="n">
        <v>0</v>
      </c>
      <c r="J2382" s="0" t="n">
        <v>439</v>
      </c>
      <c r="K2382" s="37" t="n">
        <f aca="false">E2382+Inputs!$B$5*F2382</f>
        <v>89.25</v>
      </c>
      <c r="L2382" s="37" t="n">
        <f aca="false">G2382+Inputs!$B$6*H2382</f>
        <v>11.475</v>
      </c>
      <c r="M2382" s="37" t="n">
        <f aca="false">I2382+Inputs!$B$7*J2382</f>
        <v>544.799</v>
      </c>
      <c r="N2382" s="37" t="n">
        <f aca="false">K2382+L2382+M2382</f>
        <v>645.524</v>
      </c>
    </row>
    <row r="2383" customFormat="false" ht="15" hidden="false" customHeight="false" outlineLevel="0" collapsed="false">
      <c r="A2383" s="0" t="s">
        <v>9</v>
      </c>
      <c r="B2383" s="0" t="s">
        <v>427</v>
      </c>
      <c r="C2383" s="15" t="n">
        <v>45474</v>
      </c>
      <c r="D2383" s="0" t="n">
        <v>4</v>
      </c>
      <c r="E2383" s="0" t="n">
        <v>0</v>
      </c>
      <c r="F2383" s="0" t="n">
        <v>62</v>
      </c>
      <c r="G2383" s="0" t="n">
        <v>0</v>
      </c>
      <c r="H2383" s="0" t="n">
        <v>12</v>
      </c>
      <c r="I2383" s="0" t="n">
        <v>0</v>
      </c>
      <c r="J2383" s="0" t="n">
        <v>440</v>
      </c>
      <c r="K2383" s="37" t="n">
        <f aca="false">E2383+Inputs!$B$5*F2383</f>
        <v>79.05</v>
      </c>
      <c r="L2383" s="37" t="n">
        <f aca="false">G2383+Inputs!$B$6*H2383</f>
        <v>15.3</v>
      </c>
      <c r="M2383" s="37" t="n">
        <f aca="false">I2383+Inputs!$B$7*J2383</f>
        <v>546.04</v>
      </c>
      <c r="N2383" s="37" t="n">
        <f aca="false">K2383+L2383+M2383</f>
        <v>640.39</v>
      </c>
    </row>
    <row r="2384" customFormat="false" ht="15" hidden="false" customHeight="false" outlineLevel="0" collapsed="false">
      <c r="A2384" s="0" t="s">
        <v>9</v>
      </c>
      <c r="B2384" s="0" t="s">
        <v>427</v>
      </c>
      <c r="C2384" s="15" t="n">
        <v>45505</v>
      </c>
      <c r="D2384" s="0" t="n">
        <v>4</v>
      </c>
      <c r="E2384" s="0" t="n">
        <v>0</v>
      </c>
      <c r="F2384" s="0" t="n">
        <v>53</v>
      </c>
      <c r="G2384" s="0" t="n">
        <v>0</v>
      </c>
      <c r="H2384" s="0" t="n">
        <v>20</v>
      </c>
      <c r="I2384" s="0" t="n">
        <v>0</v>
      </c>
      <c r="J2384" s="0" t="n">
        <v>386</v>
      </c>
      <c r="K2384" s="37" t="n">
        <f aca="false">E2384+Inputs!$B$5*F2384</f>
        <v>67.575</v>
      </c>
      <c r="L2384" s="37" t="n">
        <f aca="false">G2384+Inputs!$B$6*H2384</f>
        <v>25.5</v>
      </c>
      <c r="M2384" s="37" t="n">
        <f aca="false">I2384+Inputs!$B$7*J2384</f>
        <v>479.026</v>
      </c>
      <c r="N2384" s="37" t="n">
        <f aca="false">K2384+L2384+M2384</f>
        <v>572.101</v>
      </c>
    </row>
    <row r="2385" customFormat="false" ht="15" hidden="false" customHeight="false" outlineLevel="0" collapsed="false">
      <c r="A2385" s="0" t="s">
        <v>9</v>
      </c>
      <c r="B2385" s="0" t="s">
        <v>427</v>
      </c>
      <c r="C2385" s="15" t="n">
        <v>45536</v>
      </c>
      <c r="D2385" s="0" t="n">
        <v>4</v>
      </c>
      <c r="E2385" s="0" t="n">
        <v>0</v>
      </c>
      <c r="F2385" s="0" t="n">
        <v>58</v>
      </c>
      <c r="G2385" s="0" t="n">
        <v>0</v>
      </c>
      <c r="H2385" s="0" t="n">
        <v>20</v>
      </c>
      <c r="I2385" s="0" t="n">
        <v>0</v>
      </c>
      <c r="J2385" s="0" t="n">
        <v>372</v>
      </c>
      <c r="K2385" s="37" t="n">
        <f aca="false">E2385+Inputs!$B$5*F2385</f>
        <v>73.95</v>
      </c>
      <c r="L2385" s="37" t="n">
        <f aca="false">G2385+Inputs!$B$6*H2385</f>
        <v>25.5</v>
      </c>
      <c r="M2385" s="37" t="n">
        <f aca="false">I2385+Inputs!$B$7*J2385</f>
        <v>461.652</v>
      </c>
      <c r="N2385" s="37" t="n">
        <f aca="false">K2385+L2385+M2385</f>
        <v>561.102</v>
      </c>
    </row>
    <row r="2386" customFormat="false" ht="15" hidden="false" customHeight="false" outlineLevel="0" collapsed="false">
      <c r="A2386" s="0" t="s">
        <v>9</v>
      </c>
      <c r="B2386" s="0" t="s">
        <v>427</v>
      </c>
      <c r="C2386" s="15" t="n">
        <v>45566</v>
      </c>
      <c r="D2386" s="0" t="n">
        <v>4</v>
      </c>
      <c r="E2386" s="0" t="n">
        <v>0</v>
      </c>
      <c r="F2386" s="0" t="n">
        <v>55</v>
      </c>
      <c r="G2386" s="0" t="n">
        <v>0</v>
      </c>
      <c r="H2386" s="0" t="n">
        <v>12</v>
      </c>
      <c r="I2386" s="0" t="n">
        <v>0</v>
      </c>
      <c r="J2386" s="0" t="n">
        <v>393</v>
      </c>
      <c r="K2386" s="37" t="n">
        <f aca="false">E2386+Inputs!$B$5*F2386</f>
        <v>70.125</v>
      </c>
      <c r="L2386" s="37" t="n">
        <f aca="false">G2386+Inputs!$B$6*H2386</f>
        <v>15.3</v>
      </c>
      <c r="M2386" s="37" t="n">
        <f aca="false">I2386+Inputs!$B$7*J2386</f>
        <v>487.713</v>
      </c>
      <c r="N2386" s="37" t="n">
        <f aca="false">K2386+L2386+M2386</f>
        <v>573.138</v>
      </c>
    </row>
    <row r="2387" customFormat="false" ht="15" hidden="false" customHeight="false" outlineLevel="0" collapsed="false">
      <c r="A2387" s="0" t="s">
        <v>9</v>
      </c>
      <c r="B2387" s="0" t="s">
        <v>427</v>
      </c>
      <c r="C2387" s="15" t="n">
        <v>45597</v>
      </c>
      <c r="D2387" s="0" t="n">
        <v>4</v>
      </c>
      <c r="E2387" s="0" t="n">
        <v>0</v>
      </c>
      <c r="F2387" s="0" t="n">
        <v>59</v>
      </c>
      <c r="G2387" s="0" t="n">
        <v>0</v>
      </c>
      <c r="H2387" s="0" t="n">
        <v>19</v>
      </c>
      <c r="I2387" s="0" t="n">
        <v>0</v>
      </c>
      <c r="J2387" s="0" t="n">
        <v>395</v>
      </c>
      <c r="K2387" s="37" t="n">
        <f aca="false">E2387+Inputs!$B$5*F2387</f>
        <v>75.225</v>
      </c>
      <c r="L2387" s="37" t="n">
        <f aca="false">G2387+Inputs!$B$6*H2387</f>
        <v>24.225</v>
      </c>
      <c r="M2387" s="37" t="n">
        <f aca="false">I2387+Inputs!$B$7*J2387</f>
        <v>490.195</v>
      </c>
      <c r="N2387" s="37" t="n">
        <f aca="false">K2387+L2387+M2387</f>
        <v>589.645</v>
      </c>
    </row>
    <row r="2388" customFormat="false" ht="15" hidden="false" customHeight="false" outlineLevel="0" collapsed="false">
      <c r="A2388" s="0" t="s">
        <v>9</v>
      </c>
      <c r="B2388" s="0" t="s">
        <v>427</v>
      </c>
      <c r="C2388" s="15" t="n">
        <v>45627</v>
      </c>
      <c r="D2388" s="0" t="n">
        <v>4</v>
      </c>
      <c r="E2388" s="0" t="n">
        <v>0</v>
      </c>
      <c r="F2388" s="0" t="n">
        <v>62</v>
      </c>
      <c r="G2388" s="0" t="n">
        <v>0</v>
      </c>
      <c r="H2388" s="0" t="n">
        <v>17</v>
      </c>
      <c r="I2388" s="0" t="n">
        <v>0</v>
      </c>
      <c r="J2388" s="0" t="n">
        <v>385</v>
      </c>
      <c r="K2388" s="37" t="n">
        <f aca="false">E2388+Inputs!$B$5*F2388</f>
        <v>79.05</v>
      </c>
      <c r="L2388" s="37" t="n">
        <f aca="false">G2388+Inputs!$B$6*H2388</f>
        <v>21.675</v>
      </c>
      <c r="M2388" s="37" t="n">
        <f aca="false">I2388+Inputs!$B$7*J2388</f>
        <v>477.785</v>
      </c>
      <c r="N2388" s="37" t="n">
        <f aca="false">K2388+L2388+M2388</f>
        <v>578.51</v>
      </c>
    </row>
    <row r="2389" customFormat="false" ht="15" hidden="false" customHeight="false" outlineLevel="0" collapsed="false">
      <c r="A2389" s="0" t="s">
        <v>9</v>
      </c>
      <c r="B2389" s="0" t="s">
        <v>427</v>
      </c>
      <c r="C2389" s="15" t="n">
        <v>45658</v>
      </c>
      <c r="D2389" s="0" t="n">
        <v>4</v>
      </c>
      <c r="E2389" s="0" t="n">
        <v>0</v>
      </c>
      <c r="F2389" s="0" t="n">
        <v>38</v>
      </c>
      <c r="G2389" s="0" t="n">
        <v>0</v>
      </c>
      <c r="H2389" s="0" t="n">
        <v>11</v>
      </c>
      <c r="I2389" s="0" t="n">
        <v>0</v>
      </c>
      <c r="J2389" s="0" t="n">
        <v>364</v>
      </c>
      <c r="K2389" s="37" t="n">
        <f aca="false">E2389+Inputs!$B$5*F2389</f>
        <v>48.45</v>
      </c>
      <c r="L2389" s="37" t="n">
        <f aca="false">G2389+Inputs!$B$6*H2389</f>
        <v>14.025</v>
      </c>
      <c r="M2389" s="37" t="n">
        <f aca="false">I2389+Inputs!$B$7*J2389</f>
        <v>451.724</v>
      </c>
      <c r="N2389" s="37" t="n">
        <f aca="false">K2389+L2389+M2389</f>
        <v>514.199</v>
      </c>
    </row>
    <row r="2390" customFormat="false" ht="15" hidden="false" customHeight="false" outlineLevel="0" collapsed="false">
      <c r="A2390" s="0" t="s">
        <v>9</v>
      </c>
      <c r="B2390" s="0" t="s">
        <v>427</v>
      </c>
      <c r="C2390" s="15" t="n">
        <v>45689</v>
      </c>
      <c r="D2390" s="0" t="n">
        <v>4</v>
      </c>
      <c r="E2390" s="0" t="n">
        <v>0</v>
      </c>
      <c r="F2390" s="0" t="n">
        <v>65</v>
      </c>
      <c r="G2390" s="0" t="n">
        <v>0</v>
      </c>
      <c r="H2390" s="0" t="n">
        <v>26</v>
      </c>
      <c r="I2390" s="0" t="n">
        <v>0</v>
      </c>
      <c r="J2390" s="0" t="n">
        <v>444</v>
      </c>
      <c r="K2390" s="37" t="n">
        <f aca="false">E2390+Inputs!$B$5*F2390</f>
        <v>82.875</v>
      </c>
      <c r="L2390" s="37" t="n">
        <f aca="false">G2390+Inputs!$B$6*H2390</f>
        <v>33.15</v>
      </c>
      <c r="M2390" s="37" t="n">
        <f aca="false">I2390+Inputs!$B$7*J2390</f>
        <v>551.004</v>
      </c>
      <c r="N2390" s="37" t="n">
        <f aca="false">K2390+L2390+M2390</f>
        <v>667.029</v>
      </c>
    </row>
    <row r="2391" customFormat="false" ht="15" hidden="false" customHeight="false" outlineLevel="0" collapsed="false">
      <c r="A2391" s="0" t="s">
        <v>9</v>
      </c>
      <c r="B2391" s="0" t="s">
        <v>427</v>
      </c>
      <c r="C2391" s="15" t="n">
        <v>45717</v>
      </c>
      <c r="D2391" s="0" t="n">
        <v>4</v>
      </c>
      <c r="E2391" s="0" t="n">
        <v>0</v>
      </c>
      <c r="F2391" s="0" t="n">
        <v>74</v>
      </c>
      <c r="G2391" s="0" t="n">
        <v>0</v>
      </c>
      <c r="H2391" s="0" t="n">
        <v>23</v>
      </c>
      <c r="I2391" s="0" t="n">
        <v>0</v>
      </c>
      <c r="J2391" s="0" t="n">
        <v>397</v>
      </c>
      <c r="K2391" s="37" t="n">
        <f aca="false">E2391+Inputs!$B$5*F2391</f>
        <v>94.35</v>
      </c>
      <c r="L2391" s="37" t="n">
        <f aca="false">G2391+Inputs!$B$6*H2391</f>
        <v>29.325</v>
      </c>
      <c r="M2391" s="37" t="n">
        <f aca="false">I2391+Inputs!$B$7*J2391</f>
        <v>492.677</v>
      </c>
      <c r="N2391" s="37" t="n">
        <f aca="false">K2391+L2391+M2391</f>
        <v>616.352</v>
      </c>
    </row>
    <row r="2392" customFormat="false" ht="15" hidden="false" customHeight="false" outlineLevel="0" collapsed="false">
      <c r="A2392" s="0" t="s">
        <v>9</v>
      </c>
      <c r="B2392" s="0" t="s">
        <v>427</v>
      </c>
      <c r="C2392" s="15" t="n">
        <v>45748</v>
      </c>
      <c r="D2392" s="0" t="n">
        <v>4</v>
      </c>
      <c r="E2392" s="0" t="n">
        <v>0</v>
      </c>
      <c r="F2392" s="0" t="n">
        <v>45</v>
      </c>
      <c r="G2392" s="0" t="n">
        <v>0</v>
      </c>
      <c r="H2392" s="0" t="n">
        <v>6</v>
      </c>
      <c r="I2392" s="0" t="n">
        <v>0</v>
      </c>
      <c r="J2392" s="0" t="n">
        <v>354</v>
      </c>
      <c r="K2392" s="37" t="n">
        <f aca="false">E2392+Inputs!$B$5*F2392</f>
        <v>57.375</v>
      </c>
      <c r="L2392" s="37" t="n">
        <f aca="false">G2392+Inputs!$B$6*H2392</f>
        <v>7.65</v>
      </c>
      <c r="M2392" s="37" t="n">
        <f aca="false">I2392+Inputs!$B$7*J2392</f>
        <v>439.314</v>
      </c>
      <c r="N2392" s="37" t="n">
        <f aca="false">K2392+L2392+M2392</f>
        <v>504.339</v>
      </c>
    </row>
    <row r="2393" customFormat="false" ht="15" hidden="false" customHeight="false" outlineLevel="0" collapsed="false">
      <c r="A2393" s="0" t="s">
        <v>9</v>
      </c>
      <c r="B2393" s="0" t="s">
        <v>427</v>
      </c>
      <c r="C2393" s="15" t="n">
        <v>45778</v>
      </c>
      <c r="D2393" s="0" t="n">
        <v>4</v>
      </c>
      <c r="E2393" s="0" t="n">
        <v>0</v>
      </c>
      <c r="F2393" s="0" t="n">
        <v>85</v>
      </c>
      <c r="G2393" s="0" t="n">
        <v>0</v>
      </c>
      <c r="H2393" s="0" t="n">
        <v>13</v>
      </c>
      <c r="I2393" s="0" t="n">
        <v>0</v>
      </c>
      <c r="J2393" s="0" t="n">
        <v>414</v>
      </c>
      <c r="K2393" s="37" t="n">
        <f aca="false">E2393+Inputs!$B$5*F2393</f>
        <v>108.375</v>
      </c>
      <c r="L2393" s="37" t="n">
        <f aca="false">G2393+Inputs!$B$6*H2393</f>
        <v>16.575</v>
      </c>
      <c r="M2393" s="37" t="n">
        <f aca="false">I2393+Inputs!$B$7*J2393</f>
        <v>513.774</v>
      </c>
      <c r="N2393" s="37" t="n">
        <f aca="false">K2393+L2393+M2393</f>
        <v>638.724</v>
      </c>
    </row>
    <row r="2394" customFormat="false" ht="15" hidden="false" customHeight="false" outlineLevel="0" collapsed="false">
      <c r="A2394" s="0" t="s">
        <v>9</v>
      </c>
      <c r="B2394" s="0" t="s">
        <v>427</v>
      </c>
      <c r="C2394" s="15" t="n">
        <v>45809</v>
      </c>
      <c r="D2394" s="0" t="n">
        <v>4</v>
      </c>
      <c r="E2394" s="0" t="n">
        <v>0</v>
      </c>
      <c r="F2394" s="0" t="n">
        <v>98</v>
      </c>
      <c r="G2394" s="0" t="n">
        <v>0</v>
      </c>
      <c r="H2394" s="0" t="n">
        <v>12</v>
      </c>
      <c r="I2394" s="0" t="n">
        <v>0</v>
      </c>
      <c r="J2394" s="0" t="n">
        <v>475</v>
      </c>
      <c r="K2394" s="37" t="n">
        <f aca="false">E2394+Inputs!$B$5*F2394</f>
        <v>124.95</v>
      </c>
      <c r="L2394" s="37" t="n">
        <f aca="false">G2394+Inputs!$B$6*H2394</f>
        <v>15.3</v>
      </c>
      <c r="M2394" s="37" t="n">
        <f aca="false">I2394+Inputs!$B$7*J2394</f>
        <v>589.475</v>
      </c>
      <c r="N2394" s="37" t="n">
        <f aca="false">K2394+L2394+M2394</f>
        <v>729.725</v>
      </c>
    </row>
    <row r="2395" customFormat="false" ht="15" hidden="false" customHeight="false" outlineLevel="0" collapsed="false">
      <c r="A2395" s="0" t="s">
        <v>9</v>
      </c>
      <c r="B2395" s="0" t="s">
        <v>427</v>
      </c>
      <c r="C2395" s="15" t="n">
        <v>45839</v>
      </c>
      <c r="D2395" s="0" t="n">
        <v>4</v>
      </c>
      <c r="E2395" s="0" t="n">
        <v>0</v>
      </c>
      <c r="F2395" s="0" t="n">
        <v>59</v>
      </c>
      <c r="G2395" s="0" t="n">
        <v>0</v>
      </c>
      <c r="H2395" s="0" t="n">
        <v>6</v>
      </c>
      <c r="I2395" s="0" t="n">
        <v>0</v>
      </c>
      <c r="J2395" s="0" t="n">
        <v>423</v>
      </c>
      <c r="K2395" s="37" t="n">
        <f aca="false">E2395+Inputs!$B$5*F2395</f>
        <v>75.225</v>
      </c>
      <c r="L2395" s="37" t="n">
        <f aca="false">G2395+Inputs!$B$6*H2395</f>
        <v>7.65</v>
      </c>
      <c r="M2395" s="37" t="n">
        <f aca="false">I2395+Inputs!$B$7*J2395</f>
        <v>524.943</v>
      </c>
      <c r="N2395" s="37" t="n">
        <f aca="false">K2395+L2395+M2395</f>
        <v>607.818</v>
      </c>
    </row>
    <row r="2396" customFormat="false" ht="15" hidden="false" customHeight="false" outlineLevel="0" collapsed="false">
      <c r="A2396" s="0" t="s">
        <v>9</v>
      </c>
      <c r="B2396" s="0" t="s">
        <v>427</v>
      </c>
      <c r="C2396" s="15" t="n">
        <v>45870</v>
      </c>
      <c r="D2396" s="0" t="n">
        <v>4</v>
      </c>
      <c r="E2396" s="0" t="n">
        <v>0</v>
      </c>
      <c r="F2396" s="0" t="n">
        <v>84</v>
      </c>
      <c r="G2396" s="0" t="n">
        <v>0</v>
      </c>
      <c r="H2396" s="0" t="n">
        <v>9</v>
      </c>
      <c r="I2396" s="0" t="n">
        <v>0</v>
      </c>
      <c r="J2396" s="0" t="n">
        <v>355</v>
      </c>
      <c r="K2396" s="37" t="n">
        <f aca="false">E2396+Inputs!$B$5*F2396</f>
        <v>107.1</v>
      </c>
      <c r="L2396" s="37" t="n">
        <f aca="false">G2396+Inputs!$B$6*H2396</f>
        <v>11.475</v>
      </c>
      <c r="M2396" s="37" t="n">
        <f aca="false">I2396+Inputs!$B$7*J2396</f>
        <v>440.555</v>
      </c>
      <c r="N2396" s="37" t="n">
        <f aca="false">K2396+L2396+M2396</f>
        <v>559.13</v>
      </c>
    </row>
    <row r="2397" customFormat="false" ht="15" hidden="false" customHeight="false" outlineLevel="0" collapsed="false">
      <c r="A2397" s="0" t="s">
        <v>9</v>
      </c>
      <c r="B2397" s="0" t="s">
        <v>427</v>
      </c>
      <c r="C2397" s="15" t="n">
        <v>45901</v>
      </c>
      <c r="D2397" s="0" t="n">
        <v>4</v>
      </c>
      <c r="E2397" s="0" t="n">
        <v>6</v>
      </c>
      <c r="F2397" s="0" t="n">
        <v>93</v>
      </c>
      <c r="G2397" s="0" t="n">
        <v>0</v>
      </c>
      <c r="H2397" s="0" t="n">
        <v>17</v>
      </c>
      <c r="I2397" s="0" t="n">
        <v>0</v>
      </c>
      <c r="J2397" s="0" t="n">
        <v>384</v>
      </c>
      <c r="K2397" s="37" t="n">
        <f aca="false">E2397+Inputs!$B$5*F2397</f>
        <v>124.575</v>
      </c>
      <c r="L2397" s="37" t="n">
        <f aca="false">G2397+Inputs!$B$6*H2397</f>
        <v>21.675</v>
      </c>
      <c r="M2397" s="37" t="n">
        <f aca="false">I2397+Inputs!$B$7*J2397</f>
        <v>476.544</v>
      </c>
      <c r="N2397" s="37" t="n">
        <f aca="false">K2397+L2397+M2397</f>
        <v>622.794</v>
      </c>
    </row>
    <row r="2398" customFormat="false" ht="15" hidden="false" customHeight="false" outlineLevel="0" collapsed="false">
      <c r="A2398" s="0" t="s">
        <v>9</v>
      </c>
      <c r="B2398" s="0" t="s">
        <v>427</v>
      </c>
      <c r="C2398" s="15" t="n">
        <v>45931</v>
      </c>
      <c r="D2398" s="0" t="n">
        <v>4</v>
      </c>
      <c r="E2398" s="0" t="n">
        <v>0</v>
      </c>
      <c r="F2398" s="0" t="n">
        <v>66</v>
      </c>
      <c r="G2398" s="0" t="n">
        <v>0</v>
      </c>
      <c r="H2398" s="0" t="n">
        <v>25</v>
      </c>
      <c r="I2398" s="0" t="n">
        <v>0</v>
      </c>
      <c r="J2398" s="0" t="n">
        <v>395</v>
      </c>
      <c r="K2398" s="37" t="n">
        <f aca="false">E2398+Inputs!$B$5*F2398</f>
        <v>84.15</v>
      </c>
      <c r="L2398" s="37" t="n">
        <f aca="false">G2398+Inputs!$B$6*H2398</f>
        <v>31.875</v>
      </c>
      <c r="M2398" s="37" t="n">
        <f aca="false">I2398+Inputs!$B$7*J2398</f>
        <v>490.195</v>
      </c>
      <c r="N2398" s="37" t="n">
        <f aca="false">K2398+L2398+M2398</f>
        <v>606.22</v>
      </c>
    </row>
    <row r="2399" customFormat="false" ht="15" hidden="false" customHeight="false" outlineLevel="0" collapsed="false">
      <c r="A2399" s="0" t="s">
        <v>9</v>
      </c>
      <c r="B2399" s="0" t="s">
        <v>427</v>
      </c>
      <c r="C2399" s="15" t="n">
        <v>45962</v>
      </c>
      <c r="D2399" s="0" t="n">
        <v>4</v>
      </c>
      <c r="E2399" s="0" t="n">
        <v>0</v>
      </c>
      <c r="F2399" s="0" t="n">
        <v>74</v>
      </c>
      <c r="G2399" s="0" t="n">
        <v>0</v>
      </c>
      <c r="H2399" s="0" t="n">
        <v>25</v>
      </c>
      <c r="I2399" s="0" t="n">
        <v>0</v>
      </c>
      <c r="J2399" s="0" t="n">
        <v>342</v>
      </c>
      <c r="K2399" s="37" t="n">
        <f aca="false">E2399+Inputs!$B$5*F2399</f>
        <v>94.35</v>
      </c>
      <c r="L2399" s="37" t="n">
        <f aca="false">G2399+Inputs!$B$6*H2399</f>
        <v>31.875</v>
      </c>
      <c r="M2399" s="37" t="n">
        <f aca="false">I2399+Inputs!$B$7*J2399</f>
        <v>424.422</v>
      </c>
      <c r="N2399" s="37" t="n">
        <f aca="false">K2399+L2399+M2399</f>
        <v>550.647</v>
      </c>
    </row>
    <row r="2400" customFormat="false" ht="15" hidden="false" customHeight="false" outlineLevel="0" collapsed="false">
      <c r="A2400" s="0" t="s">
        <v>9</v>
      </c>
      <c r="B2400" s="0" t="s">
        <v>427</v>
      </c>
      <c r="C2400" s="15" t="n">
        <v>45992</v>
      </c>
      <c r="D2400" s="0" t="n">
        <v>4</v>
      </c>
      <c r="E2400" s="0" t="n">
        <v>7</v>
      </c>
      <c r="F2400" s="0" t="n">
        <v>86</v>
      </c>
      <c r="G2400" s="0" t="n">
        <v>0</v>
      </c>
      <c r="H2400" s="0" t="n">
        <v>17</v>
      </c>
      <c r="I2400" s="0" t="n">
        <v>0</v>
      </c>
      <c r="J2400" s="0" t="n">
        <v>348</v>
      </c>
      <c r="K2400" s="37" t="n">
        <f aca="false">E2400+Inputs!$B$5*F2400</f>
        <v>116.65</v>
      </c>
      <c r="L2400" s="37" t="n">
        <f aca="false">G2400+Inputs!$B$6*H2400</f>
        <v>21.675</v>
      </c>
      <c r="M2400" s="37" t="n">
        <f aca="false">I2400+Inputs!$B$7*J2400</f>
        <v>431.868</v>
      </c>
      <c r="N2400" s="37" t="n">
        <f aca="false">K2400+L2400+M2400</f>
        <v>570.193</v>
      </c>
    </row>
    <row r="2401" customFormat="false" ht="15" hidden="false" customHeight="false" outlineLevel="0" collapsed="false">
      <c r="A2401" s="0" t="s">
        <v>9</v>
      </c>
      <c r="B2401" s="0" t="s">
        <v>427</v>
      </c>
      <c r="C2401" s="15" t="n">
        <v>46023</v>
      </c>
      <c r="D2401" s="0" t="n">
        <v>4</v>
      </c>
      <c r="E2401" s="0" t="n">
        <v>0</v>
      </c>
      <c r="F2401" s="0" t="n">
        <v>58</v>
      </c>
      <c r="G2401" s="0" t="n">
        <v>0</v>
      </c>
      <c r="H2401" s="0" t="n">
        <v>10</v>
      </c>
      <c r="I2401" s="0" t="n">
        <v>0</v>
      </c>
      <c r="J2401" s="0" t="n">
        <v>315</v>
      </c>
      <c r="K2401" s="37" t="n">
        <f aca="false">E2401+Inputs!$B$5*F2401</f>
        <v>73.95</v>
      </c>
      <c r="L2401" s="37" t="n">
        <f aca="false">G2401+Inputs!$B$6*H2401</f>
        <v>12.75</v>
      </c>
      <c r="M2401" s="37" t="n">
        <f aca="false">I2401+Inputs!$B$7*J2401</f>
        <v>390.915</v>
      </c>
      <c r="N2401" s="37" t="n">
        <f aca="false">K2401+L2401+M2401</f>
        <v>477.615</v>
      </c>
    </row>
    <row r="2402" customFormat="false" ht="15" hidden="false" customHeight="false" outlineLevel="0" collapsed="false">
      <c r="A2402" s="0" t="s">
        <v>9</v>
      </c>
      <c r="B2402" s="0" t="s">
        <v>427</v>
      </c>
      <c r="C2402" s="15" t="n">
        <v>46054</v>
      </c>
      <c r="D2402" s="0" t="n">
        <v>4</v>
      </c>
      <c r="E2402" s="0" t="n">
        <v>0</v>
      </c>
      <c r="F2402" s="0" t="n">
        <v>96</v>
      </c>
      <c r="G2402" s="0" t="n">
        <v>0</v>
      </c>
      <c r="H2402" s="0" t="n">
        <v>21</v>
      </c>
      <c r="I2402" s="0" t="n">
        <v>0</v>
      </c>
      <c r="J2402" s="0" t="n">
        <v>301</v>
      </c>
      <c r="K2402" s="37" t="n">
        <f aca="false">E2402+Inputs!$B$5*F2402</f>
        <v>122.4</v>
      </c>
      <c r="L2402" s="37" t="n">
        <f aca="false">G2402+Inputs!$B$6*H2402</f>
        <v>26.775</v>
      </c>
      <c r="M2402" s="37" t="n">
        <f aca="false">I2402+Inputs!$B$7*J2402</f>
        <v>373.541</v>
      </c>
      <c r="N2402" s="37" t="n">
        <f aca="false">K2402+L2402+M2402</f>
        <v>522.716</v>
      </c>
    </row>
    <row r="2403" customFormat="false" ht="15" hidden="false" customHeight="false" outlineLevel="0" collapsed="false">
      <c r="A2403" s="0" t="s">
        <v>9</v>
      </c>
      <c r="B2403" s="0" t="s">
        <v>427</v>
      </c>
      <c r="C2403" s="15" t="n">
        <v>46082</v>
      </c>
      <c r="D2403" s="0" t="n">
        <v>4</v>
      </c>
      <c r="E2403" s="0" t="n">
        <v>0</v>
      </c>
      <c r="F2403" s="0" t="n">
        <v>130</v>
      </c>
      <c r="G2403" s="0" t="n">
        <v>0</v>
      </c>
      <c r="H2403" s="0" t="n">
        <v>37</v>
      </c>
      <c r="I2403" s="0" t="n">
        <v>0</v>
      </c>
      <c r="J2403" s="0" t="n">
        <v>352</v>
      </c>
      <c r="K2403" s="37" t="n">
        <f aca="false">E2403+Inputs!$B$5*F2403</f>
        <v>165.75</v>
      </c>
      <c r="L2403" s="37" t="n">
        <f aca="false">G2403+Inputs!$B$6*H2403</f>
        <v>47.175</v>
      </c>
      <c r="M2403" s="37" t="n">
        <f aca="false">I2403+Inputs!$B$7*J2403</f>
        <v>436.832</v>
      </c>
      <c r="N2403" s="37" t="n">
        <f aca="false">K2403+L2403+M2403</f>
        <v>649.757</v>
      </c>
    </row>
    <row r="2404" customFormat="false" ht="15" hidden="false" customHeight="false" outlineLevel="0" collapsed="false">
      <c r="A2404" s="0" t="s">
        <v>9</v>
      </c>
      <c r="B2404" s="0" t="s">
        <v>427</v>
      </c>
      <c r="C2404" s="15" t="n">
        <v>46113</v>
      </c>
      <c r="D2404" s="0" t="n">
        <v>4</v>
      </c>
      <c r="E2404" s="0" t="n">
        <v>0</v>
      </c>
      <c r="F2404" s="0" t="n">
        <v>106</v>
      </c>
      <c r="G2404" s="0" t="n">
        <v>0</v>
      </c>
      <c r="H2404" s="0" t="n">
        <v>49</v>
      </c>
      <c r="I2404" s="0" t="n">
        <v>0</v>
      </c>
      <c r="J2404" s="0" t="n">
        <v>314</v>
      </c>
      <c r="K2404" s="37" t="n">
        <f aca="false">E2404+Inputs!$B$5*F2404</f>
        <v>135.15</v>
      </c>
      <c r="L2404" s="37" t="n">
        <f aca="false">G2404+Inputs!$B$6*H2404</f>
        <v>62.475</v>
      </c>
      <c r="M2404" s="37" t="n">
        <f aca="false">I2404+Inputs!$B$7*J2404</f>
        <v>389.674</v>
      </c>
      <c r="N2404" s="37" t="n">
        <f aca="false">K2404+L2404+M2404</f>
        <v>587.299</v>
      </c>
    </row>
    <row r="2405" customFormat="false" ht="15" hidden="false" customHeight="false" outlineLevel="0" collapsed="false">
      <c r="A2405" s="0" t="s">
        <v>9</v>
      </c>
      <c r="B2405" s="0" t="s">
        <v>427</v>
      </c>
      <c r="C2405" s="15" t="n">
        <v>46143</v>
      </c>
      <c r="D2405" s="0" t="n">
        <v>4</v>
      </c>
      <c r="E2405" s="0" t="n">
        <v>14</v>
      </c>
      <c r="F2405" s="0" t="n">
        <v>152</v>
      </c>
      <c r="G2405" s="0" t="n">
        <v>0</v>
      </c>
      <c r="H2405" s="0" t="n">
        <v>41</v>
      </c>
      <c r="I2405" s="0" t="n">
        <v>0</v>
      </c>
      <c r="J2405" s="0" t="n">
        <v>321</v>
      </c>
      <c r="K2405" s="37" t="n">
        <f aca="false">E2405+Inputs!$B$5*F2405</f>
        <v>207.8</v>
      </c>
      <c r="L2405" s="37" t="n">
        <f aca="false">G2405+Inputs!$B$6*H2405</f>
        <v>52.275</v>
      </c>
      <c r="M2405" s="37" t="n">
        <f aca="false">I2405+Inputs!$B$7*J2405</f>
        <v>398.361</v>
      </c>
      <c r="N2405" s="37" t="n">
        <f aca="false">K2405+L2405+M2405</f>
        <v>658.436</v>
      </c>
    </row>
    <row r="2406" customFormat="false" ht="15" hidden="false" customHeight="false" outlineLevel="0" collapsed="false">
      <c r="A2406" s="0" t="s">
        <v>9</v>
      </c>
      <c r="B2406" s="0" t="s">
        <v>427</v>
      </c>
      <c r="C2406" s="15" t="n">
        <v>46174</v>
      </c>
      <c r="D2406" s="0" t="n">
        <v>4</v>
      </c>
      <c r="E2406" s="0" t="n">
        <v>44</v>
      </c>
      <c r="F2406" s="0" t="n">
        <v>178</v>
      </c>
      <c r="G2406" s="0" t="n">
        <v>0</v>
      </c>
      <c r="H2406" s="0" t="n">
        <v>43</v>
      </c>
      <c r="I2406" s="0" t="n">
        <v>0</v>
      </c>
      <c r="J2406" s="0" t="n">
        <v>405</v>
      </c>
      <c r="K2406" s="37" t="n">
        <f aca="false">E2406+Inputs!$B$5*F2406</f>
        <v>270.95</v>
      </c>
      <c r="L2406" s="37" t="n">
        <f aca="false">G2406+Inputs!$B$6*H2406</f>
        <v>54.825</v>
      </c>
      <c r="M2406" s="37" t="n">
        <f aca="false">I2406+Inputs!$B$7*J2406</f>
        <v>502.605</v>
      </c>
      <c r="N2406" s="37" t="n">
        <f aca="false">K2406+L2406+M2406</f>
        <v>828.38</v>
      </c>
    </row>
    <row r="2407" customFormat="false" ht="15" hidden="false" customHeight="false" outlineLevel="0" collapsed="false">
      <c r="A2407" s="0" t="s">
        <v>9</v>
      </c>
      <c r="B2407" s="0" t="s">
        <v>427</v>
      </c>
      <c r="C2407" s="15" t="n">
        <v>46204</v>
      </c>
      <c r="D2407" s="0" t="n">
        <v>4</v>
      </c>
      <c r="E2407" s="0" t="n">
        <v>0</v>
      </c>
      <c r="F2407" s="0" t="n">
        <v>167</v>
      </c>
      <c r="G2407" s="0" t="n">
        <v>0</v>
      </c>
      <c r="H2407" s="0" t="n">
        <v>48</v>
      </c>
      <c r="I2407" s="0" t="n">
        <v>0</v>
      </c>
      <c r="J2407" s="0" t="n">
        <v>331</v>
      </c>
      <c r="K2407" s="37" t="n">
        <f aca="false">E2407+Inputs!$B$5*F2407</f>
        <v>212.925</v>
      </c>
      <c r="L2407" s="37" t="n">
        <f aca="false">G2407+Inputs!$B$6*H2407</f>
        <v>61.2</v>
      </c>
      <c r="M2407" s="37" t="n">
        <f aca="false">I2407+Inputs!$B$7*J2407</f>
        <v>410.771</v>
      </c>
      <c r="N2407" s="37" t="n">
        <f aca="false">K2407+L2407+M2407</f>
        <v>684.896</v>
      </c>
    </row>
    <row r="2408" customFormat="false" ht="15" hidden="false" customHeight="false" outlineLevel="0" collapsed="false">
      <c r="A2408" s="0" t="s">
        <v>9</v>
      </c>
      <c r="B2408" s="0" t="s">
        <v>427</v>
      </c>
      <c r="C2408" s="15" t="n">
        <v>46235</v>
      </c>
      <c r="D2408" s="0" t="n">
        <v>4</v>
      </c>
      <c r="E2408" s="0" t="n">
        <v>6</v>
      </c>
      <c r="F2408" s="0" t="n">
        <v>161</v>
      </c>
      <c r="G2408" s="0" t="n">
        <v>0</v>
      </c>
      <c r="H2408" s="0" t="n">
        <v>43</v>
      </c>
      <c r="I2408" s="0" t="n">
        <v>0</v>
      </c>
      <c r="J2408" s="0" t="n">
        <v>257</v>
      </c>
      <c r="K2408" s="37" t="n">
        <f aca="false">E2408+Inputs!$B$5*F2408</f>
        <v>211.275</v>
      </c>
      <c r="L2408" s="37" t="n">
        <f aca="false">G2408+Inputs!$B$6*H2408</f>
        <v>54.825</v>
      </c>
      <c r="M2408" s="37" t="n">
        <f aca="false">I2408+Inputs!$B$7*J2408</f>
        <v>318.937</v>
      </c>
      <c r="N2408" s="37" t="n">
        <f aca="false">K2408+L2408+M2408</f>
        <v>585.037</v>
      </c>
    </row>
    <row r="2409" customFormat="false" ht="15" hidden="false" customHeight="false" outlineLevel="0" collapsed="false">
      <c r="A2409" s="0" t="s">
        <v>9</v>
      </c>
      <c r="B2409" s="0" t="s">
        <v>440</v>
      </c>
      <c r="C2409" s="15" t="n">
        <v>44927</v>
      </c>
      <c r="D2409" s="0" t="n">
        <v>5</v>
      </c>
      <c r="E2409" s="0" t="n">
        <v>0</v>
      </c>
      <c r="F2409" s="0" t="n">
        <v>7</v>
      </c>
      <c r="G2409" s="0" t="n">
        <v>0</v>
      </c>
      <c r="H2409" s="0" t="n">
        <v>0</v>
      </c>
      <c r="I2409" s="0" t="n">
        <v>0</v>
      </c>
      <c r="J2409" s="0" t="n">
        <v>50</v>
      </c>
      <c r="K2409" s="37" t="n">
        <f aca="false">E2409+Inputs!$B$5*F2409</f>
        <v>8.925</v>
      </c>
      <c r="L2409" s="37" t="n">
        <f aca="false">G2409+Inputs!$B$6*H2409</f>
        <v>0</v>
      </c>
      <c r="M2409" s="37" t="n">
        <f aca="false">I2409+Inputs!$B$7*J2409</f>
        <v>62.05</v>
      </c>
      <c r="N2409" s="37" t="n">
        <f aca="false">K2409+L2409+M2409</f>
        <v>70.975</v>
      </c>
    </row>
    <row r="2410" customFormat="false" ht="15" hidden="false" customHeight="false" outlineLevel="0" collapsed="false">
      <c r="A2410" s="0" t="s">
        <v>9</v>
      </c>
      <c r="B2410" s="0" t="s">
        <v>440</v>
      </c>
      <c r="C2410" s="15" t="n">
        <v>44958</v>
      </c>
      <c r="D2410" s="0" t="n">
        <v>5</v>
      </c>
      <c r="E2410" s="0" t="n">
        <v>0</v>
      </c>
      <c r="F2410" s="0" t="n">
        <v>14</v>
      </c>
      <c r="G2410" s="0" t="n">
        <v>0</v>
      </c>
      <c r="H2410" s="0" t="n">
        <v>1</v>
      </c>
      <c r="I2410" s="0" t="n">
        <v>0</v>
      </c>
      <c r="J2410" s="0" t="n">
        <v>37</v>
      </c>
      <c r="K2410" s="37" t="n">
        <f aca="false">E2410+Inputs!$B$5*F2410</f>
        <v>17.85</v>
      </c>
      <c r="L2410" s="37" t="n">
        <f aca="false">G2410+Inputs!$B$6*H2410</f>
        <v>1.275</v>
      </c>
      <c r="M2410" s="37" t="n">
        <f aca="false">I2410+Inputs!$B$7*J2410</f>
        <v>45.917</v>
      </c>
      <c r="N2410" s="37" t="n">
        <f aca="false">K2410+L2410+M2410</f>
        <v>65.042</v>
      </c>
    </row>
    <row r="2411" customFormat="false" ht="15" hidden="false" customHeight="false" outlineLevel="0" collapsed="false">
      <c r="A2411" s="0" t="s">
        <v>9</v>
      </c>
      <c r="B2411" s="0" t="s">
        <v>440</v>
      </c>
      <c r="C2411" s="15" t="n">
        <v>44986</v>
      </c>
      <c r="D2411" s="0" t="n">
        <v>5</v>
      </c>
      <c r="E2411" s="0" t="n">
        <v>0</v>
      </c>
      <c r="F2411" s="0" t="n">
        <v>4</v>
      </c>
      <c r="G2411" s="0" t="n">
        <v>0</v>
      </c>
      <c r="H2411" s="0" t="n">
        <v>0</v>
      </c>
      <c r="I2411" s="0" t="n">
        <v>0</v>
      </c>
      <c r="J2411" s="0" t="n">
        <v>3</v>
      </c>
      <c r="K2411" s="37" t="n">
        <f aca="false">E2411+Inputs!$B$5*F2411</f>
        <v>5.1</v>
      </c>
      <c r="L2411" s="37" t="n">
        <f aca="false">G2411+Inputs!$B$6*H2411</f>
        <v>0</v>
      </c>
      <c r="M2411" s="37" t="n">
        <f aca="false">I2411+Inputs!$B$7*J2411</f>
        <v>3.723</v>
      </c>
      <c r="N2411" s="37" t="n">
        <f aca="false">K2411+L2411+M2411</f>
        <v>8.823</v>
      </c>
    </row>
    <row r="2412" customFormat="false" ht="15" hidden="false" customHeight="false" outlineLevel="0" collapsed="false">
      <c r="A2412" s="0" t="s">
        <v>9</v>
      </c>
      <c r="B2412" s="0" t="s">
        <v>440</v>
      </c>
      <c r="C2412" s="15" t="n">
        <v>45017</v>
      </c>
      <c r="D2412" s="0" t="n">
        <v>5</v>
      </c>
      <c r="E2412" s="0" t="n">
        <v>0</v>
      </c>
      <c r="F2412" s="0" t="n">
        <v>4</v>
      </c>
      <c r="G2412" s="0" t="n">
        <v>0</v>
      </c>
      <c r="H2412" s="0" t="n">
        <v>0</v>
      </c>
      <c r="I2412" s="0" t="n">
        <v>0</v>
      </c>
      <c r="J2412" s="0" t="n">
        <v>20</v>
      </c>
      <c r="K2412" s="37" t="n">
        <f aca="false">E2412+Inputs!$B$5*F2412</f>
        <v>5.1</v>
      </c>
      <c r="L2412" s="37" t="n">
        <f aca="false">G2412+Inputs!$B$6*H2412</f>
        <v>0</v>
      </c>
      <c r="M2412" s="37" t="n">
        <f aca="false">I2412+Inputs!$B$7*J2412</f>
        <v>24.82</v>
      </c>
      <c r="N2412" s="37" t="n">
        <f aca="false">K2412+L2412+M2412</f>
        <v>29.92</v>
      </c>
    </row>
    <row r="2413" customFormat="false" ht="15" hidden="false" customHeight="false" outlineLevel="0" collapsed="false">
      <c r="A2413" s="0" t="s">
        <v>9</v>
      </c>
      <c r="B2413" s="0" t="s">
        <v>440</v>
      </c>
      <c r="C2413" s="15" t="n">
        <v>45047</v>
      </c>
      <c r="D2413" s="0" t="n">
        <v>5</v>
      </c>
      <c r="E2413" s="0" t="n">
        <v>0</v>
      </c>
      <c r="F2413" s="0" t="n">
        <v>8</v>
      </c>
      <c r="G2413" s="0" t="n">
        <v>0</v>
      </c>
      <c r="H2413" s="0" t="n">
        <v>0</v>
      </c>
      <c r="I2413" s="0" t="n">
        <v>0</v>
      </c>
      <c r="J2413" s="0" t="n">
        <v>54</v>
      </c>
      <c r="K2413" s="37" t="n">
        <f aca="false">E2413+Inputs!$B$5*F2413</f>
        <v>10.2</v>
      </c>
      <c r="L2413" s="37" t="n">
        <f aca="false">G2413+Inputs!$B$6*H2413</f>
        <v>0</v>
      </c>
      <c r="M2413" s="37" t="n">
        <f aca="false">I2413+Inputs!$B$7*J2413</f>
        <v>67.014</v>
      </c>
      <c r="N2413" s="37" t="n">
        <f aca="false">K2413+L2413+M2413</f>
        <v>77.214</v>
      </c>
    </row>
    <row r="2414" customFormat="false" ht="15" hidden="false" customHeight="false" outlineLevel="0" collapsed="false">
      <c r="A2414" s="0" t="s">
        <v>9</v>
      </c>
      <c r="B2414" s="0" t="s">
        <v>440</v>
      </c>
      <c r="C2414" s="15" t="n">
        <v>45078</v>
      </c>
      <c r="D2414" s="0" t="n">
        <v>5</v>
      </c>
      <c r="E2414" s="0" t="n">
        <v>0</v>
      </c>
      <c r="F2414" s="0" t="n">
        <v>12</v>
      </c>
      <c r="G2414" s="0" t="n">
        <v>0</v>
      </c>
      <c r="H2414" s="0" t="n">
        <v>2</v>
      </c>
      <c r="I2414" s="0" t="n">
        <v>0</v>
      </c>
      <c r="J2414" s="0" t="n">
        <v>54</v>
      </c>
      <c r="K2414" s="37" t="n">
        <f aca="false">E2414+Inputs!$B$5*F2414</f>
        <v>15.3</v>
      </c>
      <c r="L2414" s="37" t="n">
        <f aca="false">G2414+Inputs!$B$6*H2414</f>
        <v>2.55</v>
      </c>
      <c r="M2414" s="37" t="n">
        <f aca="false">I2414+Inputs!$B$7*J2414</f>
        <v>67.014</v>
      </c>
      <c r="N2414" s="37" t="n">
        <f aca="false">K2414+L2414+M2414</f>
        <v>84.864</v>
      </c>
    </row>
    <row r="2415" customFormat="false" ht="15" hidden="false" customHeight="false" outlineLevel="0" collapsed="false">
      <c r="A2415" s="0" t="s">
        <v>9</v>
      </c>
      <c r="B2415" s="0" t="s">
        <v>440</v>
      </c>
      <c r="C2415" s="15" t="n">
        <v>45108</v>
      </c>
      <c r="D2415" s="0" t="n">
        <v>5</v>
      </c>
      <c r="E2415" s="0" t="n">
        <v>0</v>
      </c>
      <c r="F2415" s="0" t="n">
        <v>17</v>
      </c>
      <c r="G2415" s="0" t="n">
        <v>0</v>
      </c>
      <c r="H2415" s="0" t="n">
        <v>0</v>
      </c>
      <c r="I2415" s="0" t="n">
        <v>0</v>
      </c>
      <c r="J2415" s="0" t="n">
        <v>48</v>
      </c>
      <c r="K2415" s="37" t="n">
        <f aca="false">E2415+Inputs!$B$5*F2415</f>
        <v>21.675</v>
      </c>
      <c r="L2415" s="37" t="n">
        <f aca="false">G2415+Inputs!$B$6*H2415</f>
        <v>0</v>
      </c>
      <c r="M2415" s="37" t="n">
        <f aca="false">I2415+Inputs!$B$7*J2415</f>
        <v>59.568</v>
      </c>
      <c r="N2415" s="37" t="n">
        <f aca="false">K2415+L2415+M2415</f>
        <v>81.243</v>
      </c>
    </row>
    <row r="2416" customFormat="false" ht="15" hidden="false" customHeight="false" outlineLevel="0" collapsed="false">
      <c r="A2416" s="0" t="s">
        <v>9</v>
      </c>
      <c r="B2416" s="0" t="s">
        <v>440</v>
      </c>
      <c r="C2416" s="15" t="n">
        <v>45139</v>
      </c>
      <c r="D2416" s="0" t="n">
        <v>5</v>
      </c>
      <c r="E2416" s="0" t="n">
        <v>0</v>
      </c>
      <c r="F2416" s="0" t="n">
        <v>11</v>
      </c>
      <c r="G2416" s="0" t="n">
        <v>0</v>
      </c>
      <c r="H2416" s="0" t="n">
        <v>2</v>
      </c>
      <c r="I2416" s="0" t="n">
        <v>0</v>
      </c>
      <c r="J2416" s="0" t="n">
        <v>65</v>
      </c>
      <c r="K2416" s="37" t="n">
        <f aca="false">E2416+Inputs!$B$5*F2416</f>
        <v>14.025</v>
      </c>
      <c r="L2416" s="37" t="n">
        <f aca="false">G2416+Inputs!$B$6*H2416</f>
        <v>2.55</v>
      </c>
      <c r="M2416" s="37" t="n">
        <f aca="false">I2416+Inputs!$B$7*J2416</f>
        <v>80.665</v>
      </c>
      <c r="N2416" s="37" t="n">
        <f aca="false">K2416+L2416+M2416</f>
        <v>97.24</v>
      </c>
    </row>
    <row r="2417" customFormat="false" ht="15" hidden="false" customHeight="false" outlineLevel="0" collapsed="false">
      <c r="A2417" s="0" t="s">
        <v>9</v>
      </c>
      <c r="B2417" s="0" t="s">
        <v>440</v>
      </c>
      <c r="C2417" s="15" t="n">
        <v>45170</v>
      </c>
      <c r="D2417" s="0" t="n">
        <v>5</v>
      </c>
      <c r="E2417" s="0" t="n">
        <v>0</v>
      </c>
      <c r="F2417" s="0" t="n">
        <v>8</v>
      </c>
      <c r="G2417" s="0" t="n">
        <v>0</v>
      </c>
      <c r="H2417" s="0" t="n">
        <v>1</v>
      </c>
      <c r="I2417" s="0" t="n">
        <v>0</v>
      </c>
      <c r="J2417" s="0" t="n">
        <v>63</v>
      </c>
      <c r="K2417" s="37" t="n">
        <f aca="false">E2417+Inputs!$B$5*F2417</f>
        <v>10.2</v>
      </c>
      <c r="L2417" s="37" t="n">
        <f aca="false">G2417+Inputs!$B$6*H2417</f>
        <v>1.275</v>
      </c>
      <c r="M2417" s="37" t="n">
        <f aca="false">I2417+Inputs!$B$7*J2417</f>
        <v>78.183</v>
      </c>
      <c r="N2417" s="37" t="n">
        <f aca="false">K2417+L2417+M2417</f>
        <v>89.658</v>
      </c>
    </row>
    <row r="2418" customFormat="false" ht="15" hidden="false" customHeight="false" outlineLevel="0" collapsed="false">
      <c r="A2418" s="0" t="s">
        <v>9</v>
      </c>
      <c r="B2418" s="0" t="s">
        <v>440</v>
      </c>
      <c r="C2418" s="15" t="n">
        <v>45200</v>
      </c>
      <c r="D2418" s="0" t="n">
        <v>5</v>
      </c>
      <c r="E2418" s="0" t="n">
        <v>0</v>
      </c>
      <c r="F2418" s="0" t="n">
        <v>8</v>
      </c>
      <c r="G2418" s="0" t="n">
        <v>0</v>
      </c>
      <c r="H2418" s="0" t="n">
        <v>3</v>
      </c>
      <c r="I2418" s="0" t="n">
        <v>0</v>
      </c>
      <c r="J2418" s="0" t="n">
        <v>49</v>
      </c>
      <c r="K2418" s="37" t="n">
        <f aca="false">E2418+Inputs!$B$5*F2418</f>
        <v>10.2</v>
      </c>
      <c r="L2418" s="37" t="n">
        <f aca="false">G2418+Inputs!$B$6*H2418</f>
        <v>3.825</v>
      </c>
      <c r="M2418" s="37" t="n">
        <f aca="false">I2418+Inputs!$B$7*J2418</f>
        <v>60.809</v>
      </c>
      <c r="N2418" s="37" t="n">
        <f aca="false">K2418+L2418+M2418</f>
        <v>74.834</v>
      </c>
    </row>
    <row r="2419" customFormat="false" ht="15" hidden="false" customHeight="false" outlineLevel="0" collapsed="false">
      <c r="A2419" s="0" t="s">
        <v>9</v>
      </c>
      <c r="B2419" s="0" t="s">
        <v>440</v>
      </c>
      <c r="C2419" s="15" t="n">
        <v>45231</v>
      </c>
      <c r="D2419" s="0" t="n">
        <v>5</v>
      </c>
      <c r="E2419" s="0" t="n">
        <v>0</v>
      </c>
      <c r="F2419" s="0" t="n">
        <v>19</v>
      </c>
      <c r="G2419" s="0" t="n">
        <v>0</v>
      </c>
      <c r="H2419" s="0" t="n">
        <v>0</v>
      </c>
      <c r="I2419" s="0" t="n">
        <v>0</v>
      </c>
      <c r="J2419" s="0" t="n">
        <v>63</v>
      </c>
      <c r="K2419" s="37" t="n">
        <f aca="false">E2419+Inputs!$B$5*F2419</f>
        <v>24.225</v>
      </c>
      <c r="L2419" s="37" t="n">
        <f aca="false">G2419+Inputs!$B$6*H2419</f>
        <v>0</v>
      </c>
      <c r="M2419" s="37" t="n">
        <f aca="false">I2419+Inputs!$B$7*J2419</f>
        <v>78.183</v>
      </c>
      <c r="N2419" s="37" t="n">
        <f aca="false">K2419+L2419+M2419</f>
        <v>102.408</v>
      </c>
    </row>
    <row r="2420" customFormat="false" ht="15" hidden="false" customHeight="false" outlineLevel="0" collapsed="false">
      <c r="A2420" s="0" t="s">
        <v>9</v>
      </c>
      <c r="B2420" s="0" t="s">
        <v>440</v>
      </c>
      <c r="C2420" s="15" t="n">
        <v>45261</v>
      </c>
      <c r="D2420" s="0" t="n">
        <v>5</v>
      </c>
      <c r="E2420" s="0" t="n">
        <v>0</v>
      </c>
      <c r="F2420" s="0" t="n">
        <v>7</v>
      </c>
      <c r="G2420" s="0" t="n">
        <v>0</v>
      </c>
      <c r="H2420" s="0" t="n">
        <v>2</v>
      </c>
      <c r="I2420" s="0" t="n">
        <v>0</v>
      </c>
      <c r="J2420" s="0" t="n">
        <v>37</v>
      </c>
      <c r="K2420" s="37" t="n">
        <f aca="false">E2420+Inputs!$B$5*F2420</f>
        <v>8.925</v>
      </c>
      <c r="L2420" s="37" t="n">
        <f aca="false">G2420+Inputs!$B$6*H2420</f>
        <v>2.55</v>
      </c>
      <c r="M2420" s="37" t="n">
        <f aca="false">I2420+Inputs!$B$7*J2420</f>
        <v>45.917</v>
      </c>
      <c r="N2420" s="37" t="n">
        <f aca="false">K2420+L2420+M2420</f>
        <v>57.392</v>
      </c>
    </row>
    <row r="2421" customFormat="false" ht="15" hidden="false" customHeight="false" outlineLevel="0" collapsed="false">
      <c r="A2421" s="0" t="s">
        <v>9</v>
      </c>
      <c r="B2421" s="0" t="s">
        <v>440</v>
      </c>
      <c r="C2421" s="15" t="n">
        <v>45292</v>
      </c>
      <c r="D2421" s="0" t="n">
        <v>5</v>
      </c>
      <c r="E2421" s="0" t="n">
        <v>0</v>
      </c>
      <c r="F2421" s="0" t="n">
        <v>13</v>
      </c>
      <c r="G2421" s="0" t="n">
        <v>0</v>
      </c>
      <c r="H2421" s="0" t="n">
        <v>0</v>
      </c>
      <c r="I2421" s="0" t="n">
        <v>0</v>
      </c>
      <c r="J2421" s="0" t="n">
        <v>40</v>
      </c>
      <c r="K2421" s="37" t="n">
        <f aca="false">E2421+Inputs!$B$5*F2421</f>
        <v>16.575</v>
      </c>
      <c r="L2421" s="37" t="n">
        <f aca="false">G2421+Inputs!$B$6*H2421</f>
        <v>0</v>
      </c>
      <c r="M2421" s="37" t="n">
        <f aca="false">I2421+Inputs!$B$7*J2421</f>
        <v>49.64</v>
      </c>
      <c r="N2421" s="37" t="n">
        <f aca="false">K2421+L2421+M2421</f>
        <v>66.215</v>
      </c>
    </row>
    <row r="2422" customFormat="false" ht="15" hidden="false" customHeight="false" outlineLevel="0" collapsed="false">
      <c r="A2422" s="0" t="s">
        <v>9</v>
      </c>
      <c r="B2422" s="0" t="s">
        <v>440</v>
      </c>
      <c r="C2422" s="15" t="n">
        <v>45323</v>
      </c>
      <c r="D2422" s="0" t="n">
        <v>5</v>
      </c>
      <c r="E2422" s="0" t="n">
        <v>0</v>
      </c>
      <c r="F2422" s="0" t="n">
        <v>1</v>
      </c>
      <c r="G2422" s="0" t="n">
        <v>0</v>
      </c>
      <c r="H2422" s="0" t="n">
        <v>0</v>
      </c>
      <c r="I2422" s="0" t="n">
        <v>0</v>
      </c>
      <c r="J2422" s="0" t="n">
        <v>5</v>
      </c>
      <c r="K2422" s="37" t="n">
        <f aca="false">E2422+Inputs!$B$5*F2422</f>
        <v>1.275</v>
      </c>
      <c r="L2422" s="37" t="n">
        <f aca="false">G2422+Inputs!$B$6*H2422</f>
        <v>0</v>
      </c>
      <c r="M2422" s="37" t="n">
        <f aca="false">I2422+Inputs!$B$7*J2422</f>
        <v>6.205</v>
      </c>
      <c r="N2422" s="37" t="n">
        <f aca="false">K2422+L2422+M2422</f>
        <v>7.48</v>
      </c>
    </row>
    <row r="2423" customFormat="false" ht="15" hidden="false" customHeight="false" outlineLevel="0" collapsed="false">
      <c r="A2423" s="0" t="s">
        <v>9</v>
      </c>
      <c r="B2423" s="0" t="s">
        <v>440</v>
      </c>
      <c r="C2423" s="15" t="n">
        <v>45352</v>
      </c>
      <c r="D2423" s="0" t="n">
        <v>5</v>
      </c>
      <c r="E2423" s="0" t="n">
        <v>0</v>
      </c>
      <c r="F2423" s="0" t="n">
        <v>3</v>
      </c>
      <c r="G2423" s="0" t="n">
        <v>0</v>
      </c>
      <c r="H2423" s="0" t="n">
        <v>0</v>
      </c>
      <c r="I2423" s="0" t="n">
        <v>0</v>
      </c>
      <c r="J2423" s="0" t="n">
        <v>16</v>
      </c>
      <c r="K2423" s="37" t="n">
        <f aca="false">E2423+Inputs!$B$5*F2423</f>
        <v>3.825</v>
      </c>
      <c r="L2423" s="37" t="n">
        <f aca="false">G2423+Inputs!$B$6*H2423</f>
        <v>0</v>
      </c>
      <c r="M2423" s="37" t="n">
        <f aca="false">I2423+Inputs!$B$7*J2423</f>
        <v>19.856</v>
      </c>
      <c r="N2423" s="37" t="n">
        <f aca="false">K2423+L2423+M2423</f>
        <v>23.681</v>
      </c>
    </row>
    <row r="2424" customFormat="false" ht="15" hidden="false" customHeight="false" outlineLevel="0" collapsed="false">
      <c r="A2424" s="0" t="s">
        <v>9</v>
      </c>
      <c r="B2424" s="0" t="s">
        <v>440</v>
      </c>
      <c r="C2424" s="15" t="n">
        <v>45383</v>
      </c>
      <c r="D2424" s="0" t="n">
        <v>5</v>
      </c>
      <c r="E2424" s="0" t="n">
        <v>0</v>
      </c>
      <c r="F2424" s="0" t="n">
        <v>5</v>
      </c>
      <c r="G2424" s="0" t="n">
        <v>0</v>
      </c>
      <c r="H2424" s="0" t="n">
        <v>2</v>
      </c>
      <c r="I2424" s="0" t="n">
        <v>0</v>
      </c>
      <c r="J2424" s="0" t="n">
        <v>35</v>
      </c>
      <c r="K2424" s="37" t="n">
        <f aca="false">E2424+Inputs!$B$5*F2424</f>
        <v>6.375</v>
      </c>
      <c r="L2424" s="37" t="n">
        <f aca="false">G2424+Inputs!$B$6*H2424</f>
        <v>2.55</v>
      </c>
      <c r="M2424" s="37" t="n">
        <f aca="false">I2424+Inputs!$B$7*J2424</f>
        <v>43.435</v>
      </c>
      <c r="N2424" s="37" t="n">
        <f aca="false">K2424+L2424+M2424</f>
        <v>52.36</v>
      </c>
    </row>
    <row r="2425" customFormat="false" ht="15" hidden="false" customHeight="false" outlineLevel="0" collapsed="false">
      <c r="A2425" s="0" t="s">
        <v>9</v>
      </c>
      <c r="B2425" s="0" t="s">
        <v>440</v>
      </c>
      <c r="C2425" s="15" t="n">
        <v>45413</v>
      </c>
      <c r="D2425" s="0" t="n">
        <v>5</v>
      </c>
      <c r="E2425" s="0" t="n">
        <v>0</v>
      </c>
      <c r="F2425" s="0" t="n">
        <v>7</v>
      </c>
      <c r="G2425" s="0" t="n">
        <v>0</v>
      </c>
      <c r="H2425" s="0" t="n">
        <v>1</v>
      </c>
      <c r="I2425" s="0" t="n">
        <v>0</v>
      </c>
      <c r="J2425" s="0" t="n">
        <v>31</v>
      </c>
      <c r="K2425" s="37" t="n">
        <f aca="false">E2425+Inputs!$B$5*F2425</f>
        <v>8.925</v>
      </c>
      <c r="L2425" s="37" t="n">
        <f aca="false">G2425+Inputs!$B$6*H2425</f>
        <v>1.275</v>
      </c>
      <c r="M2425" s="37" t="n">
        <f aca="false">I2425+Inputs!$B$7*J2425</f>
        <v>38.471</v>
      </c>
      <c r="N2425" s="37" t="n">
        <f aca="false">K2425+L2425+M2425</f>
        <v>48.671</v>
      </c>
    </row>
    <row r="2426" customFormat="false" ht="15" hidden="false" customHeight="false" outlineLevel="0" collapsed="false">
      <c r="A2426" s="0" t="s">
        <v>9</v>
      </c>
      <c r="B2426" s="0" t="s">
        <v>440</v>
      </c>
      <c r="C2426" s="15" t="n">
        <v>45444</v>
      </c>
      <c r="D2426" s="0" t="n">
        <v>5</v>
      </c>
      <c r="E2426" s="0" t="n">
        <v>0</v>
      </c>
      <c r="F2426" s="0" t="n">
        <v>12</v>
      </c>
      <c r="G2426" s="0" t="n">
        <v>0</v>
      </c>
      <c r="H2426" s="0" t="n">
        <v>2</v>
      </c>
      <c r="I2426" s="0" t="n">
        <v>0</v>
      </c>
      <c r="J2426" s="0" t="n">
        <v>74</v>
      </c>
      <c r="K2426" s="37" t="n">
        <f aca="false">E2426+Inputs!$B$5*F2426</f>
        <v>15.3</v>
      </c>
      <c r="L2426" s="37" t="n">
        <f aca="false">G2426+Inputs!$B$6*H2426</f>
        <v>2.55</v>
      </c>
      <c r="M2426" s="37" t="n">
        <f aca="false">I2426+Inputs!$B$7*J2426</f>
        <v>91.834</v>
      </c>
      <c r="N2426" s="37" t="n">
        <f aca="false">K2426+L2426+M2426</f>
        <v>109.684</v>
      </c>
    </row>
    <row r="2427" customFormat="false" ht="15" hidden="false" customHeight="false" outlineLevel="0" collapsed="false">
      <c r="A2427" s="0" t="s">
        <v>9</v>
      </c>
      <c r="B2427" s="0" t="s">
        <v>440</v>
      </c>
      <c r="C2427" s="15" t="n">
        <v>45474</v>
      </c>
      <c r="D2427" s="0" t="n">
        <v>5</v>
      </c>
      <c r="E2427" s="0" t="n">
        <v>0</v>
      </c>
      <c r="F2427" s="0" t="n">
        <v>7</v>
      </c>
      <c r="G2427" s="0" t="n">
        <v>0</v>
      </c>
      <c r="H2427" s="0" t="n">
        <v>2</v>
      </c>
      <c r="I2427" s="0" t="n">
        <v>0</v>
      </c>
      <c r="J2427" s="0" t="n">
        <v>55</v>
      </c>
      <c r="K2427" s="37" t="n">
        <f aca="false">E2427+Inputs!$B$5*F2427</f>
        <v>8.925</v>
      </c>
      <c r="L2427" s="37" t="n">
        <f aca="false">G2427+Inputs!$B$6*H2427</f>
        <v>2.55</v>
      </c>
      <c r="M2427" s="37" t="n">
        <f aca="false">I2427+Inputs!$B$7*J2427</f>
        <v>68.255</v>
      </c>
      <c r="N2427" s="37" t="n">
        <f aca="false">K2427+L2427+M2427</f>
        <v>79.73</v>
      </c>
    </row>
    <row r="2428" customFormat="false" ht="15" hidden="false" customHeight="false" outlineLevel="0" collapsed="false">
      <c r="A2428" s="0" t="s">
        <v>9</v>
      </c>
      <c r="B2428" s="0" t="s">
        <v>440</v>
      </c>
      <c r="C2428" s="15" t="n">
        <v>45505</v>
      </c>
      <c r="D2428" s="0" t="n">
        <v>5</v>
      </c>
      <c r="E2428" s="0" t="n">
        <v>0</v>
      </c>
      <c r="F2428" s="0" t="n">
        <v>6</v>
      </c>
      <c r="G2428" s="0" t="n">
        <v>0</v>
      </c>
      <c r="H2428" s="0" t="n">
        <v>2</v>
      </c>
      <c r="I2428" s="0" t="n">
        <v>0</v>
      </c>
      <c r="J2428" s="0" t="n">
        <v>48</v>
      </c>
      <c r="K2428" s="37" t="n">
        <f aca="false">E2428+Inputs!$B$5*F2428</f>
        <v>7.65</v>
      </c>
      <c r="L2428" s="37" t="n">
        <f aca="false">G2428+Inputs!$B$6*H2428</f>
        <v>2.55</v>
      </c>
      <c r="M2428" s="37" t="n">
        <f aca="false">I2428+Inputs!$B$7*J2428</f>
        <v>59.568</v>
      </c>
      <c r="N2428" s="37" t="n">
        <f aca="false">K2428+L2428+M2428</f>
        <v>69.768</v>
      </c>
    </row>
    <row r="2429" customFormat="false" ht="15" hidden="false" customHeight="false" outlineLevel="0" collapsed="false">
      <c r="A2429" s="0" t="s">
        <v>9</v>
      </c>
      <c r="B2429" s="0" t="s">
        <v>440</v>
      </c>
      <c r="C2429" s="15" t="n">
        <v>45536</v>
      </c>
      <c r="D2429" s="0" t="n">
        <v>5</v>
      </c>
      <c r="E2429" s="0" t="n">
        <v>0</v>
      </c>
      <c r="F2429" s="0" t="n">
        <v>8</v>
      </c>
      <c r="G2429" s="0" t="n">
        <v>0</v>
      </c>
      <c r="H2429" s="0" t="n">
        <v>1</v>
      </c>
      <c r="I2429" s="0" t="n">
        <v>0</v>
      </c>
      <c r="J2429" s="0" t="n">
        <v>48</v>
      </c>
      <c r="K2429" s="37" t="n">
        <f aca="false">E2429+Inputs!$B$5*F2429</f>
        <v>10.2</v>
      </c>
      <c r="L2429" s="37" t="n">
        <f aca="false">G2429+Inputs!$B$6*H2429</f>
        <v>1.275</v>
      </c>
      <c r="M2429" s="37" t="n">
        <f aca="false">I2429+Inputs!$B$7*J2429</f>
        <v>59.568</v>
      </c>
      <c r="N2429" s="37" t="n">
        <f aca="false">K2429+L2429+M2429</f>
        <v>71.043</v>
      </c>
    </row>
    <row r="2430" customFormat="false" ht="15" hidden="false" customHeight="false" outlineLevel="0" collapsed="false">
      <c r="A2430" s="0" t="s">
        <v>9</v>
      </c>
      <c r="B2430" s="0" t="s">
        <v>440</v>
      </c>
      <c r="C2430" s="15" t="n">
        <v>45566</v>
      </c>
      <c r="D2430" s="0" t="n">
        <v>5</v>
      </c>
      <c r="E2430" s="0" t="n">
        <v>0</v>
      </c>
      <c r="F2430" s="0" t="n">
        <v>7</v>
      </c>
      <c r="G2430" s="0" t="n">
        <v>0</v>
      </c>
      <c r="H2430" s="0" t="n">
        <v>3</v>
      </c>
      <c r="I2430" s="0" t="n">
        <v>0</v>
      </c>
      <c r="J2430" s="0" t="n">
        <v>54</v>
      </c>
      <c r="K2430" s="37" t="n">
        <f aca="false">E2430+Inputs!$B$5*F2430</f>
        <v>8.925</v>
      </c>
      <c r="L2430" s="37" t="n">
        <f aca="false">G2430+Inputs!$B$6*H2430</f>
        <v>3.825</v>
      </c>
      <c r="M2430" s="37" t="n">
        <f aca="false">I2430+Inputs!$B$7*J2430</f>
        <v>67.014</v>
      </c>
      <c r="N2430" s="37" t="n">
        <f aca="false">K2430+L2430+M2430</f>
        <v>79.764</v>
      </c>
    </row>
    <row r="2431" customFormat="false" ht="15" hidden="false" customHeight="false" outlineLevel="0" collapsed="false">
      <c r="A2431" s="0" t="s">
        <v>9</v>
      </c>
      <c r="B2431" s="0" t="s">
        <v>440</v>
      </c>
      <c r="C2431" s="15" t="n">
        <v>45597</v>
      </c>
      <c r="D2431" s="0" t="n">
        <v>5</v>
      </c>
      <c r="E2431" s="0" t="n">
        <v>0</v>
      </c>
      <c r="F2431" s="0" t="n">
        <v>7</v>
      </c>
      <c r="G2431" s="0" t="n">
        <v>0</v>
      </c>
      <c r="H2431" s="0" t="n">
        <v>4</v>
      </c>
      <c r="I2431" s="0" t="n">
        <v>0</v>
      </c>
      <c r="J2431" s="0" t="n">
        <v>68</v>
      </c>
      <c r="K2431" s="37" t="n">
        <f aca="false">E2431+Inputs!$B$5*F2431</f>
        <v>8.925</v>
      </c>
      <c r="L2431" s="37" t="n">
        <f aca="false">G2431+Inputs!$B$6*H2431</f>
        <v>5.1</v>
      </c>
      <c r="M2431" s="37" t="n">
        <f aca="false">I2431+Inputs!$B$7*J2431</f>
        <v>84.388</v>
      </c>
      <c r="N2431" s="37" t="n">
        <f aca="false">K2431+L2431+M2431</f>
        <v>98.413</v>
      </c>
    </row>
    <row r="2432" customFormat="false" ht="15" hidden="false" customHeight="false" outlineLevel="0" collapsed="false">
      <c r="A2432" s="0" t="s">
        <v>9</v>
      </c>
      <c r="B2432" s="0" t="s">
        <v>440</v>
      </c>
      <c r="C2432" s="15" t="n">
        <v>45627</v>
      </c>
      <c r="D2432" s="0" t="n">
        <v>5</v>
      </c>
      <c r="E2432" s="0" t="n">
        <v>0</v>
      </c>
      <c r="F2432" s="0" t="n">
        <v>14</v>
      </c>
      <c r="G2432" s="0" t="n">
        <v>0</v>
      </c>
      <c r="H2432" s="0" t="n">
        <v>3</v>
      </c>
      <c r="I2432" s="0" t="n">
        <v>0</v>
      </c>
      <c r="J2432" s="0" t="n">
        <v>55</v>
      </c>
      <c r="K2432" s="37" t="n">
        <f aca="false">E2432+Inputs!$B$5*F2432</f>
        <v>17.85</v>
      </c>
      <c r="L2432" s="37" t="n">
        <f aca="false">G2432+Inputs!$B$6*H2432</f>
        <v>3.825</v>
      </c>
      <c r="M2432" s="37" t="n">
        <f aca="false">I2432+Inputs!$B$7*J2432</f>
        <v>68.255</v>
      </c>
      <c r="N2432" s="37" t="n">
        <f aca="false">K2432+L2432+M2432</f>
        <v>89.93</v>
      </c>
    </row>
    <row r="2433" customFormat="false" ht="15" hidden="false" customHeight="false" outlineLevel="0" collapsed="false">
      <c r="A2433" s="0" t="s">
        <v>9</v>
      </c>
      <c r="B2433" s="0" t="s">
        <v>440</v>
      </c>
      <c r="C2433" s="15" t="n">
        <v>45658</v>
      </c>
      <c r="D2433" s="0" t="n">
        <v>5</v>
      </c>
      <c r="E2433" s="0" t="n">
        <v>0</v>
      </c>
      <c r="F2433" s="0" t="n">
        <v>4</v>
      </c>
      <c r="G2433" s="0" t="n">
        <v>0</v>
      </c>
      <c r="H2433" s="0" t="n">
        <v>2</v>
      </c>
      <c r="I2433" s="0" t="n">
        <v>0</v>
      </c>
      <c r="J2433" s="0" t="n">
        <v>34</v>
      </c>
      <c r="K2433" s="37" t="n">
        <f aca="false">E2433+Inputs!$B$5*F2433</f>
        <v>5.1</v>
      </c>
      <c r="L2433" s="37" t="n">
        <f aca="false">G2433+Inputs!$B$6*H2433</f>
        <v>2.55</v>
      </c>
      <c r="M2433" s="37" t="n">
        <f aca="false">I2433+Inputs!$B$7*J2433</f>
        <v>42.194</v>
      </c>
      <c r="N2433" s="37" t="n">
        <f aca="false">K2433+L2433+M2433</f>
        <v>49.844</v>
      </c>
    </row>
    <row r="2434" customFormat="false" ht="15" hidden="false" customHeight="false" outlineLevel="0" collapsed="false">
      <c r="A2434" s="0" t="s">
        <v>9</v>
      </c>
      <c r="B2434" s="0" t="s">
        <v>440</v>
      </c>
      <c r="C2434" s="15" t="n">
        <v>45689</v>
      </c>
      <c r="D2434" s="0" t="n">
        <v>5</v>
      </c>
      <c r="E2434" s="0" t="n">
        <v>0</v>
      </c>
      <c r="F2434" s="0" t="n">
        <v>8</v>
      </c>
      <c r="G2434" s="0" t="n">
        <v>0</v>
      </c>
      <c r="H2434" s="0" t="n">
        <v>6</v>
      </c>
      <c r="I2434" s="0" t="n">
        <v>0</v>
      </c>
      <c r="J2434" s="0" t="n">
        <v>47</v>
      </c>
      <c r="K2434" s="37" t="n">
        <f aca="false">E2434+Inputs!$B$5*F2434</f>
        <v>10.2</v>
      </c>
      <c r="L2434" s="37" t="n">
        <f aca="false">G2434+Inputs!$B$6*H2434</f>
        <v>7.65</v>
      </c>
      <c r="M2434" s="37" t="n">
        <f aca="false">I2434+Inputs!$B$7*J2434</f>
        <v>58.327</v>
      </c>
      <c r="N2434" s="37" t="n">
        <f aca="false">K2434+L2434+M2434</f>
        <v>76.177</v>
      </c>
    </row>
    <row r="2435" customFormat="false" ht="15" hidden="false" customHeight="false" outlineLevel="0" collapsed="false">
      <c r="A2435" s="0" t="s">
        <v>9</v>
      </c>
      <c r="B2435" s="0" t="s">
        <v>440</v>
      </c>
      <c r="C2435" s="15" t="n">
        <v>45717</v>
      </c>
      <c r="D2435" s="0" t="n">
        <v>5</v>
      </c>
      <c r="E2435" s="0" t="n">
        <v>0</v>
      </c>
      <c r="F2435" s="0" t="n">
        <v>10</v>
      </c>
      <c r="G2435" s="0" t="n">
        <v>0</v>
      </c>
      <c r="H2435" s="0" t="n">
        <v>6</v>
      </c>
      <c r="I2435" s="0" t="n">
        <v>0</v>
      </c>
      <c r="J2435" s="0" t="n">
        <v>35</v>
      </c>
      <c r="K2435" s="37" t="n">
        <f aca="false">E2435+Inputs!$B$5*F2435</f>
        <v>12.75</v>
      </c>
      <c r="L2435" s="37" t="n">
        <f aca="false">G2435+Inputs!$B$6*H2435</f>
        <v>7.65</v>
      </c>
      <c r="M2435" s="37" t="n">
        <f aca="false">I2435+Inputs!$B$7*J2435</f>
        <v>43.435</v>
      </c>
      <c r="N2435" s="37" t="n">
        <f aca="false">K2435+L2435+M2435</f>
        <v>63.835</v>
      </c>
    </row>
    <row r="2436" customFormat="false" ht="15" hidden="false" customHeight="false" outlineLevel="0" collapsed="false">
      <c r="A2436" s="0" t="s">
        <v>9</v>
      </c>
      <c r="B2436" s="0" t="s">
        <v>440</v>
      </c>
      <c r="C2436" s="15" t="n">
        <v>45748</v>
      </c>
      <c r="D2436" s="0" t="n">
        <v>5</v>
      </c>
      <c r="E2436" s="0" t="n">
        <v>0</v>
      </c>
      <c r="F2436" s="0" t="n">
        <v>5</v>
      </c>
      <c r="G2436" s="0" t="n">
        <v>0</v>
      </c>
      <c r="H2436" s="0" t="n">
        <v>1</v>
      </c>
      <c r="I2436" s="0" t="n">
        <v>0</v>
      </c>
      <c r="J2436" s="0" t="n">
        <v>31</v>
      </c>
      <c r="K2436" s="37" t="n">
        <f aca="false">E2436+Inputs!$B$5*F2436</f>
        <v>6.375</v>
      </c>
      <c r="L2436" s="37" t="n">
        <f aca="false">G2436+Inputs!$B$6*H2436</f>
        <v>1.275</v>
      </c>
      <c r="M2436" s="37" t="n">
        <f aca="false">I2436+Inputs!$B$7*J2436</f>
        <v>38.471</v>
      </c>
      <c r="N2436" s="37" t="n">
        <f aca="false">K2436+L2436+M2436</f>
        <v>46.121</v>
      </c>
    </row>
    <row r="2437" customFormat="false" ht="15" hidden="false" customHeight="false" outlineLevel="0" collapsed="false">
      <c r="A2437" s="0" t="s">
        <v>9</v>
      </c>
      <c r="B2437" s="0" t="s">
        <v>440</v>
      </c>
      <c r="C2437" s="15" t="n">
        <v>45778</v>
      </c>
      <c r="D2437" s="0" t="n">
        <v>5</v>
      </c>
      <c r="E2437" s="0" t="n">
        <v>0</v>
      </c>
      <c r="F2437" s="0" t="n">
        <v>16</v>
      </c>
      <c r="G2437" s="0" t="n">
        <v>0</v>
      </c>
      <c r="H2437" s="0" t="n">
        <v>2</v>
      </c>
      <c r="I2437" s="0" t="n">
        <v>0</v>
      </c>
      <c r="J2437" s="0" t="n">
        <v>68</v>
      </c>
      <c r="K2437" s="37" t="n">
        <f aca="false">E2437+Inputs!$B$5*F2437</f>
        <v>20.4</v>
      </c>
      <c r="L2437" s="37" t="n">
        <f aca="false">G2437+Inputs!$B$6*H2437</f>
        <v>2.55</v>
      </c>
      <c r="M2437" s="37" t="n">
        <f aca="false">I2437+Inputs!$B$7*J2437</f>
        <v>84.388</v>
      </c>
      <c r="N2437" s="37" t="n">
        <f aca="false">K2437+L2437+M2437</f>
        <v>107.338</v>
      </c>
    </row>
    <row r="2438" customFormat="false" ht="15" hidden="false" customHeight="false" outlineLevel="0" collapsed="false">
      <c r="A2438" s="0" t="s">
        <v>9</v>
      </c>
      <c r="B2438" s="0" t="s">
        <v>440</v>
      </c>
      <c r="C2438" s="15" t="n">
        <v>45809</v>
      </c>
      <c r="D2438" s="0" t="n">
        <v>5</v>
      </c>
      <c r="E2438" s="0" t="n">
        <v>0</v>
      </c>
      <c r="F2438" s="0" t="n">
        <v>13</v>
      </c>
      <c r="G2438" s="0" t="n">
        <v>0</v>
      </c>
      <c r="H2438" s="0" t="n">
        <v>4</v>
      </c>
      <c r="I2438" s="0" t="n">
        <v>0</v>
      </c>
      <c r="J2438" s="0" t="n">
        <v>64</v>
      </c>
      <c r="K2438" s="37" t="n">
        <f aca="false">E2438+Inputs!$B$5*F2438</f>
        <v>16.575</v>
      </c>
      <c r="L2438" s="37" t="n">
        <f aca="false">G2438+Inputs!$B$6*H2438</f>
        <v>5.1</v>
      </c>
      <c r="M2438" s="37" t="n">
        <f aca="false">I2438+Inputs!$B$7*J2438</f>
        <v>79.424</v>
      </c>
      <c r="N2438" s="37" t="n">
        <f aca="false">K2438+L2438+M2438</f>
        <v>101.099</v>
      </c>
    </row>
    <row r="2439" customFormat="false" ht="15" hidden="false" customHeight="false" outlineLevel="0" collapsed="false">
      <c r="A2439" s="0" t="s">
        <v>9</v>
      </c>
      <c r="B2439" s="0" t="s">
        <v>440</v>
      </c>
      <c r="C2439" s="15" t="n">
        <v>45839</v>
      </c>
      <c r="D2439" s="0" t="n">
        <v>5</v>
      </c>
      <c r="E2439" s="0" t="n">
        <v>0</v>
      </c>
      <c r="F2439" s="0" t="n">
        <v>6</v>
      </c>
      <c r="G2439" s="0" t="n">
        <v>0</v>
      </c>
      <c r="H2439" s="0" t="n">
        <v>2</v>
      </c>
      <c r="I2439" s="0" t="n">
        <v>0</v>
      </c>
      <c r="J2439" s="0" t="n">
        <v>52</v>
      </c>
      <c r="K2439" s="37" t="n">
        <f aca="false">E2439+Inputs!$B$5*F2439</f>
        <v>7.65</v>
      </c>
      <c r="L2439" s="37" t="n">
        <f aca="false">G2439+Inputs!$B$6*H2439</f>
        <v>2.55</v>
      </c>
      <c r="M2439" s="37" t="n">
        <f aca="false">I2439+Inputs!$B$7*J2439</f>
        <v>64.532</v>
      </c>
      <c r="N2439" s="37" t="n">
        <f aca="false">K2439+L2439+M2439</f>
        <v>74.732</v>
      </c>
    </row>
    <row r="2440" customFormat="false" ht="15" hidden="false" customHeight="false" outlineLevel="0" collapsed="false">
      <c r="A2440" s="0" t="s">
        <v>9</v>
      </c>
      <c r="B2440" s="0" t="s">
        <v>440</v>
      </c>
      <c r="C2440" s="15" t="n">
        <v>45870</v>
      </c>
      <c r="D2440" s="0" t="n">
        <v>5</v>
      </c>
      <c r="E2440" s="0" t="n">
        <v>0</v>
      </c>
      <c r="F2440" s="0" t="n">
        <v>9</v>
      </c>
      <c r="G2440" s="0" t="n">
        <v>0</v>
      </c>
      <c r="H2440" s="0" t="n">
        <v>2</v>
      </c>
      <c r="I2440" s="0" t="n">
        <v>0</v>
      </c>
      <c r="J2440" s="0" t="n">
        <v>42</v>
      </c>
      <c r="K2440" s="37" t="n">
        <f aca="false">E2440+Inputs!$B$5*F2440</f>
        <v>11.475</v>
      </c>
      <c r="L2440" s="37" t="n">
        <f aca="false">G2440+Inputs!$B$6*H2440</f>
        <v>2.55</v>
      </c>
      <c r="M2440" s="37" t="n">
        <f aca="false">I2440+Inputs!$B$7*J2440</f>
        <v>52.122</v>
      </c>
      <c r="N2440" s="37" t="n">
        <f aca="false">K2440+L2440+M2440</f>
        <v>66.147</v>
      </c>
    </row>
    <row r="2441" customFormat="false" ht="15" hidden="false" customHeight="false" outlineLevel="0" collapsed="false">
      <c r="A2441" s="0" t="s">
        <v>9</v>
      </c>
      <c r="B2441" s="0" t="s">
        <v>440</v>
      </c>
      <c r="C2441" s="15" t="n">
        <v>45901</v>
      </c>
      <c r="D2441" s="0" t="n">
        <v>5</v>
      </c>
      <c r="E2441" s="0" t="n">
        <v>0</v>
      </c>
      <c r="F2441" s="0" t="n">
        <v>10</v>
      </c>
      <c r="G2441" s="0" t="n">
        <v>0</v>
      </c>
      <c r="H2441" s="0" t="n">
        <v>8</v>
      </c>
      <c r="I2441" s="0" t="n">
        <v>0</v>
      </c>
      <c r="J2441" s="0" t="n">
        <v>54</v>
      </c>
      <c r="K2441" s="37" t="n">
        <f aca="false">E2441+Inputs!$B$5*F2441</f>
        <v>12.75</v>
      </c>
      <c r="L2441" s="37" t="n">
        <f aca="false">G2441+Inputs!$B$6*H2441</f>
        <v>10.2</v>
      </c>
      <c r="M2441" s="37" t="n">
        <f aca="false">I2441+Inputs!$B$7*J2441</f>
        <v>67.014</v>
      </c>
      <c r="N2441" s="37" t="n">
        <f aca="false">K2441+L2441+M2441</f>
        <v>89.964</v>
      </c>
    </row>
    <row r="2442" customFormat="false" ht="15" hidden="false" customHeight="false" outlineLevel="0" collapsed="false">
      <c r="A2442" s="0" t="s">
        <v>9</v>
      </c>
      <c r="B2442" s="0" t="s">
        <v>440</v>
      </c>
      <c r="C2442" s="15" t="n">
        <v>45931</v>
      </c>
      <c r="D2442" s="0" t="n">
        <v>5</v>
      </c>
      <c r="E2442" s="0" t="n">
        <v>0</v>
      </c>
      <c r="F2442" s="0" t="n">
        <v>8</v>
      </c>
      <c r="G2442" s="0" t="n">
        <v>0</v>
      </c>
      <c r="H2442" s="0" t="n">
        <v>1</v>
      </c>
      <c r="I2442" s="0" t="n">
        <v>0</v>
      </c>
      <c r="J2442" s="0" t="n">
        <v>46</v>
      </c>
      <c r="K2442" s="37" t="n">
        <f aca="false">E2442+Inputs!$B$5*F2442</f>
        <v>10.2</v>
      </c>
      <c r="L2442" s="37" t="n">
        <f aca="false">G2442+Inputs!$B$6*H2442</f>
        <v>1.275</v>
      </c>
      <c r="M2442" s="37" t="n">
        <f aca="false">I2442+Inputs!$B$7*J2442</f>
        <v>57.086</v>
      </c>
      <c r="N2442" s="37" t="n">
        <f aca="false">K2442+L2442+M2442</f>
        <v>68.561</v>
      </c>
    </row>
    <row r="2443" customFormat="false" ht="15" hidden="false" customHeight="false" outlineLevel="0" collapsed="false">
      <c r="A2443" s="0" t="s">
        <v>9</v>
      </c>
      <c r="B2443" s="0" t="s">
        <v>440</v>
      </c>
      <c r="C2443" s="15" t="n">
        <v>45962</v>
      </c>
      <c r="D2443" s="0" t="n">
        <v>5</v>
      </c>
      <c r="E2443" s="0" t="n">
        <v>0</v>
      </c>
      <c r="F2443" s="0" t="n">
        <v>11</v>
      </c>
      <c r="G2443" s="0" t="n">
        <v>0</v>
      </c>
      <c r="H2443" s="0" t="n">
        <v>1</v>
      </c>
      <c r="I2443" s="0" t="n">
        <v>0</v>
      </c>
      <c r="J2443" s="0" t="n">
        <v>39</v>
      </c>
      <c r="K2443" s="37" t="n">
        <f aca="false">E2443+Inputs!$B$5*F2443</f>
        <v>14.025</v>
      </c>
      <c r="L2443" s="37" t="n">
        <f aca="false">G2443+Inputs!$B$6*H2443</f>
        <v>1.275</v>
      </c>
      <c r="M2443" s="37" t="n">
        <f aca="false">I2443+Inputs!$B$7*J2443</f>
        <v>48.399</v>
      </c>
      <c r="N2443" s="37" t="n">
        <f aca="false">K2443+L2443+M2443</f>
        <v>63.699</v>
      </c>
    </row>
    <row r="2444" customFormat="false" ht="15" hidden="false" customHeight="false" outlineLevel="0" collapsed="false">
      <c r="A2444" s="0" t="s">
        <v>9</v>
      </c>
      <c r="B2444" s="0" t="s">
        <v>440</v>
      </c>
      <c r="C2444" s="15" t="n">
        <v>45992</v>
      </c>
      <c r="D2444" s="0" t="n">
        <v>5</v>
      </c>
      <c r="E2444" s="0" t="n">
        <v>0</v>
      </c>
      <c r="F2444" s="0" t="n">
        <v>13</v>
      </c>
      <c r="G2444" s="0" t="n">
        <v>0</v>
      </c>
      <c r="H2444" s="0" t="n">
        <v>1</v>
      </c>
      <c r="I2444" s="0" t="n">
        <v>0</v>
      </c>
      <c r="J2444" s="0" t="n">
        <v>33</v>
      </c>
      <c r="K2444" s="37" t="n">
        <f aca="false">E2444+Inputs!$B$5*F2444</f>
        <v>16.575</v>
      </c>
      <c r="L2444" s="37" t="n">
        <f aca="false">G2444+Inputs!$B$6*H2444</f>
        <v>1.275</v>
      </c>
      <c r="M2444" s="37" t="n">
        <f aca="false">I2444+Inputs!$B$7*J2444</f>
        <v>40.953</v>
      </c>
      <c r="N2444" s="37" t="n">
        <f aca="false">K2444+L2444+M2444</f>
        <v>58.803</v>
      </c>
    </row>
    <row r="2445" customFormat="false" ht="15" hidden="false" customHeight="false" outlineLevel="0" collapsed="false">
      <c r="A2445" s="0" t="s">
        <v>9</v>
      </c>
      <c r="B2445" s="0" t="s">
        <v>440</v>
      </c>
      <c r="C2445" s="15" t="n">
        <v>46023</v>
      </c>
      <c r="D2445" s="0" t="n">
        <v>5</v>
      </c>
      <c r="E2445" s="0" t="n">
        <v>0</v>
      </c>
      <c r="F2445" s="0" t="n">
        <v>4</v>
      </c>
      <c r="G2445" s="0" t="n">
        <v>0</v>
      </c>
      <c r="H2445" s="0" t="n">
        <v>3</v>
      </c>
      <c r="I2445" s="0" t="n">
        <v>0</v>
      </c>
      <c r="J2445" s="0" t="n">
        <v>36</v>
      </c>
      <c r="K2445" s="37" t="n">
        <f aca="false">E2445+Inputs!$B$5*F2445</f>
        <v>5.1</v>
      </c>
      <c r="L2445" s="37" t="n">
        <f aca="false">G2445+Inputs!$B$6*H2445</f>
        <v>3.825</v>
      </c>
      <c r="M2445" s="37" t="n">
        <f aca="false">I2445+Inputs!$B$7*J2445</f>
        <v>44.676</v>
      </c>
      <c r="N2445" s="37" t="n">
        <f aca="false">K2445+L2445+M2445</f>
        <v>53.601</v>
      </c>
    </row>
    <row r="2446" customFormat="false" ht="15" hidden="false" customHeight="false" outlineLevel="0" collapsed="false">
      <c r="A2446" s="0" t="s">
        <v>9</v>
      </c>
      <c r="B2446" s="0" t="s">
        <v>440</v>
      </c>
      <c r="C2446" s="15" t="n">
        <v>46054</v>
      </c>
      <c r="D2446" s="0" t="n">
        <v>5</v>
      </c>
      <c r="E2446" s="0" t="n">
        <v>0</v>
      </c>
      <c r="F2446" s="0" t="n">
        <v>15</v>
      </c>
      <c r="G2446" s="0" t="n">
        <v>0</v>
      </c>
      <c r="H2446" s="0" t="n">
        <v>4</v>
      </c>
      <c r="I2446" s="0" t="n">
        <v>0</v>
      </c>
      <c r="J2446" s="0" t="n">
        <v>50</v>
      </c>
      <c r="K2446" s="37" t="n">
        <f aca="false">E2446+Inputs!$B$5*F2446</f>
        <v>19.125</v>
      </c>
      <c r="L2446" s="37" t="n">
        <f aca="false">G2446+Inputs!$B$6*H2446</f>
        <v>5.1</v>
      </c>
      <c r="M2446" s="37" t="n">
        <f aca="false">I2446+Inputs!$B$7*J2446</f>
        <v>62.05</v>
      </c>
      <c r="N2446" s="37" t="n">
        <f aca="false">K2446+L2446+M2446</f>
        <v>86.275</v>
      </c>
    </row>
    <row r="2447" customFormat="false" ht="15" hidden="false" customHeight="false" outlineLevel="0" collapsed="false">
      <c r="A2447" s="0" t="s">
        <v>9</v>
      </c>
      <c r="B2447" s="0" t="s">
        <v>440</v>
      </c>
      <c r="C2447" s="15" t="n">
        <v>46082</v>
      </c>
      <c r="D2447" s="0" t="n">
        <v>5</v>
      </c>
      <c r="E2447" s="0" t="n">
        <v>0</v>
      </c>
      <c r="F2447" s="0" t="n">
        <v>20</v>
      </c>
      <c r="G2447" s="0" t="n">
        <v>0</v>
      </c>
      <c r="H2447" s="0" t="n">
        <v>4</v>
      </c>
      <c r="I2447" s="0" t="n">
        <v>0</v>
      </c>
      <c r="J2447" s="0" t="n">
        <v>44</v>
      </c>
      <c r="K2447" s="37" t="n">
        <f aca="false">E2447+Inputs!$B$5*F2447</f>
        <v>25.5</v>
      </c>
      <c r="L2447" s="37" t="n">
        <f aca="false">G2447+Inputs!$B$6*H2447</f>
        <v>5.1</v>
      </c>
      <c r="M2447" s="37" t="n">
        <f aca="false">I2447+Inputs!$B$7*J2447</f>
        <v>54.604</v>
      </c>
      <c r="N2447" s="37" t="n">
        <f aca="false">K2447+L2447+M2447</f>
        <v>85.204</v>
      </c>
    </row>
    <row r="2448" customFormat="false" ht="15" hidden="false" customHeight="false" outlineLevel="0" collapsed="false">
      <c r="A2448" s="0" t="s">
        <v>9</v>
      </c>
      <c r="B2448" s="0" t="s">
        <v>440</v>
      </c>
      <c r="C2448" s="15" t="n">
        <v>46113</v>
      </c>
      <c r="D2448" s="0" t="n">
        <v>5</v>
      </c>
      <c r="E2448" s="0" t="n">
        <v>0</v>
      </c>
      <c r="F2448" s="0" t="n">
        <v>13</v>
      </c>
      <c r="G2448" s="0" t="n">
        <v>0</v>
      </c>
      <c r="H2448" s="0" t="n">
        <v>1</v>
      </c>
      <c r="I2448" s="0" t="n">
        <v>0</v>
      </c>
      <c r="J2448" s="0" t="n">
        <v>34</v>
      </c>
      <c r="K2448" s="37" t="n">
        <f aca="false">E2448+Inputs!$B$5*F2448</f>
        <v>16.575</v>
      </c>
      <c r="L2448" s="37" t="n">
        <f aca="false">G2448+Inputs!$B$6*H2448</f>
        <v>1.275</v>
      </c>
      <c r="M2448" s="37" t="n">
        <f aca="false">I2448+Inputs!$B$7*J2448</f>
        <v>42.194</v>
      </c>
      <c r="N2448" s="37" t="n">
        <f aca="false">K2448+L2448+M2448</f>
        <v>60.044</v>
      </c>
    </row>
    <row r="2449" customFormat="false" ht="15" hidden="false" customHeight="false" outlineLevel="0" collapsed="false">
      <c r="A2449" s="0" t="s">
        <v>9</v>
      </c>
      <c r="B2449" s="0" t="s">
        <v>440</v>
      </c>
      <c r="C2449" s="15" t="n">
        <v>46143</v>
      </c>
      <c r="D2449" s="0" t="n">
        <v>5</v>
      </c>
      <c r="E2449" s="0" t="n">
        <v>0</v>
      </c>
      <c r="F2449" s="0" t="n">
        <v>21</v>
      </c>
      <c r="G2449" s="0" t="n">
        <v>0</v>
      </c>
      <c r="H2449" s="0" t="n">
        <v>3</v>
      </c>
      <c r="I2449" s="0" t="n">
        <v>0</v>
      </c>
      <c r="J2449" s="0" t="n">
        <v>42</v>
      </c>
      <c r="K2449" s="37" t="n">
        <f aca="false">E2449+Inputs!$B$5*F2449</f>
        <v>26.775</v>
      </c>
      <c r="L2449" s="37" t="n">
        <f aca="false">G2449+Inputs!$B$6*H2449</f>
        <v>3.825</v>
      </c>
      <c r="M2449" s="37" t="n">
        <f aca="false">I2449+Inputs!$B$7*J2449</f>
        <v>52.122</v>
      </c>
      <c r="N2449" s="37" t="n">
        <f aca="false">K2449+L2449+M2449</f>
        <v>82.722</v>
      </c>
    </row>
    <row r="2450" customFormat="false" ht="15" hidden="false" customHeight="false" outlineLevel="0" collapsed="false">
      <c r="A2450" s="0" t="s">
        <v>9</v>
      </c>
      <c r="B2450" s="0" t="s">
        <v>440</v>
      </c>
      <c r="C2450" s="15" t="n">
        <v>46174</v>
      </c>
      <c r="D2450" s="0" t="n">
        <v>5</v>
      </c>
      <c r="E2450" s="0" t="n">
        <v>0</v>
      </c>
      <c r="F2450" s="0" t="n">
        <v>31</v>
      </c>
      <c r="G2450" s="0" t="n">
        <v>0</v>
      </c>
      <c r="H2450" s="0" t="n">
        <v>4</v>
      </c>
      <c r="I2450" s="0" t="n">
        <v>0</v>
      </c>
      <c r="J2450" s="0" t="n">
        <v>55</v>
      </c>
      <c r="K2450" s="37" t="n">
        <f aca="false">E2450+Inputs!$B$5*F2450</f>
        <v>39.525</v>
      </c>
      <c r="L2450" s="37" t="n">
        <f aca="false">G2450+Inputs!$B$6*H2450</f>
        <v>5.1</v>
      </c>
      <c r="M2450" s="37" t="n">
        <f aca="false">I2450+Inputs!$B$7*J2450</f>
        <v>68.255</v>
      </c>
      <c r="N2450" s="37" t="n">
        <f aca="false">K2450+L2450+M2450</f>
        <v>112.88</v>
      </c>
    </row>
    <row r="2451" customFormat="false" ht="15" hidden="false" customHeight="false" outlineLevel="0" collapsed="false">
      <c r="A2451" s="0" t="s">
        <v>9</v>
      </c>
      <c r="B2451" s="0" t="s">
        <v>440</v>
      </c>
      <c r="C2451" s="15" t="n">
        <v>46204</v>
      </c>
      <c r="D2451" s="0" t="n">
        <v>5</v>
      </c>
      <c r="E2451" s="0" t="n">
        <v>0</v>
      </c>
      <c r="F2451" s="0" t="n">
        <v>22</v>
      </c>
      <c r="G2451" s="0" t="n">
        <v>0</v>
      </c>
      <c r="H2451" s="0" t="n">
        <v>4</v>
      </c>
      <c r="I2451" s="0" t="n">
        <v>0</v>
      </c>
      <c r="J2451" s="0" t="n">
        <v>25</v>
      </c>
      <c r="K2451" s="37" t="n">
        <f aca="false">E2451+Inputs!$B$5*F2451</f>
        <v>28.05</v>
      </c>
      <c r="L2451" s="37" t="n">
        <f aca="false">G2451+Inputs!$B$6*H2451</f>
        <v>5.1</v>
      </c>
      <c r="M2451" s="37" t="n">
        <f aca="false">I2451+Inputs!$B$7*J2451</f>
        <v>31.025</v>
      </c>
      <c r="N2451" s="37" t="n">
        <f aca="false">K2451+L2451+M2451</f>
        <v>64.175</v>
      </c>
    </row>
    <row r="2452" customFormat="false" ht="15" hidden="false" customHeight="false" outlineLevel="0" collapsed="false">
      <c r="A2452" s="0" t="s">
        <v>9</v>
      </c>
      <c r="B2452" s="0" t="s">
        <v>440</v>
      </c>
      <c r="C2452" s="15" t="n">
        <v>46235</v>
      </c>
      <c r="D2452" s="0" t="n">
        <v>5</v>
      </c>
      <c r="E2452" s="0" t="n">
        <v>0</v>
      </c>
      <c r="F2452" s="0" t="n">
        <v>23</v>
      </c>
      <c r="G2452" s="0" t="n">
        <v>0</v>
      </c>
      <c r="H2452" s="0" t="n">
        <v>5</v>
      </c>
      <c r="I2452" s="0" t="n">
        <v>0</v>
      </c>
      <c r="J2452" s="0" t="n">
        <v>26</v>
      </c>
      <c r="K2452" s="37" t="n">
        <f aca="false">E2452+Inputs!$B$5*F2452</f>
        <v>29.325</v>
      </c>
      <c r="L2452" s="37" t="n">
        <f aca="false">G2452+Inputs!$B$6*H2452</f>
        <v>6.375</v>
      </c>
      <c r="M2452" s="37" t="n">
        <f aca="false">I2452+Inputs!$B$7*J2452</f>
        <v>32.266</v>
      </c>
      <c r="N2452" s="37" t="n">
        <f aca="false">K2452+L2452+M2452</f>
        <v>67.966</v>
      </c>
    </row>
    <row r="2453" customFormat="false" ht="15" hidden="false" customHeight="false" outlineLevel="0" collapsed="false">
      <c r="A2453" s="0" t="s">
        <v>9</v>
      </c>
      <c r="B2453" s="0" t="s">
        <v>439</v>
      </c>
      <c r="C2453" s="15" t="n">
        <v>44927</v>
      </c>
      <c r="D2453" s="0" t="n">
        <v>5</v>
      </c>
      <c r="E2453" s="0" t="n">
        <v>0</v>
      </c>
      <c r="F2453" s="0" t="n">
        <v>35</v>
      </c>
      <c r="G2453" s="0" t="n">
        <v>0</v>
      </c>
      <c r="H2453" s="0" t="n">
        <v>3</v>
      </c>
      <c r="I2453" s="0" t="n">
        <v>0</v>
      </c>
      <c r="J2453" s="0" t="n">
        <v>276</v>
      </c>
      <c r="K2453" s="37" t="n">
        <f aca="false">E2453+Inputs!$B$5*F2453</f>
        <v>44.625</v>
      </c>
      <c r="L2453" s="37" t="n">
        <f aca="false">G2453+Inputs!$B$6*H2453</f>
        <v>3.825</v>
      </c>
      <c r="M2453" s="37" t="n">
        <f aca="false">I2453+Inputs!$B$7*J2453</f>
        <v>342.516</v>
      </c>
      <c r="N2453" s="37" t="n">
        <f aca="false">K2453+L2453+M2453</f>
        <v>390.966</v>
      </c>
    </row>
    <row r="2454" customFormat="false" ht="15" hidden="false" customHeight="false" outlineLevel="0" collapsed="false">
      <c r="A2454" s="0" t="s">
        <v>9</v>
      </c>
      <c r="B2454" s="0" t="s">
        <v>439</v>
      </c>
      <c r="C2454" s="15" t="n">
        <v>44958</v>
      </c>
      <c r="D2454" s="0" t="n">
        <v>5</v>
      </c>
      <c r="E2454" s="0" t="n">
        <v>0</v>
      </c>
      <c r="F2454" s="0" t="n">
        <v>40</v>
      </c>
      <c r="G2454" s="0" t="n">
        <v>0</v>
      </c>
      <c r="H2454" s="0" t="n">
        <v>1</v>
      </c>
      <c r="I2454" s="0" t="n">
        <v>0</v>
      </c>
      <c r="J2454" s="0" t="n">
        <v>221</v>
      </c>
      <c r="K2454" s="37" t="n">
        <f aca="false">E2454+Inputs!$B$5*F2454</f>
        <v>51</v>
      </c>
      <c r="L2454" s="37" t="n">
        <f aca="false">G2454+Inputs!$B$6*H2454</f>
        <v>1.275</v>
      </c>
      <c r="M2454" s="37" t="n">
        <f aca="false">I2454+Inputs!$B$7*J2454</f>
        <v>274.261</v>
      </c>
      <c r="N2454" s="37" t="n">
        <f aca="false">K2454+L2454+M2454</f>
        <v>326.536</v>
      </c>
    </row>
    <row r="2455" customFormat="false" ht="15" hidden="false" customHeight="false" outlineLevel="0" collapsed="false">
      <c r="A2455" s="0" t="s">
        <v>9</v>
      </c>
      <c r="B2455" s="0" t="s">
        <v>439</v>
      </c>
      <c r="C2455" s="15" t="n">
        <v>44986</v>
      </c>
      <c r="D2455" s="0" t="n">
        <v>5</v>
      </c>
      <c r="E2455" s="0" t="n">
        <v>0</v>
      </c>
      <c r="F2455" s="0" t="n">
        <v>8</v>
      </c>
      <c r="G2455" s="0" t="n">
        <v>0</v>
      </c>
      <c r="H2455" s="0" t="n">
        <v>0</v>
      </c>
      <c r="I2455" s="0" t="n">
        <v>0</v>
      </c>
      <c r="J2455" s="0" t="n">
        <v>34</v>
      </c>
      <c r="K2455" s="37" t="n">
        <f aca="false">E2455+Inputs!$B$5*F2455</f>
        <v>10.2</v>
      </c>
      <c r="L2455" s="37" t="n">
        <f aca="false">G2455+Inputs!$B$6*H2455</f>
        <v>0</v>
      </c>
      <c r="M2455" s="37" t="n">
        <f aca="false">I2455+Inputs!$B$7*J2455</f>
        <v>42.194</v>
      </c>
      <c r="N2455" s="37" t="n">
        <f aca="false">K2455+L2455+M2455</f>
        <v>52.394</v>
      </c>
    </row>
    <row r="2456" customFormat="false" ht="15" hidden="false" customHeight="false" outlineLevel="0" collapsed="false">
      <c r="A2456" s="0" t="s">
        <v>9</v>
      </c>
      <c r="B2456" s="0" t="s">
        <v>439</v>
      </c>
      <c r="C2456" s="15" t="n">
        <v>45017</v>
      </c>
      <c r="D2456" s="0" t="n">
        <v>5</v>
      </c>
      <c r="E2456" s="0" t="n">
        <v>0</v>
      </c>
      <c r="F2456" s="0" t="n">
        <v>5</v>
      </c>
      <c r="G2456" s="0" t="n">
        <v>0</v>
      </c>
      <c r="H2456" s="0" t="n">
        <v>1</v>
      </c>
      <c r="I2456" s="0" t="n">
        <v>0</v>
      </c>
      <c r="J2456" s="0" t="n">
        <v>85</v>
      </c>
      <c r="K2456" s="37" t="n">
        <f aca="false">E2456+Inputs!$B$5*F2456</f>
        <v>6.375</v>
      </c>
      <c r="L2456" s="37" t="n">
        <f aca="false">G2456+Inputs!$B$6*H2456</f>
        <v>1.275</v>
      </c>
      <c r="M2456" s="37" t="n">
        <f aca="false">I2456+Inputs!$B$7*J2456</f>
        <v>105.485</v>
      </c>
      <c r="N2456" s="37" t="n">
        <f aca="false">K2456+L2456+M2456</f>
        <v>113.135</v>
      </c>
    </row>
    <row r="2457" customFormat="false" ht="15" hidden="false" customHeight="false" outlineLevel="0" collapsed="false">
      <c r="A2457" s="0" t="s">
        <v>9</v>
      </c>
      <c r="B2457" s="0" t="s">
        <v>439</v>
      </c>
      <c r="C2457" s="15" t="n">
        <v>45047</v>
      </c>
      <c r="D2457" s="0" t="n">
        <v>5</v>
      </c>
      <c r="E2457" s="0" t="n">
        <v>0</v>
      </c>
      <c r="F2457" s="0" t="n">
        <v>56</v>
      </c>
      <c r="G2457" s="0" t="n">
        <v>0</v>
      </c>
      <c r="H2457" s="0" t="n">
        <v>0</v>
      </c>
      <c r="I2457" s="0" t="n">
        <v>0</v>
      </c>
      <c r="J2457" s="0" t="n">
        <v>287</v>
      </c>
      <c r="K2457" s="37" t="n">
        <f aca="false">E2457+Inputs!$B$5*F2457</f>
        <v>71.4</v>
      </c>
      <c r="L2457" s="37" t="n">
        <f aca="false">G2457+Inputs!$B$6*H2457</f>
        <v>0</v>
      </c>
      <c r="M2457" s="37" t="n">
        <f aca="false">I2457+Inputs!$B$7*J2457</f>
        <v>356.167</v>
      </c>
      <c r="N2457" s="37" t="n">
        <f aca="false">K2457+L2457+M2457</f>
        <v>427.567</v>
      </c>
    </row>
    <row r="2458" customFormat="false" ht="15" hidden="false" customHeight="false" outlineLevel="0" collapsed="false">
      <c r="A2458" s="0" t="s">
        <v>9</v>
      </c>
      <c r="B2458" s="0" t="s">
        <v>439</v>
      </c>
      <c r="C2458" s="15" t="n">
        <v>45078</v>
      </c>
      <c r="D2458" s="0" t="n">
        <v>5</v>
      </c>
      <c r="E2458" s="0" t="n">
        <v>0</v>
      </c>
      <c r="F2458" s="0" t="n">
        <v>45</v>
      </c>
      <c r="G2458" s="0" t="n">
        <v>0</v>
      </c>
      <c r="H2458" s="0" t="n">
        <v>1</v>
      </c>
      <c r="I2458" s="0" t="n">
        <v>0</v>
      </c>
      <c r="J2458" s="0" t="n">
        <v>346</v>
      </c>
      <c r="K2458" s="37" t="n">
        <f aca="false">E2458+Inputs!$B$5*F2458</f>
        <v>57.375</v>
      </c>
      <c r="L2458" s="37" t="n">
        <f aca="false">G2458+Inputs!$B$6*H2458</f>
        <v>1.275</v>
      </c>
      <c r="M2458" s="37" t="n">
        <f aca="false">I2458+Inputs!$B$7*J2458</f>
        <v>429.386</v>
      </c>
      <c r="N2458" s="37" t="n">
        <f aca="false">K2458+L2458+M2458</f>
        <v>488.036</v>
      </c>
    </row>
    <row r="2459" customFormat="false" ht="15" hidden="false" customHeight="false" outlineLevel="0" collapsed="false">
      <c r="A2459" s="0" t="s">
        <v>9</v>
      </c>
      <c r="B2459" s="0" t="s">
        <v>439</v>
      </c>
      <c r="C2459" s="15" t="n">
        <v>45108</v>
      </c>
      <c r="D2459" s="0" t="n">
        <v>5</v>
      </c>
      <c r="E2459" s="0" t="n">
        <v>0</v>
      </c>
      <c r="F2459" s="0" t="n">
        <v>41</v>
      </c>
      <c r="G2459" s="0" t="n">
        <v>0</v>
      </c>
      <c r="H2459" s="0" t="n">
        <v>3</v>
      </c>
      <c r="I2459" s="0" t="n">
        <v>0</v>
      </c>
      <c r="J2459" s="0" t="n">
        <v>302</v>
      </c>
      <c r="K2459" s="37" t="n">
        <f aca="false">E2459+Inputs!$B$5*F2459</f>
        <v>52.275</v>
      </c>
      <c r="L2459" s="37" t="n">
        <f aca="false">G2459+Inputs!$B$6*H2459</f>
        <v>3.825</v>
      </c>
      <c r="M2459" s="37" t="n">
        <f aca="false">I2459+Inputs!$B$7*J2459</f>
        <v>374.782</v>
      </c>
      <c r="N2459" s="37" t="n">
        <f aca="false">K2459+L2459+M2459</f>
        <v>430.882</v>
      </c>
    </row>
    <row r="2460" customFormat="false" ht="15" hidden="false" customHeight="false" outlineLevel="0" collapsed="false">
      <c r="A2460" s="0" t="s">
        <v>9</v>
      </c>
      <c r="B2460" s="0" t="s">
        <v>439</v>
      </c>
      <c r="C2460" s="15" t="n">
        <v>45139</v>
      </c>
      <c r="D2460" s="0" t="n">
        <v>5</v>
      </c>
      <c r="E2460" s="0" t="n">
        <v>0</v>
      </c>
      <c r="F2460" s="0" t="n">
        <v>46</v>
      </c>
      <c r="G2460" s="0" t="n">
        <v>0</v>
      </c>
      <c r="H2460" s="0" t="n">
        <v>11</v>
      </c>
      <c r="I2460" s="0" t="n">
        <v>0</v>
      </c>
      <c r="J2460" s="0" t="n">
        <v>320</v>
      </c>
      <c r="K2460" s="37" t="n">
        <f aca="false">E2460+Inputs!$B$5*F2460</f>
        <v>58.65</v>
      </c>
      <c r="L2460" s="37" t="n">
        <f aca="false">G2460+Inputs!$B$6*H2460</f>
        <v>14.025</v>
      </c>
      <c r="M2460" s="37" t="n">
        <f aca="false">I2460+Inputs!$B$7*J2460</f>
        <v>397.12</v>
      </c>
      <c r="N2460" s="37" t="n">
        <f aca="false">K2460+L2460+M2460</f>
        <v>469.795</v>
      </c>
    </row>
    <row r="2461" customFormat="false" ht="15" hidden="false" customHeight="false" outlineLevel="0" collapsed="false">
      <c r="A2461" s="0" t="s">
        <v>9</v>
      </c>
      <c r="B2461" s="0" t="s">
        <v>439</v>
      </c>
      <c r="C2461" s="15" t="n">
        <v>45170</v>
      </c>
      <c r="D2461" s="0" t="n">
        <v>5</v>
      </c>
      <c r="E2461" s="0" t="n">
        <v>0</v>
      </c>
      <c r="F2461" s="0" t="n">
        <v>58</v>
      </c>
      <c r="G2461" s="0" t="n">
        <v>0</v>
      </c>
      <c r="H2461" s="0" t="n">
        <v>9</v>
      </c>
      <c r="I2461" s="0" t="n">
        <v>0</v>
      </c>
      <c r="J2461" s="0" t="n">
        <v>378</v>
      </c>
      <c r="K2461" s="37" t="n">
        <f aca="false">E2461+Inputs!$B$5*F2461</f>
        <v>73.95</v>
      </c>
      <c r="L2461" s="37" t="n">
        <f aca="false">G2461+Inputs!$B$6*H2461</f>
        <v>11.475</v>
      </c>
      <c r="M2461" s="37" t="n">
        <f aca="false">I2461+Inputs!$B$7*J2461</f>
        <v>469.098</v>
      </c>
      <c r="N2461" s="37" t="n">
        <f aca="false">K2461+L2461+M2461</f>
        <v>554.523</v>
      </c>
    </row>
    <row r="2462" customFormat="false" ht="15" hidden="false" customHeight="false" outlineLevel="0" collapsed="false">
      <c r="A2462" s="0" t="s">
        <v>9</v>
      </c>
      <c r="B2462" s="0" t="s">
        <v>439</v>
      </c>
      <c r="C2462" s="15" t="n">
        <v>45200</v>
      </c>
      <c r="D2462" s="0" t="n">
        <v>5</v>
      </c>
      <c r="E2462" s="0" t="n">
        <v>0</v>
      </c>
      <c r="F2462" s="0" t="n">
        <v>42</v>
      </c>
      <c r="G2462" s="0" t="n">
        <v>0</v>
      </c>
      <c r="H2462" s="0" t="n">
        <v>3</v>
      </c>
      <c r="I2462" s="0" t="n">
        <v>0</v>
      </c>
      <c r="J2462" s="0" t="n">
        <v>309</v>
      </c>
      <c r="K2462" s="37" t="n">
        <f aca="false">E2462+Inputs!$B$5*F2462</f>
        <v>53.55</v>
      </c>
      <c r="L2462" s="37" t="n">
        <f aca="false">G2462+Inputs!$B$6*H2462</f>
        <v>3.825</v>
      </c>
      <c r="M2462" s="37" t="n">
        <f aca="false">I2462+Inputs!$B$7*J2462</f>
        <v>383.469</v>
      </c>
      <c r="N2462" s="37" t="n">
        <f aca="false">K2462+L2462+M2462</f>
        <v>440.844</v>
      </c>
    </row>
    <row r="2463" customFormat="false" ht="15" hidden="false" customHeight="false" outlineLevel="0" collapsed="false">
      <c r="A2463" s="0" t="s">
        <v>9</v>
      </c>
      <c r="B2463" s="0" t="s">
        <v>439</v>
      </c>
      <c r="C2463" s="15" t="n">
        <v>45231</v>
      </c>
      <c r="D2463" s="0" t="n">
        <v>5</v>
      </c>
      <c r="E2463" s="0" t="n">
        <v>0</v>
      </c>
      <c r="F2463" s="0" t="n">
        <v>53</v>
      </c>
      <c r="G2463" s="0" t="n">
        <v>0</v>
      </c>
      <c r="H2463" s="0" t="n">
        <v>7</v>
      </c>
      <c r="I2463" s="0" t="n">
        <v>0</v>
      </c>
      <c r="J2463" s="0" t="n">
        <v>304</v>
      </c>
      <c r="K2463" s="37" t="n">
        <f aca="false">E2463+Inputs!$B$5*F2463</f>
        <v>67.575</v>
      </c>
      <c r="L2463" s="37" t="n">
        <f aca="false">G2463+Inputs!$B$6*H2463</f>
        <v>8.925</v>
      </c>
      <c r="M2463" s="37" t="n">
        <f aca="false">I2463+Inputs!$B$7*J2463</f>
        <v>377.264</v>
      </c>
      <c r="N2463" s="37" t="n">
        <f aca="false">K2463+L2463+M2463</f>
        <v>453.764</v>
      </c>
    </row>
    <row r="2464" customFormat="false" ht="15" hidden="false" customHeight="false" outlineLevel="0" collapsed="false">
      <c r="A2464" s="0" t="s">
        <v>9</v>
      </c>
      <c r="B2464" s="0" t="s">
        <v>439</v>
      </c>
      <c r="C2464" s="15" t="n">
        <v>45261</v>
      </c>
      <c r="D2464" s="0" t="n">
        <v>5</v>
      </c>
      <c r="E2464" s="0" t="n">
        <v>0</v>
      </c>
      <c r="F2464" s="0" t="n">
        <v>33</v>
      </c>
      <c r="G2464" s="0" t="n">
        <v>0</v>
      </c>
      <c r="H2464" s="0" t="n">
        <v>9</v>
      </c>
      <c r="I2464" s="0" t="n">
        <v>0</v>
      </c>
      <c r="J2464" s="0" t="n">
        <v>233</v>
      </c>
      <c r="K2464" s="37" t="n">
        <f aca="false">E2464+Inputs!$B$5*F2464</f>
        <v>42.075</v>
      </c>
      <c r="L2464" s="37" t="n">
        <f aca="false">G2464+Inputs!$B$6*H2464</f>
        <v>11.475</v>
      </c>
      <c r="M2464" s="37" t="n">
        <f aca="false">I2464+Inputs!$B$7*J2464</f>
        <v>289.153</v>
      </c>
      <c r="N2464" s="37" t="n">
        <f aca="false">K2464+L2464+M2464</f>
        <v>342.703</v>
      </c>
    </row>
    <row r="2465" customFormat="false" ht="15" hidden="false" customHeight="false" outlineLevel="0" collapsed="false">
      <c r="A2465" s="0" t="s">
        <v>9</v>
      </c>
      <c r="B2465" s="0" t="s">
        <v>439</v>
      </c>
      <c r="C2465" s="15" t="n">
        <v>45292</v>
      </c>
      <c r="D2465" s="0" t="n">
        <v>5</v>
      </c>
      <c r="E2465" s="0" t="n">
        <v>0</v>
      </c>
      <c r="F2465" s="0" t="n">
        <v>42</v>
      </c>
      <c r="G2465" s="0" t="n">
        <v>0</v>
      </c>
      <c r="H2465" s="0" t="n">
        <v>2</v>
      </c>
      <c r="I2465" s="0" t="n">
        <v>0</v>
      </c>
      <c r="J2465" s="0" t="n">
        <v>275</v>
      </c>
      <c r="K2465" s="37" t="n">
        <f aca="false">E2465+Inputs!$B$5*F2465</f>
        <v>53.55</v>
      </c>
      <c r="L2465" s="37" t="n">
        <f aca="false">G2465+Inputs!$B$6*H2465</f>
        <v>2.55</v>
      </c>
      <c r="M2465" s="37" t="n">
        <f aca="false">I2465+Inputs!$B$7*J2465</f>
        <v>341.275</v>
      </c>
      <c r="N2465" s="37" t="n">
        <f aca="false">K2465+L2465+M2465</f>
        <v>397.375</v>
      </c>
    </row>
    <row r="2466" customFormat="false" ht="15" hidden="false" customHeight="false" outlineLevel="0" collapsed="false">
      <c r="A2466" s="0" t="s">
        <v>9</v>
      </c>
      <c r="B2466" s="0" t="s">
        <v>439</v>
      </c>
      <c r="C2466" s="15" t="n">
        <v>45323</v>
      </c>
      <c r="D2466" s="0" t="n">
        <v>5</v>
      </c>
      <c r="E2466" s="0" t="n">
        <v>0</v>
      </c>
      <c r="F2466" s="0" t="n">
        <v>7</v>
      </c>
      <c r="G2466" s="0" t="n">
        <v>0</v>
      </c>
      <c r="H2466" s="0" t="n">
        <v>1</v>
      </c>
      <c r="I2466" s="0" t="n">
        <v>0</v>
      </c>
      <c r="J2466" s="0" t="n">
        <v>22</v>
      </c>
      <c r="K2466" s="37" t="n">
        <f aca="false">E2466+Inputs!$B$5*F2466</f>
        <v>8.925</v>
      </c>
      <c r="L2466" s="37" t="n">
        <f aca="false">G2466+Inputs!$B$6*H2466</f>
        <v>1.275</v>
      </c>
      <c r="M2466" s="37" t="n">
        <f aca="false">I2466+Inputs!$B$7*J2466</f>
        <v>27.302</v>
      </c>
      <c r="N2466" s="37" t="n">
        <f aca="false">K2466+L2466+M2466</f>
        <v>37.502</v>
      </c>
    </row>
    <row r="2467" customFormat="false" ht="15" hidden="false" customHeight="false" outlineLevel="0" collapsed="false">
      <c r="A2467" s="0" t="s">
        <v>9</v>
      </c>
      <c r="B2467" s="0" t="s">
        <v>439</v>
      </c>
      <c r="C2467" s="15" t="n">
        <v>45352</v>
      </c>
      <c r="D2467" s="0" t="n">
        <v>5</v>
      </c>
      <c r="E2467" s="0" t="n">
        <v>0</v>
      </c>
      <c r="F2467" s="0" t="n">
        <v>5</v>
      </c>
      <c r="G2467" s="0" t="n">
        <v>0</v>
      </c>
      <c r="H2467" s="0" t="n">
        <v>0</v>
      </c>
      <c r="I2467" s="0" t="n">
        <v>0</v>
      </c>
      <c r="J2467" s="0" t="n">
        <v>66</v>
      </c>
      <c r="K2467" s="37" t="n">
        <f aca="false">E2467+Inputs!$B$5*F2467</f>
        <v>6.375</v>
      </c>
      <c r="L2467" s="37" t="n">
        <f aca="false">G2467+Inputs!$B$6*H2467</f>
        <v>0</v>
      </c>
      <c r="M2467" s="37" t="n">
        <f aca="false">I2467+Inputs!$B$7*J2467</f>
        <v>81.906</v>
      </c>
      <c r="N2467" s="37" t="n">
        <f aca="false">K2467+L2467+M2467</f>
        <v>88.281</v>
      </c>
    </row>
    <row r="2468" customFormat="false" ht="15" hidden="false" customHeight="false" outlineLevel="0" collapsed="false">
      <c r="A2468" s="0" t="s">
        <v>9</v>
      </c>
      <c r="B2468" s="0" t="s">
        <v>439</v>
      </c>
      <c r="C2468" s="15" t="n">
        <v>45383</v>
      </c>
      <c r="D2468" s="0" t="n">
        <v>5</v>
      </c>
      <c r="E2468" s="0" t="n">
        <v>0</v>
      </c>
      <c r="F2468" s="0" t="n">
        <v>30</v>
      </c>
      <c r="G2468" s="0" t="n">
        <v>0</v>
      </c>
      <c r="H2468" s="0" t="n">
        <v>7</v>
      </c>
      <c r="I2468" s="0" t="n">
        <v>0</v>
      </c>
      <c r="J2468" s="0" t="n">
        <v>229</v>
      </c>
      <c r="K2468" s="37" t="n">
        <f aca="false">E2468+Inputs!$B$5*F2468</f>
        <v>38.25</v>
      </c>
      <c r="L2468" s="37" t="n">
        <f aca="false">G2468+Inputs!$B$6*H2468</f>
        <v>8.925</v>
      </c>
      <c r="M2468" s="37" t="n">
        <f aca="false">I2468+Inputs!$B$7*J2468</f>
        <v>284.189</v>
      </c>
      <c r="N2468" s="37" t="n">
        <f aca="false">K2468+L2468+M2468</f>
        <v>331.364</v>
      </c>
    </row>
    <row r="2469" customFormat="false" ht="15" hidden="false" customHeight="false" outlineLevel="0" collapsed="false">
      <c r="A2469" s="0" t="s">
        <v>9</v>
      </c>
      <c r="B2469" s="0" t="s">
        <v>439</v>
      </c>
      <c r="C2469" s="15" t="n">
        <v>45413</v>
      </c>
      <c r="D2469" s="0" t="n">
        <v>5</v>
      </c>
      <c r="E2469" s="0" t="n">
        <v>0</v>
      </c>
      <c r="F2469" s="0" t="n">
        <v>33</v>
      </c>
      <c r="G2469" s="0" t="n">
        <v>0</v>
      </c>
      <c r="H2469" s="0" t="n">
        <v>5</v>
      </c>
      <c r="I2469" s="0" t="n">
        <v>0</v>
      </c>
      <c r="J2469" s="0" t="n">
        <v>225</v>
      </c>
      <c r="K2469" s="37" t="n">
        <f aca="false">E2469+Inputs!$B$5*F2469</f>
        <v>42.075</v>
      </c>
      <c r="L2469" s="37" t="n">
        <f aca="false">G2469+Inputs!$B$6*H2469</f>
        <v>6.375</v>
      </c>
      <c r="M2469" s="37" t="n">
        <f aca="false">I2469+Inputs!$B$7*J2469</f>
        <v>279.225</v>
      </c>
      <c r="N2469" s="37" t="n">
        <f aca="false">K2469+L2469+M2469</f>
        <v>327.675</v>
      </c>
    </row>
    <row r="2470" customFormat="false" ht="15" hidden="false" customHeight="false" outlineLevel="0" collapsed="false">
      <c r="A2470" s="0" t="s">
        <v>9</v>
      </c>
      <c r="B2470" s="0" t="s">
        <v>439</v>
      </c>
      <c r="C2470" s="15" t="n">
        <v>45444</v>
      </c>
      <c r="D2470" s="0" t="n">
        <v>5</v>
      </c>
      <c r="E2470" s="0" t="n">
        <v>0</v>
      </c>
      <c r="F2470" s="0" t="n">
        <v>56</v>
      </c>
      <c r="G2470" s="0" t="n">
        <v>0</v>
      </c>
      <c r="H2470" s="0" t="n">
        <v>10</v>
      </c>
      <c r="I2470" s="0" t="n">
        <v>0</v>
      </c>
      <c r="J2470" s="0" t="n">
        <v>328</v>
      </c>
      <c r="K2470" s="37" t="n">
        <f aca="false">E2470+Inputs!$B$5*F2470</f>
        <v>71.4</v>
      </c>
      <c r="L2470" s="37" t="n">
        <f aca="false">G2470+Inputs!$B$6*H2470</f>
        <v>12.75</v>
      </c>
      <c r="M2470" s="37" t="n">
        <f aca="false">I2470+Inputs!$B$7*J2470</f>
        <v>407.048</v>
      </c>
      <c r="N2470" s="37" t="n">
        <f aca="false">K2470+L2470+M2470</f>
        <v>491.198</v>
      </c>
    </row>
    <row r="2471" customFormat="false" ht="15" hidden="false" customHeight="false" outlineLevel="0" collapsed="false">
      <c r="A2471" s="0" t="s">
        <v>9</v>
      </c>
      <c r="B2471" s="0" t="s">
        <v>439</v>
      </c>
      <c r="C2471" s="15" t="n">
        <v>45474</v>
      </c>
      <c r="D2471" s="0" t="n">
        <v>5</v>
      </c>
      <c r="E2471" s="0" t="n">
        <v>0</v>
      </c>
      <c r="F2471" s="0" t="n">
        <v>54</v>
      </c>
      <c r="G2471" s="0" t="n">
        <v>0</v>
      </c>
      <c r="H2471" s="0" t="n">
        <v>11</v>
      </c>
      <c r="I2471" s="0" t="n">
        <v>0</v>
      </c>
      <c r="J2471" s="0" t="n">
        <v>294</v>
      </c>
      <c r="K2471" s="37" t="n">
        <f aca="false">E2471+Inputs!$B$5*F2471</f>
        <v>68.85</v>
      </c>
      <c r="L2471" s="37" t="n">
        <f aca="false">G2471+Inputs!$B$6*H2471</f>
        <v>14.025</v>
      </c>
      <c r="M2471" s="37" t="n">
        <f aca="false">I2471+Inputs!$B$7*J2471</f>
        <v>364.854</v>
      </c>
      <c r="N2471" s="37" t="n">
        <f aca="false">K2471+L2471+M2471</f>
        <v>447.729</v>
      </c>
    </row>
    <row r="2472" customFormat="false" ht="15" hidden="false" customHeight="false" outlineLevel="0" collapsed="false">
      <c r="A2472" s="0" t="s">
        <v>9</v>
      </c>
      <c r="B2472" s="0" t="s">
        <v>439</v>
      </c>
      <c r="C2472" s="15" t="n">
        <v>45505</v>
      </c>
      <c r="D2472" s="0" t="n">
        <v>5</v>
      </c>
      <c r="E2472" s="0" t="n">
        <v>0</v>
      </c>
      <c r="F2472" s="0" t="n">
        <v>45</v>
      </c>
      <c r="G2472" s="0" t="n">
        <v>0</v>
      </c>
      <c r="H2472" s="0" t="n">
        <v>8</v>
      </c>
      <c r="I2472" s="0" t="n">
        <v>0</v>
      </c>
      <c r="J2472" s="0" t="n">
        <v>300</v>
      </c>
      <c r="K2472" s="37" t="n">
        <f aca="false">E2472+Inputs!$B$5*F2472</f>
        <v>57.375</v>
      </c>
      <c r="L2472" s="37" t="n">
        <f aca="false">G2472+Inputs!$B$6*H2472</f>
        <v>10.2</v>
      </c>
      <c r="M2472" s="37" t="n">
        <f aca="false">I2472+Inputs!$B$7*J2472</f>
        <v>372.3</v>
      </c>
      <c r="N2472" s="37" t="n">
        <f aca="false">K2472+L2472+M2472</f>
        <v>439.875</v>
      </c>
    </row>
    <row r="2473" customFormat="false" ht="15" hidden="false" customHeight="false" outlineLevel="0" collapsed="false">
      <c r="A2473" s="0" t="s">
        <v>9</v>
      </c>
      <c r="B2473" s="0" t="s">
        <v>439</v>
      </c>
      <c r="C2473" s="15" t="n">
        <v>45536</v>
      </c>
      <c r="D2473" s="0" t="n">
        <v>5</v>
      </c>
      <c r="E2473" s="0" t="n">
        <v>0</v>
      </c>
      <c r="F2473" s="0" t="n">
        <v>53</v>
      </c>
      <c r="G2473" s="0" t="n">
        <v>0</v>
      </c>
      <c r="H2473" s="0" t="n">
        <v>9</v>
      </c>
      <c r="I2473" s="0" t="n">
        <v>0</v>
      </c>
      <c r="J2473" s="0" t="n">
        <v>268</v>
      </c>
      <c r="K2473" s="37" t="n">
        <f aca="false">E2473+Inputs!$B$5*F2473</f>
        <v>67.575</v>
      </c>
      <c r="L2473" s="37" t="n">
        <f aca="false">G2473+Inputs!$B$6*H2473</f>
        <v>11.475</v>
      </c>
      <c r="M2473" s="37" t="n">
        <f aca="false">I2473+Inputs!$B$7*J2473</f>
        <v>332.588</v>
      </c>
      <c r="N2473" s="37" t="n">
        <f aca="false">K2473+L2473+M2473</f>
        <v>411.638</v>
      </c>
    </row>
    <row r="2474" customFormat="false" ht="15" hidden="false" customHeight="false" outlineLevel="0" collapsed="false">
      <c r="A2474" s="0" t="s">
        <v>9</v>
      </c>
      <c r="B2474" s="0" t="s">
        <v>439</v>
      </c>
      <c r="C2474" s="15" t="n">
        <v>45566</v>
      </c>
      <c r="D2474" s="0" t="n">
        <v>5</v>
      </c>
      <c r="E2474" s="0" t="n">
        <v>0</v>
      </c>
      <c r="F2474" s="0" t="n">
        <v>42</v>
      </c>
      <c r="G2474" s="0" t="n">
        <v>0</v>
      </c>
      <c r="H2474" s="0" t="n">
        <v>12</v>
      </c>
      <c r="I2474" s="0" t="n">
        <v>0</v>
      </c>
      <c r="J2474" s="0" t="n">
        <v>253</v>
      </c>
      <c r="K2474" s="37" t="n">
        <f aca="false">E2474+Inputs!$B$5*F2474</f>
        <v>53.55</v>
      </c>
      <c r="L2474" s="37" t="n">
        <f aca="false">G2474+Inputs!$B$6*H2474</f>
        <v>15.3</v>
      </c>
      <c r="M2474" s="37" t="n">
        <f aca="false">I2474+Inputs!$B$7*J2474</f>
        <v>313.973</v>
      </c>
      <c r="N2474" s="37" t="n">
        <f aca="false">K2474+L2474+M2474</f>
        <v>382.823</v>
      </c>
    </row>
    <row r="2475" customFormat="false" ht="15" hidden="false" customHeight="false" outlineLevel="0" collapsed="false">
      <c r="A2475" s="0" t="s">
        <v>9</v>
      </c>
      <c r="B2475" s="0" t="s">
        <v>439</v>
      </c>
      <c r="C2475" s="15" t="n">
        <v>45597</v>
      </c>
      <c r="D2475" s="0" t="n">
        <v>5</v>
      </c>
      <c r="E2475" s="0" t="n">
        <v>0</v>
      </c>
      <c r="F2475" s="0" t="n">
        <v>48</v>
      </c>
      <c r="G2475" s="0" t="n">
        <v>0</v>
      </c>
      <c r="H2475" s="0" t="n">
        <v>14</v>
      </c>
      <c r="I2475" s="0" t="n">
        <v>0</v>
      </c>
      <c r="J2475" s="0" t="n">
        <v>281</v>
      </c>
      <c r="K2475" s="37" t="n">
        <f aca="false">E2475+Inputs!$B$5*F2475</f>
        <v>61.2</v>
      </c>
      <c r="L2475" s="37" t="n">
        <f aca="false">G2475+Inputs!$B$6*H2475</f>
        <v>17.85</v>
      </c>
      <c r="M2475" s="37" t="n">
        <f aca="false">I2475+Inputs!$B$7*J2475</f>
        <v>348.721</v>
      </c>
      <c r="N2475" s="37" t="n">
        <f aca="false">K2475+L2475+M2475</f>
        <v>427.771</v>
      </c>
    </row>
    <row r="2476" customFormat="false" ht="15" hidden="false" customHeight="false" outlineLevel="0" collapsed="false">
      <c r="A2476" s="0" t="s">
        <v>9</v>
      </c>
      <c r="B2476" s="0" t="s">
        <v>439</v>
      </c>
      <c r="C2476" s="15" t="n">
        <v>45627</v>
      </c>
      <c r="D2476" s="0" t="n">
        <v>5</v>
      </c>
      <c r="E2476" s="0" t="n">
        <v>0</v>
      </c>
      <c r="F2476" s="0" t="n">
        <v>51</v>
      </c>
      <c r="G2476" s="0" t="n">
        <v>0</v>
      </c>
      <c r="H2476" s="0" t="n">
        <v>19</v>
      </c>
      <c r="I2476" s="0" t="n">
        <v>0</v>
      </c>
      <c r="J2476" s="0" t="n">
        <v>272</v>
      </c>
      <c r="K2476" s="37" t="n">
        <f aca="false">E2476+Inputs!$B$5*F2476</f>
        <v>65.025</v>
      </c>
      <c r="L2476" s="37" t="n">
        <f aca="false">G2476+Inputs!$B$6*H2476</f>
        <v>24.225</v>
      </c>
      <c r="M2476" s="37" t="n">
        <f aca="false">I2476+Inputs!$B$7*J2476</f>
        <v>337.552</v>
      </c>
      <c r="N2476" s="37" t="n">
        <f aca="false">K2476+L2476+M2476</f>
        <v>426.802</v>
      </c>
    </row>
    <row r="2477" customFormat="false" ht="15" hidden="false" customHeight="false" outlineLevel="0" collapsed="false">
      <c r="A2477" s="0" t="s">
        <v>9</v>
      </c>
      <c r="B2477" s="0" t="s">
        <v>439</v>
      </c>
      <c r="C2477" s="15" t="n">
        <v>45658</v>
      </c>
      <c r="D2477" s="0" t="n">
        <v>5</v>
      </c>
      <c r="E2477" s="0" t="n">
        <v>0</v>
      </c>
      <c r="F2477" s="0" t="n">
        <v>38</v>
      </c>
      <c r="G2477" s="0" t="n">
        <v>0</v>
      </c>
      <c r="H2477" s="0" t="n">
        <v>14</v>
      </c>
      <c r="I2477" s="0" t="n">
        <v>0</v>
      </c>
      <c r="J2477" s="0" t="n">
        <v>247</v>
      </c>
      <c r="K2477" s="37" t="n">
        <f aca="false">E2477+Inputs!$B$5*F2477</f>
        <v>48.45</v>
      </c>
      <c r="L2477" s="37" t="n">
        <f aca="false">G2477+Inputs!$B$6*H2477</f>
        <v>17.85</v>
      </c>
      <c r="M2477" s="37" t="n">
        <f aca="false">I2477+Inputs!$B$7*J2477</f>
        <v>306.527</v>
      </c>
      <c r="N2477" s="37" t="n">
        <f aca="false">K2477+L2477+M2477</f>
        <v>372.827</v>
      </c>
    </row>
    <row r="2478" customFormat="false" ht="15" hidden="false" customHeight="false" outlineLevel="0" collapsed="false">
      <c r="A2478" s="0" t="s">
        <v>9</v>
      </c>
      <c r="B2478" s="0" t="s">
        <v>439</v>
      </c>
      <c r="C2478" s="15" t="n">
        <v>45689</v>
      </c>
      <c r="D2478" s="0" t="n">
        <v>5</v>
      </c>
      <c r="E2478" s="0" t="n">
        <v>0</v>
      </c>
      <c r="F2478" s="0" t="n">
        <v>71</v>
      </c>
      <c r="G2478" s="0" t="n">
        <v>0</v>
      </c>
      <c r="H2478" s="0" t="n">
        <v>24</v>
      </c>
      <c r="I2478" s="0" t="n">
        <v>0</v>
      </c>
      <c r="J2478" s="0" t="n">
        <v>296</v>
      </c>
      <c r="K2478" s="37" t="n">
        <f aca="false">E2478+Inputs!$B$5*F2478</f>
        <v>90.525</v>
      </c>
      <c r="L2478" s="37" t="n">
        <f aca="false">G2478+Inputs!$B$6*H2478</f>
        <v>30.6</v>
      </c>
      <c r="M2478" s="37" t="n">
        <f aca="false">I2478+Inputs!$B$7*J2478</f>
        <v>367.336</v>
      </c>
      <c r="N2478" s="37" t="n">
        <f aca="false">K2478+L2478+M2478</f>
        <v>488.461</v>
      </c>
    </row>
    <row r="2479" customFormat="false" ht="15" hidden="false" customHeight="false" outlineLevel="0" collapsed="false">
      <c r="A2479" s="0" t="s">
        <v>9</v>
      </c>
      <c r="B2479" s="0" t="s">
        <v>439</v>
      </c>
      <c r="C2479" s="15" t="n">
        <v>45717</v>
      </c>
      <c r="D2479" s="0" t="n">
        <v>5</v>
      </c>
      <c r="E2479" s="0" t="n">
        <v>0</v>
      </c>
      <c r="F2479" s="0" t="n">
        <v>62</v>
      </c>
      <c r="G2479" s="0" t="n">
        <v>0</v>
      </c>
      <c r="H2479" s="0" t="n">
        <v>23</v>
      </c>
      <c r="I2479" s="0" t="n">
        <v>0</v>
      </c>
      <c r="J2479" s="0" t="n">
        <v>296</v>
      </c>
      <c r="K2479" s="37" t="n">
        <f aca="false">E2479+Inputs!$B$5*F2479</f>
        <v>79.05</v>
      </c>
      <c r="L2479" s="37" t="n">
        <f aca="false">G2479+Inputs!$B$6*H2479</f>
        <v>29.325</v>
      </c>
      <c r="M2479" s="37" t="n">
        <f aca="false">I2479+Inputs!$B$7*J2479</f>
        <v>367.336</v>
      </c>
      <c r="N2479" s="37" t="n">
        <f aca="false">K2479+L2479+M2479</f>
        <v>475.711</v>
      </c>
    </row>
    <row r="2480" customFormat="false" ht="15" hidden="false" customHeight="false" outlineLevel="0" collapsed="false">
      <c r="A2480" s="0" t="s">
        <v>9</v>
      </c>
      <c r="B2480" s="0" t="s">
        <v>439</v>
      </c>
      <c r="C2480" s="15" t="n">
        <v>45748</v>
      </c>
      <c r="D2480" s="0" t="n">
        <v>5</v>
      </c>
      <c r="E2480" s="0" t="n">
        <v>0</v>
      </c>
      <c r="F2480" s="0" t="n">
        <v>49</v>
      </c>
      <c r="G2480" s="0" t="n">
        <v>0</v>
      </c>
      <c r="H2480" s="0" t="n">
        <v>4</v>
      </c>
      <c r="I2480" s="0" t="n">
        <v>0</v>
      </c>
      <c r="J2480" s="0" t="n">
        <v>231</v>
      </c>
      <c r="K2480" s="37" t="n">
        <f aca="false">E2480+Inputs!$B$5*F2480</f>
        <v>62.475</v>
      </c>
      <c r="L2480" s="37" t="n">
        <f aca="false">G2480+Inputs!$B$6*H2480</f>
        <v>5.1</v>
      </c>
      <c r="M2480" s="37" t="n">
        <f aca="false">I2480+Inputs!$B$7*J2480</f>
        <v>286.671</v>
      </c>
      <c r="N2480" s="37" t="n">
        <f aca="false">K2480+L2480+M2480</f>
        <v>354.246</v>
      </c>
    </row>
    <row r="2481" customFormat="false" ht="15" hidden="false" customHeight="false" outlineLevel="0" collapsed="false">
      <c r="A2481" s="0" t="s">
        <v>9</v>
      </c>
      <c r="B2481" s="0" t="s">
        <v>439</v>
      </c>
      <c r="C2481" s="15" t="n">
        <v>45778</v>
      </c>
      <c r="D2481" s="0" t="n">
        <v>5</v>
      </c>
      <c r="E2481" s="0" t="n">
        <v>0</v>
      </c>
      <c r="F2481" s="0" t="n">
        <v>75</v>
      </c>
      <c r="G2481" s="0" t="n">
        <v>0</v>
      </c>
      <c r="H2481" s="0" t="n">
        <v>17</v>
      </c>
      <c r="I2481" s="0" t="n">
        <v>0</v>
      </c>
      <c r="J2481" s="0" t="n">
        <v>293</v>
      </c>
      <c r="K2481" s="37" t="n">
        <f aca="false">E2481+Inputs!$B$5*F2481</f>
        <v>95.625</v>
      </c>
      <c r="L2481" s="37" t="n">
        <f aca="false">G2481+Inputs!$B$6*H2481</f>
        <v>21.675</v>
      </c>
      <c r="M2481" s="37" t="n">
        <f aca="false">I2481+Inputs!$B$7*J2481</f>
        <v>363.613</v>
      </c>
      <c r="N2481" s="37" t="n">
        <f aca="false">K2481+L2481+M2481</f>
        <v>480.913</v>
      </c>
    </row>
    <row r="2482" customFormat="false" ht="15" hidden="false" customHeight="false" outlineLevel="0" collapsed="false">
      <c r="A2482" s="0" t="s">
        <v>9</v>
      </c>
      <c r="B2482" s="0" t="s">
        <v>439</v>
      </c>
      <c r="C2482" s="15" t="n">
        <v>45809</v>
      </c>
      <c r="D2482" s="0" t="n">
        <v>5</v>
      </c>
      <c r="E2482" s="0" t="n">
        <v>0</v>
      </c>
      <c r="F2482" s="0" t="n">
        <v>72</v>
      </c>
      <c r="G2482" s="0" t="n">
        <v>0</v>
      </c>
      <c r="H2482" s="0" t="n">
        <v>15</v>
      </c>
      <c r="I2482" s="0" t="n">
        <v>0</v>
      </c>
      <c r="J2482" s="0" t="n">
        <v>333</v>
      </c>
      <c r="K2482" s="37" t="n">
        <f aca="false">E2482+Inputs!$B$5*F2482</f>
        <v>91.8</v>
      </c>
      <c r="L2482" s="37" t="n">
        <f aca="false">G2482+Inputs!$B$6*H2482</f>
        <v>19.125</v>
      </c>
      <c r="M2482" s="37" t="n">
        <f aca="false">I2482+Inputs!$B$7*J2482</f>
        <v>413.253</v>
      </c>
      <c r="N2482" s="37" t="n">
        <f aca="false">K2482+L2482+M2482</f>
        <v>524.178</v>
      </c>
    </row>
    <row r="2483" customFormat="false" ht="15" hidden="false" customHeight="false" outlineLevel="0" collapsed="false">
      <c r="A2483" s="0" t="s">
        <v>9</v>
      </c>
      <c r="B2483" s="0" t="s">
        <v>439</v>
      </c>
      <c r="C2483" s="15" t="n">
        <v>45839</v>
      </c>
      <c r="D2483" s="0" t="n">
        <v>5</v>
      </c>
      <c r="E2483" s="0" t="n">
        <v>0</v>
      </c>
      <c r="F2483" s="0" t="n">
        <v>40</v>
      </c>
      <c r="G2483" s="0" t="n">
        <v>0</v>
      </c>
      <c r="H2483" s="0" t="n">
        <v>9</v>
      </c>
      <c r="I2483" s="0" t="n">
        <v>0</v>
      </c>
      <c r="J2483" s="0" t="n">
        <v>298</v>
      </c>
      <c r="K2483" s="37" t="n">
        <f aca="false">E2483+Inputs!$B$5*F2483</f>
        <v>51</v>
      </c>
      <c r="L2483" s="37" t="n">
        <f aca="false">G2483+Inputs!$B$6*H2483</f>
        <v>11.475</v>
      </c>
      <c r="M2483" s="37" t="n">
        <f aca="false">I2483+Inputs!$B$7*J2483</f>
        <v>369.818</v>
      </c>
      <c r="N2483" s="37" t="n">
        <f aca="false">K2483+L2483+M2483</f>
        <v>432.293</v>
      </c>
    </row>
    <row r="2484" customFormat="false" ht="15" hidden="false" customHeight="false" outlineLevel="0" collapsed="false">
      <c r="A2484" s="0" t="s">
        <v>9</v>
      </c>
      <c r="B2484" s="0" t="s">
        <v>439</v>
      </c>
      <c r="C2484" s="15" t="n">
        <v>45870</v>
      </c>
      <c r="D2484" s="0" t="n">
        <v>5</v>
      </c>
      <c r="E2484" s="0" t="n">
        <v>0</v>
      </c>
      <c r="F2484" s="0" t="n">
        <v>72</v>
      </c>
      <c r="G2484" s="0" t="n">
        <v>0</v>
      </c>
      <c r="H2484" s="0" t="n">
        <v>5</v>
      </c>
      <c r="I2484" s="0" t="n">
        <v>0</v>
      </c>
      <c r="J2484" s="0" t="n">
        <v>259</v>
      </c>
      <c r="K2484" s="37" t="n">
        <f aca="false">E2484+Inputs!$B$5*F2484</f>
        <v>91.8</v>
      </c>
      <c r="L2484" s="37" t="n">
        <f aca="false">G2484+Inputs!$B$6*H2484</f>
        <v>6.375</v>
      </c>
      <c r="M2484" s="37" t="n">
        <f aca="false">I2484+Inputs!$B$7*J2484</f>
        <v>321.419</v>
      </c>
      <c r="N2484" s="37" t="n">
        <f aca="false">K2484+L2484+M2484</f>
        <v>419.594</v>
      </c>
    </row>
    <row r="2485" customFormat="false" ht="15" hidden="false" customHeight="false" outlineLevel="0" collapsed="false">
      <c r="A2485" s="0" t="s">
        <v>9</v>
      </c>
      <c r="B2485" s="0" t="s">
        <v>439</v>
      </c>
      <c r="C2485" s="15" t="n">
        <v>45901</v>
      </c>
      <c r="D2485" s="0" t="n">
        <v>5</v>
      </c>
      <c r="E2485" s="0" t="n">
        <v>0</v>
      </c>
      <c r="F2485" s="0" t="n">
        <v>81</v>
      </c>
      <c r="G2485" s="0" t="n">
        <v>0</v>
      </c>
      <c r="H2485" s="0" t="n">
        <v>12</v>
      </c>
      <c r="I2485" s="0" t="n">
        <v>0</v>
      </c>
      <c r="J2485" s="0" t="n">
        <v>252</v>
      </c>
      <c r="K2485" s="37" t="n">
        <f aca="false">E2485+Inputs!$B$5*F2485</f>
        <v>103.275</v>
      </c>
      <c r="L2485" s="37" t="n">
        <f aca="false">G2485+Inputs!$B$6*H2485</f>
        <v>15.3</v>
      </c>
      <c r="M2485" s="37" t="n">
        <f aca="false">I2485+Inputs!$B$7*J2485</f>
        <v>312.732</v>
      </c>
      <c r="N2485" s="37" t="n">
        <f aca="false">K2485+L2485+M2485</f>
        <v>431.307</v>
      </c>
    </row>
    <row r="2486" customFormat="false" ht="15" hidden="false" customHeight="false" outlineLevel="0" collapsed="false">
      <c r="A2486" s="0" t="s">
        <v>9</v>
      </c>
      <c r="B2486" s="0" t="s">
        <v>439</v>
      </c>
      <c r="C2486" s="15" t="n">
        <v>45931</v>
      </c>
      <c r="D2486" s="0" t="n">
        <v>5</v>
      </c>
      <c r="E2486" s="0" t="n">
        <v>0</v>
      </c>
      <c r="F2486" s="0" t="n">
        <v>66</v>
      </c>
      <c r="G2486" s="0" t="n">
        <v>0</v>
      </c>
      <c r="H2486" s="0" t="n">
        <v>11</v>
      </c>
      <c r="I2486" s="0" t="n">
        <v>0</v>
      </c>
      <c r="J2486" s="0" t="n">
        <v>297</v>
      </c>
      <c r="K2486" s="37" t="n">
        <f aca="false">E2486+Inputs!$B$5*F2486</f>
        <v>84.15</v>
      </c>
      <c r="L2486" s="37" t="n">
        <f aca="false">G2486+Inputs!$B$6*H2486</f>
        <v>14.025</v>
      </c>
      <c r="M2486" s="37" t="n">
        <f aca="false">I2486+Inputs!$B$7*J2486</f>
        <v>368.577</v>
      </c>
      <c r="N2486" s="37" t="n">
        <f aca="false">K2486+L2486+M2486</f>
        <v>466.752</v>
      </c>
    </row>
    <row r="2487" customFormat="false" ht="15" hidden="false" customHeight="false" outlineLevel="0" collapsed="false">
      <c r="A2487" s="0" t="s">
        <v>9</v>
      </c>
      <c r="B2487" s="0" t="s">
        <v>439</v>
      </c>
      <c r="C2487" s="15" t="n">
        <v>45962</v>
      </c>
      <c r="D2487" s="0" t="n">
        <v>5</v>
      </c>
      <c r="E2487" s="0" t="n">
        <v>0</v>
      </c>
      <c r="F2487" s="0" t="n">
        <v>68</v>
      </c>
      <c r="G2487" s="0" t="n">
        <v>0</v>
      </c>
      <c r="H2487" s="0" t="n">
        <v>12</v>
      </c>
      <c r="I2487" s="0" t="n">
        <v>0</v>
      </c>
      <c r="J2487" s="0" t="n">
        <v>261</v>
      </c>
      <c r="K2487" s="37" t="n">
        <f aca="false">E2487+Inputs!$B$5*F2487</f>
        <v>86.7</v>
      </c>
      <c r="L2487" s="37" t="n">
        <f aca="false">G2487+Inputs!$B$6*H2487</f>
        <v>15.3</v>
      </c>
      <c r="M2487" s="37" t="n">
        <f aca="false">I2487+Inputs!$B$7*J2487</f>
        <v>323.901</v>
      </c>
      <c r="N2487" s="37" t="n">
        <f aca="false">K2487+L2487+M2487</f>
        <v>425.901</v>
      </c>
    </row>
    <row r="2488" customFormat="false" ht="15" hidden="false" customHeight="false" outlineLevel="0" collapsed="false">
      <c r="A2488" s="0" t="s">
        <v>9</v>
      </c>
      <c r="B2488" s="0" t="s">
        <v>439</v>
      </c>
      <c r="C2488" s="15" t="n">
        <v>45992</v>
      </c>
      <c r="D2488" s="0" t="n">
        <v>5</v>
      </c>
      <c r="E2488" s="0" t="n">
        <v>0</v>
      </c>
      <c r="F2488" s="0" t="n">
        <v>93</v>
      </c>
      <c r="G2488" s="0" t="n">
        <v>0</v>
      </c>
      <c r="H2488" s="0" t="n">
        <v>15</v>
      </c>
      <c r="I2488" s="0" t="n">
        <v>0</v>
      </c>
      <c r="J2488" s="0" t="n">
        <v>250</v>
      </c>
      <c r="K2488" s="37" t="n">
        <f aca="false">E2488+Inputs!$B$5*F2488</f>
        <v>118.575</v>
      </c>
      <c r="L2488" s="37" t="n">
        <f aca="false">G2488+Inputs!$B$6*H2488</f>
        <v>19.125</v>
      </c>
      <c r="M2488" s="37" t="n">
        <f aca="false">I2488+Inputs!$B$7*J2488</f>
        <v>310.25</v>
      </c>
      <c r="N2488" s="37" t="n">
        <f aca="false">K2488+L2488+M2488</f>
        <v>447.95</v>
      </c>
    </row>
    <row r="2489" customFormat="false" ht="15" hidden="false" customHeight="false" outlineLevel="0" collapsed="false">
      <c r="A2489" s="0" t="s">
        <v>9</v>
      </c>
      <c r="B2489" s="0" t="s">
        <v>439</v>
      </c>
      <c r="C2489" s="15" t="n">
        <v>46023</v>
      </c>
      <c r="D2489" s="0" t="n">
        <v>5</v>
      </c>
      <c r="E2489" s="0" t="n">
        <v>0</v>
      </c>
      <c r="F2489" s="0" t="n">
        <v>64</v>
      </c>
      <c r="G2489" s="0" t="n">
        <v>0</v>
      </c>
      <c r="H2489" s="0" t="n">
        <v>19</v>
      </c>
      <c r="I2489" s="0" t="n">
        <v>0</v>
      </c>
      <c r="J2489" s="0" t="n">
        <v>257</v>
      </c>
      <c r="K2489" s="37" t="n">
        <f aca="false">E2489+Inputs!$B$5*F2489</f>
        <v>81.6</v>
      </c>
      <c r="L2489" s="37" t="n">
        <f aca="false">G2489+Inputs!$B$6*H2489</f>
        <v>24.225</v>
      </c>
      <c r="M2489" s="37" t="n">
        <f aca="false">I2489+Inputs!$B$7*J2489</f>
        <v>318.937</v>
      </c>
      <c r="N2489" s="37" t="n">
        <f aca="false">K2489+L2489+M2489</f>
        <v>424.762</v>
      </c>
    </row>
    <row r="2490" customFormat="false" ht="15" hidden="false" customHeight="false" outlineLevel="0" collapsed="false">
      <c r="A2490" s="0" t="s">
        <v>9</v>
      </c>
      <c r="B2490" s="0" t="s">
        <v>439</v>
      </c>
      <c r="C2490" s="15" t="n">
        <v>46054</v>
      </c>
      <c r="D2490" s="0" t="n">
        <v>5</v>
      </c>
      <c r="E2490" s="0" t="n">
        <v>0</v>
      </c>
      <c r="F2490" s="0" t="n">
        <v>87</v>
      </c>
      <c r="G2490" s="0" t="n">
        <v>0</v>
      </c>
      <c r="H2490" s="0" t="n">
        <v>13</v>
      </c>
      <c r="I2490" s="0" t="n">
        <v>0</v>
      </c>
      <c r="J2490" s="0" t="n">
        <v>239</v>
      </c>
      <c r="K2490" s="37" t="n">
        <f aca="false">E2490+Inputs!$B$5*F2490</f>
        <v>110.925</v>
      </c>
      <c r="L2490" s="37" t="n">
        <f aca="false">G2490+Inputs!$B$6*H2490</f>
        <v>16.575</v>
      </c>
      <c r="M2490" s="37" t="n">
        <f aca="false">I2490+Inputs!$B$7*J2490</f>
        <v>296.599</v>
      </c>
      <c r="N2490" s="37" t="n">
        <f aca="false">K2490+L2490+M2490</f>
        <v>424.099</v>
      </c>
    </row>
    <row r="2491" customFormat="false" ht="15" hidden="false" customHeight="false" outlineLevel="0" collapsed="false">
      <c r="A2491" s="0" t="s">
        <v>9</v>
      </c>
      <c r="B2491" s="0" t="s">
        <v>439</v>
      </c>
      <c r="C2491" s="15" t="n">
        <v>46082</v>
      </c>
      <c r="D2491" s="0" t="n">
        <v>5</v>
      </c>
      <c r="E2491" s="0" t="n">
        <v>0</v>
      </c>
      <c r="F2491" s="0" t="n">
        <v>110</v>
      </c>
      <c r="G2491" s="0" t="n">
        <v>0</v>
      </c>
      <c r="H2491" s="0" t="n">
        <v>27</v>
      </c>
      <c r="I2491" s="0" t="n">
        <v>0</v>
      </c>
      <c r="J2491" s="0" t="n">
        <v>243</v>
      </c>
      <c r="K2491" s="37" t="n">
        <f aca="false">E2491+Inputs!$B$5*F2491</f>
        <v>140.25</v>
      </c>
      <c r="L2491" s="37" t="n">
        <f aca="false">G2491+Inputs!$B$6*H2491</f>
        <v>34.425</v>
      </c>
      <c r="M2491" s="37" t="n">
        <f aca="false">I2491+Inputs!$B$7*J2491</f>
        <v>301.563</v>
      </c>
      <c r="N2491" s="37" t="n">
        <f aca="false">K2491+L2491+M2491</f>
        <v>476.238</v>
      </c>
    </row>
    <row r="2492" customFormat="false" ht="15" hidden="false" customHeight="false" outlineLevel="0" collapsed="false">
      <c r="A2492" s="0" t="s">
        <v>9</v>
      </c>
      <c r="B2492" s="0" t="s">
        <v>439</v>
      </c>
      <c r="C2492" s="15" t="n">
        <v>46113</v>
      </c>
      <c r="D2492" s="0" t="n">
        <v>5</v>
      </c>
      <c r="E2492" s="0" t="n">
        <v>0</v>
      </c>
      <c r="F2492" s="0" t="n">
        <v>111</v>
      </c>
      <c r="G2492" s="0" t="n">
        <v>0</v>
      </c>
      <c r="H2492" s="0" t="n">
        <v>25</v>
      </c>
      <c r="I2492" s="0" t="n">
        <v>0</v>
      </c>
      <c r="J2492" s="0" t="n">
        <v>178</v>
      </c>
      <c r="K2492" s="37" t="n">
        <f aca="false">E2492+Inputs!$B$5*F2492</f>
        <v>141.525</v>
      </c>
      <c r="L2492" s="37" t="n">
        <f aca="false">G2492+Inputs!$B$6*H2492</f>
        <v>31.875</v>
      </c>
      <c r="M2492" s="37" t="n">
        <f aca="false">I2492+Inputs!$B$7*J2492</f>
        <v>220.898</v>
      </c>
      <c r="N2492" s="37" t="n">
        <f aca="false">K2492+L2492+M2492</f>
        <v>394.298</v>
      </c>
    </row>
    <row r="2493" customFormat="false" ht="15" hidden="false" customHeight="false" outlineLevel="0" collapsed="false">
      <c r="A2493" s="0" t="s">
        <v>9</v>
      </c>
      <c r="B2493" s="0" t="s">
        <v>439</v>
      </c>
      <c r="C2493" s="15" t="n">
        <v>46143</v>
      </c>
      <c r="D2493" s="0" t="n">
        <v>5</v>
      </c>
      <c r="E2493" s="0" t="n">
        <v>0</v>
      </c>
      <c r="F2493" s="0" t="n">
        <v>122</v>
      </c>
      <c r="G2493" s="0" t="n">
        <v>0</v>
      </c>
      <c r="H2493" s="0" t="n">
        <v>23</v>
      </c>
      <c r="I2493" s="0" t="n">
        <v>0</v>
      </c>
      <c r="J2493" s="0" t="n">
        <v>222</v>
      </c>
      <c r="K2493" s="37" t="n">
        <f aca="false">E2493+Inputs!$B$5*F2493</f>
        <v>155.55</v>
      </c>
      <c r="L2493" s="37" t="n">
        <f aca="false">G2493+Inputs!$B$6*H2493</f>
        <v>29.325</v>
      </c>
      <c r="M2493" s="37" t="n">
        <f aca="false">I2493+Inputs!$B$7*J2493</f>
        <v>275.502</v>
      </c>
      <c r="N2493" s="37" t="n">
        <f aca="false">K2493+L2493+M2493</f>
        <v>460.377</v>
      </c>
    </row>
    <row r="2494" customFormat="false" ht="15" hidden="false" customHeight="false" outlineLevel="0" collapsed="false">
      <c r="A2494" s="0" t="s">
        <v>9</v>
      </c>
      <c r="B2494" s="0" t="s">
        <v>439</v>
      </c>
      <c r="C2494" s="15" t="n">
        <v>46174</v>
      </c>
      <c r="D2494" s="0" t="n">
        <v>5</v>
      </c>
      <c r="E2494" s="0" t="n">
        <v>0</v>
      </c>
      <c r="F2494" s="0" t="n">
        <v>149</v>
      </c>
      <c r="G2494" s="0" t="n">
        <v>0</v>
      </c>
      <c r="H2494" s="0" t="n">
        <v>29</v>
      </c>
      <c r="I2494" s="0" t="n">
        <v>0</v>
      </c>
      <c r="J2494" s="0" t="n">
        <v>260</v>
      </c>
      <c r="K2494" s="37" t="n">
        <f aca="false">E2494+Inputs!$B$5*F2494</f>
        <v>189.975</v>
      </c>
      <c r="L2494" s="37" t="n">
        <f aca="false">G2494+Inputs!$B$6*H2494</f>
        <v>36.975</v>
      </c>
      <c r="M2494" s="37" t="n">
        <f aca="false">I2494+Inputs!$B$7*J2494</f>
        <v>322.66</v>
      </c>
      <c r="N2494" s="37" t="n">
        <f aca="false">K2494+L2494+M2494</f>
        <v>549.61</v>
      </c>
    </row>
    <row r="2495" customFormat="false" ht="15" hidden="false" customHeight="false" outlineLevel="0" collapsed="false">
      <c r="A2495" s="0" t="s">
        <v>9</v>
      </c>
      <c r="B2495" s="0" t="s">
        <v>439</v>
      </c>
      <c r="C2495" s="15" t="n">
        <v>46204</v>
      </c>
      <c r="D2495" s="0" t="n">
        <v>5</v>
      </c>
      <c r="E2495" s="0" t="n">
        <v>0</v>
      </c>
      <c r="F2495" s="0" t="n">
        <v>140</v>
      </c>
      <c r="G2495" s="0" t="n">
        <v>0</v>
      </c>
      <c r="H2495" s="0" t="n">
        <v>34</v>
      </c>
      <c r="I2495" s="0" t="n">
        <v>0</v>
      </c>
      <c r="J2495" s="0" t="n">
        <v>208</v>
      </c>
      <c r="K2495" s="37" t="n">
        <f aca="false">E2495+Inputs!$B$5*F2495</f>
        <v>178.5</v>
      </c>
      <c r="L2495" s="37" t="n">
        <f aca="false">G2495+Inputs!$B$6*H2495</f>
        <v>43.35</v>
      </c>
      <c r="M2495" s="37" t="n">
        <f aca="false">I2495+Inputs!$B$7*J2495</f>
        <v>258.128</v>
      </c>
      <c r="N2495" s="37" t="n">
        <f aca="false">K2495+L2495+M2495</f>
        <v>479.978</v>
      </c>
    </row>
    <row r="2496" customFormat="false" ht="15" hidden="false" customHeight="false" outlineLevel="0" collapsed="false">
      <c r="A2496" s="0" t="s">
        <v>9</v>
      </c>
      <c r="B2496" s="0" t="s">
        <v>439</v>
      </c>
      <c r="C2496" s="15" t="n">
        <v>46235</v>
      </c>
      <c r="D2496" s="0" t="n">
        <v>5</v>
      </c>
      <c r="E2496" s="0" t="n">
        <v>0</v>
      </c>
      <c r="F2496" s="0" t="n">
        <v>127</v>
      </c>
      <c r="G2496" s="0" t="n">
        <v>0</v>
      </c>
      <c r="H2496" s="0" t="n">
        <v>16</v>
      </c>
      <c r="I2496" s="0" t="n">
        <v>0</v>
      </c>
      <c r="J2496" s="0" t="n">
        <v>173</v>
      </c>
      <c r="K2496" s="37" t="n">
        <f aca="false">E2496+Inputs!$B$5*F2496</f>
        <v>161.925</v>
      </c>
      <c r="L2496" s="37" t="n">
        <f aca="false">G2496+Inputs!$B$6*H2496</f>
        <v>20.4</v>
      </c>
      <c r="M2496" s="37" t="n">
        <f aca="false">I2496+Inputs!$B$7*J2496</f>
        <v>214.693</v>
      </c>
      <c r="N2496" s="37" t="n">
        <f aca="false">K2496+L2496+M2496</f>
        <v>397.018</v>
      </c>
    </row>
    <row r="2497" customFormat="false" ht="15" hidden="false" customHeight="false" outlineLevel="0" collapsed="false">
      <c r="A2497" s="0" t="s">
        <v>9</v>
      </c>
      <c r="B2497" s="0" t="s">
        <v>367</v>
      </c>
      <c r="C2497" s="15" t="n">
        <v>44927</v>
      </c>
      <c r="D2497" s="0" t="n">
        <v>1</v>
      </c>
      <c r="E2497" s="0" t="n">
        <v>0</v>
      </c>
      <c r="F2497" s="0" t="n">
        <v>0</v>
      </c>
      <c r="G2497" s="0" t="n">
        <v>0</v>
      </c>
      <c r="H2497" s="0" t="n">
        <v>0</v>
      </c>
      <c r="I2497" s="0" t="n">
        <v>0</v>
      </c>
      <c r="J2497" s="0" t="n">
        <v>32</v>
      </c>
      <c r="K2497" s="37" t="n">
        <f aca="false">E2497+Inputs!$B$5*F2497</f>
        <v>0</v>
      </c>
      <c r="L2497" s="37" t="n">
        <f aca="false">G2497+Inputs!$B$6*H2497</f>
        <v>0</v>
      </c>
      <c r="M2497" s="37" t="n">
        <f aca="false">I2497+Inputs!$B$7*J2497</f>
        <v>39.712</v>
      </c>
      <c r="N2497" s="37" t="n">
        <f aca="false">K2497+L2497+M2497</f>
        <v>39.712</v>
      </c>
    </row>
    <row r="2498" customFormat="false" ht="15" hidden="false" customHeight="false" outlineLevel="0" collapsed="false">
      <c r="A2498" s="0" t="s">
        <v>9</v>
      </c>
      <c r="B2498" s="0" t="s">
        <v>367</v>
      </c>
      <c r="C2498" s="15" t="n">
        <v>44958</v>
      </c>
      <c r="D2498" s="0" t="n">
        <v>1</v>
      </c>
      <c r="E2498" s="0" t="n">
        <v>0</v>
      </c>
      <c r="F2498" s="0" t="n">
        <v>0</v>
      </c>
      <c r="G2498" s="0" t="n">
        <v>0</v>
      </c>
      <c r="H2498" s="0" t="n">
        <v>0</v>
      </c>
      <c r="I2498" s="0" t="n">
        <v>0</v>
      </c>
      <c r="J2498" s="0" t="n">
        <v>27</v>
      </c>
      <c r="K2498" s="37" t="n">
        <f aca="false">E2498+Inputs!$B$5*F2498</f>
        <v>0</v>
      </c>
      <c r="L2498" s="37" t="n">
        <f aca="false">G2498+Inputs!$B$6*H2498</f>
        <v>0</v>
      </c>
      <c r="M2498" s="37" t="n">
        <f aca="false">I2498+Inputs!$B$7*J2498</f>
        <v>33.507</v>
      </c>
      <c r="N2498" s="37" t="n">
        <f aca="false">K2498+L2498+M2498</f>
        <v>33.507</v>
      </c>
    </row>
    <row r="2499" customFormat="false" ht="15" hidden="false" customHeight="false" outlineLevel="0" collapsed="false">
      <c r="A2499" s="0" t="s">
        <v>9</v>
      </c>
      <c r="B2499" s="0" t="s">
        <v>367</v>
      </c>
      <c r="C2499" s="15" t="n">
        <v>44986</v>
      </c>
      <c r="D2499" s="0" t="n">
        <v>1</v>
      </c>
      <c r="E2499" s="0" t="n">
        <v>0</v>
      </c>
      <c r="F2499" s="0" t="n">
        <v>0</v>
      </c>
      <c r="G2499" s="0" t="n">
        <v>0</v>
      </c>
      <c r="H2499" s="0" t="n">
        <v>0</v>
      </c>
      <c r="I2499" s="0" t="n">
        <v>0</v>
      </c>
      <c r="J2499" s="0" t="n">
        <v>5</v>
      </c>
      <c r="K2499" s="37" t="n">
        <f aca="false">E2499+Inputs!$B$5*F2499</f>
        <v>0</v>
      </c>
      <c r="L2499" s="37" t="n">
        <f aca="false">G2499+Inputs!$B$6*H2499</f>
        <v>0</v>
      </c>
      <c r="M2499" s="37" t="n">
        <f aca="false">I2499+Inputs!$B$7*J2499</f>
        <v>6.205</v>
      </c>
      <c r="N2499" s="37" t="n">
        <f aca="false">K2499+L2499+M2499</f>
        <v>6.205</v>
      </c>
    </row>
    <row r="2500" customFormat="false" ht="15" hidden="false" customHeight="false" outlineLevel="0" collapsed="false">
      <c r="A2500" s="0" t="s">
        <v>9</v>
      </c>
      <c r="B2500" s="0" t="s">
        <v>367</v>
      </c>
      <c r="C2500" s="15" t="n">
        <v>45017</v>
      </c>
      <c r="D2500" s="0" t="n">
        <v>1</v>
      </c>
      <c r="E2500" s="0" t="n">
        <v>0</v>
      </c>
      <c r="F2500" s="0" t="n">
        <v>0</v>
      </c>
      <c r="G2500" s="0" t="n">
        <v>0</v>
      </c>
      <c r="H2500" s="0" t="n">
        <v>0</v>
      </c>
      <c r="I2500" s="0" t="n">
        <v>0</v>
      </c>
      <c r="J2500" s="0" t="n">
        <v>16</v>
      </c>
      <c r="K2500" s="37" t="n">
        <f aca="false">E2500+Inputs!$B$5*F2500</f>
        <v>0</v>
      </c>
      <c r="L2500" s="37" t="n">
        <f aca="false">G2500+Inputs!$B$6*H2500</f>
        <v>0</v>
      </c>
      <c r="M2500" s="37" t="n">
        <f aca="false">I2500+Inputs!$B$7*J2500</f>
        <v>19.856</v>
      </c>
      <c r="N2500" s="37" t="n">
        <f aca="false">K2500+L2500+M2500</f>
        <v>19.856</v>
      </c>
    </row>
    <row r="2501" customFormat="false" ht="15" hidden="false" customHeight="false" outlineLevel="0" collapsed="false">
      <c r="A2501" s="0" t="s">
        <v>9</v>
      </c>
      <c r="B2501" s="0" t="s">
        <v>367</v>
      </c>
      <c r="C2501" s="15" t="n">
        <v>45047</v>
      </c>
      <c r="D2501" s="0" t="n">
        <v>1</v>
      </c>
      <c r="E2501" s="0" t="n">
        <v>0</v>
      </c>
      <c r="F2501" s="0" t="n">
        <v>0</v>
      </c>
      <c r="G2501" s="0" t="n">
        <v>0</v>
      </c>
      <c r="H2501" s="0" t="n">
        <v>1</v>
      </c>
      <c r="I2501" s="0" t="n">
        <v>0</v>
      </c>
      <c r="J2501" s="0" t="n">
        <v>33</v>
      </c>
      <c r="K2501" s="37" t="n">
        <f aca="false">E2501+Inputs!$B$5*F2501</f>
        <v>0</v>
      </c>
      <c r="L2501" s="37" t="n">
        <f aca="false">G2501+Inputs!$B$6*H2501</f>
        <v>1.275</v>
      </c>
      <c r="M2501" s="37" t="n">
        <f aca="false">I2501+Inputs!$B$7*J2501</f>
        <v>40.953</v>
      </c>
      <c r="N2501" s="37" t="n">
        <f aca="false">K2501+L2501+M2501</f>
        <v>42.228</v>
      </c>
    </row>
    <row r="2502" customFormat="false" ht="15" hidden="false" customHeight="false" outlineLevel="0" collapsed="false">
      <c r="A2502" s="0" t="s">
        <v>9</v>
      </c>
      <c r="B2502" s="0" t="s">
        <v>367</v>
      </c>
      <c r="C2502" s="15" t="n">
        <v>45078</v>
      </c>
      <c r="D2502" s="0" t="n">
        <v>1</v>
      </c>
      <c r="E2502" s="0" t="n">
        <v>0</v>
      </c>
      <c r="F2502" s="0" t="n">
        <v>0</v>
      </c>
      <c r="G2502" s="0" t="n">
        <v>0</v>
      </c>
      <c r="H2502" s="0" t="n">
        <v>0</v>
      </c>
      <c r="I2502" s="0" t="n">
        <v>0</v>
      </c>
      <c r="J2502" s="0" t="n">
        <v>30</v>
      </c>
      <c r="K2502" s="37" t="n">
        <f aca="false">E2502+Inputs!$B$5*F2502</f>
        <v>0</v>
      </c>
      <c r="L2502" s="37" t="n">
        <f aca="false">G2502+Inputs!$B$6*H2502</f>
        <v>0</v>
      </c>
      <c r="M2502" s="37" t="n">
        <f aca="false">I2502+Inputs!$B$7*J2502</f>
        <v>37.23</v>
      </c>
      <c r="N2502" s="37" t="n">
        <f aca="false">K2502+L2502+M2502</f>
        <v>37.23</v>
      </c>
    </row>
    <row r="2503" customFormat="false" ht="15" hidden="false" customHeight="false" outlineLevel="0" collapsed="false">
      <c r="A2503" s="0" t="s">
        <v>9</v>
      </c>
      <c r="B2503" s="0" t="s">
        <v>367</v>
      </c>
      <c r="C2503" s="15" t="n">
        <v>45108</v>
      </c>
      <c r="D2503" s="0" t="n">
        <v>1</v>
      </c>
      <c r="E2503" s="0" t="n">
        <v>0</v>
      </c>
      <c r="F2503" s="0" t="n">
        <v>0</v>
      </c>
      <c r="G2503" s="0" t="n">
        <v>0</v>
      </c>
      <c r="H2503" s="0" t="n">
        <v>0</v>
      </c>
      <c r="I2503" s="0" t="n">
        <v>0</v>
      </c>
      <c r="J2503" s="0" t="n">
        <v>39</v>
      </c>
      <c r="K2503" s="37" t="n">
        <f aca="false">E2503+Inputs!$B$5*F2503</f>
        <v>0</v>
      </c>
      <c r="L2503" s="37" t="n">
        <f aca="false">G2503+Inputs!$B$6*H2503</f>
        <v>0</v>
      </c>
      <c r="M2503" s="37" t="n">
        <f aca="false">I2503+Inputs!$B$7*J2503</f>
        <v>48.399</v>
      </c>
      <c r="N2503" s="37" t="n">
        <f aca="false">K2503+L2503+M2503</f>
        <v>48.399</v>
      </c>
    </row>
    <row r="2504" customFormat="false" ht="15" hidden="false" customHeight="false" outlineLevel="0" collapsed="false">
      <c r="A2504" s="0" t="s">
        <v>9</v>
      </c>
      <c r="B2504" s="0" t="s">
        <v>367</v>
      </c>
      <c r="C2504" s="15" t="n">
        <v>45139</v>
      </c>
      <c r="D2504" s="0" t="n">
        <v>1</v>
      </c>
      <c r="E2504" s="0" t="n">
        <v>0</v>
      </c>
      <c r="F2504" s="0" t="n">
        <v>0</v>
      </c>
      <c r="G2504" s="0" t="n">
        <v>0</v>
      </c>
      <c r="H2504" s="0" t="n">
        <v>0</v>
      </c>
      <c r="I2504" s="0" t="n">
        <v>0</v>
      </c>
      <c r="J2504" s="0" t="n">
        <v>39</v>
      </c>
      <c r="K2504" s="37" t="n">
        <f aca="false">E2504+Inputs!$B$5*F2504</f>
        <v>0</v>
      </c>
      <c r="L2504" s="37" t="n">
        <f aca="false">G2504+Inputs!$B$6*H2504</f>
        <v>0</v>
      </c>
      <c r="M2504" s="37" t="n">
        <f aca="false">I2504+Inputs!$B$7*J2504</f>
        <v>48.399</v>
      </c>
      <c r="N2504" s="37" t="n">
        <f aca="false">K2504+L2504+M2504</f>
        <v>48.399</v>
      </c>
    </row>
    <row r="2505" customFormat="false" ht="15" hidden="false" customHeight="false" outlineLevel="0" collapsed="false">
      <c r="A2505" s="0" t="s">
        <v>9</v>
      </c>
      <c r="B2505" s="0" t="s">
        <v>367</v>
      </c>
      <c r="C2505" s="15" t="n">
        <v>45170</v>
      </c>
      <c r="D2505" s="0" t="n">
        <v>1</v>
      </c>
      <c r="E2505" s="0" t="n">
        <v>0</v>
      </c>
      <c r="F2505" s="0" t="n">
        <v>0</v>
      </c>
      <c r="G2505" s="0" t="n">
        <v>0</v>
      </c>
      <c r="H2505" s="0" t="n">
        <v>1</v>
      </c>
      <c r="I2505" s="0" t="n">
        <v>0</v>
      </c>
      <c r="J2505" s="0" t="n">
        <v>34</v>
      </c>
      <c r="K2505" s="37" t="n">
        <f aca="false">E2505+Inputs!$B$5*F2505</f>
        <v>0</v>
      </c>
      <c r="L2505" s="37" t="n">
        <f aca="false">G2505+Inputs!$B$6*H2505</f>
        <v>1.275</v>
      </c>
      <c r="M2505" s="37" t="n">
        <f aca="false">I2505+Inputs!$B$7*J2505</f>
        <v>42.194</v>
      </c>
      <c r="N2505" s="37" t="n">
        <f aca="false">K2505+L2505+M2505</f>
        <v>43.469</v>
      </c>
    </row>
    <row r="2506" customFormat="false" ht="15" hidden="false" customHeight="false" outlineLevel="0" collapsed="false">
      <c r="A2506" s="0" t="s">
        <v>9</v>
      </c>
      <c r="B2506" s="0" t="s">
        <v>367</v>
      </c>
      <c r="C2506" s="15" t="n">
        <v>45200</v>
      </c>
      <c r="D2506" s="0" t="n">
        <v>1</v>
      </c>
      <c r="E2506" s="0" t="n">
        <v>0</v>
      </c>
      <c r="F2506" s="0" t="n">
        <v>0</v>
      </c>
      <c r="G2506" s="0" t="n">
        <v>0</v>
      </c>
      <c r="H2506" s="0" t="n">
        <v>0</v>
      </c>
      <c r="I2506" s="0" t="n">
        <v>0</v>
      </c>
      <c r="J2506" s="0" t="n">
        <v>37</v>
      </c>
      <c r="K2506" s="37" t="n">
        <f aca="false">E2506+Inputs!$B$5*F2506</f>
        <v>0</v>
      </c>
      <c r="L2506" s="37" t="n">
        <f aca="false">G2506+Inputs!$B$6*H2506</f>
        <v>0</v>
      </c>
      <c r="M2506" s="37" t="n">
        <f aca="false">I2506+Inputs!$B$7*J2506</f>
        <v>45.917</v>
      </c>
      <c r="N2506" s="37" t="n">
        <f aca="false">K2506+L2506+M2506</f>
        <v>45.917</v>
      </c>
    </row>
    <row r="2507" customFormat="false" ht="15" hidden="false" customHeight="false" outlineLevel="0" collapsed="false">
      <c r="A2507" s="0" t="s">
        <v>9</v>
      </c>
      <c r="B2507" s="0" t="s">
        <v>367</v>
      </c>
      <c r="C2507" s="15" t="n">
        <v>45231</v>
      </c>
      <c r="D2507" s="0" t="n">
        <v>1</v>
      </c>
      <c r="E2507" s="0" t="n">
        <v>0</v>
      </c>
      <c r="F2507" s="0" t="n">
        <v>0</v>
      </c>
      <c r="G2507" s="0" t="n">
        <v>0</v>
      </c>
      <c r="H2507" s="0" t="n">
        <v>0</v>
      </c>
      <c r="I2507" s="0" t="n">
        <v>0</v>
      </c>
      <c r="J2507" s="0" t="n">
        <v>44</v>
      </c>
      <c r="K2507" s="37" t="n">
        <f aca="false">E2507+Inputs!$B$5*F2507</f>
        <v>0</v>
      </c>
      <c r="L2507" s="37" t="n">
        <f aca="false">G2507+Inputs!$B$6*H2507</f>
        <v>0</v>
      </c>
      <c r="M2507" s="37" t="n">
        <f aca="false">I2507+Inputs!$B$7*J2507</f>
        <v>54.604</v>
      </c>
      <c r="N2507" s="37" t="n">
        <f aca="false">K2507+L2507+M2507</f>
        <v>54.604</v>
      </c>
    </row>
    <row r="2508" customFormat="false" ht="15" hidden="false" customHeight="false" outlineLevel="0" collapsed="false">
      <c r="A2508" s="0" t="s">
        <v>9</v>
      </c>
      <c r="B2508" s="0" t="s">
        <v>367</v>
      </c>
      <c r="C2508" s="15" t="n">
        <v>45261</v>
      </c>
      <c r="D2508" s="0" t="n">
        <v>1</v>
      </c>
      <c r="E2508" s="0" t="n">
        <v>0</v>
      </c>
      <c r="F2508" s="0" t="n">
        <v>0</v>
      </c>
      <c r="G2508" s="0" t="n">
        <v>0</v>
      </c>
      <c r="H2508" s="0" t="n">
        <v>0</v>
      </c>
      <c r="I2508" s="0" t="n">
        <v>0</v>
      </c>
      <c r="J2508" s="0" t="n">
        <v>29</v>
      </c>
      <c r="K2508" s="37" t="n">
        <f aca="false">E2508+Inputs!$B$5*F2508</f>
        <v>0</v>
      </c>
      <c r="L2508" s="37" t="n">
        <f aca="false">G2508+Inputs!$B$6*H2508</f>
        <v>0</v>
      </c>
      <c r="M2508" s="37" t="n">
        <f aca="false">I2508+Inputs!$B$7*J2508</f>
        <v>35.989</v>
      </c>
      <c r="N2508" s="37" t="n">
        <f aca="false">K2508+L2508+M2508</f>
        <v>35.989</v>
      </c>
    </row>
    <row r="2509" customFormat="false" ht="15" hidden="false" customHeight="false" outlineLevel="0" collapsed="false">
      <c r="A2509" s="0" t="s">
        <v>9</v>
      </c>
      <c r="B2509" s="0" t="s">
        <v>367</v>
      </c>
      <c r="C2509" s="15" t="n">
        <v>45292</v>
      </c>
      <c r="D2509" s="0" t="n">
        <v>1</v>
      </c>
      <c r="E2509" s="0" t="n">
        <v>0</v>
      </c>
      <c r="F2509" s="0" t="n">
        <v>0</v>
      </c>
      <c r="G2509" s="0" t="n">
        <v>0</v>
      </c>
      <c r="H2509" s="0" t="n">
        <v>0</v>
      </c>
      <c r="I2509" s="0" t="n">
        <v>0</v>
      </c>
      <c r="J2509" s="0" t="n">
        <v>36</v>
      </c>
      <c r="K2509" s="37" t="n">
        <f aca="false">E2509+Inputs!$B$5*F2509</f>
        <v>0</v>
      </c>
      <c r="L2509" s="37" t="n">
        <f aca="false">G2509+Inputs!$B$6*H2509</f>
        <v>0</v>
      </c>
      <c r="M2509" s="37" t="n">
        <f aca="false">I2509+Inputs!$B$7*J2509</f>
        <v>44.676</v>
      </c>
      <c r="N2509" s="37" t="n">
        <f aca="false">K2509+L2509+M2509</f>
        <v>44.676</v>
      </c>
    </row>
    <row r="2510" customFormat="false" ht="15" hidden="false" customHeight="false" outlineLevel="0" collapsed="false">
      <c r="A2510" s="0" t="s">
        <v>9</v>
      </c>
      <c r="B2510" s="0" t="s">
        <v>367</v>
      </c>
      <c r="C2510" s="15" t="n">
        <v>45323</v>
      </c>
      <c r="D2510" s="0" t="n">
        <v>1</v>
      </c>
      <c r="E2510" s="0" t="n">
        <v>0</v>
      </c>
      <c r="F2510" s="0" t="n">
        <v>0</v>
      </c>
      <c r="G2510" s="0" t="n">
        <v>0</v>
      </c>
      <c r="H2510" s="0" t="n">
        <v>0</v>
      </c>
      <c r="I2510" s="0" t="n">
        <v>0</v>
      </c>
      <c r="J2510" s="0" t="n">
        <v>3</v>
      </c>
      <c r="K2510" s="37" t="n">
        <f aca="false">E2510+Inputs!$B$5*F2510</f>
        <v>0</v>
      </c>
      <c r="L2510" s="37" t="n">
        <f aca="false">G2510+Inputs!$B$6*H2510</f>
        <v>0</v>
      </c>
      <c r="M2510" s="37" t="n">
        <f aca="false">I2510+Inputs!$B$7*J2510</f>
        <v>3.723</v>
      </c>
      <c r="N2510" s="37" t="n">
        <f aca="false">K2510+L2510+M2510</f>
        <v>3.723</v>
      </c>
    </row>
    <row r="2511" customFormat="false" ht="15" hidden="false" customHeight="false" outlineLevel="0" collapsed="false">
      <c r="A2511" s="0" t="s">
        <v>9</v>
      </c>
      <c r="B2511" s="0" t="s">
        <v>367</v>
      </c>
      <c r="C2511" s="15" t="n">
        <v>45352</v>
      </c>
      <c r="D2511" s="0" t="n">
        <v>1</v>
      </c>
      <c r="E2511" s="0" t="n">
        <v>0</v>
      </c>
      <c r="F2511" s="0" t="n">
        <v>0</v>
      </c>
      <c r="G2511" s="0" t="n">
        <v>0</v>
      </c>
      <c r="H2511" s="0" t="n">
        <v>0</v>
      </c>
      <c r="I2511" s="0" t="n">
        <v>0</v>
      </c>
      <c r="J2511" s="0" t="n">
        <v>7</v>
      </c>
      <c r="K2511" s="37" t="n">
        <f aca="false">E2511+Inputs!$B$5*F2511</f>
        <v>0</v>
      </c>
      <c r="L2511" s="37" t="n">
        <f aca="false">G2511+Inputs!$B$6*H2511</f>
        <v>0</v>
      </c>
      <c r="M2511" s="37" t="n">
        <f aca="false">I2511+Inputs!$B$7*J2511</f>
        <v>8.687</v>
      </c>
      <c r="N2511" s="37" t="n">
        <f aca="false">K2511+L2511+M2511</f>
        <v>8.687</v>
      </c>
    </row>
    <row r="2512" customFormat="false" ht="15" hidden="false" customHeight="false" outlineLevel="0" collapsed="false">
      <c r="A2512" s="0" t="s">
        <v>9</v>
      </c>
      <c r="B2512" s="0" t="s">
        <v>367</v>
      </c>
      <c r="C2512" s="15" t="n">
        <v>45383</v>
      </c>
      <c r="D2512" s="0" t="n">
        <v>1</v>
      </c>
      <c r="E2512" s="0" t="n">
        <v>0</v>
      </c>
      <c r="F2512" s="0" t="n">
        <v>0</v>
      </c>
      <c r="G2512" s="0" t="n">
        <v>0</v>
      </c>
      <c r="H2512" s="0" t="n">
        <v>0</v>
      </c>
      <c r="I2512" s="0" t="n">
        <v>0</v>
      </c>
      <c r="J2512" s="0" t="n">
        <v>26</v>
      </c>
      <c r="K2512" s="37" t="n">
        <f aca="false">E2512+Inputs!$B$5*F2512</f>
        <v>0</v>
      </c>
      <c r="L2512" s="37" t="n">
        <f aca="false">G2512+Inputs!$B$6*H2512</f>
        <v>0</v>
      </c>
      <c r="M2512" s="37" t="n">
        <f aca="false">I2512+Inputs!$B$7*J2512</f>
        <v>32.266</v>
      </c>
      <c r="N2512" s="37" t="n">
        <f aca="false">K2512+L2512+M2512</f>
        <v>32.266</v>
      </c>
    </row>
    <row r="2513" customFormat="false" ht="15" hidden="false" customHeight="false" outlineLevel="0" collapsed="false">
      <c r="A2513" s="0" t="s">
        <v>9</v>
      </c>
      <c r="B2513" s="0" t="s">
        <v>367</v>
      </c>
      <c r="C2513" s="15" t="n">
        <v>45413</v>
      </c>
      <c r="D2513" s="0" t="n">
        <v>1</v>
      </c>
      <c r="E2513" s="0" t="n">
        <v>0</v>
      </c>
      <c r="F2513" s="0" t="n">
        <v>0</v>
      </c>
      <c r="G2513" s="0" t="n">
        <v>0</v>
      </c>
      <c r="H2513" s="0" t="n">
        <v>0</v>
      </c>
      <c r="I2513" s="0" t="n">
        <v>0</v>
      </c>
      <c r="J2513" s="0" t="n">
        <v>26</v>
      </c>
      <c r="K2513" s="37" t="n">
        <f aca="false">E2513+Inputs!$B$5*F2513</f>
        <v>0</v>
      </c>
      <c r="L2513" s="37" t="n">
        <f aca="false">G2513+Inputs!$B$6*H2513</f>
        <v>0</v>
      </c>
      <c r="M2513" s="37" t="n">
        <f aca="false">I2513+Inputs!$B$7*J2513</f>
        <v>32.266</v>
      </c>
      <c r="N2513" s="37" t="n">
        <f aca="false">K2513+L2513+M2513</f>
        <v>32.266</v>
      </c>
    </row>
    <row r="2514" customFormat="false" ht="15" hidden="false" customHeight="false" outlineLevel="0" collapsed="false">
      <c r="A2514" s="0" t="s">
        <v>9</v>
      </c>
      <c r="B2514" s="0" t="s">
        <v>367</v>
      </c>
      <c r="C2514" s="15" t="n">
        <v>45444</v>
      </c>
      <c r="D2514" s="0" t="n">
        <v>1</v>
      </c>
      <c r="E2514" s="0" t="n">
        <v>0</v>
      </c>
      <c r="F2514" s="0" t="n">
        <v>0</v>
      </c>
      <c r="G2514" s="0" t="n">
        <v>0</v>
      </c>
      <c r="H2514" s="0" t="n">
        <v>0</v>
      </c>
      <c r="I2514" s="0" t="n">
        <v>0</v>
      </c>
      <c r="J2514" s="0" t="n">
        <v>37</v>
      </c>
      <c r="K2514" s="37" t="n">
        <f aca="false">E2514+Inputs!$B$5*F2514</f>
        <v>0</v>
      </c>
      <c r="L2514" s="37" t="n">
        <f aca="false">G2514+Inputs!$B$6*H2514</f>
        <v>0</v>
      </c>
      <c r="M2514" s="37" t="n">
        <f aca="false">I2514+Inputs!$B$7*J2514</f>
        <v>45.917</v>
      </c>
      <c r="N2514" s="37" t="n">
        <f aca="false">K2514+L2514+M2514</f>
        <v>45.917</v>
      </c>
    </row>
    <row r="2515" customFormat="false" ht="15" hidden="false" customHeight="false" outlineLevel="0" collapsed="false">
      <c r="A2515" s="0" t="s">
        <v>9</v>
      </c>
      <c r="B2515" s="0" t="s">
        <v>367</v>
      </c>
      <c r="C2515" s="15" t="n">
        <v>45474</v>
      </c>
      <c r="D2515" s="0" t="n">
        <v>1</v>
      </c>
      <c r="E2515" s="0" t="n">
        <v>0</v>
      </c>
      <c r="F2515" s="0" t="n">
        <v>0</v>
      </c>
      <c r="G2515" s="0" t="n">
        <v>0</v>
      </c>
      <c r="H2515" s="0" t="n">
        <v>0</v>
      </c>
      <c r="I2515" s="0" t="n">
        <v>0</v>
      </c>
      <c r="J2515" s="0" t="n">
        <v>42</v>
      </c>
      <c r="K2515" s="37" t="n">
        <f aca="false">E2515+Inputs!$B$5*F2515</f>
        <v>0</v>
      </c>
      <c r="L2515" s="37" t="n">
        <f aca="false">G2515+Inputs!$B$6*H2515</f>
        <v>0</v>
      </c>
      <c r="M2515" s="37" t="n">
        <f aca="false">I2515+Inputs!$B$7*J2515</f>
        <v>52.122</v>
      </c>
      <c r="N2515" s="37" t="n">
        <f aca="false">K2515+L2515+M2515</f>
        <v>52.122</v>
      </c>
    </row>
    <row r="2516" customFormat="false" ht="15" hidden="false" customHeight="false" outlineLevel="0" collapsed="false">
      <c r="A2516" s="0" t="s">
        <v>9</v>
      </c>
      <c r="B2516" s="0" t="s">
        <v>367</v>
      </c>
      <c r="C2516" s="15" t="n">
        <v>45505</v>
      </c>
      <c r="D2516" s="0" t="n">
        <v>1</v>
      </c>
      <c r="E2516" s="0" t="n">
        <v>0</v>
      </c>
      <c r="F2516" s="0" t="n">
        <v>0</v>
      </c>
      <c r="G2516" s="0" t="n">
        <v>0</v>
      </c>
      <c r="H2516" s="0" t="n">
        <v>0</v>
      </c>
      <c r="I2516" s="0" t="n">
        <v>0</v>
      </c>
      <c r="J2516" s="0" t="n">
        <v>36</v>
      </c>
      <c r="K2516" s="37" t="n">
        <f aca="false">E2516+Inputs!$B$5*F2516</f>
        <v>0</v>
      </c>
      <c r="L2516" s="37" t="n">
        <f aca="false">G2516+Inputs!$B$6*H2516</f>
        <v>0</v>
      </c>
      <c r="M2516" s="37" t="n">
        <f aca="false">I2516+Inputs!$B$7*J2516</f>
        <v>44.676</v>
      </c>
      <c r="N2516" s="37" t="n">
        <f aca="false">K2516+L2516+M2516</f>
        <v>44.676</v>
      </c>
    </row>
    <row r="2517" customFormat="false" ht="15" hidden="false" customHeight="false" outlineLevel="0" collapsed="false">
      <c r="A2517" s="0" t="s">
        <v>9</v>
      </c>
      <c r="B2517" s="0" t="s">
        <v>367</v>
      </c>
      <c r="C2517" s="15" t="n">
        <v>45536</v>
      </c>
      <c r="D2517" s="0" t="n">
        <v>1</v>
      </c>
      <c r="E2517" s="0" t="n">
        <v>0</v>
      </c>
      <c r="F2517" s="0" t="n">
        <v>0</v>
      </c>
      <c r="G2517" s="0" t="n">
        <v>0</v>
      </c>
      <c r="H2517" s="0" t="n">
        <v>0</v>
      </c>
      <c r="I2517" s="0" t="n">
        <v>0</v>
      </c>
      <c r="J2517" s="0" t="n">
        <v>41</v>
      </c>
      <c r="K2517" s="37" t="n">
        <f aca="false">E2517+Inputs!$B$5*F2517</f>
        <v>0</v>
      </c>
      <c r="L2517" s="37" t="n">
        <f aca="false">G2517+Inputs!$B$6*H2517</f>
        <v>0</v>
      </c>
      <c r="M2517" s="37" t="n">
        <f aca="false">I2517+Inputs!$B$7*J2517</f>
        <v>50.881</v>
      </c>
      <c r="N2517" s="37" t="n">
        <f aca="false">K2517+L2517+M2517</f>
        <v>50.881</v>
      </c>
    </row>
    <row r="2518" customFormat="false" ht="15" hidden="false" customHeight="false" outlineLevel="0" collapsed="false">
      <c r="A2518" s="0" t="s">
        <v>9</v>
      </c>
      <c r="B2518" s="0" t="s">
        <v>367</v>
      </c>
      <c r="C2518" s="15" t="n">
        <v>45566</v>
      </c>
      <c r="D2518" s="0" t="n">
        <v>1</v>
      </c>
      <c r="E2518" s="0" t="n">
        <v>0</v>
      </c>
      <c r="F2518" s="0" t="n">
        <v>0</v>
      </c>
      <c r="G2518" s="0" t="n">
        <v>0</v>
      </c>
      <c r="H2518" s="0" t="n">
        <v>0</v>
      </c>
      <c r="I2518" s="0" t="n">
        <v>0</v>
      </c>
      <c r="J2518" s="0" t="n">
        <v>28</v>
      </c>
      <c r="K2518" s="37" t="n">
        <f aca="false">E2518+Inputs!$B$5*F2518</f>
        <v>0</v>
      </c>
      <c r="L2518" s="37" t="n">
        <f aca="false">G2518+Inputs!$B$6*H2518</f>
        <v>0</v>
      </c>
      <c r="M2518" s="37" t="n">
        <f aca="false">I2518+Inputs!$B$7*J2518</f>
        <v>34.748</v>
      </c>
      <c r="N2518" s="37" t="n">
        <f aca="false">K2518+L2518+M2518</f>
        <v>34.748</v>
      </c>
    </row>
    <row r="2519" customFormat="false" ht="15" hidden="false" customHeight="false" outlineLevel="0" collapsed="false">
      <c r="A2519" s="0" t="s">
        <v>9</v>
      </c>
      <c r="B2519" s="0" t="s">
        <v>367</v>
      </c>
      <c r="C2519" s="15" t="n">
        <v>45597</v>
      </c>
      <c r="D2519" s="0" t="n">
        <v>1</v>
      </c>
      <c r="E2519" s="0" t="n">
        <v>0</v>
      </c>
      <c r="F2519" s="0" t="n">
        <v>0</v>
      </c>
      <c r="G2519" s="0" t="n">
        <v>0</v>
      </c>
      <c r="H2519" s="0" t="n">
        <v>0</v>
      </c>
      <c r="I2519" s="0" t="n">
        <v>0</v>
      </c>
      <c r="J2519" s="0" t="n">
        <v>31</v>
      </c>
      <c r="K2519" s="37" t="n">
        <f aca="false">E2519+Inputs!$B$5*F2519</f>
        <v>0</v>
      </c>
      <c r="L2519" s="37" t="n">
        <f aca="false">G2519+Inputs!$B$6*H2519</f>
        <v>0</v>
      </c>
      <c r="M2519" s="37" t="n">
        <f aca="false">I2519+Inputs!$B$7*J2519</f>
        <v>38.471</v>
      </c>
      <c r="N2519" s="37" t="n">
        <f aca="false">K2519+L2519+M2519</f>
        <v>38.471</v>
      </c>
    </row>
    <row r="2520" customFormat="false" ht="15" hidden="false" customHeight="false" outlineLevel="0" collapsed="false">
      <c r="A2520" s="0" t="s">
        <v>9</v>
      </c>
      <c r="B2520" s="0" t="s">
        <v>367</v>
      </c>
      <c r="C2520" s="15" t="n">
        <v>45627</v>
      </c>
      <c r="D2520" s="0" t="n">
        <v>1</v>
      </c>
      <c r="E2520" s="0" t="n">
        <v>0</v>
      </c>
      <c r="F2520" s="0" t="n">
        <v>0</v>
      </c>
      <c r="G2520" s="0" t="n">
        <v>0</v>
      </c>
      <c r="H2520" s="0" t="n">
        <v>0</v>
      </c>
      <c r="I2520" s="0" t="n">
        <v>0</v>
      </c>
      <c r="J2520" s="0" t="n">
        <v>31</v>
      </c>
      <c r="K2520" s="37" t="n">
        <f aca="false">E2520+Inputs!$B$5*F2520</f>
        <v>0</v>
      </c>
      <c r="L2520" s="37" t="n">
        <f aca="false">G2520+Inputs!$B$6*H2520</f>
        <v>0</v>
      </c>
      <c r="M2520" s="37" t="n">
        <f aca="false">I2520+Inputs!$B$7*J2520</f>
        <v>38.471</v>
      </c>
      <c r="N2520" s="37" t="n">
        <f aca="false">K2520+L2520+M2520</f>
        <v>38.471</v>
      </c>
    </row>
    <row r="2521" customFormat="false" ht="15" hidden="false" customHeight="false" outlineLevel="0" collapsed="false">
      <c r="A2521" s="0" t="s">
        <v>9</v>
      </c>
      <c r="B2521" s="0" t="s">
        <v>367</v>
      </c>
      <c r="C2521" s="15" t="n">
        <v>45658</v>
      </c>
      <c r="D2521" s="0" t="n">
        <v>1</v>
      </c>
      <c r="E2521" s="0" t="n">
        <v>0</v>
      </c>
      <c r="F2521" s="0" t="n">
        <v>1</v>
      </c>
      <c r="G2521" s="0" t="n">
        <v>0</v>
      </c>
      <c r="H2521" s="0" t="n">
        <v>0</v>
      </c>
      <c r="I2521" s="0" t="n">
        <v>0</v>
      </c>
      <c r="J2521" s="0" t="n">
        <v>37</v>
      </c>
      <c r="K2521" s="37" t="n">
        <f aca="false">E2521+Inputs!$B$5*F2521</f>
        <v>1.275</v>
      </c>
      <c r="L2521" s="37" t="n">
        <f aca="false">G2521+Inputs!$B$6*H2521</f>
        <v>0</v>
      </c>
      <c r="M2521" s="37" t="n">
        <f aca="false">I2521+Inputs!$B$7*J2521</f>
        <v>45.917</v>
      </c>
      <c r="N2521" s="37" t="n">
        <f aca="false">K2521+L2521+M2521</f>
        <v>47.192</v>
      </c>
    </row>
    <row r="2522" customFormat="false" ht="15" hidden="false" customHeight="false" outlineLevel="0" collapsed="false">
      <c r="A2522" s="0" t="s">
        <v>9</v>
      </c>
      <c r="B2522" s="0" t="s">
        <v>367</v>
      </c>
      <c r="C2522" s="15" t="n">
        <v>45689</v>
      </c>
      <c r="D2522" s="0" t="n">
        <v>1</v>
      </c>
      <c r="E2522" s="0" t="n">
        <v>0</v>
      </c>
      <c r="F2522" s="0" t="n">
        <v>0</v>
      </c>
      <c r="G2522" s="0" t="n">
        <v>0</v>
      </c>
      <c r="H2522" s="0" t="n">
        <v>2</v>
      </c>
      <c r="I2522" s="0" t="n">
        <v>0</v>
      </c>
      <c r="J2522" s="0" t="n">
        <v>33</v>
      </c>
      <c r="K2522" s="37" t="n">
        <f aca="false">E2522+Inputs!$B$5*F2522</f>
        <v>0</v>
      </c>
      <c r="L2522" s="37" t="n">
        <f aca="false">G2522+Inputs!$B$6*H2522</f>
        <v>2.55</v>
      </c>
      <c r="M2522" s="37" t="n">
        <f aca="false">I2522+Inputs!$B$7*J2522</f>
        <v>40.953</v>
      </c>
      <c r="N2522" s="37" t="n">
        <f aca="false">K2522+L2522+M2522</f>
        <v>43.503</v>
      </c>
    </row>
    <row r="2523" customFormat="false" ht="15" hidden="false" customHeight="false" outlineLevel="0" collapsed="false">
      <c r="A2523" s="0" t="s">
        <v>9</v>
      </c>
      <c r="B2523" s="0" t="s">
        <v>367</v>
      </c>
      <c r="C2523" s="15" t="n">
        <v>45717</v>
      </c>
      <c r="D2523" s="0" t="n">
        <v>1</v>
      </c>
      <c r="E2523" s="0" t="n">
        <v>0</v>
      </c>
      <c r="F2523" s="0" t="n">
        <v>0</v>
      </c>
      <c r="G2523" s="0" t="n">
        <v>0</v>
      </c>
      <c r="H2523" s="0" t="n">
        <v>2</v>
      </c>
      <c r="I2523" s="0" t="n">
        <v>0</v>
      </c>
      <c r="J2523" s="0" t="n">
        <v>28</v>
      </c>
      <c r="K2523" s="37" t="n">
        <f aca="false">E2523+Inputs!$B$5*F2523</f>
        <v>0</v>
      </c>
      <c r="L2523" s="37" t="n">
        <f aca="false">G2523+Inputs!$B$6*H2523</f>
        <v>2.55</v>
      </c>
      <c r="M2523" s="37" t="n">
        <f aca="false">I2523+Inputs!$B$7*J2523</f>
        <v>34.748</v>
      </c>
      <c r="N2523" s="37" t="n">
        <f aca="false">K2523+L2523+M2523</f>
        <v>37.298</v>
      </c>
    </row>
    <row r="2524" customFormat="false" ht="15" hidden="false" customHeight="false" outlineLevel="0" collapsed="false">
      <c r="A2524" s="0" t="s">
        <v>9</v>
      </c>
      <c r="B2524" s="0" t="s">
        <v>367</v>
      </c>
      <c r="C2524" s="15" t="n">
        <v>45748</v>
      </c>
      <c r="D2524" s="0" t="n">
        <v>1</v>
      </c>
      <c r="E2524" s="0" t="n">
        <v>0</v>
      </c>
      <c r="F2524" s="0" t="n">
        <v>0</v>
      </c>
      <c r="G2524" s="0" t="n">
        <v>0</v>
      </c>
      <c r="H2524" s="0" t="n">
        <v>0</v>
      </c>
      <c r="I2524" s="0" t="n">
        <v>0</v>
      </c>
      <c r="J2524" s="0" t="n">
        <v>29</v>
      </c>
      <c r="K2524" s="37" t="n">
        <f aca="false">E2524+Inputs!$B$5*F2524</f>
        <v>0</v>
      </c>
      <c r="L2524" s="37" t="n">
        <f aca="false">G2524+Inputs!$B$6*H2524</f>
        <v>0</v>
      </c>
      <c r="M2524" s="37" t="n">
        <f aca="false">I2524+Inputs!$B$7*J2524</f>
        <v>35.989</v>
      </c>
      <c r="N2524" s="37" t="n">
        <f aca="false">K2524+L2524+M2524</f>
        <v>35.989</v>
      </c>
    </row>
    <row r="2525" customFormat="false" ht="15" hidden="false" customHeight="false" outlineLevel="0" collapsed="false">
      <c r="A2525" s="0" t="s">
        <v>9</v>
      </c>
      <c r="B2525" s="0" t="s">
        <v>367</v>
      </c>
      <c r="C2525" s="15" t="n">
        <v>45778</v>
      </c>
      <c r="D2525" s="0" t="n">
        <v>1</v>
      </c>
      <c r="E2525" s="0" t="n">
        <v>0</v>
      </c>
      <c r="F2525" s="0" t="n">
        <v>0</v>
      </c>
      <c r="G2525" s="0" t="n">
        <v>0</v>
      </c>
      <c r="H2525" s="0" t="n">
        <v>1</v>
      </c>
      <c r="I2525" s="0" t="n">
        <v>0</v>
      </c>
      <c r="J2525" s="0" t="n">
        <v>48</v>
      </c>
      <c r="K2525" s="37" t="n">
        <f aca="false">E2525+Inputs!$B$5*F2525</f>
        <v>0</v>
      </c>
      <c r="L2525" s="37" t="n">
        <f aca="false">G2525+Inputs!$B$6*H2525</f>
        <v>1.275</v>
      </c>
      <c r="M2525" s="37" t="n">
        <f aca="false">I2525+Inputs!$B$7*J2525</f>
        <v>59.568</v>
      </c>
      <c r="N2525" s="37" t="n">
        <f aca="false">K2525+L2525+M2525</f>
        <v>60.843</v>
      </c>
    </row>
    <row r="2526" customFormat="false" ht="15" hidden="false" customHeight="false" outlineLevel="0" collapsed="false">
      <c r="A2526" s="0" t="s">
        <v>9</v>
      </c>
      <c r="B2526" s="0" t="s">
        <v>367</v>
      </c>
      <c r="C2526" s="15" t="n">
        <v>45809</v>
      </c>
      <c r="D2526" s="0" t="n">
        <v>1</v>
      </c>
      <c r="E2526" s="0" t="n">
        <v>0</v>
      </c>
      <c r="F2526" s="0" t="n">
        <v>0</v>
      </c>
      <c r="G2526" s="0" t="n">
        <v>0</v>
      </c>
      <c r="H2526" s="0" t="n">
        <v>0</v>
      </c>
      <c r="I2526" s="0" t="n">
        <v>0</v>
      </c>
      <c r="J2526" s="0" t="n">
        <v>32</v>
      </c>
      <c r="K2526" s="37" t="n">
        <f aca="false">E2526+Inputs!$B$5*F2526</f>
        <v>0</v>
      </c>
      <c r="L2526" s="37" t="n">
        <f aca="false">G2526+Inputs!$B$6*H2526</f>
        <v>0</v>
      </c>
      <c r="M2526" s="37" t="n">
        <f aca="false">I2526+Inputs!$B$7*J2526</f>
        <v>39.712</v>
      </c>
      <c r="N2526" s="37" t="n">
        <f aca="false">K2526+L2526+M2526</f>
        <v>39.712</v>
      </c>
    </row>
    <row r="2527" customFormat="false" ht="15" hidden="false" customHeight="false" outlineLevel="0" collapsed="false">
      <c r="A2527" s="0" t="s">
        <v>9</v>
      </c>
      <c r="B2527" s="0" t="s">
        <v>367</v>
      </c>
      <c r="C2527" s="15" t="n">
        <v>45839</v>
      </c>
      <c r="D2527" s="0" t="n">
        <v>1</v>
      </c>
      <c r="E2527" s="0" t="n">
        <v>0</v>
      </c>
      <c r="F2527" s="0" t="n">
        <v>0</v>
      </c>
      <c r="G2527" s="0" t="n">
        <v>0</v>
      </c>
      <c r="H2527" s="0" t="n">
        <v>0</v>
      </c>
      <c r="I2527" s="0" t="n">
        <v>0</v>
      </c>
      <c r="J2527" s="0" t="n">
        <v>28</v>
      </c>
      <c r="K2527" s="37" t="n">
        <f aca="false">E2527+Inputs!$B$5*F2527</f>
        <v>0</v>
      </c>
      <c r="L2527" s="37" t="n">
        <f aca="false">G2527+Inputs!$B$6*H2527</f>
        <v>0</v>
      </c>
      <c r="M2527" s="37" t="n">
        <f aca="false">I2527+Inputs!$B$7*J2527</f>
        <v>34.748</v>
      </c>
      <c r="N2527" s="37" t="n">
        <f aca="false">K2527+L2527+M2527</f>
        <v>34.748</v>
      </c>
    </row>
    <row r="2528" customFormat="false" ht="15" hidden="false" customHeight="false" outlineLevel="0" collapsed="false">
      <c r="A2528" s="0" t="s">
        <v>9</v>
      </c>
      <c r="B2528" s="0" t="s">
        <v>367</v>
      </c>
      <c r="C2528" s="15" t="n">
        <v>45870</v>
      </c>
      <c r="D2528" s="0" t="n">
        <v>1</v>
      </c>
      <c r="E2528" s="0" t="n">
        <v>0</v>
      </c>
      <c r="F2528" s="0" t="n">
        <v>0</v>
      </c>
      <c r="G2528" s="0" t="n">
        <v>0</v>
      </c>
      <c r="H2528" s="0" t="n">
        <v>0</v>
      </c>
      <c r="I2528" s="0" t="n">
        <v>0</v>
      </c>
      <c r="J2528" s="0" t="n">
        <v>26</v>
      </c>
      <c r="K2528" s="37" t="n">
        <f aca="false">E2528+Inputs!$B$5*F2528</f>
        <v>0</v>
      </c>
      <c r="L2528" s="37" t="n">
        <f aca="false">G2528+Inputs!$B$6*H2528</f>
        <v>0</v>
      </c>
      <c r="M2528" s="37" t="n">
        <f aca="false">I2528+Inputs!$B$7*J2528</f>
        <v>32.266</v>
      </c>
      <c r="N2528" s="37" t="n">
        <f aca="false">K2528+L2528+M2528</f>
        <v>32.266</v>
      </c>
    </row>
    <row r="2529" customFormat="false" ht="15" hidden="false" customHeight="false" outlineLevel="0" collapsed="false">
      <c r="A2529" s="0" t="s">
        <v>9</v>
      </c>
      <c r="B2529" s="0" t="s">
        <v>367</v>
      </c>
      <c r="C2529" s="15" t="n">
        <v>45901</v>
      </c>
      <c r="D2529" s="0" t="n">
        <v>1</v>
      </c>
      <c r="E2529" s="0" t="n">
        <v>0</v>
      </c>
      <c r="F2529" s="0" t="n">
        <v>2</v>
      </c>
      <c r="G2529" s="0" t="n">
        <v>0</v>
      </c>
      <c r="H2529" s="0" t="n">
        <v>0</v>
      </c>
      <c r="I2529" s="0" t="n">
        <v>0</v>
      </c>
      <c r="J2529" s="0" t="n">
        <v>27</v>
      </c>
      <c r="K2529" s="37" t="n">
        <f aca="false">E2529+Inputs!$B$5*F2529</f>
        <v>2.55</v>
      </c>
      <c r="L2529" s="37" t="n">
        <f aca="false">G2529+Inputs!$B$6*H2529</f>
        <v>0</v>
      </c>
      <c r="M2529" s="37" t="n">
        <f aca="false">I2529+Inputs!$B$7*J2529</f>
        <v>33.507</v>
      </c>
      <c r="N2529" s="37" t="n">
        <f aca="false">K2529+L2529+M2529</f>
        <v>36.057</v>
      </c>
    </row>
    <row r="2530" customFormat="false" ht="15" hidden="false" customHeight="false" outlineLevel="0" collapsed="false">
      <c r="A2530" s="0" t="s">
        <v>9</v>
      </c>
      <c r="B2530" s="0" t="s">
        <v>367</v>
      </c>
      <c r="C2530" s="15" t="n">
        <v>45931</v>
      </c>
      <c r="D2530" s="0" t="n">
        <v>1</v>
      </c>
      <c r="E2530" s="0" t="n">
        <v>0</v>
      </c>
      <c r="F2530" s="0" t="n">
        <v>1</v>
      </c>
      <c r="G2530" s="0" t="n">
        <v>0</v>
      </c>
      <c r="H2530" s="0" t="n">
        <v>0</v>
      </c>
      <c r="I2530" s="0" t="n">
        <v>0</v>
      </c>
      <c r="J2530" s="0" t="n">
        <v>35</v>
      </c>
      <c r="K2530" s="37" t="n">
        <f aca="false">E2530+Inputs!$B$5*F2530</f>
        <v>1.275</v>
      </c>
      <c r="L2530" s="37" t="n">
        <f aca="false">G2530+Inputs!$B$6*H2530</f>
        <v>0</v>
      </c>
      <c r="M2530" s="37" t="n">
        <f aca="false">I2530+Inputs!$B$7*J2530</f>
        <v>43.435</v>
      </c>
      <c r="N2530" s="37" t="n">
        <f aca="false">K2530+L2530+M2530</f>
        <v>44.71</v>
      </c>
    </row>
    <row r="2531" customFormat="false" ht="15" hidden="false" customHeight="false" outlineLevel="0" collapsed="false">
      <c r="A2531" s="0" t="s">
        <v>9</v>
      </c>
      <c r="B2531" s="0" t="s">
        <v>367</v>
      </c>
      <c r="C2531" s="15" t="n">
        <v>45962</v>
      </c>
      <c r="D2531" s="0" t="n">
        <v>1</v>
      </c>
      <c r="E2531" s="0" t="n">
        <v>0</v>
      </c>
      <c r="F2531" s="0" t="n">
        <v>0</v>
      </c>
      <c r="G2531" s="0" t="n">
        <v>0</v>
      </c>
      <c r="H2531" s="0" t="n">
        <v>0</v>
      </c>
      <c r="I2531" s="0" t="n">
        <v>0</v>
      </c>
      <c r="J2531" s="0" t="n">
        <v>31</v>
      </c>
      <c r="K2531" s="37" t="n">
        <f aca="false">E2531+Inputs!$B$5*F2531</f>
        <v>0</v>
      </c>
      <c r="L2531" s="37" t="n">
        <f aca="false">G2531+Inputs!$B$6*H2531</f>
        <v>0</v>
      </c>
      <c r="M2531" s="37" t="n">
        <f aca="false">I2531+Inputs!$B$7*J2531</f>
        <v>38.471</v>
      </c>
      <c r="N2531" s="37" t="n">
        <f aca="false">K2531+L2531+M2531</f>
        <v>38.471</v>
      </c>
    </row>
    <row r="2532" customFormat="false" ht="15" hidden="false" customHeight="false" outlineLevel="0" collapsed="false">
      <c r="A2532" s="0" t="s">
        <v>9</v>
      </c>
      <c r="B2532" s="0" t="s">
        <v>367</v>
      </c>
      <c r="C2532" s="15" t="n">
        <v>45992</v>
      </c>
      <c r="D2532" s="0" t="n">
        <v>1</v>
      </c>
      <c r="E2532" s="0" t="n">
        <v>0</v>
      </c>
      <c r="F2532" s="0" t="n">
        <v>0</v>
      </c>
      <c r="G2532" s="0" t="n">
        <v>0</v>
      </c>
      <c r="H2532" s="0" t="n">
        <v>0</v>
      </c>
      <c r="I2532" s="0" t="n">
        <v>0</v>
      </c>
      <c r="J2532" s="0" t="n">
        <v>27</v>
      </c>
      <c r="K2532" s="37" t="n">
        <f aca="false">E2532+Inputs!$B$5*F2532</f>
        <v>0</v>
      </c>
      <c r="L2532" s="37" t="n">
        <f aca="false">G2532+Inputs!$B$6*H2532</f>
        <v>0</v>
      </c>
      <c r="M2532" s="37" t="n">
        <f aca="false">I2532+Inputs!$B$7*J2532</f>
        <v>33.507</v>
      </c>
      <c r="N2532" s="37" t="n">
        <f aca="false">K2532+L2532+M2532</f>
        <v>33.507</v>
      </c>
    </row>
    <row r="2533" customFormat="false" ht="15" hidden="false" customHeight="false" outlineLevel="0" collapsed="false">
      <c r="A2533" s="0" t="s">
        <v>9</v>
      </c>
      <c r="B2533" s="0" t="s">
        <v>367</v>
      </c>
      <c r="C2533" s="15" t="n">
        <v>46023</v>
      </c>
      <c r="D2533" s="0" t="n">
        <v>1</v>
      </c>
      <c r="E2533" s="0" t="n">
        <v>0</v>
      </c>
      <c r="F2533" s="0" t="n">
        <v>0</v>
      </c>
      <c r="G2533" s="0" t="n">
        <v>0</v>
      </c>
      <c r="H2533" s="0" t="n">
        <v>1</v>
      </c>
      <c r="I2533" s="0" t="n">
        <v>0</v>
      </c>
      <c r="J2533" s="0" t="n">
        <v>19</v>
      </c>
      <c r="K2533" s="37" t="n">
        <f aca="false">E2533+Inputs!$B$5*F2533</f>
        <v>0</v>
      </c>
      <c r="L2533" s="37" t="n">
        <f aca="false">G2533+Inputs!$B$6*H2533</f>
        <v>1.275</v>
      </c>
      <c r="M2533" s="37" t="n">
        <f aca="false">I2533+Inputs!$B$7*J2533</f>
        <v>23.579</v>
      </c>
      <c r="N2533" s="37" t="n">
        <f aca="false">K2533+L2533+M2533</f>
        <v>24.854</v>
      </c>
    </row>
    <row r="2534" customFormat="false" ht="15" hidden="false" customHeight="false" outlineLevel="0" collapsed="false">
      <c r="A2534" s="0" t="s">
        <v>9</v>
      </c>
      <c r="B2534" s="0" t="s">
        <v>367</v>
      </c>
      <c r="C2534" s="15" t="n">
        <v>46054</v>
      </c>
      <c r="D2534" s="0" t="n">
        <v>1</v>
      </c>
      <c r="E2534" s="0" t="n">
        <v>0</v>
      </c>
      <c r="F2534" s="0" t="n">
        <v>0</v>
      </c>
      <c r="G2534" s="0" t="n">
        <v>0</v>
      </c>
      <c r="H2534" s="0" t="n">
        <v>0</v>
      </c>
      <c r="I2534" s="0" t="n">
        <v>0</v>
      </c>
      <c r="J2534" s="0" t="n">
        <v>26</v>
      </c>
      <c r="K2534" s="37" t="n">
        <f aca="false">E2534+Inputs!$B$5*F2534</f>
        <v>0</v>
      </c>
      <c r="L2534" s="37" t="n">
        <f aca="false">G2534+Inputs!$B$6*H2534</f>
        <v>0</v>
      </c>
      <c r="M2534" s="37" t="n">
        <f aca="false">I2534+Inputs!$B$7*J2534</f>
        <v>32.266</v>
      </c>
      <c r="N2534" s="37" t="n">
        <f aca="false">K2534+L2534+M2534</f>
        <v>32.266</v>
      </c>
    </row>
    <row r="2535" customFormat="false" ht="15" hidden="false" customHeight="false" outlineLevel="0" collapsed="false">
      <c r="A2535" s="0" t="s">
        <v>9</v>
      </c>
      <c r="B2535" s="0" t="s">
        <v>367</v>
      </c>
      <c r="C2535" s="15" t="n">
        <v>46082</v>
      </c>
      <c r="D2535" s="0" t="n">
        <v>1</v>
      </c>
      <c r="E2535" s="0" t="n">
        <v>0</v>
      </c>
      <c r="F2535" s="0" t="n">
        <v>0</v>
      </c>
      <c r="G2535" s="0" t="n">
        <v>0</v>
      </c>
      <c r="H2535" s="0" t="n">
        <v>0</v>
      </c>
      <c r="I2535" s="0" t="n">
        <v>0</v>
      </c>
      <c r="J2535" s="0" t="n">
        <v>27</v>
      </c>
      <c r="K2535" s="37" t="n">
        <f aca="false">E2535+Inputs!$B$5*F2535</f>
        <v>0</v>
      </c>
      <c r="L2535" s="37" t="n">
        <f aca="false">G2535+Inputs!$B$6*H2535</f>
        <v>0</v>
      </c>
      <c r="M2535" s="37" t="n">
        <f aca="false">I2535+Inputs!$B$7*J2535</f>
        <v>33.507</v>
      </c>
      <c r="N2535" s="37" t="n">
        <f aca="false">K2535+L2535+M2535</f>
        <v>33.507</v>
      </c>
    </row>
    <row r="2536" customFormat="false" ht="15" hidden="false" customHeight="false" outlineLevel="0" collapsed="false">
      <c r="A2536" s="0" t="s">
        <v>9</v>
      </c>
      <c r="B2536" s="0" t="s">
        <v>367</v>
      </c>
      <c r="C2536" s="15" t="n">
        <v>46113</v>
      </c>
      <c r="D2536" s="0" t="n">
        <v>1</v>
      </c>
      <c r="E2536" s="0" t="n">
        <v>0</v>
      </c>
      <c r="F2536" s="0" t="n">
        <v>1</v>
      </c>
      <c r="G2536" s="0" t="n">
        <v>0</v>
      </c>
      <c r="H2536" s="0" t="n">
        <v>2</v>
      </c>
      <c r="I2536" s="0" t="n">
        <v>0</v>
      </c>
      <c r="J2536" s="0" t="n">
        <v>25</v>
      </c>
      <c r="K2536" s="37" t="n">
        <f aca="false">E2536+Inputs!$B$5*F2536</f>
        <v>1.275</v>
      </c>
      <c r="L2536" s="37" t="n">
        <f aca="false">G2536+Inputs!$B$6*H2536</f>
        <v>2.55</v>
      </c>
      <c r="M2536" s="37" t="n">
        <f aca="false">I2536+Inputs!$B$7*J2536</f>
        <v>31.025</v>
      </c>
      <c r="N2536" s="37" t="n">
        <f aca="false">K2536+L2536+M2536</f>
        <v>34.85</v>
      </c>
    </row>
    <row r="2537" customFormat="false" ht="15" hidden="false" customHeight="false" outlineLevel="0" collapsed="false">
      <c r="A2537" s="0" t="s">
        <v>9</v>
      </c>
      <c r="B2537" s="0" t="s">
        <v>367</v>
      </c>
      <c r="C2537" s="15" t="n">
        <v>46143</v>
      </c>
      <c r="D2537" s="0" t="n">
        <v>1</v>
      </c>
      <c r="E2537" s="0" t="n">
        <v>0</v>
      </c>
      <c r="F2537" s="0" t="n">
        <v>0</v>
      </c>
      <c r="G2537" s="0" t="n">
        <v>0</v>
      </c>
      <c r="H2537" s="0" t="n">
        <v>0</v>
      </c>
      <c r="I2537" s="0" t="n">
        <v>0</v>
      </c>
      <c r="J2537" s="0" t="n">
        <v>33</v>
      </c>
      <c r="K2537" s="37" t="n">
        <f aca="false">E2537+Inputs!$B$5*F2537</f>
        <v>0</v>
      </c>
      <c r="L2537" s="37" t="n">
        <f aca="false">G2537+Inputs!$B$6*H2537</f>
        <v>0</v>
      </c>
      <c r="M2537" s="37" t="n">
        <f aca="false">I2537+Inputs!$B$7*J2537</f>
        <v>40.953</v>
      </c>
      <c r="N2537" s="37" t="n">
        <f aca="false">K2537+L2537+M2537</f>
        <v>40.953</v>
      </c>
    </row>
    <row r="2538" customFormat="false" ht="15" hidden="false" customHeight="false" outlineLevel="0" collapsed="false">
      <c r="A2538" s="0" t="s">
        <v>9</v>
      </c>
      <c r="B2538" s="0" t="s">
        <v>367</v>
      </c>
      <c r="C2538" s="15" t="n">
        <v>46174</v>
      </c>
      <c r="D2538" s="0" t="n">
        <v>1</v>
      </c>
      <c r="E2538" s="0" t="n">
        <v>0</v>
      </c>
      <c r="F2538" s="0" t="n">
        <v>3</v>
      </c>
      <c r="G2538" s="0" t="n">
        <v>0</v>
      </c>
      <c r="H2538" s="0" t="n">
        <v>0</v>
      </c>
      <c r="I2538" s="0" t="n">
        <v>0</v>
      </c>
      <c r="J2538" s="0" t="n">
        <v>50</v>
      </c>
      <c r="K2538" s="37" t="n">
        <f aca="false">E2538+Inputs!$B$5*F2538</f>
        <v>3.825</v>
      </c>
      <c r="L2538" s="37" t="n">
        <f aca="false">G2538+Inputs!$B$6*H2538</f>
        <v>0</v>
      </c>
      <c r="M2538" s="37" t="n">
        <f aca="false">I2538+Inputs!$B$7*J2538</f>
        <v>62.05</v>
      </c>
      <c r="N2538" s="37" t="n">
        <f aca="false">K2538+L2538+M2538</f>
        <v>65.875</v>
      </c>
    </row>
    <row r="2539" customFormat="false" ht="15" hidden="false" customHeight="false" outlineLevel="0" collapsed="false">
      <c r="A2539" s="0" t="s">
        <v>9</v>
      </c>
      <c r="B2539" s="0" t="s">
        <v>367</v>
      </c>
      <c r="C2539" s="15" t="n">
        <v>46204</v>
      </c>
      <c r="D2539" s="0" t="n">
        <v>1</v>
      </c>
      <c r="E2539" s="0" t="n">
        <v>0</v>
      </c>
      <c r="F2539" s="0" t="n">
        <v>0</v>
      </c>
      <c r="G2539" s="0" t="n">
        <v>0</v>
      </c>
      <c r="H2539" s="0" t="n">
        <v>3</v>
      </c>
      <c r="I2539" s="0" t="n">
        <v>0</v>
      </c>
      <c r="J2539" s="0" t="n">
        <v>28</v>
      </c>
      <c r="K2539" s="37" t="n">
        <f aca="false">E2539+Inputs!$B$5*F2539</f>
        <v>0</v>
      </c>
      <c r="L2539" s="37" t="n">
        <f aca="false">G2539+Inputs!$B$6*H2539</f>
        <v>3.825</v>
      </c>
      <c r="M2539" s="37" t="n">
        <f aca="false">I2539+Inputs!$B$7*J2539</f>
        <v>34.748</v>
      </c>
      <c r="N2539" s="37" t="n">
        <f aca="false">K2539+L2539+M2539</f>
        <v>38.573</v>
      </c>
    </row>
    <row r="2540" customFormat="false" ht="15" hidden="false" customHeight="false" outlineLevel="0" collapsed="false">
      <c r="A2540" s="0" t="s">
        <v>9</v>
      </c>
      <c r="B2540" s="0" t="s">
        <v>367</v>
      </c>
      <c r="C2540" s="15" t="n">
        <v>46235</v>
      </c>
      <c r="D2540" s="0" t="n">
        <v>1</v>
      </c>
      <c r="E2540" s="0" t="n">
        <v>0</v>
      </c>
      <c r="F2540" s="0" t="n">
        <v>1</v>
      </c>
      <c r="G2540" s="0" t="n">
        <v>0</v>
      </c>
      <c r="H2540" s="0" t="n">
        <v>1</v>
      </c>
      <c r="I2540" s="0" t="n">
        <v>0</v>
      </c>
      <c r="J2540" s="0" t="n">
        <v>23</v>
      </c>
      <c r="K2540" s="37" t="n">
        <f aca="false">E2540+Inputs!$B$5*F2540</f>
        <v>1.275</v>
      </c>
      <c r="L2540" s="37" t="n">
        <f aca="false">G2540+Inputs!$B$6*H2540</f>
        <v>1.275</v>
      </c>
      <c r="M2540" s="37" t="n">
        <f aca="false">I2540+Inputs!$B$7*J2540</f>
        <v>28.543</v>
      </c>
      <c r="N2540" s="37" t="n">
        <f aca="false">K2540+L2540+M2540</f>
        <v>31.093</v>
      </c>
    </row>
    <row r="2541" customFormat="false" ht="15" hidden="false" customHeight="false" outlineLevel="0" collapsed="false">
      <c r="A2541" s="0" t="s">
        <v>9</v>
      </c>
      <c r="B2541" s="0" t="s">
        <v>479</v>
      </c>
      <c r="C2541" s="15" t="n">
        <v>44927</v>
      </c>
      <c r="D2541" s="0" t="n">
        <v>2</v>
      </c>
      <c r="E2541" s="0" t="n">
        <v>0</v>
      </c>
      <c r="F2541" s="0" t="n">
        <v>0</v>
      </c>
      <c r="G2541" s="0" t="n">
        <v>0</v>
      </c>
      <c r="H2541" s="0" t="n">
        <v>0</v>
      </c>
      <c r="I2541" s="0" t="n">
        <v>0</v>
      </c>
      <c r="J2541" s="0" t="n">
        <v>22</v>
      </c>
      <c r="K2541" s="37" t="n">
        <f aca="false">E2541+Inputs!$B$5*F2541</f>
        <v>0</v>
      </c>
      <c r="L2541" s="37" t="n">
        <f aca="false">G2541+Inputs!$B$6*H2541</f>
        <v>0</v>
      </c>
      <c r="M2541" s="37" t="n">
        <f aca="false">I2541+Inputs!$B$7*J2541</f>
        <v>27.302</v>
      </c>
      <c r="N2541" s="37" t="n">
        <f aca="false">K2541+L2541+M2541</f>
        <v>27.302</v>
      </c>
    </row>
    <row r="2542" customFormat="false" ht="15" hidden="false" customHeight="false" outlineLevel="0" collapsed="false">
      <c r="A2542" s="0" t="s">
        <v>9</v>
      </c>
      <c r="B2542" s="0" t="s">
        <v>479</v>
      </c>
      <c r="C2542" s="15" t="n">
        <v>44958</v>
      </c>
      <c r="D2542" s="0" t="n">
        <v>2</v>
      </c>
      <c r="E2542" s="0" t="n">
        <v>0</v>
      </c>
      <c r="F2542" s="0" t="n">
        <v>0</v>
      </c>
      <c r="G2542" s="0" t="n">
        <v>0</v>
      </c>
      <c r="H2542" s="0" t="n">
        <v>0</v>
      </c>
      <c r="I2542" s="0" t="n">
        <v>0</v>
      </c>
      <c r="J2542" s="0" t="n">
        <v>10</v>
      </c>
      <c r="K2542" s="37" t="n">
        <f aca="false">E2542+Inputs!$B$5*F2542</f>
        <v>0</v>
      </c>
      <c r="L2542" s="37" t="n">
        <f aca="false">G2542+Inputs!$B$6*H2542</f>
        <v>0</v>
      </c>
      <c r="M2542" s="37" t="n">
        <f aca="false">I2542+Inputs!$B$7*J2542</f>
        <v>12.41</v>
      </c>
      <c r="N2542" s="37" t="n">
        <f aca="false">K2542+L2542+M2542</f>
        <v>12.41</v>
      </c>
    </row>
    <row r="2543" customFormat="false" ht="15" hidden="false" customHeight="false" outlineLevel="0" collapsed="false">
      <c r="A2543" s="0" t="s">
        <v>9</v>
      </c>
      <c r="B2543" s="0" t="s">
        <v>479</v>
      </c>
      <c r="C2543" s="15" t="n">
        <v>44986</v>
      </c>
      <c r="D2543" s="0" t="n">
        <v>2</v>
      </c>
      <c r="E2543" s="0" t="n">
        <v>0</v>
      </c>
      <c r="F2543" s="0" t="n">
        <v>0</v>
      </c>
      <c r="G2543" s="0" t="n">
        <v>0</v>
      </c>
      <c r="H2543" s="0" t="n">
        <v>0</v>
      </c>
      <c r="I2543" s="0" t="n">
        <v>0</v>
      </c>
      <c r="J2543" s="0" t="n">
        <v>1</v>
      </c>
      <c r="K2543" s="37" t="n">
        <f aca="false">E2543+Inputs!$B$5*F2543</f>
        <v>0</v>
      </c>
      <c r="L2543" s="37" t="n">
        <f aca="false">G2543+Inputs!$B$6*H2543</f>
        <v>0</v>
      </c>
      <c r="M2543" s="37" t="n">
        <f aca="false">I2543+Inputs!$B$7*J2543</f>
        <v>1.241</v>
      </c>
      <c r="N2543" s="37" t="n">
        <f aca="false">K2543+L2543+M2543</f>
        <v>1.241</v>
      </c>
    </row>
    <row r="2544" customFormat="false" ht="15" hidden="false" customHeight="false" outlineLevel="0" collapsed="false">
      <c r="A2544" s="0" t="s">
        <v>9</v>
      </c>
      <c r="B2544" s="0" t="s">
        <v>479</v>
      </c>
      <c r="C2544" s="15" t="n">
        <v>45017</v>
      </c>
      <c r="D2544" s="0" t="n">
        <v>2</v>
      </c>
      <c r="E2544" s="0" t="n">
        <v>0</v>
      </c>
      <c r="F2544" s="0" t="n">
        <v>0</v>
      </c>
      <c r="G2544" s="0" t="n">
        <v>0</v>
      </c>
      <c r="H2544" s="0" t="n">
        <v>0</v>
      </c>
      <c r="I2544" s="0" t="n">
        <v>0</v>
      </c>
      <c r="J2544" s="0" t="n">
        <v>4</v>
      </c>
      <c r="K2544" s="37" t="n">
        <f aca="false">E2544+Inputs!$B$5*F2544</f>
        <v>0</v>
      </c>
      <c r="L2544" s="37" t="n">
        <f aca="false">G2544+Inputs!$B$6*H2544</f>
        <v>0</v>
      </c>
      <c r="M2544" s="37" t="n">
        <f aca="false">I2544+Inputs!$B$7*J2544</f>
        <v>4.964</v>
      </c>
      <c r="N2544" s="37" t="n">
        <f aca="false">K2544+L2544+M2544</f>
        <v>4.964</v>
      </c>
    </row>
    <row r="2545" customFormat="false" ht="15" hidden="false" customHeight="false" outlineLevel="0" collapsed="false">
      <c r="A2545" s="0" t="s">
        <v>9</v>
      </c>
      <c r="B2545" s="0" t="s">
        <v>479</v>
      </c>
      <c r="C2545" s="15" t="n">
        <v>45047</v>
      </c>
      <c r="D2545" s="0" t="n">
        <v>2</v>
      </c>
      <c r="E2545" s="0" t="n">
        <v>0</v>
      </c>
      <c r="F2545" s="0" t="n">
        <v>0</v>
      </c>
      <c r="G2545" s="0" t="n">
        <v>0</v>
      </c>
      <c r="H2545" s="0" t="n">
        <v>0</v>
      </c>
      <c r="I2545" s="0" t="n">
        <v>0</v>
      </c>
      <c r="J2545" s="0" t="n">
        <v>9</v>
      </c>
      <c r="K2545" s="37" t="n">
        <f aca="false">E2545+Inputs!$B$5*F2545</f>
        <v>0</v>
      </c>
      <c r="L2545" s="37" t="n">
        <f aca="false">G2545+Inputs!$B$6*H2545</f>
        <v>0</v>
      </c>
      <c r="M2545" s="37" t="n">
        <f aca="false">I2545+Inputs!$B$7*J2545</f>
        <v>11.169</v>
      </c>
      <c r="N2545" s="37" t="n">
        <f aca="false">K2545+L2545+M2545</f>
        <v>11.169</v>
      </c>
    </row>
    <row r="2546" customFormat="false" ht="15" hidden="false" customHeight="false" outlineLevel="0" collapsed="false">
      <c r="A2546" s="0" t="s">
        <v>9</v>
      </c>
      <c r="B2546" s="0" t="s">
        <v>479</v>
      </c>
      <c r="C2546" s="15" t="n">
        <v>45078</v>
      </c>
      <c r="D2546" s="0" t="n">
        <v>2</v>
      </c>
      <c r="E2546" s="0" t="n">
        <v>0</v>
      </c>
      <c r="F2546" s="0" t="n">
        <v>0</v>
      </c>
      <c r="G2546" s="0" t="n">
        <v>0</v>
      </c>
      <c r="H2546" s="0" t="n">
        <v>0</v>
      </c>
      <c r="I2546" s="0" t="n">
        <v>0</v>
      </c>
      <c r="J2546" s="0" t="n">
        <v>25</v>
      </c>
      <c r="K2546" s="37" t="n">
        <f aca="false">E2546+Inputs!$B$5*F2546</f>
        <v>0</v>
      </c>
      <c r="L2546" s="37" t="n">
        <f aca="false">G2546+Inputs!$B$6*H2546</f>
        <v>0</v>
      </c>
      <c r="M2546" s="37" t="n">
        <f aca="false">I2546+Inputs!$B$7*J2546</f>
        <v>31.025</v>
      </c>
      <c r="N2546" s="37" t="n">
        <f aca="false">K2546+L2546+M2546</f>
        <v>31.025</v>
      </c>
    </row>
    <row r="2547" customFormat="false" ht="15" hidden="false" customHeight="false" outlineLevel="0" collapsed="false">
      <c r="A2547" s="0" t="s">
        <v>9</v>
      </c>
      <c r="B2547" s="0" t="s">
        <v>479</v>
      </c>
      <c r="C2547" s="15" t="n">
        <v>45108</v>
      </c>
      <c r="D2547" s="0" t="n">
        <v>2</v>
      </c>
      <c r="E2547" s="0" t="n">
        <v>0</v>
      </c>
      <c r="F2547" s="0" t="n">
        <v>0</v>
      </c>
      <c r="G2547" s="0" t="n">
        <v>0</v>
      </c>
      <c r="H2547" s="0" t="n">
        <v>0</v>
      </c>
      <c r="I2547" s="0" t="n">
        <v>0</v>
      </c>
      <c r="J2547" s="0" t="n">
        <v>12</v>
      </c>
      <c r="K2547" s="37" t="n">
        <f aca="false">E2547+Inputs!$B$5*F2547</f>
        <v>0</v>
      </c>
      <c r="L2547" s="37" t="n">
        <f aca="false">G2547+Inputs!$B$6*H2547</f>
        <v>0</v>
      </c>
      <c r="M2547" s="37" t="n">
        <f aca="false">I2547+Inputs!$B$7*J2547</f>
        <v>14.892</v>
      </c>
      <c r="N2547" s="37" t="n">
        <f aca="false">K2547+L2547+M2547</f>
        <v>14.892</v>
      </c>
    </row>
    <row r="2548" customFormat="false" ht="15" hidden="false" customHeight="false" outlineLevel="0" collapsed="false">
      <c r="A2548" s="0" t="s">
        <v>9</v>
      </c>
      <c r="B2548" s="0" t="s">
        <v>479</v>
      </c>
      <c r="C2548" s="15" t="n">
        <v>45139</v>
      </c>
      <c r="D2548" s="0" t="n">
        <v>2</v>
      </c>
      <c r="E2548" s="0" t="n">
        <v>0</v>
      </c>
      <c r="F2548" s="0" t="n">
        <v>1</v>
      </c>
      <c r="G2548" s="0" t="n">
        <v>0</v>
      </c>
      <c r="H2548" s="0" t="n">
        <v>0</v>
      </c>
      <c r="I2548" s="0" t="n">
        <v>0</v>
      </c>
      <c r="J2548" s="0" t="n">
        <v>20</v>
      </c>
      <c r="K2548" s="37" t="n">
        <f aca="false">E2548+Inputs!$B$5*F2548</f>
        <v>1.275</v>
      </c>
      <c r="L2548" s="37" t="n">
        <f aca="false">G2548+Inputs!$B$6*H2548</f>
        <v>0</v>
      </c>
      <c r="M2548" s="37" t="n">
        <f aca="false">I2548+Inputs!$B$7*J2548</f>
        <v>24.82</v>
      </c>
      <c r="N2548" s="37" t="n">
        <f aca="false">K2548+L2548+M2548</f>
        <v>26.095</v>
      </c>
    </row>
    <row r="2549" customFormat="false" ht="15" hidden="false" customHeight="false" outlineLevel="0" collapsed="false">
      <c r="A2549" s="0" t="s">
        <v>9</v>
      </c>
      <c r="B2549" s="0" t="s">
        <v>479</v>
      </c>
      <c r="C2549" s="15" t="n">
        <v>45170</v>
      </c>
      <c r="D2549" s="0" t="n">
        <v>2</v>
      </c>
      <c r="E2549" s="0" t="n">
        <v>0</v>
      </c>
      <c r="F2549" s="0" t="n">
        <v>0</v>
      </c>
      <c r="G2549" s="0" t="n">
        <v>0</v>
      </c>
      <c r="H2549" s="0" t="n">
        <v>0</v>
      </c>
      <c r="I2549" s="0" t="n">
        <v>0</v>
      </c>
      <c r="J2549" s="0" t="n">
        <v>20</v>
      </c>
      <c r="K2549" s="37" t="n">
        <f aca="false">E2549+Inputs!$B$5*F2549</f>
        <v>0</v>
      </c>
      <c r="L2549" s="37" t="n">
        <f aca="false">G2549+Inputs!$B$6*H2549</f>
        <v>0</v>
      </c>
      <c r="M2549" s="37" t="n">
        <f aca="false">I2549+Inputs!$B$7*J2549</f>
        <v>24.82</v>
      </c>
      <c r="N2549" s="37" t="n">
        <f aca="false">K2549+L2549+M2549</f>
        <v>24.82</v>
      </c>
    </row>
    <row r="2550" customFormat="false" ht="15" hidden="false" customHeight="false" outlineLevel="0" collapsed="false">
      <c r="A2550" s="0" t="s">
        <v>9</v>
      </c>
      <c r="B2550" s="0" t="s">
        <v>479</v>
      </c>
      <c r="C2550" s="15" t="n">
        <v>45200</v>
      </c>
      <c r="D2550" s="0" t="n">
        <v>2</v>
      </c>
      <c r="E2550" s="0" t="n">
        <v>0</v>
      </c>
      <c r="F2550" s="0" t="n">
        <v>0</v>
      </c>
      <c r="G2550" s="0" t="n">
        <v>0</v>
      </c>
      <c r="H2550" s="0" t="n">
        <v>1</v>
      </c>
      <c r="I2550" s="0" t="n">
        <v>0</v>
      </c>
      <c r="J2550" s="0" t="n">
        <v>18</v>
      </c>
      <c r="K2550" s="37" t="n">
        <f aca="false">E2550+Inputs!$B$5*F2550</f>
        <v>0</v>
      </c>
      <c r="L2550" s="37" t="n">
        <f aca="false">G2550+Inputs!$B$6*H2550</f>
        <v>1.275</v>
      </c>
      <c r="M2550" s="37" t="n">
        <f aca="false">I2550+Inputs!$B$7*J2550</f>
        <v>22.338</v>
      </c>
      <c r="N2550" s="37" t="n">
        <f aca="false">K2550+L2550+M2550</f>
        <v>23.613</v>
      </c>
    </row>
    <row r="2551" customFormat="false" ht="15" hidden="false" customHeight="false" outlineLevel="0" collapsed="false">
      <c r="A2551" s="0" t="s">
        <v>9</v>
      </c>
      <c r="B2551" s="0" t="s">
        <v>479</v>
      </c>
      <c r="C2551" s="15" t="n">
        <v>45231</v>
      </c>
      <c r="D2551" s="0" t="n">
        <v>2</v>
      </c>
      <c r="E2551" s="0" t="n">
        <v>0</v>
      </c>
      <c r="F2551" s="0" t="n">
        <v>0</v>
      </c>
      <c r="G2551" s="0" t="n">
        <v>0</v>
      </c>
      <c r="H2551" s="0" t="n">
        <v>0</v>
      </c>
      <c r="I2551" s="0" t="n">
        <v>0</v>
      </c>
      <c r="J2551" s="0" t="n">
        <v>13</v>
      </c>
      <c r="K2551" s="37" t="n">
        <f aca="false">E2551+Inputs!$B$5*F2551</f>
        <v>0</v>
      </c>
      <c r="L2551" s="37" t="n">
        <f aca="false">G2551+Inputs!$B$6*H2551</f>
        <v>0</v>
      </c>
      <c r="M2551" s="37" t="n">
        <f aca="false">I2551+Inputs!$B$7*J2551</f>
        <v>16.133</v>
      </c>
      <c r="N2551" s="37" t="n">
        <f aca="false">K2551+L2551+M2551</f>
        <v>16.133</v>
      </c>
    </row>
    <row r="2552" customFormat="false" ht="15" hidden="false" customHeight="false" outlineLevel="0" collapsed="false">
      <c r="A2552" s="0" t="s">
        <v>9</v>
      </c>
      <c r="B2552" s="0" t="s">
        <v>479</v>
      </c>
      <c r="C2552" s="15" t="n">
        <v>45261</v>
      </c>
      <c r="D2552" s="0" t="n">
        <v>2</v>
      </c>
      <c r="E2552" s="0" t="n">
        <v>0</v>
      </c>
      <c r="F2552" s="0" t="n">
        <v>0</v>
      </c>
      <c r="G2552" s="0" t="n">
        <v>0</v>
      </c>
      <c r="H2552" s="0" t="n">
        <v>0</v>
      </c>
      <c r="I2552" s="0" t="n">
        <v>0</v>
      </c>
      <c r="J2552" s="0" t="n">
        <v>12</v>
      </c>
      <c r="K2552" s="37" t="n">
        <f aca="false">E2552+Inputs!$B$5*F2552</f>
        <v>0</v>
      </c>
      <c r="L2552" s="37" t="n">
        <f aca="false">G2552+Inputs!$B$6*H2552</f>
        <v>0</v>
      </c>
      <c r="M2552" s="37" t="n">
        <f aca="false">I2552+Inputs!$B$7*J2552</f>
        <v>14.892</v>
      </c>
      <c r="N2552" s="37" t="n">
        <f aca="false">K2552+L2552+M2552</f>
        <v>14.892</v>
      </c>
    </row>
    <row r="2553" customFormat="false" ht="15" hidden="false" customHeight="false" outlineLevel="0" collapsed="false">
      <c r="A2553" s="0" t="s">
        <v>9</v>
      </c>
      <c r="B2553" s="0" t="s">
        <v>479</v>
      </c>
      <c r="C2553" s="15" t="n">
        <v>45292</v>
      </c>
      <c r="D2553" s="0" t="n">
        <v>2</v>
      </c>
      <c r="E2553" s="0" t="n">
        <v>0</v>
      </c>
      <c r="F2553" s="0" t="n">
        <v>0</v>
      </c>
      <c r="G2553" s="0" t="n">
        <v>0</v>
      </c>
      <c r="H2553" s="0" t="n">
        <v>0</v>
      </c>
      <c r="I2553" s="0" t="n">
        <v>0</v>
      </c>
      <c r="J2553" s="0" t="n">
        <v>15</v>
      </c>
      <c r="K2553" s="37" t="n">
        <f aca="false">E2553+Inputs!$B$5*F2553</f>
        <v>0</v>
      </c>
      <c r="L2553" s="37" t="n">
        <f aca="false">G2553+Inputs!$B$6*H2553</f>
        <v>0</v>
      </c>
      <c r="M2553" s="37" t="n">
        <f aca="false">I2553+Inputs!$B$7*J2553</f>
        <v>18.615</v>
      </c>
      <c r="N2553" s="37" t="n">
        <f aca="false">K2553+L2553+M2553</f>
        <v>18.615</v>
      </c>
    </row>
    <row r="2554" customFormat="false" ht="15" hidden="false" customHeight="false" outlineLevel="0" collapsed="false">
      <c r="A2554" s="0" t="s">
        <v>9</v>
      </c>
      <c r="B2554" s="0" t="s">
        <v>479</v>
      </c>
      <c r="C2554" s="15" t="n">
        <v>45323</v>
      </c>
      <c r="D2554" s="0" t="n">
        <v>2</v>
      </c>
      <c r="E2554" s="0" t="n">
        <v>0</v>
      </c>
      <c r="F2554" s="0" t="n">
        <v>0</v>
      </c>
      <c r="G2554" s="0" t="n">
        <v>0</v>
      </c>
      <c r="H2554" s="0" t="n">
        <v>0</v>
      </c>
      <c r="I2554" s="0" t="n">
        <v>0</v>
      </c>
      <c r="J2554" s="0" t="n">
        <v>1</v>
      </c>
      <c r="K2554" s="37" t="n">
        <f aca="false">E2554+Inputs!$B$5*F2554</f>
        <v>0</v>
      </c>
      <c r="L2554" s="37" t="n">
        <f aca="false">G2554+Inputs!$B$6*H2554</f>
        <v>0</v>
      </c>
      <c r="M2554" s="37" t="n">
        <f aca="false">I2554+Inputs!$B$7*J2554</f>
        <v>1.241</v>
      </c>
      <c r="N2554" s="37" t="n">
        <f aca="false">K2554+L2554+M2554</f>
        <v>1.241</v>
      </c>
    </row>
    <row r="2555" customFormat="false" ht="15" hidden="false" customHeight="false" outlineLevel="0" collapsed="false">
      <c r="A2555" s="0" t="s">
        <v>9</v>
      </c>
      <c r="B2555" s="0" t="s">
        <v>479</v>
      </c>
      <c r="C2555" s="15" t="n">
        <v>45352</v>
      </c>
      <c r="D2555" s="0" t="n">
        <v>2</v>
      </c>
      <c r="E2555" s="0" t="n">
        <v>0</v>
      </c>
      <c r="F2555" s="0" t="n">
        <v>0</v>
      </c>
      <c r="G2555" s="0" t="n">
        <v>0</v>
      </c>
      <c r="H2555" s="0" t="n">
        <v>0</v>
      </c>
      <c r="I2555" s="0" t="n">
        <v>0</v>
      </c>
      <c r="J2555" s="0" t="n">
        <v>4</v>
      </c>
      <c r="K2555" s="37" t="n">
        <f aca="false">E2555+Inputs!$B$5*F2555</f>
        <v>0</v>
      </c>
      <c r="L2555" s="37" t="n">
        <f aca="false">G2555+Inputs!$B$6*H2555</f>
        <v>0</v>
      </c>
      <c r="M2555" s="37" t="n">
        <f aca="false">I2555+Inputs!$B$7*J2555</f>
        <v>4.964</v>
      </c>
      <c r="N2555" s="37" t="n">
        <f aca="false">K2555+L2555+M2555</f>
        <v>4.964</v>
      </c>
    </row>
    <row r="2556" customFormat="false" ht="15" hidden="false" customHeight="false" outlineLevel="0" collapsed="false">
      <c r="A2556" s="0" t="s">
        <v>9</v>
      </c>
      <c r="B2556" s="0" t="s">
        <v>479</v>
      </c>
      <c r="C2556" s="15" t="n">
        <v>45383</v>
      </c>
      <c r="D2556" s="0" t="n">
        <v>2</v>
      </c>
      <c r="E2556" s="0" t="n">
        <v>0</v>
      </c>
      <c r="F2556" s="0" t="n">
        <v>0</v>
      </c>
      <c r="G2556" s="0" t="n">
        <v>0</v>
      </c>
      <c r="H2556" s="0" t="n">
        <v>0</v>
      </c>
      <c r="I2556" s="0" t="n">
        <v>0</v>
      </c>
      <c r="J2556" s="0" t="n">
        <v>13</v>
      </c>
      <c r="K2556" s="37" t="n">
        <f aca="false">E2556+Inputs!$B$5*F2556</f>
        <v>0</v>
      </c>
      <c r="L2556" s="37" t="n">
        <f aca="false">G2556+Inputs!$B$6*H2556</f>
        <v>0</v>
      </c>
      <c r="M2556" s="37" t="n">
        <f aca="false">I2556+Inputs!$B$7*J2556</f>
        <v>16.133</v>
      </c>
      <c r="N2556" s="37" t="n">
        <f aca="false">K2556+L2556+M2556</f>
        <v>16.133</v>
      </c>
    </row>
    <row r="2557" customFormat="false" ht="15" hidden="false" customHeight="false" outlineLevel="0" collapsed="false">
      <c r="A2557" s="0" t="s">
        <v>9</v>
      </c>
      <c r="B2557" s="0" t="s">
        <v>479</v>
      </c>
      <c r="C2557" s="15" t="n">
        <v>45413</v>
      </c>
      <c r="D2557" s="0" t="n">
        <v>2</v>
      </c>
      <c r="E2557" s="0" t="n">
        <v>0</v>
      </c>
      <c r="F2557" s="0" t="n">
        <v>0</v>
      </c>
      <c r="G2557" s="0" t="n">
        <v>0</v>
      </c>
      <c r="H2557" s="0" t="n">
        <v>0</v>
      </c>
      <c r="I2557" s="0" t="n">
        <v>0</v>
      </c>
      <c r="J2557" s="0" t="n">
        <v>11</v>
      </c>
      <c r="K2557" s="37" t="n">
        <f aca="false">E2557+Inputs!$B$5*F2557</f>
        <v>0</v>
      </c>
      <c r="L2557" s="37" t="n">
        <f aca="false">G2557+Inputs!$B$6*H2557</f>
        <v>0</v>
      </c>
      <c r="M2557" s="37" t="n">
        <f aca="false">I2557+Inputs!$B$7*J2557</f>
        <v>13.651</v>
      </c>
      <c r="N2557" s="37" t="n">
        <f aca="false">K2557+L2557+M2557</f>
        <v>13.651</v>
      </c>
    </row>
    <row r="2558" customFormat="false" ht="15" hidden="false" customHeight="false" outlineLevel="0" collapsed="false">
      <c r="A2558" s="0" t="s">
        <v>9</v>
      </c>
      <c r="B2558" s="0" t="s">
        <v>479</v>
      </c>
      <c r="C2558" s="15" t="n">
        <v>45444</v>
      </c>
      <c r="D2558" s="0" t="n">
        <v>2</v>
      </c>
      <c r="E2558" s="0" t="n">
        <v>0</v>
      </c>
      <c r="F2558" s="0" t="n">
        <v>0</v>
      </c>
      <c r="G2558" s="0" t="n">
        <v>0</v>
      </c>
      <c r="H2558" s="0" t="n">
        <v>0</v>
      </c>
      <c r="I2558" s="0" t="n">
        <v>0</v>
      </c>
      <c r="J2558" s="0" t="n">
        <v>18</v>
      </c>
      <c r="K2558" s="37" t="n">
        <f aca="false">E2558+Inputs!$B$5*F2558</f>
        <v>0</v>
      </c>
      <c r="L2558" s="37" t="n">
        <f aca="false">G2558+Inputs!$B$6*H2558</f>
        <v>0</v>
      </c>
      <c r="M2558" s="37" t="n">
        <f aca="false">I2558+Inputs!$B$7*J2558</f>
        <v>22.338</v>
      </c>
      <c r="N2558" s="37" t="n">
        <f aca="false">K2558+L2558+M2558</f>
        <v>22.338</v>
      </c>
    </row>
    <row r="2559" customFormat="false" ht="15" hidden="false" customHeight="false" outlineLevel="0" collapsed="false">
      <c r="A2559" s="0" t="s">
        <v>9</v>
      </c>
      <c r="B2559" s="0" t="s">
        <v>479</v>
      </c>
      <c r="C2559" s="15" t="n">
        <v>45474</v>
      </c>
      <c r="D2559" s="0" t="n">
        <v>2</v>
      </c>
      <c r="E2559" s="0" t="n">
        <v>0</v>
      </c>
      <c r="F2559" s="0" t="n">
        <v>1</v>
      </c>
      <c r="G2559" s="0" t="n">
        <v>0</v>
      </c>
      <c r="H2559" s="0" t="n">
        <v>0</v>
      </c>
      <c r="I2559" s="0" t="n">
        <v>0</v>
      </c>
      <c r="J2559" s="0" t="n">
        <v>13</v>
      </c>
      <c r="K2559" s="37" t="n">
        <f aca="false">E2559+Inputs!$B$5*F2559</f>
        <v>1.275</v>
      </c>
      <c r="L2559" s="37" t="n">
        <f aca="false">G2559+Inputs!$B$6*H2559</f>
        <v>0</v>
      </c>
      <c r="M2559" s="37" t="n">
        <f aca="false">I2559+Inputs!$B$7*J2559</f>
        <v>16.133</v>
      </c>
      <c r="N2559" s="37" t="n">
        <f aca="false">K2559+L2559+M2559</f>
        <v>17.408</v>
      </c>
    </row>
    <row r="2560" customFormat="false" ht="15" hidden="false" customHeight="false" outlineLevel="0" collapsed="false">
      <c r="A2560" s="0" t="s">
        <v>9</v>
      </c>
      <c r="B2560" s="0" t="s">
        <v>479</v>
      </c>
      <c r="C2560" s="15" t="n">
        <v>45505</v>
      </c>
      <c r="D2560" s="0" t="n">
        <v>2</v>
      </c>
      <c r="E2560" s="0" t="n">
        <v>0</v>
      </c>
      <c r="F2560" s="0" t="n">
        <v>0</v>
      </c>
      <c r="G2560" s="0" t="n">
        <v>0</v>
      </c>
      <c r="H2560" s="0" t="n">
        <v>0</v>
      </c>
      <c r="I2560" s="0" t="n">
        <v>0</v>
      </c>
      <c r="J2560" s="0" t="n">
        <v>13</v>
      </c>
      <c r="K2560" s="37" t="n">
        <f aca="false">E2560+Inputs!$B$5*F2560</f>
        <v>0</v>
      </c>
      <c r="L2560" s="37" t="n">
        <f aca="false">G2560+Inputs!$B$6*H2560</f>
        <v>0</v>
      </c>
      <c r="M2560" s="37" t="n">
        <f aca="false">I2560+Inputs!$B$7*J2560</f>
        <v>16.133</v>
      </c>
      <c r="N2560" s="37" t="n">
        <f aca="false">K2560+L2560+M2560</f>
        <v>16.133</v>
      </c>
    </row>
    <row r="2561" customFormat="false" ht="15" hidden="false" customHeight="false" outlineLevel="0" collapsed="false">
      <c r="A2561" s="0" t="s">
        <v>9</v>
      </c>
      <c r="B2561" s="0" t="s">
        <v>479</v>
      </c>
      <c r="C2561" s="15" t="n">
        <v>45536</v>
      </c>
      <c r="D2561" s="0" t="n">
        <v>2</v>
      </c>
      <c r="E2561" s="0" t="n">
        <v>0</v>
      </c>
      <c r="F2561" s="0" t="n">
        <v>0</v>
      </c>
      <c r="G2561" s="0" t="n">
        <v>0</v>
      </c>
      <c r="H2561" s="0" t="n">
        <v>0</v>
      </c>
      <c r="I2561" s="0" t="n">
        <v>0</v>
      </c>
      <c r="J2561" s="0" t="n">
        <v>16</v>
      </c>
      <c r="K2561" s="37" t="n">
        <f aca="false">E2561+Inputs!$B$5*F2561</f>
        <v>0</v>
      </c>
      <c r="L2561" s="37" t="n">
        <f aca="false">G2561+Inputs!$B$6*H2561</f>
        <v>0</v>
      </c>
      <c r="M2561" s="37" t="n">
        <f aca="false">I2561+Inputs!$B$7*J2561</f>
        <v>19.856</v>
      </c>
      <c r="N2561" s="37" t="n">
        <f aca="false">K2561+L2561+M2561</f>
        <v>19.856</v>
      </c>
    </row>
    <row r="2562" customFormat="false" ht="15" hidden="false" customHeight="false" outlineLevel="0" collapsed="false">
      <c r="A2562" s="0" t="s">
        <v>9</v>
      </c>
      <c r="B2562" s="0" t="s">
        <v>479</v>
      </c>
      <c r="C2562" s="15" t="n">
        <v>45566</v>
      </c>
      <c r="D2562" s="0" t="n">
        <v>2</v>
      </c>
      <c r="E2562" s="0" t="n">
        <v>0</v>
      </c>
      <c r="F2562" s="0" t="n">
        <v>1</v>
      </c>
      <c r="G2562" s="0" t="n">
        <v>0</v>
      </c>
      <c r="H2562" s="0" t="n">
        <v>0</v>
      </c>
      <c r="I2562" s="0" t="n">
        <v>0</v>
      </c>
      <c r="J2562" s="0" t="n">
        <v>9</v>
      </c>
      <c r="K2562" s="37" t="n">
        <f aca="false">E2562+Inputs!$B$5*F2562</f>
        <v>1.275</v>
      </c>
      <c r="L2562" s="37" t="n">
        <f aca="false">G2562+Inputs!$B$6*H2562</f>
        <v>0</v>
      </c>
      <c r="M2562" s="37" t="n">
        <f aca="false">I2562+Inputs!$B$7*J2562</f>
        <v>11.169</v>
      </c>
      <c r="N2562" s="37" t="n">
        <f aca="false">K2562+L2562+M2562</f>
        <v>12.444</v>
      </c>
    </row>
    <row r="2563" customFormat="false" ht="15" hidden="false" customHeight="false" outlineLevel="0" collapsed="false">
      <c r="A2563" s="0" t="s">
        <v>9</v>
      </c>
      <c r="B2563" s="0" t="s">
        <v>479</v>
      </c>
      <c r="C2563" s="15" t="n">
        <v>45597</v>
      </c>
      <c r="D2563" s="0" t="n">
        <v>2</v>
      </c>
      <c r="E2563" s="0" t="n">
        <v>0</v>
      </c>
      <c r="F2563" s="0" t="n">
        <v>0</v>
      </c>
      <c r="G2563" s="0" t="n">
        <v>0</v>
      </c>
      <c r="H2563" s="0" t="n">
        <v>0</v>
      </c>
      <c r="I2563" s="0" t="n">
        <v>0</v>
      </c>
      <c r="J2563" s="0" t="n">
        <v>13</v>
      </c>
      <c r="K2563" s="37" t="n">
        <f aca="false">E2563+Inputs!$B$5*F2563</f>
        <v>0</v>
      </c>
      <c r="L2563" s="37" t="n">
        <f aca="false">G2563+Inputs!$B$6*H2563</f>
        <v>0</v>
      </c>
      <c r="M2563" s="37" t="n">
        <f aca="false">I2563+Inputs!$B$7*J2563</f>
        <v>16.133</v>
      </c>
      <c r="N2563" s="37" t="n">
        <f aca="false">K2563+L2563+M2563</f>
        <v>16.133</v>
      </c>
    </row>
    <row r="2564" customFormat="false" ht="15" hidden="false" customHeight="false" outlineLevel="0" collapsed="false">
      <c r="A2564" s="0" t="s">
        <v>9</v>
      </c>
      <c r="B2564" s="0" t="s">
        <v>479</v>
      </c>
      <c r="C2564" s="15" t="n">
        <v>45627</v>
      </c>
      <c r="D2564" s="0" t="n">
        <v>2</v>
      </c>
      <c r="E2564" s="0" t="n">
        <v>0</v>
      </c>
      <c r="F2564" s="0" t="n">
        <v>1</v>
      </c>
      <c r="G2564" s="0" t="n">
        <v>0</v>
      </c>
      <c r="H2564" s="0" t="n">
        <v>0</v>
      </c>
      <c r="I2564" s="0" t="n">
        <v>0</v>
      </c>
      <c r="J2564" s="0" t="n">
        <v>13</v>
      </c>
      <c r="K2564" s="37" t="n">
        <f aca="false">E2564+Inputs!$B$5*F2564</f>
        <v>1.275</v>
      </c>
      <c r="L2564" s="37" t="n">
        <f aca="false">G2564+Inputs!$B$6*H2564</f>
        <v>0</v>
      </c>
      <c r="M2564" s="37" t="n">
        <f aca="false">I2564+Inputs!$B$7*J2564</f>
        <v>16.133</v>
      </c>
      <c r="N2564" s="37" t="n">
        <f aca="false">K2564+L2564+M2564</f>
        <v>17.408</v>
      </c>
    </row>
    <row r="2565" customFormat="false" ht="15" hidden="false" customHeight="false" outlineLevel="0" collapsed="false">
      <c r="A2565" s="0" t="s">
        <v>9</v>
      </c>
      <c r="B2565" s="0" t="s">
        <v>479</v>
      </c>
      <c r="C2565" s="15" t="n">
        <v>45658</v>
      </c>
      <c r="D2565" s="0" t="n">
        <v>2</v>
      </c>
      <c r="E2565" s="0" t="n">
        <v>0</v>
      </c>
      <c r="F2565" s="0" t="n">
        <v>0</v>
      </c>
      <c r="G2565" s="0" t="n">
        <v>0</v>
      </c>
      <c r="H2565" s="0" t="n">
        <v>0</v>
      </c>
      <c r="I2565" s="0" t="n">
        <v>0</v>
      </c>
      <c r="J2565" s="0" t="n">
        <v>12</v>
      </c>
      <c r="K2565" s="37" t="n">
        <f aca="false">E2565+Inputs!$B$5*F2565</f>
        <v>0</v>
      </c>
      <c r="L2565" s="37" t="n">
        <f aca="false">G2565+Inputs!$B$6*H2565</f>
        <v>0</v>
      </c>
      <c r="M2565" s="37" t="n">
        <f aca="false">I2565+Inputs!$B$7*J2565</f>
        <v>14.892</v>
      </c>
      <c r="N2565" s="37" t="n">
        <f aca="false">K2565+L2565+M2565</f>
        <v>14.892</v>
      </c>
    </row>
    <row r="2566" customFormat="false" ht="15" hidden="false" customHeight="false" outlineLevel="0" collapsed="false">
      <c r="A2566" s="0" t="s">
        <v>9</v>
      </c>
      <c r="B2566" s="0" t="s">
        <v>479</v>
      </c>
      <c r="C2566" s="15" t="n">
        <v>45689</v>
      </c>
      <c r="D2566" s="0" t="n">
        <v>2</v>
      </c>
      <c r="E2566" s="0" t="n">
        <v>0</v>
      </c>
      <c r="F2566" s="0" t="n">
        <v>0</v>
      </c>
      <c r="G2566" s="0" t="n">
        <v>0</v>
      </c>
      <c r="H2566" s="0" t="n">
        <v>1</v>
      </c>
      <c r="I2566" s="0" t="n">
        <v>0</v>
      </c>
      <c r="J2566" s="0" t="n">
        <v>14</v>
      </c>
      <c r="K2566" s="37" t="n">
        <f aca="false">E2566+Inputs!$B$5*F2566</f>
        <v>0</v>
      </c>
      <c r="L2566" s="37" t="n">
        <f aca="false">G2566+Inputs!$B$6*H2566</f>
        <v>1.275</v>
      </c>
      <c r="M2566" s="37" t="n">
        <f aca="false">I2566+Inputs!$B$7*J2566</f>
        <v>17.374</v>
      </c>
      <c r="N2566" s="37" t="n">
        <f aca="false">K2566+L2566+M2566</f>
        <v>18.649</v>
      </c>
    </row>
    <row r="2567" customFormat="false" ht="15" hidden="false" customHeight="false" outlineLevel="0" collapsed="false">
      <c r="A2567" s="0" t="s">
        <v>9</v>
      </c>
      <c r="B2567" s="0" t="s">
        <v>479</v>
      </c>
      <c r="C2567" s="15" t="n">
        <v>45717</v>
      </c>
      <c r="D2567" s="0" t="n">
        <v>2</v>
      </c>
      <c r="E2567" s="0" t="n">
        <v>0</v>
      </c>
      <c r="F2567" s="0" t="n">
        <v>0</v>
      </c>
      <c r="G2567" s="0" t="n">
        <v>0</v>
      </c>
      <c r="H2567" s="0" t="n">
        <v>0</v>
      </c>
      <c r="I2567" s="0" t="n">
        <v>0</v>
      </c>
      <c r="J2567" s="0" t="n">
        <v>15</v>
      </c>
      <c r="K2567" s="37" t="n">
        <f aca="false">E2567+Inputs!$B$5*F2567</f>
        <v>0</v>
      </c>
      <c r="L2567" s="37" t="n">
        <f aca="false">G2567+Inputs!$B$6*H2567</f>
        <v>0</v>
      </c>
      <c r="M2567" s="37" t="n">
        <f aca="false">I2567+Inputs!$B$7*J2567</f>
        <v>18.615</v>
      </c>
      <c r="N2567" s="37" t="n">
        <f aca="false">K2567+L2567+M2567</f>
        <v>18.615</v>
      </c>
    </row>
    <row r="2568" customFormat="false" ht="15" hidden="false" customHeight="false" outlineLevel="0" collapsed="false">
      <c r="A2568" s="0" t="s">
        <v>9</v>
      </c>
      <c r="B2568" s="0" t="s">
        <v>479</v>
      </c>
      <c r="C2568" s="15" t="n">
        <v>45748</v>
      </c>
      <c r="D2568" s="0" t="n">
        <v>2</v>
      </c>
      <c r="E2568" s="0" t="n">
        <v>0</v>
      </c>
      <c r="F2568" s="0" t="n">
        <v>0</v>
      </c>
      <c r="G2568" s="0" t="n">
        <v>0</v>
      </c>
      <c r="H2568" s="0" t="n">
        <v>1</v>
      </c>
      <c r="I2568" s="0" t="n">
        <v>0</v>
      </c>
      <c r="J2568" s="0" t="n">
        <v>16</v>
      </c>
      <c r="K2568" s="37" t="n">
        <f aca="false">E2568+Inputs!$B$5*F2568</f>
        <v>0</v>
      </c>
      <c r="L2568" s="37" t="n">
        <f aca="false">G2568+Inputs!$B$6*H2568</f>
        <v>1.275</v>
      </c>
      <c r="M2568" s="37" t="n">
        <f aca="false">I2568+Inputs!$B$7*J2568</f>
        <v>19.856</v>
      </c>
      <c r="N2568" s="37" t="n">
        <f aca="false">K2568+L2568+M2568</f>
        <v>21.131</v>
      </c>
    </row>
    <row r="2569" customFormat="false" ht="15" hidden="false" customHeight="false" outlineLevel="0" collapsed="false">
      <c r="A2569" s="0" t="s">
        <v>9</v>
      </c>
      <c r="B2569" s="0" t="s">
        <v>479</v>
      </c>
      <c r="C2569" s="15" t="n">
        <v>45778</v>
      </c>
      <c r="D2569" s="0" t="n">
        <v>2</v>
      </c>
      <c r="E2569" s="0" t="n">
        <v>0</v>
      </c>
      <c r="F2569" s="0" t="n">
        <v>0</v>
      </c>
      <c r="G2569" s="0" t="n">
        <v>0</v>
      </c>
      <c r="H2569" s="0" t="n">
        <v>0</v>
      </c>
      <c r="I2569" s="0" t="n">
        <v>0</v>
      </c>
      <c r="J2569" s="0" t="n">
        <v>15</v>
      </c>
      <c r="K2569" s="37" t="n">
        <f aca="false">E2569+Inputs!$B$5*F2569</f>
        <v>0</v>
      </c>
      <c r="L2569" s="37" t="n">
        <f aca="false">G2569+Inputs!$B$6*H2569</f>
        <v>0</v>
      </c>
      <c r="M2569" s="37" t="n">
        <f aca="false">I2569+Inputs!$B$7*J2569</f>
        <v>18.615</v>
      </c>
      <c r="N2569" s="37" t="n">
        <f aca="false">K2569+L2569+M2569</f>
        <v>18.615</v>
      </c>
    </row>
    <row r="2570" customFormat="false" ht="15" hidden="false" customHeight="false" outlineLevel="0" collapsed="false">
      <c r="A2570" s="0" t="s">
        <v>9</v>
      </c>
      <c r="B2570" s="0" t="s">
        <v>479</v>
      </c>
      <c r="C2570" s="15" t="n">
        <v>45809</v>
      </c>
      <c r="D2570" s="0" t="n">
        <v>2</v>
      </c>
      <c r="E2570" s="0" t="n">
        <v>0</v>
      </c>
      <c r="F2570" s="0" t="n">
        <v>0</v>
      </c>
      <c r="G2570" s="0" t="n">
        <v>0</v>
      </c>
      <c r="H2570" s="0" t="n">
        <v>0</v>
      </c>
      <c r="I2570" s="0" t="n">
        <v>0</v>
      </c>
      <c r="J2570" s="0" t="n">
        <v>16</v>
      </c>
      <c r="K2570" s="37" t="n">
        <f aca="false">E2570+Inputs!$B$5*F2570</f>
        <v>0</v>
      </c>
      <c r="L2570" s="37" t="n">
        <f aca="false">G2570+Inputs!$B$6*H2570</f>
        <v>0</v>
      </c>
      <c r="M2570" s="37" t="n">
        <f aca="false">I2570+Inputs!$B$7*J2570</f>
        <v>19.856</v>
      </c>
      <c r="N2570" s="37" t="n">
        <f aca="false">K2570+L2570+M2570</f>
        <v>19.856</v>
      </c>
    </row>
    <row r="2571" customFormat="false" ht="15" hidden="false" customHeight="false" outlineLevel="0" collapsed="false">
      <c r="A2571" s="0" t="s">
        <v>9</v>
      </c>
      <c r="B2571" s="0" t="s">
        <v>479</v>
      </c>
      <c r="C2571" s="15" t="n">
        <v>45839</v>
      </c>
      <c r="D2571" s="0" t="n">
        <v>2</v>
      </c>
      <c r="E2571" s="0" t="n">
        <v>0</v>
      </c>
      <c r="F2571" s="0" t="n">
        <v>0</v>
      </c>
      <c r="G2571" s="0" t="n">
        <v>0</v>
      </c>
      <c r="H2571" s="0" t="n">
        <v>0</v>
      </c>
      <c r="I2571" s="0" t="n">
        <v>0</v>
      </c>
      <c r="J2571" s="0" t="n">
        <v>13</v>
      </c>
      <c r="K2571" s="37" t="n">
        <f aca="false">E2571+Inputs!$B$5*F2571</f>
        <v>0</v>
      </c>
      <c r="L2571" s="37" t="n">
        <f aca="false">G2571+Inputs!$B$6*H2571</f>
        <v>0</v>
      </c>
      <c r="M2571" s="37" t="n">
        <f aca="false">I2571+Inputs!$B$7*J2571</f>
        <v>16.133</v>
      </c>
      <c r="N2571" s="37" t="n">
        <f aca="false">K2571+L2571+M2571</f>
        <v>16.133</v>
      </c>
    </row>
    <row r="2572" customFormat="false" ht="15" hidden="false" customHeight="false" outlineLevel="0" collapsed="false">
      <c r="A2572" s="0" t="s">
        <v>9</v>
      </c>
      <c r="B2572" s="0" t="s">
        <v>479</v>
      </c>
      <c r="C2572" s="15" t="n">
        <v>45870</v>
      </c>
      <c r="D2572" s="0" t="n">
        <v>2</v>
      </c>
      <c r="E2572" s="0" t="n">
        <v>0</v>
      </c>
      <c r="F2572" s="0" t="n">
        <v>1</v>
      </c>
      <c r="G2572" s="0" t="n">
        <v>0</v>
      </c>
      <c r="H2572" s="0" t="n">
        <v>1</v>
      </c>
      <c r="I2572" s="0" t="n">
        <v>0</v>
      </c>
      <c r="J2572" s="0" t="n">
        <v>10</v>
      </c>
      <c r="K2572" s="37" t="n">
        <f aca="false">E2572+Inputs!$B$5*F2572</f>
        <v>1.275</v>
      </c>
      <c r="L2572" s="37" t="n">
        <f aca="false">G2572+Inputs!$B$6*H2572</f>
        <v>1.275</v>
      </c>
      <c r="M2572" s="37" t="n">
        <f aca="false">I2572+Inputs!$B$7*J2572</f>
        <v>12.41</v>
      </c>
      <c r="N2572" s="37" t="n">
        <f aca="false">K2572+L2572+M2572</f>
        <v>14.96</v>
      </c>
    </row>
    <row r="2573" customFormat="false" ht="15" hidden="false" customHeight="false" outlineLevel="0" collapsed="false">
      <c r="A2573" s="0" t="s">
        <v>9</v>
      </c>
      <c r="B2573" s="0" t="s">
        <v>479</v>
      </c>
      <c r="C2573" s="15" t="n">
        <v>45901</v>
      </c>
      <c r="D2573" s="0" t="n">
        <v>2</v>
      </c>
      <c r="E2573" s="0" t="n">
        <v>0</v>
      </c>
      <c r="F2573" s="0" t="n">
        <v>0</v>
      </c>
      <c r="G2573" s="0" t="n">
        <v>0</v>
      </c>
      <c r="H2573" s="0" t="n">
        <v>0</v>
      </c>
      <c r="I2573" s="0" t="n">
        <v>0</v>
      </c>
      <c r="J2573" s="0" t="n">
        <v>9</v>
      </c>
      <c r="K2573" s="37" t="n">
        <f aca="false">E2573+Inputs!$B$5*F2573</f>
        <v>0</v>
      </c>
      <c r="L2573" s="37" t="n">
        <f aca="false">G2573+Inputs!$B$6*H2573</f>
        <v>0</v>
      </c>
      <c r="M2573" s="37" t="n">
        <f aca="false">I2573+Inputs!$B$7*J2573</f>
        <v>11.169</v>
      </c>
      <c r="N2573" s="37" t="n">
        <f aca="false">K2573+L2573+M2573</f>
        <v>11.169</v>
      </c>
    </row>
    <row r="2574" customFormat="false" ht="15" hidden="false" customHeight="false" outlineLevel="0" collapsed="false">
      <c r="A2574" s="0" t="s">
        <v>9</v>
      </c>
      <c r="B2574" s="0" t="s">
        <v>479</v>
      </c>
      <c r="C2574" s="15" t="n">
        <v>45931</v>
      </c>
      <c r="D2574" s="0" t="n">
        <v>2</v>
      </c>
      <c r="E2574" s="0" t="n">
        <v>0</v>
      </c>
      <c r="F2574" s="0" t="n">
        <v>0</v>
      </c>
      <c r="G2574" s="0" t="n">
        <v>0</v>
      </c>
      <c r="H2574" s="0" t="n">
        <v>0</v>
      </c>
      <c r="I2574" s="0" t="n">
        <v>0</v>
      </c>
      <c r="J2574" s="0" t="n">
        <v>17</v>
      </c>
      <c r="K2574" s="37" t="n">
        <f aca="false">E2574+Inputs!$B$5*F2574</f>
        <v>0</v>
      </c>
      <c r="L2574" s="37" t="n">
        <f aca="false">G2574+Inputs!$B$6*H2574</f>
        <v>0</v>
      </c>
      <c r="M2574" s="37" t="n">
        <f aca="false">I2574+Inputs!$B$7*J2574</f>
        <v>21.097</v>
      </c>
      <c r="N2574" s="37" t="n">
        <f aca="false">K2574+L2574+M2574</f>
        <v>21.097</v>
      </c>
    </row>
    <row r="2575" customFormat="false" ht="15" hidden="false" customHeight="false" outlineLevel="0" collapsed="false">
      <c r="A2575" s="0" t="s">
        <v>9</v>
      </c>
      <c r="B2575" s="0" t="s">
        <v>479</v>
      </c>
      <c r="C2575" s="15" t="n">
        <v>45962</v>
      </c>
      <c r="D2575" s="0" t="n">
        <v>2</v>
      </c>
      <c r="E2575" s="0" t="n">
        <v>0</v>
      </c>
      <c r="F2575" s="0" t="n">
        <v>0</v>
      </c>
      <c r="G2575" s="0" t="n">
        <v>0</v>
      </c>
      <c r="H2575" s="0" t="n">
        <v>0</v>
      </c>
      <c r="I2575" s="0" t="n">
        <v>0</v>
      </c>
      <c r="J2575" s="0" t="n">
        <v>14</v>
      </c>
      <c r="K2575" s="37" t="n">
        <f aca="false">E2575+Inputs!$B$5*F2575</f>
        <v>0</v>
      </c>
      <c r="L2575" s="37" t="n">
        <f aca="false">G2575+Inputs!$B$6*H2575</f>
        <v>0</v>
      </c>
      <c r="M2575" s="37" t="n">
        <f aca="false">I2575+Inputs!$B$7*J2575</f>
        <v>17.374</v>
      </c>
      <c r="N2575" s="37" t="n">
        <f aca="false">K2575+L2575+M2575</f>
        <v>17.374</v>
      </c>
    </row>
    <row r="2576" customFormat="false" ht="15" hidden="false" customHeight="false" outlineLevel="0" collapsed="false">
      <c r="A2576" s="0" t="s">
        <v>9</v>
      </c>
      <c r="B2576" s="0" t="s">
        <v>479</v>
      </c>
      <c r="C2576" s="15" t="n">
        <v>45992</v>
      </c>
      <c r="D2576" s="0" t="n">
        <v>2</v>
      </c>
      <c r="E2576" s="0" t="n">
        <v>0</v>
      </c>
      <c r="F2576" s="0" t="n">
        <v>0</v>
      </c>
      <c r="G2576" s="0" t="n">
        <v>0</v>
      </c>
      <c r="H2576" s="0" t="n">
        <v>0</v>
      </c>
      <c r="I2576" s="0" t="n">
        <v>0</v>
      </c>
      <c r="J2576" s="0" t="n">
        <v>13</v>
      </c>
      <c r="K2576" s="37" t="n">
        <f aca="false">E2576+Inputs!$B$5*F2576</f>
        <v>0</v>
      </c>
      <c r="L2576" s="37" t="n">
        <f aca="false">G2576+Inputs!$B$6*H2576</f>
        <v>0</v>
      </c>
      <c r="M2576" s="37" t="n">
        <f aca="false">I2576+Inputs!$B$7*J2576</f>
        <v>16.133</v>
      </c>
      <c r="N2576" s="37" t="n">
        <f aca="false">K2576+L2576+M2576</f>
        <v>16.133</v>
      </c>
    </row>
    <row r="2577" customFormat="false" ht="15" hidden="false" customHeight="false" outlineLevel="0" collapsed="false">
      <c r="A2577" s="0" t="s">
        <v>9</v>
      </c>
      <c r="B2577" s="0" t="s">
        <v>479</v>
      </c>
      <c r="C2577" s="15" t="n">
        <v>46023</v>
      </c>
      <c r="D2577" s="0" t="n">
        <v>2</v>
      </c>
      <c r="E2577" s="0" t="n">
        <v>0</v>
      </c>
      <c r="F2577" s="0" t="n">
        <v>0</v>
      </c>
      <c r="G2577" s="0" t="n">
        <v>0</v>
      </c>
      <c r="H2577" s="0" t="n">
        <v>1</v>
      </c>
      <c r="I2577" s="0" t="n">
        <v>0</v>
      </c>
      <c r="J2577" s="0" t="n">
        <v>13</v>
      </c>
      <c r="K2577" s="37" t="n">
        <f aca="false">E2577+Inputs!$B$5*F2577</f>
        <v>0</v>
      </c>
      <c r="L2577" s="37" t="n">
        <f aca="false">G2577+Inputs!$B$6*H2577</f>
        <v>1.275</v>
      </c>
      <c r="M2577" s="37" t="n">
        <f aca="false">I2577+Inputs!$B$7*J2577</f>
        <v>16.133</v>
      </c>
      <c r="N2577" s="37" t="n">
        <f aca="false">K2577+L2577+M2577</f>
        <v>17.408</v>
      </c>
    </row>
    <row r="2578" customFormat="false" ht="15" hidden="false" customHeight="false" outlineLevel="0" collapsed="false">
      <c r="A2578" s="0" t="s">
        <v>9</v>
      </c>
      <c r="B2578" s="0" t="s">
        <v>479</v>
      </c>
      <c r="C2578" s="15" t="n">
        <v>46054</v>
      </c>
      <c r="D2578" s="0" t="n">
        <v>2</v>
      </c>
      <c r="E2578" s="0" t="n">
        <v>0</v>
      </c>
      <c r="F2578" s="0" t="n">
        <v>0</v>
      </c>
      <c r="G2578" s="0" t="n">
        <v>0</v>
      </c>
      <c r="H2578" s="0" t="n">
        <v>0</v>
      </c>
      <c r="I2578" s="0" t="n">
        <v>0</v>
      </c>
      <c r="J2578" s="0" t="n">
        <v>19</v>
      </c>
      <c r="K2578" s="37" t="n">
        <f aca="false">E2578+Inputs!$B$5*F2578</f>
        <v>0</v>
      </c>
      <c r="L2578" s="37" t="n">
        <f aca="false">G2578+Inputs!$B$6*H2578</f>
        <v>0</v>
      </c>
      <c r="M2578" s="37" t="n">
        <f aca="false">I2578+Inputs!$B$7*J2578</f>
        <v>23.579</v>
      </c>
      <c r="N2578" s="37" t="n">
        <f aca="false">K2578+L2578+M2578</f>
        <v>23.579</v>
      </c>
    </row>
    <row r="2579" customFormat="false" ht="15" hidden="false" customHeight="false" outlineLevel="0" collapsed="false">
      <c r="A2579" s="0" t="s">
        <v>9</v>
      </c>
      <c r="B2579" s="0" t="s">
        <v>479</v>
      </c>
      <c r="C2579" s="15" t="n">
        <v>46082</v>
      </c>
      <c r="D2579" s="0" t="n">
        <v>2</v>
      </c>
      <c r="E2579" s="0" t="n">
        <v>0</v>
      </c>
      <c r="F2579" s="0" t="n">
        <v>0</v>
      </c>
      <c r="G2579" s="0" t="n">
        <v>0</v>
      </c>
      <c r="H2579" s="0" t="n">
        <v>0</v>
      </c>
      <c r="I2579" s="0" t="n">
        <v>0</v>
      </c>
      <c r="J2579" s="0" t="n">
        <v>22</v>
      </c>
      <c r="K2579" s="37" t="n">
        <f aca="false">E2579+Inputs!$B$5*F2579</f>
        <v>0</v>
      </c>
      <c r="L2579" s="37" t="n">
        <f aca="false">G2579+Inputs!$B$6*H2579</f>
        <v>0</v>
      </c>
      <c r="M2579" s="37" t="n">
        <f aca="false">I2579+Inputs!$B$7*J2579</f>
        <v>27.302</v>
      </c>
      <c r="N2579" s="37" t="n">
        <f aca="false">K2579+L2579+M2579</f>
        <v>27.302</v>
      </c>
    </row>
    <row r="2580" customFormat="false" ht="15" hidden="false" customHeight="false" outlineLevel="0" collapsed="false">
      <c r="A2580" s="0" t="s">
        <v>9</v>
      </c>
      <c r="B2580" s="0" t="s">
        <v>479</v>
      </c>
      <c r="C2580" s="15" t="n">
        <v>46113</v>
      </c>
      <c r="D2580" s="0" t="n">
        <v>2</v>
      </c>
      <c r="E2580" s="0" t="n">
        <v>0</v>
      </c>
      <c r="F2580" s="0" t="n">
        <v>2</v>
      </c>
      <c r="G2580" s="0" t="n">
        <v>0</v>
      </c>
      <c r="H2580" s="0" t="n">
        <v>0</v>
      </c>
      <c r="I2580" s="0" t="n">
        <v>0</v>
      </c>
      <c r="J2580" s="0" t="n">
        <v>10</v>
      </c>
      <c r="K2580" s="37" t="n">
        <f aca="false">E2580+Inputs!$B$5*F2580</f>
        <v>2.55</v>
      </c>
      <c r="L2580" s="37" t="n">
        <f aca="false">G2580+Inputs!$B$6*H2580</f>
        <v>0</v>
      </c>
      <c r="M2580" s="37" t="n">
        <f aca="false">I2580+Inputs!$B$7*J2580</f>
        <v>12.41</v>
      </c>
      <c r="N2580" s="37" t="n">
        <f aca="false">K2580+L2580+M2580</f>
        <v>14.96</v>
      </c>
    </row>
    <row r="2581" customFormat="false" ht="15" hidden="false" customHeight="false" outlineLevel="0" collapsed="false">
      <c r="A2581" s="0" t="s">
        <v>9</v>
      </c>
      <c r="B2581" s="0" t="s">
        <v>479</v>
      </c>
      <c r="C2581" s="15" t="n">
        <v>46143</v>
      </c>
      <c r="D2581" s="0" t="n">
        <v>2</v>
      </c>
      <c r="E2581" s="0" t="n">
        <v>0</v>
      </c>
      <c r="F2581" s="0" t="n">
        <v>1</v>
      </c>
      <c r="G2581" s="0" t="n">
        <v>0</v>
      </c>
      <c r="H2581" s="0" t="n">
        <v>0</v>
      </c>
      <c r="I2581" s="0" t="n">
        <v>0</v>
      </c>
      <c r="J2581" s="0" t="n">
        <v>13</v>
      </c>
      <c r="K2581" s="37" t="n">
        <f aca="false">E2581+Inputs!$B$5*F2581</f>
        <v>1.275</v>
      </c>
      <c r="L2581" s="37" t="n">
        <f aca="false">G2581+Inputs!$B$6*H2581</f>
        <v>0</v>
      </c>
      <c r="M2581" s="37" t="n">
        <f aca="false">I2581+Inputs!$B$7*J2581</f>
        <v>16.133</v>
      </c>
      <c r="N2581" s="37" t="n">
        <f aca="false">K2581+L2581+M2581</f>
        <v>17.408</v>
      </c>
    </row>
    <row r="2582" customFormat="false" ht="15" hidden="false" customHeight="false" outlineLevel="0" collapsed="false">
      <c r="A2582" s="0" t="s">
        <v>9</v>
      </c>
      <c r="B2582" s="0" t="s">
        <v>479</v>
      </c>
      <c r="C2582" s="15" t="n">
        <v>46174</v>
      </c>
      <c r="D2582" s="0" t="n">
        <v>2</v>
      </c>
      <c r="E2582" s="0" t="n">
        <v>0</v>
      </c>
      <c r="F2582" s="0" t="n">
        <v>2</v>
      </c>
      <c r="G2582" s="0" t="n">
        <v>0</v>
      </c>
      <c r="H2582" s="0" t="n">
        <v>1</v>
      </c>
      <c r="I2582" s="0" t="n">
        <v>0</v>
      </c>
      <c r="J2582" s="0" t="n">
        <v>19</v>
      </c>
      <c r="K2582" s="37" t="n">
        <f aca="false">E2582+Inputs!$B$5*F2582</f>
        <v>2.55</v>
      </c>
      <c r="L2582" s="37" t="n">
        <f aca="false">G2582+Inputs!$B$6*H2582</f>
        <v>1.275</v>
      </c>
      <c r="M2582" s="37" t="n">
        <f aca="false">I2582+Inputs!$B$7*J2582</f>
        <v>23.579</v>
      </c>
      <c r="N2582" s="37" t="n">
        <f aca="false">K2582+L2582+M2582</f>
        <v>27.404</v>
      </c>
    </row>
    <row r="2583" customFormat="false" ht="15" hidden="false" customHeight="false" outlineLevel="0" collapsed="false">
      <c r="A2583" s="0" t="s">
        <v>9</v>
      </c>
      <c r="B2583" s="0" t="s">
        <v>479</v>
      </c>
      <c r="C2583" s="15" t="n">
        <v>46204</v>
      </c>
      <c r="D2583" s="0" t="n">
        <v>2</v>
      </c>
      <c r="E2583" s="0" t="n">
        <v>0</v>
      </c>
      <c r="F2583" s="0" t="n">
        <v>1</v>
      </c>
      <c r="G2583" s="0" t="n">
        <v>0</v>
      </c>
      <c r="H2583" s="0" t="n">
        <v>0</v>
      </c>
      <c r="I2583" s="0" t="n">
        <v>0</v>
      </c>
      <c r="J2583" s="0" t="n">
        <v>13</v>
      </c>
      <c r="K2583" s="37" t="n">
        <f aca="false">E2583+Inputs!$B$5*F2583</f>
        <v>1.275</v>
      </c>
      <c r="L2583" s="37" t="n">
        <f aca="false">G2583+Inputs!$B$6*H2583</f>
        <v>0</v>
      </c>
      <c r="M2583" s="37" t="n">
        <f aca="false">I2583+Inputs!$B$7*J2583</f>
        <v>16.133</v>
      </c>
      <c r="N2583" s="37" t="n">
        <f aca="false">K2583+L2583+M2583</f>
        <v>17.408</v>
      </c>
    </row>
    <row r="2584" customFormat="false" ht="15" hidden="false" customHeight="false" outlineLevel="0" collapsed="false">
      <c r="A2584" s="0" t="s">
        <v>9</v>
      </c>
      <c r="B2584" s="0" t="s">
        <v>479</v>
      </c>
      <c r="C2584" s="15" t="n">
        <v>46235</v>
      </c>
      <c r="D2584" s="0" t="n">
        <v>2</v>
      </c>
      <c r="E2584" s="0" t="n">
        <v>0</v>
      </c>
      <c r="F2584" s="0" t="n">
        <v>1</v>
      </c>
      <c r="G2584" s="0" t="n">
        <v>0</v>
      </c>
      <c r="H2584" s="0" t="n">
        <v>0</v>
      </c>
      <c r="I2584" s="0" t="n">
        <v>0</v>
      </c>
      <c r="J2584" s="0" t="n">
        <v>9</v>
      </c>
      <c r="K2584" s="37" t="n">
        <f aca="false">E2584+Inputs!$B$5*F2584</f>
        <v>1.275</v>
      </c>
      <c r="L2584" s="37" t="n">
        <f aca="false">G2584+Inputs!$B$6*H2584</f>
        <v>0</v>
      </c>
      <c r="M2584" s="37" t="n">
        <f aca="false">I2584+Inputs!$B$7*J2584</f>
        <v>11.169</v>
      </c>
      <c r="N2584" s="37" t="n">
        <f aca="false">K2584+L2584+M2584</f>
        <v>12.444</v>
      </c>
    </row>
    <row r="2585" customFormat="false" ht="15" hidden="false" customHeight="false" outlineLevel="0" collapsed="false">
      <c r="A2585" s="0" t="s">
        <v>9</v>
      </c>
      <c r="B2585" s="0" t="s">
        <v>360</v>
      </c>
      <c r="C2585" s="15" t="n">
        <v>44927</v>
      </c>
      <c r="D2585" s="0" t="n">
        <v>1</v>
      </c>
      <c r="E2585" s="0" t="n">
        <v>0</v>
      </c>
      <c r="F2585" s="0" t="n">
        <v>0</v>
      </c>
      <c r="G2585" s="0" t="n">
        <v>0</v>
      </c>
      <c r="H2585" s="0" t="n">
        <v>0</v>
      </c>
      <c r="I2585" s="0" t="n">
        <v>0</v>
      </c>
      <c r="J2585" s="0" t="n">
        <v>43</v>
      </c>
      <c r="K2585" s="37" t="n">
        <f aca="false">E2585+Inputs!$B$5*F2585</f>
        <v>0</v>
      </c>
      <c r="L2585" s="37" t="n">
        <f aca="false">G2585+Inputs!$B$6*H2585</f>
        <v>0</v>
      </c>
      <c r="M2585" s="37" t="n">
        <f aca="false">I2585+Inputs!$B$7*J2585</f>
        <v>53.363</v>
      </c>
      <c r="N2585" s="37" t="n">
        <f aca="false">K2585+L2585+M2585</f>
        <v>53.363</v>
      </c>
    </row>
    <row r="2586" customFormat="false" ht="15" hidden="false" customHeight="false" outlineLevel="0" collapsed="false">
      <c r="A2586" s="0" t="s">
        <v>9</v>
      </c>
      <c r="B2586" s="0" t="s">
        <v>360</v>
      </c>
      <c r="C2586" s="15" t="n">
        <v>44958</v>
      </c>
      <c r="D2586" s="0" t="n">
        <v>1</v>
      </c>
      <c r="E2586" s="0" t="n">
        <v>0</v>
      </c>
      <c r="F2586" s="0" t="n">
        <v>2</v>
      </c>
      <c r="G2586" s="0" t="n">
        <v>0</v>
      </c>
      <c r="H2586" s="0" t="n">
        <v>0</v>
      </c>
      <c r="I2586" s="0" t="n">
        <v>0</v>
      </c>
      <c r="J2586" s="0" t="n">
        <v>41</v>
      </c>
      <c r="K2586" s="37" t="n">
        <f aca="false">E2586+Inputs!$B$5*F2586</f>
        <v>2.55</v>
      </c>
      <c r="L2586" s="37" t="n">
        <f aca="false">G2586+Inputs!$B$6*H2586</f>
        <v>0</v>
      </c>
      <c r="M2586" s="37" t="n">
        <f aca="false">I2586+Inputs!$B$7*J2586</f>
        <v>50.881</v>
      </c>
      <c r="N2586" s="37" t="n">
        <f aca="false">K2586+L2586+M2586</f>
        <v>53.431</v>
      </c>
    </row>
    <row r="2587" customFormat="false" ht="15" hidden="false" customHeight="false" outlineLevel="0" collapsed="false">
      <c r="A2587" s="0" t="s">
        <v>9</v>
      </c>
      <c r="B2587" s="0" t="s">
        <v>360</v>
      </c>
      <c r="C2587" s="15" t="n">
        <v>44986</v>
      </c>
      <c r="D2587" s="0" t="n">
        <v>1</v>
      </c>
      <c r="E2587" s="0" t="n">
        <v>0</v>
      </c>
      <c r="F2587" s="0" t="n">
        <v>1</v>
      </c>
      <c r="G2587" s="0" t="n">
        <v>0</v>
      </c>
      <c r="H2587" s="0" t="n">
        <v>0</v>
      </c>
      <c r="I2587" s="0" t="n">
        <v>0</v>
      </c>
      <c r="J2587" s="0" t="n">
        <v>6</v>
      </c>
      <c r="K2587" s="37" t="n">
        <f aca="false">E2587+Inputs!$B$5*F2587</f>
        <v>1.275</v>
      </c>
      <c r="L2587" s="37" t="n">
        <f aca="false">G2587+Inputs!$B$6*H2587</f>
        <v>0</v>
      </c>
      <c r="M2587" s="37" t="n">
        <f aca="false">I2587+Inputs!$B$7*J2587</f>
        <v>7.446</v>
      </c>
      <c r="N2587" s="37" t="n">
        <f aca="false">K2587+L2587+M2587</f>
        <v>8.721</v>
      </c>
    </row>
    <row r="2588" customFormat="false" ht="15" hidden="false" customHeight="false" outlineLevel="0" collapsed="false">
      <c r="A2588" s="0" t="s">
        <v>9</v>
      </c>
      <c r="B2588" s="0" t="s">
        <v>360</v>
      </c>
      <c r="C2588" s="15" t="n">
        <v>45017</v>
      </c>
      <c r="D2588" s="0" t="n">
        <v>1</v>
      </c>
      <c r="E2588" s="0" t="n">
        <v>0</v>
      </c>
      <c r="F2588" s="0" t="n">
        <v>0</v>
      </c>
      <c r="G2588" s="0" t="n">
        <v>0</v>
      </c>
      <c r="H2588" s="0" t="n">
        <v>0</v>
      </c>
      <c r="I2588" s="0" t="n">
        <v>0</v>
      </c>
      <c r="J2588" s="0" t="n">
        <v>18</v>
      </c>
      <c r="K2588" s="37" t="n">
        <f aca="false">E2588+Inputs!$B$5*F2588</f>
        <v>0</v>
      </c>
      <c r="L2588" s="37" t="n">
        <f aca="false">G2588+Inputs!$B$6*H2588</f>
        <v>0</v>
      </c>
      <c r="M2588" s="37" t="n">
        <f aca="false">I2588+Inputs!$B$7*J2588</f>
        <v>22.338</v>
      </c>
      <c r="N2588" s="37" t="n">
        <f aca="false">K2588+L2588+M2588</f>
        <v>22.338</v>
      </c>
    </row>
    <row r="2589" customFormat="false" ht="15" hidden="false" customHeight="false" outlineLevel="0" collapsed="false">
      <c r="A2589" s="0" t="s">
        <v>9</v>
      </c>
      <c r="B2589" s="0" t="s">
        <v>360</v>
      </c>
      <c r="C2589" s="15" t="n">
        <v>45047</v>
      </c>
      <c r="D2589" s="0" t="n">
        <v>1</v>
      </c>
      <c r="E2589" s="0" t="n">
        <v>0</v>
      </c>
      <c r="F2589" s="0" t="n">
        <v>1</v>
      </c>
      <c r="G2589" s="0" t="n">
        <v>0</v>
      </c>
      <c r="H2589" s="0" t="n">
        <v>0</v>
      </c>
      <c r="I2589" s="0" t="n">
        <v>0</v>
      </c>
      <c r="J2589" s="0" t="n">
        <v>47</v>
      </c>
      <c r="K2589" s="37" t="n">
        <f aca="false">E2589+Inputs!$B$5*F2589</f>
        <v>1.275</v>
      </c>
      <c r="L2589" s="37" t="n">
        <f aca="false">G2589+Inputs!$B$6*H2589</f>
        <v>0</v>
      </c>
      <c r="M2589" s="37" t="n">
        <f aca="false">I2589+Inputs!$B$7*J2589</f>
        <v>58.327</v>
      </c>
      <c r="N2589" s="37" t="n">
        <f aca="false">K2589+L2589+M2589</f>
        <v>59.602</v>
      </c>
    </row>
    <row r="2590" customFormat="false" ht="15" hidden="false" customHeight="false" outlineLevel="0" collapsed="false">
      <c r="A2590" s="0" t="s">
        <v>9</v>
      </c>
      <c r="B2590" s="0" t="s">
        <v>360</v>
      </c>
      <c r="C2590" s="15" t="n">
        <v>45078</v>
      </c>
      <c r="D2590" s="0" t="n">
        <v>1</v>
      </c>
      <c r="E2590" s="0" t="n">
        <v>0</v>
      </c>
      <c r="F2590" s="0" t="n">
        <v>2</v>
      </c>
      <c r="G2590" s="0" t="n">
        <v>0</v>
      </c>
      <c r="H2590" s="0" t="n">
        <v>0</v>
      </c>
      <c r="I2590" s="0" t="n">
        <v>0</v>
      </c>
      <c r="J2590" s="0" t="n">
        <v>57</v>
      </c>
      <c r="K2590" s="37" t="n">
        <f aca="false">E2590+Inputs!$B$5*F2590</f>
        <v>2.55</v>
      </c>
      <c r="L2590" s="37" t="n">
        <f aca="false">G2590+Inputs!$B$6*H2590</f>
        <v>0</v>
      </c>
      <c r="M2590" s="37" t="n">
        <f aca="false">I2590+Inputs!$B$7*J2590</f>
        <v>70.737</v>
      </c>
      <c r="N2590" s="37" t="n">
        <f aca="false">K2590+L2590+M2590</f>
        <v>73.287</v>
      </c>
    </row>
    <row r="2591" customFormat="false" ht="15" hidden="false" customHeight="false" outlineLevel="0" collapsed="false">
      <c r="A2591" s="0" t="s">
        <v>9</v>
      </c>
      <c r="B2591" s="0" t="s">
        <v>360</v>
      </c>
      <c r="C2591" s="15" t="n">
        <v>45108</v>
      </c>
      <c r="D2591" s="0" t="n">
        <v>1</v>
      </c>
      <c r="E2591" s="0" t="n">
        <v>0</v>
      </c>
      <c r="F2591" s="0" t="n">
        <v>0</v>
      </c>
      <c r="G2591" s="0" t="n">
        <v>0</v>
      </c>
      <c r="H2591" s="0" t="n">
        <v>1</v>
      </c>
      <c r="I2591" s="0" t="n">
        <v>0</v>
      </c>
      <c r="J2591" s="0" t="n">
        <v>48</v>
      </c>
      <c r="K2591" s="37" t="n">
        <f aca="false">E2591+Inputs!$B$5*F2591</f>
        <v>0</v>
      </c>
      <c r="L2591" s="37" t="n">
        <f aca="false">G2591+Inputs!$B$6*H2591</f>
        <v>1.275</v>
      </c>
      <c r="M2591" s="37" t="n">
        <f aca="false">I2591+Inputs!$B$7*J2591</f>
        <v>59.568</v>
      </c>
      <c r="N2591" s="37" t="n">
        <f aca="false">K2591+L2591+M2591</f>
        <v>60.843</v>
      </c>
    </row>
    <row r="2592" customFormat="false" ht="15" hidden="false" customHeight="false" outlineLevel="0" collapsed="false">
      <c r="A2592" s="0" t="s">
        <v>9</v>
      </c>
      <c r="B2592" s="0" t="s">
        <v>360</v>
      </c>
      <c r="C2592" s="15" t="n">
        <v>45139</v>
      </c>
      <c r="D2592" s="0" t="n">
        <v>1</v>
      </c>
      <c r="E2592" s="0" t="n">
        <v>0</v>
      </c>
      <c r="F2592" s="0" t="n">
        <v>1</v>
      </c>
      <c r="G2592" s="0" t="n">
        <v>0</v>
      </c>
      <c r="H2592" s="0" t="n">
        <v>0</v>
      </c>
      <c r="I2592" s="0" t="n">
        <v>0</v>
      </c>
      <c r="J2592" s="0" t="n">
        <v>57</v>
      </c>
      <c r="K2592" s="37" t="n">
        <f aca="false">E2592+Inputs!$B$5*F2592</f>
        <v>1.275</v>
      </c>
      <c r="L2592" s="37" t="n">
        <f aca="false">G2592+Inputs!$B$6*H2592</f>
        <v>0</v>
      </c>
      <c r="M2592" s="37" t="n">
        <f aca="false">I2592+Inputs!$B$7*J2592</f>
        <v>70.737</v>
      </c>
      <c r="N2592" s="37" t="n">
        <f aca="false">K2592+L2592+M2592</f>
        <v>72.012</v>
      </c>
    </row>
    <row r="2593" customFormat="false" ht="15" hidden="false" customHeight="false" outlineLevel="0" collapsed="false">
      <c r="A2593" s="0" t="s">
        <v>9</v>
      </c>
      <c r="B2593" s="0" t="s">
        <v>360</v>
      </c>
      <c r="C2593" s="15" t="n">
        <v>45170</v>
      </c>
      <c r="D2593" s="0" t="n">
        <v>1</v>
      </c>
      <c r="E2593" s="0" t="n">
        <v>0</v>
      </c>
      <c r="F2593" s="0" t="n">
        <v>1</v>
      </c>
      <c r="G2593" s="0" t="n">
        <v>0</v>
      </c>
      <c r="H2593" s="0" t="n">
        <v>0</v>
      </c>
      <c r="I2593" s="0" t="n">
        <v>0</v>
      </c>
      <c r="J2593" s="0" t="n">
        <v>58</v>
      </c>
      <c r="K2593" s="37" t="n">
        <f aca="false">E2593+Inputs!$B$5*F2593</f>
        <v>1.275</v>
      </c>
      <c r="L2593" s="37" t="n">
        <f aca="false">G2593+Inputs!$B$6*H2593</f>
        <v>0</v>
      </c>
      <c r="M2593" s="37" t="n">
        <f aca="false">I2593+Inputs!$B$7*J2593</f>
        <v>71.978</v>
      </c>
      <c r="N2593" s="37" t="n">
        <f aca="false">K2593+L2593+M2593</f>
        <v>73.253</v>
      </c>
    </row>
    <row r="2594" customFormat="false" ht="15" hidden="false" customHeight="false" outlineLevel="0" collapsed="false">
      <c r="A2594" s="0" t="s">
        <v>9</v>
      </c>
      <c r="B2594" s="0" t="s">
        <v>360</v>
      </c>
      <c r="C2594" s="15" t="n">
        <v>45200</v>
      </c>
      <c r="D2594" s="0" t="n">
        <v>1</v>
      </c>
      <c r="E2594" s="0" t="n">
        <v>0</v>
      </c>
      <c r="F2594" s="0" t="n">
        <v>1</v>
      </c>
      <c r="G2594" s="0" t="n">
        <v>0</v>
      </c>
      <c r="H2594" s="0" t="n">
        <v>0</v>
      </c>
      <c r="I2594" s="0" t="n">
        <v>0</v>
      </c>
      <c r="J2594" s="0" t="n">
        <v>57</v>
      </c>
      <c r="K2594" s="37" t="n">
        <f aca="false">E2594+Inputs!$B$5*F2594</f>
        <v>1.275</v>
      </c>
      <c r="L2594" s="37" t="n">
        <f aca="false">G2594+Inputs!$B$6*H2594</f>
        <v>0</v>
      </c>
      <c r="M2594" s="37" t="n">
        <f aca="false">I2594+Inputs!$B$7*J2594</f>
        <v>70.737</v>
      </c>
      <c r="N2594" s="37" t="n">
        <f aca="false">K2594+L2594+M2594</f>
        <v>72.012</v>
      </c>
    </row>
    <row r="2595" customFormat="false" ht="15" hidden="false" customHeight="false" outlineLevel="0" collapsed="false">
      <c r="A2595" s="0" t="s">
        <v>9</v>
      </c>
      <c r="B2595" s="0" t="s">
        <v>360</v>
      </c>
      <c r="C2595" s="15" t="n">
        <v>45231</v>
      </c>
      <c r="D2595" s="0" t="n">
        <v>1</v>
      </c>
      <c r="E2595" s="0" t="n">
        <v>0</v>
      </c>
      <c r="F2595" s="0" t="n">
        <v>1</v>
      </c>
      <c r="G2595" s="0" t="n">
        <v>0</v>
      </c>
      <c r="H2595" s="0" t="n">
        <v>1</v>
      </c>
      <c r="I2595" s="0" t="n">
        <v>0</v>
      </c>
      <c r="J2595" s="0" t="n">
        <v>63</v>
      </c>
      <c r="K2595" s="37" t="n">
        <f aca="false">E2595+Inputs!$B$5*F2595</f>
        <v>1.275</v>
      </c>
      <c r="L2595" s="37" t="n">
        <f aca="false">G2595+Inputs!$B$6*H2595</f>
        <v>1.275</v>
      </c>
      <c r="M2595" s="37" t="n">
        <f aca="false">I2595+Inputs!$B$7*J2595</f>
        <v>78.183</v>
      </c>
      <c r="N2595" s="37" t="n">
        <f aca="false">K2595+L2595+M2595</f>
        <v>80.733</v>
      </c>
    </row>
    <row r="2596" customFormat="false" ht="15" hidden="false" customHeight="false" outlineLevel="0" collapsed="false">
      <c r="A2596" s="0" t="s">
        <v>9</v>
      </c>
      <c r="B2596" s="0" t="s">
        <v>360</v>
      </c>
      <c r="C2596" s="15" t="n">
        <v>45261</v>
      </c>
      <c r="D2596" s="0" t="n">
        <v>1</v>
      </c>
      <c r="E2596" s="0" t="n">
        <v>0</v>
      </c>
      <c r="F2596" s="0" t="n">
        <v>1</v>
      </c>
      <c r="G2596" s="0" t="n">
        <v>0</v>
      </c>
      <c r="H2596" s="0" t="n">
        <v>1</v>
      </c>
      <c r="I2596" s="0" t="n">
        <v>0</v>
      </c>
      <c r="J2596" s="0" t="n">
        <v>34</v>
      </c>
      <c r="K2596" s="37" t="n">
        <f aca="false">E2596+Inputs!$B$5*F2596</f>
        <v>1.275</v>
      </c>
      <c r="L2596" s="37" t="n">
        <f aca="false">G2596+Inputs!$B$6*H2596</f>
        <v>1.275</v>
      </c>
      <c r="M2596" s="37" t="n">
        <f aca="false">I2596+Inputs!$B$7*J2596</f>
        <v>42.194</v>
      </c>
      <c r="N2596" s="37" t="n">
        <f aca="false">K2596+L2596+M2596</f>
        <v>44.744</v>
      </c>
    </row>
    <row r="2597" customFormat="false" ht="15" hidden="false" customHeight="false" outlineLevel="0" collapsed="false">
      <c r="A2597" s="0" t="s">
        <v>9</v>
      </c>
      <c r="B2597" s="0" t="s">
        <v>360</v>
      </c>
      <c r="C2597" s="15" t="n">
        <v>45292</v>
      </c>
      <c r="D2597" s="0" t="n">
        <v>1</v>
      </c>
      <c r="E2597" s="0" t="n">
        <v>0</v>
      </c>
      <c r="F2597" s="0" t="n">
        <v>0</v>
      </c>
      <c r="G2597" s="0" t="n">
        <v>0</v>
      </c>
      <c r="H2597" s="0" t="n">
        <v>0</v>
      </c>
      <c r="I2597" s="0" t="n">
        <v>0</v>
      </c>
      <c r="J2597" s="0" t="n">
        <v>51</v>
      </c>
      <c r="K2597" s="37" t="n">
        <f aca="false">E2597+Inputs!$B$5*F2597</f>
        <v>0</v>
      </c>
      <c r="L2597" s="37" t="n">
        <f aca="false">G2597+Inputs!$B$6*H2597</f>
        <v>0</v>
      </c>
      <c r="M2597" s="37" t="n">
        <f aca="false">I2597+Inputs!$B$7*J2597</f>
        <v>63.291</v>
      </c>
      <c r="N2597" s="37" t="n">
        <f aca="false">K2597+L2597+M2597</f>
        <v>63.291</v>
      </c>
    </row>
    <row r="2598" customFormat="false" ht="15" hidden="false" customHeight="false" outlineLevel="0" collapsed="false">
      <c r="A2598" s="0" t="s">
        <v>9</v>
      </c>
      <c r="B2598" s="0" t="s">
        <v>360</v>
      </c>
      <c r="C2598" s="15" t="n">
        <v>45323</v>
      </c>
      <c r="D2598" s="0" t="n">
        <v>1</v>
      </c>
      <c r="E2598" s="0" t="n">
        <v>0</v>
      </c>
      <c r="F2598" s="0" t="n">
        <v>0</v>
      </c>
      <c r="G2598" s="0" t="n">
        <v>0</v>
      </c>
      <c r="H2598" s="0" t="n">
        <v>0</v>
      </c>
      <c r="I2598" s="0" t="n">
        <v>0</v>
      </c>
      <c r="J2598" s="0" t="n">
        <v>3</v>
      </c>
      <c r="K2598" s="37" t="n">
        <f aca="false">E2598+Inputs!$B$5*F2598</f>
        <v>0</v>
      </c>
      <c r="L2598" s="37" t="n">
        <f aca="false">G2598+Inputs!$B$6*H2598</f>
        <v>0</v>
      </c>
      <c r="M2598" s="37" t="n">
        <f aca="false">I2598+Inputs!$B$7*J2598</f>
        <v>3.723</v>
      </c>
      <c r="N2598" s="37" t="n">
        <f aca="false">K2598+L2598+M2598</f>
        <v>3.723</v>
      </c>
    </row>
    <row r="2599" customFormat="false" ht="15" hidden="false" customHeight="false" outlineLevel="0" collapsed="false">
      <c r="A2599" s="0" t="s">
        <v>9</v>
      </c>
      <c r="B2599" s="0" t="s">
        <v>360</v>
      </c>
      <c r="C2599" s="15" t="n">
        <v>45352</v>
      </c>
      <c r="D2599" s="0" t="n">
        <v>1</v>
      </c>
      <c r="E2599" s="0" t="n">
        <v>0</v>
      </c>
      <c r="F2599" s="0" t="n">
        <v>0</v>
      </c>
      <c r="G2599" s="0" t="n">
        <v>0</v>
      </c>
      <c r="H2599" s="0" t="n">
        <v>1</v>
      </c>
      <c r="I2599" s="0" t="n">
        <v>0</v>
      </c>
      <c r="J2599" s="0" t="n">
        <v>12</v>
      </c>
      <c r="K2599" s="37" t="n">
        <f aca="false">E2599+Inputs!$B$5*F2599</f>
        <v>0</v>
      </c>
      <c r="L2599" s="37" t="n">
        <f aca="false">G2599+Inputs!$B$6*H2599</f>
        <v>1.275</v>
      </c>
      <c r="M2599" s="37" t="n">
        <f aca="false">I2599+Inputs!$B$7*J2599</f>
        <v>14.892</v>
      </c>
      <c r="N2599" s="37" t="n">
        <f aca="false">K2599+L2599+M2599</f>
        <v>16.167</v>
      </c>
    </row>
    <row r="2600" customFormat="false" ht="15" hidden="false" customHeight="false" outlineLevel="0" collapsed="false">
      <c r="A2600" s="0" t="s">
        <v>9</v>
      </c>
      <c r="B2600" s="0" t="s">
        <v>360</v>
      </c>
      <c r="C2600" s="15" t="n">
        <v>45383</v>
      </c>
      <c r="D2600" s="0" t="n">
        <v>1</v>
      </c>
      <c r="E2600" s="0" t="n">
        <v>0</v>
      </c>
      <c r="F2600" s="0" t="n">
        <v>2</v>
      </c>
      <c r="G2600" s="0" t="n">
        <v>0</v>
      </c>
      <c r="H2600" s="0" t="n">
        <v>0</v>
      </c>
      <c r="I2600" s="0" t="n">
        <v>0</v>
      </c>
      <c r="J2600" s="0" t="n">
        <v>45</v>
      </c>
      <c r="K2600" s="37" t="n">
        <f aca="false">E2600+Inputs!$B$5*F2600</f>
        <v>2.55</v>
      </c>
      <c r="L2600" s="37" t="n">
        <f aca="false">G2600+Inputs!$B$6*H2600</f>
        <v>0</v>
      </c>
      <c r="M2600" s="37" t="n">
        <f aca="false">I2600+Inputs!$B$7*J2600</f>
        <v>55.845</v>
      </c>
      <c r="N2600" s="37" t="n">
        <f aca="false">K2600+L2600+M2600</f>
        <v>58.395</v>
      </c>
    </row>
    <row r="2601" customFormat="false" ht="15" hidden="false" customHeight="false" outlineLevel="0" collapsed="false">
      <c r="A2601" s="0" t="s">
        <v>9</v>
      </c>
      <c r="B2601" s="0" t="s">
        <v>360</v>
      </c>
      <c r="C2601" s="15" t="n">
        <v>45413</v>
      </c>
      <c r="D2601" s="0" t="n">
        <v>1</v>
      </c>
      <c r="E2601" s="0" t="n">
        <v>0</v>
      </c>
      <c r="F2601" s="0" t="n">
        <v>3</v>
      </c>
      <c r="G2601" s="0" t="n">
        <v>0</v>
      </c>
      <c r="H2601" s="0" t="n">
        <v>0</v>
      </c>
      <c r="I2601" s="0" t="n">
        <v>0</v>
      </c>
      <c r="J2601" s="0" t="n">
        <v>31</v>
      </c>
      <c r="K2601" s="37" t="n">
        <f aca="false">E2601+Inputs!$B$5*F2601</f>
        <v>3.825</v>
      </c>
      <c r="L2601" s="37" t="n">
        <f aca="false">G2601+Inputs!$B$6*H2601</f>
        <v>0</v>
      </c>
      <c r="M2601" s="37" t="n">
        <f aca="false">I2601+Inputs!$B$7*J2601</f>
        <v>38.471</v>
      </c>
      <c r="N2601" s="37" t="n">
        <f aca="false">K2601+L2601+M2601</f>
        <v>42.296</v>
      </c>
    </row>
    <row r="2602" customFormat="false" ht="15" hidden="false" customHeight="false" outlineLevel="0" collapsed="false">
      <c r="A2602" s="0" t="s">
        <v>9</v>
      </c>
      <c r="B2602" s="0" t="s">
        <v>360</v>
      </c>
      <c r="C2602" s="15" t="n">
        <v>45444</v>
      </c>
      <c r="D2602" s="0" t="n">
        <v>1</v>
      </c>
      <c r="E2602" s="0" t="n">
        <v>0</v>
      </c>
      <c r="F2602" s="0" t="n">
        <v>0</v>
      </c>
      <c r="G2602" s="0" t="n">
        <v>0</v>
      </c>
      <c r="H2602" s="0" t="n">
        <v>0</v>
      </c>
      <c r="I2602" s="0" t="n">
        <v>0</v>
      </c>
      <c r="J2602" s="0" t="n">
        <v>58</v>
      </c>
      <c r="K2602" s="37" t="n">
        <f aca="false">E2602+Inputs!$B$5*F2602</f>
        <v>0</v>
      </c>
      <c r="L2602" s="37" t="n">
        <f aca="false">G2602+Inputs!$B$6*H2602</f>
        <v>0</v>
      </c>
      <c r="M2602" s="37" t="n">
        <f aca="false">I2602+Inputs!$B$7*J2602</f>
        <v>71.978</v>
      </c>
      <c r="N2602" s="37" t="n">
        <f aca="false">K2602+L2602+M2602</f>
        <v>71.978</v>
      </c>
    </row>
    <row r="2603" customFormat="false" ht="15" hidden="false" customHeight="false" outlineLevel="0" collapsed="false">
      <c r="A2603" s="0" t="s">
        <v>9</v>
      </c>
      <c r="B2603" s="0" t="s">
        <v>360</v>
      </c>
      <c r="C2603" s="15" t="n">
        <v>45474</v>
      </c>
      <c r="D2603" s="0" t="n">
        <v>1</v>
      </c>
      <c r="E2603" s="0" t="n">
        <v>0</v>
      </c>
      <c r="F2603" s="0" t="n">
        <v>1</v>
      </c>
      <c r="G2603" s="0" t="n">
        <v>0</v>
      </c>
      <c r="H2603" s="0" t="n">
        <v>1</v>
      </c>
      <c r="I2603" s="0" t="n">
        <v>0</v>
      </c>
      <c r="J2603" s="0" t="n">
        <v>51</v>
      </c>
      <c r="K2603" s="37" t="n">
        <f aca="false">E2603+Inputs!$B$5*F2603</f>
        <v>1.275</v>
      </c>
      <c r="L2603" s="37" t="n">
        <f aca="false">G2603+Inputs!$B$6*H2603</f>
        <v>1.275</v>
      </c>
      <c r="M2603" s="37" t="n">
        <f aca="false">I2603+Inputs!$B$7*J2603</f>
        <v>63.291</v>
      </c>
      <c r="N2603" s="37" t="n">
        <f aca="false">K2603+L2603+M2603</f>
        <v>65.841</v>
      </c>
    </row>
    <row r="2604" customFormat="false" ht="15" hidden="false" customHeight="false" outlineLevel="0" collapsed="false">
      <c r="A2604" s="0" t="s">
        <v>9</v>
      </c>
      <c r="B2604" s="0" t="s">
        <v>360</v>
      </c>
      <c r="C2604" s="15" t="n">
        <v>45505</v>
      </c>
      <c r="D2604" s="0" t="n">
        <v>1</v>
      </c>
      <c r="E2604" s="0" t="n">
        <v>0</v>
      </c>
      <c r="F2604" s="0" t="n">
        <v>0</v>
      </c>
      <c r="G2604" s="0" t="n">
        <v>0</v>
      </c>
      <c r="H2604" s="0" t="n">
        <v>0</v>
      </c>
      <c r="I2604" s="0" t="n">
        <v>0</v>
      </c>
      <c r="J2604" s="0" t="n">
        <v>40</v>
      </c>
      <c r="K2604" s="37" t="n">
        <f aca="false">E2604+Inputs!$B$5*F2604</f>
        <v>0</v>
      </c>
      <c r="L2604" s="37" t="n">
        <f aca="false">G2604+Inputs!$B$6*H2604</f>
        <v>0</v>
      </c>
      <c r="M2604" s="37" t="n">
        <f aca="false">I2604+Inputs!$B$7*J2604</f>
        <v>49.64</v>
      </c>
      <c r="N2604" s="37" t="n">
        <f aca="false">K2604+L2604+M2604</f>
        <v>49.64</v>
      </c>
    </row>
    <row r="2605" customFormat="false" ht="15" hidden="false" customHeight="false" outlineLevel="0" collapsed="false">
      <c r="A2605" s="0" t="s">
        <v>9</v>
      </c>
      <c r="B2605" s="0" t="s">
        <v>360</v>
      </c>
      <c r="C2605" s="15" t="n">
        <v>45536</v>
      </c>
      <c r="D2605" s="0" t="n">
        <v>1</v>
      </c>
      <c r="E2605" s="0" t="n">
        <v>0</v>
      </c>
      <c r="F2605" s="0" t="n">
        <v>0</v>
      </c>
      <c r="G2605" s="0" t="n">
        <v>0</v>
      </c>
      <c r="H2605" s="0" t="n">
        <v>1</v>
      </c>
      <c r="I2605" s="0" t="n">
        <v>0</v>
      </c>
      <c r="J2605" s="0" t="n">
        <v>58</v>
      </c>
      <c r="K2605" s="37" t="n">
        <f aca="false">E2605+Inputs!$B$5*F2605</f>
        <v>0</v>
      </c>
      <c r="L2605" s="37" t="n">
        <f aca="false">G2605+Inputs!$B$6*H2605</f>
        <v>1.275</v>
      </c>
      <c r="M2605" s="37" t="n">
        <f aca="false">I2605+Inputs!$B$7*J2605</f>
        <v>71.978</v>
      </c>
      <c r="N2605" s="37" t="n">
        <f aca="false">K2605+L2605+M2605</f>
        <v>73.253</v>
      </c>
    </row>
    <row r="2606" customFormat="false" ht="15" hidden="false" customHeight="false" outlineLevel="0" collapsed="false">
      <c r="A2606" s="0" t="s">
        <v>9</v>
      </c>
      <c r="B2606" s="0" t="s">
        <v>360</v>
      </c>
      <c r="C2606" s="15" t="n">
        <v>45566</v>
      </c>
      <c r="D2606" s="0" t="n">
        <v>1</v>
      </c>
      <c r="E2606" s="0" t="n">
        <v>0</v>
      </c>
      <c r="F2606" s="0" t="n">
        <v>2</v>
      </c>
      <c r="G2606" s="0" t="n">
        <v>0</v>
      </c>
      <c r="H2606" s="0" t="n">
        <v>0</v>
      </c>
      <c r="I2606" s="0" t="n">
        <v>0</v>
      </c>
      <c r="J2606" s="0" t="n">
        <v>68</v>
      </c>
      <c r="K2606" s="37" t="n">
        <f aca="false">E2606+Inputs!$B$5*F2606</f>
        <v>2.55</v>
      </c>
      <c r="L2606" s="37" t="n">
        <f aca="false">G2606+Inputs!$B$6*H2606</f>
        <v>0</v>
      </c>
      <c r="M2606" s="37" t="n">
        <f aca="false">I2606+Inputs!$B$7*J2606</f>
        <v>84.388</v>
      </c>
      <c r="N2606" s="37" t="n">
        <f aca="false">K2606+L2606+M2606</f>
        <v>86.938</v>
      </c>
    </row>
    <row r="2607" customFormat="false" ht="15" hidden="false" customHeight="false" outlineLevel="0" collapsed="false">
      <c r="A2607" s="0" t="s">
        <v>9</v>
      </c>
      <c r="B2607" s="0" t="s">
        <v>360</v>
      </c>
      <c r="C2607" s="15" t="n">
        <v>45597</v>
      </c>
      <c r="D2607" s="0" t="n">
        <v>1</v>
      </c>
      <c r="E2607" s="0" t="n">
        <v>0</v>
      </c>
      <c r="F2607" s="0" t="n">
        <v>0</v>
      </c>
      <c r="G2607" s="0" t="n">
        <v>0</v>
      </c>
      <c r="H2607" s="0" t="n">
        <v>0</v>
      </c>
      <c r="I2607" s="0" t="n">
        <v>0</v>
      </c>
      <c r="J2607" s="0" t="n">
        <v>55</v>
      </c>
      <c r="K2607" s="37" t="n">
        <f aca="false">E2607+Inputs!$B$5*F2607</f>
        <v>0</v>
      </c>
      <c r="L2607" s="37" t="n">
        <f aca="false">G2607+Inputs!$B$6*H2607</f>
        <v>0</v>
      </c>
      <c r="M2607" s="37" t="n">
        <f aca="false">I2607+Inputs!$B$7*J2607</f>
        <v>68.255</v>
      </c>
      <c r="N2607" s="37" t="n">
        <f aca="false">K2607+L2607+M2607</f>
        <v>68.255</v>
      </c>
    </row>
    <row r="2608" customFormat="false" ht="15" hidden="false" customHeight="false" outlineLevel="0" collapsed="false">
      <c r="A2608" s="0" t="s">
        <v>9</v>
      </c>
      <c r="B2608" s="0" t="s">
        <v>360</v>
      </c>
      <c r="C2608" s="15" t="n">
        <v>45627</v>
      </c>
      <c r="D2608" s="0" t="n">
        <v>1</v>
      </c>
      <c r="E2608" s="0" t="n">
        <v>0</v>
      </c>
      <c r="F2608" s="0" t="n">
        <v>0</v>
      </c>
      <c r="G2608" s="0" t="n">
        <v>0</v>
      </c>
      <c r="H2608" s="0" t="n">
        <v>0</v>
      </c>
      <c r="I2608" s="0" t="n">
        <v>0</v>
      </c>
      <c r="J2608" s="0" t="n">
        <v>44</v>
      </c>
      <c r="K2608" s="37" t="n">
        <f aca="false">E2608+Inputs!$B$5*F2608</f>
        <v>0</v>
      </c>
      <c r="L2608" s="37" t="n">
        <f aca="false">G2608+Inputs!$B$6*H2608</f>
        <v>0</v>
      </c>
      <c r="M2608" s="37" t="n">
        <f aca="false">I2608+Inputs!$B$7*J2608</f>
        <v>54.604</v>
      </c>
      <c r="N2608" s="37" t="n">
        <f aca="false">K2608+L2608+M2608</f>
        <v>54.604</v>
      </c>
    </row>
    <row r="2609" customFormat="false" ht="15" hidden="false" customHeight="false" outlineLevel="0" collapsed="false">
      <c r="A2609" s="0" t="s">
        <v>9</v>
      </c>
      <c r="B2609" s="0" t="s">
        <v>360</v>
      </c>
      <c r="C2609" s="15" t="n">
        <v>45658</v>
      </c>
      <c r="D2609" s="0" t="n">
        <v>1</v>
      </c>
      <c r="E2609" s="0" t="n">
        <v>0</v>
      </c>
      <c r="F2609" s="0" t="n">
        <v>0</v>
      </c>
      <c r="G2609" s="0" t="n">
        <v>0</v>
      </c>
      <c r="H2609" s="0" t="n">
        <v>0</v>
      </c>
      <c r="I2609" s="0" t="n">
        <v>0</v>
      </c>
      <c r="J2609" s="0" t="n">
        <v>59</v>
      </c>
      <c r="K2609" s="37" t="n">
        <f aca="false">E2609+Inputs!$B$5*F2609</f>
        <v>0</v>
      </c>
      <c r="L2609" s="37" t="n">
        <f aca="false">G2609+Inputs!$B$6*H2609</f>
        <v>0</v>
      </c>
      <c r="M2609" s="37" t="n">
        <f aca="false">I2609+Inputs!$B$7*J2609</f>
        <v>73.219</v>
      </c>
      <c r="N2609" s="37" t="n">
        <f aca="false">K2609+L2609+M2609</f>
        <v>73.219</v>
      </c>
    </row>
    <row r="2610" customFormat="false" ht="15" hidden="false" customHeight="false" outlineLevel="0" collapsed="false">
      <c r="A2610" s="0" t="s">
        <v>9</v>
      </c>
      <c r="B2610" s="0" t="s">
        <v>360</v>
      </c>
      <c r="C2610" s="15" t="n">
        <v>45689</v>
      </c>
      <c r="D2610" s="0" t="n">
        <v>1</v>
      </c>
      <c r="E2610" s="0" t="n">
        <v>0</v>
      </c>
      <c r="F2610" s="0" t="n">
        <v>0</v>
      </c>
      <c r="G2610" s="0" t="n">
        <v>0</v>
      </c>
      <c r="H2610" s="0" t="n">
        <v>0</v>
      </c>
      <c r="I2610" s="0" t="n">
        <v>0</v>
      </c>
      <c r="J2610" s="0" t="n">
        <v>56</v>
      </c>
      <c r="K2610" s="37" t="n">
        <f aca="false">E2610+Inputs!$B$5*F2610</f>
        <v>0</v>
      </c>
      <c r="L2610" s="37" t="n">
        <f aca="false">G2610+Inputs!$B$6*H2610</f>
        <v>0</v>
      </c>
      <c r="M2610" s="37" t="n">
        <f aca="false">I2610+Inputs!$B$7*J2610</f>
        <v>69.496</v>
      </c>
      <c r="N2610" s="37" t="n">
        <f aca="false">K2610+L2610+M2610</f>
        <v>69.496</v>
      </c>
    </row>
    <row r="2611" customFormat="false" ht="15" hidden="false" customHeight="false" outlineLevel="0" collapsed="false">
      <c r="A2611" s="0" t="s">
        <v>9</v>
      </c>
      <c r="B2611" s="0" t="s">
        <v>360</v>
      </c>
      <c r="C2611" s="15" t="n">
        <v>45717</v>
      </c>
      <c r="D2611" s="0" t="n">
        <v>1</v>
      </c>
      <c r="E2611" s="0" t="n">
        <v>0</v>
      </c>
      <c r="F2611" s="0" t="n">
        <v>0</v>
      </c>
      <c r="G2611" s="0" t="n">
        <v>0</v>
      </c>
      <c r="H2611" s="0" t="n">
        <v>2</v>
      </c>
      <c r="I2611" s="0" t="n">
        <v>0</v>
      </c>
      <c r="J2611" s="0" t="n">
        <v>41</v>
      </c>
      <c r="K2611" s="37" t="n">
        <f aca="false">E2611+Inputs!$B$5*F2611</f>
        <v>0</v>
      </c>
      <c r="L2611" s="37" t="n">
        <f aca="false">G2611+Inputs!$B$6*H2611</f>
        <v>2.55</v>
      </c>
      <c r="M2611" s="37" t="n">
        <f aca="false">I2611+Inputs!$B$7*J2611</f>
        <v>50.881</v>
      </c>
      <c r="N2611" s="37" t="n">
        <f aca="false">K2611+L2611+M2611</f>
        <v>53.431</v>
      </c>
    </row>
    <row r="2612" customFormat="false" ht="15" hidden="false" customHeight="false" outlineLevel="0" collapsed="false">
      <c r="A2612" s="0" t="s">
        <v>9</v>
      </c>
      <c r="B2612" s="0" t="s">
        <v>360</v>
      </c>
      <c r="C2612" s="15" t="n">
        <v>45748</v>
      </c>
      <c r="D2612" s="0" t="n">
        <v>1</v>
      </c>
      <c r="E2612" s="0" t="n">
        <v>0</v>
      </c>
      <c r="F2612" s="0" t="n">
        <v>1</v>
      </c>
      <c r="G2612" s="0" t="n">
        <v>0</v>
      </c>
      <c r="H2612" s="0" t="n">
        <v>2</v>
      </c>
      <c r="I2612" s="0" t="n">
        <v>0</v>
      </c>
      <c r="J2612" s="0" t="n">
        <v>44</v>
      </c>
      <c r="K2612" s="37" t="n">
        <f aca="false">E2612+Inputs!$B$5*F2612</f>
        <v>1.275</v>
      </c>
      <c r="L2612" s="37" t="n">
        <f aca="false">G2612+Inputs!$B$6*H2612</f>
        <v>2.55</v>
      </c>
      <c r="M2612" s="37" t="n">
        <f aca="false">I2612+Inputs!$B$7*J2612</f>
        <v>54.604</v>
      </c>
      <c r="N2612" s="37" t="n">
        <f aca="false">K2612+L2612+M2612</f>
        <v>58.429</v>
      </c>
    </row>
    <row r="2613" customFormat="false" ht="15" hidden="false" customHeight="false" outlineLevel="0" collapsed="false">
      <c r="A2613" s="0" t="s">
        <v>9</v>
      </c>
      <c r="B2613" s="0" t="s">
        <v>360</v>
      </c>
      <c r="C2613" s="15" t="n">
        <v>45778</v>
      </c>
      <c r="D2613" s="0" t="n">
        <v>1</v>
      </c>
      <c r="E2613" s="0" t="n">
        <v>0</v>
      </c>
      <c r="F2613" s="0" t="n">
        <v>1</v>
      </c>
      <c r="G2613" s="0" t="n">
        <v>0</v>
      </c>
      <c r="H2613" s="0" t="n">
        <v>1</v>
      </c>
      <c r="I2613" s="0" t="n">
        <v>0</v>
      </c>
      <c r="J2613" s="0" t="n">
        <v>51</v>
      </c>
      <c r="K2613" s="37" t="n">
        <f aca="false">E2613+Inputs!$B$5*F2613</f>
        <v>1.275</v>
      </c>
      <c r="L2613" s="37" t="n">
        <f aca="false">G2613+Inputs!$B$6*H2613</f>
        <v>1.275</v>
      </c>
      <c r="M2613" s="37" t="n">
        <f aca="false">I2613+Inputs!$B$7*J2613</f>
        <v>63.291</v>
      </c>
      <c r="N2613" s="37" t="n">
        <f aca="false">K2613+L2613+M2613</f>
        <v>65.841</v>
      </c>
    </row>
    <row r="2614" customFormat="false" ht="15" hidden="false" customHeight="false" outlineLevel="0" collapsed="false">
      <c r="A2614" s="0" t="s">
        <v>9</v>
      </c>
      <c r="B2614" s="0" t="s">
        <v>360</v>
      </c>
      <c r="C2614" s="15" t="n">
        <v>45809</v>
      </c>
      <c r="D2614" s="0" t="n">
        <v>1</v>
      </c>
      <c r="E2614" s="0" t="n">
        <v>0</v>
      </c>
      <c r="F2614" s="0" t="n">
        <v>0</v>
      </c>
      <c r="G2614" s="0" t="n">
        <v>0</v>
      </c>
      <c r="H2614" s="0" t="n">
        <v>0</v>
      </c>
      <c r="I2614" s="0" t="n">
        <v>0</v>
      </c>
      <c r="J2614" s="0" t="n">
        <v>82</v>
      </c>
      <c r="K2614" s="37" t="n">
        <f aca="false">E2614+Inputs!$B$5*F2614</f>
        <v>0</v>
      </c>
      <c r="L2614" s="37" t="n">
        <f aca="false">G2614+Inputs!$B$6*H2614</f>
        <v>0</v>
      </c>
      <c r="M2614" s="37" t="n">
        <f aca="false">I2614+Inputs!$B$7*J2614</f>
        <v>101.762</v>
      </c>
      <c r="N2614" s="37" t="n">
        <f aca="false">K2614+L2614+M2614</f>
        <v>101.762</v>
      </c>
    </row>
    <row r="2615" customFormat="false" ht="15" hidden="false" customHeight="false" outlineLevel="0" collapsed="false">
      <c r="A2615" s="0" t="s">
        <v>9</v>
      </c>
      <c r="B2615" s="0" t="s">
        <v>360</v>
      </c>
      <c r="C2615" s="15" t="n">
        <v>45839</v>
      </c>
      <c r="D2615" s="0" t="n">
        <v>1</v>
      </c>
      <c r="E2615" s="0" t="n">
        <v>0</v>
      </c>
      <c r="F2615" s="0" t="n">
        <v>2</v>
      </c>
      <c r="G2615" s="0" t="n">
        <v>0</v>
      </c>
      <c r="H2615" s="0" t="n">
        <v>3</v>
      </c>
      <c r="I2615" s="0" t="n">
        <v>0</v>
      </c>
      <c r="J2615" s="0" t="n">
        <v>53</v>
      </c>
      <c r="K2615" s="37" t="n">
        <f aca="false">E2615+Inputs!$B$5*F2615</f>
        <v>2.55</v>
      </c>
      <c r="L2615" s="37" t="n">
        <f aca="false">G2615+Inputs!$B$6*H2615</f>
        <v>3.825</v>
      </c>
      <c r="M2615" s="37" t="n">
        <f aca="false">I2615+Inputs!$B$7*J2615</f>
        <v>65.773</v>
      </c>
      <c r="N2615" s="37" t="n">
        <f aca="false">K2615+L2615+M2615</f>
        <v>72.148</v>
      </c>
    </row>
    <row r="2616" customFormat="false" ht="15" hidden="false" customHeight="false" outlineLevel="0" collapsed="false">
      <c r="A2616" s="0" t="s">
        <v>9</v>
      </c>
      <c r="B2616" s="0" t="s">
        <v>360</v>
      </c>
      <c r="C2616" s="15" t="n">
        <v>45870</v>
      </c>
      <c r="D2616" s="0" t="n">
        <v>1</v>
      </c>
      <c r="E2616" s="0" t="n">
        <v>0</v>
      </c>
      <c r="F2616" s="0" t="n">
        <v>2</v>
      </c>
      <c r="G2616" s="0" t="n">
        <v>0</v>
      </c>
      <c r="H2616" s="0" t="n">
        <v>2</v>
      </c>
      <c r="I2616" s="0" t="n">
        <v>0</v>
      </c>
      <c r="J2616" s="0" t="n">
        <v>43</v>
      </c>
      <c r="K2616" s="37" t="n">
        <f aca="false">E2616+Inputs!$B$5*F2616</f>
        <v>2.55</v>
      </c>
      <c r="L2616" s="37" t="n">
        <f aca="false">G2616+Inputs!$B$6*H2616</f>
        <v>2.55</v>
      </c>
      <c r="M2616" s="37" t="n">
        <f aca="false">I2616+Inputs!$B$7*J2616</f>
        <v>53.363</v>
      </c>
      <c r="N2616" s="37" t="n">
        <f aca="false">K2616+L2616+M2616</f>
        <v>58.463</v>
      </c>
    </row>
    <row r="2617" customFormat="false" ht="15" hidden="false" customHeight="false" outlineLevel="0" collapsed="false">
      <c r="A2617" s="0" t="s">
        <v>9</v>
      </c>
      <c r="B2617" s="0" t="s">
        <v>360</v>
      </c>
      <c r="C2617" s="15" t="n">
        <v>45901</v>
      </c>
      <c r="D2617" s="0" t="n">
        <v>1</v>
      </c>
      <c r="E2617" s="0" t="n">
        <v>0</v>
      </c>
      <c r="F2617" s="0" t="n">
        <v>1</v>
      </c>
      <c r="G2617" s="0" t="n">
        <v>0</v>
      </c>
      <c r="H2617" s="0" t="n">
        <v>1</v>
      </c>
      <c r="I2617" s="0" t="n">
        <v>0</v>
      </c>
      <c r="J2617" s="0" t="n">
        <v>51</v>
      </c>
      <c r="K2617" s="37" t="n">
        <f aca="false">E2617+Inputs!$B$5*F2617</f>
        <v>1.275</v>
      </c>
      <c r="L2617" s="37" t="n">
        <f aca="false">G2617+Inputs!$B$6*H2617</f>
        <v>1.275</v>
      </c>
      <c r="M2617" s="37" t="n">
        <f aca="false">I2617+Inputs!$B$7*J2617</f>
        <v>63.291</v>
      </c>
      <c r="N2617" s="37" t="n">
        <f aca="false">K2617+L2617+M2617</f>
        <v>65.841</v>
      </c>
    </row>
    <row r="2618" customFormat="false" ht="15" hidden="false" customHeight="false" outlineLevel="0" collapsed="false">
      <c r="A2618" s="0" t="s">
        <v>9</v>
      </c>
      <c r="B2618" s="0" t="s">
        <v>360</v>
      </c>
      <c r="C2618" s="15" t="n">
        <v>45931</v>
      </c>
      <c r="D2618" s="0" t="n">
        <v>1</v>
      </c>
      <c r="E2618" s="0" t="n">
        <v>0</v>
      </c>
      <c r="F2618" s="0" t="n">
        <v>0</v>
      </c>
      <c r="G2618" s="0" t="n">
        <v>0</v>
      </c>
      <c r="H2618" s="0" t="n">
        <v>1</v>
      </c>
      <c r="I2618" s="0" t="n">
        <v>0</v>
      </c>
      <c r="J2618" s="0" t="n">
        <v>51</v>
      </c>
      <c r="K2618" s="37" t="n">
        <f aca="false">E2618+Inputs!$B$5*F2618</f>
        <v>0</v>
      </c>
      <c r="L2618" s="37" t="n">
        <f aca="false">G2618+Inputs!$B$6*H2618</f>
        <v>1.275</v>
      </c>
      <c r="M2618" s="37" t="n">
        <f aca="false">I2618+Inputs!$B$7*J2618</f>
        <v>63.291</v>
      </c>
      <c r="N2618" s="37" t="n">
        <f aca="false">K2618+L2618+M2618</f>
        <v>64.566</v>
      </c>
    </row>
    <row r="2619" customFormat="false" ht="15" hidden="false" customHeight="false" outlineLevel="0" collapsed="false">
      <c r="A2619" s="0" t="s">
        <v>9</v>
      </c>
      <c r="B2619" s="0" t="s">
        <v>360</v>
      </c>
      <c r="C2619" s="15" t="n">
        <v>45962</v>
      </c>
      <c r="D2619" s="0" t="n">
        <v>1</v>
      </c>
      <c r="E2619" s="0" t="n">
        <v>0</v>
      </c>
      <c r="F2619" s="0" t="n">
        <v>1</v>
      </c>
      <c r="G2619" s="0" t="n">
        <v>0</v>
      </c>
      <c r="H2619" s="0" t="n">
        <v>1</v>
      </c>
      <c r="I2619" s="0" t="n">
        <v>0</v>
      </c>
      <c r="J2619" s="0" t="n">
        <v>46</v>
      </c>
      <c r="K2619" s="37" t="n">
        <f aca="false">E2619+Inputs!$B$5*F2619</f>
        <v>1.275</v>
      </c>
      <c r="L2619" s="37" t="n">
        <f aca="false">G2619+Inputs!$B$6*H2619</f>
        <v>1.275</v>
      </c>
      <c r="M2619" s="37" t="n">
        <f aca="false">I2619+Inputs!$B$7*J2619</f>
        <v>57.086</v>
      </c>
      <c r="N2619" s="37" t="n">
        <f aca="false">K2619+L2619+M2619</f>
        <v>59.636</v>
      </c>
    </row>
    <row r="2620" customFormat="false" ht="15" hidden="false" customHeight="false" outlineLevel="0" collapsed="false">
      <c r="A2620" s="0" t="s">
        <v>9</v>
      </c>
      <c r="B2620" s="0" t="s">
        <v>360</v>
      </c>
      <c r="C2620" s="15" t="n">
        <v>45992</v>
      </c>
      <c r="D2620" s="0" t="n">
        <v>1</v>
      </c>
      <c r="E2620" s="0" t="n">
        <v>0</v>
      </c>
      <c r="F2620" s="0" t="n">
        <v>2</v>
      </c>
      <c r="G2620" s="0" t="n">
        <v>0</v>
      </c>
      <c r="H2620" s="0" t="n">
        <v>1</v>
      </c>
      <c r="I2620" s="0" t="n">
        <v>0</v>
      </c>
      <c r="J2620" s="0" t="n">
        <v>48</v>
      </c>
      <c r="K2620" s="37" t="n">
        <f aca="false">E2620+Inputs!$B$5*F2620</f>
        <v>2.55</v>
      </c>
      <c r="L2620" s="37" t="n">
        <f aca="false">G2620+Inputs!$B$6*H2620</f>
        <v>1.275</v>
      </c>
      <c r="M2620" s="37" t="n">
        <f aca="false">I2620+Inputs!$B$7*J2620</f>
        <v>59.568</v>
      </c>
      <c r="N2620" s="37" t="n">
        <f aca="false">K2620+L2620+M2620</f>
        <v>63.393</v>
      </c>
    </row>
    <row r="2621" customFormat="false" ht="15" hidden="false" customHeight="false" outlineLevel="0" collapsed="false">
      <c r="A2621" s="0" t="s">
        <v>9</v>
      </c>
      <c r="B2621" s="0" t="s">
        <v>360</v>
      </c>
      <c r="C2621" s="15" t="n">
        <v>46023</v>
      </c>
      <c r="D2621" s="0" t="n">
        <v>1</v>
      </c>
      <c r="E2621" s="0" t="n">
        <v>0</v>
      </c>
      <c r="F2621" s="0" t="n">
        <v>0</v>
      </c>
      <c r="G2621" s="0" t="n">
        <v>0</v>
      </c>
      <c r="H2621" s="0" t="n">
        <v>0</v>
      </c>
      <c r="I2621" s="0" t="n">
        <v>0</v>
      </c>
      <c r="J2621" s="0" t="n">
        <v>38</v>
      </c>
      <c r="K2621" s="37" t="n">
        <f aca="false">E2621+Inputs!$B$5*F2621</f>
        <v>0</v>
      </c>
      <c r="L2621" s="37" t="n">
        <f aca="false">G2621+Inputs!$B$6*H2621</f>
        <v>0</v>
      </c>
      <c r="M2621" s="37" t="n">
        <f aca="false">I2621+Inputs!$B$7*J2621</f>
        <v>47.158</v>
      </c>
      <c r="N2621" s="37" t="n">
        <f aca="false">K2621+L2621+M2621</f>
        <v>47.158</v>
      </c>
    </row>
    <row r="2622" customFormat="false" ht="15" hidden="false" customHeight="false" outlineLevel="0" collapsed="false">
      <c r="A2622" s="0" t="s">
        <v>9</v>
      </c>
      <c r="B2622" s="0" t="s">
        <v>360</v>
      </c>
      <c r="C2622" s="15" t="n">
        <v>46054</v>
      </c>
      <c r="D2622" s="0" t="n">
        <v>1</v>
      </c>
      <c r="E2622" s="0" t="n">
        <v>0</v>
      </c>
      <c r="F2622" s="0" t="n">
        <v>4</v>
      </c>
      <c r="G2622" s="0" t="n">
        <v>0</v>
      </c>
      <c r="H2622" s="0" t="n">
        <v>1</v>
      </c>
      <c r="I2622" s="0" t="n">
        <v>0</v>
      </c>
      <c r="J2622" s="0" t="n">
        <v>52</v>
      </c>
      <c r="K2622" s="37" t="n">
        <f aca="false">E2622+Inputs!$B$5*F2622</f>
        <v>5.1</v>
      </c>
      <c r="L2622" s="37" t="n">
        <f aca="false">G2622+Inputs!$B$6*H2622</f>
        <v>1.275</v>
      </c>
      <c r="M2622" s="37" t="n">
        <f aca="false">I2622+Inputs!$B$7*J2622</f>
        <v>64.532</v>
      </c>
      <c r="N2622" s="37" t="n">
        <f aca="false">K2622+L2622+M2622</f>
        <v>70.907</v>
      </c>
    </row>
    <row r="2623" customFormat="false" ht="15" hidden="false" customHeight="false" outlineLevel="0" collapsed="false">
      <c r="A2623" s="0" t="s">
        <v>9</v>
      </c>
      <c r="B2623" s="0" t="s">
        <v>360</v>
      </c>
      <c r="C2623" s="15" t="n">
        <v>46082</v>
      </c>
      <c r="D2623" s="0" t="n">
        <v>1</v>
      </c>
      <c r="E2623" s="0" t="n">
        <v>0</v>
      </c>
      <c r="F2623" s="0" t="n">
        <v>1</v>
      </c>
      <c r="G2623" s="0" t="n">
        <v>0</v>
      </c>
      <c r="H2623" s="0" t="n">
        <v>0</v>
      </c>
      <c r="I2623" s="0" t="n">
        <v>0</v>
      </c>
      <c r="J2623" s="0" t="n">
        <v>64</v>
      </c>
      <c r="K2623" s="37" t="n">
        <f aca="false">E2623+Inputs!$B$5*F2623</f>
        <v>1.275</v>
      </c>
      <c r="L2623" s="37" t="n">
        <f aca="false">G2623+Inputs!$B$6*H2623</f>
        <v>0</v>
      </c>
      <c r="M2623" s="37" t="n">
        <f aca="false">I2623+Inputs!$B$7*J2623</f>
        <v>79.424</v>
      </c>
      <c r="N2623" s="37" t="n">
        <f aca="false">K2623+L2623+M2623</f>
        <v>80.699</v>
      </c>
    </row>
    <row r="2624" customFormat="false" ht="15" hidden="false" customHeight="false" outlineLevel="0" collapsed="false">
      <c r="A2624" s="0" t="s">
        <v>9</v>
      </c>
      <c r="B2624" s="0" t="s">
        <v>360</v>
      </c>
      <c r="C2624" s="15" t="n">
        <v>46113</v>
      </c>
      <c r="D2624" s="0" t="n">
        <v>1</v>
      </c>
      <c r="E2624" s="0" t="n">
        <v>0</v>
      </c>
      <c r="F2624" s="0" t="n">
        <v>8</v>
      </c>
      <c r="G2624" s="0" t="n">
        <v>0</v>
      </c>
      <c r="H2624" s="0" t="n">
        <v>1</v>
      </c>
      <c r="I2624" s="0" t="n">
        <v>0</v>
      </c>
      <c r="J2624" s="0" t="n">
        <v>42</v>
      </c>
      <c r="K2624" s="37" t="n">
        <f aca="false">E2624+Inputs!$B$5*F2624</f>
        <v>10.2</v>
      </c>
      <c r="L2624" s="37" t="n">
        <f aca="false">G2624+Inputs!$B$6*H2624</f>
        <v>1.275</v>
      </c>
      <c r="M2624" s="37" t="n">
        <f aca="false">I2624+Inputs!$B$7*J2624</f>
        <v>52.122</v>
      </c>
      <c r="N2624" s="37" t="n">
        <f aca="false">K2624+L2624+M2624</f>
        <v>63.597</v>
      </c>
    </row>
    <row r="2625" customFormat="false" ht="15" hidden="false" customHeight="false" outlineLevel="0" collapsed="false">
      <c r="A2625" s="0" t="s">
        <v>9</v>
      </c>
      <c r="B2625" s="0" t="s">
        <v>360</v>
      </c>
      <c r="C2625" s="15" t="n">
        <v>46143</v>
      </c>
      <c r="D2625" s="0" t="n">
        <v>1</v>
      </c>
      <c r="E2625" s="0" t="n">
        <v>0</v>
      </c>
      <c r="F2625" s="0" t="n">
        <v>11</v>
      </c>
      <c r="G2625" s="0" t="n">
        <v>0</v>
      </c>
      <c r="H2625" s="0" t="n">
        <v>1</v>
      </c>
      <c r="I2625" s="0" t="n">
        <v>0</v>
      </c>
      <c r="J2625" s="0" t="n">
        <v>49</v>
      </c>
      <c r="K2625" s="37" t="n">
        <f aca="false">E2625+Inputs!$B$5*F2625</f>
        <v>14.025</v>
      </c>
      <c r="L2625" s="37" t="n">
        <f aca="false">G2625+Inputs!$B$6*H2625</f>
        <v>1.275</v>
      </c>
      <c r="M2625" s="37" t="n">
        <f aca="false">I2625+Inputs!$B$7*J2625</f>
        <v>60.809</v>
      </c>
      <c r="N2625" s="37" t="n">
        <f aca="false">K2625+L2625+M2625</f>
        <v>76.109</v>
      </c>
    </row>
    <row r="2626" customFormat="false" ht="15" hidden="false" customHeight="false" outlineLevel="0" collapsed="false">
      <c r="A2626" s="0" t="s">
        <v>9</v>
      </c>
      <c r="B2626" s="0" t="s">
        <v>360</v>
      </c>
      <c r="C2626" s="15" t="n">
        <v>46174</v>
      </c>
      <c r="D2626" s="0" t="n">
        <v>1</v>
      </c>
      <c r="E2626" s="0" t="n">
        <v>0</v>
      </c>
      <c r="F2626" s="0" t="n">
        <v>13</v>
      </c>
      <c r="G2626" s="0" t="n">
        <v>0</v>
      </c>
      <c r="H2626" s="0" t="n">
        <v>7</v>
      </c>
      <c r="I2626" s="0" t="n">
        <v>0</v>
      </c>
      <c r="J2626" s="0" t="n">
        <v>56</v>
      </c>
      <c r="K2626" s="37" t="n">
        <f aca="false">E2626+Inputs!$B$5*F2626</f>
        <v>16.575</v>
      </c>
      <c r="L2626" s="37" t="n">
        <f aca="false">G2626+Inputs!$B$6*H2626</f>
        <v>8.925</v>
      </c>
      <c r="M2626" s="37" t="n">
        <f aca="false">I2626+Inputs!$B$7*J2626</f>
        <v>69.496</v>
      </c>
      <c r="N2626" s="37" t="n">
        <f aca="false">K2626+L2626+M2626</f>
        <v>94.996</v>
      </c>
    </row>
    <row r="2627" customFormat="false" ht="15" hidden="false" customHeight="false" outlineLevel="0" collapsed="false">
      <c r="A2627" s="0" t="s">
        <v>9</v>
      </c>
      <c r="B2627" s="0" t="s">
        <v>360</v>
      </c>
      <c r="C2627" s="15" t="n">
        <v>46204</v>
      </c>
      <c r="D2627" s="0" t="n">
        <v>1</v>
      </c>
      <c r="E2627" s="0" t="n">
        <v>0</v>
      </c>
      <c r="F2627" s="0" t="n">
        <v>10</v>
      </c>
      <c r="G2627" s="0" t="n">
        <v>0</v>
      </c>
      <c r="H2627" s="0" t="n">
        <v>1</v>
      </c>
      <c r="I2627" s="0" t="n">
        <v>0</v>
      </c>
      <c r="J2627" s="0" t="n">
        <v>53</v>
      </c>
      <c r="K2627" s="37" t="n">
        <f aca="false">E2627+Inputs!$B$5*F2627</f>
        <v>12.75</v>
      </c>
      <c r="L2627" s="37" t="n">
        <f aca="false">G2627+Inputs!$B$6*H2627</f>
        <v>1.275</v>
      </c>
      <c r="M2627" s="37" t="n">
        <f aca="false">I2627+Inputs!$B$7*J2627</f>
        <v>65.773</v>
      </c>
      <c r="N2627" s="37" t="n">
        <f aca="false">K2627+L2627+M2627</f>
        <v>79.798</v>
      </c>
    </row>
    <row r="2628" customFormat="false" ht="15" hidden="false" customHeight="false" outlineLevel="0" collapsed="false">
      <c r="A2628" s="0" t="s">
        <v>9</v>
      </c>
      <c r="B2628" s="0" t="s">
        <v>360</v>
      </c>
      <c r="C2628" s="15" t="n">
        <v>46235</v>
      </c>
      <c r="D2628" s="0" t="n">
        <v>1</v>
      </c>
      <c r="E2628" s="0" t="n">
        <v>0</v>
      </c>
      <c r="F2628" s="0" t="n">
        <v>8</v>
      </c>
      <c r="G2628" s="0" t="n">
        <v>0</v>
      </c>
      <c r="H2628" s="0" t="n">
        <v>4</v>
      </c>
      <c r="I2628" s="0" t="n">
        <v>0</v>
      </c>
      <c r="J2628" s="0" t="n">
        <v>47</v>
      </c>
      <c r="K2628" s="37" t="n">
        <f aca="false">E2628+Inputs!$B$5*F2628</f>
        <v>10.2</v>
      </c>
      <c r="L2628" s="37" t="n">
        <f aca="false">G2628+Inputs!$B$6*H2628</f>
        <v>5.1</v>
      </c>
      <c r="M2628" s="37" t="n">
        <f aca="false">I2628+Inputs!$B$7*J2628</f>
        <v>58.327</v>
      </c>
      <c r="N2628" s="37" t="n">
        <f aca="false">K2628+L2628+M2628</f>
        <v>73.627</v>
      </c>
    </row>
    <row r="2629" customFormat="false" ht="15" hidden="false" customHeight="false" outlineLevel="0" collapsed="false">
      <c r="A2629" s="0" t="s">
        <v>9</v>
      </c>
      <c r="B2629" s="0" t="s">
        <v>393</v>
      </c>
      <c r="C2629" s="15" t="n">
        <v>44927</v>
      </c>
      <c r="D2629" s="0" t="n">
        <v>2</v>
      </c>
      <c r="E2629" s="0" t="n">
        <v>0</v>
      </c>
      <c r="F2629" s="0" t="n">
        <v>10</v>
      </c>
      <c r="G2629" s="0" t="n">
        <v>0</v>
      </c>
      <c r="H2629" s="0" t="n">
        <v>0</v>
      </c>
      <c r="I2629" s="0" t="n">
        <v>0</v>
      </c>
      <c r="J2629" s="0" t="n">
        <v>56</v>
      </c>
      <c r="K2629" s="37" t="n">
        <f aca="false">E2629+Inputs!$B$5*F2629</f>
        <v>12.75</v>
      </c>
      <c r="L2629" s="37" t="n">
        <f aca="false">G2629+Inputs!$B$6*H2629</f>
        <v>0</v>
      </c>
      <c r="M2629" s="37" t="n">
        <f aca="false">I2629+Inputs!$B$7*J2629</f>
        <v>69.496</v>
      </c>
      <c r="N2629" s="37" t="n">
        <f aca="false">K2629+L2629+M2629</f>
        <v>82.246</v>
      </c>
    </row>
    <row r="2630" customFormat="false" ht="15" hidden="false" customHeight="false" outlineLevel="0" collapsed="false">
      <c r="A2630" s="0" t="s">
        <v>9</v>
      </c>
      <c r="B2630" s="0" t="s">
        <v>393</v>
      </c>
      <c r="C2630" s="15" t="n">
        <v>44958</v>
      </c>
      <c r="D2630" s="0" t="n">
        <v>2</v>
      </c>
      <c r="E2630" s="0" t="n">
        <v>0</v>
      </c>
      <c r="F2630" s="0" t="n">
        <v>9</v>
      </c>
      <c r="G2630" s="0" t="n">
        <v>0</v>
      </c>
      <c r="H2630" s="0" t="n">
        <v>0</v>
      </c>
      <c r="I2630" s="0" t="n">
        <v>0</v>
      </c>
      <c r="J2630" s="0" t="n">
        <v>36</v>
      </c>
      <c r="K2630" s="37" t="n">
        <f aca="false">E2630+Inputs!$B$5*F2630</f>
        <v>11.475</v>
      </c>
      <c r="L2630" s="37" t="n">
        <f aca="false">G2630+Inputs!$B$6*H2630</f>
        <v>0</v>
      </c>
      <c r="M2630" s="37" t="n">
        <f aca="false">I2630+Inputs!$B$7*J2630</f>
        <v>44.676</v>
      </c>
      <c r="N2630" s="37" t="n">
        <f aca="false">K2630+L2630+M2630</f>
        <v>56.151</v>
      </c>
    </row>
    <row r="2631" customFormat="false" ht="15" hidden="false" customHeight="false" outlineLevel="0" collapsed="false">
      <c r="A2631" s="0" t="s">
        <v>9</v>
      </c>
      <c r="B2631" s="0" t="s">
        <v>393</v>
      </c>
      <c r="C2631" s="15" t="n">
        <v>44986</v>
      </c>
      <c r="D2631" s="0" t="n">
        <v>2</v>
      </c>
      <c r="E2631" s="0" t="n">
        <v>0</v>
      </c>
      <c r="F2631" s="0" t="n">
        <v>0</v>
      </c>
      <c r="G2631" s="0" t="n">
        <v>0</v>
      </c>
      <c r="H2631" s="0" t="n">
        <v>0</v>
      </c>
      <c r="I2631" s="0" t="n">
        <v>0</v>
      </c>
      <c r="J2631" s="0" t="n">
        <v>8</v>
      </c>
      <c r="K2631" s="37" t="n">
        <f aca="false">E2631+Inputs!$B$5*F2631</f>
        <v>0</v>
      </c>
      <c r="L2631" s="37" t="n">
        <f aca="false">G2631+Inputs!$B$6*H2631</f>
        <v>0</v>
      </c>
      <c r="M2631" s="37" t="n">
        <f aca="false">I2631+Inputs!$B$7*J2631</f>
        <v>9.928</v>
      </c>
      <c r="N2631" s="37" t="n">
        <f aca="false">K2631+L2631+M2631</f>
        <v>9.928</v>
      </c>
    </row>
    <row r="2632" customFormat="false" ht="15" hidden="false" customHeight="false" outlineLevel="0" collapsed="false">
      <c r="A2632" s="0" t="s">
        <v>9</v>
      </c>
      <c r="B2632" s="0" t="s">
        <v>393</v>
      </c>
      <c r="C2632" s="15" t="n">
        <v>45017</v>
      </c>
      <c r="D2632" s="0" t="n">
        <v>2</v>
      </c>
      <c r="E2632" s="0" t="n">
        <v>0</v>
      </c>
      <c r="F2632" s="0" t="n">
        <v>2</v>
      </c>
      <c r="G2632" s="0" t="n">
        <v>0</v>
      </c>
      <c r="H2632" s="0" t="n">
        <v>1</v>
      </c>
      <c r="I2632" s="0" t="n">
        <v>0</v>
      </c>
      <c r="J2632" s="0" t="n">
        <v>13</v>
      </c>
      <c r="K2632" s="37" t="n">
        <f aca="false">E2632+Inputs!$B$5*F2632</f>
        <v>2.55</v>
      </c>
      <c r="L2632" s="37" t="n">
        <f aca="false">G2632+Inputs!$B$6*H2632</f>
        <v>1.275</v>
      </c>
      <c r="M2632" s="37" t="n">
        <f aca="false">I2632+Inputs!$B$7*J2632</f>
        <v>16.133</v>
      </c>
      <c r="N2632" s="37" t="n">
        <f aca="false">K2632+L2632+M2632</f>
        <v>19.958</v>
      </c>
    </row>
    <row r="2633" customFormat="false" ht="15" hidden="false" customHeight="false" outlineLevel="0" collapsed="false">
      <c r="A2633" s="0" t="s">
        <v>9</v>
      </c>
      <c r="B2633" s="0" t="s">
        <v>393</v>
      </c>
      <c r="C2633" s="15" t="n">
        <v>45047</v>
      </c>
      <c r="D2633" s="0" t="n">
        <v>2</v>
      </c>
      <c r="E2633" s="0" t="n">
        <v>0</v>
      </c>
      <c r="F2633" s="0" t="n">
        <v>8</v>
      </c>
      <c r="G2633" s="0" t="n">
        <v>0</v>
      </c>
      <c r="H2633" s="0" t="n">
        <v>0</v>
      </c>
      <c r="I2633" s="0" t="n">
        <v>0</v>
      </c>
      <c r="J2633" s="0" t="n">
        <v>59</v>
      </c>
      <c r="K2633" s="37" t="n">
        <f aca="false">E2633+Inputs!$B$5*F2633</f>
        <v>10.2</v>
      </c>
      <c r="L2633" s="37" t="n">
        <f aca="false">G2633+Inputs!$B$6*H2633</f>
        <v>0</v>
      </c>
      <c r="M2633" s="37" t="n">
        <f aca="false">I2633+Inputs!$B$7*J2633</f>
        <v>73.219</v>
      </c>
      <c r="N2633" s="37" t="n">
        <f aca="false">K2633+L2633+M2633</f>
        <v>83.419</v>
      </c>
    </row>
    <row r="2634" customFormat="false" ht="15" hidden="false" customHeight="false" outlineLevel="0" collapsed="false">
      <c r="A2634" s="0" t="s">
        <v>9</v>
      </c>
      <c r="B2634" s="0" t="s">
        <v>393</v>
      </c>
      <c r="C2634" s="15" t="n">
        <v>45078</v>
      </c>
      <c r="D2634" s="0" t="n">
        <v>2</v>
      </c>
      <c r="E2634" s="0" t="n">
        <v>0</v>
      </c>
      <c r="F2634" s="0" t="n">
        <v>4</v>
      </c>
      <c r="G2634" s="0" t="n">
        <v>0</v>
      </c>
      <c r="H2634" s="0" t="n">
        <v>0</v>
      </c>
      <c r="I2634" s="0" t="n">
        <v>0</v>
      </c>
      <c r="J2634" s="0" t="n">
        <v>69</v>
      </c>
      <c r="K2634" s="37" t="n">
        <f aca="false">E2634+Inputs!$B$5*F2634</f>
        <v>5.1</v>
      </c>
      <c r="L2634" s="37" t="n">
        <f aca="false">G2634+Inputs!$B$6*H2634</f>
        <v>0</v>
      </c>
      <c r="M2634" s="37" t="n">
        <f aca="false">I2634+Inputs!$B$7*J2634</f>
        <v>85.629</v>
      </c>
      <c r="N2634" s="37" t="n">
        <f aca="false">K2634+L2634+M2634</f>
        <v>90.729</v>
      </c>
    </row>
    <row r="2635" customFormat="false" ht="15" hidden="false" customHeight="false" outlineLevel="0" collapsed="false">
      <c r="A2635" s="0" t="s">
        <v>9</v>
      </c>
      <c r="B2635" s="0" t="s">
        <v>393</v>
      </c>
      <c r="C2635" s="15" t="n">
        <v>45108</v>
      </c>
      <c r="D2635" s="0" t="n">
        <v>2</v>
      </c>
      <c r="E2635" s="0" t="n">
        <v>0</v>
      </c>
      <c r="F2635" s="0" t="n">
        <v>8</v>
      </c>
      <c r="G2635" s="0" t="n">
        <v>0</v>
      </c>
      <c r="H2635" s="0" t="n">
        <v>0</v>
      </c>
      <c r="I2635" s="0" t="n">
        <v>0</v>
      </c>
      <c r="J2635" s="0" t="n">
        <v>75</v>
      </c>
      <c r="K2635" s="37" t="n">
        <f aca="false">E2635+Inputs!$B$5*F2635</f>
        <v>10.2</v>
      </c>
      <c r="L2635" s="37" t="n">
        <f aca="false">G2635+Inputs!$B$6*H2635</f>
        <v>0</v>
      </c>
      <c r="M2635" s="37" t="n">
        <f aca="false">I2635+Inputs!$B$7*J2635</f>
        <v>93.075</v>
      </c>
      <c r="N2635" s="37" t="n">
        <f aca="false">K2635+L2635+M2635</f>
        <v>103.275</v>
      </c>
    </row>
    <row r="2636" customFormat="false" ht="15" hidden="false" customHeight="false" outlineLevel="0" collapsed="false">
      <c r="A2636" s="0" t="s">
        <v>9</v>
      </c>
      <c r="B2636" s="0" t="s">
        <v>393</v>
      </c>
      <c r="C2636" s="15" t="n">
        <v>45139</v>
      </c>
      <c r="D2636" s="0" t="n">
        <v>2</v>
      </c>
      <c r="E2636" s="0" t="n">
        <v>0</v>
      </c>
      <c r="F2636" s="0" t="n">
        <v>2</v>
      </c>
      <c r="G2636" s="0" t="n">
        <v>0</v>
      </c>
      <c r="H2636" s="0" t="n">
        <v>2</v>
      </c>
      <c r="I2636" s="0" t="n">
        <v>0</v>
      </c>
      <c r="J2636" s="0" t="n">
        <v>60</v>
      </c>
      <c r="K2636" s="37" t="n">
        <f aca="false">E2636+Inputs!$B$5*F2636</f>
        <v>2.55</v>
      </c>
      <c r="L2636" s="37" t="n">
        <f aca="false">G2636+Inputs!$B$6*H2636</f>
        <v>2.55</v>
      </c>
      <c r="M2636" s="37" t="n">
        <f aca="false">I2636+Inputs!$B$7*J2636</f>
        <v>74.46</v>
      </c>
      <c r="N2636" s="37" t="n">
        <f aca="false">K2636+L2636+M2636</f>
        <v>79.56</v>
      </c>
    </row>
    <row r="2637" customFormat="false" ht="15" hidden="false" customHeight="false" outlineLevel="0" collapsed="false">
      <c r="A2637" s="0" t="s">
        <v>9</v>
      </c>
      <c r="B2637" s="0" t="s">
        <v>393</v>
      </c>
      <c r="C2637" s="15" t="n">
        <v>45170</v>
      </c>
      <c r="D2637" s="0" t="n">
        <v>2</v>
      </c>
      <c r="E2637" s="0" t="n">
        <v>0</v>
      </c>
      <c r="F2637" s="0" t="n">
        <v>6</v>
      </c>
      <c r="G2637" s="0" t="n">
        <v>0</v>
      </c>
      <c r="H2637" s="0" t="n">
        <v>0</v>
      </c>
      <c r="I2637" s="0" t="n">
        <v>0</v>
      </c>
      <c r="J2637" s="0" t="n">
        <v>75</v>
      </c>
      <c r="K2637" s="37" t="n">
        <f aca="false">E2637+Inputs!$B$5*F2637</f>
        <v>7.65</v>
      </c>
      <c r="L2637" s="37" t="n">
        <f aca="false">G2637+Inputs!$B$6*H2637</f>
        <v>0</v>
      </c>
      <c r="M2637" s="37" t="n">
        <f aca="false">I2637+Inputs!$B$7*J2637</f>
        <v>93.075</v>
      </c>
      <c r="N2637" s="37" t="n">
        <f aca="false">K2637+L2637+M2637</f>
        <v>100.725</v>
      </c>
    </row>
    <row r="2638" customFormat="false" ht="15" hidden="false" customHeight="false" outlineLevel="0" collapsed="false">
      <c r="A2638" s="0" t="s">
        <v>9</v>
      </c>
      <c r="B2638" s="0" t="s">
        <v>393</v>
      </c>
      <c r="C2638" s="15" t="n">
        <v>45200</v>
      </c>
      <c r="D2638" s="0" t="n">
        <v>2</v>
      </c>
      <c r="E2638" s="0" t="n">
        <v>0</v>
      </c>
      <c r="F2638" s="0" t="n">
        <v>4</v>
      </c>
      <c r="G2638" s="0" t="n">
        <v>0</v>
      </c>
      <c r="H2638" s="0" t="n">
        <v>1</v>
      </c>
      <c r="I2638" s="0" t="n">
        <v>0</v>
      </c>
      <c r="J2638" s="0" t="n">
        <v>71</v>
      </c>
      <c r="K2638" s="37" t="n">
        <f aca="false">E2638+Inputs!$B$5*F2638</f>
        <v>5.1</v>
      </c>
      <c r="L2638" s="37" t="n">
        <f aca="false">G2638+Inputs!$B$6*H2638</f>
        <v>1.275</v>
      </c>
      <c r="M2638" s="37" t="n">
        <f aca="false">I2638+Inputs!$B$7*J2638</f>
        <v>88.111</v>
      </c>
      <c r="N2638" s="37" t="n">
        <f aca="false">K2638+L2638+M2638</f>
        <v>94.486</v>
      </c>
    </row>
    <row r="2639" customFormat="false" ht="15" hidden="false" customHeight="false" outlineLevel="0" collapsed="false">
      <c r="A2639" s="0" t="s">
        <v>9</v>
      </c>
      <c r="B2639" s="0" t="s">
        <v>393</v>
      </c>
      <c r="C2639" s="15" t="n">
        <v>45231</v>
      </c>
      <c r="D2639" s="0" t="n">
        <v>2</v>
      </c>
      <c r="E2639" s="0" t="n">
        <v>0</v>
      </c>
      <c r="F2639" s="0" t="n">
        <v>8</v>
      </c>
      <c r="G2639" s="0" t="n">
        <v>0</v>
      </c>
      <c r="H2639" s="0" t="n">
        <v>0</v>
      </c>
      <c r="I2639" s="0" t="n">
        <v>0</v>
      </c>
      <c r="J2639" s="0" t="n">
        <v>79</v>
      </c>
      <c r="K2639" s="37" t="n">
        <f aca="false">E2639+Inputs!$B$5*F2639</f>
        <v>10.2</v>
      </c>
      <c r="L2639" s="37" t="n">
        <f aca="false">G2639+Inputs!$B$6*H2639</f>
        <v>0</v>
      </c>
      <c r="M2639" s="37" t="n">
        <f aca="false">I2639+Inputs!$B$7*J2639</f>
        <v>98.039</v>
      </c>
      <c r="N2639" s="37" t="n">
        <f aca="false">K2639+L2639+M2639</f>
        <v>108.239</v>
      </c>
    </row>
    <row r="2640" customFormat="false" ht="15" hidden="false" customHeight="false" outlineLevel="0" collapsed="false">
      <c r="A2640" s="0" t="s">
        <v>9</v>
      </c>
      <c r="B2640" s="0" t="s">
        <v>393</v>
      </c>
      <c r="C2640" s="15" t="n">
        <v>45261</v>
      </c>
      <c r="D2640" s="0" t="n">
        <v>2</v>
      </c>
      <c r="E2640" s="0" t="n">
        <v>0</v>
      </c>
      <c r="F2640" s="0" t="n">
        <v>10</v>
      </c>
      <c r="G2640" s="0" t="n">
        <v>0</v>
      </c>
      <c r="H2640" s="0" t="n">
        <v>0</v>
      </c>
      <c r="I2640" s="0" t="n">
        <v>0</v>
      </c>
      <c r="J2640" s="0" t="n">
        <v>38</v>
      </c>
      <c r="K2640" s="37" t="n">
        <f aca="false">E2640+Inputs!$B$5*F2640</f>
        <v>12.75</v>
      </c>
      <c r="L2640" s="37" t="n">
        <f aca="false">G2640+Inputs!$B$6*H2640</f>
        <v>0</v>
      </c>
      <c r="M2640" s="37" t="n">
        <f aca="false">I2640+Inputs!$B$7*J2640</f>
        <v>47.158</v>
      </c>
      <c r="N2640" s="37" t="n">
        <f aca="false">K2640+L2640+M2640</f>
        <v>59.908</v>
      </c>
    </row>
    <row r="2641" customFormat="false" ht="15" hidden="false" customHeight="false" outlineLevel="0" collapsed="false">
      <c r="A2641" s="0" t="s">
        <v>9</v>
      </c>
      <c r="B2641" s="0" t="s">
        <v>393</v>
      </c>
      <c r="C2641" s="15" t="n">
        <v>45292</v>
      </c>
      <c r="D2641" s="0" t="n">
        <v>2</v>
      </c>
      <c r="E2641" s="0" t="n">
        <v>0</v>
      </c>
      <c r="F2641" s="0" t="n">
        <v>8</v>
      </c>
      <c r="G2641" s="0" t="n">
        <v>0</v>
      </c>
      <c r="H2641" s="0" t="n">
        <v>0</v>
      </c>
      <c r="I2641" s="0" t="n">
        <v>0</v>
      </c>
      <c r="J2641" s="0" t="n">
        <v>53</v>
      </c>
      <c r="K2641" s="37" t="n">
        <f aca="false">E2641+Inputs!$B$5*F2641</f>
        <v>10.2</v>
      </c>
      <c r="L2641" s="37" t="n">
        <f aca="false">G2641+Inputs!$B$6*H2641</f>
        <v>0</v>
      </c>
      <c r="M2641" s="37" t="n">
        <f aca="false">I2641+Inputs!$B$7*J2641</f>
        <v>65.773</v>
      </c>
      <c r="N2641" s="37" t="n">
        <f aca="false">K2641+L2641+M2641</f>
        <v>75.973</v>
      </c>
    </row>
    <row r="2642" customFormat="false" ht="15" hidden="false" customHeight="false" outlineLevel="0" collapsed="false">
      <c r="A2642" s="0" t="s">
        <v>9</v>
      </c>
      <c r="B2642" s="0" t="s">
        <v>393</v>
      </c>
      <c r="C2642" s="15" t="n">
        <v>45323</v>
      </c>
      <c r="D2642" s="0" t="n">
        <v>2</v>
      </c>
      <c r="E2642" s="0" t="n">
        <v>0</v>
      </c>
      <c r="F2642" s="0" t="n">
        <v>1</v>
      </c>
      <c r="G2642" s="0" t="n">
        <v>0</v>
      </c>
      <c r="H2642" s="0" t="n">
        <v>0</v>
      </c>
      <c r="I2642" s="0" t="n">
        <v>0</v>
      </c>
      <c r="J2642" s="0" t="n">
        <v>7</v>
      </c>
      <c r="K2642" s="37" t="n">
        <f aca="false">E2642+Inputs!$B$5*F2642</f>
        <v>1.275</v>
      </c>
      <c r="L2642" s="37" t="n">
        <f aca="false">G2642+Inputs!$B$6*H2642</f>
        <v>0</v>
      </c>
      <c r="M2642" s="37" t="n">
        <f aca="false">I2642+Inputs!$B$7*J2642</f>
        <v>8.687</v>
      </c>
      <c r="N2642" s="37" t="n">
        <f aca="false">K2642+L2642+M2642</f>
        <v>9.962</v>
      </c>
    </row>
    <row r="2643" customFormat="false" ht="15" hidden="false" customHeight="false" outlineLevel="0" collapsed="false">
      <c r="A2643" s="0" t="s">
        <v>9</v>
      </c>
      <c r="B2643" s="0" t="s">
        <v>393</v>
      </c>
      <c r="C2643" s="15" t="n">
        <v>45352</v>
      </c>
      <c r="D2643" s="0" t="n">
        <v>2</v>
      </c>
      <c r="E2643" s="0" t="n">
        <v>0</v>
      </c>
      <c r="F2643" s="0" t="n">
        <v>1</v>
      </c>
      <c r="G2643" s="0" t="n">
        <v>0</v>
      </c>
      <c r="H2643" s="0" t="n">
        <v>1</v>
      </c>
      <c r="I2643" s="0" t="n">
        <v>0</v>
      </c>
      <c r="J2643" s="0" t="n">
        <v>15</v>
      </c>
      <c r="K2643" s="37" t="n">
        <f aca="false">E2643+Inputs!$B$5*F2643</f>
        <v>1.275</v>
      </c>
      <c r="L2643" s="37" t="n">
        <f aca="false">G2643+Inputs!$B$6*H2643</f>
        <v>1.275</v>
      </c>
      <c r="M2643" s="37" t="n">
        <f aca="false">I2643+Inputs!$B$7*J2643</f>
        <v>18.615</v>
      </c>
      <c r="N2643" s="37" t="n">
        <f aca="false">K2643+L2643+M2643</f>
        <v>21.165</v>
      </c>
    </row>
    <row r="2644" customFormat="false" ht="15" hidden="false" customHeight="false" outlineLevel="0" collapsed="false">
      <c r="A2644" s="0" t="s">
        <v>9</v>
      </c>
      <c r="B2644" s="0" t="s">
        <v>393</v>
      </c>
      <c r="C2644" s="15" t="n">
        <v>45383</v>
      </c>
      <c r="D2644" s="0" t="n">
        <v>2</v>
      </c>
      <c r="E2644" s="0" t="n">
        <v>0</v>
      </c>
      <c r="F2644" s="0" t="n">
        <v>2</v>
      </c>
      <c r="G2644" s="0" t="n">
        <v>0</v>
      </c>
      <c r="H2644" s="0" t="n">
        <v>1</v>
      </c>
      <c r="I2644" s="0" t="n">
        <v>0</v>
      </c>
      <c r="J2644" s="0" t="n">
        <v>48</v>
      </c>
      <c r="K2644" s="37" t="n">
        <f aca="false">E2644+Inputs!$B$5*F2644</f>
        <v>2.55</v>
      </c>
      <c r="L2644" s="37" t="n">
        <f aca="false">G2644+Inputs!$B$6*H2644</f>
        <v>1.275</v>
      </c>
      <c r="M2644" s="37" t="n">
        <f aca="false">I2644+Inputs!$B$7*J2644</f>
        <v>59.568</v>
      </c>
      <c r="N2644" s="37" t="n">
        <f aca="false">K2644+L2644+M2644</f>
        <v>63.393</v>
      </c>
    </row>
    <row r="2645" customFormat="false" ht="15" hidden="false" customHeight="false" outlineLevel="0" collapsed="false">
      <c r="A2645" s="0" t="s">
        <v>9</v>
      </c>
      <c r="B2645" s="0" t="s">
        <v>393</v>
      </c>
      <c r="C2645" s="15" t="n">
        <v>45413</v>
      </c>
      <c r="D2645" s="0" t="n">
        <v>2</v>
      </c>
      <c r="E2645" s="0" t="n">
        <v>0</v>
      </c>
      <c r="F2645" s="0" t="n">
        <v>5</v>
      </c>
      <c r="G2645" s="0" t="n">
        <v>0</v>
      </c>
      <c r="H2645" s="0" t="n">
        <v>0</v>
      </c>
      <c r="I2645" s="0" t="n">
        <v>0</v>
      </c>
      <c r="J2645" s="0" t="n">
        <v>37</v>
      </c>
      <c r="K2645" s="37" t="n">
        <f aca="false">E2645+Inputs!$B$5*F2645</f>
        <v>6.375</v>
      </c>
      <c r="L2645" s="37" t="n">
        <f aca="false">G2645+Inputs!$B$6*H2645</f>
        <v>0</v>
      </c>
      <c r="M2645" s="37" t="n">
        <f aca="false">I2645+Inputs!$B$7*J2645</f>
        <v>45.917</v>
      </c>
      <c r="N2645" s="37" t="n">
        <f aca="false">K2645+L2645+M2645</f>
        <v>52.292</v>
      </c>
    </row>
    <row r="2646" customFormat="false" ht="15" hidden="false" customHeight="false" outlineLevel="0" collapsed="false">
      <c r="A2646" s="0" t="s">
        <v>9</v>
      </c>
      <c r="B2646" s="0" t="s">
        <v>393</v>
      </c>
      <c r="C2646" s="15" t="n">
        <v>45444</v>
      </c>
      <c r="D2646" s="0" t="n">
        <v>2</v>
      </c>
      <c r="E2646" s="0" t="n">
        <v>0</v>
      </c>
      <c r="F2646" s="0" t="n">
        <v>4</v>
      </c>
      <c r="G2646" s="0" t="n">
        <v>0</v>
      </c>
      <c r="H2646" s="0" t="n">
        <v>0</v>
      </c>
      <c r="I2646" s="0" t="n">
        <v>0</v>
      </c>
      <c r="J2646" s="0" t="n">
        <v>79</v>
      </c>
      <c r="K2646" s="37" t="n">
        <f aca="false">E2646+Inputs!$B$5*F2646</f>
        <v>5.1</v>
      </c>
      <c r="L2646" s="37" t="n">
        <f aca="false">G2646+Inputs!$B$6*H2646</f>
        <v>0</v>
      </c>
      <c r="M2646" s="37" t="n">
        <f aca="false">I2646+Inputs!$B$7*J2646</f>
        <v>98.039</v>
      </c>
      <c r="N2646" s="37" t="n">
        <f aca="false">K2646+L2646+M2646</f>
        <v>103.139</v>
      </c>
    </row>
    <row r="2647" customFormat="false" ht="15" hidden="false" customHeight="false" outlineLevel="0" collapsed="false">
      <c r="A2647" s="0" t="s">
        <v>9</v>
      </c>
      <c r="B2647" s="0" t="s">
        <v>393</v>
      </c>
      <c r="C2647" s="15" t="n">
        <v>45474</v>
      </c>
      <c r="D2647" s="0" t="n">
        <v>2</v>
      </c>
      <c r="E2647" s="0" t="n">
        <v>0</v>
      </c>
      <c r="F2647" s="0" t="n">
        <v>2</v>
      </c>
      <c r="G2647" s="0" t="n">
        <v>0</v>
      </c>
      <c r="H2647" s="0" t="n">
        <v>2</v>
      </c>
      <c r="I2647" s="0" t="n">
        <v>0</v>
      </c>
      <c r="J2647" s="0" t="n">
        <v>65</v>
      </c>
      <c r="K2647" s="37" t="n">
        <f aca="false">E2647+Inputs!$B$5*F2647</f>
        <v>2.55</v>
      </c>
      <c r="L2647" s="37" t="n">
        <f aca="false">G2647+Inputs!$B$6*H2647</f>
        <v>2.55</v>
      </c>
      <c r="M2647" s="37" t="n">
        <f aca="false">I2647+Inputs!$B$7*J2647</f>
        <v>80.665</v>
      </c>
      <c r="N2647" s="37" t="n">
        <f aca="false">K2647+L2647+M2647</f>
        <v>85.765</v>
      </c>
    </row>
    <row r="2648" customFormat="false" ht="15" hidden="false" customHeight="false" outlineLevel="0" collapsed="false">
      <c r="A2648" s="0" t="s">
        <v>9</v>
      </c>
      <c r="B2648" s="0" t="s">
        <v>393</v>
      </c>
      <c r="C2648" s="15" t="n">
        <v>45505</v>
      </c>
      <c r="D2648" s="0" t="n">
        <v>2</v>
      </c>
      <c r="E2648" s="0" t="n">
        <v>0</v>
      </c>
      <c r="F2648" s="0" t="n">
        <v>2</v>
      </c>
      <c r="G2648" s="0" t="n">
        <v>0</v>
      </c>
      <c r="H2648" s="0" t="n">
        <v>3</v>
      </c>
      <c r="I2648" s="0" t="n">
        <v>0</v>
      </c>
      <c r="J2648" s="0" t="n">
        <v>62</v>
      </c>
      <c r="K2648" s="37" t="n">
        <f aca="false">E2648+Inputs!$B$5*F2648</f>
        <v>2.55</v>
      </c>
      <c r="L2648" s="37" t="n">
        <f aca="false">G2648+Inputs!$B$6*H2648</f>
        <v>3.825</v>
      </c>
      <c r="M2648" s="37" t="n">
        <f aca="false">I2648+Inputs!$B$7*J2648</f>
        <v>76.942</v>
      </c>
      <c r="N2648" s="37" t="n">
        <f aca="false">K2648+L2648+M2648</f>
        <v>83.317</v>
      </c>
    </row>
    <row r="2649" customFormat="false" ht="15" hidden="false" customHeight="false" outlineLevel="0" collapsed="false">
      <c r="A2649" s="0" t="s">
        <v>9</v>
      </c>
      <c r="B2649" s="0" t="s">
        <v>393</v>
      </c>
      <c r="C2649" s="15" t="n">
        <v>45536</v>
      </c>
      <c r="D2649" s="0" t="n">
        <v>2</v>
      </c>
      <c r="E2649" s="0" t="n">
        <v>0</v>
      </c>
      <c r="F2649" s="0" t="n">
        <v>4</v>
      </c>
      <c r="G2649" s="0" t="n">
        <v>0</v>
      </c>
      <c r="H2649" s="0" t="n">
        <v>1</v>
      </c>
      <c r="I2649" s="0" t="n">
        <v>0</v>
      </c>
      <c r="J2649" s="0" t="n">
        <v>52</v>
      </c>
      <c r="K2649" s="37" t="n">
        <f aca="false">E2649+Inputs!$B$5*F2649</f>
        <v>5.1</v>
      </c>
      <c r="L2649" s="37" t="n">
        <f aca="false">G2649+Inputs!$B$6*H2649</f>
        <v>1.275</v>
      </c>
      <c r="M2649" s="37" t="n">
        <f aca="false">I2649+Inputs!$B$7*J2649</f>
        <v>64.532</v>
      </c>
      <c r="N2649" s="37" t="n">
        <f aca="false">K2649+L2649+M2649</f>
        <v>70.907</v>
      </c>
    </row>
    <row r="2650" customFormat="false" ht="15" hidden="false" customHeight="false" outlineLevel="0" collapsed="false">
      <c r="A2650" s="0" t="s">
        <v>9</v>
      </c>
      <c r="B2650" s="0" t="s">
        <v>393</v>
      </c>
      <c r="C2650" s="15" t="n">
        <v>45566</v>
      </c>
      <c r="D2650" s="0" t="n">
        <v>2</v>
      </c>
      <c r="E2650" s="0" t="n">
        <v>0</v>
      </c>
      <c r="F2650" s="0" t="n">
        <v>5</v>
      </c>
      <c r="G2650" s="0" t="n">
        <v>0</v>
      </c>
      <c r="H2650" s="0" t="n">
        <v>0</v>
      </c>
      <c r="I2650" s="0" t="n">
        <v>0</v>
      </c>
      <c r="J2650" s="0" t="n">
        <v>51</v>
      </c>
      <c r="K2650" s="37" t="n">
        <f aca="false">E2650+Inputs!$B$5*F2650</f>
        <v>6.375</v>
      </c>
      <c r="L2650" s="37" t="n">
        <f aca="false">G2650+Inputs!$B$6*H2650</f>
        <v>0</v>
      </c>
      <c r="M2650" s="37" t="n">
        <f aca="false">I2650+Inputs!$B$7*J2650</f>
        <v>63.291</v>
      </c>
      <c r="N2650" s="37" t="n">
        <f aca="false">K2650+L2650+M2650</f>
        <v>69.666</v>
      </c>
    </row>
    <row r="2651" customFormat="false" ht="15" hidden="false" customHeight="false" outlineLevel="0" collapsed="false">
      <c r="A2651" s="0" t="s">
        <v>9</v>
      </c>
      <c r="B2651" s="0" t="s">
        <v>393</v>
      </c>
      <c r="C2651" s="15" t="n">
        <v>45597</v>
      </c>
      <c r="D2651" s="0" t="n">
        <v>2</v>
      </c>
      <c r="E2651" s="0" t="n">
        <v>0</v>
      </c>
      <c r="F2651" s="0" t="n">
        <v>3</v>
      </c>
      <c r="G2651" s="0" t="n">
        <v>0</v>
      </c>
      <c r="H2651" s="0" t="n">
        <v>4</v>
      </c>
      <c r="I2651" s="0" t="n">
        <v>0</v>
      </c>
      <c r="J2651" s="0" t="n">
        <v>46</v>
      </c>
      <c r="K2651" s="37" t="n">
        <f aca="false">E2651+Inputs!$B$5*F2651</f>
        <v>3.825</v>
      </c>
      <c r="L2651" s="37" t="n">
        <f aca="false">G2651+Inputs!$B$6*H2651</f>
        <v>5.1</v>
      </c>
      <c r="M2651" s="37" t="n">
        <f aca="false">I2651+Inputs!$B$7*J2651</f>
        <v>57.086</v>
      </c>
      <c r="N2651" s="37" t="n">
        <f aca="false">K2651+L2651+M2651</f>
        <v>66.011</v>
      </c>
    </row>
    <row r="2652" customFormat="false" ht="15" hidden="false" customHeight="false" outlineLevel="0" collapsed="false">
      <c r="A2652" s="0" t="s">
        <v>9</v>
      </c>
      <c r="B2652" s="0" t="s">
        <v>393</v>
      </c>
      <c r="C2652" s="15" t="n">
        <v>45627</v>
      </c>
      <c r="D2652" s="0" t="n">
        <v>2</v>
      </c>
      <c r="E2652" s="0" t="n">
        <v>0</v>
      </c>
      <c r="F2652" s="0" t="n">
        <v>9</v>
      </c>
      <c r="G2652" s="0" t="n">
        <v>0</v>
      </c>
      <c r="H2652" s="0" t="n">
        <v>1</v>
      </c>
      <c r="I2652" s="0" t="n">
        <v>0</v>
      </c>
      <c r="J2652" s="0" t="n">
        <v>59</v>
      </c>
      <c r="K2652" s="37" t="n">
        <f aca="false">E2652+Inputs!$B$5*F2652</f>
        <v>11.475</v>
      </c>
      <c r="L2652" s="37" t="n">
        <f aca="false">G2652+Inputs!$B$6*H2652</f>
        <v>1.275</v>
      </c>
      <c r="M2652" s="37" t="n">
        <f aca="false">I2652+Inputs!$B$7*J2652</f>
        <v>73.219</v>
      </c>
      <c r="N2652" s="37" t="n">
        <f aca="false">K2652+L2652+M2652</f>
        <v>85.969</v>
      </c>
    </row>
    <row r="2653" customFormat="false" ht="15" hidden="false" customHeight="false" outlineLevel="0" collapsed="false">
      <c r="A2653" s="0" t="s">
        <v>9</v>
      </c>
      <c r="B2653" s="0" t="s">
        <v>393</v>
      </c>
      <c r="C2653" s="15" t="n">
        <v>45658</v>
      </c>
      <c r="D2653" s="0" t="n">
        <v>2</v>
      </c>
      <c r="E2653" s="0" t="n">
        <v>0</v>
      </c>
      <c r="F2653" s="0" t="n">
        <v>1</v>
      </c>
      <c r="G2653" s="0" t="n">
        <v>0</v>
      </c>
      <c r="H2653" s="0" t="n">
        <v>2</v>
      </c>
      <c r="I2653" s="0" t="n">
        <v>0</v>
      </c>
      <c r="J2653" s="0" t="n">
        <v>59</v>
      </c>
      <c r="K2653" s="37" t="n">
        <f aca="false">E2653+Inputs!$B$5*F2653</f>
        <v>1.275</v>
      </c>
      <c r="L2653" s="37" t="n">
        <f aca="false">G2653+Inputs!$B$6*H2653</f>
        <v>2.55</v>
      </c>
      <c r="M2653" s="37" t="n">
        <f aca="false">I2653+Inputs!$B$7*J2653</f>
        <v>73.219</v>
      </c>
      <c r="N2653" s="37" t="n">
        <f aca="false">K2653+L2653+M2653</f>
        <v>77.044</v>
      </c>
    </row>
    <row r="2654" customFormat="false" ht="15" hidden="false" customHeight="false" outlineLevel="0" collapsed="false">
      <c r="A2654" s="0" t="s">
        <v>9</v>
      </c>
      <c r="B2654" s="0" t="s">
        <v>393</v>
      </c>
      <c r="C2654" s="15" t="n">
        <v>45689</v>
      </c>
      <c r="D2654" s="0" t="n">
        <v>2</v>
      </c>
      <c r="E2654" s="0" t="n">
        <v>0</v>
      </c>
      <c r="F2654" s="0" t="n">
        <v>6</v>
      </c>
      <c r="G2654" s="0" t="n">
        <v>0</v>
      </c>
      <c r="H2654" s="0" t="n">
        <v>5</v>
      </c>
      <c r="I2654" s="0" t="n">
        <v>0</v>
      </c>
      <c r="J2654" s="0" t="n">
        <v>68</v>
      </c>
      <c r="K2654" s="37" t="n">
        <f aca="false">E2654+Inputs!$B$5*F2654</f>
        <v>7.65</v>
      </c>
      <c r="L2654" s="37" t="n">
        <f aca="false">G2654+Inputs!$B$6*H2654</f>
        <v>6.375</v>
      </c>
      <c r="M2654" s="37" t="n">
        <f aca="false">I2654+Inputs!$B$7*J2654</f>
        <v>84.388</v>
      </c>
      <c r="N2654" s="37" t="n">
        <f aca="false">K2654+L2654+M2654</f>
        <v>98.413</v>
      </c>
    </row>
    <row r="2655" customFormat="false" ht="15" hidden="false" customHeight="false" outlineLevel="0" collapsed="false">
      <c r="A2655" s="0" t="s">
        <v>9</v>
      </c>
      <c r="B2655" s="0" t="s">
        <v>393</v>
      </c>
      <c r="C2655" s="15" t="n">
        <v>45717</v>
      </c>
      <c r="D2655" s="0" t="n">
        <v>2</v>
      </c>
      <c r="E2655" s="0" t="n">
        <v>0</v>
      </c>
      <c r="F2655" s="0" t="n">
        <v>6</v>
      </c>
      <c r="G2655" s="0" t="n">
        <v>0</v>
      </c>
      <c r="H2655" s="0" t="n">
        <v>9</v>
      </c>
      <c r="I2655" s="0" t="n">
        <v>0</v>
      </c>
      <c r="J2655" s="0" t="n">
        <v>60</v>
      </c>
      <c r="K2655" s="37" t="n">
        <f aca="false">E2655+Inputs!$B$5*F2655</f>
        <v>7.65</v>
      </c>
      <c r="L2655" s="37" t="n">
        <f aca="false">G2655+Inputs!$B$6*H2655</f>
        <v>11.475</v>
      </c>
      <c r="M2655" s="37" t="n">
        <f aca="false">I2655+Inputs!$B$7*J2655</f>
        <v>74.46</v>
      </c>
      <c r="N2655" s="37" t="n">
        <f aca="false">K2655+L2655+M2655</f>
        <v>93.585</v>
      </c>
    </row>
    <row r="2656" customFormat="false" ht="15" hidden="false" customHeight="false" outlineLevel="0" collapsed="false">
      <c r="A2656" s="0" t="s">
        <v>9</v>
      </c>
      <c r="B2656" s="0" t="s">
        <v>393</v>
      </c>
      <c r="C2656" s="15" t="n">
        <v>45748</v>
      </c>
      <c r="D2656" s="0" t="n">
        <v>2</v>
      </c>
      <c r="E2656" s="0" t="n">
        <v>0</v>
      </c>
      <c r="F2656" s="0" t="n">
        <v>4</v>
      </c>
      <c r="G2656" s="0" t="n">
        <v>0</v>
      </c>
      <c r="H2656" s="0" t="n">
        <v>0</v>
      </c>
      <c r="I2656" s="0" t="n">
        <v>0</v>
      </c>
      <c r="J2656" s="0" t="n">
        <v>43</v>
      </c>
      <c r="K2656" s="37" t="n">
        <f aca="false">E2656+Inputs!$B$5*F2656</f>
        <v>5.1</v>
      </c>
      <c r="L2656" s="37" t="n">
        <f aca="false">G2656+Inputs!$B$6*H2656</f>
        <v>0</v>
      </c>
      <c r="M2656" s="37" t="n">
        <f aca="false">I2656+Inputs!$B$7*J2656</f>
        <v>53.363</v>
      </c>
      <c r="N2656" s="37" t="n">
        <f aca="false">K2656+L2656+M2656</f>
        <v>58.463</v>
      </c>
    </row>
    <row r="2657" customFormat="false" ht="15" hidden="false" customHeight="false" outlineLevel="0" collapsed="false">
      <c r="A2657" s="0" t="s">
        <v>9</v>
      </c>
      <c r="B2657" s="0" t="s">
        <v>393</v>
      </c>
      <c r="C2657" s="15" t="n">
        <v>45778</v>
      </c>
      <c r="D2657" s="0" t="n">
        <v>2</v>
      </c>
      <c r="E2657" s="0" t="n">
        <v>0</v>
      </c>
      <c r="F2657" s="0" t="n">
        <v>10</v>
      </c>
      <c r="G2657" s="0" t="n">
        <v>0</v>
      </c>
      <c r="H2657" s="0" t="n">
        <v>0</v>
      </c>
      <c r="I2657" s="0" t="n">
        <v>0</v>
      </c>
      <c r="J2657" s="0" t="n">
        <v>61</v>
      </c>
      <c r="K2657" s="37" t="n">
        <f aca="false">E2657+Inputs!$B$5*F2657</f>
        <v>12.75</v>
      </c>
      <c r="L2657" s="37" t="n">
        <f aca="false">G2657+Inputs!$B$6*H2657</f>
        <v>0</v>
      </c>
      <c r="M2657" s="37" t="n">
        <f aca="false">I2657+Inputs!$B$7*J2657</f>
        <v>75.701</v>
      </c>
      <c r="N2657" s="37" t="n">
        <f aca="false">K2657+L2657+M2657</f>
        <v>88.451</v>
      </c>
    </row>
    <row r="2658" customFormat="false" ht="15" hidden="false" customHeight="false" outlineLevel="0" collapsed="false">
      <c r="A2658" s="0" t="s">
        <v>9</v>
      </c>
      <c r="B2658" s="0" t="s">
        <v>393</v>
      </c>
      <c r="C2658" s="15" t="n">
        <v>45809</v>
      </c>
      <c r="D2658" s="0" t="n">
        <v>2</v>
      </c>
      <c r="E2658" s="0" t="n">
        <v>0</v>
      </c>
      <c r="F2658" s="0" t="n">
        <v>10</v>
      </c>
      <c r="G2658" s="0" t="n">
        <v>0</v>
      </c>
      <c r="H2658" s="0" t="n">
        <v>1</v>
      </c>
      <c r="I2658" s="0" t="n">
        <v>0</v>
      </c>
      <c r="J2658" s="0" t="n">
        <v>62</v>
      </c>
      <c r="K2658" s="37" t="n">
        <f aca="false">E2658+Inputs!$B$5*F2658</f>
        <v>12.75</v>
      </c>
      <c r="L2658" s="37" t="n">
        <f aca="false">G2658+Inputs!$B$6*H2658</f>
        <v>1.275</v>
      </c>
      <c r="M2658" s="37" t="n">
        <f aca="false">I2658+Inputs!$B$7*J2658</f>
        <v>76.942</v>
      </c>
      <c r="N2658" s="37" t="n">
        <f aca="false">K2658+L2658+M2658</f>
        <v>90.967</v>
      </c>
    </row>
    <row r="2659" customFormat="false" ht="15" hidden="false" customHeight="false" outlineLevel="0" collapsed="false">
      <c r="A2659" s="0" t="s">
        <v>9</v>
      </c>
      <c r="B2659" s="0" t="s">
        <v>393</v>
      </c>
      <c r="C2659" s="15" t="n">
        <v>45839</v>
      </c>
      <c r="D2659" s="0" t="n">
        <v>2</v>
      </c>
      <c r="E2659" s="0" t="n">
        <v>0</v>
      </c>
      <c r="F2659" s="0" t="n">
        <v>10</v>
      </c>
      <c r="G2659" s="0" t="n">
        <v>0</v>
      </c>
      <c r="H2659" s="0" t="n">
        <v>1</v>
      </c>
      <c r="I2659" s="0" t="n">
        <v>0</v>
      </c>
      <c r="J2659" s="0" t="n">
        <v>63</v>
      </c>
      <c r="K2659" s="37" t="n">
        <f aca="false">E2659+Inputs!$B$5*F2659</f>
        <v>12.75</v>
      </c>
      <c r="L2659" s="37" t="n">
        <f aca="false">G2659+Inputs!$B$6*H2659</f>
        <v>1.275</v>
      </c>
      <c r="M2659" s="37" t="n">
        <f aca="false">I2659+Inputs!$B$7*J2659</f>
        <v>78.183</v>
      </c>
      <c r="N2659" s="37" t="n">
        <f aca="false">K2659+L2659+M2659</f>
        <v>92.208</v>
      </c>
    </row>
    <row r="2660" customFormat="false" ht="15" hidden="false" customHeight="false" outlineLevel="0" collapsed="false">
      <c r="A2660" s="0" t="s">
        <v>9</v>
      </c>
      <c r="B2660" s="0" t="s">
        <v>393</v>
      </c>
      <c r="C2660" s="15" t="n">
        <v>45870</v>
      </c>
      <c r="D2660" s="0" t="n">
        <v>2</v>
      </c>
      <c r="E2660" s="0" t="n">
        <v>0</v>
      </c>
      <c r="F2660" s="0" t="n">
        <v>8</v>
      </c>
      <c r="G2660" s="0" t="n">
        <v>0</v>
      </c>
      <c r="H2660" s="0" t="n">
        <v>2</v>
      </c>
      <c r="I2660" s="0" t="n">
        <v>0</v>
      </c>
      <c r="J2660" s="0" t="n">
        <v>60</v>
      </c>
      <c r="K2660" s="37" t="n">
        <f aca="false">E2660+Inputs!$B$5*F2660</f>
        <v>10.2</v>
      </c>
      <c r="L2660" s="37" t="n">
        <f aca="false">G2660+Inputs!$B$6*H2660</f>
        <v>2.55</v>
      </c>
      <c r="M2660" s="37" t="n">
        <f aca="false">I2660+Inputs!$B$7*J2660</f>
        <v>74.46</v>
      </c>
      <c r="N2660" s="37" t="n">
        <f aca="false">K2660+L2660+M2660</f>
        <v>87.21</v>
      </c>
    </row>
    <row r="2661" customFormat="false" ht="15" hidden="false" customHeight="false" outlineLevel="0" collapsed="false">
      <c r="A2661" s="0" t="s">
        <v>9</v>
      </c>
      <c r="B2661" s="0" t="s">
        <v>393</v>
      </c>
      <c r="C2661" s="15" t="n">
        <v>45901</v>
      </c>
      <c r="D2661" s="0" t="n">
        <v>2</v>
      </c>
      <c r="E2661" s="0" t="n">
        <v>0</v>
      </c>
      <c r="F2661" s="0" t="n">
        <v>14</v>
      </c>
      <c r="G2661" s="0" t="n">
        <v>0</v>
      </c>
      <c r="H2661" s="0" t="n">
        <v>1</v>
      </c>
      <c r="I2661" s="0" t="n">
        <v>0</v>
      </c>
      <c r="J2661" s="0" t="n">
        <v>59</v>
      </c>
      <c r="K2661" s="37" t="n">
        <f aca="false">E2661+Inputs!$B$5*F2661</f>
        <v>17.85</v>
      </c>
      <c r="L2661" s="37" t="n">
        <f aca="false">G2661+Inputs!$B$6*H2661</f>
        <v>1.275</v>
      </c>
      <c r="M2661" s="37" t="n">
        <f aca="false">I2661+Inputs!$B$7*J2661</f>
        <v>73.219</v>
      </c>
      <c r="N2661" s="37" t="n">
        <f aca="false">K2661+L2661+M2661</f>
        <v>92.344</v>
      </c>
    </row>
    <row r="2662" customFormat="false" ht="15" hidden="false" customHeight="false" outlineLevel="0" collapsed="false">
      <c r="A2662" s="0" t="s">
        <v>9</v>
      </c>
      <c r="B2662" s="0" t="s">
        <v>393</v>
      </c>
      <c r="C2662" s="15" t="n">
        <v>45931</v>
      </c>
      <c r="D2662" s="0" t="n">
        <v>2</v>
      </c>
      <c r="E2662" s="0" t="n">
        <v>0</v>
      </c>
      <c r="F2662" s="0" t="n">
        <v>11</v>
      </c>
      <c r="G2662" s="0" t="n">
        <v>0</v>
      </c>
      <c r="H2662" s="0" t="n">
        <v>1</v>
      </c>
      <c r="I2662" s="0" t="n">
        <v>0</v>
      </c>
      <c r="J2662" s="0" t="n">
        <v>62</v>
      </c>
      <c r="K2662" s="37" t="n">
        <f aca="false">E2662+Inputs!$B$5*F2662</f>
        <v>14.025</v>
      </c>
      <c r="L2662" s="37" t="n">
        <f aca="false">G2662+Inputs!$B$6*H2662</f>
        <v>1.275</v>
      </c>
      <c r="M2662" s="37" t="n">
        <f aca="false">I2662+Inputs!$B$7*J2662</f>
        <v>76.942</v>
      </c>
      <c r="N2662" s="37" t="n">
        <f aca="false">K2662+L2662+M2662</f>
        <v>92.242</v>
      </c>
    </row>
    <row r="2663" customFormat="false" ht="15" hidden="false" customHeight="false" outlineLevel="0" collapsed="false">
      <c r="A2663" s="0" t="s">
        <v>9</v>
      </c>
      <c r="B2663" s="0" t="s">
        <v>393</v>
      </c>
      <c r="C2663" s="15" t="n">
        <v>45962</v>
      </c>
      <c r="D2663" s="0" t="n">
        <v>2</v>
      </c>
      <c r="E2663" s="0" t="n">
        <v>0</v>
      </c>
      <c r="F2663" s="0" t="n">
        <v>11</v>
      </c>
      <c r="G2663" s="0" t="n">
        <v>0</v>
      </c>
      <c r="H2663" s="0" t="n">
        <v>2</v>
      </c>
      <c r="I2663" s="0" t="n">
        <v>0</v>
      </c>
      <c r="J2663" s="0" t="n">
        <v>52</v>
      </c>
      <c r="K2663" s="37" t="n">
        <f aca="false">E2663+Inputs!$B$5*F2663</f>
        <v>14.025</v>
      </c>
      <c r="L2663" s="37" t="n">
        <f aca="false">G2663+Inputs!$B$6*H2663</f>
        <v>2.55</v>
      </c>
      <c r="M2663" s="37" t="n">
        <f aca="false">I2663+Inputs!$B$7*J2663</f>
        <v>64.532</v>
      </c>
      <c r="N2663" s="37" t="n">
        <f aca="false">K2663+L2663+M2663</f>
        <v>81.107</v>
      </c>
    </row>
    <row r="2664" customFormat="false" ht="15" hidden="false" customHeight="false" outlineLevel="0" collapsed="false">
      <c r="A2664" s="0" t="s">
        <v>9</v>
      </c>
      <c r="B2664" s="0" t="s">
        <v>393</v>
      </c>
      <c r="C2664" s="15" t="n">
        <v>45992</v>
      </c>
      <c r="D2664" s="0" t="n">
        <v>2</v>
      </c>
      <c r="E2664" s="0" t="n">
        <v>0</v>
      </c>
      <c r="F2664" s="0" t="n">
        <v>7</v>
      </c>
      <c r="G2664" s="0" t="n">
        <v>0</v>
      </c>
      <c r="H2664" s="0" t="n">
        <v>0</v>
      </c>
      <c r="I2664" s="0" t="n">
        <v>0</v>
      </c>
      <c r="J2664" s="0" t="n">
        <v>62</v>
      </c>
      <c r="K2664" s="37" t="n">
        <f aca="false">E2664+Inputs!$B$5*F2664</f>
        <v>8.925</v>
      </c>
      <c r="L2664" s="37" t="n">
        <f aca="false">G2664+Inputs!$B$6*H2664</f>
        <v>0</v>
      </c>
      <c r="M2664" s="37" t="n">
        <f aca="false">I2664+Inputs!$B$7*J2664</f>
        <v>76.942</v>
      </c>
      <c r="N2664" s="37" t="n">
        <f aca="false">K2664+L2664+M2664</f>
        <v>85.867</v>
      </c>
    </row>
    <row r="2665" customFormat="false" ht="15" hidden="false" customHeight="false" outlineLevel="0" collapsed="false">
      <c r="A2665" s="0" t="s">
        <v>9</v>
      </c>
      <c r="B2665" s="0" t="s">
        <v>393</v>
      </c>
      <c r="C2665" s="15" t="n">
        <v>46023</v>
      </c>
      <c r="D2665" s="0" t="n">
        <v>2</v>
      </c>
      <c r="E2665" s="0" t="n">
        <v>0</v>
      </c>
      <c r="F2665" s="0" t="n">
        <v>7</v>
      </c>
      <c r="G2665" s="0" t="n">
        <v>0</v>
      </c>
      <c r="H2665" s="0" t="n">
        <v>1</v>
      </c>
      <c r="I2665" s="0" t="n">
        <v>0</v>
      </c>
      <c r="J2665" s="0" t="n">
        <v>55</v>
      </c>
      <c r="K2665" s="37" t="n">
        <f aca="false">E2665+Inputs!$B$5*F2665</f>
        <v>8.925</v>
      </c>
      <c r="L2665" s="37" t="n">
        <f aca="false">G2665+Inputs!$B$6*H2665</f>
        <v>1.275</v>
      </c>
      <c r="M2665" s="37" t="n">
        <f aca="false">I2665+Inputs!$B$7*J2665</f>
        <v>68.255</v>
      </c>
      <c r="N2665" s="37" t="n">
        <f aca="false">K2665+L2665+M2665</f>
        <v>78.455</v>
      </c>
    </row>
    <row r="2666" customFormat="false" ht="15" hidden="false" customHeight="false" outlineLevel="0" collapsed="false">
      <c r="A2666" s="0" t="s">
        <v>9</v>
      </c>
      <c r="B2666" s="0" t="s">
        <v>393</v>
      </c>
      <c r="C2666" s="15" t="n">
        <v>46054</v>
      </c>
      <c r="D2666" s="0" t="n">
        <v>2</v>
      </c>
      <c r="E2666" s="0" t="n">
        <v>0</v>
      </c>
      <c r="F2666" s="0" t="n">
        <v>13</v>
      </c>
      <c r="G2666" s="0" t="n">
        <v>0</v>
      </c>
      <c r="H2666" s="0" t="n">
        <v>6</v>
      </c>
      <c r="I2666" s="0" t="n">
        <v>0</v>
      </c>
      <c r="J2666" s="0" t="n">
        <v>42</v>
      </c>
      <c r="K2666" s="37" t="n">
        <f aca="false">E2666+Inputs!$B$5*F2666</f>
        <v>16.575</v>
      </c>
      <c r="L2666" s="37" t="n">
        <f aca="false">G2666+Inputs!$B$6*H2666</f>
        <v>7.65</v>
      </c>
      <c r="M2666" s="37" t="n">
        <f aca="false">I2666+Inputs!$B$7*J2666</f>
        <v>52.122</v>
      </c>
      <c r="N2666" s="37" t="n">
        <f aca="false">K2666+L2666+M2666</f>
        <v>76.347</v>
      </c>
    </row>
    <row r="2667" customFormat="false" ht="15" hidden="false" customHeight="false" outlineLevel="0" collapsed="false">
      <c r="A2667" s="0" t="s">
        <v>9</v>
      </c>
      <c r="B2667" s="0" t="s">
        <v>393</v>
      </c>
      <c r="C2667" s="15" t="n">
        <v>46082</v>
      </c>
      <c r="D2667" s="0" t="n">
        <v>2</v>
      </c>
      <c r="E2667" s="0" t="n">
        <v>0</v>
      </c>
      <c r="F2667" s="0" t="n">
        <v>21</v>
      </c>
      <c r="G2667" s="0" t="n">
        <v>0</v>
      </c>
      <c r="H2667" s="0" t="n">
        <v>3</v>
      </c>
      <c r="I2667" s="0" t="n">
        <v>0</v>
      </c>
      <c r="J2667" s="0" t="n">
        <v>48</v>
      </c>
      <c r="K2667" s="37" t="n">
        <f aca="false">E2667+Inputs!$B$5*F2667</f>
        <v>26.775</v>
      </c>
      <c r="L2667" s="37" t="n">
        <f aca="false">G2667+Inputs!$B$6*H2667</f>
        <v>3.825</v>
      </c>
      <c r="M2667" s="37" t="n">
        <f aca="false">I2667+Inputs!$B$7*J2667</f>
        <v>59.568</v>
      </c>
      <c r="N2667" s="37" t="n">
        <f aca="false">K2667+L2667+M2667</f>
        <v>90.168</v>
      </c>
    </row>
    <row r="2668" customFormat="false" ht="15" hidden="false" customHeight="false" outlineLevel="0" collapsed="false">
      <c r="A2668" s="0" t="s">
        <v>9</v>
      </c>
      <c r="B2668" s="0" t="s">
        <v>393</v>
      </c>
      <c r="C2668" s="15" t="n">
        <v>46113</v>
      </c>
      <c r="D2668" s="0" t="n">
        <v>2</v>
      </c>
      <c r="E2668" s="0" t="n">
        <v>0</v>
      </c>
      <c r="F2668" s="0" t="n">
        <v>22</v>
      </c>
      <c r="G2668" s="0" t="n">
        <v>0</v>
      </c>
      <c r="H2668" s="0" t="n">
        <v>4</v>
      </c>
      <c r="I2668" s="0" t="n">
        <v>0</v>
      </c>
      <c r="J2668" s="0" t="n">
        <v>40</v>
      </c>
      <c r="K2668" s="37" t="n">
        <f aca="false">E2668+Inputs!$B$5*F2668</f>
        <v>28.05</v>
      </c>
      <c r="L2668" s="37" t="n">
        <f aca="false">G2668+Inputs!$B$6*H2668</f>
        <v>5.1</v>
      </c>
      <c r="M2668" s="37" t="n">
        <f aca="false">I2668+Inputs!$B$7*J2668</f>
        <v>49.64</v>
      </c>
      <c r="N2668" s="37" t="n">
        <f aca="false">K2668+L2668+M2668</f>
        <v>82.79</v>
      </c>
    </row>
    <row r="2669" customFormat="false" ht="15" hidden="false" customHeight="false" outlineLevel="0" collapsed="false">
      <c r="A2669" s="0" t="s">
        <v>9</v>
      </c>
      <c r="B2669" s="0" t="s">
        <v>393</v>
      </c>
      <c r="C2669" s="15" t="n">
        <v>46143</v>
      </c>
      <c r="D2669" s="0" t="n">
        <v>2</v>
      </c>
      <c r="E2669" s="0" t="n">
        <v>0</v>
      </c>
      <c r="F2669" s="0" t="n">
        <v>28</v>
      </c>
      <c r="G2669" s="0" t="n">
        <v>0</v>
      </c>
      <c r="H2669" s="0" t="n">
        <v>2</v>
      </c>
      <c r="I2669" s="0" t="n">
        <v>0</v>
      </c>
      <c r="J2669" s="0" t="n">
        <v>41</v>
      </c>
      <c r="K2669" s="37" t="n">
        <f aca="false">E2669+Inputs!$B$5*F2669</f>
        <v>35.7</v>
      </c>
      <c r="L2669" s="37" t="n">
        <f aca="false">G2669+Inputs!$B$6*H2669</f>
        <v>2.55</v>
      </c>
      <c r="M2669" s="37" t="n">
        <f aca="false">I2669+Inputs!$B$7*J2669</f>
        <v>50.881</v>
      </c>
      <c r="N2669" s="37" t="n">
        <f aca="false">K2669+L2669+M2669</f>
        <v>89.131</v>
      </c>
    </row>
    <row r="2670" customFormat="false" ht="15" hidden="false" customHeight="false" outlineLevel="0" collapsed="false">
      <c r="A2670" s="0" t="s">
        <v>9</v>
      </c>
      <c r="B2670" s="0" t="s">
        <v>393</v>
      </c>
      <c r="C2670" s="15" t="n">
        <v>46174</v>
      </c>
      <c r="D2670" s="0" t="n">
        <v>2</v>
      </c>
      <c r="E2670" s="0" t="n">
        <v>0</v>
      </c>
      <c r="F2670" s="0" t="n">
        <v>30</v>
      </c>
      <c r="G2670" s="0" t="n">
        <v>0</v>
      </c>
      <c r="H2670" s="0" t="n">
        <v>6</v>
      </c>
      <c r="I2670" s="0" t="n">
        <v>0</v>
      </c>
      <c r="J2670" s="0" t="n">
        <v>56</v>
      </c>
      <c r="K2670" s="37" t="n">
        <f aca="false">E2670+Inputs!$B$5*F2670</f>
        <v>38.25</v>
      </c>
      <c r="L2670" s="37" t="n">
        <f aca="false">G2670+Inputs!$B$6*H2670</f>
        <v>7.65</v>
      </c>
      <c r="M2670" s="37" t="n">
        <f aca="false">I2670+Inputs!$B$7*J2670</f>
        <v>69.496</v>
      </c>
      <c r="N2670" s="37" t="n">
        <f aca="false">K2670+L2670+M2670</f>
        <v>115.396</v>
      </c>
    </row>
    <row r="2671" customFormat="false" ht="15" hidden="false" customHeight="false" outlineLevel="0" collapsed="false">
      <c r="A2671" s="0" t="s">
        <v>9</v>
      </c>
      <c r="B2671" s="0" t="s">
        <v>393</v>
      </c>
      <c r="C2671" s="15" t="n">
        <v>46204</v>
      </c>
      <c r="D2671" s="0" t="n">
        <v>2</v>
      </c>
      <c r="E2671" s="0" t="n">
        <v>0</v>
      </c>
      <c r="F2671" s="0" t="n">
        <v>20</v>
      </c>
      <c r="G2671" s="0" t="n">
        <v>0</v>
      </c>
      <c r="H2671" s="0" t="n">
        <v>5</v>
      </c>
      <c r="I2671" s="0" t="n">
        <v>0</v>
      </c>
      <c r="J2671" s="0" t="n">
        <v>52</v>
      </c>
      <c r="K2671" s="37" t="n">
        <f aca="false">E2671+Inputs!$B$5*F2671</f>
        <v>25.5</v>
      </c>
      <c r="L2671" s="37" t="n">
        <f aca="false">G2671+Inputs!$B$6*H2671</f>
        <v>6.375</v>
      </c>
      <c r="M2671" s="37" t="n">
        <f aca="false">I2671+Inputs!$B$7*J2671</f>
        <v>64.532</v>
      </c>
      <c r="N2671" s="37" t="n">
        <f aca="false">K2671+L2671+M2671</f>
        <v>96.407</v>
      </c>
    </row>
    <row r="2672" customFormat="false" ht="15" hidden="false" customHeight="false" outlineLevel="0" collapsed="false">
      <c r="A2672" s="0" t="s">
        <v>9</v>
      </c>
      <c r="B2672" s="0" t="s">
        <v>393</v>
      </c>
      <c r="C2672" s="15" t="n">
        <v>46235</v>
      </c>
      <c r="D2672" s="0" t="n">
        <v>2</v>
      </c>
      <c r="E2672" s="0" t="n">
        <v>0</v>
      </c>
      <c r="F2672" s="0" t="n">
        <v>32</v>
      </c>
      <c r="G2672" s="0" t="n">
        <v>0</v>
      </c>
      <c r="H2672" s="0" t="n">
        <v>9</v>
      </c>
      <c r="I2672" s="0" t="n">
        <v>0</v>
      </c>
      <c r="J2672" s="0" t="n">
        <v>37</v>
      </c>
      <c r="K2672" s="37" t="n">
        <f aca="false">E2672+Inputs!$B$5*F2672</f>
        <v>40.8</v>
      </c>
      <c r="L2672" s="37" t="n">
        <f aca="false">G2672+Inputs!$B$6*H2672</f>
        <v>11.475</v>
      </c>
      <c r="M2672" s="37" t="n">
        <f aca="false">I2672+Inputs!$B$7*J2672</f>
        <v>45.917</v>
      </c>
      <c r="N2672" s="37" t="n">
        <f aca="false">K2672+L2672+M2672</f>
        <v>98.192</v>
      </c>
    </row>
    <row r="2673" customFormat="false" ht="15" hidden="false" customHeight="false" outlineLevel="0" collapsed="false">
      <c r="A2673" s="0" t="s">
        <v>9</v>
      </c>
      <c r="B2673" s="0" t="s">
        <v>433</v>
      </c>
      <c r="C2673" s="15" t="n">
        <v>44927</v>
      </c>
      <c r="D2673" s="0" t="n">
        <v>5</v>
      </c>
      <c r="E2673" s="0" t="n">
        <v>7</v>
      </c>
      <c r="F2673" s="0" t="n">
        <v>53</v>
      </c>
      <c r="G2673" s="0" t="n">
        <v>0</v>
      </c>
      <c r="H2673" s="0" t="n">
        <v>0</v>
      </c>
      <c r="I2673" s="0" t="n">
        <v>0</v>
      </c>
      <c r="J2673" s="0" t="n">
        <v>263</v>
      </c>
      <c r="K2673" s="37" t="n">
        <f aca="false">E2673+Inputs!$B$5*F2673</f>
        <v>74.575</v>
      </c>
      <c r="L2673" s="37" t="n">
        <f aca="false">G2673+Inputs!$B$6*H2673</f>
        <v>0</v>
      </c>
      <c r="M2673" s="37" t="n">
        <f aca="false">I2673+Inputs!$B$7*J2673</f>
        <v>326.383</v>
      </c>
      <c r="N2673" s="37" t="n">
        <f aca="false">K2673+L2673+M2673</f>
        <v>400.958</v>
      </c>
    </row>
    <row r="2674" customFormat="false" ht="15" hidden="false" customHeight="false" outlineLevel="0" collapsed="false">
      <c r="A2674" s="0" t="s">
        <v>9</v>
      </c>
      <c r="B2674" s="0" t="s">
        <v>433</v>
      </c>
      <c r="C2674" s="15" t="n">
        <v>44958</v>
      </c>
      <c r="D2674" s="0" t="n">
        <v>5</v>
      </c>
      <c r="E2674" s="0" t="n">
        <v>0</v>
      </c>
      <c r="F2674" s="0" t="n">
        <v>51</v>
      </c>
      <c r="G2674" s="0" t="n">
        <v>0</v>
      </c>
      <c r="H2674" s="0" t="n">
        <v>1</v>
      </c>
      <c r="I2674" s="0" t="n">
        <v>0</v>
      </c>
      <c r="J2674" s="0" t="n">
        <v>215</v>
      </c>
      <c r="K2674" s="37" t="n">
        <f aca="false">E2674+Inputs!$B$5*F2674</f>
        <v>65.025</v>
      </c>
      <c r="L2674" s="37" t="n">
        <f aca="false">G2674+Inputs!$B$6*H2674</f>
        <v>1.275</v>
      </c>
      <c r="M2674" s="37" t="n">
        <f aca="false">I2674+Inputs!$B$7*J2674</f>
        <v>266.815</v>
      </c>
      <c r="N2674" s="37" t="n">
        <f aca="false">K2674+L2674+M2674</f>
        <v>333.115</v>
      </c>
    </row>
    <row r="2675" customFormat="false" ht="15" hidden="false" customHeight="false" outlineLevel="0" collapsed="false">
      <c r="A2675" s="0" t="s">
        <v>9</v>
      </c>
      <c r="B2675" s="0" t="s">
        <v>433</v>
      </c>
      <c r="C2675" s="15" t="n">
        <v>44986</v>
      </c>
      <c r="D2675" s="0" t="n">
        <v>5</v>
      </c>
      <c r="E2675" s="0" t="n">
        <v>0</v>
      </c>
      <c r="F2675" s="0" t="n">
        <v>6</v>
      </c>
      <c r="G2675" s="0" t="n">
        <v>0</v>
      </c>
      <c r="H2675" s="0" t="n">
        <v>0</v>
      </c>
      <c r="I2675" s="0" t="n">
        <v>0</v>
      </c>
      <c r="J2675" s="0" t="n">
        <v>25</v>
      </c>
      <c r="K2675" s="37" t="n">
        <f aca="false">E2675+Inputs!$B$5*F2675</f>
        <v>7.65</v>
      </c>
      <c r="L2675" s="37" t="n">
        <f aca="false">G2675+Inputs!$B$6*H2675</f>
        <v>0</v>
      </c>
      <c r="M2675" s="37" t="n">
        <f aca="false">I2675+Inputs!$B$7*J2675</f>
        <v>31.025</v>
      </c>
      <c r="N2675" s="37" t="n">
        <f aca="false">K2675+L2675+M2675</f>
        <v>38.675</v>
      </c>
    </row>
    <row r="2676" customFormat="false" ht="15" hidden="false" customHeight="false" outlineLevel="0" collapsed="false">
      <c r="A2676" s="0" t="s">
        <v>9</v>
      </c>
      <c r="B2676" s="0" t="s">
        <v>433</v>
      </c>
      <c r="C2676" s="15" t="n">
        <v>45017</v>
      </c>
      <c r="D2676" s="0" t="n">
        <v>5</v>
      </c>
      <c r="E2676" s="0" t="n">
        <v>0</v>
      </c>
      <c r="F2676" s="0" t="n">
        <v>14</v>
      </c>
      <c r="G2676" s="0" t="n">
        <v>0</v>
      </c>
      <c r="H2676" s="0" t="n">
        <v>1</v>
      </c>
      <c r="I2676" s="0" t="n">
        <v>0</v>
      </c>
      <c r="J2676" s="0" t="n">
        <v>82</v>
      </c>
      <c r="K2676" s="37" t="n">
        <f aca="false">E2676+Inputs!$B$5*F2676</f>
        <v>17.85</v>
      </c>
      <c r="L2676" s="37" t="n">
        <f aca="false">G2676+Inputs!$B$6*H2676</f>
        <v>1.275</v>
      </c>
      <c r="M2676" s="37" t="n">
        <f aca="false">I2676+Inputs!$B$7*J2676</f>
        <v>101.762</v>
      </c>
      <c r="N2676" s="37" t="n">
        <f aca="false">K2676+L2676+M2676</f>
        <v>120.887</v>
      </c>
    </row>
    <row r="2677" customFormat="false" ht="15" hidden="false" customHeight="false" outlineLevel="0" collapsed="false">
      <c r="A2677" s="0" t="s">
        <v>9</v>
      </c>
      <c r="B2677" s="0" t="s">
        <v>433</v>
      </c>
      <c r="C2677" s="15" t="n">
        <v>45047</v>
      </c>
      <c r="D2677" s="0" t="n">
        <v>5</v>
      </c>
      <c r="E2677" s="0" t="n">
        <v>0</v>
      </c>
      <c r="F2677" s="0" t="n">
        <v>50</v>
      </c>
      <c r="G2677" s="0" t="n">
        <v>0</v>
      </c>
      <c r="H2677" s="0" t="n">
        <v>4</v>
      </c>
      <c r="I2677" s="0" t="n">
        <v>0</v>
      </c>
      <c r="J2677" s="0" t="n">
        <v>289</v>
      </c>
      <c r="K2677" s="37" t="n">
        <f aca="false">E2677+Inputs!$B$5*F2677</f>
        <v>63.75</v>
      </c>
      <c r="L2677" s="37" t="n">
        <f aca="false">G2677+Inputs!$B$6*H2677</f>
        <v>5.1</v>
      </c>
      <c r="M2677" s="37" t="n">
        <f aca="false">I2677+Inputs!$B$7*J2677</f>
        <v>358.649</v>
      </c>
      <c r="N2677" s="37" t="n">
        <f aca="false">K2677+L2677+M2677</f>
        <v>427.499</v>
      </c>
    </row>
    <row r="2678" customFormat="false" ht="15" hidden="false" customHeight="false" outlineLevel="0" collapsed="false">
      <c r="A2678" s="0" t="s">
        <v>9</v>
      </c>
      <c r="B2678" s="0" t="s">
        <v>433</v>
      </c>
      <c r="C2678" s="15" t="n">
        <v>45078</v>
      </c>
      <c r="D2678" s="0" t="n">
        <v>5</v>
      </c>
      <c r="E2678" s="0" t="n">
        <v>0</v>
      </c>
      <c r="F2678" s="0" t="n">
        <v>65</v>
      </c>
      <c r="G2678" s="0" t="n">
        <v>0</v>
      </c>
      <c r="H2678" s="0" t="n">
        <v>6</v>
      </c>
      <c r="I2678" s="0" t="n">
        <v>0</v>
      </c>
      <c r="J2678" s="0" t="n">
        <v>301</v>
      </c>
      <c r="K2678" s="37" t="n">
        <f aca="false">E2678+Inputs!$B$5*F2678</f>
        <v>82.875</v>
      </c>
      <c r="L2678" s="37" t="n">
        <f aca="false">G2678+Inputs!$B$6*H2678</f>
        <v>7.65</v>
      </c>
      <c r="M2678" s="37" t="n">
        <f aca="false">I2678+Inputs!$B$7*J2678</f>
        <v>373.541</v>
      </c>
      <c r="N2678" s="37" t="n">
        <f aca="false">K2678+L2678+M2678</f>
        <v>464.066</v>
      </c>
    </row>
    <row r="2679" customFormat="false" ht="15" hidden="false" customHeight="false" outlineLevel="0" collapsed="false">
      <c r="A2679" s="0" t="s">
        <v>9</v>
      </c>
      <c r="B2679" s="0" t="s">
        <v>433</v>
      </c>
      <c r="C2679" s="15" t="n">
        <v>45108</v>
      </c>
      <c r="D2679" s="0" t="n">
        <v>5</v>
      </c>
      <c r="E2679" s="0" t="n">
        <v>0</v>
      </c>
      <c r="F2679" s="0" t="n">
        <v>65</v>
      </c>
      <c r="G2679" s="0" t="n">
        <v>0</v>
      </c>
      <c r="H2679" s="0" t="n">
        <v>9</v>
      </c>
      <c r="I2679" s="0" t="n">
        <v>0</v>
      </c>
      <c r="J2679" s="0" t="n">
        <v>305</v>
      </c>
      <c r="K2679" s="37" t="n">
        <f aca="false">E2679+Inputs!$B$5*F2679</f>
        <v>82.875</v>
      </c>
      <c r="L2679" s="37" t="n">
        <f aca="false">G2679+Inputs!$B$6*H2679</f>
        <v>11.475</v>
      </c>
      <c r="M2679" s="37" t="n">
        <f aca="false">I2679+Inputs!$B$7*J2679</f>
        <v>378.505</v>
      </c>
      <c r="N2679" s="37" t="n">
        <f aca="false">K2679+L2679+M2679</f>
        <v>472.855</v>
      </c>
    </row>
    <row r="2680" customFormat="false" ht="15" hidden="false" customHeight="false" outlineLevel="0" collapsed="false">
      <c r="A2680" s="0" t="s">
        <v>9</v>
      </c>
      <c r="B2680" s="0" t="s">
        <v>433</v>
      </c>
      <c r="C2680" s="15" t="n">
        <v>45139</v>
      </c>
      <c r="D2680" s="0" t="n">
        <v>5</v>
      </c>
      <c r="E2680" s="0" t="n">
        <v>0</v>
      </c>
      <c r="F2680" s="0" t="n">
        <v>58</v>
      </c>
      <c r="G2680" s="0" t="n">
        <v>0</v>
      </c>
      <c r="H2680" s="0" t="n">
        <v>9</v>
      </c>
      <c r="I2680" s="0" t="n">
        <v>0</v>
      </c>
      <c r="J2680" s="0" t="n">
        <v>304</v>
      </c>
      <c r="K2680" s="37" t="n">
        <f aca="false">E2680+Inputs!$B$5*F2680</f>
        <v>73.95</v>
      </c>
      <c r="L2680" s="37" t="n">
        <f aca="false">G2680+Inputs!$B$6*H2680</f>
        <v>11.475</v>
      </c>
      <c r="M2680" s="37" t="n">
        <f aca="false">I2680+Inputs!$B$7*J2680</f>
        <v>377.264</v>
      </c>
      <c r="N2680" s="37" t="n">
        <f aca="false">K2680+L2680+M2680</f>
        <v>462.689</v>
      </c>
    </row>
    <row r="2681" customFormat="false" ht="15" hidden="false" customHeight="false" outlineLevel="0" collapsed="false">
      <c r="A2681" s="0" t="s">
        <v>9</v>
      </c>
      <c r="B2681" s="0" t="s">
        <v>433</v>
      </c>
      <c r="C2681" s="15" t="n">
        <v>45170</v>
      </c>
      <c r="D2681" s="0" t="n">
        <v>5</v>
      </c>
      <c r="E2681" s="0" t="n">
        <v>14</v>
      </c>
      <c r="F2681" s="0" t="n">
        <v>57</v>
      </c>
      <c r="G2681" s="0" t="n">
        <v>0</v>
      </c>
      <c r="H2681" s="0" t="n">
        <v>6</v>
      </c>
      <c r="I2681" s="0" t="n">
        <v>0</v>
      </c>
      <c r="J2681" s="0" t="n">
        <v>326</v>
      </c>
      <c r="K2681" s="37" t="n">
        <f aca="false">E2681+Inputs!$B$5*F2681</f>
        <v>86.675</v>
      </c>
      <c r="L2681" s="37" t="n">
        <f aca="false">G2681+Inputs!$B$6*H2681</f>
        <v>7.65</v>
      </c>
      <c r="M2681" s="37" t="n">
        <f aca="false">I2681+Inputs!$B$7*J2681</f>
        <v>404.566</v>
      </c>
      <c r="N2681" s="37" t="n">
        <f aca="false">K2681+L2681+M2681</f>
        <v>498.891</v>
      </c>
    </row>
    <row r="2682" customFormat="false" ht="15" hidden="false" customHeight="false" outlineLevel="0" collapsed="false">
      <c r="A2682" s="0" t="s">
        <v>9</v>
      </c>
      <c r="B2682" s="0" t="s">
        <v>433</v>
      </c>
      <c r="C2682" s="15" t="n">
        <v>45200</v>
      </c>
      <c r="D2682" s="0" t="n">
        <v>5</v>
      </c>
      <c r="E2682" s="0" t="n">
        <v>0</v>
      </c>
      <c r="F2682" s="0" t="n">
        <v>62</v>
      </c>
      <c r="G2682" s="0" t="n">
        <v>0</v>
      </c>
      <c r="H2682" s="0" t="n">
        <v>14</v>
      </c>
      <c r="I2682" s="0" t="n">
        <v>0</v>
      </c>
      <c r="J2682" s="0" t="n">
        <v>271</v>
      </c>
      <c r="K2682" s="37" t="n">
        <f aca="false">E2682+Inputs!$B$5*F2682</f>
        <v>79.05</v>
      </c>
      <c r="L2682" s="37" t="n">
        <f aca="false">G2682+Inputs!$B$6*H2682</f>
        <v>17.85</v>
      </c>
      <c r="M2682" s="37" t="n">
        <f aca="false">I2682+Inputs!$B$7*J2682</f>
        <v>336.311</v>
      </c>
      <c r="N2682" s="37" t="n">
        <f aca="false">K2682+L2682+M2682</f>
        <v>433.211</v>
      </c>
    </row>
    <row r="2683" customFormat="false" ht="15" hidden="false" customHeight="false" outlineLevel="0" collapsed="false">
      <c r="A2683" s="0" t="s">
        <v>9</v>
      </c>
      <c r="B2683" s="0" t="s">
        <v>433</v>
      </c>
      <c r="C2683" s="15" t="n">
        <v>45231</v>
      </c>
      <c r="D2683" s="0" t="n">
        <v>5</v>
      </c>
      <c r="E2683" s="0" t="n">
        <v>7</v>
      </c>
      <c r="F2683" s="0" t="n">
        <v>67</v>
      </c>
      <c r="G2683" s="0" t="n">
        <v>0</v>
      </c>
      <c r="H2683" s="0" t="n">
        <v>4</v>
      </c>
      <c r="I2683" s="0" t="n">
        <v>0</v>
      </c>
      <c r="J2683" s="0" t="n">
        <v>294</v>
      </c>
      <c r="K2683" s="37" t="n">
        <f aca="false">E2683+Inputs!$B$5*F2683</f>
        <v>92.425</v>
      </c>
      <c r="L2683" s="37" t="n">
        <f aca="false">G2683+Inputs!$B$6*H2683</f>
        <v>5.1</v>
      </c>
      <c r="M2683" s="37" t="n">
        <f aca="false">I2683+Inputs!$B$7*J2683</f>
        <v>364.854</v>
      </c>
      <c r="N2683" s="37" t="n">
        <f aca="false">K2683+L2683+M2683</f>
        <v>462.379</v>
      </c>
    </row>
    <row r="2684" customFormat="false" ht="15" hidden="false" customHeight="false" outlineLevel="0" collapsed="false">
      <c r="A2684" s="0" t="s">
        <v>9</v>
      </c>
      <c r="B2684" s="0" t="s">
        <v>433</v>
      </c>
      <c r="C2684" s="15" t="n">
        <v>45261</v>
      </c>
      <c r="D2684" s="0" t="n">
        <v>5</v>
      </c>
      <c r="E2684" s="0" t="n">
        <v>0</v>
      </c>
      <c r="F2684" s="0" t="n">
        <v>45</v>
      </c>
      <c r="G2684" s="0" t="n">
        <v>0</v>
      </c>
      <c r="H2684" s="0" t="n">
        <v>4</v>
      </c>
      <c r="I2684" s="0" t="n">
        <v>0</v>
      </c>
      <c r="J2684" s="0" t="n">
        <v>210</v>
      </c>
      <c r="K2684" s="37" t="n">
        <f aca="false">E2684+Inputs!$B$5*F2684</f>
        <v>57.375</v>
      </c>
      <c r="L2684" s="37" t="n">
        <f aca="false">G2684+Inputs!$B$6*H2684</f>
        <v>5.1</v>
      </c>
      <c r="M2684" s="37" t="n">
        <f aca="false">I2684+Inputs!$B$7*J2684</f>
        <v>260.61</v>
      </c>
      <c r="N2684" s="37" t="n">
        <f aca="false">K2684+L2684+M2684</f>
        <v>323.085</v>
      </c>
    </row>
    <row r="2685" customFormat="false" ht="15" hidden="false" customHeight="false" outlineLevel="0" collapsed="false">
      <c r="A2685" s="0" t="s">
        <v>9</v>
      </c>
      <c r="B2685" s="0" t="s">
        <v>433</v>
      </c>
      <c r="C2685" s="15" t="n">
        <v>45292</v>
      </c>
      <c r="D2685" s="0" t="n">
        <v>5</v>
      </c>
      <c r="E2685" s="0" t="n">
        <v>0</v>
      </c>
      <c r="F2685" s="0" t="n">
        <v>36</v>
      </c>
      <c r="G2685" s="0" t="n">
        <v>0</v>
      </c>
      <c r="H2685" s="0" t="n">
        <v>2</v>
      </c>
      <c r="I2685" s="0" t="n">
        <v>0</v>
      </c>
      <c r="J2685" s="0" t="n">
        <v>249</v>
      </c>
      <c r="K2685" s="37" t="n">
        <f aca="false">E2685+Inputs!$B$5*F2685</f>
        <v>45.9</v>
      </c>
      <c r="L2685" s="37" t="n">
        <f aca="false">G2685+Inputs!$B$6*H2685</f>
        <v>2.55</v>
      </c>
      <c r="M2685" s="37" t="n">
        <f aca="false">I2685+Inputs!$B$7*J2685</f>
        <v>309.009</v>
      </c>
      <c r="N2685" s="37" t="n">
        <f aca="false">K2685+L2685+M2685</f>
        <v>357.459</v>
      </c>
    </row>
    <row r="2686" customFormat="false" ht="15" hidden="false" customHeight="false" outlineLevel="0" collapsed="false">
      <c r="A2686" s="0" t="s">
        <v>9</v>
      </c>
      <c r="B2686" s="0" t="s">
        <v>433</v>
      </c>
      <c r="C2686" s="15" t="n">
        <v>45323</v>
      </c>
      <c r="D2686" s="0" t="n">
        <v>5</v>
      </c>
      <c r="E2686" s="0" t="n">
        <v>0</v>
      </c>
      <c r="F2686" s="0" t="n">
        <v>10</v>
      </c>
      <c r="G2686" s="0" t="n">
        <v>0</v>
      </c>
      <c r="H2686" s="0" t="n">
        <v>0</v>
      </c>
      <c r="I2686" s="0" t="n">
        <v>0</v>
      </c>
      <c r="J2686" s="0" t="n">
        <v>27</v>
      </c>
      <c r="K2686" s="37" t="n">
        <f aca="false">E2686+Inputs!$B$5*F2686</f>
        <v>12.75</v>
      </c>
      <c r="L2686" s="37" t="n">
        <f aca="false">G2686+Inputs!$B$6*H2686</f>
        <v>0</v>
      </c>
      <c r="M2686" s="37" t="n">
        <f aca="false">I2686+Inputs!$B$7*J2686</f>
        <v>33.507</v>
      </c>
      <c r="N2686" s="37" t="n">
        <f aca="false">K2686+L2686+M2686</f>
        <v>46.257</v>
      </c>
    </row>
    <row r="2687" customFormat="false" ht="15" hidden="false" customHeight="false" outlineLevel="0" collapsed="false">
      <c r="A2687" s="0" t="s">
        <v>9</v>
      </c>
      <c r="B2687" s="0" t="s">
        <v>433</v>
      </c>
      <c r="C2687" s="15" t="n">
        <v>45352</v>
      </c>
      <c r="D2687" s="0" t="n">
        <v>5</v>
      </c>
      <c r="E2687" s="0" t="n">
        <v>0</v>
      </c>
      <c r="F2687" s="0" t="n">
        <v>21</v>
      </c>
      <c r="G2687" s="0" t="n">
        <v>0</v>
      </c>
      <c r="H2687" s="0" t="n">
        <v>2</v>
      </c>
      <c r="I2687" s="0" t="n">
        <v>0</v>
      </c>
      <c r="J2687" s="0" t="n">
        <v>64</v>
      </c>
      <c r="K2687" s="37" t="n">
        <f aca="false">E2687+Inputs!$B$5*F2687</f>
        <v>26.775</v>
      </c>
      <c r="L2687" s="37" t="n">
        <f aca="false">G2687+Inputs!$B$6*H2687</f>
        <v>2.55</v>
      </c>
      <c r="M2687" s="37" t="n">
        <f aca="false">I2687+Inputs!$B$7*J2687</f>
        <v>79.424</v>
      </c>
      <c r="N2687" s="37" t="n">
        <f aca="false">K2687+L2687+M2687</f>
        <v>108.749</v>
      </c>
    </row>
    <row r="2688" customFormat="false" ht="15" hidden="false" customHeight="false" outlineLevel="0" collapsed="false">
      <c r="A2688" s="0" t="s">
        <v>9</v>
      </c>
      <c r="B2688" s="0" t="s">
        <v>433</v>
      </c>
      <c r="C2688" s="15" t="n">
        <v>45383</v>
      </c>
      <c r="D2688" s="0" t="n">
        <v>5</v>
      </c>
      <c r="E2688" s="0" t="n">
        <v>0</v>
      </c>
      <c r="F2688" s="0" t="n">
        <v>41</v>
      </c>
      <c r="G2688" s="0" t="n">
        <v>0</v>
      </c>
      <c r="H2688" s="0" t="n">
        <v>10</v>
      </c>
      <c r="I2688" s="0" t="n">
        <v>0</v>
      </c>
      <c r="J2688" s="0" t="n">
        <v>230</v>
      </c>
      <c r="K2688" s="37" t="n">
        <f aca="false">E2688+Inputs!$B$5*F2688</f>
        <v>52.275</v>
      </c>
      <c r="L2688" s="37" t="n">
        <f aca="false">G2688+Inputs!$B$6*H2688</f>
        <v>12.75</v>
      </c>
      <c r="M2688" s="37" t="n">
        <f aca="false">I2688+Inputs!$B$7*J2688</f>
        <v>285.43</v>
      </c>
      <c r="N2688" s="37" t="n">
        <f aca="false">K2688+L2688+M2688</f>
        <v>350.455</v>
      </c>
    </row>
    <row r="2689" customFormat="false" ht="15" hidden="false" customHeight="false" outlineLevel="0" collapsed="false">
      <c r="A2689" s="0" t="s">
        <v>9</v>
      </c>
      <c r="B2689" s="0" t="s">
        <v>433</v>
      </c>
      <c r="C2689" s="15" t="n">
        <v>45413</v>
      </c>
      <c r="D2689" s="0" t="n">
        <v>5</v>
      </c>
      <c r="E2689" s="0" t="n">
        <v>0</v>
      </c>
      <c r="F2689" s="0" t="n">
        <v>42</v>
      </c>
      <c r="G2689" s="0" t="n">
        <v>0</v>
      </c>
      <c r="H2689" s="0" t="n">
        <v>3</v>
      </c>
      <c r="I2689" s="0" t="n">
        <v>0</v>
      </c>
      <c r="J2689" s="0" t="n">
        <v>194</v>
      </c>
      <c r="K2689" s="37" t="n">
        <f aca="false">E2689+Inputs!$B$5*F2689</f>
        <v>53.55</v>
      </c>
      <c r="L2689" s="37" t="n">
        <f aca="false">G2689+Inputs!$B$6*H2689</f>
        <v>3.825</v>
      </c>
      <c r="M2689" s="37" t="n">
        <f aca="false">I2689+Inputs!$B$7*J2689</f>
        <v>240.754</v>
      </c>
      <c r="N2689" s="37" t="n">
        <f aca="false">K2689+L2689+M2689</f>
        <v>298.129</v>
      </c>
    </row>
    <row r="2690" customFormat="false" ht="15" hidden="false" customHeight="false" outlineLevel="0" collapsed="false">
      <c r="A2690" s="0" t="s">
        <v>9</v>
      </c>
      <c r="B2690" s="0" t="s">
        <v>433</v>
      </c>
      <c r="C2690" s="15" t="n">
        <v>45444</v>
      </c>
      <c r="D2690" s="0" t="n">
        <v>5</v>
      </c>
      <c r="E2690" s="0" t="n">
        <v>8</v>
      </c>
      <c r="F2690" s="0" t="n">
        <v>72</v>
      </c>
      <c r="G2690" s="0" t="n">
        <v>0</v>
      </c>
      <c r="H2690" s="0" t="n">
        <v>13</v>
      </c>
      <c r="I2690" s="0" t="n">
        <v>0</v>
      </c>
      <c r="J2690" s="0" t="n">
        <v>318</v>
      </c>
      <c r="K2690" s="37" t="n">
        <f aca="false">E2690+Inputs!$B$5*F2690</f>
        <v>99.8</v>
      </c>
      <c r="L2690" s="37" t="n">
        <f aca="false">G2690+Inputs!$B$6*H2690</f>
        <v>16.575</v>
      </c>
      <c r="M2690" s="37" t="n">
        <f aca="false">I2690+Inputs!$B$7*J2690</f>
        <v>394.638</v>
      </c>
      <c r="N2690" s="37" t="n">
        <f aca="false">K2690+L2690+M2690</f>
        <v>511.013</v>
      </c>
    </row>
    <row r="2691" customFormat="false" ht="15" hidden="false" customHeight="false" outlineLevel="0" collapsed="false">
      <c r="A2691" s="0" t="s">
        <v>9</v>
      </c>
      <c r="B2691" s="0" t="s">
        <v>433</v>
      </c>
      <c r="C2691" s="15" t="n">
        <v>45474</v>
      </c>
      <c r="D2691" s="0" t="n">
        <v>5</v>
      </c>
      <c r="E2691" s="0" t="n">
        <v>0</v>
      </c>
      <c r="F2691" s="0" t="n">
        <v>54</v>
      </c>
      <c r="G2691" s="0" t="n">
        <v>0</v>
      </c>
      <c r="H2691" s="0" t="n">
        <v>11</v>
      </c>
      <c r="I2691" s="0" t="n">
        <v>0</v>
      </c>
      <c r="J2691" s="0" t="n">
        <v>268</v>
      </c>
      <c r="K2691" s="37" t="n">
        <f aca="false">E2691+Inputs!$B$5*F2691</f>
        <v>68.85</v>
      </c>
      <c r="L2691" s="37" t="n">
        <f aca="false">G2691+Inputs!$B$6*H2691</f>
        <v>14.025</v>
      </c>
      <c r="M2691" s="37" t="n">
        <f aca="false">I2691+Inputs!$B$7*J2691</f>
        <v>332.588</v>
      </c>
      <c r="N2691" s="37" t="n">
        <f aca="false">K2691+L2691+M2691</f>
        <v>415.463</v>
      </c>
    </row>
    <row r="2692" customFormat="false" ht="15" hidden="false" customHeight="false" outlineLevel="0" collapsed="false">
      <c r="A2692" s="0" t="s">
        <v>9</v>
      </c>
      <c r="B2692" s="0" t="s">
        <v>433</v>
      </c>
      <c r="C2692" s="15" t="n">
        <v>45505</v>
      </c>
      <c r="D2692" s="0" t="n">
        <v>5</v>
      </c>
      <c r="E2692" s="0" t="n">
        <v>0</v>
      </c>
      <c r="F2692" s="0" t="n">
        <v>42</v>
      </c>
      <c r="G2692" s="0" t="n">
        <v>0</v>
      </c>
      <c r="H2692" s="0" t="n">
        <v>10</v>
      </c>
      <c r="I2692" s="0" t="n">
        <v>0</v>
      </c>
      <c r="J2692" s="0" t="n">
        <v>248</v>
      </c>
      <c r="K2692" s="37" t="n">
        <f aca="false">E2692+Inputs!$B$5*F2692</f>
        <v>53.55</v>
      </c>
      <c r="L2692" s="37" t="n">
        <f aca="false">G2692+Inputs!$B$6*H2692</f>
        <v>12.75</v>
      </c>
      <c r="M2692" s="37" t="n">
        <f aca="false">I2692+Inputs!$B$7*J2692</f>
        <v>307.768</v>
      </c>
      <c r="N2692" s="37" t="n">
        <f aca="false">K2692+L2692+M2692</f>
        <v>374.068</v>
      </c>
    </row>
    <row r="2693" customFormat="false" ht="15" hidden="false" customHeight="false" outlineLevel="0" collapsed="false">
      <c r="A2693" s="0" t="s">
        <v>9</v>
      </c>
      <c r="B2693" s="0" t="s">
        <v>433</v>
      </c>
      <c r="C2693" s="15" t="n">
        <v>45536</v>
      </c>
      <c r="D2693" s="0" t="n">
        <v>5</v>
      </c>
      <c r="E2693" s="0" t="n">
        <v>0</v>
      </c>
      <c r="F2693" s="0" t="n">
        <v>52</v>
      </c>
      <c r="G2693" s="0" t="n">
        <v>0</v>
      </c>
      <c r="H2693" s="0" t="n">
        <v>13</v>
      </c>
      <c r="I2693" s="0" t="n">
        <v>0</v>
      </c>
      <c r="J2693" s="0" t="n">
        <v>230</v>
      </c>
      <c r="K2693" s="37" t="n">
        <f aca="false">E2693+Inputs!$B$5*F2693</f>
        <v>66.3</v>
      </c>
      <c r="L2693" s="37" t="n">
        <f aca="false">G2693+Inputs!$B$6*H2693</f>
        <v>16.575</v>
      </c>
      <c r="M2693" s="37" t="n">
        <f aca="false">I2693+Inputs!$B$7*J2693</f>
        <v>285.43</v>
      </c>
      <c r="N2693" s="37" t="n">
        <f aca="false">K2693+L2693+M2693</f>
        <v>368.305</v>
      </c>
    </row>
    <row r="2694" customFormat="false" ht="15" hidden="false" customHeight="false" outlineLevel="0" collapsed="false">
      <c r="A2694" s="0" t="s">
        <v>9</v>
      </c>
      <c r="B2694" s="0" t="s">
        <v>433</v>
      </c>
      <c r="C2694" s="15" t="n">
        <v>45566</v>
      </c>
      <c r="D2694" s="0" t="n">
        <v>5</v>
      </c>
      <c r="E2694" s="0" t="n">
        <v>0</v>
      </c>
      <c r="F2694" s="0" t="n">
        <v>37</v>
      </c>
      <c r="G2694" s="0" t="n">
        <v>0</v>
      </c>
      <c r="H2694" s="0" t="n">
        <v>7</v>
      </c>
      <c r="I2694" s="0" t="n">
        <v>0</v>
      </c>
      <c r="J2694" s="0" t="n">
        <v>243</v>
      </c>
      <c r="K2694" s="37" t="n">
        <f aca="false">E2694+Inputs!$B$5*F2694</f>
        <v>47.175</v>
      </c>
      <c r="L2694" s="37" t="n">
        <f aca="false">G2694+Inputs!$B$6*H2694</f>
        <v>8.925</v>
      </c>
      <c r="M2694" s="37" t="n">
        <f aca="false">I2694+Inputs!$B$7*J2694</f>
        <v>301.563</v>
      </c>
      <c r="N2694" s="37" t="n">
        <f aca="false">K2694+L2694+M2694</f>
        <v>357.663</v>
      </c>
    </row>
    <row r="2695" customFormat="false" ht="15" hidden="false" customHeight="false" outlineLevel="0" collapsed="false">
      <c r="A2695" s="0" t="s">
        <v>9</v>
      </c>
      <c r="B2695" s="0" t="s">
        <v>433</v>
      </c>
      <c r="C2695" s="15" t="n">
        <v>45597</v>
      </c>
      <c r="D2695" s="0" t="n">
        <v>5</v>
      </c>
      <c r="E2695" s="0" t="n">
        <v>0</v>
      </c>
      <c r="F2695" s="0" t="n">
        <v>64</v>
      </c>
      <c r="G2695" s="0" t="n">
        <v>0</v>
      </c>
      <c r="H2695" s="0" t="n">
        <v>12</v>
      </c>
      <c r="I2695" s="0" t="n">
        <v>0</v>
      </c>
      <c r="J2695" s="0" t="n">
        <v>242</v>
      </c>
      <c r="K2695" s="37" t="n">
        <f aca="false">E2695+Inputs!$B$5*F2695</f>
        <v>81.6</v>
      </c>
      <c r="L2695" s="37" t="n">
        <f aca="false">G2695+Inputs!$B$6*H2695</f>
        <v>15.3</v>
      </c>
      <c r="M2695" s="37" t="n">
        <f aca="false">I2695+Inputs!$B$7*J2695</f>
        <v>300.322</v>
      </c>
      <c r="N2695" s="37" t="n">
        <f aca="false">K2695+L2695+M2695</f>
        <v>397.222</v>
      </c>
    </row>
    <row r="2696" customFormat="false" ht="15" hidden="false" customHeight="false" outlineLevel="0" collapsed="false">
      <c r="A2696" s="0" t="s">
        <v>9</v>
      </c>
      <c r="B2696" s="0" t="s">
        <v>433</v>
      </c>
      <c r="C2696" s="15" t="n">
        <v>45627</v>
      </c>
      <c r="D2696" s="0" t="n">
        <v>5</v>
      </c>
      <c r="E2696" s="0" t="n">
        <v>0</v>
      </c>
      <c r="F2696" s="0" t="n">
        <v>53</v>
      </c>
      <c r="G2696" s="0" t="n">
        <v>0</v>
      </c>
      <c r="H2696" s="0" t="n">
        <v>4</v>
      </c>
      <c r="I2696" s="0" t="n">
        <v>0</v>
      </c>
      <c r="J2696" s="0" t="n">
        <v>225</v>
      </c>
      <c r="K2696" s="37" t="n">
        <f aca="false">E2696+Inputs!$B$5*F2696</f>
        <v>67.575</v>
      </c>
      <c r="L2696" s="37" t="n">
        <f aca="false">G2696+Inputs!$B$6*H2696</f>
        <v>5.1</v>
      </c>
      <c r="M2696" s="37" t="n">
        <f aca="false">I2696+Inputs!$B$7*J2696</f>
        <v>279.225</v>
      </c>
      <c r="N2696" s="37" t="n">
        <f aca="false">K2696+L2696+M2696</f>
        <v>351.9</v>
      </c>
    </row>
    <row r="2697" customFormat="false" ht="15" hidden="false" customHeight="false" outlineLevel="0" collapsed="false">
      <c r="A2697" s="0" t="s">
        <v>9</v>
      </c>
      <c r="B2697" s="0" t="s">
        <v>433</v>
      </c>
      <c r="C2697" s="15" t="n">
        <v>45658</v>
      </c>
      <c r="D2697" s="0" t="n">
        <v>5</v>
      </c>
      <c r="E2697" s="0" t="n">
        <v>0</v>
      </c>
      <c r="F2697" s="0" t="n">
        <v>22</v>
      </c>
      <c r="G2697" s="0" t="n">
        <v>0</v>
      </c>
      <c r="H2697" s="0" t="n">
        <v>3</v>
      </c>
      <c r="I2697" s="0" t="n">
        <v>0</v>
      </c>
      <c r="J2697" s="0" t="n">
        <v>216</v>
      </c>
      <c r="K2697" s="37" t="n">
        <f aca="false">E2697+Inputs!$B$5*F2697</f>
        <v>28.05</v>
      </c>
      <c r="L2697" s="37" t="n">
        <f aca="false">G2697+Inputs!$B$6*H2697</f>
        <v>3.825</v>
      </c>
      <c r="M2697" s="37" t="n">
        <f aca="false">I2697+Inputs!$B$7*J2697</f>
        <v>268.056</v>
      </c>
      <c r="N2697" s="37" t="n">
        <f aca="false">K2697+L2697+M2697</f>
        <v>299.931</v>
      </c>
    </row>
    <row r="2698" customFormat="false" ht="15" hidden="false" customHeight="false" outlineLevel="0" collapsed="false">
      <c r="A2698" s="0" t="s">
        <v>9</v>
      </c>
      <c r="B2698" s="0" t="s">
        <v>433</v>
      </c>
      <c r="C2698" s="15" t="n">
        <v>45689</v>
      </c>
      <c r="D2698" s="0" t="n">
        <v>5</v>
      </c>
      <c r="E2698" s="0" t="n">
        <v>0</v>
      </c>
      <c r="F2698" s="0" t="n">
        <v>63</v>
      </c>
      <c r="G2698" s="0" t="n">
        <v>0</v>
      </c>
      <c r="H2698" s="0" t="n">
        <v>17</v>
      </c>
      <c r="I2698" s="0" t="n">
        <v>0</v>
      </c>
      <c r="J2698" s="0" t="n">
        <v>262</v>
      </c>
      <c r="K2698" s="37" t="n">
        <f aca="false">E2698+Inputs!$B$5*F2698</f>
        <v>80.325</v>
      </c>
      <c r="L2698" s="37" t="n">
        <f aca="false">G2698+Inputs!$B$6*H2698</f>
        <v>21.675</v>
      </c>
      <c r="M2698" s="37" t="n">
        <f aca="false">I2698+Inputs!$B$7*J2698</f>
        <v>325.142</v>
      </c>
      <c r="N2698" s="37" t="n">
        <f aca="false">K2698+L2698+M2698</f>
        <v>427.142</v>
      </c>
    </row>
    <row r="2699" customFormat="false" ht="15" hidden="false" customHeight="false" outlineLevel="0" collapsed="false">
      <c r="A2699" s="0" t="s">
        <v>9</v>
      </c>
      <c r="B2699" s="0" t="s">
        <v>433</v>
      </c>
      <c r="C2699" s="15" t="n">
        <v>45717</v>
      </c>
      <c r="D2699" s="0" t="n">
        <v>5</v>
      </c>
      <c r="E2699" s="0" t="n">
        <v>0</v>
      </c>
      <c r="F2699" s="0" t="n">
        <v>55</v>
      </c>
      <c r="G2699" s="0" t="n">
        <v>0</v>
      </c>
      <c r="H2699" s="0" t="n">
        <v>13</v>
      </c>
      <c r="I2699" s="0" t="n">
        <v>0</v>
      </c>
      <c r="J2699" s="0" t="n">
        <v>259</v>
      </c>
      <c r="K2699" s="37" t="n">
        <f aca="false">E2699+Inputs!$B$5*F2699</f>
        <v>70.125</v>
      </c>
      <c r="L2699" s="37" t="n">
        <f aca="false">G2699+Inputs!$B$6*H2699</f>
        <v>16.575</v>
      </c>
      <c r="M2699" s="37" t="n">
        <f aca="false">I2699+Inputs!$B$7*J2699</f>
        <v>321.419</v>
      </c>
      <c r="N2699" s="37" t="n">
        <f aca="false">K2699+L2699+M2699</f>
        <v>408.119</v>
      </c>
    </row>
    <row r="2700" customFormat="false" ht="15" hidden="false" customHeight="false" outlineLevel="0" collapsed="false">
      <c r="A2700" s="0" t="s">
        <v>9</v>
      </c>
      <c r="B2700" s="0" t="s">
        <v>433</v>
      </c>
      <c r="C2700" s="15" t="n">
        <v>45748</v>
      </c>
      <c r="D2700" s="0" t="n">
        <v>5</v>
      </c>
      <c r="E2700" s="0" t="n">
        <v>0</v>
      </c>
      <c r="F2700" s="0" t="n">
        <v>37</v>
      </c>
      <c r="G2700" s="0" t="n">
        <v>0</v>
      </c>
      <c r="H2700" s="0" t="n">
        <v>7</v>
      </c>
      <c r="I2700" s="0" t="n">
        <v>0</v>
      </c>
      <c r="J2700" s="0" t="n">
        <v>222</v>
      </c>
      <c r="K2700" s="37" t="n">
        <f aca="false">E2700+Inputs!$B$5*F2700</f>
        <v>47.175</v>
      </c>
      <c r="L2700" s="37" t="n">
        <f aca="false">G2700+Inputs!$B$6*H2700</f>
        <v>8.925</v>
      </c>
      <c r="M2700" s="37" t="n">
        <f aca="false">I2700+Inputs!$B$7*J2700</f>
        <v>275.502</v>
      </c>
      <c r="N2700" s="37" t="n">
        <f aca="false">K2700+L2700+M2700</f>
        <v>331.602</v>
      </c>
    </row>
    <row r="2701" customFormat="false" ht="15" hidden="false" customHeight="false" outlineLevel="0" collapsed="false">
      <c r="A2701" s="0" t="s">
        <v>9</v>
      </c>
      <c r="B2701" s="0" t="s">
        <v>433</v>
      </c>
      <c r="C2701" s="15" t="n">
        <v>45778</v>
      </c>
      <c r="D2701" s="0" t="n">
        <v>5</v>
      </c>
      <c r="E2701" s="0" t="n">
        <v>0</v>
      </c>
      <c r="F2701" s="0" t="n">
        <v>86</v>
      </c>
      <c r="G2701" s="0" t="n">
        <v>0</v>
      </c>
      <c r="H2701" s="0" t="n">
        <v>9</v>
      </c>
      <c r="I2701" s="0" t="n">
        <v>0</v>
      </c>
      <c r="J2701" s="0" t="n">
        <v>267</v>
      </c>
      <c r="K2701" s="37" t="n">
        <f aca="false">E2701+Inputs!$B$5*F2701</f>
        <v>109.65</v>
      </c>
      <c r="L2701" s="37" t="n">
        <f aca="false">G2701+Inputs!$B$6*H2701</f>
        <v>11.475</v>
      </c>
      <c r="M2701" s="37" t="n">
        <f aca="false">I2701+Inputs!$B$7*J2701</f>
        <v>331.347</v>
      </c>
      <c r="N2701" s="37" t="n">
        <f aca="false">K2701+L2701+M2701</f>
        <v>452.472</v>
      </c>
    </row>
    <row r="2702" customFormat="false" ht="15" hidden="false" customHeight="false" outlineLevel="0" collapsed="false">
      <c r="A2702" s="0" t="s">
        <v>9</v>
      </c>
      <c r="B2702" s="0" t="s">
        <v>433</v>
      </c>
      <c r="C2702" s="15" t="n">
        <v>45809</v>
      </c>
      <c r="D2702" s="0" t="n">
        <v>5</v>
      </c>
      <c r="E2702" s="0" t="n">
        <v>0</v>
      </c>
      <c r="F2702" s="0" t="n">
        <v>103</v>
      </c>
      <c r="G2702" s="0" t="n">
        <v>0</v>
      </c>
      <c r="H2702" s="0" t="n">
        <v>17</v>
      </c>
      <c r="I2702" s="0" t="n">
        <v>0</v>
      </c>
      <c r="J2702" s="0" t="n">
        <v>304</v>
      </c>
      <c r="K2702" s="37" t="n">
        <f aca="false">E2702+Inputs!$B$5*F2702</f>
        <v>131.325</v>
      </c>
      <c r="L2702" s="37" t="n">
        <f aca="false">G2702+Inputs!$B$6*H2702</f>
        <v>21.675</v>
      </c>
      <c r="M2702" s="37" t="n">
        <f aca="false">I2702+Inputs!$B$7*J2702</f>
        <v>377.264</v>
      </c>
      <c r="N2702" s="37" t="n">
        <f aca="false">K2702+L2702+M2702</f>
        <v>530.264</v>
      </c>
    </row>
    <row r="2703" customFormat="false" ht="15" hidden="false" customHeight="false" outlineLevel="0" collapsed="false">
      <c r="A2703" s="0" t="s">
        <v>9</v>
      </c>
      <c r="B2703" s="0" t="s">
        <v>433</v>
      </c>
      <c r="C2703" s="15" t="n">
        <v>45839</v>
      </c>
      <c r="D2703" s="0" t="n">
        <v>5</v>
      </c>
      <c r="E2703" s="0" t="n">
        <v>0</v>
      </c>
      <c r="F2703" s="0" t="n">
        <v>53</v>
      </c>
      <c r="G2703" s="0" t="n">
        <v>0</v>
      </c>
      <c r="H2703" s="0" t="n">
        <v>11</v>
      </c>
      <c r="I2703" s="0" t="n">
        <v>0</v>
      </c>
      <c r="J2703" s="0" t="n">
        <v>243</v>
      </c>
      <c r="K2703" s="37" t="n">
        <f aca="false">E2703+Inputs!$B$5*F2703</f>
        <v>67.575</v>
      </c>
      <c r="L2703" s="37" t="n">
        <f aca="false">G2703+Inputs!$B$6*H2703</f>
        <v>14.025</v>
      </c>
      <c r="M2703" s="37" t="n">
        <f aca="false">I2703+Inputs!$B$7*J2703</f>
        <v>301.563</v>
      </c>
      <c r="N2703" s="37" t="n">
        <f aca="false">K2703+L2703+M2703</f>
        <v>383.163</v>
      </c>
    </row>
    <row r="2704" customFormat="false" ht="15" hidden="false" customHeight="false" outlineLevel="0" collapsed="false">
      <c r="A2704" s="0" t="s">
        <v>9</v>
      </c>
      <c r="B2704" s="0" t="s">
        <v>433</v>
      </c>
      <c r="C2704" s="15" t="n">
        <v>45870</v>
      </c>
      <c r="D2704" s="0" t="n">
        <v>5</v>
      </c>
      <c r="E2704" s="0" t="n">
        <v>0</v>
      </c>
      <c r="F2704" s="0" t="n">
        <v>70</v>
      </c>
      <c r="G2704" s="0" t="n">
        <v>0</v>
      </c>
      <c r="H2704" s="0" t="n">
        <v>17</v>
      </c>
      <c r="I2704" s="0" t="n">
        <v>0</v>
      </c>
      <c r="J2704" s="0" t="n">
        <v>236</v>
      </c>
      <c r="K2704" s="37" t="n">
        <f aca="false">E2704+Inputs!$B$5*F2704</f>
        <v>89.25</v>
      </c>
      <c r="L2704" s="37" t="n">
        <f aca="false">G2704+Inputs!$B$6*H2704</f>
        <v>21.675</v>
      </c>
      <c r="M2704" s="37" t="n">
        <f aca="false">I2704+Inputs!$B$7*J2704</f>
        <v>292.876</v>
      </c>
      <c r="N2704" s="37" t="n">
        <f aca="false">K2704+L2704+M2704</f>
        <v>403.801</v>
      </c>
    </row>
    <row r="2705" customFormat="false" ht="15" hidden="false" customHeight="false" outlineLevel="0" collapsed="false">
      <c r="A2705" s="0" t="s">
        <v>9</v>
      </c>
      <c r="B2705" s="0" t="s">
        <v>433</v>
      </c>
      <c r="C2705" s="15" t="n">
        <v>45901</v>
      </c>
      <c r="D2705" s="0" t="n">
        <v>5</v>
      </c>
      <c r="E2705" s="0" t="n">
        <v>0</v>
      </c>
      <c r="F2705" s="0" t="n">
        <v>76</v>
      </c>
      <c r="G2705" s="0" t="n">
        <v>0</v>
      </c>
      <c r="H2705" s="0" t="n">
        <v>12</v>
      </c>
      <c r="I2705" s="0" t="n">
        <v>0</v>
      </c>
      <c r="J2705" s="0" t="n">
        <v>250</v>
      </c>
      <c r="K2705" s="37" t="n">
        <f aca="false">E2705+Inputs!$B$5*F2705</f>
        <v>96.9</v>
      </c>
      <c r="L2705" s="37" t="n">
        <f aca="false">G2705+Inputs!$B$6*H2705</f>
        <v>15.3</v>
      </c>
      <c r="M2705" s="37" t="n">
        <f aca="false">I2705+Inputs!$B$7*J2705</f>
        <v>310.25</v>
      </c>
      <c r="N2705" s="37" t="n">
        <f aca="false">K2705+L2705+M2705</f>
        <v>422.45</v>
      </c>
    </row>
    <row r="2706" customFormat="false" ht="15" hidden="false" customHeight="false" outlineLevel="0" collapsed="false">
      <c r="A2706" s="0" t="s">
        <v>9</v>
      </c>
      <c r="B2706" s="0" t="s">
        <v>433</v>
      </c>
      <c r="C2706" s="15" t="n">
        <v>45931</v>
      </c>
      <c r="D2706" s="0" t="n">
        <v>5</v>
      </c>
      <c r="E2706" s="0" t="n">
        <v>0</v>
      </c>
      <c r="F2706" s="0" t="n">
        <v>58</v>
      </c>
      <c r="G2706" s="0" t="n">
        <v>0</v>
      </c>
      <c r="H2706" s="0" t="n">
        <v>14</v>
      </c>
      <c r="I2706" s="0" t="n">
        <v>0</v>
      </c>
      <c r="J2706" s="0" t="n">
        <v>258</v>
      </c>
      <c r="K2706" s="37" t="n">
        <f aca="false">E2706+Inputs!$B$5*F2706</f>
        <v>73.95</v>
      </c>
      <c r="L2706" s="37" t="n">
        <f aca="false">G2706+Inputs!$B$6*H2706</f>
        <v>17.85</v>
      </c>
      <c r="M2706" s="37" t="n">
        <f aca="false">I2706+Inputs!$B$7*J2706</f>
        <v>320.178</v>
      </c>
      <c r="N2706" s="37" t="n">
        <f aca="false">K2706+L2706+M2706</f>
        <v>411.978</v>
      </c>
    </row>
    <row r="2707" customFormat="false" ht="15" hidden="false" customHeight="false" outlineLevel="0" collapsed="false">
      <c r="A2707" s="0" t="s">
        <v>9</v>
      </c>
      <c r="B2707" s="0" t="s">
        <v>433</v>
      </c>
      <c r="C2707" s="15" t="n">
        <v>45962</v>
      </c>
      <c r="D2707" s="0" t="n">
        <v>5</v>
      </c>
      <c r="E2707" s="0" t="n">
        <v>0</v>
      </c>
      <c r="F2707" s="0" t="n">
        <v>69</v>
      </c>
      <c r="G2707" s="0" t="n">
        <v>0</v>
      </c>
      <c r="H2707" s="0" t="n">
        <v>16</v>
      </c>
      <c r="I2707" s="0" t="n">
        <v>0</v>
      </c>
      <c r="J2707" s="0" t="n">
        <v>225</v>
      </c>
      <c r="K2707" s="37" t="n">
        <f aca="false">E2707+Inputs!$B$5*F2707</f>
        <v>87.975</v>
      </c>
      <c r="L2707" s="37" t="n">
        <f aca="false">G2707+Inputs!$B$6*H2707</f>
        <v>20.4</v>
      </c>
      <c r="M2707" s="37" t="n">
        <f aca="false">I2707+Inputs!$B$7*J2707</f>
        <v>279.225</v>
      </c>
      <c r="N2707" s="37" t="n">
        <f aca="false">K2707+L2707+M2707</f>
        <v>387.6</v>
      </c>
    </row>
    <row r="2708" customFormat="false" ht="15" hidden="false" customHeight="false" outlineLevel="0" collapsed="false">
      <c r="A2708" s="0" t="s">
        <v>9</v>
      </c>
      <c r="B2708" s="0" t="s">
        <v>433</v>
      </c>
      <c r="C2708" s="15" t="n">
        <v>45992</v>
      </c>
      <c r="D2708" s="0" t="n">
        <v>5</v>
      </c>
      <c r="E2708" s="0" t="n">
        <v>0</v>
      </c>
      <c r="F2708" s="0" t="n">
        <v>63</v>
      </c>
      <c r="G2708" s="0" t="n">
        <v>0</v>
      </c>
      <c r="H2708" s="0" t="n">
        <v>11</v>
      </c>
      <c r="I2708" s="0" t="n">
        <v>0</v>
      </c>
      <c r="J2708" s="0" t="n">
        <v>212</v>
      </c>
      <c r="K2708" s="37" t="n">
        <f aca="false">E2708+Inputs!$B$5*F2708</f>
        <v>80.325</v>
      </c>
      <c r="L2708" s="37" t="n">
        <f aca="false">G2708+Inputs!$B$6*H2708</f>
        <v>14.025</v>
      </c>
      <c r="M2708" s="37" t="n">
        <f aca="false">I2708+Inputs!$B$7*J2708</f>
        <v>263.092</v>
      </c>
      <c r="N2708" s="37" t="n">
        <f aca="false">K2708+L2708+M2708</f>
        <v>357.442</v>
      </c>
    </row>
    <row r="2709" customFormat="false" ht="15" hidden="false" customHeight="false" outlineLevel="0" collapsed="false">
      <c r="A2709" s="0" t="s">
        <v>9</v>
      </c>
      <c r="B2709" s="0" t="s">
        <v>433</v>
      </c>
      <c r="C2709" s="15" t="n">
        <v>46023</v>
      </c>
      <c r="D2709" s="0" t="n">
        <v>5</v>
      </c>
      <c r="E2709" s="0" t="n">
        <v>0</v>
      </c>
      <c r="F2709" s="0" t="n">
        <v>48</v>
      </c>
      <c r="G2709" s="0" t="n">
        <v>0</v>
      </c>
      <c r="H2709" s="0" t="n">
        <v>14</v>
      </c>
      <c r="I2709" s="0" t="n">
        <v>0</v>
      </c>
      <c r="J2709" s="0" t="n">
        <v>194</v>
      </c>
      <c r="K2709" s="37" t="n">
        <f aca="false">E2709+Inputs!$B$5*F2709</f>
        <v>61.2</v>
      </c>
      <c r="L2709" s="37" t="n">
        <f aca="false">G2709+Inputs!$B$6*H2709</f>
        <v>17.85</v>
      </c>
      <c r="M2709" s="37" t="n">
        <f aca="false">I2709+Inputs!$B$7*J2709</f>
        <v>240.754</v>
      </c>
      <c r="N2709" s="37" t="n">
        <f aca="false">K2709+L2709+M2709</f>
        <v>319.804</v>
      </c>
    </row>
    <row r="2710" customFormat="false" ht="15" hidden="false" customHeight="false" outlineLevel="0" collapsed="false">
      <c r="A2710" s="0" t="s">
        <v>9</v>
      </c>
      <c r="B2710" s="0" t="s">
        <v>433</v>
      </c>
      <c r="C2710" s="15" t="n">
        <v>46054</v>
      </c>
      <c r="D2710" s="0" t="n">
        <v>5</v>
      </c>
      <c r="E2710" s="0" t="n">
        <v>0</v>
      </c>
      <c r="F2710" s="0" t="n">
        <v>92</v>
      </c>
      <c r="G2710" s="0" t="n">
        <v>0</v>
      </c>
      <c r="H2710" s="0" t="n">
        <v>28</v>
      </c>
      <c r="I2710" s="0" t="n">
        <v>0</v>
      </c>
      <c r="J2710" s="0" t="n">
        <v>206</v>
      </c>
      <c r="K2710" s="37" t="n">
        <f aca="false">E2710+Inputs!$B$5*F2710</f>
        <v>117.3</v>
      </c>
      <c r="L2710" s="37" t="n">
        <f aca="false">G2710+Inputs!$B$6*H2710</f>
        <v>35.7</v>
      </c>
      <c r="M2710" s="37" t="n">
        <f aca="false">I2710+Inputs!$B$7*J2710</f>
        <v>255.646</v>
      </c>
      <c r="N2710" s="37" t="n">
        <f aca="false">K2710+L2710+M2710</f>
        <v>408.646</v>
      </c>
    </row>
    <row r="2711" customFormat="false" ht="15" hidden="false" customHeight="false" outlineLevel="0" collapsed="false">
      <c r="A2711" s="0" t="s">
        <v>9</v>
      </c>
      <c r="B2711" s="0" t="s">
        <v>433</v>
      </c>
      <c r="C2711" s="15" t="n">
        <v>46082</v>
      </c>
      <c r="D2711" s="0" t="n">
        <v>5</v>
      </c>
      <c r="E2711" s="0" t="n">
        <v>0</v>
      </c>
      <c r="F2711" s="0" t="n">
        <v>121</v>
      </c>
      <c r="G2711" s="0" t="n">
        <v>0</v>
      </c>
      <c r="H2711" s="0" t="n">
        <v>24</v>
      </c>
      <c r="I2711" s="0" t="n">
        <v>0</v>
      </c>
      <c r="J2711" s="0" t="n">
        <v>203</v>
      </c>
      <c r="K2711" s="37" t="n">
        <f aca="false">E2711+Inputs!$B$5*F2711</f>
        <v>154.275</v>
      </c>
      <c r="L2711" s="37" t="n">
        <f aca="false">G2711+Inputs!$B$6*H2711</f>
        <v>30.6</v>
      </c>
      <c r="M2711" s="37" t="n">
        <f aca="false">I2711+Inputs!$B$7*J2711</f>
        <v>251.923</v>
      </c>
      <c r="N2711" s="37" t="n">
        <f aca="false">K2711+L2711+M2711</f>
        <v>436.798</v>
      </c>
    </row>
    <row r="2712" customFormat="false" ht="15" hidden="false" customHeight="false" outlineLevel="0" collapsed="false">
      <c r="A2712" s="0" t="s">
        <v>9</v>
      </c>
      <c r="B2712" s="0" t="s">
        <v>433</v>
      </c>
      <c r="C2712" s="15" t="n">
        <v>46113</v>
      </c>
      <c r="D2712" s="0" t="n">
        <v>5</v>
      </c>
      <c r="E2712" s="0" t="n">
        <v>0</v>
      </c>
      <c r="F2712" s="0" t="n">
        <v>96</v>
      </c>
      <c r="G2712" s="0" t="n">
        <v>0</v>
      </c>
      <c r="H2712" s="0" t="n">
        <v>16</v>
      </c>
      <c r="I2712" s="0" t="n">
        <v>0</v>
      </c>
      <c r="J2712" s="0" t="n">
        <v>149</v>
      </c>
      <c r="K2712" s="37" t="n">
        <f aca="false">E2712+Inputs!$B$5*F2712</f>
        <v>122.4</v>
      </c>
      <c r="L2712" s="37" t="n">
        <f aca="false">G2712+Inputs!$B$6*H2712</f>
        <v>20.4</v>
      </c>
      <c r="M2712" s="37" t="n">
        <f aca="false">I2712+Inputs!$B$7*J2712</f>
        <v>184.909</v>
      </c>
      <c r="N2712" s="37" t="n">
        <f aca="false">K2712+L2712+M2712</f>
        <v>327.709</v>
      </c>
    </row>
    <row r="2713" customFormat="false" ht="15" hidden="false" customHeight="false" outlineLevel="0" collapsed="false">
      <c r="A2713" s="0" t="s">
        <v>9</v>
      </c>
      <c r="B2713" s="0" t="s">
        <v>433</v>
      </c>
      <c r="C2713" s="15" t="n">
        <v>46143</v>
      </c>
      <c r="D2713" s="0" t="n">
        <v>5</v>
      </c>
      <c r="E2713" s="0" t="n">
        <v>22</v>
      </c>
      <c r="F2713" s="0" t="n">
        <v>131</v>
      </c>
      <c r="G2713" s="0" t="n">
        <v>0</v>
      </c>
      <c r="H2713" s="0" t="n">
        <v>23</v>
      </c>
      <c r="I2713" s="0" t="n">
        <v>0</v>
      </c>
      <c r="J2713" s="0" t="n">
        <v>186</v>
      </c>
      <c r="K2713" s="37" t="n">
        <f aca="false">E2713+Inputs!$B$5*F2713</f>
        <v>189.025</v>
      </c>
      <c r="L2713" s="37" t="n">
        <f aca="false">G2713+Inputs!$B$6*H2713</f>
        <v>29.325</v>
      </c>
      <c r="M2713" s="37" t="n">
        <f aca="false">I2713+Inputs!$B$7*J2713</f>
        <v>230.826</v>
      </c>
      <c r="N2713" s="37" t="n">
        <f aca="false">K2713+L2713+M2713</f>
        <v>449.176</v>
      </c>
    </row>
    <row r="2714" customFormat="false" ht="15" hidden="false" customHeight="false" outlineLevel="0" collapsed="false">
      <c r="A2714" s="0" t="s">
        <v>9</v>
      </c>
      <c r="B2714" s="0" t="s">
        <v>433</v>
      </c>
      <c r="C2714" s="15" t="n">
        <v>46174</v>
      </c>
      <c r="D2714" s="0" t="n">
        <v>5</v>
      </c>
      <c r="E2714" s="0" t="n">
        <v>38</v>
      </c>
      <c r="F2714" s="0" t="n">
        <v>169</v>
      </c>
      <c r="G2714" s="0" t="n">
        <v>0</v>
      </c>
      <c r="H2714" s="0" t="n">
        <v>20</v>
      </c>
      <c r="I2714" s="0" t="n">
        <v>0</v>
      </c>
      <c r="J2714" s="0" t="n">
        <v>257</v>
      </c>
      <c r="K2714" s="37" t="n">
        <f aca="false">E2714+Inputs!$B$5*F2714</f>
        <v>253.475</v>
      </c>
      <c r="L2714" s="37" t="n">
        <f aca="false">G2714+Inputs!$B$6*H2714</f>
        <v>25.5</v>
      </c>
      <c r="M2714" s="37" t="n">
        <f aca="false">I2714+Inputs!$B$7*J2714</f>
        <v>318.937</v>
      </c>
      <c r="N2714" s="37" t="n">
        <f aca="false">K2714+L2714+M2714</f>
        <v>597.912</v>
      </c>
    </row>
    <row r="2715" customFormat="false" ht="15" hidden="false" customHeight="false" outlineLevel="0" collapsed="false">
      <c r="A2715" s="0" t="s">
        <v>9</v>
      </c>
      <c r="B2715" s="0" t="s">
        <v>433</v>
      </c>
      <c r="C2715" s="15" t="n">
        <v>46204</v>
      </c>
      <c r="D2715" s="0" t="n">
        <v>5</v>
      </c>
      <c r="E2715" s="0" t="n">
        <v>8</v>
      </c>
      <c r="F2715" s="0" t="n">
        <v>128</v>
      </c>
      <c r="G2715" s="0" t="n">
        <v>0</v>
      </c>
      <c r="H2715" s="0" t="n">
        <v>28</v>
      </c>
      <c r="I2715" s="0" t="n">
        <v>0</v>
      </c>
      <c r="J2715" s="0" t="n">
        <v>203</v>
      </c>
      <c r="K2715" s="37" t="n">
        <f aca="false">E2715+Inputs!$B$5*F2715</f>
        <v>171.2</v>
      </c>
      <c r="L2715" s="37" t="n">
        <f aca="false">G2715+Inputs!$B$6*H2715</f>
        <v>35.7</v>
      </c>
      <c r="M2715" s="37" t="n">
        <f aca="false">I2715+Inputs!$B$7*J2715</f>
        <v>251.923</v>
      </c>
      <c r="N2715" s="37" t="n">
        <f aca="false">K2715+L2715+M2715</f>
        <v>458.823</v>
      </c>
    </row>
    <row r="2716" customFormat="false" ht="15" hidden="false" customHeight="false" outlineLevel="0" collapsed="false">
      <c r="A2716" s="0" t="s">
        <v>9</v>
      </c>
      <c r="B2716" s="0" t="s">
        <v>433</v>
      </c>
      <c r="C2716" s="15" t="n">
        <v>46235</v>
      </c>
      <c r="D2716" s="0" t="n">
        <v>5</v>
      </c>
      <c r="E2716" s="0" t="n">
        <v>0</v>
      </c>
      <c r="F2716" s="0" t="n">
        <v>128</v>
      </c>
      <c r="G2716" s="0" t="n">
        <v>0</v>
      </c>
      <c r="H2716" s="0" t="n">
        <v>14</v>
      </c>
      <c r="I2716" s="0" t="n">
        <v>0</v>
      </c>
      <c r="J2716" s="0" t="n">
        <v>123</v>
      </c>
      <c r="K2716" s="37" t="n">
        <f aca="false">E2716+Inputs!$B$5*F2716</f>
        <v>163.2</v>
      </c>
      <c r="L2716" s="37" t="n">
        <f aca="false">G2716+Inputs!$B$6*H2716</f>
        <v>17.85</v>
      </c>
      <c r="M2716" s="37" t="n">
        <f aca="false">I2716+Inputs!$B$7*J2716</f>
        <v>152.643</v>
      </c>
      <c r="N2716" s="37" t="n">
        <f aca="false">K2716+L2716+M2716</f>
        <v>333.693</v>
      </c>
    </row>
    <row r="2717" customFormat="false" ht="15" hidden="false" customHeight="false" outlineLevel="0" collapsed="false">
      <c r="A2717" s="0" t="s">
        <v>9</v>
      </c>
      <c r="B2717" s="0" t="s">
        <v>446</v>
      </c>
      <c r="C2717" s="15" t="n">
        <v>44927</v>
      </c>
      <c r="D2717" s="0" t="n">
        <v>1</v>
      </c>
      <c r="E2717" s="0" t="n">
        <v>0</v>
      </c>
      <c r="F2717" s="0" t="n">
        <v>0</v>
      </c>
      <c r="G2717" s="0" t="n">
        <v>0</v>
      </c>
      <c r="H2717" s="0" t="n">
        <v>0</v>
      </c>
      <c r="I2717" s="0" t="n">
        <v>0</v>
      </c>
      <c r="J2717" s="0" t="n">
        <v>17</v>
      </c>
      <c r="K2717" s="37" t="n">
        <f aca="false">E2717+Inputs!$B$5*F2717</f>
        <v>0</v>
      </c>
      <c r="L2717" s="37" t="n">
        <f aca="false">G2717+Inputs!$B$6*H2717</f>
        <v>0</v>
      </c>
      <c r="M2717" s="37" t="n">
        <f aca="false">I2717+Inputs!$B$7*J2717</f>
        <v>21.097</v>
      </c>
      <c r="N2717" s="37" t="n">
        <f aca="false">K2717+L2717+M2717</f>
        <v>21.097</v>
      </c>
    </row>
    <row r="2718" customFormat="false" ht="15" hidden="false" customHeight="false" outlineLevel="0" collapsed="false">
      <c r="A2718" s="0" t="s">
        <v>9</v>
      </c>
      <c r="B2718" s="0" t="s">
        <v>446</v>
      </c>
      <c r="C2718" s="15" t="n">
        <v>44958</v>
      </c>
      <c r="D2718" s="0" t="n">
        <v>1</v>
      </c>
      <c r="E2718" s="0" t="n">
        <v>0</v>
      </c>
      <c r="F2718" s="0" t="n">
        <v>0</v>
      </c>
      <c r="G2718" s="0" t="n">
        <v>0</v>
      </c>
      <c r="H2718" s="0" t="n">
        <v>0</v>
      </c>
      <c r="I2718" s="0" t="n">
        <v>0</v>
      </c>
      <c r="J2718" s="0" t="n">
        <v>13</v>
      </c>
      <c r="K2718" s="37" t="n">
        <f aca="false">E2718+Inputs!$B$5*F2718</f>
        <v>0</v>
      </c>
      <c r="L2718" s="37" t="n">
        <f aca="false">G2718+Inputs!$B$6*H2718</f>
        <v>0</v>
      </c>
      <c r="M2718" s="37" t="n">
        <f aca="false">I2718+Inputs!$B$7*J2718</f>
        <v>16.133</v>
      </c>
      <c r="N2718" s="37" t="n">
        <f aca="false">K2718+L2718+M2718</f>
        <v>16.133</v>
      </c>
    </row>
    <row r="2719" customFormat="false" ht="15" hidden="false" customHeight="false" outlineLevel="0" collapsed="false">
      <c r="A2719" s="0" t="s">
        <v>9</v>
      </c>
      <c r="B2719" s="0" t="s">
        <v>446</v>
      </c>
      <c r="C2719" s="15" t="n">
        <v>44986</v>
      </c>
      <c r="D2719" s="0" t="n">
        <v>1</v>
      </c>
      <c r="E2719" s="0" t="n">
        <v>0</v>
      </c>
      <c r="F2719" s="0" t="n">
        <v>0</v>
      </c>
      <c r="G2719" s="0" t="n">
        <v>0</v>
      </c>
      <c r="H2719" s="0" t="n">
        <v>0</v>
      </c>
      <c r="I2719" s="0" t="n">
        <v>0</v>
      </c>
      <c r="J2719" s="0" t="n">
        <v>1</v>
      </c>
      <c r="K2719" s="37" t="n">
        <f aca="false">E2719+Inputs!$B$5*F2719</f>
        <v>0</v>
      </c>
      <c r="L2719" s="37" t="n">
        <f aca="false">G2719+Inputs!$B$6*H2719</f>
        <v>0</v>
      </c>
      <c r="M2719" s="37" t="n">
        <f aca="false">I2719+Inputs!$B$7*J2719</f>
        <v>1.241</v>
      </c>
      <c r="N2719" s="37" t="n">
        <f aca="false">K2719+L2719+M2719</f>
        <v>1.241</v>
      </c>
    </row>
    <row r="2720" customFormat="false" ht="15" hidden="false" customHeight="false" outlineLevel="0" collapsed="false">
      <c r="A2720" s="0" t="s">
        <v>9</v>
      </c>
      <c r="B2720" s="0" t="s">
        <v>446</v>
      </c>
      <c r="C2720" s="15" t="n">
        <v>45017</v>
      </c>
      <c r="D2720" s="0" t="n">
        <v>1</v>
      </c>
      <c r="E2720" s="0" t="n">
        <v>0</v>
      </c>
      <c r="F2720" s="0" t="n">
        <v>0</v>
      </c>
      <c r="G2720" s="0" t="n">
        <v>0</v>
      </c>
      <c r="H2720" s="0" t="n">
        <v>0</v>
      </c>
      <c r="I2720" s="0" t="n">
        <v>0</v>
      </c>
      <c r="J2720" s="0" t="n">
        <v>3</v>
      </c>
      <c r="K2720" s="37" t="n">
        <f aca="false">E2720+Inputs!$B$5*F2720</f>
        <v>0</v>
      </c>
      <c r="L2720" s="37" t="n">
        <f aca="false">G2720+Inputs!$B$6*H2720</f>
        <v>0</v>
      </c>
      <c r="M2720" s="37" t="n">
        <f aca="false">I2720+Inputs!$B$7*J2720</f>
        <v>3.723</v>
      </c>
      <c r="N2720" s="37" t="n">
        <f aca="false">K2720+L2720+M2720</f>
        <v>3.723</v>
      </c>
    </row>
    <row r="2721" customFormat="false" ht="15" hidden="false" customHeight="false" outlineLevel="0" collapsed="false">
      <c r="A2721" s="0" t="s">
        <v>9</v>
      </c>
      <c r="B2721" s="0" t="s">
        <v>446</v>
      </c>
      <c r="C2721" s="15" t="n">
        <v>45047</v>
      </c>
      <c r="D2721" s="0" t="n">
        <v>1</v>
      </c>
      <c r="E2721" s="0" t="n">
        <v>0</v>
      </c>
      <c r="F2721" s="0" t="n">
        <v>0</v>
      </c>
      <c r="G2721" s="0" t="n">
        <v>0</v>
      </c>
      <c r="H2721" s="0" t="n">
        <v>0</v>
      </c>
      <c r="I2721" s="0" t="n">
        <v>0</v>
      </c>
      <c r="J2721" s="0" t="n">
        <v>20</v>
      </c>
      <c r="K2721" s="37" t="n">
        <f aca="false">E2721+Inputs!$B$5*F2721</f>
        <v>0</v>
      </c>
      <c r="L2721" s="37" t="n">
        <f aca="false">G2721+Inputs!$B$6*H2721</f>
        <v>0</v>
      </c>
      <c r="M2721" s="37" t="n">
        <f aca="false">I2721+Inputs!$B$7*J2721</f>
        <v>24.82</v>
      </c>
      <c r="N2721" s="37" t="n">
        <f aca="false">K2721+L2721+M2721</f>
        <v>24.82</v>
      </c>
    </row>
    <row r="2722" customFormat="false" ht="15" hidden="false" customHeight="false" outlineLevel="0" collapsed="false">
      <c r="A2722" s="0" t="s">
        <v>9</v>
      </c>
      <c r="B2722" s="0" t="s">
        <v>446</v>
      </c>
      <c r="C2722" s="15" t="n">
        <v>45078</v>
      </c>
      <c r="D2722" s="0" t="n">
        <v>1</v>
      </c>
      <c r="E2722" s="0" t="n">
        <v>0</v>
      </c>
      <c r="F2722" s="0" t="n">
        <v>0</v>
      </c>
      <c r="G2722" s="0" t="n">
        <v>0</v>
      </c>
      <c r="H2722" s="0" t="n">
        <v>0</v>
      </c>
      <c r="I2722" s="0" t="n">
        <v>0</v>
      </c>
      <c r="J2722" s="0" t="n">
        <v>24</v>
      </c>
      <c r="K2722" s="37" t="n">
        <f aca="false">E2722+Inputs!$B$5*F2722</f>
        <v>0</v>
      </c>
      <c r="L2722" s="37" t="n">
        <f aca="false">G2722+Inputs!$B$6*H2722</f>
        <v>0</v>
      </c>
      <c r="M2722" s="37" t="n">
        <f aca="false">I2722+Inputs!$B$7*J2722</f>
        <v>29.784</v>
      </c>
      <c r="N2722" s="37" t="n">
        <f aca="false">K2722+L2722+M2722</f>
        <v>29.784</v>
      </c>
    </row>
    <row r="2723" customFormat="false" ht="15" hidden="false" customHeight="false" outlineLevel="0" collapsed="false">
      <c r="A2723" s="0" t="s">
        <v>9</v>
      </c>
      <c r="B2723" s="0" t="s">
        <v>446</v>
      </c>
      <c r="C2723" s="15" t="n">
        <v>45108</v>
      </c>
      <c r="D2723" s="0" t="n">
        <v>1</v>
      </c>
      <c r="E2723" s="0" t="n">
        <v>0</v>
      </c>
      <c r="F2723" s="0" t="n">
        <v>0</v>
      </c>
      <c r="G2723" s="0" t="n">
        <v>0</v>
      </c>
      <c r="H2723" s="0" t="n">
        <v>0</v>
      </c>
      <c r="I2723" s="0" t="n">
        <v>0</v>
      </c>
      <c r="J2723" s="0" t="n">
        <v>16</v>
      </c>
      <c r="K2723" s="37" t="n">
        <f aca="false">E2723+Inputs!$B$5*F2723</f>
        <v>0</v>
      </c>
      <c r="L2723" s="37" t="n">
        <f aca="false">G2723+Inputs!$B$6*H2723</f>
        <v>0</v>
      </c>
      <c r="M2723" s="37" t="n">
        <f aca="false">I2723+Inputs!$B$7*J2723</f>
        <v>19.856</v>
      </c>
      <c r="N2723" s="37" t="n">
        <f aca="false">K2723+L2723+M2723</f>
        <v>19.856</v>
      </c>
    </row>
    <row r="2724" customFormat="false" ht="15" hidden="false" customHeight="false" outlineLevel="0" collapsed="false">
      <c r="A2724" s="0" t="s">
        <v>9</v>
      </c>
      <c r="B2724" s="0" t="s">
        <v>446</v>
      </c>
      <c r="C2724" s="15" t="n">
        <v>45139</v>
      </c>
      <c r="D2724" s="0" t="n">
        <v>1</v>
      </c>
      <c r="E2724" s="0" t="n">
        <v>0</v>
      </c>
      <c r="F2724" s="0" t="n">
        <v>0</v>
      </c>
      <c r="G2724" s="0" t="n">
        <v>0</v>
      </c>
      <c r="H2724" s="0" t="n">
        <v>0</v>
      </c>
      <c r="I2724" s="0" t="n">
        <v>0</v>
      </c>
      <c r="J2724" s="0" t="n">
        <v>18</v>
      </c>
      <c r="K2724" s="37" t="n">
        <f aca="false">E2724+Inputs!$B$5*F2724</f>
        <v>0</v>
      </c>
      <c r="L2724" s="37" t="n">
        <f aca="false">G2724+Inputs!$B$6*H2724</f>
        <v>0</v>
      </c>
      <c r="M2724" s="37" t="n">
        <f aca="false">I2724+Inputs!$B$7*J2724</f>
        <v>22.338</v>
      </c>
      <c r="N2724" s="37" t="n">
        <f aca="false">K2724+L2724+M2724</f>
        <v>22.338</v>
      </c>
    </row>
    <row r="2725" customFormat="false" ht="15" hidden="false" customHeight="false" outlineLevel="0" collapsed="false">
      <c r="A2725" s="0" t="s">
        <v>9</v>
      </c>
      <c r="B2725" s="0" t="s">
        <v>446</v>
      </c>
      <c r="C2725" s="15" t="n">
        <v>45170</v>
      </c>
      <c r="D2725" s="0" t="n">
        <v>1</v>
      </c>
      <c r="E2725" s="0" t="n">
        <v>0</v>
      </c>
      <c r="F2725" s="0" t="n">
        <v>0</v>
      </c>
      <c r="G2725" s="0" t="n">
        <v>0</v>
      </c>
      <c r="H2725" s="0" t="n">
        <v>0</v>
      </c>
      <c r="I2725" s="0" t="n">
        <v>0</v>
      </c>
      <c r="J2725" s="0" t="n">
        <v>20</v>
      </c>
      <c r="K2725" s="37" t="n">
        <f aca="false">E2725+Inputs!$B$5*F2725</f>
        <v>0</v>
      </c>
      <c r="L2725" s="37" t="n">
        <f aca="false">G2725+Inputs!$B$6*H2725</f>
        <v>0</v>
      </c>
      <c r="M2725" s="37" t="n">
        <f aca="false">I2725+Inputs!$B$7*J2725</f>
        <v>24.82</v>
      </c>
      <c r="N2725" s="37" t="n">
        <f aca="false">K2725+L2725+M2725</f>
        <v>24.82</v>
      </c>
    </row>
    <row r="2726" customFormat="false" ht="15" hidden="false" customHeight="false" outlineLevel="0" collapsed="false">
      <c r="A2726" s="0" t="s">
        <v>9</v>
      </c>
      <c r="B2726" s="0" t="s">
        <v>446</v>
      </c>
      <c r="C2726" s="15" t="n">
        <v>45200</v>
      </c>
      <c r="D2726" s="0" t="n">
        <v>1</v>
      </c>
      <c r="E2726" s="0" t="n">
        <v>0</v>
      </c>
      <c r="F2726" s="0" t="n">
        <v>1</v>
      </c>
      <c r="G2726" s="0" t="n">
        <v>0</v>
      </c>
      <c r="H2726" s="0" t="n">
        <v>0</v>
      </c>
      <c r="I2726" s="0" t="n">
        <v>0</v>
      </c>
      <c r="J2726" s="0" t="n">
        <v>20</v>
      </c>
      <c r="K2726" s="37" t="n">
        <f aca="false">E2726+Inputs!$B$5*F2726</f>
        <v>1.275</v>
      </c>
      <c r="L2726" s="37" t="n">
        <f aca="false">G2726+Inputs!$B$6*H2726</f>
        <v>0</v>
      </c>
      <c r="M2726" s="37" t="n">
        <f aca="false">I2726+Inputs!$B$7*J2726</f>
        <v>24.82</v>
      </c>
      <c r="N2726" s="37" t="n">
        <f aca="false">K2726+L2726+M2726</f>
        <v>26.095</v>
      </c>
    </row>
    <row r="2727" customFormat="false" ht="15" hidden="false" customHeight="false" outlineLevel="0" collapsed="false">
      <c r="A2727" s="0" t="s">
        <v>9</v>
      </c>
      <c r="B2727" s="0" t="s">
        <v>446</v>
      </c>
      <c r="C2727" s="15" t="n">
        <v>45231</v>
      </c>
      <c r="D2727" s="0" t="n">
        <v>1</v>
      </c>
      <c r="E2727" s="0" t="n">
        <v>0</v>
      </c>
      <c r="F2727" s="0" t="n">
        <v>1</v>
      </c>
      <c r="G2727" s="0" t="n">
        <v>0</v>
      </c>
      <c r="H2727" s="0" t="n">
        <v>0</v>
      </c>
      <c r="I2727" s="0" t="n">
        <v>0</v>
      </c>
      <c r="J2727" s="0" t="n">
        <v>22</v>
      </c>
      <c r="K2727" s="37" t="n">
        <f aca="false">E2727+Inputs!$B$5*F2727</f>
        <v>1.275</v>
      </c>
      <c r="L2727" s="37" t="n">
        <f aca="false">G2727+Inputs!$B$6*H2727</f>
        <v>0</v>
      </c>
      <c r="M2727" s="37" t="n">
        <f aca="false">I2727+Inputs!$B$7*J2727</f>
        <v>27.302</v>
      </c>
      <c r="N2727" s="37" t="n">
        <f aca="false">K2727+L2727+M2727</f>
        <v>28.577</v>
      </c>
    </row>
    <row r="2728" customFormat="false" ht="15" hidden="false" customHeight="false" outlineLevel="0" collapsed="false">
      <c r="A2728" s="0" t="s">
        <v>9</v>
      </c>
      <c r="B2728" s="0" t="s">
        <v>446</v>
      </c>
      <c r="C2728" s="15" t="n">
        <v>45261</v>
      </c>
      <c r="D2728" s="0" t="n">
        <v>1</v>
      </c>
      <c r="E2728" s="0" t="n">
        <v>0</v>
      </c>
      <c r="F2728" s="0" t="n">
        <v>0</v>
      </c>
      <c r="G2728" s="0" t="n">
        <v>0</v>
      </c>
      <c r="H2728" s="0" t="n">
        <v>0</v>
      </c>
      <c r="I2728" s="0" t="n">
        <v>0</v>
      </c>
      <c r="J2728" s="0" t="n">
        <v>21</v>
      </c>
      <c r="K2728" s="37" t="n">
        <f aca="false">E2728+Inputs!$B$5*F2728</f>
        <v>0</v>
      </c>
      <c r="L2728" s="37" t="n">
        <f aca="false">G2728+Inputs!$B$6*H2728</f>
        <v>0</v>
      </c>
      <c r="M2728" s="37" t="n">
        <f aca="false">I2728+Inputs!$B$7*J2728</f>
        <v>26.061</v>
      </c>
      <c r="N2728" s="37" t="n">
        <f aca="false">K2728+L2728+M2728</f>
        <v>26.061</v>
      </c>
    </row>
    <row r="2729" customFormat="false" ht="15" hidden="false" customHeight="false" outlineLevel="0" collapsed="false">
      <c r="A2729" s="0" t="s">
        <v>9</v>
      </c>
      <c r="B2729" s="0" t="s">
        <v>446</v>
      </c>
      <c r="C2729" s="15" t="n">
        <v>45292</v>
      </c>
      <c r="D2729" s="0" t="n">
        <v>1</v>
      </c>
      <c r="E2729" s="0" t="n">
        <v>0</v>
      </c>
      <c r="F2729" s="0" t="n">
        <v>0</v>
      </c>
      <c r="G2729" s="0" t="n">
        <v>0</v>
      </c>
      <c r="H2729" s="0" t="n">
        <v>0</v>
      </c>
      <c r="I2729" s="0" t="n">
        <v>0</v>
      </c>
      <c r="J2729" s="0" t="n">
        <v>18</v>
      </c>
      <c r="K2729" s="37" t="n">
        <f aca="false">E2729+Inputs!$B$5*F2729</f>
        <v>0</v>
      </c>
      <c r="L2729" s="37" t="n">
        <f aca="false">G2729+Inputs!$B$6*H2729</f>
        <v>0</v>
      </c>
      <c r="M2729" s="37" t="n">
        <f aca="false">I2729+Inputs!$B$7*J2729</f>
        <v>22.338</v>
      </c>
      <c r="N2729" s="37" t="n">
        <f aca="false">K2729+L2729+M2729</f>
        <v>22.338</v>
      </c>
    </row>
    <row r="2730" customFormat="false" ht="15" hidden="false" customHeight="false" outlineLevel="0" collapsed="false">
      <c r="A2730" s="0" t="s">
        <v>9</v>
      </c>
      <c r="B2730" s="0" t="s">
        <v>446</v>
      </c>
      <c r="C2730" s="15" t="n">
        <v>45323</v>
      </c>
      <c r="D2730" s="0" t="n">
        <v>1</v>
      </c>
      <c r="E2730" s="0" t="n">
        <v>0</v>
      </c>
      <c r="F2730" s="0" t="n">
        <v>0</v>
      </c>
      <c r="G2730" s="0" t="n">
        <v>0</v>
      </c>
      <c r="H2730" s="0" t="n">
        <v>0</v>
      </c>
      <c r="I2730" s="0" t="n">
        <v>0</v>
      </c>
      <c r="J2730" s="0" t="n">
        <v>5</v>
      </c>
      <c r="K2730" s="37" t="n">
        <f aca="false">E2730+Inputs!$B$5*F2730</f>
        <v>0</v>
      </c>
      <c r="L2730" s="37" t="n">
        <f aca="false">G2730+Inputs!$B$6*H2730</f>
        <v>0</v>
      </c>
      <c r="M2730" s="37" t="n">
        <f aca="false">I2730+Inputs!$B$7*J2730</f>
        <v>6.205</v>
      </c>
      <c r="N2730" s="37" t="n">
        <f aca="false">K2730+L2730+M2730</f>
        <v>6.205</v>
      </c>
    </row>
    <row r="2731" customFormat="false" ht="15" hidden="false" customHeight="false" outlineLevel="0" collapsed="false">
      <c r="A2731" s="0" t="s">
        <v>9</v>
      </c>
      <c r="B2731" s="0" t="s">
        <v>446</v>
      </c>
      <c r="C2731" s="15" t="n">
        <v>45352</v>
      </c>
      <c r="D2731" s="0" t="n">
        <v>1</v>
      </c>
      <c r="E2731" s="0" t="n">
        <v>0</v>
      </c>
      <c r="F2731" s="0" t="n">
        <v>0</v>
      </c>
      <c r="G2731" s="0" t="n">
        <v>0</v>
      </c>
      <c r="H2731" s="0" t="n">
        <v>0</v>
      </c>
      <c r="I2731" s="0" t="n">
        <v>0</v>
      </c>
      <c r="J2731" s="0" t="n">
        <v>3</v>
      </c>
      <c r="K2731" s="37" t="n">
        <f aca="false">E2731+Inputs!$B$5*F2731</f>
        <v>0</v>
      </c>
      <c r="L2731" s="37" t="n">
        <f aca="false">G2731+Inputs!$B$6*H2731</f>
        <v>0</v>
      </c>
      <c r="M2731" s="37" t="n">
        <f aca="false">I2731+Inputs!$B$7*J2731</f>
        <v>3.723</v>
      </c>
      <c r="N2731" s="37" t="n">
        <f aca="false">K2731+L2731+M2731</f>
        <v>3.723</v>
      </c>
    </row>
    <row r="2732" customFormat="false" ht="15" hidden="false" customHeight="false" outlineLevel="0" collapsed="false">
      <c r="A2732" s="0" t="s">
        <v>9</v>
      </c>
      <c r="B2732" s="0" t="s">
        <v>446</v>
      </c>
      <c r="C2732" s="15" t="n">
        <v>45383</v>
      </c>
      <c r="D2732" s="0" t="n">
        <v>1</v>
      </c>
      <c r="E2732" s="0" t="n">
        <v>0</v>
      </c>
      <c r="F2732" s="0" t="n">
        <v>0</v>
      </c>
      <c r="G2732" s="0" t="n">
        <v>0</v>
      </c>
      <c r="H2732" s="0" t="n">
        <v>0</v>
      </c>
      <c r="I2732" s="0" t="n">
        <v>0</v>
      </c>
      <c r="J2732" s="0" t="n">
        <v>13</v>
      </c>
      <c r="K2732" s="37" t="n">
        <f aca="false">E2732+Inputs!$B$5*F2732</f>
        <v>0</v>
      </c>
      <c r="L2732" s="37" t="n">
        <f aca="false">G2732+Inputs!$B$6*H2732</f>
        <v>0</v>
      </c>
      <c r="M2732" s="37" t="n">
        <f aca="false">I2732+Inputs!$B$7*J2732</f>
        <v>16.133</v>
      </c>
      <c r="N2732" s="37" t="n">
        <f aca="false">K2732+L2732+M2732</f>
        <v>16.133</v>
      </c>
    </row>
    <row r="2733" customFormat="false" ht="15" hidden="false" customHeight="false" outlineLevel="0" collapsed="false">
      <c r="A2733" s="0" t="s">
        <v>9</v>
      </c>
      <c r="B2733" s="0" t="s">
        <v>446</v>
      </c>
      <c r="C2733" s="15" t="n">
        <v>45413</v>
      </c>
      <c r="D2733" s="0" t="n">
        <v>1</v>
      </c>
      <c r="E2733" s="0" t="n">
        <v>0</v>
      </c>
      <c r="F2733" s="0" t="n">
        <v>1</v>
      </c>
      <c r="G2733" s="0" t="n">
        <v>0</v>
      </c>
      <c r="H2733" s="0" t="n">
        <v>0</v>
      </c>
      <c r="I2733" s="0" t="n">
        <v>0</v>
      </c>
      <c r="J2733" s="0" t="n">
        <v>14</v>
      </c>
      <c r="K2733" s="37" t="n">
        <f aca="false">E2733+Inputs!$B$5*F2733</f>
        <v>1.275</v>
      </c>
      <c r="L2733" s="37" t="n">
        <f aca="false">G2733+Inputs!$B$6*H2733</f>
        <v>0</v>
      </c>
      <c r="M2733" s="37" t="n">
        <f aca="false">I2733+Inputs!$B$7*J2733</f>
        <v>17.374</v>
      </c>
      <c r="N2733" s="37" t="n">
        <f aca="false">K2733+L2733+M2733</f>
        <v>18.649</v>
      </c>
    </row>
    <row r="2734" customFormat="false" ht="15" hidden="false" customHeight="false" outlineLevel="0" collapsed="false">
      <c r="A2734" s="0" t="s">
        <v>9</v>
      </c>
      <c r="B2734" s="0" t="s">
        <v>446</v>
      </c>
      <c r="C2734" s="15" t="n">
        <v>45444</v>
      </c>
      <c r="D2734" s="0" t="n">
        <v>1</v>
      </c>
      <c r="E2734" s="0" t="n">
        <v>0</v>
      </c>
      <c r="F2734" s="0" t="n">
        <v>0</v>
      </c>
      <c r="G2734" s="0" t="n">
        <v>0</v>
      </c>
      <c r="H2734" s="0" t="n">
        <v>0</v>
      </c>
      <c r="I2734" s="0" t="n">
        <v>0</v>
      </c>
      <c r="J2734" s="0" t="n">
        <v>20</v>
      </c>
      <c r="K2734" s="37" t="n">
        <f aca="false">E2734+Inputs!$B$5*F2734</f>
        <v>0</v>
      </c>
      <c r="L2734" s="37" t="n">
        <f aca="false">G2734+Inputs!$B$6*H2734</f>
        <v>0</v>
      </c>
      <c r="M2734" s="37" t="n">
        <f aca="false">I2734+Inputs!$B$7*J2734</f>
        <v>24.82</v>
      </c>
      <c r="N2734" s="37" t="n">
        <f aca="false">K2734+L2734+M2734</f>
        <v>24.82</v>
      </c>
    </row>
    <row r="2735" customFormat="false" ht="15" hidden="false" customHeight="false" outlineLevel="0" collapsed="false">
      <c r="A2735" s="0" t="s">
        <v>9</v>
      </c>
      <c r="B2735" s="0" t="s">
        <v>446</v>
      </c>
      <c r="C2735" s="15" t="n">
        <v>45474</v>
      </c>
      <c r="D2735" s="0" t="n">
        <v>1</v>
      </c>
      <c r="E2735" s="0" t="n">
        <v>0</v>
      </c>
      <c r="F2735" s="0" t="n">
        <v>1</v>
      </c>
      <c r="G2735" s="0" t="n">
        <v>0</v>
      </c>
      <c r="H2735" s="0" t="n">
        <v>0</v>
      </c>
      <c r="I2735" s="0" t="n">
        <v>0</v>
      </c>
      <c r="J2735" s="0" t="n">
        <v>20</v>
      </c>
      <c r="K2735" s="37" t="n">
        <f aca="false">E2735+Inputs!$B$5*F2735</f>
        <v>1.275</v>
      </c>
      <c r="L2735" s="37" t="n">
        <f aca="false">G2735+Inputs!$B$6*H2735</f>
        <v>0</v>
      </c>
      <c r="M2735" s="37" t="n">
        <f aca="false">I2735+Inputs!$B$7*J2735</f>
        <v>24.82</v>
      </c>
      <c r="N2735" s="37" t="n">
        <f aca="false">K2735+L2735+M2735</f>
        <v>26.095</v>
      </c>
    </row>
    <row r="2736" customFormat="false" ht="15" hidden="false" customHeight="false" outlineLevel="0" collapsed="false">
      <c r="A2736" s="0" t="s">
        <v>9</v>
      </c>
      <c r="B2736" s="0" t="s">
        <v>446</v>
      </c>
      <c r="C2736" s="15" t="n">
        <v>45505</v>
      </c>
      <c r="D2736" s="0" t="n">
        <v>1</v>
      </c>
      <c r="E2736" s="0" t="n">
        <v>0</v>
      </c>
      <c r="F2736" s="0" t="n">
        <v>0</v>
      </c>
      <c r="G2736" s="0" t="n">
        <v>0</v>
      </c>
      <c r="H2736" s="0" t="n">
        <v>0</v>
      </c>
      <c r="I2736" s="0" t="n">
        <v>0</v>
      </c>
      <c r="J2736" s="0" t="n">
        <v>23</v>
      </c>
      <c r="K2736" s="37" t="n">
        <f aca="false">E2736+Inputs!$B$5*F2736</f>
        <v>0</v>
      </c>
      <c r="L2736" s="37" t="n">
        <f aca="false">G2736+Inputs!$B$6*H2736</f>
        <v>0</v>
      </c>
      <c r="M2736" s="37" t="n">
        <f aca="false">I2736+Inputs!$B$7*J2736</f>
        <v>28.543</v>
      </c>
      <c r="N2736" s="37" t="n">
        <f aca="false">K2736+L2736+M2736</f>
        <v>28.543</v>
      </c>
    </row>
    <row r="2737" customFormat="false" ht="15" hidden="false" customHeight="false" outlineLevel="0" collapsed="false">
      <c r="A2737" s="0" t="s">
        <v>9</v>
      </c>
      <c r="B2737" s="0" t="s">
        <v>446</v>
      </c>
      <c r="C2737" s="15" t="n">
        <v>45536</v>
      </c>
      <c r="D2737" s="0" t="n">
        <v>1</v>
      </c>
      <c r="E2737" s="0" t="n">
        <v>0</v>
      </c>
      <c r="F2737" s="0" t="n">
        <v>0</v>
      </c>
      <c r="G2737" s="0" t="n">
        <v>0</v>
      </c>
      <c r="H2737" s="0" t="n">
        <v>0</v>
      </c>
      <c r="I2737" s="0" t="n">
        <v>0</v>
      </c>
      <c r="J2737" s="0" t="n">
        <v>9</v>
      </c>
      <c r="K2737" s="37" t="n">
        <f aca="false">E2737+Inputs!$B$5*F2737</f>
        <v>0</v>
      </c>
      <c r="L2737" s="37" t="n">
        <f aca="false">G2737+Inputs!$B$6*H2737</f>
        <v>0</v>
      </c>
      <c r="M2737" s="37" t="n">
        <f aca="false">I2737+Inputs!$B$7*J2737</f>
        <v>11.169</v>
      </c>
      <c r="N2737" s="37" t="n">
        <f aca="false">K2737+L2737+M2737</f>
        <v>11.169</v>
      </c>
    </row>
    <row r="2738" customFormat="false" ht="15" hidden="false" customHeight="false" outlineLevel="0" collapsed="false">
      <c r="A2738" s="0" t="s">
        <v>9</v>
      </c>
      <c r="B2738" s="0" t="s">
        <v>446</v>
      </c>
      <c r="C2738" s="15" t="n">
        <v>45566</v>
      </c>
      <c r="D2738" s="0" t="n">
        <v>1</v>
      </c>
      <c r="E2738" s="0" t="n">
        <v>0</v>
      </c>
      <c r="F2738" s="0" t="n">
        <v>1</v>
      </c>
      <c r="G2738" s="0" t="n">
        <v>0</v>
      </c>
      <c r="H2738" s="0" t="n">
        <v>0</v>
      </c>
      <c r="I2738" s="0" t="n">
        <v>0</v>
      </c>
      <c r="J2738" s="0" t="n">
        <v>18</v>
      </c>
      <c r="K2738" s="37" t="n">
        <f aca="false">E2738+Inputs!$B$5*F2738</f>
        <v>1.275</v>
      </c>
      <c r="L2738" s="37" t="n">
        <f aca="false">G2738+Inputs!$B$6*H2738</f>
        <v>0</v>
      </c>
      <c r="M2738" s="37" t="n">
        <f aca="false">I2738+Inputs!$B$7*J2738</f>
        <v>22.338</v>
      </c>
      <c r="N2738" s="37" t="n">
        <f aca="false">K2738+L2738+M2738</f>
        <v>23.613</v>
      </c>
    </row>
    <row r="2739" customFormat="false" ht="15" hidden="false" customHeight="false" outlineLevel="0" collapsed="false">
      <c r="A2739" s="0" t="s">
        <v>9</v>
      </c>
      <c r="B2739" s="0" t="s">
        <v>446</v>
      </c>
      <c r="C2739" s="15" t="n">
        <v>45597</v>
      </c>
      <c r="D2739" s="0" t="n">
        <v>1</v>
      </c>
      <c r="E2739" s="0" t="n">
        <v>0</v>
      </c>
      <c r="F2739" s="0" t="n">
        <v>0</v>
      </c>
      <c r="G2739" s="0" t="n">
        <v>0</v>
      </c>
      <c r="H2739" s="0" t="n">
        <v>0</v>
      </c>
      <c r="I2739" s="0" t="n">
        <v>0</v>
      </c>
      <c r="J2739" s="0" t="n">
        <v>11</v>
      </c>
      <c r="K2739" s="37" t="n">
        <f aca="false">E2739+Inputs!$B$5*F2739</f>
        <v>0</v>
      </c>
      <c r="L2739" s="37" t="n">
        <f aca="false">G2739+Inputs!$B$6*H2739</f>
        <v>0</v>
      </c>
      <c r="M2739" s="37" t="n">
        <f aca="false">I2739+Inputs!$B$7*J2739</f>
        <v>13.651</v>
      </c>
      <c r="N2739" s="37" t="n">
        <f aca="false">K2739+L2739+M2739</f>
        <v>13.651</v>
      </c>
    </row>
    <row r="2740" customFormat="false" ht="15" hidden="false" customHeight="false" outlineLevel="0" collapsed="false">
      <c r="A2740" s="0" t="s">
        <v>9</v>
      </c>
      <c r="B2740" s="0" t="s">
        <v>446</v>
      </c>
      <c r="C2740" s="15" t="n">
        <v>45627</v>
      </c>
      <c r="D2740" s="0" t="n">
        <v>1</v>
      </c>
      <c r="E2740" s="0" t="n">
        <v>0</v>
      </c>
      <c r="F2740" s="0" t="n">
        <v>1</v>
      </c>
      <c r="G2740" s="0" t="n">
        <v>0</v>
      </c>
      <c r="H2740" s="0" t="n">
        <v>0</v>
      </c>
      <c r="I2740" s="0" t="n">
        <v>0</v>
      </c>
      <c r="J2740" s="0" t="n">
        <v>15</v>
      </c>
      <c r="K2740" s="37" t="n">
        <f aca="false">E2740+Inputs!$B$5*F2740</f>
        <v>1.275</v>
      </c>
      <c r="L2740" s="37" t="n">
        <f aca="false">G2740+Inputs!$B$6*H2740</f>
        <v>0</v>
      </c>
      <c r="M2740" s="37" t="n">
        <f aca="false">I2740+Inputs!$B$7*J2740</f>
        <v>18.615</v>
      </c>
      <c r="N2740" s="37" t="n">
        <f aca="false">K2740+L2740+M2740</f>
        <v>19.89</v>
      </c>
    </row>
    <row r="2741" customFormat="false" ht="15" hidden="false" customHeight="false" outlineLevel="0" collapsed="false">
      <c r="A2741" s="0" t="s">
        <v>9</v>
      </c>
      <c r="B2741" s="0" t="s">
        <v>446</v>
      </c>
      <c r="C2741" s="15" t="n">
        <v>45658</v>
      </c>
      <c r="D2741" s="0" t="n">
        <v>1</v>
      </c>
      <c r="E2741" s="0" t="n">
        <v>0</v>
      </c>
      <c r="F2741" s="0" t="n">
        <v>1</v>
      </c>
      <c r="G2741" s="0" t="n">
        <v>0</v>
      </c>
      <c r="H2741" s="0" t="n">
        <v>0</v>
      </c>
      <c r="I2741" s="0" t="n">
        <v>0</v>
      </c>
      <c r="J2741" s="0" t="n">
        <v>12</v>
      </c>
      <c r="K2741" s="37" t="n">
        <f aca="false">E2741+Inputs!$B$5*F2741</f>
        <v>1.275</v>
      </c>
      <c r="L2741" s="37" t="n">
        <f aca="false">G2741+Inputs!$B$6*H2741</f>
        <v>0</v>
      </c>
      <c r="M2741" s="37" t="n">
        <f aca="false">I2741+Inputs!$B$7*J2741</f>
        <v>14.892</v>
      </c>
      <c r="N2741" s="37" t="n">
        <f aca="false">K2741+L2741+M2741</f>
        <v>16.167</v>
      </c>
    </row>
    <row r="2742" customFormat="false" ht="15" hidden="false" customHeight="false" outlineLevel="0" collapsed="false">
      <c r="A2742" s="0" t="s">
        <v>9</v>
      </c>
      <c r="B2742" s="0" t="s">
        <v>446</v>
      </c>
      <c r="C2742" s="15" t="n">
        <v>45689</v>
      </c>
      <c r="D2742" s="0" t="n">
        <v>1</v>
      </c>
      <c r="E2742" s="0" t="n">
        <v>0</v>
      </c>
      <c r="F2742" s="0" t="n">
        <v>0</v>
      </c>
      <c r="G2742" s="0" t="n">
        <v>0</v>
      </c>
      <c r="H2742" s="0" t="n">
        <v>0</v>
      </c>
      <c r="I2742" s="0" t="n">
        <v>0</v>
      </c>
      <c r="J2742" s="0" t="n">
        <v>14</v>
      </c>
      <c r="K2742" s="37" t="n">
        <f aca="false">E2742+Inputs!$B$5*F2742</f>
        <v>0</v>
      </c>
      <c r="L2742" s="37" t="n">
        <f aca="false">G2742+Inputs!$B$6*H2742</f>
        <v>0</v>
      </c>
      <c r="M2742" s="37" t="n">
        <f aca="false">I2742+Inputs!$B$7*J2742</f>
        <v>17.374</v>
      </c>
      <c r="N2742" s="37" t="n">
        <f aca="false">K2742+L2742+M2742</f>
        <v>17.374</v>
      </c>
    </row>
    <row r="2743" customFormat="false" ht="15" hidden="false" customHeight="false" outlineLevel="0" collapsed="false">
      <c r="A2743" s="0" t="s">
        <v>9</v>
      </c>
      <c r="B2743" s="0" t="s">
        <v>446</v>
      </c>
      <c r="C2743" s="15" t="n">
        <v>45717</v>
      </c>
      <c r="D2743" s="0" t="n">
        <v>1</v>
      </c>
      <c r="E2743" s="0" t="n">
        <v>0</v>
      </c>
      <c r="F2743" s="0" t="n">
        <v>0</v>
      </c>
      <c r="G2743" s="0" t="n">
        <v>0</v>
      </c>
      <c r="H2743" s="0" t="n">
        <v>0</v>
      </c>
      <c r="I2743" s="0" t="n">
        <v>0</v>
      </c>
      <c r="J2743" s="0" t="n">
        <v>9</v>
      </c>
      <c r="K2743" s="37" t="n">
        <f aca="false">E2743+Inputs!$B$5*F2743</f>
        <v>0</v>
      </c>
      <c r="L2743" s="37" t="n">
        <f aca="false">G2743+Inputs!$B$6*H2743</f>
        <v>0</v>
      </c>
      <c r="M2743" s="37" t="n">
        <f aca="false">I2743+Inputs!$B$7*J2743</f>
        <v>11.169</v>
      </c>
      <c r="N2743" s="37" t="n">
        <f aca="false">K2743+L2743+M2743</f>
        <v>11.169</v>
      </c>
    </row>
    <row r="2744" customFormat="false" ht="15" hidden="false" customHeight="false" outlineLevel="0" collapsed="false">
      <c r="A2744" s="0" t="s">
        <v>9</v>
      </c>
      <c r="B2744" s="0" t="s">
        <v>446</v>
      </c>
      <c r="C2744" s="15" t="n">
        <v>45748</v>
      </c>
      <c r="D2744" s="0" t="n">
        <v>1</v>
      </c>
      <c r="E2744" s="0" t="n">
        <v>0</v>
      </c>
      <c r="F2744" s="0" t="n">
        <v>0</v>
      </c>
      <c r="G2744" s="0" t="n">
        <v>0</v>
      </c>
      <c r="H2744" s="0" t="n">
        <v>0</v>
      </c>
      <c r="I2744" s="0" t="n">
        <v>0</v>
      </c>
      <c r="J2744" s="0" t="n">
        <v>14</v>
      </c>
      <c r="K2744" s="37" t="n">
        <f aca="false">E2744+Inputs!$B$5*F2744</f>
        <v>0</v>
      </c>
      <c r="L2744" s="37" t="n">
        <f aca="false">G2744+Inputs!$B$6*H2744</f>
        <v>0</v>
      </c>
      <c r="M2744" s="37" t="n">
        <f aca="false">I2744+Inputs!$B$7*J2744</f>
        <v>17.374</v>
      </c>
      <c r="N2744" s="37" t="n">
        <f aca="false">K2744+L2744+M2744</f>
        <v>17.374</v>
      </c>
    </row>
    <row r="2745" customFormat="false" ht="15" hidden="false" customHeight="false" outlineLevel="0" collapsed="false">
      <c r="A2745" s="0" t="s">
        <v>9</v>
      </c>
      <c r="B2745" s="0" t="s">
        <v>446</v>
      </c>
      <c r="C2745" s="15" t="n">
        <v>45778</v>
      </c>
      <c r="D2745" s="0" t="n">
        <v>1</v>
      </c>
      <c r="E2745" s="0" t="n">
        <v>0</v>
      </c>
      <c r="F2745" s="0" t="n">
        <v>0</v>
      </c>
      <c r="G2745" s="0" t="n">
        <v>0</v>
      </c>
      <c r="H2745" s="0" t="n">
        <v>0</v>
      </c>
      <c r="I2745" s="0" t="n">
        <v>0</v>
      </c>
      <c r="J2745" s="0" t="n">
        <v>15</v>
      </c>
      <c r="K2745" s="37" t="n">
        <f aca="false">E2745+Inputs!$B$5*F2745</f>
        <v>0</v>
      </c>
      <c r="L2745" s="37" t="n">
        <f aca="false">G2745+Inputs!$B$6*H2745</f>
        <v>0</v>
      </c>
      <c r="M2745" s="37" t="n">
        <f aca="false">I2745+Inputs!$B$7*J2745</f>
        <v>18.615</v>
      </c>
      <c r="N2745" s="37" t="n">
        <f aca="false">K2745+L2745+M2745</f>
        <v>18.615</v>
      </c>
    </row>
    <row r="2746" customFormat="false" ht="15" hidden="false" customHeight="false" outlineLevel="0" collapsed="false">
      <c r="A2746" s="0" t="s">
        <v>9</v>
      </c>
      <c r="B2746" s="0" t="s">
        <v>446</v>
      </c>
      <c r="C2746" s="15" t="n">
        <v>45809</v>
      </c>
      <c r="D2746" s="0" t="n">
        <v>1</v>
      </c>
      <c r="E2746" s="0" t="n">
        <v>0</v>
      </c>
      <c r="F2746" s="0" t="n">
        <v>2</v>
      </c>
      <c r="G2746" s="0" t="n">
        <v>0</v>
      </c>
      <c r="H2746" s="0" t="n">
        <v>2</v>
      </c>
      <c r="I2746" s="0" t="n">
        <v>0</v>
      </c>
      <c r="J2746" s="0" t="n">
        <v>15</v>
      </c>
      <c r="K2746" s="37" t="n">
        <f aca="false">E2746+Inputs!$B$5*F2746</f>
        <v>2.55</v>
      </c>
      <c r="L2746" s="37" t="n">
        <f aca="false">G2746+Inputs!$B$6*H2746</f>
        <v>2.55</v>
      </c>
      <c r="M2746" s="37" t="n">
        <f aca="false">I2746+Inputs!$B$7*J2746</f>
        <v>18.615</v>
      </c>
      <c r="N2746" s="37" t="n">
        <f aca="false">K2746+L2746+M2746</f>
        <v>23.715</v>
      </c>
    </row>
    <row r="2747" customFormat="false" ht="15" hidden="false" customHeight="false" outlineLevel="0" collapsed="false">
      <c r="A2747" s="0" t="s">
        <v>9</v>
      </c>
      <c r="B2747" s="0" t="s">
        <v>446</v>
      </c>
      <c r="C2747" s="15" t="n">
        <v>45839</v>
      </c>
      <c r="D2747" s="0" t="n">
        <v>1</v>
      </c>
      <c r="E2747" s="0" t="n">
        <v>0</v>
      </c>
      <c r="F2747" s="0" t="n">
        <v>0</v>
      </c>
      <c r="G2747" s="0" t="n">
        <v>0</v>
      </c>
      <c r="H2747" s="0" t="n">
        <v>0</v>
      </c>
      <c r="I2747" s="0" t="n">
        <v>0</v>
      </c>
      <c r="J2747" s="0" t="n">
        <v>19</v>
      </c>
      <c r="K2747" s="37" t="n">
        <f aca="false">E2747+Inputs!$B$5*F2747</f>
        <v>0</v>
      </c>
      <c r="L2747" s="37" t="n">
        <f aca="false">G2747+Inputs!$B$6*H2747</f>
        <v>0</v>
      </c>
      <c r="M2747" s="37" t="n">
        <f aca="false">I2747+Inputs!$B$7*J2747</f>
        <v>23.579</v>
      </c>
      <c r="N2747" s="37" t="n">
        <f aca="false">K2747+L2747+M2747</f>
        <v>23.579</v>
      </c>
    </row>
    <row r="2748" customFormat="false" ht="15" hidden="false" customHeight="false" outlineLevel="0" collapsed="false">
      <c r="A2748" s="0" t="s">
        <v>9</v>
      </c>
      <c r="B2748" s="0" t="s">
        <v>446</v>
      </c>
      <c r="C2748" s="15" t="n">
        <v>45870</v>
      </c>
      <c r="D2748" s="0" t="n">
        <v>1</v>
      </c>
      <c r="E2748" s="0" t="n">
        <v>0</v>
      </c>
      <c r="F2748" s="0" t="n">
        <v>0</v>
      </c>
      <c r="G2748" s="0" t="n">
        <v>0</v>
      </c>
      <c r="H2748" s="0" t="n">
        <v>0</v>
      </c>
      <c r="I2748" s="0" t="n">
        <v>0</v>
      </c>
      <c r="J2748" s="0" t="n">
        <v>18</v>
      </c>
      <c r="K2748" s="37" t="n">
        <f aca="false">E2748+Inputs!$B$5*F2748</f>
        <v>0</v>
      </c>
      <c r="L2748" s="37" t="n">
        <f aca="false">G2748+Inputs!$B$6*H2748</f>
        <v>0</v>
      </c>
      <c r="M2748" s="37" t="n">
        <f aca="false">I2748+Inputs!$B$7*J2748</f>
        <v>22.338</v>
      </c>
      <c r="N2748" s="37" t="n">
        <f aca="false">K2748+L2748+M2748</f>
        <v>22.338</v>
      </c>
    </row>
    <row r="2749" customFormat="false" ht="15" hidden="false" customHeight="false" outlineLevel="0" collapsed="false">
      <c r="A2749" s="0" t="s">
        <v>9</v>
      </c>
      <c r="B2749" s="0" t="s">
        <v>446</v>
      </c>
      <c r="C2749" s="15" t="n">
        <v>45901</v>
      </c>
      <c r="D2749" s="0" t="n">
        <v>1</v>
      </c>
      <c r="E2749" s="0" t="n">
        <v>0</v>
      </c>
      <c r="F2749" s="0" t="n">
        <v>2</v>
      </c>
      <c r="G2749" s="0" t="n">
        <v>0</v>
      </c>
      <c r="H2749" s="0" t="n">
        <v>0</v>
      </c>
      <c r="I2749" s="0" t="n">
        <v>0</v>
      </c>
      <c r="J2749" s="0" t="n">
        <v>11</v>
      </c>
      <c r="K2749" s="37" t="n">
        <f aca="false">E2749+Inputs!$B$5*F2749</f>
        <v>2.55</v>
      </c>
      <c r="L2749" s="37" t="n">
        <f aca="false">G2749+Inputs!$B$6*H2749</f>
        <v>0</v>
      </c>
      <c r="M2749" s="37" t="n">
        <f aca="false">I2749+Inputs!$B$7*J2749</f>
        <v>13.651</v>
      </c>
      <c r="N2749" s="37" t="n">
        <f aca="false">K2749+L2749+M2749</f>
        <v>16.201</v>
      </c>
    </row>
    <row r="2750" customFormat="false" ht="15" hidden="false" customHeight="false" outlineLevel="0" collapsed="false">
      <c r="A2750" s="0" t="s">
        <v>9</v>
      </c>
      <c r="B2750" s="0" t="s">
        <v>446</v>
      </c>
      <c r="C2750" s="15" t="n">
        <v>45931</v>
      </c>
      <c r="D2750" s="0" t="n">
        <v>1</v>
      </c>
      <c r="E2750" s="0" t="n">
        <v>0</v>
      </c>
      <c r="F2750" s="0" t="n">
        <v>0</v>
      </c>
      <c r="G2750" s="0" t="n">
        <v>0</v>
      </c>
      <c r="H2750" s="0" t="n">
        <v>0</v>
      </c>
      <c r="I2750" s="0" t="n">
        <v>0</v>
      </c>
      <c r="J2750" s="0" t="n">
        <v>17</v>
      </c>
      <c r="K2750" s="37" t="n">
        <f aca="false">E2750+Inputs!$B$5*F2750</f>
        <v>0</v>
      </c>
      <c r="L2750" s="37" t="n">
        <f aca="false">G2750+Inputs!$B$6*H2750</f>
        <v>0</v>
      </c>
      <c r="M2750" s="37" t="n">
        <f aca="false">I2750+Inputs!$B$7*J2750</f>
        <v>21.097</v>
      </c>
      <c r="N2750" s="37" t="n">
        <f aca="false">K2750+L2750+M2750</f>
        <v>21.097</v>
      </c>
    </row>
    <row r="2751" customFormat="false" ht="15" hidden="false" customHeight="false" outlineLevel="0" collapsed="false">
      <c r="A2751" s="0" t="s">
        <v>9</v>
      </c>
      <c r="B2751" s="0" t="s">
        <v>446</v>
      </c>
      <c r="C2751" s="15" t="n">
        <v>45962</v>
      </c>
      <c r="D2751" s="0" t="n">
        <v>1</v>
      </c>
      <c r="E2751" s="0" t="n">
        <v>0</v>
      </c>
      <c r="F2751" s="0" t="n">
        <v>0</v>
      </c>
      <c r="G2751" s="0" t="n">
        <v>0</v>
      </c>
      <c r="H2751" s="0" t="n">
        <v>1</v>
      </c>
      <c r="I2751" s="0" t="n">
        <v>0</v>
      </c>
      <c r="J2751" s="0" t="n">
        <v>19</v>
      </c>
      <c r="K2751" s="37" t="n">
        <f aca="false">E2751+Inputs!$B$5*F2751</f>
        <v>0</v>
      </c>
      <c r="L2751" s="37" t="n">
        <f aca="false">G2751+Inputs!$B$6*H2751</f>
        <v>1.275</v>
      </c>
      <c r="M2751" s="37" t="n">
        <f aca="false">I2751+Inputs!$B$7*J2751</f>
        <v>23.579</v>
      </c>
      <c r="N2751" s="37" t="n">
        <f aca="false">K2751+L2751+M2751</f>
        <v>24.854</v>
      </c>
    </row>
    <row r="2752" customFormat="false" ht="15" hidden="false" customHeight="false" outlineLevel="0" collapsed="false">
      <c r="A2752" s="0" t="s">
        <v>9</v>
      </c>
      <c r="B2752" s="0" t="s">
        <v>446</v>
      </c>
      <c r="C2752" s="15" t="n">
        <v>45992</v>
      </c>
      <c r="D2752" s="0" t="n">
        <v>1</v>
      </c>
      <c r="E2752" s="0" t="n">
        <v>0</v>
      </c>
      <c r="F2752" s="0" t="n">
        <v>0</v>
      </c>
      <c r="G2752" s="0" t="n">
        <v>0</v>
      </c>
      <c r="H2752" s="0" t="n">
        <v>0</v>
      </c>
      <c r="I2752" s="0" t="n">
        <v>0</v>
      </c>
      <c r="J2752" s="0" t="n">
        <v>13</v>
      </c>
      <c r="K2752" s="37" t="n">
        <f aca="false">E2752+Inputs!$B$5*F2752</f>
        <v>0</v>
      </c>
      <c r="L2752" s="37" t="n">
        <f aca="false">G2752+Inputs!$B$6*H2752</f>
        <v>0</v>
      </c>
      <c r="M2752" s="37" t="n">
        <f aca="false">I2752+Inputs!$B$7*J2752</f>
        <v>16.133</v>
      </c>
      <c r="N2752" s="37" t="n">
        <f aca="false">K2752+L2752+M2752</f>
        <v>16.133</v>
      </c>
    </row>
    <row r="2753" customFormat="false" ht="15" hidden="false" customHeight="false" outlineLevel="0" collapsed="false">
      <c r="A2753" s="0" t="s">
        <v>9</v>
      </c>
      <c r="B2753" s="0" t="s">
        <v>446</v>
      </c>
      <c r="C2753" s="15" t="n">
        <v>46023</v>
      </c>
      <c r="D2753" s="0" t="n">
        <v>1</v>
      </c>
      <c r="E2753" s="0" t="n">
        <v>0</v>
      </c>
      <c r="F2753" s="0" t="n">
        <v>0</v>
      </c>
      <c r="G2753" s="0" t="n">
        <v>0</v>
      </c>
      <c r="H2753" s="0" t="n">
        <v>0</v>
      </c>
      <c r="I2753" s="0" t="n">
        <v>0</v>
      </c>
      <c r="J2753" s="0" t="n">
        <v>8</v>
      </c>
      <c r="K2753" s="37" t="n">
        <f aca="false">E2753+Inputs!$B$5*F2753</f>
        <v>0</v>
      </c>
      <c r="L2753" s="37" t="n">
        <f aca="false">G2753+Inputs!$B$6*H2753</f>
        <v>0</v>
      </c>
      <c r="M2753" s="37" t="n">
        <f aca="false">I2753+Inputs!$B$7*J2753</f>
        <v>9.928</v>
      </c>
      <c r="N2753" s="37" t="n">
        <f aca="false">K2753+L2753+M2753</f>
        <v>9.928</v>
      </c>
    </row>
    <row r="2754" customFormat="false" ht="15" hidden="false" customHeight="false" outlineLevel="0" collapsed="false">
      <c r="A2754" s="0" t="s">
        <v>9</v>
      </c>
      <c r="B2754" s="0" t="s">
        <v>446</v>
      </c>
      <c r="C2754" s="15" t="n">
        <v>46054</v>
      </c>
      <c r="D2754" s="0" t="n">
        <v>1</v>
      </c>
      <c r="E2754" s="0" t="n">
        <v>0</v>
      </c>
      <c r="F2754" s="0" t="n">
        <v>0</v>
      </c>
      <c r="G2754" s="0" t="n">
        <v>0</v>
      </c>
      <c r="H2754" s="0" t="n">
        <v>0</v>
      </c>
      <c r="I2754" s="0" t="n">
        <v>0</v>
      </c>
      <c r="J2754" s="0" t="n">
        <v>18</v>
      </c>
      <c r="K2754" s="37" t="n">
        <f aca="false">E2754+Inputs!$B$5*F2754</f>
        <v>0</v>
      </c>
      <c r="L2754" s="37" t="n">
        <f aca="false">G2754+Inputs!$B$6*H2754</f>
        <v>0</v>
      </c>
      <c r="M2754" s="37" t="n">
        <f aca="false">I2754+Inputs!$B$7*J2754</f>
        <v>22.338</v>
      </c>
      <c r="N2754" s="37" t="n">
        <f aca="false">K2754+L2754+M2754</f>
        <v>22.338</v>
      </c>
    </row>
    <row r="2755" customFormat="false" ht="15" hidden="false" customHeight="false" outlineLevel="0" collapsed="false">
      <c r="A2755" s="0" t="s">
        <v>9</v>
      </c>
      <c r="B2755" s="0" t="s">
        <v>446</v>
      </c>
      <c r="C2755" s="15" t="n">
        <v>46082</v>
      </c>
      <c r="D2755" s="0" t="n">
        <v>1</v>
      </c>
      <c r="E2755" s="0" t="n">
        <v>0</v>
      </c>
      <c r="F2755" s="0" t="n">
        <v>2</v>
      </c>
      <c r="G2755" s="0" t="n">
        <v>0</v>
      </c>
      <c r="H2755" s="0" t="n">
        <v>1</v>
      </c>
      <c r="I2755" s="0" t="n">
        <v>0</v>
      </c>
      <c r="J2755" s="0" t="n">
        <v>17</v>
      </c>
      <c r="K2755" s="37" t="n">
        <f aca="false">E2755+Inputs!$B$5*F2755</f>
        <v>2.55</v>
      </c>
      <c r="L2755" s="37" t="n">
        <f aca="false">G2755+Inputs!$B$6*H2755</f>
        <v>1.275</v>
      </c>
      <c r="M2755" s="37" t="n">
        <f aca="false">I2755+Inputs!$B$7*J2755</f>
        <v>21.097</v>
      </c>
      <c r="N2755" s="37" t="n">
        <f aca="false">K2755+L2755+M2755</f>
        <v>24.922</v>
      </c>
    </row>
    <row r="2756" customFormat="false" ht="15" hidden="false" customHeight="false" outlineLevel="0" collapsed="false">
      <c r="A2756" s="0" t="s">
        <v>9</v>
      </c>
      <c r="B2756" s="0" t="s">
        <v>446</v>
      </c>
      <c r="C2756" s="15" t="n">
        <v>46113</v>
      </c>
      <c r="D2756" s="0" t="n">
        <v>1</v>
      </c>
      <c r="E2756" s="0" t="n">
        <v>0</v>
      </c>
      <c r="F2756" s="0" t="n">
        <v>4</v>
      </c>
      <c r="G2756" s="0" t="n">
        <v>0</v>
      </c>
      <c r="H2756" s="0" t="n">
        <v>1</v>
      </c>
      <c r="I2756" s="0" t="n">
        <v>0</v>
      </c>
      <c r="J2756" s="0" t="n">
        <v>10</v>
      </c>
      <c r="K2756" s="37" t="n">
        <f aca="false">E2756+Inputs!$B$5*F2756</f>
        <v>5.1</v>
      </c>
      <c r="L2756" s="37" t="n">
        <f aca="false">G2756+Inputs!$B$6*H2756</f>
        <v>1.275</v>
      </c>
      <c r="M2756" s="37" t="n">
        <f aca="false">I2756+Inputs!$B$7*J2756</f>
        <v>12.41</v>
      </c>
      <c r="N2756" s="37" t="n">
        <f aca="false">K2756+L2756+M2756</f>
        <v>18.785</v>
      </c>
    </row>
    <row r="2757" customFormat="false" ht="15" hidden="false" customHeight="false" outlineLevel="0" collapsed="false">
      <c r="A2757" s="0" t="s">
        <v>9</v>
      </c>
      <c r="B2757" s="0" t="s">
        <v>446</v>
      </c>
      <c r="C2757" s="15" t="n">
        <v>46143</v>
      </c>
      <c r="D2757" s="0" t="n">
        <v>1</v>
      </c>
      <c r="E2757" s="0" t="n">
        <v>0</v>
      </c>
      <c r="F2757" s="0" t="n">
        <v>1</v>
      </c>
      <c r="G2757" s="0" t="n">
        <v>0</v>
      </c>
      <c r="H2757" s="0" t="n">
        <v>1</v>
      </c>
      <c r="I2757" s="0" t="n">
        <v>0</v>
      </c>
      <c r="J2757" s="0" t="n">
        <v>9</v>
      </c>
      <c r="K2757" s="37" t="n">
        <f aca="false">E2757+Inputs!$B$5*F2757</f>
        <v>1.275</v>
      </c>
      <c r="L2757" s="37" t="n">
        <f aca="false">G2757+Inputs!$B$6*H2757</f>
        <v>1.275</v>
      </c>
      <c r="M2757" s="37" t="n">
        <f aca="false">I2757+Inputs!$B$7*J2757</f>
        <v>11.169</v>
      </c>
      <c r="N2757" s="37" t="n">
        <f aca="false">K2757+L2757+M2757</f>
        <v>13.719</v>
      </c>
    </row>
    <row r="2758" customFormat="false" ht="15" hidden="false" customHeight="false" outlineLevel="0" collapsed="false">
      <c r="A2758" s="0" t="s">
        <v>9</v>
      </c>
      <c r="B2758" s="0" t="s">
        <v>446</v>
      </c>
      <c r="C2758" s="15" t="n">
        <v>46174</v>
      </c>
      <c r="D2758" s="0" t="n">
        <v>1</v>
      </c>
      <c r="E2758" s="0" t="n">
        <v>0</v>
      </c>
      <c r="F2758" s="0" t="n">
        <v>4</v>
      </c>
      <c r="G2758" s="0" t="n">
        <v>0</v>
      </c>
      <c r="H2758" s="0" t="n">
        <v>2</v>
      </c>
      <c r="I2758" s="0" t="n">
        <v>0</v>
      </c>
      <c r="J2758" s="0" t="n">
        <v>30</v>
      </c>
      <c r="K2758" s="37" t="n">
        <f aca="false">E2758+Inputs!$B$5*F2758</f>
        <v>5.1</v>
      </c>
      <c r="L2758" s="37" t="n">
        <f aca="false">G2758+Inputs!$B$6*H2758</f>
        <v>2.55</v>
      </c>
      <c r="M2758" s="37" t="n">
        <f aca="false">I2758+Inputs!$B$7*J2758</f>
        <v>37.23</v>
      </c>
      <c r="N2758" s="37" t="n">
        <f aca="false">K2758+L2758+M2758</f>
        <v>44.88</v>
      </c>
    </row>
    <row r="2759" customFormat="false" ht="15" hidden="false" customHeight="false" outlineLevel="0" collapsed="false">
      <c r="A2759" s="0" t="s">
        <v>9</v>
      </c>
      <c r="B2759" s="0" t="s">
        <v>446</v>
      </c>
      <c r="C2759" s="15" t="n">
        <v>46204</v>
      </c>
      <c r="D2759" s="0" t="n">
        <v>1</v>
      </c>
      <c r="E2759" s="0" t="n">
        <v>0</v>
      </c>
      <c r="F2759" s="0" t="n">
        <v>1</v>
      </c>
      <c r="G2759" s="0" t="n">
        <v>0</v>
      </c>
      <c r="H2759" s="0" t="n">
        <v>2</v>
      </c>
      <c r="I2759" s="0" t="n">
        <v>0</v>
      </c>
      <c r="J2759" s="0" t="n">
        <v>18</v>
      </c>
      <c r="K2759" s="37" t="n">
        <f aca="false">E2759+Inputs!$B$5*F2759</f>
        <v>1.275</v>
      </c>
      <c r="L2759" s="37" t="n">
        <f aca="false">G2759+Inputs!$B$6*H2759</f>
        <v>2.55</v>
      </c>
      <c r="M2759" s="37" t="n">
        <f aca="false">I2759+Inputs!$B$7*J2759</f>
        <v>22.338</v>
      </c>
      <c r="N2759" s="37" t="n">
        <f aca="false">K2759+L2759+M2759</f>
        <v>26.163</v>
      </c>
    </row>
    <row r="2760" customFormat="false" ht="15" hidden="false" customHeight="false" outlineLevel="0" collapsed="false">
      <c r="A2760" s="0" t="s">
        <v>9</v>
      </c>
      <c r="B2760" s="0" t="s">
        <v>446</v>
      </c>
      <c r="C2760" s="15" t="n">
        <v>46235</v>
      </c>
      <c r="D2760" s="0" t="n">
        <v>1</v>
      </c>
      <c r="E2760" s="0" t="n">
        <v>0</v>
      </c>
      <c r="F2760" s="0" t="n">
        <v>1</v>
      </c>
      <c r="G2760" s="0" t="n">
        <v>0</v>
      </c>
      <c r="H2760" s="0" t="n">
        <v>1</v>
      </c>
      <c r="I2760" s="0" t="n">
        <v>0</v>
      </c>
      <c r="J2760" s="0" t="n">
        <v>13</v>
      </c>
      <c r="K2760" s="37" t="n">
        <f aca="false">E2760+Inputs!$B$5*F2760</f>
        <v>1.275</v>
      </c>
      <c r="L2760" s="37" t="n">
        <f aca="false">G2760+Inputs!$B$6*H2760</f>
        <v>1.275</v>
      </c>
      <c r="M2760" s="37" t="n">
        <f aca="false">I2760+Inputs!$B$7*J2760</f>
        <v>16.133</v>
      </c>
      <c r="N2760" s="37" t="n">
        <f aca="false">K2760+L2760+M2760</f>
        <v>18.683</v>
      </c>
    </row>
    <row r="2761" customFormat="false" ht="15" hidden="false" customHeight="false" outlineLevel="0" collapsed="false">
      <c r="A2761" s="0" t="s">
        <v>9</v>
      </c>
      <c r="B2761" s="0" t="s">
        <v>467</v>
      </c>
      <c r="C2761" s="15" t="n">
        <v>44927</v>
      </c>
      <c r="D2761" s="0" t="n">
        <v>1</v>
      </c>
      <c r="E2761" s="0" t="n">
        <v>0</v>
      </c>
      <c r="F2761" s="0" t="n">
        <v>0</v>
      </c>
      <c r="G2761" s="0" t="n">
        <v>0</v>
      </c>
      <c r="H2761" s="0" t="n">
        <v>0</v>
      </c>
      <c r="I2761" s="0" t="n">
        <v>0</v>
      </c>
      <c r="J2761" s="0" t="n">
        <v>11</v>
      </c>
      <c r="K2761" s="37" t="n">
        <f aca="false">E2761+Inputs!$B$5*F2761</f>
        <v>0</v>
      </c>
      <c r="L2761" s="37" t="n">
        <f aca="false">G2761+Inputs!$B$6*H2761</f>
        <v>0</v>
      </c>
      <c r="M2761" s="37" t="n">
        <f aca="false">I2761+Inputs!$B$7*J2761</f>
        <v>13.651</v>
      </c>
      <c r="N2761" s="37" t="n">
        <f aca="false">K2761+L2761+M2761</f>
        <v>13.651</v>
      </c>
    </row>
    <row r="2762" customFormat="false" ht="15" hidden="false" customHeight="false" outlineLevel="0" collapsed="false">
      <c r="A2762" s="0" t="s">
        <v>9</v>
      </c>
      <c r="B2762" s="0" t="s">
        <v>467</v>
      </c>
      <c r="C2762" s="15" t="n">
        <v>44958</v>
      </c>
      <c r="D2762" s="0" t="n">
        <v>1</v>
      </c>
      <c r="E2762" s="0" t="n">
        <v>0</v>
      </c>
      <c r="F2762" s="0" t="n">
        <v>0</v>
      </c>
      <c r="G2762" s="0" t="n">
        <v>0</v>
      </c>
      <c r="H2762" s="0" t="n">
        <v>0</v>
      </c>
      <c r="I2762" s="0" t="n">
        <v>0</v>
      </c>
      <c r="J2762" s="0" t="n">
        <v>13</v>
      </c>
      <c r="K2762" s="37" t="n">
        <f aca="false">E2762+Inputs!$B$5*F2762</f>
        <v>0</v>
      </c>
      <c r="L2762" s="37" t="n">
        <f aca="false">G2762+Inputs!$B$6*H2762</f>
        <v>0</v>
      </c>
      <c r="M2762" s="37" t="n">
        <f aca="false">I2762+Inputs!$B$7*J2762</f>
        <v>16.133</v>
      </c>
      <c r="N2762" s="37" t="n">
        <f aca="false">K2762+L2762+M2762</f>
        <v>16.133</v>
      </c>
    </row>
    <row r="2763" customFormat="false" ht="15" hidden="false" customHeight="false" outlineLevel="0" collapsed="false">
      <c r="A2763" s="0" t="s">
        <v>9</v>
      </c>
      <c r="B2763" s="0" t="s">
        <v>467</v>
      </c>
      <c r="C2763" s="15" t="n">
        <v>45017</v>
      </c>
      <c r="D2763" s="0" t="n">
        <v>1</v>
      </c>
      <c r="E2763" s="0" t="n">
        <v>0</v>
      </c>
      <c r="F2763" s="0" t="n">
        <v>0</v>
      </c>
      <c r="G2763" s="0" t="n">
        <v>0</v>
      </c>
      <c r="H2763" s="0" t="n">
        <v>0</v>
      </c>
      <c r="I2763" s="0" t="n">
        <v>0</v>
      </c>
      <c r="J2763" s="0" t="n">
        <v>7</v>
      </c>
      <c r="K2763" s="37" t="n">
        <f aca="false">E2763+Inputs!$B$5*F2763</f>
        <v>0</v>
      </c>
      <c r="L2763" s="37" t="n">
        <f aca="false">G2763+Inputs!$B$6*H2763</f>
        <v>0</v>
      </c>
      <c r="M2763" s="37" t="n">
        <f aca="false">I2763+Inputs!$B$7*J2763</f>
        <v>8.687</v>
      </c>
      <c r="N2763" s="37" t="n">
        <f aca="false">K2763+L2763+M2763</f>
        <v>8.687</v>
      </c>
    </row>
    <row r="2764" customFormat="false" ht="15" hidden="false" customHeight="false" outlineLevel="0" collapsed="false">
      <c r="A2764" s="0" t="s">
        <v>9</v>
      </c>
      <c r="B2764" s="0" t="s">
        <v>467</v>
      </c>
      <c r="C2764" s="15" t="n">
        <v>45047</v>
      </c>
      <c r="D2764" s="0" t="n">
        <v>1</v>
      </c>
      <c r="E2764" s="0" t="n">
        <v>0</v>
      </c>
      <c r="F2764" s="0" t="n">
        <v>0</v>
      </c>
      <c r="G2764" s="0" t="n">
        <v>0</v>
      </c>
      <c r="H2764" s="0" t="n">
        <v>0</v>
      </c>
      <c r="I2764" s="0" t="n">
        <v>0</v>
      </c>
      <c r="J2764" s="0" t="n">
        <v>20</v>
      </c>
      <c r="K2764" s="37" t="n">
        <f aca="false">E2764+Inputs!$B$5*F2764</f>
        <v>0</v>
      </c>
      <c r="L2764" s="37" t="n">
        <f aca="false">G2764+Inputs!$B$6*H2764</f>
        <v>0</v>
      </c>
      <c r="M2764" s="37" t="n">
        <f aca="false">I2764+Inputs!$B$7*J2764</f>
        <v>24.82</v>
      </c>
      <c r="N2764" s="37" t="n">
        <f aca="false">K2764+L2764+M2764</f>
        <v>24.82</v>
      </c>
    </row>
    <row r="2765" customFormat="false" ht="15" hidden="false" customHeight="false" outlineLevel="0" collapsed="false">
      <c r="A2765" s="0" t="s">
        <v>9</v>
      </c>
      <c r="B2765" s="0" t="s">
        <v>467</v>
      </c>
      <c r="C2765" s="15" t="n">
        <v>45078</v>
      </c>
      <c r="D2765" s="0" t="n">
        <v>1</v>
      </c>
      <c r="E2765" s="0" t="n">
        <v>0</v>
      </c>
      <c r="F2765" s="0" t="n">
        <v>0</v>
      </c>
      <c r="G2765" s="0" t="n">
        <v>0</v>
      </c>
      <c r="H2765" s="0" t="n">
        <v>0</v>
      </c>
      <c r="I2765" s="0" t="n">
        <v>0</v>
      </c>
      <c r="J2765" s="0" t="n">
        <v>28</v>
      </c>
      <c r="K2765" s="37" t="n">
        <f aca="false">E2765+Inputs!$B$5*F2765</f>
        <v>0</v>
      </c>
      <c r="L2765" s="37" t="n">
        <f aca="false">G2765+Inputs!$B$6*H2765</f>
        <v>0</v>
      </c>
      <c r="M2765" s="37" t="n">
        <f aca="false">I2765+Inputs!$B$7*J2765</f>
        <v>34.748</v>
      </c>
      <c r="N2765" s="37" t="n">
        <f aca="false">K2765+L2765+M2765</f>
        <v>34.748</v>
      </c>
    </row>
    <row r="2766" customFormat="false" ht="15" hidden="false" customHeight="false" outlineLevel="0" collapsed="false">
      <c r="A2766" s="0" t="s">
        <v>9</v>
      </c>
      <c r="B2766" s="0" t="s">
        <v>467</v>
      </c>
      <c r="C2766" s="15" t="n">
        <v>45108</v>
      </c>
      <c r="D2766" s="0" t="n">
        <v>1</v>
      </c>
      <c r="E2766" s="0" t="n">
        <v>0</v>
      </c>
      <c r="F2766" s="0" t="n">
        <v>0</v>
      </c>
      <c r="G2766" s="0" t="n">
        <v>0</v>
      </c>
      <c r="H2766" s="0" t="n">
        <v>0</v>
      </c>
      <c r="I2766" s="0" t="n">
        <v>0</v>
      </c>
      <c r="J2766" s="0" t="n">
        <v>21</v>
      </c>
      <c r="K2766" s="37" t="n">
        <f aca="false">E2766+Inputs!$B$5*F2766</f>
        <v>0</v>
      </c>
      <c r="L2766" s="37" t="n">
        <f aca="false">G2766+Inputs!$B$6*H2766</f>
        <v>0</v>
      </c>
      <c r="M2766" s="37" t="n">
        <f aca="false">I2766+Inputs!$B$7*J2766</f>
        <v>26.061</v>
      </c>
      <c r="N2766" s="37" t="n">
        <f aca="false">K2766+L2766+M2766</f>
        <v>26.061</v>
      </c>
    </row>
    <row r="2767" customFormat="false" ht="15" hidden="false" customHeight="false" outlineLevel="0" collapsed="false">
      <c r="A2767" s="0" t="s">
        <v>9</v>
      </c>
      <c r="B2767" s="0" t="s">
        <v>467</v>
      </c>
      <c r="C2767" s="15" t="n">
        <v>45139</v>
      </c>
      <c r="D2767" s="0" t="n">
        <v>1</v>
      </c>
      <c r="E2767" s="0" t="n">
        <v>0</v>
      </c>
      <c r="F2767" s="0" t="n">
        <v>0</v>
      </c>
      <c r="G2767" s="0" t="n">
        <v>0</v>
      </c>
      <c r="H2767" s="0" t="n">
        <v>0</v>
      </c>
      <c r="I2767" s="0" t="n">
        <v>0</v>
      </c>
      <c r="J2767" s="0" t="n">
        <v>19</v>
      </c>
      <c r="K2767" s="37" t="n">
        <f aca="false">E2767+Inputs!$B$5*F2767</f>
        <v>0</v>
      </c>
      <c r="L2767" s="37" t="n">
        <f aca="false">G2767+Inputs!$B$6*H2767</f>
        <v>0</v>
      </c>
      <c r="M2767" s="37" t="n">
        <f aca="false">I2767+Inputs!$B$7*J2767</f>
        <v>23.579</v>
      </c>
      <c r="N2767" s="37" t="n">
        <f aca="false">K2767+L2767+M2767</f>
        <v>23.579</v>
      </c>
    </row>
    <row r="2768" customFormat="false" ht="15" hidden="false" customHeight="false" outlineLevel="0" collapsed="false">
      <c r="A2768" s="0" t="s">
        <v>9</v>
      </c>
      <c r="B2768" s="0" t="s">
        <v>467</v>
      </c>
      <c r="C2768" s="15" t="n">
        <v>45170</v>
      </c>
      <c r="D2768" s="0" t="n">
        <v>1</v>
      </c>
      <c r="E2768" s="0" t="n">
        <v>0</v>
      </c>
      <c r="F2768" s="0" t="n">
        <v>0</v>
      </c>
      <c r="G2768" s="0" t="n">
        <v>0</v>
      </c>
      <c r="H2768" s="0" t="n">
        <v>0</v>
      </c>
      <c r="I2768" s="0" t="n">
        <v>0</v>
      </c>
      <c r="J2768" s="0" t="n">
        <v>19</v>
      </c>
      <c r="K2768" s="37" t="n">
        <f aca="false">E2768+Inputs!$B$5*F2768</f>
        <v>0</v>
      </c>
      <c r="L2768" s="37" t="n">
        <f aca="false">G2768+Inputs!$B$6*H2768</f>
        <v>0</v>
      </c>
      <c r="M2768" s="37" t="n">
        <f aca="false">I2768+Inputs!$B$7*J2768</f>
        <v>23.579</v>
      </c>
      <c r="N2768" s="37" t="n">
        <f aca="false">K2768+L2768+M2768</f>
        <v>23.579</v>
      </c>
    </row>
    <row r="2769" customFormat="false" ht="15" hidden="false" customHeight="false" outlineLevel="0" collapsed="false">
      <c r="A2769" s="0" t="s">
        <v>9</v>
      </c>
      <c r="B2769" s="0" t="s">
        <v>467</v>
      </c>
      <c r="C2769" s="15" t="n">
        <v>45200</v>
      </c>
      <c r="D2769" s="0" t="n">
        <v>1</v>
      </c>
      <c r="E2769" s="0" t="n">
        <v>0</v>
      </c>
      <c r="F2769" s="0" t="n">
        <v>0</v>
      </c>
      <c r="G2769" s="0" t="n">
        <v>0</v>
      </c>
      <c r="H2769" s="0" t="n">
        <v>0</v>
      </c>
      <c r="I2769" s="0" t="n">
        <v>0</v>
      </c>
      <c r="J2769" s="0" t="n">
        <v>24</v>
      </c>
      <c r="K2769" s="37" t="n">
        <f aca="false">E2769+Inputs!$B$5*F2769</f>
        <v>0</v>
      </c>
      <c r="L2769" s="37" t="n">
        <f aca="false">G2769+Inputs!$B$6*H2769</f>
        <v>0</v>
      </c>
      <c r="M2769" s="37" t="n">
        <f aca="false">I2769+Inputs!$B$7*J2769</f>
        <v>29.784</v>
      </c>
      <c r="N2769" s="37" t="n">
        <f aca="false">K2769+L2769+M2769</f>
        <v>29.784</v>
      </c>
    </row>
    <row r="2770" customFormat="false" ht="15" hidden="false" customHeight="false" outlineLevel="0" collapsed="false">
      <c r="A2770" s="0" t="s">
        <v>9</v>
      </c>
      <c r="B2770" s="0" t="s">
        <v>467</v>
      </c>
      <c r="C2770" s="15" t="n">
        <v>45231</v>
      </c>
      <c r="D2770" s="0" t="n">
        <v>1</v>
      </c>
      <c r="E2770" s="0" t="n">
        <v>0</v>
      </c>
      <c r="F2770" s="0" t="n">
        <v>0</v>
      </c>
      <c r="G2770" s="0" t="n">
        <v>0</v>
      </c>
      <c r="H2770" s="0" t="n">
        <v>0</v>
      </c>
      <c r="I2770" s="0" t="n">
        <v>0</v>
      </c>
      <c r="J2770" s="0" t="n">
        <v>23</v>
      </c>
      <c r="K2770" s="37" t="n">
        <f aca="false">E2770+Inputs!$B$5*F2770</f>
        <v>0</v>
      </c>
      <c r="L2770" s="37" t="n">
        <f aca="false">G2770+Inputs!$B$6*H2770</f>
        <v>0</v>
      </c>
      <c r="M2770" s="37" t="n">
        <f aca="false">I2770+Inputs!$B$7*J2770</f>
        <v>28.543</v>
      </c>
      <c r="N2770" s="37" t="n">
        <f aca="false">K2770+L2770+M2770</f>
        <v>28.543</v>
      </c>
    </row>
    <row r="2771" customFormat="false" ht="15" hidden="false" customHeight="false" outlineLevel="0" collapsed="false">
      <c r="A2771" s="0" t="s">
        <v>9</v>
      </c>
      <c r="B2771" s="0" t="s">
        <v>467</v>
      </c>
      <c r="C2771" s="15" t="n">
        <v>45261</v>
      </c>
      <c r="D2771" s="0" t="n">
        <v>1</v>
      </c>
      <c r="E2771" s="0" t="n">
        <v>0</v>
      </c>
      <c r="F2771" s="0" t="n">
        <v>0</v>
      </c>
      <c r="G2771" s="0" t="n">
        <v>0</v>
      </c>
      <c r="H2771" s="0" t="n">
        <v>0</v>
      </c>
      <c r="I2771" s="0" t="n">
        <v>0</v>
      </c>
      <c r="J2771" s="0" t="n">
        <v>16</v>
      </c>
      <c r="K2771" s="37" t="n">
        <f aca="false">E2771+Inputs!$B$5*F2771</f>
        <v>0</v>
      </c>
      <c r="L2771" s="37" t="n">
        <f aca="false">G2771+Inputs!$B$6*H2771</f>
        <v>0</v>
      </c>
      <c r="M2771" s="37" t="n">
        <f aca="false">I2771+Inputs!$B$7*J2771</f>
        <v>19.856</v>
      </c>
      <c r="N2771" s="37" t="n">
        <f aca="false">K2771+L2771+M2771</f>
        <v>19.856</v>
      </c>
    </row>
    <row r="2772" customFormat="false" ht="15" hidden="false" customHeight="false" outlineLevel="0" collapsed="false">
      <c r="A2772" s="0" t="s">
        <v>9</v>
      </c>
      <c r="B2772" s="0" t="s">
        <v>467</v>
      </c>
      <c r="C2772" s="15" t="n">
        <v>45292</v>
      </c>
      <c r="D2772" s="0" t="n">
        <v>1</v>
      </c>
      <c r="E2772" s="0" t="n">
        <v>0</v>
      </c>
      <c r="F2772" s="0" t="n">
        <v>0</v>
      </c>
      <c r="G2772" s="0" t="n">
        <v>0</v>
      </c>
      <c r="H2772" s="0" t="n">
        <v>1</v>
      </c>
      <c r="I2772" s="0" t="n">
        <v>0</v>
      </c>
      <c r="J2772" s="0" t="n">
        <v>14</v>
      </c>
      <c r="K2772" s="37" t="n">
        <f aca="false">E2772+Inputs!$B$5*F2772</f>
        <v>0</v>
      </c>
      <c r="L2772" s="37" t="n">
        <f aca="false">G2772+Inputs!$B$6*H2772</f>
        <v>1.275</v>
      </c>
      <c r="M2772" s="37" t="n">
        <f aca="false">I2772+Inputs!$B$7*J2772</f>
        <v>17.374</v>
      </c>
      <c r="N2772" s="37" t="n">
        <f aca="false">K2772+L2772+M2772</f>
        <v>18.649</v>
      </c>
    </row>
    <row r="2773" customFormat="false" ht="15" hidden="false" customHeight="false" outlineLevel="0" collapsed="false">
      <c r="A2773" s="0" t="s">
        <v>9</v>
      </c>
      <c r="B2773" s="0" t="s">
        <v>467</v>
      </c>
      <c r="C2773" s="15" t="n">
        <v>45323</v>
      </c>
      <c r="D2773" s="0" t="n">
        <v>1</v>
      </c>
      <c r="E2773" s="0" t="n">
        <v>0</v>
      </c>
      <c r="F2773" s="0" t="n">
        <v>0</v>
      </c>
      <c r="G2773" s="0" t="n">
        <v>0</v>
      </c>
      <c r="H2773" s="0" t="n">
        <v>0</v>
      </c>
      <c r="I2773" s="0" t="n">
        <v>0</v>
      </c>
      <c r="J2773" s="0" t="n">
        <v>1</v>
      </c>
      <c r="K2773" s="37" t="n">
        <f aca="false">E2773+Inputs!$B$5*F2773</f>
        <v>0</v>
      </c>
      <c r="L2773" s="37" t="n">
        <f aca="false">G2773+Inputs!$B$6*H2773</f>
        <v>0</v>
      </c>
      <c r="M2773" s="37" t="n">
        <f aca="false">I2773+Inputs!$B$7*J2773</f>
        <v>1.241</v>
      </c>
      <c r="N2773" s="37" t="n">
        <f aca="false">K2773+L2773+M2773</f>
        <v>1.241</v>
      </c>
    </row>
    <row r="2774" customFormat="false" ht="15" hidden="false" customHeight="false" outlineLevel="0" collapsed="false">
      <c r="A2774" s="0" t="s">
        <v>9</v>
      </c>
      <c r="B2774" s="0" t="s">
        <v>467</v>
      </c>
      <c r="C2774" s="15" t="n">
        <v>45352</v>
      </c>
      <c r="D2774" s="0" t="n">
        <v>1</v>
      </c>
      <c r="E2774" s="0" t="n">
        <v>0</v>
      </c>
      <c r="F2774" s="0" t="n">
        <v>0</v>
      </c>
      <c r="G2774" s="0" t="n">
        <v>0</v>
      </c>
      <c r="H2774" s="0" t="n">
        <v>0</v>
      </c>
      <c r="I2774" s="0" t="n">
        <v>0</v>
      </c>
      <c r="J2774" s="0" t="n">
        <v>2</v>
      </c>
      <c r="K2774" s="37" t="n">
        <f aca="false">E2774+Inputs!$B$5*F2774</f>
        <v>0</v>
      </c>
      <c r="L2774" s="37" t="n">
        <f aca="false">G2774+Inputs!$B$6*H2774</f>
        <v>0</v>
      </c>
      <c r="M2774" s="37" t="n">
        <f aca="false">I2774+Inputs!$B$7*J2774</f>
        <v>2.482</v>
      </c>
      <c r="N2774" s="37" t="n">
        <f aca="false">K2774+L2774+M2774</f>
        <v>2.482</v>
      </c>
    </row>
    <row r="2775" customFormat="false" ht="15" hidden="false" customHeight="false" outlineLevel="0" collapsed="false">
      <c r="A2775" s="0" t="s">
        <v>9</v>
      </c>
      <c r="B2775" s="0" t="s">
        <v>467</v>
      </c>
      <c r="C2775" s="15" t="n">
        <v>45383</v>
      </c>
      <c r="D2775" s="0" t="n">
        <v>1</v>
      </c>
      <c r="E2775" s="0" t="n">
        <v>0</v>
      </c>
      <c r="F2775" s="0" t="n">
        <v>0</v>
      </c>
      <c r="G2775" s="0" t="n">
        <v>0</v>
      </c>
      <c r="H2775" s="0" t="n">
        <v>0</v>
      </c>
      <c r="I2775" s="0" t="n">
        <v>0</v>
      </c>
      <c r="J2775" s="0" t="n">
        <v>14</v>
      </c>
      <c r="K2775" s="37" t="n">
        <f aca="false">E2775+Inputs!$B$5*F2775</f>
        <v>0</v>
      </c>
      <c r="L2775" s="37" t="n">
        <f aca="false">G2775+Inputs!$B$6*H2775</f>
        <v>0</v>
      </c>
      <c r="M2775" s="37" t="n">
        <f aca="false">I2775+Inputs!$B$7*J2775</f>
        <v>17.374</v>
      </c>
      <c r="N2775" s="37" t="n">
        <f aca="false">K2775+L2775+M2775</f>
        <v>17.374</v>
      </c>
    </row>
    <row r="2776" customFormat="false" ht="15" hidden="false" customHeight="false" outlineLevel="0" collapsed="false">
      <c r="A2776" s="0" t="s">
        <v>9</v>
      </c>
      <c r="B2776" s="0" t="s">
        <v>467</v>
      </c>
      <c r="C2776" s="15" t="n">
        <v>45413</v>
      </c>
      <c r="D2776" s="0" t="n">
        <v>1</v>
      </c>
      <c r="E2776" s="0" t="n">
        <v>0</v>
      </c>
      <c r="F2776" s="0" t="n">
        <v>0</v>
      </c>
      <c r="G2776" s="0" t="n">
        <v>0</v>
      </c>
      <c r="H2776" s="0" t="n">
        <v>0</v>
      </c>
      <c r="I2776" s="0" t="n">
        <v>0</v>
      </c>
      <c r="J2776" s="0" t="n">
        <v>15</v>
      </c>
      <c r="K2776" s="37" t="n">
        <f aca="false">E2776+Inputs!$B$5*F2776</f>
        <v>0</v>
      </c>
      <c r="L2776" s="37" t="n">
        <f aca="false">G2776+Inputs!$B$6*H2776</f>
        <v>0</v>
      </c>
      <c r="M2776" s="37" t="n">
        <f aca="false">I2776+Inputs!$B$7*J2776</f>
        <v>18.615</v>
      </c>
      <c r="N2776" s="37" t="n">
        <f aca="false">K2776+L2776+M2776</f>
        <v>18.615</v>
      </c>
    </row>
    <row r="2777" customFormat="false" ht="15" hidden="false" customHeight="false" outlineLevel="0" collapsed="false">
      <c r="A2777" s="0" t="s">
        <v>9</v>
      </c>
      <c r="B2777" s="0" t="s">
        <v>467</v>
      </c>
      <c r="C2777" s="15" t="n">
        <v>45444</v>
      </c>
      <c r="D2777" s="0" t="n">
        <v>1</v>
      </c>
      <c r="E2777" s="0" t="n">
        <v>0</v>
      </c>
      <c r="F2777" s="0" t="n">
        <v>0</v>
      </c>
      <c r="G2777" s="0" t="n">
        <v>0</v>
      </c>
      <c r="H2777" s="0" t="n">
        <v>0</v>
      </c>
      <c r="I2777" s="0" t="n">
        <v>0</v>
      </c>
      <c r="J2777" s="0" t="n">
        <v>16</v>
      </c>
      <c r="K2777" s="37" t="n">
        <f aca="false">E2777+Inputs!$B$5*F2777</f>
        <v>0</v>
      </c>
      <c r="L2777" s="37" t="n">
        <f aca="false">G2777+Inputs!$B$6*H2777</f>
        <v>0</v>
      </c>
      <c r="M2777" s="37" t="n">
        <f aca="false">I2777+Inputs!$B$7*J2777</f>
        <v>19.856</v>
      </c>
      <c r="N2777" s="37" t="n">
        <f aca="false">K2777+L2777+M2777</f>
        <v>19.856</v>
      </c>
    </row>
    <row r="2778" customFormat="false" ht="15" hidden="false" customHeight="false" outlineLevel="0" collapsed="false">
      <c r="A2778" s="0" t="s">
        <v>9</v>
      </c>
      <c r="B2778" s="0" t="s">
        <v>467</v>
      </c>
      <c r="C2778" s="15" t="n">
        <v>45474</v>
      </c>
      <c r="D2778" s="0" t="n">
        <v>1</v>
      </c>
      <c r="E2778" s="0" t="n">
        <v>0</v>
      </c>
      <c r="F2778" s="0" t="n">
        <v>0</v>
      </c>
      <c r="G2778" s="0" t="n">
        <v>0</v>
      </c>
      <c r="H2778" s="0" t="n">
        <v>0</v>
      </c>
      <c r="I2778" s="0" t="n">
        <v>0</v>
      </c>
      <c r="J2778" s="0" t="n">
        <v>19</v>
      </c>
      <c r="K2778" s="37" t="n">
        <f aca="false">E2778+Inputs!$B$5*F2778</f>
        <v>0</v>
      </c>
      <c r="L2778" s="37" t="n">
        <f aca="false">G2778+Inputs!$B$6*H2778</f>
        <v>0</v>
      </c>
      <c r="M2778" s="37" t="n">
        <f aca="false">I2778+Inputs!$B$7*J2778</f>
        <v>23.579</v>
      </c>
      <c r="N2778" s="37" t="n">
        <f aca="false">K2778+L2778+M2778</f>
        <v>23.579</v>
      </c>
    </row>
    <row r="2779" customFormat="false" ht="15" hidden="false" customHeight="false" outlineLevel="0" collapsed="false">
      <c r="A2779" s="0" t="s">
        <v>9</v>
      </c>
      <c r="B2779" s="0" t="s">
        <v>467</v>
      </c>
      <c r="C2779" s="15" t="n">
        <v>45505</v>
      </c>
      <c r="D2779" s="0" t="n">
        <v>1</v>
      </c>
      <c r="E2779" s="0" t="n">
        <v>0</v>
      </c>
      <c r="F2779" s="0" t="n">
        <v>0</v>
      </c>
      <c r="G2779" s="0" t="n">
        <v>0</v>
      </c>
      <c r="H2779" s="0" t="n">
        <v>0</v>
      </c>
      <c r="I2779" s="0" t="n">
        <v>0</v>
      </c>
      <c r="J2779" s="0" t="n">
        <v>16</v>
      </c>
      <c r="K2779" s="37" t="n">
        <f aca="false">E2779+Inputs!$B$5*F2779</f>
        <v>0</v>
      </c>
      <c r="L2779" s="37" t="n">
        <f aca="false">G2779+Inputs!$B$6*H2779</f>
        <v>0</v>
      </c>
      <c r="M2779" s="37" t="n">
        <f aca="false">I2779+Inputs!$B$7*J2779</f>
        <v>19.856</v>
      </c>
      <c r="N2779" s="37" t="n">
        <f aca="false">K2779+L2779+M2779</f>
        <v>19.856</v>
      </c>
    </row>
    <row r="2780" customFormat="false" ht="15" hidden="false" customHeight="false" outlineLevel="0" collapsed="false">
      <c r="A2780" s="0" t="s">
        <v>9</v>
      </c>
      <c r="B2780" s="0" t="s">
        <v>467</v>
      </c>
      <c r="C2780" s="15" t="n">
        <v>45536</v>
      </c>
      <c r="D2780" s="0" t="n">
        <v>1</v>
      </c>
      <c r="E2780" s="0" t="n">
        <v>0</v>
      </c>
      <c r="F2780" s="0" t="n">
        <v>0</v>
      </c>
      <c r="G2780" s="0" t="n">
        <v>0</v>
      </c>
      <c r="H2780" s="0" t="n">
        <v>0</v>
      </c>
      <c r="I2780" s="0" t="n">
        <v>0</v>
      </c>
      <c r="J2780" s="0" t="n">
        <v>16</v>
      </c>
      <c r="K2780" s="37" t="n">
        <f aca="false">E2780+Inputs!$B$5*F2780</f>
        <v>0</v>
      </c>
      <c r="L2780" s="37" t="n">
        <f aca="false">G2780+Inputs!$B$6*H2780</f>
        <v>0</v>
      </c>
      <c r="M2780" s="37" t="n">
        <f aca="false">I2780+Inputs!$B$7*J2780</f>
        <v>19.856</v>
      </c>
      <c r="N2780" s="37" t="n">
        <f aca="false">K2780+L2780+M2780</f>
        <v>19.856</v>
      </c>
    </row>
    <row r="2781" customFormat="false" ht="15" hidden="false" customHeight="false" outlineLevel="0" collapsed="false">
      <c r="A2781" s="0" t="s">
        <v>9</v>
      </c>
      <c r="B2781" s="0" t="s">
        <v>467</v>
      </c>
      <c r="C2781" s="15" t="n">
        <v>45566</v>
      </c>
      <c r="D2781" s="0" t="n">
        <v>1</v>
      </c>
      <c r="E2781" s="0" t="n">
        <v>0</v>
      </c>
      <c r="F2781" s="0" t="n">
        <v>0</v>
      </c>
      <c r="G2781" s="0" t="n">
        <v>0</v>
      </c>
      <c r="H2781" s="0" t="n">
        <v>0</v>
      </c>
      <c r="I2781" s="0" t="n">
        <v>0</v>
      </c>
      <c r="J2781" s="0" t="n">
        <v>19</v>
      </c>
      <c r="K2781" s="37" t="n">
        <f aca="false">E2781+Inputs!$B$5*F2781</f>
        <v>0</v>
      </c>
      <c r="L2781" s="37" t="n">
        <f aca="false">G2781+Inputs!$B$6*H2781</f>
        <v>0</v>
      </c>
      <c r="M2781" s="37" t="n">
        <f aca="false">I2781+Inputs!$B$7*J2781</f>
        <v>23.579</v>
      </c>
      <c r="N2781" s="37" t="n">
        <f aca="false">K2781+L2781+M2781</f>
        <v>23.579</v>
      </c>
    </row>
    <row r="2782" customFormat="false" ht="15" hidden="false" customHeight="false" outlineLevel="0" collapsed="false">
      <c r="A2782" s="0" t="s">
        <v>9</v>
      </c>
      <c r="B2782" s="0" t="s">
        <v>467</v>
      </c>
      <c r="C2782" s="15" t="n">
        <v>45597</v>
      </c>
      <c r="D2782" s="0" t="n">
        <v>1</v>
      </c>
      <c r="E2782" s="0" t="n">
        <v>0</v>
      </c>
      <c r="F2782" s="0" t="n">
        <v>0</v>
      </c>
      <c r="G2782" s="0" t="n">
        <v>0</v>
      </c>
      <c r="H2782" s="0" t="n">
        <v>0</v>
      </c>
      <c r="I2782" s="0" t="n">
        <v>0</v>
      </c>
      <c r="J2782" s="0" t="n">
        <v>18</v>
      </c>
      <c r="K2782" s="37" t="n">
        <f aca="false">E2782+Inputs!$B$5*F2782</f>
        <v>0</v>
      </c>
      <c r="L2782" s="37" t="n">
        <f aca="false">G2782+Inputs!$B$6*H2782</f>
        <v>0</v>
      </c>
      <c r="M2782" s="37" t="n">
        <f aca="false">I2782+Inputs!$B$7*J2782</f>
        <v>22.338</v>
      </c>
      <c r="N2782" s="37" t="n">
        <f aca="false">K2782+L2782+M2782</f>
        <v>22.338</v>
      </c>
    </row>
    <row r="2783" customFormat="false" ht="15" hidden="false" customHeight="false" outlineLevel="0" collapsed="false">
      <c r="A2783" s="0" t="s">
        <v>9</v>
      </c>
      <c r="B2783" s="0" t="s">
        <v>467</v>
      </c>
      <c r="C2783" s="15" t="n">
        <v>45627</v>
      </c>
      <c r="D2783" s="0" t="n">
        <v>1</v>
      </c>
      <c r="E2783" s="0" t="n">
        <v>0</v>
      </c>
      <c r="F2783" s="0" t="n">
        <v>0</v>
      </c>
      <c r="G2783" s="0" t="n">
        <v>0</v>
      </c>
      <c r="H2783" s="0" t="n">
        <v>0</v>
      </c>
      <c r="I2783" s="0" t="n">
        <v>0</v>
      </c>
      <c r="J2783" s="0" t="n">
        <v>19</v>
      </c>
      <c r="K2783" s="37" t="n">
        <f aca="false">E2783+Inputs!$B$5*F2783</f>
        <v>0</v>
      </c>
      <c r="L2783" s="37" t="n">
        <f aca="false">G2783+Inputs!$B$6*H2783</f>
        <v>0</v>
      </c>
      <c r="M2783" s="37" t="n">
        <f aca="false">I2783+Inputs!$B$7*J2783</f>
        <v>23.579</v>
      </c>
      <c r="N2783" s="37" t="n">
        <f aca="false">K2783+L2783+M2783</f>
        <v>23.579</v>
      </c>
    </row>
    <row r="2784" customFormat="false" ht="15" hidden="false" customHeight="false" outlineLevel="0" collapsed="false">
      <c r="A2784" s="0" t="s">
        <v>9</v>
      </c>
      <c r="B2784" s="0" t="s">
        <v>467</v>
      </c>
      <c r="C2784" s="15" t="n">
        <v>45658</v>
      </c>
      <c r="D2784" s="0" t="n">
        <v>1</v>
      </c>
      <c r="E2784" s="0" t="n">
        <v>0</v>
      </c>
      <c r="F2784" s="0" t="n">
        <v>0</v>
      </c>
      <c r="G2784" s="0" t="n">
        <v>0</v>
      </c>
      <c r="H2784" s="0" t="n">
        <v>0</v>
      </c>
      <c r="I2784" s="0" t="n">
        <v>0</v>
      </c>
      <c r="J2784" s="0" t="n">
        <v>21</v>
      </c>
      <c r="K2784" s="37" t="n">
        <f aca="false">E2784+Inputs!$B$5*F2784</f>
        <v>0</v>
      </c>
      <c r="L2784" s="37" t="n">
        <f aca="false">G2784+Inputs!$B$6*H2784</f>
        <v>0</v>
      </c>
      <c r="M2784" s="37" t="n">
        <f aca="false">I2784+Inputs!$B$7*J2784</f>
        <v>26.061</v>
      </c>
      <c r="N2784" s="37" t="n">
        <f aca="false">K2784+L2784+M2784</f>
        <v>26.061</v>
      </c>
    </row>
    <row r="2785" customFormat="false" ht="15" hidden="false" customHeight="false" outlineLevel="0" collapsed="false">
      <c r="A2785" s="0" t="s">
        <v>9</v>
      </c>
      <c r="B2785" s="0" t="s">
        <v>467</v>
      </c>
      <c r="C2785" s="15" t="n">
        <v>45689</v>
      </c>
      <c r="D2785" s="0" t="n">
        <v>1</v>
      </c>
      <c r="E2785" s="0" t="n">
        <v>0</v>
      </c>
      <c r="F2785" s="0" t="n">
        <v>0</v>
      </c>
      <c r="G2785" s="0" t="n">
        <v>0</v>
      </c>
      <c r="H2785" s="0" t="n">
        <v>0</v>
      </c>
      <c r="I2785" s="0" t="n">
        <v>0</v>
      </c>
      <c r="J2785" s="0" t="n">
        <v>14</v>
      </c>
      <c r="K2785" s="37" t="n">
        <f aca="false">E2785+Inputs!$B$5*F2785</f>
        <v>0</v>
      </c>
      <c r="L2785" s="37" t="n">
        <f aca="false">G2785+Inputs!$B$6*H2785</f>
        <v>0</v>
      </c>
      <c r="M2785" s="37" t="n">
        <f aca="false">I2785+Inputs!$B$7*J2785</f>
        <v>17.374</v>
      </c>
      <c r="N2785" s="37" t="n">
        <f aca="false">K2785+L2785+M2785</f>
        <v>17.374</v>
      </c>
    </row>
    <row r="2786" customFormat="false" ht="15" hidden="false" customHeight="false" outlineLevel="0" collapsed="false">
      <c r="A2786" s="0" t="s">
        <v>9</v>
      </c>
      <c r="B2786" s="0" t="s">
        <v>467</v>
      </c>
      <c r="C2786" s="15" t="n">
        <v>45717</v>
      </c>
      <c r="D2786" s="0" t="n">
        <v>1</v>
      </c>
      <c r="E2786" s="0" t="n">
        <v>0</v>
      </c>
      <c r="F2786" s="0" t="n">
        <v>0</v>
      </c>
      <c r="G2786" s="0" t="n">
        <v>0</v>
      </c>
      <c r="H2786" s="0" t="n">
        <v>0</v>
      </c>
      <c r="I2786" s="0" t="n">
        <v>0</v>
      </c>
      <c r="J2786" s="0" t="n">
        <v>14</v>
      </c>
      <c r="K2786" s="37" t="n">
        <f aca="false">E2786+Inputs!$B$5*F2786</f>
        <v>0</v>
      </c>
      <c r="L2786" s="37" t="n">
        <f aca="false">G2786+Inputs!$B$6*H2786</f>
        <v>0</v>
      </c>
      <c r="M2786" s="37" t="n">
        <f aca="false">I2786+Inputs!$B$7*J2786</f>
        <v>17.374</v>
      </c>
      <c r="N2786" s="37" t="n">
        <f aca="false">K2786+L2786+M2786</f>
        <v>17.374</v>
      </c>
    </row>
    <row r="2787" customFormat="false" ht="15" hidden="false" customHeight="false" outlineLevel="0" collapsed="false">
      <c r="A2787" s="0" t="s">
        <v>9</v>
      </c>
      <c r="B2787" s="0" t="s">
        <v>467</v>
      </c>
      <c r="C2787" s="15" t="n">
        <v>45748</v>
      </c>
      <c r="D2787" s="0" t="n">
        <v>1</v>
      </c>
      <c r="E2787" s="0" t="n">
        <v>0</v>
      </c>
      <c r="F2787" s="0" t="n">
        <v>0</v>
      </c>
      <c r="G2787" s="0" t="n">
        <v>0</v>
      </c>
      <c r="H2787" s="0" t="n">
        <v>0</v>
      </c>
      <c r="I2787" s="0" t="n">
        <v>0</v>
      </c>
      <c r="J2787" s="0" t="n">
        <v>13</v>
      </c>
      <c r="K2787" s="37" t="n">
        <f aca="false">E2787+Inputs!$B$5*F2787</f>
        <v>0</v>
      </c>
      <c r="L2787" s="37" t="n">
        <f aca="false">G2787+Inputs!$B$6*H2787</f>
        <v>0</v>
      </c>
      <c r="M2787" s="37" t="n">
        <f aca="false">I2787+Inputs!$B$7*J2787</f>
        <v>16.133</v>
      </c>
      <c r="N2787" s="37" t="n">
        <f aca="false">K2787+L2787+M2787</f>
        <v>16.133</v>
      </c>
    </row>
    <row r="2788" customFormat="false" ht="15" hidden="false" customHeight="false" outlineLevel="0" collapsed="false">
      <c r="A2788" s="0" t="s">
        <v>9</v>
      </c>
      <c r="B2788" s="0" t="s">
        <v>467</v>
      </c>
      <c r="C2788" s="15" t="n">
        <v>45778</v>
      </c>
      <c r="D2788" s="0" t="n">
        <v>1</v>
      </c>
      <c r="E2788" s="0" t="n">
        <v>0</v>
      </c>
      <c r="F2788" s="0" t="n">
        <v>0</v>
      </c>
      <c r="G2788" s="0" t="n">
        <v>0</v>
      </c>
      <c r="H2788" s="0" t="n">
        <v>0</v>
      </c>
      <c r="I2788" s="0" t="n">
        <v>0</v>
      </c>
      <c r="J2788" s="0" t="n">
        <v>16</v>
      </c>
      <c r="K2788" s="37" t="n">
        <f aca="false">E2788+Inputs!$B$5*F2788</f>
        <v>0</v>
      </c>
      <c r="L2788" s="37" t="n">
        <f aca="false">G2788+Inputs!$B$6*H2788</f>
        <v>0</v>
      </c>
      <c r="M2788" s="37" t="n">
        <f aca="false">I2788+Inputs!$B$7*J2788</f>
        <v>19.856</v>
      </c>
      <c r="N2788" s="37" t="n">
        <f aca="false">K2788+L2788+M2788</f>
        <v>19.856</v>
      </c>
    </row>
    <row r="2789" customFormat="false" ht="15" hidden="false" customHeight="false" outlineLevel="0" collapsed="false">
      <c r="A2789" s="0" t="s">
        <v>9</v>
      </c>
      <c r="B2789" s="0" t="s">
        <v>467</v>
      </c>
      <c r="C2789" s="15" t="n">
        <v>45809</v>
      </c>
      <c r="D2789" s="0" t="n">
        <v>1</v>
      </c>
      <c r="E2789" s="0" t="n">
        <v>0</v>
      </c>
      <c r="F2789" s="0" t="n">
        <v>1</v>
      </c>
      <c r="G2789" s="0" t="n">
        <v>0</v>
      </c>
      <c r="H2789" s="0" t="n">
        <v>0</v>
      </c>
      <c r="I2789" s="0" t="n">
        <v>0</v>
      </c>
      <c r="J2789" s="0" t="n">
        <v>18</v>
      </c>
      <c r="K2789" s="37" t="n">
        <f aca="false">E2789+Inputs!$B$5*F2789</f>
        <v>1.275</v>
      </c>
      <c r="L2789" s="37" t="n">
        <f aca="false">G2789+Inputs!$B$6*H2789</f>
        <v>0</v>
      </c>
      <c r="M2789" s="37" t="n">
        <f aca="false">I2789+Inputs!$B$7*J2789</f>
        <v>22.338</v>
      </c>
      <c r="N2789" s="37" t="n">
        <f aca="false">K2789+L2789+M2789</f>
        <v>23.613</v>
      </c>
    </row>
    <row r="2790" customFormat="false" ht="15" hidden="false" customHeight="false" outlineLevel="0" collapsed="false">
      <c r="A2790" s="0" t="s">
        <v>9</v>
      </c>
      <c r="B2790" s="0" t="s">
        <v>467</v>
      </c>
      <c r="C2790" s="15" t="n">
        <v>45839</v>
      </c>
      <c r="D2790" s="0" t="n">
        <v>1</v>
      </c>
      <c r="E2790" s="0" t="n">
        <v>0</v>
      </c>
      <c r="F2790" s="0" t="n">
        <v>0</v>
      </c>
      <c r="G2790" s="0" t="n">
        <v>0</v>
      </c>
      <c r="H2790" s="0" t="n">
        <v>0</v>
      </c>
      <c r="I2790" s="0" t="n">
        <v>0</v>
      </c>
      <c r="J2790" s="0" t="n">
        <v>18</v>
      </c>
      <c r="K2790" s="37" t="n">
        <f aca="false">E2790+Inputs!$B$5*F2790</f>
        <v>0</v>
      </c>
      <c r="L2790" s="37" t="n">
        <f aca="false">G2790+Inputs!$B$6*H2790</f>
        <v>0</v>
      </c>
      <c r="M2790" s="37" t="n">
        <f aca="false">I2790+Inputs!$B$7*J2790</f>
        <v>22.338</v>
      </c>
      <c r="N2790" s="37" t="n">
        <f aca="false">K2790+L2790+M2790</f>
        <v>22.338</v>
      </c>
    </row>
    <row r="2791" customFormat="false" ht="15" hidden="false" customHeight="false" outlineLevel="0" collapsed="false">
      <c r="A2791" s="0" t="s">
        <v>9</v>
      </c>
      <c r="B2791" s="0" t="s">
        <v>467</v>
      </c>
      <c r="C2791" s="15" t="n">
        <v>45870</v>
      </c>
      <c r="D2791" s="0" t="n">
        <v>1</v>
      </c>
      <c r="E2791" s="0" t="n">
        <v>0</v>
      </c>
      <c r="F2791" s="0" t="n">
        <v>1</v>
      </c>
      <c r="G2791" s="0" t="n">
        <v>0</v>
      </c>
      <c r="H2791" s="0" t="n">
        <v>0</v>
      </c>
      <c r="I2791" s="0" t="n">
        <v>0</v>
      </c>
      <c r="J2791" s="0" t="n">
        <v>20</v>
      </c>
      <c r="K2791" s="37" t="n">
        <f aca="false">E2791+Inputs!$B$5*F2791</f>
        <v>1.275</v>
      </c>
      <c r="L2791" s="37" t="n">
        <f aca="false">G2791+Inputs!$B$6*H2791</f>
        <v>0</v>
      </c>
      <c r="M2791" s="37" t="n">
        <f aca="false">I2791+Inputs!$B$7*J2791</f>
        <v>24.82</v>
      </c>
      <c r="N2791" s="37" t="n">
        <f aca="false">K2791+L2791+M2791</f>
        <v>26.095</v>
      </c>
    </row>
    <row r="2792" customFormat="false" ht="15" hidden="false" customHeight="false" outlineLevel="0" collapsed="false">
      <c r="A2792" s="0" t="s">
        <v>9</v>
      </c>
      <c r="B2792" s="0" t="s">
        <v>467</v>
      </c>
      <c r="C2792" s="15" t="n">
        <v>45901</v>
      </c>
      <c r="D2792" s="0" t="n">
        <v>1</v>
      </c>
      <c r="E2792" s="0" t="n">
        <v>0</v>
      </c>
      <c r="F2792" s="0" t="n">
        <v>0</v>
      </c>
      <c r="G2792" s="0" t="n">
        <v>0</v>
      </c>
      <c r="H2792" s="0" t="n">
        <v>0</v>
      </c>
      <c r="I2792" s="0" t="n">
        <v>0</v>
      </c>
      <c r="J2792" s="0" t="n">
        <v>13</v>
      </c>
      <c r="K2792" s="37" t="n">
        <f aca="false">E2792+Inputs!$B$5*F2792</f>
        <v>0</v>
      </c>
      <c r="L2792" s="37" t="n">
        <f aca="false">G2792+Inputs!$B$6*H2792</f>
        <v>0</v>
      </c>
      <c r="M2792" s="37" t="n">
        <f aca="false">I2792+Inputs!$B$7*J2792</f>
        <v>16.133</v>
      </c>
      <c r="N2792" s="37" t="n">
        <f aca="false">K2792+L2792+M2792</f>
        <v>16.133</v>
      </c>
    </row>
    <row r="2793" customFormat="false" ht="15" hidden="false" customHeight="false" outlineLevel="0" collapsed="false">
      <c r="A2793" s="0" t="s">
        <v>9</v>
      </c>
      <c r="B2793" s="0" t="s">
        <v>467</v>
      </c>
      <c r="C2793" s="15" t="n">
        <v>45931</v>
      </c>
      <c r="D2793" s="0" t="n">
        <v>1</v>
      </c>
      <c r="E2793" s="0" t="n">
        <v>0</v>
      </c>
      <c r="F2793" s="0" t="n">
        <v>0</v>
      </c>
      <c r="G2793" s="0" t="n">
        <v>0</v>
      </c>
      <c r="H2793" s="0" t="n">
        <v>0</v>
      </c>
      <c r="I2793" s="0" t="n">
        <v>0</v>
      </c>
      <c r="J2793" s="0" t="n">
        <v>25</v>
      </c>
      <c r="K2793" s="37" t="n">
        <f aca="false">E2793+Inputs!$B$5*F2793</f>
        <v>0</v>
      </c>
      <c r="L2793" s="37" t="n">
        <f aca="false">G2793+Inputs!$B$6*H2793</f>
        <v>0</v>
      </c>
      <c r="M2793" s="37" t="n">
        <f aca="false">I2793+Inputs!$B$7*J2793</f>
        <v>31.025</v>
      </c>
      <c r="N2793" s="37" t="n">
        <f aca="false">K2793+L2793+M2793</f>
        <v>31.025</v>
      </c>
    </row>
    <row r="2794" customFormat="false" ht="15" hidden="false" customHeight="false" outlineLevel="0" collapsed="false">
      <c r="A2794" s="0" t="s">
        <v>9</v>
      </c>
      <c r="B2794" s="0" t="s">
        <v>467</v>
      </c>
      <c r="C2794" s="15" t="n">
        <v>45962</v>
      </c>
      <c r="D2794" s="0" t="n">
        <v>1</v>
      </c>
      <c r="E2794" s="0" t="n">
        <v>0</v>
      </c>
      <c r="F2794" s="0" t="n">
        <v>0</v>
      </c>
      <c r="G2794" s="0" t="n">
        <v>0</v>
      </c>
      <c r="H2794" s="0" t="n">
        <v>0</v>
      </c>
      <c r="I2794" s="0" t="n">
        <v>0</v>
      </c>
      <c r="J2794" s="0" t="n">
        <v>16</v>
      </c>
      <c r="K2794" s="37" t="n">
        <f aca="false">E2794+Inputs!$B$5*F2794</f>
        <v>0</v>
      </c>
      <c r="L2794" s="37" t="n">
        <f aca="false">G2794+Inputs!$B$6*H2794</f>
        <v>0</v>
      </c>
      <c r="M2794" s="37" t="n">
        <f aca="false">I2794+Inputs!$B$7*J2794</f>
        <v>19.856</v>
      </c>
      <c r="N2794" s="37" t="n">
        <f aca="false">K2794+L2794+M2794</f>
        <v>19.856</v>
      </c>
    </row>
    <row r="2795" customFormat="false" ht="15" hidden="false" customHeight="false" outlineLevel="0" collapsed="false">
      <c r="A2795" s="0" t="s">
        <v>9</v>
      </c>
      <c r="B2795" s="0" t="s">
        <v>467</v>
      </c>
      <c r="C2795" s="15" t="n">
        <v>45992</v>
      </c>
      <c r="D2795" s="0" t="n">
        <v>1</v>
      </c>
      <c r="E2795" s="0" t="n">
        <v>0</v>
      </c>
      <c r="F2795" s="0" t="n">
        <v>0</v>
      </c>
      <c r="G2795" s="0" t="n">
        <v>0</v>
      </c>
      <c r="H2795" s="0" t="n">
        <v>0</v>
      </c>
      <c r="I2795" s="0" t="n">
        <v>0</v>
      </c>
      <c r="J2795" s="0" t="n">
        <v>23</v>
      </c>
      <c r="K2795" s="37" t="n">
        <f aca="false">E2795+Inputs!$B$5*F2795</f>
        <v>0</v>
      </c>
      <c r="L2795" s="37" t="n">
        <f aca="false">G2795+Inputs!$B$6*H2795</f>
        <v>0</v>
      </c>
      <c r="M2795" s="37" t="n">
        <f aca="false">I2795+Inputs!$B$7*J2795</f>
        <v>28.543</v>
      </c>
      <c r="N2795" s="37" t="n">
        <f aca="false">K2795+L2795+M2795</f>
        <v>28.543</v>
      </c>
    </row>
    <row r="2796" customFormat="false" ht="15" hidden="false" customHeight="false" outlineLevel="0" collapsed="false">
      <c r="A2796" s="0" t="s">
        <v>9</v>
      </c>
      <c r="B2796" s="0" t="s">
        <v>467</v>
      </c>
      <c r="C2796" s="15" t="n">
        <v>46023</v>
      </c>
      <c r="D2796" s="0" t="n">
        <v>1</v>
      </c>
      <c r="E2796" s="0" t="n">
        <v>0</v>
      </c>
      <c r="F2796" s="0" t="n">
        <v>0</v>
      </c>
      <c r="G2796" s="0" t="n">
        <v>0</v>
      </c>
      <c r="H2796" s="0" t="n">
        <v>0</v>
      </c>
      <c r="I2796" s="0" t="n">
        <v>0</v>
      </c>
      <c r="J2796" s="0" t="n">
        <v>11</v>
      </c>
      <c r="K2796" s="37" t="n">
        <f aca="false">E2796+Inputs!$B$5*F2796</f>
        <v>0</v>
      </c>
      <c r="L2796" s="37" t="n">
        <f aca="false">G2796+Inputs!$B$6*H2796</f>
        <v>0</v>
      </c>
      <c r="M2796" s="37" t="n">
        <f aca="false">I2796+Inputs!$B$7*J2796</f>
        <v>13.651</v>
      </c>
      <c r="N2796" s="37" t="n">
        <f aca="false">K2796+L2796+M2796</f>
        <v>13.651</v>
      </c>
    </row>
    <row r="2797" customFormat="false" ht="15" hidden="false" customHeight="false" outlineLevel="0" collapsed="false">
      <c r="A2797" s="0" t="s">
        <v>9</v>
      </c>
      <c r="B2797" s="0" t="s">
        <v>467</v>
      </c>
      <c r="C2797" s="15" t="n">
        <v>46054</v>
      </c>
      <c r="D2797" s="0" t="n">
        <v>1</v>
      </c>
      <c r="E2797" s="0" t="n">
        <v>0</v>
      </c>
      <c r="F2797" s="0" t="n">
        <v>0</v>
      </c>
      <c r="G2797" s="0" t="n">
        <v>0</v>
      </c>
      <c r="H2797" s="0" t="n">
        <v>0</v>
      </c>
      <c r="I2797" s="0" t="n">
        <v>0</v>
      </c>
      <c r="J2797" s="0" t="n">
        <v>20</v>
      </c>
      <c r="K2797" s="37" t="n">
        <f aca="false">E2797+Inputs!$B$5*F2797</f>
        <v>0</v>
      </c>
      <c r="L2797" s="37" t="n">
        <f aca="false">G2797+Inputs!$B$6*H2797</f>
        <v>0</v>
      </c>
      <c r="M2797" s="37" t="n">
        <f aca="false">I2797+Inputs!$B$7*J2797</f>
        <v>24.82</v>
      </c>
      <c r="N2797" s="37" t="n">
        <f aca="false">K2797+L2797+M2797</f>
        <v>24.82</v>
      </c>
    </row>
    <row r="2798" customFormat="false" ht="15" hidden="false" customHeight="false" outlineLevel="0" collapsed="false">
      <c r="A2798" s="0" t="s">
        <v>9</v>
      </c>
      <c r="B2798" s="0" t="s">
        <v>467</v>
      </c>
      <c r="C2798" s="15" t="n">
        <v>46082</v>
      </c>
      <c r="D2798" s="0" t="n">
        <v>1</v>
      </c>
      <c r="E2798" s="0" t="n">
        <v>0</v>
      </c>
      <c r="F2798" s="0" t="n">
        <v>0</v>
      </c>
      <c r="G2798" s="0" t="n">
        <v>0</v>
      </c>
      <c r="H2798" s="0" t="n">
        <v>0</v>
      </c>
      <c r="I2798" s="0" t="n">
        <v>0</v>
      </c>
      <c r="J2798" s="0" t="n">
        <v>14</v>
      </c>
      <c r="K2798" s="37" t="n">
        <f aca="false">E2798+Inputs!$B$5*F2798</f>
        <v>0</v>
      </c>
      <c r="L2798" s="37" t="n">
        <f aca="false">G2798+Inputs!$B$6*H2798</f>
        <v>0</v>
      </c>
      <c r="M2798" s="37" t="n">
        <f aca="false">I2798+Inputs!$B$7*J2798</f>
        <v>17.374</v>
      </c>
      <c r="N2798" s="37" t="n">
        <f aca="false">K2798+L2798+M2798</f>
        <v>17.374</v>
      </c>
    </row>
    <row r="2799" customFormat="false" ht="15" hidden="false" customHeight="false" outlineLevel="0" collapsed="false">
      <c r="A2799" s="0" t="s">
        <v>9</v>
      </c>
      <c r="B2799" s="0" t="s">
        <v>467</v>
      </c>
      <c r="C2799" s="15" t="n">
        <v>46113</v>
      </c>
      <c r="D2799" s="0" t="n">
        <v>1</v>
      </c>
      <c r="E2799" s="0" t="n">
        <v>0</v>
      </c>
      <c r="F2799" s="0" t="n">
        <v>0</v>
      </c>
      <c r="G2799" s="0" t="n">
        <v>0</v>
      </c>
      <c r="H2799" s="0" t="n">
        <v>0</v>
      </c>
      <c r="I2799" s="0" t="n">
        <v>0</v>
      </c>
      <c r="J2799" s="0" t="n">
        <v>14</v>
      </c>
      <c r="K2799" s="37" t="n">
        <f aca="false">E2799+Inputs!$B$5*F2799</f>
        <v>0</v>
      </c>
      <c r="L2799" s="37" t="n">
        <f aca="false">G2799+Inputs!$B$6*H2799</f>
        <v>0</v>
      </c>
      <c r="M2799" s="37" t="n">
        <f aca="false">I2799+Inputs!$B$7*J2799</f>
        <v>17.374</v>
      </c>
      <c r="N2799" s="37" t="n">
        <f aca="false">K2799+L2799+M2799</f>
        <v>17.374</v>
      </c>
    </row>
    <row r="2800" customFormat="false" ht="15" hidden="false" customHeight="false" outlineLevel="0" collapsed="false">
      <c r="A2800" s="0" t="s">
        <v>9</v>
      </c>
      <c r="B2800" s="0" t="s">
        <v>467</v>
      </c>
      <c r="C2800" s="15" t="n">
        <v>46143</v>
      </c>
      <c r="D2800" s="0" t="n">
        <v>1</v>
      </c>
      <c r="E2800" s="0" t="n">
        <v>0</v>
      </c>
      <c r="F2800" s="0" t="n">
        <v>0</v>
      </c>
      <c r="G2800" s="0" t="n">
        <v>0</v>
      </c>
      <c r="H2800" s="0" t="n">
        <v>0</v>
      </c>
      <c r="I2800" s="0" t="n">
        <v>0</v>
      </c>
      <c r="J2800" s="0" t="n">
        <v>11</v>
      </c>
      <c r="K2800" s="37" t="n">
        <f aca="false">E2800+Inputs!$B$5*F2800</f>
        <v>0</v>
      </c>
      <c r="L2800" s="37" t="n">
        <f aca="false">G2800+Inputs!$B$6*H2800</f>
        <v>0</v>
      </c>
      <c r="M2800" s="37" t="n">
        <f aca="false">I2800+Inputs!$B$7*J2800</f>
        <v>13.651</v>
      </c>
      <c r="N2800" s="37" t="n">
        <f aca="false">K2800+L2800+M2800</f>
        <v>13.651</v>
      </c>
    </row>
    <row r="2801" customFormat="false" ht="15" hidden="false" customHeight="false" outlineLevel="0" collapsed="false">
      <c r="A2801" s="0" t="s">
        <v>9</v>
      </c>
      <c r="B2801" s="0" t="s">
        <v>467</v>
      </c>
      <c r="C2801" s="15" t="n">
        <v>46174</v>
      </c>
      <c r="D2801" s="0" t="n">
        <v>1</v>
      </c>
      <c r="E2801" s="0" t="n">
        <v>0</v>
      </c>
      <c r="F2801" s="0" t="n">
        <v>0</v>
      </c>
      <c r="G2801" s="0" t="n">
        <v>0</v>
      </c>
      <c r="H2801" s="0" t="n">
        <v>0</v>
      </c>
      <c r="I2801" s="0" t="n">
        <v>0</v>
      </c>
      <c r="J2801" s="0" t="n">
        <v>27</v>
      </c>
      <c r="K2801" s="37" t="n">
        <f aca="false">E2801+Inputs!$B$5*F2801</f>
        <v>0</v>
      </c>
      <c r="L2801" s="37" t="n">
        <f aca="false">G2801+Inputs!$B$6*H2801</f>
        <v>0</v>
      </c>
      <c r="M2801" s="37" t="n">
        <f aca="false">I2801+Inputs!$B$7*J2801</f>
        <v>33.507</v>
      </c>
      <c r="N2801" s="37" t="n">
        <f aca="false">K2801+L2801+M2801</f>
        <v>33.507</v>
      </c>
    </row>
    <row r="2802" customFormat="false" ht="15" hidden="false" customHeight="false" outlineLevel="0" collapsed="false">
      <c r="A2802" s="0" t="s">
        <v>9</v>
      </c>
      <c r="B2802" s="0" t="s">
        <v>467</v>
      </c>
      <c r="C2802" s="15" t="n">
        <v>46204</v>
      </c>
      <c r="D2802" s="0" t="n">
        <v>1</v>
      </c>
      <c r="E2802" s="0" t="n">
        <v>0</v>
      </c>
      <c r="F2802" s="0" t="n">
        <v>0</v>
      </c>
      <c r="G2802" s="0" t="n">
        <v>0</v>
      </c>
      <c r="H2802" s="0" t="n">
        <v>0</v>
      </c>
      <c r="I2802" s="0" t="n">
        <v>0</v>
      </c>
      <c r="J2802" s="0" t="n">
        <v>10</v>
      </c>
      <c r="K2802" s="37" t="n">
        <f aca="false">E2802+Inputs!$B$5*F2802</f>
        <v>0</v>
      </c>
      <c r="L2802" s="37" t="n">
        <f aca="false">G2802+Inputs!$B$6*H2802</f>
        <v>0</v>
      </c>
      <c r="M2802" s="37" t="n">
        <f aca="false">I2802+Inputs!$B$7*J2802</f>
        <v>12.41</v>
      </c>
      <c r="N2802" s="37" t="n">
        <f aca="false">K2802+L2802+M2802</f>
        <v>12.41</v>
      </c>
    </row>
    <row r="2803" customFormat="false" ht="15" hidden="false" customHeight="false" outlineLevel="0" collapsed="false">
      <c r="A2803" s="0" t="s">
        <v>9</v>
      </c>
      <c r="B2803" s="0" t="s">
        <v>467</v>
      </c>
      <c r="C2803" s="15" t="n">
        <v>46235</v>
      </c>
      <c r="D2803" s="0" t="n">
        <v>1</v>
      </c>
      <c r="E2803" s="0" t="n">
        <v>0</v>
      </c>
      <c r="F2803" s="0" t="n">
        <v>0</v>
      </c>
      <c r="G2803" s="0" t="n">
        <v>0</v>
      </c>
      <c r="H2803" s="0" t="n">
        <v>1</v>
      </c>
      <c r="I2803" s="0" t="n">
        <v>0</v>
      </c>
      <c r="J2803" s="0" t="n">
        <v>6</v>
      </c>
      <c r="K2803" s="37" t="n">
        <f aca="false">E2803+Inputs!$B$5*F2803</f>
        <v>0</v>
      </c>
      <c r="L2803" s="37" t="n">
        <f aca="false">G2803+Inputs!$B$6*H2803</f>
        <v>1.275</v>
      </c>
      <c r="M2803" s="37" t="n">
        <f aca="false">I2803+Inputs!$B$7*J2803</f>
        <v>7.446</v>
      </c>
      <c r="N2803" s="37" t="n">
        <f aca="false">K2803+L2803+M2803</f>
        <v>8.721</v>
      </c>
    </row>
    <row r="2804" customFormat="false" ht="15" hidden="false" customHeight="false" outlineLevel="0" collapsed="false">
      <c r="A2804" s="0" t="s">
        <v>9</v>
      </c>
      <c r="B2804" s="0" t="s">
        <v>406</v>
      </c>
      <c r="C2804" s="15" t="n">
        <v>44927</v>
      </c>
      <c r="D2804" s="0" t="n">
        <v>3</v>
      </c>
      <c r="E2804" s="0" t="n">
        <v>0</v>
      </c>
      <c r="F2804" s="0" t="n">
        <v>22</v>
      </c>
      <c r="G2804" s="0" t="n">
        <v>0</v>
      </c>
      <c r="H2804" s="0" t="n">
        <v>0</v>
      </c>
      <c r="I2804" s="0" t="n">
        <v>0</v>
      </c>
      <c r="J2804" s="0" t="n">
        <v>438</v>
      </c>
      <c r="K2804" s="37" t="n">
        <f aca="false">E2804+Inputs!$B$5*F2804</f>
        <v>28.05</v>
      </c>
      <c r="L2804" s="37" t="n">
        <f aca="false">G2804+Inputs!$B$6*H2804</f>
        <v>0</v>
      </c>
      <c r="M2804" s="37" t="n">
        <f aca="false">I2804+Inputs!$B$7*J2804</f>
        <v>543.558</v>
      </c>
      <c r="N2804" s="37" t="n">
        <f aca="false">K2804+L2804+M2804</f>
        <v>571.608</v>
      </c>
    </row>
    <row r="2805" customFormat="false" ht="15" hidden="false" customHeight="false" outlineLevel="0" collapsed="false">
      <c r="A2805" s="0" t="s">
        <v>9</v>
      </c>
      <c r="B2805" s="0" t="s">
        <v>406</v>
      </c>
      <c r="C2805" s="15" t="n">
        <v>44958</v>
      </c>
      <c r="D2805" s="0" t="n">
        <v>3</v>
      </c>
      <c r="E2805" s="0" t="n">
        <v>0</v>
      </c>
      <c r="F2805" s="0" t="n">
        <v>21</v>
      </c>
      <c r="G2805" s="0" t="n">
        <v>0</v>
      </c>
      <c r="H2805" s="0" t="n">
        <v>0</v>
      </c>
      <c r="I2805" s="0" t="n">
        <v>0</v>
      </c>
      <c r="J2805" s="0" t="n">
        <v>340</v>
      </c>
      <c r="K2805" s="37" t="n">
        <f aca="false">E2805+Inputs!$B$5*F2805</f>
        <v>26.775</v>
      </c>
      <c r="L2805" s="37" t="n">
        <f aca="false">G2805+Inputs!$B$6*H2805</f>
        <v>0</v>
      </c>
      <c r="M2805" s="37" t="n">
        <f aca="false">I2805+Inputs!$B$7*J2805</f>
        <v>421.94</v>
      </c>
      <c r="N2805" s="37" t="n">
        <f aca="false">K2805+L2805+M2805</f>
        <v>448.715</v>
      </c>
    </row>
    <row r="2806" customFormat="false" ht="15" hidden="false" customHeight="false" outlineLevel="0" collapsed="false">
      <c r="A2806" s="0" t="s">
        <v>9</v>
      </c>
      <c r="B2806" s="0" t="s">
        <v>406</v>
      </c>
      <c r="C2806" s="15" t="n">
        <v>44986</v>
      </c>
      <c r="D2806" s="0" t="n">
        <v>3</v>
      </c>
      <c r="E2806" s="0" t="n">
        <v>0</v>
      </c>
      <c r="F2806" s="0" t="n">
        <v>5</v>
      </c>
      <c r="G2806" s="0" t="n">
        <v>0</v>
      </c>
      <c r="H2806" s="0" t="n">
        <v>1</v>
      </c>
      <c r="I2806" s="0" t="n">
        <v>0</v>
      </c>
      <c r="J2806" s="0" t="n">
        <v>52</v>
      </c>
      <c r="K2806" s="37" t="n">
        <f aca="false">E2806+Inputs!$B$5*F2806</f>
        <v>6.375</v>
      </c>
      <c r="L2806" s="37" t="n">
        <f aca="false">G2806+Inputs!$B$6*H2806</f>
        <v>1.275</v>
      </c>
      <c r="M2806" s="37" t="n">
        <f aca="false">I2806+Inputs!$B$7*J2806</f>
        <v>64.532</v>
      </c>
      <c r="N2806" s="37" t="n">
        <f aca="false">K2806+L2806+M2806</f>
        <v>72.182</v>
      </c>
    </row>
    <row r="2807" customFormat="false" ht="15" hidden="false" customHeight="false" outlineLevel="0" collapsed="false">
      <c r="A2807" s="0" t="s">
        <v>9</v>
      </c>
      <c r="B2807" s="0" t="s">
        <v>406</v>
      </c>
      <c r="C2807" s="15" t="n">
        <v>45017</v>
      </c>
      <c r="D2807" s="0" t="n">
        <v>3</v>
      </c>
      <c r="E2807" s="0" t="n">
        <v>0</v>
      </c>
      <c r="F2807" s="0" t="n">
        <v>7</v>
      </c>
      <c r="G2807" s="0" t="n">
        <v>0</v>
      </c>
      <c r="H2807" s="0" t="n">
        <v>2</v>
      </c>
      <c r="I2807" s="0" t="n">
        <v>0</v>
      </c>
      <c r="J2807" s="0" t="n">
        <v>132</v>
      </c>
      <c r="K2807" s="37" t="n">
        <f aca="false">E2807+Inputs!$B$5*F2807</f>
        <v>8.925</v>
      </c>
      <c r="L2807" s="37" t="n">
        <f aca="false">G2807+Inputs!$B$6*H2807</f>
        <v>2.55</v>
      </c>
      <c r="M2807" s="37" t="n">
        <f aca="false">I2807+Inputs!$B$7*J2807</f>
        <v>163.812</v>
      </c>
      <c r="N2807" s="37" t="n">
        <f aca="false">K2807+L2807+M2807</f>
        <v>175.287</v>
      </c>
    </row>
    <row r="2808" customFormat="false" ht="15" hidden="false" customHeight="false" outlineLevel="0" collapsed="false">
      <c r="A2808" s="0" t="s">
        <v>9</v>
      </c>
      <c r="B2808" s="0" t="s">
        <v>406</v>
      </c>
      <c r="C2808" s="15" t="n">
        <v>45047</v>
      </c>
      <c r="D2808" s="0" t="n">
        <v>3</v>
      </c>
      <c r="E2808" s="0" t="n">
        <v>0</v>
      </c>
      <c r="F2808" s="0" t="n">
        <v>23</v>
      </c>
      <c r="G2808" s="0" t="n">
        <v>0</v>
      </c>
      <c r="H2808" s="0" t="n">
        <v>9</v>
      </c>
      <c r="I2808" s="0" t="n">
        <v>0</v>
      </c>
      <c r="J2808" s="0" t="n">
        <v>486</v>
      </c>
      <c r="K2808" s="37" t="n">
        <f aca="false">E2808+Inputs!$B$5*F2808</f>
        <v>29.325</v>
      </c>
      <c r="L2808" s="37" t="n">
        <f aca="false">G2808+Inputs!$B$6*H2808</f>
        <v>11.475</v>
      </c>
      <c r="M2808" s="37" t="n">
        <f aca="false">I2808+Inputs!$B$7*J2808</f>
        <v>603.126</v>
      </c>
      <c r="N2808" s="37" t="n">
        <f aca="false">K2808+L2808+M2808</f>
        <v>643.926</v>
      </c>
    </row>
    <row r="2809" customFormat="false" ht="15" hidden="false" customHeight="false" outlineLevel="0" collapsed="false">
      <c r="A2809" s="0" t="s">
        <v>9</v>
      </c>
      <c r="B2809" s="0" t="s">
        <v>406</v>
      </c>
      <c r="C2809" s="15" t="n">
        <v>45078</v>
      </c>
      <c r="D2809" s="0" t="n">
        <v>3</v>
      </c>
      <c r="E2809" s="0" t="n">
        <v>0</v>
      </c>
      <c r="F2809" s="0" t="n">
        <v>28</v>
      </c>
      <c r="G2809" s="0" t="n">
        <v>0</v>
      </c>
      <c r="H2809" s="0" t="n">
        <v>2</v>
      </c>
      <c r="I2809" s="0" t="n">
        <v>0</v>
      </c>
      <c r="J2809" s="0" t="n">
        <v>530</v>
      </c>
      <c r="K2809" s="37" t="n">
        <f aca="false">E2809+Inputs!$B$5*F2809</f>
        <v>35.7</v>
      </c>
      <c r="L2809" s="37" t="n">
        <f aca="false">G2809+Inputs!$B$6*H2809</f>
        <v>2.55</v>
      </c>
      <c r="M2809" s="37" t="n">
        <f aca="false">I2809+Inputs!$B$7*J2809</f>
        <v>657.73</v>
      </c>
      <c r="N2809" s="37" t="n">
        <f aca="false">K2809+L2809+M2809</f>
        <v>695.98</v>
      </c>
    </row>
    <row r="2810" customFormat="false" ht="15" hidden="false" customHeight="false" outlineLevel="0" collapsed="false">
      <c r="A2810" s="0" t="s">
        <v>9</v>
      </c>
      <c r="B2810" s="0" t="s">
        <v>406</v>
      </c>
      <c r="C2810" s="15" t="n">
        <v>45108</v>
      </c>
      <c r="D2810" s="0" t="n">
        <v>3</v>
      </c>
      <c r="E2810" s="0" t="n">
        <v>0</v>
      </c>
      <c r="F2810" s="0" t="n">
        <v>29</v>
      </c>
      <c r="G2810" s="0" t="n">
        <v>0</v>
      </c>
      <c r="H2810" s="0" t="n">
        <v>5</v>
      </c>
      <c r="I2810" s="0" t="n">
        <v>0</v>
      </c>
      <c r="J2810" s="0" t="n">
        <v>467</v>
      </c>
      <c r="K2810" s="37" t="n">
        <f aca="false">E2810+Inputs!$B$5*F2810</f>
        <v>36.975</v>
      </c>
      <c r="L2810" s="37" t="n">
        <f aca="false">G2810+Inputs!$B$6*H2810</f>
        <v>6.375</v>
      </c>
      <c r="M2810" s="37" t="n">
        <f aca="false">I2810+Inputs!$B$7*J2810</f>
        <v>579.547</v>
      </c>
      <c r="N2810" s="37" t="n">
        <f aca="false">K2810+L2810+M2810</f>
        <v>622.897</v>
      </c>
    </row>
    <row r="2811" customFormat="false" ht="15" hidden="false" customHeight="false" outlineLevel="0" collapsed="false">
      <c r="A2811" s="0" t="s">
        <v>9</v>
      </c>
      <c r="B2811" s="0" t="s">
        <v>406</v>
      </c>
      <c r="C2811" s="15" t="n">
        <v>45139</v>
      </c>
      <c r="D2811" s="0" t="n">
        <v>3</v>
      </c>
      <c r="E2811" s="0" t="n">
        <v>0</v>
      </c>
      <c r="F2811" s="0" t="n">
        <v>24</v>
      </c>
      <c r="G2811" s="0" t="n">
        <v>0</v>
      </c>
      <c r="H2811" s="0" t="n">
        <v>13</v>
      </c>
      <c r="I2811" s="0" t="n">
        <v>0</v>
      </c>
      <c r="J2811" s="0" t="n">
        <v>574</v>
      </c>
      <c r="K2811" s="37" t="n">
        <f aca="false">E2811+Inputs!$B$5*F2811</f>
        <v>30.6</v>
      </c>
      <c r="L2811" s="37" t="n">
        <f aca="false">G2811+Inputs!$B$6*H2811</f>
        <v>16.575</v>
      </c>
      <c r="M2811" s="37" t="n">
        <f aca="false">I2811+Inputs!$B$7*J2811</f>
        <v>712.334</v>
      </c>
      <c r="N2811" s="37" t="n">
        <f aca="false">K2811+L2811+M2811</f>
        <v>759.509</v>
      </c>
    </row>
    <row r="2812" customFormat="false" ht="15" hidden="false" customHeight="false" outlineLevel="0" collapsed="false">
      <c r="A2812" s="0" t="s">
        <v>9</v>
      </c>
      <c r="B2812" s="0" t="s">
        <v>406</v>
      </c>
      <c r="C2812" s="15" t="n">
        <v>45170</v>
      </c>
      <c r="D2812" s="0" t="n">
        <v>3</v>
      </c>
      <c r="E2812" s="0" t="n">
        <v>0</v>
      </c>
      <c r="F2812" s="0" t="n">
        <v>41</v>
      </c>
      <c r="G2812" s="0" t="n">
        <v>0</v>
      </c>
      <c r="H2812" s="0" t="n">
        <v>13</v>
      </c>
      <c r="I2812" s="0" t="n">
        <v>6</v>
      </c>
      <c r="J2812" s="0" t="n">
        <v>569</v>
      </c>
      <c r="K2812" s="37" t="n">
        <f aca="false">E2812+Inputs!$B$5*F2812</f>
        <v>52.275</v>
      </c>
      <c r="L2812" s="37" t="n">
        <f aca="false">G2812+Inputs!$B$6*H2812</f>
        <v>16.575</v>
      </c>
      <c r="M2812" s="37" t="n">
        <f aca="false">I2812+Inputs!$B$7*J2812</f>
        <v>712.129</v>
      </c>
      <c r="N2812" s="37" t="n">
        <f aca="false">K2812+L2812+M2812</f>
        <v>780.979</v>
      </c>
    </row>
    <row r="2813" customFormat="false" ht="15" hidden="false" customHeight="false" outlineLevel="0" collapsed="false">
      <c r="A2813" s="0" t="s">
        <v>9</v>
      </c>
      <c r="B2813" s="0" t="s">
        <v>406</v>
      </c>
      <c r="C2813" s="15" t="n">
        <v>45200</v>
      </c>
      <c r="D2813" s="0" t="n">
        <v>3</v>
      </c>
      <c r="E2813" s="0" t="n">
        <v>0</v>
      </c>
      <c r="F2813" s="0" t="n">
        <v>29</v>
      </c>
      <c r="G2813" s="0" t="n">
        <v>0</v>
      </c>
      <c r="H2813" s="0" t="n">
        <v>5</v>
      </c>
      <c r="I2813" s="0" t="n">
        <v>0</v>
      </c>
      <c r="J2813" s="0" t="n">
        <v>562</v>
      </c>
      <c r="K2813" s="37" t="n">
        <f aca="false">E2813+Inputs!$B$5*F2813</f>
        <v>36.975</v>
      </c>
      <c r="L2813" s="37" t="n">
        <f aca="false">G2813+Inputs!$B$6*H2813</f>
        <v>6.375</v>
      </c>
      <c r="M2813" s="37" t="n">
        <f aca="false">I2813+Inputs!$B$7*J2813</f>
        <v>697.442</v>
      </c>
      <c r="N2813" s="37" t="n">
        <f aca="false">K2813+L2813+M2813</f>
        <v>740.792</v>
      </c>
    </row>
    <row r="2814" customFormat="false" ht="15" hidden="false" customHeight="false" outlineLevel="0" collapsed="false">
      <c r="A2814" s="0" t="s">
        <v>9</v>
      </c>
      <c r="B2814" s="0" t="s">
        <v>406</v>
      </c>
      <c r="C2814" s="15" t="n">
        <v>45231</v>
      </c>
      <c r="D2814" s="0" t="n">
        <v>3</v>
      </c>
      <c r="E2814" s="0" t="n">
        <v>0</v>
      </c>
      <c r="F2814" s="0" t="n">
        <v>36</v>
      </c>
      <c r="G2814" s="0" t="n">
        <v>0</v>
      </c>
      <c r="H2814" s="0" t="n">
        <v>15</v>
      </c>
      <c r="I2814" s="0" t="n">
        <v>6</v>
      </c>
      <c r="J2814" s="0" t="n">
        <v>567</v>
      </c>
      <c r="K2814" s="37" t="n">
        <f aca="false">E2814+Inputs!$B$5*F2814</f>
        <v>45.9</v>
      </c>
      <c r="L2814" s="37" t="n">
        <f aca="false">G2814+Inputs!$B$6*H2814</f>
        <v>19.125</v>
      </c>
      <c r="M2814" s="37" t="n">
        <f aca="false">I2814+Inputs!$B$7*J2814</f>
        <v>709.647</v>
      </c>
      <c r="N2814" s="37" t="n">
        <f aca="false">K2814+L2814+M2814</f>
        <v>774.672</v>
      </c>
    </row>
    <row r="2815" customFormat="false" ht="15" hidden="false" customHeight="false" outlineLevel="0" collapsed="false">
      <c r="A2815" s="0" t="s">
        <v>9</v>
      </c>
      <c r="B2815" s="0" t="s">
        <v>406</v>
      </c>
      <c r="C2815" s="15" t="n">
        <v>45261</v>
      </c>
      <c r="D2815" s="0" t="n">
        <v>3</v>
      </c>
      <c r="E2815" s="0" t="n">
        <v>0</v>
      </c>
      <c r="F2815" s="0" t="n">
        <v>37</v>
      </c>
      <c r="G2815" s="0" t="n">
        <v>0</v>
      </c>
      <c r="H2815" s="0" t="n">
        <v>9</v>
      </c>
      <c r="I2815" s="0" t="n">
        <v>0</v>
      </c>
      <c r="J2815" s="0" t="n">
        <v>392</v>
      </c>
      <c r="K2815" s="37" t="n">
        <f aca="false">E2815+Inputs!$B$5*F2815</f>
        <v>47.175</v>
      </c>
      <c r="L2815" s="37" t="n">
        <f aca="false">G2815+Inputs!$B$6*H2815</f>
        <v>11.475</v>
      </c>
      <c r="M2815" s="37" t="n">
        <f aca="false">I2815+Inputs!$B$7*J2815</f>
        <v>486.472</v>
      </c>
      <c r="N2815" s="37" t="n">
        <f aca="false">K2815+L2815+M2815</f>
        <v>545.122</v>
      </c>
    </row>
    <row r="2816" customFormat="false" ht="15" hidden="false" customHeight="false" outlineLevel="0" collapsed="false">
      <c r="A2816" s="0" t="s">
        <v>9</v>
      </c>
      <c r="B2816" s="0" t="s">
        <v>406</v>
      </c>
      <c r="C2816" s="15" t="n">
        <v>45292</v>
      </c>
      <c r="D2816" s="0" t="n">
        <v>3</v>
      </c>
      <c r="E2816" s="0" t="n">
        <v>0</v>
      </c>
      <c r="F2816" s="0" t="n">
        <v>28</v>
      </c>
      <c r="G2816" s="0" t="n">
        <v>0</v>
      </c>
      <c r="H2816" s="0" t="n">
        <v>8</v>
      </c>
      <c r="I2816" s="0" t="n">
        <v>0</v>
      </c>
      <c r="J2816" s="0" t="n">
        <v>492</v>
      </c>
      <c r="K2816" s="37" t="n">
        <f aca="false">E2816+Inputs!$B$5*F2816</f>
        <v>35.7</v>
      </c>
      <c r="L2816" s="37" t="n">
        <f aca="false">G2816+Inputs!$B$6*H2816</f>
        <v>10.2</v>
      </c>
      <c r="M2816" s="37" t="n">
        <f aca="false">I2816+Inputs!$B$7*J2816</f>
        <v>610.572</v>
      </c>
      <c r="N2816" s="37" t="n">
        <f aca="false">K2816+L2816+M2816</f>
        <v>656.472</v>
      </c>
    </row>
    <row r="2817" customFormat="false" ht="15" hidden="false" customHeight="false" outlineLevel="0" collapsed="false">
      <c r="A2817" s="0" t="s">
        <v>9</v>
      </c>
      <c r="B2817" s="0" t="s">
        <v>406</v>
      </c>
      <c r="C2817" s="15" t="n">
        <v>45323</v>
      </c>
      <c r="D2817" s="0" t="n">
        <v>3</v>
      </c>
      <c r="E2817" s="0" t="n">
        <v>0</v>
      </c>
      <c r="F2817" s="0" t="n">
        <v>4</v>
      </c>
      <c r="G2817" s="0" t="n">
        <v>0</v>
      </c>
      <c r="H2817" s="0" t="n">
        <v>0</v>
      </c>
      <c r="I2817" s="0" t="n">
        <v>0</v>
      </c>
      <c r="J2817" s="0" t="n">
        <v>63</v>
      </c>
      <c r="K2817" s="37" t="n">
        <f aca="false">E2817+Inputs!$B$5*F2817</f>
        <v>5.1</v>
      </c>
      <c r="L2817" s="37" t="n">
        <f aca="false">G2817+Inputs!$B$6*H2817</f>
        <v>0</v>
      </c>
      <c r="M2817" s="37" t="n">
        <f aca="false">I2817+Inputs!$B$7*J2817</f>
        <v>78.183</v>
      </c>
      <c r="N2817" s="37" t="n">
        <f aca="false">K2817+L2817+M2817</f>
        <v>83.283</v>
      </c>
    </row>
    <row r="2818" customFormat="false" ht="15" hidden="false" customHeight="false" outlineLevel="0" collapsed="false">
      <c r="A2818" s="0" t="s">
        <v>9</v>
      </c>
      <c r="B2818" s="0" t="s">
        <v>406</v>
      </c>
      <c r="C2818" s="15" t="n">
        <v>45352</v>
      </c>
      <c r="D2818" s="0" t="n">
        <v>3</v>
      </c>
      <c r="E2818" s="0" t="n">
        <v>0</v>
      </c>
      <c r="F2818" s="0" t="n">
        <v>9</v>
      </c>
      <c r="G2818" s="0" t="n">
        <v>0</v>
      </c>
      <c r="H2818" s="0" t="n">
        <v>1</v>
      </c>
      <c r="I2818" s="0" t="n">
        <v>0</v>
      </c>
      <c r="J2818" s="0" t="n">
        <v>116</v>
      </c>
      <c r="K2818" s="37" t="n">
        <f aca="false">E2818+Inputs!$B$5*F2818</f>
        <v>11.475</v>
      </c>
      <c r="L2818" s="37" t="n">
        <f aca="false">G2818+Inputs!$B$6*H2818</f>
        <v>1.275</v>
      </c>
      <c r="M2818" s="37" t="n">
        <f aca="false">I2818+Inputs!$B$7*J2818</f>
        <v>143.956</v>
      </c>
      <c r="N2818" s="37" t="n">
        <f aca="false">K2818+L2818+M2818</f>
        <v>156.706</v>
      </c>
    </row>
    <row r="2819" customFormat="false" ht="15" hidden="false" customHeight="false" outlineLevel="0" collapsed="false">
      <c r="A2819" s="0" t="s">
        <v>9</v>
      </c>
      <c r="B2819" s="0" t="s">
        <v>406</v>
      </c>
      <c r="C2819" s="15" t="n">
        <v>45383</v>
      </c>
      <c r="D2819" s="0" t="n">
        <v>3</v>
      </c>
      <c r="E2819" s="0" t="n">
        <v>0</v>
      </c>
      <c r="F2819" s="0" t="n">
        <v>28</v>
      </c>
      <c r="G2819" s="0" t="n">
        <v>0</v>
      </c>
      <c r="H2819" s="0" t="n">
        <v>6</v>
      </c>
      <c r="I2819" s="0" t="n">
        <v>0</v>
      </c>
      <c r="J2819" s="0" t="n">
        <v>405</v>
      </c>
      <c r="K2819" s="37" t="n">
        <f aca="false">E2819+Inputs!$B$5*F2819</f>
        <v>35.7</v>
      </c>
      <c r="L2819" s="37" t="n">
        <f aca="false">G2819+Inputs!$B$6*H2819</f>
        <v>7.65</v>
      </c>
      <c r="M2819" s="37" t="n">
        <f aca="false">I2819+Inputs!$B$7*J2819</f>
        <v>502.605</v>
      </c>
      <c r="N2819" s="37" t="n">
        <f aca="false">K2819+L2819+M2819</f>
        <v>545.955</v>
      </c>
    </row>
    <row r="2820" customFormat="false" ht="15" hidden="false" customHeight="false" outlineLevel="0" collapsed="false">
      <c r="A2820" s="0" t="s">
        <v>9</v>
      </c>
      <c r="B2820" s="0" t="s">
        <v>406</v>
      </c>
      <c r="C2820" s="15" t="n">
        <v>45413</v>
      </c>
      <c r="D2820" s="0" t="n">
        <v>3</v>
      </c>
      <c r="E2820" s="0" t="n">
        <v>0</v>
      </c>
      <c r="F2820" s="0" t="n">
        <v>28</v>
      </c>
      <c r="G2820" s="0" t="n">
        <v>0</v>
      </c>
      <c r="H2820" s="0" t="n">
        <v>3</v>
      </c>
      <c r="I2820" s="0" t="n">
        <v>0</v>
      </c>
      <c r="J2820" s="0" t="n">
        <v>363</v>
      </c>
      <c r="K2820" s="37" t="n">
        <f aca="false">E2820+Inputs!$B$5*F2820</f>
        <v>35.7</v>
      </c>
      <c r="L2820" s="37" t="n">
        <f aca="false">G2820+Inputs!$B$6*H2820</f>
        <v>3.825</v>
      </c>
      <c r="M2820" s="37" t="n">
        <f aca="false">I2820+Inputs!$B$7*J2820</f>
        <v>450.483</v>
      </c>
      <c r="N2820" s="37" t="n">
        <f aca="false">K2820+L2820+M2820</f>
        <v>490.008</v>
      </c>
    </row>
    <row r="2821" customFormat="false" ht="15" hidden="false" customHeight="false" outlineLevel="0" collapsed="false">
      <c r="A2821" s="0" t="s">
        <v>9</v>
      </c>
      <c r="B2821" s="0" t="s">
        <v>406</v>
      </c>
      <c r="C2821" s="15" t="n">
        <v>45444</v>
      </c>
      <c r="D2821" s="0" t="n">
        <v>3</v>
      </c>
      <c r="E2821" s="0" t="n">
        <v>0</v>
      </c>
      <c r="F2821" s="0" t="n">
        <v>38</v>
      </c>
      <c r="G2821" s="0" t="n">
        <v>0</v>
      </c>
      <c r="H2821" s="0" t="n">
        <v>11</v>
      </c>
      <c r="I2821" s="0" t="n">
        <v>0</v>
      </c>
      <c r="J2821" s="0" t="n">
        <v>569</v>
      </c>
      <c r="K2821" s="37" t="n">
        <f aca="false">E2821+Inputs!$B$5*F2821</f>
        <v>48.45</v>
      </c>
      <c r="L2821" s="37" t="n">
        <f aca="false">G2821+Inputs!$B$6*H2821</f>
        <v>14.025</v>
      </c>
      <c r="M2821" s="37" t="n">
        <f aca="false">I2821+Inputs!$B$7*J2821</f>
        <v>706.129</v>
      </c>
      <c r="N2821" s="37" t="n">
        <f aca="false">K2821+L2821+M2821</f>
        <v>768.604</v>
      </c>
    </row>
    <row r="2822" customFormat="false" ht="15" hidden="false" customHeight="false" outlineLevel="0" collapsed="false">
      <c r="A2822" s="0" t="s">
        <v>9</v>
      </c>
      <c r="B2822" s="0" t="s">
        <v>406</v>
      </c>
      <c r="C2822" s="15" t="n">
        <v>45474</v>
      </c>
      <c r="D2822" s="0" t="n">
        <v>3</v>
      </c>
      <c r="E2822" s="0" t="n">
        <v>0</v>
      </c>
      <c r="F2822" s="0" t="n">
        <v>37</v>
      </c>
      <c r="G2822" s="0" t="n">
        <v>0</v>
      </c>
      <c r="H2822" s="0" t="n">
        <v>11</v>
      </c>
      <c r="I2822" s="0" t="n">
        <v>0</v>
      </c>
      <c r="J2822" s="0" t="n">
        <v>520</v>
      </c>
      <c r="K2822" s="37" t="n">
        <f aca="false">E2822+Inputs!$B$5*F2822</f>
        <v>47.175</v>
      </c>
      <c r="L2822" s="37" t="n">
        <f aca="false">G2822+Inputs!$B$6*H2822</f>
        <v>14.025</v>
      </c>
      <c r="M2822" s="37" t="n">
        <f aca="false">I2822+Inputs!$B$7*J2822</f>
        <v>645.32</v>
      </c>
      <c r="N2822" s="37" t="n">
        <f aca="false">K2822+L2822+M2822</f>
        <v>706.52</v>
      </c>
    </row>
    <row r="2823" customFormat="false" ht="15" hidden="false" customHeight="false" outlineLevel="0" collapsed="false">
      <c r="A2823" s="0" t="s">
        <v>9</v>
      </c>
      <c r="B2823" s="0" t="s">
        <v>406</v>
      </c>
      <c r="C2823" s="15" t="n">
        <v>45505</v>
      </c>
      <c r="D2823" s="0" t="n">
        <v>3</v>
      </c>
      <c r="E2823" s="0" t="n">
        <v>0</v>
      </c>
      <c r="F2823" s="0" t="n">
        <v>30</v>
      </c>
      <c r="G2823" s="0" t="n">
        <v>0</v>
      </c>
      <c r="H2823" s="0" t="n">
        <v>11</v>
      </c>
      <c r="I2823" s="0" t="n">
        <v>0</v>
      </c>
      <c r="J2823" s="0" t="n">
        <v>511</v>
      </c>
      <c r="K2823" s="37" t="n">
        <f aca="false">E2823+Inputs!$B$5*F2823</f>
        <v>38.25</v>
      </c>
      <c r="L2823" s="37" t="n">
        <f aca="false">G2823+Inputs!$B$6*H2823</f>
        <v>14.025</v>
      </c>
      <c r="M2823" s="37" t="n">
        <f aca="false">I2823+Inputs!$B$7*J2823</f>
        <v>634.151</v>
      </c>
      <c r="N2823" s="37" t="n">
        <f aca="false">K2823+L2823+M2823</f>
        <v>686.426</v>
      </c>
    </row>
    <row r="2824" customFormat="false" ht="15" hidden="false" customHeight="false" outlineLevel="0" collapsed="false">
      <c r="A2824" s="0" t="s">
        <v>9</v>
      </c>
      <c r="B2824" s="0" t="s">
        <v>406</v>
      </c>
      <c r="C2824" s="15" t="n">
        <v>45536</v>
      </c>
      <c r="D2824" s="0" t="n">
        <v>3</v>
      </c>
      <c r="E2824" s="0" t="n">
        <v>0</v>
      </c>
      <c r="F2824" s="0" t="n">
        <v>26</v>
      </c>
      <c r="G2824" s="0" t="n">
        <v>0</v>
      </c>
      <c r="H2824" s="0" t="n">
        <v>13</v>
      </c>
      <c r="I2824" s="0" t="n">
        <v>0</v>
      </c>
      <c r="J2824" s="0" t="n">
        <v>525</v>
      </c>
      <c r="K2824" s="37" t="n">
        <f aca="false">E2824+Inputs!$B$5*F2824</f>
        <v>33.15</v>
      </c>
      <c r="L2824" s="37" t="n">
        <f aca="false">G2824+Inputs!$B$6*H2824</f>
        <v>16.575</v>
      </c>
      <c r="M2824" s="37" t="n">
        <f aca="false">I2824+Inputs!$B$7*J2824</f>
        <v>651.525</v>
      </c>
      <c r="N2824" s="37" t="n">
        <f aca="false">K2824+L2824+M2824</f>
        <v>701.25</v>
      </c>
    </row>
    <row r="2825" customFormat="false" ht="15" hidden="false" customHeight="false" outlineLevel="0" collapsed="false">
      <c r="A2825" s="0" t="s">
        <v>9</v>
      </c>
      <c r="B2825" s="0" t="s">
        <v>406</v>
      </c>
      <c r="C2825" s="15" t="n">
        <v>45566</v>
      </c>
      <c r="D2825" s="0" t="n">
        <v>3</v>
      </c>
      <c r="E2825" s="0" t="n">
        <v>0</v>
      </c>
      <c r="F2825" s="0" t="n">
        <v>35</v>
      </c>
      <c r="G2825" s="0" t="n">
        <v>0</v>
      </c>
      <c r="H2825" s="0" t="n">
        <v>7</v>
      </c>
      <c r="I2825" s="0" t="n">
        <v>0</v>
      </c>
      <c r="J2825" s="0" t="n">
        <v>482</v>
      </c>
      <c r="K2825" s="37" t="n">
        <f aca="false">E2825+Inputs!$B$5*F2825</f>
        <v>44.625</v>
      </c>
      <c r="L2825" s="37" t="n">
        <f aca="false">G2825+Inputs!$B$6*H2825</f>
        <v>8.925</v>
      </c>
      <c r="M2825" s="37" t="n">
        <f aca="false">I2825+Inputs!$B$7*J2825</f>
        <v>598.162</v>
      </c>
      <c r="N2825" s="37" t="n">
        <f aca="false">K2825+L2825+M2825</f>
        <v>651.712</v>
      </c>
    </row>
    <row r="2826" customFormat="false" ht="15" hidden="false" customHeight="false" outlineLevel="0" collapsed="false">
      <c r="A2826" s="0" t="s">
        <v>9</v>
      </c>
      <c r="B2826" s="0" t="s">
        <v>406</v>
      </c>
      <c r="C2826" s="15" t="n">
        <v>45597</v>
      </c>
      <c r="D2826" s="0" t="n">
        <v>3</v>
      </c>
      <c r="E2826" s="0" t="n">
        <v>0</v>
      </c>
      <c r="F2826" s="0" t="n">
        <v>24</v>
      </c>
      <c r="G2826" s="0" t="n">
        <v>0</v>
      </c>
      <c r="H2826" s="0" t="n">
        <v>18</v>
      </c>
      <c r="I2826" s="0" t="n">
        <v>0</v>
      </c>
      <c r="J2826" s="0" t="n">
        <v>474</v>
      </c>
      <c r="K2826" s="37" t="n">
        <f aca="false">E2826+Inputs!$B$5*F2826</f>
        <v>30.6</v>
      </c>
      <c r="L2826" s="37" t="n">
        <f aca="false">G2826+Inputs!$B$6*H2826</f>
        <v>22.95</v>
      </c>
      <c r="M2826" s="37" t="n">
        <f aca="false">I2826+Inputs!$B$7*J2826</f>
        <v>588.234</v>
      </c>
      <c r="N2826" s="37" t="n">
        <f aca="false">K2826+L2826+M2826</f>
        <v>641.784</v>
      </c>
    </row>
    <row r="2827" customFormat="false" ht="15" hidden="false" customHeight="false" outlineLevel="0" collapsed="false">
      <c r="A2827" s="0" t="s">
        <v>9</v>
      </c>
      <c r="B2827" s="0" t="s">
        <v>406</v>
      </c>
      <c r="C2827" s="15" t="n">
        <v>45627</v>
      </c>
      <c r="D2827" s="0" t="n">
        <v>3</v>
      </c>
      <c r="E2827" s="0" t="n">
        <v>0</v>
      </c>
      <c r="F2827" s="0" t="n">
        <v>27</v>
      </c>
      <c r="G2827" s="0" t="n">
        <v>0</v>
      </c>
      <c r="H2827" s="0" t="n">
        <v>12</v>
      </c>
      <c r="I2827" s="0" t="n">
        <v>0</v>
      </c>
      <c r="J2827" s="0" t="n">
        <v>452</v>
      </c>
      <c r="K2827" s="37" t="n">
        <f aca="false">E2827+Inputs!$B$5*F2827</f>
        <v>34.425</v>
      </c>
      <c r="L2827" s="37" t="n">
        <f aca="false">G2827+Inputs!$B$6*H2827</f>
        <v>15.3</v>
      </c>
      <c r="M2827" s="37" t="n">
        <f aca="false">I2827+Inputs!$B$7*J2827</f>
        <v>560.932</v>
      </c>
      <c r="N2827" s="37" t="n">
        <f aca="false">K2827+L2827+M2827</f>
        <v>610.657</v>
      </c>
    </row>
    <row r="2828" customFormat="false" ht="15" hidden="false" customHeight="false" outlineLevel="0" collapsed="false">
      <c r="A2828" s="0" t="s">
        <v>9</v>
      </c>
      <c r="B2828" s="0" t="s">
        <v>406</v>
      </c>
      <c r="C2828" s="15" t="n">
        <v>45658</v>
      </c>
      <c r="D2828" s="0" t="n">
        <v>3</v>
      </c>
      <c r="E2828" s="0" t="n">
        <v>0</v>
      </c>
      <c r="F2828" s="0" t="n">
        <v>6</v>
      </c>
      <c r="G2828" s="0" t="n">
        <v>0</v>
      </c>
      <c r="H2828" s="0" t="n">
        <v>23</v>
      </c>
      <c r="I2828" s="0" t="n">
        <v>0</v>
      </c>
      <c r="J2828" s="0" t="n">
        <v>453</v>
      </c>
      <c r="K2828" s="37" t="n">
        <f aca="false">E2828+Inputs!$B$5*F2828</f>
        <v>7.65</v>
      </c>
      <c r="L2828" s="37" t="n">
        <f aca="false">G2828+Inputs!$B$6*H2828</f>
        <v>29.325</v>
      </c>
      <c r="M2828" s="37" t="n">
        <f aca="false">I2828+Inputs!$B$7*J2828</f>
        <v>562.173</v>
      </c>
      <c r="N2828" s="37" t="n">
        <f aca="false">K2828+L2828+M2828</f>
        <v>599.148</v>
      </c>
    </row>
    <row r="2829" customFormat="false" ht="15" hidden="false" customHeight="false" outlineLevel="0" collapsed="false">
      <c r="A2829" s="0" t="s">
        <v>9</v>
      </c>
      <c r="B2829" s="0" t="s">
        <v>406</v>
      </c>
      <c r="C2829" s="15" t="n">
        <v>45689</v>
      </c>
      <c r="D2829" s="0" t="n">
        <v>3</v>
      </c>
      <c r="E2829" s="0" t="n">
        <v>0</v>
      </c>
      <c r="F2829" s="0" t="n">
        <v>24</v>
      </c>
      <c r="G2829" s="0" t="n">
        <v>0</v>
      </c>
      <c r="H2829" s="0" t="n">
        <v>20</v>
      </c>
      <c r="I2829" s="0" t="n">
        <v>0</v>
      </c>
      <c r="J2829" s="0" t="n">
        <v>531</v>
      </c>
      <c r="K2829" s="37" t="n">
        <f aca="false">E2829+Inputs!$B$5*F2829</f>
        <v>30.6</v>
      </c>
      <c r="L2829" s="37" t="n">
        <f aca="false">G2829+Inputs!$B$6*H2829</f>
        <v>25.5</v>
      </c>
      <c r="M2829" s="37" t="n">
        <f aca="false">I2829+Inputs!$B$7*J2829</f>
        <v>658.971</v>
      </c>
      <c r="N2829" s="37" t="n">
        <f aca="false">K2829+L2829+M2829</f>
        <v>715.071</v>
      </c>
    </row>
    <row r="2830" customFormat="false" ht="15" hidden="false" customHeight="false" outlineLevel="0" collapsed="false">
      <c r="A2830" s="0" t="s">
        <v>9</v>
      </c>
      <c r="B2830" s="0" t="s">
        <v>406</v>
      </c>
      <c r="C2830" s="15" t="n">
        <v>45717</v>
      </c>
      <c r="D2830" s="0" t="n">
        <v>3</v>
      </c>
      <c r="E2830" s="0" t="n">
        <v>0</v>
      </c>
      <c r="F2830" s="0" t="n">
        <v>33</v>
      </c>
      <c r="G2830" s="0" t="n">
        <v>0</v>
      </c>
      <c r="H2830" s="0" t="n">
        <v>22</v>
      </c>
      <c r="I2830" s="0" t="n">
        <v>0</v>
      </c>
      <c r="J2830" s="0" t="n">
        <v>518</v>
      </c>
      <c r="K2830" s="37" t="n">
        <f aca="false">E2830+Inputs!$B$5*F2830</f>
        <v>42.075</v>
      </c>
      <c r="L2830" s="37" t="n">
        <f aca="false">G2830+Inputs!$B$6*H2830</f>
        <v>28.05</v>
      </c>
      <c r="M2830" s="37" t="n">
        <f aca="false">I2830+Inputs!$B$7*J2830</f>
        <v>642.838</v>
      </c>
      <c r="N2830" s="37" t="n">
        <f aca="false">K2830+L2830+M2830</f>
        <v>712.963</v>
      </c>
    </row>
    <row r="2831" customFormat="false" ht="15" hidden="false" customHeight="false" outlineLevel="0" collapsed="false">
      <c r="A2831" s="0" t="s">
        <v>9</v>
      </c>
      <c r="B2831" s="0" t="s">
        <v>406</v>
      </c>
      <c r="C2831" s="15" t="n">
        <v>45748</v>
      </c>
      <c r="D2831" s="0" t="n">
        <v>3</v>
      </c>
      <c r="E2831" s="0" t="n">
        <v>0</v>
      </c>
      <c r="F2831" s="0" t="n">
        <v>26</v>
      </c>
      <c r="G2831" s="0" t="n">
        <v>0</v>
      </c>
      <c r="H2831" s="0" t="n">
        <v>5</v>
      </c>
      <c r="I2831" s="0" t="n">
        <v>6</v>
      </c>
      <c r="J2831" s="0" t="n">
        <v>463</v>
      </c>
      <c r="K2831" s="37" t="n">
        <f aca="false">E2831+Inputs!$B$5*F2831</f>
        <v>33.15</v>
      </c>
      <c r="L2831" s="37" t="n">
        <f aca="false">G2831+Inputs!$B$6*H2831</f>
        <v>6.375</v>
      </c>
      <c r="M2831" s="37" t="n">
        <f aca="false">I2831+Inputs!$B$7*J2831</f>
        <v>580.583</v>
      </c>
      <c r="N2831" s="37" t="n">
        <f aca="false">K2831+L2831+M2831</f>
        <v>620.108</v>
      </c>
    </row>
    <row r="2832" customFormat="false" ht="15" hidden="false" customHeight="false" outlineLevel="0" collapsed="false">
      <c r="A2832" s="0" t="s">
        <v>9</v>
      </c>
      <c r="B2832" s="0" t="s">
        <v>406</v>
      </c>
      <c r="C2832" s="15" t="n">
        <v>45778</v>
      </c>
      <c r="D2832" s="0" t="n">
        <v>3</v>
      </c>
      <c r="E2832" s="0" t="n">
        <v>0</v>
      </c>
      <c r="F2832" s="0" t="n">
        <v>44</v>
      </c>
      <c r="G2832" s="0" t="n">
        <v>0</v>
      </c>
      <c r="H2832" s="0" t="n">
        <v>15</v>
      </c>
      <c r="I2832" s="0" t="n">
        <v>0</v>
      </c>
      <c r="J2832" s="0" t="n">
        <v>539</v>
      </c>
      <c r="K2832" s="37" t="n">
        <f aca="false">E2832+Inputs!$B$5*F2832</f>
        <v>56.1</v>
      </c>
      <c r="L2832" s="37" t="n">
        <f aca="false">G2832+Inputs!$B$6*H2832</f>
        <v>19.125</v>
      </c>
      <c r="M2832" s="37" t="n">
        <f aca="false">I2832+Inputs!$B$7*J2832</f>
        <v>668.899</v>
      </c>
      <c r="N2832" s="37" t="n">
        <f aca="false">K2832+L2832+M2832</f>
        <v>744.124</v>
      </c>
    </row>
    <row r="2833" customFormat="false" ht="15" hidden="false" customHeight="false" outlineLevel="0" collapsed="false">
      <c r="A2833" s="0" t="s">
        <v>9</v>
      </c>
      <c r="B2833" s="0" t="s">
        <v>406</v>
      </c>
      <c r="C2833" s="15" t="n">
        <v>45809</v>
      </c>
      <c r="D2833" s="0" t="n">
        <v>3</v>
      </c>
      <c r="E2833" s="0" t="n">
        <v>0</v>
      </c>
      <c r="F2833" s="0" t="n">
        <v>59</v>
      </c>
      <c r="G2833" s="0" t="n">
        <v>0</v>
      </c>
      <c r="H2833" s="0" t="n">
        <v>20</v>
      </c>
      <c r="I2833" s="0" t="n">
        <v>0</v>
      </c>
      <c r="J2833" s="0" t="n">
        <v>578</v>
      </c>
      <c r="K2833" s="37" t="n">
        <f aca="false">E2833+Inputs!$B$5*F2833</f>
        <v>75.225</v>
      </c>
      <c r="L2833" s="37" t="n">
        <f aca="false">G2833+Inputs!$B$6*H2833</f>
        <v>25.5</v>
      </c>
      <c r="M2833" s="37" t="n">
        <f aca="false">I2833+Inputs!$B$7*J2833</f>
        <v>717.298</v>
      </c>
      <c r="N2833" s="37" t="n">
        <f aca="false">K2833+L2833+M2833</f>
        <v>818.023</v>
      </c>
    </row>
    <row r="2834" customFormat="false" ht="15" hidden="false" customHeight="false" outlineLevel="0" collapsed="false">
      <c r="A2834" s="0" t="s">
        <v>9</v>
      </c>
      <c r="B2834" s="0" t="s">
        <v>406</v>
      </c>
      <c r="C2834" s="15" t="n">
        <v>45839</v>
      </c>
      <c r="D2834" s="0" t="n">
        <v>3</v>
      </c>
      <c r="E2834" s="0" t="n">
        <v>0</v>
      </c>
      <c r="F2834" s="0" t="n">
        <v>37</v>
      </c>
      <c r="G2834" s="0" t="n">
        <v>0</v>
      </c>
      <c r="H2834" s="0" t="n">
        <v>13</v>
      </c>
      <c r="I2834" s="0" t="n">
        <v>0</v>
      </c>
      <c r="J2834" s="0" t="n">
        <v>567</v>
      </c>
      <c r="K2834" s="37" t="n">
        <f aca="false">E2834+Inputs!$B$5*F2834</f>
        <v>47.175</v>
      </c>
      <c r="L2834" s="37" t="n">
        <f aca="false">G2834+Inputs!$B$6*H2834</f>
        <v>16.575</v>
      </c>
      <c r="M2834" s="37" t="n">
        <f aca="false">I2834+Inputs!$B$7*J2834</f>
        <v>703.647</v>
      </c>
      <c r="N2834" s="37" t="n">
        <f aca="false">K2834+L2834+M2834</f>
        <v>767.397</v>
      </c>
    </row>
    <row r="2835" customFormat="false" ht="15" hidden="false" customHeight="false" outlineLevel="0" collapsed="false">
      <c r="A2835" s="0" t="s">
        <v>9</v>
      </c>
      <c r="B2835" s="0" t="s">
        <v>406</v>
      </c>
      <c r="C2835" s="15" t="n">
        <v>45870</v>
      </c>
      <c r="D2835" s="0" t="n">
        <v>3</v>
      </c>
      <c r="E2835" s="0" t="n">
        <v>0</v>
      </c>
      <c r="F2835" s="0" t="n">
        <v>46</v>
      </c>
      <c r="G2835" s="0" t="n">
        <v>0</v>
      </c>
      <c r="H2835" s="0" t="n">
        <v>14</v>
      </c>
      <c r="I2835" s="0" t="n">
        <v>0</v>
      </c>
      <c r="J2835" s="0" t="n">
        <v>511</v>
      </c>
      <c r="K2835" s="37" t="n">
        <f aca="false">E2835+Inputs!$B$5*F2835</f>
        <v>58.65</v>
      </c>
      <c r="L2835" s="37" t="n">
        <f aca="false">G2835+Inputs!$B$6*H2835</f>
        <v>17.85</v>
      </c>
      <c r="M2835" s="37" t="n">
        <f aca="false">I2835+Inputs!$B$7*J2835</f>
        <v>634.151</v>
      </c>
      <c r="N2835" s="37" t="n">
        <f aca="false">K2835+L2835+M2835</f>
        <v>710.651</v>
      </c>
    </row>
    <row r="2836" customFormat="false" ht="15" hidden="false" customHeight="false" outlineLevel="0" collapsed="false">
      <c r="A2836" s="0" t="s">
        <v>9</v>
      </c>
      <c r="B2836" s="0" t="s">
        <v>406</v>
      </c>
      <c r="C2836" s="15" t="n">
        <v>45901</v>
      </c>
      <c r="D2836" s="0" t="n">
        <v>3</v>
      </c>
      <c r="E2836" s="0" t="n">
        <v>0</v>
      </c>
      <c r="F2836" s="0" t="n">
        <v>60</v>
      </c>
      <c r="G2836" s="0" t="n">
        <v>0</v>
      </c>
      <c r="H2836" s="0" t="n">
        <v>16</v>
      </c>
      <c r="I2836" s="0" t="n">
        <v>0</v>
      </c>
      <c r="J2836" s="0" t="n">
        <v>499</v>
      </c>
      <c r="K2836" s="37" t="n">
        <f aca="false">E2836+Inputs!$B$5*F2836</f>
        <v>76.5</v>
      </c>
      <c r="L2836" s="37" t="n">
        <f aca="false">G2836+Inputs!$B$6*H2836</f>
        <v>20.4</v>
      </c>
      <c r="M2836" s="37" t="n">
        <f aca="false">I2836+Inputs!$B$7*J2836</f>
        <v>619.259</v>
      </c>
      <c r="N2836" s="37" t="n">
        <f aca="false">K2836+L2836+M2836</f>
        <v>716.159</v>
      </c>
    </row>
    <row r="2837" customFormat="false" ht="15" hidden="false" customHeight="false" outlineLevel="0" collapsed="false">
      <c r="A2837" s="0" t="s">
        <v>9</v>
      </c>
      <c r="B2837" s="0" t="s">
        <v>406</v>
      </c>
      <c r="C2837" s="15" t="n">
        <v>45931</v>
      </c>
      <c r="D2837" s="0" t="n">
        <v>3</v>
      </c>
      <c r="E2837" s="0" t="n">
        <v>0</v>
      </c>
      <c r="F2837" s="0" t="n">
        <v>32</v>
      </c>
      <c r="G2837" s="0" t="n">
        <v>0</v>
      </c>
      <c r="H2837" s="0" t="n">
        <v>12</v>
      </c>
      <c r="I2837" s="0" t="n">
        <v>0</v>
      </c>
      <c r="J2837" s="0" t="n">
        <v>476</v>
      </c>
      <c r="K2837" s="37" t="n">
        <f aca="false">E2837+Inputs!$B$5*F2837</f>
        <v>40.8</v>
      </c>
      <c r="L2837" s="37" t="n">
        <f aca="false">G2837+Inputs!$B$6*H2837</f>
        <v>15.3</v>
      </c>
      <c r="M2837" s="37" t="n">
        <f aca="false">I2837+Inputs!$B$7*J2837</f>
        <v>590.716</v>
      </c>
      <c r="N2837" s="37" t="n">
        <f aca="false">K2837+L2837+M2837</f>
        <v>646.816</v>
      </c>
    </row>
    <row r="2838" customFormat="false" ht="15" hidden="false" customHeight="false" outlineLevel="0" collapsed="false">
      <c r="A2838" s="0" t="s">
        <v>9</v>
      </c>
      <c r="B2838" s="0" t="s">
        <v>406</v>
      </c>
      <c r="C2838" s="15" t="n">
        <v>45962</v>
      </c>
      <c r="D2838" s="0" t="n">
        <v>3</v>
      </c>
      <c r="E2838" s="0" t="n">
        <v>0</v>
      </c>
      <c r="F2838" s="0" t="n">
        <v>37</v>
      </c>
      <c r="G2838" s="0" t="n">
        <v>0</v>
      </c>
      <c r="H2838" s="0" t="n">
        <v>17</v>
      </c>
      <c r="I2838" s="0" t="n">
        <v>0</v>
      </c>
      <c r="J2838" s="0" t="n">
        <v>507</v>
      </c>
      <c r="K2838" s="37" t="n">
        <f aca="false">E2838+Inputs!$B$5*F2838</f>
        <v>47.175</v>
      </c>
      <c r="L2838" s="37" t="n">
        <f aca="false">G2838+Inputs!$B$6*H2838</f>
        <v>21.675</v>
      </c>
      <c r="M2838" s="37" t="n">
        <f aca="false">I2838+Inputs!$B$7*J2838</f>
        <v>629.187</v>
      </c>
      <c r="N2838" s="37" t="n">
        <f aca="false">K2838+L2838+M2838</f>
        <v>698.037</v>
      </c>
    </row>
    <row r="2839" customFormat="false" ht="15" hidden="false" customHeight="false" outlineLevel="0" collapsed="false">
      <c r="A2839" s="0" t="s">
        <v>9</v>
      </c>
      <c r="B2839" s="0" t="s">
        <v>406</v>
      </c>
      <c r="C2839" s="15" t="n">
        <v>45992</v>
      </c>
      <c r="D2839" s="0" t="n">
        <v>3</v>
      </c>
      <c r="E2839" s="0" t="n">
        <v>0</v>
      </c>
      <c r="F2839" s="0" t="n">
        <v>54</v>
      </c>
      <c r="G2839" s="0" t="n">
        <v>0</v>
      </c>
      <c r="H2839" s="0" t="n">
        <v>21</v>
      </c>
      <c r="I2839" s="0" t="n">
        <v>0</v>
      </c>
      <c r="J2839" s="0" t="n">
        <v>450</v>
      </c>
      <c r="K2839" s="37" t="n">
        <f aca="false">E2839+Inputs!$B$5*F2839</f>
        <v>68.85</v>
      </c>
      <c r="L2839" s="37" t="n">
        <f aca="false">G2839+Inputs!$B$6*H2839</f>
        <v>26.775</v>
      </c>
      <c r="M2839" s="37" t="n">
        <f aca="false">I2839+Inputs!$B$7*J2839</f>
        <v>558.45</v>
      </c>
      <c r="N2839" s="37" t="n">
        <f aca="false">K2839+L2839+M2839</f>
        <v>654.075</v>
      </c>
    </row>
    <row r="2840" customFormat="false" ht="15" hidden="false" customHeight="false" outlineLevel="0" collapsed="false">
      <c r="A2840" s="0" t="s">
        <v>9</v>
      </c>
      <c r="B2840" s="0" t="s">
        <v>406</v>
      </c>
      <c r="C2840" s="15" t="n">
        <v>46023</v>
      </c>
      <c r="D2840" s="0" t="n">
        <v>3</v>
      </c>
      <c r="E2840" s="0" t="n">
        <v>0</v>
      </c>
      <c r="F2840" s="0" t="n">
        <v>43</v>
      </c>
      <c r="G2840" s="0" t="n">
        <v>0</v>
      </c>
      <c r="H2840" s="0" t="n">
        <v>15</v>
      </c>
      <c r="I2840" s="0" t="n">
        <v>0</v>
      </c>
      <c r="J2840" s="0" t="n">
        <v>431</v>
      </c>
      <c r="K2840" s="37" t="n">
        <f aca="false">E2840+Inputs!$B$5*F2840</f>
        <v>54.825</v>
      </c>
      <c r="L2840" s="37" t="n">
        <f aca="false">G2840+Inputs!$B$6*H2840</f>
        <v>19.125</v>
      </c>
      <c r="M2840" s="37" t="n">
        <f aca="false">I2840+Inputs!$B$7*J2840</f>
        <v>534.871</v>
      </c>
      <c r="N2840" s="37" t="n">
        <f aca="false">K2840+L2840+M2840</f>
        <v>608.821</v>
      </c>
    </row>
    <row r="2841" customFormat="false" ht="15" hidden="false" customHeight="false" outlineLevel="0" collapsed="false">
      <c r="A2841" s="0" t="s">
        <v>9</v>
      </c>
      <c r="B2841" s="0" t="s">
        <v>406</v>
      </c>
      <c r="C2841" s="15" t="n">
        <v>46054</v>
      </c>
      <c r="D2841" s="0" t="n">
        <v>3</v>
      </c>
      <c r="E2841" s="0" t="n">
        <v>0</v>
      </c>
      <c r="F2841" s="0" t="n">
        <v>42</v>
      </c>
      <c r="G2841" s="0" t="n">
        <v>0</v>
      </c>
      <c r="H2841" s="0" t="n">
        <v>23</v>
      </c>
      <c r="I2841" s="0" t="n">
        <v>0</v>
      </c>
      <c r="J2841" s="0" t="n">
        <v>452</v>
      </c>
      <c r="K2841" s="37" t="n">
        <f aca="false">E2841+Inputs!$B$5*F2841</f>
        <v>53.55</v>
      </c>
      <c r="L2841" s="37" t="n">
        <f aca="false">G2841+Inputs!$B$6*H2841</f>
        <v>29.325</v>
      </c>
      <c r="M2841" s="37" t="n">
        <f aca="false">I2841+Inputs!$B$7*J2841</f>
        <v>560.932</v>
      </c>
      <c r="N2841" s="37" t="n">
        <f aca="false">K2841+L2841+M2841</f>
        <v>643.807</v>
      </c>
    </row>
    <row r="2842" customFormat="false" ht="15" hidden="false" customHeight="false" outlineLevel="0" collapsed="false">
      <c r="A2842" s="0" t="s">
        <v>9</v>
      </c>
      <c r="B2842" s="0" t="s">
        <v>406</v>
      </c>
      <c r="C2842" s="15" t="n">
        <v>46082</v>
      </c>
      <c r="D2842" s="0" t="n">
        <v>3</v>
      </c>
      <c r="E2842" s="0" t="n">
        <v>0</v>
      </c>
      <c r="F2842" s="0" t="n">
        <v>66</v>
      </c>
      <c r="G2842" s="0" t="n">
        <v>0</v>
      </c>
      <c r="H2842" s="0" t="n">
        <v>36</v>
      </c>
      <c r="I2842" s="0" t="n">
        <v>0</v>
      </c>
      <c r="J2842" s="0" t="n">
        <v>485</v>
      </c>
      <c r="K2842" s="37" t="n">
        <f aca="false">E2842+Inputs!$B$5*F2842</f>
        <v>84.15</v>
      </c>
      <c r="L2842" s="37" t="n">
        <f aca="false">G2842+Inputs!$B$6*H2842</f>
        <v>45.9</v>
      </c>
      <c r="M2842" s="37" t="n">
        <f aca="false">I2842+Inputs!$B$7*J2842</f>
        <v>601.885</v>
      </c>
      <c r="N2842" s="37" t="n">
        <f aca="false">K2842+L2842+M2842</f>
        <v>731.935</v>
      </c>
    </row>
    <row r="2843" customFormat="false" ht="15" hidden="false" customHeight="false" outlineLevel="0" collapsed="false">
      <c r="A2843" s="0" t="s">
        <v>9</v>
      </c>
      <c r="B2843" s="0" t="s">
        <v>406</v>
      </c>
      <c r="C2843" s="15" t="n">
        <v>46113</v>
      </c>
      <c r="D2843" s="0" t="n">
        <v>3</v>
      </c>
      <c r="E2843" s="0" t="n">
        <v>0</v>
      </c>
      <c r="F2843" s="0" t="n">
        <v>100</v>
      </c>
      <c r="G2843" s="0" t="n">
        <v>0</v>
      </c>
      <c r="H2843" s="0" t="n">
        <v>43</v>
      </c>
      <c r="I2843" s="0" t="n">
        <v>0</v>
      </c>
      <c r="J2843" s="0" t="n">
        <v>397</v>
      </c>
      <c r="K2843" s="37" t="n">
        <f aca="false">E2843+Inputs!$B$5*F2843</f>
        <v>127.5</v>
      </c>
      <c r="L2843" s="37" t="n">
        <f aca="false">G2843+Inputs!$B$6*H2843</f>
        <v>54.825</v>
      </c>
      <c r="M2843" s="37" t="n">
        <f aca="false">I2843+Inputs!$B$7*J2843</f>
        <v>492.677</v>
      </c>
      <c r="N2843" s="37" t="n">
        <f aca="false">K2843+L2843+M2843</f>
        <v>675.002</v>
      </c>
    </row>
    <row r="2844" customFormat="false" ht="15" hidden="false" customHeight="false" outlineLevel="0" collapsed="false">
      <c r="A2844" s="0" t="s">
        <v>9</v>
      </c>
      <c r="B2844" s="0" t="s">
        <v>406</v>
      </c>
      <c r="C2844" s="15" t="n">
        <v>46143</v>
      </c>
      <c r="D2844" s="0" t="n">
        <v>3</v>
      </c>
      <c r="E2844" s="0" t="n">
        <v>0</v>
      </c>
      <c r="F2844" s="0" t="n">
        <v>104</v>
      </c>
      <c r="G2844" s="0" t="n">
        <v>0</v>
      </c>
      <c r="H2844" s="0" t="n">
        <v>40</v>
      </c>
      <c r="I2844" s="0" t="n">
        <v>0</v>
      </c>
      <c r="J2844" s="0" t="n">
        <v>429</v>
      </c>
      <c r="K2844" s="37" t="n">
        <f aca="false">E2844+Inputs!$B$5*F2844</f>
        <v>132.6</v>
      </c>
      <c r="L2844" s="37" t="n">
        <f aca="false">G2844+Inputs!$B$6*H2844</f>
        <v>51</v>
      </c>
      <c r="M2844" s="37" t="n">
        <f aca="false">I2844+Inputs!$B$7*J2844</f>
        <v>532.389</v>
      </c>
      <c r="N2844" s="37" t="n">
        <f aca="false">K2844+L2844+M2844</f>
        <v>715.989</v>
      </c>
    </row>
    <row r="2845" customFormat="false" ht="15" hidden="false" customHeight="false" outlineLevel="0" collapsed="false">
      <c r="A2845" s="0" t="s">
        <v>9</v>
      </c>
      <c r="B2845" s="0" t="s">
        <v>406</v>
      </c>
      <c r="C2845" s="15" t="n">
        <v>46174</v>
      </c>
      <c r="D2845" s="0" t="n">
        <v>3</v>
      </c>
      <c r="E2845" s="0" t="n">
        <v>13</v>
      </c>
      <c r="F2845" s="0" t="n">
        <v>151</v>
      </c>
      <c r="G2845" s="0" t="n">
        <v>0</v>
      </c>
      <c r="H2845" s="0" t="n">
        <v>55</v>
      </c>
      <c r="I2845" s="0" t="n">
        <v>0</v>
      </c>
      <c r="J2845" s="0" t="n">
        <v>557</v>
      </c>
      <c r="K2845" s="37" t="n">
        <f aca="false">E2845+Inputs!$B$5*F2845</f>
        <v>205.525</v>
      </c>
      <c r="L2845" s="37" t="n">
        <f aca="false">G2845+Inputs!$B$6*H2845</f>
        <v>70.125</v>
      </c>
      <c r="M2845" s="37" t="n">
        <f aca="false">I2845+Inputs!$B$7*J2845</f>
        <v>691.237</v>
      </c>
      <c r="N2845" s="37" t="n">
        <f aca="false">K2845+L2845+M2845</f>
        <v>966.887</v>
      </c>
    </row>
    <row r="2846" customFormat="false" ht="15" hidden="false" customHeight="false" outlineLevel="0" collapsed="false">
      <c r="A2846" s="0" t="s">
        <v>9</v>
      </c>
      <c r="B2846" s="0" t="s">
        <v>406</v>
      </c>
      <c r="C2846" s="15" t="n">
        <v>46204</v>
      </c>
      <c r="D2846" s="0" t="n">
        <v>3</v>
      </c>
      <c r="E2846" s="0" t="n">
        <v>7</v>
      </c>
      <c r="F2846" s="0" t="n">
        <v>111</v>
      </c>
      <c r="G2846" s="0" t="n">
        <v>0</v>
      </c>
      <c r="H2846" s="0" t="n">
        <v>42</v>
      </c>
      <c r="I2846" s="0" t="n">
        <v>0</v>
      </c>
      <c r="J2846" s="0" t="n">
        <v>448</v>
      </c>
      <c r="K2846" s="37" t="n">
        <f aca="false">E2846+Inputs!$B$5*F2846</f>
        <v>148.525</v>
      </c>
      <c r="L2846" s="37" t="n">
        <f aca="false">G2846+Inputs!$B$6*H2846</f>
        <v>53.55</v>
      </c>
      <c r="M2846" s="37" t="n">
        <f aca="false">I2846+Inputs!$B$7*J2846</f>
        <v>555.968</v>
      </c>
      <c r="N2846" s="37" t="n">
        <f aca="false">K2846+L2846+M2846</f>
        <v>758.043</v>
      </c>
    </row>
    <row r="2847" customFormat="false" ht="15" hidden="false" customHeight="false" outlineLevel="0" collapsed="false">
      <c r="A2847" s="0" t="s">
        <v>9</v>
      </c>
      <c r="B2847" s="0" t="s">
        <v>406</v>
      </c>
      <c r="C2847" s="15" t="n">
        <v>46235</v>
      </c>
      <c r="D2847" s="0" t="n">
        <v>3</v>
      </c>
      <c r="E2847" s="0" t="n">
        <v>0</v>
      </c>
      <c r="F2847" s="0" t="n">
        <v>131</v>
      </c>
      <c r="G2847" s="0" t="n">
        <v>0</v>
      </c>
      <c r="H2847" s="0" t="n">
        <v>39</v>
      </c>
      <c r="I2847" s="0" t="n">
        <v>0</v>
      </c>
      <c r="J2847" s="0" t="n">
        <v>368</v>
      </c>
      <c r="K2847" s="37" t="n">
        <f aca="false">E2847+Inputs!$B$5*F2847</f>
        <v>167.025</v>
      </c>
      <c r="L2847" s="37" t="n">
        <f aca="false">G2847+Inputs!$B$6*H2847</f>
        <v>49.725</v>
      </c>
      <c r="M2847" s="37" t="n">
        <f aca="false">I2847+Inputs!$B$7*J2847</f>
        <v>456.688</v>
      </c>
      <c r="N2847" s="37" t="n">
        <f aca="false">K2847+L2847+M2847</f>
        <v>673.438</v>
      </c>
    </row>
    <row r="2848" customFormat="false" ht="15" hidden="false" customHeight="false" outlineLevel="0" collapsed="false">
      <c r="A2848" s="0" t="s">
        <v>9</v>
      </c>
      <c r="B2848" s="0" t="s">
        <v>442</v>
      </c>
      <c r="C2848" s="15" t="n">
        <v>44927</v>
      </c>
      <c r="D2848" s="0" t="n">
        <v>5</v>
      </c>
      <c r="E2848" s="0" t="n">
        <v>0</v>
      </c>
      <c r="F2848" s="0" t="n">
        <v>17</v>
      </c>
      <c r="G2848" s="0" t="n">
        <v>0</v>
      </c>
      <c r="H2848" s="0" t="n">
        <v>0</v>
      </c>
      <c r="I2848" s="0" t="n">
        <v>0</v>
      </c>
      <c r="J2848" s="0" t="n">
        <v>81</v>
      </c>
      <c r="K2848" s="37" t="n">
        <f aca="false">E2848+Inputs!$B$5*F2848</f>
        <v>21.675</v>
      </c>
      <c r="L2848" s="37" t="n">
        <f aca="false">G2848+Inputs!$B$6*H2848</f>
        <v>0</v>
      </c>
      <c r="M2848" s="37" t="n">
        <f aca="false">I2848+Inputs!$B$7*J2848</f>
        <v>100.521</v>
      </c>
      <c r="N2848" s="37" t="n">
        <f aca="false">K2848+L2848+M2848</f>
        <v>122.196</v>
      </c>
    </row>
    <row r="2849" customFormat="false" ht="15" hidden="false" customHeight="false" outlineLevel="0" collapsed="false">
      <c r="A2849" s="0" t="s">
        <v>9</v>
      </c>
      <c r="B2849" s="0" t="s">
        <v>442</v>
      </c>
      <c r="C2849" s="15" t="n">
        <v>44958</v>
      </c>
      <c r="D2849" s="0" t="n">
        <v>5</v>
      </c>
      <c r="E2849" s="0" t="n">
        <v>0</v>
      </c>
      <c r="F2849" s="0" t="n">
        <v>26</v>
      </c>
      <c r="G2849" s="0" t="n">
        <v>0</v>
      </c>
      <c r="H2849" s="0" t="n">
        <v>0</v>
      </c>
      <c r="I2849" s="0" t="n">
        <v>0</v>
      </c>
      <c r="J2849" s="0" t="n">
        <v>72</v>
      </c>
      <c r="K2849" s="37" t="n">
        <f aca="false">E2849+Inputs!$B$5*F2849</f>
        <v>33.15</v>
      </c>
      <c r="L2849" s="37" t="n">
        <f aca="false">G2849+Inputs!$B$6*H2849</f>
        <v>0</v>
      </c>
      <c r="M2849" s="37" t="n">
        <f aca="false">I2849+Inputs!$B$7*J2849</f>
        <v>89.352</v>
      </c>
      <c r="N2849" s="37" t="n">
        <f aca="false">K2849+L2849+M2849</f>
        <v>122.502</v>
      </c>
    </row>
    <row r="2850" customFormat="false" ht="15" hidden="false" customHeight="false" outlineLevel="0" collapsed="false">
      <c r="A2850" s="0" t="s">
        <v>9</v>
      </c>
      <c r="B2850" s="0" t="s">
        <v>442</v>
      </c>
      <c r="C2850" s="15" t="n">
        <v>44986</v>
      </c>
      <c r="D2850" s="0" t="n">
        <v>5</v>
      </c>
      <c r="E2850" s="0" t="n">
        <v>0</v>
      </c>
      <c r="F2850" s="0" t="n">
        <v>5</v>
      </c>
      <c r="G2850" s="0" t="n">
        <v>0</v>
      </c>
      <c r="H2850" s="0" t="n">
        <v>1</v>
      </c>
      <c r="I2850" s="0" t="n">
        <v>0</v>
      </c>
      <c r="J2850" s="0" t="n">
        <v>13</v>
      </c>
      <c r="K2850" s="37" t="n">
        <f aca="false">E2850+Inputs!$B$5*F2850</f>
        <v>6.375</v>
      </c>
      <c r="L2850" s="37" t="n">
        <f aca="false">G2850+Inputs!$B$6*H2850</f>
        <v>1.275</v>
      </c>
      <c r="M2850" s="37" t="n">
        <f aca="false">I2850+Inputs!$B$7*J2850</f>
        <v>16.133</v>
      </c>
      <c r="N2850" s="37" t="n">
        <f aca="false">K2850+L2850+M2850</f>
        <v>23.783</v>
      </c>
    </row>
    <row r="2851" customFormat="false" ht="15" hidden="false" customHeight="false" outlineLevel="0" collapsed="false">
      <c r="A2851" s="0" t="s">
        <v>9</v>
      </c>
      <c r="B2851" s="0" t="s">
        <v>442</v>
      </c>
      <c r="C2851" s="15" t="n">
        <v>45017</v>
      </c>
      <c r="D2851" s="0" t="n">
        <v>5</v>
      </c>
      <c r="E2851" s="0" t="n">
        <v>0</v>
      </c>
      <c r="F2851" s="0" t="n">
        <v>6</v>
      </c>
      <c r="G2851" s="0" t="n">
        <v>0</v>
      </c>
      <c r="H2851" s="0" t="n">
        <v>0</v>
      </c>
      <c r="I2851" s="0" t="n">
        <v>0</v>
      </c>
      <c r="J2851" s="0" t="n">
        <v>28</v>
      </c>
      <c r="K2851" s="37" t="n">
        <f aca="false">E2851+Inputs!$B$5*F2851</f>
        <v>7.65</v>
      </c>
      <c r="L2851" s="37" t="n">
        <f aca="false">G2851+Inputs!$B$6*H2851</f>
        <v>0</v>
      </c>
      <c r="M2851" s="37" t="n">
        <f aca="false">I2851+Inputs!$B$7*J2851</f>
        <v>34.748</v>
      </c>
      <c r="N2851" s="37" t="n">
        <f aca="false">K2851+L2851+M2851</f>
        <v>42.398</v>
      </c>
    </row>
    <row r="2852" customFormat="false" ht="15" hidden="false" customHeight="false" outlineLevel="0" collapsed="false">
      <c r="A2852" s="0" t="s">
        <v>9</v>
      </c>
      <c r="B2852" s="0" t="s">
        <v>442</v>
      </c>
      <c r="C2852" s="15" t="n">
        <v>45047</v>
      </c>
      <c r="D2852" s="0" t="n">
        <v>5</v>
      </c>
      <c r="E2852" s="0" t="n">
        <v>0</v>
      </c>
      <c r="F2852" s="0" t="n">
        <v>27</v>
      </c>
      <c r="G2852" s="0" t="n">
        <v>0</v>
      </c>
      <c r="H2852" s="0" t="n">
        <v>2</v>
      </c>
      <c r="I2852" s="0" t="n">
        <v>0</v>
      </c>
      <c r="J2852" s="0" t="n">
        <v>84</v>
      </c>
      <c r="K2852" s="37" t="n">
        <f aca="false">E2852+Inputs!$B$5*F2852</f>
        <v>34.425</v>
      </c>
      <c r="L2852" s="37" t="n">
        <f aca="false">G2852+Inputs!$B$6*H2852</f>
        <v>2.55</v>
      </c>
      <c r="M2852" s="37" t="n">
        <f aca="false">I2852+Inputs!$B$7*J2852</f>
        <v>104.244</v>
      </c>
      <c r="N2852" s="37" t="n">
        <f aca="false">K2852+L2852+M2852</f>
        <v>141.219</v>
      </c>
    </row>
    <row r="2853" customFormat="false" ht="15" hidden="false" customHeight="false" outlineLevel="0" collapsed="false">
      <c r="A2853" s="0" t="s">
        <v>9</v>
      </c>
      <c r="B2853" s="0" t="s">
        <v>442</v>
      </c>
      <c r="C2853" s="15" t="n">
        <v>45078</v>
      </c>
      <c r="D2853" s="0" t="n">
        <v>5</v>
      </c>
      <c r="E2853" s="0" t="n">
        <v>0</v>
      </c>
      <c r="F2853" s="0" t="n">
        <v>25</v>
      </c>
      <c r="G2853" s="0" t="n">
        <v>0</v>
      </c>
      <c r="H2853" s="0" t="n">
        <v>1</v>
      </c>
      <c r="I2853" s="0" t="n">
        <v>0</v>
      </c>
      <c r="J2853" s="0" t="n">
        <v>88</v>
      </c>
      <c r="K2853" s="37" t="n">
        <f aca="false">E2853+Inputs!$B$5*F2853</f>
        <v>31.875</v>
      </c>
      <c r="L2853" s="37" t="n">
        <f aca="false">G2853+Inputs!$B$6*H2853</f>
        <v>1.275</v>
      </c>
      <c r="M2853" s="37" t="n">
        <f aca="false">I2853+Inputs!$B$7*J2853</f>
        <v>109.208</v>
      </c>
      <c r="N2853" s="37" t="n">
        <f aca="false">K2853+L2853+M2853</f>
        <v>142.358</v>
      </c>
    </row>
    <row r="2854" customFormat="false" ht="15" hidden="false" customHeight="false" outlineLevel="0" collapsed="false">
      <c r="A2854" s="0" t="s">
        <v>9</v>
      </c>
      <c r="B2854" s="0" t="s">
        <v>442</v>
      </c>
      <c r="C2854" s="15" t="n">
        <v>45108</v>
      </c>
      <c r="D2854" s="0" t="n">
        <v>5</v>
      </c>
      <c r="E2854" s="0" t="n">
        <v>0</v>
      </c>
      <c r="F2854" s="0" t="n">
        <v>22</v>
      </c>
      <c r="G2854" s="0" t="n">
        <v>0</v>
      </c>
      <c r="H2854" s="0" t="n">
        <v>2</v>
      </c>
      <c r="I2854" s="0" t="n">
        <v>0</v>
      </c>
      <c r="J2854" s="0" t="n">
        <v>102</v>
      </c>
      <c r="K2854" s="37" t="n">
        <f aca="false">E2854+Inputs!$B$5*F2854</f>
        <v>28.05</v>
      </c>
      <c r="L2854" s="37" t="n">
        <f aca="false">G2854+Inputs!$B$6*H2854</f>
        <v>2.55</v>
      </c>
      <c r="M2854" s="37" t="n">
        <f aca="false">I2854+Inputs!$B$7*J2854</f>
        <v>126.582</v>
      </c>
      <c r="N2854" s="37" t="n">
        <f aca="false">K2854+L2854+M2854</f>
        <v>157.182</v>
      </c>
    </row>
    <row r="2855" customFormat="false" ht="15" hidden="false" customHeight="false" outlineLevel="0" collapsed="false">
      <c r="A2855" s="0" t="s">
        <v>9</v>
      </c>
      <c r="B2855" s="0" t="s">
        <v>442</v>
      </c>
      <c r="C2855" s="15" t="n">
        <v>45139</v>
      </c>
      <c r="D2855" s="0" t="n">
        <v>5</v>
      </c>
      <c r="E2855" s="0" t="n">
        <v>0</v>
      </c>
      <c r="F2855" s="0" t="n">
        <v>24</v>
      </c>
      <c r="G2855" s="0" t="n">
        <v>0</v>
      </c>
      <c r="H2855" s="0" t="n">
        <v>5</v>
      </c>
      <c r="I2855" s="0" t="n">
        <v>0</v>
      </c>
      <c r="J2855" s="0" t="n">
        <v>116</v>
      </c>
      <c r="K2855" s="37" t="n">
        <f aca="false">E2855+Inputs!$B$5*F2855</f>
        <v>30.6</v>
      </c>
      <c r="L2855" s="37" t="n">
        <f aca="false">G2855+Inputs!$B$6*H2855</f>
        <v>6.375</v>
      </c>
      <c r="M2855" s="37" t="n">
        <f aca="false">I2855+Inputs!$B$7*J2855</f>
        <v>143.956</v>
      </c>
      <c r="N2855" s="37" t="n">
        <f aca="false">K2855+L2855+M2855</f>
        <v>180.931</v>
      </c>
    </row>
    <row r="2856" customFormat="false" ht="15" hidden="false" customHeight="false" outlineLevel="0" collapsed="false">
      <c r="A2856" s="0" t="s">
        <v>9</v>
      </c>
      <c r="B2856" s="0" t="s">
        <v>442</v>
      </c>
      <c r="C2856" s="15" t="n">
        <v>45170</v>
      </c>
      <c r="D2856" s="0" t="n">
        <v>5</v>
      </c>
      <c r="E2856" s="0" t="n">
        <v>0</v>
      </c>
      <c r="F2856" s="0" t="n">
        <v>27</v>
      </c>
      <c r="G2856" s="0" t="n">
        <v>0</v>
      </c>
      <c r="H2856" s="0" t="n">
        <v>1</v>
      </c>
      <c r="I2856" s="0" t="n">
        <v>0</v>
      </c>
      <c r="J2856" s="0" t="n">
        <v>108</v>
      </c>
      <c r="K2856" s="37" t="n">
        <f aca="false">E2856+Inputs!$B$5*F2856</f>
        <v>34.425</v>
      </c>
      <c r="L2856" s="37" t="n">
        <f aca="false">G2856+Inputs!$B$6*H2856</f>
        <v>1.275</v>
      </c>
      <c r="M2856" s="37" t="n">
        <f aca="false">I2856+Inputs!$B$7*J2856</f>
        <v>134.028</v>
      </c>
      <c r="N2856" s="37" t="n">
        <f aca="false">K2856+L2856+M2856</f>
        <v>169.728</v>
      </c>
    </row>
    <row r="2857" customFormat="false" ht="15" hidden="false" customHeight="false" outlineLevel="0" collapsed="false">
      <c r="A2857" s="0" t="s">
        <v>9</v>
      </c>
      <c r="B2857" s="0" t="s">
        <v>442</v>
      </c>
      <c r="C2857" s="15" t="n">
        <v>45200</v>
      </c>
      <c r="D2857" s="0" t="n">
        <v>5</v>
      </c>
      <c r="E2857" s="0" t="n">
        <v>0</v>
      </c>
      <c r="F2857" s="0" t="n">
        <v>18</v>
      </c>
      <c r="G2857" s="0" t="n">
        <v>0</v>
      </c>
      <c r="H2857" s="0" t="n">
        <v>3</v>
      </c>
      <c r="I2857" s="0" t="n">
        <v>0</v>
      </c>
      <c r="J2857" s="0" t="n">
        <v>115</v>
      </c>
      <c r="K2857" s="37" t="n">
        <f aca="false">E2857+Inputs!$B$5*F2857</f>
        <v>22.95</v>
      </c>
      <c r="L2857" s="37" t="n">
        <f aca="false">G2857+Inputs!$B$6*H2857</f>
        <v>3.825</v>
      </c>
      <c r="M2857" s="37" t="n">
        <f aca="false">I2857+Inputs!$B$7*J2857</f>
        <v>142.715</v>
      </c>
      <c r="N2857" s="37" t="n">
        <f aca="false">K2857+L2857+M2857</f>
        <v>169.49</v>
      </c>
    </row>
    <row r="2858" customFormat="false" ht="15" hidden="false" customHeight="false" outlineLevel="0" collapsed="false">
      <c r="A2858" s="0" t="s">
        <v>9</v>
      </c>
      <c r="B2858" s="0" t="s">
        <v>442</v>
      </c>
      <c r="C2858" s="15" t="n">
        <v>45231</v>
      </c>
      <c r="D2858" s="0" t="n">
        <v>5</v>
      </c>
      <c r="E2858" s="0" t="n">
        <v>0</v>
      </c>
      <c r="F2858" s="0" t="n">
        <v>25</v>
      </c>
      <c r="G2858" s="0" t="n">
        <v>0</v>
      </c>
      <c r="H2858" s="0" t="n">
        <v>3</v>
      </c>
      <c r="I2858" s="0" t="n">
        <v>0</v>
      </c>
      <c r="J2858" s="0" t="n">
        <v>96</v>
      </c>
      <c r="K2858" s="37" t="n">
        <f aca="false">E2858+Inputs!$B$5*F2858</f>
        <v>31.875</v>
      </c>
      <c r="L2858" s="37" t="n">
        <f aca="false">G2858+Inputs!$B$6*H2858</f>
        <v>3.825</v>
      </c>
      <c r="M2858" s="37" t="n">
        <f aca="false">I2858+Inputs!$B$7*J2858</f>
        <v>119.136</v>
      </c>
      <c r="N2858" s="37" t="n">
        <f aca="false">K2858+L2858+M2858</f>
        <v>154.836</v>
      </c>
    </row>
    <row r="2859" customFormat="false" ht="15" hidden="false" customHeight="false" outlineLevel="0" collapsed="false">
      <c r="A2859" s="0" t="s">
        <v>9</v>
      </c>
      <c r="B2859" s="0" t="s">
        <v>442</v>
      </c>
      <c r="C2859" s="15" t="n">
        <v>45261</v>
      </c>
      <c r="D2859" s="0" t="n">
        <v>5</v>
      </c>
      <c r="E2859" s="0" t="n">
        <v>0</v>
      </c>
      <c r="F2859" s="0" t="n">
        <v>17</v>
      </c>
      <c r="G2859" s="0" t="n">
        <v>0</v>
      </c>
      <c r="H2859" s="0" t="n">
        <v>1</v>
      </c>
      <c r="I2859" s="0" t="n">
        <v>0</v>
      </c>
      <c r="J2859" s="0" t="n">
        <v>67</v>
      </c>
      <c r="K2859" s="37" t="n">
        <f aca="false">E2859+Inputs!$B$5*F2859</f>
        <v>21.675</v>
      </c>
      <c r="L2859" s="37" t="n">
        <f aca="false">G2859+Inputs!$B$6*H2859</f>
        <v>1.275</v>
      </c>
      <c r="M2859" s="37" t="n">
        <f aca="false">I2859+Inputs!$B$7*J2859</f>
        <v>83.147</v>
      </c>
      <c r="N2859" s="37" t="n">
        <f aca="false">K2859+L2859+M2859</f>
        <v>106.097</v>
      </c>
    </row>
    <row r="2860" customFormat="false" ht="15" hidden="false" customHeight="false" outlineLevel="0" collapsed="false">
      <c r="A2860" s="0" t="s">
        <v>9</v>
      </c>
      <c r="B2860" s="0" t="s">
        <v>442</v>
      </c>
      <c r="C2860" s="15" t="n">
        <v>45292</v>
      </c>
      <c r="D2860" s="0" t="n">
        <v>5</v>
      </c>
      <c r="E2860" s="0" t="n">
        <v>0</v>
      </c>
      <c r="F2860" s="0" t="n">
        <v>12</v>
      </c>
      <c r="G2860" s="0" t="n">
        <v>0</v>
      </c>
      <c r="H2860" s="0" t="n">
        <v>3</v>
      </c>
      <c r="I2860" s="0" t="n">
        <v>0</v>
      </c>
      <c r="J2860" s="0" t="n">
        <v>88</v>
      </c>
      <c r="K2860" s="37" t="n">
        <f aca="false">E2860+Inputs!$B$5*F2860</f>
        <v>15.3</v>
      </c>
      <c r="L2860" s="37" t="n">
        <f aca="false">G2860+Inputs!$B$6*H2860</f>
        <v>3.825</v>
      </c>
      <c r="M2860" s="37" t="n">
        <f aca="false">I2860+Inputs!$B$7*J2860</f>
        <v>109.208</v>
      </c>
      <c r="N2860" s="37" t="n">
        <f aca="false">K2860+L2860+M2860</f>
        <v>128.333</v>
      </c>
    </row>
    <row r="2861" customFormat="false" ht="15" hidden="false" customHeight="false" outlineLevel="0" collapsed="false">
      <c r="A2861" s="0" t="s">
        <v>9</v>
      </c>
      <c r="B2861" s="0" t="s">
        <v>442</v>
      </c>
      <c r="C2861" s="15" t="n">
        <v>45323</v>
      </c>
      <c r="D2861" s="0" t="n">
        <v>5</v>
      </c>
      <c r="E2861" s="0" t="n">
        <v>0</v>
      </c>
      <c r="F2861" s="0" t="n">
        <v>3</v>
      </c>
      <c r="G2861" s="0" t="n">
        <v>0</v>
      </c>
      <c r="H2861" s="0" t="n">
        <v>0</v>
      </c>
      <c r="I2861" s="0" t="n">
        <v>0</v>
      </c>
      <c r="J2861" s="0" t="n">
        <v>3</v>
      </c>
      <c r="K2861" s="37" t="n">
        <f aca="false">E2861+Inputs!$B$5*F2861</f>
        <v>3.825</v>
      </c>
      <c r="L2861" s="37" t="n">
        <f aca="false">G2861+Inputs!$B$6*H2861</f>
        <v>0</v>
      </c>
      <c r="M2861" s="37" t="n">
        <f aca="false">I2861+Inputs!$B$7*J2861</f>
        <v>3.723</v>
      </c>
      <c r="N2861" s="37" t="n">
        <f aca="false">K2861+L2861+M2861</f>
        <v>7.548</v>
      </c>
    </row>
    <row r="2862" customFormat="false" ht="15" hidden="false" customHeight="false" outlineLevel="0" collapsed="false">
      <c r="A2862" s="0" t="s">
        <v>9</v>
      </c>
      <c r="B2862" s="0" t="s">
        <v>442</v>
      </c>
      <c r="C2862" s="15" t="n">
        <v>45352</v>
      </c>
      <c r="D2862" s="0" t="n">
        <v>5</v>
      </c>
      <c r="E2862" s="0" t="n">
        <v>0</v>
      </c>
      <c r="F2862" s="0" t="n">
        <v>9</v>
      </c>
      <c r="G2862" s="0" t="n">
        <v>0</v>
      </c>
      <c r="H2862" s="0" t="n">
        <v>0</v>
      </c>
      <c r="I2862" s="0" t="n">
        <v>0</v>
      </c>
      <c r="J2862" s="0" t="n">
        <v>21</v>
      </c>
      <c r="K2862" s="37" t="n">
        <f aca="false">E2862+Inputs!$B$5*F2862</f>
        <v>11.475</v>
      </c>
      <c r="L2862" s="37" t="n">
        <f aca="false">G2862+Inputs!$B$6*H2862</f>
        <v>0</v>
      </c>
      <c r="M2862" s="37" t="n">
        <f aca="false">I2862+Inputs!$B$7*J2862</f>
        <v>26.061</v>
      </c>
      <c r="N2862" s="37" t="n">
        <f aca="false">K2862+L2862+M2862</f>
        <v>37.536</v>
      </c>
    </row>
    <row r="2863" customFormat="false" ht="15" hidden="false" customHeight="false" outlineLevel="0" collapsed="false">
      <c r="A2863" s="0" t="s">
        <v>9</v>
      </c>
      <c r="B2863" s="0" t="s">
        <v>442</v>
      </c>
      <c r="C2863" s="15" t="n">
        <v>45383</v>
      </c>
      <c r="D2863" s="0" t="n">
        <v>5</v>
      </c>
      <c r="E2863" s="0" t="n">
        <v>0</v>
      </c>
      <c r="F2863" s="0" t="n">
        <v>14</v>
      </c>
      <c r="G2863" s="0" t="n">
        <v>0</v>
      </c>
      <c r="H2863" s="0" t="n">
        <v>1</v>
      </c>
      <c r="I2863" s="0" t="n">
        <v>0</v>
      </c>
      <c r="J2863" s="0" t="n">
        <v>66</v>
      </c>
      <c r="K2863" s="37" t="n">
        <f aca="false">E2863+Inputs!$B$5*F2863</f>
        <v>17.85</v>
      </c>
      <c r="L2863" s="37" t="n">
        <f aca="false">G2863+Inputs!$B$6*H2863</f>
        <v>1.275</v>
      </c>
      <c r="M2863" s="37" t="n">
        <f aca="false">I2863+Inputs!$B$7*J2863</f>
        <v>81.906</v>
      </c>
      <c r="N2863" s="37" t="n">
        <f aca="false">K2863+L2863+M2863</f>
        <v>101.031</v>
      </c>
    </row>
    <row r="2864" customFormat="false" ht="15" hidden="false" customHeight="false" outlineLevel="0" collapsed="false">
      <c r="A2864" s="0" t="s">
        <v>9</v>
      </c>
      <c r="B2864" s="0" t="s">
        <v>442</v>
      </c>
      <c r="C2864" s="15" t="n">
        <v>45413</v>
      </c>
      <c r="D2864" s="0" t="n">
        <v>5</v>
      </c>
      <c r="E2864" s="0" t="n">
        <v>0</v>
      </c>
      <c r="F2864" s="0" t="n">
        <v>22</v>
      </c>
      <c r="G2864" s="0" t="n">
        <v>0</v>
      </c>
      <c r="H2864" s="0" t="n">
        <v>1</v>
      </c>
      <c r="I2864" s="0" t="n">
        <v>0</v>
      </c>
      <c r="J2864" s="0" t="n">
        <v>60</v>
      </c>
      <c r="K2864" s="37" t="n">
        <f aca="false">E2864+Inputs!$B$5*F2864</f>
        <v>28.05</v>
      </c>
      <c r="L2864" s="37" t="n">
        <f aca="false">G2864+Inputs!$B$6*H2864</f>
        <v>1.275</v>
      </c>
      <c r="M2864" s="37" t="n">
        <f aca="false">I2864+Inputs!$B$7*J2864</f>
        <v>74.46</v>
      </c>
      <c r="N2864" s="37" t="n">
        <f aca="false">K2864+L2864+M2864</f>
        <v>103.785</v>
      </c>
    </row>
    <row r="2865" customFormat="false" ht="15" hidden="false" customHeight="false" outlineLevel="0" collapsed="false">
      <c r="A2865" s="0" t="s">
        <v>9</v>
      </c>
      <c r="B2865" s="0" t="s">
        <v>442</v>
      </c>
      <c r="C2865" s="15" t="n">
        <v>45444</v>
      </c>
      <c r="D2865" s="0" t="n">
        <v>5</v>
      </c>
      <c r="E2865" s="0" t="n">
        <v>0</v>
      </c>
      <c r="F2865" s="0" t="n">
        <v>28</v>
      </c>
      <c r="G2865" s="0" t="n">
        <v>0</v>
      </c>
      <c r="H2865" s="0" t="n">
        <v>6</v>
      </c>
      <c r="I2865" s="0" t="n">
        <v>0</v>
      </c>
      <c r="J2865" s="0" t="n">
        <v>109</v>
      </c>
      <c r="K2865" s="37" t="n">
        <f aca="false">E2865+Inputs!$B$5*F2865</f>
        <v>35.7</v>
      </c>
      <c r="L2865" s="37" t="n">
        <f aca="false">G2865+Inputs!$B$6*H2865</f>
        <v>7.65</v>
      </c>
      <c r="M2865" s="37" t="n">
        <f aca="false">I2865+Inputs!$B$7*J2865</f>
        <v>135.269</v>
      </c>
      <c r="N2865" s="37" t="n">
        <f aca="false">K2865+L2865+M2865</f>
        <v>178.619</v>
      </c>
    </row>
    <row r="2866" customFormat="false" ht="15" hidden="false" customHeight="false" outlineLevel="0" collapsed="false">
      <c r="A2866" s="0" t="s">
        <v>9</v>
      </c>
      <c r="B2866" s="0" t="s">
        <v>442</v>
      </c>
      <c r="C2866" s="15" t="n">
        <v>45474</v>
      </c>
      <c r="D2866" s="0" t="n">
        <v>5</v>
      </c>
      <c r="E2866" s="0" t="n">
        <v>0</v>
      </c>
      <c r="F2866" s="0" t="n">
        <v>21</v>
      </c>
      <c r="G2866" s="0" t="n">
        <v>0</v>
      </c>
      <c r="H2866" s="0" t="n">
        <v>5</v>
      </c>
      <c r="I2866" s="0" t="n">
        <v>0</v>
      </c>
      <c r="J2866" s="0" t="n">
        <v>96</v>
      </c>
      <c r="K2866" s="37" t="n">
        <f aca="false">E2866+Inputs!$B$5*F2866</f>
        <v>26.775</v>
      </c>
      <c r="L2866" s="37" t="n">
        <f aca="false">G2866+Inputs!$B$6*H2866</f>
        <v>6.375</v>
      </c>
      <c r="M2866" s="37" t="n">
        <f aca="false">I2866+Inputs!$B$7*J2866</f>
        <v>119.136</v>
      </c>
      <c r="N2866" s="37" t="n">
        <f aca="false">K2866+L2866+M2866</f>
        <v>152.286</v>
      </c>
    </row>
    <row r="2867" customFormat="false" ht="15" hidden="false" customHeight="false" outlineLevel="0" collapsed="false">
      <c r="A2867" s="0" t="s">
        <v>9</v>
      </c>
      <c r="B2867" s="0" t="s">
        <v>442</v>
      </c>
      <c r="C2867" s="15" t="n">
        <v>45505</v>
      </c>
      <c r="D2867" s="0" t="n">
        <v>5</v>
      </c>
      <c r="E2867" s="0" t="n">
        <v>0</v>
      </c>
      <c r="F2867" s="0" t="n">
        <v>17</v>
      </c>
      <c r="G2867" s="0" t="n">
        <v>0</v>
      </c>
      <c r="H2867" s="0" t="n">
        <v>2</v>
      </c>
      <c r="I2867" s="0" t="n">
        <v>0</v>
      </c>
      <c r="J2867" s="0" t="n">
        <v>91</v>
      </c>
      <c r="K2867" s="37" t="n">
        <f aca="false">E2867+Inputs!$B$5*F2867</f>
        <v>21.675</v>
      </c>
      <c r="L2867" s="37" t="n">
        <f aca="false">G2867+Inputs!$B$6*H2867</f>
        <v>2.55</v>
      </c>
      <c r="M2867" s="37" t="n">
        <f aca="false">I2867+Inputs!$B$7*J2867</f>
        <v>112.931</v>
      </c>
      <c r="N2867" s="37" t="n">
        <f aca="false">K2867+L2867+M2867</f>
        <v>137.156</v>
      </c>
    </row>
    <row r="2868" customFormat="false" ht="15" hidden="false" customHeight="false" outlineLevel="0" collapsed="false">
      <c r="A2868" s="0" t="s">
        <v>9</v>
      </c>
      <c r="B2868" s="0" t="s">
        <v>442</v>
      </c>
      <c r="C2868" s="15" t="n">
        <v>45536</v>
      </c>
      <c r="D2868" s="0" t="n">
        <v>5</v>
      </c>
      <c r="E2868" s="0" t="n">
        <v>0</v>
      </c>
      <c r="F2868" s="0" t="n">
        <v>27</v>
      </c>
      <c r="G2868" s="0" t="n">
        <v>0</v>
      </c>
      <c r="H2868" s="0" t="n">
        <v>4</v>
      </c>
      <c r="I2868" s="0" t="n">
        <v>0</v>
      </c>
      <c r="J2868" s="0" t="n">
        <v>106</v>
      </c>
      <c r="K2868" s="37" t="n">
        <f aca="false">E2868+Inputs!$B$5*F2868</f>
        <v>34.425</v>
      </c>
      <c r="L2868" s="37" t="n">
        <f aca="false">G2868+Inputs!$B$6*H2868</f>
        <v>5.1</v>
      </c>
      <c r="M2868" s="37" t="n">
        <f aca="false">I2868+Inputs!$B$7*J2868</f>
        <v>131.546</v>
      </c>
      <c r="N2868" s="37" t="n">
        <f aca="false">K2868+L2868+M2868</f>
        <v>171.071</v>
      </c>
    </row>
    <row r="2869" customFormat="false" ht="15" hidden="false" customHeight="false" outlineLevel="0" collapsed="false">
      <c r="A2869" s="0" t="s">
        <v>9</v>
      </c>
      <c r="B2869" s="0" t="s">
        <v>442</v>
      </c>
      <c r="C2869" s="15" t="n">
        <v>45566</v>
      </c>
      <c r="D2869" s="0" t="n">
        <v>5</v>
      </c>
      <c r="E2869" s="0" t="n">
        <v>0</v>
      </c>
      <c r="F2869" s="0" t="n">
        <v>17</v>
      </c>
      <c r="G2869" s="0" t="n">
        <v>0</v>
      </c>
      <c r="H2869" s="0" t="n">
        <v>1</v>
      </c>
      <c r="I2869" s="0" t="n">
        <v>0</v>
      </c>
      <c r="J2869" s="0" t="n">
        <v>78</v>
      </c>
      <c r="K2869" s="37" t="n">
        <f aca="false">E2869+Inputs!$B$5*F2869</f>
        <v>21.675</v>
      </c>
      <c r="L2869" s="37" t="n">
        <f aca="false">G2869+Inputs!$B$6*H2869</f>
        <v>1.275</v>
      </c>
      <c r="M2869" s="37" t="n">
        <f aca="false">I2869+Inputs!$B$7*J2869</f>
        <v>96.798</v>
      </c>
      <c r="N2869" s="37" t="n">
        <f aca="false">K2869+L2869+M2869</f>
        <v>119.748</v>
      </c>
    </row>
    <row r="2870" customFormat="false" ht="15" hidden="false" customHeight="false" outlineLevel="0" collapsed="false">
      <c r="A2870" s="0" t="s">
        <v>9</v>
      </c>
      <c r="B2870" s="0" t="s">
        <v>442</v>
      </c>
      <c r="C2870" s="15" t="n">
        <v>45597</v>
      </c>
      <c r="D2870" s="0" t="n">
        <v>5</v>
      </c>
      <c r="E2870" s="0" t="n">
        <v>0</v>
      </c>
      <c r="F2870" s="0" t="n">
        <v>14</v>
      </c>
      <c r="G2870" s="0" t="n">
        <v>0</v>
      </c>
      <c r="H2870" s="0" t="n">
        <v>10</v>
      </c>
      <c r="I2870" s="0" t="n">
        <v>0</v>
      </c>
      <c r="J2870" s="0" t="n">
        <v>81</v>
      </c>
      <c r="K2870" s="37" t="n">
        <f aca="false">E2870+Inputs!$B$5*F2870</f>
        <v>17.85</v>
      </c>
      <c r="L2870" s="37" t="n">
        <f aca="false">G2870+Inputs!$B$6*H2870</f>
        <v>12.75</v>
      </c>
      <c r="M2870" s="37" t="n">
        <f aca="false">I2870+Inputs!$B$7*J2870</f>
        <v>100.521</v>
      </c>
      <c r="N2870" s="37" t="n">
        <f aca="false">K2870+L2870+M2870</f>
        <v>131.121</v>
      </c>
    </row>
    <row r="2871" customFormat="false" ht="15" hidden="false" customHeight="false" outlineLevel="0" collapsed="false">
      <c r="A2871" s="0" t="s">
        <v>9</v>
      </c>
      <c r="B2871" s="0" t="s">
        <v>442</v>
      </c>
      <c r="C2871" s="15" t="n">
        <v>45627</v>
      </c>
      <c r="D2871" s="0" t="n">
        <v>5</v>
      </c>
      <c r="E2871" s="0" t="n">
        <v>0</v>
      </c>
      <c r="F2871" s="0" t="n">
        <v>22</v>
      </c>
      <c r="G2871" s="0" t="n">
        <v>0</v>
      </c>
      <c r="H2871" s="0" t="n">
        <v>3</v>
      </c>
      <c r="I2871" s="0" t="n">
        <v>0</v>
      </c>
      <c r="J2871" s="0" t="n">
        <v>75</v>
      </c>
      <c r="K2871" s="37" t="n">
        <f aca="false">E2871+Inputs!$B$5*F2871</f>
        <v>28.05</v>
      </c>
      <c r="L2871" s="37" t="n">
        <f aca="false">G2871+Inputs!$B$6*H2871</f>
        <v>3.825</v>
      </c>
      <c r="M2871" s="37" t="n">
        <f aca="false">I2871+Inputs!$B$7*J2871</f>
        <v>93.075</v>
      </c>
      <c r="N2871" s="37" t="n">
        <f aca="false">K2871+L2871+M2871</f>
        <v>124.95</v>
      </c>
    </row>
    <row r="2872" customFormat="false" ht="15" hidden="false" customHeight="false" outlineLevel="0" collapsed="false">
      <c r="A2872" s="0" t="s">
        <v>9</v>
      </c>
      <c r="B2872" s="0" t="s">
        <v>442</v>
      </c>
      <c r="C2872" s="15" t="n">
        <v>45658</v>
      </c>
      <c r="D2872" s="0" t="n">
        <v>5</v>
      </c>
      <c r="E2872" s="0" t="n">
        <v>0</v>
      </c>
      <c r="F2872" s="0" t="n">
        <v>8</v>
      </c>
      <c r="G2872" s="0" t="n">
        <v>0</v>
      </c>
      <c r="H2872" s="0" t="n">
        <v>0</v>
      </c>
      <c r="I2872" s="0" t="n">
        <v>0</v>
      </c>
      <c r="J2872" s="0" t="n">
        <v>85</v>
      </c>
      <c r="K2872" s="37" t="n">
        <f aca="false">E2872+Inputs!$B$5*F2872</f>
        <v>10.2</v>
      </c>
      <c r="L2872" s="37" t="n">
        <f aca="false">G2872+Inputs!$B$6*H2872</f>
        <v>0</v>
      </c>
      <c r="M2872" s="37" t="n">
        <f aca="false">I2872+Inputs!$B$7*J2872</f>
        <v>105.485</v>
      </c>
      <c r="N2872" s="37" t="n">
        <f aca="false">K2872+L2872+M2872</f>
        <v>115.685</v>
      </c>
    </row>
    <row r="2873" customFormat="false" ht="15" hidden="false" customHeight="false" outlineLevel="0" collapsed="false">
      <c r="A2873" s="0" t="s">
        <v>9</v>
      </c>
      <c r="B2873" s="0" t="s">
        <v>442</v>
      </c>
      <c r="C2873" s="15" t="n">
        <v>45689</v>
      </c>
      <c r="D2873" s="0" t="n">
        <v>5</v>
      </c>
      <c r="E2873" s="0" t="n">
        <v>0</v>
      </c>
      <c r="F2873" s="0" t="n">
        <v>11</v>
      </c>
      <c r="G2873" s="0" t="n">
        <v>0</v>
      </c>
      <c r="H2873" s="0" t="n">
        <v>8</v>
      </c>
      <c r="I2873" s="0" t="n">
        <v>0</v>
      </c>
      <c r="J2873" s="0" t="n">
        <v>86</v>
      </c>
      <c r="K2873" s="37" t="n">
        <f aca="false">E2873+Inputs!$B$5*F2873</f>
        <v>14.025</v>
      </c>
      <c r="L2873" s="37" t="n">
        <f aca="false">G2873+Inputs!$B$6*H2873</f>
        <v>10.2</v>
      </c>
      <c r="M2873" s="37" t="n">
        <f aca="false">I2873+Inputs!$B$7*J2873</f>
        <v>106.726</v>
      </c>
      <c r="N2873" s="37" t="n">
        <f aca="false">K2873+L2873+M2873</f>
        <v>130.951</v>
      </c>
    </row>
    <row r="2874" customFormat="false" ht="15" hidden="false" customHeight="false" outlineLevel="0" collapsed="false">
      <c r="A2874" s="0" t="s">
        <v>9</v>
      </c>
      <c r="B2874" s="0" t="s">
        <v>442</v>
      </c>
      <c r="C2874" s="15" t="n">
        <v>45717</v>
      </c>
      <c r="D2874" s="0" t="n">
        <v>5</v>
      </c>
      <c r="E2874" s="0" t="n">
        <v>0</v>
      </c>
      <c r="F2874" s="0" t="n">
        <v>17</v>
      </c>
      <c r="G2874" s="0" t="n">
        <v>0</v>
      </c>
      <c r="H2874" s="0" t="n">
        <v>15</v>
      </c>
      <c r="I2874" s="0" t="n">
        <v>0</v>
      </c>
      <c r="J2874" s="0" t="n">
        <v>93</v>
      </c>
      <c r="K2874" s="37" t="n">
        <f aca="false">E2874+Inputs!$B$5*F2874</f>
        <v>21.675</v>
      </c>
      <c r="L2874" s="37" t="n">
        <f aca="false">G2874+Inputs!$B$6*H2874</f>
        <v>19.125</v>
      </c>
      <c r="M2874" s="37" t="n">
        <f aca="false">I2874+Inputs!$B$7*J2874</f>
        <v>115.413</v>
      </c>
      <c r="N2874" s="37" t="n">
        <f aca="false">K2874+L2874+M2874</f>
        <v>156.213</v>
      </c>
    </row>
    <row r="2875" customFormat="false" ht="15" hidden="false" customHeight="false" outlineLevel="0" collapsed="false">
      <c r="A2875" s="0" t="s">
        <v>9</v>
      </c>
      <c r="B2875" s="0" t="s">
        <v>442</v>
      </c>
      <c r="C2875" s="15" t="n">
        <v>45748</v>
      </c>
      <c r="D2875" s="0" t="n">
        <v>5</v>
      </c>
      <c r="E2875" s="0" t="n">
        <v>0</v>
      </c>
      <c r="F2875" s="0" t="n">
        <v>12</v>
      </c>
      <c r="G2875" s="0" t="n">
        <v>0</v>
      </c>
      <c r="H2875" s="0" t="n">
        <v>4</v>
      </c>
      <c r="I2875" s="0" t="n">
        <v>0</v>
      </c>
      <c r="J2875" s="0" t="n">
        <v>78</v>
      </c>
      <c r="K2875" s="37" t="n">
        <f aca="false">E2875+Inputs!$B$5*F2875</f>
        <v>15.3</v>
      </c>
      <c r="L2875" s="37" t="n">
        <f aca="false">G2875+Inputs!$B$6*H2875</f>
        <v>5.1</v>
      </c>
      <c r="M2875" s="37" t="n">
        <f aca="false">I2875+Inputs!$B$7*J2875</f>
        <v>96.798</v>
      </c>
      <c r="N2875" s="37" t="n">
        <f aca="false">K2875+L2875+M2875</f>
        <v>117.198</v>
      </c>
    </row>
    <row r="2876" customFormat="false" ht="15" hidden="false" customHeight="false" outlineLevel="0" collapsed="false">
      <c r="A2876" s="0" t="s">
        <v>9</v>
      </c>
      <c r="B2876" s="0" t="s">
        <v>442</v>
      </c>
      <c r="C2876" s="15" t="n">
        <v>45778</v>
      </c>
      <c r="D2876" s="0" t="n">
        <v>5</v>
      </c>
      <c r="E2876" s="0" t="n">
        <v>0</v>
      </c>
      <c r="F2876" s="0" t="n">
        <v>39</v>
      </c>
      <c r="G2876" s="0" t="n">
        <v>0</v>
      </c>
      <c r="H2876" s="0" t="n">
        <v>7</v>
      </c>
      <c r="I2876" s="0" t="n">
        <v>0</v>
      </c>
      <c r="J2876" s="0" t="n">
        <v>94</v>
      </c>
      <c r="K2876" s="37" t="n">
        <f aca="false">E2876+Inputs!$B$5*F2876</f>
        <v>49.725</v>
      </c>
      <c r="L2876" s="37" t="n">
        <f aca="false">G2876+Inputs!$B$6*H2876</f>
        <v>8.925</v>
      </c>
      <c r="M2876" s="37" t="n">
        <f aca="false">I2876+Inputs!$B$7*J2876</f>
        <v>116.654</v>
      </c>
      <c r="N2876" s="37" t="n">
        <f aca="false">K2876+L2876+M2876</f>
        <v>175.304</v>
      </c>
    </row>
    <row r="2877" customFormat="false" ht="15" hidden="false" customHeight="false" outlineLevel="0" collapsed="false">
      <c r="A2877" s="0" t="s">
        <v>9</v>
      </c>
      <c r="B2877" s="0" t="s">
        <v>442</v>
      </c>
      <c r="C2877" s="15" t="n">
        <v>45809</v>
      </c>
      <c r="D2877" s="0" t="n">
        <v>5</v>
      </c>
      <c r="E2877" s="0" t="n">
        <v>0</v>
      </c>
      <c r="F2877" s="0" t="n">
        <v>27</v>
      </c>
      <c r="G2877" s="0" t="n">
        <v>0</v>
      </c>
      <c r="H2877" s="0" t="n">
        <v>5</v>
      </c>
      <c r="I2877" s="0" t="n">
        <v>0</v>
      </c>
      <c r="J2877" s="0" t="n">
        <v>107</v>
      </c>
      <c r="K2877" s="37" t="n">
        <f aca="false">E2877+Inputs!$B$5*F2877</f>
        <v>34.425</v>
      </c>
      <c r="L2877" s="37" t="n">
        <f aca="false">G2877+Inputs!$B$6*H2877</f>
        <v>6.375</v>
      </c>
      <c r="M2877" s="37" t="n">
        <f aca="false">I2877+Inputs!$B$7*J2877</f>
        <v>132.787</v>
      </c>
      <c r="N2877" s="37" t="n">
        <f aca="false">K2877+L2877+M2877</f>
        <v>173.587</v>
      </c>
    </row>
    <row r="2878" customFormat="false" ht="15" hidden="false" customHeight="false" outlineLevel="0" collapsed="false">
      <c r="A2878" s="0" t="s">
        <v>9</v>
      </c>
      <c r="B2878" s="0" t="s">
        <v>442</v>
      </c>
      <c r="C2878" s="15" t="n">
        <v>45839</v>
      </c>
      <c r="D2878" s="0" t="n">
        <v>5</v>
      </c>
      <c r="E2878" s="0" t="n">
        <v>0</v>
      </c>
      <c r="F2878" s="0" t="n">
        <v>22</v>
      </c>
      <c r="G2878" s="0" t="n">
        <v>0</v>
      </c>
      <c r="H2878" s="0" t="n">
        <v>6</v>
      </c>
      <c r="I2878" s="0" t="n">
        <v>0</v>
      </c>
      <c r="J2878" s="0" t="n">
        <v>89</v>
      </c>
      <c r="K2878" s="37" t="n">
        <f aca="false">E2878+Inputs!$B$5*F2878</f>
        <v>28.05</v>
      </c>
      <c r="L2878" s="37" t="n">
        <f aca="false">G2878+Inputs!$B$6*H2878</f>
        <v>7.65</v>
      </c>
      <c r="M2878" s="37" t="n">
        <f aca="false">I2878+Inputs!$B$7*J2878</f>
        <v>110.449</v>
      </c>
      <c r="N2878" s="37" t="n">
        <f aca="false">K2878+L2878+M2878</f>
        <v>146.149</v>
      </c>
    </row>
    <row r="2879" customFormat="false" ht="15" hidden="false" customHeight="false" outlineLevel="0" collapsed="false">
      <c r="A2879" s="0" t="s">
        <v>9</v>
      </c>
      <c r="B2879" s="0" t="s">
        <v>442</v>
      </c>
      <c r="C2879" s="15" t="n">
        <v>45870</v>
      </c>
      <c r="D2879" s="0" t="n">
        <v>5</v>
      </c>
      <c r="E2879" s="0" t="n">
        <v>0</v>
      </c>
      <c r="F2879" s="0" t="n">
        <v>26</v>
      </c>
      <c r="G2879" s="0" t="n">
        <v>0</v>
      </c>
      <c r="H2879" s="0" t="n">
        <v>5</v>
      </c>
      <c r="I2879" s="0" t="n">
        <v>0</v>
      </c>
      <c r="J2879" s="0" t="n">
        <v>91</v>
      </c>
      <c r="K2879" s="37" t="n">
        <f aca="false">E2879+Inputs!$B$5*F2879</f>
        <v>33.15</v>
      </c>
      <c r="L2879" s="37" t="n">
        <f aca="false">G2879+Inputs!$B$6*H2879</f>
        <v>6.375</v>
      </c>
      <c r="M2879" s="37" t="n">
        <f aca="false">I2879+Inputs!$B$7*J2879</f>
        <v>112.931</v>
      </c>
      <c r="N2879" s="37" t="n">
        <f aca="false">K2879+L2879+M2879</f>
        <v>152.456</v>
      </c>
    </row>
    <row r="2880" customFormat="false" ht="15" hidden="false" customHeight="false" outlineLevel="0" collapsed="false">
      <c r="A2880" s="0" t="s">
        <v>9</v>
      </c>
      <c r="B2880" s="0" t="s">
        <v>442</v>
      </c>
      <c r="C2880" s="15" t="n">
        <v>45901</v>
      </c>
      <c r="D2880" s="0" t="n">
        <v>5</v>
      </c>
      <c r="E2880" s="0" t="n">
        <v>0</v>
      </c>
      <c r="F2880" s="0" t="n">
        <v>33</v>
      </c>
      <c r="G2880" s="0" t="n">
        <v>0</v>
      </c>
      <c r="H2880" s="0" t="n">
        <v>11</v>
      </c>
      <c r="I2880" s="0" t="n">
        <v>0</v>
      </c>
      <c r="J2880" s="0" t="n">
        <v>94</v>
      </c>
      <c r="K2880" s="37" t="n">
        <f aca="false">E2880+Inputs!$B$5*F2880</f>
        <v>42.075</v>
      </c>
      <c r="L2880" s="37" t="n">
        <f aca="false">G2880+Inputs!$B$6*H2880</f>
        <v>14.025</v>
      </c>
      <c r="M2880" s="37" t="n">
        <f aca="false">I2880+Inputs!$B$7*J2880</f>
        <v>116.654</v>
      </c>
      <c r="N2880" s="37" t="n">
        <f aca="false">K2880+L2880+M2880</f>
        <v>172.754</v>
      </c>
    </row>
    <row r="2881" customFormat="false" ht="15" hidden="false" customHeight="false" outlineLevel="0" collapsed="false">
      <c r="A2881" s="0" t="s">
        <v>9</v>
      </c>
      <c r="B2881" s="0" t="s">
        <v>442</v>
      </c>
      <c r="C2881" s="15" t="n">
        <v>45931</v>
      </c>
      <c r="D2881" s="0" t="n">
        <v>5</v>
      </c>
      <c r="E2881" s="0" t="n">
        <v>0</v>
      </c>
      <c r="F2881" s="0" t="n">
        <v>17</v>
      </c>
      <c r="G2881" s="0" t="n">
        <v>0</v>
      </c>
      <c r="H2881" s="0" t="n">
        <v>5</v>
      </c>
      <c r="I2881" s="0" t="n">
        <v>0</v>
      </c>
      <c r="J2881" s="0" t="n">
        <v>78</v>
      </c>
      <c r="K2881" s="37" t="n">
        <f aca="false">E2881+Inputs!$B$5*F2881</f>
        <v>21.675</v>
      </c>
      <c r="L2881" s="37" t="n">
        <f aca="false">G2881+Inputs!$B$6*H2881</f>
        <v>6.375</v>
      </c>
      <c r="M2881" s="37" t="n">
        <f aca="false">I2881+Inputs!$B$7*J2881</f>
        <v>96.798</v>
      </c>
      <c r="N2881" s="37" t="n">
        <f aca="false">K2881+L2881+M2881</f>
        <v>124.848</v>
      </c>
    </row>
    <row r="2882" customFormat="false" ht="15" hidden="false" customHeight="false" outlineLevel="0" collapsed="false">
      <c r="A2882" s="0" t="s">
        <v>9</v>
      </c>
      <c r="B2882" s="0" t="s">
        <v>442</v>
      </c>
      <c r="C2882" s="15" t="n">
        <v>45962</v>
      </c>
      <c r="D2882" s="0" t="n">
        <v>5</v>
      </c>
      <c r="E2882" s="0" t="n">
        <v>0</v>
      </c>
      <c r="F2882" s="0" t="n">
        <v>32</v>
      </c>
      <c r="G2882" s="0" t="n">
        <v>0</v>
      </c>
      <c r="H2882" s="0" t="n">
        <v>5</v>
      </c>
      <c r="I2882" s="0" t="n">
        <v>0</v>
      </c>
      <c r="J2882" s="0" t="n">
        <v>84</v>
      </c>
      <c r="K2882" s="37" t="n">
        <f aca="false">E2882+Inputs!$B$5*F2882</f>
        <v>40.8</v>
      </c>
      <c r="L2882" s="37" t="n">
        <f aca="false">G2882+Inputs!$B$6*H2882</f>
        <v>6.375</v>
      </c>
      <c r="M2882" s="37" t="n">
        <f aca="false">I2882+Inputs!$B$7*J2882</f>
        <v>104.244</v>
      </c>
      <c r="N2882" s="37" t="n">
        <f aca="false">K2882+L2882+M2882</f>
        <v>151.419</v>
      </c>
    </row>
    <row r="2883" customFormat="false" ht="15" hidden="false" customHeight="false" outlineLevel="0" collapsed="false">
      <c r="A2883" s="0" t="s">
        <v>9</v>
      </c>
      <c r="B2883" s="0" t="s">
        <v>442</v>
      </c>
      <c r="C2883" s="15" t="n">
        <v>45992</v>
      </c>
      <c r="D2883" s="0" t="n">
        <v>5</v>
      </c>
      <c r="E2883" s="0" t="n">
        <v>0</v>
      </c>
      <c r="F2883" s="0" t="n">
        <v>23</v>
      </c>
      <c r="G2883" s="0" t="n">
        <v>0</v>
      </c>
      <c r="H2883" s="0" t="n">
        <v>0</v>
      </c>
      <c r="I2883" s="0" t="n">
        <v>0</v>
      </c>
      <c r="J2883" s="0" t="n">
        <v>75</v>
      </c>
      <c r="K2883" s="37" t="n">
        <f aca="false">E2883+Inputs!$B$5*F2883</f>
        <v>29.325</v>
      </c>
      <c r="L2883" s="37" t="n">
        <f aca="false">G2883+Inputs!$B$6*H2883</f>
        <v>0</v>
      </c>
      <c r="M2883" s="37" t="n">
        <f aca="false">I2883+Inputs!$B$7*J2883</f>
        <v>93.075</v>
      </c>
      <c r="N2883" s="37" t="n">
        <f aca="false">K2883+L2883+M2883</f>
        <v>122.4</v>
      </c>
    </row>
    <row r="2884" customFormat="false" ht="15" hidden="false" customHeight="false" outlineLevel="0" collapsed="false">
      <c r="A2884" s="0" t="s">
        <v>9</v>
      </c>
      <c r="B2884" s="0" t="s">
        <v>442</v>
      </c>
      <c r="C2884" s="15" t="n">
        <v>46023</v>
      </c>
      <c r="D2884" s="0" t="n">
        <v>5</v>
      </c>
      <c r="E2884" s="0" t="n">
        <v>0</v>
      </c>
      <c r="F2884" s="0" t="n">
        <v>16</v>
      </c>
      <c r="G2884" s="0" t="n">
        <v>0</v>
      </c>
      <c r="H2884" s="0" t="n">
        <v>2</v>
      </c>
      <c r="I2884" s="0" t="n">
        <v>0</v>
      </c>
      <c r="J2884" s="0" t="n">
        <v>80</v>
      </c>
      <c r="K2884" s="37" t="n">
        <f aca="false">E2884+Inputs!$B$5*F2884</f>
        <v>20.4</v>
      </c>
      <c r="L2884" s="37" t="n">
        <f aca="false">G2884+Inputs!$B$6*H2884</f>
        <v>2.55</v>
      </c>
      <c r="M2884" s="37" t="n">
        <f aca="false">I2884+Inputs!$B$7*J2884</f>
        <v>99.28</v>
      </c>
      <c r="N2884" s="37" t="n">
        <f aca="false">K2884+L2884+M2884</f>
        <v>122.23</v>
      </c>
    </row>
    <row r="2885" customFormat="false" ht="15" hidden="false" customHeight="false" outlineLevel="0" collapsed="false">
      <c r="A2885" s="0" t="s">
        <v>9</v>
      </c>
      <c r="B2885" s="0" t="s">
        <v>442</v>
      </c>
      <c r="C2885" s="15" t="n">
        <v>46054</v>
      </c>
      <c r="D2885" s="0" t="n">
        <v>5</v>
      </c>
      <c r="E2885" s="0" t="n">
        <v>0</v>
      </c>
      <c r="F2885" s="0" t="n">
        <v>28</v>
      </c>
      <c r="G2885" s="0" t="n">
        <v>0</v>
      </c>
      <c r="H2885" s="0" t="n">
        <v>5</v>
      </c>
      <c r="I2885" s="0" t="n">
        <v>0</v>
      </c>
      <c r="J2885" s="0" t="n">
        <v>64</v>
      </c>
      <c r="K2885" s="37" t="n">
        <f aca="false">E2885+Inputs!$B$5*F2885</f>
        <v>35.7</v>
      </c>
      <c r="L2885" s="37" t="n">
        <f aca="false">G2885+Inputs!$B$6*H2885</f>
        <v>6.375</v>
      </c>
      <c r="M2885" s="37" t="n">
        <f aca="false">I2885+Inputs!$B$7*J2885</f>
        <v>79.424</v>
      </c>
      <c r="N2885" s="37" t="n">
        <f aca="false">K2885+L2885+M2885</f>
        <v>121.499</v>
      </c>
    </row>
    <row r="2886" customFormat="false" ht="15" hidden="false" customHeight="false" outlineLevel="0" collapsed="false">
      <c r="A2886" s="0" t="s">
        <v>9</v>
      </c>
      <c r="B2886" s="0" t="s">
        <v>442</v>
      </c>
      <c r="C2886" s="15" t="n">
        <v>46082</v>
      </c>
      <c r="D2886" s="0" t="n">
        <v>5</v>
      </c>
      <c r="E2886" s="0" t="n">
        <v>0</v>
      </c>
      <c r="F2886" s="0" t="n">
        <v>42</v>
      </c>
      <c r="G2886" s="0" t="n">
        <v>0</v>
      </c>
      <c r="H2886" s="0" t="n">
        <v>5</v>
      </c>
      <c r="I2886" s="0" t="n">
        <v>0</v>
      </c>
      <c r="J2886" s="0" t="n">
        <v>67</v>
      </c>
      <c r="K2886" s="37" t="n">
        <f aca="false">E2886+Inputs!$B$5*F2886</f>
        <v>53.55</v>
      </c>
      <c r="L2886" s="37" t="n">
        <f aca="false">G2886+Inputs!$B$6*H2886</f>
        <v>6.375</v>
      </c>
      <c r="M2886" s="37" t="n">
        <f aca="false">I2886+Inputs!$B$7*J2886</f>
        <v>83.147</v>
      </c>
      <c r="N2886" s="37" t="n">
        <f aca="false">K2886+L2886+M2886</f>
        <v>143.072</v>
      </c>
    </row>
    <row r="2887" customFormat="false" ht="15" hidden="false" customHeight="false" outlineLevel="0" collapsed="false">
      <c r="A2887" s="0" t="s">
        <v>9</v>
      </c>
      <c r="B2887" s="0" t="s">
        <v>442</v>
      </c>
      <c r="C2887" s="15" t="n">
        <v>46113</v>
      </c>
      <c r="D2887" s="0" t="n">
        <v>5</v>
      </c>
      <c r="E2887" s="0" t="n">
        <v>0</v>
      </c>
      <c r="F2887" s="0" t="n">
        <v>30</v>
      </c>
      <c r="G2887" s="0" t="n">
        <v>0</v>
      </c>
      <c r="H2887" s="0" t="n">
        <v>6</v>
      </c>
      <c r="I2887" s="0" t="n">
        <v>0</v>
      </c>
      <c r="J2887" s="0" t="n">
        <v>48</v>
      </c>
      <c r="K2887" s="37" t="n">
        <f aca="false">E2887+Inputs!$B$5*F2887</f>
        <v>38.25</v>
      </c>
      <c r="L2887" s="37" t="n">
        <f aca="false">G2887+Inputs!$B$6*H2887</f>
        <v>7.65</v>
      </c>
      <c r="M2887" s="37" t="n">
        <f aca="false">I2887+Inputs!$B$7*J2887</f>
        <v>59.568</v>
      </c>
      <c r="N2887" s="37" t="n">
        <f aca="false">K2887+L2887+M2887</f>
        <v>105.468</v>
      </c>
    </row>
    <row r="2888" customFormat="false" ht="15" hidden="false" customHeight="false" outlineLevel="0" collapsed="false">
      <c r="A2888" s="0" t="s">
        <v>9</v>
      </c>
      <c r="B2888" s="0" t="s">
        <v>442</v>
      </c>
      <c r="C2888" s="15" t="n">
        <v>46143</v>
      </c>
      <c r="D2888" s="0" t="n">
        <v>5</v>
      </c>
      <c r="E2888" s="0" t="n">
        <v>0</v>
      </c>
      <c r="F2888" s="0" t="n">
        <v>49</v>
      </c>
      <c r="G2888" s="0" t="n">
        <v>0</v>
      </c>
      <c r="H2888" s="0" t="n">
        <v>5</v>
      </c>
      <c r="I2888" s="0" t="n">
        <v>0</v>
      </c>
      <c r="J2888" s="0" t="n">
        <v>65</v>
      </c>
      <c r="K2888" s="37" t="n">
        <f aca="false">E2888+Inputs!$B$5*F2888</f>
        <v>62.475</v>
      </c>
      <c r="L2888" s="37" t="n">
        <f aca="false">G2888+Inputs!$B$6*H2888</f>
        <v>6.375</v>
      </c>
      <c r="M2888" s="37" t="n">
        <f aca="false">I2888+Inputs!$B$7*J2888</f>
        <v>80.665</v>
      </c>
      <c r="N2888" s="37" t="n">
        <f aca="false">K2888+L2888+M2888</f>
        <v>149.515</v>
      </c>
    </row>
    <row r="2889" customFormat="false" ht="15" hidden="false" customHeight="false" outlineLevel="0" collapsed="false">
      <c r="A2889" s="0" t="s">
        <v>9</v>
      </c>
      <c r="B2889" s="0" t="s">
        <v>442</v>
      </c>
      <c r="C2889" s="15" t="n">
        <v>46174</v>
      </c>
      <c r="D2889" s="0" t="n">
        <v>5</v>
      </c>
      <c r="E2889" s="0" t="n">
        <v>0</v>
      </c>
      <c r="F2889" s="0" t="n">
        <v>64</v>
      </c>
      <c r="G2889" s="0" t="n">
        <v>0</v>
      </c>
      <c r="H2889" s="0" t="n">
        <v>5</v>
      </c>
      <c r="I2889" s="0" t="n">
        <v>0</v>
      </c>
      <c r="J2889" s="0" t="n">
        <v>85</v>
      </c>
      <c r="K2889" s="37" t="n">
        <f aca="false">E2889+Inputs!$B$5*F2889</f>
        <v>81.6</v>
      </c>
      <c r="L2889" s="37" t="n">
        <f aca="false">G2889+Inputs!$B$6*H2889</f>
        <v>6.375</v>
      </c>
      <c r="M2889" s="37" t="n">
        <f aca="false">I2889+Inputs!$B$7*J2889</f>
        <v>105.485</v>
      </c>
      <c r="N2889" s="37" t="n">
        <f aca="false">K2889+L2889+M2889</f>
        <v>193.46</v>
      </c>
    </row>
    <row r="2890" customFormat="false" ht="15" hidden="false" customHeight="false" outlineLevel="0" collapsed="false">
      <c r="A2890" s="0" t="s">
        <v>9</v>
      </c>
      <c r="B2890" s="0" t="s">
        <v>442</v>
      </c>
      <c r="C2890" s="15" t="n">
        <v>46204</v>
      </c>
      <c r="D2890" s="0" t="n">
        <v>5</v>
      </c>
      <c r="E2890" s="0" t="n">
        <v>0</v>
      </c>
      <c r="F2890" s="0" t="n">
        <v>58</v>
      </c>
      <c r="G2890" s="0" t="n">
        <v>0</v>
      </c>
      <c r="H2890" s="0" t="n">
        <v>8</v>
      </c>
      <c r="I2890" s="0" t="n">
        <v>0</v>
      </c>
      <c r="J2890" s="0" t="n">
        <v>60</v>
      </c>
      <c r="K2890" s="37" t="n">
        <f aca="false">E2890+Inputs!$B$5*F2890</f>
        <v>73.95</v>
      </c>
      <c r="L2890" s="37" t="n">
        <f aca="false">G2890+Inputs!$B$6*H2890</f>
        <v>10.2</v>
      </c>
      <c r="M2890" s="37" t="n">
        <f aca="false">I2890+Inputs!$B$7*J2890</f>
        <v>74.46</v>
      </c>
      <c r="N2890" s="37" t="n">
        <f aca="false">K2890+L2890+M2890</f>
        <v>158.61</v>
      </c>
    </row>
    <row r="2891" customFormat="false" ht="15" hidden="false" customHeight="false" outlineLevel="0" collapsed="false">
      <c r="A2891" s="0" t="s">
        <v>9</v>
      </c>
      <c r="B2891" s="0" t="s">
        <v>442</v>
      </c>
      <c r="C2891" s="15" t="n">
        <v>46235</v>
      </c>
      <c r="D2891" s="0" t="n">
        <v>5</v>
      </c>
      <c r="E2891" s="0" t="n">
        <v>0</v>
      </c>
      <c r="F2891" s="0" t="n">
        <v>49</v>
      </c>
      <c r="G2891" s="0" t="n">
        <v>0</v>
      </c>
      <c r="H2891" s="0" t="n">
        <v>8</v>
      </c>
      <c r="I2891" s="0" t="n">
        <v>0</v>
      </c>
      <c r="J2891" s="0" t="n">
        <v>58</v>
      </c>
      <c r="K2891" s="37" t="n">
        <f aca="false">E2891+Inputs!$B$5*F2891</f>
        <v>62.475</v>
      </c>
      <c r="L2891" s="37" t="n">
        <f aca="false">G2891+Inputs!$B$6*H2891</f>
        <v>10.2</v>
      </c>
      <c r="M2891" s="37" t="n">
        <f aca="false">I2891+Inputs!$B$7*J2891</f>
        <v>71.978</v>
      </c>
      <c r="N2891" s="37" t="n">
        <f aca="false">K2891+L2891+M2891</f>
        <v>144.653</v>
      </c>
    </row>
    <row r="2892" customFormat="false" ht="15" hidden="false" customHeight="false" outlineLevel="0" collapsed="false">
      <c r="A2892" s="0" t="s">
        <v>9</v>
      </c>
      <c r="B2892" s="0" t="s">
        <v>388</v>
      </c>
      <c r="C2892" s="15" t="n">
        <v>44927</v>
      </c>
      <c r="D2892" s="0" t="n">
        <v>2</v>
      </c>
      <c r="E2892" s="0" t="n">
        <v>0</v>
      </c>
      <c r="F2892" s="0" t="n">
        <v>0</v>
      </c>
      <c r="G2892" s="0" t="n">
        <v>0</v>
      </c>
      <c r="H2892" s="0" t="n">
        <v>0</v>
      </c>
      <c r="I2892" s="0" t="n">
        <v>0</v>
      </c>
      <c r="J2892" s="0" t="n">
        <v>26</v>
      </c>
      <c r="K2892" s="37" t="n">
        <f aca="false">E2892+Inputs!$B$5*F2892</f>
        <v>0</v>
      </c>
      <c r="L2892" s="37" t="n">
        <f aca="false">G2892+Inputs!$B$6*H2892</f>
        <v>0</v>
      </c>
      <c r="M2892" s="37" t="n">
        <f aca="false">I2892+Inputs!$B$7*J2892</f>
        <v>32.266</v>
      </c>
      <c r="N2892" s="37" t="n">
        <f aca="false">K2892+L2892+M2892</f>
        <v>32.266</v>
      </c>
    </row>
    <row r="2893" customFormat="false" ht="15" hidden="false" customHeight="false" outlineLevel="0" collapsed="false">
      <c r="A2893" s="0" t="s">
        <v>9</v>
      </c>
      <c r="B2893" s="0" t="s">
        <v>388</v>
      </c>
      <c r="C2893" s="15" t="n">
        <v>44958</v>
      </c>
      <c r="D2893" s="0" t="n">
        <v>2</v>
      </c>
      <c r="E2893" s="0" t="n">
        <v>0</v>
      </c>
      <c r="F2893" s="0" t="n">
        <v>0</v>
      </c>
      <c r="G2893" s="0" t="n">
        <v>0</v>
      </c>
      <c r="H2893" s="0" t="n">
        <v>0</v>
      </c>
      <c r="I2893" s="0" t="n">
        <v>0</v>
      </c>
      <c r="J2893" s="0" t="n">
        <v>17</v>
      </c>
      <c r="K2893" s="37" t="n">
        <f aca="false">E2893+Inputs!$B$5*F2893</f>
        <v>0</v>
      </c>
      <c r="L2893" s="37" t="n">
        <f aca="false">G2893+Inputs!$B$6*H2893</f>
        <v>0</v>
      </c>
      <c r="M2893" s="37" t="n">
        <f aca="false">I2893+Inputs!$B$7*J2893</f>
        <v>21.097</v>
      </c>
      <c r="N2893" s="37" t="n">
        <f aca="false">K2893+L2893+M2893</f>
        <v>21.097</v>
      </c>
    </row>
    <row r="2894" customFormat="false" ht="15" hidden="false" customHeight="false" outlineLevel="0" collapsed="false">
      <c r="A2894" s="0" t="s">
        <v>9</v>
      </c>
      <c r="B2894" s="0" t="s">
        <v>388</v>
      </c>
      <c r="C2894" s="15" t="n">
        <v>44986</v>
      </c>
      <c r="D2894" s="0" t="n">
        <v>2</v>
      </c>
      <c r="E2894" s="0" t="n">
        <v>0</v>
      </c>
      <c r="F2894" s="0" t="n">
        <v>0</v>
      </c>
      <c r="G2894" s="0" t="n">
        <v>0</v>
      </c>
      <c r="H2894" s="0" t="n">
        <v>0</v>
      </c>
      <c r="I2894" s="0" t="n">
        <v>0</v>
      </c>
      <c r="J2894" s="0" t="n">
        <v>6</v>
      </c>
      <c r="K2894" s="37" t="n">
        <f aca="false">E2894+Inputs!$B$5*F2894</f>
        <v>0</v>
      </c>
      <c r="L2894" s="37" t="n">
        <f aca="false">G2894+Inputs!$B$6*H2894</f>
        <v>0</v>
      </c>
      <c r="M2894" s="37" t="n">
        <f aca="false">I2894+Inputs!$B$7*J2894</f>
        <v>7.446</v>
      </c>
      <c r="N2894" s="37" t="n">
        <f aca="false">K2894+L2894+M2894</f>
        <v>7.446</v>
      </c>
    </row>
    <row r="2895" customFormat="false" ht="15" hidden="false" customHeight="false" outlineLevel="0" collapsed="false">
      <c r="A2895" s="0" t="s">
        <v>9</v>
      </c>
      <c r="B2895" s="0" t="s">
        <v>388</v>
      </c>
      <c r="C2895" s="15" t="n">
        <v>45017</v>
      </c>
      <c r="D2895" s="0" t="n">
        <v>2</v>
      </c>
      <c r="E2895" s="0" t="n">
        <v>0</v>
      </c>
      <c r="F2895" s="0" t="n">
        <v>0</v>
      </c>
      <c r="G2895" s="0" t="n">
        <v>0</v>
      </c>
      <c r="H2895" s="0" t="n">
        <v>0</v>
      </c>
      <c r="I2895" s="0" t="n">
        <v>0</v>
      </c>
      <c r="J2895" s="0" t="n">
        <v>9</v>
      </c>
      <c r="K2895" s="37" t="n">
        <f aca="false">E2895+Inputs!$B$5*F2895</f>
        <v>0</v>
      </c>
      <c r="L2895" s="37" t="n">
        <f aca="false">G2895+Inputs!$B$6*H2895</f>
        <v>0</v>
      </c>
      <c r="M2895" s="37" t="n">
        <f aca="false">I2895+Inputs!$B$7*J2895</f>
        <v>11.169</v>
      </c>
      <c r="N2895" s="37" t="n">
        <f aca="false">K2895+L2895+M2895</f>
        <v>11.169</v>
      </c>
    </row>
    <row r="2896" customFormat="false" ht="15" hidden="false" customHeight="false" outlineLevel="0" collapsed="false">
      <c r="A2896" s="0" t="s">
        <v>9</v>
      </c>
      <c r="B2896" s="0" t="s">
        <v>388</v>
      </c>
      <c r="C2896" s="15" t="n">
        <v>45047</v>
      </c>
      <c r="D2896" s="0" t="n">
        <v>2</v>
      </c>
      <c r="E2896" s="0" t="n">
        <v>0</v>
      </c>
      <c r="F2896" s="0" t="n">
        <v>0</v>
      </c>
      <c r="G2896" s="0" t="n">
        <v>0</v>
      </c>
      <c r="H2896" s="0" t="n">
        <v>0</v>
      </c>
      <c r="I2896" s="0" t="n">
        <v>0</v>
      </c>
      <c r="J2896" s="0" t="n">
        <v>40</v>
      </c>
      <c r="K2896" s="37" t="n">
        <f aca="false">E2896+Inputs!$B$5*F2896</f>
        <v>0</v>
      </c>
      <c r="L2896" s="37" t="n">
        <f aca="false">G2896+Inputs!$B$6*H2896</f>
        <v>0</v>
      </c>
      <c r="M2896" s="37" t="n">
        <f aca="false">I2896+Inputs!$B$7*J2896</f>
        <v>49.64</v>
      </c>
      <c r="N2896" s="37" t="n">
        <f aca="false">K2896+L2896+M2896</f>
        <v>49.64</v>
      </c>
    </row>
    <row r="2897" customFormat="false" ht="15" hidden="false" customHeight="false" outlineLevel="0" collapsed="false">
      <c r="A2897" s="0" t="s">
        <v>9</v>
      </c>
      <c r="B2897" s="0" t="s">
        <v>388</v>
      </c>
      <c r="C2897" s="15" t="n">
        <v>45078</v>
      </c>
      <c r="D2897" s="0" t="n">
        <v>2</v>
      </c>
      <c r="E2897" s="0" t="n">
        <v>0</v>
      </c>
      <c r="F2897" s="0" t="n">
        <v>0</v>
      </c>
      <c r="G2897" s="0" t="n">
        <v>0</v>
      </c>
      <c r="H2897" s="0" t="n">
        <v>0</v>
      </c>
      <c r="I2897" s="0" t="n">
        <v>0</v>
      </c>
      <c r="J2897" s="0" t="n">
        <v>30</v>
      </c>
      <c r="K2897" s="37" t="n">
        <f aca="false">E2897+Inputs!$B$5*F2897</f>
        <v>0</v>
      </c>
      <c r="L2897" s="37" t="n">
        <f aca="false">G2897+Inputs!$B$6*H2897</f>
        <v>0</v>
      </c>
      <c r="M2897" s="37" t="n">
        <f aca="false">I2897+Inputs!$B$7*J2897</f>
        <v>37.23</v>
      </c>
      <c r="N2897" s="37" t="n">
        <f aca="false">K2897+L2897+M2897</f>
        <v>37.23</v>
      </c>
    </row>
    <row r="2898" customFormat="false" ht="15" hidden="false" customHeight="false" outlineLevel="0" collapsed="false">
      <c r="A2898" s="0" t="s">
        <v>9</v>
      </c>
      <c r="B2898" s="0" t="s">
        <v>388</v>
      </c>
      <c r="C2898" s="15" t="n">
        <v>45108</v>
      </c>
      <c r="D2898" s="0" t="n">
        <v>2</v>
      </c>
      <c r="E2898" s="0" t="n">
        <v>0</v>
      </c>
      <c r="F2898" s="0" t="n">
        <v>0</v>
      </c>
      <c r="G2898" s="0" t="n">
        <v>0</v>
      </c>
      <c r="H2898" s="0" t="n">
        <v>0</v>
      </c>
      <c r="I2898" s="0" t="n">
        <v>0</v>
      </c>
      <c r="J2898" s="0" t="n">
        <v>35</v>
      </c>
      <c r="K2898" s="37" t="n">
        <f aca="false">E2898+Inputs!$B$5*F2898</f>
        <v>0</v>
      </c>
      <c r="L2898" s="37" t="n">
        <f aca="false">G2898+Inputs!$B$6*H2898</f>
        <v>0</v>
      </c>
      <c r="M2898" s="37" t="n">
        <f aca="false">I2898+Inputs!$B$7*J2898</f>
        <v>43.435</v>
      </c>
      <c r="N2898" s="37" t="n">
        <f aca="false">K2898+L2898+M2898</f>
        <v>43.435</v>
      </c>
    </row>
    <row r="2899" customFormat="false" ht="15" hidden="false" customHeight="false" outlineLevel="0" collapsed="false">
      <c r="A2899" s="0" t="s">
        <v>9</v>
      </c>
      <c r="B2899" s="0" t="s">
        <v>388</v>
      </c>
      <c r="C2899" s="15" t="n">
        <v>45139</v>
      </c>
      <c r="D2899" s="0" t="n">
        <v>2</v>
      </c>
      <c r="E2899" s="0" t="n">
        <v>0</v>
      </c>
      <c r="F2899" s="0" t="n">
        <v>0</v>
      </c>
      <c r="G2899" s="0" t="n">
        <v>0</v>
      </c>
      <c r="H2899" s="0" t="n">
        <v>0</v>
      </c>
      <c r="I2899" s="0" t="n">
        <v>0</v>
      </c>
      <c r="J2899" s="0" t="n">
        <v>38</v>
      </c>
      <c r="K2899" s="37" t="n">
        <f aca="false">E2899+Inputs!$B$5*F2899</f>
        <v>0</v>
      </c>
      <c r="L2899" s="37" t="n">
        <f aca="false">G2899+Inputs!$B$6*H2899</f>
        <v>0</v>
      </c>
      <c r="M2899" s="37" t="n">
        <f aca="false">I2899+Inputs!$B$7*J2899</f>
        <v>47.158</v>
      </c>
      <c r="N2899" s="37" t="n">
        <f aca="false">K2899+L2899+M2899</f>
        <v>47.158</v>
      </c>
    </row>
    <row r="2900" customFormat="false" ht="15" hidden="false" customHeight="false" outlineLevel="0" collapsed="false">
      <c r="A2900" s="0" t="s">
        <v>9</v>
      </c>
      <c r="B2900" s="0" t="s">
        <v>388</v>
      </c>
      <c r="C2900" s="15" t="n">
        <v>45170</v>
      </c>
      <c r="D2900" s="0" t="n">
        <v>2</v>
      </c>
      <c r="E2900" s="0" t="n">
        <v>0</v>
      </c>
      <c r="F2900" s="0" t="n">
        <v>1</v>
      </c>
      <c r="G2900" s="0" t="n">
        <v>0</v>
      </c>
      <c r="H2900" s="0" t="n">
        <v>0</v>
      </c>
      <c r="I2900" s="0" t="n">
        <v>0</v>
      </c>
      <c r="J2900" s="0" t="n">
        <v>34</v>
      </c>
      <c r="K2900" s="37" t="n">
        <f aca="false">E2900+Inputs!$B$5*F2900</f>
        <v>1.275</v>
      </c>
      <c r="L2900" s="37" t="n">
        <f aca="false">G2900+Inputs!$B$6*H2900</f>
        <v>0</v>
      </c>
      <c r="M2900" s="37" t="n">
        <f aca="false">I2900+Inputs!$B$7*J2900</f>
        <v>42.194</v>
      </c>
      <c r="N2900" s="37" t="n">
        <f aca="false">K2900+L2900+M2900</f>
        <v>43.469</v>
      </c>
    </row>
    <row r="2901" customFormat="false" ht="15" hidden="false" customHeight="false" outlineLevel="0" collapsed="false">
      <c r="A2901" s="0" t="s">
        <v>9</v>
      </c>
      <c r="B2901" s="0" t="s">
        <v>388</v>
      </c>
      <c r="C2901" s="15" t="n">
        <v>45200</v>
      </c>
      <c r="D2901" s="0" t="n">
        <v>2</v>
      </c>
      <c r="E2901" s="0" t="n">
        <v>0</v>
      </c>
      <c r="F2901" s="0" t="n">
        <v>0</v>
      </c>
      <c r="G2901" s="0" t="n">
        <v>0</v>
      </c>
      <c r="H2901" s="0" t="n">
        <v>0</v>
      </c>
      <c r="I2901" s="0" t="n">
        <v>0</v>
      </c>
      <c r="J2901" s="0" t="n">
        <v>36</v>
      </c>
      <c r="K2901" s="37" t="n">
        <f aca="false">E2901+Inputs!$B$5*F2901</f>
        <v>0</v>
      </c>
      <c r="L2901" s="37" t="n">
        <f aca="false">G2901+Inputs!$B$6*H2901</f>
        <v>0</v>
      </c>
      <c r="M2901" s="37" t="n">
        <f aca="false">I2901+Inputs!$B$7*J2901</f>
        <v>44.676</v>
      </c>
      <c r="N2901" s="37" t="n">
        <f aca="false">K2901+L2901+M2901</f>
        <v>44.676</v>
      </c>
    </row>
    <row r="2902" customFormat="false" ht="15" hidden="false" customHeight="false" outlineLevel="0" collapsed="false">
      <c r="A2902" s="0" t="s">
        <v>9</v>
      </c>
      <c r="B2902" s="0" t="s">
        <v>388</v>
      </c>
      <c r="C2902" s="15" t="n">
        <v>45231</v>
      </c>
      <c r="D2902" s="0" t="n">
        <v>2</v>
      </c>
      <c r="E2902" s="0" t="n">
        <v>0</v>
      </c>
      <c r="F2902" s="0" t="n">
        <v>0</v>
      </c>
      <c r="G2902" s="0" t="n">
        <v>0</v>
      </c>
      <c r="H2902" s="0" t="n">
        <v>1</v>
      </c>
      <c r="I2902" s="0" t="n">
        <v>0</v>
      </c>
      <c r="J2902" s="0" t="n">
        <v>35</v>
      </c>
      <c r="K2902" s="37" t="n">
        <f aca="false">E2902+Inputs!$B$5*F2902</f>
        <v>0</v>
      </c>
      <c r="L2902" s="37" t="n">
        <f aca="false">G2902+Inputs!$B$6*H2902</f>
        <v>1.275</v>
      </c>
      <c r="M2902" s="37" t="n">
        <f aca="false">I2902+Inputs!$B$7*J2902</f>
        <v>43.435</v>
      </c>
      <c r="N2902" s="37" t="n">
        <f aca="false">K2902+L2902+M2902</f>
        <v>44.71</v>
      </c>
    </row>
    <row r="2903" customFormat="false" ht="15" hidden="false" customHeight="false" outlineLevel="0" collapsed="false">
      <c r="A2903" s="0" t="s">
        <v>9</v>
      </c>
      <c r="B2903" s="0" t="s">
        <v>388</v>
      </c>
      <c r="C2903" s="15" t="n">
        <v>45261</v>
      </c>
      <c r="D2903" s="0" t="n">
        <v>2</v>
      </c>
      <c r="E2903" s="0" t="n">
        <v>0</v>
      </c>
      <c r="F2903" s="0" t="n">
        <v>0</v>
      </c>
      <c r="G2903" s="0" t="n">
        <v>0</v>
      </c>
      <c r="H2903" s="0" t="n">
        <v>0</v>
      </c>
      <c r="I2903" s="0" t="n">
        <v>0</v>
      </c>
      <c r="J2903" s="0" t="n">
        <v>31</v>
      </c>
      <c r="K2903" s="37" t="n">
        <f aca="false">E2903+Inputs!$B$5*F2903</f>
        <v>0</v>
      </c>
      <c r="L2903" s="37" t="n">
        <f aca="false">G2903+Inputs!$B$6*H2903</f>
        <v>0</v>
      </c>
      <c r="M2903" s="37" t="n">
        <f aca="false">I2903+Inputs!$B$7*J2903</f>
        <v>38.471</v>
      </c>
      <c r="N2903" s="37" t="n">
        <f aca="false">K2903+L2903+M2903</f>
        <v>38.471</v>
      </c>
    </row>
    <row r="2904" customFormat="false" ht="15" hidden="false" customHeight="false" outlineLevel="0" collapsed="false">
      <c r="A2904" s="0" t="s">
        <v>9</v>
      </c>
      <c r="B2904" s="0" t="s">
        <v>388</v>
      </c>
      <c r="C2904" s="15" t="n">
        <v>45292</v>
      </c>
      <c r="D2904" s="0" t="n">
        <v>2</v>
      </c>
      <c r="E2904" s="0" t="n">
        <v>0</v>
      </c>
      <c r="F2904" s="0" t="n">
        <v>1</v>
      </c>
      <c r="G2904" s="0" t="n">
        <v>0</v>
      </c>
      <c r="H2904" s="0" t="n">
        <v>0</v>
      </c>
      <c r="I2904" s="0" t="n">
        <v>0</v>
      </c>
      <c r="J2904" s="0" t="n">
        <v>23</v>
      </c>
      <c r="K2904" s="37" t="n">
        <f aca="false">E2904+Inputs!$B$5*F2904</f>
        <v>1.275</v>
      </c>
      <c r="L2904" s="37" t="n">
        <f aca="false">G2904+Inputs!$B$6*H2904</f>
        <v>0</v>
      </c>
      <c r="M2904" s="37" t="n">
        <f aca="false">I2904+Inputs!$B$7*J2904</f>
        <v>28.543</v>
      </c>
      <c r="N2904" s="37" t="n">
        <f aca="false">K2904+L2904+M2904</f>
        <v>29.818</v>
      </c>
    </row>
    <row r="2905" customFormat="false" ht="15" hidden="false" customHeight="false" outlineLevel="0" collapsed="false">
      <c r="A2905" s="0" t="s">
        <v>9</v>
      </c>
      <c r="B2905" s="0" t="s">
        <v>388</v>
      </c>
      <c r="C2905" s="15" t="n">
        <v>45323</v>
      </c>
      <c r="D2905" s="0" t="n">
        <v>2</v>
      </c>
      <c r="E2905" s="0" t="n">
        <v>0</v>
      </c>
      <c r="F2905" s="0" t="n">
        <v>0</v>
      </c>
      <c r="G2905" s="0" t="n">
        <v>0</v>
      </c>
      <c r="H2905" s="0" t="n">
        <v>0</v>
      </c>
      <c r="I2905" s="0" t="n">
        <v>0</v>
      </c>
      <c r="J2905" s="0" t="n">
        <v>3</v>
      </c>
      <c r="K2905" s="37" t="n">
        <f aca="false">E2905+Inputs!$B$5*F2905</f>
        <v>0</v>
      </c>
      <c r="L2905" s="37" t="n">
        <f aca="false">G2905+Inputs!$B$6*H2905</f>
        <v>0</v>
      </c>
      <c r="M2905" s="37" t="n">
        <f aca="false">I2905+Inputs!$B$7*J2905</f>
        <v>3.723</v>
      </c>
      <c r="N2905" s="37" t="n">
        <f aca="false">K2905+L2905+M2905</f>
        <v>3.723</v>
      </c>
    </row>
    <row r="2906" customFormat="false" ht="15" hidden="false" customHeight="false" outlineLevel="0" collapsed="false">
      <c r="A2906" s="0" t="s">
        <v>9</v>
      </c>
      <c r="B2906" s="0" t="s">
        <v>388</v>
      </c>
      <c r="C2906" s="15" t="n">
        <v>45352</v>
      </c>
      <c r="D2906" s="0" t="n">
        <v>2</v>
      </c>
      <c r="E2906" s="0" t="n">
        <v>0</v>
      </c>
      <c r="F2906" s="0" t="n">
        <v>1</v>
      </c>
      <c r="G2906" s="0" t="n">
        <v>0</v>
      </c>
      <c r="H2906" s="0" t="n">
        <v>0</v>
      </c>
      <c r="I2906" s="0" t="n">
        <v>0</v>
      </c>
      <c r="J2906" s="0" t="n">
        <v>15</v>
      </c>
      <c r="K2906" s="37" t="n">
        <f aca="false">E2906+Inputs!$B$5*F2906</f>
        <v>1.275</v>
      </c>
      <c r="L2906" s="37" t="n">
        <f aca="false">G2906+Inputs!$B$6*H2906</f>
        <v>0</v>
      </c>
      <c r="M2906" s="37" t="n">
        <f aca="false">I2906+Inputs!$B$7*J2906</f>
        <v>18.615</v>
      </c>
      <c r="N2906" s="37" t="n">
        <f aca="false">K2906+L2906+M2906</f>
        <v>19.89</v>
      </c>
    </row>
    <row r="2907" customFormat="false" ht="15" hidden="false" customHeight="false" outlineLevel="0" collapsed="false">
      <c r="A2907" s="0" t="s">
        <v>9</v>
      </c>
      <c r="B2907" s="0" t="s">
        <v>388</v>
      </c>
      <c r="C2907" s="15" t="n">
        <v>45383</v>
      </c>
      <c r="D2907" s="0" t="n">
        <v>2</v>
      </c>
      <c r="E2907" s="0" t="n">
        <v>0</v>
      </c>
      <c r="F2907" s="0" t="n">
        <v>0</v>
      </c>
      <c r="G2907" s="0" t="n">
        <v>0</v>
      </c>
      <c r="H2907" s="0" t="n">
        <v>0</v>
      </c>
      <c r="I2907" s="0" t="n">
        <v>0</v>
      </c>
      <c r="J2907" s="0" t="n">
        <v>19</v>
      </c>
      <c r="K2907" s="37" t="n">
        <f aca="false">E2907+Inputs!$B$5*F2907</f>
        <v>0</v>
      </c>
      <c r="L2907" s="37" t="n">
        <f aca="false">G2907+Inputs!$B$6*H2907</f>
        <v>0</v>
      </c>
      <c r="M2907" s="37" t="n">
        <f aca="false">I2907+Inputs!$B$7*J2907</f>
        <v>23.579</v>
      </c>
      <c r="N2907" s="37" t="n">
        <f aca="false">K2907+L2907+M2907</f>
        <v>23.579</v>
      </c>
    </row>
    <row r="2908" customFormat="false" ht="15" hidden="false" customHeight="false" outlineLevel="0" collapsed="false">
      <c r="A2908" s="0" t="s">
        <v>9</v>
      </c>
      <c r="B2908" s="0" t="s">
        <v>388</v>
      </c>
      <c r="C2908" s="15" t="n">
        <v>45413</v>
      </c>
      <c r="D2908" s="0" t="n">
        <v>2</v>
      </c>
      <c r="E2908" s="0" t="n">
        <v>0</v>
      </c>
      <c r="F2908" s="0" t="n">
        <v>0</v>
      </c>
      <c r="G2908" s="0" t="n">
        <v>0</v>
      </c>
      <c r="H2908" s="0" t="n">
        <v>0</v>
      </c>
      <c r="I2908" s="0" t="n">
        <v>0</v>
      </c>
      <c r="J2908" s="0" t="n">
        <v>29</v>
      </c>
      <c r="K2908" s="37" t="n">
        <f aca="false">E2908+Inputs!$B$5*F2908</f>
        <v>0</v>
      </c>
      <c r="L2908" s="37" t="n">
        <f aca="false">G2908+Inputs!$B$6*H2908</f>
        <v>0</v>
      </c>
      <c r="M2908" s="37" t="n">
        <f aca="false">I2908+Inputs!$B$7*J2908</f>
        <v>35.989</v>
      </c>
      <c r="N2908" s="37" t="n">
        <f aca="false">K2908+L2908+M2908</f>
        <v>35.989</v>
      </c>
    </row>
    <row r="2909" customFormat="false" ht="15" hidden="false" customHeight="false" outlineLevel="0" collapsed="false">
      <c r="A2909" s="0" t="s">
        <v>9</v>
      </c>
      <c r="B2909" s="0" t="s">
        <v>388</v>
      </c>
      <c r="C2909" s="15" t="n">
        <v>45444</v>
      </c>
      <c r="D2909" s="0" t="n">
        <v>2</v>
      </c>
      <c r="E2909" s="0" t="n">
        <v>0</v>
      </c>
      <c r="F2909" s="0" t="n">
        <v>1</v>
      </c>
      <c r="G2909" s="0" t="n">
        <v>0</v>
      </c>
      <c r="H2909" s="0" t="n">
        <v>1</v>
      </c>
      <c r="I2909" s="0" t="n">
        <v>0</v>
      </c>
      <c r="J2909" s="0" t="n">
        <v>42</v>
      </c>
      <c r="K2909" s="37" t="n">
        <f aca="false">E2909+Inputs!$B$5*F2909</f>
        <v>1.275</v>
      </c>
      <c r="L2909" s="37" t="n">
        <f aca="false">G2909+Inputs!$B$6*H2909</f>
        <v>1.275</v>
      </c>
      <c r="M2909" s="37" t="n">
        <f aca="false">I2909+Inputs!$B$7*J2909</f>
        <v>52.122</v>
      </c>
      <c r="N2909" s="37" t="n">
        <f aca="false">K2909+L2909+M2909</f>
        <v>54.672</v>
      </c>
    </row>
    <row r="2910" customFormat="false" ht="15" hidden="false" customHeight="false" outlineLevel="0" collapsed="false">
      <c r="A2910" s="0" t="s">
        <v>9</v>
      </c>
      <c r="B2910" s="0" t="s">
        <v>388</v>
      </c>
      <c r="C2910" s="15" t="n">
        <v>45474</v>
      </c>
      <c r="D2910" s="0" t="n">
        <v>2</v>
      </c>
      <c r="E2910" s="0" t="n">
        <v>0</v>
      </c>
      <c r="F2910" s="0" t="n">
        <v>0</v>
      </c>
      <c r="G2910" s="0" t="n">
        <v>0</v>
      </c>
      <c r="H2910" s="0" t="n">
        <v>0</v>
      </c>
      <c r="I2910" s="0" t="n">
        <v>0</v>
      </c>
      <c r="J2910" s="0" t="n">
        <v>27</v>
      </c>
      <c r="K2910" s="37" t="n">
        <f aca="false">E2910+Inputs!$B$5*F2910</f>
        <v>0</v>
      </c>
      <c r="L2910" s="37" t="n">
        <f aca="false">G2910+Inputs!$B$6*H2910</f>
        <v>0</v>
      </c>
      <c r="M2910" s="37" t="n">
        <f aca="false">I2910+Inputs!$B$7*J2910</f>
        <v>33.507</v>
      </c>
      <c r="N2910" s="37" t="n">
        <f aca="false">K2910+L2910+M2910</f>
        <v>33.507</v>
      </c>
    </row>
    <row r="2911" customFormat="false" ht="15" hidden="false" customHeight="false" outlineLevel="0" collapsed="false">
      <c r="A2911" s="0" t="s">
        <v>9</v>
      </c>
      <c r="B2911" s="0" t="s">
        <v>388</v>
      </c>
      <c r="C2911" s="15" t="n">
        <v>45505</v>
      </c>
      <c r="D2911" s="0" t="n">
        <v>2</v>
      </c>
      <c r="E2911" s="0" t="n">
        <v>0</v>
      </c>
      <c r="F2911" s="0" t="n">
        <v>0</v>
      </c>
      <c r="G2911" s="0" t="n">
        <v>0</v>
      </c>
      <c r="H2911" s="0" t="n">
        <v>1</v>
      </c>
      <c r="I2911" s="0" t="n">
        <v>0</v>
      </c>
      <c r="J2911" s="0" t="n">
        <v>46</v>
      </c>
      <c r="K2911" s="37" t="n">
        <f aca="false">E2911+Inputs!$B$5*F2911</f>
        <v>0</v>
      </c>
      <c r="L2911" s="37" t="n">
        <f aca="false">G2911+Inputs!$B$6*H2911</f>
        <v>1.275</v>
      </c>
      <c r="M2911" s="37" t="n">
        <f aca="false">I2911+Inputs!$B$7*J2911</f>
        <v>57.086</v>
      </c>
      <c r="N2911" s="37" t="n">
        <f aca="false">K2911+L2911+M2911</f>
        <v>58.361</v>
      </c>
    </row>
    <row r="2912" customFormat="false" ht="15" hidden="false" customHeight="false" outlineLevel="0" collapsed="false">
      <c r="A2912" s="0" t="s">
        <v>9</v>
      </c>
      <c r="B2912" s="0" t="s">
        <v>388</v>
      </c>
      <c r="C2912" s="15" t="n">
        <v>45536</v>
      </c>
      <c r="D2912" s="0" t="n">
        <v>2</v>
      </c>
      <c r="E2912" s="0" t="n">
        <v>0</v>
      </c>
      <c r="F2912" s="0" t="n">
        <v>1</v>
      </c>
      <c r="G2912" s="0" t="n">
        <v>0</v>
      </c>
      <c r="H2912" s="0" t="n">
        <v>0</v>
      </c>
      <c r="I2912" s="0" t="n">
        <v>0</v>
      </c>
      <c r="J2912" s="0" t="n">
        <v>35</v>
      </c>
      <c r="K2912" s="37" t="n">
        <f aca="false">E2912+Inputs!$B$5*F2912</f>
        <v>1.275</v>
      </c>
      <c r="L2912" s="37" t="n">
        <f aca="false">G2912+Inputs!$B$6*H2912</f>
        <v>0</v>
      </c>
      <c r="M2912" s="37" t="n">
        <f aca="false">I2912+Inputs!$B$7*J2912</f>
        <v>43.435</v>
      </c>
      <c r="N2912" s="37" t="n">
        <f aca="false">K2912+L2912+M2912</f>
        <v>44.71</v>
      </c>
    </row>
    <row r="2913" customFormat="false" ht="15" hidden="false" customHeight="false" outlineLevel="0" collapsed="false">
      <c r="A2913" s="0" t="s">
        <v>9</v>
      </c>
      <c r="B2913" s="0" t="s">
        <v>388</v>
      </c>
      <c r="C2913" s="15" t="n">
        <v>45566</v>
      </c>
      <c r="D2913" s="0" t="n">
        <v>2</v>
      </c>
      <c r="E2913" s="0" t="n">
        <v>0</v>
      </c>
      <c r="F2913" s="0" t="n">
        <v>1</v>
      </c>
      <c r="G2913" s="0" t="n">
        <v>0</v>
      </c>
      <c r="H2913" s="0" t="n">
        <v>1</v>
      </c>
      <c r="I2913" s="0" t="n">
        <v>0</v>
      </c>
      <c r="J2913" s="0" t="n">
        <v>35</v>
      </c>
      <c r="K2913" s="37" t="n">
        <f aca="false">E2913+Inputs!$B$5*F2913</f>
        <v>1.275</v>
      </c>
      <c r="L2913" s="37" t="n">
        <f aca="false">G2913+Inputs!$B$6*H2913</f>
        <v>1.275</v>
      </c>
      <c r="M2913" s="37" t="n">
        <f aca="false">I2913+Inputs!$B$7*J2913</f>
        <v>43.435</v>
      </c>
      <c r="N2913" s="37" t="n">
        <f aca="false">K2913+L2913+M2913</f>
        <v>45.985</v>
      </c>
    </row>
    <row r="2914" customFormat="false" ht="15" hidden="false" customHeight="false" outlineLevel="0" collapsed="false">
      <c r="A2914" s="0" t="s">
        <v>9</v>
      </c>
      <c r="B2914" s="0" t="s">
        <v>388</v>
      </c>
      <c r="C2914" s="15" t="n">
        <v>45597</v>
      </c>
      <c r="D2914" s="0" t="n">
        <v>2</v>
      </c>
      <c r="E2914" s="0" t="n">
        <v>0</v>
      </c>
      <c r="F2914" s="0" t="n">
        <v>0</v>
      </c>
      <c r="G2914" s="0" t="n">
        <v>0</v>
      </c>
      <c r="H2914" s="0" t="n">
        <v>0</v>
      </c>
      <c r="I2914" s="0" t="n">
        <v>0</v>
      </c>
      <c r="J2914" s="0" t="n">
        <v>25</v>
      </c>
      <c r="K2914" s="37" t="n">
        <f aca="false">E2914+Inputs!$B$5*F2914</f>
        <v>0</v>
      </c>
      <c r="L2914" s="37" t="n">
        <f aca="false">G2914+Inputs!$B$6*H2914</f>
        <v>0</v>
      </c>
      <c r="M2914" s="37" t="n">
        <f aca="false">I2914+Inputs!$B$7*J2914</f>
        <v>31.025</v>
      </c>
      <c r="N2914" s="37" t="n">
        <f aca="false">K2914+L2914+M2914</f>
        <v>31.025</v>
      </c>
    </row>
    <row r="2915" customFormat="false" ht="15" hidden="false" customHeight="false" outlineLevel="0" collapsed="false">
      <c r="A2915" s="0" t="s">
        <v>9</v>
      </c>
      <c r="B2915" s="0" t="s">
        <v>388</v>
      </c>
      <c r="C2915" s="15" t="n">
        <v>45627</v>
      </c>
      <c r="D2915" s="0" t="n">
        <v>2</v>
      </c>
      <c r="E2915" s="0" t="n">
        <v>0</v>
      </c>
      <c r="F2915" s="0" t="n">
        <v>0</v>
      </c>
      <c r="G2915" s="0" t="n">
        <v>0</v>
      </c>
      <c r="H2915" s="0" t="n">
        <v>0</v>
      </c>
      <c r="I2915" s="0" t="n">
        <v>0</v>
      </c>
      <c r="J2915" s="0" t="n">
        <v>29</v>
      </c>
      <c r="K2915" s="37" t="n">
        <f aca="false">E2915+Inputs!$B$5*F2915</f>
        <v>0</v>
      </c>
      <c r="L2915" s="37" t="n">
        <f aca="false">G2915+Inputs!$B$6*H2915</f>
        <v>0</v>
      </c>
      <c r="M2915" s="37" t="n">
        <f aca="false">I2915+Inputs!$B$7*J2915</f>
        <v>35.989</v>
      </c>
      <c r="N2915" s="37" t="n">
        <f aca="false">K2915+L2915+M2915</f>
        <v>35.989</v>
      </c>
    </row>
    <row r="2916" customFormat="false" ht="15" hidden="false" customHeight="false" outlineLevel="0" collapsed="false">
      <c r="A2916" s="0" t="s">
        <v>9</v>
      </c>
      <c r="B2916" s="0" t="s">
        <v>388</v>
      </c>
      <c r="C2916" s="15" t="n">
        <v>45658</v>
      </c>
      <c r="D2916" s="0" t="n">
        <v>2</v>
      </c>
      <c r="E2916" s="0" t="n">
        <v>0</v>
      </c>
      <c r="F2916" s="0" t="n">
        <v>0</v>
      </c>
      <c r="G2916" s="0" t="n">
        <v>0</v>
      </c>
      <c r="H2916" s="0" t="n">
        <v>0</v>
      </c>
      <c r="I2916" s="0" t="n">
        <v>0</v>
      </c>
      <c r="J2916" s="0" t="n">
        <v>29</v>
      </c>
      <c r="K2916" s="37" t="n">
        <f aca="false">E2916+Inputs!$B$5*F2916</f>
        <v>0</v>
      </c>
      <c r="L2916" s="37" t="n">
        <f aca="false">G2916+Inputs!$B$6*H2916</f>
        <v>0</v>
      </c>
      <c r="M2916" s="37" t="n">
        <f aca="false">I2916+Inputs!$B$7*J2916</f>
        <v>35.989</v>
      </c>
      <c r="N2916" s="37" t="n">
        <f aca="false">K2916+L2916+M2916</f>
        <v>35.989</v>
      </c>
    </row>
    <row r="2917" customFormat="false" ht="15" hidden="false" customHeight="false" outlineLevel="0" collapsed="false">
      <c r="A2917" s="0" t="s">
        <v>9</v>
      </c>
      <c r="B2917" s="0" t="s">
        <v>388</v>
      </c>
      <c r="C2917" s="15" t="n">
        <v>45689</v>
      </c>
      <c r="D2917" s="0" t="n">
        <v>2</v>
      </c>
      <c r="E2917" s="0" t="n">
        <v>0</v>
      </c>
      <c r="F2917" s="0" t="n">
        <v>0</v>
      </c>
      <c r="G2917" s="0" t="n">
        <v>0</v>
      </c>
      <c r="H2917" s="0" t="n">
        <v>1</v>
      </c>
      <c r="I2917" s="0" t="n">
        <v>0</v>
      </c>
      <c r="J2917" s="0" t="n">
        <v>34</v>
      </c>
      <c r="K2917" s="37" t="n">
        <f aca="false">E2917+Inputs!$B$5*F2917</f>
        <v>0</v>
      </c>
      <c r="L2917" s="37" t="n">
        <f aca="false">G2917+Inputs!$B$6*H2917</f>
        <v>1.275</v>
      </c>
      <c r="M2917" s="37" t="n">
        <f aca="false">I2917+Inputs!$B$7*J2917</f>
        <v>42.194</v>
      </c>
      <c r="N2917" s="37" t="n">
        <f aca="false">K2917+L2917+M2917</f>
        <v>43.469</v>
      </c>
    </row>
    <row r="2918" customFormat="false" ht="15" hidden="false" customHeight="false" outlineLevel="0" collapsed="false">
      <c r="A2918" s="0" t="s">
        <v>9</v>
      </c>
      <c r="B2918" s="0" t="s">
        <v>388</v>
      </c>
      <c r="C2918" s="15" t="n">
        <v>45717</v>
      </c>
      <c r="D2918" s="0" t="n">
        <v>2</v>
      </c>
      <c r="E2918" s="0" t="n">
        <v>0</v>
      </c>
      <c r="F2918" s="0" t="n">
        <v>1</v>
      </c>
      <c r="G2918" s="0" t="n">
        <v>0</v>
      </c>
      <c r="H2918" s="0" t="n">
        <v>1</v>
      </c>
      <c r="I2918" s="0" t="n">
        <v>0</v>
      </c>
      <c r="J2918" s="0" t="n">
        <v>39</v>
      </c>
      <c r="K2918" s="37" t="n">
        <f aca="false">E2918+Inputs!$B$5*F2918</f>
        <v>1.275</v>
      </c>
      <c r="L2918" s="37" t="n">
        <f aca="false">G2918+Inputs!$B$6*H2918</f>
        <v>1.275</v>
      </c>
      <c r="M2918" s="37" t="n">
        <f aca="false">I2918+Inputs!$B$7*J2918</f>
        <v>48.399</v>
      </c>
      <c r="N2918" s="37" t="n">
        <f aca="false">K2918+L2918+M2918</f>
        <v>50.949</v>
      </c>
    </row>
    <row r="2919" customFormat="false" ht="15" hidden="false" customHeight="false" outlineLevel="0" collapsed="false">
      <c r="A2919" s="0" t="s">
        <v>9</v>
      </c>
      <c r="B2919" s="0" t="s">
        <v>388</v>
      </c>
      <c r="C2919" s="15" t="n">
        <v>45748</v>
      </c>
      <c r="D2919" s="0" t="n">
        <v>2</v>
      </c>
      <c r="E2919" s="0" t="n">
        <v>0</v>
      </c>
      <c r="F2919" s="0" t="n">
        <v>1</v>
      </c>
      <c r="G2919" s="0" t="n">
        <v>0</v>
      </c>
      <c r="H2919" s="0" t="n">
        <v>0</v>
      </c>
      <c r="I2919" s="0" t="n">
        <v>0</v>
      </c>
      <c r="J2919" s="0" t="n">
        <v>32</v>
      </c>
      <c r="K2919" s="37" t="n">
        <f aca="false">E2919+Inputs!$B$5*F2919</f>
        <v>1.275</v>
      </c>
      <c r="L2919" s="37" t="n">
        <f aca="false">G2919+Inputs!$B$6*H2919</f>
        <v>0</v>
      </c>
      <c r="M2919" s="37" t="n">
        <f aca="false">I2919+Inputs!$B$7*J2919</f>
        <v>39.712</v>
      </c>
      <c r="N2919" s="37" t="n">
        <f aca="false">K2919+L2919+M2919</f>
        <v>40.987</v>
      </c>
    </row>
    <row r="2920" customFormat="false" ht="15" hidden="false" customHeight="false" outlineLevel="0" collapsed="false">
      <c r="A2920" s="0" t="s">
        <v>9</v>
      </c>
      <c r="B2920" s="0" t="s">
        <v>388</v>
      </c>
      <c r="C2920" s="15" t="n">
        <v>45778</v>
      </c>
      <c r="D2920" s="0" t="n">
        <v>2</v>
      </c>
      <c r="E2920" s="0" t="n">
        <v>0</v>
      </c>
      <c r="F2920" s="0" t="n">
        <v>1</v>
      </c>
      <c r="G2920" s="0" t="n">
        <v>0</v>
      </c>
      <c r="H2920" s="0" t="n">
        <v>0</v>
      </c>
      <c r="I2920" s="0" t="n">
        <v>0</v>
      </c>
      <c r="J2920" s="0" t="n">
        <v>35</v>
      </c>
      <c r="K2920" s="37" t="n">
        <f aca="false">E2920+Inputs!$B$5*F2920</f>
        <v>1.275</v>
      </c>
      <c r="L2920" s="37" t="n">
        <f aca="false">G2920+Inputs!$B$6*H2920</f>
        <v>0</v>
      </c>
      <c r="M2920" s="37" t="n">
        <f aca="false">I2920+Inputs!$B$7*J2920</f>
        <v>43.435</v>
      </c>
      <c r="N2920" s="37" t="n">
        <f aca="false">K2920+L2920+M2920</f>
        <v>44.71</v>
      </c>
    </row>
    <row r="2921" customFormat="false" ht="15" hidden="false" customHeight="false" outlineLevel="0" collapsed="false">
      <c r="A2921" s="0" t="s">
        <v>9</v>
      </c>
      <c r="B2921" s="0" t="s">
        <v>388</v>
      </c>
      <c r="C2921" s="15" t="n">
        <v>45809</v>
      </c>
      <c r="D2921" s="0" t="n">
        <v>2</v>
      </c>
      <c r="E2921" s="0" t="n">
        <v>0</v>
      </c>
      <c r="F2921" s="0" t="n">
        <v>0</v>
      </c>
      <c r="G2921" s="0" t="n">
        <v>0</v>
      </c>
      <c r="H2921" s="0" t="n">
        <v>0</v>
      </c>
      <c r="I2921" s="0" t="n">
        <v>0</v>
      </c>
      <c r="J2921" s="0" t="n">
        <v>42</v>
      </c>
      <c r="K2921" s="37" t="n">
        <f aca="false">E2921+Inputs!$B$5*F2921</f>
        <v>0</v>
      </c>
      <c r="L2921" s="37" t="n">
        <f aca="false">G2921+Inputs!$B$6*H2921</f>
        <v>0</v>
      </c>
      <c r="M2921" s="37" t="n">
        <f aca="false">I2921+Inputs!$B$7*J2921</f>
        <v>52.122</v>
      </c>
      <c r="N2921" s="37" t="n">
        <f aca="false">K2921+L2921+M2921</f>
        <v>52.122</v>
      </c>
    </row>
    <row r="2922" customFormat="false" ht="15" hidden="false" customHeight="false" outlineLevel="0" collapsed="false">
      <c r="A2922" s="0" t="s">
        <v>9</v>
      </c>
      <c r="B2922" s="0" t="s">
        <v>388</v>
      </c>
      <c r="C2922" s="15" t="n">
        <v>45839</v>
      </c>
      <c r="D2922" s="0" t="n">
        <v>2</v>
      </c>
      <c r="E2922" s="0" t="n">
        <v>0</v>
      </c>
      <c r="F2922" s="0" t="n">
        <v>0</v>
      </c>
      <c r="G2922" s="0" t="n">
        <v>0</v>
      </c>
      <c r="H2922" s="0" t="n">
        <v>0</v>
      </c>
      <c r="I2922" s="0" t="n">
        <v>0</v>
      </c>
      <c r="J2922" s="0" t="n">
        <v>27</v>
      </c>
      <c r="K2922" s="37" t="n">
        <f aca="false">E2922+Inputs!$B$5*F2922</f>
        <v>0</v>
      </c>
      <c r="L2922" s="37" t="n">
        <f aca="false">G2922+Inputs!$B$6*H2922</f>
        <v>0</v>
      </c>
      <c r="M2922" s="37" t="n">
        <f aca="false">I2922+Inputs!$B$7*J2922</f>
        <v>33.507</v>
      </c>
      <c r="N2922" s="37" t="n">
        <f aca="false">K2922+L2922+M2922</f>
        <v>33.507</v>
      </c>
    </row>
    <row r="2923" customFormat="false" ht="15" hidden="false" customHeight="false" outlineLevel="0" collapsed="false">
      <c r="A2923" s="0" t="s">
        <v>9</v>
      </c>
      <c r="B2923" s="0" t="s">
        <v>388</v>
      </c>
      <c r="C2923" s="15" t="n">
        <v>45870</v>
      </c>
      <c r="D2923" s="0" t="n">
        <v>2</v>
      </c>
      <c r="E2923" s="0" t="n">
        <v>0</v>
      </c>
      <c r="F2923" s="0" t="n">
        <v>0</v>
      </c>
      <c r="G2923" s="0" t="n">
        <v>0</v>
      </c>
      <c r="H2923" s="0" t="n">
        <v>0</v>
      </c>
      <c r="I2923" s="0" t="n">
        <v>0</v>
      </c>
      <c r="J2923" s="0" t="n">
        <v>22</v>
      </c>
      <c r="K2923" s="37" t="n">
        <f aca="false">E2923+Inputs!$B$5*F2923</f>
        <v>0</v>
      </c>
      <c r="L2923" s="37" t="n">
        <f aca="false">G2923+Inputs!$B$6*H2923</f>
        <v>0</v>
      </c>
      <c r="M2923" s="37" t="n">
        <f aca="false">I2923+Inputs!$B$7*J2923</f>
        <v>27.302</v>
      </c>
      <c r="N2923" s="37" t="n">
        <f aca="false">K2923+L2923+M2923</f>
        <v>27.302</v>
      </c>
    </row>
    <row r="2924" customFormat="false" ht="15" hidden="false" customHeight="false" outlineLevel="0" collapsed="false">
      <c r="A2924" s="0" t="s">
        <v>9</v>
      </c>
      <c r="B2924" s="0" t="s">
        <v>388</v>
      </c>
      <c r="C2924" s="15" t="n">
        <v>45901</v>
      </c>
      <c r="D2924" s="0" t="n">
        <v>2</v>
      </c>
      <c r="E2924" s="0" t="n">
        <v>0</v>
      </c>
      <c r="F2924" s="0" t="n">
        <v>1</v>
      </c>
      <c r="G2924" s="0" t="n">
        <v>0</v>
      </c>
      <c r="H2924" s="0" t="n">
        <v>0</v>
      </c>
      <c r="I2924" s="0" t="n">
        <v>0</v>
      </c>
      <c r="J2924" s="0" t="n">
        <v>29</v>
      </c>
      <c r="K2924" s="37" t="n">
        <f aca="false">E2924+Inputs!$B$5*F2924</f>
        <v>1.275</v>
      </c>
      <c r="L2924" s="37" t="n">
        <f aca="false">G2924+Inputs!$B$6*H2924</f>
        <v>0</v>
      </c>
      <c r="M2924" s="37" t="n">
        <f aca="false">I2924+Inputs!$B$7*J2924</f>
        <v>35.989</v>
      </c>
      <c r="N2924" s="37" t="n">
        <f aca="false">K2924+L2924+M2924</f>
        <v>37.264</v>
      </c>
    </row>
    <row r="2925" customFormat="false" ht="15" hidden="false" customHeight="false" outlineLevel="0" collapsed="false">
      <c r="A2925" s="0" t="s">
        <v>9</v>
      </c>
      <c r="B2925" s="0" t="s">
        <v>388</v>
      </c>
      <c r="C2925" s="15" t="n">
        <v>45931</v>
      </c>
      <c r="D2925" s="0" t="n">
        <v>2</v>
      </c>
      <c r="E2925" s="0" t="n">
        <v>0</v>
      </c>
      <c r="F2925" s="0" t="n">
        <v>0</v>
      </c>
      <c r="G2925" s="0" t="n">
        <v>0</v>
      </c>
      <c r="H2925" s="0" t="n">
        <v>1</v>
      </c>
      <c r="I2925" s="0" t="n">
        <v>0</v>
      </c>
      <c r="J2925" s="0" t="n">
        <v>30</v>
      </c>
      <c r="K2925" s="37" t="n">
        <f aca="false">E2925+Inputs!$B$5*F2925</f>
        <v>0</v>
      </c>
      <c r="L2925" s="37" t="n">
        <f aca="false">G2925+Inputs!$B$6*H2925</f>
        <v>1.275</v>
      </c>
      <c r="M2925" s="37" t="n">
        <f aca="false">I2925+Inputs!$B$7*J2925</f>
        <v>37.23</v>
      </c>
      <c r="N2925" s="37" t="n">
        <f aca="false">K2925+L2925+M2925</f>
        <v>38.505</v>
      </c>
    </row>
    <row r="2926" customFormat="false" ht="15" hidden="false" customHeight="false" outlineLevel="0" collapsed="false">
      <c r="A2926" s="0" t="s">
        <v>9</v>
      </c>
      <c r="B2926" s="0" t="s">
        <v>388</v>
      </c>
      <c r="C2926" s="15" t="n">
        <v>45962</v>
      </c>
      <c r="D2926" s="0" t="n">
        <v>2</v>
      </c>
      <c r="E2926" s="0" t="n">
        <v>0</v>
      </c>
      <c r="F2926" s="0" t="n">
        <v>0</v>
      </c>
      <c r="G2926" s="0" t="n">
        <v>0</v>
      </c>
      <c r="H2926" s="0" t="n">
        <v>0</v>
      </c>
      <c r="I2926" s="0" t="n">
        <v>0</v>
      </c>
      <c r="J2926" s="0" t="n">
        <v>24</v>
      </c>
      <c r="K2926" s="37" t="n">
        <f aca="false">E2926+Inputs!$B$5*F2926</f>
        <v>0</v>
      </c>
      <c r="L2926" s="37" t="n">
        <f aca="false">G2926+Inputs!$B$6*H2926</f>
        <v>0</v>
      </c>
      <c r="M2926" s="37" t="n">
        <f aca="false">I2926+Inputs!$B$7*J2926</f>
        <v>29.784</v>
      </c>
      <c r="N2926" s="37" t="n">
        <f aca="false">K2926+L2926+M2926</f>
        <v>29.784</v>
      </c>
    </row>
    <row r="2927" customFormat="false" ht="15" hidden="false" customHeight="false" outlineLevel="0" collapsed="false">
      <c r="A2927" s="0" t="s">
        <v>9</v>
      </c>
      <c r="B2927" s="0" t="s">
        <v>388</v>
      </c>
      <c r="C2927" s="15" t="n">
        <v>45992</v>
      </c>
      <c r="D2927" s="0" t="n">
        <v>2</v>
      </c>
      <c r="E2927" s="0" t="n">
        <v>0</v>
      </c>
      <c r="F2927" s="0" t="n">
        <v>0</v>
      </c>
      <c r="G2927" s="0" t="n">
        <v>0</v>
      </c>
      <c r="H2927" s="0" t="n">
        <v>0</v>
      </c>
      <c r="I2927" s="0" t="n">
        <v>0</v>
      </c>
      <c r="J2927" s="0" t="n">
        <v>36</v>
      </c>
      <c r="K2927" s="37" t="n">
        <f aca="false">E2927+Inputs!$B$5*F2927</f>
        <v>0</v>
      </c>
      <c r="L2927" s="37" t="n">
        <f aca="false">G2927+Inputs!$B$6*H2927</f>
        <v>0</v>
      </c>
      <c r="M2927" s="37" t="n">
        <f aca="false">I2927+Inputs!$B$7*J2927</f>
        <v>44.676</v>
      </c>
      <c r="N2927" s="37" t="n">
        <f aca="false">K2927+L2927+M2927</f>
        <v>44.676</v>
      </c>
    </row>
    <row r="2928" customFormat="false" ht="15" hidden="false" customHeight="false" outlineLevel="0" collapsed="false">
      <c r="A2928" s="0" t="s">
        <v>9</v>
      </c>
      <c r="B2928" s="0" t="s">
        <v>388</v>
      </c>
      <c r="C2928" s="15" t="n">
        <v>46023</v>
      </c>
      <c r="D2928" s="0" t="n">
        <v>2</v>
      </c>
      <c r="E2928" s="0" t="n">
        <v>0</v>
      </c>
      <c r="F2928" s="0" t="n">
        <v>0</v>
      </c>
      <c r="G2928" s="0" t="n">
        <v>0</v>
      </c>
      <c r="H2928" s="0" t="n">
        <v>1</v>
      </c>
      <c r="I2928" s="0" t="n">
        <v>0</v>
      </c>
      <c r="J2928" s="0" t="n">
        <v>32</v>
      </c>
      <c r="K2928" s="37" t="n">
        <f aca="false">E2928+Inputs!$B$5*F2928</f>
        <v>0</v>
      </c>
      <c r="L2928" s="37" t="n">
        <f aca="false">G2928+Inputs!$B$6*H2928</f>
        <v>1.275</v>
      </c>
      <c r="M2928" s="37" t="n">
        <f aca="false">I2928+Inputs!$B$7*J2928</f>
        <v>39.712</v>
      </c>
      <c r="N2928" s="37" t="n">
        <f aca="false">K2928+L2928+M2928</f>
        <v>40.987</v>
      </c>
    </row>
    <row r="2929" customFormat="false" ht="15" hidden="false" customHeight="false" outlineLevel="0" collapsed="false">
      <c r="A2929" s="0" t="s">
        <v>9</v>
      </c>
      <c r="B2929" s="0" t="s">
        <v>388</v>
      </c>
      <c r="C2929" s="15" t="n">
        <v>46054</v>
      </c>
      <c r="D2929" s="0" t="n">
        <v>2</v>
      </c>
      <c r="E2929" s="0" t="n">
        <v>0</v>
      </c>
      <c r="F2929" s="0" t="n">
        <v>0</v>
      </c>
      <c r="G2929" s="0" t="n">
        <v>0</v>
      </c>
      <c r="H2929" s="0" t="n">
        <v>0</v>
      </c>
      <c r="I2929" s="0" t="n">
        <v>0</v>
      </c>
      <c r="J2929" s="0" t="n">
        <v>22</v>
      </c>
      <c r="K2929" s="37" t="n">
        <f aca="false">E2929+Inputs!$B$5*F2929</f>
        <v>0</v>
      </c>
      <c r="L2929" s="37" t="n">
        <f aca="false">G2929+Inputs!$B$6*H2929</f>
        <v>0</v>
      </c>
      <c r="M2929" s="37" t="n">
        <f aca="false">I2929+Inputs!$B$7*J2929</f>
        <v>27.302</v>
      </c>
      <c r="N2929" s="37" t="n">
        <f aca="false">K2929+L2929+M2929</f>
        <v>27.302</v>
      </c>
    </row>
    <row r="2930" customFormat="false" ht="15" hidden="false" customHeight="false" outlineLevel="0" collapsed="false">
      <c r="A2930" s="0" t="s">
        <v>9</v>
      </c>
      <c r="B2930" s="0" t="s">
        <v>388</v>
      </c>
      <c r="C2930" s="15" t="n">
        <v>46082</v>
      </c>
      <c r="D2930" s="0" t="n">
        <v>2</v>
      </c>
      <c r="E2930" s="0" t="n">
        <v>0</v>
      </c>
      <c r="F2930" s="0" t="n">
        <v>1</v>
      </c>
      <c r="G2930" s="0" t="n">
        <v>0</v>
      </c>
      <c r="H2930" s="0" t="n">
        <v>0</v>
      </c>
      <c r="I2930" s="0" t="n">
        <v>0</v>
      </c>
      <c r="J2930" s="0" t="n">
        <v>30</v>
      </c>
      <c r="K2930" s="37" t="n">
        <f aca="false">E2930+Inputs!$B$5*F2930</f>
        <v>1.275</v>
      </c>
      <c r="L2930" s="37" t="n">
        <f aca="false">G2930+Inputs!$B$6*H2930</f>
        <v>0</v>
      </c>
      <c r="M2930" s="37" t="n">
        <f aca="false">I2930+Inputs!$B$7*J2930</f>
        <v>37.23</v>
      </c>
      <c r="N2930" s="37" t="n">
        <f aca="false">K2930+L2930+M2930</f>
        <v>38.505</v>
      </c>
    </row>
    <row r="2931" customFormat="false" ht="15" hidden="false" customHeight="false" outlineLevel="0" collapsed="false">
      <c r="A2931" s="0" t="s">
        <v>9</v>
      </c>
      <c r="B2931" s="0" t="s">
        <v>388</v>
      </c>
      <c r="C2931" s="15" t="n">
        <v>46113</v>
      </c>
      <c r="D2931" s="0" t="n">
        <v>2</v>
      </c>
      <c r="E2931" s="0" t="n">
        <v>0</v>
      </c>
      <c r="F2931" s="0" t="n">
        <v>1</v>
      </c>
      <c r="G2931" s="0" t="n">
        <v>0</v>
      </c>
      <c r="H2931" s="0" t="n">
        <v>1</v>
      </c>
      <c r="I2931" s="0" t="n">
        <v>0</v>
      </c>
      <c r="J2931" s="0" t="n">
        <v>26</v>
      </c>
      <c r="K2931" s="37" t="n">
        <f aca="false">E2931+Inputs!$B$5*F2931</f>
        <v>1.275</v>
      </c>
      <c r="L2931" s="37" t="n">
        <f aca="false">G2931+Inputs!$B$6*H2931</f>
        <v>1.275</v>
      </c>
      <c r="M2931" s="37" t="n">
        <f aca="false">I2931+Inputs!$B$7*J2931</f>
        <v>32.266</v>
      </c>
      <c r="N2931" s="37" t="n">
        <f aca="false">K2931+L2931+M2931</f>
        <v>34.816</v>
      </c>
    </row>
    <row r="2932" customFormat="false" ht="15" hidden="false" customHeight="false" outlineLevel="0" collapsed="false">
      <c r="A2932" s="0" t="s">
        <v>9</v>
      </c>
      <c r="B2932" s="0" t="s">
        <v>388</v>
      </c>
      <c r="C2932" s="15" t="n">
        <v>46143</v>
      </c>
      <c r="D2932" s="0" t="n">
        <v>2</v>
      </c>
      <c r="E2932" s="0" t="n">
        <v>0</v>
      </c>
      <c r="F2932" s="0" t="n">
        <v>3</v>
      </c>
      <c r="G2932" s="0" t="n">
        <v>0</v>
      </c>
      <c r="H2932" s="0" t="n">
        <v>1</v>
      </c>
      <c r="I2932" s="0" t="n">
        <v>0</v>
      </c>
      <c r="J2932" s="0" t="n">
        <v>26</v>
      </c>
      <c r="K2932" s="37" t="n">
        <f aca="false">E2932+Inputs!$B$5*F2932</f>
        <v>3.825</v>
      </c>
      <c r="L2932" s="37" t="n">
        <f aca="false">G2932+Inputs!$B$6*H2932</f>
        <v>1.275</v>
      </c>
      <c r="M2932" s="37" t="n">
        <f aca="false">I2932+Inputs!$B$7*J2932</f>
        <v>32.266</v>
      </c>
      <c r="N2932" s="37" t="n">
        <f aca="false">K2932+L2932+M2932</f>
        <v>37.366</v>
      </c>
    </row>
    <row r="2933" customFormat="false" ht="15" hidden="false" customHeight="false" outlineLevel="0" collapsed="false">
      <c r="A2933" s="0" t="s">
        <v>9</v>
      </c>
      <c r="B2933" s="0" t="s">
        <v>388</v>
      </c>
      <c r="C2933" s="15" t="n">
        <v>46174</v>
      </c>
      <c r="D2933" s="0" t="n">
        <v>2</v>
      </c>
      <c r="E2933" s="0" t="n">
        <v>0</v>
      </c>
      <c r="F2933" s="0" t="n">
        <v>3</v>
      </c>
      <c r="G2933" s="0" t="n">
        <v>0</v>
      </c>
      <c r="H2933" s="0" t="n">
        <v>2</v>
      </c>
      <c r="I2933" s="0" t="n">
        <v>0</v>
      </c>
      <c r="J2933" s="0" t="n">
        <v>47</v>
      </c>
      <c r="K2933" s="37" t="n">
        <f aca="false">E2933+Inputs!$B$5*F2933</f>
        <v>3.825</v>
      </c>
      <c r="L2933" s="37" t="n">
        <f aca="false">G2933+Inputs!$B$6*H2933</f>
        <v>2.55</v>
      </c>
      <c r="M2933" s="37" t="n">
        <f aca="false">I2933+Inputs!$B$7*J2933</f>
        <v>58.327</v>
      </c>
      <c r="N2933" s="37" t="n">
        <f aca="false">K2933+L2933+M2933</f>
        <v>64.702</v>
      </c>
    </row>
    <row r="2934" customFormat="false" ht="15" hidden="false" customHeight="false" outlineLevel="0" collapsed="false">
      <c r="A2934" s="0" t="s">
        <v>9</v>
      </c>
      <c r="B2934" s="0" t="s">
        <v>388</v>
      </c>
      <c r="C2934" s="15" t="n">
        <v>46204</v>
      </c>
      <c r="D2934" s="0" t="n">
        <v>2</v>
      </c>
      <c r="E2934" s="0" t="n">
        <v>0</v>
      </c>
      <c r="F2934" s="0" t="n">
        <v>0</v>
      </c>
      <c r="G2934" s="0" t="n">
        <v>0</v>
      </c>
      <c r="H2934" s="0" t="n">
        <v>1</v>
      </c>
      <c r="I2934" s="0" t="n">
        <v>0</v>
      </c>
      <c r="J2934" s="0" t="n">
        <v>27</v>
      </c>
      <c r="K2934" s="37" t="n">
        <f aca="false">E2934+Inputs!$B$5*F2934</f>
        <v>0</v>
      </c>
      <c r="L2934" s="37" t="n">
        <f aca="false">G2934+Inputs!$B$6*H2934</f>
        <v>1.275</v>
      </c>
      <c r="M2934" s="37" t="n">
        <f aca="false">I2934+Inputs!$B$7*J2934</f>
        <v>33.507</v>
      </c>
      <c r="N2934" s="37" t="n">
        <f aca="false">K2934+L2934+M2934</f>
        <v>34.782</v>
      </c>
    </row>
    <row r="2935" customFormat="false" ht="15" hidden="false" customHeight="false" outlineLevel="0" collapsed="false">
      <c r="A2935" s="0" t="s">
        <v>9</v>
      </c>
      <c r="B2935" s="0" t="s">
        <v>388</v>
      </c>
      <c r="C2935" s="15" t="n">
        <v>46235</v>
      </c>
      <c r="D2935" s="0" t="n">
        <v>2</v>
      </c>
      <c r="E2935" s="0" t="n">
        <v>0</v>
      </c>
      <c r="F2935" s="0" t="n">
        <v>0</v>
      </c>
      <c r="G2935" s="0" t="n">
        <v>0</v>
      </c>
      <c r="H2935" s="0" t="n">
        <v>2</v>
      </c>
      <c r="I2935" s="0" t="n">
        <v>0</v>
      </c>
      <c r="J2935" s="0" t="n">
        <v>19</v>
      </c>
      <c r="K2935" s="37" t="n">
        <f aca="false">E2935+Inputs!$B$5*F2935</f>
        <v>0</v>
      </c>
      <c r="L2935" s="37" t="n">
        <f aca="false">G2935+Inputs!$B$6*H2935</f>
        <v>2.55</v>
      </c>
      <c r="M2935" s="37" t="n">
        <f aca="false">I2935+Inputs!$B$7*J2935</f>
        <v>23.579</v>
      </c>
      <c r="N2935" s="37" t="n">
        <f aca="false">K2935+L2935+M2935</f>
        <v>26.129</v>
      </c>
    </row>
    <row r="2936" customFormat="false" ht="15" hidden="false" customHeight="false" outlineLevel="0" collapsed="false">
      <c r="A2936" s="0" t="s">
        <v>9</v>
      </c>
      <c r="B2936" s="0" t="s">
        <v>370</v>
      </c>
      <c r="C2936" s="15" t="n">
        <v>44927</v>
      </c>
      <c r="D2936" s="0" t="n">
        <v>1</v>
      </c>
      <c r="E2936" s="0" t="n">
        <v>0</v>
      </c>
      <c r="F2936" s="0" t="n">
        <v>4</v>
      </c>
      <c r="G2936" s="0" t="n">
        <v>0</v>
      </c>
      <c r="H2936" s="0" t="n">
        <v>0</v>
      </c>
      <c r="I2936" s="0" t="n">
        <v>0</v>
      </c>
      <c r="J2936" s="0" t="n">
        <v>70</v>
      </c>
      <c r="K2936" s="37" t="n">
        <f aca="false">E2936+Inputs!$B$5*F2936</f>
        <v>5.1</v>
      </c>
      <c r="L2936" s="37" t="n">
        <f aca="false">G2936+Inputs!$B$6*H2936</f>
        <v>0</v>
      </c>
      <c r="M2936" s="37" t="n">
        <f aca="false">I2936+Inputs!$B$7*J2936</f>
        <v>86.87</v>
      </c>
      <c r="N2936" s="37" t="n">
        <f aca="false">K2936+L2936+M2936</f>
        <v>91.97</v>
      </c>
    </row>
    <row r="2937" customFormat="false" ht="15" hidden="false" customHeight="false" outlineLevel="0" collapsed="false">
      <c r="A2937" s="0" t="s">
        <v>9</v>
      </c>
      <c r="B2937" s="0" t="s">
        <v>370</v>
      </c>
      <c r="C2937" s="15" t="n">
        <v>44958</v>
      </c>
      <c r="D2937" s="0" t="n">
        <v>1</v>
      </c>
      <c r="E2937" s="0" t="n">
        <v>0</v>
      </c>
      <c r="F2937" s="0" t="n">
        <v>3</v>
      </c>
      <c r="G2937" s="0" t="n">
        <v>0</v>
      </c>
      <c r="H2937" s="0" t="n">
        <v>1</v>
      </c>
      <c r="I2937" s="0" t="n">
        <v>0</v>
      </c>
      <c r="J2937" s="0" t="n">
        <v>65</v>
      </c>
      <c r="K2937" s="37" t="n">
        <f aca="false">E2937+Inputs!$B$5*F2937</f>
        <v>3.825</v>
      </c>
      <c r="L2937" s="37" t="n">
        <f aca="false">G2937+Inputs!$B$6*H2937</f>
        <v>1.275</v>
      </c>
      <c r="M2937" s="37" t="n">
        <f aca="false">I2937+Inputs!$B$7*J2937</f>
        <v>80.665</v>
      </c>
      <c r="N2937" s="37" t="n">
        <f aca="false">K2937+L2937+M2937</f>
        <v>85.765</v>
      </c>
    </row>
    <row r="2938" customFormat="false" ht="15" hidden="false" customHeight="false" outlineLevel="0" collapsed="false">
      <c r="A2938" s="0" t="s">
        <v>9</v>
      </c>
      <c r="B2938" s="0" t="s">
        <v>370</v>
      </c>
      <c r="C2938" s="15" t="n">
        <v>44986</v>
      </c>
      <c r="D2938" s="0" t="n">
        <v>1</v>
      </c>
      <c r="E2938" s="0" t="n">
        <v>0</v>
      </c>
      <c r="F2938" s="0" t="n">
        <v>0</v>
      </c>
      <c r="G2938" s="0" t="n">
        <v>0</v>
      </c>
      <c r="H2938" s="0" t="n">
        <v>0</v>
      </c>
      <c r="I2938" s="0" t="n">
        <v>0</v>
      </c>
      <c r="J2938" s="0" t="n">
        <v>7</v>
      </c>
      <c r="K2938" s="37" t="n">
        <f aca="false">E2938+Inputs!$B$5*F2938</f>
        <v>0</v>
      </c>
      <c r="L2938" s="37" t="n">
        <f aca="false">G2938+Inputs!$B$6*H2938</f>
        <v>0</v>
      </c>
      <c r="M2938" s="37" t="n">
        <f aca="false">I2938+Inputs!$B$7*J2938</f>
        <v>8.687</v>
      </c>
      <c r="N2938" s="37" t="n">
        <f aca="false">K2938+L2938+M2938</f>
        <v>8.687</v>
      </c>
    </row>
    <row r="2939" customFormat="false" ht="15" hidden="false" customHeight="false" outlineLevel="0" collapsed="false">
      <c r="A2939" s="0" t="s">
        <v>9</v>
      </c>
      <c r="B2939" s="0" t="s">
        <v>370</v>
      </c>
      <c r="C2939" s="15" t="n">
        <v>45017</v>
      </c>
      <c r="D2939" s="0" t="n">
        <v>1</v>
      </c>
      <c r="E2939" s="0" t="n">
        <v>0</v>
      </c>
      <c r="F2939" s="0" t="n">
        <v>0</v>
      </c>
      <c r="G2939" s="0" t="n">
        <v>0</v>
      </c>
      <c r="H2939" s="0" t="n">
        <v>0</v>
      </c>
      <c r="I2939" s="0" t="n">
        <v>0</v>
      </c>
      <c r="J2939" s="0" t="n">
        <v>13</v>
      </c>
      <c r="K2939" s="37" t="n">
        <f aca="false">E2939+Inputs!$B$5*F2939</f>
        <v>0</v>
      </c>
      <c r="L2939" s="37" t="n">
        <f aca="false">G2939+Inputs!$B$6*H2939</f>
        <v>0</v>
      </c>
      <c r="M2939" s="37" t="n">
        <f aca="false">I2939+Inputs!$B$7*J2939</f>
        <v>16.133</v>
      </c>
      <c r="N2939" s="37" t="n">
        <f aca="false">K2939+L2939+M2939</f>
        <v>16.133</v>
      </c>
    </row>
    <row r="2940" customFormat="false" ht="15" hidden="false" customHeight="false" outlineLevel="0" collapsed="false">
      <c r="A2940" s="0" t="s">
        <v>9</v>
      </c>
      <c r="B2940" s="0" t="s">
        <v>370</v>
      </c>
      <c r="C2940" s="15" t="n">
        <v>45047</v>
      </c>
      <c r="D2940" s="0" t="n">
        <v>1</v>
      </c>
      <c r="E2940" s="0" t="n">
        <v>0</v>
      </c>
      <c r="F2940" s="0" t="n">
        <v>5</v>
      </c>
      <c r="G2940" s="0" t="n">
        <v>0</v>
      </c>
      <c r="H2940" s="0" t="n">
        <v>0</v>
      </c>
      <c r="I2940" s="0" t="n">
        <v>0</v>
      </c>
      <c r="J2940" s="0" t="n">
        <v>82</v>
      </c>
      <c r="K2940" s="37" t="n">
        <f aca="false">E2940+Inputs!$B$5*F2940</f>
        <v>6.375</v>
      </c>
      <c r="L2940" s="37" t="n">
        <f aca="false">G2940+Inputs!$B$6*H2940</f>
        <v>0</v>
      </c>
      <c r="M2940" s="37" t="n">
        <f aca="false">I2940+Inputs!$B$7*J2940</f>
        <v>101.762</v>
      </c>
      <c r="N2940" s="37" t="n">
        <f aca="false">K2940+L2940+M2940</f>
        <v>108.137</v>
      </c>
    </row>
    <row r="2941" customFormat="false" ht="15" hidden="false" customHeight="false" outlineLevel="0" collapsed="false">
      <c r="A2941" s="0" t="s">
        <v>9</v>
      </c>
      <c r="B2941" s="0" t="s">
        <v>370</v>
      </c>
      <c r="C2941" s="15" t="n">
        <v>45078</v>
      </c>
      <c r="D2941" s="0" t="n">
        <v>1</v>
      </c>
      <c r="E2941" s="0" t="n">
        <v>0</v>
      </c>
      <c r="F2941" s="0" t="n">
        <v>4</v>
      </c>
      <c r="G2941" s="0" t="n">
        <v>0</v>
      </c>
      <c r="H2941" s="0" t="n">
        <v>0</v>
      </c>
      <c r="I2941" s="0" t="n">
        <v>0</v>
      </c>
      <c r="J2941" s="0" t="n">
        <v>90</v>
      </c>
      <c r="K2941" s="37" t="n">
        <f aca="false">E2941+Inputs!$B$5*F2941</f>
        <v>5.1</v>
      </c>
      <c r="L2941" s="37" t="n">
        <f aca="false">G2941+Inputs!$B$6*H2941</f>
        <v>0</v>
      </c>
      <c r="M2941" s="37" t="n">
        <f aca="false">I2941+Inputs!$B$7*J2941</f>
        <v>111.69</v>
      </c>
      <c r="N2941" s="37" t="n">
        <f aca="false">K2941+L2941+M2941</f>
        <v>116.79</v>
      </c>
    </row>
    <row r="2942" customFormat="false" ht="15" hidden="false" customHeight="false" outlineLevel="0" collapsed="false">
      <c r="A2942" s="0" t="s">
        <v>9</v>
      </c>
      <c r="B2942" s="0" t="s">
        <v>370</v>
      </c>
      <c r="C2942" s="15" t="n">
        <v>45108</v>
      </c>
      <c r="D2942" s="0" t="n">
        <v>1</v>
      </c>
      <c r="E2942" s="0" t="n">
        <v>0</v>
      </c>
      <c r="F2942" s="0" t="n">
        <v>2</v>
      </c>
      <c r="G2942" s="0" t="n">
        <v>0</v>
      </c>
      <c r="H2942" s="0" t="n">
        <v>0</v>
      </c>
      <c r="I2942" s="0" t="n">
        <v>0</v>
      </c>
      <c r="J2942" s="0" t="n">
        <v>81</v>
      </c>
      <c r="K2942" s="37" t="n">
        <f aca="false">E2942+Inputs!$B$5*F2942</f>
        <v>2.55</v>
      </c>
      <c r="L2942" s="37" t="n">
        <f aca="false">G2942+Inputs!$B$6*H2942</f>
        <v>0</v>
      </c>
      <c r="M2942" s="37" t="n">
        <f aca="false">I2942+Inputs!$B$7*J2942</f>
        <v>100.521</v>
      </c>
      <c r="N2942" s="37" t="n">
        <f aca="false">K2942+L2942+M2942</f>
        <v>103.071</v>
      </c>
    </row>
    <row r="2943" customFormat="false" ht="15" hidden="false" customHeight="false" outlineLevel="0" collapsed="false">
      <c r="A2943" s="0" t="s">
        <v>9</v>
      </c>
      <c r="B2943" s="0" t="s">
        <v>370</v>
      </c>
      <c r="C2943" s="15" t="n">
        <v>45139</v>
      </c>
      <c r="D2943" s="0" t="n">
        <v>1</v>
      </c>
      <c r="E2943" s="0" t="n">
        <v>0</v>
      </c>
      <c r="F2943" s="0" t="n">
        <v>1</v>
      </c>
      <c r="G2943" s="0" t="n">
        <v>0</v>
      </c>
      <c r="H2943" s="0" t="n">
        <v>0</v>
      </c>
      <c r="I2943" s="0" t="n">
        <v>0</v>
      </c>
      <c r="J2943" s="0" t="n">
        <v>64</v>
      </c>
      <c r="K2943" s="37" t="n">
        <f aca="false">E2943+Inputs!$B$5*F2943</f>
        <v>1.275</v>
      </c>
      <c r="L2943" s="37" t="n">
        <f aca="false">G2943+Inputs!$B$6*H2943</f>
        <v>0</v>
      </c>
      <c r="M2943" s="37" t="n">
        <f aca="false">I2943+Inputs!$B$7*J2943</f>
        <v>79.424</v>
      </c>
      <c r="N2943" s="37" t="n">
        <f aca="false">K2943+L2943+M2943</f>
        <v>80.699</v>
      </c>
    </row>
    <row r="2944" customFormat="false" ht="15" hidden="false" customHeight="false" outlineLevel="0" collapsed="false">
      <c r="A2944" s="0" t="s">
        <v>9</v>
      </c>
      <c r="B2944" s="0" t="s">
        <v>370</v>
      </c>
      <c r="C2944" s="15" t="n">
        <v>45170</v>
      </c>
      <c r="D2944" s="0" t="n">
        <v>1</v>
      </c>
      <c r="E2944" s="0" t="n">
        <v>0</v>
      </c>
      <c r="F2944" s="0" t="n">
        <v>6</v>
      </c>
      <c r="G2944" s="0" t="n">
        <v>0</v>
      </c>
      <c r="H2944" s="0" t="n">
        <v>0</v>
      </c>
      <c r="I2944" s="0" t="n">
        <v>0</v>
      </c>
      <c r="J2944" s="0" t="n">
        <v>99</v>
      </c>
      <c r="K2944" s="37" t="n">
        <f aca="false">E2944+Inputs!$B$5*F2944</f>
        <v>7.65</v>
      </c>
      <c r="L2944" s="37" t="n">
        <f aca="false">G2944+Inputs!$B$6*H2944</f>
        <v>0</v>
      </c>
      <c r="M2944" s="37" t="n">
        <f aca="false">I2944+Inputs!$B$7*J2944</f>
        <v>122.859</v>
      </c>
      <c r="N2944" s="37" t="n">
        <f aca="false">K2944+L2944+M2944</f>
        <v>130.509</v>
      </c>
    </row>
    <row r="2945" customFormat="false" ht="15" hidden="false" customHeight="false" outlineLevel="0" collapsed="false">
      <c r="A2945" s="0" t="s">
        <v>9</v>
      </c>
      <c r="B2945" s="0" t="s">
        <v>370</v>
      </c>
      <c r="C2945" s="15" t="n">
        <v>45200</v>
      </c>
      <c r="D2945" s="0" t="n">
        <v>1</v>
      </c>
      <c r="E2945" s="0" t="n">
        <v>0</v>
      </c>
      <c r="F2945" s="0" t="n">
        <v>6</v>
      </c>
      <c r="G2945" s="0" t="n">
        <v>0</v>
      </c>
      <c r="H2945" s="0" t="n">
        <v>0</v>
      </c>
      <c r="I2945" s="0" t="n">
        <v>0</v>
      </c>
      <c r="J2945" s="0" t="n">
        <v>79</v>
      </c>
      <c r="K2945" s="37" t="n">
        <f aca="false">E2945+Inputs!$B$5*F2945</f>
        <v>7.65</v>
      </c>
      <c r="L2945" s="37" t="n">
        <f aca="false">G2945+Inputs!$B$6*H2945</f>
        <v>0</v>
      </c>
      <c r="M2945" s="37" t="n">
        <f aca="false">I2945+Inputs!$B$7*J2945</f>
        <v>98.039</v>
      </c>
      <c r="N2945" s="37" t="n">
        <f aca="false">K2945+L2945+M2945</f>
        <v>105.689</v>
      </c>
    </row>
    <row r="2946" customFormat="false" ht="15" hidden="false" customHeight="false" outlineLevel="0" collapsed="false">
      <c r="A2946" s="0" t="s">
        <v>9</v>
      </c>
      <c r="B2946" s="0" t="s">
        <v>370</v>
      </c>
      <c r="C2946" s="15" t="n">
        <v>45231</v>
      </c>
      <c r="D2946" s="0" t="n">
        <v>1</v>
      </c>
      <c r="E2946" s="0" t="n">
        <v>0</v>
      </c>
      <c r="F2946" s="0" t="n">
        <v>9</v>
      </c>
      <c r="G2946" s="0" t="n">
        <v>0</v>
      </c>
      <c r="H2946" s="0" t="n">
        <v>1</v>
      </c>
      <c r="I2946" s="0" t="n">
        <v>0</v>
      </c>
      <c r="J2946" s="0" t="n">
        <v>91</v>
      </c>
      <c r="K2946" s="37" t="n">
        <f aca="false">E2946+Inputs!$B$5*F2946</f>
        <v>11.475</v>
      </c>
      <c r="L2946" s="37" t="n">
        <f aca="false">G2946+Inputs!$B$6*H2946</f>
        <v>1.275</v>
      </c>
      <c r="M2946" s="37" t="n">
        <f aca="false">I2946+Inputs!$B$7*J2946</f>
        <v>112.931</v>
      </c>
      <c r="N2946" s="37" t="n">
        <f aca="false">K2946+L2946+M2946</f>
        <v>125.681</v>
      </c>
    </row>
    <row r="2947" customFormat="false" ht="15" hidden="false" customHeight="false" outlineLevel="0" collapsed="false">
      <c r="A2947" s="0" t="s">
        <v>9</v>
      </c>
      <c r="B2947" s="0" t="s">
        <v>370</v>
      </c>
      <c r="C2947" s="15" t="n">
        <v>45261</v>
      </c>
      <c r="D2947" s="0" t="n">
        <v>1</v>
      </c>
      <c r="E2947" s="0" t="n">
        <v>0</v>
      </c>
      <c r="F2947" s="0" t="n">
        <v>10</v>
      </c>
      <c r="G2947" s="0" t="n">
        <v>0</v>
      </c>
      <c r="H2947" s="0" t="n">
        <v>0</v>
      </c>
      <c r="I2947" s="0" t="n">
        <v>0</v>
      </c>
      <c r="J2947" s="0" t="n">
        <v>76</v>
      </c>
      <c r="K2947" s="37" t="n">
        <f aca="false">E2947+Inputs!$B$5*F2947</f>
        <v>12.75</v>
      </c>
      <c r="L2947" s="37" t="n">
        <f aca="false">G2947+Inputs!$B$6*H2947</f>
        <v>0</v>
      </c>
      <c r="M2947" s="37" t="n">
        <f aca="false">I2947+Inputs!$B$7*J2947</f>
        <v>94.316</v>
      </c>
      <c r="N2947" s="37" t="n">
        <f aca="false">K2947+L2947+M2947</f>
        <v>107.066</v>
      </c>
    </row>
    <row r="2948" customFormat="false" ht="15" hidden="false" customHeight="false" outlineLevel="0" collapsed="false">
      <c r="A2948" s="0" t="s">
        <v>9</v>
      </c>
      <c r="B2948" s="0" t="s">
        <v>370</v>
      </c>
      <c r="C2948" s="15" t="n">
        <v>45292</v>
      </c>
      <c r="D2948" s="0" t="n">
        <v>1</v>
      </c>
      <c r="E2948" s="0" t="n">
        <v>0</v>
      </c>
      <c r="F2948" s="0" t="n">
        <v>3</v>
      </c>
      <c r="G2948" s="0" t="n">
        <v>0</v>
      </c>
      <c r="H2948" s="0" t="n">
        <v>1</v>
      </c>
      <c r="I2948" s="0" t="n">
        <v>0</v>
      </c>
      <c r="J2948" s="0" t="n">
        <v>70</v>
      </c>
      <c r="K2948" s="37" t="n">
        <f aca="false">E2948+Inputs!$B$5*F2948</f>
        <v>3.825</v>
      </c>
      <c r="L2948" s="37" t="n">
        <f aca="false">G2948+Inputs!$B$6*H2948</f>
        <v>1.275</v>
      </c>
      <c r="M2948" s="37" t="n">
        <f aca="false">I2948+Inputs!$B$7*J2948</f>
        <v>86.87</v>
      </c>
      <c r="N2948" s="37" t="n">
        <f aca="false">K2948+L2948+M2948</f>
        <v>91.97</v>
      </c>
    </row>
    <row r="2949" customFormat="false" ht="15" hidden="false" customHeight="false" outlineLevel="0" collapsed="false">
      <c r="A2949" s="0" t="s">
        <v>9</v>
      </c>
      <c r="B2949" s="0" t="s">
        <v>370</v>
      </c>
      <c r="C2949" s="15" t="n">
        <v>45323</v>
      </c>
      <c r="D2949" s="0" t="n">
        <v>1</v>
      </c>
      <c r="E2949" s="0" t="n">
        <v>0</v>
      </c>
      <c r="F2949" s="0" t="n">
        <v>0</v>
      </c>
      <c r="G2949" s="0" t="n">
        <v>0</v>
      </c>
      <c r="H2949" s="0" t="n">
        <v>0</v>
      </c>
      <c r="I2949" s="0" t="n">
        <v>0</v>
      </c>
      <c r="J2949" s="0" t="n">
        <v>11</v>
      </c>
      <c r="K2949" s="37" t="n">
        <f aca="false">E2949+Inputs!$B$5*F2949</f>
        <v>0</v>
      </c>
      <c r="L2949" s="37" t="n">
        <f aca="false">G2949+Inputs!$B$6*H2949</f>
        <v>0</v>
      </c>
      <c r="M2949" s="37" t="n">
        <f aca="false">I2949+Inputs!$B$7*J2949</f>
        <v>13.651</v>
      </c>
      <c r="N2949" s="37" t="n">
        <f aca="false">K2949+L2949+M2949</f>
        <v>13.651</v>
      </c>
    </row>
    <row r="2950" customFormat="false" ht="15" hidden="false" customHeight="false" outlineLevel="0" collapsed="false">
      <c r="A2950" s="0" t="s">
        <v>9</v>
      </c>
      <c r="B2950" s="0" t="s">
        <v>370</v>
      </c>
      <c r="C2950" s="15" t="n">
        <v>45352</v>
      </c>
      <c r="D2950" s="0" t="n">
        <v>1</v>
      </c>
      <c r="E2950" s="0" t="n">
        <v>0</v>
      </c>
      <c r="F2950" s="0" t="n">
        <v>1</v>
      </c>
      <c r="G2950" s="0" t="n">
        <v>0</v>
      </c>
      <c r="H2950" s="0" t="n">
        <v>0</v>
      </c>
      <c r="I2950" s="0" t="n">
        <v>0</v>
      </c>
      <c r="J2950" s="0" t="n">
        <v>20</v>
      </c>
      <c r="K2950" s="37" t="n">
        <f aca="false">E2950+Inputs!$B$5*F2950</f>
        <v>1.275</v>
      </c>
      <c r="L2950" s="37" t="n">
        <f aca="false">G2950+Inputs!$B$6*H2950</f>
        <v>0</v>
      </c>
      <c r="M2950" s="37" t="n">
        <f aca="false">I2950+Inputs!$B$7*J2950</f>
        <v>24.82</v>
      </c>
      <c r="N2950" s="37" t="n">
        <f aca="false">K2950+L2950+M2950</f>
        <v>26.095</v>
      </c>
    </row>
    <row r="2951" customFormat="false" ht="15" hidden="false" customHeight="false" outlineLevel="0" collapsed="false">
      <c r="A2951" s="0" t="s">
        <v>9</v>
      </c>
      <c r="B2951" s="0" t="s">
        <v>370</v>
      </c>
      <c r="C2951" s="15" t="n">
        <v>45383</v>
      </c>
      <c r="D2951" s="0" t="n">
        <v>1</v>
      </c>
      <c r="E2951" s="0" t="n">
        <v>0</v>
      </c>
      <c r="F2951" s="0" t="n">
        <v>4</v>
      </c>
      <c r="G2951" s="0" t="n">
        <v>0</v>
      </c>
      <c r="H2951" s="0" t="n">
        <v>0</v>
      </c>
      <c r="I2951" s="0" t="n">
        <v>0</v>
      </c>
      <c r="J2951" s="0" t="n">
        <v>59</v>
      </c>
      <c r="K2951" s="37" t="n">
        <f aca="false">E2951+Inputs!$B$5*F2951</f>
        <v>5.1</v>
      </c>
      <c r="L2951" s="37" t="n">
        <f aca="false">G2951+Inputs!$B$6*H2951</f>
        <v>0</v>
      </c>
      <c r="M2951" s="37" t="n">
        <f aca="false">I2951+Inputs!$B$7*J2951</f>
        <v>73.219</v>
      </c>
      <c r="N2951" s="37" t="n">
        <f aca="false">K2951+L2951+M2951</f>
        <v>78.319</v>
      </c>
    </row>
    <row r="2952" customFormat="false" ht="15" hidden="false" customHeight="false" outlineLevel="0" collapsed="false">
      <c r="A2952" s="0" t="s">
        <v>9</v>
      </c>
      <c r="B2952" s="0" t="s">
        <v>370</v>
      </c>
      <c r="C2952" s="15" t="n">
        <v>45413</v>
      </c>
      <c r="D2952" s="0" t="n">
        <v>1</v>
      </c>
      <c r="E2952" s="0" t="n">
        <v>0</v>
      </c>
      <c r="F2952" s="0" t="n">
        <v>1</v>
      </c>
      <c r="G2952" s="0" t="n">
        <v>0</v>
      </c>
      <c r="H2952" s="0" t="n">
        <v>0</v>
      </c>
      <c r="I2952" s="0" t="n">
        <v>0</v>
      </c>
      <c r="J2952" s="0" t="n">
        <v>54</v>
      </c>
      <c r="K2952" s="37" t="n">
        <f aca="false">E2952+Inputs!$B$5*F2952</f>
        <v>1.275</v>
      </c>
      <c r="L2952" s="37" t="n">
        <f aca="false">G2952+Inputs!$B$6*H2952</f>
        <v>0</v>
      </c>
      <c r="M2952" s="37" t="n">
        <f aca="false">I2952+Inputs!$B$7*J2952</f>
        <v>67.014</v>
      </c>
      <c r="N2952" s="37" t="n">
        <f aca="false">K2952+L2952+M2952</f>
        <v>68.289</v>
      </c>
    </row>
    <row r="2953" customFormat="false" ht="15" hidden="false" customHeight="false" outlineLevel="0" collapsed="false">
      <c r="A2953" s="0" t="s">
        <v>9</v>
      </c>
      <c r="B2953" s="0" t="s">
        <v>370</v>
      </c>
      <c r="C2953" s="15" t="n">
        <v>45444</v>
      </c>
      <c r="D2953" s="0" t="n">
        <v>1</v>
      </c>
      <c r="E2953" s="0" t="n">
        <v>0</v>
      </c>
      <c r="F2953" s="0" t="n">
        <v>9</v>
      </c>
      <c r="G2953" s="0" t="n">
        <v>0</v>
      </c>
      <c r="H2953" s="0" t="n">
        <v>1</v>
      </c>
      <c r="I2953" s="0" t="n">
        <v>0</v>
      </c>
      <c r="J2953" s="0" t="n">
        <v>98</v>
      </c>
      <c r="K2953" s="37" t="n">
        <f aca="false">E2953+Inputs!$B$5*F2953</f>
        <v>11.475</v>
      </c>
      <c r="L2953" s="37" t="n">
        <f aca="false">G2953+Inputs!$B$6*H2953</f>
        <v>1.275</v>
      </c>
      <c r="M2953" s="37" t="n">
        <f aca="false">I2953+Inputs!$B$7*J2953</f>
        <v>121.618</v>
      </c>
      <c r="N2953" s="37" t="n">
        <f aca="false">K2953+L2953+M2953</f>
        <v>134.368</v>
      </c>
    </row>
    <row r="2954" customFormat="false" ht="15" hidden="false" customHeight="false" outlineLevel="0" collapsed="false">
      <c r="A2954" s="0" t="s">
        <v>9</v>
      </c>
      <c r="B2954" s="0" t="s">
        <v>370</v>
      </c>
      <c r="C2954" s="15" t="n">
        <v>45474</v>
      </c>
      <c r="D2954" s="0" t="n">
        <v>1</v>
      </c>
      <c r="E2954" s="0" t="n">
        <v>0</v>
      </c>
      <c r="F2954" s="0" t="n">
        <v>2</v>
      </c>
      <c r="G2954" s="0" t="n">
        <v>0</v>
      </c>
      <c r="H2954" s="0" t="n">
        <v>2</v>
      </c>
      <c r="I2954" s="0" t="n">
        <v>0</v>
      </c>
      <c r="J2954" s="0" t="n">
        <v>87</v>
      </c>
      <c r="K2954" s="37" t="n">
        <f aca="false">E2954+Inputs!$B$5*F2954</f>
        <v>2.55</v>
      </c>
      <c r="L2954" s="37" t="n">
        <f aca="false">G2954+Inputs!$B$6*H2954</f>
        <v>2.55</v>
      </c>
      <c r="M2954" s="37" t="n">
        <f aca="false">I2954+Inputs!$B$7*J2954</f>
        <v>107.967</v>
      </c>
      <c r="N2954" s="37" t="n">
        <f aca="false">K2954+L2954+M2954</f>
        <v>113.067</v>
      </c>
    </row>
    <row r="2955" customFormat="false" ht="15" hidden="false" customHeight="false" outlineLevel="0" collapsed="false">
      <c r="A2955" s="0" t="s">
        <v>9</v>
      </c>
      <c r="B2955" s="0" t="s">
        <v>370</v>
      </c>
      <c r="C2955" s="15" t="n">
        <v>45505</v>
      </c>
      <c r="D2955" s="0" t="n">
        <v>1</v>
      </c>
      <c r="E2955" s="0" t="n">
        <v>0</v>
      </c>
      <c r="F2955" s="0" t="n">
        <v>1</v>
      </c>
      <c r="G2955" s="0" t="n">
        <v>0</v>
      </c>
      <c r="H2955" s="0" t="n">
        <v>0</v>
      </c>
      <c r="I2955" s="0" t="n">
        <v>0</v>
      </c>
      <c r="J2955" s="0" t="n">
        <v>73</v>
      </c>
      <c r="K2955" s="37" t="n">
        <f aca="false">E2955+Inputs!$B$5*F2955</f>
        <v>1.275</v>
      </c>
      <c r="L2955" s="37" t="n">
        <f aca="false">G2955+Inputs!$B$6*H2955</f>
        <v>0</v>
      </c>
      <c r="M2955" s="37" t="n">
        <f aca="false">I2955+Inputs!$B$7*J2955</f>
        <v>90.593</v>
      </c>
      <c r="N2955" s="37" t="n">
        <f aca="false">K2955+L2955+M2955</f>
        <v>91.868</v>
      </c>
    </row>
    <row r="2956" customFormat="false" ht="15" hidden="false" customHeight="false" outlineLevel="0" collapsed="false">
      <c r="A2956" s="0" t="s">
        <v>9</v>
      </c>
      <c r="B2956" s="0" t="s">
        <v>370</v>
      </c>
      <c r="C2956" s="15" t="n">
        <v>45536</v>
      </c>
      <c r="D2956" s="0" t="n">
        <v>1</v>
      </c>
      <c r="E2956" s="0" t="n">
        <v>0</v>
      </c>
      <c r="F2956" s="0" t="n">
        <v>4</v>
      </c>
      <c r="G2956" s="0" t="n">
        <v>0</v>
      </c>
      <c r="H2956" s="0" t="n">
        <v>0</v>
      </c>
      <c r="I2956" s="0" t="n">
        <v>0</v>
      </c>
      <c r="J2956" s="0" t="n">
        <v>87</v>
      </c>
      <c r="K2956" s="37" t="n">
        <f aca="false">E2956+Inputs!$B$5*F2956</f>
        <v>5.1</v>
      </c>
      <c r="L2956" s="37" t="n">
        <f aca="false">G2956+Inputs!$B$6*H2956</f>
        <v>0</v>
      </c>
      <c r="M2956" s="37" t="n">
        <f aca="false">I2956+Inputs!$B$7*J2956</f>
        <v>107.967</v>
      </c>
      <c r="N2956" s="37" t="n">
        <f aca="false">K2956+L2956+M2956</f>
        <v>113.067</v>
      </c>
    </row>
    <row r="2957" customFormat="false" ht="15" hidden="false" customHeight="false" outlineLevel="0" collapsed="false">
      <c r="A2957" s="0" t="s">
        <v>9</v>
      </c>
      <c r="B2957" s="0" t="s">
        <v>370</v>
      </c>
      <c r="C2957" s="15" t="n">
        <v>45566</v>
      </c>
      <c r="D2957" s="0" t="n">
        <v>1</v>
      </c>
      <c r="E2957" s="0" t="n">
        <v>0</v>
      </c>
      <c r="F2957" s="0" t="n">
        <v>5</v>
      </c>
      <c r="G2957" s="0" t="n">
        <v>0</v>
      </c>
      <c r="H2957" s="0" t="n">
        <v>0</v>
      </c>
      <c r="I2957" s="0" t="n">
        <v>0</v>
      </c>
      <c r="J2957" s="0" t="n">
        <v>74</v>
      </c>
      <c r="K2957" s="37" t="n">
        <f aca="false">E2957+Inputs!$B$5*F2957</f>
        <v>6.375</v>
      </c>
      <c r="L2957" s="37" t="n">
        <f aca="false">G2957+Inputs!$B$6*H2957</f>
        <v>0</v>
      </c>
      <c r="M2957" s="37" t="n">
        <f aca="false">I2957+Inputs!$B$7*J2957</f>
        <v>91.834</v>
      </c>
      <c r="N2957" s="37" t="n">
        <f aca="false">K2957+L2957+M2957</f>
        <v>98.209</v>
      </c>
    </row>
    <row r="2958" customFormat="false" ht="15" hidden="false" customHeight="false" outlineLevel="0" collapsed="false">
      <c r="A2958" s="0" t="s">
        <v>9</v>
      </c>
      <c r="B2958" s="0" t="s">
        <v>370</v>
      </c>
      <c r="C2958" s="15" t="n">
        <v>45597</v>
      </c>
      <c r="D2958" s="0" t="n">
        <v>1</v>
      </c>
      <c r="E2958" s="0" t="n">
        <v>0</v>
      </c>
      <c r="F2958" s="0" t="n">
        <v>3</v>
      </c>
      <c r="G2958" s="0" t="n">
        <v>0</v>
      </c>
      <c r="H2958" s="0" t="n">
        <v>1</v>
      </c>
      <c r="I2958" s="0" t="n">
        <v>0</v>
      </c>
      <c r="J2958" s="0" t="n">
        <v>72</v>
      </c>
      <c r="K2958" s="37" t="n">
        <f aca="false">E2958+Inputs!$B$5*F2958</f>
        <v>3.825</v>
      </c>
      <c r="L2958" s="37" t="n">
        <f aca="false">G2958+Inputs!$B$6*H2958</f>
        <v>1.275</v>
      </c>
      <c r="M2958" s="37" t="n">
        <f aca="false">I2958+Inputs!$B$7*J2958</f>
        <v>89.352</v>
      </c>
      <c r="N2958" s="37" t="n">
        <f aca="false">K2958+L2958+M2958</f>
        <v>94.452</v>
      </c>
    </row>
    <row r="2959" customFormat="false" ht="15" hidden="false" customHeight="false" outlineLevel="0" collapsed="false">
      <c r="A2959" s="0" t="s">
        <v>9</v>
      </c>
      <c r="B2959" s="0" t="s">
        <v>370</v>
      </c>
      <c r="C2959" s="15" t="n">
        <v>45627</v>
      </c>
      <c r="D2959" s="0" t="n">
        <v>1</v>
      </c>
      <c r="E2959" s="0" t="n">
        <v>0</v>
      </c>
      <c r="F2959" s="0" t="n">
        <v>2</v>
      </c>
      <c r="G2959" s="0" t="n">
        <v>0</v>
      </c>
      <c r="H2959" s="0" t="n">
        <v>0</v>
      </c>
      <c r="I2959" s="0" t="n">
        <v>0</v>
      </c>
      <c r="J2959" s="0" t="n">
        <v>77</v>
      </c>
      <c r="K2959" s="37" t="n">
        <f aca="false">E2959+Inputs!$B$5*F2959</f>
        <v>2.55</v>
      </c>
      <c r="L2959" s="37" t="n">
        <f aca="false">G2959+Inputs!$B$6*H2959</f>
        <v>0</v>
      </c>
      <c r="M2959" s="37" t="n">
        <f aca="false">I2959+Inputs!$B$7*J2959</f>
        <v>95.557</v>
      </c>
      <c r="N2959" s="37" t="n">
        <f aca="false">K2959+L2959+M2959</f>
        <v>98.107</v>
      </c>
    </row>
    <row r="2960" customFormat="false" ht="15" hidden="false" customHeight="false" outlineLevel="0" collapsed="false">
      <c r="A2960" s="0" t="s">
        <v>9</v>
      </c>
      <c r="B2960" s="0" t="s">
        <v>370</v>
      </c>
      <c r="C2960" s="15" t="n">
        <v>45658</v>
      </c>
      <c r="D2960" s="0" t="n">
        <v>1</v>
      </c>
      <c r="E2960" s="0" t="n">
        <v>0</v>
      </c>
      <c r="F2960" s="0" t="n">
        <v>0</v>
      </c>
      <c r="G2960" s="0" t="n">
        <v>0</v>
      </c>
      <c r="H2960" s="0" t="n">
        <v>1</v>
      </c>
      <c r="I2960" s="0" t="n">
        <v>0</v>
      </c>
      <c r="J2960" s="0" t="n">
        <v>62</v>
      </c>
      <c r="K2960" s="37" t="n">
        <f aca="false">E2960+Inputs!$B$5*F2960</f>
        <v>0</v>
      </c>
      <c r="L2960" s="37" t="n">
        <f aca="false">G2960+Inputs!$B$6*H2960</f>
        <v>1.275</v>
      </c>
      <c r="M2960" s="37" t="n">
        <f aca="false">I2960+Inputs!$B$7*J2960</f>
        <v>76.942</v>
      </c>
      <c r="N2960" s="37" t="n">
        <f aca="false">K2960+L2960+M2960</f>
        <v>78.217</v>
      </c>
    </row>
    <row r="2961" customFormat="false" ht="15" hidden="false" customHeight="false" outlineLevel="0" collapsed="false">
      <c r="A2961" s="0" t="s">
        <v>9</v>
      </c>
      <c r="B2961" s="0" t="s">
        <v>370</v>
      </c>
      <c r="C2961" s="15" t="n">
        <v>45689</v>
      </c>
      <c r="D2961" s="0" t="n">
        <v>1</v>
      </c>
      <c r="E2961" s="0" t="n">
        <v>0</v>
      </c>
      <c r="F2961" s="0" t="n">
        <v>2</v>
      </c>
      <c r="G2961" s="0" t="n">
        <v>0</v>
      </c>
      <c r="H2961" s="0" t="n">
        <v>3</v>
      </c>
      <c r="I2961" s="0" t="n">
        <v>0</v>
      </c>
      <c r="J2961" s="0" t="n">
        <v>79</v>
      </c>
      <c r="K2961" s="37" t="n">
        <f aca="false">E2961+Inputs!$B$5*F2961</f>
        <v>2.55</v>
      </c>
      <c r="L2961" s="37" t="n">
        <f aca="false">G2961+Inputs!$B$6*H2961</f>
        <v>3.825</v>
      </c>
      <c r="M2961" s="37" t="n">
        <f aca="false">I2961+Inputs!$B$7*J2961</f>
        <v>98.039</v>
      </c>
      <c r="N2961" s="37" t="n">
        <f aca="false">K2961+L2961+M2961</f>
        <v>104.414</v>
      </c>
    </row>
    <row r="2962" customFormat="false" ht="15" hidden="false" customHeight="false" outlineLevel="0" collapsed="false">
      <c r="A2962" s="0" t="s">
        <v>9</v>
      </c>
      <c r="B2962" s="0" t="s">
        <v>370</v>
      </c>
      <c r="C2962" s="15" t="n">
        <v>45717</v>
      </c>
      <c r="D2962" s="0" t="n">
        <v>1</v>
      </c>
      <c r="E2962" s="0" t="n">
        <v>0</v>
      </c>
      <c r="F2962" s="0" t="n">
        <v>3</v>
      </c>
      <c r="G2962" s="0" t="n">
        <v>0</v>
      </c>
      <c r="H2962" s="0" t="n">
        <v>5</v>
      </c>
      <c r="I2962" s="0" t="n">
        <v>0</v>
      </c>
      <c r="J2962" s="0" t="n">
        <v>54</v>
      </c>
      <c r="K2962" s="37" t="n">
        <f aca="false">E2962+Inputs!$B$5*F2962</f>
        <v>3.825</v>
      </c>
      <c r="L2962" s="37" t="n">
        <f aca="false">G2962+Inputs!$B$6*H2962</f>
        <v>6.375</v>
      </c>
      <c r="M2962" s="37" t="n">
        <f aca="false">I2962+Inputs!$B$7*J2962</f>
        <v>67.014</v>
      </c>
      <c r="N2962" s="37" t="n">
        <f aca="false">K2962+L2962+M2962</f>
        <v>77.214</v>
      </c>
    </row>
    <row r="2963" customFormat="false" ht="15" hidden="false" customHeight="false" outlineLevel="0" collapsed="false">
      <c r="A2963" s="0" t="s">
        <v>9</v>
      </c>
      <c r="B2963" s="0" t="s">
        <v>370</v>
      </c>
      <c r="C2963" s="15" t="n">
        <v>45748</v>
      </c>
      <c r="D2963" s="0" t="n">
        <v>1</v>
      </c>
      <c r="E2963" s="0" t="n">
        <v>0</v>
      </c>
      <c r="F2963" s="0" t="n">
        <v>4</v>
      </c>
      <c r="G2963" s="0" t="n">
        <v>0</v>
      </c>
      <c r="H2963" s="0" t="n">
        <v>1</v>
      </c>
      <c r="I2963" s="0" t="n">
        <v>0</v>
      </c>
      <c r="J2963" s="0" t="n">
        <v>67</v>
      </c>
      <c r="K2963" s="37" t="n">
        <f aca="false">E2963+Inputs!$B$5*F2963</f>
        <v>5.1</v>
      </c>
      <c r="L2963" s="37" t="n">
        <f aca="false">G2963+Inputs!$B$6*H2963</f>
        <v>1.275</v>
      </c>
      <c r="M2963" s="37" t="n">
        <f aca="false">I2963+Inputs!$B$7*J2963</f>
        <v>83.147</v>
      </c>
      <c r="N2963" s="37" t="n">
        <f aca="false">K2963+L2963+M2963</f>
        <v>89.522</v>
      </c>
    </row>
    <row r="2964" customFormat="false" ht="15" hidden="false" customHeight="false" outlineLevel="0" collapsed="false">
      <c r="A2964" s="0" t="s">
        <v>9</v>
      </c>
      <c r="B2964" s="0" t="s">
        <v>370</v>
      </c>
      <c r="C2964" s="15" t="n">
        <v>45778</v>
      </c>
      <c r="D2964" s="0" t="n">
        <v>1</v>
      </c>
      <c r="E2964" s="0" t="n">
        <v>0</v>
      </c>
      <c r="F2964" s="0" t="n">
        <v>4</v>
      </c>
      <c r="G2964" s="0" t="n">
        <v>0</v>
      </c>
      <c r="H2964" s="0" t="n">
        <v>0</v>
      </c>
      <c r="I2964" s="0" t="n">
        <v>0</v>
      </c>
      <c r="J2964" s="0" t="n">
        <v>70</v>
      </c>
      <c r="K2964" s="37" t="n">
        <f aca="false">E2964+Inputs!$B$5*F2964</f>
        <v>5.1</v>
      </c>
      <c r="L2964" s="37" t="n">
        <f aca="false">G2964+Inputs!$B$6*H2964</f>
        <v>0</v>
      </c>
      <c r="M2964" s="37" t="n">
        <f aca="false">I2964+Inputs!$B$7*J2964</f>
        <v>86.87</v>
      </c>
      <c r="N2964" s="37" t="n">
        <f aca="false">K2964+L2964+M2964</f>
        <v>91.97</v>
      </c>
    </row>
    <row r="2965" customFormat="false" ht="15" hidden="false" customHeight="false" outlineLevel="0" collapsed="false">
      <c r="A2965" s="0" t="s">
        <v>9</v>
      </c>
      <c r="B2965" s="0" t="s">
        <v>370</v>
      </c>
      <c r="C2965" s="15" t="n">
        <v>45809</v>
      </c>
      <c r="D2965" s="0" t="n">
        <v>1</v>
      </c>
      <c r="E2965" s="0" t="n">
        <v>0</v>
      </c>
      <c r="F2965" s="0" t="n">
        <v>5</v>
      </c>
      <c r="G2965" s="0" t="n">
        <v>0</v>
      </c>
      <c r="H2965" s="0" t="n">
        <v>4</v>
      </c>
      <c r="I2965" s="0" t="n">
        <v>0</v>
      </c>
      <c r="J2965" s="0" t="n">
        <v>78</v>
      </c>
      <c r="K2965" s="37" t="n">
        <f aca="false">E2965+Inputs!$B$5*F2965</f>
        <v>6.375</v>
      </c>
      <c r="L2965" s="37" t="n">
        <f aca="false">G2965+Inputs!$B$6*H2965</f>
        <v>5.1</v>
      </c>
      <c r="M2965" s="37" t="n">
        <f aca="false">I2965+Inputs!$B$7*J2965</f>
        <v>96.798</v>
      </c>
      <c r="N2965" s="37" t="n">
        <f aca="false">K2965+L2965+M2965</f>
        <v>108.273</v>
      </c>
    </row>
    <row r="2966" customFormat="false" ht="15" hidden="false" customHeight="false" outlineLevel="0" collapsed="false">
      <c r="A2966" s="0" t="s">
        <v>9</v>
      </c>
      <c r="B2966" s="0" t="s">
        <v>370</v>
      </c>
      <c r="C2966" s="15" t="n">
        <v>45839</v>
      </c>
      <c r="D2966" s="0" t="n">
        <v>1</v>
      </c>
      <c r="E2966" s="0" t="n">
        <v>0</v>
      </c>
      <c r="F2966" s="0" t="n">
        <v>3</v>
      </c>
      <c r="G2966" s="0" t="n">
        <v>0</v>
      </c>
      <c r="H2966" s="0" t="n">
        <v>1</v>
      </c>
      <c r="I2966" s="0" t="n">
        <v>0</v>
      </c>
      <c r="J2966" s="0" t="n">
        <v>84</v>
      </c>
      <c r="K2966" s="37" t="n">
        <f aca="false">E2966+Inputs!$B$5*F2966</f>
        <v>3.825</v>
      </c>
      <c r="L2966" s="37" t="n">
        <f aca="false">G2966+Inputs!$B$6*H2966</f>
        <v>1.275</v>
      </c>
      <c r="M2966" s="37" t="n">
        <f aca="false">I2966+Inputs!$B$7*J2966</f>
        <v>104.244</v>
      </c>
      <c r="N2966" s="37" t="n">
        <f aca="false">K2966+L2966+M2966</f>
        <v>109.344</v>
      </c>
    </row>
    <row r="2967" customFormat="false" ht="15" hidden="false" customHeight="false" outlineLevel="0" collapsed="false">
      <c r="A2967" s="0" t="s">
        <v>9</v>
      </c>
      <c r="B2967" s="0" t="s">
        <v>370</v>
      </c>
      <c r="C2967" s="15" t="n">
        <v>45870</v>
      </c>
      <c r="D2967" s="0" t="n">
        <v>1</v>
      </c>
      <c r="E2967" s="0" t="n">
        <v>0</v>
      </c>
      <c r="F2967" s="0" t="n">
        <v>2</v>
      </c>
      <c r="G2967" s="0" t="n">
        <v>0</v>
      </c>
      <c r="H2967" s="0" t="n">
        <v>1</v>
      </c>
      <c r="I2967" s="0" t="n">
        <v>0</v>
      </c>
      <c r="J2967" s="0" t="n">
        <v>65</v>
      </c>
      <c r="K2967" s="37" t="n">
        <f aca="false">E2967+Inputs!$B$5*F2967</f>
        <v>2.55</v>
      </c>
      <c r="L2967" s="37" t="n">
        <f aca="false">G2967+Inputs!$B$6*H2967</f>
        <v>1.275</v>
      </c>
      <c r="M2967" s="37" t="n">
        <f aca="false">I2967+Inputs!$B$7*J2967</f>
        <v>80.665</v>
      </c>
      <c r="N2967" s="37" t="n">
        <f aca="false">K2967+L2967+M2967</f>
        <v>84.49</v>
      </c>
    </row>
    <row r="2968" customFormat="false" ht="15" hidden="false" customHeight="false" outlineLevel="0" collapsed="false">
      <c r="A2968" s="0" t="s">
        <v>9</v>
      </c>
      <c r="B2968" s="0" t="s">
        <v>370</v>
      </c>
      <c r="C2968" s="15" t="n">
        <v>45901</v>
      </c>
      <c r="D2968" s="0" t="n">
        <v>1</v>
      </c>
      <c r="E2968" s="0" t="n">
        <v>0</v>
      </c>
      <c r="F2968" s="0" t="n">
        <v>3</v>
      </c>
      <c r="G2968" s="0" t="n">
        <v>0</v>
      </c>
      <c r="H2968" s="0" t="n">
        <v>1</v>
      </c>
      <c r="I2968" s="0" t="n">
        <v>0</v>
      </c>
      <c r="J2968" s="0" t="n">
        <v>75</v>
      </c>
      <c r="K2968" s="37" t="n">
        <f aca="false">E2968+Inputs!$B$5*F2968</f>
        <v>3.825</v>
      </c>
      <c r="L2968" s="37" t="n">
        <f aca="false">G2968+Inputs!$B$6*H2968</f>
        <v>1.275</v>
      </c>
      <c r="M2968" s="37" t="n">
        <f aca="false">I2968+Inputs!$B$7*J2968</f>
        <v>93.075</v>
      </c>
      <c r="N2968" s="37" t="n">
        <f aca="false">K2968+L2968+M2968</f>
        <v>98.175</v>
      </c>
    </row>
    <row r="2969" customFormat="false" ht="15" hidden="false" customHeight="false" outlineLevel="0" collapsed="false">
      <c r="A2969" s="0" t="s">
        <v>9</v>
      </c>
      <c r="B2969" s="0" t="s">
        <v>370</v>
      </c>
      <c r="C2969" s="15" t="n">
        <v>45931</v>
      </c>
      <c r="D2969" s="0" t="n">
        <v>1</v>
      </c>
      <c r="E2969" s="0" t="n">
        <v>0</v>
      </c>
      <c r="F2969" s="0" t="n">
        <v>4</v>
      </c>
      <c r="G2969" s="0" t="n">
        <v>0</v>
      </c>
      <c r="H2969" s="0" t="n">
        <v>1</v>
      </c>
      <c r="I2969" s="0" t="n">
        <v>0</v>
      </c>
      <c r="J2969" s="0" t="n">
        <v>64</v>
      </c>
      <c r="K2969" s="37" t="n">
        <f aca="false">E2969+Inputs!$B$5*F2969</f>
        <v>5.1</v>
      </c>
      <c r="L2969" s="37" t="n">
        <f aca="false">G2969+Inputs!$B$6*H2969</f>
        <v>1.275</v>
      </c>
      <c r="M2969" s="37" t="n">
        <f aca="false">I2969+Inputs!$B$7*J2969</f>
        <v>79.424</v>
      </c>
      <c r="N2969" s="37" t="n">
        <f aca="false">K2969+L2969+M2969</f>
        <v>85.799</v>
      </c>
    </row>
    <row r="2970" customFormat="false" ht="15" hidden="false" customHeight="false" outlineLevel="0" collapsed="false">
      <c r="A2970" s="0" t="s">
        <v>9</v>
      </c>
      <c r="B2970" s="0" t="s">
        <v>370</v>
      </c>
      <c r="C2970" s="15" t="n">
        <v>45962</v>
      </c>
      <c r="D2970" s="0" t="n">
        <v>1</v>
      </c>
      <c r="E2970" s="0" t="n">
        <v>0</v>
      </c>
      <c r="F2970" s="0" t="n">
        <v>6</v>
      </c>
      <c r="G2970" s="0" t="n">
        <v>0</v>
      </c>
      <c r="H2970" s="0" t="n">
        <v>2</v>
      </c>
      <c r="I2970" s="0" t="n">
        <v>0</v>
      </c>
      <c r="J2970" s="0" t="n">
        <v>70</v>
      </c>
      <c r="K2970" s="37" t="n">
        <f aca="false">E2970+Inputs!$B$5*F2970</f>
        <v>7.65</v>
      </c>
      <c r="L2970" s="37" t="n">
        <f aca="false">G2970+Inputs!$B$6*H2970</f>
        <v>2.55</v>
      </c>
      <c r="M2970" s="37" t="n">
        <f aca="false">I2970+Inputs!$B$7*J2970</f>
        <v>86.87</v>
      </c>
      <c r="N2970" s="37" t="n">
        <f aca="false">K2970+L2970+M2970</f>
        <v>97.07</v>
      </c>
    </row>
    <row r="2971" customFormat="false" ht="15" hidden="false" customHeight="false" outlineLevel="0" collapsed="false">
      <c r="A2971" s="0" t="s">
        <v>9</v>
      </c>
      <c r="B2971" s="0" t="s">
        <v>370</v>
      </c>
      <c r="C2971" s="15" t="n">
        <v>45992</v>
      </c>
      <c r="D2971" s="0" t="n">
        <v>1</v>
      </c>
      <c r="E2971" s="0" t="n">
        <v>0</v>
      </c>
      <c r="F2971" s="0" t="n">
        <v>4</v>
      </c>
      <c r="G2971" s="0" t="n">
        <v>0</v>
      </c>
      <c r="H2971" s="0" t="n">
        <v>0</v>
      </c>
      <c r="I2971" s="0" t="n">
        <v>0</v>
      </c>
      <c r="J2971" s="0" t="n">
        <v>73</v>
      </c>
      <c r="K2971" s="37" t="n">
        <f aca="false">E2971+Inputs!$B$5*F2971</f>
        <v>5.1</v>
      </c>
      <c r="L2971" s="37" t="n">
        <f aca="false">G2971+Inputs!$B$6*H2971</f>
        <v>0</v>
      </c>
      <c r="M2971" s="37" t="n">
        <f aca="false">I2971+Inputs!$B$7*J2971</f>
        <v>90.593</v>
      </c>
      <c r="N2971" s="37" t="n">
        <f aca="false">K2971+L2971+M2971</f>
        <v>95.693</v>
      </c>
    </row>
    <row r="2972" customFormat="false" ht="15" hidden="false" customHeight="false" outlineLevel="0" collapsed="false">
      <c r="A2972" s="0" t="s">
        <v>9</v>
      </c>
      <c r="B2972" s="0" t="s">
        <v>370</v>
      </c>
      <c r="C2972" s="15" t="n">
        <v>46023</v>
      </c>
      <c r="D2972" s="0" t="n">
        <v>1</v>
      </c>
      <c r="E2972" s="0" t="n">
        <v>0</v>
      </c>
      <c r="F2972" s="0" t="n">
        <v>2</v>
      </c>
      <c r="G2972" s="0" t="n">
        <v>0</v>
      </c>
      <c r="H2972" s="0" t="n">
        <v>2</v>
      </c>
      <c r="I2972" s="0" t="n">
        <v>0</v>
      </c>
      <c r="J2972" s="0" t="n">
        <v>67</v>
      </c>
      <c r="K2972" s="37" t="n">
        <f aca="false">E2972+Inputs!$B$5*F2972</f>
        <v>2.55</v>
      </c>
      <c r="L2972" s="37" t="n">
        <f aca="false">G2972+Inputs!$B$6*H2972</f>
        <v>2.55</v>
      </c>
      <c r="M2972" s="37" t="n">
        <f aca="false">I2972+Inputs!$B$7*J2972</f>
        <v>83.147</v>
      </c>
      <c r="N2972" s="37" t="n">
        <f aca="false">K2972+L2972+M2972</f>
        <v>88.247</v>
      </c>
    </row>
    <row r="2973" customFormat="false" ht="15" hidden="false" customHeight="false" outlineLevel="0" collapsed="false">
      <c r="A2973" s="0" t="s">
        <v>9</v>
      </c>
      <c r="B2973" s="0" t="s">
        <v>370</v>
      </c>
      <c r="C2973" s="15" t="n">
        <v>46054</v>
      </c>
      <c r="D2973" s="0" t="n">
        <v>1</v>
      </c>
      <c r="E2973" s="0" t="n">
        <v>0</v>
      </c>
      <c r="F2973" s="0" t="n">
        <v>5</v>
      </c>
      <c r="G2973" s="0" t="n">
        <v>0</v>
      </c>
      <c r="H2973" s="0" t="n">
        <v>2</v>
      </c>
      <c r="I2973" s="0" t="n">
        <v>0</v>
      </c>
      <c r="J2973" s="0" t="n">
        <v>67</v>
      </c>
      <c r="K2973" s="37" t="n">
        <f aca="false">E2973+Inputs!$B$5*F2973</f>
        <v>6.375</v>
      </c>
      <c r="L2973" s="37" t="n">
        <f aca="false">G2973+Inputs!$B$6*H2973</f>
        <v>2.55</v>
      </c>
      <c r="M2973" s="37" t="n">
        <f aca="false">I2973+Inputs!$B$7*J2973</f>
        <v>83.147</v>
      </c>
      <c r="N2973" s="37" t="n">
        <f aca="false">K2973+L2973+M2973</f>
        <v>92.072</v>
      </c>
    </row>
    <row r="2974" customFormat="false" ht="15" hidden="false" customHeight="false" outlineLevel="0" collapsed="false">
      <c r="A2974" s="0" t="s">
        <v>9</v>
      </c>
      <c r="B2974" s="0" t="s">
        <v>370</v>
      </c>
      <c r="C2974" s="15" t="n">
        <v>46082</v>
      </c>
      <c r="D2974" s="0" t="n">
        <v>1</v>
      </c>
      <c r="E2974" s="0" t="n">
        <v>0</v>
      </c>
      <c r="F2974" s="0" t="n">
        <v>11</v>
      </c>
      <c r="G2974" s="0" t="n">
        <v>0</v>
      </c>
      <c r="H2974" s="0" t="n">
        <v>4</v>
      </c>
      <c r="I2974" s="0" t="n">
        <v>0</v>
      </c>
      <c r="J2974" s="0" t="n">
        <v>64</v>
      </c>
      <c r="K2974" s="37" t="n">
        <f aca="false">E2974+Inputs!$B$5*F2974</f>
        <v>14.025</v>
      </c>
      <c r="L2974" s="37" t="n">
        <f aca="false">G2974+Inputs!$B$6*H2974</f>
        <v>5.1</v>
      </c>
      <c r="M2974" s="37" t="n">
        <f aca="false">I2974+Inputs!$B$7*J2974</f>
        <v>79.424</v>
      </c>
      <c r="N2974" s="37" t="n">
        <f aca="false">K2974+L2974+M2974</f>
        <v>98.549</v>
      </c>
    </row>
    <row r="2975" customFormat="false" ht="15" hidden="false" customHeight="false" outlineLevel="0" collapsed="false">
      <c r="A2975" s="0" t="s">
        <v>9</v>
      </c>
      <c r="B2975" s="0" t="s">
        <v>370</v>
      </c>
      <c r="C2975" s="15" t="n">
        <v>46113</v>
      </c>
      <c r="D2975" s="0" t="n">
        <v>1</v>
      </c>
      <c r="E2975" s="0" t="n">
        <v>0</v>
      </c>
      <c r="F2975" s="0" t="n">
        <v>15</v>
      </c>
      <c r="G2975" s="0" t="n">
        <v>0</v>
      </c>
      <c r="H2975" s="0" t="n">
        <v>6</v>
      </c>
      <c r="I2975" s="0" t="n">
        <v>0</v>
      </c>
      <c r="J2975" s="0" t="n">
        <v>59</v>
      </c>
      <c r="K2975" s="37" t="n">
        <f aca="false">E2975+Inputs!$B$5*F2975</f>
        <v>19.125</v>
      </c>
      <c r="L2975" s="37" t="n">
        <f aca="false">G2975+Inputs!$B$6*H2975</f>
        <v>7.65</v>
      </c>
      <c r="M2975" s="37" t="n">
        <f aca="false">I2975+Inputs!$B$7*J2975</f>
        <v>73.219</v>
      </c>
      <c r="N2975" s="37" t="n">
        <f aca="false">K2975+L2975+M2975</f>
        <v>99.994</v>
      </c>
    </row>
    <row r="2976" customFormat="false" ht="15" hidden="false" customHeight="false" outlineLevel="0" collapsed="false">
      <c r="A2976" s="0" t="s">
        <v>9</v>
      </c>
      <c r="B2976" s="0" t="s">
        <v>370</v>
      </c>
      <c r="C2976" s="15" t="n">
        <v>46143</v>
      </c>
      <c r="D2976" s="0" t="n">
        <v>1</v>
      </c>
      <c r="E2976" s="0" t="n">
        <v>0</v>
      </c>
      <c r="F2976" s="0" t="n">
        <v>19</v>
      </c>
      <c r="G2976" s="0" t="n">
        <v>0</v>
      </c>
      <c r="H2976" s="0" t="n">
        <v>5</v>
      </c>
      <c r="I2976" s="0" t="n">
        <v>0</v>
      </c>
      <c r="J2976" s="0" t="n">
        <v>74</v>
      </c>
      <c r="K2976" s="37" t="n">
        <f aca="false">E2976+Inputs!$B$5*F2976</f>
        <v>24.225</v>
      </c>
      <c r="L2976" s="37" t="n">
        <f aca="false">G2976+Inputs!$B$6*H2976</f>
        <v>6.375</v>
      </c>
      <c r="M2976" s="37" t="n">
        <f aca="false">I2976+Inputs!$B$7*J2976</f>
        <v>91.834</v>
      </c>
      <c r="N2976" s="37" t="n">
        <f aca="false">K2976+L2976+M2976</f>
        <v>122.434</v>
      </c>
    </row>
    <row r="2977" customFormat="false" ht="15" hidden="false" customHeight="false" outlineLevel="0" collapsed="false">
      <c r="A2977" s="0" t="s">
        <v>9</v>
      </c>
      <c r="B2977" s="0" t="s">
        <v>370</v>
      </c>
      <c r="C2977" s="15" t="n">
        <v>46174</v>
      </c>
      <c r="D2977" s="0" t="n">
        <v>1</v>
      </c>
      <c r="E2977" s="0" t="n">
        <v>0</v>
      </c>
      <c r="F2977" s="0" t="n">
        <v>21</v>
      </c>
      <c r="G2977" s="0" t="n">
        <v>0</v>
      </c>
      <c r="H2977" s="0" t="n">
        <v>5</v>
      </c>
      <c r="I2977" s="0" t="n">
        <v>0</v>
      </c>
      <c r="J2977" s="0" t="n">
        <v>77</v>
      </c>
      <c r="K2977" s="37" t="n">
        <f aca="false">E2977+Inputs!$B$5*F2977</f>
        <v>26.775</v>
      </c>
      <c r="L2977" s="37" t="n">
        <f aca="false">G2977+Inputs!$B$6*H2977</f>
        <v>6.375</v>
      </c>
      <c r="M2977" s="37" t="n">
        <f aca="false">I2977+Inputs!$B$7*J2977</f>
        <v>95.557</v>
      </c>
      <c r="N2977" s="37" t="n">
        <f aca="false">K2977+L2977+M2977</f>
        <v>128.707</v>
      </c>
    </row>
    <row r="2978" customFormat="false" ht="15" hidden="false" customHeight="false" outlineLevel="0" collapsed="false">
      <c r="A2978" s="0" t="s">
        <v>9</v>
      </c>
      <c r="B2978" s="0" t="s">
        <v>370</v>
      </c>
      <c r="C2978" s="15" t="n">
        <v>46204</v>
      </c>
      <c r="D2978" s="0" t="n">
        <v>1</v>
      </c>
      <c r="E2978" s="0" t="n">
        <v>0</v>
      </c>
      <c r="F2978" s="0" t="n">
        <v>19</v>
      </c>
      <c r="G2978" s="0" t="n">
        <v>0</v>
      </c>
      <c r="H2978" s="0" t="n">
        <v>6</v>
      </c>
      <c r="I2978" s="0" t="n">
        <v>0</v>
      </c>
      <c r="J2978" s="0" t="n">
        <v>56</v>
      </c>
      <c r="K2978" s="37" t="n">
        <f aca="false">E2978+Inputs!$B$5*F2978</f>
        <v>24.225</v>
      </c>
      <c r="L2978" s="37" t="n">
        <f aca="false">G2978+Inputs!$B$6*H2978</f>
        <v>7.65</v>
      </c>
      <c r="M2978" s="37" t="n">
        <f aca="false">I2978+Inputs!$B$7*J2978</f>
        <v>69.496</v>
      </c>
      <c r="N2978" s="37" t="n">
        <f aca="false">K2978+L2978+M2978</f>
        <v>101.371</v>
      </c>
    </row>
    <row r="2979" customFormat="false" ht="15" hidden="false" customHeight="false" outlineLevel="0" collapsed="false">
      <c r="A2979" s="0" t="s">
        <v>9</v>
      </c>
      <c r="B2979" s="0" t="s">
        <v>370</v>
      </c>
      <c r="C2979" s="15" t="n">
        <v>46235</v>
      </c>
      <c r="D2979" s="0" t="n">
        <v>1</v>
      </c>
      <c r="E2979" s="0" t="n">
        <v>0</v>
      </c>
      <c r="F2979" s="0" t="n">
        <v>10</v>
      </c>
      <c r="G2979" s="0" t="n">
        <v>0</v>
      </c>
      <c r="H2979" s="0" t="n">
        <v>10</v>
      </c>
      <c r="I2979" s="0" t="n">
        <v>0</v>
      </c>
      <c r="J2979" s="0" t="n">
        <v>60</v>
      </c>
      <c r="K2979" s="37" t="n">
        <f aca="false">E2979+Inputs!$B$5*F2979</f>
        <v>12.75</v>
      </c>
      <c r="L2979" s="37" t="n">
        <f aca="false">G2979+Inputs!$B$6*H2979</f>
        <v>12.75</v>
      </c>
      <c r="M2979" s="37" t="n">
        <f aca="false">I2979+Inputs!$B$7*J2979</f>
        <v>74.46</v>
      </c>
      <c r="N2979" s="37" t="n">
        <f aca="false">K2979+L2979+M2979</f>
        <v>99.96</v>
      </c>
    </row>
    <row r="2980" customFormat="false" ht="15" hidden="false" customHeight="false" outlineLevel="0" collapsed="false">
      <c r="A2980" s="0" t="s">
        <v>9</v>
      </c>
      <c r="B2980" s="0" t="s">
        <v>385</v>
      </c>
      <c r="C2980" s="15" t="n">
        <v>44927</v>
      </c>
      <c r="D2980" s="0" t="n">
        <v>2</v>
      </c>
      <c r="E2980" s="0" t="n">
        <v>0</v>
      </c>
      <c r="F2980" s="0" t="n">
        <v>3</v>
      </c>
      <c r="G2980" s="0" t="n">
        <v>0</v>
      </c>
      <c r="H2980" s="0" t="n">
        <v>0</v>
      </c>
      <c r="I2980" s="0" t="n">
        <v>0</v>
      </c>
      <c r="J2980" s="0" t="n">
        <v>45</v>
      </c>
      <c r="K2980" s="37" t="n">
        <f aca="false">E2980+Inputs!$B$5*F2980</f>
        <v>3.825</v>
      </c>
      <c r="L2980" s="37" t="n">
        <f aca="false">G2980+Inputs!$B$6*H2980</f>
        <v>0</v>
      </c>
      <c r="M2980" s="37" t="n">
        <f aca="false">I2980+Inputs!$B$7*J2980</f>
        <v>55.845</v>
      </c>
      <c r="N2980" s="37" t="n">
        <f aca="false">K2980+L2980+M2980</f>
        <v>59.67</v>
      </c>
    </row>
    <row r="2981" customFormat="false" ht="15" hidden="false" customHeight="false" outlineLevel="0" collapsed="false">
      <c r="A2981" s="0" t="s">
        <v>9</v>
      </c>
      <c r="B2981" s="0" t="s">
        <v>385</v>
      </c>
      <c r="C2981" s="15" t="n">
        <v>44958</v>
      </c>
      <c r="D2981" s="0" t="n">
        <v>2</v>
      </c>
      <c r="E2981" s="0" t="n">
        <v>0</v>
      </c>
      <c r="F2981" s="0" t="n">
        <v>4</v>
      </c>
      <c r="G2981" s="0" t="n">
        <v>0</v>
      </c>
      <c r="H2981" s="0" t="n">
        <v>0</v>
      </c>
      <c r="I2981" s="0" t="n">
        <v>0</v>
      </c>
      <c r="J2981" s="0" t="n">
        <v>29</v>
      </c>
      <c r="K2981" s="37" t="n">
        <f aca="false">E2981+Inputs!$B$5*F2981</f>
        <v>5.1</v>
      </c>
      <c r="L2981" s="37" t="n">
        <f aca="false">G2981+Inputs!$B$6*H2981</f>
        <v>0</v>
      </c>
      <c r="M2981" s="37" t="n">
        <f aca="false">I2981+Inputs!$B$7*J2981</f>
        <v>35.989</v>
      </c>
      <c r="N2981" s="37" t="n">
        <f aca="false">K2981+L2981+M2981</f>
        <v>41.089</v>
      </c>
    </row>
    <row r="2982" customFormat="false" ht="15" hidden="false" customHeight="false" outlineLevel="0" collapsed="false">
      <c r="A2982" s="0" t="s">
        <v>9</v>
      </c>
      <c r="B2982" s="0" t="s">
        <v>385</v>
      </c>
      <c r="C2982" s="15" t="n">
        <v>44986</v>
      </c>
      <c r="D2982" s="0" t="n">
        <v>2</v>
      </c>
      <c r="E2982" s="0" t="n">
        <v>0</v>
      </c>
      <c r="F2982" s="0" t="n">
        <v>0</v>
      </c>
      <c r="G2982" s="0" t="n">
        <v>0</v>
      </c>
      <c r="H2982" s="0" t="n">
        <v>0</v>
      </c>
      <c r="I2982" s="0" t="n">
        <v>0</v>
      </c>
      <c r="J2982" s="0" t="n">
        <v>5</v>
      </c>
      <c r="K2982" s="37" t="n">
        <f aca="false">E2982+Inputs!$B$5*F2982</f>
        <v>0</v>
      </c>
      <c r="L2982" s="37" t="n">
        <f aca="false">G2982+Inputs!$B$6*H2982</f>
        <v>0</v>
      </c>
      <c r="M2982" s="37" t="n">
        <f aca="false">I2982+Inputs!$B$7*J2982</f>
        <v>6.205</v>
      </c>
      <c r="N2982" s="37" t="n">
        <f aca="false">K2982+L2982+M2982</f>
        <v>6.205</v>
      </c>
    </row>
    <row r="2983" customFormat="false" ht="15" hidden="false" customHeight="false" outlineLevel="0" collapsed="false">
      <c r="A2983" s="0" t="s">
        <v>9</v>
      </c>
      <c r="B2983" s="0" t="s">
        <v>385</v>
      </c>
      <c r="C2983" s="15" t="n">
        <v>45017</v>
      </c>
      <c r="D2983" s="0" t="n">
        <v>2</v>
      </c>
      <c r="E2983" s="0" t="n">
        <v>0</v>
      </c>
      <c r="F2983" s="0" t="n">
        <v>1</v>
      </c>
      <c r="G2983" s="0" t="n">
        <v>0</v>
      </c>
      <c r="H2983" s="0" t="n">
        <v>0</v>
      </c>
      <c r="I2983" s="0" t="n">
        <v>0</v>
      </c>
      <c r="J2983" s="0" t="n">
        <v>14</v>
      </c>
      <c r="K2983" s="37" t="n">
        <f aca="false">E2983+Inputs!$B$5*F2983</f>
        <v>1.275</v>
      </c>
      <c r="L2983" s="37" t="n">
        <f aca="false">G2983+Inputs!$B$6*H2983</f>
        <v>0</v>
      </c>
      <c r="M2983" s="37" t="n">
        <f aca="false">I2983+Inputs!$B$7*J2983</f>
        <v>17.374</v>
      </c>
      <c r="N2983" s="37" t="n">
        <f aca="false">K2983+L2983+M2983</f>
        <v>18.649</v>
      </c>
    </row>
    <row r="2984" customFormat="false" ht="15" hidden="false" customHeight="false" outlineLevel="0" collapsed="false">
      <c r="A2984" s="0" t="s">
        <v>9</v>
      </c>
      <c r="B2984" s="0" t="s">
        <v>385</v>
      </c>
      <c r="C2984" s="15" t="n">
        <v>45047</v>
      </c>
      <c r="D2984" s="0" t="n">
        <v>2</v>
      </c>
      <c r="E2984" s="0" t="n">
        <v>0</v>
      </c>
      <c r="F2984" s="0" t="n">
        <v>2</v>
      </c>
      <c r="G2984" s="0" t="n">
        <v>0</v>
      </c>
      <c r="H2984" s="0" t="n">
        <v>0</v>
      </c>
      <c r="I2984" s="0" t="n">
        <v>0</v>
      </c>
      <c r="J2984" s="0" t="n">
        <v>33</v>
      </c>
      <c r="K2984" s="37" t="n">
        <f aca="false">E2984+Inputs!$B$5*F2984</f>
        <v>2.55</v>
      </c>
      <c r="L2984" s="37" t="n">
        <f aca="false">G2984+Inputs!$B$6*H2984</f>
        <v>0</v>
      </c>
      <c r="M2984" s="37" t="n">
        <f aca="false">I2984+Inputs!$B$7*J2984</f>
        <v>40.953</v>
      </c>
      <c r="N2984" s="37" t="n">
        <f aca="false">K2984+L2984+M2984</f>
        <v>43.503</v>
      </c>
    </row>
    <row r="2985" customFormat="false" ht="15" hidden="false" customHeight="false" outlineLevel="0" collapsed="false">
      <c r="A2985" s="0" t="s">
        <v>9</v>
      </c>
      <c r="B2985" s="0" t="s">
        <v>385</v>
      </c>
      <c r="C2985" s="15" t="n">
        <v>45078</v>
      </c>
      <c r="D2985" s="0" t="n">
        <v>2</v>
      </c>
      <c r="E2985" s="0" t="n">
        <v>0</v>
      </c>
      <c r="F2985" s="0" t="n">
        <v>2</v>
      </c>
      <c r="G2985" s="0" t="n">
        <v>0</v>
      </c>
      <c r="H2985" s="0" t="n">
        <v>0</v>
      </c>
      <c r="I2985" s="0" t="n">
        <v>0</v>
      </c>
      <c r="J2985" s="0" t="n">
        <v>65</v>
      </c>
      <c r="K2985" s="37" t="n">
        <f aca="false">E2985+Inputs!$B$5*F2985</f>
        <v>2.55</v>
      </c>
      <c r="L2985" s="37" t="n">
        <f aca="false">G2985+Inputs!$B$6*H2985</f>
        <v>0</v>
      </c>
      <c r="M2985" s="37" t="n">
        <f aca="false">I2985+Inputs!$B$7*J2985</f>
        <v>80.665</v>
      </c>
      <c r="N2985" s="37" t="n">
        <f aca="false">K2985+L2985+M2985</f>
        <v>83.215</v>
      </c>
    </row>
    <row r="2986" customFormat="false" ht="15" hidden="false" customHeight="false" outlineLevel="0" collapsed="false">
      <c r="A2986" s="0" t="s">
        <v>9</v>
      </c>
      <c r="B2986" s="0" t="s">
        <v>385</v>
      </c>
      <c r="C2986" s="15" t="n">
        <v>45108</v>
      </c>
      <c r="D2986" s="0" t="n">
        <v>2</v>
      </c>
      <c r="E2986" s="0" t="n">
        <v>0</v>
      </c>
      <c r="F2986" s="0" t="n">
        <v>4</v>
      </c>
      <c r="G2986" s="0" t="n">
        <v>0</v>
      </c>
      <c r="H2986" s="0" t="n">
        <v>0</v>
      </c>
      <c r="I2986" s="0" t="n">
        <v>0</v>
      </c>
      <c r="J2986" s="0" t="n">
        <v>37</v>
      </c>
      <c r="K2986" s="37" t="n">
        <f aca="false">E2986+Inputs!$B$5*F2986</f>
        <v>5.1</v>
      </c>
      <c r="L2986" s="37" t="n">
        <f aca="false">G2986+Inputs!$B$6*H2986</f>
        <v>0</v>
      </c>
      <c r="M2986" s="37" t="n">
        <f aca="false">I2986+Inputs!$B$7*J2986</f>
        <v>45.917</v>
      </c>
      <c r="N2986" s="37" t="n">
        <f aca="false">K2986+L2986+M2986</f>
        <v>51.017</v>
      </c>
    </row>
    <row r="2987" customFormat="false" ht="15" hidden="false" customHeight="false" outlineLevel="0" collapsed="false">
      <c r="A2987" s="0" t="s">
        <v>9</v>
      </c>
      <c r="B2987" s="0" t="s">
        <v>385</v>
      </c>
      <c r="C2987" s="15" t="n">
        <v>45139</v>
      </c>
      <c r="D2987" s="0" t="n">
        <v>2</v>
      </c>
      <c r="E2987" s="0" t="n">
        <v>0</v>
      </c>
      <c r="F2987" s="0" t="n">
        <v>0</v>
      </c>
      <c r="G2987" s="0" t="n">
        <v>0</v>
      </c>
      <c r="H2987" s="0" t="n">
        <v>1</v>
      </c>
      <c r="I2987" s="0" t="n">
        <v>0</v>
      </c>
      <c r="J2987" s="0" t="n">
        <v>65</v>
      </c>
      <c r="K2987" s="37" t="n">
        <f aca="false">E2987+Inputs!$B$5*F2987</f>
        <v>0</v>
      </c>
      <c r="L2987" s="37" t="n">
        <f aca="false">G2987+Inputs!$B$6*H2987</f>
        <v>1.275</v>
      </c>
      <c r="M2987" s="37" t="n">
        <f aca="false">I2987+Inputs!$B$7*J2987</f>
        <v>80.665</v>
      </c>
      <c r="N2987" s="37" t="n">
        <f aca="false">K2987+L2987+M2987</f>
        <v>81.94</v>
      </c>
    </row>
    <row r="2988" customFormat="false" ht="15" hidden="false" customHeight="false" outlineLevel="0" collapsed="false">
      <c r="A2988" s="0" t="s">
        <v>9</v>
      </c>
      <c r="B2988" s="0" t="s">
        <v>385</v>
      </c>
      <c r="C2988" s="15" t="n">
        <v>45170</v>
      </c>
      <c r="D2988" s="0" t="n">
        <v>2</v>
      </c>
      <c r="E2988" s="0" t="n">
        <v>0</v>
      </c>
      <c r="F2988" s="0" t="n">
        <v>0</v>
      </c>
      <c r="G2988" s="0" t="n">
        <v>0</v>
      </c>
      <c r="H2988" s="0" t="n">
        <v>0</v>
      </c>
      <c r="I2988" s="0" t="n">
        <v>0</v>
      </c>
      <c r="J2988" s="0" t="n">
        <v>60</v>
      </c>
      <c r="K2988" s="37" t="n">
        <f aca="false">E2988+Inputs!$B$5*F2988</f>
        <v>0</v>
      </c>
      <c r="L2988" s="37" t="n">
        <f aca="false">G2988+Inputs!$B$6*H2988</f>
        <v>0</v>
      </c>
      <c r="M2988" s="37" t="n">
        <f aca="false">I2988+Inputs!$B$7*J2988</f>
        <v>74.46</v>
      </c>
      <c r="N2988" s="37" t="n">
        <f aca="false">K2988+L2988+M2988</f>
        <v>74.46</v>
      </c>
    </row>
    <row r="2989" customFormat="false" ht="15" hidden="false" customHeight="false" outlineLevel="0" collapsed="false">
      <c r="A2989" s="0" t="s">
        <v>9</v>
      </c>
      <c r="B2989" s="0" t="s">
        <v>385</v>
      </c>
      <c r="C2989" s="15" t="n">
        <v>45200</v>
      </c>
      <c r="D2989" s="0" t="n">
        <v>2</v>
      </c>
      <c r="E2989" s="0" t="n">
        <v>0</v>
      </c>
      <c r="F2989" s="0" t="n">
        <v>0</v>
      </c>
      <c r="G2989" s="0" t="n">
        <v>0</v>
      </c>
      <c r="H2989" s="0" t="n">
        <v>0</v>
      </c>
      <c r="I2989" s="0" t="n">
        <v>0</v>
      </c>
      <c r="J2989" s="0" t="n">
        <v>61</v>
      </c>
      <c r="K2989" s="37" t="n">
        <f aca="false">E2989+Inputs!$B$5*F2989</f>
        <v>0</v>
      </c>
      <c r="L2989" s="37" t="n">
        <f aca="false">G2989+Inputs!$B$6*H2989</f>
        <v>0</v>
      </c>
      <c r="M2989" s="37" t="n">
        <f aca="false">I2989+Inputs!$B$7*J2989</f>
        <v>75.701</v>
      </c>
      <c r="N2989" s="37" t="n">
        <f aca="false">K2989+L2989+M2989</f>
        <v>75.701</v>
      </c>
    </row>
    <row r="2990" customFormat="false" ht="15" hidden="false" customHeight="false" outlineLevel="0" collapsed="false">
      <c r="A2990" s="0" t="s">
        <v>9</v>
      </c>
      <c r="B2990" s="0" t="s">
        <v>385</v>
      </c>
      <c r="C2990" s="15" t="n">
        <v>45231</v>
      </c>
      <c r="D2990" s="0" t="n">
        <v>2</v>
      </c>
      <c r="E2990" s="0" t="n">
        <v>0</v>
      </c>
      <c r="F2990" s="0" t="n">
        <v>4</v>
      </c>
      <c r="G2990" s="0" t="n">
        <v>0</v>
      </c>
      <c r="H2990" s="0" t="n">
        <v>0</v>
      </c>
      <c r="I2990" s="0" t="n">
        <v>0</v>
      </c>
      <c r="J2990" s="0" t="n">
        <v>44</v>
      </c>
      <c r="K2990" s="37" t="n">
        <f aca="false">E2990+Inputs!$B$5*F2990</f>
        <v>5.1</v>
      </c>
      <c r="L2990" s="37" t="n">
        <f aca="false">G2990+Inputs!$B$6*H2990</f>
        <v>0</v>
      </c>
      <c r="M2990" s="37" t="n">
        <f aca="false">I2990+Inputs!$B$7*J2990</f>
        <v>54.604</v>
      </c>
      <c r="N2990" s="37" t="n">
        <f aca="false">K2990+L2990+M2990</f>
        <v>59.704</v>
      </c>
    </row>
    <row r="2991" customFormat="false" ht="15" hidden="false" customHeight="false" outlineLevel="0" collapsed="false">
      <c r="A2991" s="0" t="s">
        <v>9</v>
      </c>
      <c r="B2991" s="0" t="s">
        <v>385</v>
      </c>
      <c r="C2991" s="15" t="n">
        <v>45261</v>
      </c>
      <c r="D2991" s="0" t="n">
        <v>2</v>
      </c>
      <c r="E2991" s="0" t="n">
        <v>0</v>
      </c>
      <c r="F2991" s="0" t="n">
        <v>2</v>
      </c>
      <c r="G2991" s="0" t="n">
        <v>0</v>
      </c>
      <c r="H2991" s="0" t="n">
        <v>0</v>
      </c>
      <c r="I2991" s="0" t="n">
        <v>0</v>
      </c>
      <c r="J2991" s="0" t="n">
        <v>47</v>
      </c>
      <c r="K2991" s="37" t="n">
        <f aca="false">E2991+Inputs!$B$5*F2991</f>
        <v>2.55</v>
      </c>
      <c r="L2991" s="37" t="n">
        <f aca="false">G2991+Inputs!$B$6*H2991</f>
        <v>0</v>
      </c>
      <c r="M2991" s="37" t="n">
        <f aca="false">I2991+Inputs!$B$7*J2991</f>
        <v>58.327</v>
      </c>
      <c r="N2991" s="37" t="n">
        <f aca="false">K2991+L2991+M2991</f>
        <v>60.877</v>
      </c>
    </row>
    <row r="2992" customFormat="false" ht="15" hidden="false" customHeight="false" outlineLevel="0" collapsed="false">
      <c r="A2992" s="0" t="s">
        <v>9</v>
      </c>
      <c r="B2992" s="0" t="s">
        <v>385</v>
      </c>
      <c r="C2992" s="15" t="n">
        <v>45292</v>
      </c>
      <c r="D2992" s="0" t="n">
        <v>2</v>
      </c>
      <c r="E2992" s="0" t="n">
        <v>0</v>
      </c>
      <c r="F2992" s="0" t="n">
        <v>0</v>
      </c>
      <c r="G2992" s="0" t="n">
        <v>0</v>
      </c>
      <c r="H2992" s="0" t="n">
        <v>0</v>
      </c>
      <c r="I2992" s="0" t="n">
        <v>0</v>
      </c>
      <c r="J2992" s="0" t="n">
        <v>56</v>
      </c>
      <c r="K2992" s="37" t="n">
        <f aca="false">E2992+Inputs!$B$5*F2992</f>
        <v>0</v>
      </c>
      <c r="L2992" s="37" t="n">
        <f aca="false">G2992+Inputs!$B$6*H2992</f>
        <v>0</v>
      </c>
      <c r="M2992" s="37" t="n">
        <f aca="false">I2992+Inputs!$B$7*J2992</f>
        <v>69.496</v>
      </c>
      <c r="N2992" s="37" t="n">
        <f aca="false">K2992+L2992+M2992</f>
        <v>69.496</v>
      </c>
    </row>
    <row r="2993" customFormat="false" ht="15" hidden="false" customHeight="false" outlineLevel="0" collapsed="false">
      <c r="A2993" s="0" t="s">
        <v>9</v>
      </c>
      <c r="B2993" s="0" t="s">
        <v>385</v>
      </c>
      <c r="C2993" s="15" t="n">
        <v>45323</v>
      </c>
      <c r="D2993" s="0" t="n">
        <v>2</v>
      </c>
      <c r="E2993" s="0" t="n">
        <v>0</v>
      </c>
      <c r="F2993" s="0" t="n">
        <v>0</v>
      </c>
      <c r="G2993" s="0" t="n">
        <v>0</v>
      </c>
      <c r="H2993" s="0" t="n">
        <v>0</v>
      </c>
      <c r="I2993" s="0" t="n">
        <v>0</v>
      </c>
      <c r="J2993" s="0" t="n">
        <v>5</v>
      </c>
      <c r="K2993" s="37" t="n">
        <f aca="false">E2993+Inputs!$B$5*F2993</f>
        <v>0</v>
      </c>
      <c r="L2993" s="37" t="n">
        <f aca="false">G2993+Inputs!$B$6*H2993</f>
        <v>0</v>
      </c>
      <c r="M2993" s="37" t="n">
        <f aca="false">I2993+Inputs!$B$7*J2993</f>
        <v>6.205</v>
      </c>
      <c r="N2993" s="37" t="n">
        <f aca="false">K2993+L2993+M2993</f>
        <v>6.205</v>
      </c>
    </row>
    <row r="2994" customFormat="false" ht="15" hidden="false" customHeight="false" outlineLevel="0" collapsed="false">
      <c r="A2994" s="0" t="s">
        <v>9</v>
      </c>
      <c r="B2994" s="0" t="s">
        <v>385</v>
      </c>
      <c r="C2994" s="15" t="n">
        <v>45352</v>
      </c>
      <c r="D2994" s="0" t="n">
        <v>2</v>
      </c>
      <c r="E2994" s="0" t="n">
        <v>0</v>
      </c>
      <c r="F2994" s="0" t="n">
        <v>0</v>
      </c>
      <c r="G2994" s="0" t="n">
        <v>0</v>
      </c>
      <c r="H2994" s="0" t="n">
        <v>0</v>
      </c>
      <c r="I2994" s="0" t="n">
        <v>0</v>
      </c>
      <c r="J2994" s="0" t="n">
        <v>7</v>
      </c>
      <c r="K2994" s="37" t="n">
        <f aca="false">E2994+Inputs!$B$5*F2994</f>
        <v>0</v>
      </c>
      <c r="L2994" s="37" t="n">
        <f aca="false">G2994+Inputs!$B$6*H2994</f>
        <v>0</v>
      </c>
      <c r="M2994" s="37" t="n">
        <f aca="false">I2994+Inputs!$B$7*J2994</f>
        <v>8.687</v>
      </c>
      <c r="N2994" s="37" t="n">
        <f aca="false">K2994+L2994+M2994</f>
        <v>8.687</v>
      </c>
    </row>
    <row r="2995" customFormat="false" ht="15" hidden="false" customHeight="false" outlineLevel="0" collapsed="false">
      <c r="A2995" s="0" t="s">
        <v>9</v>
      </c>
      <c r="B2995" s="0" t="s">
        <v>385</v>
      </c>
      <c r="C2995" s="15" t="n">
        <v>45383</v>
      </c>
      <c r="D2995" s="0" t="n">
        <v>2</v>
      </c>
      <c r="E2995" s="0" t="n">
        <v>0</v>
      </c>
      <c r="F2995" s="0" t="n">
        <v>0</v>
      </c>
      <c r="G2995" s="0" t="n">
        <v>0</v>
      </c>
      <c r="H2995" s="0" t="n">
        <v>0</v>
      </c>
      <c r="I2995" s="0" t="n">
        <v>0</v>
      </c>
      <c r="J2995" s="0" t="n">
        <v>45</v>
      </c>
      <c r="K2995" s="37" t="n">
        <f aca="false">E2995+Inputs!$B$5*F2995</f>
        <v>0</v>
      </c>
      <c r="L2995" s="37" t="n">
        <f aca="false">G2995+Inputs!$B$6*H2995</f>
        <v>0</v>
      </c>
      <c r="M2995" s="37" t="n">
        <f aca="false">I2995+Inputs!$B$7*J2995</f>
        <v>55.845</v>
      </c>
      <c r="N2995" s="37" t="n">
        <f aca="false">K2995+L2995+M2995</f>
        <v>55.845</v>
      </c>
    </row>
    <row r="2996" customFormat="false" ht="15" hidden="false" customHeight="false" outlineLevel="0" collapsed="false">
      <c r="A2996" s="0" t="s">
        <v>9</v>
      </c>
      <c r="B2996" s="0" t="s">
        <v>385</v>
      </c>
      <c r="C2996" s="15" t="n">
        <v>45413</v>
      </c>
      <c r="D2996" s="0" t="n">
        <v>2</v>
      </c>
      <c r="E2996" s="0" t="n">
        <v>0</v>
      </c>
      <c r="F2996" s="0" t="n">
        <v>1</v>
      </c>
      <c r="G2996" s="0" t="n">
        <v>0</v>
      </c>
      <c r="H2996" s="0" t="n">
        <v>0</v>
      </c>
      <c r="I2996" s="0" t="n">
        <v>0</v>
      </c>
      <c r="J2996" s="0" t="n">
        <v>41</v>
      </c>
      <c r="K2996" s="37" t="n">
        <f aca="false">E2996+Inputs!$B$5*F2996</f>
        <v>1.275</v>
      </c>
      <c r="L2996" s="37" t="n">
        <f aca="false">G2996+Inputs!$B$6*H2996</f>
        <v>0</v>
      </c>
      <c r="M2996" s="37" t="n">
        <f aca="false">I2996+Inputs!$B$7*J2996</f>
        <v>50.881</v>
      </c>
      <c r="N2996" s="37" t="n">
        <f aca="false">K2996+L2996+M2996</f>
        <v>52.156</v>
      </c>
    </row>
    <row r="2997" customFormat="false" ht="15" hidden="false" customHeight="false" outlineLevel="0" collapsed="false">
      <c r="A2997" s="0" t="s">
        <v>9</v>
      </c>
      <c r="B2997" s="0" t="s">
        <v>385</v>
      </c>
      <c r="C2997" s="15" t="n">
        <v>45444</v>
      </c>
      <c r="D2997" s="0" t="n">
        <v>2</v>
      </c>
      <c r="E2997" s="0" t="n">
        <v>0</v>
      </c>
      <c r="F2997" s="0" t="n">
        <v>0</v>
      </c>
      <c r="G2997" s="0" t="n">
        <v>0</v>
      </c>
      <c r="H2997" s="0" t="n">
        <v>0</v>
      </c>
      <c r="I2997" s="0" t="n">
        <v>0</v>
      </c>
      <c r="J2997" s="0" t="n">
        <v>60</v>
      </c>
      <c r="K2997" s="37" t="n">
        <f aca="false">E2997+Inputs!$B$5*F2997</f>
        <v>0</v>
      </c>
      <c r="L2997" s="37" t="n">
        <f aca="false">G2997+Inputs!$B$6*H2997</f>
        <v>0</v>
      </c>
      <c r="M2997" s="37" t="n">
        <f aca="false">I2997+Inputs!$B$7*J2997</f>
        <v>74.46</v>
      </c>
      <c r="N2997" s="37" t="n">
        <f aca="false">K2997+L2997+M2997</f>
        <v>74.46</v>
      </c>
    </row>
    <row r="2998" customFormat="false" ht="15" hidden="false" customHeight="false" outlineLevel="0" collapsed="false">
      <c r="A2998" s="0" t="s">
        <v>9</v>
      </c>
      <c r="B2998" s="0" t="s">
        <v>385</v>
      </c>
      <c r="C2998" s="15" t="n">
        <v>45474</v>
      </c>
      <c r="D2998" s="0" t="n">
        <v>2</v>
      </c>
      <c r="E2998" s="0" t="n">
        <v>0</v>
      </c>
      <c r="F2998" s="0" t="n">
        <v>1</v>
      </c>
      <c r="G2998" s="0" t="n">
        <v>0</v>
      </c>
      <c r="H2998" s="0" t="n">
        <v>1</v>
      </c>
      <c r="I2998" s="0" t="n">
        <v>0</v>
      </c>
      <c r="J2998" s="0" t="n">
        <v>50</v>
      </c>
      <c r="K2998" s="37" t="n">
        <f aca="false">E2998+Inputs!$B$5*F2998</f>
        <v>1.275</v>
      </c>
      <c r="L2998" s="37" t="n">
        <f aca="false">G2998+Inputs!$B$6*H2998</f>
        <v>1.275</v>
      </c>
      <c r="M2998" s="37" t="n">
        <f aca="false">I2998+Inputs!$B$7*J2998</f>
        <v>62.05</v>
      </c>
      <c r="N2998" s="37" t="n">
        <f aca="false">K2998+L2998+M2998</f>
        <v>64.6</v>
      </c>
    </row>
    <row r="2999" customFormat="false" ht="15" hidden="false" customHeight="false" outlineLevel="0" collapsed="false">
      <c r="A2999" s="0" t="s">
        <v>9</v>
      </c>
      <c r="B2999" s="0" t="s">
        <v>385</v>
      </c>
      <c r="C2999" s="15" t="n">
        <v>45505</v>
      </c>
      <c r="D2999" s="0" t="n">
        <v>2</v>
      </c>
      <c r="E2999" s="0" t="n">
        <v>0</v>
      </c>
      <c r="F2999" s="0" t="n">
        <v>0</v>
      </c>
      <c r="G2999" s="0" t="n">
        <v>0</v>
      </c>
      <c r="H2999" s="0" t="n">
        <v>2</v>
      </c>
      <c r="I2999" s="0" t="n">
        <v>0</v>
      </c>
      <c r="J2999" s="0" t="n">
        <v>48</v>
      </c>
      <c r="K2999" s="37" t="n">
        <f aca="false">E2999+Inputs!$B$5*F2999</f>
        <v>0</v>
      </c>
      <c r="L2999" s="37" t="n">
        <f aca="false">G2999+Inputs!$B$6*H2999</f>
        <v>2.55</v>
      </c>
      <c r="M2999" s="37" t="n">
        <f aca="false">I2999+Inputs!$B$7*J2999</f>
        <v>59.568</v>
      </c>
      <c r="N2999" s="37" t="n">
        <f aca="false">K2999+L2999+M2999</f>
        <v>62.118</v>
      </c>
    </row>
    <row r="3000" customFormat="false" ht="15" hidden="false" customHeight="false" outlineLevel="0" collapsed="false">
      <c r="A3000" s="0" t="s">
        <v>9</v>
      </c>
      <c r="B3000" s="0" t="s">
        <v>385</v>
      </c>
      <c r="C3000" s="15" t="n">
        <v>45536</v>
      </c>
      <c r="D3000" s="0" t="n">
        <v>2</v>
      </c>
      <c r="E3000" s="0" t="n">
        <v>0</v>
      </c>
      <c r="F3000" s="0" t="n">
        <v>1</v>
      </c>
      <c r="G3000" s="0" t="n">
        <v>0</v>
      </c>
      <c r="H3000" s="0" t="n">
        <v>0</v>
      </c>
      <c r="I3000" s="0" t="n">
        <v>0</v>
      </c>
      <c r="J3000" s="0" t="n">
        <v>58</v>
      </c>
      <c r="K3000" s="37" t="n">
        <f aca="false">E3000+Inputs!$B$5*F3000</f>
        <v>1.275</v>
      </c>
      <c r="L3000" s="37" t="n">
        <f aca="false">G3000+Inputs!$B$6*H3000</f>
        <v>0</v>
      </c>
      <c r="M3000" s="37" t="n">
        <f aca="false">I3000+Inputs!$B$7*J3000</f>
        <v>71.978</v>
      </c>
      <c r="N3000" s="37" t="n">
        <f aca="false">K3000+L3000+M3000</f>
        <v>73.253</v>
      </c>
    </row>
    <row r="3001" customFormat="false" ht="15" hidden="false" customHeight="false" outlineLevel="0" collapsed="false">
      <c r="A3001" s="0" t="s">
        <v>9</v>
      </c>
      <c r="B3001" s="0" t="s">
        <v>385</v>
      </c>
      <c r="C3001" s="15" t="n">
        <v>45566</v>
      </c>
      <c r="D3001" s="0" t="n">
        <v>2</v>
      </c>
      <c r="E3001" s="0" t="n">
        <v>0</v>
      </c>
      <c r="F3001" s="0" t="n">
        <v>4</v>
      </c>
      <c r="G3001" s="0" t="n">
        <v>0</v>
      </c>
      <c r="H3001" s="0" t="n">
        <v>0</v>
      </c>
      <c r="I3001" s="0" t="n">
        <v>0</v>
      </c>
      <c r="J3001" s="0" t="n">
        <v>53</v>
      </c>
      <c r="K3001" s="37" t="n">
        <f aca="false">E3001+Inputs!$B$5*F3001</f>
        <v>5.1</v>
      </c>
      <c r="L3001" s="37" t="n">
        <f aca="false">G3001+Inputs!$B$6*H3001</f>
        <v>0</v>
      </c>
      <c r="M3001" s="37" t="n">
        <f aca="false">I3001+Inputs!$B$7*J3001</f>
        <v>65.773</v>
      </c>
      <c r="N3001" s="37" t="n">
        <f aca="false">K3001+L3001+M3001</f>
        <v>70.873</v>
      </c>
    </row>
    <row r="3002" customFormat="false" ht="15" hidden="false" customHeight="false" outlineLevel="0" collapsed="false">
      <c r="A3002" s="0" t="s">
        <v>9</v>
      </c>
      <c r="B3002" s="0" t="s">
        <v>385</v>
      </c>
      <c r="C3002" s="15" t="n">
        <v>45597</v>
      </c>
      <c r="D3002" s="0" t="n">
        <v>2</v>
      </c>
      <c r="E3002" s="0" t="n">
        <v>0</v>
      </c>
      <c r="F3002" s="0" t="n">
        <v>3</v>
      </c>
      <c r="G3002" s="0" t="n">
        <v>0</v>
      </c>
      <c r="H3002" s="0" t="n">
        <v>1</v>
      </c>
      <c r="I3002" s="0" t="n">
        <v>0</v>
      </c>
      <c r="J3002" s="0" t="n">
        <v>47</v>
      </c>
      <c r="K3002" s="37" t="n">
        <f aca="false">E3002+Inputs!$B$5*F3002</f>
        <v>3.825</v>
      </c>
      <c r="L3002" s="37" t="n">
        <f aca="false">G3002+Inputs!$B$6*H3002</f>
        <v>1.275</v>
      </c>
      <c r="M3002" s="37" t="n">
        <f aca="false">I3002+Inputs!$B$7*J3002</f>
        <v>58.327</v>
      </c>
      <c r="N3002" s="37" t="n">
        <f aca="false">K3002+L3002+M3002</f>
        <v>63.427</v>
      </c>
    </row>
    <row r="3003" customFormat="false" ht="15" hidden="false" customHeight="false" outlineLevel="0" collapsed="false">
      <c r="A3003" s="0" t="s">
        <v>9</v>
      </c>
      <c r="B3003" s="0" t="s">
        <v>385</v>
      </c>
      <c r="C3003" s="15" t="n">
        <v>45627</v>
      </c>
      <c r="D3003" s="0" t="n">
        <v>2</v>
      </c>
      <c r="E3003" s="0" t="n">
        <v>0</v>
      </c>
      <c r="F3003" s="0" t="n">
        <v>1</v>
      </c>
      <c r="G3003" s="0" t="n">
        <v>0</v>
      </c>
      <c r="H3003" s="0" t="n">
        <v>0</v>
      </c>
      <c r="I3003" s="0" t="n">
        <v>0</v>
      </c>
      <c r="J3003" s="0" t="n">
        <v>37</v>
      </c>
      <c r="K3003" s="37" t="n">
        <f aca="false">E3003+Inputs!$B$5*F3003</f>
        <v>1.275</v>
      </c>
      <c r="L3003" s="37" t="n">
        <f aca="false">G3003+Inputs!$B$6*H3003</f>
        <v>0</v>
      </c>
      <c r="M3003" s="37" t="n">
        <f aca="false">I3003+Inputs!$B$7*J3003</f>
        <v>45.917</v>
      </c>
      <c r="N3003" s="37" t="n">
        <f aca="false">K3003+L3003+M3003</f>
        <v>47.192</v>
      </c>
    </row>
    <row r="3004" customFormat="false" ht="15" hidden="false" customHeight="false" outlineLevel="0" collapsed="false">
      <c r="A3004" s="0" t="s">
        <v>9</v>
      </c>
      <c r="B3004" s="0" t="s">
        <v>385</v>
      </c>
      <c r="C3004" s="15" t="n">
        <v>45658</v>
      </c>
      <c r="D3004" s="0" t="n">
        <v>2</v>
      </c>
      <c r="E3004" s="0" t="n">
        <v>0</v>
      </c>
      <c r="F3004" s="0" t="n">
        <v>0</v>
      </c>
      <c r="G3004" s="0" t="n">
        <v>0</v>
      </c>
      <c r="H3004" s="0" t="n">
        <v>2</v>
      </c>
      <c r="I3004" s="0" t="n">
        <v>0</v>
      </c>
      <c r="J3004" s="0" t="n">
        <v>46</v>
      </c>
      <c r="K3004" s="37" t="n">
        <f aca="false">E3004+Inputs!$B$5*F3004</f>
        <v>0</v>
      </c>
      <c r="L3004" s="37" t="n">
        <f aca="false">G3004+Inputs!$B$6*H3004</f>
        <v>2.55</v>
      </c>
      <c r="M3004" s="37" t="n">
        <f aca="false">I3004+Inputs!$B$7*J3004</f>
        <v>57.086</v>
      </c>
      <c r="N3004" s="37" t="n">
        <f aca="false">K3004+L3004+M3004</f>
        <v>59.636</v>
      </c>
    </row>
    <row r="3005" customFormat="false" ht="15" hidden="false" customHeight="false" outlineLevel="0" collapsed="false">
      <c r="A3005" s="0" t="s">
        <v>9</v>
      </c>
      <c r="B3005" s="0" t="s">
        <v>385</v>
      </c>
      <c r="C3005" s="15" t="n">
        <v>45689</v>
      </c>
      <c r="D3005" s="0" t="n">
        <v>2</v>
      </c>
      <c r="E3005" s="0" t="n">
        <v>0</v>
      </c>
      <c r="F3005" s="0" t="n">
        <v>2</v>
      </c>
      <c r="G3005" s="0" t="n">
        <v>0</v>
      </c>
      <c r="H3005" s="0" t="n">
        <v>0</v>
      </c>
      <c r="I3005" s="0" t="n">
        <v>0</v>
      </c>
      <c r="J3005" s="0" t="n">
        <v>54</v>
      </c>
      <c r="K3005" s="37" t="n">
        <f aca="false">E3005+Inputs!$B$5*F3005</f>
        <v>2.55</v>
      </c>
      <c r="L3005" s="37" t="n">
        <f aca="false">G3005+Inputs!$B$6*H3005</f>
        <v>0</v>
      </c>
      <c r="M3005" s="37" t="n">
        <f aca="false">I3005+Inputs!$B$7*J3005</f>
        <v>67.014</v>
      </c>
      <c r="N3005" s="37" t="n">
        <f aca="false">K3005+L3005+M3005</f>
        <v>69.564</v>
      </c>
    </row>
    <row r="3006" customFormat="false" ht="15" hidden="false" customHeight="false" outlineLevel="0" collapsed="false">
      <c r="A3006" s="0" t="s">
        <v>9</v>
      </c>
      <c r="B3006" s="0" t="s">
        <v>385</v>
      </c>
      <c r="C3006" s="15" t="n">
        <v>45717</v>
      </c>
      <c r="D3006" s="0" t="n">
        <v>2</v>
      </c>
      <c r="E3006" s="0" t="n">
        <v>0</v>
      </c>
      <c r="F3006" s="0" t="n">
        <v>0</v>
      </c>
      <c r="G3006" s="0" t="n">
        <v>0</v>
      </c>
      <c r="H3006" s="0" t="n">
        <v>0</v>
      </c>
      <c r="I3006" s="0" t="n">
        <v>0</v>
      </c>
      <c r="J3006" s="0" t="n">
        <v>45</v>
      </c>
      <c r="K3006" s="37" t="n">
        <f aca="false">E3006+Inputs!$B$5*F3006</f>
        <v>0</v>
      </c>
      <c r="L3006" s="37" t="n">
        <f aca="false">G3006+Inputs!$B$6*H3006</f>
        <v>0</v>
      </c>
      <c r="M3006" s="37" t="n">
        <f aca="false">I3006+Inputs!$B$7*J3006</f>
        <v>55.845</v>
      </c>
      <c r="N3006" s="37" t="n">
        <f aca="false">K3006+L3006+M3006</f>
        <v>55.845</v>
      </c>
    </row>
    <row r="3007" customFormat="false" ht="15" hidden="false" customHeight="false" outlineLevel="0" collapsed="false">
      <c r="A3007" s="0" t="s">
        <v>9</v>
      </c>
      <c r="B3007" s="0" t="s">
        <v>385</v>
      </c>
      <c r="C3007" s="15" t="n">
        <v>45748</v>
      </c>
      <c r="D3007" s="0" t="n">
        <v>2</v>
      </c>
      <c r="E3007" s="0" t="n">
        <v>0</v>
      </c>
      <c r="F3007" s="0" t="n">
        <v>1</v>
      </c>
      <c r="G3007" s="0" t="n">
        <v>0</v>
      </c>
      <c r="H3007" s="0" t="n">
        <v>0</v>
      </c>
      <c r="I3007" s="0" t="n">
        <v>0</v>
      </c>
      <c r="J3007" s="0" t="n">
        <v>51</v>
      </c>
      <c r="K3007" s="37" t="n">
        <f aca="false">E3007+Inputs!$B$5*F3007</f>
        <v>1.275</v>
      </c>
      <c r="L3007" s="37" t="n">
        <f aca="false">G3007+Inputs!$B$6*H3007</f>
        <v>0</v>
      </c>
      <c r="M3007" s="37" t="n">
        <f aca="false">I3007+Inputs!$B$7*J3007</f>
        <v>63.291</v>
      </c>
      <c r="N3007" s="37" t="n">
        <f aca="false">K3007+L3007+M3007</f>
        <v>64.566</v>
      </c>
    </row>
    <row r="3008" customFormat="false" ht="15" hidden="false" customHeight="false" outlineLevel="0" collapsed="false">
      <c r="A3008" s="0" t="s">
        <v>9</v>
      </c>
      <c r="B3008" s="0" t="s">
        <v>385</v>
      </c>
      <c r="C3008" s="15" t="n">
        <v>45778</v>
      </c>
      <c r="D3008" s="0" t="n">
        <v>2</v>
      </c>
      <c r="E3008" s="0" t="n">
        <v>0</v>
      </c>
      <c r="F3008" s="0" t="n">
        <v>4</v>
      </c>
      <c r="G3008" s="0" t="n">
        <v>0</v>
      </c>
      <c r="H3008" s="0" t="n">
        <v>0</v>
      </c>
      <c r="I3008" s="0" t="n">
        <v>0</v>
      </c>
      <c r="J3008" s="0" t="n">
        <v>55</v>
      </c>
      <c r="K3008" s="37" t="n">
        <f aca="false">E3008+Inputs!$B$5*F3008</f>
        <v>5.1</v>
      </c>
      <c r="L3008" s="37" t="n">
        <f aca="false">G3008+Inputs!$B$6*H3008</f>
        <v>0</v>
      </c>
      <c r="M3008" s="37" t="n">
        <f aca="false">I3008+Inputs!$B$7*J3008</f>
        <v>68.255</v>
      </c>
      <c r="N3008" s="37" t="n">
        <f aca="false">K3008+L3008+M3008</f>
        <v>73.355</v>
      </c>
    </row>
    <row r="3009" customFormat="false" ht="15" hidden="false" customHeight="false" outlineLevel="0" collapsed="false">
      <c r="A3009" s="0" t="s">
        <v>9</v>
      </c>
      <c r="B3009" s="0" t="s">
        <v>385</v>
      </c>
      <c r="C3009" s="15" t="n">
        <v>45809</v>
      </c>
      <c r="D3009" s="0" t="n">
        <v>2</v>
      </c>
      <c r="E3009" s="0" t="n">
        <v>0</v>
      </c>
      <c r="F3009" s="0" t="n">
        <v>1</v>
      </c>
      <c r="G3009" s="0" t="n">
        <v>0</v>
      </c>
      <c r="H3009" s="0" t="n">
        <v>0</v>
      </c>
      <c r="I3009" s="0" t="n">
        <v>0</v>
      </c>
      <c r="J3009" s="0" t="n">
        <v>46</v>
      </c>
      <c r="K3009" s="37" t="n">
        <f aca="false">E3009+Inputs!$B$5*F3009</f>
        <v>1.275</v>
      </c>
      <c r="L3009" s="37" t="n">
        <f aca="false">G3009+Inputs!$B$6*H3009</f>
        <v>0</v>
      </c>
      <c r="M3009" s="37" t="n">
        <f aca="false">I3009+Inputs!$B$7*J3009</f>
        <v>57.086</v>
      </c>
      <c r="N3009" s="37" t="n">
        <f aca="false">K3009+L3009+M3009</f>
        <v>58.361</v>
      </c>
    </row>
    <row r="3010" customFormat="false" ht="15" hidden="false" customHeight="false" outlineLevel="0" collapsed="false">
      <c r="A3010" s="0" t="s">
        <v>9</v>
      </c>
      <c r="B3010" s="0" t="s">
        <v>385</v>
      </c>
      <c r="C3010" s="15" t="n">
        <v>45839</v>
      </c>
      <c r="D3010" s="0" t="n">
        <v>2</v>
      </c>
      <c r="E3010" s="0" t="n">
        <v>0</v>
      </c>
      <c r="F3010" s="0" t="n">
        <v>2</v>
      </c>
      <c r="G3010" s="0" t="n">
        <v>0</v>
      </c>
      <c r="H3010" s="0" t="n">
        <v>0</v>
      </c>
      <c r="I3010" s="0" t="n">
        <v>0</v>
      </c>
      <c r="J3010" s="0" t="n">
        <v>35</v>
      </c>
      <c r="K3010" s="37" t="n">
        <f aca="false">E3010+Inputs!$B$5*F3010</f>
        <v>2.55</v>
      </c>
      <c r="L3010" s="37" t="n">
        <f aca="false">G3010+Inputs!$B$6*H3010</f>
        <v>0</v>
      </c>
      <c r="M3010" s="37" t="n">
        <f aca="false">I3010+Inputs!$B$7*J3010</f>
        <v>43.435</v>
      </c>
      <c r="N3010" s="37" t="n">
        <f aca="false">K3010+L3010+M3010</f>
        <v>45.985</v>
      </c>
    </row>
    <row r="3011" customFormat="false" ht="15" hidden="false" customHeight="false" outlineLevel="0" collapsed="false">
      <c r="A3011" s="0" t="s">
        <v>9</v>
      </c>
      <c r="B3011" s="0" t="s">
        <v>385</v>
      </c>
      <c r="C3011" s="15" t="n">
        <v>45870</v>
      </c>
      <c r="D3011" s="0" t="n">
        <v>2</v>
      </c>
      <c r="E3011" s="0" t="n">
        <v>0</v>
      </c>
      <c r="F3011" s="0" t="n">
        <v>2</v>
      </c>
      <c r="G3011" s="0" t="n">
        <v>0</v>
      </c>
      <c r="H3011" s="0" t="n">
        <v>1</v>
      </c>
      <c r="I3011" s="0" t="n">
        <v>0</v>
      </c>
      <c r="J3011" s="0" t="n">
        <v>37</v>
      </c>
      <c r="K3011" s="37" t="n">
        <f aca="false">E3011+Inputs!$B$5*F3011</f>
        <v>2.55</v>
      </c>
      <c r="L3011" s="37" t="n">
        <f aca="false">G3011+Inputs!$B$6*H3011</f>
        <v>1.275</v>
      </c>
      <c r="M3011" s="37" t="n">
        <f aca="false">I3011+Inputs!$B$7*J3011</f>
        <v>45.917</v>
      </c>
      <c r="N3011" s="37" t="n">
        <f aca="false">K3011+L3011+M3011</f>
        <v>49.742</v>
      </c>
    </row>
    <row r="3012" customFormat="false" ht="15" hidden="false" customHeight="false" outlineLevel="0" collapsed="false">
      <c r="A3012" s="0" t="s">
        <v>9</v>
      </c>
      <c r="B3012" s="0" t="s">
        <v>385</v>
      </c>
      <c r="C3012" s="15" t="n">
        <v>45901</v>
      </c>
      <c r="D3012" s="0" t="n">
        <v>2</v>
      </c>
      <c r="E3012" s="0" t="n">
        <v>0</v>
      </c>
      <c r="F3012" s="0" t="n">
        <v>3</v>
      </c>
      <c r="G3012" s="0" t="n">
        <v>0</v>
      </c>
      <c r="H3012" s="0" t="n">
        <v>3</v>
      </c>
      <c r="I3012" s="0" t="n">
        <v>0</v>
      </c>
      <c r="J3012" s="0" t="n">
        <v>43</v>
      </c>
      <c r="K3012" s="37" t="n">
        <f aca="false">E3012+Inputs!$B$5*F3012</f>
        <v>3.825</v>
      </c>
      <c r="L3012" s="37" t="n">
        <f aca="false">G3012+Inputs!$B$6*H3012</f>
        <v>3.825</v>
      </c>
      <c r="M3012" s="37" t="n">
        <f aca="false">I3012+Inputs!$B$7*J3012</f>
        <v>53.363</v>
      </c>
      <c r="N3012" s="37" t="n">
        <f aca="false">K3012+L3012+M3012</f>
        <v>61.013</v>
      </c>
    </row>
    <row r="3013" customFormat="false" ht="15" hidden="false" customHeight="false" outlineLevel="0" collapsed="false">
      <c r="A3013" s="0" t="s">
        <v>9</v>
      </c>
      <c r="B3013" s="0" t="s">
        <v>385</v>
      </c>
      <c r="C3013" s="15" t="n">
        <v>45931</v>
      </c>
      <c r="D3013" s="0" t="n">
        <v>2</v>
      </c>
      <c r="E3013" s="0" t="n">
        <v>0</v>
      </c>
      <c r="F3013" s="0" t="n">
        <v>1</v>
      </c>
      <c r="G3013" s="0" t="n">
        <v>0</v>
      </c>
      <c r="H3013" s="0" t="n">
        <v>1</v>
      </c>
      <c r="I3013" s="0" t="n">
        <v>0</v>
      </c>
      <c r="J3013" s="0" t="n">
        <v>44</v>
      </c>
      <c r="K3013" s="37" t="n">
        <f aca="false">E3013+Inputs!$B$5*F3013</f>
        <v>1.275</v>
      </c>
      <c r="L3013" s="37" t="n">
        <f aca="false">G3013+Inputs!$B$6*H3013</f>
        <v>1.275</v>
      </c>
      <c r="M3013" s="37" t="n">
        <f aca="false">I3013+Inputs!$B$7*J3013</f>
        <v>54.604</v>
      </c>
      <c r="N3013" s="37" t="n">
        <f aca="false">K3013+L3013+M3013</f>
        <v>57.154</v>
      </c>
    </row>
    <row r="3014" customFormat="false" ht="15" hidden="false" customHeight="false" outlineLevel="0" collapsed="false">
      <c r="A3014" s="0" t="s">
        <v>9</v>
      </c>
      <c r="B3014" s="0" t="s">
        <v>385</v>
      </c>
      <c r="C3014" s="15" t="n">
        <v>45962</v>
      </c>
      <c r="D3014" s="0" t="n">
        <v>2</v>
      </c>
      <c r="E3014" s="0" t="n">
        <v>0</v>
      </c>
      <c r="F3014" s="0" t="n">
        <v>2</v>
      </c>
      <c r="G3014" s="0" t="n">
        <v>0</v>
      </c>
      <c r="H3014" s="0" t="n">
        <v>1</v>
      </c>
      <c r="I3014" s="0" t="n">
        <v>0</v>
      </c>
      <c r="J3014" s="0" t="n">
        <v>48</v>
      </c>
      <c r="K3014" s="37" t="n">
        <f aca="false">E3014+Inputs!$B$5*F3014</f>
        <v>2.55</v>
      </c>
      <c r="L3014" s="37" t="n">
        <f aca="false">G3014+Inputs!$B$6*H3014</f>
        <v>1.275</v>
      </c>
      <c r="M3014" s="37" t="n">
        <f aca="false">I3014+Inputs!$B$7*J3014</f>
        <v>59.568</v>
      </c>
      <c r="N3014" s="37" t="n">
        <f aca="false">K3014+L3014+M3014</f>
        <v>63.393</v>
      </c>
    </row>
    <row r="3015" customFormat="false" ht="15" hidden="false" customHeight="false" outlineLevel="0" collapsed="false">
      <c r="A3015" s="0" t="s">
        <v>9</v>
      </c>
      <c r="B3015" s="0" t="s">
        <v>385</v>
      </c>
      <c r="C3015" s="15" t="n">
        <v>45992</v>
      </c>
      <c r="D3015" s="0" t="n">
        <v>2</v>
      </c>
      <c r="E3015" s="0" t="n">
        <v>0</v>
      </c>
      <c r="F3015" s="0" t="n">
        <v>2</v>
      </c>
      <c r="G3015" s="0" t="n">
        <v>0</v>
      </c>
      <c r="H3015" s="0" t="n">
        <v>0</v>
      </c>
      <c r="I3015" s="0" t="n">
        <v>0</v>
      </c>
      <c r="J3015" s="0" t="n">
        <v>38</v>
      </c>
      <c r="K3015" s="37" t="n">
        <f aca="false">E3015+Inputs!$B$5*F3015</f>
        <v>2.55</v>
      </c>
      <c r="L3015" s="37" t="n">
        <f aca="false">G3015+Inputs!$B$6*H3015</f>
        <v>0</v>
      </c>
      <c r="M3015" s="37" t="n">
        <f aca="false">I3015+Inputs!$B$7*J3015</f>
        <v>47.158</v>
      </c>
      <c r="N3015" s="37" t="n">
        <f aca="false">K3015+L3015+M3015</f>
        <v>49.708</v>
      </c>
    </row>
    <row r="3016" customFormat="false" ht="15" hidden="false" customHeight="false" outlineLevel="0" collapsed="false">
      <c r="A3016" s="0" t="s">
        <v>9</v>
      </c>
      <c r="B3016" s="0" t="s">
        <v>385</v>
      </c>
      <c r="C3016" s="15" t="n">
        <v>46023</v>
      </c>
      <c r="D3016" s="0" t="n">
        <v>2</v>
      </c>
      <c r="E3016" s="0" t="n">
        <v>0</v>
      </c>
      <c r="F3016" s="0" t="n">
        <v>1</v>
      </c>
      <c r="G3016" s="0" t="n">
        <v>0</v>
      </c>
      <c r="H3016" s="0" t="n">
        <v>3</v>
      </c>
      <c r="I3016" s="0" t="n">
        <v>0</v>
      </c>
      <c r="J3016" s="0" t="n">
        <v>28</v>
      </c>
      <c r="K3016" s="37" t="n">
        <f aca="false">E3016+Inputs!$B$5*F3016</f>
        <v>1.275</v>
      </c>
      <c r="L3016" s="37" t="n">
        <f aca="false">G3016+Inputs!$B$6*H3016</f>
        <v>3.825</v>
      </c>
      <c r="M3016" s="37" t="n">
        <f aca="false">I3016+Inputs!$B$7*J3016</f>
        <v>34.748</v>
      </c>
      <c r="N3016" s="37" t="n">
        <f aca="false">K3016+L3016+M3016</f>
        <v>39.848</v>
      </c>
    </row>
    <row r="3017" customFormat="false" ht="15" hidden="false" customHeight="false" outlineLevel="0" collapsed="false">
      <c r="A3017" s="0" t="s">
        <v>9</v>
      </c>
      <c r="B3017" s="0" t="s">
        <v>385</v>
      </c>
      <c r="C3017" s="15" t="n">
        <v>46054</v>
      </c>
      <c r="D3017" s="0" t="n">
        <v>2</v>
      </c>
      <c r="E3017" s="0" t="n">
        <v>0</v>
      </c>
      <c r="F3017" s="0" t="n">
        <v>5</v>
      </c>
      <c r="G3017" s="0" t="n">
        <v>0</v>
      </c>
      <c r="H3017" s="0" t="n">
        <v>1</v>
      </c>
      <c r="I3017" s="0" t="n">
        <v>0</v>
      </c>
      <c r="J3017" s="0" t="n">
        <v>42</v>
      </c>
      <c r="K3017" s="37" t="n">
        <f aca="false">E3017+Inputs!$B$5*F3017</f>
        <v>6.375</v>
      </c>
      <c r="L3017" s="37" t="n">
        <f aca="false">G3017+Inputs!$B$6*H3017</f>
        <v>1.275</v>
      </c>
      <c r="M3017" s="37" t="n">
        <f aca="false">I3017+Inputs!$B$7*J3017</f>
        <v>52.122</v>
      </c>
      <c r="N3017" s="37" t="n">
        <f aca="false">K3017+L3017+M3017</f>
        <v>59.772</v>
      </c>
    </row>
    <row r="3018" customFormat="false" ht="15" hidden="false" customHeight="false" outlineLevel="0" collapsed="false">
      <c r="A3018" s="0" t="s">
        <v>9</v>
      </c>
      <c r="B3018" s="0" t="s">
        <v>385</v>
      </c>
      <c r="C3018" s="15" t="n">
        <v>46082</v>
      </c>
      <c r="D3018" s="0" t="n">
        <v>2</v>
      </c>
      <c r="E3018" s="0" t="n">
        <v>0</v>
      </c>
      <c r="F3018" s="0" t="n">
        <v>0</v>
      </c>
      <c r="G3018" s="0" t="n">
        <v>0</v>
      </c>
      <c r="H3018" s="0" t="n">
        <v>3</v>
      </c>
      <c r="I3018" s="0" t="n">
        <v>0</v>
      </c>
      <c r="J3018" s="0" t="n">
        <v>48</v>
      </c>
      <c r="K3018" s="37" t="n">
        <f aca="false">E3018+Inputs!$B$5*F3018</f>
        <v>0</v>
      </c>
      <c r="L3018" s="37" t="n">
        <f aca="false">G3018+Inputs!$B$6*H3018</f>
        <v>3.825</v>
      </c>
      <c r="M3018" s="37" t="n">
        <f aca="false">I3018+Inputs!$B$7*J3018</f>
        <v>59.568</v>
      </c>
      <c r="N3018" s="37" t="n">
        <f aca="false">K3018+L3018+M3018</f>
        <v>63.393</v>
      </c>
    </row>
    <row r="3019" customFormat="false" ht="15" hidden="false" customHeight="false" outlineLevel="0" collapsed="false">
      <c r="A3019" s="0" t="s">
        <v>9</v>
      </c>
      <c r="B3019" s="0" t="s">
        <v>385</v>
      </c>
      <c r="C3019" s="15" t="n">
        <v>46113</v>
      </c>
      <c r="D3019" s="0" t="n">
        <v>2</v>
      </c>
      <c r="E3019" s="0" t="n">
        <v>0</v>
      </c>
      <c r="F3019" s="0" t="n">
        <v>7</v>
      </c>
      <c r="G3019" s="0" t="n">
        <v>0</v>
      </c>
      <c r="H3019" s="0" t="n">
        <v>2</v>
      </c>
      <c r="I3019" s="0" t="n">
        <v>0</v>
      </c>
      <c r="J3019" s="0" t="n">
        <v>41</v>
      </c>
      <c r="K3019" s="37" t="n">
        <f aca="false">E3019+Inputs!$B$5*F3019</f>
        <v>8.925</v>
      </c>
      <c r="L3019" s="37" t="n">
        <f aca="false">G3019+Inputs!$B$6*H3019</f>
        <v>2.55</v>
      </c>
      <c r="M3019" s="37" t="n">
        <f aca="false">I3019+Inputs!$B$7*J3019</f>
        <v>50.881</v>
      </c>
      <c r="N3019" s="37" t="n">
        <f aca="false">K3019+L3019+M3019</f>
        <v>62.356</v>
      </c>
    </row>
    <row r="3020" customFormat="false" ht="15" hidden="false" customHeight="false" outlineLevel="0" collapsed="false">
      <c r="A3020" s="0" t="s">
        <v>9</v>
      </c>
      <c r="B3020" s="0" t="s">
        <v>385</v>
      </c>
      <c r="C3020" s="15" t="n">
        <v>46143</v>
      </c>
      <c r="D3020" s="0" t="n">
        <v>2</v>
      </c>
      <c r="E3020" s="0" t="n">
        <v>0</v>
      </c>
      <c r="F3020" s="0" t="n">
        <v>8</v>
      </c>
      <c r="G3020" s="0" t="n">
        <v>0</v>
      </c>
      <c r="H3020" s="0" t="n">
        <v>1</v>
      </c>
      <c r="I3020" s="0" t="n">
        <v>0</v>
      </c>
      <c r="J3020" s="0" t="n">
        <v>45</v>
      </c>
      <c r="K3020" s="37" t="n">
        <f aca="false">E3020+Inputs!$B$5*F3020</f>
        <v>10.2</v>
      </c>
      <c r="L3020" s="37" t="n">
        <f aca="false">G3020+Inputs!$B$6*H3020</f>
        <v>1.275</v>
      </c>
      <c r="M3020" s="37" t="n">
        <f aca="false">I3020+Inputs!$B$7*J3020</f>
        <v>55.845</v>
      </c>
      <c r="N3020" s="37" t="n">
        <f aca="false">K3020+L3020+M3020</f>
        <v>67.32</v>
      </c>
    </row>
    <row r="3021" customFormat="false" ht="15" hidden="false" customHeight="false" outlineLevel="0" collapsed="false">
      <c r="A3021" s="0" t="s">
        <v>9</v>
      </c>
      <c r="B3021" s="0" t="s">
        <v>385</v>
      </c>
      <c r="C3021" s="15" t="n">
        <v>46174</v>
      </c>
      <c r="D3021" s="0" t="n">
        <v>2</v>
      </c>
      <c r="E3021" s="0" t="n">
        <v>0</v>
      </c>
      <c r="F3021" s="0" t="n">
        <v>7</v>
      </c>
      <c r="G3021" s="0" t="n">
        <v>0</v>
      </c>
      <c r="H3021" s="0" t="n">
        <v>3</v>
      </c>
      <c r="I3021" s="0" t="n">
        <v>0</v>
      </c>
      <c r="J3021" s="0" t="n">
        <v>56</v>
      </c>
      <c r="K3021" s="37" t="n">
        <f aca="false">E3021+Inputs!$B$5*F3021</f>
        <v>8.925</v>
      </c>
      <c r="L3021" s="37" t="n">
        <f aca="false">G3021+Inputs!$B$6*H3021</f>
        <v>3.825</v>
      </c>
      <c r="M3021" s="37" t="n">
        <f aca="false">I3021+Inputs!$B$7*J3021</f>
        <v>69.496</v>
      </c>
      <c r="N3021" s="37" t="n">
        <f aca="false">K3021+L3021+M3021</f>
        <v>82.246</v>
      </c>
    </row>
    <row r="3022" customFormat="false" ht="15" hidden="false" customHeight="false" outlineLevel="0" collapsed="false">
      <c r="A3022" s="0" t="s">
        <v>9</v>
      </c>
      <c r="B3022" s="0" t="s">
        <v>385</v>
      </c>
      <c r="C3022" s="15" t="n">
        <v>46204</v>
      </c>
      <c r="D3022" s="0" t="n">
        <v>2</v>
      </c>
      <c r="E3022" s="0" t="n">
        <v>0</v>
      </c>
      <c r="F3022" s="0" t="n">
        <v>4</v>
      </c>
      <c r="G3022" s="0" t="n">
        <v>0</v>
      </c>
      <c r="H3022" s="0" t="n">
        <v>2</v>
      </c>
      <c r="I3022" s="0" t="n">
        <v>0</v>
      </c>
      <c r="J3022" s="0" t="n">
        <v>49</v>
      </c>
      <c r="K3022" s="37" t="n">
        <f aca="false">E3022+Inputs!$B$5*F3022</f>
        <v>5.1</v>
      </c>
      <c r="L3022" s="37" t="n">
        <f aca="false">G3022+Inputs!$B$6*H3022</f>
        <v>2.55</v>
      </c>
      <c r="M3022" s="37" t="n">
        <f aca="false">I3022+Inputs!$B$7*J3022</f>
        <v>60.809</v>
      </c>
      <c r="N3022" s="37" t="n">
        <f aca="false">K3022+L3022+M3022</f>
        <v>68.459</v>
      </c>
    </row>
    <row r="3023" customFormat="false" ht="15" hidden="false" customHeight="false" outlineLevel="0" collapsed="false">
      <c r="A3023" s="0" t="s">
        <v>9</v>
      </c>
      <c r="B3023" s="0" t="s">
        <v>385</v>
      </c>
      <c r="C3023" s="15" t="n">
        <v>46235</v>
      </c>
      <c r="D3023" s="0" t="n">
        <v>2</v>
      </c>
      <c r="E3023" s="0" t="n">
        <v>0</v>
      </c>
      <c r="F3023" s="0" t="n">
        <v>2</v>
      </c>
      <c r="G3023" s="0" t="n">
        <v>0</v>
      </c>
      <c r="H3023" s="0" t="n">
        <v>3</v>
      </c>
      <c r="I3023" s="0" t="n">
        <v>0</v>
      </c>
      <c r="J3023" s="0" t="n">
        <v>47</v>
      </c>
      <c r="K3023" s="37" t="n">
        <f aca="false">E3023+Inputs!$B$5*F3023</f>
        <v>2.55</v>
      </c>
      <c r="L3023" s="37" t="n">
        <f aca="false">G3023+Inputs!$B$6*H3023</f>
        <v>3.825</v>
      </c>
      <c r="M3023" s="37" t="n">
        <f aca="false">I3023+Inputs!$B$7*J3023</f>
        <v>58.327</v>
      </c>
      <c r="N3023" s="37" t="n">
        <f aca="false">K3023+L3023+M3023</f>
        <v>64.702</v>
      </c>
    </row>
    <row r="3024" customFormat="false" ht="15" hidden="false" customHeight="false" outlineLevel="0" collapsed="false">
      <c r="A3024" s="0" t="s">
        <v>9</v>
      </c>
      <c r="B3024" s="0" t="s">
        <v>402</v>
      </c>
      <c r="C3024" s="15" t="n">
        <v>44927</v>
      </c>
      <c r="D3024" s="0" t="n">
        <v>2</v>
      </c>
      <c r="E3024" s="0" t="n">
        <v>0</v>
      </c>
      <c r="F3024" s="0" t="n">
        <v>37</v>
      </c>
      <c r="G3024" s="0" t="n">
        <v>0</v>
      </c>
      <c r="H3024" s="0" t="n">
        <v>1</v>
      </c>
      <c r="I3024" s="0" t="n">
        <v>0</v>
      </c>
      <c r="J3024" s="0" t="n">
        <v>441</v>
      </c>
      <c r="K3024" s="37" t="n">
        <f aca="false">E3024+Inputs!$B$5*F3024</f>
        <v>47.175</v>
      </c>
      <c r="L3024" s="37" t="n">
        <f aca="false">G3024+Inputs!$B$6*H3024</f>
        <v>1.275</v>
      </c>
      <c r="M3024" s="37" t="n">
        <f aca="false">I3024+Inputs!$B$7*J3024</f>
        <v>547.281</v>
      </c>
      <c r="N3024" s="37" t="n">
        <f aca="false">K3024+L3024+M3024</f>
        <v>595.731</v>
      </c>
    </row>
    <row r="3025" customFormat="false" ht="15" hidden="false" customHeight="false" outlineLevel="0" collapsed="false">
      <c r="A3025" s="0" t="s">
        <v>9</v>
      </c>
      <c r="B3025" s="0" t="s">
        <v>402</v>
      </c>
      <c r="C3025" s="15" t="n">
        <v>44958</v>
      </c>
      <c r="D3025" s="0" t="n">
        <v>2</v>
      </c>
      <c r="E3025" s="0" t="n">
        <v>0</v>
      </c>
      <c r="F3025" s="0" t="n">
        <v>29</v>
      </c>
      <c r="G3025" s="0" t="n">
        <v>0</v>
      </c>
      <c r="H3025" s="0" t="n">
        <v>1</v>
      </c>
      <c r="I3025" s="0" t="n">
        <v>0</v>
      </c>
      <c r="J3025" s="0" t="n">
        <v>362</v>
      </c>
      <c r="K3025" s="37" t="n">
        <f aca="false">E3025+Inputs!$B$5*F3025</f>
        <v>36.975</v>
      </c>
      <c r="L3025" s="37" t="n">
        <f aca="false">G3025+Inputs!$B$6*H3025</f>
        <v>1.275</v>
      </c>
      <c r="M3025" s="37" t="n">
        <f aca="false">I3025+Inputs!$B$7*J3025</f>
        <v>449.242</v>
      </c>
      <c r="N3025" s="37" t="n">
        <f aca="false">K3025+L3025+M3025</f>
        <v>487.492</v>
      </c>
    </row>
    <row r="3026" customFormat="false" ht="15" hidden="false" customHeight="false" outlineLevel="0" collapsed="false">
      <c r="A3026" s="0" t="s">
        <v>9</v>
      </c>
      <c r="B3026" s="0" t="s">
        <v>402</v>
      </c>
      <c r="C3026" s="15" t="n">
        <v>44986</v>
      </c>
      <c r="D3026" s="0" t="n">
        <v>2</v>
      </c>
      <c r="E3026" s="0" t="n">
        <v>0</v>
      </c>
      <c r="F3026" s="0" t="n">
        <v>6</v>
      </c>
      <c r="G3026" s="0" t="n">
        <v>0</v>
      </c>
      <c r="H3026" s="0" t="n">
        <v>0</v>
      </c>
      <c r="I3026" s="0" t="n">
        <v>0</v>
      </c>
      <c r="J3026" s="0" t="n">
        <v>63</v>
      </c>
      <c r="K3026" s="37" t="n">
        <f aca="false">E3026+Inputs!$B$5*F3026</f>
        <v>7.65</v>
      </c>
      <c r="L3026" s="37" t="n">
        <f aca="false">G3026+Inputs!$B$6*H3026</f>
        <v>0</v>
      </c>
      <c r="M3026" s="37" t="n">
        <f aca="false">I3026+Inputs!$B$7*J3026</f>
        <v>78.183</v>
      </c>
      <c r="N3026" s="37" t="n">
        <f aca="false">K3026+L3026+M3026</f>
        <v>85.833</v>
      </c>
    </row>
    <row r="3027" customFormat="false" ht="15" hidden="false" customHeight="false" outlineLevel="0" collapsed="false">
      <c r="A3027" s="0" t="s">
        <v>9</v>
      </c>
      <c r="B3027" s="0" t="s">
        <v>402</v>
      </c>
      <c r="C3027" s="15" t="n">
        <v>45017</v>
      </c>
      <c r="D3027" s="0" t="n">
        <v>2</v>
      </c>
      <c r="E3027" s="0" t="n">
        <v>0</v>
      </c>
      <c r="F3027" s="0" t="n">
        <v>9</v>
      </c>
      <c r="G3027" s="0" t="n">
        <v>0</v>
      </c>
      <c r="H3027" s="0" t="n">
        <v>1</v>
      </c>
      <c r="I3027" s="0" t="n">
        <v>0</v>
      </c>
      <c r="J3027" s="0" t="n">
        <v>142</v>
      </c>
      <c r="K3027" s="37" t="n">
        <f aca="false">E3027+Inputs!$B$5*F3027</f>
        <v>11.475</v>
      </c>
      <c r="L3027" s="37" t="n">
        <f aca="false">G3027+Inputs!$B$6*H3027</f>
        <v>1.275</v>
      </c>
      <c r="M3027" s="37" t="n">
        <f aca="false">I3027+Inputs!$B$7*J3027</f>
        <v>176.222</v>
      </c>
      <c r="N3027" s="37" t="n">
        <f aca="false">K3027+L3027+M3027</f>
        <v>188.972</v>
      </c>
    </row>
    <row r="3028" customFormat="false" ht="15" hidden="false" customHeight="false" outlineLevel="0" collapsed="false">
      <c r="A3028" s="0" t="s">
        <v>9</v>
      </c>
      <c r="B3028" s="0" t="s">
        <v>402</v>
      </c>
      <c r="C3028" s="15" t="n">
        <v>45047</v>
      </c>
      <c r="D3028" s="0" t="n">
        <v>2</v>
      </c>
      <c r="E3028" s="0" t="n">
        <v>0</v>
      </c>
      <c r="F3028" s="0" t="n">
        <v>33</v>
      </c>
      <c r="G3028" s="0" t="n">
        <v>0</v>
      </c>
      <c r="H3028" s="0" t="n">
        <v>1</v>
      </c>
      <c r="I3028" s="0" t="n">
        <v>0</v>
      </c>
      <c r="J3028" s="0" t="n">
        <v>449</v>
      </c>
      <c r="K3028" s="37" t="n">
        <f aca="false">E3028+Inputs!$B$5*F3028</f>
        <v>42.075</v>
      </c>
      <c r="L3028" s="37" t="n">
        <f aca="false">G3028+Inputs!$B$6*H3028</f>
        <v>1.275</v>
      </c>
      <c r="M3028" s="37" t="n">
        <f aca="false">I3028+Inputs!$B$7*J3028</f>
        <v>557.209</v>
      </c>
      <c r="N3028" s="37" t="n">
        <f aca="false">K3028+L3028+M3028</f>
        <v>600.559</v>
      </c>
    </row>
    <row r="3029" customFormat="false" ht="15" hidden="false" customHeight="false" outlineLevel="0" collapsed="false">
      <c r="A3029" s="0" t="s">
        <v>9</v>
      </c>
      <c r="B3029" s="0" t="s">
        <v>402</v>
      </c>
      <c r="C3029" s="15" t="n">
        <v>45078</v>
      </c>
      <c r="D3029" s="0" t="n">
        <v>2</v>
      </c>
      <c r="E3029" s="0" t="n">
        <v>0</v>
      </c>
      <c r="F3029" s="0" t="n">
        <v>32</v>
      </c>
      <c r="G3029" s="0" t="n">
        <v>0</v>
      </c>
      <c r="H3029" s="0" t="n">
        <v>0</v>
      </c>
      <c r="I3029" s="0" t="n">
        <v>0</v>
      </c>
      <c r="J3029" s="0" t="n">
        <v>543</v>
      </c>
      <c r="K3029" s="37" t="n">
        <f aca="false">E3029+Inputs!$B$5*F3029</f>
        <v>40.8</v>
      </c>
      <c r="L3029" s="37" t="n">
        <f aca="false">G3029+Inputs!$B$6*H3029</f>
        <v>0</v>
      </c>
      <c r="M3029" s="37" t="n">
        <f aca="false">I3029+Inputs!$B$7*J3029</f>
        <v>673.863</v>
      </c>
      <c r="N3029" s="37" t="n">
        <f aca="false">K3029+L3029+M3029</f>
        <v>714.663</v>
      </c>
    </row>
    <row r="3030" customFormat="false" ht="15" hidden="false" customHeight="false" outlineLevel="0" collapsed="false">
      <c r="A3030" s="0" t="s">
        <v>9</v>
      </c>
      <c r="B3030" s="0" t="s">
        <v>402</v>
      </c>
      <c r="C3030" s="15" t="n">
        <v>45108</v>
      </c>
      <c r="D3030" s="0" t="n">
        <v>2</v>
      </c>
      <c r="E3030" s="0" t="n">
        <v>0</v>
      </c>
      <c r="F3030" s="0" t="n">
        <v>39</v>
      </c>
      <c r="G3030" s="0" t="n">
        <v>0</v>
      </c>
      <c r="H3030" s="0" t="n">
        <v>6</v>
      </c>
      <c r="I3030" s="0" t="n">
        <v>0</v>
      </c>
      <c r="J3030" s="0" t="n">
        <v>502</v>
      </c>
      <c r="K3030" s="37" t="n">
        <f aca="false">E3030+Inputs!$B$5*F3030</f>
        <v>49.725</v>
      </c>
      <c r="L3030" s="37" t="n">
        <f aca="false">G3030+Inputs!$B$6*H3030</f>
        <v>7.65</v>
      </c>
      <c r="M3030" s="37" t="n">
        <f aca="false">I3030+Inputs!$B$7*J3030</f>
        <v>622.982</v>
      </c>
      <c r="N3030" s="37" t="n">
        <f aca="false">K3030+L3030+M3030</f>
        <v>680.357</v>
      </c>
    </row>
    <row r="3031" customFormat="false" ht="15" hidden="false" customHeight="false" outlineLevel="0" collapsed="false">
      <c r="A3031" s="0" t="s">
        <v>9</v>
      </c>
      <c r="B3031" s="0" t="s">
        <v>402</v>
      </c>
      <c r="C3031" s="15" t="n">
        <v>45139</v>
      </c>
      <c r="D3031" s="0" t="n">
        <v>2</v>
      </c>
      <c r="E3031" s="0" t="n">
        <v>0</v>
      </c>
      <c r="F3031" s="0" t="n">
        <v>27</v>
      </c>
      <c r="G3031" s="0" t="n">
        <v>0</v>
      </c>
      <c r="H3031" s="0" t="n">
        <v>4</v>
      </c>
      <c r="I3031" s="0" t="n">
        <v>0</v>
      </c>
      <c r="J3031" s="0" t="n">
        <v>538</v>
      </c>
      <c r="K3031" s="37" t="n">
        <f aca="false">E3031+Inputs!$B$5*F3031</f>
        <v>34.425</v>
      </c>
      <c r="L3031" s="37" t="n">
        <f aca="false">G3031+Inputs!$B$6*H3031</f>
        <v>5.1</v>
      </c>
      <c r="M3031" s="37" t="n">
        <f aca="false">I3031+Inputs!$B$7*J3031</f>
        <v>667.658</v>
      </c>
      <c r="N3031" s="37" t="n">
        <f aca="false">K3031+L3031+M3031</f>
        <v>707.183</v>
      </c>
    </row>
    <row r="3032" customFormat="false" ht="15" hidden="false" customHeight="false" outlineLevel="0" collapsed="false">
      <c r="A3032" s="0" t="s">
        <v>9</v>
      </c>
      <c r="B3032" s="0" t="s">
        <v>402</v>
      </c>
      <c r="C3032" s="15" t="n">
        <v>45170</v>
      </c>
      <c r="D3032" s="0" t="n">
        <v>2</v>
      </c>
      <c r="E3032" s="0" t="n">
        <v>0</v>
      </c>
      <c r="F3032" s="0" t="n">
        <v>47</v>
      </c>
      <c r="G3032" s="0" t="n">
        <v>0</v>
      </c>
      <c r="H3032" s="0" t="n">
        <v>11</v>
      </c>
      <c r="I3032" s="0" t="n">
        <v>7</v>
      </c>
      <c r="J3032" s="0" t="n">
        <v>521</v>
      </c>
      <c r="K3032" s="37" t="n">
        <f aca="false">E3032+Inputs!$B$5*F3032</f>
        <v>59.925</v>
      </c>
      <c r="L3032" s="37" t="n">
        <f aca="false">G3032+Inputs!$B$6*H3032</f>
        <v>14.025</v>
      </c>
      <c r="M3032" s="37" t="n">
        <f aca="false">I3032+Inputs!$B$7*J3032</f>
        <v>653.561</v>
      </c>
      <c r="N3032" s="37" t="n">
        <f aca="false">K3032+L3032+M3032</f>
        <v>727.511</v>
      </c>
    </row>
    <row r="3033" customFormat="false" ht="15" hidden="false" customHeight="false" outlineLevel="0" collapsed="false">
      <c r="A3033" s="0" t="s">
        <v>9</v>
      </c>
      <c r="B3033" s="0" t="s">
        <v>402</v>
      </c>
      <c r="C3033" s="15" t="n">
        <v>45200</v>
      </c>
      <c r="D3033" s="0" t="n">
        <v>2</v>
      </c>
      <c r="E3033" s="0" t="n">
        <v>0</v>
      </c>
      <c r="F3033" s="0" t="n">
        <v>24</v>
      </c>
      <c r="G3033" s="0" t="n">
        <v>0</v>
      </c>
      <c r="H3033" s="0" t="n">
        <v>2</v>
      </c>
      <c r="I3033" s="0" t="n">
        <v>0</v>
      </c>
      <c r="J3033" s="0" t="n">
        <v>549</v>
      </c>
      <c r="K3033" s="37" t="n">
        <f aca="false">E3033+Inputs!$B$5*F3033</f>
        <v>30.6</v>
      </c>
      <c r="L3033" s="37" t="n">
        <f aca="false">G3033+Inputs!$B$6*H3033</f>
        <v>2.55</v>
      </c>
      <c r="M3033" s="37" t="n">
        <f aca="false">I3033+Inputs!$B$7*J3033</f>
        <v>681.309</v>
      </c>
      <c r="N3033" s="37" t="n">
        <f aca="false">K3033+L3033+M3033</f>
        <v>714.459</v>
      </c>
    </row>
    <row r="3034" customFormat="false" ht="15" hidden="false" customHeight="false" outlineLevel="0" collapsed="false">
      <c r="A3034" s="0" t="s">
        <v>9</v>
      </c>
      <c r="B3034" s="0" t="s">
        <v>402</v>
      </c>
      <c r="C3034" s="15" t="n">
        <v>45231</v>
      </c>
      <c r="D3034" s="0" t="n">
        <v>2</v>
      </c>
      <c r="E3034" s="0" t="n">
        <v>0</v>
      </c>
      <c r="F3034" s="0" t="n">
        <v>40</v>
      </c>
      <c r="G3034" s="0" t="n">
        <v>0</v>
      </c>
      <c r="H3034" s="0" t="n">
        <v>7</v>
      </c>
      <c r="I3034" s="0" t="n">
        <v>0</v>
      </c>
      <c r="J3034" s="0" t="n">
        <v>496</v>
      </c>
      <c r="K3034" s="37" t="n">
        <f aca="false">E3034+Inputs!$B$5*F3034</f>
        <v>51</v>
      </c>
      <c r="L3034" s="37" t="n">
        <f aca="false">G3034+Inputs!$B$6*H3034</f>
        <v>8.925</v>
      </c>
      <c r="M3034" s="37" t="n">
        <f aca="false">I3034+Inputs!$B$7*J3034</f>
        <v>615.536</v>
      </c>
      <c r="N3034" s="37" t="n">
        <f aca="false">K3034+L3034+M3034</f>
        <v>675.461</v>
      </c>
    </row>
    <row r="3035" customFormat="false" ht="15" hidden="false" customHeight="false" outlineLevel="0" collapsed="false">
      <c r="A3035" s="0" t="s">
        <v>9</v>
      </c>
      <c r="B3035" s="0" t="s">
        <v>402</v>
      </c>
      <c r="C3035" s="15" t="n">
        <v>45261</v>
      </c>
      <c r="D3035" s="0" t="n">
        <v>2</v>
      </c>
      <c r="E3035" s="0" t="n">
        <v>0</v>
      </c>
      <c r="F3035" s="0" t="n">
        <v>19</v>
      </c>
      <c r="G3035" s="0" t="n">
        <v>0</v>
      </c>
      <c r="H3035" s="0" t="n">
        <v>2</v>
      </c>
      <c r="I3035" s="0" t="n">
        <v>0</v>
      </c>
      <c r="J3035" s="0" t="n">
        <v>354</v>
      </c>
      <c r="K3035" s="37" t="n">
        <f aca="false">E3035+Inputs!$B$5*F3035</f>
        <v>24.225</v>
      </c>
      <c r="L3035" s="37" t="n">
        <f aca="false">G3035+Inputs!$B$6*H3035</f>
        <v>2.55</v>
      </c>
      <c r="M3035" s="37" t="n">
        <f aca="false">I3035+Inputs!$B$7*J3035</f>
        <v>439.314</v>
      </c>
      <c r="N3035" s="37" t="n">
        <f aca="false">K3035+L3035+M3035</f>
        <v>466.089</v>
      </c>
    </row>
    <row r="3036" customFormat="false" ht="15" hidden="false" customHeight="false" outlineLevel="0" collapsed="false">
      <c r="A3036" s="0" t="s">
        <v>9</v>
      </c>
      <c r="B3036" s="0" t="s">
        <v>402</v>
      </c>
      <c r="C3036" s="15" t="n">
        <v>45292</v>
      </c>
      <c r="D3036" s="0" t="n">
        <v>2</v>
      </c>
      <c r="E3036" s="0" t="n">
        <v>0</v>
      </c>
      <c r="F3036" s="0" t="n">
        <v>23</v>
      </c>
      <c r="G3036" s="0" t="n">
        <v>0</v>
      </c>
      <c r="H3036" s="0" t="n">
        <v>2</v>
      </c>
      <c r="I3036" s="0" t="n">
        <v>0</v>
      </c>
      <c r="J3036" s="0" t="n">
        <v>454</v>
      </c>
      <c r="K3036" s="37" t="n">
        <f aca="false">E3036+Inputs!$B$5*F3036</f>
        <v>29.325</v>
      </c>
      <c r="L3036" s="37" t="n">
        <f aca="false">G3036+Inputs!$B$6*H3036</f>
        <v>2.55</v>
      </c>
      <c r="M3036" s="37" t="n">
        <f aca="false">I3036+Inputs!$B$7*J3036</f>
        <v>563.414</v>
      </c>
      <c r="N3036" s="37" t="n">
        <f aca="false">K3036+L3036+M3036</f>
        <v>595.289</v>
      </c>
    </row>
    <row r="3037" customFormat="false" ht="15" hidden="false" customHeight="false" outlineLevel="0" collapsed="false">
      <c r="A3037" s="0" t="s">
        <v>9</v>
      </c>
      <c r="B3037" s="0" t="s">
        <v>402</v>
      </c>
      <c r="C3037" s="15" t="n">
        <v>45323</v>
      </c>
      <c r="D3037" s="0" t="n">
        <v>2</v>
      </c>
      <c r="E3037" s="0" t="n">
        <v>0</v>
      </c>
      <c r="F3037" s="0" t="n">
        <v>5</v>
      </c>
      <c r="G3037" s="0" t="n">
        <v>0</v>
      </c>
      <c r="H3037" s="0" t="n">
        <v>1</v>
      </c>
      <c r="I3037" s="0" t="n">
        <v>0</v>
      </c>
      <c r="J3037" s="0" t="n">
        <v>52</v>
      </c>
      <c r="K3037" s="37" t="n">
        <f aca="false">E3037+Inputs!$B$5*F3037</f>
        <v>6.375</v>
      </c>
      <c r="L3037" s="37" t="n">
        <f aca="false">G3037+Inputs!$B$6*H3037</f>
        <v>1.275</v>
      </c>
      <c r="M3037" s="37" t="n">
        <f aca="false">I3037+Inputs!$B$7*J3037</f>
        <v>64.532</v>
      </c>
      <c r="N3037" s="37" t="n">
        <f aca="false">K3037+L3037+M3037</f>
        <v>72.182</v>
      </c>
    </row>
    <row r="3038" customFormat="false" ht="15" hidden="false" customHeight="false" outlineLevel="0" collapsed="false">
      <c r="A3038" s="0" t="s">
        <v>9</v>
      </c>
      <c r="B3038" s="0" t="s">
        <v>402</v>
      </c>
      <c r="C3038" s="15" t="n">
        <v>45352</v>
      </c>
      <c r="D3038" s="0" t="n">
        <v>2</v>
      </c>
      <c r="E3038" s="0" t="n">
        <v>0</v>
      </c>
      <c r="F3038" s="0" t="n">
        <v>8</v>
      </c>
      <c r="G3038" s="0" t="n">
        <v>0</v>
      </c>
      <c r="H3038" s="0" t="n">
        <v>2</v>
      </c>
      <c r="I3038" s="0" t="n">
        <v>0</v>
      </c>
      <c r="J3038" s="0" t="n">
        <v>113</v>
      </c>
      <c r="K3038" s="37" t="n">
        <f aca="false">E3038+Inputs!$B$5*F3038</f>
        <v>10.2</v>
      </c>
      <c r="L3038" s="37" t="n">
        <f aca="false">G3038+Inputs!$B$6*H3038</f>
        <v>2.55</v>
      </c>
      <c r="M3038" s="37" t="n">
        <f aca="false">I3038+Inputs!$B$7*J3038</f>
        <v>140.233</v>
      </c>
      <c r="N3038" s="37" t="n">
        <f aca="false">K3038+L3038+M3038</f>
        <v>152.983</v>
      </c>
    </row>
    <row r="3039" customFormat="false" ht="15" hidden="false" customHeight="false" outlineLevel="0" collapsed="false">
      <c r="A3039" s="0" t="s">
        <v>9</v>
      </c>
      <c r="B3039" s="0" t="s">
        <v>402</v>
      </c>
      <c r="C3039" s="15" t="n">
        <v>45383</v>
      </c>
      <c r="D3039" s="0" t="n">
        <v>2</v>
      </c>
      <c r="E3039" s="0" t="n">
        <v>0</v>
      </c>
      <c r="F3039" s="0" t="n">
        <v>28</v>
      </c>
      <c r="G3039" s="0" t="n">
        <v>0</v>
      </c>
      <c r="H3039" s="0" t="n">
        <v>4</v>
      </c>
      <c r="I3039" s="0" t="n">
        <v>0</v>
      </c>
      <c r="J3039" s="0" t="n">
        <v>372</v>
      </c>
      <c r="K3039" s="37" t="n">
        <f aca="false">E3039+Inputs!$B$5*F3039</f>
        <v>35.7</v>
      </c>
      <c r="L3039" s="37" t="n">
        <f aca="false">G3039+Inputs!$B$6*H3039</f>
        <v>5.1</v>
      </c>
      <c r="M3039" s="37" t="n">
        <f aca="false">I3039+Inputs!$B$7*J3039</f>
        <v>461.652</v>
      </c>
      <c r="N3039" s="37" t="n">
        <f aca="false">K3039+L3039+M3039</f>
        <v>502.452</v>
      </c>
    </row>
    <row r="3040" customFormat="false" ht="15" hidden="false" customHeight="false" outlineLevel="0" collapsed="false">
      <c r="A3040" s="0" t="s">
        <v>9</v>
      </c>
      <c r="B3040" s="0" t="s">
        <v>402</v>
      </c>
      <c r="C3040" s="15" t="n">
        <v>45413</v>
      </c>
      <c r="D3040" s="0" t="n">
        <v>2</v>
      </c>
      <c r="E3040" s="0" t="n">
        <v>0</v>
      </c>
      <c r="F3040" s="0" t="n">
        <v>21</v>
      </c>
      <c r="G3040" s="0" t="n">
        <v>0</v>
      </c>
      <c r="H3040" s="0" t="n">
        <v>5</v>
      </c>
      <c r="I3040" s="0" t="n">
        <v>0</v>
      </c>
      <c r="J3040" s="0" t="n">
        <v>337</v>
      </c>
      <c r="K3040" s="37" t="n">
        <f aca="false">E3040+Inputs!$B$5*F3040</f>
        <v>26.775</v>
      </c>
      <c r="L3040" s="37" t="n">
        <f aca="false">G3040+Inputs!$B$6*H3040</f>
        <v>6.375</v>
      </c>
      <c r="M3040" s="37" t="n">
        <f aca="false">I3040+Inputs!$B$7*J3040</f>
        <v>418.217</v>
      </c>
      <c r="N3040" s="37" t="n">
        <f aca="false">K3040+L3040+M3040</f>
        <v>451.367</v>
      </c>
    </row>
    <row r="3041" customFormat="false" ht="15" hidden="false" customHeight="false" outlineLevel="0" collapsed="false">
      <c r="A3041" s="0" t="s">
        <v>9</v>
      </c>
      <c r="B3041" s="0" t="s">
        <v>402</v>
      </c>
      <c r="C3041" s="15" t="n">
        <v>45444</v>
      </c>
      <c r="D3041" s="0" t="n">
        <v>2</v>
      </c>
      <c r="E3041" s="0" t="n">
        <v>0</v>
      </c>
      <c r="F3041" s="0" t="n">
        <v>45</v>
      </c>
      <c r="G3041" s="0" t="n">
        <v>0</v>
      </c>
      <c r="H3041" s="0" t="n">
        <v>11</v>
      </c>
      <c r="I3041" s="0" t="n">
        <v>0</v>
      </c>
      <c r="J3041" s="0" t="n">
        <v>493</v>
      </c>
      <c r="K3041" s="37" t="n">
        <f aca="false">E3041+Inputs!$B$5*F3041</f>
        <v>57.375</v>
      </c>
      <c r="L3041" s="37" t="n">
        <f aca="false">G3041+Inputs!$B$6*H3041</f>
        <v>14.025</v>
      </c>
      <c r="M3041" s="37" t="n">
        <f aca="false">I3041+Inputs!$B$7*J3041</f>
        <v>611.813</v>
      </c>
      <c r="N3041" s="37" t="n">
        <f aca="false">K3041+L3041+M3041</f>
        <v>683.213</v>
      </c>
    </row>
    <row r="3042" customFormat="false" ht="15" hidden="false" customHeight="false" outlineLevel="0" collapsed="false">
      <c r="A3042" s="0" t="s">
        <v>9</v>
      </c>
      <c r="B3042" s="0" t="s">
        <v>402</v>
      </c>
      <c r="C3042" s="15" t="n">
        <v>45474</v>
      </c>
      <c r="D3042" s="0" t="n">
        <v>2</v>
      </c>
      <c r="E3042" s="0" t="n">
        <v>0</v>
      </c>
      <c r="F3042" s="0" t="n">
        <v>36</v>
      </c>
      <c r="G3042" s="0" t="n">
        <v>0</v>
      </c>
      <c r="H3042" s="0" t="n">
        <v>11</v>
      </c>
      <c r="I3042" s="0" t="n">
        <v>0</v>
      </c>
      <c r="J3042" s="0" t="n">
        <v>496</v>
      </c>
      <c r="K3042" s="37" t="n">
        <f aca="false">E3042+Inputs!$B$5*F3042</f>
        <v>45.9</v>
      </c>
      <c r="L3042" s="37" t="n">
        <f aca="false">G3042+Inputs!$B$6*H3042</f>
        <v>14.025</v>
      </c>
      <c r="M3042" s="37" t="n">
        <f aca="false">I3042+Inputs!$B$7*J3042</f>
        <v>615.536</v>
      </c>
      <c r="N3042" s="37" t="n">
        <f aca="false">K3042+L3042+M3042</f>
        <v>675.461</v>
      </c>
    </row>
    <row r="3043" customFormat="false" ht="15" hidden="false" customHeight="false" outlineLevel="0" collapsed="false">
      <c r="A3043" s="0" t="s">
        <v>9</v>
      </c>
      <c r="B3043" s="0" t="s">
        <v>402</v>
      </c>
      <c r="C3043" s="15" t="n">
        <v>45505</v>
      </c>
      <c r="D3043" s="0" t="n">
        <v>2</v>
      </c>
      <c r="E3043" s="0" t="n">
        <v>0</v>
      </c>
      <c r="F3043" s="0" t="n">
        <v>22</v>
      </c>
      <c r="G3043" s="0" t="n">
        <v>0</v>
      </c>
      <c r="H3043" s="0" t="n">
        <v>12</v>
      </c>
      <c r="I3043" s="0" t="n">
        <v>0</v>
      </c>
      <c r="J3043" s="0" t="n">
        <v>472</v>
      </c>
      <c r="K3043" s="37" t="n">
        <f aca="false">E3043+Inputs!$B$5*F3043</f>
        <v>28.05</v>
      </c>
      <c r="L3043" s="37" t="n">
        <f aca="false">G3043+Inputs!$B$6*H3043</f>
        <v>15.3</v>
      </c>
      <c r="M3043" s="37" t="n">
        <f aca="false">I3043+Inputs!$B$7*J3043</f>
        <v>585.752</v>
      </c>
      <c r="N3043" s="37" t="n">
        <f aca="false">K3043+L3043+M3043</f>
        <v>629.102</v>
      </c>
    </row>
    <row r="3044" customFormat="false" ht="15" hidden="false" customHeight="false" outlineLevel="0" collapsed="false">
      <c r="A3044" s="0" t="s">
        <v>9</v>
      </c>
      <c r="B3044" s="0" t="s">
        <v>402</v>
      </c>
      <c r="C3044" s="15" t="n">
        <v>45536</v>
      </c>
      <c r="D3044" s="0" t="n">
        <v>2</v>
      </c>
      <c r="E3044" s="0" t="n">
        <v>0</v>
      </c>
      <c r="F3044" s="0" t="n">
        <v>29</v>
      </c>
      <c r="G3044" s="0" t="n">
        <v>0</v>
      </c>
      <c r="H3044" s="0" t="n">
        <v>18</v>
      </c>
      <c r="I3044" s="0" t="n">
        <v>0</v>
      </c>
      <c r="J3044" s="0" t="n">
        <v>490</v>
      </c>
      <c r="K3044" s="37" t="n">
        <f aca="false">E3044+Inputs!$B$5*F3044</f>
        <v>36.975</v>
      </c>
      <c r="L3044" s="37" t="n">
        <f aca="false">G3044+Inputs!$B$6*H3044</f>
        <v>22.95</v>
      </c>
      <c r="M3044" s="37" t="n">
        <f aca="false">I3044+Inputs!$B$7*J3044</f>
        <v>608.09</v>
      </c>
      <c r="N3044" s="37" t="n">
        <f aca="false">K3044+L3044+M3044</f>
        <v>668.015</v>
      </c>
    </row>
    <row r="3045" customFormat="false" ht="15" hidden="false" customHeight="false" outlineLevel="0" collapsed="false">
      <c r="A3045" s="0" t="s">
        <v>9</v>
      </c>
      <c r="B3045" s="0" t="s">
        <v>402</v>
      </c>
      <c r="C3045" s="15" t="n">
        <v>45566</v>
      </c>
      <c r="D3045" s="0" t="n">
        <v>2</v>
      </c>
      <c r="E3045" s="0" t="n">
        <v>0</v>
      </c>
      <c r="F3045" s="0" t="n">
        <v>26</v>
      </c>
      <c r="G3045" s="0" t="n">
        <v>0</v>
      </c>
      <c r="H3045" s="0" t="n">
        <v>8</v>
      </c>
      <c r="I3045" s="0" t="n">
        <v>0</v>
      </c>
      <c r="J3045" s="0" t="n">
        <v>407</v>
      </c>
      <c r="K3045" s="37" t="n">
        <f aca="false">E3045+Inputs!$B$5*F3045</f>
        <v>33.15</v>
      </c>
      <c r="L3045" s="37" t="n">
        <f aca="false">G3045+Inputs!$B$6*H3045</f>
        <v>10.2</v>
      </c>
      <c r="M3045" s="37" t="n">
        <f aca="false">I3045+Inputs!$B$7*J3045</f>
        <v>505.087</v>
      </c>
      <c r="N3045" s="37" t="n">
        <f aca="false">K3045+L3045+M3045</f>
        <v>548.437</v>
      </c>
    </row>
    <row r="3046" customFormat="false" ht="15" hidden="false" customHeight="false" outlineLevel="0" collapsed="false">
      <c r="A3046" s="0" t="s">
        <v>9</v>
      </c>
      <c r="B3046" s="0" t="s">
        <v>402</v>
      </c>
      <c r="C3046" s="15" t="n">
        <v>45597</v>
      </c>
      <c r="D3046" s="0" t="n">
        <v>2</v>
      </c>
      <c r="E3046" s="0" t="n">
        <v>0</v>
      </c>
      <c r="F3046" s="0" t="n">
        <v>28</v>
      </c>
      <c r="G3046" s="0" t="n">
        <v>0</v>
      </c>
      <c r="H3046" s="0" t="n">
        <v>13</v>
      </c>
      <c r="I3046" s="0" t="n">
        <v>0</v>
      </c>
      <c r="J3046" s="0" t="n">
        <v>409</v>
      </c>
      <c r="K3046" s="37" t="n">
        <f aca="false">E3046+Inputs!$B$5*F3046</f>
        <v>35.7</v>
      </c>
      <c r="L3046" s="37" t="n">
        <f aca="false">G3046+Inputs!$B$6*H3046</f>
        <v>16.575</v>
      </c>
      <c r="M3046" s="37" t="n">
        <f aca="false">I3046+Inputs!$B$7*J3046</f>
        <v>507.569</v>
      </c>
      <c r="N3046" s="37" t="n">
        <f aca="false">K3046+L3046+M3046</f>
        <v>559.844</v>
      </c>
    </row>
    <row r="3047" customFormat="false" ht="15" hidden="false" customHeight="false" outlineLevel="0" collapsed="false">
      <c r="A3047" s="0" t="s">
        <v>9</v>
      </c>
      <c r="B3047" s="0" t="s">
        <v>402</v>
      </c>
      <c r="C3047" s="15" t="n">
        <v>45627</v>
      </c>
      <c r="D3047" s="0" t="n">
        <v>2</v>
      </c>
      <c r="E3047" s="0" t="n">
        <v>0</v>
      </c>
      <c r="F3047" s="0" t="n">
        <v>42</v>
      </c>
      <c r="G3047" s="0" t="n">
        <v>0</v>
      </c>
      <c r="H3047" s="0" t="n">
        <v>11</v>
      </c>
      <c r="I3047" s="0" t="n">
        <v>0</v>
      </c>
      <c r="J3047" s="0" t="n">
        <v>399</v>
      </c>
      <c r="K3047" s="37" t="n">
        <f aca="false">E3047+Inputs!$B$5*F3047</f>
        <v>53.55</v>
      </c>
      <c r="L3047" s="37" t="n">
        <f aca="false">G3047+Inputs!$B$6*H3047</f>
        <v>14.025</v>
      </c>
      <c r="M3047" s="37" t="n">
        <f aca="false">I3047+Inputs!$B$7*J3047</f>
        <v>495.159</v>
      </c>
      <c r="N3047" s="37" t="n">
        <f aca="false">K3047+L3047+M3047</f>
        <v>562.734</v>
      </c>
    </row>
    <row r="3048" customFormat="false" ht="15" hidden="false" customHeight="false" outlineLevel="0" collapsed="false">
      <c r="A3048" s="0" t="s">
        <v>9</v>
      </c>
      <c r="B3048" s="0" t="s">
        <v>402</v>
      </c>
      <c r="C3048" s="15" t="n">
        <v>45658</v>
      </c>
      <c r="D3048" s="0" t="n">
        <v>2</v>
      </c>
      <c r="E3048" s="0" t="n">
        <v>0</v>
      </c>
      <c r="F3048" s="0" t="n">
        <v>11</v>
      </c>
      <c r="G3048" s="0" t="n">
        <v>0</v>
      </c>
      <c r="H3048" s="0" t="n">
        <v>15</v>
      </c>
      <c r="I3048" s="0" t="n">
        <v>0</v>
      </c>
      <c r="J3048" s="0" t="n">
        <v>428</v>
      </c>
      <c r="K3048" s="37" t="n">
        <f aca="false">E3048+Inputs!$B$5*F3048</f>
        <v>14.025</v>
      </c>
      <c r="L3048" s="37" t="n">
        <f aca="false">G3048+Inputs!$B$6*H3048</f>
        <v>19.125</v>
      </c>
      <c r="M3048" s="37" t="n">
        <f aca="false">I3048+Inputs!$B$7*J3048</f>
        <v>531.148</v>
      </c>
      <c r="N3048" s="37" t="n">
        <f aca="false">K3048+L3048+M3048</f>
        <v>564.298</v>
      </c>
    </row>
    <row r="3049" customFormat="false" ht="15" hidden="false" customHeight="false" outlineLevel="0" collapsed="false">
      <c r="A3049" s="0" t="s">
        <v>9</v>
      </c>
      <c r="B3049" s="0" t="s">
        <v>402</v>
      </c>
      <c r="C3049" s="15" t="n">
        <v>45689</v>
      </c>
      <c r="D3049" s="0" t="n">
        <v>2</v>
      </c>
      <c r="E3049" s="0" t="n">
        <v>0</v>
      </c>
      <c r="F3049" s="0" t="n">
        <v>20</v>
      </c>
      <c r="G3049" s="0" t="n">
        <v>0</v>
      </c>
      <c r="H3049" s="0" t="n">
        <v>21</v>
      </c>
      <c r="I3049" s="0" t="n">
        <v>0</v>
      </c>
      <c r="J3049" s="0" t="n">
        <v>441</v>
      </c>
      <c r="K3049" s="37" t="n">
        <f aca="false">E3049+Inputs!$B$5*F3049</f>
        <v>25.5</v>
      </c>
      <c r="L3049" s="37" t="n">
        <f aca="false">G3049+Inputs!$B$6*H3049</f>
        <v>26.775</v>
      </c>
      <c r="M3049" s="37" t="n">
        <f aca="false">I3049+Inputs!$B$7*J3049</f>
        <v>547.281</v>
      </c>
      <c r="N3049" s="37" t="n">
        <f aca="false">K3049+L3049+M3049</f>
        <v>599.556</v>
      </c>
    </row>
    <row r="3050" customFormat="false" ht="15" hidden="false" customHeight="false" outlineLevel="0" collapsed="false">
      <c r="A3050" s="0" t="s">
        <v>9</v>
      </c>
      <c r="B3050" s="0" t="s">
        <v>402</v>
      </c>
      <c r="C3050" s="15" t="n">
        <v>45717</v>
      </c>
      <c r="D3050" s="0" t="n">
        <v>2</v>
      </c>
      <c r="E3050" s="0" t="n">
        <v>0</v>
      </c>
      <c r="F3050" s="0" t="n">
        <v>37</v>
      </c>
      <c r="G3050" s="0" t="n">
        <v>0</v>
      </c>
      <c r="H3050" s="0" t="n">
        <v>24</v>
      </c>
      <c r="I3050" s="0" t="n">
        <v>0</v>
      </c>
      <c r="J3050" s="0" t="n">
        <v>421</v>
      </c>
      <c r="K3050" s="37" t="n">
        <f aca="false">E3050+Inputs!$B$5*F3050</f>
        <v>47.175</v>
      </c>
      <c r="L3050" s="37" t="n">
        <f aca="false">G3050+Inputs!$B$6*H3050</f>
        <v>30.6</v>
      </c>
      <c r="M3050" s="37" t="n">
        <f aca="false">I3050+Inputs!$B$7*J3050</f>
        <v>522.461</v>
      </c>
      <c r="N3050" s="37" t="n">
        <f aca="false">K3050+L3050+M3050</f>
        <v>600.236</v>
      </c>
    </row>
    <row r="3051" customFormat="false" ht="15" hidden="false" customHeight="false" outlineLevel="0" collapsed="false">
      <c r="A3051" s="0" t="s">
        <v>9</v>
      </c>
      <c r="B3051" s="0" t="s">
        <v>402</v>
      </c>
      <c r="C3051" s="15" t="n">
        <v>45748</v>
      </c>
      <c r="D3051" s="0" t="n">
        <v>2</v>
      </c>
      <c r="E3051" s="0" t="n">
        <v>0</v>
      </c>
      <c r="F3051" s="0" t="n">
        <v>27</v>
      </c>
      <c r="G3051" s="0" t="n">
        <v>0</v>
      </c>
      <c r="H3051" s="0" t="n">
        <v>8</v>
      </c>
      <c r="I3051" s="0" t="n">
        <v>0</v>
      </c>
      <c r="J3051" s="0" t="n">
        <v>405</v>
      </c>
      <c r="K3051" s="37" t="n">
        <f aca="false">E3051+Inputs!$B$5*F3051</f>
        <v>34.425</v>
      </c>
      <c r="L3051" s="37" t="n">
        <f aca="false">G3051+Inputs!$B$6*H3051</f>
        <v>10.2</v>
      </c>
      <c r="M3051" s="37" t="n">
        <f aca="false">I3051+Inputs!$B$7*J3051</f>
        <v>502.605</v>
      </c>
      <c r="N3051" s="37" t="n">
        <f aca="false">K3051+L3051+M3051</f>
        <v>547.23</v>
      </c>
    </row>
    <row r="3052" customFormat="false" ht="15" hidden="false" customHeight="false" outlineLevel="0" collapsed="false">
      <c r="A3052" s="0" t="s">
        <v>9</v>
      </c>
      <c r="B3052" s="0" t="s">
        <v>402</v>
      </c>
      <c r="C3052" s="15" t="n">
        <v>45778</v>
      </c>
      <c r="D3052" s="0" t="n">
        <v>2</v>
      </c>
      <c r="E3052" s="0" t="n">
        <v>0</v>
      </c>
      <c r="F3052" s="0" t="n">
        <v>59</v>
      </c>
      <c r="G3052" s="0" t="n">
        <v>0</v>
      </c>
      <c r="H3052" s="0" t="n">
        <v>14</v>
      </c>
      <c r="I3052" s="0" t="n">
        <v>0</v>
      </c>
      <c r="J3052" s="0" t="n">
        <v>482</v>
      </c>
      <c r="K3052" s="37" t="n">
        <f aca="false">E3052+Inputs!$B$5*F3052</f>
        <v>75.225</v>
      </c>
      <c r="L3052" s="37" t="n">
        <f aca="false">G3052+Inputs!$B$6*H3052</f>
        <v>17.85</v>
      </c>
      <c r="M3052" s="37" t="n">
        <f aca="false">I3052+Inputs!$B$7*J3052</f>
        <v>598.162</v>
      </c>
      <c r="N3052" s="37" t="n">
        <f aca="false">K3052+L3052+M3052</f>
        <v>691.237</v>
      </c>
    </row>
    <row r="3053" customFormat="false" ht="15" hidden="false" customHeight="false" outlineLevel="0" collapsed="false">
      <c r="A3053" s="0" t="s">
        <v>9</v>
      </c>
      <c r="B3053" s="0" t="s">
        <v>402</v>
      </c>
      <c r="C3053" s="15" t="n">
        <v>45809</v>
      </c>
      <c r="D3053" s="0" t="n">
        <v>2</v>
      </c>
      <c r="E3053" s="0" t="n">
        <v>0</v>
      </c>
      <c r="F3053" s="0" t="n">
        <v>55</v>
      </c>
      <c r="G3053" s="0" t="n">
        <v>0</v>
      </c>
      <c r="H3053" s="0" t="n">
        <v>20</v>
      </c>
      <c r="I3053" s="0" t="n">
        <v>0</v>
      </c>
      <c r="J3053" s="0" t="n">
        <v>556</v>
      </c>
      <c r="K3053" s="37" t="n">
        <f aca="false">E3053+Inputs!$B$5*F3053</f>
        <v>70.125</v>
      </c>
      <c r="L3053" s="37" t="n">
        <f aca="false">G3053+Inputs!$B$6*H3053</f>
        <v>25.5</v>
      </c>
      <c r="M3053" s="37" t="n">
        <f aca="false">I3053+Inputs!$B$7*J3053</f>
        <v>689.996</v>
      </c>
      <c r="N3053" s="37" t="n">
        <f aca="false">K3053+L3053+M3053</f>
        <v>785.621</v>
      </c>
    </row>
    <row r="3054" customFormat="false" ht="15" hidden="false" customHeight="false" outlineLevel="0" collapsed="false">
      <c r="A3054" s="0" t="s">
        <v>9</v>
      </c>
      <c r="B3054" s="0" t="s">
        <v>402</v>
      </c>
      <c r="C3054" s="15" t="n">
        <v>45839</v>
      </c>
      <c r="D3054" s="0" t="n">
        <v>2</v>
      </c>
      <c r="E3054" s="0" t="n">
        <v>0</v>
      </c>
      <c r="F3054" s="0" t="n">
        <v>42</v>
      </c>
      <c r="G3054" s="0" t="n">
        <v>0</v>
      </c>
      <c r="H3054" s="0" t="n">
        <v>22</v>
      </c>
      <c r="I3054" s="0" t="n">
        <v>0</v>
      </c>
      <c r="J3054" s="0" t="n">
        <v>457</v>
      </c>
      <c r="K3054" s="37" t="n">
        <f aca="false">E3054+Inputs!$B$5*F3054</f>
        <v>53.55</v>
      </c>
      <c r="L3054" s="37" t="n">
        <f aca="false">G3054+Inputs!$B$6*H3054</f>
        <v>28.05</v>
      </c>
      <c r="M3054" s="37" t="n">
        <f aca="false">I3054+Inputs!$B$7*J3054</f>
        <v>567.137</v>
      </c>
      <c r="N3054" s="37" t="n">
        <f aca="false">K3054+L3054+M3054</f>
        <v>648.737</v>
      </c>
    </row>
    <row r="3055" customFormat="false" ht="15" hidden="false" customHeight="false" outlineLevel="0" collapsed="false">
      <c r="A3055" s="0" t="s">
        <v>9</v>
      </c>
      <c r="B3055" s="0" t="s">
        <v>402</v>
      </c>
      <c r="C3055" s="15" t="n">
        <v>45870</v>
      </c>
      <c r="D3055" s="0" t="n">
        <v>2</v>
      </c>
      <c r="E3055" s="0" t="n">
        <v>0</v>
      </c>
      <c r="F3055" s="0" t="n">
        <v>58</v>
      </c>
      <c r="G3055" s="0" t="n">
        <v>0</v>
      </c>
      <c r="H3055" s="0" t="n">
        <v>7</v>
      </c>
      <c r="I3055" s="0" t="n">
        <v>0</v>
      </c>
      <c r="J3055" s="0" t="n">
        <v>461</v>
      </c>
      <c r="K3055" s="37" t="n">
        <f aca="false">E3055+Inputs!$B$5*F3055</f>
        <v>73.95</v>
      </c>
      <c r="L3055" s="37" t="n">
        <f aca="false">G3055+Inputs!$B$6*H3055</f>
        <v>8.925</v>
      </c>
      <c r="M3055" s="37" t="n">
        <f aca="false">I3055+Inputs!$B$7*J3055</f>
        <v>572.101</v>
      </c>
      <c r="N3055" s="37" t="n">
        <f aca="false">K3055+L3055+M3055</f>
        <v>654.976</v>
      </c>
    </row>
    <row r="3056" customFormat="false" ht="15" hidden="false" customHeight="false" outlineLevel="0" collapsed="false">
      <c r="A3056" s="0" t="s">
        <v>9</v>
      </c>
      <c r="B3056" s="0" t="s">
        <v>402</v>
      </c>
      <c r="C3056" s="15" t="n">
        <v>45901</v>
      </c>
      <c r="D3056" s="0" t="n">
        <v>2</v>
      </c>
      <c r="E3056" s="0" t="n">
        <v>0</v>
      </c>
      <c r="F3056" s="0" t="n">
        <v>70</v>
      </c>
      <c r="G3056" s="0" t="n">
        <v>0</v>
      </c>
      <c r="H3056" s="0" t="n">
        <v>12</v>
      </c>
      <c r="I3056" s="0" t="n">
        <v>0</v>
      </c>
      <c r="J3056" s="0" t="n">
        <v>434</v>
      </c>
      <c r="K3056" s="37" t="n">
        <f aca="false">E3056+Inputs!$B$5*F3056</f>
        <v>89.25</v>
      </c>
      <c r="L3056" s="37" t="n">
        <f aca="false">G3056+Inputs!$B$6*H3056</f>
        <v>15.3</v>
      </c>
      <c r="M3056" s="37" t="n">
        <f aca="false">I3056+Inputs!$B$7*J3056</f>
        <v>538.594</v>
      </c>
      <c r="N3056" s="37" t="n">
        <f aca="false">K3056+L3056+M3056</f>
        <v>643.144</v>
      </c>
    </row>
    <row r="3057" customFormat="false" ht="15" hidden="false" customHeight="false" outlineLevel="0" collapsed="false">
      <c r="A3057" s="0" t="s">
        <v>9</v>
      </c>
      <c r="B3057" s="0" t="s">
        <v>402</v>
      </c>
      <c r="C3057" s="15" t="n">
        <v>45931</v>
      </c>
      <c r="D3057" s="0" t="n">
        <v>2</v>
      </c>
      <c r="E3057" s="0" t="n">
        <v>0</v>
      </c>
      <c r="F3057" s="0" t="n">
        <v>33</v>
      </c>
      <c r="G3057" s="0" t="n">
        <v>0</v>
      </c>
      <c r="H3057" s="0" t="n">
        <v>18</v>
      </c>
      <c r="I3057" s="0" t="n">
        <v>0</v>
      </c>
      <c r="J3057" s="0" t="n">
        <v>446</v>
      </c>
      <c r="K3057" s="37" t="n">
        <f aca="false">E3057+Inputs!$B$5*F3057</f>
        <v>42.075</v>
      </c>
      <c r="L3057" s="37" t="n">
        <f aca="false">G3057+Inputs!$B$6*H3057</f>
        <v>22.95</v>
      </c>
      <c r="M3057" s="37" t="n">
        <f aca="false">I3057+Inputs!$B$7*J3057</f>
        <v>553.486</v>
      </c>
      <c r="N3057" s="37" t="n">
        <f aca="false">K3057+L3057+M3057</f>
        <v>618.511</v>
      </c>
    </row>
    <row r="3058" customFormat="false" ht="15" hidden="false" customHeight="false" outlineLevel="0" collapsed="false">
      <c r="A3058" s="0" t="s">
        <v>9</v>
      </c>
      <c r="B3058" s="0" t="s">
        <v>402</v>
      </c>
      <c r="C3058" s="15" t="n">
        <v>45962</v>
      </c>
      <c r="D3058" s="0" t="n">
        <v>2</v>
      </c>
      <c r="E3058" s="0" t="n">
        <v>0</v>
      </c>
      <c r="F3058" s="0" t="n">
        <v>34</v>
      </c>
      <c r="G3058" s="0" t="n">
        <v>0</v>
      </c>
      <c r="H3058" s="0" t="n">
        <v>25</v>
      </c>
      <c r="I3058" s="0" t="n">
        <v>0</v>
      </c>
      <c r="J3058" s="0" t="n">
        <v>459</v>
      </c>
      <c r="K3058" s="37" t="n">
        <f aca="false">E3058+Inputs!$B$5*F3058</f>
        <v>43.35</v>
      </c>
      <c r="L3058" s="37" t="n">
        <f aca="false">G3058+Inputs!$B$6*H3058</f>
        <v>31.875</v>
      </c>
      <c r="M3058" s="37" t="n">
        <f aca="false">I3058+Inputs!$B$7*J3058</f>
        <v>569.619</v>
      </c>
      <c r="N3058" s="37" t="n">
        <f aca="false">K3058+L3058+M3058</f>
        <v>644.844</v>
      </c>
    </row>
    <row r="3059" customFormat="false" ht="15" hidden="false" customHeight="false" outlineLevel="0" collapsed="false">
      <c r="A3059" s="0" t="s">
        <v>9</v>
      </c>
      <c r="B3059" s="0" t="s">
        <v>402</v>
      </c>
      <c r="C3059" s="15" t="n">
        <v>45992</v>
      </c>
      <c r="D3059" s="0" t="n">
        <v>2</v>
      </c>
      <c r="E3059" s="0" t="n">
        <v>0</v>
      </c>
      <c r="F3059" s="0" t="n">
        <v>49</v>
      </c>
      <c r="G3059" s="0" t="n">
        <v>0</v>
      </c>
      <c r="H3059" s="0" t="n">
        <v>15</v>
      </c>
      <c r="I3059" s="0" t="n">
        <v>0</v>
      </c>
      <c r="J3059" s="0" t="n">
        <v>477</v>
      </c>
      <c r="K3059" s="37" t="n">
        <f aca="false">E3059+Inputs!$B$5*F3059</f>
        <v>62.475</v>
      </c>
      <c r="L3059" s="37" t="n">
        <f aca="false">G3059+Inputs!$B$6*H3059</f>
        <v>19.125</v>
      </c>
      <c r="M3059" s="37" t="n">
        <f aca="false">I3059+Inputs!$B$7*J3059</f>
        <v>591.957</v>
      </c>
      <c r="N3059" s="37" t="n">
        <f aca="false">K3059+L3059+M3059</f>
        <v>673.557</v>
      </c>
    </row>
    <row r="3060" customFormat="false" ht="15" hidden="false" customHeight="false" outlineLevel="0" collapsed="false">
      <c r="A3060" s="0" t="s">
        <v>9</v>
      </c>
      <c r="B3060" s="0" t="s">
        <v>402</v>
      </c>
      <c r="C3060" s="15" t="n">
        <v>46023</v>
      </c>
      <c r="D3060" s="0" t="n">
        <v>2</v>
      </c>
      <c r="E3060" s="0" t="n">
        <v>0</v>
      </c>
      <c r="F3060" s="0" t="n">
        <v>30</v>
      </c>
      <c r="G3060" s="0" t="n">
        <v>0</v>
      </c>
      <c r="H3060" s="0" t="n">
        <v>15</v>
      </c>
      <c r="I3060" s="0" t="n">
        <v>0</v>
      </c>
      <c r="J3060" s="0" t="n">
        <v>397</v>
      </c>
      <c r="K3060" s="37" t="n">
        <f aca="false">E3060+Inputs!$B$5*F3060</f>
        <v>38.25</v>
      </c>
      <c r="L3060" s="37" t="n">
        <f aca="false">G3060+Inputs!$B$6*H3060</f>
        <v>19.125</v>
      </c>
      <c r="M3060" s="37" t="n">
        <f aca="false">I3060+Inputs!$B$7*J3060</f>
        <v>492.677</v>
      </c>
      <c r="N3060" s="37" t="n">
        <f aca="false">K3060+L3060+M3060</f>
        <v>550.052</v>
      </c>
    </row>
    <row r="3061" customFormat="false" ht="15" hidden="false" customHeight="false" outlineLevel="0" collapsed="false">
      <c r="A3061" s="0" t="s">
        <v>9</v>
      </c>
      <c r="B3061" s="0" t="s">
        <v>402</v>
      </c>
      <c r="C3061" s="15" t="n">
        <v>46054</v>
      </c>
      <c r="D3061" s="0" t="n">
        <v>2</v>
      </c>
      <c r="E3061" s="0" t="n">
        <v>0</v>
      </c>
      <c r="F3061" s="0" t="n">
        <v>52</v>
      </c>
      <c r="G3061" s="0" t="n">
        <v>0</v>
      </c>
      <c r="H3061" s="0" t="n">
        <v>24</v>
      </c>
      <c r="I3061" s="0" t="n">
        <v>0</v>
      </c>
      <c r="J3061" s="0" t="n">
        <v>423</v>
      </c>
      <c r="K3061" s="37" t="n">
        <f aca="false">E3061+Inputs!$B$5*F3061</f>
        <v>66.3</v>
      </c>
      <c r="L3061" s="37" t="n">
        <f aca="false">G3061+Inputs!$B$6*H3061</f>
        <v>30.6</v>
      </c>
      <c r="M3061" s="37" t="n">
        <f aca="false">I3061+Inputs!$B$7*J3061</f>
        <v>524.943</v>
      </c>
      <c r="N3061" s="37" t="n">
        <f aca="false">K3061+L3061+M3061</f>
        <v>621.843</v>
      </c>
    </row>
    <row r="3062" customFormat="false" ht="15" hidden="false" customHeight="false" outlineLevel="0" collapsed="false">
      <c r="A3062" s="0" t="s">
        <v>9</v>
      </c>
      <c r="B3062" s="0" t="s">
        <v>402</v>
      </c>
      <c r="C3062" s="15" t="n">
        <v>46082</v>
      </c>
      <c r="D3062" s="0" t="n">
        <v>2</v>
      </c>
      <c r="E3062" s="0" t="n">
        <v>0</v>
      </c>
      <c r="F3062" s="0" t="n">
        <v>67</v>
      </c>
      <c r="G3062" s="0" t="n">
        <v>0</v>
      </c>
      <c r="H3062" s="0" t="n">
        <v>23</v>
      </c>
      <c r="I3062" s="0" t="n">
        <v>0</v>
      </c>
      <c r="J3062" s="0" t="n">
        <v>431</v>
      </c>
      <c r="K3062" s="37" t="n">
        <f aca="false">E3062+Inputs!$B$5*F3062</f>
        <v>85.425</v>
      </c>
      <c r="L3062" s="37" t="n">
        <f aca="false">G3062+Inputs!$B$6*H3062</f>
        <v>29.325</v>
      </c>
      <c r="M3062" s="37" t="n">
        <f aca="false">I3062+Inputs!$B$7*J3062</f>
        <v>534.871</v>
      </c>
      <c r="N3062" s="37" t="n">
        <f aca="false">K3062+L3062+M3062</f>
        <v>649.621</v>
      </c>
    </row>
    <row r="3063" customFormat="false" ht="15" hidden="false" customHeight="false" outlineLevel="0" collapsed="false">
      <c r="A3063" s="0" t="s">
        <v>9</v>
      </c>
      <c r="B3063" s="0" t="s">
        <v>402</v>
      </c>
      <c r="C3063" s="15" t="n">
        <v>46113</v>
      </c>
      <c r="D3063" s="0" t="n">
        <v>2</v>
      </c>
      <c r="E3063" s="0" t="n">
        <v>0</v>
      </c>
      <c r="F3063" s="0" t="n">
        <v>62</v>
      </c>
      <c r="G3063" s="0" t="n">
        <v>0</v>
      </c>
      <c r="H3063" s="0" t="n">
        <v>43</v>
      </c>
      <c r="I3063" s="0" t="n">
        <v>0</v>
      </c>
      <c r="J3063" s="0" t="n">
        <v>385</v>
      </c>
      <c r="K3063" s="37" t="n">
        <f aca="false">E3063+Inputs!$B$5*F3063</f>
        <v>79.05</v>
      </c>
      <c r="L3063" s="37" t="n">
        <f aca="false">G3063+Inputs!$B$6*H3063</f>
        <v>54.825</v>
      </c>
      <c r="M3063" s="37" t="n">
        <f aca="false">I3063+Inputs!$B$7*J3063</f>
        <v>477.785</v>
      </c>
      <c r="N3063" s="37" t="n">
        <f aca="false">K3063+L3063+M3063</f>
        <v>611.66</v>
      </c>
    </row>
    <row r="3064" customFormat="false" ht="15" hidden="false" customHeight="false" outlineLevel="0" collapsed="false">
      <c r="A3064" s="0" t="s">
        <v>9</v>
      </c>
      <c r="B3064" s="0" t="s">
        <v>402</v>
      </c>
      <c r="C3064" s="15" t="n">
        <v>46143</v>
      </c>
      <c r="D3064" s="0" t="n">
        <v>2</v>
      </c>
      <c r="E3064" s="0" t="n">
        <v>0</v>
      </c>
      <c r="F3064" s="0" t="n">
        <v>98</v>
      </c>
      <c r="G3064" s="0" t="n">
        <v>0</v>
      </c>
      <c r="H3064" s="0" t="n">
        <v>41</v>
      </c>
      <c r="I3064" s="0" t="n">
        <v>0</v>
      </c>
      <c r="J3064" s="0" t="n">
        <v>376</v>
      </c>
      <c r="K3064" s="37" t="n">
        <f aca="false">E3064+Inputs!$B$5*F3064</f>
        <v>124.95</v>
      </c>
      <c r="L3064" s="37" t="n">
        <f aca="false">G3064+Inputs!$B$6*H3064</f>
        <v>52.275</v>
      </c>
      <c r="M3064" s="37" t="n">
        <f aca="false">I3064+Inputs!$B$7*J3064</f>
        <v>466.616</v>
      </c>
      <c r="N3064" s="37" t="n">
        <f aca="false">K3064+L3064+M3064</f>
        <v>643.841</v>
      </c>
    </row>
    <row r="3065" customFormat="false" ht="15" hidden="false" customHeight="false" outlineLevel="0" collapsed="false">
      <c r="A3065" s="0" t="s">
        <v>9</v>
      </c>
      <c r="B3065" s="0" t="s">
        <v>402</v>
      </c>
      <c r="C3065" s="15" t="n">
        <v>46174</v>
      </c>
      <c r="D3065" s="0" t="n">
        <v>2</v>
      </c>
      <c r="E3065" s="0" t="n">
        <v>25</v>
      </c>
      <c r="F3065" s="0" t="n">
        <v>123</v>
      </c>
      <c r="G3065" s="0" t="n">
        <v>0</v>
      </c>
      <c r="H3065" s="0" t="n">
        <v>55</v>
      </c>
      <c r="I3065" s="0" t="n">
        <v>0</v>
      </c>
      <c r="J3065" s="0" t="n">
        <v>548</v>
      </c>
      <c r="K3065" s="37" t="n">
        <f aca="false">E3065+Inputs!$B$5*F3065</f>
        <v>181.825</v>
      </c>
      <c r="L3065" s="37" t="n">
        <f aca="false">G3065+Inputs!$B$6*H3065</f>
        <v>70.125</v>
      </c>
      <c r="M3065" s="37" t="n">
        <f aca="false">I3065+Inputs!$B$7*J3065</f>
        <v>680.068</v>
      </c>
      <c r="N3065" s="37" t="n">
        <f aca="false">K3065+L3065+M3065</f>
        <v>932.018</v>
      </c>
    </row>
    <row r="3066" customFormat="false" ht="15" hidden="false" customHeight="false" outlineLevel="0" collapsed="false">
      <c r="A3066" s="0" t="s">
        <v>9</v>
      </c>
      <c r="B3066" s="0" t="s">
        <v>402</v>
      </c>
      <c r="C3066" s="15" t="n">
        <v>46204</v>
      </c>
      <c r="D3066" s="0" t="n">
        <v>2</v>
      </c>
      <c r="E3066" s="0" t="n">
        <v>0</v>
      </c>
      <c r="F3066" s="0" t="n">
        <v>103</v>
      </c>
      <c r="G3066" s="0" t="n">
        <v>0</v>
      </c>
      <c r="H3066" s="0" t="n">
        <v>41</v>
      </c>
      <c r="I3066" s="0" t="n">
        <v>0</v>
      </c>
      <c r="J3066" s="0" t="n">
        <v>416</v>
      </c>
      <c r="K3066" s="37" t="n">
        <f aca="false">E3066+Inputs!$B$5*F3066</f>
        <v>131.325</v>
      </c>
      <c r="L3066" s="37" t="n">
        <f aca="false">G3066+Inputs!$B$6*H3066</f>
        <v>52.275</v>
      </c>
      <c r="M3066" s="37" t="n">
        <f aca="false">I3066+Inputs!$B$7*J3066</f>
        <v>516.256</v>
      </c>
      <c r="N3066" s="37" t="n">
        <f aca="false">K3066+L3066+M3066</f>
        <v>699.856</v>
      </c>
    </row>
    <row r="3067" customFormat="false" ht="15" hidden="false" customHeight="false" outlineLevel="0" collapsed="false">
      <c r="A3067" s="0" t="s">
        <v>9</v>
      </c>
      <c r="B3067" s="0" t="s">
        <v>402</v>
      </c>
      <c r="C3067" s="15" t="n">
        <v>46235</v>
      </c>
      <c r="D3067" s="0" t="n">
        <v>2</v>
      </c>
      <c r="E3067" s="0" t="n">
        <v>0</v>
      </c>
      <c r="F3067" s="0" t="n">
        <v>113</v>
      </c>
      <c r="G3067" s="0" t="n">
        <v>0</v>
      </c>
      <c r="H3067" s="0" t="n">
        <v>44</v>
      </c>
      <c r="I3067" s="0" t="n">
        <v>0</v>
      </c>
      <c r="J3067" s="0" t="n">
        <v>341</v>
      </c>
      <c r="K3067" s="37" t="n">
        <f aca="false">E3067+Inputs!$B$5*F3067</f>
        <v>144.075</v>
      </c>
      <c r="L3067" s="37" t="n">
        <f aca="false">G3067+Inputs!$B$6*H3067</f>
        <v>56.1</v>
      </c>
      <c r="M3067" s="37" t="n">
        <f aca="false">I3067+Inputs!$B$7*J3067</f>
        <v>423.181</v>
      </c>
      <c r="N3067" s="37" t="n">
        <f aca="false">K3067+L3067+M3067</f>
        <v>623.356</v>
      </c>
    </row>
    <row r="3068" customFormat="false" ht="15" hidden="false" customHeight="false" outlineLevel="0" collapsed="false">
      <c r="A3068" s="0" t="s">
        <v>9</v>
      </c>
      <c r="B3068" s="0" t="s">
        <v>459</v>
      </c>
      <c r="C3068" s="15" t="n">
        <v>44927</v>
      </c>
      <c r="D3068" s="0" t="n">
        <v>1</v>
      </c>
      <c r="E3068" s="0" t="n">
        <v>0</v>
      </c>
      <c r="F3068" s="0" t="n">
        <v>0</v>
      </c>
      <c r="G3068" s="0" t="n">
        <v>0</v>
      </c>
      <c r="H3068" s="0" t="n">
        <v>0</v>
      </c>
      <c r="I3068" s="0" t="n">
        <v>0</v>
      </c>
      <c r="J3068" s="0" t="n">
        <v>17</v>
      </c>
      <c r="K3068" s="37" t="n">
        <f aca="false">E3068+Inputs!$B$5*F3068</f>
        <v>0</v>
      </c>
      <c r="L3068" s="37" t="n">
        <f aca="false">G3068+Inputs!$B$6*H3068</f>
        <v>0</v>
      </c>
      <c r="M3068" s="37" t="n">
        <f aca="false">I3068+Inputs!$B$7*J3068</f>
        <v>21.097</v>
      </c>
      <c r="N3068" s="37" t="n">
        <f aca="false">K3068+L3068+M3068</f>
        <v>21.097</v>
      </c>
    </row>
    <row r="3069" customFormat="false" ht="15" hidden="false" customHeight="false" outlineLevel="0" collapsed="false">
      <c r="A3069" s="0" t="s">
        <v>9</v>
      </c>
      <c r="B3069" s="0" t="s">
        <v>459</v>
      </c>
      <c r="C3069" s="15" t="n">
        <v>44958</v>
      </c>
      <c r="D3069" s="0" t="n">
        <v>1</v>
      </c>
      <c r="E3069" s="0" t="n">
        <v>0</v>
      </c>
      <c r="F3069" s="0" t="n">
        <v>0</v>
      </c>
      <c r="G3069" s="0" t="n">
        <v>0</v>
      </c>
      <c r="H3069" s="0" t="n">
        <v>0</v>
      </c>
      <c r="I3069" s="0" t="n">
        <v>0</v>
      </c>
      <c r="J3069" s="0" t="n">
        <v>13</v>
      </c>
      <c r="K3069" s="37" t="n">
        <f aca="false">E3069+Inputs!$B$5*F3069</f>
        <v>0</v>
      </c>
      <c r="L3069" s="37" t="n">
        <f aca="false">G3069+Inputs!$B$6*H3069</f>
        <v>0</v>
      </c>
      <c r="M3069" s="37" t="n">
        <f aca="false">I3069+Inputs!$B$7*J3069</f>
        <v>16.133</v>
      </c>
      <c r="N3069" s="37" t="n">
        <f aca="false">K3069+L3069+M3069</f>
        <v>16.133</v>
      </c>
    </row>
    <row r="3070" customFormat="false" ht="15" hidden="false" customHeight="false" outlineLevel="0" collapsed="false">
      <c r="A3070" s="0" t="s">
        <v>9</v>
      </c>
      <c r="B3070" s="0" t="s">
        <v>459</v>
      </c>
      <c r="C3070" s="15" t="n">
        <v>44986</v>
      </c>
      <c r="D3070" s="0" t="n">
        <v>1</v>
      </c>
      <c r="E3070" s="0" t="n">
        <v>0</v>
      </c>
      <c r="F3070" s="0" t="n">
        <v>0</v>
      </c>
      <c r="G3070" s="0" t="n">
        <v>0</v>
      </c>
      <c r="H3070" s="0" t="n">
        <v>0</v>
      </c>
      <c r="I3070" s="0" t="n">
        <v>0</v>
      </c>
      <c r="J3070" s="0" t="n">
        <v>3</v>
      </c>
      <c r="K3070" s="37" t="n">
        <f aca="false">E3070+Inputs!$B$5*F3070</f>
        <v>0</v>
      </c>
      <c r="L3070" s="37" t="n">
        <f aca="false">G3070+Inputs!$B$6*H3070</f>
        <v>0</v>
      </c>
      <c r="M3070" s="37" t="n">
        <f aca="false">I3070+Inputs!$B$7*J3070</f>
        <v>3.723</v>
      </c>
      <c r="N3070" s="37" t="n">
        <f aca="false">K3070+L3070+M3070</f>
        <v>3.723</v>
      </c>
    </row>
    <row r="3071" customFormat="false" ht="15" hidden="false" customHeight="false" outlineLevel="0" collapsed="false">
      <c r="A3071" s="0" t="s">
        <v>9</v>
      </c>
      <c r="B3071" s="0" t="s">
        <v>459</v>
      </c>
      <c r="C3071" s="15" t="n">
        <v>45047</v>
      </c>
      <c r="D3071" s="0" t="n">
        <v>1</v>
      </c>
      <c r="E3071" s="0" t="n">
        <v>0</v>
      </c>
      <c r="F3071" s="0" t="n">
        <v>0</v>
      </c>
      <c r="G3071" s="0" t="n">
        <v>0</v>
      </c>
      <c r="H3071" s="0" t="n">
        <v>0</v>
      </c>
      <c r="I3071" s="0" t="n">
        <v>0</v>
      </c>
      <c r="J3071" s="0" t="n">
        <v>19</v>
      </c>
      <c r="K3071" s="37" t="n">
        <f aca="false">E3071+Inputs!$B$5*F3071</f>
        <v>0</v>
      </c>
      <c r="L3071" s="37" t="n">
        <f aca="false">G3071+Inputs!$B$6*H3071</f>
        <v>0</v>
      </c>
      <c r="M3071" s="37" t="n">
        <f aca="false">I3071+Inputs!$B$7*J3071</f>
        <v>23.579</v>
      </c>
      <c r="N3071" s="37" t="n">
        <f aca="false">K3071+L3071+M3071</f>
        <v>23.579</v>
      </c>
    </row>
    <row r="3072" customFormat="false" ht="15" hidden="false" customHeight="false" outlineLevel="0" collapsed="false">
      <c r="A3072" s="0" t="s">
        <v>9</v>
      </c>
      <c r="B3072" s="0" t="s">
        <v>459</v>
      </c>
      <c r="C3072" s="15" t="n">
        <v>45078</v>
      </c>
      <c r="D3072" s="0" t="n">
        <v>1</v>
      </c>
      <c r="E3072" s="0" t="n">
        <v>0</v>
      </c>
      <c r="F3072" s="0" t="n">
        <v>0</v>
      </c>
      <c r="G3072" s="0" t="n">
        <v>0</v>
      </c>
      <c r="H3072" s="0" t="n">
        <v>0</v>
      </c>
      <c r="I3072" s="0" t="n">
        <v>0</v>
      </c>
      <c r="J3072" s="0" t="n">
        <v>24</v>
      </c>
      <c r="K3072" s="37" t="n">
        <f aca="false">E3072+Inputs!$B$5*F3072</f>
        <v>0</v>
      </c>
      <c r="L3072" s="37" t="n">
        <f aca="false">G3072+Inputs!$B$6*H3072</f>
        <v>0</v>
      </c>
      <c r="M3072" s="37" t="n">
        <f aca="false">I3072+Inputs!$B$7*J3072</f>
        <v>29.784</v>
      </c>
      <c r="N3072" s="37" t="n">
        <f aca="false">K3072+L3072+M3072</f>
        <v>29.784</v>
      </c>
    </row>
    <row r="3073" customFormat="false" ht="15" hidden="false" customHeight="false" outlineLevel="0" collapsed="false">
      <c r="A3073" s="0" t="s">
        <v>9</v>
      </c>
      <c r="B3073" s="0" t="s">
        <v>459</v>
      </c>
      <c r="C3073" s="15" t="n">
        <v>45108</v>
      </c>
      <c r="D3073" s="0" t="n">
        <v>1</v>
      </c>
      <c r="E3073" s="0" t="n">
        <v>0</v>
      </c>
      <c r="F3073" s="0" t="n">
        <v>0</v>
      </c>
      <c r="G3073" s="0" t="n">
        <v>0</v>
      </c>
      <c r="H3073" s="0" t="n">
        <v>0</v>
      </c>
      <c r="I3073" s="0" t="n">
        <v>0</v>
      </c>
      <c r="J3073" s="0" t="n">
        <v>14</v>
      </c>
      <c r="K3073" s="37" t="n">
        <f aca="false">E3073+Inputs!$B$5*F3073</f>
        <v>0</v>
      </c>
      <c r="L3073" s="37" t="n">
        <f aca="false">G3073+Inputs!$B$6*H3073</f>
        <v>0</v>
      </c>
      <c r="M3073" s="37" t="n">
        <f aca="false">I3073+Inputs!$B$7*J3073</f>
        <v>17.374</v>
      </c>
      <c r="N3073" s="37" t="n">
        <f aca="false">K3073+L3073+M3073</f>
        <v>17.374</v>
      </c>
    </row>
    <row r="3074" customFormat="false" ht="15" hidden="false" customHeight="false" outlineLevel="0" collapsed="false">
      <c r="A3074" s="0" t="s">
        <v>9</v>
      </c>
      <c r="B3074" s="0" t="s">
        <v>459</v>
      </c>
      <c r="C3074" s="15" t="n">
        <v>45139</v>
      </c>
      <c r="D3074" s="0" t="n">
        <v>1</v>
      </c>
      <c r="E3074" s="0" t="n">
        <v>0</v>
      </c>
      <c r="F3074" s="0" t="n">
        <v>1</v>
      </c>
      <c r="G3074" s="0" t="n">
        <v>0</v>
      </c>
      <c r="H3074" s="0" t="n">
        <v>0</v>
      </c>
      <c r="I3074" s="0" t="n">
        <v>0</v>
      </c>
      <c r="J3074" s="0" t="n">
        <v>19</v>
      </c>
      <c r="K3074" s="37" t="n">
        <f aca="false">E3074+Inputs!$B$5*F3074</f>
        <v>1.275</v>
      </c>
      <c r="L3074" s="37" t="n">
        <f aca="false">G3074+Inputs!$B$6*H3074</f>
        <v>0</v>
      </c>
      <c r="M3074" s="37" t="n">
        <f aca="false">I3074+Inputs!$B$7*J3074</f>
        <v>23.579</v>
      </c>
      <c r="N3074" s="37" t="n">
        <f aca="false">K3074+L3074+M3074</f>
        <v>24.854</v>
      </c>
    </row>
    <row r="3075" customFormat="false" ht="15" hidden="false" customHeight="false" outlineLevel="0" collapsed="false">
      <c r="A3075" s="0" t="s">
        <v>9</v>
      </c>
      <c r="B3075" s="0" t="s">
        <v>459</v>
      </c>
      <c r="C3075" s="15" t="n">
        <v>45170</v>
      </c>
      <c r="D3075" s="0" t="n">
        <v>1</v>
      </c>
      <c r="E3075" s="0" t="n">
        <v>0</v>
      </c>
      <c r="F3075" s="0" t="n">
        <v>0</v>
      </c>
      <c r="G3075" s="0" t="n">
        <v>0</v>
      </c>
      <c r="H3075" s="0" t="n">
        <v>0</v>
      </c>
      <c r="I3075" s="0" t="n">
        <v>0</v>
      </c>
      <c r="J3075" s="0" t="n">
        <v>22</v>
      </c>
      <c r="K3075" s="37" t="n">
        <f aca="false">E3075+Inputs!$B$5*F3075</f>
        <v>0</v>
      </c>
      <c r="L3075" s="37" t="n">
        <f aca="false">G3075+Inputs!$B$6*H3075</f>
        <v>0</v>
      </c>
      <c r="M3075" s="37" t="n">
        <f aca="false">I3075+Inputs!$B$7*J3075</f>
        <v>27.302</v>
      </c>
      <c r="N3075" s="37" t="n">
        <f aca="false">K3075+L3075+M3075</f>
        <v>27.302</v>
      </c>
    </row>
    <row r="3076" customFormat="false" ht="15" hidden="false" customHeight="false" outlineLevel="0" collapsed="false">
      <c r="A3076" s="0" t="s">
        <v>9</v>
      </c>
      <c r="B3076" s="0" t="s">
        <v>459</v>
      </c>
      <c r="C3076" s="15" t="n">
        <v>45200</v>
      </c>
      <c r="D3076" s="0" t="n">
        <v>1</v>
      </c>
      <c r="E3076" s="0" t="n">
        <v>0</v>
      </c>
      <c r="F3076" s="0" t="n">
        <v>1</v>
      </c>
      <c r="G3076" s="0" t="n">
        <v>0</v>
      </c>
      <c r="H3076" s="0" t="n">
        <v>0</v>
      </c>
      <c r="I3076" s="0" t="n">
        <v>0</v>
      </c>
      <c r="J3076" s="0" t="n">
        <v>25</v>
      </c>
      <c r="K3076" s="37" t="n">
        <f aca="false">E3076+Inputs!$B$5*F3076</f>
        <v>1.275</v>
      </c>
      <c r="L3076" s="37" t="n">
        <f aca="false">G3076+Inputs!$B$6*H3076</f>
        <v>0</v>
      </c>
      <c r="M3076" s="37" t="n">
        <f aca="false">I3076+Inputs!$B$7*J3076</f>
        <v>31.025</v>
      </c>
      <c r="N3076" s="37" t="n">
        <f aca="false">K3076+L3076+M3076</f>
        <v>32.3</v>
      </c>
    </row>
    <row r="3077" customFormat="false" ht="15" hidden="false" customHeight="false" outlineLevel="0" collapsed="false">
      <c r="A3077" s="0" t="s">
        <v>9</v>
      </c>
      <c r="B3077" s="0" t="s">
        <v>459</v>
      </c>
      <c r="C3077" s="15" t="n">
        <v>45231</v>
      </c>
      <c r="D3077" s="0" t="n">
        <v>1</v>
      </c>
      <c r="E3077" s="0" t="n">
        <v>0</v>
      </c>
      <c r="F3077" s="0" t="n">
        <v>0</v>
      </c>
      <c r="G3077" s="0" t="n">
        <v>0</v>
      </c>
      <c r="H3077" s="0" t="n">
        <v>0</v>
      </c>
      <c r="I3077" s="0" t="n">
        <v>0</v>
      </c>
      <c r="J3077" s="0" t="n">
        <v>22</v>
      </c>
      <c r="K3077" s="37" t="n">
        <f aca="false">E3077+Inputs!$B$5*F3077</f>
        <v>0</v>
      </c>
      <c r="L3077" s="37" t="n">
        <f aca="false">G3077+Inputs!$B$6*H3077</f>
        <v>0</v>
      </c>
      <c r="M3077" s="37" t="n">
        <f aca="false">I3077+Inputs!$B$7*J3077</f>
        <v>27.302</v>
      </c>
      <c r="N3077" s="37" t="n">
        <f aca="false">K3077+L3077+M3077</f>
        <v>27.302</v>
      </c>
    </row>
    <row r="3078" customFormat="false" ht="15" hidden="false" customHeight="false" outlineLevel="0" collapsed="false">
      <c r="A3078" s="0" t="s">
        <v>9</v>
      </c>
      <c r="B3078" s="0" t="s">
        <v>459</v>
      </c>
      <c r="C3078" s="15" t="n">
        <v>45261</v>
      </c>
      <c r="D3078" s="0" t="n">
        <v>1</v>
      </c>
      <c r="E3078" s="0" t="n">
        <v>0</v>
      </c>
      <c r="F3078" s="0" t="n">
        <v>0</v>
      </c>
      <c r="G3078" s="0" t="n">
        <v>0</v>
      </c>
      <c r="H3078" s="0" t="n">
        <v>0</v>
      </c>
      <c r="I3078" s="0" t="n">
        <v>0</v>
      </c>
      <c r="J3078" s="0" t="n">
        <v>19</v>
      </c>
      <c r="K3078" s="37" t="n">
        <f aca="false">E3078+Inputs!$B$5*F3078</f>
        <v>0</v>
      </c>
      <c r="L3078" s="37" t="n">
        <f aca="false">G3078+Inputs!$B$6*H3078</f>
        <v>0</v>
      </c>
      <c r="M3078" s="37" t="n">
        <f aca="false">I3078+Inputs!$B$7*J3078</f>
        <v>23.579</v>
      </c>
      <c r="N3078" s="37" t="n">
        <f aca="false">K3078+L3078+M3078</f>
        <v>23.579</v>
      </c>
    </row>
    <row r="3079" customFormat="false" ht="15" hidden="false" customHeight="false" outlineLevel="0" collapsed="false">
      <c r="A3079" s="0" t="s">
        <v>9</v>
      </c>
      <c r="B3079" s="0" t="s">
        <v>459</v>
      </c>
      <c r="C3079" s="15" t="n">
        <v>45292</v>
      </c>
      <c r="D3079" s="0" t="n">
        <v>1</v>
      </c>
      <c r="E3079" s="0" t="n">
        <v>0</v>
      </c>
      <c r="F3079" s="0" t="n">
        <v>1</v>
      </c>
      <c r="G3079" s="0" t="n">
        <v>0</v>
      </c>
      <c r="H3079" s="0" t="n">
        <v>0</v>
      </c>
      <c r="I3079" s="0" t="n">
        <v>0</v>
      </c>
      <c r="J3079" s="0" t="n">
        <v>18</v>
      </c>
      <c r="K3079" s="37" t="n">
        <f aca="false">E3079+Inputs!$B$5*F3079</f>
        <v>1.275</v>
      </c>
      <c r="L3079" s="37" t="n">
        <f aca="false">G3079+Inputs!$B$6*H3079</f>
        <v>0</v>
      </c>
      <c r="M3079" s="37" t="n">
        <f aca="false">I3079+Inputs!$B$7*J3079</f>
        <v>22.338</v>
      </c>
      <c r="N3079" s="37" t="n">
        <f aca="false">K3079+L3079+M3079</f>
        <v>23.613</v>
      </c>
    </row>
    <row r="3080" customFormat="false" ht="15" hidden="false" customHeight="false" outlineLevel="0" collapsed="false">
      <c r="A3080" s="0" t="s">
        <v>9</v>
      </c>
      <c r="B3080" s="0" t="s">
        <v>459</v>
      </c>
      <c r="C3080" s="15" t="n">
        <v>45323</v>
      </c>
      <c r="D3080" s="0" t="n">
        <v>1</v>
      </c>
      <c r="E3080" s="0" t="n">
        <v>0</v>
      </c>
      <c r="F3080" s="0" t="n">
        <v>0</v>
      </c>
      <c r="G3080" s="0" t="n">
        <v>0</v>
      </c>
      <c r="H3080" s="0" t="n">
        <v>0</v>
      </c>
      <c r="I3080" s="0" t="n">
        <v>0</v>
      </c>
      <c r="J3080" s="0" t="n">
        <v>3</v>
      </c>
      <c r="K3080" s="37" t="n">
        <f aca="false">E3080+Inputs!$B$5*F3080</f>
        <v>0</v>
      </c>
      <c r="L3080" s="37" t="n">
        <f aca="false">G3080+Inputs!$B$6*H3080</f>
        <v>0</v>
      </c>
      <c r="M3080" s="37" t="n">
        <f aca="false">I3080+Inputs!$B$7*J3080</f>
        <v>3.723</v>
      </c>
      <c r="N3080" s="37" t="n">
        <f aca="false">K3080+L3080+M3080</f>
        <v>3.723</v>
      </c>
    </row>
    <row r="3081" customFormat="false" ht="15" hidden="false" customHeight="false" outlineLevel="0" collapsed="false">
      <c r="A3081" s="0" t="s">
        <v>9</v>
      </c>
      <c r="B3081" s="0" t="s">
        <v>459</v>
      </c>
      <c r="C3081" s="15" t="n">
        <v>45352</v>
      </c>
      <c r="D3081" s="0" t="n">
        <v>1</v>
      </c>
      <c r="E3081" s="0" t="n">
        <v>0</v>
      </c>
      <c r="F3081" s="0" t="n">
        <v>0</v>
      </c>
      <c r="G3081" s="0" t="n">
        <v>0</v>
      </c>
      <c r="H3081" s="0" t="n">
        <v>0</v>
      </c>
      <c r="I3081" s="0" t="n">
        <v>0</v>
      </c>
      <c r="J3081" s="0" t="n">
        <v>3</v>
      </c>
      <c r="K3081" s="37" t="n">
        <f aca="false">E3081+Inputs!$B$5*F3081</f>
        <v>0</v>
      </c>
      <c r="L3081" s="37" t="n">
        <f aca="false">G3081+Inputs!$B$6*H3081</f>
        <v>0</v>
      </c>
      <c r="M3081" s="37" t="n">
        <f aca="false">I3081+Inputs!$B$7*J3081</f>
        <v>3.723</v>
      </c>
      <c r="N3081" s="37" t="n">
        <f aca="false">K3081+L3081+M3081</f>
        <v>3.723</v>
      </c>
    </row>
    <row r="3082" customFormat="false" ht="15" hidden="false" customHeight="false" outlineLevel="0" collapsed="false">
      <c r="A3082" s="0" t="s">
        <v>9</v>
      </c>
      <c r="B3082" s="0" t="s">
        <v>459</v>
      </c>
      <c r="C3082" s="15" t="n">
        <v>45383</v>
      </c>
      <c r="D3082" s="0" t="n">
        <v>1</v>
      </c>
      <c r="E3082" s="0" t="n">
        <v>0</v>
      </c>
      <c r="F3082" s="0" t="n">
        <v>0</v>
      </c>
      <c r="G3082" s="0" t="n">
        <v>0</v>
      </c>
      <c r="H3082" s="0" t="n">
        <v>0</v>
      </c>
      <c r="I3082" s="0" t="n">
        <v>0</v>
      </c>
      <c r="J3082" s="0" t="n">
        <v>17</v>
      </c>
      <c r="K3082" s="37" t="n">
        <f aca="false">E3082+Inputs!$B$5*F3082</f>
        <v>0</v>
      </c>
      <c r="L3082" s="37" t="n">
        <f aca="false">G3082+Inputs!$B$6*H3082</f>
        <v>0</v>
      </c>
      <c r="M3082" s="37" t="n">
        <f aca="false">I3082+Inputs!$B$7*J3082</f>
        <v>21.097</v>
      </c>
      <c r="N3082" s="37" t="n">
        <f aca="false">K3082+L3082+M3082</f>
        <v>21.097</v>
      </c>
    </row>
    <row r="3083" customFormat="false" ht="15" hidden="false" customHeight="false" outlineLevel="0" collapsed="false">
      <c r="A3083" s="0" t="s">
        <v>9</v>
      </c>
      <c r="B3083" s="0" t="s">
        <v>459</v>
      </c>
      <c r="C3083" s="15" t="n">
        <v>45413</v>
      </c>
      <c r="D3083" s="0" t="n">
        <v>1</v>
      </c>
      <c r="E3083" s="0" t="n">
        <v>0</v>
      </c>
      <c r="F3083" s="0" t="n">
        <v>0</v>
      </c>
      <c r="G3083" s="0" t="n">
        <v>0</v>
      </c>
      <c r="H3083" s="0" t="n">
        <v>0</v>
      </c>
      <c r="I3083" s="0" t="n">
        <v>0</v>
      </c>
      <c r="J3083" s="0" t="n">
        <v>12</v>
      </c>
      <c r="K3083" s="37" t="n">
        <f aca="false">E3083+Inputs!$B$5*F3083</f>
        <v>0</v>
      </c>
      <c r="L3083" s="37" t="n">
        <f aca="false">G3083+Inputs!$B$6*H3083</f>
        <v>0</v>
      </c>
      <c r="M3083" s="37" t="n">
        <f aca="false">I3083+Inputs!$B$7*J3083</f>
        <v>14.892</v>
      </c>
      <c r="N3083" s="37" t="n">
        <f aca="false">K3083+L3083+M3083</f>
        <v>14.892</v>
      </c>
    </row>
    <row r="3084" customFormat="false" ht="15" hidden="false" customHeight="false" outlineLevel="0" collapsed="false">
      <c r="A3084" s="0" t="s">
        <v>9</v>
      </c>
      <c r="B3084" s="0" t="s">
        <v>459</v>
      </c>
      <c r="C3084" s="15" t="n">
        <v>45444</v>
      </c>
      <c r="D3084" s="0" t="n">
        <v>1</v>
      </c>
      <c r="E3084" s="0" t="n">
        <v>0</v>
      </c>
      <c r="F3084" s="0" t="n">
        <v>1</v>
      </c>
      <c r="G3084" s="0" t="n">
        <v>0</v>
      </c>
      <c r="H3084" s="0" t="n">
        <v>0</v>
      </c>
      <c r="I3084" s="0" t="n">
        <v>0</v>
      </c>
      <c r="J3084" s="0" t="n">
        <v>22</v>
      </c>
      <c r="K3084" s="37" t="n">
        <f aca="false">E3084+Inputs!$B$5*F3084</f>
        <v>1.275</v>
      </c>
      <c r="L3084" s="37" t="n">
        <f aca="false">G3084+Inputs!$B$6*H3084</f>
        <v>0</v>
      </c>
      <c r="M3084" s="37" t="n">
        <f aca="false">I3084+Inputs!$B$7*J3084</f>
        <v>27.302</v>
      </c>
      <c r="N3084" s="37" t="n">
        <f aca="false">K3084+L3084+M3084</f>
        <v>28.577</v>
      </c>
    </row>
    <row r="3085" customFormat="false" ht="15" hidden="false" customHeight="false" outlineLevel="0" collapsed="false">
      <c r="A3085" s="0" t="s">
        <v>9</v>
      </c>
      <c r="B3085" s="0" t="s">
        <v>459</v>
      </c>
      <c r="C3085" s="15" t="n">
        <v>45474</v>
      </c>
      <c r="D3085" s="0" t="n">
        <v>1</v>
      </c>
      <c r="E3085" s="0" t="n">
        <v>0</v>
      </c>
      <c r="F3085" s="0" t="n">
        <v>0</v>
      </c>
      <c r="G3085" s="0" t="n">
        <v>0</v>
      </c>
      <c r="H3085" s="0" t="n">
        <v>0</v>
      </c>
      <c r="I3085" s="0" t="n">
        <v>0</v>
      </c>
      <c r="J3085" s="0" t="n">
        <v>22</v>
      </c>
      <c r="K3085" s="37" t="n">
        <f aca="false">E3085+Inputs!$B$5*F3085</f>
        <v>0</v>
      </c>
      <c r="L3085" s="37" t="n">
        <f aca="false">G3085+Inputs!$B$6*H3085</f>
        <v>0</v>
      </c>
      <c r="M3085" s="37" t="n">
        <f aca="false">I3085+Inputs!$B$7*J3085</f>
        <v>27.302</v>
      </c>
      <c r="N3085" s="37" t="n">
        <f aca="false">K3085+L3085+M3085</f>
        <v>27.302</v>
      </c>
    </row>
    <row r="3086" customFormat="false" ht="15" hidden="false" customHeight="false" outlineLevel="0" collapsed="false">
      <c r="A3086" s="0" t="s">
        <v>9</v>
      </c>
      <c r="B3086" s="0" t="s">
        <v>459</v>
      </c>
      <c r="C3086" s="15" t="n">
        <v>45505</v>
      </c>
      <c r="D3086" s="0" t="n">
        <v>1</v>
      </c>
      <c r="E3086" s="0" t="n">
        <v>0</v>
      </c>
      <c r="F3086" s="0" t="n">
        <v>0</v>
      </c>
      <c r="G3086" s="0" t="n">
        <v>0</v>
      </c>
      <c r="H3086" s="0" t="n">
        <v>0</v>
      </c>
      <c r="I3086" s="0" t="n">
        <v>0</v>
      </c>
      <c r="J3086" s="0" t="n">
        <v>16</v>
      </c>
      <c r="K3086" s="37" t="n">
        <f aca="false">E3086+Inputs!$B$5*F3086</f>
        <v>0</v>
      </c>
      <c r="L3086" s="37" t="n">
        <f aca="false">G3086+Inputs!$B$6*H3086</f>
        <v>0</v>
      </c>
      <c r="M3086" s="37" t="n">
        <f aca="false">I3086+Inputs!$B$7*J3086</f>
        <v>19.856</v>
      </c>
      <c r="N3086" s="37" t="n">
        <f aca="false">K3086+L3086+M3086</f>
        <v>19.856</v>
      </c>
    </row>
    <row r="3087" customFormat="false" ht="15" hidden="false" customHeight="false" outlineLevel="0" collapsed="false">
      <c r="A3087" s="0" t="s">
        <v>9</v>
      </c>
      <c r="B3087" s="0" t="s">
        <v>459</v>
      </c>
      <c r="C3087" s="15" t="n">
        <v>45536</v>
      </c>
      <c r="D3087" s="0" t="n">
        <v>1</v>
      </c>
      <c r="E3087" s="0" t="n">
        <v>0</v>
      </c>
      <c r="F3087" s="0" t="n">
        <v>0</v>
      </c>
      <c r="G3087" s="0" t="n">
        <v>0</v>
      </c>
      <c r="H3087" s="0" t="n">
        <v>0</v>
      </c>
      <c r="I3087" s="0" t="n">
        <v>0</v>
      </c>
      <c r="J3087" s="0" t="n">
        <v>18</v>
      </c>
      <c r="K3087" s="37" t="n">
        <f aca="false">E3087+Inputs!$B$5*F3087</f>
        <v>0</v>
      </c>
      <c r="L3087" s="37" t="n">
        <f aca="false">G3087+Inputs!$B$6*H3087</f>
        <v>0</v>
      </c>
      <c r="M3087" s="37" t="n">
        <f aca="false">I3087+Inputs!$B$7*J3087</f>
        <v>22.338</v>
      </c>
      <c r="N3087" s="37" t="n">
        <f aca="false">K3087+L3087+M3087</f>
        <v>22.338</v>
      </c>
    </row>
    <row r="3088" customFormat="false" ht="15" hidden="false" customHeight="false" outlineLevel="0" collapsed="false">
      <c r="A3088" s="0" t="s">
        <v>9</v>
      </c>
      <c r="B3088" s="0" t="s">
        <v>459</v>
      </c>
      <c r="C3088" s="15" t="n">
        <v>45566</v>
      </c>
      <c r="D3088" s="0" t="n">
        <v>1</v>
      </c>
      <c r="E3088" s="0" t="n">
        <v>0</v>
      </c>
      <c r="F3088" s="0" t="n">
        <v>0</v>
      </c>
      <c r="G3088" s="0" t="n">
        <v>0</v>
      </c>
      <c r="H3088" s="0" t="n">
        <v>0</v>
      </c>
      <c r="I3088" s="0" t="n">
        <v>0</v>
      </c>
      <c r="J3088" s="0" t="n">
        <v>17</v>
      </c>
      <c r="K3088" s="37" t="n">
        <f aca="false">E3088+Inputs!$B$5*F3088</f>
        <v>0</v>
      </c>
      <c r="L3088" s="37" t="n">
        <f aca="false">G3088+Inputs!$B$6*H3088</f>
        <v>0</v>
      </c>
      <c r="M3088" s="37" t="n">
        <f aca="false">I3088+Inputs!$B$7*J3088</f>
        <v>21.097</v>
      </c>
      <c r="N3088" s="37" t="n">
        <f aca="false">K3088+L3088+M3088</f>
        <v>21.097</v>
      </c>
    </row>
    <row r="3089" customFormat="false" ht="15" hidden="false" customHeight="false" outlineLevel="0" collapsed="false">
      <c r="A3089" s="0" t="s">
        <v>9</v>
      </c>
      <c r="B3089" s="0" t="s">
        <v>459</v>
      </c>
      <c r="C3089" s="15" t="n">
        <v>45597</v>
      </c>
      <c r="D3089" s="0" t="n">
        <v>1</v>
      </c>
      <c r="E3089" s="0" t="n">
        <v>0</v>
      </c>
      <c r="F3089" s="0" t="n">
        <v>0</v>
      </c>
      <c r="G3089" s="0" t="n">
        <v>0</v>
      </c>
      <c r="H3089" s="0" t="n">
        <v>0</v>
      </c>
      <c r="I3089" s="0" t="n">
        <v>0</v>
      </c>
      <c r="J3089" s="0" t="n">
        <v>23</v>
      </c>
      <c r="K3089" s="37" t="n">
        <f aca="false">E3089+Inputs!$B$5*F3089</f>
        <v>0</v>
      </c>
      <c r="L3089" s="37" t="n">
        <f aca="false">G3089+Inputs!$B$6*H3089</f>
        <v>0</v>
      </c>
      <c r="M3089" s="37" t="n">
        <f aca="false">I3089+Inputs!$B$7*J3089</f>
        <v>28.543</v>
      </c>
      <c r="N3089" s="37" t="n">
        <f aca="false">K3089+L3089+M3089</f>
        <v>28.543</v>
      </c>
    </row>
    <row r="3090" customFormat="false" ht="15" hidden="false" customHeight="false" outlineLevel="0" collapsed="false">
      <c r="A3090" s="0" t="s">
        <v>9</v>
      </c>
      <c r="B3090" s="0" t="s">
        <v>459</v>
      </c>
      <c r="C3090" s="15" t="n">
        <v>45627</v>
      </c>
      <c r="D3090" s="0" t="n">
        <v>1</v>
      </c>
      <c r="E3090" s="0" t="n">
        <v>0</v>
      </c>
      <c r="F3090" s="0" t="n">
        <v>0</v>
      </c>
      <c r="G3090" s="0" t="n">
        <v>0</v>
      </c>
      <c r="H3090" s="0" t="n">
        <v>0</v>
      </c>
      <c r="I3090" s="0" t="n">
        <v>0</v>
      </c>
      <c r="J3090" s="0" t="n">
        <v>16</v>
      </c>
      <c r="K3090" s="37" t="n">
        <f aca="false">E3090+Inputs!$B$5*F3090</f>
        <v>0</v>
      </c>
      <c r="L3090" s="37" t="n">
        <f aca="false">G3090+Inputs!$B$6*H3090</f>
        <v>0</v>
      </c>
      <c r="M3090" s="37" t="n">
        <f aca="false">I3090+Inputs!$B$7*J3090</f>
        <v>19.856</v>
      </c>
      <c r="N3090" s="37" t="n">
        <f aca="false">K3090+L3090+M3090</f>
        <v>19.856</v>
      </c>
    </row>
    <row r="3091" customFormat="false" ht="15" hidden="false" customHeight="false" outlineLevel="0" collapsed="false">
      <c r="A3091" s="0" t="s">
        <v>9</v>
      </c>
      <c r="B3091" s="0" t="s">
        <v>459</v>
      </c>
      <c r="C3091" s="15" t="n">
        <v>45658</v>
      </c>
      <c r="D3091" s="0" t="n">
        <v>1</v>
      </c>
      <c r="E3091" s="0" t="n">
        <v>0</v>
      </c>
      <c r="F3091" s="0" t="n">
        <v>1</v>
      </c>
      <c r="G3091" s="0" t="n">
        <v>0</v>
      </c>
      <c r="H3091" s="0" t="n">
        <v>1</v>
      </c>
      <c r="I3091" s="0" t="n">
        <v>0</v>
      </c>
      <c r="J3091" s="0" t="n">
        <v>23</v>
      </c>
      <c r="K3091" s="37" t="n">
        <f aca="false">E3091+Inputs!$B$5*F3091</f>
        <v>1.275</v>
      </c>
      <c r="L3091" s="37" t="n">
        <f aca="false">G3091+Inputs!$B$6*H3091</f>
        <v>1.275</v>
      </c>
      <c r="M3091" s="37" t="n">
        <f aca="false">I3091+Inputs!$B$7*J3091</f>
        <v>28.543</v>
      </c>
      <c r="N3091" s="37" t="n">
        <f aca="false">K3091+L3091+M3091</f>
        <v>31.093</v>
      </c>
    </row>
    <row r="3092" customFormat="false" ht="15" hidden="false" customHeight="false" outlineLevel="0" collapsed="false">
      <c r="A3092" s="0" t="s">
        <v>9</v>
      </c>
      <c r="B3092" s="0" t="s">
        <v>459</v>
      </c>
      <c r="C3092" s="15" t="n">
        <v>45689</v>
      </c>
      <c r="D3092" s="0" t="n">
        <v>1</v>
      </c>
      <c r="E3092" s="0" t="n">
        <v>0</v>
      </c>
      <c r="F3092" s="0" t="n">
        <v>0</v>
      </c>
      <c r="G3092" s="0" t="n">
        <v>0</v>
      </c>
      <c r="H3092" s="0" t="n">
        <v>0</v>
      </c>
      <c r="I3092" s="0" t="n">
        <v>0</v>
      </c>
      <c r="J3092" s="0" t="n">
        <v>26</v>
      </c>
      <c r="K3092" s="37" t="n">
        <f aca="false">E3092+Inputs!$B$5*F3092</f>
        <v>0</v>
      </c>
      <c r="L3092" s="37" t="n">
        <f aca="false">G3092+Inputs!$B$6*H3092</f>
        <v>0</v>
      </c>
      <c r="M3092" s="37" t="n">
        <f aca="false">I3092+Inputs!$B$7*J3092</f>
        <v>32.266</v>
      </c>
      <c r="N3092" s="37" t="n">
        <f aca="false">K3092+L3092+M3092</f>
        <v>32.266</v>
      </c>
    </row>
    <row r="3093" customFormat="false" ht="15" hidden="false" customHeight="false" outlineLevel="0" collapsed="false">
      <c r="A3093" s="0" t="s">
        <v>9</v>
      </c>
      <c r="B3093" s="0" t="s">
        <v>459</v>
      </c>
      <c r="C3093" s="15" t="n">
        <v>45717</v>
      </c>
      <c r="D3093" s="0" t="n">
        <v>1</v>
      </c>
      <c r="E3093" s="0" t="n">
        <v>0</v>
      </c>
      <c r="F3093" s="0" t="n">
        <v>0</v>
      </c>
      <c r="G3093" s="0" t="n">
        <v>0</v>
      </c>
      <c r="H3093" s="0" t="n">
        <v>0</v>
      </c>
      <c r="I3093" s="0" t="n">
        <v>0</v>
      </c>
      <c r="J3093" s="0" t="n">
        <v>13</v>
      </c>
      <c r="K3093" s="37" t="n">
        <f aca="false">E3093+Inputs!$B$5*F3093</f>
        <v>0</v>
      </c>
      <c r="L3093" s="37" t="n">
        <f aca="false">G3093+Inputs!$B$6*H3093</f>
        <v>0</v>
      </c>
      <c r="M3093" s="37" t="n">
        <f aca="false">I3093+Inputs!$B$7*J3093</f>
        <v>16.133</v>
      </c>
      <c r="N3093" s="37" t="n">
        <f aca="false">K3093+L3093+M3093</f>
        <v>16.133</v>
      </c>
    </row>
    <row r="3094" customFormat="false" ht="15" hidden="false" customHeight="false" outlineLevel="0" collapsed="false">
      <c r="A3094" s="0" t="s">
        <v>9</v>
      </c>
      <c r="B3094" s="0" t="s">
        <v>459</v>
      </c>
      <c r="C3094" s="15" t="n">
        <v>45748</v>
      </c>
      <c r="D3094" s="0" t="n">
        <v>1</v>
      </c>
      <c r="E3094" s="0" t="n">
        <v>0</v>
      </c>
      <c r="F3094" s="0" t="n">
        <v>0</v>
      </c>
      <c r="G3094" s="0" t="n">
        <v>0</v>
      </c>
      <c r="H3094" s="0" t="n">
        <v>0</v>
      </c>
      <c r="I3094" s="0" t="n">
        <v>0</v>
      </c>
      <c r="J3094" s="0" t="n">
        <v>14</v>
      </c>
      <c r="K3094" s="37" t="n">
        <f aca="false">E3094+Inputs!$B$5*F3094</f>
        <v>0</v>
      </c>
      <c r="L3094" s="37" t="n">
        <f aca="false">G3094+Inputs!$B$6*H3094</f>
        <v>0</v>
      </c>
      <c r="M3094" s="37" t="n">
        <f aca="false">I3094+Inputs!$B$7*J3094</f>
        <v>17.374</v>
      </c>
      <c r="N3094" s="37" t="n">
        <f aca="false">K3094+L3094+M3094</f>
        <v>17.374</v>
      </c>
    </row>
    <row r="3095" customFormat="false" ht="15" hidden="false" customHeight="false" outlineLevel="0" collapsed="false">
      <c r="A3095" s="0" t="s">
        <v>9</v>
      </c>
      <c r="B3095" s="0" t="s">
        <v>459</v>
      </c>
      <c r="C3095" s="15" t="n">
        <v>45778</v>
      </c>
      <c r="D3095" s="0" t="n">
        <v>1</v>
      </c>
      <c r="E3095" s="0" t="n">
        <v>0</v>
      </c>
      <c r="F3095" s="0" t="n">
        <v>2</v>
      </c>
      <c r="G3095" s="0" t="n">
        <v>0</v>
      </c>
      <c r="H3095" s="0" t="n">
        <v>0</v>
      </c>
      <c r="I3095" s="0" t="n">
        <v>0</v>
      </c>
      <c r="J3095" s="0" t="n">
        <v>17</v>
      </c>
      <c r="K3095" s="37" t="n">
        <f aca="false">E3095+Inputs!$B$5*F3095</f>
        <v>2.55</v>
      </c>
      <c r="L3095" s="37" t="n">
        <f aca="false">G3095+Inputs!$B$6*H3095</f>
        <v>0</v>
      </c>
      <c r="M3095" s="37" t="n">
        <f aca="false">I3095+Inputs!$B$7*J3095</f>
        <v>21.097</v>
      </c>
      <c r="N3095" s="37" t="n">
        <f aca="false">K3095+L3095+M3095</f>
        <v>23.647</v>
      </c>
    </row>
    <row r="3096" customFormat="false" ht="15" hidden="false" customHeight="false" outlineLevel="0" collapsed="false">
      <c r="A3096" s="0" t="s">
        <v>9</v>
      </c>
      <c r="B3096" s="0" t="s">
        <v>459</v>
      </c>
      <c r="C3096" s="15" t="n">
        <v>45809</v>
      </c>
      <c r="D3096" s="0" t="n">
        <v>1</v>
      </c>
      <c r="E3096" s="0" t="n">
        <v>0</v>
      </c>
      <c r="F3096" s="0" t="n">
        <v>0</v>
      </c>
      <c r="G3096" s="0" t="n">
        <v>0</v>
      </c>
      <c r="H3096" s="0" t="n">
        <v>0</v>
      </c>
      <c r="I3096" s="0" t="n">
        <v>0</v>
      </c>
      <c r="J3096" s="0" t="n">
        <v>25</v>
      </c>
      <c r="K3096" s="37" t="n">
        <f aca="false">E3096+Inputs!$B$5*F3096</f>
        <v>0</v>
      </c>
      <c r="L3096" s="37" t="n">
        <f aca="false">G3096+Inputs!$B$6*H3096</f>
        <v>0</v>
      </c>
      <c r="M3096" s="37" t="n">
        <f aca="false">I3096+Inputs!$B$7*J3096</f>
        <v>31.025</v>
      </c>
      <c r="N3096" s="37" t="n">
        <f aca="false">K3096+L3096+M3096</f>
        <v>31.025</v>
      </c>
    </row>
    <row r="3097" customFormat="false" ht="15" hidden="false" customHeight="false" outlineLevel="0" collapsed="false">
      <c r="A3097" s="0" t="s">
        <v>9</v>
      </c>
      <c r="B3097" s="0" t="s">
        <v>459</v>
      </c>
      <c r="C3097" s="15" t="n">
        <v>45839</v>
      </c>
      <c r="D3097" s="0" t="n">
        <v>1</v>
      </c>
      <c r="E3097" s="0" t="n">
        <v>0</v>
      </c>
      <c r="F3097" s="0" t="n">
        <v>0</v>
      </c>
      <c r="G3097" s="0" t="n">
        <v>0</v>
      </c>
      <c r="H3097" s="0" t="n">
        <v>0</v>
      </c>
      <c r="I3097" s="0" t="n">
        <v>0</v>
      </c>
      <c r="J3097" s="0" t="n">
        <v>24</v>
      </c>
      <c r="K3097" s="37" t="n">
        <f aca="false">E3097+Inputs!$B$5*F3097</f>
        <v>0</v>
      </c>
      <c r="L3097" s="37" t="n">
        <f aca="false">G3097+Inputs!$B$6*H3097</f>
        <v>0</v>
      </c>
      <c r="M3097" s="37" t="n">
        <f aca="false">I3097+Inputs!$B$7*J3097</f>
        <v>29.784</v>
      </c>
      <c r="N3097" s="37" t="n">
        <f aca="false">K3097+L3097+M3097</f>
        <v>29.784</v>
      </c>
    </row>
    <row r="3098" customFormat="false" ht="15" hidden="false" customHeight="false" outlineLevel="0" collapsed="false">
      <c r="A3098" s="0" t="s">
        <v>9</v>
      </c>
      <c r="B3098" s="0" t="s">
        <v>459</v>
      </c>
      <c r="C3098" s="15" t="n">
        <v>45870</v>
      </c>
      <c r="D3098" s="0" t="n">
        <v>1</v>
      </c>
      <c r="E3098" s="0" t="n">
        <v>0</v>
      </c>
      <c r="F3098" s="0" t="n">
        <v>0</v>
      </c>
      <c r="G3098" s="0" t="n">
        <v>0</v>
      </c>
      <c r="H3098" s="0" t="n">
        <v>0</v>
      </c>
      <c r="I3098" s="0" t="n">
        <v>0</v>
      </c>
      <c r="J3098" s="0" t="n">
        <v>15</v>
      </c>
      <c r="K3098" s="37" t="n">
        <f aca="false">E3098+Inputs!$B$5*F3098</f>
        <v>0</v>
      </c>
      <c r="L3098" s="37" t="n">
        <f aca="false">G3098+Inputs!$B$6*H3098</f>
        <v>0</v>
      </c>
      <c r="M3098" s="37" t="n">
        <f aca="false">I3098+Inputs!$B$7*J3098</f>
        <v>18.615</v>
      </c>
      <c r="N3098" s="37" t="n">
        <f aca="false">K3098+L3098+M3098</f>
        <v>18.615</v>
      </c>
    </row>
    <row r="3099" customFormat="false" ht="15" hidden="false" customHeight="false" outlineLevel="0" collapsed="false">
      <c r="A3099" s="0" t="s">
        <v>9</v>
      </c>
      <c r="B3099" s="0" t="s">
        <v>459</v>
      </c>
      <c r="C3099" s="15" t="n">
        <v>45901</v>
      </c>
      <c r="D3099" s="0" t="n">
        <v>1</v>
      </c>
      <c r="E3099" s="0" t="n">
        <v>0</v>
      </c>
      <c r="F3099" s="0" t="n">
        <v>0</v>
      </c>
      <c r="G3099" s="0" t="n">
        <v>0</v>
      </c>
      <c r="H3099" s="0" t="n">
        <v>0</v>
      </c>
      <c r="I3099" s="0" t="n">
        <v>0</v>
      </c>
      <c r="J3099" s="0" t="n">
        <v>18</v>
      </c>
      <c r="K3099" s="37" t="n">
        <f aca="false">E3099+Inputs!$B$5*F3099</f>
        <v>0</v>
      </c>
      <c r="L3099" s="37" t="n">
        <f aca="false">G3099+Inputs!$B$6*H3099</f>
        <v>0</v>
      </c>
      <c r="M3099" s="37" t="n">
        <f aca="false">I3099+Inputs!$B$7*J3099</f>
        <v>22.338</v>
      </c>
      <c r="N3099" s="37" t="n">
        <f aca="false">K3099+L3099+M3099</f>
        <v>22.338</v>
      </c>
    </row>
    <row r="3100" customFormat="false" ht="15" hidden="false" customHeight="false" outlineLevel="0" collapsed="false">
      <c r="A3100" s="0" t="s">
        <v>9</v>
      </c>
      <c r="B3100" s="0" t="s">
        <v>459</v>
      </c>
      <c r="C3100" s="15" t="n">
        <v>45931</v>
      </c>
      <c r="D3100" s="0" t="n">
        <v>1</v>
      </c>
      <c r="E3100" s="0" t="n">
        <v>0</v>
      </c>
      <c r="F3100" s="0" t="n">
        <v>0</v>
      </c>
      <c r="G3100" s="0" t="n">
        <v>0</v>
      </c>
      <c r="H3100" s="0" t="n">
        <v>0</v>
      </c>
      <c r="I3100" s="0" t="n">
        <v>0</v>
      </c>
      <c r="J3100" s="0" t="n">
        <v>12</v>
      </c>
      <c r="K3100" s="37" t="n">
        <f aca="false">E3100+Inputs!$B$5*F3100</f>
        <v>0</v>
      </c>
      <c r="L3100" s="37" t="n">
        <f aca="false">G3100+Inputs!$B$6*H3100</f>
        <v>0</v>
      </c>
      <c r="M3100" s="37" t="n">
        <f aca="false">I3100+Inputs!$B$7*J3100</f>
        <v>14.892</v>
      </c>
      <c r="N3100" s="37" t="n">
        <f aca="false">K3100+L3100+M3100</f>
        <v>14.892</v>
      </c>
    </row>
    <row r="3101" customFormat="false" ht="15" hidden="false" customHeight="false" outlineLevel="0" collapsed="false">
      <c r="A3101" s="0" t="s">
        <v>9</v>
      </c>
      <c r="B3101" s="0" t="s">
        <v>459</v>
      </c>
      <c r="C3101" s="15" t="n">
        <v>45962</v>
      </c>
      <c r="D3101" s="0" t="n">
        <v>1</v>
      </c>
      <c r="E3101" s="0" t="n">
        <v>0</v>
      </c>
      <c r="F3101" s="0" t="n">
        <v>0</v>
      </c>
      <c r="G3101" s="0" t="n">
        <v>0</v>
      </c>
      <c r="H3101" s="0" t="n">
        <v>0</v>
      </c>
      <c r="I3101" s="0" t="n">
        <v>0</v>
      </c>
      <c r="J3101" s="0" t="n">
        <v>14</v>
      </c>
      <c r="K3101" s="37" t="n">
        <f aca="false">E3101+Inputs!$B$5*F3101</f>
        <v>0</v>
      </c>
      <c r="L3101" s="37" t="n">
        <f aca="false">G3101+Inputs!$B$6*H3101</f>
        <v>0</v>
      </c>
      <c r="M3101" s="37" t="n">
        <f aca="false">I3101+Inputs!$B$7*J3101</f>
        <v>17.374</v>
      </c>
      <c r="N3101" s="37" t="n">
        <f aca="false">K3101+L3101+M3101</f>
        <v>17.374</v>
      </c>
    </row>
    <row r="3102" customFormat="false" ht="15" hidden="false" customHeight="false" outlineLevel="0" collapsed="false">
      <c r="A3102" s="0" t="s">
        <v>9</v>
      </c>
      <c r="B3102" s="0" t="s">
        <v>459</v>
      </c>
      <c r="C3102" s="15" t="n">
        <v>45992</v>
      </c>
      <c r="D3102" s="0" t="n">
        <v>1</v>
      </c>
      <c r="E3102" s="0" t="n">
        <v>0</v>
      </c>
      <c r="F3102" s="0" t="n">
        <v>0</v>
      </c>
      <c r="G3102" s="0" t="n">
        <v>0</v>
      </c>
      <c r="H3102" s="0" t="n">
        <v>0</v>
      </c>
      <c r="I3102" s="0" t="n">
        <v>0</v>
      </c>
      <c r="J3102" s="0" t="n">
        <v>20</v>
      </c>
      <c r="K3102" s="37" t="n">
        <f aca="false">E3102+Inputs!$B$5*F3102</f>
        <v>0</v>
      </c>
      <c r="L3102" s="37" t="n">
        <f aca="false">G3102+Inputs!$B$6*H3102</f>
        <v>0</v>
      </c>
      <c r="M3102" s="37" t="n">
        <f aca="false">I3102+Inputs!$B$7*J3102</f>
        <v>24.82</v>
      </c>
      <c r="N3102" s="37" t="n">
        <f aca="false">K3102+L3102+M3102</f>
        <v>24.82</v>
      </c>
    </row>
    <row r="3103" customFormat="false" ht="15" hidden="false" customHeight="false" outlineLevel="0" collapsed="false">
      <c r="A3103" s="0" t="s">
        <v>9</v>
      </c>
      <c r="B3103" s="0" t="s">
        <v>459</v>
      </c>
      <c r="C3103" s="15" t="n">
        <v>46023</v>
      </c>
      <c r="D3103" s="0" t="n">
        <v>1</v>
      </c>
      <c r="E3103" s="0" t="n">
        <v>0</v>
      </c>
      <c r="F3103" s="0" t="n">
        <v>0</v>
      </c>
      <c r="G3103" s="0" t="n">
        <v>0</v>
      </c>
      <c r="H3103" s="0" t="n">
        <v>0</v>
      </c>
      <c r="I3103" s="0" t="n">
        <v>0</v>
      </c>
      <c r="J3103" s="0" t="n">
        <v>9</v>
      </c>
      <c r="K3103" s="37" t="n">
        <f aca="false">E3103+Inputs!$B$5*F3103</f>
        <v>0</v>
      </c>
      <c r="L3103" s="37" t="n">
        <f aca="false">G3103+Inputs!$B$6*H3103</f>
        <v>0</v>
      </c>
      <c r="M3103" s="37" t="n">
        <f aca="false">I3103+Inputs!$B$7*J3103</f>
        <v>11.169</v>
      </c>
      <c r="N3103" s="37" t="n">
        <f aca="false">K3103+L3103+M3103</f>
        <v>11.169</v>
      </c>
    </row>
    <row r="3104" customFormat="false" ht="15" hidden="false" customHeight="false" outlineLevel="0" collapsed="false">
      <c r="A3104" s="0" t="s">
        <v>9</v>
      </c>
      <c r="B3104" s="0" t="s">
        <v>459</v>
      </c>
      <c r="C3104" s="15" t="n">
        <v>46054</v>
      </c>
      <c r="D3104" s="0" t="n">
        <v>1</v>
      </c>
      <c r="E3104" s="0" t="n">
        <v>0</v>
      </c>
      <c r="F3104" s="0" t="n">
        <v>0</v>
      </c>
      <c r="G3104" s="0" t="n">
        <v>0</v>
      </c>
      <c r="H3104" s="0" t="n">
        <v>0</v>
      </c>
      <c r="I3104" s="0" t="n">
        <v>0</v>
      </c>
      <c r="J3104" s="0" t="n">
        <v>13</v>
      </c>
      <c r="K3104" s="37" t="n">
        <f aca="false">E3104+Inputs!$B$5*F3104</f>
        <v>0</v>
      </c>
      <c r="L3104" s="37" t="n">
        <f aca="false">G3104+Inputs!$B$6*H3104</f>
        <v>0</v>
      </c>
      <c r="M3104" s="37" t="n">
        <f aca="false">I3104+Inputs!$B$7*J3104</f>
        <v>16.133</v>
      </c>
      <c r="N3104" s="37" t="n">
        <f aca="false">K3104+L3104+M3104</f>
        <v>16.133</v>
      </c>
    </row>
    <row r="3105" customFormat="false" ht="15" hidden="false" customHeight="false" outlineLevel="0" collapsed="false">
      <c r="A3105" s="0" t="s">
        <v>9</v>
      </c>
      <c r="B3105" s="0" t="s">
        <v>459</v>
      </c>
      <c r="C3105" s="15" t="n">
        <v>46082</v>
      </c>
      <c r="D3105" s="0" t="n">
        <v>1</v>
      </c>
      <c r="E3105" s="0" t="n">
        <v>0</v>
      </c>
      <c r="F3105" s="0" t="n">
        <v>1</v>
      </c>
      <c r="G3105" s="0" t="n">
        <v>0</v>
      </c>
      <c r="H3105" s="0" t="n">
        <v>0</v>
      </c>
      <c r="I3105" s="0" t="n">
        <v>0</v>
      </c>
      <c r="J3105" s="0" t="n">
        <v>16</v>
      </c>
      <c r="K3105" s="37" t="n">
        <f aca="false">E3105+Inputs!$B$5*F3105</f>
        <v>1.275</v>
      </c>
      <c r="L3105" s="37" t="n">
        <f aca="false">G3105+Inputs!$B$6*H3105</f>
        <v>0</v>
      </c>
      <c r="M3105" s="37" t="n">
        <f aca="false">I3105+Inputs!$B$7*J3105</f>
        <v>19.856</v>
      </c>
      <c r="N3105" s="37" t="n">
        <f aca="false">K3105+L3105+M3105</f>
        <v>21.131</v>
      </c>
    </row>
    <row r="3106" customFormat="false" ht="15" hidden="false" customHeight="false" outlineLevel="0" collapsed="false">
      <c r="A3106" s="0" t="s">
        <v>9</v>
      </c>
      <c r="B3106" s="0" t="s">
        <v>459</v>
      </c>
      <c r="C3106" s="15" t="n">
        <v>46113</v>
      </c>
      <c r="D3106" s="0" t="n">
        <v>1</v>
      </c>
      <c r="E3106" s="0" t="n">
        <v>0</v>
      </c>
      <c r="F3106" s="0" t="n">
        <v>0</v>
      </c>
      <c r="G3106" s="0" t="n">
        <v>0</v>
      </c>
      <c r="H3106" s="0" t="n">
        <v>0</v>
      </c>
      <c r="I3106" s="0" t="n">
        <v>0</v>
      </c>
      <c r="J3106" s="0" t="n">
        <v>13</v>
      </c>
      <c r="K3106" s="37" t="n">
        <f aca="false">E3106+Inputs!$B$5*F3106</f>
        <v>0</v>
      </c>
      <c r="L3106" s="37" t="n">
        <f aca="false">G3106+Inputs!$B$6*H3106</f>
        <v>0</v>
      </c>
      <c r="M3106" s="37" t="n">
        <f aca="false">I3106+Inputs!$B$7*J3106</f>
        <v>16.133</v>
      </c>
      <c r="N3106" s="37" t="n">
        <f aca="false">K3106+L3106+M3106</f>
        <v>16.133</v>
      </c>
    </row>
    <row r="3107" customFormat="false" ht="15" hidden="false" customHeight="false" outlineLevel="0" collapsed="false">
      <c r="A3107" s="0" t="s">
        <v>9</v>
      </c>
      <c r="B3107" s="0" t="s">
        <v>459</v>
      </c>
      <c r="C3107" s="15" t="n">
        <v>46143</v>
      </c>
      <c r="D3107" s="0" t="n">
        <v>1</v>
      </c>
      <c r="E3107" s="0" t="n">
        <v>0</v>
      </c>
      <c r="F3107" s="0" t="n">
        <v>0</v>
      </c>
      <c r="G3107" s="0" t="n">
        <v>0</v>
      </c>
      <c r="H3107" s="0" t="n">
        <v>0</v>
      </c>
      <c r="I3107" s="0" t="n">
        <v>0</v>
      </c>
      <c r="J3107" s="0" t="n">
        <v>15</v>
      </c>
      <c r="K3107" s="37" t="n">
        <f aca="false">E3107+Inputs!$B$5*F3107</f>
        <v>0</v>
      </c>
      <c r="L3107" s="37" t="n">
        <f aca="false">G3107+Inputs!$B$6*H3107</f>
        <v>0</v>
      </c>
      <c r="M3107" s="37" t="n">
        <f aca="false">I3107+Inputs!$B$7*J3107</f>
        <v>18.615</v>
      </c>
      <c r="N3107" s="37" t="n">
        <f aca="false">K3107+L3107+M3107</f>
        <v>18.615</v>
      </c>
    </row>
    <row r="3108" customFormat="false" ht="15" hidden="false" customHeight="false" outlineLevel="0" collapsed="false">
      <c r="A3108" s="0" t="s">
        <v>9</v>
      </c>
      <c r="B3108" s="0" t="s">
        <v>459</v>
      </c>
      <c r="C3108" s="15" t="n">
        <v>46174</v>
      </c>
      <c r="D3108" s="0" t="n">
        <v>1</v>
      </c>
      <c r="E3108" s="0" t="n">
        <v>0</v>
      </c>
      <c r="F3108" s="0" t="n">
        <v>1</v>
      </c>
      <c r="G3108" s="0" t="n">
        <v>0</v>
      </c>
      <c r="H3108" s="0" t="n">
        <v>0</v>
      </c>
      <c r="I3108" s="0" t="n">
        <v>0</v>
      </c>
      <c r="J3108" s="0" t="n">
        <v>26</v>
      </c>
      <c r="K3108" s="37" t="n">
        <f aca="false">E3108+Inputs!$B$5*F3108</f>
        <v>1.275</v>
      </c>
      <c r="L3108" s="37" t="n">
        <f aca="false">G3108+Inputs!$B$6*H3108</f>
        <v>0</v>
      </c>
      <c r="M3108" s="37" t="n">
        <f aca="false">I3108+Inputs!$B$7*J3108</f>
        <v>32.266</v>
      </c>
      <c r="N3108" s="37" t="n">
        <f aca="false">K3108+L3108+M3108</f>
        <v>33.541</v>
      </c>
    </row>
    <row r="3109" customFormat="false" ht="15" hidden="false" customHeight="false" outlineLevel="0" collapsed="false">
      <c r="A3109" s="0" t="s">
        <v>9</v>
      </c>
      <c r="B3109" s="0" t="s">
        <v>459</v>
      </c>
      <c r="C3109" s="15" t="n">
        <v>46204</v>
      </c>
      <c r="D3109" s="0" t="n">
        <v>1</v>
      </c>
      <c r="E3109" s="0" t="n">
        <v>0</v>
      </c>
      <c r="F3109" s="0" t="n">
        <v>0</v>
      </c>
      <c r="G3109" s="0" t="n">
        <v>0</v>
      </c>
      <c r="H3109" s="0" t="n">
        <v>1</v>
      </c>
      <c r="I3109" s="0" t="n">
        <v>0</v>
      </c>
      <c r="J3109" s="0" t="n">
        <v>15</v>
      </c>
      <c r="K3109" s="37" t="n">
        <f aca="false">E3109+Inputs!$B$5*F3109</f>
        <v>0</v>
      </c>
      <c r="L3109" s="37" t="n">
        <f aca="false">G3109+Inputs!$B$6*H3109</f>
        <v>1.275</v>
      </c>
      <c r="M3109" s="37" t="n">
        <f aca="false">I3109+Inputs!$B$7*J3109</f>
        <v>18.615</v>
      </c>
      <c r="N3109" s="37" t="n">
        <f aca="false">K3109+L3109+M3109</f>
        <v>19.89</v>
      </c>
    </row>
    <row r="3110" customFormat="false" ht="15" hidden="false" customHeight="false" outlineLevel="0" collapsed="false">
      <c r="A3110" s="0" t="s">
        <v>9</v>
      </c>
      <c r="B3110" s="0" t="s">
        <v>459</v>
      </c>
      <c r="C3110" s="15" t="n">
        <v>46235</v>
      </c>
      <c r="D3110" s="0" t="n">
        <v>1</v>
      </c>
      <c r="E3110" s="0" t="n">
        <v>0</v>
      </c>
      <c r="F3110" s="0" t="n">
        <v>0</v>
      </c>
      <c r="G3110" s="0" t="n">
        <v>0</v>
      </c>
      <c r="H3110" s="0" t="n">
        <v>0</v>
      </c>
      <c r="I3110" s="0" t="n">
        <v>0</v>
      </c>
      <c r="J3110" s="0" t="n">
        <v>13</v>
      </c>
      <c r="K3110" s="37" t="n">
        <f aca="false">E3110+Inputs!$B$5*F3110</f>
        <v>0</v>
      </c>
      <c r="L3110" s="37" t="n">
        <f aca="false">G3110+Inputs!$B$6*H3110</f>
        <v>0</v>
      </c>
      <c r="M3110" s="37" t="n">
        <f aca="false">I3110+Inputs!$B$7*J3110</f>
        <v>16.133</v>
      </c>
      <c r="N3110" s="37" t="n">
        <f aca="false">K3110+L3110+M3110</f>
        <v>16.133</v>
      </c>
    </row>
    <row r="3111" customFormat="false" ht="15" hidden="false" customHeight="false" outlineLevel="0" collapsed="false">
      <c r="A3111" s="0" t="s">
        <v>9</v>
      </c>
      <c r="B3111" s="0" t="s">
        <v>472</v>
      </c>
      <c r="C3111" s="15" t="n">
        <v>44927</v>
      </c>
      <c r="D3111" s="0" t="n">
        <v>2</v>
      </c>
      <c r="E3111" s="0" t="n">
        <v>0</v>
      </c>
      <c r="F3111" s="0" t="n">
        <v>1</v>
      </c>
      <c r="G3111" s="0" t="n">
        <v>0</v>
      </c>
      <c r="H3111" s="0" t="n">
        <v>0</v>
      </c>
      <c r="I3111" s="0" t="n">
        <v>0</v>
      </c>
      <c r="J3111" s="0" t="n">
        <v>20</v>
      </c>
      <c r="K3111" s="37" t="n">
        <f aca="false">E3111+Inputs!$B$5*F3111</f>
        <v>1.275</v>
      </c>
      <c r="L3111" s="37" t="n">
        <f aca="false">G3111+Inputs!$B$6*H3111</f>
        <v>0</v>
      </c>
      <c r="M3111" s="37" t="n">
        <f aca="false">I3111+Inputs!$B$7*J3111</f>
        <v>24.82</v>
      </c>
      <c r="N3111" s="37" t="n">
        <f aca="false">K3111+L3111+M3111</f>
        <v>26.095</v>
      </c>
    </row>
    <row r="3112" customFormat="false" ht="15" hidden="false" customHeight="false" outlineLevel="0" collapsed="false">
      <c r="A3112" s="0" t="s">
        <v>9</v>
      </c>
      <c r="B3112" s="0" t="s">
        <v>472</v>
      </c>
      <c r="C3112" s="15" t="n">
        <v>44958</v>
      </c>
      <c r="D3112" s="0" t="n">
        <v>2</v>
      </c>
      <c r="E3112" s="0" t="n">
        <v>0</v>
      </c>
      <c r="F3112" s="0" t="n">
        <v>0</v>
      </c>
      <c r="G3112" s="0" t="n">
        <v>0</v>
      </c>
      <c r="H3112" s="0" t="n">
        <v>0</v>
      </c>
      <c r="I3112" s="0" t="n">
        <v>0</v>
      </c>
      <c r="J3112" s="0" t="n">
        <v>9</v>
      </c>
      <c r="K3112" s="37" t="n">
        <f aca="false">E3112+Inputs!$B$5*F3112</f>
        <v>0</v>
      </c>
      <c r="L3112" s="37" t="n">
        <f aca="false">G3112+Inputs!$B$6*H3112</f>
        <v>0</v>
      </c>
      <c r="M3112" s="37" t="n">
        <f aca="false">I3112+Inputs!$B$7*J3112</f>
        <v>11.169</v>
      </c>
      <c r="N3112" s="37" t="n">
        <f aca="false">K3112+L3112+M3112</f>
        <v>11.169</v>
      </c>
    </row>
    <row r="3113" customFormat="false" ht="15" hidden="false" customHeight="false" outlineLevel="0" collapsed="false">
      <c r="A3113" s="0" t="s">
        <v>9</v>
      </c>
      <c r="B3113" s="0" t="s">
        <v>472</v>
      </c>
      <c r="C3113" s="15" t="n">
        <v>44986</v>
      </c>
      <c r="D3113" s="0" t="n">
        <v>2</v>
      </c>
      <c r="E3113" s="0" t="n">
        <v>0</v>
      </c>
      <c r="F3113" s="0" t="n">
        <v>0</v>
      </c>
      <c r="G3113" s="0" t="n">
        <v>0</v>
      </c>
      <c r="H3113" s="0" t="n">
        <v>0</v>
      </c>
      <c r="I3113" s="0" t="n">
        <v>0</v>
      </c>
      <c r="J3113" s="0" t="n">
        <v>1</v>
      </c>
      <c r="K3113" s="37" t="n">
        <f aca="false">E3113+Inputs!$B$5*F3113</f>
        <v>0</v>
      </c>
      <c r="L3113" s="37" t="n">
        <f aca="false">G3113+Inputs!$B$6*H3113</f>
        <v>0</v>
      </c>
      <c r="M3113" s="37" t="n">
        <f aca="false">I3113+Inputs!$B$7*J3113</f>
        <v>1.241</v>
      </c>
      <c r="N3113" s="37" t="n">
        <f aca="false">K3113+L3113+M3113</f>
        <v>1.241</v>
      </c>
    </row>
    <row r="3114" customFormat="false" ht="15" hidden="false" customHeight="false" outlineLevel="0" collapsed="false">
      <c r="A3114" s="0" t="s">
        <v>9</v>
      </c>
      <c r="B3114" s="0" t="s">
        <v>472</v>
      </c>
      <c r="C3114" s="15" t="n">
        <v>45017</v>
      </c>
      <c r="D3114" s="0" t="n">
        <v>2</v>
      </c>
      <c r="E3114" s="0" t="n">
        <v>0</v>
      </c>
      <c r="F3114" s="0" t="n">
        <v>0</v>
      </c>
      <c r="G3114" s="0" t="n">
        <v>0</v>
      </c>
      <c r="H3114" s="0" t="n">
        <v>0</v>
      </c>
      <c r="I3114" s="0" t="n">
        <v>0</v>
      </c>
      <c r="J3114" s="0" t="n">
        <v>2</v>
      </c>
      <c r="K3114" s="37" t="n">
        <f aca="false">E3114+Inputs!$B$5*F3114</f>
        <v>0</v>
      </c>
      <c r="L3114" s="37" t="n">
        <f aca="false">G3114+Inputs!$B$6*H3114</f>
        <v>0</v>
      </c>
      <c r="M3114" s="37" t="n">
        <f aca="false">I3114+Inputs!$B$7*J3114</f>
        <v>2.482</v>
      </c>
      <c r="N3114" s="37" t="n">
        <f aca="false">K3114+L3114+M3114</f>
        <v>2.482</v>
      </c>
    </row>
    <row r="3115" customFormat="false" ht="15" hidden="false" customHeight="false" outlineLevel="0" collapsed="false">
      <c r="A3115" s="0" t="s">
        <v>9</v>
      </c>
      <c r="B3115" s="0" t="s">
        <v>472</v>
      </c>
      <c r="C3115" s="15" t="n">
        <v>45047</v>
      </c>
      <c r="D3115" s="0" t="n">
        <v>2</v>
      </c>
      <c r="E3115" s="0" t="n">
        <v>0</v>
      </c>
      <c r="F3115" s="0" t="n">
        <v>0</v>
      </c>
      <c r="G3115" s="0" t="n">
        <v>0</v>
      </c>
      <c r="H3115" s="0" t="n">
        <v>0</v>
      </c>
      <c r="I3115" s="0" t="n">
        <v>0</v>
      </c>
      <c r="J3115" s="0" t="n">
        <v>11</v>
      </c>
      <c r="K3115" s="37" t="n">
        <f aca="false">E3115+Inputs!$B$5*F3115</f>
        <v>0</v>
      </c>
      <c r="L3115" s="37" t="n">
        <f aca="false">G3115+Inputs!$B$6*H3115</f>
        <v>0</v>
      </c>
      <c r="M3115" s="37" t="n">
        <f aca="false">I3115+Inputs!$B$7*J3115</f>
        <v>13.651</v>
      </c>
      <c r="N3115" s="37" t="n">
        <f aca="false">K3115+L3115+M3115</f>
        <v>13.651</v>
      </c>
    </row>
    <row r="3116" customFormat="false" ht="15" hidden="false" customHeight="false" outlineLevel="0" collapsed="false">
      <c r="A3116" s="0" t="s">
        <v>9</v>
      </c>
      <c r="B3116" s="0" t="s">
        <v>472</v>
      </c>
      <c r="C3116" s="15" t="n">
        <v>45078</v>
      </c>
      <c r="D3116" s="0" t="n">
        <v>2</v>
      </c>
      <c r="E3116" s="0" t="n">
        <v>0</v>
      </c>
      <c r="F3116" s="0" t="n">
        <v>1</v>
      </c>
      <c r="G3116" s="0" t="n">
        <v>0</v>
      </c>
      <c r="H3116" s="0" t="n">
        <v>0</v>
      </c>
      <c r="I3116" s="0" t="n">
        <v>0</v>
      </c>
      <c r="J3116" s="0" t="n">
        <v>18</v>
      </c>
      <c r="K3116" s="37" t="n">
        <f aca="false">E3116+Inputs!$B$5*F3116</f>
        <v>1.275</v>
      </c>
      <c r="L3116" s="37" t="n">
        <f aca="false">G3116+Inputs!$B$6*H3116</f>
        <v>0</v>
      </c>
      <c r="M3116" s="37" t="n">
        <f aca="false">I3116+Inputs!$B$7*J3116</f>
        <v>22.338</v>
      </c>
      <c r="N3116" s="37" t="n">
        <f aca="false">K3116+L3116+M3116</f>
        <v>23.613</v>
      </c>
    </row>
    <row r="3117" customFormat="false" ht="15" hidden="false" customHeight="false" outlineLevel="0" collapsed="false">
      <c r="A3117" s="0" t="s">
        <v>9</v>
      </c>
      <c r="B3117" s="0" t="s">
        <v>472</v>
      </c>
      <c r="C3117" s="15" t="n">
        <v>45108</v>
      </c>
      <c r="D3117" s="0" t="n">
        <v>2</v>
      </c>
      <c r="E3117" s="0" t="n">
        <v>0</v>
      </c>
      <c r="F3117" s="0" t="n">
        <v>0</v>
      </c>
      <c r="G3117" s="0" t="n">
        <v>0</v>
      </c>
      <c r="H3117" s="0" t="n">
        <v>0</v>
      </c>
      <c r="I3117" s="0" t="n">
        <v>0</v>
      </c>
      <c r="J3117" s="0" t="n">
        <v>12</v>
      </c>
      <c r="K3117" s="37" t="n">
        <f aca="false">E3117+Inputs!$B$5*F3117</f>
        <v>0</v>
      </c>
      <c r="L3117" s="37" t="n">
        <f aca="false">G3117+Inputs!$B$6*H3117</f>
        <v>0</v>
      </c>
      <c r="M3117" s="37" t="n">
        <f aca="false">I3117+Inputs!$B$7*J3117</f>
        <v>14.892</v>
      </c>
      <c r="N3117" s="37" t="n">
        <f aca="false">K3117+L3117+M3117</f>
        <v>14.892</v>
      </c>
    </row>
    <row r="3118" customFormat="false" ht="15" hidden="false" customHeight="false" outlineLevel="0" collapsed="false">
      <c r="A3118" s="0" t="s">
        <v>9</v>
      </c>
      <c r="B3118" s="0" t="s">
        <v>472</v>
      </c>
      <c r="C3118" s="15" t="n">
        <v>45139</v>
      </c>
      <c r="D3118" s="0" t="n">
        <v>2</v>
      </c>
      <c r="E3118" s="0" t="n">
        <v>0</v>
      </c>
      <c r="F3118" s="0" t="n">
        <v>0</v>
      </c>
      <c r="G3118" s="0" t="n">
        <v>0</v>
      </c>
      <c r="H3118" s="0" t="n">
        <v>0</v>
      </c>
      <c r="I3118" s="0" t="n">
        <v>0</v>
      </c>
      <c r="J3118" s="0" t="n">
        <v>11</v>
      </c>
      <c r="K3118" s="37" t="n">
        <f aca="false">E3118+Inputs!$B$5*F3118</f>
        <v>0</v>
      </c>
      <c r="L3118" s="37" t="n">
        <f aca="false">G3118+Inputs!$B$6*H3118</f>
        <v>0</v>
      </c>
      <c r="M3118" s="37" t="n">
        <f aca="false">I3118+Inputs!$B$7*J3118</f>
        <v>13.651</v>
      </c>
      <c r="N3118" s="37" t="n">
        <f aca="false">K3118+L3118+M3118</f>
        <v>13.651</v>
      </c>
    </row>
    <row r="3119" customFormat="false" ht="15" hidden="false" customHeight="false" outlineLevel="0" collapsed="false">
      <c r="A3119" s="0" t="s">
        <v>9</v>
      </c>
      <c r="B3119" s="0" t="s">
        <v>472</v>
      </c>
      <c r="C3119" s="15" t="n">
        <v>45170</v>
      </c>
      <c r="D3119" s="0" t="n">
        <v>2</v>
      </c>
      <c r="E3119" s="0" t="n">
        <v>0</v>
      </c>
      <c r="F3119" s="0" t="n">
        <v>0</v>
      </c>
      <c r="G3119" s="0" t="n">
        <v>0</v>
      </c>
      <c r="H3119" s="0" t="n">
        <v>0</v>
      </c>
      <c r="I3119" s="0" t="n">
        <v>0</v>
      </c>
      <c r="J3119" s="0" t="n">
        <v>12</v>
      </c>
      <c r="K3119" s="37" t="n">
        <f aca="false">E3119+Inputs!$B$5*F3119</f>
        <v>0</v>
      </c>
      <c r="L3119" s="37" t="n">
        <f aca="false">G3119+Inputs!$B$6*H3119</f>
        <v>0</v>
      </c>
      <c r="M3119" s="37" t="n">
        <f aca="false">I3119+Inputs!$B$7*J3119</f>
        <v>14.892</v>
      </c>
      <c r="N3119" s="37" t="n">
        <f aca="false">K3119+L3119+M3119</f>
        <v>14.892</v>
      </c>
    </row>
    <row r="3120" customFormat="false" ht="15" hidden="false" customHeight="false" outlineLevel="0" collapsed="false">
      <c r="A3120" s="0" t="s">
        <v>9</v>
      </c>
      <c r="B3120" s="0" t="s">
        <v>472</v>
      </c>
      <c r="C3120" s="15" t="n">
        <v>45200</v>
      </c>
      <c r="D3120" s="0" t="n">
        <v>2</v>
      </c>
      <c r="E3120" s="0" t="n">
        <v>0</v>
      </c>
      <c r="F3120" s="0" t="n">
        <v>1</v>
      </c>
      <c r="G3120" s="0" t="n">
        <v>0</v>
      </c>
      <c r="H3120" s="0" t="n">
        <v>0</v>
      </c>
      <c r="I3120" s="0" t="n">
        <v>0</v>
      </c>
      <c r="J3120" s="0" t="n">
        <v>10</v>
      </c>
      <c r="K3120" s="37" t="n">
        <f aca="false">E3120+Inputs!$B$5*F3120</f>
        <v>1.275</v>
      </c>
      <c r="L3120" s="37" t="n">
        <f aca="false">G3120+Inputs!$B$6*H3120</f>
        <v>0</v>
      </c>
      <c r="M3120" s="37" t="n">
        <f aca="false">I3120+Inputs!$B$7*J3120</f>
        <v>12.41</v>
      </c>
      <c r="N3120" s="37" t="n">
        <f aca="false">K3120+L3120+M3120</f>
        <v>13.685</v>
      </c>
    </row>
    <row r="3121" customFormat="false" ht="15" hidden="false" customHeight="false" outlineLevel="0" collapsed="false">
      <c r="A3121" s="0" t="s">
        <v>9</v>
      </c>
      <c r="B3121" s="0" t="s">
        <v>472</v>
      </c>
      <c r="C3121" s="15" t="n">
        <v>45231</v>
      </c>
      <c r="D3121" s="0" t="n">
        <v>2</v>
      </c>
      <c r="E3121" s="0" t="n">
        <v>0</v>
      </c>
      <c r="F3121" s="0" t="n">
        <v>0</v>
      </c>
      <c r="G3121" s="0" t="n">
        <v>0</v>
      </c>
      <c r="H3121" s="0" t="n">
        <v>0</v>
      </c>
      <c r="I3121" s="0" t="n">
        <v>0</v>
      </c>
      <c r="J3121" s="0" t="n">
        <v>13</v>
      </c>
      <c r="K3121" s="37" t="n">
        <f aca="false">E3121+Inputs!$B$5*F3121</f>
        <v>0</v>
      </c>
      <c r="L3121" s="37" t="n">
        <f aca="false">G3121+Inputs!$B$6*H3121</f>
        <v>0</v>
      </c>
      <c r="M3121" s="37" t="n">
        <f aca="false">I3121+Inputs!$B$7*J3121</f>
        <v>16.133</v>
      </c>
      <c r="N3121" s="37" t="n">
        <f aca="false">K3121+L3121+M3121</f>
        <v>16.133</v>
      </c>
    </row>
    <row r="3122" customFormat="false" ht="15" hidden="false" customHeight="false" outlineLevel="0" collapsed="false">
      <c r="A3122" s="0" t="s">
        <v>9</v>
      </c>
      <c r="B3122" s="0" t="s">
        <v>472</v>
      </c>
      <c r="C3122" s="15" t="n">
        <v>45261</v>
      </c>
      <c r="D3122" s="0" t="n">
        <v>2</v>
      </c>
      <c r="E3122" s="0" t="n">
        <v>0</v>
      </c>
      <c r="F3122" s="0" t="n">
        <v>0</v>
      </c>
      <c r="G3122" s="0" t="n">
        <v>0</v>
      </c>
      <c r="H3122" s="0" t="n">
        <v>0</v>
      </c>
      <c r="I3122" s="0" t="n">
        <v>0</v>
      </c>
      <c r="J3122" s="0" t="n">
        <v>14</v>
      </c>
      <c r="K3122" s="37" t="n">
        <f aca="false">E3122+Inputs!$B$5*F3122</f>
        <v>0</v>
      </c>
      <c r="L3122" s="37" t="n">
        <f aca="false">G3122+Inputs!$B$6*H3122</f>
        <v>0</v>
      </c>
      <c r="M3122" s="37" t="n">
        <f aca="false">I3122+Inputs!$B$7*J3122</f>
        <v>17.374</v>
      </c>
      <c r="N3122" s="37" t="n">
        <f aca="false">K3122+L3122+M3122</f>
        <v>17.374</v>
      </c>
    </row>
    <row r="3123" customFormat="false" ht="15" hidden="false" customHeight="false" outlineLevel="0" collapsed="false">
      <c r="A3123" s="0" t="s">
        <v>9</v>
      </c>
      <c r="B3123" s="0" t="s">
        <v>472</v>
      </c>
      <c r="C3123" s="15" t="n">
        <v>45292</v>
      </c>
      <c r="D3123" s="0" t="n">
        <v>2</v>
      </c>
      <c r="E3123" s="0" t="n">
        <v>0</v>
      </c>
      <c r="F3123" s="0" t="n">
        <v>0</v>
      </c>
      <c r="G3123" s="0" t="n">
        <v>0</v>
      </c>
      <c r="H3123" s="0" t="n">
        <v>0</v>
      </c>
      <c r="I3123" s="0" t="n">
        <v>0</v>
      </c>
      <c r="J3123" s="0" t="n">
        <v>15</v>
      </c>
      <c r="K3123" s="37" t="n">
        <f aca="false">E3123+Inputs!$B$5*F3123</f>
        <v>0</v>
      </c>
      <c r="L3123" s="37" t="n">
        <f aca="false">G3123+Inputs!$B$6*H3123</f>
        <v>0</v>
      </c>
      <c r="M3123" s="37" t="n">
        <f aca="false">I3123+Inputs!$B$7*J3123</f>
        <v>18.615</v>
      </c>
      <c r="N3123" s="37" t="n">
        <f aca="false">K3123+L3123+M3123</f>
        <v>18.615</v>
      </c>
    </row>
    <row r="3124" customFormat="false" ht="15" hidden="false" customHeight="false" outlineLevel="0" collapsed="false">
      <c r="A3124" s="0" t="s">
        <v>9</v>
      </c>
      <c r="B3124" s="0" t="s">
        <v>472</v>
      </c>
      <c r="C3124" s="15" t="n">
        <v>45352</v>
      </c>
      <c r="D3124" s="0" t="n">
        <v>2</v>
      </c>
      <c r="E3124" s="0" t="n">
        <v>0</v>
      </c>
      <c r="F3124" s="0" t="n">
        <v>0</v>
      </c>
      <c r="G3124" s="0" t="n">
        <v>0</v>
      </c>
      <c r="H3124" s="0" t="n">
        <v>0</v>
      </c>
      <c r="I3124" s="0" t="n">
        <v>0</v>
      </c>
      <c r="J3124" s="0" t="n">
        <v>4</v>
      </c>
      <c r="K3124" s="37" t="n">
        <f aca="false">E3124+Inputs!$B$5*F3124</f>
        <v>0</v>
      </c>
      <c r="L3124" s="37" t="n">
        <f aca="false">G3124+Inputs!$B$6*H3124</f>
        <v>0</v>
      </c>
      <c r="M3124" s="37" t="n">
        <f aca="false">I3124+Inputs!$B$7*J3124</f>
        <v>4.964</v>
      </c>
      <c r="N3124" s="37" t="n">
        <f aca="false">K3124+L3124+M3124</f>
        <v>4.964</v>
      </c>
    </row>
    <row r="3125" customFormat="false" ht="15" hidden="false" customHeight="false" outlineLevel="0" collapsed="false">
      <c r="A3125" s="0" t="s">
        <v>9</v>
      </c>
      <c r="B3125" s="0" t="s">
        <v>472</v>
      </c>
      <c r="C3125" s="15" t="n">
        <v>45383</v>
      </c>
      <c r="D3125" s="0" t="n">
        <v>2</v>
      </c>
      <c r="E3125" s="0" t="n">
        <v>0</v>
      </c>
      <c r="F3125" s="0" t="n">
        <v>0</v>
      </c>
      <c r="G3125" s="0" t="n">
        <v>0</v>
      </c>
      <c r="H3125" s="0" t="n">
        <v>0</v>
      </c>
      <c r="I3125" s="0" t="n">
        <v>0</v>
      </c>
      <c r="J3125" s="0" t="n">
        <v>6</v>
      </c>
      <c r="K3125" s="37" t="n">
        <f aca="false">E3125+Inputs!$B$5*F3125</f>
        <v>0</v>
      </c>
      <c r="L3125" s="37" t="n">
        <f aca="false">G3125+Inputs!$B$6*H3125</f>
        <v>0</v>
      </c>
      <c r="M3125" s="37" t="n">
        <f aca="false">I3125+Inputs!$B$7*J3125</f>
        <v>7.446</v>
      </c>
      <c r="N3125" s="37" t="n">
        <f aca="false">K3125+L3125+M3125</f>
        <v>7.446</v>
      </c>
    </row>
    <row r="3126" customFormat="false" ht="15" hidden="false" customHeight="false" outlineLevel="0" collapsed="false">
      <c r="A3126" s="0" t="s">
        <v>9</v>
      </c>
      <c r="B3126" s="0" t="s">
        <v>472</v>
      </c>
      <c r="C3126" s="15" t="n">
        <v>45413</v>
      </c>
      <c r="D3126" s="0" t="n">
        <v>2</v>
      </c>
      <c r="E3126" s="0" t="n">
        <v>0</v>
      </c>
      <c r="F3126" s="0" t="n">
        <v>0</v>
      </c>
      <c r="G3126" s="0" t="n">
        <v>0</v>
      </c>
      <c r="H3126" s="0" t="n">
        <v>0</v>
      </c>
      <c r="I3126" s="0" t="n">
        <v>0</v>
      </c>
      <c r="J3126" s="0" t="n">
        <v>8</v>
      </c>
      <c r="K3126" s="37" t="n">
        <f aca="false">E3126+Inputs!$B$5*F3126</f>
        <v>0</v>
      </c>
      <c r="L3126" s="37" t="n">
        <f aca="false">G3126+Inputs!$B$6*H3126</f>
        <v>0</v>
      </c>
      <c r="M3126" s="37" t="n">
        <f aca="false">I3126+Inputs!$B$7*J3126</f>
        <v>9.928</v>
      </c>
      <c r="N3126" s="37" t="n">
        <f aca="false">K3126+L3126+M3126</f>
        <v>9.928</v>
      </c>
    </row>
    <row r="3127" customFormat="false" ht="15" hidden="false" customHeight="false" outlineLevel="0" collapsed="false">
      <c r="A3127" s="0" t="s">
        <v>9</v>
      </c>
      <c r="B3127" s="0" t="s">
        <v>472</v>
      </c>
      <c r="C3127" s="15" t="n">
        <v>45444</v>
      </c>
      <c r="D3127" s="0" t="n">
        <v>2</v>
      </c>
      <c r="E3127" s="0" t="n">
        <v>0</v>
      </c>
      <c r="F3127" s="0" t="n">
        <v>0</v>
      </c>
      <c r="G3127" s="0" t="n">
        <v>0</v>
      </c>
      <c r="H3127" s="0" t="n">
        <v>0</v>
      </c>
      <c r="I3127" s="0" t="n">
        <v>0</v>
      </c>
      <c r="J3127" s="0" t="n">
        <v>9</v>
      </c>
      <c r="K3127" s="37" t="n">
        <f aca="false">E3127+Inputs!$B$5*F3127</f>
        <v>0</v>
      </c>
      <c r="L3127" s="37" t="n">
        <f aca="false">G3127+Inputs!$B$6*H3127</f>
        <v>0</v>
      </c>
      <c r="M3127" s="37" t="n">
        <f aca="false">I3127+Inputs!$B$7*J3127</f>
        <v>11.169</v>
      </c>
      <c r="N3127" s="37" t="n">
        <f aca="false">K3127+L3127+M3127</f>
        <v>11.169</v>
      </c>
    </row>
    <row r="3128" customFormat="false" ht="15" hidden="false" customHeight="false" outlineLevel="0" collapsed="false">
      <c r="A3128" s="0" t="s">
        <v>9</v>
      </c>
      <c r="B3128" s="0" t="s">
        <v>472</v>
      </c>
      <c r="C3128" s="15" t="n">
        <v>45474</v>
      </c>
      <c r="D3128" s="0" t="n">
        <v>2</v>
      </c>
      <c r="E3128" s="0" t="n">
        <v>0</v>
      </c>
      <c r="F3128" s="0" t="n">
        <v>0</v>
      </c>
      <c r="G3128" s="0" t="n">
        <v>0</v>
      </c>
      <c r="H3128" s="0" t="n">
        <v>0</v>
      </c>
      <c r="I3128" s="0" t="n">
        <v>0</v>
      </c>
      <c r="J3128" s="0" t="n">
        <v>24</v>
      </c>
      <c r="K3128" s="37" t="n">
        <f aca="false">E3128+Inputs!$B$5*F3128</f>
        <v>0</v>
      </c>
      <c r="L3128" s="37" t="n">
        <f aca="false">G3128+Inputs!$B$6*H3128</f>
        <v>0</v>
      </c>
      <c r="M3128" s="37" t="n">
        <f aca="false">I3128+Inputs!$B$7*J3128</f>
        <v>29.784</v>
      </c>
      <c r="N3128" s="37" t="n">
        <f aca="false">K3128+L3128+M3128</f>
        <v>29.784</v>
      </c>
    </row>
    <row r="3129" customFormat="false" ht="15" hidden="false" customHeight="false" outlineLevel="0" collapsed="false">
      <c r="A3129" s="0" t="s">
        <v>9</v>
      </c>
      <c r="B3129" s="0" t="s">
        <v>472</v>
      </c>
      <c r="C3129" s="15" t="n">
        <v>45505</v>
      </c>
      <c r="D3129" s="0" t="n">
        <v>2</v>
      </c>
      <c r="E3129" s="0" t="n">
        <v>0</v>
      </c>
      <c r="F3129" s="0" t="n">
        <v>0</v>
      </c>
      <c r="G3129" s="0" t="n">
        <v>0</v>
      </c>
      <c r="H3129" s="0" t="n">
        <v>0</v>
      </c>
      <c r="I3129" s="0" t="n">
        <v>0</v>
      </c>
      <c r="J3129" s="0" t="n">
        <v>11</v>
      </c>
      <c r="K3129" s="37" t="n">
        <f aca="false">E3129+Inputs!$B$5*F3129</f>
        <v>0</v>
      </c>
      <c r="L3129" s="37" t="n">
        <f aca="false">G3129+Inputs!$B$6*H3129</f>
        <v>0</v>
      </c>
      <c r="M3129" s="37" t="n">
        <f aca="false">I3129+Inputs!$B$7*J3129</f>
        <v>13.651</v>
      </c>
      <c r="N3129" s="37" t="n">
        <f aca="false">K3129+L3129+M3129</f>
        <v>13.651</v>
      </c>
    </row>
    <row r="3130" customFormat="false" ht="15" hidden="false" customHeight="false" outlineLevel="0" collapsed="false">
      <c r="A3130" s="0" t="s">
        <v>9</v>
      </c>
      <c r="B3130" s="0" t="s">
        <v>472</v>
      </c>
      <c r="C3130" s="15" t="n">
        <v>45536</v>
      </c>
      <c r="D3130" s="0" t="n">
        <v>2</v>
      </c>
      <c r="E3130" s="0" t="n">
        <v>0</v>
      </c>
      <c r="F3130" s="0" t="n">
        <v>0</v>
      </c>
      <c r="G3130" s="0" t="n">
        <v>0</v>
      </c>
      <c r="H3130" s="0" t="n">
        <v>0</v>
      </c>
      <c r="I3130" s="0" t="n">
        <v>0</v>
      </c>
      <c r="J3130" s="0" t="n">
        <v>16</v>
      </c>
      <c r="K3130" s="37" t="n">
        <f aca="false">E3130+Inputs!$B$5*F3130</f>
        <v>0</v>
      </c>
      <c r="L3130" s="37" t="n">
        <f aca="false">G3130+Inputs!$B$6*H3130</f>
        <v>0</v>
      </c>
      <c r="M3130" s="37" t="n">
        <f aca="false">I3130+Inputs!$B$7*J3130</f>
        <v>19.856</v>
      </c>
      <c r="N3130" s="37" t="n">
        <f aca="false">K3130+L3130+M3130</f>
        <v>19.856</v>
      </c>
    </row>
    <row r="3131" customFormat="false" ht="15" hidden="false" customHeight="false" outlineLevel="0" collapsed="false">
      <c r="A3131" s="0" t="s">
        <v>9</v>
      </c>
      <c r="B3131" s="0" t="s">
        <v>472</v>
      </c>
      <c r="C3131" s="15" t="n">
        <v>45566</v>
      </c>
      <c r="D3131" s="0" t="n">
        <v>2</v>
      </c>
      <c r="E3131" s="0" t="n">
        <v>0</v>
      </c>
      <c r="F3131" s="0" t="n">
        <v>0</v>
      </c>
      <c r="G3131" s="0" t="n">
        <v>0</v>
      </c>
      <c r="H3131" s="0" t="n">
        <v>0</v>
      </c>
      <c r="I3131" s="0" t="n">
        <v>0</v>
      </c>
      <c r="J3131" s="0" t="n">
        <v>9</v>
      </c>
      <c r="K3131" s="37" t="n">
        <f aca="false">E3131+Inputs!$B$5*F3131</f>
        <v>0</v>
      </c>
      <c r="L3131" s="37" t="n">
        <f aca="false">G3131+Inputs!$B$6*H3131</f>
        <v>0</v>
      </c>
      <c r="M3131" s="37" t="n">
        <f aca="false">I3131+Inputs!$B$7*J3131</f>
        <v>11.169</v>
      </c>
      <c r="N3131" s="37" t="n">
        <f aca="false">K3131+L3131+M3131</f>
        <v>11.169</v>
      </c>
    </row>
    <row r="3132" customFormat="false" ht="15" hidden="false" customHeight="false" outlineLevel="0" collapsed="false">
      <c r="A3132" s="0" t="s">
        <v>9</v>
      </c>
      <c r="B3132" s="0" t="s">
        <v>472</v>
      </c>
      <c r="C3132" s="15" t="n">
        <v>45597</v>
      </c>
      <c r="D3132" s="0" t="n">
        <v>2</v>
      </c>
      <c r="E3132" s="0" t="n">
        <v>0</v>
      </c>
      <c r="F3132" s="0" t="n">
        <v>0</v>
      </c>
      <c r="G3132" s="0" t="n">
        <v>0</v>
      </c>
      <c r="H3132" s="0" t="n">
        <v>0</v>
      </c>
      <c r="I3132" s="0" t="n">
        <v>0</v>
      </c>
      <c r="J3132" s="0" t="n">
        <v>12</v>
      </c>
      <c r="K3132" s="37" t="n">
        <f aca="false">E3132+Inputs!$B$5*F3132</f>
        <v>0</v>
      </c>
      <c r="L3132" s="37" t="n">
        <f aca="false">G3132+Inputs!$B$6*H3132</f>
        <v>0</v>
      </c>
      <c r="M3132" s="37" t="n">
        <f aca="false">I3132+Inputs!$B$7*J3132</f>
        <v>14.892</v>
      </c>
      <c r="N3132" s="37" t="n">
        <f aca="false">K3132+L3132+M3132</f>
        <v>14.892</v>
      </c>
    </row>
    <row r="3133" customFormat="false" ht="15" hidden="false" customHeight="false" outlineLevel="0" collapsed="false">
      <c r="A3133" s="0" t="s">
        <v>9</v>
      </c>
      <c r="B3133" s="0" t="s">
        <v>472</v>
      </c>
      <c r="C3133" s="15" t="n">
        <v>45627</v>
      </c>
      <c r="D3133" s="0" t="n">
        <v>2</v>
      </c>
      <c r="E3133" s="0" t="n">
        <v>0</v>
      </c>
      <c r="F3133" s="0" t="n">
        <v>0</v>
      </c>
      <c r="G3133" s="0" t="n">
        <v>0</v>
      </c>
      <c r="H3133" s="0" t="n">
        <v>0</v>
      </c>
      <c r="I3133" s="0" t="n">
        <v>0</v>
      </c>
      <c r="J3133" s="0" t="n">
        <v>13</v>
      </c>
      <c r="K3133" s="37" t="n">
        <f aca="false">E3133+Inputs!$B$5*F3133</f>
        <v>0</v>
      </c>
      <c r="L3133" s="37" t="n">
        <f aca="false">G3133+Inputs!$B$6*H3133</f>
        <v>0</v>
      </c>
      <c r="M3133" s="37" t="n">
        <f aca="false">I3133+Inputs!$B$7*J3133</f>
        <v>16.133</v>
      </c>
      <c r="N3133" s="37" t="n">
        <f aca="false">K3133+L3133+M3133</f>
        <v>16.133</v>
      </c>
    </row>
    <row r="3134" customFormat="false" ht="15" hidden="false" customHeight="false" outlineLevel="0" collapsed="false">
      <c r="A3134" s="0" t="s">
        <v>9</v>
      </c>
      <c r="B3134" s="0" t="s">
        <v>472</v>
      </c>
      <c r="C3134" s="15" t="n">
        <v>45658</v>
      </c>
      <c r="D3134" s="0" t="n">
        <v>2</v>
      </c>
      <c r="E3134" s="0" t="n">
        <v>0</v>
      </c>
      <c r="F3134" s="0" t="n">
        <v>0</v>
      </c>
      <c r="G3134" s="0" t="n">
        <v>0</v>
      </c>
      <c r="H3134" s="0" t="n">
        <v>0</v>
      </c>
      <c r="I3134" s="0" t="n">
        <v>0</v>
      </c>
      <c r="J3134" s="0" t="n">
        <v>11</v>
      </c>
      <c r="K3134" s="37" t="n">
        <f aca="false">E3134+Inputs!$B$5*F3134</f>
        <v>0</v>
      </c>
      <c r="L3134" s="37" t="n">
        <f aca="false">G3134+Inputs!$B$6*H3134</f>
        <v>0</v>
      </c>
      <c r="M3134" s="37" t="n">
        <f aca="false">I3134+Inputs!$B$7*J3134</f>
        <v>13.651</v>
      </c>
      <c r="N3134" s="37" t="n">
        <f aca="false">K3134+L3134+M3134</f>
        <v>13.651</v>
      </c>
    </row>
    <row r="3135" customFormat="false" ht="15" hidden="false" customHeight="false" outlineLevel="0" collapsed="false">
      <c r="A3135" s="0" t="s">
        <v>9</v>
      </c>
      <c r="B3135" s="0" t="s">
        <v>472</v>
      </c>
      <c r="C3135" s="15" t="n">
        <v>45689</v>
      </c>
      <c r="D3135" s="0" t="n">
        <v>2</v>
      </c>
      <c r="E3135" s="0" t="n">
        <v>0</v>
      </c>
      <c r="F3135" s="0" t="n">
        <v>0</v>
      </c>
      <c r="G3135" s="0" t="n">
        <v>0</v>
      </c>
      <c r="H3135" s="0" t="n">
        <v>2</v>
      </c>
      <c r="I3135" s="0" t="n">
        <v>0</v>
      </c>
      <c r="J3135" s="0" t="n">
        <v>12</v>
      </c>
      <c r="K3135" s="37" t="n">
        <f aca="false">E3135+Inputs!$B$5*F3135</f>
        <v>0</v>
      </c>
      <c r="L3135" s="37" t="n">
        <f aca="false">G3135+Inputs!$B$6*H3135</f>
        <v>2.55</v>
      </c>
      <c r="M3135" s="37" t="n">
        <f aca="false">I3135+Inputs!$B$7*J3135</f>
        <v>14.892</v>
      </c>
      <c r="N3135" s="37" t="n">
        <f aca="false">K3135+L3135+M3135</f>
        <v>17.442</v>
      </c>
    </row>
    <row r="3136" customFormat="false" ht="15" hidden="false" customHeight="false" outlineLevel="0" collapsed="false">
      <c r="A3136" s="0" t="s">
        <v>9</v>
      </c>
      <c r="B3136" s="0" t="s">
        <v>472</v>
      </c>
      <c r="C3136" s="15" t="n">
        <v>45717</v>
      </c>
      <c r="D3136" s="0" t="n">
        <v>2</v>
      </c>
      <c r="E3136" s="0" t="n">
        <v>0</v>
      </c>
      <c r="F3136" s="0" t="n">
        <v>0</v>
      </c>
      <c r="G3136" s="0" t="n">
        <v>0</v>
      </c>
      <c r="H3136" s="0" t="n">
        <v>0</v>
      </c>
      <c r="I3136" s="0" t="n">
        <v>0</v>
      </c>
      <c r="J3136" s="0" t="n">
        <v>12</v>
      </c>
      <c r="K3136" s="37" t="n">
        <f aca="false">E3136+Inputs!$B$5*F3136</f>
        <v>0</v>
      </c>
      <c r="L3136" s="37" t="n">
        <f aca="false">G3136+Inputs!$B$6*H3136</f>
        <v>0</v>
      </c>
      <c r="M3136" s="37" t="n">
        <f aca="false">I3136+Inputs!$B$7*J3136</f>
        <v>14.892</v>
      </c>
      <c r="N3136" s="37" t="n">
        <f aca="false">K3136+L3136+M3136</f>
        <v>14.892</v>
      </c>
    </row>
    <row r="3137" customFormat="false" ht="15" hidden="false" customHeight="false" outlineLevel="0" collapsed="false">
      <c r="A3137" s="0" t="s">
        <v>9</v>
      </c>
      <c r="B3137" s="0" t="s">
        <v>472</v>
      </c>
      <c r="C3137" s="15" t="n">
        <v>45748</v>
      </c>
      <c r="D3137" s="0" t="n">
        <v>2</v>
      </c>
      <c r="E3137" s="0" t="n">
        <v>0</v>
      </c>
      <c r="F3137" s="0" t="n">
        <v>0</v>
      </c>
      <c r="G3137" s="0" t="n">
        <v>0</v>
      </c>
      <c r="H3137" s="0" t="n">
        <v>0</v>
      </c>
      <c r="I3137" s="0" t="n">
        <v>0</v>
      </c>
      <c r="J3137" s="0" t="n">
        <v>8</v>
      </c>
      <c r="K3137" s="37" t="n">
        <f aca="false">E3137+Inputs!$B$5*F3137</f>
        <v>0</v>
      </c>
      <c r="L3137" s="37" t="n">
        <f aca="false">G3137+Inputs!$B$6*H3137</f>
        <v>0</v>
      </c>
      <c r="M3137" s="37" t="n">
        <f aca="false">I3137+Inputs!$B$7*J3137</f>
        <v>9.928</v>
      </c>
      <c r="N3137" s="37" t="n">
        <f aca="false">K3137+L3137+M3137</f>
        <v>9.928</v>
      </c>
    </row>
    <row r="3138" customFormat="false" ht="15" hidden="false" customHeight="false" outlineLevel="0" collapsed="false">
      <c r="A3138" s="0" t="s">
        <v>9</v>
      </c>
      <c r="B3138" s="0" t="s">
        <v>472</v>
      </c>
      <c r="C3138" s="15" t="n">
        <v>45778</v>
      </c>
      <c r="D3138" s="0" t="n">
        <v>2</v>
      </c>
      <c r="E3138" s="0" t="n">
        <v>0</v>
      </c>
      <c r="F3138" s="0" t="n">
        <v>0</v>
      </c>
      <c r="G3138" s="0" t="n">
        <v>0</v>
      </c>
      <c r="H3138" s="0" t="n">
        <v>0</v>
      </c>
      <c r="I3138" s="0" t="n">
        <v>0</v>
      </c>
      <c r="J3138" s="0" t="n">
        <v>7</v>
      </c>
      <c r="K3138" s="37" t="n">
        <f aca="false">E3138+Inputs!$B$5*F3138</f>
        <v>0</v>
      </c>
      <c r="L3138" s="37" t="n">
        <f aca="false">G3138+Inputs!$B$6*H3138</f>
        <v>0</v>
      </c>
      <c r="M3138" s="37" t="n">
        <f aca="false">I3138+Inputs!$B$7*J3138</f>
        <v>8.687</v>
      </c>
      <c r="N3138" s="37" t="n">
        <f aca="false">K3138+L3138+M3138</f>
        <v>8.687</v>
      </c>
    </row>
    <row r="3139" customFormat="false" ht="15" hidden="false" customHeight="false" outlineLevel="0" collapsed="false">
      <c r="A3139" s="0" t="s">
        <v>9</v>
      </c>
      <c r="B3139" s="0" t="s">
        <v>472</v>
      </c>
      <c r="C3139" s="15" t="n">
        <v>45809</v>
      </c>
      <c r="D3139" s="0" t="n">
        <v>2</v>
      </c>
      <c r="E3139" s="0" t="n">
        <v>0</v>
      </c>
      <c r="F3139" s="0" t="n">
        <v>0</v>
      </c>
      <c r="G3139" s="0" t="n">
        <v>0</v>
      </c>
      <c r="H3139" s="0" t="n">
        <v>0</v>
      </c>
      <c r="I3139" s="0" t="n">
        <v>0</v>
      </c>
      <c r="J3139" s="0" t="n">
        <v>8</v>
      </c>
      <c r="K3139" s="37" t="n">
        <f aca="false">E3139+Inputs!$B$5*F3139</f>
        <v>0</v>
      </c>
      <c r="L3139" s="37" t="n">
        <f aca="false">G3139+Inputs!$B$6*H3139</f>
        <v>0</v>
      </c>
      <c r="M3139" s="37" t="n">
        <f aca="false">I3139+Inputs!$B$7*J3139</f>
        <v>9.928</v>
      </c>
      <c r="N3139" s="37" t="n">
        <f aca="false">K3139+L3139+M3139</f>
        <v>9.928</v>
      </c>
    </row>
    <row r="3140" customFormat="false" ht="15" hidden="false" customHeight="false" outlineLevel="0" collapsed="false">
      <c r="A3140" s="0" t="s">
        <v>9</v>
      </c>
      <c r="B3140" s="0" t="s">
        <v>472</v>
      </c>
      <c r="C3140" s="15" t="n">
        <v>45839</v>
      </c>
      <c r="D3140" s="0" t="n">
        <v>2</v>
      </c>
      <c r="E3140" s="0" t="n">
        <v>0</v>
      </c>
      <c r="F3140" s="0" t="n">
        <v>0</v>
      </c>
      <c r="G3140" s="0" t="n">
        <v>0</v>
      </c>
      <c r="H3140" s="0" t="n">
        <v>0</v>
      </c>
      <c r="I3140" s="0" t="n">
        <v>0</v>
      </c>
      <c r="J3140" s="0" t="n">
        <v>13</v>
      </c>
      <c r="K3140" s="37" t="n">
        <f aca="false">E3140+Inputs!$B$5*F3140</f>
        <v>0</v>
      </c>
      <c r="L3140" s="37" t="n">
        <f aca="false">G3140+Inputs!$B$6*H3140</f>
        <v>0</v>
      </c>
      <c r="M3140" s="37" t="n">
        <f aca="false">I3140+Inputs!$B$7*J3140</f>
        <v>16.133</v>
      </c>
      <c r="N3140" s="37" t="n">
        <f aca="false">K3140+L3140+M3140</f>
        <v>16.133</v>
      </c>
    </row>
    <row r="3141" customFormat="false" ht="15" hidden="false" customHeight="false" outlineLevel="0" collapsed="false">
      <c r="A3141" s="0" t="s">
        <v>9</v>
      </c>
      <c r="B3141" s="0" t="s">
        <v>472</v>
      </c>
      <c r="C3141" s="15" t="n">
        <v>45870</v>
      </c>
      <c r="D3141" s="0" t="n">
        <v>2</v>
      </c>
      <c r="E3141" s="0" t="n">
        <v>0</v>
      </c>
      <c r="F3141" s="0" t="n">
        <v>0</v>
      </c>
      <c r="G3141" s="0" t="n">
        <v>0</v>
      </c>
      <c r="H3141" s="0" t="n">
        <v>0</v>
      </c>
      <c r="I3141" s="0" t="n">
        <v>0</v>
      </c>
      <c r="J3141" s="0" t="n">
        <v>14</v>
      </c>
      <c r="K3141" s="37" t="n">
        <f aca="false">E3141+Inputs!$B$5*F3141</f>
        <v>0</v>
      </c>
      <c r="L3141" s="37" t="n">
        <f aca="false">G3141+Inputs!$B$6*H3141</f>
        <v>0</v>
      </c>
      <c r="M3141" s="37" t="n">
        <f aca="false">I3141+Inputs!$B$7*J3141</f>
        <v>17.374</v>
      </c>
      <c r="N3141" s="37" t="n">
        <f aca="false">K3141+L3141+M3141</f>
        <v>17.374</v>
      </c>
    </row>
    <row r="3142" customFormat="false" ht="15" hidden="false" customHeight="false" outlineLevel="0" collapsed="false">
      <c r="A3142" s="0" t="s">
        <v>9</v>
      </c>
      <c r="B3142" s="0" t="s">
        <v>472</v>
      </c>
      <c r="C3142" s="15" t="n">
        <v>45901</v>
      </c>
      <c r="D3142" s="0" t="n">
        <v>2</v>
      </c>
      <c r="E3142" s="0" t="n">
        <v>0</v>
      </c>
      <c r="F3142" s="0" t="n">
        <v>0</v>
      </c>
      <c r="G3142" s="0" t="n">
        <v>0</v>
      </c>
      <c r="H3142" s="0" t="n">
        <v>0</v>
      </c>
      <c r="I3142" s="0" t="n">
        <v>0</v>
      </c>
      <c r="J3142" s="0" t="n">
        <v>11</v>
      </c>
      <c r="K3142" s="37" t="n">
        <f aca="false">E3142+Inputs!$B$5*F3142</f>
        <v>0</v>
      </c>
      <c r="L3142" s="37" t="n">
        <f aca="false">G3142+Inputs!$B$6*H3142</f>
        <v>0</v>
      </c>
      <c r="M3142" s="37" t="n">
        <f aca="false">I3142+Inputs!$B$7*J3142</f>
        <v>13.651</v>
      </c>
      <c r="N3142" s="37" t="n">
        <f aca="false">K3142+L3142+M3142</f>
        <v>13.651</v>
      </c>
    </row>
    <row r="3143" customFormat="false" ht="15" hidden="false" customHeight="false" outlineLevel="0" collapsed="false">
      <c r="A3143" s="0" t="s">
        <v>9</v>
      </c>
      <c r="B3143" s="0" t="s">
        <v>472</v>
      </c>
      <c r="C3143" s="15" t="n">
        <v>45931</v>
      </c>
      <c r="D3143" s="0" t="n">
        <v>2</v>
      </c>
      <c r="E3143" s="0" t="n">
        <v>0</v>
      </c>
      <c r="F3143" s="0" t="n">
        <v>0</v>
      </c>
      <c r="G3143" s="0" t="n">
        <v>0</v>
      </c>
      <c r="H3143" s="0" t="n">
        <v>0</v>
      </c>
      <c r="I3143" s="0" t="n">
        <v>0</v>
      </c>
      <c r="J3143" s="0" t="n">
        <v>11</v>
      </c>
      <c r="K3143" s="37" t="n">
        <f aca="false">E3143+Inputs!$B$5*F3143</f>
        <v>0</v>
      </c>
      <c r="L3143" s="37" t="n">
        <f aca="false">G3143+Inputs!$B$6*H3143</f>
        <v>0</v>
      </c>
      <c r="M3143" s="37" t="n">
        <f aca="false">I3143+Inputs!$B$7*J3143</f>
        <v>13.651</v>
      </c>
      <c r="N3143" s="37" t="n">
        <f aca="false">K3143+L3143+M3143</f>
        <v>13.651</v>
      </c>
    </row>
    <row r="3144" customFormat="false" ht="15" hidden="false" customHeight="false" outlineLevel="0" collapsed="false">
      <c r="A3144" s="0" t="s">
        <v>9</v>
      </c>
      <c r="B3144" s="0" t="s">
        <v>472</v>
      </c>
      <c r="C3144" s="15" t="n">
        <v>45962</v>
      </c>
      <c r="D3144" s="0" t="n">
        <v>2</v>
      </c>
      <c r="E3144" s="0" t="n">
        <v>0</v>
      </c>
      <c r="F3144" s="0" t="n">
        <v>0</v>
      </c>
      <c r="G3144" s="0" t="n">
        <v>0</v>
      </c>
      <c r="H3144" s="0" t="n">
        <v>0</v>
      </c>
      <c r="I3144" s="0" t="n">
        <v>0</v>
      </c>
      <c r="J3144" s="0" t="n">
        <v>9</v>
      </c>
      <c r="K3144" s="37" t="n">
        <f aca="false">E3144+Inputs!$B$5*F3144</f>
        <v>0</v>
      </c>
      <c r="L3144" s="37" t="n">
        <f aca="false">G3144+Inputs!$B$6*H3144</f>
        <v>0</v>
      </c>
      <c r="M3144" s="37" t="n">
        <f aca="false">I3144+Inputs!$B$7*J3144</f>
        <v>11.169</v>
      </c>
      <c r="N3144" s="37" t="n">
        <f aca="false">K3144+L3144+M3144</f>
        <v>11.169</v>
      </c>
    </row>
    <row r="3145" customFormat="false" ht="15" hidden="false" customHeight="false" outlineLevel="0" collapsed="false">
      <c r="A3145" s="0" t="s">
        <v>9</v>
      </c>
      <c r="B3145" s="0" t="s">
        <v>472</v>
      </c>
      <c r="C3145" s="15" t="n">
        <v>45992</v>
      </c>
      <c r="D3145" s="0" t="n">
        <v>2</v>
      </c>
      <c r="E3145" s="0" t="n">
        <v>0</v>
      </c>
      <c r="F3145" s="0" t="n">
        <v>1</v>
      </c>
      <c r="G3145" s="0" t="n">
        <v>0</v>
      </c>
      <c r="H3145" s="0" t="n">
        <v>0</v>
      </c>
      <c r="I3145" s="0" t="n">
        <v>0</v>
      </c>
      <c r="J3145" s="0" t="n">
        <v>7</v>
      </c>
      <c r="K3145" s="37" t="n">
        <f aca="false">E3145+Inputs!$B$5*F3145</f>
        <v>1.275</v>
      </c>
      <c r="L3145" s="37" t="n">
        <f aca="false">G3145+Inputs!$B$6*H3145</f>
        <v>0</v>
      </c>
      <c r="M3145" s="37" t="n">
        <f aca="false">I3145+Inputs!$B$7*J3145</f>
        <v>8.687</v>
      </c>
      <c r="N3145" s="37" t="n">
        <f aca="false">K3145+L3145+M3145</f>
        <v>9.962</v>
      </c>
    </row>
    <row r="3146" customFormat="false" ht="15" hidden="false" customHeight="false" outlineLevel="0" collapsed="false">
      <c r="A3146" s="0" t="s">
        <v>9</v>
      </c>
      <c r="B3146" s="0" t="s">
        <v>472</v>
      </c>
      <c r="C3146" s="15" t="n">
        <v>46023</v>
      </c>
      <c r="D3146" s="0" t="n">
        <v>2</v>
      </c>
      <c r="E3146" s="0" t="n">
        <v>0</v>
      </c>
      <c r="F3146" s="0" t="n">
        <v>0</v>
      </c>
      <c r="G3146" s="0" t="n">
        <v>0</v>
      </c>
      <c r="H3146" s="0" t="n">
        <v>0</v>
      </c>
      <c r="I3146" s="0" t="n">
        <v>0</v>
      </c>
      <c r="J3146" s="0" t="n">
        <v>9</v>
      </c>
      <c r="K3146" s="37" t="n">
        <f aca="false">E3146+Inputs!$B$5*F3146</f>
        <v>0</v>
      </c>
      <c r="L3146" s="37" t="n">
        <f aca="false">G3146+Inputs!$B$6*H3146</f>
        <v>0</v>
      </c>
      <c r="M3146" s="37" t="n">
        <f aca="false">I3146+Inputs!$B$7*J3146</f>
        <v>11.169</v>
      </c>
      <c r="N3146" s="37" t="n">
        <f aca="false">K3146+L3146+M3146</f>
        <v>11.169</v>
      </c>
    </row>
    <row r="3147" customFormat="false" ht="15" hidden="false" customHeight="false" outlineLevel="0" collapsed="false">
      <c r="A3147" s="0" t="s">
        <v>9</v>
      </c>
      <c r="B3147" s="0" t="s">
        <v>472</v>
      </c>
      <c r="C3147" s="15" t="n">
        <v>46054</v>
      </c>
      <c r="D3147" s="0" t="n">
        <v>2</v>
      </c>
      <c r="E3147" s="0" t="n">
        <v>0</v>
      </c>
      <c r="F3147" s="0" t="n">
        <v>0</v>
      </c>
      <c r="G3147" s="0" t="n">
        <v>0</v>
      </c>
      <c r="H3147" s="0" t="n">
        <v>0</v>
      </c>
      <c r="I3147" s="0" t="n">
        <v>0</v>
      </c>
      <c r="J3147" s="0" t="n">
        <v>9</v>
      </c>
      <c r="K3147" s="37" t="n">
        <f aca="false">E3147+Inputs!$B$5*F3147</f>
        <v>0</v>
      </c>
      <c r="L3147" s="37" t="n">
        <f aca="false">G3147+Inputs!$B$6*H3147</f>
        <v>0</v>
      </c>
      <c r="M3147" s="37" t="n">
        <f aca="false">I3147+Inputs!$B$7*J3147</f>
        <v>11.169</v>
      </c>
      <c r="N3147" s="37" t="n">
        <f aca="false">K3147+L3147+M3147</f>
        <v>11.169</v>
      </c>
    </row>
    <row r="3148" customFormat="false" ht="15" hidden="false" customHeight="false" outlineLevel="0" collapsed="false">
      <c r="A3148" s="0" t="s">
        <v>9</v>
      </c>
      <c r="B3148" s="0" t="s">
        <v>472</v>
      </c>
      <c r="C3148" s="15" t="n">
        <v>46082</v>
      </c>
      <c r="D3148" s="0" t="n">
        <v>2</v>
      </c>
      <c r="E3148" s="0" t="n">
        <v>0</v>
      </c>
      <c r="F3148" s="0" t="n">
        <v>1</v>
      </c>
      <c r="G3148" s="0" t="n">
        <v>0</v>
      </c>
      <c r="H3148" s="0" t="n">
        <v>0</v>
      </c>
      <c r="I3148" s="0" t="n">
        <v>0</v>
      </c>
      <c r="J3148" s="0" t="n">
        <v>12</v>
      </c>
      <c r="K3148" s="37" t="n">
        <f aca="false">E3148+Inputs!$B$5*F3148</f>
        <v>1.275</v>
      </c>
      <c r="L3148" s="37" t="n">
        <f aca="false">G3148+Inputs!$B$6*H3148</f>
        <v>0</v>
      </c>
      <c r="M3148" s="37" t="n">
        <f aca="false">I3148+Inputs!$B$7*J3148</f>
        <v>14.892</v>
      </c>
      <c r="N3148" s="37" t="n">
        <f aca="false">K3148+L3148+M3148</f>
        <v>16.167</v>
      </c>
    </row>
    <row r="3149" customFormat="false" ht="15" hidden="false" customHeight="false" outlineLevel="0" collapsed="false">
      <c r="A3149" s="0" t="s">
        <v>9</v>
      </c>
      <c r="B3149" s="0" t="s">
        <v>472</v>
      </c>
      <c r="C3149" s="15" t="n">
        <v>46113</v>
      </c>
      <c r="D3149" s="0" t="n">
        <v>2</v>
      </c>
      <c r="E3149" s="0" t="n">
        <v>0</v>
      </c>
      <c r="F3149" s="0" t="n">
        <v>0</v>
      </c>
      <c r="G3149" s="0" t="n">
        <v>0</v>
      </c>
      <c r="H3149" s="0" t="n">
        <v>3</v>
      </c>
      <c r="I3149" s="0" t="n">
        <v>0</v>
      </c>
      <c r="J3149" s="0" t="n">
        <v>7</v>
      </c>
      <c r="K3149" s="37" t="n">
        <f aca="false">E3149+Inputs!$B$5*F3149</f>
        <v>0</v>
      </c>
      <c r="L3149" s="37" t="n">
        <f aca="false">G3149+Inputs!$B$6*H3149</f>
        <v>3.825</v>
      </c>
      <c r="M3149" s="37" t="n">
        <f aca="false">I3149+Inputs!$B$7*J3149</f>
        <v>8.687</v>
      </c>
      <c r="N3149" s="37" t="n">
        <f aca="false">K3149+L3149+M3149</f>
        <v>12.512</v>
      </c>
    </row>
    <row r="3150" customFormat="false" ht="15" hidden="false" customHeight="false" outlineLevel="0" collapsed="false">
      <c r="A3150" s="0" t="s">
        <v>9</v>
      </c>
      <c r="B3150" s="0" t="s">
        <v>472</v>
      </c>
      <c r="C3150" s="15" t="n">
        <v>46143</v>
      </c>
      <c r="D3150" s="0" t="n">
        <v>2</v>
      </c>
      <c r="E3150" s="0" t="n">
        <v>0</v>
      </c>
      <c r="F3150" s="0" t="n">
        <v>1</v>
      </c>
      <c r="G3150" s="0" t="n">
        <v>0</v>
      </c>
      <c r="H3150" s="0" t="n">
        <v>0</v>
      </c>
      <c r="I3150" s="0" t="n">
        <v>0</v>
      </c>
      <c r="J3150" s="0" t="n">
        <v>7</v>
      </c>
      <c r="K3150" s="37" t="n">
        <f aca="false">E3150+Inputs!$B$5*F3150</f>
        <v>1.275</v>
      </c>
      <c r="L3150" s="37" t="n">
        <f aca="false">G3150+Inputs!$B$6*H3150</f>
        <v>0</v>
      </c>
      <c r="M3150" s="37" t="n">
        <f aca="false">I3150+Inputs!$B$7*J3150</f>
        <v>8.687</v>
      </c>
      <c r="N3150" s="37" t="n">
        <f aca="false">K3150+L3150+M3150</f>
        <v>9.962</v>
      </c>
    </row>
    <row r="3151" customFormat="false" ht="15" hidden="false" customHeight="false" outlineLevel="0" collapsed="false">
      <c r="A3151" s="0" t="s">
        <v>9</v>
      </c>
      <c r="B3151" s="0" t="s">
        <v>472</v>
      </c>
      <c r="C3151" s="15" t="n">
        <v>46174</v>
      </c>
      <c r="D3151" s="0" t="n">
        <v>2</v>
      </c>
      <c r="E3151" s="0" t="n">
        <v>0</v>
      </c>
      <c r="F3151" s="0" t="n">
        <v>2</v>
      </c>
      <c r="G3151" s="0" t="n">
        <v>0</v>
      </c>
      <c r="H3151" s="0" t="n">
        <v>1</v>
      </c>
      <c r="I3151" s="0" t="n">
        <v>0</v>
      </c>
      <c r="J3151" s="0" t="n">
        <v>16</v>
      </c>
      <c r="K3151" s="37" t="n">
        <f aca="false">E3151+Inputs!$B$5*F3151</f>
        <v>2.55</v>
      </c>
      <c r="L3151" s="37" t="n">
        <f aca="false">G3151+Inputs!$B$6*H3151</f>
        <v>1.275</v>
      </c>
      <c r="M3151" s="37" t="n">
        <f aca="false">I3151+Inputs!$B$7*J3151</f>
        <v>19.856</v>
      </c>
      <c r="N3151" s="37" t="n">
        <f aca="false">K3151+L3151+M3151</f>
        <v>23.681</v>
      </c>
    </row>
    <row r="3152" customFormat="false" ht="15" hidden="false" customHeight="false" outlineLevel="0" collapsed="false">
      <c r="A3152" s="0" t="s">
        <v>9</v>
      </c>
      <c r="B3152" s="0" t="s">
        <v>472</v>
      </c>
      <c r="C3152" s="15" t="n">
        <v>46204</v>
      </c>
      <c r="D3152" s="0" t="n">
        <v>2</v>
      </c>
      <c r="E3152" s="0" t="n">
        <v>0</v>
      </c>
      <c r="F3152" s="0" t="n">
        <v>0</v>
      </c>
      <c r="G3152" s="0" t="n">
        <v>0</v>
      </c>
      <c r="H3152" s="0" t="n">
        <v>1</v>
      </c>
      <c r="I3152" s="0" t="n">
        <v>0</v>
      </c>
      <c r="J3152" s="0" t="n">
        <v>6</v>
      </c>
      <c r="K3152" s="37" t="n">
        <f aca="false">E3152+Inputs!$B$5*F3152</f>
        <v>0</v>
      </c>
      <c r="L3152" s="37" t="n">
        <f aca="false">G3152+Inputs!$B$6*H3152</f>
        <v>1.275</v>
      </c>
      <c r="M3152" s="37" t="n">
        <f aca="false">I3152+Inputs!$B$7*J3152</f>
        <v>7.446</v>
      </c>
      <c r="N3152" s="37" t="n">
        <f aca="false">K3152+L3152+M3152</f>
        <v>8.721</v>
      </c>
    </row>
    <row r="3153" customFormat="false" ht="15" hidden="false" customHeight="false" outlineLevel="0" collapsed="false">
      <c r="A3153" s="0" t="s">
        <v>9</v>
      </c>
      <c r="B3153" s="0" t="s">
        <v>472</v>
      </c>
      <c r="C3153" s="15" t="n">
        <v>46235</v>
      </c>
      <c r="D3153" s="0" t="n">
        <v>2</v>
      </c>
      <c r="E3153" s="0" t="n">
        <v>0</v>
      </c>
      <c r="F3153" s="0" t="n">
        <v>1</v>
      </c>
      <c r="G3153" s="0" t="n">
        <v>0</v>
      </c>
      <c r="H3153" s="0" t="n">
        <v>1</v>
      </c>
      <c r="I3153" s="0" t="n">
        <v>0</v>
      </c>
      <c r="J3153" s="0" t="n">
        <v>7</v>
      </c>
      <c r="K3153" s="37" t="n">
        <f aca="false">E3153+Inputs!$B$5*F3153</f>
        <v>1.275</v>
      </c>
      <c r="L3153" s="37" t="n">
        <f aca="false">G3153+Inputs!$B$6*H3153</f>
        <v>1.275</v>
      </c>
      <c r="M3153" s="37" t="n">
        <f aca="false">I3153+Inputs!$B$7*J3153</f>
        <v>8.687</v>
      </c>
      <c r="N3153" s="37" t="n">
        <f aca="false">K3153+L3153+M3153</f>
        <v>11.237</v>
      </c>
    </row>
    <row r="3154" customFormat="false" ht="15" hidden="false" customHeight="false" outlineLevel="0" collapsed="false">
      <c r="A3154" s="0" t="s">
        <v>9</v>
      </c>
      <c r="B3154" s="0" t="s">
        <v>419</v>
      </c>
      <c r="C3154" s="15" t="n">
        <v>44927</v>
      </c>
      <c r="D3154" s="0" t="n">
        <v>3</v>
      </c>
      <c r="E3154" s="0" t="n">
        <v>0</v>
      </c>
      <c r="F3154" s="0" t="n">
        <v>6</v>
      </c>
      <c r="G3154" s="0" t="n">
        <v>0</v>
      </c>
      <c r="H3154" s="0" t="n">
        <v>1</v>
      </c>
      <c r="I3154" s="0" t="n">
        <v>0</v>
      </c>
      <c r="J3154" s="0" t="n">
        <v>243</v>
      </c>
      <c r="K3154" s="37" t="n">
        <f aca="false">E3154+Inputs!$B$5*F3154</f>
        <v>7.65</v>
      </c>
      <c r="L3154" s="37" t="n">
        <f aca="false">G3154+Inputs!$B$6*H3154</f>
        <v>1.275</v>
      </c>
      <c r="M3154" s="37" t="n">
        <f aca="false">I3154+Inputs!$B$7*J3154</f>
        <v>301.563</v>
      </c>
      <c r="N3154" s="37" t="n">
        <f aca="false">K3154+L3154+M3154</f>
        <v>310.488</v>
      </c>
    </row>
    <row r="3155" customFormat="false" ht="15" hidden="false" customHeight="false" outlineLevel="0" collapsed="false">
      <c r="A3155" s="0" t="s">
        <v>9</v>
      </c>
      <c r="B3155" s="0" t="s">
        <v>419</v>
      </c>
      <c r="C3155" s="15" t="n">
        <v>44958</v>
      </c>
      <c r="D3155" s="0" t="n">
        <v>3</v>
      </c>
      <c r="E3155" s="0" t="n">
        <v>0</v>
      </c>
      <c r="F3155" s="0" t="n">
        <v>4</v>
      </c>
      <c r="G3155" s="0" t="n">
        <v>0</v>
      </c>
      <c r="H3155" s="0" t="n">
        <v>0</v>
      </c>
      <c r="I3155" s="0" t="n">
        <v>0</v>
      </c>
      <c r="J3155" s="0" t="n">
        <v>198</v>
      </c>
      <c r="K3155" s="37" t="n">
        <f aca="false">E3155+Inputs!$B$5*F3155</f>
        <v>5.1</v>
      </c>
      <c r="L3155" s="37" t="n">
        <f aca="false">G3155+Inputs!$B$6*H3155</f>
        <v>0</v>
      </c>
      <c r="M3155" s="37" t="n">
        <f aca="false">I3155+Inputs!$B$7*J3155</f>
        <v>245.718</v>
      </c>
      <c r="N3155" s="37" t="n">
        <f aca="false">K3155+L3155+M3155</f>
        <v>250.818</v>
      </c>
    </row>
    <row r="3156" customFormat="false" ht="15" hidden="false" customHeight="false" outlineLevel="0" collapsed="false">
      <c r="A3156" s="0" t="s">
        <v>9</v>
      </c>
      <c r="B3156" s="0" t="s">
        <v>419</v>
      </c>
      <c r="C3156" s="15" t="n">
        <v>44986</v>
      </c>
      <c r="D3156" s="0" t="n">
        <v>3</v>
      </c>
      <c r="E3156" s="0" t="n">
        <v>0</v>
      </c>
      <c r="F3156" s="0" t="n">
        <v>2</v>
      </c>
      <c r="G3156" s="0" t="n">
        <v>0</v>
      </c>
      <c r="H3156" s="0" t="n">
        <v>0</v>
      </c>
      <c r="I3156" s="0" t="n">
        <v>0</v>
      </c>
      <c r="J3156" s="0" t="n">
        <v>32</v>
      </c>
      <c r="K3156" s="37" t="n">
        <f aca="false">E3156+Inputs!$B$5*F3156</f>
        <v>2.55</v>
      </c>
      <c r="L3156" s="37" t="n">
        <f aca="false">G3156+Inputs!$B$6*H3156</f>
        <v>0</v>
      </c>
      <c r="M3156" s="37" t="n">
        <f aca="false">I3156+Inputs!$B$7*J3156</f>
        <v>39.712</v>
      </c>
      <c r="N3156" s="37" t="n">
        <f aca="false">K3156+L3156+M3156</f>
        <v>42.262</v>
      </c>
    </row>
    <row r="3157" customFormat="false" ht="15" hidden="false" customHeight="false" outlineLevel="0" collapsed="false">
      <c r="A3157" s="0" t="s">
        <v>9</v>
      </c>
      <c r="B3157" s="0" t="s">
        <v>419</v>
      </c>
      <c r="C3157" s="15" t="n">
        <v>45017</v>
      </c>
      <c r="D3157" s="0" t="n">
        <v>3</v>
      </c>
      <c r="E3157" s="0" t="n">
        <v>0</v>
      </c>
      <c r="F3157" s="0" t="n">
        <v>2</v>
      </c>
      <c r="G3157" s="0" t="n">
        <v>0</v>
      </c>
      <c r="H3157" s="0" t="n">
        <v>1</v>
      </c>
      <c r="I3157" s="0" t="n">
        <v>0</v>
      </c>
      <c r="J3157" s="0" t="n">
        <v>73</v>
      </c>
      <c r="K3157" s="37" t="n">
        <f aca="false">E3157+Inputs!$B$5*F3157</f>
        <v>2.55</v>
      </c>
      <c r="L3157" s="37" t="n">
        <f aca="false">G3157+Inputs!$B$6*H3157</f>
        <v>1.275</v>
      </c>
      <c r="M3157" s="37" t="n">
        <f aca="false">I3157+Inputs!$B$7*J3157</f>
        <v>90.593</v>
      </c>
      <c r="N3157" s="37" t="n">
        <f aca="false">K3157+L3157+M3157</f>
        <v>94.418</v>
      </c>
    </row>
    <row r="3158" customFormat="false" ht="15" hidden="false" customHeight="false" outlineLevel="0" collapsed="false">
      <c r="A3158" s="0" t="s">
        <v>9</v>
      </c>
      <c r="B3158" s="0" t="s">
        <v>419</v>
      </c>
      <c r="C3158" s="15" t="n">
        <v>45047</v>
      </c>
      <c r="D3158" s="0" t="n">
        <v>3</v>
      </c>
      <c r="E3158" s="0" t="n">
        <v>0</v>
      </c>
      <c r="F3158" s="0" t="n">
        <v>9</v>
      </c>
      <c r="G3158" s="0" t="n">
        <v>0</v>
      </c>
      <c r="H3158" s="0" t="n">
        <v>2</v>
      </c>
      <c r="I3158" s="0" t="n">
        <v>0</v>
      </c>
      <c r="J3158" s="0" t="n">
        <v>267</v>
      </c>
      <c r="K3158" s="37" t="n">
        <f aca="false">E3158+Inputs!$B$5*F3158</f>
        <v>11.475</v>
      </c>
      <c r="L3158" s="37" t="n">
        <f aca="false">G3158+Inputs!$B$6*H3158</f>
        <v>2.55</v>
      </c>
      <c r="M3158" s="37" t="n">
        <f aca="false">I3158+Inputs!$B$7*J3158</f>
        <v>331.347</v>
      </c>
      <c r="N3158" s="37" t="n">
        <f aca="false">K3158+L3158+M3158</f>
        <v>345.372</v>
      </c>
    </row>
    <row r="3159" customFormat="false" ht="15" hidden="false" customHeight="false" outlineLevel="0" collapsed="false">
      <c r="A3159" s="0" t="s">
        <v>9</v>
      </c>
      <c r="B3159" s="0" t="s">
        <v>419</v>
      </c>
      <c r="C3159" s="15" t="n">
        <v>45078</v>
      </c>
      <c r="D3159" s="0" t="n">
        <v>3</v>
      </c>
      <c r="E3159" s="0" t="n">
        <v>0</v>
      </c>
      <c r="F3159" s="0" t="n">
        <v>10</v>
      </c>
      <c r="G3159" s="0" t="n">
        <v>0</v>
      </c>
      <c r="H3159" s="0" t="n">
        <v>0</v>
      </c>
      <c r="I3159" s="0" t="n">
        <v>0</v>
      </c>
      <c r="J3159" s="0" t="n">
        <v>305</v>
      </c>
      <c r="K3159" s="37" t="n">
        <f aca="false">E3159+Inputs!$B$5*F3159</f>
        <v>12.75</v>
      </c>
      <c r="L3159" s="37" t="n">
        <f aca="false">G3159+Inputs!$B$6*H3159</f>
        <v>0</v>
      </c>
      <c r="M3159" s="37" t="n">
        <f aca="false">I3159+Inputs!$B$7*J3159</f>
        <v>378.505</v>
      </c>
      <c r="N3159" s="37" t="n">
        <f aca="false">K3159+L3159+M3159</f>
        <v>391.255</v>
      </c>
    </row>
    <row r="3160" customFormat="false" ht="15" hidden="false" customHeight="false" outlineLevel="0" collapsed="false">
      <c r="A3160" s="0" t="s">
        <v>9</v>
      </c>
      <c r="B3160" s="0" t="s">
        <v>419</v>
      </c>
      <c r="C3160" s="15" t="n">
        <v>45108</v>
      </c>
      <c r="D3160" s="0" t="n">
        <v>3</v>
      </c>
      <c r="E3160" s="0" t="n">
        <v>0</v>
      </c>
      <c r="F3160" s="0" t="n">
        <v>8</v>
      </c>
      <c r="G3160" s="0" t="n">
        <v>0</v>
      </c>
      <c r="H3160" s="0" t="n">
        <v>2</v>
      </c>
      <c r="I3160" s="0" t="n">
        <v>0</v>
      </c>
      <c r="J3160" s="0" t="n">
        <v>274</v>
      </c>
      <c r="K3160" s="37" t="n">
        <f aca="false">E3160+Inputs!$B$5*F3160</f>
        <v>10.2</v>
      </c>
      <c r="L3160" s="37" t="n">
        <f aca="false">G3160+Inputs!$B$6*H3160</f>
        <v>2.55</v>
      </c>
      <c r="M3160" s="37" t="n">
        <f aca="false">I3160+Inputs!$B$7*J3160</f>
        <v>340.034</v>
      </c>
      <c r="N3160" s="37" t="n">
        <f aca="false">K3160+L3160+M3160</f>
        <v>352.784</v>
      </c>
    </row>
    <row r="3161" customFormat="false" ht="15" hidden="false" customHeight="false" outlineLevel="0" collapsed="false">
      <c r="A3161" s="0" t="s">
        <v>9</v>
      </c>
      <c r="B3161" s="0" t="s">
        <v>419</v>
      </c>
      <c r="C3161" s="15" t="n">
        <v>45139</v>
      </c>
      <c r="D3161" s="0" t="n">
        <v>3</v>
      </c>
      <c r="E3161" s="0" t="n">
        <v>0</v>
      </c>
      <c r="F3161" s="0" t="n">
        <v>9</v>
      </c>
      <c r="G3161" s="0" t="n">
        <v>0</v>
      </c>
      <c r="H3161" s="0" t="n">
        <v>2</v>
      </c>
      <c r="I3161" s="0" t="n">
        <v>0</v>
      </c>
      <c r="J3161" s="0" t="n">
        <v>320</v>
      </c>
      <c r="K3161" s="37" t="n">
        <f aca="false">E3161+Inputs!$B$5*F3161</f>
        <v>11.475</v>
      </c>
      <c r="L3161" s="37" t="n">
        <f aca="false">G3161+Inputs!$B$6*H3161</f>
        <v>2.55</v>
      </c>
      <c r="M3161" s="37" t="n">
        <f aca="false">I3161+Inputs!$B$7*J3161</f>
        <v>397.12</v>
      </c>
      <c r="N3161" s="37" t="n">
        <f aca="false">K3161+L3161+M3161</f>
        <v>411.145</v>
      </c>
    </row>
    <row r="3162" customFormat="false" ht="15" hidden="false" customHeight="false" outlineLevel="0" collapsed="false">
      <c r="A3162" s="0" t="s">
        <v>9</v>
      </c>
      <c r="B3162" s="0" t="s">
        <v>419</v>
      </c>
      <c r="C3162" s="15" t="n">
        <v>45170</v>
      </c>
      <c r="D3162" s="0" t="n">
        <v>3</v>
      </c>
      <c r="E3162" s="0" t="n">
        <v>0</v>
      </c>
      <c r="F3162" s="0" t="n">
        <v>25</v>
      </c>
      <c r="G3162" s="0" t="n">
        <v>0</v>
      </c>
      <c r="H3162" s="0" t="n">
        <v>3</v>
      </c>
      <c r="I3162" s="0" t="n">
        <v>0</v>
      </c>
      <c r="J3162" s="0" t="n">
        <v>330</v>
      </c>
      <c r="K3162" s="37" t="n">
        <f aca="false">E3162+Inputs!$B$5*F3162</f>
        <v>31.875</v>
      </c>
      <c r="L3162" s="37" t="n">
        <f aca="false">G3162+Inputs!$B$6*H3162</f>
        <v>3.825</v>
      </c>
      <c r="M3162" s="37" t="n">
        <f aca="false">I3162+Inputs!$B$7*J3162</f>
        <v>409.53</v>
      </c>
      <c r="N3162" s="37" t="n">
        <f aca="false">K3162+L3162+M3162</f>
        <v>445.23</v>
      </c>
    </row>
    <row r="3163" customFormat="false" ht="15" hidden="false" customHeight="false" outlineLevel="0" collapsed="false">
      <c r="A3163" s="0" t="s">
        <v>9</v>
      </c>
      <c r="B3163" s="0" t="s">
        <v>419</v>
      </c>
      <c r="C3163" s="15" t="n">
        <v>45200</v>
      </c>
      <c r="D3163" s="0" t="n">
        <v>3</v>
      </c>
      <c r="E3163" s="0" t="n">
        <v>0</v>
      </c>
      <c r="F3163" s="0" t="n">
        <v>13</v>
      </c>
      <c r="G3163" s="0" t="n">
        <v>0</v>
      </c>
      <c r="H3163" s="0" t="n">
        <v>3</v>
      </c>
      <c r="I3163" s="0" t="n">
        <v>0</v>
      </c>
      <c r="J3163" s="0" t="n">
        <v>322</v>
      </c>
      <c r="K3163" s="37" t="n">
        <f aca="false">E3163+Inputs!$B$5*F3163</f>
        <v>16.575</v>
      </c>
      <c r="L3163" s="37" t="n">
        <f aca="false">G3163+Inputs!$B$6*H3163</f>
        <v>3.825</v>
      </c>
      <c r="M3163" s="37" t="n">
        <f aca="false">I3163+Inputs!$B$7*J3163</f>
        <v>399.602</v>
      </c>
      <c r="N3163" s="37" t="n">
        <f aca="false">K3163+L3163+M3163</f>
        <v>420.002</v>
      </c>
    </row>
    <row r="3164" customFormat="false" ht="15" hidden="false" customHeight="false" outlineLevel="0" collapsed="false">
      <c r="A3164" s="0" t="s">
        <v>9</v>
      </c>
      <c r="B3164" s="0" t="s">
        <v>419</v>
      </c>
      <c r="C3164" s="15" t="n">
        <v>45231</v>
      </c>
      <c r="D3164" s="0" t="n">
        <v>3</v>
      </c>
      <c r="E3164" s="0" t="n">
        <v>0</v>
      </c>
      <c r="F3164" s="0" t="n">
        <v>15</v>
      </c>
      <c r="G3164" s="0" t="n">
        <v>0</v>
      </c>
      <c r="H3164" s="0" t="n">
        <v>7</v>
      </c>
      <c r="I3164" s="0" t="n">
        <v>0</v>
      </c>
      <c r="J3164" s="0" t="n">
        <v>332</v>
      </c>
      <c r="K3164" s="37" t="n">
        <f aca="false">E3164+Inputs!$B$5*F3164</f>
        <v>19.125</v>
      </c>
      <c r="L3164" s="37" t="n">
        <f aca="false">G3164+Inputs!$B$6*H3164</f>
        <v>8.925</v>
      </c>
      <c r="M3164" s="37" t="n">
        <f aca="false">I3164+Inputs!$B$7*J3164</f>
        <v>412.012</v>
      </c>
      <c r="N3164" s="37" t="n">
        <f aca="false">K3164+L3164+M3164</f>
        <v>440.062</v>
      </c>
    </row>
    <row r="3165" customFormat="false" ht="15" hidden="false" customHeight="false" outlineLevel="0" collapsed="false">
      <c r="A3165" s="0" t="s">
        <v>9</v>
      </c>
      <c r="B3165" s="0" t="s">
        <v>419</v>
      </c>
      <c r="C3165" s="15" t="n">
        <v>45261</v>
      </c>
      <c r="D3165" s="0" t="n">
        <v>3</v>
      </c>
      <c r="E3165" s="0" t="n">
        <v>0</v>
      </c>
      <c r="F3165" s="0" t="n">
        <v>8</v>
      </c>
      <c r="G3165" s="0" t="n">
        <v>0</v>
      </c>
      <c r="H3165" s="0" t="n">
        <v>3</v>
      </c>
      <c r="I3165" s="0" t="n">
        <v>0</v>
      </c>
      <c r="J3165" s="0" t="n">
        <v>236</v>
      </c>
      <c r="K3165" s="37" t="n">
        <f aca="false">E3165+Inputs!$B$5*F3165</f>
        <v>10.2</v>
      </c>
      <c r="L3165" s="37" t="n">
        <f aca="false">G3165+Inputs!$B$6*H3165</f>
        <v>3.825</v>
      </c>
      <c r="M3165" s="37" t="n">
        <f aca="false">I3165+Inputs!$B$7*J3165</f>
        <v>292.876</v>
      </c>
      <c r="N3165" s="37" t="n">
        <f aca="false">K3165+L3165+M3165</f>
        <v>306.901</v>
      </c>
    </row>
    <row r="3166" customFormat="false" ht="15" hidden="false" customHeight="false" outlineLevel="0" collapsed="false">
      <c r="A3166" s="0" t="s">
        <v>9</v>
      </c>
      <c r="B3166" s="0" t="s">
        <v>419</v>
      </c>
      <c r="C3166" s="15" t="n">
        <v>45292</v>
      </c>
      <c r="D3166" s="0" t="n">
        <v>3</v>
      </c>
      <c r="E3166" s="0" t="n">
        <v>0</v>
      </c>
      <c r="F3166" s="0" t="n">
        <v>5</v>
      </c>
      <c r="G3166" s="0" t="n">
        <v>0</v>
      </c>
      <c r="H3166" s="0" t="n">
        <v>3</v>
      </c>
      <c r="I3166" s="0" t="n">
        <v>0</v>
      </c>
      <c r="J3166" s="0" t="n">
        <v>325</v>
      </c>
      <c r="K3166" s="37" t="n">
        <f aca="false">E3166+Inputs!$B$5*F3166</f>
        <v>6.375</v>
      </c>
      <c r="L3166" s="37" t="n">
        <f aca="false">G3166+Inputs!$B$6*H3166</f>
        <v>3.825</v>
      </c>
      <c r="M3166" s="37" t="n">
        <f aca="false">I3166+Inputs!$B$7*J3166</f>
        <v>403.325</v>
      </c>
      <c r="N3166" s="37" t="n">
        <f aca="false">K3166+L3166+M3166</f>
        <v>413.525</v>
      </c>
    </row>
    <row r="3167" customFormat="false" ht="15" hidden="false" customHeight="false" outlineLevel="0" collapsed="false">
      <c r="A3167" s="0" t="s">
        <v>9</v>
      </c>
      <c r="B3167" s="0" t="s">
        <v>419</v>
      </c>
      <c r="C3167" s="15" t="n">
        <v>45323</v>
      </c>
      <c r="D3167" s="0" t="n">
        <v>3</v>
      </c>
      <c r="E3167" s="0" t="n">
        <v>0</v>
      </c>
      <c r="F3167" s="0" t="n">
        <v>0</v>
      </c>
      <c r="G3167" s="0" t="n">
        <v>0</v>
      </c>
      <c r="H3167" s="0" t="n">
        <v>0</v>
      </c>
      <c r="I3167" s="0" t="n">
        <v>0</v>
      </c>
      <c r="J3167" s="0" t="n">
        <v>34</v>
      </c>
      <c r="K3167" s="37" t="n">
        <f aca="false">E3167+Inputs!$B$5*F3167</f>
        <v>0</v>
      </c>
      <c r="L3167" s="37" t="n">
        <f aca="false">G3167+Inputs!$B$6*H3167</f>
        <v>0</v>
      </c>
      <c r="M3167" s="37" t="n">
        <f aca="false">I3167+Inputs!$B$7*J3167</f>
        <v>42.194</v>
      </c>
      <c r="N3167" s="37" t="n">
        <f aca="false">K3167+L3167+M3167</f>
        <v>42.194</v>
      </c>
    </row>
    <row r="3168" customFormat="false" ht="15" hidden="false" customHeight="false" outlineLevel="0" collapsed="false">
      <c r="A3168" s="0" t="s">
        <v>9</v>
      </c>
      <c r="B3168" s="0" t="s">
        <v>419</v>
      </c>
      <c r="C3168" s="15" t="n">
        <v>45352</v>
      </c>
      <c r="D3168" s="0" t="n">
        <v>3</v>
      </c>
      <c r="E3168" s="0" t="n">
        <v>0</v>
      </c>
      <c r="F3168" s="0" t="n">
        <v>3</v>
      </c>
      <c r="G3168" s="0" t="n">
        <v>0</v>
      </c>
      <c r="H3168" s="0" t="n">
        <v>1</v>
      </c>
      <c r="I3168" s="0" t="n">
        <v>0</v>
      </c>
      <c r="J3168" s="0" t="n">
        <v>78</v>
      </c>
      <c r="K3168" s="37" t="n">
        <f aca="false">E3168+Inputs!$B$5*F3168</f>
        <v>3.825</v>
      </c>
      <c r="L3168" s="37" t="n">
        <f aca="false">G3168+Inputs!$B$6*H3168</f>
        <v>1.275</v>
      </c>
      <c r="M3168" s="37" t="n">
        <f aca="false">I3168+Inputs!$B$7*J3168</f>
        <v>96.798</v>
      </c>
      <c r="N3168" s="37" t="n">
        <f aca="false">K3168+L3168+M3168</f>
        <v>101.898</v>
      </c>
    </row>
    <row r="3169" customFormat="false" ht="15" hidden="false" customHeight="false" outlineLevel="0" collapsed="false">
      <c r="A3169" s="0" t="s">
        <v>9</v>
      </c>
      <c r="B3169" s="0" t="s">
        <v>419</v>
      </c>
      <c r="C3169" s="15" t="n">
        <v>45383</v>
      </c>
      <c r="D3169" s="0" t="n">
        <v>3</v>
      </c>
      <c r="E3169" s="0" t="n">
        <v>0</v>
      </c>
      <c r="F3169" s="0" t="n">
        <v>10</v>
      </c>
      <c r="G3169" s="0" t="n">
        <v>0</v>
      </c>
      <c r="H3169" s="0" t="n">
        <v>1</v>
      </c>
      <c r="I3169" s="0" t="n">
        <v>0</v>
      </c>
      <c r="J3169" s="0" t="n">
        <v>240</v>
      </c>
      <c r="K3169" s="37" t="n">
        <f aca="false">E3169+Inputs!$B$5*F3169</f>
        <v>12.75</v>
      </c>
      <c r="L3169" s="37" t="n">
        <f aca="false">G3169+Inputs!$B$6*H3169</f>
        <v>1.275</v>
      </c>
      <c r="M3169" s="37" t="n">
        <f aca="false">I3169+Inputs!$B$7*J3169</f>
        <v>297.84</v>
      </c>
      <c r="N3169" s="37" t="n">
        <f aca="false">K3169+L3169+M3169</f>
        <v>311.865</v>
      </c>
    </row>
    <row r="3170" customFormat="false" ht="15" hidden="false" customHeight="false" outlineLevel="0" collapsed="false">
      <c r="A3170" s="0" t="s">
        <v>9</v>
      </c>
      <c r="B3170" s="0" t="s">
        <v>419</v>
      </c>
      <c r="C3170" s="15" t="n">
        <v>45413</v>
      </c>
      <c r="D3170" s="0" t="n">
        <v>3</v>
      </c>
      <c r="E3170" s="0" t="n">
        <v>0</v>
      </c>
      <c r="F3170" s="0" t="n">
        <v>6</v>
      </c>
      <c r="G3170" s="0" t="n">
        <v>0</v>
      </c>
      <c r="H3170" s="0" t="n">
        <v>4</v>
      </c>
      <c r="I3170" s="0" t="n">
        <v>0</v>
      </c>
      <c r="J3170" s="0" t="n">
        <v>213</v>
      </c>
      <c r="K3170" s="37" t="n">
        <f aca="false">E3170+Inputs!$B$5*F3170</f>
        <v>7.65</v>
      </c>
      <c r="L3170" s="37" t="n">
        <f aca="false">G3170+Inputs!$B$6*H3170</f>
        <v>5.1</v>
      </c>
      <c r="M3170" s="37" t="n">
        <f aca="false">I3170+Inputs!$B$7*J3170</f>
        <v>264.333</v>
      </c>
      <c r="N3170" s="37" t="n">
        <f aca="false">K3170+L3170+M3170</f>
        <v>277.083</v>
      </c>
    </row>
    <row r="3171" customFormat="false" ht="15" hidden="false" customHeight="false" outlineLevel="0" collapsed="false">
      <c r="A3171" s="0" t="s">
        <v>9</v>
      </c>
      <c r="B3171" s="0" t="s">
        <v>419</v>
      </c>
      <c r="C3171" s="15" t="n">
        <v>45444</v>
      </c>
      <c r="D3171" s="0" t="n">
        <v>3</v>
      </c>
      <c r="E3171" s="0" t="n">
        <v>0</v>
      </c>
      <c r="F3171" s="0" t="n">
        <v>18</v>
      </c>
      <c r="G3171" s="0" t="n">
        <v>0</v>
      </c>
      <c r="H3171" s="0" t="n">
        <v>3</v>
      </c>
      <c r="I3171" s="0" t="n">
        <v>0</v>
      </c>
      <c r="J3171" s="0" t="n">
        <v>308</v>
      </c>
      <c r="K3171" s="37" t="n">
        <f aca="false">E3171+Inputs!$B$5*F3171</f>
        <v>22.95</v>
      </c>
      <c r="L3171" s="37" t="n">
        <f aca="false">G3171+Inputs!$B$6*H3171</f>
        <v>3.825</v>
      </c>
      <c r="M3171" s="37" t="n">
        <f aca="false">I3171+Inputs!$B$7*J3171</f>
        <v>382.228</v>
      </c>
      <c r="N3171" s="37" t="n">
        <f aca="false">K3171+L3171+M3171</f>
        <v>409.003</v>
      </c>
    </row>
    <row r="3172" customFormat="false" ht="15" hidden="false" customHeight="false" outlineLevel="0" collapsed="false">
      <c r="A3172" s="0" t="s">
        <v>9</v>
      </c>
      <c r="B3172" s="0" t="s">
        <v>419</v>
      </c>
      <c r="C3172" s="15" t="n">
        <v>45474</v>
      </c>
      <c r="D3172" s="0" t="n">
        <v>3</v>
      </c>
      <c r="E3172" s="0" t="n">
        <v>0</v>
      </c>
      <c r="F3172" s="0" t="n">
        <v>11</v>
      </c>
      <c r="G3172" s="0" t="n">
        <v>0</v>
      </c>
      <c r="H3172" s="0" t="n">
        <v>7</v>
      </c>
      <c r="I3172" s="0" t="n">
        <v>0</v>
      </c>
      <c r="J3172" s="0" t="n">
        <v>301</v>
      </c>
      <c r="K3172" s="37" t="n">
        <f aca="false">E3172+Inputs!$B$5*F3172</f>
        <v>14.025</v>
      </c>
      <c r="L3172" s="37" t="n">
        <f aca="false">G3172+Inputs!$B$6*H3172</f>
        <v>8.925</v>
      </c>
      <c r="M3172" s="37" t="n">
        <f aca="false">I3172+Inputs!$B$7*J3172</f>
        <v>373.541</v>
      </c>
      <c r="N3172" s="37" t="n">
        <f aca="false">K3172+L3172+M3172</f>
        <v>396.491</v>
      </c>
    </row>
    <row r="3173" customFormat="false" ht="15" hidden="false" customHeight="false" outlineLevel="0" collapsed="false">
      <c r="A3173" s="0" t="s">
        <v>9</v>
      </c>
      <c r="B3173" s="0" t="s">
        <v>419</v>
      </c>
      <c r="C3173" s="15" t="n">
        <v>45505</v>
      </c>
      <c r="D3173" s="0" t="n">
        <v>3</v>
      </c>
      <c r="E3173" s="0" t="n">
        <v>0</v>
      </c>
      <c r="F3173" s="0" t="n">
        <v>10</v>
      </c>
      <c r="G3173" s="0" t="n">
        <v>0</v>
      </c>
      <c r="H3173" s="0" t="n">
        <v>5</v>
      </c>
      <c r="I3173" s="0" t="n">
        <v>0</v>
      </c>
      <c r="J3173" s="0" t="n">
        <v>308</v>
      </c>
      <c r="K3173" s="37" t="n">
        <f aca="false">E3173+Inputs!$B$5*F3173</f>
        <v>12.75</v>
      </c>
      <c r="L3173" s="37" t="n">
        <f aca="false">G3173+Inputs!$B$6*H3173</f>
        <v>6.375</v>
      </c>
      <c r="M3173" s="37" t="n">
        <f aca="false">I3173+Inputs!$B$7*J3173</f>
        <v>382.228</v>
      </c>
      <c r="N3173" s="37" t="n">
        <f aca="false">K3173+L3173+M3173</f>
        <v>401.353</v>
      </c>
    </row>
    <row r="3174" customFormat="false" ht="15" hidden="false" customHeight="false" outlineLevel="0" collapsed="false">
      <c r="A3174" s="0" t="s">
        <v>9</v>
      </c>
      <c r="B3174" s="0" t="s">
        <v>419</v>
      </c>
      <c r="C3174" s="15" t="n">
        <v>45536</v>
      </c>
      <c r="D3174" s="0" t="n">
        <v>3</v>
      </c>
      <c r="E3174" s="0" t="n">
        <v>0</v>
      </c>
      <c r="F3174" s="0" t="n">
        <v>12</v>
      </c>
      <c r="G3174" s="0" t="n">
        <v>0</v>
      </c>
      <c r="H3174" s="0" t="n">
        <v>8</v>
      </c>
      <c r="I3174" s="0" t="n">
        <v>0</v>
      </c>
      <c r="J3174" s="0" t="n">
        <v>312</v>
      </c>
      <c r="K3174" s="37" t="n">
        <f aca="false">E3174+Inputs!$B$5*F3174</f>
        <v>15.3</v>
      </c>
      <c r="L3174" s="37" t="n">
        <f aca="false">G3174+Inputs!$B$6*H3174</f>
        <v>10.2</v>
      </c>
      <c r="M3174" s="37" t="n">
        <f aca="false">I3174+Inputs!$B$7*J3174</f>
        <v>387.192</v>
      </c>
      <c r="N3174" s="37" t="n">
        <f aca="false">K3174+L3174+M3174</f>
        <v>412.692</v>
      </c>
    </row>
    <row r="3175" customFormat="false" ht="15" hidden="false" customHeight="false" outlineLevel="0" collapsed="false">
      <c r="A3175" s="0" t="s">
        <v>9</v>
      </c>
      <c r="B3175" s="0" t="s">
        <v>419</v>
      </c>
      <c r="C3175" s="15" t="n">
        <v>45566</v>
      </c>
      <c r="D3175" s="0" t="n">
        <v>3</v>
      </c>
      <c r="E3175" s="0" t="n">
        <v>0</v>
      </c>
      <c r="F3175" s="0" t="n">
        <v>13</v>
      </c>
      <c r="G3175" s="0" t="n">
        <v>0</v>
      </c>
      <c r="H3175" s="0" t="n">
        <v>5</v>
      </c>
      <c r="I3175" s="0" t="n">
        <v>0</v>
      </c>
      <c r="J3175" s="0" t="n">
        <v>287</v>
      </c>
      <c r="K3175" s="37" t="n">
        <f aca="false">E3175+Inputs!$B$5*F3175</f>
        <v>16.575</v>
      </c>
      <c r="L3175" s="37" t="n">
        <f aca="false">G3175+Inputs!$B$6*H3175</f>
        <v>6.375</v>
      </c>
      <c r="M3175" s="37" t="n">
        <f aca="false">I3175+Inputs!$B$7*J3175</f>
        <v>356.167</v>
      </c>
      <c r="N3175" s="37" t="n">
        <f aca="false">K3175+L3175+M3175</f>
        <v>379.117</v>
      </c>
    </row>
    <row r="3176" customFormat="false" ht="15" hidden="false" customHeight="false" outlineLevel="0" collapsed="false">
      <c r="A3176" s="0" t="s">
        <v>9</v>
      </c>
      <c r="B3176" s="0" t="s">
        <v>419</v>
      </c>
      <c r="C3176" s="15" t="n">
        <v>45597</v>
      </c>
      <c r="D3176" s="0" t="n">
        <v>3</v>
      </c>
      <c r="E3176" s="0" t="n">
        <v>0</v>
      </c>
      <c r="F3176" s="0" t="n">
        <v>11</v>
      </c>
      <c r="G3176" s="0" t="n">
        <v>0</v>
      </c>
      <c r="H3176" s="0" t="n">
        <v>9</v>
      </c>
      <c r="I3176" s="0" t="n">
        <v>0</v>
      </c>
      <c r="J3176" s="0" t="n">
        <v>274</v>
      </c>
      <c r="K3176" s="37" t="n">
        <f aca="false">E3176+Inputs!$B$5*F3176</f>
        <v>14.025</v>
      </c>
      <c r="L3176" s="37" t="n">
        <f aca="false">G3176+Inputs!$B$6*H3176</f>
        <v>11.475</v>
      </c>
      <c r="M3176" s="37" t="n">
        <f aca="false">I3176+Inputs!$B$7*J3176</f>
        <v>340.034</v>
      </c>
      <c r="N3176" s="37" t="n">
        <f aca="false">K3176+L3176+M3176</f>
        <v>365.534</v>
      </c>
    </row>
    <row r="3177" customFormat="false" ht="15" hidden="false" customHeight="false" outlineLevel="0" collapsed="false">
      <c r="A3177" s="0" t="s">
        <v>9</v>
      </c>
      <c r="B3177" s="0" t="s">
        <v>419</v>
      </c>
      <c r="C3177" s="15" t="n">
        <v>45627</v>
      </c>
      <c r="D3177" s="0" t="n">
        <v>3</v>
      </c>
      <c r="E3177" s="0" t="n">
        <v>0</v>
      </c>
      <c r="F3177" s="0" t="n">
        <v>12</v>
      </c>
      <c r="G3177" s="0" t="n">
        <v>0</v>
      </c>
      <c r="H3177" s="0" t="n">
        <v>7</v>
      </c>
      <c r="I3177" s="0" t="n">
        <v>0</v>
      </c>
      <c r="J3177" s="0" t="n">
        <v>260</v>
      </c>
      <c r="K3177" s="37" t="n">
        <f aca="false">E3177+Inputs!$B$5*F3177</f>
        <v>15.3</v>
      </c>
      <c r="L3177" s="37" t="n">
        <f aca="false">G3177+Inputs!$B$6*H3177</f>
        <v>8.925</v>
      </c>
      <c r="M3177" s="37" t="n">
        <f aca="false">I3177+Inputs!$B$7*J3177</f>
        <v>322.66</v>
      </c>
      <c r="N3177" s="37" t="n">
        <f aca="false">K3177+L3177+M3177</f>
        <v>346.885</v>
      </c>
    </row>
    <row r="3178" customFormat="false" ht="15" hidden="false" customHeight="false" outlineLevel="0" collapsed="false">
      <c r="A3178" s="0" t="s">
        <v>9</v>
      </c>
      <c r="B3178" s="0" t="s">
        <v>419</v>
      </c>
      <c r="C3178" s="15" t="n">
        <v>45658</v>
      </c>
      <c r="D3178" s="0" t="n">
        <v>3</v>
      </c>
      <c r="E3178" s="0" t="n">
        <v>0</v>
      </c>
      <c r="F3178" s="0" t="n">
        <v>6</v>
      </c>
      <c r="G3178" s="0" t="n">
        <v>0</v>
      </c>
      <c r="H3178" s="0" t="n">
        <v>9</v>
      </c>
      <c r="I3178" s="0" t="n">
        <v>0</v>
      </c>
      <c r="J3178" s="0" t="n">
        <v>264</v>
      </c>
      <c r="K3178" s="37" t="n">
        <f aca="false">E3178+Inputs!$B$5*F3178</f>
        <v>7.65</v>
      </c>
      <c r="L3178" s="37" t="n">
        <f aca="false">G3178+Inputs!$B$6*H3178</f>
        <v>11.475</v>
      </c>
      <c r="M3178" s="37" t="n">
        <f aca="false">I3178+Inputs!$B$7*J3178</f>
        <v>327.624</v>
      </c>
      <c r="N3178" s="37" t="n">
        <f aca="false">K3178+L3178+M3178</f>
        <v>346.749</v>
      </c>
    </row>
    <row r="3179" customFormat="false" ht="15" hidden="false" customHeight="false" outlineLevel="0" collapsed="false">
      <c r="A3179" s="0" t="s">
        <v>9</v>
      </c>
      <c r="B3179" s="0" t="s">
        <v>419</v>
      </c>
      <c r="C3179" s="15" t="n">
        <v>45689</v>
      </c>
      <c r="D3179" s="0" t="n">
        <v>3</v>
      </c>
      <c r="E3179" s="0" t="n">
        <v>0</v>
      </c>
      <c r="F3179" s="0" t="n">
        <v>6</v>
      </c>
      <c r="G3179" s="0" t="n">
        <v>0</v>
      </c>
      <c r="H3179" s="0" t="n">
        <v>8</v>
      </c>
      <c r="I3179" s="0" t="n">
        <v>0</v>
      </c>
      <c r="J3179" s="0" t="n">
        <v>307</v>
      </c>
      <c r="K3179" s="37" t="n">
        <f aca="false">E3179+Inputs!$B$5*F3179</f>
        <v>7.65</v>
      </c>
      <c r="L3179" s="37" t="n">
        <f aca="false">G3179+Inputs!$B$6*H3179</f>
        <v>10.2</v>
      </c>
      <c r="M3179" s="37" t="n">
        <f aca="false">I3179+Inputs!$B$7*J3179</f>
        <v>380.987</v>
      </c>
      <c r="N3179" s="37" t="n">
        <f aca="false">K3179+L3179+M3179</f>
        <v>398.837</v>
      </c>
    </row>
    <row r="3180" customFormat="false" ht="15" hidden="false" customHeight="false" outlineLevel="0" collapsed="false">
      <c r="A3180" s="0" t="s">
        <v>9</v>
      </c>
      <c r="B3180" s="0" t="s">
        <v>419</v>
      </c>
      <c r="C3180" s="15" t="n">
        <v>45717</v>
      </c>
      <c r="D3180" s="0" t="n">
        <v>3</v>
      </c>
      <c r="E3180" s="0" t="n">
        <v>0</v>
      </c>
      <c r="F3180" s="0" t="n">
        <v>11</v>
      </c>
      <c r="G3180" s="0" t="n">
        <v>0</v>
      </c>
      <c r="H3180" s="0" t="n">
        <v>5</v>
      </c>
      <c r="I3180" s="0" t="n">
        <v>0</v>
      </c>
      <c r="J3180" s="0" t="n">
        <v>275</v>
      </c>
      <c r="K3180" s="37" t="n">
        <f aca="false">E3180+Inputs!$B$5*F3180</f>
        <v>14.025</v>
      </c>
      <c r="L3180" s="37" t="n">
        <f aca="false">G3180+Inputs!$B$6*H3180</f>
        <v>6.375</v>
      </c>
      <c r="M3180" s="37" t="n">
        <f aca="false">I3180+Inputs!$B$7*J3180</f>
        <v>341.275</v>
      </c>
      <c r="N3180" s="37" t="n">
        <f aca="false">K3180+L3180+M3180</f>
        <v>361.675</v>
      </c>
    </row>
    <row r="3181" customFormat="false" ht="15" hidden="false" customHeight="false" outlineLevel="0" collapsed="false">
      <c r="A3181" s="0" t="s">
        <v>9</v>
      </c>
      <c r="B3181" s="0" t="s">
        <v>419</v>
      </c>
      <c r="C3181" s="15" t="n">
        <v>45748</v>
      </c>
      <c r="D3181" s="0" t="n">
        <v>3</v>
      </c>
      <c r="E3181" s="0" t="n">
        <v>0</v>
      </c>
      <c r="F3181" s="0" t="n">
        <v>5</v>
      </c>
      <c r="G3181" s="0" t="n">
        <v>0</v>
      </c>
      <c r="H3181" s="0" t="n">
        <v>5</v>
      </c>
      <c r="I3181" s="0" t="n">
        <v>0</v>
      </c>
      <c r="J3181" s="0" t="n">
        <v>246</v>
      </c>
      <c r="K3181" s="37" t="n">
        <f aca="false">E3181+Inputs!$B$5*F3181</f>
        <v>6.375</v>
      </c>
      <c r="L3181" s="37" t="n">
        <f aca="false">G3181+Inputs!$B$6*H3181</f>
        <v>6.375</v>
      </c>
      <c r="M3181" s="37" t="n">
        <f aca="false">I3181+Inputs!$B$7*J3181</f>
        <v>305.286</v>
      </c>
      <c r="N3181" s="37" t="n">
        <f aca="false">K3181+L3181+M3181</f>
        <v>318.036</v>
      </c>
    </row>
    <row r="3182" customFormat="false" ht="15" hidden="false" customHeight="false" outlineLevel="0" collapsed="false">
      <c r="A3182" s="0" t="s">
        <v>9</v>
      </c>
      <c r="B3182" s="0" t="s">
        <v>419</v>
      </c>
      <c r="C3182" s="15" t="n">
        <v>45778</v>
      </c>
      <c r="D3182" s="0" t="n">
        <v>3</v>
      </c>
      <c r="E3182" s="0" t="n">
        <v>0</v>
      </c>
      <c r="F3182" s="0" t="n">
        <v>17</v>
      </c>
      <c r="G3182" s="0" t="n">
        <v>0</v>
      </c>
      <c r="H3182" s="0" t="n">
        <v>1</v>
      </c>
      <c r="I3182" s="0" t="n">
        <v>0</v>
      </c>
      <c r="J3182" s="0" t="n">
        <v>298</v>
      </c>
      <c r="K3182" s="37" t="n">
        <f aca="false">E3182+Inputs!$B$5*F3182</f>
        <v>21.675</v>
      </c>
      <c r="L3182" s="37" t="n">
        <f aca="false">G3182+Inputs!$B$6*H3182</f>
        <v>1.275</v>
      </c>
      <c r="M3182" s="37" t="n">
        <f aca="false">I3182+Inputs!$B$7*J3182</f>
        <v>369.818</v>
      </c>
      <c r="N3182" s="37" t="n">
        <f aca="false">K3182+L3182+M3182</f>
        <v>392.768</v>
      </c>
    </row>
    <row r="3183" customFormat="false" ht="15" hidden="false" customHeight="false" outlineLevel="0" collapsed="false">
      <c r="A3183" s="0" t="s">
        <v>9</v>
      </c>
      <c r="B3183" s="0" t="s">
        <v>419</v>
      </c>
      <c r="C3183" s="15" t="n">
        <v>45809</v>
      </c>
      <c r="D3183" s="0" t="n">
        <v>3</v>
      </c>
      <c r="E3183" s="0" t="n">
        <v>0</v>
      </c>
      <c r="F3183" s="0" t="n">
        <v>18</v>
      </c>
      <c r="G3183" s="0" t="n">
        <v>0</v>
      </c>
      <c r="H3183" s="0" t="n">
        <v>0</v>
      </c>
      <c r="I3183" s="0" t="n">
        <v>0</v>
      </c>
      <c r="J3183" s="0" t="n">
        <v>336</v>
      </c>
      <c r="K3183" s="37" t="n">
        <f aca="false">E3183+Inputs!$B$5*F3183</f>
        <v>22.95</v>
      </c>
      <c r="L3183" s="37" t="n">
        <f aca="false">G3183+Inputs!$B$6*H3183</f>
        <v>0</v>
      </c>
      <c r="M3183" s="37" t="n">
        <f aca="false">I3183+Inputs!$B$7*J3183</f>
        <v>416.976</v>
      </c>
      <c r="N3183" s="37" t="n">
        <f aca="false">K3183+L3183+M3183</f>
        <v>439.926</v>
      </c>
    </row>
    <row r="3184" customFormat="false" ht="15" hidden="false" customHeight="false" outlineLevel="0" collapsed="false">
      <c r="A3184" s="0" t="s">
        <v>9</v>
      </c>
      <c r="B3184" s="0" t="s">
        <v>419</v>
      </c>
      <c r="C3184" s="15" t="n">
        <v>45839</v>
      </c>
      <c r="D3184" s="0" t="n">
        <v>3</v>
      </c>
      <c r="E3184" s="0" t="n">
        <v>0</v>
      </c>
      <c r="F3184" s="0" t="n">
        <v>12</v>
      </c>
      <c r="G3184" s="0" t="n">
        <v>0</v>
      </c>
      <c r="H3184" s="0" t="n">
        <v>6</v>
      </c>
      <c r="I3184" s="0" t="n">
        <v>0</v>
      </c>
      <c r="J3184" s="0" t="n">
        <v>321</v>
      </c>
      <c r="K3184" s="37" t="n">
        <f aca="false">E3184+Inputs!$B$5*F3184</f>
        <v>15.3</v>
      </c>
      <c r="L3184" s="37" t="n">
        <f aca="false">G3184+Inputs!$B$6*H3184</f>
        <v>7.65</v>
      </c>
      <c r="M3184" s="37" t="n">
        <f aca="false">I3184+Inputs!$B$7*J3184</f>
        <v>398.361</v>
      </c>
      <c r="N3184" s="37" t="n">
        <f aca="false">K3184+L3184+M3184</f>
        <v>421.311</v>
      </c>
    </row>
    <row r="3185" customFormat="false" ht="15" hidden="false" customHeight="false" outlineLevel="0" collapsed="false">
      <c r="A3185" s="0" t="s">
        <v>9</v>
      </c>
      <c r="B3185" s="0" t="s">
        <v>419</v>
      </c>
      <c r="C3185" s="15" t="n">
        <v>45870</v>
      </c>
      <c r="D3185" s="0" t="n">
        <v>3</v>
      </c>
      <c r="E3185" s="0" t="n">
        <v>0</v>
      </c>
      <c r="F3185" s="0" t="n">
        <v>26</v>
      </c>
      <c r="G3185" s="0" t="n">
        <v>0</v>
      </c>
      <c r="H3185" s="0" t="n">
        <v>6</v>
      </c>
      <c r="I3185" s="0" t="n">
        <v>0</v>
      </c>
      <c r="J3185" s="0" t="n">
        <v>281</v>
      </c>
      <c r="K3185" s="37" t="n">
        <f aca="false">E3185+Inputs!$B$5*F3185</f>
        <v>33.15</v>
      </c>
      <c r="L3185" s="37" t="n">
        <f aca="false">G3185+Inputs!$B$6*H3185</f>
        <v>7.65</v>
      </c>
      <c r="M3185" s="37" t="n">
        <f aca="false">I3185+Inputs!$B$7*J3185</f>
        <v>348.721</v>
      </c>
      <c r="N3185" s="37" t="n">
        <f aca="false">K3185+L3185+M3185</f>
        <v>389.521</v>
      </c>
    </row>
    <row r="3186" customFormat="false" ht="15" hidden="false" customHeight="false" outlineLevel="0" collapsed="false">
      <c r="A3186" s="0" t="s">
        <v>9</v>
      </c>
      <c r="B3186" s="0" t="s">
        <v>419</v>
      </c>
      <c r="C3186" s="15" t="n">
        <v>45901</v>
      </c>
      <c r="D3186" s="0" t="n">
        <v>3</v>
      </c>
      <c r="E3186" s="0" t="n">
        <v>0</v>
      </c>
      <c r="F3186" s="0" t="n">
        <v>19</v>
      </c>
      <c r="G3186" s="0" t="n">
        <v>0</v>
      </c>
      <c r="H3186" s="0" t="n">
        <v>6</v>
      </c>
      <c r="I3186" s="0" t="n">
        <v>0</v>
      </c>
      <c r="J3186" s="0" t="n">
        <v>262</v>
      </c>
      <c r="K3186" s="37" t="n">
        <f aca="false">E3186+Inputs!$B$5*F3186</f>
        <v>24.225</v>
      </c>
      <c r="L3186" s="37" t="n">
        <f aca="false">G3186+Inputs!$B$6*H3186</f>
        <v>7.65</v>
      </c>
      <c r="M3186" s="37" t="n">
        <f aca="false">I3186+Inputs!$B$7*J3186</f>
        <v>325.142</v>
      </c>
      <c r="N3186" s="37" t="n">
        <f aca="false">K3186+L3186+M3186</f>
        <v>357.017</v>
      </c>
    </row>
    <row r="3187" customFormat="false" ht="15" hidden="false" customHeight="false" outlineLevel="0" collapsed="false">
      <c r="A3187" s="0" t="s">
        <v>9</v>
      </c>
      <c r="B3187" s="0" t="s">
        <v>419</v>
      </c>
      <c r="C3187" s="15" t="n">
        <v>45931</v>
      </c>
      <c r="D3187" s="0" t="n">
        <v>3</v>
      </c>
      <c r="E3187" s="0" t="n">
        <v>0</v>
      </c>
      <c r="F3187" s="0" t="n">
        <v>10</v>
      </c>
      <c r="G3187" s="0" t="n">
        <v>0</v>
      </c>
      <c r="H3187" s="0" t="n">
        <v>4</v>
      </c>
      <c r="I3187" s="0" t="n">
        <v>0</v>
      </c>
      <c r="J3187" s="0" t="n">
        <v>275</v>
      </c>
      <c r="K3187" s="37" t="n">
        <f aca="false">E3187+Inputs!$B$5*F3187</f>
        <v>12.75</v>
      </c>
      <c r="L3187" s="37" t="n">
        <f aca="false">G3187+Inputs!$B$6*H3187</f>
        <v>5.1</v>
      </c>
      <c r="M3187" s="37" t="n">
        <f aca="false">I3187+Inputs!$B$7*J3187</f>
        <v>341.275</v>
      </c>
      <c r="N3187" s="37" t="n">
        <f aca="false">K3187+L3187+M3187</f>
        <v>359.125</v>
      </c>
    </row>
    <row r="3188" customFormat="false" ht="15" hidden="false" customHeight="false" outlineLevel="0" collapsed="false">
      <c r="A3188" s="0" t="s">
        <v>9</v>
      </c>
      <c r="B3188" s="0" t="s">
        <v>419</v>
      </c>
      <c r="C3188" s="15" t="n">
        <v>45962</v>
      </c>
      <c r="D3188" s="0" t="n">
        <v>3</v>
      </c>
      <c r="E3188" s="0" t="n">
        <v>0</v>
      </c>
      <c r="F3188" s="0" t="n">
        <v>21</v>
      </c>
      <c r="G3188" s="0" t="n">
        <v>0</v>
      </c>
      <c r="H3188" s="0" t="n">
        <v>6</v>
      </c>
      <c r="I3188" s="0" t="n">
        <v>0</v>
      </c>
      <c r="J3188" s="0" t="n">
        <v>223</v>
      </c>
      <c r="K3188" s="37" t="n">
        <f aca="false">E3188+Inputs!$B$5*F3188</f>
        <v>26.775</v>
      </c>
      <c r="L3188" s="37" t="n">
        <f aca="false">G3188+Inputs!$B$6*H3188</f>
        <v>7.65</v>
      </c>
      <c r="M3188" s="37" t="n">
        <f aca="false">I3188+Inputs!$B$7*J3188</f>
        <v>276.743</v>
      </c>
      <c r="N3188" s="37" t="n">
        <f aca="false">K3188+L3188+M3188</f>
        <v>311.168</v>
      </c>
    </row>
    <row r="3189" customFormat="false" ht="15" hidden="false" customHeight="false" outlineLevel="0" collapsed="false">
      <c r="A3189" s="0" t="s">
        <v>9</v>
      </c>
      <c r="B3189" s="0" t="s">
        <v>419</v>
      </c>
      <c r="C3189" s="15" t="n">
        <v>45992</v>
      </c>
      <c r="D3189" s="0" t="n">
        <v>3</v>
      </c>
      <c r="E3189" s="0" t="n">
        <v>0</v>
      </c>
      <c r="F3189" s="0" t="n">
        <v>17</v>
      </c>
      <c r="G3189" s="0" t="n">
        <v>0</v>
      </c>
      <c r="H3189" s="0" t="n">
        <v>8</v>
      </c>
      <c r="I3189" s="0" t="n">
        <v>0</v>
      </c>
      <c r="J3189" s="0" t="n">
        <v>242</v>
      </c>
      <c r="K3189" s="37" t="n">
        <f aca="false">E3189+Inputs!$B$5*F3189</f>
        <v>21.675</v>
      </c>
      <c r="L3189" s="37" t="n">
        <f aca="false">G3189+Inputs!$B$6*H3189</f>
        <v>10.2</v>
      </c>
      <c r="M3189" s="37" t="n">
        <f aca="false">I3189+Inputs!$B$7*J3189</f>
        <v>300.322</v>
      </c>
      <c r="N3189" s="37" t="n">
        <f aca="false">K3189+L3189+M3189</f>
        <v>332.197</v>
      </c>
    </row>
    <row r="3190" customFormat="false" ht="15" hidden="false" customHeight="false" outlineLevel="0" collapsed="false">
      <c r="A3190" s="0" t="s">
        <v>9</v>
      </c>
      <c r="B3190" s="0" t="s">
        <v>419</v>
      </c>
      <c r="C3190" s="15" t="n">
        <v>46023</v>
      </c>
      <c r="D3190" s="0" t="n">
        <v>3</v>
      </c>
      <c r="E3190" s="0" t="n">
        <v>0</v>
      </c>
      <c r="F3190" s="0" t="n">
        <v>12</v>
      </c>
      <c r="G3190" s="0" t="n">
        <v>0</v>
      </c>
      <c r="H3190" s="0" t="n">
        <v>7</v>
      </c>
      <c r="I3190" s="0" t="n">
        <v>0</v>
      </c>
      <c r="J3190" s="0" t="n">
        <v>252</v>
      </c>
      <c r="K3190" s="37" t="n">
        <f aca="false">E3190+Inputs!$B$5*F3190</f>
        <v>15.3</v>
      </c>
      <c r="L3190" s="37" t="n">
        <f aca="false">G3190+Inputs!$B$6*H3190</f>
        <v>8.925</v>
      </c>
      <c r="M3190" s="37" t="n">
        <f aca="false">I3190+Inputs!$B$7*J3190</f>
        <v>312.732</v>
      </c>
      <c r="N3190" s="37" t="n">
        <f aca="false">K3190+L3190+M3190</f>
        <v>336.957</v>
      </c>
    </row>
    <row r="3191" customFormat="false" ht="15" hidden="false" customHeight="false" outlineLevel="0" collapsed="false">
      <c r="A3191" s="0" t="s">
        <v>9</v>
      </c>
      <c r="B3191" s="0" t="s">
        <v>419</v>
      </c>
      <c r="C3191" s="15" t="n">
        <v>46054</v>
      </c>
      <c r="D3191" s="0" t="n">
        <v>3</v>
      </c>
      <c r="E3191" s="0" t="n">
        <v>0</v>
      </c>
      <c r="F3191" s="0" t="n">
        <v>25</v>
      </c>
      <c r="G3191" s="0" t="n">
        <v>0</v>
      </c>
      <c r="H3191" s="0" t="n">
        <v>4</v>
      </c>
      <c r="I3191" s="0" t="n">
        <v>0</v>
      </c>
      <c r="J3191" s="0" t="n">
        <v>268</v>
      </c>
      <c r="K3191" s="37" t="n">
        <f aca="false">E3191+Inputs!$B$5*F3191</f>
        <v>31.875</v>
      </c>
      <c r="L3191" s="37" t="n">
        <f aca="false">G3191+Inputs!$B$6*H3191</f>
        <v>5.1</v>
      </c>
      <c r="M3191" s="37" t="n">
        <f aca="false">I3191+Inputs!$B$7*J3191</f>
        <v>332.588</v>
      </c>
      <c r="N3191" s="37" t="n">
        <f aca="false">K3191+L3191+M3191</f>
        <v>369.563</v>
      </c>
    </row>
    <row r="3192" customFormat="false" ht="15" hidden="false" customHeight="false" outlineLevel="0" collapsed="false">
      <c r="A3192" s="0" t="s">
        <v>9</v>
      </c>
      <c r="B3192" s="0" t="s">
        <v>419</v>
      </c>
      <c r="C3192" s="15" t="n">
        <v>46082</v>
      </c>
      <c r="D3192" s="0" t="n">
        <v>3</v>
      </c>
      <c r="E3192" s="0" t="n">
        <v>0</v>
      </c>
      <c r="F3192" s="0" t="n">
        <v>36</v>
      </c>
      <c r="G3192" s="0" t="n">
        <v>0</v>
      </c>
      <c r="H3192" s="0" t="n">
        <v>5</v>
      </c>
      <c r="I3192" s="0" t="n">
        <v>0</v>
      </c>
      <c r="J3192" s="0" t="n">
        <v>272</v>
      </c>
      <c r="K3192" s="37" t="n">
        <f aca="false">E3192+Inputs!$B$5*F3192</f>
        <v>45.9</v>
      </c>
      <c r="L3192" s="37" t="n">
        <f aca="false">G3192+Inputs!$B$6*H3192</f>
        <v>6.375</v>
      </c>
      <c r="M3192" s="37" t="n">
        <f aca="false">I3192+Inputs!$B$7*J3192</f>
        <v>337.552</v>
      </c>
      <c r="N3192" s="37" t="n">
        <f aca="false">K3192+L3192+M3192</f>
        <v>389.827</v>
      </c>
    </row>
    <row r="3193" customFormat="false" ht="15" hidden="false" customHeight="false" outlineLevel="0" collapsed="false">
      <c r="A3193" s="0" t="s">
        <v>9</v>
      </c>
      <c r="B3193" s="0" t="s">
        <v>419</v>
      </c>
      <c r="C3193" s="15" t="n">
        <v>46113</v>
      </c>
      <c r="D3193" s="0" t="n">
        <v>3</v>
      </c>
      <c r="E3193" s="0" t="n">
        <v>0</v>
      </c>
      <c r="F3193" s="0" t="n">
        <v>41</v>
      </c>
      <c r="G3193" s="0" t="n">
        <v>0</v>
      </c>
      <c r="H3193" s="0" t="n">
        <v>19</v>
      </c>
      <c r="I3193" s="0" t="n">
        <v>0</v>
      </c>
      <c r="J3193" s="0" t="n">
        <v>236</v>
      </c>
      <c r="K3193" s="37" t="n">
        <f aca="false">E3193+Inputs!$B$5*F3193</f>
        <v>52.275</v>
      </c>
      <c r="L3193" s="37" t="n">
        <f aca="false">G3193+Inputs!$B$6*H3193</f>
        <v>24.225</v>
      </c>
      <c r="M3193" s="37" t="n">
        <f aca="false">I3193+Inputs!$B$7*J3193</f>
        <v>292.876</v>
      </c>
      <c r="N3193" s="37" t="n">
        <f aca="false">K3193+L3193+M3193</f>
        <v>369.376</v>
      </c>
    </row>
    <row r="3194" customFormat="false" ht="15" hidden="false" customHeight="false" outlineLevel="0" collapsed="false">
      <c r="A3194" s="0" t="s">
        <v>9</v>
      </c>
      <c r="B3194" s="0" t="s">
        <v>419</v>
      </c>
      <c r="C3194" s="15" t="n">
        <v>46143</v>
      </c>
      <c r="D3194" s="0" t="n">
        <v>3</v>
      </c>
      <c r="E3194" s="0" t="n">
        <v>0</v>
      </c>
      <c r="F3194" s="0" t="n">
        <v>52</v>
      </c>
      <c r="G3194" s="0" t="n">
        <v>0</v>
      </c>
      <c r="H3194" s="0" t="n">
        <v>12</v>
      </c>
      <c r="I3194" s="0" t="n">
        <v>0</v>
      </c>
      <c r="J3194" s="0" t="n">
        <v>257</v>
      </c>
      <c r="K3194" s="37" t="n">
        <f aca="false">E3194+Inputs!$B$5*F3194</f>
        <v>66.3</v>
      </c>
      <c r="L3194" s="37" t="n">
        <f aca="false">G3194+Inputs!$B$6*H3194</f>
        <v>15.3</v>
      </c>
      <c r="M3194" s="37" t="n">
        <f aca="false">I3194+Inputs!$B$7*J3194</f>
        <v>318.937</v>
      </c>
      <c r="N3194" s="37" t="n">
        <f aca="false">K3194+L3194+M3194</f>
        <v>400.537</v>
      </c>
    </row>
    <row r="3195" customFormat="false" ht="15" hidden="false" customHeight="false" outlineLevel="0" collapsed="false">
      <c r="A3195" s="0" t="s">
        <v>9</v>
      </c>
      <c r="B3195" s="0" t="s">
        <v>419</v>
      </c>
      <c r="C3195" s="15" t="n">
        <v>46174</v>
      </c>
      <c r="D3195" s="0" t="n">
        <v>3</v>
      </c>
      <c r="E3195" s="0" t="n">
        <v>0</v>
      </c>
      <c r="F3195" s="0" t="n">
        <v>68</v>
      </c>
      <c r="G3195" s="0" t="n">
        <v>0</v>
      </c>
      <c r="H3195" s="0" t="n">
        <v>17</v>
      </c>
      <c r="I3195" s="0" t="n">
        <v>0</v>
      </c>
      <c r="J3195" s="0" t="n">
        <v>296</v>
      </c>
      <c r="K3195" s="37" t="n">
        <f aca="false">E3195+Inputs!$B$5*F3195</f>
        <v>86.7</v>
      </c>
      <c r="L3195" s="37" t="n">
        <f aca="false">G3195+Inputs!$B$6*H3195</f>
        <v>21.675</v>
      </c>
      <c r="M3195" s="37" t="n">
        <f aca="false">I3195+Inputs!$B$7*J3195</f>
        <v>367.336</v>
      </c>
      <c r="N3195" s="37" t="n">
        <f aca="false">K3195+L3195+M3195</f>
        <v>475.711</v>
      </c>
    </row>
    <row r="3196" customFormat="false" ht="15" hidden="false" customHeight="false" outlineLevel="0" collapsed="false">
      <c r="A3196" s="0" t="s">
        <v>9</v>
      </c>
      <c r="B3196" s="0" t="s">
        <v>419</v>
      </c>
      <c r="C3196" s="15" t="n">
        <v>46204</v>
      </c>
      <c r="D3196" s="0" t="n">
        <v>3</v>
      </c>
      <c r="E3196" s="0" t="n">
        <v>0</v>
      </c>
      <c r="F3196" s="0" t="n">
        <v>56</v>
      </c>
      <c r="G3196" s="0" t="n">
        <v>0</v>
      </c>
      <c r="H3196" s="0" t="n">
        <v>23</v>
      </c>
      <c r="I3196" s="0" t="n">
        <v>0</v>
      </c>
      <c r="J3196" s="0" t="n">
        <v>239</v>
      </c>
      <c r="K3196" s="37" t="n">
        <f aca="false">E3196+Inputs!$B$5*F3196</f>
        <v>71.4</v>
      </c>
      <c r="L3196" s="37" t="n">
        <f aca="false">G3196+Inputs!$B$6*H3196</f>
        <v>29.325</v>
      </c>
      <c r="M3196" s="37" t="n">
        <f aca="false">I3196+Inputs!$B$7*J3196</f>
        <v>296.599</v>
      </c>
      <c r="N3196" s="37" t="n">
        <f aca="false">K3196+L3196+M3196</f>
        <v>397.324</v>
      </c>
    </row>
    <row r="3197" customFormat="false" ht="15" hidden="false" customHeight="false" outlineLevel="0" collapsed="false">
      <c r="A3197" s="0" t="s">
        <v>9</v>
      </c>
      <c r="B3197" s="0" t="s">
        <v>419</v>
      </c>
      <c r="C3197" s="15" t="n">
        <v>46235</v>
      </c>
      <c r="D3197" s="0" t="n">
        <v>3</v>
      </c>
      <c r="E3197" s="0" t="n">
        <v>0</v>
      </c>
      <c r="F3197" s="0" t="n">
        <v>54</v>
      </c>
      <c r="G3197" s="0" t="n">
        <v>0</v>
      </c>
      <c r="H3197" s="0" t="n">
        <v>25</v>
      </c>
      <c r="I3197" s="0" t="n">
        <v>0</v>
      </c>
      <c r="J3197" s="0" t="n">
        <v>209</v>
      </c>
      <c r="K3197" s="37" t="n">
        <f aca="false">E3197+Inputs!$B$5*F3197</f>
        <v>68.85</v>
      </c>
      <c r="L3197" s="37" t="n">
        <f aca="false">G3197+Inputs!$B$6*H3197</f>
        <v>31.875</v>
      </c>
      <c r="M3197" s="37" t="n">
        <f aca="false">I3197+Inputs!$B$7*J3197</f>
        <v>259.369</v>
      </c>
      <c r="N3197" s="37" t="n">
        <f aca="false">K3197+L3197+M3197</f>
        <v>360.094</v>
      </c>
    </row>
    <row r="3198" customFormat="false" ht="15" hidden="false" customHeight="false" outlineLevel="0" collapsed="false">
      <c r="A3198" s="0" t="s">
        <v>9</v>
      </c>
      <c r="B3198" s="0" t="s">
        <v>359</v>
      </c>
      <c r="C3198" s="15" t="n">
        <v>44927</v>
      </c>
      <c r="D3198" s="0" t="n">
        <v>1</v>
      </c>
      <c r="E3198" s="0" t="n">
        <v>0</v>
      </c>
      <c r="F3198" s="0" t="n">
        <v>4</v>
      </c>
      <c r="G3198" s="0" t="n">
        <v>0</v>
      </c>
      <c r="H3198" s="0" t="n">
        <v>0</v>
      </c>
      <c r="I3198" s="0" t="n">
        <v>0</v>
      </c>
      <c r="J3198" s="0" t="n">
        <v>206</v>
      </c>
      <c r="K3198" s="37" t="n">
        <f aca="false">E3198+Inputs!$B$5*F3198</f>
        <v>5.1</v>
      </c>
      <c r="L3198" s="37" t="n">
        <f aca="false">G3198+Inputs!$B$6*H3198</f>
        <v>0</v>
      </c>
      <c r="M3198" s="37" t="n">
        <f aca="false">I3198+Inputs!$B$7*J3198</f>
        <v>255.646</v>
      </c>
      <c r="N3198" s="37" t="n">
        <f aca="false">K3198+L3198+M3198</f>
        <v>260.746</v>
      </c>
    </row>
    <row r="3199" customFormat="false" ht="15" hidden="false" customHeight="false" outlineLevel="0" collapsed="false">
      <c r="A3199" s="0" t="s">
        <v>9</v>
      </c>
      <c r="B3199" s="0" t="s">
        <v>359</v>
      </c>
      <c r="C3199" s="15" t="n">
        <v>44958</v>
      </c>
      <c r="D3199" s="0" t="n">
        <v>1</v>
      </c>
      <c r="E3199" s="0" t="n">
        <v>0</v>
      </c>
      <c r="F3199" s="0" t="n">
        <v>11</v>
      </c>
      <c r="G3199" s="0" t="n">
        <v>0</v>
      </c>
      <c r="H3199" s="0" t="n">
        <v>0</v>
      </c>
      <c r="I3199" s="0" t="n">
        <v>0</v>
      </c>
      <c r="J3199" s="0" t="n">
        <v>153</v>
      </c>
      <c r="K3199" s="37" t="n">
        <f aca="false">E3199+Inputs!$B$5*F3199</f>
        <v>14.025</v>
      </c>
      <c r="L3199" s="37" t="n">
        <f aca="false">G3199+Inputs!$B$6*H3199</f>
        <v>0</v>
      </c>
      <c r="M3199" s="37" t="n">
        <f aca="false">I3199+Inputs!$B$7*J3199</f>
        <v>189.873</v>
      </c>
      <c r="N3199" s="37" t="n">
        <f aca="false">K3199+L3199+M3199</f>
        <v>203.898</v>
      </c>
    </row>
    <row r="3200" customFormat="false" ht="15" hidden="false" customHeight="false" outlineLevel="0" collapsed="false">
      <c r="A3200" s="0" t="s">
        <v>9</v>
      </c>
      <c r="B3200" s="0" t="s">
        <v>359</v>
      </c>
      <c r="C3200" s="15" t="n">
        <v>44986</v>
      </c>
      <c r="D3200" s="0" t="n">
        <v>1</v>
      </c>
      <c r="E3200" s="0" t="n">
        <v>0</v>
      </c>
      <c r="F3200" s="0" t="n">
        <v>1</v>
      </c>
      <c r="G3200" s="0" t="n">
        <v>0</v>
      </c>
      <c r="H3200" s="0" t="n">
        <v>0</v>
      </c>
      <c r="I3200" s="0" t="n">
        <v>0</v>
      </c>
      <c r="J3200" s="0" t="n">
        <v>30</v>
      </c>
      <c r="K3200" s="37" t="n">
        <f aca="false">E3200+Inputs!$B$5*F3200</f>
        <v>1.275</v>
      </c>
      <c r="L3200" s="37" t="n">
        <f aca="false">G3200+Inputs!$B$6*H3200</f>
        <v>0</v>
      </c>
      <c r="M3200" s="37" t="n">
        <f aca="false">I3200+Inputs!$B$7*J3200</f>
        <v>37.23</v>
      </c>
      <c r="N3200" s="37" t="n">
        <f aca="false">K3200+L3200+M3200</f>
        <v>38.505</v>
      </c>
    </row>
    <row r="3201" customFormat="false" ht="15" hidden="false" customHeight="false" outlineLevel="0" collapsed="false">
      <c r="A3201" s="0" t="s">
        <v>9</v>
      </c>
      <c r="B3201" s="0" t="s">
        <v>359</v>
      </c>
      <c r="C3201" s="15" t="n">
        <v>45017</v>
      </c>
      <c r="D3201" s="0" t="n">
        <v>1</v>
      </c>
      <c r="E3201" s="0" t="n">
        <v>0</v>
      </c>
      <c r="F3201" s="0" t="n">
        <v>2</v>
      </c>
      <c r="G3201" s="0" t="n">
        <v>0</v>
      </c>
      <c r="H3201" s="0" t="n">
        <v>2</v>
      </c>
      <c r="I3201" s="0" t="n">
        <v>0</v>
      </c>
      <c r="J3201" s="0" t="n">
        <v>54</v>
      </c>
      <c r="K3201" s="37" t="n">
        <f aca="false">E3201+Inputs!$B$5*F3201</f>
        <v>2.55</v>
      </c>
      <c r="L3201" s="37" t="n">
        <f aca="false">G3201+Inputs!$B$6*H3201</f>
        <v>2.55</v>
      </c>
      <c r="M3201" s="37" t="n">
        <f aca="false">I3201+Inputs!$B$7*J3201</f>
        <v>67.014</v>
      </c>
      <c r="N3201" s="37" t="n">
        <f aca="false">K3201+L3201+M3201</f>
        <v>72.114</v>
      </c>
    </row>
    <row r="3202" customFormat="false" ht="15" hidden="false" customHeight="false" outlineLevel="0" collapsed="false">
      <c r="A3202" s="0" t="s">
        <v>9</v>
      </c>
      <c r="B3202" s="0" t="s">
        <v>359</v>
      </c>
      <c r="C3202" s="15" t="n">
        <v>45047</v>
      </c>
      <c r="D3202" s="0" t="n">
        <v>1</v>
      </c>
      <c r="E3202" s="0" t="n">
        <v>0</v>
      </c>
      <c r="F3202" s="0" t="n">
        <v>4</v>
      </c>
      <c r="G3202" s="0" t="n">
        <v>0</v>
      </c>
      <c r="H3202" s="0" t="n">
        <v>0</v>
      </c>
      <c r="I3202" s="0" t="n">
        <v>0</v>
      </c>
      <c r="J3202" s="0" t="n">
        <v>202</v>
      </c>
      <c r="K3202" s="37" t="n">
        <f aca="false">E3202+Inputs!$B$5*F3202</f>
        <v>5.1</v>
      </c>
      <c r="L3202" s="37" t="n">
        <f aca="false">G3202+Inputs!$B$6*H3202</f>
        <v>0</v>
      </c>
      <c r="M3202" s="37" t="n">
        <f aca="false">I3202+Inputs!$B$7*J3202</f>
        <v>250.682</v>
      </c>
      <c r="N3202" s="37" t="n">
        <f aca="false">K3202+L3202+M3202</f>
        <v>255.782</v>
      </c>
    </row>
    <row r="3203" customFormat="false" ht="15" hidden="false" customHeight="false" outlineLevel="0" collapsed="false">
      <c r="A3203" s="0" t="s">
        <v>9</v>
      </c>
      <c r="B3203" s="0" t="s">
        <v>359</v>
      </c>
      <c r="C3203" s="15" t="n">
        <v>45078</v>
      </c>
      <c r="D3203" s="0" t="n">
        <v>1</v>
      </c>
      <c r="E3203" s="0" t="n">
        <v>0</v>
      </c>
      <c r="F3203" s="0" t="n">
        <v>2</v>
      </c>
      <c r="G3203" s="0" t="n">
        <v>0</v>
      </c>
      <c r="H3203" s="0" t="n">
        <v>1</v>
      </c>
      <c r="I3203" s="0" t="n">
        <v>0</v>
      </c>
      <c r="J3203" s="0" t="n">
        <v>211</v>
      </c>
      <c r="K3203" s="37" t="n">
        <f aca="false">E3203+Inputs!$B$5*F3203</f>
        <v>2.55</v>
      </c>
      <c r="L3203" s="37" t="n">
        <f aca="false">G3203+Inputs!$B$6*H3203</f>
        <v>1.275</v>
      </c>
      <c r="M3203" s="37" t="n">
        <f aca="false">I3203+Inputs!$B$7*J3203</f>
        <v>261.851</v>
      </c>
      <c r="N3203" s="37" t="n">
        <f aca="false">K3203+L3203+M3203</f>
        <v>265.676</v>
      </c>
    </row>
    <row r="3204" customFormat="false" ht="15" hidden="false" customHeight="false" outlineLevel="0" collapsed="false">
      <c r="A3204" s="0" t="s">
        <v>9</v>
      </c>
      <c r="B3204" s="0" t="s">
        <v>359</v>
      </c>
      <c r="C3204" s="15" t="n">
        <v>45108</v>
      </c>
      <c r="D3204" s="0" t="n">
        <v>1</v>
      </c>
      <c r="E3204" s="0" t="n">
        <v>0</v>
      </c>
      <c r="F3204" s="0" t="n">
        <v>9</v>
      </c>
      <c r="G3204" s="0" t="n">
        <v>0</v>
      </c>
      <c r="H3204" s="0" t="n">
        <v>0</v>
      </c>
      <c r="I3204" s="0" t="n">
        <v>0</v>
      </c>
      <c r="J3204" s="0" t="n">
        <v>182</v>
      </c>
      <c r="K3204" s="37" t="n">
        <f aca="false">E3204+Inputs!$B$5*F3204</f>
        <v>11.475</v>
      </c>
      <c r="L3204" s="37" t="n">
        <f aca="false">G3204+Inputs!$B$6*H3204</f>
        <v>0</v>
      </c>
      <c r="M3204" s="37" t="n">
        <f aca="false">I3204+Inputs!$B$7*J3204</f>
        <v>225.862</v>
      </c>
      <c r="N3204" s="37" t="n">
        <f aca="false">K3204+L3204+M3204</f>
        <v>237.337</v>
      </c>
    </row>
    <row r="3205" customFormat="false" ht="15" hidden="false" customHeight="false" outlineLevel="0" collapsed="false">
      <c r="A3205" s="0" t="s">
        <v>9</v>
      </c>
      <c r="B3205" s="0" t="s">
        <v>359</v>
      </c>
      <c r="C3205" s="15" t="n">
        <v>45139</v>
      </c>
      <c r="D3205" s="0" t="n">
        <v>1</v>
      </c>
      <c r="E3205" s="0" t="n">
        <v>0</v>
      </c>
      <c r="F3205" s="0" t="n">
        <v>4</v>
      </c>
      <c r="G3205" s="0" t="n">
        <v>0</v>
      </c>
      <c r="H3205" s="0" t="n">
        <v>1</v>
      </c>
      <c r="I3205" s="0" t="n">
        <v>0</v>
      </c>
      <c r="J3205" s="0" t="n">
        <v>273</v>
      </c>
      <c r="K3205" s="37" t="n">
        <f aca="false">E3205+Inputs!$B$5*F3205</f>
        <v>5.1</v>
      </c>
      <c r="L3205" s="37" t="n">
        <f aca="false">G3205+Inputs!$B$6*H3205</f>
        <v>1.275</v>
      </c>
      <c r="M3205" s="37" t="n">
        <f aca="false">I3205+Inputs!$B$7*J3205</f>
        <v>338.793</v>
      </c>
      <c r="N3205" s="37" t="n">
        <f aca="false">K3205+L3205+M3205</f>
        <v>345.168</v>
      </c>
    </row>
    <row r="3206" customFormat="false" ht="15" hidden="false" customHeight="false" outlineLevel="0" collapsed="false">
      <c r="A3206" s="0" t="s">
        <v>9</v>
      </c>
      <c r="B3206" s="0" t="s">
        <v>359</v>
      </c>
      <c r="C3206" s="15" t="n">
        <v>45170</v>
      </c>
      <c r="D3206" s="0" t="n">
        <v>1</v>
      </c>
      <c r="E3206" s="0" t="n">
        <v>0</v>
      </c>
      <c r="F3206" s="0" t="n">
        <v>5</v>
      </c>
      <c r="G3206" s="0" t="n">
        <v>0</v>
      </c>
      <c r="H3206" s="0" t="n">
        <v>1</v>
      </c>
      <c r="I3206" s="0" t="n">
        <v>0</v>
      </c>
      <c r="J3206" s="0" t="n">
        <v>219</v>
      </c>
      <c r="K3206" s="37" t="n">
        <f aca="false">E3206+Inputs!$B$5*F3206</f>
        <v>6.375</v>
      </c>
      <c r="L3206" s="37" t="n">
        <f aca="false">G3206+Inputs!$B$6*H3206</f>
        <v>1.275</v>
      </c>
      <c r="M3206" s="37" t="n">
        <f aca="false">I3206+Inputs!$B$7*J3206</f>
        <v>271.779</v>
      </c>
      <c r="N3206" s="37" t="n">
        <f aca="false">K3206+L3206+M3206</f>
        <v>279.429</v>
      </c>
    </row>
    <row r="3207" customFormat="false" ht="15" hidden="false" customHeight="false" outlineLevel="0" collapsed="false">
      <c r="A3207" s="0" t="s">
        <v>9</v>
      </c>
      <c r="B3207" s="0" t="s">
        <v>359</v>
      </c>
      <c r="C3207" s="15" t="n">
        <v>45200</v>
      </c>
      <c r="D3207" s="0" t="n">
        <v>1</v>
      </c>
      <c r="E3207" s="0" t="n">
        <v>0</v>
      </c>
      <c r="F3207" s="0" t="n">
        <v>8</v>
      </c>
      <c r="G3207" s="0" t="n">
        <v>0</v>
      </c>
      <c r="H3207" s="0" t="n">
        <v>1</v>
      </c>
      <c r="I3207" s="0" t="n">
        <v>0</v>
      </c>
      <c r="J3207" s="0" t="n">
        <v>228</v>
      </c>
      <c r="K3207" s="37" t="n">
        <f aca="false">E3207+Inputs!$B$5*F3207</f>
        <v>10.2</v>
      </c>
      <c r="L3207" s="37" t="n">
        <f aca="false">G3207+Inputs!$B$6*H3207</f>
        <v>1.275</v>
      </c>
      <c r="M3207" s="37" t="n">
        <f aca="false">I3207+Inputs!$B$7*J3207</f>
        <v>282.948</v>
      </c>
      <c r="N3207" s="37" t="n">
        <f aca="false">K3207+L3207+M3207</f>
        <v>294.423</v>
      </c>
    </row>
    <row r="3208" customFormat="false" ht="15" hidden="false" customHeight="false" outlineLevel="0" collapsed="false">
      <c r="A3208" s="0" t="s">
        <v>9</v>
      </c>
      <c r="B3208" s="0" t="s">
        <v>359</v>
      </c>
      <c r="C3208" s="15" t="n">
        <v>45231</v>
      </c>
      <c r="D3208" s="0" t="n">
        <v>1</v>
      </c>
      <c r="E3208" s="0" t="n">
        <v>0</v>
      </c>
      <c r="F3208" s="0" t="n">
        <v>11</v>
      </c>
      <c r="G3208" s="0" t="n">
        <v>0</v>
      </c>
      <c r="H3208" s="0" t="n">
        <v>2</v>
      </c>
      <c r="I3208" s="0" t="n">
        <v>0</v>
      </c>
      <c r="J3208" s="0" t="n">
        <v>242</v>
      </c>
      <c r="K3208" s="37" t="n">
        <f aca="false">E3208+Inputs!$B$5*F3208</f>
        <v>14.025</v>
      </c>
      <c r="L3208" s="37" t="n">
        <f aca="false">G3208+Inputs!$B$6*H3208</f>
        <v>2.55</v>
      </c>
      <c r="M3208" s="37" t="n">
        <f aca="false">I3208+Inputs!$B$7*J3208</f>
        <v>300.322</v>
      </c>
      <c r="N3208" s="37" t="n">
        <f aca="false">K3208+L3208+M3208</f>
        <v>316.897</v>
      </c>
    </row>
    <row r="3209" customFormat="false" ht="15" hidden="false" customHeight="false" outlineLevel="0" collapsed="false">
      <c r="A3209" s="0" t="s">
        <v>9</v>
      </c>
      <c r="B3209" s="0" t="s">
        <v>359</v>
      </c>
      <c r="C3209" s="15" t="n">
        <v>45261</v>
      </c>
      <c r="D3209" s="0" t="n">
        <v>1</v>
      </c>
      <c r="E3209" s="0" t="n">
        <v>0</v>
      </c>
      <c r="F3209" s="0" t="n">
        <v>4</v>
      </c>
      <c r="G3209" s="0" t="n">
        <v>0</v>
      </c>
      <c r="H3209" s="0" t="n">
        <v>1</v>
      </c>
      <c r="I3209" s="0" t="n">
        <v>0</v>
      </c>
      <c r="J3209" s="0" t="n">
        <v>172</v>
      </c>
      <c r="K3209" s="37" t="n">
        <f aca="false">E3209+Inputs!$B$5*F3209</f>
        <v>5.1</v>
      </c>
      <c r="L3209" s="37" t="n">
        <f aca="false">G3209+Inputs!$B$6*H3209</f>
        <v>1.275</v>
      </c>
      <c r="M3209" s="37" t="n">
        <f aca="false">I3209+Inputs!$B$7*J3209</f>
        <v>213.452</v>
      </c>
      <c r="N3209" s="37" t="n">
        <f aca="false">K3209+L3209+M3209</f>
        <v>219.827</v>
      </c>
    </row>
    <row r="3210" customFormat="false" ht="15" hidden="false" customHeight="false" outlineLevel="0" collapsed="false">
      <c r="A3210" s="0" t="s">
        <v>9</v>
      </c>
      <c r="B3210" s="0" t="s">
        <v>359</v>
      </c>
      <c r="C3210" s="15" t="n">
        <v>45292</v>
      </c>
      <c r="D3210" s="0" t="n">
        <v>1</v>
      </c>
      <c r="E3210" s="0" t="n">
        <v>0</v>
      </c>
      <c r="F3210" s="0" t="n">
        <v>6</v>
      </c>
      <c r="G3210" s="0" t="n">
        <v>0</v>
      </c>
      <c r="H3210" s="0" t="n">
        <v>0</v>
      </c>
      <c r="I3210" s="0" t="n">
        <v>0</v>
      </c>
      <c r="J3210" s="0" t="n">
        <v>203</v>
      </c>
      <c r="K3210" s="37" t="n">
        <f aca="false">E3210+Inputs!$B$5*F3210</f>
        <v>7.65</v>
      </c>
      <c r="L3210" s="37" t="n">
        <f aca="false">G3210+Inputs!$B$6*H3210</f>
        <v>0</v>
      </c>
      <c r="M3210" s="37" t="n">
        <f aca="false">I3210+Inputs!$B$7*J3210</f>
        <v>251.923</v>
      </c>
      <c r="N3210" s="37" t="n">
        <f aca="false">K3210+L3210+M3210</f>
        <v>259.573</v>
      </c>
    </row>
    <row r="3211" customFormat="false" ht="15" hidden="false" customHeight="false" outlineLevel="0" collapsed="false">
      <c r="A3211" s="0" t="s">
        <v>9</v>
      </c>
      <c r="B3211" s="0" t="s">
        <v>359</v>
      </c>
      <c r="C3211" s="15" t="n">
        <v>45323</v>
      </c>
      <c r="D3211" s="0" t="n">
        <v>1</v>
      </c>
      <c r="E3211" s="0" t="n">
        <v>0</v>
      </c>
      <c r="F3211" s="0" t="n">
        <v>0</v>
      </c>
      <c r="G3211" s="0" t="n">
        <v>0</v>
      </c>
      <c r="H3211" s="0" t="n">
        <v>0</v>
      </c>
      <c r="I3211" s="0" t="n">
        <v>0</v>
      </c>
      <c r="J3211" s="0" t="n">
        <v>14</v>
      </c>
      <c r="K3211" s="37" t="n">
        <f aca="false">E3211+Inputs!$B$5*F3211</f>
        <v>0</v>
      </c>
      <c r="L3211" s="37" t="n">
        <f aca="false">G3211+Inputs!$B$6*H3211</f>
        <v>0</v>
      </c>
      <c r="M3211" s="37" t="n">
        <f aca="false">I3211+Inputs!$B$7*J3211</f>
        <v>17.374</v>
      </c>
      <c r="N3211" s="37" t="n">
        <f aca="false">K3211+L3211+M3211</f>
        <v>17.374</v>
      </c>
    </row>
    <row r="3212" customFormat="false" ht="15" hidden="false" customHeight="false" outlineLevel="0" collapsed="false">
      <c r="A3212" s="0" t="s">
        <v>9</v>
      </c>
      <c r="B3212" s="0" t="s">
        <v>359</v>
      </c>
      <c r="C3212" s="15" t="n">
        <v>45352</v>
      </c>
      <c r="D3212" s="0" t="n">
        <v>1</v>
      </c>
      <c r="E3212" s="0" t="n">
        <v>0</v>
      </c>
      <c r="F3212" s="0" t="n">
        <v>2</v>
      </c>
      <c r="G3212" s="0" t="n">
        <v>0</v>
      </c>
      <c r="H3212" s="0" t="n">
        <v>0</v>
      </c>
      <c r="I3212" s="0" t="n">
        <v>0</v>
      </c>
      <c r="J3212" s="0" t="n">
        <v>48</v>
      </c>
      <c r="K3212" s="37" t="n">
        <f aca="false">E3212+Inputs!$B$5*F3212</f>
        <v>2.55</v>
      </c>
      <c r="L3212" s="37" t="n">
        <f aca="false">G3212+Inputs!$B$6*H3212</f>
        <v>0</v>
      </c>
      <c r="M3212" s="37" t="n">
        <f aca="false">I3212+Inputs!$B$7*J3212</f>
        <v>59.568</v>
      </c>
      <c r="N3212" s="37" t="n">
        <f aca="false">K3212+L3212+M3212</f>
        <v>62.118</v>
      </c>
    </row>
    <row r="3213" customFormat="false" ht="15" hidden="false" customHeight="false" outlineLevel="0" collapsed="false">
      <c r="A3213" s="0" t="s">
        <v>9</v>
      </c>
      <c r="B3213" s="0" t="s">
        <v>359</v>
      </c>
      <c r="C3213" s="15" t="n">
        <v>45383</v>
      </c>
      <c r="D3213" s="0" t="n">
        <v>1</v>
      </c>
      <c r="E3213" s="0" t="n">
        <v>0</v>
      </c>
      <c r="F3213" s="0" t="n">
        <v>5</v>
      </c>
      <c r="G3213" s="0" t="n">
        <v>0</v>
      </c>
      <c r="H3213" s="0" t="n">
        <v>0</v>
      </c>
      <c r="I3213" s="0" t="n">
        <v>0</v>
      </c>
      <c r="J3213" s="0" t="n">
        <v>174</v>
      </c>
      <c r="K3213" s="37" t="n">
        <f aca="false">E3213+Inputs!$B$5*F3213</f>
        <v>6.375</v>
      </c>
      <c r="L3213" s="37" t="n">
        <f aca="false">G3213+Inputs!$B$6*H3213</f>
        <v>0</v>
      </c>
      <c r="M3213" s="37" t="n">
        <f aca="false">I3213+Inputs!$B$7*J3213</f>
        <v>215.934</v>
      </c>
      <c r="N3213" s="37" t="n">
        <f aca="false">K3213+L3213+M3213</f>
        <v>222.309</v>
      </c>
    </row>
    <row r="3214" customFormat="false" ht="15" hidden="false" customHeight="false" outlineLevel="0" collapsed="false">
      <c r="A3214" s="0" t="s">
        <v>9</v>
      </c>
      <c r="B3214" s="0" t="s">
        <v>359</v>
      </c>
      <c r="C3214" s="15" t="n">
        <v>45413</v>
      </c>
      <c r="D3214" s="0" t="n">
        <v>1</v>
      </c>
      <c r="E3214" s="0" t="n">
        <v>0</v>
      </c>
      <c r="F3214" s="0" t="n">
        <v>2</v>
      </c>
      <c r="G3214" s="0" t="n">
        <v>0</v>
      </c>
      <c r="H3214" s="0" t="n">
        <v>2</v>
      </c>
      <c r="I3214" s="0" t="n">
        <v>0</v>
      </c>
      <c r="J3214" s="0" t="n">
        <v>134</v>
      </c>
      <c r="K3214" s="37" t="n">
        <f aca="false">E3214+Inputs!$B$5*F3214</f>
        <v>2.55</v>
      </c>
      <c r="L3214" s="37" t="n">
        <f aca="false">G3214+Inputs!$B$6*H3214</f>
        <v>2.55</v>
      </c>
      <c r="M3214" s="37" t="n">
        <f aca="false">I3214+Inputs!$B$7*J3214</f>
        <v>166.294</v>
      </c>
      <c r="N3214" s="37" t="n">
        <f aca="false">K3214+L3214+M3214</f>
        <v>171.394</v>
      </c>
    </row>
    <row r="3215" customFormat="false" ht="15" hidden="false" customHeight="false" outlineLevel="0" collapsed="false">
      <c r="A3215" s="0" t="s">
        <v>9</v>
      </c>
      <c r="B3215" s="0" t="s">
        <v>359</v>
      </c>
      <c r="C3215" s="15" t="n">
        <v>45444</v>
      </c>
      <c r="D3215" s="0" t="n">
        <v>1</v>
      </c>
      <c r="E3215" s="0" t="n">
        <v>0</v>
      </c>
      <c r="F3215" s="0" t="n">
        <v>4</v>
      </c>
      <c r="G3215" s="0" t="n">
        <v>0</v>
      </c>
      <c r="H3215" s="0" t="n">
        <v>1</v>
      </c>
      <c r="I3215" s="0" t="n">
        <v>0</v>
      </c>
      <c r="J3215" s="0" t="n">
        <v>243</v>
      </c>
      <c r="K3215" s="37" t="n">
        <f aca="false">E3215+Inputs!$B$5*F3215</f>
        <v>5.1</v>
      </c>
      <c r="L3215" s="37" t="n">
        <f aca="false">G3215+Inputs!$B$6*H3215</f>
        <v>1.275</v>
      </c>
      <c r="M3215" s="37" t="n">
        <f aca="false">I3215+Inputs!$B$7*J3215</f>
        <v>301.563</v>
      </c>
      <c r="N3215" s="37" t="n">
        <f aca="false">K3215+L3215+M3215</f>
        <v>307.938</v>
      </c>
    </row>
    <row r="3216" customFormat="false" ht="15" hidden="false" customHeight="false" outlineLevel="0" collapsed="false">
      <c r="A3216" s="0" t="s">
        <v>9</v>
      </c>
      <c r="B3216" s="0" t="s">
        <v>359</v>
      </c>
      <c r="C3216" s="15" t="n">
        <v>45474</v>
      </c>
      <c r="D3216" s="0" t="n">
        <v>1</v>
      </c>
      <c r="E3216" s="0" t="n">
        <v>0</v>
      </c>
      <c r="F3216" s="0" t="n">
        <v>3</v>
      </c>
      <c r="G3216" s="0" t="n">
        <v>0</v>
      </c>
      <c r="H3216" s="0" t="n">
        <v>4</v>
      </c>
      <c r="I3216" s="0" t="n">
        <v>0</v>
      </c>
      <c r="J3216" s="0" t="n">
        <v>195</v>
      </c>
      <c r="K3216" s="37" t="n">
        <f aca="false">E3216+Inputs!$B$5*F3216</f>
        <v>3.825</v>
      </c>
      <c r="L3216" s="37" t="n">
        <f aca="false">G3216+Inputs!$B$6*H3216</f>
        <v>5.1</v>
      </c>
      <c r="M3216" s="37" t="n">
        <f aca="false">I3216+Inputs!$B$7*J3216</f>
        <v>241.995</v>
      </c>
      <c r="N3216" s="37" t="n">
        <f aca="false">K3216+L3216+M3216</f>
        <v>250.92</v>
      </c>
    </row>
    <row r="3217" customFormat="false" ht="15" hidden="false" customHeight="false" outlineLevel="0" collapsed="false">
      <c r="A3217" s="0" t="s">
        <v>9</v>
      </c>
      <c r="B3217" s="0" t="s">
        <v>359</v>
      </c>
      <c r="C3217" s="15" t="n">
        <v>45505</v>
      </c>
      <c r="D3217" s="0" t="n">
        <v>1</v>
      </c>
      <c r="E3217" s="0" t="n">
        <v>0</v>
      </c>
      <c r="F3217" s="0" t="n">
        <v>4</v>
      </c>
      <c r="G3217" s="0" t="n">
        <v>0</v>
      </c>
      <c r="H3217" s="0" t="n">
        <v>1</v>
      </c>
      <c r="I3217" s="0" t="n">
        <v>0</v>
      </c>
      <c r="J3217" s="0" t="n">
        <v>193</v>
      </c>
      <c r="K3217" s="37" t="n">
        <f aca="false">E3217+Inputs!$B$5*F3217</f>
        <v>5.1</v>
      </c>
      <c r="L3217" s="37" t="n">
        <f aca="false">G3217+Inputs!$B$6*H3217</f>
        <v>1.275</v>
      </c>
      <c r="M3217" s="37" t="n">
        <f aca="false">I3217+Inputs!$B$7*J3217</f>
        <v>239.513</v>
      </c>
      <c r="N3217" s="37" t="n">
        <f aca="false">K3217+L3217+M3217</f>
        <v>245.888</v>
      </c>
    </row>
    <row r="3218" customFormat="false" ht="15" hidden="false" customHeight="false" outlineLevel="0" collapsed="false">
      <c r="A3218" s="0" t="s">
        <v>9</v>
      </c>
      <c r="B3218" s="0" t="s">
        <v>359</v>
      </c>
      <c r="C3218" s="15" t="n">
        <v>45536</v>
      </c>
      <c r="D3218" s="0" t="n">
        <v>1</v>
      </c>
      <c r="E3218" s="0" t="n">
        <v>0</v>
      </c>
      <c r="F3218" s="0" t="n">
        <v>5</v>
      </c>
      <c r="G3218" s="0" t="n">
        <v>0</v>
      </c>
      <c r="H3218" s="0" t="n">
        <v>3</v>
      </c>
      <c r="I3218" s="0" t="n">
        <v>0</v>
      </c>
      <c r="J3218" s="0" t="n">
        <v>201</v>
      </c>
      <c r="K3218" s="37" t="n">
        <f aca="false">E3218+Inputs!$B$5*F3218</f>
        <v>6.375</v>
      </c>
      <c r="L3218" s="37" t="n">
        <f aca="false">G3218+Inputs!$B$6*H3218</f>
        <v>3.825</v>
      </c>
      <c r="M3218" s="37" t="n">
        <f aca="false">I3218+Inputs!$B$7*J3218</f>
        <v>249.441</v>
      </c>
      <c r="N3218" s="37" t="n">
        <f aca="false">K3218+L3218+M3218</f>
        <v>259.641</v>
      </c>
    </row>
    <row r="3219" customFormat="false" ht="15" hidden="false" customHeight="false" outlineLevel="0" collapsed="false">
      <c r="A3219" s="0" t="s">
        <v>9</v>
      </c>
      <c r="B3219" s="0" t="s">
        <v>359</v>
      </c>
      <c r="C3219" s="15" t="n">
        <v>45566</v>
      </c>
      <c r="D3219" s="0" t="n">
        <v>1</v>
      </c>
      <c r="E3219" s="0" t="n">
        <v>0</v>
      </c>
      <c r="F3219" s="0" t="n">
        <v>7</v>
      </c>
      <c r="G3219" s="0" t="n">
        <v>0</v>
      </c>
      <c r="H3219" s="0" t="n">
        <v>3</v>
      </c>
      <c r="I3219" s="0" t="n">
        <v>0</v>
      </c>
      <c r="J3219" s="0" t="n">
        <v>226</v>
      </c>
      <c r="K3219" s="37" t="n">
        <f aca="false">E3219+Inputs!$B$5*F3219</f>
        <v>8.925</v>
      </c>
      <c r="L3219" s="37" t="n">
        <f aca="false">G3219+Inputs!$B$6*H3219</f>
        <v>3.825</v>
      </c>
      <c r="M3219" s="37" t="n">
        <f aca="false">I3219+Inputs!$B$7*J3219</f>
        <v>280.466</v>
      </c>
      <c r="N3219" s="37" t="n">
        <f aca="false">K3219+L3219+M3219</f>
        <v>293.216</v>
      </c>
    </row>
    <row r="3220" customFormat="false" ht="15" hidden="false" customHeight="false" outlineLevel="0" collapsed="false">
      <c r="A3220" s="0" t="s">
        <v>9</v>
      </c>
      <c r="B3220" s="0" t="s">
        <v>359</v>
      </c>
      <c r="C3220" s="15" t="n">
        <v>45597</v>
      </c>
      <c r="D3220" s="0" t="n">
        <v>1</v>
      </c>
      <c r="E3220" s="0" t="n">
        <v>0</v>
      </c>
      <c r="F3220" s="0" t="n">
        <v>4</v>
      </c>
      <c r="G3220" s="0" t="n">
        <v>0</v>
      </c>
      <c r="H3220" s="0" t="n">
        <v>0</v>
      </c>
      <c r="I3220" s="0" t="n">
        <v>0</v>
      </c>
      <c r="J3220" s="0" t="n">
        <v>226</v>
      </c>
      <c r="K3220" s="37" t="n">
        <f aca="false">E3220+Inputs!$B$5*F3220</f>
        <v>5.1</v>
      </c>
      <c r="L3220" s="37" t="n">
        <f aca="false">G3220+Inputs!$B$6*H3220</f>
        <v>0</v>
      </c>
      <c r="M3220" s="37" t="n">
        <f aca="false">I3220+Inputs!$B$7*J3220</f>
        <v>280.466</v>
      </c>
      <c r="N3220" s="37" t="n">
        <f aca="false">K3220+L3220+M3220</f>
        <v>285.566</v>
      </c>
    </row>
    <row r="3221" customFormat="false" ht="15" hidden="false" customHeight="false" outlineLevel="0" collapsed="false">
      <c r="A3221" s="0" t="s">
        <v>9</v>
      </c>
      <c r="B3221" s="0" t="s">
        <v>359</v>
      </c>
      <c r="C3221" s="15" t="n">
        <v>45627</v>
      </c>
      <c r="D3221" s="0" t="n">
        <v>1</v>
      </c>
      <c r="E3221" s="0" t="n">
        <v>0</v>
      </c>
      <c r="F3221" s="0" t="n">
        <v>11</v>
      </c>
      <c r="G3221" s="0" t="n">
        <v>0</v>
      </c>
      <c r="H3221" s="0" t="n">
        <v>0</v>
      </c>
      <c r="I3221" s="0" t="n">
        <v>0</v>
      </c>
      <c r="J3221" s="0" t="n">
        <v>189</v>
      </c>
      <c r="K3221" s="37" t="n">
        <f aca="false">E3221+Inputs!$B$5*F3221</f>
        <v>14.025</v>
      </c>
      <c r="L3221" s="37" t="n">
        <f aca="false">G3221+Inputs!$B$6*H3221</f>
        <v>0</v>
      </c>
      <c r="M3221" s="37" t="n">
        <f aca="false">I3221+Inputs!$B$7*J3221</f>
        <v>234.549</v>
      </c>
      <c r="N3221" s="37" t="n">
        <f aca="false">K3221+L3221+M3221</f>
        <v>248.574</v>
      </c>
    </row>
    <row r="3222" customFormat="false" ht="15" hidden="false" customHeight="false" outlineLevel="0" collapsed="false">
      <c r="A3222" s="0" t="s">
        <v>9</v>
      </c>
      <c r="B3222" s="0" t="s">
        <v>359</v>
      </c>
      <c r="C3222" s="15" t="n">
        <v>45658</v>
      </c>
      <c r="D3222" s="0" t="n">
        <v>1</v>
      </c>
      <c r="E3222" s="0" t="n">
        <v>0</v>
      </c>
      <c r="F3222" s="0" t="n">
        <v>2</v>
      </c>
      <c r="G3222" s="0" t="n">
        <v>0</v>
      </c>
      <c r="H3222" s="0" t="n">
        <v>2</v>
      </c>
      <c r="I3222" s="0" t="n">
        <v>0</v>
      </c>
      <c r="J3222" s="0" t="n">
        <v>198</v>
      </c>
      <c r="K3222" s="37" t="n">
        <f aca="false">E3222+Inputs!$B$5*F3222</f>
        <v>2.55</v>
      </c>
      <c r="L3222" s="37" t="n">
        <f aca="false">G3222+Inputs!$B$6*H3222</f>
        <v>2.55</v>
      </c>
      <c r="M3222" s="37" t="n">
        <f aca="false">I3222+Inputs!$B$7*J3222</f>
        <v>245.718</v>
      </c>
      <c r="N3222" s="37" t="n">
        <f aca="false">K3222+L3222+M3222</f>
        <v>250.818</v>
      </c>
    </row>
    <row r="3223" customFormat="false" ht="15" hidden="false" customHeight="false" outlineLevel="0" collapsed="false">
      <c r="A3223" s="0" t="s">
        <v>9</v>
      </c>
      <c r="B3223" s="0" t="s">
        <v>359</v>
      </c>
      <c r="C3223" s="15" t="n">
        <v>45689</v>
      </c>
      <c r="D3223" s="0" t="n">
        <v>1</v>
      </c>
      <c r="E3223" s="0" t="n">
        <v>0</v>
      </c>
      <c r="F3223" s="0" t="n">
        <v>3</v>
      </c>
      <c r="G3223" s="0" t="n">
        <v>0</v>
      </c>
      <c r="H3223" s="0" t="n">
        <v>2</v>
      </c>
      <c r="I3223" s="0" t="n">
        <v>0</v>
      </c>
      <c r="J3223" s="0" t="n">
        <v>222</v>
      </c>
      <c r="K3223" s="37" t="n">
        <f aca="false">E3223+Inputs!$B$5*F3223</f>
        <v>3.825</v>
      </c>
      <c r="L3223" s="37" t="n">
        <f aca="false">G3223+Inputs!$B$6*H3223</f>
        <v>2.55</v>
      </c>
      <c r="M3223" s="37" t="n">
        <f aca="false">I3223+Inputs!$B$7*J3223</f>
        <v>275.502</v>
      </c>
      <c r="N3223" s="37" t="n">
        <f aca="false">K3223+L3223+M3223</f>
        <v>281.877</v>
      </c>
    </row>
    <row r="3224" customFormat="false" ht="15" hidden="false" customHeight="false" outlineLevel="0" collapsed="false">
      <c r="A3224" s="0" t="s">
        <v>9</v>
      </c>
      <c r="B3224" s="0" t="s">
        <v>359</v>
      </c>
      <c r="C3224" s="15" t="n">
        <v>45717</v>
      </c>
      <c r="D3224" s="0" t="n">
        <v>1</v>
      </c>
      <c r="E3224" s="0" t="n">
        <v>0</v>
      </c>
      <c r="F3224" s="0" t="n">
        <v>2</v>
      </c>
      <c r="G3224" s="0" t="n">
        <v>0</v>
      </c>
      <c r="H3224" s="0" t="n">
        <v>3</v>
      </c>
      <c r="I3224" s="0" t="n">
        <v>0</v>
      </c>
      <c r="J3224" s="0" t="n">
        <v>214</v>
      </c>
      <c r="K3224" s="37" t="n">
        <f aca="false">E3224+Inputs!$B$5*F3224</f>
        <v>2.55</v>
      </c>
      <c r="L3224" s="37" t="n">
        <f aca="false">G3224+Inputs!$B$6*H3224</f>
        <v>3.825</v>
      </c>
      <c r="M3224" s="37" t="n">
        <f aca="false">I3224+Inputs!$B$7*J3224</f>
        <v>265.574</v>
      </c>
      <c r="N3224" s="37" t="n">
        <f aca="false">K3224+L3224+M3224</f>
        <v>271.949</v>
      </c>
    </row>
    <row r="3225" customFormat="false" ht="15" hidden="false" customHeight="false" outlineLevel="0" collapsed="false">
      <c r="A3225" s="0" t="s">
        <v>9</v>
      </c>
      <c r="B3225" s="0" t="s">
        <v>359</v>
      </c>
      <c r="C3225" s="15" t="n">
        <v>45748</v>
      </c>
      <c r="D3225" s="0" t="n">
        <v>1</v>
      </c>
      <c r="E3225" s="0" t="n">
        <v>0</v>
      </c>
      <c r="F3225" s="0" t="n">
        <v>4</v>
      </c>
      <c r="G3225" s="0" t="n">
        <v>0</v>
      </c>
      <c r="H3225" s="0" t="n">
        <v>1</v>
      </c>
      <c r="I3225" s="0" t="n">
        <v>0</v>
      </c>
      <c r="J3225" s="0" t="n">
        <v>179</v>
      </c>
      <c r="K3225" s="37" t="n">
        <f aca="false">E3225+Inputs!$B$5*F3225</f>
        <v>5.1</v>
      </c>
      <c r="L3225" s="37" t="n">
        <f aca="false">G3225+Inputs!$B$6*H3225</f>
        <v>1.275</v>
      </c>
      <c r="M3225" s="37" t="n">
        <f aca="false">I3225+Inputs!$B$7*J3225</f>
        <v>222.139</v>
      </c>
      <c r="N3225" s="37" t="n">
        <f aca="false">K3225+L3225+M3225</f>
        <v>228.514</v>
      </c>
    </row>
    <row r="3226" customFormat="false" ht="15" hidden="false" customHeight="false" outlineLevel="0" collapsed="false">
      <c r="A3226" s="0" t="s">
        <v>9</v>
      </c>
      <c r="B3226" s="0" t="s">
        <v>359</v>
      </c>
      <c r="C3226" s="15" t="n">
        <v>45778</v>
      </c>
      <c r="D3226" s="0" t="n">
        <v>1</v>
      </c>
      <c r="E3226" s="0" t="n">
        <v>0</v>
      </c>
      <c r="F3226" s="0" t="n">
        <v>7</v>
      </c>
      <c r="G3226" s="0" t="n">
        <v>0</v>
      </c>
      <c r="H3226" s="0" t="n">
        <v>3</v>
      </c>
      <c r="I3226" s="0" t="n">
        <v>0</v>
      </c>
      <c r="J3226" s="0" t="n">
        <v>212</v>
      </c>
      <c r="K3226" s="37" t="n">
        <f aca="false">E3226+Inputs!$B$5*F3226</f>
        <v>8.925</v>
      </c>
      <c r="L3226" s="37" t="n">
        <f aca="false">G3226+Inputs!$B$6*H3226</f>
        <v>3.825</v>
      </c>
      <c r="M3226" s="37" t="n">
        <f aca="false">I3226+Inputs!$B$7*J3226</f>
        <v>263.092</v>
      </c>
      <c r="N3226" s="37" t="n">
        <f aca="false">K3226+L3226+M3226</f>
        <v>275.842</v>
      </c>
    </row>
    <row r="3227" customFormat="false" ht="15" hidden="false" customHeight="false" outlineLevel="0" collapsed="false">
      <c r="A3227" s="0" t="s">
        <v>9</v>
      </c>
      <c r="B3227" s="0" t="s">
        <v>359</v>
      </c>
      <c r="C3227" s="15" t="n">
        <v>45809</v>
      </c>
      <c r="D3227" s="0" t="n">
        <v>1</v>
      </c>
      <c r="E3227" s="0" t="n">
        <v>0</v>
      </c>
      <c r="F3227" s="0" t="n">
        <v>5</v>
      </c>
      <c r="G3227" s="0" t="n">
        <v>0</v>
      </c>
      <c r="H3227" s="0" t="n">
        <v>5</v>
      </c>
      <c r="I3227" s="0" t="n">
        <v>0</v>
      </c>
      <c r="J3227" s="0" t="n">
        <v>329</v>
      </c>
      <c r="K3227" s="37" t="n">
        <f aca="false">E3227+Inputs!$B$5*F3227</f>
        <v>6.375</v>
      </c>
      <c r="L3227" s="37" t="n">
        <f aca="false">G3227+Inputs!$B$6*H3227</f>
        <v>6.375</v>
      </c>
      <c r="M3227" s="37" t="n">
        <f aca="false">I3227+Inputs!$B$7*J3227</f>
        <v>408.289</v>
      </c>
      <c r="N3227" s="37" t="n">
        <f aca="false">K3227+L3227+M3227</f>
        <v>421.039</v>
      </c>
    </row>
    <row r="3228" customFormat="false" ht="15" hidden="false" customHeight="false" outlineLevel="0" collapsed="false">
      <c r="A3228" s="0" t="s">
        <v>9</v>
      </c>
      <c r="B3228" s="0" t="s">
        <v>359</v>
      </c>
      <c r="C3228" s="15" t="n">
        <v>45839</v>
      </c>
      <c r="D3228" s="0" t="n">
        <v>1</v>
      </c>
      <c r="E3228" s="0" t="n">
        <v>0</v>
      </c>
      <c r="F3228" s="0" t="n">
        <v>7</v>
      </c>
      <c r="G3228" s="0" t="n">
        <v>0</v>
      </c>
      <c r="H3228" s="0" t="n">
        <v>4</v>
      </c>
      <c r="I3228" s="0" t="n">
        <v>0</v>
      </c>
      <c r="J3228" s="0" t="n">
        <v>231</v>
      </c>
      <c r="K3228" s="37" t="n">
        <f aca="false">E3228+Inputs!$B$5*F3228</f>
        <v>8.925</v>
      </c>
      <c r="L3228" s="37" t="n">
        <f aca="false">G3228+Inputs!$B$6*H3228</f>
        <v>5.1</v>
      </c>
      <c r="M3228" s="37" t="n">
        <f aca="false">I3228+Inputs!$B$7*J3228</f>
        <v>286.671</v>
      </c>
      <c r="N3228" s="37" t="n">
        <f aca="false">K3228+L3228+M3228</f>
        <v>300.696</v>
      </c>
    </row>
    <row r="3229" customFormat="false" ht="15" hidden="false" customHeight="false" outlineLevel="0" collapsed="false">
      <c r="A3229" s="0" t="s">
        <v>9</v>
      </c>
      <c r="B3229" s="0" t="s">
        <v>359</v>
      </c>
      <c r="C3229" s="15" t="n">
        <v>45870</v>
      </c>
      <c r="D3229" s="0" t="n">
        <v>1</v>
      </c>
      <c r="E3229" s="0" t="n">
        <v>0</v>
      </c>
      <c r="F3229" s="0" t="n">
        <v>4</v>
      </c>
      <c r="G3229" s="0" t="n">
        <v>0</v>
      </c>
      <c r="H3229" s="0" t="n">
        <v>3</v>
      </c>
      <c r="I3229" s="0" t="n">
        <v>0</v>
      </c>
      <c r="J3229" s="0" t="n">
        <v>221</v>
      </c>
      <c r="K3229" s="37" t="n">
        <f aca="false">E3229+Inputs!$B$5*F3229</f>
        <v>5.1</v>
      </c>
      <c r="L3229" s="37" t="n">
        <f aca="false">G3229+Inputs!$B$6*H3229</f>
        <v>3.825</v>
      </c>
      <c r="M3229" s="37" t="n">
        <f aca="false">I3229+Inputs!$B$7*J3229</f>
        <v>274.261</v>
      </c>
      <c r="N3229" s="37" t="n">
        <f aca="false">K3229+L3229+M3229</f>
        <v>283.186</v>
      </c>
    </row>
    <row r="3230" customFormat="false" ht="15" hidden="false" customHeight="false" outlineLevel="0" collapsed="false">
      <c r="A3230" s="0" t="s">
        <v>9</v>
      </c>
      <c r="B3230" s="0" t="s">
        <v>359</v>
      </c>
      <c r="C3230" s="15" t="n">
        <v>45901</v>
      </c>
      <c r="D3230" s="0" t="n">
        <v>1</v>
      </c>
      <c r="E3230" s="0" t="n">
        <v>0</v>
      </c>
      <c r="F3230" s="0" t="n">
        <v>4</v>
      </c>
      <c r="G3230" s="0" t="n">
        <v>0</v>
      </c>
      <c r="H3230" s="0" t="n">
        <v>2</v>
      </c>
      <c r="I3230" s="0" t="n">
        <v>0</v>
      </c>
      <c r="J3230" s="0" t="n">
        <v>218</v>
      </c>
      <c r="K3230" s="37" t="n">
        <f aca="false">E3230+Inputs!$B$5*F3230</f>
        <v>5.1</v>
      </c>
      <c r="L3230" s="37" t="n">
        <f aca="false">G3230+Inputs!$B$6*H3230</f>
        <v>2.55</v>
      </c>
      <c r="M3230" s="37" t="n">
        <f aca="false">I3230+Inputs!$B$7*J3230</f>
        <v>270.538</v>
      </c>
      <c r="N3230" s="37" t="n">
        <f aca="false">K3230+L3230+M3230</f>
        <v>278.188</v>
      </c>
    </row>
    <row r="3231" customFormat="false" ht="15" hidden="false" customHeight="false" outlineLevel="0" collapsed="false">
      <c r="A3231" s="0" t="s">
        <v>9</v>
      </c>
      <c r="B3231" s="0" t="s">
        <v>359</v>
      </c>
      <c r="C3231" s="15" t="n">
        <v>45931</v>
      </c>
      <c r="D3231" s="0" t="n">
        <v>1</v>
      </c>
      <c r="E3231" s="0" t="n">
        <v>0</v>
      </c>
      <c r="F3231" s="0" t="n">
        <v>6</v>
      </c>
      <c r="G3231" s="0" t="n">
        <v>0</v>
      </c>
      <c r="H3231" s="0" t="n">
        <v>5</v>
      </c>
      <c r="I3231" s="0" t="n">
        <v>0</v>
      </c>
      <c r="J3231" s="0" t="n">
        <v>225</v>
      </c>
      <c r="K3231" s="37" t="n">
        <f aca="false">E3231+Inputs!$B$5*F3231</f>
        <v>7.65</v>
      </c>
      <c r="L3231" s="37" t="n">
        <f aca="false">G3231+Inputs!$B$6*H3231</f>
        <v>6.375</v>
      </c>
      <c r="M3231" s="37" t="n">
        <f aca="false">I3231+Inputs!$B$7*J3231</f>
        <v>279.225</v>
      </c>
      <c r="N3231" s="37" t="n">
        <f aca="false">K3231+L3231+M3231</f>
        <v>293.25</v>
      </c>
    </row>
    <row r="3232" customFormat="false" ht="15" hidden="false" customHeight="false" outlineLevel="0" collapsed="false">
      <c r="A3232" s="0" t="s">
        <v>9</v>
      </c>
      <c r="B3232" s="0" t="s">
        <v>359</v>
      </c>
      <c r="C3232" s="15" t="n">
        <v>45962</v>
      </c>
      <c r="D3232" s="0" t="n">
        <v>1</v>
      </c>
      <c r="E3232" s="0" t="n">
        <v>0</v>
      </c>
      <c r="F3232" s="0" t="n">
        <v>3</v>
      </c>
      <c r="G3232" s="0" t="n">
        <v>0</v>
      </c>
      <c r="H3232" s="0" t="n">
        <v>4</v>
      </c>
      <c r="I3232" s="0" t="n">
        <v>0</v>
      </c>
      <c r="J3232" s="0" t="n">
        <v>206</v>
      </c>
      <c r="K3232" s="37" t="n">
        <f aca="false">E3232+Inputs!$B$5*F3232</f>
        <v>3.825</v>
      </c>
      <c r="L3232" s="37" t="n">
        <f aca="false">G3232+Inputs!$B$6*H3232</f>
        <v>5.1</v>
      </c>
      <c r="M3232" s="37" t="n">
        <f aca="false">I3232+Inputs!$B$7*J3232</f>
        <v>255.646</v>
      </c>
      <c r="N3232" s="37" t="n">
        <f aca="false">K3232+L3232+M3232</f>
        <v>264.571</v>
      </c>
    </row>
    <row r="3233" customFormat="false" ht="15" hidden="false" customHeight="false" outlineLevel="0" collapsed="false">
      <c r="A3233" s="0" t="s">
        <v>9</v>
      </c>
      <c r="B3233" s="0" t="s">
        <v>359</v>
      </c>
      <c r="C3233" s="15" t="n">
        <v>45992</v>
      </c>
      <c r="D3233" s="0" t="n">
        <v>1</v>
      </c>
      <c r="E3233" s="0" t="n">
        <v>0</v>
      </c>
      <c r="F3233" s="0" t="n">
        <v>3</v>
      </c>
      <c r="G3233" s="0" t="n">
        <v>0</v>
      </c>
      <c r="H3233" s="0" t="n">
        <v>4</v>
      </c>
      <c r="I3233" s="0" t="n">
        <v>0</v>
      </c>
      <c r="J3233" s="0" t="n">
        <v>196</v>
      </c>
      <c r="K3233" s="37" t="n">
        <f aca="false">E3233+Inputs!$B$5*F3233</f>
        <v>3.825</v>
      </c>
      <c r="L3233" s="37" t="n">
        <f aca="false">G3233+Inputs!$B$6*H3233</f>
        <v>5.1</v>
      </c>
      <c r="M3233" s="37" t="n">
        <f aca="false">I3233+Inputs!$B$7*J3233</f>
        <v>243.236</v>
      </c>
      <c r="N3233" s="37" t="n">
        <f aca="false">K3233+L3233+M3233</f>
        <v>252.161</v>
      </c>
    </row>
    <row r="3234" customFormat="false" ht="15" hidden="false" customHeight="false" outlineLevel="0" collapsed="false">
      <c r="A3234" s="0" t="s">
        <v>9</v>
      </c>
      <c r="B3234" s="0" t="s">
        <v>359</v>
      </c>
      <c r="C3234" s="15" t="n">
        <v>46023</v>
      </c>
      <c r="D3234" s="0" t="n">
        <v>1</v>
      </c>
      <c r="E3234" s="0" t="n">
        <v>0</v>
      </c>
      <c r="F3234" s="0" t="n">
        <v>5</v>
      </c>
      <c r="G3234" s="0" t="n">
        <v>0</v>
      </c>
      <c r="H3234" s="0" t="n">
        <v>0</v>
      </c>
      <c r="I3234" s="0" t="n">
        <v>0</v>
      </c>
      <c r="J3234" s="0" t="n">
        <v>193</v>
      </c>
      <c r="K3234" s="37" t="n">
        <f aca="false">E3234+Inputs!$B$5*F3234</f>
        <v>6.375</v>
      </c>
      <c r="L3234" s="37" t="n">
        <f aca="false">G3234+Inputs!$B$6*H3234</f>
        <v>0</v>
      </c>
      <c r="M3234" s="37" t="n">
        <f aca="false">I3234+Inputs!$B$7*J3234</f>
        <v>239.513</v>
      </c>
      <c r="N3234" s="37" t="n">
        <f aca="false">K3234+L3234+M3234</f>
        <v>245.888</v>
      </c>
    </row>
    <row r="3235" customFormat="false" ht="15" hidden="false" customHeight="false" outlineLevel="0" collapsed="false">
      <c r="A3235" s="0" t="s">
        <v>9</v>
      </c>
      <c r="B3235" s="0" t="s">
        <v>359</v>
      </c>
      <c r="C3235" s="15" t="n">
        <v>46054</v>
      </c>
      <c r="D3235" s="0" t="n">
        <v>1</v>
      </c>
      <c r="E3235" s="0" t="n">
        <v>0</v>
      </c>
      <c r="F3235" s="0" t="n">
        <v>8</v>
      </c>
      <c r="G3235" s="0" t="n">
        <v>0</v>
      </c>
      <c r="H3235" s="0" t="n">
        <v>3</v>
      </c>
      <c r="I3235" s="0" t="n">
        <v>0</v>
      </c>
      <c r="J3235" s="0" t="n">
        <v>175</v>
      </c>
      <c r="K3235" s="37" t="n">
        <f aca="false">E3235+Inputs!$B$5*F3235</f>
        <v>10.2</v>
      </c>
      <c r="L3235" s="37" t="n">
        <f aca="false">G3235+Inputs!$B$6*H3235</f>
        <v>3.825</v>
      </c>
      <c r="M3235" s="37" t="n">
        <f aca="false">I3235+Inputs!$B$7*J3235</f>
        <v>217.175</v>
      </c>
      <c r="N3235" s="37" t="n">
        <f aca="false">K3235+L3235+M3235</f>
        <v>231.2</v>
      </c>
    </row>
    <row r="3236" customFormat="false" ht="15" hidden="false" customHeight="false" outlineLevel="0" collapsed="false">
      <c r="A3236" s="0" t="s">
        <v>9</v>
      </c>
      <c r="B3236" s="0" t="s">
        <v>359</v>
      </c>
      <c r="C3236" s="15" t="n">
        <v>46082</v>
      </c>
      <c r="D3236" s="0" t="n">
        <v>1</v>
      </c>
      <c r="E3236" s="0" t="n">
        <v>0</v>
      </c>
      <c r="F3236" s="0" t="n">
        <v>11</v>
      </c>
      <c r="G3236" s="0" t="n">
        <v>0</v>
      </c>
      <c r="H3236" s="0" t="n">
        <v>8</v>
      </c>
      <c r="I3236" s="0" t="n">
        <v>0</v>
      </c>
      <c r="J3236" s="0" t="n">
        <v>206</v>
      </c>
      <c r="K3236" s="37" t="n">
        <f aca="false">E3236+Inputs!$B$5*F3236</f>
        <v>14.025</v>
      </c>
      <c r="L3236" s="37" t="n">
        <f aca="false">G3236+Inputs!$B$6*H3236</f>
        <v>10.2</v>
      </c>
      <c r="M3236" s="37" t="n">
        <f aca="false">I3236+Inputs!$B$7*J3236</f>
        <v>255.646</v>
      </c>
      <c r="N3236" s="37" t="n">
        <f aca="false">K3236+L3236+M3236</f>
        <v>279.871</v>
      </c>
    </row>
    <row r="3237" customFormat="false" ht="15" hidden="false" customHeight="false" outlineLevel="0" collapsed="false">
      <c r="A3237" s="0" t="s">
        <v>9</v>
      </c>
      <c r="B3237" s="0" t="s">
        <v>359</v>
      </c>
      <c r="C3237" s="15" t="n">
        <v>46113</v>
      </c>
      <c r="D3237" s="0" t="n">
        <v>1</v>
      </c>
      <c r="E3237" s="0" t="n">
        <v>0</v>
      </c>
      <c r="F3237" s="0" t="n">
        <v>16</v>
      </c>
      <c r="G3237" s="0" t="n">
        <v>0</v>
      </c>
      <c r="H3237" s="0" t="n">
        <v>17</v>
      </c>
      <c r="I3237" s="0" t="n">
        <v>0</v>
      </c>
      <c r="J3237" s="0" t="n">
        <v>150</v>
      </c>
      <c r="K3237" s="37" t="n">
        <f aca="false">E3237+Inputs!$B$5*F3237</f>
        <v>20.4</v>
      </c>
      <c r="L3237" s="37" t="n">
        <f aca="false">G3237+Inputs!$B$6*H3237</f>
        <v>21.675</v>
      </c>
      <c r="M3237" s="37" t="n">
        <f aca="false">I3237+Inputs!$B$7*J3237</f>
        <v>186.15</v>
      </c>
      <c r="N3237" s="37" t="n">
        <f aca="false">K3237+L3237+M3237</f>
        <v>228.225</v>
      </c>
    </row>
    <row r="3238" customFormat="false" ht="15" hidden="false" customHeight="false" outlineLevel="0" collapsed="false">
      <c r="A3238" s="0" t="s">
        <v>9</v>
      </c>
      <c r="B3238" s="0" t="s">
        <v>359</v>
      </c>
      <c r="C3238" s="15" t="n">
        <v>46143</v>
      </c>
      <c r="D3238" s="0" t="n">
        <v>1</v>
      </c>
      <c r="E3238" s="0" t="n">
        <v>0</v>
      </c>
      <c r="F3238" s="0" t="n">
        <v>27</v>
      </c>
      <c r="G3238" s="0" t="n">
        <v>0</v>
      </c>
      <c r="H3238" s="0" t="n">
        <v>14</v>
      </c>
      <c r="I3238" s="0" t="n">
        <v>0</v>
      </c>
      <c r="J3238" s="0" t="n">
        <v>207</v>
      </c>
      <c r="K3238" s="37" t="n">
        <f aca="false">E3238+Inputs!$B$5*F3238</f>
        <v>34.425</v>
      </c>
      <c r="L3238" s="37" t="n">
        <f aca="false">G3238+Inputs!$B$6*H3238</f>
        <v>17.85</v>
      </c>
      <c r="M3238" s="37" t="n">
        <f aca="false">I3238+Inputs!$B$7*J3238</f>
        <v>256.887</v>
      </c>
      <c r="N3238" s="37" t="n">
        <f aca="false">K3238+L3238+M3238</f>
        <v>309.162</v>
      </c>
    </row>
    <row r="3239" customFormat="false" ht="15" hidden="false" customHeight="false" outlineLevel="0" collapsed="false">
      <c r="A3239" s="0" t="s">
        <v>9</v>
      </c>
      <c r="B3239" s="0" t="s">
        <v>359</v>
      </c>
      <c r="C3239" s="15" t="n">
        <v>46174</v>
      </c>
      <c r="D3239" s="0" t="n">
        <v>1</v>
      </c>
      <c r="E3239" s="0" t="n">
        <v>0</v>
      </c>
      <c r="F3239" s="0" t="n">
        <v>31</v>
      </c>
      <c r="G3239" s="0" t="n">
        <v>0</v>
      </c>
      <c r="H3239" s="0" t="n">
        <v>12</v>
      </c>
      <c r="I3239" s="0" t="n">
        <v>0</v>
      </c>
      <c r="J3239" s="0" t="n">
        <v>236</v>
      </c>
      <c r="K3239" s="37" t="n">
        <f aca="false">E3239+Inputs!$B$5*F3239</f>
        <v>39.525</v>
      </c>
      <c r="L3239" s="37" t="n">
        <f aca="false">G3239+Inputs!$B$6*H3239</f>
        <v>15.3</v>
      </c>
      <c r="M3239" s="37" t="n">
        <f aca="false">I3239+Inputs!$B$7*J3239</f>
        <v>292.876</v>
      </c>
      <c r="N3239" s="37" t="n">
        <f aca="false">K3239+L3239+M3239</f>
        <v>347.701</v>
      </c>
    </row>
    <row r="3240" customFormat="false" ht="15" hidden="false" customHeight="false" outlineLevel="0" collapsed="false">
      <c r="A3240" s="0" t="s">
        <v>9</v>
      </c>
      <c r="B3240" s="0" t="s">
        <v>359</v>
      </c>
      <c r="C3240" s="15" t="n">
        <v>46204</v>
      </c>
      <c r="D3240" s="0" t="n">
        <v>1</v>
      </c>
      <c r="E3240" s="0" t="n">
        <v>0</v>
      </c>
      <c r="F3240" s="0" t="n">
        <v>18</v>
      </c>
      <c r="G3240" s="0" t="n">
        <v>0</v>
      </c>
      <c r="H3240" s="0" t="n">
        <v>19</v>
      </c>
      <c r="I3240" s="0" t="n">
        <v>0</v>
      </c>
      <c r="J3240" s="0" t="n">
        <v>196</v>
      </c>
      <c r="K3240" s="37" t="n">
        <f aca="false">E3240+Inputs!$B$5*F3240</f>
        <v>22.95</v>
      </c>
      <c r="L3240" s="37" t="n">
        <f aca="false">G3240+Inputs!$B$6*H3240</f>
        <v>24.225</v>
      </c>
      <c r="M3240" s="37" t="n">
        <f aca="false">I3240+Inputs!$B$7*J3240</f>
        <v>243.236</v>
      </c>
      <c r="N3240" s="37" t="n">
        <f aca="false">K3240+L3240+M3240</f>
        <v>290.411</v>
      </c>
    </row>
    <row r="3241" customFormat="false" ht="15" hidden="false" customHeight="false" outlineLevel="0" collapsed="false">
      <c r="A3241" s="0" t="s">
        <v>9</v>
      </c>
      <c r="B3241" s="0" t="s">
        <v>359</v>
      </c>
      <c r="C3241" s="15" t="n">
        <v>46235</v>
      </c>
      <c r="D3241" s="0" t="n">
        <v>1</v>
      </c>
      <c r="E3241" s="0" t="n">
        <v>0</v>
      </c>
      <c r="F3241" s="0" t="n">
        <v>21</v>
      </c>
      <c r="G3241" s="0" t="n">
        <v>0</v>
      </c>
      <c r="H3241" s="0" t="n">
        <v>18</v>
      </c>
      <c r="I3241" s="0" t="n">
        <v>0</v>
      </c>
      <c r="J3241" s="0" t="n">
        <v>168</v>
      </c>
      <c r="K3241" s="37" t="n">
        <f aca="false">E3241+Inputs!$B$5*F3241</f>
        <v>26.775</v>
      </c>
      <c r="L3241" s="37" t="n">
        <f aca="false">G3241+Inputs!$B$6*H3241</f>
        <v>22.95</v>
      </c>
      <c r="M3241" s="37" t="n">
        <f aca="false">I3241+Inputs!$B$7*J3241</f>
        <v>208.488</v>
      </c>
      <c r="N3241" s="37" t="n">
        <f aca="false">K3241+L3241+M3241</f>
        <v>258.213</v>
      </c>
    </row>
    <row r="3242" customFormat="false" ht="15" hidden="false" customHeight="false" outlineLevel="0" collapsed="false">
      <c r="A3242" s="0" t="s">
        <v>9</v>
      </c>
      <c r="B3242" s="0" t="s">
        <v>386</v>
      </c>
      <c r="C3242" s="15" t="n">
        <v>44927</v>
      </c>
      <c r="D3242" s="0" t="n">
        <v>2</v>
      </c>
      <c r="E3242" s="0" t="n">
        <v>0</v>
      </c>
      <c r="F3242" s="0" t="n">
        <v>0</v>
      </c>
      <c r="G3242" s="0" t="n">
        <v>0</v>
      </c>
      <c r="H3242" s="0" t="n">
        <v>0</v>
      </c>
      <c r="I3242" s="0" t="n">
        <v>0</v>
      </c>
      <c r="J3242" s="0" t="n">
        <v>57</v>
      </c>
      <c r="K3242" s="37" t="n">
        <f aca="false">E3242+Inputs!$B$5*F3242</f>
        <v>0</v>
      </c>
      <c r="L3242" s="37" t="n">
        <f aca="false">G3242+Inputs!$B$6*H3242</f>
        <v>0</v>
      </c>
      <c r="M3242" s="37" t="n">
        <f aca="false">I3242+Inputs!$B$7*J3242</f>
        <v>70.737</v>
      </c>
      <c r="N3242" s="37" t="n">
        <f aca="false">K3242+L3242+M3242</f>
        <v>70.737</v>
      </c>
    </row>
    <row r="3243" customFormat="false" ht="15" hidden="false" customHeight="false" outlineLevel="0" collapsed="false">
      <c r="A3243" s="0" t="s">
        <v>9</v>
      </c>
      <c r="B3243" s="0" t="s">
        <v>386</v>
      </c>
      <c r="C3243" s="15" t="n">
        <v>44958</v>
      </c>
      <c r="D3243" s="0" t="n">
        <v>2</v>
      </c>
      <c r="E3243" s="0" t="n">
        <v>0</v>
      </c>
      <c r="F3243" s="0" t="n">
        <v>2</v>
      </c>
      <c r="G3243" s="0" t="n">
        <v>0</v>
      </c>
      <c r="H3243" s="0" t="n">
        <v>0</v>
      </c>
      <c r="I3243" s="0" t="n">
        <v>0</v>
      </c>
      <c r="J3243" s="0" t="n">
        <v>45</v>
      </c>
      <c r="K3243" s="37" t="n">
        <f aca="false">E3243+Inputs!$B$5*F3243</f>
        <v>2.55</v>
      </c>
      <c r="L3243" s="37" t="n">
        <f aca="false">G3243+Inputs!$B$6*H3243</f>
        <v>0</v>
      </c>
      <c r="M3243" s="37" t="n">
        <f aca="false">I3243+Inputs!$B$7*J3243</f>
        <v>55.845</v>
      </c>
      <c r="N3243" s="37" t="n">
        <f aca="false">K3243+L3243+M3243</f>
        <v>58.395</v>
      </c>
    </row>
    <row r="3244" customFormat="false" ht="15" hidden="false" customHeight="false" outlineLevel="0" collapsed="false">
      <c r="A3244" s="0" t="s">
        <v>9</v>
      </c>
      <c r="B3244" s="0" t="s">
        <v>386</v>
      </c>
      <c r="C3244" s="15" t="n">
        <v>44986</v>
      </c>
      <c r="D3244" s="0" t="n">
        <v>2</v>
      </c>
      <c r="E3244" s="0" t="n">
        <v>0</v>
      </c>
      <c r="F3244" s="0" t="n">
        <v>0</v>
      </c>
      <c r="G3244" s="0" t="n">
        <v>0</v>
      </c>
      <c r="H3244" s="0" t="n">
        <v>0</v>
      </c>
      <c r="I3244" s="0" t="n">
        <v>0</v>
      </c>
      <c r="J3244" s="0" t="n">
        <v>8</v>
      </c>
      <c r="K3244" s="37" t="n">
        <f aca="false">E3244+Inputs!$B$5*F3244</f>
        <v>0</v>
      </c>
      <c r="L3244" s="37" t="n">
        <f aca="false">G3244+Inputs!$B$6*H3244</f>
        <v>0</v>
      </c>
      <c r="M3244" s="37" t="n">
        <f aca="false">I3244+Inputs!$B$7*J3244</f>
        <v>9.928</v>
      </c>
      <c r="N3244" s="37" t="n">
        <f aca="false">K3244+L3244+M3244</f>
        <v>9.928</v>
      </c>
    </row>
    <row r="3245" customFormat="false" ht="15" hidden="false" customHeight="false" outlineLevel="0" collapsed="false">
      <c r="A3245" s="0" t="s">
        <v>9</v>
      </c>
      <c r="B3245" s="0" t="s">
        <v>386</v>
      </c>
      <c r="C3245" s="15" t="n">
        <v>45017</v>
      </c>
      <c r="D3245" s="0" t="n">
        <v>2</v>
      </c>
      <c r="E3245" s="0" t="n">
        <v>0</v>
      </c>
      <c r="F3245" s="0" t="n">
        <v>1</v>
      </c>
      <c r="G3245" s="0" t="n">
        <v>0</v>
      </c>
      <c r="H3245" s="0" t="n">
        <v>0</v>
      </c>
      <c r="I3245" s="0" t="n">
        <v>0</v>
      </c>
      <c r="J3245" s="0" t="n">
        <v>24</v>
      </c>
      <c r="K3245" s="37" t="n">
        <f aca="false">E3245+Inputs!$B$5*F3245</f>
        <v>1.275</v>
      </c>
      <c r="L3245" s="37" t="n">
        <f aca="false">G3245+Inputs!$B$6*H3245</f>
        <v>0</v>
      </c>
      <c r="M3245" s="37" t="n">
        <f aca="false">I3245+Inputs!$B$7*J3245</f>
        <v>29.784</v>
      </c>
      <c r="N3245" s="37" t="n">
        <f aca="false">K3245+L3245+M3245</f>
        <v>31.059</v>
      </c>
    </row>
    <row r="3246" customFormat="false" ht="15" hidden="false" customHeight="false" outlineLevel="0" collapsed="false">
      <c r="A3246" s="0" t="s">
        <v>9</v>
      </c>
      <c r="B3246" s="0" t="s">
        <v>386</v>
      </c>
      <c r="C3246" s="15" t="n">
        <v>45047</v>
      </c>
      <c r="D3246" s="0" t="n">
        <v>2</v>
      </c>
      <c r="E3246" s="0" t="n">
        <v>0</v>
      </c>
      <c r="F3246" s="0" t="n">
        <v>3</v>
      </c>
      <c r="G3246" s="0" t="n">
        <v>0</v>
      </c>
      <c r="H3246" s="0" t="n">
        <v>0</v>
      </c>
      <c r="I3246" s="0" t="n">
        <v>0</v>
      </c>
      <c r="J3246" s="0" t="n">
        <v>56</v>
      </c>
      <c r="K3246" s="37" t="n">
        <f aca="false">E3246+Inputs!$B$5*F3246</f>
        <v>3.825</v>
      </c>
      <c r="L3246" s="37" t="n">
        <f aca="false">G3246+Inputs!$B$6*H3246</f>
        <v>0</v>
      </c>
      <c r="M3246" s="37" t="n">
        <f aca="false">I3246+Inputs!$B$7*J3246</f>
        <v>69.496</v>
      </c>
      <c r="N3246" s="37" t="n">
        <f aca="false">K3246+L3246+M3246</f>
        <v>73.321</v>
      </c>
    </row>
    <row r="3247" customFormat="false" ht="15" hidden="false" customHeight="false" outlineLevel="0" collapsed="false">
      <c r="A3247" s="0" t="s">
        <v>9</v>
      </c>
      <c r="B3247" s="0" t="s">
        <v>386</v>
      </c>
      <c r="C3247" s="15" t="n">
        <v>45078</v>
      </c>
      <c r="D3247" s="0" t="n">
        <v>2</v>
      </c>
      <c r="E3247" s="0" t="n">
        <v>0</v>
      </c>
      <c r="F3247" s="0" t="n">
        <v>0</v>
      </c>
      <c r="G3247" s="0" t="n">
        <v>0</v>
      </c>
      <c r="H3247" s="0" t="n">
        <v>0</v>
      </c>
      <c r="I3247" s="0" t="n">
        <v>0</v>
      </c>
      <c r="J3247" s="0" t="n">
        <v>67</v>
      </c>
      <c r="K3247" s="37" t="n">
        <f aca="false">E3247+Inputs!$B$5*F3247</f>
        <v>0</v>
      </c>
      <c r="L3247" s="37" t="n">
        <f aca="false">G3247+Inputs!$B$6*H3247</f>
        <v>0</v>
      </c>
      <c r="M3247" s="37" t="n">
        <f aca="false">I3247+Inputs!$B$7*J3247</f>
        <v>83.147</v>
      </c>
      <c r="N3247" s="37" t="n">
        <f aca="false">K3247+L3247+M3247</f>
        <v>83.147</v>
      </c>
    </row>
    <row r="3248" customFormat="false" ht="15" hidden="false" customHeight="false" outlineLevel="0" collapsed="false">
      <c r="A3248" s="0" t="s">
        <v>9</v>
      </c>
      <c r="B3248" s="0" t="s">
        <v>386</v>
      </c>
      <c r="C3248" s="15" t="n">
        <v>45108</v>
      </c>
      <c r="D3248" s="0" t="n">
        <v>2</v>
      </c>
      <c r="E3248" s="0" t="n">
        <v>0</v>
      </c>
      <c r="F3248" s="0" t="n">
        <v>2</v>
      </c>
      <c r="G3248" s="0" t="n">
        <v>0</v>
      </c>
      <c r="H3248" s="0" t="n">
        <v>0</v>
      </c>
      <c r="I3248" s="0" t="n">
        <v>0</v>
      </c>
      <c r="J3248" s="0" t="n">
        <v>55</v>
      </c>
      <c r="K3248" s="37" t="n">
        <f aca="false">E3248+Inputs!$B$5*F3248</f>
        <v>2.55</v>
      </c>
      <c r="L3248" s="37" t="n">
        <f aca="false">G3248+Inputs!$B$6*H3248</f>
        <v>0</v>
      </c>
      <c r="M3248" s="37" t="n">
        <f aca="false">I3248+Inputs!$B$7*J3248</f>
        <v>68.255</v>
      </c>
      <c r="N3248" s="37" t="n">
        <f aca="false">K3248+L3248+M3248</f>
        <v>70.805</v>
      </c>
    </row>
    <row r="3249" customFormat="false" ht="15" hidden="false" customHeight="false" outlineLevel="0" collapsed="false">
      <c r="A3249" s="0" t="s">
        <v>9</v>
      </c>
      <c r="B3249" s="0" t="s">
        <v>386</v>
      </c>
      <c r="C3249" s="15" t="n">
        <v>45139</v>
      </c>
      <c r="D3249" s="0" t="n">
        <v>2</v>
      </c>
      <c r="E3249" s="0" t="n">
        <v>0</v>
      </c>
      <c r="F3249" s="0" t="n">
        <v>0</v>
      </c>
      <c r="G3249" s="0" t="n">
        <v>0</v>
      </c>
      <c r="H3249" s="0" t="n">
        <v>0</v>
      </c>
      <c r="I3249" s="0" t="n">
        <v>0</v>
      </c>
      <c r="J3249" s="0" t="n">
        <v>73</v>
      </c>
      <c r="K3249" s="37" t="n">
        <f aca="false">E3249+Inputs!$B$5*F3249</f>
        <v>0</v>
      </c>
      <c r="L3249" s="37" t="n">
        <f aca="false">G3249+Inputs!$B$6*H3249</f>
        <v>0</v>
      </c>
      <c r="M3249" s="37" t="n">
        <f aca="false">I3249+Inputs!$B$7*J3249</f>
        <v>90.593</v>
      </c>
      <c r="N3249" s="37" t="n">
        <f aca="false">K3249+L3249+M3249</f>
        <v>90.593</v>
      </c>
    </row>
    <row r="3250" customFormat="false" ht="15" hidden="false" customHeight="false" outlineLevel="0" collapsed="false">
      <c r="A3250" s="0" t="s">
        <v>9</v>
      </c>
      <c r="B3250" s="0" t="s">
        <v>386</v>
      </c>
      <c r="C3250" s="15" t="n">
        <v>45170</v>
      </c>
      <c r="D3250" s="0" t="n">
        <v>2</v>
      </c>
      <c r="E3250" s="0" t="n">
        <v>0</v>
      </c>
      <c r="F3250" s="0" t="n">
        <v>0</v>
      </c>
      <c r="G3250" s="0" t="n">
        <v>0</v>
      </c>
      <c r="H3250" s="0" t="n">
        <v>1</v>
      </c>
      <c r="I3250" s="0" t="n">
        <v>0</v>
      </c>
      <c r="J3250" s="0" t="n">
        <v>70</v>
      </c>
      <c r="K3250" s="37" t="n">
        <f aca="false">E3250+Inputs!$B$5*F3250</f>
        <v>0</v>
      </c>
      <c r="L3250" s="37" t="n">
        <f aca="false">G3250+Inputs!$B$6*H3250</f>
        <v>1.275</v>
      </c>
      <c r="M3250" s="37" t="n">
        <f aca="false">I3250+Inputs!$B$7*J3250</f>
        <v>86.87</v>
      </c>
      <c r="N3250" s="37" t="n">
        <f aca="false">K3250+L3250+M3250</f>
        <v>88.145</v>
      </c>
    </row>
    <row r="3251" customFormat="false" ht="15" hidden="false" customHeight="false" outlineLevel="0" collapsed="false">
      <c r="A3251" s="0" t="s">
        <v>9</v>
      </c>
      <c r="B3251" s="0" t="s">
        <v>386</v>
      </c>
      <c r="C3251" s="15" t="n">
        <v>45200</v>
      </c>
      <c r="D3251" s="0" t="n">
        <v>2</v>
      </c>
      <c r="E3251" s="0" t="n">
        <v>0</v>
      </c>
      <c r="F3251" s="0" t="n">
        <v>0</v>
      </c>
      <c r="G3251" s="0" t="n">
        <v>0</v>
      </c>
      <c r="H3251" s="0" t="n">
        <v>1</v>
      </c>
      <c r="I3251" s="0" t="n">
        <v>0</v>
      </c>
      <c r="J3251" s="0" t="n">
        <v>66</v>
      </c>
      <c r="K3251" s="37" t="n">
        <f aca="false">E3251+Inputs!$B$5*F3251</f>
        <v>0</v>
      </c>
      <c r="L3251" s="37" t="n">
        <f aca="false">G3251+Inputs!$B$6*H3251</f>
        <v>1.275</v>
      </c>
      <c r="M3251" s="37" t="n">
        <f aca="false">I3251+Inputs!$B$7*J3251</f>
        <v>81.906</v>
      </c>
      <c r="N3251" s="37" t="n">
        <f aca="false">K3251+L3251+M3251</f>
        <v>83.181</v>
      </c>
    </row>
    <row r="3252" customFormat="false" ht="15" hidden="false" customHeight="false" outlineLevel="0" collapsed="false">
      <c r="A3252" s="0" t="s">
        <v>9</v>
      </c>
      <c r="B3252" s="0" t="s">
        <v>386</v>
      </c>
      <c r="C3252" s="15" t="n">
        <v>45231</v>
      </c>
      <c r="D3252" s="0" t="n">
        <v>2</v>
      </c>
      <c r="E3252" s="0" t="n">
        <v>0</v>
      </c>
      <c r="F3252" s="0" t="n">
        <v>1</v>
      </c>
      <c r="G3252" s="0" t="n">
        <v>0</v>
      </c>
      <c r="H3252" s="0" t="n">
        <v>0</v>
      </c>
      <c r="I3252" s="0" t="n">
        <v>0</v>
      </c>
      <c r="J3252" s="0" t="n">
        <v>63</v>
      </c>
      <c r="K3252" s="37" t="n">
        <f aca="false">E3252+Inputs!$B$5*F3252</f>
        <v>1.275</v>
      </c>
      <c r="L3252" s="37" t="n">
        <f aca="false">G3252+Inputs!$B$6*H3252</f>
        <v>0</v>
      </c>
      <c r="M3252" s="37" t="n">
        <f aca="false">I3252+Inputs!$B$7*J3252</f>
        <v>78.183</v>
      </c>
      <c r="N3252" s="37" t="n">
        <f aca="false">K3252+L3252+M3252</f>
        <v>79.458</v>
      </c>
    </row>
    <row r="3253" customFormat="false" ht="15" hidden="false" customHeight="false" outlineLevel="0" collapsed="false">
      <c r="A3253" s="0" t="s">
        <v>9</v>
      </c>
      <c r="B3253" s="0" t="s">
        <v>386</v>
      </c>
      <c r="C3253" s="15" t="n">
        <v>45261</v>
      </c>
      <c r="D3253" s="0" t="n">
        <v>2</v>
      </c>
      <c r="E3253" s="0" t="n">
        <v>0</v>
      </c>
      <c r="F3253" s="0" t="n">
        <v>0</v>
      </c>
      <c r="G3253" s="0" t="n">
        <v>0</v>
      </c>
      <c r="H3253" s="0" t="n">
        <v>1</v>
      </c>
      <c r="I3253" s="0" t="n">
        <v>0</v>
      </c>
      <c r="J3253" s="0" t="n">
        <v>48</v>
      </c>
      <c r="K3253" s="37" t="n">
        <f aca="false">E3253+Inputs!$B$5*F3253</f>
        <v>0</v>
      </c>
      <c r="L3253" s="37" t="n">
        <f aca="false">G3253+Inputs!$B$6*H3253</f>
        <v>1.275</v>
      </c>
      <c r="M3253" s="37" t="n">
        <f aca="false">I3253+Inputs!$B$7*J3253</f>
        <v>59.568</v>
      </c>
      <c r="N3253" s="37" t="n">
        <f aca="false">K3253+L3253+M3253</f>
        <v>60.843</v>
      </c>
    </row>
    <row r="3254" customFormat="false" ht="15" hidden="false" customHeight="false" outlineLevel="0" collapsed="false">
      <c r="A3254" s="0" t="s">
        <v>9</v>
      </c>
      <c r="B3254" s="0" t="s">
        <v>386</v>
      </c>
      <c r="C3254" s="15" t="n">
        <v>45292</v>
      </c>
      <c r="D3254" s="0" t="n">
        <v>2</v>
      </c>
      <c r="E3254" s="0" t="n">
        <v>0</v>
      </c>
      <c r="F3254" s="0" t="n">
        <v>0</v>
      </c>
      <c r="G3254" s="0" t="n">
        <v>0</v>
      </c>
      <c r="H3254" s="0" t="n">
        <v>1</v>
      </c>
      <c r="I3254" s="0" t="n">
        <v>0</v>
      </c>
      <c r="J3254" s="0" t="n">
        <v>73</v>
      </c>
      <c r="K3254" s="37" t="n">
        <f aca="false">E3254+Inputs!$B$5*F3254</f>
        <v>0</v>
      </c>
      <c r="L3254" s="37" t="n">
        <f aca="false">G3254+Inputs!$B$6*H3254</f>
        <v>1.275</v>
      </c>
      <c r="M3254" s="37" t="n">
        <f aca="false">I3254+Inputs!$B$7*J3254</f>
        <v>90.593</v>
      </c>
      <c r="N3254" s="37" t="n">
        <f aca="false">K3254+L3254+M3254</f>
        <v>91.868</v>
      </c>
    </row>
    <row r="3255" customFormat="false" ht="15" hidden="false" customHeight="false" outlineLevel="0" collapsed="false">
      <c r="A3255" s="0" t="s">
        <v>9</v>
      </c>
      <c r="B3255" s="0" t="s">
        <v>386</v>
      </c>
      <c r="C3255" s="15" t="n">
        <v>45323</v>
      </c>
      <c r="D3255" s="0" t="n">
        <v>2</v>
      </c>
      <c r="E3255" s="0" t="n">
        <v>0</v>
      </c>
      <c r="F3255" s="0" t="n">
        <v>1</v>
      </c>
      <c r="G3255" s="0" t="n">
        <v>0</v>
      </c>
      <c r="H3255" s="0" t="n">
        <v>0</v>
      </c>
      <c r="I3255" s="0" t="n">
        <v>0</v>
      </c>
      <c r="J3255" s="0" t="n">
        <v>6</v>
      </c>
      <c r="K3255" s="37" t="n">
        <f aca="false">E3255+Inputs!$B$5*F3255</f>
        <v>1.275</v>
      </c>
      <c r="L3255" s="37" t="n">
        <f aca="false">G3255+Inputs!$B$6*H3255</f>
        <v>0</v>
      </c>
      <c r="M3255" s="37" t="n">
        <f aca="false">I3255+Inputs!$B$7*J3255</f>
        <v>7.446</v>
      </c>
      <c r="N3255" s="37" t="n">
        <f aca="false">K3255+L3255+M3255</f>
        <v>8.721</v>
      </c>
    </row>
    <row r="3256" customFormat="false" ht="15" hidden="false" customHeight="false" outlineLevel="0" collapsed="false">
      <c r="A3256" s="0" t="s">
        <v>9</v>
      </c>
      <c r="B3256" s="0" t="s">
        <v>386</v>
      </c>
      <c r="C3256" s="15" t="n">
        <v>45352</v>
      </c>
      <c r="D3256" s="0" t="n">
        <v>2</v>
      </c>
      <c r="E3256" s="0" t="n">
        <v>0</v>
      </c>
      <c r="F3256" s="0" t="n">
        <v>0</v>
      </c>
      <c r="G3256" s="0" t="n">
        <v>0</v>
      </c>
      <c r="H3256" s="0" t="n">
        <v>0</v>
      </c>
      <c r="I3256" s="0" t="n">
        <v>0</v>
      </c>
      <c r="J3256" s="0" t="n">
        <v>14</v>
      </c>
      <c r="K3256" s="37" t="n">
        <f aca="false">E3256+Inputs!$B$5*F3256</f>
        <v>0</v>
      </c>
      <c r="L3256" s="37" t="n">
        <f aca="false">G3256+Inputs!$B$6*H3256</f>
        <v>0</v>
      </c>
      <c r="M3256" s="37" t="n">
        <f aca="false">I3256+Inputs!$B$7*J3256</f>
        <v>17.374</v>
      </c>
      <c r="N3256" s="37" t="n">
        <f aca="false">K3256+L3256+M3256</f>
        <v>17.374</v>
      </c>
    </row>
    <row r="3257" customFormat="false" ht="15" hidden="false" customHeight="false" outlineLevel="0" collapsed="false">
      <c r="A3257" s="0" t="s">
        <v>9</v>
      </c>
      <c r="B3257" s="0" t="s">
        <v>386</v>
      </c>
      <c r="C3257" s="15" t="n">
        <v>45383</v>
      </c>
      <c r="D3257" s="0" t="n">
        <v>2</v>
      </c>
      <c r="E3257" s="0" t="n">
        <v>0</v>
      </c>
      <c r="F3257" s="0" t="n">
        <v>2</v>
      </c>
      <c r="G3257" s="0" t="n">
        <v>0</v>
      </c>
      <c r="H3257" s="0" t="n">
        <v>1</v>
      </c>
      <c r="I3257" s="0" t="n">
        <v>0</v>
      </c>
      <c r="J3257" s="0" t="n">
        <v>54</v>
      </c>
      <c r="K3257" s="37" t="n">
        <f aca="false">E3257+Inputs!$B$5*F3257</f>
        <v>2.55</v>
      </c>
      <c r="L3257" s="37" t="n">
        <f aca="false">G3257+Inputs!$B$6*H3257</f>
        <v>1.275</v>
      </c>
      <c r="M3257" s="37" t="n">
        <f aca="false">I3257+Inputs!$B$7*J3257</f>
        <v>67.014</v>
      </c>
      <c r="N3257" s="37" t="n">
        <f aca="false">K3257+L3257+M3257</f>
        <v>70.839</v>
      </c>
    </row>
    <row r="3258" customFormat="false" ht="15" hidden="false" customHeight="false" outlineLevel="0" collapsed="false">
      <c r="A3258" s="0" t="s">
        <v>9</v>
      </c>
      <c r="B3258" s="0" t="s">
        <v>386</v>
      </c>
      <c r="C3258" s="15" t="n">
        <v>45413</v>
      </c>
      <c r="D3258" s="0" t="n">
        <v>2</v>
      </c>
      <c r="E3258" s="0" t="n">
        <v>0</v>
      </c>
      <c r="F3258" s="0" t="n">
        <v>0</v>
      </c>
      <c r="G3258" s="0" t="n">
        <v>0</v>
      </c>
      <c r="H3258" s="0" t="n">
        <v>0</v>
      </c>
      <c r="I3258" s="0" t="n">
        <v>0</v>
      </c>
      <c r="J3258" s="0" t="n">
        <v>61</v>
      </c>
      <c r="K3258" s="37" t="n">
        <f aca="false">E3258+Inputs!$B$5*F3258</f>
        <v>0</v>
      </c>
      <c r="L3258" s="37" t="n">
        <f aca="false">G3258+Inputs!$B$6*H3258</f>
        <v>0</v>
      </c>
      <c r="M3258" s="37" t="n">
        <f aca="false">I3258+Inputs!$B$7*J3258</f>
        <v>75.701</v>
      </c>
      <c r="N3258" s="37" t="n">
        <f aca="false">K3258+L3258+M3258</f>
        <v>75.701</v>
      </c>
    </row>
    <row r="3259" customFormat="false" ht="15" hidden="false" customHeight="false" outlineLevel="0" collapsed="false">
      <c r="A3259" s="0" t="s">
        <v>9</v>
      </c>
      <c r="B3259" s="0" t="s">
        <v>386</v>
      </c>
      <c r="C3259" s="15" t="n">
        <v>45444</v>
      </c>
      <c r="D3259" s="0" t="n">
        <v>2</v>
      </c>
      <c r="E3259" s="0" t="n">
        <v>0</v>
      </c>
      <c r="F3259" s="0" t="n">
        <v>2</v>
      </c>
      <c r="G3259" s="0" t="n">
        <v>0</v>
      </c>
      <c r="H3259" s="0" t="n">
        <v>0</v>
      </c>
      <c r="I3259" s="0" t="n">
        <v>0</v>
      </c>
      <c r="J3259" s="0" t="n">
        <v>69</v>
      </c>
      <c r="K3259" s="37" t="n">
        <f aca="false">E3259+Inputs!$B$5*F3259</f>
        <v>2.55</v>
      </c>
      <c r="L3259" s="37" t="n">
        <f aca="false">G3259+Inputs!$B$6*H3259</f>
        <v>0</v>
      </c>
      <c r="M3259" s="37" t="n">
        <f aca="false">I3259+Inputs!$B$7*J3259</f>
        <v>85.629</v>
      </c>
      <c r="N3259" s="37" t="n">
        <f aca="false">K3259+L3259+M3259</f>
        <v>88.179</v>
      </c>
    </row>
    <row r="3260" customFormat="false" ht="15" hidden="false" customHeight="false" outlineLevel="0" collapsed="false">
      <c r="A3260" s="0" t="s">
        <v>9</v>
      </c>
      <c r="B3260" s="0" t="s">
        <v>386</v>
      </c>
      <c r="C3260" s="15" t="n">
        <v>45474</v>
      </c>
      <c r="D3260" s="0" t="n">
        <v>2</v>
      </c>
      <c r="E3260" s="0" t="n">
        <v>0</v>
      </c>
      <c r="F3260" s="0" t="n">
        <v>2</v>
      </c>
      <c r="G3260" s="0" t="n">
        <v>0</v>
      </c>
      <c r="H3260" s="0" t="n">
        <v>0</v>
      </c>
      <c r="I3260" s="0" t="n">
        <v>0</v>
      </c>
      <c r="J3260" s="0" t="n">
        <v>54</v>
      </c>
      <c r="K3260" s="37" t="n">
        <f aca="false">E3260+Inputs!$B$5*F3260</f>
        <v>2.55</v>
      </c>
      <c r="L3260" s="37" t="n">
        <f aca="false">G3260+Inputs!$B$6*H3260</f>
        <v>0</v>
      </c>
      <c r="M3260" s="37" t="n">
        <f aca="false">I3260+Inputs!$B$7*J3260</f>
        <v>67.014</v>
      </c>
      <c r="N3260" s="37" t="n">
        <f aca="false">K3260+L3260+M3260</f>
        <v>69.564</v>
      </c>
    </row>
    <row r="3261" customFormat="false" ht="15" hidden="false" customHeight="false" outlineLevel="0" collapsed="false">
      <c r="A3261" s="0" t="s">
        <v>9</v>
      </c>
      <c r="B3261" s="0" t="s">
        <v>386</v>
      </c>
      <c r="C3261" s="15" t="n">
        <v>45505</v>
      </c>
      <c r="D3261" s="0" t="n">
        <v>2</v>
      </c>
      <c r="E3261" s="0" t="n">
        <v>0</v>
      </c>
      <c r="F3261" s="0" t="n">
        <v>1</v>
      </c>
      <c r="G3261" s="0" t="n">
        <v>0</v>
      </c>
      <c r="H3261" s="0" t="n">
        <v>1</v>
      </c>
      <c r="I3261" s="0" t="n">
        <v>0</v>
      </c>
      <c r="J3261" s="0" t="n">
        <v>72</v>
      </c>
      <c r="K3261" s="37" t="n">
        <f aca="false">E3261+Inputs!$B$5*F3261</f>
        <v>1.275</v>
      </c>
      <c r="L3261" s="37" t="n">
        <f aca="false">G3261+Inputs!$B$6*H3261</f>
        <v>1.275</v>
      </c>
      <c r="M3261" s="37" t="n">
        <f aca="false">I3261+Inputs!$B$7*J3261</f>
        <v>89.352</v>
      </c>
      <c r="N3261" s="37" t="n">
        <f aca="false">K3261+L3261+M3261</f>
        <v>91.902</v>
      </c>
    </row>
    <row r="3262" customFormat="false" ht="15" hidden="false" customHeight="false" outlineLevel="0" collapsed="false">
      <c r="A3262" s="0" t="s">
        <v>9</v>
      </c>
      <c r="B3262" s="0" t="s">
        <v>386</v>
      </c>
      <c r="C3262" s="15" t="n">
        <v>45536</v>
      </c>
      <c r="D3262" s="0" t="n">
        <v>2</v>
      </c>
      <c r="E3262" s="0" t="n">
        <v>0</v>
      </c>
      <c r="F3262" s="0" t="n">
        <v>0</v>
      </c>
      <c r="G3262" s="0" t="n">
        <v>0</v>
      </c>
      <c r="H3262" s="0" t="n">
        <v>1</v>
      </c>
      <c r="I3262" s="0" t="n">
        <v>0</v>
      </c>
      <c r="J3262" s="0" t="n">
        <v>59</v>
      </c>
      <c r="K3262" s="37" t="n">
        <f aca="false">E3262+Inputs!$B$5*F3262</f>
        <v>0</v>
      </c>
      <c r="L3262" s="37" t="n">
        <f aca="false">G3262+Inputs!$B$6*H3262</f>
        <v>1.275</v>
      </c>
      <c r="M3262" s="37" t="n">
        <f aca="false">I3262+Inputs!$B$7*J3262</f>
        <v>73.219</v>
      </c>
      <c r="N3262" s="37" t="n">
        <f aca="false">K3262+L3262+M3262</f>
        <v>74.494</v>
      </c>
    </row>
    <row r="3263" customFormat="false" ht="15" hidden="false" customHeight="false" outlineLevel="0" collapsed="false">
      <c r="A3263" s="0" t="s">
        <v>9</v>
      </c>
      <c r="B3263" s="0" t="s">
        <v>386</v>
      </c>
      <c r="C3263" s="15" t="n">
        <v>45566</v>
      </c>
      <c r="D3263" s="0" t="n">
        <v>2</v>
      </c>
      <c r="E3263" s="0" t="n">
        <v>0</v>
      </c>
      <c r="F3263" s="0" t="n">
        <v>1</v>
      </c>
      <c r="G3263" s="0" t="n">
        <v>0</v>
      </c>
      <c r="H3263" s="0" t="n">
        <v>1</v>
      </c>
      <c r="I3263" s="0" t="n">
        <v>0</v>
      </c>
      <c r="J3263" s="0" t="n">
        <v>71</v>
      </c>
      <c r="K3263" s="37" t="n">
        <f aca="false">E3263+Inputs!$B$5*F3263</f>
        <v>1.275</v>
      </c>
      <c r="L3263" s="37" t="n">
        <f aca="false">G3263+Inputs!$B$6*H3263</f>
        <v>1.275</v>
      </c>
      <c r="M3263" s="37" t="n">
        <f aca="false">I3263+Inputs!$B$7*J3263</f>
        <v>88.111</v>
      </c>
      <c r="N3263" s="37" t="n">
        <f aca="false">K3263+L3263+M3263</f>
        <v>90.661</v>
      </c>
    </row>
    <row r="3264" customFormat="false" ht="15" hidden="false" customHeight="false" outlineLevel="0" collapsed="false">
      <c r="A3264" s="0" t="s">
        <v>9</v>
      </c>
      <c r="B3264" s="0" t="s">
        <v>386</v>
      </c>
      <c r="C3264" s="15" t="n">
        <v>45597</v>
      </c>
      <c r="D3264" s="0" t="n">
        <v>2</v>
      </c>
      <c r="E3264" s="0" t="n">
        <v>0</v>
      </c>
      <c r="F3264" s="0" t="n">
        <v>0</v>
      </c>
      <c r="G3264" s="0" t="n">
        <v>0</v>
      </c>
      <c r="H3264" s="0" t="n">
        <v>0</v>
      </c>
      <c r="I3264" s="0" t="n">
        <v>0</v>
      </c>
      <c r="J3264" s="0" t="n">
        <v>64</v>
      </c>
      <c r="K3264" s="37" t="n">
        <f aca="false">E3264+Inputs!$B$5*F3264</f>
        <v>0</v>
      </c>
      <c r="L3264" s="37" t="n">
        <f aca="false">G3264+Inputs!$B$6*H3264</f>
        <v>0</v>
      </c>
      <c r="M3264" s="37" t="n">
        <f aca="false">I3264+Inputs!$B$7*J3264</f>
        <v>79.424</v>
      </c>
      <c r="N3264" s="37" t="n">
        <f aca="false">K3264+L3264+M3264</f>
        <v>79.424</v>
      </c>
    </row>
    <row r="3265" customFormat="false" ht="15" hidden="false" customHeight="false" outlineLevel="0" collapsed="false">
      <c r="A3265" s="0" t="s">
        <v>9</v>
      </c>
      <c r="B3265" s="0" t="s">
        <v>386</v>
      </c>
      <c r="C3265" s="15" t="n">
        <v>45627</v>
      </c>
      <c r="D3265" s="0" t="n">
        <v>2</v>
      </c>
      <c r="E3265" s="0" t="n">
        <v>0</v>
      </c>
      <c r="F3265" s="0" t="n">
        <v>0</v>
      </c>
      <c r="G3265" s="0" t="n">
        <v>0</v>
      </c>
      <c r="H3265" s="0" t="n">
        <v>0</v>
      </c>
      <c r="I3265" s="0" t="n">
        <v>0</v>
      </c>
      <c r="J3265" s="0" t="n">
        <v>63</v>
      </c>
      <c r="K3265" s="37" t="n">
        <f aca="false">E3265+Inputs!$B$5*F3265</f>
        <v>0</v>
      </c>
      <c r="L3265" s="37" t="n">
        <f aca="false">G3265+Inputs!$B$6*H3265</f>
        <v>0</v>
      </c>
      <c r="M3265" s="37" t="n">
        <f aca="false">I3265+Inputs!$B$7*J3265</f>
        <v>78.183</v>
      </c>
      <c r="N3265" s="37" t="n">
        <f aca="false">K3265+L3265+M3265</f>
        <v>78.183</v>
      </c>
    </row>
    <row r="3266" customFormat="false" ht="15" hidden="false" customHeight="false" outlineLevel="0" collapsed="false">
      <c r="A3266" s="0" t="s">
        <v>9</v>
      </c>
      <c r="B3266" s="0" t="s">
        <v>386</v>
      </c>
      <c r="C3266" s="15" t="n">
        <v>45658</v>
      </c>
      <c r="D3266" s="0" t="n">
        <v>2</v>
      </c>
      <c r="E3266" s="0" t="n">
        <v>0</v>
      </c>
      <c r="F3266" s="0" t="n">
        <v>1</v>
      </c>
      <c r="G3266" s="0" t="n">
        <v>0</v>
      </c>
      <c r="H3266" s="0" t="n">
        <v>4</v>
      </c>
      <c r="I3266" s="0" t="n">
        <v>0</v>
      </c>
      <c r="J3266" s="0" t="n">
        <v>59</v>
      </c>
      <c r="K3266" s="37" t="n">
        <f aca="false">E3266+Inputs!$B$5*F3266</f>
        <v>1.275</v>
      </c>
      <c r="L3266" s="37" t="n">
        <f aca="false">G3266+Inputs!$B$6*H3266</f>
        <v>5.1</v>
      </c>
      <c r="M3266" s="37" t="n">
        <f aca="false">I3266+Inputs!$B$7*J3266</f>
        <v>73.219</v>
      </c>
      <c r="N3266" s="37" t="n">
        <f aca="false">K3266+L3266+M3266</f>
        <v>79.594</v>
      </c>
    </row>
    <row r="3267" customFormat="false" ht="15" hidden="false" customHeight="false" outlineLevel="0" collapsed="false">
      <c r="A3267" s="0" t="s">
        <v>9</v>
      </c>
      <c r="B3267" s="0" t="s">
        <v>386</v>
      </c>
      <c r="C3267" s="15" t="n">
        <v>45689</v>
      </c>
      <c r="D3267" s="0" t="n">
        <v>2</v>
      </c>
      <c r="E3267" s="0" t="n">
        <v>0</v>
      </c>
      <c r="F3267" s="0" t="n">
        <v>1</v>
      </c>
      <c r="G3267" s="0" t="n">
        <v>0</v>
      </c>
      <c r="H3267" s="0" t="n">
        <v>0</v>
      </c>
      <c r="I3267" s="0" t="n">
        <v>0</v>
      </c>
      <c r="J3267" s="0" t="n">
        <v>78</v>
      </c>
      <c r="K3267" s="37" t="n">
        <f aca="false">E3267+Inputs!$B$5*F3267</f>
        <v>1.275</v>
      </c>
      <c r="L3267" s="37" t="n">
        <f aca="false">G3267+Inputs!$B$6*H3267</f>
        <v>0</v>
      </c>
      <c r="M3267" s="37" t="n">
        <f aca="false">I3267+Inputs!$B$7*J3267</f>
        <v>96.798</v>
      </c>
      <c r="N3267" s="37" t="n">
        <f aca="false">K3267+L3267+M3267</f>
        <v>98.073</v>
      </c>
    </row>
    <row r="3268" customFormat="false" ht="15" hidden="false" customHeight="false" outlineLevel="0" collapsed="false">
      <c r="A3268" s="0" t="s">
        <v>9</v>
      </c>
      <c r="B3268" s="0" t="s">
        <v>386</v>
      </c>
      <c r="C3268" s="15" t="n">
        <v>45717</v>
      </c>
      <c r="D3268" s="0" t="n">
        <v>2</v>
      </c>
      <c r="E3268" s="0" t="n">
        <v>0</v>
      </c>
      <c r="F3268" s="0" t="n">
        <v>5</v>
      </c>
      <c r="G3268" s="0" t="n">
        <v>0</v>
      </c>
      <c r="H3268" s="0" t="n">
        <v>1</v>
      </c>
      <c r="I3268" s="0" t="n">
        <v>0</v>
      </c>
      <c r="J3268" s="0" t="n">
        <v>65</v>
      </c>
      <c r="K3268" s="37" t="n">
        <f aca="false">E3268+Inputs!$B$5*F3268</f>
        <v>6.375</v>
      </c>
      <c r="L3268" s="37" t="n">
        <f aca="false">G3268+Inputs!$B$6*H3268</f>
        <v>1.275</v>
      </c>
      <c r="M3268" s="37" t="n">
        <f aca="false">I3268+Inputs!$B$7*J3268</f>
        <v>80.665</v>
      </c>
      <c r="N3268" s="37" t="n">
        <f aca="false">K3268+L3268+M3268</f>
        <v>88.315</v>
      </c>
    </row>
    <row r="3269" customFormat="false" ht="15" hidden="false" customHeight="false" outlineLevel="0" collapsed="false">
      <c r="A3269" s="0" t="s">
        <v>9</v>
      </c>
      <c r="B3269" s="0" t="s">
        <v>386</v>
      </c>
      <c r="C3269" s="15" t="n">
        <v>45748</v>
      </c>
      <c r="D3269" s="0" t="n">
        <v>2</v>
      </c>
      <c r="E3269" s="0" t="n">
        <v>0</v>
      </c>
      <c r="F3269" s="0" t="n">
        <v>1</v>
      </c>
      <c r="G3269" s="0" t="n">
        <v>0</v>
      </c>
      <c r="H3269" s="0" t="n">
        <v>1</v>
      </c>
      <c r="I3269" s="0" t="n">
        <v>0</v>
      </c>
      <c r="J3269" s="0" t="n">
        <v>69</v>
      </c>
      <c r="K3269" s="37" t="n">
        <f aca="false">E3269+Inputs!$B$5*F3269</f>
        <v>1.275</v>
      </c>
      <c r="L3269" s="37" t="n">
        <f aca="false">G3269+Inputs!$B$6*H3269</f>
        <v>1.275</v>
      </c>
      <c r="M3269" s="37" t="n">
        <f aca="false">I3269+Inputs!$B$7*J3269</f>
        <v>85.629</v>
      </c>
      <c r="N3269" s="37" t="n">
        <f aca="false">K3269+L3269+M3269</f>
        <v>88.179</v>
      </c>
    </row>
    <row r="3270" customFormat="false" ht="15" hidden="false" customHeight="false" outlineLevel="0" collapsed="false">
      <c r="A3270" s="0" t="s">
        <v>9</v>
      </c>
      <c r="B3270" s="0" t="s">
        <v>386</v>
      </c>
      <c r="C3270" s="15" t="n">
        <v>45778</v>
      </c>
      <c r="D3270" s="0" t="n">
        <v>2</v>
      </c>
      <c r="E3270" s="0" t="n">
        <v>0</v>
      </c>
      <c r="F3270" s="0" t="n">
        <v>0</v>
      </c>
      <c r="G3270" s="0" t="n">
        <v>0</v>
      </c>
      <c r="H3270" s="0" t="n">
        <v>0</v>
      </c>
      <c r="I3270" s="0" t="n">
        <v>0</v>
      </c>
      <c r="J3270" s="0" t="n">
        <v>65</v>
      </c>
      <c r="K3270" s="37" t="n">
        <f aca="false">E3270+Inputs!$B$5*F3270</f>
        <v>0</v>
      </c>
      <c r="L3270" s="37" t="n">
        <f aca="false">G3270+Inputs!$B$6*H3270</f>
        <v>0</v>
      </c>
      <c r="M3270" s="37" t="n">
        <f aca="false">I3270+Inputs!$B$7*J3270</f>
        <v>80.665</v>
      </c>
      <c r="N3270" s="37" t="n">
        <f aca="false">K3270+L3270+M3270</f>
        <v>80.665</v>
      </c>
    </row>
    <row r="3271" customFormat="false" ht="15" hidden="false" customHeight="false" outlineLevel="0" collapsed="false">
      <c r="A3271" s="0" t="s">
        <v>9</v>
      </c>
      <c r="B3271" s="0" t="s">
        <v>386</v>
      </c>
      <c r="C3271" s="15" t="n">
        <v>45809</v>
      </c>
      <c r="D3271" s="0" t="n">
        <v>2</v>
      </c>
      <c r="E3271" s="0" t="n">
        <v>0</v>
      </c>
      <c r="F3271" s="0" t="n">
        <v>2</v>
      </c>
      <c r="G3271" s="0" t="n">
        <v>0</v>
      </c>
      <c r="H3271" s="0" t="n">
        <v>0</v>
      </c>
      <c r="I3271" s="0" t="n">
        <v>0</v>
      </c>
      <c r="J3271" s="0" t="n">
        <v>60</v>
      </c>
      <c r="K3271" s="37" t="n">
        <f aca="false">E3271+Inputs!$B$5*F3271</f>
        <v>2.55</v>
      </c>
      <c r="L3271" s="37" t="n">
        <f aca="false">G3271+Inputs!$B$6*H3271</f>
        <v>0</v>
      </c>
      <c r="M3271" s="37" t="n">
        <f aca="false">I3271+Inputs!$B$7*J3271</f>
        <v>74.46</v>
      </c>
      <c r="N3271" s="37" t="n">
        <f aca="false">K3271+L3271+M3271</f>
        <v>77.01</v>
      </c>
    </row>
    <row r="3272" customFormat="false" ht="15" hidden="false" customHeight="false" outlineLevel="0" collapsed="false">
      <c r="A3272" s="0" t="s">
        <v>9</v>
      </c>
      <c r="B3272" s="0" t="s">
        <v>386</v>
      </c>
      <c r="C3272" s="15" t="n">
        <v>45839</v>
      </c>
      <c r="D3272" s="0" t="n">
        <v>2</v>
      </c>
      <c r="E3272" s="0" t="n">
        <v>0</v>
      </c>
      <c r="F3272" s="0" t="n">
        <v>3</v>
      </c>
      <c r="G3272" s="0" t="n">
        <v>0</v>
      </c>
      <c r="H3272" s="0" t="n">
        <v>1</v>
      </c>
      <c r="I3272" s="0" t="n">
        <v>0</v>
      </c>
      <c r="J3272" s="0" t="n">
        <v>63</v>
      </c>
      <c r="K3272" s="37" t="n">
        <f aca="false">E3272+Inputs!$B$5*F3272</f>
        <v>3.825</v>
      </c>
      <c r="L3272" s="37" t="n">
        <f aca="false">G3272+Inputs!$B$6*H3272</f>
        <v>1.275</v>
      </c>
      <c r="M3272" s="37" t="n">
        <f aca="false">I3272+Inputs!$B$7*J3272</f>
        <v>78.183</v>
      </c>
      <c r="N3272" s="37" t="n">
        <f aca="false">K3272+L3272+M3272</f>
        <v>83.283</v>
      </c>
    </row>
    <row r="3273" customFormat="false" ht="15" hidden="false" customHeight="false" outlineLevel="0" collapsed="false">
      <c r="A3273" s="0" t="s">
        <v>9</v>
      </c>
      <c r="B3273" s="0" t="s">
        <v>386</v>
      </c>
      <c r="C3273" s="15" t="n">
        <v>45870</v>
      </c>
      <c r="D3273" s="0" t="n">
        <v>2</v>
      </c>
      <c r="E3273" s="0" t="n">
        <v>0</v>
      </c>
      <c r="F3273" s="0" t="n">
        <v>0</v>
      </c>
      <c r="G3273" s="0" t="n">
        <v>0</v>
      </c>
      <c r="H3273" s="0" t="n">
        <v>0</v>
      </c>
      <c r="I3273" s="0" t="n">
        <v>0</v>
      </c>
      <c r="J3273" s="0" t="n">
        <v>61</v>
      </c>
      <c r="K3273" s="37" t="n">
        <f aca="false">E3273+Inputs!$B$5*F3273</f>
        <v>0</v>
      </c>
      <c r="L3273" s="37" t="n">
        <f aca="false">G3273+Inputs!$B$6*H3273</f>
        <v>0</v>
      </c>
      <c r="M3273" s="37" t="n">
        <f aca="false">I3273+Inputs!$B$7*J3273</f>
        <v>75.701</v>
      </c>
      <c r="N3273" s="37" t="n">
        <f aca="false">K3273+L3273+M3273</f>
        <v>75.701</v>
      </c>
    </row>
    <row r="3274" customFormat="false" ht="15" hidden="false" customHeight="false" outlineLevel="0" collapsed="false">
      <c r="A3274" s="0" t="s">
        <v>9</v>
      </c>
      <c r="B3274" s="0" t="s">
        <v>386</v>
      </c>
      <c r="C3274" s="15" t="n">
        <v>45901</v>
      </c>
      <c r="D3274" s="0" t="n">
        <v>2</v>
      </c>
      <c r="E3274" s="0" t="n">
        <v>0</v>
      </c>
      <c r="F3274" s="0" t="n">
        <v>1</v>
      </c>
      <c r="G3274" s="0" t="n">
        <v>0</v>
      </c>
      <c r="H3274" s="0" t="n">
        <v>1</v>
      </c>
      <c r="I3274" s="0" t="n">
        <v>0</v>
      </c>
      <c r="J3274" s="0" t="n">
        <v>64</v>
      </c>
      <c r="K3274" s="37" t="n">
        <f aca="false">E3274+Inputs!$B$5*F3274</f>
        <v>1.275</v>
      </c>
      <c r="L3274" s="37" t="n">
        <f aca="false">G3274+Inputs!$B$6*H3274</f>
        <v>1.275</v>
      </c>
      <c r="M3274" s="37" t="n">
        <f aca="false">I3274+Inputs!$B$7*J3274</f>
        <v>79.424</v>
      </c>
      <c r="N3274" s="37" t="n">
        <f aca="false">K3274+L3274+M3274</f>
        <v>81.974</v>
      </c>
    </row>
    <row r="3275" customFormat="false" ht="15" hidden="false" customHeight="false" outlineLevel="0" collapsed="false">
      <c r="A3275" s="0" t="s">
        <v>9</v>
      </c>
      <c r="B3275" s="0" t="s">
        <v>386</v>
      </c>
      <c r="C3275" s="15" t="n">
        <v>45931</v>
      </c>
      <c r="D3275" s="0" t="n">
        <v>2</v>
      </c>
      <c r="E3275" s="0" t="n">
        <v>0</v>
      </c>
      <c r="F3275" s="0" t="n">
        <v>2</v>
      </c>
      <c r="G3275" s="0" t="n">
        <v>0</v>
      </c>
      <c r="H3275" s="0" t="n">
        <v>1</v>
      </c>
      <c r="I3275" s="0" t="n">
        <v>0</v>
      </c>
      <c r="J3275" s="0" t="n">
        <v>55</v>
      </c>
      <c r="K3275" s="37" t="n">
        <f aca="false">E3275+Inputs!$B$5*F3275</f>
        <v>2.55</v>
      </c>
      <c r="L3275" s="37" t="n">
        <f aca="false">G3275+Inputs!$B$6*H3275</f>
        <v>1.275</v>
      </c>
      <c r="M3275" s="37" t="n">
        <f aca="false">I3275+Inputs!$B$7*J3275</f>
        <v>68.255</v>
      </c>
      <c r="N3275" s="37" t="n">
        <f aca="false">K3275+L3275+M3275</f>
        <v>72.08</v>
      </c>
    </row>
    <row r="3276" customFormat="false" ht="15" hidden="false" customHeight="false" outlineLevel="0" collapsed="false">
      <c r="A3276" s="0" t="s">
        <v>9</v>
      </c>
      <c r="B3276" s="0" t="s">
        <v>386</v>
      </c>
      <c r="C3276" s="15" t="n">
        <v>45962</v>
      </c>
      <c r="D3276" s="0" t="n">
        <v>2</v>
      </c>
      <c r="E3276" s="0" t="n">
        <v>0</v>
      </c>
      <c r="F3276" s="0" t="n">
        <v>2</v>
      </c>
      <c r="G3276" s="0" t="n">
        <v>0</v>
      </c>
      <c r="H3276" s="0" t="n">
        <v>2</v>
      </c>
      <c r="I3276" s="0" t="n">
        <v>0</v>
      </c>
      <c r="J3276" s="0" t="n">
        <v>74</v>
      </c>
      <c r="K3276" s="37" t="n">
        <f aca="false">E3276+Inputs!$B$5*F3276</f>
        <v>2.55</v>
      </c>
      <c r="L3276" s="37" t="n">
        <f aca="false">G3276+Inputs!$B$6*H3276</f>
        <v>2.55</v>
      </c>
      <c r="M3276" s="37" t="n">
        <f aca="false">I3276+Inputs!$B$7*J3276</f>
        <v>91.834</v>
      </c>
      <c r="N3276" s="37" t="n">
        <f aca="false">K3276+L3276+M3276</f>
        <v>96.934</v>
      </c>
    </row>
    <row r="3277" customFormat="false" ht="15" hidden="false" customHeight="false" outlineLevel="0" collapsed="false">
      <c r="A3277" s="0" t="s">
        <v>9</v>
      </c>
      <c r="B3277" s="0" t="s">
        <v>386</v>
      </c>
      <c r="C3277" s="15" t="n">
        <v>45992</v>
      </c>
      <c r="D3277" s="0" t="n">
        <v>2</v>
      </c>
      <c r="E3277" s="0" t="n">
        <v>0</v>
      </c>
      <c r="F3277" s="0" t="n">
        <v>0</v>
      </c>
      <c r="G3277" s="0" t="n">
        <v>0</v>
      </c>
      <c r="H3277" s="0" t="n">
        <v>2</v>
      </c>
      <c r="I3277" s="0" t="n">
        <v>0</v>
      </c>
      <c r="J3277" s="0" t="n">
        <v>69</v>
      </c>
      <c r="K3277" s="37" t="n">
        <f aca="false">E3277+Inputs!$B$5*F3277</f>
        <v>0</v>
      </c>
      <c r="L3277" s="37" t="n">
        <f aca="false">G3277+Inputs!$B$6*H3277</f>
        <v>2.55</v>
      </c>
      <c r="M3277" s="37" t="n">
        <f aca="false">I3277+Inputs!$B$7*J3277</f>
        <v>85.629</v>
      </c>
      <c r="N3277" s="37" t="n">
        <f aca="false">K3277+L3277+M3277</f>
        <v>88.179</v>
      </c>
    </row>
    <row r="3278" customFormat="false" ht="15" hidden="false" customHeight="false" outlineLevel="0" collapsed="false">
      <c r="A3278" s="0" t="s">
        <v>9</v>
      </c>
      <c r="B3278" s="0" t="s">
        <v>386</v>
      </c>
      <c r="C3278" s="15" t="n">
        <v>46023</v>
      </c>
      <c r="D3278" s="0" t="n">
        <v>2</v>
      </c>
      <c r="E3278" s="0" t="n">
        <v>0</v>
      </c>
      <c r="F3278" s="0" t="n">
        <v>1</v>
      </c>
      <c r="G3278" s="0" t="n">
        <v>0</v>
      </c>
      <c r="H3278" s="0" t="n">
        <v>0</v>
      </c>
      <c r="I3278" s="0" t="n">
        <v>0</v>
      </c>
      <c r="J3278" s="0" t="n">
        <v>63</v>
      </c>
      <c r="K3278" s="37" t="n">
        <f aca="false">E3278+Inputs!$B$5*F3278</f>
        <v>1.275</v>
      </c>
      <c r="L3278" s="37" t="n">
        <f aca="false">G3278+Inputs!$B$6*H3278</f>
        <v>0</v>
      </c>
      <c r="M3278" s="37" t="n">
        <f aca="false">I3278+Inputs!$B$7*J3278</f>
        <v>78.183</v>
      </c>
      <c r="N3278" s="37" t="n">
        <f aca="false">K3278+L3278+M3278</f>
        <v>79.458</v>
      </c>
    </row>
    <row r="3279" customFormat="false" ht="15" hidden="false" customHeight="false" outlineLevel="0" collapsed="false">
      <c r="A3279" s="0" t="s">
        <v>9</v>
      </c>
      <c r="B3279" s="0" t="s">
        <v>386</v>
      </c>
      <c r="C3279" s="15" t="n">
        <v>46054</v>
      </c>
      <c r="D3279" s="0" t="n">
        <v>2</v>
      </c>
      <c r="E3279" s="0" t="n">
        <v>0</v>
      </c>
      <c r="F3279" s="0" t="n">
        <v>4</v>
      </c>
      <c r="G3279" s="0" t="n">
        <v>0</v>
      </c>
      <c r="H3279" s="0" t="n">
        <v>0</v>
      </c>
      <c r="I3279" s="0" t="n">
        <v>0</v>
      </c>
      <c r="J3279" s="0" t="n">
        <v>48</v>
      </c>
      <c r="K3279" s="37" t="n">
        <f aca="false">E3279+Inputs!$B$5*F3279</f>
        <v>5.1</v>
      </c>
      <c r="L3279" s="37" t="n">
        <f aca="false">G3279+Inputs!$B$6*H3279</f>
        <v>0</v>
      </c>
      <c r="M3279" s="37" t="n">
        <f aca="false">I3279+Inputs!$B$7*J3279</f>
        <v>59.568</v>
      </c>
      <c r="N3279" s="37" t="n">
        <f aca="false">K3279+L3279+M3279</f>
        <v>64.668</v>
      </c>
    </row>
    <row r="3280" customFormat="false" ht="15" hidden="false" customHeight="false" outlineLevel="0" collapsed="false">
      <c r="A3280" s="0" t="s">
        <v>9</v>
      </c>
      <c r="B3280" s="0" t="s">
        <v>386</v>
      </c>
      <c r="C3280" s="15" t="n">
        <v>46082</v>
      </c>
      <c r="D3280" s="0" t="n">
        <v>2</v>
      </c>
      <c r="E3280" s="0" t="n">
        <v>0</v>
      </c>
      <c r="F3280" s="0" t="n">
        <v>3</v>
      </c>
      <c r="G3280" s="0" t="n">
        <v>0</v>
      </c>
      <c r="H3280" s="0" t="n">
        <v>1</v>
      </c>
      <c r="I3280" s="0" t="n">
        <v>0</v>
      </c>
      <c r="J3280" s="0" t="n">
        <v>61</v>
      </c>
      <c r="K3280" s="37" t="n">
        <f aca="false">E3280+Inputs!$B$5*F3280</f>
        <v>3.825</v>
      </c>
      <c r="L3280" s="37" t="n">
        <f aca="false">G3280+Inputs!$B$6*H3280</f>
        <v>1.275</v>
      </c>
      <c r="M3280" s="37" t="n">
        <f aca="false">I3280+Inputs!$B$7*J3280</f>
        <v>75.701</v>
      </c>
      <c r="N3280" s="37" t="n">
        <f aca="false">K3280+L3280+M3280</f>
        <v>80.801</v>
      </c>
    </row>
    <row r="3281" customFormat="false" ht="15" hidden="false" customHeight="false" outlineLevel="0" collapsed="false">
      <c r="A3281" s="0" t="s">
        <v>9</v>
      </c>
      <c r="B3281" s="0" t="s">
        <v>386</v>
      </c>
      <c r="C3281" s="15" t="n">
        <v>46113</v>
      </c>
      <c r="D3281" s="0" t="n">
        <v>2</v>
      </c>
      <c r="E3281" s="0" t="n">
        <v>0</v>
      </c>
      <c r="F3281" s="0" t="n">
        <v>3</v>
      </c>
      <c r="G3281" s="0" t="n">
        <v>0</v>
      </c>
      <c r="H3281" s="0" t="n">
        <v>0</v>
      </c>
      <c r="I3281" s="0" t="n">
        <v>0</v>
      </c>
      <c r="J3281" s="0" t="n">
        <v>53</v>
      </c>
      <c r="K3281" s="37" t="n">
        <f aca="false">E3281+Inputs!$B$5*F3281</f>
        <v>3.825</v>
      </c>
      <c r="L3281" s="37" t="n">
        <f aca="false">G3281+Inputs!$B$6*H3281</f>
        <v>0</v>
      </c>
      <c r="M3281" s="37" t="n">
        <f aca="false">I3281+Inputs!$B$7*J3281</f>
        <v>65.773</v>
      </c>
      <c r="N3281" s="37" t="n">
        <f aca="false">K3281+L3281+M3281</f>
        <v>69.598</v>
      </c>
    </row>
    <row r="3282" customFormat="false" ht="15" hidden="false" customHeight="false" outlineLevel="0" collapsed="false">
      <c r="A3282" s="0" t="s">
        <v>9</v>
      </c>
      <c r="B3282" s="0" t="s">
        <v>386</v>
      </c>
      <c r="C3282" s="15" t="n">
        <v>46143</v>
      </c>
      <c r="D3282" s="0" t="n">
        <v>2</v>
      </c>
      <c r="E3282" s="0" t="n">
        <v>0</v>
      </c>
      <c r="F3282" s="0" t="n">
        <v>3</v>
      </c>
      <c r="G3282" s="0" t="n">
        <v>0</v>
      </c>
      <c r="H3282" s="0" t="n">
        <v>5</v>
      </c>
      <c r="I3282" s="0" t="n">
        <v>0</v>
      </c>
      <c r="J3282" s="0" t="n">
        <v>64</v>
      </c>
      <c r="K3282" s="37" t="n">
        <f aca="false">E3282+Inputs!$B$5*F3282</f>
        <v>3.825</v>
      </c>
      <c r="L3282" s="37" t="n">
        <f aca="false">G3282+Inputs!$B$6*H3282</f>
        <v>6.375</v>
      </c>
      <c r="M3282" s="37" t="n">
        <f aca="false">I3282+Inputs!$B$7*J3282</f>
        <v>79.424</v>
      </c>
      <c r="N3282" s="37" t="n">
        <f aca="false">K3282+L3282+M3282</f>
        <v>89.624</v>
      </c>
    </row>
    <row r="3283" customFormat="false" ht="15" hidden="false" customHeight="false" outlineLevel="0" collapsed="false">
      <c r="A3283" s="0" t="s">
        <v>9</v>
      </c>
      <c r="B3283" s="0" t="s">
        <v>386</v>
      </c>
      <c r="C3283" s="15" t="n">
        <v>46174</v>
      </c>
      <c r="D3283" s="0" t="n">
        <v>2</v>
      </c>
      <c r="E3283" s="0" t="n">
        <v>0</v>
      </c>
      <c r="F3283" s="0" t="n">
        <v>4</v>
      </c>
      <c r="G3283" s="0" t="n">
        <v>0</v>
      </c>
      <c r="H3283" s="0" t="n">
        <v>4</v>
      </c>
      <c r="I3283" s="0" t="n">
        <v>0</v>
      </c>
      <c r="J3283" s="0" t="n">
        <v>74</v>
      </c>
      <c r="K3283" s="37" t="n">
        <f aca="false">E3283+Inputs!$B$5*F3283</f>
        <v>5.1</v>
      </c>
      <c r="L3283" s="37" t="n">
        <f aca="false">G3283+Inputs!$B$6*H3283</f>
        <v>5.1</v>
      </c>
      <c r="M3283" s="37" t="n">
        <f aca="false">I3283+Inputs!$B$7*J3283</f>
        <v>91.834</v>
      </c>
      <c r="N3283" s="37" t="n">
        <f aca="false">K3283+L3283+M3283</f>
        <v>102.034</v>
      </c>
    </row>
    <row r="3284" customFormat="false" ht="15" hidden="false" customHeight="false" outlineLevel="0" collapsed="false">
      <c r="A3284" s="0" t="s">
        <v>9</v>
      </c>
      <c r="B3284" s="0" t="s">
        <v>386</v>
      </c>
      <c r="C3284" s="15" t="n">
        <v>46204</v>
      </c>
      <c r="D3284" s="0" t="n">
        <v>2</v>
      </c>
      <c r="E3284" s="0" t="n">
        <v>0</v>
      </c>
      <c r="F3284" s="0" t="n">
        <v>9</v>
      </c>
      <c r="G3284" s="0" t="n">
        <v>0</v>
      </c>
      <c r="H3284" s="0" t="n">
        <v>2</v>
      </c>
      <c r="I3284" s="0" t="n">
        <v>0</v>
      </c>
      <c r="J3284" s="0" t="n">
        <v>66</v>
      </c>
      <c r="K3284" s="37" t="n">
        <f aca="false">E3284+Inputs!$B$5*F3284</f>
        <v>11.475</v>
      </c>
      <c r="L3284" s="37" t="n">
        <f aca="false">G3284+Inputs!$B$6*H3284</f>
        <v>2.55</v>
      </c>
      <c r="M3284" s="37" t="n">
        <f aca="false">I3284+Inputs!$B$7*J3284</f>
        <v>81.906</v>
      </c>
      <c r="N3284" s="37" t="n">
        <f aca="false">K3284+L3284+M3284</f>
        <v>95.931</v>
      </c>
    </row>
    <row r="3285" customFormat="false" ht="15" hidden="false" customHeight="false" outlineLevel="0" collapsed="false">
      <c r="A3285" s="0" t="s">
        <v>9</v>
      </c>
      <c r="B3285" s="0" t="s">
        <v>386</v>
      </c>
      <c r="C3285" s="15" t="n">
        <v>46235</v>
      </c>
      <c r="D3285" s="0" t="n">
        <v>2</v>
      </c>
      <c r="E3285" s="0" t="n">
        <v>0</v>
      </c>
      <c r="F3285" s="0" t="n">
        <v>2</v>
      </c>
      <c r="G3285" s="0" t="n">
        <v>0</v>
      </c>
      <c r="H3285" s="0" t="n">
        <v>4</v>
      </c>
      <c r="I3285" s="0" t="n">
        <v>0</v>
      </c>
      <c r="J3285" s="0" t="n">
        <v>49</v>
      </c>
      <c r="K3285" s="37" t="n">
        <f aca="false">E3285+Inputs!$B$5*F3285</f>
        <v>2.55</v>
      </c>
      <c r="L3285" s="37" t="n">
        <f aca="false">G3285+Inputs!$B$6*H3285</f>
        <v>5.1</v>
      </c>
      <c r="M3285" s="37" t="n">
        <f aca="false">I3285+Inputs!$B$7*J3285</f>
        <v>60.809</v>
      </c>
      <c r="N3285" s="37" t="n">
        <f aca="false">K3285+L3285+M3285</f>
        <v>68.459</v>
      </c>
    </row>
    <row r="3286" customFormat="false" ht="15" hidden="false" customHeight="false" outlineLevel="0" collapsed="false">
      <c r="A3286" s="0" t="s">
        <v>9</v>
      </c>
      <c r="B3286" s="0" t="s">
        <v>481</v>
      </c>
      <c r="C3286" s="15" t="n">
        <v>44927</v>
      </c>
      <c r="D3286" s="0" t="n">
        <v>2</v>
      </c>
      <c r="E3286" s="0" t="n">
        <v>0</v>
      </c>
      <c r="F3286" s="0" t="n">
        <v>0</v>
      </c>
      <c r="G3286" s="0" t="n">
        <v>0</v>
      </c>
      <c r="H3286" s="0" t="n">
        <v>0</v>
      </c>
      <c r="I3286" s="0" t="n">
        <v>0</v>
      </c>
      <c r="J3286" s="0" t="n">
        <v>36</v>
      </c>
      <c r="K3286" s="37" t="n">
        <f aca="false">E3286+Inputs!$B$5*F3286</f>
        <v>0</v>
      </c>
      <c r="L3286" s="37" t="n">
        <f aca="false">G3286+Inputs!$B$6*H3286</f>
        <v>0</v>
      </c>
      <c r="M3286" s="37" t="n">
        <f aca="false">I3286+Inputs!$B$7*J3286</f>
        <v>44.676</v>
      </c>
      <c r="N3286" s="37" t="n">
        <f aca="false">K3286+L3286+M3286</f>
        <v>44.676</v>
      </c>
    </row>
    <row r="3287" customFormat="false" ht="15" hidden="false" customHeight="false" outlineLevel="0" collapsed="false">
      <c r="A3287" s="0" t="s">
        <v>9</v>
      </c>
      <c r="B3287" s="0" t="s">
        <v>481</v>
      </c>
      <c r="C3287" s="15" t="n">
        <v>44958</v>
      </c>
      <c r="D3287" s="0" t="n">
        <v>2</v>
      </c>
      <c r="E3287" s="0" t="n">
        <v>0</v>
      </c>
      <c r="F3287" s="0" t="n">
        <v>0</v>
      </c>
      <c r="G3287" s="0" t="n">
        <v>0</v>
      </c>
      <c r="H3287" s="0" t="n">
        <v>0</v>
      </c>
      <c r="I3287" s="0" t="n">
        <v>0</v>
      </c>
      <c r="J3287" s="0" t="n">
        <v>20</v>
      </c>
      <c r="K3287" s="37" t="n">
        <f aca="false">E3287+Inputs!$B$5*F3287</f>
        <v>0</v>
      </c>
      <c r="L3287" s="37" t="n">
        <f aca="false">G3287+Inputs!$B$6*H3287</f>
        <v>0</v>
      </c>
      <c r="M3287" s="37" t="n">
        <f aca="false">I3287+Inputs!$B$7*J3287</f>
        <v>24.82</v>
      </c>
      <c r="N3287" s="37" t="n">
        <f aca="false">K3287+L3287+M3287</f>
        <v>24.82</v>
      </c>
    </row>
    <row r="3288" customFormat="false" ht="15" hidden="false" customHeight="false" outlineLevel="0" collapsed="false">
      <c r="A3288" s="0" t="s">
        <v>9</v>
      </c>
      <c r="B3288" s="0" t="s">
        <v>481</v>
      </c>
      <c r="C3288" s="15" t="n">
        <v>44986</v>
      </c>
      <c r="D3288" s="0" t="n">
        <v>2</v>
      </c>
      <c r="E3288" s="0" t="n">
        <v>0</v>
      </c>
      <c r="F3288" s="0" t="n">
        <v>0</v>
      </c>
      <c r="G3288" s="0" t="n">
        <v>0</v>
      </c>
      <c r="H3288" s="0" t="n">
        <v>0</v>
      </c>
      <c r="I3288" s="0" t="n">
        <v>0</v>
      </c>
      <c r="J3288" s="0" t="n">
        <v>2</v>
      </c>
      <c r="K3288" s="37" t="n">
        <f aca="false">E3288+Inputs!$B$5*F3288</f>
        <v>0</v>
      </c>
      <c r="L3288" s="37" t="n">
        <f aca="false">G3288+Inputs!$B$6*H3288</f>
        <v>0</v>
      </c>
      <c r="M3288" s="37" t="n">
        <f aca="false">I3288+Inputs!$B$7*J3288</f>
        <v>2.482</v>
      </c>
      <c r="N3288" s="37" t="n">
        <f aca="false">K3288+L3288+M3288</f>
        <v>2.482</v>
      </c>
    </row>
    <row r="3289" customFormat="false" ht="15" hidden="false" customHeight="false" outlineLevel="0" collapsed="false">
      <c r="A3289" s="0" t="s">
        <v>9</v>
      </c>
      <c r="B3289" s="0" t="s">
        <v>481</v>
      </c>
      <c r="C3289" s="15" t="n">
        <v>45017</v>
      </c>
      <c r="D3289" s="0" t="n">
        <v>2</v>
      </c>
      <c r="E3289" s="0" t="n">
        <v>0</v>
      </c>
      <c r="F3289" s="0" t="n">
        <v>0</v>
      </c>
      <c r="G3289" s="0" t="n">
        <v>0</v>
      </c>
      <c r="H3289" s="0" t="n">
        <v>0</v>
      </c>
      <c r="I3289" s="0" t="n">
        <v>0</v>
      </c>
      <c r="J3289" s="0" t="n">
        <v>10</v>
      </c>
      <c r="K3289" s="37" t="n">
        <f aca="false">E3289+Inputs!$B$5*F3289</f>
        <v>0</v>
      </c>
      <c r="L3289" s="37" t="n">
        <f aca="false">G3289+Inputs!$B$6*H3289</f>
        <v>0</v>
      </c>
      <c r="M3289" s="37" t="n">
        <f aca="false">I3289+Inputs!$B$7*J3289</f>
        <v>12.41</v>
      </c>
      <c r="N3289" s="37" t="n">
        <f aca="false">K3289+L3289+M3289</f>
        <v>12.41</v>
      </c>
    </row>
    <row r="3290" customFormat="false" ht="15" hidden="false" customHeight="false" outlineLevel="0" collapsed="false">
      <c r="A3290" s="0" t="s">
        <v>9</v>
      </c>
      <c r="B3290" s="0" t="s">
        <v>481</v>
      </c>
      <c r="C3290" s="15" t="n">
        <v>45047</v>
      </c>
      <c r="D3290" s="0" t="n">
        <v>2</v>
      </c>
      <c r="E3290" s="0" t="n">
        <v>0</v>
      </c>
      <c r="F3290" s="0" t="n">
        <v>0</v>
      </c>
      <c r="G3290" s="0" t="n">
        <v>0</v>
      </c>
      <c r="H3290" s="0" t="n">
        <v>0</v>
      </c>
      <c r="I3290" s="0" t="n">
        <v>0</v>
      </c>
      <c r="J3290" s="0" t="n">
        <v>33</v>
      </c>
      <c r="K3290" s="37" t="n">
        <f aca="false">E3290+Inputs!$B$5*F3290</f>
        <v>0</v>
      </c>
      <c r="L3290" s="37" t="n">
        <f aca="false">G3290+Inputs!$B$6*H3290</f>
        <v>0</v>
      </c>
      <c r="M3290" s="37" t="n">
        <f aca="false">I3290+Inputs!$B$7*J3290</f>
        <v>40.953</v>
      </c>
      <c r="N3290" s="37" t="n">
        <f aca="false">K3290+L3290+M3290</f>
        <v>40.953</v>
      </c>
    </row>
    <row r="3291" customFormat="false" ht="15" hidden="false" customHeight="false" outlineLevel="0" collapsed="false">
      <c r="A3291" s="0" t="s">
        <v>9</v>
      </c>
      <c r="B3291" s="0" t="s">
        <v>481</v>
      </c>
      <c r="C3291" s="15" t="n">
        <v>45078</v>
      </c>
      <c r="D3291" s="0" t="n">
        <v>2</v>
      </c>
      <c r="E3291" s="0" t="n">
        <v>0</v>
      </c>
      <c r="F3291" s="0" t="n">
        <v>0</v>
      </c>
      <c r="G3291" s="0" t="n">
        <v>0</v>
      </c>
      <c r="H3291" s="0" t="n">
        <v>0</v>
      </c>
      <c r="I3291" s="0" t="n">
        <v>0</v>
      </c>
      <c r="J3291" s="0" t="n">
        <v>32</v>
      </c>
      <c r="K3291" s="37" t="n">
        <f aca="false">E3291+Inputs!$B$5*F3291</f>
        <v>0</v>
      </c>
      <c r="L3291" s="37" t="n">
        <f aca="false">G3291+Inputs!$B$6*H3291</f>
        <v>0</v>
      </c>
      <c r="M3291" s="37" t="n">
        <f aca="false">I3291+Inputs!$B$7*J3291</f>
        <v>39.712</v>
      </c>
      <c r="N3291" s="37" t="n">
        <f aca="false">K3291+L3291+M3291</f>
        <v>39.712</v>
      </c>
    </row>
    <row r="3292" customFormat="false" ht="15" hidden="false" customHeight="false" outlineLevel="0" collapsed="false">
      <c r="A3292" s="0" t="s">
        <v>9</v>
      </c>
      <c r="B3292" s="0" t="s">
        <v>481</v>
      </c>
      <c r="C3292" s="15" t="n">
        <v>45108</v>
      </c>
      <c r="D3292" s="0" t="n">
        <v>2</v>
      </c>
      <c r="E3292" s="0" t="n">
        <v>0</v>
      </c>
      <c r="F3292" s="0" t="n">
        <v>0</v>
      </c>
      <c r="G3292" s="0" t="n">
        <v>0</v>
      </c>
      <c r="H3292" s="0" t="n">
        <v>0</v>
      </c>
      <c r="I3292" s="0" t="n">
        <v>0</v>
      </c>
      <c r="J3292" s="0" t="n">
        <v>31</v>
      </c>
      <c r="K3292" s="37" t="n">
        <f aca="false">E3292+Inputs!$B$5*F3292</f>
        <v>0</v>
      </c>
      <c r="L3292" s="37" t="n">
        <f aca="false">G3292+Inputs!$B$6*H3292</f>
        <v>0</v>
      </c>
      <c r="M3292" s="37" t="n">
        <f aca="false">I3292+Inputs!$B$7*J3292</f>
        <v>38.471</v>
      </c>
      <c r="N3292" s="37" t="n">
        <f aca="false">K3292+L3292+M3292</f>
        <v>38.471</v>
      </c>
    </row>
    <row r="3293" customFormat="false" ht="15" hidden="false" customHeight="false" outlineLevel="0" collapsed="false">
      <c r="A3293" s="0" t="s">
        <v>9</v>
      </c>
      <c r="B3293" s="0" t="s">
        <v>481</v>
      </c>
      <c r="C3293" s="15" t="n">
        <v>45139</v>
      </c>
      <c r="D3293" s="0" t="n">
        <v>2</v>
      </c>
      <c r="E3293" s="0" t="n">
        <v>0</v>
      </c>
      <c r="F3293" s="0" t="n">
        <v>0</v>
      </c>
      <c r="G3293" s="0" t="n">
        <v>0</v>
      </c>
      <c r="H3293" s="0" t="n">
        <v>0</v>
      </c>
      <c r="I3293" s="0" t="n">
        <v>0</v>
      </c>
      <c r="J3293" s="0" t="n">
        <v>25</v>
      </c>
      <c r="K3293" s="37" t="n">
        <f aca="false">E3293+Inputs!$B$5*F3293</f>
        <v>0</v>
      </c>
      <c r="L3293" s="37" t="n">
        <f aca="false">G3293+Inputs!$B$6*H3293</f>
        <v>0</v>
      </c>
      <c r="M3293" s="37" t="n">
        <f aca="false">I3293+Inputs!$B$7*J3293</f>
        <v>31.025</v>
      </c>
      <c r="N3293" s="37" t="n">
        <f aca="false">K3293+L3293+M3293</f>
        <v>31.025</v>
      </c>
    </row>
    <row r="3294" customFormat="false" ht="15" hidden="false" customHeight="false" outlineLevel="0" collapsed="false">
      <c r="A3294" s="0" t="s">
        <v>9</v>
      </c>
      <c r="B3294" s="0" t="s">
        <v>481</v>
      </c>
      <c r="C3294" s="15" t="n">
        <v>45170</v>
      </c>
      <c r="D3294" s="0" t="n">
        <v>2</v>
      </c>
      <c r="E3294" s="0" t="n">
        <v>0</v>
      </c>
      <c r="F3294" s="0" t="n">
        <v>0</v>
      </c>
      <c r="G3294" s="0" t="n">
        <v>0</v>
      </c>
      <c r="H3294" s="0" t="n">
        <v>0</v>
      </c>
      <c r="I3294" s="0" t="n">
        <v>0</v>
      </c>
      <c r="J3294" s="0" t="n">
        <v>35</v>
      </c>
      <c r="K3294" s="37" t="n">
        <f aca="false">E3294+Inputs!$B$5*F3294</f>
        <v>0</v>
      </c>
      <c r="L3294" s="37" t="n">
        <f aca="false">G3294+Inputs!$B$6*H3294</f>
        <v>0</v>
      </c>
      <c r="M3294" s="37" t="n">
        <f aca="false">I3294+Inputs!$B$7*J3294</f>
        <v>43.435</v>
      </c>
      <c r="N3294" s="37" t="n">
        <f aca="false">K3294+L3294+M3294</f>
        <v>43.435</v>
      </c>
    </row>
    <row r="3295" customFormat="false" ht="15" hidden="false" customHeight="false" outlineLevel="0" collapsed="false">
      <c r="A3295" s="0" t="s">
        <v>9</v>
      </c>
      <c r="B3295" s="0" t="s">
        <v>481</v>
      </c>
      <c r="C3295" s="15" t="n">
        <v>45200</v>
      </c>
      <c r="D3295" s="0" t="n">
        <v>2</v>
      </c>
      <c r="E3295" s="0" t="n">
        <v>0</v>
      </c>
      <c r="F3295" s="0" t="n">
        <v>0</v>
      </c>
      <c r="G3295" s="0" t="n">
        <v>0</v>
      </c>
      <c r="H3295" s="0" t="n">
        <v>0</v>
      </c>
      <c r="I3295" s="0" t="n">
        <v>0</v>
      </c>
      <c r="J3295" s="0" t="n">
        <v>34</v>
      </c>
      <c r="K3295" s="37" t="n">
        <f aca="false">E3295+Inputs!$B$5*F3295</f>
        <v>0</v>
      </c>
      <c r="L3295" s="37" t="n">
        <f aca="false">G3295+Inputs!$B$6*H3295</f>
        <v>0</v>
      </c>
      <c r="M3295" s="37" t="n">
        <f aca="false">I3295+Inputs!$B$7*J3295</f>
        <v>42.194</v>
      </c>
      <c r="N3295" s="37" t="n">
        <f aca="false">K3295+L3295+M3295</f>
        <v>42.194</v>
      </c>
    </row>
    <row r="3296" customFormat="false" ht="15" hidden="false" customHeight="false" outlineLevel="0" collapsed="false">
      <c r="A3296" s="0" t="s">
        <v>9</v>
      </c>
      <c r="B3296" s="0" t="s">
        <v>481</v>
      </c>
      <c r="C3296" s="15" t="n">
        <v>45231</v>
      </c>
      <c r="D3296" s="0" t="n">
        <v>2</v>
      </c>
      <c r="E3296" s="0" t="n">
        <v>0</v>
      </c>
      <c r="F3296" s="0" t="n">
        <v>1</v>
      </c>
      <c r="G3296" s="0" t="n">
        <v>0</v>
      </c>
      <c r="H3296" s="0" t="n">
        <v>1</v>
      </c>
      <c r="I3296" s="0" t="n">
        <v>0</v>
      </c>
      <c r="J3296" s="0" t="n">
        <v>32</v>
      </c>
      <c r="K3296" s="37" t="n">
        <f aca="false">E3296+Inputs!$B$5*F3296</f>
        <v>1.275</v>
      </c>
      <c r="L3296" s="37" t="n">
        <f aca="false">G3296+Inputs!$B$6*H3296</f>
        <v>1.275</v>
      </c>
      <c r="M3296" s="37" t="n">
        <f aca="false">I3296+Inputs!$B$7*J3296</f>
        <v>39.712</v>
      </c>
      <c r="N3296" s="37" t="n">
        <f aca="false">K3296+L3296+M3296</f>
        <v>42.262</v>
      </c>
    </row>
    <row r="3297" customFormat="false" ht="15" hidden="false" customHeight="false" outlineLevel="0" collapsed="false">
      <c r="A3297" s="0" t="s">
        <v>9</v>
      </c>
      <c r="B3297" s="0" t="s">
        <v>481</v>
      </c>
      <c r="C3297" s="15" t="n">
        <v>45261</v>
      </c>
      <c r="D3297" s="0" t="n">
        <v>2</v>
      </c>
      <c r="E3297" s="0" t="n">
        <v>0</v>
      </c>
      <c r="F3297" s="0" t="n">
        <v>0</v>
      </c>
      <c r="G3297" s="0" t="n">
        <v>0</v>
      </c>
      <c r="H3297" s="0" t="n">
        <v>0</v>
      </c>
      <c r="I3297" s="0" t="n">
        <v>0</v>
      </c>
      <c r="J3297" s="0" t="n">
        <v>28</v>
      </c>
      <c r="K3297" s="37" t="n">
        <f aca="false">E3297+Inputs!$B$5*F3297</f>
        <v>0</v>
      </c>
      <c r="L3297" s="37" t="n">
        <f aca="false">G3297+Inputs!$B$6*H3297</f>
        <v>0</v>
      </c>
      <c r="M3297" s="37" t="n">
        <f aca="false">I3297+Inputs!$B$7*J3297</f>
        <v>34.748</v>
      </c>
      <c r="N3297" s="37" t="n">
        <f aca="false">K3297+L3297+M3297</f>
        <v>34.748</v>
      </c>
    </row>
    <row r="3298" customFormat="false" ht="15" hidden="false" customHeight="false" outlineLevel="0" collapsed="false">
      <c r="A3298" s="0" t="s">
        <v>9</v>
      </c>
      <c r="B3298" s="0" t="s">
        <v>481</v>
      </c>
      <c r="C3298" s="15" t="n">
        <v>45292</v>
      </c>
      <c r="D3298" s="0" t="n">
        <v>2</v>
      </c>
      <c r="E3298" s="0" t="n">
        <v>0</v>
      </c>
      <c r="F3298" s="0" t="n">
        <v>0</v>
      </c>
      <c r="G3298" s="0" t="n">
        <v>0</v>
      </c>
      <c r="H3298" s="0" t="n">
        <v>0</v>
      </c>
      <c r="I3298" s="0" t="n">
        <v>0</v>
      </c>
      <c r="J3298" s="0" t="n">
        <v>37</v>
      </c>
      <c r="K3298" s="37" t="n">
        <f aca="false">E3298+Inputs!$B$5*F3298</f>
        <v>0</v>
      </c>
      <c r="L3298" s="37" t="n">
        <f aca="false">G3298+Inputs!$B$6*H3298</f>
        <v>0</v>
      </c>
      <c r="M3298" s="37" t="n">
        <f aca="false">I3298+Inputs!$B$7*J3298</f>
        <v>45.917</v>
      </c>
      <c r="N3298" s="37" t="n">
        <f aca="false">K3298+L3298+M3298</f>
        <v>45.917</v>
      </c>
    </row>
    <row r="3299" customFormat="false" ht="15" hidden="false" customHeight="false" outlineLevel="0" collapsed="false">
      <c r="A3299" s="0" t="s">
        <v>9</v>
      </c>
      <c r="B3299" s="0" t="s">
        <v>481</v>
      </c>
      <c r="C3299" s="15" t="n">
        <v>45323</v>
      </c>
      <c r="D3299" s="0" t="n">
        <v>2</v>
      </c>
      <c r="E3299" s="0" t="n">
        <v>0</v>
      </c>
      <c r="F3299" s="0" t="n">
        <v>0</v>
      </c>
      <c r="G3299" s="0" t="n">
        <v>0</v>
      </c>
      <c r="H3299" s="0" t="n">
        <v>0</v>
      </c>
      <c r="I3299" s="0" t="n">
        <v>0</v>
      </c>
      <c r="J3299" s="0" t="n">
        <v>3</v>
      </c>
      <c r="K3299" s="37" t="n">
        <f aca="false">E3299+Inputs!$B$5*F3299</f>
        <v>0</v>
      </c>
      <c r="L3299" s="37" t="n">
        <f aca="false">G3299+Inputs!$B$6*H3299</f>
        <v>0</v>
      </c>
      <c r="M3299" s="37" t="n">
        <f aca="false">I3299+Inputs!$B$7*J3299</f>
        <v>3.723</v>
      </c>
      <c r="N3299" s="37" t="n">
        <f aca="false">K3299+L3299+M3299</f>
        <v>3.723</v>
      </c>
    </row>
    <row r="3300" customFormat="false" ht="15" hidden="false" customHeight="false" outlineLevel="0" collapsed="false">
      <c r="A3300" s="0" t="s">
        <v>9</v>
      </c>
      <c r="B3300" s="0" t="s">
        <v>481</v>
      </c>
      <c r="C3300" s="15" t="n">
        <v>45352</v>
      </c>
      <c r="D3300" s="0" t="n">
        <v>2</v>
      </c>
      <c r="E3300" s="0" t="n">
        <v>0</v>
      </c>
      <c r="F3300" s="0" t="n">
        <v>0</v>
      </c>
      <c r="G3300" s="0" t="n">
        <v>0</v>
      </c>
      <c r="H3300" s="0" t="n">
        <v>0</v>
      </c>
      <c r="I3300" s="0" t="n">
        <v>0</v>
      </c>
      <c r="J3300" s="0" t="n">
        <v>7</v>
      </c>
      <c r="K3300" s="37" t="n">
        <f aca="false">E3300+Inputs!$B$5*F3300</f>
        <v>0</v>
      </c>
      <c r="L3300" s="37" t="n">
        <f aca="false">G3300+Inputs!$B$6*H3300</f>
        <v>0</v>
      </c>
      <c r="M3300" s="37" t="n">
        <f aca="false">I3300+Inputs!$B$7*J3300</f>
        <v>8.687</v>
      </c>
      <c r="N3300" s="37" t="n">
        <f aca="false">K3300+L3300+M3300</f>
        <v>8.687</v>
      </c>
    </row>
    <row r="3301" customFormat="false" ht="15" hidden="false" customHeight="false" outlineLevel="0" collapsed="false">
      <c r="A3301" s="0" t="s">
        <v>9</v>
      </c>
      <c r="B3301" s="0" t="s">
        <v>481</v>
      </c>
      <c r="C3301" s="15" t="n">
        <v>45383</v>
      </c>
      <c r="D3301" s="0" t="n">
        <v>2</v>
      </c>
      <c r="E3301" s="0" t="n">
        <v>0</v>
      </c>
      <c r="F3301" s="0" t="n">
        <v>1</v>
      </c>
      <c r="G3301" s="0" t="n">
        <v>0</v>
      </c>
      <c r="H3301" s="0" t="n">
        <v>0</v>
      </c>
      <c r="I3301" s="0" t="n">
        <v>0</v>
      </c>
      <c r="J3301" s="0" t="n">
        <v>20</v>
      </c>
      <c r="K3301" s="37" t="n">
        <f aca="false">E3301+Inputs!$B$5*F3301</f>
        <v>1.275</v>
      </c>
      <c r="L3301" s="37" t="n">
        <f aca="false">G3301+Inputs!$B$6*H3301</f>
        <v>0</v>
      </c>
      <c r="M3301" s="37" t="n">
        <f aca="false">I3301+Inputs!$B$7*J3301</f>
        <v>24.82</v>
      </c>
      <c r="N3301" s="37" t="n">
        <f aca="false">K3301+L3301+M3301</f>
        <v>26.095</v>
      </c>
    </row>
    <row r="3302" customFormat="false" ht="15" hidden="false" customHeight="false" outlineLevel="0" collapsed="false">
      <c r="A3302" s="0" t="s">
        <v>9</v>
      </c>
      <c r="B3302" s="0" t="s">
        <v>481</v>
      </c>
      <c r="C3302" s="15" t="n">
        <v>45413</v>
      </c>
      <c r="D3302" s="0" t="n">
        <v>2</v>
      </c>
      <c r="E3302" s="0" t="n">
        <v>0</v>
      </c>
      <c r="F3302" s="0" t="n">
        <v>0</v>
      </c>
      <c r="G3302" s="0" t="n">
        <v>0</v>
      </c>
      <c r="H3302" s="0" t="n">
        <v>0</v>
      </c>
      <c r="I3302" s="0" t="n">
        <v>0</v>
      </c>
      <c r="J3302" s="0" t="n">
        <v>20</v>
      </c>
      <c r="K3302" s="37" t="n">
        <f aca="false">E3302+Inputs!$B$5*F3302</f>
        <v>0</v>
      </c>
      <c r="L3302" s="37" t="n">
        <f aca="false">G3302+Inputs!$B$6*H3302</f>
        <v>0</v>
      </c>
      <c r="M3302" s="37" t="n">
        <f aca="false">I3302+Inputs!$B$7*J3302</f>
        <v>24.82</v>
      </c>
      <c r="N3302" s="37" t="n">
        <f aca="false">K3302+L3302+M3302</f>
        <v>24.82</v>
      </c>
    </row>
    <row r="3303" customFormat="false" ht="15" hidden="false" customHeight="false" outlineLevel="0" collapsed="false">
      <c r="A3303" s="0" t="s">
        <v>9</v>
      </c>
      <c r="B3303" s="0" t="s">
        <v>481</v>
      </c>
      <c r="C3303" s="15" t="n">
        <v>45444</v>
      </c>
      <c r="D3303" s="0" t="n">
        <v>2</v>
      </c>
      <c r="E3303" s="0" t="n">
        <v>0</v>
      </c>
      <c r="F3303" s="0" t="n">
        <v>0</v>
      </c>
      <c r="G3303" s="0" t="n">
        <v>0</v>
      </c>
      <c r="H3303" s="0" t="n">
        <v>0</v>
      </c>
      <c r="I3303" s="0" t="n">
        <v>0</v>
      </c>
      <c r="J3303" s="0" t="n">
        <v>23</v>
      </c>
      <c r="K3303" s="37" t="n">
        <f aca="false">E3303+Inputs!$B$5*F3303</f>
        <v>0</v>
      </c>
      <c r="L3303" s="37" t="n">
        <f aca="false">G3303+Inputs!$B$6*H3303</f>
        <v>0</v>
      </c>
      <c r="M3303" s="37" t="n">
        <f aca="false">I3303+Inputs!$B$7*J3303</f>
        <v>28.543</v>
      </c>
      <c r="N3303" s="37" t="n">
        <f aca="false">K3303+L3303+M3303</f>
        <v>28.543</v>
      </c>
    </row>
    <row r="3304" customFormat="false" ht="15" hidden="false" customHeight="false" outlineLevel="0" collapsed="false">
      <c r="A3304" s="0" t="s">
        <v>9</v>
      </c>
      <c r="B3304" s="0" t="s">
        <v>481</v>
      </c>
      <c r="C3304" s="15" t="n">
        <v>45474</v>
      </c>
      <c r="D3304" s="0" t="n">
        <v>2</v>
      </c>
      <c r="E3304" s="0" t="n">
        <v>0</v>
      </c>
      <c r="F3304" s="0" t="n">
        <v>0</v>
      </c>
      <c r="G3304" s="0" t="n">
        <v>0</v>
      </c>
      <c r="H3304" s="0" t="n">
        <v>0</v>
      </c>
      <c r="I3304" s="0" t="n">
        <v>0</v>
      </c>
      <c r="J3304" s="0" t="n">
        <v>23</v>
      </c>
      <c r="K3304" s="37" t="n">
        <f aca="false">E3304+Inputs!$B$5*F3304</f>
        <v>0</v>
      </c>
      <c r="L3304" s="37" t="n">
        <f aca="false">G3304+Inputs!$B$6*H3304</f>
        <v>0</v>
      </c>
      <c r="M3304" s="37" t="n">
        <f aca="false">I3304+Inputs!$B$7*J3304</f>
        <v>28.543</v>
      </c>
      <c r="N3304" s="37" t="n">
        <f aca="false">K3304+L3304+M3304</f>
        <v>28.543</v>
      </c>
    </row>
    <row r="3305" customFormat="false" ht="15" hidden="false" customHeight="false" outlineLevel="0" collapsed="false">
      <c r="A3305" s="0" t="s">
        <v>9</v>
      </c>
      <c r="B3305" s="0" t="s">
        <v>481</v>
      </c>
      <c r="C3305" s="15" t="n">
        <v>45505</v>
      </c>
      <c r="D3305" s="0" t="n">
        <v>2</v>
      </c>
      <c r="E3305" s="0" t="n">
        <v>0</v>
      </c>
      <c r="F3305" s="0" t="n">
        <v>0</v>
      </c>
      <c r="G3305" s="0" t="n">
        <v>0</v>
      </c>
      <c r="H3305" s="0" t="n">
        <v>0</v>
      </c>
      <c r="I3305" s="0" t="n">
        <v>0</v>
      </c>
      <c r="J3305" s="0" t="n">
        <v>24</v>
      </c>
      <c r="K3305" s="37" t="n">
        <f aca="false">E3305+Inputs!$B$5*F3305</f>
        <v>0</v>
      </c>
      <c r="L3305" s="37" t="n">
        <f aca="false">G3305+Inputs!$B$6*H3305</f>
        <v>0</v>
      </c>
      <c r="M3305" s="37" t="n">
        <f aca="false">I3305+Inputs!$B$7*J3305</f>
        <v>29.784</v>
      </c>
      <c r="N3305" s="37" t="n">
        <f aca="false">K3305+L3305+M3305</f>
        <v>29.784</v>
      </c>
    </row>
    <row r="3306" customFormat="false" ht="15" hidden="false" customHeight="false" outlineLevel="0" collapsed="false">
      <c r="A3306" s="0" t="s">
        <v>9</v>
      </c>
      <c r="B3306" s="0" t="s">
        <v>481</v>
      </c>
      <c r="C3306" s="15" t="n">
        <v>45536</v>
      </c>
      <c r="D3306" s="0" t="n">
        <v>2</v>
      </c>
      <c r="E3306" s="0" t="n">
        <v>0</v>
      </c>
      <c r="F3306" s="0" t="n">
        <v>0</v>
      </c>
      <c r="G3306" s="0" t="n">
        <v>0</v>
      </c>
      <c r="H3306" s="0" t="n">
        <v>0</v>
      </c>
      <c r="I3306" s="0" t="n">
        <v>0</v>
      </c>
      <c r="J3306" s="0" t="n">
        <v>26</v>
      </c>
      <c r="K3306" s="37" t="n">
        <f aca="false">E3306+Inputs!$B$5*F3306</f>
        <v>0</v>
      </c>
      <c r="L3306" s="37" t="n">
        <f aca="false">G3306+Inputs!$B$6*H3306</f>
        <v>0</v>
      </c>
      <c r="M3306" s="37" t="n">
        <f aca="false">I3306+Inputs!$B$7*J3306</f>
        <v>32.266</v>
      </c>
      <c r="N3306" s="37" t="n">
        <f aca="false">K3306+L3306+M3306</f>
        <v>32.266</v>
      </c>
    </row>
    <row r="3307" customFormat="false" ht="15" hidden="false" customHeight="false" outlineLevel="0" collapsed="false">
      <c r="A3307" s="0" t="s">
        <v>9</v>
      </c>
      <c r="B3307" s="0" t="s">
        <v>481</v>
      </c>
      <c r="C3307" s="15" t="n">
        <v>45566</v>
      </c>
      <c r="D3307" s="0" t="n">
        <v>2</v>
      </c>
      <c r="E3307" s="0" t="n">
        <v>0</v>
      </c>
      <c r="F3307" s="0" t="n">
        <v>0</v>
      </c>
      <c r="G3307" s="0" t="n">
        <v>0</v>
      </c>
      <c r="H3307" s="0" t="n">
        <v>0</v>
      </c>
      <c r="I3307" s="0" t="n">
        <v>0</v>
      </c>
      <c r="J3307" s="0" t="n">
        <v>19</v>
      </c>
      <c r="K3307" s="37" t="n">
        <f aca="false">E3307+Inputs!$B$5*F3307</f>
        <v>0</v>
      </c>
      <c r="L3307" s="37" t="n">
        <f aca="false">G3307+Inputs!$B$6*H3307</f>
        <v>0</v>
      </c>
      <c r="M3307" s="37" t="n">
        <f aca="false">I3307+Inputs!$B$7*J3307</f>
        <v>23.579</v>
      </c>
      <c r="N3307" s="37" t="n">
        <f aca="false">K3307+L3307+M3307</f>
        <v>23.579</v>
      </c>
    </row>
    <row r="3308" customFormat="false" ht="15" hidden="false" customHeight="false" outlineLevel="0" collapsed="false">
      <c r="A3308" s="0" t="s">
        <v>9</v>
      </c>
      <c r="B3308" s="0" t="s">
        <v>481</v>
      </c>
      <c r="C3308" s="15" t="n">
        <v>45597</v>
      </c>
      <c r="D3308" s="0" t="n">
        <v>2</v>
      </c>
      <c r="E3308" s="0" t="n">
        <v>0</v>
      </c>
      <c r="F3308" s="0" t="n">
        <v>0</v>
      </c>
      <c r="G3308" s="0" t="n">
        <v>0</v>
      </c>
      <c r="H3308" s="0" t="n">
        <v>0</v>
      </c>
      <c r="I3308" s="0" t="n">
        <v>0</v>
      </c>
      <c r="J3308" s="0" t="n">
        <v>17</v>
      </c>
      <c r="K3308" s="37" t="n">
        <f aca="false">E3308+Inputs!$B$5*F3308</f>
        <v>0</v>
      </c>
      <c r="L3308" s="37" t="n">
        <f aca="false">G3308+Inputs!$B$6*H3308</f>
        <v>0</v>
      </c>
      <c r="M3308" s="37" t="n">
        <f aca="false">I3308+Inputs!$B$7*J3308</f>
        <v>21.097</v>
      </c>
      <c r="N3308" s="37" t="n">
        <f aca="false">K3308+L3308+M3308</f>
        <v>21.097</v>
      </c>
    </row>
    <row r="3309" customFormat="false" ht="15" hidden="false" customHeight="false" outlineLevel="0" collapsed="false">
      <c r="A3309" s="0" t="s">
        <v>9</v>
      </c>
      <c r="B3309" s="0" t="s">
        <v>481</v>
      </c>
      <c r="C3309" s="15" t="n">
        <v>45627</v>
      </c>
      <c r="D3309" s="0" t="n">
        <v>2</v>
      </c>
      <c r="E3309" s="0" t="n">
        <v>0</v>
      </c>
      <c r="F3309" s="0" t="n">
        <v>0</v>
      </c>
      <c r="G3309" s="0" t="n">
        <v>0</v>
      </c>
      <c r="H3309" s="0" t="n">
        <v>0</v>
      </c>
      <c r="I3309" s="0" t="n">
        <v>0</v>
      </c>
      <c r="J3309" s="0" t="n">
        <v>28</v>
      </c>
      <c r="K3309" s="37" t="n">
        <f aca="false">E3309+Inputs!$B$5*F3309</f>
        <v>0</v>
      </c>
      <c r="L3309" s="37" t="n">
        <f aca="false">G3309+Inputs!$B$6*H3309</f>
        <v>0</v>
      </c>
      <c r="M3309" s="37" t="n">
        <f aca="false">I3309+Inputs!$B$7*J3309</f>
        <v>34.748</v>
      </c>
      <c r="N3309" s="37" t="n">
        <f aca="false">K3309+L3309+M3309</f>
        <v>34.748</v>
      </c>
    </row>
    <row r="3310" customFormat="false" ht="15" hidden="false" customHeight="false" outlineLevel="0" collapsed="false">
      <c r="A3310" s="0" t="s">
        <v>9</v>
      </c>
      <c r="B3310" s="0" t="s">
        <v>481</v>
      </c>
      <c r="C3310" s="15" t="n">
        <v>45658</v>
      </c>
      <c r="D3310" s="0" t="n">
        <v>2</v>
      </c>
      <c r="E3310" s="0" t="n">
        <v>0</v>
      </c>
      <c r="F3310" s="0" t="n">
        <v>0</v>
      </c>
      <c r="G3310" s="0" t="n">
        <v>0</v>
      </c>
      <c r="H3310" s="0" t="n">
        <v>1</v>
      </c>
      <c r="I3310" s="0" t="n">
        <v>0</v>
      </c>
      <c r="J3310" s="0" t="n">
        <v>19</v>
      </c>
      <c r="K3310" s="37" t="n">
        <f aca="false">E3310+Inputs!$B$5*F3310</f>
        <v>0</v>
      </c>
      <c r="L3310" s="37" t="n">
        <f aca="false">G3310+Inputs!$B$6*H3310</f>
        <v>1.275</v>
      </c>
      <c r="M3310" s="37" t="n">
        <f aca="false">I3310+Inputs!$B$7*J3310</f>
        <v>23.579</v>
      </c>
      <c r="N3310" s="37" t="n">
        <f aca="false">K3310+L3310+M3310</f>
        <v>24.854</v>
      </c>
    </row>
    <row r="3311" customFormat="false" ht="15" hidden="false" customHeight="false" outlineLevel="0" collapsed="false">
      <c r="A3311" s="0" t="s">
        <v>9</v>
      </c>
      <c r="B3311" s="0" t="s">
        <v>481</v>
      </c>
      <c r="C3311" s="15" t="n">
        <v>45689</v>
      </c>
      <c r="D3311" s="0" t="n">
        <v>2</v>
      </c>
      <c r="E3311" s="0" t="n">
        <v>0</v>
      </c>
      <c r="F3311" s="0" t="n">
        <v>0</v>
      </c>
      <c r="G3311" s="0" t="n">
        <v>0</v>
      </c>
      <c r="H3311" s="0" t="n">
        <v>0</v>
      </c>
      <c r="I3311" s="0" t="n">
        <v>0</v>
      </c>
      <c r="J3311" s="0" t="n">
        <v>26</v>
      </c>
      <c r="K3311" s="37" t="n">
        <f aca="false">E3311+Inputs!$B$5*F3311</f>
        <v>0</v>
      </c>
      <c r="L3311" s="37" t="n">
        <f aca="false">G3311+Inputs!$B$6*H3311</f>
        <v>0</v>
      </c>
      <c r="M3311" s="37" t="n">
        <f aca="false">I3311+Inputs!$B$7*J3311</f>
        <v>32.266</v>
      </c>
      <c r="N3311" s="37" t="n">
        <f aca="false">K3311+L3311+M3311</f>
        <v>32.266</v>
      </c>
    </row>
    <row r="3312" customFormat="false" ht="15" hidden="false" customHeight="false" outlineLevel="0" collapsed="false">
      <c r="A3312" s="0" t="s">
        <v>9</v>
      </c>
      <c r="B3312" s="0" t="s">
        <v>481</v>
      </c>
      <c r="C3312" s="15" t="n">
        <v>45717</v>
      </c>
      <c r="D3312" s="0" t="n">
        <v>2</v>
      </c>
      <c r="E3312" s="0" t="n">
        <v>0</v>
      </c>
      <c r="F3312" s="0" t="n">
        <v>0</v>
      </c>
      <c r="G3312" s="0" t="n">
        <v>0</v>
      </c>
      <c r="H3312" s="0" t="n">
        <v>0</v>
      </c>
      <c r="I3312" s="0" t="n">
        <v>0</v>
      </c>
      <c r="J3312" s="0" t="n">
        <v>19</v>
      </c>
      <c r="K3312" s="37" t="n">
        <f aca="false">E3312+Inputs!$B$5*F3312</f>
        <v>0</v>
      </c>
      <c r="L3312" s="37" t="n">
        <f aca="false">G3312+Inputs!$B$6*H3312</f>
        <v>0</v>
      </c>
      <c r="M3312" s="37" t="n">
        <f aca="false">I3312+Inputs!$B$7*J3312</f>
        <v>23.579</v>
      </c>
      <c r="N3312" s="37" t="n">
        <f aca="false">K3312+L3312+M3312</f>
        <v>23.579</v>
      </c>
    </row>
    <row r="3313" customFormat="false" ht="15" hidden="false" customHeight="false" outlineLevel="0" collapsed="false">
      <c r="A3313" s="0" t="s">
        <v>9</v>
      </c>
      <c r="B3313" s="0" t="s">
        <v>481</v>
      </c>
      <c r="C3313" s="15" t="n">
        <v>45748</v>
      </c>
      <c r="D3313" s="0" t="n">
        <v>2</v>
      </c>
      <c r="E3313" s="0" t="n">
        <v>0</v>
      </c>
      <c r="F3313" s="0" t="n">
        <v>0</v>
      </c>
      <c r="G3313" s="0" t="n">
        <v>0</v>
      </c>
      <c r="H3313" s="0" t="n">
        <v>0</v>
      </c>
      <c r="I3313" s="0" t="n">
        <v>0</v>
      </c>
      <c r="J3313" s="0" t="n">
        <v>26</v>
      </c>
      <c r="K3313" s="37" t="n">
        <f aca="false">E3313+Inputs!$B$5*F3313</f>
        <v>0</v>
      </c>
      <c r="L3313" s="37" t="n">
        <f aca="false">G3313+Inputs!$B$6*H3313</f>
        <v>0</v>
      </c>
      <c r="M3313" s="37" t="n">
        <f aca="false">I3313+Inputs!$B$7*J3313</f>
        <v>32.266</v>
      </c>
      <c r="N3313" s="37" t="n">
        <f aca="false">K3313+L3313+M3313</f>
        <v>32.266</v>
      </c>
    </row>
    <row r="3314" customFormat="false" ht="15" hidden="false" customHeight="false" outlineLevel="0" collapsed="false">
      <c r="A3314" s="0" t="s">
        <v>9</v>
      </c>
      <c r="B3314" s="0" t="s">
        <v>481</v>
      </c>
      <c r="C3314" s="15" t="n">
        <v>45778</v>
      </c>
      <c r="D3314" s="0" t="n">
        <v>2</v>
      </c>
      <c r="E3314" s="0" t="n">
        <v>0</v>
      </c>
      <c r="F3314" s="0" t="n">
        <v>0</v>
      </c>
      <c r="G3314" s="0" t="n">
        <v>0</v>
      </c>
      <c r="H3314" s="0" t="n">
        <v>0</v>
      </c>
      <c r="I3314" s="0" t="n">
        <v>0</v>
      </c>
      <c r="J3314" s="0" t="n">
        <v>34</v>
      </c>
      <c r="K3314" s="37" t="n">
        <f aca="false">E3314+Inputs!$B$5*F3314</f>
        <v>0</v>
      </c>
      <c r="L3314" s="37" t="n">
        <f aca="false">G3314+Inputs!$B$6*H3314</f>
        <v>0</v>
      </c>
      <c r="M3314" s="37" t="n">
        <f aca="false">I3314+Inputs!$B$7*J3314</f>
        <v>42.194</v>
      </c>
      <c r="N3314" s="37" t="n">
        <f aca="false">K3314+L3314+M3314</f>
        <v>42.194</v>
      </c>
    </row>
    <row r="3315" customFormat="false" ht="15" hidden="false" customHeight="false" outlineLevel="0" collapsed="false">
      <c r="A3315" s="0" t="s">
        <v>9</v>
      </c>
      <c r="B3315" s="0" t="s">
        <v>481</v>
      </c>
      <c r="C3315" s="15" t="n">
        <v>45809</v>
      </c>
      <c r="D3315" s="0" t="n">
        <v>2</v>
      </c>
      <c r="E3315" s="0" t="n">
        <v>0</v>
      </c>
      <c r="F3315" s="0" t="n">
        <v>0</v>
      </c>
      <c r="G3315" s="0" t="n">
        <v>0</v>
      </c>
      <c r="H3315" s="0" t="n">
        <v>0</v>
      </c>
      <c r="I3315" s="0" t="n">
        <v>0</v>
      </c>
      <c r="J3315" s="0" t="n">
        <v>26</v>
      </c>
      <c r="K3315" s="37" t="n">
        <f aca="false">E3315+Inputs!$B$5*F3315</f>
        <v>0</v>
      </c>
      <c r="L3315" s="37" t="n">
        <f aca="false">G3315+Inputs!$B$6*H3315</f>
        <v>0</v>
      </c>
      <c r="M3315" s="37" t="n">
        <f aca="false">I3315+Inputs!$B$7*J3315</f>
        <v>32.266</v>
      </c>
      <c r="N3315" s="37" t="n">
        <f aca="false">K3315+L3315+M3315</f>
        <v>32.266</v>
      </c>
    </row>
    <row r="3316" customFormat="false" ht="15" hidden="false" customHeight="false" outlineLevel="0" collapsed="false">
      <c r="A3316" s="0" t="s">
        <v>9</v>
      </c>
      <c r="B3316" s="0" t="s">
        <v>481</v>
      </c>
      <c r="C3316" s="15" t="n">
        <v>45839</v>
      </c>
      <c r="D3316" s="0" t="n">
        <v>2</v>
      </c>
      <c r="E3316" s="0" t="n">
        <v>0</v>
      </c>
      <c r="F3316" s="0" t="n">
        <v>0</v>
      </c>
      <c r="G3316" s="0" t="n">
        <v>0</v>
      </c>
      <c r="H3316" s="0" t="n">
        <v>0</v>
      </c>
      <c r="I3316" s="0" t="n">
        <v>0</v>
      </c>
      <c r="J3316" s="0" t="n">
        <v>20</v>
      </c>
      <c r="K3316" s="37" t="n">
        <f aca="false">E3316+Inputs!$B$5*F3316</f>
        <v>0</v>
      </c>
      <c r="L3316" s="37" t="n">
        <f aca="false">G3316+Inputs!$B$6*H3316</f>
        <v>0</v>
      </c>
      <c r="M3316" s="37" t="n">
        <f aca="false">I3316+Inputs!$B$7*J3316</f>
        <v>24.82</v>
      </c>
      <c r="N3316" s="37" t="n">
        <f aca="false">K3316+L3316+M3316</f>
        <v>24.82</v>
      </c>
    </row>
    <row r="3317" customFormat="false" ht="15" hidden="false" customHeight="false" outlineLevel="0" collapsed="false">
      <c r="A3317" s="0" t="s">
        <v>9</v>
      </c>
      <c r="B3317" s="0" t="s">
        <v>481</v>
      </c>
      <c r="C3317" s="15" t="n">
        <v>45870</v>
      </c>
      <c r="D3317" s="0" t="n">
        <v>2</v>
      </c>
      <c r="E3317" s="0" t="n">
        <v>0</v>
      </c>
      <c r="F3317" s="0" t="n">
        <v>0</v>
      </c>
      <c r="G3317" s="0" t="n">
        <v>0</v>
      </c>
      <c r="H3317" s="0" t="n">
        <v>0</v>
      </c>
      <c r="I3317" s="0" t="n">
        <v>0</v>
      </c>
      <c r="J3317" s="0" t="n">
        <v>26</v>
      </c>
      <c r="K3317" s="37" t="n">
        <f aca="false">E3317+Inputs!$B$5*F3317</f>
        <v>0</v>
      </c>
      <c r="L3317" s="37" t="n">
        <f aca="false">G3317+Inputs!$B$6*H3317</f>
        <v>0</v>
      </c>
      <c r="M3317" s="37" t="n">
        <f aca="false">I3317+Inputs!$B$7*J3317</f>
        <v>32.266</v>
      </c>
      <c r="N3317" s="37" t="n">
        <f aca="false">K3317+L3317+M3317</f>
        <v>32.266</v>
      </c>
    </row>
    <row r="3318" customFormat="false" ht="15" hidden="false" customHeight="false" outlineLevel="0" collapsed="false">
      <c r="A3318" s="0" t="s">
        <v>9</v>
      </c>
      <c r="B3318" s="0" t="s">
        <v>481</v>
      </c>
      <c r="C3318" s="15" t="n">
        <v>45901</v>
      </c>
      <c r="D3318" s="0" t="n">
        <v>2</v>
      </c>
      <c r="E3318" s="0" t="n">
        <v>0</v>
      </c>
      <c r="F3318" s="0" t="n">
        <v>0</v>
      </c>
      <c r="G3318" s="0" t="n">
        <v>0</v>
      </c>
      <c r="H3318" s="0" t="n">
        <v>0</v>
      </c>
      <c r="I3318" s="0" t="n">
        <v>0</v>
      </c>
      <c r="J3318" s="0" t="n">
        <v>19</v>
      </c>
      <c r="K3318" s="37" t="n">
        <f aca="false">E3318+Inputs!$B$5*F3318</f>
        <v>0</v>
      </c>
      <c r="L3318" s="37" t="n">
        <f aca="false">G3318+Inputs!$B$6*H3318</f>
        <v>0</v>
      </c>
      <c r="M3318" s="37" t="n">
        <f aca="false">I3318+Inputs!$B$7*J3318</f>
        <v>23.579</v>
      </c>
      <c r="N3318" s="37" t="n">
        <f aca="false">K3318+L3318+M3318</f>
        <v>23.579</v>
      </c>
    </row>
    <row r="3319" customFormat="false" ht="15" hidden="false" customHeight="false" outlineLevel="0" collapsed="false">
      <c r="A3319" s="0" t="s">
        <v>9</v>
      </c>
      <c r="B3319" s="0" t="s">
        <v>481</v>
      </c>
      <c r="C3319" s="15" t="n">
        <v>45931</v>
      </c>
      <c r="D3319" s="0" t="n">
        <v>2</v>
      </c>
      <c r="E3319" s="0" t="n">
        <v>0</v>
      </c>
      <c r="F3319" s="0" t="n">
        <v>0</v>
      </c>
      <c r="G3319" s="0" t="n">
        <v>0</v>
      </c>
      <c r="H3319" s="0" t="n">
        <v>0</v>
      </c>
      <c r="I3319" s="0" t="n">
        <v>0</v>
      </c>
      <c r="J3319" s="0" t="n">
        <v>21</v>
      </c>
      <c r="K3319" s="37" t="n">
        <f aca="false">E3319+Inputs!$B$5*F3319</f>
        <v>0</v>
      </c>
      <c r="L3319" s="37" t="n">
        <f aca="false">G3319+Inputs!$B$6*H3319</f>
        <v>0</v>
      </c>
      <c r="M3319" s="37" t="n">
        <f aca="false">I3319+Inputs!$B$7*J3319</f>
        <v>26.061</v>
      </c>
      <c r="N3319" s="37" t="n">
        <f aca="false">K3319+L3319+M3319</f>
        <v>26.061</v>
      </c>
    </row>
    <row r="3320" customFormat="false" ht="15" hidden="false" customHeight="false" outlineLevel="0" collapsed="false">
      <c r="A3320" s="0" t="s">
        <v>9</v>
      </c>
      <c r="B3320" s="0" t="s">
        <v>481</v>
      </c>
      <c r="C3320" s="15" t="n">
        <v>45962</v>
      </c>
      <c r="D3320" s="0" t="n">
        <v>2</v>
      </c>
      <c r="E3320" s="0" t="n">
        <v>0</v>
      </c>
      <c r="F3320" s="0" t="n">
        <v>0</v>
      </c>
      <c r="G3320" s="0" t="n">
        <v>0</v>
      </c>
      <c r="H3320" s="0" t="n">
        <v>0</v>
      </c>
      <c r="I3320" s="0" t="n">
        <v>0</v>
      </c>
      <c r="J3320" s="0" t="n">
        <v>21</v>
      </c>
      <c r="K3320" s="37" t="n">
        <f aca="false">E3320+Inputs!$B$5*F3320</f>
        <v>0</v>
      </c>
      <c r="L3320" s="37" t="n">
        <f aca="false">G3320+Inputs!$B$6*H3320</f>
        <v>0</v>
      </c>
      <c r="M3320" s="37" t="n">
        <f aca="false">I3320+Inputs!$B$7*J3320</f>
        <v>26.061</v>
      </c>
      <c r="N3320" s="37" t="n">
        <f aca="false">K3320+L3320+M3320</f>
        <v>26.061</v>
      </c>
    </row>
    <row r="3321" customFormat="false" ht="15" hidden="false" customHeight="false" outlineLevel="0" collapsed="false">
      <c r="A3321" s="0" t="s">
        <v>9</v>
      </c>
      <c r="B3321" s="0" t="s">
        <v>481</v>
      </c>
      <c r="C3321" s="15" t="n">
        <v>45992</v>
      </c>
      <c r="D3321" s="0" t="n">
        <v>2</v>
      </c>
      <c r="E3321" s="0" t="n">
        <v>0</v>
      </c>
      <c r="F3321" s="0" t="n">
        <v>0</v>
      </c>
      <c r="G3321" s="0" t="n">
        <v>0</v>
      </c>
      <c r="H3321" s="0" t="n">
        <v>0</v>
      </c>
      <c r="I3321" s="0" t="n">
        <v>0</v>
      </c>
      <c r="J3321" s="0" t="n">
        <v>21</v>
      </c>
      <c r="K3321" s="37" t="n">
        <f aca="false">E3321+Inputs!$B$5*F3321</f>
        <v>0</v>
      </c>
      <c r="L3321" s="37" t="n">
        <f aca="false">G3321+Inputs!$B$6*H3321</f>
        <v>0</v>
      </c>
      <c r="M3321" s="37" t="n">
        <f aca="false">I3321+Inputs!$B$7*J3321</f>
        <v>26.061</v>
      </c>
      <c r="N3321" s="37" t="n">
        <f aca="false">K3321+L3321+M3321</f>
        <v>26.061</v>
      </c>
    </row>
    <row r="3322" customFormat="false" ht="15" hidden="false" customHeight="false" outlineLevel="0" collapsed="false">
      <c r="A3322" s="0" t="s">
        <v>9</v>
      </c>
      <c r="B3322" s="0" t="s">
        <v>481</v>
      </c>
      <c r="C3322" s="15" t="n">
        <v>46023</v>
      </c>
      <c r="D3322" s="0" t="n">
        <v>2</v>
      </c>
      <c r="E3322" s="0" t="n">
        <v>0</v>
      </c>
      <c r="F3322" s="0" t="n">
        <v>0</v>
      </c>
      <c r="G3322" s="0" t="n">
        <v>0</v>
      </c>
      <c r="H3322" s="0" t="n">
        <v>0</v>
      </c>
      <c r="I3322" s="0" t="n">
        <v>0</v>
      </c>
      <c r="J3322" s="0" t="n">
        <v>22</v>
      </c>
      <c r="K3322" s="37" t="n">
        <f aca="false">E3322+Inputs!$B$5*F3322</f>
        <v>0</v>
      </c>
      <c r="L3322" s="37" t="n">
        <f aca="false">G3322+Inputs!$B$6*H3322</f>
        <v>0</v>
      </c>
      <c r="M3322" s="37" t="n">
        <f aca="false">I3322+Inputs!$B$7*J3322</f>
        <v>27.302</v>
      </c>
      <c r="N3322" s="37" t="n">
        <f aca="false">K3322+L3322+M3322</f>
        <v>27.302</v>
      </c>
    </row>
    <row r="3323" customFormat="false" ht="15" hidden="false" customHeight="false" outlineLevel="0" collapsed="false">
      <c r="A3323" s="0" t="s">
        <v>9</v>
      </c>
      <c r="B3323" s="0" t="s">
        <v>481</v>
      </c>
      <c r="C3323" s="15" t="n">
        <v>46054</v>
      </c>
      <c r="D3323" s="0" t="n">
        <v>2</v>
      </c>
      <c r="E3323" s="0" t="n">
        <v>0</v>
      </c>
      <c r="F3323" s="0" t="n">
        <v>0</v>
      </c>
      <c r="G3323" s="0" t="n">
        <v>0</v>
      </c>
      <c r="H3323" s="0" t="n">
        <v>0</v>
      </c>
      <c r="I3323" s="0" t="n">
        <v>0</v>
      </c>
      <c r="J3323" s="0" t="n">
        <v>23</v>
      </c>
      <c r="K3323" s="37" t="n">
        <f aca="false">E3323+Inputs!$B$5*F3323</f>
        <v>0</v>
      </c>
      <c r="L3323" s="37" t="n">
        <f aca="false">G3323+Inputs!$B$6*H3323</f>
        <v>0</v>
      </c>
      <c r="M3323" s="37" t="n">
        <f aca="false">I3323+Inputs!$B$7*J3323</f>
        <v>28.543</v>
      </c>
      <c r="N3323" s="37" t="n">
        <f aca="false">K3323+L3323+M3323</f>
        <v>28.543</v>
      </c>
    </row>
    <row r="3324" customFormat="false" ht="15" hidden="false" customHeight="false" outlineLevel="0" collapsed="false">
      <c r="A3324" s="0" t="s">
        <v>9</v>
      </c>
      <c r="B3324" s="0" t="s">
        <v>481</v>
      </c>
      <c r="C3324" s="15" t="n">
        <v>46082</v>
      </c>
      <c r="D3324" s="0" t="n">
        <v>2</v>
      </c>
      <c r="E3324" s="0" t="n">
        <v>0</v>
      </c>
      <c r="F3324" s="0" t="n">
        <v>0</v>
      </c>
      <c r="G3324" s="0" t="n">
        <v>0</v>
      </c>
      <c r="H3324" s="0" t="n">
        <v>1</v>
      </c>
      <c r="I3324" s="0" t="n">
        <v>0</v>
      </c>
      <c r="J3324" s="0" t="n">
        <v>28</v>
      </c>
      <c r="K3324" s="37" t="n">
        <f aca="false">E3324+Inputs!$B$5*F3324</f>
        <v>0</v>
      </c>
      <c r="L3324" s="37" t="n">
        <f aca="false">G3324+Inputs!$B$6*H3324</f>
        <v>1.275</v>
      </c>
      <c r="M3324" s="37" t="n">
        <f aca="false">I3324+Inputs!$B$7*J3324</f>
        <v>34.748</v>
      </c>
      <c r="N3324" s="37" t="n">
        <f aca="false">K3324+L3324+M3324</f>
        <v>36.023</v>
      </c>
    </row>
    <row r="3325" customFormat="false" ht="15" hidden="false" customHeight="false" outlineLevel="0" collapsed="false">
      <c r="A3325" s="0" t="s">
        <v>9</v>
      </c>
      <c r="B3325" s="0" t="s">
        <v>481</v>
      </c>
      <c r="C3325" s="15" t="n">
        <v>46113</v>
      </c>
      <c r="D3325" s="0" t="n">
        <v>2</v>
      </c>
      <c r="E3325" s="0" t="n">
        <v>0</v>
      </c>
      <c r="F3325" s="0" t="n">
        <v>1</v>
      </c>
      <c r="G3325" s="0" t="n">
        <v>0</v>
      </c>
      <c r="H3325" s="0" t="n">
        <v>0</v>
      </c>
      <c r="I3325" s="0" t="n">
        <v>0</v>
      </c>
      <c r="J3325" s="0" t="n">
        <v>14</v>
      </c>
      <c r="K3325" s="37" t="n">
        <f aca="false">E3325+Inputs!$B$5*F3325</f>
        <v>1.275</v>
      </c>
      <c r="L3325" s="37" t="n">
        <f aca="false">G3325+Inputs!$B$6*H3325</f>
        <v>0</v>
      </c>
      <c r="M3325" s="37" t="n">
        <f aca="false">I3325+Inputs!$B$7*J3325</f>
        <v>17.374</v>
      </c>
      <c r="N3325" s="37" t="n">
        <f aca="false">K3325+L3325+M3325</f>
        <v>18.649</v>
      </c>
    </row>
    <row r="3326" customFormat="false" ht="15" hidden="false" customHeight="false" outlineLevel="0" collapsed="false">
      <c r="A3326" s="0" t="s">
        <v>9</v>
      </c>
      <c r="B3326" s="0" t="s">
        <v>481</v>
      </c>
      <c r="C3326" s="15" t="n">
        <v>46143</v>
      </c>
      <c r="D3326" s="0" t="n">
        <v>2</v>
      </c>
      <c r="E3326" s="0" t="n">
        <v>0</v>
      </c>
      <c r="F3326" s="0" t="n">
        <v>2</v>
      </c>
      <c r="G3326" s="0" t="n">
        <v>0</v>
      </c>
      <c r="H3326" s="0" t="n">
        <v>0</v>
      </c>
      <c r="I3326" s="0" t="n">
        <v>0</v>
      </c>
      <c r="J3326" s="0" t="n">
        <v>18</v>
      </c>
      <c r="K3326" s="37" t="n">
        <f aca="false">E3326+Inputs!$B$5*F3326</f>
        <v>2.55</v>
      </c>
      <c r="L3326" s="37" t="n">
        <f aca="false">G3326+Inputs!$B$6*H3326</f>
        <v>0</v>
      </c>
      <c r="M3326" s="37" t="n">
        <f aca="false">I3326+Inputs!$B$7*J3326</f>
        <v>22.338</v>
      </c>
      <c r="N3326" s="37" t="n">
        <f aca="false">K3326+L3326+M3326</f>
        <v>24.888</v>
      </c>
    </row>
    <row r="3327" customFormat="false" ht="15" hidden="false" customHeight="false" outlineLevel="0" collapsed="false">
      <c r="A3327" s="0" t="s">
        <v>9</v>
      </c>
      <c r="B3327" s="0" t="s">
        <v>481</v>
      </c>
      <c r="C3327" s="15" t="n">
        <v>46174</v>
      </c>
      <c r="D3327" s="0" t="n">
        <v>2</v>
      </c>
      <c r="E3327" s="0" t="n">
        <v>0</v>
      </c>
      <c r="F3327" s="0" t="n">
        <v>0</v>
      </c>
      <c r="G3327" s="0" t="n">
        <v>0</v>
      </c>
      <c r="H3327" s="0" t="n">
        <v>0</v>
      </c>
      <c r="I3327" s="0" t="n">
        <v>0</v>
      </c>
      <c r="J3327" s="0" t="n">
        <v>25</v>
      </c>
      <c r="K3327" s="37" t="n">
        <f aca="false">E3327+Inputs!$B$5*F3327</f>
        <v>0</v>
      </c>
      <c r="L3327" s="37" t="n">
        <f aca="false">G3327+Inputs!$B$6*H3327</f>
        <v>0</v>
      </c>
      <c r="M3327" s="37" t="n">
        <f aca="false">I3327+Inputs!$B$7*J3327</f>
        <v>31.025</v>
      </c>
      <c r="N3327" s="37" t="n">
        <f aca="false">K3327+L3327+M3327</f>
        <v>31.025</v>
      </c>
    </row>
    <row r="3328" customFormat="false" ht="15" hidden="false" customHeight="false" outlineLevel="0" collapsed="false">
      <c r="A3328" s="0" t="s">
        <v>9</v>
      </c>
      <c r="B3328" s="0" t="s">
        <v>481</v>
      </c>
      <c r="C3328" s="15" t="n">
        <v>46204</v>
      </c>
      <c r="D3328" s="0" t="n">
        <v>2</v>
      </c>
      <c r="E3328" s="0" t="n">
        <v>0</v>
      </c>
      <c r="F3328" s="0" t="n">
        <v>0</v>
      </c>
      <c r="G3328" s="0" t="n">
        <v>0</v>
      </c>
      <c r="H3328" s="0" t="n">
        <v>3</v>
      </c>
      <c r="I3328" s="0" t="n">
        <v>0</v>
      </c>
      <c r="J3328" s="0" t="n">
        <v>18</v>
      </c>
      <c r="K3328" s="37" t="n">
        <f aca="false">E3328+Inputs!$B$5*F3328</f>
        <v>0</v>
      </c>
      <c r="L3328" s="37" t="n">
        <f aca="false">G3328+Inputs!$B$6*H3328</f>
        <v>3.825</v>
      </c>
      <c r="M3328" s="37" t="n">
        <f aca="false">I3328+Inputs!$B$7*J3328</f>
        <v>22.338</v>
      </c>
      <c r="N3328" s="37" t="n">
        <f aca="false">K3328+L3328+M3328</f>
        <v>26.163</v>
      </c>
    </row>
    <row r="3329" customFormat="false" ht="15" hidden="false" customHeight="false" outlineLevel="0" collapsed="false">
      <c r="A3329" s="0" t="s">
        <v>9</v>
      </c>
      <c r="B3329" s="0" t="s">
        <v>481</v>
      </c>
      <c r="C3329" s="15" t="n">
        <v>46235</v>
      </c>
      <c r="D3329" s="0" t="n">
        <v>2</v>
      </c>
      <c r="E3329" s="0" t="n">
        <v>0</v>
      </c>
      <c r="F3329" s="0" t="n">
        <v>1</v>
      </c>
      <c r="G3329" s="0" t="n">
        <v>0</v>
      </c>
      <c r="H3329" s="0" t="n">
        <v>0</v>
      </c>
      <c r="I3329" s="0" t="n">
        <v>0</v>
      </c>
      <c r="J3329" s="0" t="n">
        <v>16</v>
      </c>
      <c r="K3329" s="37" t="n">
        <f aca="false">E3329+Inputs!$B$5*F3329</f>
        <v>1.275</v>
      </c>
      <c r="L3329" s="37" t="n">
        <f aca="false">G3329+Inputs!$B$6*H3329</f>
        <v>0</v>
      </c>
      <c r="M3329" s="37" t="n">
        <f aca="false">I3329+Inputs!$B$7*J3329</f>
        <v>19.856</v>
      </c>
      <c r="N3329" s="37" t="n">
        <f aca="false">K3329+L3329+M3329</f>
        <v>21.131</v>
      </c>
    </row>
    <row r="3330" customFormat="false" ht="15" hidden="false" customHeight="false" outlineLevel="0" collapsed="false">
      <c r="A3330" s="0" t="s">
        <v>9</v>
      </c>
      <c r="B3330" s="0" t="s">
        <v>441</v>
      </c>
      <c r="C3330" s="15" t="n">
        <v>44927</v>
      </c>
      <c r="D3330" s="0" t="n">
        <v>5</v>
      </c>
      <c r="E3330" s="0" t="n">
        <v>0</v>
      </c>
      <c r="F3330" s="0" t="n">
        <v>14</v>
      </c>
      <c r="G3330" s="0" t="n">
        <v>0</v>
      </c>
      <c r="H3330" s="0" t="n">
        <v>1</v>
      </c>
      <c r="I3330" s="0" t="n">
        <v>0</v>
      </c>
      <c r="J3330" s="0" t="n">
        <v>55</v>
      </c>
      <c r="K3330" s="37" t="n">
        <f aca="false">E3330+Inputs!$B$5*F3330</f>
        <v>17.85</v>
      </c>
      <c r="L3330" s="37" t="n">
        <f aca="false">G3330+Inputs!$B$6*H3330</f>
        <v>1.275</v>
      </c>
      <c r="M3330" s="37" t="n">
        <f aca="false">I3330+Inputs!$B$7*J3330</f>
        <v>68.255</v>
      </c>
      <c r="N3330" s="37" t="n">
        <f aca="false">K3330+L3330+M3330</f>
        <v>87.38</v>
      </c>
    </row>
    <row r="3331" customFormat="false" ht="15" hidden="false" customHeight="false" outlineLevel="0" collapsed="false">
      <c r="A3331" s="0" t="s">
        <v>9</v>
      </c>
      <c r="B3331" s="0" t="s">
        <v>441</v>
      </c>
      <c r="C3331" s="15" t="n">
        <v>44958</v>
      </c>
      <c r="D3331" s="0" t="n">
        <v>5</v>
      </c>
      <c r="E3331" s="0" t="n">
        <v>0</v>
      </c>
      <c r="F3331" s="0" t="n">
        <v>19</v>
      </c>
      <c r="G3331" s="0" t="n">
        <v>0</v>
      </c>
      <c r="H3331" s="0" t="n">
        <v>1</v>
      </c>
      <c r="I3331" s="0" t="n">
        <v>0</v>
      </c>
      <c r="J3331" s="0" t="n">
        <v>48</v>
      </c>
      <c r="K3331" s="37" t="n">
        <f aca="false">E3331+Inputs!$B$5*F3331</f>
        <v>24.225</v>
      </c>
      <c r="L3331" s="37" t="n">
        <f aca="false">G3331+Inputs!$B$6*H3331</f>
        <v>1.275</v>
      </c>
      <c r="M3331" s="37" t="n">
        <f aca="false">I3331+Inputs!$B$7*J3331</f>
        <v>59.568</v>
      </c>
      <c r="N3331" s="37" t="n">
        <f aca="false">K3331+L3331+M3331</f>
        <v>85.068</v>
      </c>
    </row>
    <row r="3332" customFormat="false" ht="15" hidden="false" customHeight="false" outlineLevel="0" collapsed="false">
      <c r="A3332" s="0" t="s">
        <v>9</v>
      </c>
      <c r="B3332" s="0" t="s">
        <v>441</v>
      </c>
      <c r="C3332" s="15" t="n">
        <v>44986</v>
      </c>
      <c r="D3332" s="0" t="n">
        <v>5</v>
      </c>
      <c r="E3332" s="0" t="n">
        <v>0</v>
      </c>
      <c r="F3332" s="0" t="n">
        <v>3</v>
      </c>
      <c r="G3332" s="0" t="n">
        <v>0</v>
      </c>
      <c r="H3332" s="0" t="n">
        <v>0</v>
      </c>
      <c r="I3332" s="0" t="n">
        <v>0</v>
      </c>
      <c r="J3332" s="0" t="n">
        <v>7</v>
      </c>
      <c r="K3332" s="37" t="n">
        <f aca="false">E3332+Inputs!$B$5*F3332</f>
        <v>3.825</v>
      </c>
      <c r="L3332" s="37" t="n">
        <f aca="false">G3332+Inputs!$B$6*H3332</f>
        <v>0</v>
      </c>
      <c r="M3332" s="37" t="n">
        <f aca="false">I3332+Inputs!$B$7*J3332</f>
        <v>8.687</v>
      </c>
      <c r="N3332" s="37" t="n">
        <f aca="false">K3332+L3332+M3332</f>
        <v>12.512</v>
      </c>
    </row>
    <row r="3333" customFormat="false" ht="15" hidden="false" customHeight="false" outlineLevel="0" collapsed="false">
      <c r="A3333" s="0" t="s">
        <v>9</v>
      </c>
      <c r="B3333" s="0" t="s">
        <v>441</v>
      </c>
      <c r="C3333" s="15" t="n">
        <v>45017</v>
      </c>
      <c r="D3333" s="0" t="n">
        <v>5</v>
      </c>
      <c r="E3333" s="0" t="n">
        <v>0</v>
      </c>
      <c r="F3333" s="0" t="n">
        <v>2</v>
      </c>
      <c r="G3333" s="0" t="n">
        <v>0</v>
      </c>
      <c r="H3333" s="0" t="n">
        <v>0</v>
      </c>
      <c r="I3333" s="0" t="n">
        <v>0</v>
      </c>
      <c r="J3333" s="0" t="n">
        <v>21</v>
      </c>
      <c r="K3333" s="37" t="n">
        <f aca="false">E3333+Inputs!$B$5*F3333</f>
        <v>2.55</v>
      </c>
      <c r="L3333" s="37" t="n">
        <f aca="false">G3333+Inputs!$B$6*H3333</f>
        <v>0</v>
      </c>
      <c r="M3333" s="37" t="n">
        <f aca="false">I3333+Inputs!$B$7*J3333</f>
        <v>26.061</v>
      </c>
      <c r="N3333" s="37" t="n">
        <f aca="false">K3333+L3333+M3333</f>
        <v>28.611</v>
      </c>
    </row>
    <row r="3334" customFormat="false" ht="15" hidden="false" customHeight="false" outlineLevel="0" collapsed="false">
      <c r="A3334" s="0" t="s">
        <v>9</v>
      </c>
      <c r="B3334" s="0" t="s">
        <v>441</v>
      </c>
      <c r="C3334" s="15" t="n">
        <v>45047</v>
      </c>
      <c r="D3334" s="0" t="n">
        <v>5</v>
      </c>
      <c r="E3334" s="0" t="n">
        <v>0</v>
      </c>
      <c r="F3334" s="0" t="n">
        <v>15</v>
      </c>
      <c r="G3334" s="0" t="n">
        <v>0</v>
      </c>
      <c r="H3334" s="0" t="n">
        <v>2</v>
      </c>
      <c r="I3334" s="0" t="n">
        <v>0</v>
      </c>
      <c r="J3334" s="0" t="n">
        <v>50</v>
      </c>
      <c r="K3334" s="37" t="n">
        <f aca="false">E3334+Inputs!$B$5*F3334</f>
        <v>19.125</v>
      </c>
      <c r="L3334" s="37" t="n">
        <f aca="false">G3334+Inputs!$B$6*H3334</f>
        <v>2.55</v>
      </c>
      <c r="M3334" s="37" t="n">
        <f aca="false">I3334+Inputs!$B$7*J3334</f>
        <v>62.05</v>
      </c>
      <c r="N3334" s="37" t="n">
        <f aca="false">K3334+L3334+M3334</f>
        <v>83.725</v>
      </c>
    </row>
    <row r="3335" customFormat="false" ht="15" hidden="false" customHeight="false" outlineLevel="0" collapsed="false">
      <c r="A3335" s="0" t="s">
        <v>9</v>
      </c>
      <c r="B3335" s="0" t="s">
        <v>441</v>
      </c>
      <c r="C3335" s="15" t="n">
        <v>45078</v>
      </c>
      <c r="D3335" s="0" t="n">
        <v>5</v>
      </c>
      <c r="E3335" s="0" t="n">
        <v>0</v>
      </c>
      <c r="F3335" s="0" t="n">
        <v>13</v>
      </c>
      <c r="G3335" s="0" t="n">
        <v>0</v>
      </c>
      <c r="H3335" s="0" t="n">
        <v>1</v>
      </c>
      <c r="I3335" s="0" t="n">
        <v>0</v>
      </c>
      <c r="J3335" s="0" t="n">
        <v>69</v>
      </c>
      <c r="K3335" s="37" t="n">
        <f aca="false">E3335+Inputs!$B$5*F3335</f>
        <v>16.575</v>
      </c>
      <c r="L3335" s="37" t="n">
        <f aca="false">G3335+Inputs!$B$6*H3335</f>
        <v>1.275</v>
      </c>
      <c r="M3335" s="37" t="n">
        <f aca="false">I3335+Inputs!$B$7*J3335</f>
        <v>85.629</v>
      </c>
      <c r="N3335" s="37" t="n">
        <f aca="false">K3335+L3335+M3335</f>
        <v>103.479</v>
      </c>
    </row>
    <row r="3336" customFormat="false" ht="15" hidden="false" customHeight="false" outlineLevel="0" collapsed="false">
      <c r="A3336" s="0" t="s">
        <v>9</v>
      </c>
      <c r="B3336" s="0" t="s">
        <v>441</v>
      </c>
      <c r="C3336" s="15" t="n">
        <v>45108</v>
      </c>
      <c r="D3336" s="0" t="n">
        <v>5</v>
      </c>
      <c r="E3336" s="0" t="n">
        <v>0</v>
      </c>
      <c r="F3336" s="0" t="n">
        <v>15</v>
      </c>
      <c r="G3336" s="0" t="n">
        <v>0</v>
      </c>
      <c r="H3336" s="0" t="n">
        <v>1</v>
      </c>
      <c r="I3336" s="0" t="n">
        <v>0</v>
      </c>
      <c r="J3336" s="0" t="n">
        <v>56</v>
      </c>
      <c r="K3336" s="37" t="n">
        <f aca="false">E3336+Inputs!$B$5*F3336</f>
        <v>19.125</v>
      </c>
      <c r="L3336" s="37" t="n">
        <f aca="false">G3336+Inputs!$B$6*H3336</f>
        <v>1.275</v>
      </c>
      <c r="M3336" s="37" t="n">
        <f aca="false">I3336+Inputs!$B$7*J3336</f>
        <v>69.496</v>
      </c>
      <c r="N3336" s="37" t="n">
        <f aca="false">K3336+L3336+M3336</f>
        <v>89.896</v>
      </c>
    </row>
    <row r="3337" customFormat="false" ht="15" hidden="false" customHeight="false" outlineLevel="0" collapsed="false">
      <c r="A3337" s="0" t="s">
        <v>9</v>
      </c>
      <c r="B3337" s="0" t="s">
        <v>441</v>
      </c>
      <c r="C3337" s="15" t="n">
        <v>45139</v>
      </c>
      <c r="D3337" s="0" t="n">
        <v>5</v>
      </c>
      <c r="E3337" s="0" t="n">
        <v>0</v>
      </c>
      <c r="F3337" s="0" t="n">
        <v>17</v>
      </c>
      <c r="G3337" s="0" t="n">
        <v>0</v>
      </c>
      <c r="H3337" s="0" t="n">
        <v>5</v>
      </c>
      <c r="I3337" s="0" t="n">
        <v>0</v>
      </c>
      <c r="J3337" s="0" t="n">
        <v>89</v>
      </c>
      <c r="K3337" s="37" t="n">
        <f aca="false">E3337+Inputs!$B$5*F3337</f>
        <v>21.675</v>
      </c>
      <c r="L3337" s="37" t="n">
        <f aca="false">G3337+Inputs!$B$6*H3337</f>
        <v>6.375</v>
      </c>
      <c r="M3337" s="37" t="n">
        <f aca="false">I3337+Inputs!$B$7*J3337</f>
        <v>110.449</v>
      </c>
      <c r="N3337" s="37" t="n">
        <f aca="false">K3337+L3337+M3337</f>
        <v>138.499</v>
      </c>
    </row>
    <row r="3338" customFormat="false" ht="15" hidden="false" customHeight="false" outlineLevel="0" collapsed="false">
      <c r="A3338" s="0" t="s">
        <v>9</v>
      </c>
      <c r="B3338" s="0" t="s">
        <v>441</v>
      </c>
      <c r="C3338" s="15" t="n">
        <v>45170</v>
      </c>
      <c r="D3338" s="0" t="n">
        <v>5</v>
      </c>
      <c r="E3338" s="0" t="n">
        <v>0</v>
      </c>
      <c r="F3338" s="0" t="n">
        <v>21</v>
      </c>
      <c r="G3338" s="0" t="n">
        <v>0</v>
      </c>
      <c r="H3338" s="0" t="n">
        <v>2</v>
      </c>
      <c r="I3338" s="0" t="n">
        <v>0</v>
      </c>
      <c r="J3338" s="0" t="n">
        <v>77</v>
      </c>
      <c r="K3338" s="37" t="n">
        <f aca="false">E3338+Inputs!$B$5*F3338</f>
        <v>26.775</v>
      </c>
      <c r="L3338" s="37" t="n">
        <f aca="false">G3338+Inputs!$B$6*H3338</f>
        <v>2.55</v>
      </c>
      <c r="M3338" s="37" t="n">
        <f aca="false">I3338+Inputs!$B$7*J3338</f>
        <v>95.557</v>
      </c>
      <c r="N3338" s="37" t="n">
        <f aca="false">K3338+L3338+M3338</f>
        <v>124.882</v>
      </c>
    </row>
    <row r="3339" customFormat="false" ht="15" hidden="false" customHeight="false" outlineLevel="0" collapsed="false">
      <c r="A3339" s="0" t="s">
        <v>9</v>
      </c>
      <c r="B3339" s="0" t="s">
        <v>441</v>
      </c>
      <c r="C3339" s="15" t="n">
        <v>45200</v>
      </c>
      <c r="D3339" s="0" t="n">
        <v>5</v>
      </c>
      <c r="E3339" s="0" t="n">
        <v>0</v>
      </c>
      <c r="F3339" s="0" t="n">
        <v>13</v>
      </c>
      <c r="G3339" s="0" t="n">
        <v>0</v>
      </c>
      <c r="H3339" s="0" t="n">
        <v>2</v>
      </c>
      <c r="I3339" s="0" t="n">
        <v>0</v>
      </c>
      <c r="J3339" s="0" t="n">
        <v>66</v>
      </c>
      <c r="K3339" s="37" t="n">
        <f aca="false">E3339+Inputs!$B$5*F3339</f>
        <v>16.575</v>
      </c>
      <c r="L3339" s="37" t="n">
        <f aca="false">G3339+Inputs!$B$6*H3339</f>
        <v>2.55</v>
      </c>
      <c r="M3339" s="37" t="n">
        <f aca="false">I3339+Inputs!$B$7*J3339</f>
        <v>81.906</v>
      </c>
      <c r="N3339" s="37" t="n">
        <f aca="false">K3339+L3339+M3339</f>
        <v>101.031</v>
      </c>
    </row>
    <row r="3340" customFormat="false" ht="15" hidden="false" customHeight="false" outlineLevel="0" collapsed="false">
      <c r="A3340" s="0" t="s">
        <v>9</v>
      </c>
      <c r="B3340" s="0" t="s">
        <v>441</v>
      </c>
      <c r="C3340" s="15" t="n">
        <v>45231</v>
      </c>
      <c r="D3340" s="0" t="n">
        <v>5</v>
      </c>
      <c r="E3340" s="0" t="n">
        <v>0</v>
      </c>
      <c r="F3340" s="0" t="n">
        <v>13</v>
      </c>
      <c r="G3340" s="0" t="n">
        <v>0</v>
      </c>
      <c r="H3340" s="0" t="n">
        <v>4</v>
      </c>
      <c r="I3340" s="0" t="n">
        <v>0</v>
      </c>
      <c r="J3340" s="0" t="n">
        <v>67</v>
      </c>
      <c r="K3340" s="37" t="n">
        <f aca="false">E3340+Inputs!$B$5*F3340</f>
        <v>16.575</v>
      </c>
      <c r="L3340" s="37" t="n">
        <f aca="false">G3340+Inputs!$B$6*H3340</f>
        <v>5.1</v>
      </c>
      <c r="M3340" s="37" t="n">
        <f aca="false">I3340+Inputs!$B$7*J3340</f>
        <v>83.147</v>
      </c>
      <c r="N3340" s="37" t="n">
        <f aca="false">K3340+L3340+M3340</f>
        <v>104.822</v>
      </c>
    </row>
    <row r="3341" customFormat="false" ht="15" hidden="false" customHeight="false" outlineLevel="0" collapsed="false">
      <c r="A3341" s="0" t="s">
        <v>9</v>
      </c>
      <c r="B3341" s="0" t="s">
        <v>441</v>
      </c>
      <c r="C3341" s="15" t="n">
        <v>45261</v>
      </c>
      <c r="D3341" s="0" t="n">
        <v>5</v>
      </c>
      <c r="E3341" s="0" t="n">
        <v>0</v>
      </c>
      <c r="F3341" s="0" t="n">
        <v>8</v>
      </c>
      <c r="G3341" s="0" t="n">
        <v>0</v>
      </c>
      <c r="H3341" s="0" t="n">
        <v>1</v>
      </c>
      <c r="I3341" s="0" t="n">
        <v>0</v>
      </c>
      <c r="J3341" s="0" t="n">
        <v>52</v>
      </c>
      <c r="K3341" s="37" t="n">
        <f aca="false">E3341+Inputs!$B$5*F3341</f>
        <v>10.2</v>
      </c>
      <c r="L3341" s="37" t="n">
        <f aca="false">G3341+Inputs!$B$6*H3341</f>
        <v>1.275</v>
      </c>
      <c r="M3341" s="37" t="n">
        <f aca="false">I3341+Inputs!$B$7*J3341</f>
        <v>64.532</v>
      </c>
      <c r="N3341" s="37" t="n">
        <f aca="false">K3341+L3341+M3341</f>
        <v>76.007</v>
      </c>
    </row>
    <row r="3342" customFormat="false" ht="15" hidden="false" customHeight="false" outlineLevel="0" collapsed="false">
      <c r="A3342" s="0" t="s">
        <v>9</v>
      </c>
      <c r="B3342" s="0" t="s">
        <v>441</v>
      </c>
      <c r="C3342" s="15" t="n">
        <v>45292</v>
      </c>
      <c r="D3342" s="0" t="n">
        <v>5</v>
      </c>
      <c r="E3342" s="0" t="n">
        <v>0</v>
      </c>
      <c r="F3342" s="0" t="n">
        <v>9</v>
      </c>
      <c r="G3342" s="0" t="n">
        <v>0</v>
      </c>
      <c r="H3342" s="0" t="n">
        <v>2</v>
      </c>
      <c r="I3342" s="0" t="n">
        <v>0</v>
      </c>
      <c r="J3342" s="0" t="n">
        <v>42</v>
      </c>
      <c r="K3342" s="37" t="n">
        <f aca="false">E3342+Inputs!$B$5*F3342</f>
        <v>11.475</v>
      </c>
      <c r="L3342" s="37" t="n">
        <f aca="false">G3342+Inputs!$B$6*H3342</f>
        <v>2.55</v>
      </c>
      <c r="M3342" s="37" t="n">
        <f aca="false">I3342+Inputs!$B$7*J3342</f>
        <v>52.122</v>
      </c>
      <c r="N3342" s="37" t="n">
        <f aca="false">K3342+L3342+M3342</f>
        <v>66.147</v>
      </c>
    </row>
    <row r="3343" customFormat="false" ht="15" hidden="false" customHeight="false" outlineLevel="0" collapsed="false">
      <c r="A3343" s="0" t="s">
        <v>9</v>
      </c>
      <c r="B3343" s="0" t="s">
        <v>441</v>
      </c>
      <c r="C3343" s="15" t="n">
        <v>45323</v>
      </c>
      <c r="D3343" s="0" t="n">
        <v>5</v>
      </c>
      <c r="E3343" s="0" t="n">
        <v>0</v>
      </c>
      <c r="F3343" s="0" t="n">
        <v>1</v>
      </c>
      <c r="G3343" s="0" t="n">
        <v>0</v>
      </c>
      <c r="H3343" s="0" t="n">
        <v>0</v>
      </c>
      <c r="I3343" s="0" t="n">
        <v>0</v>
      </c>
      <c r="J3343" s="0" t="n">
        <v>8</v>
      </c>
      <c r="K3343" s="37" t="n">
        <f aca="false">E3343+Inputs!$B$5*F3343</f>
        <v>1.275</v>
      </c>
      <c r="L3343" s="37" t="n">
        <f aca="false">G3343+Inputs!$B$6*H3343</f>
        <v>0</v>
      </c>
      <c r="M3343" s="37" t="n">
        <f aca="false">I3343+Inputs!$B$7*J3343</f>
        <v>9.928</v>
      </c>
      <c r="N3343" s="37" t="n">
        <f aca="false">K3343+L3343+M3343</f>
        <v>11.203</v>
      </c>
    </row>
    <row r="3344" customFormat="false" ht="15" hidden="false" customHeight="false" outlineLevel="0" collapsed="false">
      <c r="A3344" s="0" t="s">
        <v>9</v>
      </c>
      <c r="B3344" s="0" t="s">
        <v>441</v>
      </c>
      <c r="C3344" s="15" t="n">
        <v>45352</v>
      </c>
      <c r="D3344" s="0" t="n">
        <v>5</v>
      </c>
      <c r="E3344" s="0" t="n">
        <v>0</v>
      </c>
      <c r="F3344" s="0" t="n">
        <v>4</v>
      </c>
      <c r="G3344" s="0" t="n">
        <v>0</v>
      </c>
      <c r="H3344" s="0" t="n">
        <v>0</v>
      </c>
      <c r="I3344" s="0" t="n">
        <v>0</v>
      </c>
      <c r="J3344" s="0" t="n">
        <v>13</v>
      </c>
      <c r="K3344" s="37" t="n">
        <f aca="false">E3344+Inputs!$B$5*F3344</f>
        <v>5.1</v>
      </c>
      <c r="L3344" s="37" t="n">
        <f aca="false">G3344+Inputs!$B$6*H3344</f>
        <v>0</v>
      </c>
      <c r="M3344" s="37" t="n">
        <f aca="false">I3344+Inputs!$B$7*J3344</f>
        <v>16.133</v>
      </c>
      <c r="N3344" s="37" t="n">
        <f aca="false">K3344+L3344+M3344</f>
        <v>21.233</v>
      </c>
    </row>
    <row r="3345" customFormat="false" ht="15" hidden="false" customHeight="false" outlineLevel="0" collapsed="false">
      <c r="A3345" s="0" t="s">
        <v>9</v>
      </c>
      <c r="B3345" s="0" t="s">
        <v>441</v>
      </c>
      <c r="C3345" s="15" t="n">
        <v>45383</v>
      </c>
      <c r="D3345" s="0" t="n">
        <v>5</v>
      </c>
      <c r="E3345" s="0" t="n">
        <v>0</v>
      </c>
      <c r="F3345" s="0" t="n">
        <v>9</v>
      </c>
      <c r="G3345" s="0" t="n">
        <v>0</v>
      </c>
      <c r="H3345" s="0" t="n">
        <v>1</v>
      </c>
      <c r="I3345" s="0" t="n">
        <v>0</v>
      </c>
      <c r="J3345" s="0" t="n">
        <v>42</v>
      </c>
      <c r="K3345" s="37" t="n">
        <f aca="false">E3345+Inputs!$B$5*F3345</f>
        <v>11.475</v>
      </c>
      <c r="L3345" s="37" t="n">
        <f aca="false">G3345+Inputs!$B$6*H3345</f>
        <v>1.275</v>
      </c>
      <c r="M3345" s="37" t="n">
        <f aca="false">I3345+Inputs!$B$7*J3345</f>
        <v>52.122</v>
      </c>
      <c r="N3345" s="37" t="n">
        <f aca="false">K3345+L3345+M3345</f>
        <v>64.872</v>
      </c>
    </row>
    <row r="3346" customFormat="false" ht="15" hidden="false" customHeight="false" outlineLevel="0" collapsed="false">
      <c r="A3346" s="0" t="s">
        <v>9</v>
      </c>
      <c r="B3346" s="0" t="s">
        <v>441</v>
      </c>
      <c r="C3346" s="15" t="n">
        <v>45413</v>
      </c>
      <c r="D3346" s="0" t="n">
        <v>5</v>
      </c>
      <c r="E3346" s="0" t="n">
        <v>0</v>
      </c>
      <c r="F3346" s="0" t="n">
        <v>6</v>
      </c>
      <c r="G3346" s="0" t="n">
        <v>0</v>
      </c>
      <c r="H3346" s="0" t="n">
        <v>4</v>
      </c>
      <c r="I3346" s="0" t="n">
        <v>0</v>
      </c>
      <c r="J3346" s="0" t="n">
        <v>38</v>
      </c>
      <c r="K3346" s="37" t="n">
        <f aca="false">E3346+Inputs!$B$5*F3346</f>
        <v>7.65</v>
      </c>
      <c r="L3346" s="37" t="n">
        <f aca="false">G3346+Inputs!$B$6*H3346</f>
        <v>5.1</v>
      </c>
      <c r="M3346" s="37" t="n">
        <f aca="false">I3346+Inputs!$B$7*J3346</f>
        <v>47.158</v>
      </c>
      <c r="N3346" s="37" t="n">
        <f aca="false">K3346+L3346+M3346</f>
        <v>59.908</v>
      </c>
    </row>
    <row r="3347" customFormat="false" ht="15" hidden="false" customHeight="false" outlineLevel="0" collapsed="false">
      <c r="A3347" s="0" t="s">
        <v>9</v>
      </c>
      <c r="B3347" s="0" t="s">
        <v>441</v>
      </c>
      <c r="C3347" s="15" t="n">
        <v>45444</v>
      </c>
      <c r="D3347" s="0" t="n">
        <v>5</v>
      </c>
      <c r="E3347" s="0" t="n">
        <v>0</v>
      </c>
      <c r="F3347" s="0" t="n">
        <v>20</v>
      </c>
      <c r="G3347" s="0" t="n">
        <v>0</v>
      </c>
      <c r="H3347" s="0" t="n">
        <v>1</v>
      </c>
      <c r="I3347" s="0" t="n">
        <v>0</v>
      </c>
      <c r="J3347" s="0" t="n">
        <v>78</v>
      </c>
      <c r="K3347" s="37" t="n">
        <f aca="false">E3347+Inputs!$B$5*F3347</f>
        <v>25.5</v>
      </c>
      <c r="L3347" s="37" t="n">
        <f aca="false">G3347+Inputs!$B$6*H3347</f>
        <v>1.275</v>
      </c>
      <c r="M3347" s="37" t="n">
        <f aca="false">I3347+Inputs!$B$7*J3347</f>
        <v>96.798</v>
      </c>
      <c r="N3347" s="37" t="n">
        <f aca="false">K3347+L3347+M3347</f>
        <v>123.573</v>
      </c>
    </row>
    <row r="3348" customFormat="false" ht="15" hidden="false" customHeight="false" outlineLevel="0" collapsed="false">
      <c r="A3348" s="0" t="s">
        <v>9</v>
      </c>
      <c r="B3348" s="0" t="s">
        <v>441</v>
      </c>
      <c r="C3348" s="15" t="n">
        <v>45474</v>
      </c>
      <c r="D3348" s="0" t="n">
        <v>5</v>
      </c>
      <c r="E3348" s="0" t="n">
        <v>0</v>
      </c>
      <c r="F3348" s="0" t="n">
        <v>17</v>
      </c>
      <c r="G3348" s="0" t="n">
        <v>0</v>
      </c>
      <c r="H3348" s="0" t="n">
        <v>0</v>
      </c>
      <c r="I3348" s="0" t="n">
        <v>0</v>
      </c>
      <c r="J3348" s="0" t="n">
        <v>74</v>
      </c>
      <c r="K3348" s="37" t="n">
        <f aca="false">E3348+Inputs!$B$5*F3348</f>
        <v>21.675</v>
      </c>
      <c r="L3348" s="37" t="n">
        <f aca="false">G3348+Inputs!$B$6*H3348</f>
        <v>0</v>
      </c>
      <c r="M3348" s="37" t="n">
        <f aca="false">I3348+Inputs!$B$7*J3348</f>
        <v>91.834</v>
      </c>
      <c r="N3348" s="37" t="n">
        <f aca="false">K3348+L3348+M3348</f>
        <v>113.509</v>
      </c>
    </row>
    <row r="3349" customFormat="false" ht="15" hidden="false" customHeight="false" outlineLevel="0" collapsed="false">
      <c r="A3349" s="0" t="s">
        <v>9</v>
      </c>
      <c r="B3349" s="0" t="s">
        <v>441</v>
      </c>
      <c r="C3349" s="15" t="n">
        <v>45505</v>
      </c>
      <c r="D3349" s="0" t="n">
        <v>5</v>
      </c>
      <c r="E3349" s="0" t="n">
        <v>0</v>
      </c>
      <c r="F3349" s="0" t="n">
        <v>13</v>
      </c>
      <c r="G3349" s="0" t="n">
        <v>0</v>
      </c>
      <c r="H3349" s="0" t="n">
        <v>4</v>
      </c>
      <c r="I3349" s="0" t="n">
        <v>0</v>
      </c>
      <c r="J3349" s="0" t="n">
        <v>66</v>
      </c>
      <c r="K3349" s="37" t="n">
        <f aca="false">E3349+Inputs!$B$5*F3349</f>
        <v>16.575</v>
      </c>
      <c r="L3349" s="37" t="n">
        <f aca="false">G3349+Inputs!$B$6*H3349</f>
        <v>5.1</v>
      </c>
      <c r="M3349" s="37" t="n">
        <f aca="false">I3349+Inputs!$B$7*J3349</f>
        <v>81.906</v>
      </c>
      <c r="N3349" s="37" t="n">
        <f aca="false">K3349+L3349+M3349</f>
        <v>103.581</v>
      </c>
    </row>
    <row r="3350" customFormat="false" ht="15" hidden="false" customHeight="false" outlineLevel="0" collapsed="false">
      <c r="A3350" s="0" t="s">
        <v>9</v>
      </c>
      <c r="B3350" s="0" t="s">
        <v>441</v>
      </c>
      <c r="C3350" s="15" t="n">
        <v>45536</v>
      </c>
      <c r="D3350" s="0" t="n">
        <v>5</v>
      </c>
      <c r="E3350" s="0" t="n">
        <v>0</v>
      </c>
      <c r="F3350" s="0" t="n">
        <v>10</v>
      </c>
      <c r="G3350" s="0" t="n">
        <v>0</v>
      </c>
      <c r="H3350" s="0" t="n">
        <v>1</v>
      </c>
      <c r="I3350" s="0" t="n">
        <v>0</v>
      </c>
      <c r="J3350" s="0" t="n">
        <v>69</v>
      </c>
      <c r="K3350" s="37" t="n">
        <f aca="false">E3350+Inputs!$B$5*F3350</f>
        <v>12.75</v>
      </c>
      <c r="L3350" s="37" t="n">
        <f aca="false">G3350+Inputs!$B$6*H3350</f>
        <v>1.275</v>
      </c>
      <c r="M3350" s="37" t="n">
        <f aca="false">I3350+Inputs!$B$7*J3350</f>
        <v>85.629</v>
      </c>
      <c r="N3350" s="37" t="n">
        <f aca="false">K3350+L3350+M3350</f>
        <v>99.654</v>
      </c>
    </row>
    <row r="3351" customFormat="false" ht="15" hidden="false" customHeight="false" outlineLevel="0" collapsed="false">
      <c r="A3351" s="0" t="s">
        <v>9</v>
      </c>
      <c r="B3351" s="0" t="s">
        <v>441</v>
      </c>
      <c r="C3351" s="15" t="n">
        <v>45566</v>
      </c>
      <c r="D3351" s="0" t="n">
        <v>5</v>
      </c>
      <c r="E3351" s="0" t="n">
        <v>0</v>
      </c>
      <c r="F3351" s="0" t="n">
        <v>11</v>
      </c>
      <c r="G3351" s="0" t="n">
        <v>0</v>
      </c>
      <c r="H3351" s="0" t="n">
        <v>3</v>
      </c>
      <c r="I3351" s="0" t="n">
        <v>0</v>
      </c>
      <c r="J3351" s="0" t="n">
        <v>52</v>
      </c>
      <c r="K3351" s="37" t="n">
        <f aca="false">E3351+Inputs!$B$5*F3351</f>
        <v>14.025</v>
      </c>
      <c r="L3351" s="37" t="n">
        <f aca="false">G3351+Inputs!$B$6*H3351</f>
        <v>3.825</v>
      </c>
      <c r="M3351" s="37" t="n">
        <f aca="false">I3351+Inputs!$B$7*J3351</f>
        <v>64.532</v>
      </c>
      <c r="N3351" s="37" t="n">
        <f aca="false">K3351+L3351+M3351</f>
        <v>82.382</v>
      </c>
    </row>
    <row r="3352" customFormat="false" ht="15" hidden="false" customHeight="false" outlineLevel="0" collapsed="false">
      <c r="A3352" s="0" t="s">
        <v>9</v>
      </c>
      <c r="B3352" s="0" t="s">
        <v>441</v>
      </c>
      <c r="C3352" s="15" t="n">
        <v>45597</v>
      </c>
      <c r="D3352" s="0" t="n">
        <v>5</v>
      </c>
      <c r="E3352" s="0" t="n">
        <v>0</v>
      </c>
      <c r="F3352" s="0" t="n">
        <v>15</v>
      </c>
      <c r="G3352" s="0" t="n">
        <v>0</v>
      </c>
      <c r="H3352" s="0" t="n">
        <v>2</v>
      </c>
      <c r="I3352" s="0" t="n">
        <v>0</v>
      </c>
      <c r="J3352" s="0" t="n">
        <v>66</v>
      </c>
      <c r="K3352" s="37" t="n">
        <f aca="false">E3352+Inputs!$B$5*F3352</f>
        <v>19.125</v>
      </c>
      <c r="L3352" s="37" t="n">
        <f aca="false">G3352+Inputs!$B$6*H3352</f>
        <v>2.55</v>
      </c>
      <c r="M3352" s="37" t="n">
        <f aca="false">I3352+Inputs!$B$7*J3352</f>
        <v>81.906</v>
      </c>
      <c r="N3352" s="37" t="n">
        <f aca="false">K3352+L3352+M3352</f>
        <v>103.581</v>
      </c>
    </row>
    <row r="3353" customFormat="false" ht="15" hidden="false" customHeight="false" outlineLevel="0" collapsed="false">
      <c r="A3353" s="0" t="s">
        <v>9</v>
      </c>
      <c r="B3353" s="0" t="s">
        <v>441</v>
      </c>
      <c r="C3353" s="15" t="n">
        <v>45627</v>
      </c>
      <c r="D3353" s="0" t="n">
        <v>5</v>
      </c>
      <c r="E3353" s="0" t="n">
        <v>0</v>
      </c>
      <c r="F3353" s="0" t="n">
        <v>11</v>
      </c>
      <c r="G3353" s="0" t="n">
        <v>0</v>
      </c>
      <c r="H3353" s="0" t="n">
        <v>1</v>
      </c>
      <c r="I3353" s="0" t="n">
        <v>0</v>
      </c>
      <c r="J3353" s="0" t="n">
        <v>45</v>
      </c>
      <c r="K3353" s="37" t="n">
        <f aca="false">E3353+Inputs!$B$5*F3353</f>
        <v>14.025</v>
      </c>
      <c r="L3353" s="37" t="n">
        <f aca="false">G3353+Inputs!$B$6*H3353</f>
        <v>1.275</v>
      </c>
      <c r="M3353" s="37" t="n">
        <f aca="false">I3353+Inputs!$B$7*J3353</f>
        <v>55.845</v>
      </c>
      <c r="N3353" s="37" t="n">
        <f aca="false">K3353+L3353+M3353</f>
        <v>71.145</v>
      </c>
    </row>
    <row r="3354" customFormat="false" ht="15" hidden="false" customHeight="false" outlineLevel="0" collapsed="false">
      <c r="A3354" s="0" t="s">
        <v>9</v>
      </c>
      <c r="B3354" s="0" t="s">
        <v>441</v>
      </c>
      <c r="C3354" s="15" t="n">
        <v>45658</v>
      </c>
      <c r="D3354" s="0" t="n">
        <v>5</v>
      </c>
      <c r="E3354" s="0" t="n">
        <v>0</v>
      </c>
      <c r="F3354" s="0" t="n">
        <v>3</v>
      </c>
      <c r="G3354" s="0" t="n">
        <v>0</v>
      </c>
      <c r="H3354" s="0" t="n">
        <v>3</v>
      </c>
      <c r="I3354" s="0" t="n">
        <v>0</v>
      </c>
      <c r="J3354" s="0" t="n">
        <v>46</v>
      </c>
      <c r="K3354" s="37" t="n">
        <f aca="false">E3354+Inputs!$B$5*F3354</f>
        <v>3.825</v>
      </c>
      <c r="L3354" s="37" t="n">
        <f aca="false">G3354+Inputs!$B$6*H3354</f>
        <v>3.825</v>
      </c>
      <c r="M3354" s="37" t="n">
        <f aca="false">I3354+Inputs!$B$7*J3354</f>
        <v>57.086</v>
      </c>
      <c r="N3354" s="37" t="n">
        <f aca="false">K3354+L3354+M3354</f>
        <v>64.736</v>
      </c>
    </row>
    <row r="3355" customFormat="false" ht="15" hidden="false" customHeight="false" outlineLevel="0" collapsed="false">
      <c r="A3355" s="0" t="s">
        <v>9</v>
      </c>
      <c r="B3355" s="0" t="s">
        <v>441</v>
      </c>
      <c r="C3355" s="15" t="n">
        <v>45689</v>
      </c>
      <c r="D3355" s="0" t="n">
        <v>5</v>
      </c>
      <c r="E3355" s="0" t="n">
        <v>0</v>
      </c>
      <c r="F3355" s="0" t="n">
        <v>11</v>
      </c>
      <c r="G3355" s="0" t="n">
        <v>0</v>
      </c>
      <c r="H3355" s="0" t="n">
        <v>4</v>
      </c>
      <c r="I3355" s="0" t="n">
        <v>0</v>
      </c>
      <c r="J3355" s="0" t="n">
        <v>60</v>
      </c>
      <c r="K3355" s="37" t="n">
        <f aca="false">E3355+Inputs!$B$5*F3355</f>
        <v>14.025</v>
      </c>
      <c r="L3355" s="37" t="n">
        <f aca="false">G3355+Inputs!$B$6*H3355</f>
        <v>5.1</v>
      </c>
      <c r="M3355" s="37" t="n">
        <f aca="false">I3355+Inputs!$B$7*J3355</f>
        <v>74.46</v>
      </c>
      <c r="N3355" s="37" t="n">
        <f aca="false">K3355+L3355+M3355</f>
        <v>93.585</v>
      </c>
    </row>
    <row r="3356" customFormat="false" ht="15" hidden="false" customHeight="false" outlineLevel="0" collapsed="false">
      <c r="A3356" s="0" t="s">
        <v>9</v>
      </c>
      <c r="B3356" s="0" t="s">
        <v>441</v>
      </c>
      <c r="C3356" s="15" t="n">
        <v>45717</v>
      </c>
      <c r="D3356" s="0" t="n">
        <v>5</v>
      </c>
      <c r="E3356" s="0" t="n">
        <v>0</v>
      </c>
      <c r="F3356" s="0" t="n">
        <v>15</v>
      </c>
      <c r="G3356" s="0" t="n">
        <v>0</v>
      </c>
      <c r="H3356" s="0" t="n">
        <v>4</v>
      </c>
      <c r="I3356" s="0" t="n">
        <v>0</v>
      </c>
      <c r="J3356" s="0" t="n">
        <v>60</v>
      </c>
      <c r="K3356" s="37" t="n">
        <f aca="false">E3356+Inputs!$B$5*F3356</f>
        <v>19.125</v>
      </c>
      <c r="L3356" s="37" t="n">
        <f aca="false">G3356+Inputs!$B$6*H3356</f>
        <v>5.1</v>
      </c>
      <c r="M3356" s="37" t="n">
        <f aca="false">I3356+Inputs!$B$7*J3356</f>
        <v>74.46</v>
      </c>
      <c r="N3356" s="37" t="n">
        <f aca="false">K3356+L3356+M3356</f>
        <v>98.685</v>
      </c>
    </row>
    <row r="3357" customFormat="false" ht="15" hidden="false" customHeight="false" outlineLevel="0" collapsed="false">
      <c r="A3357" s="0" t="s">
        <v>9</v>
      </c>
      <c r="B3357" s="0" t="s">
        <v>441</v>
      </c>
      <c r="C3357" s="15" t="n">
        <v>45748</v>
      </c>
      <c r="D3357" s="0" t="n">
        <v>5</v>
      </c>
      <c r="E3357" s="0" t="n">
        <v>0</v>
      </c>
      <c r="F3357" s="0" t="n">
        <v>7</v>
      </c>
      <c r="G3357" s="0" t="n">
        <v>0</v>
      </c>
      <c r="H3357" s="0" t="n">
        <v>3</v>
      </c>
      <c r="I3357" s="0" t="n">
        <v>0</v>
      </c>
      <c r="J3357" s="0" t="n">
        <v>63</v>
      </c>
      <c r="K3357" s="37" t="n">
        <f aca="false">E3357+Inputs!$B$5*F3357</f>
        <v>8.925</v>
      </c>
      <c r="L3357" s="37" t="n">
        <f aca="false">G3357+Inputs!$B$6*H3357</f>
        <v>3.825</v>
      </c>
      <c r="M3357" s="37" t="n">
        <f aca="false">I3357+Inputs!$B$7*J3357</f>
        <v>78.183</v>
      </c>
      <c r="N3357" s="37" t="n">
        <f aca="false">K3357+L3357+M3357</f>
        <v>90.933</v>
      </c>
    </row>
    <row r="3358" customFormat="false" ht="15" hidden="false" customHeight="false" outlineLevel="0" collapsed="false">
      <c r="A3358" s="0" t="s">
        <v>9</v>
      </c>
      <c r="B3358" s="0" t="s">
        <v>441</v>
      </c>
      <c r="C3358" s="15" t="n">
        <v>45778</v>
      </c>
      <c r="D3358" s="0" t="n">
        <v>5</v>
      </c>
      <c r="E3358" s="0" t="n">
        <v>0</v>
      </c>
      <c r="F3358" s="0" t="n">
        <v>16</v>
      </c>
      <c r="G3358" s="0" t="n">
        <v>0</v>
      </c>
      <c r="H3358" s="0" t="n">
        <v>5</v>
      </c>
      <c r="I3358" s="0" t="n">
        <v>0</v>
      </c>
      <c r="J3358" s="0" t="n">
        <v>73</v>
      </c>
      <c r="K3358" s="37" t="n">
        <f aca="false">E3358+Inputs!$B$5*F3358</f>
        <v>20.4</v>
      </c>
      <c r="L3358" s="37" t="n">
        <f aca="false">G3358+Inputs!$B$6*H3358</f>
        <v>6.375</v>
      </c>
      <c r="M3358" s="37" t="n">
        <f aca="false">I3358+Inputs!$B$7*J3358</f>
        <v>90.593</v>
      </c>
      <c r="N3358" s="37" t="n">
        <f aca="false">K3358+L3358+M3358</f>
        <v>117.368</v>
      </c>
    </row>
    <row r="3359" customFormat="false" ht="15" hidden="false" customHeight="false" outlineLevel="0" collapsed="false">
      <c r="A3359" s="0" t="s">
        <v>9</v>
      </c>
      <c r="B3359" s="0" t="s">
        <v>441</v>
      </c>
      <c r="C3359" s="15" t="n">
        <v>45809</v>
      </c>
      <c r="D3359" s="0" t="n">
        <v>5</v>
      </c>
      <c r="E3359" s="0" t="n">
        <v>0</v>
      </c>
      <c r="F3359" s="0" t="n">
        <v>20</v>
      </c>
      <c r="G3359" s="0" t="n">
        <v>0</v>
      </c>
      <c r="H3359" s="0" t="n">
        <v>5</v>
      </c>
      <c r="I3359" s="0" t="n">
        <v>0</v>
      </c>
      <c r="J3359" s="0" t="n">
        <v>83</v>
      </c>
      <c r="K3359" s="37" t="n">
        <f aca="false">E3359+Inputs!$B$5*F3359</f>
        <v>25.5</v>
      </c>
      <c r="L3359" s="37" t="n">
        <f aca="false">G3359+Inputs!$B$6*H3359</f>
        <v>6.375</v>
      </c>
      <c r="M3359" s="37" t="n">
        <f aca="false">I3359+Inputs!$B$7*J3359</f>
        <v>103.003</v>
      </c>
      <c r="N3359" s="37" t="n">
        <f aca="false">K3359+L3359+M3359</f>
        <v>134.878</v>
      </c>
    </row>
    <row r="3360" customFormat="false" ht="15" hidden="false" customHeight="false" outlineLevel="0" collapsed="false">
      <c r="A3360" s="0" t="s">
        <v>9</v>
      </c>
      <c r="B3360" s="0" t="s">
        <v>441</v>
      </c>
      <c r="C3360" s="15" t="n">
        <v>45839</v>
      </c>
      <c r="D3360" s="0" t="n">
        <v>5</v>
      </c>
      <c r="E3360" s="0" t="n">
        <v>0</v>
      </c>
      <c r="F3360" s="0" t="n">
        <v>13</v>
      </c>
      <c r="G3360" s="0" t="n">
        <v>0</v>
      </c>
      <c r="H3360" s="0" t="n">
        <v>4</v>
      </c>
      <c r="I3360" s="0" t="n">
        <v>0</v>
      </c>
      <c r="J3360" s="0" t="n">
        <v>73</v>
      </c>
      <c r="K3360" s="37" t="n">
        <f aca="false">E3360+Inputs!$B$5*F3360</f>
        <v>16.575</v>
      </c>
      <c r="L3360" s="37" t="n">
        <f aca="false">G3360+Inputs!$B$6*H3360</f>
        <v>5.1</v>
      </c>
      <c r="M3360" s="37" t="n">
        <f aca="false">I3360+Inputs!$B$7*J3360</f>
        <v>90.593</v>
      </c>
      <c r="N3360" s="37" t="n">
        <f aca="false">K3360+L3360+M3360</f>
        <v>112.268</v>
      </c>
    </row>
    <row r="3361" customFormat="false" ht="15" hidden="false" customHeight="false" outlineLevel="0" collapsed="false">
      <c r="A3361" s="0" t="s">
        <v>9</v>
      </c>
      <c r="B3361" s="0" t="s">
        <v>441</v>
      </c>
      <c r="C3361" s="15" t="n">
        <v>45870</v>
      </c>
      <c r="D3361" s="0" t="n">
        <v>5</v>
      </c>
      <c r="E3361" s="0" t="n">
        <v>0</v>
      </c>
      <c r="F3361" s="0" t="n">
        <v>18</v>
      </c>
      <c r="G3361" s="0" t="n">
        <v>0</v>
      </c>
      <c r="H3361" s="0" t="n">
        <v>2</v>
      </c>
      <c r="I3361" s="0" t="n">
        <v>0</v>
      </c>
      <c r="J3361" s="0" t="n">
        <v>72</v>
      </c>
      <c r="K3361" s="37" t="n">
        <f aca="false">E3361+Inputs!$B$5*F3361</f>
        <v>22.95</v>
      </c>
      <c r="L3361" s="37" t="n">
        <f aca="false">G3361+Inputs!$B$6*H3361</f>
        <v>2.55</v>
      </c>
      <c r="M3361" s="37" t="n">
        <f aca="false">I3361+Inputs!$B$7*J3361</f>
        <v>89.352</v>
      </c>
      <c r="N3361" s="37" t="n">
        <f aca="false">K3361+L3361+M3361</f>
        <v>114.852</v>
      </c>
    </row>
    <row r="3362" customFormat="false" ht="15" hidden="false" customHeight="false" outlineLevel="0" collapsed="false">
      <c r="A3362" s="0" t="s">
        <v>9</v>
      </c>
      <c r="B3362" s="0" t="s">
        <v>441</v>
      </c>
      <c r="C3362" s="15" t="n">
        <v>45901</v>
      </c>
      <c r="D3362" s="0" t="n">
        <v>5</v>
      </c>
      <c r="E3362" s="0" t="n">
        <v>0</v>
      </c>
      <c r="F3362" s="0" t="n">
        <v>29</v>
      </c>
      <c r="G3362" s="0" t="n">
        <v>0</v>
      </c>
      <c r="H3362" s="0" t="n">
        <v>0</v>
      </c>
      <c r="I3362" s="0" t="n">
        <v>0</v>
      </c>
      <c r="J3362" s="0" t="n">
        <v>71</v>
      </c>
      <c r="K3362" s="37" t="n">
        <f aca="false">E3362+Inputs!$B$5*F3362</f>
        <v>36.975</v>
      </c>
      <c r="L3362" s="37" t="n">
        <f aca="false">G3362+Inputs!$B$6*H3362</f>
        <v>0</v>
      </c>
      <c r="M3362" s="37" t="n">
        <f aca="false">I3362+Inputs!$B$7*J3362</f>
        <v>88.111</v>
      </c>
      <c r="N3362" s="37" t="n">
        <f aca="false">K3362+L3362+M3362</f>
        <v>125.086</v>
      </c>
    </row>
    <row r="3363" customFormat="false" ht="15" hidden="false" customHeight="false" outlineLevel="0" collapsed="false">
      <c r="A3363" s="0" t="s">
        <v>9</v>
      </c>
      <c r="B3363" s="0" t="s">
        <v>441</v>
      </c>
      <c r="C3363" s="15" t="n">
        <v>45931</v>
      </c>
      <c r="D3363" s="0" t="n">
        <v>5</v>
      </c>
      <c r="E3363" s="0" t="n">
        <v>0</v>
      </c>
      <c r="F3363" s="0" t="n">
        <v>11</v>
      </c>
      <c r="G3363" s="0" t="n">
        <v>0</v>
      </c>
      <c r="H3363" s="0" t="n">
        <v>5</v>
      </c>
      <c r="I3363" s="0" t="n">
        <v>0</v>
      </c>
      <c r="J3363" s="0" t="n">
        <v>57</v>
      </c>
      <c r="K3363" s="37" t="n">
        <f aca="false">E3363+Inputs!$B$5*F3363</f>
        <v>14.025</v>
      </c>
      <c r="L3363" s="37" t="n">
        <f aca="false">G3363+Inputs!$B$6*H3363</f>
        <v>6.375</v>
      </c>
      <c r="M3363" s="37" t="n">
        <f aca="false">I3363+Inputs!$B$7*J3363</f>
        <v>70.737</v>
      </c>
      <c r="N3363" s="37" t="n">
        <f aca="false">K3363+L3363+M3363</f>
        <v>91.137</v>
      </c>
    </row>
    <row r="3364" customFormat="false" ht="15" hidden="false" customHeight="false" outlineLevel="0" collapsed="false">
      <c r="A3364" s="0" t="s">
        <v>9</v>
      </c>
      <c r="B3364" s="0" t="s">
        <v>441</v>
      </c>
      <c r="C3364" s="15" t="n">
        <v>45962</v>
      </c>
      <c r="D3364" s="0" t="n">
        <v>5</v>
      </c>
      <c r="E3364" s="0" t="n">
        <v>0</v>
      </c>
      <c r="F3364" s="0" t="n">
        <v>13</v>
      </c>
      <c r="G3364" s="0" t="n">
        <v>0</v>
      </c>
      <c r="H3364" s="0" t="n">
        <v>4</v>
      </c>
      <c r="I3364" s="0" t="n">
        <v>0</v>
      </c>
      <c r="J3364" s="0" t="n">
        <v>59</v>
      </c>
      <c r="K3364" s="37" t="n">
        <f aca="false">E3364+Inputs!$B$5*F3364</f>
        <v>16.575</v>
      </c>
      <c r="L3364" s="37" t="n">
        <f aca="false">G3364+Inputs!$B$6*H3364</f>
        <v>5.1</v>
      </c>
      <c r="M3364" s="37" t="n">
        <f aca="false">I3364+Inputs!$B$7*J3364</f>
        <v>73.219</v>
      </c>
      <c r="N3364" s="37" t="n">
        <f aca="false">K3364+L3364+M3364</f>
        <v>94.894</v>
      </c>
    </row>
    <row r="3365" customFormat="false" ht="15" hidden="false" customHeight="false" outlineLevel="0" collapsed="false">
      <c r="A3365" s="0" t="s">
        <v>9</v>
      </c>
      <c r="B3365" s="0" t="s">
        <v>441</v>
      </c>
      <c r="C3365" s="15" t="n">
        <v>45992</v>
      </c>
      <c r="D3365" s="0" t="n">
        <v>5</v>
      </c>
      <c r="E3365" s="0" t="n">
        <v>0</v>
      </c>
      <c r="F3365" s="0" t="n">
        <v>18</v>
      </c>
      <c r="G3365" s="0" t="n">
        <v>0</v>
      </c>
      <c r="H3365" s="0" t="n">
        <v>4</v>
      </c>
      <c r="I3365" s="0" t="n">
        <v>0</v>
      </c>
      <c r="J3365" s="0" t="n">
        <v>67</v>
      </c>
      <c r="K3365" s="37" t="n">
        <f aca="false">E3365+Inputs!$B$5*F3365</f>
        <v>22.95</v>
      </c>
      <c r="L3365" s="37" t="n">
        <f aca="false">G3365+Inputs!$B$6*H3365</f>
        <v>5.1</v>
      </c>
      <c r="M3365" s="37" t="n">
        <f aca="false">I3365+Inputs!$B$7*J3365</f>
        <v>83.147</v>
      </c>
      <c r="N3365" s="37" t="n">
        <f aca="false">K3365+L3365+M3365</f>
        <v>111.197</v>
      </c>
    </row>
    <row r="3366" customFormat="false" ht="15" hidden="false" customHeight="false" outlineLevel="0" collapsed="false">
      <c r="A3366" s="0" t="s">
        <v>9</v>
      </c>
      <c r="B3366" s="0" t="s">
        <v>441</v>
      </c>
      <c r="C3366" s="15" t="n">
        <v>46023</v>
      </c>
      <c r="D3366" s="0" t="n">
        <v>5</v>
      </c>
      <c r="E3366" s="0" t="n">
        <v>0</v>
      </c>
      <c r="F3366" s="0" t="n">
        <v>11</v>
      </c>
      <c r="G3366" s="0" t="n">
        <v>0</v>
      </c>
      <c r="H3366" s="0" t="n">
        <v>5</v>
      </c>
      <c r="I3366" s="0" t="n">
        <v>0</v>
      </c>
      <c r="J3366" s="0" t="n">
        <v>47</v>
      </c>
      <c r="K3366" s="37" t="n">
        <f aca="false">E3366+Inputs!$B$5*F3366</f>
        <v>14.025</v>
      </c>
      <c r="L3366" s="37" t="n">
        <f aca="false">G3366+Inputs!$B$6*H3366</f>
        <v>6.375</v>
      </c>
      <c r="M3366" s="37" t="n">
        <f aca="false">I3366+Inputs!$B$7*J3366</f>
        <v>58.327</v>
      </c>
      <c r="N3366" s="37" t="n">
        <f aca="false">K3366+L3366+M3366</f>
        <v>78.727</v>
      </c>
    </row>
    <row r="3367" customFormat="false" ht="15" hidden="false" customHeight="false" outlineLevel="0" collapsed="false">
      <c r="A3367" s="0" t="s">
        <v>9</v>
      </c>
      <c r="B3367" s="0" t="s">
        <v>441</v>
      </c>
      <c r="C3367" s="15" t="n">
        <v>46054</v>
      </c>
      <c r="D3367" s="0" t="n">
        <v>5</v>
      </c>
      <c r="E3367" s="0" t="n">
        <v>0</v>
      </c>
      <c r="F3367" s="0" t="n">
        <v>11</v>
      </c>
      <c r="G3367" s="0" t="n">
        <v>0</v>
      </c>
      <c r="H3367" s="0" t="n">
        <v>2</v>
      </c>
      <c r="I3367" s="0" t="n">
        <v>0</v>
      </c>
      <c r="J3367" s="0" t="n">
        <v>53</v>
      </c>
      <c r="K3367" s="37" t="n">
        <f aca="false">E3367+Inputs!$B$5*F3367</f>
        <v>14.025</v>
      </c>
      <c r="L3367" s="37" t="n">
        <f aca="false">G3367+Inputs!$B$6*H3367</f>
        <v>2.55</v>
      </c>
      <c r="M3367" s="37" t="n">
        <f aca="false">I3367+Inputs!$B$7*J3367</f>
        <v>65.773</v>
      </c>
      <c r="N3367" s="37" t="n">
        <f aca="false">K3367+L3367+M3367</f>
        <v>82.348</v>
      </c>
    </row>
    <row r="3368" customFormat="false" ht="15" hidden="false" customHeight="false" outlineLevel="0" collapsed="false">
      <c r="A3368" s="0" t="s">
        <v>9</v>
      </c>
      <c r="B3368" s="0" t="s">
        <v>441</v>
      </c>
      <c r="C3368" s="15" t="n">
        <v>46082</v>
      </c>
      <c r="D3368" s="0" t="n">
        <v>5</v>
      </c>
      <c r="E3368" s="0" t="n">
        <v>0</v>
      </c>
      <c r="F3368" s="0" t="n">
        <v>23</v>
      </c>
      <c r="G3368" s="0" t="n">
        <v>0</v>
      </c>
      <c r="H3368" s="0" t="n">
        <v>4</v>
      </c>
      <c r="I3368" s="0" t="n">
        <v>0</v>
      </c>
      <c r="J3368" s="0" t="n">
        <v>58</v>
      </c>
      <c r="K3368" s="37" t="n">
        <f aca="false">E3368+Inputs!$B$5*F3368</f>
        <v>29.325</v>
      </c>
      <c r="L3368" s="37" t="n">
        <f aca="false">G3368+Inputs!$B$6*H3368</f>
        <v>5.1</v>
      </c>
      <c r="M3368" s="37" t="n">
        <f aca="false">I3368+Inputs!$B$7*J3368</f>
        <v>71.978</v>
      </c>
      <c r="N3368" s="37" t="n">
        <f aca="false">K3368+L3368+M3368</f>
        <v>106.403</v>
      </c>
    </row>
    <row r="3369" customFormat="false" ht="15" hidden="false" customHeight="false" outlineLevel="0" collapsed="false">
      <c r="A3369" s="0" t="s">
        <v>9</v>
      </c>
      <c r="B3369" s="0" t="s">
        <v>441</v>
      </c>
      <c r="C3369" s="15" t="n">
        <v>46113</v>
      </c>
      <c r="D3369" s="0" t="n">
        <v>5</v>
      </c>
      <c r="E3369" s="0" t="n">
        <v>0</v>
      </c>
      <c r="F3369" s="0" t="n">
        <v>19</v>
      </c>
      <c r="G3369" s="0" t="n">
        <v>0</v>
      </c>
      <c r="H3369" s="0" t="n">
        <v>0</v>
      </c>
      <c r="I3369" s="0" t="n">
        <v>0</v>
      </c>
      <c r="J3369" s="0" t="n">
        <v>43</v>
      </c>
      <c r="K3369" s="37" t="n">
        <f aca="false">E3369+Inputs!$B$5*F3369</f>
        <v>24.225</v>
      </c>
      <c r="L3369" s="37" t="n">
        <f aca="false">G3369+Inputs!$B$6*H3369</f>
        <v>0</v>
      </c>
      <c r="M3369" s="37" t="n">
        <f aca="false">I3369+Inputs!$B$7*J3369</f>
        <v>53.363</v>
      </c>
      <c r="N3369" s="37" t="n">
        <f aca="false">K3369+L3369+M3369</f>
        <v>77.588</v>
      </c>
    </row>
    <row r="3370" customFormat="false" ht="15" hidden="false" customHeight="false" outlineLevel="0" collapsed="false">
      <c r="A3370" s="0" t="s">
        <v>9</v>
      </c>
      <c r="B3370" s="0" t="s">
        <v>441</v>
      </c>
      <c r="C3370" s="15" t="n">
        <v>46143</v>
      </c>
      <c r="D3370" s="0" t="n">
        <v>5</v>
      </c>
      <c r="E3370" s="0" t="n">
        <v>0</v>
      </c>
      <c r="F3370" s="0" t="n">
        <v>26</v>
      </c>
      <c r="G3370" s="0" t="n">
        <v>0</v>
      </c>
      <c r="H3370" s="0" t="n">
        <v>4</v>
      </c>
      <c r="I3370" s="0" t="n">
        <v>0</v>
      </c>
      <c r="J3370" s="0" t="n">
        <v>47</v>
      </c>
      <c r="K3370" s="37" t="n">
        <f aca="false">E3370+Inputs!$B$5*F3370</f>
        <v>33.15</v>
      </c>
      <c r="L3370" s="37" t="n">
        <f aca="false">G3370+Inputs!$B$6*H3370</f>
        <v>5.1</v>
      </c>
      <c r="M3370" s="37" t="n">
        <f aca="false">I3370+Inputs!$B$7*J3370</f>
        <v>58.327</v>
      </c>
      <c r="N3370" s="37" t="n">
        <f aca="false">K3370+L3370+M3370</f>
        <v>96.577</v>
      </c>
    </row>
    <row r="3371" customFormat="false" ht="15" hidden="false" customHeight="false" outlineLevel="0" collapsed="false">
      <c r="A3371" s="0" t="s">
        <v>9</v>
      </c>
      <c r="B3371" s="0" t="s">
        <v>441</v>
      </c>
      <c r="C3371" s="15" t="n">
        <v>46174</v>
      </c>
      <c r="D3371" s="0" t="n">
        <v>5</v>
      </c>
      <c r="E3371" s="0" t="n">
        <v>0</v>
      </c>
      <c r="F3371" s="0" t="n">
        <v>34</v>
      </c>
      <c r="G3371" s="0" t="n">
        <v>0</v>
      </c>
      <c r="H3371" s="0" t="n">
        <v>7</v>
      </c>
      <c r="I3371" s="0" t="n">
        <v>0</v>
      </c>
      <c r="J3371" s="0" t="n">
        <v>61</v>
      </c>
      <c r="K3371" s="37" t="n">
        <f aca="false">E3371+Inputs!$B$5*F3371</f>
        <v>43.35</v>
      </c>
      <c r="L3371" s="37" t="n">
        <f aca="false">G3371+Inputs!$B$6*H3371</f>
        <v>8.925</v>
      </c>
      <c r="M3371" s="37" t="n">
        <f aca="false">I3371+Inputs!$B$7*J3371</f>
        <v>75.701</v>
      </c>
      <c r="N3371" s="37" t="n">
        <f aca="false">K3371+L3371+M3371</f>
        <v>127.976</v>
      </c>
    </row>
    <row r="3372" customFormat="false" ht="15" hidden="false" customHeight="false" outlineLevel="0" collapsed="false">
      <c r="A3372" s="0" t="s">
        <v>9</v>
      </c>
      <c r="B3372" s="0" t="s">
        <v>441</v>
      </c>
      <c r="C3372" s="15" t="n">
        <v>46204</v>
      </c>
      <c r="D3372" s="0" t="n">
        <v>5</v>
      </c>
      <c r="E3372" s="0" t="n">
        <v>0</v>
      </c>
      <c r="F3372" s="0" t="n">
        <v>16</v>
      </c>
      <c r="G3372" s="0" t="n">
        <v>0</v>
      </c>
      <c r="H3372" s="0" t="n">
        <v>6</v>
      </c>
      <c r="I3372" s="0" t="n">
        <v>0</v>
      </c>
      <c r="J3372" s="0" t="n">
        <v>44</v>
      </c>
      <c r="K3372" s="37" t="n">
        <f aca="false">E3372+Inputs!$B$5*F3372</f>
        <v>20.4</v>
      </c>
      <c r="L3372" s="37" t="n">
        <f aca="false">G3372+Inputs!$B$6*H3372</f>
        <v>7.65</v>
      </c>
      <c r="M3372" s="37" t="n">
        <f aca="false">I3372+Inputs!$B$7*J3372</f>
        <v>54.604</v>
      </c>
      <c r="N3372" s="37" t="n">
        <f aca="false">K3372+L3372+M3372</f>
        <v>82.654</v>
      </c>
    </row>
    <row r="3373" customFormat="false" ht="15" hidden="false" customHeight="false" outlineLevel="0" collapsed="false">
      <c r="A3373" s="0" t="s">
        <v>9</v>
      </c>
      <c r="B3373" s="0" t="s">
        <v>441</v>
      </c>
      <c r="C3373" s="15" t="n">
        <v>46235</v>
      </c>
      <c r="D3373" s="0" t="n">
        <v>5</v>
      </c>
      <c r="E3373" s="0" t="n">
        <v>0</v>
      </c>
      <c r="F3373" s="0" t="n">
        <v>31</v>
      </c>
      <c r="G3373" s="0" t="n">
        <v>0</v>
      </c>
      <c r="H3373" s="0" t="n">
        <v>5</v>
      </c>
      <c r="I3373" s="0" t="n">
        <v>0</v>
      </c>
      <c r="J3373" s="0" t="n">
        <v>45</v>
      </c>
      <c r="K3373" s="37" t="n">
        <f aca="false">E3373+Inputs!$B$5*F3373</f>
        <v>39.525</v>
      </c>
      <c r="L3373" s="37" t="n">
        <f aca="false">G3373+Inputs!$B$6*H3373</f>
        <v>6.375</v>
      </c>
      <c r="M3373" s="37" t="n">
        <f aca="false">I3373+Inputs!$B$7*J3373</f>
        <v>55.845</v>
      </c>
      <c r="N3373" s="37" t="n">
        <f aca="false">K3373+L3373+M3373</f>
        <v>101.745</v>
      </c>
    </row>
    <row r="3374" customFormat="false" ht="15" hidden="false" customHeight="false" outlineLevel="0" collapsed="false">
      <c r="A3374" s="0" t="s">
        <v>9</v>
      </c>
      <c r="B3374" s="0" t="s">
        <v>375</v>
      </c>
      <c r="C3374" s="15" t="n">
        <v>44927</v>
      </c>
      <c r="D3374" s="0" t="n">
        <v>1</v>
      </c>
      <c r="E3374" s="0" t="n">
        <v>0</v>
      </c>
      <c r="F3374" s="0" t="n">
        <v>1</v>
      </c>
      <c r="G3374" s="0" t="n">
        <v>0</v>
      </c>
      <c r="H3374" s="0" t="n">
        <v>1</v>
      </c>
      <c r="I3374" s="0" t="n">
        <v>0</v>
      </c>
      <c r="J3374" s="0" t="n">
        <v>21</v>
      </c>
      <c r="K3374" s="37" t="n">
        <f aca="false">E3374+Inputs!$B$5*F3374</f>
        <v>1.275</v>
      </c>
      <c r="L3374" s="37" t="n">
        <f aca="false">G3374+Inputs!$B$6*H3374</f>
        <v>1.275</v>
      </c>
      <c r="M3374" s="37" t="n">
        <f aca="false">I3374+Inputs!$B$7*J3374</f>
        <v>26.061</v>
      </c>
      <c r="N3374" s="37" t="n">
        <f aca="false">K3374+L3374+M3374</f>
        <v>28.611</v>
      </c>
    </row>
    <row r="3375" customFormat="false" ht="15" hidden="false" customHeight="false" outlineLevel="0" collapsed="false">
      <c r="A3375" s="0" t="s">
        <v>9</v>
      </c>
      <c r="B3375" s="0" t="s">
        <v>375</v>
      </c>
      <c r="C3375" s="15" t="n">
        <v>44958</v>
      </c>
      <c r="D3375" s="0" t="n">
        <v>1</v>
      </c>
      <c r="E3375" s="0" t="n">
        <v>0</v>
      </c>
      <c r="F3375" s="0" t="n">
        <v>2</v>
      </c>
      <c r="G3375" s="0" t="n">
        <v>0</v>
      </c>
      <c r="H3375" s="0" t="n">
        <v>0</v>
      </c>
      <c r="I3375" s="0" t="n">
        <v>0</v>
      </c>
      <c r="J3375" s="0" t="n">
        <v>26</v>
      </c>
      <c r="K3375" s="37" t="n">
        <f aca="false">E3375+Inputs!$B$5*F3375</f>
        <v>2.55</v>
      </c>
      <c r="L3375" s="37" t="n">
        <f aca="false">G3375+Inputs!$B$6*H3375</f>
        <v>0</v>
      </c>
      <c r="M3375" s="37" t="n">
        <f aca="false">I3375+Inputs!$B$7*J3375</f>
        <v>32.266</v>
      </c>
      <c r="N3375" s="37" t="n">
        <f aca="false">K3375+L3375+M3375</f>
        <v>34.816</v>
      </c>
    </row>
    <row r="3376" customFormat="false" ht="15" hidden="false" customHeight="false" outlineLevel="0" collapsed="false">
      <c r="A3376" s="0" t="s">
        <v>9</v>
      </c>
      <c r="B3376" s="0" t="s">
        <v>375</v>
      </c>
      <c r="C3376" s="15" t="n">
        <v>44986</v>
      </c>
      <c r="D3376" s="0" t="n">
        <v>1</v>
      </c>
      <c r="E3376" s="0" t="n">
        <v>0</v>
      </c>
      <c r="F3376" s="0" t="n">
        <v>0</v>
      </c>
      <c r="G3376" s="0" t="n">
        <v>0</v>
      </c>
      <c r="H3376" s="0" t="n">
        <v>0</v>
      </c>
      <c r="I3376" s="0" t="n">
        <v>0</v>
      </c>
      <c r="J3376" s="0" t="n">
        <v>2</v>
      </c>
      <c r="K3376" s="37" t="n">
        <f aca="false">E3376+Inputs!$B$5*F3376</f>
        <v>0</v>
      </c>
      <c r="L3376" s="37" t="n">
        <f aca="false">G3376+Inputs!$B$6*H3376</f>
        <v>0</v>
      </c>
      <c r="M3376" s="37" t="n">
        <f aca="false">I3376+Inputs!$B$7*J3376</f>
        <v>2.482</v>
      </c>
      <c r="N3376" s="37" t="n">
        <f aca="false">K3376+L3376+M3376</f>
        <v>2.482</v>
      </c>
    </row>
    <row r="3377" customFormat="false" ht="15" hidden="false" customHeight="false" outlineLevel="0" collapsed="false">
      <c r="A3377" s="0" t="s">
        <v>9</v>
      </c>
      <c r="B3377" s="0" t="s">
        <v>375</v>
      </c>
      <c r="C3377" s="15" t="n">
        <v>45017</v>
      </c>
      <c r="D3377" s="0" t="n">
        <v>1</v>
      </c>
      <c r="E3377" s="0" t="n">
        <v>0</v>
      </c>
      <c r="F3377" s="0" t="n">
        <v>0</v>
      </c>
      <c r="G3377" s="0" t="n">
        <v>0</v>
      </c>
      <c r="H3377" s="0" t="n">
        <v>0</v>
      </c>
      <c r="I3377" s="0" t="n">
        <v>0</v>
      </c>
      <c r="J3377" s="0" t="n">
        <v>5</v>
      </c>
      <c r="K3377" s="37" t="n">
        <f aca="false">E3377+Inputs!$B$5*F3377</f>
        <v>0</v>
      </c>
      <c r="L3377" s="37" t="n">
        <f aca="false">G3377+Inputs!$B$6*H3377</f>
        <v>0</v>
      </c>
      <c r="M3377" s="37" t="n">
        <f aca="false">I3377+Inputs!$B$7*J3377</f>
        <v>6.205</v>
      </c>
      <c r="N3377" s="37" t="n">
        <f aca="false">K3377+L3377+M3377</f>
        <v>6.205</v>
      </c>
    </row>
    <row r="3378" customFormat="false" ht="15" hidden="false" customHeight="false" outlineLevel="0" collapsed="false">
      <c r="A3378" s="0" t="s">
        <v>9</v>
      </c>
      <c r="B3378" s="0" t="s">
        <v>375</v>
      </c>
      <c r="C3378" s="15" t="n">
        <v>45047</v>
      </c>
      <c r="D3378" s="0" t="n">
        <v>1</v>
      </c>
      <c r="E3378" s="0" t="n">
        <v>0</v>
      </c>
      <c r="F3378" s="0" t="n">
        <v>1</v>
      </c>
      <c r="G3378" s="0" t="n">
        <v>0</v>
      </c>
      <c r="H3378" s="0" t="n">
        <v>0</v>
      </c>
      <c r="I3378" s="0" t="n">
        <v>0</v>
      </c>
      <c r="J3378" s="0" t="n">
        <v>34</v>
      </c>
      <c r="K3378" s="37" t="n">
        <f aca="false">E3378+Inputs!$B$5*F3378</f>
        <v>1.275</v>
      </c>
      <c r="L3378" s="37" t="n">
        <f aca="false">G3378+Inputs!$B$6*H3378</f>
        <v>0</v>
      </c>
      <c r="M3378" s="37" t="n">
        <f aca="false">I3378+Inputs!$B$7*J3378</f>
        <v>42.194</v>
      </c>
      <c r="N3378" s="37" t="n">
        <f aca="false">K3378+L3378+M3378</f>
        <v>43.469</v>
      </c>
    </row>
    <row r="3379" customFormat="false" ht="15" hidden="false" customHeight="false" outlineLevel="0" collapsed="false">
      <c r="A3379" s="0" t="s">
        <v>9</v>
      </c>
      <c r="B3379" s="0" t="s">
        <v>375</v>
      </c>
      <c r="C3379" s="15" t="n">
        <v>45078</v>
      </c>
      <c r="D3379" s="0" t="n">
        <v>1</v>
      </c>
      <c r="E3379" s="0" t="n">
        <v>0</v>
      </c>
      <c r="F3379" s="0" t="n">
        <v>0</v>
      </c>
      <c r="G3379" s="0" t="n">
        <v>0</v>
      </c>
      <c r="H3379" s="0" t="n">
        <v>0</v>
      </c>
      <c r="I3379" s="0" t="n">
        <v>0</v>
      </c>
      <c r="J3379" s="0" t="n">
        <v>36</v>
      </c>
      <c r="K3379" s="37" t="n">
        <f aca="false">E3379+Inputs!$B$5*F3379</f>
        <v>0</v>
      </c>
      <c r="L3379" s="37" t="n">
        <f aca="false">G3379+Inputs!$B$6*H3379</f>
        <v>0</v>
      </c>
      <c r="M3379" s="37" t="n">
        <f aca="false">I3379+Inputs!$B$7*J3379</f>
        <v>44.676</v>
      </c>
      <c r="N3379" s="37" t="n">
        <f aca="false">K3379+L3379+M3379</f>
        <v>44.676</v>
      </c>
    </row>
    <row r="3380" customFormat="false" ht="15" hidden="false" customHeight="false" outlineLevel="0" collapsed="false">
      <c r="A3380" s="0" t="s">
        <v>9</v>
      </c>
      <c r="B3380" s="0" t="s">
        <v>375</v>
      </c>
      <c r="C3380" s="15" t="n">
        <v>45108</v>
      </c>
      <c r="D3380" s="0" t="n">
        <v>1</v>
      </c>
      <c r="E3380" s="0" t="n">
        <v>0</v>
      </c>
      <c r="F3380" s="0" t="n">
        <v>0</v>
      </c>
      <c r="G3380" s="0" t="n">
        <v>0</v>
      </c>
      <c r="H3380" s="0" t="n">
        <v>0</v>
      </c>
      <c r="I3380" s="0" t="n">
        <v>0</v>
      </c>
      <c r="J3380" s="0" t="n">
        <v>40</v>
      </c>
      <c r="K3380" s="37" t="n">
        <f aca="false">E3380+Inputs!$B$5*F3380</f>
        <v>0</v>
      </c>
      <c r="L3380" s="37" t="n">
        <f aca="false">G3380+Inputs!$B$6*H3380</f>
        <v>0</v>
      </c>
      <c r="M3380" s="37" t="n">
        <f aca="false">I3380+Inputs!$B$7*J3380</f>
        <v>49.64</v>
      </c>
      <c r="N3380" s="37" t="n">
        <f aca="false">K3380+L3380+M3380</f>
        <v>49.64</v>
      </c>
    </row>
    <row r="3381" customFormat="false" ht="15" hidden="false" customHeight="false" outlineLevel="0" collapsed="false">
      <c r="A3381" s="0" t="s">
        <v>9</v>
      </c>
      <c r="B3381" s="0" t="s">
        <v>375</v>
      </c>
      <c r="C3381" s="15" t="n">
        <v>45139</v>
      </c>
      <c r="D3381" s="0" t="n">
        <v>1</v>
      </c>
      <c r="E3381" s="0" t="n">
        <v>0</v>
      </c>
      <c r="F3381" s="0" t="n">
        <v>1</v>
      </c>
      <c r="G3381" s="0" t="n">
        <v>0</v>
      </c>
      <c r="H3381" s="0" t="n">
        <v>0</v>
      </c>
      <c r="I3381" s="0" t="n">
        <v>0</v>
      </c>
      <c r="J3381" s="0" t="n">
        <v>51</v>
      </c>
      <c r="K3381" s="37" t="n">
        <f aca="false">E3381+Inputs!$B$5*F3381</f>
        <v>1.275</v>
      </c>
      <c r="L3381" s="37" t="n">
        <f aca="false">G3381+Inputs!$B$6*H3381</f>
        <v>0</v>
      </c>
      <c r="M3381" s="37" t="n">
        <f aca="false">I3381+Inputs!$B$7*J3381</f>
        <v>63.291</v>
      </c>
      <c r="N3381" s="37" t="n">
        <f aca="false">K3381+L3381+M3381</f>
        <v>64.566</v>
      </c>
    </row>
    <row r="3382" customFormat="false" ht="15" hidden="false" customHeight="false" outlineLevel="0" collapsed="false">
      <c r="A3382" s="0" t="s">
        <v>9</v>
      </c>
      <c r="B3382" s="0" t="s">
        <v>375</v>
      </c>
      <c r="C3382" s="15" t="n">
        <v>45170</v>
      </c>
      <c r="D3382" s="0" t="n">
        <v>1</v>
      </c>
      <c r="E3382" s="0" t="n">
        <v>0</v>
      </c>
      <c r="F3382" s="0" t="n">
        <v>0</v>
      </c>
      <c r="G3382" s="0" t="n">
        <v>0</v>
      </c>
      <c r="H3382" s="0" t="n">
        <v>0</v>
      </c>
      <c r="I3382" s="0" t="n">
        <v>0</v>
      </c>
      <c r="J3382" s="0" t="n">
        <v>33</v>
      </c>
      <c r="K3382" s="37" t="n">
        <f aca="false">E3382+Inputs!$B$5*F3382</f>
        <v>0</v>
      </c>
      <c r="L3382" s="37" t="n">
        <f aca="false">G3382+Inputs!$B$6*H3382</f>
        <v>0</v>
      </c>
      <c r="M3382" s="37" t="n">
        <f aca="false">I3382+Inputs!$B$7*J3382</f>
        <v>40.953</v>
      </c>
      <c r="N3382" s="37" t="n">
        <f aca="false">K3382+L3382+M3382</f>
        <v>40.953</v>
      </c>
    </row>
    <row r="3383" customFormat="false" ht="15" hidden="false" customHeight="false" outlineLevel="0" collapsed="false">
      <c r="A3383" s="0" t="s">
        <v>9</v>
      </c>
      <c r="B3383" s="0" t="s">
        <v>375</v>
      </c>
      <c r="C3383" s="15" t="n">
        <v>45200</v>
      </c>
      <c r="D3383" s="0" t="n">
        <v>1</v>
      </c>
      <c r="E3383" s="0" t="n">
        <v>0</v>
      </c>
      <c r="F3383" s="0" t="n">
        <v>0</v>
      </c>
      <c r="G3383" s="0" t="n">
        <v>0</v>
      </c>
      <c r="H3383" s="0" t="n">
        <v>0</v>
      </c>
      <c r="I3383" s="0" t="n">
        <v>0</v>
      </c>
      <c r="J3383" s="0" t="n">
        <v>36</v>
      </c>
      <c r="K3383" s="37" t="n">
        <f aca="false">E3383+Inputs!$B$5*F3383</f>
        <v>0</v>
      </c>
      <c r="L3383" s="37" t="n">
        <f aca="false">G3383+Inputs!$B$6*H3383</f>
        <v>0</v>
      </c>
      <c r="M3383" s="37" t="n">
        <f aca="false">I3383+Inputs!$B$7*J3383</f>
        <v>44.676</v>
      </c>
      <c r="N3383" s="37" t="n">
        <f aca="false">K3383+L3383+M3383</f>
        <v>44.676</v>
      </c>
    </row>
    <row r="3384" customFormat="false" ht="15" hidden="false" customHeight="false" outlineLevel="0" collapsed="false">
      <c r="A3384" s="0" t="s">
        <v>9</v>
      </c>
      <c r="B3384" s="0" t="s">
        <v>375</v>
      </c>
      <c r="C3384" s="15" t="n">
        <v>45231</v>
      </c>
      <c r="D3384" s="0" t="n">
        <v>1</v>
      </c>
      <c r="E3384" s="0" t="n">
        <v>0</v>
      </c>
      <c r="F3384" s="0" t="n">
        <v>1</v>
      </c>
      <c r="G3384" s="0" t="n">
        <v>0</v>
      </c>
      <c r="H3384" s="0" t="n">
        <v>0</v>
      </c>
      <c r="I3384" s="0" t="n">
        <v>0</v>
      </c>
      <c r="J3384" s="0" t="n">
        <v>40</v>
      </c>
      <c r="K3384" s="37" t="n">
        <f aca="false">E3384+Inputs!$B$5*F3384</f>
        <v>1.275</v>
      </c>
      <c r="L3384" s="37" t="n">
        <f aca="false">G3384+Inputs!$B$6*H3384</f>
        <v>0</v>
      </c>
      <c r="M3384" s="37" t="n">
        <f aca="false">I3384+Inputs!$B$7*J3384</f>
        <v>49.64</v>
      </c>
      <c r="N3384" s="37" t="n">
        <f aca="false">K3384+L3384+M3384</f>
        <v>50.915</v>
      </c>
    </row>
    <row r="3385" customFormat="false" ht="15" hidden="false" customHeight="false" outlineLevel="0" collapsed="false">
      <c r="A3385" s="0" t="s">
        <v>9</v>
      </c>
      <c r="B3385" s="0" t="s">
        <v>375</v>
      </c>
      <c r="C3385" s="15" t="n">
        <v>45261</v>
      </c>
      <c r="D3385" s="0" t="n">
        <v>1</v>
      </c>
      <c r="E3385" s="0" t="n">
        <v>0</v>
      </c>
      <c r="F3385" s="0" t="n">
        <v>1</v>
      </c>
      <c r="G3385" s="0" t="n">
        <v>0</v>
      </c>
      <c r="H3385" s="0" t="n">
        <v>0</v>
      </c>
      <c r="I3385" s="0" t="n">
        <v>0</v>
      </c>
      <c r="J3385" s="0" t="n">
        <v>41</v>
      </c>
      <c r="K3385" s="37" t="n">
        <f aca="false">E3385+Inputs!$B$5*F3385</f>
        <v>1.275</v>
      </c>
      <c r="L3385" s="37" t="n">
        <f aca="false">G3385+Inputs!$B$6*H3385</f>
        <v>0</v>
      </c>
      <c r="M3385" s="37" t="n">
        <f aca="false">I3385+Inputs!$B$7*J3385</f>
        <v>50.881</v>
      </c>
      <c r="N3385" s="37" t="n">
        <f aca="false">K3385+L3385+M3385</f>
        <v>52.156</v>
      </c>
    </row>
    <row r="3386" customFormat="false" ht="15" hidden="false" customHeight="false" outlineLevel="0" collapsed="false">
      <c r="A3386" s="0" t="s">
        <v>9</v>
      </c>
      <c r="B3386" s="0" t="s">
        <v>375</v>
      </c>
      <c r="C3386" s="15" t="n">
        <v>45292</v>
      </c>
      <c r="D3386" s="0" t="n">
        <v>1</v>
      </c>
      <c r="E3386" s="0" t="n">
        <v>0</v>
      </c>
      <c r="F3386" s="0" t="n">
        <v>0</v>
      </c>
      <c r="G3386" s="0" t="n">
        <v>0</v>
      </c>
      <c r="H3386" s="0" t="n">
        <v>0</v>
      </c>
      <c r="I3386" s="0" t="n">
        <v>0</v>
      </c>
      <c r="J3386" s="0" t="n">
        <v>34</v>
      </c>
      <c r="K3386" s="37" t="n">
        <f aca="false">E3386+Inputs!$B$5*F3386</f>
        <v>0</v>
      </c>
      <c r="L3386" s="37" t="n">
        <f aca="false">G3386+Inputs!$B$6*H3386</f>
        <v>0</v>
      </c>
      <c r="M3386" s="37" t="n">
        <f aca="false">I3386+Inputs!$B$7*J3386</f>
        <v>42.194</v>
      </c>
      <c r="N3386" s="37" t="n">
        <f aca="false">K3386+L3386+M3386</f>
        <v>42.194</v>
      </c>
    </row>
    <row r="3387" customFormat="false" ht="15" hidden="false" customHeight="false" outlineLevel="0" collapsed="false">
      <c r="A3387" s="0" t="s">
        <v>9</v>
      </c>
      <c r="B3387" s="0" t="s">
        <v>375</v>
      </c>
      <c r="C3387" s="15" t="n">
        <v>45323</v>
      </c>
      <c r="D3387" s="0" t="n">
        <v>1</v>
      </c>
      <c r="E3387" s="0" t="n">
        <v>0</v>
      </c>
      <c r="F3387" s="0" t="n">
        <v>0</v>
      </c>
      <c r="G3387" s="0" t="n">
        <v>0</v>
      </c>
      <c r="H3387" s="0" t="n">
        <v>0</v>
      </c>
      <c r="I3387" s="0" t="n">
        <v>0</v>
      </c>
      <c r="J3387" s="0" t="n">
        <v>6</v>
      </c>
      <c r="K3387" s="37" t="n">
        <f aca="false">E3387+Inputs!$B$5*F3387</f>
        <v>0</v>
      </c>
      <c r="L3387" s="37" t="n">
        <f aca="false">G3387+Inputs!$B$6*H3387</f>
        <v>0</v>
      </c>
      <c r="M3387" s="37" t="n">
        <f aca="false">I3387+Inputs!$B$7*J3387</f>
        <v>7.446</v>
      </c>
      <c r="N3387" s="37" t="n">
        <f aca="false">K3387+L3387+M3387</f>
        <v>7.446</v>
      </c>
    </row>
    <row r="3388" customFormat="false" ht="15" hidden="false" customHeight="false" outlineLevel="0" collapsed="false">
      <c r="A3388" s="0" t="s">
        <v>9</v>
      </c>
      <c r="B3388" s="0" t="s">
        <v>375</v>
      </c>
      <c r="C3388" s="15" t="n">
        <v>45352</v>
      </c>
      <c r="D3388" s="0" t="n">
        <v>1</v>
      </c>
      <c r="E3388" s="0" t="n">
        <v>0</v>
      </c>
      <c r="F3388" s="0" t="n">
        <v>0</v>
      </c>
      <c r="G3388" s="0" t="n">
        <v>0</v>
      </c>
      <c r="H3388" s="0" t="n">
        <v>0</v>
      </c>
      <c r="I3388" s="0" t="n">
        <v>0</v>
      </c>
      <c r="J3388" s="0" t="n">
        <v>9</v>
      </c>
      <c r="K3388" s="37" t="n">
        <f aca="false">E3388+Inputs!$B$5*F3388</f>
        <v>0</v>
      </c>
      <c r="L3388" s="37" t="n">
        <f aca="false">G3388+Inputs!$B$6*H3388</f>
        <v>0</v>
      </c>
      <c r="M3388" s="37" t="n">
        <f aca="false">I3388+Inputs!$B$7*J3388</f>
        <v>11.169</v>
      </c>
      <c r="N3388" s="37" t="n">
        <f aca="false">K3388+L3388+M3388</f>
        <v>11.169</v>
      </c>
    </row>
    <row r="3389" customFormat="false" ht="15" hidden="false" customHeight="false" outlineLevel="0" collapsed="false">
      <c r="A3389" s="0" t="s">
        <v>9</v>
      </c>
      <c r="B3389" s="0" t="s">
        <v>375</v>
      </c>
      <c r="C3389" s="15" t="n">
        <v>45383</v>
      </c>
      <c r="D3389" s="0" t="n">
        <v>1</v>
      </c>
      <c r="E3389" s="0" t="n">
        <v>0</v>
      </c>
      <c r="F3389" s="0" t="n">
        <v>0</v>
      </c>
      <c r="G3389" s="0" t="n">
        <v>0</v>
      </c>
      <c r="H3389" s="0" t="n">
        <v>0</v>
      </c>
      <c r="I3389" s="0" t="n">
        <v>0</v>
      </c>
      <c r="J3389" s="0" t="n">
        <v>22</v>
      </c>
      <c r="K3389" s="37" t="n">
        <f aca="false">E3389+Inputs!$B$5*F3389</f>
        <v>0</v>
      </c>
      <c r="L3389" s="37" t="n">
        <f aca="false">G3389+Inputs!$B$6*H3389</f>
        <v>0</v>
      </c>
      <c r="M3389" s="37" t="n">
        <f aca="false">I3389+Inputs!$B$7*J3389</f>
        <v>27.302</v>
      </c>
      <c r="N3389" s="37" t="n">
        <f aca="false">K3389+L3389+M3389</f>
        <v>27.302</v>
      </c>
    </row>
    <row r="3390" customFormat="false" ht="15" hidden="false" customHeight="false" outlineLevel="0" collapsed="false">
      <c r="A3390" s="0" t="s">
        <v>9</v>
      </c>
      <c r="B3390" s="0" t="s">
        <v>375</v>
      </c>
      <c r="C3390" s="15" t="n">
        <v>45413</v>
      </c>
      <c r="D3390" s="0" t="n">
        <v>1</v>
      </c>
      <c r="E3390" s="0" t="n">
        <v>0</v>
      </c>
      <c r="F3390" s="0" t="n">
        <v>1</v>
      </c>
      <c r="G3390" s="0" t="n">
        <v>0</v>
      </c>
      <c r="H3390" s="0" t="n">
        <v>0</v>
      </c>
      <c r="I3390" s="0" t="n">
        <v>0</v>
      </c>
      <c r="J3390" s="0" t="n">
        <v>23</v>
      </c>
      <c r="K3390" s="37" t="n">
        <f aca="false">E3390+Inputs!$B$5*F3390</f>
        <v>1.275</v>
      </c>
      <c r="L3390" s="37" t="n">
        <f aca="false">G3390+Inputs!$B$6*H3390</f>
        <v>0</v>
      </c>
      <c r="M3390" s="37" t="n">
        <f aca="false">I3390+Inputs!$B$7*J3390</f>
        <v>28.543</v>
      </c>
      <c r="N3390" s="37" t="n">
        <f aca="false">K3390+L3390+M3390</f>
        <v>29.818</v>
      </c>
    </row>
    <row r="3391" customFormat="false" ht="15" hidden="false" customHeight="false" outlineLevel="0" collapsed="false">
      <c r="A3391" s="0" t="s">
        <v>9</v>
      </c>
      <c r="B3391" s="0" t="s">
        <v>375</v>
      </c>
      <c r="C3391" s="15" t="n">
        <v>45444</v>
      </c>
      <c r="D3391" s="0" t="n">
        <v>1</v>
      </c>
      <c r="E3391" s="0" t="n">
        <v>0</v>
      </c>
      <c r="F3391" s="0" t="n">
        <v>0</v>
      </c>
      <c r="G3391" s="0" t="n">
        <v>0</v>
      </c>
      <c r="H3391" s="0" t="n">
        <v>0</v>
      </c>
      <c r="I3391" s="0" t="n">
        <v>0</v>
      </c>
      <c r="J3391" s="0" t="n">
        <v>31</v>
      </c>
      <c r="K3391" s="37" t="n">
        <f aca="false">E3391+Inputs!$B$5*F3391</f>
        <v>0</v>
      </c>
      <c r="L3391" s="37" t="n">
        <f aca="false">G3391+Inputs!$B$6*H3391</f>
        <v>0</v>
      </c>
      <c r="M3391" s="37" t="n">
        <f aca="false">I3391+Inputs!$B$7*J3391</f>
        <v>38.471</v>
      </c>
      <c r="N3391" s="37" t="n">
        <f aca="false">K3391+L3391+M3391</f>
        <v>38.471</v>
      </c>
    </row>
    <row r="3392" customFormat="false" ht="15" hidden="false" customHeight="false" outlineLevel="0" collapsed="false">
      <c r="A3392" s="0" t="s">
        <v>9</v>
      </c>
      <c r="B3392" s="0" t="s">
        <v>375</v>
      </c>
      <c r="C3392" s="15" t="n">
        <v>45474</v>
      </c>
      <c r="D3392" s="0" t="n">
        <v>1</v>
      </c>
      <c r="E3392" s="0" t="n">
        <v>0</v>
      </c>
      <c r="F3392" s="0" t="n">
        <v>0</v>
      </c>
      <c r="G3392" s="0" t="n">
        <v>0</v>
      </c>
      <c r="H3392" s="0" t="n">
        <v>0</v>
      </c>
      <c r="I3392" s="0" t="n">
        <v>0</v>
      </c>
      <c r="J3392" s="0" t="n">
        <v>25</v>
      </c>
      <c r="K3392" s="37" t="n">
        <f aca="false">E3392+Inputs!$B$5*F3392</f>
        <v>0</v>
      </c>
      <c r="L3392" s="37" t="n">
        <f aca="false">G3392+Inputs!$B$6*H3392</f>
        <v>0</v>
      </c>
      <c r="M3392" s="37" t="n">
        <f aca="false">I3392+Inputs!$B$7*J3392</f>
        <v>31.025</v>
      </c>
      <c r="N3392" s="37" t="n">
        <f aca="false">K3392+L3392+M3392</f>
        <v>31.025</v>
      </c>
    </row>
    <row r="3393" customFormat="false" ht="15" hidden="false" customHeight="false" outlineLevel="0" collapsed="false">
      <c r="A3393" s="0" t="s">
        <v>9</v>
      </c>
      <c r="B3393" s="0" t="s">
        <v>375</v>
      </c>
      <c r="C3393" s="15" t="n">
        <v>45505</v>
      </c>
      <c r="D3393" s="0" t="n">
        <v>1</v>
      </c>
      <c r="E3393" s="0" t="n">
        <v>0</v>
      </c>
      <c r="F3393" s="0" t="n">
        <v>0</v>
      </c>
      <c r="G3393" s="0" t="n">
        <v>0</v>
      </c>
      <c r="H3393" s="0" t="n">
        <v>0</v>
      </c>
      <c r="I3393" s="0" t="n">
        <v>0</v>
      </c>
      <c r="J3393" s="0" t="n">
        <v>27</v>
      </c>
      <c r="K3393" s="37" t="n">
        <f aca="false">E3393+Inputs!$B$5*F3393</f>
        <v>0</v>
      </c>
      <c r="L3393" s="37" t="n">
        <f aca="false">G3393+Inputs!$B$6*H3393</f>
        <v>0</v>
      </c>
      <c r="M3393" s="37" t="n">
        <f aca="false">I3393+Inputs!$B$7*J3393</f>
        <v>33.507</v>
      </c>
      <c r="N3393" s="37" t="n">
        <f aca="false">K3393+L3393+M3393</f>
        <v>33.507</v>
      </c>
    </row>
    <row r="3394" customFormat="false" ht="15" hidden="false" customHeight="false" outlineLevel="0" collapsed="false">
      <c r="A3394" s="0" t="s">
        <v>9</v>
      </c>
      <c r="B3394" s="0" t="s">
        <v>375</v>
      </c>
      <c r="C3394" s="15" t="n">
        <v>45536</v>
      </c>
      <c r="D3394" s="0" t="n">
        <v>1</v>
      </c>
      <c r="E3394" s="0" t="n">
        <v>0</v>
      </c>
      <c r="F3394" s="0" t="n">
        <v>0</v>
      </c>
      <c r="G3394" s="0" t="n">
        <v>0</v>
      </c>
      <c r="H3394" s="0" t="n">
        <v>0</v>
      </c>
      <c r="I3394" s="0" t="n">
        <v>0</v>
      </c>
      <c r="J3394" s="0" t="n">
        <v>36</v>
      </c>
      <c r="K3394" s="37" t="n">
        <f aca="false">E3394+Inputs!$B$5*F3394</f>
        <v>0</v>
      </c>
      <c r="L3394" s="37" t="n">
        <f aca="false">G3394+Inputs!$B$6*H3394</f>
        <v>0</v>
      </c>
      <c r="M3394" s="37" t="n">
        <f aca="false">I3394+Inputs!$B$7*J3394</f>
        <v>44.676</v>
      </c>
      <c r="N3394" s="37" t="n">
        <f aca="false">K3394+L3394+M3394</f>
        <v>44.676</v>
      </c>
    </row>
    <row r="3395" customFormat="false" ht="15" hidden="false" customHeight="false" outlineLevel="0" collapsed="false">
      <c r="A3395" s="0" t="s">
        <v>9</v>
      </c>
      <c r="B3395" s="0" t="s">
        <v>375</v>
      </c>
      <c r="C3395" s="15" t="n">
        <v>45566</v>
      </c>
      <c r="D3395" s="0" t="n">
        <v>1</v>
      </c>
      <c r="E3395" s="0" t="n">
        <v>0</v>
      </c>
      <c r="F3395" s="0" t="n">
        <v>1</v>
      </c>
      <c r="G3395" s="0" t="n">
        <v>0</v>
      </c>
      <c r="H3395" s="0" t="n">
        <v>0</v>
      </c>
      <c r="I3395" s="0" t="n">
        <v>0</v>
      </c>
      <c r="J3395" s="0" t="n">
        <v>35</v>
      </c>
      <c r="K3395" s="37" t="n">
        <f aca="false">E3395+Inputs!$B$5*F3395</f>
        <v>1.275</v>
      </c>
      <c r="L3395" s="37" t="n">
        <f aca="false">G3395+Inputs!$B$6*H3395</f>
        <v>0</v>
      </c>
      <c r="M3395" s="37" t="n">
        <f aca="false">I3395+Inputs!$B$7*J3395</f>
        <v>43.435</v>
      </c>
      <c r="N3395" s="37" t="n">
        <f aca="false">K3395+L3395+M3395</f>
        <v>44.71</v>
      </c>
    </row>
    <row r="3396" customFormat="false" ht="15" hidden="false" customHeight="false" outlineLevel="0" collapsed="false">
      <c r="A3396" s="0" t="s">
        <v>9</v>
      </c>
      <c r="B3396" s="0" t="s">
        <v>375</v>
      </c>
      <c r="C3396" s="15" t="n">
        <v>45597</v>
      </c>
      <c r="D3396" s="0" t="n">
        <v>1</v>
      </c>
      <c r="E3396" s="0" t="n">
        <v>0</v>
      </c>
      <c r="F3396" s="0" t="n">
        <v>0</v>
      </c>
      <c r="G3396" s="0" t="n">
        <v>0</v>
      </c>
      <c r="H3396" s="0" t="n">
        <v>0</v>
      </c>
      <c r="I3396" s="0" t="n">
        <v>0</v>
      </c>
      <c r="J3396" s="0" t="n">
        <v>31</v>
      </c>
      <c r="K3396" s="37" t="n">
        <f aca="false">E3396+Inputs!$B$5*F3396</f>
        <v>0</v>
      </c>
      <c r="L3396" s="37" t="n">
        <f aca="false">G3396+Inputs!$B$6*H3396</f>
        <v>0</v>
      </c>
      <c r="M3396" s="37" t="n">
        <f aca="false">I3396+Inputs!$B$7*J3396</f>
        <v>38.471</v>
      </c>
      <c r="N3396" s="37" t="n">
        <f aca="false">K3396+L3396+M3396</f>
        <v>38.471</v>
      </c>
    </row>
    <row r="3397" customFormat="false" ht="15" hidden="false" customHeight="false" outlineLevel="0" collapsed="false">
      <c r="A3397" s="0" t="s">
        <v>9</v>
      </c>
      <c r="B3397" s="0" t="s">
        <v>375</v>
      </c>
      <c r="C3397" s="15" t="n">
        <v>45627</v>
      </c>
      <c r="D3397" s="0" t="n">
        <v>1</v>
      </c>
      <c r="E3397" s="0" t="n">
        <v>0</v>
      </c>
      <c r="F3397" s="0" t="n">
        <v>0</v>
      </c>
      <c r="G3397" s="0" t="n">
        <v>0</v>
      </c>
      <c r="H3397" s="0" t="n">
        <v>0</v>
      </c>
      <c r="I3397" s="0" t="n">
        <v>0</v>
      </c>
      <c r="J3397" s="0" t="n">
        <v>32</v>
      </c>
      <c r="K3397" s="37" t="n">
        <f aca="false">E3397+Inputs!$B$5*F3397</f>
        <v>0</v>
      </c>
      <c r="L3397" s="37" t="n">
        <f aca="false">G3397+Inputs!$B$6*H3397</f>
        <v>0</v>
      </c>
      <c r="M3397" s="37" t="n">
        <f aca="false">I3397+Inputs!$B$7*J3397</f>
        <v>39.712</v>
      </c>
      <c r="N3397" s="37" t="n">
        <f aca="false">K3397+L3397+M3397</f>
        <v>39.712</v>
      </c>
    </row>
    <row r="3398" customFormat="false" ht="15" hidden="false" customHeight="false" outlineLevel="0" collapsed="false">
      <c r="A3398" s="0" t="s">
        <v>9</v>
      </c>
      <c r="B3398" s="0" t="s">
        <v>375</v>
      </c>
      <c r="C3398" s="15" t="n">
        <v>45658</v>
      </c>
      <c r="D3398" s="0" t="n">
        <v>1</v>
      </c>
      <c r="E3398" s="0" t="n">
        <v>0</v>
      </c>
      <c r="F3398" s="0" t="n">
        <v>0</v>
      </c>
      <c r="G3398" s="0" t="n">
        <v>0</v>
      </c>
      <c r="H3398" s="0" t="n">
        <v>1</v>
      </c>
      <c r="I3398" s="0" t="n">
        <v>0</v>
      </c>
      <c r="J3398" s="0" t="n">
        <v>29</v>
      </c>
      <c r="K3398" s="37" t="n">
        <f aca="false">E3398+Inputs!$B$5*F3398</f>
        <v>0</v>
      </c>
      <c r="L3398" s="37" t="n">
        <f aca="false">G3398+Inputs!$B$6*H3398</f>
        <v>1.275</v>
      </c>
      <c r="M3398" s="37" t="n">
        <f aca="false">I3398+Inputs!$B$7*J3398</f>
        <v>35.989</v>
      </c>
      <c r="N3398" s="37" t="n">
        <f aca="false">K3398+L3398+M3398</f>
        <v>37.264</v>
      </c>
    </row>
    <row r="3399" customFormat="false" ht="15" hidden="false" customHeight="false" outlineLevel="0" collapsed="false">
      <c r="A3399" s="0" t="s">
        <v>9</v>
      </c>
      <c r="B3399" s="0" t="s">
        <v>375</v>
      </c>
      <c r="C3399" s="15" t="n">
        <v>45689</v>
      </c>
      <c r="D3399" s="0" t="n">
        <v>1</v>
      </c>
      <c r="E3399" s="0" t="n">
        <v>0</v>
      </c>
      <c r="F3399" s="0" t="n">
        <v>0</v>
      </c>
      <c r="G3399" s="0" t="n">
        <v>0</v>
      </c>
      <c r="H3399" s="0" t="n">
        <v>0</v>
      </c>
      <c r="I3399" s="0" t="n">
        <v>0</v>
      </c>
      <c r="J3399" s="0" t="n">
        <v>18</v>
      </c>
      <c r="K3399" s="37" t="n">
        <f aca="false">E3399+Inputs!$B$5*F3399</f>
        <v>0</v>
      </c>
      <c r="L3399" s="37" t="n">
        <f aca="false">G3399+Inputs!$B$6*H3399</f>
        <v>0</v>
      </c>
      <c r="M3399" s="37" t="n">
        <f aca="false">I3399+Inputs!$B$7*J3399</f>
        <v>22.338</v>
      </c>
      <c r="N3399" s="37" t="n">
        <f aca="false">K3399+L3399+M3399</f>
        <v>22.338</v>
      </c>
    </row>
    <row r="3400" customFormat="false" ht="15" hidden="false" customHeight="false" outlineLevel="0" collapsed="false">
      <c r="A3400" s="0" t="s">
        <v>9</v>
      </c>
      <c r="B3400" s="0" t="s">
        <v>375</v>
      </c>
      <c r="C3400" s="15" t="n">
        <v>45717</v>
      </c>
      <c r="D3400" s="0" t="n">
        <v>1</v>
      </c>
      <c r="E3400" s="0" t="n">
        <v>0</v>
      </c>
      <c r="F3400" s="0" t="n">
        <v>0</v>
      </c>
      <c r="G3400" s="0" t="n">
        <v>0</v>
      </c>
      <c r="H3400" s="0" t="n">
        <v>0</v>
      </c>
      <c r="I3400" s="0" t="n">
        <v>0</v>
      </c>
      <c r="J3400" s="0" t="n">
        <v>41</v>
      </c>
      <c r="K3400" s="37" t="n">
        <f aca="false">E3400+Inputs!$B$5*F3400</f>
        <v>0</v>
      </c>
      <c r="L3400" s="37" t="n">
        <f aca="false">G3400+Inputs!$B$6*H3400</f>
        <v>0</v>
      </c>
      <c r="M3400" s="37" t="n">
        <f aca="false">I3400+Inputs!$B$7*J3400</f>
        <v>50.881</v>
      </c>
      <c r="N3400" s="37" t="n">
        <f aca="false">K3400+L3400+M3400</f>
        <v>50.881</v>
      </c>
    </row>
    <row r="3401" customFormat="false" ht="15" hidden="false" customHeight="false" outlineLevel="0" collapsed="false">
      <c r="A3401" s="0" t="s">
        <v>9</v>
      </c>
      <c r="B3401" s="0" t="s">
        <v>375</v>
      </c>
      <c r="C3401" s="15" t="n">
        <v>45748</v>
      </c>
      <c r="D3401" s="0" t="n">
        <v>1</v>
      </c>
      <c r="E3401" s="0" t="n">
        <v>0</v>
      </c>
      <c r="F3401" s="0" t="n">
        <v>0</v>
      </c>
      <c r="G3401" s="0" t="n">
        <v>0</v>
      </c>
      <c r="H3401" s="0" t="n">
        <v>0</v>
      </c>
      <c r="I3401" s="0" t="n">
        <v>0</v>
      </c>
      <c r="J3401" s="0" t="n">
        <v>31</v>
      </c>
      <c r="K3401" s="37" t="n">
        <f aca="false">E3401+Inputs!$B$5*F3401</f>
        <v>0</v>
      </c>
      <c r="L3401" s="37" t="n">
        <f aca="false">G3401+Inputs!$B$6*H3401</f>
        <v>0</v>
      </c>
      <c r="M3401" s="37" t="n">
        <f aca="false">I3401+Inputs!$B$7*J3401</f>
        <v>38.471</v>
      </c>
      <c r="N3401" s="37" t="n">
        <f aca="false">K3401+L3401+M3401</f>
        <v>38.471</v>
      </c>
    </row>
    <row r="3402" customFormat="false" ht="15" hidden="false" customHeight="false" outlineLevel="0" collapsed="false">
      <c r="A3402" s="0" t="s">
        <v>9</v>
      </c>
      <c r="B3402" s="0" t="s">
        <v>375</v>
      </c>
      <c r="C3402" s="15" t="n">
        <v>45778</v>
      </c>
      <c r="D3402" s="0" t="n">
        <v>1</v>
      </c>
      <c r="E3402" s="0" t="n">
        <v>0</v>
      </c>
      <c r="F3402" s="0" t="n">
        <v>1</v>
      </c>
      <c r="G3402" s="0" t="n">
        <v>0</v>
      </c>
      <c r="H3402" s="0" t="n">
        <v>0</v>
      </c>
      <c r="I3402" s="0" t="n">
        <v>0</v>
      </c>
      <c r="J3402" s="0" t="n">
        <v>40</v>
      </c>
      <c r="K3402" s="37" t="n">
        <f aca="false">E3402+Inputs!$B$5*F3402</f>
        <v>1.275</v>
      </c>
      <c r="L3402" s="37" t="n">
        <f aca="false">G3402+Inputs!$B$6*H3402</f>
        <v>0</v>
      </c>
      <c r="M3402" s="37" t="n">
        <f aca="false">I3402+Inputs!$B$7*J3402</f>
        <v>49.64</v>
      </c>
      <c r="N3402" s="37" t="n">
        <f aca="false">K3402+L3402+M3402</f>
        <v>50.915</v>
      </c>
    </row>
    <row r="3403" customFormat="false" ht="15" hidden="false" customHeight="false" outlineLevel="0" collapsed="false">
      <c r="A3403" s="0" t="s">
        <v>9</v>
      </c>
      <c r="B3403" s="0" t="s">
        <v>375</v>
      </c>
      <c r="C3403" s="15" t="n">
        <v>45809</v>
      </c>
      <c r="D3403" s="0" t="n">
        <v>1</v>
      </c>
      <c r="E3403" s="0" t="n">
        <v>0</v>
      </c>
      <c r="F3403" s="0" t="n">
        <v>0</v>
      </c>
      <c r="G3403" s="0" t="n">
        <v>0</v>
      </c>
      <c r="H3403" s="0" t="n">
        <v>0</v>
      </c>
      <c r="I3403" s="0" t="n">
        <v>0</v>
      </c>
      <c r="J3403" s="0" t="n">
        <v>40</v>
      </c>
      <c r="K3403" s="37" t="n">
        <f aca="false">E3403+Inputs!$B$5*F3403</f>
        <v>0</v>
      </c>
      <c r="L3403" s="37" t="n">
        <f aca="false">G3403+Inputs!$B$6*H3403</f>
        <v>0</v>
      </c>
      <c r="M3403" s="37" t="n">
        <f aca="false">I3403+Inputs!$B$7*J3403</f>
        <v>49.64</v>
      </c>
      <c r="N3403" s="37" t="n">
        <f aca="false">K3403+L3403+M3403</f>
        <v>49.64</v>
      </c>
    </row>
    <row r="3404" customFormat="false" ht="15" hidden="false" customHeight="false" outlineLevel="0" collapsed="false">
      <c r="A3404" s="0" t="s">
        <v>9</v>
      </c>
      <c r="B3404" s="0" t="s">
        <v>375</v>
      </c>
      <c r="C3404" s="15" t="n">
        <v>45839</v>
      </c>
      <c r="D3404" s="0" t="n">
        <v>1</v>
      </c>
      <c r="E3404" s="0" t="n">
        <v>0</v>
      </c>
      <c r="F3404" s="0" t="n">
        <v>2</v>
      </c>
      <c r="G3404" s="0" t="n">
        <v>0</v>
      </c>
      <c r="H3404" s="0" t="n">
        <v>0</v>
      </c>
      <c r="I3404" s="0" t="n">
        <v>0</v>
      </c>
      <c r="J3404" s="0" t="n">
        <v>33</v>
      </c>
      <c r="K3404" s="37" t="n">
        <f aca="false">E3404+Inputs!$B$5*F3404</f>
        <v>2.55</v>
      </c>
      <c r="L3404" s="37" t="n">
        <f aca="false">G3404+Inputs!$B$6*H3404</f>
        <v>0</v>
      </c>
      <c r="M3404" s="37" t="n">
        <f aca="false">I3404+Inputs!$B$7*J3404</f>
        <v>40.953</v>
      </c>
      <c r="N3404" s="37" t="n">
        <f aca="false">K3404+L3404+M3404</f>
        <v>43.503</v>
      </c>
    </row>
    <row r="3405" customFormat="false" ht="15" hidden="false" customHeight="false" outlineLevel="0" collapsed="false">
      <c r="A3405" s="0" t="s">
        <v>9</v>
      </c>
      <c r="B3405" s="0" t="s">
        <v>375</v>
      </c>
      <c r="C3405" s="15" t="n">
        <v>45870</v>
      </c>
      <c r="D3405" s="0" t="n">
        <v>1</v>
      </c>
      <c r="E3405" s="0" t="n">
        <v>0</v>
      </c>
      <c r="F3405" s="0" t="n">
        <v>0</v>
      </c>
      <c r="G3405" s="0" t="n">
        <v>0</v>
      </c>
      <c r="H3405" s="0" t="n">
        <v>1</v>
      </c>
      <c r="I3405" s="0" t="n">
        <v>0</v>
      </c>
      <c r="J3405" s="0" t="n">
        <v>32</v>
      </c>
      <c r="K3405" s="37" t="n">
        <f aca="false">E3405+Inputs!$B$5*F3405</f>
        <v>0</v>
      </c>
      <c r="L3405" s="37" t="n">
        <f aca="false">G3405+Inputs!$B$6*H3405</f>
        <v>1.275</v>
      </c>
      <c r="M3405" s="37" t="n">
        <f aca="false">I3405+Inputs!$B$7*J3405</f>
        <v>39.712</v>
      </c>
      <c r="N3405" s="37" t="n">
        <f aca="false">K3405+L3405+M3405</f>
        <v>40.987</v>
      </c>
    </row>
    <row r="3406" customFormat="false" ht="15" hidden="false" customHeight="false" outlineLevel="0" collapsed="false">
      <c r="A3406" s="0" t="s">
        <v>9</v>
      </c>
      <c r="B3406" s="0" t="s">
        <v>375</v>
      </c>
      <c r="C3406" s="15" t="n">
        <v>45901</v>
      </c>
      <c r="D3406" s="0" t="n">
        <v>1</v>
      </c>
      <c r="E3406" s="0" t="n">
        <v>0</v>
      </c>
      <c r="F3406" s="0" t="n">
        <v>1</v>
      </c>
      <c r="G3406" s="0" t="n">
        <v>0</v>
      </c>
      <c r="H3406" s="0" t="n">
        <v>2</v>
      </c>
      <c r="I3406" s="0" t="n">
        <v>0</v>
      </c>
      <c r="J3406" s="0" t="n">
        <v>33</v>
      </c>
      <c r="K3406" s="37" t="n">
        <f aca="false">E3406+Inputs!$B$5*F3406</f>
        <v>1.275</v>
      </c>
      <c r="L3406" s="37" t="n">
        <f aca="false">G3406+Inputs!$B$6*H3406</f>
        <v>2.55</v>
      </c>
      <c r="M3406" s="37" t="n">
        <f aca="false">I3406+Inputs!$B$7*J3406</f>
        <v>40.953</v>
      </c>
      <c r="N3406" s="37" t="n">
        <f aca="false">K3406+L3406+M3406</f>
        <v>44.778</v>
      </c>
    </row>
    <row r="3407" customFormat="false" ht="15" hidden="false" customHeight="false" outlineLevel="0" collapsed="false">
      <c r="A3407" s="0" t="s">
        <v>9</v>
      </c>
      <c r="B3407" s="0" t="s">
        <v>375</v>
      </c>
      <c r="C3407" s="15" t="n">
        <v>45931</v>
      </c>
      <c r="D3407" s="0" t="n">
        <v>1</v>
      </c>
      <c r="E3407" s="0" t="n">
        <v>0</v>
      </c>
      <c r="F3407" s="0" t="n">
        <v>2</v>
      </c>
      <c r="G3407" s="0" t="n">
        <v>0</v>
      </c>
      <c r="H3407" s="0" t="n">
        <v>1</v>
      </c>
      <c r="I3407" s="0" t="n">
        <v>0</v>
      </c>
      <c r="J3407" s="0" t="n">
        <v>37</v>
      </c>
      <c r="K3407" s="37" t="n">
        <f aca="false">E3407+Inputs!$B$5*F3407</f>
        <v>2.55</v>
      </c>
      <c r="L3407" s="37" t="n">
        <f aca="false">G3407+Inputs!$B$6*H3407</f>
        <v>1.275</v>
      </c>
      <c r="M3407" s="37" t="n">
        <f aca="false">I3407+Inputs!$B$7*J3407</f>
        <v>45.917</v>
      </c>
      <c r="N3407" s="37" t="n">
        <f aca="false">K3407+L3407+M3407</f>
        <v>49.742</v>
      </c>
    </row>
    <row r="3408" customFormat="false" ht="15" hidden="false" customHeight="false" outlineLevel="0" collapsed="false">
      <c r="A3408" s="0" t="s">
        <v>9</v>
      </c>
      <c r="B3408" s="0" t="s">
        <v>375</v>
      </c>
      <c r="C3408" s="15" t="n">
        <v>45962</v>
      </c>
      <c r="D3408" s="0" t="n">
        <v>1</v>
      </c>
      <c r="E3408" s="0" t="n">
        <v>0</v>
      </c>
      <c r="F3408" s="0" t="n">
        <v>0</v>
      </c>
      <c r="G3408" s="0" t="n">
        <v>0</v>
      </c>
      <c r="H3408" s="0" t="n">
        <v>0</v>
      </c>
      <c r="I3408" s="0" t="n">
        <v>0</v>
      </c>
      <c r="J3408" s="0" t="n">
        <v>34</v>
      </c>
      <c r="K3408" s="37" t="n">
        <f aca="false">E3408+Inputs!$B$5*F3408</f>
        <v>0</v>
      </c>
      <c r="L3408" s="37" t="n">
        <f aca="false">G3408+Inputs!$B$6*H3408</f>
        <v>0</v>
      </c>
      <c r="M3408" s="37" t="n">
        <f aca="false">I3408+Inputs!$B$7*J3408</f>
        <v>42.194</v>
      </c>
      <c r="N3408" s="37" t="n">
        <f aca="false">K3408+L3408+M3408</f>
        <v>42.194</v>
      </c>
    </row>
    <row r="3409" customFormat="false" ht="15" hidden="false" customHeight="false" outlineLevel="0" collapsed="false">
      <c r="A3409" s="0" t="s">
        <v>9</v>
      </c>
      <c r="B3409" s="0" t="s">
        <v>375</v>
      </c>
      <c r="C3409" s="15" t="n">
        <v>45992</v>
      </c>
      <c r="D3409" s="0" t="n">
        <v>1</v>
      </c>
      <c r="E3409" s="0" t="n">
        <v>0</v>
      </c>
      <c r="F3409" s="0" t="n">
        <v>0</v>
      </c>
      <c r="G3409" s="0" t="n">
        <v>0</v>
      </c>
      <c r="H3409" s="0" t="n">
        <v>0</v>
      </c>
      <c r="I3409" s="0" t="n">
        <v>0</v>
      </c>
      <c r="J3409" s="0" t="n">
        <v>33</v>
      </c>
      <c r="K3409" s="37" t="n">
        <f aca="false">E3409+Inputs!$B$5*F3409</f>
        <v>0</v>
      </c>
      <c r="L3409" s="37" t="n">
        <f aca="false">G3409+Inputs!$B$6*H3409</f>
        <v>0</v>
      </c>
      <c r="M3409" s="37" t="n">
        <f aca="false">I3409+Inputs!$B$7*J3409</f>
        <v>40.953</v>
      </c>
      <c r="N3409" s="37" t="n">
        <f aca="false">K3409+L3409+M3409</f>
        <v>40.953</v>
      </c>
    </row>
    <row r="3410" customFormat="false" ht="15" hidden="false" customHeight="false" outlineLevel="0" collapsed="false">
      <c r="A3410" s="0" t="s">
        <v>9</v>
      </c>
      <c r="B3410" s="0" t="s">
        <v>375</v>
      </c>
      <c r="C3410" s="15" t="n">
        <v>46023</v>
      </c>
      <c r="D3410" s="0" t="n">
        <v>1</v>
      </c>
      <c r="E3410" s="0" t="n">
        <v>0</v>
      </c>
      <c r="F3410" s="0" t="n">
        <v>0</v>
      </c>
      <c r="G3410" s="0" t="n">
        <v>0</v>
      </c>
      <c r="H3410" s="0" t="n">
        <v>1</v>
      </c>
      <c r="I3410" s="0" t="n">
        <v>0</v>
      </c>
      <c r="J3410" s="0" t="n">
        <v>27</v>
      </c>
      <c r="K3410" s="37" t="n">
        <f aca="false">E3410+Inputs!$B$5*F3410</f>
        <v>0</v>
      </c>
      <c r="L3410" s="37" t="n">
        <f aca="false">G3410+Inputs!$B$6*H3410</f>
        <v>1.275</v>
      </c>
      <c r="M3410" s="37" t="n">
        <f aca="false">I3410+Inputs!$B$7*J3410</f>
        <v>33.507</v>
      </c>
      <c r="N3410" s="37" t="n">
        <f aca="false">K3410+L3410+M3410</f>
        <v>34.782</v>
      </c>
    </row>
    <row r="3411" customFormat="false" ht="15" hidden="false" customHeight="false" outlineLevel="0" collapsed="false">
      <c r="A3411" s="0" t="s">
        <v>9</v>
      </c>
      <c r="B3411" s="0" t="s">
        <v>375</v>
      </c>
      <c r="C3411" s="15" t="n">
        <v>46054</v>
      </c>
      <c r="D3411" s="0" t="n">
        <v>1</v>
      </c>
      <c r="E3411" s="0" t="n">
        <v>0</v>
      </c>
      <c r="F3411" s="0" t="n">
        <v>0</v>
      </c>
      <c r="G3411" s="0" t="n">
        <v>0</v>
      </c>
      <c r="H3411" s="0" t="n">
        <v>0</v>
      </c>
      <c r="I3411" s="0" t="n">
        <v>0</v>
      </c>
      <c r="J3411" s="0" t="n">
        <v>31</v>
      </c>
      <c r="K3411" s="37" t="n">
        <f aca="false">E3411+Inputs!$B$5*F3411</f>
        <v>0</v>
      </c>
      <c r="L3411" s="37" t="n">
        <f aca="false">G3411+Inputs!$B$6*H3411</f>
        <v>0</v>
      </c>
      <c r="M3411" s="37" t="n">
        <f aca="false">I3411+Inputs!$B$7*J3411</f>
        <v>38.471</v>
      </c>
      <c r="N3411" s="37" t="n">
        <f aca="false">K3411+L3411+M3411</f>
        <v>38.471</v>
      </c>
    </row>
    <row r="3412" customFormat="false" ht="15" hidden="false" customHeight="false" outlineLevel="0" collapsed="false">
      <c r="A3412" s="0" t="s">
        <v>9</v>
      </c>
      <c r="B3412" s="0" t="s">
        <v>375</v>
      </c>
      <c r="C3412" s="15" t="n">
        <v>46082</v>
      </c>
      <c r="D3412" s="0" t="n">
        <v>1</v>
      </c>
      <c r="E3412" s="0" t="n">
        <v>0</v>
      </c>
      <c r="F3412" s="0" t="n">
        <v>2</v>
      </c>
      <c r="G3412" s="0" t="n">
        <v>0</v>
      </c>
      <c r="H3412" s="0" t="n">
        <v>0</v>
      </c>
      <c r="I3412" s="0" t="n">
        <v>0</v>
      </c>
      <c r="J3412" s="0" t="n">
        <v>23</v>
      </c>
      <c r="K3412" s="37" t="n">
        <f aca="false">E3412+Inputs!$B$5*F3412</f>
        <v>2.55</v>
      </c>
      <c r="L3412" s="37" t="n">
        <f aca="false">G3412+Inputs!$B$6*H3412</f>
        <v>0</v>
      </c>
      <c r="M3412" s="37" t="n">
        <f aca="false">I3412+Inputs!$B$7*J3412</f>
        <v>28.543</v>
      </c>
      <c r="N3412" s="37" t="n">
        <f aca="false">K3412+L3412+M3412</f>
        <v>31.093</v>
      </c>
    </row>
    <row r="3413" customFormat="false" ht="15" hidden="false" customHeight="false" outlineLevel="0" collapsed="false">
      <c r="A3413" s="0" t="s">
        <v>9</v>
      </c>
      <c r="B3413" s="0" t="s">
        <v>375</v>
      </c>
      <c r="C3413" s="15" t="n">
        <v>46113</v>
      </c>
      <c r="D3413" s="0" t="n">
        <v>1</v>
      </c>
      <c r="E3413" s="0" t="n">
        <v>0</v>
      </c>
      <c r="F3413" s="0" t="n">
        <v>0</v>
      </c>
      <c r="G3413" s="0" t="n">
        <v>0</v>
      </c>
      <c r="H3413" s="0" t="n">
        <v>0</v>
      </c>
      <c r="I3413" s="0" t="n">
        <v>0</v>
      </c>
      <c r="J3413" s="0" t="n">
        <v>21</v>
      </c>
      <c r="K3413" s="37" t="n">
        <f aca="false">E3413+Inputs!$B$5*F3413</f>
        <v>0</v>
      </c>
      <c r="L3413" s="37" t="n">
        <f aca="false">G3413+Inputs!$B$6*H3413</f>
        <v>0</v>
      </c>
      <c r="M3413" s="37" t="n">
        <f aca="false">I3413+Inputs!$B$7*J3413</f>
        <v>26.061</v>
      </c>
      <c r="N3413" s="37" t="n">
        <f aca="false">K3413+L3413+M3413</f>
        <v>26.061</v>
      </c>
    </row>
    <row r="3414" customFormat="false" ht="15" hidden="false" customHeight="false" outlineLevel="0" collapsed="false">
      <c r="A3414" s="0" t="s">
        <v>9</v>
      </c>
      <c r="B3414" s="0" t="s">
        <v>375</v>
      </c>
      <c r="C3414" s="15" t="n">
        <v>46143</v>
      </c>
      <c r="D3414" s="0" t="n">
        <v>1</v>
      </c>
      <c r="E3414" s="0" t="n">
        <v>0</v>
      </c>
      <c r="F3414" s="0" t="n">
        <v>0</v>
      </c>
      <c r="G3414" s="0" t="n">
        <v>0</v>
      </c>
      <c r="H3414" s="0" t="n">
        <v>0</v>
      </c>
      <c r="I3414" s="0" t="n">
        <v>0</v>
      </c>
      <c r="J3414" s="0" t="n">
        <v>27</v>
      </c>
      <c r="K3414" s="37" t="n">
        <f aca="false">E3414+Inputs!$B$5*F3414</f>
        <v>0</v>
      </c>
      <c r="L3414" s="37" t="n">
        <f aca="false">G3414+Inputs!$B$6*H3414</f>
        <v>0</v>
      </c>
      <c r="M3414" s="37" t="n">
        <f aca="false">I3414+Inputs!$B$7*J3414</f>
        <v>33.507</v>
      </c>
      <c r="N3414" s="37" t="n">
        <f aca="false">K3414+L3414+M3414</f>
        <v>33.507</v>
      </c>
    </row>
    <row r="3415" customFormat="false" ht="15" hidden="false" customHeight="false" outlineLevel="0" collapsed="false">
      <c r="A3415" s="0" t="s">
        <v>9</v>
      </c>
      <c r="B3415" s="0" t="s">
        <v>375</v>
      </c>
      <c r="C3415" s="15" t="n">
        <v>46174</v>
      </c>
      <c r="D3415" s="0" t="n">
        <v>1</v>
      </c>
      <c r="E3415" s="0" t="n">
        <v>0</v>
      </c>
      <c r="F3415" s="0" t="n">
        <v>2</v>
      </c>
      <c r="G3415" s="0" t="n">
        <v>0</v>
      </c>
      <c r="H3415" s="0" t="n">
        <v>1</v>
      </c>
      <c r="I3415" s="0" t="n">
        <v>0</v>
      </c>
      <c r="J3415" s="0" t="n">
        <v>39</v>
      </c>
      <c r="K3415" s="37" t="n">
        <f aca="false">E3415+Inputs!$B$5*F3415</f>
        <v>2.55</v>
      </c>
      <c r="L3415" s="37" t="n">
        <f aca="false">G3415+Inputs!$B$6*H3415</f>
        <v>1.275</v>
      </c>
      <c r="M3415" s="37" t="n">
        <f aca="false">I3415+Inputs!$B$7*J3415</f>
        <v>48.399</v>
      </c>
      <c r="N3415" s="37" t="n">
        <f aca="false">K3415+L3415+M3415</f>
        <v>52.224</v>
      </c>
    </row>
    <row r="3416" customFormat="false" ht="15" hidden="false" customHeight="false" outlineLevel="0" collapsed="false">
      <c r="A3416" s="0" t="s">
        <v>9</v>
      </c>
      <c r="B3416" s="0" t="s">
        <v>375</v>
      </c>
      <c r="C3416" s="15" t="n">
        <v>46204</v>
      </c>
      <c r="D3416" s="0" t="n">
        <v>1</v>
      </c>
      <c r="E3416" s="0" t="n">
        <v>0</v>
      </c>
      <c r="F3416" s="0" t="n">
        <v>0</v>
      </c>
      <c r="G3416" s="0" t="n">
        <v>0</v>
      </c>
      <c r="H3416" s="0" t="n">
        <v>2</v>
      </c>
      <c r="I3416" s="0" t="n">
        <v>0</v>
      </c>
      <c r="J3416" s="0" t="n">
        <v>40</v>
      </c>
      <c r="K3416" s="37" t="n">
        <f aca="false">E3416+Inputs!$B$5*F3416</f>
        <v>0</v>
      </c>
      <c r="L3416" s="37" t="n">
        <f aca="false">G3416+Inputs!$B$6*H3416</f>
        <v>2.55</v>
      </c>
      <c r="M3416" s="37" t="n">
        <f aca="false">I3416+Inputs!$B$7*J3416</f>
        <v>49.64</v>
      </c>
      <c r="N3416" s="37" t="n">
        <f aca="false">K3416+L3416+M3416</f>
        <v>52.19</v>
      </c>
    </row>
    <row r="3417" customFormat="false" ht="15" hidden="false" customHeight="false" outlineLevel="0" collapsed="false">
      <c r="A3417" s="0" t="s">
        <v>9</v>
      </c>
      <c r="B3417" s="0" t="s">
        <v>375</v>
      </c>
      <c r="C3417" s="15" t="n">
        <v>46235</v>
      </c>
      <c r="D3417" s="0" t="n">
        <v>1</v>
      </c>
      <c r="E3417" s="0" t="n">
        <v>0</v>
      </c>
      <c r="F3417" s="0" t="n">
        <v>0</v>
      </c>
      <c r="G3417" s="0" t="n">
        <v>0</v>
      </c>
      <c r="H3417" s="0" t="n">
        <v>1</v>
      </c>
      <c r="I3417" s="0" t="n">
        <v>0</v>
      </c>
      <c r="J3417" s="0" t="n">
        <v>30</v>
      </c>
      <c r="K3417" s="37" t="n">
        <f aca="false">E3417+Inputs!$B$5*F3417</f>
        <v>0</v>
      </c>
      <c r="L3417" s="37" t="n">
        <f aca="false">G3417+Inputs!$B$6*H3417</f>
        <v>1.275</v>
      </c>
      <c r="M3417" s="37" t="n">
        <f aca="false">I3417+Inputs!$B$7*J3417</f>
        <v>37.23</v>
      </c>
      <c r="N3417" s="37" t="n">
        <f aca="false">K3417+L3417+M3417</f>
        <v>38.505</v>
      </c>
    </row>
    <row r="3418" customFormat="false" ht="15" hidden="false" customHeight="false" outlineLevel="0" collapsed="false">
      <c r="A3418" s="0" t="s">
        <v>9</v>
      </c>
      <c r="B3418" s="0" t="s">
        <v>474</v>
      </c>
      <c r="C3418" s="15" t="n">
        <v>44927</v>
      </c>
      <c r="D3418" s="0" t="n">
        <v>2</v>
      </c>
      <c r="E3418" s="0" t="n">
        <v>0</v>
      </c>
      <c r="F3418" s="0" t="n">
        <v>0</v>
      </c>
      <c r="G3418" s="0" t="n">
        <v>0</v>
      </c>
      <c r="H3418" s="0" t="n">
        <v>0</v>
      </c>
      <c r="I3418" s="0" t="n">
        <v>0</v>
      </c>
      <c r="J3418" s="0" t="n">
        <v>13</v>
      </c>
      <c r="K3418" s="37" t="n">
        <f aca="false">E3418+Inputs!$B$5*F3418</f>
        <v>0</v>
      </c>
      <c r="L3418" s="37" t="n">
        <f aca="false">G3418+Inputs!$B$6*H3418</f>
        <v>0</v>
      </c>
      <c r="M3418" s="37" t="n">
        <f aca="false">I3418+Inputs!$B$7*J3418</f>
        <v>16.133</v>
      </c>
      <c r="N3418" s="37" t="n">
        <f aca="false">K3418+L3418+M3418</f>
        <v>16.133</v>
      </c>
    </row>
    <row r="3419" customFormat="false" ht="15" hidden="false" customHeight="false" outlineLevel="0" collapsed="false">
      <c r="A3419" s="0" t="s">
        <v>9</v>
      </c>
      <c r="B3419" s="0" t="s">
        <v>474</v>
      </c>
      <c r="C3419" s="15" t="n">
        <v>44958</v>
      </c>
      <c r="D3419" s="0" t="n">
        <v>2</v>
      </c>
      <c r="E3419" s="0" t="n">
        <v>0</v>
      </c>
      <c r="F3419" s="0" t="n">
        <v>0</v>
      </c>
      <c r="G3419" s="0" t="n">
        <v>0</v>
      </c>
      <c r="H3419" s="0" t="n">
        <v>0</v>
      </c>
      <c r="I3419" s="0" t="n">
        <v>0</v>
      </c>
      <c r="J3419" s="0" t="n">
        <v>12</v>
      </c>
      <c r="K3419" s="37" t="n">
        <f aca="false">E3419+Inputs!$B$5*F3419</f>
        <v>0</v>
      </c>
      <c r="L3419" s="37" t="n">
        <f aca="false">G3419+Inputs!$B$6*H3419</f>
        <v>0</v>
      </c>
      <c r="M3419" s="37" t="n">
        <f aca="false">I3419+Inputs!$B$7*J3419</f>
        <v>14.892</v>
      </c>
      <c r="N3419" s="37" t="n">
        <f aca="false">K3419+L3419+M3419</f>
        <v>14.892</v>
      </c>
    </row>
    <row r="3420" customFormat="false" ht="15" hidden="false" customHeight="false" outlineLevel="0" collapsed="false">
      <c r="A3420" s="0" t="s">
        <v>9</v>
      </c>
      <c r="B3420" s="0" t="s">
        <v>474</v>
      </c>
      <c r="C3420" s="15" t="n">
        <v>45017</v>
      </c>
      <c r="D3420" s="0" t="n">
        <v>2</v>
      </c>
      <c r="E3420" s="0" t="n">
        <v>0</v>
      </c>
      <c r="F3420" s="0" t="n">
        <v>0</v>
      </c>
      <c r="G3420" s="0" t="n">
        <v>0</v>
      </c>
      <c r="H3420" s="0" t="n">
        <v>0</v>
      </c>
      <c r="I3420" s="0" t="n">
        <v>0</v>
      </c>
      <c r="J3420" s="0" t="n">
        <v>4</v>
      </c>
      <c r="K3420" s="37" t="n">
        <f aca="false">E3420+Inputs!$B$5*F3420</f>
        <v>0</v>
      </c>
      <c r="L3420" s="37" t="n">
        <f aca="false">G3420+Inputs!$B$6*H3420</f>
        <v>0</v>
      </c>
      <c r="M3420" s="37" t="n">
        <f aca="false">I3420+Inputs!$B$7*J3420</f>
        <v>4.964</v>
      </c>
      <c r="N3420" s="37" t="n">
        <f aca="false">K3420+L3420+M3420</f>
        <v>4.964</v>
      </c>
    </row>
    <row r="3421" customFormat="false" ht="15" hidden="false" customHeight="false" outlineLevel="0" collapsed="false">
      <c r="A3421" s="0" t="s">
        <v>9</v>
      </c>
      <c r="B3421" s="0" t="s">
        <v>474</v>
      </c>
      <c r="C3421" s="15" t="n">
        <v>45047</v>
      </c>
      <c r="D3421" s="0" t="n">
        <v>2</v>
      </c>
      <c r="E3421" s="0" t="n">
        <v>0</v>
      </c>
      <c r="F3421" s="0" t="n">
        <v>0</v>
      </c>
      <c r="G3421" s="0" t="n">
        <v>0</v>
      </c>
      <c r="H3421" s="0" t="n">
        <v>0</v>
      </c>
      <c r="I3421" s="0" t="n">
        <v>0</v>
      </c>
      <c r="J3421" s="0" t="n">
        <v>18</v>
      </c>
      <c r="K3421" s="37" t="n">
        <f aca="false">E3421+Inputs!$B$5*F3421</f>
        <v>0</v>
      </c>
      <c r="L3421" s="37" t="n">
        <f aca="false">G3421+Inputs!$B$6*H3421</f>
        <v>0</v>
      </c>
      <c r="M3421" s="37" t="n">
        <f aca="false">I3421+Inputs!$B$7*J3421</f>
        <v>22.338</v>
      </c>
      <c r="N3421" s="37" t="n">
        <f aca="false">K3421+L3421+M3421</f>
        <v>22.338</v>
      </c>
    </row>
    <row r="3422" customFormat="false" ht="15" hidden="false" customHeight="false" outlineLevel="0" collapsed="false">
      <c r="A3422" s="0" t="s">
        <v>9</v>
      </c>
      <c r="B3422" s="0" t="s">
        <v>474</v>
      </c>
      <c r="C3422" s="15" t="n">
        <v>45078</v>
      </c>
      <c r="D3422" s="0" t="n">
        <v>2</v>
      </c>
      <c r="E3422" s="0" t="n">
        <v>0</v>
      </c>
      <c r="F3422" s="0" t="n">
        <v>0</v>
      </c>
      <c r="G3422" s="0" t="n">
        <v>0</v>
      </c>
      <c r="H3422" s="0" t="n">
        <v>0</v>
      </c>
      <c r="I3422" s="0" t="n">
        <v>0</v>
      </c>
      <c r="J3422" s="0" t="n">
        <v>23</v>
      </c>
      <c r="K3422" s="37" t="n">
        <f aca="false">E3422+Inputs!$B$5*F3422</f>
        <v>0</v>
      </c>
      <c r="L3422" s="37" t="n">
        <f aca="false">G3422+Inputs!$B$6*H3422</f>
        <v>0</v>
      </c>
      <c r="M3422" s="37" t="n">
        <f aca="false">I3422+Inputs!$B$7*J3422</f>
        <v>28.543</v>
      </c>
      <c r="N3422" s="37" t="n">
        <f aca="false">K3422+L3422+M3422</f>
        <v>28.543</v>
      </c>
    </row>
    <row r="3423" customFormat="false" ht="15" hidden="false" customHeight="false" outlineLevel="0" collapsed="false">
      <c r="A3423" s="0" t="s">
        <v>9</v>
      </c>
      <c r="B3423" s="0" t="s">
        <v>474</v>
      </c>
      <c r="C3423" s="15" t="n">
        <v>45108</v>
      </c>
      <c r="D3423" s="0" t="n">
        <v>2</v>
      </c>
      <c r="E3423" s="0" t="n">
        <v>0</v>
      </c>
      <c r="F3423" s="0" t="n">
        <v>1</v>
      </c>
      <c r="G3423" s="0" t="n">
        <v>0</v>
      </c>
      <c r="H3423" s="0" t="n">
        <v>0</v>
      </c>
      <c r="I3423" s="0" t="n">
        <v>0</v>
      </c>
      <c r="J3423" s="0" t="n">
        <v>19</v>
      </c>
      <c r="K3423" s="37" t="n">
        <f aca="false">E3423+Inputs!$B$5*F3423</f>
        <v>1.275</v>
      </c>
      <c r="L3423" s="37" t="n">
        <f aca="false">G3423+Inputs!$B$6*H3423</f>
        <v>0</v>
      </c>
      <c r="M3423" s="37" t="n">
        <f aca="false">I3423+Inputs!$B$7*J3423</f>
        <v>23.579</v>
      </c>
      <c r="N3423" s="37" t="n">
        <f aca="false">K3423+L3423+M3423</f>
        <v>24.854</v>
      </c>
    </row>
    <row r="3424" customFormat="false" ht="15" hidden="false" customHeight="false" outlineLevel="0" collapsed="false">
      <c r="A3424" s="0" t="s">
        <v>9</v>
      </c>
      <c r="B3424" s="0" t="s">
        <v>474</v>
      </c>
      <c r="C3424" s="15" t="n">
        <v>45139</v>
      </c>
      <c r="D3424" s="0" t="n">
        <v>2</v>
      </c>
      <c r="E3424" s="0" t="n">
        <v>0</v>
      </c>
      <c r="F3424" s="0" t="n">
        <v>1</v>
      </c>
      <c r="G3424" s="0" t="n">
        <v>0</v>
      </c>
      <c r="H3424" s="0" t="n">
        <v>0</v>
      </c>
      <c r="I3424" s="0" t="n">
        <v>0</v>
      </c>
      <c r="J3424" s="0" t="n">
        <v>16</v>
      </c>
      <c r="K3424" s="37" t="n">
        <f aca="false">E3424+Inputs!$B$5*F3424</f>
        <v>1.275</v>
      </c>
      <c r="L3424" s="37" t="n">
        <f aca="false">G3424+Inputs!$B$6*H3424</f>
        <v>0</v>
      </c>
      <c r="M3424" s="37" t="n">
        <f aca="false">I3424+Inputs!$B$7*J3424</f>
        <v>19.856</v>
      </c>
      <c r="N3424" s="37" t="n">
        <f aca="false">K3424+L3424+M3424</f>
        <v>21.131</v>
      </c>
    </row>
    <row r="3425" customFormat="false" ht="15" hidden="false" customHeight="false" outlineLevel="0" collapsed="false">
      <c r="A3425" s="0" t="s">
        <v>9</v>
      </c>
      <c r="B3425" s="0" t="s">
        <v>474</v>
      </c>
      <c r="C3425" s="15" t="n">
        <v>45170</v>
      </c>
      <c r="D3425" s="0" t="n">
        <v>2</v>
      </c>
      <c r="E3425" s="0" t="n">
        <v>0</v>
      </c>
      <c r="F3425" s="0" t="n">
        <v>1</v>
      </c>
      <c r="G3425" s="0" t="n">
        <v>0</v>
      </c>
      <c r="H3425" s="0" t="n">
        <v>0</v>
      </c>
      <c r="I3425" s="0" t="n">
        <v>0</v>
      </c>
      <c r="J3425" s="0" t="n">
        <v>16</v>
      </c>
      <c r="K3425" s="37" t="n">
        <f aca="false">E3425+Inputs!$B$5*F3425</f>
        <v>1.275</v>
      </c>
      <c r="L3425" s="37" t="n">
        <f aca="false">G3425+Inputs!$B$6*H3425</f>
        <v>0</v>
      </c>
      <c r="M3425" s="37" t="n">
        <f aca="false">I3425+Inputs!$B$7*J3425</f>
        <v>19.856</v>
      </c>
      <c r="N3425" s="37" t="n">
        <f aca="false">K3425+L3425+M3425</f>
        <v>21.131</v>
      </c>
    </row>
    <row r="3426" customFormat="false" ht="15" hidden="false" customHeight="false" outlineLevel="0" collapsed="false">
      <c r="A3426" s="0" t="s">
        <v>9</v>
      </c>
      <c r="B3426" s="0" t="s">
        <v>474</v>
      </c>
      <c r="C3426" s="15" t="n">
        <v>45200</v>
      </c>
      <c r="D3426" s="0" t="n">
        <v>2</v>
      </c>
      <c r="E3426" s="0" t="n">
        <v>0</v>
      </c>
      <c r="F3426" s="0" t="n">
        <v>0</v>
      </c>
      <c r="G3426" s="0" t="n">
        <v>0</v>
      </c>
      <c r="H3426" s="0" t="n">
        <v>0</v>
      </c>
      <c r="I3426" s="0" t="n">
        <v>0</v>
      </c>
      <c r="J3426" s="0" t="n">
        <v>17</v>
      </c>
      <c r="K3426" s="37" t="n">
        <f aca="false">E3426+Inputs!$B$5*F3426</f>
        <v>0</v>
      </c>
      <c r="L3426" s="37" t="n">
        <f aca="false">G3426+Inputs!$B$6*H3426</f>
        <v>0</v>
      </c>
      <c r="M3426" s="37" t="n">
        <f aca="false">I3426+Inputs!$B$7*J3426</f>
        <v>21.097</v>
      </c>
      <c r="N3426" s="37" t="n">
        <f aca="false">K3426+L3426+M3426</f>
        <v>21.097</v>
      </c>
    </row>
    <row r="3427" customFormat="false" ht="15" hidden="false" customHeight="false" outlineLevel="0" collapsed="false">
      <c r="A3427" s="0" t="s">
        <v>9</v>
      </c>
      <c r="B3427" s="0" t="s">
        <v>474</v>
      </c>
      <c r="C3427" s="15" t="n">
        <v>45231</v>
      </c>
      <c r="D3427" s="0" t="n">
        <v>2</v>
      </c>
      <c r="E3427" s="0" t="n">
        <v>0</v>
      </c>
      <c r="F3427" s="0" t="n">
        <v>0</v>
      </c>
      <c r="G3427" s="0" t="n">
        <v>0</v>
      </c>
      <c r="H3427" s="0" t="n">
        <v>0</v>
      </c>
      <c r="I3427" s="0" t="n">
        <v>0</v>
      </c>
      <c r="J3427" s="0" t="n">
        <v>25</v>
      </c>
      <c r="K3427" s="37" t="n">
        <f aca="false">E3427+Inputs!$B$5*F3427</f>
        <v>0</v>
      </c>
      <c r="L3427" s="37" t="n">
        <f aca="false">G3427+Inputs!$B$6*H3427</f>
        <v>0</v>
      </c>
      <c r="M3427" s="37" t="n">
        <f aca="false">I3427+Inputs!$B$7*J3427</f>
        <v>31.025</v>
      </c>
      <c r="N3427" s="37" t="n">
        <f aca="false">K3427+L3427+M3427</f>
        <v>31.025</v>
      </c>
    </row>
    <row r="3428" customFormat="false" ht="15" hidden="false" customHeight="false" outlineLevel="0" collapsed="false">
      <c r="A3428" s="0" t="s">
        <v>9</v>
      </c>
      <c r="B3428" s="0" t="s">
        <v>474</v>
      </c>
      <c r="C3428" s="15" t="n">
        <v>45261</v>
      </c>
      <c r="D3428" s="0" t="n">
        <v>2</v>
      </c>
      <c r="E3428" s="0" t="n">
        <v>0</v>
      </c>
      <c r="F3428" s="0" t="n">
        <v>0</v>
      </c>
      <c r="G3428" s="0" t="n">
        <v>0</v>
      </c>
      <c r="H3428" s="0" t="n">
        <v>0</v>
      </c>
      <c r="I3428" s="0" t="n">
        <v>0</v>
      </c>
      <c r="J3428" s="0" t="n">
        <v>16</v>
      </c>
      <c r="K3428" s="37" t="n">
        <f aca="false">E3428+Inputs!$B$5*F3428</f>
        <v>0</v>
      </c>
      <c r="L3428" s="37" t="n">
        <f aca="false">G3428+Inputs!$B$6*H3428</f>
        <v>0</v>
      </c>
      <c r="M3428" s="37" t="n">
        <f aca="false">I3428+Inputs!$B$7*J3428</f>
        <v>19.856</v>
      </c>
      <c r="N3428" s="37" t="n">
        <f aca="false">K3428+L3428+M3428</f>
        <v>19.856</v>
      </c>
    </row>
    <row r="3429" customFormat="false" ht="15" hidden="false" customHeight="false" outlineLevel="0" collapsed="false">
      <c r="A3429" s="0" t="s">
        <v>9</v>
      </c>
      <c r="B3429" s="0" t="s">
        <v>474</v>
      </c>
      <c r="C3429" s="15" t="n">
        <v>45292</v>
      </c>
      <c r="D3429" s="0" t="n">
        <v>2</v>
      </c>
      <c r="E3429" s="0" t="n">
        <v>0</v>
      </c>
      <c r="F3429" s="0" t="n">
        <v>0</v>
      </c>
      <c r="G3429" s="0" t="n">
        <v>0</v>
      </c>
      <c r="H3429" s="0" t="n">
        <v>0</v>
      </c>
      <c r="I3429" s="0" t="n">
        <v>0</v>
      </c>
      <c r="J3429" s="0" t="n">
        <v>13</v>
      </c>
      <c r="K3429" s="37" t="n">
        <f aca="false">E3429+Inputs!$B$5*F3429</f>
        <v>0</v>
      </c>
      <c r="L3429" s="37" t="n">
        <f aca="false">G3429+Inputs!$B$6*H3429</f>
        <v>0</v>
      </c>
      <c r="M3429" s="37" t="n">
        <f aca="false">I3429+Inputs!$B$7*J3429</f>
        <v>16.133</v>
      </c>
      <c r="N3429" s="37" t="n">
        <f aca="false">K3429+L3429+M3429</f>
        <v>16.133</v>
      </c>
    </row>
    <row r="3430" customFormat="false" ht="15" hidden="false" customHeight="false" outlineLevel="0" collapsed="false">
      <c r="A3430" s="0" t="s">
        <v>9</v>
      </c>
      <c r="B3430" s="0" t="s">
        <v>474</v>
      </c>
      <c r="C3430" s="15" t="n">
        <v>45352</v>
      </c>
      <c r="D3430" s="0" t="n">
        <v>2</v>
      </c>
      <c r="E3430" s="0" t="n">
        <v>0</v>
      </c>
      <c r="F3430" s="0" t="n">
        <v>0</v>
      </c>
      <c r="G3430" s="0" t="n">
        <v>0</v>
      </c>
      <c r="H3430" s="0" t="n">
        <v>0</v>
      </c>
      <c r="I3430" s="0" t="n">
        <v>0</v>
      </c>
      <c r="J3430" s="0" t="n">
        <v>5</v>
      </c>
      <c r="K3430" s="37" t="n">
        <f aca="false">E3430+Inputs!$B$5*F3430</f>
        <v>0</v>
      </c>
      <c r="L3430" s="37" t="n">
        <f aca="false">G3430+Inputs!$B$6*H3430</f>
        <v>0</v>
      </c>
      <c r="M3430" s="37" t="n">
        <f aca="false">I3430+Inputs!$B$7*J3430</f>
        <v>6.205</v>
      </c>
      <c r="N3430" s="37" t="n">
        <f aca="false">K3430+L3430+M3430</f>
        <v>6.205</v>
      </c>
    </row>
    <row r="3431" customFormat="false" ht="15" hidden="false" customHeight="false" outlineLevel="0" collapsed="false">
      <c r="A3431" s="0" t="s">
        <v>9</v>
      </c>
      <c r="B3431" s="0" t="s">
        <v>474</v>
      </c>
      <c r="C3431" s="15" t="n">
        <v>45383</v>
      </c>
      <c r="D3431" s="0" t="n">
        <v>2</v>
      </c>
      <c r="E3431" s="0" t="n">
        <v>0</v>
      </c>
      <c r="F3431" s="0" t="n">
        <v>0</v>
      </c>
      <c r="G3431" s="0" t="n">
        <v>0</v>
      </c>
      <c r="H3431" s="0" t="n">
        <v>0</v>
      </c>
      <c r="I3431" s="0" t="n">
        <v>0</v>
      </c>
      <c r="J3431" s="0" t="n">
        <v>15</v>
      </c>
      <c r="K3431" s="37" t="n">
        <f aca="false">E3431+Inputs!$B$5*F3431</f>
        <v>0</v>
      </c>
      <c r="L3431" s="37" t="n">
        <f aca="false">G3431+Inputs!$B$6*H3431</f>
        <v>0</v>
      </c>
      <c r="M3431" s="37" t="n">
        <f aca="false">I3431+Inputs!$B$7*J3431</f>
        <v>18.615</v>
      </c>
      <c r="N3431" s="37" t="n">
        <f aca="false">K3431+L3431+M3431</f>
        <v>18.615</v>
      </c>
    </row>
    <row r="3432" customFormat="false" ht="15" hidden="false" customHeight="false" outlineLevel="0" collapsed="false">
      <c r="A3432" s="0" t="s">
        <v>9</v>
      </c>
      <c r="B3432" s="0" t="s">
        <v>474</v>
      </c>
      <c r="C3432" s="15" t="n">
        <v>45413</v>
      </c>
      <c r="D3432" s="0" t="n">
        <v>2</v>
      </c>
      <c r="E3432" s="0" t="n">
        <v>0</v>
      </c>
      <c r="F3432" s="0" t="n">
        <v>1</v>
      </c>
      <c r="G3432" s="0" t="n">
        <v>0</v>
      </c>
      <c r="H3432" s="0" t="n">
        <v>0</v>
      </c>
      <c r="I3432" s="0" t="n">
        <v>0</v>
      </c>
      <c r="J3432" s="0" t="n">
        <v>10</v>
      </c>
      <c r="K3432" s="37" t="n">
        <f aca="false">E3432+Inputs!$B$5*F3432</f>
        <v>1.275</v>
      </c>
      <c r="L3432" s="37" t="n">
        <f aca="false">G3432+Inputs!$B$6*H3432</f>
        <v>0</v>
      </c>
      <c r="M3432" s="37" t="n">
        <f aca="false">I3432+Inputs!$B$7*J3432</f>
        <v>12.41</v>
      </c>
      <c r="N3432" s="37" t="n">
        <f aca="false">K3432+L3432+M3432</f>
        <v>13.685</v>
      </c>
    </row>
    <row r="3433" customFormat="false" ht="15" hidden="false" customHeight="false" outlineLevel="0" collapsed="false">
      <c r="A3433" s="0" t="s">
        <v>9</v>
      </c>
      <c r="B3433" s="0" t="s">
        <v>474</v>
      </c>
      <c r="C3433" s="15" t="n">
        <v>45444</v>
      </c>
      <c r="D3433" s="0" t="n">
        <v>2</v>
      </c>
      <c r="E3433" s="0" t="n">
        <v>0</v>
      </c>
      <c r="F3433" s="0" t="n">
        <v>0</v>
      </c>
      <c r="G3433" s="0" t="n">
        <v>0</v>
      </c>
      <c r="H3433" s="0" t="n">
        <v>0</v>
      </c>
      <c r="I3433" s="0" t="n">
        <v>0</v>
      </c>
      <c r="J3433" s="0" t="n">
        <v>27</v>
      </c>
      <c r="K3433" s="37" t="n">
        <f aca="false">E3433+Inputs!$B$5*F3433</f>
        <v>0</v>
      </c>
      <c r="L3433" s="37" t="n">
        <f aca="false">G3433+Inputs!$B$6*H3433</f>
        <v>0</v>
      </c>
      <c r="M3433" s="37" t="n">
        <f aca="false">I3433+Inputs!$B$7*J3433</f>
        <v>33.507</v>
      </c>
      <c r="N3433" s="37" t="n">
        <f aca="false">K3433+L3433+M3433</f>
        <v>33.507</v>
      </c>
    </row>
    <row r="3434" customFormat="false" ht="15" hidden="false" customHeight="false" outlineLevel="0" collapsed="false">
      <c r="A3434" s="0" t="s">
        <v>9</v>
      </c>
      <c r="B3434" s="0" t="s">
        <v>474</v>
      </c>
      <c r="C3434" s="15" t="n">
        <v>45474</v>
      </c>
      <c r="D3434" s="0" t="n">
        <v>2</v>
      </c>
      <c r="E3434" s="0" t="n">
        <v>0</v>
      </c>
      <c r="F3434" s="0" t="n">
        <v>0</v>
      </c>
      <c r="G3434" s="0" t="n">
        <v>0</v>
      </c>
      <c r="H3434" s="0" t="n">
        <v>0</v>
      </c>
      <c r="I3434" s="0" t="n">
        <v>0</v>
      </c>
      <c r="J3434" s="0" t="n">
        <v>18</v>
      </c>
      <c r="K3434" s="37" t="n">
        <f aca="false">E3434+Inputs!$B$5*F3434</f>
        <v>0</v>
      </c>
      <c r="L3434" s="37" t="n">
        <f aca="false">G3434+Inputs!$B$6*H3434</f>
        <v>0</v>
      </c>
      <c r="M3434" s="37" t="n">
        <f aca="false">I3434+Inputs!$B$7*J3434</f>
        <v>22.338</v>
      </c>
      <c r="N3434" s="37" t="n">
        <f aca="false">K3434+L3434+M3434</f>
        <v>22.338</v>
      </c>
    </row>
    <row r="3435" customFormat="false" ht="15" hidden="false" customHeight="false" outlineLevel="0" collapsed="false">
      <c r="A3435" s="0" t="s">
        <v>9</v>
      </c>
      <c r="B3435" s="0" t="s">
        <v>474</v>
      </c>
      <c r="C3435" s="15" t="n">
        <v>45505</v>
      </c>
      <c r="D3435" s="0" t="n">
        <v>2</v>
      </c>
      <c r="E3435" s="0" t="n">
        <v>0</v>
      </c>
      <c r="F3435" s="0" t="n">
        <v>0</v>
      </c>
      <c r="G3435" s="0" t="n">
        <v>0</v>
      </c>
      <c r="H3435" s="0" t="n">
        <v>0</v>
      </c>
      <c r="I3435" s="0" t="n">
        <v>0</v>
      </c>
      <c r="J3435" s="0" t="n">
        <v>19</v>
      </c>
      <c r="K3435" s="37" t="n">
        <f aca="false">E3435+Inputs!$B$5*F3435</f>
        <v>0</v>
      </c>
      <c r="L3435" s="37" t="n">
        <f aca="false">G3435+Inputs!$B$6*H3435</f>
        <v>0</v>
      </c>
      <c r="M3435" s="37" t="n">
        <f aca="false">I3435+Inputs!$B$7*J3435</f>
        <v>23.579</v>
      </c>
      <c r="N3435" s="37" t="n">
        <f aca="false">K3435+L3435+M3435</f>
        <v>23.579</v>
      </c>
    </row>
    <row r="3436" customFormat="false" ht="15" hidden="false" customHeight="false" outlineLevel="0" collapsed="false">
      <c r="A3436" s="0" t="s">
        <v>9</v>
      </c>
      <c r="B3436" s="0" t="s">
        <v>474</v>
      </c>
      <c r="C3436" s="15" t="n">
        <v>45536</v>
      </c>
      <c r="D3436" s="0" t="n">
        <v>2</v>
      </c>
      <c r="E3436" s="0" t="n">
        <v>0</v>
      </c>
      <c r="F3436" s="0" t="n">
        <v>0</v>
      </c>
      <c r="G3436" s="0" t="n">
        <v>0</v>
      </c>
      <c r="H3436" s="0" t="n">
        <v>0</v>
      </c>
      <c r="I3436" s="0" t="n">
        <v>0</v>
      </c>
      <c r="J3436" s="0" t="n">
        <v>17</v>
      </c>
      <c r="K3436" s="37" t="n">
        <f aca="false">E3436+Inputs!$B$5*F3436</f>
        <v>0</v>
      </c>
      <c r="L3436" s="37" t="n">
        <f aca="false">G3436+Inputs!$B$6*H3436</f>
        <v>0</v>
      </c>
      <c r="M3436" s="37" t="n">
        <f aca="false">I3436+Inputs!$B$7*J3436</f>
        <v>21.097</v>
      </c>
      <c r="N3436" s="37" t="n">
        <f aca="false">K3436+L3436+M3436</f>
        <v>21.097</v>
      </c>
    </row>
    <row r="3437" customFormat="false" ht="15" hidden="false" customHeight="false" outlineLevel="0" collapsed="false">
      <c r="A3437" s="0" t="s">
        <v>9</v>
      </c>
      <c r="B3437" s="0" t="s">
        <v>474</v>
      </c>
      <c r="C3437" s="15" t="n">
        <v>45566</v>
      </c>
      <c r="D3437" s="0" t="n">
        <v>2</v>
      </c>
      <c r="E3437" s="0" t="n">
        <v>0</v>
      </c>
      <c r="F3437" s="0" t="n">
        <v>0</v>
      </c>
      <c r="G3437" s="0" t="n">
        <v>0</v>
      </c>
      <c r="H3437" s="0" t="n">
        <v>0</v>
      </c>
      <c r="I3437" s="0" t="n">
        <v>0</v>
      </c>
      <c r="J3437" s="0" t="n">
        <v>20</v>
      </c>
      <c r="K3437" s="37" t="n">
        <f aca="false">E3437+Inputs!$B$5*F3437</f>
        <v>0</v>
      </c>
      <c r="L3437" s="37" t="n">
        <f aca="false">G3437+Inputs!$B$6*H3437</f>
        <v>0</v>
      </c>
      <c r="M3437" s="37" t="n">
        <f aca="false">I3437+Inputs!$B$7*J3437</f>
        <v>24.82</v>
      </c>
      <c r="N3437" s="37" t="n">
        <f aca="false">K3437+L3437+M3437</f>
        <v>24.82</v>
      </c>
    </row>
    <row r="3438" customFormat="false" ht="15" hidden="false" customHeight="false" outlineLevel="0" collapsed="false">
      <c r="A3438" s="0" t="s">
        <v>9</v>
      </c>
      <c r="B3438" s="0" t="s">
        <v>474</v>
      </c>
      <c r="C3438" s="15" t="n">
        <v>45597</v>
      </c>
      <c r="D3438" s="0" t="n">
        <v>2</v>
      </c>
      <c r="E3438" s="0" t="n">
        <v>0</v>
      </c>
      <c r="F3438" s="0" t="n">
        <v>1</v>
      </c>
      <c r="G3438" s="0" t="n">
        <v>0</v>
      </c>
      <c r="H3438" s="0" t="n">
        <v>0</v>
      </c>
      <c r="I3438" s="0" t="n">
        <v>0</v>
      </c>
      <c r="J3438" s="0" t="n">
        <v>13</v>
      </c>
      <c r="K3438" s="37" t="n">
        <f aca="false">E3438+Inputs!$B$5*F3438</f>
        <v>1.275</v>
      </c>
      <c r="L3438" s="37" t="n">
        <f aca="false">G3438+Inputs!$B$6*H3438</f>
        <v>0</v>
      </c>
      <c r="M3438" s="37" t="n">
        <f aca="false">I3438+Inputs!$B$7*J3438</f>
        <v>16.133</v>
      </c>
      <c r="N3438" s="37" t="n">
        <f aca="false">K3438+L3438+M3438</f>
        <v>17.408</v>
      </c>
    </row>
    <row r="3439" customFormat="false" ht="15" hidden="false" customHeight="false" outlineLevel="0" collapsed="false">
      <c r="A3439" s="0" t="s">
        <v>9</v>
      </c>
      <c r="B3439" s="0" t="s">
        <v>474</v>
      </c>
      <c r="C3439" s="15" t="n">
        <v>45627</v>
      </c>
      <c r="D3439" s="0" t="n">
        <v>2</v>
      </c>
      <c r="E3439" s="0" t="n">
        <v>0</v>
      </c>
      <c r="F3439" s="0" t="n">
        <v>0</v>
      </c>
      <c r="G3439" s="0" t="n">
        <v>0</v>
      </c>
      <c r="H3439" s="0" t="n">
        <v>0</v>
      </c>
      <c r="I3439" s="0" t="n">
        <v>0</v>
      </c>
      <c r="J3439" s="0" t="n">
        <v>16</v>
      </c>
      <c r="K3439" s="37" t="n">
        <f aca="false">E3439+Inputs!$B$5*F3439</f>
        <v>0</v>
      </c>
      <c r="L3439" s="37" t="n">
        <f aca="false">G3439+Inputs!$B$6*H3439</f>
        <v>0</v>
      </c>
      <c r="M3439" s="37" t="n">
        <f aca="false">I3439+Inputs!$B$7*J3439</f>
        <v>19.856</v>
      </c>
      <c r="N3439" s="37" t="n">
        <f aca="false">K3439+L3439+M3439</f>
        <v>19.856</v>
      </c>
    </row>
    <row r="3440" customFormat="false" ht="15" hidden="false" customHeight="false" outlineLevel="0" collapsed="false">
      <c r="A3440" s="0" t="s">
        <v>9</v>
      </c>
      <c r="B3440" s="0" t="s">
        <v>474</v>
      </c>
      <c r="C3440" s="15" t="n">
        <v>45658</v>
      </c>
      <c r="D3440" s="0" t="n">
        <v>2</v>
      </c>
      <c r="E3440" s="0" t="n">
        <v>0</v>
      </c>
      <c r="F3440" s="0" t="n">
        <v>0</v>
      </c>
      <c r="G3440" s="0" t="n">
        <v>0</v>
      </c>
      <c r="H3440" s="0" t="n">
        <v>0</v>
      </c>
      <c r="I3440" s="0" t="n">
        <v>0</v>
      </c>
      <c r="J3440" s="0" t="n">
        <v>12</v>
      </c>
      <c r="K3440" s="37" t="n">
        <f aca="false">E3440+Inputs!$B$5*F3440</f>
        <v>0</v>
      </c>
      <c r="L3440" s="37" t="n">
        <f aca="false">G3440+Inputs!$B$6*H3440</f>
        <v>0</v>
      </c>
      <c r="M3440" s="37" t="n">
        <f aca="false">I3440+Inputs!$B$7*J3440</f>
        <v>14.892</v>
      </c>
      <c r="N3440" s="37" t="n">
        <f aca="false">K3440+L3440+M3440</f>
        <v>14.892</v>
      </c>
    </row>
    <row r="3441" customFormat="false" ht="15" hidden="false" customHeight="false" outlineLevel="0" collapsed="false">
      <c r="A3441" s="0" t="s">
        <v>9</v>
      </c>
      <c r="B3441" s="0" t="s">
        <v>474</v>
      </c>
      <c r="C3441" s="15" t="n">
        <v>45689</v>
      </c>
      <c r="D3441" s="0" t="n">
        <v>2</v>
      </c>
      <c r="E3441" s="0" t="n">
        <v>0</v>
      </c>
      <c r="F3441" s="0" t="n">
        <v>0</v>
      </c>
      <c r="G3441" s="0" t="n">
        <v>0</v>
      </c>
      <c r="H3441" s="0" t="n">
        <v>0</v>
      </c>
      <c r="I3441" s="0" t="n">
        <v>0</v>
      </c>
      <c r="J3441" s="0" t="n">
        <v>23</v>
      </c>
      <c r="K3441" s="37" t="n">
        <f aca="false">E3441+Inputs!$B$5*F3441</f>
        <v>0</v>
      </c>
      <c r="L3441" s="37" t="n">
        <f aca="false">G3441+Inputs!$B$6*H3441</f>
        <v>0</v>
      </c>
      <c r="M3441" s="37" t="n">
        <f aca="false">I3441+Inputs!$B$7*J3441</f>
        <v>28.543</v>
      </c>
      <c r="N3441" s="37" t="n">
        <f aca="false">K3441+L3441+M3441</f>
        <v>28.543</v>
      </c>
    </row>
    <row r="3442" customFormat="false" ht="15" hidden="false" customHeight="false" outlineLevel="0" collapsed="false">
      <c r="A3442" s="0" t="s">
        <v>9</v>
      </c>
      <c r="B3442" s="0" t="s">
        <v>474</v>
      </c>
      <c r="C3442" s="15" t="n">
        <v>45717</v>
      </c>
      <c r="D3442" s="0" t="n">
        <v>2</v>
      </c>
      <c r="E3442" s="0" t="n">
        <v>0</v>
      </c>
      <c r="F3442" s="0" t="n">
        <v>0</v>
      </c>
      <c r="G3442" s="0" t="n">
        <v>0</v>
      </c>
      <c r="H3442" s="0" t="n">
        <v>0</v>
      </c>
      <c r="I3442" s="0" t="n">
        <v>0</v>
      </c>
      <c r="J3442" s="0" t="n">
        <v>8</v>
      </c>
      <c r="K3442" s="37" t="n">
        <f aca="false">E3442+Inputs!$B$5*F3442</f>
        <v>0</v>
      </c>
      <c r="L3442" s="37" t="n">
        <f aca="false">G3442+Inputs!$B$6*H3442</f>
        <v>0</v>
      </c>
      <c r="M3442" s="37" t="n">
        <f aca="false">I3442+Inputs!$B$7*J3442</f>
        <v>9.928</v>
      </c>
      <c r="N3442" s="37" t="n">
        <f aca="false">K3442+L3442+M3442</f>
        <v>9.928</v>
      </c>
    </row>
    <row r="3443" customFormat="false" ht="15" hidden="false" customHeight="false" outlineLevel="0" collapsed="false">
      <c r="A3443" s="0" t="s">
        <v>9</v>
      </c>
      <c r="B3443" s="0" t="s">
        <v>474</v>
      </c>
      <c r="C3443" s="15" t="n">
        <v>45748</v>
      </c>
      <c r="D3443" s="0" t="n">
        <v>2</v>
      </c>
      <c r="E3443" s="0" t="n">
        <v>0</v>
      </c>
      <c r="F3443" s="0" t="n">
        <v>0</v>
      </c>
      <c r="G3443" s="0" t="n">
        <v>0</v>
      </c>
      <c r="H3443" s="0" t="n">
        <v>0</v>
      </c>
      <c r="I3443" s="0" t="n">
        <v>0</v>
      </c>
      <c r="J3443" s="0" t="n">
        <v>9</v>
      </c>
      <c r="K3443" s="37" t="n">
        <f aca="false">E3443+Inputs!$B$5*F3443</f>
        <v>0</v>
      </c>
      <c r="L3443" s="37" t="n">
        <f aca="false">G3443+Inputs!$B$6*H3443</f>
        <v>0</v>
      </c>
      <c r="M3443" s="37" t="n">
        <f aca="false">I3443+Inputs!$B$7*J3443</f>
        <v>11.169</v>
      </c>
      <c r="N3443" s="37" t="n">
        <f aca="false">K3443+L3443+M3443</f>
        <v>11.169</v>
      </c>
    </row>
    <row r="3444" customFormat="false" ht="15" hidden="false" customHeight="false" outlineLevel="0" collapsed="false">
      <c r="A3444" s="0" t="s">
        <v>9</v>
      </c>
      <c r="B3444" s="0" t="s">
        <v>474</v>
      </c>
      <c r="C3444" s="15" t="n">
        <v>45778</v>
      </c>
      <c r="D3444" s="0" t="n">
        <v>2</v>
      </c>
      <c r="E3444" s="0" t="n">
        <v>0</v>
      </c>
      <c r="F3444" s="0" t="n">
        <v>0</v>
      </c>
      <c r="G3444" s="0" t="n">
        <v>0</v>
      </c>
      <c r="H3444" s="0" t="n">
        <v>0</v>
      </c>
      <c r="I3444" s="0" t="n">
        <v>0</v>
      </c>
      <c r="J3444" s="0" t="n">
        <v>12</v>
      </c>
      <c r="K3444" s="37" t="n">
        <f aca="false">E3444+Inputs!$B$5*F3444</f>
        <v>0</v>
      </c>
      <c r="L3444" s="37" t="n">
        <f aca="false">G3444+Inputs!$B$6*H3444</f>
        <v>0</v>
      </c>
      <c r="M3444" s="37" t="n">
        <f aca="false">I3444+Inputs!$B$7*J3444</f>
        <v>14.892</v>
      </c>
      <c r="N3444" s="37" t="n">
        <f aca="false">K3444+L3444+M3444</f>
        <v>14.892</v>
      </c>
    </row>
    <row r="3445" customFormat="false" ht="15" hidden="false" customHeight="false" outlineLevel="0" collapsed="false">
      <c r="A3445" s="0" t="s">
        <v>9</v>
      </c>
      <c r="B3445" s="0" t="s">
        <v>474</v>
      </c>
      <c r="C3445" s="15" t="n">
        <v>45809</v>
      </c>
      <c r="D3445" s="0" t="n">
        <v>2</v>
      </c>
      <c r="E3445" s="0" t="n">
        <v>0</v>
      </c>
      <c r="F3445" s="0" t="n">
        <v>0</v>
      </c>
      <c r="G3445" s="0" t="n">
        <v>0</v>
      </c>
      <c r="H3445" s="0" t="n">
        <v>0</v>
      </c>
      <c r="I3445" s="0" t="n">
        <v>0</v>
      </c>
      <c r="J3445" s="0" t="n">
        <v>16</v>
      </c>
      <c r="K3445" s="37" t="n">
        <f aca="false">E3445+Inputs!$B$5*F3445</f>
        <v>0</v>
      </c>
      <c r="L3445" s="37" t="n">
        <f aca="false">G3445+Inputs!$B$6*H3445</f>
        <v>0</v>
      </c>
      <c r="M3445" s="37" t="n">
        <f aca="false">I3445+Inputs!$B$7*J3445</f>
        <v>19.856</v>
      </c>
      <c r="N3445" s="37" t="n">
        <f aca="false">K3445+L3445+M3445</f>
        <v>19.856</v>
      </c>
    </row>
    <row r="3446" customFormat="false" ht="15" hidden="false" customHeight="false" outlineLevel="0" collapsed="false">
      <c r="A3446" s="0" t="s">
        <v>9</v>
      </c>
      <c r="B3446" s="0" t="s">
        <v>474</v>
      </c>
      <c r="C3446" s="15" t="n">
        <v>45839</v>
      </c>
      <c r="D3446" s="0" t="n">
        <v>2</v>
      </c>
      <c r="E3446" s="0" t="n">
        <v>0</v>
      </c>
      <c r="F3446" s="0" t="n">
        <v>0</v>
      </c>
      <c r="G3446" s="0" t="n">
        <v>0</v>
      </c>
      <c r="H3446" s="0" t="n">
        <v>1</v>
      </c>
      <c r="I3446" s="0" t="n">
        <v>0</v>
      </c>
      <c r="J3446" s="0" t="n">
        <v>12</v>
      </c>
      <c r="K3446" s="37" t="n">
        <f aca="false">E3446+Inputs!$B$5*F3446</f>
        <v>0</v>
      </c>
      <c r="L3446" s="37" t="n">
        <f aca="false">G3446+Inputs!$B$6*H3446</f>
        <v>1.275</v>
      </c>
      <c r="M3446" s="37" t="n">
        <f aca="false">I3446+Inputs!$B$7*J3446</f>
        <v>14.892</v>
      </c>
      <c r="N3446" s="37" t="n">
        <f aca="false">K3446+L3446+M3446</f>
        <v>16.167</v>
      </c>
    </row>
    <row r="3447" customFormat="false" ht="15" hidden="false" customHeight="false" outlineLevel="0" collapsed="false">
      <c r="A3447" s="0" t="s">
        <v>9</v>
      </c>
      <c r="B3447" s="0" t="s">
        <v>474</v>
      </c>
      <c r="C3447" s="15" t="n">
        <v>45870</v>
      </c>
      <c r="D3447" s="0" t="n">
        <v>2</v>
      </c>
      <c r="E3447" s="0" t="n">
        <v>0</v>
      </c>
      <c r="F3447" s="0" t="n">
        <v>1</v>
      </c>
      <c r="G3447" s="0" t="n">
        <v>0</v>
      </c>
      <c r="H3447" s="0" t="n">
        <v>1</v>
      </c>
      <c r="I3447" s="0" t="n">
        <v>0</v>
      </c>
      <c r="J3447" s="0" t="n">
        <v>16</v>
      </c>
      <c r="K3447" s="37" t="n">
        <f aca="false">E3447+Inputs!$B$5*F3447</f>
        <v>1.275</v>
      </c>
      <c r="L3447" s="37" t="n">
        <f aca="false">G3447+Inputs!$B$6*H3447</f>
        <v>1.275</v>
      </c>
      <c r="M3447" s="37" t="n">
        <f aca="false">I3447+Inputs!$B$7*J3447</f>
        <v>19.856</v>
      </c>
      <c r="N3447" s="37" t="n">
        <f aca="false">K3447+L3447+M3447</f>
        <v>22.406</v>
      </c>
    </row>
    <row r="3448" customFormat="false" ht="15" hidden="false" customHeight="false" outlineLevel="0" collapsed="false">
      <c r="A3448" s="0" t="s">
        <v>9</v>
      </c>
      <c r="B3448" s="0" t="s">
        <v>474</v>
      </c>
      <c r="C3448" s="15" t="n">
        <v>45901</v>
      </c>
      <c r="D3448" s="0" t="n">
        <v>2</v>
      </c>
      <c r="E3448" s="0" t="n">
        <v>0</v>
      </c>
      <c r="F3448" s="0" t="n">
        <v>0</v>
      </c>
      <c r="G3448" s="0" t="n">
        <v>0</v>
      </c>
      <c r="H3448" s="0" t="n">
        <v>0</v>
      </c>
      <c r="I3448" s="0" t="n">
        <v>0</v>
      </c>
      <c r="J3448" s="0" t="n">
        <v>17</v>
      </c>
      <c r="K3448" s="37" t="n">
        <f aca="false">E3448+Inputs!$B$5*F3448</f>
        <v>0</v>
      </c>
      <c r="L3448" s="37" t="n">
        <f aca="false">G3448+Inputs!$B$6*H3448</f>
        <v>0</v>
      </c>
      <c r="M3448" s="37" t="n">
        <f aca="false">I3448+Inputs!$B$7*J3448</f>
        <v>21.097</v>
      </c>
      <c r="N3448" s="37" t="n">
        <f aca="false">K3448+L3448+M3448</f>
        <v>21.097</v>
      </c>
    </row>
    <row r="3449" customFormat="false" ht="15" hidden="false" customHeight="false" outlineLevel="0" collapsed="false">
      <c r="A3449" s="0" t="s">
        <v>9</v>
      </c>
      <c r="B3449" s="0" t="s">
        <v>474</v>
      </c>
      <c r="C3449" s="15" t="n">
        <v>45931</v>
      </c>
      <c r="D3449" s="0" t="n">
        <v>2</v>
      </c>
      <c r="E3449" s="0" t="n">
        <v>0</v>
      </c>
      <c r="F3449" s="0" t="n">
        <v>0</v>
      </c>
      <c r="G3449" s="0" t="n">
        <v>0</v>
      </c>
      <c r="H3449" s="0" t="n">
        <v>0</v>
      </c>
      <c r="I3449" s="0" t="n">
        <v>0</v>
      </c>
      <c r="J3449" s="0" t="n">
        <v>11</v>
      </c>
      <c r="K3449" s="37" t="n">
        <f aca="false">E3449+Inputs!$B$5*F3449</f>
        <v>0</v>
      </c>
      <c r="L3449" s="37" t="n">
        <f aca="false">G3449+Inputs!$B$6*H3449</f>
        <v>0</v>
      </c>
      <c r="M3449" s="37" t="n">
        <f aca="false">I3449+Inputs!$B$7*J3449</f>
        <v>13.651</v>
      </c>
      <c r="N3449" s="37" t="n">
        <f aca="false">K3449+L3449+M3449</f>
        <v>13.651</v>
      </c>
    </row>
    <row r="3450" customFormat="false" ht="15" hidden="false" customHeight="false" outlineLevel="0" collapsed="false">
      <c r="A3450" s="0" t="s">
        <v>9</v>
      </c>
      <c r="B3450" s="0" t="s">
        <v>474</v>
      </c>
      <c r="C3450" s="15" t="n">
        <v>45962</v>
      </c>
      <c r="D3450" s="0" t="n">
        <v>2</v>
      </c>
      <c r="E3450" s="0" t="n">
        <v>0</v>
      </c>
      <c r="F3450" s="0" t="n">
        <v>1</v>
      </c>
      <c r="G3450" s="0" t="n">
        <v>0</v>
      </c>
      <c r="H3450" s="0" t="n">
        <v>0</v>
      </c>
      <c r="I3450" s="0" t="n">
        <v>0</v>
      </c>
      <c r="J3450" s="0" t="n">
        <v>11</v>
      </c>
      <c r="K3450" s="37" t="n">
        <f aca="false">E3450+Inputs!$B$5*F3450</f>
        <v>1.275</v>
      </c>
      <c r="L3450" s="37" t="n">
        <f aca="false">G3450+Inputs!$B$6*H3450</f>
        <v>0</v>
      </c>
      <c r="M3450" s="37" t="n">
        <f aca="false">I3450+Inputs!$B$7*J3450</f>
        <v>13.651</v>
      </c>
      <c r="N3450" s="37" t="n">
        <f aca="false">K3450+L3450+M3450</f>
        <v>14.926</v>
      </c>
    </row>
    <row r="3451" customFormat="false" ht="15" hidden="false" customHeight="false" outlineLevel="0" collapsed="false">
      <c r="A3451" s="0" t="s">
        <v>9</v>
      </c>
      <c r="B3451" s="0" t="s">
        <v>474</v>
      </c>
      <c r="C3451" s="15" t="n">
        <v>45992</v>
      </c>
      <c r="D3451" s="0" t="n">
        <v>2</v>
      </c>
      <c r="E3451" s="0" t="n">
        <v>0</v>
      </c>
      <c r="F3451" s="0" t="n">
        <v>0</v>
      </c>
      <c r="G3451" s="0" t="n">
        <v>0</v>
      </c>
      <c r="H3451" s="0" t="n">
        <v>0</v>
      </c>
      <c r="I3451" s="0" t="n">
        <v>0</v>
      </c>
      <c r="J3451" s="0" t="n">
        <v>13</v>
      </c>
      <c r="K3451" s="37" t="n">
        <f aca="false">E3451+Inputs!$B$5*F3451</f>
        <v>0</v>
      </c>
      <c r="L3451" s="37" t="n">
        <f aca="false">G3451+Inputs!$B$6*H3451</f>
        <v>0</v>
      </c>
      <c r="M3451" s="37" t="n">
        <f aca="false">I3451+Inputs!$B$7*J3451</f>
        <v>16.133</v>
      </c>
      <c r="N3451" s="37" t="n">
        <f aca="false">K3451+L3451+M3451</f>
        <v>16.133</v>
      </c>
    </row>
    <row r="3452" customFormat="false" ht="15" hidden="false" customHeight="false" outlineLevel="0" collapsed="false">
      <c r="A3452" s="0" t="s">
        <v>9</v>
      </c>
      <c r="B3452" s="0" t="s">
        <v>474</v>
      </c>
      <c r="C3452" s="15" t="n">
        <v>46023</v>
      </c>
      <c r="D3452" s="0" t="n">
        <v>2</v>
      </c>
      <c r="E3452" s="0" t="n">
        <v>0</v>
      </c>
      <c r="F3452" s="0" t="n">
        <v>0</v>
      </c>
      <c r="G3452" s="0" t="n">
        <v>0</v>
      </c>
      <c r="H3452" s="0" t="n">
        <v>0</v>
      </c>
      <c r="I3452" s="0" t="n">
        <v>0</v>
      </c>
      <c r="J3452" s="0" t="n">
        <v>13</v>
      </c>
      <c r="K3452" s="37" t="n">
        <f aca="false">E3452+Inputs!$B$5*F3452</f>
        <v>0</v>
      </c>
      <c r="L3452" s="37" t="n">
        <f aca="false">G3452+Inputs!$B$6*H3452</f>
        <v>0</v>
      </c>
      <c r="M3452" s="37" t="n">
        <f aca="false">I3452+Inputs!$B$7*J3452</f>
        <v>16.133</v>
      </c>
      <c r="N3452" s="37" t="n">
        <f aca="false">K3452+L3452+M3452</f>
        <v>16.133</v>
      </c>
    </row>
    <row r="3453" customFormat="false" ht="15" hidden="false" customHeight="false" outlineLevel="0" collapsed="false">
      <c r="A3453" s="0" t="s">
        <v>9</v>
      </c>
      <c r="B3453" s="0" t="s">
        <v>474</v>
      </c>
      <c r="C3453" s="15" t="n">
        <v>46054</v>
      </c>
      <c r="D3453" s="0" t="n">
        <v>2</v>
      </c>
      <c r="E3453" s="0" t="n">
        <v>0</v>
      </c>
      <c r="F3453" s="0" t="n">
        <v>0</v>
      </c>
      <c r="G3453" s="0" t="n">
        <v>0</v>
      </c>
      <c r="H3453" s="0" t="n">
        <v>0</v>
      </c>
      <c r="I3453" s="0" t="n">
        <v>0</v>
      </c>
      <c r="J3453" s="0" t="n">
        <v>15</v>
      </c>
      <c r="K3453" s="37" t="n">
        <f aca="false">E3453+Inputs!$B$5*F3453</f>
        <v>0</v>
      </c>
      <c r="L3453" s="37" t="n">
        <f aca="false">G3453+Inputs!$B$6*H3453</f>
        <v>0</v>
      </c>
      <c r="M3453" s="37" t="n">
        <f aca="false">I3453+Inputs!$B$7*J3453</f>
        <v>18.615</v>
      </c>
      <c r="N3453" s="37" t="n">
        <f aca="false">K3453+L3453+M3453</f>
        <v>18.615</v>
      </c>
    </row>
    <row r="3454" customFormat="false" ht="15" hidden="false" customHeight="false" outlineLevel="0" collapsed="false">
      <c r="A3454" s="0" t="s">
        <v>9</v>
      </c>
      <c r="B3454" s="0" t="s">
        <v>474</v>
      </c>
      <c r="C3454" s="15" t="n">
        <v>46082</v>
      </c>
      <c r="D3454" s="0" t="n">
        <v>2</v>
      </c>
      <c r="E3454" s="0" t="n">
        <v>0</v>
      </c>
      <c r="F3454" s="0" t="n">
        <v>0</v>
      </c>
      <c r="G3454" s="0" t="n">
        <v>0</v>
      </c>
      <c r="H3454" s="0" t="n">
        <v>0</v>
      </c>
      <c r="I3454" s="0" t="n">
        <v>0</v>
      </c>
      <c r="J3454" s="0" t="n">
        <v>20</v>
      </c>
      <c r="K3454" s="37" t="n">
        <f aca="false">E3454+Inputs!$B$5*F3454</f>
        <v>0</v>
      </c>
      <c r="L3454" s="37" t="n">
        <f aca="false">G3454+Inputs!$B$6*H3454</f>
        <v>0</v>
      </c>
      <c r="M3454" s="37" t="n">
        <f aca="false">I3454+Inputs!$B$7*J3454</f>
        <v>24.82</v>
      </c>
      <c r="N3454" s="37" t="n">
        <f aca="false">K3454+L3454+M3454</f>
        <v>24.82</v>
      </c>
    </row>
    <row r="3455" customFormat="false" ht="15" hidden="false" customHeight="false" outlineLevel="0" collapsed="false">
      <c r="A3455" s="0" t="s">
        <v>9</v>
      </c>
      <c r="B3455" s="0" t="s">
        <v>474</v>
      </c>
      <c r="C3455" s="15" t="n">
        <v>46113</v>
      </c>
      <c r="D3455" s="0" t="n">
        <v>2</v>
      </c>
      <c r="E3455" s="0" t="n">
        <v>0</v>
      </c>
      <c r="F3455" s="0" t="n">
        <v>0</v>
      </c>
      <c r="G3455" s="0" t="n">
        <v>0</v>
      </c>
      <c r="H3455" s="0" t="n">
        <v>0</v>
      </c>
      <c r="I3455" s="0" t="n">
        <v>0</v>
      </c>
      <c r="J3455" s="0" t="n">
        <v>9</v>
      </c>
      <c r="K3455" s="37" t="n">
        <f aca="false">E3455+Inputs!$B$5*F3455</f>
        <v>0</v>
      </c>
      <c r="L3455" s="37" t="n">
        <f aca="false">G3455+Inputs!$B$6*H3455</f>
        <v>0</v>
      </c>
      <c r="M3455" s="37" t="n">
        <f aca="false">I3455+Inputs!$B$7*J3455</f>
        <v>11.169</v>
      </c>
      <c r="N3455" s="37" t="n">
        <f aca="false">K3455+L3455+M3455</f>
        <v>11.169</v>
      </c>
    </row>
    <row r="3456" customFormat="false" ht="15" hidden="false" customHeight="false" outlineLevel="0" collapsed="false">
      <c r="A3456" s="0" t="s">
        <v>9</v>
      </c>
      <c r="B3456" s="0" t="s">
        <v>474</v>
      </c>
      <c r="C3456" s="15" t="n">
        <v>46143</v>
      </c>
      <c r="D3456" s="0" t="n">
        <v>2</v>
      </c>
      <c r="E3456" s="0" t="n">
        <v>0</v>
      </c>
      <c r="F3456" s="0" t="n">
        <v>0</v>
      </c>
      <c r="G3456" s="0" t="n">
        <v>0</v>
      </c>
      <c r="H3456" s="0" t="n">
        <v>1</v>
      </c>
      <c r="I3456" s="0" t="n">
        <v>0</v>
      </c>
      <c r="J3456" s="0" t="n">
        <v>19</v>
      </c>
      <c r="K3456" s="37" t="n">
        <f aca="false">E3456+Inputs!$B$5*F3456</f>
        <v>0</v>
      </c>
      <c r="L3456" s="37" t="n">
        <f aca="false">G3456+Inputs!$B$6*H3456</f>
        <v>1.275</v>
      </c>
      <c r="M3456" s="37" t="n">
        <f aca="false">I3456+Inputs!$B$7*J3456</f>
        <v>23.579</v>
      </c>
      <c r="N3456" s="37" t="n">
        <f aca="false">K3456+L3456+M3456</f>
        <v>24.854</v>
      </c>
    </row>
    <row r="3457" customFormat="false" ht="15" hidden="false" customHeight="false" outlineLevel="0" collapsed="false">
      <c r="A3457" s="0" t="s">
        <v>9</v>
      </c>
      <c r="B3457" s="0" t="s">
        <v>474</v>
      </c>
      <c r="C3457" s="15" t="n">
        <v>46174</v>
      </c>
      <c r="D3457" s="0" t="n">
        <v>2</v>
      </c>
      <c r="E3457" s="0" t="n">
        <v>0</v>
      </c>
      <c r="F3457" s="0" t="n">
        <v>0</v>
      </c>
      <c r="G3457" s="0" t="n">
        <v>0</v>
      </c>
      <c r="H3457" s="0" t="n">
        <v>0</v>
      </c>
      <c r="I3457" s="0" t="n">
        <v>0</v>
      </c>
      <c r="J3457" s="0" t="n">
        <v>12</v>
      </c>
      <c r="K3457" s="37" t="n">
        <f aca="false">E3457+Inputs!$B$5*F3457</f>
        <v>0</v>
      </c>
      <c r="L3457" s="37" t="n">
        <f aca="false">G3457+Inputs!$B$6*H3457</f>
        <v>0</v>
      </c>
      <c r="M3457" s="37" t="n">
        <f aca="false">I3457+Inputs!$B$7*J3457</f>
        <v>14.892</v>
      </c>
      <c r="N3457" s="37" t="n">
        <f aca="false">K3457+L3457+M3457</f>
        <v>14.892</v>
      </c>
    </row>
    <row r="3458" customFormat="false" ht="15" hidden="false" customHeight="false" outlineLevel="0" collapsed="false">
      <c r="A3458" s="0" t="s">
        <v>9</v>
      </c>
      <c r="B3458" s="0" t="s">
        <v>474</v>
      </c>
      <c r="C3458" s="15" t="n">
        <v>46204</v>
      </c>
      <c r="D3458" s="0" t="n">
        <v>2</v>
      </c>
      <c r="E3458" s="0" t="n">
        <v>0</v>
      </c>
      <c r="F3458" s="0" t="n">
        <v>0</v>
      </c>
      <c r="G3458" s="0" t="n">
        <v>0</v>
      </c>
      <c r="H3458" s="0" t="n">
        <v>1</v>
      </c>
      <c r="I3458" s="0" t="n">
        <v>0</v>
      </c>
      <c r="J3458" s="0" t="n">
        <v>15</v>
      </c>
      <c r="K3458" s="37" t="n">
        <f aca="false">E3458+Inputs!$B$5*F3458</f>
        <v>0</v>
      </c>
      <c r="L3458" s="37" t="n">
        <f aca="false">G3458+Inputs!$B$6*H3458</f>
        <v>1.275</v>
      </c>
      <c r="M3458" s="37" t="n">
        <f aca="false">I3458+Inputs!$B$7*J3458</f>
        <v>18.615</v>
      </c>
      <c r="N3458" s="37" t="n">
        <f aca="false">K3458+L3458+M3458</f>
        <v>19.89</v>
      </c>
    </row>
    <row r="3459" customFormat="false" ht="15" hidden="false" customHeight="false" outlineLevel="0" collapsed="false">
      <c r="A3459" s="0" t="s">
        <v>9</v>
      </c>
      <c r="B3459" s="0" t="s">
        <v>474</v>
      </c>
      <c r="C3459" s="15" t="n">
        <v>46235</v>
      </c>
      <c r="D3459" s="0" t="n">
        <v>2</v>
      </c>
      <c r="E3459" s="0" t="n">
        <v>0</v>
      </c>
      <c r="F3459" s="0" t="n">
        <v>0</v>
      </c>
      <c r="G3459" s="0" t="n">
        <v>0</v>
      </c>
      <c r="H3459" s="0" t="n">
        <v>1</v>
      </c>
      <c r="I3459" s="0" t="n">
        <v>0</v>
      </c>
      <c r="J3459" s="0" t="n">
        <v>9</v>
      </c>
      <c r="K3459" s="37" t="n">
        <f aca="false">E3459+Inputs!$B$5*F3459</f>
        <v>0</v>
      </c>
      <c r="L3459" s="37" t="n">
        <f aca="false">G3459+Inputs!$B$6*H3459</f>
        <v>1.275</v>
      </c>
      <c r="M3459" s="37" t="n">
        <f aca="false">I3459+Inputs!$B$7*J3459</f>
        <v>11.169</v>
      </c>
      <c r="N3459" s="37" t="n">
        <f aca="false">K3459+L3459+M3459</f>
        <v>12.444</v>
      </c>
    </row>
    <row r="3460" customFormat="false" ht="15" hidden="false" customHeight="false" outlineLevel="0" collapsed="false">
      <c r="A3460" s="0" t="s">
        <v>9</v>
      </c>
      <c r="B3460" s="0" t="s">
        <v>414</v>
      </c>
      <c r="C3460" s="15" t="n">
        <v>44927</v>
      </c>
      <c r="D3460" s="0" t="n">
        <v>3</v>
      </c>
      <c r="E3460" s="0" t="n">
        <v>0</v>
      </c>
      <c r="F3460" s="0" t="n">
        <v>0</v>
      </c>
      <c r="G3460" s="0" t="n">
        <v>0</v>
      </c>
      <c r="H3460" s="0" t="n">
        <v>0</v>
      </c>
      <c r="I3460" s="0" t="n">
        <v>0</v>
      </c>
      <c r="J3460" s="0" t="n">
        <v>39</v>
      </c>
      <c r="K3460" s="37" t="n">
        <f aca="false">E3460+Inputs!$B$5*F3460</f>
        <v>0</v>
      </c>
      <c r="L3460" s="37" t="n">
        <f aca="false">G3460+Inputs!$B$6*H3460</f>
        <v>0</v>
      </c>
      <c r="M3460" s="37" t="n">
        <f aca="false">I3460+Inputs!$B$7*J3460</f>
        <v>48.399</v>
      </c>
      <c r="N3460" s="37" t="n">
        <f aca="false">K3460+L3460+M3460</f>
        <v>48.399</v>
      </c>
    </row>
    <row r="3461" customFormat="false" ht="15" hidden="false" customHeight="false" outlineLevel="0" collapsed="false">
      <c r="A3461" s="0" t="s">
        <v>9</v>
      </c>
      <c r="B3461" s="0" t="s">
        <v>414</v>
      </c>
      <c r="C3461" s="15" t="n">
        <v>44958</v>
      </c>
      <c r="D3461" s="0" t="n">
        <v>3</v>
      </c>
      <c r="E3461" s="0" t="n">
        <v>0</v>
      </c>
      <c r="F3461" s="0" t="n">
        <v>2</v>
      </c>
      <c r="G3461" s="0" t="n">
        <v>0</v>
      </c>
      <c r="H3461" s="0" t="n">
        <v>0</v>
      </c>
      <c r="I3461" s="0" t="n">
        <v>0</v>
      </c>
      <c r="J3461" s="0" t="n">
        <v>40</v>
      </c>
      <c r="K3461" s="37" t="n">
        <f aca="false">E3461+Inputs!$B$5*F3461</f>
        <v>2.55</v>
      </c>
      <c r="L3461" s="37" t="n">
        <f aca="false">G3461+Inputs!$B$6*H3461</f>
        <v>0</v>
      </c>
      <c r="M3461" s="37" t="n">
        <f aca="false">I3461+Inputs!$B$7*J3461</f>
        <v>49.64</v>
      </c>
      <c r="N3461" s="37" t="n">
        <f aca="false">K3461+L3461+M3461</f>
        <v>52.19</v>
      </c>
    </row>
    <row r="3462" customFormat="false" ht="15" hidden="false" customHeight="false" outlineLevel="0" collapsed="false">
      <c r="A3462" s="0" t="s">
        <v>9</v>
      </c>
      <c r="B3462" s="0" t="s">
        <v>414</v>
      </c>
      <c r="C3462" s="15" t="n">
        <v>44986</v>
      </c>
      <c r="D3462" s="0" t="n">
        <v>3</v>
      </c>
      <c r="E3462" s="0" t="n">
        <v>0</v>
      </c>
      <c r="F3462" s="0" t="n">
        <v>0</v>
      </c>
      <c r="G3462" s="0" t="n">
        <v>0</v>
      </c>
      <c r="H3462" s="0" t="n">
        <v>0</v>
      </c>
      <c r="I3462" s="0" t="n">
        <v>0</v>
      </c>
      <c r="J3462" s="0" t="n">
        <v>4</v>
      </c>
      <c r="K3462" s="37" t="n">
        <f aca="false">E3462+Inputs!$B$5*F3462</f>
        <v>0</v>
      </c>
      <c r="L3462" s="37" t="n">
        <f aca="false">G3462+Inputs!$B$6*H3462</f>
        <v>0</v>
      </c>
      <c r="M3462" s="37" t="n">
        <f aca="false">I3462+Inputs!$B$7*J3462</f>
        <v>4.964</v>
      </c>
      <c r="N3462" s="37" t="n">
        <f aca="false">K3462+L3462+M3462</f>
        <v>4.964</v>
      </c>
    </row>
    <row r="3463" customFormat="false" ht="15" hidden="false" customHeight="false" outlineLevel="0" collapsed="false">
      <c r="A3463" s="0" t="s">
        <v>9</v>
      </c>
      <c r="B3463" s="0" t="s">
        <v>414</v>
      </c>
      <c r="C3463" s="15" t="n">
        <v>45017</v>
      </c>
      <c r="D3463" s="0" t="n">
        <v>3</v>
      </c>
      <c r="E3463" s="0" t="n">
        <v>0</v>
      </c>
      <c r="F3463" s="0" t="n">
        <v>0</v>
      </c>
      <c r="G3463" s="0" t="n">
        <v>0</v>
      </c>
      <c r="H3463" s="0" t="n">
        <v>0</v>
      </c>
      <c r="I3463" s="0" t="n">
        <v>0</v>
      </c>
      <c r="J3463" s="0" t="n">
        <v>18</v>
      </c>
      <c r="K3463" s="37" t="n">
        <f aca="false">E3463+Inputs!$B$5*F3463</f>
        <v>0</v>
      </c>
      <c r="L3463" s="37" t="n">
        <f aca="false">G3463+Inputs!$B$6*H3463</f>
        <v>0</v>
      </c>
      <c r="M3463" s="37" t="n">
        <f aca="false">I3463+Inputs!$B$7*J3463</f>
        <v>22.338</v>
      </c>
      <c r="N3463" s="37" t="n">
        <f aca="false">K3463+L3463+M3463</f>
        <v>22.338</v>
      </c>
    </row>
    <row r="3464" customFormat="false" ht="15" hidden="false" customHeight="false" outlineLevel="0" collapsed="false">
      <c r="A3464" s="0" t="s">
        <v>9</v>
      </c>
      <c r="B3464" s="0" t="s">
        <v>414</v>
      </c>
      <c r="C3464" s="15" t="n">
        <v>45047</v>
      </c>
      <c r="D3464" s="0" t="n">
        <v>3</v>
      </c>
      <c r="E3464" s="0" t="n">
        <v>0</v>
      </c>
      <c r="F3464" s="0" t="n">
        <v>0</v>
      </c>
      <c r="G3464" s="0" t="n">
        <v>0</v>
      </c>
      <c r="H3464" s="0" t="n">
        <v>0</v>
      </c>
      <c r="I3464" s="0" t="n">
        <v>0</v>
      </c>
      <c r="J3464" s="0" t="n">
        <v>67</v>
      </c>
      <c r="K3464" s="37" t="n">
        <f aca="false">E3464+Inputs!$B$5*F3464</f>
        <v>0</v>
      </c>
      <c r="L3464" s="37" t="n">
        <f aca="false">G3464+Inputs!$B$6*H3464</f>
        <v>0</v>
      </c>
      <c r="M3464" s="37" t="n">
        <f aca="false">I3464+Inputs!$B$7*J3464</f>
        <v>83.147</v>
      </c>
      <c r="N3464" s="37" t="n">
        <f aca="false">K3464+L3464+M3464</f>
        <v>83.147</v>
      </c>
    </row>
    <row r="3465" customFormat="false" ht="15" hidden="false" customHeight="false" outlineLevel="0" collapsed="false">
      <c r="A3465" s="0" t="s">
        <v>9</v>
      </c>
      <c r="B3465" s="0" t="s">
        <v>414</v>
      </c>
      <c r="C3465" s="15" t="n">
        <v>45078</v>
      </c>
      <c r="D3465" s="0" t="n">
        <v>3</v>
      </c>
      <c r="E3465" s="0" t="n">
        <v>0</v>
      </c>
      <c r="F3465" s="0" t="n">
        <v>1</v>
      </c>
      <c r="G3465" s="0" t="n">
        <v>0</v>
      </c>
      <c r="H3465" s="0" t="n">
        <v>0</v>
      </c>
      <c r="I3465" s="0" t="n">
        <v>0</v>
      </c>
      <c r="J3465" s="0" t="n">
        <v>64</v>
      </c>
      <c r="K3465" s="37" t="n">
        <f aca="false">E3465+Inputs!$B$5*F3465</f>
        <v>1.275</v>
      </c>
      <c r="L3465" s="37" t="n">
        <f aca="false">G3465+Inputs!$B$6*H3465</f>
        <v>0</v>
      </c>
      <c r="M3465" s="37" t="n">
        <f aca="false">I3465+Inputs!$B$7*J3465</f>
        <v>79.424</v>
      </c>
      <c r="N3465" s="37" t="n">
        <f aca="false">K3465+L3465+M3465</f>
        <v>80.699</v>
      </c>
    </row>
    <row r="3466" customFormat="false" ht="15" hidden="false" customHeight="false" outlineLevel="0" collapsed="false">
      <c r="A3466" s="0" t="s">
        <v>9</v>
      </c>
      <c r="B3466" s="0" t="s">
        <v>414</v>
      </c>
      <c r="C3466" s="15" t="n">
        <v>45108</v>
      </c>
      <c r="D3466" s="0" t="n">
        <v>3</v>
      </c>
      <c r="E3466" s="0" t="n">
        <v>0</v>
      </c>
      <c r="F3466" s="0" t="n">
        <v>0</v>
      </c>
      <c r="G3466" s="0" t="n">
        <v>0</v>
      </c>
      <c r="H3466" s="0" t="n">
        <v>0</v>
      </c>
      <c r="I3466" s="0" t="n">
        <v>0</v>
      </c>
      <c r="J3466" s="0" t="n">
        <v>54</v>
      </c>
      <c r="K3466" s="37" t="n">
        <f aca="false">E3466+Inputs!$B$5*F3466</f>
        <v>0</v>
      </c>
      <c r="L3466" s="37" t="n">
        <f aca="false">G3466+Inputs!$B$6*H3466</f>
        <v>0</v>
      </c>
      <c r="M3466" s="37" t="n">
        <f aca="false">I3466+Inputs!$B$7*J3466</f>
        <v>67.014</v>
      </c>
      <c r="N3466" s="37" t="n">
        <f aca="false">K3466+L3466+M3466</f>
        <v>67.014</v>
      </c>
    </row>
    <row r="3467" customFormat="false" ht="15" hidden="false" customHeight="false" outlineLevel="0" collapsed="false">
      <c r="A3467" s="0" t="s">
        <v>9</v>
      </c>
      <c r="B3467" s="0" t="s">
        <v>414</v>
      </c>
      <c r="C3467" s="15" t="n">
        <v>45139</v>
      </c>
      <c r="D3467" s="0" t="n">
        <v>3</v>
      </c>
      <c r="E3467" s="0" t="n">
        <v>0</v>
      </c>
      <c r="F3467" s="0" t="n">
        <v>0</v>
      </c>
      <c r="G3467" s="0" t="n">
        <v>0</v>
      </c>
      <c r="H3467" s="0" t="n">
        <v>0</v>
      </c>
      <c r="I3467" s="0" t="n">
        <v>0</v>
      </c>
      <c r="J3467" s="0" t="n">
        <v>63</v>
      </c>
      <c r="K3467" s="37" t="n">
        <f aca="false">E3467+Inputs!$B$5*F3467</f>
        <v>0</v>
      </c>
      <c r="L3467" s="37" t="n">
        <f aca="false">G3467+Inputs!$B$6*H3467</f>
        <v>0</v>
      </c>
      <c r="M3467" s="37" t="n">
        <f aca="false">I3467+Inputs!$B$7*J3467</f>
        <v>78.183</v>
      </c>
      <c r="N3467" s="37" t="n">
        <f aca="false">K3467+L3467+M3467</f>
        <v>78.183</v>
      </c>
    </row>
    <row r="3468" customFormat="false" ht="15" hidden="false" customHeight="false" outlineLevel="0" collapsed="false">
      <c r="A3468" s="0" t="s">
        <v>9</v>
      </c>
      <c r="B3468" s="0" t="s">
        <v>414</v>
      </c>
      <c r="C3468" s="15" t="n">
        <v>45170</v>
      </c>
      <c r="D3468" s="0" t="n">
        <v>3</v>
      </c>
      <c r="E3468" s="0" t="n">
        <v>0</v>
      </c>
      <c r="F3468" s="0" t="n">
        <v>1</v>
      </c>
      <c r="G3468" s="0" t="n">
        <v>0</v>
      </c>
      <c r="H3468" s="0" t="n">
        <v>0</v>
      </c>
      <c r="I3468" s="0" t="n">
        <v>0</v>
      </c>
      <c r="J3468" s="0" t="n">
        <v>71</v>
      </c>
      <c r="K3468" s="37" t="n">
        <f aca="false">E3468+Inputs!$B$5*F3468</f>
        <v>1.275</v>
      </c>
      <c r="L3468" s="37" t="n">
        <f aca="false">G3468+Inputs!$B$6*H3468</f>
        <v>0</v>
      </c>
      <c r="M3468" s="37" t="n">
        <f aca="false">I3468+Inputs!$B$7*J3468</f>
        <v>88.111</v>
      </c>
      <c r="N3468" s="37" t="n">
        <f aca="false">K3468+L3468+M3468</f>
        <v>89.386</v>
      </c>
    </row>
    <row r="3469" customFormat="false" ht="15" hidden="false" customHeight="false" outlineLevel="0" collapsed="false">
      <c r="A3469" s="0" t="s">
        <v>9</v>
      </c>
      <c r="B3469" s="0" t="s">
        <v>414</v>
      </c>
      <c r="C3469" s="15" t="n">
        <v>45200</v>
      </c>
      <c r="D3469" s="0" t="n">
        <v>3</v>
      </c>
      <c r="E3469" s="0" t="n">
        <v>0</v>
      </c>
      <c r="F3469" s="0" t="n">
        <v>1</v>
      </c>
      <c r="G3469" s="0" t="n">
        <v>0</v>
      </c>
      <c r="H3469" s="0" t="n">
        <v>0</v>
      </c>
      <c r="I3469" s="0" t="n">
        <v>0</v>
      </c>
      <c r="J3469" s="0" t="n">
        <v>77</v>
      </c>
      <c r="K3469" s="37" t="n">
        <f aca="false">E3469+Inputs!$B$5*F3469</f>
        <v>1.275</v>
      </c>
      <c r="L3469" s="37" t="n">
        <f aca="false">G3469+Inputs!$B$6*H3469</f>
        <v>0</v>
      </c>
      <c r="M3469" s="37" t="n">
        <f aca="false">I3469+Inputs!$B$7*J3469</f>
        <v>95.557</v>
      </c>
      <c r="N3469" s="37" t="n">
        <f aca="false">K3469+L3469+M3469</f>
        <v>96.832</v>
      </c>
    </row>
    <row r="3470" customFormat="false" ht="15" hidden="false" customHeight="false" outlineLevel="0" collapsed="false">
      <c r="A3470" s="0" t="s">
        <v>9</v>
      </c>
      <c r="B3470" s="0" t="s">
        <v>414</v>
      </c>
      <c r="C3470" s="15" t="n">
        <v>45231</v>
      </c>
      <c r="D3470" s="0" t="n">
        <v>3</v>
      </c>
      <c r="E3470" s="0" t="n">
        <v>0</v>
      </c>
      <c r="F3470" s="0" t="n">
        <v>1</v>
      </c>
      <c r="G3470" s="0" t="n">
        <v>0</v>
      </c>
      <c r="H3470" s="0" t="n">
        <v>0</v>
      </c>
      <c r="I3470" s="0" t="n">
        <v>0</v>
      </c>
      <c r="J3470" s="0" t="n">
        <v>73</v>
      </c>
      <c r="K3470" s="37" t="n">
        <f aca="false">E3470+Inputs!$B$5*F3470</f>
        <v>1.275</v>
      </c>
      <c r="L3470" s="37" t="n">
        <f aca="false">G3470+Inputs!$B$6*H3470</f>
        <v>0</v>
      </c>
      <c r="M3470" s="37" t="n">
        <f aca="false">I3470+Inputs!$B$7*J3470</f>
        <v>90.593</v>
      </c>
      <c r="N3470" s="37" t="n">
        <f aca="false">K3470+L3470+M3470</f>
        <v>91.868</v>
      </c>
    </row>
    <row r="3471" customFormat="false" ht="15" hidden="false" customHeight="false" outlineLevel="0" collapsed="false">
      <c r="A3471" s="0" t="s">
        <v>9</v>
      </c>
      <c r="B3471" s="0" t="s">
        <v>414</v>
      </c>
      <c r="C3471" s="15" t="n">
        <v>45261</v>
      </c>
      <c r="D3471" s="0" t="n">
        <v>3</v>
      </c>
      <c r="E3471" s="0" t="n">
        <v>0</v>
      </c>
      <c r="F3471" s="0" t="n">
        <v>0</v>
      </c>
      <c r="G3471" s="0" t="n">
        <v>0</v>
      </c>
      <c r="H3471" s="0" t="n">
        <v>0</v>
      </c>
      <c r="I3471" s="0" t="n">
        <v>0</v>
      </c>
      <c r="J3471" s="0" t="n">
        <v>53</v>
      </c>
      <c r="K3471" s="37" t="n">
        <f aca="false">E3471+Inputs!$B$5*F3471</f>
        <v>0</v>
      </c>
      <c r="L3471" s="37" t="n">
        <f aca="false">G3471+Inputs!$B$6*H3471</f>
        <v>0</v>
      </c>
      <c r="M3471" s="37" t="n">
        <f aca="false">I3471+Inputs!$B$7*J3471</f>
        <v>65.773</v>
      </c>
      <c r="N3471" s="37" t="n">
        <f aca="false">K3471+L3471+M3471</f>
        <v>65.773</v>
      </c>
    </row>
    <row r="3472" customFormat="false" ht="15" hidden="false" customHeight="false" outlineLevel="0" collapsed="false">
      <c r="A3472" s="0" t="s">
        <v>9</v>
      </c>
      <c r="B3472" s="0" t="s">
        <v>414</v>
      </c>
      <c r="C3472" s="15" t="n">
        <v>45292</v>
      </c>
      <c r="D3472" s="0" t="n">
        <v>3</v>
      </c>
      <c r="E3472" s="0" t="n">
        <v>0</v>
      </c>
      <c r="F3472" s="0" t="n">
        <v>0</v>
      </c>
      <c r="G3472" s="0" t="n">
        <v>0</v>
      </c>
      <c r="H3472" s="0" t="n">
        <v>0</v>
      </c>
      <c r="I3472" s="0" t="n">
        <v>0</v>
      </c>
      <c r="J3472" s="0" t="n">
        <v>56</v>
      </c>
      <c r="K3472" s="37" t="n">
        <f aca="false">E3472+Inputs!$B$5*F3472</f>
        <v>0</v>
      </c>
      <c r="L3472" s="37" t="n">
        <f aca="false">G3472+Inputs!$B$6*H3472</f>
        <v>0</v>
      </c>
      <c r="M3472" s="37" t="n">
        <f aca="false">I3472+Inputs!$B$7*J3472</f>
        <v>69.496</v>
      </c>
      <c r="N3472" s="37" t="n">
        <f aca="false">K3472+L3472+M3472</f>
        <v>69.496</v>
      </c>
    </row>
    <row r="3473" customFormat="false" ht="15" hidden="false" customHeight="false" outlineLevel="0" collapsed="false">
      <c r="A3473" s="0" t="s">
        <v>9</v>
      </c>
      <c r="B3473" s="0" t="s">
        <v>414</v>
      </c>
      <c r="C3473" s="15" t="n">
        <v>45323</v>
      </c>
      <c r="D3473" s="0" t="n">
        <v>3</v>
      </c>
      <c r="E3473" s="0" t="n">
        <v>0</v>
      </c>
      <c r="F3473" s="0" t="n">
        <v>0</v>
      </c>
      <c r="G3473" s="0" t="n">
        <v>0</v>
      </c>
      <c r="H3473" s="0" t="n">
        <v>0</v>
      </c>
      <c r="I3473" s="0" t="n">
        <v>0</v>
      </c>
      <c r="J3473" s="0" t="n">
        <v>5</v>
      </c>
      <c r="K3473" s="37" t="n">
        <f aca="false">E3473+Inputs!$B$5*F3473</f>
        <v>0</v>
      </c>
      <c r="L3473" s="37" t="n">
        <f aca="false">G3473+Inputs!$B$6*H3473</f>
        <v>0</v>
      </c>
      <c r="M3473" s="37" t="n">
        <f aca="false">I3473+Inputs!$B$7*J3473</f>
        <v>6.205</v>
      </c>
      <c r="N3473" s="37" t="n">
        <f aca="false">K3473+L3473+M3473</f>
        <v>6.205</v>
      </c>
    </row>
    <row r="3474" customFormat="false" ht="15" hidden="false" customHeight="false" outlineLevel="0" collapsed="false">
      <c r="A3474" s="0" t="s">
        <v>9</v>
      </c>
      <c r="B3474" s="0" t="s">
        <v>414</v>
      </c>
      <c r="C3474" s="15" t="n">
        <v>45352</v>
      </c>
      <c r="D3474" s="0" t="n">
        <v>3</v>
      </c>
      <c r="E3474" s="0" t="n">
        <v>0</v>
      </c>
      <c r="F3474" s="0" t="n">
        <v>0</v>
      </c>
      <c r="G3474" s="0" t="n">
        <v>0</v>
      </c>
      <c r="H3474" s="0" t="n">
        <v>0</v>
      </c>
      <c r="I3474" s="0" t="n">
        <v>0</v>
      </c>
      <c r="J3474" s="0" t="n">
        <v>15</v>
      </c>
      <c r="K3474" s="37" t="n">
        <f aca="false">E3474+Inputs!$B$5*F3474</f>
        <v>0</v>
      </c>
      <c r="L3474" s="37" t="n">
        <f aca="false">G3474+Inputs!$B$6*H3474</f>
        <v>0</v>
      </c>
      <c r="M3474" s="37" t="n">
        <f aca="false">I3474+Inputs!$B$7*J3474</f>
        <v>18.615</v>
      </c>
      <c r="N3474" s="37" t="n">
        <f aca="false">K3474+L3474+M3474</f>
        <v>18.615</v>
      </c>
    </row>
    <row r="3475" customFormat="false" ht="15" hidden="false" customHeight="false" outlineLevel="0" collapsed="false">
      <c r="A3475" s="0" t="s">
        <v>9</v>
      </c>
      <c r="B3475" s="0" t="s">
        <v>414</v>
      </c>
      <c r="C3475" s="15" t="n">
        <v>45383</v>
      </c>
      <c r="D3475" s="0" t="n">
        <v>3</v>
      </c>
      <c r="E3475" s="0" t="n">
        <v>0</v>
      </c>
      <c r="F3475" s="0" t="n">
        <v>1</v>
      </c>
      <c r="G3475" s="0" t="n">
        <v>0</v>
      </c>
      <c r="H3475" s="0" t="n">
        <v>0</v>
      </c>
      <c r="I3475" s="0" t="n">
        <v>0</v>
      </c>
      <c r="J3475" s="0" t="n">
        <v>42</v>
      </c>
      <c r="K3475" s="37" t="n">
        <f aca="false">E3475+Inputs!$B$5*F3475</f>
        <v>1.275</v>
      </c>
      <c r="L3475" s="37" t="n">
        <f aca="false">G3475+Inputs!$B$6*H3475</f>
        <v>0</v>
      </c>
      <c r="M3475" s="37" t="n">
        <f aca="false">I3475+Inputs!$B$7*J3475</f>
        <v>52.122</v>
      </c>
      <c r="N3475" s="37" t="n">
        <f aca="false">K3475+L3475+M3475</f>
        <v>53.397</v>
      </c>
    </row>
    <row r="3476" customFormat="false" ht="15" hidden="false" customHeight="false" outlineLevel="0" collapsed="false">
      <c r="A3476" s="0" t="s">
        <v>9</v>
      </c>
      <c r="B3476" s="0" t="s">
        <v>414</v>
      </c>
      <c r="C3476" s="15" t="n">
        <v>45413</v>
      </c>
      <c r="D3476" s="0" t="n">
        <v>3</v>
      </c>
      <c r="E3476" s="0" t="n">
        <v>0</v>
      </c>
      <c r="F3476" s="0" t="n">
        <v>1</v>
      </c>
      <c r="G3476" s="0" t="n">
        <v>0</v>
      </c>
      <c r="H3476" s="0" t="n">
        <v>0</v>
      </c>
      <c r="I3476" s="0" t="n">
        <v>0</v>
      </c>
      <c r="J3476" s="0" t="n">
        <v>40</v>
      </c>
      <c r="K3476" s="37" t="n">
        <f aca="false">E3476+Inputs!$B$5*F3476</f>
        <v>1.275</v>
      </c>
      <c r="L3476" s="37" t="n">
        <f aca="false">G3476+Inputs!$B$6*H3476</f>
        <v>0</v>
      </c>
      <c r="M3476" s="37" t="n">
        <f aca="false">I3476+Inputs!$B$7*J3476</f>
        <v>49.64</v>
      </c>
      <c r="N3476" s="37" t="n">
        <f aca="false">K3476+L3476+M3476</f>
        <v>50.915</v>
      </c>
    </row>
    <row r="3477" customFormat="false" ht="15" hidden="false" customHeight="false" outlineLevel="0" collapsed="false">
      <c r="A3477" s="0" t="s">
        <v>9</v>
      </c>
      <c r="B3477" s="0" t="s">
        <v>414</v>
      </c>
      <c r="C3477" s="15" t="n">
        <v>45444</v>
      </c>
      <c r="D3477" s="0" t="n">
        <v>3</v>
      </c>
      <c r="E3477" s="0" t="n">
        <v>0</v>
      </c>
      <c r="F3477" s="0" t="n">
        <v>0</v>
      </c>
      <c r="G3477" s="0" t="n">
        <v>0</v>
      </c>
      <c r="H3477" s="0" t="n">
        <v>1</v>
      </c>
      <c r="I3477" s="0" t="n">
        <v>0</v>
      </c>
      <c r="J3477" s="0" t="n">
        <v>59</v>
      </c>
      <c r="K3477" s="37" t="n">
        <f aca="false">E3477+Inputs!$B$5*F3477</f>
        <v>0</v>
      </c>
      <c r="L3477" s="37" t="n">
        <f aca="false">G3477+Inputs!$B$6*H3477</f>
        <v>1.275</v>
      </c>
      <c r="M3477" s="37" t="n">
        <f aca="false">I3477+Inputs!$B$7*J3477</f>
        <v>73.219</v>
      </c>
      <c r="N3477" s="37" t="n">
        <f aca="false">K3477+L3477+M3477</f>
        <v>74.494</v>
      </c>
    </row>
    <row r="3478" customFormat="false" ht="15" hidden="false" customHeight="false" outlineLevel="0" collapsed="false">
      <c r="A3478" s="0" t="s">
        <v>9</v>
      </c>
      <c r="B3478" s="0" t="s">
        <v>414</v>
      </c>
      <c r="C3478" s="15" t="n">
        <v>45474</v>
      </c>
      <c r="D3478" s="0" t="n">
        <v>3</v>
      </c>
      <c r="E3478" s="0" t="n">
        <v>0</v>
      </c>
      <c r="F3478" s="0" t="n">
        <v>0</v>
      </c>
      <c r="G3478" s="0" t="n">
        <v>0</v>
      </c>
      <c r="H3478" s="0" t="n">
        <v>0</v>
      </c>
      <c r="I3478" s="0" t="n">
        <v>0</v>
      </c>
      <c r="J3478" s="0" t="n">
        <v>59</v>
      </c>
      <c r="K3478" s="37" t="n">
        <f aca="false">E3478+Inputs!$B$5*F3478</f>
        <v>0</v>
      </c>
      <c r="L3478" s="37" t="n">
        <f aca="false">G3478+Inputs!$B$6*H3478</f>
        <v>0</v>
      </c>
      <c r="M3478" s="37" t="n">
        <f aca="false">I3478+Inputs!$B$7*J3478</f>
        <v>73.219</v>
      </c>
      <c r="N3478" s="37" t="n">
        <f aca="false">K3478+L3478+M3478</f>
        <v>73.219</v>
      </c>
    </row>
    <row r="3479" customFormat="false" ht="15" hidden="false" customHeight="false" outlineLevel="0" collapsed="false">
      <c r="A3479" s="0" t="s">
        <v>9</v>
      </c>
      <c r="B3479" s="0" t="s">
        <v>414</v>
      </c>
      <c r="C3479" s="15" t="n">
        <v>45505</v>
      </c>
      <c r="D3479" s="0" t="n">
        <v>3</v>
      </c>
      <c r="E3479" s="0" t="n">
        <v>0</v>
      </c>
      <c r="F3479" s="0" t="n">
        <v>0</v>
      </c>
      <c r="G3479" s="0" t="n">
        <v>0</v>
      </c>
      <c r="H3479" s="0" t="n">
        <v>1</v>
      </c>
      <c r="I3479" s="0" t="n">
        <v>0</v>
      </c>
      <c r="J3479" s="0" t="n">
        <v>59</v>
      </c>
      <c r="K3479" s="37" t="n">
        <f aca="false">E3479+Inputs!$B$5*F3479</f>
        <v>0</v>
      </c>
      <c r="L3479" s="37" t="n">
        <f aca="false">G3479+Inputs!$B$6*H3479</f>
        <v>1.275</v>
      </c>
      <c r="M3479" s="37" t="n">
        <f aca="false">I3479+Inputs!$B$7*J3479</f>
        <v>73.219</v>
      </c>
      <c r="N3479" s="37" t="n">
        <f aca="false">K3479+L3479+M3479</f>
        <v>74.494</v>
      </c>
    </row>
    <row r="3480" customFormat="false" ht="15" hidden="false" customHeight="false" outlineLevel="0" collapsed="false">
      <c r="A3480" s="0" t="s">
        <v>9</v>
      </c>
      <c r="B3480" s="0" t="s">
        <v>414</v>
      </c>
      <c r="C3480" s="15" t="n">
        <v>45536</v>
      </c>
      <c r="D3480" s="0" t="n">
        <v>3</v>
      </c>
      <c r="E3480" s="0" t="n">
        <v>0</v>
      </c>
      <c r="F3480" s="0" t="n">
        <v>0</v>
      </c>
      <c r="G3480" s="0" t="n">
        <v>0</v>
      </c>
      <c r="H3480" s="0" t="n">
        <v>1</v>
      </c>
      <c r="I3480" s="0" t="n">
        <v>0</v>
      </c>
      <c r="J3480" s="0" t="n">
        <v>66</v>
      </c>
      <c r="K3480" s="37" t="n">
        <f aca="false">E3480+Inputs!$B$5*F3480</f>
        <v>0</v>
      </c>
      <c r="L3480" s="37" t="n">
        <f aca="false">G3480+Inputs!$B$6*H3480</f>
        <v>1.275</v>
      </c>
      <c r="M3480" s="37" t="n">
        <f aca="false">I3480+Inputs!$B$7*J3480</f>
        <v>81.906</v>
      </c>
      <c r="N3480" s="37" t="n">
        <f aca="false">K3480+L3480+M3480</f>
        <v>83.181</v>
      </c>
    </row>
    <row r="3481" customFormat="false" ht="15" hidden="false" customHeight="false" outlineLevel="0" collapsed="false">
      <c r="A3481" s="0" t="s">
        <v>9</v>
      </c>
      <c r="B3481" s="0" t="s">
        <v>414</v>
      </c>
      <c r="C3481" s="15" t="n">
        <v>45566</v>
      </c>
      <c r="D3481" s="0" t="n">
        <v>3</v>
      </c>
      <c r="E3481" s="0" t="n">
        <v>0</v>
      </c>
      <c r="F3481" s="0" t="n">
        <v>1</v>
      </c>
      <c r="G3481" s="0" t="n">
        <v>0</v>
      </c>
      <c r="H3481" s="0" t="n">
        <v>1</v>
      </c>
      <c r="I3481" s="0" t="n">
        <v>0</v>
      </c>
      <c r="J3481" s="0" t="n">
        <v>46</v>
      </c>
      <c r="K3481" s="37" t="n">
        <f aca="false">E3481+Inputs!$B$5*F3481</f>
        <v>1.275</v>
      </c>
      <c r="L3481" s="37" t="n">
        <f aca="false">G3481+Inputs!$B$6*H3481</f>
        <v>1.275</v>
      </c>
      <c r="M3481" s="37" t="n">
        <f aca="false">I3481+Inputs!$B$7*J3481</f>
        <v>57.086</v>
      </c>
      <c r="N3481" s="37" t="n">
        <f aca="false">K3481+L3481+M3481</f>
        <v>59.636</v>
      </c>
    </row>
    <row r="3482" customFormat="false" ht="15" hidden="false" customHeight="false" outlineLevel="0" collapsed="false">
      <c r="A3482" s="0" t="s">
        <v>9</v>
      </c>
      <c r="B3482" s="0" t="s">
        <v>414</v>
      </c>
      <c r="C3482" s="15" t="n">
        <v>45597</v>
      </c>
      <c r="D3482" s="0" t="n">
        <v>3</v>
      </c>
      <c r="E3482" s="0" t="n">
        <v>0</v>
      </c>
      <c r="F3482" s="0" t="n">
        <v>1</v>
      </c>
      <c r="G3482" s="0" t="n">
        <v>0</v>
      </c>
      <c r="H3482" s="0" t="n">
        <v>2</v>
      </c>
      <c r="I3482" s="0" t="n">
        <v>0</v>
      </c>
      <c r="J3482" s="0" t="n">
        <v>62</v>
      </c>
      <c r="K3482" s="37" t="n">
        <f aca="false">E3482+Inputs!$B$5*F3482</f>
        <v>1.275</v>
      </c>
      <c r="L3482" s="37" t="n">
        <f aca="false">G3482+Inputs!$B$6*H3482</f>
        <v>2.55</v>
      </c>
      <c r="M3482" s="37" t="n">
        <f aca="false">I3482+Inputs!$B$7*J3482</f>
        <v>76.942</v>
      </c>
      <c r="N3482" s="37" t="n">
        <f aca="false">K3482+L3482+M3482</f>
        <v>80.767</v>
      </c>
    </row>
    <row r="3483" customFormat="false" ht="15" hidden="false" customHeight="false" outlineLevel="0" collapsed="false">
      <c r="A3483" s="0" t="s">
        <v>9</v>
      </c>
      <c r="B3483" s="0" t="s">
        <v>414</v>
      </c>
      <c r="C3483" s="15" t="n">
        <v>45627</v>
      </c>
      <c r="D3483" s="0" t="n">
        <v>3</v>
      </c>
      <c r="E3483" s="0" t="n">
        <v>0</v>
      </c>
      <c r="F3483" s="0" t="n">
        <v>5</v>
      </c>
      <c r="G3483" s="0" t="n">
        <v>0</v>
      </c>
      <c r="H3483" s="0" t="n">
        <v>1</v>
      </c>
      <c r="I3483" s="0" t="n">
        <v>0</v>
      </c>
      <c r="J3483" s="0" t="n">
        <v>46</v>
      </c>
      <c r="K3483" s="37" t="n">
        <f aca="false">E3483+Inputs!$B$5*F3483</f>
        <v>6.375</v>
      </c>
      <c r="L3483" s="37" t="n">
        <f aca="false">G3483+Inputs!$B$6*H3483</f>
        <v>1.275</v>
      </c>
      <c r="M3483" s="37" t="n">
        <f aca="false">I3483+Inputs!$B$7*J3483</f>
        <v>57.086</v>
      </c>
      <c r="N3483" s="37" t="n">
        <f aca="false">K3483+L3483+M3483</f>
        <v>64.736</v>
      </c>
    </row>
    <row r="3484" customFormat="false" ht="15" hidden="false" customHeight="false" outlineLevel="0" collapsed="false">
      <c r="A3484" s="0" t="s">
        <v>9</v>
      </c>
      <c r="B3484" s="0" t="s">
        <v>414</v>
      </c>
      <c r="C3484" s="15" t="n">
        <v>45658</v>
      </c>
      <c r="D3484" s="0" t="n">
        <v>3</v>
      </c>
      <c r="E3484" s="0" t="n">
        <v>0</v>
      </c>
      <c r="F3484" s="0" t="n">
        <v>1</v>
      </c>
      <c r="G3484" s="0" t="n">
        <v>0</v>
      </c>
      <c r="H3484" s="0" t="n">
        <v>1</v>
      </c>
      <c r="I3484" s="0" t="n">
        <v>0</v>
      </c>
      <c r="J3484" s="0" t="n">
        <v>46</v>
      </c>
      <c r="K3484" s="37" t="n">
        <f aca="false">E3484+Inputs!$B$5*F3484</f>
        <v>1.275</v>
      </c>
      <c r="L3484" s="37" t="n">
        <f aca="false">G3484+Inputs!$B$6*H3484</f>
        <v>1.275</v>
      </c>
      <c r="M3484" s="37" t="n">
        <f aca="false">I3484+Inputs!$B$7*J3484</f>
        <v>57.086</v>
      </c>
      <c r="N3484" s="37" t="n">
        <f aca="false">K3484+L3484+M3484</f>
        <v>59.636</v>
      </c>
    </row>
    <row r="3485" customFormat="false" ht="15" hidden="false" customHeight="false" outlineLevel="0" collapsed="false">
      <c r="A3485" s="0" t="s">
        <v>9</v>
      </c>
      <c r="B3485" s="0" t="s">
        <v>414</v>
      </c>
      <c r="C3485" s="15" t="n">
        <v>45689</v>
      </c>
      <c r="D3485" s="0" t="n">
        <v>3</v>
      </c>
      <c r="E3485" s="0" t="n">
        <v>0</v>
      </c>
      <c r="F3485" s="0" t="n">
        <v>0</v>
      </c>
      <c r="G3485" s="0" t="n">
        <v>0</v>
      </c>
      <c r="H3485" s="0" t="n">
        <v>0</v>
      </c>
      <c r="I3485" s="0" t="n">
        <v>0</v>
      </c>
      <c r="J3485" s="0" t="n">
        <v>52</v>
      </c>
      <c r="K3485" s="37" t="n">
        <f aca="false">E3485+Inputs!$B$5*F3485</f>
        <v>0</v>
      </c>
      <c r="L3485" s="37" t="n">
        <f aca="false">G3485+Inputs!$B$6*H3485</f>
        <v>0</v>
      </c>
      <c r="M3485" s="37" t="n">
        <f aca="false">I3485+Inputs!$B$7*J3485</f>
        <v>64.532</v>
      </c>
      <c r="N3485" s="37" t="n">
        <f aca="false">K3485+L3485+M3485</f>
        <v>64.532</v>
      </c>
    </row>
    <row r="3486" customFormat="false" ht="15" hidden="false" customHeight="false" outlineLevel="0" collapsed="false">
      <c r="A3486" s="0" t="s">
        <v>9</v>
      </c>
      <c r="B3486" s="0" t="s">
        <v>414</v>
      </c>
      <c r="C3486" s="15" t="n">
        <v>45717</v>
      </c>
      <c r="D3486" s="0" t="n">
        <v>3</v>
      </c>
      <c r="E3486" s="0" t="n">
        <v>0</v>
      </c>
      <c r="F3486" s="0" t="n">
        <v>0</v>
      </c>
      <c r="G3486" s="0" t="n">
        <v>0</v>
      </c>
      <c r="H3486" s="0" t="n">
        <v>0</v>
      </c>
      <c r="I3486" s="0" t="n">
        <v>0</v>
      </c>
      <c r="J3486" s="0" t="n">
        <v>50</v>
      </c>
      <c r="K3486" s="37" t="n">
        <f aca="false">E3486+Inputs!$B$5*F3486</f>
        <v>0</v>
      </c>
      <c r="L3486" s="37" t="n">
        <f aca="false">G3486+Inputs!$B$6*H3486</f>
        <v>0</v>
      </c>
      <c r="M3486" s="37" t="n">
        <f aca="false">I3486+Inputs!$B$7*J3486</f>
        <v>62.05</v>
      </c>
      <c r="N3486" s="37" t="n">
        <f aca="false">K3486+L3486+M3486</f>
        <v>62.05</v>
      </c>
    </row>
    <row r="3487" customFormat="false" ht="15" hidden="false" customHeight="false" outlineLevel="0" collapsed="false">
      <c r="A3487" s="0" t="s">
        <v>9</v>
      </c>
      <c r="B3487" s="0" t="s">
        <v>414</v>
      </c>
      <c r="C3487" s="15" t="n">
        <v>45748</v>
      </c>
      <c r="D3487" s="0" t="n">
        <v>3</v>
      </c>
      <c r="E3487" s="0" t="n">
        <v>0</v>
      </c>
      <c r="F3487" s="0" t="n">
        <v>1</v>
      </c>
      <c r="G3487" s="0" t="n">
        <v>0</v>
      </c>
      <c r="H3487" s="0" t="n">
        <v>0</v>
      </c>
      <c r="I3487" s="0" t="n">
        <v>0</v>
      </c>
      <c r="J3487" s="0" t="n">
        <v>47</v>
      </c>
      <c r="K3487" s="37" t="n">
        <f aca="false">E3487+Inputs!$B$5*F3487</f>
        <v>1.275</v>
      </c>
      <c r="L3487" s="37" t="n">
        <f aca="false">G3487+Inputs!$B$6*H3487</f>
        <v>0</v>
      </c>
      <c r="M3487" s="37" t="n">
        <f aca="false">I3487+Inputs!$B$7*J3487</f>
        <v>58.327</v>
      </c>
      <c r="N3487" s="37" t="n">
        <f aca="false">K3487+L3487+M3487</f>
        <v>59.602</v>
      </c>
    </row>
    <row r="3488" customFormat="false" ht="15" hidden="false" customHeight="false" outlineLevel="0" collapsed="false">
      <c r="A3488" s="0" t="s">
        <v>9</v>
      </c>
      <c r="B3488" s="0" t="s">
        <v>414</v>
      </c>
      <c r="C3488" s="15" t="n">
        <v>45778</v>
      </c>
      <c r="D3488" s="0" t="n">
        <v>3</v>
      </c>
      <c r="E3488" s="0" t="n">
        <v>0</v>
      </c>
      <c r="F3488" s="0" t="n">
        <v>2</v>
      </c>
      <c r="G3488" s="0" t="n">
        <v>0</v>
      </c>
      <c r="H3488" s="0" t="n">
        <v>0</v>
      </c>
      <c r="I3488" s="0" t="n">
        <v>0</v>
      </c>
      <c r="J3488" s="0" t="n">
        <v>48</v>
      </c>
      <c r="K3488" s="37" t="n">
        <f aca="false">E3488+Inputs!$B$5*F3488</f>
        <v>2.55</v>
      </c>
      <c r="L3488" s="37" t="n">
        <f aca="false">G3488+Inputs!$B$6*H3488</f>
        <v>0</v>
      </c>
      <c r="M3488" s="37" t="n">
        <f aca="false">I3488+Inputs!$B$7*J3488</f>
        <v>59.568</v>
      </c>
      <c r="N3488" s="37" t="n">
        <f aca="false">K3488+L3488+M3488</f>
        <v>62.118</v>
      </c>
    </row>
    <row r="3489" customFormat="false" ht="15" hidden="false" customHeight="false" outlineLevel="0" collapsed="false">
      <c r="A3489" s="0" t="s">
        <v>9</v>
      </c>
      <c r="B3489" s="0" t="s">
        <v>414</v>
      </c>
      <c r="C3489" s="15" t="n">
        <v>45809</v>
      </c>
      <c r="D3489" s="0" t="n">
        <v>3</v>
      </c>
      <c r="E3489" s="0" t="n">
        <v>0</v>
      </c>
      <c r="F3489" s="0" t="n">
        <v>1</v>
      </c>
      <c r="G3489" s="0" t="n">
        <v>0</v>
      </c>
      <c r="H3489" s="0" t="n">
        <v>0</v>
      </c>
      <c r="I3489" s="0" t="n">
        <v>0</v>
      </c>
      <c r="J3489" s="0" t="n">
        <v>43</v>
      </c>
      <c r="K3489" s="37" t="n">
        <f aca="false">E3489+Inputs!$B$5*F3489</f>
        <v>1.275</v>
      </c>
      <c r="L3489" s="37" t="n">
        <f aca="false">G3489+Inputs!$B$6*H3489</f>
        <v>0</v>
      </c>
      <c r="M3489" s="37" t="n">
        <f aca="false">I3489+Inputs!$B$7*J3489</f>
        <v>53.363</v>
      </c>
      <c r="N3489" s="37" t="n">
        <f aca="false">K3489+L3489+M3489</f>
        <v>54.638</v>
      </c>
    </row>
    <row r="3490" customFormat="false" ht="15" hidden="false" customHeight="false" outlineLevel="0" collapsed="false">
      <c r="A3490" s="0" t="s">
        <v>9</v>
      </c>
      <c r="B3490" s="0" t="s">
        <v>414</v>
      </c>
      <c r="C3490" s="15" t="n">
        <v>45839</v>
      </c>
      <c r="D3490" s="0" t="n">
        <v>3</v>
      </c>
      <c r="E3490" s="0" t="n">
        <v>0</v>
      </c>
      <c r="F3490" s="0" t="n">
        <v>0</v>
      </c>
      <c r="G3490" s="0" t="n">
        <v>0</v>
      </c>
      <c r="H3490" s="0" t="n">
        <v>0</v>
      </c>
      <c r="I3490" s="0" t="n">
        <v>0</v>
      </c>
      <c r="J3490" s="0" t="n">
        <v>61</v>
      </c>
      <c r="K3490" s="37" t="n">
        <f aca="false">E3490+Inputs!$B$5*F3490</f>
        <v>0</v>
      </c>
      <c r="L3490" s="37" t="n">
        <f aca="false">G3490+Inputs!$B$6*H3490</f>
        <v>0</v>
      </c>
      <c r="M3490" s="37" t="n">
        <f aca="false">I3490+Inputs!$B$7*J3490</f>
        <v>75.701</v>
      </c>
      <c r="N3490" s="37" t="n">
        <f aca="false">K3490+L3490+M3490</f>
        <v>75.701</v>
      </c>
    </row>
    <row r="3491" customFormat="false" ht="15" hidden="false" customHeight="false" outlineLevel="0" collapsed="false">
      <c r="A3491" s="0" t="s">
        <v>9</v>
      </c>
      <c r="B3491" s="0" t="s">
        <v>414</v>
      </c>
      <c r="C3491" s="15" t="n">
        <v>45870</v>
      </c>
      <c r="D3491" s="0" t="n">
        <v>3</v>
      </c>
      <c r="E3491" s="0" t="n">
        <v>0</v>
      </c>
      <c r="F3491" s="0" t="n">
        <v>3</v>
      </c>
      <c r="G3491" s="0" t="n">
        <v>0</v>
      </c>
      <c r="H3491" s="0" t="n">
        <v>0</v>
      </c>
      <c r="I3491" s="0" t="n">
        <v>0</v>
      </c>
      <c r="J3491" s="0" t="n">
        <v>43</v>
      </c>
      <c r="K3491" s="37" t="n">
        <f aca="false">E3491+Inputs!$B$5*F3491</f>
        <v>3.825</v>
      </c>
      <c r="L3491" s="37" t="n">
        <f aca="false">G3491+Inputs!$B$6*H3491</f>
        <v>0</v>
      </c>
      <c r="M3491" s="37" t="n">
        <f aca="false">I3491+Inputs!$B$7*J3491</f>
        <v>53.363</v>
      </c>
      <c r="N3491" s="37" t="n">
        <f aca="false">K3491+L3491+M3491</f>
        <v>57.188</v>
      </c>
    </row>
    <row r="3492" customFormat="false" ht="15" hidden="false" customHeight="false" outlineLevel="0" collapsed="false">
      <c r="A3492" s="0" t="s">
        <v>9</v>
      </c>
      <c r="B3492" s="0" t="s">
        <v>414</v>
      </c>
      <c r="C3492" s="15" t="n">
        <v>45901</v>
      </c>
      <c r="D3492" s="0" t="n">
        <v>3</v>
      </c>
      <c r="E3492" s="0" t="n">
        <v>0</v>
      </c>
      <c r="F3492" s="0" t="n">
        <v>2</v>
      </c>
      <c r="G3492" s="0" t="n">
        <v>0</v>
      </c>
      <c r="H3492" s="0" t="n">
        <v>1</v>
      </c>
      <c r="I3492" s="0" t="n">
        <v>0</v>
      </c>
      <c r="J3492" s="0" t="n">
        <v>64</v>
      </c>
      <c r="K3492" s="37" t="n">
        <f aca="false">E3492+Inputs!$B$5*F3492</f>
        <v>2.55</v>
      </c>
      <c r="L3492" s="37" t="n">
        <f aca="false">G3492+Inputs!$B$6*H3492</f>
        <v>1.275</v>
      </c>
      <c r="M3492" s="37" t="n">
        <f aca="false">I3492+Inputs!$B$7*J3492</f>
        <v>79.424</v>
      </c>
      <c r="N3492" s="37" t="n">
        <f aca="false">K3492+L3492+M3492</f>
        <v>83.249</v>
      </c>
    </row>
    <row r="3493" customFormat="false" ht="15" hidden="false" customHeight="false" outlineLevel="0" collapsed="false">
      <c r="A3493" s="0" t="s">
        <v>9</v>
      </c>
      <c r="B3493" s="0" t="s">
        <v>414</v>
      </c>
      <c r="C3493" s="15" t="n">
        <v>45931</v>
      </c>
      <c r="D3493" s="0" t="n">
        <v>3</v>
      </c>
      <c r="E3493" s="0" t="n">
        <v>0</v>
      </c>
      <c r="F3493" s="0" t="n">
        <v>0</v>
      </c>
      <c r="G3493" s="0" t="n">
        <v>0</v>
      </c>
      <c r="H3493" s="0" t="n">
        <v>0</v>
      </c>
      <c r="I3493" s="0" t="n">
        <v>0</v>
      </c>
      <c r="J3493" s="0" t="n">
        <v>42</v>
      </c>
      <c r="K3493" s="37" t="n">
        <f aca="false">E3493+Inputs!$B$5*F3493</f>
        <v>0</v>
      </c>
      <c r="L3493" s="37" t="n">
        <f aca="false">G3493+Inputs!$B$6*H3493</f>
        <v>0</v>
      </c>
      <c r="M3493" s="37" t="n">
        <f aca="false">I3493+Inputs!$B$7*J3493</f>
        <v>52.122</v>
      </c>
      <c r="N3493" s="37" t="n">
        <f aca="false">K3493+L3493+M3493</f>
        <v>52.122</v>
      </c>
    </row>
    <row r="3494" customFormat="false" ht="15" hidden="false" customHeight="false" outlineLevel="0" collapsed="false">
      <c r="A3494" s="0" t="s">
        <v>9</v>
      </c>
      <c r="B3494" s="0" t="s">
        <v>414</v>
      </c>
      <c r="C3494" s="15" t="n">
        <v>45962</v>
      </c>
      <c r="D3494" s="0" t="n">
        <v>3</v>
      </c>
      <c r="E3494" s="0" t="n">
        <v>0</v>
      </c>
      <c r="F3494" s="0" t="n">
        <v>0</v>
      </c>
      <c r="G3494" s="0" t="n">
        <v>0</v>
      </c>
      <c r="H3494" s="0" t="n">
        <v>0</v>
      </c>
      <c r="I3494" s="0" t="n">
        <v>0</v>
      </c>
      <c r="J3494" s="0" t="n">
        <v>55</v>
      </c>
      <c r="K3494" s="37" t="n">
        <f aca="false">E3494+Inputs!$B$5*F3494</f>
        <v>0</v>
      </c>
      <c r="L3494" s="37" t="n">
        <f aca="false">G3494+Inputs!$B$6*H3494</f>
        <v>0</v>
      </c>
      <c r="M3494" s="37" t="n">
        <f aca="false">I3494+Inputs!$B$7*J3494</f>
        <v>68.255</v>
      </c>
      <c r="N3494" s="37" t="n">
        <f aca="false">K3494+L3494+M3494</f>
        <v>68.255</v>
      </c>
    </row>
    <row r="3495" customFormat="false" ht="15" hidden="false" customHeight="false" outlineLevel="0" collapsed="false">
      <c r="A3495" s="0" t="s">
        <v>9</v>
      </c>
      <c r="B3495" s="0" t="s">
        <v>414</v>
      </c>
      <c r="C3495" s="15" t="n">
        <v>45992</v>
      </c>
      <c r="D3495" s="0" t="n">
        <v>3</v>
      </c>
      <c r="E3495" s="0" t="n">
        <v>0</v>
      </c>
      <c r="F3495" s="0" t="n">
        <v>0</v>
      </c>
      <c r="G3495" s="0" t="n">
        <v>0</v>
      </c>
      <c r="H3495" s="0" t="n">
        <v>0</v>
      </c>
      <c r="I3495" s="0" t="n">
        <v>0</v>
      </c>
      <c r="J3495" s="0" t="n">
        <v>41</v>
      </c>
      <c r="K3495" s="37" t="n">
        <f aca="false">E3495+Inputs!$B$5*F3495</f>
        <v>0</v>
      </c>
      <c r="L3495" s="37" t="n">
        <f aca="false">G3495+Inputs!$B$6*H3495</f>
        <v>0</v>
      </c>
      <c r="M3495" s="37" t="n">
        <f aca="false">I3495+Inputs!$B$7*J3495</f>
        <v>50.881</v>
      </c>
      <c r="N3495" s="37" t="n">
        <f aca="false">K3495+L3495+M3495</f>
        <v>50.881</v>
      </c>
    </row>
    <row r="3496" customFormat="false" ht="15" hidden="false" customHeight="false" outlineLevel="0" collapsed="false">
      <c r="A3496" s="0" t="s">
        <v>9</v>
      </c>
      <c r="B3496" s="0" t="s">
        <v>414</v>
      </c>
      <c r="C3496" s="15" t="n">
        <v>46023</v>
      </c>
      <c r="D3496" s="0" t="n">
        <v>3</v>
      </c>
      <c r="E3496" s="0" t="n">
        <v>0</v>
      </c>
      <c r="F3496" s="0" t="n">
        <v>1</v>
      </c>
      <c r="G3496" s="0" t="n">
        <v>0</v>
      </c>
      <c r="H3496" s="0" t="n">
        <v>0</v>
      </c>
      <c r="I3496" s="0" t="n">
        <v>0</v>
      </c>
      <c r="J3496" s="0" t="n">
        <v>44</v>
      </c>
      <c r="K3496" s="37" t="n">
        <f aca="false">E3496+Inputs!$B$5*F3496</f>
        <v>1.275</v>
      </c>
      <c r="L3496" s="37" t="n">
        <f aca="false">G3496+Inputs!$B$6*H3496</f>
        <v>0</v>
      </c>
      <c r="M3496" s="37" t="n">
        <f aca="false">I3496+Inputs!$B$7*J3496</f>
        <v>54.604</v>
      </c>
      <c r="N3496" s="37" t="n">
        <f aca="false">K3496+L3496+M3496</f>
        <v>55.879</v>
      </c>
    </row>
    <row r="3497" customFormat="false" ht="15" hidden="false" customHeight="false" outlineLevel="0" collapsed="false">
      <c r="A3497" s="0" t="s">
        <v>9</v>
      </c>
      <c r="B3497" s="0" t="s">
        <v>414</v>
      </c>
      <c r="C3497" s="15" t="n">
        <v>46054</v>
      </c>
      <c r="D3497" s="0" t="n">
        <v>3</v>
      </c>
      <c r="E3497" s="0" t="n">
        <v>0</v>
      </c>
      <c r="F3497" s="0" t="n">
        <v>1</v>
      </c>
      <c r="G3497" s="0" t="n">
        <v>0</v>
      </c>
      <c r="H3497" s="0" t="n">
        <v>0</v>
      </c>
      <c r="I3497" s="0" t="n">
        <v>0</v>
      </c>
      <c r="J3497" s="0" t="n">
        <v>41</v>
      </c>
      <c r="K3497" s="37" t="n">
        <f aca="false">E3497+Inputs!$B$5*F3497</f>
        <v>1.275</v>
      </c>
      <c r="L3497" s="37" t="n">
        <f aca="false">G3497+Inputs!$B$6*H3497</f>
        <v>0</v>
      </c>
      <c r="M3497" s="37" t="n">
        <f aca="false">I3497+Inputs!$B$7*J3497</f>
        <v>50.881</v>
      </c>
      <c r="N3497" s="37" t="n">
        <f aca="false">K3497+L3497+M3497</f>
        <v>52.156</v>
      </c>
    </row>
    <row r="3498" customFormat="false" ht="15" hidden="false" customHeight="false" outlineLevel="0" collapsed="false">
      <c r="A3498" s="0" t="s">
        <v>9</v>
      </c>
      <c r="B3498" s="0" t="s">
        <v>414</v>
      </c>
      <c r="C3498" s="15" t="n">
        <v>46082</v>
      </c>
      <c r="D3498" s="0" t="n">
        <v>3</v>
      </c>
      <c r="E3498" s="0" t="n">
        <v>0</v>
      </c>
      <c r="F3498" s="0" t="n">
        <v>2</v>
      </c>
      <c r="G3498" s="0" t="n">
        <v>0</v>
      </c>
      <c r="H3498" s="0" t="n">
        <v>1</v>
      </c>
      <c r="I3498" s="0" t="n">
        <v>0</v>
      </c>
      <c r="J3498" s="0" t="n">
        <v>54</v>
      </c>
      <c r="K3498" s="37" t="n">
        <f aca="false">E3498+Inputs!$B$5*F3498</f>
        <v>2.55</v>
      </c>
      <c r="L3498" s="37" t="n">
        <f aca="false">G3498+Inputs!$B$6*H3498</f>
        <v>1.275</v>
      </c>
      <c r="M3498" s="37" t="n">
        <f aca="false">I3498+Inputs!$B$7*J3498</f>
        <v>67.014</v>
      </c>
      <c r="N3498" s="37" t="n">
        <f aca="false">K3498+L3498+M3498</f>
        <v>70.839</v>
      </c>
    </row>
    <row r="3499" customFormat="false" ht="15" hidden="false" customHeight="false" outlineLevel="0" collapsed="false">
      <c r="A3499" s="0" t="s">
        <v>9</v>
      </c>
      <c r="B3499" s="0" t="s">
        <v>414</v>
      </c>
      <c r="C3499" s="15" t="n">
        <v>46113</v>
      </c>
      <c r="D3499" s="0" t="n">
        <v>3</v>
      </c>
      <c r="E3499" s="0" t="n">
        <v>0</v>
      </c>
      <c r="F3499" s="0" t="n">
        <v>5</v>
      </c>
      <c r="G3499" s="0" t="n">
        <v>0</v>
      </c>
      <c r="H3499" s="0" t="n">
        <v>2</v>
      </c>
      <c r="I3499" s="0" t="n">
        <v>0</v>
      </c>
      <c r="J3499" s="0" t="n">
        <v>48</v>
      </c>
      <c r="K3499" s="37" t="n">
        <f aca="false">E3499+Inputs!$B$5*F3499</f>
        <v>6.375</v>
      </c>
      <c r="L3499" s="37" t="n">
        <f aca="false">G3499+Inputs!$B$6*H3499</f>
        <v>2.55</v>
      </c>
      <c r="M3499" s="37" t="n">
        <f aca="false">I3499+Inputs!$B$7*J3499</f>
        <v>59.568</v>
      </c>
      <c r="N3499" s="37" t="n">
        <f aca="false">K3499+L3499+M3499</f>
        <v>68.493</v>
      </c>
    </row>
    <row r="3500" customFormat="false" ht="15" hidden="false" customHeight="false" outlineLevel="0" collapsed="false">
      <c r="A3500" s="0" t="s">
        <v>9</v>
      </c>
      <c r="B3500" s="0" t="s">
        <v>414</v>
      </c>
      <c r="C3500" s="15" t="n">
        <v>46143</v>
      </c>
      <c r="D3500" s="0" t="n">
        <v>3</v>
      </c>
      <c r="E3500" s="0" t="n">
        <v>0</v>
      </c>
      <c r="F3500" s="0" t="n">
        <v>1</v>
      </c>
      <c r="G3500" s="0" t="n">
        <v>0</v>
      </c>
      <c r="H3500" s="0" t="n">
        <v>1</v>
      </c>
      <c r="I3500" s="0" t="n">
        <v>0</v>
      </c>
      <c r="J3500" s="0" t="n">
        <v>44</v>
      </c>
      <c r="K3500" s="37" t="n">
        <f aca="false">E3500+Inputs!$B$5*F3500</f>
        <v>1.275</v>
      </c>
      <c r="L3500" s="37" t="n">
        <f aca="false">G3500+Inputs!$B$6*H3500</f>
        <v>1.275</v>
      </c>
      <c r="M3500" s="37" t="n">
        <f aca="false">I3500+Inputs!$B$7*J3500</f>
        <v>54.604</v>
      </c>
      <c r="N3500" s="37" t="n">
        <f aca="false">K3500+L3500+M3500</f>
        <v>57.154</v>
      </c>
    </row>
    <row r="3501" customFormat="false" ht="15" hidden="false" customHeight="false" outlineLevel="0" collapsed="false">
      <c r="A3501" s="0" t="s">
        <v>9</v>
      </c>
      <c r="B3501" s="0" t="s">
        <v>414</v>
      </c>
      <c r="C3501" s="15" t="n">
        <v>46174</v>
      </c>
      <c r="D3501" s="0" t="n">
        <v>3</v>
      </c>
      <c r="E3501" s="0" t="n">
        <v>0</v>
      </c>
      <c r="F3501" s="0" t="n">
        <v>6</v>
      </c>
      <c r="G3501" s="0" t="n">
        <v>0</v>
      </c>
      <c r="H3501" s="0" t="n">
        <v>1</v>
      </c>
      <c r="I3501" s="0" t="n">
        <v>0</v>
      </c>
      <c r="J3501" s="0" t="n">
        <v>48</v>
      </c>
      <c r="K3501" s="37" t="n">
        <f aca="false">E3501+Inputs!$B$5*F3501</f>
        <v>7.65</v>
      </c>
      <c r="L3501" s="37" t="n">
        <f aca="false">G3501+Inputs!$B$6*H3501</f>
        <v>1.275</v>
      </c>
      <c r="M3501" s="37" t="n">
        <f aca="false">I3501+Inputs!$B$7*J3501</f>
        <v>59.568</v>
      </c>
      <c r="N3501" s="37" t="n">
        <f aca="false">K3501+L3501+M3501</f>
        <v>68.493</v>
      </c>
    </row>
    <row r="3502" customFormat="false" ht="15" hidden="false" customHeight="false" outlineLevel="0" collapsed="false">
      <c r="A3502" s="0" t="s">
        <v>9</v>
      </c>
      <c r="B3502" s="0" t="s">
        <v>414</v>
      </c>
      <c r="C3502" s="15" t="n">
        <v>46204</v>
      </c>
      <c r="D3502" s="0" t="n">
        <v>3</v>
      </c>
      <c r="E3502" s="0" t="n">
        <v>0</v>
      </c>
      <c r="F3502" s="0" t="n">
        <v>3</v>
      </c>
      <c r="G3502" s="0" t="n">
        <v>0</v>
      </c>
      <c r="H3502" s="0" t="n">
        <v>2</v>
      </c>
      <c r="I3502" s="0" t="n">
        <v>0</v>
      </c>
      <c r="J3502" s="0" t="n">
        <v>49</v>
      </c>
      <c r="K3502" s="37" t="n">
        <f aca="false">E3502+Inputs!$B$5*F3502</f>
        <v>3.825</v>
      </c>
      <c r="L3502" s="37" t="n">
        <f aca="false">G3502+Inputs!$B$6*H3502</f>
        <v>2.55</v>
      </c>
      <c r="M3502" s="37" t="n">
        <f aca="false">I3502+Inputs!$B$7*J3502</f>
        <v>60.809</v>
      </c>
      <c r="N3502" s="37" t="n">
        <f aca="false">K3502+L3502+M3502</f>
        <v>67.184</v>
      </c>
    </row>
    <row r="3503" customFormat="false" ht="15" hidden="false" customHeight="false" outlineLevel="0" collapsed="false">
      <c r="A3503" s="0" t="s">
        <v>9</v>
      </c>
      <c r="B3503" s="0" t="s">
        <v>414</v>
      </c>
      <c r="C3503" s="15" t="n">
        <v>46235</v>
      </c>
      <c r="D3503" s="0" t="n">
        <v>3</v>
      </c>
      <c r="E3503" s="0" t="n">
        <v>0</v>
      </c>
      <c r="F3503" s="0" t="n">
        <v>2</v>
      </c>
      <c r="G3503" s="0" t="n">
        <v>0</v>
      </c>
      <c r="H3503" s="0" t="n">
        <v>0</v>
      </c>
      <c r="I3503" s="0" t="n">
        <v>0</v>
      </c>
      <c r="J3503" s="0" t="n">
        <v>42</v>
      </c>
      <c r="K3503" s="37" t="n">
        <f aca="false">E3503+Inputs!$B$5*F3503</f>
        <v>2.55</v>
      </c>
      <c r="L3503" s="37" t="n">
        <f aca="false">G3503+Inputs!$B$6*H3503</f>
        <v>0</v>
      </c>
      <c r="M3503" s="37" t="n">
        <f aca="false">I3503+Inputs!$B$7*J3503</f>
        <v>52.122</v>
      </c>
      <c r="N3503" s="37" t="n">
        <f aca="false">K3503+L3503+M3503</f>
        <v>54.672</v>
      </c>
    </row>
    <row r="3504" customFormat="false" ht="15" hidden="false" customHeight="false" outlineLevel="0" collapsed="false">
      <c r="A3504" s="0" t="s">
        <v>9</v>
      </c>
      <c r="B3504" s="0" t="s">
        <v>355</v>
      </c>
      <c r="C3504" s="15" t="n">
        <v>44927</v>
      </c>
      <c r="D3504" s="0" t="n">
        <v>1</v>
      </c>
      <c r="E3504" s="0" t="n">
        <v>0</v>
      </c>
      <c r="F3504" s="0" t="n">
        <v>1</v>
      </c>
      <c r="G3504" s="0" t="n">
        <v>0</v>
      </c>
      <c r="H3504" s="0" t="n">
        <v>0</v>
      </c>
      <c r="I3504" s="0" t="n">
        <v>0</v>
      </c>
      <c r="J3504" s="0" t="n">
        <v>27</v>
      </c>
      <c r="K3504" s="37" t="n">
        <f aca="false">E3504+Inputs!$B$5*F3504</f>
        <v>1.275</v>
      </c>
      <c r="L3504" s="37" t="n">
        <f aca="false">G3504+Inputs!$B$6*H3504</f>
        <v>0</v>
      </c>
      <c r="M3504" s="37" t="n">
        <f aca="false">I3504+Inputs!$B$7*J3504</f>
        <v>33.507</v>
      </c>
      <c r="N3504" s="37" t="n">
        <f aca="false">K3504+L3504+M3504</f>
        <v>34.782</v>
      </c>
    </row>
    <row r="3505" customFormat="false" ht="15" hidden="false" customHeight="false" outlineLevel="0" collapsed="false">
      <c r="A3505" s="0" t="s">
        <v>9</v>
      </c>
      <c r="B3505" s="0" t="s">
        <v>355</v>
      </c>
      <c r="C3505" s="15" t="n">
        <v>44958</v>
      </c>
      <c r="D3505" s="0" t="n">
        <v>1</v>
      </c>
      <c r="E3505" s="0" t="n">
        <v>0</v>
      </c>
      <c r="F3505" s="0" t="n">
        <v>1</v>
      </c>
      <c r="G3505" s="0" t="n">
        <v>0</v>
      </c>
      <c r="H3505" s="0" t="n">
        <v>0</v>
      </c>
      <c r="I3505" s="0" t="n">
        <v>0</v>
      </c>
      <c r="J3505" s="0" t="n">
        <v>33</v>
      </c>
      <c r="K3505" s="37" t="n">
        <f aca="false">E3505+Inputs!$B$5*F3505</f>
        <v>1.275</v>
      </c>
      <c r="L3505" s="37" t="n">
        <f aca="false">G3505+Inputs!$B$6*H3505</f>
        <v>0</v>
      </c>
      <c r="M3505" s="37" t="n">
        <f aca="false">I3505+Inputs!$B$7*J3505</f>
        <v>40.953</v>
      </c>
      <c r="N3505" s="37" t="n">
        <f aca="false">K3505+L3505+M3505</f>
        <v>42.228</v>
      </c>
    </row>
    <row r="3506" customFormat="false" ht="15" hidden="false" customHeight="false" outlineLevel="0" collapsed="false">
      <c r="A3506" s="0" t="s">
        <v>9</v>
      </c>
      <c r="B3506" s="0" t="s">
        <v>355</v>
      </c>
      <c r="C3506" s="15" t="n">
        <v>44986</v>
      </c>
      <c r="D3506" s="0" t="n">
        <v>1</v>
      </c>
      <c r="E3506" s="0" t="n">
        <v>0</v>
      </c>
      <c r="F3506" s="0" t="n">
        <v>0</v>
      </c>
      <c r="G3506" s="0" t="n">
        <v>0</v>
      </c>
      <c r="H3506" s="0" t="n">
        <v>0</v>
      </c>
      <c r="I3506" s="0" t="n">
        <v>0</v>
      </c>
      <c r="J3506" s="0" t="n">
        <v>2</v>
      </c>
      <c r="K3506" s="37" t="n">
        <f aca="false">E3506+Inputs!$B$5*F3506</f>
        <v>0</v>
      </c>
      <c r="L3506" s="37" t="n">
        <f aca="false">G3506+Inputs!$B$6*H3506</f>
        <v>0</v>
      </c>
      <c r="M3506" s="37" t="n">
        <f aca="false">I3506+Inputs!$B$7*J3506</f>
        <v>2.482</v>
      </c>
      <c r="N3506" s="37" t="n">
        <f aca="false">K3506+L3506+M3506</f>
        <v>2.482</v>
      </c>
    </row>
    <row r="3507" customFormat="false" ht="15" hidden="false" customHeight="false" outlineLevel="0" collapsed="false">
      <c r="A3507" s="0" t="s">
        <v>9</v>
      </c>
      <c r="B3507" s="0" t="s">
        <v>355</v>
      </c>
      <c r="C3507" s="15" t="n">
        <v>45017</v>
      </c>
      <c r="D3507" s="0" t="n">
        <v>1</v>
      </c>
      <c r="E3507" s="0" t="n">
        <v>0</v>
      </c>
      <c r="F3507" s="0" t="n">
        <v>0</v>
      </c>
      <c r="G3507" s="0" t="n">
        <v>0</v>
      </c>
      <c r="H3507" s="0" t="n">
        <v>0</v>
      </c>
      <c r="I3507" s="0" t="n">
        <v>0</v>
      </c>
      <c r="J3507" s="0" t="n">
        <v>5</v>
      </c>
      <c r="K3507" s="37" t="n">
        <f aca="false">E3507+Inputs!$B$5*F3507</f>
        <v>0</v>
      </c>
      <c r="L3507" s="37" t="n">
        <f aca="false">G3507+Inputs!$B$6*H3507</f>
        <v>0</v>
      </c>
      <c r="M3507" s="37" t="n">
        <f aca="false">I3507+Inputs!$B$7*J3507</f>
        <v>6.205</v>
      </c>
      <c r="N3507" s="37" t="n">
        <f aca="false">K3507+L3507+M3507</f>
        <v>6.205</v>
      </c>
    </row>
    <row r="3508" customFormat="false" ht="15" hidden="false" customHeight="false" outlineLevel="0" collapsed="false">
      <c r="A3508" s="0" t="s">
        <v>9</v>
      </c>
      <c r="B3508" s="0" t="s">
        <v>355</v>
      </c>
      <c r="C3508" s="15" t="n">
        <v>45047</v>
      </c>
      <c r="D3508" s="0" t="n">
        <v>1</v>
      </c>
      <c r="E3508" s="0" t="n">
        <v>0</v>
      </c>
      <c r="F3508" s="0" t="n">
        <v>1</v>
      </c>
      <c r="G3508" s="0" t="n">
        <v>0</v>
      </c>
      <c r="H3508" s="0" t="n">
        <v>0</v>
      </c>
      <c r="I3508" s="0" t="n">
        <v>0</v>
      </c>
      <c r="J3508" s="0" t="n">
        <v>39</v>
      </c>
      <c r="K3508" s="37" t="n">
        <f aca="false">E3508+Inputs!$B$5*F3508</f>
        <v>1.275</v>
      </c>
      <c r="L3508" s="37" t="n">
        <f aca="false">G3508+Inputs!$B$6*H3508</f>
        <v>0</v>
      </c>
      <c r="M3508" s="37" t="n">
        <f aca="false">I3508+Inputs!$B$7*J3508</f>
        <v>48.399</v>
      </c>
      <c r="N3508" s="37" t="n">
        <f aca="false">K3508+L3508+M3508</f>
        <v>49.674</v>
      </c>
    </row>
    <row r="3509" customFormat="false" ht="15" hidden="false" customHeight="false" outlineLevel="0" collapsed="false">
      <c r="A3509" s="0" t="s">
        <v>9</v>
      </c>
      <c r="B3509" s="0" t="s">
        <v>355</v>
      </c>
      <c r="C3509" s="15" t="n">
        <v>45078</v>
      </c>
      <c r="D3509" s="0" t="n">
        <v>1</v>
      </c>
      <c r="E3509" s="0" t="n">
        <v>0</v>
      </c>
      <c r="F3509" s="0" t="n">
        <v>2</v>
      </c>
      <c r="G3509" s="0" t="n">
        <v>0</v>
      </c>
      <c r="H3509" s="0" t="n">
        <v>0</v>
      </c>
      <c r="I3509" s="0" t="n">
        <v>0</v>
      </c>
      <c r="J3509" s="0" t="n">
        <v>47</v>
      </c>
      <c r="K3509" s="37" t="n">
        <f aca="false">E3509+Inputs!$B$5*F3509</f>
        <v>2.55</v>
      </c>
      <c r="L3509" s="37" t="n">
        <f aca="false">G3509+Inputs!$B$6*H3509</f>
        <v>0</v>
      </c>
      <c r="M3509" s="37" t="n">
        <f aca="false">I3509+Inputs!$B$7*J3509</f>
        <v>58.327</v>
      </c>
      <c r="N3509" s="37" t="n">
        <f aca="false">K3509+L3509+M3509</f>
        <v>60.877</v>
      </c>
    </row>
    <row r="3510" customFormat="false" ht="15" hidden="false" customHeight="false" outlineLevel="0" collapsed="false">
      <c r="A3510" s="0" t="s">
        <v>9</v>
      </c>
      <c r="B3510" s="0" t="s">
        <v>355</v>
      </c>
      <c r="C3510" s="15" t="n">
        <v>45108</v>
      </c>
      <c r="D3510" s="0" t="n">
        <v>1</v>
      </c>
      <c r="E3510" s="0" t="n">
        <v>0</v>
      </c>
      <c r="F3510" s="0" t="n">
        <v>3</v>
      </c>
      <c r="G3510" s="0" t="n">
        <v>0</v>
      </c>
      <c r="H3510" s="0" t="n">
        <v>0</v>
      </c>
      <c r="I3510" s="0" t="n">
        <v>0</v>
      </c>
      <c r="J3510" s="0" t="n">
        <v>24</v>
      </c>
      <c r="K3510" s="37" t="n">
        <f aca="false">E3510+Inputs!$B$5*F3510</f>
        <v>3.825</v>
      </c>
      <c r="L3510" s="37" t="n">
        <f aca="false">G3510+Inputs!$B$6*H3510</f>
        <v>0</v>
      </c>
      <c r="M3510" s="37" t="n">
        <f aca="false">I3510+Inputs!$B$7*J3510</f>
        <v>29.784</v>
      </c>
      <c r="N3510" s="37" t="n">
        <f aca="false">K3510+L3510+M3510</f>
        <v>33.609</v>
      </c>
    </row>
    <row r="3511" customFormat="false" ht="15" hidden="false" customHeight="false" outlineLevel="0" collapsed="false">
      <c r="A3511" s="0" t="s">
        <v>9</v>
      </c>
      <c r="B3511" s="0" t="s">
        <v>355</v>
      </c>
      <c r="C3511" s="15" t="n">
        <v>45139</v>
      </c>
      <c r="D3511" s="0" t="n">
        <v>1</v>
      </c>
      <c r="E3511" s="0" t="n">
        <v>0</v>
      </c>
      <c r="F3511" s="0" t="n">
        <v>0</v>
      </c>
      <c r="G3511" s="0" t="n">
        <v>0</v>
      </c>
      <c r="H3511" s="0" t="n">
        <v>0</v>
      </c>
      <c r="I3511" s="0" t="n">
        <v>0</v>
      </c>
      <c r="J3511" s="0" t="n">
        <v>48</v>
      </c>
      <c r="K3511" s="37" t="n">
        <f aca="false">E3511+Inputs!$B$5*F3511</f>
        <v>0</v>
      </c>
      <c r="L3511" s="37" t="n">
        <f aca="false">G3511+Inputs!$B$6*H3511</f>
        <v>0</v>
      </c>
      <c r="M3511" s="37" t="n">
        <f aca="false">I3511+Inputs!$B$7*J3511</f>
        <v>59.568</v>
      </c>
      <c r="N3511" s="37" t="n">
        <f aca="false">K3511+L3511+M3511</f>
        <v>59.568</v>
      </c>
    </row>
    <row r="3512" customFormat="false" ht="15" hidden="false" customHeight="false" outlineLevel="0" collapsed="false">
      <c r="A3512" s="0" t="s">
        <v>9</v>
      </c>
      <c r="B3512" s="0" t="s">
        <v>355</v>
      </c>
      <c r="C3512" s="15" t="n">
        <v>45170</v>
      </c>
      <c r="D3512" s="0" t="n">
        <v>1</v>
      </c>
      <c r="E3512" s="0" t="n">
        <v>0</v>
      </c>
      <c r="F3512" s="0" t="n">
        <v>1</v>
      </c>
      <c r="G3512" s="0" t="n">
        <v>0</v>
      </c>
      <c r="H3512" s="0" t="n">
        <v>1</v>
      </c>
      <c r="I3512" s="0" t="n">
        <v>0</v>
      </c>
      <c r="J3512" s="0" t="n">
        <v>45</v>
      </c>
      <c r="K3512" s="37" t="n">
        <f aca="false">E3512+Inputs!$B$5*F3512</f>
        <v>1.275</v>
      </c>
      <c r="L3512" s="37" t="n">
        <f aca="false">G3512+Inputs!$B$6*H3512</f>
        <v>1.275</v>
      </c>
      <c r="M3512" s="37" t="n">
        <f aca="false">I3512+Inputs!$B$7*J3512</f>
        <v>55.845</v>
      </c>
      <c r="N3512" s="37" t="n">
        <f aca="false">K3512+L3512+M3512</f>
        <v>58.395</v>
      </c>
    </row>
    <row r="3513" customFormat="false" ht="15" hidden="false" customHeight="false" outlineLevel="0" collapsed="false">
      <c r="A3513" s="0" t="s">
        <v>9</v>
      </c>
      <c r="B3513" s="0" t="s">
        <v>355</v>
      </c>
      <c r="C3513" s="15" t="n">
        <v>45200</v>
      </c>
      <c r="D3513" s="0" t="n">
        <v>1</v>
      </c>
      <c r="E3513" s="0" t="n">
        <v>0</v>
      </c>
      <c r="F3513" s="0" t="n">
        <v>0</v>
      </c>
      <c r="G3513" s="0" t="n">
        <v>0</v>
      </c>
      <c r="H3513" s="0" t="n">
        <v>1</v>
      </c>
      <c r="I3513" s="0" t="n">
        <v>0</v>
      </c>
      <c r="J3513" s="0" t="n">
        <v>43</v>
      </c>
      <c r="K3513" s="37" t="n">
        <f aca="false">E3513+Inputs!$B$5*F3513</f>
        <v>0</v>
      </c>
      <c r="L3513" s="37" t="n">
        <f aca="false">G3513+Inputs!$B$6*H3513</f>
        <v>1.275</v>
      </c>
      <c r="M3513" s="37" t="n">
        <f aca="false">I3513+Inputs!$B$7*J3513</f>
        <v>53.363</v>
      </c>
      <c r="N3513" s="37" t="n">
        <f aca="false">K3513+L3513+M3513</f>
        <v>54.638</v>
      </c>
    </row>
    <row r="3514" customFormat="false" ht="15" hidden="false" customHeight="false" outlineLevel="0" collapsed="false">
      <c r="A3514" s="0" t="s">
        <v>9</v>
      </c>
      <c r="B3514" s="0" t="s">
        <v>355</v>
      </c>
      <c r="C3514" s="15" t="n">
        <v>45231</v>
      </c>
      <c r="D3514" s="0" t="n">
        <v>1</v>
      </c>
      <c r="E3514" s="0" t="n">
        <v>0</v>
      </c>
      <c r="F3514" s="0" t="n">
        <v>2</v>
      </c>
      <c r="G3514" s="0" t="n">
        <v>0</v>
      </c>
      <c r="H3514" s="0" t="n">
        <v>0</v>
      </c>
      <c r="I3514" s="0" t="n">
        <v>0</v>
      </c>
      <c r="J3514" s="0" t="n">
        <v>51</v>
      </c>
      <c r="K3514" s="37" t="n">
        <f aca="false">E3514+Inputs!$B$5*F3514</f>
        <v>2.55</v>
      </c>
      <c r="L3514" s="37" t="n">
        <f aca="false">G3514+Inputs!$B$6*H3514</f>
        <v>0</v>
      </c>
      <c r="M3514" s="37" t="n">
        <f aca="false">I3514+Inputs!$B$7*J3514</f>
        <v>63.291</v>
      </c>
      <c r="N3514" s="37" t="n">
        <f aca="false">K3514+L3514+M3514</f>
        <v>65.841</v>
      </c>
    </row>
    <row r="3515" customFormat="false" ht="15" hidden="false" customHeight="false" outlineLevel="0" collapsed="false">
      <c r="A3515" s="0" t="s">
        <v>9</v>
      </c>
      <c r="B3515" s="0" t="s">
        <v>355</v>
      </c>
      <c r="C3515" s="15" t="n">
        <v>45261</v>
      </c>
      <c r="D3515" s="0" t="n">
        <v>1</v>
      </c>
      <c r="E3515" s="0" t="n">
        <v>0</v>
      </c>
      <c r="F3515" s="0" t="n">
        <v>1</v>
      </c>
      <c r="G3515" s="0" t="n">
        <v>0</v>
      </c>
      <c r="H3515" s="0" t="n">
        <v>0</v>
      </c>
      <c r="I3515" s="0" t="n">
        <v>0</v>
      </c>
      <c r="J3515" s="0" t="n">
        <v>32</v>
      </c>
      <c r="K3515" s="37" t="n">
        <f aca="false">E3515+Inputs!$B$5*F3515</f>
        <v>1.275</v>
      </c>
      <c r="L3515" s="37" t="n">
        <f aca="false">G3515+Inputs!$B$6*H3515</f>
        <v>0</v>
      </c>
      <c r="M3515" s="37" t="n">
        <f aca="false">I3515+Inputs!$B$7*J3515</f>
        <v>39.712</v>
      </c>
      <c r="N3515" s="37" t="n">
        <f aca="false">K3515+L3515+M3515</f>
        <v>40.987</v>
      </c>
    </row>
    <row r="3516" customFormat="false" ht="15" hidden="false" customHeight="false" outlineLevel="0" collapsed="false">
      <c r="A3516" s="0" t="s">
        <v>9</v>
      </c>
      <c r="B3516" s="0" t="s">
        <v>355</v>
      </c>
      <c r="C3516" s="15" t="n">
        <v>45292</v>
      </c>
      <c r="D3516" s="0" t="n">
        <v>1</v>
      </c>
      <c r="E3516" s="0" t="n">
        <v>0</v>
      </c>
      <c r="F3516" s="0" t="n">
        <v>0</v>
      </c>
      <c r="G3516" s="0" t="n">
        <v>0</v>
      </c>
      <c r="H3516" s="0" t="n">
        <v>0</v>
      </c>
      <c r="I3516" s="0" t="n">
        <v>0</v>
      </c>
      <c r="J3516" s="0" t="n">
        <v>24</v>
      </c>
      <c r="K3516" s="37" t="n">
        <f aca="false">E3516+Inputs!$B$5*F3516</f>
        <v>0</v>
      </c>
      <c r="L3516" s="37" t="n">
        <f aca="false">G3516+Inputs!$B$6*H3516</f>
        <v>0</v>
      </c>
      <c r="M3516" s="37" t="n">
        <f aca="false">I3516+Inputs!$B$7*J3516</f>
        <v>29.784</v>
      </c>
      <c r="N3516" s="37" t="n">
        <f aca="false">K3516+L3516+M3516</f>
        <v>29.784</v>
      </c>
    </row>
    <row r="3517" customFormat="false" ht="15" hidden="false" customHeight="false" outlineLevel="0" collapsed="false">
      <c r="A3517" s="0" t="s">
        <v>9</v>
      </c>
      <c r="B3517" s="0" t="s">
        <v>355</v>
      </c>
      <c r="C3517" s="15" t="n">
        <v>45323</v>
      </c>
      <c r="D3517" s="0" t="n">
        <v>1</v>
      </c>
      <c r="E3517" s="0" t="n">
        <v>0</v>
      </c>
      <c r="F3517" s="0" t="n">
        <v>0</v>
      </c>
      <c r="G3517" s="0" t="n">
        <v>0</v>
      </c>
      <c r="H3517" s="0" t="n">
        <v>0</v>
      </c>
      <c r="I3517" s="0" t="n">
        <v>0</v>
      </c>
      <c r="J3517" s="0" t="n">
        <v>3</v>
      </c>
      <c r="K3517" s="37" t="n">
        <f aca="false">E3517+Inputs!$B$5*F3517</f>
        <v>0</v>
      </c>
      <c r="L3517" s="37" t="n">
        <f aca="false">G3517+Inputs!$B$6*H3517</f>
        <v>0</v>
      </c>
      <c r="M3517" s="37" t="n">
        <f aca="false">I3517+Inputs!$B$7*J3517</f>
        <v>3.723</v>
      </c>
      <c r="N3517" s="37" t="n">
        <f aca="false">K3517+L3517+M3517</f>
        <v>3.723</v>
      </c>
    </row>
    <row r="3518" customFormat="false" ht="15" hidden="false" customHeight="false" outlineLevel="0" collapsed="false">
      <c r="A3518" s="0" t="s">
        <v>9</v>
      </c>
      <c r="B3518" s="0" t="s">
        <v>355</v>
      </c>
      <c r="C3518" s="15" t="n">
        <v>45352</v>
      </c>
      <c r="D3518" s="0" t="n">
        <v>1</v>
      </c>
      <c r="E3518" s="0" t="n">
        <v>0</v>
      </c>
      <c r="F3518" s="0" t="n">
        <v>0</v>
      </c>
      <c r="G3518" s="0" t="n">
        <v>0</v>
      </c>
      <c r="H3518" s="0" t="n">
        <v>0</v>
      </c>
      <c r="I3518" s="0" t="n">
        <v>0</v>
      </c>
      <c r="J3518" s="0" t="n">
        <v>9</v>
      </c>
      <c r="K3518" s="37" t="n">
        <f aca="false">E3518+Inputs!$B$5*F3518</f>
        <v>0</v>
      </c>
      <c r="L3518" s="37" t="n">
        <f aca="false">G3518+Inputs!$B$6*H3518</f>
        <v>0</v>
      </c>
      <c r="M3518" s="37" t="n">
        <f aca="false">I3518+Inputs!$B$7*J3518</f>
        <v>11.169</v>
      </c>
      <c r="N3518" s="37" t="n">
        <f aca="false">K3518+L3518+M3518</f>
        <v>11.169</v>
      </c>
    </row>
    <row r="3519" customFormat="false" ht="15" hidden="false" customHeight="false" outlineLevel="0" collapsed="false">
      <c r="A3519" s="0" t="s">
        <v>9</v>
      </c>
      <c r="B3519" s="0" t="s">
        <v>355</v>
      </c>
      <c r="C3519" s="15" t="n">
        <v>45383</v>
      </c>
      <c r="D3519" s="0" t="n">
        <v>1</v>
      </c>
      <c r="E3519" s="0" t="n">
        <v>0</v>
      </c>
      <c r="F3519" s="0" t="n">
        <v>0</v>
      </c>
      <c r="G3519" s="0" t="n">
        <v>0</v>
      </c>
      <c r="H3519" s="0" t="n">
        <v>0</v>
      </c>
      <c r="I3519" s="0" t="n">
        <v>0</v>
      </c>
      <c r="J3519" s="0" t="n">
        <v>34</v>
      </c>
      <c r="K3519" s="37" t="n">
        <f aca="false">E3519+Inputs!$B$5*F3519</f>
        <v>0</v>
      </c>
      <c r="L3519" s="37" t="n">
        <f aca="false">G3519+Inputs!$B$6*H3519</f>
        <v>0</v>
      </c>
      <c r="M3519" s="37" t="n">
        <f aca="false">I3519+Inputs!$B$7*J3519</f>
        <v>42.194</v>
      </c>
      <c r="N3519" s="37" t="n">
        <f aca="false">K3519+L3519+M3519</f>
        <v>42.194</v>
      </c>
    </row>
    <row r="3520" customFormat="false" ht="15" hidden="false" customHeight="false" outlineLevel="0" collapsed="false">
      <c r="A3520" s="0" t="s">
        <v>9</v>
      </c>
      <c r="B3520" s="0" t="s">
        <v>355</v>
      </c>
      <c r="C3520" s="15" t="n">
        <v>45413</v>
      </c>
      <c r="D3520" s="0" t="n">
        <v>1</v>
      </c>
      <c r="E3520" s="0" t="n">
        <v>0</v>
      </c>
      <c r="F3520" s="0" t="n">
        <v>0</v>
      </c>
      <c r="G3520" s="0" t="n">
        <v>0</v>
      </c>
      <c r="H3520" s="0" t="n">
        <v>0</v>
      </c>
      <c r="I3520" s="0" t="n">
        <v>0</v>
      </c>
      <c r="J3520" s="0" t="n">
        <v>21</v>
      </c>
      <c r="K3520" s="37" t="n">
        <f aca="false">E3520+Inputs!$B$5*F3520</f>
        <v>0</v>
      </c>
      <c r="L3520" s="37" t="n">
        <f aca="false">G3520+Inputs!$B$6*H3520</f>
        <v>0</v>
      </c>
      <c r="M3520" s="37" t="n">
        <f aca="false">I3520+Inputs!$B$7*J3520</f>
        <v>26.061</v>
      </c>
      <c r="N3520" s="37" t="n">
        <f aca="false">K3520+L3520+M3520</f>
        <v>26.061</v>
      </c>
    </row>
    <row r="3521" customFormat="false" ht="15" hidden="false" customHeight="false" outlineLevel="0" collapsed="false">
      <c r="A3521" s="0" t="s">
        <v>9</v>
      </c>
      <c r="B3521" s="0" t="s">
        <v>355</v>
      </c>
      <c r="C3521" s="15" t="n">
        <v>45444</v>
      </c>
      <c r="D3521" s="0" t="n">
        <v>1</v>
      </c>
      <c r="E3521" s="0" t="n">
        <v>0</v>
      </c>
      <c r="F3521" s="0" t="n">
        <v>0</v>
      </c>
      <c r="G3521" s="0" t="n">
        <v>0</v>
      </c>
      <c r="H3521" s="0" t="n">
        <v>0</v>
      </c>
      <c r="I3521" s="0" t="n">
        <v>0</v>
      </c>
      <c r="J3521" s="0" t="n">
        <v>44</v>
      </c>
      <c r="K3521" s="37" t="n">
        <f aca="false">E3521+Inputs!$B$5*F3521</f>
        <v>0</v>
      </c>
      <c r="L3521" s="37" t="n">
        <f aca="false">G3521+Inputs!$B$6*H3521</f>
        <v>0</v>
      </c>
      <c r="M3521" s="37" t="n">
        <f aca="false">I3521+Inputs!$B$7*J3521</f>
        <v>54.604</v>
      </c>
      <c r="N3521" s="37" t="n">
        <f aca="false">K3521+L3521+M3521</f>
        <v>54.604</v>
      </c>
    </row>
    <row r="3522" customFormat="false" ht="15" hidden="false" customHeight="false" outlineLevel="0" collapsed="false">
      <c r="A3522" s="0" t="s">
        <v>9</v>
      </c>
      <c r="B3522" s="0" t="s">
        <v>355</v>
      </c>
      <c r="C3522" s="15" t="n">
        <v>45474</v>
      </c>
      <c r="D3522" s="0" t="n">
        <v>1</v>
      </c>
      <c r="E3522" s="0" t="n">
        <v>0</v>
      </c>
      <c r="F3522" s="0" t="n">
        <v>0</v>
      </c>
      <c r="G3522" s="0" t="n">
        <v>0</v>
      </c>
      <c r="H3522" s="0" t="n">
        <v>1</v>
      </c>
      <c r="I3522" s="0" t="n">
        <v>0</v>
      </c>
      <c r="J3522" s="0" t="n">
        <v>34</v>
      </c>
      <c r="K3522" s="37" t="n">
        <f aca="false">E3522+Inputs!$B$5*F3522</f>
        <v>0</v>
      </c>
      <c r="L3522" s="37" t="n">
        <f aca="false">G3522+Inputs!$B$6*H3522</f>
        <v>1.275</v>
      </c>
      <c r="M3522" s="37" t="n">
        <f aca="false">I3522+Inputs!$B$7*J3522</f>
        <v>42.194</v>
      </c>
      <c r="N3522" s="37" t="n">
        <f aca="false">K3522+L3522+M3522</f>
        <v>43.469</v>
      </c>
    </row>
    <row r="3523" customFormat="false" ht="15" hidden="false" customHeight="false" outlineLevel="0" collapsed="false">
      <c r="A3523" s="0" t="s">
        <v>9</v>
      </c>
      <c r="B3523" s="0" t="s">
        <v>355</v>
      </c>
      <c r="C3523" s="15" t="n">
        <v>45505</v>
      </c>
      <c r="D3523" s="0" t="n">
        <v>1</v>
      </c>
      <c r="E3523" s="0" t="n">
        <v>0</v>
      </c>
      <c r="F3523" s="0" t="n">
        <v>0</v>
      </c>
      <c r="G3523" s="0" t="n">
        <v>0</v>
      </c>
      <c r="H3523" s="0" t="n">
        <v>0</v>
      </c>
      <c r="I3523" s="0" t="n">
        <v>0</v>
      </c>
      <c r="J3523" s="0" t="n">
        <v>27</v>
      </c>
      <c r="K3523" s="37" t="n">
        <f aca="false">E3523+Inputs!$B$5*F3523</f>
        <v>0</v>
      </c>
      <c r="L3523" s="37" t="n">
        <f aca="false">G3523+Inputs!$B$6*H3523</f>
        <v>0</v>
      </c>
      <c r="M3523" s="37" t="n">
        <f aca="false">I3523+Inputs!$B$7*J3523</f>
        <v>33.507</v>
      </c>
      <c r="N3523" s="37" t="n">
        <f aca="false">K3523+L3523+M3523</f>
        <v>33.507</v>
      </c>
    </row>
    <row r="3524" customFormat="false" ht="15" hidden="false" customHeight="false" outlineLevel="0" collapsed="false">
      <c r="A3524" s="0" t="s">
        <v>9</v>
      </c>
      <c r="B3524" s="0" t="s">
        <v>355</v>
      </c>
      <c r="C3524" s="15" t="n">
        <v>45536</v>
      </c>
      <c r="D3524" s="0" t="n">
        <v>1</v>
      </c>
      <c r="E3524" s="0" t="n">
        <v>0</v>
      </c>
      <c r="F3524" s="0" t="n">
        <v>0</v>
      </c>
      <c r="G3524" s="0" t="n">
        <v>0</v>
      </c>
      <c r="H3524" s="0" t="n">
        <v>0</v>
      </c>
      <c r="I3524" s="0" t="n">
        <v>0</v>
      </c>
      <c r="J3524" s="0" t="n">
        <v>24</v>
      </c>
      <c r="K3524" s="37" t="n">
        <f aca="false">E3524+Inputs!$B$5*F3524</f>
        <v>0</v>
      </c>
      <c r="L3524" s="37" t="n">
        <f aca="false">G3524+Inputs!$B$6*H3524</f>
        <v>0</v>
      </c>
      <c r="M3524" s="37" t="n">
        <f aca="false">I3524+Inputs!$B$7*J3524</f>
        <v>29.784</v>
      </c>
      <c r="N3524" s="37" t="n">
        <f aca="false">K3524+L3524+M3524</f>
        <v>29.784</v>
      </c>
    </row>
    <row r="3525" customFormat="false" ht="15" hidden="false" customHeight="false" outlineLevel="0" collapsed="false">
      <c r="A3525" s="0" t="s">
        <v>9</v>
      </c>
      <c r="B3525" s="0" t="s">
        <v>355</v>
      </c>
      <c r="C3525" s="15" t="n">
        <v>45566</v>
      </c>
      <c r="D3525" s="0" t="n">
        <v>1</v>
      </c>
      <c r="E3525" s="0" t="n">
        <v>0</v>
      </c>
      <c r="F3525" s="0" t="n">
        <v>1</v>
      </c>
      <c r="G3525" s="0" t="n">
        <v>0</v>
      </c>
      <c r="H3525" s="0" t="n">
        <v>0</v>
      </c>
      <c r="I3525" s="0" t="n">
        <v>0</v>
      </c>
      <c r="J3525" s="0" t="n">
        <v>40</v>
      </c>
      <c r="K3525" s="37" t="n">
        <f aca="false">E3525+Inputs!$B$5*F3525</f>
        <v>1.275</v>
      </c>
      <c r="L3525" s="37" t="n">
        <f aca="false">G3525+Inputs!$B$6*H3525</f>
        <v>0</v>
      </c>
      <c r="M3525" s="37" t="n">
        <f aca="false">I3525+Inputs!$B$7*J3525</f>
        <v>49.64</v>
      </c>
      <c r="N3525" s="37" t="n">
        <f aca="false">K3525+L3525+M3525</f>
        <v>50.915</v>
      </c>
    </row>
    <row r="3526" customFormat="false" ht="15" hidden="false" customHeight="false" outlineLevel="0" collapsed="false">
      <c r="A3526" s="0" t="s">
        <v>9</v>
      </c>
      <c r="B3526" s="0" t="s">
        <v>355</v>
      </c>
      <c r="C3526" s="15" t="n">
        <v>45597</v>
      </c>
      <c r="D3526" s="0" t="n">
        <v>1</v>
      </c>
      <c r="E3526" s="0" t="n">
        <v>0</v>
      </c>
      <c r="F3526" s="0" t="n">
        <v>1</v>
      </c>
      <c r="G3526" s="0" t="n">
        <v>0</v>
      </c>
      <c r="H3526" s="0" t="n">
        <v>0</v>
      </c>
      <c r="I3526" s="0" t="n">
        <v>0</v>
      </c>
      <c r="J3526" s="0" t="n">
        <v>33</v>
      </c>
      <c r="K3526" s="37" t="n">
        <f aca="false">E3526+Inputs!$B$5*F3526</f>
        <v>1.275</v>
      </c>
      <c r="L3526" s="37" t="n">
        <f aca="false">G3526+Inputs!$B$6*H3526</f>
        <v>0</v>
      </c>
      <c r="M3526" s="37" t="n">
        <f aca="false">I3526+Inputs!$B$7*J3526</f>
        <v>40.953</v>
      </c>
      <c r="N3526" s="37" t="n">
        <f aca="false">K3526+L3526+M3526</f>
        <v>42.228</v>
      </c>
    </row>
    <row r="3527" customFormat="false" ht="15" hidden="false" customHeight="false" outlineLevel="0" collapsed="false">
      <c r="A3527" s="0" t="s">
        <v>9</v>
      </c>
      <c r="B3527" s="0" t="s">
        <v>355</v>
      </c>
      <c r="C3527" s="15" t="n">
        <v>45627</v>
      </c>
      <c r="D3527" s="0" t="n">
        <v>1</v>
      </c>
      <c r="E3527" s="0" t="n">
        <v>0</v>
      </c>
      <c r="F3527" s="0" t="n">
        <v>1</v>
      </c>
      <c r="G3527" s="0" t="n">
        <v>0</v>
      </c>
      <c r="H3527" s="0" t="n">
        <v>0</v>
      </c>
      <c r="I3527" s="0" t="n">
        <v>0</v>
      </c>
      <c r="J3527" s="0" t="n">
        <v>30</v>
      </c>
      <c r="K3527" s="37" t="n">
        <f aca="false">E3527+Inputs!$B$5*F3527</f>
        <v>1.275</v>
      </c>
      <c r="L3527" s="37" t="n">
        <f aca="false">G3527+Inputs!$B$6*H3527</f>
        <v>0</v>
      </c>
      <c r="M3527" s="37" t="n">
        <f aca="false">I3527+Inputs!$B$7*J3527</f>
        <v>37.23</v>
      </c>
      <c r="N3527" s="37" t="n">
        <f aca="false">K3527+L3527+M3527</f>
        <v>38.505</v>
      </c>
    </row>
    <row r="3528" customFormat="false" ht="15" hidden="false" customHeight="false" outlineLevel="0" collapsed="false">
      <c r="A3528" s="0" t="s">
        <v>9</v>
      </c>
      <c r="B3528" s="0" t="s">
        <v>355</v>
      </c>
      <c r="C3528" s="15" t="n">
        <v>45658</v>
      </c>
      <c r="D3528" s="0" t="n">
        <v>1</v>
      </c>
      <c r="E3528" s="0" t="n">
        <v>0</v>
      </c>
      <c r="F3528" s="0" t="n">
        <v>0</v>
      </c>
      <c r="G3528" s="0" t="n">
        <v>0</v>
      </c>
      <c r="H3528" s="0" t="n">
        <v>1</v>
      </c>
      <c r="I3528" s="0" t="n">
        <v>0</v>
      </c>
      <c r="J3528" s="0" t="n">
        <v>38</v>
      </c>
      <c r="K3528" s="37" t="n">
        <f aca="false">E3528+Inputs!$B$5*F3528</f>
        <v>0</v>
      </c>
      <c r="L3528" s="37" t="n">
        <f aca="false">G3528+Inputs!$B$6*H3528</f>
        <v>1.275</v>
      </c>
      <c r="M3528" s="37" t="n">
        <f aca="false">I3528+Inputs!$B$7*J3528</f>
        <v>47.158</v>
      </c>
      <c r="N3528" s="37" t="n">
        <f aca="false">K3528+L3528+M3528</f>
        <v>48.433</v>
      </c>
    </row>
    <row r="3529" customFormat="false" ht="15" hidden="false" customHeight="false" outlineLevel="0" collapsed="false">
      <c r="A3529" s="0" t="s">
        <v>9</v>
      </c>
      <c r="B3529" s="0" t="s">
        <v>355</v>
      </c>
      <c r="C3529" s="15" t="n">
        <v>45689</v>
      </c>
      <c r="D3529" s="0" t="n">
        <v>1</v>
      </c>
      <c r="E3529" s="0" t="n">
        <v>0</v>
      </c>
      <c r="F3529" s="0" t="n">
        <v>1</v>
      </c>
      <c r="G3529" s="0" t="n">
        <v>0</v>
      </c>
      <c r="H3529" s="0" t="n">
        <v>0</v>
      </c>
      <c r="I3529" s="0" t="n">
        <v>0</v>
      </c>
      <c r="J3529" s="0" t="n">
        <v>35</v>
      </c>
      <c r="K3529" s="37" t="n">
        <f aca="false">E3529+Inputs!$B$5*F3529</f>
        <v>1.275</v>
      </c>
      <c r="L3529" s="37" t="n">
        <f aca="false">G3529+Inputs!$B$6*H3529</f>
        <v>0</v>
      </c>
      <c r="M3529" s="37" t="n">
        <f aca="false">I3529+Inputs!$B$7*J3529</f>
        <v>43.435</v>
      </c>
      <c r="N3529" s="37" t="n">
        <f aca="false">K3529+L3529+M3529</f>
        <v>44.71</v>
      </c>
    </row>
    <row r="3530" customFormat="false" ht="15" hidden="false" customHeight="false" outlineLevel="0" collapsed="false">
      <c r="A3530" s="0" t="s">
        <v>9</v>
      </c>
      <c r="B3530" s="0" t="s">
        <v>355</v>
      </c>
      <c r="C3530" s="15" t="n">
        <v>45717</v>
      </c>
      <c r="D3530" s="0" t="n">
        <v>1</v>
      </c>
      <c r="E3530" s="0" t="n">
        <v>0</v>
      </c>
      <c r="F3530" s="0" t="n">
        <v>0</v>
      </c>
      <c r="G3530" s="0" t="n">
        <v>0</v>
      </c>
      <c r="H3530" s="0" t="n">
        <v>1</v>
      </c>
      <c r="I3530" s="0" t="n">
        <v>0</v>
      </c>
      <c r="J3530" s="0" t="n">
        <v>29</v>
      </c>
      <c r="K3530" s="37" t="n">
        <f aca="false">E3530+Inputs!$B$5*F3530</f>
        <v>0</v>
      </c>
      <c r="L3530" s="37" t="n">
        <f aca="false">G3530+Inputs!$B$6*H3530</f>
        <v>1.275</v>
      </c>
      <c r="M3530" s="37" t="n">
        <f aca="false">I3530+Inputs!$B$7*J3530</f>
        <v>35.989</v>
      </c>
      <c r="N3530" s="37" t="n">
        <f aca="false">K3530+L3530+M3530</f>
        <v>37.264</v>
      </c>
    </row>
    <row r="3531" customFormat="false" ht="15" hidden="false" customHeight="false" outlineLevel="0" collapsed="false">
      <c r="A3531" s="0" t="s">
        <v>9</v>
      </c>
      <c r="B3531" s="0" t="s">
        <v>355</v>
      </c>
      <c r="C3531" s="15" t="n">
        <v>45748</v>
      </c>
      <c r="D3531" s="0" t="n">
        <v>1</v>
      </c>
      <c r="E3531" s="0" t="n">
        <v>0</v>
      </c>
      <c r="F3531" s="0" t="n">
        <v>2</v>
      </c>
      <c r="G3531" s="0" t="n">
        <v>0</v>
      </c>
      <c r="H3531" s="0" t="n">
        <v>0</v>
      </c>
      <c r="I3531" s="0" t="n">
        <v>0</v>
      </c>
      <c r="J3531" s="0" t="n">
        <v>31</v>
      </c>
      <c r="K3531" s="37" t="n">
        <f aca="false">E3531+Inputs!$B$5*F3531</f>
        <v>2.55</v>
      </c>
      <c r="L3531" s="37" t="n">
        <f aca="false">G3531+Inputs!$B$6*H3531</f>
        <v>0</v>
      </c>
      <c r="M3531" s="37" t="n">
        <f aca="false">I3531+Inputs!$B$7*J3531</f>
        <v>38.471</v>
      </c>
      <c r="N3531" s="37" t="n">
        <f aca="false">K3531+L3531+M3531</f>
        <v>41.021</v>
      </c>
    </row>
    <row r="3532" customFormat="false" ht="15" hidden="false" customHeight="false" outlineLevel="0" collapsed="false">
      <c r="A3532" s="0" t="s">
        <v>9</v>
      </c>
      <c r="B3532" s="0" t="s">
        <v>355</v>
      </c>
      <c r="C3532" s="15" t="n">
        <v>45778</v>
      </c>
      <c r="D3532" s="0" t="n">
        <v>1</v>
      </c>
      <c r="E3532" s="0" t="n">
        <v>0</v>
      </c>
      <c r="F3532" s="0" t="n">
        <v>0</v>
      </c>
      <c r="G3532" s="0" t="n">
        <v>0</v>
      </c>
      <c r="H3532" s="0" t="n">
        <v>0</v>
      </c>
      <c r="I3532" s="0" t="n">
        <v>0</v>
      </c>
      <c r="J3532" s="0" t="n">
        <v>36</v>
      </c>
      <c r="K3532" s="37" t="n">
        <f aca="false">E3532+Inputs!$B$5*F3532</f>
        <v>0</v>
      </c>
      <c r="L3532" s="37" t="n">
        <f aca="false">G3532+Inputs!$B$6*H3532</f>
        <v>0</v>
      </c>
      <c r="M3532" s="37" t="n">
        <f aca="false">I3532+Inputs!$B$7*J3532</f>
        <v>44.676</v>
      </c>
      <c r="N3532" s="37" t="n">
        <f aca="false">K3532+L3532+M3532</f>
        <v>44.676</v>
      </c>
    </row>
    <row r="3533" customFormat="false" ht="15" hidden="false" customHeight="false" outlineLevel="0" collapsed="false">
      <c r="A3533" s="0" t="s">
        <v>9</v>
      </c>
      <c r="B3533" s="0" t="s">
        <v>355</v>
      </c>
      <c r="C3533" s="15" t="n">
        <v>45809</v>
      </c>
      <c r="D3533" s="0" t="n">
        <v>1</v>
      </c>
      <c r="E3533" s="0" t="n">
        <v>0</v>
      </c>
      <c r="F3533" s="0" t="n">
        <v>2</v>
      </c>
      <c r="G3533" s="0" t="n">
        <v>0</v>
      </c>
      <c r="H3533" s="0" t="n">
        <v>0</v>
      </c>
      <c r="I3533" s="0" t="n">
        <v>0</v>
      </c>
      <c r="J3533" s="0" t="n">
        <v>45</v>
      </c>
      <c r="K3533" s="37" t="n">
        <f aca="false">E3533+Inputs!$B$5*F3533</f>
        <v>2.55</v>
      </c>
      <c r="L3533" s="37" t="n">
        <f aca="false">G3533+Inputs!$B$6*H3533</f>
        <v>0</v>
      </c>
      <c r="M3533" s="37" t="n">
        <f aca="false">I3533+Inputs!$B$7*J3533</f>
        <v>55.845</v>
      </c>
      <c r="N3533" s="37" t="n">
        <f aca="false">K3533+L3533+M3533</f>
        <v>58.395</v>
      </c>
    </row>
    <row r="3534" customFormat="false" ht="15" hidden="false" customHeight="false" outlineLevel="0" collapsed="false">
      <c r="A3534" s="0" t="s">
        <v>9</v>
      </c>
      <c r="B3534" s="0" t="s">
        <v>355</v>
      </c>
      <c r="C3534" s="15" t="n">
        <v>45839</v>
      </c>
      <c r="D3534" s="0" t="n">
        <v>1</v>
      </c>
      <c r="E3534" s="0" t="n">
        <v>0</v>
      </c>
      <c r="F3534" s="0" t="n">
        <v>1</v>
      </c>
      <c r="G3534" s="0" t="n">
        <v>0</v>
      </c>
      <c r="H3534" s="0" t="n">
        <v>0</v>
      </c>
      <c r="I3534" s="0" t="n">
        <v>0</v>
      </c>
      <c r="J3534" s="0" t="n">
        <v>31</v>
      </c>
      <c r="K3534" s="37" t="n">
        <f aca="false">E3534+Inputs!$B$5*F3534</f>
        <v>1.275</v>
      </c>
      <c r="L3534" s="37" t="n">
        <f aca="false">G3534+Inputs!$B$6*H3534</f>
        <v>0</v>
      </c>
      <c r="M3534" s="37" t="n">
        <f aca="false">I3534+Inputs!$B$7*J3534</f>
        <v>38.471</v>
      </c>
      <c r="N3534" s="37" t="n">
        <f aca="false">K3534+L3534+M3534</f>
        <v>39.746</v>
      </c>
    </row>
    <row r="3535" customFormat="false" ht="15" hidden="false" customHeight="false" outlineLevel="0" collapsed="false">
      <c r="A3535" s="0" t="s">
        <v>9</v>
      </c>
      <c r="B3535" s="0" t="s">
        <v>355</v>
      </c>
      <c r="C3535" s="15" t="n">
        <v>45870</v>
      </c>
      <c r="D3535" s="0" t="n">
        <v>1</v>
      </c>
      <c r="E3535" s="0" t="n">
        <v>0</v>
      </c>
      <c r="F3535" s="0" t="n">
        <v>1</v>
      </c>
      <c r="G3535" s="0" t="n">
        <v>0</v>
      </c>
      <c r="H3535" s="0" t="n">
        <v>0</v>
      </c>
      <c r="I3535" s="0" t="n">
        <v>0</v>
      </c>
      <c r="J3535" s="0" t="n">
        <v>37</v>
      </c>
      <c r="K3535" s="37" t="n">
        <f aca="false">E3535+Inputs!$B$5*F3535</f>
        <v>1.275</v>
      </c>
      <c r="L3535" s="37" t="n">
        <f aca="false">G3535+Inputs!$B$6*H3535</f>
        <v>0</v>
      </c>
      <c r="M3535" s="37" t="n">
        <f aca="false">I3535+Inputs!$B$7*J3535</f>
        <v>45.917</v>
      </c>
      <c r="N3535" s="37" t="n">
        <f aca="false">K3535+L3535+M3535</f>
        <v>47.192</v>
      </c>
    </row>
    <row r="3536" customFormat="false" ht="15" hidden="false" customHeight="false" outlineLevel="0" collapsed="false">
      <c r="A3536" s="0" t="s">
        <v>9</v>
      </c>
      <c r="B3536" s="0" t="s">
        <v>355</v>
      </c>
      <c r="C3536" s="15" t="n">
        <v>45901</v>
      </c>
      <c r="D3536" s="0" t="n">
        <v>1</v>
      </c>
      <c r="E3536" s="0" t="n">
        <v>0</v>
      </c>
      <c r="F3536" s="0" t="n">
        <v>2</v>
      </c>
      <c r="G3536" s="0" t="n">
        <v>0</v>
      </c>
      <c r="H3536" s="0" t="n">
        <v>0</v>
      </c>
      <c r="I3536" s="0" t="n">
        <v>0</v>
      </c>
      <c r="J3536" s="0" t="n">
        <v>34</v>
      </c>
      <c r="K3536" s="37" t="n">
        <f aca="false">E3536+Inputs!$B$5*F3536</f>
        <v>2.55</v>
      </c>
      <c r="L3536" s="37" t="n">
        <f aca="false">G3536+Inputs!$B$6*H3536</f>
        <v>0</v>
      </c>
      <c r="M3536" s="37" t="n">
        <f aca="false">I3536+Inputs!$B$7*J3536</f>
        <v>42.194</v>
      </c>
      <c r="N3536" s="37" t="n">
        <f aca="false">K3536+L3536+M3536</f>
        <v>44.744</v>
      </c>
    </row>
    <row r="3537" customFormat="false" ht="15" hidden="false" customHeight="false" outlineLevel="0" collapsed="false">
      <c r="A3537" s="0" t="s">
        <v>9</v>
      </c>
      <c r="B3537" s="0" t="s">
        <v>355</v>
      </c>
      <c r="C3537" s="15" t="n">
        <v>45931</v>
      </c>
      <c r="D3537" s="0" t="n">
        <v>1</v>
      </c>
      <c r="E3537" s="0" t="n">
        <v>0</v>
      </c>
      <c r="F3537" s="0" t="n">
        <v>4</v>
      </c>
      <c r="G3537" s="0" t="n">
        <v>0</v>
      </c>
      <c r="H3537" s="0" t="n">
        <v>0</v>
      </c>
      <c r="I3537" s="0" t="n">
        <v>0</v>
      </c>
      <c r="J3537" s="0" t="n">
        <v>30</v>
      </c>
      <c r="K3537" s="37" t="n">
        <f aca="false">E3537+Inputs!$B$5*F3537</f>
        <v>5.1</v>
      </c>
      <c r="L3537" s="37" t="n">
        <f aca="false">G3537+Inputs!$B$6*H3537</f>
        <v>0</v>
      </c>
      <c r="M3537" s="37" t="n">
        <f aca="false">I3537+Inputs!$B$7*J3537</f>
        <v>37.23</v>
      </c>
      <c r="N3537" s="37" t="n">
        <f aca="false">K3537+L3537+M3537</f>
        <v>42.33</v>
      </c>
    </row>
    <row r="3538" customFormat="false" ht="15" hidden="false" customHeight="false" outlineLevel="0" collapsed="false">
      <c r="A3538" s="0" t="s">
        <v>9</v>
      </c>
      <c r="B3538" s="0" t="s">
        <v>355</v>
      </c>
      <c r="C3538" s="15" t="n">
        <v>45962</v>
      </c>
      <c r="D3538" s="0" t="n">
        <v>1</v>
      </c>
      <c r="E3538" s="0" t="n">
        <v>0</v>
      </c>
      <c r="F3538" s="0" t="n">
        <v>2</v>
      </c>
      <c r="G3538" s="0" t="n">
        <v>0</v>
      </c>
      <c r="H3538" s="0" t="n">
        <v>0</v>
      </c>
      <c r="I3538" s="0" t="n">
        <v>0</v>
      </c>
      <c r="J3538" s="0" t="n">
        <v>33</v>
      </c>
      <c r="K3538" s="37" t="n">
        <f aca="false">E3538+Inputs!$B$5*F3538</f>
        <v>2.55</v>
      </c>
      <c r="L3538" s="37" t="n">
        <f aca="false">G3538+Inputs!$B$6*H3538</f>
        <v>0</v>
      </c>
      <c r="M3538" s="37" t="n">
        <f aca="false">I3538+Inputs!$B$7*J3538</f>
        <v>40.953</v>
      </c>
      <c r="N3538" s="37" t="n">
        <f aca="false">K3538+L3538+M3538</f>
        <v>43.503</v>
      </c>
    </row>
    <row r="3539" customFormat="false" ht="15" hidden="false" customHeight="false" outlineLevel="0" collapsed="false">
      <c r="A3539" s="0" t="s">
        <v>9</v>
      </c>
      <c r="B3539" s="0" t="s">
        <v>355</v>
      </c>
      <c r="C3539" s="15" t="n">
        <v>45992</v>
      </c>
      <c r="D3539" s="0" t="n">
        <v>1</v>
      </c>
      <c r="E3539" s="0" t="n">
        <v>0</v>
      </c>
      <c r="F3539" s="0" t="n">
        <v>1</v>
      </c>
      <c r="G3539" s="0" t="n">
        <v>0</v>
      </c>
      <c r="H3539" s="0" t="n">
        <v>1</v>
      </c>
      <c r="I3539" s="0" t="n">
        <v>0</v>
      </c>
      <c r="J3539" s="0" t="n">
        <v>45</v>
      </c>
      <c r="K3539" s="37" t="n">
        <f aca="false">E3539+Inputs!$B$5*F3539</f>
        <v>1.275</v>
      </c>
      <c r="L3539" s="37" t="n">
        <f aca="false">G3539+Inputs!$B$6*H3539</f>
        <v>1.275</v>
      </c>
      <c r="M3539" s="37" t="n">
        <f aca="false">I3539+Inputs!$B$7*J3539</f>
        <v>55.845</v>
      </c>
      <c r="N3539" s="37" t="n">
        <f aca="false">K3539+L3539+M3539</f>
        <v>58.395</v>
      </c>
    </row>
    <row r="3540" customFormat="false" ht="15" hidden="false" customHeight="false" outlineLevel="0" collapsed="false">
      <c r="A3540" s="0" t="s">
        <v>9</v>
      </c>
      <c r="B3540" s="0" t="s">
        <v>355</v>
      </c>
      <c r="C3540" s="15" t="n">
        <v>46023</v>
      </c>
      <c r="D3540" s="0" t="n">
        <v>1</v>
      </c>
      <c r="E3540" s="0" t="n">
        <v>0</v>
      </c>
      <c r="F3540" s="0" t="n">
        <v>1</v>
      </c>
      <c r="G3540" s="0" t="n">
        <v>0</v>
      </c>
      <c r="H3540" s="0" t="n">
        <v>0</v>
      </c>
      <c r="I3540" s="0" t="n">
        <v>0</v>
      </c>
      <c r="J3540" s="0" t="n">
        <v>33</v>
      </c>
      <c r="K3540" s="37" t="n">
        <f aca="false">E3540+Inputs!$B$5*F3540</f>
        <v>1.275</v>
      </c>
      <c r="L3540" s="37" t="n">
        <f aca="false">G3540+Inputs!$B$6*H3540</f>
        <v>0</v>
      </c>
      <c r="M3540" s="37" t="n">
        <f aca="false">I3540+Inputs!$B$7*J3540</f>
        <v>40.953</v>
      </c>
      <c r="N3540" s="37" t="n">
        <f aca="false">K3540+L3540+M3540</f>
        <v>42.228</v>
      </c>
    </row>
    <row r="3541" customFormat="false" ht="15" hidden="false" customHeight="false" outlineLevel="0" collapsed="false">
      <c r="A3541" s="0" t="s">
        <v>9</v>
      </c>
      <c r="B3541" s="0" t="s">
        <v>355</v>
      </c>
      <c r="C3541" s="15" t="n">
        <v>46054</v>
      </c>
      <c r="D3541" s="0" t="n">
        <v>1</v>
      </c>
      <c r="E3541" s="0" t="n">
        <v>0</v>
      </c>
      <c r="F3541" s="0" t="n">
        <v>0</v>
      </c>
      <c r="G3541" s="0" t="n">
        <v>0</v>
      </c>
      <c r="H3541" s="0" t="n">
        <v>1</v>
      </c>
      <c r="I3541" s="0" t="n">
        <v>0</v>
      </c>
      <c r="J3541" s="0" t="n">
        <v>29</v>
      </c>
      <c r="K3541" s="37" t="n">
        <f aca="false">E3541+Inputs!$B$5*F3541</f>
        <v>0</v>
      </c>
      <c r="L3541" s="37" t="n">
        <f aca="false">G3541+Inputs!$B$6*H3541</f>
        <v>1.275</v>
      </c>
      <c r="M3541" s="37" t="n">
        <f aca="false">I3541+Inputs!$B$7*J3541</f>
        <v>35.989</v>
      </c>
      <c r="N3541" s="37" t="n">
        <f aca="false">K3541+L3541+M3541</f>
        <v>37.264</v>
      </c>
    </row>
    <row r="3542" customFormat="false" ht="15" hidden="false" customHeight="false" outlineLevel="0" collapsed="false">
      <c r="A3542" s="0" t="s">
        <v>9</v>
      </c>
      <c r="B3542" s="0" t="s">
        <v>355</v>
      </c>
      <c r="C3542" s="15" t="n">
        <v>46082</v>
      </c>
      <c r="D3542" s="0" t="n">
        <v>1</v>
      </c>
      <c r="E3542" s="0" t="n">
        <v>0</v>
      </c>
      <c r="F3542" s="0" t="n">
        <v>3</v>
      </c>
      <c r="G3542" s="0" t="n">
        <v>0</v>
      </c>
      <c r="H3542" s="0" t="n">
        <v>1</v>
      </c>
      <c r="I3542" s="0" t="n">
        <v>0</v>
      </c>
      <c r="J3542" s="0" t="n">
        <v>26</v>
      </c>
      <c r="K3542" s="37" t="n">
        <f aca="false">E3542+Inputs!$B$5*F3542</f>
        <v>3.825</v>
      </c>
      <c r="L3542" s="37" t="n">
        <f aca="false">G3542+Inputs!$B$6*H3542</f>
        <v>1.275</v>
      </c>
      <c r="M3542" s="37" t="n">
        <f aca="false">I3542+Inputs!$B$7*J3542</f>
        <v>32.266</v>
      </c>
      <c r="N3542" s="37" t="n">
        <f aca="false">K3542+L3542+M3542</f>
        <v>37.366</v>
      </c>
    </row>
    <row r="3543" customFormat="false" ht="15" hidden="false" customHeight="false" outlineLevel="0" collapsed="false">
      <c r="A3543" s="0" t="s">
        <v>9</v>
      </c>
      <c r="B3543" s="0" t="s">
        <v>355</v>
      </c>
      <c r="C3543" s="15" t="n">
        <v>46113</v>
      </c>
      <c r="D3543" s="0" t="n">
        <v>1</v>
      </c>
      <c r="E3543" s="0" t="n">
        <v>0</v>
      </c>
      <c r="F3543" s="0" t="n">
        <v>2</v>
      </c>
      <c r="G3543" s="0" t="n">
        <v>0</v>
      </c>
      <c r="H3543" s="0" t="n">
        <v>1</v>
      </c>
      <c r="I3543" s="0" t="n">
        <v>0</v>
      </c>
      <c r="J3543" s="0" t="n">
        <v>34</v>
      </c>
      <c r="K3543" s="37" t="n">
        <f aca="false">E3543+Inputs!$B$5*F3543</f>
        <v>2.55</v>
      </c>
      <c r="L3543" s="37" t="n">
        <f aca="false">G3543+Inputs!$B$6*H3543</f>
        <v>1.275</v>
      </c>
      <c r="M3543" s="37" t="n">
        <f aca="false">I3543+Inputs!$B$7*J3543</f>
        <v>42.194</v>
      </c>
      <c r="N3543" s="37" t="n">
        <f aca="false">K3543+L3543+M3543</f>
        <v>46.019</v>
      </c>
    </row>
    <row r="3544" customFormat="false" ht="15" hidden="false" customHeight="false" outlineLevel="0" collapsed="false">
      <c r="A3544" s="0" t="s">
        <v>9</v>
      </c>
      <c r="B3544" s="0" t="s">
        <v>355</v>
      </c>
      <c r="C3544" s="15" t="n">
        <v>46143</v>
      </c>
      <c r="D3544" s="0" t="n">
        <v>1</v>
      </c>
      <c r="E3544" s="0" t="n">
        <v>0</v>
      </c>
      <c r="F3544" s="0" t="n">
        <v>12</v>
      </c>
      <c r="G3544" s="0" t="n">
        <v>0</v>
      </c>
      <c r="H3544" s="0" t="n">
        <v>1</v>
      </c>
      <c r="I3544" s="0" t="n">
        <v>0</v>
      </c>
      <c r="J3544" s="0" t="n">
        <v>36</v>
      </c>
      <c r="K3544" s="37" t="n">
        <f aca="false">E3544+Inputs!$B$5*F3544</f>
        <v>15.3</v>
      </c>
      <c r="L3544" s="37" t="n">
        <f aca="false">G3544+Inputs!$B$6*H3544</f>
        <v>1.275</v>
      </c>
      <c r="M3544" s="37" t="n">
        <f aca="false">I3544+Inputs!$B$7*J3544</f>
        <v>44.676</v>
      </c>
      <c r="N3544" s="37" t="n">
        <f aca="false">K3544+L3544+M3544</f>
        <v>61.251</v>
      </c>
    </row>
    <row r="3545" customFormat="false" ht="15" hidden="false" customHeight="false" outlineLevel="0" collapsed="false">
      <c r="A3545" s="0" t="s">
        <v>9</v>
      </c>
      <c r="B3545" s="0" t="s">
        <v>355</v>
      </c>
      <c r="C3545" s="15" t="n">
        <v>46174</v>
      </c>
      <c r="D3545" s="0" t="n">
        <v>1</v>
      </c>
      <c r="E3545" s="0" t="n">
        <v>0</v>
      </c>
      <c r="F3545" s="0" t="n">
        <v>9</v>
      </c>
      <c r="G3545" s="0" t="n">
        <v>0</v>
      </c>
      <c r="H3545" s="0" t="n">
        <v>1</v>
      </c>
      <c r="I3545" s="0" t="n">
        <v>0</v>
      </c>
      <c r="J3545" s="0" t="n">
        <v>47</v>
      </c>
      <c r="K3545" s="37" t="n">
        <f aca="false">E3545+Inputs!$B$5*F3545</f>
        <v>11.475</v>
      </c>
      <c r="L3545" s="37" t="n">
        <f aca="false">G3545+Inputs!$B$6*H3545</f>
        <v>1.275</v>
      </c>
      <c r="M3545" s="37" t="n">
        <f aca="false">I3545+Inputs!$B$7*J3545</f>
        <v>58.327</v>
      </c>
      <c r="N3545" s="37" t="n">
        <f aca="false">K3545+L3545+M3545</f>
        <v>71.077</v>
      </c>
    </row>
    <row r="3546" customFormat="false" ht="15" hidden="false" customHeight="false" outlineLevel="0" collapsed="false">
      <c r="A3546" s="0" t="s">
        <v>9</v>
      </c>
      <c r="B3546" s="0" t="s">
        <v>355</v>
      </c>
      <c r="C3546" s="15" t="n">
        <v>46204</v>
      </c>
      <c r="D3546" s="0" t="n">
        <v>1</v>
      </c>
      <c r="E3546" s="0" t="n">
        <v>0</v>
      </c>
      <c r="F3546" s="0" t="n">
        <v>11</v>
      </c>
      <c r="G3546" s="0" t="n">
        <v>0</v>
      </c>
      <c r="H3546" s="0" t="n">
        <v>2</v>
      </c>
      <c r="I3546" s="0" t="n">
        <v>0</v>
      </c>
      <c r="J3546" s="0" t="n">
        <v>37</v>
      </c>
      <c r="K3546" s="37" t="n">
        <f aca="false">E3546+Inputs!$B$5*F3546</f>
        <v>14.025</v>
      </c>
      <c r="L3546" s="37" t="n">
        <f aca="false">G3546+Inputs!$B$6*H3546</f>
        <v>2.55</v>
      </c>
      <c r="M3546" s="37" t="n">
        <f aca="false">I3546+Inputs!$B$7*J3546</f>
        <v>45.917</v>
      </c>
      <c r="N3546" s="37" t="n">
        <f aca="false">K3546+L3546+M3546</f>
        <v>62.492</v>
      </c>
    </row>
    <row r="3547" customFormat="false" ht="15" hidden="false" customHeight="false" outlineLevel="0" collapsed="false">
      <c r="A3547" s="0" t="s">
        <v>9</v>
      </c>
      <c r="B3547" s="0" t="s">
        <v>355</v>
      </c>
      <c r="C3547" s="15" t="n">
        <v>46235</v>
      </c>
      <c r="D3547" s="0" t="n">
        <v>1</v>
      </c>
      <c r="E3547" s="0" t="n">
        <v>0</v>
      </c>
      <c r="F3547" s="0" t="n">
        <v>7</v>
      </c>
      <c r="G3547" s="0" t="n">
        <v>0</v>
      </c>
      <c r="H3547" s="0" t="n">
        <v>3</v>
      </c>
      <c r="I3547" s="0" t="n">
        <v>0</v>
      </c>
      <c r="J3547" s="0" t="n">
        <v>22</v>
      </c>
      <c r="K3547" s="37" t="n">
        <f aca="false">E3547+Inputs!$B$5*F3547</f>
        <v>8.925</v>
      </c>
      <c r="L3547" s="37" t="n">
        <f aca="false">G3547+Inputs!$B$6*H3547</f>
        <v>3.825</v>
      </c>
      <c r="M3547" s="37" t="n">
        <f aca="false">I3547+Inputs!$B$7*J3547</f>
        <v>27.302</v>
      </c>
      <c r="N3547" s="37" t="n">
        <f aca="false">K3547+L3547+M3547</f>
        <v>40.052</v>
      </c>
    </row>
    <row r="3548" customFormat="false" ht="15" hidden="false" customHeight="false" outlineLevel="0" collapsed="false">
      <c r="A3548" s="0" t="s">
        <v>9</v>
      </c>
      <c r="B3548" s="0" t="s">
        <v>397</v>
      </c>
      <c r="C3548" s="15" t="n">
        <v>44927</v>
      </c>
      <c r="D3548" s="0" t="n">
        <v>2</v>
      </c>
      <c r="E3548" s="0" t="n">
        <v>0</v>
      </c>
      <c r="F3548" s="0" t="n">
        <v>2</v>
      </c>
      <c r="G3548" s="0" t="n">
        <v>0</v>
      </c>
      <c r="H3548" s="0" t="n">
        <v>0</v>
      </c>
      <c r="I3548" s="0" t="n">
        <v>0</v>
      </c>
      <c r="J3548" s="0" t="n">
        <v>38</v>
      </c>
      <c r="K3548" s="37" t="n">
        <f aca="false">E3548+Inputs!$B$5*F3548</f>
        <v>2.55</v>
      </c>
      <c r="L3548" s="37" t="n">
        <f aca="false">G3548+Inputs!$B$6*H3548</f>
        <v>0</v>
      </c>
      <c r="M3548" s="37" t="n">
        <f aca="false">I3548+Inputs!$B$7*J3548</f>
        <v>47.158</v>
      </c>
      <c r="N3548" s="37" t="n">
        <f aca="false">K3548+L3548+M3548</f>
        <v>49.708</v>
      </c>
    </row>
    <row r="3549" customFormat="false" ht="15" hidden="false" customHeight="false" outlineLevel="0" collapsed="false">
      <c r="A3549" s="0" t="s">
        <v>9</v>
      </c>
      <c r="B3549" s="0" t="s">
        <v>397</v>
      </c>
      <c r="C3549" s="15" t="n">
        <v>44958</v>
      </c>
      <c r="D3549" s="0" t="n">
        <v>2</v>
      </c>
      <c r="E3549" s="0" t="n">
        <v>0</v>
      </c>
      <c r="F3549" s="0" t="n">
        <v>0</v>
      </c>
      <c r="G3549" s="0" t="n">
        <v>0</v>
      </c>
      <c r="H3549" s="0" t="n">
        <v>0</v>
      </c>
      <c r="I3549" s="0" t="n">
        <v>0</v>
      </c>
      <c r="J3549" s="0" t="n">
        <v>26</v>
      </c>
      <c r="K3549" s="37" t="n">
        <f aca="false">E3549+Inputs!$B$5*F3549</f>
        <v>0</v>
      </c>
      <c r="L3549" s="37" t="n">
        <f aca="false">G3549+Inputs!$B$6*H3549</f>
        <v>0</v>
      </c>
      <c r="M3549" s="37" t="n">
        <f aca="false">I3549+Inputs!$B$7*J3549</f>
        <v>32.266</v>
      </c>
      <c r="N3549" s="37" t="n">
        <f aca="false">K3549+L3549+M3549</f>
        <v>32.266</v>
      </c>
    </row>
    <row r="3550" customFormat="false" ht="15" hidden="false" customHeight="false" outlineLevel="0" collapsed="false">
      <c r="A3550" s="0" t="s">
        <v>9</v>
      </c>
      <c r="B3550" s="0" t="s">
        <v>397</v>
      </c>
      <c r="C3550" s="15" t="n">
        <v>44986</v>
      </c>
      <c r="D3550" s="0" t="n">
        <v>2</v>
      </c>
      <c r="E3550" s="0" t="n">
        <v>0</v>
      </c>
      <c r="F3550" s="0" t="n">
        <v>0</v>
      </c>
      <c r="G3550" s="0" t="n">
        <v>0</v>
      </c>
      <c r="H3550" s="0" t="n">
        <v>0</v>
      </c>
      <c r="I3550" s="0" t="n">
        <v>0</v>
      </c>
      <c r="J3550" s="0" t="n">
        <v>2</v>
      </c>
      <c r="K3550" s="37" t="n">
        <f aca="false">E3550+Inputs!$B$5*F3550</f>
        <v>0</v>
      </c>
      <c r="L3550" s="37" t="n">
        <f aca="false">G3550+Inputs!$B$6*H3550</f>
        <v>0</v>
      </c>
      <c r="M3550" s="37" t="n">
        <f aca="false">I3550+Inputs!$B$7*J3550</f>
        <v>2.482</v>
      </c>
      <c r="N3550" s="37" t="n">
        <f aca="false">K3550+L3550+M3550</f>
        <v>2.482</v>
      </c>
    </row>
    <row r="3551" customFormat="false" ht="15" hidden="false" customHeight="false" outlineLevel="0" collapsed="false">
      <c r="A3551" s="0" t="s">
        <v>9</v>
      </c>
      <c r="B3551" s="0" t="s">
        <v>397</v>
      </c>
      <c r="C3551" s="15" t="n">
        <v>45017</v>
      </c>
      <c r="D3551" s="0" t="n">
        <v>2</v>
      </c>
      <c r="E3551" s="0" t="n">
        <v>0</v>
      </c>
      <c r="F3551" s="0" t="n">
        <v>1</v>
      </c>
      <c r="G3551" s="0" t="n">
        <v>0</v>
      </c>
      <c r="H3551" s="0" t="n">
        <v>0</v>
      </c>
      <c r="I3551" s="0" t="n">
        <v>0</v>
      </c>
      <c r="J3551" s="0" t="n">
        <v>9</v>
      </c>
      <c r="K3551" s="37" t="n">
        <f aca="false">E3551+Inputs!$B$5*F3551</f>
        <v>1.275</v>
      </c>
      <c r="L3551" s="37" t="n">
        <f aca="false">G3551+Inputs!$B$6*H3551</f>
        <v>0</v>
      </c>
      <c r="M3551" s="37" t="n">
        <f aca="false">I3551+Inputs!$B$7*J3551</f>
        <v>11.169</v>
      </c>
      <c r="N3551" s="37" t="n">
        <f aca="false">K3551+L3551+M3551</f>
        <v>12.444</v>
      </c>
    </row>
    <row r="3552" customFormat="false" ht="15" hidden="false" customHeight="false" outlineLevel="0" collapsed="false">
      <c r="A3552" s="0" t="s">
        <v>9</v>
      </c>
      <c r="B3552" s="0" t="s">
        <v>397</v>
      </c>
      <c r="C3552" s="15" t="n">
        <v>45047</v>
      </c>
      <c r="D3552" s="0" t="n">
        <v>2</v>
      </c>
      <c r="E3552" s="0" t="n">
        <v>0</v>
      </c>
      <c r="F3552" s="0" t="n">
        <v>0</v>
      </c>
      <c r="G3552" s="0" t="n">
        <v>0</v>
      </c>
      <c r="H3552" s="0" t="n">
        <v>0</v>
      </c>
      <c r="I3552" s="0" t="n">
        <v>0</v>
      </c>
      <c r="J3552" s="0" t="n">
        <v>43</v>
      </c>
      <c r="K3552" s="37" t="n">
        <f aca="false">E3552+Inputs!$B$5*F3552</f>
        <v>0</v>
      </c>
      <c r="L3552" s="37" t="n">
        <f aca="false">G3552+Inputs!$B$6*H3552</f>
        <v>0</v>
      </c>
      <c r="M3552" s="37" t="n">
        <f aca="false">I3552+Inputs!$B$7*J3552</f>
        <v>53.363</v>
      </c>
      <c r="N3552" s="37" t="n">
        <f aca="false">K3552+L3552+M3552</f>
        <v>53.363</v>
      </c>
    </row>
    <row r="3553" customFormat="false" ht="15" hidden="false" customHeight="false" outlineLevel="0" collapsed="false">
      <c r="A3553" s="0" t="s">
        <v>9</v>
      </c>
      <c r="B3553" s="0" t="s">
        <v>397</v>
      </c>
      <c r="C3553" s="15" t="n">
        <v>45078</v>
      </c>
      <c r="D3553" s="0" t="n">
        <v>2</v>
      </c>
      <c r="E3553" s="0" t="n">
        <v>0</v>
      </c>
      <c r="F3553" s="0" t="n">
        <v>0</v>
      </c>
      <c r="G3553" s="0" t="n">
        <v>0</v>
      </c>
      <c r="H3553" s="0" t="n">
        <v>1</v>
      </c>
      <c r="I3553" s="0" t="n">
        <v>0</v>
      </c>
      <c r="J3553" s="0" t="n">
        <v>29</v>
      </c>
      <c r="K3553" s="37" t="n">
        <f aca="false">E3553+Inputs!$B$5*F3553</f>
        <v>0</v>
      </c>
      <c r="L3553" s="37" t="n">
        <f aca="false">G3553+Inputs!$B$6*H3553</f>
        <v>1.275</v>
      </c>
      <c r="M3553" s="37" t="n">
        <f aca="false">I3553+Inputs!$B$7*J3553</f>
        <v>35.989</v>
      </c>
      <c r="N3553" s="37" t="n">
        <f aca="false">K3553+L3553+M3553</f>
        <v>37.264</v>
      </c>
    </row>
    <row r="3554" customFormat="false" ht="15" hidden="false" customHeight="false" outlineLevel="0" collapsed="false">
      <c r="A3554" s="0" t="s">
        <v>9</v>
      </c>
      <c r="B3554" s="0" t="s">
        <v>397</v>
      </c>
      <c r="C3554" s="15" t="n">
        <v>45108</v>
      </c>
      <c r="D3554" s="0" t="n">
        <v>2</v>
      </c>
      <c r="E3554" s="0" t="n">
        <v>0</v>
      </c>
      <c r="F3554" s="0" t="n">
        <v>0</v>
      </c>
      <c r="G3554" s="0" t="n">
        <v>0</v>
      </c>
      <c r="H3554" s="0" t="n">
        <v>0</v>
      </c>
      <c r="I3554" s="0" t="n">
        <v>0</v>
      </c>
      <c r="J3554" s="0" t="n">
        <v>32</v>
      </c>
      <c r="K3554" s="37" t="n">
        <f aca="false">E3554+Inputs!$B$5*F3554</f>
        <v>0</v>
      </c>
      <c r="L3554" s="37" t="n">
        <f aca="false">G3554+Inputs!$B$6*H3554</f>
        <v>0</v>
      </c>
      <c r="M3554" s="37" t="n">
        <f aca="false">I3554+Inputs!$B$7*J3554</f>
        <v>39.712</v>
      </c>
      <c r="N3554" s="37" t="n">
        <f aca="false">K3554+L3554+M3554</f>
        <v>39.712</v>
      </c>
    </row>
    <row r="3555" customFormat="false" ht="15" hidden="false" customHeight="false" outlineLevel="0" collapsed="false">
      <c r="A3555" s="0" t="s">
        <v>9</v>
      </c>
      <c r="B3555" s="0" t="s">
        <v>397</v>
      </c>
      <c r="C3555" s="15" t="n">
        <v>45139</v>
      </c>
      <c r="D3555" s="0" t="n">
        <v>2</v>
      </c>
      <c r="E3555" s="0" t="n">
        <v>0</v>
      </c>
      <c r="F3555" s="0" t="n">
        <v>0</v>
      </c>
      <c r="G3555" s="0" t="n">
        <v>0</v>
      </c>
      <c r="H3555" s="0" t="n">
        <v>0</v>
      </c>
      <c r="I3555" s="0" t="n">
        <v>0</v>
      </c>
      <c r="J3555" s="0" t="n">
        <v>32</v>
      </c>
      <c r="K3555" s="37" t="n">
        <f aca="false">E3555+Inputs!$B$5*F3555</f>
        <v>0</v>
      </c>
      <c r="L3555" s="37" t="n">
        <f aca="false">G3555+Inputs!$B$6*H3555</f>
        <v>0</v>
      </c>
      <c r="M3555" s="37" t="n">
        <f aca="false">I3555+Inputs!$B$7*J3555</f>
        <v>39.712</v>
      </c>
      <c r="N3555" s="37" t="n">
        <f aca="false">K3555+L3555+M3555</f>
        <v>39.712</v>
      </c>
    </row>
    <row r="3556" customFormat="false" ht="15" hidden="false" customHeight="false" outlineLevel="0" collapsed="false">
      <c r="A3556" s="0" t="s">
        <v>9</v>
      </c>
      <c r="B3556" s="0" t="s">
        <v>397</v>
      </c>
      <c r="C3556" s="15" t="n">
        <v>45170</v>
      </c>
      <c r="D3556" s="0" t="n">
        <v>2</v>
      </c>
      <c r="E3556" s="0" t="n">
        <v>0</v>
      </c>
      <c r="F3556" s="0" t="n">
        <v>0</v>
      </c>
      <c r="G3556" s="0" t="n">
        <v>0</v>
      </c>
      <c r="H3556" s="0" t="n">
        <v>0</v>
      </c>
      <c r="I3556" s="0" t="n">
        <v>0</v>
      </c>
      <c r="J3556" s="0" t="n">
        <v>39</v>
      </c>
      <c r="K3556" s="37" t="n">
        <f aca="false">E3556+Inputs!$B$5*F3556</f>
        <v>0</v>
      </c>
      <c r="L3556" s="37" t="n">
        <f aca="false">G3556+Inputs!$B$6*H3556</f>
        <v>0</v>
      </c>
      <c r="M3556" s="37" t="n">
        <f aca="false">I3556+Inputs!$B$7*J3556</f>
        <v>48.399</v>
      </c>
      <c r="N3556" s="37" t="n">
        <f aca="false">K3556+L3556+M3556</f>
        <v>48.399</v>
      </c>
    </row>
    <row r="3557" customFormat="false" ht="15" hidden="false" customHeight="false" outlineLevel="0" collapsed="false">
      <c r="A3557" s="0" t="s">
        <v>9</v>
      </c>
      <c r="B3557" s="0" t="s">
        <v>397</v>
      </c>
      <c r="C3557" s="15" t="n">
        <v>45200</v>
      </c>
      <c r="D3557" s="0" t="n">
        <v>2</v>
      </c>
      <c r="E3557" s="0" t="n">
        <v>0</v>
      </c>
      <c r="F3557" s="0" t="n">
        <v>0</v>
      </c>
      <c r="G3557" s="0" t="n">
        <v>0</v>
      </c>
      <c r="H3557" s="0" t="n">
        <v>0</v>
      </c>
      <c r="I3557" s="0" t="n">
        <v>0</v>
      </c>
      <c r="J3557" s="0" t="n">
        <v>39</v>
      </c>
      <c r="K3557" s="37" t="n">
        <f aca="false">E3557+Inputs!$B$5*F3557</f>
        <v>0</v>
      </c>
      <c r="L3557" s="37" t="n">
        <f aca="false">G3557+Inputs!$B$6*H3557</f>
        <v>0</v>
      </c>
      <c r="M3557" s="37" t="n">
        <f aca="false">I3557+Inputs!$B$7*J3557</f>
        <v>48.399</v>
      </c>
      <c r="N3557" s="37" t="n">
        <f aca="false">K3557+L3557+M3557</f>
        <v>48.399</v>
      </c>
    </row>
    <row r="3558" customFormat="false" ht="15" hidden="false" customHeight="false" outlineLevel="0" collapsed="false">
      <c r="A3558" s="0" t="s">
        <v>9</v>
      </c>
      <c r="B3558" s="0" t="s">
        <v>397</v>
      </c>
      <c r="C3558" s="15" t="n">
        <v>45231</v>
      </c>
      <c r="D3558" s="0" t="n">
        <v>2</v>
      </c>
      <c r="E3558" s="0" t="n">
        <v>0</v>
      </c>
      <c r="F3558" s="0" t="n">
        <v>2</v>
      </c>
      <c r="G3558" s="0" t="n">
        <v>0</v>
      </c>
      <c r="H3558" s="0" t="n">
        <v>0</v>
      </c>
      <c r="I3558" s="0" t="n">
        <v>0</v>
      </c>
      <c r="J3558" s="0" t="n">
        <v>39</v>
      </c>
      <c r="K3558" s="37" t="n">
        <f aca="false">E3558+Inputs!$B$5*F3558</f>
        <v>2.55</v>
      </c>
      <c r="L3558" s="37" t="n">
        <f aca="false">G3558+Inputs!$B$6*H3558</f>
        <v>0</v>
      </c>
      <c r="M3558" s="37" t="n">
        <f aca="false">I3558+Inputs!$B$7*J3558</f>
        <v>48.399</v>
      </c>
      <c r="N3558" s="37" t="n">
        <f aca="false">K3558+L3558+M3558</f>
        <v>50.949</v>
      </c>
    </row>
    <row r="3559" customFormat="false" ht="15" hidden="false" customHeight="false" outlineLevel="0" collapsed="false">
      <c r="A3559" s="0" t="s">
        <v>9</v>
      </c>
      <c r="B3559" s="0" t="s">
        <v>397</v>
      </c>
      <c r="C3559" s="15" t="n">
        <v>45261</v>
      </c>
      <c r="D3559" s="0" t="n">
        <v>2</v>
      </c>
      <c r="E3559" s="0" t="n">
        <v>0</v>
      </c>
      <c r="F3559" s="0" t="n">
        <v>1</v>
      </c>
      <c r="G3559" s="0" t="n">
        <v>0</v>
      </c>
      <c r="H3559" s="0" t="n">
        <v>0</v>
      </c>
      <c r="I3559" s="0" t="n">
        <v>0</v>
      </c>
      <c r="J3559" s="0" t="n">
        <v>34</v>
      </c>
      <c r="K3559" s="37" t="n">
        <f aca="false">E3559+Inputs!$B$5*F3559</f>
        <v>1.275</v>
      </c>
      <c r="L3559" s="37" t="n">
        <f aca="false">G3559+Inputs!$B$6*H3559</f>
        <v>0</v>
      </c>
      <c r="M3559" s="37" t="n">
        <f aca="false">I3559+Inputs!$B$7*J3559</f>
        <v>42.194</v>
      </c>
      <c r="N3559" s="37" t="n">
        <f aca="false">K3559+L3559+M3559</f>
        <v>43.469</v>
      </c>
    </row>
    <row r="3560" customFormat="false" ht="15" hidden="false" customHeight="false" outlineLevel="0" collapsed="false">
      <c r="A3560" s="0" t="s">
        <v>9</v>
      </c>
      <c r="B3560" s="0" t="s">
        <v>397</v>
      </c>
      <c r="C3560" s="15" t="n">
        <v>45292</v>
      </c>
      <c r="D3560" s="0" t="n">
        <v>2</v>
      </c>
      <c r="E3560" s="0" t="n">
        <v>0</v>
      </c>
      <c r="F3560" s="0" t="n">
        <v>0</v>
      </c>
      <c r="G3560" s="0" t="n">
        <v>0</v>
      </c>
      <c r="H3560" s="0" t="n">
        <v>0</v>
      </c>
      <c r="I3560" s="0" t="n">
        <v>0</v>
      </c>
      <c r="J3560" s="0" t="n">
        <v>28</v>
      </c>
      <c r="K3560" s="37" t="n">
        <f aca="false">E3560+Inputs!$B$5*F3560</f>
        <v>0</v>
      </c>
      <c r="L3560" s="37" t="n">
        <f aca="false">G3560+Inputs!$B$6*H3560</f>
        <v>0</v>
      </c>
      <c r="M3560" s="37" t="n">
        <f aca="false">I3560+Inputs!$B$7*J3560</f>
        <v>34.748</v>
      </c>
      <c r="N3560" s="37" t="n">
        <f aca="false">K3560+L3560+M3560</f>
        <v>34.748</v>
      </c>
    </row>
    <row r="3561" customFormat="false" ht="15" hidden="false" customHeight="false" outlineLevel="0" collapsed="false">
      <c r="A3561" s="0" t="s">
        <v>9</v>
      </c>
      <c r="B3561" s="0" t="s">
        <v>397</v>
      </c>
      <c r="C3561" s="15" t="n">
        <v>45352</v>
      </c>
      <c r="D3561" s="0" t="n">
        <v>2</v>
      </c>
      <c r="E3561" s="0" t="n">
        <v>0</v>
      </c>
      <c r="F3561" s="0" t="n">
        <v>0</v>
      </c>
      <c r="G3561" s="0" t="n">
        <v>0</v>
      </c>
      <c r="H3561" s="0" t="n">
        <v>1</v>
      </c>
      <c r="I3561" s="0" t="n">
        <v>0</v>
      </c>
      <c r="J3561" s="0" t="n">
        <v>3</v>
      </c>
      <c r="K3561" s="37" t="n">
        <f aca="false">E3561+Inputs!$B$5*F3561</f>
        <v>0</v>
      </c>
      <c r="L3561" s="37" t="n">
        <f aca="false">G3561+Inputs!$B$6*H3561</f>
        <v>1.275</v>
      </c>
      <c r="M3561" s="37" t="n">
        <f aca="false">I3561+Inputs!$B$7*J3561</f>
        <v>3.723</v>
      </c>
      <c r="N3561" s="37" t="n">
        <f aca="false">K3561+L3561+M3561</f>
        <v>4.998</v>
      </c>
    </row>
    <row r="3562" customFormat="false" ht="15" hidden="false" customHeight="false" outlineLevel="0" collapsed="false">
      <c r="A3562" s="0" t="s">
        <v>9</v>
      </c>
      <c r="B3562" s="0" t="s">
        <v>397</v>
      </c>
      <c r="C3562" s="15" t="n">
        <v>45383</v>
      </c>
      <c r="D3562" s="0" t="n">
        <v>2</v>
      </c>
      <c r="E3562" s="0" t="n">
        <v>0</v>
      </c>
      <c r="F3562" s="0" t="n">
        <v>0</v>
      </c>
      <c r="G3562" s="0" t="n">
        <v>0</v>
      </c>
      <c r="H3562" s="0" t="n">
        <v>0</v>
      </c>
      <c r="I3562" s="0" t="n">
        <v>0</v>
      </c>
      <c r="J3562" s="0" t="n">
        <v>25</v>
      </c>
      <c r="K3562" s="37" t="n">
        <f aca="false">E3562+Inputs!$B$5*F3562</f>
        <v>0</v>
      </c>
      <c r="L3562" s="37" t="n">
        <f aca="false">G3562+Inputs!$B$6*H3562</f>
        <v>0</v>
      </c>
      <c r="M3562" s="37" t="n">
        <f aca="false">I3562+Inputs!$B$7*J3562</f>
        <v>31.025</v>
      </c>
      <c r="N3562" s="37" t="n">
        <f aca="false">K3562+L3562+M3562</f>
        <v>31.025</v>
      </c>
    </row>
    <row r="3563" customFormat="false" ht="15" hidden="false" customHeight="false" outlineLevel="0" collapsed="false">
      <c r="A3563" s="0" t="s">
        <v>9</v>
      </c>
      <c r="B3563" s="0" t="s">
        <v>397</v>
      </c>
      <c r="C3563" s="15" t="n">
        <v>45413</v>
      </c>
      <c r="D3563" s="0" t="n">
        <v>2</v>
      </c>
      <c r="E3563" s="0" t="n">
        <v>0</v>
      </c>
      <c r="F3563" s="0" t="n">
        <v>0</v>
      </c>
      <c r="G3563" s="0" t="n">
        <v>0</v>
      </c>
      <c r="H3563" s="0" t="n">
        <v>0</v>
      </c>
      <c r="I3563" s="0" t="n">
        <v>0</v>
      </c>
      <c r="J3563" s="0" t="n">
        <v>27</v>
      </c>
      <c r="K3563" s="37" t="n">
        <f aca="false">E3563+Inputs!$B$5*F3563</f>
        <v>0</v>
      </c>
      <c r="L3563" s="37" t="n">
        <f aca="false">G3563+Inputs!$B$6*H3563</f>
        <v>0</v>
      </c>
      <c r="M3563" s="37" t="n">
        <f aca="false">I3563+Inputs!$B$7*J3563</f>
        <v>33.507</v>
      </c>
      <c r="N3563" s="37" t="n">
        <f aca="false">K3563+L3563+M3563</f>
        <v>33.507</v>
      </c>
    </row>
    <row r="3564" customFormat="false" ht="15" hidden="false" customHeight="false" outlineLevel="0" collapsed="false">
      <c r="A3564" s="0" t="s">
        <v>9</v>
      </c>
      <c r="B3564" s="0" t="s">
        <v>397</v>
      </c>
      <c r="C3564" s="15" t="n">
        <v>45444</v>
      </c>
      <c r="D3564" s="0" t="n">
        <v>2</v>
      </c>
      <c r="E3564" s="0" t="n">
        <v>0</v>
      </c>
      <c r="F3564" s="0" t="n">
        <v>1</v>
      </c>
      <c r="G3564" s="0" t="n">
        <v>0</v>
      </c>
      <c r="H3564" s="0" t="n">
        <v>0</v>
      </c>
      <c r="I3564" s="0" t="n">
        <v>0</v>
      </c>
      <c r="J3564" s="0" t="n">
        <v>36</v>
      </c>
      <c r="K3564" s="37" t="n">
        <f aca="false">E3564+Inputs!$B$5*F3564</f>
        <v>1.275</v>
      </c>
      <c r="L3564" s="37" t="n">
        <f aca="false">G3564+Inputs!$B$6*H3564</f>
        <v>0</v>
      </c>
      <c r="M3564" s="37" t="n">
        <f aca="false">I3564+Inputs!$B$7*J3564</f>
        <v>44.676</v>
      </c>
      <c r="N3564" s="37" t="n">
        <f aca="false">K3564+L3564+M3564</f>
        <v>45.951</v>
      </c>
    </row>
    <row r="3565" customFormat="false" ht="15" hidden="false" customHeight="false" outlineLevel="0" collapsed="false">
      <c r="A3565" s="0" t="s">
        <v>9</v>
      </c>
      <c r="B3565" s="0" t="s">
        <v>397</v>
      </c>
      <c r="C3565" s="15" t="n">
        <v>45474</v>
      </c>
      <c r="D3565" s="0" t="n">
        <v>2</v>
      </c>
      <c r="E3565" s="0" t="n">
        <v>0</v>
      </c>
      <c r="F3565" s="0" t="n">
        <v>0</v>
      </c>
      <c r="G3565" s="0" t="n">
        <v>0</v>
      </c>
      <c r="H3565" s="0" t="n">
        <v>0</v>
      </c>
      <c r="I3565" s="0" t="n">
        <v>0</v>
      </c>
      <c r="J3565" s="0" t="n">
        <v>34</v>
      </c>
      <c r="K3565" s="37" t="n">
        <f aca="false">E3565+Inputs!$B$5*F3565</f>
        <v>0</v>
      </c>
      <c r="L3565" s="37" t="n">
        <f aca="false">G3565+Inputs!$B$6*H3565</f>
        <v>0</v>
      </c>
      <c r="M3565" s="37" t="n">
        <f aca="false">I3565+Inputs!$B$7*J3565</f>
        <v>42.194</v>
      </c>
      <c r="N3565" s="37" t="n">
        <f aca="false">K3565+L3565+M3565</f>
        <v>42.194</v>
      </c>
    </row>
    <row r="3566" customFormat="false" ht="15" hidden="false" customHeight="false" outlineLevel="0" collapsed="false">
      <c r="A3566" s="0" t="s">
        <v>9</v>
      </c>
      <c r="B3566" s="0" t="s">
        <v>397</v>
      </c>
      <c r="C3566" s="15" t="n">
        <v>45505</v>
      </c>
      <c r="D3566" s="0" t="n">
        <v>2</v>
      </c>
      <c r="E3566" s="0" t="n">
        <v>0</v>
      </c>
      <c r="F3566" s="0" t="n">
        <v>0</v>
      </c>
      <c r="G3566" s="0" t="n">
        <v>0</v>
      </c>
      <c r="H3566" s="0" t="n">
        <v>0</v>
      </c>
      <c r="I3566" s="0" t="n">
        <v>0</v>
      </c>
      <c r="J3566" s="0" t="n">
        <v>36</v>
      </c>
      <c r="K3566" s="37" t="n">
        <f aca="false">E3566+Inputs!$B$5*F3566</f>
        <v>0</v>
      </c>
      <c r="L3566" s="37" t="n">
        <f aca="false">G3566+Inputs!$B$6*H3566</f>
        <v>0</v>
      </c>
      <c r="M3566" s="37" t="n">
        <f aca="false">I3566+Inputs!$B$7*J3566</f>
        <v>44.676</v>
      </c>
      <c r="N3566" s="37" t="n">
        <f aca="false">K3566+L3566+M3566</f>
        <v>44.676</v>
      </c>
    </row>
    <row r="3567" customFormat="false" ht="15" hidden="false" customHeight="false" outlineLevel="0" collapsed="false">
      <c r="A3567" s="0" t="s">
        <v>9</v>
      </c>
      <c r="B3567" s="0" t="s">
        <v>397</v>
      </c>
      <c r="C3567" s="15" t="n">
        <v>45536</v>
      </c>
      <c r="D3567" s="0" t="n">
        <v>2</v>
      </c>
      <c r="E3567" s="0" t="n">
        <v>0</v>
      </c>
      <c r="F3567" s="0" t="n">
        <v>0</v>
      </c>
      <c r="G3567" s="0" t="n">
        <v>0</v>
      </c>
      <c r="H3567" s="0" t="n">
        <v>0</v>
      </c>
      <c r="I3567" s="0" t="n">
        <v>0</v>
      </c>
      <c r="J3567" s="0" t="n">
        <v>31</v>
      </c>
      <c r="K3567" s="37" t="n">
        <f aca="false">E3567+Inputs!$B$5*F3567</f>
        <v>0</v>
      </c>
      <c r="L3567" s="37" t="n">
        <f aca="false">G3567+Inputs!$B$6*H3567</f>
        <v>0</v>
      </c>
      <c r="M3567" s="37" t="n">
        <f aca="false">I3567+Inputs!$B$7*J3567</f>
        <v>38.471</v>
      </c>
      <c r="N3567" s="37" t="n">
        <f aca="false">K3567+L3567+M3567</f>
        <v>38.471</v>
      </c>
    </row>
    <row r="3568" customFormat="false" ht="15" hidden="false" customHeight="false" outlineLevel="0" collapsed="false">
      <c r="A3568" s="0" t="s">
        <v>9</v>
      </c>
      <c r="B3568" s="0" t="s">
        <v>397</v>
      </c>
      <c r="C3568" s="15" t="n">
        <v>45566</v>
      </c>
      <c r="D3568" s="0" t="n">
        <v>2</v>
      </c>
      <c r="E3568" s="0" t="n">
        <v>0</v>
      </c>
      <c r="F3568" s="0" t="n">
        <v>1</v>
      </c>
      <c r="G3568" s="0" t="n">
        <v>0</v>
      </c>
      <c r="H3568" s="0" t="n">
        <v>0</v>
      </c>
      <c r="I3568" s="0" t="n">
        <v>0</v>
      </c>
      <c r="J3568" s="0" t="n">
        <v>16</v>
      </c>
      <c r="K3568" s="37" t="n">
        <f aca="false">E3568+Inputs!$B$5*F3568</f>
        <v>1.275</v>
      </c>
      <c r="L3568" s="37" t="n">
        <f aca="false">G3568+Inputs!$B$6*H3568</f>
        <v>0</v>
      </c>
      <c r="M3568" s="37" t="n">
        <f aca="false">I3568+Inputs!$B$7*J3568</f>
        <v>19.856</v>
      </c>
      <c r="N3568" s="37" t="n">
        <f aca="false">K3568+L3568+M3568</f>
        <v>21.131</v>
      </c>
    </row>
    <row r="3569" customFormat="false" ht="15" hidden="false" customHeight="false" outlineLevel="0" collapsed="false">
      <c r="A3569" s="0" t="s">
        <v>9</v>
      </c>
      <c r="B3569" s="0" t="s">
        <v>397</v>
      </c>
      <c r="C3569" s="15" t="n">
        <v>45597</v>
      </c>
      <c r="D3569" s="0" t="n">
        <v>2</v>
      </c>
      <c r="E3569" s="0" t="n">
        <v>0</v>
      </c>
      <c r="F3569" s="0" t="n">
        <v>0</v>
      </c>
      <c r="G3569" s="0" t="n">
        <v>0</v>
      </c>
      <c r="H3569" s="0" t="n">
        <v>0</v>
      </c>
      <c r="I3569" s="0" t="n">
        <v>0</v>
      </c>
      <c r="J3569" s="0" t="n">
        <v>29</v>
      </c>
      <c r="K3569" s="37" t="n">
        <f aca="false">E3569+Inputs!$B$5*F3569</f>
        <v>0</v>
      </c>
      <c r="L3569" s="37" t="n">
        <f aca="false">G3569+Inputs!$B$6*H3569</f>
        <v>0</v>
      </c>
      <c r="M3569" s="37" t="n">
        <f aca="false">I3569+Inputs!$B$7*J3569</f>
        <v>35.989</v>
      </c>
      <c r="N3569" s="37" t="n">
        <f aca="false">K3569+L3569+M3569</f>
        <v>35.989</v>
      </c>
    </row>
    <row r="3570" customFormat="false" ht="15" hidden="false" customHeight="false" outlineLevel="0" collapsed="false">
      <c r="A3570" s="0" t="s">
        <v>9</v>
      </c>
      <c r="B3570" s="0" t="s">
        <v>397</v>
      </c>
      <c r="C3570" s="15" t="n">
        <v>45627</v>
      </c>
      <c r="D3570" s="0" t="n">
        <v>2</v>
      </c>
      <c r="E3570" s="0" t="n">
        <v>0</v>
      </c>
      <c r="F3570" s="0" t="n">
        <v>0</v>
      </c>
      <c r="G3570" s="0" t="n">
        <v>0</v>
      </c>
      <c r="H3570" s="0" t="n">
        <v>0</v>
      </c>
      <c r="I3570" s="0" t="n">
        <v>0</v>
      </c>
      <c r="J3570" s="0" t="n">
        <v>37</v>
      </c>
      <c r="K3570" s="37" t="n">
        <f aca="false">E3570+Inputs!$B$5*F3570</f>
        <v>0</v>
      </c>
      <c r="L3570" s="37" t="n">
        <f aca="false">G3570+Inputs!$B$6*H3570</f>
        <v>0</v>
      </c>
      <c r="M3570" s="37" t="n">
        <f aca="false">I3570+Inputs!$B$7*J3570</f>
        <v>45.917</v>
      </c>
      <c r="N3570" s="37" t="n">
        <f aca="false">K3570+L3570+M3570</f>
        <v>45.917</v>
      </c>
    </row>
    <row r="3571" customFormat="false" ht="15" hidden="false" customHeight="false" outlineLevel="0" collapsed="false">
      <c r="A3571" s="0" t="s">
        <v>9</v>
      </c>
      <c r="B3571" s="0" t="s">
        <v>397</v>
      </c>
      <c r="C3571" s="15" t="n">
        <v>45658</v>
      </c>
      <c r="D3571" s="0" t="n">
        <v>2</v>
      </c>
      <c r="E3571" s="0" t="n">
        <v>0</v>
      </c>
      <c r="F3571" s="0" t="n">
        <v>0</v>
      </c>
      <c r="G3571" s="0" t="n">
        <v>0</v>
      </c>
      <c r="H3571" s="0" t="n">
        <v>0</v>
      </c>
      <c r="I3571" s="0" t="n">
        <v>0</v>
      </c>
      <c r="J3571" s="0" t="n">
        <v>30</v>
      </c>
      <c r="K3571" s="37" t="n">
        <f aca="false">E3571+Inputs!$B$5*F3571</f>
        <v>0</v>
      </c>
      <c r="L3571" s="37" t="n">
        <f aca="false">G3571+Inputs!$B$6*H3571</f>
        <v>0</v>
      </c>
      <c r="M3571" s="37" t="n">
        <f aca="false">I3571+Inputs!$B$7*J3571</f>
        <v>37.23</v>
      </c>
      <c r="N3571" s="37" t="n">
        <f aca="false">K3571+L3571+M3571</f>
        <v>37.23</v>
      </c>
    </row>
    <row r="3572" customFormat="false" ht="15" hidden="false" customHeight="false" outlineLevel="0" collapsed="false">
      <c r="A3572" s="0" t="s">
        <v>9</v>
      </c>
      <c r="B3572" s="0" t="s">
        <v>397</v>
      </c>
      <c r="C3572" s="15" t="n">
        <v>45689</v>
      </c>
      <c r="D3572" s="0" t="n">
        <v>2</v>
      </c>
      <c r="E3572" s="0" t="n">
        <v>0</v>
      </c>
      <c r="F3572" s="0" t="n">
        <v>0</v>
      </c>
      <c r="G3572" s="0" t="n">
        <v>0</v>
      </c>
      <c r="H3572" s="0" t="n">
        <v>0</v>
      </c>
      <c r="I3572" s="0" t="n">
        <v>0</v>
      </c>
      <c r="J3572" s="0" t="n">
        <v>35</v>
      </c>
      <c r="K3572" s="37" t="n">
        <f aca="false">E3572+Inputs!$B$5*F3572</f>
        <v>0</v>
      </c>
      <c r="L3572" s="37" t="n">
        <f aca="false">G3572+Inputs!$B$6*H3572</f>
        <v>0</v>
      </c>
      <c r="M3572" s="37" t="n">
        <f aca="false">I3572+Inputs!$B$7*J3572</f>
        <v>43.435</v>
      </c>
      <c r="N3572" s="37" t="n">
        <f aca="false">K3572+L3572+M3572</f>
        <v>43.435</v>
      </c>
    </row>
    <row r="3573" customFormat="false" ht="15" hidden="false" customHeight="false" outlineLevel="0" collapsed="false">
      <c r="A3573" s="0" t="s">
        <v>9</v>
      </c>
      <c r="B3573" s="0" t="s">
        <v>397</v>
      </c>
      <c r="C3573" s="15" t="n">
        <v>45717</v>
      </c>
      <c r="D3573" s="0" t="n">
        <v>2</v>
      </c>
      <c r="E3573" s="0" t="n">
        <v>0</v>
      </c>
      <c r="F3573" s="0" t="n">
        <v>0</v>
      </c>
      <c r="G3573" s="0" t="n">
        <v>0</v>
      </c>
      <c r="H3573" s="0" t="n">
        <v>0</v>
      </c>
      <c r="I3573" s="0" t="n">
        <v>0</v>
      </c>
      <c r="J3573" s="0" t="n">
        <v>27</v>
      </c>
      <c r="K3573" s="37" t="n">
        <f aca="false">E3573+Inputs!$B$5*F3573</f>
        <v>0</v>
      </c>
      <c r="L3573" s="37" t="n">
        <f aca="false">G3573+Inputs!$B$6*H3573</f>
        <v>0</v>
      </c>
      <c r="M3573" s="37" t="n">
        <f aca="false">I3573+Inputs!$B$7*J3573</f>
        <v>33.507</v>
      </c>
      <c r="N3573" s="37" t="n">
        <f aca="false">K3573+L3573+M3573</f>
        <v>33.507</v>
      </c>
    </row>
    <row r="3574" customFormat="false" ht="15" hidden="false" customHeight="false" outlineLevel="0" collapsed="false">
      <c r="A3574" s="0" t="s">
        <v>9</v>
      </c>
      <c r="B3574" s="0" t="s">
        <v>397</v>
      </c>
      <c r="C3574" s="15" t="n">
        <v>45748</v>
      </c>
      <c r="D3574" s="0" t="n">
        <v>2</v>
      </c>
      <c r="E3574" s="0" t="n">
        <v>0</v>
      </c>
      <c r="F3574" s="0" t="n">
        <v>0</v>
      </c>
      <c r="G3574" s="0" t="n">
        <v>0</v>
      </c>
      <c r="H3574" s="0" t="n">
        <v>0</v>
      </c>
      <c r="I3574" s="0" t="n">
        <v>0</v>
      </c>
      <c r="J3574" s="0" t="n">
        <v>33</v>
      </c>
      <c r="K3574" s="37" t="n">
        <f aca="false">E3574+Inputs!$B$5*F3574</f>
        <v>0</v>
      </c>
      <c r="L3574" s="37" t="n">
        <f aca="false">G3574+Inputs!$B$6*H3574</f>
        <v>0</v>
      </c>
      <c r="M3574" s="37" t="n">
        <f aca="false">I3574+Inputs!$B$7*J3574</f>
        <v>40.953</v>
      </c>
      <c r="N3574" s="37" t="n">
        <f aca="false">K3574+L3574+M3574</f>
        <v>40.953</v>
      </c>
    </row>
    <row r="3575" customFormat="false" ht="15" hidden="false" customHeight="false" outlineLevel="0" collapsed="false">
      <c r="A3575" s="0" t="s">
        <v>9</v>
      </c>
      <c r="B3575" s="0" t="s">
        <v>397</v>
      </c>
      <c r="C3575" s="15" t="n">
        <v>45778</v>
      </c>
      <c r="D3575" s="0" t="n">
        <v>2</v>
      </c>
      <c r="E3575" s="0" t="n">
        <v>0</v>
      </c>
      <c r="F3575" s="0" t="n">
        <v>0</v>
      </c>
      <c r="G3575" s="0" t="n">
        <v>0</v>
      </c>
      <c r="H3575" s="0" t="n">
        <v>1</v>
      </c>
      <c r="I3575" s="0" t="n">
        <v>0</v>
      </c>
      <c r="J3575" s="0" t="n">
        <v>34</v>
      </c>
      <c r="K3575" s="37" t="n">
        <f aca="false">E3575+Inputs!$B$5*F3575</f>
        <v>0</v>
      </c>
      <c r="L3575" s="37" t="n">
        <f aca="false">G3575+Inputs!$B$6*H3575</f>
        <v>1.275</v>
      </c>
      <c r="M3575" s="37" t="n">
        <f aca="false">I3575+Inputs!$B$7*J3575</f>
        <v>42.194</v>
      </c>
      <c r="N3575" s="37" t="n">
        <f aca="false">K3575+L3575+M3575</f>
        <v>43.469</v>
      </c>
    </row>
    <row r="3576" customFormat="false" ht="15" hidden="false" customHeight="false" outlineLevel="0" collapsed="false">
      <c r="A3576" s="0" t="s">
        <v>9</v>
      </c>
      <c r="B3576" s="0" t="s">
        <v>397</v>
      </c>
      <c r="C3576" s="15" t="n">
        <v>45809</v>
      </c>
      <c r="D3576" s="0" t="n">
        <v>2</v>
      </c>
      <c r="E3576" s="0" t="n">
        <v>0</v>
      </c>
      <c r="F3576" s="0" t="n">
        <v>0</v>
      </c>
      <c r="G3576" s="0" t="n">
        <v>0</v>
      </c>
      <c r="H3576" s="0" t="n">
        <v>1</v>
      </c>
      <c r="I3576" s="0" t="n">
        <v>0</v>
      </c>
      <c r="J3576" s="0" t="n">
        <v>46</v>
      </c>
      <c r="K3576" s="37" t="n">
        <f aca="false">E3576+Inputs!$B$5*F3576</f>
        <v>0</v>
      </c>
      <c r="L3576" s="37" t="n">
        <f aca="false">G3576+Inputs!$B$6*H3576</f>
        <v>1.275</v>
      </c>
      <c r="M3576" s="37" t="n">
        <f aca="false">I3576+Inputs!$B$7*J3576</f>
        <v>57.086</v>
      </c>
      <c r="N3576" s="37" t="n">
        <f aca="false">K3576+L3576+M3576</f>
        <v>58.361</v>
      </c>
    </row>
    <row r="3577" customFormat="false" ht="15" hidden="false" customHeight="false" outlineLevel="0" collapsed="false">
      <c r="A3577" s="0" t="s">
        <v>9</v>
      </c>
      <c r="B3577" s="0" t="s">
        <v>397</v>
      </c>
      <c r="C3577" s="15" t="n">
        <v>45839</v>
      </c>
      <c r="D3577" s="0" t="n">
        <v>2</v>
      </c>
      <c r="E3577" s="0" t="n">
        <v>0</v>
      </c>
      <c r="F3577" s="0" t="n">
        <v>0</v>
      </c>
      <c r="G3577" s="0" t="n">
        <v>0</v>
      </c>
      <c r="H3577" s="0" t="n">
        <v>0</v>
      </c>
      <c r="I3577" s="0" t="n">
        <v>0</v>
      </c>
      <c r="J3577" s="0" t="n">
        <v>25</v>
      </c>
      <c r="K3577" s="37" t="n">
        <f aca="false">E3577+Inputs!$B$5*F3577</f>
        <v>0</v>
      </c>
      <c r="L3577" s="37" t="n">
        <f aca="false">G3577+Inputs!$B$6*H3577</f>
        <v>0</v>
      </c>
      <c r="M3577" s="37" t="n">
        <f aca="false">I3577+Inputs!$B$7*J3577</f>
        <v>31.025</v>
      </c>
      <c r="N3577" s="37" t="n">
        <f aca="false">K3577+L3577+M3577</f>
        <v>31.025</v>
      </c>
    </row>
    <row r="3578" customFormat="false" ht="15" hidden="false" customHeight="false" outlineLevel="0" collapsed="false">
      <c r="A3578" s="0" t="s">
        <v>9</v>
      </c>
      <c r="B3578" s="0" t="s">
        <v>397</v>
      </c>
      <c r="C3578" s="15" t="n">
        <v>45870</v>
      </c>
      <c r="D3578" s="0" t="n">
        <v>2</v>
      </c>
      <c r="E3578" s="0" t="n">
        <v>0</v>
      </c>
      <c r="F3578" s="0" t="n">
        <v>2</v>
      </c>
      <c r="G3578" s="0" t="n">
        <v>0</v>
      </c>
      <c r="H3578" s="0" t="n">
        <v>0</v>
      </c>
      <c r="I3578" s="0" t="n">
        <v>0</v>
      </c>
      <c r="J3578" s="0" t="n">
        <v>31</v>
      </c>
      <c r="K3578" s="37" t="n">
        <f aca="false">E3578+Inputs!$B$5*F3578</f>
        <v>2.55</v>
      </c>
      <c r="L3578" s="37" t="n">
        <f aca="false">G3578+Inputs!$B$6*H3578</f>
        <v>0</v>
      </c>
      <c r="M3578" s="37" t="n">
        <f aca="false">I3578+Inputs!$B$7*J3578</f>
        <v>38.471</v>
      </c>
      <c r="N3578" s="37" t="n">
        <f aca="false">K3578+L3578+M3578</f>
        <v>41.021</v>
      </c>
    </row>
    <row r="3579" customFormat="false" ht="15" hidden="false" customHeight="false" outlineLevel="0" collapsed="false">
      <c r="A3579" s="0" t="s">
        <v>9</v>
      </c>
      <c r="B3579" s="0" t="s">
        <v>397</v>
      </c>
      <c r="C3579" s="15" t="n">
        <v>45901</v>
      </c>
      <c r="D3579" s="0" t="n">
        <v>2</v>
      </c>
      <c r="E3579" s="0" t="n">
        <v>0</v>
      </c>
      <c r="F3579" s="0" t="n">
        <v>0</v>
      </c>
      <c r="G3579" s="0" t="n">
        <v>0</v>
      </c>
      <c r="H3579" s="0" t="n">
        <v>1</v>
      </c>
      <c r="I3579" s="0" t="n">
        <v>0</v>
      </c>
      <c r="J3579" s="0" t="n">
        <v>35</v>
      </c>
      <c r="K3579" s="37" t="n">
        <f aca="false">E3579+Inputs!$B$5*F3579</f>
        <v>0</v>
      </c>
      <c r="L3579" s="37" t="n">
        <f aca="false">G3579+Inputs!$B$6*H3579</f>
        <v>1.275</v>
      </c>
      <c r="M3579" s="37" t="n">
        <f aca="false">I3579+Inputs!$B$7*J3579</f>
        <v>43.435</v>
      </c>
      <c r="N3579" s="37" t="n">
        <f aca="false">K3579+L3579+M3579</f>
        <v>44.71</v>
      </c>
    </row>
    <row r="3580" customFormat="false" ht="15" hidden="false" customHeight="false" outlineLevel="0" collapsed="false">
      <c r="A3580" s="0" t="s">
        <v>9</v>
      </c>
      <c r="B3580" s="0" t="s">
        <v>397</v>
      </c>
      <c r="C3580" s="15" t="n">
        <v>45931</v>
      </c>
      <c r="D3580" s="0" t="n">
        <v>2</v>
      </c>
      <c r="E3580" s="0" t="n">
        <v>0</v>
      </c>
      <c r="F3580" s="0" t="n">
        <v>0</v>
      </c>
      <c r="G3580" s="0" t="n">
        <v>0</v>
      </c>
      <c r="H3580" s="0" t="n">
        <v>0</v>
      </c>
      <c r="I3580" s="0" t="n">
        <v>0</v>
      </c>
      <c r="J3580" s="0" t="n">
        <v>21</v>
      </c>
      <c r="K3580" s="37" t="n">
        <f aca="false">E3580+Inputs!$B$5*F3580</f>
        <v>0</v>
      </c>
      <c r="L3580" s="37" t="n">
        <f aca="false">G3580+Inputs!$B$6*H3580</f>
        <v>0</v>
      </c>
      <c r="M3580" s="37" t="n">
        <f aca="false">I3580+Inputs!$B$7*J3580</f>
        <v>26.061</v>
      </c>
      <c r="N3580" s="37" t="n">
        <f aca="false">K3580+L3580+M3580</f>
        <v>26.061</v>
      </c>
    </row>
    <row r="3581" customFormat="false" ht="15" hidden="false" customHeight="false" outlineLevel="0" collapsed="false">
      <c r="A3581" s="0" t="s">
        <v>9</v>
      </c>
      <c r="B3581" s="0" t="s">
        <v>397</v>
      </c>
      <c r="C3581" s="15" t="n">
        <v>45962</v>
      </c>
      <c r="D3581" s="0" t="n">
        <v>2</v>
      </c>
      <c r="E3581" s="0" t="n">
        <v>0</v>
      </c>
      <c r="F3581" s="0" t="n">
        <v>0</v>
      </c>
      <c r="G3581" s="0" t="n">
        <v>0</v>
      </c>
      <c r="H3581" s="0" t="n">
        <v>0</v>
      </c>
      <c r="I3581" s="0" t="n">
        <v>0</v>
      </c>
      <c r="J3581" s="0" t="n">
        <v>27</v>
      </c>
      <c r="K3581" s="37" t="n">
        <f aca="false">E3581+Inputs!$B$5*F3581</f>
        <v>0</v>
      </c>
      <c r="L3581" s="37" t="n">
        <f aca="false">G3581+Inputs!$B$6*H3581</f>
        <v>0</v>
      </c>
      <c r="M3581" s="37" t="n">
        <f aca="false">I3581+Inputs!$B$7*J3581</f>
        <v>33.507</v>
      </c>
      <c r="N3581" s="37" t="n">
        <f aca="false">K3581+L3581+M3581</f>
        <v>33.507</v>
      </c>
    </row>
    <row r="3582" customFormat="false" ht="15" hidden="false" customHeight="false" outlineLevel="0" collapsed="false">
      <c r="A3582" s="0" t="s">
        <v>9</v>
      </c>
      <c r="B3582" s="0" t="s">
        <v>397</v>
      </c>
      <c r="C3582" s="15" t="n">
        <v>45992</v>
      </c>
      <c r="D3582" s="0" t="n">
        <v>2</v>
      </c>
      <c r="E3582" s="0" t="n">
        <v>0</v>
      </c>
      <c r="F3582" s="0" t="n">
        <v>0</v>
      </c>
      <c r="G3582" s="0" t="n">
        <v>0</v>
      </c>
      <c r="H3582" s="0" t="n">
        <v>0</v>
      </c>
      <c r="I3582" s="0" t="n">
        <v>0</v>
      </c>
      <c r="J3582" s="0" t="n">
        <v>38</v>
      </c>
      <c r="K3582" s="37" t="n">
        <f aca="false">E3582+Inputs!$B$5*F3582</f>
        <v>0</v>
      </c>
      <c r="L3582" s="37" t="n">
        <f aca="false">G3582+Inputs!$B$6*H3582</f>
        <v>0</v>
      </c>
      <c r="M3582" s="37" t="n">
        <f aca="false">I3582+Inputs!$B$7*J3582</f>
        <v>47.158</v>
      </c>
      <c r="N3582" s="37" t="n">
        <f aca="false">K3582+L3582+M3582</f>
        <v>47.158</v>
      </c>
    </row>
    <row r="3583" customFormat="false" ht="15" hidden="false" customHeight="false" outlineLevel="0" collapsed="false">
      <c r="A3583" s="0" t="s">
        <v>9</v>
      </c>
      <c r="B3583" s="0" t="s">
        <v>397</v>
      </c>
      <c r="C3583" s="15" t="n">
        <v>46023</v>
      </c>
      <c r="D3583" s="0" t="n">
        <v>2</v>
      </c>
      <c r="E3583" s="0" t="n">
        <v>0</v>
      </c>
      <c r="F3583" s="0" t="n">
        <v>0</v>
      </c>
      <c r="G3583" s="0" t="n">
        <v>0</v>
      </c>
      <c r="H3583" s="0" t="n">
        <v>0</v>
      </c>
      <c r="I3583" s="0" t="n">
        <v>0</v>
      </c>
      <c r="J3583" s="0" t="n">
        <v>18</v>
      </c>
      <c r="K3583" s="37" t="n">
        <f aca="false">E3583+Inputs!$B$5*F3583</f>
        <v>0</v>
      </c>
      <c r="L3583" s="37" t="n">
        <f aca="false">G3583+Inputs!$B$6*H3583</f>
        <v>0</v>
      </c>
      <c r="M3583" s="37" t="n">
        <f aca="false">I3583+Inputs!$B$7*J3583</f>
        <v>22.338</v>
      </c>
      <c r="N3583" s="37" t="n">
        <f aca="false">K3583+L3583+M3583</f>
        <v>22.338</v>
      </c>
    </row>
    <row r="3584" customFormat="false" ht="15" hidden="false" customHeight="false" outlineLevel="0" collapsed="false">
      <c r="A3584" s="0" t="s">
        <v>9</v>
      </c>
      <c r="B3584" s="0" t="s">
        <v>397</v>
      </c>
      <c r="C3584" s="15" t="n">
        <v>46054</v>
      </c>
      <c r="D3584" s="0" t="n">
        <v>2</v>
      </c>
      <c r="E3584" s="0" t="n">
        <v>0</v>
      </c>
      <c r="F3584" s="0" t="n">
        <v>0</v>
      </c>
      <c r="G3584" s="0" t="n">
        <v>0</v>
      </c>
      <c r="H3584" s="0" t="n">
        <v>0</v>
      </c>
      <c r="I3584" s="0" t="n">
        <v>0</v>
      </c>
      <c r="J3584" s="0" t="n">
        <v>18</v>
      </c>
      <c r="K3584" s="37" t="n">
        <f aca="false">E3584+Inputs!$B$5*F3584</f>
        <v>0</v>
      </c>
      <c r="L3584" s="37" t="n">
        <f aca="false">G3584+Inputs!$B$6*H3584</f>
        <v>0</v>
      </c>
      <c r="M3584" s="37" t="n">
        <f aca="false">I3584+Inputs!$B$7*J3584</f>
        <v>22.338</v>
      </c>
      <c r="N3584" s="37" t="n">
        <f aca="false">K3584+L3584+M3584</f>
        <v>22.338</v>
      </c>
    </row>
    <row r="3585" customFormat="false" ht="15" hidden="false" customHeight="false" outlineLevel="0" collapsed="false">
      <c r="A3585" s="0" t="s">
        <v>9</v>
      </c>
      <c r="B3585" s="0" t="s">
        <v>397</v>
      </c>
      <c r="C3585" s="15" t="n">
        <v>46082</v>
      </c>
      <c r="D3585" s="0" t="n">
        <v>2</v>
      </c>
      <c r="E3585" s="0" t="n">
        <v>0</v>
      </c>
      <c r="F3585" s="0" t="n">
        <v>1</v>
      </c>
      <c r="G3585" s="0" t="n">
        <v>0</v>
      </c>
      <c r="H3585" s="0" t="n">
        <v>0</v>
      </c>
      <c r="I3585" s="0" t="n">
        <v>0</v>
      </c>
      <c r="J3585" s="0" t="n">
        <v>40</v>
      </c>
      <c r="K3585" s="37" t="n">
        <f aca="false">E3585+Inputs!$B$5*F3585</f>
        <v>1.275</v>
      </c>
      <c r="L3585" s="37" t="n">
        <f aca="false">G3585+Inputs!$B$6*H3585</f>
        <v>0</v>
      </c>
      <c r="M3585" s="37" t="n">
        <f aca="false">I3585+Inputs!$B$7*J3585</f>
        <v>49.64</v>
      </c>
      <c r="N3585" s="37" t="n">
        <f aca="false">K3585+L3585+M3585</f>
        <v>50.915</v>
      </c>
    </row>
    <row r="3586" customFormat="false" ht="15" hidden="false" customHeight="false" outlineLevel="0" collapsed="false">
      <c r="A3586" s="0" t="s">
        <v>9</v>
      </c>
      <c r="B3586" s="0" t="s">
        <v>397</v>
      </c>
      <c r="C3586" s="15" t="n">
        <v>46113</v>
      </c>
      <c r="D3586" s="0" t="n">
        <v>2</v>
      </c>
      <c r="E3586" s="0" t="n">
        <v>0</v>
      </c>
      <c r="F3586" s="0" t="n">
        <v>1</v>
      </c>
      <c r="G3586" s="0" t="n">
        <v>0</v>
      </c>
      <c r="H3586" s="0" t="n">
        <v>1</v>
      </c>
      <c r="I3586" s="0" t="n">
        <v>0</v>
      </c>
      <c r="J3586" s="0" t="n">
        <v>20</v>
      </c>
      <c r="K3586" s="37" t="n">
        <f aca="false">E3586+Inputs!$B$5*F3586</f>
        <v>1.275</v>
      </c>
      <c r="L3586" s="37" t="n">
        <f aca="false">G3586+Inputs!$B$6*H3586</f>
        <v>1.275</v>
      </c>
      <c r="M3586" s="37" t="n">
        <f aca="false">I3586+Inputs!$B$7*J3586</f>
        <v>24.82</v>
      </c>
      <c r="N3586" s="37" t="n">
        <f aca="false">K3586+L3586+M3586</f>
        <v>27.37</v>
      </c>
    </row>
    <row r="3587" customFormat="false" ht="15" hidden="false" customHeight="false" outlineLevel="0" collapsed="false">
      <c r="A3587" s="0" t="s">
        <v>9</v>
      </c>
      <c r="B3587" s="0" t="s">
        <v>397</v>
      </c>
      <c r="C3587" s="15" t="n">
        <v>46143</v>
      </c>
      <c r="D3587" s="0" t="n">
        <v>2</v>
      </c>
      <c r="E3587" s="0" t="n">
        <v>0</v>
      </c>
      <c r="F3587" s="0" t="n">
        <v>0</v>
      </c>
      <c r="G3587" s="0" t="n">
        <v>0</v>
      </c>
      <c r="H3587" s="0" t="n">
        <v>0</v>
      </c>
      <c r="I3587" s="0" t="n">
        <v>0</v>
      </c>
      <c r="J3587" s="0" t="n">
        <v>23</v>
      </c>
      <c r="K3587" s="37" t="n">
        <f aca="false">E3587+Inputs!$B$5*F3587</f>
        <v>0</v>
      </c>
      <c r="L3587" s="37" t="n">
        <f aca="false">G3587+Inputs!$B$6*H3587</f>
        <v>0</v>
      </c>
      <c r="M3587" s="37" t="n">
        <f aca="false">I3587+Inputs!$B$7*J3587</f>
        <v>28.543</v>
      </c>
      <c r="N3587" s="37" t="n">
        <f aca="false">K3587+L3587+M3587</f>
        <v>28.543</v>
      </c>
    </row>
    <row r="3588" customFormat="false" ht="15" hidden="false" customHeight="false" outlineLevel="0" collapsed="false">
      <c r="A3588" s="0" t="s">
        <v>9</v>
      </c>
      <c r="B3588" s="0" t="s">
        <v>397</v>
      </c>
      <c r="C3588" s="15" t="n">
        <v>46174</v>
      </c>
      <c r="D3588" s="0" t="n">
        <v>2</v>
      </c>
      <c r="E3588" s="0" t="n">
        <v>0</v>
      </c>
      <c r="F3588" s="0" t="n">
        <v>1</v>
      </c>
      <c r="G3588" s="0" t="n">
        <v>0</v>
      </c>
      <c r="H3588" s="0" t="n">
        <v>4</v>
      </c>
      <c r="I3588" s="0" t="n">
        <v>0</v>
      </c>
      <c r="J3588" s="0" t="n">
        <v>35</v>
      </c>
      <c r="K3588" s="37" t="n">
        <f aca="false">E3588+Inputs!$B$5*F3588</f>
        <v>1.275</v>
      </c>
      <c r="L3588" s="37" t="n">
        <f aca="false">G3588+Inputs!$B$6*H3588</f>
        <v>5.1</v>
      </c>
      <c r="M3588" s="37" t="n">
        <f aca="false">I3588+Inputs!$B$7*J3588</f>
        <v>43.435</v>
      </c>
      <c r="N3588" s="37" t="n">
        <f aca="false">K3588+L3588+M3588</f>
        <v>49.81</v>
      </c>
    </row>
    <row r="3589" customFormat="false" ht="15" hidden="false" customHeight="false" outlineLevel="0" collapsed="false">
      <c r="A3589" s="0" t="s">
        <v>9</v>
      </c>
      <c r="B3589" s="0" t="s">
        <v>397</v>
      </c>
      <c r="C3589" s="15" t="n">
        <v>46204</v>
      </c>
      <c r="D3589" s="0" t="n">
        <v>2</v>
      </c>
      <c r="E3589" s="0" t="n">
        <v>0</v>
      </c>
      <c r="F3589" s="0" t="n">
        <v>0</v>
      </c>
      <c r="G3589" s="0" t="n">
        <v>0</v>
      </c>
      <c r="H3589" s="0" t="n">
        <v>1</v>
      </c>
      <c r="I3589" s="0" t="n">
        <v>0</v>
      </c>
      <c r="J3589" s="0" t="n">
        <v>19</v>
      </c>
      <c r="K3589" s="37" t="n">
        <f aca="false">E3589+Inputs!$B$5*F3589</f>
        <v>0</v>
      </c>
      <c r="L3589" s="37" t="n">
        <f aca="false">G3589+Inputs!$B$6*H3589</f>
        <v>1.275</v>
      </c>
      <c r="M3589" s="37" t="n">
        <f aca="false">I3589+Inputs!$B$7*J3589</f>
        <v>23.579</v>
      </c>
      <c r="N3589" s="37" t="n">
        <f aca="false">K3589+L3589+M3589</f>
        <v>24.854</v>
      </c>
    </row>
    <row r="3590" customFormat="false" ht="15" hidden="false" customHeight="false" outlineLevel="0" collapsed="false">
      <c r="A3590" s="0" t="s">
        <v>9</v>
      </c>
      <c r="B3590" s="0" t="s">
        <v>397</v>
      </c>
      <c r="C3590" s="15" t="n">
        <v>46235</v>
      </c>
      <c r="D3590" s="0" t="n">
        <v>2</v>
      </c>
      <c r="E3590" s="0" t="n">
        <v>0</v>
      </c>
      <c r="F3590" s="0" t="n">
        <v>3</v>
      </c>
      <c r="G3590" s="0" t="n">
        <v>0</v>
      </c>
      <c r="H3590" s="0" t="n">
        <v>1</v>
      </c>
      <c r="I3590" s="0" t="n">
        <v>0</v>
      </c>
      <c r="J3590" s="0" t="n">
        <v>16</v>
      </c>
      <c r="K3590" s="37" t="n">
        <f aca="false">E3590+Inputs!$B$5*F3590</f>
        <v>3.825</v>
      </c>
      <c r="L3590" s="37" t="n">
        <f aca="false">G3590+Inputs!$B$6*H3590</f>
        <v>1.275</v>
      </c>
      <c r="M3590" s="37" t="n">
        <f aca="false">I3590+Inputs!$B$7*J3590</f>
        <v>19.856</v>
      </c>
      <c r="N3590" s="37" t="n">
        <f aca="false">K3590+L3590+M3590</f>
        <v>24.956</v>
      </c>
    </row>
    <row r="3591" customFormat="false" ht="15" hidden="false" customHeight="false" outlineLevel="0" collapsed="false">
      <c r="A3591" s="0" t="s">
        <v>9</v>
      </c>
      <c r="B3591" s="0" t="s">
        <v>462</v>
      </c>
      <c r="C3591" s="15" t="n">
        <v>44927</v>
      </c>
      <c r="D3591" s="0" t="n">
        <v>1</v>
      </c>
      <c r="E3591" s="0" t="n">
        <v>0</v>
      </c>
      <c r="F3591" s="0" t="n">
        <v>0</v>
      </c>
      <c r="G3591" s="0" t="n">
        <v>0</v>
      </c>
      <c r="H3591" s="0" t="n">
        <v>0</v>
      </c>
      <c r="I3591" s="0" t="n">
        <v>0</v>
      </c>
      <c r="J3591" s="0" t="n">
        <v>23</v>
      </c>
      <c r="K3591" s="37" t="n">
        <f aca="false">E3591+Inputs!$B$5*F3591</f>
        <v>0</v>
      </c>
      <c r="L3591" s="37" t="n">
        <f aca="false">G3591+Inputs!$B$6*H3591</f>
        <v>0</v>
      </c>
      <c r="M3591" s="37" t="n">
        <f aca="false">I3591+Inputs!$B$7*J3591</f>
        <v>28.543</v>
      </c>
      <c r="N3591" s="37" t="n">
        <f aca="false">K3591+L3591+M3591</f>
        <v>28.543</v>
      </c>
    </row>
    <row r="3592" customFormat="false" ht="15" hidden="false" customHeight="false" outlineLevel="0" collapsed="false">
      <c r="A3592" s="0" t="s">
        <v>9</v>
      </c>
      <c r="B3592" s="0" t="s">
        <v>462</v>
      </c>
      <c r="C3592" s="15" t="n">
        <v>44958</v>
      </c>
      <c r="D3592" s="0" t="n">
        <v>1</v>
      </c>
      <c r="E3592" s="0" t="n">
        <v>0</v>
      </c>
      <c r="F3592" s="0" t="n">
        <v>0</v>
      </c>
      <c r="G3592" s="0" t="n">
        <v>0</v>
      </c>
      <c r="H3592" s="0" t="n">
        <v>0</v>
      </c>
      <c r="I3592" s="0" t="n">
        <v>0</v>
      </c>
      <c r="J3592" s="0" t="n">
        <v>9</v>
      </c>
      <c r="K3592" s="37" t="n">
        <f aca="false">E3592+Inputs!$B$5*F3592</f>
        <v>0</v>
      </c>
      <c r="L3592" s="37" t="n">
        <f aca="false">G3592+Inputs!$B$6*H3592</f>
        <v>0</v>
      </c>
      <c r="M3592" s="37" t="n">
        <f aca="false">I3592+Inputs!$B$7*J3592</f>
        <v>11.169</v>
      </c>
      <c r="N3592" s="37" t="n">
        <f aca="false">K3592+L3592+M3592</f>
        <v>11.169</v>
      </c>
    </row>
    <row r="3593" customFormat="false" ht="15" hidden="false" customHeight="false" outlineLevel="0" collapsed="false">
      <c r="A3593" s="0" t="s">
        <v>9</v>
      </c>
      <c r="B3593" s="0" t="s">
        <v>462</v>
      </c>
      <c r="C3593" s="15" t="n">
        <v>44986</v>
      </c>
      <c r="D3593" s="0" t="n">
        <v>1</v>
      </c>
      <c r="E3593" s="0" t="n">
        <v>0</v>
      </c>
      <c r="F3593" s="0" t="n">
        <v>0</v>
      </c>
      <c r="G3593" s="0" t="n">
        <v>0</v>
      </c>
      <c r="H3593" s="0" t="n">
        <v>0</v>
      </c>
      <c r="I3593" s="0" t="n">
        <v>0</v>
      </c>
      <c r="J3593" s="0" t="n">
        <v>1</v>
      </c>
      <c r="K3593" s="37" t="n">
        <f aca="false">E3593+Inputs!$B$5*F3593</f>
        <v>0</v>
      </c>
      <c r="L3593" s="37" t="n">
        <f aca="false">G3593+Inputs!$B$6*H3593</f>
        <v>0</v>
      </c>
      <c r="M3593" s="37" t="n">
        <f aca="false">I3593+Inputs!$B$7*J3593</f>
        <v>1.241</v>
      </c>
      <c r="N3593" s="37" t="n">
        <f aca="false">K3593+L3593+M3593</f>
        <v>1.241</v>
      </c>
    </row>
    <row r="3594" customFormat="false" ht="15" hidden="false" customHeight="false" outlineLevel="0" collapsed="false">
      <c r="A3594" s="0" t="s">
        <v>9</v>
      </c>
      <c r="B3594" s="0" t="s">
        <v>462</v>
      </c>
      <c r="C3594" s="15" t="n">
        <v>45017</v>
      </c>
      <c r="D3594" s="0" t="n">
        <v>1</v>
      </c>
      <c r="E3594" s="0" t="n">
        <v>0</v>
      </c>
      <c r="F3594" s="0" t="n">
        <v>0</v>
      </c>
      <c r="G3594" s="0" t="n">
        <v>0</v>
      </c>
      <c r="H3594" s="0" t="n">
        <v>0</v>
      </c>
      <c r="I3594" s="0" t="n">
        <v>0</v>
      </c>
      <c r="J3594" s="0" t="n">
        <v>5</v>
      </c>
      <c r="K3594" s="37" t="n">
        <f aca="false">E3594+Inputs!$B$5*F3594</f>
        <v>0</v>
      </c>
      <c r="L3594" s="37" t="n">
        <f aca="false">G3594+Inputs!$B$6*H3594</f>
        <v>0</v>
      </c>
      <c r="M3594" s="37" t="n">
        <f aca="false">I3594+Inputs!$B$7*J3594</f>
        <v>6.205</v>
      </c>
      <c r="N3594" s="37" t="n">
        <f aca="false">K3594+L3594+M3594</f>
        <v>6.205</v>
      </c>
    </row>
    <row r="3595" customFormat="false" ht="15" hidden="false" customHeight="false" outlineLevel="0" collapsed="false">
      <c r="A3595" s="0" t="s">
        <v>9</v>
      </c>
      <c r="B3595" s="0" t="s">
        <v>462</v>
      </c>
      <c r="C3595" s="15" t="n">
        <v>45047</v>
      </c>
      <c r="D3595" s="0" t="n">
        <v>1</v>
      </c>
      <c r="E3595" s="0" t="n">
        <v>0</v>
      </c>
      <c r="F3595" s="0" t="n">
        <v>0</v>
      </c>
      <c r="G3595" s="0" t="n">
        <v>0</v>
      </c>
      <c r="H3595" s="0" t="n">
        <v>0</v>
      </c>
      <c r="I3595" s="0" t="n">
        <v>0</v>
      </c>
      <c r="J3595" s="0" t="n">
        <v>19</v>
      </c>
      <c r="K3595" s="37" t="n">
        <f aca="false">E3595+Inputs!$B$5*F3595</f>
        <v>0</v>
      </c>
      <c r="L3595" s="37" t="n">
        <f aca="false">G3595+Inputs!$B$6*H3595</f>
        <v>0</v>
      </c>
      <c r="M3595" s="37" t="n">
        <f aca="false">I3595+Inputs!$B$7*J3595</f>
        <v>23.579</v>
      </c>
      <c r="N3595" s="37" t="n">
        <f aca="false">K3595+L3595+M3595</f>
        <v>23.579</v>
      </c>
    </row>
    <row r="3596" customFormat="false" ht="15" hidden="false" customHeight="false" outlineLevel="0" collapsed="false">
      <c r="A3596" s="0" t="s">
        <v>9</v>
      </c>
      <c r="B3596" s="0" t="s">
        <v>462</v>
      </c>
      <c r="C3596" s="15" t="n">
        <v>45078</v>
      </c>
      <c r="D3596" s="0" t="n">
        <v>1</v>
      </c>
      <c r="E3596" s="0" t="n">
        <v>0</v>
      </c>
      <c r="F3596" s="0" t="n">
        <v>0</v>
      </c>
      <c r="G3596" s="0" t="n">
        <v>0</v>
      </c>
      <c r="H3596" s="0" t="n">
        <v>0</v>
      </c>
      <c r="I3596" s="0" t="n">
        <v>0</v>
      </c>
      <c r="J3596" s="0" t="n">
        <v>17</v>
      </c>
      <c r="K3596" s="37" t="n">
        <f aca="false">E3596+Inputs!$B$5*F3596</f>
        <v>0</v>
      </c>
      <c r="L3596" s="37" t="n">
        <f aca="false">G3596+Inputs!$B$6*H3596</f>
        <v>0</v>
      </c>
      <c r="M3596" s="37" t="n">
        <f aca="false">I3596+Inputs!$B$7*J3596</f>
        <v>21.097</v>
      </c>
      <c r="N3596" s="37" t="n">
        <f aca="false">K3596+L3596+M3596</f>
        <v>21.097</v>
      </c>
    </row>
    <row r="3597" customFormat="false" ht="15" hidden="false" customHeight="false" outlineLevel="0" collapsed="false">
      <c r="A3597" s="0" t="s">
        <v>9</v>
      </c>
      <c r="B3597" s="0" t="s">
        <v>462</v>
      </c>
      <c r="C3597" s="15" t="n">
        <v>45108</v>
      </c>
      <c r="D3597" s="0" t="n">
        <v>1</v>
      </c>
      <c r="E3597" s="0" t="n">
        <v>0</v>
      </c>
      <c r="F3597" s="0" t="n">
        <v>0</v>
      </c>
      <c r="G3597" s="0" t="n">
        <v>0</v>
      </c>
      <c r="H3597" s="0" t="n">
        <v>0</v>
      </c>
      <c r="I3597" s="0" t="n">
        <v>0</v>
      </c>
      <c r="J3597" s="0" t="n">
        <v>18</v>
      </c>
      <c r="K3597" s="37" t="n">
        <f aca="false">E3597+Inputs!$B$5*F3597</f>
        <v>0</v>
      </c>
      <c r="L3597" s="37" t="n">
        <f aca="false">G3597+Inputs!$B$6*H3597</f>
        <v>0</v>
      </c>
      <c r="M3597" s="37" t="n">
        <f aca="false">I3597+Inputs!$B$7*J3597</f>
        <v>22.338</v>
      </c>
      <c r="N3597" s="37" t="n">
        <f aca="false">K3597+L3597+M3597</f>
        <v>22.338</v>
      </c>
    </row>
    <row r="3598" customFormat="false" ht="15" hidden="false" customHeight="false" outlineLevel="0" collapsed="false">
      <c r="A3598" s="0" t="s">
        <v>9</v>
      </c>
      <c r="B3598" s="0" t="s">
        <v>462</v>
      </c>
      <c r="C3598" s="15" t="n">
        <v>45139</v>
      </c>
      <c r="D3598" s="0" t="n">
        <v>1</v>
      </c>
      <c r="E3598" s="0" t="n">
        <v>0</v>
      </c>
      <c r="F3598" s="0" t="n">
        <v>0</v>
      </c>
      <c r="G3598" s="0" t="n">
        <v>0</v>
      </c>
      <c r="H3598" s="0" t="n">
        <v>0</v>
      </c>
      <c r="I3598" s="0" t="n">
        <v>0</v>
      </c>
      <c r="J3598" s="0" t="n">
        <v>22</v>
      </c>
      <c r="K3598" s="37" t="n">
        <f aca="false">E3598+Inputs!$B$5*F3598</f>
        <v>0</v>
      </c>
      <c r="L3598" s="37" t="n">
        <f aca="false">G3598+Inputs!$B$6*H3598</f>
        <v>0</v>
      </c>
      <c r="M3598" s="37" t="n">
        <f aca="false">I3598+Inputs!$B$7*J3598</f>
        <v>27.302</v>
      </c>
      <c r="N3598" s="37" t="n">
        <f aca="false">K3598+L3598+M3598</f>
        <v>27.302</v>
      </c>
    </row>
    <row r="3599" customFormat="false" ht="15" hidden="false" customHeight="false" outlineLevel="0" collapsed="false">
      <c r="A3599" s="0" t="s">
        <v>9</v>
      </c>
      <c r="B3599" s="0" t="s">
        <v>462</v>
      </c>
      <c r="C3599" s="15" t="n">
        <v>45170</v>
      </c>
      <c r="D3599" s="0" t="n">
        <v>1</v>
      </c>
      <c r="E3599" s="0" t="n">
        <v>0</v>
      </c>
      <c r="F3599" s="0" t="n">
        <v>1</v>
      </c>
      <c r="G3599" s="0" t="n">
        <v>0</v>
      </c>
      <c r="H3599" s="0" t="n">
        <v>0</v>
      </c>
      <c r="I3599" s="0" t="n">
        <v>0</v>
      </c>
      <c r="J3599" s="0" t="n">
        <v>19</v>
      </c>
      <c r="K3599" s="37" t="n">
        <f aca="false">E3599+Inputs!$B$5*F3599</f>
        <v>1.275</v>
      </c>
      <c r="L3599" s="37" t="n">
        <f aca="false">G3599+Inputs!$B$6*H3599</f>
        <v>0</v>
      </c>
      <c r="M3599" s="37" t="n">
        <f aca="false">I3599+Inputs!$B$7*J3599</f>
        <v>23.579</v>
      </c>
      <c r="N3599" s="37" t="n">
        <f aca="false">K3599+L3599+M3599</f>
        <v>24.854</v>
      </c>
    </row>
    <row r="3600" customFormat="false" ht="15" hidden="false" customHeight="false" outlineLevel="0" collapsed="false">
      <c r="A3600" s="0" t="s">
        <v>9</v>
      </c>
      <c r="B3600" s="0" t="s">
        <v>462</v>
      </c>
      <c r="C3600" s="15" t="n">
        <v>45200</v>
      </c>
      <c r="D3600" s="0" t="n">
        <v>1</v>
      </c>
      <c r="E3600" s="0" t="n">
        <v>0</v>
      </c>
      <c r="F3600" s="0" t="n">
        <v>0</v>
      </c>
      <c r="G3600" s="0" t="n">
        <v>0</v>
      </c>
      <c r="H3600" s="0" t="n">
        <v>0</v>
      </c>
      <c r="I3600" s="0" t="n">
        <v>0</v>
      </c>
      <c r="J3600" s="0" t="n">
        <v>28</v>
      </c>
      <c r="K3600" s="37" t="n">
        <f aca="false">E3600+Inputs!$B$5*F3600</f>
        <v>0</v>
      </c>
      <c r="L3600" s="37" t="n">
        <f aca="false">G3600+Inputs!$B$6*H3600</f>
        <v>0</v>
      </c>
      <c r="M3600" s="37" t="n">
        <f aca="false">I3600+Inputs!$B$7*J3600</f>
        <v>34.748</v>
      </c>
      <c r="N3600" s="37" t="n">
        <f aca="false">K3600+L3600+M3600</f>
        <v>34.748</v>
      </c>
    </row>
    <row r="3601" customFormat="false" ht="15" hidden="false" customHeight="false" outlineLevel="0" collapsed="false">
      <c r="A3601" s="0" t="s">
        <v>9</v>
      </c>
      <c r="B3601" s="0" t="s">
        <v>462</v>
      </c>
      <c r="C3601" s="15" t="n">
        <v>45231</v>
      </c>
      <c r="D3601" s="0" t="n">
        <v>1</v>
      </c>
      <c r="E3601" s="0" t="n">
        <v>0</v>
      </c>
      <c r="F3601" s="0" t="n">
        <v>0</v>
      </c>
      <c r="G3601" s="0" t="n">
        <v>0</v>
      </c>
      <c r="H3601" s="0" t="n">
        <v>0</v>
      </c>
      <c r="I3601" s="0" t="n">
        <v>0</v>
      </c>
      <c r="J3601" s="0" t="n">
        <v>22</v>
      </c>
      <c r="K3601" s="37" t="n">
        <f aca="false">E3601+Inputs!$B$5*F3601</f>
        <v>0</v>
      </c>
      <c r="L3601" s="37" t="n">
        <f aca="false">G3601+Inputs!$B$6*H3601</f>
        <v>0</v>
      </c>
      <c r="M3601" s="37" t="n">
        <f aca="false">I3601+Inputs!$B$7*J3601</f>
        <v>27.302</v>
      </c>
      <c r="N3601" s="37" t="n">
        <f aca="false">K3601+L3601+M3601</f>
        <v>27.302</v>
      </c>
    </row>
    <row r="3602" customFormat="false" ht="15" hidden="false" customHeight="false" outlineLevel="0" collapsed="false">
      <c r="A3602" s="0" t="s">
        <v>9</v>
      </c>
      <c r="B3602" s="0" t="s">
        <v>462</v>
      </c>
      <c r="C3602" s="15" t="n">
        <v>45261</v>
      </c>
      <c r="D3602" s="0" t="n">
        <v>1</v>
      </c>
      <c r="E3602" s="0" t="n">
        <v>0</v>
      </c>
      <c r="F3602" s="0" t="n">
        <v>0</v>
      </c>
      <c r="G3602" s="0" t="n">
        <v>0</v>
      </c>
      <c r="H3602" s="0" t="n">
        <v>0</v>
      </c>
      <c r="I3602" s="0" t="n">
        <v>0</v>
      </c>
      <c r="J3602" s="0" t="n">
        <v>15</v>
      </c>
      <c r="K3602" s="37" t="n">
        <f aca="false">E3602+Inputs!$B$5*F3602</f>
        <v>0</v>
      </c>
      <c r="L3602" s="37" t="n">
        <f aca="false">G3602+Inputs!$B$6*H3602</f>
        <v>0</v>
      </c>
      <c r="M3602" s="37" t="n">
        <f aca="false">I3602+Inputs!$B$7*J3602</f>
        <v>18.615</v>
      </c>
      <c r="N3602" s="37" t="n">
        <f aca="false">K3602+L3602+M3602</f>
        <v>18.615</v>
      </c>
    </row>
    <row r="3603" customFormat="false" ht="15" hidden="false" customHeight="false" outlineLevel="0" collapsed="false">
      <c r="A3603" s="0" t="s">
        <v>9</v>
      </c>
      <c r="B3603" s="0" t="s">
        <v>462</v>
      </c>
      <c r="C3603" s="15" t="n">
        <v>45292</v>
      </c>
      <c r="D3603" s="0" t="n">
        <v>1</v>
      </c>
      <c r="E3603" s="0" t="n">
        <v>0</v>
      </c>
      <c r="F3603" s="0" t="n">
        <v>0</v>
      </c>
      <c r="G3603" s="0" t="n">
        <v>0</v>
      </c>
      <c r="H3603" s="0" t="n">
        <v>0</v>
      </c>
      <c r="I3603" s="0" t="n">
        <v>0</v>
      </c>
      <c r="J3603" s="0" t="n">
        <v>20</v>
      </c>
      <c r="K3603" s="37" t="n">
        <f aca="false">E3603+Inputs!$B$5*F3603</f>
        <v>0</v>
      </c>
      <c r="L3603" s="37" t="n">
        <f aca="false">G3603+Inputs!$B$6*H3603</f>
        <v>0</v>
      </c>
      <c r="M3603" s="37" t="n">
        <f aca="false">I3603+Inputs!$B$7*J3603</f>
        <v>24.82</v>
      </c>
      <c r="N3603" s="37" t="n">
        <f aca="false">K3603+L3603+M3603</f>
        <v>24.82</v>
      </c>
    </row>
    <row r="3604" customFormat="false" ht="15" hidden="false" customHeight="false" outlineLevel="0" collapsed="false">
      <c r="A3604" s="0" t="s">
        <v>9</v>
      </c>
      <c r="B3604" s="0" t="s">
        <v>462</v>
      </c>
      <c r="C3604" s="15" t="n">
        <v>45323</v>
      </c>
      <c r="D3604" s="0" t="n">
        <v>1</v>
      </c>
      <c r="E3604" s="0" t="n">
        <v>0</v>
      </c>
      <c r="F3604" s="0" t="n">
        <v>0</v>
      </c>
      <c r="G3604" s="0" t="n">
        <v>0</v>
      </c>
      <c r="H3604" s="0" t="n">
        <v>0</v>
      </c>
      <c r="I3604" s="0" t="n">
        <v>0</v>
      </c>
      <c r="J3604" s="0" t="n">
        <v>3</v>
      </c>
      <c r="K3604" s="37" t="n">
        <f aca="false">E3604+Inputs!$B$5*F3604</f>
        <v>0</v>
      </c>
      <c r="L3604" s="37" t="n">
        <f aca="false">G3604+Inputs!$B$6*H3604</f>
        <v>0</v>
      </c>
      <c r="M3604" s="37" t="n">
        <f aca="false">I3604+Inputs!$B$7*J3604</f>
        <v>3.723</v>
      </c>
      <c r="N3604" s="37" t="n">
        <f aca="false">K3604+L3604+M3604</f>
        <v>3.723</v>
      </c>
    </row>
    <row r="3605" customFormat="false" ht="15" hidden="false" customHeight="false" outlineLevel="0" collapsed="false">
      <c r="A3605" s="0" t="s">
        <v>9</v>
      </c>
      <c r="B3605" s="0" t="s">
        <v>462</v>
      </c>
      <c r="C3605" s="15" t="n">
        <v>45352</v>
      </c>
      <c r="D3605" s="0" t="n">
        <v>1</v>
      </c>
      <c r="E3605" s="0" t="n">
        <v>0</v>
      </c>
      <c r="F3605" s="0" t="n">
        <v>0</v>
      </c>
      <c r="G3605" s="0" t="n">
        <v>0</v>
      </c>
      <c r="H3605" s="0" t="n">
        <v>0</v>
      </c>
      <c r="I3605" s="0" t="n">
        <v>0</v>
      </c>
      <c r="J3605" s="0" t="n">
        <v>8</v>
      </c>
      <c r="K3605" s="37" t="n">
        <f aca="false">E3605+Inputs!$B$5*F3605</f>
        <v>0</v>
      </c>
      <c r="L3605" s="37" t="n">
        <f aca="false">G3605+Inputs!$B$6*H3605</f>
        <v>0</v>
      </c>
      <c r="M3605" s="37" t="n">
        <f aca="false">I3605+Inputs!$B$7*J3605</f>
        <v>9.928</v>
      </c>
      <c r="N3605" s="37" t="n">
        <f aca="false">K3605+L3605+M3605</f>
        <v>9.928</v>
      </c>
    </row>
    <row r="3606" customFormat="false" ht="15" hidden="false" customHeight="false" outlineLevel="0" collapsed="false">
      <c r="A3606" s="0" t="s">
        <v>9</v>
      </c>
      <c r="B3606" s="0" t="s">
        <v>462</v>
      </c>
      <c r="C3606" s="15" t="n">
        <v>45383</v>
      </c>
      <c r="D3606" s="0" t="n">
        <v>1</v>
      </c>
      <c r="E3606" s="0" t="n">
        <v>0</v>
      </c>
      <c r="F3606" s="0" t="n">
        <v>0</v>
      </c>
      <c r="G3606" s="0" t="n">
        <v>0</v>
      </c>
      <c r="H3606" s="0" t="n">
        <v>0</v>
      </c>
      <c r="I3606" s="0" t="n">
        <v>0</v>
      </c>
      <c r="J3606" s="0" t="n">
        <v>15</v>
      </c>
      <c r="K3606" s="37" t="n">
        <f aca="false">E3606+Inputs!$B$5*F3606</f>
        <v>0</v>
      </c>
      <c r="L3606" s="37" t="n">
        <f aca="false">G3606+Inputs!$B$6*H3606</f>
        <v>0</v>
      </c>
      <c r="M3606" s="37" t="n">
        <f aca="false">I3606+Inputs!$B$7*J3606</f>
        <v>18.615</v>
      </c>
      <c r="N3606" s="37" t="n">
        <f aca="false">K3606+L3606+M3606</f>
        <v>18.615</v>
      </c>
    </row>
    <row r="3607" customFormat="false" ht="15" hidden="false" customHeight="false" outlineLevel="0" collapsed="false">
      <c r="A3607" s="0" t="s">
        <v>9</v>
      </c>
      <c r="B3607" s="0" t="s">
        <v>462</v>
      </c>
      <c r="C3607" s="15" t="n">
        <v>45413</v>
      </c>
      <c r="D3607" s="0" t="n">
        <v>1</v>
      </c>
      <c r="E3607" s="0" t="n">
        <v>0</v>
      </c>
      <c r="F3607" s="0" t="n">
        <v>0</v>
      </c>
      <c r="G3607" s="0" t="n">
        <v>0</v>
      </c>
      <c r="H3607" s="0" t="n">
        <v>0</v>
      </c>
      <c r="I3607" s="0" t="n">
        <v>0</v>
      </c>
      <c r="J3607" s="0" t="n">
        <v>17</v>
      </c>
      <c r="K3607" s="37" t="n">
        <f aca="false">E3607+Inputs!$B$5*F3607</f>
        <v>0</v>
      </c>
      <c r="L3607" s="37" t="n">
        <f aca="false">G3607+Inputs!$B$6*H3607</f>
        <v>0</v>
      </c>
      <c r="M3607" s="37" t="n">
        <f aca="false">I3607+Inputs!$B$7*J3607</f>
        <v>21.097</v>
      </c>
      <c r="N3607" s="37" t="n">
        <f aca="false">K3607+L3607+M3607</f>
        <v>21.097</v>
      </c>
    </row>
    <row r="3608" customFormat="false" ht="15" hidden="false" customHeight="false" outlineLevel="0" collapsed="false">
      <c r="A3608" s="0" t="s">
        <v>9</v>
      </c>
      <c r="B3608" s="0" t="s">
        <v>462</v>
      </c>
      <c r="C3608" s="15" t="n">
        <v>45444</v>
      </c>
      <c r="D3608" s="0" t="n">
        <v>1</v>
      </c>
      <c r="E3608" s="0" t="n">
        <v>0</v>
      </c>
      <c r="F3608" s="0" t="n">
        <v>0</v>
      </c>
      <c r="G3608" s="0" t="n">
        <v>0</v>
      </c>
      <c r="H3608" s="0" t="n">
        <v>0</v>
      </c>
      <c r="I3608" s="0" t="n">
        <v>0</v>
      </c>
      <c r="J3608" s="0" t="n">
        <v>20</v>
      </c>
      <c r="K3608" s="37" t="n">
        <f aca="false">E3608+Inputs!$B$5*F3608</f>
        <v>0</v>
      </c>
      <c r="L3608" s="37" t="n">
        <f aca="false">G3608+Inputs!$B$6*H3608</f>
        <v>0</v>
      </c>
      <c r="M3608" s="37" t="n">
        <f aca="false">I3608+Inputs!$B$7*J3608</f>
        <v>24.82</v>
      </c>
      <c r="N3608" s="37" t="n">
        <f aca="false">K3608+L3608+M3608</f>
        <v>24.82</v>
      </c>
    </row>
    <row r="3609" customFormat="false" ht="15" hidden="false" customHeight="false" outlineLevel="0" collapsed="false">
      <c r="A3609" s="0" t="s">
        <v>9</v>
      </c>
      <c r="B3609" s="0" t="s">
        <v>462</v>
      </c>
      <c r="C3609" s="15" t="n">
        <v>45474</v>
      </c>
      <c r="D3609" s="0" t="n">
        <v>1</v>
      </c>
      <c r="E3609" s="0" t="n">
        <v>0</v>
      </c>
      <c r="F3609" s="0" t="n">
        <v>0</v>
      </c>
      <c r="G3609" s="0" t="n">
        <v>0</v>
      </c>
      <c r="H3609" s="0" t="n">
        <v>0</v>
      </c>
      <c r="I3609" s="0" t="n">
        <v>0</v>
      </c>
      <c r="J3609" s="0" t="n">
        <v>17</v>
      </c>
      <c r="K3609" s="37" t="n">
        <f aca="false">E3609+Inputs!$B$5*F3609</f>
        <v>0</v>
      </c>
      <c r="L3609" s="37" t="n">
        <f aca="false">G3609+Inputs!$B$6*H3609</f>
        <v>0</v>
      </c>
      <c r="M3609" s="37" t="n">
        <f aca="false">I3609+Inputs!$B$7*J3609</f>
        <v>21.097</v>
      </c>
      <c r="N3609" s="37" t="n">
        <f aca="false">K3609+L3609+M3609</f>
        <v>21.097</v>
      </c>
    </row>
    <row r="3610" customFormat="false" ht="15" hidden="false" customHeight="false" outlineLevel="0" collapsed="false">
      <c r="A3610" s="0" t="s">
        <v>9</v>
      </c>
      <c r="B3610" s="0" t="s">
        <v>462</v>
      </c>
      <c r="C3610" s="15" t="n">
        <v>45505</v>
      </c>
      <c r="D3610" s="0" t="n">
        <v>1</v>
      </c>
      <c r="E3610" s="0" t="n">
        <v>0</v>
      </c>
      <c r="F3610" s="0" t="n">
        <v>0</v>
      </c>
      <c r="G3610" s="0" t="n">
        <v>0</v>
      </c>
      <c r="H3610" s="0" t="n">
        <v>1</v>
      </c>
      <c r="I3610" s="0" t="n">
        <v>0</v>
      </c>
      <c r="J3610" s="0" t="n">
        <v>18</v>
      </c>
      <c r="K3610" s="37" t="n">
        <f aca="false">E3610+Inputs!$B$5*F3610</f>
        <v>0</v>
      </c>
      <c r="L3610" s="37" t="n">
        <f aca="false">G3610+Inputs!$B$6*H3610</f>
        <v>1.275</v>
      </c>
      <c r="M3610" s="37" t="n">
        <f aca="false">I3610+Inputs!$B$7*J3610</f>
        <v>22.338</v>
      </c>
      <c r="N3610" s="37" t="n">
        <f aca="false">K3610+L3610+M3610</f>
        <v>23.613</v>
      </c>
    </row>
    <row r="3611" customFormat="false" ht="15" hidden="false" customHeight="false" outlineLevel="0" collapsed="false">
      <c r="A3611" s="0" t="s">
        <v>9</v>
      </c>
      <c r="B3611" s="0" t="s">
        <v>462</v>
      </c>
      <c r="C3611" s="15" t="n">
        <v>45536</v>
      </c>
      <c r="D3611" s="0" t="n">
        <v>1</v>
      </c>
      <c r="E3611" s="0" t="n">
        <v>0</v>
      </c>
      <c r="F3611" s="0" t="n">
        <v>0</v>
      </c>
      <c r="G3611" s="0" t="n">
        <v>0</v>
      </c>
      <c r="H3611" s="0" t="n">
        <v>0</v>
      </c>
      <c r="I3611" s="0" t="n">
        <v>0</v>
      </c>
      <c r="J3611" s="0" t="n">
        <v>16</v>
      </c>
      <c r="K3611" s="37" t="n">
        <f aca="false">E3611+Inputs!$B$5*F3611</f>
        <v>0</v>
      </c>
      <c r="L3611" s="37" t="n">
        <f aca="false">G3611+Inputs!$B$6*H3611</f>
        <v>0</v>
      </c>
      <c r="M3611" s="37" t="n">
        <f aca="false">I3611+Inputs!$B$7*J3611</f>
        <v>19.856</v>
      </c>
      <c r="N3611" s="37" t="n">
        <f aca="false">K3611+L3611+M3611</f>
        <v>19.856</v>
      </c>
    </row>
    <row r="3612" customFormat="false" ht="15" hidden="false" customHeight="false" outlineLevel="0" collapsed="false">
      <c r="A3612" s="0" t="s">
        <v>9</v>
      </c>
      <c r="B3612" s="0" t="s">
        <v>462</v>
      </c>
      <c r="C3612" s="15" t="n">
        <v>45566</v>
      </c>
      <c r="D3612" s="0" t="n">
        <v>1</v>
      </c>
      <c r="E3612" s="0" t="n">
        <v>0</v>
      </c>
      <c r="F3612" s="0" t="n">
        <v>0</v>
      </c>
      <c r="G3612" s="0" t="n">
        <v>0</v>
      </c>
      <c r="H3612" s="0" t="n">
        <v>0</v>
      </c>
      <c r="I3612" s="0" t="n">
        <v>0</v>
      </c>
      <c r="J3612" s="0" t="n">
        <v>14</v>
      </c>
      <c r="K3612" s="37" t="n">
        <f aca="false">E3612+Inputs!$B$5*F3612</f>
        <v>0</v>
      </c>
      <c r="L3612" s="37" t="n">
        <f aca="false">G3612+Inputs!$B$6*H3612</f>
        <v>0</v>
      </c>
      <c r="M3612" s="37" t="n">
        <f aca="false">I3612+Inputs!$B$7*J3612</f>
        <v>17.374</v>
      </c>
      <c r="N3612" s="37" t="n">
        <f aca="false">K3612+L3612+M3612</f>
        <v>17.374</v>
      </c>
    </row>
    <row r="3613" customFormat="false" ht="15" hidden="false" customHeight="false" outlineLevel="0" collapsed="false">
      <c r="A3613" s="0" t="s">
        <v>9</v>
      </c>
      <c r="B3613" s="0" t="s">
        <v>462</v>
      </c>
      <c r="C3613" s="15" t="n">
        <v>45597</v>
      </c>
      <c r="D3613" s="0" t="n">
        <v>1</v>
      </c>
      <c r="E3613" s="0" t="n">
        <v>0</v>
      </c>
      <c r="F3613" s="0" t="n">
        <v>1</v>
      </c>
      <c r="G3613" s="0" t="n">
        <v>0</v>
      </c>
      <c r="H3613" s="0" t="n">
        <v>0</v>
      </c>
      <c r="I3613" s="0" t="n">
        <v>0</v>
      </c>
      <c r="J3613" s="0" t="n">
        <v>18</v>
      </c>
      <c r="K3613" s="37" t="n">
        <f aca="false">E3613+Inputs!$B$5*F3613</f>
        <v>1.275</v>
      </c>
      <c r="L3613" s="37" t="n">
        <f aca="false">G3613+Inputs!$B$6*H3613</f>
        <v>0</v>
      </c>
      <c r="M3613" s="37" t="n">
        <f aca="false">I3613+Inputs!$B$7*J3613</f>
        <v>22.338</v>
      </c>
      <c r="N3613" s="37" t="n">
        <f aca="false">K3613+L3613+M3613</f>
        <v>23.613</v>
      </c>
    </row>
    <row r="3614" customFormat="false" ht="15" hidden="false" customHeight="false" outlineLevel="0" collapsed="false">
      <c r="A3614" s="0" t="s">
        <v>9</v>
      </c>
      <c r="B3614" s="0" t="s">
        <v>462</v>
      </c>
      <c r="C3614" s="15" t="n">
        <v>45627</v>
      </c>
      <c r="D3614" s="0" t="n">
        <v>1</v>
      </c>
      <c r="E3614" s="0" t="n">
        <v>0</v>
      </c>
      <c r="F3614" s="0" t="n">
        <v>0</v>
      </c>
      <c r="G3614" s="0" t="n">
        <v>0</v>
      </c>
      <c r="H3614" s="0" t="n">
        <v>0</v>
      </c>
      <c r="I3614" s="0" t="n">
        <v>0</v>
      </c>
      <c r="J3614" s="0" t="n">
        <v>24</v>
      </c>
      <c r="K3614" s="37" t="n">
        <f aca="false">E3614+Inputs!$B$5*F3614</f>
        <v>0</v>
      </c>
      <c r="L3614" s="37" t="n">
        <f aca="false">G3614+Inputs!$B$6*H3614</f>
        <v>0</v>
      </c>
      <c r="M3614" s="37" t="n">
        <f aca="false">I3614+Inputs!$B$7*J3614</f>
        <v>29.784</v>
      </c>
      <c r="N3614" s="37" t="n">
        <f aca="false">K3614+L3614+M3614</f>
        <v>29.784</v>
      </c>
    </row>
    <row r="3615" customFormat="false" ht="15" hidden="false" customHeight="false" outlineLevel="0" collapsed="false">
      <c r="A3615" s="0" t="s">
        <v>9</v>
      </c>
      <c r="B3615" s="0" t="s">
        <v>462</v>
      </c>
      <c r="C3615" s="15" t="n">
        <v>45658</v>
      </c>
      <c r="D3615" s="0" t="n">
        <v>1</v>
      </c>
      <c r="E3615" s="0" t="n">
        <v>0</v>
      </c>
      <c r="F3615" s="0" t="n">
        <v>0</v>
      </c>
      <c r="G3615" s="0" t="n">
        <v>0</v>
      </c>
      <c r="H3615" s="0" t="n">
        <v>0</v>
      </c>
      <c r="I3615" s="0" t="n">
        <v>0</v>
      </c>
      <c r="J3615" s="0" t="n">
        <v>26</v>
      </c>
      <c r="K3615" s="37" t="n">
        <f aca="false">E3615+Inputs!$B$5*F3615</f>
        <v>0</v>
      </c>
      <c r="L3615" s="37" t="n">
        <f aca="false">G3615+Inputs!$B$6*H3615</f>
        <v>0</v>
      </c>
      <c r="M3615" s="37" t="n">
        <f aca="false">I3615+Inputs!$B$7*J3615</f>
        <v>32.266</v>
      </c>
      <c r="N3615" s="37" t="n">
        <f aca="false">K3615+L3615+M3615</f>
        <v>32.266</v>
      </c>
    </row>
    <row r="3616" customFormat="false" ht="15" hidden="false" customHeight="false" outlineLevel="0" collapsed="false">
      <c r="A3616" s="0" t="s">
        <v>9</v>
      </c>
      <c r="B3616" s="0" t="s">
        <v>462</v>
      </c>
      <c r="C3616" s="15" t="n">
        <v>45689</v>
      </c>
      <c r="D3616" s="0" t="n">
        <v>1</v>
      </c>
      <c r="E3616" s="0" t="n">
        <v>0</v>
      </c>
      <c r="F3616" s="0" t="n">
        <v>0</v>
      </c>
      <c r="G3616" s="0" t="n">
        <v>0</v>
      </c>
      <c r="H3616" s="0" t="n">
        <v>0</v>
      </c>
      <c r="I3616" s="0" t="n">
        <v>0</v>
      </c>
      <c r="J3616" s="0" t="n">
        <v>21</v>
      </c>
      <c r="K3616" s="37" t="n">
        <f aca="false">E3616+Inputs!$B$5*F3616</f>
        <v>0</v>
      </c>
      <c r="L3616" s="37" t="n">
        <f aca="false">G3616+Inputs!$B$6*H3616</f>
        <v>0</v>
      </c>
      <c r="M3616" s="37" t="n">
        <f aca="false">I3616+Inputs!$B$7*J3616</f>
        <v>26.061</v>
      </c>
      <c r="N3616" s="37" t="n">
        <f aca="false">K3616+L3616+M3616</f>
        <v>26.061</v>
      </c>
    </row>
    <row r="3617" customFormat="false" ht="15" hidden="false" customHeight="false" outlineLevel="0" collapsed="false">
      <c r="A3617" s="0" t="s">
        <v>9</v>
      </c>
      <c r="B3617" s="0" t="s">
        <v>462</v>
      </c>
      <c r="C3617" s="15" t="n">
        <v>45717</v>
      </c>
      <c r="D3617" s="0" t="n">
        <v>1</v>
      </c>
      <c r="E3617" s="0" t="n">
        <v>0</v>
      </c>
      <c r="F3617" s="0" t="n">
        <v>0</v>
      </c>
      <c r="G3617" s="0" t="n">
        <v>0</v>
      </c>
      <c r="H3617" s="0" t="n">
        <v>1</v>
      </c>
      <c r="I3617" s="0" t="n">
        <v>0</v>
      </c>
      <c r="J3617" s="0" t="n">
        <v>18</v>
      </c>
      <c r="K3617" s="37" t="n">
        <f aca="false">E3617+Inputs!$B$5*F3617</f>
        <v>0</v>
      </c>
      <c r="L3617" s="37" t="n">
        <f aca="false">G3617+Inputs!$B$6*H3617</f>
        <v>1.275</v>
      </c>
      <c r="M3617" s="37" t="n">
        <f aca="false">I3617+Inputs!$B$7*J3617</f>
        <v>22.338</v>
      </c>
      <c r="N3617" s="37" t="n">
        <f aca="false">K3617+L3617+M3617</f>
        <v>23.613</v>
      </c>
    </row>
    <row r="3618" customFormat="false" ht="15" hidden="false" customHeight="false" outlineLevel="0" collapsed="false">
      <c r="A3618" s="0" t="s">
        <v>9</v>
      </c>
      <c r="B3618" s="0" t="s">
        <v>462</v>
      </c>
      <c r="C3618" s="15" t="n">
        <v>45748</v>
      </c>
      <c r="D3618" s="0" t="n">
        <v>1</v>
      </c>
      <c r="E3618" s="0" t="n">
        <v>0</v>
      </c>
      <c r="F3618" s="0" t="n">
        <v>0</v>
      </c>
      <c r="G3618" s="0" t="n">
        <v>0</v>
      </c>
      <c r="H3618" s="0" t="n">
        <v>0</v>
      </c>
      <c r="I3618" s="0" t="n">
        <v>0</v>
      </c>
      <c r="J3618" s="0" t="n">
        <v>16</v>
      </c>
      <c r="K3618" s="37" t="n">
        <f aca="false">E3618+Inputs!$B$5*F3618</f>
        <v>0</v>
      </c>
      <c r="L3618" s="37" t="n">
        <f aca="false">G3618+Inputs!$B$6*H3618</f>
        <v>0</v>
      </c>
      <c r="M3618" s="37" t="n">
        <f aca="false">I3618+Inputs!$B$7*J3618</f>
        <v>19.856</v>
      </c>
      <c r="N3618" s="37" t="n">
        <f aca="false">K3618+L3618+M3618</f>
        <v>19.856</v>
      </c>
    </row>
    <row r="3619" customFormat="false" ht="15" hidden="false" customHeight="false" outlineLevel="0" collapsed="false">
      <c r="A3619" s="0" t="s">
        <v>9</v>
      </c>
      <c r="B3619" s="0" t="s">
        <v>462</v>
      </c>
      <c r="C3619" s="15" t="n">
        <v>45778</v>
      </c>
      <c r="D3619" s="0" t="n">
        <v>1</v>
      </c>
      <c r="E3619" s="0" t="n">
        <v>0</v>
      </c>
      <c r="F3619" s="0" t="n">
        <v>0</v>
      </c>
      <c r="G3619" s="0" t="n">
        <v>0</v>
      </c>
      <c r="H3619" s="0" t="n">
        <v>0</v>
      </c>
      <c r="I3619" s="0" t="n">
        <v>0</v>
      </c>
      <c r="J3619" s="0" t="n">
        <v>22</v>
      </c>
      <c r="K3619" s="37" t="n">
        <f aca="false">E3619+Inputs!$B$5*F3619</f>
        <v>0</v>
      </c>
      <c r="L3619" s="37" t="n">
        <f aca="false">G3619+Inputs!$B$6*H3619</f>
        <v>0</v>
      </c>
      <c r="M3619" s="37" t="n">
        <f aca="false">I3619+Inputs!$B$7*J3619</f>
        <v>27.302</v>
      </c>
      <c r="N3619" s="37" t="n">
        <f aca="false">K3619+L3619+M3619</f>
        <v>27.302</v>
      </c>
    </row>
    <row r="3620" customFormat="false" ht="15" hidden="false" customHeight="false" outlineLevel="0" collapsed="false">
      <c r="A3620" s="0" t="s">
        <v>9</v>
      </c>
      <c r="B3620" s="0" t="s">
        <v>462</v>
      </c>
      <c r="C3620" s="15" t="n">
        <v>45809</v>
      </c>
      <c r="D3620" s="0" t="n">
        <v>1</v>
      </c>
      <c r="E3620" s="0" t="n">
        <v>0</v>
      </c>
      <c r="F3620" s="0" t="n">
        <v>0</v>
      </c>
      <c r="G3620" s="0" t="n">
        <v>0</v>
      </c>
      <c r="H3620" s="0" t="n">
        <v>0</v>
      </c>
      <c r="I3620" s="0" t="n">
        <v>0</v>
      </c>
      <c r="J3620" s="0" t="n">
        <v>17</v>
      </c>
      <c r="K3620" s="37" t="n">
        <f aca="false">E3620+Inputs!$B$5*F3620</f>
        <v>0</v>
      </c>
      <c r="L3620" s="37" t="n">
        <f aca="false">G3620+Inputs!$B$6*H3620</f>
        <v>0</v>
      </c>
      <c r="M3620" s="37" t="n">
        <f aca="false">I3620+Inputs!$B$7*J3620</f>
        <v>21.097</v>
      </c>
      <c r="N3620" s="37" t="n">
        <f aca="false">K3620+L3620+M3620</f>
        <v>21.097</v>
      </c>
    </row>
    <row r="3621" customFormat="false" ht="15" hidden="false" customHeight="false" outlineLevel="0" collapsed="false">
      <c r="A3621" s="0" t="s">
        <v>9</v>
      </c>
      <c r="B3621" s="0" t="s">
        <v>462</v>
      </c>
      <c r="C3621" s="15" t="n">
        <v>45839</v>
      </c>
      <c r="D3621" s="0" t="n">
        <v>1</v>
      </c>
      <c r="E3621" s="0" t="n">
        <v>0</v>
      </c>
      <c r="F3621" s="0" t="n">
        <v>0</v>
      </c>
      <c r="G3621" s="0" t="n">
        <v>0</v>
      </c>
      <c r="H3621" s="0" t="n">
        <v>0</v>
      </c>
      <c r="I3621" s="0" t="n">
        <v>0</v>
      </c>
      <c r="J3621" s="0" t="n">
        <v>13</v>
      </c>
      <c r="K3621" s="37" t="n">
        <f aca="false">E3621+Inputs!$B$5*F3621</f>
        <v>0</v>
      </c>
      <c r="L3621" s="37" t="n">
        <f aca="false">G3621+Inputs!$B$6*H3621</f>
        <v>0</v>
      </c>
      <c r="M3621" s="37" t="n">
        <f aca="false">I3621+Inputs!$B$7*J3621</f>
        <v>16.133</v>
      </c>
      <c r="N3621" s="37" t="n">
        <f aca="false">K3621+L3621+M3621</f>
        <v>16.133</v>
      </c>
    </row>
    <row r="3622" customFormat="false" ht="15" hidden="false" customHeight="false" outlineLevel="0" collapsed="false">
      <c r="A3622" s="0" t="s">
        <v>9</v>
      </c>
      <c r="B3622" s="0" t="s">
        <v>462</v>
      </c>
      <c r="C3622" s="15" t="n">
        <v>45870</v>
      </c>
      <c r="D3622" s="0" t="n">
        <v>1</v>
      </c>
      <c r="E3622" s="0" t="n">
        <v>0</v>
      </c>
      <c r="F3622" s="0" t="n">
        <v>0</v>
      </c>
      <c r="G3622" s="0" t="n">
        <v>0</v>
      </c>
      <c r="H3622" s="0" t="n">
        <v>0</v>
      </c>
      <c r="I3622" s="0" t="n">
        <v>0</v>
      </c>
      <c r="J3622" s="0" t="n">
        <v>14</v>
      </c>
      <c r="K3622" s="37" t="n">
        <f aca="false">E3622+Inputs!$B$5*F3622</f>
        <v>0</v>
      </c>
      <c r="L3622" s="37" t="n">
        <f aca="false">G3622+Inputs!$B$6*H3622</f>
        <v>0</v>
      </c>
      <c r="M3622" s="37" t="n">
        <f aca="false">I3622+Inputs!$B$7*J3622</f>
        <v>17.374</v>
      </c>
      <c r="N3622" s="37" t="n">
        <f aca="false">K3622+L3622+M3622</f>
        <v>17.374</v>
      </c>
    </row>
    <row r="3623" customFormat="false" ht="15" hidden="false" customHeight="false" outlineLevel="0" collapsed="false">
      <c r="A3623" s="0" t="s">
        <v>9</v>
      </c>
      <c r="B3623" s="0" t="s">
        <v>462</v>
      </c>
      <c r="C3623" s="15" t="n">
        <v>45901</v>
      </c>
      <c r="D3623" s="0" t="n">
        <v>1</v>
      </c>
      <c r="E3623" s="0" t="n">
        <v>0</v>
      </c>
      <c r="F3623" s="0" t="n">
        <v>0</v>
      </c>
      <c r="G3623" s="0" t="n">
        <v>0</v>
      </c>
      <c r="H3623" s="0" t="n">
        <v>0</v>
      </c>
      <c r="I3623" s="0" t="n">
        <v>0</v>
      </c>
      <c r="J3623" s="0" t="n">
        <v>8</v>
      </c>
      <c r="K3623" s="37" t="n">
        <f aca="false">E3623+Inputs!$B$5*F3623</f>
        <v>0</v>
      </c>
      <c r="L3623" s="37" t="n">
        <f aca="false">G3623+Inputs!$B$6*H3623</f>
        <v>0</v>
      </c>
      <c r="M3623" s="37" t="n">
        <f aca="false">I3623+Inputs!$B$7*J3623</f>
        <v>9.928</v>
      </c>
      <c r="N3623" s="37" t="n">
        <f aca="false">K3623+L3623+M3623</f>
        <v>9.928</v>
      </c>
    </row>
    <row r="3624" customFormat="false" ht="15" hidden="false" customHeight="false" outlineLevel="0" collapsed="false">
      <c r="A3624" s="0" t="s">
        <v>9</v>
      </c>
      <c r="B3624" s="0" t="s">
        <v>462</v>
      </c>
      <c r="C3624" s="15" t="n">
        <v>45931</v>
      </c>
      <c r="D3624" s="0" t="n">
        <v>1</v>
      </c>
      <c r="E3624" s="0" t="n">
        <v>0</v>
      </c>
      <c r="F3624" s="0" t="n">
        <v>0</v>
      </c>
      <c r="G3624" s="0" t="n">
        <v>0</v>
      </c>
      <c r="H3624" s="0" t="n">
        <v>1</v>
      </c>
      <c r="I3624" s="0" t="n">
        <v>0</v>
      </c>
      <c r="J3624" s="0" t="n">
        <v>20</v>
      </c>
      <c r="K3624" s="37" t="n">
        <f aca="false">E3624+Inputs!$B$5*F3624</f>
        <v>0</v>
      </c>
      <c r="L3624" s="37" t="n">
        <f aca="false">G3624+Inputs!$B$6*H3624</f>
        <v>1.275</v>
      </c>
      <c r="M3624" s="37" t="n">
        <f aca="false">I3624+Inputs!$B$7*J3624</f>
        <v>24.82</v>
      </c>
      <c r="N3624" s="37" t="n">
        <f aca="false">K3624+L3624+M3624</f>
        <v>26.095</v>
      </c>
    </row>
    <row r="3625" customFormat="false" ht="15" hidden="false" customHeight="false" outlineLevel="0" collapsed="false">
      <c r="A3625" s="0" t="s">
        <v>9</v>
      </c>
      <c r="B3625" s="0" t="s">
        <v>462</v>
      </c>
      <c r="C3625" s="15" t="n">
        <v>45962</v>
      </c>
      <c r="D3625" s="0" t="n">
        <v>1</v>
      </c>
      <c r="E3625" s="0" t="n">
        <v>0</v>
      </c>
      <c r="F3625" s="0" t="n">
        <v>0</v>
      </c>
      <c r="G3625" s="0" t="n">
        <v>0</v>
      </c>
      <c r="H3625" s="0" t="n">
        <v>0</v>
      </c>
      <c r="I3625" s="0" t="n">
        <v>0</v>
      </c>
      <c r="J3625" s="0" t="n">
        <v>16</v>
      </c>
      <c r="K3625" s="37" t="n">
        <f aca="false">E3625+Inputs!$B$5*F3625</f>
        <v>0</v>
      </c>
      <c r="L3625" s="37" t="n">
        <f aca="false">G3625+Inputs!$B$6*H3625</f>
        <v>0</v>
      </c>
      <c r="M3625" s="37" t="n">
        <f aca="false">I3625+Inputs!$B$7*J3625</f>
        <v>19.856</v>
      </c>
      <c r="N3625" s="37" t="n">
        <f aca="false">K3625+L3625+M3625</f>
        <v>19.856</v>
      </c>
    </row>
    <row r="3626" customFormat="false" ht="15" hidden="false" customHeight="false" outlineLevel="0" collapsed="false">
      <c r="A3626" s="0" t="s">
        <v>9</v>
      </c>
      <c r="B3626" s="0" t="s">
        <v>462</v>
      </c>
      <c r="C3626" s="15" t="n">
        <v>45992</v>
      </c>
      <c r="D3626" s="0" t="n">
        <v>1</v>
      </c>
      <c r="E3626" s="0" t="n">
        <v>0</v>
      </c>
      <c r="F3626" s="0" t="n">
        <v>0</v>
      </c>
      <c r="G3626" s="0" t="n">
        <v>0</v>
      </c>
      <c r="H3626" s="0" t="n">
        <v>0</v>
      </c>
      <c r="I3626" s="0" t="n">
        <v>0</v>
      </c>
      <c r="J3626" s="0" t="n">
        <v>16</v>
      </c>
      <c r="K3626" s="37" t="n">
        <f aca="false">E3626+Inputs!$B$5*F3626</f>
        <v>0</v>
      </c>
      <c r="L3626" s="37" t="n">
        <f aca="false">G3626+Inputs!$B$6*H3626</f>
        <v>0</v>
      </c>
      <c r="M3626" s="37" t="n">
        <f aca="false">I3626+Inputs!$B$7*J3626</f>
        <v>19.856</v>
      </c>
      <c r="N3626" s="37" t="n">
        <f aca="false">K3626+L3626+M3626</f>
        <v>19.856</v>
      </c>
    </row>
    <row r="3627" customFormat="false" ht="15" hidden="false" customHeight="false" outlineLevel="0" collapsed="false">
      <c r="A3627" s="0" t="s">
        <v>9</v>
      </c>
      <c r="B3627" s="0" t="s">
        <v>462</v>
      </c>
      <c r="C3627" s="15" t="n">
        <v>46023</v>
      </c>
      <c r="D3627" s="0" t="n">
        <v>1</v>
      </c>
      <c r="E3627" s="0" t="n">
        <v>0</v>
      </c>
      <c r="F3627" s="0" t="n">
        <v>0</v>
      </c>
      <c r="G3627" s="0" t="n">
        <v>0</v>
      </c>
      <c r="H3627" s="0" t="n">
        <v>0</v>
      </c>
      <c r="I3627" s="0" t="n">
        <v>0</v>
      </c>
      <c r="J3627" s="0" t="n">
        <v>12</v>
      </c>
      <c r="K3627" s="37" t="n">
        <f aca="false">E3627+Inputs!$B$5*F3627</f>
        <v>0</v>
      </c>
      <c r="L3627" s="37" t="n">
        <f aca="false">G3627+Inputs!$B$6*H3627</f>
        <v>0</v>
      </c>
      <c r="M3627" s="37" t="n">
        <f aca="false">I3627+Inputs!$B$7*J3627</f>
        <v>14.892</v>
      </c>
      <c r="N3627" s="37" t="n">
        <f aca="false">K3627+L3627+M3627</f>
        <v>14.892</v>
      </c>
    </row>
    <row r="3628" customFormat="false" ht="15" hidden="false" customHeight="false" outlineLevel="0" collapsed="false">
      <c r="A3628" s="0" t="s">
        <v>9</v>
      </c>
      <c r="B3628" s="0" t="s">
        <v>462</v>
      </c>
      <c r="C3628" s="15" t="n">
        <v>46054</v>
      </c>
      <c r="D3628" s="0" t="n">
        <v>1</v>
      </c>
      <c r="E3628" s="0" t="n">
        <v>0</v>
      </c>
      <c r="F3628" s="0" t="n">
        <v>0</v>
      </c>
      <c r="G3628" s="0" t="n">
        <v>0</v>
      </c>
      <c r="H3628" s="0" t="n">
        <v>0</v>
      </c>
      <c r="I3628" s="0" t="n">
        <v>0</v>
      </c>
      <c r="J3628" s="0" t="n">
        <v>16</v>
      </c>
      <c r="K3628" s="37" t="n">
        <f aca="false">E3628+Inputs!$B$5*F3628</f>
        <v>0</v>
      </c>
      <c r="L3628" s="37" t="n">
        <f aca="false">G3628+Inputs!$B$6*H3628</f>
        <v>0</v>
      </c>
      <c r="M3628" s="37" t="n">
        <f aca="false">I3628+Inputs!$B$7*J3628</f>
        <v>19.856</v>
      </c>
      <c r="N3628" s="37" t="n">
        <f aca="false">K3628+L3628+M3628</f>
        <v>19.856</v>
      </c>
    </row>
    <row r="3629" customFormat="false" ht="15" hidden="false" customHeight="false" outlineLevel="0" collapsed="false">
      <c r="A3629" s="0" t="s">
        <v>9</v>
      </c>
      <c r="B3629" s="0" t="s">
        <v>462</v>
      </c>
      <c r="C3629" s="15" t="n">
        <v>46082</v>
      </c>
      <c r="D3629" s="0" t="n">
        <v>1</v>
      </c>
      <c r="E3629" s="0" t="n">
        <v>0</v>
      </c>
      <c r="F3629" s="0" t="n">
        <v>1</v>
      </c>
      <c r="G3629" s="0" t="n">
        <v>0</v>
      </c>
      <c r="H3629" s="0" t="n">
        <v>0</v>
      </c>
      <c r="I3629" s="0" t="n">
        <v>0</v>
      </c>
      <c r="J3629" s="0" t="n">
        <v>19</v>
      </c>
      <c r="K3629" s="37" t="n">
        <f aca="false">E3629+Inputs!$B$5*F3629</f>
        <v>1.275</v>
      </c>
      <c r="L3629" s="37" t="n">
        <f aca="false">G3629+Inputs!$B$6*H3629</f>
        <v>0</v>
      </c>
      <c r="M3629" s="37" t="n">
        <f aca="false">I3629+Inputs!$B$7*J3629</f>
        <v>23.579</v>
      </c>
      <c r="N3629" s="37" t="n">
        <f aca="false">K3629+L3629+M3629</f>
        <v>24.854</v>
      </c>
    </row>
    <row r="3630" customFormat="false" ht="15" hidden="false" customHeight="false" outlineLevel="0" collapsed="false">
      <c r="A3630" s="0" t="s">
        <v>9</v>
      </c>
      <c r="B3630" s="0" t="s">
        <v>462</v>
      </c>
      <c r="C3630" s="15" t="n">
        <v>46113</v>
      </c>
      <c r="D3630" s="0" t="n">
        <v>1</v>
      </c>
      <c r="E3630" s="0" t="n">
        <v>0</v>
      </c>
      <c r="F3630" s="0" t="n">
        <v>1</v>
      </c>
      <c r="G3630" s="0" t="n">
        <v>0</v>
      </c>
      <c r="H3630" s="0" t="n">
        <v>0</v>
      </c>
      <c r="I3630" s="0" t="n">
        <v>0</v>
      </c>
      <c r="J3630" s="0" t="n">
        <v>14</v>
      </c>
      <c r="K3630" s="37" t="n">
        <f aca="false">E3630+Inputs!$B$5*F3630</f>
        <v>1.275</v>
      </c>
      <c r="L3630" s="37" t="n">
        <f aca="false">G3630+Inputs!$B$6*H3630</f>
        <v>0</v>
      </c>
      <c r="M3630" s="37" t="n">
        <f aca="false">I3630+Inputs!$B$7*J3630</f>
        <v>17.374</v>
      </c>
      <c r="N3630" s="37" t="n">
        <f aca="false">K3630+L3630+M3630</f>
        <v>18.649</v>
      </c>
    </row>
    <row r="3631" customFormat="false" ht="15" hidden="false" customHeight="false" outlineLevel="0" collapsed="false">
      <c r="A3631" s="0" t="s">
        <v>9</v>
      </c>
      <c r="B3631" s="0" t="s">
        <v>462</v>
      </c>
      <c r="C3631" s="15" t="n">
        <v>46143</v>
      </c>
      <c r="D3631" s="0" t="n">
        <v>1</v>
      </c>
      <c r="E3631" s="0" t="n">
        <v>0</v>
      </c>
      <c r="F3631" s="0" t="n">
        <v>0</v>
      </c>
      <c r="G3631" s="0" t="n">
        <v>0</v>
      </c>
      <c r="H3631" s="0" t="n">
        <v>0</v>
      </c>
      <c r="I3631" s="0" t="n">
        <v>0</v>
      </c>
      <c r="J3631" s="0" t="n">
        <v>15</v>
      </c>
      <c r="K3631" s="37" t="n">
        <f aca="false">E3631+Inputs!$B$5*F3631</f>
        <v>0</v>
      </c>
      <c r="L3631" s="37" t="n">
        <f aca="false">G3631+Inputs!$B$6*H3631</f>
        <v>0</v>
      </c>
      <c r="M3631" s="37" t="n">
        <f aca="false">I3631+Inputs!$B$7*J3631</f>
        <v>18.615</v>
      </c>
      <c r="N3631" s="37" t="n">
        <f aca="false">K3631+L3631+M3631</f>
        <v>18.615</v>
      </c>
    </row>
    <row r="3632" customFormat="false" ht="15" hidden="false" customHeight="false" outlineLevel="0" collapsed="false">
      <c r="A3632" s="0" t="s">
        <v>9</v>
      </c>
      <c r="B3632" s="0" t="s">
        <v>462</v>
      </c>
      <c r="C3632" s="15" t="n">
        <v>46174</v>
      </c>
      <c r="D3632" s="0" t="n">
        <v>1</v>
      </c>
      <c r="E3632" s="0" t="n">
        <v>0</v>
      </c>
      <c r="F3632" s="0" t="n">
        <v>1</v>
      </c>
      <c r="G3632" s="0" t="n">
        <v>0</v>
      </c>
      <c r="H3632" s="0" t="n">
        <v>2</v>
      </c>
      <c r="I3632" s="0" t="n">
        <v>0</v>
      </c>
      <c r="J3632" s="0" t="n">
        <v>21</v>
      </c>
      <c r="K3632" s="37" t="n">
        <f aca="false">E3632+Inputs!$B$5*F3632</f>
        <v>1.275</v>
      </c>
      <c r="L3632" s="37" t="n">
        <f aca="false">G3632+Inputs!$B$6*H3632</f>
        <v>2.55</v>
      </c>
      <c r="M3632" s="37" t="n">
        <f aca="false">I3632+Inputs!$B$7*J3632</f>
        <v>26.061</v>
      </c>
      <c r="N3632" s="37" t="n">
        <f aca="false">K3632+L3632+M3632</f>
        <v>29.886</v>
      </c>
    </row>
    <row r="3633" customFormat="false" ht="15" hidden="false" customHeight="false" outlineLevel="0" collapsed="false">
      <c r="A3633" s="0" t="s">
        <v>9</v>
      </c>
      <c r="B3633" s="0" t="s">
        <v>462</v>
      </c>
      <c r="C3633" s="15" t="n">
        <v>46204</v>
      </c>
      <c r="D3633" s="0" t="n">
        <v>1</v>
      </c>
      <c r="E3633" s="0" t="n">
        <v>0</v>
      </c>
      <c r="F3633" s="0" t="n">
        <v>0</v>
      </c>
      <c r="G3633" s="0" t="n">
        <v>0</v>
      </c>
      <c r="H3633" s="0" t="n">
        <v>0</v>
      </c>
      <c r="I3633" s="0" t="n">
        <v>0</v>
      </c>
      <c r="J3633" s="0" t="n">
        <v>14</v>
      </c>
      <c r="K3633" s="37" t="n">
        <f aca="false">E3633+Inputs!$B$5*F3633</f>
        <v>0</v>
      </c>
      <c r="L3633" s="37" t="n">
        <f aca="false">G3633+Inputs!$B$6*H3633</f>
        <v>0</v>
      </c>
      <c r="M3633" s="37" t="n">
        <f aca="false">I3633+Inputs!$B$7*J3633</f>
        <v>17.374</v>
      </c>
      <c r="N3633" s="37" t="n">
        <f aca="false">K3633+L3633+M3633</f>
        <v>17.374</v>
      </c>
    </row>
    <row r="3634" customFormat="false" ht="15" hidden="false" customHeight="false" outlineLevel="0" collapsed="false">
      <c r="A3634" s="0" t="s">
        <v>9</v>
      </c>
      <c r="B3634" s="0" t="s">
        <v>462</v>
      </c>
      <c r="C3634" s="15" t="n">
        <v>46235</v>
      </c>
      <c r="D3634" s="0" t="n">
        <v>1</v>
      </c>
      <c r="E3634" s="0" t="n">
        <v>0</v>
      </c>
      <c r="F3634" s="0" t="n">
        <v>0</v>
      </c>
      <c r="G3634" s="0" t="n">
        <v>0</v>
      </c>
      <c r="H3634" s="0" t="n">
        <v>0</v>
      </c>
      <c r="I3634" s="0" t="n">
        <v>0</v>
      </c>
      <c r="J3634" s="0" t="n">
        <v>15</v>
      </c>
      <c r="K3634" s="37" t="n">
        <f aca="false">E3634+Inputs!$B$5*F3634</f>
        <v>0</v>
      </c>
      <c r="L3634" s="37" t="n">
        <f aca="false">G3634+Inputs!$B$6*H3634</f>
        <v>0</v>
      </c>
      <c r="M3634" s="37" t="n">
        <f aca="false">I3634+Inputs!$B$7*J3634</f>
        <v>18.615</v>
      </c>
      <c r="N3634" s="37" t="n">
        <f aca="false">K3634+L3634+M3634</f>
        <v>18.615</v>
      </c>
    </row>
    <row r="3635" customFormat="false" ht="15" hidden="false" customHeight="false" outlineLevel="0" collapsed="false">
      <c r="A3635" s="0" t="s">
        <v>9</v>
      </c>
      <c r="B3635" s="0" t="s">
        <v>469</v>
      </c>
      <c r="C3635" s="15" t="n">
        <v>44927</v>
      </c>
      <c r="D3635" s="0" t="n">
        <v>1</v>
      </c>
      <c r="E3635" s="0" t="n">
        <v>0</v>
      </c>
      <c r="F3635" s="0" t="n">
        <v>0</v>
      </c>
      <c r="G3635" s="0" t="n">
        <v>0</v>
      </c>
      <c r="H3635" s="0" t="n">
        <v>0</v>
      </c>
      <c r="I3635" s="0" t="n">
        <v>0</v>
      </c>
      <c r="J3635" s="0" t="n">
        <v>10</v>
      </c>
      <c r="K3635" s="37" t="n">
        <f aca="false">E3635+Inputs!$B$5*F3635</f>
        <v>0</v>
      </c>
      <c r="L3635" s="37" t="n">
        <f aca="false">G3635+Inputs!$B$6*H3635</f>
        <v>0</v>
      </c>
      <c r="M3635" s="37" t="n">
        <f aca="false">I3635+Inputs!$B$7*J3635</f>
        <v>12.41</v>
      </c>
      <c r="N3635" s="37" t="n">
        <f aca="false">K3635+L3635+M3635</f>
        <v>12.41</v>
      </c>
    </row>
    <row r="3636" customFormat="false" ht="15" hidden="false" customHeight="false" outlineLevel="0" collapsed="false">
      <c r="A3636" s="0" t="s">
        <v>9</v>
      </c>
      <c r="B3636" s="0" t="s">
        <v>469</v>
      </c>
      <c r="C3636" s="15" t="n">
        <v>44958</v>
      </c>
      <c r="D3636" s="0" t="n">
        <v>1</v>
      </c>
      <c r="E3636" s="0" t="n">
        <v>0</v>
      </c>
      <c r="F3636" s="0" t="n">
        <v>0</v>
      </c>
      <c r="G3636" s="0" t="n">
        <v>0</v>
      </c>
      <c r="H3636" s="0" t="n">
        <v>0</v>
      </c>
      <c r="I3636" s="0" t="n">
        <v>0</v>
      </c>
      <c r="J3636" s="0" t="n">
        <v>8</v>
      </c>
      <c r="K3636" s="37" t="n">
        <f aca="false">E3636+Inputs!$B$5*F3636</f>
        <v>0</v>
      </c>
      <c r="L3636" s="37" t="n">
        <f aca="false">G3636+Inputs!$B$6*H3636</f>
        <v>0</v>
      </c>
      <c r="M3636" s="37" t="n">
        <f aca="false">I3636+Inputs!$B$7*J3636</f>
        <v>9.928</v>
      </c>
      <c r="N3636" s="37" t="n">
        <f aca="false">K3636+L3636+M3636</f>
        <v>9.928</v>
      </c>
    </row>
    <row r="3637" customFormat="false" ht="15" hidden="false" customHeight="false" outlineLevel="0" collapsed="false">
      <c r="A3637" s="0" t="s">
        <v>9</v>
      </c>
      <c r="B3637" s="0" t="s">
        <v>469</v>
      </c>
      <c r="C3637" s="15" t="n">
        <v>45017</v>
      </c>
      <c r="D3637" s="0" t="n">
        <v>1</v>
      </c>
      <c r="E3637" s="0" t="n">
        <v>0</v>
      </c>
      <c r="F3637" s="0" t="n">
        <v>0</v>
      </c>
      <c r="G3637" s="0" t="n">
        <v>0</v>
      </c>
      <c r="H3637" s="0" t="n">
        <v>0</v>
      </c>
      <c r="I3637" s="0" t="n">
        <v>0</v>
      </c>
      <c r="J3637" s="0" t="n">
        <v>11</v>
      </c>
      <c r="K3637" s="37" t="n">
        <f aca="false">E3637+Inputs!$B$5*F3637</f>
        <v>0</v>
      </c>
      <c r="L3637" s="37" t="n">
        <f aca="false">G3637+Inputs!$B$6*H3637</f>
        <v>0</v>
      </c>
      <c r="M3637" s="37" t="n">
        <f aca="false">I3637+Inputs!$B$7*J3637</f>
        <v>13.651</v>
      </c>
      <c r="N3637" s="37" t="n">
        <f aca="false">K3637+L3637+M3637</f>
        <v>13.651</v>
      </c>
    </row>
    <row r="3638" customFormat="false" ht="15" hidden="false" customHeight="false" outlineLevel="0" collapsed="false">
      <c r="A3638" s="0" t="s">
        <v>9</v>
      </c>
      <c r="B3638" s="0" t="s">
        <v>469</v>
      </c>
      <c r="C3638" s="15" t="n">
        <v>45047</v>
      </c>
      <c r="D3638" s="0" t="n">
        <v>1</v>
      </c>
      <c r="E3638" s="0" t="n">
        <v>0</v>
      </c>
      <c r="F3638" s="0" t="n">
        <v>0</v>
      </c>
      <c r="G3638" s="0" t="n">
        <v>0</v>
      </c>
      <c r="H3638" s="0" t="n">
        <v>0</v>
      </c>
      <c r="I3638" s="0" t="n">
        <v>0</v>
      </c>
      <c r="J3638" s="0" t="n">
        <v>14</v>
      </c>
      <c r="K3638" s="37" t="n">
        <f aca="false">E3638+Inputs!$B$5*F3638</f>
        <v>0</v>
      </c>
      <c r="L3638" s="37" t="n">
        <f aca="false">G3638+Inputs!$B$6*H3638</f>
        <v>0</v>
      </c>
      <c r="M3638" s="37" t="n">
        <f aca="false">I3638+Inputs!$B$7*J3638</f>
        <v>17.374</v>
      </c>
      <c r="N3638" s="37" t="n">
        <f aca="false">K3638+L3638+M3638</f>
        <v>17.374</v>
      </c>
    </row>
    <row r="3639" customFormat="false" ht="15" hidden="false" customHeight="false" outlineLevel="0" collapsed="false">
      <c r="A3639" s="0" t="s">
        <v>9</v>
      </c>
      <c r="B3639" s="0" t="s">
        <v>469</v>
      </c>
      <c r="C3639" s="15" t="n">
        <v>45078</v>
      </c>
      <c r="D3639" s="0" t="n">
        <v>1</v>
      </c>
      <c r="E3639" s="0" t="n">
        <v>0</v>
      </c>
      <c r="F3639" s="0" t="n">
        <v>0</v>
      </c>
      <c r="G3639" s="0" t="n">
        <v>0</v>
      </c>
      <c r="H3639" s="0" t="n">
        <v>0</v>
      </c>
      <c r="I3639" s="0" t="n">
        <v>0</v>
      </c>
      <c r="J3639" s="0" t="n">
        <v>18</v>
      </c>
      <c r="K3639" s="37" t="n">
        <f aca="false">E3639+Inputs!$B$5*F3639</f>
        <v>0</v>
      </c>
      <c r="L3639" s="37" t="n">
        <f aca="false">G3639+Inputs!$B$6*H3639</f>
        <v>0</v>
      </c>
      <c r="M3639" s="37" t="n">
        <f aca="false">I3639+Inputs!$B$7*J3639</f>
        <v>22.338</v>
      </c>
      <c r="N3639" s="37" t="n">
        <f aca="false">K3639+L3639+M3639</f>
        <v>22.338</v>
      </c>
    </row>
    <row r="3640" customFormat="false" ht="15" hidden="false" customHeight="false" outlineLevel="0" collapsed="false">
      <c r="A3640" s="0" t="s">
        <v>9</v>
      </c>
      <c r="B3640" s="0" t="s">
        <v>469</v>
      </c>
      <c r="C3640" s="15" t="n">
        <v>45108</v>
      </c>
      <c r="D3640" s="0" t="n">
        <v>1</v>
      </c>
      <c r="E3640" s="0" t="n">
        <v>0</v>
      </c>
      <c r="F3640" s="0" t="n">
        <v>0</v>
      </c>
      <c r="G3640" s="0" t="n">
        <v>0</v>
      </c>
      <c r="H3640" s="0" t="n">
        <v>0</v>
      </c>
      <c r="I3640" s="0" t="n">
        <v>0</v>
      </c>
      <c r="J3640" s="0" t="n">
        <v>9</v>
      </c>
      <c r="K3640" s="37" t="n">
        <f aca="false">E3640+Inputs!$B$5*F3640</f>
        <v>0</v>
      </c>
      <c r="L3640" s="37" t="n">
        <f aca="false">G3640+Inputs!$B$6*H3640</f>
        <v>0</v>
      </c>
      <c r="M3640" s="37" t="n">
        <f aca="false">I3640+Inputs!$B$7*J3640</f>
        <v>11.169</v>
      </c>
      <c r="N3640" s="37" t="n">
        <f aca="false">K3640+L3640+M3640</f>
        <v>11.169</v>
      </c>
    </row>
    <row r="3641" customFormat="false" ht="15" hidden="false" customHeight="false" outlineLevel="0" collapsed="false">
      <c r="A3641" s="0" t="s">
        <v>9</v>
      </c>
      <c r="B3641" s="0" t="s">
        <v>469</v>
      </c>
      <c r="C3641" s="15" t="n">
        <v>45139</v>
      </c>
      <c r="D3641" s="0" t="n">
        <v>1</v>
      </c>
      <c r="E3641" s="0" t="n">
        <v>0</v>
      </c>
      <c r="F3641" s="0" t="n">
        <v>0</v>
      </c>
      <c r="G3641" s="0" t="n">
        <v>0</v>
      </c>
      <c r="H3641" s="0" t="n">
        <v>0</v>
      </c>
      <c r="I3641" s="0" t="n">
        <v>0</v>
      </c>
      <c r="J3641" s="0" t="n">
        <v>19</v>
      </c>
      <c r="K3641" s="37" t="n">
        <f aca="false">E3641+Inputs!$B$5*F3641</f>
        <v>0</v>
      </c>
      <c r="L3641" s="37" t="n">
        <f aca="false">G3641+Inputs!$B$6*H3641</f>
        <v>0</v>
      </c>
      <c r="M3641" s="37" t="n">
        <f aca="false">I3641+Inputs!$B$7*J3641</f>
        <v>23.579</v>
      </c>
      <c r="N3641" s="37" t="n">
        <f aca="false">K3641+L3641+M3641</f>
        <v>23.579</v>
      </c>
    </row>
    <row r="3642" customFormat="false" ht="15" hidden="false" customHeight="false" outlineLevel="0" collapsed="false">
      <c r="A3642" s="0" t="s">
        <v>9</v>
      </c>
      <c r="B3642" s="0" t="s">
        <v>469</v>
      </c>
      <c r="C3642" s="15" t="n">
        <v>45170</v>
      </c>
      <c r="D3642" s="0" t="n">
        <v>1</v>
      </c>
      <c r="E3642" s="0" t="n">
        <v>0</v>
      </c>
      <c r="F3642" s="0" t="n">
        <v>0</v>
      </c>
      <c r="G3642" s="0" t="n">
        <v>0</v>
      </c>
      <c r="H3642" s="0" t="n">
        <v>0</v>
      </c>
      <c r="I3642" s="0" t="n">
        <v>0</v>
      </c>
      <c r="J3642" s="0" t="n">
        <v>28</v>
      </c>
      <c r="K3642" s="37" t="n">
        <f aca="false">E3642+Inputs!$B$5*F3642</f>
        <v>0</v>
      </c>
      <c r="L3642" s="37" t="n">
        <f aca="false">G3642+Inputs!$B$6*H3642</f>
        <v>0</v>
      </c>
      <c r="M3642" s="37" t="n">
        <f aca="false">I3642+Inputs!$B$7*J3642</f>
        <v>34.748</v>
      </c>
      <c r="N3642" s="37" t="n">
        <f aca="false">K3642+L3642+M3642</f>
        <v>34.748</v>
      </c>
    </row>
    <row r="3643" customFormat="false" ht="15" hidden="false" customHeight="false" outlineLevel="0" collapsed="false">
      <c r="A3643" s="0" t="s">
        <v>9</v>
      </c>
      <c r="B3643" s="0" t="s">
        <v>469</v>
      </c>
      <c r="C3643" s="15" t="n">
        <v>45200</v>
      </c>
      <c r="D3643" s="0" t="n">
        <v>1</v>
      </c>
      <c r="E3643" s="0" t="n">
        <v>0</v>
      </c>
      <c r="F3643" s="0" t="n">
        <v>0</v>
      </c>
      <c r="G3643" s="0" t="n">
        <v>0</v>
      </c>
      <c r="H3643" s="0" t="n">
        <v>0</v>
      </c>
      <c r="I3643" s="0" t="n">
        <v>0</v>
      </c>
      <c r="J3643" s="0" t="n">
        <v>15</v>
      </c>
      <c r="K3643" s="37" t="n">
        <f aca="false">E3643+Inputs!$B$5*F3643</f>
        <v>0</v>
      </c>
      <c r="L3643" s="37" t="n">
        <f aca="false">G3643+Inputs!$B$6*H3643</f>
        <v>0</v>
      </c>
      <c r="M3643" s="37" t="n">
        <f aca="false">I3643+Inputs!$B$7*J3643</f>
        <v>18.615</v>
      </c>
      <c r="N3643" s="37" t="n">
        <f aca="false">K3643+L3643+M3643</f>
        <v>18.615</v>
      </c>
    </row>
    <row r="3644" customFormat="false" ht="15" hidden="false" customHeight="false" outlineLevel="0" collapsed="false">
      <c r="A3644" s="0" t="s">
        <v>9</v>
      </c>
      <c r="B3644" s="0" t="s">
        <v>469</v>
      </c>
      <c r="C3644" s="15" t="n">
        <v>45231</v>
      </c>
      <c r="D3644" s="0" t="n">
        <v>1</v>
      </c>
      <c r="E3644" s="0" t="n">
        <v>0</v>
      </c>
      <c r="F3644" s="0" t="n">
        <v>0</v>
      </c>
      <c r="G3644" s="0" t="n">
        <v>0</v>
      </c>
      <c r="H3644" s="0" t="n">
        <v>0</v>
      </c>
      <c r="I3644" s="0" t="n">
        <v>0</v>
      </c>
      <c r="J3644" s="0" t="n">
        <v>15</v>
      </c>
      <c r="K3644" s="37" t="n">
        <f aca="false">E3644+Inputs!$B$5*F3644</f>
        <v>0</v>
      </c>
      <c r="L3644" s="37" t="n">
        <f aca="false">G3644+Inputs!$B$6*H3644</f>
        <v>0</v>
      </c>
      <c r="M3644" s="37" t="n">
        <f aca="false">I3644+Inputs!$B$7*J3644</f>
        <v>18.615</v>
      </c>
      <c r="N3644" s="37" t="n">
        <f aca="false">K3644+L3644+M3644</f>
        <v>18.615</v>
      </c>
    </row>
    <row r="3645" customFormat="false" ht="15" hidden="false" customHeight="false" outlineLevel="0" collapsed="false">
      <c r="A3645" s="0" t="s">
        <v>9</v>
      </c>
      <c r="B3645" s="0" t="s">
        <v>469</v>
      </c>
      <c r="C3645" s="15" t="n">
        <v>45261</v>
      </c>
      <c r="D3645" s="0" t="n">
        <v>1</v>
      </c>
      <c r="E3645" s="0" t="n">
        <v>0</v>
      </c>
      <c r="F3645" s="0" t="n">
        <v>0</v>
      </c>
      <c r="G3645" s="0" t="n">
        <v>0</v>
      </c>
      <c r="H3645" s="0" t="n">
        <v>0</v>
      </c>
      <c r="I3645" s="0" t="n">
        <v>0</v>
      </c>
      <c r="J3645" s="0" t="n">
        <v>17</v>
      </c>
      <c r="K3645" s="37" t="n">
        <f aca="false">E3645+Inputs!$B$5*F3645</f>
        <v>0</v>
      </c>
      <c r="L3645" s="37" t="n">
        <f aca="false">G3645+Inputs!$B$6*H3645</f>
        <v>0</v>
      </c>
      <c r="M3645" s="37" t="n">
        <f aca="false">I3645+Inputs!$B$7*J3645</f>
        <v>21.097</v>
      </c>
      <c r="N3645" s="37" t="n">
        <f aca="false">K3645+L3645+M3645</f>
        <v>21.097</v>
      </c>
    </row>
    <row r="3646" customFormat="false" ht="15" hidden="false" customHeight="false" outlineLevel="0" collapsed="false">
      <c r="A3646" s="0" t="s">
        <v>9</v>
      </c>
      <c r="B3646" s="0" t="s">
        <v>469</v>
      </c>
      <c r="C3646" s="15" t="n">
        <v>45292</v>
      </c>
      <c r="D3646" s="0" t="n">
        <v>1</v>
      </c>
      <c r="E3646" s="0" t="n">
        <v>0</v>
      </c>
      <c r="F3646" s="0" t="n">
        <v>1</v>
      </c>
      <c r="G3646" s="0" t="n">
        <v>0</v>
      </c>
      <c r="H3646" s="0" t="n">
        <v>0</v>
      </c>
      <c r="I3646" s="0" t="n">
        <v>0</v>
      </c>
      <c r="J3646" s="0" t="n">
        <v>14</v>
      </c>
      <c r="K3646" s="37" t="n">
        <f aca="false">E3646+Inputs!$B$5*F3646</f>
        <v>1.275</v>
      </c>
      <c r="L3646" s="37" t="n">
        <f aca="false">G3646+Inputs!$B$6*H3646</f>
        <v>0</v>
      </c>
      <c r="M3646" s="37" t="n">
        <f aca="false">I3646+Inputs!$B$7*J3646</f>
        <v>17.374</v>
      </c>
      <c r="N3646" s="37" t="n">
        <f aca="false">K3646+L3646+M3646</f>
        <v>18.649</v>
      </c>
    </row>
    <row r="3647" customFormat="false" ht="15" hidden="false" customHeight="false" outlineLevel="0" collapsed="false">
      <c r="A3647" s="0" t="s">
        <v>9</v>
      </c>
      <c r="B3647" s="0" t="s">
        <v>469</v>
      </c>
      <c r="C3647" s="15" t="n">
        <v>45323</v>
      </c>
      <c r="D3647" s="0" t="n">
        <v>1</v>
      </c>
      <c r="E3647" s="0" t="n">
        <v>0</v>
      </c>
      <c r="F3647" s="0" t="n">
        <v>0</v>
      </c>
      <c r="G3647" s="0" t="n">
        <v>0</v>
      </c>
      <c r="H3647" s="0" t="n">
        <v>0</v>
      </c>
      <c r="I3647" s="0" t="n">
        <v>0</v>
      </c>
      <c r="J3647" s="0" t="n">
        <v>2</v>
      </c>
      <c r="K3647" s="37" t="n">
        <f aca="false">E3647+Inputs!$B$5*F3647</f>
        <v>0</v>
      </c>
      <c r="L3647" s="37" t="n">
        <f aca="false">G3647+Inputs!$B$6*H3647</f>
        <v>0</v>
      </c>
      <c r="M3647" s="37" t="n">
        <f aca="false">I3647+Inputs!$B$7*J3647</f>
        <v>2.482</v>
      </c>
      <c r="N3647" s="37" t="n">
        <f aca="false">K3647+L3647+M3647</f>
        <v>2.482</v>
      </c>
    </row>
    <row r="3648" customFormat="false" ht="15" hidden="false" customHeight="false" outlineLevel="0" collapsed="false">
      <c r="A3648" s="0" t="s">
        <v>9</v>
      </c>
      <c r="B3648" s="0" t="s">
        <v>469</v>
      </c>
      <c r="C3648" s="15" t="n">
        <v>45352</v>
      </c>
      <c r="D3648" s="0" t="n">
        <v>1</v>
      </c>
      <c r="E3648" s="0" t="n">
        <v>0</v>
      </c>
      <c r="F3648" s="0" t="n">
        <v>0</v>
      </c>
      <c r="G3648" s="0" t="n">
        <v>0</v>
      </c>
      <c r="H3648" s="0" t="n">
        <v>0</v>
      </c>
      <c r="I3648" s="0" t="n">
        <v>0</v>
      </c>
      <c r="J3648" s="0" t="n">
        <v>1</v>
      </c>
      <c r="K3648" s="37" t="n">
        <f aca="false">E3648+Inputs!$B$5*F3648</f>
        <v>0</v>
      </c>
      <c r="L3648" s="37" t="n">
        <f aca="false">G3648+Inputs!$B$6*H3648</f>
        <v>0</v>
      </c>
      <c r="M3648" s="37" t="n">
        <f aca="false">I3648+Inputs!$B$7*J3648</f>
        <v>1.241</v>
      </c>
      <c r="N3648" s="37" t="n">
        <f aca="false">K3648+L3648+M3648</f>
        <v>1.241</v>
      </c>
    </row>
    <row r="3649" customFormat="false" ht="15" hidden="false" customHeight="false" outlineLevel="0" collapsed="false">
      <c r="A3649" s="0" t="s">
        <v>9</v>
      </c>
      <c r="B3649" s="0" t="s">
        <v>469</v>
      </c>
      <c r="C3649" s="15" t="n">
        <v>45383</v>
      </c>
      <c r="D3649" s="0" t="n">
        <v>1</v>
      </c>
      <c r="E3649" s="0" t="n">
        <v>0</v>
      </c>
      <c r="F3649" s="0" t="n">
        <v>0</v>
      </c>
      <c r="G3649" s="0" t="n">
        <v>0</v>
      </c>
      <c r="H3649" s="0" t="n">
        <v>0</v>
      </c>
      <c r="I3649" s="0" t="n">
        <v>0</v>
      </c>
      <c r="J3649" s="0" t="n">
        <v>9</v>
      </c>
      <c r="K3649" s="37" t="n">
        <f aca="false">E3649+Inputs!$B$5*F3649</f>
        <v>0</v>
      </c>
      <c r="L3649" s="37" t="n">
        <f aca="false">G3649+Inputs!$B$6*H3649</f>
        <v>0</v>
      </c>
      <c r="M3649" s="37" t="n">
        <f aca="false">I3649+Inputs!$B$7*J3649</f>
        <v>11.169</v>
      </c>
      <c r="N3649" s="37" t="n">
        <f aca="false">K3649+L3649+M3649</f>
        <v>11.169</v>
      </c>
    </row>
    <row r="3650" customFormat="false" ht="15" hidden="false" customHeight="false" outlineLevel="0" collapsed="false">
      <c r="A3650" s="0" t="s">
        <v>9</v>
      </c>
      <c r="B3650" s="0" t="s">
        <v>469</v>
      </c>
      <c r="C3650" s="15" t="n">
        <v>45413</v>
      </c>
      <c r="D3650" s="0" t="n">
        <v>1</v>
      </c>
      <c r="E3650" s="0" t="n">
        <v>0</v>
      </c>
      <c r="F3650" s="0" t="n">
        <v>1</v>
      </c>
      <c r="G3650" s="0" t="n">
        <v>0</v>
      </c>
      <c r="H3650" s="0" t="n">
        <v>0</v>
      </c>
      <c r="I3650" s="0" t="n">
        <v>0</v>
      </c>
      <c r="J3650" s="0" t="n">
        <v>7</v>
      </c>
      <c r="K3650" s="37" t="n">
        <f aca="false">E3650+Inputs!$B$5*F3650</f>
        <v>1.275</v>
      </c>
      <c r="L3650" s="37" t="n">
        <f aca="false">G3650+Inputs!$B$6*H3650</f>
        <v>0</v>
      </c>
      <c r="M3650" s="37" t="n">
        <f aca="false">I3650+Inputs!$B$7*J3650</f>
        <v>8.687</v>
      </c>
      <c r="N3650" s="37" t="n">
        <f aca="false">K3650+L3650+M3650</f>
        <v>9.962</v>
      </c>
    </row>
    <row r="3651" customFormat="false" ht="15" hidden="false" customHeight="false" outlineLevel="0" collapsed="false">
      <c r="A3651" s="0" t="s">
        <v>9</v>
      </c>
      <c r="B3651" s="0" t="s">
        <v>469</v>
      </c>
      <c r="C3651" s="15" t="n">
        <v>45444</v>
      </c>
      <c r="D3651" s="0" t="n">
        <v>1</v>
      </c>
      <c r="E3651" s="0" t="n">
        <v>0</v>
      </c>
      <c r="F3651" s="0" t="n">
        <v>0</v>
      </c>
      <c r="G3651" s="0" t="n">
        <v>0</v>
      </c>
      <c r="H3651" s="0" t="n">
        <v>0</v>
      </c>
      <c r="I3651" s="0" t="n">
        <v>0</v>
      </c>
      <c r="J3651" s="0" t="n">
        <v>14</v>
      </c>
      <c r="K3651" s="37" t="n">
        <f aca="false">E3651+Inputs!$B$5*F3651</f>
        <v>0</v>
      </c>
      <c r="L3651" s="37" t="n">
        <f aca="false">G3651+Inputs!$B$6*H3651</f>
        <v>0</v>
      </c>
      <c r="M3651" s="37" t="n">
        <f aca="false">I3651+Inputs!$B$7*J3651</f>
        <v>17.374</v>
      </c>
      <c r="N3651" s="37" t="n">
        <f aca="false">K3651+L3651+M3651</f>
        <v>17.374</v>
      </c>
    </row>
    <row r="3652" customFormat="false" ht="15" hidden="false" customHeight="false" outlineLevel="0" collapsed="false">
      <c r="A3652" s="0" t="s">
        <v>9</v>
      </c>
      <c r="B3652" s="0" t="s">
        <v>469</v>
      </c>
      <c r="C3652" s="15" t="n">
        <v>45474</v>
      </c>
      <c r="D3652" s="0" t="n">
        <v>1</v>
      </c>
      <c r="E3652" s="0" t="n">
        <v>0</v>
      </c>
      <c r="F3652" s="0" t="n">
        <v>0</v>
      </c>
      <c r="G3652" s="0" t="n">
        <v>0</v>
      </c>
      <c r="H3652" s="0" t="n">
        <v>0</v>
      </c>
      <c r="I3652" s="0" t="n">
        <v>0</v>
      </c>
      <c r="J3652" s="0" t="n">
        <v>21</v>
      </c>
      <c r="K3652" s="37" t="n">
        <f aca="false">E3652+Inputs!$B$5*F3652</f>
        <v>0</v>
      </c>
      <c r="L3652" s="37" t="n">
        <f aca="false">G3652+Inputs!$B$6*H3652</f>
        <v>0</v>
      </c>
      <c r="M3652" s="37" t="n">
        <f aca="false">I3652+Inputs!$B$7*J3652</f>
        <v>26.061</v>
      </c>
      <c r="N3652" s="37" t="n">
        <f aca="false">K3652+L3652+M3652</f>
        <v>26.061</v>
      </c>
    </row>
    <row r="3653" customFormat="false" ht="15" hidden="false" customHeight="false" outlineLevel="0" collapsed="false">
      <c r="A3653" s="0" t="s">
        <v>9</v>
      </c>
      <c r="B3653" s="0" t="s">
        <v>469</v>
      </c>
      <c r="C3653" s="15" t="n">
        <v>45505</v>
      </c>
      <c r="D3653" s="0" t="n">
        <v>1</v>
      </c>
      <c r="E3653" s="0" t="n">
        <v>0</v>
      </c>
      <c r="F3653" s="0" t="n">
        <v>0</v>
      </c>
      <c r="G3653" s="0" t="n">
        <v>0</v>
      </c>
      <c r="H3653" s="0" t="n">
        <v>0</v>
      </c>
      <c r="I3653" s="0" t="n">
        <v>0</v>
      </c>
      <c r="J3653" s="0" t="n">
        <v>17</v>
      </c>
      <c r="K3653" s="37" t="n">
        <f aca="false">E3653+Inputs!$B$5*F3653</f>
        <v>0</v>
      </c>
      <c r="L3653" s="37" t="n">
        <f aca="false">G3653+Inputs!$B$6*H3653</f>
        <v>0</v>
      </c>
      <c r="M3653" s="37" t="n">
        <f aca="false">I3653+Inputs!$B$7*J3653</f>
        <v>21.097</v>
      </c>
      <c r="N3653" s="37" t="n">
        <f aca="false">K3653+L3653+M3653</f>
        <v>21.097</v>
      </c>
    </row>
    <row r="3654" customFormat="false" ht="15" hidden="false" customHeight="false" outlineLevel="0" collapsed="false">
      <c r="A3654" s="0" t="s">
        <v>9</v>
      </c>
      <c r="B3654" s="0" t="s">
        <v>469</v>
      </c>
      <c r="C3654" s="15" t="n">
        <v>45536</v>
      </c>
      <c r="D3654" s="0" t="n">
        <v>1</v>
      </c>
      <c r="E3654" s="0" t="n">
        <v>0</v>
      </c>
      <c r="F3654" s="0" t="n">
        <v>1</v>
      </c>
      <c r="G3654" s="0" t="n">
        <v>0</v>
      </c>
      <c r="H3654" s="0" t="n">
        <v>0</v>
      </c>
      <c r="I3654" s="0" t="n">
        <v>0</v>
      </c>
      <c r="J3654" s="0" t="n">
        <v>12</v>
      </c>
      <c r="K3654" s="37" t="n">
        <f aca="false">E3654+Inputs!$B$5*F3654</f>
        <v>1.275</v>
      </c>
      <c r="L3654" s="37" t="n">
        <f aca="false">G3654+Inputs!$B$6*H3654</f>
        <v>0</v>
      </c>
      <c r="M3654" s="37" t="n">
        <f aca="false">I3654+Inputs!$B$7*J3654</f>
        <v>14.892</v>
      </c>
      <c r="N3654" s="37" t="n">
        <f aca="false">K3654+L3654+M3654</f>
        <v>16.167</v>
      </c>
    </row>
    <row r="3655" customFormat="false" ht="15" hidden="false" customHeight="false" outlineLevel="0" collapsed="false">
      <c r="A3655" s="0" t="s">
        <v>9</v>
      </c>
      <c r="B3655" s="0" t="s">
        <v>469</v>
      </c>
      <c r="C3655" s="15" t="n">
        <v>45566</v>
      </c>
      <c r="D3655" s="0" t="n">
        <v>1</v>
      </c>
      <c r="E3655" s="0" t="n">
        <v>0</v>
      </c>
      <c r="F3655" s="0" t="n">
        <v>0</v>
      </c>
      <c r="G3655" s="0" t="n">
        <v>0</v>
      </c>
      <c r="H3655" s="0" t="n">
        <v>0</v>
      </c>
      <c r="I3655" s="0" t="n">
        <v>0</v>
      </c>
      <c r="J3655" s="0" t="n">
        <v>18</v>
      </c>
      <c r="K3655" s="37" t="n">
        <f aca="false">E3655+Inputs!$B$5*F3655</f>
        <v>0</v>
      </c>
      <c r="L3655" s="37" t="n">
        <f aca="false">G3655+Inputs!$B$6*H3655</f>
        <v>0</v>
      </c>
      <c r="M3655" s="37" t="n">
        <f aca="false">I3655+Inputs!$B$7*J3655</f>
        <v>22.338</v>
      </c>
      <c r="N3655" s="37" t="n">
        <f aca="false">K3655+L3655+M3655</f>
        <v>22.338</v>
      </c>
    </row>
    <row r="3656" customFormat="false" ht="15" hidden="false" customHeight="false" outlineLevel="0" collapsed="false">
      <c r="A3656" s="0" t="s">
        <v>9</v>
      </c>
      <c r="B3656" s="0" t="s">
        <v>469</v>
      </c>
      <c r="C3656" s="15" t="n">
        <v>45597</v>
      </c>
      <c r="D3656" s="0" t="n">
        <v>1</v>
      </c>
      <c r="E3656" s="0" t="n">
        <v>0</v>
      </c>
      <c r="F3656" s="0" t="n">
        <v>0</v>
      </c>
      <c r="G3656" s="0" t="n">
        <v>0</v>
      </c>
      <c r="H3656" s="0" t="n">
        <v>0</v>
      </c>
      <c r="I3656" s="0" t="n">
        <v>0</v>
      </c>
      <c r="J3656" s="0" t="n">
        <v>12</v>
      </c>
      <c r="K3656" s="37" t="n">
        <f aca="false">E3656+Inputs!$B$5*F3656</f>
        <v>0</v>
      </c>
      <c r="L3656" s="37" t="n">
        <f aca="false">G3656+Inputs!$B$6*H3656</f>
        <v>0</v>
      </c>
      <c r="M3656" s="37" t="n">
        <f aca="false">I3656+Inputs!$B$7*J3656</f>
        <v>14.892</v>
      </c>
      <c r="N3656" s="37" t="n">
        <f aca="false">K3656+L3656+M3656</f>
        <v>14.892</v>
      </c>
    </row>
    <row r="3657" customFormat="false" ht="15" hidden="false" customHeight="false" outlineLevel="0" collapsed="false">
      <c r="A3657" s="0" t="s">
        <v>9</v>
      </c>
      <c r="B3657" s="0" t="s">
        <v>469</v>
      </c>
      <c r="C3657" s="15" t="n">
        <v>45627</v>
      </c>
      <c r="D3657" s="0" t="n">
        <v>1</v>
      </c>
      <c r="E3657" s="0" t="n">
        <v>0</v>
      </c>
      <c r="F3657" s="0" t="n">
        <v>0</v>
      </c>
      <c r="G3657" s="0" t="n">
        <v>0</v>
      </c>
      <c r="H3657" s="0" t="n">
        <v>0</v>
      </c>
      <c r="I3657" s="0" t="n">
        <v>0</v>
      </c>
      <c r="J3657" s="0" t="n">
        <v>15</v>
      </c>
      <c r="K3657" s="37" t="n">
        <f aca="false">E3657+Inputs!$B$5*F3657</f>
        <v>0</v>
      </c>
      <c r="L3657" s="37" t="n">
        <f aca="false">G3657+Inputs!$B$6*H3657</f>
        <v>0</v>
      </c>
      <c r="M3657" s="37" t="n">
        <f aca="false">I3657+Inputs!$B$7*J3657</f>
        <v>18.615</v>
      </c>
      <c r="N3657" s="37" t="n">
        <f aca="false">K3657+L3657+M3657</f>
        <v>18.615</v>
      </c>
    </row>
    <row r="3658" customFormat="false" ht="15" hidden="false" customHeight="false" outlineLevel="0" collapsed="false">
      <c r="A3658" s="0" t="s">
        <v>9</v>
      </c>
      <c r="B3658" s="0" t="s">
        <v>469</v>
      </c>
      <c r="C3658" s="15" t="n">
        <v>45658</v>
      </c>
      <c r="D3658" s="0" t="n">
        <v>1</v>
      </c>
      <c r="E3658" s="0" t="n">
        <v>0</v>
      </c>
      <c r="F3658" s="0" t="n">
        <v>0</v>
      </c>
      <c r="G3658" s="0" t="n">
        <v>0</v>
      </c>
      <c r="H3658" s="0" t="n">
        <v>0</v>
      </c>
      <c r="I3658" s="0" t="n">
        <v>0</v>
      </c>
      <c r="J3658" s="0" t="n">
        <v>15</v>
      </c>
      <c r="K3658" s="37" t="n">
        <f aca="false">E3658+Inputs!$B$5*F3658</f>
        <v>0</v>
      </c>
      <c r="L3658" s="37" t="n">
        <f aca="false">G3658+Inputs!$B$6*H3658</f>
        <v>0</v>
      </c>
      <c r="M3658" s="37" t="n">
        <f aca="false">I3658+Inputs!$B$7*J3658</f>
        <v>18.615</v>
      </c>
      <c r="N3658" s="37" t="n">
        <f aca="false">K3658+L3658+M3658</f>
        <v>18.615</v>
      </c>
    </row>
    <row r="3659" customFormat="false" ht="15" hidden="false" customHeight="false" outlineLevel="0" collapsed="false">
      <c r="A3659" s="0" t="s">
        <v>9</v>
      </c>
      <c r="B3659" s="0" t="s">
        <v>469</v>
      </c>
      <c r="C3659" s="15" t="n">
        <v>45689</v>
      </c>
      <c r="D3659" s="0" t="n">
        <v>1</v>
      </c>
      <c r="E3659" s="0" t="n">
        <v>0</v>
      </c>
      <c r="F3659" s="0" t="n">
        <v>0</v>
      </c>
      <c r="G3659" s="0" t="n">
        <v>0</v>
      </c>
      <c r="H3659" s="0" t="n">
        <v>0</v>
      </c>
      <c r="I3659" s="0" t="n">
        <v>0</v>
      </c>
      <c r="J3659" s="0" t="n">
        <v>16</v>
      </c>
      <c r="K3659" s="37" t="n">
        <f aca="false">E3659+Inputs!$B$5*F3659</f>
        <v>0</v>
      </c>
      <c r="L3659" s="37" t="n">
        <f aca="false">G3659+Inputs!$B$6*H3659</f>
        <v>0</v>
      </c>
      <c r="M3659" s="37" t="n">
        <f aca="false">I3659+Inputs!$B$7*J3659</f>
        <v>19.856</v>
      </c>
      <c r="N3659" s="37" t="n">
        <f aca="false">K3659+L3659+M3659</f>
        <v>19.856</v>
      </c>
    </row>
    <row r="3660" customFormat="false" ht="15" hidden="false" customHeight="false" outlineLevel="0" collapsed="false">
      <c r="A3660" s="0" t="s">
        <v>9</v>
      </c>
      <c r="B3660" s="0" t="s">
        <v>469</v>
      </c>
      <c r="C3660" s="15" t="n">
        <v>45717</v>
      </c>
      <c r="D3660" s="0" t="n">
        <v>1</v>
      </c>
      <c r="E3660" s="0" t="n">
        <v>0</v>
      </c>
      <c r="F3660" s="0" t="n">
        <v>0</v>
      </c>
      <c r="G3660" s="0" t="n">
        <v>0</v>
      </c>
      <c r="H3660" s="0" t="n">
        <v>0</v>
      </c>
      <c r="I3660" s="0" t="n">
        <v>0</v>
      </c>
      <c r="J3660" s="0" t="n">
        <v>12</v>
      </c>
      <c r="K3660" s="37" t="n">
        <f aca="false">E3660+Inputs!$B$5*F3660</f>
        <v>0</v>
      </c>
      <c r="L3660" s="37" t="n">
        <f aca="false">G3660+Inputs!$B$6*H3660</f>
        <v>0</v>
      </c>
      <c r="M3660" s="37" t="n">
        <f aca="false">I3660+Inputs!$B$7*J3660</f>
        <v>14.892</v>
      </c>
      <c r="N3660" s="37" t="n">
        <f aca="false">K3660+L3660+M3660</f>
        <v>14.892</v>
      </c>
    </row>
    <row r="3661" customFormat="false" ht="15" hidden="false" customHeight="false" outlineLevel="0" collapsed="false">
      <c r="A3661" s="0" t="s">
        <v>9</v>
      </c>
      <c r="B3661" s="0" t="s">
        <v>469</v>
      </c>
      <c r="C3661" s="15" t="n">
        <v>45748</v>
      </c>
      <c r="D3661" s="0" t="n">
        <v>1</v>
      </c>
      <c r="E3661" s="0" t="n">
        <v>0</v>
      </c>
      <c r="F3661" s="0" t="n">
        <v>0</v>
      </c>
      <c r="G3661" s="0" t="n">
        <v>0</v>
      </c>
      <c r="H3661" s="0" t="n">
        <v>0</v>
      </c>
      <c r="I3661" s="0" t="n">
        <v>0</v>
      </c>
      <c r="J3661" s="0" t="n">
        <v>9</v>
      </c>
      <c r="K3661" s="37" t="n">
        <f aca="false">E3661+Inputs!$B$5*F3661</f>
        <v>0</v>
      </c>
      <c r="L3661" s="37" t="n">
        <f aca="false">G3661+Inputs!$B$6*H3661</f>
        <v>0</v>
      </c>
      <c r="M3661" s="37" t="n">
        <f aca="false">I3661+Inputs!$B$7*J3661</f>
        <v>11.169</v>
      </c>
      <c r="N3661" s="37" t="n">
        <f aca="false">K3661+L3661+M3661</f>
        <v>11.169</v>
      </c>
    </row>
    <row r="3662" customFormat="false" ht="15" hidden="false" customHeight="false" outlineLevel="0" collapsed="false">
      <c r="A3662" s="0" t="s">
        <v>9</v>
      </c>
      <c r="B3662" s="0" t="s">
        <v>469</v>
      </c>
      <c r="C3662" s="15" t="n">
        <v>45778</v>
      </c>
      <c r="D3662" s="0" t="n">
        <v>1</v>
      </c>
      <c r="E3662" s="0" t="n">
        <v>0</v>
      </c>
      <c r="F3662" s="0" t="n">
        <v>0</v>
      </c>
      <c r="G3662" s="0" t="n">
        <v>0</v>
      </c>
      <c r="H3662" s="0" t="n">
        <v>0</v>
      </c>
      <c r="I3662" s="0" t="n">
        <v>0</v>
      </c>
      <c r="J3662" s="0" t="n">
        <v>16</v>
      </c>
      <c r="K3662" s="37" t="n">
        <f aca="false">E3662+Inputs!$B$5*F3662</f>
        <v>0</v>
      </c>
      <c r="L3662" s="37" t="n">
        <f aca="false">G3662+Inputs!$B$6*H3662</f>
        <v>0</v>
      </c>
      <c r="M3662" s="37" t="n">
        <f aca="false">I3662+Inputs!$B$7*J3662</f>
        <v>19.856</v>
      </c>
      <c r="N3662" s="37" t="n">
        <f aca="false">K3662+L3662+M3662</f>
        <v>19.856</v>
      </c>
    </row>
    <row r="3663" customFormat="false" ht="15" hidden="false" customHeight="false" outlineLevel="0" collapsed="false">
      <c r="A3663" s="0" t="s">
        <v>9</v>
      </c>
      <c r="B3663" s="0" t="s">
        <v>469</v>
      </c>
      <c r="C3663" s="15" t="n">
        <v>45809</v>
      </c>
      <c r="D3663" s="0" t="n">
        <v>1</v>
      </c>
      <c r="E3663" s="0" t="n">
        <v>0</v>
      </c>
      <c r="F3663" s="0" t="n">
        <v>0</v>
      </c>
      <c r="G3663" s="0" t="n">
        <v>0</v>
      </c>
      <c r="H3663" s="0" t="n">
        <v>0</v>
      </c>
      <c r="I3663" s="0" t="n">
        <v>0</v>
      </c>
      <c r="J3663" s="0" t="n">
        <v>22</v>
      </c>
      <c r="K3663" s="37" t="n">
        <f aca="false">E3663+Inputs!$B$5*F3663</f>
        <v>0</v>
      </c>
      <c r="L3663" s="37" t="n">
        <f aca="false">G3663+Inputs!$B$6*H3663</f>
        <v>0</v>
      </c>
      <c r="M3663" s="37" t="n">
        <f aca="false">I3663+Inputs!$B$7*J3663</f>
        <v>27.302</v>
      </c>
      <c r="N3663" s="37" t="n">
        <f aca="false">K3663+L3663+M3663</f>
        <v>27.302</v>
      </c>
    </row>
    <row r="3664" customFormat="false" ht="15" hidden="false" customHeight="false" outlineLevel="0" collapsed="false">
      <c r="A3664" s="0" t="s">
        <v>9</v>
      </c>
      <c r="B3664" s="0" t="s">
        <v>469</v>
      </c>
      <c r="C3664" s="15" t="n">
        <v>45839</v>
      </c>
      <c r="D3664" s="0" t="n">
        <v>1</v>
      </c>
      <c r="E3664" s="0" t="n">
        <v>0</v>
      </c>
      <c r="F3664" s="0" t="n">
        <v>0</v>
      </c>
      <c r="G3664" s="0" t="n">
        <v>0</v>
      </c>
      <c r="H3664" s="0" t="n">
        <v>0</v>
      </c>
      <c r="I3664" s="0" t="n">
        <v>0</v>
      </c>
      <c r="J3664" s="0" t="n">
        <v>16</v>
      </c>
      <c r="K3664" s="37" t="n">
        <f aca="false">E3664+Inputs!$B$5*F3664</f>
        <v>0</v>
      </c>
      <c r="L3664" s="37" t="n">
        <f aca="false">G3664+Inputs!$B$6*H3664</f>
        <v>0</v>
      </c>
      <c r="M3664" s="37" t="n">
        <f aca="false">I3664+Inputs!$B$7*J3664</f>
        <v>19.856</v>
      </c>
      <c r="N3664" s="37" t="n">
        <f aca="false">K3664+L3664+M3664</f>
        <v>19.856</v>
      </c>
    </row>
    <row r="3665" customFormat="false" ht="15" hidden="false" customHeight="false" outlineLevel="0" collapsed="false">
      <c r="A3665" s="0" t="s">
        <v>9</v>
      </c>
      <c r="B3665" s="0" t="s">
        <v>469</v>
      </c>
      <c r="C3665" s="15" t="n">
        <v>45870</v>
      </c>
      <c r="D3665" s="0" t="n">
        <v>1</v>
      </c>
      <c r="E3665" s="0" t="n">
        <v>0</v>
      </c>
      <c r="F3665" s="0" t="n">
        <v>0</v>
      </c>
      <c r="G3665" s="0" t="n">
        <v>0</v>
      </c>
      <c r="H3665" s="0" t="n">
        <v>0</v>
      </c>
      <c r="I3665" s="0" t="n">
        <v>0</v>
      </c>
      <c r="J3665" s="0" t="n">
        <v>15</v>
      </c>
      <c r="K3665" s="37" t="n">
        <f aca="false">E3665+Inputs!$B$5*F3665</f>
        <v>0</v>
      </c>
      <c r="L3665" s="37" t="n">
        <f aca="false">G3665+Inputs!$B$6*H3665</f>
        <v>0</v>
      </c>
      <c r="M3665" s="37" t="n">
        <f aca="false">I3665+Inputs!$B$7*J3665</f>
        <v>18.615</v>
      </c>
      <c r="N3665" s="37" t="n">
        <f aca="false">K3665+L3665+M3665</f>
        <v>18.615</v>
      </c>
    </row>
    <row r="3666" customFormat="false" ht="15" hidden="false" customHeight="false" outlineLevel="0" collapsed="false">
      <c r="A3666" s="0" t="s">
        <v>9</v>
      </c>
      <c r="B3666" s="0" t="s">
        <v>469</v>
      </c>
      <c r="C3666" s="15" t="n">
        <v>45901</v>
      </c>
      <c r="D3666" s="0" t="n">
        <v>1</v>
      </c>
      <c r="E3666" s="0" t="n">
        <v>0</v>
      </c>
      <c r="F3666" s="0" t="n">
        <v>0</v>
      </c>
      <c r="G3666" s="0" t="n">
        <v>0</v>
      </c>
      <c r="H3666" s="0" t="n">
        <v>0</v>
      </c>
      <c r="I3666" s="0" t="n">
        <v>0</v>
      </c>
      <c r="J3666" s="0" t="n">
        <v>12</v>
      </c>
      <c r="K3666" s="37" t="n">
        <f aca="false">E3666+Inputs!$B$5*F3666</f>
        <v>0</v>
      </c>
      <c r="L3666" s="37" t="n">
        <f aca="false">G3666+Inputs!$B$6*H3666</f>
        <v>0</v>
      </c>
      <c r="M3666" s="37" t="n">
        <f aca="false">I3666+Inputs!$B$7*J3666</f>
        <v>14.892</v>
      </c>
      <c r="N3666" s="37" t="n">
        <f aca="false">K3666+L3666+M3666</f>
        <v>14.892</v>
      </c>
    </row>
    <row r="3667" customFormat="false" ht="15" hidden="false" customHeight="false" outlineLevel="0" collapsed="false">
      <c r="A3667" s="0" t="s">
        <v>9</v>
      </c>
      <c r="B3667" s="0" t="s">
        <v>469</v>
      </c>
      <c r="C3667" s="15" t="n">
        <v>45931</v>
      </c>
      <c r="D3667" s="0" t="n">
        <v>1</v>
      </c>
      <c r="E3667" s="0" t="n">
        <v>0</v>
      </c>
      <c r="F3667" s="0" t="n">
        <v>0</v>
      </c>
      <c r="G3667" s="0" t="n">
        <v>0</v>
      </c>
      <c r="H3667" s="0" t="n">
        <v>0</v>
      </c>
      <c r="I3667" s="0" t="n">
        <v>0</v>
      </c>
      <c r="J3667" s="0" t="n">
        <v>19</v>
      </c>
      <c r="K3667" s="37" t="n">
        <f aca="false">E3667+Inputs!$B$5*F3667</f>
        <v>0</v>
      </c>
      <c r="L3667" s="37" t="n">
        <f aca="false">G3667+Inputs!$B$6*H3667</f>
        <v>0</v>
      </c>
      <c r="M3667" s="37" t="n">
        <f aca="false">I3667+Inputs!$B$7*J3667</f>
        <v>23.579</v>
      </c>
      <c r="N3667" s="37" t="n">
        <f aca="false">K3667+L3667+M3667</f>
        <v>23.579</v>
      </c>
    </row>
    <row r="3668" customFormat="false" ht="15" hidden="false" customHeight="false" outlineLevel="0" collapsed="false">
      <c r="A3668" s="0" t="s">
        <v>9</v>
      </c>
      <c r="B3668" s="0" t="s">
        <v>469</v>
      </c>
      <c r="C3668" s="15" t="n">
        <v>45962</v>
      </c>
      <c r="D3668" s="0" t="n">
        <v>1</v>
      </c>
      <c r="E3668" s="0" t="n">
        <v>0</v>
      </c>
      <c r="F3668" s="0" t="n">
        <v>0</v>
      </c>
      <c r="G3668" s="0" t="n">
        <v>0</v>
      </c>
      <c r="H3668" s="0" t="n">
        <v>0</v>
      </c>
      <c r="I3668" s="0" t="n">
        <v>0</v>
      </c>
      <c r="J3668" s="0" t="n">
        <v>15</v>
      </c>
      <c r="K3668" s="37" t="n">
        <f aca="false">E3668+Inputs!$B$5*F3668</f>
        <v>0</v>
      </c>
      <c r="L3668" s="37" t="n">
        <f aca="false">G3668+Inputs!$B$6*H3668</f>
        <v>0</v>
      </c>
      <c r="M3668" s="37" t="n">
        <f aca="false">I3668+Inputs!$B$7*J3668</f>
        <v>18.615</v>
      </c>
      <c r="N3668" s="37" t="n">
        <f aca="false">K3668+L3668+M3668</f>
        <v>18.615</v>
      </c>
    </row>
    <row r="3669" customFormat="false" ht="15" hidden="false" customHeight="false" outlineLevel="0" collapsed="false">
      <c r="A3669" s="0" t="s">
        <v>9</v>
      </c>
      <c r="B3669" s="0" t="s">
        <v>469</v>
      </c>
      <c r="C3669" s="15" t="n">
        <v>45992</v>
      </c>
      <c r="D3669" s="0" t="n">
        <v>1</v>
      </c>
      <c r="E3669" s="0" t="n">
        <v>0</v>
      </c>
      <c r="F3669" s="0" t="n">
        <v>0</v>
      </c>
      <c r="G3669" s="0" t="n">
        <v>0</v>
      </c>
      <c r="H3669" s="0" t="n">
        <v>1</v>
      </c>
      <c r="I3669" s="0" t="n">
        <v>0</v>
      </c>
      <c r="J3669" s="0" t="n">
        <v>16</v>
      </c>
      <c r="K3669" s="37" t="n">
        <f aca="false">E3669+Inputs!$B$5*F3669</f>
        <v>0</v>
      </c>
      <c r="L3669" s="37" t="n">
        <f aca="false">G3669+Inputs!$B$6*H3669</f>
        <v>1.275</v>
      </c>
      <c r="M3669" s="37" t="n">
        <f aca="false">I3669+Inputs!$B$7*J3669</f>
        <v>19.856</v>
      </c>
      <c r="N3669" s="37" t="n">
        <f aca="false">K3669+L3669+M3669</f>
        <v>21.131</v>
      </c>
    </row>
    <row r="3670" customFormat="false" ht="15" hidden="false" customHeight="false" outlineLevel="0" collapsed="false">
      <c r="A3670" s="0" t="s">
        <v>9</v>
      </c>
      <c r="B3670" s="0" t="s">
        <v>469</v>
      </c>
      <c r="C3670" s="15" t="n">
        <v>46023</v>
      </c>
      <c r="D3670" s="0" t="n">
        <v>1</v>
      </c>
      <c r="E3670" s="0" t="n">
        <v>0</v>
      </c>
      <c r="F3670" s="0" t="n">
        <v>0</v>
      </c>
      <c r="G3670" s="0" t="n">
        <v>0</v>
      </c>
      <c r="H3670" s="0" t="n">
        <v>0</v>
      </c>
      <c r="I3670" s="0" t="n">
        <v>0</v>
      </c>
      <c r="J3670" s="0" t="n">
        <v>11</v>
      </c>
      <c r="K3670" s="37" t="n">
        <f aca="false">E3670+Inputs!$B$5*F3670</f>
        <v>0</v>
      </c>
      <c r="L3670" s="37" t="n">
        <f aca="false">G3670+Inputs!$B$6*H3670</f>
        <v>0</v>
      </c>
      <c r="M3670" s="37" t="n">
        <f aca="false">I3670+Inputs!$B$7*J3670</f>
        <v>13.651</v>
      </c>
      <c r="N3670" s="37" t="n">
        <f aca="false">K3670+L3670+M3670</f>
        <v>13.651</v>
      </c>
    </row>
    <row r="3671" customFormat="false" ht="15" hidden="false" customHeight="false" outlineLevel="0" collapsed="false">
      <c r="A3671" s="0" t="s">
        <v>9</v>
      </c>
      <c r="B3671" s="0" t="s">
        <v>469</v>
      </c>
      <c r="C3671" s="15" t="n">
        <v>46054</v>
      </c>
      <c r="D3671" s="0" t="n">
        <v>1</v>
      </c>
      <c r="E3671" s="0" t="n">
        <v>0</v>
      </c>
      <c r="F3671" s="0" t="n">
        <v>0</v>
      </c>
      <c r="G3671" s="0" t="n">
        <v>0</v>
      </c>
      <c r="H3671" s="0" t="n">
        <v>0</v>
      </c>
      <c r="I3671" s="0" t="n">
        <v>0</v>
      </c>
      <c r="J3671" s="0" t="n">
        <v>9</v>
      </c>
      <c r="K3671" s="37" t="n">
        <f aca="false">E3671+Inputs!$B$5*F3671</f>
        <v>0</v>
      </c>
      <c r="L3671" s="37" t="n">
        <f aca="false">G3671+Inputs!$B$6*H3671</f>
        <v>0</v>
      </c>
      <c r="M3671" s="37" t="n">
        <f aca="false">I3671+Inputs!$B$7*J3671</f>
        <v>11.169</v>
      </c>
      <c r="N3671" s="37" t="n">
        <f aca="false">K3671+L3671+M3671</f>
        <v>11.169</v>
      </c>
    </row>
    <row r="3672" customFormat="false" ht="15" hidden="false" customHeight="false" outlineLevel="0" collapsed="false">
      <c r="A3672" s="0" t="s">
        <v>9</v>
      </c>
      <c r="B3672" s="0" t="s">
        <v>469</v>
      </c>
      <c r="C3672" s="15" t="n">
        <v>46082</v>
      </c>
      <c r="D3672" s="0" t="n">
        <v>1</v>
      </c>
      <c r="E3672" s="0" t="n">
        <v>0</v>
      </c>
      <c r="F3672" s="0" t="n">
        <v>0</v>
      </c>
      <c r="G3672" s="0" t="n">
        <v>0</v>
      </c>
      <c r="H3672" s="0" t="n">
        <v>0</v>
      </c>
      <c r="I3672" s="0" t="n">
        <v>0</v>
      </c>
      <c r="J3672" s="0" t="n">
        <v>11</v>
      </c>
      <c r="K3672" s="37" t="n">
        <f aca="false">E3672+Inputs!$B$5*F3672</f>
        <v>0</v>
      </c>
      <c r="L3672" s="37" t="n">
        <f aca="false">G3672+Inputs!$B$6*H3672</f>
        <v>0</v>
      </c>
      <c r="M3672" s="37" t="n">
        <f aca="false">I3672+Inputs!$B$7*J3672</f>
        <v>13.651</v>
      </c>
      <c r="N3672" s="37" t="n">
        <f aca="false">K3672+L3672+M3672</f>
        <v>13.651</v>
      </c>
    </row>
    <row r="3673" customFormat="false" ht="15" hidden="false" customHeight="false" outlineLevel="0" collapsed="false">
      <c r="A3673" s="0" t="s">
        <v>9</v>
      </c>
      <c r="B3673" s="0" t="s">
        <v>469</v>
      </c>
      <c r="C3673" s="15" t="n">
        <v>46113</v>
      </c>
      <c r="D3673" s="0" t="n">
        <v>1</v>
      </c>
      <c r="E3673" s="0" t="n">
        <v>0</v>
      </c>
      <c r="F3673" s="0" t="n">
        <v>0</v>
      </c>
      <c r="G3673" s="0" t="n">
        <v>0</v>
      </c>
      <c r="H3673" s="0" t="n">
        <v>0</v>
      </c>
      <c r="I3673" s="0" t="n">
        <v>0</v>
      </c>
      <c r="J3673" s="0" t="n">
        <v>11</v>
      </c>
      <c r="K3673" s="37" t="n">
        <f aca="false">E3673+Inputs!$B$5*F3673</f>
        <v>0</v>
      </c>
      <c r="L3673" s="37" t="n">
        <f aca="false">G3673+Inputs!$B$6*H3673</f>
        <v>0</v>
      </c>
      <c r="M3673" s="37" t="n">
        <f aca="false">I3673+Inputs!$B$7*J3673</f>
        <v>13.651</v>
      </c>
      <c r="N3673" s="37" t="n">
        <f aca="false">K3673+L3673+M3673</f>
        <v>13.651</v>
      </c>
    </row>
    <row r="3674" customFormat="false" ht="15" hidden="false" customHeight="false" outlineLevel="0" collapsed="false">
      <c r="A3674" s="0" t="s">
        <v>9</v>
      </c>
      <c r="B3674" s="0" t="s">
        <v>469</v>
      </c>
      <c r="C3674" s="15" t="n">
        <v>46143</v>
      </c>
      <c r="D3674" s="0" t="n">
        <v>1</v>
      </c>
      <c r="E3674" s="0" t="n">
        <v>0</v>
      </c>
      <c r="F3674" s="0" t="n">
        <v>0</v>
      </c>
      <c r="G3674" s="0" t="n">
        <v>0</v>
      </c>
      <c r="H3674" s="0" t="n">
        <v>0</v>
      </c>
      <c r="I3674" s="0" t="n">
        <v>0</v>
      </c>
      <c r="J3674" s="0" t="n">
        <v>12</v>
      </c>
      <c r="K3674" s="37" t="n">
        <f aca="false">E3674+Inputs!$B$5*F3674</f>
        <v>0</v>
      </c>
      <c r="L3674" s="37" t="n">
        <f aca="false">G3674+Inputs!$B$6*H3674</f>
        <v>0</v>
      </c>
      <c r="M3674" s="37" t="n">
        <f aca="false">I3674+Inputs!$B$7*J3674</f>
        <v>14.892</v>
      </c>
      <c r="N3674" s="37" t="n">
        <f aca="false">K3674+L3674+M3674</f>
        <v>14.892</v>
      </c>
    </row>
    <row r="3675" customFormat="false" ht="15" hidden="false" customHeight="false" outlineLevel="0" collapsed="false">
      <c r="A3675" s="0" t="s">
        <v>9</v>
      </c>
      <c r="B3675" s="0" t="s">
        <v>469</v>
      </c>
      <c r="C3675" s="15" t="n">
        <v>46174</v>
      </c>
      <c r="D3675" s="0" t="n">
        <v>1</v>
      </c>
      <c r="E3675" s="0" t="n">
        <v>0</v>
      </c>
      <c r="F3675" s="0" t="n">
        <v>0</v>
      </c>
      <c r="G3675" s="0" t="n">
        <v>0</v>
      </c>
      <c r="H3675" s="0" t="n">
        <v>0</v>
      </c>
      <c r="I3675" s="0" t="n">
        <v>0</v>
      </c>
      <c r="J3675" s="0" t="n">
        <v>17</v>
      </c>
      <c r="K3675" s="37" t="n">
        <f aca="false">E3675+Inputs!$B$5*F3675</f>
        <v>0</v>
      </c>
      <c r="L3675" s="37" t="n">
        <f aca="false">G3675+Inputs!$B$6*H3675</f>
        <v>0</v>
      </c>
      <c r="M3675" s="37" t="n">
        <f aca="false">I3675+Inputs!$B$7*J3675</f>
        <v>21.097</v>
      </c>
      <c r="N3675" s="37" t="n">
        <f aca="false">K3675+L3675+M3675</f>
        <v>21.097</v>
      </c>
    </row>
    <row r="3676" customFormat="false" ht="15" hidden="false" customHeight="false" outlineLevel="0" collapsed="false">
      <c r="A3676" s="0" t="s">
        <v>9</v>
      </c>
      <c r="B3676" s="0" t="s">
        <v>469</v>
      </c>
      <c r="C3676" s="15" t="n">
        <v>46204</v>
      </c>
      <c r="D3676" s="0" t="n">
        <v>1</v>
      </c>
      <c r="E3676" s="0" t="n">
        <v>0</v>
      </c>
      <c r="F3676" s="0" t="n">
        <v>0</v>
      </c>
      <c r="G3676" s="0" t="n">
        <v>0</v>
      </c>
      <c r="H3676" s="0" t="n">
        <v>0</v>
      </c>
      <c r="I3676" s="0" t="n">
        <v>0</v>
      </c>
      <c r="J3676" s="0" t="n">
        <v>17</v>
      </c>
      <c r="K3676" s="37" t="n">
        <f aca="false">E3676+Inputs!$B$5*F3676</f>
        <v>0</v>
      </c>
      <c r="L3676" s="37" t="n">
        <f aca="false">G3676+Inputs!$B$6*H3676</f>
        <v>0</v>
      </c>
      <c r="M3676" s="37" t="n">
        <f aca="false">I3676+Inputs!$B$7*J3676</f>
        <v>21.097</v>
      </c>
      <c r="N3676" s="37" t="n">
        <f aca="false">K3676+L3676+M3676</f>
        <v>21.097</v>
      </c>
    </row>
    <row r="3677" customFormat="false" ht="15" hidden="false" customHeight="false" outlineLevel="0" collapsed="false">
      <c r="A3677" s="0" t="s">
        <v>9</v>
      </c>
      <c r="B3677" s="0" t="s">
        <v>469</v>
      </c>
      <c r="C3677" s="15" t="n">
        <v>46235</v>
      </c>
      <c r="D3677" s="0" t="n">
        <v>1</v>
      </c>
      <c r="E3677" s="0" t="n">
        <v>0</v>
      </c>
      <c r="F3677" s="0" t="n">
        <v>0</v>
      </c>
      <c r="G3677" s="0" t="n">
        <v>0</v>
      </c>
      <c r="H3677" s="0" t="n">
        <v>0</v>
      </c>
      <c r="I3677" s="0" t="n">
        <v>0</v>
      </c>
      <c r="J3677" s="0" t="n">
        <v>11</v>
      </c>
      <c r="K3677" s="37" t="n">
        <f aca="false">E3677+Inputs!$B$5*F3677</f>
        <v>0</v>
      </c>
      <c r="L3677" s="37" t="n">
        <f aca="false">G3677+Inputs!$B$6*H3677</f>
        <v>0</v>
      </c>
      <c r="M3677" s="37" t="n">
        <f aca="false">I3677+Inputs!$B$7*J3677</f>
        <v>13.651</v>
      </c>
      <c r="N3677" s="37" t="n">
        <f aca="false">K3677+L3677+M3677</f>
        <v>13.651</v>
      </c>
    </row>
    <row r="3678" customFormat="false" ht="15" hidden="false" customHeight="false" outlineLevel="0" collapsed="false">
      <c r="A3678" s="0" t="s">
        <v>9</v>
      </c>
      <c r="B3678" s="0" t="s">
        <v>421</v>
      </c>
      <c r="C3678" s="15" t="n">
        <v>44927</v>
      </c>
      <c r="D3678" s="0" t="n">
        <v>3</v>
      </c>
      <c r="E3678" s="0" t="n">
        <v>0</v>
      </c>
      <c r="F3678" s="0" t="n">
        <v>19</v>
      </c>
      <c r="G3678" s="0" t="n">
        <v>0</v>
      </c>
      <c r="H3678" s="0" t="n">
        <v>1</v>
      </c>
      <c r="I3678" s="0" t="n">
        <v>0</v>
      </c>
      <c r="J3678" s="0" t="n">
        <v>316</v>
      </c>
      <c r="K3678" s="37" t="n">
        <f aca="false">E3678+Inputs!$B$5*F3678</f>
        <v>24.225</v>
      </c>
      <c r="L3678" s="37" t="n">
        <f aca="false">G3678+Inputs!$B$6*H3678</f>
        <v>1.275</v>
      </c>
      <c r="M3678" s="37" t="n">
        <f aca="false">I3678+Inputs!$B$7*J3678</f>
        <v>392.156</v>
      </c>
      <c r="N3678" s="37" t="n">
        <f aca="false">K3678+L3678+M3678</f>
        <v>417.656</v>
      </c>
    </row>
    <row r="3679" customFormat="false" ht="15" hidden="false" customHeight="false" outlineLevel="0" collapsed="false">
      <c r="A3679" s="0" t="s">
        <v>9</v>
      </c>
      <c r="B3679" s="0" t="s">
        <v>421</v>
      </c>
      <c r="C3679" s="15" t="n">
        <v>44958</v>
      </c>
      <c r="D3679" s="0" t="n">
        <v>3</v>
      </c>
      <c r="E3679" s="0" t="n">
        <v>0</v>
      </c>
      <c r="F3679" s="0" t="n">
        <v>24</v>
      </c>
      <c r="G3679" s="0" t="n">
        <v>0</v>
      </c>
      <c r="H3679" s="0" t="n">
        <v>0</v>
      </c>
      <c r="I3679" s="0" t="n">
        <v>0</v>
      </c>
      <c r="J3679" s="0" t="n">
        <v>233</v>
      </c>
      <c r="K3679" s="37" t="n">
        <f aca="false">E3679+Inputs!$B$5*F3679</f>
        <v>30.6</v>
      </c>
      <c r="L3679" s="37" t="n">
        <f aca="false">G3679+Inputs!$B$6*H3679</f>
        <v>0</v>
      </c>
      <c r="M3679" s="37" t="n">
        <f aca="false">I3679+Inputs!$B$7*J3679</f>
        <v>289.153</v>
      </c>
      <c r="N3679" s="37" t="n">
        <f aca="false">K3679+L3679+M3679</f>
        <v>319.753</v>
      </c>
    </row>
    <row r="3680" customFormat="false" ht="15" hidden="false" customHeight="false" outlineLevel="0" collapsed="false">
      <c r="A3680" s="0" t="s">
        <v>9</v>
      </c>
      <c r="B3680" s="0" t="s">
        <v>421</v>
      </c>
      <c r="C3680" s="15" t="n">
        <v>44986</v>
      </c>
      <c r="D3680" s="0" t="n">
        <v>3</v>
      </c>
      <c r="E3680" s="0" t="n">
        <v>0</v>
      </c>
      <c r="F3680" s="0" t="n">
        <v>10</v>
      </c>
      <c r="G3680" s="0" t="n">
        <v>0</v>
      </c>
      <c r="H3680" s="0" t="n">
        <v>0</v>
      </c>
      <c r="I3680" s="0" t="n">
        <v>0</v>
      </c>
      <c r="J3680" s="0" t="n">
        <v>48</v>
      </c>
      <c r="K3680" s="37" t="n">
        <f aca="false">E3680+Inputs!$B$5*F3680</f>
        <v>12.75</v>
      </c>
      <c r="L3680" s="37" t="n">
        <f aca="false">G3680+Inputs!$B$6*H3680</f>
        <v>0</v>
      </c>
      <c r="M3680" s="37" t="n">
        <f aca="false">I3680+Inputs!$B$7*J3680</f>
        <v>59.568</v>
      </c>
      <c r="N3680" s="37" t="n">
        <f aca="false">K3680+L3680+M3680</f>
        <v>72.318</v>
      </c>
    </row>
    <row r="3681" customFormat="false" ht="15" hidden="false" customHeight="false" outlineLevel="0" collapsed="false">
      <c r="A3681" s="0" t="s">
        <v>9</v>
      </c>
      <c r="B3681" s="0" t="s">
        <v>421</v>
      </c>
      <c r="C3681" s="15" t="n">
        <v>45017</v>
      </c>
      <c r="D3681" s="0" t="n">
        <v>3</v>
      </c>
      <c r="E3681" s="0" t="n">
        <v>0</v>
      </c>
      <c r="F3681" s="0" t="n">
        <v>4</v>
      </c>
      <c r="G3681" s="0" t="n">
        <v>0</v>
      </c>
      <c r="H3681" s="0" t="n">
        <v>2</v>
      </c>
      <c r="I3681" s="0" t="n">
        <v>0</v>
      </c>
      <c r="J3681" s="0" t="n">
        <v>92</v>
      </c>
      <c r="K3681" s="37" t="n">
        <f aca="false">E3681+Inputs!$B$5*F3681</f>
        <v>5.1</v>
      </c>
      <c r="L3681" s="37" t="n">
        <f aca="false">G3681+Inputs!$B$6*H3681</f>
        <v>2.55</v>
      </c>
      <c r="M3681" s="37" t="n">
        <f aca="false">I3681+Inputs!$B$7*J3681</f>
        <v>114.172</v>
      </c>
      <c r="N3681" s="37" t="n">
        <f aca="false">K3681+L3681+M3681</f>
        <v>121.822</v>
      </c>
    </row>
    <row r="3682" customFormat="false" ht="15" hidden="false" customHeight="false" outlineLevel="0" collapsed="false">
      <c r="A3682" s="0" t="s">
        <v>9</v>
      </c>
      <c r="B3682" s="0" t="s">
        <v>421</v>
      </c>
      <c r="C3682" s="15" t="n">
        <v>45047</v>
      </c>
      <c r="D3682" s="0" t="n">
        <v>3</v>
      </c>
      <c r="E3682" s="0" t="n">
        <v>0</v>
      </c>
      <c r="F3682" s="0" t="n">
        <v>27</v>
      </c>
      <c r="G3682" s="0" t="n">
        <v>0</v>
      </c>
      <c r="H3682" s="0" t="n">
        <v>4</v>
      </c>
      <c r="I3682" s="0" t="n">
        <v>0</v>
      </c>
      <c r="J3682" s="0" t="n">
        <v>330</v>
      </c>
      <c r="K3682" s="37" t="n">
        <f aca="false">E3682+Inputs!$B$5*F3682</f>
        <v>34.425</v>
      </c>
      <c r="L3682" s="37" t="n">
        <f aca="false">G3682+Inputs!$B$6*H3682</f>
        <v>5.1</v>
      </c>
      <c r="M3682" s="37" t="n">
        <f aca="false">I3682+Inputs!$B$7*J3682</f>
        <v>409.53</v>
      </c>
      <c r="N3682" s="37" t="n">
        <f aca="false">K3682+L3682+M3682</f>
        <v>449.055</v>
      </c>
    </row>
    <row r="3683" customFormat="false" ht="15" hidden="false" customHeight="false" outlineLevel="0" collapsed="false">
      <c r="A3683" s="0" t="s">
        <v>9</v>
      </c>
      <c r="B3683" s="0" t="s">
        <v>421</v>
      </c>
      <c r="C3683" s="15" t="n">
        <v>45078</v>
      </c>
      <c r="D3683" s="0" t="n">
        <v>3</v>
      </c>
      <c r="E3683" s="0" t="n">
        <v>0</v>
      </c>
      <c r="F3683" s="0" t="n">
        <v>24</v>
      </c>
      <c r="G3683" s="0" t="n">
        <v>0</v>
      </c>
      <c r="H3683" s="0" t="n">
        <v>1</v>
      </c>
      <c r="I3683" s="0" t="n">
        <v>0</v>
      </c>
      <c r="J3683" s="0" t="n">
        <v>401</v>
      </c>
      <c r="K3683" s="37" t="n">
        <f aca="false">E3683+Inputs!$B$5*F3683</f>
        <v>30.6</v>
      </c>
      <c r="L3683" s="37" t="n">
        <f aca="false">G3683+Inputs!$B$6*H3683</f>
        <v>1.275</v>
      </c>
      <c r="M3683" s="37" t="n">
        <f aca="false">I3683+Inputs!$B$7*J3683</f>
        <v>497.641</v>
      </c>
      <c r="N3683" s="37" t="n">
        <f aca="false">K3683+L3683+M3683</f>
        <v>529.516</v>
      </c>
    </row>
    <row r="3684" customFormat="false" ht="15" hidden="false" customHeight="false" outlineLevel="0" collapsed="false">
      <c r="A3684" s="0" t="s">
        <v>9</v>
      </c>
      <c r="B3684" s="0" t="s">
        <v>421</v>
      </c>
      <c r="C3684" s="15" t="n">
        <v>45108</v>
      </c>
      <c r="D3684" s="0" t="n">
        <v>3</v>
      </c>
      <c r="E3684" s="0" t="n">
        <v>0</v>
      </c>
      <c r="F3684" s="0" t="n">
        <v>24</v>
      </c>
      <c r="G3684" s="0" t="n">
        <v>0</v>
      </c>
      <c r="H3684" s="0" t="n">
        <v>2</v>
      </c>
      <c r="I3684" s="0" t="n">
        <v>0</v>
      </c>
      <c r="J3684" s="0" t="n">
        <v>338</v>
      </c>
      <c r="K3684" s="37" t="n">
        <f aca="false">E3684+Inputs!$B$5*F3684</f>
        <v>30.6</v>
      </c>
      <c r="L3684" s="37" t="n">
        <f aca="false">G3684+Inputs!$B$6*H3684</f>
        <v>2.55</v>
      </c>
      <c r="M3684" s="37" t="n">
        <f aca="false">I3684+Inputs!$B$7*J3684</f>
        <v>419.458</v>
      </c>
      <c r="N3684" s="37" t="n">
        <f aca="false">K3684+L3684+M3684</f>
        <v>452.608</v>
      </c>
    </row>
    <row r="3685" customFormat="false" ht="15" hidden="false" customHeight="false" outlineLevel="0" collapsed="false">
      <c r="A3685" s="0" t="s">
        <v>9</v>
      </c>
      <c r="B3685" s="0" t="s">
        <v>421</v>
      </c>
      <c r="C3685" s="15" t="n">
        <v>45139</v>
      </c>
      <c r="D3685" s="0" t="n">
        <v>3</v>
      </c>
      <c r="E3685" s="0" t="n">
        <v>0</v>
      </c>
      <c r="F3685" s="0" t="n">
        <v>25</v>
      </c>
      <c r="G3685" s="0" t="n">
        <v>0</v>
      </c>
      <c r="H3685" s="0" t="n">
        <v>6</v>
      </c>
      <c r="I3685" s="0" t="n">
        <v>0</v>
      </c>
      <c r="J3685" s="0" t="n">
        <v>400</v>
      </c>
      <c r="K3685" s="37" t="n">
        <f aca="false">E3685+Inputs!$B$5*F3685</f>
        <v>31.875</v>
      </c>
      <c r="L3685" s="37" t="n">
        <f aca="false">G3685+Inputs!$B$6*H3685</f>
        <v>7.65</v>
      </c>
      <c r="M3685" s="37" t="n">
        <f aca="false">I3685+Inputs!$B$7*J3685</f>
        <v>496.4</v>
      </c>
      <c r="N3685" s="37" t="n">
        <f aca="false">K3685+L3685+M3685</f>
        <v>535.925</v>
      </c>
    </row>
    <row r="3686" customFormat="false" ht="15" hidden="false" customHeight="false" outlineLevel="0" collapsed="false">
      <c r="A3686" s="0" t="s">
        <v>9</v>
      </c>
      <c r="B3686" s="0" t="s">
        <v>421</v>
      </c>
      <c r="C3686" s="15" t="n">
        <v>45170</v>
      </c>
      <c r="D3686" s="0" t="n">
        <v>3</v>
      </c>
      <c r="E3686" s="0" t="n">
        <v>0</v>
      </c>
      <c r="F3686" s="0" t="n">
        <v>47</v>
      </c>
      <c r="G3686" s="0" t="n">
        <v>0</v>
      </c>
      <c r="H3686" s="0" t="n">
        <v>5</v>
      </c>
      <c r="I3686" s="0" t="n">
        <v>0</v>
      </c>
      <c r="J3686" s="0" t="n">
        <v>436</v>
      </c>
      <c r="K3686" s="37" t="n">
        <f aca="false">E3686+Inputs!$B$5*F3686</f>
        <v>59.925</v>
      </c>
      <c r="L3686" s="37" t="n">
        <f aca="false">G3686+Inputs!$B$6*H3686</f>
        <v>6.375</v>
      </c>
      <c r="M3686" s="37" t="n">
        <f aca="false">I3686+Inputs!$B$7*J3686</f>
        <v>541.076</v>
      </c>
      <c r="N3686" s="37" t="n">
        <f aca="false">K3686+L3686+M3686</f>
        <v>607.376</v>
      </c>
    </row>
    <row r="3687" customFormat="false" ht="15" hidden="false" customHeight="false" outlineLevel="0" collapsed="false">
      <c r="A3687" s="0" t="s">
        <v>9</v>
      </c>
      <c r="B3687" s="0" t="s">
        <v>421</v>
      </c>
      <c r="C3687" s="15" t="n">
        <v>45200</v>
      </c>
      <c r="D3687" s="0" t="n">
        <v>3</v>
      </c>
      <c r="E3687" s="0" t="n">
        <v>0</v>
      </c>
      <c r="F3687" s="0" t="n">
        <v>28</v>
      </c>
      <c r="G3687" s="0" t="n">
        <v>0</v>
      </c>
      <c r="H3687" s="0" t="n">
        <v>3</v>
      </c>
      <c r="I3687" s="0" t="n">
        <v>0</v>
      </c>
      <c r="J3687" s="0" t="n">
        <v>416</v>
      </c>
      <c r="K3687" s="37" t="n">
        <f aca="false">E3687+Inputs!$B$5*F3687</f>
        <v>35.7</v>
      </c>
      <c r="L3687" s="37" t="n">
        <f aca="false">G3687+Inputs!$B$6*H3687</f>
        <v>3.825</v>
      </c>
      <c r="M3687" s="37" t="n">
        <f aca="false">I3687+Inputs!$B$7*J3687</f>
        <v>516.256</v>
      </c>
      <c r="N3687" s="37" t="n">
        <f aca="false">K3687+L3687+M3687</f>
        <v>555.781</v>
      </c>
    </row>
    <row r="3688" customFormat="false" ht="15" hidden="false" customHeight="false" outlineLevel="0" collapsed="false">
      <c r="A3688" s="0" t="s">
        <v>9</v>
      </c>
      <c r="B3688" s="0" t="s">
        <v>421</v>
      </c>
      <c r="C3688" s="15" t="n">
        <v>45231</v>
      </c>
      <c r="D3688" s="0" t="n">
        <v>3</v>
      </c>
      <c r="E3688" s="0" t="n">
        <v>0</v>
      </c>
      <c r="F3688" s="0" t="n">
        <v>37</v>
      </c>
      <c r="G3688" s="0" t="n">
        <v>0</v>
      </c>
      <c r="H3688" s="0" t="n">
        <v>10</v>
      </c>
      <c r="I3688" s="0" t="n">
        <v>0</v>
      </c>
      <c r="J3688" s="0" t="n">
        <v>410</v>
      </c>
      <c r="K3688" s="37" t="n">
        <f aca="false">E3688+Inputs!$B$5*F3688</f>
        <v>47.175</v>
      </c>
      <c r="L3688" s="37" t="n">
        <f aca="false">G3688+Inputs!$B$6*H3688</f>
        <v>12.75</v>
      </c>
      <c r="M3688" s="37" t="n">
        <f aca="false">I3688+Inputs!$B$7*J3688</f>
        <v>508.81</v>
      </c>
      <c r="N3688" s="37" t="n">
        <f aca="false">K3688+L3688+M3688</f>
        <v>568.735</v>
      </c>
    </row>
    <row r="3689" customFormat="false" ht="15" hidden="false" customHeight="false" outlineLevel="0" collapsed="false">
      <c r="A3689" s="0" t="s">
        <v>9</v>
      </c>
      <c r="B3689" s="0" t="s">
        <v>421</v>
      </c>
      <c r="C3689" s="15" t="n">
        <v>45261</v>
      </c>
      <c r="D3689" s="0" t="n">
        <v>3</v>
      </c>
      <c r="E3689" s="0" t="n">
        <v>0</v>
      </c>
      <c r="F3689" s="0" t="n">
        <v>28</v>
      </c>
      <c r="G3689" s="0" t="n">
        <v>0</v>
      </c>
      <c r="H3689" s="0" t="n">
        <v>7</v>
      </c>
      <c r="I3689" s="0" t="n">
        <v>0</v>
      </c>
      <c r="J3689" s="0" t="n">
        <v>253</v>
      </c>
      <c r="K3689" s="37" t="n">
        <f aca="false">E3689+Inputs!$B$5*F3689</f>
        <v>35.7</v>
      </c>
      <c r="L3689" s="37" t="n">
        <f aca="false">G3689+Inputs!$B$6*H3689</f>
        <v>8.925</v>
      </c>
      <c r="M3689" s="37" t="n">
        <f aca="false">I3689+Inputs!$B$7*J3689</f>
        <v>313.973</v>
      </c>
      <c r="N3689" s="37" t="n">
        <f aca="false">K3689+L3689+M3689</f>
        <v>358.598</v>
      </c>
    </row>
    <row r="3690" customFormat="false" ht="15" hidden="false" customHeight="false" outlineLevel="0" collapsed="false">
      <c r="A3690" s="0" t="s">
        <v>9</v>
      </c>
      <c r="B3690" s="0" t="s">
        <v>421</v>
      </c>
      <c r="C3690" s="15" t="n">
        <v>45292</v>
      </c>
      <c r="D3690" s="0" t="n">
        <v>3</v>
      </c>
      <c r="E3690" s="0" t="n">
        <v>0</v>
      </c>
      <c r="F3690" s="0" t="n">
        <v>16</v>
      </c>
      <c r="G3690" s="0" t="n">
        <v>0</v>
      </c>
      <c r="H3690" s="0" t="n">
        <v>5</v>
      </c>
      <c r="I3690" s="0" t="n">
        <v>0</v>
      </c>
      <c r="J3690" s="0" t="n">
        <v>381</v>
      </c>
      <c r="K3690" s="37" t="n">
        <f aca="false">E3690+Inputs!$B$5*F3690</f>
        <v>20.4</v>
      </c>
      <c r="L3690" s="37" t="n">
        <f aca="false">G3690+Inputs!$B$6*H3690</f>
        <v>6.375</v>
      </c>
      <c r="M3690" s="37" t="n">
        <f aca="false">I3690+Inputs!$B$7*J3690</f>
        <v>472.821</v>
      </c>
      <c r="N3690" s="37" t="n">
        <f aca="false">K3690+L3690+M3690</f>
        <v>499.596</v>
      </c>
    </row>
    <row r="3691" customFormat="false" ht="15" hidden="false" customHeight="false" outlineLevel="0" collapsed="false">
      <c r="A3691" s="0" t="s">
        <v>9</v>
      </c>
      <c r="B3691" s="0" t="s">
        <v>421</v>
      </c>
      <c r="C3691" s="15" t="n">
        <v>45323</v>
      </c>
      <c r="D3691" s="0" t="n">
        <v>3</v>
      </c>
      <c r="E3691" s="0" t="n">
        <v>0</v>
      </c>
      <c r="F3691" s="0" t="n">
        <v>6</v>
      </c>
      <c r="G3691" s="0" t="n">
        <v>0</v>
      </c>
      <c r="H3691" s="0" t="n">
        <v>1</v>
      </c>
      <c r="I3691" s="0" t="n">
        <v>0</v>
      </c>
      <c r="J3691" s="0" t="n">
        <v>40</v>
      </c>
      <c r="K3691" s="37" t="n">
        <f aca="false">E3691+Inputs!$B$5*F3691</f>
        <v>7.65</v>
      </c>
      <c r="L3691" s="37" t="n">
        <f aca="false">G3691+Inputs!$B$6*H3691</f>
        <v>1.275</v>
      </c>
      <c r="M3691" s="37" t="n">
        <f aca="false">I3691+Inputs!$B$7*J3691</f>
        <v>49.64</v>
      </c>
      <c r="N3691" s="37" t="n">
        <f aca="false">K3691+L3691+M3691</f>
        <v>58.565</v>
      </c>
    </row>
    <row r="3692" customFormat="false" ht="15" hidden="false" customHeight="false" outlineLevel="0" collapsed="false">
      <c r="A3692" s="0" t="s">
        <v>9</v>
      </c>
      <c r="B3692" s="0" t="s">
        <v>421</v>
      </c>
      <c r="C3692" s="15" t="n">
        <v>45352</v>
      </c>
      <c r="D3692" s="0" t="n">
        <v>3</v>
      </c>
      <c r="E3692" s="0" t="n">
        <v>0</v>
      </c>
      <c r="F3692" s="0" t="n">
        <v>7</v>
      </c>
      <c r="G3692" s="0" t="n">
        <v>0</v>
      </c>
      <c r="H3692" s="0" t="n">
        <v>4</v>
      </c>
      <c r="I3692" s="0" t="n">
        <v>0</v>
      </c>
      <c r="J3692" s="0" t="n">
        <v>80</v>
      </c>
      <c r="K3692" s="37" t="n">
        <f aca="false">E3692+Inputs!$B$5*F3692</f>
        <v>8.925</v>
      </c>
      <c r="L3692" s="37" t="n">
        <f aca="false">G3692+Inputs!$B$6*H3692</f>
        <v>5.1</v>
      </c>
      <c r="M3692" s="37" t="n">
        <f aca="false">I3692+Inputs!$B$7*J3692</f>
        <v>99.28</v>
      </c>
      <c r="N3692" s="37" t="n">
        <f aca="false">K3692+L3692+M3692</f>
        <v>113.305</v>
      </c>
    </row>
    <row r="3693" customFormat="false" ht="15" hidden="false" customHeight="false" outlineLevel="0" collapsed="false">
      <c r="A3693" s="0" t="s">
        <v>9</v>
      </c>
      <c r="B3693" s="0" t="s">
        <v>421</v>
      </c>
      <c r="C3693" s="15" t="n">
        <v>45383</v>
      </c>
      <c r="D3693" s="0" t="n">
        <v>3</v>
      </c>
      <c r="E3693" s="0" t="n">
        <v>0</v>
      </c>
      <c r="F3693" s="0" t="n">
        <v>18</v>
      </c>
      <c r="G3693" s="0" t="n">
        <v>0</v>
      </c>
      <c r="H3693" s="0" t="n">
        <v>3</v>
      </c>
      <c r="I3693" s="0" t="n">
        <v>0</v>
      </c>
      <c r="J3693" s="0" t="n">
        <v>311</v>
      </c>
      <c r="K3693" s="37" t="n">
        <f aca="false">E3693+Inputs!$B$5*F3693</f>
        <v>22.95</v>
      </c>
      <c r="L3693" s="37" t="n">
        <f aca="false">G3693+Inputs!$B$6*H3693</f>
        <v>3.825</v>
      </c>
      <c r="M3693" s="37" t="n">
        <f aca="false">I3693+Inputs!$B$7*J3693</f>
        <v>385.951</v>
      </c>
      <c r="N3693" s="37" t="n">
        <f aca="false">K3693+L3693+M3693</f>
        <v>412.726</v>
      </c>
    </row>
    <row r="3694" customFormat="false" ht="15" hidden="false" customHeight="false" outlineLevel="0" collapsed="false">
      <c r="A3694" s="0" t="s">
        <v>9</v>
      </c>
      <c r="B3694" s="0" t="s">
        <v>421</v>
      </c>
      <c r="C3694" s="15" t="n">
        <v>45413</v>
      </c>
      <c r="D3694" s="0" t="n">
        <v>3</v>
      </c>
      <c r="E3694" s="0" t="n">
        <v>0</v>
      </c>
      <c r="F3694" s="0" t="n">
        <v>23</v>
      </c>
      <c r="G3694" s="0" t="n">
        <v>0</v>
      </c>
      <c r="H3694" s="0" t="n">
        <v>4</v>
      </c>
      <c r="I3694" s="0" t="n">
        <v>0</v>
      </c>
      <c r="J3694" s="0" t="n">
        <v>257</v>
      </c>
      <c r="K3694" s="37" t="n">
        <f aca="false">E3694+Inputs!$B$5*F3694</f>
        <v>29.325</v>
      </c>
      <c r="L3694" s="37" t="n">
        <f aca="false">G3694+Inputs!$B$6*H3694</f>
        <v>5.1</v>
      </c>
      <c r="M3694" s="37" t="n">
        <f aca="false">I3694+Inputs!$B$7*J3694</f>
        <v>318.937</v>
      </c>
      <c r="N3694" s="37" t="n">
        <f aca="false">K3694+L3694+M3694</f>
        <v>353.362</v>
      </c>
    </row>
    <row r="3695" customFormat="false" ht="15" hidden="false" customHeight="false" outlineLevel="0" collapsed="false">
      <c r="A3695" s="0" t="s">
        <v>9</v>
      </c>
      <c r="B3695" s="0" t="s">
        <v>421</v>
      </c>
      <c r="C3695" s="15" t="n">
        <v>45444</v>
      </c>
      <c r="D3695" s="0" t="n">
        <v>3</v>
      </c>
      <c r="E3695" s="0" t="n">
        <v>0</v>
      </c>
      <c r="F3695" s="0" t="n">
        <v>33</v>
      </c>
      <c r="G3695" s="0" t="n">
        <v>0</v>
      </c>
      <c r="H3695" s="0" t="n">
        <v>7</v>
      </c>
      <c r="I3695" s="0" t="n">
        <v>0</v>
      </c>
      <c r="J3695" s="0" t="n">
        <v>402</v>
      </c>
      <c r="K3695" s="37" t="n">
        <f aca="false">E3695+Inputs!$B$5*F3695</f>
        <v>42.075</v>
      </c>
      <c r="L3695" s="37" t="n">
        <f aca="false">G3695+Inputs!$B$6*H3695</f>
        <v>8.925</v>
      </c>
      <c r="M3695" s="37" t="n">
        <f aca="false">I3695+Inputs!$B$7*J3695</f>
        <v>498.882</v>
      </c>
      <c r="N3695" s="37" t="n">
        <f aca="false">K3695+L3695+M3695</f>
        <v>549.882</v>
      </c>
    </row>
    <row r="3696" customFormat="false" ht="15" hidden="false" customHeight="false" outlineLevel="0" collapsed="false">
      <c r="A3696" s="0" t="s">
        <v>9</v>
      </c>
      <c r="B3696" s="0" t="s">
        <v>421</v>
      </c>
      <c r="C3696" s="15" t="n">
        <v>45474</v>
      </c>
      <c r="D3696" s="0" t="n">
        <v>3</v>
      </c>
      <c r="E3696" s="0" t="n">
        <v>0</v>
      </c>
      <c r="F3696" s="0" t="n">
        <v>13</v>
      </c>
      <c r="G3696" s="0" t="n">
        <v>0</v>
      </c>
      <c r="H3696" s="0" t="n">
        <v>12</v>
      </c>
      <c r="I3696" s="0" t="n">
        <v>8</v>
      </c>
      <c r="J3696" s="0" t="n">
        <v>410</v>
      </c>
      <c r="K3696" s="37" t="n">
        <f aca="false">E3696+Inputs!$B$5*F3696</f>
        <v>16.575</v>
      </c>
      <c r="L3696" s="37" t="n">
        <f aca="false">G3696+Inputs!$B$6*H3696</f>
        <v>15.3</v>
      </c>
      <c r="M3696" s="37" t="n">
        <f aca="false">I3696+Inputs!$B$7*J3696</f>
        <v>516.81</v>
      </c>
      <c r="N3696" s="37" t="n">
        <f aca="false">K3696+L3696+M3696</f>
        <v>548.685</v>
      </c>
    </row>
    <row r="3697" customFormat="false" ht="15" hidden="false" customHeight="false" outlineLevel="0" collapsed="false">
      <c r="A3697" s="0" t="s">
        <v>9</v>
      </c>
      <c r="B3697" s="0" t="s">
        <v>421</v>
      </c>
      <c r="C3697" s="15" t="n">
        <v>45505</v>
      </c>
      <c r="D3697" s="0" t="n">
        <v>3</v>
      </c>
      <c r="E3697" s="0" t="n">
        <v>0</v>
      </c>
      <c r="F3697" s="0" t="n">
        <v>20</v>
      </c>
      <c r="G3697" s="0" t="n">
        <v>0</v>
      </c>
      <c r="H3697" s="0" t="n">
        <v>11</v>
      </c>
      <c r="I3697" s="0" t="n">
        <v>0</v>
      </c>
      <c r="J3697" s="0" t="n">
        <v>376</v>
      </c>
      <c r="K3697" s="37" t="n">
        <f aca="false">E3697+Inputs!$B$5*F3697</f>
        <v>25.5</v>
      </c>
      <c r="L3697" s="37" t="n">
        <f aca="false">G3697+Inputs!$B$6*H3697</f>
        <v>14.025</v>
      </c>
      <c r="M3697" s="37" t="n">
        <f aca="false">I3697+Inputs!$B$7*J3697</f>
        <v>466.616</v>
      </c>
      <c r="N3697" s="37" t="n">
        <f aca="false">K3697+L3697+M3697</f>
        <v>506.141</v>
      </c>
    </row>
    <row r="3698" customFormat="false" ht="15" hidden="false" customHeight="false" outlineLevel="0" collapsed="false">
      <c r="A3698" s="0" t="s">
        <v>9</v>
      </c>
      <c r="B3698" s="0" t="s">
        <v>421</v>
      </c>
      <c r="C3698" s="15" t="n">
        <v>45536</v>
      </c>
      <c r="D3698" s="0" t="n">
        <v>3</v>
      </c>
      <c r="E3698" s="0" t="n">
        <v>0</v>
      </c>
      <c r="F3698" s="0" t="n">
        <v>25</v>
      </c>
      <c r="G3698" s="0" t="n">
        <v>0</v>
      </c>
      <c r="H3698" s="0" t="n">
        <v>4</v>
      </c>
      <c r="I3698" s="0" t="n">
        <v>0</v>
      </c>
      <c r="J3698" s="0" t="n">
        <v>356</v>
      </c>
      <c r="K3698" s="37" t="n">
        <f aca="false">E3698+Inputs!$B$5*F3698</f>
        <v>31.875</v>
      </c>
      <c r="L3698" s="37" t="n">
        <f aca="false">G3698+Inputs!$B$6*H3698</f>
        <v>5.1</v>
      </c>
      <c r="M3698" s="37" t="n">
        <f aca="false">I3698+Inputs!$B$7*J3698</f>
        <v>441.796</v>
      </c>
      <c r="N3698" s="37" t="n">
        <f aca="false">K3698+L3698+M3698</f>
        <v>478.771</v>
      </c>
    </row>
    <row r="3699" customFormat="false" ht="15" hidden="false" customHeight="false" outlineLevel="0" collapsed="false">
      <c r="A3699" s="0" t="s">
        <v>9</v>
      </c>
      <c r="B3699" s="0" t="s">
        <v>421</v>
      </c>
      <c r="C3699" s="15" t="n">
        <v>45566</v>
      </c>
      <c r="D3699" s="0" t="n">
        <v>3</v>
      </c>
      <c r="E3699" s="0" t="n">
        <v>0</v>
      </c>
      <c r="F3699" s="0" t="n">
        <v>24</v>
      </c>
      <c r="G3699" s="0" t="n">
        <v>0</v>
      </c>
      <c r="H3699" s="0" t="n">
        <v>5</v>
      </c>
      <c r="I3699" s="0" t="n">
        <v>0</v>
      </c>
      <c r="J3699" s="0" t="n">
        <v>348</v>
      </c>
      <c r="K3699" s="37" t="n">
        <f aca="false">E3699+Inputs!$B$5*F3699</f>
        <v>30.6</v>
      </c>
      <c r="L3699" s="37" t="n">
        <f aca="false">G3699+Inputs!$B$6*H3699</f>
        <v>6.375</v>
      </c>
      <c r="M3699" s="37" t="n">
        <f aca="false">I3699+Inputs!$B$7*J3699</f>
        <v>431.868</v>
      </c>
      <c r="N3699" s="37" t="n">
        <f aca="false">K3699+L3699+M3699</f>
        <v>468.843</v>
      </c>
    </row>
    <row r="3700" customFormat="false" ht="15" hidden="false" customHeight="false" outlineLevel="0" collapsed="false">
      <c r="A3700" s="0" t="s">
        <v>9</v>
      </c>
      <c r="B3700" s="0" t="s">
        <v>421</v>
      </c>
      <c r="C3700" s="15" t="n">
        <v>45597</v>
      </c>
      <c r="D3700" s="0" t="n">
        <v>3</v>
      </c>
      <c r="E3700" s="0" t="n">
        <v>0</v>
      </c>
      <c r="F3700" s="0" t="n">
        <v>23</v>
      </c>
      <c r="G3700" s="0" t="n">
        <v>0</v>
      </c>
      <c r="H3700" s="0" t="n">
        <v>9</v>
      </c>
      <c r="I3700" s="0" t="n">
        <v>0</v>
      </c>
      <c r="J3700" s="0" t="n">
        <v>360</v>
      </c>
      <c r="K3700" s="37" t="n">
        <f aca="false">E3700+Inputs!$B$5*F3700</f>
        <v>29.325</v>
      </c>
      <c r="L3700" s="37" t="n">
        <f aca="false">G3700+Inputs!$B$6*H3700</f>
        <v>11.475</v>
      </c>
      <c r="M3700" s="37" t="n">
        <f aca="false">I3700+Inputs!$B$7*J3700</f>
        <v>446.76</v>
      </c>
      <c r="N3700" s="37" t="n">
        <f aca="false">K3700+L3700+M3700</f>
        <v>487.56</v>
      </c>
    </row>
    <row r="3701" customFormat="false" ht="15" hidden="false" customHeight="false" outlineLevel="0" collapsed="false">
      <c r="A3701" s="0" t="s">
        <v>9</v>
      </c>
      <c r="B3701" s="0" t="s">
        <v>421</v>
      </c>
      <c r="C3701" s="15" t="n">
        <v>45627</v>
      </c>
      <c r="D3701" s="0" t="n">
        <v>3</v>
      </c>
      <c r="E3701" s="0" t="n">
        <v>0</v>
      </c>
      <c r="F3701" s="0" t="n">
        <v>27</v>
      </c>
      <c r="G3701" s="0" t="n">
        <v>0</v>
      </c>
      <c r="H3701" s="0" t="n">
        <v>5</v>
      </c>
      <c r="I3701" s="0" t="n">
        <v>0</v>
      </c>
      <c r="J3701" s="0" t="n">
        <v>323</v>
      </c>
      <c r="K3701" s="37" t="n">
        <f aca="false">E3701+Inputs!$B$5*F3701</f>
        <v>34.425</v>
      </c>
      <c r="L3701" s="37" t="n">
        <f aca="false">G3701+Inputs!$B$6*H3701</f>
        <v>6.375</v>
      </c>
      <c r="M3701" s="37" t="n">
        <f aca="false">I3701+Inputs!$B$7*J3701</f>
        <v>400.843</v>
      </c>
      <c r="N3701" s="37" t="n">
        <f aca="false">K3701+L3701+M3701</f>
        <v>441.643</v>
      </c>
    </row>
    <row r="3702" customFormat="false" ht="15" hidden="false" customHeight="false" outlineLevel="0" collapsed="false">
      <c r="A3702" s="0" t="s">
        <v>9</v>
      </c>
      <c r="B3702" s="0" t="s">
        <v>421</v>
      </c>
      <c r="C3702" s="15" t="n">
        <v>45658</v>
      </c>
      <c r="D3702" s="0" t="n">
        <v>3</v>
      </c>
      <c r="E3702" s="0" t="n">
        <v>0</v>
      </c>
      <c r="F3702" s="0" t="n">
        <v>15</v>
      </c>
      <c r="G3702" s="0" t="n">
        <v>0</v>
      </c>
      <c r="H3702" s="0" t="n">
        <v>16</v>
      </c>
      <c r="I3702" s="0" t="n">
        <v>0</v>
      </c>
      <c r="J3702" s="0" t="n">
        <v>324</v>
      </c>
      <c r="K3702" s="37" t="n">
        <f aca="false">E3702+Inputs!$B$5*F3702</f>
        <v>19.125</v>
      </c>
      <c r="L3702" s="37" t="n">
        <f aca="false">G3702+Inputs!$B$6*H3702</f>
        <v>20.4</v>
      </c>
      <c r="M3702" s="37" t="n">
        <f aca="false">I3702+Inputs!$B$7*J3702</f>
        <v>402.084</v>
      </c>
      <c r="N3702" s="37" t="n">
        <f aca="false">K3702+L3702+M3702</f>
        <v>441.609</v>
      </c>
    </row>
    <row r="3703" customFormat="false" ht="15" hidden="false" customHeight="false" outlineLevel="0" collapsed="false">
      <c r="A3703" s="0" t="s">
        <v>9</v>
      </c>
      <c r="B3703" s="0" t="s">
        <v>421</v>
      </c>
      <c r="C3703" s="15" t="n">
        <v>45689</v>
      </c>
      <c r="D3703" s="0" t="n">
        <v>3</v>
      </c>
      <c r="E3703" s="0" t="n">
        <v>0</v>
      </c>
      <c r="F3703" s="0" t="n">
        <v>23</v>
      </c>
      <c r="G3703" s="0" t="n">
        <v>0</v>
      </c>
      <c r="H3703" s="0" t="n">
        <v>18</v>
      </c>
      <c r="I3703" s="0" t="n">
        <v>0</v>
      </c>
      <c r="J3703" s="0" t="n">
        <v>393</v>
      </c>
      <c r="K3703" s="37" t="n">
        <f aca="false">E3703+Inputs!$B$5*F3703</f>
        <v>29.325</v>
      </c>
      <c r="L3703" s="37" t="n">
        <f aca="false">G3703+Inputs!$B$6*H3703</f>
        <v>22.95</v>
      </c>
      <c r="M3703" s="37" t="n">
        <f aca="false">I3703+Inputs!$B$7*J3703</f>
        <v>487.713</v>
      </c>
      <c r="N3703" s="37" t="n">
        <f aca="false">K3703+L3703+M3703</f>
        <v>539.988</v>
      </c>
    </row>
    <row r="3704" customFormat="false" ht="15" hidden="false" customHeight="false" outlineLevel="0" collapsed="false">
      <c r="A3704" s="0" t="s">
        <v>9</v>
      </c>
      <c r="B3704" s="0" t="s">
        <v>421</v>
      </c>
      <c r="C3704" s="15" t="n">
        <v>45717</v>
      </c>
      <c r="D3704" s="0" t="n">
        <v>3</v>
      </c>
      <c r="E3704" s="0" t="n">
        <v>0</v>
      </c>
      <c r="F3704" s="0" t="n">
        <v>27</v>
      </c>
      <c r="G3704" s="0" t="n">
        <v>0</v>
      </c>
      <c r="H3704" s="0" t="n">
        <v>20</v>
      </c>
      <c r="I3704" s="0" t="n">
        <v>0</v>
      </c>
      <c r="J3704" s="0" t="n">
        <v>395</v>
      </c>
      <c r="K3704" s="37" t="n">
        <f aca="false">E3704+Inputs!$B$5*F3704</f>
        <v>34.425</v>
      </c>
      <c r="L3704" s="37" t="n">
        <f aca="false">G3704+Inputs!$B$6*H3704</f>
        <v>25.5</v>
      </c>
      <c r="M3704" s="37" t="n">
        <f aca="false">I3704+Inputs!$B$7*J3704</f>
        <v>490.195</v>
      </c>
      <c r="N3704" s="37" t="n">
        <f aca="false">K3704+L3704+M3704</f>
        <v>550.12</v>
      </c>
    </row>
    <row r="3705" customFormat="false" ht="15" hidden="false" customHeight="false" outlineLevel="0" collapsed="false">
      <c r="A3705" s="0" t="s">
        <v>9</v>
      </c>
      <c r="B3705" s="0" t="s">
        <v>421</v>
      </c>
      <c r="C3705" s="15" t="n">
        <v>45748</v>
      </c>
      <c r="D3705" s="0" t="n">
        <v>3</v>
      </c>
      <c r="E3705" s="0" t="n">
        <v>0</v>
      </c>
      <c r="F3705" s="0" t="n">
        <v>28</v>
      </c>
      <c r="G3705" s="0" t="n">
        <v>0</v>
      </c>
      <c r="H3705" s="0" t="n">
        <v>1</v>
      </c>
      <c r="I3705" s="0" t="n">
        <v>0</v>
      </c>
      <c r="J3705" s="0" t="n">
        <v>332</v>
      </c>
      <c r="K3705" s="37" t="n">
        <f aca="false">E3705+Inputs!$B$5*F3705</f>
        <v>35.7</v>
      </c>
      <c r="L3705" s="37" t="n">
        <f aca="false">G3705+Inputs!$B$6*H3705</f>
        <v>1.275</v>
      </c>
      <c r="M3705" s="37" t="n">
        <f aca="false">I3705+Inputs!$B$7*J3705</f>
        <v>412.012</v>
      </c>
      <c r="N3705" s="37" t="n">
        <f aca="false">K3705+L3705+M3705</f>
        <v>448.987</v>
      </c>
    </row>
    <row r="3706" customFormat="false" ht="15" hidden="false" customHeight="false" outlineLevel="0" collapsed="false">
      <c r="A3706" s="0" t="s">
        <v>9</v>
      </c>
      <c r="B3706" s="0" t="s">
        <v>421</v>
      </c>
      <c r="C3706" s="15" t="n">
        <v>45778</v>
      </c>
      <c r="D3706" s="0" t="n">
        <v>3</v>
      </c>
      <c r="E3706" s="0" t="n">
        <v>0</v>
      </c>
      <c r="F3706" s="0" t="n">
        <v>43</v>
      </c>
      <c r="G3706" s="0" t="n">
        <v>0</v>
      </c>
      <c r="H3706" s="0" t="n">
        <v>8</v>
      </c>
      <c r="I3706" s="0" t="n">
        <v>0</v>
      </c>
      <c r="J3706" s="0" t="n">
        <v>382</v>
      </c>
      <c r="K3706" s="37" t="n">
        <f aca="false">E3706+Inputs!$B$5*F3706</f>
        <v>54.825</v>
      </c>
      <c r="L3706" s="37" t="n">
        <f aca="false">G3706+Inputs!$B$6*H3706</f>
        <v>10.2</v>
      </c>
      <c r="M3706" s="37" t="n">
        <f aca="false">I3706+Inputs!$B$7*J3706</f>
        <v>474.062</v>
      </c>
      <c r="N3706" s="37" t="n">
        <f aca="false">K3706+L3706+M3706</f>
        <v>539.087</v>
      </c>
    </row>
    <row r="3707" customFormat="false" ht="15" hidden="false" customHeight="false" outlineLevel="0" collapsed="false">
      <c r="A3707" s="0" t="s">
        <v>9</v>
      </c>
      <c r="B3707" s="0" t="s">
        <v>421</v>
      </c>
      <c r="C3707" s="15" t="n">
        <v>45809</v>
      </c>
      <c r="D3707" s="0" t="n">
        <v>3</v>
      </c>
      <c r="E3707" s="0" t="n">
        <v>0</v>
      </c>
      <c r="F3707" s="0" t="n">
        <v>48</v>
      </c>
      <c r="G3707" s="0" t="n">
        <v>0</v>
      </c>
      <c r="H3707" s="0" t="n">
        <v>9</v>
      </c>
      <c r="I3707" s="0" t="n">
        <v>0</v>
      </c>
      <c r="J3707" s="0" t="n">
        <v>417</v>
      </c>
      <c r="K3707" s="37" t="n">
        <f aca="false">E3707+Inputs!$B$5*F3707</f>
        <v>61.2</v>
      </c>
      <c r="L3707" s="37" t="n">
        <f aca="false">G3707+Inputs!$B$6*H3707</f>
        <v>11.475</v>
      </c>
      <c r="M3707" s="37" t="n">
        <f aca="false">I3707+Inputs!$B$7*J3707</f>
        <v>517.497</v>
      </c>
      <c r="N3707" s="37" t="n">
        <f aca="false">K3707+L3707+M3707</f>
        <v>590.172</v>
      </c>
    </row>
    <row r="3708" customFormat="false" ht="15" hidden="false" customHeight="false" outlineLevel="0" collapsed="false">
      <c r="A3708" s="0" t="s">
        <v>9</v>
      </c>
      <c r="B3708" s="0" t="s">
        <v>421</v>
      </c>
      <c r="C3708" s="15" t="n">
        <v>45839</v>
      </c>
      <c r="D3708" s="0" t="n">
        <v>3</v>
      </c>
      <c r="E3708" s="0" t="n">
        <v>0</v>
      </c>
      <c r="F3708" s="0" t="n">
        <v>39</v>
      </c>
      <c r="G3708" s="0" t="n">
        <v>0</v>
      </c>
      <c r="H3708" s="0" t="n">
        <v>5</v>
      </c>
      <c r="I3708" s="0" t="n">
        <v>0</v>
      </c>
      <c r="J3708" s="0" t="n">
        <v>386</v>
      </c>
      <c r="K3708" s="37" t="n">
        <f aca="false">E3708+Inputs!$B$5*F3708</f>
        <v>49.725</v>
      </c>
      <c r="L3708" s="37" t="n">
        <f aca="false">G3708+Inputs!$B$6*H3708</f>
        <v>6.375</v>
      </c>
      <c r="M3708" s="37" t="n">
        <f aca="false">I3708+Inputs!$B$7*J3708</f>
        <v>479.026</v>
      </c>
      <c r="N3708" s="37" t="n">
        <f aca="false">K3708+L3708+M3708</f>
        <v>535.126</v>
      </c>
    </row>
    <row r="3709" customFormat="false" ht="15" hidden="false" customHeight="false" outlineLevel="0" collapsed="false">
      <c r="A3709" s="0" t="s">
        <v>9</v>
      </c>
      <c r="B3709" s="0" t="s">
        <v>421</v>
      </c>
      <c r="C3709" s="15" t="n">
        <v>45870</v>
      </c>
      <c r="D3709" s="0" t="n">
        <v>3</v>
      </c>
      <c r="E3709" s="0" t="n">
        <v>0</v>
      </c>
      <c r="F3709" s="0" t="n">
        <v>48</v>
      </c>
      <c r="G3709" s="0" t="n">
        <v>0</v>
      </c>
      <c r="H3709" s="0" t="n">
        <v>6</v>
      </c>
      <c r="I3709" s="0" t="n">
        <v>0</v>
      </c>
      <c r="J3709" s="0" t="n">
        <v>376</v>
      </c>
      <c r="K3709" s="37" t="n">
        <f aca="false">E3709+Inputs!$B$5*F3709</f>
        <v>61.2</v>
      </c>
      <c r="L3709" s="37" t="n">
        <f aca="false">G3709+Inputs!$B$6*H3709</f>
        <v>7.65</v>
      </c>
      <c r="M3709" s="37" t="n">
        <f aca="false">I3709+Inputs!$B$7*J3709</f>
        <v>466.616</v>
      </c>
      <c r="N3709" s="37" t="n">
        <f aca="false">K3709+L3709+M3709</f>
        <v>535.466</v>
      </c>
    </row>
    <row r="3710" customFormat="false" ht="15" hidden="false" customHeight="false" outlineLevel="0" collapsed="false">
      <c r="A3710" s="0" t="s">
        <v>9</v>
      </c>
      <c r="B3710" s="0" t="s">
        <v>421</v>
      </c>
      <c r="C3710" s="15" t="n">
        <v>45901</v>
      </c>
      <c r="D3710" s="0" t="n">
        <v>3</v>
      </c>
      <c r="E3710" s="0" t="n">
        <v>0</v>
      </c>
      <c r="F3710" s="0" t="n">
        <v>42</v>
      </c>
      <c r="G3710" s="0" t="n">
        <v>0</v>
      </c>
      <c r="H3710" s="0" t="n">
        <v>10</v>
      </c>
      <c r="I3710" s="0" t="n">
        <v>0</v>
      </c>
      <c r="J3710" s="0" t="n">
        <v>331</v>
      </c>
      <c r="K3710" s="37" t="n">
        <f aca="false">E3710+Inputs!$B$5*F3710</f>
        <v>53.55</v>
      </c>
      <c r="L3710" s="37" t="n">
        <f aca="false">G3710+Inputs!$B$6*H3710</f>
        <v>12.75</v>
      </c>
      <c r="M3710" s="37" t="n">
        <f aca="false">I3710+Inputs!$B$7*J3710</f>
        <v>410.771</v>
      </c>
      <c r="N3710" s="37" t="n">
        <f aca="false">K3710+L3710+M3710</f>
        <v>477.071</v>
      </c>
    </row>
    <row r="3711" customFormat="false" ht="15" hidden="false" customHeight="false" outlineLevel="0" collapsed="false">
      <c r="A3711" s="0" t="s">
        <v>9</v>
      </c>
      <c r="B3711" s="0" t="s">
        <v>421</v>
      </c>
      <c r="C3711" s="15" t="n">
        <v>45931</v>
      </c>
      <c r="D3711" s="0" t="n">
        <v>3</v>
      </c>
      <c r="E3711" s="0" t="n">
        <v>0</v>
      </c>
      <c r="F3711" s="0" t="n">
        <v>24</v>
      </c>
      <c r="G3711" s="0" t="n">
        <v>0</v>
      </c>
      <c r="H3711" s="0" t="n">
        <v>11</v>
      </c>
      <c r="I3711" s="0" t="n">
        <v>0</v>
      </c>
      <c r="J3711" s="0" t="n">
        <v>351</v>
      </c>
      <c r="K3711" s="37" t="n">
        <f aca="false">E3711+Inputs!$B$5*F3711</f>
        <v>30.6</v>
      </c>
      <c r="L3711" s="37" t="n">
        <f aca="false">G3711+Inputs!$B$6*H3711</f>
        <v>14.025</v>
      </c>
      <c r="M3711" s="37" t="n">
        <f aca="false">I3711+Inputs!$B$7*J3711</f>
        <v>435.591</v>
      </c>
      <c r="N3711" s="37" t="n">
        <f aca="false">K3711+L3711+M3711</f>
        <v>480.216</v>
      </c>
    </row>
    <row r="3712" customFormat="false" ht="15" hidden="false" customHeight="false" outlineLevel="0" collapsed="false">
      <c r="A3712" s="0" t="s">
        <v>9</v>
      </c>
      <c r="B3712" s="0" t="s">
        <v>421</v>
      </c>
      <c r="C3712" s="15" t="n">
        <v>45962</v>
      </c>
      <c r="D3712" s="0" t="n">
        <v>3</v>
      </c>
      <c r="E3712" s="0" t="n">
        <v>0</v>
      </c>
      <c r="F3712" s="0" t="n">
        <v>35</v>
      </c>
      <c r="G3712" s="0" t="n">
        <v>0</v>
      </c>
      <c r="H3712" s="0" t="n">
        <v>10</v>
      </c>
      <c r="I3712" s="0" t="n">
        <v>0</v>
      </c>
      <c r="J3712" s="0" t="n">
        <v>345</v>
      </c>
      <c r="K3712" s="37" t="n">
        <f aca="false">E3712+Inputs!$B$5*F3712</f>
        <v>44.625</v>
      </c>
      <c r="L3712" s="37" t="n">
        <f aca="false">G3712+Inputs!$B$6*H3712</f>
        <v>12.75</v>
      </c>
      <c r="M3712" s="37" t="n">
        <f aca="false">I3712+Inputs!$B$7*J3712</f>
        <v>428.145</v>
      </c>
      <c r="N3712" s="37" t="n">
        <f aca="false">K3712+L3712+M3712</f>
        <v>485.52</v>
      </c>
    </row>
    <row r="3713" customFormat="false" ht="15" hidden="false" customHeight="false" outlineLevel="0" collapsed="false">
      <c r="A3713" s="0" t="s">
        <v>9</v>
      </c>
      <c r="B3713" s="0" t="s">
        <v>421</v>
      </c>
      <c r="C3713" s="15" t="n">
        <v>45992</v>
      </c>
      <c r="D3713" s="0" t="n">
        <v>3</v>
      </c>
      <c r="E3713" s="0" t="n">
        <v>0</v>
      </c>
      <c r="F3713" s="0" t="n">
        <v>48</v>
      </c>
      <c r="G3713" s="0" t="n">
        <v>0</v>
      </c>
      <c r="H3713" s="0" t="n">
        <v>15</v>
      </c>
      <c r="I3713" s="0" t="n">
        <v>0</v>
      </c>
      <c r="J3713" s="0" t="n">
        <v>333</v>
      </c>
      <c r="K3713" s="37" t="n">
        <f aca="false">E3713+Inputs!$B$5*F3713</f>
        <v>61.2</v>
      </c>
      <c r="L3713" s="37" t="n">
        <f aca="false">G3713+Inputs!$B$6*H3713</f>
        <v>19.125</v>
      </c>
      <c r="M3713" s="37" t="n">
        <f aca="false">I3713+Inputs!$B$7*J3713</f>
        <v>413.253</v>
      </c>
      <c r="N3713" s="37" t="n">
        <f aca="false">K3713+L3713+M3713</f>
        <v>493.578</v>
      </c>
    </row>
    <row r="3714" customFormat="false" ht="15" hidden="false" customHeight="false" outlineLevel="0" collapsed="false">
      <c r="A3714" s="0" t="s">
        <v>9</v>
      </c>
      <c r="B3714" s="0" t="s">
        <v>421</v>
      </c>
      <c r="C3714" s="15" t="n">
        <v>46023</v>
      </c>
      <c r="D3714" s="0" t="n">
        <v>3</v>
      </c>
      <c r="E3714" s="0" t="n">
        <v>0</v>
      </c>
      <c r="F3714" s="0" t="n">
        <v>29</v>
      </c>
      <c r="G3714" s="0" t="n">
        <v>0</v>
      </c>
      <c r="H3714" s="0" t="n">
        <v>15</v>
      </c>
      <c r="I3714" s="0" t="n">
        <v>0</v>
      </c>
      <c r="J3714" s="0" t="n">
        <v>329</v>
      </c>
      <c r="K3714" s="37" t="n">
        <f aca="false">E3714+Inputs!$B$5*F3714</f>
        <v>36.975</v>
      </c>
      <c r="L3714" s="37" t="n">
        <f aca="false">G3714+Inputs!$B$6*H3714</f>
        <v>19.125</v>
      </c>
      <c r="M3714" s="37" t="n">
        <f aca="false">I3714+Inputs!$B$7*J3714</f>
        <v>408.289</v>
      </c>
      <c r="N3714" s="37" t="n">
        <f aca="false">K3714+L3714+M3714</f>
        <v>464.389</v>
      </c>
    </row>
    <row r="3715" customFormat="false" ht="15" hidden="false" customHeight="false" outlineLevel="0" collapsed="false">
      <c r="A3715" s="0" t="s">
        <v>9</v>
      </c>
      <c r="B3715" s="0" t="s">
        <v>421</v>
      </c>
      <c r="C3715" s="15" t="n">
        <v>46054</v>
      </c>
      <c r="D3715" s="0" t="n">
        <v>3</v>
      </c>
      <c r="E3715" s="0" t="n">
        <v>0</v>
      </c>
      <c r="F3715" s="0" t="n">
        <v>37</v>
      </c>
      <c r="G3715" s="0" t="n">
        <v>0</v>
      </c>
      <c r="H3715" s="0" t="n">
        <v>12</v>
      </c>
      <c r="I3715" s="0" t="n">
        <v>0</v>
      </c>
      <c r="J3715" s="0" t="n">
        <v>306</v>
      </c>
      <c r="K3715" s="37" t="n">
        <f aca="false">E3715+Inputs!$B$5*F3715</f>
        <v>47.175</v>
      </c>
      <c r="L3715" s="37" t="n">
        <f aca="false">G3715+Inputs!$B$6*H3715</f>
        <v>15.3</v>
      </c>
      <c r="M3715" s="37" t="n">
        <f aca="false">I3715+Inputs!$B$7*J3715</f>
        <v>379.746</v>
      </c>
      <c r="N3715" s="37" t="n">
        <f aca="false">K3715+L3715+M3715</f>
        <v>442.221</v>
      </c>
    </row>
    <row r="3716" customFormat="false" ht="15" hidden="false" customHeight="false" outlineLevel="0" collapsed="false">
      <c r="A3716" s="0" t="s">
        <v>9</v>
      </c>
      <c r="B3716" s="0" t="s">
        <v>421</v>
      </c>
      <c r="C3716" s="15" t="n">
        <v>46082</v>
      </c>
      <c r="D3716" s="0" t="n">
        <v>3</v>
      </c>
      <c r="E3716" s="0" t="n">
        <v>0</v>
      </c>
      <c r="F3716" s="0" t="n">
        <v>59</v>
      </c>
      <c r="G3716" s="0" t="n">
        <v>0</v>
      </c>
      <c r="H3716" s="0" t="n">
        <v>29</v>
      </c>
      <c r="I3716" s="0" t="n">
        <v>0</v>
      </c>
      <c r="J3716" s="0" t="n">
        <v>348</v>
      </c>
      <c r="K3716" s="37" t="n">
        <f aca="false">E3716+Inputs!$B$5*F3716</f>
        <v>75.225</v>
      </c>
      <c r="L3716" s="37" t="n">
        <f aca="false">G3716+Inputs!$B$6*H3716</f>
        <v>36.975</v>
      </c>
      <c r="M3716" s="37" t="n">
        <f aca="false">I3716+Inputs!$B$7*J3716</f>
        <v>431.868</v>
      </c>
      <c r="N3716" s="37" t="n">
        <f aca="false">K3716+L3716+M3716</f>
        <v>544.068</v>
      </c>
    </row>
    <row r="3717" customFormat="false" ht="15" hidden="false" customHeight="false" outlineLevel="0" collapsed="false">
      <c r="A3717" s="0" t="s">
        <v>9</v>
      </c>
      <c r="B3717" s="0" t="s">
        <v>421</v>
      </c>
      <c r="C3717" s="15" t="n">
        <v>46113</v>
      </c>
      <c r="D3717" s="0" t="n">
        <v>3</v>
      </c>
      <c r="E3717" s="0" t="n">
        <v>0</v>
      </c>
      <c r="F3717" s="0" t="n">
        <v>75</v>
      </c>
      <c r="G3717" s="0" t="n">
        <v>0</v>
      </c>
      <c r="H3717" s="0" t="n">
        <v>41</v>
      </c>
      <c r="I3717" s="0" t="n">
        <v>0</v>
      </c>
      <c r="J3717" s="0" t="n">
        <v>266</v>
      </c>
      <c r="K3717" s="37" t="n">
        <f aca="false">E3717+Inputs!$B$5*F3717</f>
        <v>95.625</v>
      </c>
      <c r="L3717" s="37" t="n">
        <f aca="false">G3717+Inputs!$B$6*H3717</f>
        <v>52.275</v>
      </c>
      <c r="M3717" s="37" t="n">
        <f aca="false">I3717+Inputs!$B$7*J3717</f>
        <v>330.106</v>
      </c>
      <c r="N3717" s="37" t="n">
        <f aca="false">K3717+L3717+M3717</f>
        <v>478.006</v>
      </c>
    </row>
    <row r="3718" customFormat="false" ht="15" hidden="false" customHeight="false" outlineLevel="0" collapsed="false">
      <c r="A3718" s="0" t="s">
        <v>9</v>
      </c>
      <c r="B3718" s="0" t="s">
        <v>421</v>
      </c>
      <c r="C3718" s="15" t="n">
        <v>46143</v>
      </c>
      <c r="D3718" s="0" t="n">
        <v>3</v>
      </c>
      <c r="E3718" s="0" t="n">
        <v>0</v>
      </c>
      <c r="F3718" s="0" t="n">
        <v>80</v>
      </c>
      <c r="G3718" s="0" t="n">
        <v>0</v>
      </c>
      <c r="H3718" s="0" t="n">
        <v>24</v>
      </c>
      <c r="I3718" s="0" t="n">
        <v>0</v>
      </c>
      <c r="J3718" s="0" t="n">
        <v>299</v>
      </c>
      <c r="K3718" s="37" t="n">
        <f aca="false">E3718+Inputs!$B$5*F3718</f>
        <v>102</v>
      </c>
      <c r="L3718" s="37" t="n">
        <f aca="false">G3718+Inputs!$B$6*H3718</f>
        <v>30.6</v>
      </c>
      <c r="M3718" s="37" t="n">
        <f aca="false">I3718+Inputs!$B$7*J3718</f>
        <v>371.059</v>
      </c>
      <c r="N3718" s="37" t="n">
        <f aca="false">K3718+L3718+M3718</f>
        <v>503.659</v>
      </c>
    </row>
    <row r="3719" customFormat="false" ht="15" hidden="false" customHeight="false" outlineLevel="0" collapsed="false">
      <c r="A3719" s="0" t="s">
        <v>9</v>
      </c>
      <c r="B3719" s="0" t="s">
        <v>421</v>
      </c>
      <c r="C3719" s="15" t="n">
        <v>46174</v>
      </c>
      <c r="D3719" s="0" t="n">
        <v>3</v>
      </c>
      <c r="E3719" s="0" t="n">
        <v>7</v>
      </c>
      <c r="F3719" s="0" t="n">
        <v>137</v>
      </c>
      <c r="G3719" s="0" t="n">
        <v>0</v>
      </c>
      <c r="H3719" s="0" t="n">
        <v>47</v>
      </c>
      <c r="I3719" s="0" t="n">
        <v>0</v>
      </c>
      <c r="J3719" s="0" t="n">
        <v>356</v>
      </c>
      <c r="K3719" s="37" t="n">
        <f aca="false">E3719+Inputs!$B$5*F3719</f>
        <v>181.675</v>
      </c>
      <c r="L3719" s="37" t="n">
        <f aca="false">G3719+Inputs!$B$6*H3719</f>
        <v>59.925</v>
      </c>
      <c r="M3719" s="37" t="n">
        <f aca="false">I3719+Inputs!$B$7*J3719</f>
        <v>441.796</v>
      </c>
      <c r="N3719" s="37" t="n">
        <f aca="false">K3719+L3719+M3719</f>
        <v>683.396</v>
      </c>
    </row>
    <row r="3720" customFormat="false" ht="15" hidden="false" customHeight="false" outlineLevel="0" collapsed="false">
      <c r="A3720" s="0" t="s">
        <v>9</v>
      </c>
      <c r="B3720" s="0" t="s">
        <v>421</v>
      </c>
      <c r="C3720" s="15" t="n">
        <v>46204</v>
      </c>
      <c r="D3720" s="0" t="n">
        <v>3</v>
      </c>
      <c r="E3720" s="0" t="n">
        <v>0</v>
      </c>
      <c r="F3720" s="0" t="n">
        <v>109</v>
      </c>
      <c r="G3720" s="0" t="n">
        <v>0</v>
      </c>
      <c r="H3720" s="0" t="n">
        <v>29</v>
      </c>
      <c r="I3720" s="0" t="n">
        <v>0</v>
      </c>
      <c r="J3720" s="0" t="n">
        <v>309</v>
      </c>
      <c r="K3720" s="37" t="n">
        <f aca="false">E3720+Inputs!$B$5*F3720</f>
        <v>138.975</v>
      </c>
      <c r="L3720" s="37" t="n">
        <f aca="false">G3720+Inputs!$B$6*H3720</f>
        <v>36.975</v>
      </c>
      <c r="M3720" s="37" t="n">
        <f aca="false">I3720+Inputs!$B$7*J3720</f>
        <v>383.469</v>
      </c>
      <c r="N3720" s="37" t="n">
        <f aca="false">K3720+L3720+M3720</f>
        <v>559.419</v>
      </c>
    </row>
    <row r="3721" customFormat="false" ht="15" hidden="false" customHeight="false" outlineLevel="0" collapsed="false">
      <c r="A3721" s="0" t="s">
        <v>9</v>
      </c>
      <c r="B3721" s="0" t="s">
        <v>421</v>
      </c>
      <c r="C3721" s="15" t="n">
        <v>46235</v>
      </c>
      <c r="D3721" s="0" t="n">
        <v>3</v>
      </c>
      <c r="E3721" s="0" t="n">
        <v>0</v>
      </c>
      <c r="F3721" s="0" t="n">
        <v>107</v>
      </c>
      <c r="G3721" s="0" t="n">
        <v>0</v>
      </c>
      <c r="H3721" s="0" t="n">
        <v>34</v>
      </c>
      <c r="I3721" s="0" t="n">
        <v>0</v>
      </c>
      <c r="J3721" s="0" t="n">
        <v>267</v>
      </c>
      <c r="K3721" s="37" t="n">
        <f aca="false">E3721+Inputs!$B$5*F3721</f>
        <v>136.425</v>
      </c>
      <c r="L3721" s="37" t="n">
        <f aca="false">G3721+Inputs!$B$6*H3721</f>
        <v>43.35</v>
      </c>
      <c r="M3721" s="37" t="n">
        <f aca="false">I3721+Inputs!$B$7*J3721</f>
        <v>331.347</v>
      </c>
      <c r="N3721" s="37" t="n">
        <f aca="false">K3721+L3721+M3721</f>
        <v>511.122</v>
      </c>
    </row>
    <row r="3722" customFormat="false" ht="15" hidden="false" customHeight="false" outlineLevel="0" collapsed="false">
      <c r="A3722" s="0" t="s">
        <v>9</v>
      </c>
      <c r="B3722" s="0" t="s">
        <v>444</v>
      </c>
      <c r="C3722" s="15" t="n">
        <v>44927</v>
      </c>
      <c r="D3722" s="0" t="n">
        <v>5</v>
      </c>
      <c r="E3722" s="0" t="n">
        <v>0</v>
      </c>
      <c r="F3722" s="0" t="n">
        <v>26</v>
      </c>
      <c r="G3722" s="0" t="n">
        <v>0</v>
      </c>
      <c r="H3722" s="0" t="n">
        <v>1</v>
      </c>
      <c r="I3722" s="0" t="n">
        <v>0</v>
      </c>
      <c r="J3722" s="0" t="n">
        <v>128</v>
      </c>
      <c r="K3722" s="37" t="n">
        <f aca="false">E3722+Inputs!$B$5*F3722</f>
        <v>33.15</v>
      </c>
      <c r="L3722" s="37" t="n">
        <f aca="false">G3722+Inputs!$B$6*H3722</f>
        <v>1.275</v>
      </c>
      <c r="M3722" s="37" t="n">
        <f aca="false">I3722+Inputs!$B$7*J3722</f>
        <v>158.848</v>
      </c>
      <c r="N3722" s="37" t="n">
        <f aca="false">K3722+L3722+M3722</f>
        <v>193.273</v>
      </c>
    </row>
    <row r="3723" customFormat="false" ht="15" hidden="false" customHeight="false" outlineLevel="0" collapsed="false">
      <c r="A3723" s="0" t="s">
        <v>9</v>
      </c>
      <c r="B3723" s="0" t="s">
        <v>444</v>
      </c>
      <c r="C3723" s="15" t="n">
        <v>44958</v>
      </c>
      <c r="D3723" s="0" t="n">
        <v>5</v>
      </c>
      <c r="E3723" s="0" t="n">
        <v>0</v>
      </c>
      <c r="F3723" s="0" t="n">
        <v>33</v>
      </c>
      <c r="G3723" s="0" t="n">
        <v>0</v>
      </c>
      <c r="H3723" s="0" t="n">
        <v>0</v>
      </c>
      <c r="I3723" s="0" t="n">
        <v>0</v>
      </c>
      <c r="J3723" s="0" t="n">
        <v>97</v>
      </c>
      <c r="K3723" s="37" t="n">
        <f aca="false">E3723+Inputs!$B$5*F3723</f>
        <v>42.075</v>
      </c>
      <c r="L3723" s="37" t="n">
        <f aca="false">G3723+Inputs!$B$6*H3723</f>
        <v>0</v>
      </c>
      <c r="M3723" s="37" t="n">
        <f aca="false">I3723+Inputs!$B$7*J3723</f>
        <v>120.377</v>
      </c>
      <c r="N3723" s="37" t="n">
        <f aca="false">K3723+L3723+M3723</f>
        <v>162.452</v>
      </c>
    </row>
    <row r="3724" customFormat="false" ht="15" hidden="false" customHeight="false" outlineLevel="0" collapsed="false">
      <c r="A3724" s="0" t="s">
        <v>9</v>
      </c>
      <c r="B3724" s="0" t="s">
        <v>444</v>
      </c>
      <c r="C3724" s="15" t="n">
        <v>44986</v>
      </c>
      <c r="D3724" s="0" t="n">
        <v>5</v>
      </c>
      <c r="E3724" s="0" t="n">
        <v>0</v>
      </c>
      <c r="F3724" s="0" t="n">
        <v>8</v>
      </c>
      <c r="G3724" s="0" t="n">
        <v>0</v>
      </c>
      <c r="H3724" s="0" t="n">
        <v>0</v>
      </c>
      <c r="I3724" s="0" t="n">
        <v>0</v>
      </c>
      <c r="J3724" s="0" t="n">
        <v>11</v>
      </c>
      <c r="K3724" s="37" t="n">
        <f aca="false">E3724+Inputs!$B$5*F3724</f>
        <v>10.2</v>
      </c>
      <c r="L3724" s="37" t="n">
        <f aca="false">G3724+Inputs!$B$6*H3724</f>
        <v>0</v>
      </c>
      <c r="M3724" s="37" t="n">
        <f aca="false">I3724+Inputs!$B$7*J3724</f>
        <v>13.651</v>
      </c>
      <c r="N3724" s="37" t="n">
        <f aca="false">K3724+L3724+M3724</f>
        <v>23.851</v>
      </c>
    </row>
    <row r="3725" customFormat="false" ht="15" hidden="false" customHeight="false" outlineLevel="0" collapsed="false">
      <c r="A3725" s="0" t="s">
        <v>9</v>
      </c>
      <c r="B3725" s="0" t="s">
        <v>444</v>
      </c>
      <c r="C3725" s="15" t="n">
        <v>45017</v>
      </c>
      <c r="D3725" s="0" t="n">
        <v>5</v>
      </c>
      <c r="E3725" s="0" t="n">
        <v>0</v>
      </c>
      <c r="F3725" s="0" t="n">
        <v>9</v>
      </c>
      <c r="G3725" s="0" t="n">
        <v>0</v>
      </c>
      <c r="H3725" s="0" t="n">
        <v>0</v>
      </c>
      <c r="I3725" s="0" t="n">
        <v>0</v>
      </c>
      <c r="J3725" s="0" t="n">
        <v>45</v>
      </c>
      <c r="K3725" s="37" t="n">
        <f aca="false">E3725+Inputs!$B$5*F3725</f>
        <v>11.475</v>
      </c>
      <c r="L3725" s="37" t="n">
        <f aca="false">G3725+Inputs!$B$6*H3725</f>
        <v>0</v>
      </c>
      <c r="M3725" s="37" t="n">
        <f aca="false">I3725+Inputs!$B$7*J3725</f>
        <v>55.845</v>
      </c>
      <c r="N3725" s="37" t="n">
        <f aca="false">K3725+L3725+M3725</f>
        <v>67.32</v>
      </c>
    </row>
    <row r="3726" customFormat="false" ht="15" hidden="false" customHeight="false" outlineLevel="0" collapsed="false">
      <c r="A3726" s="0" t="s">
        <v>9</v>
      </c>
      <c r="B3726" s="0" t="s">
        <v>444</v>
      </c>
      <c r="C3726" s="15" t="n">
        <v>45047</v>
      </c>
      <c r="D3726" s="0" t="n">
        <v>5</v>
      </c>
      <c r="E3726" s="0" t="n">
        <v>0</v>
      </c>
      <c r="F3726" s="0" t="n">
        <v>38</v>
      </c>
      <c r="G3726" s="0" t="n">
        <v>0</v>
      </c>
      <c r="H3726" s="0" t="n">
        <v>4</v>
      </c>
      <c r="I3726" s="0" t="n">
        <v>0</v>
      </c>
      <c r="J3726" s="0" t="n">
        <v>149</v>
      </c>
      <c r="K3726" s="37" t="n">
        <f aca="false">E3726+Inputs!$B$5*F3726</f>
        <v>48.45</v>
      </c>
      <c r="L3726" s="37" t="n">
        <f aca="false">G3726+Inputs!$B$6*H3726</f>
        <v>5.1</v>
      </c>
      <c r="M3726" s="37" t="n">
        <f aca="false">I3726+Inputs!$B$7*J3726</f>
        <v>184.909</v>
      </c>
      <c r="N3726" s="37" t="n">
        <f aca="false">K3726+L3726+M3726</f>
        <v>238.459</v>
      </c>
    </row>
    <row r="3727" customFormat="false" ht="15" hidden="false" customHeight="false" outlineLevel="0" collapsed="false">
      <c r="A3727" s="0" t="s">
        <v>9</v>
      </c>
      <c r="B3727" s="0" t="s">
        <v>444</v>
      </c>
      <c r="C3727" s="15" t="n">
        <v>45078</v>
      </c>
      <c r="D3727" s="0" t="n">
        <v>5</v>
      </c>
      <c r="E3727" s="0" t="n">
        <v>0</v>
      </c>
      <c r="F3727" s="0" t="n">
        <v>34</v>
      </c>
      <c r="G3727" s="0" t="n">
        <v>0</v>
      </c>
      <c r="H3727" s="0" t="n">
        <v>4</v>
      </c>
      <c r="I3727" s="0" t="n">
        <v>0</v>
      </c>
      <c r="J3727" s="0" t="n">
        <v>182</v>
      </c>
      <c r="K3727" s="37" t="n">
        <f aca="false">E3727+Inputs!$B$5*F3727</f>
        <v>43.35</v>
      </c>
      <c r="L3727" s="37" t="n">
        <f aca="false">G3727+Inputs!$B$6*H3727</f>
        <v>5.1</v>
      </c>
      <c r="M3727" s="37" t="n">
        <f aca="false">I3727+Inputs!$B$7*J3727</f>
        <v>225.862</v>
      </c>
      <c r="N3727" s="37" t="n">
        <f aca="false">K3727+L3727+M3727</f>
        <v>274.312</v>
      </c>
    </row>
    <row r="3728" customFormat="false" ht="15" hidden="false" customHeight="false" outlineLevel="0" collapsed="false">
      <c r="A3728" s="0" t="s">
        <v>9</v>
      </c>
      <c r="B3728" s="0" t="s">
        <v>444</v>
      </c>
      <c r="C3728" s="15" t="n">
        <v>45108</v>
      </c>
      <c r="D3728" s="0" t="n">
        <v>5</v>
      </c>
      <c r="E3728" s="0" t="n">
        <v>0</v>
      </c>
      <c r="F3728" s="0" t="n">
        <v>27</v>
      </c>
      <c r="G3728" s="0" t="n">
        <v>0</v>
      </c>
      <c r="H3728" s="0" t="n">
        <v>3</v>
      </c>
      <c r="I3728" s="0" t="n">
        <v>0</v>
      </c>
      <c r="J3728" s="0" t="n">
        <v>178</v>
      </c>
      <c r="K3728" s="37" t="n">
        <f aca="false">E3728+Inputs!$B$5*F3728</f>
        <v>34.425</v>
      </c>
      <c r="L3728" s="37" t="n">
        <f aca="false">G3728+Inputs!$B$6*H3728</f>
        <v>3.825</v>
      </c>
      <c r="M3728" s="37" t="n">
        <f aca="false">I3728+Inputs!$B$7*J3728</f>
        <v>220.898</v>
      </c>
      <c r="N3728" s="37" t="n">
        <f aca="false">K3728+L3728+M3728</f>
        <v>259.148</v>
      </c>
    </row>
    <row r="3729" customFormat="false" ht="15" hidden="false" customHeight="false" outlineLevel="0" collapsed="false">
      <c r="A3729" s="0" t="s">
        <v>9</v>
      </c>
      <c r="B3729" s="0" t="s">
        <v>444</v>
      </c>
      <c r="C3729" s="15" t="n">
        <v>45139</v>
      </c>
      <c r="D3729" s="0" t="n">
        <v>5</v>
      </c>
      <c r="E3729" s="0" t="n">
        <v>0</v>
      </c>
      <c r="F3729" s="0" t="n">
        <v>33</v>
      </c>
      <c r="G3729" s="0" t="n">
        <v>0</v>
      </c>
      <c r="H3729" s="0" t="n">
        <v>2</v>
      </c>
      <c r="I3729" s="0" t="n">
        <v>0</v>
      </c>
      <c r="J3729" s="0" t="n">
        <v>192</v>
      </c>
      <c r="K3729" s="37" t="n">
        <f aca="false">E3729+Inputs!$B$5*F3729</f>
        <v>42.075</v>
      </c>
      <c r="L3729" s="37" t="n">
        <f aca="false">G3729+Inputs!$B$6*H3729</f>
        <v>2.55</v>
      </c>
      <c r="M3729" s="37" t="n">
        <f aca="false">I3729+Inputs!$B$7*J3729</f>
        <v>238.272</v>
      </c>
      <c r="N3729" s="37" t="n">
        <f aca="false">K3729+L3729+M3729</f>
        <v>282.897</v>
      </c>
    </row>
    <row r="3730" customFormat="false" ht="15" hidden="false" customHeight="false" outlineLevel="0" collapsed="false">
      <c r="A3730" s="0" t="s">
        <v>9</v>
      </c>
      <c r="B3730" s="0" t="s">
        <v>444</v>
      </c>
      <c r="C3730" s="15" t="n">
        <v>45170</v>
      </c>
      <c r="D3730" s="0" t="n">
        <v>5</v>
      </c>
      <c r="E3730" s="0" t="n">
        <v>0</v>
      </c>
      <c r="F3730" s="0" t="n">
        <v>50</v>
      </c>
      <c r="G3730" s="0" t="n">
        <v>0</v>
      </c>
      <c r="H3730" s="0" t="n">
        <v>4</v>
      </c>
      <c r="I3730" s="0" t="n">
        <v>0</v>
      </c>
      <c r="J3730" s="0" t="n">
        <v>194</v>
      </c>
      <c r="K3730" s="37" t="n">
        <f aca="false">E3730+Inputs!$B$5*F3730</f>
        <v>63.75</v>
      </c>
      <c r="L3730" s="37" t="n">
        <f aca="false">G3730+Inputs!$B$6*H3730</f>
        <v>5.1</v>
      </c>
      <c r="M3730" s="37" t="n">
        <f aca="false">I3730+Inputs!$B$7*J3730</f>
        <v>240.754</v>
      </c>
      <c r="N3730" s="37" t="n">
        <f aca="false">K3730+L3730+M3730</f>
        <v>309.604</v>
      </c>
    </row>
    <row r="3731" customFormat="false" ht="15" hidden="false" customHeight="false" outlineLevel="0" collapsed="false">
      <c r="A3731" s="0" t="s">
        <v>9</v>
      </c>
      <c r="B3731" s="0" t="s">
        <v>444</v>
      </c>
      <c r="C3731" s="15" t="n">
        <v>45200</v>
      </c>
      <c r="D3731" s="0" t="n">
        <v>5</v>
      </c>
      <c r="E3731" s="0" t="n">
        <v>0</v>
      </c>
      <c r="F3731" s="0" t="n">
        <v>34</v>
      </c>
      <c r="G3731" s="0" t="n">
        <v>0</v>
      </c>
      <c r="H3731" s="0" t="n">
        <v>5</v>
      </c>
      <c r="I3731" s="0" t="n">
        <v>0</v>
      </c>
      <c r="J3731" s="0" t="n">
        <v>176</v>
      </c>
      <c r="K3731" s="37" t="n">
        <f aca="false">E3731+Inputs!$B$5*F3731</f>
        <v>43.35</v>
      </c>
      <c r="L3731" s="37" t="n">
        <f aca="false">G3731+Inputs!$B$6*H3731</f>
        <v>6.375</v>
      </c>
      <c r="M3731" s="37" t="n">
        <f aca="false">I3731+Inputs!$B$7*J3731</f>
        <v>218.416</v>
      </c>
      <c r="N3731" s="37" t="n">
        <f aca="false">K3731+L3731+M3731</f>
        <v>268.141</v>
      </c>
    </row>
    <row r="3732" customFormat="false" ht="15" hidden="false" customHeight="false" outlineLevel="0" collapsed="false">
      <c r="A3732" s="0" t="s">
        <v>9</v>
      </c>
      <c r="B3732" s="0" t="s">
        <v>444</v>
      </c>
      <c r="C3732" s="15" t="n">
        <v>45231</v>
      </c>
      <c r="D3732" s="0" t="n">
        <v>5</v>
      </c>
      <c r="E3732" s="0" t="n">
        <v>0</v>
      </c>
      <c r="F3732" s="0" t="n">
        <v>34</v>
      </c>
      <c r="G3732" s="0" t="n">
        <v>0</v>
      </c>
      <c r="H3732" s="0" t="n">
        <v>4</v>
      </c>
      <c r="I3732" s="0" t="n">
        <v>0</v>
      </c>
      <c r="J3732" s="0" t="n">
        <v>164</v>
      </c>
      <c r="K3732" s="37" t="n">
        <f aca="false">E3732+Inputs!$B$5*F3732</f>
        <v>43.35</v>
      </c>
      <c r="L3732" s="37" t="n">
        <f aca="false">G3732+Inputs!$B$6*H3732</f>
        <v>5.1</v>
      </c>
      <c r="M3732" s="37" t="n">
        <f aca="false">I3732+Inputs!$B$7*J3732</f>
        <v>203.524</v>
      </c>
      <c r="N3732" s="37" t="n">
        <f aca="false">K3732+L3732+M3732</f>
        <v>251.974</v>
      </c>
    </row>
    <row r="3733" customFormat="false" ht="15" hidden="false" customHeight="false" outlineLevel="0" collapsed="false">
      <c r="A3733" s="0" t="s">
        <v>9</v>
      </c>
      <c r="B3733" s="0" t="s">
        <v>444</v>
      </c>
      <c r="C3733" s="15" t="n">
        <v>45261</v>
      </c>
      <c r="D3733" s="0" t="n">
        <v>5</v>
      </c>
      <c r="E3733" s="0" t="n">
        <v>0</v>
      </c>
      <c r="F3733" s="0" t="n">
        <v>18</v>
      </c>
      <c r="G3733" s="0" t="n">
        <v>0</v>
      </c>
      <c r="H3733" s="0" t="n">
        <v>5</v>
      </c>
      <c r="I3733" s="0" t="n">
        <v>0</v>
      </c>
      <c r="J3733" s="0" t="n">
        <v>130</v>
      </c>
      <c r="K3733" s="37" t="n">
        <f aca="false">E3733+Inputs!$B$5*F3733</f>
        <v>22.95</v>
      </c>
      <c r="L3733" s="37" t="n">
        <f aca="false">G3733+Inputs!$B$6*H3733</f>
        <v>6.375</v>
      </c>
      <c r="M3733" s="37" t="n">
        <f aca="false">I3733+Inputs!$B$7*J3733</f>
        <v>161.33</v>
      </c>
      <c r="N3733" s="37" t="n">
        <f aca="false">K3733+L3733+M3733</f>
        <v>190.655</v>
      </c>
    </row>
    <row r="3734" customFormat="false" ht="15" hidden="false" customHeight="false" outlineLevel="0" collapsed="false">
      <c r="A3734" s="0" t="s">
        <v>9</v>
      </c>
      <c r="B3734" s="0" t="s">
        <v>444</v>
      </c>
      <c r="C3734" s="15" t="n">
        <v>45292</v>
      </c>
      <c r="D3734" s="0" t="n">
        <v>5</v>
      </c>
      <c r="E3734" s="0" t="n">
        <v>0</v>
      </c>
      <c r="F3734" s="0" t="n">
        <v>20</v>
      </c>
      <c r="G3734" s="0" t="n">
        <v>0</v>
      </c>
      <c r="H3734" s="0" t="n">
        <v>2</v>
      </c>
      <c r="I3734" s="0" t="n">
        <v>0</v>
      </c>
      <c r="J3734" s="0" t="n">
        <v>126</v>
      </c>
      <c r="K3734" s="37" t="n">
        <f aca="false">E3734+Inputs!$B$5*F3734</f>
        <v>25.5</v>
      </c>
      <c r="L3734" s="37" t="n">
        <f aca="false">G3734+Inputs!$B$6*H3734</f>
        <v>2.55</v>
      </c>
      <c r="M3734" s="37" t="n">
        <f aca="false">I3734+Inputs!$B$7*J3734</f>
        <v>156.366</v>
      </c>
      <c r="N3734" s="37" t="n">
        <f aca="false">K3734+L3734+M3734</f>
        <v>184.416</v>
      </c>
    </row>
    <row r="3735" customFormat="false" ht="15" hidden="false" customHeight="false" outlineLevel="0" collapsed="false">
      <c r="A3735" s="0" t="s">
        <v>9</v>
      </c>
      <c r="B3735" s="0" t="s">
        <v>444</v>
      </c>
      <c r="C3735" s="15" t="n">
        <v>45323</v>
      </c>
      <c r="D3735" s="0" t="n">
        <v>5</v>
      </c>
      <c r="E3735" s="0" t="n">
        <v>0</v>
      </c>
      <c r="F3735" s="0" t="n">
        <v>1</v>
      </c>
      <c r="G3735" s="0" t="n">
        <v>0</v>
      </c>
      <c r="H3735" s="0" t="n">
        <v>2</v>
      </c>
      <c r="I3735" s="0" t="n">
        <v>0</v>
      </c>
      <c r="J3735" s="0" t="n">
        <v>13</v>
      </c>
      <c r="K3735" s="37" t="n">
        <f aca="false">E3735+Inputs!$B$5*F3735</f>
        <v>1.275</v>
      </c>
      <c r="L3735" s="37" t="n">
        <f aca="false">G3735+Inputs!$B$6*H3735</f>
        <v>2.55</v>
      </c>
      <c r="M3735" s="37" t="n">
        <f aca="false">I3735+Inputs!$B$7*J3735</f>
        <v>16.133</v>
      </c>
      <c r="N3735" s="37" t="n">
        <f aca="false">K3735+L3735+M3735</f>
        <v>19.958</v>
      </c>
    </row>
    <row r="3736" customFormat="false" ht="15" hidden="false" customHeight="false" outlineLevel="0" collapsed="false">
      <c r="A3736" s="0" t="s">
        <v>9</v>
      </c>
      <c r="B3736" s="0" t="s">
        <v>444</v>
      </c>
      <c r="C3736" s="15" t="n">
        <v>45352</v>
      </c>
      <c r="D3736" s="0" t="n">
        <v>5</v>
      </c>
      <c r="E3736" s="0" t="n">
        <v>0</v>
      </c>
      <c r="F3736" s="0" t="n">
        <v>9</v>
      </c>
      <c r="G3736" s="0" t="n">
        <v>0</v>
      </c>
      <c r="H3736" s="0" t="n">
        <v>3</v>
      </c>
      <c r="I3736" s="0" t="n">
        <v>0</v>
      </c>
      <c r="J3736" s="0" t="n">
        <v>38</v>
      </c>
      <c r="K3736" s="37" t="n">
        <f aca="false">E3736+Inputs!$B$5*F3736</f>
        <v>11.475</v>
      </c>
      <c r="L3736" s="37" t="n">
        <f aca="false">G3736+Inputs!$B$6*H3736</f>
        <v>3.825</v>
      </c>
      <c r="M3736" s="37" t="n">
        <f aca="false">I3736+Inputs!$B$7*J3736</f>
        <v>47.158</v>
      </c>
      <c r="N3736" s="37" t="n">
        <f aca="false">K3736+L3736+M3736</f>
        <v>62.458</v>
      </c>
    </row>
    <row r="3737" customFormat="false" ht="15" hidden="false" customHeight="false" outlineLevel="0" collapsed="false">
      <c r="A3737" s="0" t="s">
        <v>9</v>
      </c>
      <c r="B3737" s="0" t="s">
        <v>444</v>
      </c>
      <c r="C3737" s="15" t="n">
        <v>45383</v>
      </c>
      <c r="D3737" s="0" t="n">
        <v>5</v>
      </c>
      <c r="E3737" s="0" t="n">
        <v>0</v>
      </c>
      <c r="F3737" s="0" t="n">
        <v>24</v>
      </c>
      <c r="G3737" s="0" t="n">
        <v>0</v>
      </c>
      <c r="H3737" s="0" t="n">
        <v>2</v>
      </c>
      <c r="I3737" s="0" t="n">
        <v>0</v>
      </c>
      <c r="J3737" s="0" t="n">
        <v>111</v>
      </c>
      <c r="K3737" s="37" t="n">
        <f aca="false">E3737+Inputs!$B$5*F3737</f>
        <v>30.6</v>
      </c>
      <c r="L3737" s="37" t="n">
        <f aca="false">G3737+Inputs!$B$6*H3737</f>
        <v>2.55</v>
      </c>
      <c r="M3737" s="37" t="n">
        <f aca="false">I3737+Inputs!$B$7*J3737</f>
        <v>137.751</v>
      </c>
      <c r="N3737" s="37" t="n">
        <f aca="false">K3737+L3737+M3737</f>
        <v>170.901</v>
      </c>
    </row>
    <row r="3738" customFormat="false" ht="15" hidden="false" customHeight="false" outlineLevel="0" collapsed="false">
      <c r="A3738" s="0" t="s">
        <v>9</v>
      </c>
      <c r="B3738" s="0" t="s">
        <v>444</v>
      </c>
      <c r="C3738" s="15" t="n">
        <v>45413</v>
      </c>
      <c r="D3738" s="0" t="n">
        <v>5</v>
      </c>
      <c r="E3738" s="0" t="n">
        <v>0</v>
      </c>
      <c r="F3738" s="0" t="n">
        <v>31</v>
      </c>
      <c r="G3738" s="0" t="n">
        <v>0</v>
      </c>
      <c r="H3738" s="0" t="n">
        <v>4</v>
      </c>
      <c r="I3738" s="0" t="n">
        <v>0</v>
      </c>
      <c r="J3738" s="0" t="n">
        <v>116</v>
      </c>
      <c r="K3738" s="37" t="n">
        <f aca="false">E3738+Inputs!$B$5*F3738</f>
        <v>39.525</v>
      </c>
      <c r="L3738" s="37" t="n">
        <f aca="false">G3738+Inputs!$B$6*H3738</f>
        <v>5.1</v>
      </c>
      <c r="M3738" s="37" t="n">
        <f aca="false">I3738+Inputs!$B$7*J3738</f>
        <v>143.956</v>
      </c>
      <c r="N3738" s="37" t="n">
        <f aca="false">K3738+L3738+M3738</f>
        <v>188.581</v>
      </c>
    </row>
    <row r="3739" customFormat="false" ht="15" hidden="false" customHeight="false" outlineLevel="0" collapsed="false">
      <c r="A3739" s="0" t="s">
        <v>9</v>
      </c>
      <c r="B3739" s="0" t="s">
        <v>444</v>
      </c>
      <c r="C3739" s="15" t="n">
        <v>45444</v>
      </c>
      <c r="D3739" s="0" t="n">
        <v>5</v>
      </c>
      <c r="E3739" s="0" t="n">
        <v>0</v>
      </c>
      <c r="F3739" s="0" t="n">
        <v>45</v>
      </c>
      <c r="G3739" s="0" t="n">
        <v>0</v>
      </c>
      <c r="H3739" s="0" t="n">
        <v>6</v>
      </c>
      <c r="I3739" s="0" t="n">
        <v>0</v>
      </c>
      <c r="J3739" s="0" t="n">
        <v>207</v>
      </c>
      <c r="K3739" s="37" t="n">
        <f aca="false">E3739+Inputs!$B$5*F3739</f>
        <v>57.375</v>
      </c>
      <c r="L3739" s="37" t="n">
        <f aca="false">G3739+Inputs!$B$6*H3739</f>
        <v>7.65</v>
      </c>
      <c r="M3739" s="37" t="n">
        <f aca="false">I3739+Inputs!$B$7*J3739</f>
        <v>256.887</v>
      </c>
      <c r="N3739" s="37" t="n">
        <f aca="false">K3739+L3739+M3739</f>
        <v>321.912</v>
      </c>
    </row>
    <row r="3740" customFormat="false" ht="15" hidden="false" customHeight="false" outlineLevel="0" collapsed="false">
      <c r="A3740" s="0" t="s">
        <v>9</v>
      </c>
      <c r="B3740" s="0" t="s">
        <v>444</v>
      </c>
      <c r="C3740" s="15" t="n">
        <v>45474</v>
      </c>
      <c r="D3740" s="0" t="n">
        <v>5</v>
      </c>
      <c r="E3740" s="0" t="n">
        <v>0</v>
      </c>
      <c r="F3740" s="0" t="n">
        <v>22</v>
      </c>
      <c r="G3740" s="0" t="n">
        <v>0</v>
      </c>
      <c r="H3740" s="0" t="n">
        <v>10</v>
      </c>
      <c r="I3740" s="0" t="n">
        <v>0</v>
      </c>
      <c r="J3740" s="0" t="n">
        <v>173</v>
      </c>
      <c r="K3740" s="37" t="n">
        <f aca="false">E3740+Inputs!$B$5*F3740</f>
        <v>28.05</v>
      </c>
      <c r="L3740" s="37" t="n">
        <f aca="false">G3740+Inputs!$B$6*H3740</f>
        <v>12.75</v>
      </c>
      <c r="M3740" s="37" t="n">
        <f aca="false">I3740+Inputs!$B$7*J3740</f>
        <v>214.693</v>
      </c>
      <c r="N3740" s="37" t="n">
        <f aca="false">K3740+L3740+M3740</f>
        <v>255.493</v>
      </c>
    </row>
    <row r="3741" customFormat="false" ht="15" hidden="false" customHeight="false" outlineLevel="0" collapsed="false">
      <c r="A3741" s="0" t="s">
        <v>9</v>
      </c>
      <c r="B3741" s="0" t="s">
        <v>444</v>
      </c>
      <c r="C3741" s="15" t="n">
        <v>45505</v>
      </c>
      <c r="D3741" s="0" t="n">
        <v>5</v>
      </c>
      <c r="E3741" s="0" t="n">
        <v>0</v>
      </c>
      <c r="F3741" s="0" t="n">
        <v>16</v>
      </c>
      <c r="G3741" s="0" t="n">
        <v>0</v>
      </c>
      <c r="H3741" s="0" t="n">
        <v>6</v>
      </c>
      <c r="I3741" s="0" t="n">
        <v>0</v>
      </c>
      <c r="J3741" s="0" t="n">
        <v>136</v>
      </c>
      <c r="K3741" s="37" t="n">
        <f aca="false">E3741+Inputs!$B$5*F3741</f>
        <v>20.4</v>
      </c>
      <c r="L3741" s="37" t="n">
        <f aca="false">G3741+Inputs!$B$6*H3741</f>
        <v>7.65</v>
      </c>
      <c r="M3741" s="37" t="n">
        <f aca="false">I3741+Inputs!$B$7*J3741</f>
        <v>168.776</v>
      </c>
      <c r="N3741" s="37" t="n">
        <f aca="false">K3741+L3741+M3741</f>
        <v>196.826</v>
      </c>
    </row>
    <row r="3742" customFormat="false" ht="15" hidden="false" customHeight="false" outlineLevel="0" collapsed="false">
      <c r="A3742" s="0" t="s">
        <v>9</v>
      </c>
      <c r="B3742" s="0" t="s">
        <v>444</v>
      </c>
      <c r="C3742" s="15" t="n">
        <v>45536</v>
      </c>
      <c r="D3742" s="0" t="n">
        <v>5</v>
      </c>
      <c r="E3742" s="0" t="n">
        <v>0</v>
      </c>
      <c r="F3742" s="0" t="n">
        <v>22</v>
      </c>
      <c r="G3742" s="0" t="n">
        <v>0</v>
      </c>
      <c r="H3742" s="0" t="n">
        <v>7</v>
      </c>
      <c r="I3742" s="0" t="n">
        <v>0</v>
      </c>
      <c r="J3742" s="0" t="n">
        <v>145</v>
      </c>
      <c r="K3742" s="37" t="n">
        <f aca="false">E3742+Inputs!$B$5*F3742</f>
        <v>28.05</v>
      </c>
      <c r="L3742" s="37" t="n">
        <f aca="false">G3742+Inputs!$B$6*H3742</f>
        <v>8.925</v>
      </c>
      <c r="M3742" s="37" t="n">
        <f aca="false">I3742+Inputs!$B$7*J3742</f>
        <v>179.945</v>
      </c>
      <c r="N3742" s="37" t="n">
        <f aca="false">K3742+L3742+M3742</f>
        <v>216.92</v>
      </c>
    </row>
    <row r="3743" customFormat="false" ht="15" hidden="false" customHeight="false" outlineLevel="0" collapsed="false">
      <c r="A3743" s="0" t="s">
        <v>9</v>
      </c>
      <c r="B3743" s="0" t="s">
        <v>444</v>
      </c>
      <c r="C3743" s="15" t="n">
        <v>45566</v>
      </c>
      <c r="D3743" s="0" t="n">
        <v>5</v>
      </c>
      <c r="E3743" s="0" t="n">
        <v>0</v>
      </c>
      <c r="F3743" s="0" t="n">
        <v>27</v>
      </c>
      <c r="G3743" s="0" t="n">
        <v>0</v>
      </c>
      <c r="H3743" s="0" t="n">
        <v>8</v>
      </c>
      <c r="I3743" s="0" t="n">
        <v>0</v>
      </c>
      <c r="J3743" s="0" t="n">
        <v>163</v>
      </c>
      <c r="K3743" s="37" t="n">
        <f aca="false">E3743+Inputs!$B$5*F3743</f>
        <v>34.425</v>
      </c>
      <c r="L3743" s="37" t="n">
        <f aca="false">G3743+Inputs!$B$6*H3743</f>
        <v>10.2</v>
      </c>
      <c r="M3743" s="37" t="n">
        <f aca="false">I3743+Inputs!$B$7*J3743</f>
        <v>202.283</v>
      </c>
      <c r="N3743" s="37" t="n">
        <f aca="false">K3743+L3743+M3743</f>
        <v>246.908</v>
      </c>
    </row>
    <row r="3744" customFormat="false" ht="15" hidden="false" customHeight="false" outlineLevel="0" collapsed="false">
      <c r="A3744" s="0" t="s">
        <v>9</v>
      </c>
      <c r="B3744" s="0" t="s">
        <v>444</v>
      </c>
      <c r="C3744" s="15" t="n">
        <v>45597</v>
      </c>
      <c r="D3744" s="0" t="n">
        <v>5</v>
      </c>
      <c r="E3744" s="0" t="n">
        <v>0</v>
      </c>
      <c r="F3744" s="0" t="n">
        <v>25</v>
      </c>
      <c r="G3744" s="0" t="n">
        <v>0</v>
      </c>
      <c r="H3744" s="0" t="n">
        <v>8</v>
      </c>
      <c r="I3744" s="0" t="n">
        <v>0</v>
      </c>
      <c r="J3744" s="0" t="n">
        <v>150</v>
      </c>
      <c r="K3744" s="37" t="n">
        <f aca="false">E3744+Inputs!$B$5*F3744</f>
        <v>31.875</v>
      </c>
      <c r="L3744" s="37" t="n">
        <f aca="false">G3744+Inputs!$B$6*H3744</f>
        <v>10.2</v>
      </c>
      <c r="M3744" s="37" t="n">
        <f aca="false">I3744+Inputs!$B$7*J3744</f>
        <v>186.15</v>
      </c>
      <c r="N3744" s="37" t="n">
        <f aca="false">K3744+L3744+M3744</f>
        <v>228.225</v>
      </c>
    </row>
    <row r="3745" customFormat="false" ht="15" hidden="false" customHeight="false" outlineLevel="0" collapsed="false">
      <c r="A3745" s="0" t="s">
        <v>9</v>
      </c>
      <c r="B3745" s="0" t="s">
        <v>444</v>
      </c>
      <c r="C3745" s="15" t="n">
        <v>45627</v>
      </c>
      <c r="D3745" s="0" t="n">
        <v>5</v>
      </c>
      <c r="E3745" s="0" t="n">
        <v>0</v>
      </c>
      <c r="F3745" s="0" t="n">
        <v>34</v>
      </c>
      <c r="G3745" s="0" t="n">
        <v>0</v>
      </c>
      <c r="H3745" s="0" t="n">
        <v>8</v>
      </c>
      <c r="I3745" s="0" t="n">
        <v>0</v>
      </c>
      <c r="J3745" s="0" t="n">
        <v>134</v>
      </c>
      <c r="K3745" s="37" t="n">
        <f aca="false">E3745+Inputs!$B$5*F3745</f>
        <v>43.35</v>
      </c>
      <c r="L3745" s="37" t="n">
        <f aca="false">G3745+Inputs!$B$6*H3745</f>
        <v>10.2</v>
      </c>
      <c r="M3745" s="37" t="n">
        <f aca="false">I3745+Inputs!$B$7*J3745</f>
        <v>166.294</v>
      </c>
      <c r="N3745" s="37" t="n">
        <f aca="false">K3745+L3745+M3745</f>
        <v>219.844</v>
      </c>
    </row>
    <row r="3746" customFormat="false" ht="15" hidden="false" customHeight="false" outlineLevel="0" collapsed="false">
      <c r="A3746" s="0" t="s">
        <v>9</v>
      </c>
      <c r="B3746" s="0" t="s">
        <v>444</v>
      </c>
      <c r="C3746" s="15" t="n">
        <v>45658</v>
      </c>
      <c r="D3746" s="0" t="n">
        <v>5</v>
      </c>
      <c r="E3746" s="0" t="n">
        <v>0</v>
      </c>
      <c r="F3746" s="0" t="n">
        <v>14</v>
      </c>
      <c r="G3746" s="0" t="n">
        <v>0</v>
      </c>
      <c r="H3746" s="0" t="n">
        <v>5</v>
      </c>
      <c r="I3746" s="0" t="n">
        <v>0</v>
      </c>
      <c r="J3746" s="0" t="n">
        <v>111</v>
      </c>
      <c r="K3746" s="37" t="n">
        <f aca="false">E3746+Inputs!$B$5*F3746</f>
        <v>17.85</v>
      </c>
      <c r="L3746" s="37" t="n">
        <f aca="false">G3746+Inputs!$B$6*H3746</f>
        <v>6.375</v>
      </c>
      <c r="M3746" s="37" t="n">
        <f aca="false">I3746+Inputs!$B$7*J3746</f>
        <v>137.751</v>
      </c>
      <c r="N3746" s="37" t="n">
        <f aca="false">K3746+L3746+M3746</f>
        <v>161.976</v>
      </c>
    </row>
    <row r="3747" customFormat="false" ht="15" hidden="false" customHeight="false" outlineLevel="0" collapsed="false">
      <c r="A3747" s="0" t="s">
        <v>9</v>
      </c>
      <c r="B3747" s="0" t="s">
        <v>444</v>
      </c>
      <c r="C3747" s="15" t="n">
        <v>45689</v>
      </c>
      <c r="D3747" s="0" t="n">
        <v>5</v>
      </c>
      <c r="E3747" s="0" t="n">
        <v>0</v>
      </c>
      <c r="F3747" s="0" t="n">
        <v>26</v>
      </c>
      <c r="G3747" s="0" t="n">
        <v>0</v>
      </c>
      <c r="H3747" s="0" t="n">
        <v>9</v>
      </c>
      <c r="I3747" s="0" t="n">
        <v>0</v>
      </c>
      <c r="J3747" s="0" t="n">
        <v>175</v>
      </c>
      <c r="K3747" s="37" t="n">
        <f aca="false">E3747+Inputs!$B$5*F3747</f>
        <v>33.15</v>
      </c>
      <c r="L3747" s="37" t="n">
        <f aca="false">G3747+Inputs!$B$6*H3747</f>
        <v>11.475</v>
      </c>
      <c r="M3747" s="37" t="n">
        <f aca="false">I3747+Inputs!$B$7*J3747</f>
        <v>217.175</v>
      </c>
      <c r="N3747" s="37" t="n">
        <f aca="false">K3747+L3747+M3747</f>
        <v>261.8</v>
      </c>
    </row>
    <row r="3748" customFormat="false" ht="15" hidden="false" customHeight="false" outlineLevel="0" collapsed="false">
      <c r="A3748" s="0" t="s">
        <v>9</v>
      </c>
      <c r="B3748" s="0" t="s">
        <v>444</v>
      </c>
      <c r="C3748" s="15" t="n">
        <v>45717</v>
      </c>
      <c r="D3748" s="0" t="n">
        <v>5</v>
      </c>
      <c r="E3748" s="0" t="n">
        <v>0</v>
      </c>
      <c r="F3748" s="0" t="n">
        <v>25</v>
      </c>
      <c r="G3748" s="0" t="n">
        <v>0</v>
      </c>
      <c r="H3748" s="0" t="n">
        <v>10</v>
      </c>
      <c r="I3748" s="0" t="n">
        <v>0</v>
      </c>
      <c r="J3748" s="0" t="n">
        <v>163</v>
      </c>
      <c r="K3748" s="37" t="n">
        <f aca="false">E3748+Inputs!$B$5*F3748</f>
        <v>31.875</v>
      </c>
      <c r="L3748" s="37" t="n">
        <f aca="false">G3748+Inputs!$B$6*H3748</f>
        <v>12.75</v>
      </c>
      <c r="M3748" s="37" t="n">
        <f aca="false">I3748+Inputs!$B$7*J3748</f>
        <v>202.283</v>
      </c>
      <c r="N3748" s="37" t="n">
        <f aca="false">K3748+L3748+M3748</f>
        <v>246.908</v>
      </c>
    </row>
    <row r="3749" customFormat="false" ht="15" hidden="false" customHeight="false" outlineLevel="0" collapsed="false">
      <c r="A3749" s="0" t="s">
        <v>9</v>
      </c>
      <c r="B3749" s="0" t="s">
        <v>444</v>
      </c>
      <c r="C3749" s="15" t="n">
        <v>45748</v>
      </c>
      <c r="D3749" s="0" t="n">
        <v>5</v>
      </c>
      <c r="E3749" s="0" t="n">
        <v>0</v>
      </c>
      <c r="F3749" s="0" t="n">
        <v>25</v>
      </c>
      <c r="G3749" s="0" t="n">
        <v>0</v>
      </c>
      <c r="H3749" s="0" t="n">
        <v>4</v>
      </c>
      <c r="I3749" s="0" t="n">
        <v>0</v>
      </c>
      <c r="J3749" s="0" t="n">
        <v>143</v>
      </c>
      <c r="K3749" s="37" t="n">
        <f aca="false">E3749+Inputs!$B$5*F3749</f>
        <v>31.875</v>
      </c>
      <c r="L3749" s="37" t="n">
        <f aca="false">G3749+Inputs!$B$6*H3749</f>
        <v>5.1</v>
      </c>
      <c r="M3749" s="37" t="n">
        <f aca="false">I3749+Inputs!$B$7*J3749</f>
        <v>177.463</v>
      </c>
      <c r="N3749" s="37" t="n">
        <f aca="false">K3749+L3749+M3749</f>
        <v>214.438</v>
      </c>
    </row>
    <row r="3750" customFormat="false" ht="15" hidden="false" customHeight="false" outlineLevel="0" collapsed="false">
      <c r="A3750" s="0" t="s">
        <v>9</v>
      </c>
      <c r="B3750" s="0" t="s">
        <v>444</v>
      </c>
      <c r="C3750" s="15" t="n">
        <v>45778</v>
      </c>
      <c r="D3750" s="0" t="n">
        <v>5</v>
      </c>
      <c r="E3750" s="0" t="n">
        <v>0</v>
      </c>
      <c r="F3750" s="0" t="n">
        <v>42</v>
      </c>
      <c r="G3750" s="0" t="n">
        <v>0</v>
      </c>
      <c r="H3750" s="0" t="n">
        <v>2</v>
      </c>
      <c r="I3750" s="0" t="n">
        <v>0</v>
      </c>
      <c r="J3750" s="0" t="n">
        <v>159</v>
      </c>
      <c r="K3750" s="37" t="n">
        <f aca="false">E3750+Inputs!$B$5*F3750</f>
        <v>53.55</v>
      </c>
      <c r="L3750" s="37" t="n">
        <f aca="false">G3750+Inputs!$B$6*H3750</f>
        <v>2.55</v>
      </c>
      <c r="M3750" s="37" t="n">
        <f aca="false">I3750+Inputs!$B$7*J3750</f>
        <v>197.319</v>
      </c>
      <c r="N3750" s="37" t="n">
        <f aca="false">K3750+L3750+M3750</f>
        <v>253.419</v>
      </c>
    </row>
    <row r="3751" customFormat="false" ht="15" hidden="false" customHeight="false" outlineLevel="0" collapsed="false">
      <c r="A3751" s="0" t="s">
        <v>9</v>
      </c>
      <c r="B3751" s="0" t="s">
        <v>444</v>
      </c>
      <c r="C3751" s="15" t="n">
        <v>45809</v>
      </c>
      <c r="D3751" s="0" t="n">
        <v>5</v>
      </c>
      <c r="E3751" s="0" t="n">
        <v>0</v>
      </c>
      <c r="F3751" s="0" t="n">
        <v>38</v>
      </c>
      <c r="G3751" s="0" t="n">
        <v>0</v>
      </c>
      <c r="H3751" s="0" t="n">
        <v>11</v>
      </c>
      <c r="I3751" s="0" t="n">
        <v>0</v>
      </c>
      <c r="J3751" s="0" t="n">
        <v>175</v>
      </c>
      <c r="K3751" s="37" t="n">
        <f aca="false">E3751+Inputs!$B$5*F3751</f>
        <v>48.45</v>
      </c>
      <c r="L3751" s="37" t="n">
        <f aca="false">G3751+Inputs!$B$6*H3751</f>
        <v>14.025</v>
      </c>
      <c r="M3751" s="37" t="n">
        <f aca="false">I3751+Inputs!$B$7*J3751</f>
        <v>217.175</v>
      </c>
      <c r="N3751" s="37" t="n">
        <f aca="false">K3751+L3751+M3751</f>
        <v>279.65</v>
      </c>
    </row>
    <row r="3752" customFormat="false" ht="15" hidden="false" customHeight="false" outlineLevel="0" collapsed="false">
      <c r="A3752" s="0" t="s">
        <v>9</v>
      </c>
      <c r="B3752" s="0" t="s">
        <v>444</v>
      </c>
      <c r="C3752" s="15" t="n">
        <v>45839</v>
      </c>
      <c r="D3752" s="0" t="n">
        <v>5</v>
      </c>
      <c r="E3752" s="0" t="n">
        <v>0</v>
      </c>
      <c r="F3752" s="0" t="n">
        <v>27</v>
      </c>
      <c r="G3752" s="0" t="n">
        <v>0</v>
      </c>
      <c r="H3752" s="0" t="n">
        <v>4</v>
      </c>
      <c r="I3752" s="0" t="n">
        <v>0</v>
      </c>
      <c r="J3752" s="0" t="n">
        <v>143</v>
      </c>
      <c r="K3752" s="37" t="n">
        <f aca="false">E3752+Inputs!$B$5*F3752</f>
        <v>34.425</v>
      </c>
      <c r="L3752" s="37" t="n">
        <f aca="false">G3752+Inputs!$B$6*H3752</f>
        <v>5.1</v>
      </c>
      <c r="M3752" s="37" t="n">
        <f aca="false">I3752+Inputs!$B$7*J3752</f>
        <v>177.463</v>
      </c>
      <c r="N3752" s="37" t="n">
        <f aca="false">K3752+L3752+M3752</f>
        <v>216.988</v>
      </c>
    </row>
    <row r="3753" customFormat="false" ht="15" hidden="false" customHeight="false" outlineLevel="0" collapsed="false">
      <c r="A3753" s="0" t="s">
        <v>9</v>
      </c>
      <c r="B3753" s="0" t="s">
        <v>444</v>
      </c>
      <c r="C3753" s="15" t="n">
        <v>45870</v>
      </c>
      <c r="D3753" s="0" t="n">
        <v>5</v>
      </c>
      <c r="E3753" s="0" t="n">
        <v>0</v>
      </c>
      <c r="F3753" s="0" t="n">
        <v>46</v>
      </c>
      <c r="G3753" s="0" t="n">
        <v>0</v>
      </c>
      <c r="H3753" s="0" t="n">
        <v>6</v>
      </c>
      <c r="I3753" s="0" t="n">
        <v>0</v>
      </c>
      <c r="J3753" s="0" t="n">
        <v>143</v>
      </c>
      <c r="K3753" s="37" t="n">
        <f aca="false">E3753+Inputs!$B$5*F3753</f>
        <v>58.65</v>
      </c>
      <c r="L3753" s="37" t="n">
        <f aca="false">G3753+Inputs!$B$6*H3753</f>
        <v>7.65</v>
      </c>
      <c r="M3753" s="37" t="n">
        <f aca="false">I3753+Inputs!$B$7*J3753</f>
        <v>177.463</v>
      </c>
      <c r="N3753" s="37" t="n">
        <f aca="false">K3753+L3753+M3753</f>
        <v>243.763</v>
      </c>
    </row>
    <row r="3754" customFormat="false" ht="15" hidden="false" customHeight="false" outlineLevel="0" collapsed="false">
      <c r="A3754" s="0" t="s">
        <v>9</v>
      </c>
      <c r="B3754" s="0" t="s">
        <v>444</v>
      </c>
      <c r="C3754" s="15" t="n">
        <v>45901</v>
      </c>
      <c r="D3754" s="0" t="n">
        <v>5</v>
      </c>
      <c r="E3754" s="0" t="n">
        <v>0</v>
      </c>
      <c r="F3754" s="0" t="n">
        <v>35</v>
      </c>
      <c r="G3754" s="0" t="n">
        <v>0</v>
      </c>
      <c r="H3754" s="0" t="n">
        <v>10</v>
      </c>
      <c r="I3754" s="0" t="n">
        <v>0</v>
      </c>
      <c r="J3754" s="0" t="n">
        <v>157</v>
      </c>
      <c r="K3754" s="37" t="n">
        <f aca="false">E3754+Inputs!$B$5*F3754</f>
        <v>44.625</v>
      </c>
      <c r="L3754" s="37" t="n">
        <f aca="false">G3754+Inputs!$B$6*H3754</f>
        <v>12.75</v>
      </c>
      <c r="M3754" s="37" t="n">
        <f aca="false">I3754+Inputs!$B$7*J3754</f>
        <v>194.837</v>
      </c>
      <c r="N3754" s="37" t="n">
        <f aca="false">K3754+L3754+M3754</f>
        <v>252.212</v>
      </c>
    </row>
    <row r="3755" customFormat="false" ht="15" hidden="false" customHeight="false" outlineLevel="0" collapsed="false">
      <c r="A3755" s="0" t="s">
        <v>9</v>
      </c>
      <c r="B3755" s="0" t="s">
        <v>444</v>
      </c>
      <c r="C3755" s="15" t="n">
        <v>45931</v>
      </c>
      <c r="D3755" s="0" t="n">
        <v>5</v>
      </c>
      <c r="E3755" s="0" t="n">
        <v>0</v>
      </c>
      <c r="F3755" s="0" t="n">
        <v>27</v>
      </c>
      <c r="G3755" s="0" t="n">
        <v>0</v>
      </c>
      <c r="H3755" s="0" t="n">
        <v>2</v>
      </c>
      <c r="I3755" s="0" t="n">
        <v>0</v>
      </c>
      <c r="J3755" s="0" t="n">
        <v>143</v>
      </c>
      <c r="K3755" s="37" t="n">
        <f aca="false">E3755+Inputs!$B$5*F3755</f>
        <v>34.425</v>
      </c>
      <c r="L3755" s="37" t="n">
        <f aca="false">G3755+Inputs!$B$6*H3755</f>
        <v>2.55</v>
      </c>
      <c r="M3755" s="37" t="n">
        <f aca="false">I3755+Inputs!$B$7*J3755</f>
        <v>177.463</v>
      </c>
      <c r="N3755" s="37" t="n">
        <f aca="false">K3755+L3755+M3755</f>
        <v>214.438</v>
      </c>
    </row>
    <row r="3756" customFormat="false" ht="15" hidden="false" customHeight="false" outlineLevel="0" collapsed="false">
      <c r="A3756" s="0" t="s">
        <v>9</v>
      </c>
      <c r="B3756" s="0" t="s">
        <v>444</v>
      </c>
      <c r="C3756" s="15" t="n">
        <v>45962</v>
      </c>
      <c r="D3756" s="0" t="n">
        <v>5</v>
      </c>
      <c r="E3756" s="0" t="n">
        <v>0</v>
      </c>
      <c r="F3756" s="0" t="n">
        <v>32</v>
      </c>
      <c r="G3756" s="0" t="n">
        <v>0</v>
      </c>
      <c r="H3756" s="0" t="n">
        <v>6</v>
      </c>
      <c r="I3756" s="0" t="n">
        <v>0</v>
      </c>
      <c r="J3756" s="0" t="n">
        <v>110</v>
      </c>
      <c r="K3756" s="37" t="n">
        <f aca="false">E3756+Inputs!$B$5*F3756</f>
        <v>40.8</v>
      </c>
      <c r="L3756" s="37" t="n">
        <f aca="false">G3756+Inputs!$B$6*H3756</f>
        <v>7.65</v>
      </c>
      <c r="M3756" s="37" t="n">
        <f aca="false">I3756+Inputs!$B$7*J3756</f>
        <v>136.51</v>
      </c>
      <c r="N3756" s="37" t="n">
        <f aca="false">K3756+L3756+M3756</f>
        <v>184.96</v>
      </c>
    </row>
    <row r="3757" customFormat="false" ht="15" hidden="false" customHeight="false" outlineLevel="0" collapsed="false">
      <c r="A3757" s="0" t="s">
        <v>9</v>
      </c>
      <c r="B3757" s="0" t="s">
        <v>444</v>
      </c>
      <c r="C3757" s="15" t="n">
        <v>45992</v>
      </c>
      <c r="D3757" s="0" t="n">
        <v>5</v>
      </c>
      <c r="E3757" s="0" t="n">
        <v>0</v>
      </c>
      <c r="F3757" s="0" t="n">
        <v>32</v>
      </c>
      <c r="G3757" s="0" t="n">
        <v>0</v>
      </c>
      <c r="H3757" s="0" t="n">
        <v>7</v>
      </c>
      <c r="I3757" s="0" t="n">
        <v>0</v>
      </c>
      <c r="J3757" s="0" t="n">
        <v>119</v>
      </c>
      <c r="K3757" s="37" t="n">
        <f aca="false">E3757+Inputs!$B$5*F3757</f>
        <v>40.8</v>
      </c>
      <c r="L3757" s="37" t="n">
        <f aca="false">G3757+Inputs!$B$6*H3757</f>
        <v>8.925</v>
      </c>
      <c r="M3757" s="37" t="n">
        <f aca="false">I3757+Inputs!$B$7*J3757</f>
        <v>147.679</v>
      </c>
      <c r="N3757" s="37" t="n">
        <f aca="false">K3757+L3757+M3757</f>
        <v>197.404</v>
      </c>
    </row>
    <row r="3758" customFormat="false" ht="15" hidden="false" customHeight="false" outlineLevel="0" collapsed="false">
      <c r="A3758" s="0" t="s">
        <v>9</v>
      </c>
      <c r="B3758" s="0" t="s">
        <v>444</v>
      </c>
      <c r="C3758" s="15" t="n">
        <v>46023</v>
      </c>
      <c r="D3758" s="0" t="n">
        <v>5</v>
      </c>
      <c r="E3758" s="0" t="n">
        <v>0</v>
      </c>
      <c r="F3758" s="0" t="n">
        <v>22</v>
      </c>
      <c r="G3758" s="0" t="n">
        <v>0</v>
      </c>
      <c r="H3758" s="0" t="n">
        <v>5</v>
      </c>
      <c r="I3758" s="0" t="n">
        <v>0</v>
      </c>
      <c r="J3758" s="0" t="n">
        <v>130</v>
      </c>
      <c r="K3758" s="37" t="n">
        <f aca="false">E3758+Inputs!$B$5*F3758</f>
        <v>28.05</v>
      </c>
      <c r="L3758" s="37" t="n">
        <f aca="false">G3758+Inputs!$B$6*H3758</f>
        <v>6.375</v>
      </c>
      <c r="M3758" s="37" t="n">
        <f aca="false">I3758+Inputs!$B$7*J3758</f>
        <v>161.33</v>
      </c>
      <c r="N3758" s="37" t="n">
        <f aca="false">K3758+L3758+M3758</f>
        <v>195.755</v>
      </c>
    </row>
    <row r="3759" customFormat="false" ht="15" hidden="false" customHeight="false" outlineLevel="0" collapsed="false">
      <c r="A3759" s="0" t="s">
        <v>9</v>
      </c>
      <c r="B3759" s="0" t="s">
        <v>444</v>
      </c>
      <c r="C3759" s="15" t="n">
        <v>46054</v>
      </c>
      <c r="D3759" s="0" t="n">
        <v>5</v>
      </c>
      <c r="E3759" s="0" t="n">
        <v>0</v>
      </c>
      <c r="F3759" s="0" t="n">
        <v>42</v>
      </c>
      <c r="G3759" s="0" t="n">
        <v>0</v>
      </c>
      <c r="H3759" s="0" t="n">
        <v>6</v>
      </c>
      <c r="I3759" s="0" t="n">
        <v>0</v>
      </c>
      <c r="J3759" s="0" t="n">
        <v>118</v>
      </c>
      <c r="K3759" s="37" t="n">
        <f aca="false">E3759+Inputs!$B$5*F3759</f>
        <v>53.55</v>
      </c>
      <c r="L3759" s="37" t="n">
        <f aca="false">G3759+Inputs!$B$6*H3759</f>
        <v>7.65</v>
      </c>
      <c r="M3759" s="37" t="n">
        <f aca="false">I3759+Inputs!$B$7*J3759</f>
        <v>146.438</v>
      </c>
      <c r="N3759" s="37" t="n">
        <f aca="false">K3759+L3759+M3759</f>
        <v>207.638</v>
      </c>
    </row>
    <row r="3760" customFormat="false" ht="15" hidden="false" customHeight="false" outlineLevel="0" collapsed="false">
      <c r="A3760" s="0" t="s">
        <v>9</v>
      </c>
      <c r="B3760" s="0" t="s">
        <v>444</v>
      </c>
      <c r="C3760" s="15" t="n">
        <v>46082</v>
      </c>
      <c r="D3760" s="0" t="n">
        <v>5</v>
      </c>
      <c r="E3760" s="0" t="n">
        <v>0</v>
      </c>
      <c r="F3760" s="0" t="n">
        <v>44</v>
      </c>
      <c r="G3760" s="0" t="n">
        <v>0</v>
      </c>
      <c r="H3760" s="0" t="n">
        <v>9</v>
      </c>
      <c r="I3760" s="0" t="n">
        <v>0</v>
      </c>
      <c r="J3760" s="0" t="n">
        <v>136</v>
      </c>
      <c r="K3760" s="37" t="n">
        <f aca="false">E3760+Inputs!$B$5*F3760</f>
        <v>56.1</v>
      </c>
      <c r="L3760" s="37" t="n">
        <f aca="false">G3760+Inputs!$B$6*H3760</f>
        <v>11.475</v>
      </c>
      <c r="M3760" s="37" t="n">
        <f aca="false">I3760+Inputs!$B$7*J3760</f>
        <v>168.776</v>
      </c>
      <c r="N3760" s="37" t="n">
        <f aca="false">K3760+L3760+M3760</f>
        <v>236.351</v>
      </c>
    </row>
    <row r="3761" customFormat="false" ht="15" hidden="false" customHeight="false" outlineLevel="0" collapsed="false">
      <c r="A3761" s="0" t="s">
        <v>9</v>
      </c>
      <c r="B3761" s="0" t="s">
        <v>444</v>
      </c>
      <c r="C3761" s="15" t="n">
        <v>46113</v>
      </c>
      <c r="D3761" s="0" t="n">
        <v>5</v>
      </c>
      <c r="E3761" s="0" t="n">
        <v>0</v>
      </c>
      <c r="F3761" s="0" t="n">
        <v>47</v>
      </c>
      <c r="G3761" s="0" t="n">
        <v>0</v>
      </c>
      <c r="H3761" s="0" t="n">
        <v>9</v>
      </c>
      <c r="I3761" s="0" t="n">
        <v>0</v>
      </c>
      <c r="J3761" s="0" t="n">
        <v>85</v>
      </c>
      <c r="K3761" s="37" t="n">
        <f aca="false">E3761+Inputs!$B$5*F3761</f>
        <v>59.925</v>
      </c>
      <c r="L3761" s="37" t="n">
        <f aca="false">G3761+Inputs!$B$6*H3761</f>
        <v>11.475</v>
      </c>
      <c r="M3761" s="37" t="n">
        <f aca="false">I3761+Inputs!$B$7*J3761</f>
        <v>105.485</v>
      </c>
      <c r="N3761" s="37" t="n">
        <f aca="false">K3761+L3761+M3761</f>
        <v>176.885</v>
      </c>
    </row>
    <row r="3762" customFormat="false" ht="15" hidden="false" customHeight="false" outlineLevel="0" collapsed="false">
      <c r="A3762" s="0" t="s">
        <v>9</v>
      </c>
      <c r="B3762" s="0" t="s">
        <v>444</v>
      </c>
      <c r="C3762" s="15" t="n">
        <v>46143</v>
      </c>
      <c r="D3762" s="0" t="n">
        <v>5</v>
      </c>
      <c r="E3762" s="0" t="n">
        <v>0</v>
      </c>
      <c r="F3762" s="0" t="n">
        <v>69</v>
      </c>
      <c r="G3762" s="0" t="n">
        <v>0</v>
      </c>
      <c r="H3762" s="0" t="n">
        <v>8</v>
      </c>
      <c r="I3762" s="0" t="n">
        <v>0</v>
      </c>
      <c r="J3762" s="0" t="n">
        <v>105</v>
      </c>
      <c r="K3762" s="37" t="n">
        <f aca="false">E3762+Inputs!$B$5*F3762</f>
        <v>87.975</v>
      </c>
      <c r="L3762" s="37" t="n">
        <f aca="false">G3762+Inputs!$B$6*H3762</f>
        <v>10.2</v>
      </c>
      <c r="M3762" s="37" t="n">
        <f aca="false">I3762+Inputs!$B$7*J3762</f>
        <v>130.305</v>
      </c>
      <c r="N3762" s="37" t="n">
        <f aca="false">K3762+L3762+M3762</f>
        <v>228.48</v>
      </c>
    </row>
    <row r="3763" customFormat="false" ht="15" hidden="false" customHeight="false" outlineLevel="0" collapsed="false">
      <c r="A3763" s="0" t="s">
        <v>9</v>
      </c>
      <c r="B3763" s="0" t="s">
        <v>444</v>
      </c>
      <c r="C3763" s="15" t="n">
        <v>46174</v>
      </c>
      <c r="D3763" s="0" t="n">
        <v>5</v>
      </c>
      <c r="E3763" s="0" t="n">
        <v>0</v>
      </c>
      <c r="F3763" s="0" t="n">
        <v>88</v>
      </c>
      <c r="G3763" s="0" t="n">
        <v>0</v>
      </c>
      <c r="H3763" s="0" t="n">
        <v>10</v>
      </c>
      <c r="I3763" s="0" t="n">
        <v>0</v>
      </c>
      <c r="J3763" s="0" t="n">
        <v>161</v>
      </c>
      <c r="K3763" s="37" t="n">
        <f aca="false">E3763+Inputs!$B$5*F3763</f>
        <v>112.2</v>
      </c>
      <c r="L3763" s="37" t="n">
        <f aca="false">G3763+Inputs!$B$6*H3763</f>
        <v>12.75</v>
      </c>
      <c r="M3763" s="37" t="n">
        <f aca="false">I3763+Inputs!$B$7*J3763</f>
        <v>199.801</v>
      </c>
      <c r="N3763" s="37" t="n">
        <f aca="false">K3763+L3763+M3763</f>
        <v>324.751</v>
      </c>
    </row>
    <row r="3764" customFormat="false" ht="15" hidden="false" customHeight="false" outlineLevel="0" collapsed="false">
      <c r="A3764" s="0" t="s">
        <v>9</v>
      </c>
      <c r="B3764" s="0" t="s">
        <v>444</v>
      </c>
      <c r="C3764" s="15" t="n">
        <v>46204</v>
      </c>
      <c r="D3764" s="0" t="n">
        <v>5</v>
      </c>
      <c r="E3764" s="0" t="n">
        <v>0</v>
      </c>
      <c r="F3764" s="0" t="n">
        <v>67</v>
      </c>
      <c r="G3764" s="0" t="n">
        <v>0</v>
      </c>
      <c r="H3764" s="0" t="n">
        <v>7</v>
      </c>
      <c r="I3764" s="0" t="n">
        <v>0</v>
      </c>
      <c r="J3764" s="0" t="n">
        <v>104</v>
      </c>
      <c r="K3764" s="37" t="n">
        <f aca="false">E3764+Inputs!$B$5*F3764</f>
        <v>85.425</v>
      </c>
      <c r="L3764" s="37" t="n">
        <f aca="false">G3764+Inputs!$B$6*H3764</f>
        <v>8.925</v>
      </c>
      <c r="M3764" s="37" t="n">
        <f aca="false">I3764+Inputs!$B$7*J3764</f>
        <v>129.064</v>
      </c>
      <c r="N3764" s="37" t="n">
        <f aca="false">K3764+L3764+M3764</f>
        <v>223.414</v>
      </c>
    </row>
    <row r="3765" customFormat="false" ht="15" hidden="false" customHeight="false" outlineLevel="0" collapsed="false">
      <c r="A3765" s="0" t="s">
        <v>9</v>
      </c>
      <c r="B3765" s="0" t="s">
        <v>444</v>
      </c>
      <c r="C3765" s="15" t="n">
        <v>46235</v>
      </c>
      <c r="D3765" s="0" t="n">
        <v>5</v>
      </c>
      <c r="E3765" s="0" t="n">
        <v>0</v>
      </c>
      <c r="F3765" s="0" t="n">
        <v>73</v>
      </c>
      <c r="G3765" s="0" t="n">
        <v>0</v>
      </c>
      <c r="H3765" s="0" t="n">
        <v>5</v>
      </c>
      <c r="I3765" s="0" t="n">
        <v>0</v>
      </c>
      <c r="J3765" s="0" t="n">
        <v>98</v>
      </c>
      <c r="K3765" s="37" t="n">
        <f aca="false">E3765+Inputs!$B$5*F3765</f>
        <v>93.075</v>
      </c>
      <c r="L3765" s="37" t="n">
        <f aca="false">G3765+Inputs!$B$6*H3765</f>
        <v>6.375</v>
      </c>
      <c r="M3765" s="37" t="n">
        <f aca="false">I3765+Inputs!$B$7*J3765</f>
        <v>121.618</v>
      </c>
      <c r="N3765" s="37" t="n">
        <f aca="false">K3765+L3765+M3765</f>
        <v>221.068</v>
      </c>
    </row>
    <row r="3766" customFormat="false" ht="15" hidden="false" customHeight="false" outlineLevel="0" collapsed="false">
      <c r="A3766" s="0" t="s">
        <v>9</v>
      </c>
      <c r="B3766" s="0" t="s">
        <v>430</v>
      </c>
      <c r="C3766" s="15" t="n">
        <v>44927</v>
      </c>
      <c r="D3766" s="0" t="n">
        <v>4</v>
      </c>
      <c r="E3766" s="0" t="n">
        <v>0</v>
      </c>
      <c r="F3766" s="0" t="n">
        <v>57</v>
      </c>
      <c r="G3766" s="0" t="n">
        <v>0</v>
      </c>
      <c r="H3766" s="0" t="n">
        <v>2</v>
      </c>
      <c r="I3766" s="0" t="n">
        <v>0</v>
      </c>
      <c r="J3766" s="0" t="n">
        <v>421</v>
      </c>
      <c r="K3766" s="37" t="n">
        <f aca="false">E3766+Inputs!$B$5*F3766</f>
        <v>72.675</v>
      </c>
      <c r="L3766" s="37" t="n">
        <f aca="false">G3766+Inputs!$B$6*H3766</f>
        <v>2.55</v>
      </c>
      <c r="M3766" s="37" t="n">
        <f aca="false">I3766+Inputs!$B$7*J3766</f>
        <v>522.461</v>
      </c>
      <c r="N3766" s="37" t="n">
        <f aca="false">K3766+L3766+M3766</f>
        <v>597.686</v>
      </c>
    </row>
    <row r="3767" customFormat="false" ht="15" hidden="false" customHeight="false" outlineLevel="0" collapsed="false">
      <c r="A3767" s="0" t="s">
        <v>9</v>
      </c>
      <c r="B3767" s="0" t="s">
        <v>430</v>
      </c>
      <c r="C3767" s="15" t="n">
        <v>44958</v>
      </c>
      <c r="D3767" s="0" t="n">
        <v>4</v>
      </c>
      <c r="E3767" s="0" t="n">
        <v>6</v>
      </c>
      <c r="F3767" s="0" t="n">
        <v>59</v>
      </c>
      <c r="G3767" s="0" t="n">
        <v>0</v>
      </c>
      <c r="H3767" s="0" t="n">
        <v>3</v>
      </c>
      <c r="I3767" s="0" t="n">
        <v>0</v>
      </c>
      <c r="J3767" s="0" t="n">
        <v>330</v>
      </c>
      <c r="K3767" s="37" t="n">
        <f aca="false">E3767+Inputs!$B$5*F3767</f>
        <v>81.225</v>
      </c>
      <c r="L3767" s="37" t="n">
        <f aca="false">G3767+Inputs!$B$6*H3767</f>
        <v>3.825</v>
      </c>
      <c r="M3767" s="37" t="n">
        <f aca="false">I3767+Inputs!$B$7*J3767</f>
        <v>409.53</v>
      </c>
      <c r="N3767" s="37" t="n">
        <f aca="false">K3767+L3767+M3767</f>
        <v>494.58</v>
      </c>
    </row>
    <row r="3768" customFormat="false" ht="15" hidden="false" customHeight="false" outlineLevel="0" collapsed="false">
      <c r="A3768" s="0" t="s">
        <v>9</v>
      </c>
      <c r="B3768" s="0" t="s">
        <v>430</v>
      </c>
      <c r="C3768" s="15" t="n">
        <v>44986</v>
      </c>
      <c r="D3768" s="0" t="n">
        <v>4</v>
      </c>
      <c r="E3768" s="0" t="n">
        <v>0</v>
      </c>
      <c r="F3768" s="0" t="n">
        <v>10</v>
      </c>
      <c r="G3768" s="0" t="n">
        <v>0</v>
      </c>
      <c r="H3768" s="0" t="n">
        <v>3</v>
      </c>
      <c r="I3768" s="0" t="n">
        <v>0</v>
      </c>
      <c r="J3768" s="0" t="n">
        <v>68</v>
      </c>
      <c r="K3768" s="37" t="n">
        <f aca="false">E3768+Inputs!$B$5*F3768</f>
        <v>12.75</v>
      </c>
      <c r="L3768" s="37" t="n">
        <f aca="false">G3768+Inputs!$B$6*H3768</f>
        <v>3.825</v>
      </c>
      <c r="M3768" s="37" t="n">
        <f aca="false">I3768+Inputs!$B$7*J3768</f>
        <v>84.388</v>
      </c>
      <c r="N3768" s="37" t="n">
        <f aca="false">K3768+L3768+M3768</f>
        <v>100.963</v>
      </c>
    </row>
    <row r="3769" customFormat="false" ht="15" hidden="false" customHeight="false" outlineLevel="0" collapsed="false">
      <c r="A3769" s="0" t="s">
        <v>9</v>
      </c>
      <c r="B3769" s="0" t="s">
        <v>430</v>
      </c>
      <c r="C3769" s="15" t="n">
        <v>45017</v>
      </c>
      <c r="D3769" s="0" t="n">
        <v>4</v>
      </c>
      <c r="E3769" s="0" t="n">
        <v>0</v>
      </c>
      <c r="F3769" s="0" t="n">
        <v>14</v>
      </c>
      <c r="G3769" s="0" t="n">
        <v>0</v>
      </c>
      <c r="H3769" s="0" t="n">
        <v>0</v>
      </c>
      <c r="I3769" s="0" t="n">
        <v>0</v>
      </c>
      <c r="J3769" s="0" t="n">
        <v>145</v>
      </c>
      <c r="K3769" s="37" t="n">
        <f aca="false">E3769+Inputs!$B$5*F3769</f>
        <v>17.85</v>
      </c>
      <c r="L3769" s="37" t="n">
        <f aca="false">G3769+Inputs!$B$6*H3769</f>
        <v>0</v>
      </c>
      <c r="M3769" s="37" t="n">
        <f aca="false">I3769+Inputs!$B$7*J3769</f>
        <v>179.945</v>
      </c>
      <c r="N3769" s="37" t="n">
        <f aca="false">K3769+L3769+M3769</f>
        <v>197.795</v>
      </c>
    </row>
    <row r="3770" customFormat="false" ht="15" hidden="false" customHeight="false" outlineLevel="0" collapsed="false">
      <c r="A3770" s="0" t="s">
        <v>9</v>
      </c>
      <c r="B3770" s="0" t="s">
        <v>430</v>
      </c>
      <c r="C3770" s="15" t="n">
        <v>45047</v>
      </c>
      <c r="D3770" s="0" t="n">
        <v>4</v>
      </c>
      <c r="E3770" s="0" t="n">
        <v>0</v>
      </c>
      <c r="F3770" s="0" t="n">
        <v>62</v>
      </c>
      <c r="G3770" s="0" t="n">
        <v>0</v>
      </c>
      <c r="H3770" s="0" t="n">
        <v>0</v>
      </c>
      <c r="I3770" s="0" t="n">
        <v>0</v>
      </c>
      <c r="J3770" s="0" t="n">
        <v>446</v>
      </c>
      <c r="K3770" s="37" t="n">
        <f aca="false">E3770+Inputs!$B$5*F3770</f>
        <v>79.05</v>
      </c>
      <c r="L3770" s="37" t="n">
        <f aca="false">G3770+Inputs!$B$6*H3770</f>
        <v>0</v>
      </c>
      <c r="M3770" s="37" t="n">
        <f aca="false">I3770+Inputs!$B$7*J3770</f>
        <v>553.486</v>
      </c>
      <c r="N3770" s="37" t="n">
        <f aca="false">K3770+L3770+M3770</f>
        <v>632.536</v>
      </c>
    </row>
    <row r="3771" customFormat="false" ht="15" hidden="false" customHeight="false" outlineLevel="0" collapsed="false">
      <c r="A3771" s="0" t="s">
        <v>9</v>
      </c>
      <c r="B3771" s="0" t="s">
        <v>430</v>
      </c>
      <c r="C3771" s="15" t="n">
        <v>45078</v>
      </c>
      <c r="D3771" s="0" t="n">
        <v>4</v>
      </c>
      <c r="E3771" s="0" t="n">
        <v>7</v>
      </c>
      <c r="F3771" s="0" t="n">
        <v>65</v>
      </c>
      <c r="G3771" s="0" t="n">
        <v>0</v>
      </c>
      <c r="H3771" s="0" t="n">
        <v>5</v>
      </c>
      <c r="I3771" s="0" t="n">
        <v>0</v>
      </c>
      <c r="J3771" s="0" t="n">
        <v>553</v>
      </c>
      <c r="K3771" s="37" t="n">
        <f aca="false">E3771+Inputs!$B$5*F3771</f>
        <v>89.875</v>
      </c>
      <c r="L3771" s="37" t="n">
        <f aca="false">G3771+Inputs!$B$6*H3771</f>
        <v>6.375</v>
      </c>
      <c r="M3771" s="37" t="n">
        <f aca="false">I3771+Inputs!$B$7*J3771</f>
        <v>686.273</v>
      </c>
      <c r="N3771" s="37" t="n">
        <f aca="false">K3771+L3771+M3771</f>
        <v>782.523</v>
      </c>
    </row>
    <row r="3772" customFormat="false" ht="15" hidden="false" customHeight="false" outlineLevel="0" collapsed="false">
      <c r="A3772" s="0" t="s">
        <v>9</v>
      </c>
      <c r="B3772" s="0" t="s">
        <v>430</v>
      </c>
      <c r="C3772" s="15" t="n">
        <v>45108</v>
      </c>
      <c r="D3772" s="0" t="n">
        <v>4</v>
      </c>
      <c r="E3772" s="0" t="n">
        <v>0</v>
      </c>
      <c r="F3772" s="0" t="n">
        <v>54</v>
      </c>
      <c r="G3772" s="0" t="n">
        <v>0</v>
      </c>
      <c r="H3772" s="0" t="n">
        <v>7</v>
      </c>
      <c r="I3772" s="0" t="n">
        <v>0</v>
      </c>
      <c r="J3772" s="0" t="n">
        <v>438</v>
      </c>
      <c r="K3772" s="37" t="n">
        <f aca="false">E3772+Inputs!$B$5*F3772</f>
        <v>68.85</v>
      </c>
      <c r="L3772" s="37" t="n">
        <f aca="false">G3772+Inputs!$B$6*H3772</f>
        <v>8.925</v>
      </c>
      <c r="M3772" s="37" t="n">
        <f aca="false">I3772+Inputs!$B$7*J3772</f>
        <v>543.558</v>
      </c>
      <c r="N3772" s="37" t="n">
        <f aca="false">K3772+L3772+M3772</f>
        <v>621.333</v>
      </c>
    </row>
    <row r="3773" customFormat="false" ht="15" hidden="false" customHeight="false" outlineLevel="0" collapsed="false">
      <c r="A3773" s="0" t="s">
        <v>9</v>
      </c>
      <c r="B3773" s="0" t="s">
        <v>430</v>
      </c>
      <c r="C3773" s="15" t="n">
        <v>45139</v>
      </c>
      <c r="D3773" s="0" t="n">
        <v>4</v>
      </c>
      <c r="E3773" s="0" t="n">
        <v>0</v>
      </c>
      <c r="F3773" s="0" t="n">
        <v>73</v>
      </c>
      <c r="G3773" s="0" t="n">
        <v>0</v>
      </c>
      <c r="H3773" s="0" t="n">
        <v>10</v>
      </c>
      <c r="I3773" s="0" t="n">
        <v>0</v>
      </c>
      <c r="J3773" s="0" t="n">
        <v>522</v>
      </c>
      <c r="K3773" s="37" t="n">
        <f aca="false">E3773+Inputs!$B$5*F3773</f>
        <v>93.075</v>
      </c>
      <c r="L3773" s="37" t="n">
        <f aca="false">G3773+Inputs!$B$6*H3773</f>
        <v>12.75</v>
      </c>
      <c r="M3773" s="37" t="n">
        <f aca="false">I3773+Inputs!$B$7*J3773</f>
        <v>647.802</v>
      </c>
      <c r="N3773" s="37" t="n">
        <f aca="false">K3773+L3773+M3773</f>
        <v>753.627</v>
      </c>
    </row>
    <row r="3774" customFormat="false" ht="15" hidden="false" customHeight="false" outlineLevel="0" collapsed="false">
      <c r="A3774" s="0" t="s">
        <v>9</v>
      </c>
      <c r="B3774" s="0" t="s">
        <v>430</v>
      </c>
      <c r="C3774" s="15" t="n">
        <v>45170</v>
      </c>
      <c r="D3774" s="0" t="n">
        <v>4</v>
      </c>
      <c r="E3774" s="0" t="n">
        <v>0</v>
      </c>
      <c r="F3774" s="0" t="n">
        <v>77</v>
      </c>
      <c r="G3774" s="0" t="n">
        <v>0</v>
      </c>
      <c r="H3774" s="0" t="n">
        <v>9</v>
      </c>
      <c r="I3774" s="0" t="n">
        <v>0</v>
      </c>
      <c r="J3774" s="0" t="n">
        <v>553</v>
      </c>
      <c r="K3774" s="37" t="n">
        <f aca="false">E3774+Inputs!$B$5*F3774</f>
        <v>98.175</v>
      </c>
      <c r="L3774" s="37" t="n">
        <f aca="false">G3774+Inputs!$B$6*H3774</f>
        <v>11.475</v>
      </c>
      <c r="M3774" s="37" t="n">
        <f aca="false">I3774+Inputs!$B$7*J3774</f>
        <v>686.273</v>
      </c>
      <c r="N3774" s="37" t="n">
        <f aca="false">K3774+L3774+M3774</f>
        <v>795.923</v>
      </c>
    </row>
    <row r="3775" customFormat="false" ht="15" hidden="false" customHeight="false" outlineLevel="0" collapsed="false">
      <c r="A3775" s="0" t="s">
        <v>9</v>
      </c>
      <c r="B3775" s="0" t="s">
        <v>430</v>
      </c>
      <c r="C3775" s="15" t="n">
        <v>45200</v>
      </c>
      <c r="D3775" s="0" t="n">
        <v>4</v>
      </c>
      <c r="E3775" s="0" t="n">
        <v>0</v>
      </c>
      <c r="F3775" s="0" t="n">
        <v>67</v>
      </c>
      <c r="G3775" s="0" t="n">
        <v>0</v>
      </c>
      <c r="H3775" s="0" t="n">
        <v>13</v>
      </c>
      <c r="I3775" s="0" t="n">
        <v>0</v>
      </c>
      <c r="J3775" s="0" t="n">
        <v>506</v>
      </c>
      <c r="K3775" s="37" t="n">
        <f aca="false">E3775+Inputs!$B$5*F3775</f>
        <v>85.425</v>
      </c>
      <c r="L3775" s="37" t="n">
        <f aca="false">G3775+Inputs!$B$6*H3775</f>
        <v>16.575</v>
      </c>
      <c r="M3775" s="37" t="n">
        <f aca="false">I3775+Inputs!$B$7*J3775</f>
        <v>627.946</v>
      </c>
      <c r="N3775" s="37" t="n">
        <f aca="false">K3775+L3775+M3775</f>
        <v>729.946</v>
      </c>
    </row>
    <row r="3776" customFormat="false" ht="15" hidden="false" customHeight="false" outlineLevel="0" collapsed="false">
      <c r="A3776" s="0" t="s">
        <v>9</v>
      </c>
      <c r="B3776" s="0" t="s">
        <v>430</v>
      </c>
      <c r="C3776" s="15" t="n">
        <v>45231</v>
      </c>
      <c r="D3776" s="0" t="n">
        <v>4</v>
      </c>
      <c r="E3776" s="0" t="n">
        <v>7</v>
      </c>
      <c r="F3776" s="0" t="n">
        <v>85</v>
      </c>
      <c r="G3776" s="0" t="n">
        <v>0</v>
      </c>
      <c r="H3776" s="0" t="n">
        <v>11</v>
      </c>
      <c r="I3776" s="0" t="n">
        <v>0</v>
      </c>
      <c r="J3776" s="0" t="n">
        <v>528</v>
      </c>
      <c r="K3776" s="37" t="n">
        <f aca="false">E3776+Inputs!$B$5*F3776</f>
        <v>115.375</v>
      </c>
      <c r="L3776" s="37" t="n">
        <f aca="false">G3776+Inputs!$B$6*H3776</f>
        <v>14.025</v>
      </c>
      <c r="M3776" s="37" t="n">
        <f aca="false">I3776+Inputs!$B$7*J3776</f>
        <v>655.248</v>
      </c>
      <c r="N3776" s="37" t="n">
        <f aca="false">K3776+L3776+M3776</f>
        <v>784.648</v>
      </c>
    </row>
    <row r="3777" customFormat="false" ht="15" hidden="false" customHeight="false" outlineLevel="0" collapsed="false">
      <c r="A3777" s="0" t="s">
        <v>9</v>
      </c>
      <c r="B3777" s="0" t="s">
        <v>430</v>
      </c>
      <c r="C3777" s="15" t="n">
        <v>45261</v>
      </c>
      <c r="D3777" s="0" t="n">
        <v>4</v>
      </c>
      <c r="E3777" s="0" t="n">
        <v>0</v>
      </c>
      <c r="F3777" s="0" t="n">
        <v>68</v>
      </c>
      <c r="G3777" s="0" t="n">
        <v>0</v>
      </c>
      <c r="H3777" s="0" t="n">
        <v>13</v>
      </c>
      <c r="I3777" s="0" t="n">
        <v>0</v>
      </c>
      <c r="J3777" s="0" t="n">
        <v>343</v>
      </c>
      <c r="K3777" s="37" t="n">
        <f aca="false">E3777+Inputs!$B$5*F3777</f>
        <v>86.7</v>
      </c>
      <c r="L3777" s="37" t="n">
        <f aca="false">G3777+Inputs!$B$6*H3777</f>
        <v>16.575</v>
      </c>
      <c r="M3777" s="37" t="n">
        <f aca="false">I3777+Inputs!$B$7*J3777</f>
        <v>425.663</v>
      </c>
      <c r="N3777" s="37" t="n">
        <f aca="false">K3777+L3777+M3777</f>
        <v>528.938</v>
      </c>
    </row>
    <row r="3778" customFormat="false" ht="15" hidden="false" customHeight="false" outlineLevel="0" collapsed="false">
      <c r="A3778" s="0" t="s">
        <v>9</v>
      </c>
      <c r="B3778" s="0" t="s">
        <v>430</v>
      </c>
      <c r="C3778" s="15" t="n">
        <v>45292</v>
      </c>
      <c r="D3778" s="0" t="n">
        <v>4</v>
      </c>
      <c r="E3778" s="0" t="n">
        <v>0</v>
      </c>
      <c r="F3778" s="0" t="n">
        <v>40</v>
      </c>
      <c r="G3778" s="0" t="n">
        <v>0</v>
      </c>
      <c r="H3778" s="0" t="n">
        <v>5</v>
      </c>
      <c r="I3778" s="0" t="n">
        <v>0</v>
      </c>
      <c r="J3778" s="0" t="n">
        <v>420</v>
      </c>
      <c r="K3778" s="37" t="n">
        <f aca="false">E3778+Inputs!$B$5*F3778</f>
        <v>51</v>
      </c>
      <c r="L3778" s="37" t="n">
        <f aca="false">G3778+Inputs!$B$6*H3778</f>
        <v>6.375</v>
      </c>
      <c r="M3778" s="37" t="n">
        <f aca="false">I3778+Inputs!$B$7*J3778</f>
        <v>521.22</v>
      </c>
      <c r="N3778" s="37" t="n">
        <f aca="false">K3778+L3778+M3778</f>
        <v>578.595</v>
      </c>
    </row>
    <row r="3779" customFormat="false" ht="15" hidden="false" customHeight="false" outlineLevel="0" collapsed="false">
      <c r="A3779" s="0" t="s">
        <v>9</v>
      </c>
      <c r="B3779" s="0" t="s">
        <v>430</v>
      </c>
      <c r="C3779" s="15" t="n">
        <v>45323</v>
      </c>
      <c r="D3779" s="0" t="n">
        <v>4</v>
      </c>
      <c r="E3779" s="0" t="n">
        <v>0</v>
      </c>
      <c r="F3779" s="0" t="n">
        <v>10</v>
      </c>
      <c r="G3779" s="0" t="n">
        <v>0</v>
      </c>
      <c r="H3779" s="0" t="n">
        <v>0</v>
      </c>
      <c r="I3779" s="0" t="n">
        <v>0</v>
      </c>
      <c r="J3779" s="0" t="n">
        <v>43</v>
      </c>
      <c r="K3779" s="37" t="n">
        <f aca="false">E3779+Inputs!$B$5*F3779</f>
        <v>12.75</v>
      </c>
      <c r="L3779" s="37" t="n">
        <f aca="false">G3779+Inputs!$B$6*H3779</f>
        <v>0</v>
      </c>
      <c r="M3779" s="37" t="n">
        <f aca="false">I3779+Inputs!$B$7*J3779</f>
        <v>53.363</v>
      </c>
      <c r="N3779" s="37" t="n">
        <f aca="false">K3779+L3779+M3779</f>
        <v>66.113</v>
      </c>
    </row>
    <row r="3780" customFormat="false" ht="15" hidden="false" customHeight="false" outlineLevel="0" collapsed="false">
      <c r="A3780" s="0" t="s">
        <v>9</v>
      </c>
      <c r="B3780" s="0" t="s">
        <v>430</v>
      </c>
      <c r="C3780" s="15" t="n">
        <v>45352</v>
      </c>
      <c r="D3780" s="0" t="n">
        <v>4</v>
      </c>
      <c r="E3780" s="0" t="n">
        <v>0</v>
      </c>
      <c r="F3780" s="0" t="n">
        <v>17</v>
      </c>
      <c r="G3780" s="0" t="n">
        <v>0</v>
      </c>
      <c r="H3780" s="0" t="n">
        <v>3</v>
      </c>
      <c r="I3780" s="0" t="n">
        <v>0</v>
      </c>
      <c r="J3780" s="0" t="n">
        <v>105</v>
      </c>
      <c r="K3780" s="37" t="n">
        <f aca="false">E3780+Inputs!$B$5*F3780</f>
        <v>21.675</v>
      </c>
      <c r="L3780" s="37" t="n">
        <f aca="false">G3780+Inputs!$B$6*H3780</f>
        <v>3.825</v>
      </c>
      <c r="M3780" s="37" t="n">
        <f aca="false">I3780+Inputs!$B$7*J3780</f>
        <v>130.305</v>
      </c>
      <c r="N3780" s="37" t="n">
        <f aca="false">K3780+L3780+M3780</f>
        <v>155.805</v>
      </c>
    </row>
    <row r="3781" customFormat="false" ht="15" hidden="false" customHeight="false" outlineLevel="0" collapsed="false">
      <c r="A3781" s="0" t="s">
        <v>9</v>
      </c>
      <c r="B3781" s="0" t="s">
        <v>430</v>
      </c>
      <c r="C3781" s="15" t="n">
        <v>45383</v>
      </c>
      <c r="D3781" s="0" t="n">
        <v>4</v>
      </c>
      <c r="E3781" s="0" t="n">
        <v>0</v>
      </c>
      <c r="F3781" s="0" t="n">
        <v>48</v>
      </c>
      <c r="G3781" s="0" t="n">
        <v>0</v>
      </c>
      <c r="H3781" s="0" t="n">
        <v>9</v>
      </c>
      <c r="I3781" s="0" t="n">
        <v>0</v>
      </c>
      <c r="J3781" s="0" t="n">
        <v>359</v>
      </c>
      <c r="K3781" s="37" t="n">
        <f aca="false">E3781+Inputs!$B$5*F3781</f>
        <v>61.2</v>
      </c>
      <c r="L3781" s="37" t="n">
        <f aca="false">G3781+Inputs!$B$6*H3781</f>
        <v>11.475</v>
      </c>
      <c r="M3781" s="37" t="n">
        <f aca="false">I3781+Inputs!$B$7*J3781</f>
        <v>445.519</v>
      </c>
      <c r="N3781" s="37" t="n">
        <f aca="false">K3781+L3781+M3781</f>
        <v>518.194</v>
      </c>
    </row>
    <row r="3782" customFormat="false" ht="15" hidden="false" customHeight="false" outlineLevel="0" collapsed="false">
      <c r="A3782" s="0" t="s">
        <v>9</v>
      </c>
      <c r="B3782" s="0" t="s">
        <v>430</v>
      </c>
      <c r="C3782" s="15" t="n">
        <v>45413</v>
      </c>
      <c r="D3782" s="0" t="n">
        <v>4</v>
      </c>
      <c r="E3782" s="0" t="n">
        <v>0</v>
      </c>
      <c r="F3782" s="0" t="n">
        <v>56</v>
      </c>
      <c r="G3782" s="0" t="n">
        <v>0</v>
      </c>
      <c r="H3782" s="0" t="n">
        <v>6</v>
      </c>
      <c r="I3782" s="0" t="n">
        <v>0</v>
      </c>
      <c r="J3782" s="0" t="n">
        <v>286</v>
      </c>
      <c r="K3782" s="37" t="n">
        <f aca="false">E3782+Inputs!$B$5*F3782</f>
        <v>71.4</v>
      </c>
      <c r="L3782" s="37" t="n">
        <f aca="false">G3782+Inputs!$B$6*H3782</f>
        <v>7.65</v>
      </c>
      <c r="M3782" s="37" t="n">
        <f aca="false">I3782+Inputs!$B$7*J3782</f>
        <v>354.926</v>
      </c>
      <c r="N3782" s="37" t="n">
        <f aca="false">K3782+L3782+M3782</f>
        <v>433.976</v>
      </c>
    </row>
    <row r="3783" customFormat="false" ht="15" hidden="false" customHeight="false" outlineLevel="0" collapsed="false">
      <c r="A3783" s="0" t="s">
        <v>9</v>
      </c>
      <c r="B3783" s="0" t="s">
        <v>430</v>
      </c>
      <c r="C3783" s="15" t="n">
        <v>45444</v>
      </c>
      <c r="D3783" s="0" t="n">
        <v>4</v>
      </c>
      <c r="E3783" s="0" t="n">
        <v>0</v>
      </c>
      <c r="F3783" s="0" t="n">
        <v>69</v>
      </c>
      <c r="G3783" s="0" t="n">
        <v>0</v>
      </c>
      <c r="H3783" s="0" t="n">
        <v>16</v>
      </c>
      <c r="I3783" s="0" t="n">
        <v>0</v>
      </c>
      <c r="J3783" s="0" t="n">
        <v>569</v>
      </c>
      <c r="K3783" s="37" t="n">
        <f aca="false">E3783+Inputs!$B$5*F3783</f>
        <v>87.975</v>
      </c>
      <c r="L3783" s="37" t="n">
        <f aca="false">G3783+Inputs!$B$6*H3783</f>
        <v>20.4</v>
      </c>
      <c r="M3783" s="37" t="n">
        <f aca="false">I3783+Inputs!$B$7*J3783</f>
        <v>706.129</v>
      </c>
      <c r="N3783" s="37" t="n">
        <f aca="false">K3783+L3783+M3783</f>
        <v>814.504</v>
      </c>
    </row>
    <row r="3784" customFormat="false" ht="15" hidden="false" customHeight="false" outlineLevel="0" collapsed="false">
      <c r="A3784" s="0" t="s">
        <v>9</v>
      </c>
      <c r="B3784" s="0" t="s">
        <v>430</v>
      </c>
      <c r="C3784" s="15" t="n">
        <v>45474</v>
      </c>
      <c r="D3784" s="0" t="n">
        <v>4</v>
      </c>
      <c r="E3784" s="0" t="n">
        <v>0</v>
      </c>
      <c r="F3784" s="0" t="n">
        <v>56</v>
      </c>
      <c r="G3784" s="0" t="n">
        <v>0</v>
      </c>
      <c r="H3784" s="0" t="n">
        <v>20</v>
      </c>
      <c r="I3784" s="0" t="n">
        <v>0</v>
      </c>
      <c r="J3784" s="0" t="n">
        <v>456</v>
      </c>
      <c r="K3784" s="37" t="n">
        <f aca="false">E3784+Inputs!$B$5*F3784</f>
        <v>71.4</v>
      </c>
      <c r="L3784" s="37" t="n">
        <f aca="false">G3784+Inputs!$B$6*H3784</f>
        <v>25.5</v>
      </c>
      <c r="M3784" s="37" t="n">
        <f aca="false">I3784+Inputs!$B$7*J3784</f>
        <v>565.896</v>
      </c>
      <c r="N3784" s="37" t="n">
        <f aca="false">K3784+L3784+M3784</f>
        <v>662.796</v>
      </c>
    </row>
    <row r="3785" customFormat="false" ht="15" hidden="false" customHeight="false" outlineLevel="0" collapsed="false">
      <c r="A3785" s="0" t="s">
        <v>9</v>
      </c>
      <c r="B3785" s="0" t="s">
        <v>430</v>
      </c>
      <c r="C3785" s="15" t="n">
        <v>45505</v>
      </c>
      <c r="D3785" s="0" t="n">
        <v>4</v>
      </c>
      <c r="E3785" s="0" t="n">
        <v>0</v>
      </c>
      <c r="F3785" s="0" t="n">
        <v>49</v>
      </c>
      <c r="G3785" s="0" t="n">
        <v>0</v>
      </c>
      <c r="H3785" s="0" t="n">
        <v>16</v>
      </c>
      <c r="I3785" s="0" t="n">
        <v>0</v>
      </c>
      <c r="J3785" s="0" t="n">
        <v>468</v>
      </c>
      <c r="K3785" s="37" t="n">
        <f aca="false">E3785+Inputs!$B$5*F3785</f>
        <v>62.475</v>
      </c>
      <c r="L3785" s="37" t="n">
        <f aca="false">G3785+Inputs!$B$6*H3785</f>
        <v>20.4</v>
      </c>
      <c r="M3785" s="37" t="n">
        <f aca="false">I3785+Inputs!$B$7*J3785</f>
        <v>580.788</v>
      </c>
      <c r="N3785" s="37" t="n">
        <f aca="false">K3785+L3785+M3785</f>
        <v>663.663</v>
      </c>
    </row>
    <row r="3786" customFormat="false" ht="15" hidden="false" customHeight="false" outlineLevel="0" collapsed="false">
      <c r="A3786" s="0" t="s">
        <v>9</v>
      </c>
      <c r="B3786" s="0" t="s">
        <v>430</v>
      </c>
      <c r="C3786" s="15" t="n">
        <v>45536</v>
      </c>
      <c r="D3786" s="0" t="n">
        <v>4</v>
      </c>
      <c r="E3786" s="0" t="n">
        <v>0</v>
      </c>
      <c r="F3786" s="0" t="n">
        <v>52</v>
      </c>
      <c r="G3786" s="0" t="n">
        <v>0</v>
      </c>
      <c r="H3786" s="0" t="n">
        <v>13</v>
      </c>
      <c r="I3786" s="0" t="n">
        <v>0</v>
      </c>
      <c r="J3786" s="0" t="n">
        <v>440</v>
      </c>
      <c r="K3786" s="37" t="n">
        <f aca="false">E3786+Inputs!$B$5*F3786</f>
        <v>66.3</v>
      </c>
      <c r="L3786" s="37" t="n">
        <f aca="false">G3786+Inputs!$B$6*H3786</f>
        <v>16.575</v>
      </c>
      <c r="M3786" s="37" t="n">
        <f aca="false">I3786+Inputs!$B$7*J3786</f>
        <v>546.04</v>
      </c>
      <c r="N3786" s="37" t="n">
        <f aca="false">K3786+L3786+M3786</f>
        <v>628.915</v>
      </c>
    </row>
    <row r="3787" customFormat="false" ht="15" hidden="false" customHeight="false" outlineLevel="0" collapsed="false">
      <c r="A3787" s="0" t="s">
        <v>9</v>
      </c>
      <c r="B3787" s="0" t="s">
        <v>430</v>
      </c>
      <c r="C3787" s="15" t="n">
        <v>45566</v>
      </c>
      <c r="D3787" s="0" t="n">
        <v>4</v>
      </c>
      <c r="E3787" s="0" t="n">
        <v>0</v>
      </c>
      <c r="F3787" s="0" t="n">
        <v>50</v>
      </c>
      <c r="G3787" s="0" t="n">
        <v>0</v>
      </c>
      <c r="H3787" s="0" t="n">
        <v>20</v>
      </c>
      <c r="I3787" s="0" t="n">
        <v>0</v>
      </c>
      <c r="J3787" s="0" t="n">
        <v>449</v>
      </c>
      <c r="K3787" s="37" t="n">
        <f aca="false">E3787+Inputs!$B$5*F3787</f>
        <v>63.75</v>
      </c>
      <c r="L3787" s="37" t="n">
        <f aca="false">G3787+Inputs!$B$6*H3787</f>
        <v>25.5</v>
      </c>
      <c r="M3787" s="37" t="n">
        <f aca="false">I3787+Inputs!$B$7*J3787</f>
        <v>557.209</v>
      </c>
      <c r="N3787" s="37" t="n">
        <f aca="false">K3787+L3787+M3787</f>
        <v>646.459</v>
      </c>
    </row>
    <row r="3788" customFormat="false" ht="15" hidden="false" customHeight="false" outlineLevel="0" collapsed="false">
      <c r="A3788" s="0" t="s">
        <v>9</v>
      </c>
      <c r="B3788" s="0" t="s">
        <v>430</v>
      </c>
      <c r="C3788" s="15" t="n">
        <v>45597</v>
      </c>
      <c r="D3788" s="0" t="n">
        <v>4</v>
      </c>
      <c r="E3788" s="0" t="n">
        <v>0</v>
      </c>
      <c r="F3788" s="0" t="n">
        <v>67</v>
      </c>
      <c r="G3788" s="0" t="n">
        <v>0</v>
      </c>
      <c r="H3788" s="0" t="n">
        <v>18</v>
      </c>
      <c r="I3788" s="0" t="n">
        <v>0</v>
      </c>
      <c r="J3788" s="0" t="n">
        <v>437</v>
      </c>
      <c r="K3788" s="37" t="n">
        <f aca="false">E3788+Inputs!$B$5*F3788</f>
        <v>85.425</v>
      </c>
      <c r="L3788" s="37" t="n">
        <f aca="false">G3788+Inputs!$B$6*H3788</f>
        <v>22.95</v>
      </c>
      <c r="M3788" s="37" t="n">
        <f aca="false">I3788+Inputs!$B$7*J3788</f>
        <v>542.317</v>
      </c>
      <c r="N3788" s="37" t="n">
        <f aca="false">K3788+L3788+M3788</f>
        <v>650.692</v>
      </c>
    </row>
    <row r="3789" customFormat="false" ht="15" hidden="false" customHeight="false" outlineLevel="0" collapsed="false">
      <c r="A3789" s="0" t="s">
        <v>9</v>
      </c>
      <c r="B3789" s="0" t="s">
        <v>430</v>
      </c>
      <c r="C3789" s="15" t="n">
        <v>45627</v>
      </c>
      <c r="D3789" s="0" t="n">
        <v>4</v>
      </c>
      <c r="E3789" s="0" t="n">
        <v>0</v>
      </c>
      <c r="F3789" s="0" t="n">
        <v>75</v>
      </c>
      <c r="G3789" s="0" t="n">
        <v>0</v>
      </c>
      <c r="H3789" s="0" t="n">
        <v>18</v>
      </c>
      <c r="I3789" s="0" t="n">
        <v>0</v>
      </c>
      <c r="J3789" s="0" t="n">
        <v>400</v>
      </c>
      <c r="K3789" s="37" t="n">
        <f aca="false">E3789+Inputs!$B$5*F3789</f>
        <v>95.625</v>
      </c>
      <c r="L3789" s="37" t="n">
        <f aca="false">G3789+Inputs!$B$6*H3789</f>
        <v>22.95</v>
      </c>
      <c r="M3789" s="37" t="n">
        <f aca="false">I3789+Inputs!$B$7*J3789</f>
        <v>496.4</v>
      </c>
      <c r="N3789" s="37" t="n">
        <f aca="false">K3789+L3789+M3789</f>
        <v>614.975</v>
      </c>
    </row>
    <row r="3790" customFormat="false" ht="15" hidden="false" customHeight="false" outlineLevel="0" collapsed="false">
      <c r="A3790" s="0" t="s">
        <v>9</v>
      </c>
      <c r="B3790" s="0" t="s">
        <v>430</v>
      </c>
      <c r="C3790" s="15" t="n">
        <v>45658</v>
      </c>
      <c r="D3790" s="0" t="n">
        <v>4</v>
      </c>
      <c r="E3790" s="0" t="n">
        <v>0</v>
      </c>
      <c r="F3790" s="0" t="n">
        <v>37</v>
      </c>
      <c r="G3790" s="0" t="n">
        <v>0</v>
      </c>
      <c r="H3790" s="0" t="n">
        <v>20</v>
      </c>
      <c r="I3790" s="0" t="n">
        <v>0</v>
      </c>
      <c r="J3790" s="0" t="n">
        <v>441</v>
      </c>
      <c r="K3790" s="37" t="n">
        <f aca="false">E3790+Inputs!$B$5*F3790</f>
        <v>47.175</v>
      </c>
      <c r="L3790" s="37" t="n">
        <f aca="false">G3790+Inputs!$B$6*H3790</f>
        <v>25.5</v>
      </c>
      <c r="M3790" s="37" t="n">
        <f aca="false">I3790+Inputs!$B$7*J3790</f>
        <v>547.281</v>
      </c>
      <c r="N3790" s="37" t="n">
        <f aca="false">K3790+L3790+M3790</f>
        <v>619.956</v>
      </c>
    </row>
    <row r="3791" customFormat="false" ht="15" hidden="false" customHeight="false" outlineLevel="0" collapsed="false">
      <c r="A3791" s="0" t="s">
        <v>9</v>
      </c>
      <c r="B3791" s="0" t="s">
        <v>430</v>
      </c>
      <c r="C3791" s="15" t="n">
        <v>45689</v>
      </c>
      <c r="D3791" s="0" t="n">
        <v>4</v>
      </c>
      <c r="E3791" s="0" t="n">
        <v>0</v>
      </c>
      <c r="F3791" s="0" t="n">
        <v>71</v>
      </c>
      <c r="G3791" s="0" t="n">
        <v>0</v>
      </c>
      <c r="H3791" s="0" t="n">
        <v>32</v>
      </c>
      <c r="I3791" s="0" t="n">
        <v>0</v>
      </c>
      <c r="J3791" s="0" t="n">
        <v>492</v>
      </c>
      <c r="K3791" s="37" t="n">
        <f aca="false">E3791+Inputs!$B$5*F3791</f>
        <v>90.525</v>
      </c>
      <c r="L3791" s="37" t="n">
        <f aca="false">G3791+Inputs!$B$6*H3791</f>
        <v>40.8</v>
      </c>
      <c r="M3791" s="37" t="n">
        <f aca="false">I3791+Inputs!$B$7*J3791</f>
        <v>610.572</v>
      </c>
      <c r="N3791" s="37" t="n">
        <f aca="false">K3791+L3791+M3791</f>
        <v>741.897</v>
      </c>
    </row>
    <row r="3792" customFormat="false" ht="15" hidden="false" customHeight="false" outlineLevel="0" collapsed="false">
      <c r="A3792" s="0" t="s">
        <v>9</v>
      </c>
      <c r="B3792" s="0" t="s">
        <v>430</v>
      </c>
      <c r="C3792" s="15" t="n">
        <v>45717</v>
      </c>
      <c r="D3792" s="0" t="n">
        <v>4</v>
      </c>
      <c r="E3792" s="0" t="n">
        <v>0</v>
      </c>
      <c r="F3792" s="0" t="n">
        <v>71</v>
      </c>
      <c r="G3792" s="0" t="n">
        <v>0</v>
      </c>
      <c r="H3792" s="0" t="n">
        <v>43</v>
      </c>
      <c r="I3792" s="0" t="n">
        <v>6</v>
      </c>
      <c r="J3792" s="0" t="n">
        <v>416</v>
      </c>
      <c r="K3792" s="37" t="n">
        <f aca="false">E3792+Inputs!$B$5*F3792</f>
        <v>90.525</v>
      </c>
      <c r="L3792" s="37" t="n">
        <f aca="false">G3792+Inputs!$B$6*H3792</f>
        <v>54.825</v>
      </c>
      <c r="M3792" s="37" t="n">
        <f aca="false">I3792+Inputs!$B$7*J3792</f>
        <v>522.256</v>
      </c>
      <c r="N3792" s="37" t="n">
        <f aca="false">K3792+L3792+M3792</f>
        <v>667.606</v>
      </c>
    </row>
    <row r="3793" customFormat="false" ht="15" hidden="false" customHeight="false" outlineLevel="0" collapsed="false">
      <c r="A3793" s="0" t="s">
        <v>9</v>
      </c>
      <c r="B3793" s="0" t="s">
        <v>430</v>
      </c>
      <c r="C3793" s="15" t="n">
        <v>45748</v>
      </c>
      <c r="D3793" s="0" t="n">
        <v>4</v>
      </c>
      <c r="E3793" s="0" t="n">
        <v>0</v>
      </c>
      <c r="F3793" s="0" t="n">
        <v>51</v>
      </c>
      <c r="G3793" s="0" t="n">
        <v>0</v>
      </c>
      <c r="H3793" s="0" t="n">
        <v>8</v>
      </c>
      <c r="I3793" s="0" t="n">
        <v>0</v>
      </c>
      <c r="J3793" s="0" t="n">
        <v>413</v>
      </c>
      <c r="K3793" s="37" t="n">
        <f aca="false">E3793+Inputs!$B$5*F3793</f>
        <v>65.025</v>
      </c>
      <c r="L3793" s="37" t="n">
        <f aca="false">G3793+Inputs!$B$6*H3793</f>
        <v>10.2</v>
      </c>
      <c r="M3793" s="37" t="n">
        <f aca="false">I3793+Inputs!$B$7*J3793</f>
        <v>512.533</v>
      </c>
      <c r="N3793" s="37" t="n">
        <f aca="false">K3793+L3793+M3793</f>
        <v>587.758</v>
      </c>
    </row>
    <row r="3794" customFormat="false" ht="15" hidden="false" customHeight="false" outlineLevel="0" collapsed="false">
      <c r="A3794" s="0" t="s">
        <v>9</v>
      </c>
      <c r="B3794" s="0" t="s">
        <v>430</v>
      </c>
      <c r="C3794" s="15" t="n">
        <v>45778</v>
      </c>
      <c r="D3794" s="0" t="n">
        <v>4</v>
      </c>
      <c r="E3794" s="0" t="n">
        <v>0</v>
      </c>
      <c r="F3794" s="0" t="n">
        <v>98</v>
      </c>
      <c r="G3794" s="0" t="n">
        <v>0</v>
      </c>
      <c r="H3794" s="0" t="n">
        <v>14</v>
      </c>
      <c r="I3794" s="0" t="n">
        <v>0</v>
      </c>
      <c r="J3794" s="0" t="n">
        <v>532</v>
      </c>
      <c r="K3794" s="37" t="n">
        <f aca="false">E3794+Inputs!$B$5*F3794</f>
        <v>124.95</v>
      </c>
      <c r="L3794" s="37" t="n">
        <f aca="false">G3794+Inputs!$B$6*H3794</f>
        <v>17.85</v>
      </c>
      <c r="M3794" s="37" t="n">
        <f aca="false">I3794+Inputs!$B$7*J3794</f>
        <v>660.212</v>
      </c>
      <c r="N3794" s="37" t="n">
        <f aca="false">K3794+L3794+M3794</f>
        <v>803.012</v>
      </c>
    </row>
    <row r="3795" customFormat="false" ht="15" hidden="false" customHeight="false" outlineLevel="0" collapsed="false">
      <c r="A3795" s="0" t="s">
        <v>9</v>
      </c>
      <c r="B3795" s="0" t="s">
        <v>430</v>
      </c>
      <c r="C3795" s="15" t="n">
        <v>45809</v>
      </c>
      <c r="D3795" s="0" t="n">
        <v>4</v>
      </c>
      <c r="E3795" s="0" t="n">
        <v>0</v>
      </c>
      <c r="F3795" s="0" t="n">
        <v>114</v>
      </c>
      <c r="G3795" s="0" t="n">
        <v>0</v>
      </c>
      <c r="H3795" s="0" t="n">
        <v>16</v>
      </c>
      <c r="I3795" s="0" t="n">
        <v>0</v>
      </c>
      <c r="J3795" s="0" t="n">
        <v>568</v>
      </c>
      <c r="K3795" s="37" t="n">
        <f aca="false">E3795+Inputs!$B$5*F3795</f>
        <v>145.35</v>
      </c>
      <c r="L3795" s="37" t="n">
        <f aca="false">G3795+Inputs!$B$6*H3795</f>
        <v>20.4</v>
      </c>
      <c r="M3795" s="37" t="n">
        <f aca="false">I3795+Inputs!$B$7*J3795</f>
        <v>704.888</v>
      </c>
      <c r="N3795" s="37" t="n">
        <f aca="false">K3795+L3795+M3795</f>
        <v>870.638</v>
      </c>
    </row>
    <row r="3796" customFormat="false" ht="15" hidden="false" customHeight="false" outlineLevel="0" collapsed="false">
      <c r="A3796" s="0" t="s">
        <v>9</v>
      </c>
      <c r="B3796" s="0" t="s">
        <v>430</v>
      </c>
      <c r="C3796" s="15" t="n">
        <v>45839</v>
      </c>
      <c r="D3796" s="0" t="n">
        <v>4</v>
      </c>
      <c r="E3796" s="0" t="n">
        <v>0</v>
      </c>
      <c r="F3796" s="0" t="n">
        <v>50</v>
      </c>
      <c r="G3796" s="0" t="n">
        <v>0</v>
      </c>
      <c r="H3796" s="0" t="n">
        <v>12</v>
      </c>
      <c r="I3796" s="0" t="n">
        <v>0</v>
      </c>
      <c r="J3796" s="0" t="n">
        <v>478</v>
      </c>
      <c r="K3796" s="37" t="n">
        <f aca="false">E3796+Inputs!$B$5*F3796</f>
        <v>63.75</v>
      </c>
      <c r="L3796" s="37" t="n">
        <f aca="false">G3796+Inputs!$B$6*H3796</f>
        <v>15.3</v>
      </c>
      <c r="M3796" s="37" t="n">
        <f aca="false">I3796+Inputs!$B$7*J3796</f>
        <v>593.198</v>
      </c>
      <c r="N3796" s="37" t="n">
        <f aca="false">K3796+L3796+M3796</f>
        <v>672.248</v>
      </c>
    </row>
    <row r="3797" customFormat="false" ht="15" hidden="false" customHeight="false" outlineLevel="0" collapsed="false">
      <c r="A3797" s="0" t="s">
        <v>9</v>
      </c>
      <c r="B3797" s="0" t="s">
        <v>430</v>
      </c>
      <c r="C3797" s="15" t="n">
        <v>45870</v>
      </c>
      <c r="D3797" s="0" t="n">
        <v>4</v>
      </c>
      <c r="E3797" s="0" t="n">
        <v>0</v>
      </c>
      <c r="F3797" s="0" t="n">
        <v>93</v>
      </c>
      <c r="G3797" s="0" t="n">
        <v>0</v>
      </c>
      <c r="H3797" s="0" t="n">
        <v>11</v>
      </c>
      <c r="I3797" s="0" t="n">
        <v>0</v>
      </c>
      <c r="J3797" s="0" t="n">
        <v>442</v>
      </c>
      <c r="K3797" s="37" t="n">
        <f aca="false">E3797+Inputs!$B$5*F3797</f>
        <v>118.575</v>
      </c>
      <c r="L3797" s="37" t="n">
        <f aca="false">G3797+Inputs!$B$6*H3797</f>
        <v>14.025</v>
      </c>
      <c r="M3797" s="37" t="n">
        <f aca="false">I3797+Inputs!$B$7*J3797</f>
        <v>548.522</v>
      </c>
      <c r="N3797" s="37" t="n">
        <f aca="false">K3797+L3797+M3797</f>
        <v>681.122</v>
      </c>
    </row>
    <row r="3798" customFormat="false" ht="15" hidden="false" customHeight="false" outlineLevel="0" collapsed="false">
      <c r="A3798" s="0" t="s">
        <v>9</v>
      </c>
      <c r="B3798" s="0" t="s">
        <v>430</v>
      </c>
      <c r="C3798" s="15" t="n">
        <v>45901</v>
      </c>
      <c r="D3798" s="0" t="n">
        <v>4</v>
      </c>
      <c r="E3798" s="0" t="n">
        <v>7</v>
      </c>
      <c r="F3798" s="0" t="n">
        <v>108</v>
      </c>
      <c r="G3798" s="0" t="n">
        <v>0</v>
      </c>
      <c r="H3798" s="0" t="n">
        <v>17</v>
      </c>
      <c r="I3798" s="0" t="n">
        <v>0</v>
      </c>
      <c r="J3798" s="0" t="n">
        <v>452</v>
      </c>
      <c r="K3798" s="37" t="n">
        <f aca="false">E3798+Inputs!$B$5*F3798</f>
        <v>144.7</v>
      </c>
      <c r="L3798" s="37" t="n">
        <f aca="false">G3798+Inputs!$B$6*H3798</f>
        <v>21.675</v>
      </c>
      <c r="M3798" s="37" t="n">
        <f aca="false">I3798+Inputs!$B$7*J3798</f>
        <v>560.932</v>
      </c>
      <c r="N3798" s="37" t="n">
        <f aca="false">K3798+L3798+M3798</f>
        <v>727.307</v>
      </c>
    </row>
    <row r="3799" customFormat="false" ht="15" hidden="false" customHeight="false" outlineLevel="0" collapsed="false">
      <c r="A3799" s="0" t="s">
        <v>9</v>
      </c>
      <c r="B3799" s="0" t="s">
        <v>430</v>
      </c>
      <c r="C3799" s="15" t="n">
        <v>45931</v>
      </c>
      <c r="D3799" s="0" t="n">
        <v>4</v>
      </c>
      <c r="E3799" s="0" t="n">
        <v>0</v>
      </c>
      <c r="F3799" s="0" t="n">
        <v>79</v>
      </c>
      <c r="G3799" s="0" t="n">
        <v>0</v>
      </c>
      <c r="H3799" s="0" t="n">
        <v>16</v>
      </c>
      <c r="I3799" s="0" t="n">
        <v>0</v>
      </c>
      <c r="J3799" s="0" t="n">
        <v>460</v>
      </c>
      <c r="K3799" s="37" t="n">
        <f aca="false">E3799+Inputs!$B$5*F3799</f>
        <v>100.725</v>
      </c>
      <c r="L3799" s="37" t="n">
        <f aca="false">G3799+Inputs!$B$6*H3799</f>
        <v>20.4</v>
      </c>
      <c r="M3799" s="37" t="n">
        <f aca="false">I3799+Inputs!$B$7*J3799</f>
        <v>570.86</v>
      </c>
      <c r="N3799" s="37" t="n">
        <f aca="false">K3799+L3799+M3799</f>
        <v>691.985</v>
      </c>
    </row>
    <row r="3800" customFormat="false" ht="15" hidden="false" customHeight="false" outlineLevel="0" collapsed="false">
      <c r="A3800" s="0" t="s">
        <v>9</v>
      </c>
      <c r="B3800" s="0" t="s">
        <v>430</v>
      </c>
      <c r="C3800" s="15" t="n">
        <v>45962</v>
      </c>
      <c r="D3800" s="0" t="n">
        <v>4</v>
      </c>
      <c r="E3800" s="0" t="n">
        <v>0</v>
      </c>
      <c r="F3800" s="0" t="n">
        <v>75</v>
      </c>
      <c r="G3800" s="0" t="n">
        <v>0</v>
      </c>
      <c r="H3800" s="0" t="n">
        <v>24</v>
      </c>
      <c r="I3800" s="0" t="n">
        <v>0</v>
      </c>
      <c r="J3800" s="0" t="n">
        <v>428</v>
      </c>
      <c r="K3800" s="37" t="n">
        <f aca="false">E3800+Inputs!$B$5*F3800</f>
        <v>95.625</v>
      </c>
      <c r="L3800" s="37" t="n">
        <f aca="false">G3800+Inputs!$B$6*H3800</f>
        <v>30.6</v>
      </c>
      <c r="M3800" s="37" t="n">
        <f aca="false">I3800+Inputs!$B$7*J3800</f>
        <v>531.148</v>
      </c>
      <c r="N3800" s="37" t="n">
        <f aca="false">K3800+L3800+M3800</f>
        <v>657.373</v>
      </c>
    </row>
    <row r="3801" customFormat="false" ht="15" hidden="false" customHeight="false" outlineLevel="0" collapsed="false">
      <c r="A3801" s="0" t="s">
        <v>9</v>
      </c>
      <c r="B3801" s="0" t="s">
        <v>430</v>
      </c>
      <c r="C3801" s="15" t="n">
        <v>45992</v>
      </c>
      <c r="D3801" s="0" t="n">
        <v>4</v>
      </c>
      <c r="E3801" s="0" t="n">
        <v>0</v>
      </c>
      <c r="F3801" s="0" t="n">
        <v>81</v>
      </c>
      <c r="G3801" s="0" t="n">
        <v>0</v>
      </c>
      <c r="H3801" s="0" t="n">
        <v>17</v>
      </c>
      <c r="I3801" s="0" t="n">
        <v>0</v>
      </c>
      <c r="J3801" s="0" t="n">
        <v>427</v>
      </c>
      <c r="K3801" s="37" t="n">
        <f aca="false">E3801+Inputs!$B$5*F3801</f>
        <v>103.275</v>
      </c>
      <c r="L3801" s="37" t="n">
        <f aca="false">G3801+Inputs!$B$6*H3801</f>
        <v>21.675</v>
      </c>
      <c r="M3801" s="37" t="n">
        <f aca="false">I3801+Inputs!$B$7*J3801</f>
        <v>529.907</v>
      </c>
      <c r="N3801" s="37" t="n">
        <f aca="false">K3801+L3801+M3801</f>
        <v>654.857</v>
      </c>
    </row>
    <row r="3802" customFormat="false" ht="15" hidden="false" customHeight="false" outlineLevel="0" collapsed="false">
      <c r="A3802" s="0" t="s">
        <v>9</v>
      </c>
      <c r="B3802" s="0" t="s">
        <v>430</v>
      </c>
      <c r="C3802" s="15" t="n">
        <v>46023</v>
      </c>
      <c r="D3802" s="0" t="n">
        <v>4</v>
      </c>
      <c r="E3802" s="0" t="n">
        <v>0</v>
      </c>
      <c r="F3802" s="0" t="n">
        <v>56</v>
      </c>
      <c r="G3802" s="0" t="n">
        <v>0</v>
      </c>
      <c r="H3802" s="0" t="n">
        <v>19</v>
      </c>
      <c r="I3802" s="0" t="n">
        <v>0</v>
      </c>
      <c r="J3802" s="0" t="n">
        <v>381</v>
      </c>
      <c r="K3802" s="37" t="n">
        <f aca="false">E3802+Inputs!$B$5*F3802</f>
        <v>71.4</v>
      </c>
      <c r="L3802" s="37" t="n">
        <f aca="false">G3802+Inputs!$B$6*H3802</f>
        <v>24.225</v>
      </c>
      <c r="M3802" s="37" t="n">
        <f aca="false">I3802+Inputs!$B$7*J3802</f>
        <v>472.821</v>
      </c>
      <c r="N3802" s="37" t="n">
        <f aca="false">K3802+L3802+M3802</f>
        <v>568.446</v>
      </c>
    </row>
    <row r="3803" customFormat="false" ht="15" hidden="false" customHeight="false" outlineLevel="0" collapsed="false">
      <c r="A3803" s="0" t="s">
        <v>9</v>
      </c>
      <c r="B3803" s="0" t="s">
        <v>430</v>
      </c>
      <c r="C3803" s="15" t="n">
        <v>46054</v>
      </c>
      <c r="D3803" s="0" t="n">
        <v>4</v>
      </c>
      <c r="E3803" s="0" t="n">
        <v>0</v>
      </c>
      <c r="F3803" s="0" t="n">
        <v>97</v>
      </c>
      <c r="G3803" s="0" t="n">
        <v>0</v>
      </c>
      <c r="H3803" s="0" t="n">
        <v>23</v>
      </c>
      <c r="I3803" s="0" t="n">
        <v>0</v>
      </c>
      <c r="J3803" s="0" t="n">
        <v>417</v>
      </c>
      <c r="K3803" s="37" t="n">
        <f aca="false">E3803+Inputs!$B$5*F3803</f>
        <v>123.675</v>
      </c>
      <c r="L3803" s="37" t="n">
        <f aca="false">G3803+Inputs!$B$6*H3803</f>
        <v>29.325</v>
      </c>
      <c r="M3803" s="37" t="n">
        <f aca="false">I3803+Inputs!$B$7*J3803</f>
        <v>517.497</v>
      </c>
      <c r="N3803" s="37" t="n">
        <f aca="false">K3803+L3803+M3803</f>
        <v>670.497</v>
      </c>
    </row>
    <row r="3804" customFormat="false" ht="15" hidden="false" customHeight="false" outlineLevel="0" collapsed="false">
      <c r="A3804" s="0" t="s">
        <v>9</v>
      </c>
      <c r="B3804" s="0" t="s">
        <v>430</v>
      </c>
      <c r="C3804" s="15" t="n">
        <v>46082</v>
      </c>
      <c r="D3804" s="0" t="n">
        <v>4</v>
      </c>
      <c r="E3804" s="0" t="n">
        <v>0</v>
      </c>
      <c r="F3804" s="0" t="n">
        <v>123</v>
      </c>
      <c r="G3804" s="0" t="n">
        <v>0</v>
      </c>
      <c r="H3804" s="0" t="n">
        <v>26</v>
      </c>
      <c r="I3804" s="0" t="n">
        <v>0</v>
      </c>
      <c r="J3804" s="0" t="n">
        <v>427</v>
      </c>
      <c r="K3804" s="37" t="n">
        <f aca="false">E3804+Inputs!$B$5*F3804</f>
        <v>156.825</v>
      </c>
      <c r="L3804" s="37" t="n">
        <f aca="false">G3804+Inputs!$B$6*H3804</f>
        <v>33.15</v>
      </c>
      <c r="M3804" s="37" t="n">
        <f aca="false">I3804+Inputs!$B$7*J3804</f>
        <v>529.907</v>
      </c>
      <c r="N3804" s="37" t="n">
        <f aca="false">K3804+L3804+M3804</f>
        <v>719.882</v>
      </c>
    </row>
    <row r="3805" customFormat="false" ht="15" hidden="false" customHeight="false" outlineLevel="0" collapsed="false">
      <c r="A3805" s="0" t="s">
        <v>9</v>
      </c>
      <c r="B3805" s="0" t="s">
        <v>430</v>
      </c>
      <c r="C3805" s="15" t="n">
        <v>46113</v>
      </c>
      <c r="D3805" s="0" t="n">
        <v>4</v>
      </c>
      <c r="E3805" s="0" t="n">
        <v>0</v>
      </c>
      <c r="F3805" s="0" t="n">
        <v>128</v>
      </c>
      <c r="G3805" s="0" t="n">
        <v>0</v>
      </c>
      <c r="H3805" s="0" t="n">
        <v>45</v>
      </c>
      <c r="I3805" s="0" t="n">
        <v>0</v>
      </c>
      <c r="J3805" s="0" t="n">
        <v>361</v>
      </c>
      <c r="K3805" s="37" t="n">
        <f aca="false">E3805+Inputs!$B$5*F3805</f>
        <v>163.2</v>
      </c>
      <c r="L3805" s="37" t="n">
        <f aca="false">G3805+Inputs!$B$6*H3805</f>
        <v>57.375</v>
      </c>
      <c r="M3805" s="37" t="n">
        <f aca="false">I3805+Inputs!$B$7*J3805</f>
        <v>448.001</v>
      </c>
      <c r="N3805" s="37" t="n">
        <f aca="false">K3805+L3805+M3805</f>
        <v>668.576</v>
      </c>
    </row>
    <row r="3806" customFormat="false" ht="15" hidden="false" customHeight="false" outlineLevel="0" collapsed="false">
      <c r="A3806" s="0" t="s">
        <v>9</v>
      </c>
      <c r="B3806" s="0" t="s">
        <v>430</v>
      </c>
      <c r="C3806" s="15" t="n">
        <v>46143</v>
      </c>
      <c r="D3806" s="0" t="n">
        <v>4</v>
      </c>
      <c r="E3806" s="0" t="n">
        <v>0</v>
      </c>
      <c r="F3806" s="0" t="n">
        <v>169</v>
      </c>
      <c r="G3806" s="0" t="n">
        <v>0</v>
      </c>
      <c r="H3806" s="0" t="n">
        <v>30</v>
      </c>
      <c r="I3806" s="0" t="n">
        <v>0</v>
      </c>
      <c r="J3806" s="0" t="n">
        <v>386</v>
      </c>
      <c r="K3806" s="37" t="n">
        <f aca="false">E3806+Inputs!$B$5*F3806</f>
        <v>215.475</v>
      </c>
      <c r="L3806" s="37" t="n">
        <f aca="false">G3806+Inputs!$B$6*H3806</f>
        <v>38.25</v>
      </c>
      <c r="M3806" s="37" t="n">
        <f aca="false">I3806+Inputs!$B$7*J3806</f>
        <v>479.026</v>
      </c>
      <c r="N3806" s="37" t="n">
        <f aca="false">K3806+L3806+M3806</f>
        <v>732.751</v>
      </c>
    </row>
    <row r="3807" customFormat="false" ht="15" hidden="false" customHeight="false" outlineLevel="0" collapsed="false">
      <c r="A3807" s="0" t="s">
        <v>9</v>
      </c>
      <c r="B3807" s="0" t="s">
        <v>430</v>
      </c>
      <c r="C3807" s="15" t="n">
        <v>46174</v>
      </c>
      <c r="D3807" s="0" t="n">
        <v>4</v>
      </c>
      <c r="E3807" s="0" t="n">
        <v>21</v>
      </c>
      <c r="F3807" s="0" t="n">
        <v>179</v>
      </c>
      <c r="G3807" s="0" t="n">
        <v>0</v>
      </c>
      <c r="H3807" s="0" t="n">
        <v>50</v>
      </c>
      <c r="I3807" s="0" t="n">
        <v>0</v>
      </c>
      <c r="J3807" s="0" t="n">
        <v>480</v>
      </c>
      <c r="K3807" s="37" t="n">
        <f aca="false">E3807+Inputs!$B$5*F3807</f>
        <v>249.225</v>
      </c>
      <c r="L3807" s="37" t="n">
        <f aca="false">G3807+Inputs!$B$6*H3807</f>
        <v>63.75</v>
      </c>
      <c r="M3807" s="37" t="n">
        <f aca="false">I3807+Inputs!$B$7*J3807</f>
        <v>595.68</v>
      </c>
      <c r="N3807" s="37" t="n">
        <f aca="false">K3807+L3807+M3807</f>
        <v>908.655</v>
      </c>
    </row>
    <row r="3808" customFormat="false" ht="15" hidden="false" customHeight="false" outlineLevel="0" collapsed="false">
      <c r="A3808" s="0" t="s">
        <v>9</v>
      </c>
      <c r="B3808" s="0" t="s">
        <v>430</v>
      </c>
      <c r="C3808" s="15" t="n">
        <v>46204</v>
      </c>
      <c r="D3808" s="0" t="n">
        <v>4</v>
      </c>
      <c r="E3808" s="0" t="n">
        <v>12</v>
      </c>
      <c r="F3808" s="0" t="n">
        <v>154</v>
      </c>
      <c r="G3808" s="0" t="n">
        <v>0</v>
      </c>
      <c r="H3808" s="0" t="n">
        <v>53</v>
      </c>
      <c r="I3808" s="0" t="n">
        <v>0</v>
      </c>
      <c r="J3808" s="0" t="n">
        <v>358</v>
      </c>
      <c r="K3808" s="37" t="n">
        <f aca="false">E3808+Inputs!$B$5*F3808</f>
        <v>208.35</v>
      </c>
      <c r="L3808" s="37" t="n">
        <f aca="false">G3808+Inputs!$B$6*H3808</f>
        <v>67.575</v>
      </c>
      <c r="M3808" s="37" t="n">
        <f aca="false">I3808+Inputs!$B$7*J3808</f>
        <v>444.278</v>
      </c>
      <c r="N3808" s="37" t="n">
        <f aca="false">K3808+L3808+M3808</f>
        <v>720.203</v>
      </c>
    </row>
    <row r="3809" customFormat="false" ht="15" hidden="false" customHeight="false" outlineLevel="0" collapsed="false">
      <c r="A3809" s="0" t="s">
        <v>9</v>
      </c>
      <c r="B3809" s="0" t="s">
        <v>430</v>
      </c>
      <c r="C3809" s="15" t="n">
        <v>46235</v>
      </c>
      <c r="D3809" s="0" t="n">
        <v>4</v>
      </c>
      <c r="E3809" s="0" t="n">
        <v>6</v>
      </c>
      <c r="F3809" s="0" t="n">
        <v>170</v>
      </c>
      <c r="G3809" s="0" t="n">
        <v>0</v>
      </c>
      <c r="H3809" s="0" t="n">
        <v>41</v>
      </c>
      <c r="I3809" s="0" t="n">
        <v>0</v>
      </c>
      <c r="J3809" s="0" t="n">
        <v>294</v>
      </c>
      <c r="K3809" s="37" t="n">
        <f aca="false">E3809+Inputs!$B$5*F3809</f>
        <v>222.75</v>
      </c>
      <c r="L3809" s="37" t="n">
        <f aca="false">G3809+Inputs!$B$6*H3809</f>
        <v>52.275</v>
      </c>
      <c r="M3809" s="37" t="n">
        <f aca="false">I3809+Inputs!$B$7*J3809</f>
        <v>364.854</v>
      </c>
      <c r="N3809" s="37" t="n">
        <f aca="false">K3809+L3809+M3809</f>
        <v>639.879</v>
      </c>
    </row>
    <row r="3810" customFormat="false" ht="15" hidden="false" customHeight="false" outlineLevel="0" collapsed="false">
      <c r="A3810" s="0" t="s">
        <v>9</v>
      </c>
      <c r="B3810" s="0" t="s">
        <v>477</v>
      </c>
      <c r="C3810" s="15" t="n">
        <v>44927</v>
      </c>
      <c r="D3810" s="0" t="n">
        <v>2</v>
      </c>
      <c r="E3810" s="0" t="n">
        <v>0</v>
      </c>
      <c r="F3810" s="0" t="n">
        <v>0</v>
      </c>
      <c r="G3810" s="0" t="n">
        <v>0</v>
      </c>
      <c r="H3810" s="0" t="n">
        <v>0</v>
      </c>
      <c r="I3810" s="0" t="n">
        <v>0</v>
      </c>
      <c r="J3810" s="0" t="n">
        <v>10</v>
      </c>
      <c r="K3810" s="37" t="n">
        <f aca="false">E3810+Inputs!$B$5*F3810</f>
        <v>0</v>
      </c>
      <c r="L3810" s="37" t="n">
        <f aca="false">G3810+Inputs!$B$6*H3810</f>
        <v>0</v>
      </c>
      <c r="M3810" s="37" t="n">
        <f aca="false">I3810+Inputs!$B$7*J3810</f>
        <v>12.41</v>
      </c>
      <c r="N3810" s="37" t="n">
        <f aca="false">K3810+L3810+M3810</f>
        <v>12.41</v>
      </c>
    </row>
    <row r="3811" customFormat="false" ht="15" hidden="false" customHeight="false" outlineLevel="0" collapsed="false">
      <c r="A3811" s="0" t="s">
        <v>9</v>
      </c>
      <c r="B3811" s="0" t="s">
        <v>477</v>
      </c>
      <c r="C3811" s="15" t="n">
        <v>44958</v>
      </c>
      <c r="D3811" s="0" t="n">
        <v>2</v>
      </c>
      <c r="E3811" s="0" t="n">
        <v>0</v>
      </c>
      <c r="F3811" s="0" t="n">
        <v>0</v>
      </c>
      <c r="G3811" s="0" t="n">
        <v>0</v>
      </c>
      <c r="H3811" s="0" t="n">
        <v>0</v>
      </c>
      <c r="I3811" s="0" t="n">
        <v>0</v>
      </c>
      <c r="J3811" s="0" t="n">
        <v>13</v>
      </c>
      <c r="K3811" s="37" t="n">
        <f aca="false">E3811+Inputs!$B$5*F3811</f>
        <v>0</v>
      </c>
      <c r="L3811" s="37" t="n">
        <f aca="false">G3811+Inputs!$B$6*H3811</f>
        <v>0</v>
      </c>
      <c r="M3811" s="37" t="n">
        <f aca="false">I3811+Inputs!$B$7*J3811</f>
        <v>16.133</v>
      </c>
      <c r="N3811" s="37" t="n">
        <f aca="false">K3811+L3811+M3811</f>
        <v>16.133</v>
      </c>
    </row>
    <row r="3812" customFormat="false" ht="15" hidden="false" customHeight="false" outlineLevel="0" collapsed="false">
      <c r="A3812" s="0" t="s">
        <v>9</v>
      </c>
      <c r="B3812" s="0" t="s">
        <v>477</v>
      </c>
      <c r="C3812" s="15" t="n">
        <v>45017</v>
      </c>
      <c r="D3812" s="0" t="n">
        <v>2</v>
      </c>
      <c r="E3812" s="0" t="n">
        <v>0</v>
      </c>
      <c r="F3812" s="0" t="n">
        <v>1</v>
      </c>
      <c r="G3812" s="0" t="n">
        <v>0</v>
      </c>
      <c r="H3812" s="0" t="n">
        <v>0</v>
      </c>
      <c r="I3812" s="0" t="n">
        <v>0</v>
      </c>
      <c r="J3812" s="0" t="n">
        <v>5</v>
      </c>
      <c r="K3812" s="37" t="n">
        <f aca="false">E3812+Inputs!$B$5*F3812</f>
        <v>1.275</v>
      </c>
      <c r="L3812" s="37" t="n">
        <f aca="false">G3812+Inputs!$B$6*H3812</f>
        <v>0</v>
      </c>
      <c r="M3812" s="37" t="n">
        <f aca="false">I3812+Inputs!$B$7*J3812</f>
        <v>6.205</v>
      </c>
      <c r="N3812" s="37" t="n">
        <f aca="false">K3812+L3812+M3812</f>
        <v>7.48</v>
      </c>
    </row>
    <row r="3813" customFormat="false" ht="15" hidden="false" customHeight="false" outlineLevel="0" collapsed="false">
      <c r="A3813" s="0" t="s">
        <v>9</v>
      </c>
      <c r="B3813" s="0" t="s">
        <v>477</v>
      </c>
      <c r="C3813" s="15" t="n">
        <v>45047</v>
      </c>
      <c r="D3813" s="0" t="n">
        <v>2</v>
      </c>
      <c r="E3813" s="0" t="n">
        <v>0</v>
      </c>
      <c r="F3813" s="0" t="n">
        <v>0</v>
      </c>
      <c r="G3813" s="0" t="n">
        <v>0</v>
      </c>
      <c r="H3813" s="0" t="n">
        <v>0</v>
      </c>
      <c r="I3813" s="0" t="n">
        <v>0</v>
      </c>
      <c r="J3813" s="0" t="n">
        <v>16</v>
      </c>
      <c r="K3813" s="37" t="n">
        <f aca="false">E3813+Inputs!$B$5*F3813</f>
        <v>0</v>
      </c>
      <c r="L3813" s="37" t="n">
        <f aca="false">G3813+Inputs!$B$6*H3813</f>
        <v>0</v>
      </c>
      <c r="M3813" s="37" t="n">
        <f aca="false">I3813+Inputs!$B$7*J3813</f>
        <v>19.856</v>
      </c>
      <c r="N3813" s="37" t="n">
        <f aca="false">K3813+L3813+M3813</f>
        <v>19.856</v>
      </c>
    </row>
    <row r="3814" customFormat="false" ht="15" hidden="false" customHeight="false" outlineLevel="0" collapsed="false">
      <c r="A3814" s="0" t="s">
        <v>9</v>
      </c>
      <c r="B3814" s="0" t="s">
        <v>477</v>
      </c>
      <c r="C3814" s="15" t="n">
        <v>45078</v>
      </c>
      <c r="D3814" s="0" t="n">
        <v>2</v>
      </c>
      <c r="E3814" s="0" t="n">
        <v>0</v>
      </c>
      <c r="F3814" s="0" t="n">
        <v>0</v>
      </c>
      <c r="G3814" s="0" t="n">
        <v>0</v>
      </c>
      <c r="H3814" s="0" t="n">
        <v>0</v>
      </c>
      <c r="I3814" s="0" t="n">
        <v>0</v>
      </c>
      <c r="J3814" s="0" t="n">
        <v>23</v>
      </c>
      <c r="K3814" s="37" t="n">
        <f aca="false">E3814+Inputs!$B$5*F3814</f>
        <v>0</v>
      </c>
      <c r="L3814" s="37" t="n">
        <f aca="false">G3814+Inputs!$B$6*H3814</f>
        <v>0</v>
      </c>
      <c r="M3814" s="37" t="n">
        <f aca="false">I3814+Inputs!$B$7*J3814</f>
        <v>28.543</v>
      </c>
      <c r="N3814" s="37" t="n">
        <f aca="false">K3814+L3814+M3814</f>
        <v>28.543</v>
      </c>
    </row>
    <row r="3815" customFormat="false" ht="15" hidden="false" customHeight="false" outlineLevel="0" collapsed="false">
      <c r="A3815" s="0" t="s">
        <v>9</v>
      </c>
      <c r="B3815" s="0" t="s">
        <v>477</v>
      </c>
      <c r="C3815" s="15" t="n">
        <v>45108</v>
      </c>
      <c r="D3815" s="0" t="n">
        <v>2</v>
      </c>
      <c r="E3815" s="0" t="n">
        <v>0</v>
      </c>
      <c r="F3815" s="0" t="n">
        <v>0</v>
      </c>
      <c r="G3815" s="0" t="n">
        <v>0</v>
      </c>
      <c r="H3815" s="0" t="n">
        <v>1</v>
      </c>
      <c r="I3815" s="0" t="n">
        <v>0</v>
      </c>
      <c r="J3815" s="0" t="n">
        <v>7</v>
      </c>
      <c r="K3815" s="37" t="n">
        <f aca="false">E3815+Inputs!$B$5*F3815</f>
        <v>0</v>
      </c>
      <c r="L3815" s="37" t="n">
        <f aca="false">G3815+Inputs!$B$6*H3815</f>
        <v>1.275</v>
      </c>
      <c r="M3815" s="37" t="n">
        <f aca="false">I3815+Inputs!$B$7*J3815</f>
        <v>8.687</v>
      </c>
      <c r="N3815" s="37" t="n">
        <f aca="false">K3815+L3815+M3815</f>
        <v>9.962</v>
      </c>
    </row>
    <row r="3816" customFormat="false" ht="15" hidden="false" customHeight="false" outlineLevel="0" collapsed="false">
      <c r="A3816" s="0" t="s">
        <v>9</v>
      </c>
      <c r="B3816" s="0" t="s">
        <v>477</v>
      </c>
      <c r="C3816" s="15" t="n">
        <v>45139</v>
      </c>
      <c r="D3816" s="0" t="n">
        <v>2</v>
      </c>
      <c r="E3816" s="0" t="n">
        <v>0</v>
      </c>
      <c r="F3816" s="0" t="n">
        <v>0</v>
      </c>
      <c r="G3816" s="0" t="n">
        <v>0</v>
      </c>
      <c r="H3816" s="0" t="n">
        <v>0</v>
      </c>
      <c r="I3816" s="0" t="n">
        <v>0</v>
      </c>
      <c r="J3816" s="0" t="n">
        <v>17</v>
      </c>
      <c r="K3816" s="37" t="n">
        <f aca="false">E3816+Inputs!$B$5*F3816</f>
        <v>0</v>
      </c>
      <c r="L3816" s="37" t="n">
        <f aca="false">G3816+Inputs!$B$6*H3816</f>
        <v>0</v>
      </c>
      <c r="M3816" s="37" t="n">
        <f aca="false">I3816+Inputs!$B$7*J3816</f>
        <v>21.097</v>
      </c>
      <c r="N3816" s="37" t="n">
        <f aca="false">K3816+L3816+M3816</f>
        <v>21.097</v>
      </c>
    </row>
    <row r="3817" customFormat="false" ht="15" hidden="false" customHeight="false" outlineLevel="0" collapsed="false">
      <c r="A3817" s="0" t="s">
        <v>9</v>
      </c>
      <c r="B3817" s="0" t="s">
        <v>477</v>
      </c>
      <c r="C3817" s="15" t="n">
        <v>45170</v>
      </c>
      <c r="D3817" s="0" t="n">
        <v>2</v>
      </c>
      <c r="E3817" s="0" t="n">
        <v>0</v>
      </c>
      <c r="F3817" s="0" t="n">
        <v>0</v>
      </c>
      <c r="G3817" s="0" t="n">
        <v>0</v>
      </c>
      <c r="H3817" s="0" t="n">
        <v>0</v>
      </c>
      <c r="I3817" s="0" t="n">
        <v>0</v>
      </c>
      <c r="J3817" s="0" t="n">
        <v>16</v>
      </c>
      <c r="K3817" s="37" t="n">
        <f aca="false">E3817+Inputs!$B$5*F3817</f>
        <v>0</v>
      </c>
      <c r="L3817" s="37" t="n">
        <f aca="false">G3817+Inputs!$B$6*H3817</f>
        <v>0</v>
      </c>
      <c r="M3817" s="37" t="n">
        <f aca="false">I3817+Inputs!$B$7*J3817</f>
        <v>19.856</v>
      </c>
      <c r="N3817" s="37" t="n">
        <f aca="false">K3817+L3817+M3817</f>
        <v>19.856</v>
      </c>
    </row>
    <row r="3818" customFormat="false" ht="15" hidden="false" customHeight="false" outlineLevel="0" collapsed="false">
      <c r="A3818" s="0" t="s">
        <v>9</v>
      </c>
      <c r="B3818" s="0" t="s">
        <v>477</v>
      </c>
      <c r="C3818" s="15" t="n">
        <v>45200</v>
      </c>
      <c r="D3818" s="0" t="n">
        <v>2</v>
      </c>
      <c r="E3818" s="0" t="n">
        <v>0</v>
      </c>
      <c r="F3818" s="0" t="n">
        <v>1</v>
      </c>
      <c r="G3818" s="0" t="n">
        <v>0</v>
      </c>
      <c r="H3818" s="0" t="n">
        <v>0</v>
      </c>
      <c r="I3818" s="0" t="n">
        <v>0</v>
      </c>
      <c r="J3818" s="0" t="n">
        <v>15</v>
      </c>
      <c r="K3818" s="37" t="n">
        <f aca="false">E3818+Inputs!$B$5*F3818</f>
        <v>1.275</v>
      </c>
      <c r="L3818" s="37" t="n">
        <f aca="false">G3818+Inputs!$B$6*H3818</f>
        <v>0</v>
      </c>
      <c r="M3818" s="37" t="n">
        <f aca="false">I3818+Inputs!$B$7*J3818</f>
        <v>18.615</v>
      </c>
      <c r="N3818" s="37" t="n">
        <f aca="false">K3818+L3818+M3818</f>
        <v>19.89</v>
      </c>
    </row>
    <row r="3819" customFormat="false" ht="15" hidden="false" customHeight="false" outlineLevel="0" collapsed="false">
      <c r="A3819" s="0" t="s">
        <v>9</v>
      </c>
      <c r="B3819" s="0" t="s">
        <v>477</v>
      </c>
      <c r="C3819" s="15" t="n">
        <v>45231</v>
      </c>
      <c r="D3819" s="0" t="n">
        <v>2</v>
      </c>
      <c r="E3819" s="0" t="n">
        <v>0</v>
      </c>
      <c r="F3819" s="0" t="n">
        <v>0</v>
      </c>
      <c r="G3819" s="0" t="n">
        <v>0</v>
      </c>
      <c r="H3819" s="0" t="n">
        <v>0</v>
      </c>
      <c r="I3819" s="0" t="n">
        <v>0</v>
      </c>
      <c r="J3819" s="0" t="n">
        <v>13</v>
      </c>
      <c r="K3819" s="37" t="n">
        <f aca="false">E3819+Inputs!$B$5*F3819</f>
        <v>0</v>
      </c>
      <c r="L3819" s="37" t="n">
        <f aca="false">G3819+Inputs!$B$6*H3819</f>
        <v>0</v>
      </c>
      <c r="M3819" s="37" t="n">
        <f aca="false">I3819+Inputs!$B$7*J3819</f>
        <v>16.133</v>
      </c>
      <c r="N3819" s="37" t="n">
        <f aca="false">K3819+L3819+M3819</f>
        <v>16.133</v>
      </c>
    </row>
    <row r="3820" customFormat="false" ht="15" hidden="false" customHeight="false" outlineLevel="0" collapsed="false">
      <c r="A3820" s="0" t="s">
        <v>9</v>
      </c>
      <c r="B3820" s="0" t="s">
        <v>477</v>
      </c>
      <c r="C3820" s="15" t="n">
        <v>45261</v>
      </c>
      <c r="D3820" s="0" t="n">
        <v>2</v>
      </c>
      <c r="E3820" s="0" t="n">
        <v>0</v>
      </c>
      <c r="F3820" s="0" t="n">
        <v>2</v>
      </c>
      <c r="G3820" s="0" t="n">
        <v>0</v>
      </c>
      <c r="H3820" s="0" t="n">
        <v>0</v>
      </c>
      <c r="I3820" s="0" t="n">
        <v>0</v>
      </c>
      <c r="J3820" s="0" t="n">
        <v>16</v>
      </c>
      <c r="K3820" s="37" t="n">
        <f aca="false">E3820+Inputs!$B$5*F3820</f>
        <v>2.55</v>
      </c>
      <c r="L3820" s="37" t="n">
        <f aca="false">G3820+Inputs!$B$6*H3820</f>
        <v>0</v>
      </c>
      <c r="M3820" s="37" t="n">
        <f aca="false">I3820+Inputs!$B$7*J3820</f>
        <v>19.856</v>
      </c>
      <c r="N3820" s="37" t="n">
        <f aca="false">K3820+L3820+M3820</f>
        <v>22.406</v>
      </c>
    </row>
    <row r="3821" customFormat="false" ht="15" hidden="false" customHeight="false" outlineLevel="0" collapsed="false">
      <c r="A3821" s="0" t="s">
        <v>9</v>
      </c>
      <c r="B3821" s="0" t="s">
        <v>477</v>
      </c>
      <c r="C3821" s="15" t="n">
        <v>45292</v>
      </c>
      <c r="D3821" s="0" t="n">
        <v>2</v>
      </c>
      <c r="E3821" s="0" t="n">
        <v>0</v>
      </c>
      <c r="F3821" s="0" t="n">
        <v>0</v>
      </c>
      <c r="G3821" s="0" t="n">
        <v>0</v>
      </c>
      <c r="H3821" s="0" t="n">
        <v>0</v>
      </c>
      <c r="I3821" s="0" t="n">
        <v>0</v>
      </c>
      <c r="J3821" s="0" t="n">
        <v>19</v>
      </c>
      <c r="K3821" s="37" t="n">
        <f aca="false">E3821+Inputs!$B$5*F3821</f>
        <v>0</v>
      </c>
      <c r="L3821" s="37" t="n">
        <f aca="false">G3821+Inputs!$B$6*H3821</f>
        <v>0</v>
      </c>
      <c r="M3821" s="37" t="n">
        <f aca="false">I3821+Inputs!$B$7*J3821</f>
        <v>23.579</v>
      </c>
      <c r="N3821" s="37" t="n">
        <f aca="false">K3821+L3821+M3821</f>
        <v>23.579</v>
      </c>
    </row>
    <row r="3822" customFormat="false" ht="15" hidden="false" customHeight="false" outlineLevel="0" collapsed="false">
      <c r="A3822" s="0" t="s">
        <v>9</v>
      </c>
      <c r="B3822" s="0" t="s">
        <v>477</v>
      </c>
      <c r="C3822" s="15" t="n">
        <v>45323</v>
      </c>
      <c r="D3822" s="0" t="n">
        <v>2</v>
      </c>
      <c r="E3822" s="0" t="n">
        <v>0</v>
      </c>
      <c r="F3822" s="0" t="n">
        <v>0</v>
      </c>
      <c r="G3822" s="0" t="n">
        <v>0</v>
      </c>
      <c r="H3822" s="0" t="n">
        <v>0</v>
      </c>
      <c r="I3822" s="0" t="n">
        <v>0</v>
      </c>
      <c r="J3822" s="0" t="n">
        <v>1</v>
      </c>
      <c r="K3822" s="37" t="n">
        <f aca="false">E3822+Inputs!$B$5*F3822</f>
        <v>0</v>
      </c>
      <c r="L3822" s="37" t="n">
        <f aca="false">G3822+Inputs!$B$6*H3822</f>
        <v>0</v>
      </c>
      <c r="M3822" s="37" t="n">
        <f aca="false">I3822+Inputs!$B$7*J3822</f>
        <v>1.241</v>
      </c>
      <c r="N3822" s="37" t="n">
        <f aca="false">K3822+L3822+M3822</f>
        <v>1.241</v>
      </c>
    </row>
    <row r="3823" customFormat="false" ht="15" hidden="false" customHeight="false" outlineLevel="0" collapsed="false">
      <c r="A3823" s="0" t="s">
        <v>9</v>
      </c>
      <c r="B3823" s="0" t="s">
        <v>477</v>
      </c>
      <c r="C3823" s="15" t="n">
        <v>45352</v>
      </c>
      <c r="D3823" s="0" t="n">
        <v>2</v>
      </c>
      <c r="E3823" s="0" t="n">
        <v>0</v>
      </c>
      <c r="F3823" s="0" t="n">
        <v>0</v>
      </c>
      <c r="G3823" s="0" t="n">
        <v>0</v>
      </c>
      <c r="H3823" s="0" t="n">
        <v>0</v>
      </c>
      <c r="I3823" s="0" t="n">
        <v>0</v>
      </c>
      <c r="J3823" s="0" t="n">
        <v>1</v>
      </c>
      <c r="K3823" s="37" t="n">
        <f aca="false">E3823+Inputs!$B$5*F3823</f>
        <v>0</v>
      </c>
      <c r="L3823" s="37" t="n">
        <f aca="false">G3823+Inputs!$B$6*H3823</f>
        <v>0</v>
      </c>
      <c r="M3823" s="37" t="n">
        <f aca="false">I3823+Inputs!$B$7*J3823</f>
        <v>1.241</v>
      </c>
      <c r="N3823" s="37" t="n">
        <f aca="false">K3823+L3823+M3823</f>
        <v>1.241</v>
      </c>
    </row>
    <row r="3824" customFormat="false" ht="15" hidden="false" customHeight="false" outlineLevel="0" collapsed="false">
      <c r="A3824" s="0" t="s">
        <v>9</v>
      </c>
      <c r="B3824" s="0" t="s">
        <v>477</v>
      </c>
      <c r="C3824" s="15" t="n">
        <v>45383</v>
      </c>
      <c r="D3824" s="0" t="n">
        <v>2</v>
      </c>
      <c r="E3824" s="0" t="n">
        <v>0</v>
      </c>
      <c r="F3824" s="0" t="n">
        <v>0</v>
      </c>
      <c r="G3824" s="0" t="n">
        <v>0</v>
      </c>
      <c r="H3824" s="0" t="n">
        <v>1</v>
      </c>
      <c r="I3824" s="0" t="n">
        <v>0</v>
      </c>
      <c r="J3824" s="0" t="n">
        <v>14</v>
      </c>
      <c r="K3824" s="37" t="n">
        <f aca="false">E3824+Inputs!$B$5*F3824</f>
        <v>0</v>
      </c>
      <c r="L3824" s="37" t="n">
        <f aca="false">G3824+Inputs!$B$6*H3824</f>
        <v>1.275</v>
      </c>
      <c r="M3824" s="37" t="n">
        <f aca="false">I3824+Inputs!$B$7*J3824</f>
        <v>17.374</v>
      </c>
      <c r="N3824" s="37" t="n">
        <f aca="false">K3824+L3824+M3824</f>
        <v>18.649</v>
      </c>
    </row>
    <row r="3825" customFormat="false" ht="15" hidden="false" customHeight="false" outlineLevel="0" collapsed="false">
      <c r="A3825" s="0" t="s">
        <v>9</v>
      </c>
      <c r="B3825" s="0" t="s">
        <v>477</v>
      </c>
      <c r="C3825" s="15" t="n">
        <v>45413</v>
      </c>
      <c r="D3825" s="0" t="n">
        <v>2</v>
      </c>
      <c r="E3825" s="0" t="n">
        <v>0</v>
      </c>
      <c r="F3825" s="0" t="n">
        <v>0</v>
      </c>
      <c r="G3825" s="0" t="n">
        <v>0</v>
      </c>
      <c r="H3825" s="0" t="n">
        <v>0</v>
      </c>
      <c r="I3825" s="0" t="n">
        <v>0</v>
      </c>
      <c r="J3825" s="0" t="n">
        <v>18</v>
      </c>
      <c r="K3825" s="37" t="n">
        <f aca="false">E3825+Inputs!$B$5*F3825</f>
        <v>0</v>
      </c>
      <c r="L3825" s="37" t="n">
        <f aca="false">G3825+Inputs!$B$6*H3825</f>
        <v>0</v>
      </c>
      <c r="M3825" s="37" t="n">
        <f aca="false">I3825+Inputs!$B$7*J3825</f>
        <v>22.338</v>
      </c>
      <c r="N3825" s="37" t="n">
        <f aca="false">K3825+L3825+M3825</f>
        <v>22.338</v>
      </c>
    </row>
    <row r="3826" customFormat="false" ht="15" hidden="false" customHeight="false" outlineLevel="0" collapsed="false">
      <c r="A3826" s="0" t="s">
        <v>9</v>
      </c>
      <c r="B3826" s="0" t="s">
        <v>477</v>
      </c>
      <c r="C3826" s="15" t="n">
        <v>45444</v>
      </c>
      <c r="D3826" s="0" t="n">
        <v>2</v>
      </c>
      <c r="E3826" s="0" t="n">
        <v>0</v>
      </c>
      <c r="F3826" s="0" t="n">
        <v>2</v>
      </c>
      <c r="G3826" s="0" t="n">
        <v>0</v>
      </c>
      <c r="H3826" s="0" t="n">
        <v>0</v>
      </c>
      <c r="I3826" s="0" t="n">
        <v>0</v>
      </c>
      <c r="J3826" s="0" t="n">
        <v>15</v>
      </c>
      <c r="K3826" s="37" t="n">
        <f aca="false">E3826+Inputs!$B$5*F3826</f>
        <v>2.55</v>
      </c>
      <c r="L3826" s="37" t="n">
        <f aca="false">G3826+Inputs!$B$6*H3826</f>
        <v>0</v>
      </c>
      <c r="M3826" s="37" t="n">
        <f aca="false">I3826+Inputs!$B$7*J3826</f>
        <v>18.615</v>
      </c>
      <c r="N3826" s="37" t="n">
        <f aca="false">K3826+L3826+M3826</f>
        <v>21.165</v>
      </c>
    </row>
    <row r="3827" customFormat="false" ht="15" hidden="false" customHeight="false" outlineLevel="0" collapsed="false">
      <c r="A3827" s="0" t="s">
        <v>9</v>
      </c>
      <c r="B3827" s="0" t="s">
        <v>477</v>
      </c>
      <c r="C3827" s="15" t="n">
        <v>45474</v>
      </c>
      <c r="D3827" s="0" t="n">
        <v>2</v>
      </c>
      <c r="E3827" s="0" t="n">
        <v>0</v>
      </c>
      <c r="F3827" s="0" t="n">
        <v>0</v>
      </c>
      <c r="G3827" s="0" t="n">
        <v>0</v>
      </c>
      <c r="H3827" s="0" t="n">
        <v>0</v>
      </c>
      <c r="I3827" s="0" t="n">
        <v>0</v>
      </c>
      <c r="J3827" s="0" t="n">
        <v>14</v>
      </c>
      <c r="K3827" s="37" t="n">
        <f aca="false">E3827+Inputs!$B$5*F3827</f>
        <v>0</v>
      </c>
      <c r="L3827" s="37" t="n">
        <f aca="false">G3827+Inputs!$B$6*H3827</f>
        <v>0</v>
      </c>
      <c r="M3827" s="37" t="n">
        <f aca="false">I3827+Inputs!$B$7*J3827</f>
        <v>17.374</v>
      </c>
      <c r="N3827" s="37" t="n">
        <f aca="false">K3827+L3827+M3827</f>
        <v>17.374</v>
      </c>
    </row>
    <row r="3828" customFormat="false" ht="15" hidden="false" customHeight="false" outlineLevel="0" collapsed="false">
      <c r="A3828" s="0" t="s">
        <v>9</v>
      </c>
      <c r="B3828" s="0" t="s">
        <v>477</v>
      </c>
      <c r="C3828" s="15" t="n">
        <v>45505</v>
      </c>
      <c r="D3828" s="0" t="n">
        <v>2</v>
      </c>
      <c r="E3828" s="0" t="n">
        <v>0</v>
      </c>
      <c r="F3828" s="0" t="n">
        <v>0</v>
      </c>
      <c r="G3828" s="0" t="n">
        <v>0</v>
      </c>
      <c r="H3828" s="0" t="n">
        <v>0</v>
      </c>
      <c r="I3828" s="0" t="n">
        <v>0</v>
      </c>
      <c r="J3828" s="0" t="n">
        <v>19</v>
      </c>
      <c r="K3828" s="37" t="n">
        <f aca="false">E3828+Inputs!$B$5*F3828</f>
        <v>0</v>
      </c>
      <c r="L3828" s="37" t="n">
        <f aca="false">G3828+Inputs!$B$6*H3828</f>
        <v>0</v>
      </c>
      <c r="M3828" s="37" t="n">
        <f aca="false">I3828+Inputs!$B$7*J3828</f>
        <v>23.579</v>
      </c>
      <c r="N3828" s="37" t="n">
        <f aca="false">K3828+L3828+M3828</f>
        <v>23.579</v>
      </c>
    </row>
    <row r="3829" customFormat="false" ht="15" hidden="false" customHeight="false" outlineLevel="0" collapsed="false">
      <c r="A3829" s="0" t="s">
        <v>9</v>
      </c>
      <c r="B3829" s="0" t="s">
        <v>477</v>
      </c>
      <c r="C3829" s="15" t="n">
        <v>45536</v>
      </c>
      <c r="D3829" s="0" t="n">
        <v>2</v>
      </c>
      <c r="E3829" s="0" t="n">
        <v>0</v>
      </c>
      <c r="F3829" s="0" t="n">
        <v>0</v>
      </c>
      <c r="G3829" s="0" t="n">
        <v>0</v>
      </c>
      <c r="H3829" s="0" t="n">
        <v>0</v>
      </c>
      <c r="I3829" s="0" t="n">
        <v>0</v>
      </c>
      <c r="J3829" s="0" t="n">
        <v>15</v>
      </c>
      <c r="K3829" s="37" t="n">
        <f aca="false">E3829+Inputs!$B$5*F3829</f>
        <v>0</v>
      </c>
      <c r="L3829" s="37" t="n">
        <f aca="false">G3829+Inputs!$B$6*H3829</f>
        <v>0</v>
      </c>
      <c r="M3829" s="37" t="n">
        <f aca="false">I3829+Inputs!$B$7*J3829</f>
        <v>18.615</v>
      </c>
      <c r="N3829" s="37" t="n">
        <f aca="false">K3829+L3829+M3829</f>
        <v>18.615</v>
      </c>
    </row>
    <row r="3830" customFormat="false" ht="15" hidden="false" customHeight="false" outlineLevel="0" collapsed="false">
      <c r="A3830" s="0" t="s">
        <v>9</v>
      </c>
      <c r="B3830" s="0" t="s">
        <v>477</v>
      </c>
      <c r="C3830" s="15" t="n">
        <v>45566</v>
      </c>
      <c r="D3830" s="0" t="n">
        <v>2</v>
      </c>
      <c r="E3830" s="0" t="n">
        <v>0</v>
      </c>
      <c r="F3830" s="0" t="n">
        <v>1</v>
      </c>
      <c r="G3830" s="0" t="n">
        <v>0</v>
      </c>
      <c r="H3830" s="0" t="n">
        <v>0</v>
      </c>
      <c r="I3830" s="0" t="n">
        <v>0</v>
      </c>
      <c r="J3830" s="0" t="n">
        <v>16</v>
      </c>
      <c r="K3830" s="37" t="n">
        <f aca="false">E3830+Inputs!$B$5*F3830</f>
        <v>1.275</v>
      </c>
      <c r="L3830" s="37" t="n">
        <f aca="false">G3830+Inputs!$B$6*H3830</f>
        <v>0</v>
      </c>
      <c r="M3830" s="37" t="n">
        <f aca="false">I3830+Inputs!$B$7*J3830</f>
        <v>19.856</v>
      </c>
      <c r="N3830" s="37" t="n">
        <f aca="false">K3830+L3830+M3830</f>
        <v>21.131</v>
      </c>
    </row>
    <row r="3831" customFormat="false" ht="15" hidden="false" customHeight="false" outlineLevel="0" collapsed="false">
      <c r="A3831" s="0" t="s">
        <v>9</v>
      </c>
      <c r="B3831" s="0" t="s">
        <v>477</v>
      </c>
      <c r="C3831" s="15" t="n">
        <v>45597</v>
      </c>
      <c r="D3831" s="0" t="n">
        <v>2</v>
      </c>
      <c r="E3831" s="0" t="n">
        <v>0</v>
      </c>
      <c r="F3831" s="0" t="n">
        <v>0</v>
      </c>
      <c r="G3831" s="0" t="n">
        <v>0</v>
      </c>
      <c r="H3831" s="0" t="n">
        <v>1</v>
      </c>
      <c r="I3831" s="0" t="n">
        <v>0</v>
      </c>
      <c r="J3831" s="0" t="n">
        <v>12</v>
      </c>
      <c r="K3831" s="37" t="n">
        <f aca="false">E3831+Inputs!$B$5*F3831</f>
        <v>0</v>
      </c>
      <c r="L3831" s="37" t="n">
        <f aca="false">G3831+Inputs!$B$6*H3831</f>
        <v>1.275</v>
      </c>
      <c r="M3831" s="37" t="n">
        <f aca="false">I3831+Inputs!$B$7*J3831</f>
        <v>14.892</v>
      </c>
      <c r="N3831" s="37" t="n">
        <f aca="false">K3831+L3831+M3831</f>
        <v>16.167</v>
      </c>
    </row>
    <row r="3832" customFormat="false" ht="15" hidden="false" customHeight="false" outlineLevel="0" collapsed="false">
      <c r="A3832" s="0" t="s">
        <v>9</v>
      </c>
      <c r="B3832" s="0" t="s">
        <v>477</v>
      </c>
      <c r="C3832" s="15" t="n">
        <v>45627</v>
      </c>
      <c r="D3832" s="0" t="n">
        <v>2</v>
      </c>
      <c r="E3832" s="0" t="n">
        <v>0</v>
      </c>
      <c r="F3832" s="0" t="n">
        <v>0</v>
      </c>
      <c r="G3832" s="0" t="n">
        <v>0</v>
      </c>
      <c r="H3832" s="0" t="n">
        <v>0</v>
      </c>
      <c r="I3832" s="0" t="n">
        <v>0</v>
      </c>
      <c r="J3832" s="0" t="n">
        <v>21</v>
      </c>
      <c r="K3832" s="37" t="n">
        <f aca="false">E3832+Inputs!$B$5*F3832</f>
        <v>0</v>
      </c>
      <c r="L3832" s="37" t="n">
        <f aca="false">G3832+Inputs!$B$6*H3832</f>
        <v>0</v>
      </c>
      <c r="M3832" s="37" t="n">
        <f aca="false">I3832+Inputs!$B$7*J3832</f>
        <v>26.061</v>
      </c>
      <c r="N3832" s="37" t="n">
        <f aca="false">K3832+L3832+M3832</f>
        <v>26.061</v>
      </c>
    </row>
    <row r="3833" customFormat="false" ht="15" hidden="false" customHeight="false" outlineLevel="0" collapsed="false">
      <c r="A3833" s="0" t="s">
        <v>9</v>
      </c>
      <c r="B3833" s="0" t="s">
        <v>477</v>
      </c>
      <c r="C3833" s="15" t="n">
        <v>45658</v>
      </c>
      <c r="D3833" s="0" t="n">
        <v>2</v>
      </c>
      <c r="E3833" s="0" t="n">
        <v>0</v>
      </c>
      <c r="F3833" s="0" t="n">
        <v>0</v>
      </c>
      <c r="G3833" s="0" t="n">
        <v>0</v>
      </c>
      <c r="H3833" s="0" t="n">
        <v>0</v>
      </c>
      <c r="I3833" s="0" t="n">
        <v>0</v>
      </c>
      <c r="J3833" s="0" t="n">
        <v>8</v>
      </c>
      <c r="K3833" s="37" t="n">
        <f aca="false">E3833+Inputs!$B$5*F3833</f>
        <v>0</v>
      </c>
      <c r="L3833" s="37" t="n">
        <f aca="false">G3833+Inputs!$B$6*H3833</f>
        <v>0</v>
      </c>
      <c r="M3833" s="37" t="n">
        <f aca="false">I3833+Inputs!$B$7*J3833</f>
        <v>9.928</v>
      </c>
      <c r="N3833" s="37" t="n">
        <f aca="false">K3833+L3833+M3833</f>
        <v>9.928</v>
      </c>
    </row>
    <row r="3834" customFormat="false" ht="15" hidden="false" customHeight="false" outlineLevel="0" collapsed="false">
      <c r="A3834" s="0" t="s">
        <v>9</v>
      </c>
      <c r="B3834" s="0" t="s">
        <v>477</v>
      </c>
      <c r="C3834" s="15" t="n">
        <v>45689</v>
      </c>
      <c r="D3834" s="0" t="n">
        <v>2</v>
      </c>
      <c r="E3834" s="0" t="n">
        <v>0</v>
      </c>
      <c r="F3834" s="0" t="n">
        <v>0</v>
      </c>
      <c r="G3834" s="0" t="n">
        <v>0</v>
      </c>
      <c r="H3834" s="0" t="n">
        <v>0</v>
      </c>
      <c r="I3834" s="0" t="n">
        <v>0</v>
      </c>
      <c r="J3834" s="0" t="n">
        <v>19</v>
      </c>
      <c r="K3834" s="37" t="n">
        <f aca="false">E3834+Inputs!$B$5*F3834</f>
        <v>0</v>
      </c>
      <c r="L3834" s="37" t="n">
        <f aca="false">G3834+Inputs!$B$6*H3834</f>
        <v>0</v>
      </c>
      <c r="M3834" s="37" t="n">
        <f aca="false">I3834+Inputs!$B$7*J3834</f>
        <v>23.579</v>
      </c>
      <c r="N3834" s="37" t="n">
        <f aca="false">K3834+L3834+M3834</f>
        <v>23.579</v>
      </c>
    </row>
    <row r="3835" customFormat="false" ht="15" hidden="false" customHeight="false" outlineLevel="0" collapsed="false">
      <c r="A3835" s="0" t="s">
        <v>9</v>
      </c>
      <c r="B3835" s="0" t="s">
        <v>477</v>
      </c>
      <c r="C3835" s="15" t="n">
        <v>45717</v>
      </c>
      <c r="D3835" s="0" t="n">
        <v>2</v>
      </c>
      <c r="E3835" s="0" t="n">
        <v>0</v>
      </c>
      <c r="F3835" s="0" t="n">
        <v>0</v>
      </c>
      <c r="G3835" s="0" t="n">
        <v>0</v>
      </c>
      <c r="H3835" s="0" t="n">
        <v>0</v>
      </c>
      <c r="I3835" s="0" t="n">
        <v>0</v>
      </c>
      <c r="J3835" s="0" t="n">
        <v>14</v>
      </c>
      <c r="K3835" s="37" t="n">
        <f aca="false">E3835+Inputs!$B$5*F3835</f>
        <v>0</v>
      </c>
      <c r="L3835" s="37" t="n">
        <f aca="false">G3835+Inputs!$B$6*H3835</f>
        <v>0</v>
      </c>
      <c r="M3835" s="37" t="n">
        <f aca="false">I3835+Inputs!$B$7*J3835</f>
        <v>17.374</v>
      </c>
      <c r="N3835" s="37" t="n">
        <f aca="false">K3835+L3835+M3835</f>
        <v>17.374</v>
      </c>
    </row>
    <row r="3836" customFormat="false" ht="15" hidden="false" customHeight="false" outlineLevel="0" collapsed="false">
      <c r="A3836" s="0" t="s">
        <v>9</v>
      </c>
      <c r="B3836" s="0" t="s">
        <v>477</v>
      </c>
      <c r="C3836" s="15" t="n">
        <v>45748</v>
      </c>
      <c r="D3836" s="0" t="n">
        <v>2</v>
      </c>
      <c r="E3836" s="0" t="n">
        <v>0</v>
      </c>
      <c r="F3836" s="0" t="n">
        <v>0</v>
      </c>
      <c r="G3836" s="0" t="n">
        <v>0</v>
      </c>
      <c r="H3836" s="0" t="n">
        <v>0</v>
      </c>
      <c r="I3836" s="0" t="n">
        <v>0</v>
      </c>
      <c r="J3836" s="0" t="n">
        <v>9</v>
      </c>
      <c r="K3836" s="37" t="n">
        <f aca="false">E3836+Inputs!$B$5*F3836</f>
        <v>0</v>
      </c>
      <c r="L3836" s="37" t="n">
        <f aca="false">G3836+Inputs!$B$6*H3836</f>
        <v>0</v>
      </c>
      <c r="M3836" s="37" t="n">
        <f aca="false">I3836+Inputs!$B$7*J3836</f>
        <v>11.169</v>
      </c>
      <c r="N3836" s="37" t="n">
        <f aca="false">K3836+L3836+M3836</f>
        <v>11.169</v>
      </c>
    </row>
    <row r="3837" customFormat="false" ht="15" hidden="false" customHeight="false" outlineLevel="0" collapsed="false">
      <c r="A3837" s="0" t="s">
        <v>9</v>
      </c>
      <c r="B3837" s="0" t="s">
        <v>477</v>
      </c>
      <c r="C3837" s="15" t="n">
        <v>45778</v>
      </c>
      <c r="D3837" s="0" t="n">
        <v>2</v>
      </c>
      <c r="E3837" s="0" t="n">
        <v>0</v>
      </c>
      <c r="F3837" s="0" t="n">
        <v>1</v>
      </c>
      <c r="G3837" s="0" t="n">
        <v>0</v>
      </c>
      <c r="H3837" s="0" t="n">
        <v>1</v>
      </c>
      <c r="I3837" s="0" t="n">
        <v>0</v>
      </c>
      <c r="J3837" s="0" t="n">
        <v>18</v>
      </c>
      <c r="K3837" s="37" t="n">
        <f aca="false">E3837+Inputs!$B$5*F3837</f>
        <v>1.275</v>
      </c>
      <c r="L3837" s="37" t="n">
        <f aca="false">G3837+Inputs!$B$6*H3837</f>
        <v>1.275</v>
      </c>
      <c r="M3837" s="37" t="n">
        <f aca="false">I3837+Inputs!$B$7*J3837</f>
        <v>22.338</v>
      </c>
      <c r="N3837" s="37" t="n">
        <f aca="false">K3837+L3837+M3837</f>
        <v>24.888</v>
      </c>
    </row>
    <row r="3838" customFormat="false" ht="15" hidden="false" customHeight="false" outlineLevel="0" collapsed="false">
      <c r="A3838" s="0" t="s">
        <v>9</v>
      </c>
      <c r="B3838" s="0" t="s">
        <v>477</v>
      </c>
      <c r="C3838" s="15" t="n">
        <v>45809</v>
      </c>
      <c r="D3838" s="0" t="n">
        <v>2</v>
      </c>
      <c r="E3838" s="0" t="n">
        <v>0</v>
      </c>
      <c r="F3838" s="0" t="n">
        <v>2</v>
      </c>
      <c r="G3838" s="0" t="n">
        <v>0</v>
      </c>
      <c r="H3838" s="0" t="n">
        <v>0</v>
      </c>
      <c r="I3838" s="0" t="n">
        <v>0</v>
      </c>
      <c r="J3838" s="0" t="n">
        <v>20</v>
      </c>
      <c r="K3838" s="37" t="n">
        <f aca="false">E3838+Inputs!$B$5*F3838</f>
        <v>2.55</v>
      </c>
      <c r="L3838" s="37" t="n">
        <f aca="false">G3838+Inputs!$B$6*H3838</f>
        <v>0</v>
      </c>
      <c r="M3838" s="37" t="n">
        <f aca="false">I3838+Inputs!$B$7*J3838</f>
        <v>24.82</v>
      </c>
      <c r="N3838" s="37" t="n">
        <f aca="false">K3838+L3838+M3838</f>
        <v>27.37</v>
      </c>
    </row>
    <row r="3839" customFormat="false" ht="15" hidden="false" customHeight="false" outlineLevel="0" collapsed="false">
      <c r="A3839" s="0" t="s">
        <v>9</v>
      </c>
      <c r="B3839" s="0" t="s">
        <v>477</v>
      </c>
      <c r="C3839" s="15" t="n">
        <v>45839</v>
      </c>
      <c r="D3839" s="0" t="n">
        <v>2</v>
      </c>
      <c r="E3839" s="0" t="n">
        <v>0</v>
      </c>
      <c r="F3839" s="0" t="n">
        <v>0</v>
      </c>
      <c r="G3839" s="0" t="n">
        <v>0</v>
      </c>
      <c r="H3839" s="0" t="n">
        <v>0</v>
      </c>
      <c r="I3839" s="0" t="n">
        <v>0</v>
      </c>
      <c r="J3839" s="0" t="n">
        <v>14</v>
      </c>
      <c r="K3839" s="37" t="n">
        <f aca="false">E3839+Inputs!$B$5*F3839</f>
        <v>0</v>
      </c>
      <c r="L3839" s="37" t="n">
        <f aca="false">G3839+Inputs!$B$6*H3839</f>
        <v>0</v>
      </c>
      <c r="M3839" s="37" t="n">
        <f aca="false">I3839+Inputs!$B$7*J3839</f>
        <v>17.374</v>
      </c>
      <c r="N3839" s="37" t="n">
        <f aca="false">K3839+L3839+M3839</f>
        <v>17.374</v>
      </c>
    </row>
    <row r="3840" customFormat="false" ht="15" hidden="false" customHeight="false" outlineLevel="0" collapsed="false">
      <c r="A3840" s="0" t="s">
        <v>9</v>
      </c>
      <c r="B3840" s="0" t="s">
        <v>477</v>
      </c>
      <c r="C3840" s="15" t="n">
        <v>45870</v>
      </c>
      <c r="D3840" s="0" t="n">
        <v>2</v>
      </c>
      <c r="E3840" s="0" t="n">
        <v>0</v>
      </c>
      <c r="F3840" s="0" t="n">
        <v>0</v>
      </c>
      <c r="G3840" s="0" t="n">
        <v>0</v>
      </c>
      <c r="H3840" s="0" t="n">
        <v>0</v>
      </c>
      <c r="I3840" s="0" t="n">
        <v>0</v>
      </c>
      <c r="J3840" s="0" t="n">
        <v>20</v>
      </c>
      <c r="K3840" s="37" t="n">
        <f aca="false">E3840+Inputs!$B$5*F3840</f>
        <v>0</v>
      </c>
      <c r="L3840" s="37" t="n">
        <f aca="false">G3840+Inputs!$B$6*H3840</f>
        <v>0</v>
      </c>
      <c r="M3840" s="37" t="n">
        <f aca="false">I3840+Inputs!$B$7*J3840</f>
        <v>24.82</v>
      </c>
      <c r="N3840" s="37" t="n">
        <f aca="false">K3840+L3840+M3840</f>
        <v>24.82</v>
      </c>
    </row>
    <row r="3841" customFormat="false" ht="15" hidden="false" customHeight="false" outlineLevel="0" collapsed="false">
      <c r="A3841" s="0" t="s">
        <v>9</v>
      </c>
      <c r="B3841" s="0" t="s">
        <v>477</v>
      </c>
      <c r="C3841" s="15" t="n">
        <v>45901</v>
      </c>
      <c r="D3841" s="0" t="n">
        <v>2</v>
      </c>
      <c r="E3841" s="0" t="n">
        <v>0</v>
      </c>
      <c r="F3841" s="0" t="n">
        <v>2</v>
      </c>
      <c r="G3841" s="0" t="n">
        <v>0</v>
      </c>
      <c r="H3841" s="0" t="n">
        <v>0</v>
      </c>
      <c r="I3841" s="0" t="n">
        <v>0</v>
      </c>
      <c r="J3841" s="0" t="n">
        <v>13</v>
      </c>
      <c r="K3841" s="37" t="n">
        <f aca="false">E3841+Inputs!$B$5*F3841</f>
        <v>2.55</v>
      </c>
      <c r="L3841" s="37" t="n">
        <f aca="false">G3841+Inputs!$B$6*H3841</f>
        <v>0</v>
      </c>
      <c r="M3841" s="37" t="n">
        <f aca="false">I3841+Inputs!$B$7*J3841</f>
        <v>16.133</v>
      </c>
      <c r="N3841" s="37" t="n">
        <f aca="false">K3841+L3841+M3841</f>
        <v>18.683</v>
      </c>
    </row>
    <row r="3842" customFormat="false" ht="15" hidden="false" customHeight="false" outlineLevel="0" collapsed="false">
      <c r="A3842" s="0" t="s">
        <v>9</v>
      </c>
      <c r="B3842" s="0" t="s">
        <v>477</v>
      </c>
      <c r="C3842" s="15" t="n">
        <v>45931</v>
      </c>
      <c r="D3842" s="0" t="n">
        <v>2</v>
      </c>
      <c r="E3842" s="0" t="n">
        <v>0</v>
      </c>
      <c r="F3842" s="0" t="n">
        <v>2</v>
      </c>
      <c r="G3842" s="0" t="n">
        <v>0</v>
      </c>
      <c r="H3842" s="0" t="n">
        <v>0</v>
      </c>
      <c r="I3842" s="0" t="n">
        <v>0</v>
      </c>
      <c r="J3842" s="0" t="n">
        <v>16</v>
      </c>
      <c r="K3842" s="37" t="n">
        <f aca="false">E3842+Inputs!$B$5*F3842</f>
        <v>2.55</v>
      </c>
      <c r="L3842" s="37" t="n">
        <f aca="false">G3842+Inputs!$B$6*H3842</f>
        <v>0</v>
      </c>
      <c r="M3842" s="37" t="n">
        <f aca="false">I3842+Inputs!$B$7*J3842</f>
        <v>19.856</v>
      </c>
      <c r="N3842" s="37" t="n">
        <f aca="false">K3842+L3842+M3842</f>
        <v>22.406</v>
      </c>
    </row>
    <row r="3843" customFormat="false" ht="15" hidden="false" customHeight="false" outlineLevel="0" collapsed="false">
      <c r="A3843" s="0" t="s">
        <v>9</v>
      </c>
      <c r="B3843" s="0" t="s">
        <v>477</v>
      </c>
      <c r="C3843" s="15" t="n">
        <v>45962</v>
      </c>
      <c r="D3843" s="0" t="n">
        <v>2</v>
      </c>
      <c r="E3843" s="0" t="n">
        <v>0</v>
      </c>
      <c r="F3843" s="0" t="n">
        <v>1</v>
      </c>
      <c r="G3843" s="0" t="n">
        <v>0</v>
      </c>
      <c r="H3843" s="0" t="n">
        <v>0</v>
      </c>
      <c r="I3843" s="0" t="n">
        <v>0</v>
      </c>
      <c r="J3843" s="0" t="n">
        <v>15</v>
      </c>
      <c r="K3843" s="37" t="n">
        <f aca="false">E3843+Inputs!$B$5*F3843</f>
        <v>1.275</v>
      </c>
      <c r="L3843" s="37" t="n">
        <f aca="false">G3843+Inputs!$B$6*H3843</f>
        <v>0</v>
      </c>
      <c r="M3843" s="37" t="n">
        <f aca="false">I3843+Inputs!$B$7*J3843</f>
        <v>18.615</v>
      </c>
      <c r="N3843" s="37" t="n">
        <f aca="false">K3843+L3843+M3843</f>
        <v>19.89</v>
      </c>
    </row>
    <row r="3844" customFormat="false" ht="15" hidden="false" customHeight="false" outlineLevel="0" collapsed="false">
      <c r="A3844" s="0" t="s">
        <v>9</v>
      </c>
      <c r="B3844" s="0" t="s">
        <v>477</v>
      </c>
      <c r="C3844" s="15" t="n">
        <v>45992</v>
      </c>
      <c r="D3844" s="0" t="n">
        <v>2</v>
      </c>
      <c r="E3844" s="0" t="n">
        <v>0</v>
      </c>
      <c r="F3844" s="0" t="n">
        <v>2</v>
      </c>
      <c r="G3844" s="0" t="n">
        <v>0</v>
      </c>
      <c r="H3844" s="0" t="n">
        <v>1</v>
      </c>
      <c r="I3844" s="0" t="n">
        <v>0</v>
      </c>
      <c r="J3844" s="0" t="n">
        <v>14</v>
      </c>
      <c r="K3844" s="37" t="n">
        <f aca="false">E3844+Inputs!$B$5*F3844</f>
        <v>2.55</v>
      </c>
      <c r="L3844" s="37" t="n">
        <f aca="false">G3844+Inputs!$B$6*H3844</f>
        <v>1.275</v>
      </c>
      <c r="M3844" s="37" t="n">
        <f aca="false">I3844+Inputs!$B$7*J3844</f>
        <v>17.374</v>
      </c>
      <c r="N3844" s="37" t="n">
        <f aca="false">K3844+L3844+M3844</f>
        <v>21.199</v>
      </c>
    </row>
    <row r="3845" customFormat="false" ht="15" hidden="false" customHeight="false" outlineLevel="0" collapsed="false">
      <c r="A3845" s="0" t="s">
        <v>9</v>
      </c>
      <c r="B3845" s="0" t="s">
        <v>477</v>
      </c>
      <c r="C3845" s="15" t="n">
        <v>46023</v>
      </c>
      <c r="D3845" s="0" t="n">
        <v>2</v>
      </c>
      <c r="E3845" s="0" t="n">
        <v>0</v>
      </c>
      <c r="F3845" s="0" t="n">
        <v>0</v>
      </c>
      <c r="G3845" s="0" t="n">
        <v>0</v>
      </c>
      <c r="H3845" s="0" t="n">
        <v>0</v>
      </c>
      <c r="I3845" s="0" t="n">
        <v>0</v>
      </c>
      <c r="J3845" s="0" t="n">
        <v>12</v>
      </c>
      <c r="K3845" s="37" t="n">
        <f aca="false">E3845+Inputs!$B$5*F3845</f>
        <v>0</v>
      </c>
      <c r="L3845" s="37" t="n">
        <f aca="false">G3845+Inputs!$B$6*H3845</f>
        <v>0</v>
      </c>
      <c r="M3845" s="37" t="n">
        <f aca="false">I3845+Inputs!$B$7*J3845</f>
        <v>14.892</v>
      </c>
      <c r="N3845" s="37" t="n">
        <f aca="false">K3845+L3845+M3845</f>
        <v>14.892</v>
      </c>
    </row>
    <row r="3846" customFormat="false" ht="15" hidden="false" customHeight="false" outlineLevel="0" collapsed="false">
      <c r="A3846" s="0" t="s">
        <v>9</v>
      </c>
      <c r="B3846" s="0" t="s">
        <v>477</v>
      </c>
      <c r="C3846" s="15" t="n">
        <v>46054</v>
      </c>
      <c r="D3846" s="0" t="n">
        <v>2</v>
      </c>
      <c r="E3846" s="0" t="n">
        <v>0</v>
      </c>
      <c r="F3846" s="0" t="n">
        <v>0</v>
      </c>
      <c r="G3846" s="0" t="n">
        <v>0</v>
      </c>
      <c r="H3846" s="0" t="n">
        <v>0</v>
      </c>
      <c r="I3846" s="0" t="n">
        <v>0</v>
      </c>
      <c r="J3846" s="0" t="n">
        <v>11</v>
      </c>
      <c r="K3846" s="37" t="n">
        <f aca="false">E3846+Inputs!$B$5*F3846</f>
        <v>0</v>
      </c>
      <c r="L3846" s="37" t="n">
        <f aca="false">G3846+Inputs!$B$6*H3846</f>
        <v>0</v>
      </c>
      <c r="M3846" s="37" t="n">
        <f aca="false">I3846+Inputs!$B$7*J3846</f>
        <v>13.651</v>
      </c>
      <c r="N3846" s="37" t="n">
        <f aca="false">K3846+L3846+M3846</f>
        <v>13.651</v>
      </c>
    </row>
    <row r="3847" customFormat="false" ht="15" hidden="false" customHeight="false" outlineLevel="0" collapsed="false">
      <c r="A3847" s="0" t="s">
        <v>9</v>
      </c>
      <c r="B3847" s="0" t="s">
        <v>477</v>
      </c>
      <c r="C3847" s="15" t="n">
        <v>46082</v>
      </c>
      <c r="D3847" s="0" t="n">
        <v>2</v>
      </c>
      <c r="E3847" s="0" t="n">
        <v>0</v>
      </c>
      <c r="F3847" s="0" t="n">
        <v>1</v>
      </c>
      <c r="G3847" s="0" t="n">
        <v>0</v>
      </c>
      <c r="H3847" s="0" t="n">
        <v>0</v>
      </c>
      <c r="I3847" s="0" t="n">
        <v>0</v>
      </c>
      <c r="J3847" s="0" t="n">
        <v>12</v>
      </c>
      <c r="K3847" s="37" t="n">
        <f aca="false">E3847+Inputs!$B$5*F3847</f>
        <v>1.275</v>
      </c>
      <c r="L3847" s="37" t="n">
        <f aca="false">G3847+Inputs!$B$6*H3847</f>
        <v>0</v>
      </c>
      <c r="M3847" s="37" t="n">
        <f aca="false">I3847+Inputs!$B$7*J3847</f>
        <v>14.892</v>
      </c>
      <c r="N3847" s="37" t="n">
        <f aca="false">K3847+L3847+M3847</f>
        <v>16.167</v>
      </c>
    </row>
    <row r="3848" customFormat="false" ht="15" hidden="false" customHeight="false" outlineLevel="0" collapsed="false">
      <c r="A3848" s="0" t="s">
        <v>9</v>
      </c>
      <c r="B3848" s="0" t="s">
        <v>477</v>
      </c>
      <c r="C3848" s="15" t="n">
        <v>46113</v>
      </c>
      <c r="D3848" s="0" t="n">
        <v>2</v>
      </c>
      <c r="E3848" s="0" t="n">
        <v>0</v>
      </c>
      <c r="F3848" s="0" t="n">
        <v>2</v>
      </c>
      <c r="G3848" s="0" t="n">
        <v>0</v>
      </c>
      <c r="H3848" s="0" t="n">
        <v>2</v>
      </c>
      <c r="I3848" s="0" t="n">
        <v>0</v>
      </c>
      <c r="J3848" s="0" t="n">
        <v>10</v>
      </c>
      <c r="K3848" s="37" t="n">
        <f aca="false">E3848+Inputs!$B$5*F3848</f>
        <v>2.55</v>
      </c>
      <c r="L3848" s="37" t="n">
        <f aca="false">G3848+Inputs!$B$6*H3848</f>
        <v>2.55</v>
      </c>
      <c r="M3848" s="37" t="n">
        <f aca="false">I3848+Inputs!$B$7*J3848</f>
        <v>12.41</v>
      </c>
      <c r="N3848" s="37" t="n">
        <f aca="false">K3848+L3848+M3848</f>
        <v>17.51</v>
      </c>
    </row>
    <row r="3849" customFormat="false" ht="15" hidden="false" customHeight="false" outlineLevel="0" collapsed="false">
      <c r="A3849" s="0" t="s">
        <v>9</v>
      </c>
      <c r="B3849" s="0" t="s">
        <v>477</v>
      </c>
      <c r="C3849" s="15" t="n">
        <v>46143</v>
      </c>
      <c r="D3849" s="0" t="n">
        <v>2</v>
      </c>
      <c r="E3849" s="0" t="n">
        <v>0</v>
      </c>
      <c r="F3849" s="0" t="n">
        <v>1</v>
      </c>
      <c r="G3849" s="0" t="n">
        <v>0</v>
      </c>
      <c r="H3849" s="0" t="n">
        <v>0</v>
      </c>
      <c r="I3849" s="0" t="n">
        <v>0</v>
      </c>
      <c r="J3849" s="0" t="n">
        <v>13</v>
      </c>
      <c r="K3849" s="37" t="n">
        <f aca="false">E3849+Inputs!$B$5*F3849</f>
        <v>1.275</v>
      </c>
      <c r="L3849" s="37" t="n">
        <f aca="false">G3849+Inputs!$B$6*H3849</f>
        <v>0</v>
      </c>
      <c r="M3849" s="37" t="n">
        <f aca="false">I3849+Inputs!$B$7*J3849</f>
        <v>16.133</v>
      </c>
      <c r="N3849" s="37" t="n">
        <f aca="false">K3849+L3849+M3849</f>
        <v>17.408</v>
      </c>
    </row>
    <row r="3850" customFormat="false" ht="15" hidden="false" customHeight="false" outlineLevel="0" collapsed="false">
      <c r="A3850" s="0" t="s">
        <v>9</v>
      </c>
      <c r="B3850" s="0" t="s">
        <v>477</v>
      </c>
      <c r="C3850" s="15" t="n">
        <v>46174</v>
      </c>
      <c r="D3850" s="0" t="n">
        <v>2</v>
      </c>
      <c r="E3850" s="0" t="n">
        <v>0</v>
      </c>
      <c r="F3850" s="0" t="n">
        <v>0</v>
      </c>
      <c r="G3850" s="0" t="n">
        <v>0</v>
      </c>
      <c r="H3850" s="0" t="n">
        <v>0</v>
      </c>
      <c r="I3850" s="0" t="n">
        <v>0</v>
      </c>
      <c r="J3850" s="0" t="n">
        <v>14</v>
      </c>
      <c r="K3850" s="37" t="n">
        <f aca="false">E3850+Inputs!$B$5*F3850</f>
        <v>0</v>
      </c>
      <c r="L3850" s="37" t="n">
        <f aca="false">G3850+Inputs!$B$6*H3850</f>
        <v>0</v>
      </c>
      <c r="M3850" s="37" t="n">
        <f aca="false">I3850+Inputs!$B$7*J3850</f>
        <v>17.374</v>
      </c>
      <c r="N3850" s="37" t="n">
        <f aca="false">K3850+L3850+M3850</f>
        <v>17.374</v>
      </c>
    </row>
    <row r="3851" customFormat="false" ht="15" hidden="false" customHeight="false" outlineLevel="0" collapsed="false">
      <c r="A3851" s="0" t="s">
        <v>9</v>
      </c>
      <c r="B3851" s="0" t="s">
        <v>477</v>
      </c>
      <c r="C3851" s="15" t="n">
        <v>46204</v>
      </c>
      <c r="D3851" s="0" t="n">
        <v>2</v>
      </c>
      <c r="E3851" s="0" t="n">
        <v>0</v>
      </c>
      <c r="F3851" s="0" t="n">
        <v>2</v>
      </c>
      <c r="G3851" s="0" t="n">
        <v>0</v>
      </c>
      <c r="H3851" s="0" t="n">
        <v>1</v>
      </c>
      <c r="I3851" s="0" t="n">
        <v>0</v>
      </c>
      <c r="J3851" s="0" t="n">
        <v>14</v>
      </c>
      <c r="K3851" s="37" t="n">
        <f aca="false">E3851+Inputs!$B$5*F3851</f>
        <v>2.55</v>
      </c>
      <c r="L3851" s="37" t="n">
        <f aca="false">G3851+Inputs!$B$6*H3851</f>
        <v>1.275</v>
      </c>
      <c r="M3851" s="37" t="n">
        <f aca="false">I3851+Inputs!$B$7*J3851</f>
        <v>17.374</v>
      </c>
      <c r="N3851" s="37" t="n">
        <f aca="false">K3851+L3851+M3851</f>
        <v>21.199</v>
      </c>
    </row>
    <row r="3852" customFormat="false" ht="15" hidden="false" customHeight="false" outlineLevel="0" collapsed="false">
      <c r="A3852" s="0" t="s">
        <v>9</v>
      </c>
      <c r="B3852" s="0" t="s">
        <v>477</v>
      </c>
      <c r="C3852" s="15" t="n">
        <v>46235</v>
      </c>
      <c r="D3852" s="0" t="n">
        <v>2</v>
      </c>
      <c r="E3852" s="0" t="n">
        <v>0</v>
      </c>
      <c r="F3852" s="0" t="n">
        <v>2</v>
      </c>
      <c r="G3852" s="0" t="n">
        <v>0</v>
      </c>
      <c r="H3852" s="0" t="n">
        <v>0</v>
      </c>
      <c r="I3852" s="0" t="n">
        <v>0</v>
      </c>
      <c r="J3852" s="0" t="n">
        <v>6</v>
      </c>
      <c r="K3852" s="37" t="n">
        <f aca="false">E3852+Inputs!$B$5*F3852</f>
        <v>2.55</v>
      </c>
      <c r="L3852" s="37" t="n">
        <f aca="false">G3852+Inputs!$B$6*H3852</f>
        <v>0</v>
      </c>
      <c r="M3852" s="37" t="n">
        <f aca="false">I3852+Inputs!$B$7*J3852</f>
        <v>7.446</v>
      </c>
      <c r="N3852" s="37" t="n">
        <f aca="false">K3852+L3852+M3852</f>
        <v>9.996</v>
      </c>
    </row>
    <row r="3853" customFormat="false" ht="15" hidden="false" customHeight="false" outlineLevel="0" collapsed="false">
      <c r="A3853" s="0" t="s">
        <v>9</v>
      </c>
      <c r="B3853" s="0" t="s">
        <v>418</v>
      </c>
      <c r="C3853" s="15" t="n">
        <v>44927</v>
      </c>
      <c r="D3853" s="0" t="n">
        <v>3</v>
      </c>
      <c r="E3853" s="0" t="n">
        <v>0</v>
      </c>
      <c r="F3853" s="0" t="n">
        <v>5</v>
      </c>
      <c r="G3853" s="0" t="n">
        <v>0</v>
      </c>
      <c r="H3853" s="0" t="n">
        <v>3</v>
      </c>
      <c r="I3853" s="0" t="n">
        <v>0</v>
      </c>
      <c r="J3853" s="0" t="n">
        <v>94</v>
      </c>
      <c r="K3853" s="37" t="n">
        <f aca="false">E3853+Inputs!$B$5*F3853</f>
        <v>6.375</v>
      </c>
      <c r="L3853" s="37" t="n">
        <f aca="false">G3853+Inputs!$B$6*H3853</f>
        <v>3.825</v>
      </c>
      <c r="M3853" s="37" t="n">
        <f aca="false">I3853+Inputs!$B$7*J3853</f>
        <v>116.654</v>
      </c>
      <c r="N3853" s="37" t="n">
        <f aca="false">K3853+L3853+M3853</f>
        <v>126.854</v>
      </c>
    </row>
    <row r="3854" customFormat="false" ht="15" hidden="false" customHeight="false" outlineLevel="0" collapsed="false">
      <c r="A3854" s="0" t="s">
        <v>9</v>
      </c>
      <c r="B3854" s="0" t="s">
        <v>418</v>
      </c>
      <c r="C3854" s="15" t="n">
        <v>44958</v>
      </c>
      <c r="D3854" s="0" t="n">
        <v>3</v>
      </c>
      <c r="E3854" s="0" t="n">
        <v>0</v>
      </c>
      <c r="F3854" s="0" t="n">
        <v>4</v>
      </c>
      <c r="G3854" s="0" t="n">
        <v>0</v>
      </c>
      <c r="H3854" s="0" t="n">
        <v>0</v>
      </c>
      <c r="I3854" s="0" t="n">
        <v>0</v>
      </c>
      <c r="J3854" s="0" t="n">
        <v>98</v>
      </c>
      <c r="K3854" s="37" t="n">
        <f aca="false">E3854+Inputs!$B$5*F3854</f>
        <v>5.1</v>
      </c>
      <c r="L3854" s="37" t="n">
        <f aca="false">G3854+Inputs!$B$6*H3854</f>
        <v>0</v>
      </c>
      <c r="M3854" s="37" t="n">
        <f aca="false">I3854+Inputs!$B$7*J3854</f>
        <v>121.618</v>
      </c>
      <c r="N3854" s="37" t="n">
        <f aca="false">K3854+L3854+M3854</f>
        <v>126.718</v>
      </c>
    </row>
    <row r="3855" customFormat="false" ht="15" hidden="false" customHeight="false" outlineLevel="0" collapsed="false">
      <c r="A3855" s="0" t="s">
        <v>9</v>
      </c>
      <c r="B3855" s="0" t="s">
        <v>418</v>
      </c>
      <c r="C3855" s="15" t="n">
        <v>44986</v>
      </c>
      <c r="D3855" s="0" t="n">
        <v>3</v>
      </c>
      <c r="E3855" s="0" t="n">
        <v>0</v>
      </c>
      <c r="F3855" s="0" t="n">
        <v>0</v>
      </c>
      <c r="G3855" s="0" t="n">
        <v>0</v>
      </c>
      <c r="H3855" s="0" t="n">
        <v>0</v>
      </c>
      <c r="I3855" s="0" t="n">
        <v>0</v>
      </c>
      <c r="J3855" s="0" t="n">
        <v>15</v>
      </c>
      <c r="K3855" s="37" t="n">
        <f aca="false">E3855+Inputs!$B$5*F3855</f>
        <v>0</v>
      </c>
      <c r="L3855" s="37" t="n">
        <f aca="false">G3855+Inputs!$B$6*H3855</f>
        <v>0</v>
      </c>
      <c r="M3855" s="37" t="n">
        <f aca="false">I3855+Inputs!$B$7*J3855</f>
        <v>18.615</v>
      </c>
      <c r="N3855" s="37" t="n">
        <f aca="false">K3855+L3855+M3855</f>
        <v>18.615</v>
      </c>
    </row>
    <row r="3856" customFormat="false" ht="15" hidden="false" customHeight="false" outlineLevel="0" collapsed="false">
      <c r="A3856" s="0" t="s">
        <v>9</v>
      </c>
      <c r="B3856" s="0" t="s">
        <v>418</v>
      </c>
      <c r="C3856" s="15" t="n">
        <v>45017</v>
      </c>
      <c r="D3856" s="0" t="n">
        <v>3</v>
      </c>
      <c r="E3856" s="0" t="n">
        <v>0</v>
      </c>
      <c r="F3856" s="0" t="n">
        <v>1</v>
      </c>
      <c r="G3856" s="0" t="n">
        <v>0</v>
      </c>
      <c r="H3856" s="0" t="n">
        <v>0</v>
      </c>
      <c r="I3856" s="0" t="n">
        <v>0</v>
      </c>
      <c r="J3856" s="0" t="n">
        <v>27</v>
      </c>
      <c r="K3856" s="37" t="n">
        <f aca="false">E3856+Inputs!$B$5*F3856</f>
        <v>1.275</v>
      </c>
      <c r="L3856" s="37" t="n">
        <f aca="false">G3856+Inputs!$B$6*H3856</f>
        <v>0</v>
      </c>
      <c r="M3856" s="37" t="n">
        <f aca="false">I3856+Inputs!$B$7*J3856</f>
        <v>33.507</v>
      </c>
      <c r="N3856" s="37" t="n">
        <f aca="false">K3856+L3856+M3856</f>
        <v>34.782</v>
      </c>
    </row>
    <row r="3857" customFormat="false" ht="15" hidden="false" customHeight="false" outlineLevel="0" collapsed="false">
      <c r="A3857" s="0" t="s">
        <v>9</v>
      </c>
      <c r="B3857" s="0" t="s">
        <v>418</v>
      </c>
      <c r="C3857" s="15" t="n">
        <v>45047</v>
      </c>
      <c r="D3857" s="0" t="n">
        <v>3</v>
      </c>
      <c r="E3857" s="0" t="n">
        <v>0</v>
      </c>
      <c r="F3857" s="0" t="n">
        <v>7</v>
      </c>
      <c r="G3857" s="0" t="n">
        <v>0</v>
      </c>
      <c r="H3857" s="0" t="n">
        <v>1</v>
      </c>
      <c r="I3857" s="0" t="n">
        <v>0</v>
      </c>
      <c r="J3857" s="0" t="n">
        <v>104</v>
      </c>
      <c r="K3857" s="37" t="n">
        <f aca="false">E3857+Inputs!$B$5*F3857</f>
        <v>8.925</v>
      </c>
      <c r="L3857" s="37" t="n">
        <f aca="false">G3857+Inputs!$B$6*H3857</f>
        <v>1.275</v>
      </c>
      <c r="M3857" s="37" t="n">
        <f aca="false">I3857+Inputs!$B$7*J3857</f>
        <v>129.064</v>
      </c>
      <c r="N3857" s="37" t="n">
        <f aca="false">K3857+L3857+M3857</f>
        <v>139.264</v>
      </c>
    </row>
    <row r="3858" customFormat="false" ht="15" hidden="false" customHeight="false" outlineLevel="0" collapsed="false">
      <c r="A3858" s="0" t="s">
        <v>9</v>
      </c>
      <c r="B3858" s="0" t="s">
        <v>418</v>
      </c>
      <c r="C3858" s="15" t="n">
        <v>45078</v>
      </c>
      <c r="D3858" s="0" t="n">
        <v>3</v>
      </c>
      <c r="E3858" s="0" t="n">
        <v>0</v>
      </c>
      <c r="F3858" s="0" t="n">
        <v>6</v>
      </c>
      <c r="G3858" s="0" t="n">
        <v>0</v>
      </c>
      <c r="H3858" s="0" t="n">
        <v>2</v>
      </c>
      <c r="I3858" s="0" t="n">
        <v>0</v>
      </c>
      <c r="J3858" s="0" t="n">
        <v>122</v>
      </c>
      <c r="K3858" s="37" t="n">
        <f aca="false">E3858+Inputs!$B$5*F3858</f>
        <v>7.65</v>
      </c>
      <c r="L3858" s="37" t="n">
        <f aca="false">G3858+Inputs!$B$6*H3858</f>
        <v>2.55</v>
      </c>
      <c r="M3858" s="37" t="n">
        <f aca="false">I3858+Inputs!$B$7*J3858</f>
        <v>151.402</v>
      </c>
      <c r="N3858" s="37" t="n">
        <f aca="false">K3858+L3858+M3858</f>
        <v>161.602</v>
      </c>
    </row>
    <row r="3859" customFormat="false" ht="15" hidden="false" customHeight="false" outlineLevel="0" collapsed="false">
      <c r="A3859" s="0" t="s">
        <v>9</v>
      </c>
      <c r="B3859" s="0" t="s">
        <v>418</v>
      </c>
      <c r="C3859" s="15" t="n">
        <v>45108</v>
      </c>
      <c r="D3859" s="0" t="n">
        <v>3</v>
      </c>
      <c r="E3859" s="0" t="n">
        <v>0</v>
      </c>
      <c r="F3859" s="0" t="n">
        <v>2</v>
      </c>
      <c r="G3859" s="0" t="n">
        <v>0</v>
      </c>
      <c r="H3859" s="0" t="n">
        <v>0</v>
      </c>
      <c r="I3859" s="0" t="n">
        <v>0</v>
      </c>
      <c r="J3859" s="0" t="n">
        <v>79</v>
      </c>
      <c r="K3859" s="37" t="n">
        <f aca="false">E3859+Inputs!$B$5*F3859</f>
        <v>2.55</v>
      </c>
      <c r="L3859" s="37" t="n">
        <f aca="false">G3859+Inputs!$B$6*H3859</f>
        <v>0</v>
      </c>
      <c r="M3859" s="37" t="n">
        <f aca="false">I3859+Inputs!$B$7*J3859</f>
        <v>98.039</v>
      </c>
      <c r="N3859" s="37" t="n">
        <f aca="false">K3859+L3859+M3859</f>
        <v>100.589</v>
      </c>
    </row>
    <row r="3860" customFormat="false" ht="15" hidden="false" customHeight="false" outlineLevel="0" collapsed="false">
      <c r="A3860" s="0" t="s">
        <v>9</v>
      </c>
      <c r="B3860" s="0" t="s">
        <v>418</v>
      </c>
      <c r="C3860" s="15" t="n">
        <v>45139</v>
      </c>
      <c r="D3860" s="0" t="n">
        <v>3</v>
      </c>
      <c r="E3860" s="0" t="n">
        <v>0</v>
      </c>
      <c r="F3860" s="0" t="n">
        <v>1</v>
      </c>
      <c r="G3860" s="0" t="n">
        <v>0</v>
      </c>
      <c r="H3860" s="0" t="n">
        <v>3</v>
      </c>
      <c r="I3860" s="0" t="n">
        <v>0</v>
      </c>
      <c r="J3860" s="0" t="n">
        <v>137</v>
      </c>
      <c r="K3860" s="37" t="n">
        <f aca="false">E3860+Inputs!$B$5*F3860</f>
        <v>1.275</v>
      </c>
      <c r="L3860" s="37" t="n">
        <f aca="false">G3860+Inputs!$B$6*H3860</f>
        <v>3.825</v>
      </c>
      <c r="M3860" s="37" t="n">
        <f aca="false">I3860+Inputs!$B$7*J3860</f>
        <v>170.017</v>
      </c>
      <c r="N3860" s="37" t="n">
        <f aca="false">K3860+L3860+M3860</f>
        <v>175.117</v>
      </c>
    </row>
    <row r="3861" customFormat="false" ht="15" hidden="false" customHeight="false" outlineLevel="0" collapsed="false">
      <c r="A3861" s="0" t="s">
        <v>9</v>
      </c>
      <c r="B3861" s="0" t="s">
        <v>418</v>
      </c>
      <c r="C3861" s="15" t="n">
        <v>45170</v>
      </c>
      <c r="D3861" s="0" t="n">
        <v>3</v>
      </c>
      <c r="E3861" s="0" t="n">
        <v>0</v>
      </c>
      <c r="F3861" s="0" t="n">
        <v>7</v>
      </c>
      <c r="G3861" s="0" t="n">
        <v>0</v>
      </c>
      <c r="H3861" s="0" t="n">
        <v>0</v>
      </c>
      <c r="I3861" s="0" t="n">
        <v>0</v>
      </c>
      <c r="J3861" s="0" t="n">
        <v>112</v>
      </c>
      <c r="K3861" s="37" t="n">
        <f aca="false">E3861+Inputs!$B$5*F3861</f>
        <v>8.925</v>
      </c>
      <c r="L3861" s="37" t="n">
        <f aca="false">G3861+Inputs!$B$6*H3861</f>
        <v>0</v>
      </c>
      <c r="M3861" s="37" t="n">
        <f aca="false">I3861+Inputs!$B$7*J3861</f>
        <v>138.992</v>
      </c>
      <c r="N3861" s="37" t="n">
        <f aca="false">K3861+L3861+M3861</f>
        <v>147.917</v>
      </c>
    </row>
    <row r="3862" customFormat="false" ht="15" hidden="false" customHeight="false" outlineLevel="0" collapsed="false">
      <c r="A3862" s="0" t="s">
        <v>9</v>
      </c>
      <c r="B3862" s="0" t="s">
        <v>418</v>
      </c>
      <c r="C3862" s="15" t="n">
        <v>45200</v>
      </c>
      <c r="D3862" s="0" t="n">
        <v>3</v>
      </c>
      <c r="E3862" s="0" t="n">
        <v>0</v>
      </c>
      <c r="F3862" s="0" t="n">
        <v>7</v>
      </c>
      <c r="G3862" s="0" t="n">
        <v>0</v>
      </c>
      <c r="H3862" s="0" t="n">
        <v>1</v>
      </c>
      <c r="I3862" s="0" t="n">
        <v>0</v>
      </c>
      <c r="J3862" s="0" t="n">
        <v>131</v>
      </c>
      <c r="K3862" s="37" t="n">
        <f aca="false">E3862+Inputs!$B$5*F3862</f>
        <v>8.925</v>
      </c>
      <c r="L3862" s="37" t="n">
        <f aca="false">G3862+Inputs!$B$6*H3862</f>
        <v>1.275</v>
      </c>
      <c r="M3862" s="37" t="n">
        <f aca="false">I3862+Inputs!$B$7*J3862</f>
        <v>162.571</v>
      </c>
      <c r="N3862" s="37" t="n">
        <f aca="false">K3862+L3862+M3862</f>
        <v>172.771</v>
      </c>
    </row>
    <row r="3863" customFormat="false" ht="15" hidden="false" customHeight="false" outlineLevel="0" collapsed="false">
      <c r="A3863" s="0" t="s">
        <v>9</v>
      </c>
      <c r="B3863" s="0" t="s">
        <v>418</v>
      </c>
      <c r="C3863" s="15" t="n">
        <v>45231</v>
      </c>
      <c r="D3863" s="0" t="n">
        <v>3</v>
      </c>
      <c r="E3863" s="0" t="n">
        <v>0</v>
      </c>
      <c r="F3863" s="0" t="n">
        <v>9</v>
      </c>
      <c r="G3863" s="0" t="n">
        <v>0</v>
      </c>
      <c r="H3863" s="0" t="n">
        <v>2</v>
      </c>
      <c r="I3863" s="0" t="n">
        <v>0</v>
      </c>
      <c r="J3863" s="0" t="n">
        <v>136</v>
      </c>
      <c r="K3863" s="37" t="n">
        <f aca="false">E3863+Inputs!$B$5*F3863</f>
        <v>11.475</v>
      </c>
      <c r="L3863" s="37" t="n">
        <f aca="false">G3863+Inputs!$B$6*H3863</f>
        <v>2.55</v>
      </c>
      <c r="M3863" s="37" t="n">
        <f aca="false">I3863+Inputs!$B$7*J3863</f>
        <v>168.776</v>
      </c>
      <c r="N3863" s="37" t="n">
        <f aca="false">K3863+L3863+M3863</f>
        <v>182.801</v>
      </c>
    </row>
    <row r="3864" customFormat="false" ht="15" hidden="false" customHeight="false" outlineLevel="0" collapsed="false">
      <c r="A3864" s="0" t="s">
        <v>9</v>
      </c>
      <c r="B3864" s="0" t="s">
        <v>418</v>
      </c>
      <c r="C3864" s="15" t="n">
        <v>45261</v>
      </c>
      <c r="D3864" s="0" t="n">
        <v>3</v>
      </c>
      <c r="E3864" s="0" t="n">
        <v>0</v>
      </c>
      <c r="F3864" s="0" t="n">
        <v>3</v>
      </c>
      <c r="G3864" s="0" t="n">
        <v>0</v>
      </c>
      <c r="H3864" s="0" t="n">
        <v>1</v>
      </c>
      <c r="I3864" s="0" t="n">
        <v>0</v>
      </c>
      <c r="J3864" s="0" t="n">
        <v>84</v>
      </c>
      <c r="K3864" s="37" t="n">
        <f aca="false">E3864+Inputs!$B$5*F3864</f>
        <v>3.825</v>
      </c>
      <c r="L3864" s="37" t="n">
        <f aca="false">G3864+Inputs!$B$6*H3864</f>
        <v>1.275</v>
      </c>
      <c r="M3864" s="37" t="n">
        <f aca="false">I3864+Inputs!$B$7*J3864</f>
        <v>104.244</v>
      </c>
      <c r="N3864" s="37" t="n">
        <f aca="false">K3864+L3864+M3864</f>
        <v>109.344</v>
      </c>
    </row>
    <row r="3865" customFormat="false" ht="15" hidden="false" customHeight="false" outlineLevel="0" collapsed="false">
      <c r="A3865" s="0" t="s">
        <v>9</v>
      </c>
      <c r="B3865" s="0" t="s">
        <v>418</v>
      </c>
      <c r="C3865" s="15" t="n">
        <v>45292</v>
      </c>
      <c r="D3865" s="0" t="n">
        <v>3</v>
      </c>
      <c r="E3865" s="0" t="n">
        <v>0</v>
      </c>
      <c r="F3865" s="0" t="n">
        <v>2</v>
      </c>
      <c r="G3865" s="0" t="n">
        <v>0</v>
      </c>
      <c r="H3865" s="0" t="n">
        <v>1</v>
      </c>
      <c r="I3865" s="0" t="n">
        <v>0</v>
      </c>
      <c r="J3865" s="0" t="n">
        <v>110</v>
      </c>
      <c r="K3865" s="37" t="n">
        <f aca="false">E3865+Inputs!$B$5*F3865</f>
        <v>2.55</v>
      </c>
      <c r="L3865" s="37" t="n">
        <f aca="false">G3865+Inputs!$B$6*H3865</f>
        <v>1.275</v>
      </c>
      <c r="M3865" s="37" t="n">
        <f aca="false">I3865+Inputs!$B$7*J3865</f>
        <v>136.51</v>
      </c>
      <c r="N3865" s="37" t="n">
        <f aca="false">K3865+L3865+M3865</f>
        <v>140.335</v>
      </c>
    </row>
    <row r="3866" customFormat="false" ht="15" hidden="false" customHeight="false" outlineLevel="0" collapsed="false">
      <c r="A3866" s="0" t="s">
        <v>9</v>
      </c>
      <c r="B3866" s="0" t="s">
        <v>418</v>
      </c>
      <c r="C3866" s="15" t="n">
        <v>45323</v>
      </c>
      <c r="D3866" s="0" t="n">
        <v>3</v>
      </c>
      <c r="E3866" s="0" t="n">
        <v>0</v>
      </c>
      <c r="F3866" s="0" t="n">
        <v>0</v>
      </c>
      <c r="G3866" s="0" t="n">
        <v>0</v>
      </c>
      <c r="H3866" s="0" t="n">
        <v>0</v>
      </c>
      <c r="I3866" s="0" t="n">
        <v>0</v>
      </c>
      <c r="J3866" s="0" t="n">
        <v>8</v>
      </c>
      <c r="K3866" s="37" t="n">
        <f aca="false">E3866+Inputs!$B$5*F3866</f>
        <v>0</v>
      </c>
      <c r="L3866" s="37" t="n">
        <f aca="false">G3866+Inputs!$B$6*H3866</f>
        <v>0</v>
      </c>
      <c r="M3866" s="37" t="n">
        <f aca="false">I3866+Inputs!$B$7*J3866</f>
        <v>9.928</v>
      </c>
      <c r="N3866" s="37" t="n">
        <f aca="false">K3866+L3866+M3866</f>
        <v>9.928</v>
      </c>
    </row>
    <row r="3867" customFormat="false" ht="15" hidden="false" customHeight="false" outlineLevel="0" collapsed="false">
      <c r="A3867" s="0" t="s">
        <v>9</v>
      </c>
      <c r="B3867" s="0" t="s">
        <v>418</v>
      </c>
      <c r="C3867" s="15" t="n">
        <v>45352</v>
      </c>
      <c r="D3867" s="0" t="n">
        <v>3</v>
      </c>
      <c r="E3867" s="0" t="n">
        <v>0</v>
      </c>
      <c r="F3867" s="0" t="n">
        <v>0</v>
      </c>
      <c r="G3867" s="0" t="n">
        <v>0</v>
      </c>
      <c r="H3867" s="0" t="n">
        <v>0</v>
      </c>
      <c r="I3867" s="0" t="n">
        <v>0</v>
      </c>
      <c r="J3867" s="0" t="n">
        <v>28</v>
      </c>
      <c r="K3867" s="37" t="n">
        <f aca="false">E3867+Inputs!$B$5*F3867</f>
        <v>0</v>
      </c>
      <c r="L3867" s="37" t="n">
        <f aca="false">G3867+Inputs!$B$6*H3867</f>
        <v>0</v>
      </c>
      <c r="M3867" s="37" t="n">
        <f aca="false">I3867+Inputs!$B$7*J3867</f>
        <v>34.748</v>
      </c>
      <c r="N3867" s="37" t="n">
        <f aca="false">K3867+L3867+M3867</f>
        <v>34.748</v>
      </c>
    </row>
    <row r="3868" customFormat="false" ht="15" hidden="false" customHeight="false" outlineLevel="0" collapsed="false">
      <c r="A3868" s="0" t="s">
        <v>9</v>
      </c>
      <c r="B3868" s="0" t="s">
        <v>418</v>
      </c>
      <c r="C3868" s="15" t="n">
        <v>45383</v>
      </c>
      <c r="D3868" s="0" t="n">
        <v>3</v>
      </c>
      <c r="E3868" s="0" t="n">
        <v>0</v>
      </c>
      <c r="F3868" s="0" t="n">
        <v>1</v>
      </c>
      <c r="G3868" s="0" t="n">
        <v>0</v>
      </c>
      <c r="H3868" s="0" t="n">
        <v>1</v>
      </c>
      <c r="I3868" s="0" t="n">
        <v>0</v>
      </c>
      <c r="J3868" s="0" t="n">
        <v>76</v>
      </c>
      <c r="K3868" s="37" t="n">
        <f aca="false">E3868+Inputs!$B$5*F3868</f>
        <v>1.275</v>
      </c>
      <c r="L3868" s="37" t="n">
        <f aca="false">G3868+Inputs!$B$6*H3868</f>
        <v>1.275</v>
      </c>
      <c r="M3868" s="37" t="n">
        <f aca="false">I3868+Inputs!$B$7*J3868</f>
        <v>94.316</v>
      </c>
      <c r="N3868" s="37" t="n">
        <f aca="false">K3868+L3868+M3868</f>
        <v>96.866</v>
      </c>
    </row>
    <row r="3869" customFormat="false" ht="15" hidden="false" customHeight="false" outlineLevel="0" collapsed="false">
      <c r="A3869" s="0" t="s">
        <v>9</v>
      </c>
      <c r="B3869" s="0" t="s">
        <v>418</v>
      </c>
      <c r="C3869" s="15" t="n">
        <v>45413</v>
      </c>
      <c r="D3869" s="0" t="n">
        <v>3</v>
      </c>
      <c r="E3869" s="0" t="n">
        <v>0</v>
      </c>
      <c r="F3869" s="0" t="n">
        <v>2</v>
      </c>
      <c r="G3869" s="0" t="n">
        <v>0</v>
      </c>
      <c r="H3869" s="0" t="n">
        <v>2</v>
      </c>
      <c r="I3869" s="0" t="n">
        <v>0</v>
      </c>
      <c r="J3869" s="0" t="n">
        <v>83</v>
      </c>
      <c r="K3869" s="37" t="n">
        <f aca="false">E3869+Inputs!$B$5*F3869</f>
        <v>2.55</v>
      </c>
      <c r="L3869" s="37" t="n">
        <f aca="false">G3869+Inputs!$B$6*H3869</f>
        <v>2.55</v>
      </c>
      <c r="M3869" s="37" t="n">
        <f aca="false">I3869+Inputs!$B$7*J3869</f>
        <v>103.003</v>
      </c>
      <c r="N3869" s="37" t="n">
        <f aca="false">K3869+L3869+M3869</f>
        <v>108.103</v>
      </c>
    </row>
    <row r="3870" customFormat="false" ht="15" hidden="false" customHeight="false" outlineLevel="0" collapsed="false">
      <c r="A3870" s="0" t="s">
        <v>9</v>
      </c>
      <c r="B3870" s="0" t="s">
        <v>418</v>
      </c>
      <c r="C3870" s="15" t="n">
        <v>45444</v>
      </c>
      <c r="D3870" s="0" t="n">
        <v>3</v>
      </c>
      <c r="E3870" s="0" t="n">
        <v>0</v>
      </c>
      <c r="F3870" s="0" t="n">
        <v>5</v>
      </c>
      <c r="G3870" s="0" t="n">
        <v>0</v>
      </c>
      <c r="H3870" s="0" t="n">
        <v>0</v>
      </c>
      <c r="I3870" s="0" t="n">
        <v>0</v>
      </c>
      <c r="J3870" s="0" t="n">
        <v>113</v>
      </c>
      <c r="K3870" s="37" t="n">
        <f aca="false">E3870+Inputs!$B$5*F3870</f>
        <v>6.375</v>
      </c>
      <c r="L3870" s="37" t="n">
        <f aca="false">G3870+Inputs!$B$6*H3870</f>
        <v>0</v>
      </c>
      <c r="M3870" s="37" t="n">
        <f aca="false">I3870+Inputs!$B$7*J3870</f>
        <v>140.233</v>
      </c>
      <c r="N3870" s="37" t="n">
        <f aca="false">K3870+L3870+M3870</f>
        <v>146.608</v>
      </c>
    </row>
    <row r="3871" customFormat="false" ht="15" hidden="false" customHeight="false" outlineLevel="0" collapsed="false">
      <c r="A3871" s="0" t="s">
        <v>9</v>
      </c>
      <c r="B3871" s="0" t="s">
        <v>418</v>
      </c>
      <c r="C3871" s="15" t="n">
        <v>45474</v>
      </c>
      <c r="D3871" s="0" t="n">
        <v>3</v>
      </c>
      <c r="E3871" s="0" t="n">
        <v>0</v>
      </c>
      <c r="F3871" s="0" t="n">
        <v>3</v>
      </c>
      <c r="G3871" s="0" t="n">
        <v>0</v>
      </c>
      <c r="H3871" s="0" t="n">
        <v>2</v>
      </c>
      <c r="I3871" s="0" t="n">
        <v>0</v>
      </c>
      <c r="J3871" s="0" t="n">
        <v>110</v>
      </c>
      <c r="K3871" s="37" t="n">
        <f aca="false">E3871+Inputs!$B$5*F3871</f>
        <v>3.825</v>
      </c>
      <c r="L3871" s="37" t="n">
        <f aca="false">G3871+Inputs!$B$6*H3871</f>
        <v>2.55</v>
      </c>
      <c r="M3871" s="37" t="n">
        <f aca="false">I3871+Inputs!$B$7*J3871</f>
        <v>136.51</v>
      </c>
      <c r="N3871" s="37" t="n">
        <f aca="false">K3871+L3871+M3871</f>
        <v>142.885</v>
      </c>
    </row>
    <row r="3872" customFormat="false" ht="15" hidden="false" customHeight="false" outlineLevel="0" collapsed="false">
      <c r="A3872" s="0" t="s">
        <v>9</v>
      </c>
      <c r="B3872" s="0" t="s">
        <v>418</v>
      </c>
      <c r="C3872" s="15" t="n">
        <v>45505</v>
      </c>
      <c r="D3872" s="0" t="n">
        <v>3</v>
      </c>
      <c r="E3872" s="0" t="n">
        <v>0</v>
      </c>
      <c r="F3872" s="0" t="n">
        <v>6</v>
      </c>
      <c r="G3872" s="0" t="n">
        <v>0</v>
      </c>
      <c r="H3872" s="0" t="n">
        <v>0</v>
      </c>
      <c r="I3872" s="0" t="n">
        <v>0</v>
      </c>
      <c r="J3872" s="0" t="n">
        <v>86</v>
      </c>
      <c r="K3872" s="37" t="n">
        <f aca="false">E3872+Inputs!$B$5*F3872</f>
        <v>7.65</v>
      </c>
      <c r="L3872" s="37" t="n">
        <f aca="false">G3872+Inputs!$B$6*H3872</f>
        <v>0</v>
      </c>
      <c r="M3872" s="37" t="n">
        <f aca="false">I3872+Inputs!$B$7*J3872</f>
        <v>106.726</v>
      </c>
      <c r="N3872" s="37" t="n">
        <f aca="false">K3872+L3872+M3872</f>
        <v>114.376</v>
      </c>
    </row>
    <row r="3873" customFormat="false" ht="15" hidden="false" customHeight="false" outlineLevel="0" collapsed="false">
      <c r="A3873" s="0" t="s">
        <v>9</v>
      </c>
      <c r="B3873" s="0" t="s">
        <v>418</v>
      </c>
      <c r="C3873" s="15" t="n">
        <v>45536</v>
      </c>
      <c r="D3873" s="0" t="n">
        <v>3</v>
      </c>
      <c r="E3873" s="0" t="n">
        <v>0</v>
      </c>
      <c r="F3873" s="0" t="n">
        <v>1</v>
      </c>
      <c r="G3873" s="0" t="n">
        <v>0</v>
      </c>
      <c r="H3873" s="0" t="n">
        <v>2</v>
      </c>
      <c r="I3873" s="0" t="n">
        <v>0</v>
      </c>
      <c r="J3873" s="0" t="n">
        <v>102</v>
      </c>
      <c r="K3873" s="37" t="n">
        <f aca="false">E3873+Inputs!$B$5*F3873</f>
        <v>1.275</v>
      </c>
      <c r="L3873" s="37" t="n">
        <f aca="false">G3873+Inputs!$B$6*H3873</f>
        <v>2.55</v>
      </c>
      <c r="M3873" s="37" t="n">
        <f aca="false">I3873+Inputs!$B$7*J3873</f>
        <v>126.582</v>
      </c>
      <c r="N3873" s="37" t="n">
        <f aca="false">K3873+L3873+M3873</f>
        <v>130.407</v>
      </c>
    </row>
    <row r="3874" customFormat="false" ht="15" hidden="false" customHeight="false" outlineLevel="0" collapsed="false">
      <c r="A3874" s="0" t="s">
        <v>9</v>
      </c>
      <c r="B3874" s="0" t="s">
        <v>418</v>
      </c>
      <c r="C3874" s="15" t="n">
        <v>45566</v>
      </c>
      <c r="D3874" s="0" t="n">
        <v>3</v>
      </c>
      <c r="E3874" s="0" t="n">
        <v>0</v>
      </c>
      <c r="F3874" s="0" t="n">
        <v>7</v>
      </c>
      <c r="G3874" s="0" t="n">
        <v>0</v>
      </c>
      <c r="H3874" s="0" t="n">
        <v>4</v>
      </c>
      <c r="I3874" s="0" t="n">
        <v>0</v>
      </c>
      <c r="J3874" s="0" t="n">
        <v>119</v>
      </c>
      <c r="K3874" s="37" t="n">
        <f aca="false">E3874+Inputs!$B$5*F3874</f>
        <v>8.925</v>
      </c>
      <c r="L3874" s="37" t="n">
        <f aca="false">G3874+Inputs!$B$6*H3874</f>
        <v>5.1</v>
      </c>
      <c r="M3874" s="37" t="n">
        <f aca="false">I3874+Inputs!$B$7*J3874</f>
        <v>147.679</v>
      </c>
      <c r="N3874" s="37" t="n">
        <f aca="false">K3874+L3874+M3874</f>
        <v>161.704</v>
      </c>
    </row>
    <row r="3875" customFormat="false" ht="15" hidden="false" customHeight="false" outlineLevel="0" collapsed="false">
      <c r="A3875" s="0" t="s">
        <v>9</v>
      </c>
      <c r="B3875" s="0" t="s">
        <v>418</v>
      </c>
      <c r="C3875" s="15" t="n">
        <v>45597</v>
      </c>
      <c r="D3875" s="0" t="n">
        <v>3</v>
      </c>
      <c r="E3875" s="0" t="n">
        <v>0</v>
      </c>
      <c r="F3875" s="0" t="n">
        <v>6</v>
      </c>
      <c r="G3875" s="0" t="n">
        <v>0</v>
      </c>
      <c r="H3875" s="0" t="n">
        <v>1</v>
      </c>
      <c r="I3875" s="0" t="n">
        <v>0</v>
      </c>
      <c r="J3875" s="0" t="n">
        <v>121</v>
      </c>
      <c r="K3875" s="37" t="n">
        <f aca="false">E3875+Inputs!$B$5*F3875</f>
        <v>7.65</v>
      </c>
      <c r="L3875" s="37" t="n">
        <f aca="false">G3875+Inputs!$B$6*H3875</f>
        <v>1.275</v>
      </c>
      <c r="M3875" s="37" t="n">
        <f aca="false">I3875+Inputs!$B$7*J3875</f>
        <v>150.161</v>
      </c>
      <c r="N3875" s="37" t="n">
        <f aca="false">K3875+L3875+M3875</f>
        <v>159.086</v>
      </c>
    </row>
    <row r="3876" customFormat="false" ht="15" hidden="false" customHeight="false" outlineLevel="0" collapsed="false">
      <c r="A3876" s="0" t="s">
        <v>9</v>
      </c>
      <c r="B3876" s="0" t="s">
        <v>418</v>
      </c>
      <c r="C3876" s="15" t="n">
        <v>45627</v>
      </c>
      <c r="D3876" s="0" t="n">
        <v>3</v>
      </c>
      <c r="E3876" s="0" t="n">
        <v>0</v>
      </c>
      <c r="F3876" s="0" t="n">
        <v>2</v>
      </c>
      <c r="G3876" s="0" t="n">
        <v>0</v>
      </c>
      <c r="H3876" s="0" t="n">
        <v>0</v>
      </c>
      <c r="I3876" s="0" t="n">
        <v>0</v>
      </c>
      <c r="J3876" s="0" t="n">
        <v>107</v>
      </c>
      <c r="K3876" s="37" t="n">
        <f aca="false">E3876+Inputs!$B$5*F3876</f>
        <v>2.55</v>
      </c>
      <c r="L3876" s="37" t="n">
        <f aca="false">G3876+Inputs!$B$6*H3876</f>
        <v>0</v>
      </c>
      <c r="M3876" s="37" t="n">
        <f aca="false">I3876+Inputs!$B$7*J3876</f>
        <v>132.787</v>
      </c>
      <c r="N3876" s="37" t="n">
        <f aca="false">K3876+L3876+M3876</f>
        <v>135.337</v>
      </c>
    </row>
    <row r="3877" customFormat="false" ht="15" hidden="false" customHeight="false" outlineLevel="0" collapsed="false">
      <c r="A3877" s="0" t="s">
        <v>9</v>
      </c>
      <c r="B3877" s="0" t="s">
        <v>418</v>
      </c>
      <c r="C3877" s="15" t="n">
        <v>45658</v>
      </c>
      <c r="D3877" s="0" t="n">
        <v>3</v>
      </c>
      <c r="E3877" s="0" t="n">
        <v>0</v>
      </c>
      <c r="F3877" s="0" t="n">
        <v>0</v>
      </c>
      <c r="G3877" s="0" t="n">
        <v>0</v>
      </c>
      <c r="H3877" s="0" t="n">
        <v>4</v>
      </c>
      <c r="I3877" s="0" t="n">
        <v>0</v>
      </c>
      <c r="J3877" s="0" t="n">
        <v>92</v>
      </c>
      <c r="K3877" s="37" t="n">
        <f aca="false">E3877+Inputs!$B$5*F3877</f>
        <v>0</v>
      </c>
      <c r="L3877" s="37" t="n">
        <f aca="false">G3877+Inputs!$B$6*H3877</f>
        <v>5.1</v>
      </c>
      <c r="M3877" s="37" t="n">
        <f aca="false">I3877+Inputs!$B$7*J3877</f>
        <v>114.172</v>
      </c>
      <c r="N3877" s="37" t="n">
        <f aca="false">K3877+L3877+M3877</f>
        <v>119.272</v>
      </c>
    </row>
    <row r="3878" customFormat="false" ht="15" hidden="false" customHeight="false" outlineLevel="0" collapsed="false">
      <c r="A3878" s="0" t="s">
        <v>9</v>
      </c>
      <c r="B3878" s="0" t="s">
        <v>418</v>
      </c>
      <c r="C3878" s="15" t="n">
        <v>45689</v>
      </c>
      <c r="D3878" s="0" t="n">
        <v>3</v>
      </c>
      <c r="E3878" s="0" t="n">
        <v>0</v>
      </c>
      <c r="F3878" s="0" t="n">
        <v>2</v>
      </c>
      <c r="G3878" s="0" t="n">
        <v>0</v>
      </c>
      <c r="H3878" s="0" t="n">
        <v>1</v>
      </c>
      <c r="I3878" s="0" t="n">
        <v>0</v>
      </c>
      <c r="J3878" s="0" t="n">
        <v>100</v>
      </c>
      <c r="K3878" s="37" t="n">
        <f aca="false">E3878+Inputs!$B$5*F3878</f>
        <v>2.55</v>
      </c>
      <c r="L3878" s="37" t="n">
        <f aca="false">G3878+Inputs!$B$6*H3878</f>
        <v>1.275</v>
      </c>
      <c r="M3878" s="37" t="n">
        <f aca="false">I3878+Inputs!$B$7*J3878</f>
        <v>124.1</v>
      </c>
      <c r="N3878" s="37" t="n">
        <f aca="false">K3878+L3878+M3878</f>
        <v>127.925</v>
      </c>
    </row>
    <row r="3879" customFormat="false" ht="15" hidden="false" customHeight="false" outlineLevel="0" collapsed="false">
      <c r="A3879" s="0" t="s">
        <v>9</v>
      </c>
      <c r="B3879" s="0" t="s">
        <v>418</v>
      </c>
      <c r="C3879" s="15" t="n">
        <v>45717</v>
      </c>
      <c r="D3879" s="0" t="n">
        <v>3</v>
      </c>
      <c r="E3879" s="0" t="n">
        <v>0</v>
      </c>
      <c r="F3879" s="0" t="n">
        <v>1</v>
      </c>
      <c r="G3879" s="0" t="n">
        <v>0</v>
      </c>
      <c r="H3879" s="0" t="n">
        <v>4</v>
      </c>
      <c r="I3879" s="0" t="n">
        <v>0</v>
      </c>
      <c r="J3879" s="0" t="n">
        <v>114</v>
      </c>
      <c r="K3879" s="37" t="n">
        <f aca="false">E3879+Inputs!$B$5*F3879</f>
        <v>1.275</v>
      </c>
      <c r="L3879" s="37" t="n">
        <f aca="false">G3879+Inputs!$B$6*H3879</f>
        <v>5.1</v>
      </c>
      <c r="M3879" s="37" t="n">
        <f aca="false">I3879+Inputs!$B$7*J3879</f>
        <v>141.474</v>
      </c>
      <c r="N3879" s="37" t="n">
        <f aca="false">K3879+L3879+M3879</f>
        <v>147.849</v>
      </c>
    </row>
    <row r="3880" customFormat="false" ht="15" hidden="false" customHeight="false" outlineLevel="0" collapsed="false">
      <c r="A3880" s="0" t="s">
        <v>9</v>
      </c>
      <c r="B3880" s="0" t="s">
        <v>418</v>
      </c>
      <c r="C3880" s="15" t="n">
        <v>45748</v>
      </c>
      <c r="D3880" s="0" t="n">
        <v>3</v>
      </c>
      <c r="E3880" s="0" t="n">
        <v>0</v>
      </c>
      <c r="F3880" s="0" t="n">
        <v>3</v>
      </c>
      <c r="G3880" s="0" t="n">
        <v>0</v>
      </c>
      <c r="H3880" s="0" t="n">
        <v>2</v>
      </c>
      <c r="I3880" s="0" t="n">
        <v>0</v>
      </c>
      <c r="J3880" s="0" t="n">
        <v>86</v>
      </c>
      <c r="K3880" s="37" t="n">
        <f aca="false">E3880+Inputs!$B$5*F3880</f>
        <v>3.825</v>
      </c>
      <c r="L3880" s="37" t="n">
        <f aca="false">G3880+Inputs!$B$6*H3880</f>
        <v>2.55</v>
      </c>
      <c r="M3880" s="37" t="n">
        <f aca="false">I3880+Inputs!$B$7*J3880</f>
        <v>106.726</v>
      </c>
      <c r="N3880" s="37" t="n">
        <f aca="false">K3880+L3880+M3880</f>
        <v>113.101</v>
      </c>
    </row>
    <row r="3881" customFormat="false" ht="15" hidden="false" customHeight="false" outlineLevel="0" collapsed="false">
      <c r="A3881" s="0" t="s">
        <v>9</v>
      </c>
      <c r="B3881" s="0" t="s">
        <v>418</v>
      </c>
      <c r="C3881" s="15" t="n">
        <v>45778</v>
      </c>
      <c r="D3881" s="0" t="n">
        <v>3</v>
      </c>
      <c r="E3881" s="0" t="n">
        <v>0</v>
      </c>
      <c r="F3881" s="0" t="n">
        <v>2</v>
      </c>
      <c r="G3881" s="0" t="n">
        <v>0</v>
      </c>
      <c r="H3881" s="0" t="n">
        <v>1</v>
      </c>
      <c r="I3881" s="0" t="n">
        <v>0</v>
      </c>
      <c r="J3881" s="0" t="n">
        <v>134</v>
      </c>
      <c r="K3881" s="37" t="n">
        <f aca="false">E3881+Inputs!$B$5*F3881</f>
        <v>2.55</v>
      </c>
      <c r="L3881" s="37" t="n">
        <f aca="false">G3881+Inputs!$B$6*H3881</f>
        <v>1.275</v>
      </c>
      <c r="M3881" s="37" t="n">
        <f aca="false">I3881+Inputs!$B$7*J3881</f>
        <v>166.294</v>
      </c>
      <c r="N3881" s="37" t="n">
        <f aca="false">K3881+L3881+M3881</f>
        <v>170.119</v>
      </c>
    </row>
    <row r="3882" customFormat="false" ht="15" hidden="false" customHeight="false" outlineLevel="0" collapsed="false">
      <c r="A3882" s="0" t="s">
        <v>9</v>
      </c>
      <c r="B3882" s="0" t="s">
        <v>418</v>
      </c>
      <c r="C3882" s="15" t="n">
        <v>45809</v>
      </c>
      <c r="D3882" s="0" t="n">
        <v>3</v>
      </c>
      <c r="E3882" s="0" t="n">
        <v>0</v>
      </c>
      <c r="F3882" s="0" t="n">
        <v>4</v>
      </c>
      <c r="G3882" s="0" t="n">
        <v>0</v>
      </c>
      <c r="H3882" s="0" t="n">
        <v>0</v>
      </c>
      <c r="I3882" s="0" t="n">
        <v>0</v>
      </c>
      <c r="J3882" s="0" t="n">
        <v>101</v>
      </c>
      <c r="K3882" s="37" t="n">
        <f aca="false">E3882+Inputs!$B$5*F3882</f>
        <v>5.1</v>
      </c>
      <c r="L3882" s="37" t="n">
        <f aca="false">G3882+Inputs!$B$6*H3882</f>
        <v>0</v>
      </c>
      <c r="M3882" s="37" t="n">
        <f aca="false">I3882+Inputs!$B$7*J3882</f>
        <v>125.341</v>
      </c>
      <c r="N3882" s="37" t="n">
        <f aca="false">K3882+L3882+M3882</f>
        <v>130.441</v>
      </c>
    </row>
    <row r="3883" customFormat="false" ht="15" hidden="false" customHeight="false" outlineLevel="0" collapsed="false">
      <c r="A3883" s="0" t="s">
        <v>9</v>
      </c>
      <c r="B3883" s="0" t="s">
        <v>418</v>
      </c>
      <c r="C3883" s="15" t="n">
        <v>45839</v>
      </c>
      <c r="D3883" s="0" t="n">
        <v>3</v>
      </c>
      <c r="E3883" s="0" t="n">
        <v>0</v>
      </c>
      <c r="F3883" s="0" t="n">
        <v>0</v>
      </c>
      <c r="G3883" s="0" t="n">
        <v>0</v>
      </c>
      <c r="H3883" s="0" t="n">
        <v>1</v>
      </c>
      <c r="I3883" s="0" t="n">
        <v>0</v>
      </c>
      <c r="J3883" s="0" t="n">
        <v>100</v>
      </c>
      <c r="K3883" s="37" t="n">
        <f aca="false">E3883+Inputs!$B$5*F3883</f>
        <v>0</v>
      </c>
      <c r="L3883" s="37" t="n">
        <f aca="false">G3883+Inputs!$B$6*H3883</f>
        <v>1.275</v>
      </c>
      <c r="M3883" s="37" t="n">
        <f aca="false">I3883+Inputs!$B$7*J3883</f>
        <v>124.1</v>
      </c>
      <c r="N3883" s="37" t="n">
        <f aca="false">K3883+L3883+M3883</f>
        <v>125.375</v>
      </c>
    </row>
    <row r="3884" customFormat="false" ht="15" hidden="false" customHeight="false" outlineLevel="0" collapsed="false">
      <c r="A3884" s="0" t="s">
        <v>9</v>
      </c>
      <c r="B3884" s="0" t="s">
        <v>418</v>
      </c>
      <c r="C3884" s="15" t="n">
        <v>45870</v>
      </c>
      <c r="D3884" s="0" t="n">
        <v>3</v>
      </c>
      <c r="E3884" s="0" t="n">
        <v>0</v>
      </c>
      <c r="F3884" s="0" t="n">
        <v>4</v>
      </c>
      <c r="G3884" s="0" t="n">
        <v>0</v>
      </c>
      <c r="H3884" s="0" t="n">
        <v>0</v>
      </c>
      <c r="I3884" s="0" t="n">
        <v>0</v>
      </c>
      <c r="J3884" s="0" t="n">
        <v>122</v>
      </c>
      <c r="K3884" s="37" t="n">
        <f aca="false">E3884+Inputs!$B$5*F3884</f>
        <v>5.1</v>
      </c>
      <c r="L3884" s="37" t="n">
        <f aca="false">G3884+Inputs!$B$6*H3884</f>
        <v>0</v>
      </c>
      <c r="M3884" s="37" t="n">
        <f aca="false">I3884+Inputs!$B$7*J3884</f>
        <v>151.402</v>
      </c>
      <c r="N3884" s="37" t="n">
        <f aca="false">K3884+L3884+M3884</f>
        <v>156.502</v>
      </c>
    </row>
    <row r="3885" customFormat="false" ht="15" hidden="false" customHeight="false" outlineLevel="0" collapsed="false">
      <c r="A3885" s="0" t="s">
        <v>9</v>
      </c>
      <c r="B3885" s="0" t="s">
        <v>418</v>
      </c>
      <c r="C3885" s="15" t="n">
        <v>45901</v>
      </c>
      <c r="D3885" s="0" t="n">
        <v>3</v>
      </c>
      <c r="E3885" s="0" t="n">
        <v>0</v>
      </c>
      <c r="F3885" s="0" t="n">
        <v>4</v>
      </c>
      <c r="G3885" s="0" t="n">
        <v>0</v>
      </c>
      <c r="H3885" s="0" t="n">
        <v>3</v>
      </c>
      <c r="I3885" s="0" t="n">
        <v>0</v>
      </c>
      <c r="J3885" s="0" t="n">
        <v>104</v>
      </c>
      <c r="K3885" s="37" t="n">
        <f aca="false">E3885+Inputs!$B$5*F3885</f>
        <v>5.1</v>
      </c>
      <c r="L3885" s="37" t="n">
        <f aca="false">G3885+Inputs!$B$6*H3885</f>
        <v>3.825</v>
      </c>
      <c r="M3885" s="37" t="n">
        <f aca="false">I3885+Inputs!$B$7*J3885</f>
        <v>129.064</v>
      </c>
      <c r="N3885" s="37" t="n">
        <f aca="false">K3885+L3885+M3885</f>
        <v>137.989</v>
      </c>
    </row>
    <row r="3886" customFormat="false" ht="15" hidden="false" customHeight="false" outlineLevel="0" collapsed="false">
      <c r="A3886" s="0" t="s">
        <v>9</v>
      </c>
      <c r="B3886" s="0" t="s">
        <v>418</v>
      </c>
      <c r="C3886" s="15" t="n">
        <v>45931</v>
      </c>
      <c r="D3886" s="0" t="n">
        <v>3</v>
      </c>
      <c r="E3886" s="0" t="n">
        <v>0</v>
      </c>
      <c r="F3886" s="0" t="n">
        <v>2</v>
      </c>
      <c r="G3886" s="0" t="n">
        <v>0</v>
      </c>
      <c r="H3886" s="0" t="n">
        <v>5</v>
      </c>
      <c r="I3886" s="0" t="n">
        <v>0</v>
      </c>
      <c r="J3886" s="0" t="n">
        <v>104</v>
      </c>
      <c r="K3886" s="37" t="n">
        <f aca="false">E3886+Inputs!$B$5*F3886</f>
        <v>2.55</v>
      </c>
      <c r="L3886" s="37" t="n">
        <f aca="false">G3886+Inputs!$B$6*H3886</f>
        <v>6.375</v>
      </c>
      <c r="M3886" s="37" t="n">
        <f aca="false">I3886+Inputs!$B$7*J3886</f>
        <v>129.064</v>
      </c>
      <c r="N3886" s="37" t="n">
        <f aca="false">K3886+L3886+M3886</f>
        <v>137.989</v>
      </c>
    </row>
    <row r="3887" customFormat="false" ht="15" hidden="false" customHeight="false" outlineLevel="0" collapsed="false">
      <c r="A3887" s="0" t="s">
        <v>9</v>
      </c>
      <c r="B3887" s="0" t="s">
        <v>418</v>
      </c>
      <c r="C3887" s="15" t="n">
        <v>45962</v>
      </c>
      <c r="D3887" s="0" t="n">
        <v>3</v>
      </c>
      <c r="E3887" s="0" t="n">
        <v>0</v>
      </c>
      <c r="F3887" s="0" t="n">
        <v>6</v>
      </c>
      <c r="G3887" s="0" t="n">
        <v>0</v>
      </c>
      <c r="H3887" s="0" t="n">
        <v>3</v>
      </c>
      <c r="I3887" s="0" t="n">
        <v>0</v>
      </c>
      <c r="J3887" s="0" t="n">
        <v>79</v>
      </c>
      <c r="K3887" s="37" t="n">
        <f aca="false">E3887+Inputs!$B$5*F3887</f>
        <v>7.65</v>
      </c>
      <c r="L3887" s="37" t="n">
        <f aca="false">G3887+Inputs!$B$6*H3887</f>
        <v>3.825</v>
      </c>
      <c r="M3887" s="37" t="n">
        <f aca="false">I3887+Inputs!$B$7*J3887</f>
        <v>98.039</v>
      </c>
      <c r="N3887" s="37" t="n">
        <f aca="false">K3887+L3887+M3887</f>
        <v>109.514</v>
      </c>
    </row>
    <row r="3888" customFormat="false" ht="15" hidden="false" customHeight="false" outlineLevel="0" collapsed="false">
      <c r="A3888" s="0" t="s">
        <v>9</v>
      </c>
      <c r="B3888" s="0" t="s">
        <v>418</v>
      </c>
      <c r="C3888" s="15" t="n">
        <v>45992</v>
      </c>
      <c r="D3888" s="0" t="n">
        <v>3</v>
      </c>
      <c r="E3888" s="0" t="n">
        <v>0</v>
      </c>
      <c r="F3888" s="0" t="n">
        <v>10</v>
      </c>
      <c r="G3888" s="0" t="n">
        <v>0</v>
      </c>
      <c r="H3888" s="0" t="n">
        <v>2</v>
      </c>
      <c r="I3888" s="0" t="n">
        <v>0</v>
      </c>
      <c r="J3888" s="0" t="n">
        <v>92</v>
      </c>
      <c r="K3888" s="37" t="n">
        <f aca="false">E3888+Inputs!$B$5*F3888</f>
        <v>12.75</v>
      </c>
      <c r="L3888" s="37" t="n">
        <f aca="false">G3888+Inputs!$B$6*H3888</f>
        <v>2.55</v>
      </c>
      <c r="M3888" s="37" t="n">
        <f aca="false">I3888+Inputs!$B$7*J3888</f>
        <v>114.172</v>
      </c>
      <c r="N3888" s="37" t="n">
        <f aca="false">K3888+L3888+M3888</f>
        <v>129.472</v>
      </c>
    </row>
    <row r="3889" customFormat="false" ht="15" hidden="false" customHeight="false" outlineLevel="0" collapsed="false">
      <c r="A3889" s="0" t="s">
        <v>9</v>
      </c>
      <c r="B3889" s="0" t="s">
        <v>418</v>
      </c>
      <c r="C3889" s="15" t="n">
        <v>46023</v>
      </c>
      <c r="D3889" s="0" t="n">
        <v>3</v>
      </c>
      <c r="E3889" s="0" t="n">
        <v>0</v>
      </c>
      <c r="F3889" s="0" t="n">
        <v>1</v>
      </c>
      <c r="G3889" s="0" t="n">
        <v>0</v>
      </c>
      <c r="H3889" s="0" t="n">
        <v>4</v>
      </c>
      <c r="I3889" s="0" t="n">
        <v>0</v>
      </c>
      <c r="J3889" s="0" t="n">
        <v>105</v>
      </c>
      <c r="K3889" s="37" t="n">
        <f aca="false">E3889+Inputs!$B$5*F3889</f>
        <v>1.275</v>
      </c>
      <c r="L3889" s="37" t="n">
        <f aca="false">G3889+Inputs!$B$6*H3889</f>
        <v>5.1</v>
      </c>
      <c r="M3889" s="37" t="n">
        <f aca="false">I3889+Inputs!$B$7*J3889</f>
        <v>130.305</v>
      </c>
      <c r="N3889" s="37" t="n">
        <f aca="false">K3889+L3889+M3889</f>
        <v>136.68</v>
      </c>
    </row>
    <row r="3890" customFormat="false" ht="15" hidden="false" customHeight="false" outlineLevel="0" collapsed="false">
      <c r="A3890" s="0" t="s">
        <v>9</v>
      </c>
      <c r="B3890" s="0" t="s">
        <v>418</v>
      </c>
      <c r="C3890" s="15" t="n">
        <v>46054</v>
      </c>
      <c r="D3890" s="0" t="n">
        <v>3</v>
      </c>
      <c r="E3890" s="0" t="n">
        <v>0</v>
      </c>
      <c r="F3890" s="0" t="n">
        <v>4</v>
      </c>
      <c r="G3890" s="0" t="n">
        <v>0</v>
      </c>
      <c r="H3890" s="0" t="n">
        <v>3</v>
      </c>
      <c r="I3890" s="0" t="n">
        <v>0</v>
      </c>
      <c r="J3890" s="0" t="n">
        <v>95</v>
      </c>
      <c r="K3890" s="37" t="n">
        <f aca="false">E3890+Inputs!$B$5*F3890</f>
        <v>5.1</v>
      </c>
      <c r="L3890" s="37" t="n">
        <f aca="false">G3890+Inputs!$B$6*H3890</f>
        <v>3.825</v>
      </c>
      <c r="M3890" s="37" t="n">
        <f aca="false">I3890+Inputs!$B$7*J3890</f>
        <v>117.895</v>
      </c>
      <c r="N3890" s="37" t="n">
        <f aca="false">K3890+L3890+M3890</f>
        <v>126.82</v>
      </c>
    </row>
    <row r="3891" customFormat="false" ht="15" hidden="false" customHeight="false" outlineLevel="0" collapsed="false">
      <c r="A3891" s="0" t="s">
        <v>9</v>
      </c>
      <c r="B3891" s="0" t="s">
        <v>418</v>
      </c>
      <c r="C3891" s="15" t="n">
        <v>46082</v>
      </c>
      <c r="D3891" s="0" t="n">
        <v>3</v>
      </c>
      <c r="E3891" s="0" t="n">
        <v>0</v>
      </c>
      <c r="F3891" s="0" t="n">
        <v>10</v>
      </c>
      <c r="G3891" s="0" t="n">
        <v>0</v>
      </c>
      <c r="H3891" s="0" t="n">
        <v>2</v>
      </c>
      <c r="I3891" s="0" t="n">
        <v>0</v>
      </c>
      <c r="J3891" s="0" t="n">
        <v>99</v>
      </c>
      <c r="K3891" s="37" t="n">
        <f aca="false">E3891+Inputs!$B$5*F3891</f>
        <v>12.75</v>
      </c>
      <c r="L3891" s="37" t="n">
        <f aca="false">G3891+Inputs!$B$6*H3891</f>
        <v>2.55</v>
      </c>
      <c r="M3891" s="37" t="n">
        <f aca="false">I3891+Inputs!$B$7*J3891</f>
        <v>122.859</v>
      </c>
      <c r="N3891" s="37" t="n">
        <f aca="false">K3891+L3891+M3891</f>
        <v>138.159</v>
      </c>
    </row>
    <row r="3892" customFormat="false" ht="15" hidden="false" customHeight="false" outlineLevel="0" collapsed="false">
      <c r="A3892" s="0" t="s">
        <v>9</v>
      </c>
      <c r="B3892" s="0" t="s">
        <v>418</v>
      </c>
      <c r="C3892" s="15" t="n">
        <v>46113</v>
      </c>
      <c r="D3892" s="0" t="n">
        <v>3</v>
      </c>
      <c r="E3892" s="0" t="n">
        <v>0</v>
      </c>
      <c r="F3892" s="0" t="n">
        <v>13</v>
      </c>
      <c r="G3892" s="0" t="n">
        <v>0</v>
      </c>
      <c r="H3892" s="0" t="n">
        <v>9</v>
      </c>
      <c r="I3892" s="0" t="n">
        <v>0</v>
      </c>
      <c r="J3892" s="0" t="n">
        <v>83</v>
      </c>
      <c r="K3892" s="37" t="n">
        <f aca="false">E3892+Inputs!$B$5*F3892</f>
        <v>16.575</v>
      </c>
      <c r="L3892" s="37" t="n">
        <f aca="false">G3892+Inputs!$B$6*H3892</f>
        <v>11.475</v>
      </c>
      <c r="M3892" s="37" t="n">
        <f aca="false">I3892+Inputs!$B$7*J3892</f>
        <v>103.003</v>
      </c>
      <c r="N3892" s="37" t="n">
        <f aca="false">K3892+L3892+M3892</f>
        <v>131.053</v>
      </c>
    </row>
    <row r="3893" customFormat="false" ht="15" hidden="false" customHeight="false" outlineLevel="0" collapsed="false">
      <c r="A3893" s="0" t="s">
        <v>9</v>
      </c>
      <c r="B3893" s="0" t="s">
        <v>418</v>
      </c>
      <c r="C3893" s="15" t="n">
        <v>46143</v>
      </c>
      <c r="D3893" s="0" t="n">
        <v>3</v>
      </c>
      <c r="E3893" s="0" t="n">
        <v>0</v>
      </c>
      <c r="F3893" s="0" t="n">
        <v>10</v>
      </c>
      <c r="G3893" s="0" t="n">
        <v>0</v>
      </c>
      <c r="H3893" s="0" t="n">
        <v>7</v>
      </c>
      <c r="I3893" s="0" t="n">
        <v>0</v>
      </c>
      <c r="J3893" s="0" t="n">
        <v>97</v>
      </c>
      <c r="K3893" s="37" t="n">
        <f aca="false">E3893+Inputs!$B$5*F3893</f>
        <v>12.75</v>
      </c>
      <c r="L3893" s="37" t="n">
        <f aca="false">G3893+Inputs!$B$6*H3893</f>
        <v>8.925</v>
      </c>
      <c r="M3893" s="37" t="n">
        <f aca="false">I3893+Inputs!$B$7*J3893</f>
        <v>120.377</v>
      </c>
      <c r="N3893" s="37" t="n">
        <f aca="false">K3893+L3893+M3893</f>
        <v>142.052</v>
      </c>
    </row>
    <row r="3894" customFormat="false" ht="15" hidden="false" customHeight="false" outlineLevel="0" collapsed="false">
      <c r="A3894" s="0" t="s">
        <v>9</v>
      </c>
      <c r="B3894" s="0" t="s">
        <v>418</v>
      </c>
      <c r="C3894" s="15" t="n">
        <v>46174</v>
      </c>
      <c r="D3894" s="0" t="n">
        <v>3</v>
      </c>
      <c r="E3894" s="0" t="n">
        <v>0</v>
      </c>
      <c r="F3894" s="0" t="n">
        <v>23</v>
      </c>
      <c r="G3894" s="0" t="n">
        <v>0</v>
      </c>
      <c r="H3894" s="0" t="n">
        <v>12</v>
      </c>
      <c r="I3894" s="0" t="n">
        <v>0</v>
      </c>
      <c r="J3894" s="0" t="n">
        <v>111</v>
      </c>
      <c r="K3894" s="37" t="n">
        <f aca="false">E3894+Inputs!$B$5*F3894</f>
        <v>29.325</v>
      </c>
      <c r="L3894" s="37" t="n">
        <f aca="false">G3894+Inputs!$B$6*H3894</f>
        <v>15.3</v>
      </c>
      <c r="M3894" s="37" t="n">
        <f aca="false">I3894+Inputs!$B$7*J3894</f>
        <v>137.751</v>
      </c>
      <c r="N3894" s="37" t="n">
        <f aca="false">K3894+L3894+M3894</f>
        <v>182.376</v>
      </c>
    </row>
    <row r="3895" customFormat="false" ht="15" hidden="false" customHeight="false" outlineLevel="0" collapsed="false">
      <c r="A3895" s="0" t="s">
        <v>9</v>
      </c>
      <c r="B3895" s="0" t="s">
        <v>418</v>
      </c>
      <c r="C3895" s="15" t="n">
        <v>46204</v>
      </c>
      <c r="D3895" s="0" t="n">
        <v>3</v>
      </c>
      <c r="E3895" s="0" t="n">
        <v>0</v>
      </c>
      <c r="F3895" s="0" t="n">
        <v>15</v>
      </c>
      <c r="G3895" s="0" t="n">
        <v>0</v>
      </c>
      <c r="H3895" s="0" t="n">
        <v>9</v>
      </c>
      <c r="I3895" s="0" t="n">
        <v>0</v>
      </c>
      <c r="J3895" s="0" t="n">
        <v>91</v>
      </c>
      <c r="K3895" s="37" t="n">
        <f aca="false">E3895+Inputs!$B$5*F3895</f>
        <v>19.125</v>
      </c>
      <c r="L3895" s="37" t="n">
        <f aca="false">G3895+Inputs!$B$6*H3895</f>
        <v>11.475</v>
      </c>
      <c r="M3895" s="37" t="n">
        <f aca="false">I3895+Inputs!$B$7*J3895</f>
        <v>112.931</v>
      </c>
      <c r="N3895" s="37" t="n">
        <f aca="false">K3895+L3895+M3895</f>
        <v>143.531</v>
      </c>
    </row>
    <row r="3896" customFormat="false" ht="15" hidden="false" customHeight="false" outlineLevel="0" collapsed="false">
      <c r="A3896" s="0" t="s">
        <v>9</v>
      </c>
      <c r="B3896" s="0" t="s">
        <v>418</v>
      </c>
      <c r="C3896" s="15" t="n">
        <v>46235</v>
      </c>
      <c r="D3896" s="0" t="n">
        <v>3</v>
      </c>
      <c r="E3896" s="0" t="n">
        <v>0</v>
      </c>
      <c r="F3896" s="0" t="n">
        <v>26</v>
      </c>
      <c r="G3896" s="0" t="n">
        <v>0</v>
      </c>
      <c r="H3896" s="0" t="n">
        <v>7</v>
      </c>
      <c r="I3896" s="0" t="n">
        <v>0</v>
      </c>
      <c r="J3896" s="0" t="n">
        <v>81</v>
      </c>
      <c r="K3896" s="37" t="n">
        <f aca="false">E3896+Inputs!$B$5*F3896</f>
        <v>33.15</v>
      </c>
      <c r="L3896" s="37" t="n">
        <f aca="false">G3896+Inputs!$B$6*H3896</f>
        <v>8.925</v>
      </c>
      <c r="M3896" s="37" t="n">
        <f aca="false">I3896+Inputs!$B$7*J3896</f>
        <v>100.521</v>
      </c>
      <c r="N3896" s="37" t="n">
        <f aca="false">K3896+L3896+M3896</f>
        <v>142.596</v>
      </c>
    </row>
    <row r="3897" customFormat="false" ht="15" hidden="false" customHeight="false" outlineLevel="0" collapsed="false">
      <c r="A3897" s="0" t="s">
        <v>9</v>
      </c>
      <c r="B3897" s="0" t="s">
        <v>392</v>
      </c>
      <c r="C3897" s="15" t="n">
        <v>44927</v>
      </c>
      <c r="D3897" s="0" t="n">
        <v>2</v>
      </c>
      <c r="E3897" s="0" t="n">
        <v>0</v>
      </c>
      <c r="F3897" s="0" t="n">
        <v>1</v>
      </c>
      <c r="G3897" s="0" t="n">
        <v>0</v>
      </c>
      <c r="H3897" s="0" t="n">
        <v>0</v>
      </c>
      <c r="I3897" s="0" t="n">
        <v>0</v>
      </c>
      <c r="J3897" s="0" t="n">
        <v>37</v>
      </c>
      <c r="K3897" s="37" t="n">
        <f aca="false">E3897+Inputs!$B$5*F3897</f>
        <v>1.275</v>
      </c>
      <c r="L3897" s="37" t="n">
        <f aca="false">G3897+Inputs!$B$6*H3897</f>
        <v>0</v>
      </c>
      <c r="M3897" s="37" t="n">
        <f aca="false">I3897+Inputs!$B$7*J3897</f>
        <v>45.917</v>
      </c>
      <c r="N3897" s="37" t="n">
        <f aca="false">K3897+L3897+M3897</f>
        <v>47.192</v>
      </c>
    </row>
    <row r="3898" customFormat="false" ht="15" hidden="false" customHeight="false" outlineLevel="0" collapsed="false">
      <c r="A3898" s="0" t="s">
        <v>9</v>
      </c>
      <c r="B3898" s="0" t="s">
        <v>392</v>
      </c>
      <c r="C3898" s="15" t="n">
        <v>44958</v>
      </c>
      <c r="D3898" s="0" t="n">
        <v>2</v>
      </c>
      <c r="E3898" s="0" t="n">
        <v>0</v>
      </c>
      <c r="F3898" s="0" t="n">
        <v>0</v>
      </c>
      <c r="G3898" s="0" t="n">
        <v>0</v>
      </c>
      <c r="H3898" s="0" t="n">
        <v>0</v>
      </c>
      <c r="I3898" s="0" t="n">
        <v>0</v>
      </c>
      <c r="J3898" s="0" t="n">
        <v>28</v>
      </c>
      <c r="K3898" s="37" t="n">
        <f aca="false">E3898+Inputs!$B$5*F3898</f>
        <v>0</v>
      </c>
      <c r="L3898" s="37" t="n">
        <f aca="false">G3898+Inputs!$B$6*H3898</f>
        <v>0</v>
      </c>
      <c r="M3898" s="37" t="n">
        <f aca="false">I3898+Inputs!$B$7*J3898</f>
        <v>34.748</v>
      </c>
      <c r="N3898" s="37" t="n">
        <f aca="false">K3898+L3898+M3898</f>
        <v>34.748</v>
      </c>
    </row>
    <row r="3899" customFormat="false" ht="15" hidden="false" customHeight="false" outlineLevel="0" collapsed="false">
      <c r="A3899" s="0" t="s">
        <v>9</v>
      </c>
      <c r="B3899" s="0" t="s">
        <v>392</v>
      </c>
      <c r="C3899" s="15" t="n">
        <v>44986</v>
      </c>
      <c r="D3899" s="0" t="n">
        <v>2</v>
      </c>
      <c r="E3899" s="0" t="n">
        <v>0</v>
      </c>
      <c r="F3899" s="0" t="n">
        <v>0</v>
      </c>
      <c r="G3899" s="0" t="n">
        <v>0</v>
      </c>
      <c r="H3899" s="0" t="n">
        <v>0</v>
      </c>
      <c r="I3899" s="0" t="n">
        <v>0</v>
      </c>
      <c r="J3899" s="0" t="n">
        <v>3</v>
      </c>
      <c r="K3899" s="37" t="n">
        <f aca="false">E3899+Inputs!$B$5*F3899</f>
        <v>0</v>
      </c>
      <c r="L3899" s="37" t="n">
        <f aca="false">G3899+Inputs!$B$6*H3899</f>
        <v>0</v>
      </c>
      <c r="M3899" s="37" t="n">
        <f aca="false">I3899+Inputs!$B$7*J3899</f>
        <v>3.723</v>
      </c>
      <c r="N3899" s="37" t="n">
        <f aca="false">K3899+L3899+M3899</f>
        <v>3.723</v>
      </c>
    </row>
    <row r="3900" customFormat="false" ht="15" hidden="false" customHeight="false" outlineLevel="0" collapsed="false">
      <c r="A3900" s="0" t="s">
        <v>9</v>
      </c>
      <c r="B3900" s="0" t="s">
        <v>392</v>
      </c>
      <c r="C3900" s="15" t="n">
        <v>45017</v>
      </c>
      <c r="D3900" s="0" t="n">
        <v>2</v>
      </c>
      <c r="E3900" s="0" t="n">
        <v>0</v>
      </c>
      <c r="F3900" s="0" t="n">
        <v>0</v>
      </c>
      <c r="G3900" s="0" t="n">
        <v>0</v>
      </c>
      <c r="H3900" s="0" t="n">
        <v>0</v>
      </c>
      <c r="I3900" s="0" t="n">
        <v>0</v>
      </c>
      <c r="J3900" s="0" t="n">
        <v>7</v>
      </c>
      <c r="K3900" s="37" t="n">
        <f aca="false">E3900+Inputs!$B$5*F3900</f>
        <v>0</v>
      </c>
      <c r="L3900" s="37" t="n">
        <f aca="false">G3900+Inputs!$B$6*H3900</f>
        <v>0</v>
      </c>
      <c r="M3900" s="37" t="n">
        <f aca="false">I3900+Inputs!$B$7*J3900</f>
        <v>8.687</v>
      </c>
      <c r="N3900" s="37" t="n">
        <f aca="false">K3900+L3900+M3900</f>
        <v>8.687</v>
      </c>
    </row>
    <row r="3901" customFormat="false" ht="15" hidden="false" customHeight="false" outlineLevel="0" collapsed="false">
      <c r="A3901" s="0" t="s">
        <v>9</v>
      </c>
      <c r="B3901" s="0" t="s">
        <v>392</v>
      </c>
      <c r="C3901" s="15" t="n">
        <v>45047</v>
      </c>
      <c r="D3901" s="0" t="n">
        <v>2</v>
      </c>
      <c r="E3901" s="0" t="n">
        <v>0</v>
      </c>
      <c r="F3901" s="0" t="n">
        <v>1</v>
      </c>
      <c r="G3901" s="0" t="n">
        <v>0</v>
      </c>
      <c r="H3901" s="0" t="n">
        <v>0</v>
      </c>
      <c r="I3901" s="0" t="n">
        <v>0</v>
      </c>
      <c r="J3901" s="0" t="n">
        <v>33</v>
      </c>
      <c r="K3901" s="37" t="n">
        <f aca="false">E3901+Inputs!$B$5*F3901</f>
        <v>1.275</v>
      </c>
      <c r="L3901" s="37" t="n">
        <f aca="false">G3901+Inputs!$B$6*H3901</f>
        <v>0</v>
      </c>
      <c r="M3901" s="37" t="n">
        <f aca="false">I3901+Inputs!$B$7*J3901</f>
        <v>40.953</v>
      </c>
      <c r="N3901" s="37" t="n">
        <f aca="false">K3901+L3901+M3901</f>
        <v>42.228</v>
      </c>
    </row>
    <row r="3902" customFormat="false" ht="15" hidden="false" customHeight="false" outlineLevel="0" collapsed="false">
      <c r="A3902" s="0" t="s">
        <v>9</v>
      </c>
      <c r="B3902" s="0" t="s">
        <v>392</v>
      </c>
      <c r="C3902" s="15" t="n">
        <v>45078</v>
      </c>
      <c r="D3902" s="0" t="n">
        <v>2</v>
      </c>
      <c r="E3902" s="0" t="n">
        <v>0</v>
      </c>
      <c r="F3902" s="0" t="n">
        <v>0</v>
      </c>
      <c r="G3902" s="0" t="n">
        <v>0</v>
      </c>
      <c r="H3902" s="0" t="n">
        <v>0</v>
      </c>
      <c r="I3902" s="0" t="n">
        <v>0</v>
      </c>
      <c r="J3902" s="0" t="n">
        <v>39</v>
      </c>
      <c r="K3902" s="37" t="n">
        <f aca="false">E3902+Inputs!$B$5*F3902</f>
        <v>0</v>
      </c>
      <c r="L3902" s="37" t="n">
        <f aca="false">G3902+Inputs!$B$6*H3902</f>
        <v>0</v>
      </c>
      <c r="M3902" s="37" t="n">
        <f aca="false">I3902+Inputs!$B$7*J3902</f>
        <v>48.399</v>
      </c>
      <c r="N3902" s="37" t="n">
        <f aca="false">K3902+L3902+M3902</f>
        <v>48.399</v>
      </c>
    </row>
    <row r="3903" customFormat="false" ht="15" hidden="false" customHeight="false" outlineLevel="0" collapsed="false">
      <c r="A3903" s="0" t="s">
        <v>9</v>
      </c>
      <c r="B3903" s="0" t="s">
        <v>392</v>
      </c>
      <c r="C3903" s="15" t="n">
        <v>45108</v>
      </c>
      <c r="D3903" s="0" t="n">
        <v>2</v>
      </c>
      <c r="E3903" s="0" t="n">
        <v>0</v>
      </c>
      <c r="F3903" s="0" t="n">
        <v>2</v>
      </c>
      <c r="G3903" s="0" t="n">
        <v>0</v>
      </c>
      <c r="H3903" s="0" t="n">
        <v>0</v>
      </c>
      <c r="I3903" s="0" t="n">
        <v>0</v>
      </c>
      <c r="J3903" s="0" t="n">
        <v>27</v>
      </c>
      <c r="K3903" s="37" t="n">
        <f aca="false">E3903+Inputs!$B$5*F3903</f>
        <v>2.55</v>
      </c>
      <c r="L3903" s="37" t="n">
        <f aca="false">G3903+Inputs!$B$6*H3903</f>
        <v>0</v>
      </c>
      <c r="M3903" s="37" t="n">
        <f aca="false">I3903+Inputs!$B$7*J3903</f>
        <v>33.507</v>
      </c>
      <c r="N3903" s="37" t="n">
        <f aca="false">K3903+L3903+M3903</f>
        <v>36.057</v>
      </c>
    </row>
    <row r="3904" customFormat="false" ht="15" hidden="false" customHeight="false" outlineLevel="0" collapsed="false">
      <c r="A3904" s="0" t="s">
        <v>9</v>
      </c>
      <c r="B3904" s="0" t="s">
        <v>392</v>
      </c>
      <c r="C3904" s="15" t="n">
        <v>45139</v>
      </c>
      <c r="D3904" s="0" t="n">
        <v>2</v>
      </c>
      <c r="E3904" s="0" t="n">
        <v>0</v>
      </c>
      <c r="F3904" s="0" t="n">
        <v>1</v>
      </c>
      <c r="G3904" s="0" t="n">
        <v>0</v>
      </c>
      <c r="H3904" s="0" t="n">
        <v>0</v>
      </c>
      <c r="I3904" s="0" t="n">
        <v>0</v>
      </c>
      <c r="J3904" s="0" t="n">
        <v>45</v>
      </c>
      <c r="K3904" s="37" t="n">
        <f aca="false">E3904+Inputs!$B$5*F3904</f>
        <v>1.275</v>
      </c>
      <c r="L3904" s="37" t="n">
        <f aca="false">G3904+Inputs!$B$6*H3904</f>
        <v>0</v>
      </c>
      <c r="M3904" s="37" t="n">
        <f aca="false">I3904+Inputs!$B$7*J3904</f>
        <v>55.845</v>
      </c>
      <c r="N3904" s="37" t="n">
        <f aca="false">K3904+L3904+M3904</f>
        <v>57.12</v>
      </c>
    </row>
    <row r="3905" customFormat="false" ht="15" hidden="false" customHeight="false" outlineLevel="0" collapsed="false">
      <c r="A3905" s="0" t="s">
        <v>9</v>
      </c>
      <c r="B3905" s="0" t="s">
        <v>392</v>
      </c>
      <c r="C3905" s="15" t="n">
        <v>45170</v>
      </c>
      <c r="D3905" s="0" t="n">
        <v>2</v>
      </c>
      <c r="E3905" s="0" t="n">
        <v>0</v>
      </c>
      <c r="F3905" s="0" t="n">
        <v>1</v>
      </c>
      <c r="G3905" s="0" t="n">
        <v>0</v>
      </c>
      <c r="H3905" s="0" t="n">
        <v>0</v>
      </c>
      <c r="I3905" s="0" t="n">
        <v>0</v>
      </c>
      <c r="J3905" s="0" t="n">
        <v>45</v>
      </c>
      <c r="K3905" s="37" t="n">
        <f aca="false">E3905+Inputs!$B$5*F3905</f>
        <v>1.275</v>
      </c>
      <c r="L3905" s="37" t="n">
        <f aca="false">G3905+Inputs!$B$6*H3905</f>
        <v>0</v>
      </c>
      <c r="M3905" s="37" t="n">
        <f aca="false">I3905+Inputs!$B$7*J3905</f>
        <v>55.845</v>
      </c>
      <c r="N3905" s="37" t="n">
        <f aca="false">K3905+L3905+M3905</f>
        <v>57.12</v>
      </c>
    </row>
    <row r="3906" customFormat="false" ht="15" hidden="false" customHeight="false" outlineLevel="0" collapsed="false">
      <c r="A3906" s="0" t="s">
        <v>9</v>
      </c>
      <c r="B3906" s="0" t="s">
        <v>392</v>
      </c>
      <c r="C3906" s="15" t="n">
        <v>45200</v>
      </c>
      <c r="D3906" s="0" t="n">
        <v>2</v>
      </c>
      <c r="E3906" s="0" t="n">
        <v>0</v>
      </c>
      <c r="F3906" s="0" t="n">
        <v>0</v>
      </c>
      <c r="G3906" s="0" t="n">
        <v>0</v>
      </c>
      <c r="H3906" s="0" t="n">
        <v>0</v>
      </c>
      <c r="I3906" s="0" t="n">
        <v>0</v>
      </c>
      <c r="J3906" s="0" t="n">
        <v>37</v>
      </c>
      <c r="K3906" s="37" t="n">
        <f aca="false">E3906+Inputs!$B$5*F3906</f>
        <v>0</v>
      </c>
      <c r="L3906" s="37" t="n">
        <f aca="false">G3906+Inputs!$B$6*H3906</f>
        <v>0</v>
      </c>
      <c r="M3906" s="37" t="n">
        <f aca="false">I3906+Inputs!$B$7*J3906</f>
        <v>45.917</v>
      </c>
      <c r="N3906" s="37" t="n">
        <f aca="false">K3906+L3906+M3906</f>
        <v>45.917</v>
      </c>
    </row>
    <row r="3907" customFormat="false" ht="15" hidden="false" customHeight="false" outlineLevel="0" collapsed="false">
      <c r="A3907" s="0" t="s">
        <v>9</v>
      </c>
      <c r="B3907" s="0" t="s">
        <v>392</v>
      </c>
      <c r="C3907" s="15" t="n">
        <v>45231</v>
      </c>
      <c r="D3907" s="0" t="n">
        <v>2</v>
      </c>
      <c r="E3907" s="0" t="n">
        <v>0</v>
      </c>
      <c r="F3907" s="0" t="n">
        <v>0</v>
      </c>
      <c r="G3907" s="0" t="n">
        <v>0</v>
      </c>
      <c r="H3907" s="0" t="n">
        <v>0</v>
      </c>
      <c r="I3907" s="0" t="n">
        <v>0</v>
      </c>
      <c r="J3907" s="0" t="n">
        <v>41</v>
      </c>
      <c r="K3907" s="37" t="n">
        <f aca="false">E3907+Inputs!$B$5*F3907</f>
        <v>0</v>
      </c>
      <c r="L3907" s="37" t="n">
        <f aca="false">G3907+Inputs!$B$6*H3907</f>
        <v>0</v>
      </c>
      <c r="M3907" s="37" t="n">
        <f aca="false">I3907+Inputs!$B$7*J3907</f>
        <v>50.881</v>
      </c>
      <c r="N3907" s="37" t="n">
        <f aca="false">K3907+L3907+M3907</f>
        <v>50.881</v>
      </c>
    </row>
    <row r="3908" customFormat="false" ht="15" hidden="false" customHeight="false" outlineLevel="0" collapsed="false">
      <c r="A3908" s="0" t="s">
        <v>9</v>
      </c>
      <c r="B3908" s="0" t="s">
        <v>392</v>
      </c>
      <c r="C3908" s="15" t="n">
        <v>45261</v>
      </c>
      <c r="D3908" s="0" t="n">
        <v>2</v>
      </c>
      <c r="E3908" s="0" t="n">
        <v>0</v>
      </c>
      <c r="F3908" s="0" t="n">
        <v>0</v>
      </c>
      <c r="G3908" s="0" t="n">
        <v>0</v>
      </c>
      <c r="H3908" s="0" t="n">
        <v>1</v>
      </c>
      <c r="I3908" s="0" t="n">
        <v>0</v>
      </c>
      <c r="J3908" s="0" t="n">
        <v>27</v>
      </c>
      <c r="K3908" s="37" t="n">
        <f aca="false">E3908+Inputs!$B$5*F3908</f>
        <v>0</v>
      </c>
      <c r="L3908" s="37" t="n">
        <f aca="false">G3908+Inputs!$B$6*H3908</f>
        <v>1.275</v>
      </c>
      <c r="M3908" s="37" t="n">
        <f aca="false">I3908+Inputs!$B$7*J3908</f>
        <v>33.507</v>
      </c>
      <c r="N3908" s="37" t="n">
        <f aca="false">K3908+L3908+M3908</f>
        <v>34.782</v>
      </c>
    </row>
    <row r="3909" customFormat="false" ht="15" hidden="false" customHeight="false" outlineLevel="0" collapsed="false">
      <c r="A3909" s="0" t="s">
        <v>9</v>
      </c>
      <c r="B3909" s="0" t="s">
        <v>392</v>
      </c>
      <c r="C3909" s="15" t="n">
        <v>45292</v>
      </c>
      <c r="D3909" s="0" t="n">
        <v>2</v>
      </c>
      <c r="E3909" s="0" t="n">
        <v>0</v>
      </c>
      <c r="F3909" s="0" t="n">
        <v>1</v>
      </c>
      <c r="G3909" s="0" t="n">
        <v>0</v>
      </c>
      <c r="H3909" s="0" t="n">
        <v>0</v>
      </c>
      <c r="I3909" s="0" t="n">
        <v>0</v>
      </c>
      <c r="J3909" s="0" t="n">
        <v>31</v>
      </c>
      <c r="K3909" s="37" t="n">
        <f aca="false">E3909+Inputs!$B$5*F3909</f>
        <v>1.275</v>
      </c>
      <c r="L3909" s="37" t="n">
        <f aca="false">G3909+Inputs!$B$6*H3909</f>
        <v>0</v>
      </c>
      <c r="M3909" s="37" t="n">
        <f aca="false">I3909+Inputs!$B$7*J3909</f>
        <v>38.471</v>
      </c>
      <c r="N3909" s="37" t="n">
        <f aca="false">K3909+L3909+M3909</f>
        <v>39.746</v>
      </c>
    </row>
    <row r="3910" customFormat="false" ht="15" hidden="false" customHeight="false" outlineLevel="0" collapsed="false">
      <c r="A3910" s="0" t="s">
        <v>9</v>
      </c>
      <c r="B3910" s="0" t="s">
        <v>392</v>
      </c>
      <c r="C3910" s="15" t="n">
        <v>45323</v>
      </c>
      <c r="D3910" s="0" t="n">
        <v>2</v>
      </c>
      <c r="E3910" s="0" t="n">
        <v>0</v>
      </c>
      <c r="F3910" s="0" t="n">
        <v>0</v>
      </c>
      <c r="G3910" s="0" t="n">
        <v>0</v>
      </c>
      <c r="H3910" s="0" t="n">
        <v>0</v>
      </c>
      <c r="I3910" s="0" t="n">
        <v>0</v>
      </c>
      <c r="J3910" s="0" t="n">
        <v>2</v>
      </c>
      <c r="K3910" s="37" t="n">
        <f aca="false">E3910+Inputs!$B$5*F3910</f>
        <v>0</v>
      </c>
      <c r="L3910" s="37" t="n">
        <f aca="false">G3910+Inputs!$B$6*H3910</f>
        <v>0</v>
      </c>
      <c r="M3910" s="37" t="n">
        <f aca="false">I3910+Inputs!$B$7*J3910</f>
        <v>2.482</v>
      </c>
      <c r="N3910" s="37" t="n">
        <f aca="false">K3910+L3910+M3910</f>
        <v>2.482</v>
      </c>
    </row>
    <row r="3911" customFormat="false" ht="15" hidden="false" customHeight="false" outlineLevel="0" collapsed="false">
      <c r="A3911" s="0" t="s">
        <v>9</v>
      </c>
      <c r="B3911" s="0" t="s">
        <v>392</v>
      </c>
      <c r="C3911" s="15" t="n">
        <v>45352</v>
      </c>
      <c r="D3911" s="0" t="n">
        <v>2</v>
      </c>
      <c r="E3911" s="0" t="n">
        <v>0</v>
      </c>
      <c r="F3911" s="0" t="n">
        <v>0</v>
      </c>
      <c r="G3911" s="0" t="n">
        <v>0</v>
      </c>
      <c r="H3911" s="0" t="n">
        <v>0</v>
      </c>
      <c r="I3911" s="0" t="n">
        <v>0</v>
      </c>
      <c r="J3911" s="0" t="n">
        <v>4</v>
      </c>
      <c r="K3911" s="37" t="n">
        <f aca="false">E3911+Inputs!$B$5*F3911</f>
        <v>0</v>
      </c>
      <c r="L3911" s="37" t="n">
        <f aca="false">G3911+Inputs!$B$6*H3911</f>
        <v>0</v>
      </c>
      <c r="M3911" s="37" t="n">
        <f aca="false">I3911+Inputs!$B$7*J3911</f>
        <v>4.964</v>
      </c>
      <c r="N3911" s="37" t="n">
        <f aca="false">K3911+L3911+M3911</f>
        <v>4.964</v>
      </c>
    </row>
    <row r="3912" customFormat="false" ht="15" hidden="false" customHeight="false" outlineLevel="0" collapsed="false">
      <c r="A3912" s="0" t="s">
        <v>9</v>
      </c>
      <c r="B3912" s="0" t="s">
        <v>392</v>
      </c>
      <c r="C3912" s="15" t="n">
        <v>45383</v>
      </c>
      <c r="D3912" s="0" t="n">
        <v>2</v>
      </c>
      <c r="E3912" s="0" t="n">
        <v>0</v>
      </c>
      <c r="F3912" s="0" t="n">
        <v>0</v>
      </c>
      <c r="G3912" s="0" t="n">
        <v>0</v>
      </c>
      <c r="H3912" s="0" t="n">
        <v>0</v>
      </c>
      <c r="I3912" s="0" t="n">
        <v>0</v>
      </c>
      <c r="J3912" s="0" t="n">
        <v>30</v>
      </c>
      <c r="K3912" s="37" t="n">
        <f aca="false">E3912+Inputs!$B$5*F3912</f>
        <v>0</v>
      </c>
      <c r="L3912" s="37" t="n">
        <f aca="false">G3912+Inputs!$B$6*H3912</f>
        <v>0</v>
      </c>
      <c r="M3912" s="37" t="n">
        <f aca="false">I3912+Inputs!$B$7*J3912</f>
        <v>37.23</v>
      </c>
      <c r="N3912" s="37" t="n">
        <f aca="false">K3912+L3912+M3912</f>
        <v>37.23</v>
      </c>
    </row>
    <row r="3913" customFormat="false" ht="15" hidden="false" customHeight="false" outlineLevel="0" collapsed="false">
      <c r="A3913" s="0" t="s">
        <v>9</v>
      </c>
      <c r="B3913" s="0" t="s">
        <v>392</v>
      </c>
      <c r="C3913" s="15" t="n">
        <v>45413</v>
      </c>
      <c r="D3913" s="0" t="n">
        <v>2</v>
      </c>
      <c r="E3913" s="0" t="n">
        <v>0</v>
      </c>
      <c r="F3913" s="0" t="n">
        <v>0</v>
      </c>
      <c r="G3913" s="0" t="n">
        <v>0</v>
      </c>
      <c r="H3913" s="0" t="n">
        <v>0</v>
      </c>
      <c r="I3913" s="0" t="n">
        <v>0</v>
      </c>
      <c r="J3913" s="0" t="n">
        <v>35</v>
      </c>
      <c r="K3913" s="37" t="n">
        <f aca="false">E3913+Inputs!$B$5*F3913</f>
        <v>0</v>
      </c>
      <c r="L3913" s="37" t="n">
        <f aca="false">G3913+Inputs!$B$6*H3913</f>
        <v>0</v>
      </c>
      <c r="M3913" s="37" t="n">
        <f aca="false">I3913+Inputs!$B$7*J3913</f>
        <v>43.435</v>
      </c>
      <c r="N3913" s="37" t="n">
        <f aca="false">K3913+L3913+M3913</f>
        <v>43.435</v>
      </c>
    </row>
    <row r="3914" customFormat="false" ht="15" hidden="false" customHeight="false" outlineLevel="0" collapsed="false">
      <c r="A3914" s="0" t="s">
        <v>9</v>
      </c>
      <c r="B3914" s="0" t="s">
        <v>392</v>
      </c>
      <c r="C3914" s="15" t="n">
        <v>45444</v>
      </c>
      <c r="D3914" s="0" t="n">
        <v>2</v>
      </c>
      <c r="E3914" s="0" t="n">
        <v>0</v>
      </c>
      <c r="F3914" s="0" t="n">
        <v>1</v>
      </c>
      <c r="G3914" s="0" t="n">
        <v>0</v>
      </c>
      <c r="H3914" s="0" t="n">
        <v>0</v>
      </c>
      <c r="I3914" s="0" t="n">
        <v>0</v>
      </c>
      <c r="J3914" s="0" t="n">
        <v>36</v>
      </c>
      <c r="K3914" s="37" t="n">
        <f aca="false">E3914+Inputs!$B$5*F3914</f>
        <v>1.275</v>
      </c>
      <c r="L3914" s="37" t="n">
        <f aca="false">G3914+Inputs!$B$6*H3914</f>
        <v>0</v>
      </c>
      <c r="M3914" s="37" t="n">
        <f aca="false">I3914+Inputs!$B$7*J3914</f>
        <v>44.676</v>
      </c>
      <c r="N3914" s="37" t="n">
        <f aca="false">K3914+L3914+M3914</f>
        <v>45.951</v>
      </c>
    </row>
    <row r="3915" customFormat="false" ht="15" hidden="false" customHeight="false" outlineLevel="0" collapsed="false">
      <c r="A3915" s="0" t="s">
        <v>9</v>
      </c>
      <c r="B3915" s="0" t="s">
        <v>392</v>
      </c>
      <c r="C3915" s="15" t="n">
        <v>45474</v>
      </c>
      <c r="D3915" s="0" t="n">
        <v>2</v>
      </c>
      <c r="E3915" s="0" t="n">
        <v>0</v>
      </c>
      <c r="F3915" s="0" t="n">
        <v>1</v>
      </c>
      <c r="G3915" s="0" t="n">
        <v>0</v>
      </c>
      <c r="H3915" s="0" t="n">
        <v>0</v>
      </c>
      <c r="I3915" s="0" t="n">
        <v>0</v>
      </c>
      <c r="J3915" s="0" t="n">
        <v>37</v>
      </c>
      <c r="K3915" s="37" t="n">
        <f aca="false">E3915+Inputs!$B$5*F3915</f>
        <v>1.275</v>
      </c>
      <c r="L3915" s="37" t="n">
        <f aca="false">G3915+Inputs!$B$6*H3915</f>
        <v>0</v>
      </c>
      <c r="M3915" s="37" t="n">
        <f aca="false">I3915+Inputs!$B$7*J3915</f>
        <v>45.917</v>
      </c>
      <c r="N3915" s="37" t="n">
        <f aca="false">K3915+L3915+M3915</f>
        <v>47.192</v>
      </c>
    </row>
    <row r="3916" customFormat="false" ht="15" hidden="false" customHeight="false" outlineLevel="0" collapsed="false">
      <c r="A3916" s="0" t="s">
        <v>9</v>
      </c>
      <c r="B3916" s="0" t="s">
        <v>392</v>
      </c>
      <c r="C3916" s="15" t="n">
        <v>45505</v>
      </c>
      <c r="D3916" s="0" t="n">
        <v>2</v>
      </c>
      <c r="E3916" s="0" t="n">
        <v>0</v>
      </c>
      <c r="F3916" s="0" t="n">
        <v>2</v>
      </c>
      <c r="G3916" s="0" t="n">
        <v>0</v>
      </c>
      <c r="H3916" s="0" t="n">
        <v>0</v>
      </c>
      <c r="I3916" s="0" t="n">
        <v>0</v>
      </c>
      <c r="J3916" s="0" t="n">
        <v>46</v>
      </c>
      <c r="K3916" s="37" t="n">
        <f aca="false">E3916+Inputs!$B$5*F3916</f>
        <v>2.55</v>
      </c>
      <c r="L3916" s="37" t="n">
        <f aca="false">G3916+Inputs!$B$6*H3916</f>
        <v>0</v>
      </c>
      <c r="M3916" s="37" t="n">
        <f aca="false">I3916+Inputs!$B$7*J3916</f>
        <v>57.086</v>
      </c>
      <c r="N3916" s="37" t="n">
        <f aca="false">K3916+L3916+M3916</f>
        <v>59.636</v>
      </c>
    </row>
    <row r="3917" customFormat="false" ht="15" hidden="false" customHeight="false" outlineLevel="0" collapsed="false">
      <c r="A3917" s="0" t="s">
        <v>9</v>
      </c>
      <c r="B3917" s="0" t="s">
        <v>392</v>
      </c>
      <c r="C3917" s="15" t="n">
        <v>45536</v>
      </c>
      <c r="D3917" s="0" t="n">
        <v>2</v>
      </c>
      <c r="E3917" s="0" t="n">
        <v>0</v>
      </c>
      <c r="F3917" s="0" t="n">
        <v>1</v>
      </c>
      <c r="G3917" s="0" t="n">
        <v>0</v>
      </c>
      <c r="H3917" s="0" t="n">
        <v>0</v>
      </c>
      <c r="I3917" s="0" t="n">
        <v>0</v>
      </c>
      <c r="J3917" s="0" t="n">
        <v>37</v>
      </c>
      <c r="K3917" s="37" t="n">
        <f aca="false">E3917+Inputs!$B$5*F3917</f>
        <v>1.275</v>
      </c>
      <c r="L3917" s="37" t="n">
        <f aca="false">G3917+Inputs!$B$6*H3917</f>
        <v>0</v>
      </c>
      <c r="M3917" s="37" t="n">
        <f aca="false">I3917+Inputs!$B$7*J3917</f>
        <v>45.917</v>
      </c>
      <c r="N3917" s="37" t="n">
        <f aca="false">K3917+L3917+M3917</f>
        <v>47.192</v>
      </c>
    </row>
    <row r="3918" customFormat="false" ht="15" hidden="false" customHeight="false" outlineLevel="0" collapsed="false">
      <c r="A3918" s="0" t="s">
        <v>9</v>
      </c>
      <c r="B3918" s="0" t="s">
        <v>392</v>
      </c>
      <c r="C3918" s="15" t="n">
        <v>45566</v>
      </c>
      <c r="D3918" s="0" t="n">
        <v>2</v>
      </c>
      <c r="E3918" s="0" t="n">
        <v>0</v>
      </c>
      <c r="F3918" s="0" t="n">
        <v>0</v>
      </c>
      <c r="G3918" s="0" t="n">
        <v>0</v>
      </c>
      <c r="H3918" s="0" t="n">
        <v>0</v>
      </c>
      <c r="I3918" s="0" t="n">
        <v>0</v>
      </c>
      <c r="J3918" s="0" t="n">
        <v>25</v>
      </c>
      <c r="K3918" s="37" t="n">
        <f aca="false">E3918+Inputs!$B$5*F3918</f>
        <v>0</v>
      </c>
      <c r="L3918" s="37" t="n">
        <f aca="false">G3918+Inputs!$B$6*H3918</f>
        <v>0</v>
      </c>
      <c r="M3918" s="37" t="n">
        <f aca="false">I3918+Inputs!$B$7*J3918</f>
        <v>31.025</v>
      </c>
      <c r="N3918" s="37" t="n">
        <f aca="false">K3918+L3918+M3918</f>
        <v>31.025</v>
      </c>
    </row>
    <row r="3919" customFormat="false" ht="15" hidden="false" customHeight="false" outlineLevel="0" collapsed="false">
      <c r="A3919" s="0" t="s">
        <v>9</v>
      </c>
      <c r="B3919" s="0" t="s">
        <v>392</v>
      </c>
      <c r="C3919" s="15" t="n">
        <v>45597</v>
      </c>
      <c r="D3919" s="0" t="n">
        <v>2</v>
      </c>
      <c r="E3919" s="0" t="n">
        <v>0</v>
      </c>
      <c r="F3919" s="0" t="n">
        <v>1</v>
      </c>
      <c r="G3919" s="0" t="n">
        <v>0</v>
      </c>
      <c r="H3919" s="0" t="n">
        <v>0</v>
      </c>
      <c r="I3919" s="0" t="n">
        <v>0</v>
      </c>
      <c r="J3919" s="0" t="n">
        <v>46</v>
      </c>
      <c r="K3919" s="37" t="n">
        <f aca="false">E3919+Inputs!$B$5*F3919</f>
        <v>1.275</v>
      </c>
      <c r="L3919" s="37" t="n">
        <f aca="false">G3919+Inputs!$B$6*H3919</f>
        <v>0</v>
      </c>
      <c r="M3919" s="37" t="n">
        <f aca="false">I3919+Inputs!$B$7*J3919</f>
        <v>57.086</v>
      </c>
      <c r="N3919" s="37" t="n">
        <f aca="false">K3919+L3919+M3919</f>
        <v>58.361</v>
      </c>
    </row>
    <row r="3920" customFormat="false" ht="15" hidden="false" customHeight="false" outlineLevel="0" collapsed="false">
      <c r="A3920" s="0" t="s">
        <v>9</v>
      </c>
      <c r="B3920" s="0" t="s">
        <v>392</v>
      </c>
      <c r="C3920" s="15" t="n">
        <v>45627</v>
      </c>
      <c r="D3920" s="0" t="n">
        <v>2</v>
      </c>
      <c r="E3920" s="0" t="n">
        <v>0</v>
      </c>
      <c r="F3920" s="0" t="n">
        <v>0</v>
      </c>
      <c r="G3920" s="0" t="n">
        <v>0</v>
      </c>
      <c r="H3920" s="0" t="n">
        <v>0</v>
      </c>
      <c r="I3920" s="0" t="n">
        <v>0</v>
      </c>
      <c r="J3920" s="0" t="n">
        <v>28</v>
      </c>
      <c r="K3920" s="37" t="n">
        <f aca="false">E3920+Inputs!$B$5*F3920</f>
        <v>0</v>
      </c>
      <c r="L3920" s="37" t="n">
        <f aca="false">G3920+Inputs!$B$6*H3920</f>
        <v>0</v>
      </c>
      <c r="M3920" s="37" t="n">
        <f aca="false">I3920+Inputs!$B$7*J3920</f>
        <v>34.748</v>
      </c>
      <c r="N3920" s="37" t="n">
        <f aca="false">K3920+L3920+M3920</f>
        <v>34.748</v>
      </c>
    </row>
    <row r="3921" customFormat="false" ht="15" hidden="false" customHeight="false" outlineLevel="0" collapsed="false">
      <c r="A3921" s="0" t="s">
        <v>9</v>
      </c>
      <c r="B3921" s="0" t="s">
        <v>392</v>
      </c>
      <c r="C3921" s="15" t="n">
        <v>45658</v>
      </c>
      <c r="D3921" s="0" t="n">
        <v>2</v>
      </c>
      <c r="E3921" s="0" t="n">
        <v>0</v>
      </c>
      <c r="F3921" s="0" t="n">
        <v>0</v>
      </c>
      <c r="G3921" s="0" t="n">
        <v>0</v>
      </c>
      <c r="H3921" s="0" t="n">
        <v>0</v>
      </c>
      <c r="I3921" s="0" t="n">
        <v>0</v>
      </c>
      <c r="J3921" s="0" t="n">
        <v>30</v>
      </c>
      <c r="K3921" s="37" t="n">
        <f aca="false">E3921+Inputs!$B$5*F3921</f>
        <v>0</v>
      </c>
      <c r="L3921" s="37" t="n">
        <f aca="false">G3921+Inputs!$B$6*H3921</f>
        <v>0</v>
      </c>
      <c r="M3921" s="37" t="n">
        <f aca="false">I3921+Inputs!$B$7*J3921</f>
        <v>37.23</v>
      </c>
      <c r="N3921" s="37" t="n">
        <f aca="false">K3921+L3921+M3921</f>
        <v>37.23</v>
      </c>
    </row>
    <row r="3922" customFormat="false" ht="15" hidden="false" customHeight="false" outlineLevel="0" collapsed="false">
      <c r="A3922" s="0" t="s">
        <v>9</v>
      </c>
      <c r="B3922" s="0" t="s">
        <v>392</v>
      </c>
      <c r="C3922" s="15" t="n">
        <v>45689</v>
      </c>
      <c r="D3922" s="0" t="n">
        <v>2</v>
      </c>
      <c r="E3922" s="0" t="n">
        <v>0</v>
      </c>
      <c r="F3922" s="0" t="n">
        <v>2</v>
      </c>
      <c r="G3922" s="0" t="n">
        <v>0</v>
      </c>
      <c r="H3922" s="0" t="n">
        <v>0</v>
      </c>
      <c r="I3922" s="0" t="n">
        <v>0</v>
      </c>
      <c r="J3922" s="0" t="n">
        <v>34</v>
      </c>
      <c r="K3922" s="37" t="n">
        <f aca="false">E3922+Inputs!$B$5*F3922</f>
        <v>2.55</v>
      </c>
      <c r="L3922" s="37" t="n">
        <f aca="false">G3922+Inputs!$B$6*H3922</f>
        <v>0</v>
      </c>
      <c r="M3922" s="37" t="n">
        <f aca="false">I3922+Inputs!$B$7*J3922</f>
        <v>42.194</v>
      </c>
      <c r="N3922" s="37" t="n">
        <f aca="false">K3922+L3922+M3922</f>
        <v>44.744</v>
      </c>
    </row>
    <row r="3923" customFormat="false" ht="15" hidden="false" customHeight="false" outlineLevel="0" collapsed="false">
      <c r="A3923" s="0" t="s">
        <v>9</v>
      </c>
      <c r="B3923" s="0" t="s">
        <v>392</v>
      </c>
      <c r="C3923" s="15" t="n">
        <v>45717</v>
      </c>
      <c r="D3923" s="0" t="n">
        <v>2</v>
      </c>
      <c r="E3923" s="0" t="n">
        <v>0</v>
      </c>
      <c r="F3923" s="0" t="n">
        <v>1</v>
      </c>
      <c r="G3923" s="0" t="n">
        <v>0</v>
      </c>
      <c r="H3923" s="0" t="n">
        <v>1</v>
      </c>
      <c r="I3923" s="0" t="n">
        <v>0</v>
      </c>
      <c r="J3923" s="0" t="n">
        <v>30</v>
      </c>
      <c r="K3923" s="37" t="n">
        <f aca="false">E3923+Inputs!$B$5*F3923</f>
        <v>1.275</v>
      </c>
      <c r="L3923" s="37" t="n">
        <f aca="false">G3923+Inputs!$B$6*H3923</f>
        <v>1.275</v>
      </c>
      <c r="M3923" s="37" t="n">
        <f aca="false">I3923+Inputs!$B$7*J3923</f>
        <v>37.23</v>
      </c>
      <c r="N3923" s="37" t="n">
        <f aca="false">K3923+L3923+M3923</f>
        <v>39.78</v>
      </c>
    </row>
    <row r="3924" customFormat="false" ht="15" hidden="false" customHeight="false" outlineLevel="0" collapsed="false">
      <c r="A3924" s="0" t="s">
        <v>9</v>
      </c>
      <c r="B3924" s="0" t="s">
        <v>392</v>
      </c>
      <c r="C3924" s="15" t="n">
        <v>45748</v>
      </c>
      <c r="D3924" s="0" t="n">
        <v>2</v>
      </c>
      <c r="E3924" s="0" t="n">
        <v>0</v>
      </c>
      <c r="F3924" s="0" t="n">
        <v>0</v>
      </c>
      <c r="G3924" s="0" t="n">
        <v>0</v>
      </c>
      <c r="H3924" s="0" t="n">
        <v>1</v>
      </c>
      <c r="I3924" s="0" t="n">
        <v>0</v>
      </c>
      <c r="J3924" s="0" t="n">
        <v>32</v>
      </c>
      <c r="K3924" s="37" t="n">
        <f aca="false">E3924+Inputs!$B$5*F3924</f>
        <v>0</v>
      </c>
      <c r="L3924" s="37" t="n">
        <f aca="false">G3924+Inputs!$B$6*H3924</f>
        <v>1.275</v>
      </c>
      <c r="M3924" s="37" t="n">
        <f aca="false">I3924+Inputs!$B$7*J3924</f>
        <v>39.712</v>
      </c>
      <c r="N3924" s="37" t="n">
        <f aca="false">K3924+L3924+M3924</f>
        <v>40.987</v>
      </c>
    </row>
    <row r="3925" customFormat="false" ht="15" hidden="false" customHeight="false" outlineLevel="0" collapsed="false">
      <c r="A3925" s="0" t="s">
        <v>9</v>
      </c>
      <c r="B3925" s="0" t="s">
        <v>392</v>
      </c>
      <c r="C3925" s="15" t="n">
        <v>45778</v>
      </c>
      <c r="D3925" s="0" t="n">
        <v>2</v>
      </c>
      <c r="E3925" s="0" t="n">
        <v>0</v>
      </c>
      <c r="F3925" s="0" t="n">
        <v>1</v>
      </c>
      <c r="G3925" s="0" t="n">
        <v>0</v>
      </c>
      <c r="H3925" s="0" t="n">
        <v>0</v>
      </c>
      <c r="I3925" s="0" t="n">
        <v>0</v>
      </c>
      <c r="J3925" s="0" t="n">
        <v>39</v>
      </c>
      <c r="K3925" s="37" t="n">
        <f aca="false">E3925+Inputs!$B$5*F3925</f>
        <v>1.275</v>
      </c>
      <c r="L3925" s="37" t="n">
        <f aca="false">G3925+Inputs!$B$6*H3925</f>
        <v>0</v>
      </c>
      <c r="M3925" s="37" t="n">
        <f aca="false">I3925+Inputs!$B$7*J3925</f>
        <v>48.399</v>
      </c>
      <c r="N3925" s="37" t="n">
        <f aca="false">K3925+L3925+M3925</f>
        <v>49.674</v>
      </c>
    </row>
    <row r="3926" customFormat="false" ht="15" hidden="false" customHeight="false" outlineLevel="0" collapsed="false">
      <c r="A3926" s="0" t="s">
        <v>9</v>
      </c>
      <c r="B3926" s="0" t="s">
        <v>392</v>
      </c>
      <c r="C3926" s="15" t="n">
        <v>45809</v>
      </c>
      <c r="D3926" s="0" t="n">
        <v>2</v>
      </c>
      <c r="E3926" s="0" t="n">
        <v>0</v>
      </c>
      <c r="F3926" s="0" t="n">
        <v>1</v>
      </c>
      <c r="G3926" s="0" t="n">
        <v>0</v>
      </c>
      <c r="H3926" s="0" t="n">
        <v>0</v>
      </c>
      <c r="I3926" s="0" t="n">
        <v>0</v>
      </c>
      <c r="J3926" s="0" t="n">
        <v>41</v>
      </c>
      <c r="K3926" s="37" t="n">
        <f aca="false">E3926+Inputs!$B$5*F3926</f>
        <v>1.275</v>
      </c>
      <c r="L3926" s="37" t="n">
        <f aca="false">G3926+Inputs!$B$6*H3926</f>
        <v>0</v>
      </c>
      <c r="M3926" s="37" t="n">
        <f aca="false">I3926+Inputs!$B$7*J3926</f>
        <v>50.881</v>
      </c>
      <c r="N3926" s="37" t="n">
        <f aca="false">K3926+L3926+M3926</f>
        <v>52.156</v>
      </c>
    </row>
    <row r="3927" customFormat="false" ht="15" hidden="false" customHeight="false" outlineLevel="0" collapsed="false">
      <c r="A3927" s="0" t="s">
        <v>9</v>
      </c>
      <c r="B3927" s="0" t="s">
        <v>392</v>
      </c>
      <c r="C3927" s="15" t="n">
        <v>45839</v>
      </c>
      <c r="D3927" s="0" t="n">
        <v>2</v>
      </c>
      <c r="E3927" s="0" t="n">
        <v>0</v>
      </c>
      <c r="F3927" s="0" t="n">
        <v>0</v>
      </c>
      <c r="G3927" s="0" t="n">
        <v>0</v>
      </c>
      <c r="H3927" s="0" t="n">
        <v>0</v>
      </c>
      <c r="I3927" s="0" t="n">
        <v>0</v>
      </c>
      <c r="J3927" s="0" t="n">
        <v>44</v>
      </c>
      <c r="K3927" s="37" t="n">
        <f aca="false">E3927+Inputs!$B$5*F3927</f>
        <v>0</v>
      </c>
      <c r="L3927" s="37" t="n">
        <f aca="false">G3927+Inputs!$B$6*H3927</f>
        <v>0</v>
      </c>
      <c r="M3927" s="37" t="n">
        <f aca="false">I3927+Inputs!$B$7*J3927</f>
        <v>54.604</v>
      </c>
      <c r="N3927" s="37" t="n">
        <f aca="false">K3927+L3927+M3927</f>
        <v>54.604</v>
      </c>
    </row>
    <row r="3928" customFormat="false" ht="15" hidden="false" customHeight="false" outlineLevel="0" collapsed="false">
      <c r="A3928" s="0" t="s">
        <v>9</v>
      </c>
      <c r="B3928" s="0" t="s">
        <v>392</v>
      </c>
      <c r="C3928" s="15" t="n">
        <v>45870</v>
      </c>
      <c r="D3928" s="0" t="n">
        <v>2</v>
      </c>
      <c r="E3928" s="0" t="n">
        <v>0</v>
      </c>
      <c r="F3928" s="0" t="n">
        <v>0</v>
      </c>
      <c r="G3928" s="0" t="n">
        <v>0</v>
      </c>
      <c r="H3928" s="0" t="n">
        <v>0</v>
      </c>
      <c r="I3928" s="0" t="n">
        <v>0</v>
      </c>
      <c r="J3928" s="0" t="n">
        <v>27</v>
      </c>
      <c r="K3928" s="37" t="n">
        <f aca="false">E3928+Inputs!$B$5*F3928</f>
        <v>0</v>
      </c>
      <c r="L3928" s="37" t="n">
        <f aca="false">G3928+Inputs!$B$6*H3928</f>
        <v>0</v>
      </c>
      <c r="M3928" s="37" t="n">
        <f aca="false">I3928+Inputs!$B$7*J3928</f>
        <v>33.507</v>
      </c>
      <c r="N3928" s="37" t="n">
        <f aca="false">K3928+L3928+M3928</f>
        <v>33.507</v>
      </c>
    </row>
    <row r="3929" customFormat="false" ht="15" hidden="false" customHeight="false" outlineLevel="0" collapsed="false">
      <c r="A3929" s="0" t="s">
        <v>9</v>
      </c>
      <c r="B3929" s="0" t="s">
        <v>392</v>
      </c>
      <c r="C3929" s="15" t="n">
        <v>45901</v>
      </c>
      <c r="D3929" s="0" t="n">
        <v>2</v>
      </c>
      <c r="E3929" s="0" t="n">
        <v>0</v>
      </c>
      <c r="F3929" s="0" t="n">
        <v>0</v>
      </c>
      <c r="G3929" s="0" t="n">
        <v>0</v>
      </c>
      <c r="H3929" s="0" t="n">
        <v>0</v>
      </c>
      <c r="I3929" s="0" t="n">
        <v>0</v>
      </c>
      <c r="J3929" s="0" t="n">
        <v>46</v>
      </c>
      <c r="K3929" s="37" t="n">
        <f aca="false">E3929+Inputs!$B$5*F3929</f>
        <v>0</v>
      </c>
      <c r="L3929" s="37" t="n">
        <f aca="false">G3929+Inputs!$B$6*H3929</f>
        <v>0</v>
      </c>
      <c r="M3929" s="37" t="n">
        <f aca="false">I3929+Inputs!$B$7*J3929</f>
        <v>57.086</v>
      </c>
      <c r="N3929" s="37" t="n">
        <f aca="false">K3929+L3929+M3929</f>
        <v>57.086</v>
      </c>
    </row>
    <row r="3930" customFormat="false" ht="15" hidden="false" customHeight="false" outlineLevel="0" collapsed="false">
      <c r="A3930" s="0" t="s">
        <v>9</v>
      </c>
      <c r="B3930" s="0" t="s">
        <v>392</v>
      </c>
      <c r="C3930" s="15" t="n">
        <v>45931</v>
      </c>
      <c r="D3930" s="0" t="n">
        <v>2</v>
      </c>
      <c r="E3930" s="0" t="n">
        <v>0</v>
      </c>
      <c r="F3930" s="0" t="n">
        <v>1</v>
      </c>
      <c r="G3930" s="0" t="n">
        <v>0</v>
      </c>
      <c r="H3930" s="0" t="n">
        <v>0</v>
      </c>
      <c r="I3930" s="0" t="n">
        <v>0</v>
      </c>
      <c r="J3930" s="0" t="n">
        <v>40</v>
      </c>
      <c r="K3930" s="37" t="n">
        <f aca="false">E3930+Inputs!$B$5*F3930</f>
        <v>1.275</v>
      </c>
      <c r="L3930" s="37" t="n">
        <f aca="false">G3930+Inputs!$B$6*H3930</f>
        <v>0</v>
      </c>
      <c r="M3930" s="37" t="n">
        <f aca="false">I3930+Inputs!$B$7*J3930</f>
        <v>49.64</v>
      </c>
      <c r="N3930" s="37" t="n">
        <f aca="false">K3930+L3930+M3930</f>
        <v>50.915</v>
      </c>
    </row>
    <row r="3931" customFormat="false" ht="15" hidden="false" customHeight="false" outlineLevel="0" collapsed="false">
      <c r="A3931" s="0" t="s">
        <v>9</v>
      </c>
      <c r="B3931" s="0" t="s">
        <v>392</v>
      </c>
      <c r="C3931" s="15" t="n">
        <v>45962</v>
      </c>
      <c r="D3931" s="0" t="n">
        <v>2</v>
      </c>
      <c r="E3931" s="0" t="n">
        <v>0</v>
      </c>
      <c r="F3931" s="0" t="n">
        <v>0</v>
      </c>
      <c r="G3931" s="0" t="n">
        <v>0</v>
      </c>
      <c r="H3931" s="0" t="n">
        <v>0</v>
      </c>
      <c r="I3931" s="0" t="n">
        <v>0</v>
      </c>
      <c r="J3931" s="0" t="n">
        <v>27</v>
      </c>
      <c r="K3931" s="37" t="n">
        <f aca="false">E3931+Inputs!$B$5*F3931</f>
        <v>0</v>
      </c>
      <c r="L3931" s="37" t="n">
        <f aca="false">G3931+Inputs!$B$6*H3931</f>
        <v>0</v>
      </c>
      <c r="M3931" s="37" t="n">
        <f aca="false">I3931+Inputs!$B$7*J3931</f>
        <v>33.507</v>
      </c>
      <c r="N3931" s="37" t="n">
        <f aca="false">K3931+L3931+M3931</f>
        <v>33.507</v>
      </c>
    </row>
    <row r="3932" customFormat="false" ht="15" hidden="false" customHeight="false" outlineLevel="0" collapsed="false">
      <c r="A3932" s="0" t="s">
        <v>9</v>
      </c>
      <c r="B3932" s="0" t="s">
        <v>392</v>
      </c>
      <c r="C3932" s="15" t="n">
        <v>45992</v>
      </c>
      <c r="D3932" s="0" t="n">
        <v>2</v>
      </c>
      <c r="E3932" s="0" t="n">
        <v>0</v>
      </c>
      <c r="F3932" s="0" t="n">
        <v>0</v>
      </c>
      <c r="G3932" s="0" t="n">
        <v>0</v>
      </c>
      <c r="H3932" s="0" t="n">
        <v>0</v>
      </c>
      <c r="I3932" s="0" t="n">
        <v>0</v>
      </c>
      <c r="J3932" s="0" t="n">
        <v>30</v>
      </c>
      <c r="K3932" s="37" t="n">
        <f aca="false">E3932+Inputs!$B$5*F3932</f>
        <v>0</v>
      </c>
      <c r="L3932" s="37" t="n">
        <f aca="false">G3932+Inputs!$B$6*H3932</f>
        <v>0</v>
      </c>
      <c r="M3932" s="37" t="n">
        <f aca="false">I3932+Inputs!$B$7*J3932</f>
        <v>37.23</v>
      </c>
      <c r="N3932" s="37" t="n">
        <f aca="false">K3932+L3932+M3932</f>
        <v>37.23</v>
      </c>
    </row>
    <row r="3933" customFormat="false" ht="15" hidden="false" customHeight="false" outlineLevel="0" collapsed="false">
      <c r="A3933" s="0" t="s">
        <v>9</v>
      </c>
      <c r="B3933" s="0" t="s">
        <v>392</v>
      </c>
      <c r="C3933" s="15" t="n">
        <v>46023</v>
      </c>
      <c r="D3933" s="0" t="n">
        <v>2</v>
      </c>
      <c r="E3933" s="0" t="n">
        <v>0</v>
      </c>
      <c r="F3933" s="0" t="n">
        <v>1</v>
      </c>
      <c r="G3933" s="0" t="n">
        <v>0</v>
      </c>
      <c r="H3933" s="0" t="n">
        <v>0</v>
      </c>
      <c r="I3933" s="0" t="n">
        <v>0</v>
      </c>
      <c r="J3933" s="0" t="n">
        <v>27</v>
      </c>
      <c r="K3933" s="37" t="n">
        <f aca="false">E3933+Inputs!$B$5*F3933</f>
        <v>1.275</v>
      </c>
      <c r="L3933" s="37" t="n">
        <f aca="false">G3933+Inputs!$B$6*H3933</f>
        <v>0</v>
      </c>
      <c r="M3933" s="37" t="n">
        <f aca="false">I3933+Inputs!$B$7*J3933</f>
        <v>33.507</v>
      </c>
      <c r="N3933" s="37" t="n">
        <f aca="false">K3933+L3933+M3933</f>
        <v>34.782</v>
      </c>
    </row>
    <row r="3934" customFormat="false" ht="15" hidden="false" customHeight="false" outlineLevel="0" collapsed="false">
      <c r="A3934" s="0" t="s">
        <v>9</v>
      </c>
      <c r="B3934" s="0" t="s">
        <v>392</v>
      </c>
      <c r="C3934" s="15" t="n">
        <v>46054</v>
      </c>
      <c r="D3934" s="0" t="n">
        <v>2</v>
      </c>
      <c r="E3934" s="0" t="n">
        <v>0</v>
      </c>
      <c r="F3934" s="0" t="n">
        <v>0</v>
      </c>
      <c r="G3934" s="0" t="n">
        <v>0</v>
      </c>
      <c r="H3934" s="0" t="n">
        <v>0</v>
      </c>
      <c r="I3934" s="0" t="n">
        <v>0</v>
      </c>
      <c r="J3934" s="0" t="n">
        <v>32</v>
      </c>
      <c r="K3934" s="37" t="n">
        <f aca="false">E3934+Inputs!$B$5*F3934</f>
        <v>0</v>
      </c>
      <c r="L3934" s="37" t="n">
        <f aca="false">G3934+Inputs!$B$6*H3934</f>
        <v>0</v>
      </c>
      <c r="M3934" s="37" t="n">
        <f aca="false">I3934+Inputs!$B$7*J3934</f>
        <v>39.712</v>
      </c>
      <c r="N3934" s="37" t="n">
        <f aca="false">K3934+L3934+M3934</f>
        <v>39.712</v>
      </c>
    </row>
    <row r="3935" customFormat="false" ht="15" hidden="false" customHeight="false" outlineLevel="0" collapsed="false">
      <c r="A3935" s="0" t="s">
        <v>9</v>
      </c>
      <c r="B3935" s="0" t="s">
        <v>392</v>
      </c>
      <c r="C3935" s="15" t="n">
        <v>46082</v>
      </c>
      <c r="D3935" s="0" t="n">
        <v>2</v>
      </c>
      <c r="E3935" s="0" t="n">
        <v>0</v>
      </c>
      <c r="F3935" s="0" t="n">
        <v>0</v>
      </c>
      <c r="G3935" s="0" t="n">
        <v>0</v>
      </c>
      <c r="H3935" s="0" t="n">
        <v>1</v>
      </c>
      <c r="I3935" s="0" t="n">
        <v>0</v>
      </c>
      <c r="J3935" s="0" t="n">
        <v>30</v>
      </c>
      <c r="K3935" s="37" t="n">
        <f aca="false">E3935+Inputs!$B$5*F3935</f>
        <v>0</v>
      </c>
      <c r="L3935" s="37" t="n">
        <f aca="false">G3935+Inputs!$B$6*H3935</f>
        <v>1.275</v>
      </c>
      <c r="M3935" s="37" t="n">
        <f aca="false">I3935+Inputs!$B$7*J3935</f>
        <v>37.23</v>
      </c>
      <c r="N3935" s="37" t="n">
        <f aca="false">K3935+L3935+M3935</f>
        <v>38.505</v>
      </c>
    </row>
    <row r="3936" customFormat="false" ht="15" hidden="false" customHeight="false" outlineLevel="0" collapsed="false">
      <c r="A3936" s="0" t="s">
        <v>9</v>
      </c>
      <c r="B3936" s="0" t="s">
        <v>392</v>
      </c>
      <c r="C3936" s="15" t="n">
        <v>46113</v>
      </c>
      <c r="D3936" s="0" t="n">
        <v>2</v>
      </c>
      <c r="E3936" s="0" t="n">
        <v>0</v>
      </c>
      <c r="F3936" s="0" t="n">
        <v>0</v>
      </c>
      <c r="G3936" s="0" t="n">
        <v>0</v>
      </c>
      <c r="H3936" s="0" t="n">
        <v>0</v>
      </c>
      <c r="I3936" s="0" t="n">
        <v>0</v>
      </c>
      <c r="J3936" s="0" t="n">
        <v>13</v>
      </c>
      <c r="K3936" s="37" t="n">
        <f aca="false">E3936+Inputs!$B$5*F3936</f>
        <v>0</v>
      </c>
      <c r="L3936" s="37" t="n">
        <f aca="false">G3936+Inputs!$B$6*H3936</f>
        <v>0</v>
      </c>
      <c r="M3936" s="37" t="n">
        <f aca="false">I3936+Inputs!$B$7*J3936</f>
        <v>16.133</v>
      </c>
      <c r="N3936" s="37" t="n">
        <f aca="false">K3936+L3936+M3936</f>
        <v>16.133</v>
      </c>
    </row>
    <row r="3937" customFormat="false" ht="15" hidden="false" customHeight="false" outlineLevel="0" collapsed="false">
      <c r="A3937" s="0" t="s">
        <v>9</v>
      </c>
      <c r="B3937" s="0" t="s">
        <v>392</v>
      </c>
      <c r="C3937" s="15" t="n">
        <v>46143</v>
      </c>
      <c r="D3937" s="0" t="n">
        <v>2</v>
      </c>
      <c r="E3937" s="0" t="n">
        <v>0</v>
      </c>
      <c r="F3937" s="0" t="n">
        <v>0</v>
      </c>
      <c r="G3937" s="0" t="n">
        <v>0</v>
      </c>
      <c r="H3937" s="0" t="n">
        <v>2</v>
      </c>
      <c r="I3937" s="0" t="n">
        <v>0</v>
      </c>
      <c r="J3937" s="0" t="n">
        <v>34</v>
      </c>
      <c r="K3937" s="37" t="n">
        <f aca="false">E3937+Inputs!$B$5*F3937</f>
        <v>0</v>
      </c>
      <c r="L3937" s="37" t="n">
        <f aca="false">G3937+Inputs!$B$6*H3937</f>
        <v>2.55</v>
      </c>
      <c r="M3937" s="37" t="n">
        <f aca="false">I3937+Inputs!$B$7*J3937</f>
        <v>42.194</v>
      </c>
      <c r="N3937" s="37" t="n">
        <f aca="false">K3937+L3937+M3937</f>
        <v>44.744</v>
      </c>
    </row>
    <row r="3938" customFormat="false" ht="15" hidden="false" customHeight="false" outlineLevel="0" collapsed="false">
      <c r="A3938" s="0" t="s">
        <v>9</v>
      </c>
      <c r="B3938" s="0" t="s">
        <v>392</v>
      </c>
      <c r="C3938" s="15" t="n">
        <v>46174</v>
      </c>
      <c r="D3938" s="0" t="n">
        <v>2</v>
      </c>
      <c r="E3938" s="0" t="n">
        <v>0</v>
      </c>
      <c r="F3938" s="0" t="n">
        <v>2</v>
      </c>
      <c r="G3938" s="0" t="n">
        <v>0</v>
      </c>
      <c r="H3938" s="0" t="n">
        <v>2</v>
      </c>
      <c r="I3938" s="0" t="n">
        <v>0</v>
      </c>
      <c r="J3938" s="0" t="n">
        <v>33</v>
      </c>
      <c r="K3938" s="37" t="n">
        <f aca="false">E3938+Inputs!$B$5*F3938</f>
        <v>2.55</v>
      </c>
      <c r="L3938" s="37" t="n">
        <f aca="false">G3938+Inputs!$B$6*H3938</f>
        <v>2.55</v>
      </c>
      <c r="M3938" s="37" t="n">
        <f aca="false">I3938+Inputs!$B$7*J3938</f>
        <v>40.953</v>
      </c>
      <c r="N3938" s="37" t="n">
        <f aca="false">K3938+L3938+M3938</f>
        <v>46.053</v>
      </c>
    </row>
    <row r="3939" customFormat="false" ht="15" hidden="false" customHeight="false" outlineLevel="0" collapsed="false">
      <c r="A3939" s="0" t="s">
        <v>9</v>
      </c>
      <c r="B3939" s="0" t="s">
        <v>392</v>
      </c>
      <c r="C3939" s="15" t="n">
        <v>46204</v>
      </c>
      <c r="D3939" s="0" t="n">
        <v>2</v>
      </c>
      <c r="E3939" s="0" t="n">
        <v>0</v>
      </c>
      <c r="F3939" s="0" t="n">
        <v>3</v>
      </c>
      <c r="G3939" s="0" t="n">
        <v>0</v>
      </c>
      <c r="H3939" s="0" t="n">
        <v>2</v>
      </c>
      <c r="I3939" s="0" t="n">
        <v>0</v>
      </c>
      <c r="J3939" s="0" t="n">
        <v>27</v>
      </c>
      <c r="K3939" s="37" t="n">
        <f aca="false">E3939+Inputs!$B$5*F3939</f>
        <v>3.825</v>
      </c>
      <c r="L3939" s="37" t="n">
        <f aca="false">G3939+Inputs!$B$6*H3939</f>
        <v>2.55</v>
      </c>
      <c r="M3939" s="37" t="n">
        <f aca="false">I3939+Inputs!$B$7*J3939</f>
        <v>33.507</v>
      </c>
      <c r="N3939" s="37" t="n">
        <f aca="false">K3939+L3939+M3939</f>
        <v>39.882</v>
      </c>
    </row>
    <row r="3940" customFormat="false" ht="15" hidden="false" customHeight="false" outlineLevel="0" collapsed="false">
      <c r="A3940" s="0" t="s">
        <v>9</v>
      </c>
      <c r="B3940" s="0" t="s">
        <v>392</v>
      </c>
      <c r="C3940" s="15" t="n">
        <v>46235</v>
      </c>
      <c r="D3940" s="0" t="n">
        <v>2</v>
      </c>
      <c r="E3940" s="0" t="n">
        <v>0</v>
      </c>
      <c r="F3940" s="0" t="n">
        <v>0</v>
      </c>
      <c r="G3940" s="0" t="n">
        <v>0</v>
      </c>
      <c r="H3940" s="0" t="n">
        <v>4</v>
      </c>
      <c r="I3940" s="0" t="n">
        <v>0</v>
      </c>
      <c r="J3940" s="0" t="n">
        <v>32</v>
      </c>
      <c r="K3940" s="37" t="n">
        <f aca="false">E3940+Inputs!$B$5*F3940</f>
        <v>0</v>
      </c>
      <c r="L3940" s="37" t="n">
        <f aca="false">G3940+Inputs!$B$6*H3940</f>
        <v>5.1</v>
      </c>
      <c r="M3940" s="37" t="n">
        <f aca="false">I3940+Inputs!$B$7*J3940</f>
        <v>39.712</v>
      </c>
      <c r="N3940" s="37" t="n">
        <f aca="false">K3940+L3940+M3940</f>
        <v>44.812</v>
      </c>
    </row>
    <row r="3941" customFormat="false" ht="15" hidden="false" customHeight="false" outlineLevel="0" collapsed="false">
      <c r="A3941" s="0" t="s">
        <v>9</v>
      </c>
      <c r="B3941" s="0" t="s">
        <v>420</v>
      </c>
      <c r="C3941" s="15" t="n">
        <v>44927</v>
      </c>
      <c r="D3941" s="0" t="n">
        <v>3</v>
      </c>
      <c r="E3941" s="0" t="n">
        <v>7</v>
      </c>
      <c r="F3941" s="0" t="n">
        <v>50</v>
      </c>
      <c r="G3941" s="0" t="n">
        <v>0</v>
      </c>
      <c r="H3941" s="0" t="n">
        <v>2</v>
      </c>
      <c r="I3941" s="0" t="n">
        <v>0</v>
      </c>
      <c r="J3941" s="0" t="n">
        <v>608</v>
      </c>
      <c r="K3941" s="37" t="n">
        <f aca="false">E3941+Inputs!$B$5*F3941</f>
        <v>70.75</v>
      </c>
      <c r="L3941" s="37" t="n">
        <f aca="false">G3941+Inputs!$B$6*H3941</f>
        <v>2.55</v>
      </c>
      <c r="M3941" s="37" t="n">
        <f aca="false">I3941+Inputs!$B$7*J3941</f>
        <v>754.528</v>
      </c>
      <c r="N3941" s="37" t="n">
        <f aca="false">K3941+L3941+M3941</f>
        <v>827.828</v>
      </c>
    </row>
    <row r="3942" customFormat="false" ht="15" hidden="false" customHeight="false" outlineLevel="0" collapsed="false">
      <c r="A3942" s="0" t="s">
        <v>9</v>
      </c>
      <c r="B3942" s="0" t="s">
        <v>420</v>
      </c>
      <c r="C3942" s="15" t="n">
        <v>44958</v>
      </c>
      <c r="D3942" s="0" t="n">
        <v>3</v>
      </c>
      <c r="E3942" s="0" t="n">
        <v>6</v>
      </c>
      <c r="F3942" s="0" t="n">
        <v>55</v>
      </c>
      <c r="G3942" s="0" t="n">
        <v>0</v>
      </c>
      <c r="H3942" s="0" t="n">
        <v>2</v>
      </c>
      <c r="I3942" s="0" t="n">
        <v>0</v>
      </c>
      <c r="J3942" s="0" t="n">
        <v>467</v>
      </c>
      <c r="K3942" s="37" t="n">
        <f aca="false">E3942+Inputs!$B$5*F3942</f>
        <v>76.125</v>
      </c>
      <c r="L3942" s="37" t="n">
        <f aca="false">G3942+Inputs!$B$6*H3942</f>
        <v>2.55</v>
      </c>
      <c r="M3942" s="37" t="n">
        <f aca="false">I3942+Inputs!$B$7*J3942</f>
        <v>579.547</v>
      </c>
      <c r="N3942" s="37" t="n">
        <f aca="false">K3942+L3942+M3942</f>
        <v>658.222</v>
      </c>
    </row>
    <row r="3943" customFormat="false" ht="15" hidden="false" customHeight="false" outlineLevel="0" collapsed="false">
      <c r="A3943" s="0" t="s">
        <v>9</v>
      </c>
      <c r="B3943" s="0" t="s">
        <v>420</v>
      </c>
      <c r="C3943" s="15" t="n">
        <v>44986</v>
      </c>
      <c r="D3943" s="0" t="n">
        <v>3</v>
      </c>
      <c r="E3943" s="0" t="n">
        <v>0</v>
      </c>
      <c r="F3943" s="0" t="n">
        <v>13</v>
      </c>
      <c r="G3943" s="0" t="n">
        <v>0</v>
      </c>
      <c r="H3943" s="0" t="n">
        <v>0</v>
      </c>
      <c r="I3943" s="0" t="n">
        <v>0</v>
      </c>
      <c r="J3943" s="0" t="n">
        <v>86</v>
      </c>
      <c r="K3943" s="37" t="n">
        <f aca="false">E3943+Inputs!$B$5*F3943</f>
        <v>16.575</v>
      </c>
      <c r="L3943" s="37" t="n">
        <f aca="false">G3943+Inputs!$B$6*H3943</f>
        <v>0</v>
      </c>
      <c r="M3943" s="37" t="n">
        <f aca="false">I3943+Inputs!$B$7*J3943</f>
        <v>106.726</v>
      </c>
      <c r="N3943" s="37" t="n">
        <f aca="false">K3943+L3943+M3943</f>
        <v>123.301</v>
      </c>
    </row>
    <row r="3944" customFormat="false" ht="15" hidden="false" customHeight="false" outlineLevel="0" collapsed="false">
      <c r="A3944" s="0" t="s">
        <v>9</v>
      </c>
      <c r="B3944" s="0" t="s">
        <v>420</v>
      </c>
      <c r="C3944" s="15" t="n">
        <v>45017</v>
      </c>
      <c r="D3944" s="0" t="n">
        <v>3</v>
      </c>
      <c r="E3944" s="0" t="n">
        <v>0</v>
      </c>
      <c r="F3944" s="0" t="n">
        <v>12</v>
      </c>
      <c r="G3944" s="0" t="n">
        <v>0</v>
      </c>
      <c r="H3944" s="0" t="n">
        <v>1</v>
      </c>
      <c r="I3944" s="0" t="n">
        <v>0</v>
      </c>
      <c r="J3944" s="0" t="n">
        <v>204</v>
      </c>
      <c r="K3944" s="37" t="n">
        <f aca="false">E3944+Inputs!$B$5*F3944</f>
        <v>15.3</v>
      </c>
      <c r="L3944" s="37" t="n">
        <f aca="false">G3944+Inputs!$B$6*H3944</f>
        <v>1.275</v>
      </c>
      <c r="M3944" s="37" t="n">
        <f aca="false">I3944+Inputs!$B$7*J3944</f>
        <v>253.164</v>
      </c>
      <c r="N3944" s="37" t="n">
        <f aca="false">K3944+L3944+M3944</f>
        <v>269.739</v>
      </c>
    </row>
    <row r="3945" customFormat="false" ht="15" hidden="false" customHeight="false" outlineLevel="0" collapsed="false">
      <c r="A3945" s="0" t="s">
        <v>9</v>
      </c>
      <c r="B3945" s="0" t="s">
        <v>420</v>
      </c>
      <c r="C3945" s="15" t="n">
        <v>45047</v>
      </c>
      <c r="D3945" s="0" t="n">
        <v>3</v>
      </c>
      <c r="E3945" s="0" t="n">
        <v>0</v>
      </c>
      <c r="F3945" s="0" t="n">
        <v>71</v>
      </c>
      <c r="G3945" s="0" t="n">
        <v>0</v>
      </c>
      <c r="H3945" s="0" t="n">
        <v>5</v>
      </c>
      <c r="I3945" s="0" t="n">
        <v>0</v>
      </c>
      <c r="J3945" s="0" t="n">
        <v>572</v>
      </c>
      <c r="K3945" s="37" t="n">
        <f aca="false">E3945+Inputs!$B$5*F3945</f>
        <v>90.525</v>
      </c>
      <c r="L3945" s="37" t="n">
        <f aca="false">G3945+Inputs!$B$6*H3945</f>
        <v>6.375</v>
      </c>
      <c r="M3945" s="37" t="n">
        <f aca="false">I3945+Inputs!$B$7*J3945</f>
        <v>709.852</v>
      </c>
      <c r="N3945" s="37" t="n">
        <f aca="false">K3945+L3945+M3945</f>
        <v>806.752</v>
      </c>
    </row>
    <row r="3946" customFormat="false" ht="15" hidden="false" customHeight="false" outlineLevel="0" collapsed="false">
      <c r="A3946" s="0" t="s">
        <v>9</v>
      </c>
      <c r="B3946" s="0" t="s">
        <v>420</v>
      </c>
      <c r="C3946" s="15" t="n">
        <v>45078</v>
      </c>
      <c r="D3946" s="0" t="n">
        <v>3</v>
      </c>
      <c r="E3946" s="0" t="n">
        <v>0</v>
      </c>
      <c r="F3946" s="0" t="n">
        <v>71</v>
      </c>
      <c r="G3946" s="0" t="n">
        <v>0</v>
      </c>
      <c r="H3946" s="0" t="n">
        <v>6</v>
      </c>
      <c r="I3946" s="0" t="n">
        <v>0</v>
      </c>
      <c r="J3946" s="0" t="n">
        <v>695</v>
      </c>
      <c r="K3946" s="37" t="n">
        <f aca="false">E3946+Inputs!$B$5*F3946</f>
        <v>90.525</v>
      </c>
      <c r="L3946" s="37" t="n">
        <f aca="false">G3946+Inputs!$B$6*H3946</f>
        <v>7.65</v>
      </c>
      <c r="M3946" s="37" t="n">
        <f aca="false">I3946+Inputs!$B$7*J3946</f>
        <v>862.495</v>
      </c>
      <c r="N3946" s="37" t="n">
        <f aca="false">K3946+L3946+M3946</f>
        <v>960.67</v>
      </c>
    </row>
    <row r="3947" customFormat="false" ht="15" hidden="false" customHeight="false" outlineLevel="0" collapsed="false">
      <c r="A3947" s="0" t="s">
        <v>9</v>
      </c>
      <c r="B3947" s="0" t="s">
        <v>420</v>
      </c>
      <c r="C3947" s="15" t="n">
        <v>45108</v>
      </c>
      <c r="D3947" s="0" t="n">
        <v>3</v>
      </c>
      <c r="E3947" s="0" t="n">
        <v>6</v>
      </c>
      <c r="F3947" s="0" t="n">
        <v>73</v>
      </c>
      <c r="G3947" s="0" t="n">
        <v>0</v>
      </c>
      <c r="H3947" s="0" t="n">
        <v>3</v>
      </c>
      <c r="I3947" s="0" t="n">
        <v>0</v>
      </c>
      <c r="J3947" s="0" t="n">
        <v>649</v>
      </c>
      <c r="K3947" s="37" t="n">
        <f aca="false">E3947+Inputs!$B$5*F3947</f>
        <v>99.075</v>
      </c>
      <c r="L3947" s="37" t="n">
        <f aca="false">G3947+Inputs!$B$6*H3947</f>
        <v>3.825</v>
      </c>
      <c r="M3947" s="37" t="n">
        <f aca="false">I3947+Inputs!$B$7*J3947</f>
        <v>805.409</v>
      </c>
      <c r="N3947" s="37" t="n">
        <f aca="false">K3947+L3947+M3947</f>
        <v>908.309</v>
      </c>
    </row>
    <row r="3948" customFormat="false" ht="15" hidden="false" customHeight="false" outlineLevel="0" collapsed="false">
      <c r="A3948" s="0" t="s">
        <v>9</v>
      </c>
      <c r="B3948" s="0" t="s">
        <v>420</v>
      </c>
      <c r="C3948" s="15" t="n">
        <v>45139</v>
      </c>
      <c r="D3948" s="0" t="n">
        <v>3</v>
      </c>
      <c r="E3948" s="0" t="n">
        <v>0</v>
      </c>
      <c r="F3948" s="0" t="n">
        <v>69</v>
      </c>
      <c r="G3948" s="0" t="n">
        <v>0</v>
      </c>
      <c r="H3948" s="0" t="n">
        <v>17</v>
      </c>
      <c r="I3948" s="0" t="n">
        <v>0</v>
      </c>
      <c r="J3948" s="0" t="n">
        <v>728</v>
      </c>
      <c r="K3948" s="37" t="n">
        <f aca="false">E3948+Inputs!$B$5*F3948</f>
        <v>87.975</v>
      </c>
      <c r="L3948" s="37" t="n">
        <f aca="false">G3948+Inputs!$B$6*H3948</f>
        <v>21.675</v>
      </c>
      <c r="M3948" s="37" t="n">
        <f aca="false">I3948+Inputs!$B$7*J3948</f>
        <v>903.448</v>
      </c>
      <c r="N3948" s="37" t="n">
        <f aca="false">K3948+L3948+M3948</f>
        <v>1013.098</v>
      </c>
    </row>
    <row r="3949" customFormat="false" ht="15" hidden="false" customHeight="false" outlineLevel="0" collapsed="false">
      <c r="A3949" s="0" t="s">
        <v>9</v>
      </c>
      <c r="B3949" s="0" t="s">
        <v>420</v>
      </c>
      <c r="C3949" s="15" t="n">
        <v>45170</v>
      </c>
      <c r="D3949" s="0" t="n">
        <v>3</v>
      </c>
      <c r="E3949" s="0" t="n">
        <v>14</v>
      </c>
      <c r="F3949" s="0" t="n">
        <v>80</v>
      </c>
      <c r="G3949" s="0" t="n">
        <v>0</v>
      </c>
      <c r="H3949" s="0" t="n">
        <v>18</v>
      </c>
      <c r="I3949" s="0" t="n">
        <v>8</v>
      </c>
      <c r="J3949" s="0" t="n">
        <v>704</v>
      </c>
      <c r="K3949" s="37" t="n">
        <f aca="false">E3949+Inputs!$B$5*F3949</f>
        <v>116</v>
      </c>
      <c r="L3949" s="37" t="n">
        <f aca="false">G3949+Inputs!$B$6*H3949</f>
        <v>22.95</v>
      </c>
      <c r="M3949" s="37" t="n">
        <f aca="false">I3949+Inputs!$B$7*J3949</f>
        <v>881.664</v>
      </c>
      <c r="N3949" s="37" t="n">
        <f aca="false">K3949+L3949+M3949</f>
        <v>1020.614</v>
      </c>
    </row>
    <row r="3950" customFormat="false" ht="15" hidden="false" customHeight="false" outlineLevel="0" collapsed="false">
      <c r="A3950" s="0" t="s">
        <v>9</v>
      </c>
      <c r="B3950" s="0" t="s">
        <v>420</v>
      </c>
      <c r="C3950" s="15" t="n">
        <v>45200</v>
      </c>
      <c r="D3950" s="0" t="n">
        <v>3</v>
      </c>
      <c r="E3950" s="0" t="n">
        <v>0</v>
      </c>
      <c r="F3950" s="0" t="n">
        <v>54</v>
      </c>
      <c r="G3950" s="0" t="n">
        <v>0</v>
      </c>
      <c r="H3950" s="0" t="n">
        <v>15</v>
      </c>
      <c r="I3950" s="0" t="n">
        <v>6</v>
      </c>
      <c r="J3950" s="0" t="n">
        <v>682</v>
      </c>
      <c r="K3950" s="37" t="n">
        <f aca="false">E3950+Inputs!$B$5*F3950</f>
        <v>68.85</v>
      </c>
      <c r="L3950" s="37" t="n">
        <f aca="false">G3950+Inputs!$B$6*H3950</f>
        <v>19.125</v>
      </c>
      <c r="M3950" s="37" t="n">
        <f aca="false">I3950+Inputs!$B$7*J3950</f>
        <v>852.362</v>
      </c>
      <c r="N3950" s="37" t="n">
        <f aca="false">K3950+L3950+M3950</f>
        <v>940.337</v>
      </c>
    </row>
    <row r="3951" customFormat="false" ht="15" hidden="false" customHeight="false" outlineLevel="0" collapsed="false">
      <c r="A3951" s="0" t="s">
        <v>9</v>
      </c>
      <c r="B3951" s="0" t="s">
        <v>420</v>
      </c>
      <c r="C3951" s="15" t="n">
        <v>45231</v>
      </c>
      <c r="D3951" s="0" t="n">
        <v>3</v>
      </c>
      <c r="E3951" s="0" t="n">
        <v>9</v>
      </c>
      <c r="F3951" s="0" t="n">
        <v>88</v>
      </c>
      <c r="G3951" s="0" t="n">
        <v>0</v>
      </c>
      <c r="H3951" s="0" t="n">
        <v>14</v>
      </c>
      <c r="I3951" s="0" t="n">
        <v>0</v>
      </c>
      <c r="J3951" s="0" t="n">
        <v>611</v>
      </c>
      <c r="K3951" s="37" t="n">
        <f aca="false">E3951+Inputs!$B$5*F3951</f>
        <v>121.2</v>
      </c>
      <c r="L3951" s="37" t="n">
        <f aca="false">G3951+Inputs!$B$6*H3951</f>
        <v>17.85</v>
      </c>
      <c r="M3951" s="37" t="n">
        <f aca="false">I3951+Inputs!$B$7*J3951</f>
        <v>758.251</v>
      </c>
      <c r="N3951" s="37" t="n">
        <f aca="false">K3951+L3951+M3951</f>
        <v>897.301</v>
      </c>
    </row>
    <row r="3952" customFormat="false" ht="15" hidden="false" customHeight="false" outlineLevel="0" collapsed="false">
      <c r="A3952" s="0" t="s">
        <v>9</v>
      </c>
      <c r="B3952" s="0" t="s">
        <v>420</v>
      </c>
      <c r="C3952" s="15" t="n">
        <v>45261</v>
      </c>
      <c r="D3952" s="0" t="n">
        <v>3</v>
      </c>
      <c r="E3952" s="0" t="n">
        <v>0</v>
      </c>
      <c r="F3952" s="0" t="n">
        <v>58</v>
      </c>
      <c r="G3952" s="0" t="n">
        <v>0</v>
      </c>
      <c r="H3952" s="0" t="n">
        <v>8</v>
      </c>
      <c r="I3952" s="0" t="n">
        <v>0</v>
      </c>
      <c r="J3952" s="0" t="n">
        <v>508</v>
      </c>
      <c r="K3952" s="37" t="n">
        <f aca="false">E3952+Inputs!$B$5*F3952</f>
        <v>73.95</v>
      </c>
      <c r="L3952" s="37" t="n">
        <f aca="false">G3952+Inputs!$B$6*H3952</f>
        <v>10.2</v>
      </c>
      <c r="M3952" s="37" t="n">
        <f aca="false">I3952+Inputs!$B$7*J3952</f>
        <v>630.428</v>
      </c>
      <c r="N3952" s="37" t="n">
        <f aca="false">K3952+L3952+M3952</f>
        <v>714.578</v>
      </c>
    </row>
    <row r="3953" customFormat="false" ht="15" hidden="false" customHeight="false" outlineLevel="0" collapsed="false">
      <c r="A3953" s="0" t="s">
        <v>9</v>
      </c>
      <c r="B3953" s="0" t="s">
        <v>420</v>
      </c>
      <c r="C3953" s="15" t="n">
        <v>45292</v>
      </c>
      <c r="D3953" s="0" t="n">
        <v>3</v>
      </c>
      <c r="E3953" s="0" t="n">
        <v>0</v>
      </c>
      <c r="F3953" s="0" t="n">
        <v>66</v>
      </c>
      <c r="G3953" s="0" t="n">
        <v>0</v>
      </c>
      <c r="H3953" s="0" t="n">
        <v>7</v>
      </c>
      <c r="I3953" s="0" t="n">
        <v>0</v>
      </c>
      <c r="J3953" s="0" t="n">
        <v>579</v>
      </c>
      <c r="K3953" s="37" t="n">
        <f aca="false">E3953+Inputs!$B$5*F3953</f>
        <v>84.15</v>
      </c>
      <c r="L3953" s="37" t="n">
        <f aca="false">G3953+Inputs!$B$6*H3953</f>
        <v>8.925</v>
      </c>
      <c r="M3953" s="37" t="n">
        <f aca="false">I3953+Inputs!$B$7*J3953</f>
        <v>718.539</v>
      </c>
      <c r="N3953" s="37" t="n">
        <f aca="false">K3953+L3953+M3953</f>
        <v>811.614</v>
      </c>
    </row>
    <row r="3954" customFormat="false" ht="15" hidden="false" customHeight="false" outlineLevel="0" collapsed="false">
      <c r="A3954" s="0" t="s">
        <v>9</v>
      </c>
      <c r="B3954" s="0" t="s">
        <v>420</v>
      </c>
      <c r="C3954" s="15" t="n">
        <v>45323</v>
      </c>
      <c r="D3954" s="0" t="n">
        <v>3</v>
      </c>
      <c r="E3954" s="0" t="n">
        <v>0</v>
      </c>
      <c r="F3954" s="0" t="n">
        <v>18</v>
      </c>
      <c r="G3954" s="0" t="n">
        <v>0</v>
      </c>
      <c r="H3954" s="0" t="n">
        <v>1</v>
      </c>
      <c r="I3954" s="0" t="n">
        <v>0</v>
      </c>
      <c r="J3954" s="0" t="n">
        <v>88</v>
      </c>
      <c r="K3954" s="37" t="n">
        <f aca="false">E3954+Inputs!$B$5*F3954</f>
        <v>22.95</v>
      </c>
      <c r="L3954" s="37" t="n">
        <f aca="false">G3954+Inputs!$B$6*H3954</f>
        <v>1.275</v>
      </c>
      <c r="M3954" s="37" t="n">
        <f aca="false">I3954+Inputs!$B$7*J3954</f>
        <v>109.208</v>
      </c>
      <c r="N3954" s="37" t="n">
        <f aca="false">K3954+L3954+M3954</f>
        <v>133.433</v>
      </c>
    </row>
    <row r="3955" customFormat="false" ht="15" hidden="false" customHeight="false" outlineLevel="0" collapsed="false">
      <c r="A3955" s="0" t="s">
        <v>9</v>
      </c>
      <c r="B3955" s="0" t="s">
        <v>420</v>
      </c>
      <c r="C3955" s="15" t="n">
        <v>45352</v>
      </c>
      <c r="D3955" s="0" t="n">
        <v>3</v>
      </c>
      <c r="E3955" s="0" t="n">
        <v>0</v>
      </c>
      <c r="F3955" s="0" t="n">
        <v>24</v>
      </c>
      <c r="G3955" s="0" t="n">
        <v>0</v>
      </c>
      <c r="H3955" s="0" t="n">
        <v>4</v>
      </c>
      <c r="I3955" s="0" t="n">
        <v>0</v>
      </c>
      <c r="J3955" s="0" t="n">
        <v>158</v>
      </c>
      <c r="K3955" s="37" t="n">
        <f aca="false">E3955+Inputs!$B$5*F3955</f>
        <v>30.6</v>
      </c>
      <c r="L3955" s="37" t="n">
        <f aca="false">G3955+Inputs!$B$6*H3955</f>
        <v>5.1</v>
      </c>
      <c r="M3955" s="37" t="n">
        <f aca="false">I3955+Inputs!$B$7*J3955</f>
        <v>196.078</v>
      </c>
      <c r="N3955" s="37" t="n">
        <f aca="false">K3955+L3955+M3955</f>
        <v>231.778</v>
      </c>
    </row>
    <row r="3956" customFormat="false" ht="15" hidden="false" customHeight="false" outlineLevel="0" collapsed="false">
      <c r="A3956" s="0" t="s">
        <v>9</v>
      </c>
      <c r="B3956" s="0" t="s">
        <v>420</v>
      </c>
      <c r="C3956" s="15" t="n">
        <v>45383</v>
      </c>
      <c r="D3956" s="0" t="n">
        <v>3</v>
      </c>
      <c r="E3956" s="0" t="n">
        <v>0</v>
      </c>
      <c r="F3956" s="0" t="n">
        <v>45</v>
      </c>
      <c r="G3956" s="0" t="n">
        <v>0</v>
      </c>
      <c r="H3956" s="0" t="n">
        <v>5</v>
      </c>
      <c r="I3956" s="0" t="n">
        <v>0</v>
      </c>
      <c r="J3956" s="0" t="n">
        <v>432</v>
      </c>
      <c r="K3956" s="37" t="n">
        <f aca="false">E3956+Inputs!$B$5*F3956</f>
        <v>57.375</v>
      </c>
      <c r="L3956" s="37" t="n">
        <f aca="false">G3956+Inputs!$B$6*H3956</f>
        <v>6.375</v>
      </c>
      <c r="M3956" s="37" t="n">
        <f aca="false">I3956+Inputs!$B$7*J3956</f>
        <v>536.112</v>
      </c>
      <c r="N3956" s="37" t="n">
        <f aca="false">K3956+L3956+M3956</f>
        <v>599.862</v>
      </c>
    </row>
    <row r="3957" customFormat="false" ht="15" hidden="false" customHeight="false" outlineLevel="0" collapsed="false">
      <c r="A3957" s="0" t="s">
        <v>9</v>
      </c>
      <c r="B3957" s="0" t="s">
        <v>420</v>
      </c>
      <c r="C3957" s="15" t="n">
        <v>45413</v>
      </c>
      <c r="D3957" s="0" t="n">
        <v>3</v>
      </c>
      <c r="E3957" s="0" t="n">
        <v>0</v>
      </c>
      <c r="F3957" s="0" t="n">
        <v>46</v>
      </c>
      <c r="G3957" s="0" t="n">
        <v>0</v>
      </c>
      <c r="H3957" s="0" t="n">
        <v>10</v>
      </c>
      <c r="I3957" s="0" t="n">
        <v>0</v>
      </c>
      <c r="J3957" s="0" t="n">
        <v>436</v>
      </c>
      <c r="K3957" s="37" t="n">
        <f aca="false">E3957+Inputs!$B$5*F3957</f>
        <v>58.65</v>
      </c>
      <c r="L3957" s="37" t="n">
        <f aca="false">G3957+Inputs!$B$6*H3957</f>
        <v>12.75</v>
      </c>
      <c r="M3957" s="37" t="n">
        <f aca="false">I3957+Inputs!$B$7*J3957</f>
        <v>541.076</v>
      </c>
      <c r="N3957" s="37" t="n">
        <f aca="false">K3957+L3957+M3957</f>
        <v>612.476</v>
      </c>
    </row>
    <row r="3958" customFormat="false" ht="15" hidden="false" customHeight="false" outlineLevel="0" collapsed="false">
      <c r="A3958" s="0" t="s">
        <v>9</v>
      </c>
      <c r="B3958" s="0" t="s">
        <v>420</v>
      </c>
      <c r="C3958" s="15" t="n">
        <v>45444</v>
      </c>
      <c r="D3958" s="0" t="n">
        <v>3</v>
      </c>
      <c r="E3958" s="0" t="n">
        <v>0</v>
      </c>
      <c r="F3958" s="0" t="n">
        <v>80</v>
      </c>
      <c r="G3958" s="0" t="n">
        <v>0</v>
      </c>
      <c r="H3958" s="0" t="n">
        <v>23</v>
      </c>
      <c r="I3958" s="0" t="n">
        <v>7</v>
      </c>
      <c r="J3958" s="0" t="n">
        <v>686</v>
      </c>
      <c r="K3958" s="37" t="n">
        <f aca="false">E3958+Inputs!$B$5*F3958</f>
        <v>102</v>
      </c>
      <c r="L3958" s="37" t="n">
        <f aca="false">G3958+Inputs!$B$6*H3958</f>
        <v>29.325</v>
      </c>
      <c r="M3958" s="37" t="n">
        <f aca="false">I3958+Inputs!$B$7*J3958</f>
        <v>858.326</v>
      </c>
      <c r="N3958" s="37" t="n">
        <f aca="false">K3958+L3958+M3958</f>
        <v>989.651</v>
      </c>
    </row>
    <row r="3959" customFormat="false" ht="15" hidden="false" customHeight="false" outlineLevel="0" collapsed="false">
      <c r="A3959" s="0" t="s">
        <v>9</v>
      </c>
      <c r="B3959" s="0" t="s">
        <v>420</v>
      </c>
      <c r="C3959" s="15" t="n">
        <v>45474</v>
      </c>
      <c r="D3959" s="0" t="n">
        <v>3</v>
      </c>
      <c r="E3959" s="0" t="n">
        <v>0</v>
      </c>
      <c r="F3959" s="0" t="n">
        <v>58</v>
      </c>
      <c r="G3959" s="0" t="n">
        <v>0</v>
      </c>
      <c r="H3959" s="0" t="n">
        <v>18</v>
      </c>
      <c r="I3959" s="0" t="n">
        <v>7</v>
      </c>
      <c r="J3959" s="0" t="n">
        <v>585</v>
      </c>
      <c r="K3959" s="37" t="n">
        <f aca="false">E3959+Inputs!$B$5*F3959</f>
        <v>73.95</v>
      </c>
      <c r="L3959" s="37" t="n">
        <f aca="false">G3959+Inputs!$B$6*H3959</f>
        <v>22.95</v>
      </c>
      <c r="M3959" s="37" t="n">
        <f aca="false">I3959+Inputs!$B$7*J3959</f>
        <v>732.985</v>
      </c>
      <c r="N3959" s="37" t="n">
        <f aca="false">K3959+L3959+M3959</f>
        <v>829.885</v>
      </c>
    </row>
    <row r="3960" customFormat="false" ht="15" hidden="false" customHeight="false" outlineLevel="0" collapsed="false">
      <c r="A3960" s="0" t="s">
        <v>9</v>
      </c>
      <c r="B3960" s="0" t="s">
        <v>420</v>
      </c>
      <c r="C3960" s="15" t="n">
        <v>45505</v>
      </c>
      <c r="D3960" s="0" t="n">
        <v>3</v>
      </c>
      <c r="E3960" s="0" t="n">
        <v>0</v>
      </c>
      <c r="F3960" s="0" t="n">
        <v>49</v>
      </c>
      <c r="G3960" s="0" t="n">
        <v>0</v>
      </c>
      <c r="H3960" s="0" t="n">
        <v>21</v>
      </c>
      <c r="I3960" s="0" t="n">
        <v>0</v>
      </c>
      <c r="J3960" s="0" t="n">
        <v>575</v>
      </c>
      <c r="K3960" s="37" t="n">
        <f aca="false">E3960+Inputs!$B$5*F3960</f>
        <v>62.475</v>
      </c>
      <c r="L3960" s="37" t="n">
        <f aca="false">G3960+Inputs!$B$6*H3960</f>
        <v>26.775</v>
      </c>
      <c r="M3960" s="37" t="n">
        <f aca="false">I3960+Inputs!$B$7*J3960</f>
        <v>713.575</v>
      </c>
      <c r="N3960" s="37" t="n">
        <f aca="false">K3960+L3960+M3960</f>
        <v>802.825</v>
      </c>
    </row>
    <row r="3961" customFormat="false" ht="15" hidden="false" customHeight="false" outlineLevel="0" collapsed="false">
      <c r="A3961" s="0" t="s">
        <v>9</v>
      </c>
      <c r="B3961" s="0" t="s">
        <v>420</v>
      </c>
      <c r="C3961" s="15" t="n">
        <v>45536</v>
      </c>
      <c r="D3961" s="0" t="n">
        <v>3</v>
      </c>
      <c r="E3961" s="0" t="n">
        <v>0</v>
      </c>
      <c r="F3961" s="0" t="n">
        <v>74</v>
      </c>
      <c r="G3961" s="0" t="n">
        <v>0</v>
      </c>
      <c r="H3961" s="0" t="n">
        <v>22</v>
      </c>
      <c r="I3961" s="0" t="n">
        <v>0</v>
      </c>
      <c r="J3961" s="0" t="n">
        <v>580</v>
      </c>
      <c r="K3961" s="37" t="n">
        <f aca="false">E3961+Inputs!$B$5*F3961</f>
        <v>94.35</v>
      </c>
      <c r="L3961" s="37" t="n">
        <f aca="false">G3961+Inputs!$B$6*H3961</f>
        <v>28.05</v>
      </c>
      <c r="M3961" s="37" t="n">
        <f aca="false">I3961+Inputs!$B$7*J3961</f>
        <v>719.78</v>
      </c>
      <c r="N3961" s="37" t="n">
        <f aca="false">K3961+L3961+M3961</f>
        <v>842.18</v>
      </c>
    </row>
    <row r="3962" customFormat="false" ht="15" hidden="false" customHeight="false" outlineLevel="0" collapsed="false">
      <c r="A3962" s="0" t="s">
        <v>9</v>
      </c>
      <c r="B3962" s="0" t="s">
        <v>420</v>
      </c>
      <c r="C3962" s="15" t="n">
        <v>45566</v>
      </c>
      <c r="D3962" s="0" t="n">
        <v>3</v>
      </c>
      <c r="E3962" s="0" t="n">
        <v>0</v>
      </c>
      <c r="F3962" s="0" t="n">
        <v>51</v>
      </c>
      <c r="G3962" s="0" t="n">
        <v>0</v>
      </c>
      <c r="H3962" s="0" t="n">
        <v>19</v>
      </c>
      <c r="I3962" s="0" t="n">
        <v>0</v>
      </c>
      <c r="J3962" s="0" t="n">
        <v>548</v>
      </c>
      <c r="K3962" s="37" t="n">
        <f aca="false">E3962+Inputs!$B$5*F3962</f>
        <v>65.025</v>
      </c>
      <c r="L3962" s="37" t="n">
        <f aca="false">G3962+Inputs!$B$6*H3962</f>
        <v>24.225</v>
      </c>
      <c r="M3962" s="37" t="n">
        <f aca="false">I3962+Inputs!$B$7*J3962</f>
        <v>680.068</v>
      </c>
      <c r="N3962" s="37" t="n">
        <f aca="false">K3962+L3962+M3962</f>
        <v>769.318</v>
      </c>
    </row>
    <row r="3963" customFormat="false" ht="15" hidden="false" customHeight="false" outlineLevel="0" collapsed="false">
      <c r="A3963" s="0" t="s">
        <v>9</v>
      </c>
      <c r="B3963" s="0" t="s">
        <v>420</v>
      </c>
      <c r="C3963" s="15" t="n">
        <v>45597</v>
      </c>
      <c r="D3963" s="0" t="n">
        <v>3</v>
      </c>
      <c r="E3963" s="0" t="n">
        <v>0</v>
      </c>
      <c r="F3963" s="0" t="n">
        <v>55</v>
      </c>
      <c r="G3963" s="0" t="n">
        <v>0</v>
      </c>
      <c r="H3963" s="0" t="n">
        <v>12</v>
      </c>
      <c r="I3963" s="0" t="n">
        <v>0</v>
      </c>
      <c r="J3963" s="0" t="n">
        <v>549</v>
      </c>
      <c r="K3963" s="37" t="n">
        <f aca="false">E3963+Inputs!$B$5*F3963</f>
        <v>70.125</v>
      </c>
      <c r="L3963" s="37" t="n">
        <f aca="false">G3963+Inputs!$B$6*H3963</f>
        <v>15.3</v>
      </c>
      <c r="M3963" s="37" t="n">
        <f aca="false">I3963+Inputs!$B$7*J3963</f>
        <v>681.309</v>
      </c>
      <c r="N3963" s="37" t="n">
        <f aca="false">K3963+L3963+M3963</f>
        <v>766.734</v>
      </c>
    </row>
    <row r="3964" customFormat="false" ht="15" hidden="false" customHeight="false" outlineLevel="0" collapsed="false">
      <c r="A3964" s="0" t="s">
        <v>9</v>
      </c>
      <c r="B3964" s="0" t="s">
        <v>420</v>
      </c>
      <c r="C3964" s="15" t="n">
        <v>45627</v>
      </c>
      <c r="D3964" s="0" t="n">
        <v>3</v>
      </c>
      <c r="E3964" s="0" t="n">
        <v>0</v>
      </c>
      <c r="F3964" s="0" t="n">
        <v>66</v>
      </c>
      <c r="G3964" s="0" t="n">
        <v>0</v>
      </c>
      <c r="H3964" s="0" t="n">
        <v>20</v>
      </c>
      <c r="I3964" s="0" t="n">
        <v>0</v>
      </c>
      <c r="J3964" s="0" t="n">
        <v>527</v>
      </c>
      <c r="K3964" s="37" t="n">
        <f aca="false">E3964+Inputs!$B$5*F3964</f>
        <v>84.15</v>
      </c>
      <c r="L3964" s="37" t="n">
        <f aca="false">G3964+Inputs!$B$6*H3964</f>
        <v>25.5</v>
      </c>
      <c r="M3964" s="37" t="n">
        <f aca="false">I3964+Inputs!$B$7*J3964</f>
        <v>654.007</v>
      </c>
      <c r="N3964" s="37" t="n">
        <f aca="false">K3964+L3964+M3964</f>
        <v>763.657</v>
      </c>
    </row>
    <row r="3965" customFormat="false" ht="15" hidden="false" customHeight="false" outlineLevel="0" collapsed="false">
      <c r="A3965" s="0" t="s">
        <v>9</v>
      </c>
      <c r="B3965" s="0" t="s">
        <v>420</v>
      </c>
      <c r="C3965" s="15" t="n">
        <v>45658</v>
      </c>
      <c r="D3965" s="0" t="n">
        <v>3</v>
      </c>
      <c r="E3965" s="0" t="n">
        <v>0</v>
      </c>
      <c r="F3965" s="0" t="n">
        <v>28</v>
      </c>
      <c r="G3965" s="0" t="n">
        <v>0</v>
      </c>
      <c r="H3965" s="0" t="n">
        <v>19</v>
      </c>
      <c r="I3965" s="0" t="n">
        <v>6</v>
      </c>
      <c r="J3965" s="0" t="n">
        <v>512</v>
      </c>
      <c r="K3965" s="37" t="n">
        <f aca="false">E3965+Inputs!$B$5*F3965</f>
        <v>35.7</v>
      </c>
      <c r="L3965" s="37" t="n">
        <f aca="false">G3965+Inputs!$B$6*H3965</f>
        <v>24.225</v>
      </c>
      <c r="M3965" s="37" t="n">
        <f aca="false">I3965+Inputs!$B$7*J3965</f>
        <v>641.392</v>
      </c>
      <c r="N3965" s="37" t="n">
        <f aca="false">K3965+L3965+M3965</f>
        <v>701.317</v>
      </c>
    </row>
    <row r="3966" customFormat="false" ht="15" hidden="false" customHeight="false" outlineLevel="0" collapsed="false">
      <c r="A3966" s="0" t="s">
        <v>9</v>
      </c>
      <c r="B3966" s="0" t="s">
        <v>420</v>
      </c>
      <c r="C3966" s="15" t="n">
        <v>45689</v>
      </c>
      <c r="D3966" s="0" t="n">
        <v>3</v>
      </c>
      <c r="E3966" s="0" t="n">
        <v>0</v>
      </c>
      <c r="F3966" s="0" t="n">
        <v>49</v>
      </c>
      <c r="G3966" s="0" t="n">
        <v>0</v>
      </c>
      <c r="H3966" s="0" t="n">
        <v>34</v>
      </c>
      <c r="I3966" s="0" t="n">
        <v>0</v>
      </c>
      <c r="J3966" s="0" t="n">
        <v>564</v>
      </c>
      <c r="K3966" s="37" t="n">
        <f aca="false">E3966+Inputs!$B$5*F3966</f>
        <v>62.475</v>
      </c>
      <c r="L3966" s="37" t="n">
        <f aca="false">G3966+Inputs!$B$6*H3966</f>
        <v>43.35</v>
      </c>
      <c r="M3966" s="37" t="n">
        <f aca="false">I3966+Inputs!$B$7*J3966</f>
        <v>699.924</v>
      </c>
      <c r="N3966" s="37" t="n">
        <f aca="false">K3966+L3966+M3966</f>
        <v>805.749</v>
      </c>
    </row>
    <row r="3967" customFormat="false" ht="15" hidden="false" customHeight="false" outlineLevel="0" collapsed="false">
      <c r="A3967" s="0" t="s">
        <v>9</v>
      </c>
      <c r="B3967" s="0" t="s">
        <v>420</v>
      </c>
      <c r="C3967" s="15" t="n">
        <v>45717</v>
      </c>
      <c r="D3967" s="0" t="n">
        <v>3</v>
      </c>
      <c r="E3967" s="0" t="n">
        <v>0</v>
      </c>
      <c r="F3967" s="0" t="n">
        <v>70</v>
      </c>
      <c r="G3967" s="0" t="n">
        <v>0</v>
      </c>
      <c r="H3967" s="0" t="n">
        <v>35</v>
      </c>
      <c r="I3967" s="0" t="n">
        <v>0</v>
      </c>
      <c r="J3967" s="0" t="n">
        <v>557</v>
      </c>
      <c r="K3967" s="37" t="n">
        <f aca="false">E3967+Inputs!$B$5*F3967</f>
        <v>89.25</v>
      </c>
      <c r="L3967" s="37" t="n">
        <f aca="false">G3967+Inputs!$B$6*H3967</f>
        <v>44.625</v>
      </c>
      <c r="M3967" s="37" t="n">
        <f aca="false">I3967+Inputs!$B$7*J3967</f>
        <v>691.237</v>
      </c>
      <c r="N3967" s="37" t="n">
        <f aca="false">K3967+L3967+M3967</f>
        <v>825.112</v>
      </c>
    </row>
    <row r="3968" customFormat="false" ht="15" hidden="false" customHeight="false" outlineLevel="0" collapsed="false">
      <c r="A3968" s="0" t="s">
        <v>9</v>
      </c>
      <c r="B3968" s="0" t="s">
        <v>420</v>
      </c>
      <c r="C3968" s="15" t="n">
        <v>45748</v>
      </c>
      <c r="D3968" s="0" t="n">
        <v>3</v>
      </c>
      <c r="E3968" s="0" t="n">
        <v>0</v>
      </c>
      <c r="F3968" s="0" t="n">
        <v>48</v>
      </c>
      <c r="G3968" s="0" t="n">
        <v>0</v>
      </c>
      <c r="H3968" s="0" t="n">
        <v>9</v>
      </c>
      <c r="I3968" s="0" t="n">
        <v>0</v>
      </c>
      <c r="J3968" s="0" t="n">
        <v>504</v>
      </c>
      <c r="K3968" s="37" t="n">
        <f aca="false">E3968+Inputs!$B$5*F3968</f>
        <v>61.2</v>
      </c>
      <c r="L3968" s="37" t="n">
        <f aca="false">G3968+Inputs!$B$6*H3968</f>
        <v>11.475</v>
      </c>
      <c r="M3968" s="37" t="n">
        <f aca="false">I3968+Inputs!$B$7*J3968</f>
        <v>625.464</v>
      </c>
      <c r="N3968" s="37" t="n">
        <f aca="false">K3968+L3968+M3968</f>
        <v>698.139</v>
      </c>
    </row>
    <row r="3969" customFormat="false" ht="15" hidden="false" customHeight="false" outlineLevel="0" collapsed="false">
      <c r="A3969" s="0" t="s">
        <v>9</v>
      </c>
      <c r="B3969" s="0" t="s">
        <v>420</v>
      </c>
      <c r="C3969" s="15" t="n">
        <v>45778</v>
      </c>
      <c r="D3969" s="0" t="n">
        <v>3</v>
      </c>
      <c r="E3969" s="0" t="n">
        <v>0</v>
      </c>
      <c r="F3969" s="0" t="n">
        <v>110</v>
      </c>
      <c r="G3969" s="0" t="n">
        <v>0</v>
      </c>
      <c r="H3969" s="0" t="n">
        <v>19</v>
      </c>
      <c r="I3969" s="0" t="n">
        <v>6</v>
      </c>
      <c r="J3969" s="0" t="n">
        <v>617</v>
      </c>
      <c r="K3969" s="37" t="n">
        <f aca="false">E3969+Inputs!$B$5*F3969</f>
        <v>140.25</v>
      </c>
      <c r="L3969" s="37" t="n">
        <f aca="false">G3969+Inputs!$B$6*H3969</f>
        <v>24.225</v>
      </c>
      <c r="M3969" s="37" t="n">
        <f aca="false">I3969+Inputs!$B$7*J3969</f>
        <v>771.697</v>
      </c>
      <c r="N3969" s="37" t="n">
        <f aca="false">K3969+L3969+M3969</f>
        <v>936.172</v>
      </c>
    </row>
    <row r="3970" customFormat="false" ht="15" hidden="false" customHeight="false" outlineLevel="0" collapsed="false">
      <c r="A3970" s="0" t="s">
        <v>9</v>
      </c>
      <c r="B3970" s="0" t="s">
        <v>420</v>
      </c>
      <c r="C3970" s="15" t="n">
        <v>45809</v>
      </c>
      <c r="D3970" s="0" t="n">
        <v>3</v>
      </c>
      <c r="E3970" s="0" t="n">
        <v>7</v>
      </c>
      <c r="F3970" s="0" t="n">
        <v>108</v>
      </c>
      <c r="G3970" s="0" t="n">
        <v>0</v>
      </c>
      <c r="H3970" s="0" t="n">
        <v>22</v>
      </c>
      <c r="I3970" s="0" t="n">
        <v>0</v>
      </c>
      <c r="J3970" s="0" t="n">
        <v>623</v>
      </c>
      <c r="K3970" s="37" t="n">
        <f aca="false">E3970+Inputs!$B$5*F3970</f>
        <v>144.7</v>
      </c>
      <c r="L3970" s="37" t="n">
        <f aca="false">G3970+Inputs!$B$6*H3970</f>
        <v>28.05</v>
      </c>
      <c r="M3970" s="37" t="n">
        <f aca="false">I3970+Inputs!$B$7*J3970</f>
        <v>773.143</v>
      </c>
      <c r="N3970" s="37" t="n">
        <f aca="false">K3970+L3970+M3970</f>
        <v>945.893</v>
      </c>
    </row>
    <row r="3971" customFormat="false" ht="15" hidden="false" customHeight="false" outlineLevel="0" collapsed="false">
      <c r="A3971" s="0" t="s">
        <v>9</v>
      </c>
      <c r="B3971" s="0" t="s">
        <v>420</v>
      </c>
      <c r="C3971" s="15" t="n">
        <v>45839</v>
      </c>
      <c r="D3971" s="0" t="n">
        <v>3</v>
      </c>
      <c r="E3971" s="0" t="n">
        <v>0</v>
      </c>
      <c r="F3971" s="0" t="n">
        <v>52</v>
      </c>
      <c r="G3971" s="0" t="n">
        <v>0</v>
      </c>
      <c r="H3971" s="0" t="n">
        <v>22</v>
      </c>
      <c r="I3971" s="0" t="n">
        <v>0</v>
      </c>
      <c r="J3971" s="0" t="n">
        <v>588</v>
      </c>
      <c r="K3971" s="37" t="n">
        <f aca="false">E3971+Inputs!$B$5*F3971</f>
        <v>66.3</v>
      </c>
      <c r="L3971" s="37" t="n">
        <f aca="false">G3971+Inputs!$B$6*H3971</f>
        <v>28.05</v>
      </c>
      <c r="M3971" s="37" t="n">
        <f aca="false">I3971+Inputs!$B$7*J3971</f>
        <v>729.708</v>
      </c>
      <c r="N3971" s="37" t="n">
        <f aca="false">K3971+L3971+M3971</f>
        <v>824.058</v>
      </c>
    </row>
    <row r="3972" customFormat="false" ht="15" hidden="false" customHeight="false" outlineLevel="0" collapsed="false">
      <c r="A3972" s="0" t="s">
        <v>9</v>
      </c>
      <c r="B3972" s="0" t="s">
        <v>420</v>
      </c>
      <c r="C3972" s="15" t="n">
        <v>45870</v>
      </c>
      <c r="D3972" s="0" t="n">
        <v>3</v>
      </c>
      <c r="E3972" s="0" t="n">
        <v>0</v>
      </c>
      <c r="F3972" s="0" t="n">
        <v>97</v>
      </c>
      <c r="G3972" s="0" t="n">
        <v>0</v>
      </c>
      <c r="H3972" s="0" t="n">
        <v>9</v>
      </c>
      <c r="I3972" s="0" t="n">
        <v>0</v>
      </c>
      <c r="J3972" s="0" t="n">
        <v>554</v>
      </c>
      <c r="K3972" s="37" t="n">
        <f aca="false">E3972+Inputs!$B$5*F3972</f>
        <v>123.675</v>
      </c>
      <c r="L3972" s="37" t="n">
        <f aca="false">G3972+Inputs!$B$6*H3972</f>
        <v>11.475</v>
      </c>
      <c r="M3972" s="37" t="n">
        <f aca="false">I3972+Inputs!$B$7*J3972</f>
        <v>687.514</v>
      </c>
      <c r="N3972" s="37" t="n">
        <f aca="false">K3972+L3972+M3972</f>
        <v>822.664</v>
      </c>
    </row>
    <row r="3973" customFormat="false" ht="15" hidden="false" customHeight="false" outlineLevel="0" collapsed="false">
      <c r="A3973" s="0" t="s">
        <v>9</v>
      </c>
      <c r="B3973" s="0" t="s">
        <v>420</v>
      </c>
      <c r="C3973" s="15" t="n">
        <v>45901</v>
      </c>
      <c r="D3973" s="0" t="n">
        <v>3</v>
      </c>
      <c r="E3973" s="0" t="n">
        <v>7</v>
      </c>
      <c r="F3973" s="0" t="n">
        <v>126</v>
      </c>
      <c r="G3973" s="0" t="n">
        <v>0</v>
      </c>
      <c r="H3973" s="0" t="n">
        <v>19</v>
      </c>
      <c r="I3973" s="0" t="n">
        <v>0</v>
      </c>
      <c r="J3973" s="0" t="n">
        <v>547</v>
      </c>
      <c r="K3973" s="37" t="n">
        <f aca="false">E3973+Inputs!$B$5*F3973</f>
        <v>167.65</v>
      </c>
      <c r="L3973" s="37" t="n">
        <f aca="false">G3973+Inputs!$B$6*H3973</f>
        <v>24.225</v>
      </c>
      <c r="M3973" s="37" t="n">
        <f aca="false">I3973+Inputs!$B$7*J3973</f>
        <v>678.827</v>
      </c>
      <c r="N3973" s="37" t="n">
        <f aca="false">K3973+L3973+M3973</f>
        <v>870.702</v>
      </c>
    </row>
    <row r="3974" customFormat="false" ht="15" hidden="false" customHeight="false" outlineLevel="0" collapsed="false">
      <c r="A3974" s="0" t="s">
        <v>9</v>
      </c>
      <c r="B3974" s="0" t="s">
        <v>420</v>
      </c>
      <c r="C3974" s="15" t="n">
        <v>45931</v>
      </c>
      <c r="D3974" s="0" t="n">
        <v>3</v>
      </c>
      <c r="E3974" s="0" t="n">
        <v>0</v>
      </c>
      <c r="F3974" s="0" t="n">
        <v>63</v>
      </c>
      <c r="G3974" s="0" t="n">
        <v>0</v>
      </c>
      <c r="H3974" s="0" t="n">
        <v>27</v>
      </c>
      <c r="I3974" s="0" t="n">
        <v>0</v>
      </c>
      <c r="J3974" s="0" t="n">
        <v>523</v>
      </c>
      <c r="K3974" s="37" t="n">
        <f aca="false">E3974+Inputs!$B$5*F3974</f>
        <v>80.325</v>
      </c>
      <c r="L3974" s="37" t="n">
        <f aca="false">G3974+Inputs!$B$6*H3974</f>
        <v>34.425</v>
      </c>
      <c r="M3974" s="37" t="n">
        <f aca="false">I3974+Inputs!$B$7*J3974</f>
        <v>649.043</v>
      </c>
      <c r="N3974" s="37" t="n">
        <f aca="false">K3974+L3974+M3974</f>
        <v>763.793</v>
      </c>
    </row>
    <row r="3975" customFormat="false" ht="15" hidden="false" customHeight="false" outlineLevel="0" collapsed="false">
      <c r="A3975" s="0" t="s">
        <v>9</v>
      </c>
      <c r="B3975" s="0" t="s">
        <v>420</v>
      </c>
      <c r="C3975" s="15" t="n">
        <v>45962</v>
      </c>
      <c r="D3975" s="0" t="n">
        <v>3</v>
      </c>
      <c r="E3975" s="0" t="n">
        <v>0</v>
      </c>
      <c r="F3975" s="0" t="n">
        <v>86</v>
      </c>
      <c r="G3975" s="0" t="n">
        <v>0</v>
      </c>
      <c r="H3975" s="0" t="n">
        <v>27</v>
      </c>
      <c r="I3975" s="0" t="n">
        <v>0</v>
      </c>
      <c r="J3975" s="0" t="n">
        <v>523</v>
      </c>
      <c r="K3975" s="37" t="n">
        <f aca="false">E3975+Inputs!$B$5*F3975</f>
        <v>109.65</v>
      </c>
      <c r="L3975" s="37" t="n">
        <f aca="false">G3975+Inputs!$B$6*H3975</f>
        <v>34.425</v>
      </c>
      <c r="M3975" s="37" t="n">
        <f aca="false">I3975+Inputs!$B$7*J3975</f>
        <v>649.043</v>
      </c>
      <c r="N3975" s="37" t="n">
        <f aca="false">K3975+L3975+M3975</f>
        <v>793.118</v>
      </c>
    </row>
    <row r="3976" customFormat="false" ht="15" hidden="false" customHeight="false" outlineLevel="0" collapsed="false">
      <c r="A3976" s="0" t="s">
        <v>9</v>
      </c>
      <c r="B3976" s="0" t="s">
        <v>420</v>
      </c>
      <c r="C3976" s="15" t="n">
        <v>45992</v>
      </c>
      <c r="D3976" s="0" t="n">
        <v>3</v>
      </c>
      <c r="E3976" s="0" t="n">
        <v>0</v>
      </c>
      <c r="F3976" s="0" t="n">
        <v>95</v>
      </c>
      <c r="G3976" s="0" t="n">
        <v>0</v>
      </c>
      <c r="H3976" s="0" t="n">
        <v>26</v>
      </c>
      <c r="I3976" s="0" t="n">
        <v>0</v>
      </c>
      <c r="J3976" s="0" t="n">
        <v>517</v>
      </c>
      <c r="K3976" s="37" t="n">
        <f aca="false">E3976+Inputs!$B$5*F3976</f>
        <v>121.125</v>
      </c>
      <c r="L3976" s="37" t="n">
        <f aca="false">G3976+Inputs!$B$6*H3976</f>
        <v>33.15</v>
      </c>
      <c r="M3976" s="37" t="n">
        <f aca="false">I3976+Inputs!$B$7*J3976</f>
        <v>641.597</v>
      </c>
      <c r="N3976" s="37" t="n">
        <f aca="false">K3976+L3976+M3976</f>
        <v>795.872</v>
      </c>
    </row>
    <row r="3977" customFormat="false" ht="15" hidden="false" customHeight="false" outlineLevel="0" collapsed="false">
      <c r="A3977" s="0" t="s">
        <v>9</v>
      </c>
      <c r="B3977" s="0" t="s">
        <v>420</v>
      </c>
      <c r="C3977" s="15" t="n">
        <v>46023</v>
      </c>
      <c r="D3977" s="0" t="n">
        <v>3</v>
      </c>
      <c r="E3977" s="0" t="n">
        <v>0</v>
      </c>
      <c r="F3977" s="0" t="n">
        <v>69</v>
      </c>
      <c r="G3977" s="0" t="n">
        <v>0</v>
      </c>
      <c r="H3977" s="0" t="n">
        <v>20</v>
      </c>
      <c r="I3977" s="0" t="n">
        <v>0</v>
      </c>
      <c r="J3977" s="0" t="n">
        <v>499</v>
      </c>
      <c r="K3977" s="37" t="n">
        <f aca="false">E3977+Inputs!$B$5*F3977</f>
        <v>87.975</v>
      </c>
      <c r="L3977" s="37" t="n">
        <f aca="false">G3977+Inputs!$B$6*H3977</f>
        <v>25.5</v>
      </c>
      <c r="M3977" s="37" t="n">
        <f aca="false">I3977+Inputs!$B$7*J3977</f>
        <v>619.259</v>
      </c>
      <c r="N3977" s="37" t="n">
        <f aca="false">K3977+L3977+M3977</f>
        <v>732.734</v>
      </c>
    </row>
    <row r="3978" customFormat="false" ht="15" hidden="false" customHeight="false" outlineLevel="0" collapsed="false">
      <c r="A3978" s="0" t="s">
        <v>9</v>
      </c>
      <c r="B3978" s="0" t="s">
        <v>420</v>
      </c>
      <c r="C3978" s="15" t="n">
        <v>46054</v>
      </c>
      <c r="D3978" s="0" t="n">
        <v>3</v>
      </c>
      <c r="E3978" s="0" t="n">
        <v>0</v>
      </c>
      <c r="F3978" s="0" t="n">
        <v>105</v>
      </c>
      <c r="G3978" s="0" t="n">
        <v>0</v>
      </c>
      <c r="H3978" s="0" t="n">
        <v>34</v>
      </c>
      <c r="I3978" s="0" t="n">
        <v>0</v>
      </c>
      <c r="J3978" s="0" t="n">
        <v>488</v>
      </c>
      <c r="K3978" s="37" t="n">
        <f aca="false">E3978+Inputs!$B$5*F3978</f>
        <v>133.875</v>
      </c>
      <c r="L3978" s="37" t="n">
        <f aca="false">G3978+Inputs!$B$6*H3978</f>
        <v>43.35</v>
      </c>
      <c r="M3978" s="37" t="n">
        <f aca="false">I3978+Inputs!$B$7*J3978</f>
        <v>605.608</v>
      </c>
      <c r="N3978" s="37" t="n">
        <f aca="false">K3978+L3978+M3978</f>
        <v>782.833</v>
      </c>
    </row>
    <row r="3979" customFormat="false" ht="15" hidden="false" customHeight="false" outlineLevel="0" collapsed="false">
      <c r="A3979" s="0" t="s">
        <v>9</v>
      </c>
      <c r="B3979" s="0" t="s">
        <v>420</v>
      </c>
      <c r="C3979" s="15" t="n">
        <v>46082</v>
      </c>
      <c r="D3979" s="0" t="n">
        <v>3</v>
      </c>
      <c r="E3979" s="0" t="n">
        <v>0</v>
      </c>
      <c r="F3979" s="0" t="n">
        <v>124</v>
      </c>
      <c r="G3979" s="0" t="n">
        <v>0</v>
      </c>
      <c r="H3979" s="0" t="n">
        <v>43</v>
      </c>
      <c r="I3979" s="0" t="n">
        <v>0</v>
      </c>
      <c r="J3979" s="0" t="n">
        <v>517</v>
      </c>
      <c r="K3979" s="37" t="n">
        <f aca="false">E3979+Inputs!$B$5*F3979</f>
        <v>158.1</v>
      </c>
      <c r="L3979" s="37" t="n">
        <f aca="false">G3979+Inputs!$B$6*H3979</f>
        <v>54.825</v>
      </c>
      <c r="M3979" s="37" t="n">
        <f aca="false">I3979+Inputs!$B$7*J3979</f>
        <v>641.597</v>
      </c>
      <c r="N3979" s="37" t="n">
        <f aca="false">K3979+L3979+M3979</f>
        <v>854.522</v>
      </c>
    </row>
    <row r="3980" customFormat="false" ht="15" hidden="false" customHeight="false" outlineLevel="0" collapsed="false">
      <c r="A3980" s="0" t="s">
        <v>9</v>
      </c>
      <c r="B3980" s="0" t="s">
        <v>420</v>
      </c>
      <c r="C3980" s="15" t="n">
        <v>46113</v>
      </c>
      <c r="D3980" s="0" t="n">
        <v>3</v>
      </c>
      <c r="E3980" s="0" t="n">
        <v>0</v>
      </c>
      <c r="F3980" s="0" t="n">
        <v>121</v>
      </c>
      <c r="G3980" s="0" t="n">
        <v>0</v>
      </c>
      <c r="H3980" s="0" t="n">
        <v>52</v>
      </c>
      <c r="I3980" s="0" t="n">
        <v>0</v>
      </c>
      <c r="J3980" s="0" t="n">
        <v>412</v>
      </c>
      <c r="K3980" s="37" t="n">
        <f aca="false">E3980+Inputs!$B$5*F3980</f>
        <v>154.275</v>
      </c>
      <c r="L3980" s="37" t="n">
        <f aca="false">G3980+Inputs!$B$6*H3980</f>
        <v>66.3</v>
      </c>
      <c r="M3980" s="37" t="n">
        <f aca="false">I3980+Inputs!$B$7*J3980</f>
        <v>511.292</v>
      </c>
      <c r="N3980" s="37" t="n">
        <f aca="false">K3980+L3980+M3980</f>
        <v>731.867</v>
      </c>
    </row>
    <row r="3981" customFormat="false" ht="15" hidden="false" customHeight="false" outlineLevel="0" collapsed="false">
      <c r="A3981" s="0" t="s">
        <v>9</v>
      </c>
      <c r="B3981" s="0" t="s">
        <v>420</v>
      </c>
      <c r="C3981" s="15" t="n">
        <v>46143</v>
      </c>
      <c r="D3981" s="0" t="n">
        <v>3</v>
      </c>
      <c r="E3981" s="0" t="n">
        <v>17</v>
      </c>
      <c r="F3981" s="0" t="n">
        <v>148</v>
      </c>
      <c r="G3981" s="0" t="n">
        <v>0</v>
      </c>
      <c r="H3981" s="0" t="n">
        <v>54</v>
      </c>
      <c r="I3981" s="0" t="n">
        <v>0</v>
      </c>
      <c r="J3981" s="0" t="n">
        <v>468</v>
      </c>
      <c r="K3981" s="37" t="n">
        <f aca="false">E3981+Inputs!$B$5*F3981</f>
        <v>205.7</v>
      </c>
      <c r="L3981" s="37" t="n">
        <f aca="false">G3981+Inputs!$B$6*H3981</f>
        <v>68.85</v>
      </c>
      <c r="M3981" s="37" t="n">
        <f aca="false">I3981+Inputs!$B$7*J3981</f>
        <v>580.788</v>
      </c>
      <c r="N3981" s="37" t="n">
        <f aca="false">K3981+L3981+M3981</f>
        <v>855.338</v>
      </c>
    </row>
    <row r="3982" customFormat="false" ht="15" hidden="false" customHeight="false" outlineLevel="0" collapsed="false">
      <c r="A3982" s="0" t="s">
        <v>9</v>
      </c>
      <c r="B3982" s="0" t="s">
        <v>420</v>
      </c>
      <c r="C3982" s="15" t="n">
        <v>46174</v>
      </c>
      <c r="D3982" s="0" t="n">
        <v>3</v>
      </c>
      <c r="E3982" s="0" t="n">
        <v>19</v>
      </c>
      <c r="F3982" s="0" t="n">
        <v>169</v>
      </c>
      <c r="G3982" s="0" t="n">
        <v>0</v>
      </c>
      <c r="H3982" s="0" t="n">
        <v>68</v>
      </c>
      <c r="I3982" s="0" t="n">
        <v>0</v>
      </c>
      <c r="J3982" s="0" t="n">
        <v>618</v>
      </c>
      <c r="K3982" s="37" t="n">
        <f aca="false">E3982+Inputs!$B$5*F3982</f>
        <v>234.475</v>
      </c>
      <c r="L3982" s="37" t="n">
        <f aca="false">G3982+Inputs!$B$6*H3982</f>
        <v>86.7</v>
      </c>
      <c r="M3982" s="37" t="n">
        <f aca="false">I3982+Inputs!$B$7*J3982</f>
        <v>766.938</v>
      </c>
      <c r="N3982" s="37" t="n">
        <f aca="false">K3982+L3982+M3982</f>
        <v>1088.113</v>
      </c>
    </row>
    <row r="3983" customFormat="false" ht="15" hidden="false" customHeight="false" outlineLevel="0" collapsed="false">
      <c r="A3983" s="0" t="s">
        <v>9</v>
      </c>
      <c r="B3983" s="0" t="s">
        <v>420</v>
      </c>
      <c r="C3983" s="15" t="n">
        <v>46204</v>
      </c>
      <c r="D3983" s="0" t="n">
        <v>3</v>
      </c>
      <c r="E3983" s="0" t="n">
        <v>8</v>
      </c>
      <c r="F3983" s="0" t="n">
        <v>173</v>
      </c>
      <c r="G3983" s="0" t="n">
        <v>0</v>
      </c>
      <c r="H3983" s="0" t="n">
        <v>82</v>
      </c>
      <c r="I3983" s="0" t="n">
        <v>6</v>
      </c>
      <c r="J3983" s="0" t="n">
        <v>457</v>
      </c>
      <c r="K3983" s="37" t="n">
        <f aca="false">E3983+Inputs!$B$5*F3983</f>
        <v>228.575</v>
      </c>
      <c r="L3983" s="37" t="n">
        <f aca="false">G3983+Inputs!$B$6*H3983</f>
        <v>104.55</v>
      </c>
      <c r="M3983" s="37" t="n">
        <f aca="false">I3983+Inputs!$B$7*J3983</f>
        <v>573.137</v>
      </c>
      <c r="N3983" s="37" t="n">
        <f aca="false">K3983+L3983+M3983</f>
        <v>906.262</v>
      </c>
    </row>
    <row r="3984" customFormat="false" ht="15" hidden="false" customHeight="false" outlineLevel="0" collapsed="false">
      <c r="A3984" s="0" t="s">
        <v>9</v>
      </c>
      <c r="B3984" s="0" t="s">
        <v>420</v>
      </c>
      <c r="C3984" s="15" t="n">
        <v>46235</v>
      </c>
      <c r="D3984" s="0" t="n">
        <v>3</v>
      </c>
      <c r="E3984" s="0" t="n">
        <v>12</v>
      </c>
      <c r="F3984" s="0" t="n">
        <v>187</v>
      </c>
      <c r="G3984" s="0" t="n">
        <v>0</v>
      </c>
      <c r="H3984" s="0" t="n">
        <v>62</v>
      </c>
      <c r="I3984" s="0" t="n">
        <v>0</v>
      </c>
      <c r="J3984" s="0" t="n">
        <v>368</v>
      </c>
      <c r="K3984" s="37" t="n">
        <f aca="false">E3984+Inputs!$B$5*F3984</f>
        <v>250.425</v>
      </c>
      <c r="L3984" s="37" t="n">
        <f aca="false">G3984+Inputs!$B$6*H3984</f>
        <v>79.05</v>
      </c>
      <c r="M3984" s="37" t="n">
        <f aca="false">I3984+Inputs!$B$7*J3984</f>
        <v>456.688</v>
      </c>
      <c r="N3984" s="37" t="n">
        <f aca="false">K3984+L3984+M3984</f>
        <v>786.163</v>
      </c>
    </row>
    <row r="3985" customFormat="false" ht="15" hidden="false" customHeight="false" outlineLevel="0" collapsed="false">
      <c r="A3985" s="0" t="s">
        <v>9</v>
      </c>
      <c r="B3985" s="0" t="s">
        <v>423</v>
      </c>
      <c r="C3985" s="15" t="n">
        <v>44927</v>
      </c>
      <c r="D3985" s="0" t="n">
        <v>4</v>
      </c>
      <c r="E3985" s="0" t="n">
        <v>0</v>
      </c>
      <c r="F3985" s="0" t="n">
        <v>15</v>
      </c>
      <c r="G3985" s="0" t="n">
        <v>0</v>
      </c>
      <c r="H3985" s="0" t="n">
        <v>1</v>
      </c>
      <c r="I3985" s="0" t="n">
        <v>0</v>
      </c>
      <c r="J3985" s="0" t="n">
        <v>393</v>
      </c>
      <c r="K3985" s="37" t="n">
        <f aca="false">E3985+Inputs!$B$5*F3985</f>
        <v>19.125</v>
      </c>
      <c r="L3985" s="37" t="n">
        <f aca="false">G3985+Inputs!$B$6*H3985</f>
        <v>1.275</v>
      </c>
      <c r="M3985" s="37" t="n">
        <f aca="false">I3985+Inputs!$B$7*J3985</f>
        <v>487.713</v>
      </c>
      <c r="N3985" s="37" t="n">
        <f aca="false">K3985+L3985+M3985</f>
        <v>508.113</v>
      </c>
    </row>
    <row r="3986" customFormat="false" ht="15" hidden="false" customHeight="false" outlineLevel="0" collapsed="false">
      <c r="A3986" s="0" t="s">
        <v>9</v>
      </c>
      <c r="B3986" s="0" t="s">
        <v>423</v>
      </c>
      <c r="C3986" s="15" t="n">
        <v>44958</v>
      </c>
      <c r="D3986" s="0" t="n">
        <v>4</v>
      </c>
      <c r="E3986" s="0" t="n">
        <v>0</v>
      </c>
      <c r="F3986" s="0" t="n">
        <v>16</v>
      </c>
      <c r="G3986" s="0" t="n">
        <v>0</v>
      </c>
      <c r="H3986" s="0" t="n">
        <v>1</v>
      </c>
      <c r="I3986" s="0" t="n">
        <v>0</v>
      </c>
      <c r="J3986" s="0" t="n">
        <v>321</v>
      </c>
      <c r="K3986" s="37" t="n">
        <f aca="false">E3986+Inputs!$B$5*F3986</f>
        <v>20.4</v>
      </c>
      <c r="L3986" s="37" t="n">
        <f aca="false">G3986+Inputs!$B$6*H3986</f>
        <v>1.275</v>
      </c>
      <c r="M3986" s="37" t="n">
        <f aca="false">I3986+Inputs!$B$7*J3986</f>
        <v>398.361</v>
      </c>
      <c r="N3986" s="37" t="n">
        <f aca="false">K3986+L3986+M3986</f>
        <v>420.036</v>
      </c>
    </row>
    <row r="3987" customFormat="false" ht="15" hidden="false" customHeight="false" outlineLevel="0" collapsed="false">
      <c r="A3987" s="0" t="s">
        <v>9</v>
      </c>
      <c r="B3987" s="0" t="s">
        <v>423</v>
      </c>
      <c r="C3987" s="15" t="n">
        <v>44986</v>
      </c>
      <c r="D3987" s="0" t="n">
        <v>4</v>
      </c>
      <c r="E3987" s="0" t="n">
        <v>0</v>
      </c>
      <c r="F3987" s="0" t="n">
        <v>4</v>
      </c>
      <c r="G3987" s="0" t="n">
        <v>0</v>
      </c>
      <c r="H3987" s="0" t="n">
        <v>0</v>
      </c>
      <c r="I3987" s="0" t="n">
        <v>0</v>
      </c>
      <c r="J3987" s="0" t="n">
        <v>41</v>
      </c>
      <c r="K3987" s="37" t="n">
        <f aca="false">E3987+Inputs!$B$5*F3987</f>
        <v>5.1</v>
      </c>
      <c r="L3987" s="37" t="n">
        <f aca="false">G3987+Inputs!$B$6*H3987</f>
        <v>0</v>
      </c>
      <c r="M3987" s="37" t="n">
        <f aca="false">I3987+Inputs!$B$7*J3987</f>
        <v>50.881</v>
      </c>
      <c r="N3987" s="37" t="n">
        <f aca="false">K3987+L3987+M3987</f>
        <v>55.981</v>
      </c>
    </row>
    <row r="3988" customFormat="false" ht="15" hidden="false" customHeight="false" outlineLevel="0" collapsed="false">
      <c r="A3988" s="0" t="s">
        <v>9</v>
      </c>
      <c r="B3988" s="0" t="s">
        <v>423</v>
      </c>
      <c r="C3988" s="15" t="n">
        <v>45017</v>
      </c>
      <c r="D3988" s="0" t="n">
        <v>4</v>
      </c>
      <c r="E3988" s="0" t="n">
        <v>0</v>
      </c>
      <c r="F3988" s="0" t="n">
        <v>4</v>
      </c>
      <c r="G3988" s="0" t="n">
        <v>0</v>
      </c>
      <c r="H3988" s="0" t="n">
        <v>0</v>
      </c>
      <c r="I3988" s="0" t="n">
        <v>0</v>
      </c>
      <c r="J3988" s="0" t="n">
        <v>111</v>
      </c>
      <c r="K3988" s="37" t="n">
        <f aca="false">E3988+Inputs!$B$5*F3988</f>
        <v>5.1</v>
      </c>
      <c r="L3988" s="37" t="n">
        <f aca="false">G3988+Inputs!$B$6*H3988</f>
        <v>0</v>
      </c>
      <c r="M3988" s="37" t="n">
        <f aca="false">I3988+Inputs!$B$7*J3988</f>
        <v>137.751</v>
      </c>
      <c r="N3988" s="37" t="n">
        <f aca="false">K3988+L3988+M3988</f>
        <v>142.851</v>
      </c>
    </row>
    <row r="3989" customFormat="false" ht="15" hidden="false" customHeight="false" outlineLevel="0" collapsed="false">
      <c r="A3989" s="0" t="s">
        <v>9</v>
      </c>
      <c r="B3989" s="0" t="s">
        <v>423</v>
      </c>
      <c r="C3989" s="15" t="n">
        <v>45047</v>
      </c>
      <c r="D3989" s="0" t="n">
        <v>4</v>
      </c>
      <c r="E3989" s="0" t="n">
        <v>0</v>
      </c>
      <c r="F3989" s="0" t="n">
        <v>14</v>
      </c>
      <c r="G3989" s="0" t="n">
        <v>0</v>
      </c>
      <c r="H3989" s="0" t="n">
        <v>0</v>
      </c>
      <c r="I3989" s="0" t="n">
        <v>6</v>
      </c>
      <c r="J3989" s="0" t="n">
        <v>406</v>
      </c>
      <c r="K3989" s="37" t="n">
        <f aca="false">E3989+Inputs!$B$5*F3989</f>
        <v>17.85</v>
      </c>
      <c r="L3989" s="37" t="n">
        <f aca="false">G3989+Inputs!$B$6*H3989</f>
        <v>0</v>
      </c>
      <c r="M3989" s="37" t="n">
        <f aca="false">I3989+Inputs!$B$7*J3989</f>
        <v>509.846</v>
      </c>
      <c r="N3989" s="37" t="n">
        <f aca="false">K3989+L3989+M3989</f>
        <v>527.696</v>
      </c>
    </row>
    <row r="3990" customFormat="false" ht="15" hidden="false" customHeight="false" outlineLevel="0" collapsed="false">
      <c r="A3990" s="0" t="s">
        <v>9</v>
      </c>
      <c r="B3990" s="0" t="s">
        <v>423</v>
      </c>
      <c r="C3990" s="15" t="n">
        <v>45078</v>
      </c>
      <c r="D3990" s="0" t="n">
        <v>4</v>
      </c>
      <c r="E3990" s="0" t="n">
        <v>0</v>
      </c>
      <c r="F3990" s="0" t="n">
        <v>23</v>
      </c>
      <c r="G3990" s="0" t="n">
        <v>0</v>
      </c>
      <c r="H3990" s="0" t="n">
        <v>0</v>
      </c>
      <c r="I3990" s="0" t="n">
        <v>0</v>
      </c>
      <c r="J3990" s="0" t="n">
        <v>497</v>
      </c>
      <c r="K3990" s="37" t="n">
        <f aca="false">E3990+Inputs!$B$5*F3990</f>
        <v>29.325</v>
      </c>
      <c r="L3990" s="37" t="n">
        <f aca="false">G3990+Inputs!$B$6*H3990</f>
        <v>0</v>
      </c>
      <c r="M3990" s="37" t="n">
        <f aca="false">I3990+Inputs!$B$7*J3990</f>
        <v>616.777</v>
      </c>
      <c r="N3990" s="37" t="n">
        <f aca="false">K3990+L3990+M3990</f>
        <v>646.102</v>
      </c>
    </row>
    <row r="3991" customFormat="false" ht="15" hidden="false" customHeight="false" outlineLevel="0" collapsed="false">
      <c r="A3991" s="0" t="s">
        <v>9</v>
      </c>
      <c r="B3991" s="0" t="s">
        <v>423</v>
      </c>
      <c r="C3991" s="15" t="n">
        <v>45108</v>
      </c>
      <c r="D3991" s="0" t="n">
        <v>4</v>
      </c>
      <c r="E3991" s="0" t="n">
        <v>0</v>
      </c>
      <c r="F3991" s="0" t="n">
        <v>19</v>
      </c>
      <c r="G3991" s="0" t="n">
        <v>0</v>
      </c>
      <c r="H3991" s="0" t="n">
        <v>2</v>
      </c>
      <c r="I3991" s="0" t="n">
        <v>0</v>
      </c>
      <c r="J3991" s="0" t="n">
        <v>437</v>
      </c>
      <c r="K3991" s="37" t="n">
        <f aca="false">E3991+Inputs!$B$5*F3991</f>
        <v>24.225</v>
      </c>
      <c r="L3991" s="37" t="n">
        <f aca="false">G3991+Inputs!$B$6*H3991</f>
        <v>2.55</v>
      </c>
      <c r="M3991" s="37" t="n">
        <f aca="false">I3991+Inputs!$B$7*J3991</f>
        <v>542.317</v>
      </c>
      <c r="N3991" s="37" t="n">
        <f aca="false">K3991+L3991+M3991</f>
        <v>569.092</v>
      </c>
    </row>
    <row r="3992" customFormat="false" ht="15" hidden="false" customHeight="false" outlineLevel="0" collapsed="false">
      <c r="A3992" s="0" t="s">
        <v>9</v>
      </c>
      <c r="B3992" s="0" t="s">
        <v>423</v>
      </c>
      <c r="C3992" s="15" t="n">
        <v>45139</v>
      </c>
      <c r="D3992" s="0" t="n">
        <v>4</v>
      </c>
      <c r="E3992" s="0" t="n">
        <v>0</v>
      </c>
      <c r="F3992" s="0" t="n">
        <v>18</v>
      </c>
      <c r="G3992" s="0" t="n">
        <v>0</v>
      </c>
      <c r="H3992" s="0" t="n">
        <v>2</v>
      </c>
      <c r="I3992" s="0" t="n">
        <v>0</v>
      </c>
      <c r="J3992" s="0" t="n">
        <v>534</v>
      </c>
      <c r="K3992" s="37" t="n">
        <f aca="false">E3992+Inputs!$B$5*F3992</f>
        <v>22.95</v>
      </c>
      <c r="L3992" s="37" t="n">
        <f aca="false">G3992+Inputs!$B$6*H3992</f>
        <v>2.55</v>
      </c>
      <c r="M3992" s="37" t="n">
        <f aca="false">I3992+Inputs!$B$7*J3992</f>
        <v>662.694</v>
      </c>
      <c r="N3992" s="37" t="n">
        <f aca="false">K3992+L3992+M3992</f>
        <v>688.194</v>
      </c>
    </row>
    <row r="3993" customFormat="false" ht="15" hidden="false" customHeight="false" outlineLevel="0" collapsed="false">
      <c r="A3993" s="0" t="s">
        <v>9</v>
      </c>
      <c r="B3993" s="0" t="s">
        <v>423</v>
      </c>
      <c r="C3993" s="15" t="n">
        <v>45170</v>
      </c>
      <c r="D3993" s="0" t="n">
        <v>4</v>
      </c>
      <c r="E3993" s="0" t="n">
        <v>0</v>
      </c>
      <c r="F3993" s="0" t="n">
        <v>37</v>
      </c>
      <c r="G3993" s="0" t="n">
        <v>0</v>
      </c>
      <c r="H3993" s="0" t="n">
        <v>4</v>
      </c>
      <c r="I3993" s="0" t="n">
        <v>6</v>
      </c>
      <c r="J3993" s="0" t="n">
        <v>487</v>
      </c>
      <c r="K3993" s="37" t="n">
        <f aca="false">E3993+Inputs!$B$5*F3993</f>
        <v>47.175</v>
      </c>
      <c r="L3993" s="37" t="n">
        <f aca="false">G3993+Inputs!$B$6*H3993</f>
        <v>5.1</v>
      </c>
      <c r="M3993" s="37" t="n">
        <f aca="false">I3993+Inputs!$B$7*J3993</f>
        <v>610.367</v>
      </c>
      <c r="N3993" s="37" t="n">
        <f aca="false">K3993+L3993+M3993</f>
        <v>662.642</v>
      </c>
    </row>
    <row r="3994" customFormat="false" ht="15" hidden="false" customHeight="false" outlineLevel="0" collapsed="false">
      <c r="A3994" s="0" t="s">
        <v>9</v>
      </c>
      <c r="B3994" s="0" t="s">
        <v>423</v>
      </c>
      <c r="C3994" s="15" t="n">
        <v>45200</v>
      </c>
      <c r="D3994" s="0" t="n">
        <v>4</v>
      </c>
      <c r="E3994" s="0" t="n">
        <v>0</v>
      </c>
      <c r="F3994" s="0" t="n">
        <v>22</v>
      </c>
      <c r="G3994" s="0" t="n">
        <v>0</v>
      </c>
      <c r="H3994" s="0" t="n">
        <v>4</v>
      </c>
      <c r="I3994" s="0" t="n">
        <v>0</v>
      </c>
      <c r="J3994" s="0" t="n">
        <v>480</v>
      </c>
      <c r="K3994" s="37" t="n">
        <f aca="false">E3994+Inputs!$B$5*F3994</f>
        <v>28.05</v>
      </c>
      <c r="L3994" s="37" t="n">
        <f aca="false">G3994+Inputs!$B$6*H3994</f>
        <v>5.1</v>
      </c>
      <c r="M3994" s="37" t="n">
        <f aca="false">I3994+Inputs!$B$7*J3994</f>
        <v>595.68</v>
      </c>
      <c r="N3994" s="37" t="n">
        <f aca="false">K3994+L3994+M3994</f>
        <v>628.83</v>
      </c>
    </row>
    <row r="3995" customFormat="false" ht="15" hidden="false" customHeight="false" outlineLevel="0" collapsed="false">
      <c r="A3995" s="0" t="s">
        <v>9</v>
      </c>
      <c r="B3995" s="0" t="s">
        <v>423</v>
      </c>
      <c r="C3995" s="15" t="n">
        <v>45231</v>
      </c>
      <c r="D3995" s="0" t="n">
        <v>4</v>
      </c>
      <c r="E3995" s="0" t="n">
        <v>0</v>
      </c>
      <c r="F3995" s="0" t="n">
        <v>28</v>
      </c>
      <c r="G3995" s="0" t="n">
        <v>0</v>
      </c>
      <c r="H3995" s="0" t="n">
        <v>6</v>
      </c>
      <c r="I3995" s="0" t="n">
        <v>0</v>
      </c>
      <c r="J3995" s="0" t="n">
        <v>490</v>
      </c>
      <c r="K3995" s="37" t="n">
        <f aca="false">E3995+Inputs!$B$5*F3995</f>
        <v>35.7</v>
      </c>
      <c r="L3995" s="37" t="n">
        <f aca="false">G3995+Inputs!$B$6*H3995</f>
        <v>7.65</v>
      </c>
      <c r="M3995" s="37" t="n">
        <f aca="false">I3995+Inputs!$B$7*J3995</f>
        <v>608.09</v>
      </c>
      <c r="N3995" s="37" t="n">
        <f aca="false">K3995+L3995+M3995</f>
        <v>651.44</v>
      </c>
    </row>
    <row r="3996" customFormat="false" ht="15" hidden="false" customHeight="false" outlineLevel="0" collapsed="false">
      <c r="A3996" s="0" t="s">
        <v>9</v>
      </c>
      <c r="B3996" s="0" t="s">
        <v>423</v>
      </c>
      <c r="C3996" s="15" t="n">
        <v>45261</v>
      </c>
      <c r="D3996" s="0" t="n">
        <v>4</v>
      </c>
      <c r="E3996" s="0" t="n">
        <v>0</v>
      </c>
      <c r="F3996" s="0" t="n">
        <v>20</v>
      </c>
      <c r="G3996" s="0" t="n">
        <v>0</v>
      </c>
      <c r="H3996" s="0" t="n">
        <v>3</v>
      </c>
      <c r="I3996" s="0" t="n">
        <v>0</v>
      </c>
      <c r="J3996" s="0" t="n">
        <v>336</v>
      </c>
      <c r="K3996" s="37" t="n">
        <f aca="false">E3996+Inputs!$B$5*F3996</f>
        <v>25.5</v>
      </c>
      <c r="L3996" s="37" t="n">
        <f aca="false">G3996+Inputs!$B$6*H3996</f>
        <v>3.825</v>
      </c>
      <c r="M3996" s="37" t="n">
        <f aca="false">I3996+Inputs!$B$7*J3996</f>
        <v>416.976</v>
      </c>
      <c r="N3996" s="37" t="n">
        <f aca="false">K3996+L3996+M3996</f>
        <v>446.301</v>
      </c>
    </row>
    <row r="3997" customFormat="false" ht="15" hidden="false" customHeight="false" outlineLevel="0" collapsed="false">
      <c r="A3997" s="0" t="s">
        <v>9</v>
      </c>
      <c r="B3997" s="0" t="s">
        <v>423</v>
      </c>
      <c r="C3997" s="15" t="n">
        <v>45292</v>
      </c>
      <c r="D3997" s="0" t="n">
        <v>4</v>
      </c>
      <c r="E3997" s="0" t="n">
        <v>0</v>
      </c>
      <c r="F3997" s="0" t="n">
        <v>15</v>
      </c>
      <c r="G3997" s="0" t="n">
        <v>0</v>
      </c>
      <c r="H3997" s="0" t="n">
        <v>2</v>
      </c>
      <c r="I3997" s="0" t="n">
        <v>0</v>
      </c>
      <c r="J3997" s="0" t="n">
        <v>442</v>
      </c>
      <c r="K3997" s="37" t="n">
        <f aca="false">E3997+Inputs!$B$5*F3997</f>
        <v>19.125</v>
      </c>
      <c r="L3997" s="37" t="n">
        <f aca="false">G3997+Inputs!$B$6*H3997</f>
        <v>2.55</v>
      </c>
      <c r="M3997" s="37" t="n">
        <f aca="false">I3997+Inputs!$B$7*J3997</f>
        <v>548.522</v>
      </c>
      <c r="N3997" s="37" t="n">
        <f aca="false">K3997+L3997+M3997</f>
        <v>570.197</v>
      </c>
    </row>
    <row r="3998" customFormat="false" ht="15" hidden="false" customHeight="false" outlineLevel="0" collapsed="false">
      <c r="A3998" s="0" t="s">
        <v>9</v>
      </c>
      <c r="B3998" s="0" t="s">
        <v>423</v>
      </c>
      <c r="C3998" s="15" t="n">
        <v>45323</v>
      </c>
      <c r="D3998" s="0" t="n">
        <v>4</v>
      </c>
      <c r="E3998" s="0" t="n">
        <v>0</v>
      </c>
      <c r="F3998" s="0" t="n">
        <v>3</v>
      </c>
      <c r="G3998" s="0" t="n">
        <v>0</v>
      </c>
      <c r="H3998" s="0" t="n">
        <v>1</v>
      </c>
      <c r="I3998" s="0" t="n">
        <v>0</v>
      </c>
      <c r="J3998" s="0" t="n">
        <v>63</v>
      </c>
      <c r="K3998" s="37" t="n">
        <f aca="false">E3998+Inputs!$B$5*F3998</f>
        <v>3.825</v>
      </c>
      <c r="L3998" s="37" t="n">
        <f aca="false">G3998+Inputs!$B$6*H3998</f>
        <v>1.275</v>
      </c>
      <c r="M3998" s="37" t="n">
        <f aca="false">I3998+Inputs!$B$7*J3998</f>
        <v>78.183</v>
      </c>
      <c r="N3998" s="37" t="n">
        <f aca="false">K3998+L3998+M3998</f>
        <v>83.283</v>
      </c>
    </row>
    <row r="3999" customFormat="false" ht="15" hidden="false" customHeight="false" outlineLevel="0" collapsed="false">
      <c r="A3999" s="0" t="s">
        <v>9</v>
      </c>
      <c r="B3999" s="0" t="s">
        <v>423</v>
      </c>
      <c r="C3999" s="15" t="n">
        <v>45352</v>
      </c>
      <c r="D3999" s="0" t="n">
        <v>4</v>
      </c>
      <c r="E3999" s="0" t="n">
        <v>0</v>
      </c>
      <c r="F3999" s="0" t="n">
        <v>10</v>
      </c>
      <c r="G3999" s="0" t="n">
        <v>0</v>
      </c>
      <c r="H3999" s="0" t="n">
        <v>0</v>
      </c>
      <c r="I3999" s="0" t="n">
        <v>0</v>
      </c>
      <c r="J3999" s="0" t="n">
        <v>105</v>
      </c>
      <c r="K3999" s="37" t="n">
        <f aca="false">E3999+Inputs!$B$5*F3999</f>
        <v>12.75</v>
      </c>
      <c r="L3999" s="37" t="n">
        <f aca="false">G3999+Inputs!$B$6*H3999</f>
        <v>0</v>
      </c>
      <c r="M3999" s="37" t="n">
        <f aca="false">I3999+Inputs!$B$7*J3999</f>
        <v>130.305</v>
      </c>
      <c r="N3999" s="37" t="n">
        <f aca="false">K3999+L3999+M3999</f>
        <v>143.055</v>
      </c>
    </row>
    <row r="4000" customFormat="false" ht="15" hidden="false" customHeight="false" outlineLevel="0" collapsed="false">
      <c r="A4000" s="0" t="s">
        <v>9</v>
      </c>
      <c r="B4000" s="0" t="s">
        <v>423</v>
      </c>
      <c r="C4000" s="15" t="n">
        <v>45383</v>
      </c>
      <c r="D4000" s="0" t="n">
        <v>4</v>
      </c>
      <c r="E4000" s="0" t="n">
        <v>0</v>
      </c>
      <c r="F4000" s="0" t="n">
        <v>17</v>
      </c>
      <c r="G4000" s="0" t="n">
        <v>0</v>
      </c>
      <c r="H4000" s="0" t="n">
        <v>3</v>
      </c>
      <c r="I4000" s="0" t="n">
        <v>0</v>
      </c>
      <c r="J4000" s="0" t="n">
        <v>392</v>
      </c>
      <c r="K4000" s="37" t="n">
        <f aca="false">E4000+Inputs!$B$5*F4000</f>
        <v>21.675</v>
      </c>
      <c r="L4000" s="37" t="n">
        <f aca="false">G4000+Inputs!$B$6*H4000</f>
        <v>3.825</v>
      </c>
      <c r="M4000" s="37" t="n">
        <f aca="false">I4000+Inputs!$B$7*J4000</f>
        <v>486.472</v>
      </c>
      <c r="N4000" s="37" t="n">
        <f aca="false">K4000+L4000+M4000</f>
        <v>511.972</v>
      </c>
    </row>
    <row r="4001" customFormat="false" ht="15" hidden="false" customHeight="false" outlineLevel="0" collapsed="false">
      <c r="A4001" s="0" t="s">
        <v>9</v>
      </c>
      <c r="B4001" s="0" t="s">
        <v>423</v>
      </c>
      <c r="C4001" s="15" t="n">
        <v>45413</v>
      </c>
      <c r="D4001" s="0" t="n">
        <v>4</v>
      </c>
      <c r="E4001" s="0" t="n">
        <v>0</v>
      </c>
      <c r="F4001" s="0" t="n">
        <v>18</v>
      </c>
      <c r="G4001" s="0" t="n">
        <v>0</v>
      </c>
      <c r="H4001" s="0" t="n">
        <v>5</v>
      </c>
      <c r="I4001" s="0" t="n">
        <v>0</v>
      </c>
      <c r="J4001" s="0" t="n">
        <v>315</v>
      </c>
      <c r="K4001" s="37" t="n">
        <f aca="false">E4001+Inputs!$B$5*F4001</f>
        <v>22.95</v>
      </c>
      <c r="L4001" s="37" t="n">
        <f aca="false">G4001+Inputs!$B$6*H4001</f>
        <v>6.375</v>
      </c>
      <c r="M4001" s="37" t="n">
        <f aca="false">I4001+Inputs!$B$7*J4001</f>
        <v>390.915</v>
      </c>
      <c r="N4001" s="37" t="n">
        <f aca="false">K4001+L4001+M4001</f>
        <v>420.24</v>
      </c>
    </row>
    <row r="4002" customFormat="false" ht="15" hidden="false" customHeight="false" outlineLevel="0" collapsed="false">
      <c r="A4002" s="0" t="s">
        <v>9</v>
      </c>
      <c r="B4002" s="0" t="s">
        <v>423</v>
      </c>
      <c r="C4002" s="15" t="n">
        <v>45444</v>
      </c>
      <c r="D4002" s="0" t="n">
        <v>4</v>
      </c>
      <c r="E4002" s="0" t="n">
        <v>0</v>
      </c>
      <c r="F4002" s="0" t="n">
        <v>23</v>
      </c>
      <c r="G4002" s="0" t="n">
        <v>0</v>
      </c>
      <c r="H4002" s="0" t="n">
        <v>10</v>
      </c>
      <c r="I4002" s="0" t="n">
        <v>0</v>
      </c>
      <c r="J4002" s="0" t="n">
        <v>478</v>
      </c>
      <c r="K4002" s="37" t="n">
        <f aca="false">E4002+Inputs!$B$5*F4002</f>
        <v>29.325</v>
      </c>
      <c r="L4002" s="37" t="n">
        <f aca="false">G4002+Inputs!$B$6*H4002</f>
        <v>12.75</v>
      </c>
      <c r="M4002" s="37" t="n">
        <f aca="false">I4002+Inputs!$B$7*J4002</f>
        <v>593.198</v>
      </c>
      <c r="N4002" s="37" t="n">
        <f aca="false">K4002+L4002+M4002</f>
        <v>635.273</v>
      </c>
    </row>
    <row r="4003" customFormat="false" ht="15" hidden="false" customHeight="false" outlineLevel="0" collapsed="false">
      <c r="A4003" s="0" t="s">
        <v>9</v>
      </c>
      <c r="B4003" s="0" t="s">
        <v>423</v>
      </c>
      <c r="C4003" s="15" t="n">
        <v>45474</v>
      </c>
      <c r="D4003" s="0" t="n">
        <v>4</v>
      </c>
      <c r="E4003" s="0" t="n">
        <v>0</v>
      </c>
      <c r="F4003" s="0" t="n">
        <v>24</v>
      </c>
      <c r="G4003" s="0" t="n">
        <v>0</v>
      </c>
      <c r="H4003" s="0" t="n">
        <v>5</v>
      </c>
      <c r="I4003" s="0" t="n">
        <v>0</v>
      </c>
      <c r="J4003" s="0" t="n">
        <v>439</v>
      </c>
      <c r="K4003" s="37" t="n">
        <f aca="false">E4003+Inputs!$B$5*F4003</f>
        <v>30.6</v>
      </c>
      <c r="L4003" s="37" t="n">
        <f aca="false">G4003+Inputs!$B$6*H4003</f>
        <v>6.375</v>
      </c>
      <c r="M4003" s="37" t="n">
        <f aca="false">I4003+Inputs!$B$7*J4003</f>
        <v>544.799</v>
      </c>
      <c r="N4003" s="37" t="n">
        <f aca="false">K4003+L4003+M4003</f>
        <v>581.774</v>
      </c>
    </row>
    <row r="4004" customFormat="false" ht="15" hidden="false" customHeight="false" outlineLevel="0" collapsed="false">
      <c r="A4004" s="0" t="s">
        <v>9</v>
      </c>
      <c r="B4004" s="0" t="s">
        <v>423</v>
      </c>
      <c r="C4004" s="15" t="n">
        <v>45505</v>
      </c>
      <c r="D4004" s="0" t="n">
        <v>4</v>
      </c>
      <c r="E4004" s="0" t="n">
        <v>0</v>
      </c>
      <c r="F4004" s="0" t="n">
        <v>24</v>
      </c>
      <c r="G4004" s="0" t="n">
        <v>0</v>
      </c>
      <c r="H4004" s="0" t="n">
        <v>9</v>
      </c>
      <c r="I4004" s="0" t="n">
        <v>0</v>
      </c>
      <c r="J4004" s="0" t="n">
        <v>485</v>
      </c>
      <c r="K4004" s="37" t="n">
        <f aca="false">E4004+Inputs!$B$5*F4004</f>
        <v>30.6</v>
      </c>
      <c r="L4004" s="37" t="n">
        <f aca="false">G4004+Inputs!$B$6*H4004</f>
        <v>11.475</v>
      </c>
      <c r="M4004" s="37" t="n">
        <f aca="false">I4004+Inputs!$B$7*J4004</f>
        <v>601.885</v>
      </c>
      <c r="N4004" s="37" t="n">
        <f aca="false">K4004+L4004+M4004</f>
        <v>643.96</v>
      </c>
    </row>
    <row r="4005" customFormat="false" ht="15" hidden="false" customHeight="false" outlineLevel="0" collapsed="false">
      <c r="A4005" s="0" t="s">
        <v>9</v>
      </c>
      <c r="B4005" s="0" t="s">
        <v>423</v>
      </c>
      <c r="C4005" s="15" t="n">
        <v>45536</v>
      </c>
      <c r="D4005" s="0" t="n">
        <v>4</v>
      </c>
      <c r="E4005" s="0" t="n">
        <v>0</v>
      </c>
      <c r="F4005" s="0" t="n">
        <v>14</v>
      </c>
      <c r="G4005" s="0" t="n">
        <v>0</v>
      </c>
      <c r="H4005" s="0" t="n">
        <v>2</v>
      </c>
      <c r="I4005" s="0" t="n">
        <v>0</v>
      </c>
      <c r="J4005" s="0" t="n">
        <v>515</v>
      </c>
      <c r="K4005" s="37" t="n">
        <f aca="false">E4005+Inputs!$B$5*F4005</f>
        <v>17.85</v>
      </c>
      <c r="L4005" s="37" t="n">
        <f aca="false">G4005+Inputs!$B$6*H4005</f>
        <v>2.55</v>
      </c>
      <c r="M4005" s="37" t="n">
        <f aca="false">I4005+Inputs!$B$7*J4005</f>
        <v>639.115</v>
      </c>
      <c r="N4005" s="37" t="n">
        <f aca="false">K4005+L4005+M4005</f>
        <v>659.515</v>
      </c>
    </row>
    <row r="4006" customFormat="false" ht="15" hidden="false" customHeight="false" outlineLevel="0" collapsed="false">
      <c r="A4006" s="0" t="s">
        <v>9</v>
      </c>
      <c r="B4006" s="0" t="s">
        <v>423</v>
      </c>
      <c r="C4006" s="15" t="n">
        <v>45566</v>
      </c>
      <c r="D4006" s="0" t="n">
        <v>4</v>
      </c>
      <c r="E4006" s="0" t="n">
        <v>0</v>
      </c>
      <c r="F4006" s="0" t="n">
        <v>24</v>
      </c>
      <c r="G4006" s="0" t="n">
        <v>0</v>
      </c>
      <c r="H4006" s="0" t="n">
        <v>10</v>
      </c>
      <c r="I4006" s="0" t="n">
        <v>0</v>
      </c>
      <c r="J4006" s="0" t="n">
        <v>424</v>
      </c>
      <c r="K4006" s="37" t="n">
        <f aca="false">E4006+Inputs!$B$5*F4006</f>
        <v>30.6</v>
      </c>
      <c r="L4006" s="37" t="n">
        <f aca="false">G4006+Inputs!$B$6*H4006</f>
        <v>12.75</v>
      </c>
      <c r="M4006" s="37" t="n">
        <f aca="false">I4006+Inputs!$B$7*J4006</f>
        <v>526.184</v>
      </c>
      <c r="N4006" s="37" t="n">
        <f aca="false">K4006+L4006+M4006</f>
        <v>569.534</v>
      </c>
    </row>
    <row r="4007" customFormat="false" ht="15" hidden="false" customHeight="false" outlineLevel="0" collapsed="false">
      <c r="A4007" s="0" t="s">
        <v>9</v>
      </c>
      <c r="B4007" s="0" t="s">
        <v>423</v>
      </c>
      <c r="C4007" s="15" t="n">
        <v>45597</v>
      </c>
      <c r="D4007" s="0" t="n">
        <v>4</v>
      </c>
      <c r="E4007" s="0" t="n">
        <v>0</v>
      </c>
      <c r="F4007" s="0" t="n">
        <v>21</v>
      </c>
      <c r="G4007" s="0" t="n">
        <v>0</v>
      </c>
      <c r="H4007" s="0" t="n">
        <v>10</v>
      </c>
      <c r="I4007" s="0" t="n">
        <v>0</v>
      </c>
      <c r="J4007" s="0" t="n">
        <v>447</v>
      </c>
      <c r="K4007" s="37" t="n">
        <f aca="false">E4007+Inputs!$B$5*F4007</f>
        <v>26.775</v>
      </c>
      <c r="L4007" s="37" t="n">
        <f aca="false">G4007+Inputs!$B$6*H4007</f>
        <v>12.75</v>
      </c>
      <c r="M4007" s="37" t="n">
        <f aca="false">I4007+Inputs!$B$7*J4007</f>
        <v>554.727</v>
      </c>
      <c r="N4007" s="37" t="n">
        <f aca="false">K4007+L4007+M4007</f>
        <v>594.252</v>
      </c>
    </row>
    <row r="4008" customFormat="false" ht="15" hidden="false" customHeight="false" outlineLevel="0" collapsed="false">
      <c r="A4008" s="0" t="s">
        <v>9</v>
      </c>
      <c r="B4008" s="0" t="s">
        <v>423</v>
      </c>
      <c r="C4008" s="15" t="n">
        <v>45627</v>
      </c>
      <c r="D4008" s="0" t="n">
        <v>4</v>
      </c>
      <c r="E4008" s="0" t="n">
        <v>0</v>
      </c>
      <c r="F4008" s="0" t="n">
        <v>27</v>
      </c>
      <c r="G4008" s="0" t="n">
        <v>0</v>
      </c>
      <c r="H4008" s="0" t="n">
        <v>4</v>
      </c>
      <c r="I4008" s="0" t="n">
        <v>0</v>
      </c>
      <c r="J4008" s="0" t="n">
        <v>376</v>
      </c>
      <c r="K4008" s="37" t="n">
        <f aca="false">E4008+Inputs!$B$5*F4008</f>
        <v>34.425</v>
      </c>
      <c r="L4008" s="37" t="n">
        <f aca="false">G4008+Inputs!$B$6*H4008</f>
        <v>5.1</v>
      </c>
      <c r="M4008" s="37" t="n">
        <f aca="false">I4008+Inputs!$B$7*J4008</f>
        <v>466.616</v>
      </c>
      <c r="N4008" s="37" t="n">
        <f aca="false">K4008+L4008+M4008</f>
        <v>506.141</v>
      </c>
    </row>
    <row r="4009" customFormat="false" ht="15" hidden="false" customHeight="false" outlineLevel="0" collapsed="false">
      <c r="A4009" s="0" t="s">
        <v>9</v>
      </c>
      <c r="B4009" s="0" t="s">
        <v>423</v>
      </c>
      <c r="C4009" s="15" t="n">
        <v>45658</v>
      </c>
      <c r="D4009" s="0" t="n">
        <v>4</v>
      </c>
      <c r="E4009" s="0" t="n">
        <v>0</v>
      </c>
      <c r="F4009" s="0" t="n">
        <v>7</v>
      </c>
      <c r="G4009" s="0" t="n">
        <v>0</v>
      </c>
      <c r="H4009" s="0" t="n">
        <v>5</v>
      </c>
      <c r="I4009" s="0" t="n">
        <v>0</v>
      </c>
      <c r="J4009" s="0" t="n">
        <v>388</v>
      </c>
      <c r="K4009" s="37" t="n">
        <f aca="false">E4009+Inputs!$B$5*F4009</f>
        <v>8.925</v>
      </c>
      <c r="L4009" s="37" t="n">
        <f aca="false">G4009+Inputs!$B$6*H4009</f>
        <v>6.375</v>
      </c>
      <c r="M4009" s="37" t="n">
        <f aca="false">I4009+Inputs!$B$7*J4009</f>
        <v>481.508</v>
      </c>
      <c r="N4009" s="37" t="n">
        <f aca="false">K4009+L4009+M4009</f>
        <v>496.808</v>
      </c>
    </row>
    <row r="4010" customFormat="false" ht="15" hidden="false" customHeight="false" outlineLevel="0" collapsed="false">
      <c r="A4010" s="0" t="s">
        <v>9</v>
      </c>
      <c r="B4010" s="0" t="s">
        <v>423</v>
      </c>
      <c r="C4010" s="15" t="n">
        <v>45689</v>
      </c>
      <c r="D4010" s="0" t="n">
        <v>4</v>
      </c>
      <c r="E4010" s="0" t="n">
        <v>0</v>
      </c>
      <c r="F4010" s="0" t="n">
        <v>26</v>
      </c>
      <c r="G4010" s="0" t="n">
        <v>0</v>
      </c>
      <c r="H4010" s="0" t="n">
        <v>6</v>
      </c>
      <c r="I4010" s="0" t="n">
        <v>0</v>
      </c>
      <c r="J4010" s="0" t="n">
        <v>451</v>
      </c>
      <c r="K4010" s="37" t="n">
        <f aca="false">E4010+Inputs!$B$5*F4010</f>
        <v>33.15</v>
      </c>
      <c r="L4010" s="37" t="n">
        <f aca="false">G4010+Inputs!$B$6*H4010</f>
        <v>7.65</v>
      </c>
      <c r="M4010" s="37" t="n">
        <f aca="false">I4010+Inputs!$B$7*J4010</f>
        <v>559.691</v>
      </c>
      <c r="N4010" s="37" t="n">
        <f aca="false">K4010+L4010+M4010</f>
        <v>600.491</v>
      </c>
    </row>
    <row r="4011" customFormat="false" ht="15" hidden="false" customHeight="false" outlineLevel="0" collapsed="false">
      <c r="A4011" s="0" t="s">
        <v>9</v>
      </c>
      <c r="B4011" s="0" t="s">
        <v>423</v>
      </c>
      <c r="C4011" s="15" t="n">
        <v>45717</v>
      </c>
      <c r="D4011" s="0" t="n">
        <v>4</v>
      </c>
      <c r="E4011" s="0" t="n">
        <v>0</v>
      </c>
      <c r="F4011" s="0" t="n">
        <v>20</v>
      </c>
      <c r="G4011" s="0" t="n">
        <v>0</v>
      </c>
      <c r="H4011" s="0" t="n">
        <v>14</v>
      </c>
      <c r="I4011" s="0" t="n">
        <v>0</v>
      </c>
      <c r="J4011" s="0" t="n">
        <v>421</v>
      </c>
      <c r="K4011" s="37" t="n">
        <f aca="false">E4011+Inputs!$B$5*F4011</f>
        <v>25.5</v>
      </c>
      <c r="L4011" s="37" t="n">
        <f aca="false">G4011+Inputs!$B$6*H4011</f>
        <v>17.85</v>
      </c>
      <c r="M4011" s="37" t="n">
        <f aca="false">I4011+Inputs!$B$7*J4011</f>
        <v>522.461</v>
      </c>
      <c r="N4011" s="37" t="n">
        <f aca="false">K4011+L4011+M4011</f>
        <v>565.811</v>
      </c>
    </row>
    <row r="4012" customFormat="false" ht="15" hidden="false" customHeight="false" outlineLevel="0" collapsed="false">
      <c r="A4012" s="0" t="s">
        <v>9</v>
      </c>
      <c r="B4012" s="0" t="s">
        <v>423</v>
      </c>
      <c r="C4012" s="15" t="n">
        <v>45748</v>
      </c>
      <c r="D4012" s="0" t="n">
        <v>4</v>
      </c>
      <c r="E4012" s="0" t="n">
        <v>0</v>
      </c>
      <c r="F4012" s="0" t="n">
        <v>20</v>
      </c>
      <c r="G4012" s="0" t="n">
        <v>0</v>
      </c>
      <c r="H4012" s="0" t="n">
        <v>2</v>
      </c>
      <c r="I4012" s="0" t="n">
        <v>0</v>
      </c>
      <c r="J4012" s="0" t="n">
        <v>424</v>
      </c>
      <c r="K4012" s="37" t="n">
        <f aca="false">E4012+Inputs!$B$5*F4012</f>
        <v>25.5</v>
      </c>
      <c r="L4012" s="37" t="n">
        <f aca="false">G4012+Inputs!$B$6*H4012</f>
        <v>2.55</v>
      </c>
      <c r="M4012" s="37" t="n">
        <f aca="false">I4012+Inputs!$B$7*J4012</f>
        <v>526.184</v>
      </c>
      <c r="N4012" s="37" t="n">
        <f aca="false">K4012+L4012+M4012</f>
        <v>554.234</v>
      </c>
    </row>
    <row r="4013" customFormat="false" ht="15" hidden="false" customHeight="false" outlineLevel="0" collapsed="false">
      <c r="A4013" s="0" t="s">
        <v>9</v>
      </c>
      <c r="B4013" s="0" t="s">
        <v>423</v>
      </c>
      <c r="C4013" s="15" t="n">
        <v>45778</v>
      </c>
      <c r="D4013" s="0" t="n">
        <v>4</v>
      </c>
      <c r="E4013" s="0" t="n">
        <v>0</v>
      </c>
      <c r="F4013" s="0" t="n">
        <v>35</v>
      </c>
      <c r="G4013" s="0" t="n">
        <v>0</v>
      </c>
      <c r="H4013" s="0" t="n">
        <v>3</v>
      </c>
      <c r="I4013" s="0" t="n">
        <v>0</v>
      </c>
      <c r="J4013" s="0" t="n">
        <v>462</v>
      </c>
      <c r="K4013" s="37" t="n">
        <f aca="false">E4013+Inputs!$B$5*F4013</f>
        <v>44.625</v>
      </c>
      <c r="L4013" s="37" t="n">
        <f aca="false">G4013+Inputs!$B$6*H4013</f>
        <v>3.825</v>
      </c>
      <c r="M4013" s="37" t="n">
        <f aca="false">I4013+Inputs!$B$7*J4013</f>
        <v>573.342</v>
      </c>
      <c r="N4013" s="37" t="n">
        <f aca="false">K4013+L4013+M4013</f>
        <v>621.792</v>
      </c>
    </row>
    <row r="4014" customFormat="false" ht="15" hidden="false" customHeight="false" outlineLevel="0" collapsed="false">
      <c r="A4014" s="0" t="s">
        <v>9</v>
      </c>
      <c r="B4014" s="0" t="s">
        <v>423</v>
      </c>
      <c r="C4014" s="15" t="n">
        <v>45809</v>
      </c>
      <c r="D4014" s="0" t="n">
        <v>4</v>
      </c>
      <c r="E4014" s="0" t="n">
        <v>0</v>
      </c>
      <c r="F4014" s="0" t="n">
        <v>58</v>
      </c>
      <c r="G4014" s="0" t="n">
        <v>0</v>
      </c>
      <c r="H4014" s="0" t="n">
        <v>3</v>
      </c>
      <c r="I4014" s="0" t="n">
        <v>0</v>
      </c>
      <c r="J4014" s="0" t="n">
        <v>525</v>
      </c>
      <c r="K4014" s="37" t="n">
        <f aca="false">E4014+Inputs!$B$5*F4014</f>
        <v>73.95</v>
      </c>
      <c r="L4014" s="37" t="n">
        <f aca="false">G4014+Inputs!$B$6*H4014</f>
        <v>3.825</v>
      </c>
      <c r="M4014" s="37" t="n">
        <f aca="false">I4014+Inputs!$B$7*J4014</f>
        <v>651.525</v>
      </c>
      <c r="N4014" s="37" t="n">
        <f aca="false">K4014+L4014+M4014</f>
        <v>729.3</v>
      </c>
    </row>
    <row r="4015" customFormat="false" ht="15" hidden="false" customHeight="false" outlineLevel="0" collapsed="false">
      <c r="A4015" s="0" t="s">
        <v>9</v>
      </c>
      <c r="B4015" s="0" t="s">
        <v>423</v>
      </c>
      <c r="C4015" s="15" t="n">
        <v>45839</v>
      </c>
      <c r="D4015" s="0" t="n">
        <v>4</v>
      </c>
      <c r="E4015" s="0" t="n">
        <v>0</v>
      </c>
      <c r="F4015" s="0" t="n">
        <v>27</v>
      </c>
      <c r="G4015" s="0" t="n">
        <v>0</v>
      </c>
      <c r="H4015" s="0" t="n">
        <v>7</v>
      </c>
      <c r="I4015" s="0" t="n">
        <v>0</v>
      </c>
      <c r="J4015" s="0" t="n">
        <v>485</v>
      </c>
      <c r="K4015" s="37" t="n">
        <f aca="false">E4015+Inputs!$B$5*F4015</f>
        <v>34.425</v>
      </c>
      <c r="L4015" s="37" t="n">
        <f aca="false">G4015+Inputs!$B$6*H4015</f>
        <v>8.925</v>
      </c>
      <c r="M4015" s="37" t="n">
        <f aca="false">I4015+Inputs!$B$7*J4015</f>
        <v>601.885</v>
      </c>
      <c r="N4015" s="37" t="n">
        <f aca="false">K4015+L4015+M4015</f>
        <v>645.235</v>
      </c>
    </row>
    <row r="4016" customFormat="false" ht="15" hidden="false" customHeight="false" outlineLevel="0" collapsed="false">
      <c r="A4016" s="0" t="s">
        <v>9</v>
      </c>
      <c r="B4016" s="0" t="s">
        <v>423</v>
      </c>
      <c r="C4016" s="15" t="n">
        <v>45870</v>
      </c>
      <c r="D4016" s="0" t="n">
        <v>4</v>
      </c>
      <c r="E4016" s="0" t="n">
        <v>0</v>
      </c>
      <c r="F4016" s="0" t="n">
        <v>32</v>
      </c>
      <c r="G4016" s="0" t="n">
        <v>0</v>
      </c>
      <c r="H4016" s="0" t="n">
        <v>3</v>
      </c>
      <c r="I4016" s="0" t="n">
        <v>0</v>
      </c>
      <c r="J4016" s="0" t="n">
        <v>433</v>
      </c>
      <c r="K4016" s="37" t="n">
        <f aca="false">E4016+Inputs!$B$5*F4016</f>
        <v>40.8</v>
      </c>
      <c r="L4016" s="37" t="n">
        <f aca="false">G4016+Inputs!$B$6*H4016</f>
        <v>3.825</v>
      </c>
      <c r="M4016" s="37" t="n">
        <f aca="false">I4016+Inputs!$B$7*J4016</f>
        <v>537.353</v>
      </c>
      <c r="N4016" s="37" t="n">
        <f aca="false">K4016+L4016+M4016</f>
        <v>581.978</v>
      </c>
    </row>
    <row r="4017" customFormat="false" ht="15" hidden="false" customHeight="false" outlineLevel="0" collapsed="false">
      <c r="A4017" s="0" t="s">
        <v>9</v>
      </c>
      <c r="B4017" s="0" t="s">
        <v>423</v>
      </c>
      <c r="C4017" s="15" t="n">
        <v>45901</v>
      </c>
      <c r="D4017" s="0" t="n">
        <v>4</v>
      </c>
      <c r="E4017" s="0" t="n">
        <v>0</v>
      </c>
      <c r="F4017" s="0" t="n">
        <v>51</v>
      </c>
      <c r="G4017" s="0" t="n">
        <v>0</v>
      </c>
      <c r="H4017" s="0" t="n">
        <v>10</v>
      </c>
      <c r="I4017" s="0" t="n">
        <v>0</v>
      </c>
      <c r="J4017" s="0" t="n">
        <v>452</v>
      </c>
      <c r="K4017" s="37" t="n">
        <f aca="false">E4017+Inputs!$B$5*F4017</f>
        <v>65.025</v>
      </c>
      <c r="L4017" s="37" t="n">
        <f aca="false">G4017+Inputs!$B$6*H4017</f>
        <v>12.75</v>
      </c>
      <c r="M4017" s="37" t="n">
        <f aca="false">I4017+Inputs!$B$7*J4017</f>
        <v>560.932</v>
      </c>
      <c r="N4017" s="37" t="n">
        <f aca="false">K4017+L4017+M4017</f>
        <v>638.707</v>
      </c>
    </row>
    <row r="4018" customFormat="false" ht="15" hidden="false" customHeight="false" outlineLevel="0" collapsed="false">
      <c r="A4018" s="0" t="s">
        <v>9</v>
      </c>
      <c r="B4018" s="0" t="s">
        <v>423</v>
      </c>
      <c r="C4018" s="15" t="n">
        <v>45931</v>
      </c>
      <c r="D4018" s="0" t="n">
        <v>4</v>
      </c>
      <c r="E4018" s="0" t="n">
        <v>0</v>
      </c>
      <c r="F4018" s="0" t="n">
        <v>30</v>
      </c>
      <c r="G4018" s="0" t="n">
        <v>0</v>
      </c>
      <c r="H4018" s="0" t="n">
        <v>5</v>
      </c>
      <c r="I4018" s="0" t="n">
        <v>0</v>
      </c>
      <c r="J4018" s="0" t="n">
        <v>459</v>
      </c>
      <c r="K4018" s="37" t="n">
        <f aca="false">E4018+Inputs!$B$5*F4018</f>
        <v>38.25</v>
      </c>
      <c r="L4018" s="37" t="n">
        <f aca="false">G4018+Inputs!$B$6*H4018</f>
        <v>6.375</v>
      </c>
      <c r="M4018" s="37" t="n">
        <f aca="false">I4018+Inputs!$B$7*J4018</f>
        <v>569.619</v>
      </c>
      <c r="N4018" s="37" t="n">
        <f aca="false">K4018+L4018+M4018</f>
        <v>614.244</v>
      </c>
    </row>
    <row r="4019" customFormat="false" ht="15" hidden="false" customHeight="false" outlineLevel="0" collapsed="false">
      <c r="A4019" s="0" t="s">
        <v>9</v>
      </c>
      <c r="B4019" s="0" t="s">
        <v>423</v>
      </c>
      <c r="C4019" s="15" t="n">
        <v>45962</v>
      </c>
      <c r="D4019" s="0" t="n">
        <v>4</v>
      </c>
      <c r="E4019" s="0" t="n">
        <v>0</v>
      </c>
      <c r="F4019" s="0" t="n">
        <v>29</v>
      </c>
      <c r="G4019" s="0" t="n">
        <v>0</v>
      </c>
      <c r="H4019" s="0" t="n">
        <v>15</v>
      </c>
      <c r="I4019" s="0" t="n">
        <v>0</v>
      </c>
      <c r="J4019" s="0" t="n">
        <v>416</v>
      </c>
      <c r="K4019" s="37" t="n">
        <f aca="false">E4019+Inputs!$B$5*F4019</f>
        <v>36.975</v>
      </c>
      <c r="L4019" s="37" t="n">
        <f aca="false">G4019+Inputs!$B$6*H4019</f>
        <v>19.125</v>
      </c>
      <c r="M4019" s="37" t="n">
        <f aca="false">I4019+Inputs!$B$7*J4019</f>
        <v>516.256</v>
      </c>
      <c r="N4019" s="37" t="n">
        <f aca="false">K4019+L4019+M4019</f>
        <v>572.356</v>
      </c>
    </row>
    <row r="4020" customFormat="false" ht="15" hidden="false" customHeight="false" outlineLevel="0" collapsed="false">
      <c r="A4020" s="0" t="s">
        <v>9</v>
      </c>
      <c r="B4020" s="0" t="s">
        <v>423</v>
      </c>
      <c r="C4020" s="15" t="n">
        <v>45992</v>
      </c>
      <c r="D4020" s="0" t="n">
        <v>4</v>
      </c>
      <c r="E4020" s="0" t="n">
        <v>0</v>
      </c>
      <c r="F4020" s="0" t="n">
        <v>42</v>
      </c>
      <c r="G4020" s="0" t="n">
        <v>0</v>
      </c>
      <c r="H4020" s="0" t="n">
        <v>14</v>
      </c>
      <c r="I4020" s="0" t="n">
        <v>0</v>
      </c>
      <c r="J4020" s="0" t="n">
        <v>422</v>
      </c>
      <c r="K4020" s="37" t="n">
        <f aca="false">E4020+Inputs!$B$5*F4020</f>
        <v>53.55</v>
      </c>
      <c r="L4020" s="37" t="n">
        <f aca="false">G4020+Inputs!$B$6*H4020</f>
        <v>17.85</v>
      </c>
      <c r="M4020" s="37" t="n">
        <f aca="false">I4020+Inputs!$B$7*J4020</f>
        <v>523.702</v>
      </c>
      <c r="N4020" s="37" t="n">
        <f aca="false">K4020+L4020+M4020</f>
        <v>595.102</v>
      </c>
    </row>
    <row r="4021" customFormat="false" ht="15" hidden="false" customHeight="false" outlineLevel="0" collapsed="false">
      <c r="A4021" s="0" t="s">
        <v>9</v>
      </c>
      <c r="B4021" s="0" t="s">
        <v>423</v>
      </c>
      <c r="C4021" s="15" t="n">
        <v>46023</v>
      </c>
      <c r="D4021" s="0" t="n">
        <v>4</v>
      </c>
      <c r="E4021" s="0" t="n">
        <v>0</v>
      </c>
      <c r="F4021" s="0" t="n">
        <v>24</v>
      </c>
      <c r="G4021" s="0" t="n">
        <v>0</v>
      </c>
      <c r="H4021" s="0" t="n">
        <v>10</v>
      </c>
      <c r="I4021" s="0" t="n">
        <v>0</v>
      </c>
      <c r="J4021" s="0" t="n">
        <v>413</v>
      </c>
      <c r="K4021" s="37" t="n">
        <f aca="false">E4021+Inputs!$B$5*F4021</f>
        <v>30.6</v>
      </c>
      <c r="L4021" s="37" t="n">
        <f aca="false">G4021+Inputs!$B$6*H4021</f>
        <v>12.75</v>
      </c>
      <c r="M4021" s="37" t="n">
        <f aca="false">I4021+Inputs!$B$7*J4021</f>
        <v>512.533</v>
      </c>
      <c r="N4021" s="37" t="n">
        <f aca="false">K4021+L4021+M4021</f>
        <v>555.883</v>
      </c>
    </row>
    <row r="4022" customFormat="false" ht="15" hidden="false" customHeight="false" outlineLevel="0" collapsed="false">
      <c r="A4022" s="0" t="s">
        <v>9</v>
      </c>
      <c r="B4022" s="0" t="s">
        <v>423</v>
      </c>
      <c r="C4022" s="15" t="n">
        <v>46054</v>
      </c>
      <c r="D4022" s="0" t="n">
        <v>4</v>
      </c>
      <c r="E4022" s="0" t="n">
        <v>0</v>
      </c>
      <c r="F4022" s="0" t="n">
        <v>44</v>
      </c>
      <c r="G4022" s="0" t="n">
        <v>0</v>
      </c>
      <c r="H4022" s="0" t="n">
        <v>10</v>
      </c>
      <c r="I4022" s="0" t="n">
        <v>0</v>
      </c>
      <c r="J4022" s="0" t="n">
        <v>384</v>
      </c>
      <c r="K4022" s="37" t="n">
        <f aca="false">E4022+Inputs!$B$5*F4022</f>
        <v>56.1</v>
      </c>
      <c r="L4022" s="37" t="n">
        <f aca="false">G4022+Inputs!$B$6*H4022</f>
        <v>12.75</v>
      </c>
      <c r="M4022" s="37" t="n">
        <f aca="false">I4022+Inputs!$B$7*J4022</f>
        <v>476.544</v>
      </c>
      <c r="N4022" s="37" t="n">
        <f aca="false">K4022+L4022+M4022</f>
        <v>545.394</v>
      </c>
    </row>
    <row r="4023" customFormat="false" ht="15" hidden="false" customHeight="false" outlineLevel="0" collapsed="false">
      <c r="A4023" s="0" t="s">
        <v>9</v>
      </c>
      <c r="B4023" s="0" t="s">
        <v>423</v>
      </c>
      <c r="C4023" s="15" t="n">
        <v>46082</v>
      </c>
      <c r="D4023" s="0" t="n">
        <v>4</v>
      </c>
      <c r="E4023" s="0" t="n">
        <v>0</v>
      </c>
      <c r="F4023" s="0" t="n">
        <v>68</v>
      </c>
      <c r="G4023" s="0" t="n">
        <v>0</v>
      </c>
      <c r="H4023" s="0" t="n">
        <v>22</v>
      </c>
      <c r="I4023" s="0" t="n">
        <v>0</v>
      </c>
      <c r="J4023" s="0" t="n">
        <v>422</v>
      </c>
      <c r="K4023" s="37" t="n">
        <f aca="false">E4023+Inputs!$B$5*F4023</f>
        <v>86.7</v>
      </c>
      <c r="L4023" s="37" t="n">
        <f aca="false">G4023+Inputs!$B$6*H4023</f>
        <v>28.05</v>
      </c>
      <c r="M4023" s="37" t="n">
        <f aca="false">I4023+Inputs!$B$7*J4023</f>
        <v>523.702</v>
      </c>
      <c r="N4023" s="37" t="n">
        <f aca="false">K4023+L4023+M4023</f>
        <v>638.452</v>
      </c>
    </row>
    <row r="4024" customFormat="false" ht="15" hidden="false" customHeight="false" outlineLevel="0" collapsed="false">
      <c r="A4024" s="0" t="s">
        <v>9</v>
      </c>
      <c r="B4024" s="0" t="s">
        <v>423</v>
      </c>
      <c r="C4024" s="15" t="n">
        <v>46113</v>
      </c>
      <c r="D4024" s="0" t="n">
        <v>4</v>
      </c>
      <c r="E4024" s="0" t="n">
        <v>0</v>
      </c>
      <c r="F4024" s="0" t="n">
        <v>55</v>
      </c>
      <c r="G4024" s="0" t="n">
        <v>0</v>
      </c>
      <c r="H4024" s="0" t="n">
        <v>30</v>
      </c>
      <c r="I4024" s="0" t="n">
        <v>0</v>
      </c>
      <c r="J4024" s="0" t="n">
        <v>366</v>
      </c>
      <c r="K4024" s="37" t="n">
        <f aca="false">E4024+Inputs!$B$5*F4024</f>
        <v>70.125</v>
      </c>
      <c r="L4024" s="37" t="n">
        <f aca="false">G4024+Inputs!$B$6*H4024</f>
        <v>38.25</v>
      </c>
      <c r="M4024" s="37" t="n">
        <f aca="false">I4024+Inputs!$B$7*J4024</f>
        <v>454.206</v>
      </c>
      <c r="N4024" s="37" t="n">
        <f aca="false">K4024+L4024+M4024</f>
        <v>562.581</v>
      </c>
    </row>
    <row r="4025" customFormat="false" ht="15" hidden="false" customHeight="false" outlineLevel="0" collapsed="false">
      <c r="A4025" s="0" t="s">
        <v>9</v>
      </c>
      <c r="B4025" s="0" t="s">
        <v>423</v>
      </c>
      <c r="C4025" s="15" t="n">
        <v>46143</v>
      </c>
      <c r="D4025" s="0" t="n">
        <v>4</v>
      </c>
      <c r="E4025" s="0" t="n">
        <v>6</v>
      </c>
      <c r="F4025" s="0" t="n">
        <v>81</v>
      </c>
      <c r="G4025" s="0" t="n">
        <v>0</v>
      </c>
      <c r="H4025" s="0" t="n">
        <v>29</v>
      </c>
      <c r="I4025" s="0" t="n">
        <v>0</v>
      </c>
      <c r="J4025" s="0" t="n">
        <v>434</v>
      </c>
      <c r="K4025" s="37" t="n">
        <f aca="false">E4025+Inputs!$B$5*F4025</f>
        <v>109.275</v>
      </c>
      <c r="L4025" s="37" t="n">
        <f aca="false">G4025+Inputs!$B$6*H4025</f>
        <v>36.975</v>
      </c>
      <c r="M4025" s="37" t="n">
        <f aca="false">I4025+Inputs!$B$7*J4025</f>
        <v>538.594</v>
      </c>
      <c r="N4025" s="37" t="n">
        <f aca="false">K4025+L4025+M4025</f>
        <v>684.844</v>
      </c>
    </row>
    <row r="4026" customFormat="false" ht="15" hidden="false" customHeight="false" outlineLevel="0" collapsed="false">
      <c r="A4026" s="0" t="s">
        <v>9</v>
      </c>
      <c r="B4026" s="0" t="s">
        <v>423</v>
      </c>
      <c r="C4026" s="15" t="n">
        <v>46174</v>
      </c>
      <c r="D4026" s="0" t="n">
        <v>4</v>
      </c>
      <c r="E4026" s="0" t="n">
        <v>6</v>
      </c>
      <c r="F4026" s="0" t="n">
        <v>91</v>
      </c>
      <c r="G4026" s="0" t="n">
        <v>0</v>
      </c>
      <c r="H4026" s="0" t="n">
        <v>45</v>
      </c>
      <c r="I4026" s="0" t="n">
        <v>0</v>
      </c>
      <c r="J4026" s="0" t="n">
        <v>537</v>
      </c>
      <c r="K4026" s="37" t="n">
        <f aca="false">E4026+Inputs!$B$5*F4026</f>
        <v>122.025</v>
      </c>
      <c r="L4026" s="37" t="n">
        <f aca="false">G4026+Inputs!$B$6*H4026</f>
        <v>57.375</v>
      </c>
      <c r="M4026" s="37" t="n">
        <f aca="false">I4026+Inputs!$B$7*J4026</f>
        <v>666.417</v>
      </c>
      <c r="N4026" s="37" t="n">
        <f aca="false">K4026+L4026+M4026</f>
        <v>845.817</v>
      </c>
    </row>
    <row r="4027" customFormat="false" ht="15" hidden="false" customHeight="false" outlineLevel="0" collapsed="false">
      <c r="A4027" s="0" t="s">
        <v>9</v>
      </c>
      <c r="B4027" s="0" t="s">
        <v>423</v>
      </c>
      <c r="C4027" s="15" t="n">
        <v>46204</v>
      </c>
      <c r="D4027" s="0" t="n">
        <v>4</v>
      </c>
      <c r="E4027" s="0" t="n">
        <v>0</v>
      </c>
      <c r="F4027" s="0" t="n">
        <v>77</v>
      </c>
      <c r="G4027" s="0" t="n">
        <v>0</v>
      </c>
      <c r="H4027" s="0" t="n">
        <v>39</v>
      </c>
      <c r="I4027" s="0" t="n">
        <v>0</v>
      </c>
      <c r="J4027" s="0" t="n">
        <v>405</v>
      </c>
      <c r="K4027" s="37" t="n">
        <f aca="false">E4027+Inputs!$B$5*F4027</f>
        <v>98.175</v>
      </c>
      <c r="L4027" s="37" t="n">
        <f aca="false">G4027+Inputs!$B$6*H4027</f>
        <v>49.725</v>
      </c>
      <c r="M4027" s="37" t="n">
        <f aca="false">I4027+Inputs!$B$7*J4027</f>
        <v>502.605</v>
      </c>
      <c r="N4027" s="37" t="n">
        <f aca="false">K4027+L4027+M4027</f>
        <v>650.505</v>
      </c>
    </row>
    <row r="4028" customFormat="false" ht="15" hidden="false" customHeight="false" outlineLevel="0" collapsed="false">
      <c r="A4028" s="0" t="s">
        <v>9</v>
      </c>
      <c r="B4028" s="0" t="s">
        <v>423</v>
      </c>
      <c r="C4028" s="15" t="n">
        <v>46235</v>
      </c>
      <c r="D4028" s="0" t="n">
        <v>4</v>
      </c>
      <c r="E4028" s="0" t="n">
        <v>0</v>
      </c>
      <c r="F4028" s="0" t="n">
        <v>77</v>
      </c>
      <c r="G4028" s="0" t="n">
        <v>0</v>
      </c>
      <c r="H4028" s="0" t="n">
        <v>27</v>
      </c>
      <c r="I4028" s="0" t="n">
        <v>0</v>
      </c>
      <c r="J4028" s="0" t="n">
        <v>372</v>
      </c>
      <c r="K4028" s="37" t="n">
        <f aca="false">E4028+Inputs!$B$5*F4028</f>
        <v>98.175</v>
      </c>
      <c r="L4028" s="37" t="n">
        <f aca="false">G4028+Inputs!$B$6*H4028</f>
        <v>34.425</v>
      </c>
      <c r="M4028" s="37" t="n">
        <f aca="false">I4028+Inputs!$B$7*J4028</f>
        <v>461.652</v>
      </c>
      <c r="N4028" s="37" t="n">
        <f aca="false">K4028+L4028+M4028</f>
        <v>594.252</v>
      </c>
    </row>
    <row r="4029" customFormat="false" ht="15" hidden="false" customHeight="false" outlineLevel="0" collapsed="false">
      <c r="A4029" s="0" t="s">
        <v>9</v>
      </c>
      <c r="B4029" s="0" t="s">
        <v>368</v>
      </c>
      <c r="C4029" s="15" t="n">
        <v>44927</v>
      </c>
      <c r="D4029" s="0" t="n">
        <v>1</v>
      </c>
      <c r="E4029" s="0" t="n">
        <v>0</v>
      </c>
      <c r="F4029" s="0" t="n">
        <v>5</v>
      </c>
      <c r="G4029" s="0" t="n">
        <v>0</v>
      </c>
      <c r="H4029" s="0" t="n">
        <v>2</v>
      </c>
      <c r="I4029" s="0" t="n">
        <v>0</v>
      </c>
      <c r="J4029" s="0" t="n">
        <v>224</v>
      </c>
      <c r="K4029" s="37" t="n">
        <f aca="false">E4029+Inputs!$B$5*F4029</f>
        <v>6.375</v>
      </c>
      <c r="L4029" s="37" t="n">
        <f aca="false">G4029+Inputs!$B$6*H4029</f>
        <v>2.55</v>
      </c>
      <c r="M4029" s="37" t="n">
        <f aca="false">I4029+Inputs!$B$7*J4029</f>
        <v>277.984</v>
      </c>
      <c r="N4029" s="37" t="n">
        <f aca="false">K4029+L4029+M4029</f>
        <v>286.909</v>
      </c>
    </row>
    <row r="4030" customFormat="false" ht="15" hidden="false" customHeight="false" outlineLevel="0" collapsed="false">
      <c r="A4030" s="0" t="s">
        <v>9</v>
      </c>
      <c r="B4030" s="0" t="s">
        <v>368</v>
      </c>
      <c r="C4030" s="15" t="n">
        <v>44958</v>
      </c>
      <c r="D4030" s="0" t="n">
        <v>1</v>
      </c>
      <c r="E4030" s="0" t="n">
        <v>0</v>
      </c>
      <c r="F4030" s="0" t="n">
        <v>6</v>
      </c>
      <c r="G4030" s="0" t="n">
        <v>0</v>
      </c>
      <c r="H4030" s="0" t="n">
        <v>0</v>
      </c>
      <c r="I4030" s="0" t="n">
        <v>0</v>
      </c>
      <c r="J4030" s="0" t="n">
        <v>141</v>
      </c>
      <c r="K4030" s="37" t="n">
        <f aca="false">E4030+Inputs!$B$5*F4030</f>
        <v>7.65</v>
      </c>
      <c r="L4030" s="37" t="n">
        <f aca="false">G4030+Inputs!$B$6*H4030</f>
        <v>0</v>
      </c>
      <c r="M4030" s="37" t="n">
        <f aca="false">I4030+Inputs!$B$7*J4030</f>
        <v>174.981</v>
      </c>
      <c r="N4030" s="37" t="n">
        <f aca="false">K4030+L4030+M4030</f>
        <v>182.631</v>
      </c>
    </row>
    <row r="4031" customFormat="false" ht="15" hidden="false" customHeight="false" outlineLevel="0" collapsed="false">
      <c r="A4031" s="0" t="s">
        <v>9</v>
      </c>
      <c r="B4031" s="0" t="s">
        <v>368</v>
      </c>
      <c r="C4031" s="15" t="n">
        <v>44986</v>
      </c>
      <c r="D4031" s="0" t="n">
        <v>1</v>
      </c>
      <c r="E4031" s="0" t="n">
        <v>0</v>
      </c>
      <c r="F4031" s="0" t="n">
        <v>2</v>
      </c>
      <c r="G4031" s="0" t="n">
        <v>0</v>
      </c>
      <c r="H4031" s="0" t="n">
        <v>0</v>
      </c>
      <c r="I4031" s="0" t="n">
        <v>0</v>
      </c>
      <c r="J4031" s="0" t="n">
        <v>25</v>
      </c>
      <c r="K4031" s="37" t="n">
        <f aca="false">E4031+Inputs!$B$5*F4031</f>
        <v>2.55</v>
      </c>
      <c r="L4031" s="37" t="n">
        <f aca="false">G4031+Inputs!$B$6*H4031</f>
        <v>0</v>
      </c>
      <c r="M4031" s="37" t="n">
        <f aca="false">I4031+Inputs!$B$7*J4031</f>
        <v>31.025</v>
      </c>
      <c r="N4031" s="37" t="n">
        <f aca="false">K4031+L4031+M4031</f>
        <v>33.575</v>
      </c>
    </row>
    <row r="4032" customFormat="false" ht="15" hidden="false" customHeight="false" outlineLevel="0" collapsed="false">
      <c r="A4032" s="0" t="s">
        <v>9</v>
      </c>
      <c r="B4032" s="0" t="s">
        <v>368</v>
      </c>
      <c r="C4032" s="15" t="n">
        <v>45017</v>
      </c>
      <c r="D4032" s="0" t="n">
        <v>1</v>
      </c>
      <c r="E4032" s="0" t="n">
        <v>0</v>
      </c>
      <c r="F4032" s="0" t="n">
        <v>2</v>
      </c>
      <c r="G4032" s="0" t="n">
        <v>0</v>
      </c>
      <c r="H4032" s="0" t="n">
        <v>0</v>
      </c>
      <c r="I4032" s="0" t="n">
        <v>0</v>
      </c>
      <c r="J4032" s="0" t="n">
        <v>53</v>
      </c>
      <c r="K4032" s="37" t="n">
        <f aca="false">E4032+Inputs!$B$5*F4032</f>
        <v>2.55</v>
      </c>
      <c r="L4032" s="37" t="n">
        <f aca="false">G4032+Inputs!$B$6*H4032</f>
        <v>0</v>
      </c>
      <c r="M4032" s="37" t="n">
        <f aca="false">I4032+Inputs!$B$7*J4032</f>
        <v>65.773</v>
      </c>
      <c r="N4032" s="37" t="n">
        <f aca="false">K4032+L4032+M4032</f>
        <v>68.323</v>
      </c>
    </row>
    <row r="4033" customFormat="false" ht="15" hidden="false" customHeight="false" outlineLevel="0" collapsed="false">
      <c r="A4033" s="0" t="s">
        <v>9</v>
      </c>
      <c r="B4033" s="0" t="s">
        <v>368</v>
      </c>
      <c r="C4033" s="15" t="n">
        <v>45047</v>
      </c>
      <c r="D4033" s="0" t="n">
        <v>1</v>
      </c>
      <c r="E4033" s="0" t="n">
        <v>0</v>
      </c>
      <c r="F4033" s="0" t="n">
        <v>7</v>
      </c>
      <c r="G4033" s="0" t="n">
        <v>0</v>
      </c>
      <c r="H4033" s="0" t="n">
        <v>0</v>
      </c>
      <c r="I4033" s="0" t="n">
        <v>0</v>
      </c>
      <c r="J4033" s="0" t="n">
        <v>192</v>
      </c>
      <c r="K4033" s="37" t="n">
        <f aca="false">E4033+Inputs!$B$5*F4033</f>
        <v>8.925</v>
      </c>
      <c r="L4033" s="37" t="n">
        <f aca="false">G4033+Inputs!$B$6*H4033</f>
        <v>0</v>
      </c>
      <c r="M4033" s="37" t="n">
        <f aca="false">I4033+Inputs!$B$7*J4033</f>
        <v>238.272</v>
      </c>
      <c r="N4033" s="37" t="n">
        <f aca="false">K4033+L4033+M4033</f>
        <v>247.197</v>
      </c>
    </row>
    <row r="4034" customFormat="false" ht="15" hidden="false" customHeight="false" outlineLevel="0" collapsed="false">
      <c r="A4034" s="0" t="s">
        <v>9</v>
      </c>
      <c r="B4034" s="0" t="s">
        <v>368</v>
      </c>
      <c r="C4034" s="15" t="n">
        <v>45078</v>
      </c>
      <c r="D4034" s="0" t="n">
        <v>1</v>
      </c>
      <c r="E4034" s="0" t="n">
        <v>0</v>
      </c>
      <c r="F4034" s="0" t="n">
        <v>5</v>
      </c>
      <c r="G4034" s="0" t="n">
        <v>0</v>
      </c>
      <c r="H4034" s="0" t="n">
        <v>0</v>
      </c>
      <c r="I4034" s="0" t="n">
        <v>0</v>
      </c>
      <c r="J4034" s="0" t="n">
        <v>193</v>
      </c>
      <c r="K4034" s="37" t="n">
        <f aca="false">E4034+Inputs!$B$5*F4034</f>
        <v>6.375</v>
      </c>
      <c r="L4034" s="37" t="n">
        <f aca="false">G4034+Inputs!$B$6*H4034</f>
        <v>0</v>
      </c>
      <c r="M4034" s="37" t="n">
        <f aca="false">I4034+Inputs!$B$7*J4034</f>
        <v>239.513</v>
      </c>
      <c r="N4034" s="37" t="n">
        <f aca="false">K4034+L4034+M4034</f>
        <v>245.888</v>
      </c>
    </row>
    <row r="4035" customFormat="false" ht="15" hidden="false" customHeight="false" outlineLevel="0" collapsed="false">
      <c r="A4035" s="0" t="s">
        <v>9</v>
      </c>
      <c r="B4035" s="0" t="s">
        <v>368</v>
      </c>
      <c r="C4035" s="15" t="n">
        <v>45108</v>
      </c>
      <c r="D4035" s="0" t="n">
        <v>1</v>
      </c>
      <c r="E4035" s="0" t="n">
        <v>0</v>
      </c>
      <c r="F4035" s="0" t="n">
        <v>7</v>
      </c>
      <c r="G4035" s="0" t="n">
        <v>0</v>
      </c>
      <c r="H4035" s="0" t="n">
        <v>0</v>
      </c>
      <c r="I4035" s="0" t="n">
        <v>0</v>
      </c>
      <c r="J4035" s="0" t="n">
        <v>200</v>
      </c>
      <c r="K4035" s="37" t="n">
        <f aca="false">E4035+Inputs!$B$5*F4035</f>
        <v>8.925</v>
      </c>
      <c r="L4035" s="37" t="n">
        <f aca="false">G4035+Inputs!$B$6*H4035</f>
        <v>0</v>
      </c>
      <c r="M4035" s="37" t="n">
        <f aca="false">I4035+Inputs!$B$7*J4035</f>
        <v>248.2</v>
      </c>
      <c r="N4035" s="37" t="n">
        <f aca="false">K4035+L4035+M4035</f>
        <v>257.125</v>
      </c>
    </row>
    <row r="4036" customFormat="false" ht="15" hidden="false" customHeight="false" outlineLevel="0" collapsed="false">
      <c r="A4036" s="0" t="s">
        <v>9</v>
      </c>
      <c r="B4036" s="0" t="s">
        <v>368</v>
      </c>
      <c r="C4036" s="15" t="n">
        <v>45139</v>
      </c>
      <c r="D4036" s="0" t="n">
        <v>1</v>
      </c>
      <c r="E4036" s="0" t="n">
        <v>0</v>
      </c>
      <c r="F4036" s="0" t="n">
        <v>7</v>
      </c>
      <c r="G4036" s="0" t="n">
        <v>0</v>
      </c>
      <c r="H4036" s="0" t="n">
        <v>2</v>
      </c>
      <c r="I4036" s="0" t="n">
        <v>0</v>
      </c>
      <c r="J4036" s="0" t="n">
        <v>233</v>
      </c>
      <c r="K4036" s="37" t="n">
        <f aca="false">E4036+Inputs!$B$5*F4036</f>
        <v>8.925</v>
      </c>
      <c r="L4036" s="37" t="n">
        <f aca="false">G4036+Inputs!$B$6*H4036</f>
        <v>2.55</v>
      </c>
      <c r="M4036" s="37" t="n">
        <f aca="false">I4036+Inputs!$B$7*J4036</f>
        <v>289.153</v>
      </c>
      <c r="N4036" s="37" t="n">
        <f aca="false">K4036+L4036+M4036</f>
        <v>300.628</v>
      </c>
    </row>
    <row r="4037" customFormat="false" ht="15" hidden="false" customHeight="false" outlineLevel="0" collapsed="false">
      <c r="A4037" s="0" t="s">
        <v>9</v>
      </c>
      <c r="B4037" s="0" t="s">
        <v>368</v>
      </c>
      <c r="C4037" s="15" t="n">
        <v>45170</v>
      </c>
      <c r="D4037" s="0" t="n">
        <v>1</v>
      </c>
      <c r="E4037" s="0" t="n">
        <v>0</v>
      </c>
      <c r="F4037" s="0" t="n">
        <v>11</v>
      </c>
      <c r="G4037" s="0" t="n">
        <v>0</v>
      </c>
      <c r="H4037" s="0" t="n">
        <v>2</v>
      </c>
      <c r="I4037" s="0" t="n">
        <v>0</v>
      </c>
      <c r="J4037" s="0" t="n">
        <v>206</v>
      </c>
      <c r="K4037" s="37" t="n">
        <f aca="false">E4037+Inputs!$B$5*F4037</f>
        <v>14.025</v>
      </c>
      <c r="L4037" s="37" t="n">
        <f aca="false">G4037+Inputs!$B$6*H4037</f>
        <v>2.55</v>
      </c>
      <c r="M4037" s="37" t="n">
        <f aca="false">I4037+Inputs!$B$7*J4037</f>
        <v>255.646</v>
      </c>
      <c r="N4037" s="37" t="n">
        <f aca="false">K4037+L4037+M4037</f>
        <v>272.221</v>
      </c>
    </row>
    <row r="4038" customFormat="false" ht="15" hidden="false" customHeight="false" outlineLevel="0" collapsed="false">
      <c r="A4038" s="0" t="s">
        <v>9</v>
      </c>
      <c r="B4038" s="0" t="s">
        <v>368</v>
      </c>
      <c r="C4038" s="15" t="n">
        <v>45200</v>
      </c>
      <c r="D4038" s="0" t="n">
        <v>1</v>
      </c>
      <c r="E4038" s="0" t="n">
        <v>0</v>
      </c>
      <c r="F4038" s="0" t="n">
        <v>10</v>
      </c>
      <c r="G4038" s="0" t="n">
        <v>0</v>
      </c>
      <c r="H4038" s="0" t="n">
        <v>2</v>
      </c>
      <c r="I4038" s="0" t="n">
        <v>0</v>
      </c>
      <c r="J4038" s="0" t="n">
        <v>228</v>
      </c>
      <c r="K4038" s="37" t="n">
        <f aca="false">E4038+Inputs!$B$5*F4038</f>
        <v>12.75</v>
      </c>
      <c r="L4038" s="37" t="n">
        <f aca="false">G4038+Inputs!$B$6*H4038</f>
        <v>2.55</v>
      </c>
      <c r="M4038" s="37" t="n">
        <f aca="false">I4038+Inputs!$B$7*J4038</f>
        <v>282.948</v>
      </c>
      <c r="N4038" s="37" t="n">
        <f aca="false">K4038+L4038+M4038</f>
        <v>298.248</v>
      </c>
    </row>
    <row r="4039" customFormat="false" ht="15" hidden="false" customHeight="false" outlineLevel="0" collapsed="false">
      <c r="A4039" s="0" t="s">
        <v>9</v>
      </c>
      <c r="B4039" s="0" t="s">
        <v>368</v>
      </c>
      <c r="C4039" s="15" t="n">
        <v>45231</v>
      </c>
      <c r="D4039" s="0" t="n">
        <v>1</v>
      </c>
      <c r="E4039" s="0" t="n">
        <v>0</v>
      </c>
      <c r="F4039" s="0" t="n">
        <v>13</v>
      </c>
      <c r="G4039" s="0" t="n">
        <v>0</v>
      </c>
      <c r="H4039" s="0" t="n">
        <v>0</v>
      </c>
      <c r="I4039" s="0" t="n">
        <v>0</v>
      </c>
      <c r="J4039" s="0" t="n">
        <v>199</v>
      </c>
      <c r="K4039" s="37" t="n">
        <f aca="false">E4039+Inputs!$B$5*F4039</f>
        <v>16.575</v>
      </c>
      <c r="L4039" s="37" t="n">
        <f aca="false">G4039+Inputs!$B$6*H4039</f>
        <v>0</v>
      </c>
      <c r="M4039" s="37" t="n">
        <f aca="false">I4039+Inputs!$B$7*J4039</f>
        <v>246.959</v>
      </c>
      <c r="N4039" s="37" t="n">
        <f aca="false">K4039+L4039+M4039</f>
        <v>263.534</v>
      </c>
    </row>
    <row r="4040" customFormat="false" ht="15" hidden="false" customHeight="false" outlineLevel="0" collapsed="false">
      <c r="A4040" s="0" t="s">
        <v>9</v>
      </c>
      <c r="B4040" s="0" t="s">
        <v>368</v>
      </c>
      <c r="C4040" s="15" t="n">
        <v>45261</v>
      </c>
      <c r="D4040" s="0" t="n">
        <v>1</v>
      </c>
      <c r="E4040" s="0" t="n">
        <v>0</v>
      </c>
      <c r="F4040" s="0" t="n">
        <v>10</v>
      </c>
      <c r="G4040" s="0" t="n">
        <v>0</v>
      </c>
      <c r="H4040" s="0" t="n">
        <v>3</v>
      </c>
      <c r="I4040" s="0" t="n">
        <v>0</v>
      </c>
      <c r="J4040" s="0" t="n">
        <v>168</v>
      </c>
      <c r="K4040" s="37" t="n">
        <f aca="false">E4040+Inputs!$B$5*F4040</f>
        <v>12.75</v>
      </c>
      <c r="L4040" s="37" t="n">
        <f aca="false">G4040+Inputs!$B$6*H4040</f>
        <v>3.825</v>
      </c>
      <c r="M4040" s="37" t="n">
        <f aca="false">I4040+Inputs!$B$7*J4040</f>
        <v>208.488</v>
      </c>
      <c r="N4040" s="37" t="n">
        <f aca="false">K4040+L4040+M4040</f>
        <v>225.063</v>
      </c>
    </row>
    <row r="4041" customFormat="false" ht="15" hidden="false" customHeight="false" outlineLevel="0" collapsed="false">
      <c r="A4041" s="0" t="s">
        <v>9</v>
      </c>
      <c r="B4041" s="0" t="s">
        <v>368</v>
      </c>
      <c r="C4041" s="15" t="n">
        <v>45292</v>
      </c>
      <c r="D4041" s="0" t="n">
        <v>1</v>
      </c>
      <c r="E4041" s="0" t="n">
        <v>0</v>
      </c>
      <c r="F4041" s="0" t="n">
        <v>7</v>
      </c>
      <c r="G4041" s="0" t="n">
        <v>0</v>
      </c>
      <c r="H4041" s="0" t="n">
        <v>2</v>
      </c>
      <c r="I4041" s="0" t="n">
        <v>0</v>
      </c>
      <c r="J4041" s="0" t="n">
        <v>176</v>
      </c>
      <c r="K4041" s="37" t="n">
        <f aca="false">E4041+Inputs!$B$5*F4041</f>
        <v>8.925</v>
      </c>
      <c r="L4041" s="37" t="n">
        <f aca="false">G4041+Inputs!$B$6*H4041</f>
        <v>2.55</v>
      </c>
      <c r="M4041" s="37" t="n">
        <f aca="false">I4041+Inputs!$B$7*J4041</f>
        <v>218.416</v>
      </c>
      <c r="N4041" s="37" t="n">
        <f aca="false">K4041+L4041+M4041</f>
        <v>229.891</v>
      </c>
    </row>
    <row r="4042" customFormat="false" ht="15" hidden="false" customHeight="false" outlineLevel="0" collapsed="false">
      <c r="A4042" s="0" t="s">
        <v>9</v>
      </c>
      <c r="B4042" s="0" t="s">
        <v>368</v>
      </c>
      <c r="C4042" s="15" t="n">
        <v>45323</v>
      </c>
      <c r="D4042" s="0" t="n">
        <v>1</v>
      </c>
      <c r="E4042" s="0" t="n">
        <v>0</v>
      </c>
      <c r="F4042" s="0" t="n">
        <v>1</v>
      </c>
      <c r="G4042" s="0" t="n">
        <v>0</v>
      </c>
      <c r="H4042" s="0" t="n">
        <v>0</v>
      </c>
      <c r="I4042" s="0" t="n">
        <v>0</v>
      </c>
      <c r="J4042" s="0" t="n">
        <v>37</v>
      </c>
      <c r="K4042" s="37" t="n">
        <f aca="false">E4042+Inputs!$B$5*F4042</f>
        <v>1.275</v>
      </c>
      <c r="L4042" s="37" t="n">
        <f aca="false">G4042+Inputs!$B$6*H4042</f>
        <v>0</v>
      </c>
      <c r="M4042" s="37" t="n">
        <f aca="false">I4042+Inputs!$B$7*J4042</f>
        <v>45.917</v>
      </c>
      <c r="N4042" s="37" t="n">
        <f aca="false">K4042+L4042+M4042</f>
        <v>47.192</v>
      </c>
    </row>
    <row r="4043" customFormat="false" ht="15" hidden="false" customHeight="false" outlineLevel="0" collapsed="false">
      <c r="A4043" s="0" t="s">
        <v>9</v>
      </c>
      <c r="B4043" s="0" t="s">
        <v>368</v>
      </c>
      <c r="C4043" s="15" t="n">
        <v>45352</v>
      </c>
      <c r="D4043" s="0" t="n">
        <v>1</v>
      </c>
      <c r="E4043" s="0" t="n">
        <v>0</v>
      </c>
      <c r="F4043" s="0" t="n">
        <v>2</v>
      </c>
      <c r="G4043" s="0" t="n">
        <v>0</v>
      </c>
      <c r="H4043" s="0" t="n">
        <v>0</v>
      </c>
      <c r="I4043" s="0" t="n">
        <v>0</v>
      </c>
      <c r="J4043" s="0" t="n">
        <v>50</v>
      </c>
      <c r="K4043" s="37" t="n">
        <f aca="false">E4043+Inputs!$B$5*F4043</f>
        <v>2.55</v>
      </c>
      <c r="L4043" s="37" t="n">
        <f aca="false">G4043+Inputs!$B$6*H4043</f>
        <v>0</v>
      </c>
      <c r="M4043" s="37" t="n">
        <f aca="false">I4043+Inputs!$B$7*J4043</f>
        <v>62.05</v>
      </c>
      <c r="N4043" s="37" t="n">
        <f aca="false">K4043+L4043+M4043</f>
        <v>64.6</v>
      </c>
    </row>
    <row r="4044" customFormat="false" ht="15" hidden="false" customHeight="false" outlineLevel="0" collapsed="false">
      <c r="A4044" s="0" t="s">
        <v>9</v>
      </c>
      <c r="B4044" s="0" t="s">
        <v>368</v>
      </c>
      <c r="C4044" s="15" t="n">
        <v>45383</v>
      </c>
      <c r="D4044" s="0" t="n">
        <v>1</v>
      </c>
      <c r="E4044" s="0" t="n">
        <v>0</v>
      </c>
      <c r="F4044" s="0" t="n">
        <v>5</v>
      </c>
      <c r="G4044" s="0" t="n">
        <v>0</v>
      </c>
      <c r="H4044" s="0" t="n">
        <v>2</v>
      </c>
      <c r="I4044" s="0" t="n">
        <v>0</v>
      </c>
      <c r="J4044" s="0" t="n">
        <v>158</v>
      </c>
      <c r="K4044" s="37" t="n">
        <f aca="false">E4044+Inputs!$B$5*F4044</f>
        <v>6.375</v>
      </c>
      <c r="L4044" s="37" t="n">
        <f aca="false">G4044+Inputs!$B$6*H4044</f>
        <v>2.55</v>
      </c>
      <c r="M4044" s="37" t="n">
        <f aca="false">I4044+Inputs!$B$7*J4044</f>
        <v>196.078</v>
      </c>
      <c r="N4044" s="37" t="n">
        <f aca="false">K4044+L4044+M4044</f>
        <v>205.003</v>
      </c>
    </row>
    <row r="4045" customFormat="false" ht="15" hidden="false" customHeight="false" outlineLevel="0" collapsed="false">
      <c r="A4045" s="0" t="s">
        <v>9</v>
      </c>
      <c r="B4045" s="0" t="s">
        <v>368</v>
      </c>
      <c r="C4045" s="15" t="n">
        <v>45413</v>
      </c>
      <c r="D4045" s="0" t="n">
        <v>1</v>
      </c>
      <c r="E4045" s="0" t="n">
        <v>0</v>
      </c>
      <c r="F4045" s="0" t="n">
        <v>3</v>
      </c>
      <c r="G4045" s="0" t="n">
        <v>0</v>
      </c>
      <c r="H4045" s="0" t="n">
        <v>1</v>
      </c>
      <c r="I4045" s="0" t="n">
        <v>0</v>
      </c>
      <c r="J4045" s="0" t="n">
        <v>146</v>
      </c>
      <c r="K4045" s="37" t="n">
        <f aca="false">E4045+Inputs!$B$5*F4045</f>
        <v>3.825</v>
      </c>
      <c r="L4045" s="37" t="n">
        <f aca="false">G4045+Inputs!$B$6*H4045</f>
        <v>1.275</v>
      </c>
      <c r="M4045" s="37" t="n">
        <f aca="false">I4045+Inputs!$B$7*J4045</f>
        <v>181.186</v>
      </c>
      <c r="N4045" s="37" t="n">
        <f aca="false">K4045+L4045+M4045</f>
        <v>186.286</v>
      </c>
    </row>
    <row r="4046" customFormat="false" ht="15" hidden="false" customHeight="false" outlineLevel="0" collapsed="false">
      <c r="A4046" s="0" t="s">
        <v>9</v>
      </c>
      <c r="B4046" s="0" t="s">
        <v>368</v>
      </c>
      <c r="C4046" s="15" t="n">
        <v>45444</v>
      </c>
      <c r="D4046" s="0" t="n">
        <v>1</v>
      </c>
      <c r="E4046" s="0" t="n">
        <v>0</v>
      </c>
      <c r="F4046" s="0" t="n">
        <v>8</v>
      </c>
      <c r="G4046" s="0" t="n">
        <v>0</v>
      </c>
      <c r="H4046" s="0" t="n">
        <v>4</v>
      </c>
      <c r="I4046" s="0" t="n">
        <v>0</v>
      </c>
      <c r="J4046" s="0" t="n">
        <v>222</v>
      </c>
      <c r="K4046" s="37" t="n">
        <f aca="false">E4046+Inputs!$B$5*F4046</f>
        <v>10.2</v>
      </c>
      <c r="L4046" s="37" t="n">
        <f aca="false">G4046+Inputs!$B$6*H4046</f>
        <v>5.1</v>
      </c>
      <c r="M4046" s="37" t="n">
        <f aca="false">I4046+Inputs!$B$7*J4046</f>
        <v>275.502</v>
      </c>
      <c r="N4046" s="37" t="n">
        <f aca="false">K4046+L4046+M4046</f>
        <v>290.802</v>
      </c>
    </row>
    <row r="4047" customFormat="false" ht="15" hidden="false" customHeight="false" outlineLevel="0" collapsed="false">
      <c r="A4047" s="0" t="s">
        <v>9</v>
      </c>
      <c r="B4047" s="0" t="s">
        <v>368</v>
      </c>
      <c r="C4047" s="15" t="n">
        <v>45474</v>
      </c>
      <c r="D4047" s="0" t="n">
        <v>1</v>
      </c>
      <c r="E4047" s="0" t="n">
        <v>0</v>
      </c>
      <c r="F4047" s="0" t="n">
        <v>10</v>
      </c>
      <c r="G4047" s="0" t="n">
        <v>0</v>
      </c>
      <c r="H4047" s="0" t="n">
        <v>1</v>
      </c>
      <c r="I4047" s="0" t="n">
        <v>0</v>
      </c>
      <c r="J4047" s="0" t="n">
        <v>210</v>
      </c>
      <c r="K4047" s="37" t="n">
        <f aca="false">E4047+Inputs!$B$5*F4047</f>
        <v>12.75</v>
      </c>
      <c r="L4047" s="37" t="n">
        <f aca="false">G4047+Inputs!$B$6*H4047</f>
        <v>1.275</v>
      </c>
      <c r="M4047" s="37" t="n">
        <f aca="false">I4047+Inputs!$B$7*J4047</f>
        <v>260.61</v>
      </c>
      <c r="N4047" s="37" t="n">
        <f aca="false">K4047+L4047+M4047</f>
        <v>274.635</v>
      </c>
    </row>
    <row r="4048" customFormat="false" ht="15" hidden="false" customHeight="false" outlineLevel="0" collapsed="false">
      <c r="A4048" s="0" t="s">
        <v>9</v>
      </c>
      <c r="B4048" s="0" t="s">
        <v>368</v>
      </c>
      <c r="C4048" s="15" t="n">
        <v>45505</v>
      </c>
      <c r="D4048" s="0" t="n">
        <v>1</v>
      </c>
      <c r="E4048" s="0" t="n">
        <v>0</v>
      </c>
      <c r="F4048" s="0" t="n">
        <v>5</v>
      </c>
      <c r="G4048" s="0" t="n">
        <v>0</v>
      </c>
      <c r="H4048" s="0" t="n">
        <v>5</v>
      </c>
      <c r="I4048" s="0" t="n">
        <v>0</v>
      </c>
      <c r="J4048" s="0" t="n">
        <v>210</v>
      </c>
      <c r="K4048" s="37" t="n">
        <f aca="false">E4048+Inputs!$B$5*F4048</f>
        <v>6.375</v>
      </c>
      <c r="L4048" s="37" t="n">
        <f aca="false">G4048+Inputs!$B$6*H4048</f>
        <v>6.375</v>
      </c>
      <c r="M4048" s="37" t="n">
        <f aca="false">I4048+Inputs!$B$7*J4048</f>
        <v>260.61</v>
      </c>
      <c r="N4048" s="37" t="n">
        <f aca="false">K4048+L4048+M4048</f>
        <v>273.36</v>
      </c>
    </row>
    <row r="4049" customFormat="false" ht="15" hidden="false" customHeight="false" outlineLevel="0" collapsed="false">
      <c r="A4049" s="0" t="s">
        <v>9</v>
      </c>
      <c r="B4049" s="0" t="s">
        <v>368</v>
      </c>
      <c r="C4049" s="15" t="n">
        <v>45536</v>
      </c>
      <c r="D4049" s="0" t="n">
        <v>1</v>
      </c>
      <c r="E4049" s="0" t="n">
        <v>0</v>
      </c>
      <c r="F4049" s="0" t="n">
        <v>5</v>
      </c>
      <c r="G4049" s="0" t="n">
        <v>0</v>
      </c>
      <c r="H4049" s="0" t="n">
        <v>4</v>
      </c>
      <c r="I4049" s="0" t="n">
        <v>0</v>
      </c>
      <c r="J4049" s="0" t="n">
        <v>211</v>
      </c>
      <c r="K4049" s="37" t="n">
        <f aca="false">E4049+Inputs!$B$5*F4049</f>
        <v>6.375</v>
      </c>
      <c r="L4049" s="37" t="n">
        <f aca="false">G4049+Inputs!$B$6*H4049</f>
        <v>5.1</v>
      </c>
      <c r="M4049" s="37" t="n">
        <f aca="false">I4049+Inputs!$B$7*J4049</f>
        <v>261.851</v>
      </c>
      <c r="N4049" s="37" t="n">
        <f aca="false">K4049+L4049+M4049</f>
        <v>273.326</v>
      </c>
    </row>
    <row r="4050" customFormat="false" ht="15" hidden="false" customHeight="false" outlineLevel="0" collapsed="false">
      <c r="A4050" s="0" t="s">
        <v>9</v>
      </c>
      <c r="B4050" s="0" t="s">
        <v>368</v>
      </c>
      <c r="C4050" s="15" t="n">
        <v>45566</v>
      </c>
      <c r="D4050" s="0" t="n">
        <v>1</v>
      </c>
      <c r="E4050" s="0" t="n">
        <v>0</v>
      </c>
      <c r="F4050" s="0" t="n">
        <v>15</v>
      </c>
      <c r="G4050" s="0" t="n">
        <v>0</v>
      </c>
      <c r="H4050" s="0" t="n">
        <v>3</v>
      </c>
      <c r="I4050" s="0" t="n">
        <v>0</v>
      </c>
      <c r="J4050" s="0" t="n">
        <v>206</v>
      </c>
      <c r="K4050" s="37" t="n">
        <f aca="false">E4050+Inputs!$B$5*F4050</f>
        <v>19.125</v>
      </c>
      <c r="L4050" s="37" t="n">
        <f aca="false">G4050+Inputs!$B$6*H4050</f>
        <v>3.825</v>
      </c>
      <c r="M4050" s="37" t="n">
        <f aca="false">I4050+Inputs!$B$7*J4050</f>
        <v>255.646</v>
      </c>
      <c r="N4050" s="37" t="n">
        <f aca="false">K4050+L4050+M4050</f>
        <v>278.596</v>
      </c>
    </row>
    <row r="4051" customFormat="false" ht="15" hidden="false" customHeight="false" outlineLevel="0" collapsed="false">
      <c r="A4051" s="0" t="s">
        <v>9</v>
      </c>
      <c r="B4051" s="0" t="s">
        <v>368</v>
      </c>
      <c r="C4051" s="15" t="n">
        <v>45597</v>
      </c>
      <c r="D4051" s="0" t="n">
        <v>1</v>
      </c>
      <c r="E4051" s="0" t="n">
        <v>0</v>
      </c>
      <c r="F4051" s="0" t="n">
        <v>9</v>
      </c>
      <c r="G4051" s="0" t="n">
        <v>0</v>
      </c>
      <c r="H4051" s="0" t="n">
        <v>2</v>
      </c>
      <c r="I4051" s="0" t="n">
        <v>0</v>
      </c>
      <c r="J4051" s="0" t="n">
        <v>201</v>
      </c>
      <c r="K4051" s="37" t="n">
        <f aca="false">E4051+Inputs!$B$5*F4051</f>
        <v>11.475</v>
      </c>
      <c r="L4051" s="37" t="n">
        <f aca="false">G4051+Inputs!$B$6*H4051</f>
        <v>2.55</v>
      </c>
      <c r="M4051" s="37" t="n">
        <f aca="false">I4051+Inputs!$B$7*J4051</f>
        <v>249.441</v>
      </c>
      <c r="N4051" s="37" t="n">
        <f aca="false">K4051+L4051+M4051</f>
        <v>263.466</v>
      </c>
    </row>
    <row r="4052" customFormat="false" ht="15" hidden="false" customHeight="false" outlineLevel="0" collapsed="false">
      <c r="A4052" s="0" t="s">
        <v>9</v>
      </c>
      <c r="B4052" s="0" t="s">
        <v>368</v>
      </c>
      <c r="C4052" s="15" t="n">
        <v>45627</v>
      </c>
      <c r="D4052" s="0" t="n">
        <v>1</v>
      </c>
      <c r="E4052" s="0" t="n">
        <v>0</v>
      </c>
      <c r="F4052" s="0" t="n">
        <v>6</v>
      </c>
      <c r="G4052" s="0" t="n">
        <v>0</v>
      </c>
      <c r="H4052" s="0" t="n">
        <v>3</v>
      </c>
      <c r="I4052" s="0" t="n">
        <v>0</v>
      </c>
      <c r="J4052" s="0" t="n">
        <v>168</v>
      </c>
      <c r="K4052" s="37" t="n">
        <f aca="false">E4052+Inputs!$B$5*F4052</f>
        <v>7.65</v>
      </c>
      <c r="L4052" s="37" t="n">
        <f aca="false">G4052+Inputs!$B$6*H4052</f>
        <v>3.825</v>
      </c>
      <c r="M4052" s="37" t="n">
        <f aca="false">I4052+Inputs!$B$7*J4052</f>
        <v>208.488</v>
      </c>
      <c r="N4052" s="37" t="n">
        <f aca="false">K4052+L4052+M4052</f>
        <v>219.963</v>
      </c>
    </row>
    <row r="4053" customFormat="false" ht="15" hidden="false" customHeight="false" outlineLevel="0" collapsed="false">
      <c r="A4053" s="0" t="s">
        <v>9</v>
      </c>
      <c r="B4053" s="0" t="s">
        <v>368</v>
      </c>
      <c r="C4053" s="15" t="n">
        <v>45658</v>
      </c>
      <c r="D4053" s="0" t="n">
        <v>1</v>
      </c>
      <c r="E4053" s="0" t="n">
        <v>0</v>
      </c>
      <c r="F4053" s="0" t="n">
        <v>1</v>
      </c>
      <c r="G4053" s="0" t="n">
        <v>0</v>
      </c>
      <c r="H4053" s="0" t="n">
        <v>1</v>
      </c>
      <c r="I4053" s="0" t="n">
        <v>0</v>
      </c>
      <c r="J4053" s="0" t="n">
        <v>201</v>
      </c>
      <c r="K4053" s="37" t="n">
        <f aca="false">E4053+Inputs!$B$5*F4053</f>
        <v>1.275</v>
      </c>
      <c r="L4053" s="37" t="n">
        <f aca="false">G4053+Inputs!$B$6*H4053</f>
        <v>1.275</v>
      </c>
      <c r="M4053" s="37" t="n">
        <f aca="false">I4053+Inputs!$B$7*J4053</f>
        <v>249.441</v>
      </c>
      <c r="N4053" s="37" t="n">
        <f aca="false">K4053+L4053+M4053</f>
        <v>251.991</v>
      </c>
    </row>
    <row r="4054" customFormat="false" ht="15" hidden="false" customHeight="false" outlineLevel="0" collapsed="false">
      <c r="A4054" s="0" t="s">
        <v>9</v>
      </c>
      <c r="B4054" s="0" t="s">
        <v>368</v>
      </c>
      <c r="C4054" s="15" t="n">
        <v>45689</v>
      </c>
      <c r="D4054" s="0" t="n">
        <v>1</v>
      </c>
      <c r="E4054" s="0" t="n">
        <v>0</v>
      </c>
      <c r="F4054" s="0" t="n">
        <v>4</v>
      </c>
      <c r="G4054" s="0" t="n">
        <v>0</v>
      </c>
      <c r="H4054" s="0" t="n">
        <v>2</v>
      </c>
      <c r="I4054" s="0" t="n">
        <v>0</v>
      </c>
      <c r="J4054" s="0" t="n">
        <v>213</v>
      </c>
      <c r="K4054" s="37" t="n">
        <f aca="false">E4054+Inputs!$B$5*F4054</f>
        <v>5.1</v>
      </c>
      <c r="L4054" s="37" t="n">
        <f aca="false">G4054+Inputs!$B$6*H4054</f>
        <v>2.55</v>
      </c>
      <c r="M4054" s="37" t="n">
        <f aca="false">I4054+Inputs!$B$7*J4054</f>
        <v>264.333</v>
      </c>
      <c r="N4054" s="37" t="n">
        <f aca="false">K4054+L4054+M4054</f>
        <v>271.983</v>
      </c>
    </row>
    <row r="4055" customFormat="false" ht="15" hidden="false" customHeight="false" outlineLevel="0" collapsed="false">
      <c r="A4055" s="0" t="s">
        <v>9</v>
      </c>
      <c r="B4055" s="0" t="s">
        <v>368</v>
      </c>
      <c r="C4055" s="15" t="n">
        <v>45717</v>
      </c>
      <c r="D4055" s="0" t="n">
        <v>1</v>
      </c>
      <c r="E4055" s="0" t="n">
        <v>0</v>
      </c>
      <c r="F4055" s="0" t="n">
        <v>7</v>
      </c>
      <c r="G4055" s="0" t="n">
        <v>0</v>
      </c>
      <c r="H4055" s="0" t="n">
        <v>11</v>
      </c>
      <c r="I4055" s="0" t="n">
        <v>0</v>
      </c>
      <c r="J4055" s="0" t="n">
        <v>157</v>
      </c>
      <c r="K4055" s="37" t="n">
        <f aca="false">E4055+Inputs!$B$5*F4055</f>
        <v>8.925</v>
      </c>
      <c r="L4055" s="37" t="n">
        <f aca="false">G4055+Inputs!$B$6*H4055</f>
        <v>14.025</v>
      </c>
      <c r="M4055" s="37" t="n">
        <f aca="false">I4055+Inputs!$B$7*J4055</f>
        <v>194.837</v>
      </c>
      <c r="N4055" s="37" t="n">
        <f aca="false">K4055+L4055+M4055</f>
        <v>217.787</v>
      </c>
    </row>
    <row r="4056" customFormat="false" ht="15" hidden="false" customHeight="false" outlineLevel="0" collapsed="false">
      <c r="A4056" s="0" t="s">
        <v>9</v>
      </c>
      <c r="B4056" s="0" t="s">
        <v>368</v>
      </c>
      <c r="C4056" s="15" t="n">
        <v>45748</v>
      </c>
      <c r="D4056" s="0" t="n">
        <v>1</v>
      </c>
      <c r="E4056" s="0" t="n">
        <v>0</v>
      </c>
      <c r="F4056" s="0" t="n">
        <v>6</v>
      </c>
      <c r="G4056" s="0" t="n">
        <v>0</v>
      </c>
      <c r="H4056" s="0" t="n">
        <v>5</v>
      </c>
      <c r="I4056" s="0" t="n">
        <v>0</v>
      </c>
      <c r="J4056" s="0" t="n">
        <v>162</v>
      </c>
      <c r="K4056" s="37" t="n">
        <f aca="false">E4056+Inputs!$B$5*F4056</f>
        <v>7.65</v>
      </c>
      <c r="L4056" s="37" t="n">
        <f aca="false">G4056+Inputs!$B$6*H4056</f>
        <v>6.375</v>
      </c>
      <c r="M4056" s="37" t="n">
        <f aca="false">I4056+Inputs!$B$7*J4056</f>
        <v>201.042</v>
      </c>
      <c r="N4056" s="37" t="n">
        <f aca="false">K4056+L4056+M4056</f>
        <v>215.067</v>
      </c>
    </row>
    <row r="4057" customFormat="false" ht="15" hidden="false" customHeight="false" outlineLevel="0" collapsed="false">
      <c r="A4057" s="0" t="s">
        <v>9</v>
      </c>
      <c r="B4057" s="0" t="s">
        <v>368</v>
      </c>
      <c r="C4057" s="15" t="n">
        <v>45778</v>
      </c>
      <c r="D4057" s="0" t="n">
        <v>1</v>
      </c>
      <c r="E4057" s="0" t="n">
        <v>0</v>
      </c>
      <c r="F4057" s="0" t="n">
        <v>11</v>
      </c>
      <c r="G4057" s="0" t="n">
        <v>0</v>
      </c>
      <c r="H4057" s="0" t="n">
        <v>5</v>
      </c>
      <c r="I4057" s="0" t="n">
        <v>0</v>
      </c>
      <c r="J4057" s="0" t="n">
        <v>197</v>
      </c>
      <c r="K4057" s="37" t="n">
        <f aca="false">E4057+Inputs!$B$5*F4057</f>
        <v>14.025</v>
      </c>
      <c r="L4057" s="37" t="n">
        <f aca="false">G4057+Inputs!$B$6*H4057</f>
        <v>6.375</v>
      </c>
      <c r="M4057" s="37" t="n">
        <f aca="false">I4057+Inputs!$B$7*J4057</f>
        <v>244.477</v>
      </c>
      <c r="N4057" s="37" t="n">
        <f aca="false">K4057+L4057+M4057</f>
        <v>264.877</v>
      </c>
    </row>
    <row r="4058" customFormat="false" ht="15" hidden="false" customHeight="false" outlineLevel="0" collapsed="false">
      <c r="A4058" s="0" t="s">
        <v>9</v>
      </c>
      <c r="B4058" s="0" t="s">
        <v>368</v>
      </c>
      <c r="C4058" s="15" t="n">
        <v>45809</v>
      </c>
      <c r="D4058" s="0" t="n">
        <v>1</v>
      </c>
      <c r="E4058" s="0" t="n">
        <v>0</v>
      </c>
      <c r="F4058" s="0" t="n">
        <v>16</v>
      </c>
      <c r="G4058" s="0" t="n">
        <v>0</v>
      </c>
      <c r="H4058" s="0" t="n">
        <v>5</v>
      </c>
      <c r="I4058" s="0" t="n">
        <v>0</v>
      </c>
      <c r="J4058" s="0" t="n">
        <v>242</v>
      </c>
      <c r="K4058" s="37" t="n">
        <f aca="false">E4058+Inputs!$B$5*F4058</f>
        <v>20.4</v>
      </c>
      <c r="L4058" s="37" t="n">
        <f aca="false">G4058+Inputs!$B$6*H4058</f>
        <v>6.375</v>
      </c>
      <c r="M4058" s="37" t="n">
        <f aca="false">I4058+Inputs!$B$7*J4058</f>
        <v>300.322</v>
      </c>
      <c r="N4058" s="37" t="n">
        <f aca="false">K4058+L4058+M4058</f>
        <v>327.097</v>
      </c>
    </row>
    <row r="4059" customFormat="false" ht="15" hidden="false" customHeight="false" outlineLevel="0" collapsed="false">
      <c r="A4059" s="0" t="s">
        <v>9</v>
      </c>
      <c r="B4059" s="0" t="s">
        <v>368</v>
      </c>
      <c r="C4059" s="15" t="n">
        <v>45839</v>
      </c>
      <c r="D4059" s="0" t="n">
        <v>1</v>
      </c>
      <c r="E4059" s="0" t="n">
        <v>0</v>
      </c>
      <c r="F4059" s="0" t="n">
        <v>10</v>
      </c>
      <c r="G4059" s="0" t="n">
        <v>0</v>
      </c>
      <c r="H4059" s="0" t="n">
        <v>2</v>
      </c>
      <c r="I4059" s="0" t="n">
        <v>0</v>
      </c>
      <c r="J4059" s="0" t="n">
        <v>211</v>
      </c>
      <c r="K4059" s="37" t="n">
        <f aca="false">E4059+Inputs!$B$5*F4059</f>
        <v>12.75</v>
      </c>
      <c r="L4059" s="37" t="n">
        <f aca="false">G4059+Inputs!$B$6*H4059</f>
        <v>2.55</v>
      </c>
      <c r="M4059" s="37" t="n">
        <f aca="false">I4059+Inputs!$B$7*J4059</f>
        <v>261.851</v>
      </c>
      <c r="N4059" s="37" t="n">
        <f aca="false">K4059+L4059+M4059</f>
        <v>277.151</v>
      </c>
    </row>
    <row r="4060" customFormat="false" ht="15" hidden="false" customHeight="false" outlineLevel="0" collapsed="false">
      <c r="A4060" s="0" t="s">
        <v>9</v>
      </c>
      <c r="B4060" s="0" t="s">
        <v>368</v>
      </c>
      <c r="C4060" s="15" t="n">
        <v>45870</v>
      </c>
      <c r="D4060" s="0" t="n">
        <v>1</v>
      </c>
      <c r="E4060" s="0" t="n">
        <v>0</v>
      </c>
      <c r="F4060" s="0" t="n">
        <v>11</v>
      </c>
      <c r="G4060" s="0" t="n">
        <v>0</v>
      </c>
      <c r="H4060" s="0" t="n">
        <v>5</v>
      </c>
      <c r="I4060" s="0" t="n">
        <v>0</v>
      </c>
      <c r="J4060" s="0" t="n">
        <v>206</v>
      </c>
      <c r="K4060" s="37" t="n">
        <f aca="false">E4060+Inputs!$B$5*F4060</f>
        <v>14.025</v>
      </c>
      <c r="L4060" s="37" t="n">
        <f aca="false">G4060+Inputs!$B$6*H4060</f>
        <v>6.375</v>
      </c>
      <c r="M4060" s="37" t="n">
        <f aca="false">I4060+Inputs!$B$7*J4060</f>
        <v>255.646</v>
      </c>
      <c r="N4060" s="37" t="n">
        <f aca="false">K4060+L4060+M4060</f>
        <v>276.046</v>
      </c>
    </row>
    <row r="4061" customFormat="false" ht="15" hidden="false" customHeight="false" outlineLevel="0" collapsed="false">
      <c r="A4061" s="0" t="s">
        <v>9</v>
      </c>
      <c r="B4061" s="0" t="s">
        <v>368</v>
      </c>
      <c r="C4061" s="15" t="n">
        <v>45901</v>
      </c>
      <c r="D4061" s="0" t="n">
        <v>1</v>
      </c>
      <c r="E4061" s="0" t="n">
        <v>0</v>
      </c>
      <c r="F4061" s="0" t="n">
        <v>18</v>
      </c>
      <c r="G4061" s="0" t="n">
        <v>0</v>
      </c>
      <c r="H4061" s="0" t="n">
        <v>5</v>
      </c>
      <c r="I4061" s="0" t="n">
        <v>0</v>
      </c>
      <c r="J4061" s="0" t="n">
        <v>192</v>
      </c>
      <c r="K4061" s="37" t="n">
        <f aca="false">E4061+Inputs!$B$5*F4061</f>
        <v>22.95</v>
      </c>
      <c r="L4061" s="37" t="n">
        <f aca="false">G4061+Inputs!$B$6*H4061</f>
        <v>6.375</v>
      </c>
      <c r="M4061" s="37" t="n">
        <f aca="false">I4061+Inputs!$B$7*J4061</f>
        <v>238.272</v>
      </c>
      <c r="N4061" s="37" t="n">
        <f aca="false">K4061+L4061+M4061</f>
        <v>267.597</v>
      </c>
    </row>
    <row r="4062" customFormat="false" ht="15" hidden="false" customHeight="false" outlineLevel="0" collapsed="false">
      <c r="A4062" s="0" t="s">
        <v>9</v>
      </c>
      <c r="B4062" s="0" t="s">
        <v>368</v>
      </c>
      <c r="C4062" s="15" t="n">
        <v>45931</v>
      </c>
      <c r="D4062" s="0" t="n">
        <v>1</v>
      </c>
      <c r="E4062" s="0" t="n">
        <v>0</v>
      </c>
      <c r="F4062" s="0" t="n">
        <v>10</v>
      </c>
      <c r="G4062" s="0" t="n">
        <v>0</v>
      </c>
      <c r="H4062" s="0" t="n">
        <v>5</v>
      </c>
      <c r="I4062" s="0" t="n">
        <v>0</v>
      </c>
      <c r="J4062" s="0" t="n">
        <v>218</v>
      </c>
      <c r="K4062" s="37" t="n">
        <f aca="false">E4062+Inputs!$B$5*F4062</f>
        <v>12.75</v>
      </c>
      <c r="L4062" s="37" t="n">
        <f aca="false">G4062+Inputs!$B$6*H4062</f>
        <v>6.375</v>
      </c>
      <c r="M4062" s="37" t="n">
        <f aca="false">I4062+Inputs!$B$7*J4062</f>
        <v>270.538</v>
      </c>
      <c r="N4062" s="37" t="n">
        <f aca="false">K4062+L4062+M4062</f>
        <v>289.663</v>
      </c>
    </row>
    <row r="4063" customFormat="false" ht="15" hidden="false" customHeight="false" outlineLevel="0" collapsed="false">
      <c r="A4063" s="0" t="s">
        <v>9</v>
      </c>
      <c r="B4063" s="0" t="s">
        <v>368</v>
      </c>
      <c r="C4063" s="15" t="n">
        <v>45962</v>
      </c>
      <c r="D4063" s="0" t="n">
        <v>1</v>
      </c>
      <c r="E4063" s="0" t="n">
        <v>0</v>
      </c>
      <c r="F4063" s="0" t="n">
        <v>16</v>
      </c>
      <c r="G4063" s="0" t="n">
        <v>0</v>
      </c>
      <c r="H4063" s="0" t="n">
        <v>5</v>
      </c>
      <c r="I4063" s="0" t="n">
        <v>0</v>
      </c>
      <c r="J4063" s="0" t="n">
        <v>184</v>
      </c>
      <c r="K4063" s="37" t="n">
        <f aca="false">E4063+Inputs!$B$5*F4063</f>
        <v>20.4</v>
      </c>
      <c r="L4063" s="37" t="n">
        <f aca="false">G4063+Inputs!$B$6*H4063</f>
        <v>6.375</v>
      </c>
      <c r="M4063" s="37" t="n">
        <f aca="false">I4063+Inputs!$B$7*J4063</f>
        <v>228.344</v>
      </c>
      <c r="N4063" s="37" t="n">
        <f aca="false">K4063+L4063+M4063</f>
        <v>255.119</v>
      </c>
    </row>
    <row r="4064" customFormat="false" ht="15" hidden="false" customHeight="false" outlineLevel="0" collapsed="false">
      <c r="A4064" s="0" t="s">
        <v>9</v>
      </c>
      <c r="B4064" s="0" t="s">
        <v>368</v>
      </c>
      <c r="C4064" s="15" t="n">
        <v>45992</v>
      </c>
      <c r="D4064" s="0" t="n">
        <v>1</v>
      </c>
      <c r="E4064" s="0" t="n">
        <v>0</v>
      </c>
      <c r="F4064" s="0" t="n">
        <v>14</v>
      </c>
      <c r="G4064" s="0" t="n">
        <v>0</v>
      </c>
      <c r="H4064" s="0" t="n">
        <v>5</v>
      </c>
      <c r="I4064" s="0" t="n">
        <v>0</v>
      </c>
      <c r="J4064" s="0" t="n">
        <v>185</v>
      </c>
      <c r="K4064" s="37" t="n">
        <f aca="false">E4064+Inputs!$B$5*F4064</f>
        <v>17.85</v>
      </c>
      <c r="L4064" s="37" t="n">
        <f aca="false">G4064+Inputs!$B$6*H4064</f>
        <v>6.375</v>
      </c>
      <c r="M4064" s="37" t="n">
        <f aca="false">I4064+Inputs!$B$7*J4064</f>
        <v>229.585</v>
      </c>
      <c r="N4064" s="37" t="n">
        <f aca="false">K4064+L4064+M4064</f>
        <v>253.81</v>
      </c>
    </row>
    <row r="4065" customFormat="false" ht="15" hidden="false" customHeight="false" outlineLevel="0" collapsed="false">
      <c r="A4065" s="0" t="s">
        <v>9</v>
      </c>
      <c r="B4065" s="0" t="s">
        <v>368</v>
      </c>
      <c r="C4065" s="15" t="n">
        <v>46023</v>
      </c>
      <c r="D4065" s="0" t="n">
        <v>1</v>
      </c>
      <c r="E4065" s="0" t="n">
        <v>0</v>
      </c>
      <c r="F4065" s="0" t="n">
        <v>14</v>
      </c>
      <c r="G4065" s="0" t="n">
        <v>0</v>
      </c>
      <c r="H4065" s="0" t="n">
        <v>10</v>
      </c>
      <c r="I4065" s="0" t="n">
        <v>0</v>
      </c>
      <c r="J4065" s="0" t="n">
        <v>189</v>
      </c>
      <c r="K4065" s="37" t="n">
        <f aca="false">E4065+Inputs!$B$5*F4065</f>
        <v>17.85</v>
      </c>
      <c r="L4065" s="37" t="n">
        <f aca="false">G4065+Inputs!$B$6*H4065</f>
        <v>12.75</v>
      </c>
      <c r="M4065" s="37" t="n">
        <f aca="false">I4065+Inputs!$B$7*J4065</f>
        <v>234.549</v>
      </c>
      <c r="N4065" s="37" t="n">
        <f aca="false">K4065+L4065+M4065</f>
        <v>265.149</v>
      </c>
    </row>
    <row r="4066" customFormat="false" ht="15" hidden="false" customHeight="false" outlineLevel="0" collapsed="false">
      <c r="A4066" s="0" t="s">
        <v>9</v>
      </c>
      <c r="B4066" s="0" t="s">
        <v>368</v>
      </c>
      <c r="C4066" s="15" t="n">
        <v>46054</v>
      </c>
      <c r="D4066" s="0" t="n">
        <v>1</v>
      </c>
      <c r="E4066" s="0" t="n">
        <v>0</v>
      </c>
      <c r="F4066" s="0" t="n">
        <v>18</v>
      </c>
      <c r="G4066" s="0" t="n">
        <v>0</v>
      </c>
      <c r="H4066" s="0" t="n">
        <v>5</v>
      </c>
      <c r="I4066" s="0" t="n">
        <v>0</v>
      </c>
      <c r="J4066" s="0" t="n">
        <v>198</v>
      </c>
      <c r="K4066" s="37" t="n">
        <f aca="false">E4066+Inputs!$B$5*F4066</f>
        <v>22.95</v>
      </c>
      <c r="L4066" s="37" t="n">
        <f aca="false">G4066+Inputs!$B$6*H4066</f>
        <v>6.375</v>
      </c>
      <c r="M4066" s="37" t="n">
        <f aca="false">I4066+Inputs!$B$7*J4066</f>
        <v>245.718</v>
      </c>
      <c r="N4066" s="37" t="n">
        <f aca="false">K4066+L4066+M4066</f>
        <v>275.043</v>
      </c>
    </row>
    <row r="4067" customFormat="false" ht="15" hidden="false" customHeight="false" outlineLevel="0" collapsed="false">
      <c r="A4067" s="0" t="s">
        <v>9</v>
      </c>
      <c r="B4067" s="0" t="s">
        <v>368</v>
      </c>
      <c r="C4067" s="15" t="n">
        <v>46082</v>
      </c>
      <c r="D4067" s="0" t="n">
        <v>1</v>
      </c>
      <c r="E4067" s="0" t="n">
        <v>0</v>
      </c>
      <c r="F4067" s="0" t="n">
        <v>25</v>
      </c>
      <c r="G4067" s="0" t="n">
        <v>0</v>
      </c>
      <c r="H4067" s="0" t="n">
        <v>6</v>
      </c>
      <c r="I4067" s="0" t="n">
        <v>0</v>
      </c>
      <c r="J4067" s="0" t="n">
        <v>187</v>
      </c>
      <c r="K4067" s="37" t="n">
        <f aca="false">E4067+Inputs!$B$5*F4067</f>
        <v>31.875</v>
      </c>
      <c r="L4067" s="37" t="n">
        <f aca="false">G4067+Inputs!$B$6*H4067</f>
        <v>7.65</v>
      </c>
      <c r="M4067" s="37" t="n">
        <f aca="false">I4067+Inputs!$B$7*J4067</f>
        <v>232.067</v>
      </c>
      <c r="N4067" s="37" t="n">
        <f aca="false">K4067+L4067+M4067</f>
        <v>271.592</v>
      </c>
    </row>
    <row r="4068" customFormat="false" ht="15" hidden="false" customHeight="false" outlineLevel="0" collapsed="false">
      <c r="A4068" s="0" t="s">
        <v>9</v>
      </c>
      <c r="B4068" s="0" t="s">
        <v>368</v>
      </c>
      <c r="C4068" s="15" t="n">
        <v>46113</v>
      </c>
      <c r="D4068" s="0" t="n">
        <v>1</v>
      </c>
      <c r="E4068" s="0" t="n">
        <v>0</v>
      </c>
      <c r="F4068" s="0" t="n">
        <v>18</v>
      </c>
      <c r="G4068" s="0" t="n">
        <v>0</v>
      </c>
      <c r="H4068" s="0" t="n">
        <v>11</v>
      </c>
      <c r="I4068" s="0" t="n">
        <v>0</v>
      </c>
      <c r="J4068" s="0" t="n">
        <v>170</v>
      </c>
      <c r="K4068" s="37" t="n">
        <f aca="false">E4068+Inputs!$B$5*F4068</f>
        <v>22.95</v>
      </c>
      <c r="L4068" s="37" t="n">
        <f aca="false">G4068+Inputs!$B$6*H4068</f>
        <v>14.025</v>
      </c>
      <c r="M4068" s="37" t="n">
        <f aca="false">I4068+Inputs!$B$7*J4068</f>
        <v>210.97</v>
      </c>
      <c r="N4068" s="37" t="n">
        <f aca="false">K4068+L4068+M4068</f>
        <v>247.945</v>
      </c>
    </row>
    <row r="4069" customFormat="false" ht="15" hidden="false" customHeight="false" outlineLevel="0" collapsed="false">
      <c r="A4069" s="0" t="s">
        <v>9</v>
      </c>
      <c r="B4069" s="0" t="s">
        <v>368</v>
      </c>
      <c r="C4069" s="15" t="n">
        <v>46143</v>
      </c>
      <c r="D4069" s="0" t="n">
        <v>1</v>
      </c>
      <c r="E4069" s="0" t="n">
        <v>0</v>
      </c>
      <c r="F4069" s="0" t="n">
        <v>36</v>
      </c>
      <c r="G4069" s="0" t="n">
        <v>0</v>
      </c>
      <c r="H4069" s="0" t="n">
        <v>11</v>
      </c>
      <c r="I4069" s="0" t="n">
        <v>0</v>
      </c>
      <c r="J4069" s="0" t="n">
        <v>162</v>
      </c>
      <c r="K4069" s="37" t="n">
        <f aca="false">E4069+Inputs!$B$5*F4069</f>
        <v>45.9</v>
      </c>
      <c r="L4069" s="37" t="n">
        <f aca="false">G4069+Inputs!$B$6*H4069</f>
        <v>14.025</v>
      </c>
      <c r="M4069" s="37" t="n">
        <f aca="false">I4069+Inputs!$B$7*J4069</f>
        <v>201.042</v>
      </c>
      <c r="N4069" s="37" t="n">
        <f aca="false">K4069+L4069+M4069</f>
        <v>260.967</v>
      </c>
    </row>
    <row r="4070" customFormat="false" ht="15" hidden="false" customHeight="false" outlineLevel="0" collapsed="false">
      <c r="A4070" s="0" t="s">
        <v>9</v>
      </c>
      <c r="B4070" s="0" t="s">
        <v>368</v>
      </c>
      <c r="C4070" s="15" t="n">
        <v>46174</v>
      </c>
      <c r="D4070" s="0" t="n">
        <v>1</v>
      </c>
      <c r="E4070" s="0" t="n">
        <v>0</v>
      </c>
      <c r="F4070" s="0" t="n">
        <v>50</v>
      </c>
      <c r="G4070" s="0" t="n">
        <v>0</v>
      </c>
      <c r="H4070" s="0" t="n">
        <v>20</v>
      </c>
      <c r="I4070" s="0" t="n">
        <v>0</v>
      </c>
      <c r="J4070" s="0" t="n">
        <v>206</v>
      </c>
      <c r="K4070" s="37" t="n">
        <f aca="false">E4070+Inputs!$B$5*F4070</f>
        <v>63.75</v>
      </c>
      <c r="L4070" s="37" t="n">
        <f aca="false">G4070+Inputs!$B$6*H4070</f>
        <v>25.5</v>
      </c>
      <c r="M4070" s="37" t="n">
        <f aca="false">I4070+Inputs!$B$7*J4070</f>
        <v>255.646</v>
      </c>
      <c r="N4070" s="37" t="n">
        <f aca="false">K4070+L4070+M4070</f>
        <v>344.896</v>
      </c>
    </row>
    <row r="4071" customFormat="false" ht="15" hidden="false" customHeight="false" outlineLevel="0" collapsed="false">
      <c r="A4071" s="0" t="s">
        <v>9</v>
      </c>
      <c r="B4071" s="0" t="s">
        <v>368</v>
      </c>
      <c r="C4071" s="15" t="n">
        <v>46204</v>
      </c>
      <c r="D4071" s="0" t="n">
        <v>1</v>
      </c>
      <c r="E4071" s="0" t="n">
        <v>0</v>
      </c>
      <c r="F4071" s="0" t="n">
        <v>36</v>
      </c>
      <c r="G4071" s="0" t="n">
        <v>0</v>
      </c>
      <c r="H4071" s="0" t="n">
        <v>28</v>
      </c>
      <c r="I4071" s="0" t="n">
        <v>0</v>
      </c>
      <c r="J4071" s="0" t="n">
        <v>191</v>
      </c>
      <c r="K4071" s="37" t="n">
        <f aca="false">E4071+Inputs!$B$5*F4071</f>
        <v>45.9</v>
      </c>
      <c r="L4071" s="37" t="n">
        <f aca="false">G4071+Inputs!$B$6*H4071</f>
        <v>35.7</v>
      </c>
      <c r="M4071" s="37" t="n">
        <f aca="false">I4071+Inputs!$B$7*J4071</f>
        <v>237.031</v>
      </c>
      <c r="N4071" s="37" t="n">
        <f aca="false">K4071+L4071+M4071</f>
        <v>318.631</v>
      </c>
    </row>
    <row r="4072" customFormat="false" ht="15" hidden="false" customHeight="false" outlineLevel="0" collapsed="false">
      <c r="A4072" s="0" t="s">
        <v>9</v>
      </c>
      <c r="B4072" s="0" t="s">
        <v>368</v>
      </c>
      <c r="C4072" s="15" t="n">
        <v>46235</v>
      </c>
      <c r="D4072" s="0" t="n">
        <v>1</v>
      </c>
      <c r="E4072" s="0" t="n">
        <v>0</v>
      </c>
      <c r="F4072" s="0" t="n">
        <v>39</v>
      </c>
      <c r="G4072" s="0" t="n">
        <v>0</v>
      </c>
      <c r="H4072" s="0" t="n">
        <v>10</v>
      </c>
      <c r="I4072" s="0" t="n">
        <v>0</v>
      </c>
      <c r="J4072" s="0" t="n">
        <v>140</v>
      </c>
      <c r="K4072" s="37" t="n">
        <f aca="false">E4072+Inputs!$B$5*F4072</f>
        <v>49.725</v>
      </c>
      <c r="L4072" s="37" t="n">
        <f aca="false">G4072+Inputs!$B$6*H4072</f>
        <v>12.75</v>
      </c>
      <c r="M4072" s="37" t="n">
        <f aca="false">I4072+Inputs!$B$7*J4072</f>
        <v>173.74</v>
      </c>
      <c r="N4072" s="37" t="n">
        <f aca="false">K4072+L4072+M4072</f>
        <v>236.215</v>
      </c>
    </row>
    <row r="4073" customFormat="false" ht="15" hidden="false" customHeight="false" outlineLevel="0" collapsed="false">
      <c r="A4073" s="0" t="s">
        <v>9</v>
      </c>
      <c r="B4073" s="0" t="s">
        <v>383</v>
      </c>
      <c r="C4073" s="15" t="n">
        <v>44927</v>
      </c>
      <c r="D4073" s="0" t="n">
        <v>2</v>
      </c>
      <c r="E4073" s="0" t="n">
        <v>0</v>
      </c>
      <c r="F4073" s="0" t="n">
        <v>5</v>
      </c>
      <c r="G4073" s="0" t="n">
        <v>0</v>
      </c>
      <c r="H4073" s="0" t="n">
        <v>0</v>
      </c>
      <c r="I4073" s="0" t="n">
        <v>0</v>
      </c>
      <c r="J4073" s="0" t="n">
        <v>166</v>
      </c>
      <c r="K4073" s="37" t="n">
        <f aca="false">E4073+Inputs!$B$5*F4073</f>
        <v>6.375</v>
      </c>
      <c r="L4073" s="37" t="n">
        <f aca="false">G4073+Inputs!$B$6*H4073</f>
        <v>0</v>
      </c>
      <c r="M4073" s="37" t="n">
        <f aca="false">I4073+Inputs!$B$7*J4073</f>
        <v>206.006</v>
      </c>
      <c r="N4073" s="37" t="n">
        <f aca="false">K4073+L4073+M4073</f>
        <v>212.381</v>
      </c>
    </row>
    <row r="4074" customFormat="false" ht="15" hidden="false" customHeight="false" outlineLevel="0" collapsed="false">
      <c r="A4074" s="0" t="s">
        <v>9</v>
      </c>
      <c r="B4074" s="0" t="s">
        <v>383</v>
      </c>
      <c r="C4074" s="15" t="n">
        <v>44958</v>
      </c>
      <c r="D4074" s="0" t="n">
        <v>2</v>
      </c>
      <c r="E4074" s="0" t="n">
        <v>0</v>
      </c>
      <c r="F4074" s="0" t="n">
        <v>16</v>
      </c>
      <c r="G4074" s="0" t="n">
        <v>0</v>
      </c>
      <c r="H4074" s="0" t="n">
        <v>2</v>
      </c>
      <c r="I4074" s="0" t="n">
        <v>0</v>
      </c>
      <c r="J4074" s="0" t="n">
        <v>109</v>
      </c>
      <c r="K4074" s="37" t="n">
        <f aca="false">E4074+Inputs!$B$5*F4074</f>
        <v>20.4</v>
      </c>
      <c r="L4074" s="37" t="n">
        <f aca="false">G4074+Inputs!$B$6*H4074</f>
        <v>2.55</v>
      </c>
      <c r="M4074" s="37" t="n">
        <f aca="false">I4074+Inputs!$B$7*J4074</f>
        <v>135.269</v>
      </c>
      <c r="N4074" s="37" t="n">
        <f aca="false">K4074+L4074+M4074</f>
        <v>158.219</v>
      </c>
    </row>
    <row r="4075" customFormat="false" ht="15" hidden="false" customHeight="false" outlineLevel="0" collapsed="false">
      <c r="A4075" s="0" t="s">
        <v>9</v>
      </c>
      <c r="B4075" s="0" t="s">
        <v>383</v>
      </c>
      <c r="C4075" s="15" t="n">
        <v>44986</v>
      </c>
      <c r="D4075" s="0" t="n">
        <v>2</v>
      </c>
      <c r="E4075" s="0" t="n">
        <v>0</v>
      </c>
      <c r="F4075" s="0" t="n">
        <v>2</v>
      </c>
      <c r="G4075" s="0" t="n">
        <v>0</v>
      </c>
      <c r="H4075" s="0" t="n">
        <v>0</v>
      </c>
      <c r="I4075" s="0" t="n">
        <v>0</v>
      </c>
      <c r="J4075" s="0" t="n">
        <v>25</v>
      </c>
      <c r="K4075" s="37" t="n">
        <f aca="false">E4075+Inputs!$B$5*F4075</f>
        <v>2.55</v>
      </c>
      <c r="L4075" s="37" t="n">
        <f aca="false">G4075+Inputs!$B$6*H4075</f>
        <v>0</v>
      </c>
      <c r="M4075" s="37" t="n">
        <f aca="false">I4075+Inputs!$B$7*J4075</f>
        <v>31.025</v>
      </c>
      <c r="N4075" s="37" t="n">
        <f aca="false">K4075+L4075+M4075</f>
        <v>33.575</v>
      </c>
    </row>
    <row r="4076" customFormat="false" ht="15" hidden="false" customHeight="false" outlineLevel="0" collapsed="false">
      <c r="A4076" s="0" t="s">
        <v>9</v>
      </c>
      <c r="B4076" s="0" t="s">
        <v>383</v>
      </c>
      <c r="C4076" s="15" t="n">
        <v>45017</v>
      </c>
      <c r="D4076" s="0" t="n">
        <v>2</v>
      </c>
      <c r="E4076" s="0" t="n">
        <v>0</v>
      </c>
      <c r="F4076" s="0" t="n">
        <v>3</v>
      </c>
      <c r="G4076" s="0" t="n">
        <v>0</v>
      </c>
      <c r="H4076" s="0" t="n">
        <v>0</v>
      </c>
      <c r="I4076" s="0" t="n">
        <v>0</v>
      </c>
      <c r="J4076" s="0" t="n">
        <v>53</v>
      </c>
      <c r="K4076" s="37" t="n">
        <f aca="false">E4076+Inputs!$B$5*F4076</f>
        <v>3.825</v>
      </c>
      <c r="L4076" s="37" t="n">
        <f aca="false">G4076+Inputs!$B$6*H4076</f>
        <v>0</v>
      </c>
      <c r="M4076" s="37" t="n">
        <f aca="false">I4076+Inputs!$B$7*J4076</f>
        <v>65.773</v>
      </c>
      <c r="N4076" s="37" t="n">
        <f aca="false">K4076+L4076+M4076</f>
        <v>69.598</v>
      </c>
    </row>
    <row r="4077" customFormat="false" ht="15" hidden="false" customHeight="false" outlineLevel="0" collapsed="false">
      <c r="A4077" s="0" t="s">
        <v>9</v>
      </c>
      <c r="B4077" s="0" t="s">
        <v>383</v>
      </c>
      <c r="C4077" s="15" t="n">
        <v>45047</v>
      </c>
      <c r="D4077" s="0" t="n">
        <v>2</v>
      </c>
      <c r="E4077" s="0" t="n">
        <v>0</v>
      </c>
      <c r="F4077" s="0" t="n">
        <v>5</v>
      </c>
      <c r="G4077" s="0" t="n">
        <v>0</v>
      </c>
      <c r="H4077" s="0" t="n">
        <v>1</v>
      </c>
      <c r="I4077" s="0" t="n">
        <v>0</v>
      </c>
      <c r="J4077" s="0" t="n">
        <v>176</v>
      </c>
      <c r="K4077" s="37" t="n">
        <f aca="false">E4077+Inputs!$B$5*F4077</f>
        <v>6.375</v>
      </c>
      <c r="L4077" s="37" t="n">
        <f aca="false">G4077+Inputs!$B$6*H4077</f>
        <v>1.275</v>
      </c>
      <c r="M4077" s="37" t="n">
        <f aca="false">I4077+Inputs!$B$7*J4077</f>
        <v>218.416</v>
      </c>
      <c r="N4077" s="37" t="n">
        <f aca="false">K4077+L4077+M4077</f>
        <v>226.066</v>
      </c>
    </row>
    <row r="4078" customFormat="false" ht="15" hidden="false" customHeight="false" outlineLevel="0" collapsed="false">
      <c r="A4078" s="0" t="s">
        <v>9</v>
      </c>
      <c r="B4078" s="0" t="s">
        <v>383</v>
      </c>
      <c r="C4078" s="15" t="n">
        <v>45078</v>
      </c>
      <c r="D4078" s="0" t="n">
        <v>2</v>
      </c>
      <c r="E4078" s="0" t="n">
        <v>0</v>
      </c>
      <c r="F4078" s="0" t="n">
        <v>7</v>
      </c>
      <c r="G4078" s="0" t="n">
        <v>0</v>
      </c>
      <c r="H4078" s="0" t="n">
        <v>1</v>
      </c>
      <c r="I4078" s="0" t="n">
        <v>0</v>
      </c>
      <c r="J4078" s="0" t="n">
        <v>196</v>
      </c>
      <c r="K4078" s="37" t="n">
        <f aca="false">E4078+Inputs!$B$5*F4078</f>
        <v>8.925</v>
      </c>
      <c r="L4078" s="37" t="n">
        <f aca="false">G4078+Inputs!$B$6*H4078</f>
        <v>1.275</v>
      </c>
      <c r="M4078" s="37" t="n">
        <f aca="false">I4078+Inputs!$B$7*J4078</f>
        <v>243.236</v>
      </c>
      <c r="N4078" s="37" t="n">
        <f aca="false">K4078+L4078+M4078</f>
        <v>253.436</v>
      </c>
    </row>
    <row r="4079" customFormat="false" ht="15" hidden="false" customHeight="false" outlineLevel="0" collapsed="false">
      <c r="A4079" s="0" t="s">
        <v>9</v>
      </c>
      <c r="B4079" s="0" t="s">
        <v>383</v>
      </c>
      <c r="C4079" s="15" t="n">
        <v>45108</v>
      </c>
      <c r="D4079" s="0" t="n">
        <v>2</v>
      </c>
      <c r="E4079" s="0" t="n">
        <v>0</v>
      </c>
      <c r="F4079" s="0" t="n">
        <v>6</v>
      </c>
      <c r="G4079" s="0" t="n">
        <v>0</v>
      </c>
      <c r="H4079" s="0" t="n">
        <v>0</v>
      </c>
      <c r="I4079" s="0" t="n">
        <v>0</v>
      </c>
      <c r="J4079" s="0" t="n">
        <v>153</v>
      </c>
      <c r="K4079" s="37" t="n">
        <f aca="false">E4079+Inputs!$B$5*F4079</f>
        <v>7.65</v>
      </c>
      <c r="L4079" s="37" t="n">
        <f aca="false">G4079+Inputs!$B$6*H4079</f>
        <v>0</v>
      </c>
      <c r="M4079" s="37" t="n">
        <f aca="false">I4079+Inputs!$B$7*J4079</f>
        <v>189.873</v>
      </c>
      <c r="N4079" s="37" t="n">
        <f aca="false">K4079+L4079+M4079</f>
        <v>197.523</v>
      </c>
    </row>
    <row r="4080" customFormat="false" ht="15" hidden="false" customHeight="false" outlineLevel="0" collapsed="false">
      <c r="A4080" s="0" t="s">
        <v>9</v>
      </c>
      <c r="B4080" s="0" t="s">
        <v>383</v>
      </c>
      <c r="C4080" s="15" t="n">
        <v>45139</v>
      </c>
      <c r="D4080" s="0" t="n">
        <v>2</v>
      </c>
      <c r="E4080" s="0" t="n">
        <v>0</v>
      </c>
      <c r="F4080" s="0" t="n">
        <v>8</v>
      </c>
      <c r="G4080" s="0" t="n">
        <v>0</v>
      </c>
      <c r="H4080" s="0" t="n">
        <v>3</v>
      </c>
      <c r="I4080" s="0" t="n">
        <v>11</v>
      </c>
      <c r="J4080" s="0" t="n">
        <v>201</v>
      </c>
      <c r="K4080" s="37" t="n">
        <f aca="false">E4080+Inputs!$B$5*F4080</f>
        <v>10.2</v>
      </c>
      <c r="L4080" s="37" t="n">
        <f aca="false">G4080+Inputs!$B$6*H4080</f>
        <v>3.825</v>
      </c>
      <c r="M4080" s="37" t="n">
        <f aca="false">I4080+Inputs!$B$7*J4080</f>
        <v>260.441</v>
      </c>
      <c r="N4080" s="37" t="n">
        <f aca="false">K4080+L4080+M4080</f>
        <v>274.466</v>
      </c>
    </row>
    <row r="4081" customFormat="false" ht="15" hidden="false" customHeight="false" outlineLevel="0" collapsed="false">
      <c r="A4081" s="0" t="s">
        <v>9</v>
      </c>
      <c r="B4081" s="0" t="s">
        <v>383</v>
      </c>
      <c r="C4081" s="15" t="n">
        <v>45170</v>
      </c>
      <c r="D4081" s="0" t="n">
        <v>2</v>
      </c>
      <c r="E4081" s="0" t="n">
        <v>0</v>
      </c>
      <c r="F4081" s="0" t="n">
        <v>10</v>
      </c>
      <c r="G4081" s="0" t="n">
        <v>0</v>
      </c>
      <c r="H4081" s="0" t="n">
        <v>1</v>
      </c>
      <c r="I4081" s="0" t="n">
        <v>0</v>
      </c>
      <c r="J4081" s="0" t="n">
        <v>209</v>
      </c>
      <c r="K4081" s="37" t="n">
        <f aca="false">E4081+Inputs!$B$5*F4081</f>
        <v>12.75</v>
      </c>
      <c r="L4081" s="37" t="n">
        <f aca="false">G4081+Inputs!$B$6*H4081</f>
        <v>1.275</v>
      </c>
      <c r="M4081" s="37" t="n">
        <f aca="false">I4081+Inputs!$B$7*J4081</f>
        <v>259.369</v>
      </c>
      <c r="N4081" s="37" t="n">
        <f aca="false">K4081+L4081+M4081</f>
        <v>273.394</v>
      </c>
    </row>
    <row r="4082" customFormat="false" ht="15" hidden="false" customHeight="false" outlineLevel="0" collapsed="false">
      <c r="A4082" s="0" t="s">
        <v>9</v>
      </c>
      <c r="B4082" s="0" t="s">
        <v>383</v>
      </c>
      <c r="C4082" s="15" t="n">
        <v>45200</v>
      </c>
      <c r="D4082" s="0" t="n">
        <v>2</v>
      </c>
      <c r="E4082" s="0" t="n">
        <v>0</v>
      </c>
      <c r="F4082" s="0" t="n">
        <v>16</v>
      </c>
      <c r="G4082" s="0" t="n">
        <v>0</v>
      </c>
      <c r="H4082" s="0" t="n">
        <v>1</v>
      </c>
      <c r="I4082" s="0" t="n">
        <v>0</v>
      </c>
      <c r="J4082" s="0" t="n">
        <v>197</v>
      </c>
      <c r="K4082" s="37" t="n">
        <f aca="false">E4082+Inputs!$B$5*F4082</f>
        <v>20.4</v>
      </c>
      <c r="L4082" s="37" t="n">
        <f aca="false">G4082+Inputs!$B$6*H4082</f>
        <v>1.275</v>
      </c>
      <c r="M4082" s="37" t="n">
        <f aca="false">I4082+Inputs!$B$7*J4082</f>
        <v>244.477</v>
      </c>
      <c r="N4082" s="37" t="n">
        <f aca="false">K4082+L4082+M4082</f>
        <v>266.152</v>
      </c>
    </row>
    <row r="4083" customFormat="false" ht="15" hidden="false" customHeight="false" outlineLevel="0" collapsed="false">
      <c r="A4083" s="0" t="s">
        <v>9</v>
      </c>
      <c r="B4083" s="0" t="s">
        <v>383</v>
      </c>
      <c r="C4083" s="15" t="n">
        <v>45231</v>
      </c>
      <c r="D4083" s="0" t="n">
        <v>2</v>
      </c>
      <c r="E4083" s="0" t="n">
        <v>0</v>
      </c>
      <c r="F4083" s="0" t="n">
        <v>8</v>
      </c>
      <c r="G4083" s="0" t="n">
        <v>0</v>
      </c>
      <c r="H4083" s="0" t="n">
        <v>3</v>
      </c>
      <c r="I4083" s="0" t="n">
        <v>0</v>
      </c>
      <c r="J4083" s="0" t="n">
        <v>201</v>
      </c>
      <c r="K4083" s="37" t="n">
        <f aca="false">E4083+Inputs!$B$5*F4083</f>
        <v>10.2</v>
      </c>
      <c r="L4083" s="37" t="n">
        <f aca="false">G4083+Inputs!$B$6*H4083</f>
        <v>3.825</v>
      </c>
      <c r="M4083" s="37" t="n">
        <f aca="false">I4083+Inputs!$B$7*J4083</f>
        <v>249.441</v>
      </c>
      <c r="N4083" s="37" t="n">
        <f aca="false">K4083+L4083+M4083</f>
        <v>263.466</v>
      </c>
    </row>
    <row r="4084" customFormat="false" ht="15" hidden="false" customHeight="false" outlineLevel="0" collapsed="false">
      <c r="A4084" s="0" t="s">
        <v>9</v>
      </c>
      <c r="B4084" s="0" t="s">
        <v>383</v>
      </c>
      <c r="C4084" s="15" t="n">
        <v>45261</v>
      </c>
      <c r="D4084" s="0" t="n">
        <v>2</v>
      </c>
      <c r="E4084" s="0" t="n">
        <v>0</v>
      </c>
      <c r="F4084" s="0" t="n">
        <v>10</v>
      </c>
      <c r="G4084" s="0" t="n">
        <v>0</v>
      </c>
      <c r="H4084" s="0" t="n">
        <v>4</v>
      </c>
      <c r="I4084" s="0" t="n">
        <v>0</v>
      </c>
      <c r="J4084" s="0" t="n">
        <v>130</v>
      </c>
      <c r="K4084" s="37" t="n">
        <f aca="false">E4084+Inputs!$B$5*F4084</f>
        <v>12.75</v>
      </c>
      <c r="L4084" s="37" t="n">
        <f aca="false">G4084+Inputs!$B$6*H4084</f>
        <v>5.1</v>
      </c>
      <c r="M4084" s="37" t="n">
        <f aca="false">I4084+Inputs!$B$7*J4084</f>
        <v>161.33</v>
      </c>
      <c r="N4084" s="37" t="n">
        <f aca="false">K4084+L4084+M4084</f>
        <v>179.18</v>
      </c>
    </row>
    <row r="4085" customFormat="false" ht="15" hidden="false" customHeight="false" outlineLevel="0" collapsed="false">
      <c r="A4085" s="0" t="s">
        <v>9</v>
      </c>
      <c r="B4085" s="0" t="s">
        <v>383</v>
      </c>
      <c r="C4085" s="15" t="n">
        <v>45292</v>
      </c>
      <c r="D4085" s="0" t="n">
        <v>2</v>
      </c>
      <c r="E4085" s="0" t="n">
        <v>0</v>
      </c>
      <c r="F4085" s="0" t="n">
        <v>5</v>
      </c>
      <c r="G4085" s="0" t="n">
        <v>0</v>
      </c>
      <c r="H4085" s="0" t="n">
        <v>1</v>
      </c>
      <c r="I4085" s="0" t="n">
        <v>0</v>
      </c>
      <c r="J4085" s="0" t="n">
        <v>189</v>
      </c>
      <c r="K4085" s="37" t="n">
        <f aca="false">E4085+Inputs!$B$5*F4085</f>
        <v>6.375</v>
      </c>
      <c r="L4085" s="37" t="n">
        <f aca="false">G4085+Inputs!$B$6*H4085</f>
        <v>1.275</v>
      </c>
      <c r="M4085" s="37" t="n">
        <f aca="false">I4085+Inputs!$B$7*J4085</f>
        <v>234.549</v>
      </c>
      <c r="N4085" s="37" t="n">
        <f aca="false">K4085+L4085+M4085</f>
        <v>242.199</v>
      </c>
    </row>
    <row r="4086" customFormat="false" ht="15" hidden="false" customHeight="false" outlineLevel="0" collapsed="false">
      <c r="A4086" s="0" t="s">
        <v>9</v>
      </c>
      <c r="B4086" s="0" t="s">
        <v>383</v>
      </c>
      <c r="C4086" s="15" t="n">
        <v>45323</v>
      </c>
      <c r="D4086" s="0" t="n">
        <v>2</v>
      </c>
      <c r="E4086" s="0" t="n">
        <v>0</v>
      </c>
      <c r="F4086" s="0" t="n">
        <v>0</v>
      </c>
      <c r="G4086" s="0" t="n">
        <v>0</v>
      </c>
      <c r="H4086" s="0" t="n">
        <v>0</v>
      </c>
      <c r="I4086" s="0" t="n">
        <v>0</v>
      </c>
      <c r="J4086" s="0" t="n">
        <v>20</v>
      </c>
      <c r="K4086" s="37" t="n">
        <f aca="false">E4086+Inputs!$B$5*F4086</f>
        <v>0</v>
      </c>
      <c r="L4086" s="37" t="n">
        <f aca="false">G4086+Inputs!$B$6*H4086</f>
        <v>0</v>
      </c>
      <c r="M4086" s="37" t="n">
        <f aca="false">I4086+Inputs!$B$7*J4086</f>
        <v>24.82</v>
      </c>
      <c r="N4086" s="37" t="n">
        <f aca="false">K4086+L4086+M4086</f>
        <v>24.82</v>
      </c>
    </row>
    <row r="4087" customFormat="false" ht="15" hidden="false" customHeight="false" outlineLevel="0" collapsed="false">
      <c r="A4087" s="0" t="s">
        <v>9</v>
      </c>
      <c r="B4087" s="0" t="s">
        <v>383</v>
      </c>
      <c r="C4087" s="15" t="n">
        <v>45352</v>
      </c>
      <c r="D4087" s="0" t="n">
        <v>2</v>
      </c>
      <c r="E4087" s="0" t="n">
        <v>0</v>
      </c>
      <c r="F4087" s="0" t="n">
        <v>2</v>
      </c>
      <c r="G4087" s="0" t="n">
        <v>0</v>
      </c>
      <c r="H4087" s="0" t="n">
        <v>0</v>
      </c>
      <c r="I4087" s="0" t="n">
        <v>0</v>
      </c>
      <c r="J4087" s="0" t="n">
        <v>50</v>
      </c>
      <c r="K4087" s="37" t="n">
        <f aca="false">E4087+Inputs!$B$5*F4087</f>
        <v>2.55</v>
      </c>
      <c r="L4087" s="37" t="n">
        <f aca="false">G4087+Inputs!$B$6*H4087</f>
        <v>0</v>
      </c>
      <c r="M4087" s="37" t="n">
        <f aca="false">I4087+Inputs!$B$7*J4087</f>
        <v>62.05</v>
      </c>
      <c r="N4087" s="37" t="n">
        <f aca="false">K4087+L4087+M4087</f>
        <v>64.6</v>
      </c>
    </row>
    <row r="4088" customFormat="false" ht="15" hidden="false" customHeight="false" outlineLevel="0" collapsed="false">
      <c r="A4088" s="0" t="s">
        <v>9</v>
      </c>
      <c r="B4088" s="0" t="s">
        <v>383</v>
      </c>
      <c r="C4088" s="15" t="n">
        <v>45383</v>
      </c>
      <c r="D4088" s="0" t="n">
        <v>2</v>
      </c>
      <c r="E4088" s="0" t="n">
        <v>0</v>
      </c>
      <c r="F4088" s="0" t="n">
        <v>9</v>
      </c>
      <c r="G4088" s="0" t="n">
        <v>0</v>
      </c>
      <c r="H4088" s="0" t="n">
        <v>0</v>
      </c>
      <c r="I4088" s="0" t="n">
        <v>0</v>
      </c>
      <c r="J4088" s="0" t="n">
        <v>151</v>
      </c>
      <c r="K4088" s="37" t="n">
        <f aca="false">E4088+Inputs!$B$5*F4088</f>
        <v>11.475</v>
      </c>
      <c r="L4088" s="37" t="n">
        <f aca="false">G4088+Inputs!$B$6*H4088</f>
        <v>0</v>
      </c>
      <c r="M4088" s="37" t="n">
        <f aca="false">I4088+Inputs!$B$7*J4088</f>
        <v>187.391</v>
      </c>
      <c r="N4088" s="37" t="n">
        <f aca="false">K4088+L4088+M4088</f>
        <v>198.866</v>
      </c>
    </row>
    <row r="4089" customFormat="false" ht="15" hidden="false" customHeight="false" outlineLevel="0" collapsed="false">
      <c r="A4089" s="0" t="s">
        <v>9</v>
      </c>
      <c r="B4089" s="0" t="s">
        <v>383</v>
      </c>
      <c r="C4089" s="15" t="n">
        <v>45413</v>
      </c>
      <c r="D4089" s="0" t="n">
        <v>2</v>
      </c>
      <c r="E4089" s="0" t="n">
        <v>0</v>
      </c>
      <c r="F4089" s="0" t="n">
        <v>4</v>
      </c>
      <c r="G4089" s="0" t="n">
        <v>0</v>
      </c>
      <c r="H4089" s="0" t="n">
        <v>3</v>
      </c>
      <c r="I4089" s="0" t="n">
        <v>0</v>
      </c>
      <c r="J4089" s="0" t="n">
        <v>152</v>
      </c>
      <c r="K4089" s="37" t="n">
        <f aca="false">E4089+Inputs!$B$5*F4089</f>
        <v>5.1</v>
      </c>
      <c r="L4089" s="37" t="n">
        <f aca="false">G4089+Inputs!$B$6*H4089</f>
        <v>3.825</v>
      </c>
      <c r="M4089" s="37" t="n">
        <f aca="false">I4089+Inputs!$B$7*J4089</f>
        <v>188.632</v>
      </c>
      <c r="N4089" s="37" t="n">
        <f aca="false">K4089+L4089+M4089</f>
        <v>197.557</v>
      </c>
    </row>
    <row r="4090" customFormat="false" ht="15" hidden="false" customHeight="false" outlineLevel="0" collapsed="false">
      <c r="A4090" s="0" t="s">
        <v>9</v>
      </c>
      <c r="B4090" s="0" t="s">
        <v>383</v>
      </c>
      <c r="C4090" s="15" t="n">
        <v>45444</v>
      </c>
      <c r="D4090" s="0" t="n">
        <v>2</v>
      </c>
      <c r="E4090" s="0" t="n">
        <v>0</v>
      </c>
      <c r="F4090" s="0" t="n">
        <v>7</v>
      </c>
      <c r="G4090" s="0" t="n">
        <v>0</v>
      </c>
      <c r="H4090" s="0" t="n">
        <v>4</v>
      </c>
      <c r="I4090" s="0" t="n">
        <v>0</v>
      </c>
      <c r="J4090" s="0" t="n">
        <v>203</v>
      </c>
      <c r="K4090" s="37" t="n">
        <f aca="false">E4090+Inputs!$B$5*F4090</f>
        <v>8.925</v>
      </c>
      <c r="L4090" s="37" t="n">
        <f aca="false">G4090+Inputs!$B$6*H4090</f>
        <v>5.1</v>
      </c>
      <c r="M4090" s="37" t="n">
        <f aca="false">I4090+Inputs!$B$7*J4090</f>
        <v>251.923</v>
      </c>
      <c r="N4090" s="37" t="n">
        <f aca="false">K4090+L4090+M4090</f>
        <v>265.948</v>
      </c>
    </row>
    <row r="4091" customFormat="false" ht="15" hidden="false" customHeight="false" outlineLevel="0" collapsed="false">
      <c r="A4091" s="0" t="s">
        <v>9</v>
      </c>
      <c r="B4091" s="0" t="s">
        <v>383</v>
      </c>
      <c r="C4091" s="15" t="n">
        <v>45474</v>
      </c>
      <c r="D4091" s="0" t="n">
        <v>2</v>
      </c>
      <c r="E4091" s="0" t="n">
        <v>0</v>
      </c>
      <c r="F4091" s="0" t="n">
        <v>3</v>
      </c>
      <c r="G4091" s="0" t="n">
        <v>0</v>
      </c>
      <c r="H4091" s="0" t="n">
        <v>2</v>
      </c>
      <c r="I4091" s="0" t="n">
        <v>0</v>
      </c>
      <c r="J4091" s="0" t="n">
        <v>178</v>
      </c>
      <c r="K4091" s="37" t="n">
        <f aca="false">E4091+Inputs!$B$5*F4091</f>
        <v>3.825</v>
      </c>
      <c r="L4091" s="37" t="n">
        <f aca="false">G4091+Inputs!$B$6*H4091</f>
        <v>2.55</v>
      </c>
      <c r="M4091" s="37" t="n">
        <f aca="false">I4091+Inputs!$B$7*J4091</f>
        <v>220.898</v>
      </c>
      <c r="N4091" s="37" t="n">
        <f aca="false">K4091+L4091+M4091</f>
        <v>227.273</v>
      </c>
    </row>
    <row r="4092" customFormat="false" ht="15" hidden="false" customHeight="false" outlineLevel="0" collapsed="false">
      <c r="A4092" s="0" t="s">
        <v>9</v>
      </c>
      <c r="B4092" s="0" t="s">
        <v>383</v>
      </c>
      <c r="C4092" s="15" t="n">
        <v>45505</v>
      </c>
      <c r="D4092" s="0" t="n">
        <v>2</v>
      </c>
      <c r="E4092" s="0" t="n">
        <v>0</v>
      </c>
      <c r="F4092" s="0" t="n">
        <v>7</v>
      </c>
      <c r="G4092" s="0" t="n">
        <v>0</v>
      </c>
      <c r="H4092" s="0" t="n">
        <v>3</v>
      </c>
      <c r="I4092" s="0" t="n">
        <v>0</v>
      </c>
      <c r="J4092" s="0" t="n">
        <v>214</v>
      </c>
      <c r="K4092" s="37" t="n">
        <f aca="false">E4092+Inputs!$B$5*F4092</f>
        <v>8.925</v>
      </c>
      <c r="L4092" s="37" t="n">
        <f aca="false">G4092+Inputs!$B$6*H4092</f>
        <v>3.825</v>
      </c>
      <c r="M4092" s="37" t="n">
        <f aca="false">I4092+Inputs!$B$7*J4092</f>
        <v>265.574</v>
      </c>
      <c r="N4092" s="37" t="n">
        <f aca="false">K4092+L4092+M4092</f>
        <v>278.324</v>
      </c>
    </row>
    <row r="4093" customFormat="false" ht="15" hidden="false" customHeight="false" outlineLevel="0" collapsed="false">
      <c r="A4093" s="0" t="s">
        <v>9</v>
      </c>
      <c r="B4093" s="0" t="s">
        <v>383</v>
      </c>
      <c r="C4093" s="15" t="n">
        <v>45536</v>
      </c>
      <c r="D4093" s="0" t="n">
        <v>2</v>
      </c>
      <c r="E4093" s="0" t="n">
        <v>0</v>
      </c>
      <c r="F4093" s="0" t="n">
        <v>5</v>
      </c>
      <c r="G4093" s="0" t="n">
        <v>0</v>
      </c>
      <c r="H4093" s="0" t="n">
        <v>2</v>
      </c>
      <c r="I4093" s="0" t="n">
        <v>0</v>
      </c>
      <c r="J4093" s="0" t="n">
        <v>179</v>
      </c>
      <c r="K4093" s="37" t="n">
        <f aca="false">E4093+Inputs!$B$5*F4093</f>
        <v>6.375</v>
      </c>
      <c r="L4093" s="37" t="n">
        <f aca="false">G4093+Inputs!$B$6*H4093</f>
        <v>2.55</v>
      </c>
      <c r="M4093" s="37" t="n">
        <f aca="false">I4093+Inputs!$B$7*J4093</f>
        <v>222.139</v>
      </c>
      <c r="N4093" s="37" t="n">
        <f aca="false">K4093+L4093+M4093</f>
        <v>231.064</v>
      </c>
    </row>
    <row r="4094" customFormat="false" ht="15" hidden="false" customHeight="false" outlineLevel="0" collapsed="false">
      <c r="A4094" s="0" t="s">
        <v>9</v>
      </c>
      <c r="B4094" s="0" t="s">
        <v>383</v>
      </c>
      <c r="C4094" s="15" t="n">
        <v>45566</v>
      </c>
      <c r="D4094" s="0" t="n">
        <v>2</v>
      </c>
      <c r="E4094" s="0" t="n">
        <v>0</v>
      </c>
      <c r="F4094" s="0" t="n">
        <v>3</v>
      </c>
      <c r="G4094" s="0" t="n">
        <v>0</v>
      </c>
      <c r="H4094" s="0" t="n">
        <v>2</v>
      </c>
      <c r="I4094" s="0" t="n">
        <v>0</v>
      </c>
      <c r="J4094" s="0" t="n">
        <v>170</v>
      </c>
      <c r="K4094" s="37" t="n">
        <f aca="false">E4094+Inputs!$B$5*F4094</f>
        <v>3.825</v>
      </c>
      <c r="L4094" s="37" t="n">
        <f aca="false">G4094+Inputs!$B$6*H4094</f>
        <v>2.55</v>
      </c>
      <c r="M4094" s="37" t="n">
        <f aca="false">I4094+Inputs!$B$7*J4094</f>
        <v>210.97</v>
      </c>
      <c r="N4094" s="37" t="n">
        <f aca="false">K4094+L4094+M4094</f>
        <v>217.345</v>
      </c>
    </row>
    <row r="4095" customFormat="false" ht="15" hidden="false" customHeight="false" outlineLevel="0" collapsed="false">
      <c r="A4095" s="0" t="s">
        <v>9</v>
      </c>
      <c r="B4095" s="0" t="s">
        <v>383</v>
      </c>
      <c r="C4095" s="15" t="n">
        <v>45597</v>
      </c>
      <c r="D4095" s="0" t="n">
        <v>2</v>
      </c>
      <c r="E4095" s="0" t="n">
        <v>0</v>
      </c>
      <c r="F4095" s="0" t="n">
        <v>10</v>
      </c>
      <c r="G4095" s="0" t="n">
        <v>0</v>
      </c>
      <c r="H4095" s="0" t="n">
        <v>9</v>
      </c>
      <c r="I4095" s="0" t="n">
        <v>0</v>
      </c>
      <c r="J4095" s="0" t="n">
        <v>181</v>
      </c>
      <c r="K4095" s="37" t="n">
        <f aca="false">E4095+Inputs!$B$5*F4095</f>
        <v>12.75</v>
      </c>
      <c r="L4095" s="37" t="n">
        <f aca="false">G4095+Inputs!$B$6*H4095</f>
        <v>11.475</v>
      </c>
      <c r="M4095" s="37" t="n">
        <f aca="false">I4095+Inputs!$B$7*J4095</f>
        <v>224.621</v>
      </c>
      <c r="N4095" s="37" t="n">
        <f aca="false">K4095+L4095+M4095</f>
        <v>248.846</v>
      </c>
    </row>
    <row r="4096" customFormat="false" ht="15" hidden="false" customHeight="false" outlineLevel="0" collapsed="false">
      <c r="A4096" s="0" t="s">
        <v>9</v>
      </c>
      <c r="B4096" s="0" t="s">
        <v>383</v>
      </c>
      <c r="C4096" s="15" t="n">
        <v>45627</v>
      </c>
      <c r="D4096" s="0" t="n">
        <v>2</v>
      </c>
      <c r="E4096" s="0" t="n">
        <v>0</v>
      </c>
      <c r="F4096" s="0" t="n">
        <v>9</v>
      </c>
      <c r="G4096" s="0" t="n">
        <v>0</v>
      </c>
      <c r="H4096" s="0" t="n">
        <v>1</v>
      </c>
      <c r="I4096" s="0" t="n">
        <v>0</v>
      </c>
      <c r="J4096" s="0" t="n">
        <v>168</v>
      </c>
      <c r="K4096" s="37" t="n">
        <f aca="false">E4096+Inputs!$B$5*F4096</f>
        <v>11.475</v>
      </c>
      <c r="L4096" s="37" t="n">
        <f aca="false">G4096+Inputs!$B$6*H4096</f>
        <v>1.275</v>
      </c>
      <c r="M4096" s="37" t="n">
        <f aca="false">I4096+Inputs!$B$7*J4096</f>
        <v>208.488</v>
      </c>
      <c r="N4096" s="37" t="n">
        <f aca="false">K4096+L4096+M4096</f>
        <v>221.238</v>
      </c>
    </row>
    <row r="4097" customFormat="false" ht="15" hidden="false" customHeight="false" outlineLevel="0" collapsed="false">
      <c r="A4097" s="0" t="s">
        <v>9</v>
      </c>
      <c r="B4097" s="0" t="s">
        <v>383</v>
      </c>
      <c r="C4097" s="15" t="n">
        <v>45658</v>
      </c>
      <c r="D4097" s="0" t="n">
        <v>2</v>
      </c>
      <c r="E4097" s="0" t="n">
        <v>0</v>
      </c>
      <c r="F4097" s="0" t="n">
        <v>2</v>
      </c>
      <c r="G4097" s="0" t="n">
        <v>0</v>
      </c>
      <c r="H4097" s="0" t="n">
        <v>3</v>
      </c>
      <c r="I4097" s="0" t="n">
        <v>0</v>
      </c>
      <c r="J4097" s="0" t="n">
        <v>160</v>
      </c>
      <c r="K4097" s="37" t="n">
        <f aca="false">E4097+Inputs!$B$5*F4097</f>
        <v>2.55</v>
      </c>
      <c r="L4097" s="37" t="n">
        <f aca="false">G4097+Inputs!$B$6*H4097</f>
        <v>3.825</v>
      </c>
      <c r="M4097" s="37" t="n">
        <f aca="false">I4097+Inputs!$B$7*J4097</f>
        <v>198.56</v>
      </c>
      <c r="N4097" s="37" t="n">
        <f aca="false">K4097+L4097+M4097</f>
        <v>204.935</v>
      </c>
    </row>
    <row r="4098" customFormat="false" ht="15" hidden="false" customHeight="false" outlineLevel="0" collapsed="false">
      <c r="A4098" s="0" t="s">
        <v>9</v>
      </c>
      <c r="B4098" s="0" t="s">
        <v>383</v>
      </c>
      <c r="C4098" s="15" t="n">
        <v>45689</v>
      </c>
      <c r="D4098" s="0" t="n">
        <v>2</v>
      </c>
      <c r="E4098" s="0" t="n">
        <v>0</v>
      </c>
      <c r="F4098" s="0" t="n">
        <v>6</v>
      </c>
      <c r="G4098" s="0" t="n">
        <v>0</v>
      </c>
      <c r="H4098" s="0" t="n">
        <v>5</v>
      </c>
      <c r="I4098" s="0" t="n">
        <v>0</v>
      </c>
      <c r="J4098" s="0" t="n">
        <v>189</v>
      </c>
      <c r="K4098" s="37" t="n">
        <f aca="false">E4098+Inputs!$B$5*F4098</f>
        <v>7.65</v>
      </c>
      <c r="L4098" s="37" t="n">
        <f aca="false">G4098+Inputs!$B$6*H4098</f>
        <v>6.375</v>
      </c>
      <c r="M4098" s="37" t="n">
        <f aca="false">I4098+Inputs!$B$7*J4098</f>
        <v>234.549</v>
      </c>
      <c r="N4098" s="37" t="n">
        <f aca="false">K4098+L4098+M4098</f>
        <v>248.574</v>
      </c>
    </row>
    <row r="4099" customFormat="false" ht="15" hidden="false" customHeight="false" outlineLevel="0" collapsed="false">
      <c r="A4099" s="0" t="s">
        <v>9</v>
      </c>
      <c r="B4099" s="0" t="s">
        <v>383</v>
      </c>
      <c r="C4099" s="15" t="n">
        <v>45717</v>
      </c>
      <c r="D4099" s="0" t="n">
        <v>2</v>
      </c>
      <c r="E4099" s="0" t="n">
        <v>0</v>
      </c>
      <c r="F4099" s="0" t="n">
        <v>7</v>
      </c>
      <c r="G4099" s="0" t="n">
        <v>0</v>
      </c>
      <c r="H4099" s="0" t="n">
        <v>4</v>
      </c>
      <c r="I4099" s="0" t="n">
        <v>0</v>
      </c>
      <c r="J4099" s="0" t="n">
        <v>175</v>
      </c>
      <c r="K4099" s="37" t="n">
        <f aca="false">E4099+Inputs!$B$5*F4099</f>
        <v>8.925</v>
      </c>
      <c r="L4099" s="37" t="n">
        <f aca="false">G4099+Inputs!$B$6*H4099</f>
        <v>5.1</v>
      </c>
      <c r="M4099" s="37" t="n">
        <f aca="false">I4099+Inputs!$B$7*J4099</f>
        <v>217.175</v>
      </c>
      <c r="N4099" s="37" t="n">
        <f aca="false">K4099+L4099+M4099</f>
        <v>231.2</v>
      </c>
    </row>
    <row r="4100" customFormat="false" ht="15" hidden="false" customHeight="false" outlineLevel="0" collapsed="false">
      <c r="A4100" s="0" t="s">
        <v>9</v>
      </c>
      <c r="B4100" s="0" t="s">
        <v>383</v>
      </c>
      <c r="C4100" s="15" t="n">
        <v>45748</v>
      </c>
      <c r="D4100" s="0" t="n">
        <v>2</v>
      </c>
      <c r="E4100" s="0" t="n">
        <v>0</v>
      </c>
      <c r="F4100" s="0" t="n">
        <v>5</v>
      </c>
      <c r="G4100" s="0" t="n">
        <v>0</v>
      </c>
      <c r="H4100" s="0" t="n">
        <v>2</v>
      </c>
      <c r="I4100" s="0" t="n">
        <v>0</v>
      </c>
      <c r="J4100" s="0" t="n">
        <v>152</v>
      </c>
      <c r="K4100" s="37" t="n">
        <f aca="false">E4100+Inputs!$B$5*F4100</f>
        <v>6.375</v>
      </c>
      <c r="L4100" s="37" t="n">
        <f aca="false">G4100+Inputs!$B$6*H4100</f>
        <v>2.55</v>
      </c>
      <c r="M4100" s="37" t="n">
        <f aca="false">I4100+Inputs!$B$7*J4100</f>
        <v>188.632</v>
      </c>
      <c r="N4100" s="37" t="n">
        <f aca="false">K4100+L4100+M4100</f>
        <v>197.557</v>
      </c>
    </row>
    <row r="4101" customFormat="false" ht="15" hidden="false" customHeight="false" outlineLevel="0" collapsed="false">
      <c r="A4101" s="0" t="s">
        <v>9</v>
      </c>
      <c r="B4101" s="0" t="s">
        <v>383</v>
      </c>
      <c r="C4101" s="15" t="n">
        <v>45778</v>
      </c>
      <c r="D4101" s="0" t="n">
        <v>2</v>
      </c>
      <c r="E4101" s="0" t="n">
        <v>0</v>
      </c>
      <c r="F4101" s="0" t="n">
        <v>16</v>
      </c>
      <c r="G4101" s="0" t="n">
        <v>0</v>
      </c>
      <c r="H4101" s="0" t="n">
        <v>0</v>
      </c>
      <c r="I4101" s="0" t="n">
        <v>0</v>
      </c>
      <c r="J4101" s="0" t="n">
        <v>195</v>
      </c>
      <c r="K4101" s="37" t="n">
        <f aca="false">E4101+Inputs!$B$5*F4101</f>
        <v>20.4</v>
      </c>
      <c r="L4101" s="37" t="n">
        <f aca="false">G4101+Inputs!$B$6*H4101</f>
        <v>0</v>
      </c>
      <c r="M4101" s="37" t="n">
        <f aca="false">I4101+Inputs!$B$7*J4101</f>
        <v>241.995</v>
      </c>
      <c r="N4101" s="37" t="n">
        <f aca="false">K4101+L4101+M4101</f>
        <v>262.395</v>
      </c>
    </row>
    <row r="4102" customFormat="false" ht="15" hidden="false" customHeight="false" outlineLevel="0" collapsed="false">
      <c r="A4102" s="0" t="s">
        <v>9</v>
      </c>
      <c r="B4102" s="0" t="s">
        <v>383</v>
      </c>
      <c r="C4102" s="15" t="n">
        <v>45809</v>
      </c>
      <c r="D4102" s="0" t="n">
        <v>2</v>
      </c>
      <c r="E4102" s="0" t="n">
        <v>0</v>
      </c>
      <c r="F4102" s="0" t="n">
        <v>10</v>
      </c>
      <c r="G4102" s="0" t="n">
        <v>0</v>
      </c>
      <c r="H4102" s="0" t="n">
        <v>3</v>
      </c>
      <c r="I4102" s="0" t="n">
        <v>0</v>
      </c>
      <c r="J4102" s="0" t="n">
        <v>219</v>
      </c>
      <c r="K4102" s="37" t="n">
        <f aca="false">E4102+Inputs!$B$5*F4102</f>
        <v>12.75</v>
      </c>
      <c r="L4102" s="37" t="n">
        <f aca="false">G4102+Inputs!$B$6*H4102</f>
        <v>3.825</v>
      </c>
      <c r="M4102" s="37" t="n">
        <f aca="false">I4102+Inputs!$B$7*J4102</f>
        <v>271.779</v>
      </c>
      <c r="N4102" s="37" t="n">
        <f aca="false">K4102+L4102+M4102</f>
        <v>288.354</v>
      </c>
    </row>
    <row r="4103" customFormat="false" ht="15" hidden="false" customHeight="false" outlineLevel="0" collapsed="false">
      <c r="A4103" s="0" t="s">
        <v>9</v>
      </c>
      <c r="B4103" s="0" t="s">
        <v>383</v>
      </c>
      <c r="C4103" s="15" t="n">
        <v>45839</v>
      </c>
      <c r="D4103" s="0" t="n">
        <v>2</v>
      </c>
      <c r="E4103" s="0" t="n">
        <v>0</v>
      </c>
      <c r="F4103" s="0" t="n">
        <v>3</v>
      </c>
      <c r="G4103" s="0" t="n">
        <v>0</v>
      </c>
      <c r="H4103" s="0" t="n">
        <v>5</v>
      </c>
      <c r="I4103" s="0" t="n">
        <v>0</v>
      </c>
      <c r="J4103" s="0" t="n">
        <v>196</v>
      </c>
      <c r="K4103" s="37" t="n">
        <f aca="false">E4103+Inputs!$B$5*F4103</f>
        <v>3.825</v>
      </c>
      <c r="L4103" s="37" t="n">
        <f aca="false">G4103+Inputs!$B$6*H4103</f>
        <v>6.375</v>
      </c>
      <c r="M4103" s="37" t="n">
        <f aca="false">I4103+Inputs!$B$7*J4103</f>
        <v>243.236</v>
      </c>
      <c r="N4103" s="37" t="n">
        <f aca="false">K4103+L4103+M4103</f>
        <v>253.436</v>
      </c>
    </row>
    <row r="4104" customFormat="false" ht="15" hidden="false" customHeight="false" outlineLevel="0" collapsed="false">
      <c r="A4104" s="0" t="s">
        <v>9</v>
      </c>
      <c r="B4104" s="0" t="s">
        <v>383</v>
      </c>
      <c r="C4104" s="15" t="n">
        <v>45870</v>
      </c>
      <c r="D4104" s="0" t="n">
        <v>2</v>
      </c>
      <c r="E4104" s="0" t="n">
        <v>0</v>
      </c>
      <c r="F4104" s="0" t="n">
        <v>17</v>
      </c>
      <c r="G4104" s="0" t="n">
        <v>0</v>
      </c>
      <c r="H4104" s="0" t="n">
        <v>4</v>
      </c>
      <c r="I4104" s="0" t="n">
        <v>0</v>
      </c>
      <c r="J4104" s="0" t="n">
        <v>180</v>
      </c>
      <c r="K4104" s="37" t="n">
        <f aca="false">E4104+Inputs!$B$5*F4104</f>
        <v>21.675</v>
      </c>
      <c r="L4104" s="37" t="n">
        <f aca="false">G4104+Inputs!$B$6*H4104</f>
        <v>5.1</v>
      </c>
      <c r="M4104" s="37" t="n">
        <f aca="false">I4104+Inputs!$B$7*J4104</f>
        <v>223.38</v>
      </c>
      <c r="N4104" s="37" t="n">
        <f aca="false">K4104+L4104+M4104</f>
        <v>250.155</v>
      </c>
    </row>
    <row r="4105" customFormat="false" ht="15" hidden="false" customHeight="false" outlineLevel="0" collapsed="false">
      <c r="A4105" s="0" t="s">
        <v>9</v>
      </c>
      <c r="B4105" s="0" t="s">
        <v>383</v>
      </c>
      <c r="C4105" s="15" t="n">
        <v>45901</v>
      </c>
      <c r="D4105" s="0" t="n">
        <v>2</v>
      </c>
      <c r="E4105" s="0" t="n">
        <v>0</v>
      </c>
      <c r="F4105" s="0" t="n">
        <v>9</v>
      </c>
      <c r="G4105" s="0" t="n">
        <v>0</v>
      </c>
      <c r="H4105" s="0" t="n">
        <v>5</v>
      </c>
      <c r="I4105" s="0" t="n">
        <v>0</v>
      </c>
      <c r="J4105" s="0" t="n">
        <v>211</v>
      </c>
      <c r="K4105" s="37" t="n">
        <f aca="false">E4105+Inputs!$B$5*F4105</f>
        <v>11.475</v>
      </c>
      <c r="L4105" s="37" t="n">
        <f aca="false">G4105+Inputs!$B$6*H4105</f>
        <v>6.375</v>
      </c>
      <c r="M4105" s="37" t="n">
        <f aca="false">I4105+Inputs!$B$7*J4105</f>
        <v>261.851</v>
      </c>
      <c r="N4105" s="37" t="n">
        <f aca="false">K4105+L4105+M4105</f>
        <v>279.701</v>
      </c>
    </row>
    <row r="4106" customFormat="false" ht="15" hidden="false" customHeight="false" outlineLevel="0" collapsed="false">
      <c r="A4106" s="0" t="s">
        <v>9</v>
      </c>
      <c r="B4106" s="0" t="s">
        <v>383</v>
      </c>
      <c r="C4106" s="15" t="n">
        <v>45931</v>
      </c>
      <c r="D4106" s="0" t="n">
        <v>2</v>
      </c>
      <c r="E4106" s="0" t="n">
        <v>0</v>
      </c>
      <c r="F4106" s="0" t="n">
        <v>9</v>
      </c>
      <c r="G4106" s="0" t="n">
        <v>0</v>
      </c>
      <c r="H4106" s="0" t="n">
        <v>4</v>
      </c>
      <c r="I4106" s="0" t="n">
        <v>0</v>
      </c>
      <c r="J4106" s="0" t="n">
        <v>180</v>
      </c>
      <c r="K4106" s="37" t="n">
        <f aca="false">E4106+Inputs!$B$5*F4106</f>
        <v>11.475</v>
      </c>
      <c r="L4106" s="37" t="n">
        <f aca="false">G4106+Inputs!$B$6*H4106</f>
        <v>5.1</v>
      </c>
      <c r="M4106" s="37" t="n">
        <f aca="false">I4106+Inputs!$B$7*J4106</f>
        <v>223.38</v>
      </c>
      <c r="N4106" s="37" t="n">
        <f aca="false">K4106+L4106+M4106</f>
        <v>239.955</v>
      </c>
    </row>
    <row r="4107" customFormat="false" ht="15" hidden="false" customHeight="false" outlineLevel="0" collapsed="false">
      <c r="A4107" s="0" t="s">
        <v>9</v>
      </c>
      <c r="B4107" s="0" t="s">
        <v>383</v>
      </c>
      <c r="C4107" s="15" t="n">
        <v>45962</v>
      </c>
      <c r="D4107" s="0" t="n">
        <v>2</v>
      </c>
      <c r="E4107" s="0" t="n">
        <v>0</v>
      </c>
      <c r="F4107" s="0" t="n">
        <v>13</v>
      </c>
      <c r="G4107" s="0" t="n">
        <v>0</v>
      </c>
      <c r="H4107" s="0" t="n">
        <v>2</v>
      </c>
      <c r="I4107" s="0" t="n">
        <v>0</v>
      </c>
      <c r="J4107" s="0" t="n">
        <v>179</v>
      </c>
      <c r="K4107" s="37" t="n">
        <f aca="false">E4107+Inputs!$B$5*F4107</f>
        <v>16.575</v>
      </c>
      <c r="L4107" s="37" t="n">
        <f aca="false">G4107+Inputs!$B$6*H4107</f>
        <v>2.55</v>
      </c>
      <c r="M4107" s="37" t="n">
        <f aca="false">I4107+Inputs!$B$7*J4107</f>
        <v>222.139</v>
      </c>
      <c r="N4107" s="37" t="n">
        <f aca="false">K4107+L4107+M4107</f>
        <v>241.264</v>
      </c>
    </row>
    <row r="4108" customFormat="false" ht="15" hidden="false" customHeight="false" outlineLevel="0" collapsed="false">
      <c r="A4108" s="0" t="s">
        <v>9</v>
      </c>
      <c r="B4108" s="0" t="s">
        <v>383</v>
      </c>
      <c r="C4108" s="15" t="n">
        <v>45992</v>
      </c>
      <c r="D4108" s="0" t="n">
        <v>2</v>
      </c>
      <c r="E4108" s="0" t="n">
        <v>0</v>
      </c>
      <c r="F4108" s="0" t="n">
        <v>9</v>
      </c>
      <c r="G4108" s="0" t="n">
        <v>0</v>
      </c>
      <c r="H4108" s="0" t="n">
        <v>1</v>
      </c>
      <c r="I4108" s="0" t="n">
        <v>0</v>
      </c>
      <c r="J4108" s="0" t="n">
        <v>167</v>
      </c>
      <c r="K4108" s="37" t="n">
        <f aca="false">E4108+Inputs!$B$5*F4108</f>
        <v>11.475</v>
      </c>
      <c r="L4108" s="37" t="n">
        <f aca="false">G4108+Inputs!$B$6*H4108</f>
        <v>1.275</v>
      </c>
      <c r="M4108" s="37" t="n">
        <f aca="false">I4108+Inputs!$B$7*J4108</f>
        <v>207.247</v>
      </c>
      <c r="N4108" s="37" t="n">
        <f aca="false">K4108+L4108+M4108</f>
        <v>219.997</v>
      </c>
    </row>
    <row r="4109" customFormat="false" ht="15" hidden="false" customHeight="false" outlineLevel="0" collapsed="false">
      <c r="A4109" s="0" t="s">
        <v>9</v>
      </c>
      <c r="B4109" s="0" t="s">
        <v>383</v>
      </c>
      <c r="C4109" s="15" t="n">
        <v>46023</v>
      </c>
      <c r="D4109" s="0" t="n">
        <v>2</v>
      </c>
      <c r="E4109" s="0" t="n">
        <v>0</v>
      </c>
      <c r="F4109" s="0" t="n">
        <v>7</v>
      </c>
      <c r="G4109" s="0" t="n">
        <v>0</v>
      </c>
      <c r="H4109" s="0" t="n">
        <v>3</v>
      </c>
      <c r="I4109" s="0" t="n">
        <v>0</v>
      </c>
      <c r="J4109" s="0" t="n">
        <v>162</v>
      </c>
      <c r="K4109" s="37" t="n">
        <f aca="false">E4109+Inputs!$B$5*F4109</f>
        <v>8.925</v>
      </c>
      <c r="L4109" s="37" t="n">
        <f aca="false">G4109+Inputs!$B$6*H4109</f>
        <v>3.825</v>
      </c>
      <c r="M4109" s="37" t="n">
        <f aca="false">I4109+Inputs!$B$7*J4109</f>
        <v>201.042</v>
      </c>
      <c r="N4109" s="37" t="n">
        <f aca="false">K4109+L4109+M4109</f>
        <v>213.792</v>
      </c>
    </row>
    <row r="4110" customFormat="false" ht="15" hidden="false" customHeight="false" outlineLevel="0" collapsed="false">
      <c r="A4110" s="0" t="s">
        <v>9</v>
      </c>
      <c r="B4110" s="0" t="s">
        <v>383</v>
      </c>
      <c r="C4110" s="15" t="n">
        <v>46054</v>
      </c>
      <c r="D4110" s="0" t="n">
        <v>2</v>
      </c>
      <c r="E4110" s="0" t="n">
        <v>0</v>
      </c>
      <c r="F4110" s="0" t="n">
        <v>11</v>
      </c>
      <c r="G4110" s="0" t="n">
        <v>0</v>
      </c>
      <c r="H4110" s="0" t="n">
        <v>4</v>
      </c>
      <c r="I4110" s="0" t="n">
        <v>0</v>
      </c>
      <c r="J4110" s="0" t="n">
        <v>165</v>
      </c>
      <c r="K4110" s="37" t="n">
        <f aca="false">E4110+Inputs!$B$5*F4110</f>
        <v>14.025</v>
      </c>
      <c r="L4110" s="37" t="n">
        <f aca="false">G4110+Inputs!$B$6*H4110</f>
        <v>5.1</v>
      </c>
      <c r="M4110" s="37" t="n">
        <f aca="false">I4110+Inputs!$B$7*J4110</f>
        <v>204.765</v>
      </c>
      <c r="N4110" s="37" t="n">
        <f aca="false">K4110+L4110+M4110</f>
        <v>223.89</v>
      </c>
    </row>
    <row r="4111" customFormat="false" ht="15" hidden="false" customHeight="false" outlineLevel="0" collapsed="false">
      <c r="A4111" s="0" t="s">
        <v>9</v>
      </c>
      <c r="B4111" s="0" t="s">
        <v>383</v>
      </c>
      <c r="C4111" s="15" t="n">
        <v>46082</v>
      </c>
      <c r="D4111" s="0" t="n">
        <v>2</v>
      </c>
      <c r="E4111" s="0" t="n">
        <v>0</v>
      </c>
      <c r="F4111" s="0" t="n">
        <v>27</v>
      </c>
      <c r="G4111" s="0" t="n">
        <v>0</v>
      </c>
      <c r="H4111" s="0" t="n">
        <v>8</v>
      </c>
      <c r="I4111" s="0" t="n">
        <v>0</v>
      </c>
      <c r="J4111" s="0" t="n">
        <v>153</v>
      </c>
      <c r="K4111" s="37" t="n">
        <f aca="false">E4111+Inputs!$B$5*F4111</f>
        <v>34.425</v>
      </c>
      <c r="L4111" s="37" t="n">
        <f aca="false">G4111+Inputs!$B$6*H4111</f>
        <v>10.2</v>
      </c>
      <c r="M4111" s="37" t="n">
        <f aca="false">I4111+Inputs!$B$7*J4111</f>
        <v>189.873</v>
      </c>
      <c r="N4111" s="37" t="n">
        <f aca="false">K4111+L4111+M4111</f>
        <v>234.498</v>
      </c>
    </row>
    <row r="4112" customFormat="false" ht="15" hidden="false" customHeight="false" outlineLevel="0" collapsed="false">
      <c r="A4112" s="0" t="s">
        <v>9</v>
      </c>
      <c r="B4112" s="0" t="s">
        <v>383</v>
      </c>
      <c r="C4112" s="15" t="n">
        <v>46113</v>
      </c>
      <c r="D4112" s="0" t="n">
        <v>2</v>
      </c>
      <c r="E4112" s="0" t="n">
        <v>0</v>
      </c>
      <c r="F4112" s="0" t="n">
        <v>16</v>
      </c>
      <c r="G4112" s="0" t="n">
        <v>0</v>
      </c>
      <c r="H4112" s="0" t="n">
        <v>14</v>
      </c>
      <c r="I4112" s="0" t="n">
        <v>0</v>
      </c>
      <c r="J4112" s="0" t="n">
        <v>135</v>
      </c>
      <c r="K4112" s="37" t="n">
        <f aca="false">E4112+Inputs!$B$5*F4112</f>
        <v>20.4</v>
      </c>
      <c r="L4112" s="37" t="n">
        <f aca="false">G4112+Inputs!$B$6*H4112</f>
        <v>17.85</v>
      </c>
      <c r="M4112" s="37" t="n">
        <f aca="false">I4112+Inputs!$B$7*J4112</f>
        <v>167.535</v>
      </c>
      <c r="N4112" s="37" t="n">
        <f aca="false">K4112+L4112+M4112</f>
        <v>205.785</v>
      </c>
    </row>
    <row r="4113" customFormat="false" ht="15" hidden="false" customHeight="false" outlineLevel="0" collapsed="false">
      <c r="A4113" s="0" t="s">
        <v>9</v>
      </c>
      <c r="B4113" s="0" t="s">
        <v>383</v>
      </c>
      <c r="C4113" s="15" t="n">
        <v>46143</v>
      </c>
      <c r="D4113" s="0" t="n">
        <v>2</v>
      </c>
      <c r="E4113" s="0" t="n">
        <v>0</v>
      </c>
      <c r="F4113" s="0" t="n">
        <v>31</v>
      </c>
      <c r="G4113" s="0" t="n">
        <v>0</v>
      </c>
      <c r="H4113" s="0" t="n">
        <v>11</v>
      </c>
      <c r="I4113" s="0" t="n">
        <v>0</v>
      </c>
      <c r="J4113" s="0" t="n">
        <v>141</v>
      </c>
      <c r="K4113" s="37" t="n">
        <f aca="false">E4113+Inputs!$B$5*F4113</f>
        <v>39.525</v>
      </c>
      <c r="L4113" s="37" t="n">
        <f aca="false">G4113+Inputs!$B$6*H4113</f>
        <v>14.025</v>
      </c>
      <c r="M4113" s="37" t="n">
        <f aca="false">I4113+Inputs!$B$7*J4113</f>
        <v>174.981</v>
      </c>
      <c r="N4113" s="37" t="n">
        <f aca="false">K4113+L4113+M4113</f>
        <v>228.531</v>
      </c>
    </row>
    <row r="4114" customFormat="false" ht="15" hidden="false" customHeight="false" outlineLevel="0" collapsed="false">
      <c r="A4114" s="0" t="s">
        <v>9</v>
      </c>
      <c r="B4114" s="0" t="s">
        <v>383</v>
      </c>
      <c r="C4114" s="15" t="n">
        <v>46174</v>
      </c>
      <c r="D4114" s="0" t="n">
        <v>2</v>
      </c>
      <c r="E4114" s="0" t="n">
        <v>0</v>
      </c>
      <c r="F4114" s="0" t="n">
        <v>48</v>
      </c>
      <c r="G4114" s="0" t="n">
        <v>0</v>
      </c>
      <c r="H4114" s="0" t="n">
        <v>11</v>
      </c>
      <c r="I4114" s="0" t="n">
        <v>0</v>
      </c>
      <c r="J4114" s="0" t="n">
        <v>183</v>
      </c>
      <c r="K4114" s="37" t="n">
        <f aca="false">E4114+Inputs!$B$5*F4114</f>
        <v>61.2</v>
      </c>
      <c r="L4114" s="37" t="n">
        <f aca="false">G4114+Inputs!$B$6*H4114</f>
        <v>14.025</v>
      </c>
      <c r="M4114" s="37" t="n">
        <f aca="false">I4114+Inputs!$B$7*J4114</f>
        <v>227.103</v>
      </c>
      <c r="N4114" s="37" t="n">
        <f aca="false">K4114+L4114+M4114</f>
        <v>302.328</v>
      </c>
    </row>
    <row r="4115" customFormat="false" ht="15" hidden="false" customHeight="false" outlineLevel="0" collapsed="false">
      <c r="A4115" s="0" t="s">
        <v>9</v>
      </c>
      <c r="B4115" s="0" t="s">
        <v>383</v>
      </c>
      <c r="C4115" s="15" t="n">
        <v>46204</v>
      </c>
      <c r="D4115" s="0" t="n">
        <v>2</v>
      </c>
      <c r="E4115" s="0" t="n">
        <v>0</v>
      </c>
      <c r="F4115" s="0" t="n">
        <v>30</v>
      </c>
      <c r="G4115" s="0" t="n">
        <v>0</v>
      </c>
      <c r="H4115" s="0" t="n">
        <v>20</v>
      </c>
      <c r="I4115" s="0" t="n">
        <v>0</v>
      </c>
      <c r="J4115" s="0" t="n">
        <v>183</v>
      </c>
      <c r="K4115" s="37" t="n">
        <f aca="false">E4115+Inputs!$B$5*F4115</f>
        <v>38.25</v>
      </c>
      <c r="L4115" s="37" t="n">
        <f aca="false">G4115+Inputs!$B$6*H4115</f>
        <v>25.5</v>
      </c>
      <c r="M4115" s="37" t="n">
        <f aca="false">I4115+Inputs!$B$7*J4115</f>
        <v>227.103</v>
      </c>
      <c r="N4115" s="37" t="n">
        <f aca="false">K4115+L4115+M4115</f>
        <v>290.853</v>
      </c>
    </row>
    <row r="4116" customFormat="false" ht="15" hidden="false" customHeight="false" outlineLevel="0" collapsed="false">
      <c r="A4116" s="0" t="s">
        <v>9</v>
      </c>
      <c r="B4116" s="0" t="s">
        <v>383</v>
      </c>
      <c r="C4116" s="15" t="n">
        <v>46235</v>
      </c>
      <c r="D4116" s="0" t="n">
        <v>2</v>
      </c>
      <c r="E4116" s="0" t="n">
        <v>0</v>
      </c>
      <c r="F4116" s="0" t="n">
        <v>36</v>
      </c>
      <c r="G4116" s="0" t="n">
        <v>0</v>
      </c>
      <c r="H4116" s="0" t="n">
        <v>17</v>
      </c>
      <c r="I4116" s="0" t="n">
        <v>0</v>
      </c>
      <c r="J4116" s="0" t="n">
        <v>132</v>
      </c>
      <c r="K4116" s="37" t="n">
        <f aca="false">E4116+Inputs!$B$5*F4116</f>
        <v>45.9</v>
      </c>
      <c r="L4116" s="37" t="n">
        <f aca="false">G4116+Inputs!$B$6*H4116</f>
        <v>21.675</v>
      </c>
      <c r="M4116" s="37" t="n">
        <f aca="false">I4116+Inputs!$B$7*J4116</f>
        <v>163.812</v>
      </c>
      <c r="N4116" s="37" t="n">
        <f aca="false">K4116+L4116+M4116</f>
        <v>231.387</v>
      </c>
    </row>
    <row r="4117" customFormat="false" ht="15" hidden="false" customHeight="false" outlineLevel="0" collapsed="false">
      <c r="A4117" s="0" t="s">
        <v>9</v>
      </c>
      <c r="B4117" s="0" t="s">
        <v>437</v>
      </c>
      <c r="C4117" s="15" t="n">
        <v>44927</v>
      </c>
      <c r="D4117" s="0" t="n">
        <v>5</v>
      </c>
      <c r="E4117" s="0" t="n">
        <v>0</v>
      </c>
      <c r="F4117" s="0" t="n">
        <v>25</v>
      </c>
      <c r="G4117" s="0" t="n">
        <v>0</v>
      </c>
      <c r="H4117" s="0" t="n">
        <v>0</v>
      </c>
      <c r="I4117" s="0" t="n">
        <v>0</v>
      </c>
      <c r="J4117" s="0" t="n">
        <v>137</v>
      </c>
      <c r="K4117" s="37" t="n">
        <f aca="false">E4117+Inputs!$B$5*F4117</f>
        <v>31.875</v>
      </c>
      <c r="L4117" s="37" t="n">
        <f aca="false">G4117+Inputs!$B$6*H4117</f>
        <v>0</v>
      </c>
      <c r="M4117" s="37" t="n">
        <f aca="false">I4117+Inputs!$B$7*J4117</f>
        <v>170.017</v>
      </c>
      <c r="N4117" s="37" t="n">
        <f aca="false">K4117+L4117+M4117</f>
        <v>201.892</v>
      </c>
    </row>
    <row r="4118" customFormat="false" ht="15" hidden="false" customHeight="false" outlineLevel="0" collapsed="false">
      <c r="A4118" s="0" t="s">
        <v>9</v>
      </c>
      <c r="B4118" s="0" t="s">
        <v>437</v>
      </c>
      <c r="C4118" s="15" t="n">
        <v>44958</v>
      </c>
      <c r="D4118" s="0" t="n">
        <v>5</v>
      </c>
      <c r="E4118" s="0" t="n">
        <v>0</v>
      </c>
      <c r="F4118" s="0" t="n">
        <v>16</v>
      </c>
      <c r="G4118" s="0" t="n">
        <v>0</v>
      </c>
      <c r="H4118" s="0" t="n">
        <v>0</v>
      </c>
      <c r="I4118" s="0" t="n">
        <v>0</v>
      </c>
      <c r="J4118" s="0" t="n">
        <v>115</v>
      </c>
      <c r="K4118" s="37" t="n">
        <f aca="false">E4118+Inputs!$B$5*F4118</f>
        <v>20.4</v>
      </c>
      <c r="L4118" s="37" t="n">
        <f aca="false">G4118+Inputs!$B$6*H4118</f>
        <v>0</v>
      </c>
      <c r="M4118" s="37" t="n">
        <f aca="false">I4118+Inputs!$B$7*J4118</f>
        <v>142.715</v>
      </c>
      <c r="N4118" s="37" t="n">
        <f aca="false">K4118+L4118+M4118</f>
        <v>163.115</v>
      </c>
    </row>
    <row r="4119" customFormat="false" ht="15" hidden="false" customHeight="false" outlineLevel="0" collapsed="false">
      <c r="A4119" s="0" t="s">
        <v>9</v>
      </c>
      <c r="B4119" s="0" t="s">
        <v>437</v>
      </c>
      <c r="C4119" s="15" t="n">
        <v>44986</v>
      </c>
      <c r="D4119" s="0" t="n">
        <v>5</v>
      </c>
      <c r="E4119" s="0" t="n">
        <v>0</v>
      </c>
      <c r="F4119" s="0" t="n">
        <v>0</v>
      </c>
      <c r="G4119" s="0" t="n">
        <v>0</v>
      </c>
      <c r="H4119" s="0" t="n">
        <v>0</v>
      </c>
      <c r="I4119" s="0" t="n">
        <v>0</v>
      </c>
      <c r="J4119" s="0" t="n">
        <v>10</v>
      </c>
      <c r="K4119" s="37" t="n">
        <f aca="false">E4119+Inputs!$B$5*F4119</f>
        <v>0</v>
      </c>
      <c r="L4119" s="37" t="n">
        <f aca="false">G4119+Inputs!$B$6*H4119</f>
        <v>0</v>
      </c>
      <c r="M4119" s="37" t="n">
        <f aca="false">I4119+Inputs!$B$7*J4119</f>
        <v>12.41</v>
      </c>
      <c r="N4119" s="37" t="n">
        <f aca="false">K4119+L4119+M4119</f>
        <v>12.41</v>
      </c>
    </row>
    <row r="4120" customFormat="false" ht="15" hidden="false" customHeight="false" outlineLevel="0" collapsed="false">
      <c r="A4120" s="0" t="s">
        <v>9</v>
      </c>
      <c r="B4120" s="0" t="s">
        <v>437</v>
      </c>
      <c r="C4120" s="15" t="n">
        <v>45017</v>
      </c>
      <c r="D4120" s="0" t="n">
        <v>5</v>
      </c>
      <c r="E4120" s="0" t="n">
        <v>0</v>
      </c>
      <c r="F4120" s="0" t="n">
        <v>6</v>
      </c>
      <c r="G4120" s="0" t="n">
        <v>0</v>
      </c>
      <c r="H4120" s="0" t="n">
        <v>2</v>
      </c>
      <c r="I4120" s="0" t="n">
        <v>0</v>
      </c>
      <c r="J4120" s="0" t="n">
        <v>29</v>
      </c>
      <c r="K4120" s="37" t="n">
        <f aca="false">E4120+Inputs!$B$5*F4120</f>
        <v>7.65</v>
      </c>
      <c r="L4120" s="37" t="n">
        <f aca="false">G4120+Inputs!$B$6*H4120</f>
        <v>2.55</v>
      </c>
      <c r="M4120" s="37" t="n">
        <f aca="false">I4120+Inputs!$B$7*J4120</f>
        <v>35.989</v>
      </c>
      <c r="N4120" s="37" t="n">
        <f aca="false">K4120+L4120+M4120</f>
        <v>46.189</v>
      </c>
    </row>
    <row r="4121" customFormat="false" ht="15" hidden="false" customHeight="false" outlineLevel="0" collapsed="false">
      <c r="A4121" s="0" t="s">
        <v>9</v>
      </c>
      <c r="B4121" s="0" t="s">
        <v>437</v>
      </c>
      <c r="C4121" s="15" t="n">
        <v>45047</v>
      </c>
      <c r="D4121" s="0" t="n">
        <v>5</v>
      </c>
      <c r="E4121" s="0" t="n">
        <v>0</v>
      </c>
      <c r="F4121" s="0" t="n">
        <v>21</v>
      </c>
      <c r="G4121" s="0" t="n">
        <v>0</v>
      </c>
      <c r="H4121" s="0" t="n">
        <v>3</v>
      </c>
      <c r="I4121" s="0" t="n">
        <v>0</v>
      </c>
      <c r="J4121" s="0" t="n">
        <v>148</v>
      </c>
      <c r="K4121" s="37" t="n">
        <f aca="false">E4121+Inputs!$B$5*F4121</f>
        <v>26.775</v>
      </c>
      <c r="L4121" s="37" t="n">
        <f aca="false">G4121+Inputs!$B$6*H4121</f>
        <v>3.825</v>
      </c>
      <c r="M4121" s="37" t="n">
        <f aca="false">I4121+Inputs!$B$7*J4121</f>
        <v>183.668</v>
      </c>
      <c r="N4121" s="37" t="n">
        <f aca="false">K4121+L4121+M4121</f>
        <v>214.268</v>
      </c>
    </row>
    <row r="4122" customFormat="false" ht="15" hidden="false" customHeight="false" outlineLevel="0" collapsed="false">
      <c r="A4122" s="0" t="s">
        <v>9</v>
      </c>
      <c r="B4122" s="0" t="s">
        <v>437</v>
      </c>
      <c r="C4122" s="15" t="n">
        <v>45078</v>
      </c>
      <c r="D4122" s="0" t="n">
        <v>5</v>
      </c>
      <c r="E4122" s="0" t="n">
        <v>0</v>
      </c>
      <c r="F4122" s="0" t="n">
        <v>21</v>
      </c>
      <c r="G4122" s="0" t="n">
        <v>0</v>
      </c>
      <c r="H4122" s="0" t="n">
        <v>0</v>
      </c>
      <c r="I4122" s="0" t="n">
        <v>0</v>
      </c>
      <c r="J4122" s="0" t="n">
        <v>141</v>
      </c>
      <c r="K4122" s="37" t="n">
        <f aca="false">E4122+Inputs!$B$5*F4122</f>
        <v>26.775</v>
      </c>
      <c r="L4122" s="37" t="n">
        <f aca="false">G4122+Inputs!$B$6*H4122</f>
        <v>0</v>
      </c>
      <c r="M4122" s="37" t="n">
        <f aca="false">I4122+Inputs!$B$7*J4122</f>
        <v>174.981</v>
      </c>
      <c r="N4122" s="37" t="n">
        <f aca="false">K4122+L4122+M4122</f>
        <v>201.756</v>
      </c>
    </row>
    <row r="4123" customFormat="false" ht="15" hidden="false" customHeight="false" outlineLevel="0" collapsed="false">
      <c r="A4123" s="0" t="s">
        <v>9</v>
      </c>
      <c r="B4123" s="0" t="s">
        <v>437</v>
      </c>
      <c r="C4123" s="15" t="n">
        <v>45108</v>
      </c>
      <c r="D4123" s="0" t="n">
        <v>5</v>
      </c>
      <c r="E4123" s="0" t="n">
        <v>0</v>
      </c>
      <c r="F4123" s="0" t="n">
        <v>17</v>
      </c>
      <c r="G4123" s="0" t="n">
        <v>0</v>
      </c>
      <c r="H4123" s="0" t="n">
        <v>2</v>
      </c>
      <c r="I4123" s="0" t="n">
        <v>0</v>
      </c>
      <c r="J4123" s="0" t="n">
        <v>125</v>
      </c>
      <c r="K4123" s="37" t="n">
        <f aca="false">E4123+Inputs!$B$5*F4123</f>
        <v>21.675</v>
      </c>
      <c r="L4123" s="37" t="n">
        <f aca="false">G4123+Inputs!$B$6*H4123</f>
        <v>2.55</v>
      </c>
      <c r="M4123" s="37" t="n">
        <f aca="false">I4123+Inputs!$B$7*J4123</f>
        <v>155.125</v>
      </c>
      <c r="N4123" s="37" t="n">
        <f aca="false">K4123+L4123+M4123</f>
        <v>179.35</v>
      </c>
    </row>
    <row r="4124" customFormat="false" ht="15" hidden="false" customHeight="false" outlineLevel="0" collapsed="false">
      <c r="A4124" s="0" t="s">
        <v>9</v>
      </c>
      <c r="B4124" s="0" t="s">
        <v>437</v>
      </c>
      <c r="C4124" s="15" t="n">
        <v>45139</v>
      </c>
      <c r="D4124" s="0" t="n">
        <v>5</v>
      </c>
      <c r="E4124" s="0" t="n">
        <v>0</v>
      </c>
      <c r="F4124" s="0" t="n">
        <v>21</v>
      </c>
      <c r="G4124" s="0" t="n">
        <v>0</v>
      </c>
      <c r="H4124" s="0" t="n">
        <v>3</v>
      </c>
      <c r="I4124" s="0" t="n">
        <v>0</v>
      </c>
      <c r="J4124" s="0" t="n">
        <v>176</v>
      </c>
      <c r="K4124" s="37" t="n">
        <f aca="false">E4124+Inputs!$B$5*F4124</f>
        <v>26.775</v>
      </c>
      <c r="L4124" s="37" t="n">
        <f aca="false">G4124+Inputs!$B$6*H4124</f>
        <v>3.825</v>
      </c>
      <c r="M4124" s="37" t="n">
        <f aca="false">I4124+Inputs!$B$7*J4124</f>
        <v>218.416</v>
      </c>
      <c r="N4124" s="37" t="n">
        <f aca="false">K4124+L4124+M4124</f>
        <v>249.016</v>
      </c>
    </row>
    <row r="4125" customFormat="false" ht="15" hidden="false" customHeight="false" outlineLevel="0" collapsed="false">
      <c r="A4125" s="0" t="s">
        <v>9</v>
      </c>
      <c r="B4125" s="0" t="s">
        <v>437</v>
      </c>
      <c r="C4125" s="15" t="n">
        <v>45170</v>
      </c>
      <c r="D4125" s="0" t="n">
        <v>5</v>
      </c>
      <c r="E4125" s="0" t="n">
        <v>0</v>
      </c>
      <c r="F4125" s="0" t="n">
        <v>19</v>
      </c>
      <c r="G4125" s="0" t="n">
        <v>0</v>
      </c>
      <c r="H4125" s="0" t="n">
        <v>3</v>
      </c>
      <c r="I4125" s="0" t="n">
        <v>0</v>
      </c>
      <c r="J4125" s="0" t="n">
        <v>184</v>
      </c>
      <c r="K4125" s="37" t="n">
        <f aca="false">E4125+Inputs!$B$5*F4125</f>
        <v>24.225</v>
      </c>
      <c r="L4125" s="37" t="n">
        <f aca="false">G4125+Inputs!$B$6*H4125</f>
        <v>3.825</v>
      </c>
      <c r="M4125" s="37" t="n">
        <f aca="false">I4125+Inputs!$B$7*J4125</f>
        <v>228.344</v>
      </c>
      <c r="N4125" s="37" t="n">
        <f aca="false">K4125+L4125+M4125</f>
        <v>256.394</v>
      </c>
    </row>
    <row r="4126" customFormat="false" ht="15" hidden="false" customHeight="false" outlineLevel="0" collapsed="false">
      <c r="A4126" s="0" t="s">
        <v>9</v>
      </c>
      <c r="B4126" s="0" t="s">
        <v>437</v>
      </c>
      <c r="C4126" s="15" t="n">
        <v>45200</v>
      </c>
      <c r="D4126" s="0" t="n">
        <v>5</v>
      </c>
      <c r="E4126" s="0" t="n">
        <v>0</v>
      </c>
      <c r="F4126" s="0" t="n">
        <v>15</v>
      </c>
      <c r="G4126" s="0" t="n">
        <v>0</v>
      </c>
      <c r="H4126" s="0" t="n">
        <v>4</v>
      </c>
      <c r="I4126" s="0" t="n">
        <v>0</v>
      </c>
      <c r="J4126" s="0" t="n">
        <v>162</v>
      </c>
      <c r="K4126" s="37" t="n">
        <f aca="false">E4126+Inputs!$B$5*F4126</f>
        <v>19.125</v>
      </c>
      <c r="L4126" s="37" t="n">
        <f aca="false">G4126+Inputs!$B$6*H4126</f>
        <v>5.1</v>
      </c>
      <c r="M4126" s="37" t="n">
        <f aca="false">I4126+Inputs!$B$7*J4126</f>
        <v>201.042</v>
      </c>
      <c r="N4126" s="37" t="n">
        <f aca="false">K4126+L4126+M4126</f>
        <v>225.267</v>
      </c>
    </row>
    <row r="4127" customFormat="false" ht="15" hidden="false" customHeight="false" outlineLevel="0" collapsed="false">
      <c r="A4127" s="0" t="s">
        <v>9</v>
      </c>
      <c r="B4127" s="0" t="s">
        <v>437</v>
      </c>
      <c r="C4127" s="15" t="n">
        <v>45231</v>
      </c>
      <c r="D4127" s="0" t="n">
        <v>5</v>
      </c>
      <c r="E4127" s="0" t="n">
        <v>0</v>
      </c>
      <c r="F4127" s="0" t="n">
        <v>24</v>
      </c>
      <c r="G4127" s="0" t="n">
        <v>0</v>
      </c>
      <c r="H4127" s="0" t="n">
        <v>6</v>
      </c>
      <c r="I4127" s="0" t="n">
        <v>0</v>
      </c>
      <c r="J4127" s="0" t="n">
        <v>172</v>
      </c>
      <c r="K4127" s="37" t="n">
        <f aca="false">E4127+Inputs!$B$5*F4127</f>
        <v>30.6</v>
      </c>
      <c r="L4127" s="37" t="n">
        <f aca="false">G4127+Inputs!$B$6*H4127</f>
        <v>7.65</v>
      </c>
      <c r="M4127" s="37" t="n">
        <f aca="false">I4127+Inputs!$B$7*J4127</f>
        <v>213.452</v>
      </c>
      <c r="N4127" s="37" t="n">
        <f aca="false">K4127+L4127+M4127</f>
        <v>251.702</v>
      </c>
    </row>
    <row r="4128" customFormat="false" ht="15" hidden="false" customHeight="false" outlineLevel="0" collapsed="false">
      <c r="A4128" s="0" t="s">
        <v>9</v>
      </c>
      <c r="B4128" s="0" t="s">
        <v>437</v>
      </c>
      <c r="C4128" s="15" t="n">
        <v>45261</v>
      </c>
      <c r="D4128" s="0" t="n">
        <v>5</v>
      </c>
      <c r="E4128" s="0" t="n">
        <v>0</v>
      </c>
      <c r="F4128" s="0" t="n">
        <v>18</v>
      </c>
      <c r="G4128" s="0" t="n">
        <v>0</v>
      </c>
      <c r="H4128" s="0" t="n">
        <v>7</v>
      </c>
      <c r="I4128" s="0" t="n">
        <v>0</v>
      </c>
      <c r="J4128" s="0" t="n">
        <v>114</v>
      </c>
      <c r="K4128" s="37" t="n">
        <f aca="false">E4128+Inputs!$B$5*F4128</f>
        <v>22.95</v>
      </c>
      <c r="L4128" s="37" t="n">
        <f aca="false">G4128+Inputs!$B$6*H4128</f>
        <v>8.925</v>
      </c>
      <c r="M4128" s="37" t="n">
        <f aca="false">I4128+Inputs!$B$7*J4128</f>
        <v>141.474</v>
      </c>
      <c r="N4128" s="37" t="n">
        <f aca="false">K4128+L4128+M4128</f>
        <v>173.349</v>
      </c>
    </row>
    <row r="4129" customFormat="false" ht="15" hidden="false" customHeight="false" outlineLevel="0" collapsed="false">
      <c r="A4129" s="0" t="s">
        <v>9</v>
      </c>
      <c r="B4129" s="0" t="s">
        <v>437</v>
      </c>
      <c r="C4129" s="15" t="n">
        <v>45292</v>
      </c>
      <c r="D4129" s="0" t="n">
        <v>5</v>
      </c>
      <c r="E4129" s="0" t="n">
        <v>0</v>
      </c>
      <c r="F4129" s="0" t="n">
        <v>7</v>
      </c>
      <c r="G4129" s="0" t="n">
        <v>0</v>
      </c>
      <c r="H4129" s="0" t="n">
        <v>8</v>
      </c>
      <c r="I4129" s="0" t="n">
        <v>0</v>
      </c>
      <c r="J4129" s="0" t="n">
        <v>132</v>
      </c>
      <c r="K4129" s="37" t="n">
        <f aca="false">E4129+Inputs!$B$5*F4129</f>
        <v>8.925</v>
      </c>
      <c r="L4129" s="37" t="n">
        <f aca="false">G4129+Inputs!$B$6*H4129</f>
        <v>10.2</v>
      </c>
      <c r="M4129" s="37" t="n">
        <f aca="false">I4129+Inputs!$B$7*J4129</f>
        <v>163.812</v>
      </c>
      <c r="N4129" s="37" t="n">
        <f aca="false">K4129+L4129+M4129</f>
        <v>182.937</v>
      </c>
    </row>
    <row r="4130" customFormat="false" ht="15" hidden="false" customHeight="false" outlineLevel="0" collapsed="false">
      <c r="A4130" s="0" t="s">
        <v>9</v>
      </c>
      <c r="B4130" s="0" t="s">
        <v>437</v>
      </c>
      <c r="C4130" s="15" t="n">
        <v>45323</v>
      </c>
      <c r="D4130" s="0" t="n">
        <v>5</v>
      </c>
      <c r="E4130" s="0" t="n">
        <v>0</v>
      </c>
      <c r="F4130" s="0" t="n">
        <v>1</v>
      </c>
      <c r="G4130" s="0" t="n">
        <v>0</v>
      </c>
      <c r="H4130" s="0" t="n">
        <v>0</v>
      </c>
      <c r="I4130" s="0" t="n">
        <v>0</v>
      </c>
      <c r="J4130" s="0" t="n">
        <v>13</v>
      </c>
      <c r="K4130" s="37" t="n">
        <f aca="false">E4130+Inputs!$B$5*F4130</f>
        <v>1.275</v>
      </c>
      <c r="L4130" s="37" t="n">
        <f aca="false">G4130+Inputs!$B$6*H4130</f>
        <v>0</v>
      </c>
      <c r="M4130" s="37" t="n">
        <f aca="false">I4130+Inputs!$B$7*J4130</f>
        <v>16.133</v>
      </c>
      <c r="N4130" s="37" t="n">
        <f aca="false">K4130+L4130+M4130</f>
        <v>17.408</v>
      </c>
    </row>
    <row r="4131" customFormat="false" ht="15" hidden="false" customHeight="false" outlineLevel="0" collapsed="false">
      <c r="A4131" s="0" t="s">
        <v>9</v>
      </c>
      <c r="B4131" s="0" t="s">
        <v>437</v>
      </c>
      <c r="C4131" s="15" t="n">
        <v>45352</v>
      </c>
      <c r="D4131" s="0" t="n">
        <v>5</v>
      </c>
      <c r="E4131" s="0" t="n">
        <v>0</v>
      </c>
      <c r="F4131" s="0" t="n">
        <v>5</v>
      </c>
      <c r="G4131" s="0" t="n">
        <v>0</v>
      </c>
      <c r="H4131" s="0" t="n">
        <v>1</v>
      </c>
      <c r="I4131" s="0" t="n">
        <v>0</v>
      </c>
      <c r="J4131" s="0" t="n">
        <v>38</v>
      </c>
      <c r="K4131" s="37" t="n">
        <f aca="false">E4131+Inputs!$B$5*F4131</f>
        <v>6.375</v>
      </c>
      <c r="L4131" s="37" t="n">
        <f aca="false">G4131+Inputs!$B$6*H4131</f>
        <v>1.275</v>
      </c>
      <c r="M4131" s="37" t="n">
        <f aca="false">I4131+Inputs!$B$7*J4131</f>
        <v>47.158</v>
      </c>
      <c r="N4131" s="37" t="n">
        <f aca="false">K4131+L4131+M4131</f>
        <v>54.808</v>
      </c>
    </row>
    <row r="4132" customFormat="false" ht="15" hidden="false" customHeight="false" outlineLevel="0" collapsed="false">
      <c r="A4132" s="0" t="s">
        <v>9</v>
      </c>
      <c r="B4132" s="0" t="s">
        <v>437</v>
      </c>
      <c r="C4132" s="15" t="n">
        <v>45383</v>
      </c>
      <c r="D4132" s="0" t="n">
        <v>5</v>
      </c>
      <c r="E4132" s="0" t="n">
        <v>0</v>
      </c>
      <c r="F4132" s="0" t="n">
        <v>19</v>
      </c>
      <c r="G4132" s="0" t="n">
        <v>0</v>
      </c>
      <c r="H4132" s="0" t="n">
        <v>1</v>
      </c>
      <c r="I4132" s="0" t="n">
        <v>0</v>
      </c>
      <c r="J4132" s="0" t="n">
        <v>115</v>
      </c>
      <c r="K4132" s="37" t="n">
        <f aca="false">E4132+Inputs!$B$5*F4132</f>
        <v>24.225</v>
      </c>
      <c r="L4132" s="37" t="n">
        <f aca="false">G4132+Inputs!$B$6*H4132</f>
        <v>1.275</v>
      </c>
      <c r="M4132" s="37" t="n">
        <f aca="false">I4132+Inputs!$B$7*J4132</f>
        <v>142.715</v>
      </c>
      <c r="N4132" s="37" t="n">
        <f aca="false">K4132+L4132+M4132</f>
        <v>168.215</v>
      </c>
    </row>
    <row r="4133" customFormat="false" ht="15" hidden="false" customHeight="false" outlineLevel="0" collapsed="false">
      <c r="A4133" s="0" t="s">
        <v>9</v>
      </c>
      <c r="B4133" s="0" t="s">
        <v>437</v>
      </c>
      <c r="C4133" s="15" t="n">
        <v>45413</v>
      </c>
      <c r="D4133" s="0" t="n">
        <v>5</v>
      </c>
      <c r="E4133" s="0" t="n">
        <v>0</v>
      </c>
      <c r="F4133" s="0" t="n">
        <v>13</v>
      </c>
      <c r="G4133" s="0" t="n">
        <v>0</v>
      </c>
      <c r="H4133" s="0" t="n">
        <v>2</v>
      </c>
      <c r="I4133" s="0" t="n">
        <v>0</v>
      </c>
      <c r="J4133" s="0" t="n">
        <v>89</v>
      </c>
      <c r="K4133" s="37" t="n">
        <f aca="false">E4133+Inputs!$B$5*F4133</f>
        <v>16.575</v>
      </c>
      <c r="L4133" s="37" t="n">
        <f aca="false">G4133+Inputs!$B$6*H4133</f>
        <v>2.55</v>
      </c>
      <c r="M4133" s="37" t="n">
        <f aca="false">I4133+Inputs!$B$7*J4133</f>
        <v>110.449</v>
      </c>
      <c r="N4133" s="37" t="n">
        <f aca="false">K4133+L4133+M4133</f>
        <v>129.574</v>
      </c>
    </row>
    <row r="4134" customFormat="false" ht="15" hidden="false" customHeight="false" outlineLevel="0" collapsed="false">
      <c r="A4134" s="0" t="s">
        <v>9</v>
      </c>
      <c r="B4134" s="0" t="s">
        <v>437</v>
      </c>
      <c r="C4134" s="15" t="n">
        <v>45444</v>
      </c>
      <c r="D4134" s="0" t="n">
        <v>5</v>
      </c>
      <c r="E4134" s="0" t="n">
        <v>0</v>
      </c>
      <c r="F4134" s="0" t="n">
        <v>28</v>
      </c>
      <c r="G4134" s="0" t="n">
        <v>0</v>
      </c>
      <c r="H4134" s="0" t="n">
        <v>4</v>
      </c>
      <c r="I4134" s="0" t="n">
        <v>0</v>
      </c>
      <c r="J4134" s="0" t="n">
        <v>161</v>
      </c>
      <c r="K4134" s="37" t="n">
        <f aca="false">E4134+Inputs!$B$5*F4134</f>
        <v>35.7</v>
      </c>
      <c r="L4134" s="37" t="n">
        <f aca="false">G4134+Inputs!$B$6*H4134</f>
        <v>5.1</v>
      </c>
      <c r="M4134" s="37" t="n">
        <f aca="false">I4134+Inputs!$B$7*J4134</f>
        <v>199.801</v>
      </c>
      <c r="N4134" s="37" t="n">
        <f aca="false">K4134+L4134+M4134</f>
        <v>240.601</v>
      </c>
    </row>
    <row r="4135" customFormat="false" ht="15" hidden="false" customHeight="false" outlineLevel="0" collapsed="false">
      <c r="A4135" s="0" t="s">
        <v>9</v>
      </c>
      <c r="B4135" s="0" t="s">
        <v>437</v>
      </c>
      <c r="C4135" s="15" t="n">
        <v>45474</v>
      </c>
      <c r="D4135" s="0" t="n">
        <v>5</v>
      </c>
      <c r="E4135" s="0" t="n">
        <v>0</v>
      </c>
      <c r="F4135" s="0" t="n">
        <v>17</v>
      </c>
      <c r="G4135" s="0" t="n">
        <v>0</v>
      </c>
      <c r="H4135" s="0" t="n">
        <v>13</v>
      </c>
      <c r="I4135" s="0" t="n">
        <v>0</v>
      </c>
      <c r="J4135" s="0" t="n">
        <v>158</v>
      </c>
      <c r="K4135" s="37" t="n">
        <f aca="false">E4135+Inputs!$B$5*F4135</f>
        <v>21.675</v>
      </c>
      <c r="L4135" s="37" t="n">
        <f aca="false">G4135+Inputs!$B$6*H4135</f>
        <v>16.575</v>
      </c>
      <c r="M4135" s="37" t="n">
        <f aca="false">I4135+Inputs!$B$7*J4135</f>
        <v>196.078</v>
      </c>
      <c r="N4135" s="37" t="n">
        <f aca="false">K4135+L4135+M4135</f>
        <v>234.328</v>
      </c>
    </row>
    <row r="4136" customFormat="false" ht="15" hidden="false" customHeight="false" outlineLevel="0" collapsed="false">
      <c r="A4136" s="0" t="s">
        <v>9</v>
      </c>
      <c r="B4136" s="0" t="s">
        <v>437</v>
      </c>
      <c r="C4136" s="15" t="n">
        <v>45505</v>
      </c>
      <c r="D4136" s="0" t="n">
        <v>5</v>
      </c>
      <c r="E4136" s="0" t="n">
        <v>0</v>
      </c>
      <c r="F4136" s="0" t="n">
        <v>12</v>
      </c>
      <c r="G4136" s="0" t="n">
        <v>0</v>
      </c>
      <c r="H4136" s="0" t="n">
        <v>6</v>
      </c>
      <c r="I4136" s="0" t="n">
        <v>0</v>
      </c>
      <c r="J4136" s="0" t="n">
        <v>168</v>
      </c>
      <c r="K4136" s="37" t="n">
        <f aca="false">E4136+Inputs!$B$5*F4136</f>
        <v>15.3</v>
      </c>
      <c r="L4136" s="37" t="n">
        <f aca="false">G4136+Inputs!$B$6*H4136</f>
        <v>7.65</v>
      </c>
      <c r="M4136" s="37" t="n">
        <f aca="false">I4136+Inputs!$B$7*J4136</f>
        <v>208.488</v>
      </c>
      <c r="N4136" s="37" t="n">
        <f aca="false">K4136+L4136+M4136</f>
        <v>231.438</v>
      </c>
    </row>
    <row r="4137" customFormat="false" ht="15" hidden="false" customHeight="false" outlineLevel="0" collapsed="false">
      <c r="A4137" s="0" t="s">
        <v>9</v>
      </c>
      <c r="B4137" s="0" t="s">
        <v>437</v>
      </c>
      <c r="C4137" s="15" t="n">
        <v>45536</v>
      </c>
      <c r="D4137" s="0" t="n">
        <v>5</v>
      </c>
      <c r="E4137" s="0" t="n">
        <v>0</v>
      </c>
      <c r="F4137" s="0" t="n">
        <v>19</v>
      </c>
      <c r="G4137" s="0" t="n">
        <v>0</v>
      </c>
      <c r="H4137" s="0" t="n">
        <v>3</v>
      </c>
      <c r="I4137" s="0" t="n">
        <v>0</v>
      </c>
      <c r="J4137" s="0" t="n">
        <v>136</v>
      </c>
      <c r="K4137" s="37" t="n">
        <f aca="false">E4137+Inputs!$B$5*F4137</f>
        <v>24.225</v>
      </c>
      <c r="L4137" s="37" t="n">
        <f aca="false">G4137+Inputs!$B$6*H4137</f>
        <v>3.825</v>
      </c>
      <c r="M4137" s="37" t="n">
        <f aca="false">I4137+Inputs!$B$7*J4137</f>
        <v>168.776</v>
      </c>
      <c r="N4137" s="37" t="n">
        <f aca="false">K4137+L4137+M4137</f>
        <v>196.826</v>
      </c>
    </row>
    <row r="4138" customFormat="false" ht="15" hidden="false" customHeight="false" outlineLevel="0" collapsed="false">
      <c r="A4138" s="0" t="s">
        <v>9</v>
      </c>
      <c r="B4138" s="0" t="s">
        <v>437</v>
      </c>
      <c r="C4138" s="15" t="n">
        <v>45566</v>
      </c>
      <c r="D4138" s="0" t="n">
        <v>5</v>
      </c>
      <c r="E4138" s="0" t="n">
        <v>0</v>
      </c>
      <c r="F4138" s="0" t="n">
        <v>14</v>
      </c>
      <c r="G4138" s="0" t="n">
        <v>0</v>
      </c>
      <c r="H4138" s="0" t="n">
        <v>6</v>
      </c>
      <c r="I4138" s="0" t="n">
        <v>0</v>
      </c>
      <c r="J4138" s="0" t="n">
        <v>154</v>
      </c>
      <c r="K4138" s="37" t="n">
        <f aca="false">E4138+Inputs!$B$5*F4138</f>
        <v>17.85</v>
      </c>
      <c r="L4138" s="37" t="n">
        <f aca="false">G4138+Inputs!$B$6*H4138</f>
        <v>7.65</v>
      </c>
      <c r="M4138" s="37" t="n">
        <f aca="false">I4138+Inputs!$B$7*J4138</f>
        <v>191.114</v>
      </c>
      <c r="N4138" s="37" t="n">
        <f aca="false">K4138+L4138+M4138</f>
        <v>216.614</v>
      </c>
    </row>
    <row r="4139" customFormat="false" ht="15" hidden="false" customHeight="false" outlineLevel="0" collapsed="false">
      <c r="A4139" s="0" t="s">
        <v>9</v>
      </c>
      <c r="B4139" s="0" t="s">
        <v>437</v>
      </c>
      <c r="C4139" s="15" t="n">
        <v>45597</v>
      </c>
      <c r="D4139" s="0" t="n">
        <v>5</v>
      </c>
      <c r="E4139" s="0" t="n">
        <v>0</v>
      </c>
      <c r="F4139" s="0" t="n">
        <v>17</v>
      </c>
      <c r="G4139" s="0" t="n">
        <v>0</v>
      </c>
      <c r="H4139" s="0" t="n">
        <v>4</v>
      </c>
      <c r="I4139" s="0" t="n">
        <v>0</v>
      </c>
      <c r="J4139" s="0" t="n">
        <v>154</v>
      </c>
      <c r="K4139" s="37" t="n">
        <f aca="false">E4139+Inputs!$B$5*F4139</f>
        <v>21.675</v>
      </c>
      <c r="L4139" s="37" t="n">
        <f aca="false">G4139+Inputs!$B$6*H4139</f>
        <v>5.1</v>
      </c>
      <c r="M4139" s="37" t="n">
        <f aca="false">I4139+Inputs!$B$7*J4139</f>
        <v>191.114</v>
      </c>
      <c r="N4139" s="37" t="n">
        <f aca="false">K4139+L4139+M4139</f>
        <v>217.889</v>
      </c>
    </row>
    <row r="4140" customFormat="false" ht="15" hidden="false" customHeight="false" outlineLevel="0" collapsed="false">
      <c r="A4140" s="0" t="s">
        <v>9</v>
      </c>
      <c r="B4140" s="0" t="s">
        <v>437</v>
      </c>
      <c r="C4140" s="15" t="n">
        <v>45627</v>
      </c>
      <c r="D4140" s="0" t="n">
        <v>5</v>
      </c>
      <c r="E4140" s="0" t="n">
        <v>0</v>
      </c>
      <c r="F4140" s="0" t="n">
        <v>30</v>
      </c>
      <c r="G4140" s="0" t="n">
        <v>0</v>
      </c>
      <c r="H4140" s="0" t="n">
        <v>5</v>
      </c>
      <c r="I4140" s="0" t="n">
        <v>0</v>
      </c>
      <c r="J4140" s="0" t="n">
        <v>128</v>
      </c>
      <c r="K4140" s="37" t="n">
        <f aca="false">E4140+Inputs!$B$5*F4140</f>
        <v>38.25</v>
      </c>
      <c r="L4140" s="37" t="n">
        <f aca="false">G4140+Inputs!$B$6*H4140</f>
        <v>6.375</v>
      </c>
      <c r="M4140" s="37" t="n">
        <f aca="false">I4140+Inputs!$B$7*J4140</f>
        <v>158.848</v>
      </c>
      <c r="N4140" s="37" t="n">
        <f aca="false">K4140+L4140+M4140</f>
        <v>203.473</v>
      </c>
    </row>
    <row r="4141" customFormat="false" ht="15" hidden="false" customHeight="false" outlineLevel="0" collapsed="false">
      <c r="A4141" s="0" t="s">
        <v>9</v>
      </c>
      <c r="B4141" s="0" t="s">
        <v>437</v>
      </c>
      <c r="C4141" s="15" t="n">
        <v>45658</v>
      </c>
      <c r="D4141" s="0" t="n">
        <v>5</v>
      </c>
      <c r="E4141" s="0" t="n">
        <v>0</v>
      </c>
      <c r="F4141" s="0" t="n">
        <v>14</v>
      </c>
      <c r="G4141" s="0" t="n">
        <v>0</v>
      </c>
      <c r="H4141" s="0" t="n">
        <v>5</v>
      </c>
      <c r="I4141" s="0" t="n">
        <v>0</v>
      </c>
      <c r="J4141" s="0" t="n">
        <v>152</v>
      </c>
      <c r="K4141" s="37" t="n">
        <f aca="false">E4141+Inputs!$B$5*F4141</f>
        <v>17.85</v>
      </c>
      <c r="L4141" s="37" t="n">
        <f aca="false">G4141+Inputs!$B$6*H4141</f>
        <v>6.375</v>
      </c>
      <c r="M4141" s="37" t="n">
        <f aca="false">I4141+Inputs!$B$7*J4141</f>
        <v>188.632</v>
      </c>
      <c r="N4141" s="37" t="n">
        <f aca="false">K4141+L4141+M4141</f>
        <v>212.857</v>
      </c>
    </row>
    <row r="4142" customFormat="false" ht="15" hidden="false" customHeight="false" outlineLevel="0" collapsed="false">
      <c r="A4142" s="0" t="s">
        <v>9</v>
      </c>
      <c r="B4142" s="0" t="s">
        <v>437</v>
      </c>
      <c r="C4142" s="15" t="n">
        <v>45689</v>
      </c>
      <c r="D4142" s="0" t="n">
        <v>5</v>
      </c>
      <c r="E4142" s="0" t="n">
        <v>0</v>
      </c>
      <c r="F4142" s="0" t="n">
        <v>21</v>
      </c>
      <c r="G4142" s="0" t="n">
        <v>0</v>
      </c>
      <c r="H4142" s="0" t="n">
        <v>21</v>
      </c>
      <c r="I4142" s="0" t="n">
        <v>0</v>
      </c>
      <c r="J4142" s="0" t="n">
        <v>155</v>
      </c>
      <c r="K4142" s="37" t="n">
        <f aca="false">E4142+Inputs!$B$5*F4142</f>
        <v>26.775</v>
      </c>
      <c r="L4142" s="37" t="n">
        <f aca="false">G4142+Inputs!$B$6*H4142</f>
        <v>26.775</v>
      </c>
      <c r="M4142" s="37" t="n">
        <f aca="false">I4142+Inputs!$B$7*J4142</f>
        <v>192.355</v>
      </c>
      <c r="N4142" s="37" t="n">
        <f aca="false">K4142+L4142+M4142</f>
        <v>245.905</v>
      </c>
    </row>
    <row r="4143" customFormat="false" ht="15" hidden="false" customHeight="false" outlineLevel="0" collapsed="false">
      <c r="A4143" s="0" t="s">
        <v>9</v>
      </c>
      <c r="B4143" s="0" t="s">
        <v>437</v>
      </c>
      <c r="C4143" s="15" t="n">
        <v>45717</v>
      </c>
      <c r="D4143" s="0" t="n">
        <v>5</v>
      </c>
      <c r="E4143" s="0" t="n">
        <v>0</v>
      </c>
      <c r="F4143" s="0" t="n">
        <v>28</v>
      </c>
      <c r="G4143" s="0" t="n">
        <v>0</v>
      </c>
      <c r="H4143" s="0" t="n">
        <v>26</v>
      </c>
      <c r="I4143" s="0" t="n">
        <v>0</v>
      </c>
      <c r="J4143" s="0" t="n">
        <v>150</v>
      </c>
      <c r="K4143" s="37" t="n">
        <f aca="false">E4143+Inputs!$B$5*F4143</f>
        <v>35.7</v>
      </c>
      <c r="L4143" s="37" t="n">
        <f aca="false">G4143+Inputs!$B$6*H4143</f>
        <v>33.15</v>
      </c>
      <c r="M4143" s="37" t="n">
        <f aca="false">I4143+Inputs!$B$7*J4143</f>
        <v>186.15</v>
      </c>
      <c r="N4143" s="37" t="n">
        <f aca="false">K4143+L4143+M4143</f>
        <v>255</v>
      </c>
    </row>
    <row r="4144" customFormat="false" ht="15" hidden="false" customHeight="false" outlineLevel="0" collapsed="false">
      <c r="A4144" s="0" t="s">
        <v>9</v>
      </c>
      <c r="B4144" s="0" t="s">
        <v>437</v>
      </c>
      <c r="C4144" s="15" t="n">
        <v>45748</v>
      </c>
      <c r="D4144" s="0" t="n">
        <v>5</v>
      </c>
      <c r="E4144" s="0" t="n">
        <v>0</v>
      </c>
      <c r="F4144" s="0" t="n">
        <v>16</v>
      </c>
      <c r="G4144" s="0" t="n">
        <v>0</v>
      </c>
      <c r="H4144" s="0" t="n">
        <v>1</v>
      </c>
      <c r="I4144" s="0" t="n">
        <v>0</v>
      </c>
      <c r="J4144" s="0" t="n">
        <v>129</v>
      </c>
      <c r="K4144" s="37" t="n">
        <f aca="false">E4144+Inputs!$B$5*F4144</f>
        <v>20.4</v>
      </c>
      <c r="L4144" s="37" t="n">
        <f aca="false">G4144+Inputs!$B$6*H4144</f>
        <v>1.275</v>
      </c>
      <c r="M4144" s="37" t="n">
        <f aca="false">I4144+Inputs!$B$7*J4144</f>
        <v>160.089</v>
      </c>
      <c r="N4144" s="37" t="n">
        <f aca="false">K4144+L4144+M4144</f>
        <v>181.764</v>
      </c>
    </row>
    <row r="4145" customFormat="false" ht="15" hidden="false" customHeight="false" outlineLevel="0" collapsed="false">
      <c r="A4145" s="0" t="s">
        <v>9</v>
      </c>
      <c r="B4145" s="0" t="s">
        <v>437</v>
      </c>
      <c r="C4145" s="15" t="n">
        <v>45778</v>
      </c>
      <c r="D4145" s="0" t="n">
        <v>5</v>
      </c>
      <c r="E4145" s="0" t="n">
        <v>0</v>
      </c>
      <c r="F4145" s="0" t="n">
        <v>30</v>
      </c>
      <c r="G4145" s="0" t="n">
        <v>0</v>
      </c>
      <c r="H4145" s="0" t="n">
        <v>9</v>
      </c>
      <c r="I4145" s="0" t="n">
        <v>0</v>
      </c>
      <c r="J4145" s="0" t="n">
        <v>173</v>
      </c>
      <c r="K4145" s="37" t="n">
        <f aca="false">E4145+Inputs!$B$5*F4145</f>
        <v>38.25</v>
      </c>
      <c r="L4145" s="37" t="n">
        <f aca="false">G4145+Inputs!$B$6*H4145</f>
        <v>11.475</v>
      </c>
      <c r="M4145" s="37" t="n">
        <f aca="false">I4145+Inputs!$B$7*J4145</f>
        <v>214.693</v>
      </c>
      <c r="N4145" s="37" t="n">
        <f aca="false">K4145+L4145+M4145</f>
        <v>264.418</v>
      </c>
    </row>
    <row r="4146" customFormat="false" ht="15" hidden="false" customHeight="false" outlineLevel="0" collapsed="false">
      <c r="A4146" s="0" t="s">
        <v>9</v>
      </c>
      <c r="B4146" s="0" t="s">
        <v>437</v>
      </c>
      <c r="C4146" s="15" t="n">
        <v>45809</v>
      </c>
      <c r="D4146" s="0" t="n">
        <v>5</v>
      </c>
      <c r="E4146" s="0" t="n">
        <v>0</v>
      </c>
      <c r="F4146" s="0" t="n">
        <v>25</v>
      </c>
      <c r="G4146" s="0" t="n">
        <v>0</v>
      </c>
      <c r="H4146" s="0" t="n">
        <v>9</v>
      </c>
      <c r="I4146" s="0" t="n">
        <v>0</v>
      </c>
      <c r="J4146" s="0" t="n">
        <v>157</v>
      </c>
      <c r="K4146" s="37" t="n">
        <f aca="false">E4146+Inputs!$B$5*F4146</f>
        <v>31.875</v>
      </c>
      <c r="L4146" s="37" t="n">
        <f aca="false">G4146+Inputs!$B$6*H4146</f>
        <v>11.475</v>
      </c>
      <c r="M4146" s="37" t="n">
        <f aca="false">I4146+Inputs!$B$7*J4146</f>
        <v>194.837</v>
      </c>
      <c r="N4146" s="37" t="n">
        <f aca="false">K4146+L4146+M4146</f>
        <v>238.187</v>
      </c>
    </row>
    <row r="4147" customFormat="false" ht="15" hidden="false" customHeight="false" outlineLevel="0" collapsed="false">
      <c r="A4147" s="0" t="s">
        <v>9</v>
      </c>
      <c r="B4147" s="0" t="s">
        <v>437</v>
      </c>
      <c r="C4147" s="15" t="n">
        <v>45839</v>
      </c>
      <c r="D4147" s="0" t="n">
        <v>5</v>
      </c>
      <c r="E4147" s="0" t="n">
        <v>0</v>
      </c>
      <c r="F4147" s="0" t="n">
        <v>28</v>
      </c>
      <c r="G4147" s="0" t="n">
        <v>0</v>
      </c>
      <c r="H4147" s="0" t="n">
        <v>4</v>
      </c>
      <c r="I4147" s="0" t="n">
        <v>0</v>
      </c>
      <c r="J4147" s="0" t="n">
        <v>122</v>
      </c>
      <c r="K4147" s="37" t="n">
        <f aca="false">E4147+Inputs!$B$5*F4147</f>
        <v>35.7</v>
      </c>
      <c r="L4147" s="37" t="n">
        <f aca="false">G4147+Inputs!$B$6*H4147</f>
        <v>5.1</v>
      </c>
      <c r="M4147" s="37" t="n">
        <f aca="false">I4147+Inputs!$B$7*J4147</f>
        <v>151.402</v>
      </c>
      <c r="N4147" s="37" t="n">
        <f aca="false">K4147+L4147+M4147</f>
        <v>192.202</v>
      </c>
    </row>
    <row r="4148" customFormat="false" ht="15" hidden="false" customHeight="false" outlineLevel="0" collapsed="false">
      <c r="A4148" s="0" t="s">
        <v>9</v>
      </c>
      <c r="B4148" s="0" t="s">
        <v>437</v>
      </c>
      <c r="C4148" s="15" t="n">
        <v>45870</v>
      </c>
      <c r="D4148" s="0" t="n">
        <v>5</v>
      </c>
      <c r="E4148" s="0" t="n">
        <v>0</v>
      </c>
      <c r="F4148" s="0" t="n">
        <v>28</v>
      </c>
      <c r="G4148" s="0" t="n">
        <v>0</v>
      </c>
      <c r="H4148" s="0" t="n">
        <v>6</v>
      </c>
      <c r="I4148" s="0" t="n">
        <v>0</v>
      </c>
      <c r="J4148" s="0" t="n">
        <v>155</v>
      </c>
      <c r="K4148" s="37" t="n">
        <f aca="false">E4148+Inputs!$B$5*F4148</f>
        <v>35.7</v>
      </c>
      <c r="L4148" s="37" t="n">
        <f aca="false">G4148+Inputs!$B$6*H4148</f>
        <v>7.65</v>
      </c>
      <c r="M4148" s="37" t="n">
        <f aca="false">I4148+Inputs!$B$7*J4148</f>
        <v>192.355</v>
      </c>
      <c r="N4148" s="37" t="n">
        <f aca="false">K4148+L4148+M4148</f>
        <v>235.705</v>
      </c>
    </row>
    <row r="4149" customFormat="false" ht="15" hidden="false" customHeight="false" outlineLevel="0" collapsed="false">
      <c r="A4149" s="0" t="s">
        <v>9</v>
      </c>
      <c r="B4149" s="0" t="s">
        <v>437</v>
      </c>
      <c r="C4149" s="15" t="n">
        <v>45901</v>
      </c>
      <c r="D4149" s="0" t="n">
        <v>5</v>
      </c>
      <c r="E4149" s="0" t="n">
        <v>0</v>
      </c>
      <c r="F4149" s="0" t="n">
        <v>27</v>
      </c>
      <c r="G4149" s="0" t="n">
        <v>0</v>
      </c>
      <c r="H4149" s="0" t="n">
        <v>5</v>
      </c>
      <c r="I4149" s="0" t="n">
        <v>0</v>
      </c>
      <c r="J4149" s="0" t="n">
        <v>154</v>
      </c>
      <c r="K4149" s="37" t="n">
        <f aca="false">E4149+Inputs!$B$5*F4149</f>
        <v>34.425</v>
      </c>
      <c r="L4149" s="37" t="n">
        <f aca="false">G4149+Inputs!$B$6*H4149</f>
        <v>6.375</v>
      </c>
      <c r="M4149" s="37" t="n">
        <f aca="false">I4149+Inputs!$B$7*J4149</f>
        <v>191.114</v>
      </c>
      <c r="N4149" s="37" t="n">
        <f aca="false">K4149+L4149+M4149</f>
        <v>231.914</v>
      </c>
    </row>
    <row r="4150" customFormat="false" ht="15" hidden="false" customHeight="false" outlineLevel="0" collapsed="false">
      <c r="A4150" s="0" t="s">
        <v>9</v>
      </c>
      <c r="B4150" s="0" t="s">
        <v>437</v>
      </c>
      <c r="C4150" s="15" t="n">
        <v>45931</v>
      </c>
      <c r="D4150" s="0" t="n">
        <v>5</v>
      </c>
      <c r="E4150" s="0" t="n">
        <v>0</v>
      </c>
      <c r="F4150" s="0" t="n">
        <v>29</v>
      </c>
      <c r="G4150" s="0" t="n">
        <v>0</v>
      </c>
      <c r="H4150" s="0" t="n">
        <v>5</v>
      </c>
      <c r="I4150" s="0" t="n">
        <v>0</v>
      </c>
      <c r="J4150" s="0" t="n">
        <v>150</v>
      </c>
      <c r="K4150" s="37" t="n">
        <f aca="false">E4150+Inputs!$B$5*F4150</f>
        <v>36.975</v>
      </c>
      <c r="L4150" s="37" t="n">
        <f aca="false">G4150+Inputs!$B$6*H4150</f>
        <v>6.375</v>
      </c>
      <c r="M4150" s="37" t="n">
        <f aca="false">I4150+Inputs!$B$7*J4150</f>
        <v>186.15</v>
      </c>
      <c r="N4150" s="37" t="n">
        <f aca="false">K4150+L4150+M4150</f>
        <v>229.5</v>
      </c>
    </row>
    <row r="4151" customFormat="false" ht="15" hidden="false" customHeight="false" outlineLevel="0" collapsed="false">
      <c r="A4151" s="0" t="s">
        <v>9</v>
      </c>
      <c r="B4151" s="0" t="s">
        <v>437</v>
      </c>
      <c r="C4151" s="15" t="n">
        <v>45962</v>
      </c>
      <c r="D4151" s="0" t="n">
        <v>5</v>
      </c>
      <c r="E4151" s="0" t="n">
        <v>0</v>
      </c>
      <c r="F4151" s="0" t="n">
        <v>21</v>
      </c>
      <c r="G4151" s="0" t="n">
        <v>0</v>
      </c>
      <c r="H4151" s="0" t="n">
        <v>6</v>
      </c>
      <c r="I4151" s="0" t="n">
        <v>0</v>
      </c>
      <c r="J4151" s="0" t="n">
        <v>160</v>
      </c>
      <c r="K4151" s="37" t="n">
        <f aca="false">E4151+Inputs!$B$5*F4151</f>
        <v>26.775</v>
      </c>
      <c r="L4151" s="37" t="n">
        <f aca="false">G4151+Inputs!$B$6*H4151</f>
        <v>7.65</v>
      </c>
      <c r="M4151" s="37" t="n">
        <f aca="false">I4151+Inputs!$B$7*J4151</f>
        <v>198.56</v>
      </c>
      <c r="N4151" s="37" t="n">
        <f aca="false">K4151+L4151+M4151</f>
        <v>232.985</v>
      </c>
    </row>
    <row r="4152" customFormat="false" ht="15" hidden="false" customHeight="false" outlineLevel="0" collapsed="false">
      <c r="A4152" s="0" t="s">
        <v>9</v>
      </c>
      <c r="B4152" s="0" t="s">
        <v>437</v>
      </c>
      <c r="C4152" s="15" t="n">
        <v>45992</v>
      </c>
      <c r="D4152" s="0" t="n">
        <v>5</v>
      </c>
      <c r="E4152" s="0" t="n">
        <v>0</v>
      </c>
      <c r="F4152" s="0" t="n">
        <v>28</v>
      </c>
      <c r="G4152" s="0" t="n">
        <v>0</v>
      </c>
      <c r="H4152" s="0" t="n">
        <v>8</v>
      </c>
      <c r="I4152" s="0" t="n">
        <v>0</v>
      </c>
      <c r="J4152" s="0" t="n">
        <v>154</v>
      </c>
      <c r="K4152" s="37" t="n">
        <f aca="false">E4152+Inputs!$B$5*F4152</f>
        <v>35.7</v>
      </c>
      <c r="L4152" s="37" t="n">
        <f aca="false">G4152+Inputs!$B$6*H4152</f>
        <v>10.2</v>
      </c>
      <c r="M4152" s="37" t="n">
        <f aca="false">I4152+Inputs!$B$7*J4152</f>
        <v>191.114</v>
      </c>
      <c r="N4152" s="37" t="n">
        <f aca="false">K4152+L4152+M4152</f>
        <v>237.014</v>
      </c>
    </row>
    <row r="4153" customFormat="false" ht="15" hidden="false" customHeight="false" outlineLevel="0" collapsed="false">
      <c r="A4153" s="0" t="s">
        <v>9</v>
      </c>
      <c r="B4153" s="0" t="s">
        <v>437</v>
      </c>
      <c r="C4153" s="15" t="n">
        <v>46023</v>
      </c>
      <c r="D4153" s="0" t="n">
        <v>5</v>
      </c>
      <c r="E4153" s="0" t="n">
        <v>0</v>
      </c>
      <c r="F4153" s="0" t="n">
        <v>21</v>
      </c>
      <c r="G4153" s="0" t="n">
        <v>0</v>
      </c>
      <c r="H4153" s="0" t="n">
        <v>5</v>
      </c>
      <c r="I4153" s="0" t="n">
        <v>0</v>
      </c>
      <c r="J4153" s="0" t="n">
        <v>116</v>
      </c>
      <c r="K4153" s="37" t="n">
        <f aca="false">E4153+Inputs!$B$5*F4153</f>
        <v>26.775</v>
      </c>
      <c r="L4153" s="37" t="n">
        <f aca="false">G4153+Inputs!$B$6*H4153</f>
        <v>6.375</v>
      </c>
      <c r="M4153" s="37" t="n">
        <f aca="false">I4153+Inputs!$B$7*J4153</f>
        <v>143.956</v>
      </c>
      <c r="N4153" s="37" t="n">
        <f aca="false">K4153+L4153+M4153</f>
        <v>177.106</v>
      </c>
    </row>
    <row r="4154" customFormat="false" ht="15" hidden="false" customHeight="false" outlineLevel="0" collapsed="false">
      <c r="A4154" s="0" t="s">
        <v>9</v>
      </c>
      <c r="B4154" s="0" t="s">
        <v>437</v>
      </c>
      <c r="C4154" s="15" t="n">
        <v>46054</v>
      </c>
      <c r="D4154" s="0" t="n">
        <v>5</v>
      </c>
      <c r="E4154" s="0" t="n">
        <v>0</v>
      </c>
      <c r="F4154" s="0" t="n">
        <v>29</v>
      </c>
      <c r="G4154" s="0" t="n">
        <v>0</v>
      </c>
      <c r="H4154" s="0" t="n">
        <v>6</v>
      </c>
      <c r="I4154" s="0" t="n">
        <v>0</v>
      </c>
      <c r="J4154" s="0" t="n">
        <v>105</v>
      </c>
      <c r="K4154" s="37" t="n">
        <f aca="false">E4154+Inputs!$B$5*F4154</f>
        <v>36.975</v>
      </c>
      <c r="L4154" s="37" t="n">
        <f aca="false">G4154+Inputs!$B$6*H4154</f>
        <v>7.65</v>
      </c>
      <c r="M4154" s="37" t="n">
        <f aca="false">I4154+Inputs!$B$7*J4154</f>
        <v>130.305</v>
      </c>
      <c r="N4154" s="37" t="n">
        <f aca="false">K4154+L4154+M4154</f>
        <v>174.93</v>
      </c>
    </row>
    <row r="4155" customFormat="false" ht="15" hidden="false" customHeight="false" outlineLevel="0" collapsed="false">
      <c r="A4155" s="0" t="s">
        <v>9</v>
      </c>
      <c r="B4155" s="0" t="s">
        <v>437</v>
      </c>
      <c r="C4155" s="15" t="n">
        <v>46082</v>
      </c>
      <c r="D4155" s="0" t="n">
        <v>5</v>
      </c>
      <c r="E4155" s="0" t="n">
        <v>0</v>
      </c>
      <c r="F4155" s="0" t="n">
        <v>46</v>
      </c>
      <c r="G4155" s="0" t="n">
        <v>0</v>
      </c>
      <c r="H4155" s="0" t="n">
        <v>14</v>
      </c>
      <c r="I4155" s="0" t="n">
        <v>0</v>
      </c>
      <c r="J4155" s="0" t="n">
        <v>133</v>
      </c>
      <c r="K4155" s="37" t="n">
        <f aca="false">E4155+Inputs!$B$5*F4155</f>
        <v>58.65</v>
      </c>
      <c r="L4155" s="37" t="n">
        <f aca="false">G4155+Inputs!$B$6*H4155</f>
        <v>17.85</v>
      </c>
      <c r="M4155" s="37" t="n">
        <f aca="false">I4155+Inputs!$B$7*J4155</f>
        <v>165.053</v>
      </c>
      <c r="N4155" s="37" t="n">
        <f aca="false">K4155+L4155+M4155</f>
        <v>241.553</v>
      </c>
    </row>
    <row r="4156" customFormat="false" ht="15" hidden="false" customHeight="false" outlineLevel="0" collapsed="false">
      <c r="A4156" s="0" t="s">
        <v>9</v>
      </c>
      <c r="B4156" s="0" t="s">
        <v>437</v>
      </c>
      <c r="C4156" s="15" t="n">
        <v>46113</v>
      </c>
      <c r="D4156" s="0" t="n">
        <v>5</v>
      </c>
      <c r="E4156" s="0" t="n">
        <v>0</v>
      </c>
      <c r="F4156" s="0" t="n">
        <v>61</v>
      </c>
      <c r="G4156" s="0" t="n">
        <v>0</v>
      </c>
      <c r="H4156" s="0" t="n">
        <v>12</v>
      </c>
      <c r="I4156" s="0" t="n">
        <v>0</v>
      </c>
      <c r="J4156" s="0" t="n">
        <v>109</v>
      </c>
      <c r="K4156" s="37" t="n">
        <f aca="false">E4156+Inputs!$B$5*F4156</f>
        <v>77.775</v>
      </c>
      <c r="L4156" s="37" t="n">
        <f aca="false">G4156+Inputs!$B$6*H4156</f>
        <v>15.3</v>
      </c>
      <c r="M4156" s="37" t="n">
        <f aca="false">I4156+Inputs!$B$7*J4156</f>
        <v>135.269</v>
      </c>
      <c r="N4156" s="37" t="n">
        <f aca="false">K4156+L4156+M4156</f>
        <v>228.344</v>
      </c>
    </row>
    <row r="4157" customFormat="false" ht="15" hidden="false" customHeight="false" outlineLevel="0" collapsed="false">
      <c r="A4157" s="0" t="s">
        <v>9</v>
      </c>
      <c r="B4157" s="0" t="s">
        <v>437</v>
      </c>
      <c r="C4157" s="15" t="n">
        <v>46143</v>
      </c>
      <c r="D4157" s="0" t="n">
        <v>5</v>
      </c>
      <c r="E4157" s="0" t="n">
        <v>0</v>
      </c>
      <c r="F4157" s="0" t="n">
        <v>61</v>
      </c>
      <c r="G4157" s="0" t="n">
        <v>0</v>
      </c>
      <c r="H4157" s="0" t="n">
        <v>13</v>
      </c>
      <c r="I4157" s="0" t="n">
        <v>0</v>
      </c>
      <c r="J4157" s="0" t="n">
        <v>127</v>
      </c>
      <c r="K4157" s="37" t="n">
        <f aca="false">E4157+Inputs!$B$5*F4157</f>
        <v>77.775</v>
      </c>
      <c r="L4157" s="37" t="n">
        <f aca="false">G4157+Inputs!$B$6*H4157</f>
        <v>16.575</v>
      </c>
      <c r="M4157" s="37" t="n">
        <f aca="false">I4157+Inputs!$B$7*J4157</f>
        <v>157.607</v>
      </c>
      <c r="N4157" s="37" t="n">
        <f aca="false">K4157+L4157+M4157</f>
        <v>251.957</v>
      </c>
    </row>
    <row r="4158" customFormat="false" ht="15" hidden="false" customHeight="false" outlineLevel="0" collapsed="false">
      <c r="A4158" s="0" t="s">
        <v>9</v>
      </c>
      <c r="B4158" s="0" t="s">
        <v>437</v>
      </c>
      <c r="C4158" s="15" t="n">
        <v>46174</v>
      </c>
      <c r="D4158" s="0" t="n">
        <v>5</v>
      </c>
      <c r="E4158" s="0" t="n">
        <v>0</v>
      </c>
      <c r="F4158" s="0" t="n">
        <v>87</v>
      </c>
      <c r="G4158" s="0" t="n">
        <v>0</v>
      </c>
      <c r="H4158" s="0" t="n">
        <v>16</v>
      </c>
      <c r="I4158" s="0" t="n">
        <v>0</v>
      </c>
      <c r="J4158" s="0" t="n">
        <v>142</v>
      </c>
      <c r="K4158" s="37" t="n">
        <f aca="false">E4158+Inputs!$B$5*F4158</f>
        <v>110.925</v>
      </c>
      <c r="L4158" s="37" t="n">
        <f aca="false">G4158+Inputs!$B$6*H4158</f>
        <v>20.4</v>
      </c>
      <c r="M4158" s="37" t="n">
        <f aca="false">I4158+Inputs!$B$7*J4158</f>
        <v>176.222</v>
      </c>
      <c r="N4158" s="37" t="n">
        <f aca="false">K4158+L4158+M4158</f>
        <v>307.547</v>
      </c>
    </row>
    <row r="4159" customFormat="false" ht="15" hidden="false" customHeight="false" outlineLevel="0" collapsed="false">
      <c r="A4159" s="0" t="s">
        <v>9</v>
      </c>
      <c r="B4159" s="0" t="s">
        <v>437</v>
      </c>
      <c r="C4159" s="15" t="n">
        <v>46204</v>
      </c>
      <c r="D4159" s="0" t="n">
        <v>5</v>
      </c>
      <c r="E4159" s="0" t="n">
        <v>0</v>
      </c>
      <c r="F4159" s="0" t="n">
        <v>70</v>
      </c>
      <c r="G4159" s="0" t="n">
        <v>0</v>
      </c>
      <c r="H4159" s="0" t="n">
        <v>22</v>
      </c>
      <c r="I4159" s="0" t="n">
        <v>0</v>
      </c>
      <c r="J4159" s="0" t="n">
        <v>113</v>
      </c>
      <c r="K4159" s="37" t="n">
        <f aca="false">E4159+Inputs!$B$5*F4159</f>
        <v>89.25</v>
      </c>
      <c r="L4159" s="37" t="n">
        <f aca="false">G4159+Inputs!$B$6*H4159</f>
        <v>28.05</v>
      </c>
      <c r="M4159" s="37" t="n">
        <f aca="false">I4159+Inputs!$B$7*J4159</f>
        <v>140.233</v>
      </c>
      <c r="N4159" s="37" t="n">
        <f aca="false">K4159+L4159+M4159</f>
        <v>257.533</v>
      </c>
    </row>
    <row r="4160" customFormat="false" ht="15" hidden="false" customHeight="false" outlineLevel="0" collapsed="false">
      <c r="A4160" s="0" t="s">
        <v>9</v>
      </c>
      <c r="B4160" s="0" t="s">
        <v>437</v>
      </c>
      <c r="C4160" s="15" t="n">
        <v>46235</v>
      </c>
      <c r="D4160" s="0" t="n">
        <v>5</v>
      </c>
      <c r="E4160" s="0" t="n">
        <v>0</v>
      </c>
      <c r="F4160" s="0" t="n">
        <v>61</v>
      </c>
      <c r="G4160" s="0" t="n">
        <v>0</v>
      </c>
      <c r="H4160" s="0" t="n">
        <v>18</v>
      </c>
      <c r="I4160" s="0" t="n">
        <v>0</v>
      </c>
      <c r="J4160" s="0" t="n">
        <v>100</v>
      </c>
      <c r="K4160" s="37" t="n">
        <f aca="false">E4160+Inputs!$B$5*F4160</f>
        <v>77.775</v>
      </c>
      <c r="L4160" s="37" t="n">
        <f aca="false">G4160+Inputs!$B$6*H4160</f>
        <v>22.95</v>
      </c>
      <c r="M4160" s="37" t="n">
        <f aca="false">I4160+Inputs!$B$7*J4160</f>
        <v>124.1</v>
      </c>
      <c r="N4160" s="37" t="n">
        <f aca="false">K4160+L4160+M4160</f>
        <v>224.825</v>
      </c>
    </row>
    <row r="4161" customFormat="false" ht="15" hidden="false" customHeight="false" outlineLevel="0" collapsed="false">
      <c r="A4161" s="0" t="s">
        <v>9</v>
      </c>
      <c r="B4161" s="0" t="s">
        <v>431</v>
      </c>
      <c r="C4161" s="15" t="n">
        <v>44927</v>
      </c>
      <c r="D4161" s="0" t="n">
        <v>5</v>
      </c>
      <c r="E4161" s="0" t="n">
        <v>0</v>
      </c>
      <c r="F4161" s="0" t="n">
        <v>25</v>
      </c>
      <c r="G4161" s="0" t="n">
        <v>0</v>
      </c>
      <c r="H4161" s="0" t="n">
        <v>4</v>
      </c>
      <c r="I4161" s="0" t="n">
        <v>0</v>
      </c>
      <c r="J4161" s="0" t="n">
        <v>186</v>
      </c>
      <c r="K4161" s="37" t="n">
        <f aca="false">E4161+Inputs!$B$5*F4161</f>
        <v>31.875</v>
      </c>
      <c r="L4161" s="37" t="n">
        <f aca="false">G4161+Inputs!$B$6*H4161</f>
        <v>5.1</v>
      </c>
      <c r="M4161" s="37" t="n">
        <f aca="false">I4161+Inputs!$B$7*J4161</f>
        <v>230.826</v>
      </c>
      <c r="N4161" s="37" t="n">
        <f aca="false">K4161+L4161+M4161</f>
        <v>267.801</v>
      </c>
    </row>
    <row r="4162" customFormat="false" ht="15" hidden="false" customHeight="false" outlineLevel="0" collapsed="false">
      <c r="A4162" s="0" t="s">
        <v>9</v>
      </c>
      <c r="B4162" s="0" t="s">
        <v>431</v>
      </c>
      <c r="C4162" s="15" t="n">
        <v>44958</v>
      </c>
      <c r="D4162" s="0" t="n">
        <v>5</v>
      </c>
      <c r="E4162" s="0" t="n">
        <v>0</v>
      </c>
      <c r="F4162" s="0" t="n">
        <v>28</v>
      </c>
      <c r="G4162" s="0" t="n">
        <v>0</v>
      </c>
      <c r="H4162" s="0" t="n">
        <v>0</v>
      </c>
      <c r="I4162" s="0" t="n">
        <v>0</v>
      </c>
      <c r="J4162" s="0" t="n">
        <v>156</v>
      </c>
      <c r="K4162" s="37" t="n">
        <f aca="false">E4162+Inputs!$B$5*F4162</f>
        <v>35.7</v>
      </c>
      <c r="L4162" s="37" t="n">
        <f aca="false">G4162+Inputs!$B$6*H4162</f>
        <v>0</v>
      </c>
      <c r="M4162" s="37" t="n">
        <f aca="false">I4162+Inputs!$B$7*J4162</f>
        <v>193.596</v>
      </c>
      <c r="N4162" s="37" t="n">
        <f aca="false">K4162+L4162+M4162</f>
        <v>229.296</v>
      </c>
    </row>
    <row r="4163" customFormat="false" ht="15" hidden="false" customHeight="false" outlineLevel="0" collapsed="false">
      <c r="A4163" s="0" t="s">
        <v>9</v>
      </c>
      <c r="B4163" s="0" t="s">
        <v>431</v>
      </c>
      <c r="C4163" s="15" t="n">
        <v>44986</v>
      </c>
      <c r="D4163" s="0" t="n">
        <v>5</v>
      </c>
      <c r="E4163" s="0" t="n">
        <v>0</v>
      </c>
      <c r="F4163" s="0" t="n">
        <v>4</v>
      </c>
      <c r="G4163" s="0" t="n">
        <v>0</v>
      </c>
      <c r="H4163" s="0" t="n">
        <v>0</v>
      </c>
      <c r="I4163" s="0" t="n">
        <v>0</v>
      </c>
      <c r="J4163" s="0" t="n">
        <v>24</v>
      </c>
      <c r="K4163" s="37" t="n">
        <f aca="false">E4163+Inputs!$B$5*F4163</f>
        <v>5.1</v>
      </c>
      <c r="L4163" s="37" t="n">
        <f aca="false">G4163+Inputs!$B$6*H4163</f>
        <v>0</v>
      </c>
      <c r="M4163" s="37" t="n">
        <f aca="false">I4163+Inputs!$B$7*J4163</f>
        <v>29.784</v>
      </c>
      <c r="N4163" s="37" t="n">
        <f aca="false">K4163+L4163+M4163</f>
        <v>34.884</v>
      </c>
    </row>
    <row r="4164" customFormat="false" ht="15" hidden="false" customHeight="false" outlineLevel="0" collapsed="false">
      <c r="A4164" s="0" t="s">
        <v>9</v>
      </c>
      <c r="B4164" s="0" t="s">
        <v>431</v>
      </c>
      <c r="C4164" s="15" t="n">
        <v>45017</v>
      </c>
      <c r="D4164" s="0" t="n">
        <v>5</v>
      </c>
      <c r="E4164" s="0" t="n">
        <v>0</v>
      </c>
      <c r="F4164" s="0" t="n">
        <v>9</v>
      </c>
      <c r="G4164" s="0" t="n">
        <v>0</v>
      </c>
      <c r="H4164" s="0" t="n">
        <v>0</v>
      </c>
      <c r="I4164" s="0" t="n">
        <v>0</v>
      </c>
      <c r="J4164" s="0" t="n">
        <v>59</v>
      </c>
      <c r="K4164" s="37" t="n">
        <f aca="false">E4164+Inputs!$B$5*F4164</f>
        <v>11.475</v>
      </c>
      <c r="L4164" s="37" t="n">
        <f aca="false">G4164+Inputs!$B$6*H4164</f>
        <v>0</v>
      </c>
      <c r="M4164" s="37" t="n">
        <f aca="false">I4164+Inputs!$B$7*J4164</f>
        <v>73.219</v>
      </c>
      <c r="N4164" s="37" t="n">
        <f aca="false">K4164+L4164+M4164</f>
        <v>84.694</v>
      </c>
    </row>
    <row r="4165" customFormat="false" ht="15" hidden="false" customHeight="false" outlineLevel="0" collapsed="false">
      <c r="A4165" s="0" t="s">
        <v>9</v>
      </c>
      <c r="B4165" s="0" t="s">
        <v>431</v>
      </c>
      <c r="C4165" s="15" t="n">
        <v>45047</v>
      </c>
      <c r="D4165" s="0" t="n">
        <v>5</v>
      </c>
      <c r="E4165" s="0" t="n">
        <v>0</v>
      </c>
      <c r="F4165" s="0" t="n">
        <v>29</v>
      </c>
      <c r="G4165" s="0" t="n">
        <v>0</v>
      </c>
      <c r="H4165" s="0" t="n">
        <v>0</v>
      </c>
      <c r="I4165" s="0" t="n">
        <v>0</v>
      </c>
      <c r="J4165" s="0" t="n">
        <v>197</v>
      </c>
      <c r="K4165" s="37" t="n">
        <f aca="false">E4165+Inputs!$B$5*F4165</f>
        <v>36.975</v>
      </c>
      <c r="L4165" s="37" t="n">
        <f aca="false">G4165+Inputs!$B$6*H4165</f>
        <v>0</v>
      </c>
      <c r="M4165" s="37" t="n">
        <f aca="false">I4165+Inputs!$B$7*J4165</f>
        <v>244.477</v>
      </c>
      <c r="N4165" s="37" t="n">
        <f aca="false">K4165+L4165+M4165</f>
        <v>281.452</v>
      </c>
    </row>
    <row r="4166" customFormat="false" ht="15" hidden="false" customHeight="false" outlineLevel="0" collapsed="false">
      <c r="A4166" s="0" t="s">
        <v>9</v>
      </c>
      <c r="B4166" s="0" t="s">
        <v>431</v>
      </c>
      <c r="C4166" s="15" t="n">
        <v>45078</v>
      </c>
      <c r="D4166" s="0" t="n">
        <v>5</v>
      </c>
      <c r="E4166" s="0" t="n">
        <v>0</v>
      </c>
      <c r="F4166" s="0" t="n">
        <v>40</v>
      </c>
      <c r="G4166" s="0" t="n">
        <v>0</v>
      </c>
      <c r="H4166" s="0" t="n">
        <v>5</v>
      </c>
      <c r="I4166" s="0" t="n">
        <v>0</v>
      </c>
      <c r="J4166" s="0" t="n">
        <v>230</v>
      </c>
      <c r="K4166" s="37" t="n">
        <f aca="false">E4166+Inputs!$B$5*F4166</f>
        <v>51</v>
      </c>
      <c r="L4166" s="37" t="n">
        <f aca="false">G4166+Inputs!$B$6*H4166</f>
        <v>6.375</v>
      </c>
      <c r="M4166" s="37" t="n">
        <f aca="false">I4166+Inputs!$B$7*J4166</f>
        <v>285.43</v>
      </c>
      <c r="N4166" s="37" t="n">
        <f aca="false">K4166+L4166+M4166</f>
        <v>342.805</v>
      </c>
    </row>
    <row r="4167" customFormat="false" ht="15" hidden="false" customHeight="false" outlineLevel="0" collapsed="false">
      <c r="A4167" s="0" t="s">
        <v>9</v>
      </c>
      <c r="B4167" s="0" t="s">
        <v>431</v>
      </c>
      <c r="C4167" s="15" t="n">
        <v>45108</v>
      </c>
      <c r="D4167" s="0" t="n">
        <v>5</v>
      </c>
      <c r="E4167" s="0" t="n">
        <v>0</v>
      </c>
      <c r="F4167" s="0" t="n">
        <v>36</v>
      </c>
      <c r="G4167" s="0" t="n">
        <v>0</v>
      </c>
      <c r="H4167" s="0" t="n">
        <v>4</v>
      </c>
      <c r="I4167" s="0" t="n">
        <v>0</v>
      </c>
      <c r="J4167" s="0" t="n">
        <v>220</v>
      </c>
      <c r="K4167" s="37" t="n">
        <f aca="false">E4167+Inputs!$B$5*F4167</f>
        <v>45.9</v>
      </c>
      <c r="L4167" s="37" t="n">
        <f aca="false">G4167+Inputs!$B$6*H4167</f>
        <v>5.1</v>
      </c>
      <c r="M4167" s="37" t="n">
        <f aca="false">I4167+Inputs!$B$7*J4167</f>
        <v>273.02</v>
      </c>
      <c r="N4167" s="37" t="n">
        <f aca="false">K4167+L4167+M4167</f>
        <v>324.02</v>
      </c>
    </row>
    <row r="4168" customFormat="false" ht="15" hidden="false" customHeight="false" outlineLevel="0" collapsed="false">
      <c r="A4168" s="0" t="s">
        <v>9</v>
      </c>
      <c r="B4168" s="0" t="s">
        <v>431</v>
      </c>
      <c r="C4168" s="15" t="n">
        <v>45139</v>
      </c>
      <c r="D4168" s="0" t="n">
        <v>5</v>
      </c>
      <c r="E4168" s="0" t="n">
        <v>0</v>
      </c>
      <c r="F4168" s="0" t="n">
        <v>27</v>
      </c>
      <c r="G4168" s="0" t="n">
        <v>0</v>
      </c>
      <c r="H4168" s="0" t="n">
        <v>2</v>
      </c>
      <c r="I4168" s="0" t="n">
        <v>0</v>
      </c>
      <c r="J4168" s="0" t="n">
        <v>233</v>
      </c>
      <c r="K4168" s="37" t="n">
        <f aca="false">E4168+Inputs!$B$5*F4168</f>
        <v>34.425</v>
      </c>
      <c r="L4168" s="37" t="n">
        <f aca="false">G4168+Inputs!$B$6*H4168</f>
        <v>2.55</v>
      </c>
      <c r="M4168" s="37" t="n">
        <f aca="false">I4168+Inputs!$B$7*J4168</f>
        <v>289.153</v>
      </c>
      <c r="N4168" s="37" t="n">
        <f aca="false">K4168+L4168+M4168</f>
        <v>326.128</v>
      </c>
    </row>
    <row r="4169" customFormat="false" ht="15" hidden="false" customHeight="false" outlineLevel="0" collapsed="false">
      <c r="A4169" s="0" t="s">
        <v>9</v>
      </c>
      <c r="B4169" s="0" t="s">
        <v>431</v>
      </c>
      <c r="C4169" s="15" t="n">
        <v>45170</v>
      </c>
      <c r="D4169" s="0" t="n">
        <v>5</v>
      </c>
      <c r="E4169" s="0" t="n">
        <v>0</v>
      </c>
      <c r="F4169" s="0" t="n">
        <v>39</v>
      </c>
      <c r="G4169" s="0" t="n">
        <v>0</v>
      </c>
      <c r="H4169" s="0" t="n">
        <v>6</v>
      </c>
      <c r="I4169" s="0" t="n">
        <v>0</v>
      </c>
      <c r="J4169" s="0" t="n">
        <v>231</v>
      </c>
      <c r="K4169" s="37" t="n">
        <f aca="false">E4169+Inputs!$B$5*F4169</f>
        <v>49.725</v>
      </c>
      <c r="L4169" s="37" t="n">
        <f aca="false">G4169+Inputs!$B$6*H4169</f>
        <v>7.65</v>
      </c>
      <c r="M4169" s="37" t="n">
        <f aca="false">I4169+Inputs!$B$7*J4169</f>
        <v>286.671</v>
      </c>
      <c r="N4169" s="37" t="n">
        <f aca="false">K4169+L4169+M4169</f>
        <v>344.046</v>
      </c>
    </row>
    <row r="4170" customFormat="false" ht="15" hidden="false" customHeight="false" outlineLevel="0" collapsed="false">
      <c r="A4170" s="0" t="s">
        <v>9</v>
      </c>
      <c r="B4170" s="0" t="s">
        <v>431</v>
      </c>
      <c r="C4170" s="15" t="n">
        <v>45200</v>
      </c>
      <c r="D4170" s="0" t="n">
        <v>5</v>
      </c>
      <c r="E4170" s="0" t="n">
        <v>0</v>
      </c>
      <c r="F4170" s="0" t="n">
        <v>22</v>
      </c>
      <c r="G4170" s="0" t="n">
        <v>0</v>
      </c>
      <c r="H4170" s="0" t="n">
        <v>3</v>
      </c>
      <c r="I4170" s="0" t="n">
        <v>0</v>
      </c>
      <c r="J4170" s="0" t="n">
        <v>236</v>
      </c>
      <c r="K4170" s="37" t="n">
        <f aca="false">E4170+Inputs!$B$5*F4170</f>
        <v>28.05</v>
      </c>
      <c r="L4170" s="37" t="n">
        <f aca="false">G4170+Inputs!$B$6*H4170</f>
        <v>3.825</v>
      </c>
      <c r="M4170" s="37" t="n">
        <f aca="false">I4170+Inputs!$B$7*J4170</f>
        <v>292.876</v>
      </c>
      <c r="N4170" s="37" t="n">
        <f aca="false">K4170+L4170+M4170</f>
        <v>324.751</v>
      </c>
    </row>
    <row r="4171" customFormat="false" ht="15" hidden="false" customHeight="false" outlineLevel="0" collapsed="false">
      <c r="A4171" s="0" t="s">
        <v>9</v>
      </c>
      <c r="B4171" s="0" t="s">
        <v>431</v>
      </c>
      <c r="C4171" s="15" t="n">
        <v>45231</v>
      </c>
      <c r="D4171" s="0" t="n">
        <v>5</v>
      </c>
      <c r="E4171" s="0" t="n">
        <v>0</v>
      </c>
      <c r="F4171" s="0" t="n">
        <v>42</v>
      </c>
      <c r="G4171" s="0" t="n">
        <v>0</v>
      </c>
      <c r="H4171" s="0" t="n">
        <v>3</v>
      </c>
      <c r="I4171" s="0" t="n">
        <v>0</v>
      </c>
      <c r="J4171" s="0" t="n">
        <v>277</v>
      </c>
      <c r="K4171" s="37" t="n">
        <f aca="false">E4171+Inputs!$B$5*F4171</f>
        <v>53.55</v>
      </c>
      <c r="L4171" s="37" t="n">
        <f aca="false">G4171+Inputs!$B$6*H4171</f>
        <v>3.825</v>
      </c>
      <c r="M4171" s="37" t="n">
        <f aca="false">I4171+Inputs!$B$7*J4171</f>
        <v>343.757</v>
      </c>
      <c r="N4171" s="37" t="n">
        <f aca="false">K4171+L4171+M4171</f>
        <v>401.132</v>
      </c>
    </row>
    <row r="4172" customFormat="false" ht="15" hidden="false" customHeight="false" outlineLevel="0" collapsed="false">
      <c r="A4172" s="0" t="s">
        <v>9</v>
      </c>
      <c r="B4172" s="0" t="s">
        <v>431</v>
      </c>
      <c r="C4172" s="15" t="n">
        <v>45261</v>
      </c>
      <c r="D4172" s="0" t="n">
        <v>5</v>
      </c>
      <c r="E4172" s="0" t="n">
        <v>0</v>
      </c>
      <c r="F4172" s="0" t="n">
        <v>14</v>
      </c>
      <c r="G4172" s="0" t="n">
        <v>0</v>
      </c>
      <c r="H4172" s="0" t="n">
        <v>3</v>
      </c>
      <c r="I4172" s="0" t="n">
        <v>0</v>
      </c>
      <c r="J4172" s="0" t="n">
        <v>149</v>
      </c>
      <c r="K4172" s="37" t="n">
        <f aca="false">E4172+Inputs!$B$5*F4172</f>
        <v>17.85</v>
      </c>
      <c r="L4172" s="37" t="n">
        <f aca="false">G4172+Inputs!$B$6*H4172</f>
        <v>3.825</v>
      </c>
      <c r="M4172" s="37" t="n">
        <f aca="false">I4172+Inputs!$B$7*J4172</f>
        <v>184.909</v>
      </c>
      <c r="N4172" s="37" t="n">
        <f aca="false">K4172+L4172+M4172</f>
        <v>206.584</v>
      </c>
    </row>
    <row r="4173" customFormat="false" ht="15" hidden="false" customHeight="false" outlineLevel="0" collapsed="false">
      <c r="A4173" s="0" t="s">
        <v>9</v>
      </c>
      <c r="B4173" s="0" t="s">
        <v>431</v>
      </c>
      <c r="C4173" s="15" t="n">
        <v>45292</v>
      </c>
      <c r="D4173" s="0" t="n">
        <v>5</v>
      </c>
      <c r="E4173" s="0" t="n">
        <v>0</v>
      </c>
      <c r="F4173" s="0" t="n">
        <v>24</v>
      </c>
      <c r="G4173" s="0" t="n">
        <v>0</v>
      </c>
      <c r="H4173" s="0" t="n">
        <v>2</v>
      </c>
      <c r="I4173" s="0" t="n">
        <v>0</v>
      </c>
      <c r="J4173" s="0" t="n">
        <v>214</v>
      </c>
      <c r="K4173" s="37" t="n">
        <f aca="false">E4173+Inputs!$B$5*F4173</f>
        <v>30.6</v>
      </c>
      <c r="L4173" s="37" t="n">
        <f aca="false">G4173+Inputs!$B$6*H4173</f>
        <v>2.55</v>
      </c>
      <c r="M4173" s="37" t="n">
        <f aca="false">I4173+Inputs!$B$7*J4173</f>
        <v>265.574</v>
      </c>
      <c r="N4173" s="37" t="n">
        <f aca="false">K4173+L4173+M4173</f>
        <v>298.724</v>
      </c>
    </row>
    <row r="4174" customFormat="false" ht="15" hidden="false" customHeight="false" outlineLevel="0" collapsed="false">
      <c r="A4174" s="0" t="s">
        <v>9</v>
      </c>
      <c r="B4174" s="0" t="s">
        <v>431</v>
      </c>
      <c r="C4174" s="15" t="n">
        <v>45323</v>
      </c>
      <c r="D4174" s="0" t="n">
        <v>5</v>
      </c>
      <c r="E4174" s="0" t="n">
        <v>0</v>
      </c>
      <c r="F4174" s="0" t="n">
        <v>1</v>
      </c>
      <c r="G4174" s="0" t="n">
        <v>0</v>
      </c>
      <c r="H4174" s="0" t="n">
        <v>0</v>
      </c>
      <c r="I4174" s="0" t="n">
        <v>0</v>
      </c>
      <c r="J4174" s="0" t="n">
        <v>20</v>
      </c>
      <c r="K4174" s="37" t="n">
        <f aca="false">E4174+Inputs!$B$5*F4174</f>
        <v>1.275</v>
      </c>
      <c r="L4174" s="37" t="n">
        <f aca="false">G4174+Inputs!$B$6*H4174</f>
        <v>0</v>
      </c>
      <c r="M4174" s="37" t="n">
        <f aca="false">I4174+Inputs!$B$7*J4174</f>
        <v>24.82</v>
      </c>
      <c r="N4174" s="37" t="n">
        <f aca="false">K4174+L4174+M4174</f>
        <v>26.095</v>
      </c>
    </row>
    <row r="4175" customFormat="false" ht="15" hidden="false" customHeight="false" outlineLevel="0" collapsed="false">
      <c r="A4175" s="0" t="s">
        <v>9</v>
      </c>
      <c r="B4175" s="0" t="s">
        <v>431</v>
      </c>
      <c r="C4175" s="15" t="n">
        <v>45352</v>
      </c>
      <c r="D4175" s="0" t="n">
        <v>5</v>
      </c>
      <c r="E4175" s="0" t="n">
        <v>0</v>
      </c>
      <c r="F4175" s="0" t="n">
        <v>7</v>
      </c>
      <c r="G4175" s="0" t="n">
        <v>0</v>
      </c>
      <c r="H4175" s="0" t="n">
        <v>0</v>
      </c>
      <c r="I4175" s="0" t="n">
        <v>0</v>
      </c>
      <c r="J4175" s="0" t="n">
        <v>50</v>
      </c>
      <c r="K4175" s="37" t="n">
        <f aca="false">E4175+Inputs!$B$5*F4175</f>
        <v>8.925</v>
      </c>
      <c r="L4175" s="37" t="n">
        <f aca="false">G4175+Inputs!$B$6*H4175</f>
        <v>0</v>
      </c>
      <c r="M4175" s="37" t="n">
        <f aca="false">I4175+Inputs!$B$7*J4175</f>
        <v>62.05</v>
      </c>
      <c r="N4175" s="37" t="n">
        <f aca="false">K4175+L4175+M4175</f>
        <v>70.975</v>
      </c>
    </row>
    <row r="4176" customFormat="false" ht="15" hidden="false" customHeight="false" outlineLevel="0" collapsed="false">
      <c r="A4176" s="0" t="s">
        <v>9</v>
      </c>
      <c r="B4176" s="0" t="s">
        <v>431</v>
      </c>
      <c r="C4176" s="15" t="n">
        <v>45383</v>
      </c>
      <c r="D4176" s="0" t="n">
        <v>5</v>
      </c>
      <c r="E4176" s="0" t="n">
        <v>0</v>
      </c>
      <c r="F4176" s="0" t="n">
        <v>14</v>
      </c>
      <c r="G4176" s="0" t="n">
        <v>0</v>
      </c>
      <c r="H4176" s="0" t="n">
        <v>1</v>
      </c>
      <c r="I4176" s="0" t="n">
        <v>0</v>
      </c>
      <c r="J4176" s="0" t="n">
        <v>150</v>
      </c>
      <c r="K4176" s="37" t="n">
        <f aca="false">E4176+Inputs!$B$5*F4176</f>
        <v>17.85</v>
      </c>
      <c r="L4176" s="37" t="n">
        <f aca="false">G4176+Inputs!$B$6*H4176</f>
        <v>1.275</v>
      </c>
      <c r="M4176" s="37" t="n">
        <f aca="false">I4176+Inputs!$B$7*J4176</f>
        <v>186.15</v>
      </c>
      <c r="N4176" s="37" t="n">
        <f aca="false">K4176+L4176+M4176</f>
        <v>205.275</v>
      </c>
    </row>
    <row r="4177" customFormat="false" ht="15" hidden="false" customHeight="false" outlineLevel="0" collapsed="false">
      <c r="A4177" s="0" t="s">
        <v>9</v>
      </c>
      <c r="B4177" s="0" t="s">
        <v>431</v>
      </c>
      <c r="C4177" s="15" t="n">
        <v>45413</v>
      </c>
      <c r="D4177" s="0" t="n">
        <v>5</v>
      </c>
      <c r="E4177" s="0" t="n">
        <v>0</v>
      </c>
      <c r="F4177" s="0" t="n">
        <v>21</v>
      </c>
      <c r="G4177" s="0" t="n">
        <v>0</v>
      </c>
      <c r="H4177" s="0" t="n">
        <v>3</v>
      </c>
      <c r="I4177" s="0" t="n">
        <v>0</v>
      </c>
      <c r="J4177" s="0" t="n">
        <v>144</v>
      </c>
      <c r="K4177" s="37" t="n">
        <f aca="false">E4177+Inputs!$B$5*F4177</f>
        <v>26.775</v>
      </c>
      <c r="L4177" s="37" t="n">
        <f aca="false">G4177+Inputs!$B$6*H4177</f>
        <v>3.825</v>
      </c>
      <c r="M4177" s="37" t="n">
        <f aca="false">I4177+Inputs!$B$7*J4177</f>
        <v>178.704</v>
      </c>
      <c r="N4177" s="37" t="n">
        <f aca="false">K4177+L4177+M4177</f>
        <v>209.304</v>
      </c>
    </row>
    <row r="4178" customFormat="false" ht="15" hidden="false" customHeight="false" outlineLevel="0" collapsed="false">
      <c r="A4178" s="0" t="s">
        <v>9</v>
      </c>
      <c r="B4178" s="0" t="s">
        <v>431</v>
      </c>
      <c r="C4178" s="15" t="n">
        <v>45444</v>
      </c>
      <c r="D4178" s="0" t="n">
        <v>5</v>
      </c>
      <c r="E4178" s="0" t="n">
        <v>0</v>
      </c>
      <c r="F4178" s="0" t="n">
        <v>48</v>
      </c>
      <c r="G4178" s="0" t="n">
        <v>0</v>
      </c>
      <c r="H4178" s="0" t="n">
        <v>9</v>
      </c>
      <c r="I4178" s="0" t="n">
        <v>0</v>
      </c>
      <c r="J4178" s="0" t="n">
        <v>224</v>
      </c>
      <c r="K4178" s="37" t="n">
        <f aca="false">E4178+Inputs!$B$5*F4178</f>
        <v>61.2</v>
      </c>
      <c r="L4178" s="37" t="n">
        <f aca="false">G4178+Inputs!$B$6*H4178</f>
        <v>11.475</v>
      </c>
      <c r="M4178" s="37" t="n">
        <f aca="false">I4178+Inputs!$B$7*J4178</f>
        <v>277.984</v>
      </c>
      <c r="N4178" s="37" t="n">
        <f aca="false">K4178+L4178+M4178</f>
        <v>350.659</v>
      </c>
    </row>
    <row r="4179" customFormat="false" ht="15" hidden="false" customHeight="false" outlineLevel="0" collapsed="false">
      <c r="A4179" s="0" t="s">
        <v>9</v>
      </c>
      <c r="B4179" s="0" t="s">
        <v>431</v>
      </c>
      <c r="C4179" s="15" t="n">
        <v>45474</v>
      </c>
      <c r="D4179" s="0" t="n">
        <v>5</v>
      </c>
      <c r="E4179" s="0" t="n">
        <v>0</v>
      </c>
      <c r="F4179" s="0" t="n">
        <v>30</v>
      </c>
      <c r="G4179" s="0" t="n">
        <v>0</v>
      </c>
      <c r="H4179" s="0" t="n">
        <v>6</v>
      </c>
      <c r="I4179" s="0" t="n">
        <v>0</v>
      </c>
      <c r="J4179" s="0" t="n">
        <v>221</v>
      </c>
      <c r="K4179" s="37" t="n">
        <f aca="false">E4179+Inputs!$B$5*F4179</f>
        <v>38.25</v>
      </c>
      <c r="L4179" s="37" t="n">
        <f aca="false">G4179+Inputs!$B$6*H4179</f>
        <v>7.65</v>
      </c>
      <c r="M4179" s="37" t="n">
        <f aca="false">I4179+Inputs!$B$7*J4179</f>
        <v>274.261</v>
      </c>
      <c r="N4179" s="37" t="n">
        <f aca="false">K4179+L4179+M4179</f>
        <v>320.161</v>
      </c>
    </row>
    <row r="4180" customFormat="false" ht="15" hidden="false" customHeight="false" outlineLevel="0" collapsed="false">
      <c r="A4180" s="0" t="s">
        <v>9</v>
      </c>
      <c r="B4180" s="0" t="s">
        <v>431</v>
      </c>
      <c r="C4180" s="15" t="n">
        <v>45505</v>
      </c>
      <c r="D4180" s="0" t="n">
        <v>5</v>
      </c>
      <c r="E4180" s="0" t="n">
        <v>0</v>
      </c>
      <c r="F4180" s="0" t="n">
        <v>25</v>
      </c>
      <c r="G4180" s="0" t="n">
        <v>0</v>
      </c>
      <c r="H4180" s="0" t="n">
        <v>9</v>
      </c>
      <c r="I4180" s="0" t="n">
        <v>0</v>
      </c>
      <c r="J4180" s="0" t="n">
        <v>191</v>
      </c>
      <c r="K4180" s="37" t="n">
        <f aca="false">E4180+Inputs!$B$5*F4180</f>
        <v>31.875</v>
      </c>
      <c r="L4180" s="37" t="n">
        <f aca="false">G4180+Inputs!$B$6*H4180</f>
        <v>11.475</v>
      </c>
      <c r="M4180" s="37" t="n">
        <f aca="false">I4180+Inputs!$B$7*J4180</f>
        <v>237.031</v>
      </c>
      <c r="N4180" s="37" t="n">
        <f aca="false">K4180+L4180+M4180</f>
        <v>280.381</v>
      </c>
    </row>
    <row r="4181" customFormat="false" ht="15" hidden="false" customHeight="false" outlineLevel="0" collapsed="false">
      <c r="A4181" s="0" t="s">
        <v>9</v>
      </c>
      <c r="B4181" s="0" t="s">
        <v>431</v>
      </c>
      <c r="C4181" s="15" t="n">
        <v>45536</v>
      </c>
      <c r="D4181" s="0" t="n">
        <v>5</v>
      </c>
      <c r="E4181" s="0" t="n">
        <v>0</v>
      </c>
      <c r="F4181" s="0" t="n">
        <v>19</v>
      </c>
      <c r="G4181" s="0" t="n">
        <v>0</v>
      </c>
      <c r="H4181" s="0" t="n">
        <v>10</v>
      </c>
      <c r="I4181" s="0" t="n">
        <v>0</v>
      </c>
      <c r="J4181" s="0" t="n">
        <v>204</v>
      </c>
      <c r="K4181" s="37" t="n">
        <f aca="false">E4181+Inputs!$B$5*F4181</f>
        <v>24.225</v>
      </c>
      <c r="L4181" s="37" t="n">
        <f aca="false">G4181+Inputs!$B$6*H4181</f>
        <v>12.75</v>
      </c>
      <c r="M4181" s="37" t="n">
        <f aca="false">I4181+Inputs!$B$7*J4181</f>
        <v>253.164</v>
      </c>
      <c r="N4181" s="37" t="n">
        <f aca="false">K4181+L4181+M4181</f>
        <v>290.139</v>
      </c>
    </row>
    <row r="4182" customFormat="false" ht="15" hidden="false" customHeight="false" outlineLevel="0" collapsed="false">
      <c r="A4182" s="0" t="s">
        <v>9</v>
      </c>
      <c r="B4182" s="0" t="s">
        <v>431</v>
      </c>
      <c r="C4182" s="15" t="n">
        <v>45566</v>
      </c>
      <c r="D4182" s="0" t="n">
        <v>5</v>
      </c>
      <c r="E4182" s="0" t="n">
        <v>0</v>
      </c>
      <c r="F4182" s="0" t="n">
        <v>18</v>
      </c>
      <c r="G4182" s="0" t="n">
        <v>0</v>
      </c>
      <c r="H4182" s="0" t="n">
        <v>4</v>
      </c>
      <c r="I4182" s="0" t="n">
        <v>0</v>
      </c>
      <c r="J4182" s="0" t="n">
        <v>199</v>
      </c>
      <c r="K4182" s="37" t="n">
        <f aca="false">E4182+Inputs!$B$5*F4182</f>
        <v>22.95</v>
      </c>
      <c r="L4182" s="37" t="n">
        <f aca="false">G4182+Inputs!$B$6*H4182</f>
        <v>5.1</v>
      </c>
      <c r="M4182" s="37" t="n">
        <f aca="false">I4182+Inputs!$B$7*J4182</f>
        <v>246.959</v>
      </c>
      <c r="N4182" s="37" t="n">
        <f aca="false">K4182+L4182+M4182</f>
        <v>275.009</v>
      </c>
    </row>
    <row r="4183" customFormat="false" ht="15" hidden="false" customHeight="false" outlineLevel="0" collapsed="false">
      <c r="A4183" s="0" t="s">
        <v>9</v>
      </c>
      <c r="B4183" s="0" t="s">
        <v>431</v>
      </c>
      <c r="C4183" s="15" t="n">
        <v>45597</v>
      </c>
      <c r="D4183" s="0" t="n">
        <v>5</v>
      </c>
      <c r="E4183" s="0" t="n">
        <v>0</v>
      </c>
      <c r="F4183" s="0" t="n">
        <v>31</v>
      </c>
      <c r="G4183" s="0" t="n">
        <v>0</v>
      </c>
      <c r="H4183" s="0" t="n">
        <v>12</v>
      </c>
      <c r="I4183" s="0" t="n">
        <v>0</v>
      </c>
      <c r="J4183" s="0" t="n">
        <v>186</v>
      </c>
      <c r="K4183" s="37" t="n">
        <f aca="false">E4183+Inputs!$B$5*F4183</f>
        <v>39.525</v>
      </c>
      <c r="L4183" s="37" t="n">
        <f aca="false">G4183+Inputs!$B$6*H4183</f>
        <v>15.3</v>
      </c>
      <c r="M4183" s="37" t="n">
        <f aca="false">I4183+Inputs!$B$7*J4183</f>
        <v>230.826</v>
      </c>
      <c r="N4183" s="37" t="n">
        <f aca="false">K4183+L4183+M4183</f>
        <v>285.651</v>
      </c>
    </row>
    <row r="4184" customFormat="false" ht="15" hidden="false" customHeight="false" outlineLevel="0" collapsed="false">
      <c r="A4184" s="0" t="s">
        <v>9</v>
      </c>
      <c r="B4184" s="0" t="s">
        <v>431</v>
      </c>
      <c r="C4184" s="15" t="n">
        <v>45627</v>
      </c>
      <c r="D4184" s="0" t="n">
        <v>5</v>
      </c>
      <c r="E4184" s="0" t="n">
        <v>0</v>
      </c>
      <c r="F4184" s="0" t="n">
        <v>37</v>
      </c>
      <c r="G4184" s="0" t="n">
        <v>0</v>
      </c>
      <c r="H4184" s="0" t="n">
        <v>7</v>
      </c>
      <c r="I4184" s="0" t="n">
        <v>0</v>
      </c>
      <c r="J4184" s="0" t="n">
        <v>143</v>
      </c>
      <c r="K4184" s="37" t="n">
        <f aca="false">E4184+Inputs!$B$5*F4184</f>
        <v>47.175</v>
      </c>
      <c r="L4184" s="37" t="n">
        <f aca="false">G4184+Inputs!$B$6*H4184</f>
        <v>8.925</v>
      </c>
      <c r="M4184" s="37" t="n">
        <f aca="false">I4184+Inputs!$B$7*J4184</f>
        <v>177.463</v>
      </c>
      <c r="N4184" s="37" t="n">
        <f aca="false">K4184+L4184+M4184</f>
        <v>233.563</v>
      </c>
    </row>
    <row r="4185" customFormat="false" ht="15" hidden="false" customHeight="false" outlineLevel="0" collapsed="false">
      <c r="A4185" s="0" t="s">
        <v>9</v>
      </c>
      <c r="B4185" s="0" t="s">
        <v>431</v>
      </c>
      <c r="C4185" s="15" t="n">
        <v>45658</v>
      </c>
      <c r="D4185" s="0" t="n">
        <v>5</v>
      </c>
      <c r="E4185" s="0" t="n">
        <v>0</v>
      </c>
      <c r="F4185" s="0" t="n">
        <v>12</v>
      </c>
      <c r="G4185" s="0" t="n">
        <v>0</v>
      </c>
      <c r="H4185" s="0" t="n">
        <v>8</v>
      </c>
      <c r="I4185" s="0" t="n">
        <v>0</v>
      </c>
      <c r="J4185" s="0" t="n">
        <v>194</v>
      </c>
      <c r="K4185" s="37" t="n">
        <f aca="false">E4185+Inputs!$B$5*F4185</f>
        <v>15.3</v>
      </c>
      <c r="L4185" s="37" t="n">
        <f aca="false">G4185+Inputs!$B$6*H4185</f>
        <v>10.2</v>
      </c>
      <c r="M4185" s="37" t="n">
        <f aca="false">I4185+Inputs!$B$7*J4185</f>
        <v>240.754</v>
      </c>
      <c r="N4185" s="37" t="n">
        <f aca="false">K4185+L4185+M4185</f>
        <v>266.254</v>
      </c>
    </row>
    <row r="4186" customFormat="false" ht="15" hidden="false" customHeight="false" outlineLevel="0" collapsed="false">
      <c r="A4186" s="0" t="s">
        <v>9</v>
      </c>
      <c r="B4186" s="0" t="s">
        <v>431</v>
      </c>
      <c r="C4186" s="15" t="n">
        <v>45689</v>
      </c>
      <c r="D4186" s="0" t="n">
        <v>5</v>
      </c>
      <c r="E4186" s="0" t="n">
        <v>0</v>
      </c>
      <c r="F4186" s="0" t="n">
        <v>32</v>
      </c>
      <c r="G4186" s="0" t="n">
        <v>0</v>
      </c>
      <c r="H4186" s="0" t="n">
        <v>9</v>
      </c>
      <c r="I4186" s="0" t="n">
        <v>0</v>
      </c>
      <c r="J4186" s="0" t="n">
        <v>235</v>
      </c>
      <c r="K4186" s="37" t="n">
        <f aca="false">E4186+Inputs!$B$5*F4186</f>
        <v>40.8</v>
      </c>
      <c r="L4186" s="37" t="n">
        <f aca="false">G4186+Inputs!$B$6*H4186</f>
        <v>11.475</v>
      </c>
      <c r="M4186" s="37" t="n">
        <f aca="false">I4186+Inputs!$B$7*J4186</f>
        <v>291.635</v>
      </c>
      <c r="N4186" s="37" t="n">
        <f aca="false">K4186+L4186+M4186</f>
        <v>343.91</v>
      </c>
    </row>
    <row r="4187" customFormat="false" ht="15" hidden="false" customHeight="false" outlineLevel="0" collapsed="false">
      <c r="A4187" s="0" t="s">
        <v>9</v>
      </c>
      <c r="B4187" s="0" t="s">
        <v>431</v>
      </c>
      <c r="C4187" s="15" t="n">
        <v>45717</v>
      </c>
      <c r="D4187" s="0" t="n">
        <v>5</v>
      </c>
      <c r="E4187" s="0" t="n">
        <v>0</v>
      </c>
      <c r="F4187" s="0" t="n">
        <v>39</v>
      </c>
      <c r="G4187" s="0" t="n">
        <v>0</v>
      </c>
      <c r="H4187" s="0" t="n">
        <v>30</v>
      </c>
      <c r="I4187" s="0" t="n">
        <v>0</v>
      </c>
      <c r="J4187" s="0" t="n">
        <v>197</v>
      </c>
      <c r="K4187" s="37" t="n">
        <f aca="false">E4187+Inputs!$B$5*F4187</f>
        <v>49.725</v>
      </c>
      <c r="L4187" s="37" t="n">
        <f aca="false">G4187+Inputs!$B$6*H4187</f>
        <v>38.25</v>
      </c>
      <c r="M4187" s="37" t="n">
        <f aca="false">I4187+Inputs!$B$7*J4187</f>
        <v>244.477</v>
      </c>
      <c r="N4187" s="37" t="n">
        <f aca="false">K4187+L4187+M4187</f>
        <v>332.452</v>
      </c>
    </row>
    <row r="4188" customFormat="false" ht="15" hidden="false" customHeight="false" outlineLevel="0" collapsed="false">
      <c r="A4188" s="0" t="s">
        <v>9</v>
      </c>
      <c r="B4188" s="0" t="s">
        <v>431</v>
      </c>
      <c r="C4188" s="15" t="n">
        <v>45748</v>
      </c>
      <c r="D4188" s="0" t="n">
        <v>5</v>
      </c>
      <c r="E4188" s="0" t="n">
        <v>0</v>
      </c>
      <c r="F4188" s="0" t="n">
        <v>24</v>
      </c>
      <c r="G4188" s="0" t="n">
        <v>0</v>
      </c>
      <c r="H4188" s="0" t="n">
        <v>5</v>
      </c>
      <c r="I4188" s="0" t="n">
        <v>0</v>
      </c>
      <c r="J4188" s="0" t="n">
        <v>171</v>
      </c>
      <c r="K4188" s="37" t="n">
        <f aca="false">E4188+Inputs!$B$5*F4188</f>
        <v>30.6</v>
      </c>
      <c r="L4188" s="37" t="n">
        <f aca="false">G4188+Inputs!$B$6*H4188</f>
        <v>6.375</v>
      </c>
      <c r="M4188" s="37" t="n">
        <f aca="false">I4188+Inputs!$B$7*J4188</f>
        <v>212.211</v>
      </c>
      <c r="N4188" s="37" t="n">
        <f aca="false">K4188+L4188+M4188</f>
        <v>249.186</v>
      </c>
    </row>
    <row r="4189" customFormat="false" ht="15" hidden="false" customHeight="false" outlineLevel="0" collapsed="false">
      <c r="A4189" s="0" t="s">
        <v>9</v>
      </c>
      <c r="B4189" s="0" t="s">
        <v>431</v>
      </c>
      <c r="C4189" s="15" t="n">
        <v>45778</v>
      </c>
      <c r="D4189" s="0" t="n">
        <v>5</v>
      </c>
      <c r="E4189" s="0" t="n">
        <v>0</v>
      </c>
      <c r="F4189" s="0" t="n">
        <v>43</v>
      </c>
      <c r="G4189" s="0" t="n">
        <v>0</v>
      </c>
      <c r="H4189" s="0" t="n">
        <v>6</v>
      </c>
      <c r="I4189" s="0" t="n">
        <v>0</v>
      </c>
      <c r="J4189" s="0" t="n">
        <v>201</v>
      </c>
      <c r="K4189" s="37" t="n">
        <f aca="false">E4189+Inputs!$B$5*F4189</f>
        <v>54.825</v>
      </c>
      <c r="L4189" s="37" t="n">
        <f aca="false">G4189+Inputs!$B$6*H4189</f>
        <v>7.65</v>
      </c>
      <c r="M4189" s="37" t="n">
        <f aca="false">I4189+Inputs!$B$7*J4189</f>
        <v>249.441</v>
      </c>
      <c r="N4189" s="37" t="n">
        <f aca="false">K4189+L4189+M4189</f>
        <v>311.916</v>
      </c>
    </row>
    <row r="4190" customFormat="false" ht="15" hidden="false" customHeight="false" outlineLevel="0" collapsed="false">
      <c r="A4190" s="0" t="s">
        <v>9</v>
      </c>
      <c r="B4190" s="0" t="s">
        <v>431</v>
      </c>
      <c r="C4190" s="15" t="n">
        <v>45809</v>
      </c>
      <c r="D4190" s="0" t="n">
        <v>5</v>
      </c>
      <c r="E4190" s="0" t="n">
        <v>0</v>
      </c>
      <c r="F4190" s="0" t="n">
        <v>54</v>
      </c>
      <c r="G4190" s="0" t="n">
        <v>0</v>
      </c>
      <c r="H4190" s="0" t="n">
        <v>11</v>
      </c>
      <c r="I4190" s="0" t="n">
        <v>0</v>
      </c>
      <c r="J4190" s="0" t="n">
        <v>231</v>
      </c>
      <c r="K4190" s="37" t="n">
        <f aca="false">E4190+Inputs!$B$5*F4190</f>
        <v>68.85</v>
      </c>
      <c r="L4190" s="37" t="n">
        <f aca="false">G4190+Inputs!$B$6*H4190</f>
        <v>14.025</v>
      </c>
      <c r="M4190" s="37" t="n">
        <f aca="false">I4190+Inputs!$B$7*J4190</f>
        <v>286.671</v>
      </c>
      <c r="N4190" s="37" t="n">
        <f aca="false">K4190+L4190+M4190</f>
        <v>369.546</v>
      </c>
    </row>
    <row r="4191" customFormat="false" ht="15" hidden="false" customHeight="false" outlineLevel="0" collapsed="false">
      <c r="A4191" s="0" t="s">
        <v>9</v>
      </c>
      <c r="B4191" s="0" t="s">
        <v>431</v>
      </c>
      <c r="C4191" s="15" t="n">
        <v>45839</v>
      </c>
      <c r="D4191" s="0" t="n">
        <v>5</v>
      </c>
      <c r="E4191" s="0" t="n">
        <v>0</v>
      </c>
      <c r="F4191" s="0" t="n">
        <v>31</v>
      </c>
      <c r="G4191" s="0" t="n">
        <v>0</v>
      </c>
      <c r="H4191" s="0" t="n">
        <v>11</v>
      </c>
      <c r="I4191" s="0" t="n">
        <v>0</v>
      </c>
      <c r="J4191" s="0" t="n">
        <v>200</v>
      </c>
      <c r="K4191" s="37" t="n">
        <f aca="false">E4191+Inputs!$B$5*F4191</f>
        <v>39.525</v>
      </c>
      <c r="L4191" s="37" t="n">
        <f aca="false">G4191+Inputs!$B$6*H4191</f>
        <v>14.025</v>
      </c>
      <c r="M4191" s="37" t="n">
        <f aca="false">I4191+Inputs!$B$7*J4191</f>
        <v>248.2</v>
      </c>
      <c r="N4191" s="37" t="n">
        <f aca="false">K4191+L4191+M4191</f>
        <v>301.75</v>
      </c>
    </row>
    <row r="4192" customFormat="false" ht="15" hidden="false" customHeight="false" outlineLevel="0" collapsed="false">
      <c r="A4192" s="0" t="s">
        <v>9</v>
      </c>
      <c r="B4192" s="0" t="s">
        <v>431</v>
      </c>
      <c r="C4192" s="15" t="n">
        <v>45870</v>
      </c>
      <c r="D4192" s="0" t="n">
        <v>5</v>
      </c>
      <c r="E4192" s="0" t="n">
        <v>0</v>
      </c>
      <c r="F4192" s="0" t="n">
        <v>36</v>
      </c>
      <c r="G4192" s="0" t="n">
        <v>0</v>
      </c>
      <c r="H4192" s="0" t="n">
        <v>6</v>
      </c>
      <c r="I4192" s="0" t="n">
        <v>0</v>
      </c>
      <c r="J4192" s="0" t="n">
        <v>184</v>
      </c>
      <c r="K4192" s="37" t="n">
        <f aca="false">E4192+Inputs!$B$5*F4192</f>
        <v>45.9</v>
      </c>
      <c r="L4192" s="37" t="n">
        <f aca="false">G4192+Inputs!$B$6*H4192</f>
        <v>7.65</v>
      </c>
      <c r="M4192" s="37" t="n">
        <f aca="false">I4192+Inputs!$B$7*J4192</f>
        <v>228.344</v>
      </c>
      <c r="N4192" s="37" t="n">
        <f aca="false">K4192+L4192+M4192</f>
        <v>281.894</v>
      </c>
    </row>
    <row r="4193" customFormat="false" ht="15" hidden="false" customHeight="false" outlineLevel="0" collapsed="false">
      <c r="A4193" s="0" t="s">
        <v>9</v>
      </c>
      <c r="B4193" s="0" t="s">
        <v>431</v>
      </c>
      <c r="C4193" s="15" t="n">
        <v>45901</v>
      </c>
      <c r="D4193" s="0" t="n">
        <v>5</v>
      </c>
      <c r="E4193" s="0" t="n">
        <v>0</v>
      </c>
      <c r="F4193" s="0" t="n">
        <v>49</v>
      </c>
      <c r="G4193" s="0" t="n">
        <v>0</v>
      </c>
      <c r="H4193" s="0" t="n">
        <v>12</v>
      </c>
      <c r="I4193" s="0" t="n">
        <v>0</v>
      </c>
      <c r="J4193" s="0" t="n">
        <v>166</v>
      </c>
      <c r="K4193" s="37" t="n">
        <f aca="false">E4193+Inputs!$B$5*F4193</f>
        <v>62.475</v>
      </c>
      <c r="L4193" s="37" t="n">
        <f aca="false">G4193+Inputs!$B$6*H4193</f>
        <v>15.3</v>
      </c>
      <c r="M4193" s="37" t="n">
        <f aca="false">I4193+Inputs!$B$7*J4193</f>
        <v>206.006</v>
      </c>
      <c r="N4193" s="37" t="n">
        <f aca="false">K4193+L4193+M4193</f>
        <v>283.781</v>
      </c>
    </row>
    <row r="4194" customFormat="false" ht="15" hidden="false" customHeight="false" outlineLevel="0" collapsed="false">
      <c r="A4194" s="0" t="s">
        <v>9</v>
      </c>
      <c r="B4194" s="0" t="s">
        <v>431</v>
      </c>
      <c r="C4194" s="15" t="n">
        <v>45931</v>
      </c>
      <c r="D4194" s="0" t="n">
        <v>5</v>
      </c>
      <c r="E4194" s="0" t="n">
        <v>0</v>
      </c>
      <c r="F4194" s="0" t="n">
        <v>29</v>
      </c>
      <c r="G4194" s="0" t="n">
        <v>0</v>
      </c>
      <c r="H4194" s="0" t="n">
        <v>8</v>
      </c>
      <c r="I4194" s="0" t="n">
        <v>0</v>
      </c>
      <c r="J4194" s="0" t="n">
        <v>190</v>
      </c>
      <c r="K4194" s="37" t="n">
        <f aca="false">E4194+Inputs!$B$5*F4194</f>
        <v>36.975</v>
      </c>
      <c r="L4194" s="37" t="n">
        <f aca="false">G4194+Inputs!$B$6*H4194</f>
        <v>10.2</v>
      </c>
      <c r="M4194" s="37" t="n">
        <f aca="false">I4194+Inputs!$B$7*J4194</f>
        <v>235.79</v>
      </c>
      <c r="N4194" s="37" t="n">
        <f aca="false">K4194+L4194+M4194</f>
        <v>282.965</v>
      </c>
    </row>
    <row r="4195" customFormat="false" ht="15" hidden="false" customHeight="false" outlineLevel="0" collapsed="false">
      <c r="A4195" s="0" t="s">
        <v>9</v>
      </c>
      <c r="B4195" s="0" t="s">
        <v>431</v>
      </c>
      <c r="C4195" s="15" t="n">
        <v>45962</v>
      </c>
      <c r="D4195" s="0" t="n">
        <v>5</v>
      </c>
      <c r="E4195" s="0" t="n">
        <v>0</v>
      </c>
      <c r="F4195" s="0" t="n">
        <v>35</v>
      </c>
      <c r="G4195" s="0" t="n">
        <v>0</v>
      </c>
      <c r="H4195" s="0" t="n">
        <v>8</v>
      </c>
      <c r="I4195" s="0" t="n">
        <v>0</v>
      </c>
      <c r="J4195" s="0" t="n">
        <v>162</v>
      </c>
      <c r="K4195" s="37" t="n">
        <f aca="false">E4195+Inputs!$B$5*F4195</f>
        <v>44.625</v>
      </c>
      <c r="L4195" s="37" t="n">
        <f aca="false">G4195+Inputs!$B$6*H4195</f>
        <v>10.2</v>
      </c>
      <c r="M4195" s="37" t="n">
        <f aca="false">I4195+Inputs!$B$7*J4195</f>
        <v>201.042</v>
      </c>
      <c r="N4195" s="37" t="n">
        <f aca="false">K4195+L4195+M4195</f>
        <v>255.867</v>
      </c>
    </row>
    <row r="4196" customFormat="false" ht="15" hidden="false" customHeight="false" outlineLevel="0" collapsed="false">
      <c r="A4196" s="0" t="s">
        <v>9</v>
      </c>
      <c r="B4196" s="0" t="s">
        <v>431</v>
      </c>
      <c r="C4196" s="15" t="n">
        <v>45992</v>
      </c>
      <c r="D4196" s="0" t="n">
        <v>5</v>
      </c>
      <c r="E4196" s="0" t="n">
        <v>0</v>
      </c>
      <c r="F4196" s="0" t="n">
        <v>55</v>
      </c>
      <c r="G4196" s="0" t="n">
        <v>0</v>
      </c>
      <c r="H4196" s="0" t="n">
        <v>8</v>
      </c>
      <c r="I4196" s="0" t="n">
        <v>0</v>
      </c>
      <c r="J4196" s="0" t="n">
        <v>185</v>
      </c>
      <c r="K4196" s="37" t="n">
        <f aca="false">E4196+Inputs!$B$5*F4196</f>
        <v>70.125</v>
      </c>
      <c r="L4196" s="37" t="n">
        <f aca="false">G4196+Inputs!$B$6*H4196</f>
        <v>10.2</v>
      </c>
      <c r="M4196" s="37" t="n">
        <f aca="false">I4196+Inputs!$B$7*J4196</f>
        <v>229.585</v>
      </c>
      <c r="N4196" s="37" t="n">
        <f aca="false">K4196+L4196+M4196</f>
        <v>309.91</v>
      </c>
    </row>
    <row r="4197" customFormat="false" ht="15" hidden="false" customHeight="false" outlineLevel="0" collapsed="false">
      <c r="A4197" s="0" t="s">
        <v>9</v>
      </c>
      <c r="B4197" s="0" t="s">
        <v>431</v>
      </c>
      <c r="C4197" s="15" t="n">
        <v>46023</v>
      </c>
      <c r="D4197" s="0" t="n">
        <v>5</v>
      </c>
      <c r="E4197" s="0" t="n">
        <v>0</v>
      </c>
      <c r="F4197" s="0" t="n">
        <v>37</v>
      </c>
      <c r="G4197" s="0" t="n">
        <v>0</v>
      </c>
      <c r="H4197" s="0" t="n">
        <v>6</v>
      </c>
      <c r="I4197" s="0" t="n">
        <v>0</v>
      </c>
      <c r="J4197" s="0" t="n">
        <v>190</v>
      </c>
      <c r="K4197" s="37" t="n">
        <f aca="false">E4197+Inputs!$B$5*F4197</f>
        <v>47.175</v>
      </c>
      <c r="L4197" s="37" t="n">
        <f aca="false">G4197+Inputs!$B$6*H4197</f>
        <v>7.65</v>
      </c>
      <c r="M4197" s="37" t="n">
        <f aca="false">I4197+Inputs!$B$7*J4197</f>
        <v>235.79</v>
      </c>
      <c r="N4197" s="37" t="n">
        <f aca="false">K4197+L4197+M4197</f>
        <v>290.615</v>
      </c>
    </row>
    <row r="4198" customFormat="false" ht="15" hidden="false" customHeight="false" outlineLevel="0" collapsed="false">
      <c r="A4198" s="0" t="s">
        <v>9</v>
      </c>
      <c r="B4198" s="0" t="s">
        <v>431</v>
      </c>
      <c r="C4198" s="15" t="n">
        <v>46054</v>
      </c>
      <c r="D4198" s="0" t="n">
        <v>5</v>
      </c>
      <c r="E4198" s="0" t="n">
        <v>0</v>
      </c>
      <c r="F4198" s="0" t="n">
        <v>53</v>
      </c>
      <c r="G4198" s="0" t="n">
        <v>0</v>
      </c>
      <c r="H4198" s="0" t="n">
        <v>9</v>
      </c>
      <c r="I4198" s="0" t="n">
        <v>0</v>
      </c>
      <c r="J4198" s="0" t="n">
        <v>162</v>
      </c>
      <c r="K4198" s="37" t="n">
        <f aca="false">E4198+Inputs!$B$5*F4198</f>
        <v>67.575</v>
      </c>
      <c r="L4198" s="37" t="n">
        <f aca="false">G4198+Inputs!$B$6*H4198</f>
        <v>11.475</v>
      </c>
      <c r="M4198" s="37" t="n">
        <f aca="false">I4198+Inputs!$B$7*J4198</f>
        <v>201.042</v>
      </c>
      <c r="N4198" s="37" t="n">
        <f aca="false">K4198+L4198+M4198</f>
        <v>280.092</v>
      </c>
    </row>
    <row r="4199" customFormat="false" ht="15" hidden="false" customHeight="false" outlineLevel="0" collapsed="false">
      <c r="A4199" s="0" t="s">
        <v>9</v>
      </c>
      <c r="B4199" s="0" t="s">
        <v>431</v>
      </c>
      <c r="C4199" s="15" t="n">
        <v>46082</v>
      </c>
      <c r="D4199" s="0" t="n">
        <v>5</v>
      </c>
      <c r="E4199" s="0" t="n">
        <v>0</v>
      </c>
      <c r="F4199" s="0" t="n">
        <v>45</v>
      </c>
      <c r="G4199" s="0" t="n">
        <v>0</v>
      </c>
      <c r="H4199" s="0" t="n">
        <v>12</v>
      </c>
      <c r="I4199" s="0" t="n">
        <v>0</v>
      </c>
      <c r="J4199" s="0" t="n">
        <v>197</v>
      </c>
      <c r="K4199" s="37" t="n">
        <f aca="false">E4199+Inputs!$B$5*F4199</f>
        <v>57.375</v>
      </c>
      <c r="L4199" s="37" t="n">
        <f aca="false">G4199+Inputs!$B$6*H4199</f>
        <v>15.3</v>
      </c>
      <c r="M4199" s="37" t="n">
        <f aca="false">I4199+Inputs!$B$7*J4199</f>
        <v>244.477</v>
      </c>
      <c r="N4199" s="37" t="n">
        <f aca="false">K4199+L4199+M4199</f>
        <v>317.152</v>
      </c>
    </row>
    <row r="4200" customFormat="false" ht="15" hidden="false" customHeight="false" outlineLevel="0" collapsed="false">
      <c r="A4200" s="0" t="s">
        <v>9</v>
      </c>
      <c r="B4200" s="0" t="s">
        <v>431</v>
      </c>
      <c r="C4200" s="15" t="n">
        <v>46113</v>
      </c>
      <c r="D4200" s="0" t="n">
        <v>5</v>
      </c>
      <c r="E4200" s="0" t="n">
        <v>0</v>
      </c>
      <c r="F4200" s="0" t="n">
        <v>44</v>
      </c>
      <c r="G4200" s="0" t="n">
        <v>0</v>
      </c>
      <c r="H4200" s="0" t="n">
        <v>15</v>
      </c>
      <c r="I4200" s="0" t="n">
        <v>0</v>
      </c>
      <c r="J4200" s="0" t="n">
        <v>118</v>
      </c>
      <c r="K4200" s="37" t="n">
        <f aca="false">E4200+Inputs!$B$5*F4200</f>
        <v>56.1</v>
      </c>
      <c r="L4200" s="37" t="n">
        <f aca="false">G4200+Inputs!$B$6*H4200</f>
        <v>19.125</v>
      </c>
      <c r="M4200" s="37" t="n">
        <f aca="false">I4200+Inputs!$B$7*J4200</f>
        <v>146.438</v>
      </c>
      <c r="N4200" s="37" t="n">
        <f aca="false">K4200+L4200+M4200</f>
        <v>221.663</v>
      </c>
    </row>
    <row r="4201" customFormat="false" ht="15" hidden="false" customHeight="false" outlineLevel="0" collapsed="false">
      <c r="A4201" s="0" t="s">
        <v>9</v>
      </c>
      <c r="B4201" s="0" t="s">
        <v>431</v>
      </c>
      <c r="C4201" s="15" t="n">
        <v>46143</v>
      </c>
      <c r="D4201" s="0" t="n">
        <v>5</v>
      </c>
      <c r="E4201" s="0" t="n">
        <v>0</v>
      </c>
      <c r="F4201" s="0" t="n">
        <v>74</v>
      </c>
      <c r="G4201" s="0" t="n">
        <v>0</v>
      </c>
      <c r="H4201" s="0" t="n">
        <v>7</v>
      </c>
      <c r="I4201" s="0" t="n">
        <v>0</v>
      </c>
      <c r="J4201" s="0" t="n">
        <v>181</v>
      </c>
      <c r="K4201" s="37" t="n">
        <f aca="false">E4201+Inputs!$B$5*F4201</f>
        <v>94.35</v>
      </c>
      <c r="L4201" s="37" t="n">
        <f aca="false">G4201+Inputs!$B$6*H4201</f>
        <v>8.925</v>
      </c>
      <c r="M4201" s="37" t="n">
        <f aca="false">I4201+Inputs!$B$7*J4201</f>
        <v>224.621</v>
      </c>
      <c r="N4201" s="37" t="n">
        <f aca="false">K4201+L4201+M4201</f>
        <v>327.896</v>
      </c>
    </row>
    <row r="4202" customFormat="false" ht="15" hidden="false" customHeight="false" outlineLevel="0" collapsed="false">
      <c r="A4202" s="0" t="s">
        <v>9</v>
      </c>
      <c r="B4202" s="0" t="s">
        <v>431</v>
      </c>
      <c r="C4202" s="15" t="n">
        <v>46174</v>
      </c>
      <c r="D4202" s="0" t="n">
        <v>5</v>
      </c>
      <c r="E4202" s="0" t="n">
        <v>0</v>
      </c>
      <c r="F4202" s="0" t="n">
        <v>108</v>
      </c>
      <c r="G4202" s="0" t="n">
        <v>0</v>
      </c>
      <c r="H4202" s="0" t="n">
        <v>14</v>
      </c>
      <c r="I4202" s="0" t="n">
        <v>0</v>
      </c>
      <c r="J4202" s="0" t="n">
        <v>186</v>
      </c>
      <c r="K4202" s="37" t="n">
        <f aca="false">E4202+Inputs!$B$5*F4202</f>
        <v>137.7</v>
      </c>
      <c r="L4202" s="37" t="n">
        <f aca="false">G4202+Inputs!$B$6*H4202</f>
        <v>17.85</v>
      </c>
      <c r="M4202" s="37" t="n">
        <f aca="false">I4202+Inputs!$B$7*J4202</f>
        <v>230.826</v>
      </c>
      <c r="N4202" s="37" t="n">
        <f aca="false">K4202+L4202+M4202</f>
        <v>386.376</v>
      </c>
    </row>
    <row r="4203" customFormat="false" ht="15" hidden="false" customHeight="false" outlineLevel="0" collapsed="false">
      <c r="A4203" s="0" t="s">
        <v>9</v>
      </c>
      <c r="B4203" s="0" t="s">
        <v>431</v>
      </c>
      <c r="C4203" s="15" t="n">
        <v>46204</v>
      </c>
      <c r="D4203" s="0" t="n">
        <v>5</v>
      </c>
      <c r="E4203" s="0" t="n">
        <v>0</v>
      </c>
      <c r="F4203" s="0" t="n">
        <v>71</v>
      </c>
      <c r="G4203" s="0" t="n">
        <v>0</v>
      </c>
      <c r="H4203" s="0" t="n">
        <v>24</v>
      </c>
      <c r="I4203" s="0" t="n">
        <v>0</v>
      </c>
      <c r="J4203" s="0" t="n">
        <v>132</v>
      </c>
      <c r="K4203" s="37" t="n">
        <f aca="false">E4203+Inputs!$B$5*F4203</f>
        <v>90.525</v>
      </c>
      <c r="L4203" s="37" t="n">
        <f aca="false">G4203+Inputs!$B$6*H4203</f>
        <v>30.6</v>
      </c>
      <c r="M4203" s="37" t="n">
        <f aca="false">I4203+Inputs!$B$7*J4203</f>
        <v>163.812</v>
      </c>
      <c r="N4203" s="37" t="n">
        <f aca="false">K4203+L4203+M4203</f>
        <v>284.937</v>
      </c>
    </row>
    <row r="4204" customFormat="false" ht="15" hidden="false" customHeight="false" outlineLevel="0" collapsed="false">
      <c r="A4204" s="0" t="s">
        <v>9</v>
      </c>
      <c r="B4204" s="0" t="s">
        <v>431</v>
      </c>
      <c r="C4204" s="15" t="n">
        <v>46235</v>
      </c>
      <c r="D4204" s="0" t="n">
        <v>5</v>
      </c>
      <c r="E4204" s="0" t="n">
        <v>0</v>
      </c>
      <c r="F4204" s="0" t="n">
        <v>79</v>
      </c>
      <c r="G4204" s="0" t="n">
        <v>0</v>
      </c>
      <c r="H4204" s="0" t="n">
        <v>16</v>
      </c>
      <c r="I4204" s="0" t="n">
        <v>0</v>
      </c>
      <c r="J4204" s="0" t="n">
        <v>129</v>
      </c>
      <c r="K4204" s="37" t="n">
        <f aca="false">E4204+Inputs!$B$5*F4204</f>
        <v>100.725</v>
      </c>
      <c r="L4204" s="37" t="n">
        <f aca="false">G4204+Inputs!$B$6*H4204</f>
        <v>20.4</v>
      </c>
      <c r="M4204" s="37" t="n">
        <f aca="false">I4204+Inputs!$B$7*J4204</f>
        <v>160.089</v>
      </c>
      <c r="N4204" s="37" t="n">
        <f aca="false">K4204+L4204+M4204</f>
        <v>281.214</v>
      </c>
    </row>
    <row r="4205" customFormat="false" ht="15" hidden="false" customHeight="false" outlineLevel="0" collapsed="false">
      <c r="A4205" s="0" t="s">
        <v>9</v>
      </c>
      <c r="B4205" s="0" t="s">
        <v>365</v>
      </c>
      <c r="C4205" s="15" t="n">
        <v>44927</v>
      </c>
      <c r="D4205" s="0" t="n">
        <v>1</v>
      </c>
      <c r="E4205" s="0" t="n">
        <v>0</v>
      </c>
      <c r="F4205" s="0" t="n">
        <v>1</v>
      </c>
      <c r="G4205" s="0" t="n">
        <v>0</v>
      </c>
      <c r="H4205" s="0" t="n">
        <v>0</v>
      </c>
      <c r="I4205" s="0" t="n">
        <v>0</v>
      </c>
      <c r="J4205" s="0" t="n">
        <v>51</v>
      </c>
      <c r="K4205" s="37" t="n">
        <f aca="false">E4205+Inputs!$B$5*F4205</f>
        <v>1.275</v>
      </c>
      <c r="L4205" s="37" t="n">
        <f aca="false">G4205+Inputs!$B$6*H4205</f>
        <v>0</v>
      </c>
      <c r="M4205" s="37" t="n">
        <f aca="false">I4205+Inputs!$B$7*J4205</f>
        <v>63.291</v>
      </c>
      <c r="N4205" s="37" t="n">
        <f aca="false">K4205+L4205+M4205</f>
        <v>64.566</v>
      </c>
    </row>
    <row r="4206" customFormat="false" ht="15" hidden="false" customHeight="false" outlineLevel="0" collapsed="false">
      <c r="A4206" s="0" t="s">
        <v>9</v>
      </c>
      <c r="B4206" s="0" t="s">
        <v>365</v>
      </c>
      <c r="C4206" s="15" t="n">
        <v>44958</v>
      </c>
      <c r="D4206" s="0" t="n">
        <v>1</v>
      </c>
      <c r="E4206" s="0" t="n">
        <v>0</v>
      </c>
      <c r="F4206" s="0" t="n">
        <v>0</v>
      </c>
      <c r="G4206" s="0" t="n">
        <v>0</v>
      </c>
      <c r="H4206" s="0" t="n">
        <v>0</v>
      </c>
      <c r="I4206" s="0" t="n">
        <v>0</v>
      </c>
      <c r="J4206" s="0" t="n">
        <v>41</v>
      </c>
      <c r="K4206" s="37" t="n">
        <f aca="false">E4206+Inputs!$B$5*F4206</f>
        <v>0</v>
      </c>
      <c r="L4206" s="37" t="n">
        <f aca="false">G4206+Inputs!$B$6*H4206</f>
        <v>0</v>
      </c>
      <c r="M4206" s="37" t="n">
        <f aca="false">I4206+Inputs!$B$7*J4206</f>
        <v>50.881</v>
      </c>
      <c r="N4206" s="37" t="n">
        <f aca="false">K4206+L4206+M4206</f>
        <v>50.881</v>
      </c>
    </row>
    <row r="4207" customFormat="false" ht="15" hidden="false" customHeight="false" outlineLevel="0" collapsed="false">
      <c r="A4207" s="0" t="s">
        <v>9</v>
      </c>
      <c r="B4207" s="0" t="s">
        <v>365</v>
      </c>
      <c r="C4207" s="15" t="n">
        <v>44986</v>
      </c>
      <c r="D4207" s="0" t="n">
        <v>1</v>
      </c>
      <c r="E4207" s="0" t="n">
        <v>0</v>
      </c>
      <c r="F4207" s="0" t="n">
        <v>0</v>
      </c>
      <c r="G4207" s="0" t="n">
        <v>0</v>
      </c>
      <c r="H4207" s="0" t="n">
        <v>0</v>
      </c>
      <c r="I4207" s="0" t="n">
        <v>0</v>
      </c>
      <c r="J4207" s="0" t="n">
        <v>1</v>
      </c>
      <c r="K4207" s="37" t="n">
        <f aca="false">E4207+Inputs!$B$5*F4207</f>
        <v>0</v>
      </c>
      <c r="L4207" s="37" t="n">
        <f aca="false">G4207+Inputs!$B$6*H4207</f>
        <v>0</v>
      </c>
      <c r="M4207" s="37" t="n">
        <f aca="false">I4207+Inputs!$B$7*J4207</f>
        <v>1.241</v>
      </c>
      <c r="N4207" s="37" t="n">
        <f aca="false">K4207+L4207+M4207</f>
        <v>1.241</v>
      </c>
    </row>
    <row r="4208" customFormat="false" ht="15" hidden="false" customHeight="false" outlineLevel="0" collapsed="false">
      <c r="A4208" s="0" t="s">
        <v>9</v>
      </c>
      <c r="B4208" s="0" t="s">
        <v>365</v>
      </c>
      <c r="C4208" s="15" t="n">
        <v>45017</v>
      </c>
      <c r="D4208" s="0" t="n">
        <v>1</v>
      </c>
      <c r="E4208" s="0" t="n">
        <v>0</v>
      </c>
      <c r="F4208" s="0" t="n">
        <v>0</v>
      </c>
      <c r="G4208" s="0" t="n">
        <v>0</v>
      </c>
      <c r="H4208" s="0" t="n">
        <v>0</v>
      </c>
      <c r="I4208" s="0" t="n">
        <v>0</v>
      </c>
      <c r="J4208" s="0" t="n">
        <v>11</v>
      </c>
      <c r="K4208" s="37" t="n">
        <f aca="false">E4208+Inputs!$B$5*F4208</f>
        <v>0</v>
      </c>
      <c r="L4208" s="37" t="n">
        <f aca="false">G4208+Inputs!$B$6*H4208</f>
        <v>0</v>
      </c>
      <c r="M4208" s="37" t="n">
        <f aca="false">I4208+Inputs!$B$7*J4208</f>
        <v>13.651</v>
      </c>
      <c r="N4208" s="37" t="n">
        <f aca="false">K4208+L4208+M4208</f>
        <v>13.651</v>
      </c>
    </row>
    <row r="4209" customFormat="false" ht="15" hidden="false" customHeight="false" outlineLevel="0" collapsed="false">
      <c r="A4209" s="0" t="s">
        <v>9</v>
      </c>
      <c r="B4209" s="0" t="s">
        <v>365</v>
      </c>
      <c r="C4209" s="15" t="n">
        <v>45047</v>
      </c>
      <c r="D4209" s="0" t="n">
        <v>1</v>
      </c>
      <c r="E4209" s="0" t="n">
        <v>0</v>
      </c>
      <c r="F4209" s="0" t="n">
        <v>0</v>
      </c>
      <c r="G4209" s="0" t="n">
        <v>0</v>
      </c>
      <c r="H4209" s="0" t="n">
        <v>0</v>
      </c>
      <c r="I4209" s="0" t="n">
        <v>0</v>
      </c>
      <c r="J4209" s="0" t="n">
        <v>52</v>
      </c>
      <c r="K4209" s="37" t="n">
        <f aca="false">E4209+Inputs!$B$5*F4209</f>
        <v>0</v>
      </c>
      <c r="L4209" s="37" t="n">
        <f aca="false">G4209+Inputs!$B$6*H4209</f>
        <v>0</v>
      </c>
      <c r="M4209" s="37" t="n">
        <f aca="false">I4209+Inputs!$B$7*J4209</f>
        <v>64.532</v>
      </c>
      <c r="N4209" s="37" t="n">
        <f aca="false">K4209+L4209+M4209</f>
        <v>64.532</v>
      </c>
    </row>
    <row r="4210" customFormat="false" ht="15" hidden="false" customHeight="false" outlineLevel="0" collapsed="false">
      <c r="A4210" s="0" t="s">
        <v>9</v>
      </c>
      <c r="B4210" s="0" t="s">
        <v>365</v>
      </c>
      <c r="C4210" s="15" t="n">
        <v>45078</v>
      </c>
      <c r="D4210" s="0" t="n">
        <v>1</v>
      </c>
      <c r="E4210" s="0" t="n">
        <v>0</v>
      </c>
      <c r="F4210" s="0" t="n">
        <v>1</v>
      </c>
      <c r="G4210" s="0" t="n">
        <v>0</v>
      </c>
      <c r="H4210" s="0" t="n">
        <v>0</v>
      </c>
      <c r="I4210" s="0" t="n">
        <v>0</v>
      </c>
      <c r="J4210" s="0" t="n">
        <v>39</v>
      </c>
      <c r="K4210" s="37" t="n">
        <f aca="false">E4210+Inputs!$B$5*F4210</f>
        <v>1.275</v>
      </c>
      <c r="L4210" s="37" t="n">
        <f aca="false">G4210+Inputs!$B$6*H4210</f>
        <v>0</v>
      </c>
      <c r="M4210" s="37" t="n">
        <f aca="false">I4210+Inputs!$B$7*J4210</f>
        <v>48.399</v>
      </c>
      <c r="N4210" s="37" t="n">
        <f aca="false">K4210+L4210+M4210</f>
        <v>49.674</v>
      </c>
    </row>
    <row r="4211" customFormat="false" ht="15" hidden="false" customHeight="false" outlineLevel="0" collapsed="false">
      <c r="A4211" s="0" t="s">
        <v>9</v>
      </c>
      <c r="B4211" s="0" t="s">
        <v>365</v>
      </c>
      <c r="C4211" s="15" t="n">
        <v>45108</v>
      </c>
      <c r="D4211" s="0" t="n">
        <v>1</v>
      </c>
      <c r="E4211" s="0" t="n">
        <v>0</v>
      </c>
      <c r="F4211" s="0" t="n">
        <v>2</v>
      </c>
      <c r="G4211" s="0" t="n">
        <v>0</v>
      </c>
      <c r="H4211" s="0" t="n">
        <v>1</v>
      </c>
      <c r="I4211" s="0" t="n">
        <v>0</v>
      </c>
      <c r="J4211" s="0" t="n">
        <v>45</v>
      </c>
      <c r="K4211" s="37" t="n">
        <f aca="false">E4211+Inputs!$B$5*F4211</f>
        <v>2.55</v>
      </c>
      <c r="L4211" s="37" t="n">
        <f aca="false">G4211+Inputs!$B$6*H4211</f>
        <v>1.275</v>
      </c>
      <c r="M4211" s="37" t="n">
        <f aca="false">I4211+Inputs!$B$7*J4211</f>
        <v>55.845</v>
      </c>
      <c r="N4211" s="37" t="n">
        <f aca="false">K4211+L4211+M4211</f>
        <v>59.67</v>
      </c>
    </row>
    <row r="4212" customFormat="false" ht="15" hidden="false" customHeight="false" outlineLevel="0" collapsed="false">
      <c r="A4212" s="0" t="s">
        <v>9</v>
      </c>
      <c r="B4212" s="0" t="s">
        <v>365</v>
      </c>
      <c r="C4212" s="15" t="n">
        <v>45139</v>
      </c>
      <c r="D4212" s="0" t="n">
        <v>1</v>
      </c>
      <c r="E4212" s="0" t="n">
        <v>0</v>
      </c>
      <c r="F4212" s="0" t="n">
        <v>0</v>
      </c>
      <c r="G4212" s="0" t="n">
        <v>0</v>
      </c>
      <c r="H4212" s="0" t="n">
        <v>0</v>
      </c>
      <c r="I4212" s="0" t="n">
        <v>0</v>
      </c>
      <c r="J4212" s="0" t="n">
        <v>42</v>
      </c>
      <c r="K4212" s="37" t="n">
        <f aca="false">E4212+Inputs!$B$5*F4212</f>
        <v>0</v>
      </c>
      <c r="L4212" s="37" t="n">
        <f aca="false">G4212+Inputs!$B$6*H4212</f>
        <v>0</v>
      </c>
      <c r="M4212" s="37" t="n">
        <f aca="false">I4212+Inputs!$B$7*J4212</f>
        <v>52.122</v>
      </c>
      <c r="N4212" s="37" t="n">
        <f aca="false">K4212+L4212+M4212</f>
        <v>52.122</v>
      </c>
    </row>
    <row r="4213" customFormat="false" ht="15" hidden="false" customHeight="false" outlineLevel="0" collapsed="false">
      <c r="A4213" s="0" t="s">
        <v>9</v>
      </c>
      <c r="B4213" s="0" t="s">
        <v>365</v>
      </c>
      <c r="C4213" s="15" t="n">
        <v>45170</v>
      </c>
      <c r="D4213" s="0" t="n">
        <v>1</v>
      </c>
      <c r="E4213" s="0" t="n">
        <v>0</v>
      </c>
      <c r="F4213" s="0" t="n">
        <v>2</v>
      </c>
      <c r="G4213" s="0" t="n">
        <v>0</v>
      </c>
      <c r="H4213" s="0" t="n">
        <v>0</v>
      </c>
      <c r="I4213" s="0" t="n">
        <v>0</v>
      </c>
      <c r="J4213" s="0" t="n">
        <v>50</v>
      </c>
      <c r="K4213" s="37" t="n">
        <f aca="false">E4213+Inputs!$B$5*F4213</f>
        <v>2.55</v>
      </c>
      <c r="L4213" s="37" t="n">
        <f aca="false">G4213+Inputs!$B$6*H4213</f>
        <v>0</v>
      </c>
      <c r="M4213" s="37" t="n">
        <f aca="false">I4213+Inputs!$B$7*J4213</f>
        <v>62.05</v>
      </c>
      <c r="N4213" s="37" t="n">
        <f aca="false">K4213+L4213+M4213</f>
        <v>64.6</v>
      </c>
    </row>
    <row r="4214" customFormat="false" ht="15" hidden="false" customHeight="false" outlineLevel="0" collapsed="false">
      <c r="A4214" s="0" t="s">
        <v>9</v>
      </c>
      <c r="B4214" s="0" t="s">
        <v>365</v>
      </c>
      <c r="C4214" s="15" t="n">
        <v>45200</v>
      </c>
      <c r="D4214" s="0" t="n">
        <v>1</v>
      </c>
      <c r="E4214" s="0" t="n">
        <v>0</v>
      </c>
      <c r="F4214" s="0" t="n">
        <v>1</v>
      </c>
      <c r="G4214" s="0" t="n">
        <v>0</v>
      </c>
      <c r="H4214" s="0" t="n">
        <v>0</v>
      </c>
      <c r="I4214" s="0" t="n">
        <v>0</v>
      </c>
      <c r="J4214" s="0" t="n">
        <v>53</v>
      </c>
      <c r="K4214" s="37" t="n">
        <f aca="false">E4214+Inputs!$B$5*F4214</f>
        <v>1.275</v>
      </c>
      <c r="L4214" s="37" t="n">
        <f aca="false">G4214+Inputs!$B$6*H4214</f>
        <v>0</v>
      </c>
      <c r="M4214" s="37" t="n">
        <f aca="false">I4214+Inputs!$B$7*J4214</f>
        <v>65.773</v>
      </c>
      <c r="N4214" s="37" t="n">
        <f aca="false">K4214+L4214+M4214</f>
        <v>67.048</v>
      </c>
    </row>
    <row r="4215" customFormat="false" ht="15" hidden="false" customHeight="false" outlineLevel="0" collapsed="false">
      <c r="A4215" s="0" t="s">
        <v>9</v>
      </c>
      <c r="B4215" s="0" t="s">
        <v>365</v>
      </c>
      <c r="C4215" s="15" t="n">
        <v>45231</v>
      </c>
      <c r="D4215" s="0" t="n">
        <v>1</v>
      </c>
      <c r="E4215" s="0" t="n">
        <v>0</v>
      </c>
      <c r="F4215" s="0" t="n">
        <v>3</v>
      </c>
      <c r="G4215" s="0" t="n">
        <v>0</v>
      </c>
      <c r="H4215" s="0" t="n">
        <v>0</v>
      </c>
      <c r="I4215" s="0" t="n">
        <v>0</v>
      </c>
      <c r="J4215" s="0" t="n">
        <v>60</v>
      </c>
      <c r="K4215" s="37" t="n">
        <f aca="false">E4215+Inputs!$B$5*F4215</f>
        <v>3.825</v>
      </c>
      <c r="L4215" s="37" t="n">
        <f aca="false">G4215+Inputs!$B$6*H4215</f>
        <v>0</v>
      </c>
      <c r="M4215" s="37" t="n">
        <f aca="false">I4215+Inputs!$B$7*J4215</f>
        <v>74.46</v>
      </c>
      <c r="N4215" s="37" t="n">
        <f aca="false">K4215+L4215+M4215</f>
        <v>78.285</v>
      </c>
    </row>
    <row r="4216" customFormat="false" ht="15" hidden="false" customHeight="false" outlineLevel="0" collapsed="false">
      <c r="A4216" s="0" t="s">
        <v>9</v>
      </c>
      <c r="B4216" s="0" t="s">
        <v>365</v>
      </c>
      <c r="C4216" s="15" t="n">
        <v>45261</v>
      </c>
      <c r="D4216" s="0" t="n">
        <v>1</v>
      </c>
      <c r="E4216" s="0" t="n">
        <v>0</v>
      </c>
      <c r="F4216" s="0" t="n">
        <v>1</v>
      </c>
      <c r="G4216" s="0" t="n">
        <v>0</v>
      </c>
      <c r="H4216" s="0" t="n">
        <v>1</v>
      </c>
      <c r="I4216" s="0" t="n">
        <v>0</v>
      </c>
      <c r="J4216" s="0" t="n">
        <v>42</v>
      </c>
      <c r="K4216" s="37" t="n">
        <f aca="false">E4216+Inputs!$B$5*F4216</f>
        <v>1.275</v>
      </c>
      <c r="L4216" s="37" t="n">
        <f aca="false">G4216+Inputs!$B$6*H4216</f>
        <v>1.275</v>
      </c>
      <c r="M4216" s="37" t="n">
        <f aca="false">I4216+Inputs!$B$7*J4216</f>
        <v>52.122</v>
      </c>
      <c r="N4216" s="37" t="n">
        <f aca="false">K4216+L4216+M4216</f>
        <v>54.672</v>
      </c>
    </row>
    <row r="4217" customFormat="false" ht="15" hidden="false" customHeight="false" outlineLevel="0" collapsed="false">
      <c r="A4217" s="0" t="s">
        <v>9</v>
      </c>
      <c r="B4217" s="0" t="s">
        <v>365</v>
      </c>
      <c r="C4217" s="15" t="n">
        <v>45292</v>
      </c>
      <c r="D4217" s="0" t="n">
        <v>1</v>
      </c>
      <c r="E4217" s="0" t="n">
        <v>0</v>
      </c>
      <c r="F4217" s="0" t="n">
        <v>0</v>
      </c>
      <c r="G4217" s="0" t="n">
        <v>0</v>
      </c>
      <c r="H4217" s="0" t="n">
        <v>0</v>
      </c>
      <c r="I4217" s="0" t="n">
        <v>0</v>
      </c>
      <c r="J4217" s="0" t="n">
        <v>41</v>
      </c>
      <c r="K4217" s="37" t="n">
        <f aca="false">E4217+Inputs!$B$5*F4217</f>
        <v>0</v>
      </c>
      <c r="L4217" s="37" t="n">
        <f aca="false">G4217+Inputs!$B$6*H4217</f>
        <v>0</v>
      </c>
      <c r="M4217" s="37" t="n">
        <f aca="false">I4217+Inputs!$B$7*J4217</f>
        <v>50.881</v>
      </c>
      <c r="N4217" s="37" t="n">
        <f aca="false">K4217+L4217+M4217</f>
        <v>50.881</v>
      </c>
    </row>
    <row r="4218" customFormat="false" ht="15" hidden="false" customHeight="false" outlineLevel="0" collapsed="false">
      <c r="A4218" s="0" t="s">
        <v>9</v>
      </c>
      <c r="B4218" s="0" t="s">
        <v>365</v>
      </c>
      <c r="C4218" s="15" t="n">
        <v>45323</v>
      </c>
      <c r="D4218" s="0" t="n">
        <v>1</v>
      </c>
      <c r="E4218" s="0" t="n">
        <v>0</v>
      </c>
      <c r="F4218" s="0" t="n">
        <v>0</v>
      </c>
      <c r="G4218" s="0" t="n">
        <v>0</v>
      </c>
      <c r="H4218" s="0" t="n">
        <v>0</v>
      </c>
      <c r="I4218" s="0" t="n">
        <v>0</v>
      </c>
      <c r="J4218" s="0" t="n">
        <v>7</v>
      </c>
      <c r="K4218" s="37" t="n">
        <f aca="false">E4218+Inputs!$B$5*F4218</f>
        <v>0</v>
      </c>
      <c r="L4218" s="37" t="n">
        <f aca="false">G4218+Inputs!$B$6*H4218</f>
        <v>0</v>
      </c>
      <c r="M4218" s="37" t="n">
        <f aca="false">I4218+Inputs!$B$7*J4218</f>
        <v>8.687</v>
      </c>
      <c r="N4218" s="37" t="n">
        <f aca="false">K4218+L4218+M4218</f>
        <v>8.687</v>
      </c>
    </row>
    <row r="4219" customFormat="false" ht="15" hidden="false" customHeight="false" outlineLevel="0" collapsed="false">
      <c r="A4219" s="0" t="s">
        <v>9</v>
      </c>
      <c r="B4219" s="0" t="s">
        <v>365</v>
      </c>
      <c r="C4219" s="15" t="n">
        <v>45352</v>
      </c>
      <c r="D4219" s="0" t="n">
        <v>1</v>
      </c>
      <c r="E4219" s="0" t="n">
        <v>0</v>
      </c>
      <c r="F4219" s="0" t="n">
        <v>1</v>
      </c>
      <c r="G4219" s="0" t="n">
        <v>0</v>
      </c>
      <c r="H4219" s="0" t="n">
        <v>0</v>
      </c>
      <c r="I4219" s="0" t="n">
        <v>0</v>
      </c>
      <c r="J4219" s="0" t="n">
        <v>14</v>
      </c>
      <c r="K4219" s="37" t="n">
        <f aca="false">E4219+Inputs!$B$5*F4219</f>
        <v>1.275</v>
      </c>
      <c r="L4219" s="37" t="n">
        <f aca="false">G4219+Inputs!$B$6*H4219</f>
        <v>0</v>
      </c>
      <c r="M4219" s="37" t="n">
        <f aca="false">I4219+Inputs!$B$7*J4219</f>
        <v>17.374</v>
      </c>
      <c r="N4219" s="37" t="n">
        <f aca="false">K4219+L4219+M4219</f>
        <v>18.649</v>
      </c>
    </row>
    <row r="4220" customFormat="false" ht="15" hidden="false" customHeight="false" outlineLevel="0" collapsed="false">
      <c r="A4220" s="0" t="s">
        <v>9</v>
      </c>
      <c r="B4220" s="0" t="s">
        <v>365</v>
      </c>
      <c r="C4220" s="15" t="n">
        <v>45383</v>
      </c>
      <c r="D4220" s="0" t="n">
        <v>1</v>
      </c>
      <c r="E4220" s="0" t="n">
        <v>0</v>
      </c>
      <c r="F4220" s="0" t="n">
        <v>2</v>
      </c>
      <c r="G4220" s="0" t="n">
        <v>0</v>
      </c>
      <c r="H4220" s="0" t="n">
        <v>0</v>
      </c>
      <c r="I4220" s="0" t="n">
        <v>0</v>
      </c>
      <c r="J4220" s="0" t="n">
        <v>35</v>
      </c>
      <c r="K4220" s="37" t="n">
        <f aca="false">E4220+Inputs!$B$5*F4220</f>
        <v>2.55</v>
      </c>
      <c r="L4220" s="37" t="n">
        <f aca="false">G4220+Inputs!$B$6*H4220</f>
        <v>0</v>
      </c>
      <c r="M4220" s="37" t="n">
        <f aca="false">I4220+Inputs!$B$7*J4220</f>
        <v>43.435</v>
      </c>
      <c r="N4220" s="37" t="n">
        <f aca="false">K4220+L4220+M4220</f>
        <v>45.985</v>
      </c>
    </row>
    <row r="4221" customFormat="false" ht="15" hidden="false" customHeight="false" outlineLevel="0" collapsed="false">
      <c r="A4221" s="0" t="s">
        <v>9</v>
      </c>
      <c r="B4221" s="0" t="s">
        <v>365</v>
      </c>
      <c r="C4221" s="15" t="n">
        <v>45413</v>
      </c>
      <c r="D4221" s="0" t="n">
        <v>1</v>
      </c>
      <c r="E4221" s="0" t="n">
        <v>0</v>
      </c>
      <c r="F4221" s="0" t="n">
        <v>1</v>
      </c>
      <c r="G4221" s="0" t="n">
        <v>0</v>
      </c>
      <c r="H4221" s="0" t="n">
        <v>0</v>
      </c>
      <c r="I4221" s="0" t="n">
        <v>0</v>
      </c>
      <c r="J4221" s="0" t="n">
        <v>28</v>
      </c>
      <c r="K4221" s="37" t="n">
        <f aca="false">E4221+Inputs!$B$5*F4221</f>
        <v>1.275</v>
      </c>
      <c r="L4221" s="37" t="n">
        <f aca="false">G4221+Inputs!$B$6*H4221</f>
        <v>0</v>
      </c>
      <c r="M4221" s="37" t="n">
        <f aca="false">I4221+Inputs!$B$7*J4221</f>
        <v>34.748</v>
      </c>
      <c r="N4221" s="37" t="n">
        <f aca="false">K4221+L4221+M4221</f>
        <v>36.023</v>
      </c>
    </row>
    <row r="4222" customFormat="false" ht="15" hidden="false" customHeight="false" outlineLevel="0" collapsed="false">
      <c r="A4222" s="0" t="s">
        <v>9</v>
      </c>
      <c r="B4222" s="0" t="s">
        <v>365</v>
      </c>
      <c r="C4222" s="15" t="n">
        <v>45444</v>
      </c>
      <c r="D4222" s="0" t="n">
        <v>1</v>
      </c>
      <c r="E4222" s="0" t="n">
        <v>0</v>
      </c>
      <c r="F4222" s="0" t="n">
        <v>0</v>
      </c>
      <c r="G4222" s="0" t="n">
        <v>0</v>
      </c>
      <c r="H4222" s="0" t="n">
        <v>0</v>
      </c>
      <c r="I4222" s="0" t="n">
        <v>0</v>
      </c>
      <c r="J4222" s="0" t="n">
        <v>47</v>
      </c>
      <c r="K4222" s="37" t="n">
        <f aca="false">E4222+Inputs!$B$5*F4222</f>
        <v>0</v>
      </c>
      <c r="L4222" s="37" t="n">
        <f aca="false">G4222+Inputs!$B$6*H4222</f>
        <v>0</v>
      </c>
      <c r="M4222" s="37" t="n">
        <f aca="false">I4222+Inputs!$B$7*J4222</f>
        <v>58.327</v>
      </c>
      <c r="N4222" s="37" t="n">
        <f aca="false">K4222+L4222+M4222</f>
        <v>58.327</v>
      </c>
    </row>
    <row r="4223" customFormat="false" ht="15" hidden="false" customHeight="false" outlineLevel="0" collapsed="false">
      <c r="A4223" s="0" t="s">
        <v>9</v>
      </c>
      <c r="B4223" s="0" t="s">
        <v>365</v>
      </c>
      <c r="C4223" s="15" t="n">
        <v>45474</v>
      </c>
      <c r="D4223" s="0" t="n">
        <v>1</v>
      </c>
      <c r="E4223" s="0" t="n">
        <v>0</v>
      </c>
      <c r="F4223" s="0" t="n">
        <v>2</v>
      </c>
      <c r="G4223" s="0" t="n">
        <v>0</v>
      </c>
      <c r="H4223" s="0" t="n">
        <v>1</v>
      </c>
      <c r="I4223" s="0" t="n">
        <v>0</v>
      </c>
      <c r="J4223" s="0" t="n">
        <v>47</v>
      </c>
      <c r="K4223" s="37" t="n">
        <f aca="false">E4223+Inputs!$B$5*F4223</f>
        <v>2.55</v>
      </c>
      <c r="L4223" s="37" t="n">
        <f aca="false">G4223+Inputs!$B$6*H4223</f>
        <v>1.275</v>
      </c>
      <c r="M4223" s="37" t="n">
        <f aca="false">I4223+Inputs!$B$7*J4223</f>
        <v>58.327</v>
      </c>
      <c r="N4223" s="37" t="n">
        <f aca="false">K4223+L4223+M4223</f>
        <v>62.152</v>
      </c>
    </row>
    <row r="4224" customFormat="false" ht="15" hidden="false" customHeight="false" outlineLevel="0" collapsed="false">
      <c r="A4224" s="0" t="s">
        <v>9</v>
      </c>
      <c r="B4224" s="0" t="s">
        <v>365</v>
      </c>
      <c r="C4224" s="15" t="n">
        <v>45505</v>
      </c>
      <c r="D4224" s="0" t="n">
        <v>1</v>
      </c>
      <c r="E4224" s="0" t="n">
        <v>0</v>
      </c>
      <c r="F4224" s="0" t="n">
        <v>1</v>
      </c>
      <c r="G4224" s="0" t="n">
        <v>0</v>
      </c>
      <c r="H4224" s="0" t="n">
        <v>0</v>
      </c>
      <c r="I4224" s="0" t="n">
        <v>0</v>
      </c>
      <c r="J4224" s="0" t="n">
        <v>52</v>
      </c>
      <c r="K4224" s="37" t="n">
        <f aca="false">E4224+Inputs!$B$5*F4224</f>
        <v>1.275</v>
      </c>
      <c r="L4224" s="37" t="n">
        <f aca="false">G4224+Inputs!$B$6*H4224</f>
        <v>0</v>
      </c>
      <c r="M4224" s="37" t="n">
        <f aca="false">I4224+Inputs!$B$7*J4224</f>
        <v>64.532</v>
      </c>
      <c r="N4224" s="37" t="n">
        <f aca="false">K4224+L4224+M4224</f>
        <v>65.807</v>
      </c>
    </row>
    <row r="4225" customFormat="false" ht="15" hidden="false" customHeight="false" outlineLevel="0" collapsed="false">
      <c r="A4225" s="0" t="s">
        <v>9</v>
      </c>
      <c r="B4225" s="0" t="s">
        <v>365</v>
      </c>
      <c r="C4225" s="15" t="n">
        <v>45536</v>
      </c>
      <c r="D4225" s="0" t="n">
        <v>1</v>
      </c>
      <c r="E4225" s="0" t="n">
        <v>0</v>
      </c>
      <c r="F4225" s="0" t="n">
        <v>0</v>
      </c>
      <c r="G4225" s="0" t="n">
        <v>0</v>
      </c>
      <c r="H4225" s="0" t="n">
        <v>0</v>
      </c>
      <c r="I4225" s="0" t="n">
        <v>0</v>
      </c>
      <c r="J4225" s="0" t="n">
        <v>47</v>
      </c>
      <c r="K4225" s="37" t="n">
        <f aca="false">E4225+Inputs!$B$5*F4225</f>
        <v>0</v>
      </c>
      <c r="L4225" s="37" t="n">
        <f aca="false">G4225+Inputs!$B$6*H4225</f>
        <v>0</v>
      </c>
      <c r="M4225" s="37" t="n">
        <f aca="false">I4225+Inputs!$B$7*J4225</f>
        <v>58.327</v>
      </c>
      <c r="N4225" s="37" t="n">
        <f aca="false">K4225+L4225+M4225</f>
        <v>58.327</v>
      </c>
    </row>
    <row r="4226" customFormat="false" ht="15" hidden="false" customHeight="false" outlineLevel="0" collapsed="false">
      <c r="A4226" s="0" t="s">
        <v>9</v>
      </c>
      <c r="B4226" s="0" t="s">
        <v>365</v>
      </c>
      <c r="C4226" s="15" t="n">
        <v>45566</v>
      </c>
      <c r="D4226" s="0" t="n">
        <v>1</v>
      </c>
      <c r="E4226" s="0" t="n">
        <v>0</v>
      </c>
      <c r="F4226" s="0" t="n">
        <v>0</v>
      </c>
      <c r="G4226" s="0" t="n">
        <v>0</v>
      </c>
      <c r="H4226" s="0" t="n">
        <v>0</v>
      </c>
      <c r="I4226" s="0" t="n">
        <v>0</v>
      </c>
      <c r="J4226" s="0" t="n">
        <v>44</v>
      </c>
      <c r="K4226" s="37" t="n">
        <f aca="false">E4226+Inputs!$B$5*F4226</f>
        <v>0</v>
      </c>
      <c r="L4226" s="37" t="n">
        <f aca="false">G4226+Inputs!$B$6*H4226</f>
        <v>0</v>
      </c>
      <c r="M4226" s="37" t="n">
        <f aca="false">I4226+Inputs!$B$7*J4226</f>
        <v>54.604</v>
      </c>
      <c r="N4226" s="37" t="n">
        <f aca="false">K4226+L4226+M4226</f>
        <v>54.604</v>
      </c>
    </row>
    <row r="4227" customFormat="false" ht="15" hidden="false" customHeight="false" outlineLevel="0" collapsed="false">
      <c r="A4227" s="0" t="s">
        <v>9</v>
      </c>
      <c r="B4227" s="0" t="s">
        <v>365</v>
      </c>
      <c r="C4227" s="15" t="n">
        <v>45597</v>
      </c>
      <c r="D4227" s="0" t="n">
        <v>1</v>
      </c>
      <c r="E4227" s="0" t="n">
        <v>0</v>
      </c>
      <c r="F4227" s="0" t="n">
        <v>0</v>
      </c>
      <c r="G4227" s="0" t="n">
        <v>0</v>
      </c>
      <c r="H4227" s="0" t="n">
        <v>0</v>
      </c>
      <c r="I4227" s="0" t="n">
        <v>0</v>
      </c>
      <c r="J4227" s="0" t="n">
        <v>43</v>
      </c>
      <c r="K4227" s="37" t="n">
        <f aca="false">E4227+Inputs!$B$5*F4227</f>
        <v>0</v>
      </c>
      <c r="L4227" s="37" t="n">
        <f aca="false">G4227+Inputs!$B$6*H4227</f>
        <v>0</v>
      </c>
      <c r="M4227" s="37" t="n">
        <f aca="false">I4227+Inputs!$B$7*J4227</f>
        <v>53.363</v>
      </c>
      <c r="N4227" s="37" t="n">
        <f aca="false">K4227+L4227+M4227</f>
        <v>53.363</v>
      </c>
    </row>
    <row r="4228" customFormat="false" ht="15" hidden="false" customHeight="false" outlineLevel="0" collapsed="false">
      <c r="A4228" s="0" t="s">
        <v>9</v>
      </c>
      <c r="B4228" s="0" t="s">
        <v>365</v>
      </c>
      <c r="C4228" s="15" t="n">
        <v>45627</v>
      </c>
      <c r="D4228" s="0" t="n">
        <v>1</v>
      </c>
      <c r="E4228" s="0" t="n">
        <v>0</v>
      </c>
      <c r="F4228" s="0" t="n">
        <v>1</v>
      </c>
      <c r="G4228" s="0" t="n">
        <v>0</v>
      </c>
      <c r="H4228" s="0" t="n">
        <v>0</v>
      </c>
      <c r="I4228" s="0" t="n">
        <v>0</v>
      </c>
      <c r="J4228" s="0" t="n">
        <v>30</v>
      </c>
      <c r="K4228" s="37" t="n">
        <f aca="false">E4228+Inputs!$B$5*F4228</f>
        <v>1.275</v>
      </c>
      <c r="L4228" s="37" t="n">
        <f aca="false">G4228+Inputs!$B$6*H4228</f>
        <v>0</v>
      </c>
      <c r="M4228" s="37" t="n">
        <f aca="false">I4228+Inputs!$B$7*J4228</f>
        <v>37.23</v>
      </c>
      <c r="N4228" s="37" t="n">
        <f aca="false">K4228+L4228+M4228</f>
        <v>38.505</v>
      </c>
    </row>
    <row r="4229" customFormat="false" ht="15" hidden="false" customHeight="false" outlineLevel="0" collapsed="false">
      <c r="A4229" s="0" t="s">
        <v>9</v>
      </c>
      <c r="B4229" s="0" t="s">
        <v>365</v>
      </c>
      <c r="C4229" s="15" t="n">
        <v>45658</v>
      </c>
      <c r="D4229" s="0" t="n">
        <v>1</v>
      </c>
      <c r="E4229" s="0" t="n">
        <v>0</v>
      </c>
      <c r="F4229" s="0" t="n">
        <v>1</v>
      </c>
      <c r="G4229" s="0" t="n">
        <v>0</v>
      </c>
      <c r="H4229" s="0" t="n">
        <v>0</v>
      </c>
      <c r="I4229" s="0" t="n">
        <v>0</v>
      </c>
      <c r="J4229" s="0" t="n">
        <v>37</v>
      </c>
      <c r="K4229" s="37" t="n">
        <f aca="false">E4229+Inputs!$B$5*F4229</f>
        <v>1.275</v>
      </c>
      <c r="L4229" s="37" t="n">
        <f aca="false">G4229+Inputs!$B$6*H4229</f>
        <v>0</v>
      </c>
      <c r="M4229" s="37" t="n">
        <f aca="false">I4229+Inputs!$B$7*J4229</f>
        <v>45.917</v>
      </c>
      <c r="N4229" s="37" t="n">
        <f aca="false">K4229+L4229+M4229</f>
        <v>47.192</v>
      </c>
    </row>
    <row r="4230" customFormat="false" ht="15" hidden="false" customHeight="false" outlineLevel="0" collapsed="false">
      <c r="A4230" s="0" t="s">
        <v>9</v>
      </c>
      <c r="B4230" s="0" t="s">
        <v>365</v>
      </c>
      <c r="C4230" s="15" t="n">
        <v>45689</v>
      </c>
      <c r="D4230" s="0" t="n">
        <v>1</v>
      </c>
      <c r="E4230" s="0" t="n">
        <v>0</v>
      </c>
      <c r="F4230" s="0" t="n">
        <v>0</v>
      </c>
      <c r="G4230" s="0" t="n">
        <v>0</v>
      </c>
      <c r="H4230" s="0" t="n">
        <v>1</v>
      </c>
      <c r="I4230" s="0" t="n">
        <v>0</v>
      </c>
      <c r="J4230" s="0" t="n">
        <v>35</v>
      </c>
      <c r="K4230" s="37" t="n">
        <f aca="false">E4230+Inputs!$B$5*F4230</f>
        <v>0</v>
      </c>
      <c r="L4230" s="37" t="n">
        <f aca="false">G4230+Inputs!$B$6*H4230</f>
        <v>1.275</v>
      </c>
      <c r="M4230" s="37" t="n">
        <f aca="false">I4230+Inputs!$B$7*J4230</f>
        <v>43.435</v>
      </c>
      <c r="N4230" s="37" t="n">
        <f aca="false">K4230+L4230+M4230</f>
        <v>44.71</v>
      </c>
    </row>
    <row r="4231" customFormat="false" ht="15" hidden="false" customHeight="false" outlineLevel="0" collapsed="false">
      <c r="A4231" s="0" t="s">
        <v>9</v>
      </c>
      <c r="B4231" s="0" t="s">
        <v>365</v>
      </c>
      <c r="C4231" s="15" t="n">
        <v>45717</v>
      </c>
      <c r="D4231" s="0" t="n">
        <v>1</v>
      </c>
      <c r="E4231" s="0" t="n">
        <v>0</v>
      </c>
      <c r="F4231" s="0" t="n">
        <v>0</v>
      </c>
      <c r="G4231" s="0" t="n">
        <v>0</v>
      </c>
      <c r="H4231" s="0" t="n">
        <v>1</v>
      </c>
      <c r="I4231" s="0" t="n">
        <v>0</v>
      </c>
      <c r="J4231" s="0" t="n">
        <v>39</v>
      </c>
      <c r="K4231" s="37" t="n">
        <f aca="false">E4231+Inputs!$B$5*F4231</f>
        <v>0</v>
      </c>
      <c r="L4231" s="37" t="n">
        <f aca="false">G4231+Inputs!$B$6*H4231</f>
        <v>1.275</v>
      </c>
      <c r="M4231" s="37" t="n">
        <f aca="false">I4231+Inputs!$B$7*J4231</f>
        <v>48.399</v>
      </c>
      <c r="N4231" s="37" t="n">
        <f aca="false">K4231+L4231+M4231</f>
        <v>49.674</v>
      </c>
    </row>
    <row r="4232" customFormat="false" ht="15" hidden="false" customHeight="false" outlineLevel="0" collapsed="false">
      <c r="A4232" s="0" t="s">
        <v>9</v>
      </c>
      <c r="B4232" s="0" t="s">
        <v>365</v>
      </c>
      <c r="C4232" s="15" t="n">
        <v>45748</v>
      </c>
      <c r="D4232" s="0" t="n">
        <v>1</v>
      </c>
      <c r="E4232" s="0" t="n">
        <v>0</v>
      </c>
      <c r="F4232" s="0" t="n">
        <v>0</v>
      </c>
      <c r="G4232" s="0" t="n">
        <v>0</v>
      </c>
      <c r="H4232" s="0" t="n">
        <v>0</v>
      </c>
      <c r="I4232" s="0" t="n">
        <v>0</v>
      </c>
      <c r="J4232" s="0" t="n">
        <v>42</v>
      </c>
      <c r="K4232" s="37" t="n">
        <f aca="false">E4232+Inputs!$B$5*F4232</f>
        <v>0</v>
      </c>
      <c r="L4232" s="37" t="n">
        <f aca="false">G4232+Inputs!$B$6*H4232</f>
        <v>0</v>
      </c>
      <c r="M4232" s="37" t="n">
        <f aca="false">I4232+Inputs!$B$7*J4232</f>
        <v>52.122</v>
      </c>
      <c r="N4232" s="37" t="n">
        <f aca="false">K4232+L4232+M4232</f>
        <v>52.122</v>
      </c>
    </row>
    <row r="4233" customFormat="false" ht="15" hidden="false" customHeight="false" outlineLevel="0" collapsed="false">
      <c r="A4233" s="0" t="s">
        <v>9</v>
      </c>
      <c r="B4233" s="0" t="s">
        <v>365</v>
      </c>
      <c r="C4233" s="15" t="n">
        <v>45778</v>
      </c>
      <c r="D4233" s="0" t="n">
        <v>1</v>
      </c>
      <c r="E4233" s="0" t="n">
        <v>0</v>
      </c>
      <c r="F4233" s="0" t="n">
        <v>1</v>
      </c>
      <c r="G4233" s="0" t="n">
        <v>0</v>
      </c>
      <c r="H4233" s="0" t="n">
        <v>1</v>
      </c>
      <c r="I4233" s="0" t="n">
        <v>0</v>
      </c>
      <c r="J4233" s="0" t="n">
        <v>48</v>
      </c>
      <c r="K4233" s="37" t="n">
        <f aca="false">E4233+Inputs!$B$5*F4233</f>
        <v>1.275</v>
      </c>
      <c r="L4233" s="37" t="n">
        <f aca="false">G4233+Inputs!$B$6*H4233</f>
        <v>1.275</v>
      </c>
      <c r="M4233" s="37" t="n">
        <f aca="false">I4233+Inputs!$B$7*J4233</f>
        <v>59.568</v>
      </c>
      <c r="N4233" s="37" t="n">
        <f aca="false">K4233+L4233+M4233</f>
        <v>62.118</v>
      </c>
    </row>
    <row r="4234" customFormat="false" ht="15" hidden="false" customHeight="false" outlineLevel="0" collapsed="false">
      <c r="A4234" s="0" t="s">
        <v>9</v>
      </c>
      <c r="B4234" s="0" t="s">
        <v>365</v>
      </c>
      <c r="C4234" s="15" t="n">
        <v>45809</v>
      </c>
      <c r="D4234" s="0" t="n">
        <v>1</v>
      </c>
      <c r="E4234" s="0" t="n">
        <v>0</v>
      </c>
      <c r="F4234" s="0" t="n">
        <v>1</v>
      </c>
      <c r="G4234" s="0" t="n">
        <v>0</v>
      </c>
      <c r="H4234" s="0" t="n">
        <v>0</v>
      </c>
      <c r="I4234" s="0" t="n">
        <v>0</v>
      </c>
      <c r="J4234" s="0" t="n">
        <v>63</v>
      </c>
      <c r="K4234" s="37" t="n">
        <f aca="false">E4234+Inputs!$B$5*F4234</f>
        <v>1.275</v>
      </c>
      <c r="L4234" s="37" t="n">
        <f aca="false">G4234+Inputs!$B$6*H4234</f>
        <v>0</v>
      </c>
      <c r="M4234" s="37" t="n">
        <f aca="false">I4234+Inputs!$B$7*J4234</f>
        <v>78.183</v>
      </c>
      <c r="N4234" s="37" t="n">
        <f aca="false">K4234+L4234+M4234</f>
        <v>79.458</v>
      </c>
    </row>
    <row r="4235" customFormat="false" ht="15" hidden="false" customHeight="false" outlineLevel="0" collapsed="false">
      <c r="A4235" s="0" t="s">
        <v>9</v>
      </c>
      <c r="B4235" s="0" t="s">
        <v>365</v>
      </c>
      <c r="C4235" s="15" t="n">
        <v>45839</v>
      </c>
      <c r="D4235" s="0" t="n">
        <v>1</v>
      </c>
      <c r="E4235" s="0" t="n">
        <v>0</v>
      </c>
      <c r="F4235" s="0" t="n">
        <v>3</v>
      </c>
      <c r="G4235" s="0" t="n">
        <v>0</v>
      </c>
      <c r="H4235" s="0" t="n">
        <v>1</v>
      </c>
      <c r="I4235" s="0" t="n">
        <v>0</v>
      </c>
      <c r="J4235" s="0" t="n">
        <v>36</v>
      </c>
      <c r="K4235" s="37" t="n">
        <f aca="false">E4235+Inputs!$B$5*F4235</f>
        <v>3.825</v>
      </c>
      <c r="L4235" s="37" t="n">
        <f aca="false">G4235+Inputs!$B$6*H4235</f>
        <v>1.275</v>
      </c>
      <c r="M4235" s="37" t="n">
        <f aca="false">I4235+Inputs!$B$7*J4235</f>
        <v>44.676</v>
      </c>
      <c r="N4235" s="37" t="n">
        <f aca="false">K4235+L4235+M4235</f>
        <v>49.776</v>
      </c>
    </row>
    <row r="4236" customFormat="false" ht="15" hidden="false" customHeight="false" outlineLevel="0" collapsed="false">
      <c r="A4236" s="0" t="s">
        <v>9</v>
      </c>
      <c r="B4236" s="0" t="s">
        <v>365</v>
      </c>
      <c r="C4236" s="15" t="n">
        <v>45870</v>
      </c>
      <c r="D4236" s="0" t="n">
        <v>1</v>
      </c>
      <c r="E4236" s="0" t="n">
        <v>0</v>
      </c>
      <c r="F4236" s="0" t="n">
        <v>0</v>
      </c>
      <c r="G4236" s="0" t="n">
        <v>0</v>
      </c>
      <c r="H4236" s="0" t="n">
        <v>0</v>
      </c>
      <c r="I4236" s="0" t="n">
        <v>0</v>
      </c>
      <c r="J4236" s="0" t="n">
        <v>41</v>
      </c>
      <c r="K4236" s="37" t="n">
        <f aca="false">E4236+Inputs!$B$5*F4236</f>
        <v>0</v>
      </c>
      <c r="L4236" s="37" t="n">
        <f aca="false">G4236+Inputs!$B$6*H4236</f>
        <v>0</v>
      </c>
      <c r="M4236" s="37" t="n">
        <f aca="false">I4236+Inputs!$B$7*J4236</f>
        <v>50.881</v>
      </c>
      <c r="N4236" s="37" t="n">
        <f aca="false">K4236+L4236+M4236</f>
        <v>50.881</v>
      </c>
    </row>
    <row r="4237" customFormat="false" ht="15" hidden="false" customHeight="false" outlineLevel="0" collapsed="false">
      <c r="A4237" s="0" t="s">
        <v>9</v>
      </c>
      <c r="B4237" s="0" t="s">
        <v>365</v>
      </c>
      <c r="C4237" s="15" t="n">
        <v>45901</v>
      </c>
      <c r="D4237" s="0" t="n">
        <v>1</v>
      </c>
      <c r="E4237" s="0" t="n">
        <v>0</v>
      </c>
      <c r="F4237" s="0" t="n">
        <v>0</v>
      </c>
      <c r="G4237" s="0" t="n">
        <v>0</v>
      </c>
      <c r="H4237" s="0" t="n">
        <v>2</v>
      </c>
      <c r="I4237" s="0" t="n">
        <v>0</v>
      </c>
      <c r="J4237" s="0" t="n">
        <v>41</v>
      </c>
      <c r="K4237" s="37" t="n">
        <f aca="false">E4237+Inputs!$B$5*F4237</f>
        <v>0</v>
      </c>
      <c r="L4237" s="37" t="n">
        <f aca="false">G4237+Inputs!$B$6*H4237</f>
        <v>2.55</v>
      </c>
      <c r="M4237" s="37" t="n">
        <f aca="false">I4237+Inputs!$B$7*J4237</f>
        <v>50.881</v>
      </c>
      <c r="N4237" s="37" t="n">
        <f aca="false">K4237+L4237+M4237</f>
        <v>53.431</v>
      </c>
    </row>
    <row r="4238" customFormat="false" ht="15" hidden="false" customHeight="false" outlineLevel="0" collapsed="false">
      <c r="A4238" s="0" t="s">
        <v>9</v>
      </c>
      <c r="B4238" s="0" t="s">
        <v>365</v>
      </c>
      <c r="C4238" s="15" t="n">
        <v>45931</v>
      </c>
      <c r="D4238" s="0" t="n">
        <v>1</v>
      </c>
      <c r="E4238" s="0" t="n">
        <v>0</v>
      </c>
      <c r="F4238" s="0" t="n">
        <v>1</v>
      </c>
      <c r="G4238" s="0" t="n">
        <v>0</v>
      </c>
      <c r="H4238" s="0" t="n">
        <v>0</v>
      </c>
      <c r="I4238" s="0" t="n">
        <v>0</v>
      </c>
      <c r="J4238" s="0" t="n">
        <v>32</v>
      </c>
      <c r="K4238" s="37" t="n">
        <f aca="false">E4238+Inputs!$B$5*F4238</f>
        <v>1.275</v>
      </c>
      <c r="L4238" s="37" t="n">
        <f aca="false">G4238+Inputs!$B$6*H4238</f>
        <v>0</v>
      </c>
      <c r="M4238" s="37" t="n">
        <f aca="false">I4238+Inputs!$B$7*J4238</f>
        <v>39.712</v>
      </c>
      <c r="N4238" s="37" t="n">
        <f aca="false">K4238+L4238+M4238</f>
        <v>40.987</v>
      </c>
    </row>
    <row r="4239" customFormat="false" ht="15" hidden="false" customHeight="false" outlineLevel="0" collapsed="false">
      <c r="A4239" s="0" t="s">
        <v>9</v>
      </c>
      <c r="B4239" s="0" t="s">
        <v>365</v>
      </c>
      <c r="C4239" s="15" t="n">
        <v>45962</v>
      </c>
      <c r="D4239" s="0" t="n">
        <v>1</v>
      </c>
      <c r="E4239" s="0" t="n">
        <v>0</v>
      </c>
      <c r="F4239" s="0" t="n">
        <v>1</v>
      </c>
      <c r="G4239" s="0" t="n">
        <v>0</v>
      </c>
      <c r="H4239" s="0" t="n">
        <v>0</v>
      </c>
      <c r="I4239" s="0" t="n">
        <v>0</v>
      </c>
      <c r="J4239" s="0" t="n">
        <v>32</v>
      </c>
      <c r="K4239" s="37" t="n">
        <f aca="false">E4239+Inputs!$B$5*F4239</f>
        <v>1.275</v>
      </c>
      <c r="L4239" s="37" t="n">
        <f aca="false">G4239+Inputs!$B$6*H4239</f>
        <v>0</v>
      </c>
      <c r="M4239" s="37" t="n">
        <f aca="false">I4239+Inputs!$B$7*J4239</f>
        <v>39.712</v>
      </c>
      <c r="N4239" s="37" t="n">
        <f aca="false">K4239+L4239+M4239</f>
        <v>40.987</v>
      </c>
    </row>
    <row r="4240" customFormat="false" ht="15" hidden="false" customHeight="false" outlineLevel="0" collapsed="false">
      <c r="A4240" s="0" t="s">
        <v>9</v>
      </c>
      <c r="B4240" s="0" t="s">
        <v>365</v>
      </c>
      <c r="C4240" s="15" t="n">
        <v>45992</v>
      </c>
      <c r="D4240" s="0" t="n">
        <v>1</v>
      </c>
      <c r="E4240" s="0" t="n">
        <v>0</v>
      </c>
      <c r="F4240" s="0" t="n">
        <v>1</v>
      </c>
      <c r="G4240" s="0" t="n">
        <v>0</v>
      </c>
      <c r="H4240" s="0" t="n">
        <v>1</v>
      </c>
      <c r="I4240" s="0" t="n">
        <v>0</v>
      </c>
      <c r="J4240" s="0" t="n">
        <v>42</v>
      </c>
      <c r="K4240" s="37" t="n">
        <f aca="false">E4240+Inputs!$B$5*F4240</f>
        <v>1.275</v>
      </c>
      <c r="L4240" s="37" t="n">
        <f aca="false">G4240+Inputs!$B$6*H4240</f>
        <v>1.275</v>
      </c>
      <c r="M4240" s="37" t="n">
        <f aca="false">I4240+Inputs!$B$7*J4240</f>
        <v>52.122</v>
      </c>
      <c r="N4240" s="37" t="n">
        <f aca="false">K4240+L4240+M4240</f>
        <v>54.672</v>
      </c>
    </row>
    <row r="4241" customFormat="false" ht="15" hidden="false" customHeight="false" outlineLevel="0" collapsed="false">
      <c r="A4241" s="0" t="s">
        <v>9</v>
      </c>
      <c r="B4241" s="0" t="s">
        <v>365</v>
      </c>
      <c r="C4241" s="15" t="n">
        <v>46023</v>
      </c>
      <c r="D4241" s="0" t="n">
        <v>1</v>
      </c>
      <c r="E4241" s="0" t="n">
        <v>0</v>
      </c>
      <c r="F4241" s="0" t="n">
        <v>1</v>
      </c>
      <c r="G4241" s="0" t="n">
        <v>0</v>
      </c>
      <c r="H4241" s="0" t="n">
        <v>0</v>
      </c>
      <c r="I4241" s="0" t="n">
        <v>0</v>
      </c>
      <c r="J4241" s="0" t="n">
        <v>40</v>
      </c>
      <c r="K4241" s="37" t="n">
        <f aca="false">E4241+Inputs!$B$5*F4241</f>
        <v>1.275</v>
      </c>
      <c r="L4241" s="37" t="n">
        <f aca="false">G4241+Inputs!$B$6*H4241</f>
        <v>0</v>
      </c>
      <c r="M4241" s="37" t="n">
        <f aca="false">I4241+Inputs!$B$7*J4241</f>
        <v>49.64</v>
      </c>
      <c r="N4241" s="37" t="n">
        <f aca="false">K4241+L4241+M4241</f>
        <v>50.915</v>
      </c>
    </row>
    <row r="4242" customFormat="false" ht="15" hidden="false" customHeight="false" outlineLevel="0" collapsed="false">
      <c r="A4242" s="0" t="s">
        <v>9</v>
      </c>
      <c r="B4242" s="0" t="s">
        <v>365</v>
      </c>
      <c r="C4242" s="15" t="n">
        <v>46054</v>
      </c>
      <c r="D4242" s="0" t="n">
        <v>1</v>
      </c>
      <c r="E4242" s="0" t="n">
        <v>0</v>
      </c>
      <c r="F4242" s="0" t="n">
        <v>3</v>
      </c>
      <c r="G4242" s="0" t="n">
        <v>0</v>
      </c>
      <c r="H4242" s="0" t="n">
        <v>1</v>
      </c>
      <c r="I4242" s="0" t="n">
        <v>0</v>
      </c>
      <c r="J4242" s="0" t="n">
        <v>45</v>
      </c>
      <c r="K4242" s="37" t="n">
        <f aca="false">E4242+Inputs!$B$5*F4242</f>
        <v>3.825</v>
      </c>
      <c r="L4242" s="37" t="n">
        <f aca="false">G4242+Inputs!$B$6*H4242</f>
        <v>1.275</v>
      </c>
      <c r="M4242" s="37" t="n">
        <f aca="false">I4242+Inputs!$B$7*J4242</f>
        <v>55.845</v>
      </c>
      <c r="N4242" s="37" t="n">
        <f aca="false">K4242+L4242+M4242</f>
        <v>60.945</v>
      </c>
    </row>
    <row r="4243" customFormat="false" ht="15" hidden="false" customHeight="false" outlineLevel="0" collapsed="false">
      <c r="A4243" s="0" t="s">
        <v>9</v>
      </c>
      <c r="B4243" s="0" t="s">
        <v>365</v>
      </c>
      <c r="C4243" s="15" t="n">
        <v>46082</v>
      </c>
      <c r="D4243" s="0" t="n">
        <v>1</v>
      </c>
      <c r="E4243" s="0" t="n">
        <v>0</v>
      </c>
      <c r="F4243" s="0" t="n">
        <v>6</v>
      </c>
      <c r="G4243" s="0" t="n">
        <v>0</v>
      </c>
      <c r="H4243" s="0" t="n">
        <v>1</v>
      </c>
      <c r="I4243" s="0" t="n">
        <v>0</v>
      </c>
      <c r="J4243" s="0" t="n">
        <v>40</v>
      </c>
      <c r="K4243" s="37" t="n">
        <f aca="false">E4243+Inputs!$B$5*F4243</f>
        <v>7.65</v>
      </c>
      <c r="L4243" s="37" t="n">
        <f aca="false">G4243+Inputs!$B$6*H4243</f>
        <v>1.275</v>
      </c>
      <c r="M4243" s="37" t="n">
        <f aca="false">I4243+Inputs!$B$7*J4243</f>
        <v>49.64</v>
      </c>
      <c r="N4243" s="37" t="n">
        <f aca="false">K4243+L4243+M4243</f>
        <v>58.565</v>
      </c>
    </row>
    <row r="4244" customFormat="false" ht="15" hidden="false" customHeight="false" outlineLevel="0" collapsed="false">
      <c r="A4244" s="0" t="s">
        <v>9</v>
      </c>
      <c r="B4244" s="0" t="s">
        <v>365</v>
      </c>
      <c r="C4244" s="15" t="n">
        <v>46113</v>
      </c>
      <c r="D4244" s="0" t="n">
        <v>1</v>
      </c>
      <c r="E4244" s="0" t="n">
        <v>0</v>
      </c>
      <c r="F4244" s="0" t="n">
        <v>3</v>
      </c>
      <c r="G4244" s="0" t="n">
        <v>0</v>
      </c>
      <c r="H4244" s="0" t="n">
        <v>3</v>
      </c>
      <c r="I4244" s="0" t="n">
        <v>0</v>
      </c>
      <c r="J4244" s="0" t="n">
        <v>26</v>
      </c>
      <c r="K4244" s="37" t="n">
        <f aca="false">E4244+Inputs!$B$5*F4244</f>
        <v>3.825</v>
      </c>
      <c r="L4244" s="37" t="n">
        <f aca="false">G4244+Inputs!$B$6*H4244</f>
        <v>3.825</v>
      </c>
      <c r="M4244" s="37" t="n">
        <f aca="false">I4244+Inputs!$B$7*J4244</f>
        <v>32.266</v>
      </c>
      <c r="N4244" s="37" t="n">
        <f aca="false">K4244+L4244+M4244</f>
        <v>39.916</v>
      </c>
    </row>
    <row r="4245" customFormat="false" ht="15" hidden="false" customHeight="false" outlineLevel="0" collapsed="false">
      <c r="A4245" s="0" t="s">
        <v>9</v>
      </c>
      <c r="B4245" s="0" t="s">
        <v>365</v>
      </c>
      <c r="C4245" s="15" t="n">
        <v>46143</v>
      </c>
      <c r="D4245" s="0" t="n">
        <v>1</v>
      </c>
      <c r="E4245" s="0" t="n">
        <v>0</v>
      </c>
      <c r="F4245" s="0" t="n">
        <v>3</v>
      </c>
      <c r="G4245" s="0" t="n">
        <v>0</v>
      </c>
      <c r="H4245" s="0" t="n">
        <v>2</v>
      </c>
      <c r="I4245" s="0" t="n">
        <v>0</v>
      </c>
      <c r="J4245" s="0" t="n">
        <v>35</v>
      </c>
      <c r="K4245" s="37" t="n">
        <f aca="false">E4245+Inputs!$B$5*F4245</f>
        <v>3.825</v>
      </c>
      <c r="L4245" s="37" t="n">
        <f aca="false">G4245+Inputs!$B$6*H4245</f>
        <v>2.55</v>
      </c>
      <c r="M4245" s="37" t="n">
        <f aca="false">I4245+Inputs!$B$7*J4245</f>
        <v>43.435</v>
      </c>
      <c r="N4245" s="37" t="n">
        <f aca="false">K4245+L4245+M4245</f>
        <v>49.81</v>
      </c>
    </row>
    <row r="4246" customFormat="false" ht="15" hidden="false" customHeight="false" outlineLevel="0" collapsed="false">
      <c r="A4246" s="0" t="s">
        <v>9</v>
      </c>
      <c r="B4246" s="0" t="s">
        <v>365</v>
      </c>
      <c r="C4246" s="15" t="n">
        <v>46174</v>
      </c>
      <c r="D4246" s="0" t="n">
        <v>1</v>
      </c>
      <c r="E4246" s="0" t="n">
        <v>0</v>
      </c>
      <c r="F4246" s="0" t="n">
        <v>6</v>
      </c>
      <c r="G4246" s="0" t="n">
        <v>0</v>
      </c>
      <c r="H4246" s="0" t="n">
        <v>1</v>
      </c>
      <c r="I4246" s="0" t="n">
        <v>0</v>
      </c>
      <c r="J4246" s="0" t="n">
        <v>43</v>
      </c>
      <c r="K4246" s="37" t="n">
        <f aca="false">E4246+Inputs!$B$5*F4246</f>
        <v>7.65</v>
      </c>
      <c r="L4246" s="37" t="n">
        <f aca="false">G4246+Inputs!$B$6*H4246</f>
        <v>1.275</v>
      </c>
      <c r="M4246" s="37" t="n">
        <f aca="false">I4246+Inputs!$B$7*J4246</f>
        <v>53.363</v>
      </c>
      <c r="N4246" s="37" t="n">
        <f aca="false">K4246+L4246+M4246</f>
        <v>62.288</v>
      </c>
    </row>
    <row r="4247" customFormat="false" ht="15" hidden="false" customHeight="false" outlineLevel="0" collapsed="false">
      <c r="A4247" s="0" t="s">
        <v>9</v>
      </c>
      <c r="B4247" s="0" t="s">
        <v>365</v>
      </c>
      <c r="C4247" s="15" t="n">
        <v>46204</v>
      </c>
      <c r="D4247" s="0" t="n">
        <v>1</v>
      </c>
      <c r="E4247" s="0" t="n">
        <v>0</v>
      </c>
      <c r="F4247" s="0" t="n">
        <v>7</v>
      </c>
      <c r="G4247" s="0" t="n">
        <v>0</v>
      </c>
      <c r="H4247" s="0" t="n">
        <v>0</v>
      </c>
      <c r="I4247" s="0" t="n">
        <v>0</v>
      </c>
      <c r="J4247" s="0" t="n">
        <v>48</v>
      </c>
      <c r="K4247" s="37" t="n">
        <f aca="false">E4247+Inputs!$B$5*F4247</f>
        <v>8.925</v>
      </c>
      <c r="L4247" s="37" t="n">
        <f aca="false">G4247+Inputs!$B$6*H4247</f>
        <v>0</v>
      </c>
      <c r="M4247" s="37" t="n">
        <f aca="false">I4247+Inputs!$B$7*J4247</f>
        <v>59.568</v>
      </c>
      <c r="N4247" s="37" t="n">
        <f aca="false">K4247+L4247+M4247</f>
        <v>68.493</v>
      </c>
    </row>
    <row r="4248" customFormat="false" ht="15" hidden="false" customHeight="false" outlineLevel="0" collapsed="false">
      <c r="A4248" s="0" t="s">
        <v>9</v>
      </c>
      <c r="B4248" s="0" t="s">
        <v>365</v>
      </c>
      <c r="C4248" s="15" t="n">
        <v>46235</v>
      </c>
      <c r="D4248" s="0" t="n">
        <v>1</v>
      </c>
      <c r="E4248" s="0" t="n">
        <v>0</v>
      </c>
      <c r="F4248" s="0" t="n">
        <v>2</v>
      </c>
      <c r="G4248" s="0" t="n">
        <v>0</v>
      </c>
      <c r="H4248" s="0" t="n">
        <v>0</v>
      </c>
      <c r="I4248" s="0" t="n">
        <v>0</v>
      </c>
      <c r="J4248" s="0" t="n">
        <v>33</v>
      </c>
      <c r="K4248" s="37" t="n">
        <f aca="false">E4248+Inputs!$B$5*F4248</f>
        <v>2.55</v>
      </c>
      <c r="L4248" s="37" t="n">
        <f aca="false">G4248+Inputs!$B$6*H4248</f>
        <v>0</v>
      </c>
      <c r="M4248" s="37" t="n">
        <f aca="false">I4248+Inputs!$B$7*J4248</f>
        <v>40.953</v>
      </c>
      <c r="N4248" s="37" t="n">
        <f aca="false">K4248+L4248+M4248</f>
        <v>43.503</v>
      </c>
    </row>
    <row r="4249" customFormat="false" ht="15" hidden="false" customHeight="false" outlineLevel="0" collapsed="false">
      <c r="A4249" s="0" t="s">
        <v>9</v>
      </c>
      <c r="B4249" s="0" t="s">
        <v>424</v>
      </c>
      <c r="C4249" s="15" t="n">
        <v>44927</v>
      </c>
      <c r="D4249" s="0" t="n">
        <v>4</v>
      </c>
      <c r="E4249" s="0" t="n">
        <v>0</v>
      </c>
      <c r="F4249" s="0" t="n">
        <v>26</v>
      </c>
      <c r="G4249" s="0" t="n">
        <v>0</v>
      </c>
      <c r="H4249" s="0" t="n">
        <v>0</v>
      </c>
      <c r="I4249" s="0" t="n">
        <v>0</v>
      </c>
      <c r="J4249" s="0" t="n">
        <v>257</v>
      </c>
      <c r="K4249" s="37" t="n">
        <f aca="false">E4249+Inputs!$B$5*F4249</f>
        <v>33.15</v>
      </c>
      <c r="L4249" s="37" t="n">
        <f aca="false">G4249+Inputs!$B$6*H4249</f>
        <v>0</v>
      </c>
      <c r="M4249" s="37" t="n">
        <f aca="false">I4249+Inputs!$B$7*J4249</f>
        <v>318.937</v>
      </c>
      <c r="N4249" s="37" t="n">
        <f aca="false">K4249+L4249+M4249</f>
        <v>352.087</v>
      </c>
    </row>
    <row r="4250" customFormat="false" ht="15" hidden="false" customHeight="false" outlineLevel="0" collapsed="false">
      <c r="A4250" s="0" t="s">
        <v>9</v>
      </c>
      <c r="B4250" s="0" t="s">
        <v>424</v>
      </c>
      <c r="C4250" s="15" t="n">
        <v>44958</v>
      </c>
      <c r="D4250" s="0" t="n">
        <v>4</v>
      </c>
      <c r="E4250" s="0" t="n">
        <v>0</v>
      </c>
      <c r="F4250" s="0" t="n">
        <v>36</v>
      </c>
      <c r="G4250" s="0" t="n">
        <v>0</v>
      </c>
      <c r="H4250" s="0" t="n">
        <v>0</v>
      </c>
      <c r="I4250" s="0" t="n">
        <v>0</v>
      </c>
      <c r="J4250" s="0" t="n">
        <v>200</v>
      </c>
      <c r="K4250" s="37" t="n">
        <f aca="false">E4250+Inputs!$B$5*F4250</f>
        <v>45.9</v>
      </c>
      <c r="L4250" s="37" t="n">
        <f aca="false">G4250+Inputs!$B$6*H4250</f>
        <v>0</v>
      </c>
      <c r="M4250" s="37" t="n">
        <f aca="false">I4250+Inputs!$B$7*J4250</f>
        <v>248.2</v>
      </c>
      <c r="N4250" s="37" t="n">
        <f aca="false">K4250+L4250+M4250</f>
        <v>294.1</v>
      </c>
    </row>
    <row r="4251" customFormat="false" ht="15" hidden="false" customHeight="false" outlineLevel="0" collapsed="false">
      <c r="A4251" s="0" t="s">
        <v>9</v>
      </c>
      <c r="B4251" s="0" t="s">
        <v>424</v>
      </c>
      <c r="C4251" s="15" t="n">
        <v>44986</v>
      </c>
      <c r="D4251" s="0" t="n">
        <v>4</v>
      </c>
      <c r="E4251" s="0" t="n">
        <v>0</v>
      </c>
      <c r="F4251" s="0" t="n">
        <v>7</v>
      </c>
      <c r="G4251" s="0" t="n">
        <v>0</v>
      </c>
      <c r="H4251" s="0" t="n">
        <v>1</v>
      </c>
      <c r="I4251" s="0" t="n">
        <v>0</v>
      </c>
      <c r="J4251" s="0" t="n">
        <v>42</v>
      </c>
      <c r="K4251" s="37" t="n">
        <f aca="false">E4251+Inputs!$B$5*F4251</f>
        <v>8.925</v>
      </c>
      <c r="L4251" s="37" t="n">
        <f aca="false">G4251+Inputs!$B$6*H4251</f>
        <v>1.275</v>
      </c>
      <c r="M4251" s="37" t="n">
        <f aca="false">I4251+Inputs!$B$7*J4251</f>
        <v>52.122</v>
      </c>
      <c r="N4251" s="37" t="n">
        <f aca="false">K4251+L4251+M4251</f>
        <v>62.322</v>
      </c>
    </row>
    <row r="4252" customFormat="false" ht="15" hidden="false" customHeight="false" outlineLevel="0" collapsed="false">
      <c r="A4252" s="0" t="s">
        <v>9</v>
      </c>
      <c r="B4252" s="0" t="s">
        <v>424</v>
      </c>
      <c r="C4252" s="15" t="n">
        <v>45017</v>
      </c>
      <c r="D4252" s="0" t="n">
        <v>4</v>
      </c>
      <c r="E4252" s="0" t="n">
        <v>0</v>
      </c>
      <c r="F4252" s="0" t="n">
        <v>7</v>
      </c>
      <c r="G4252" s="0" t="n">
        <v>0</v>
      </c>
      <c r="H4252" s="0" t="n">
        <v>0</v>
      </c>
      <c r="I4252" s="0" t="n">
        <v>0</v>
      </c>
      <c r="J4252" s="0" t="n">
        <v>97</v>
      </c>
      <c r="K4252" s="37" t="n">
        <f aca="false">E4252+Inputs!$B$5*F4252</f>
        <v>8.925</v>
      </c>
      <c r="L4252" s="37" t="n">
        <f aca="false">G4252+Inputs!$B$6*H4252</f>
        <v>0</v>
      </c>
      <c r="M4252" s="37" t="n">
        <f aca="false">I4252+Inputs!$B$7*J4252</f>
        <v>120.377</v>
      </c>
      <c r="N4252" s="37" t="n">
        <f aca="false">K4252+L4252+M4252</f>
        <v>129.302</v>
      </c>
    </row>
    <row r="4253" customFormat="false" ht="15" hidden="false" customHeight="false" outlineLevel="0" collapsed="false">
      <c r="A4253" s="0" t="s">
        <v>9</v>
      </c>
      <c r="B4253" s="0" t="s">
        <v>424</v>
      </c>
      <c r="C4253" s="15" t="n">
        <v>45047</v>
      </c>
      <c r="D4253" s="0" t="n">
        <v>4</v>
      </c>
      <c r="E4253" s="0" t="n">
        <v>0</v>
      </c>
      <c r="F4253" s="0" t="n">
        <v>39</v>
      </c>
      <c r="G4253" s="0" t="n">
        <v>0</v>
      </c>
      <c r="H4253" s="0" t="n">
        <v>2</v>
      </c>
      <c r="I4253" s="0" t="n">
        <v>0</v>
      </c>
      <c r="J4253" s="0" t="n">
        <v>240</v>
      </c>
      <c r="K4253" s="37" t="n">
        <f aca="false">E4253+Inputs!$B$5*F4253</f>
        <v>49.725</v>
      </c>
      <c r="L4253" s="37" t="n">
        <f aca="false">G4253+Inputs!$B$6*H4253</f>
        <v>2.55</v>
      </c>
      <c r="M4253" s="37" t="n">
        <f aca="false">I4253+Inputs!$B$7*J4253</f>
        <v>297.84</v>
      </c>
      <c r="N4253" s="37" t="n">
        <f aca="false">K4253+L4253+M4253</f>
        <v>350.115</v>
      </c>
    </row>
    <row r="4254" customFormat="false" ht="15" hidden="false" customHeight="false" outlineLevel="0" collapsed="false">
      <c r="A4254" s="0" t="s">
        <v>9</v>
      </c>
      <c r="B4254" s="0" t="s">
        <v>424</v>
      </c>
      <c r="C4254" s="15" t="n">
        <v>45078</v>
      </c>
      <c r="D4254" s="0" t="n">
        <v>4</v>
      </c>
      <c r="E4254" s="0" t="n">
        <v>0</v>
      </c>
      <c r="F4254" s="0" t="n">
        <v>45</v>
      </c>
      <c r="G4254" s="0" t="n">
        <v>0</v>
      </c>
      <c r="H4254" s="0" t="n">
        <v>1</v>
      </c>
      <c r="I4254" s="0" t="n">
        <v>0</v>
      </c>
      <c r="J4254" s="0" t="n">
        <v>318</v>
      </c>
      <c r="K4254" s="37" t="n">
        <f aca="false">E4254+Inputs!$B$5*F4254</f>
        <v>57.375</v>
      </c>
      <c r="L4254" s="37" t="n">
        <f aca="false">G4254+Inputs!$B$6*H4254</f>
        <v>1.275</v>
      </c>
      <c r="M4254" s="37" t="n">
        <f aca="false">I4254+Inputs!$B$7*J4254</f>
        <v>394.638</v>
      </c>
      <c r="N4254" s="37" t="n">
        <f aca="false">K4254+L4254+M4254</f>
        <v>453.288</v>
      </c>
    </row>
    <row r="4255" customFormat="false" ht="15" hidden="false" customHeight="false" outlineLevel="0" collapsed="false">
      <c r="A4255" s="0" t="s">
        <v>9</v>
      </c>
      <c r="B4255" s="0" t="s">
        <v>424</v>
      </c>
      <c r="C4255" s="15" t="n">
        <v>45108</v>
      </c>
      <c r="D4255" s="0" t="n">
        <v>4</v>
      </c>
      <c r="E4255" s="0" t="n">
        <v>0</v>
      </c>
      <c r="F4255" s="0" t="n">
        <v>43</v>
      </c>
      <c r="G4255" s="0" t="n">
        <v>0</v>
      </c>
      <c r="H4255" s="0" t="n">
        <v>2</v>
      </c>
      <c r="I4255" s="0" t="n">
        <v>0</v>
      </c>
      <c r="J4255" s="0" t="n">
        <v>274</v>
      </c>
      <c r="K4255" s="37" t="n">
        <f aca="false">E4255+Inputs!$B$5*F4255</f>
        <v>54.825</v>
      </c>
      <c r="L4255" s="37" t="n">
        <f aca="false">G4255+Inputs!$B$6*H4255</f>
        <v>2.55</v>
      </c>
      <c r="M4255" s="37" t="n">
        <f aca="false">I4255+Inputs!$B$7*J4255</f>
        <v>340.034</v>
      </c>
      <c r="N4255" s="37" t="n">
        <f aca="false">K4255+L4255+M4255</f>
        <v>397.409</v>
      </c>
    </row>
    <row r="4256" customFormat="false" ht="15" hidden="false" customHeight="false" outlineLevel="0" collapsed="false">
      <c r="A4256" s="0" t="s">
        <v>9</v>
      </c>
      <c r="B4256" s="0" t="s">
        <v>424</v>
      </c>
      <c r="C4256" s="15" t="n">
        <v>45139</v>
      </c>
      <c r="D4256" s="0" t="n">
        <v>4</v>
      </c>
      <c r="E4256" s="0" t="n">
        <v>0</v>
      </c>
      <c r="F4256" s="0" t="n">
        <v>37</v>
      </c>
      <c r="G4256" s="0" t="n">
        <v>0</v>
      </c>
      <c r="H4256" s="0" t="n">
        <v>7</v>
      </c>
      <c r="I4256" s="0" t="n">
        <v>0</v>
      </c>
      <c r="J4256" s="0" t="n">
        <v>306</v>
      </c>
      <c r="K4256" s="37" t="n">
        <f aca="false">E4256+Inputs!$B$5*F4256</f>
        <v>47.175</v>
      </c>
      <c r="L4256" s="37" t="n">
        <f aca="false">G4256+Inputs!$B$6*H4256</f>
        <v>8.925</v>
      </c>
      <c r="M4256" s="37" t="n">
        <f aca="false">I4256+Inputs!$B$7*J4256</f>
        <v>379.746</v>
      </c>
      <c r="N4256" s="37" t="n">
        <f aca="false">K4256+L4256+M4256</f>
        <v>435.846</v>
      </c>
    </row>
    <row r="4257" customFormat="false" ht="15" hidden="false" customHeight="false" outlineLevel="0" collapsed="false">
      <c r="A4257" s="0" t="s">
        <v>9</v>
      </c>
      <c r="B4257" s="0" t="s">
        <v>424</v>
      </c>
      <c r="C4257" s="15" t="n">
        <v>45170</v>
      </c>
      <c r="D4257" s="0" t="n">
        <v>4</v>
      </c>
      <c r="E4257" s="0" t="n">
        <v>0</v>
      </c>
      <c r="F4257" s="0" t="n">
        <v>46</v>
      </c>
      <c r="G4257" s="0" t="n">
        <v>0</v>
      </c>
      <c r="H4257" s="0" t="n">
        <v>6</v>
      </c>
      <c r="I4257" s="0" t="n">
        <v>0</v>
      </c>
      <c r="J4257" s="0" t="n">
        <v>318</v>
      </c>
      <c r="K4257" s="37" t="n">
        <f aca="false">E4257+Inputs!$B$5*F4257</f>
        <v>58.65</v>
      </c>
      <c r="L4257" s="37" t="n">
        <f aca="false">G4257+Inputs!$B$6*H4257</f>
        <v>7.65</v>
      </c>
      <c r="M4257" s="37" t="n">
        <f aca="false">I4257+Inputs!$B$7*J4257</f>
        <v>394.638</v>
      </c>
      <c r="N4257" s="37" t="n">
        <f aca="false">K4257+L4257+M4257</f>
        <v>460.938</v>
      </c>
    </row>
    <row r="4258" customFormat="false" ht="15" hidden="false" customHeight="false" outlineLevel="0" collapsed="false">
      <c r="A4258" s="0" t="s">
        <v>9</v>
      </c>
      <c r="B4258" s="0" t="s">
        <v>424</v>
      </c>
      <c r="C4258" s="15" t="n">
        <v>45200</v>
      </c>
      <c r="D4258" s="0" t="n">
        <v>4</v>
      </c>
      <c r="E4258" s="0" t="n">
        <v>0</v>
      </c>
      <c r="F4258" s="0" t="n">
        <v>35</v>
      </c>
      <c r="G4258" s="0" t="n">
        <v>0</v>
      </c>
      <c r="H4258" s="0" t="n">
        <v>4</v>
      </c>
      <c r="I4258" s="0" t="n">
        <v>0</v>
      </c>
      <c r="J4258" s="0" t="n">
        <v>257</v>
      </c>
      <c r="K4258" s="37" t="n">
        <f aca="false">E4258+Inputs!$B$5*F4258</f>
        <v>44.625</v>
      </c>
      <c r="L4258" s="37" t="n">
        <f aca="false">G4258+Inputs!$B$6*H4258</f>
        <v>5.1</v>
      </c>
      <c r="M4258" s="37" t="n">
        <f aca="false">I4258+Inputs!$B$7*J4258</f>
        <v>318.937</v>
      </c>
      <c r="N4258" s="37" t="n">
        <f aca="false">K4258+L4258+M4258</f>
        <v>368.662</v>
      </c>
    </row>
    <row r="4259" customFormat="false" ht="15" hidden="false" customHeight="false" outlineLevel="0" collapsed="false">
      <c r="A4259" s="0" t="s">
        <v>9</v>
      </c>
      <c r="B4259" s="0" t="s">
        <v>424</v>
      </c>
      <c r="C4259" s="15" t="n">
        <v>45231</v>
      </c>
      <c r="D4259" s="0" t="n">
        <v>4</v>
      </c>
      <c r="E4259" s="0" t="n">
        <v>0</v>
      </c>
      <c r="F4259" s="0" t="n">
        <v>52</v>
      </c>
      <c r="G4259" s="0" t="n">
        <v>0</v>
      </c>
      <c r="H4259" s="0" t="n">
        <v>6</v>
      </c>
      <c r="I4259" s="0" t="n">
        <v>0</v>
      </c>
      <c r="J4259" s="0" t="n">
        <v>285</v>
      </c>
      <c r="K4259" s="37" t="n">
        <f aca="false">E4259+Inputs!$B$5*F4259</f>
        <v>66.3</v>
      </c>
      <c r="L4259" s="37" t="n">
        <f aca="false">G4259+Inputs!$B$6*H4259</f>
        <v>7.65</v>
      </c>
      <c r="M4259" s="37" t="n">
        <f aca="false">I4259+Inputs!$B$7*J4259</f>
        <v>353.685</v>
      </c>
      <c r="N4259" s="37" t="n">
        <f aca="false">K4259+L4259+M4259</f>
        <v>427.635</v>
      </c>
    </row>
    <row r="4260" customFormat="false" ht="15" hidden="false" customHeight="false" outlineLevel="0" collapsed="false">
      <c r="A4260" s="0" t="s">
        <v>9</v>
      </c>
      <c r="B4260" s="0" t="s">
        <v>424</v>
      </c>
      <c r="C4260" s="15" t="n">
        <v>45261</v>
      </c>
      <c r="D4260" s="0" t="n">
        <v>4</v>
      </c>
      <c r="E4260" s="0" t="n">
        <v>0</v>
      </c>
      <c r="F4260" s="0" t="n">
        <v>26</v>
      </c>
      <c r="G4260" s="0" t="n">
        <v>0</v>
      </c>
      <c r="H4260" s="0" t="n">
        <v>4</v>
      </c>
      <c r="I4260" s="0" t="n">
        <v>0</v>
      </c>
      <c r="J4260" s="0" t="n">
        <v>195</v>
      </c>
      <c r="K4260" s="37" t="n">
        <f aca="false">E4260+Inputs!$B$5*F4260</f>
        <v>33.15</v>
      </c>
      <c r="L4260" s="37" t="n">
        <f aca="false">G4260+Inputs!$B$6*H4260</f>
        <v>5.1</v>
      </c>
      <c r="M4260" s="37" t="n">
        <f aca="false">I4260+Inputs!$B$7*J4260</f>
        <v>241.995</v>
      </c>
      <c r="N4260" s="37" t="n">
        <f aca="false">K4260+L4260+M4260</f>
        <v>280.245</v>
      </c>
    </row>
    <row r="4261" customFormat="false" ht="15" hidden="false" customHeight="false" outlineLevel="0" collapsed="false">
      <c r="A4261" s="0" t="s">
        <v>9</v>
      </c>
      <c r="B4261" s="0" t="s">
        <v>424</v>
      </c>
      <c r="C4261" s="15" t="n">
        <v>45292</v>
      </c>
      <c r="D4261" s="0" t="n">
        <v>4</v>
      </c>
      <c r="E4261" s="0" t="n">
        <v>0</v>
      </c>
      <c r="F4261" s="0" t="n">
        <v>37</v>
      </c>
      <c r="G4261" s="0" t="n">
        <v>0</v>
      </c>
      <c r="H4261" s="0" t="n">
        <v>4</v>
      </c>
      <c r="I4261" s="0" t="n">
        <v>0</v>
      </c>
      <c r="J4261" s="0" t="n">
        <v>228</v>
      </c>
      <c r="K4261" s="37" t="n">
        <f aca="false">E4261+Inputs!$B$5*F4261</f>
        <v>47.175</v>
      </c>
      <c r="L4261" s="37" t="n">
        <f aca="false">G4261+Inputs!$B$6*H4261</f>
        <v>5.1</v>
      </c>
      <c r="M4261" s="37" t="n">
        <f aca="false">I4261+Inputs!$B$7*J4261</f>
        <v>282.948</v>
      </c>
      <c r="N4261" s="37" t="n">
        <f aca="false">K4261+L4261+M4261</f>
        <v>335.223</v>
      </c>
    </row>
    <row r="4262" customFormat="false" ht="15" hidden="false" customHeight="false" outlineLevel="0" collapsed="false">
      <c r="A4262" s="0" t="s">
        <v>9</v>
      </c>
      <c r="B4262" s="0" t="s">
        <v>424</v>
      </c>
      <c r="C4262" s="15" t="n">
        <v>45323</v>
      </c>
      <c r="D4262" s="0" t="n">
        <v>4</v>
      </c>
      <c r="E4262" s="0" t="n">
        <v>0</v>
      </c>
      <c r="F4262" s="0" t="n">
        <v>5</v>
      </c>
      <c r="G4262" s="0" t="n">
        <v>0</v>
      </c>
      <c r="H4262" s="0" t="n">
        <v>0</v>
      </c>
      <c r="I4262" s="0" t="n">
        <v>0</v>
      </c>
      <c r="J4262" s="0" t="n">
        <v>28</v>
      </c>
      <c r="K4262" s="37" t="n">
        <f aca="false">E4262+Inputs!$B$5*F4262</f>
        <v>6.375</v>
      </c>
      <c r="L4262" s="37" t="n">
        <f aca="false">G4262+Inputs!$B$6*H4262</f>
        <v>0</v>
      </c>
      <c r="M4262" s="37" t="n">
        <f aca="false">I4262+Inputs!$B$7*J4262</f>
        <v>34.748</v>
      </c>
      <c r="N4262" s="37" t="n">
        <f aca="false">K4262+L4262+M4262</f>
        <v>41.123</v>
      </c>
    </row>
    <row r="4263" customFormat="false" ht="15" hidden="false" customHeight="false" outlineLevel="0" collapsed="false">
      <c r="A4263" s="0" t="s">
        <v>9</v>
      </c>
      <c r="B4263" s="0" t="s">
        <v>424</v>
      </c>
      <c r="C4263" s="15" t="n">
        <v>45352</v>
      </c>
      <c r="D4263" s="0" t="n">
        <v>4</v>
      </c>
      <c r="E4263" s="0" t="n">
        <v>0</v>
      </c>
      <c r="F4263" s="0" t="n">
        <v>15</v>
      </c>
      <c r="G4263" s="0" t="n">
        <v>0</v>
      </c>
      <c r="H4263" s="0" t="n">
        <v>1</v>
      </c>
      <c r="I4263" s="0" t="n">
        <v>0</v>
      </c>
      <c r="J4263" s="0" t="n">
        <v>48</v>
      </c>
      <c r="K4263" s="37" t="n">
        <f aca="false">E4263+Inputs!$B$5*F4263</f>
        <v>19.125</v>
      </c>
      <c r="L4263" s="37" t="n">
        <f aca="false">G4263+Inputs!$B$6*H4263</f>
        <v>1.275</v>
      </c>
      <c r="M4263" s="37" t="n">
        <f aca="false">I4263+Inputs!$B$7*J4263</f>
        <v>59.568</v>
      </c>
      <c r="N4263" s="37" t="n">
        <f aca="false">K4263+L4263+M4263</f>
        <v>79.968</v>
      </c>
    </row>
    <row r="4264" customFormat="false" ht="15" hidden="false" customHeight="false" outlineLevel="0" collapsed="false">
      <c r="A4264" s="0" t="s">
        <v>9</v>
      </c>
      <c r="B4264" s="0" t="s">
        <v>424</v>
      </c>
      <c r="C4264" s="15" t="n">
        <v>45383</v>
      </c>
      <c r="D4264" s="0" t="n">
        <v>4</v>
      </c>
      <c r="E4264" s="0" t="n">
        <v>0</v>
      </c>
      <c r="F4264" s="0" t="n">
        <v>22</v>
      </c>
      <c r="G4264" s="0" t="n">
        <v>0</v>
      </c>
      <c r="H4264" s="0" t="n">
        <v>6</v>
      </c>
      <c r="I4264" s="0" t="n">
        <v>0</v>
      </c>
      <c r="J4264" s="0" t="n">
        <v>195</v>
      </c>
      <c r="K4264" s="37" t="n">
        <f aca="false">E4264+Inputs!$B$5*F4264</f>
        <v>28.05</v>
      </c>
      <c r="L4264" s="37" t="n">
        <f aca="false">G4264+Inputs!$B$6*H4264</f>
        <v>7.65</v>
      </c>
      <c r="M4264" s="37" t="n">
        <f aca="false">I4264+Inputs!$B$7*J4264</f>
        <v>241.995</v>
      </c>
      <c r="N4264" s="37" t="n">
        <f aca="false">K4264+L4264+M4264</f>
        <v>277.695</v>
      </c>
    </row>
    <row r="4265" customFormat="false" ht="15" hidden="false" customHeight="false" outlineLevel="0" collapsed="false">
      <c r="A4265" s="0" t="s">
        <v>9</v>
      </c>
      <c r="B4265" s="0" t="s">
        <v>424</v>
      </c>
      <c r="C4265" s="15" t="n">
        <v>45413</v>
      </c>
      <c r="D4265" s="0" t="n">
        <v>4</v>
      </c>
      <c r="E4265" s="0" t="n">
        <v>0</v>
      </c>
      <c r="F4265" s="0" t="n">
        <v>24</v>
      </c>
      <c r="G4265" s="0" t="n">
        <v>0</v>
      </c>
      <c r="H4265" s="0" t="n">
        <v>3</v>
      </c>
      <c r="I4265" s="0" t="n">
        <v>0</v>
      </c>
      <c r="J4265" s="0" t="n">
        <v>186</v>
      </c>
      <c r="K4265" s="37" t="n">
        <f aca="false">E4265+Inputs!$B$5*F4265</f>
        <v>30.6</v>
      </c>
      <c r="L4265" s="37" t="n">
        <f aca="false">G4265+Inputs!$B$6*H4265</f>
        <v>3.825</v>
      </c>
      <c r="M4265" s="37" t="n">
        <f aca="false">I4265+Inputs!$B$7*J4265</f>
        <v>230.826</v>
      </c>
      <c r="N4265" s="37" t="n">
        <f aca="false">K4265+L4265+M4265</f>
        <v>265.251</v>
      </c>
    </row>
    <row r="4266" customFormat="false" ht="15" hidden="false" customHeight="false" outlineLevel="0" collapsed="false">
      <c r="A4266" s="0" t="s">
        <v>9</v>
      </c>
      <c r="B4266" s="0" t="s">
        <v>424</v>
      </c>
      <c r="C4266" s="15" t="n">
        <v>45444</v>
      </c>
      <c r="D4266" s="0" t="n">
        <v>4</v>
      </c>
      <c r="E4266" s="0" t="n">
        <v>0</v>
      </c>
      <c r="F4266" s="0" t="n">
        <v>39</v>
      </c>
      <c r="G4266" s="0" t="n">
        <v>0</v>
      </c>
      <c r="H4266" s="0" t="n">
        <v>11</v>
      </c>
      <c r="I4266" s="0" t="n">
        <v>0</v>
      </c>
      <c r="J4266" s="0" t="n">
        <v>297</v>
      </c>
      <c r="K4266" s="37" t="n">
        <f aca="false">E4266+Inputs!$B$5*F4266</f>
        <v>49.725</v>
      </c>
      <c r="L4266" s="37" t="n">
        <f aca="false">G4266+Inputs!$B$6*H4266</f>
        <v>14.025</v>
      </c>
      <c r="M4266" s="37" t="n">
        <f aca="false">I4266+Inputs!$B$7*J4266</f>
        <v>368.577</v>
      </c>
      <c r="N4266" s="37" t="n">
        <f aca="false">K4266+L4266+M4266</f>
        <v>432.327</v>
      </c>
    </row>
    <row r="4267" customFormat="false" ht="15" hidden="false" customHeight="false" outlineLevel="0" collapsed="false">
      <c r="A4267" s="0" t="s">
        <v>9</v>
      </c>
      <c r="B4267" s="0" t="s">
        <v>424</v>
      </c>
      <c r="C4267" s="15" t="n">
        <v>45474</v>
      </c>
      <c r="D4267" s="0" t="n">
        <v>4</v>
      </c>
      <c r="E4267" s="0" t="n">
        <v>0</v>
      </c>
      <c r="F4267" s="0" t="n">
        <v>24</v>
      </c>
      <c r="G4267" s="0" t="n">
        <v>0</v>
      </c>
      <c r="H4267" s="0" t="n">
        <v>9</v>
      </c>
      <c r="I4267" s="0" t="n">
        <v>0</v>
      </c>
      <c r="J4267" s="0" t="n">
        <v>256</v>
      </c>
      <c r="K4267" s="37" t="n">
        <f aca="false">E4267+Inputs!$B$5*F4267</f>
        <v>30.6</v>
      </c>
      <c r="L4267" s="37" t="n">
        <f aca="false">G4267+Inputs!$B$6*H4267</f>
        <v>11.475</v>
      </c>
      <c r="M4267" s="37" t="n">
        <f aca="false">I4267+Inputs!$B$7*J4267</f>
        <v>317.696</v>
      </c>
      <c r="N4267" s="37" t="n">
        <f aca="false">K4267+L4267+M4267</f>
        <v>359.771</v>
      </c>
    </row>
    <row r="4268" customFormat="false" ht="15" hidden="false" customHeight="false" outlineLevel="0" collapsed="false">
      <c r="A4268" s="0" t="s">
        <v>9</v>
      </c>
      <c r="B4268" s="0" t="s">
        <v>424</v>
      </c>
      <c r="C4268" s="15" t="n">
        <v>45505</v>
      </c>
      <c r="D4268" s="0" t="n">
        <v>4</v>
      </c>
      <c r="E4268" s="0" t="n">
        <v>0</v>
      </c>
      <c r="F4268" s="0" t="n">
        <v>32</v>
      </c>
      <c r="G4268" s="0" t="n">
        <v>0</v>
      </c>
      <c r="H4268" s="0" t="n">
        <v>6</v>
      </c>
      <c r="I4268" s="0" t="n">
        <v>0</v>
      </c>
      <c r="J4268" s="0" t="n">
        <v>230</v>
      </c>
      <c r="K4268" s="37" t="n">
        <f aca="false">E4268+Inputs!$B$5*F4268</f>
        <v>40.8</v>
      </c>
      <c r="L4268" s="37" t="n">
        <f aca="false">G4268+Inputs!$B$6*H4268</f>
        <v>7.65</v>
      </c>
      <c r="M4268" s="37" t="n">
        <f aca="false">I4268+Inputs!$B$7*J4268</f>
        <v>285.43</v>
      </c>
      <c r="N4268" s="37" t="n">
        <f aca="false">K4268+L4268+M4268</f>
        <v>333.88</v>
      </c>
    </row>
    <row r="4269" customFormat="false" ht="15" hidden="false" customHeight="false" outlineLevel="0" collapsed="false">
      <c r="A4269" s="0" t="s">
        <v>9</v>
      </c>
      <c r="B4269" s="0" t="s">
        <v>424</v>
      </c>
      <c r="C4269" s="15" t="n">
        <v>45536</v>
      </c>
      <c r="D4269" s="0" t="n">
        <v>4</v>
      </c>
      <c r="E4269" s="0" t="n">
        <v>0</v>
      </c>
      <c r="F4269" s="0" t="n">
        <v>43</v>
      </c>
      <c r="G4269" s="0" t="n">
        <v>0</v>
      </c>
      <c r="H4269" s="0" t="n">
        <v>14</v>
      </c>
      <c r="I4269" s="0" t="n">
        <v>0</v>
      </c>
      <c r="J4269" s="0" t="n">
        <v>231</v>
      </c>
      <c r="K4269" s="37" t="n">
        <f aca="false">E4269+Inputs!$B$5*F4269</f>
        <v>54.825</v>
      </c>
      <c r="L4269" s="37" t="n">
        <f aca="false">G4269+Inputs!$B$6*H4269</f>
        <v>17.85</v>
      </c>
      <c r="M4269" s="37" t="n">
        <f aca="false">I4269+Inputs!$B$7*J4269</f>
        <v>286.671</v>
      </c>
      <c r="N4269" s="37" t="n">
        <f aca="false">K4269+L4269+M4269</f>
        <v>359.346</v>
      </c>
    </row>
    <row r="4270" customFormat="false" ht="15" hidden="false" customHeight="false" outlineLevel="0" collapsed="false">
      <c r="A4270" s="0" t="s">
        <v>9</v>
      </c>
      <c r="B4270" s="0" t="s">
        <v>424</v>
      </c>
      <c r="C4270" s="15" t="n">
        <v>45566</v>
      </c>
      <c r="D4270" s="0" t="n">
        <v>4</v>
      </c>
      <c r="E4270" s="0" t="n">
        <v>0</v>
      </c>
      <c r="F4270" s="0" t="n">
        <v>30</v>
      </c>
      <c r="G4270" s="0" t="n">
        <v>0</v>
      </c>
      <c r="H4270" s="0" t="n">
        <v>11</v>
      </c>
      <c r="I4270" s="0" t="n">
        <v>0</v>
      </c>
      <c r="J4270" s="0" t="n">
        <v>254</v>
      </c>
      <c r="K4270" s="37" t="n">
        <f aca="false">E4270+Inputs!$B$5*F4270</f>
        <v>38.25</v>
      </c>
      <c r="L4270" s="37" t="n">
        <f aca="false">G4270+Inputs!$B$6*H4270</f>
        <v>14.025</v>
      </c>
      <c r="M4270" s="37" t="n">
        <f aca="false">I4270+Inputs!$B$7*J4270</f>
        <v>315.214</v>
      </c>
      <c r="N4270" s="37" t="n">
        <f aca="false">K4270+L4270+M4270</f>
        <v>367.489</v>
      </c>
    </row>
    <row r="4271" customFormat="false" ht="15" hidden="false" customHeight="false" outlineLevel="0" collapsed="false">
      <c r="A4271" s="0" t="s">
        <v>9</v>
      </c>
      <c r="B4271" s="0" t="s">
        <v>424</v>
      </c>
      <c r="C4271" s="15" t="n">
        <v>45597</v>
      </c>
      <c r="D4271" s="0" t="n">
        <v>4</v>
      </c>
      <c r="E4271" s="0" t="n">
        <v>0</v>
      </c>
      <c r="F4271" s="0" t="n">
        <v>26</v>
      </c>
      <c r="G4271" s="0" t="n">
        <v>0</v>
      </c>
      <c r="H4271" s="0" t="n">
        <v>15</v>
      </c>
      <c r="I4271" s="0" t="n">
        <v>0</v>
      </c>
      <c r="J4271" s="0" t="n">
        <v>242</v>
      </c>
      <c r="K4271" s="37" t="n">
        <f aca="false">E4271+Inputs!$B$5*F4271</f>
        <v>33.15</v>
      </c>
      <c r="L4271" s="37" t="n">
        <f aca="false">G4271+Inputs!$B$6*H4271</f>
        <v>19.125</v>
      </c>
      <c r="M4271" s="37" t="n">
        <f aca="false">I4271+Inputs!$B$7*J4271</f>
        <v>300.322</v>
      </c>
      <c r="N4271" s="37" t="n">
        <f aca="false">K4271+L4271+M4271</f>
        <v>352.597</v>
      </c>
    </row>
    <row r="4272" customFormat="false" ht="15" hidden="false" customHeight="false" outlineLevel="0" collapsed="false">
      <c r="A4272" s="0" t="s">
        <v>9</v>
      </c>
      <c r="B4272" s="0" t="s">
        <v>424</v>
      </c>
      <c r="C4272" s="15" t="n">
        <v>45627</v>
      </c>
      <c r="D4272" s="0" t="n">
        <v>4</v>
      </c>
      <c r="E4272" s="0" t="n">
        <v>0</v>
      </c>
      <c r="F4272" s="0" t="n">
        <v>35</v>
      </c>
      <c r="G4272" s="0" t="n">
        <v>0</v>
      </c>
      <c r="H4272" s="0" t="n">
        <v>9</v>
      </c>
      <c r="I4272" s="0" t="n">
        <v>0</v>
      </c>
      <c r="J4272" s="0" t="n">
        <v>206</v>
      </c>
      <c r="K4272" s="37" t="n">
        <f aca="false">E4272+Inputs!$B$5*F4272</f>
        <v>44.625</v>
      </c>
      <c r="L4272" s="37" t="n">
        <f aca="false">G4272+Inputs!$B$6*H4272</f>
        <v>11.475</v>
      </c>
      <c r="M4272" s="37" t="n">
        <f aca="false">I4272+Inputs!$B$7*J4272</f>
        <v>255.646</v>
      </c>
      <c r="N4272" s="37" t="n">
        <f aca="false">K4272+L4272+M4272</f>
        <v>311.746</v>
      </c>
    </row>
    <row r="4273" customFormat="false" ht="15" hidden="false" customHeight="false" outlineLevel="0" collapsed="false">
      <c r="A4273" s="0" t="s">
        <v>9</v>
      </c>
      <c r="B4273" s="0" t="s">
        <v>424</v>
      </c>
      <c r="C4273" s="15" t="n">
        <v>45658</v>
      </c>
      <c r="D4273" s="0" t="n">
        <v>4</v>
      </c>
      <c r="E4273" s="0" t="n">
        <v>0</v>
      </c>
      <c r="F4273" s="0" t="n">
        <v>20</v>
      </c>
      <c r="G4273" s="0" t="n">
        <v>0</v>
      </c>
      <c r="H4273" s="0" t="n">
        <v>11</v>
      </c>
      <c r="I4273" s="0" t="n">
        <v>0</v>
      </c>
      <c r="J4273" s="0" t="n">
        <v>198</v>
      </c>
      <c r="K4273" s="37" t="n">
        <f aca="false">E4273+Inputs!$B$5*F4273</f>
        <v>25.5</v>
      </c>
      <c r="L4273" s="37" t="n">
        <f aca="false">G4273+Inputs!$B$6*H4273</f>
        <v>14.025</v>
      </c>
      <c r="M4273" s="37" t="n">
        <f aca="false">I4273+Inputs!$B$7*J4273</f>
        <v>245.718</v>
      </c>
      <c r="N4273" s="37" t="n">
        <f aca="false">K4273+L4273+M4273</f>
        <v>285.243</v>
      </c>
    </row>
    <row r="4274" customFormat="false" ht="15" hidden="false" customHeight="false" outlineLevel="0" collapsed="false">
      <c r="A4274" s="0" t="s">
        <v>9</v>
      </c>
      <c r="B4274" s="0" t="s">
        <v>424</v>
      </c>
      <c r="C4274" s="15" t="n">
        <v>45689</v>
      </c>
      <c r="D4274" s="0" t="n">
        <v>4</v>
      </c>
      <c r="E4274" s="0" t="n">
        <v>0</v>
      </c>
      <c r="F4274" s="0" t="n">
        <v>25</v>
      </c>
      <c r="G4274" s="0" t="n">
        <v>0</v>
      </c>
      <c r="H4274" s="0" t="n">
        <v>15</v>
      </c>
      <c r="I4274" s="0" t="n">
        <v>0</v>
      </c>
      <c r="J4274" s="0" t="n">
        <v>255</v>
      </c>
      <c r="K4274" s="37" t="n">
        <f aca="false">E4274+Inputs!$B$5*F4274</f>
        <v>31.875</v>
      </c>
      <c r="L4274" s="37" t="n">
        <f aca="false">G4274+Inputs!$B$6*H4274</f>
        <v>19.125</v>
      </c>
      <c r="M4274" s="37" t="n">
        <f aca="false">I4274+Inputs!$B$7*J4274</f>
        <v>316.455</v>
      </c>
      <c r="N4274" s="37" t="n">
        <f aca="false">K4274+L4274+M4274</f>
        <v>367.455</v>
      </c>
    </row>
    <row r="4275" customFormat="false" ht="15" hidden="false" customHeight="false" outlineLevel="0" collapsed="false">
      <c r="A4275" s="0" t="s">
        <v>9</v>
      </c>
      <c r="B4275" s="0" t="s">
        <v>424</v>
      </c>
      <c r="C4275" s="15" t="n">
        <v>45717</v>
      </c>
      <c r="D4275" s="0" t="n">
        <v>4</v>
      </c>
      <c r="E4275" s="0" t="n">
        <v>0</v>
      </c>
      <c r="F4275" s="0" t="n">
        <v>39</v>
      </c>
      <c r="G4275" s="0" t="n">
        <v>0</v>
      </c>
      <c r="H4275" s="0" t="n">
        <v>16</v>
      </c>
      <c r="I4275" s="0" t="n">
        <v>0</v>
      </c>
      <c r="J4275" s="0" t="n">
        <v>221</v>
      </c>
      <c r="K4275" s="37" t="n">
        <f aca="false">E4275+Inputs!$B$5*F4275</f>
        <v>49.725</v>
      </c>
      <c r="L4275" s="37" t="n">
        <f aca="false">G4275+Inputs!$B$6*H4275</f>
        <v>20.4</v>
      </c>
      <c r="M4275" s="37" t="n">
        <f aca="false">I4275+Inputs!$B$7*J4275</f>
        <v>274.261</v>
      </c>
      <c r="N4275" s="37" t="n">
        <f aca="false">K4275+L4275+M4275</f>
        <v>344.386</v>
      </c>
    </row>
    <row r="4276" customFormat="false" ht="15" hidden="false" customHeight="false" outlineLevel="0" collapsed="false">
      <c r="A4276" s="0" t="s">
        <v>9</v>
      </c>
      <c r="B4276" s="0" t="s">
        <v>424</v>
      </c>
      <c r="C4276" s="15" t="n">
        <v>45748</v>
      </c>
      <c r="D4276" s="0" t="n">
        <v>4</v>
      </c>
      <c r="E4276" s="0" t="n">
        <v>0</v>
      </c>
      <c r="F4276" s="0" t="n">
        <v>20</v>
      </c>
      <c r="G4276" s="0" t="n">
        <v>0</v>
      </c>
      <c r="H4276" s="0" t="n">
        <v>5</v>
      </c>
      <c r="I4276" s="0" t="n">
        <v>0</v>
      </c>
      <c r="J4276" s="0" t="n">
        <v>202</v>
      </c>
      <c r="K4276" s="37" t="n">
        <f aca="false">E4276+Inputs!$B$5*F4276</f>
        <v>25.5</v>
      </c>
      <c r="L4276" s="37" t="n">
        <f aca="false">G4276+Inputs!$B$6*H4276</f>
        <v>6.375</v>
      </c>
      <c r="M4276" s="37" t="n">
        <f aca="false">I4276+Inputs!$B$7*J4276</f>
        <v>250.682</v>
      </c>
      <c r="N4276" s="37" t="n">
        <f aca="false">K4276+L4276+M4276</f>
        <v>282.557</v>
      </c>
    </row>
    <row r="4277" customFormat="false" ht="15" hidden="false" customHeight="false" outlineLevel="0" collapsed="false">
      <c r="A4277" s="0" t="s">
        <v>9</v>
      </c>
      <c r="B4277" s="0" t="s">
        <v>424</v>
      </c>
      <c r="C4277" s="15" t="n">
        <v>45778</v>
      </c>
      <c r="D4277" s="0" t="n">
        <v>4</v>
      </c>
      <c r="E4277" s="0" t="n">
        <v>0</v>
      </c>
      <c r="F4277" s="0" t="n">
        <v>66</v>
      </c>
      <c r="G4277" s="0" t="n">
        <v>0</v>
      </c>
      <c r="H4277" s="0" t="n">
        <v>7</v>
      </c>
      <c r="I4277" s="0" t="n">
        <v>0</v>
      </c>
      <c r="J4277" s="0" t="n">
        <v>280</v>
      </c>
      <c r="K4277" s="37" t="n">
        <f aca="false">E4277+Inputs!$B$5*F4277</f>
        <v>84.15</v>
      </c>
      <c r="L4277" s="37" t="n">
        <f aca="false">G4277+Inputs!$B$6*H4277</f>
        <v>8.925</v>
      </c>
      <c r="M4277" s="37" t="n">
        <f aca="false">I4277+Inputs!$B$7*J4277</f>
        <v>347.48</v>
      </c>
      <c r="N4277" s="37" t="n">
        <f aca="false">K4277+L4277+M4277</f>
        <v>440.555</v>
      </c>
    </row>
    <row r="4278" customFormat="false" ht="15" hidden="false" customHeight="false" outlineLevel="0" collapsed="false">
      <c r="A4278" s="0" t="s">
        <v>9</v>
      </c>
      <c r="B4278" s="0" t="s">
        <v>424</v>
      </c>
      <c r="C4278" s="15" t="n">
        <v>45809</v>
      </c>
      <c r="D4278" s="0" t="n">
        <v>4</v>
      </c>
      <c r="E4278" s="0" t="n">
        <v>0</v>
      </c>
      <c r="F4278" s="0" t="n">
        <v>78</v>
      </c>
      <c r="G4278" s="0" t="n">
        <v>0</v>
      </c>
      <c r="H4278" s="0" t="n">
        <v>10</v>
      </c>
      <c r="I4278" s="0" t="n">
        <v>0</v>
      </c>
      <c r="J4278" s="0" t="n">
        <v>283</v>
      </c>
      <c r="K4278" s="37" t="n">
        <f aca="false">E4278+Inputs!$B$5*F4278</f>
        <v>99.45</v>
      </c>
      <c r="L4278" s="37" t="n">
        <f aca="false">G4278+Inputs!$B$6*H4278</f>
        <v>12.75</v>
      </c>
      <c r="M4278" s="37" t="n">
        <f aca="false">I4278+Inputs!$B$7*J4278</f>
        <v>351.203</v>
      </c>
      <c r="N4278" s="37" t="n">
        <f aca="false">K4278+L4278+M4278</f>
        <v>463.403</v>
      </c>
    </row>
    <row r="4279" customFormat="false" ht="15" hidden="false" customHeight="false" outlineLevel="0" collapsed="false">
      <c r="A4279" s="0" t="s">
        <v>9</v>
      </c>
      <c r="B4279" s="0" t="s">
        <v>424</v>
      </c>
      <c r="C4279" s="15" t="n">
        <v>45839</v>
      </c>
      <c r="D4279" s="0" t="n">
        <v>4</v>
      </c>
      <c r="E4279" s="0" t="n">
        <v>0</v>
      </c>
      <c r="F4279" s="0" t="n">
        <v>45</v>
      </c>
      <c r="G4279" s="0" t="n">
        <v>0</v>
      </c>
      <c r="H4279" s="0" t="n">
        <v>13</v>
      </c>
      <c r="I4279" s="0" t="n">
        <v>0</v>
      </c>
      <c r="J4279" s="0" t="n">
        <v>217</v>
      </c>
      <c r="K4279" s="37" t="n">
        <f aca="false">E4279+Inputs!$B$5*F4279</f>
        <v>57.375</v>
      </c>
      <c r="L4279" s="37" t="n">
        <f aca="false">G4279+Inputs!$B$6*H4279</f>
        <v>16.575</v>
      </c>
      <c r="M4279" s="37" t="n">
        <f aca="false">I4279+Inputs!$B$7*J4279</f>
        <v>269.297</v>
      </c>
      <c r="N4279" s="37" t="n">
        <f aca="false">K4279+L4279+M4279</f>
        <v>343.247</v>
      </c>
    </row>
    <row r="4280" customFormat="false" ht="15" hidden="false" customHeight="false" outlineLevel="0" collapsed="false">
      <c r="A4280" s="0" t="s">
        <v>9</v>
      </c>
      <c r="B4280" s="0" t="s">
        <v>424</v>
      </c>
      <c r="C4280" s="15" t="n">
        <v>45870</v>
      </c>
      <c r="D4280" s="0" t="n">
        <v>4</v>
      </c>
      <c r="E4280" s="0" t="n">
        <v>0</v>
      </c>
      <c r="F4280" s="0" t="n">
        <v>49</v>
      </c>
      <c r="G4280" s="0" t="n">
        <v>0</v>
      </c>
      <c r="H4280" s="0" t="n">
        <v>3</v>
      </c>
      <c r="I4280" s="0" t="n">
        <v>0</v>
      </c>
      <c r="J4280" s="0" t="n">
        <v>226</v>
      </c>
      <c r="K4280" s="37" t="n">
        <f aca="false">E4280+Inputs!$B$5*F4280</f>
        <v>62.475</v>
      </c>
      <c r="L4280" s="37" t="n">
        <f aca="false">G4280+Inputs!$B$6*H4280</f>
        <v>3.825</v>
      </c>
      <c r="M4280" s="37" t="n">
        <f aca="false">I4280+Inputs!$B$7*J4280</f>
        <v>280.466</v>
      </c>
      <c r="N4280" s="37" t="n">
        <f aca="false">K4280+L4280+M4280</f>
        <v>346.766</v>
      </c>
    </row>
    <row r="4281" customFormat="false" ht="15" hidden="false" customHeight="false" outlineLevel="0" collapsed="false">
      <c r="A4281" s="0" t="s">
        <v>9</v>
      </c>
      <c r="B4281" s="0" t="s">
        <v>424</v>
      </c>
      <c r="C4281" s="15" t="n">
        <v>45901</v>
      </c>
      <c r="D4281" s="0" t="n">
        <v>4</v>
      </c>
      <c r="E4281" s="0" t="n">
        <v>0</v>
      </c>
      <c r="F4281" s="0" t="n">
        <v>62</v>
      </c>
      <c r="G4281" s="0" t="n">
        <v>0</v>
      </c>
      <c r="H4281" s="0" t="n">
        <v>9</v>
      </c>
      <c r="I4281" s="0" t="n">
        <v>0</v>
      </c>
      <c r="J4281" s="0" t="n">
        <v>207</v>
      </c>
      <c r="K4281" s="37" t="n">
        <f aca="false">E4281+Inputs!$B$5*F4281</f>
        <v>79.05</v>
      </c>
      <c r="L4281" s="37" t="n">
        <f aca="false">G4281+Inputs!$B$6*H4281</f>
        <v>11.475</v>
      </c>
      <c r="M4281" s="37" t="n">
        <f aca="false">I4281+Inputs!$B$7*J4281</f>
        <v>256.887</v>
      </c>
      <c r="N4281" s="37" t="n">
        <f aca="false">K4281+L4281+M4281</f>
        <v>347.412</v>
      </c>
    </row>
    <row r="4282" customFormat="false" ht="15" hidden="false" customHeight="false" outlineLevel="0" collapsed="false">
      <c r="A4282" s="0" t="s">
        <v>9</v>
      </c>
      <c r="B4282" s="0" t="s">
        <v>424</v>
      </c>
      <c r="C4282" s="15" t="n">
        <v>45931</v>
      </c>
      <c r="D4282" s="0" t="n">
        <v>4</v>
      </c>
      <c r="E4282" s="0" t="n">
        <v>0</v>
      </c>
      <c r="F4282" s="0" t="n">
        <v>35</v>
      </c>
      <c r="G4282" s="0" t="n">
        <v>0</v>
      </c>
      <c r="H4282" s="0" t="n">
        <v>13</v>
      </c>
      <c r="I4282" s="0" t="n">
        <v>0</v>
      </c>
      <c r="J4282" s="0" t="n">
        <v>224</v>
      </c>
      <c r="K4282" s="37" t="n">
        <f aca="false">E4282+Inputs!$B$5*F4282</f>
        <v>44.625</v>
      </c>
      <c r="L4282" s="37" t="n">
        <f aca="false">G4282+Inputs!$B$6*H4282</f>
        <v>16.575</v>
      </c>
      <c r="M4282" s="37" t="n">
        <f aca="false">I4282+Inputs!$B$7*J4282</f>
        <v>277.984</v>
      </c>
      <c r="N4282" s="37" t="n">
        <f aca="false">K4282+L4282+M4282</f>
        <v>339.184</v>
      </c>
    </row>
    <row r="4283" customFormat="false" ht="15" hidden="false" customHeight="false" outlineLevel="0" collapsed="false">
      <c r="A4283" s="0" t="s">
        <v>9</v>
      </c>
      <c r="B4283" s="0" t="s">
        <v>424</v>
      </c>
      <c r="C4283" s="15" t="n">
        <v>45962</v>
      </c>
      <c r="D4283" s="0" t="n">
        <v>4</v>
      </c>
      <c r="E4283" s="0" t="n">
        <v>0</v>
      </c>
      <c r="F4283" s="0" t="n">
        <v>58</v>
      </c>
      <c r="G4283" s="0" t="n">
        <v>0</v>
      </c>
      <c r="H4283" s="0" t="n">
        <v>6</v>
      </c>
      <c r="I4283" s="0" t="n">
        <v>0</v>
      </c>
      <c r="J4283" s="0" t="n">
        <v>209</v>
      </c>
      <c r="K4283" s="37" t="n">
        <f aca="false">E4283+Inputs!$B$5*F4283</f>
        <v>73.95</v>
      </c>
      <c r="L4283" s="37" t="n">
        <f aca="false">G4283+Inputs!$B$6*H4283</f>
        <v>7.65</v>
      </c>
      <c r="M4283" s="37" t="n">
        <f aca="false">I4283+Inputs!$B$7*J4283</f>
        <v>259.369</v>
      </c>
      <c r="N4283" s="37" t="n">
        <f aca="false">K4283+L4283+M4283</f>
        <v>340.969</v>
      </c>
    </row>
    <row r="4284" customFormat="false" ht="15" hidden="false" customHeight="false" outlineLevel="0" collapsed="false">
      <c r="A4284" s="0" t="s">
        <v>9</v>
      </c>
      <c r="B4284" s="0" t="s">
        <v>424</v>
      </c>
      <c r="C4284" s="15" t="n">
        <v>45992</v>
      </c>
      <c r="D4284" s="0" t="n">
        <v>4</v>
      </c>
      <c r="E4284" s="0" t="n">
        <v>0</v>
      </c>
      <c r="F4284" s="0" t="n">
        <v>53</v>
      </c>
      <c r="G4284" s="0" t="n">
        <v>0</v>
      </c>
      <c r="H4284" s="0" t="n">
        <v>14</v>
      </c>
      <c r="I4284" s="0" t="n">
        <v>0</v>
      </c>
      <c r="J4284" s="0" t="n">
        <v>178</v>
      </c>
      <c r="K4284" s="37" t="n">
        <f aca="false">E4284+Inputs!$B$5*F4284</f>
        <v>67.575</v>
      </c>
      <c r="L4284" s="37" t="n">
        <f aca="false">G4284+Inputs!$B$6*H4284</f>
        <v>17.85</v>
      </c>
      <c r="M4284" s="37" t="n">
        <f aca="false">I4284+Inputs!$B$7*J4284</f>
        <v>220.898</v>
      </c>
      <c r="N4284" s="37" t="n">
        <f aca="false">K4284+L4284+M4284</f>
        <v>306.323</v>
      </c>
    </row>
    <row r="4285" customFormat="false" ht="15" hidden="false" customHeight="false" outlineLevel="0" collapsed="false">
      <c r="A4285" s="0" t="s">
        <v>9</v>
      </c>
      <c r="B4285" s="0" t="s">
        <v>424</v>
      </c>
      <c r="C4285" s="15" t="n">
        <v>46023</v>
      </c>
      <c r="D4285" s="0" t="n">
        <v>4</v>
      </c>
      <c r="E4285" s="0" t="n">
        <v>0</v>
      </c>
      <c r="F4285" s="0" t="n">
        <v>36</v>
      </c>
      <c r="G4285" s="0" t="n">
        <v>0</v>
      </c>
      <c r="H4285" s="0" t="n">
        <v>12</v>
      </c>
      <c r="I4285" s="0" t="n">
        <v>0</v>
      </c>
      <c r="J4285" s="0" t="n">
        <v>211</v>
      </c>
      <c r="K4285" s="37" t="n">
        <f aca="false">E4285+Inputs!$B$5*F4285</f>
        <v>45.9</v>
      </c>
      <c r="L4285" s="37" t="n">
        <f aca="false">G4285+Inputs!$B$6*H4285</f>
        <v>15.3</v>
      </c>
      <c r="M4285" s="37" t="n">
        <f aca="false">I4285+Inputs!$B$7*J4285</f>
        <v>261.851</v>
      </c>
      <c r="N4285" s="37" t="n">
        <f aca="false">K4285+L4285+M4285</f>
        <v>323.051</v>
      </c>
    </row>
    <row r="4286" customFormat="false" ht="15" hidden="false" customHeight="false" outlineLevel="0" collapsed="false">
      <c r="A4286" s="0" t="s">
        <v>9</v>
      </c>
      <c r="B4286" s="0" t="s">
        <v>424</v>
      </c>
      <c r="C4286" s="15" t="n">
        <v>46054</v>
      </c>
      <c r="D4286" s="0" t="n">
        <v>4</v>
      </c>
      <c r="E4286" s="0" t="n">
        <v>0</v>
      </c>
      <c r="F4286" s="0" t="n">
        <v>62</v>
      </c>
      <c r="G4286" s="0" t="n">
        <v>0</v>
      </c>
      <c r="H4286" s="0" t="n">
        <v>12</v>
      </c>
      <c r="I4286" s="0" t="n">
        <v>0</v>
      </c>
      <c r="J4286" s="0" t="n">
        <v>200</v>
      </c>
      <c r="K4286" s="37" t="n">
        <f aca="false">E4286+Inputs!$B$5*F4286</f>
        <v>79.05</v>
      </c>
      <c r="L4286" s="37" t="n">
        <f aca="false">G4286+Inputs!$B$6*H4286</f>
        <v>15.3</v>
      </c>
      <c r="M4286" s="37" t="n">
        <f aca="false">I4286+Inputs!$B$7*J4286</f>
        <v>248.2</v>
      </c>
      <c r="N4286" s="37" t="n">
        <f aca="false">K4286+L4286+M4286</f>
        <v>342.55</v>
      </c>
    </row>
    <row r="4287" customFormat="false" ht="15" hidden="false" customHeight="false" outlineLevel="0" collapsed="false">
      <c r="A4287" s="0" t="s">
        <v>9</v>
      </c>
      <c r="B4287" s="0" t="s">
        <v>424</v>
      </c>
      <c r="C4287" s="15" t="n">
        <v>46082</v>
      </c>
      <c r="D4287" s="0" t="n">
        <v>4</v>
      </c>
      <c r="E4287" s="0" t="n">
        <v>0</v>
      </c>
      <c r="F4287" s="0" t="n">
        <v>82</v>
      </c>
      <c r="G4287" s="0" t="n">
        <v>0</v>
      </c>
      <c r="H4287" s="0" t="n">
        <v>16</v>
      </c>
      <c r="I4287" s="0" t="n">
        <v>0</v>
      </c>
      <c r="J4287" s="0" t="n">
        <v>192</v>
      </c>
      <c r="K4287" s="37" t="n">
        <f aca="false">E4287+Inputs!$B$5*F4287</f>
        <v>104.55</v>
      </c>
      <c r="L4287" s="37" t="n">
        <f aca="false">G4287+Inputs!$B$6*H4287</f>
        <v>20.4</v>
      </c>
      <c r="M4287" s="37" t="n">
        <f aca="false">I4287+Inputs!$B$7*J4287</f>
        <v>238.272</v>
      </c>
      <c r="N4287" s="37" t="n">
        <f aca="false">K4287+L4287+M4287</f>
        <v>363.222</v>
      </c>
    </row>
    <row r="4288" customFormat="false" ht="15" hidden="false" customHeight="false" outlineLevel="0" collapsed="false">
      <c r="A4288" s="0" t="s">
        <v>9</v>
      </c>
      <c r="B4288" s="0" t="s">
        <v>424</v>
      </c>
      <c r="C4288" s="15" t="n">
        <v>46113</v>
      </c>
      <c r="D4288" s="0" t="n">
        <v>4</v>
      </c>
      <c r="E4288" s="0" t="n">
        <v>0</v>
      </c>
      <c r="F4288" s="0" t="n">
        <v>70</v>
      </c>
      <c r="G4288" s="0" t="n">
        <v>0</v>
      </c>
      <c r="H4288" s="0" t="n">
        <v>16</v>
      </c>
      <c r="I4288" s="0" t="n">
        <v>0</v>
      </c>
      <c r="J4288" s="0" t="n">
        <v>157</v>
      </c>
      <c r="K4288" s="37" t="n">
        <f aca="false">E4288+Inputs!$B$5*F4288</f>
        <v>89.25</v>
      </c>
      <c r="L4288" s="37" t="n">
        <f aca="false">G4288+Inputs!$B$6*H4288</f>
        <v>20.4</v>
      </c>
      <c r="M4288" s="37" t="n">
        <f aca="false">I4288+Inputs!$B$7*J4288</f>
        <v>194.837</v>
      </c>
      <c r="N4288" s="37" t="n">
        <f aca="false">K4288+L4288+M4288</f>
        <v>304.487</v>
      </c>
    </row>
    <row r="4289" customFormat="false" ht="15" hidden="false" customHeight="false" outlineLevel="0" collapsed="false">
      <c r="A4289" s="0" t="s">
        <v>9</v>
      </c>
      <c r="B4289" s="0" t="s">
        <v>424</v>
      </c>
      <c r="C4289" s="15" t="n">
        <v>46143</v>
      </c>
      <c r="D4289" s="0" t="n">
        <v>4</v>
      </c>
      <c r="E4289" s="0" t="n">
        <v>18</v>
      </c>
      <c r="F4289" s="0" t="n">
        <v>111</v>
      </c>
      <c r="G4289" s="0" t="n">
        <v>0</v>
      </c>
      <c r="H4289" s="0" t="n">
        <v>11</v>
      </c>
      <c r="I4289" s="0" t="n">
        <v>0</v>
      </c>
      <c r="J4289" s="0" t="n">
        <v>203</v>
      </c>
      <c r="K4289" s="37" t="n">
        <f aca="false">E4289+Inputs!$B$5*F4289</f>
        <v>159.525</v>
      </c>
      <c r="L4289" s="37" t="n">
        <f aca="false">G4289+Inputs!$B$6*H4289</f>
        <v>14.025</v>
      </c>
      <c r="M4289" s="37" t="n">
        <f aca="false">I4289+Inputs!$B$7*J4289</f>
        <v>251.923</v>
      </c>
      <c r="N4289" s="37" t="n">
        <f aca="false">K4289+L4289+M4289</f>
        <v>425.473</v>
      </c>
    </row>
    <row r="4290" customFormat="false" ht="15" hidden="false" customHeight="false" outlineLevel="0" collapsed="false">
      <c r="A4290" s="0" t="s">
        <v>9</v>
      </c>
      <c r="B4290" s="0" t="s">
        <v>424</v>
      </c>
      <c r="C4290" s="15" t="n">
        <v>46174</v>
      </c>
      <c r="D4290" s="0" t="n">
        <v>4</v>
      </c>
      <c r="E4290" s="0" t="n">
        <v>8</v>
      </c>
      <c r="F4290" s="0" t="n">
        <v>135</v>
      </c>
      <c r="G4290" s="0" t="n">
        <v>0</v>
      </c>
      <c r="H4290" s="0" t="n">
        <v>24</v>
      </c>
      <c r="I4290" s="0" t="n">
        <v>0</v>
      </c>
      <c r="J4290" s="0" t="n">
        <v>223</v>
      </c>
      <c r="K4290" s="37" t="n">
        <f aca="false">E4290+Inputs!$B$5*F4290</f>
        <v>180.125</v>
      </c>
      <c r="L4290" s="37" t="n">
        <f aca="false">G4290+Inputs!$B$6*H4290</f>
        <v>30.6</v>
      </c>
      <c r="M4290" s="37" t="n">
        <f aca="false">I4290+Inputs!$B$7*J4290</f>
        <v>276.743</v>
      </c>
      <c r="N4290" s="37" t="n">
        <f aca="false">K4290+L4290+M4290</f>
        <v>487.468</v>
      </c>
    </row>
    <row r="4291" customFormat="false" ht="15" hidden="false" customHeight="false" outlineLevel="0" collapsed="false">
      <c r="A4291" s="0" t="s">
        <v>9</v>
      </c>
      <c r="B4291" s="0" t="s">
        <v>424</v>
      </c>
      <c r="C4291" s="15" t="n">
        <v>46204</v>
      </c>
      <c r="D4291" s="0" t="n">
        <v>4</v>
      </c>
      <c r="E4291" s="0" t="n">
        <v>0</v>
      </c>
      <c r="F4291" s="0" t="n">
        <v>102</v>
      </c>
      <c r="G4291" s="0" t="n">
        <v>0</v>
      </c>
      <c r="H4291" s="0" t="n">
        <v>30</v>
      </c>
      <c r="I4291" s="0" t="n">
        <v>0</v>
      </c>
      <c r="J4291" s="0" t="n">
        <v>188</v>
      </c>
      <c r="K4291" s="37" t="n">
        <f aca="false">E4291+Inputs!$B$5*F4291</f>
        <v>130.05</v>
      </c>
      <c r="L4291" s="37" t="n">
        <f aca="false">G4291+Inputs!$B$6*H4291</f>
        <v>38.25</v>
      </c>
      <c r="M4291" s="37" t="n">
        <f aca="false">I4291+Inputs!$B$7*J4291</f>
        <v>233.308</v>
      </c>
      <c r="N4291" s="37" t="n">
        <f aca="false">K4291+L4291+M4291</f>
        <v>401.608</v>
      </c>
    </row>
    <row r="4292" customFormat="false" ht="15" hidden="false" customHeight="false" outlineLevel="0" collapsed="false">
      <c r="A4292" s="0" t="s">
        <v>9</v>
      </c>
      <c r="B4292" s="0" t="s">
        <v>424</v>
      </c>
      <c r="C4292" s="15" t="n">
        <v>46235</v>
      </c>
      <c r="D4292" s="0" t="n">
        <v>4</v>
      </c>
      <c r="E4292" s="0" t="n">
        <v>0</v>
      </c>
      <c r="F4292" s="0" t="n">
        <v>100</v>
      </c>
      <c r="G4292" s="0" t="n">
        <v>0</v>
      </c>
      <c r="H4292" s="0" t="n">
        <v>20</v>
      </c>
      <c r="I4292" s="0" t="n">
        <v>0</v>
      </c>
      <c r="J4292" s="0" t="n">
        <v>136</v>
      </c>
      <c r="K4292" s="37" t="n">
        <f aca="false">E4292+Inputs!$B$5*F4292</f>
        <v>127.5</v>
      </c>
      <c r="L4292" s="37" t="n">
        <f aca="false">G4292+Inputs!$B$6*H4292</f>
        <v>25.5</v>
      </c>
      <c r="M4292" s="37" t="n">
        <f aca="false">I4292+Inputs!$B$7*J4292</f>
        <v>168.776</v>
      </c>
      <c r="N4292" s="37" t="n">
        <f aca="false">K4292+L4292+M4292</f>
        <v>321.776</v>
      </c>
    </row>
    <row r="4293" customFormat="false" ht="15" hidden="false" customHeight="false" outlineLevel="0" collapsed="false">
      <c r="A4293" s="0" t="s">
        <v>9</v>
      </c>
      <c r="B4293" s="0" t="s">
        <v>411</v>
      </c>
      <c r="C4293" s="15" t="n">
        <v>44927</v>
      </c>
      <c r="D4293" s="0" t="n">
        <v>3</v>
      </c>
      <c r="E4293" s="0" t="n">
        <v>0</v>
      </c>
      <c r="F4293" s="0" t="n">
        <v>12</v>
      </c>
      <c r="G4293" s="0" t="n">
        <v>0</v>
      </c>
      <c r="H4293" s="0" t="n">
        <v>0</v>
      </c>
      <c r="I4293" s="0" t="n">
        <v>0</v>
      </c>
      <c r="J4293" s="0" t="n">
        <v>151</v>
      </c>
      <c r="K4293" s="37" t="n">
        <f aca="false">E4293+Inputs!$B$5*F4293</f>
        <v>15.3</v>
      </c>
      <c r="L4293" s="37" t="n">
        <f aca="false">G4293+Inputs!$B$6*H4293</f>
        <v>0</v>
      </c>
      <c r="M4293" s="37" t="n">
        <f aca="false">I4293+Inputs!$B$7*J4293</f>
        <v>187.391</v>
      </c>
      <c r="N4293" s="37" t="n">
        <f aca="false">K4293+L4293+M4293</f>
        <v>202.691</v>
      </c>
    </row>
    <row r="4294" customFormat="false" ht="15" hidden="false" customHeight="false" outlineLevel="0" collapsed="false">
      <c r="A4294" s="0" t="s">
        <v>9</v>
      </c>
      <c r="B4294" s="0" t="s">
        <v>411</v>
      </c>
      <c r="C4294" s="15" t="n">
        <v>44958</v>
      </c>
      <c r="D4294" s="0" t="n">
        <v>3</v>
      </c>
      <c r="E4294" s="0" t="n">
        <v>0</v>
      </c>
      <c r="F4294" s="0" t="n">
        <v>9</v>
      </c>
      <c r="G4294" s="0" t="n">
        <v>0</v>
      </c>
      <c r="H4294" s="0" t="n">
        <v>0</v>
      </c>
      <c r="I4294" s="0" t="n">
        <v>0</v>
      </c>
      <c r="J4294" s="0" t="n">
        <v>112</v>
      </c>
      <c r="K4294" s="37" t="n">
        <f aca="false">E4294+Inputs!$B$5*F4294</f>
        <v>11.475</v>
      </c>
      <c r="L4294" s="37" t="n">
        <f aca="false">G4294+Inputs!$B$6*H4294</f>
        <v>0</v>
      </c>
      <c r="M4294" s="37" t="n">
        <f aca="false">I4294+Inputs!$B$7*J4294</f>
        <v>138.992</v>
      </c>
      <c r="N4294" s="37" t="n">
        <f aca="false">K4294+L4294+M4294</f>
        <v>150.467</v>
      </c>
    </row>
    <row r="4295" customFormat="false" ht="15" hidden="false" customHeight="false" outlineLevel="0" collapsed="false">
      <c r="A4295" s="0" t="s">
        <v>9</v>
      </c>
      <c r="B4295" s="0" t="s">
        <v>411</v>
      </c>
      <c r="C4295" s="15" t="n">
        <v>44986</v>
      </c>
      <c r="D4295" s="0" t="n">
        <v>3</v>
      </c>
      <c r="E4295" s="0" t="n">
        <v>0</v>
      </c>
      <c r="F4295" s="0" t="n">
        <v>1</v>
      </c>
      <c r="G4295" s="0" t="n">
        <v>0</v>
      </c>
      <c r="H4295" s="0" t="n">
        <v>0</v>
      </c>
      <c r="I4295" s="0" t="n">
        <v>0</v>
      </c>
      <c r="J4295" s="0" t="n">
        <v>12</v>
      </c>
      <c r="K4295" s="37" t="n">
        <f aca="false">E4295+Inputs!$B$5*F4295</f>
        <v>1.275</v>
      </c>
      <c r="L4295" s="37" t="n">
        <f aca="false">G4295+Inputs!$B$6*H4295</f>
        <v>0</v>
      </c>
      <c r="M4295" s="37" t="n">
        <f aca="false">I4295+Inputs!$B$7*J4295</f>
        <v>14.892</v>
      </c>
      <c r="N4295" s="37" t="n">
        <f aca="false">K4295+L4295+M4295</f>
        <v>16.167</v>
      </c>
    </row>
    <row r="4296" customFormat="false" ht="15" hidden="false" customHeight="false" outlineLevel="0" collapsed="false">
      <c r="A4296" s="0" t="s">
        <v>9</v>
      </c>
      <c r="B4296" s="0" t="s">
        <v>411</v>
      </c>
      <c r="C4296" s="15" t="n">
        <v>45017</v>
      </c>
      <c r="D4296" s="0" t="n">
        <v>3</v>
      </c>
      <c r="E4296" s="0" t="n">
        <v>0</v>
      </c>
      <c r="F4296" s="0" t="n">
        <v>1</v>
      </c>
      <c r="G4296" s="0" t="n">
        <v>0</v>
      </c>
      <c r="H4296" s="0" t="n">
        <v>0</v>
      </c>
      <c r="I4296" s="0" t="n">
        <v>0</v>
      </c>
      <c r="J4296" s="0" t="n">
        <v>44</v>
      </c>
      <c r="K4296" s="37" t="n">
        <f aca="false">E4296+Inputs!$B$5*F4296</f>
        <v>1.275</v>
      </c>
      <c r="L4296" s="37" t="n">
        <f aca="false">G4296+Inputs!$B$6*H4296</f>
        <v>0</v>
      </c>
      <c r="M4296" s="37" t="n">
        <f aca="false">I4296+Inputs!$B$7*J4296</f>
        <v>54.604</v>
      </c>
      <c r="N4296" s="37" t="n">
        <f aca="false">K4296+L4296+M4296</f>
        <v>55.879</v>
      </c>
    </row>
    <row r="4297" customFormat="false" ht="15" hidden="false" customHeight="false" outlineLevel="0" collapsed="false">
      <c r="A4297" s="0" t="s">
        <v>9</v>
      </c>
      <c r="B4297" s="0" t="s">
        <v>411</v>
      </c>
      <c r="C4297" s="15" t="n">
        <v>45047</v>
      </c>
      <c r="D4297" s="0" t="n">
        <v>3</v>
      </c>
      <c r="E4297" s="0" t="n">
        <v>0</v>
      </c>
      <c r="F4297" s="0" t="n">
        <v>14</v>
      </c>
      <c r="G4297" s="0" t="n">
        <v>0</v>
      </c>
      <c r="H4297" s="0" t="n">
        <v>1</v>
      </c>
      <c r="I4297" s="0" t="n">
        <v>0</v>
      </c>
      <c r="J4297" s="0" t="n">
        <v>137</v>
      </c>
      <c r="K4297" s="37" t="n">
        <f aca="false">E4297+Inputs!$B$5*F4297</f>
        <v>17.85</v>
      </c>
      <c r="L4297" s="37" t="n">
        <f aca="false">G4297+Inputs!$B$6*H4297</f>
        <v>1.275</v>
      </c>
      <c r="M4297" s="37" t="n">
        <f aca="false">I4297+Inputs!$B$7*J4297</f>
        <v>170.017</v>
      </c>
      <c r="N4297" s="37" t="n">
        <f aca="false">K4297+L4297+M4297</f>
        <v>189.142</v>
      </c>
    </row>
    <row r="4298" customFormat="false" ht="15" hidden="false" customHeight="false" outlineLevel="0" collapsed="false">
      <c r="A4298" s="0" t="s">
        <v>9</v>
      </c>
      <c r="B4298" s="0" t="s">
        <v>411</v>
      </c>
      <c r="C4298" s="15" t="n">
        <v>45078</v>
      </c>
      <c r="D4298" s="0" t="n">
        <v>3</v>
      </c>
      <c r="E4298" s="0" t="n">
        <v>0</v>
      </c>
      <c r="F4298" s="0" t="n">
        <v>9</v>
      </c>
      <c r="G4298" s="0" t="n">
        <v>0</v>
      </c>
      <c r="H4298" s="0" t="n">
        <v>0</v>
      </c>
      <c r="I4298" s="0" t="n">
        <v>0</v>
      </c>
      <c r="J4298" s="0" t="n">
        <v>181</v>
      </c>
      <c r="K4298" s="37" t="n">
        <f aca="false">E4298+Inputs!$B$5*F4298</f>
        <v>11.475</v>
      </c>
      <c r="L4298" s="37" t="n">
        <f aca="false">G4298+Inputs!$B$6*H4298</f>
        <v>0</v>
      </c>
      <c r="M4298" s="37" t="n">
        <f aca="false">I4298+Inputs!$B$7*J4298</f>
        <v>224.621</v>
      </c>
      <c r="N4298" s="37" t="n">
        <f aca="false">K4298+L4298+M4298</f>
        <v>236.096</v>
      </c>
    </row>
    <row r="4299" customFormat="false" ht="15" hidden="false" customHeight="false" outlineLevel="0" collapsed="false">
      <c r="A4299" s="0" t="s">
        <v>9</v>
      </c>
      <c r="B4299" s="0" t="s">
        <v>411</v>
      </c>
      <c r="C4299" s="15" t="n">
        <v>45108</v>
      </c>
      <c r="D4299" s="0" t="n">
        <v>3</v>
      </c>
      <c r="E4299" s="0" t="n">
        <v>0</v>
      </c>
      <c r="F4299" s="0" t="n">
        <v>7</v>
      </c>
      <c r="G4299" s="0" t="n">
        <v>0</v>
      </c>
      <c r="H4299" s="0" t="n">
        <v>1</v>
      </c>
      <c r="I4299" s="0" t="n">
        <v>0</v>
      </c>
      <c r="J4299" s="0" t="n">
        <v>153</v>
      </c>
      <c r="K4299" s="37" t="n">
        <f aca="false">E4299+Inputs!$B$5*F4299</f>
        <v>8.925</v>
      </c>
      <c r="L4299" s="37" t="n">
        <f aca="false">G4299+Inputs!$B$6*H4299</f>
        <v>1.275</v>
      </c>
      <c r="M4299" s="37" t="n">
        <f aca="false">I4299+Inputs!$B$7*J4299</f>
        <v>189.873</v>
      </c>
      <c r="N4299" s="37" t="n">
        <f aca="false">K4299+L4299+M4299</f>
        <v>200.073</v>
      </c>
    </row>
    <row r="4300" customFormat="false" ht="15" hidden="false" customHeight="false" outlineLevel="0" collapsed="false">
      <c r="A4300" s="0" t="s">
        <v>9</v>
      </c>
      <c r="B4300" s="0" t="s">
        <v>411</v>
      </c>
      <c r="C4300" s="15" t="n">
        <v>45139</v>
      </c>
      <c r="D4300" s="0" t="n">
        <v>3</v>
      </c>
      <c r="E4300" s="0" t="n">
        <v>0</v>
      </c>
      <c r="F4300" s="0" t="n">
        <v>10</v>
      </c>
      <c r="G4300" s="0" t="n">
        <v>0</v>
      </c>
      <c r="H4300" s="0" t="n">
        <v>1</v>
      </c>
      <c r="I4300" s="0" t="n">
        <v>0</v>
      </c>
      <c r="J4300" s="0" t="n">
        <v>200</v>
      </c>
      <c r="K4300" s="37" t="n">
        <f aca="false">E4300+Inputs!$B$5*F4300</f>
        <v>12.75</v>
      </c>
      <c r="L4300" s="37" t="n">
        <f aca="false">G4300+Inputs!$B$6*H4300</f>
        <v>1.275</v>
      </c>
      <c r="M4300" s="37" t="n">
        <f aca="false">I4300+Inputs!$B$7*J4300</f>
        <v>248.2</v>
      </c>
      <c r="N4300" s="37" t="n">
        <f aca="false">K4300+L4300+M4300</f>
        <v>262.225</v>
      </c>
    </row>
    <row r="4301" customFormat="false" ht="15" hidden="false" customHeight="false" outlineLevel="0" collapsed="false">
      <c r="A4301" s="0" t="s">
        <v>9</v>
      </c>
      <c r="B4301" s="0" t="s">
        <v>411</v>
      </c>
      <c r="C4301" s="15" t="n">
        <v>45170</v>
      </c>
      <c r="D4301" s="0" t="n">
        <v>3</v>
      </c>
      <c r="E4301" s="0" t="n">
        <v>0</v>
      </c>
      <c r="F4301" s="0" t="n">
        <v>20</v>
      </c>
      <c r="G4301" s="0" t="n">
        <v>0</v>
      </c>
      <c r="H4301" s="0" t="n">
        <v>2</v>
      </c>
      <c r="I4301" s="0" t="n">
        <v>0</v>
      </c>
      <c r="J4301" s="0" t="n">
        <v>185</v>
      </c>
      <c r="K4301" s="37" t="n">
        <f aca="false">E4301+Inputs!$B$5*F4301</f>
        <v>25.5</v>
      </c>
      <c r="L4301" s="37" t="n">
        <f aca="false">G4301+Inputs!$B$6*H4301</f>
        <v>2.55</v>
      </c>
      <c r="M4301" s="37" t="n">
        <f aca="false">I4301+Inputs!$B$7*J4301</f>
        <v>229.585</v>
      </c>
      <c r="N4301" s="37" t="n">
        <f aca="false">K4301+L4301+M4301</f>
        <v>257.635</v>
      </c>
    </row>
    <row r="4302" customFormat="false" ht="15" hidden="false" customHeight="false" outlineLevel="0" collapsed="false">
      <c r="A4302" s="0" t="s">
        <v>9</v>
      </c>
      <c r="B4302" s="0" t="s">
        <v>411</v>
      </c>
      <c r="C4302" s="15" t="n">
        <v>45200</v>
      </c>
      <c r="D4302" s="0" t="n">
        <v>3</v>
      </c>
      <c r="E4302" s="0" t="n">
        <v>0</v>
      </c>
      <c r="F4302" s="0" t="n">
        <v>9</v>
      </c>
      <c r="G4302" s="0" t="n">
        <v>0</v>
      </c>
      <c r="H4302" s="0" t="n">
        <v>1</v>
      </c>
      <c r="I4302" s="0" t="n">
        <v>0</v>
      </c>
      <c r="J4302" s="0" t="n">
        <v>174</v>
      </c>
      <c r="K4302" s="37" t="n">
        <f aca="false">E4302+Inputs!$B$5*F4302</f>
        <v>11.475</v>
      </c>
      <c r="L4302" s="37" t="n">
        <f aca="false">G4302+Inputs!$B$6*H4302</f>
        <v>1.275</v>
      </c>
      <c r="M4302" s="37" t="n">
        <f aca="false">I4302+Inputs!$B$7*J4302</f>
        <v>215.934</v>
      </c>
      <c r="N4302" s="37" t="n">
        <f aca="false">K4302+L4302+M4302</f>
        <v>228.684</v>
      </c>
    </row>
    <row r="4303" customFormat="false" ht="15" hidden="false" customHeight="false" outlineLevel="0" collapsed="false">
      <c r="A4303" s="0" t="s">
        <v>9</v>
      </c>
      <c r="B4303" s="0" t="s">
        <v>411</v>
      </c>
      <c r="C4303" s="15" t="n">
        <v>45231</v>
      </c>
      <c r="D4303" s="0" t="n">
        <v>3</v>
      </c>
      <c r="E4303" s="0" t="n">
        <v>0</v>
      </c>
      <c r="F4303" s="0" t="n">
        <v>12</v>
      </c>
      <c r="G4303" s="0" t="n">
        <v>0</v>
      </c>
      <c r="H4303" s="0" t="n">
        <v>3</v>
      </c>
      <c r="I4303" s="0" t="n">
        <v>0</v>
      </c>
      <c r="J4303" s="0" t="n">
        <v>195</v>
      </c>
      <c r="K4303" s="37" t="n">
        <f aca="false">E4303+Inputs!$B$5*F4303</f>
        <v>15.3</v>
      </c>
      <c r="L4303" s="37" t="n">
        <f aca="false">G4303+Inputs!$B$6*H4303</f>
        <v>3.825</v>
      </c>
      <c r="M4303" s="37" t="n">
        <f aca="false">I4303+Inputs!$B$7*J4303</f>
        <v>241.995</v>
      </c>
      <c r="N4303" s="37" t="n">
        <f aca="false">K4303+L4303+M4303</f>
        <v>261.12</v>
      </c>
    </row>
    <row r="4304" customFormat="false" ht="15" hidden="false" customHeight="false" outlineLevel="0" collapsed="false">
      <c r="A4304" s="0" t="s">
        <v>9</v>
      </c>
      <c r="B4304" s="0" t="s">
        <v>411</v>
      </c>
      <c r="C4304" s="15" t="n">
        <v>45261</v>
      </c>
      <c r="D4304" s="0" t="n">
        <v>3</v>
      </c>
      <c r="E4304" s="0" t="n">
        <v>0</v>
      </c>
      <c r="F4304" s="0" t="n">
        <v>12</v>
      </c>
      <c r="G4304" s="0" t="n">
        <v>0</v>
      </c>
      <c r="H4304" s="0" t="n">
        <v>2</v>
      </c>
      <c r="I4304" s="0" t="n">
        <v>0</v>
      </c>
      <c r="J4304" s="0" t="n">
        <v>118</v>
      </c>
      <c r="K4304" s="37" t="n">
        <f aca="false">E4304+Inputs!$B$5*F4304</f>
        <v>15.3</v>
      </c>
      <c r="L4304" s="37" t="n">
        <f aca="false">G4304+Inputs!$B$6*H4304</f>
        <v>2.55</v>
      </c>
      <c r="M4304" s="37" t="n">
        <f aca="false">I4304+Inputs!$B$7*J4304</f>
        <v>146.438</v>
      </c>
      <c r="N4304" s="37" t="n">
        <f aca="false">K4304+L4304+M4304</f>
        <v>164.288</v>
      </c>
    </row>
    <row r="4305" customFormat="false" ht="15" hidden="false" customHeight="false" outlineLevel="0" collapsed="false">
      <c r="A4305" s="0" t="s">
        <v>9</v>
      </c>
      <c r="B4305" s="0" t="s">
        <v>411</v>
      </c>
      <c r="C4305" s="15" t="n">
        <v>45292</v>
      </c>
      <c r="D4305" s="0" t="n">
        <v>3</v>
      </c>
      <c r="E4305" s="0" t="n">
        <v>0</v>
      </c>
      <c r="F4305" s="0" t="n">
        <v>6</v>
      </c>
      <c r="G4305" s="0" t="n">
        <v>0</v>
      </c>
      <c r="H4305" s="0" t="n">
        <v>1</v>
      </c>
      <c r="I4305" s="0" t="n">
        <v>0</v>
      </c>
      <c r="J4305" s="0" t="n">
        <v>160</v>
      </c>
      <c r="K4305" s="37" t="n">
        <f aca="false">E4305+Inputs!$B$5*F4305</f>
        <v>7.65</v>
      </c>
      <c r="L4305" s="37" t="n">
        <f aca="false">G4305+Inputs!$B$6*H4305</f>
        <v>1.275</v>
      </c>
      <c r="M4305" s="37" t="n">
        <f aca="false">I4305+Inputs!$B$7*J4305</f>
        <v>198.56</v>
      </c>
      <c r="N4305" s="37" t="n">
        <f aca="false">K4305+L4305+M4305</f>
        <v>207.485</v>
      </c>
    </row>
    <row r="4306" customFormat="false" ht="15" hidden="false" customHeight="false" outlineLevel="0" collapsed="false">
      <c r="A4306" s="0" t="s">
        <v>9</v>
      </c>
      <c r="B4306" s="0" t="s">
        <v>411</v>
      </c>
      <c r="C4306" s="15" t="n">
        <v>45323</v>
      </c>
      <c r="D4306" s="0" t="n">
        <v>3</v>
      </c>
      <c r="E4306" s="0" t="n">
        <v>0</v>
      </c>
      <c r="F4306" s="0" t="n">
        <v>0</v>
      </c>
      <c r="G4306" s="0" t="n">
        <v>0</v>
      </c>
      <c r="H4306" s="0" t="n">
        <v>0</v>
      </c>
      <c r="I4306" s="0" t="n">
        <v>0</v>
      </c>
      <c r="J4306" s="0" t="n">
        <v>24</v>
      </c>
      <c r="K4306" s="37" t="n">
        <f aca="false">E4306+Inputs!$B$5*F4306</f>
        <v>0</v>
      </c>
      <c r="L4306" s="37" t="n">
        <f aca="false">G4306+Inputs!$B$6*H4306</f>
        <v>0</v>
      </c>
      <c r="M4306" s="37" t="n">
        <f aca="false">I4306+Inputs!$B$7*J4306</f>
        <v>29.784</v>
      </c>
      <c r="N4306" s="37" t="n">
        <f aca="false">K4306+L4306+M4306</f>
        <v>29.784</v>
      </c>
    </row>
    <row r="4307" customFormat="false" ht="15" hidden="false" customHeight="false" outlineLevel="0" collapsed="false">
      <c r="A4307" s="0" t="s">
        <v>9</v>
      </c>
      <c r="B4307" s="0" t="s">
        <v>411</v>
      </c>
      <c r="C4307" s="15" t="n">
        <v>45352</v>
      </c>
      <c r="D4307" s="0" t="n">
        <v>3</v>
      </c>
      <c r="E4307" s="0" t="n">
        <v>0</v>
      </c>
      <c r="F4307" s="0" t="n">
        <v>0</v>
      </c>
      <c r="G4307" s="0" t="n">
        <v>0</v>
      </c>
      <c r="H4307" s="0" t="n">
        <v>0</v>
      </c>
      <c r="I4307" s="0" t="n">
        <v>0</v>
      </c>
      <c r="J4307" s="0" t="n">
        <v>27</v>
      </c>
      <c r="K4307" s="37" t="n">
        <f aca="false">E4307+Inputs!$B$5*F4307</f>
        <v>0</v>
      </c>
      <c r="L4307" s="37" t="n">
        <f aca="false">G4307+Inputs!$B$6*H4307</f>
        <v>0</v>
      </c>
      <c r="M4307" s="37" t="n">
        <f aca="false">I4307+Inputs!$B$7*J4307</f>
        <v>33.507</v>
      </c>
      <c r="N4307" s="37" t="n">
        <f aca="false">K4307+L4307+M4307</f>
        <v>33.507</v>
      </c>
    </row>
    <row r="4308" customFormat="false" ht="15" hidden="false" customHeight="false" outlineLevel="0" collapsed="false">
      <c r="A4308" s="0" t="s">
        <v>9</v>
      </c>
      <c r="B4308" s="0" t="s">
        <v>411</v>
      </c>
      <c r="C4308" s="15" t="n">
        <v>45383</v>
      </c>
      <c r="D4308" s="0" t="n">
        <v>3</v>
      </c>
      <c r="E4308" s="0" t="n">
        <v>0</v>
      </c>
      <c r="F4308" s="0" t="n">
        <v>2</v>
      </c>
      <c r="G4308" s="0" t="n">
        <v>0</v>
      </c>
      <c r="H4308" s="0" t="n">
        <v>1</v>
      </c>
      <c r="I4308" s="0" t="n">
        <v>0</v>
      </c>
      <c r="J4308" s="0" t="n">
        <v>134</v>
      </c>
      <c r="K4308" s="37" t="n">
        <f aca="false">E4308+Inputs!$B$5*F4308</f>
        <v>2.55</v>
      </c>
      <c r="L4308" s="37" t="n">
        <f aca="false">G4308+Inputs!$B$6*H4308</f>
        <v>1.275</v>
      </c>
      <c r="M4308" s="37" t="n">
        <f aca="false">I4308+Inputs!$B$7*J4308</f>
        <v>166.294</v>
      </c>
      <c r="N4308" s="37" t="n">
        <f aca="false">K4308+L4308+M4308</f>
        <v>170.119</v>
      </c>
    </row>
    <row r="4309" customFormat="false" ht="15" hidden="false" customHeight="false" outlineLevel="0" collapsed="false">
      <c r="A4309" s="0" t="s">
        <v>9</v>
      </c>
      <c r="B4309" s="0" t="s">
        <v>411</v>
      </c>
      <c r="C4309" s="15" t="n">
        <v>45413</v>
      </c>
      <c r="D4309" s="0" t="n">
        <v>3</v>
      </c>
      <c r="E4309" s="0" t="n">
        <v>0</v>
      </c>
      <c r="F4309" s="0" t="n">
        <v>9</v>
      </c>
      <c r="G4309" s="0" t="n">
        <v>0</v>
      </c>
      <c r="H4309" s="0" t="n">
        <v>2</v>
      </c>
      <c r="I4309" s="0" t="n">
        <v>0</v>
      </c>
      <c r="J4309" s="0" t="n">
        <v>111</v>
      </c>
      <c r="K4309" s="37" t="n">
        <f aca="false">E4309+Inputs!$B$5*F4309</f>
        <v>11.475</v>
      </c>
      <c r="L4309" s="37" t="n">
        <f aca="false">G4309+Inputs!$B$6*H4309</f>
        <v>2.55</v>
      </c>
      <c r="M4309" s="37" t="n">
        <f aca="false">I4309+Inputs!$B$7*J4309</f>
        <v>137.751</v>
      </c>
      <c r="N4309" s="37" t="n">
        <f aca="false">K4309+L4309+M4309</f>
        <v>151.776</v>
      </c>
    </row>
    <row r="4310" customFormat="false" ht="15" hidden="false" customHeight="false" outlineLevel="0" collapsed="false">
      <c r="A4310" s="0" t="s">
        <v>9</v>
      </c>
      <c r="B4310" s="0" t="s">
        <v>411</v>
      </c>
      <c r="C4310" s="15" t="n">
        <v>45444</v>
      </c>
      <c r="D4310" s="0" t="n">
        <v>3</v>
      </c>
      <c r="E4310" s="0" t="n">
        <v>0</v>
      </c>
      <c r="F4310" s="0" t="n">
        <v>10</v>
      </c>
      <c r="G4310" s="0" t="n">
        <v>0</v>
      </c>
      <c r="H4310" s="0" t="n">
        <v>3</v>
      </c>
      <c r="I4310" s="0" t="n">
        <v>0</v>
      </c>
      <c r="J4310" s="0" t="n">
        <v>205</v>
      </c>
      <c r="K4310" s="37" t="n">
        <f aca="false">E4310+Inputs!$B$5*F4310</f>
        <v>12.75</v>
      </c>
      <c r="L4310" s="37" t="n">
        <f aca="false">G4310+Inputs!$B$6*H4310</f>
        <v>3.825</v>
      </c>
      <c r="M4310" s="37" t="n">
        <f aca="false">I4310+Inputs!$B$7*J4310</f>
        <v>254.405</v>
      </c>
      <c r="N4310" s="37" t="n">
        <f aca="false">K4310+L4310+M4310</f>
        <v>270.98</v>
      </c>
    </row>
    <row r="4311" customFormat="false" ht="15" hidden="false" customHeight="false" outlineLevel="0" collapsed="false">
      <c r="A4311" s="0" t="s">
        <v>9</v>
      </c>
      <c r="B4311" s="0" t="s">
        <v>411</v>
      </c>
      <c r="C4311" s="15" t="n">
        <v>45474</v>
      </c>
      <c r="D4311" s="0" t="n">
        <v>3</v>
      </c>
      <c r="E4311" s="0" t="n">
        <v>0</v>
      </c>
      <c r="F4311" s="0" t="n">
        <v>10</v>
      </c>
      <c r="G4311" s="0" t="n">
        <v>0</v>
      </c>
      <c r="H4311" s="0" t="n">
        <v>4</v>
      </c>
      <c r="I4311" s="0" t="n">
        <v>0</v>
      </c>
      <c r="J4311" s="0" t="n">
        <v>173</v>
      </c>
      <c r="K4311" s="37" t="n">
        <f aca="false">E4311+Inputs!$B$5*F4311</f>
        <v>12.75</v>
      </c>
      <c r="L4311" s="37" t="n">
        <f aca="false">G4311+Inputs!$B$6*H4311</f>
        <v>5.1</v>
      </c>
      <c r="M4311" s="37" t="n">
        <f aca="false">I4311+Inputs!$B$7*J4311</f>
        <v>214.693</v>
      </c>
      <c r="N4311" s="37" t="n">
        <f aca="false">K4311+L4311+M4311</f>
        <v>232.543</v>
      </c>
    </row>
    <row r="4312" customFormat="false" ht="15" hidden="false" customHeight="false" outlineLevel="0" collapsed="false">
      <c r="A4312" s="0" t="s">
        <v>9</v>
      </c>
      <c r="B4312" s="0" t="s">
        <v>411</v>
      </c>
      <c r="C4312" s="15" t="n">
        <v>45505</v>
      </c>
      <c r="D4312" s="0" t="n">
        <v>3</v>
      </c>
      <c r="E4312" s="0" t="n">
        <v>0</v>
      </c>
      <c r="F4312" s="0" t="n">
        <v>8</v>
      </c>
      <c r="G4312" s="0" t="n">
        <v>0</v>
      </c>
      <c r="H4312" s="0" t="n">
        <v>6</v>
      </c>
      <c r="I4312" s="0" t="n">
        <v>0</v>
      </c>
      <c r="J4312" s="0" t="n">
        <v>157</v>
      </c>
      <c r="K4312" s="37" t="n">
        <f aca="false">E4312+Inputs!$B$5*F4312</f>
        <v>10.2</v>
      </c>
      <c r="L4312" s="37" t="n">
        <f aca="false">G4312+Inputs!$B$6*H4312</f>
        <v>7.65</v>
      </c>
      <c r="M4312" s="37" t="n">
        <f aca="false">I4312+Inputs!$B$7*J4312</f>
        <v>194.837</v>
      </c>
      <c r="N4312" s="37" t="n">
        <f aca="false">K4312+L4312+M4312</f>
        <v>212.687</v>
      </c>
    </row>
    <row r="4313" customFormat="false" ht="15" hidden="false" customHeight="false" outlineLevel="0" collapsed="false">
      <c r="A4313" s="0" t="s">
        <v>9</v>
      </c>
      <c r="B4313" s="0" t="s">
        <v>411</v>
      </c>
      <c r="C4313" s="15" t="n">
        <v>45536</v>
      </c>
      <c r="D4313" s="0" t="n">
        <v>3</v>
      </c>
      <c r="E4313" s="0" t="n">
        <v>0</v>
      </c>
      <c r="F4313" s="0" t="n">
        <v>3</v>
      </c>
      <c r="G4313" s="0" t="n">
        <v>0</v>
      </c>
      <c r="H4313" s="0" t="n">
        <v>2</v>
      </c>
      <c r="I4313" s="0" t="n">
        <v>0</v>
      </c>
      <c r="J4313" s="0" t="n">
        <v>158</v>
      </c>
      <c r="K4313" s="37" t="n">
        <f aca="false">E4313+Inputs!$B$5*F4313</f>
        <v>3.825</v>
      </c>
      <c r="L4313" s="37" t="n">
        <f aca="false">G4313+Inputs!$B$6*H4313</f>
        <v>2.55</v>
      </c>
      <c r="M4313" s="37" t="n">
        <f aca="false">I4313+Inputs!$B$7*J4313</f>
        <v>196.078</v>
      </c>
      <c r="N4313" s="37" t="n">
        <f aca="false">K4313+L4313+M4313</f>
        <v>202.453</v>
      </c>
    </row>
    <row r="4314" customFormat="false" ht="15" hidden="false" customHeight="false" outlineLevel="0" collapsed="false">
      <c r="A4314" s="0" t="s">
        <v>9</v>
      </c>
      <c r="B4314" s="0" t="s">
        <v>411</v>
      </c>
      <c r="C4314" s="15" t="n">
        <v>45566</v>
      </c>
      <c r="D4314" s="0" t="n">
        <v>3</v>
      </c>
      <c r="E4314" s="0" t="n">
        <v>0</v>
      </c>
      <c r="F4314" s="0" t="n">
        <v>10</v>
      </c>
      <c r="G4314" s="0" t="n">
        <v>0</v>
      </c>
      <c r="H4314" s="0" t="n">
        <v>4</v>
      </c>
      <c r="I4314" s="0" t="n">
        <v>0</v>
      </c>
      <c r="J4314" s="0" t="n">
        <v>159</v>
      </c>
      <c r="K4314" s="37" t="n">
        <f aca="false">E4314+Inputs!$B$5*F4314</f>
        <v>12.75</v>
      </c>
      <c r="L4314" s="37" t="n">
        <f aca="false">G4314+Inputs!$B$6*H4314</f>
        <v>5.1</v>
      </c>
      <c r="M4314" s="37" t="n">
        <f aca="false">I4314+Inputs!$B$7*J4314</f>
        <v>197.319</v>
      </c>
      <c r="N4314" s="37" t="n">
        <f aca="false">K4314+L4314+M4314</f>
        <v>215.169</v>
      </c>
    </row>
    <row r="4315" customFormat="false" ht="15" hidden="false" customHeight="false" outlineLevel="0" collapsed="false">
      <c r="A4315" s="0" t="s">
        <v>9</v>
      </c>
      <c r="B4315" s="0" t="s">
        <v>411</v>
      </c>
      <c r="C4315" s="15" t="n">
        <v>45597</v>
      </c>
      <c r="D4315" s="0" t="n">
        <v>3</v>
      </c>
      <c r="E4315" s="0" t="n">
        <v>0</v>
      </c>
      <c r="F4315" s="0" t="n">
        <v>14</v>
      </c>
      <c r="G4315" s="0" t="n">
        <v>0</v>
      </c>
      <c r="H4315" s="0" t="n">
        <v>6</v>
      </c>
      <c r="I4315" s="0" t="n">
        <v>0</v>
      </c>
      <c r="J4315" s="0" t="n">
        <v>150</v>
      </c>
      <c r="K4315" s="37" t="n">
        <f aca="false">E4315+Inputs!$B$5*F4315</f>
        <v>17.85</v>
      </c>
      <c r="L4315" s="37" t="n">
        <f aca="false">G4315+Inputs!$B$6*H4315</f>
        <v>7.65</v>
      </c>
      <c r="M4315" s="37" t="n">
        <f aca="false">I4315+Inputs!$B$7*J4315</f>
        <v>186.15</v>
      </c>
      <c r="N4315" s="37" t="n">
        <f aca="false">K4315+L4315+M4315</f>
        <v>211.65</v>
      </c>
    </row>
    <row r="4316" customFormat="false" ht="15" hidden="false" customHeight="false" outlineLevel="0" collapsed="false">
      <c r="A4316" s="0" t="s">
        <v>9</v>
      </c>
      <c r="B4316" s="0" t="s">
        <v>411</v>
      </c>
      <c r="C4316" s="15" t="n">
        <v>45627</v>
      </c>
      <c r="D4316" s="0" t="n">
        <v>3</v>
      </c>
      <c r="E4316" s="0" t="n">
        <v>0</v>
      </c>
      <c r="F4316" s="0" t="n">
        <v>9</v>
      </c>
      <c r="G4316" s="0" t="n">
        <v>0</v>
      </c>
      <c r="H4316" s="0" t="n">
        <v>4</v>
      </c>
      <c r="I4316" s="0" t="n">
        <v>0</v>
      </c>
      <c r="J4316" s="0" t="n">
        <v>141</v>
      </c>
      <c r="K4316" s="37" t="n">
        <f aca="false">E4316+Inputs!$B$5*F4316</f>
        <v>11.475</v>
      </c>
      <c r="L4316" s="37" t="n">
        <f aca="false">G4316+Inputs!$B$6*H4316</f>
        <v>5.1</v>
      </c>
      <c r="M4316" s="37" t="n">
        <f aca="false">I4316+Inputs!$B$7*J4316</f>
        <v>174.981</v>
      </c>
      <c r="N4316" s="37" t="n">
        <f aca="false">K4316+L4316+M4316</f>
        <v>191.556</v>
      </c>
    </row>
    <row r="4317" customFormat="false" ht="15" hidden="false" customHeight="false" outlineLevel="0" collapsed="false">
      <c r="A4317" s="0" t="s">
        <v>9</v>
      </c>
      <c r="B4317" s="0" t="s">
        <v>411</v>
      </c>
      <c r="C4317" s="15" t="n">
        <v>45658</v>
      </c>
      <c r="D4317" s="0" t="n">
        <v>3</v>
      </c>
      <c r="E4317" s="0" t="n">
        <v>0</v>
      </c>
      <c r="F4317" s="0" t="n">
        <v>7</v>
      </c>
      <c r="G4317" s="0" t="n">
        <v>0</v>
      </c>
      <c r="H4317" s="0" t="n">
        <v>3</v>
      </c>
      <c r="I4317" s="0" t="n">
        <v>0</v>
      </c>
      <c r="J4317" s="0" t="n">
        <v>148</v>
      </c>
      <c r="K4317" s="37" t="n">
        <f aca="false">E4317+Inputs!$B$5*F4317</f>
        <v>8.925</v>
      </c>
      <c r="L4317" s="37" t="n">
        <f aca="false">G4317+Inputs!$B$6*H4317</f>
        <v>3.825</v>
      </c>
      <c r="M4317" s="37" t="n">
        <f aca="false">I4317+Inputs!$B$7*J4317</f>
        <v>183.668</v>
      </c>
      <c r="N4317" s="37" t="n">
        <f aca="false">K4317+L4317+M4317</f>
        <v>196.418</v>
      </c>
    </row>
    <row r="4318" customFormat="false" ht="15" hidden="false" customHeight="false" outlineLevel="0" collapsed="false">
      <c r="A4318" s="0" t="s">
        <v>9</v>
      </c>
      <c r="B4318" s="0" t="s">
        <v>411</v>
      </c>
      <c r="C4318" s="15" t="n">
        <v>45689</v>
      </c>
      <c r="D4318" s="0" t="n">
        <v>3</v>
      </c>
      <c r="E4318" s="0" t="n">
        <v>0</v>
      </c>
      <c r="F4318" s="0" t="n">
        <v>8</v>
      </c>
      <c r="G4318" s="0" t="n">
        <v>0</v>
      </c>
      <c r="H4318" s="0" t="n">
        <v>5</v>
      </c>
      <c r="I4318" s="0" t="n">
        <v>0</v>
      </c>
      <c r="J4318" s="0" t="n">
        <v>176</v>
      </c>
      <c r="K4318" s="37" t="n">
        <f aca="false">E4318+Inputs!$B$5*F4318</f>
        <v>10.2</v>
      </c>
      <c r="L4318" s="37" t="n">
        <f aca="false">G4318+Inputs!$B$6*H4318</f>
        <v>6.375</v>
      </c>
      <c r="M4318" s="37" t="n">
        <f aca="false">I4318+Inputs!$B$7*J4318</f>
        <v>218.416</v>
      </c>
      <c r="N4318" s="37" t="n">
        <f aca="false">K4318+L4318+M4318</f>
        <v>234.991</v>
      </c>
    </row>
    <row r="4319" customFormat="false" ht="15" hidden="false" customHeight="false" outlineLevel="0" collapsed="false">
      <c r="A4319" s="0" t="s">
        <v>9</v>
      </c>
      <c r="B4319" s="0" t="s">
        <v>411</v>
      </c>
      <c r="C4319" s="15" t="n">
        <v>45717</v>
      </c>
      <c r="D4319" s="0" t="n">
        <v>3</v>
      </c>
      <c r="E4319" s="0" t="n">
        <v>0</v>
      </c>
      <c r="F4319" s="0" t="n">
        <v>12</v>
      </c>
      <c r="G4319" s="0" t="n">
        <v>0</v>
      </c>
      <c r="H4319" s="0" t="n">
        <v>10</v>
      </c>
      <c r="I4319" s="0" t="n">
        <v>0</v>
      </c>
      <c r="J4319" s="0" t="n">
        <v>187</v>
      </c>
      <c r="K4319" s="37" t="n">
        <f aca="false">E4319+Inputs!$B$5*F4319</f>
        <v>15.3</v>
      </c>
      <c r="L4319" s="37" t="n">
        <f aca="false">G4319+Inputs!$B$6*H4319</f>
        <v>12.75</v>
      </c>
      <c r="M4319" s="37" t="n">
        <f aca="false">I4319+Inputs!$B$7*J4319</f>
        <v>232.067</v>
      </c>
      <c r="N4319" s="37" t="n">
        <f aca="false">K4319+L4319+M4319</f>
        <v>260.117</v>
      </c>
    </row>
    <row r="4320" customFormat="false" ht="15" hidden="false" customHeight="false" outlineLevel="0" collapsed="false">
      <c r="A4320" s="0" t="s">
        <v>9</v>
      </c>
      <c r="B4320" s="0" t="s">
        <v>411</v>
      </c>
      <c r="C4320" s="15" t="n">
        <v>45748</v>
      </c>
      <c r="D4320" s="0" t="n">
        <v>3</v>
      </c>
      <c r="E4320" s="0" t="n">
        <v>0</v>
      </c>
      <c r="F4320" s="0" t="n">
        <v>10</v>
      </c>
      <c r="G4320" s="0" t="n">
        <v>0</v>
      </c>
      <c r="H4320" s="0" t="n">
        <v>2</v>
      </c>
      <c r="I4320" s="0" t="n">
        <v>0</v>
      </c>
      <c r="J4320" s="0" t="n">
        <v>156</v>
      </c>
      <c r="K4320" s="37" t="n">
        <f aca="false">E4320+Inputs!$B$5*F4320</f>
        <v>12.75</v>
      </c>
      <c r="L4320" s="37" t="n">
        <f aca="false">G4320+Inputs!$B$6*H4320</f>
        <v>2.55</v>
      </c>
      <c r="M4320" s="37" t="n">
        <f aca="false">I4320+Inputs!$B$7*J4320</f>
        <v>193.596</v>
      </c>
      <c r="N4320" s="37" t="n">
        <f aca="false">K4320+L4320+M4320</f>
        <v>208.896</v>
      </c>
    </row>
    <row r="4321" customFormat="false" ht="15" hidden="false" customHeight="false" outlineLevel="0" collapsed="false">
      <c r="A4321" s="0" t="s">
        <v>9</v>
      </c>
      <c r="B4321" s="0" t="s">
        <v>411</v>
      </c>
      <c r="C4321" s="15" t="n">
        <v>45778</v>
      </c>
      <c r="D4321" s="0" t="n">
        <v>3</v>
      </c>
      <c r="E4321" s="0" t="n">
        <v>0</v>
      </c>
      <c r="F4321" s="0" t="n">
        <v>17</v>
      </c>
      <c r="G4321" s="0" t="n">
        <v>0</v>
      </c>
      <c r="H4321" s="0" t="n">
        <v>7</v>
      </c>
      <c r="I4321" s="0" t="n">
        <v>0</v>
      </c>
      <c r="J4321" s="0" t="n">
        <v>200</v>
      </c>
      <c r="K4321" s="37" t="n">
        <f aca="false">E4321+Inputs!$B$5*F4321</f>
        <v>21.675</v>
      </c>
      <c r="L4321" s="37" t="n">
        <f aca="false">G4321+Inputs!$B$6*H4321</f>
        <v>8.925</v>
      </c>
      <c r="M4321" s="37" t="n">
        <f aca="false">I4321+Inputs!$B$7*J4321</f>
        <v>248.2</v>
      </c>
      <c r="N4321" s="37" t="n">
        <f aca="false">K4321+L4321+M4321</f>
        <v>278.8</v>
      </c>
    </row>
    <row r="4322" customFormat="false" ht="15" hidden="false" customHeight="false" outlineLevel="0" collapsed="false">
      <c r="A4322" s="0" t="s">
        <v>9</v>
      </c>
      <c r="B4322" s="0" t="s">
        <v>411</v>
      </c>
      <c r="C4322" s="15" t="n">
        <v>45809</v>
      </c>
      <c r="D4322" s="0" t="n">
        <v>3</v>
      </c>
      <c r="E4322" s="0" t="n">
        <v>0</v>
      </c>
      <c r="F4322" s="0" t="n">
        <v>15</v>
      </c>
      <c r="G4322" s="0" t="n">
        <v>0</v>
      </c>
      <c r="H4322" s="0" t="n">
        <v>7</v>
      </c>
      <c r="I4322" s="0" t="n">
        <v>0</v>
      </c>
      <c r="J4322" s="0" t="n">
        <v>189</v>
      </c>
      <c r="K4322" s="37" t="n">
        <f aca="false">E4322+Inputs!$B$5*F4322</f>
        <v>19.125</v>
      </c>
      <c r="L4322" s="37" t="n">
        <f aca="false">G4322+Inputs!$B$6*H4322</f>
        <v>8.925</v>
      </c>
      <c r="M4322" s="37" t="n">
        <f aca="false">I4322+Inputs!$B$7*J4322</f>
        <v>234.549</v>
      </c>
      <c r="N4322" s="37" t="n">
        <f aca="false">K4322+L4322+M4322</f>
        <v>262.599</v>
      </c>
    </row>
    <row r="4323" customFormat="false" ht="15" hidden="false" customHeight="false" outlineLevel="0" collapsed="false">
      <c r="A4323" s="0" t="s">
        <v>9</v>
      </c>
      <c r="B4323" s="0" t="s">
        <v>411</v>
      </c>
      <c r="C4323" s="15" t="n">
        <v>45839</v>
      </c>
      <c r="D4323" s="0" t="n">
        <v>3</v>
      </c>
      <c r="E4323" s="0" t="n">
        <v>0</v>
      </c>
      <c r="F4323" s="0" t="n">
        <v>6</v>
      </c>
      <c r="G4323" s="0" t="n">
        <v>0</v>
      </c>
      <c r="H4323" s="0" t="n">
        <v>2</v>
      </c>
      <c r="I4323" s="0" t="n">
        <v>0</v>
      </c>
      <c r="J4323" s="0" t="n">
        <v>181</v>
      </c>
      <c r="K4323" s="37" t="n">
        <f aca="false">E4323+Inputs!$B$5*F4323</f>
        <v>7.65</v>
      </c>
      <c r="L4323" s="37" t="n">
        <f aca="false">G4323+Inputs!$B$6*H4323</f>
        <v>2.55</v>
      </c>
      <c r="M4323" s="37" t="n">
        <f aca="false">I4323+Inputs!$B$7*J4323</f>
        <v>224.621</v>
      </c>
      <c r="N4323" s="37" t="n">
        <f aca="false">K4323+L4323+M4323</f>
        <v>234.821</v>
      </c>
    </row>
    <row r="4324" customFormat="false" ht="15" hidden="false" customHeight="false" outlineLevel="0" collapsed="false">
      <c r="A4324" s="0" t="s">
        <v>9</v>
      </c>
      <c r="B4324" s="0" t="s">
        <v>411</v>
      </c>
      <c r="C4324" s="15" t="n">
        <v>45870</v>
      </c>
      <c r="D4324" s="0" t="n">
        <v>3</v>
      </c>
      <c r="E4324" s="0" t="n">
        <v>0</v>
      </c>
      <c r="F4324" s="0" t="n">
        <v>17</v>
      </c>
      <c r="G4324" s="0" t="n">
        <v>0</v>
      </c>
      <c r="H4324" s="0" t="n">
        <v>1</v>
      </c>
      <c r="I4324" s="0" t="n">
        <v>0</v>
      </c>
      <c r="J4324" s="0" t="n">
        <v>157</v>
      </c>
      <c r="K4324" s="37" t="n">
        <f aca="false">E4324+Inputs!$B$5*F4324</f>
        <v>21.675</v>
      </c>
      <c r="L4324" s="37" t="n">
        <f aca="false">G4324+Inputs!$B$6*H4324</f>
        <v>1.275</v>
      </c>
      <c r="M4324" s="37" t="n">
        <f aca="false">I4324+Inputs!$B$7*J4324</f>
        <v>194.837</v>
      </c>
      <c r="N4324" s="37" t="n">
        <f aca="false">K4324+L4324+M4324</f>
        <v>217.787</v>
      </c>
    </row>
    <row r="4325" customFormat="false" ht="15" hidden="false" customHeight="false" outlineLevel="0" collapsed="false">
      <c r="A4325" s="0" t="s">
        <v>9</v>
      </c>
      <c r="B4325" s="0" t="s">
        <v>411</v>
      </c>
      <c r="C4325" s="15" t="n">
        <v>45901</v>
      </c>
      <c r="D4325" s="0" t="n">
        <v>3</v>
      </c>
      <c r="E4325" s="0" t="n">
        <v>0</v>
      </c>
      <c r="F4325" s="0" t="n">
        <v>25</v>
      </c>
      <c r="G4325" s="0" t="n">
        <v>0</v>
      </c>
      <c r="H4325" s="0" t="n">
        <v>3</v>
      </c>
      <c r="I4325" s="0" t="n">
        <v>0</v>
      </c>
      <c r="J4325" s="0" t="n">
        <v>180</v>
      </c>
      <c r="K4325" s="37" t="n">
        <f aca="false">E4325+Inputs!$B$5*F4325</f>
        <v>31.875</v>
      </c>
      <c r="L4325" s="37" t="n">
        <f aca="false">G4325+Inputs!$B$6*H4325</f>
        <v>3.825</v>
      </c>
      <c r="M4325" s="37" t="n">
        <f aca="false">I4325+Inputs!$B$7*J4325</f>
        <v>223.38</v>
      </c>
      <c r="N4325" s="37" t="n">
        <f aca="false">K4325+L4325+M4325</f>
        <v>259.08</v>
      </c>
    </row>
    <row r="4326" customFormat="false" ht="15" hidden="false" customHeight="false" outlineLevel="0" collapsed="false">
      <c r="A4326" s="0" t="s">
        <v>9</v>
      </c>
      <c r="B4326" s="0" t="s">
        <v>411</v>
      </c>
      <c r="C4326" s="15" t="n">
        <v>45931</v>
      </c>
      <c r="D4326" s="0" t="n">
        <v>3</v>
      </c>
      <c r="E4326" s="0" t="n">
        <v>0</v>
      </c>
      <c r="F4326" s="0" t="n">
        <v>17</v>
      </c>
      <c r="G4326" s="0" t="n">
        <v>0</v>
      </c>
      <c r="H4326" s="0" t="n">
        <v>1</v>
      </c>
      <c r="I4326" s="0" t="n">
        <v>0</v>
      </c>
      <c r="J4326" s="0" t="n">
        <v>198</v>
      </c>
      <c r="K4326" s="37" t="n">
        <f aca="false">E4326+Inputs!$B$5*F4326</f>
        <v>21.675</v>
      </c>
      <c r="L4326" s="37" t="n">
        <f aca="false">G4326+Inputs!$B$6*H4326</f>
        <v>1.275</v>
      </c>
      <c r="M4326" s="37" t="n">
        <f aca="false">I4326+Inputs!$B$7*J4326</f>
        <v>245.718</v>
      </c>
      <c r="N4326" s="37" t="n">
        <f aca="false">K4326+L4326+M4326</f>
        <v>268.668</v>
      </c>
    </row>
    <row r="4327" customFormat="false" ht="15" hidden="false" customHeight="false" outlineLevel="0" collapsed="false">
      <c r="A4327" s="0" t="s">
        <v>9</v>
      </c>
      <c r="B4327" s="0" t="s">
        <v>411</v>
      </c>
      <c r="C4327" s="15" t="n">
        <v>45962</v>
      </c>
      <c r="D4327" s="0" t="n">
        <v>3</v>
      </c>
      <c r="E4327" s="0" t="n">
        <v>0</v>
      </c>
      <c r="F4327" s="0" t="n">
        <v>17</v>
      </c>
      <c r="G4327" s="0" t="n">
        <v>0</v>
      </c>
      <c r="H4327" s="0" t="n">
        <v>1</v>
      </c>
      <c r="I4327" s="0" t="n">
        <v>0</v>
      </c>
      <c r="J4327" s="0" t="n">
        <v>152</v>
      </c>
      <c r="K4327" s="37" t="n">
        <f aca="false">E4327+Inputs!$B$5*F4327</f>
        <v>21.675</v>
      </c>
      <c r="L4327" s="37" t="n">
        <f aca="false">G4327+Inputs!$B$6*H4327</f>
        <v>1.275</v>
      </c>
      <c r="M4327" s="37" t="n">
        <f aca="false">I4327+Inputs!$B$7*J4327</f>
        <v>188.632</v>
      </c>
      <c r="N4327" s="37" t="n">
        <f aca="false">K4327+L4327+M4327</f>
        <v>211.582</v>
      </c>
    </row>
    <row r="4328" customFormat="false" ht="15" hidden="false" customHeight="false" outlineLevel="0" collapsed="false">
      <c r="A4328" s="0" t="s">
        <v>9</v>
      </c>
      <c r="B4328" s="0" t="s">
        <v>411</v>
      </c>
      <c r="C4328" s="15" t="n">
        <v>45992</v>
      </c>
      <c r="D4328" s="0" t="n">
        <v>3</v>
      </c>
      <c r="E4328" s="0" t="n">
        <v>0</v>
      </c>
      <c r="F4328" s="0" t="n">
        <v>24</v>
      </c>
      <c r="G4328" s="0" t="n">
        <v>0</v>
      </c>
      <c r="H4328" s="0" t="n">
        <v>2</v>
      </c>
      <c r="I4328" s="0" t="n">
        <v>0</v>
      </c>
      <c r="J4328" s="0" t="n">
        <v>172</v>
      </c>
      <c r="K4328" s="37" t="n">
        <f aca="false">E4328+Inputs!$B$5*F4328</f>
        <v>30.6</v>
      </c>
      <c r="L4328" s="37" t="n">
        <f aca="false">G4328+Inputs!$B$6*H4328</f>
        <v>2.55</v>
      </c>
      <c r="M4328" s="37" t="n">
        <f aca="false">I4328+Inputs!$B$7*J4328</f>
        <v>213.452</v>
      </c>
      <c r="N4328" s="37" t="n">
        <f aca="false">K4328+L4328+M4328</f>
        <v>246.602</v>
      </c>
    </row>
    <row r="4329" customFormat="false" ht="15" hidden="false" customHeight="false" outlineLevel="0" collapsed="false">
      <c r="A4329" s="0" t="s">
        <v>9</v>
      </c>
      <c r="B4329" s="0" t="s">
        <v>411</v>
      </c>
      <c r="C4329" s="15" t="n">
        <v>46023</v>
      </c>
      <c r="D4329" s="0" t="n">
        <v>3</v>
      </c>
      <c r="E4329" s="0" t="n">
        <v>0</v>
      </c>
      <c r="F4329" s="0" t="n">
        <v>13</v>
      </c>
      <c r="G4329" s="0" t="n">
        <v>0</v>
      </c>
      <c r="H4329" s="0" t="n">
        <v>3</v>
      </c>
      <c r="I4329" s="0" t="n">
        <v>0</v>
      </c>
      <c r="J4329" s="0" t="n">
        <v>154</v>
      </c>
      <c r="K4329" s="37" t="n">
        <f aca="false">E4329+Inputs!$B$5*F4329</f>
        <v>16.575</v>
      </c>
      <c r="L4329" s="37" t="n">
        <f aca="false">G4329+Inputs!$B$6*H4329</f>
        <v>3.825</v>
      </c>
      <c r="M4329" s="37" t="n">
        <f aca="false">I4329+Inputs!$B$7*J4329</f>
        <v>191.114</v>
      </c>
      <c r="N4329" s="37" t="n">
        <f aca="false">K4329+L4329+M4329</f>
        <v>211.514</v>
      </c>
    </row>
    <row r="4330" customFormat="false" ht="15" hidden="false" customHeight="false" outlineLevel="0" collapsed="false">
      <c r="A4330" s="0" t="s">
        <v>9</v>
      </c>
      <c r="B4330" s="0" t="s">
        <v>411</v>
      </c>
      <c r="C4330" s="15" t="n">
        <v>46054</v>
      </c>
      <c r="D4330" s="0" t="n">
        <v>3</v>
      </c>
      <c r="E4330" s="0" t="n">
        <v>0</v>
      </c>
      <c r="F4330" s="0" t="n">
        <v>12</v>
      </c>
      <c r="G4330" s="0" t="n">
        <v>0</v>
      </c>
      <c r="H4330" s="0" t="n">
        <v>10</v>
      </c>
      <c r="I4330" s="0" t="n">
        <v>0</v>
      </c>
      <c r="J4330" s="0" t="n">
        <v>155</v>
      </c>
      <c r="K4330" s="37" t="n">
        <f aca="false">E4330+Inputs!$B$5*F4330</f>
        <v>15.3</v>
      </c>
      <c r="L4330" s="37" t="n">
        <f aca="false">G4330+Inputs!$B$6*H4330</f>
        <v>12.75</v>
      </c>
      <c r="M4330" s="37" t="n">
        <f aca="false">I4330+Inputs!$B$7*J4330</f>
        <v>192.355</v>
      </c>
      <c r="N4330" s="37" t="n">
        <f aca="false">K4330+L4330+M4330</f>
        <v>220.405</v>
      </c>
    </row>
    <row r="4331" customFormat="false" ht="15" hidden="false" customHeight="false" outlineLevel="0" collapsed="false">
      <c r="A4331" s="0" t="s">
        <v>9</v>
      </c>
      <c r="B4331" s="0" t="s">
        <v>411</v>
      </c>
      <c r="C4331" s="15" t="n">
        <v>46082</v>
      </c>
      <c r="D4331" s="0" t="n">
        <v>3</v>
      </c>
      <c r="E4331" s="0" t="n">
        <v>0</v>
      </c>
      <c r="F4331" s="0" t="n">
        <v>31</v>
      </c>
      <c r="G4331" s="0" t="n">
        <v>0</v>
      </c>
      <c r="H4331" s="0" t="n">
        <v>9</v>
      </c>
      <c r="I4331" s="0" t="n">
        <v>0</v>
      </c>
      <c r="J4331" s="0" t="n">
        <v>178</v>
      </c>
      <c r="K4331" s="37" t="n">
        <f aca="false">E4331+Inputs!$B$5*F4331</f>
        <v>39.525</v>
      </c>
      <c r="L4331" s="37" t="n">
        <f aca="false">G4331+Inputs!$B$6*H4331</f>
        <v>11.475</v>
      </c>
      <c r="M4331" s="37" t="n">
        <f aca="false">I4331+Inputs!$B$7*J4331</f>
        <v>220.898</v>
      </c>
      <c r="N4331" s="37" t="n">
        <f aca="false">K4331+L4331+M4331</f>
        <v>271.898</v>
      </c>
    </row>
    <row r="4332" customFormat="false" ht="15" hidden="false" customHeight="false" outlineLevel="0" collapsed="false">
      <c r="A4332" s="0" t="s">
        <v>9</v>
      </c>
      <c r="B4332" s="0" t="s">
        <v>411</v>
      </c>
      <c r="C4332" s="15" t="n">
        <v>46113</v>
      </c>
      <c r="D4332" s="0" t="n">
        <v>3</v>
      </c>
      <c r="E4332" s="0" t="n">
        <v>0</v>
      </c>
      <c r="F4332" s="0" t="n">
        <v>33</v>
      </c>
      <c r="G4332" s="0" t="n">
        <v>0</v>
      </c>
      <c r="H4332" s="0" t="n">
        <v>2</v>
      </c>
      <c r="I4332" s="0" t="n">
        <v>0</v>
      </c>
      <c r="J4332" s="0" t="n">
        <v>144</v>
      </c>
      <c r="K4332" s="37" t="n">
        <f aca="false">E4332+Inputs!$B$5*F4332</f>
        <v>42.075</v>
      </c>
      <c r="L4332" s="37" t="n">
        <f aca="false">G4332+Inputs!$B$6*H4332</f>
        <v>2.55</v>
      </c>
      <c r="M4332" s="37" t="n">
        <f aca="false">I4332+Inputs!$B$7*J4332</f>
        <v>178.704</v>
      </c>
      <c r="N4332" s="37" t="n">
        <f aca="false">K4332+L4332+M4332</f>
        <v>223.329</v>
      </c>
    </row>
    <row r="4333" customFormat="false" ht="15" hidden="false" customHeight="false" outlineLevel="0" collapsed="false">
      <c r="A4333" s="0" t="s">
        <v>9</v>
      </c>
      <c r="B4333" s="0" t="s">
        <v>411</v>
      </c>
      <c r="C4333" s="15" t="n">
        <v>46143</v>
      </c>
      <c r="D4333" s="0" t="n">
        <v>3</v>
      </c>
      <c r="E4333" s="0" t="n">
        <v>0</v>
      </c>
      <c r="F4333" s="0" t="n">
        <v>55</v>
      </c>
      <c r="G4333" s="0" t="n">
        <v>0</v>
      </c>
      <c r="H4333" s="0" t="n">
        <v>7</v>
      </c>
      <c r="I4333" s="0" t="n">
        <v>0</v>
      </c>
      <c r="J4333" s="0" t="n">
        <v>164</v>
      </c>
      <c r="K4333" s="37" t="n">
        <f aca="false">E4333+Inputs!$B$5*F4333</f>
        <v>70.125</v>
      </c>
      <c r="L4333" s="37" t="n">
        <f aca="false">G4333+Inputs!$B$6*H4333</f>
        <v>8.925</v>
      </c>
      <c r="M4333" s="37" t="n">
        <f aca="false">I4333+Inputs!$B$7*J4333</f>
        <v>203.524</v>
      </c>
      <c r="N4333" s="37" t="n">
        <f aca="false">K4333+L4333+M4333</f>
        <v>282.574</v>
      </c>
    </row>
    <row r="4334" customFormat="false" ht="15" hidden="false" customHeight="false" outlineLevel="0" collapsed="false">
      <c r="A4334" s="0" t="s">
        <v>9</v>
      </c>
      <c r="B4334" s="0" t="s">
        <v>411</v>
      </c>
      <c r="C4334" s="15" t="n">
        <v>46174</v>
      </c>
      <c r="D4334" s="0" t="n">
        <v>3</v>
      </c>
      <c r="E4334" s="0" t="n">
        <v>0</v>
      </c>
      <c r="F4334" s="0" t="n">
        <v>55</v>
      </c>
      <c r="G4334" s="0" t="n">
        <v>0</v>
      </c>
      <c r="H4334" s="0" t="n">
        <v>16</v>
      </c>
      <c r="I4334" s="0" t="n">
        <v>0</v>
      </c>
      <c r="J4334" s="0" t="n">
        <v>201</v>
      </c>
      <c r="K4334" s="37" t="n">
        <f aca="false">E4334+Inputs!$B$5*F4334</f>
        <v>70.125</v>
      </c>
      <c r="L4334" s="37" t="n">
        <f aca="false">G4334+Inputs!$B$6*H4334</f>
        <v>20.4</v>
      </c>
      <c r="M4334" s="37" t="n">
        <f aca="false">I4334+Inputs!$B$7*J4334</f>
        <v>249.441</v>
      </c>
      <c r="N4334" s="37" t="n">
        <f aca="false">K4334+L4334+M4334</f>
        <v>339.966</v>
      </c>
    </row>
    <row r="4335" customFormat="false" ht="15" hidden="false" customHeight="false" outlineLevel="0" collapsed="false">
      <c r="A4335" s="0" t="s">
        <v>9</v>
      </c>
      <c r="B4335" s="0" t="s">
        <v>411</v>
      </c>
      <c r="C4335" s="15" t="n">
        <v>46204</v>
      </c>
      <c r="D4335" s="0" t="n">
        <v>3</v>
      </c>
      <c r="E4335" s="0" t="n">
        <v>0</v>
      </c>
      <c r="F4335" s="0" t="n">
        <v>43</v>
      </c>
      <c r="G4335" s="0" t="n">
        <v>0</v>
      </c>
      <c r="H4335" s="0" t="n">
        <v>16</v>
      </c>
      <c r="I4335" s="0" t="n">
        <v>0</v>
      </c>
      <c r="J4335" s="0" t="n">
        <v>173</v>
      </c>
      <c r="K4335" s="37" t="n">
        <f aca="false">E4335+Inputs!$B$5*F4335</f>
        <v>54.825</v>
      </c>
      <c r="L4335" s="37" t="n">
        <f aca="false">G4335+Inputs!$B$6*H4335</f>
        <v>20.4</v>
      </c>
      <c r="M4335" s="37" t="n">
        <f aca="false">I4335+Inputs!$B$7*J4335</f>
        <v>214.693</v>
      </c>
      <c r="N4335" s="37" t="n">
        <f aca="false">K4335+L4335+M4335</f>
        <v>289.918</v>
      </c>
    </row>
    <row r="4336" customFormat="false" ht="15" hidden="false" customHeight="false" outlineLevel="0" collapsed="false">
      <c r="A4336" s="0" t="s">
        <v>9</v>
      </c>
      <c r="B4336" s="0" t="s">
        <v>411</v>
      </c>
      <c r="C4336" s="15" t="n">
        <v>46235</v>
      </c>
      <c r="D4336" s="0" t="n">
        <v>3</v>
      </c>
      <c r="E4336" s="0" t="n">
        <v>0</v>
      </c>
      <c r="F4336" s="0" t="n">
        <v>42</v>
      </c>
      <c r="G4336" s="0" t="n">
        <v>0</v>
      </c>
      <c r="H4336" s="0" t="n">
        <v>16</v>
      </c>
      <c r="I4336" s="0" t="n">
        <v>0</v>
      </c>
      <c r="J4336" s="0" t="n">
        <v>138</v>
      </c>
      <c r="K4336" s="37" t="n">
        <f aca="false">E4336+Inputs!$B$5*F4336</f>
        <v>53.55</v>
      </c>
      <c r="L4336" s="37" t="n">
        <f aca="false">G4336+Inputs!$B$6*H4336</f>
        <v>20.4</v>
      </c>
      <c r="M4336" s="37" t="n">
        <f aca="false">I4336+Inputs!$B$7*J4336</f>
        <v>171.258</v>
      </c>
      <c r="N4336" s="37" t="n">
        <f aca="false">K4336+L4336+M4336</f>
        <v>245.208</v>
      </c>
    </row>
    <row r="4337" customFormat="false" ht="15" hidden="false" customHeight="false" outlineLevel="0" collapsed="false">
      <c r="A4337" s="0" t="s">
        <v>9</v>
      </c>
      <c r="B4337" s="0" t="s">
        <v>369</v>
      </c>
      <c r="C4337" s="15" t="n">
        <v>44927</v>
      </c>
      <c r="D4337" s="0" t="n">
        <v>1</v>
      </c>
      <c r="E4337" s="0" t="n">
        <v>0</v>
      </c>
      <c r="F4337" s="0" t="n">
        <v>19</v>
      </c>
      <c r="G4337" s="0" t="n">
        <v>0</v>
      </c>
      <c r="H4337" s="0" t="n">
        <v>1</v>
      </c>
      <c r="I4337" s="0" t="n">
        <v>0</v>
      </c>
      <c r="J4337" s="0" t="n">
        <v>204</v>
      </c>
      <c r="K4337" s="37" t="n">
        <f aca="false">E4337+Inputs!$B$5*F4337</f>
        <v>24.225</v>
      </c>
      <c r="L4337" s="37" t="n">
        <f aca="false">G4337+Inputs!$B$6*H4337</f>
        <v>1.275</v>
      </c>
      <c r="M4337" s="37" t="n">
        <f aca="false">I4337+Inputs!$B$7*J4337</f>
        <v>253.164</v>
      </c>
      <c r="N4337" s="37" t="n">
        <f aca="false">K4337+L4337+M4337</f>
        <v>278.664</v>
      </c>
    </row>
    <row r="4338" customFormat="false" ht="15" hidden="false" customHeight="false" outlineLevel="0" collapsed="false">
      <c r="A4338" s="0" t="s">
        <v>9</v>
      </c>
      <c r="B4338" s="0" t="s">
        <v>369</v>
      </c>
      <c r="C4338" s="15" t="n">
        <v>44958</v>
      </c>
      <c r="D4338" s="0" t="n">
        <v>1</v>
      </c>
      <c r="E4338" s="0" t="n">
        <v>0</v>
      </c>
      <c r="F4338" s="0" t="n">
        <v>14</v>
      </c>
      <c r="G4338" s="0" t="n">
        <v>0</v>
      </c>
      <c r="H4338" s="0" t="n">
        <v>0</v>
      </c>
      <c r="I4338" s="0" t="n">
        <v>0</v>
      </c>
      <c r="J4338" s="0" t="n">
        <v>179</v>
      </c>
      <c r="K4338" s="37" t="n">
        <f aca="false">E4338+Inputs!$B$5*F4338</f>
        <v>17.85</v>
      </c>
      <c r="L4338" s="37" t="n">
        <f aca="false">G4338+Inputs!$B$6*H4338</f>
        <v>0</v>
      </c>
      <c r="M4338" s="37" t="n">
        <f aca="false">I4338+Inputs!$B$7*J4338</f>
        <v>222.139</v>
      </c>
      <c r="N4338" s="37" t="n">
        <f aca="false">K4338+L4338+M4338</f>
        <v>239.989</v>
      </c>
    </row>
    <row r="4339" customFormat="false" ht="15" hidden="false" customHeight="false" outlineLevel="0" collapsed="false">
      <c r="A4339" s="0" t="s">
        <v>9</v>
      </c>
      <c r="B4339" s="0" t="s">
        <v>369</v>
      </c>
      <c r="C4339" s="15" t="n">
        <v>44986</v>
      </c>
      <c r="D4339" s="0" t="n">
        <v>1</v>
      </c>
      <c r="E4339" s="0" t="n">
        <v>0</v>
      </c>
      <c r="F4339" s="0" t="n">
        <v>1</v>
      </c>
      <c r="G4339" s="0" t="n">
        <v>0</v>
      </c>
      <c r="H4339" s="0" t="n">
        <v>0</v>
      </c>
      <c r="I4339" s="0" t="n">
        <v>0</v>
      </c>
      <c r="J4339" s="0" t="n">
        <v>31</v>
      </c>
      <c r="K4339" s="37" t="n">
        <f aca="false">E4339+Inputs!$B$5*F4339</f>
        <v>1.275</v>
      </c>
      <c r="L4339" s="37" t="n">
        <f aca="false">G4339+Inputs!$B$6*H4339</f>
        <v>0</v>
      </c>
      <c r="M4339" s="37" t="n">
        <f aca="false">I4339+Inputs!$B$7*J4339</f>
        <v>38.471</v>
      </c>
      <c r="N4339" s="37" t="n">
        <f aca="false">K4339+L4339+M4339</f>
        <v>39.746</v>
      </c>
    </row>
    <row r="4340" customFormat="false" ht="15" hidden="false" customHeight="false" outlineLevel="0" collapsed="false">
      <c r="A4340" s="0" t="s">
        <v>9</v>
      </c>
      <c r="B4340" s="0" t="s">
        <v>369</v>
      </c>
      <c r="C4340" s="15" t="n">
        <v>45017</v>
      </c>
      <c r="D4340" s="0" t="n">
        <v>1</v>
      </c>
      <c r="E4340" s="0" t="n">
        <v>0</v>
      </c>
      <c r="F4340" s="0" t="n">
        <v>1</v>
      </c>
      <c r="G4340" s="0" t="n">
        <v>0</v>
      </c>
      <c r="H4340" s="0" t="n">
        <v>0</v>
      </c>
      <c r="I4340" s="0" t="n">
        <v>0</v>
      </c>
      <c r="J4340" s="0" t="n">
        <v>68</v>
      </c>
      <c r="K4340" s="37" t="n">
        <f aca="false">E4340+Inputs!$B$5*F4340</f>
        <v>1.275</v>
      </c>
      <c r="L4340" s="37" t="n">
        <f aca="false">G4340+Inputs!$B$6*H4340</f>
        <v>0</v>
      </c>
      <c r="M4340" s="37" t="n">
        <f aca="false">I4340+Inputs!$B$7*J4340</f>
        <v>84.388</v>
      </c>
      <c r="N4340" s="37" t="n">
        <f aca="false">K4340+L4340+M4340</f>
        <v>85.663</v>
      </c>
    </row>
    <row r="4341" customFormat="false" ht="15" hidden="false" customHeight="false" outlineLevel="0" collapsed="false">
      <c r="A4341" s="0" t="s">
        <v>9</v>
      </c>
      <c r="B4341" s="0" t="s">
        <v>369</v>
      </c>
      <c r="C4341" s="15" t="n">
        <v>45047</v>
      </c>
      <c r="D4341" s="0" t="n">
        <v>1</v>
      </c>
      <c r="E4341" s="0" t="n">
        <v>0</v>
      </c>
      <c r="F4341" s="0" t="n">
        <v>9</v>
      </c>
      <c r="G4341" s="0" t="n">
        <v>0</v>
      </c>
      <c r="H4341" s="0" t="n">
        <v>1</v>
      </c>
      <c r="I4341" s="0" t="n">
        <v>0</v>
      </c>
      <c r="J4341" s="0" t="n">
        <v>231</v>
      </c>
      <c r="K4341" s="37" t="n">
        <f aca="false">E4341+Inputs!$B$5*F4341</f>
        <v>11.475</v>
      </c>
      <c r="L4341" s="37" t="n">
        <f aca="false">G4341+Inputs!$B$6*H4341</f>
        <v>1.275</v>
      </c>
      <c r="M4341" s="37" t="n">
        <f aca="false">I4341+Inputs!$B$7*J4341</f>
        <v>286.671</v>
      </c>
      <c r="N4341" s="37" t="n">
        <f aca="false">K4341+L4341+M4341</f>
        <v>299.421</v>
      </c>
    </row>
    <row r="4342" customFormat="false" ht="15" hidden="false" customHeight="false" outlineLevel="0" collapsed="false">
      <c r="A4342" s="0" t="s">
        <v>9</v>
      </c>
      <c r="B4342" s="0" t="s">
        <v>369</v>
      </c>
      <c r="C4342" s="15" t="n">
        <v>45078</v>
      </c>
      <c r="D4342" s="0" t="n">
        <v>1</v>
      </c>
      <c r="E4342" s="0" t="n">
        <v>0</v>
      </c>
      <c r="F4342" s="0" t="n">
        <v>11</v>
      </c>
      <c r="G4342" s="0" t="n">
        <v>0</v>
      </c>
      <c r="H4342" s="0" t="n">
        <v>0</v>
      </c>
      <c r="I4342" s="0" t="n">
        <v>0</v>
      </c>
      <c r="J4342" s="0" t="n">
        <v>252</v>
      </c>
      <c r="K4342" s="37" t="n">
        <f aca="false">E4342+Inputs!$B$5*F4342</f>
        <v>14.025</v>
      </c>
      <c r="L4342" s="37" t="n">
        <f aca="false">G4342+Inputs!$B$6*H4342</f>
        <v>0</v>
      </c>
      <c r="M4342" s="37" t="n">
        <f aca="false">I4342+Inputs!$B$7*J4342</f>
        <v>312.732</v>
      </c>
      <c r="N4342" s="37" t="n">
        <f aca="false">K4342+L4342+M4342</f>
        <v>326.757</v>
      </c>
    </row>
    <row r="4343" customFormat="false" ht="15" hidden="false" customHeight="false" outlineLevel="0" collapsed="false">
      <c r="A4343" s="0" t="s">
        <v>9</v>
      </c>
      <c r="B4343" s="0" t="s">
        <v>369</v>
      </c>
      <c r="C4343" s="15" t="n">
        <v>45108</v>
      </c>
      <c r="D4343" s="0" t="n">
        <v>1</v>
      </c>
      <c r="E4343" s="0" t="n">
        <v>0</v>
      </c>
      <c r="F4343" s="0" t="n">
        <v>6</v>
      </c>
      <c r="G4343" s="0" t="n">
        <v>0</v>
      </c>
      <c r="H4343" s="0" t="n">
        <v>1</v>
      </c>
      <c r="I4343" s="0" t="n">
        <v>0</v>
      </c>
      <c r="J4343" s="0" t="n">
        <v>245</v>
      </c>
      <c r="K4343" s="37" t="n">
        <f aca="false">E4343+Inputs!$B$5*F4343</f>
        <v>7.65</v>
      </c>
      <c r="L4343" s="37" t="n">
        <f aca="false">G4343+Inputs!$B$6*H4343</f>
        <v>1.275</v>
      </c>
      <c r="M4343" s="37" t="n">
        <f aca="false">I4343+Inputs!$B$7*J4343</f>
        <v>304.045</v>
      </c>
      <c r="N4343" s="37" t="n">
        <f aca="false">K4343+L4343+M4343</f>
        <v>312.97</v>
      </c>
    </row>
    <row r="4344" customFormat="false" ht="15" hidden="false" customHeight="false" outlineLevel="0" collapsed="false">
      <c r="A4344" s="0" t="s">
        <v>9</v>
      </c>
      <c r="B4344" s="0" t="s">
        <v>369</v>
      </c>
      <c r="C4344" s="15" t="n">
        <v>45139</v>
      </c>
      <c r="D4344" s="0" t="n">
        <v>1</v>
      </c>
      <c r="E4344" s="0" t="n">
        <v>0</v>
      </c>
      <c r="F4344" s="0" t="n">
        <v>12</v>
      </c>
      <c r="G4344" s="0" t="n">
        <v>0</v>
      </c>
      <c r="H4344" s="0" t="n">
        <v>1</v>
      </c>
      <c r="I4344" s="0" t="n">
        <v>0</v>
      </c>
      <c r="J4344" s="0" t="n">
        <v>264</v>
      </c>
      <c r="K4344" s="37" t="n">
        <f aca="false">E4344+Inputs!$B$5*F4344</f>
        <v>15.3</v>
      </c>
      <c r="L4344" s="37" t="n">
        <f aca="false">G4344+Inputs!$B$6*H4344</f>
        <v>1.275</v>
      </c>
      <c r="M4344" s="37" t="n">
        <f aca="false">I4344+Inputs!$B$7*J4344</f>
        <v>327.624</v>
      </c>
      <c r="N4344" s="37" t="n">
        <f aca="false">K4344+L4344+M4344</f>
        <v>344.199</v>
      </c>
    </row>
    <row r="4345" customFormat="false" ht="15" hidden="false" customHeight="false" outlineLevel="0" collapsed="false">
      <c r="A4345" s="0" t="s">
        <v>9</v>
      </c>
      <c r="B4345" s="0" t="s">
        <v>369</v>
      </c>
      <c r="C4345" s="15" t="n">
        <v>45170</v>
      </c>
      <c r="D4345" s="0" t="n">
        <v>1</v>
      </c>
      <c r="E4345" s="0" t="n">
        <v>0</v>
      </c>
      <c r="F4345" s="0" t="n">
        <v>20</v>
      </c>
      <c r="G4345" s="0" t="n">
        <v>0</v>
      </c>
      <c r="H4345" s="0" t="n">
        <v>2</v>
      </c>
      <c r="I4345" s="0" t="n">
        <v>0</v>
      </c>
      <c r="J4345" s="0" t="n">
        <v>251</v>
      </c>
      <c r="K4345" s="37" t="n">
        <f aca="false">E4345+Inputs!$B$5*F4345</f>
        <v>25.5</v>
      </c>
      <c r="L4345" s="37" t="n">
        <f aca="false">G4345+Inputs!$B$6*H4345</f>
        <v>2.55</v>
      </c>
      <c r="M4345" s="37" t="n">
        <f aca="false">I4345+Inputs!$B$7*J4345</f>
        <v>311.491</v>
      </c>
      <c r="N4345" s="37" t="n">
        <f aca="false">K4345+L4345+M4345</f>
        <v>339.541</v>
      </c>
    </row>
    <row r="4346" customFormat="false" ht="15" hidden="false" customHeight="false" outlineLevel="0" collapsed="false">
      <c r="A4346" s="0" t="s">
        <v>9</v>
      </c>
      <c r="B4346" s="0" t="s">
        <v>369</v>
      </c>
      <c r="C4346" s="15" t="n">
        <v>45200</v>
      </c>
      <c r="D4346" s="0" t="n">
        <v>1</v>
      </c>
      <c r="E4346" s="0" t="n">
        <v>0</v>
      </c>
      <c r="F4346" s="0" t="n">
        <v>11</v>
      </c>
      <c r="G4346" s="0" t="n">
        <v>0</v>
      </c>
      <c r="H4346" s="0" t="n">
        <v>4</v>
      </c>
      <c r="I4346" s="0" t="n">
        <v>0</v>
      </c>
      <c r="J4346" s="0" t="n">
        <v>226</v>
      </c>
      <c r="K4346" s="37" t="n">
        <f aca="false">E4346+Inputs!$B$5*F4346</f>
        <v>14.025</v>
      </c>
      <c r="L4346" s="37" t="n">
        <f aca="false">G4346+Inputs!$B$6*H4346</f>
        <v>5.1</v>
      </c>
      <c r="M4346" s="37" t="n">
        <f aca="false">I4346+Inputs!$B$7*J4346</f>
        <v>280.466</v>
      </c>
      <c r="N4346" s="37" t="n">
        <f aca="false">K4346+L4346+M4346</f>
        <v>299.591</v>
      </c>
    </row>
    <row r="4347" customFormat="false" ht="15" hidden="false" customHeight="false" outlineLevel="0" collapsed="false">
      <c r="A4347" s="0" t="s">
        <v>9</v>
      </c>
      <c r="B4347" s="0" t="s">
        <v>369</v>
      </c>
      <c r="C4347" s="15" t="n">
        <v>45231</v>
      </c>
      <c r="D4347" s="0" t="n">
        <v>1</v>
      </c>
      <c r="E4347" s="0" t="n">
        <v>0</v>
      </c>
      <c r="F4347" s="0" t="n">
        <v>14</v>
      </c>
      <c r="G4347" s="0" t="n">
        <v>0</v>
      </c>
      <c r="H4347" s="0" t="n">
        <v>1</v>
      </c>
      <c r="I4347" s="0" t="n">
        <v>0</v>
      </c>
      <c r="J4347" s="0" t="n">
        <v>248</v>
      </c>
      <c r="K4347" s="37" t="n">
        <f aca="false">E4347+Inputs!$B$5*F4347</f>
        <v>17.85</v>
      </c>
      <c r="L4347" s="37" t="n">
        <f aca="false">G4347+Inputs!$B$6*H4347</f>
        <v>1.275</v>
      </c>
      <c r="M4347" s="37" t="n">
        <f aca="false">I4347+Inputs!$B$7*J4347</f>
        <v>307.768</v>
      </c>
      <c r="N4347" s="37" t="n">
        <f aca="false">K4347+L4347+M4347</f>
        <v>326.893</v>
      </c>
    </row>
    <row r="4348" customFormat="false" ht="15" hidden="false" customHeight="false" outlineLevel="0" collapsed="false">
      <c r="A4348" s="0" t="s">
        <v>9</v>
      </c>
      <c r="B4348" s="0" t="s">
        <v>369</v>
      </c>
      <c r="C4348" s="15" t="n">
        <v>45261</v>
      </c>
      <c r="D4348" s="0" t="n">
        <v>1</v>
      </c>
      <c r="E4348" s="0" t="n">
        <v>0</v>
      </c>
      <c r="F4348" s="0" t="n">
        <v>10</v>
      </c>
      <c r="G4348" s="0" t="n">
        <v>0</v>
      </c>
      <c r="H4348" s="0" t="n">
        <v>2</v>
      </c>
      <c r="I4348" s="0" t="n">
        <v>0</v>
      </c>
      <c r="J4348" s="0" t="n">
        <v>184</v>
      </c>
      <c r="K4348" s="37" t="n">
        <f aca="false">E4348+Inputs!$B$5*F4348</f>
        <v>12.75</v>
      </c>
      <c r="L4348" s="37" t="n">
        <f aca="false">G4348+Inputs!$B$6*H4348</f>
        <v>2.55</v>
      </c>
      <c r="M4348" s="37" t="n">
        <f aca="false">I4348+Inputs!$B$7*J4348</f>
        <v>228.344</v>
      </c>
      <c r="N4348" s="37" t="n">
        <f aca="false">K4348+L4348+M4348</f>
        <v>243.644</v>
      </c>
    </row>
    <row r="4349" customFormat="false" ht="15" hidden="false" customHeight="false" outlineLevel="0" collapsed="false">
      <c r="A4349" s="0" t="s">
        <v>9</v>
      </c>
      <c r="B4349" s="0" t="s">
        <v>369</v>
      </c>
      <c r="C4349" s="15" t="n">
        <v>45292</v>
      </c>
      <c r="D4349" s="0" t="n">
        <v>1</v>
      </c>
      <c r="E4349" s="0" t="n">
        <v>0</v>
      </c>
      <c r="F4349" s="0" t="n">
        <v>11</v>
      </c>
      <c r="G4349" s="0" t="n">
        <v>0</v>
      </c>
      <c r="H4349" s="0" t="n">
        <v>2</v>
      </c>
      <c r="I4349" s="0" t="n">
        <v>0</v>
      </c>
      <c r="J4349" s="0" t="n">
        <v>210</v>
      </c>
      <c r="K4349" s="37" t="n">
        <f aca="false">E4349+Inputs!$B$5*F4349</f>
        <v>14.025</v>
      </c>
      <c r="L4349" s="37" t="n">
        <f aca="false">G4349+Inputs!$B$6*H4349</f>
        <v>2.55</v>
      </c>
      <c r="M4349" s="37" t="n">
        <f aca="false">I4349+Inputs!$B$7*J4349</f>
        <v>260.61</v>
      </c>
      <c r="N4349" s="37" t="n">
        <f aca="false">K4349+L4349+M4349</f>
        <v>277.185</v>
      </c>
    </row>
    <row r="4350" customFormat="false" ht="15" hidden="false" customHeight="false" outlineLevel="0" collapsed="false">
      <c r="A4350" s="0" t="s">
        <v>9</v>
      </c>
      <c r="B4350" s="0" t="s">
        <v>369</v>
      </c>
      <c r="C4350" s="15" t="n">
        <v>45323</v>
      </c>
      <c r="D4350" s="0" t="n">
        <v>1</v>
      </c>
      <c r="E4350" s="0" t="n">
        <v>0</v>
      </c>
      <c r="F4350" s="0" t="n">
        <v>0</v>
      </c>
      <c r="G4350" s="0" t="n">
        <v>0</v>
      </c>
      <c r="H4350" s="0" t="n">
        <v>1</v>
      </c>
      <c r="I4350" s="0" t="n">
        <v>0</v>
      </c>
      <c r="J4350" s="0" t="n">
        <v>24</v>
      </c>
      <c r="K4350" s="37" t="n">
        <f aca="false">E4350+Inputs!$B$5*F4350</f>
        <v>0</v>
      </c>
      <c r="L4350" s="37" t="n">
        <f aca="false">G4350+Inputs!$B$6*H4350</f>
        <v>1.275</v>
      </c>
      <c r="M4350" s="37" t="n">
        <f aca="false">I4350+Inputs!$B$7*J4350</f>
        <v>29.784</v>
      </c>
      <c r="N4350" s="37" t="n">
        <f aca="false">K4350+L4350+M4350</f>
        <v>31.059</v>
      </c>
    </row>
    <row r="4351" customFormat="false" ht="15" hidden="false" customHeight="false" outlineLevel="0" collapsed="false">
      <c r="A4351" s="0" t="s">
        <v>9</v>
      </c>
      <c r="B4351" s="0" t="s">
        <v>369</v>
      </c>
      <c r="C4351" s="15" t="n">
        <v>45352</v>
      </c>
      <c r="D4351" s="0" t="n">
        <v>1</v>
      </c>
      <c r="E4351" s="0" t="n">
        <v>0</v>
      </c>
      <c r="F4351" s="0" t="n">
        <v>5</v>
      </c>
      <c r="G4351" s="0" t="n">
        <v>0</v>
      </c>
      <c r="H4351" s="0" t="n">
        <v>0</v>
      </c>
      <c r="I4351" s="0" t="n">
        <v>0</v>
      </c>
      <c r="J4351" s="0" t="n">
        <v>44</v>
      </c>
      <c r="K4351" s="37" t="n">
        <f aca="false">E4351+Inputs!$B$5*F4351</f>
        <v>6.375</v>
      </c>
      <c r="L4351" s="37" t="n">
        <f aca="false">G4351+Inputs!$B$6*H4351</f>
        <v>0</v>
      </c>
      <c r="M4351" s="37" t="n">
        <f aca="false">I4351+Inputs!$B$7*J4351</f>
        <v>54.604</v>
      </c>
      <c r="N4351" s="37" t="n">
        <f aca="false">K4351+L4351+M4351</f>
        <v>60.979</v>
      </c>
    </row>
    <row r="4352" customFormat="false" ht="15" hidden="false" customHeight="false" outlineLevel="0" collapsed="false">
      <c r="A4352" s="0" t="s">
        <v>9</v>
      </c>
      <c r="B4352" s="0" t="s">
        <v>369</v>
      </c>
      <c r="C4352" s="15" t="n">
        <v>45383</v>
      </c>
      <c r="D4352" s="0" t="n">
        <v>1</v>
      </c>
      <c r="E4352" s="0" t="n">
        <v>0</v>
      </c>
      <c r="F4352" s="0" t="n">
        <v>9</v>
      </c>
      <c r="G4352" s="0" t="n">
        <v>0</v>
      </c>
      <c r="H4352" s="0" t="n">
        <v>3</v>
      </c>
      <c r="I4352" s="0" t="n">
        <v>0</v>
      </c>
      <c r="J4352" s="0" t="n">
        <v>162</v>
      </c>
      <c r="K4352" s="37" t="n">
        <f aca="false">E4352+Inputs!$B$5*F4352</f>
        <v>11.475</v>
      </c>
      <c r="L4352" s="37" t="n">
        <f aca="false">G4352+Inputs!$B$6*H4352</f>
        <v>3.825</v>
      </c>
      <c r="M4352" s="37" t="n">
        <f aca="false">I4352+Inputs!$B$7*J4352</f>
        <v>201.042</v>
      </c>
      <c r="N4352" s="37" t="n">
        <f aca="false">K4352+L4352+M4352</f>
        <v>216.342</v>
      </c>
    </row>
    <row r="4353" customFormat="false" ht="15" hidden="false" customHeight="false" outlineLevel="0" collapsed="false">
      <c r="A4353" s="0" t="s">
        <v>9</v>
      </c>
      <c r="B4353" s="0" t="s">
        <v>369</v>
      </c>
      <c r="C4353" s="15" t="n">
        <v>45413</v>
      </c>
      <c r="D4353" s="0" t="n">
        <v>1</v>
      </c>
      <c r="E4353" s="0" t="n">
        <v>0</v>
      </c>
      <c r="F4353" s="0" t="n">
        <v>7</v>
      </c>
      <c r="G4353" s="0" t="n">
        <v>0</v>
      </c>
      <c r="H4353" s="0" t="n">
        <v>2</v>
      </c>
      <c r="I4353" s="0" t="n">
        <v>0</v>
      </c>
      <c r="J4353" s="0" t="n">
        <v>162</v>
      </c>
      <c r="K4353" s="37" t="n">
        <f aca="false">E4353+Inputs!$B$5*F4353</f>
        <v>8.925</v>
      </c>
      <c r="L4353" s="37" t="n">
        <f aca="false">G4353+Inputs!$B$6*H4353</f>
        <v>2.55</v>
      </c>
      <c r="M4353" s="37" t="n">
        <f aca="false">I4353+Inputs!$B$7*J4353</f>
        <v>201.042</v>
      </c>
      <c r="N4353" s="37" t="n">
        <f aca="false">K4353+L4353+M4353</f>
        <v>212.517</v>
      </c>
    </row>
    <row r="4354" customFormat="false" ht="15" hidden="false" customHeight="false" outlineLevel="0" collapsed="false">
      <c r="A4354" s="0" t="s">
        <v>9</v>
      </c>
      <c r="B4354" s="0" t="s">
        <v>369</v>
      </c>
      <c r="C4354" s="15" t="n">
        <v>45444</v>
      </c>
      <c r="D4354" s="0" t="n">
        <v>1</v>
      </c>
      <c r="E4354" s="0" t="n">
        <v>0</v>
      </c>
      <c r="F4354" s="0" t="n">
        <v>6</v>
      </c>
      <c r="G4354" s="0" t="n">
        <v>0</v>
      </c>
      <c r="H4354" s="0" t="n">
        <v>3</v>
      </c>
      <c r="I4354" s="0" t="n">
        <v>0</v>
      </c>
      <c r="J4354" s="0" t="n">
        <v>288</v>
      </c>
      <c r="K4354" s="37" t="n">
        <f aca="false">E4354+Inputs!$B$5*F4354</f>
        <v>7.65</v>
      </c>
      <c r="L4354" s="37" t="n">
        <f aca="false">G4354+Inputs!$B$6*H4354</f>
        <v>3.825</v>
      </c>
      <c r="M4354" s="37" t="n">
        <f aca="false">I4354+Inputs!$B$7*J4354</f>
        <v>357.408</v>
      </c>
      <c r="N4354" s="37" t="n">
        <f aca="false">K4354+L4354+M4354</f>
        <v>368.883</v>
      </c>
    </row>
    <row r="4355" customFormat="false" ht="15" hidden="false" customHeight="false" outlineLevel="0" collapsed="false">
      <c r="A4355" s="0" t="s">
        <v>9</v>
      </c>
      <c r="B4355" s="0" t="s">
        <v>369</v>
      </c>
      <c r="C4355" s="15" t="n">
        <v>45474</v>
      </c>
      <c r="D4355" s="0" t="n">
        <v>1</v>
      </c>
      <c r="E4355" s="0" t="n">
        <v>0</v>
      </c>
      <c r="F4355" s="0" t="n">
        <v>8</v>
      </c>
      <c r="G4355" s="0" t="n">
        <v>0</v>
      </c>
      <c r="H4355" s="0" t="n">
        <v>4</v>
      </c>
      <c r="I4355" s="0" t="n">
        <v>0</v>
      </c>
      <c r="J4355" s="0" t="n">
        <v>221</v>
      </c>
      <c r="K4355" s="37" t="n">
        <f aca="false">E4355+Inputs!$B$5*F4355</f>
        <v>10.2</v>
      </c>
      <c r="L4355" s="37" t="n">
        <f aca="false">G4355+Inputs!$B$6*H4355</f>
        <v>5.1</v>
      </c>
      <c r="M4355" s="37" t="n">
        <f aca="false">I4355+Inputs!$B$7*J4355</f>
        <v>274.261</v>
      </c>
      <c r="N4355" s="37" t="n">
        <f aca="false">K4355+L4355+M4355</f>
        <v>289.561</v>
      </c>
    </row>
    <row r="4356" customFormat="false" ht="15" hidden="false" customHeight="false" outlineLevel="0" collapsed="false">
      <c r="A4356" s="0" t="s">
        <v>9</v>
      </c>
      <c r="B4356" s="0" t="s">
        <v>369</v>
      </c>
      <c r="C4356" s="15" t="n">
        <v>45505</v>
      </c>
      <c r="D4356" s="0" t="n">
        <v>1</v>
      </c>
      <c r="E4356" s="0" t="n">
        <v>0</v>
      </c>
      <c r="F4356" s="0" t="n">
        <v>9</v>
      </c>
      <c r="G4356" s="0" t="n">
        <v>0</v>
      </c>
      <c r="H4356" s="0" t="n">
        <v>3</v>
      </c>
      <c r="I4356" s="0" t="n">
        <v>0</v>
      </c>
      <c r="J4356" s="0" t="n">
        <v>247</v>
      </c>
      <c r="K4356" s="37" t="n">
        <f aca="false">E4356+Inputs!$B$5*F4356</f>
        <v>11.475</v>
      </c>
      <c r="L4356" s="37" t="n">
        <f aca="false">G4356+Inputs!$B$6*H4356</f>
        <v>3.825</v>
      </c>
      <c r="M4356" s="37" t="n">
        <f aca="false">I4356+Inputs!$B$7*J4356</f>
        <v>306.527</v>
      </c>
      <c r="N4356" s="37" t="n">
        <f aca="false">K4356+L4356+M4356</f>
        <v>321.827</v>
      </c>
    </row>
    <row r="4357" customFormat="false" ht="15" hidden="false" customHeight="false" outlineLevel="0" collapsed="false">
      <c r="A4357" s="0" t="s">
        <v>9</v>
      </c>
      <c r="B4357" s="0" t="s">
        <v>369</v>
      </c>
      <c r="C4357" s="15" t="n">
        <v>45536</v>
      </c>
      <c r="D4357" s="0" t="n">
        <v>1</v>
      </c>
      <c r="E4357" s="0" t="n">
        <v>0</v>
      </c>
      <c r="F4357" s="0" t="n">
        <v>4</v>
      </c>
      <c r="G4357" s="0" t="n">
        <v>0</v>
      </c>
      <c r="H4357" s="0" t="n">
        <v>4</v>
      </c>
      <c r="I4357" s="0" t="n">
        <v>0</v>
      </c>
      <c r="J4357" s="0" t="n">
        <v>218</v>
      </c>
      <c r="K4357" s="37" t="n">
        <f aca="false">E4357+Inputs!$B$5*F4357</f>
        <v>5.1</v>
      </c>
      <c r="L4357" s="37" t="n">
        <f aca="false">G4357+Inputs!$B$6*H4357</f>
        <v>5.1</v>
      </c>
      <c r="M4357" s="37" t="n">
        <f aca="false">I4357+Inputs!$B$7*J4357</f>
        <v>270.538</v>
      </c>
      <c r="N4357" s="37" t="n">
        <f aca="false">K4357+L4357+M4357</f>
        <v>280.738</v>
      </c>
    </row>
    <row r="4358" customFormat="false" ht="15" hidden="false" customHeight="false" outlineLevel="0" collapsed="false">
      <c r="A4358" s="0" t="s">
        <v>9</v>
      </c>
      <c r="B4358" s="0" t="s">
        <v>369</v>
      </c>
      <c r="C4358" s="15" t="n">
        <v>45566</v>
      </c>
      <c r="D4358" s="0" t="n">
        <v>1</v>
      </c>
      <c r="E4358" s="0" t="n">
        <v>0</v>
      </c>
      <c r="F4358" s="0" t="n">
        <v>13</v>
      </c>
      <c r="G4358" s="0" t="n">
        <v>0</v>
      </c>
      <c r="H4358" s="0" t="n">
        <v>5</v>
      </c>
      <c r="I4358" s="0" t="n">
        <v>0</v>
      </c>
      <c r="J4358" s="0" t="n">
        <v>233</v>
      </c>
      <c r="K4358" s="37" t="n">
        <f aca="false">E4358+Inputs!$B$5*F4358</f>
        <v>16.575</v>
      </c>
      <c r="L4358" s="37" t="n">
        <f aca="false">G4358+Inputs!$B$6*H4358</f>
        <v>6.375</v>
      </c>
      <c r="M4358" s="37" t="n">
        <f aca="false">I4358+Inputs!$B$7*J4358</f>
        <v>289.153</v>
      </c>
      <c r="N4358" s="37" t="n">
        <f aca="false">K4358+L4358+M4358</f>
        <v>312.103</v>
      </c>
    </row>
    <row r="4359" customFormat="false" ht="15" hidden="false" customHeight="false" outlineLevel="0" collapsed="false">
      <c r="A4359" s="0" t="s">
        <v>9</v>
      </c>
      <c r="B4359" s="0" t="s">
        <v>369</v>
      </c>
      <c r="C4359" s="15" t="n">
        <v>45597</v>
      </c>
      <c r="D4359" s="0" t="n">
        <v>1</v>
      </c>
      <c r="E4359" s="0" t="n">
        <v>0</v>
      </c>
      <c r="F4359" s="0" t="n">
        <v>15</v>
      </c>
      <c r="G4359" s="0" t="n">
        <v>0</v>
      </c>
      <c r="H4359" s="0" t="n">
        <v>10</v>
      </c>
      <c r="I4359" s="0" t="n">
        <v>0</v>
      </c>
      <c r="J4359" s="0" t="n">
        <v>224</v>
      </c>
      <c r="K4359" s="37" t="n">
        <f aca="false">E4359+Inputs!$B$5*F4359</f>
        <v>19.125</v>
      </c>
      <c r="L4359" s="37" t="n">
        <f aca="false">G4359+Inputs!$B$6*H4359</f>
        <v>12.75</v>
      </c>
      <c r="M4359" s="37" t="n">
        <f aca="false">I4359+Inputs!$B$7*J4359</f>
        <v>277.984</v>
      </c>
      <c r="N4359" s="37" t="n">
        <f aca="false">K4359+L4359+M4359</f>
        <v>309.859</v>
      </c>
    </row>
    <row r="4360" customFormat="false" ht="15" hidden="false" customHeight="false" outlineLevel="0" collapsed="false">
      <c r="A4360" s="0" t="s">
        <v>9</v>
      </c>
      <c r="B4360" s="0" t="s">
        <v>369</v>
      </c>
      <c r="C4360" s="15" t="n">
        <v>45627</v>
      </c>
      <c r="D4360" s="0" t="n">
        <v>1</v>
      </c>
      <c r="E4360" s="0" t="n">
        <v>0</v>
      </c>
      <c r="F4360" s="0" t="n">
        <v>9</v>
      </c>
      <c r="G4360" s="0" t="n">
        <v>0</v>
      </c>
      <c r="H4360" s="0" t="n">
        <v>4</v>
      </c>
      <c r="I4360" s="0" t="n">
        <v>0</v>
      </c>
      <c r="J4360" s="0" t="n">
        <v>179</v>
      </c>
      <c r="K4360" s="37" t="n">
        <f aca="false">E4360+Inputs!$B$5*F4360</f>
        <v>11.475</v>
      </c>
      <c r="L4360" s="37" t="n">
        <f aca="false">G4360+Inputs!$B$6*H4360</f>
        <v>5.1</v>
      </c>
      <c r="M4360" s="37" t="n">
        <f aca="false">I4360+Inputs!$B$7*J4360</f>
        <v>222.139</v>
      </c>
      <c r="N4360" s="37" t="n">
        <f aca="false">K4360+L4360+M4360</f>
        <v>238.714</v>
      </c>
    </row>
    <row r="4361" customFormat="false" ht="15" hidden="false" customHeight="false" outlineLevel="0" collapsed="false">
      <c r="A4361" s="0" t="s">
        <v>9</v>
      </c>
      <c r="B4361" s="0" t="s">
        <v>369</v>
      </c>
      <c r="C4361" s="15" t="n">
        <v>45658</v>
      </c>
      <c r="D4361" s="0" t="n">
        <v>1</v>
      </c>
      <c r="E4361" s="0" t="n">
        <v>0</v>
      </c>
      <c r="F4361" s="0" t="n">
        <v>7</v>
      </c>
      <c r="G4361" s="0" t="n">
        <v>0</v>
      </c>
      <c r="H4361" s="0" t="n">
        <v>8</v>
      </c>
      <c r="I4361" s="0" t="n">
        <v>0</v>
      </c>
      <c r="J4361" s="0" t="n">
        <v>224</v>
      </c>
      <c r="K4361" s="37" t="n">
        <f aca="false">E4361+Inputs!$B$5*F4361</f>
        <v>8.925</v>
      </c>
      <c r="L4361" s="37" t="n">
        <f aca="false">G4361+Inputs!$B$6*H4361</f>
        <v>10.2</v>
      </c>
      <c r="M4361" s="37" t="n">
        <f aca="false">I4361+Inputs!$B$7*J4361</f>
        <v>277.984</v>
      </c>
      <c r="N4361" s="37" t="n">
        <f aca="false">K4361+L4361+M4361</f>
        <v>297.109</v>
      </c>
    </row>
    <row r="4362" customFormat="false" ht="15" hidden="false" customHeight="false" outlineLevel="0" collapsed="false">
      <c r="A4362" s="0" t="s">
        <v>9</v>
      </c>
      <c r="B4362" s="0" t="s">
        <v>369</v>
      </c>
      <c r="C4362" s="15" t="n">
        <v>45689</v>
      </c>
      <c r="D4362" s="0" t="n">
        <v>1</v>
      </c>
      <c r="E4362" s="0" t="n">
        <v>0</v>
      </c>
      <c r="F4362" s="0" t="n">
        <v>14</v>
      </c>
      <c r="G4362" s="0" t="n">
        <v>0</v>
      </c>
      <c r="H4362" s="0" t="n">
        <v>9</v>
      </c>
      <c r="I4362" s="0" t="n">
        <v>0</v>
      </c>
      <c r="J4362" s="0" t="n">
        <v>209</v>
      </c>
      <c r="K4362" s="37" t="n">
        <f aca="false">E4362+Inputs!$B$5*F4362</f>
        <v>17.85</v>
      </c>
      <c r="L4362" s="37" t="n">
        <f aca="false">G4362+Inputs!$B$6*H4362</f>
        <v>11.475</v>
      </c>
      <c r="M4362" s="37" t="n">
        <f aca="false">I4362+Inputs!$B$7*J4362</f>
        <v>259.369</v>
      </c>
      <c r="N4362" s="37" t="n">
        <f aca="false">K4362+L4362+M4362</f>
        <v>288.694</v>
      </c>
    </row>
    <row r="4363" customFormat="false" ht="15" hidden="false" customHeight="false" outlineLevel="0" collapsed="false">
      <c r="A4363" s="0" t="s">
        <v>9</v>
      </c>
      <c r="B4363" s="0" t="s">
        <v>369</v>
      </c>
      <c r="C4363" s="15" t="n">
        <v>45717</v>
      </c>
      <c r="D4363" s="0" t="n">
        <v>1</v>
      </c>
      <c r="E4363" s="0" t="n">
        <v>0</v>
      </c>
      <c r="F4363" s="0" t="n">
        <v>12</v>
      </c>
      <c r="G4363" s="0" t="n">
        <v>0</v>
      </c>
      <c r="H4363" s="0" t="n">
        <v>10</v>
      </c>
      <c r="I4363" s="0" t="n">
        <v>0</v>
      </c>
      <c r="J4363" s="0" t="n">
        <v>214</v>
      </c>
      <c r="K4363" s="37" t="n">
        <f aca="false">E4363+Inputs!$B$5*F4363</f>
        <v>15.3</v>
      </c>
      <c r="L4363" s="37" t="n">
        <f aca="false">G4363+Inputs!$B$6*H4363</f>
        <v>12.75</v>
      </c>
      <c r="M4363" s="37" t="n">
        <f aca="false">I4363+Inputs!$B$7*J4363</f>
        <v>265.574</v>
      </c>
      <c r="N4363" s="37" t="n">
        <f aca="false">K4363+L4363+M4363</f>
        <v>293.624</v>
      </c>
    </row>
    <row r="4364" customFormat="false" ht="15" hidden="false" customHeight="false" outlineLevel="0" collapsed="false">
      <c r="A4364" s="0" t="s">
        <v>9</v>
      </c>
      <c r="B4364" s="0" t="s">
        <v>369</v>
      </c>
      <c r="C4364" s="15" t="n">
        <v>45748</v>
      </c>
      <c r="D4364" s="0" t="n">
        <v>1</v>
      </c>
      <c r="E4364" s="0" t="n">
        <v>0</v>
      </c>
      <c r="F4364" s="0" t="n">
        <v>3</v>
      </c>
      <c r="G4364" s="0" t="n">
        <v>0</v>
      </c>
      <c r="H4364" s="0" t="n">
        <v>2</v>
      </c>
      <c r="I4364" s="0" t="n">
        <v>0</v>
      </c>
      <c r="J4364" s="0" t="n">
        <v>209</v>
      </c>
      <c r="K4364" s="37" t="n">
        <f aca="false">E4364+Inputs!$B$5*F4364</f>
        <v>3.825</v>
      </c>
      <c r="L4364" s="37" t="n">
        <f aca="false">G4364+Inputs!$B$6*H4364</f>
        <v>2.55</v>
      </c>
      <c r="M4364" s="37" t="n">
        <f aca="false">I4364+Inputs!$B$7*J4364</f>
        <v>259.369</v>
      </c>
      <c r="N4364" s="37" t="n">
        <f aca="false">K4364+L4364+M4364</f>
        <v>265.744</v>
      </c>
    </row>
    <row r="4365" customFormat="false" ht="15" hidden="false" customHeight="false" outlineLevel="0" collapsed="false">
      <c r="A4365" s="0" t="s">
        <v>9</v>
      </c>
      <c r="B4365" s="0" t="s">
        <v>369</v>
      </c>
      <c r="C4365" s="15" t="n">
        <v>45778</v>
      </c>
      <c r="D4365" s="0" t="n">
        <v>1</v>
      </c>
      <c r="E4365" s="0" t="n">
        <v>0</v>
      </c>
      <c r="F4365" s="0" t="n">
        <v>21</v>
      </c>
      <c r="G4365" s="0" t="n">
        <v>0</v>
      </c>
      <c r="H4365" s="0" t="n">
        <v>3</v>
      </c>
      <c r="I4365" s="0" t="n">
        <v>0</v>
      </c>
      <c r="J4365" s="0" t="n">
        <v>245</v>
      </c>
      <c r="K4365" s="37" t="n">
        <f aca="false">E4365+Inputs!$B$5*F4365</f>
        <v>26.775</v>
      </c>
      <c r="L4365" s="37" t="n">
        <f aca="false">G4365+Inputs!$B$6*H4365</f>
        <v>3.825</v>
      </c>
      <c r="M4365" s="37" t="n">
        <f aca="false">I4365+Inputs!$B$7*J4365</f>
        <v>304.045</v>
      </c>
      <c r="N4365" s="37" t="n">
        <f aca="false">K4365+L4365+M4365</f>
        <v>334.645</v>
      </c>
    </row>
    <row r="4366" customFormat="false" ht="15" hidden="false" customHeight="false" outlineLevel="0" collapsed="false">
      <c r="A4366" s="0" t="s">
        <v>9</v>
      </c>
      <c r="B4366" s="0" t="s">
        <v>369</v>
      </c>
      <c r="C4366" s="15" t="n">
        <v>45809</v>
      </c>
      <c r="D4366" s="0" t="n">
        <v>1</v>
      </c>
      <c r="E4366" s="0" t="n">
        <v>0</v>
      </c>
      <c r="F4366" s="0" t="n">
        <v>12</v>
      </c>
      <c r="G4366" s="0" t="n">
        <v>0</v>
      </c>
      <c r="H4366" s="0" t="n">
        <v>6</v>
      </c>
      <c r="I4366" s="0" t="n">
        <v>0</v>
      </c>
      <c r="J4366" s="0" t="n">
        <v>252</v>
      </c>
      <c r="K4366" s="37" t="n">
        <f aca="false">E4366+Inputs!$B$5*F4366</f>
        <v>15.3</v>
      </c>
      <c r="L4366" s="37" t="n">
        <f aca="false">G4366+Inputs!$B$6*H4366</f>
        <v>7.65</v>
      </c>
      <c r="M4366" s="37" t="n">
        <f aca="false">I4366+Inputs!$B$7*J4366</f>
        <v>312.732</v>
      </c>
      <c r="N4366" s="37" t="n">
        <f aca="false">K4366+L4366+M4366</f>
        <v>335.682</v>
      </c>
    </row>
    <row r="4367" customFormat="false" ht="15" hidden="false" customHeight="false" outlineLevel="0" collapsed="false">
      <c r="A4367" s="0" t="s">
        <v>9</v>
      </c>
      <c r="B4367" s="0" t="s">
        <v>369</v>
      </c>
      <c r="C4367" s="15" t="n">
        <v>45839</v>
      </c>
      <c r="D4367" s="0" t="n">
        <v>1</v>
      </c>
      <c r="E4367" s="0" t="n">
        <v>0</v>
      </c>
      <c r="F4367" s="0" t="n">
        <v>13</v>
      </c>
      <c r="G4367" s="0" t="n">
        <v>0</v>
      </c>
      <c r="H4367" s="0" t="n">
        <v>7</v>
      </c>
      <c r="I4367" s="0" t="n">
        <v>0</v>
      </c>
      <c r="J4367" s="0" t="n">
        <v>220</v>
      </c>
      <c r="K4367" s="37" t="n">
        <f aca="false">E4367+Inputs!$B$5*F4367</f>
        <v>16.575</v>
      </c>
      <c r="L4367" s="37" t="n">
        <f aca="false">G4367+Inputs!$B$6*H4367</f>
        <v>8.925</v>
      </c>
      <c r="M4367" s="37" t="n">
        <f aca="false">I4367+Inputs!$B$7*J4367</f>
        <v>273.02</v>
      </c>
      <c r="N4367" s="37" t="n">
        <f aca="false">K4367+L4367+M4367</f>
        <v>298.52</v>
      </c>
    </row>
    <row r="4368" customFormat="false" ht="15" hidden="false" customHeight="false" outlineLevel="0" collapsed="false">
      <c r="A4368" s="0" t="s">
        <v>9</v>
      </c>
      <c r="B4368" s="0" t="s">
        <v>369</v>
      </c>
      <c r="C4368" s="15" t="n">
        <v>45870</v>
      </c>
      <c r="D4368" s="0" t="n">
        <v>1</v>
      </c>
      <c r="E4368" s="0" t="n">
        <v>0</v>
      </c>
      <c r="F4368" s="0" t="n">
        <v>14</v>
      </c>
      <c r="G4368" s="0" t="n">
        <v>0</v>
      </c>
      <c r="H4368" s="0" t="n">
        <v>1</v>
      </c>
      <c r="I4368" s="0" t="n">
        <v>0</v>
      </c>
      <c r="J4368" s="0" t="n">
        <v>222</v>
      </c>
      <c r="K4368" s="37" t="n">
        <f aca="false">E4368+Inputs!$B$5*F4368</f>
        <v>17.85</v>
      </c>
      <c r="L4368" s="37" t="n">
        <f aca="false">G4368+Inputs!$B$6*H4368</f>
        <v>1.275</v>
      </c>
      <c r="M4368" s="37" t="n">
        <f aca="false">I4368+Inputs!$B$7*J4368</f>
        <v>275.502</v>
      </c>
      <c r="N4368" s="37" t="n">
        <f aca="false">K4368+L4368+M4368</f>
        <v>294.627</v>
      </c>
    </row>
    <row r="4369" customFormat="false" ht="15" hidden="false" customHeight="false" outlineLevel="0" collapsed="false">
      <c r="A4369" s="0" t="s">
        <v>9</v>
      </c>
      <c r="B4369" s="0" t="s">
        <v>369</v>
      </c>
      <c r="C4369" s="15" t="n">
        <v>45901</v>
      </c>
      <c r="D4369" s="0" t="n">
        <v>1</v>
      </c>
      <c r="E4369" s="0" t="n">
        <v>0</v>
      </c>
      <c r="F4369" s="0" t="n">
        <v>16</v>
      </c>
      <c r="G4369" s="0" t="n">
        <v>0</v>
      </c>
      <c r="H4369" s="0" t="n">
        <v>3</v>
      </c>
      <c r="I4369" s="0" t="n">
        <v>0</v>
      </c>
      <c r="J4369" s="0" t="n">
        <v>205</v>
      </c>
      <c r="K4369" s="37" t="n">
        <f aca="false">E4369+Inputs!$B$5*F4369</f>
        <v>20.4</v>
      </c>
      <c r="L4369" s="37" t="n">
        <f aca="false">G4369+Inputs!$B$6*H4369</f>
        <v>3.825</v>
      </c>
      <c r="M4369" s="37" t="n">
        <f aca="false">I4369+Inputs!$B$7*J4369</f>
        <v>254.405</v>
      </c>
      <c r="N4369" s="37" t="n">
        <f aca="false">K4369+L4369+M4369</f>
        <v>278.63</v>
      </c>
    </row>
    <row r="4370" customFormat="false" ht="15" hidden="false" customHeight="false" outlineLevel="0" collapsed="false">
      <c r="A4370" s="0" t="s">
        <v>9</v>
      </c>
      <c r="B4370" s="0" t="s">
        <v>369</v>
      </c>
      <c r="C4370" s="15" t="n">
        <v>45931</v>
      </c>
      <c r="D4370" s="0" t="n">
        <v>1</v>
      </c>
      <c r="E4370" s="0" t="n">
        <v>0</v>
      </c>
      <c r="F4370" s="0" t="n">
        <v>20</v>
      </c>
      <c r="G4370" s="0" t="n">
        <v>0</v>
      </c>
      <c r="H4370" s="0" t="n">
        <v>4</v>
      </c>
      <c r="I4370" s="0" t="n">
        <v>0</v>
      </c>
      <c r="J4370" s="0" t="n">
        <v>224</v>
      </c>
      <c r="K4370" s="37" t="n">
        <f aca="false">E4370+Inputs!$B$5*F4370</f>
        <v>25.5</v>
      </c>
      <c r="L4370" s="37" t="n">
        <f aca="false">G4370+Inputs!$B$6*H4370</f>
        <v>5.1</v>
      </c>
      <c r="M4370" s="37" t="n">
        <f aca="false">I4370+Inputs!$B$7*J4370</f>
        <v>277.984</v>
      </c>
      <c r="N4370" s="37" t="n">
        <f aca="false">K4370+L4370+M4370</f>
        <v>308.584</v>
      </c>
    </row>
    <row r="4371" customFormat="false" ht="15" hidden="false" customHeight="false" outlineLevel="0" collapsed="false">
      <c r="A4371" s="0" t="s">
        <v>9</v>
      </c>
      <c r="B4371" s="0" t="s">
        <v>369</v>
      </c>
      <c r="C4371" s="15" t="n">
        <v>45962</v>
      </c>
      <c r="D4371" s="0" t="n">
        <v>1</v>
      </c>
      <c r="E4371" s="0" t="n">
        <v>0</v>
      </c>
      <c r="F4371" s="0" t="n">
        <v>21</v>
      </c>
      <c r="G4371" s="0" t="n">
        <v>0</v>
      </c>
      <c r="H4371" s="0" t="n">
        <v>5</v>
      </c>
      <c r="I4371" s="0" t="n">
        <v>0</v>
      </c>
      <c r="J4371" s="0" t="n">
        <v>201</v>
      </c>
      <c r="K4371" s="37" t="n">
        <f aca="false">E4371+Inputs!$B$5*F4371</f>
        <v>26.775</v>
      </c>
      <c r="L4371" s="37" t="n">
        <f aca="false">G4371+Inputs!$B$6*H4371</f>
        <v>6.375</v>
      </c>
      <c r="M4371" s="37" t="n">
        <f aca="false">I4371+Inputs!$B$7*J4371</f>
        <v>249.441</v>
      </c>
      <c r="N4371" s="37" t="n">
        <f aca="false">K4371+L4371+M4371</f>
        <v>282.591</v>
      </c>
    </row>
    <row r="4372" customFormat="false" ht="15" hidden="false" customHeight="false" outlineLevel="0" collapsed="false">
      <c r="A4372" s="0" t="s">
        <v>9</v>
      </c>
      <c r="B4372" s="0" t="s">
        <v>369</v>
      </c>
      <c r="C4372" s="15" t="n">
        <v>45992</v>
      </c>
      <c r="D4372" s="0" t="n">
        <v>1</v>
      </c>
      <c r="E4372" s="0" t="n">
        <v>0</v>
      </c>
      <c r="F4372" s="0" t="n">
        <v>24</v>
      </c>
      <c r="G4372" s="0" t="n">
        <v>0</v>
      </c>
      <c r="H4372" s="0" t="n">
        <v>6</v>
      </c>
      <c r="I4372" s="0" t="n">
        <v>0</v>
      </c>
      <c r="J4372" s="0" t="n">
        <v>222</v>
      </c>
      <c r="K4372" s="37" t="n">
        <f aca="false">E4372+Inputs!$B$5*F4372</f>
        <v>30.6</v>
      </c>
      <c r="L4372" s="37" t="n">
        <f aca="false">G4372+Inputs!$B$6*H4372</f>
        <v>7.65</v>
      </c>
      <c r="M4372" s="37" t="n">
        <f aca="false">I4372+Inputs!$B$7*J4372</f>
        <v>275.502</v>
      </c>
      <c r="N4372" s="37" t="n">
        <f aca="false">K4372+L4372+M4372</f>
        <v>313.752</v>
      </c>
    </row>
    <row r="4373" customFormat="false" ht="15" hidden="false" customHeight="false" outlineLevel="0" collapsed="false">
      <c r="A4373" s="0" t="s">
        <v>9</v>
      </c>
      <c r="B4373" s="0" t="s">
        <v>369</v>
      </c>
      <c r="C4373" s="15" t="n">
        <v>46023</v>
      </c>
      <c r="D4373" s="0" t="n">
        <v>1</v>
      </c>
      <c r="E4373" s="0" t="n">
        <v>0</v>
      </c>
      <c r="F4373" s="0" t="n">
        <v>14</v>
      </c>
      <c r="G4373" s="0" t="n">
        <v>0</v>
      </c>
      <c r="H4373" s="0" t="n">
        <v>2</v>
      </c>
      <c r="I4373" s="0" t="n">
        <v>0</v>
      </c>
      <c r="J4373" s="0" t="n">
        <v>184</v>
      </c>
      <c r="K4373" s="37" t="n">
        <f aca="false">E4373+Inputs!$B$5*F4373</f>
        <v>17.85</v>
      </c>
      <c r="L4373" s="37" t="n">
        <f aca="false">G4373+Inputs!$B$6*H4373</f>
        <v>2.55</v>
      </c>
      <c r="M4373" s="37" t="n">
        <f aca="false">I4373+Inputs!$B$7*J4373</f>
        <v>228.344</v>
      </c>
      <c r="N4373" s="37" t="n">
        <f aca="false">K4373+L4373+M4373</f>
        <v>248.744</v>
      </c>
    </row>
    <row r="4374" customFormat="false" ht="15" hidden="false" customHeight="false" outlineLevel="0" collapsed="false">
      <c r="A4374" s="0" t="s">
        <v>9</v>
      </c>
      <c r="B4374" s="0" t="s">
        <v>369</v>
      </c>
      <c r="C4374" s="15" t="n">
        <v>46054</v>
      </c>
      <c r="D4374" s="0" t="n">
        <v>1</v>
      </c>
      <c r="E4374" s="0" t="n">
        <v>0</v>
      </c>
      <c r="F4374" s="0" t="n">
        <v>19</v>
      </c>
      <c r="G4374" s="0" t="n">
        <v>0</v>
      </c>
      <c r="H4374" s="0" t="n">
        <v>5</v>
      </c>
      <c r="I4374" s="0" t="n">
        <v>0</v>
      </c>
      <c r="J4374" s="0" t="n">
        <v>204</v>
      </c>
      <c r="K4374" s="37" t="n">
        <f aca="false">E4374+Inputs!$B$5*F4374</f>
        <v>24.225</v>
      </c>
      <c r="L4374" s="37" t="n">
        <f aca="false">G4374+Inputs!$B$6*H4374</f>
        <v>6.375</v>
      </c>
      <c r="M4374" s="37" t="n">
        <f aca="false">I4374+Inputs!$B$7*J4374</f>
        <v>253.164</v>
      </c>
      <c r="N4374" s="37" t="n">
        <f aca="false">K4374+L4374+M4374</f>
        <v>283.764</v>
      </c>
    </row>
    <row r="4375" customFormat="false" ht="15" hidden="false" customHeight="false" outlineLevel="0" collapsed="false">
      <c r="A4375" s="0" t="s">
        <v>9</v>
      </c>
      <c r="B4375" s="0" t="s">
        <v>369</v>
      </c>
      <c r="C4375" s="15" t="n">
        <v>46082</v>
      </c>
      <c r="D4375" s="0" t="n">
        <v>1</v>
      </c>
      <c r="E4375" s="0" t="n">
        <v>0</v>
      </c>
      <c r="F4375" s="0" t="n">
        <v>37</v>
      </c>
      <c r="G4375" s="0" t="n">
        <v>0</v>
      </c>
      <c r="H4375" s="0" t="n">
        <v>12</v>
      </c>
      <c r="I4375" s="0" t="n">
        <v>0</v>
      </c>
      <c r="J4375" s="0" t="n">
        <v>216</v>
      </c>
      <c r="K4375" s="37" t="n">
        <f aca="false">E4375+Inputs!$B$5*F4375</f>
        <v>47.175</v>
      </c>
      <c r="L4375" s="37" t="n">
        <f aca="false">G4375+Inputs!$B$6*H4375</f>
        <v>15.3</v>
      </c>
      <c r="M4375" s="37" t="n">
        <f aca="false">I4375+Inputs!$B$7*J4375</f>
        <v>268.056</v>
      </c>
      <c r="N4375" s="37" t="n">
        <f aca="false">K4375+L4375+M4375</f>
        <v>330.531</v>
      </c>
    </row>
    <row r="4376" customFormat="false" ht="15" hidden="false" customHeight="false" outlineLevel="0" collapsed="false">
      <c r="A4376" s="0" t="s">
        <v>9</v>
      </c>
      <c r="B4376" s="0" t="s">
        <v>369</v>
      </c>
      <c r="C4376" s="15" t="n">
        <v>46113</v>
      </c>
      <c r="D4376" s="0" t="n">
        <v>1</v>
      </c>
      <c r="E4376" s="0" t="n">
        <v>0</v>
      </c>
      <c r="F4376" s="0" t="n">
        <v>50</v>
      </c>
      <c r="G4376" s="0" t="n">
        <v>0</v>
      </c>
      <c r="H4376" s="0" t="n">
        <v>6</v>
      </c>
      <c r="I4376" s="0" t="n">
        <v>0</v>
      </c>
      <c r="J4376" s="0" t="n">
        <v>181</v>
      </c>
      <c r="K4376" s="37" t="n">
        <f aca="false">E4376+Inputs!$B$5*F4376</f>
        <v>63.75</v>
      </c>
      <c r="L4376" s="37" t="n">
        <f aca="false">G4376+Inputs!$B$6*H4376</f>
        <v>7.65</v>
      </c>
      <c r="M4376" s="37" t="n">
        <f aca="false">I4376+Inputs!$B$7*J4376</f>
        <v>224.621</v>
      </c>
      <c r="N4376" s="37" t="n">
        <f aca="false">K4376+L4376+M4376</f>
        <v>296.021</v>
      </c>
    </row>
    <row r="4377" customFormat="false" ht="15" hidden="false" customHeight="false" outlineLevel="0" collapsed="false">
      <c r="A4377" s="0" t="s">
        <v>9</v>
      </c>
      <c r="B4377" s="0" t="s">
        <v>369</v>
      </c>
      <c r="C4377" s="15" t="n">
        <v>46143</v>
      </c>
      <c r="D4377" s="0" t="n">
        <v>1</v>
      </c>
      <c r="E4377" s="0" t="n">
        <v>0</v>
      </c>
      <c r="F4377" s="0" t="n">
        <v>67</v>
      </c>
      <c r="G4377" s="0" t="n">
        <v>0</v>
      </c>
      <c r="H4377" s="0" t="n">
        <v>8</v>
      </c>
      <c r="I4377" s="0" t="n">
        <v>0</v>
      </c>
      <c r="J4377" s="0" t="n">
        <v>209</v>
      </c>
      <c r="K4377" s="37" t="n">
        <f aca="false">E4377+Inputs!$B$5*F4377</f>
        <v>85.425</v>
      </c>
      <c r="L4377" s="37" t="n">
        <f aca="false">G4377+Inputs!$B$6*H4377</f>
        <v>10.2</v>
      </c>
      <c r="M4377" s="37" t="n">
        <f aca="false">I4377+Inputs!$B$7*J4377</f>
        <v>259.369</v>
      </c>
      <c r="N4377" s="37" t="n">
        <f aca="false">K4377+L4377+M4377</f>
        <v>354.994</v>
      </c>
    </row>
    <row r="4378" customFormat="false" ht="15" hidden="false" customHeight="false" outlineLevel="0" collapsed="false">
      <c r="A4378" s="0" t="s">
        <v>9</v>
      </c>
      <c r="B4378" s="0" t="s">
        <v>369</v>
      </c>
      <c r="C4378" s="15" t="n">
        <v>46174</v>
      </c>
      <c r="D4378" s="0" t="n">
        <v>1</v>
      </c>
      <c r="E4378" s="0" t="n">
        <v>0</v>
      </c>
      <c r="F4378" s="0" t="n">
        <v>49</v>
      </c>
      <c r="G4378" s="0" t="n">
        <v>0</v>
      </c>
      <c r="H4378" s="0" t="n">
        <v>16</v>
      </c>
      <c r="I4378" s="0" t="n">
        <v>0</v>
      </c>
      <c r="J4378" s="0" t="n">
        <v>231</v>
      </c>
      <c r="K4378" s="37" t="n">
        <f aca="false">E4378+Inputs!$B$5*F4378</f>
        <v>62.475</v>
      </c>
      <c r="L4378" s="37" t="n">
        <f aca="false">G4378+Inputs!$B$6*H4378</f>
        <v>20.4</v>
      </c>
      <c r="M4378" s="37" t="n">
        <f aca="false">I4378+Inputs!$B$7*J4378</f>
        <v>286.671</v>
      </c>
      <c r="N4378" s="37" t="n">
        <f aca="false">K4378+L4378+M4378</f>
        <v>369.546</v>
      </c>
    </row>
    <row r="4379" customFormat="false" ht="15" hidden="false" customHeight="false" outlineLevel="0" collapsed="false">
      <c r="A4379" s="0" t="s">
        <v>9</v>
      </c>
      <c r="B4379" s="0" t="s">
        <v>369</v>
      </c>
      <c r="C4379" s="15" t="n">
        <v>46204</v>
      </c>
      <c r="D4379" s="0" t="n">
        <v>1</v>
      </c>
      <c r="E4379" s="0" t="n">
        <v>0</v>
      </c>
      <c r="F4379" s="0" t="n">
        <v>38</v>
      </c>
      <c r="G4379" s="0" t="n">
        <v>0</v>
      </c>
      <c r="H4379" s="0" t="n">
        <v>14</v>
      </c>
      <c r="I4379" s="0" t="n">
        <v>0</v>
      </c>
      <c r="J4379" s="0" t="n">
        <v>209</v>
      </c>
      <c r="K4379" s="37" t="n">
        <f aca="false">E4379+Inputs!$B$5*F4379</f>
        <v>48.45</v>
      </c>
      <c r="L4379" s="37" t="n">
        <f aca="false">G4379+Inputs!$B$6*H4379</f>
        <v>17.85</v>
      </c>
      <c r="M4379" s="37" t="n">
        <f aca="false">I4379+Inputs!$B$7*J4379</f>
        <v>259.369</v>
      </c>
      <c r="N4379" s="37" t="n">
        <f aca="false">K4379+L4379+M4379</f>
        <v>325.669</v>
      </c>
    </row>
    <row r="4380" customFormat="false" ht="15" hidden="false" customHeight="false" outlineLevel="0" collapsed="false">
      <c r="A4380" s="0" t="s">
        <v>9</v>
      </c>
      <c r="B4380" s="0" t="s">
        <v>369</v>
      </c>
      <c r="C4380" s="15" t="n">
        <v>46235</v>
      </c>
      <c r="D4380" s="0" t="n">
        <v>1</v>
      </c>
      <c r="E4380" s="0" t="n">
        <v>0</v>
      </c>
      <c r="F4380" s="0" t="n">
        <v>52</v>
      </c>
      <c r="G4380" s="0" t="n">
        <v>0</v>
      </c>
      <c r="H4380" s="0" t="n">
        <v>15</v>
      </c>
      <c r="I4380" s="0" t="n">
        <v>0</v>
      </c>
      <c r="J4380" s="0" t="n">
        <v>194</v>
      </c>
      <c r="K4380" s="37" t="n">
        <f aca="false">E4380+Inputs!$B$5*F4380</f>
        <v>66.3</v>
      </c>
      <c r="L4380" s="37" t="n">
        <f aca="false">G4380+Inputs!$B$6*H4380</f>
        <v>19.125</v>
      </c>
      <c r="M4380" s="37" t="n">
        <f aca="false">I4380+Inputs!$B$7*J4380</f>
        <v>240.754</v>
      </c>
      <c r="N4380" s="37" t="n">
        <f aca="false">K4380+L4380+M4380</f>
        <v>326.179</v>
      </c>
    </row>
    <row r="4381" customFormat="false" ht="15" hidden="false" customHeight="false" outlineLevel="0" collapsed="false">
      <c r="A4381" s="0" t="s">
        <v>9</v>
      </c>
      <c r="B4381" s="0" t="s">
        <v>417</v>
      </c>
      <c r="C4381" s="15" t="n">
        <v>44927</v>
      </c>
      <c r="D4381" s="0" t="n">
        <v>3</v>
      </c>
      <c r="E4381" s="0" t="n">
        <v>0</v>
      </c>
      <c r="F4381" s="0" t="n">
        <v>2</v>
      </c>
      <c r="G4381" s="0" t="n">
        <v>0</v>
      </c>
      <c r="H4381" s="0" t="n">
        <v>0</v>
      </c>
      <c r="I4381" s="0" t="n">
        <v>0</v>
      </c>
      <c r="J4381" s="0" t="n">
        <v>73</v>
      </c>
      <c r="K4381" s="37" t="n">
        <f aca="false">E4381+Inputs!$B$5*F4381</f>
        <v>2.55</v>
      </c>
      <c r="L4381" s="37" t="n">
        <f aca="false">G4381+Inputs!$B$6*H4381</f>
        <v>0</v>
      </c>
      <c r="M4381" s="37" t="n">
        <f aca="false">I4381+Inputs!$B$7*J4381</f>
        <v>90.593</v>
      </c>
      <c r="N4381" s="37" t="n">
        <f aca="false">K4381+L4381+M4381</f>
        <v>93.143</v>
      </c>
    </row>
    <row r="4382" customFormat="false" ht="15" hidden="false" customHeight="false" outlineLevel="0" collapsed="false">
      <c r="A4382" s="0" t="s">
        <v>9</v>
      </c>
      <c r="B4382" s="0" t="s">
        <v>417</v>
      </c>
      <c r="C4382" s="15" t="n">
        <v>44958</v>
      </c>
      <c r="D4382" s="0" t="n">
        <v>3</v>
      </c>
      <c r="E4382" s="0" t="n">
        <v>0</v>
      </c>
      <c r="F4382" s="0" t="n">
        <v>3</v>
      </c>
      <c r="G4382" s="0" t="n">
        <v>0</v>
      </c>
      <c r="H4382" s="0" t="n">
        <v>0</v>
      </c>
      <c r="I4382" s="0" t="n">
        <v>0</v>
      </c>
      <c r="J4382" s="0" t="n">
        <v>65</v>
      </c>
      <c r="K4382" s="37" t="n">
        <f aca="false">E4382+Inputs!$B$5*F4382</f>
        <v>3.825</v>
      </c>
      <c r="L4382" s="37" t="n">
        <f aca="false">G4382+Inputs!$B$6*H4382</f>
        <v>0</v>
      </c>
      <c r="M4382" s="37" t="n">
        <f aca="false">I4382+Inputs!$B$7*J4382</f>
        <v>80.665</v>
      </c>
      <c r="N4382" s="37" t="n">
        <f aca="false">K4382+L4382+M4382</f>
        <v>84.49</v>
      </c>
    </row>
    <row r="4383" customFormat="false" ht="15" hidden="false" customHeight="false" outlineLevel="0" collapsed="false">
      <c r="A4383" s="0" t="s">
        <v>9</v>
      </c>
      <c r="B4383" s="0" t="s">
        <v>417</v>
      </c>
      <c r="C4383" s="15" t="n">
        <v>44986</v>
      </c>
      <c r="D4383" s="0" t="n">
        <v>3</v>
      </c>
      <c r="E4383" s="0" t="n">
        <v>0</v>
      </c>
      <c r="F4383" s="0" t="n">
        <v>0</v>
      </c>
      <c r="G4383" s="0" t="n">
        <v>0</v>
      </c>
      <c r="H4383" s="0" t="n">
        <v>0</v>
      </c>
      <c r="I4383" s="0" t="n">
        <v>0</v>
      </c>
      <c r="J4383" s="0" t="n">
        <v>10</v>
      </c>
      <c r="K4383" s="37" t="n">
        <f aca="false">E4383+Inputs!$B$5*F4383</f>
        <v>0</v>
      </c>
      <c r="L4383" s="37" t="n">
        <f aca="false">G4383+Inputs!$B$6*H4383</f>
        <v>0</v>
      </c>
      <c r="M4383" s="37" t="n">
        <f aca="false">I4383+Inputs!$B$7*J4383</f>
        <v>12.41</v>
      </c>
      <c r="N4383" s="37" t="n">
        <f aca="false">K4383+L4383+M4383</f>
        <v>12.41</v>
      </c>
    </row>
    <row r="4384" customFormat="false" ht="15" hidden="false" customHeight="false" outlineLevel="0" collapsed="false">
      <c r="A4384" s="0" t="s">
        <v>9</v>
      </c>
      <c r="B4384" s="0" t="s">
        <v>417</v>
      </c>
      <c r="C4384" s="15" t="n">
        <v>45017</v>
      </c>
      <c r="D4384" s="0" t="n">
        <v>3</v>
      </c>
      <c r="E4384" s="0" t="n">
        <v>0</v>
      </c>
      <c r="F4384" s="0" t="n">
        <v>1</v>
      </c>
      <c r="G4384" s="0" t="n">
        <v>0</v>
      </c>
      <c r="H4384" s="0" t="n">
        <v>0</v>
      </c>
      <c r="I4384" s="0" t="n">
        <v>0</v>
      </c>
      <c r="J4384" s="0" t="n">
        <v>27</v>
      </c>
      <c r="K4384" s="37" t="n">
        <f aca="false">E4384+Inputs!$B$5*F4384</f>
        <v>1.275</v>
      </c>
      <c r="L4384" s="37" t="n">
        <f aca="false">G4384+Inputs!$B$6*H4384</f>
        <v>0</v>
      </c>
      <c r="M4384" s="37" t="n">
        <f aca="false">I4384+Inputs!$B$7*J4384</f>
        <v>33.507</v>
      </c>
      <c r="N4384" s="37" t="n">
        <f aca="false">K4384+L4384+M4384</f>
        <v>34.782</v>
      </c>
    </row>
    <row r="4385" customFormat="false" ht="15" hidden="false" customHeight="false" outlineLevel="0" collapsed="false">
      <c r="A4385" s="0" t="s">
        <v>9</v>
      </c>
      <c r="B4385" s="0" t="s">
        <v>417</v>
      </c>
      <c r="C4385" s="15" t="n">
        <v>45047</v>
      </c>
      <c r="D4385" s="0" t="n">
        <v>3</v>
      </c>
      <c r="E4385" s="0" t="n">
        <v>0</v>
      </c>
      <c r="F4385" s="0" t="n">
        <v>2</v>
      </c>
      <c r="G4385" s="0" t="n">
        <v>0</v>
      </c>
      <c r="H4385" s="0" t="n">
        <v>0</v>
      </c>
      <c r="I4385" s="0" t="n">
        <v>0</v>
      </c>
      <c r="J4385" s="0" t="n">
        <v>67</v>
      </c>
      <c r="K4385" s="37" t="n">
        <f aca="false">E4385+Inputs!$B$5*F4385</f>
        <v>2.55</v>
      </c>
      <c r="L4385" s="37" t="n">
        <f aca="false">G4385+Inputs!$B$6*H4385</f>
        <v>0</v>
      </c>
      <c r="M4385" s="37" t="n">
        <f aca="false">I4385+Inputs!$B$7*J4385</f>
        <v>83.147</v>
      </c>
      <c r="N4385" s="37" t="n">
        <f aca="false">K4385+L4385+M4385</f>
        <v>85.697</v>
      </c>
    </row>
    <row r="4386" customFormat="false" ht="15" hidden="false" customHeight="false" outlineLevel="0" collapsed="false">
      <c r="A4386" s="0" t="s">
        <v>9</v>
      </c>
      <c r="B4386" s="0" t="s">
        <v>417</v>
      </c>
      <c r="C4386" s="15" t="n">
        <v>45078</v>
      </c>
      <c r="D4386" s="0" t="n">
        <v>3</v>
      </c>
      <c r="E4386" s="0" t="n">
        <v>0</v>
      </c>
      <c r="F4386" s="0" t="n">
        <v>0</v>
      </c>
      <c r="G4386" s="0" t="n">
        <v>0</v>
      </c>
      <c r="H4386" s="0" t="n">
        <v>0</v>
      </c>
      <c r="I4386" s="0" t="n">
        <v>0</v>
      </c>
      <c r="J4386" s="0" t="n">
        <v>97</v>
      </c>
      <c r="K4386" s="37" t="n">
        <f aca="false">E4386+Inputs!$B$5*F4386</f>
        <v>0</v>
      </c>
      <c r="L4386" s="37" t="n">
        <f aca="false">G4386+Inputs!$B$6*H4386</f>
        <v>0</v>
      </c>
      <c r="M4386" s="37" t="n">
        <f aca="false">I4386+Inputs!$B$7*J4386</f>
        <v>120.377</v>
      </c>
      <c r="N4386" s="37" t="n">
        <f aca="false">K4386+L4386+M4386</f>
        <v>120.377</v>
      </c>
    </row>
    <row r="4387" customFormat="false" ht="15" hidden="false" customHeight="false" outlineLevel="0" collapsed="false">
      <c r="A4387" s="0" t="s">
        <v>9</v>
      </c>
      <c r="B4387" s="0" t="s">
        <v>417</v>
      </c>
      <c r="C4387" s="15" t="n">
        <v>45108</v>
      </c>
      <c r="D4387" s="0" t="n">
        <v>3</v>
      </c>
      <c r="E4387" s="0" t="n">
        <v>0</v>
      </c>
      <c r="F4387" s="0" t="n">
        <v>3</v>
      </c>
      <c r="G4387" s="0" t="n">
        <v>0</v>
      </c>
      <c r="H4387" s="0" t="n">
        <v>0</v>
      </c>
      <c r="I4387" s="0" t="n">
        <v>0</v>
      </c>
      <c r="J4387" s="0" t="n">
        <v>89</v>
      </c>
      <c r="K4387" s="37" t="n">
        <f aca="false">E4387+Inputs!$B$5*F4387</f>
        <v>3.825</v>
      </c>
      <c r="L4387" s="37" t="n">
        <f aca="false">G4387+Inputs!$B$6*H4387</f>
        <v>0</v>
      </c>
      <c r="M4387" s="37" t="n">
        <f aca="false">I4387+Inputs!$B$7*J4387</f>
        <v>110.449</v>
      </c>
      <c r="N4387" s="37" t="n">
        <f aca="false">K4387+L4387+M4387</f>
        <v>114.274</v>
      </c>
    </row>
    <row r="4388" customFormat="false" ht="15" hidden="false" customHeight="false" outlineLevel="0" collapsed="false">
      <c r="A4388" s="0" t="s">
        <v>9</v>
      </c>
      <c r="B4388" s="0" t="s">
        <v>417</v>
      </c>
      <c r="C4388" s="15" t="n">
        <v>45139</v>
      </c>
      <c r="D4388" s="0" t="n">
        <v>3</v>
      </c>
      <c r="E4388" s="0" t="n">
        <v>0</v>
      </c>
      <c r="F4388" s="0" t="n">
        <v>3</v>
      </c>
      <c r="G4388" s="0" t="n">
        <v>0</v>
      </c>
      <c r="H4388" s="0" t="n">
        <v>0</v>
      </c>
      <c r="I4388" s="0" t="n">
        <v>0</v>
      </c>
      <c r="J4388" s="0" t="n">
        <v>110</v>
      </c>
      <c r="K4388" s="37" t="n">
        <f aca="false">E4388+Inputs!$B$5*F4388</f>
        <v>3.825</v>
      </c>
      <c r="L4388" s="37" t="n">
        <f aca="false">G4388+Inputs!$B$6*H4388</f>
        <v>0</v>
      </c>
      <c r="M4388" s="37" t="n">
        <f aca="false">I4388+Inputs!$B$7*J4388</f>
        <v>136.51</v>
      </c>
      <c r="N4388" s="37" t="n">
        <f aca="false">K4388+L4388+M4388</f>
        <v>140.335</v>
      </c>
    </row>
    <row r="4389" customFormat="false" ht="15" hidden="false" customHeight="false" outlineLevel="0" collapsed="false">
      <c r="A4389" s="0" t="s">
        <v>9</v>
      </c>
      <c r="B4389" s="0" t="s">
        <v>417</v>
      </c>
      <c r="C4389" s="15" t="n">
        <v>45170</v>
      </c>
      <c r="D4389" s="0" t="n">
        <v>3</v>
      </c>
      <c r="E4389" s="0" t="n">
        <v>0</v>
      </c>
      <c r="F4389" s="0" t="n">
        <v>3</v>
      </c>
      <c r="G4389" s="0" t="n">
        <v>0</v>
      </c>
      <c r="H4389" s="0" t="n">
        <v>1</v>
      </c>
      <c r="I4389" s="0" t="n">
        <v>0</v>
      </c>
      <c r="J4389" s="0" t="n">
        <v>88</v>
      </c>
      <c r="K4389" s="37" t="n">
        <f aca="false">E4389+Inputs!$B$5*F4389</f>
        <v>3.825</v>
      </c>
      <c r="L4389" s="37" t="n">
        <f aca="false">G4389+Inputs!$B$6*H4389</f>
        <v>1.275</v>
      </c>
      <c r="M4389" s="37" t="n">
        <f aca="false">I4389+Inputs!$B$7*J4389</f>
        <v>109.208</v>
      </c>
      <c r="N4389" s="37" t="n">
        <f aca="false">K4389+L4389+M4389</f>
        <v>114.308</v>
      </c>
    </row>
    <row r="4390" customFormat="false" ht="15" hidden="false" customHeight="false" outlineLevel="0" collapsed="false">
      <c r="A4390" s="0" t="s">
        <v>9</v>
      </c>
      <c r="B4390" s="0" t="s">
        <v>417</v>
      </c>
      <c r="C4390" s="15" t="n">
        <v>45200</v>
      </c>
      <c r="D4390" s="0" t="n">
        <v>3</v>
      </c>
      <c r="E4390" s="0" t="n">
        <v>0</v>
      </c>
      <c r="F4390" s="0" t="n">
        <v>2</v>
      </c>
      <c r="G4390" s="0" t="n">
        <v>0</v>
      </c>
      <c r="H4390" s="0" t="n">
        <v>0</v>
      </c>
      <c r="I4390" s="0" t="n">
        <v>0</v>
      </c>
      <c r="J4390" s="0" t="n">
        <v>85</v>
      </c>
      <c r="K4390" s="37" t="n">
        <f aca="false">E4390+Inputs!$B$5*F4390</f>
        <v>2.55</v>
      </c>
      <c r="L4390" s="37" t="n">
        <f aca="false">G4390+Inputs!$B$6*H4390</f>
        <v>0</v>
      </c>
      <c r="M4390" s="37" t="n">
        <f aca="false">I4390+Inputs!$B$7*J4390</f>
        <v>105.485</v>
      </c>
      <c r="N4390" s="37" t="n">
        <f aca="false">K4390+L4390+M4390</f>
        <v>108.035</v>
      </c>
    </row>
    <row r="4391" customFormat="false" ht="15" hidden="false" customHeight="false" outlineLevel="0" collapsed="false">
      <c r="A4391" s="0" t="s">
        <v>9</v>
      </c>
      <c r="B4391" s="0" t="s">
        <v>417</v>
      </c>
      <c r="C4391" s="15" t="n">
        <v>45231</v>
      </c>
      <c r="D4391" s="0" t="n">
        <v>3</v>
      </c>
      <c r="E4391" s="0" t="n">
        <v>0</v>
      </c>
      <c r="F4391" s="0" t="n">
        <v>0</v>
      </c>
      <c r="G4391" s="0" t="n">
        <v>0</v>
      </c>
      <c r="H4391" s="0" t="n">
        <v>1</v>
      </c>
      <c r="I4391" s="0" t="n">
        <v>0</v>
      </c>
      <c r="J4391" s="0" t="n">
        <v>93</v>
      </c>
      <c r="K4391" s="37" t="n">
        <f aca="false">E4391+Inputs!$B$5*F4391</f>
        <v>0</v>
      </c>
      <c r="L4391" s="37" t="n">
        <f aca="false">G4391+Inputs!$B$6*H4391</f>
        <v>1.275</v>
      </c>
      <c r="M4391" s="37" t="n">
        <f aca="false">I4391+Inputs!$B$7*J4391</f>
        <v>115.413</v>
      </c>
      <c r="N4391" s="37" t="n">
        <f aca="false">K4391+L4391+M4391</f>
        <v>116.688</v>
      </c>
    </row>
    <row r="4392" customFormat="false" ht="15" hidden="false" customHeight="false" outlineLevel="0" collapsed="false">
      <c r="A4392" s="0" t="s">
        <v>9</v>
      </c>
      <c r="B4392" s="0" t="s">
        <v>417</v>
      </c>
      <c r="C4392" s="15" t="n">
        <v>45261</v>
      </c>
      <c r="D4392" s="0" t="n">
        <v>3</v>
      </c>
      <c r="E4392" s="0" t="n">
        <v>0</v>
      </c>
      <c r="F4392" s="0" t="n">
        <v>2</v>
      </c>
      <c r="G4392" s="0" t="n">
        <v>0</v>
      </c>
      <c r="H4392" s="0" t="n">
        <v>1</v>
      </c>
      <c r="I4392" s="0" t="n">
        <v>0</v>
      </c>
      <c r="J4392" s="0" t="n">
        <v>80</v>
      </c>
      <c r="K4392" s="37" t="n">
        <f aca="false">E4392+Inputs!$B$5*F4392</f>
        <v>2.55</v>
      </c>
      <c r="L4392" s="37" t="n">
        <f aca="false">G4392+Inputs!$B$6*H4392</f>
        <v>1.275</v>
      </c>
      <c r="M4392" s="37" t="n">
        <f aca="false">I4392+Inputs!$B$7*J4392</f>
        <v>99.28</v>
      </c>
      <c r="N4392" s="37" t="n">
        <f aca="false">K4392+L4392+M4392</f>
        <v>103.105</v>
      </c>
    </row>
    <row r="4393" customFormat="false" ht="15" hidden="false" customHeight="false" outlineLevel="0" collapsed="false">
      <c r="A4393" s="0" t="s">
        <v>9</v>
      </c>
      <c r="B4393" s="0" t="s">
        <v>417</v>
      </c>
      <c r="C4393" s="15" t="n">
        <v>45292</v>
      </c>
      <c r="D4393" s="0" t="n">
        <v>3</v>
      </c>
      <c r="E4393" s="0" t="n">
        <v>0</v>
      </c>
      <c r="F4393" s="0" t="n">
        <v>2</v>
      </c>
      <c r="G4393" s="0" t="n">
        <v>0</v>
      </c>
      <c r="H4393" s="0" t="n">
        <v>1</v>
      </c>
      <c r="I4393" s="0" t="n">
        <v>0</v>
      </c>
      <c r="J4393" s="0" t="n">
        <v>80</v>
      </c>
      <c r="K4393" s="37" t="n">
        <f aca="false">E4393+Inputs!$B$5*F4393</f>
        <v>2.55</v>
      </c>
      <c r="L4393" s="37" t="n">
        <f aca="false">G4393+Inputs!$B$6*H4393</f>
        <v>1.275</v>
      </c>
      <c r="M4393" s="37" t="n">
        <f aca="false">I4393+Inputs!$B$7*J4393</f>
        <v>99.28</v>
      </c>
      <c r="N4393" s="37" t="n">
        <f aca="false">K4393+L4393+M4393</f>
        <v>103.105</v>
      </c>
    </row>
    <row r="4394" customFormat="false" ht="15" hidden="false" customHeight="false" outlineLevel="0" collapsed="false">
      <c r="A4394" s="0" t="s">
        <v>9</v>
      </c>
      <c r="B4394" s="0" t="s">
        <v>417</v>
      </c>
      <c r="C4394" s="15" t="n">
        <v>45323</v>
      </c>
      <c r="D4394" s="0" t="n">
        <v>3</v>
      </c>
      <c r="E4394" s="0" t="n">
        <v>0</v>
      </c>
      <c r="F4394" s="0" t="n">
        <v>0</v>
      </c>
      <c r="G4394" s="0" t="n">
        <v>0</v>
      </c>
      <c r="H4394" s="0" t="n">
        <v>0</v>
      </c>
      <c r="I4394" s="0" t="n">
        <v>0</v>
      </c>
      <c r="J4394" s="0" t="n">
        <v>11</v>
      </c>
      <c r="K4394" s="37" t="n">
        <f aca="false">E4394+Inputs!$B$5*F4394</f>
        <v>0</v>
      </c>
      <c r="L4394" s="37" t="n">
        <f aca="false">G4394+Inputs!$B$6*H4394</f>
        <v>0</v>
      </c>
      <c r="M4394" s="37" t="n">
        <f aca="false">I4394+Inputs!$B$7*J4394</f>
        <v>13.651</v>
      </c>
      <c r="N4394" s="37" t="n">
        <f aca="false">K4394+L4394+M4394</f>
        <v>13.651</v>
      </c>
    </row>
    <row r="4395" customFormat="false" ht="15" hidden="false" customHeight="false" outlineLevel="0" collapsed="false">
      <c r="A4395" s="0" t="s">
        <v>9</v>
      </c>
      <c r="B4395" s="0" t="s">
        <v>417</v>
      </c>
      <c r="C4395" s="15" t="n">
        <v>45352</v>
      </c>
      <c r="D4395" s="0" t="n">
        <v>3</v>
      </c>
      <c r="E4395" s="0" t="n">
        <v>0</v>
      </c>
      <c r="F4395" s="0" t="n">
        <v>0</v>
      </c>
      <c r="G4395" s="0" t="n">
        <v>0</v>
      </c>
      <c r="H4395" s="0" t="n">
        <v>0</v>
      </c>
      <c r="I4395" s="0" t="n">
        <v>0</v>
      </c>
      <c r="J4395" s="0" t="n">
        <v>12</v>
      </c>
      <c r="K4395" s="37" t="n">
        <f aca="false">E4395+Inputs!$B$5*F4395</f>
        <v>0</v>
      </c>
      <c r="L4395" s="37" t="n">
        <f aca="false">G4395+Inputs!$B$6*H4395</f>
        <v>0</v>
      </c>
      <c r="M4395" s="37" t="n">
        <f aca="false">I4395+Inputs!$B$7*J4395</f>
        <v>14.892</v>
      </c>
      <c r="N4395" s="37" t="n">
        <f aca="false">K4395+L4395+M4395</f>
        <v>14.892</v>
      </c>
    </row>
    <row r="4396" customFormat="false" ht="15" hidden="false" customHeight="false" outlineLevel="0" collapsed="false">
      <c r="A4396" s="0" t="s">
        <v>9</v>
      </c>
      <c r="B4396" s="0" t="s">
        <v>417</v>
      </c>
      <c r="C4396" s="15" t="n">
        <v>45383</v>
      </c>
      <c r="D4396" s="0" t="n">
        <v>3</v>
      </c>
      <c r="E4396" s="0" t="n">
        <v>0</v>
      </c>
      <c r="F4396" s="0" t="n">
        <v>0</v>
      </c>
      <c r="G4396" s="0" t="n">
        <v>0</v>
      </c>
      <c r="H4396" s="0" t="n">
        <v>2</v>
      </c>
      <c r="I4396" s="0" t="n">
        <v>0</v>
      </c>
      <c r="J4396" s="0" t="n">
        <v>72</v>
      </c>
      <c r="K4396" s="37" t="n">
        <f aca="false">E4396+Inputs!$B$5*F4396</f>
        <v>0</v>
      </c>
      <c r="L4396" s="37" t="n">
        <f aca="false">G4396+Inputs!$B$6*H4396</f>
        <v>2.55</v>
      </c>
      <c r="M4396" s="37" t="n">
        <f aca="false">I4396+Inputs!$B$7*J4396</f>
        <v>89.352</v>
      </c>
      <c r="N4396" s="37" t="n">
        <f aca="false">K4396+L4396+M4396</f>
        <v>91.902</v>
      </c>
    </row>
    <row r="4397" customFormat="false" ht="15" hidden="false" customHeight="false" outlineLevel="0" collapsed="false">
      <c r="A4397" s="0" t="s">
        <v>9</v>
      </c>
      <c r="B4397" s="0" t="s">
        <v>417</v>
      </c>
      <c r="C4397" s="15" t="n">
        <v>45413</v>
      </c>
      <c r="D4397" s="0" t="n">
        <v>3</v>
      </c>
      <c r="E4397" s="0" t="n">
        <v>0</v>
      </c>
      <c r="F4397" s="0" t="n">
        <v>1</v>
      </c>
      <c r="G4397" s="0" t="n">
        <v>0</v>
      </c>
      <c r="H4397" s="0" t="n">
        <v>1</v>
      </c>
      <c r="I4397" s="0" t="n">
        <v>0</v>
      </c>
      <c r="J4397" s="0" t="n">
        <v>57</v>
      </c>
      <c r="K4397" s="37" t="n">
        <f aca="false">E4397+Inputs!$B$5*F4397</f>
        <v>1.275</v>
      </c>
      <c r="L4397" s="37" t="n">
        <f aca="false">G4397+Inputs!$B$6*H4397</f>
        <v>1.275</v>
      </c>
      <c r="M4397" s="37" t="n">
        <f aca="false">I4397+Inputs!$B$7*J4397</f>
        <v>70.737</v>
      </c>
      <c r="N4397" s="37" t="n">
        <f aca="false">K4397+L4397+M4397</f>
        <v>73.287</v>
      </c>
    </row>
    <row r="4398" customFormat="false" ht="15" hidden="false" customHeight="false" outlineLevel="0" collapsed="false">
      <c r="A4398" s="0" t="s">
        <v>9</v>
      </c>
      <c r="B4398" s="0" t="s">
        <v>417</v>
      </c>
      <c r="C4398" s="15" t="n">
        <v>45444</v>
      </c>
      <c r="D4398" s="0" t="n">
        <v>3</v>
      </c>
      <c r="E4398" s="0" t="n">
        <v>0</v>
      </c>
      <c r="F4398" s="0" t="n">
        <v>3</v>
      </c>
      <c r="G4398" s="0" t="n">
        <v>0</v>
      </c>
      <c r="H4398" s="0" t="n">
        <v>1</v>
      </c>
      <c r="I4398" s="0" t="n">
        <v>0</v>
      </c>
      <c r="J4398" s="0" t="n">
        <v>98</v>
      </c>
      <c r="K4398" s="37" t="n">
        <f aca="false">E4398+Inputs!$B$5*F4398</f>
        <v>3.825</v>
      </c>
      <c r="L4398" s="37" t="n">
        <f aca="false">G4398+Inputs!$B$6*H4398</f>
        <v>1.275</v>
      </c>
      <c r="M4398" s="37" t="n">
        <f aca="false">I4398+Inputs!$B$7*J4398</f>
        <v>121.618</v>
      </c>
      <c r="N4398" s="37" t="n">
        <f aca="false">K4398+L4398+M4398</f>
        <v>126.718</v>
      </c>
    </row>
    <row r="4399" customFormat="false" ht="15" hidden="false" customHeight="false" outlineLevel="0" collapsed="false">
      <c r="A4399" s="0" t="s">
        <v>9</v>
      </c>
      <c r="B4399" s="0" t="s">
        <v>417</v>
      </c>
      <c r="C4399" s="15" t="n">
        <v>45474</v>
      </c>
      <c r="D4399" s="0" t="n">
        <v>3</v>
      </c>
      <c r="E4399" s="0" t="n">
        <v>0</v>
      </c>
      <c r="F4399" s="0" t="n">
        <v>0</v>
      </c>
      <c r="G4399" s="0" t="n">
        <v>0</v>
      </c>
      <c r="H4399" s="0" t="n">
        <v>2</v>
      </c>
      <c r="I4399" s="0" t="n">
        <v>0</v>
      </c>
      <c r="J4399" s="0" t="n">
        <v>71</v>
      </c>
      <c r="K4399" s="37" t="n">
        <f aca="false">E4399+Inputs!$B$5*F4399</f>
        <v>0</v>
      </c>
      <c r="L4399" s="37" t="n">
        <f aca="false">G4399+Inputs!$B$6*H4399</f>
        <v>2.55</v>
      </c>
      <c r="M4399" s="37" t="n">
        <f aca="false">I4399+Inputs!$B$7*J4399</f>
        <v>88.111</v>
      </c>
      <c r="N4399" s="37" t="n">
        <f aca="false">K4399+L4399+M4399</f>
        <v>90.661</v>
      </c>
    </row>
    <row r="4400" customFormat="false" ht="15" hidden="false" customHeight="false" outlineLevel="0" collapsed="false">
      <c r="A4400" s="0" t="s">
        <v>9</v>
      </c>
      <c r="B4400" s="0" t="s">
        <v>417</v>
      </c>
      <c r="C4400" s="15" t="n">
        <v>45505</v>
      </c>
      <c r="D4400" s="0" t="n">
        <v>3</v>
      </c>
      <c r="E4400" s="0" t="n">
        <v>0</v>
      </c>
      <c r="F4400" s="0" t="n">
        <v>2</v>
      </c>
      <c r="G4400" s="0" t="n">
        <v>0</v>
      </c>
      <c r="H4400" s="0" t="n">
        <v>2</v>
      </c>
      <c r="I4400" s="0" t="n">
        <v>0</v>
      </c>
      <c r="J4400" s="0" t="n">
        <v>79</v>
      </c>
      <c r="K4400" s="37" t="n">
        <f aca="false">E4400+Inputs!$B$5*F4400</f>
        <v>2.55</v>
      </c>
      <c r="L4400" s="37" t="n">
        <f aca="false">G4400+Inputs!$B$6*H4400</f>
        <v>2.55</v>
      </c>
      <c r="M4400" s="37" t="n">
        <f aca="false">I4400+Inputs!$B$7*J4400</f>
        <v>98.039</v>
      </c>
      <c r="N4400" s="37" t="n">
        <f aca="false">K4400+L4400+M4400</f>
        <v>103.139</v>
      </c>
    </row>
    <row r="4401" customFormat="false" ht="15" hidden="false" customHeight="false" outlineLevel="0" collapsed="false">
      <c r="A4401" s="0" t="s">
        <v>9</v>
      </c>
      <c r="B4401" s="0" t="s">
        <v>417</v>
      </c>
      <c r="C4401" s="15" t="n">
        <v>45536</v>
      </c>
      <c r="D4401" s="0" t="n">
        <v>3</v>
      </c>
      <c r="E4401" s="0" t="n">
        <v>0</v>
      </c>
      <c r="F4401" s="0" t="n">
        <v>1</v>
      </c>
      <c r="G4401" s="0" t="n">
        <v>0</v>
      </c>
      <c r="H4401" s="0" t="n">
        <v>1</v>
      </c>
      <c r="I4401" s="0" t="n">
        <v>0</v>
      </c>
      <c r="J4401" s="0" t="n">
        <v>105</v>
      </c>
      <c r="K4401" s="37" t="n">
        <f aca="false">E4401+Inputs!$B$5*F4401</f>
        <v>1.275</v>
      </c>
      <c r="L4401" s="37" t="n">
        <f aca="false">G4401+Inputs!$B$6*H4401</f>
        <v>1.275</v>
      </c>
      <c r="M4401" s="37" t="n">
        <f aca="false">I4401+Inputs!$B$7*J4401</f>
        <v>130.305</v>
      </c>
      <c r="N4401" s="37" t="n">
        <f aca="false">K4401+L4401+M4401</f>
        <v>132.855</v>
      </c>
    </row>
    <row r="4402" customFormat="false" ht="15" hidden="false" customHeight="false" outlineLevel="0" collapsed="false">
      <c r="A4402" s="0" t="s">
        <v>9</v>
      </c>
      <c r="B4402" s="0" t="s">
        <v>417</v>
      </c>
      <c r="C4402" s="15" t="n">
        <v>45566</v>
      </c>
      <c r="D4402" s="0" t="n">
        <v>3</v>
      </c>
      <c r="E4402" s="0" t="n">
        <v>0</v>
      </c>
      <c r="F4402" s="0" t="n">
        <v>2</v>
      </c>
      <c r="G4402" s="0" t="n">
        <v>0</v>
      </c>
      <c r="H4402" s="0" t="n">
        <v>1</v>
      </c>
      <c r="I4402" s="0" t="n">
        <v>0</v>
      </c>
      <c r="J4402" s="0" t="n">
        <v>82</v>
      </c>
      <c r="K4402" s="37" t="n">
        <f aca="false">E4402+Inputs!$B$5*F4402</f>
        <v>2.55</v>
      </c>
      <c r="L4402" s="37" t="n">
        <f aca="false">G4402+Inputs!$B$6*H4402</f>
        <v>1.275</v>
      </c>
      <c r="M4402" s="37" t="n">
        <f aca="false">I4402+Inputs!$B$7*J4402</f>
        <v>101.762</v>
      </c>
      <c r="N4402" s="37" t="n">
        <f aca="false">K4402+L4402+M4402</f>
        <v>105.587</v>
      </c>
    </row>
    <row r="4403" customFormat="false" ht="15" hidden="false" customHeight="false" outlineLevel="0" collapsed="false">
      <c r="A4403" s="0" t="s">
        <v>9</v>
      </c>
      <c r="B4403" s="0" t="s">
        <v>417</v>
      </c>
      <c r="C4403" s="15" t="n">
        <v>45597</v>
      </c>
      <c r="D4403" s="0" t="n">
        <v>3</v>
      </c>
      <c r="E4403" s="0" t="n">
        <v>0</v>
      </c>
      <c r="F4403" s="0" t="n">
        <v>2</v>
      </c>
      <c r="G4403" s="0" t="n">
        <v>0</v>
      </c>
      <c r="H4403" s="0" t="n">
        <v>1</v>
      </c>
      <c r="I4403" s="0" t="n">
        <v>0</v>
      </c>
      <c r="J4403" s="0" t="n">
        <v>78</v>
      </c>
      <c r="K4403" s="37" t="n">
        <f aca="false">E4403+Inputs!$B$5*F4403</f>
        <v>2.55</v>
      </c>
      <c r="L4403" s="37" t="n">
        <f aca="false">G4403+Inputs!$B$6*H4403</f>
        <v>1.275</v>
      </c>
      <c r="M4403" s="37" t="n">
        <f aca="false">I4403+Inputs!$B$7*J4403</f>
        <v>96.798</v>
      </c>
      <c r="N4403" s="37" t="n">
        <f aca="false">K4403+L4403+M4403</f>
        <v>100.623</v>
      </c>
    </row>
    <row r="4404" customFormat="false" ht="15" hidden="false" customHeight="false" outlineLevel="0" collapsed="false">
      <c r="A4404" s="0" t="s">
        <v>9</v>
      </c>
      <c r="B4404" s="0" t="s">
        <v>417</v>
      </c>
      <c r="C4404" s="15" t="n">
        <v>45627</v>
      </c>
      <c r="D4404" s="0" t="n">
        <v>3</v>
      </c>
      <c r="E4404" s="0" t="n">
        <v>0</v>
      </c>
      <c r="F4404" s="0" t="n">
        <v>2</v>
      </c>
      <c r="G4404" s="0" t="n">
        <v>0</v>
      </c>
      <c r="H4404" s="0" t="n">
        <v>1</v>
      </c>
      <c r="I4404" s="0" t="n">
        <v>0</v>
      </c>
      <c r="J4404" s="0" t="n">
        <v>75</v>
      </c>
      <c r="K4404" s="37" t="n">
        <f aca="false">E4404+Inputs!$B$5*F4404</f>
        <v>2.55</v>
      </c>
      <c r="L4404" s="37" t="n">
        <f aca="false">G4404+Inputs!$B$6*H4404</f>
        <v>1.275</v>
      </c>
      <c r="M4404" s="37" t="n">
        <f aca="false">I4404+Inputs!$B$7*J4404</f>
        <v>93.075</v>
      </c>
      <c r="N4404" s="37" t="n">
        <f aca="false">K4404+L4404+M4404</f>
        <v>96.9</v>
      </c>
    </row>
    <row r="4405" customFormat="false" ht="15" hidden="false" customHeight="false" outlineLevel="0" collapsed="false">
      <c r="A4405" s="0" t="s">
        <v>9</v>
      </c>
      <c r="B4405" s="0" t="s">
        <v>417</v>
      </c>
      <c r="C4405" s="15" t="n">
        <v>45658</v>
      </c>
      <c r="D4405" s="0" t="n">
        <v>3</v>
      </c>
      <c r="E4405" s="0" t="n">
        <v>0</v>
      </c>
      <c r="F4405" s="0" t="n">
        <v>1</v>
      </c>
      <c r="G4405" s="0" t="n">
        <v>0</v>
      </c>
      <c r="H4405" s="0" t="n">
        <v>3</v>
      </c>
      <c r="I4405" s="0" t="n">
        <v>0</v>
      </c>
      <c r="J4405" s="0" t="n">
        <v>90</v>
      </c>
      <c r="K4405" s="37" t="n">
        <f aca="false">E4405+Inputs!$B$5*F4405</f>
        <v>1.275</v>
      </c>
      <c r="L4405" s="37" t="n">
        <f aca="false">G4405+Inputs!$B$6*H4405</f>
        <v>3.825</v>
      </c>
      <c r="M4405" s="37" t="n">
        <f aca="false">I4405+Inputs!$B$7*J4405</f>
        <v>111.69</v>
      </c>
      <c r="N4405" s="37" t="n">
        <f aca="false">K4405+L4405+M4405</f>
        <v>116.79</v>
      </c>
    </row>
    <row r="4406" customFormat="false" ht="15" hidden="false" customHeight="false" outlineLevel="0" collapsed="false">
      <c r="A4406" s="0" t="s">
        <v>9</v>
      </c>
      <c r="B4406" s="0" t="s">
        <v>417</v>
      </c>
      <c r="C4406" s="15" t="n">
        <v>45689</v>
      </c>
      <c r="D4406" s="0" t="n">
        <v>3</v>
      </c>
      <c r="E4406" s="0" t="n">
        <v>0</v>
      </c>
      <c r="F4406" s="0" t="n">
        <v>2</v>
      </c>
      <c r="G4406" s="0" t="n">
        <v>0</v>
      </c>
      <c r="H4406" s="0" t="n">
        <v>3</v>
      </c>
      <c r="I4406" s="0" t="n">
        <v>0</v>
      </c>
      <c r="J4406" s="0" t="n">
        <v>92</v>
      </c>
      <c r="K4406" s="37" t="n">
        <f aca="false">E4406+Inputs!$B$5*F4406</f>
        <v>2.55</v>
      </c>
      <c r="L4406" s="37" t="n">
        <f aca="false">G4406+Inputs!$B$6*H4406</f>
        <v>3.825</v>
      </c>
      <c r="M4406" s="37" t="n">
        <f aca="false">I4406+Inputs!$B$7*J4406</f>
        <v>114.172</v>
      </c>
      <c r="N4406" s="37" t="n">
        <f aca="false">K4406+L4406+M4406</f>
        <v>120.547</v>
      </c>
    </row>
    <row r="4407" customFormat="false" ht="15" hidden="false" customHeight="false" outlineLevel="0" collapsed="false">
      <c r="A4407" s="0" t="s">
        <v>9</v>
      </c>
      <c r="B4407" s="0" t="s">
        <v>417</v>
      </c>
      <c r="C4407" s="15" t="n">
        <v>45717</v>
      </c>
      <c r="D4407" s="0" t="n">
        <v>3</v>
      </c>
      <c r="E4407" s="0" t="n">
        <v>0</v>
      </c>
      <c r="F4407" s="0" t="n">
        <v>4</v>
      </c>
      <c r="G4407" s="0" t="n">
        <v>0</v>
      </c>
      <c r="H4407" s="0" t="n">
        <v>3</v>
      </c>
      <c r="I4407" s="0" t="n">
        <v>0</v>
      </c>
      <c r="J4407" s="0" t="n">
        <v>74</v>
      </c>
      <c r="K4407" s="37" t="n">
        <f aca="false">E4407+Inputs!$B$5*F4407</f>
        <v>5.1</v>
      </c>
      <c r="L4407" s="37" t="n">
        <f aca="false">G4407+Inputs!$B$6*H4407</f>
        <v>3.825</v>
      </c>
      <c r="M4407" s="37" t="n">
        <f aca="false">I4407+Inputs!$B$7*J4407</f>
        <v>91.834</v>
      </c>
      <c r="N4407" s="37" t="n">
        <f aca="false">K4407+L4407+M4407</f>
        <v>100.759</v>
      </c>
    </row>
    <row r="4408" customFormat="false" ht="15" hidden="false" customHeight="false" outlineLevel="0" collapsed="false">
      <c r="A4408" s="0" t="s">
        <v>9</v>
      </c>
      <c r="B4408" s="0" t="s">
        <v>417</v>
      </c>
      <c r="C4408" s="15" t="n">
        <v>45748</v>
      </c>
      <c r="D4408" s="0" t="n">
        <v>3</v>
      </c>
      <c r="E4408" s="0" t="n">
        <v>0</v>
      </c>
      <c r="F4408" s="0" t="n">
        <v>2</v>
      </c>
      <c r="G4408" s="0" t="n">
        <v>0</v>
      </c>
      <c r="H4408" s="0" t="n">
        <v>0</v>
      </c>
      <c r="I4408" s="0" t="n">
        <v>0</v>
      </c>
      <c r="J4408" s="0" t="n">
        <v>91</v>
      </c>
      <c r="K4408" s="37" t="n">
        <f aca="false">E4408+Inputs!$B$5*F4408</f>
        <v>2.55</v>
      </c>
      <c r="L4408" s="37" t="n">
        <f aca="false">G4408+Inputs!$B$6*H4408</f>
        <v>0</v>
      </c>
      <c r="M4408" s="37" t="n">
        <f aca="false">I4408+Inputs!$B$7*J4408</f>
        <v>112.931</v>
      </c>
      <c r="N4408" s="37" t="n">
        <f aca="false">K4408+L4408+M4408</f>
        <v>115.481</v>
      </c>
    </row>
    <row r="4409" customFormat="false" ht="15" hidden="false" customHeight="false" outlineLevel="0" collapsed="false">
      <c r="A4409" s="0" t="s">
        <v>9</v>
      </c>
      <c r="B4409" s="0" t="s">
        <v>417</v>
      </c>
      <c r="C4409" s="15" t="n">
        <v>45778</v>
      </c>
      <c r="D4409" s="0" t="n">
        <v>3</v>
      </c>
      <c r="E4409" s="0" t="n">
        <v>0</v>
      </c>
      <c r="F4409" s="0" t="n">
        <v>6</v>
      </c>
      <c r="G4409" s="0" t="n">
        <v>0</v>
      </c>
      <c r="H4409" s="0" t="n">
        <v>0</v>
      </c>
      <c r="I4409" s="0" t="n">
        <v>0</v>
      </c>
      <c r="J4409" s="0" t="n">
        <v>92</v>
      </c>
      <c r="K4409" s="37" t="n">
        <f aca="false">E4409+Inputs!$B$5*F4409</f>
        <v>7.65</v>
      </c>
      <c r="L4409" s="37" t="n">
        <f aca="false">G4409+Inputs!$B$6*H4409</f>
        <v>0</v>
      </c>
      <c r="M4409" s="37" t="n">
        <f aca="false">I4409+Inputs!$B$7*J4409</f>
        <v>114.172</v>
      </c>
      <c r="N4409" s="37" t="n">
        <f aca="false">K4409+L4409+M4409</f>
        <v>121.822</v>
      </c>
    </row>
    <row r="4410" customFormat="false" ht="15" hidden="false" customHeight="false" outlineLevel="0" collapsed="false">
      <c r="A4410" s="0" t="s">
        <v>9</v>
      </c>
      <c r="B4410" s="0" t="s">
        <v>417</v>
      </c>
      <c r="C4410" s="15" t="n">
        <v>45809</v>
      </c>
      <c r="D4410" s="0" t="n">
        <v>3</v>
      </c>
      <c r="E4410" s="0" t="n">
        <v>0</v>
      </c>
      <c r="F4410" s="0" t="n">
        <v>3</v>
      </c>
      <c r="G4410" s="0" t="n">
        <v>0</v>
      </c>
      <c r="H4410" s="0" t="n">
        <v>2</v>
      </c>
      <c r="I4410" s="0" t="n">
        <v>0</v>
      </c>
      <c r="J4410" s="0" t="n">
        <v>82</v>
      </c>
      <c r="K4410" s="37" t="n">
        <f aca="false">E4410+Inputs!$B$5*F4410</f>
        <v>3.825</v>
      </c>
      <c r="L4410" s="37" t="n">
        <f aca="false">G4410+Inputs!$B$6*H4410</f>
        <v>2.55</v>
      </c>
      <c r="M4410" s="37" t="n">
        <f aca="false">I4410+Inputs!$B$7*J4410</f>
        <v>101.762</v>
      </c>
      <c r="N4410" s="37" t="n">
        <f aca="false">K4410+L4410+M4410</f>
        <v>108.137</v>
      </c>
    </row>
    <row r="4411" customFormat="false" ht="15" hidden="false" customHeight="false" outlineLevel="0" collapsed="false">
      <c r="A4411" s="0" t="s">
        <v>9</v>
      </c>
      <c r="B4411" s="0" t="s">
        <v>417</v>
      </c>
      <c r="C4411" s="15" t="n">
        <v>45839</v>
      </c>
      <c r="D4411" s="0" t="n">
        <v>3</v>
      </c>
      <c r="E4411" s="0" t="n">
        <v>0</v>
      </c>
      <c r="F4411" s="0" t="n">
        <v>0</v>
      </c>
      <c r="G4411" s="0" t="n">
        <v>0</v>
      </c>
      <c r="H4411" s="0" t="n">
        <v>0</v>
      </c>
      <c r="I4411" s="0" t="n">
        <v>0</v>
      </c>
      <c r="J4411" s="0" t="n">
        <v>99</v>
      </c>
      <c r="K4411" s="37" t="n">
        <f aca="false">E4411+Inputs!$B$5*F4411</f>
        <v>0</v>
      </c>
      <c r="L4411" s="37" t="n">
        <f aca="false">G4411+Inputs!$B$6*H4411</f>
        <v>0</v>
      </c>
      <c r="M4411" s="37" t="n">
        <f aca="false">I4411+Inputs!$B$7*J4411</f>
        <v>122.859</v>
      </c>
      <c r="N4411" s="37" t="n">
        <f aca="false">K4411+L4411+M4411</f>
        <v>122.859</v>
      </c>
    </row>
    <row r="4412" customFormat="false" ht="15" hidden="false" customHeight="false" outlineLevel="0" collapsed="false">
      <c r="A4412" s="0" t="s">
        <v>9</v>
      </c>
      <c r="B4412" s="0" t="s">
        <v>417</v>
      </c>
      <c r="C4412" s="15" t="n">
        <v>45870</v>
      </c>
      <c r="D4412" s="0" t="n">
        <v>3</v>
      </c>
      <c r="E4412" s="0" t="n">
        <v>0</v>
      </c>
      <c r="F4412" s="0" t="n">
        <v>3</v>
      </c>
      <c r="G4412" s="0" t="n">
        <v>0</v>
      </c>
      <c r="H4412" s="0" t="n">
        <v>1</v>
      </c>
      <c r="I4412" s="0" t="n">
        <v>0</v>
      </c>
      <c r="J4412" s="0" t="n">
        <v>67</v>
      </c>
      <c r="K4412" s="37" t="n">
        <f aca="false">E4412+Inputs!$B$5*F4412</f>
        <v>3.825</v>
      </c>
      <c r="L4412" s="37" t="n">
        <f aca="false">G4412+Inputs!$B$6*H4412</f>
        <v>1.275</v>
      </c>
      <c r="M4412" s="37" t="n">
        <f aca="false">I4412+Inputs!$B$7*J4412</f>
        <v>83.147</v>
      </c>
      <c r="N4412" s="37" t="n">
        <f aca="false">K4412+L4412+M4412</f>
        <v>88.247</v>
      </c>
    </row>
    <row r="4413" customFormat="false" ht="15" hidden="false" customHeight="false" outlineLevel="0" collapsed="false">
      <c r="A4413" s="0" t="s">
        <v>9</v>
      </c>
      <c r="B4413" s="0" t="s">
        <v>417</v>
      </c>
      <c r="C4413" s="15" t="n">
        <v>45901</v>
      </c>
      <c r="D4413" s="0" t="n">
        <v>3</v>
      </c>
      <c r="E4413" s="0" t="n">
        <v>0</v>
      </c>
      <c r="F4413" s="0" t="n">
        <v>3</v>
      </c>
      <c r="G4413" s="0" t="n">
        <v>0</v>
      </c>
      <c r="H4413" s="0" t="n">
        <v>4</v>
      </c>
      <c r="I4413" s="0" t="n">
        <v>0</v>
      </c>
      <c r="J4413" s="0" t="n">
        <v>87</v>
      </c>
      <c r="K4413" s="37" t="n">
        <f aca="false">E4413+Inputs!$B$5*F4413</f>
        <v>3.825</v>
      </c>
      <c r="L4413" s="37" t="n">
        <f aca="false">G4413+Inputs!$B$6*H4413</f>
        <v>5.1</v>
      </c>
      <c r="M4413" s="37" t="n">
        <f aca="false">I4413+Inputs!$B$7*J4413</f>
        <v>107.967</v>
      </c>
      <c r="N4413" s="37" t="n">
        <f aca="false">K4413+L4413+M4413</f>
        <v>116.892</v>
      </c>
    </row>
    <row r="4414" customFormat="false" ht="15" hidden="false" customHeight="false" outlineLevel="0" collapsed="false">
      <c r="A4414" s="0" t="s">
        <v>9</v>
      </c>
      <c r="B4414" s="0" t="s">
        <v>417</v>
      </c>
      <c r="C4414" s="15" t="n">
        <v>45931</v>
      </c>
      <c r="D4414" s="0" t="n">
        <v>3</v>
      </c>
      <c r="E4414" s="0" t="n">
        <v>0</v>
      </c>
      <c r="F4414" s="0" t="n">
        <v>1</v>
      </c>
      <c r="G4414" s="0" t="n">
        <v>0</v>
      </c>
      <c r="H4414" s="0" t="n">
        <v>1</v>
      </c>
      <c r="I4414" s="0" t="n">
        <v>0</v>
      </c>
      <c r="J4414" s="0" t="n">
        <v>80</v>
      </c>
      <c r="K4414" s="37" t="n">
        <f aca="false">E4414+Inputs!$B$5*F4414</f>
        <v>1.275</v>
      </c>
      <c r="L4414" s="37" t="n">
        <f aca="false">G4414+Inputs!$B$6*H4414</f>
        <v>1.275</v>
      </c>
      <c r="M4414" s="37" t="n">
        <f aca="false">I4414+Inputs!$B$7*J4414</f>
        <v>99.28</v>
      </c>
      <c r="N4414" s="37" t="n">
        <f aca="false">K4414+L4414+M4414</f>
        <v>101.83</v>
      </c>
    </row>
    <row r="4415" customFormat="false" ht="15" hidden="false" customHeight="false" outlineLevel="0" collapsed="false">
      <c r="A4415" s="0" t="s">
        <v>9</v>
      </c>
      <c r="B4415" s="0" t="s">
        <v>417</v>
      </c>
      <c r="C4415" s="15" t="n">
        <v>45962</v>
      </c>
      <c r="D4415" s="0" t="n">
        <v>3</v>
      </c>
      <c r="E4415" s="0" t="n">
        <v>0</v>
      </c>
      <c r="F4415" s="0" t="n">
        <v>4</v>
      </c>
      <c r="G4415" s="0" t="n">
        <v>0</v>
      </c>
      <c r="H4415" s="0" t="n">
        <v>1</v>
      </c>
      <c r="I4415" s="0" t="n">
        <v>0</v>
      </c>
      <c r="J4415" s="0" t="n">
        <v>90</v>
      </c>
      <c r="K4415" s="37" t="n">
        <f aca="false">E4415+Inputs!$B$5*F4415</f>
        <v>5.1</v>
      </c>
      <c r="L4415" s="37" t="n">
        <f aca="false">G4415+Inputs!$B$6*H4415</f>
        <v>1.275</v>
      </c>
      <c r="M4415" s="37" t="n">
        <f aca="false">I4415+Inputs!$B$7*J4415</f>
        <v>111.69</v>
      </c>
      <c r="N4415" s="37" t="n">
        <f aca="false">K4415+L4415+M4415</f>
        <v>118.065</v>
      </c>
    </row>
    <row r="4416" customFormat="false" ht="15" hidden="false" customHeight="false" outlineLevel="0" collapsed="false">
      <c r="A4416" s="0" t="s">
        <v>9</v>
      </c>
      <c r="B4416" s="0" t="s">
        <v>417</v>
      </c>
      <c r="C4416" s="15" t="n">
        <v>45992</v>
      </c>
      <c r="D4416" s="0" t="n">
        <v>3</v>
      </c>
      <c r="E4416" s="0" t="n">
        <v>0</v>
      </c>
      <c r="F4416" s="0" t="n">
        <v>3</v>
      </c>
      <c r="G4416" s="0" t="n">
        <v>0</v>
      </c>
      <c r="H4416" s="0" t="n">
        <v>1</v>
      </c>
      <c r="I4416" s="0" t="n">
        <v>0</v>
      </c>
      <c r="J4416" s="0" t="n">
        <v>88</v>
      </c>
      <c r="K4416" s="37" t="n">
        <f aca="false">E4416+Inputs!$B$5*F4416</f>
        <v>3.825</v>
      </c>
      <c r="L4416" s="37" t="n">
        <f aca="false">G4416+Inputs!$B$6*H4416</f>
        <v>1.275</v>
      </c>
      <c r="M4416" s="37" t="n">
        <f aca="false">I4416+Inputs!$B$7*J4416</f>
        <v>109.208</v>
      </c>
      <c r="N4416" s="37" t="n">
        <f aca="false">K4416+L4416+M4416</f>
        <v>114.308</v>
      </c>
    </row>
    <row r="4417" customFormat="false" ht="15" hidden="false" customHeight="false" outlineLevel="0" collapsed="false">
      <c r="A4417" s="0" t="s">
        <v>9</v>
      </c>
      <c r="B4417" s="0" t="s">
        <v>417</v>
      </c>
      <c r="C4417" s="15" t="n">
        <v>46023</v>
      </c>
      <c r="D4417" s="0" t="n">
        <v>3</v>
      </c>
      <c r="E4417" s="0" t="n">
        <v>0</v>
      </c>
      <c r="F4417" s="0" t="n">
        <v>4</v>
      </c>
      <c r="G4417" s="0" t="n">
        <v>0</v>
      </c>
      <c r="H4417" s="0" t="n">
        <v>2</v>
      </c>
      <c r="I4417" s="0" t="n">
        <v>0</v>
      </c>
      <c r="J4417" s="0" t="n">
        <v>73</v>
      </c>
      <c r="K4417" s="37" t="n">
        <f aca="false">E4417+Inputs!$B$5*F4417</f>
        <v>5.1</v>
      </c>
      <c r="L4417" s="37" t="n">
        <f aca="false">G4417+Inputs!$B$6*H4417</f>
        <v>2.55</v>
      </c>
      <c r="M4417" s="37" t="n">
        <f aca="false">I4417+Inputs!$B$7*J4417</f>
        <v>90.593</v>
      </c>
      <c r="N4417" s="37" t="n">
        <f aca="false">K4417+L4417+M4417</f>
        <v>98.243</v>
      </c>
    </row>
    <row r="4418" customFormat="false" ht="15" hidden="false" customHeight="false" outlineLevel="0" collapsed="false">
      <c r="A4418" s="0" t="s">
        <v>9</v>
      </c>
      <c r="B4418" s="0" t="s">
        <v>417</v>
      </c>
      <c r="C4418" s="15" t="n">
        <v>46054</v>
      </c>
      <c r="D4418" s="0" t="n">
        <v>3</v>
      </c>
      <c r="E4418" s="0" t="n">
        <v>0</v>
      </c>
      <c r="F4418" s="0" t="n">
        <v>3</v>
      </c>
      <c r="G4418" s="0" t="n">
        <v>0</v>
      </c>
      <c r="H4418" s="0" t="n">
        <v>1</v>
      </c>
      <c r="I4418" s="0" t="n">
        <v>0</v>
      </c>
      <c r="J4418" s="0" t="n">
        <v>76</v>
      </c>
      <c r="K4418" s="37" t="n">
        <f aca="false">E4418+Inputs!$B$5*F4418</f>
        <v>3.825</v>
      </c>
      <c r="L4418" s="37" t="n">
        <f aca="false">G4418+Inputs!$B$6*H4418</f>
        <v>1.275</v>
      </c>
      <c r="M4418" s="37" t="n">
        <f aca="false">I4418+Inputs!$B$7*J4418</f>
        <v>94.316</v>
      </c>
      <c r="N4418" s="37" t="n">
        <f aca="false">K4418+L4418+M4418</f>
        <v>99.416</v>
      </c>
    </row>
    <row r="4419" customFormat="false" ht="15" hidden="false" customHeight="false" outlineLevel="0" collapsed="false">
      <c r="A4419" s="0" t="s">
        <v>9</v>
      </c>
      <c r="B4419" s="0" t="s">
        <v>417</v>
      </c>
      <c r="C4419" s="15" t="n">
        <v>46082</v>
      </c>
      <c r="D4419" s="0" t="n">
        <v>3</v>
      </c>
      <c r="E4419" s="0" t="n">
        <v>0</v>
      </c>
      <c r="F4419" s="0" t="n">
        <v>6</v>
      </c>
      <c r="G4419" s="0" t="n">
        <v>0</v>
      </c>
      <c r="H4419" s="0" t="n">
        <v>1</v>
      </c>
      <c r="I4419" s="0" t="n">
        <v>0</v>
      </c>
      <c r="J4419" s="0" t="n">
        <v>83</v>
      </c>
      <c r="K4419" s="37" t="n">
        <f aca="false">E4419+Inputs!$B$5*F4419</f>
        <v>7.65</v>
      </c>
      <c r="L4419" s="37" t="n">
        <f aca="false">G4419+Inputs!$B$6*H4419</f>
        <v>1.275</v>
      </c>
      <c r="M4419" s="37" t="n">
        <f aca="false">I4419+Inputs!$B$7*J4419</f>
        <v>103.003</v>
      </c>
      <c r="N4419" s="37" t="n">
        <f aca="false">K4419+L4419+M4419</f>
        <v>111.928</v>
      </c>
    </row>
    <row r="4420" customFormat="false" ht="15" hidden="false" customHeight="false" outlineLevel="0" collapsed="false">
      <c r="A4420" s="0" t="s">
        <v>9</v>
      </c>
      <c r="B4420" s="0" t="s">
        <v>417</v>
      </c>
      <c r="C4420" s="15" t="n">
        <v>46113</v>
      </c>
      <c r="D4420" s="0" t="n">
        <v>3</v>
      </c>
      <c r="E4420" s="0" t="n">
        <v>0</v>
      </c>
      <c r="F4420" s="0" t="n">
        <v>9</v>
      </c>
      <c r="G4420" s="0" t="n">
        <v>0</v>
      </c>
      <c r="H4420" s="0" t="n">
        <v>3</v>
      </c>
      <c r="I4420" s="0" t="n">
        <v>0</v>
      </c>
      <c r="J4420" s="0" t="n">
        <v>60</v>
      </c>
      <c r="K4420" s="37" t="n">
        <f aca="false">E4420+Inputs!$B$5*F4420</f>
        <v>11.475</v>
      </c>
      <c r="L4420" s="37" t="n">
        <f aca="false">G4420+Inputs!$B$6*H4420</f>
        <v>3.825</v>
      </c>
      <c r="M4420" s="37" t="n">
        <f aca="false">I4420+Inputs!$B$7*J4420</f>
        <v>74.46</v>
      </c>
      <c r="N4420" s="37" t="n">
        <f aca="false">K4420+L4420+M4420</f>
        <v>89.76</v>
      </c>
    </row>
    <row r="4421" customFormat="false" ht="15" hidden="false" customHeight="false" outlineLevel="0" collapsed="false">
      <c r="A4421" s="0" t="s">
        <v>9</v>
      </c>
      <c r="B4421" s="0" t="s">
        <v>417</v>
      </c>
      <c r="C4421" s="15" t="n">
        <v>46143</v>
      </c>
      <c r="D4421" s="0" t="n">
        <v>3</v>
      </c>
      <c r="E4421" s="0" t="n">
        <v>0</v>
      </c>
      <c r="F4421" s="0" t="n">
        <v>10</v>
      </c>
      <c r="G4421" s="0" t="n">
        <v>0</v>
      </c>
      <c r="H4421" s="0" t="n">
        <v>2</v>
      </c>
      <c r="I4421" s="0" t="n">
        <v>0</v>
      </c>
      <c r="J4421" s="0" t="n">
        <v>80</v>
      </c>
      <c r="K4421" s="37" t="n">
        <f aca="false">E4421+Inputs!$B$5*F4421</f>
        <v>12.75</v>
      </c>
      <c r="L4421" s="37" t="n">
        <f aca="false">G4421+Inputs!$B$6*H4421</f>
        <v>2.55</v>
      </c>
      <c r="M4421" s="37" t="n">
        <f aca="false">I4421+Inputs!$B$7*J4421</f>
        <v>99.28</v>
      </c>
      <c r="N4421" s="37" t="n">
        <f aca="false">K4421+L4421+M4421</f>
        <v>114.58</v>
      </c>
    </row>
    <row r="4422" customFormat="false" ht="15" hidden="false" customHeight="false" outlineLevel="0" collapsed="false">
      <c r="A4422" s="0" t="s">
        <v>9</v>
      </c>
      <c r="B4422" s="0" t="s">
        <v>417</v>
      </c>
      <c r="C4422" s="15" t="n">
        <v>46174</v>
      </c>
      <c r="D4422" s="0" t="n">
        <v>3</v>
      </c>
      <c r="E4422" s="0" t="n">
        <v>0</v>
      </c>
      <c r="F4422" s="0" t="n">
        <v>21</v>
      </c>
      <c r="G4422" s="0" t="n">
        <v>0</v>
      </c>
      <c r="H4422" s="0" t="n">
        <v>3</v>
      </c>
      <c r="I4422" s="0" t="n">
        <v>0</v>
      </c>
      <c r="J4422" s="0" t="n">
        <v>79</v>
      </c>
      <c r="K4422" s="37" t="n">
        <f aca="false">E4422+Inputs!$B$5*F4422</f>
        <v>26.775</v>
      </c>
      <c r="L4422" s="37" t="n">
        <f aca="false">G4422+Inputs!$B$6*H4422</f>
        <v>3.825</v>
      </c>
      <c r="M4422" s="37" t="n">
        <f aca="false">I4422+Inputs!$B$7*J4422</f>
        <v>98.039</v>
      </c>
      <c r="N4422" s="37" t="n">
        <f aca="false">K4422+L4422+M4422</f>
        <v>128.639</v>
      </c>
    </row>
    <row r="4423" customFormat="false" ht="15" hidden="false" customHeight="false" outlineLevel="0" collapsed="false">
      <c r="A4423" s="0" t="s">
        <v>9</v>
      </c>
      <c r="B4423" s="0" t="s">
        <v>417</v>
      </c>
      <c r="C4423" s="15" t="n">
        <v>46204</v>
      </c>
      <c r="D4423" s="0" t="n">
        <v>3</v>
      </c>
      <c r="E4423" s="0" t="n">
        <v>0</v>
      </c>
      <c r="F4423" s="0" t="n">
        <v>11</v>
      </c>
      <c r="G4423" s="0" t="n">
        <v>0</v>
      </c>
      <c r="H4423" s="0" t="n">
        <v>3</v>
      </c>
      <c r="I4423" s="0" t="n">
        <v>0</v>
      </c>
      <c r="J4423" s="0" t="n">
        <v>61</v>
      </c>
      <c r="K4423" s="37" t="n">
        <f aca="false">E4423+Inputs!$B$5*F4423</f>
        <v>14.025</v>
      </c>
      <c r="L4423" s="37" t="n">
        <f aca="false">G4423+Inputs!$B$6*H4423</f>
        <v>3.825</v>
      </c>
      <c r="M4423" s="37" t="n">
        <f aca="false">I4423+Inputs!$B$7*J4423</f>
        <v>75.701</v>
      </c>
      <c r="N4423" s="37" t="n">
        <f aca="false">K4423+L4423+M4423</f>
        <v>93.551</v>
      </c>
    </row>
    <row r="4424" customFormat="false" ht="15" hidden="false" customHeight="false" outlineLevel="0" collapsed="false">
      <c r="A4424" s="0" t="s">
        <v>9</v>
      </c>
      <c r="B4424" s="0" t="s">
        <v>417</v>
      </c>
      <c r="C4424" s="15" t="n">
        <v>46235</v>
      </c>
      <c r="D4424" s="0" t="n">
        <v>3</v>
      </c>
      <c r="E4424" s="0" t="n">
        <v>0</v>
      </c>
      <c r="F4424" s="0" t="n">
        <v>11</v>
      </c>
      <c r="G4424" s="0" t="n">
        <v>0</v>
      </c>
      <c r="H4424" s="0" t="n">
        <v>6</v>
      </c>
      <c r="I4424" s="0" t="n">
        <v>0</v>
      </c>
      <c r="J4424" s="0" t="n">
        <v>68</v>
      </c>
      <c r="K4424" s="37" t="n">
        <f aca="false">E4424+Inputs!$B$5*F4424</f>
        <v>14.025</v>
      </c>
      <c r="L4424" s="37" t="n">
        <f aca="false">G4424+Inputs!$B$6*H4424</f>
        <v>7.65</v>
      </c>
      <c r="M4424" s="37" t="n">
        <f aca="false">I4424+Inputs!$B$7*J4424</f>
        <v>84.388</v>
      </c>
      <c r="N4424" s="37" t="n">
        <f aca="false">K4424+L4424+M4424</f>
        <v>106.063</v>
      </c>
    </row>
    <row r="4425" customFormat="false" ht="15" hidden="false" customHeight="false" outlineLevel="0" collapsed="false">
      <c r="A4425" s="0" t="s">
        <v>9</v>
      </c>
      <c r="B4425" s="0" t="s">
        <v>387</v>
      </c>
      <c r="C4425" s="15" t="n">
        <v>44927</v>
      </c>
      <c r="D4425" s="0" t="n">
        <v>2</v>
      </c>
      <c r="E4425" s="0" t="n">
        <v>0</v>
      </c>
      <c r="F4425" s="0" t="n">
        <v>2</v>
      </c>
      <c r="G4425" s="0" t="n">
        <v>0</v>
      </c>
      <c r="H4425" s="0" t="n">
        <v>1</v>
      </c>
      <c r="I4425" s="0" t="n">
        <v>0</v>
      </c>
      <c r="J4425" s="0" t="n">
        <v>36</v>
      </c>
      <c r="K4425" s="37" t="n">
        <f aca="false">E4425+Inputs!$B$5*F4425</f>
        <v>2.55</v>
      </c>
      <c r="L4425" s="37" t="n">
        <f aca="false">G4425+Inputs!$B$6*H4425</f>
        <v>1.275</v>
      </c>
      <c r="M4425" s="37" t="n">
        <f aca="false">I4425+Inputs!$B$7*J4425</f>
        <v>44.676</v>
      </c>
      <c r="N4425" s="37" t="n">
        <f aca="false">K4425+L4425+M4425</f>
        <v>48.501</v>
      </c>
    </row>
    <row r="4426" customFormat="false" ht="15" hidden="false" customHeight="false" outlineLevel="0" collapsed="false">
      <c r="A4426" s="0" t="s">
        <v>9</v>
      </c>
      <c r="B4426" s="0" t="s">
        <v>387</v>
      </c>
      <c r="C4426" s="15" t="n">
        <v>44958</v>
      </c>
      <c r="D4426" s="0" t="n">
        <v>2</v>
      </c>
      <c r="E4426" s="0" t="n">
        <v>0</v>
      </c>
      <c r="F4426" s="0" t="n">
        <v>4</v>
      </c>
      <c r="G4426" s="0" t="n">
        <v>0</v>
      </c>
      <c r="H4426" s="0" t="n">
        <v>0</v>
      </c>
      <c r="I4426" s="0" t="n">
        <v>0</v>
      </c>
      <c r="J4426" s="0" t="n">
        <v>47</v>
      </c>
      <c r="K4426" s="37" t="n">
        <f aca="false">E4426+Inputs!$B$5*F4426</f>
        <v>5.1</v>
      </c>
      <c r="L4426" s="37" t="n">
        <f aca="false">G4426+Inputs!$B$6*H4426</f>
        <v>0</v>
      </c>
      <c r="M4426" s="37" t="n">
        <f aca="false">I4426+Inputs!$B$7*J4426</f>
        <v>58.327</v>
      </c>
      <c r="N4426" s="37" t="n">
        <f aca="false">K4426+L4426+M4426</f>
        <v>63.427</v>
      </c>
    </row>
    <row r="4427" customFormat="false" ht="15" hidden="false" customHeight="false" outlineLevel="0" collapsed="false">
      <c r="A4427" s="0" t="s">
        <v>9</v>
      </c>
      <c r="B4427" s="0" t="s">
        <v>387</v>
      </c>
      <c r="C4427" s="15" t="n">
        <v>44986</v>
      </c>
      <c r="D4427" s="0" t="n">
        <v>2</v>
      </c>
      <c r="E4427" s="0" t="n">
        <v>0</v>
      </c>
      <c r="F4427" s="0" t="n">
        <v>1</v>
      </c>
      <c r="G4427" s="0" t="n">
        <v>0</v>
      </c>
      <c r="H4427" s="0" t="n">
        <v>0</v>
      </c>
      <c r="I4427" s="0" t="n">
        <v>0</v>
      </c>
      <c r="J4427" s="0" t="n">
        <v>3</v>
      </c>
      <c r="K4427" s="37" t="n">
        <f aca="false">E4427+Inputs!$B$5*F4427</f>
        <v>1.275</v>
      </c>
      <c r="L4427" s="37" t="n">
        <f aca="false">G4427+Inputs!$B$6*H4427</f>
        <v>0</v>
      </c>
      <c r="M4427" s="37" t="n">
        <f aca="false">I4427+Inputs!$B$7*J4427</f>
        <v>3.723</v>
      </c>
      <c r="N4427" s="37" t="n">
        <f aca="false">K4427+L4427+M4427</f>
        <v>4.998</v>
      </c>
    </row>
    <row r="4428" customFormat="false" ht="15" hidden="false" customHeight="false" outlineLevel="0" collapsed="false">
      <c r="A4428" s="0" t="s">
        <v>9</v>
      </c>
      <c r="B4428" s="0" t="s">
        <v>387</v>
      </c>
      <c r="C4428" s="15" t="n">
        <v>45017</v>
      </c>
      <c r="D4428" s="0" t="n">
        <v>2</v>
      </c>
      <c r="E4428" s="0" t="n">
        <v>0</v>
      </c>
      <c r="F4428" s="0" t="n">
        <v>0</v>
      </c>
      <c r="G4428" s="0" t="n">
        <v>0</v>
      </c>
      <c r="H4428" s="0" t="n">
        <v>0</v>
      </c>
      <c r="I4428" s="0" t="n">
        <v>0</v>
      </c>
      <c r="J4428" s="0" t="n">
        <v>15</v>
      </c>
      <c r="K4428" s="37" t="n">
        <f aca="false">E4428+Inputs!$B$5*F4428</f>
        <v>0</v>
      </c>
      <c r="L4428" s="37" t="n">
        <f aca="false">G4428+Inputs!$B$6*H4428</f>
        <v>0</v>
      </c>
      <c r="M4428" s="37" t="n">
        <f aca="false">I4428+Inputs!$B$7*J4428</f>
        <v>18.615</v>
      </c>
      <c r="N4428" s="37" t="n">
        <f aca="false">K4428+L4428+M4428</f>
        <v>18.615</v>
      </c>
    </row>
    <row r="4429" customFormat="false" ht="15" hidden="false" customHeight="false" outlineLevel="0" collapsed="false">
      <c r="A4429" s="0" t="s">
        <v>9</v>
      </c>
      <c r="B4429" s="0" t="s">
        <v>387</v>
      </c>
      <c r="C4429" s="15" t="n">
        <v>45047</v>
      </c>
      <c r="D4429" s="0" t="n">
        <v>2</v>
      </c>
      <c r="E4429" s="0" t="n">
        <v>0</v>
      </c>
      <c r="F4429" s="0" t="n">
        <v>1</v>
      </c>
      <c r="G4429" s="0" t="n">
        <v>0</v>
      </c>
      <c r="H4429" s="0" t="n">
        <v>1</v>
      </c>
      <c r="I4429" s="0" t="n">
        <v>0</v>
      </c>
      <c r="J4429" s="0" t="n">
        <v>51</v>
      </c>
      <c r="K4429" s="37" t="n">
        <f aca="false">E4429+Inputs!$B$5*F4429</f>
        <v>1.275</v>
      </c>
      <c r="L4429" s="37" t="n">
        <f aca="false">G4429+Inputs!$B$6*H4429</f>
        <v>1.275</v>
      </c>
      <c r="M4429" s="37" t="n">
        <f aca="false">I4429+Inputs!$B$7*J4429</f>
        <v>63.291</v>
      </c>
      <c r="N4429" s="37" t="n">
        <f aca="false">K4429+L4429+M4429</f>
        <v>65.841</v>
      </c>
    </row>
    <row r="4430" customFormat="false" ht="15" hidden="false" customHeight="false" outlineLevel="0" collapsed="false">
      <c r="A4430" s="0" t="s">
        <v>9</v>
      </c>
      <c r="B4430" s="0" t="s">
        <v>387</v>
      </c>
      <c r="C4430" s="15" t="n">
        <v>45078</v>
      </c>
      <c r="D4430" s="0" t="n">
        <v>2</v>
      </c>
      <c r="E4430" s="0" t="n">
        <v>0</v>
      </c>
      <c r="F4430" s="0" t="n">
        <v>7</v>
      </c>
      <c r="G4430" s="0" t="n">
        <v>0</v>
      </c>
      <c r="H4430" s="0" t="n">
        <v>0</v>
      </c>
      <c r="I4430" s="0" t="n">
        <v>0</v>
      </c>
      <c r="J4430" s="0" t="n">
        <v>59</v>
      </c>
      <c r="K4430" s="37" t="n">
        <f aca="false">E4430+Inputs!$B$5*F4430</f>
        <v>8.925</v>
      </c>
      <c r="L4430" s="37" t="n">
        <f aca="false">G4430+Inputs!$B$6*H4430</f>
        <v>0</v>
      </c>
      <c r="M4430" s="37" t="n">
        <f aca="false">I4430+Inputs!$B$7*J4430</f>
        <v>73.219</v>
      </c>
      <c r="N4430" s="37" t="n">
        <f aca="false">K4430+L4430+M4430</f>
        <v>82.144</v>
      </c>
    </row>
    <row r="4431" customFormat="false" ht="15" hidden="false" customHeight="false" outlineLevel="0" collapsed="false">
      <c r="A4431" s="0" t="s">
        <v>9</v>
      </c>
      <c r="B4431" s="0" t="s">
        <v>387</v>
      </c>
      <c r="C4431" s="15" t="n">
        <v>45108</v>
      </c>
      <c r="D4431" s="0" t="n">
        <v>2</v>
      </c>
      <c r="E4431" s="0" t="n">
        <v>0</v>
      </c>
      <c r="F4431" s="0" t="n">
        <v>2</v>
      </c>
      <c r="G4431" s="0" t="n">
        <v>0</v>
      </c>
      <c r="H4431" s="0" t="n">
        <v>0</v>
      </c>
      <c r="I4431" s="0" t="n">
        <v>0</v>
      </c>
      <c r="J4431" s="0" t="n">
        <v>45</v>
      </c>
      <c r="K4431" s="37" t="n">
        <f aca="false">E4431+Inputs!$B$5*F4431</f>
        <v>2.55</v>
      </c>
      <c r="L4431" s="37" t="n">
        <f aca="false">G4431+Inputs!$B$6*H4431</f>
        <v>0</v>
      </c>
      <c r="M4431" s="37" t="n">
        <f aca="false">I4431+Inputs!$B$7*J4431</f>
        <v>55.845</v>
      </c>
      <c r="N4431" s="37" t="n">
        <f aca="false">K4431+L4431+M4431</f>
        <v>58.395</v>
      </c>
    </row>
    <row r="4432" customFormat="false" ht="15" hidden="false" customHeight="false" outlineLevel="0" collapsed="false">
      <c r="A4432" s="0" t="s">
        <v>9</v>
      </c>
      <c r="B4432" s="0" t="s">
        <v>387</v>
      </c>
      <c r="C4432" s="15" t="n">
        <v>45139</v>
      </c>
      <c r="D4432" s="0" t="n">
        <v>2</v>
      </c>
      <c r="E4432" s="0" t="n">
        <v>0</v>
      </c>
      <c r="F4432" s="0" t="n">
        <v>3</v>
      </c>
      <c r="G4432" s="0" t="n">
        <v>0</v>
      </c>
      <c r="H4432" s="0" t="n">
        <v>0</v>
      </c>
      <c r="I4432" s="0" t="n">
        <v>0</v>
      </c>
      <c r="J4432" s="0" t="n">
        <v>65</v>
      </c>
      <c r="K4432" s="37" t="n">
        <f aca="false">E4432+Inputs!$B$5*F4432</f>
        <v>3.825</v>
      </c>
      <c r="L4432" s="37" t="n">
        <f aca="false">G4432+Inputs!$B$6*H4432</f>
        <v>0</v>
      </c>
      <c r="M4432" s="37" t="n">
        <f aca="false">I4432+Inputs!$B$7*J4432</f>
        <v>80.665</v>
      </c>
      <c r="N4432" s="37" t="n">
        <f aca="false">K4432+L4432+M4432</f>
        <v>84.49</v>
      </c>
    </row>
    <row r="4433" customFormat="false" ht="15" hidden="false" customHeight="false" outlineLevel="0" collapsed="false">
      <c r="A4433" s="0" t="s">
        <v>9</v>
      </c>
      <c r="B4433" s="0" t="s">
        <v>387</v>
      </c>
      <c r="C4433" s="15" t="n">
        <v>45170</v>
      </c>
      <c r="D4433" s="0" t="n">
        <v>2</v>
      </c>
      <c r="E4433" s="0" t="n">
        <v>0</v>
      </c>
      <c r="F4433" s="0" t="n">
        <v>7</v>
      </c>
      <c r="G4433" s="0" t="n">
        <v>0</v>
      </c>
      <c r="H4433" s="0" t="n">
        <v>1</v>
      </c>
      <c r="I4433" s="0" t="n">
        <v>0</v>
      </c>
      <c r="J4433" s="0" t="n">
        <v>42</v>
      </c>
      <c r="K4433" s="37" t="n">
        <f aca="false">E4433+Inputs!$B$5*F4433</f>
        <v>8.925</v>
      </c>
      <c r="L4433" s="37" t="n">
        <f aca="false">G4433+Inputs!$B$6*H4433</f>
        <v>1.275</v>
      </c>
      <c r="M4433" s="37" t="n">
        <f aca="false">I4433+Inputs!$B$7*J4433</f>
        <v>52.122</v>
      </c>
      <c r="N4433" s="37" t="n">
        <f aca="false">K4433+L4433+M4433</f>
        <v>62.322</v>
      </c>
    </row>
    <row r="4434" customFormat="false" ht="15" hidden="false" customHeight="false" outlineLevel="0" collapsed="false">
      <c r="A4434" s="0" t="s">
        <v>9</v>
      </c>
      <c r="B4434" s="0" t="s">
        <v>387</v>
      </c>
      <c r="C4434" s="15" t="n">
        <v>45200</v>
      </c>
      <c r="D4434" s="0" t="n">
        <v>2</v>
      </c>
      <c r="E4434" s="0" t="n">
        <v>0</v>
      </c>
      <c r="F4434" s="0" t="n">
        <v>1</v>
      </c>
      <c r="G4434" s="0" t="n">
        <v>0</v>
      </c>
      <c r="H4434" s="0" t="n">
        <v>1</v>
      </c>
      <c r="I4434" s="0" t="n">
        <v>0</v>
      </c>
      <c r="J4434" s="0" t="n">
        <v>53</v>
      </c>
      <c r="K4434" s="37" t="n">
        <f aca="false">E4434+Inputs!$B$5*F4434</f>
        <v>1.275</v>
      </c>
      <c r="L4434" s="37" t="n">
        <f aca="false">G4434+Inputs!$B$6*H4434</f>
        <v>1.275</v>
      </c>
      <c r="M4434" s="37" t="n">
        <f aca="false">I4434+Inputs!$B$7*J4434</f>
        <v>65.773</v>
      </c>
      <c r="N4434" s="37" t="n">
        <f aca="false">K4434+L4434+M4434</f>
        <v>68.323</v>
      </c>
    </row>
    <row r="4435" customFormat="false" ht="15" hidden="false" customHeight="false" outlineLevel="0" collapsed="false">
      <c r="A4435" s="0" t="s">
        <v>9</v>
      </c>
      <c r="B4435" s="0" t="s">
        <v>387</v>
      </c>
      <c r="C4435" s="15" t="n">
        <v>45231</v>
      </c>
      <c r="D4435" s="0" t="n">
        <v>2</v>
      </c>
      <c r="E4435" s="0" t="n">
        <v>0</v>
      </c>
      <c r="F4435" s="0" t="n">
        <v>5</v>
      </c>
      <c r="G4435" s="0" t="n">
        <v>0</v>
      </c>
      <c r="H4435" s="0" t="n">
        <v>2</v>
      </c>
      <c r="I4435" s="0" t="n">
        <v>0</v>
      </c>
      <c r="J4435" s="0" t="n">
        <v>70</v>
      </c>
      <c r="K4435" s="37" t="n">
        <f aca="false">E4435+Inputs!$B$5*F4435</f>
        <v>6.375</v>
      </c>
      <c r="L4435" s="37" t="n">
        <f aca="false">G4435+Inputs!$B$6*H4435</f>
        <v>2.55</v>
      </c>
      <c r="M4435" s="37" t="n">
        <f aca="false">I4435+Inputs!$B$7*J4435</f>
        <v>86.87</v>
      </c>
      <c r="N4435" s="37" t="n">
        <f aca="false">K4435+L4435+M4435</f>
        <v>95.795</v>
      </c>
    </row>
    <row r="4436" customFormat="false" ht="15" hidden="false" customHeight="false" outlineLevel="0" collapsed="false">
      <c r="A4436" s="0" t="s">
        <v>9</v>
      </c>
      <c r="B4436" s="0" t="s">
        <v>387</v>
      </c>
      <c r="C4436" s="15" t="n">
        <v>45261</v>
      </c>
      <c r="D4436" s="0" t="n">
        <v>2</v>
      </c>
      <c r="E4436" s="0" t="n">
        <v>0</v>
      </c>
      <c r="F4436" s="0" t="n">
        <v>3</v>
      </c>
      <c r="G4436" s="0" t="n">
        <v>0</v>
      </c>
      <c r="H4436" s="0" t="n">
        <v>1</v>
      </c>
      <c r="I4436" s="0" t="n">
        <v>0</v>
      </c>
      <c r="J4436" s="0" t="n">
        <v>51</v>
      </c>
      <c r="K4436" s="37" t="n">
        <f aca="false">E4436+Inputs!$B$5*F4436</f>
        <v>3.825</v>
      </c>
      <c r="L4436" s="37" t="n">
        <f aca="false">G4436+Inputs!$B$6*H4436</f>
        <v>1.275</v>
      </c>
      <c r="M4436" s="37" t="n">
        <f aca="false">I4436+Inputs!$B$7*J4436</f>
        <v>63.291</v>
      </c>
      <c r="N4436" s="37" t="n">
        <f aca="false">K4436+L4436+M4436</f>
        <v>68.391</v>
      </c>
    </row>
    <row r="4437" customFormat="false" ht="15" hidden="false" customHeight="false" outlineLevel="0" collapsed="false">
      <c r="A4437" s="0" t="s">
        <v>9</v>
      </c>
      <c r="B4437" s="0" t="s">
        <v>387</v>
      </c>
      <c r="C4437" s="15" t="n">
        <v>45292</v>
      </c>
      <c r="D4437" s="0" t="n">
        <v>2</v>
      </c>
      <c r="E4437" s="0" t="n">
        <v>0</v>
      </c>
      <c r="F4437" s="0" t="n">
        <v>1</v>
      </c>
      <c r="G4437" s="0" t="n">
        <v>0</v>
      </c>
      <c r="H4437" s="0" t="n">
        <v>1</v>
      </c>
      <c r="I4437" s="0" t="n">
        <v>0</v>
      </c>
      <c r="J4437" s="0" t="n">
        <v>41</v>
      </c>
      <c r="K4437" s="37" t="n">
        <f aca="false">E4437+Inputs!$B$5*F4437</f>
        <v>1.275</v>
      </c>
      <c r="L4437" s="37" t="n">
        <f aca="false">G4437+Inputs!$B$6*H4437</f>
        <v>1.275</v>
      </c>
      <c r="M4437" s="37" t="n">
        <f aca="false">I4437+Inputs!$B$7*J4437</f>
        <v>50.881</v>
      </c>
      <c r="N4437" s="37" t="n">
        <f aca="false">K4437+L4437+M4437</f>
        <v>53.431</v>
      </c>
    </row>
    <row r="4438" customFormat="false" ht="15" hidden="false" customHeight="false" outlineLevel="0" collapsed="false">
      <c r="A4438" s="0" t="s">
        <v>9</v>
      </c>
      <c r="B4438" s="0" t="s">
        <v>387</v>
      </c>
      <c r="C4438" s="15" t="n">
        <v>45323</v>
      </c>
      <c r="D4438" s="0" t="n">
        <v>2</v>
      </c>
      <c r="E4438" s="0" t="n">
        <v>0</v>
      </c>
      <c r="F4438" s="0" t="n">
        <v>1</v>
      </c>
      <c r="G4438" s="0" t="n">
        <v>0</v>
      </c>
      <c r="H4438" s="0" t="n">
        <v>0</v>
      </c>
      <c r="I4438" s="0" t="n">
        <v>0</v>
      </c>
      <c r="J4438" s="0" t="n">
        <v>9</v>
      </c>
      <c r="K4438" s="37" t="n">
        <f aca="false">E4438+Inputs!$B$5*F4438</f>
        <v>1.275</v>
      </c>
      <c r="L4438" s="37" t="n">
        <f aca="false">G4438+Inputs!$B$6*H4438</f>
        <v>0</v>
      </c>
      <c r="M4438" s="37" t="n">
        <f aca="false">I4438+Inputs!$B$7*J4438</f>
        <v>11.169</v>
      </c>
      <c r="N4438" s="37" t="n">
        <f aca="false">K4438+L4438+M4438</f>
        <v>12.444</v>
      </c>
    </row>
    <row r="4439" customFormat="false" ht="15" hidden="false" customHeight="false" outlineLevel="0" collapsed="false">
      <c r="A4439" s="0" t="s">
        <v>9</v>
      </c>
      <c r="B4439" s="0" t="s">
        <v>387</v>
      </c>
      <c r="C4439" s="15" t="n">
        <v>45352</v>
      </c>
      <c r="D4439" s="0" t="n">
        <v>2</v>
      </c>
      <c r="E4439" s="0" t="n">
        <v>0</v>
      </c>
      <c r="F4439" s="0" t="n">
        <v>1</v>
      </c>
      <c r="G4439" s="0" t="n">
        <v>0</v>
      </c>
      <c r="H4439" s="0" t="n">
        <v>0</v>
      </c>
      <c r="I4439" s="0" t="n">
        <v>0</v>
      </c>
      <c r="J4439" s="0" t="n">
        <v>12</v>
      </c>
      <c r="K4439" s="37" t="n">
        <f aca="false">E4439+Inputs!$B$5*F4439</f>
        <v>1.275</v>
      </c>
      <c r="L4439" s="37" t="n">
        <f aca="false">G4439+Inputs!$B$6*H4439</f>
        <v>0</v>
      </c>
      <c r="M4439" s="37" t="n">
        <f aca="false">I4439+Inputs!$B$7*J4439</f>
        <v>14.892</v>
      </c>
      <c r="N4439" s="37" t="n">
        <f aca="false">K4439+L4439+M4439</f>
        <v>16.167</v>
      </c>
    </row>
    <row r="4440" customFormat="false" ht="15" hidden="false" customHeight="false" outlineLevel="0" collapsed="false">
      <c r="A4440" s="0" t="s">
        <v>9</v>
      </c>
      <c r="B4440" s="0" t="s">
        <v>387</v>
      </c>
      <c r="C4440" s="15" t="n">
        <v>45383</v>
      </c>
      <c r="D4440" s="0" t="n">
        <v>2</v>
      </c>
      <c r="E4440" s="0" t="n">
        <v>0</v>
      </c>
      <c r="F4440" s="0" t="n">
        <v>1</v>
      </c>
      <c r="G4440" s="0" t="n">
        <v>0</v>
      </c>
      <c r="H4440" s="0" t="n">
        <v>0</v>
      </c>
      <c r="I4440" s="0" t="n">
        <v>0</v>
      </c>
      <c r="J4440" s="0" t="n">
        <v>42</v>
      </c>
      <c r="K4440" s="37" t="n">
        <f aca="false">E4440+Inputs!$B$5*F4440</f>
        <v>1.275</v>
      </c>
      <c r="L4440" s="37" t="n">
        <f aca="false">G4440+Inputs!$B$6*H4440</f>
        <v>0</v>
      </c>
      <c r="M4440" s="37" t="n">
        <f aca="false">I4440+Inputs!$B$7*J4440</f>
        <v>52.122</v>
      </c>
      <c r="N4440" s="37" t="n">
        <f aca="false">K4440+L4440+M4440</f>
        <v>53.397</v>
      </c>
    </row>
    <row r="4441" customFormat="false" ht="15" hidden="false" customHeight="false" outlineLevel="0" collapsed="false">
      <c r="A4441" s="0" t="s">
        <v>9</v>
      </c>
      <c r="B4441" s="0" t="s">
        <v>387</v>
      </c>
      <c r="C4441" s="15" t="n">
        <v>45413</v>
      </c>
      <c r="D4441" s="0" t="n">
        <v>2</v>
      </c>
      <c r="E4441" s="0" t="n">
        <v>0</v>
      </c>
      <c r="F4441" s="0" t="n">
        <v>2</v>
      </c>
      <c r="G4441" s="0" t="n">
        <v>0</v>
      </c>
      <c r="H4441" s="0" t="n">
        <v>0</v>
      </c>
      <c r="I4441" s="0" t="n">
        <v>0</v>
      </c>
      <c r="J4441" s="0" t="n">
        <v>41</v>
      </c>
      <c r="K4441" s="37" t="n">
        <f aca="false">E4441+Inputs!$B$5*F4441</f>
        <v>2.55</v>
      </c>
      <c r="L4441" s="37" t="n">
        <f aca="false">G4441+Inputs!$B$6*H4441</f>
        <v>0</v>
      </c>
      <c r="M4441" s="37" t="n">
        <f aca="false">I4441+Inputs!$B$7*J4441</f>
        <v>50.881</v>
      </c>
      <c r="N4441" s="37" t="n">
        <f aca="false">K4441+L4441+M4441</f>
        <v>53.431</v>
      </c>
    </row>
    <row r="4442" customFormat="false" ht="15" hidden="false" customHeight="false" outlineLevel="0" collapsed="false">
      <c r="A4442" s="0" t="s">
        <v>9</v>
      </c>
      <c r="B4442" s="0" t="s">
        <v>387</v>
      </c>
      <c r="C4442" s="15" t="n">
        <v>45444</v>
      </c>
      <c r="D4442" s="0" t="n">
        <v>2</v>
      </c>
      <c r="E4442" s="0" t="n">
        <v>0</v>
      </c>
      <c r="F4442" s="0" t="n">
        <v>3</v>
      </c>
      <c r="G4442" s="0" t="n">
        <v>0</v>
      </c>
      <c r="H4442" s="0" t="n">
        <v>0</v>
      </c>
      <c r="I4442" s="0" t="n">
        <v>0</v>
      </c>
      <c r="J4442" s="0" t="n">
        <v>60</v>
      </c>
      <c r="K4442" s="37" t="n">
        <f aca="false">E4442+Inputs!$B$5*F4442</f>
        <v>3.825</v>
      </c>
      <c r="L4442" s="37" t="n">
        <f aca="false">G4442+Inputs!$B$6*H4442</f>
        <v>0</v>
      </c>
      <c r="M4442" s="37" t="n">
        <f aca="false">I4442+Inputs!$B$7*J4442</f>
        <v>74.46</v>
      </c>
      <c r="N4442" s="37" t="n">
        <f aca="false">K4442+L4442+M4442</f>
        <v>78.285</v>
      </c>
    </row>
    <row r="4443" customFormat="false" ht="15" hidden="false" customHeight="false" outlineLevel="0" collapsed="false">
      <c r="A4443" s="0" t="s">
        <v>9</v>
      </c>
      <c r="B4443" s="0" t="s">
        <v>387</v>
      </c>
      <c r="C4443" s="15" t="n">
        <v>45474</v>
      </c>
      <c r="D4443" s="0" t="n">
        <v>2</v>
      </c>
      <c r="E4443" s="0" t="n">
        <v>0</v>
      </c>
      <c r="F4443" s="0" t="n">
        <v>3</v>
      </c>
      <c r="G4443" s="0" t="n">
        <v>0</v>
      </c>
      <c r="H4443" s="0" t="n">
        <v>3</v>
      </c>
      <c r="I4443" s="0" t="n">
        <v>0</v>
      </c>
      <c r="J4443" s="0" t="n">
        <v>43</v>
      </c>
      <c r="K4443" s="37" t="n">
        <f aca="false">E4443+Inputs!$B$5*F4443</f>
        <v>3.825</v>
      </c>
      <c r="L4443" s="37" t="n">
        <f aca="false">G4443+Inputs!$B$6*H4443</f>
        <v>3.825</v>
      </c>
      <c r="M4443" s="37" t="n">
        <f aca="false">I4443+Inputs!$B$7*J4443</f>
        <v>53.363</v>
      </c>
      <c r="N4443" s="37" t="n">
        <f aca="false">K4443+L4443+M4443</f>
        <v>61.013</v>
      </c>
    </row>
    <row r="4444" customFormat="false" ht="15" hidden="false" customHeight="false" outlineLevel="0" collapsed="false">
      <c r="A4444" s="0" t="s">
        <v>9</v>
      </c>
      <c r="B4444" s="0" t="s">
        <v>387</v>
      </c>
      <c r="C4444" s="15" t="n">
        <v>45505</v>
      </c>
      <c r="D4444" s="0" t="n">
        <v>2</v>
      </c>
      <c r="E4444" s="0" t="n">
        <v>0</v>
      </c>
      <c r="F4444" s="0" t="n">
        <v>0</v>
      </c>
      <c r="G4444" s="0" t="n">
        <v>0</v>
      </c>
      <c r="H4444" s="0" t="n">
        <v>1</v>
      </c>
      <c r="I4444" s="0" t="n">
        <v>0</v>
      </c>
      <c r="J4444" s="0" t="n">
        <v>52</v>
      </c>
      <c r="K4444" s="37" t="n">
        <f aca="false">E4444+Inputs!$B$5*F4444</f>
        <v>0</v>
      </c>
      <c r="L4444" s="37" t="n">
        <f aca="false">G4444+Inputs!$B$6*H4444</f>
        <v>1.275</v>
      </c>
      <c r="M4444" s="37" t="n">
        <f aca="false">I4444+Inputs!$B$7*J4444</f>
        <v>64.532</v>
      </c>
      <c r="N4444" s="37" t="n">
        <f aca="false">K4444+L4444+M4444</f>
        <v>65.807</v>
      </c>
    </row>
    <row r="4445" customFormat="false" ht="15" hidden="false" customHeight="false" outlineLevel="0" collapsed="false">
      <c r="A4445" s="0" t="s">
        <v>9</v>
      </c>
      <c r="B4445" s="0" t="s">
        <v>387</v>
      </c>
      <c r="C4445" s="15" t="n">
        <v>45536</v>
      </c>
      <c r="D4445" s="0" t="n">
        <v>2</v>
      </c>
      <c r="E4445" s="0" t="n">
        <v>0</v>
      </c>
      <c r="F4445" s="0" t="n">
        <v>1</v>
      </c>
      <c r="G4445" s="0" t="n">
        <v>0</v>
      </c>
      <c r="H4445" s="0" t="n">
        <v>0</v>
      </c>
      <c r="I4445" s="0" t="n">
        <v>0</v>
      </c>
      <c r="J4445" s="0" t="n">
        <v>54</v>
      </c>
      <c r="K4445" s="37" t="n">
        <f aca="false">E4445+Inputs!$B$5*F4445</f>
        <v>1.275</v>
      </c>
      <c r="L4445" s="37" t="n">
        <f aca="false">G4445+Inputs!$B$6*H4445</f>
        <v>0</v>
      </c>
      <c r="M4445" s="37" t="n">
        <f aca="false">I4445+Inputs!$B$7*J4445</f>
        <v>67.014</v>
      </c>
      <c r="N4445" s="37" t="n">
        <f aca="false">K4445+L4445+M4445</f>
        <v>68.289</v>
      </c>
    </row>
    <row r="4446" customFormat="false" ht="15" hidden="false" customHeight="false" outlineLevel="0" collapsed="false">
      <c r="A4446" s="0" t="s">
        <v>9</v>
      </c>
      <c r="B4446" s="0" t="s">
        <v>387</v>
      </c>
      <c r="C4446" s="15" t="n">
        <v>45566</v>
      </c>
      <c r="D4446" s="0" t="n">
        <v>2</v>
      </c>
      <c r="E4446" s="0" t="n">
        <v>0</v>
      </c>
      <c r="F4446" s="0" t="n">
        <v>4</v>
      </c>
      <c r="G4446" s="0" t="n">
        <v>0</v>
      </c>
      <c r="H4446" s="0" t="n">
        <v>0</v>
      </c>
      <c r="I4446" s="0" t="n">
        <v>0</v>
      </c>
      <c r="J4446" s="0" t="n">
        <v>58</v>
      </c>
      <c r="K4446" s="37" t="n">
        <f aca="false">E4446+Inputs!$B$5*F4446</f>
        <v>5.1</v>
      </c>
      <c r="L4446" s="37" t="n">
        <f aca="false">G4446+Inputs!$B$6*H4446</f>
        <v>0</v>
      </c>
      <c r="M4446" s="37" t="n">
        <f aca="false">I4446+Inputs!$B$7*J4446</f>
        <v>71.978</v>
      </c>
      <c r="N4446" s="37" t="n">
        <f aca="false">K4446+L4446+M4446</f>
        <v>77.078</v>
      </c>
    </row>
    <row r="4447" customFormat="false" ht="15" hidden="false" customHeight="false" outlineLevel="0" collapsed="false">
      <c r="A4447" s="0" t="s">
        <v>9</v>
      </c>
      <c r="B4447" s="0" t="s">
        <v>387</v>
      </c>
      <c r="C4447" s="15" t="n">
        <v>45597</v>
      </c>
      <c r="D4447" s="0" t="n">
        <v>2</v>
      </c>
      <c r="E4447" s="0" t="n">
        <v>0</v>
      </c>
      <c r="F4447" s="0" t="n">
        <v>1</v>
      </c>
      <c r="G4447" s="0" t="n">
        <v>0</v>
      </c>
      <c r="H4447" s="0" t="n">
        <v>1</v>
      </c>
      <c r="I4447" s="0" t="n">
        <v>0</v>
      </c>
      <c r="J4447" s="0" t="n">
        <v>36</v>
      </c>
      <c r="K4447" s="37" t="n">
        <f aca="false">E4447+Inputs!$B$5*F4447</f>
        <v>1.275</v>
      </c>
      <c r="L4447" s="37" t="n">
        <f aca="false">G4447+Inputs!$B$6*H4447</f>
        <v>1.275</v>
      </c>
      <c r="M4447" s="37" t="n">
        <f aca="false">I4447+Inputs!$B$7*J4447</f>
        <v>44.676</v>
      </c>
      <c r="N4447" s="37" t="n">
        <f aca="false">K4447+L4447+M4447</f>
        <v>47.226</v>
      </c>
    </row>
    <row r="4448" customFormat="false" ht="15" hidden="false" customHeight="false" outlineLevel="0" collapsed="false">
      <c r="A4448" s="0" t="s">
        <v>9</v>
      </c>
      <c r="B4448" s="0" t="s">
        <v>387</v>
      </c>
      <c r="C4448" s="15" t="n">
        <v>45627</v>
      </c>
      <c r="D4448" s="0" t="n">
        <v>2</v>
      </c>
      <c r="E4448" s="0" t="n">
        <v>0</v>
      </c>
      <c r="F4448" s="0" t="n">
        <v>6</v>
      </c>
      <c r="G4448" s="0" t="n">
        <v>0</v>
      </c>
      <c r="H4448" s="0" t="n">
        <v>2</v>
      </c>
      <c r="I4448" s="0" t="n">
        <v>0</v>
      </c>
      <c r="J4448" s="0" t="n">
        <v>45</v>
      </c>
      <c r="K4448" s="37" t="n">
        <f aca="false">E4448+Inputs!$B$5*F4448</f>
        <v>7.65</v>
      </c>
      <c r="L4448" s="37" t="n">
        <f aca="false">G4448+Inputs!$B$6*H4448</f>
        <v>2.55</v>
      </c>
      <c r="M4448" s="37" t="n">
        <f aca="false">I4448+Inputs!$B$7*J4448</f>
        <v>55.845</v>
      </c>
      <c r="N4448" s="37" t="n">
        <f aca="false">K4448+L4448+M4448</f>
        <v>66.045</v>
      </c>
    </row>
    <row r="4449" customFormat="false" ht="15" hidden="false" customHeight="false" outlineLevel="0" collapsed="false">
      <c r="A4449" s="0" t="s">
        <v>9</v>
      </c>
      <c r="B4449" s="0" t="s">
        <v>387</v>
      </c>
      <c r="C4449" s="15" t="n">
        <v>45658</v>
      </c>
      <c r="D4449" s="0" t="n">
        <v>2</v>
      </c>
      <c r="E4449" s="0" t="n">
        <v>0</v>
      </c>
      <c r="F4449" s="0" t="n">
        <v>0</v>
      </c>
      <c r="G4449" s="0" t="n">
        <v>0</v>
      </c>
      <c r="H4449" s="0" t="n">
        <v>1</v>
      </c>
      <c r="I4449" s="0" t="n">
        <v>0</v>
      </c>
      <c r="J4449" s="0" t="n">
        <v>42</v>
      </c>
      <c r="K4449" s="37" t="n">
        <f aca="false">E4449+Inputs!$B$5*F4449</f>
        <v>0</v>
      </c>
      <c r="L4449" s="37" t="n">
        <f aca="false">G4449+Inputs!$B$6*H4449</f>
        <v>1.275</v>
      </c>
      <c r="M4449" s="37" t="n">
        <f aca="false">I4449+Inputs!$B$7*J4449</f>
        <v>52.122</v>
      </c>
      <c r="N4449" s="37" t="n">
        <f aca="false">K4449+L4449+M4449</f>
        <v>53.397</v>
      </c>
    </row>
    <row r="4450" customFormat="false" ht="15" hidden="false" customHeight="false" outlineLevel="0" collapsed="false">
      <c r="A4450" s="0" t="s">
        <v>9</v>
      </c>
      <c r="B4450" s="0" t="s">
        <v>387</v>
      </c>
      <c r="C4450" s="15" t="n">
        <v>45689</v>
      </c>
      <c r="D4450" s="0" t="n">
        <v>2</v>
      </c>
      <c r="E4450" s="0" t="n">
        <v>0</v>
      </c>
      <c r="F4450" s="0" t="n">
        <v>2</v>
      </c>
      <c r="G4450" s="0" t="n">
        <v>0</v>
      </c>
      <c r="H4450" s="0" t="n">
        <v>3</v>
      </c>
      <c r="I4450" s="0" t="n">
        <v>0</v>
      </c>
      <c r="J4450" s="0" t="n">
        <v>50</v>
      </c>
      <c r="K4450" s="37" t="n">
        <f aca="false">E4450+Inputs!$B$5*F4450</f>
        <v>2.55</v>
      </c>
      <c r="L4450" s="37" t="n">
        <f aca="false">G4450+Inputs!$B$6*H4450</f>
        <v>3.825</v>
      </c>
      <c r="M4450" s="37" t="n">
        <f aca="false">I4450+Inputs!$B$7*J4450</f>
        <v>62.05</v>
      </c>
      <c r="N4450" s="37" t="n">
        <f aca="false">K4450+L4450+M4450</f>
        <v>68.425</v>
      </c>
    </row>
    <row r="4451" customFormat="false" ht="15" hidden="false" customHeight="false" outlineLevel="0" collapsed="false">
      <c r="A4451" s="0" t="s">
        <v>9</v>
      </c>
      <c r="B4451" s="0" t="s">
        <v>387</v>
      </c>
      <c r="C4451" s="15" t="n">
        <v>45717</v>
      </c>
      <c r="D4451" s="0" t="n">
        <v>2</v>
      </c>
      <c r="E4451" s="0" t="n">
        <v>0</v>
      </c>
      <c r="F4451" s="0" t="n">
        <v>1</v>
      </c>
      <c r="G4451" s="0" t="n">
        <v>0</v>
      </c>
      <c r="H4451" s="0" t="n">
        <v>7</v>
      </c>
      <c r="I4451" s="0" t="n">
        <v>0</v>
      </c>
      <c r="J4451" s="0" t="n">
        <v>36</v>
      </c>
      <c r="K4451" s="37" t="n">
        <f aca="false">E4451+Inputs!$B$5*F4451</f>
        <v>1.275</v>
      </c>
      <c r="L4451" s="37" t="n">
        <f aca="false">G4451+Inputs!$B$6*H4451</f>
        <v>8.925</v>
      </c>
      <c r="M4451" s="37" t="n">
        <f aca="false">I4451+Inputs!$B$7*J4451</f>
        <v>44.676</v>
      </c>
      <c r="N4451" s="37" t="n">
        <f aca="false">K4451+L4451+M4451</f>
        <v>54.876</v>
      </c>
    </row>
    <row r="4452" customFormat="false" ht="15" hidden="false" customHeight="false" outlineLevel="0" collapsed="false">
      <c r="A4452" s="0" t="s">
        <v>9</v>
      </c>
      <c r="B4452" s="0" t="s">
        <v>387</v>
      </c>
      <c r="C4452" s="15" t="n">
        <v>45748</v>
      </c>
      <c r="D4452" s="0" t="n">
        <v>2</v>
      </c>
      <c r="E4452" s="0" t="n">
        <v>0</v>
      </c>
      <c r="F4452" s="0" t="n">
        <v>4</v>
      </c>
      <c r="G4452" s="0" t="n">
        <v>0</v>
      </c>
      <c r="H4452" s="0" t="n">
        <v>1</v>
      </c>
      <c r="I4452" s="0" t="n">
        <v>0</v>
      </c>
      <c r="J4452" s="0" t="n">
        <v>41</v>
      </c>
      <c r="K4452" s="37" t="n">
        <f aca="false">E4452+Inputs!$B$5*F4452</f>
        <v>5.1</v>
      </c>
      <c r="L4452" s="37" t="n">
        <f aca="false">G4452+Inputs!$B$6*H4452</f>
        <v>1.275</v>
      </c>
      <c r="M4452" s="37" t="n">
        <f aca="false">I4452+Inputs!$B$7*J4452</f>
        <v>50.881</v>
      </c>
      <c r="N4452" s="37" t="n">
        <f aca="false">K4452+L4452+M4452</f>
        <v>57.256</v>
      </c>
    </row>
    <row r="4453" customFormat="false" ht="15" hidden="false" customHeight="false" outlineLevel="0" collapsed="false">
      <c r="A4453" s="0" t="s">
        <v>9</v>
      </c>
      <c r="B4453" s="0" t="s">
        <v>387</v>
      </c>
      <c r="C4453" s="15" t="n">
        <v>45778</v>
      </c>
      <c r="D4453" s="0" t="n">
        <v>2</v>
      </c>
      <c r="E4453" s="0" t="n">
        <v>0</v>
      </c>
      <c r="F4453" s="0" t="n">
        <v>4</v>
      </c>
      <c r="G4453" s="0" t="n">
        <v>0</v>
      </c>
      <c r="H4453" s="0" t="n">
        <v>0</v>
      </c>
      <c r="I4453" s="0" t="n">
        <v>0</v>
      </c>
      <c r="J4453" s="0" t="n">
        <v>42</v>
      </c>
      <c r="K4453" s="37" t="n">
        <f aca="false">E4453+Inputs!$B$5*F4453</f>
        <v>5.1</v>
      </c>
      <c r="L4453" s="37" t="n">
        <f aca="false">G4453+Inputs!$B$6*H4453</f>
        <v>0</v>
      </c>
      <c r="M4453" s="37" t="n">
        <f aca="false">I4453+Inputs!$B$7*J4453</f>
        <v>52.122</v>
      </c>
      <c r="N4453" s="37" t="n">
        <f aca="false">K4453+L4453+M4453</f>
        <v>57.222</v>
      </c>
    </row>
    <row r="4454" customFormat="false" ht="15" hidden="false" customHeight="false" outlineLevel="0" collapsed="false">
      <c r="A4454" s="0" t="s">
        <v>9</v>
      </c>
      <c r="B4454" s="0" t="s">
        <v>387</v>
      </c>
      <c r="C4454" s="15" t="n">
        <v>45809</v>
      </c>
      <c r="D4454" s="0" t="n">
        <v>2</v>
      </c>
      <c r="E4454" s="0" t="n">
        <v>0</v>
      </c>
      <c r="F4454" s="0" t="n">
        <v>4</v>
      </c>
      <c r="G4454" s="0" t="n">
        <v>0</v>
      </c>
      <c r="H4454" s="0" t="n">
        <v>2</v>
      </c>
      <c r="I4454" s="0" t="n">
        <v>0</v>
      </c>
      <c r="J4454" s="0" t="n">
        <v>50</v>
      </c>
      <c r="K4454" s="37" t="n">
        <f aca="false">E4454+Inputs!$B$5*F4454</f>
        <v>5.1</v>
      </c>
      <c r="L4454" s="37" t="n">
        <f aca="false">G4454+Inputs!$B$6*H4454</f>
        <v>2.55</v>
      </c>
      <c r="M4454" s="37" t="n">
        <f aca="false">I4454+Inputs!$B$7*J4454</f>
        <v>62.05</v>
      </c>
      <c r="N4454" s="37" t="n">
        <f aca="false">K4454+L4454+M4454</f>
        <v>69.7</v>
      </c>
    </row>
    <row r="4455" customFormat="false" ht="15" hidden="false" customHeight="false" outlineLevel="0" collapsed="false">
      <c r="A4455" s="0" t="s">
        <v>9</v>
      </c>
      <c r="B4455" s="0" t="s">
        <v>387</v>
      </c>
      <c r="C4455" s="15" t="n">
        <v>45839</v>
      </c>
      <c r="D4455" s="0" t="n">
        <v>2</v>
      </c>
      <c r="E4455" s="0" t="n">
        <v>0</v>
      </c>
      <c r="F4455" s="0" t="n">
        <v>2</v>
      </c>
      <c r="G4455" s="0" t="n">
        <v>0</v>
      </c>
      <c r="H4455" s="0" t="n">
        <v>1</v>
      </c>
      <c r="I4455" s="0" t="n">
        <v>0</v>
      </c>
      <c r="J4455" s="0" t="n">
        <v>36</v>
      </c>
      <c r="K4455" s="37" t="n">
        <f aca="false">E4455+Inputs!$B$5*F4455</f>
        <v>2.55</v>
      </c>
      <c r="L4455" s="37" t="n">
        <f aca="false">G4455+Inputs!$B$6*H4455</f>
        <v>1.275</v>
      </c>
      <c r="M4455" s="37" t="n">
        <f aca="false">I4455+Inputs!$B$7*J4455</f>
        <v>44.676</v>
      </c>
      <c r="N4455" s="37" t="n">
        <f aca="false">K4455+L4455+M4455</f>
        <v>48.501</v>
      </c>
    </row>
    <row r="4456" customFormat="false" ht="15" hidden="false" customHeight="false" outlineLevel="0" collapsed="false">
      <c r="A4456" s="0" t="s">
        <v>9</v>
      </c>
      <c r="B4456" s="0" t="s">
        <v>387</v>
      </c>
      <c r="C4456" s="15" t="n">
        <v>45870</v>
      </c>
      <c r="D4456" s="0" t="n">
        <v>2</v>
      </c>
      <c r="E4456" s="0" t="n">
        <v>0</v>
      </c>
      <c r="F4456" s="0" t="n">
        <v>2</v>
      </c>
      <c r="G4456" s="0" t="n">
        <v>0</v>
      </c>
      <c r="H4456" s="0" t="n">
        <v>3</v>
      </c>
      <c r="I4456" s="0" t="n">
        <v>0</v>
      </c>
      <c r="J4456" s="0" t="n">
        <v>46</v>
      </c>
      <c r="K4456" s="37" t="n">
        <f aca="false">E4456+Inputs!$B$5*F4456</f>
        <v>2.55</v>
      </c>
      <c r="L4456" s="37" t="n">
        <f aca="false">G4456+Inputs!$B$6*H4456</f>
        <v>3.825</v>
      </c>
      <c r="M4456" s="37" t="n">
        <f aca="false">I4456+Inputs!$B$7*J4456</f>
        <v>57.086</v>
      </c>
      <c r="N4456" s="37" t="n">
        <f aca="false">K4456+L4456+M4456</f>
        <v>63.461</v>
      </c>
    </row>
    <row r="4457" customFormat="false" ht="15" hidden="false" customHeight="false" outlineLevel="0" collapsed="false">
      <c r="A4457" s="0" t="s">
        <v>9</v>
      </c>
      <c r="B4457" s="0" t="s">
        <v>387</v>
      </c>
      <c r="C4457" s="15" t="n">
        <v>45901</v>
      </c>
      <c r="D4457" s="0" t="n">
        <v>2</v>
      </c>
      <c r="E4457" s="0" t="n">
        <v>0</v>
      </c>
      <c r="F4457" s="0" t="n">
        <v>1</v>
      </c>
      <c r="G4457" s="0" t="n">
        <v>0</v>
      </c>
      <c r="H4457" s="0" t="n">
        <v>1</v>
      </c>
      <c r="I4457" s="0" t="n">
        <v>0</v>
      </c>
      <c r="J4457" s="0" t="n">
        <v>39</v>
      </c>
      <c r="K4457" s="37" t="n">
        <f aca="false">E4457+Inputs!$B$5*F4457</f>
        <v>1.275</v>
      </c>
      <c r="L4457" s="37" t="n">
        <f aca="false">G4457+Inputs!$B$6*H4457</f>
        <v>1.275</v>
      </c>
      <c r="M4457" s="37" t="n">
        <f aca="false">I4457+Inputs!$B$7*J4457</f>
        <v>48.399</v>
      </c>
      <c r="N4457" s="37" t="n">
        <f aca="false">K4457+L4457+M4457</f>
        <v>50.949</v>
      </c>
    </row>
    <row r="4458" customFormat="false" ht="15" hidden="false" customHeight="false" outlineLevel="0" collapsed="false">
      <c r="A4458" s="0" t="s">
        <v>9</v>
      </c>
      <c r="B4458" s="0" t="s">
        <v>387</v>
      </c>
      <c r="C4458" s="15" t="n">
        <v>45931</v>
      </c>
      <c r="D4458" s="0" t="n">
        <v>2</v>
      </c>
      <c r="E4458" s="0" t="n">
        <v>0</v>
      </c>
      <c r="F4458" s="0" t="n">
        <v>3</v>
      </c>
      <c r="G4458" s="0" t="n">
        <v>0</v>
      </c>
      <c r="H4458" s="0" t="n">
        <v>2</v>
      </c>
      <c r="I4458" s="0" t="n">
        <v>0</v>
      </c>
      <c r="J4458" s="0" t="n">
        <v>55</v>
      </c>
      <c r="K4458" s="37" t="n">
        <f aca="false">E4458+Inputs!$B$5*F4458</f>
        <v>3.825</v>
      </c>
      <c r="L4458" s="37" t="n">
        <f aca="false">G4458+Inputs!$B$6*H4458</f>
        <v>2.55</v>
      </c>
      <c r="M4458" s="37" t="n">
        <f aca="false">I4458+Inputs!$B$7*J4458</f>
        <v>68.255</v>
      </c>
      <c r="N4458" s="37" t="n">
        <f aca="false">K4458+L4458+M4458</f>
        <v>74.63</v>
      </c>
    </row>
    <row r="4459" customFormat="false" ht="15" hidden="false" customHeight="false" outlineLevel="0" collapsed="false">
      <c r="A4459" s="0" t="s">
        <v>9</v>
      </c>
      <c r="B4459" s="0" t="s">
        <v>387</v>
      </c>
      <c r="C4459" s="15" t="n">
        <v>45962</v>
      </c>
      <c r="D4459" s="0" t="n">
        <v>2</v>
      </c>
      <c r="E4459" s="0" t="n">
        <v>0</v>
      </c>
      <c r="F4459" s="0" t="n">
        <v>3</v>
      </c>
      <c r="G4459" s="0" t="n">
        <v>0</v>
      </c>
      <c r="H4459" s="0" t="n">
        <v>1</v>
      </c>
      <c r="I4459" s="0" t="n">
        <v>0</v>
      </c>
      <c r="J4459" s="0" t="n">
        <v>48</v>
      </c>
      <c r="K4459" s="37" t="n">
        <f aca="false">E4459+Inputs!$B$5*F4459</f>
        <v>3.825</v>
      </c>
      <c r="L4459" s="37" t="n">
        <f aca="false">G4459+Inputs!$B$6*H4459</f>
        <v>1.275</v>
      </c>
      <c r="M4459" s="37" t="n">
        <f aca="false">I4459+Inputs!$B$7*J4459</f>
        <v>59.568</v>
      </c>
      <c r="N4459" s="37" t="n">
        <f aca="false">K4459+L4459+M4459</f>
        <v>64.668</v>
      </c>
    </row>
    <row r="4460" customFormat="false" ht="15" hidden="false" customHeight="false" outlineLevel="0" collapsed="false">
      <c r="A4460" s="0" t="s">
        <v>9</v>
      </c>
      <c r="B4460" s="0" t="s">
        <v>387</v>
      </c>
      <c r="C4460" s="15" t="n">
        <v>45992</v>
      </c>
      <c r="D4460" s="0" t="n">
        <v>2</v>
      </c>
      <c r="E4460" s="0" t="n">
        <v>0</v>
      </c>
      <c r="F4460" s="0" t="n">
        <v>5</v>
      </c>
      <c r="G4460" s="0" t="n">
        <v>0</v>
      </c>
      <c r="H4460" s="0" t="n">
        <v>2</v>
      </c>
      <c r="I4460" s="0" t="n">
        <v>0</v>
      </c>
      <c r="J4460" s="0" t="n">
        <v>45</v>
      </c>
      <c r="K4460" s="37" t="n">
        <f aca="false">E4460+Inputs!$B$5*F4460</f>
        <v>6.375</v>
      </c>
      <c r="L4460" s="37" t="n">
        <f aca="false">G4460+Inputs!$B$6*H4460</f>
        <v>2.55</v>
      </c>
      <c r="M4460" s="37" t="n">
        <f aca="false">I4460+Inputs!$B$7*J4460</f>
        <v>55.845</v>
      </c>
      <c r="N4460" s="37" t="n">
        <f aca="false">K4460+L4460+M4460</f>
        <v>64.77</v>
      </c>
    </row>
    <row r="4461" customFormat="false" ht="15" hidden="false" customHeight="false" outlineLevel="0" collapsed="false">
      <c r="A4461" s="0" t="s">
        <v>9</v>
      </c>
      <c r="B4461" s="0" t="s">
        <v>387</v>
      </c>
      <c r="C4461" s="15" t="n">
        <v>46023</v>
      </c>
      <c r="D4461" s="0" t="n">
        <v>2</v>
      </c>
      <c r="E4461" s="0" t="n">
        <v>0</v>
      </c>
      <c r="F4461" s="0" t="n">
        <v>2</v>
      </c>
      <c r="G4461" s="0" t="n">
        <v>0</v>
      </c>
      <c r="H4461" s="0" t="n">
        <v>0</v>
      </c>
      <c r="I4461" s="0" t="n">
        <v>0</v>
      </c>
      <c r="J4461" s="0" t="n">
        <v>38</v>
      </c>
      <c r="K4461" s="37" t="n">
        <f aca="false">E4461+Inputs!$B$5*F4461</f>
        <v>2.55</v>
      </c>
      <c r="L4461" s="37" t="n">
        <f aca="false">G4461+Inputs!$B$6*H4461</f>
        <v>0</v>
      </c>
      <c r="M4461" s="37" t="n">
        <f aca="false">I4461+Inputs!$B$7*J4461</f>
        <v>47.158</v>
      </c>
      <c r="N4461" s="37" t="n">
        <f aca="false">K4461+L4461+M4461</f>
        <v>49.708</v>
      </c>
    </row>
    <row r="4462" customFormat="false" ht="15" hidden="false" customHeight="false" outlineLevel="0" collapsed="false">
      <c r="A4462" s="0" t="s">
        <v>9</v>
      </c>
      <c r="B4462" s="0" t="s">
        <v>387</v>
      </c>
      <c r="C4462" s="15" t="n">
        <v>46054</v>
      </c>
      <c r="D4462" s="0" t="n">
        <v>2</v>
      </c>
      <c r="E4462" s="0" t="n">
        <v>0</v>
      </c>
      <c r="F4462" s="0" t="n">
        <v>7</v>
      </c>
      <c r="G4462" s="0" t="n">
        <v>0</v>
      </c>
      <c r="H4462" s="0" t="n">
        <v>1</v>
      </c>
      <c r="I4462" s="0" t="n">
        <v>0</v>
      </c>
      <c r="J4462" s="0" t="n">
        <v>30</v>
      </c>
      <c r="K4462" s="37" t="n">
        <f aca="false">E4462+Inputs!$B$5*F4462</f>
        <v>8.925</v>
      </c>
      <c r="L4462" s="37" t="n">
        <f aca="false">G4462+Inputs!$B$6*H4462</f>
        <v>1.275</v>
      </c>
      <c r="M4462" s="37" t="n">
        <f aca="false">I4462+Inputs!$B$7*J4462</f>
        <v>37.23</v>
      </c>
      <c r="N4462" s="37" t="n">
        <f aca="false">K4462+L4462+M4462</f>
        <v>47.43</v>
      </c>
    </row>
    <row r="4463" customFormat="false" ht="15" hidden="false" customHeight="false" outlineLevel="0" collapsed="false">
      <c r="A4463" s="0" t="s">
        <v>9</v>
      </c>
      <c r="B4463" s="0" t="s">
        <v>387</v>
      </c>
      <c r="C4463" s="15" t="n">
        <v>46082</v>
      </c>
      <c r="D4463" s="0" t="n">
        <v>2</v>
      </c>
      <c r="E4463" s="0" t="n">
        <v>0</v>
      </c>
      <c r="F4463" s="0" t="n">
        <v>8</v>
      </c>
      <c r="G4463" s="0" t="n">
        <v>0</v>
      </c>
      <c r="H4463" s="0" t="n">
        <v>1</v>
      </c>
      <c r="I4463" s="0" t="n">
        <v>0</v>
      </c>
      <c r="J4463" s="0" t="n">
        <v>43</v>
      </c>
      <c r="K4463" s="37" t="n">
        <f aca="false">E4463+Inputs!$B$5*F4463</f>
        <v>10.2</v>
      </c>
      <c r="L4463" s="37" t="n">
        <f aca="false">G4463+Inputs!$B$6*H4463</f>
        <v>1.275</v>
      </c>
      <c r="M4463" s="37" t="n">
        <f aca="false">I4463+Inputs!$B$7*J4463</f>
        <v>53.363</v>
      </c>
      <c r="N4463" s="37" t="n">
        <f aca="false">K4463+L4463+M4463</f>
        <v>64.838</v>
      </c>
    </row>
    <row r="4464" customFormat="false" ht="15" hidden="false" customHeight="false" outlineLevel="0" collapsed="false">
      <c r="A4464" s="0" t="s">
        <v>9</v>
      </c>
      <c r="B4464" s="0" t="s">
        <v>387</v>
      </c>
      <c r="C4464" s="15" t="n">
        <v>46113</v>
      </c>
      <c r="D4464" s="0" t="n">
        <v>2</v>
      </c>
      <c r="E4464" s="0" t="n">
        <v>0</v>
      </c>
      <c r="F4464" s="0" t="n">
        <v>11</v>
      </c>
      <c r="G4464" s="0" t="n">
        <v>0</v>
      </c>
      <c r="H4464" s="0" t="n">
        <v>7</v>
      </c>
      <c r="I4464" s="0" t="n">
        <v>0</v>
      </c>
      <c r="J4464" s="0" t="n">
        <v>36</v>
      </c>
      <c r="K4464" s="37" t="n">
        <f aca="false">E4464+Inputs!$B$5*F4464</f>
        <v>14.025</v>
      </c>
      <c r="L4464" s="37" t="n">
        <f aca="false">G4464+Inputs!$B$6*H4464</f>
        <v>8.925</v>
      </c>
      <c r="M4464" s="37" t="n">
        <f aca="false">I4464+Inputs!$B$7*J4464</f>
        <v>44.676</v>
      </c>
      <c r="N4464" s="37" t="n">
        <f aca="false">K4464+L4464+M4464</f>
        <v>67.626</v>
      </c>
    </row>
    <row r="4465" customFormat="false" ht="15" hidden="false" customHeight="false" outlineLevel="0" collapsed="false">
      <c r="A4465" s="0" t="s">
        <v>9</v>
      </c>
      <c r="B4465" s="0" t="s">
        <v>387</v>
      </c>
      <c r="C4465" s="15" t="n">
        <v>46143</v>
      </c>
      <c r="D4465" s="0" t="n">
        <v>2</v>
      </c>
      <c r="E4465" s="0" t="n">
        <v>0</v>
      </c>
      <c r="F4465" s="0" t="n">
        <v>9</v>
      </c>
      <c r="G4465" s="0" t="n">
        <v>0</v>
      </c>
      <c r="H4465" s="0" t="n">
        <v>2</v>
      </c>
      <c r="I4465" s="0" t="n">
        <v>0</v>
      </c>
      <c r="J4465" s="0" t="n">
        <v>44</v>
      </c>
      <c r="K4465" s="37" t="n">
        <f aca="false">E4465+Inputs!$B$5*F4465</f>
        <v>11.475</v>
      </c>
      <c r="L4465" s="37" t="n">
        <f aca="false">G4465+Inputs!$B$6*H4465</f>
        <v>2.55</v>
      </c>
      <c r="M4465" s="37" t="n">
        <f aca="false">I4465+Inputs!$B$7*J4465</f>
        <v>54.604</v>
      </c>
      <c r="N4465" s="37" t="n">
        <f aca="false">K4465+L4465+M4465</f>
        <v>68.629</v>
      </c>
    </row>
    <row r="4466" customFormat="false" ht="15" hidden="false" customHeight="false" outlineLevel="0" collapsed="false">
      <c r="A4466" s="0" t="s">
        <v>9</v>
      </c>
      <c r="B4466" s="0" t="s">
        <v>387</v>
      </c>
      <c r="C4466" s="15" t="n">
        <v>46174</v>
      </c>
      <c r="D4466" s="0" t="n">
        <v>2</v>
      </c>
      <c r="E4466" s="0" t="n">
        <v>0</v>
      </c>
      <c r="F4466" s="0" t="n">
        <v>12</v>
      </c>
      <c r="G4466" s="0" t="n">
        <v>0</v>
      </c>
      <c r="H4466" s="0" t="n">
        <v>2</v>
      </c>
      <c r="I4466" s="0" t="n">
        <v>0</v>
      </c>
      <c r="J4466" s="0" t="n">
        <v>40</v>
      </c>
      <c r="K4466" s="37" t="n">
        <f aca="false">E4466+Inputs!$B$5*F4466</f>
        <v>15.3</v>
      </c>
      <c r="L4466" s="37" t="n">
        <f aca="false">G4466+Inputs!$B$6*H4466</f>
        <v>2.55</v>
      </c>
      <c r="M4466" s="37" t="n">
        <f aca="false">I4466+Inputs!$B$7*J4466</f>
        <v>49.64</v>
      </c>
      <c r="N4466" s="37" t="n">
        <f aca="false">K4466+L4466+M4466</f>
        <v>67.49</v>
      </c>
    </row>
    <row r="4467" customFormat="false" ht="15" hidden="false" customHeight="false" outlineLevel="0" collapsed="false">
      <c r="A4467" s="0" t="s">
        <v>9</v>
      </c>
      <c r="B4467" s="0" t="s">
        <v>387</v>
      </c>
      <c r="C4467" s="15" t="n">
        <v>46204</v>
      </c>
      <c r="D4467" s="0" t="n">
        <v>2</v>
      </c>
      <c r="E4467" s="0" t="n">
        <v>0</v>
      </c>
      <c r="F4467" s="0" t="n">
        <v>12</v>
      </c>
      <c r="G4467" s="0" t="n">
        <v>0</v>
      </c>
      <c r="H4467" s="0" t="n">
        <v>4</v>
      </c>
      <c r="I4467" s="0" t="n">
        <v>0</v>
      </c>
      <c r="J4467" s="0" t="n">
        <v>39</v>
      </c>
      <c r="K4467" s="37" t="n">
        <f aca="false">E4467+Inputs!$B$5*F4467</f>
        <v>15.3</v>
      </c>
      <c r="L4467" s="37" t="n">
        <f aca="false">G4467+Inputs!$B$6*H4467</f>
        <v>5.1</v>
      </c>
      <c r="M4467" s="37" t="n">
        <f aca="false">I4467+Inputs!$B$7*J4467</f>
        <v>48.399</v>
      </c>
      <c r="N4467" s="37" t="n">
        <f aca="false">K4467+L4467+M4467</f>
        <v>68.799</v>
      </c>
    </row>
    <row r="4468" customFormat="false" ht="15" hidden="false" customHeight="false" outlineLevel="0" collapsed="false">
      <c r="A4468" s="0" t="s">
        <v>9</v>
      </c>
      <c r="B4468" s="0" t="s">
        <v>387</v>
      </c>
      <c r="C4468" s="15" t="n">
        <v>46235</v>
      </c>
      <c r="D4468" s="0" t="n">
        <v>2</v>
      </c>
      <c r="E4468" s="0" t="n">
        <v>0</v>
      </c>
      <c r="F4468" s="0" t="n">
        <v>8</v>
      </c>
      <c r="G4468" s="0" t="n">
        <v>0</v>
      </c>
      <c r="H4468" s="0" t="n">
        <v>1</v>
      </c>
      <c r="I4468" s="0" t="n">
        <v>0</v>
      </c>
      <c r="J4468" s="0" t="n">
        <v>44</v>
      </c>
      <c r="K4468" s="37" t="n">
        <f aca="false">E4468+Inputs!$B$5*F4468</f>
        <v>10.2</v>
      </c>
      <c r="L4468" s="37" t="n">
        <f aca="false">G4468+Inputs!$B$6*H4468</f>
        <v>1.275</v>
      </c>
      <c r="M4468" s="37" t="n">
        <f aca="false">I4468+Inputs!$B$7*J4468</f>
        <v>54.604</v>
      </c>
      <c r="N4468" s="37" t="n">
        <f aca="false">K4468+L4468+M4468</f>
        <v>66.079</v>
      </c>
    </row>
    <row r="4469" customFormat="false" ht="15" hidden="false" customHeight="false" outlineLevel="0" collapsed="false">
      <c r="A4469" s="0" t="s">
        <v>9</v>
      </c>
      <c r="B4469" s="0" t="s">
        <v>384</v>
      </c>
      <c r="C4469" s="15" t="n">
        <v>44927</v>
      </c>
      <c r="D4469" s="0" t="n">
        <v>2</v>
      </c>
      <c r="E4469" s="0" t="n">
        <v>0</v>
      </c>
      <c r="F4469" s="0" t="n">
        <v>0</v>
      </c>
      <c r="G4469" s="0" t="n">
        <v>0</v>
      </c>
      <c r="H4469" s="0" t="n">
        <v>0</v>
      </c>
      <c r="I4469" s="0" t="n">
        <v>0</v>
      </c>
      <c r="J4469" s="0" t="n">
        <v>28</v>
      </c>
      <c r="K4469" s="37" t="n">
        <f aca="false">E4469+Inputs!$B$5*F4469</f>
        <v>0</v>
      </c>
      <c r="L4469" s="37" t="n">
        <f aca="false">G4469+Inputs!$B$6*H4469</f>
        <v>0</v>
      </c>
      <c r="M4469" s="37" t="n">
        <f aca="false">I4469+Inputs!$B$7*J4469</f>
        <v>34.748</v>
      </c>
      <c r="N4469" s="37" t="n">
        <f aca="false">K4469+L4469+M4469</f>
        <v>34.748</v>
      </c>
    </row>
    <row r="4470" customFormat="false" ht="15" hidden="false" customHeight="false" outlineLevel="0" collapsed="false">
      <c r="A4470" s="0" t="s">
        <v>9</v>
      </c>
      <c r="B4470" s="0" t="s">
        <v>384</v>
      </c>
      <c r="C4470" s="15" t="n">
        <v>44958</v>
      </c>
      <c r="D4470" s="0" t="n">
        <v>2</v>
      </c>
      <c r="E4470" s="0" t="n">
        <v>0</v>
      </c>
      <c r="F4470" s="0" t="n">
        <v>2</v>
      </c>
      <c r="G4470" s="0" t="n">
        <v>0</v>
      </c>
      <c r="H4470" s="0" t="n">
        <v>0</v>
      </c>
      <c r="I4470" s="0" t="n">
        <v>0</v>
      </c>
      <c r="J4470" s="0" t="n">
        <v>23</v>
      </c>
      <c r="K4470" s="37" t="n">
        <f aca="false">E4470+Inputs!$B$5*F4470</f>
        <v>2.55</v>
      </c>
      <c r="L4470" s="37" t="n">
        <f aca="false">G4470+Inputs!$B$6*H4470</f>
        <v>0</v>
      </c>
      <c r="M4470" s="37" t="n">
        <f aca="false">I4470+Inputs!$B$7*J4470</f>
        <v>28.543</v>
      </c>
      <c r="N4470" s="37" t="n">
        <f aca="false">K4470+L4470+M4470</f>
        <v>31.093</v>
      </c>
    </row>
    <row r="4471" customFormat="false" ht="15" hidden="false" customHeight="false" outlineLevel="0" collapsed="false">
      <c r="A4471" s="0" t="s">
        <v>9</v>
      </c>
      <c r="B4471" s="0" t="s">
        <v>384</v>
      </c>
      <c r="C4471" s="15" t="n">
        <v>44986</v>
      </c>
      <c r="D4471" s="0" t="n">
        <v>2</v>
      </c>
      <c r="E4471" s="0" t="n">
        <v>0</v>
      </c>
      <c r="F4471" s="0" t="n">
        <v>0</v>
      </c>
      <c r="G4471" s="0" t="n">
        <v>0</v>
      </c>
      <c r="H4471" s="0" t="n">
        <v>0</v>
      </c>
      <c r="I4471" s="0" t="n">
        <v>0</v>
      </c>
      <c r="J4471" s="0" t="n">
        <v>5</v>
      </c>
      <c r="K4471" s="37" t="n">
        <f aca="false">E4471+Inputs!$B$5*F4471</f>
        <v>0</v>
      </c>
      <c r="L4471" s="37" t="n">
        <f aca="false">G4471+Inputs!$B$6*H4471</f>
        <v>0</v>
      </c>
      <c r="M4471" s="37" t="n">
        <f aca="false">I4471+Inputs!$B$7*J4471</f>
        <v>6.205</v>
      </c>
      <c r="N4471" s="37" t="n">
        <f aca="false">K4471+L4471+M4471</f>
        <v>6.205</v>
      </c>
    </row>
    <row r="4472" customFormat="false" ht="15" hidden="false" customHeight="false" outlineLevel="0" collapsed="false">
      <c r="A4472" s="0" t="s">
        <v>9</v>
      </c>
      <c r="B4472" s="0" t="s">
        <v>384</v>
      </c>
      <c r="C4472" s="15" t="n">
        <v>45017</v>
      </c>
      <c r="D4472" s="0" t="n">
        <v>2</v>
      </c>
      <c r="E4472" s="0" t="n">
        <v>0</v>
      </c>
      <c r="F4472" s="0" t="n">
        <v>0</v>
      </c>
      <c r="G4472" s="0" t="n">
        <v>0</v>
      </c>
      <c r="H4472" s="0" t="n">
        <v>0</v>
      </c>
      <c r="I4472" s="0" t="n">
        <v>0</v>
      </c>
      <c r="J4472" s="0" t="n">
        <v>6</v>
      </c>
      <c r="K4472" s="37" t="n">
        <f aca="false">E4472+Inputs!$B$5*F4472</f>
        <v>0</v>
      </c>
      <c r="L4472" s="37" t="n">
        <f aca="false">G4472+Inputs!$B$6*H4472</f>
        <v>0</v>
      </c>
      <c r="M4472" s="37" t="n">
        <f aca="false">I4472+Inputs!$B$7*J4472</f>
        <v>7.446</v>
      </c>
      <c r="N4472" s="37" t="n">
        <f aca="false">K4472+L4472+M4472</f>
        <v>7.446</v>
      </c>
    </row>
    <row r="4473" customFormat="false" ht="15" hidden="false" customHeight="false" outlineLevel="0" collapsed="false">
      <c r="A4473" s="0" t="s">
        <v>9</v>
      </c>
      <c r="B4473" s="0" t="s">
        <v>384</v>
      </c>
      <c r="C4473" s="15" t="n">
        <v>45047</v>
      </c>
      <c r="D4473" s="0" t="n">
        <v>2</v>
      </c>
      <c r="E4473" s="0" t="n">
        <v>0</v>
      </c>
      <c r="F4473" s="0" t="n">
        <v>0</v>
      </c>
      <c r="G4473" s="0" t="n">
        <v>0</v>
      </c>
      <c r="H4473" s="0" t="n">
        <v>0</v>
      </c>
      <c r="I4473" s="0" t="n">
        <v>0</v>
      </c>
      <c r="J4473" s="0" t="n">
        <v>28</v>
      </c>
      <c r="K4473" s="37" t="n">
        <f aca="false">E4473+Inputs!$B$5*F4473</f>
        <v>0</v>
      </c>
      <c r="L4473" s="37" t="n">
        <f aca="false">G4473+Inputs!$B$6*H4473</f>
        <v>0</v>
      </c>
      <c r="M4473" s="37" t="n">
        <f aca="false">I4473+Inputs!$B$7*J4473</f>
        <v>34.748</v>
      </c>
      <c r="N4473" s="37" t="n">
        <f aca="false">K4473+L4473+M4473</f>
        <v>34.748</v>
      </c>
    </row>
    <row r="4474" customFormat="false" ht="15" hidden="false" customHeight="false" outlineLevel="0" collapsed="false">
      <c r="A4474" s="0" t="s">
        <v>9</v>
      </c>
      <c r="B4474" s="0" t="s">
        <v>384</v>
      </c>
      <c r="C4474" s="15" t="n">
        <v>45078</v>
      </c>
      <c r="D4474" s="0" t="n">
        <v>2</v>
      </c>
      <c r="E4474" s="0" t="n">
        <v>0</v>
      </c>
      <c r="F4474" s="0" t="n">
        <v>2</v>
      </c>
      <c r="G4474" s="0" t="n">
        <v>0</v>
      </c>
      <c r="H4474" s="0" t="n">
        <v>0</v>
      </c>
      <c r="I4474" s="0" t="n">
        <v>0</v>
      </c>
      <c r="J4474" s="0" t="n">
        <v>34</v>
      </c>
      <c r="K4474" s="37" t="n">
        <f aca="false">E4474+Inputs!$B$5*F4474</f>
        <v>2.55</v>
      </c>
      <c r="L4474" s="37" t="n">
        <f aca="false">G4474+Inputs!$B$6*H4474</f>
        <v>0</v>
      </c>
      <c r="M4474" s="37" t="n">
        <f aca="false">I4474+Inputs!$B$7*J4474</f>
        <v>42.194</v>
      </c>
      <c r="N4474" s="37" t="n">
        <f aca="false">K4474+L4474+M4474</f>
        <v>44.744</v>
      </c>
    </row>
    <row r="4475" customFormat="false" ht="15" hidden="false" customHeight="false" outlineLevel="0" collapsed="false">
      <c r="A4475" s="0" t="s">
        <v>9</v>
      </c>
      <c r="B4475" s="0" t="s">
        <v>384</v>
      </c>
      <c r="C4475" s="15" t="n">
        <v>45108</v>
      </c>
      <c r="D4475" s="0" t="n">
        <v>2</v>
      </c>
      <c r="E4475" s="0" t="n">
        <v>0</v>
      </c>
      <c r="F4475" s="0" t="n">
        <v>0</v>
      </c>
      <c r="G4475" s="0" t="n">
        <v>0</v>
      </c>
      <c r="H4475" s="0" t="n">
        <v>0</v>
      </c>
      <c r="I4475" s="0" t="n">
        <v>0</v>
      </c>
      <c r="J4475" s="0" t="n">
        <v>29</v>
      </c>
      <c r="K4475" s="37" t="n">
        <f aca="false">E4475+Inputs!$B$5*F4475</f>
        <v>0</v>
      </c>
      <c r="L4475" s="37" t="n">
        <f aca="false">G4475+Inputs!$B$6*H4475</f>
        <v>0</v>
      </c>
      <c r="M4475" s="37" t="n">
        <f aca="false">I4475+Inputs!$B$7*J4475</f>
        <v>35.989</v>
      </c>
      <c r="N4475" s="37" t="n">
        <f aca="false">K4475+L4475+M4475</f>
        <v>35.989</v>
      </c>
    </row>
    <row r="4476" customFormat="false" ht="15" hidden="false" customHeight="false" outlineLevel="0" collapsed="false">
      <c r="A4476" s="0" t="s">
        <v>9</v>
      </c>
      <c r="B4476" s="0" t="s">
        <v>384</v>
      </c>
      <c r="C4476" s="15" t="n">
        <v>45139</v>
      </c>
      <c r="D4476" s="0" t="n">
        <v>2</v>
      </c>
      <c r="E4476" s="0" t="n">
        <v>0</v>
      </c>
      <c r="F4476" s="0" t="n">
        <v>0</v>
      </c>
      <c r="G4476" s="0" t="n">
        <v>0</v>
      </c>
      <c r="H4476" s="0" t="n">
        <v>0</v>
      </c>
      <c r="I4476" s="0" t="n">
        <v>0</v>
      </c>
      <c r="J4476" s="0" t="n">
        <v>36</v>
      </c>
      <c r="K4476" s="37" t="n">
        <f aca="false">E4476+Inputs!$B$5*F4476</f>
        <v>0</v>
      </c>
      <c r="L4476" s="37" t="n">
        <f aca="false">G4476+Inputs!$B$6*H4476</f>
        <v>0</v>
      </c>
      <c r="M4476" s="37" t="n">
        <f aca="false">I4476+Inputs!$B$7*J4476</f>
        <v>44.676</v>
      </c>
      <c r="N4476" s="37" t="n">
        <f aca="false">K4476+L4476+M4476</f>
        <v>44.676</v>
      </c>
    </row>
    <row r="4477" customFormat="false" ht="15" hidden="false" customHeight="false" outlineLevel="0" collapsed="false">
      <c r="A4477" s="0" t="s">
        <v>9</v>
      </c>
      <c r="B4477" s="0" t="s">
        <v>384</v>
      </c>
      <c r="C4477" s="15" t="n">
        <v>45170</v>
      </c>
      <c r="D4477" s="0" t="n">
        <v>2</v>
      </c>
      <c r="E4477" s="0" t="n">
        <v>0</v>
      </c>
      <c r="F4477" s="0" t="n">
        <v>0</v>
      </c>
      <c r="G4477" s="0" t="n">
        <v>0</v>
      </c>
      <c r="H4477" s="0" t="n">
        <v>0</v>
      </c>
      <c r="I4477" s="0" t="n">
        <v>0</v>
      </c>
      <c r="J4477" s="0" t="n">
        <v>41</v>
      </c>
      <c r="K4477" s="37" t="n">
        <f aca="false">E4477+Inputs!$B$5*F4477</f>
        <v>0</v>
      </c>
      <c r="L4477" s="37" t="n">
        <f aca="false">G4477+Inputs!$B$6*H4477</f>
        <v>0</v>
      </c>
      <c r="M4477" s="37" t="n">
        <f aca="false">I4477+Inputs!$B$7*J4477</f>
        <v>50.881</v>
      </c>
      <c r="N4477" s="37" t="n">
        <f aca="false">K4477+L4477+M4477</f>
        <v>50.881</v>
      </c>
    </row>
    <row r="4478" customFormat="false" ht="15" hidden="false" customHeight="false" outlineLevel="0" collapsed="false">
      <c r="A4478" s="0" t="s">
        <v>9</v>
      </c>
      <c r="B4478" s="0" t="s">
        <v>384</v>
      </c>
      <c r="C4478" s="15" t="n">
        <v>45200</v>
      </c>
      <c r="D4478" s="0" t="n">
        <v>2</v>
      </c>
      <c r="E4478" s="0" t="n">
        <v>0</v>
      </c>
      <c r="F4478" s="0" t="n">
        <v>0</v>
      </c>
      <c r="G4478" s="0" t="n">
        <v>0</v>
      </c>
      <c r="H4478" s="0" t="n">
        <v>0</v>
      </c>
      <c r="I4478" s="0" t="n">
        <v>0</v>
      </c>
      <c r="J4478" s="0" t="n">
        <v>28</v>
      </c>
      <c r="K4478" s="37" t="n">
        <f aca="false">E4478+Inputs!$B$5*F4478</f>
        <v>0</v>
      </c>
      <c r="L4478" s="37" t="n">
        <f aca="false">G4478+Inputs!$B$6*H4478</f>
        <v>0</v>
      </c>
      <c r="M4478" s="37" t="n">
        <f aca="false">I4478+Inputs!$B$7*J4478</f>
        <v>34.748</v>
      </c>
      <c r="N4478" s="37" t="n">
        <f aca="false">K4478+L4478+M4478</f>
        <v>34.748</v>
      </c>
    </row>
    <row r="4479" customFormat="false" ht="15" hidden="false" customHeight="false" outlineLevel="0" collapsed="false">
      <c r="A4479" s="0" t="s">
        <v>9</v>
      </c>
      <c r="B4479" s="0" t="s">
        <v>384</v>
      </c>
      <c r="C4479" s="15" t="n">
        <v>45231</v>
      </c>
      <c r="D4479" s="0" t="n">
        <v>2</v>
      </c>
      <c r="E4479" s="0" t="n">
        <v>0</v>
      </c>
      <c r="F4479" s="0" t="n">
        <v>1</v>
      </c>
      <c r="G4479" s="0" t="n">
        <v>0</v>
      </c>
      <c r="H4479" s="0" t="n">
        <v>0</v>
      </c>
      <c r="I4479" s="0" t="n">
        <v>0</v>
      </c>
      <c r="J4479" s="0" t="n">
        <v>39</v>
      </c>
      <c r="K4479" s="37" t="n">
        <f aca="false">E4479+Inputs!$B$5*F4479</f>
        <v>1.275</v>
      </c>
      <c r="L4479" s="37" t="n">
        <f aca="false">G4479+Inputs!$B$6*H4479</f>
        <v>0</v>
      </c>
      <c r="M4479" s="37" t="n">
        <f aca="false">I4479+Inputs!$B$7*J4479</f>
        <v>48.399</v>
      </c>
      <c r="N4479" s="37" t="n">
        <f aca="false">K4479+L4479+M4479</f>
        <v>49.674</v>
      </c>
    </row>
    <row r="4480" customFormat="false" ht="15" hidden="false" customHeight="false" outlineLevel="0" collapsed="false">
      <c r="A4480" s="0" t="s">
        <v>9</v>
      </c>
      <c r="B4480" s="0" t="s">
        <v>384</v>
      </c>
      <c r="C4480" s="15" t="n">
        <v>45261</v>
      </c>
      <c r="D4480" s="0" t="n">
        <v>2</v>
      </c>
      <c r="E4480" s="0" t="n">
        <v>0</v>
      </c>
      <c r="F4480" s="0" t="n">
        <v>0</v>
      </c>
      <c r="G4480" s="0" t="n">
        <v>0</v>
      </c>
      <c r="H4480" s="0" t="n">
        <v>1</v>
      </c>
      <c r="I4480" s="0" t="n">
        <v>0</v>
      </c>
      <c r="J4480" s="0" t="n">
        <v>29</v>
      </c>
      <c r="K4480" s="37" t="n">
        <f aca="false">E4480+Inputs!$B$5*F4480</f>
        <v>0</v>
      </c>
      <c r="L4480" s="37" t="n">
        <f aca="false">G4480+Inputs!$B$6*H4480</f>
        <v>1.275</v>
      </c>
      <c r="M4480" s="37" t="n">
        <f aca="false">I4480+Inputs!$B$7*J4480</f>
        <v>35.989</v>
      </c>
      <c r="N4480" s="37" t="n">
        <f aca="false">K4480+L4480+M4480</f>
        <v>37.264</v>
      </c>
    </row>
    <row r="4481" customFormat="false" ht="15" hidden="false" customHeight="false" outlineLevel="0" collapsed="false">
      <c r="A4481" s="0" t="s">
        <v>9</v>
      </c>
      <c r="B4481" s="0" t="s">
        <v>384</v>
      </c>
      <c r="C4481" s="15" t="n">
        <v>45292</v>
      </c>
      <c r="D4481" s="0" t="n">
        <v>2</v>
      </c>
      <c r="E4481" s="0" t="n">
        <v>0</v>
      </c>
      <c r="F4481" s="0" t="n">
        <v>1</v>
      </c>
      <c r="G4481" s="0" t="n">
        <v>0</v>
      </c>
      <c r="H4481" s="0" t="n">
        <v>0</v>
      </c>
      <c r="I4481" s="0" t="n">
        <v>0</v>
      </c>
      <c r="J4481" s="0" t="n">
        <v>24</v>
      </c>
      <c r="K4481" s="37" t="n">
        <f aca="false">E4481+Inputs!$B$5*F4481</f>
        <v>1.275</v>
      </c>
      <c r="L4481" s="37" t="n">
        <f aca="false">G4481+Inputs!$B$6*H4481</f>
        <v>0</v>
      </c>
      <c r="M4481" s="37" t="n">
        <f aca="false">I4481+Inputs!$B$7*J4481</f>
        <v>29.784</v>
      </c>
      <c r="N4481" s="37" t="n">
        <f aca="false">K4481+L4481+M4481</f>
        <v>31.059</v>
      </c>
    </row>
    <row r="4482" customFormat="false" ht="15" hidden="false" customHeight="false" outlineLevel="0" collapsed="false">
      <c r="A4482" s="0" t="s">
        <v>9</v>
      </c>
      <c r="B4482" s="0" t="s">
        <v>384</v>
      </c>
      <c r="C4482" s="15" t="n">
        <v>45323</v>
      </c>
      <c r="D4482" s="0" t="n">
        <v>2</v>
      </c>
      <c r="E4482" s="0" t="n">
        <v>0</v>
      </c>
      <c r="F4482" s="0" t="n">
        <v>1</v>
      </c>
      <c r="G4482" s="0" t="n">
        <v>0</v>
      </c>
      <c r="H4482" s="0" t="n">
        <v>0</v>
      </c>
      <c r="I4482" s="0" t="n">
        <v>0</v>
      </c>
      <c r="J4482" s="0" t="n">
        <v>8</v>
      </c>
      <c r="K4482" s="37" t="n">
        <f aca="false">E4482+Inputs!$B$5*F4482</f>
        <v>1.275</v>
      </c>
      <c r="L4482" s="37" t="n">
        <f aca="false">G4482+Inputs!$B$6*H4482</f>
        <v>0</v>
      </c>
      <c r="M4482" s="37" t="n">
        <f aca="false">I4482+Inputs!$B$7*J4482</f>
        <v>9.928</v>
      </c>
      <c r="N4482" s="37" t="n">
        <f aca="false">K4482+L4482+M4482</f>
        <v>11.203</v>
      </c>
    </row>
    <row r="4483" customFormat="false" ht="15" hidden="false" customHeight="false" outlineLevel="0" collapsed="false">
      <c r="A4483" s="0" t="s">
        <v>9</v>
      </c>
      <c r="B4483" s="0" t="s">
        <v>384</v>
      </c>
      <c r="C4483" s="15" t="n">
        <v>45352</v>
      </c>
      <c r="D4483" s="0" t="n">
        <v>2</v>
      </c>
      <c r="E4483" s="0" t="n">
        <v>0</v>
      </c>
      <c r="F4483" s="0" t="n">
        <v>0</v>
      </c>
      <c r="G4483" s="0" t="n">
        <v>0</v>
      </c>
      <c r="H4483" s="0" t="n">
        <v>0</v>
      </c>
      <c r="I4483" s="0" t="n">
        <v>0</v>
      </c>
      <c r="J4483" s="0" t="n">
        <v>6</v>
      </c>
      <c r="K4483" s="37" t="n">
        <f aca="false">E4483+Inputs!$B$5*F4483</f>
        <v>0</v>
      </c>
      <c r="L4483" s="37" t="n">
        <f aca="false">G4483+Inputs!$B$6*H4483</f>
        <v>0</v>
      </c>
      <c r="M4483" s="37" t="n">
        <f aca="false">I4483+Inputs!$B$7*J4483</f>
        <v>7.446</v>
      </c>
      <c r="N4483" s="37" t="n">
        <f aca="false">K4483+L4483+M4483</f>
        <v>7.446</v>
      </c>
    </row>
    <row r="4484" customFormat="false" ht="15" hidden="false" customHeight="false" outlineLevel="0" collapsed="false">
      <c r="A4484" s="0" t="s">
        <v>9</v>
      </c>
      <c r="B4484" s="0" t="s">
        <v>384</v>
      </c>
      <c r="C4484" s="15" t="n">
        <v>45383</v>
      </c>
      <c r="D4484" s="0" t="n">
        <v>2</v>
      </c>
      <c r="E4484" s="0" t="n">
        <v>0</v>
      </c>
      <c r="F4484" s="0" t="n">
        <v>0</v>
      </c>
      <c r="G4484" s="0" t="n">
        <v>0</v>
      </c>
      <c r="H4484" s="0" t="n">
        <v>0</v>
      </c>
      <c r="I4484" s="0" t="n">
        <v>0</v>
      </c>
      <c r="J4484" s="0" t="n">
        <v>29</v>
      </c>
      <c r="K4484" s="37" t="n">
        <f aca="false">E4484+Inputs!$B$5*F4484</f>
        <v>0</v>
      </c>
      <c r="L4484" s="37" t="n">
        <f aca="false">G4484+Inputs!$B$6*H4484</f>
        <v>0</v>
      </c>
      <c r="M4484" s="37" t="n">
        <f aca="false">I4484+Inputs!$B$7*J4484</f>
        <v>35.989</v>
      </c>
      <c r="N4484" s="37" t="n">
        <f aca="false">K4484+L4484+M4484</f>
        <v>35.989</v>
      </c>
    </row>
    <row r="4485" customFormat="false" ht="15" hidden="false" customHeight="false" outlineLevel="0" collapsed="false">
      <c r="A4485" s="0" t="s">
        <v>9</v>
      </c>
      <c r="B4485" s="0" t="s">
        <v>384</v>
      </c>
      <c r="C4485" s="15" t="n">
        <v>45413</v>
      </c>
      <c r="D4485" s="0" t="n">
        <v>2</v>
      </c>
      <c r="E4485" s="0" t="n">
        <v>0</v>
      </c>
      <c r="F4485" s="0" t="n">
        <v>0</v>
      </c>
      <c r="G4485" s="0" t="n">
        <v>0</v>
      </c>
      <c r="H4485" s="0" t="n">
        <v>0</v>
      </c>
      <c r="I4485" s="0" t="n">
        <v>0</v>
      </c>
      <c r="J4485" s="0" t="n">
        <v>16</v>
      </c>
      <c r="K4485" s="37" t="n">
        <f aca="false">E4485+Inputs!$B$5*F4485</f>
        <v>0</v>
      </c>
      <c r="L4485" s="37" t="n">
        <f aca="false">G4485+Inputs!$B$6*H4485</f>
        <v>0</v>
      </c>
      <c r="M4485" s="37" t="n">
        <f aca="false">I4485+Inputs!$B$7*J4485</f>
        <v>19.856</v>
      </c>
      <c r="N4485" s="37" t="n">
        <f aca="false">K4485+L4485+M4485</f>
        <v>19.856</v>
      </c>
    </row>
    <row r="4486" customFormat="false" ht="15" hidden="false" customHeight="false" outlineLevel="0" collapsed="false">
      <c r="A4486" s="0" t="s">
        <v>9</v>
      </c>
      <c r="B4486" s="0" t="s">
        <v>384</v>
      </c>
      <c r="C4486" s="15" t="n">
        <v>45444</v>
      </c>
      <c r="D4486" s="0" t="n">
        <v>2</v>
      </c>
      <c r="E4486" s="0" t="n">
        <v>0</v>
      </c>
      <c r="F4486" s="0" t="n">
        <v>0</v>
      </c>
      <c r="G4486" s="0" t="n">
        <v>0</v>
      </c>
      <c r="H4486" s="0" t="n">
        <v>0</v>
      </c>
      <c r="I4486" s="0" t="n">
        <v>0</v>
      </c>
      <c r="J4486" s="0" t="n">
        <v>39</v>
      </c>
      <c r="K4486" s="37" t="n">
        <f aca="false">E4486+Inputs!$B$5*F4486</f>
        <v>0</v>
      </c>
      <c r="L4486" s="37" t="n">
        <f aca="false">G4486+Inputs!$B$6*H4486</f>
        <v>0</v>
      </c>
      <c r="M4486" s="37" t="n">
        <f aca="false">I4486+Inputs!$B$7*J4486</f>
        <v>48.399</v>
      </c>
      <c r="N4486" s="37" t="n">
        <f aca="false">K4486+L4486+M4486</f>
        <v>48.399</v>
      </c>
    </row>
    <row r="4487" customFormat="false" ht="15" hidden="false" customHeight="false" outlineLevel="0" collapsed="false">
      <c r="A4487" s="0" t="s">
        <v>9</v>
      </c>
      <c r="B4487" s="0" t="s">
        <v>384</v>
      </c>
      <c r="C4487" s="15" t="n">
        <v>45474</v>
      </c>
      <c r="D4487" s="0" t="n">
        <v>2</v>
      </c>
      <c r="E4487" s="0" t="n">
        <v>0</v>
      </c>
      <c r="F4487" s="0" t="n">
        <v>0</v>
      </c>
      <c r="G4487" s="0" t="n">
        <v>0</v>
      </c>
      <c r="H4487" s="0" t="n">
        <v>0</v>
      </c>
      <c r="I4487" s="0" t="n">
        <v>0</v>
      </c>
      <c r="J4487" s="0" t="n">
        <v>36</v>
      </c>
      <c r="K4487" s="37" t="n">
        <f aca="false">E4487+Inputs!$B$5*F4487</f>
        <v>0</v>
      </c>
      <c r="L4487" s="37" t="n">
        <f aca="false">G4487+Inputs!$B$6*H4487</f>
        <v>0</v>
      </c>
      <c r="M4487" s="37" t="n">
        <f aca="false">I4487+Inputs!$B$7*J4487</f>
        <v>44.676</v>
      </c>
      <c r="N4487" s="37" t="n">
        <f aca="false">K4487+L4487+M4487</f>
        <v>44.676</v>
      </c>
    </row>
    <row r="4488" customFormat="false" ht="15" hidden="false" customHeight="false" outlineLevel="0" collapsed="false">
      <c r="A4488" s="0" t="s">
        <v>9</v>
      </c>
      <c r="B4488" s="0" t="s">
        <v>384</v>
      </c>
      <c r="C4488" s="15" t="n">
        <v>45505</v>
      </c>
      <c r="D4488" s="0" t="n">
        <v>2</v>
      </c>
      <c r="E4488" s="0" t="n">
        <v>0</v>
      </c>
      <c r="F4488" s="0" t="n">
        <v>1</v>
      </c>
      <c r="G4488" s="0" t="n">
        <v>0</v>
      </c>
      <c r="H4488" s="0" t="n">
        <v>0</v>
      </c>
      <c r="I4488" s="0" t="n">
        <v>0</v>
      </c>
      <c r="J4488" s="0" t="n">
        <v>24</v>
      </c>
      <c r="K4488" s="37" t="n">
        <f aca="false">E4488+Inputs!$B$5*F4488</f>
        <v>1.275</v>
      </c>
      <c r="L4488" s="37" t="n">
        <f aca="false">G4488+Inputs!$B$6*H4488</f>
        <v>0</v>
      </c>
      <c r="M4488" s="37" t="n">
        <f aca="false">I4488+Inputs!$B$7*J4488</f>
        <v>29.784</v>
      </c>
      <c r="N4488" s="37" t="n">
        <f aca="false">K4488+L4488+M4488</f>
        <v>31.059</v>
      </c>
    </row>
    <row r="4489" customFormat="false" ht="15" hidden="false" customHeight="false" outlineLevel="0" collapsed="false">
      <c r="A4489" s="0" t="s">
        <v>9</v>
      </c>
      <c r="B4489" s="0" t="s">
        <v>384</v>
      </c>
      <c r="C4489" s="15" t="n">
        <v>45536</v>
      </c>
      <c r="D4489" s="0" t="n">
        <v>2</v>
      </c>
      <c r="E4489" s="0" t="n">
        <v>0</v>
      </c>
      <c r="F4489" s="0" t="n">
        <v>2</v>
      </c>
      <c r="G4489" s="0" t="n">
        <v>0</v>
      </c>
      <c r="H4489" s="0" t="n">
        <v>0</v>
      </c>
      <c r="I4489" s="0" t="n">
        <v>0</v>
      </c>
      <c r="J4489" s="0" t="n">
        <v>22</v>
      </c>
      <c r="K4489" s="37" t="n">
        <f aca="false">E4489+Inputs!$B$5*F4489</f>
        <v>2.55</v>
      </c>
      <c r="L4489" s="37" t="n">
        <f aca="false">G4489+Inputs!$B$6*H4489</f>
        <v>0</v>
      </c>
      <c r="M4489" s="37" t="n">
        <f aca="false">I4489+Inputs!$B$7*J4489</f>
        <v>27.302</v>
      </c>
      <c r="N4489" s="37" t="n">
        <f aca="false">K4489+L4489+M4489</f>
        <v>29.852</v>
      </c>
    </row>
    <row r="4490" customFormat="false" ht="15" hidden="false" customHeight="false" outlineLevel="0" collapsed="false">
      <c r="A4490" s="0" t="s">
        <v>9</v>
      </c>
      <c r="B4490" s="0" t="s">
        <v>384</v>
      </c>
      <c r="C4490" s="15" t="n">
        <v>45566</v>
      </c>
      <c r="D4490" s="0" t="n">
        <v>2</v>
      </c>
      <c r="E4490" s="0" t="n">
        <v>0</v>
      </c>
      <c r="F4490" s="0" t="n">
        <v>0</v>
      </c>
      <c r="G4490" s="0" t="n">
        <v>0</v>
      </c>
      <c r="H4490" s="0" t="n">
        <v>1</v>
      </c>
      <c r="I4490" s="0" t="n">
        <v>0</v>
      </c>
      <c r="J4490" s="0" t="n">
        <v>30</v>
      </c>
      <c r="K4490" s="37" t="n">
        <f aca="false">E4490+Inputs!$B$5*F4490</f>
        <v>0</v>
      </c>
      <c r="L4490" s="37" t="n">
        <f aca="false">G4490+Inputs!$B$6*H4490</f>
        <v>1.275</v>
      </c>
      <c r="M4490" s="37" t="n">
        <f aca="false">I4490+Inputs!$B$7*J4490</f>
        <v>37.23</v>
      </c>
      <c r="N4490" s="37" t="n">
        <f aca="false">K4490+L4490+M4490</f>
        <v>38.505</v>
      </c>
    </row>
    <row r="4491" customFormat="false" ht="15" hidden="false" customHeight="false" outlineLevel="0" collapsed="false">
      <c r="A4491" s="0" t="s">
        <v>9</v>
      </c>
      <c r="B4491" s="0" t="s">
        <v>384</v>
      </c>
      <c r="C4491" s="15" t="n">
        <v>45597</v>
      </c>
      <c r="D4491" s="0" t="n">
        <v>2</v>
      </c>
      <c r="E4491" s="0" t="n">
        <v>0</v>
      </c>
      <c r="F4491" s="0" t="n">
        <v>0</v>
      </c>
      <c r="G4491" s="0" t="n">
        <v>0</v>
      </c>
      <c r="H4491" s="0" t="n">
        <v>0</v>
      </c>
      <c r="I4491" s="0" t="n">
        <v>0</v>
      </c>
      <c r="J4491" s="0" t="n">
        <v>34</v>
      </c>
      <c r="K4491" s="37" t="n">
        <f aca="false">E4491+Inputs!$B$5*F4491</f>
        <v>0</v>
      </c>
      <c r="L4491" s="37" t="n">
        <f aca="false">G4491+Inputs!$B$6*H4491</f>
        <v>0</v>
      </c>
      <c r="M4491" s="37" t="n">
        <f aca="false">I4491+Inputs!$B$7*J4491</f>
        <v>42.194</v>
      </c>
      <c r="N4491" s="37" t="n">
        <f aca="false">K4491+L4491+M4491</f>
        <v>42.194</v>
      </c>
    </row>
    <row r="4492" customFormat="false" ht="15" hidden="false" customHeight="false" outlineLevel="0" collapsed="false">
      <c r="A4492" s="0" t="s">
        <v>9</v>
      </c>
      <c r="B4492" s="0" t="s">
        <v>384</v>
      </c>
      <c r="C4492" s="15" t="n">
        <v>45627</v>
      </c>
      <c r="D4492" s="0" t="n">
        <v>2</v>
      </c>
      <c r="E4492" s="0" t="n">
        <v>0</v>
      </c>
      <c r="F4492" s="0" t="n">
        <v>1</v>
      </c>
      <c r="G4492" s="0" t="n">
        <v>0</v>
      </c>
      <c r="H4492" s="0" t="n">
        <v>0</v>
      </c>
      <c r="I4492" s="0" t="n">
        <v>0</v>
      </c>
      <c r="J4492" s="0" t="n">
        <v>30</v>
      </c>
      <c r="K4492" s="37" t="n">
        <f aca="false">E4492+Inputs!$B$5*F4492</f>
        <v>1.275</v>
      </c>
      <c r="L4492" s="37" t="n">
        <f aca="false">G4492+Inputs!$B$6*H4492</f>
        <v>0</v>
      </c>
      <c r="M4492" s="37" t="n">
        <f aca="false">I4492+Inputs!$B$7*J4492</f>
        <v>37.23</v>
      </c>
      <c r="N4492" s="37" t="n">
        <f aca="false">K4492+L4492+M4492</f>
        <v>38.505</v>
      </c>
    </row>
    <row r="4493" customFormat="false" ht="15" hidden="false" customHeight="false" outlineLevel="0" collapsed="false">
      <c r="A4493" s="0" t="s">
        <v>9</v>
      </c>
      <c r="B4493" s="0" t="s">
        <v>384</v>
      </c>
      <c r="C4493" s="15" t="n">
        <v>45658</v>
      </c>
      <c r="D4493" s="0" t="n">
        <v>2</v>
      </c>
      <c r="E4493" s="0" t="n">
        <v>0</v>
      </c>
      <c r="F4493" s="0" t="n">
        <v>0</v>
      </c>
      <c r="G4493" s="0" t="n">
        <v>0</v>
      </c>
      <c r="H4493" s="0" t="n">
        <v>0</v>
      </c>
      <c r="I4493" s="0" t="n">
        <v>0</v>
      </c>
      <c r="J4493" s="0" t="n">
        <v>25</v>
      </c>
      <c r="K4493" s="37" t="n">
        <f aca="false">E4493+Inputs!$B$5*F4493</f>
        <v>0</v>
      </c>
      <c r="L4493" s="37" t="n">
        <f aca="false">G4493+Inputs!$B$6*H4493</f>
        <v>0</v>
      </c>
      <c r="M4493" s="37" t="n">
        <f aca="false">I4493+Inputs!$B$7*J4493</f>
        <v>31.025</v>
      </c>
      <c r="N4493" s="37" t="n">
        <f aca="false">K4493+L4493+M4493</f>
        <v>31.025</v>
      </c>
    </row>
    <row r="4494" customFormat="false" ht="15" hidden="false" customHeight="false" outlineLevel="0" collapsed="false">
      <c r="A4494" s="0" t="s">
        <v>9</v>
      </c>
      <c r="B4494" s="0" t="s">
        <v>384</v>
      </c>
      <c r="C4494" s="15" t="n">
        <v>45689</v>
      </c>
      <c r="D4494" s="0" t="n">
        <v>2</v>
      </c>
      <c r="E4494" s="0" t="n">
        <v>0</v>
      </c>
      <c r="F4494" s="0" t="n">
        <v>0</v>
      </c>
      <c r="G4494" s="0" t="n">
        <v>0</v>
      </c>
      <c r="H4494" s="0" t="n">
        <v>1</v>
      </c>
      <c r="I4494" s="0" t="n">
        <v>0</v>
      </c>
      <c r="J4494" s="0" t="n">
        <v>19</v>
      </c>
      <c r="K4494" s="37" t="n">
        <f aca="false">E4494+Inputs!$B$5*F4494</f>
        <v>0</v>
      </c>
      <c r="L4494" s="37" t="n">
        <f aca="false">G4494+Inputs!$B$6*H4494</f>
        <v>1.275</v>
      </c>
      <c r="M4494" s="37" t="n">
        <f aca="false">I4494+Inputs!$B$7*J4494</f>
        <v>23.579</v>
      </c>
      <c r="N4494" s="37" t="n">
        <f aca="false">K4494+L4494+M4494</f>
        <v>24.854</v>
      </c>
    </row>
    <row r="4495" customFormat="false" ht="15" hidden="false" customHeight="false" outlineLevel="0" collapsed="false">
      <c r="A4495" s="0" t="s">
        <v>9</v>
      </c>
      <c r="B4495" s="0" t="s">
        <v>384</v>
      </c>
      <c r="C4495" s="15" t="n">
        <v>45717</v>
      </c>
      <c r="D4495" s="0" t="n">
        <v>2</v>
      </c>
      <c r="E4495" s="0" t="n">
        <v>0</v>
      </c>
      <c r="F4495" s="0" t="n">
        <v>0</v>
      </c>
      <c r="G4495" s="0" t="n">
        <v>0</v>
      </c>
      <c r="H4495" s="0" t="n">
        <v>0</v>
      </c>
      <c r="I4495" s="0" t="n">
        <v>0</v>
      </c>
      <c r="J4495" s="0" t="n">
        <v>36</v>
      </c>
      <c r="K4495" s="37" t="n">
        <f aca="false">E4495+Inputs!$B$5*F4495</f>
        <v>0</v>
      </c>
      <c r="L4495" s="37" t="n">
        <f aca="false">G4495+Inputs!$B$6*H4495</f>
        <v>0</v>
      </c>
      <c r="M4495" s="37" t="n">
        <f aca="false">I4495+Inputs!$B$7*J4495</f>
        <v>44.676</v>
      </c>
      <c r="N4495" s="37" t="n">
        <f aca="false">K4495+L4495+M4495</f>
        <v>44.676</v>
      </c>
    </row>
    <row r="4496" customFormat="false" ht="15" hidden="false" customHeight="false" outlineLevel="0" collapsed="false">
      <c r="A4496" s="0" t="s">
        <v>9</v>
      </c>
      <c r="B4496" s="0" t="s">
        <v>384</v>
      </c>
      <c r="C4496" s="15" t="n">
        <v>45748</v>
      </c>
      <c r="D4496" s="0" t="n">
        <v>2</v>
      </c>
      <c r="E4496" s="0" t="n">
        <v>0</v>
      </c>
      <c r="F4496" s="0" t="n">
        <v>0</v>
      </c>
      <c r="G4496" s="0" t="n">
        <v>0</v>
      </c>
      <c r="H4496" s="0" t="n">
        <v>0</v>
      </c>
      <c r="I4496" s="0" t="n">
        <v>0</v>
      </c>
      <c r="J4496" s="0" t="n">
        <v>18</v>
      </c>
      <c r="K4496" s="37" t="n">
        <f aca="false">E4496+Inputs!$B$5*F4496</f>
        <v>0</v>
      </c>
      <c r="L4496" s="37" t="n">
        <f aca="false">G4496+Inputs!$B$6*H4496</f>
        <v>0</v>
      </c>
      <c r="M4496" s="37" t="n">
        <f aca="false">I4496+Inputs!$B$7*J4496</f>
        <v>22.338</v>
      </c>
      <c r="N4496" s="37" t="n">
        <f aca="false">K4496+L4496+M4496</f>
        <v>22.338</v>
      </c>
    </row>
    <row r="4497" customFormat="false" ht="15" hidden="false" customHeight="false" outlineLevel="0" collapsed="false">
      <c r="A4497" s="0" t="s">
        <v>9</v>
      </c>
      <c r="B4497" s="0" t="s">
        <v>384</v>
      </c>
      <c r="C4497" s="15" t="n">
        <v>45778</v>
      </c>
      <c r="D4497" s="0" t="n">
        <v>2</v>
      </c>
      <c r="E4497" s="0" t="n">
        <v>0</v>
      </c>
      <c r="F4497" s="0" t="n">
        <v>1</v>
      </c>
      <c r="G4497" s="0" t="n">
        <v>0</v>
      </c>
      <c r="H4497" s="0" t="n">
        <v>0</v>
      </c>
      <c r="I4497" s="0" t="n">
        <v>0</v>
      </c>
      <c r="J4497" s="0" t="n">
        <v>36</v>
      </c>
      <c r="K4497" s="37" t="n">
        <f aca="false">E4497+Inputs!$B$5*F4497</f>
        <v>1.275</v>
      </c>
      <c r="L4497" s="37" t="n">
        <f aca="false">G4497+Inputs!$B$6*H4497</f>
        <v>0</v>
      </c>
      <c r="M4497" s="37" t="n">
        <f aca="false">I4497+Inputs!$B$7*J4497</f>
        <v>44.676</v>
      </c>
      <c r="N4497" s="37" t="n">
        <f aca="false">K4497+L4497+M4497</f>
        <v>45.951</v>
      </c>
    </row>
    <row r="4498" customFormat="false" ht="15" hidden="false" customHeight="false" outlineLevel="0" collapsed="false">
      <c r="A4498" s="0" t="s">
        <v>9</v>
      </c>
      <c r="B4498" s="0" t="s">
        <v>384</v>
      </c>
      <c r="C4498" s="15" t="n">
        <v>45809</v>
      </c>
      <c r="D4498" s="0" t="n">
        <v>2</v>
      </c>
      <c r="E4498" s="0" t="n">
        <v>0</v>
      </c>
      <c r="F4498" s="0" t="n">
        <v>0</v>
      </c>
      <c r="G4498" s="0" t="n">
        <v>0</v>
      </c>
      <c r="H4498" s="0" t="n">
        <v>0</v>
      </c>
      <c r="I4498" s="0" t="n">
        <v>0</v>
      </c>
      <c r="J4498" s="0" t="n">
        <v>39</v>
      </c>
      <c r="K4498" s="37" t="n">
        <f aca="false">E4498+Inputs!$B$5*F4498</f>
        <v>0</v>
      </c>
      <c r="L4498" s="37" t="n">
        <f aca="false">G4498+Inputs!$B$6*H4498</f>
        <v>0</v>
      </c>
      <c r="M4498" s="37" t="n">
        <f aca="false">I4498+Inputs!$B$7*J4498</f>
        <v>48.399</v>
      </c>
      <c r="N4498" s="37" t="n">
        <f aca="false">K4498+L4498+M4498</f>
        <v>48.399</v>
      </c>
    </row>
    <row r="4499" customFormat="false" ht="15" hidden="false" customHeight="false" outlineLevel="0" collapsed="false">
      <c r="A4499" s="0" t="s">
        <v>9</v>
      </c>
      <c r="B4499" s="0" t="s">
        <v>384</v>
      </c>
      <c r="C4499" s="15" t="n">
        <v>45839</v>
      </c>
      <c r="D4499" s="0" t="n">
        <v>2</v>
      </c>
      <c r="E4499" s="0" t="n">
        <v>0</v>
      </c>
      <c r="F4499" s="0" t="n">
        <v>0</v>
      </c>
      <c r="G4499" s="0" t="n">
        <v>0</v>
      </c>
      <c r="H4499" s="0" t="n">
        <v>1</v>
      </c>
      <c r="I4499" s="0" t="n">
        <v>0</v>
      </c>
      <c r="J4499" s="0" t="n">
        <v>22</v>
      </c>
      <c r="K4499" s="37" t="n">
        <f aca="false">E4499+Inputs!$B$5*F4499</f>
        <v>0</v>
      </c>
      <c r="L4499" s="37" t="n">
        <f aca="false">G4499+Inputs!$B$6*H4499</f>
        <v>1.275</v>
      </c>
      <c r="M4499" s="37" t="n">
        <f aca="false">I4499+Inputs!$B$7*J4499</f>
        <v>27.302</v>
      </c>
      <c r="N4499" s="37" t="n">
        <f aca="false">K4499+L4499+M4499</f>
        <v>28.577</v>
      </c>
    </row>
    <row r="4500" customFormat="false" ht="15" hidden="false" customHeight="false" outlineLevel="0" collapsed="false">
      <c r="A4500" s="0" t="s">
        <v>9</v>
      </c>
      <c r="B4500" s="0" t="s">
        <v>384</v>
      </c>
      <c r="C4500" s="15" t="n">
        <v>45870</v>
      </c>
      <c r="D4500" s="0" t="n">
        <v>2</v>
      </c>
      <c r="E4500" s="0" t="n">
        <v>0</v>
      </c>
      <c r="F4500" s="0" t="n">
        <v>0</v>
      </c>
      <c r="G4500" s="0" t="n">
        <v>0</v>
      </c>
      <c r="H4500" s="0" t="n">
        <v>0</v>
      </c>
      <c r="I4500" s="0" t="n">
        <v>0</v>
      </c>
      <c r="J4500" s="0" t="n">
        <v>33</v>
      </c>
      <c r="K4500" s="37" t="n">
        <f aca="false">E4500+Inputs!$B$5*F4500</f>
        <v>0</v>
      </c>
      <c r="L4500" s="37" t="n">
        <f aca="false">G4500+Inputs!$B$6*H4500</f>
        <v>0</v>
      </c>
      <c r="M4500" s="37" t="n">
        <f aca="false">I4500+Inputs!$B$7*J4500</f>
        <v>40.953</v>
      </c>
      <c r="N4500" s="37" t="n">
        <f aca="false">K4500+L4500+M4500</f>
        <v>40.953</v>
      </c>
    </row>
    <row r="4501" customFormat="false" ht="15" hidden="false" customHeight="false" outlineLevel="0" collapsed="false">
      <c r="A4501" s="0" t="s">
        <v>9</v>
      </c>
      <c r="B4501" s="0" t="s">
        <v>384</v>
      </c>
      <c r="C4501" s="15" t="n">
        <v>45901</v>
      </c>
      <c r="D4501" s="0" t="n">
        <v>2</v>
      </c>
      <c r="E4501" s="0" t="n">
        <v>0</v>
      </c>
      <c r="F4501" s="0" t="n">
        <v>0</v>
      </c>
      <c r="G4501" s="0" t="n">
        <v>0</v>
      </c>
      <c r="H4501" s="0" t="n">
        <v>0</v>
      </c>
      <c r="I4501" s="0" t="n">
        <v>0</v>
      </c>
      <c r="J4501" s="0" t="n">
        <v>25</v>
      </c>
      <c r="K4501" s="37" t="n">
        <f aca="false">E4501+Inputs!$B$5*F4501</f>
        <v>0</v>
      </c>
      <c r="L4501" s="37" t="n">
        <f aca="false">G4501+Inputs!$B$6*H4501</f>
        <v>0</v>
      </c>
      <c r="M4501" s="37" t="n">
        <f aca="false">I4501+Inputs!$B$7*J4501</f>
        <v>31.025</v>
      </c>
      <c r="N4501" s="37" t="n">
        <f aca="false">K4501+L4501+M4501</f>
        <v>31.025</v>
      </c>
    </row>
    <row r="4502" customFormat="false" ht="15" hidden="false" customHeight="false" outlineLevel="0" collapsed="false">
      <c r="A4502" s="0" t="s">
        <v>9</v>
      </c>
      <c r="B4502" s="0" t="s">
        <v>384</v>
      </c>
      <c r="C4502" s="15" t="n">
        <v>45931</v>
      </c>
      <c r="D4502" s="0" t="n">
        <v>2</v>
      </c>
      <c r="E4502" s="0" t="n">
        <v>0</v>
      </c>
      <c r="F4502" s="0" t="n">
        <v>2</v>
      </c>
      <c r="G4502" s="0" t="n">
        <v>0</v>
      </c>
      <c r="H4502" s="0" t="n">
        <v>1</v>
      </c>
      <c r="I4502" s="0" t="n">
        <v>0</v>
      </c>
      <c r="J4502" s="0" t="n">
        <v>18</v>
      </c>
      <c r="K4502" s="37" t="n">
        <f aca="false">E4502+Inputs!$B$5*F4502</f>
        <v>2.55</v>
      </c>
      <c r="L4502" s="37" t="n">
        <f aca="false">G4502+Inputs!$B$6*H4502</f>
        <v>1.275</v>
      </c>
      <c r="M4502" s="37" t="n">
        <f aca="false">I4502+Inputs!$B$7*J4502</f>
        <v>22.338</v>
      </c>
      <c r="N4502" s="37" t="n">
        <f aca="false">K4502+L4502+M4502</f>
        <v>26.163</v>
      </c>
    </row>
    <row r="4503" customFormat="false" ht="15" hidden="false" customHeight="false" outlineLevel="0" collapsed="false">
      <c r="A4503" s="0" t="s">
        <v>9</v>
      </c>
      <c r="B4503" s="0" t="s">
        <v>384</v>
      </c>
      <c r="C4503" s="15" t="n">
        <v>45962</v>
      </c>
      <c r="D4503" s="0" t="n">
        <v>2</v>
      </c>
      <c r="E4503" s="0" t="n">
        <v>0</v>
      </c>
      <c r="F4503" s="0" t="n">
        <v>0</v>
      </c>
      <c r="G4503" s="0" t="n">
        <v>0</v>
      </c>
      <c r="H4503" s="0" t="n">
        <v>0</v>
      </c>
      <c r="I4503" s="0" t="n">
        <v>0</v>
      </c>
      <c r="J4503" s="0" t="n">
        <v>25</v>
      </c>
      <c r="K4503" s="37" t="n">
        <f aca="false">E4503+Inputs!$B$5*F4503</f>
        <v>0</v>
      </c>
      <c r="L4503" s="37" t="n">
        <f aca="false">G4503+Inputs!$B$6*H4503</f>
        <v>0</v>
      </c>
      <c r="M4503" s="37" t="n">
        <f aca="false">I4503+Inputs!$B$7*J4503</f>
        <v>31.025</v>
      </c>
      <c r="N4503" s="37" t="n">
        <f aca="false">K4503+L4503+M4503</f>
        <v>31.025</v>
      </c>
    </row>
    <row r="4504" customFormat="false" ht="15" hidden="false" customHeight="false" outlineLevel="0" collapsed="false">
      <c r="A4504" s="0" t="s">
        <v>9</v>
      </c>
      <c r="B4504" s="0" t="s">
        <v>384</v>
      </c>
      <c r="C4504" s="15" t="n">
        <v>45992</v>
      </c>
      <c r="D4504" s="0" t="n">
        <v>2</v>
      </c>
      <c r="E4504" s="0" t="n">
        <v>0</v>
      </c>
      <c r="F4504" s="0" t="n">
        <v>2</v>
      </c>
      <c r="G4504" s="0" t="n">
        <v>0</v>
      </c>
      <c r="H4504" s="0" t="n">
        <v>0</v>
      </c>
      <c r="I4504" s="0" t="n">
        <v>0</v>
      </c>
      <c r="J4504" s="0" t="n">
        <v>24</v>
      </c>
      <c r="K4504" s="37" t="n">
        <f aca="false">E4504+Inputs!$B$5*F4504</f>
        <v>2.55</v>
      </c>
      <c r="L4504" s="37" t="n">
        <f aca="false">G4504+Inputs!$B$6*H4504</f>
        <v>0</v>
      </c>
      <c r="M4504" s="37" t="n">
        <f aca="false">I4504+Inputs!$B$7*J4504</f>
        <v>29.784</v>
      </c>
      <c r="N4504" s="37" t="n">
        <f aca="false">K4504+L4504+M4504</f>
        <v>32.334</v>
      </c>
    </row>
    <row r="4505" customFormat="false" ht="15" hidden="false" customHeight="false" outlineLevel="0" collapsed="false">
      <c r="A4505" s="0" t="s">
        <v>9</v>
      </c>
      <c r="B4505" s="0" t="s">
        <v>384</v>
      </c>
      <c r="C4505" s="15" t="n">
        <v>46023</v>
      </c>
      <c r="D4505" s="0" t="n">
        <v>2</v>
      </c>
      <c r="E4505" s="0" t="n">
        <v>0</v>
      </c>
      <c r="F4505" s="0" t="n">
        <v>0</v>
      </c>
      <c r="G4505" s="0" t="n">
        <v>0</v>
      </c>
      <c r="H4505" s="0" t="n">
        <v>0</v>
      </c>
      <c r="I4505" s="0" t="n">
        <v>0</v>
      </c>
      <c r="J4505" s="0" t="n">
        <v>20</v>
      </c>
      <c r="K4505" s="37" t="n">
        <f aca="false">E4505+Inputs!$B$5*F4505</f>
        <v>0</v>
      </c>
      <c r="L4505" s="37" t="n">
        <f aca="false">G4505+Inputs!$B$6*H4505</f>
        <v>0</v>
      </c>
      <c r="M4505" s="37" t="n">
        <f aca="false">I4505+Inputs!$B$7*J4505</f>
        <v>24.82</v>
      </c>
      <c r="N4505" s="37" t="n">
        <f aca="false">K4505+L4505+M4505</f>
        <v>24.82</v>
      </c>
    </row>
    <row r="4506" customFormat="false" ht="15" hidden="false" customHeight="false" outlineLevel="0" collapsed="false">
      <c r="A4506" s="0" t="s">
        <v>9</v>
      </c>
      <c r="B4506" s="0" t="s">
        <v>384</v>
      </c>
      <c r="C4506" s="15" t="n">
        <v>46054</v>
      </c>
      <c r="D4506" s="0" t="n">
        <v>2</v>
      </c>
      <c r="E4506" s="0" t="n">
        <v>0</v>
      </c>
      <c r="F4506" s="0" t="n">
        <v>0</v>
      </c>
      <c r="G4506" s="0" t="n">
        <v>0</v>
      </c>
      <c r="H4506" s="0" t="n">
        <v>0</v>
      </c>
      <c r="I4506" s="0" t="n">
        <v>0</v>
      </c>
      <c r="J4506" s="0" t="n">
        <v>25</v>
      </c>
      <c r="K4506" s="37" t="n">
        <f aca="false">E4506+Inputs!$B$5*F4506</f>
        <v>0</v>
      </c>
      <c r="L4506" s="37" t="n">
        <f aca="false">G4506+Inputs!$B$6*H4506</f>
        <v>0</v>
      </c>
      <c r="M4506" s="37" t="n">
        <f aca="false">I4506+Inputs!$B$7*J4506</f>
        <v>31.025</v>
      </c>
      <c r="N4506" s="37" t="n">
        <f aca="false">K4506+L4506+M4506</f>
        <v>31.025</v>
      </c>
    </row>
    <row r="4507" customFormat="false" ht="15" hidden="false" customHeight="false" outlineLevel="0" collapsed="false">
      <c r="A4507" s="0" t="s">
        <v>9</v>
      </c>
      <c r="B4507" s="0" t="s">
        <v>384</v>
      </c>
      <c r="C4507" s="15" t="n">
        <v>46082</v>
      </c>
      <c r="D4507" s="0" t="n">
        <v>2</v>
      </c>
      <c r="E4507" s="0" t="n">
        <v>0</v>
      </c>
      <c r="F4507" s="0" t="n">
        <v>1</v>
      </c>
      <c r="G4507" s="0" t="n">
        <v>0</v>
      </c>
      <c r="H4507" s="0" t="n">
        <v>2</v>
      </c>
      <c r="I4507" s="0" t="n">
        <v>0</v>
      </c>
      <c r="J4507" s="0" t="n">
        <v>26</v>
      </c>
      <c r="K4507" s="37" t="n">
        <f aca="false">E4507+Inputs!$B$5*F4507</f>
        <v>1.275</v>
      </c>
      <c r="L4507" s="37" t="n">
        <f aca="false">G4507+Inputs!$B$6*H4507</f>
        <v>2.55</v>
      </c>
      <c r="M4507" s="37" t="n">
        <f aca="false">I4507+Inputs!$B$7*J4507</f>
        <v>32.266</v>
      </c>
      <c r="N4507" s="37" t="n">
        <f aca="false">K4507+L4507+M4507</f>
        <v>36.091</v>
      </c>
    </row>
    <row r="4508" customFormat="false" ht="15" hidden="false" customHeight="false" outlineLevel="0" collapsed="false">
      <c r="A4508" s="0" t="s">
        <v>9</v>
      </c>
      <c r="B4508" s="0" t="s">
        <v>384</v>
      </c>
      <c r="C4508" s="15" t="n">
        <v>46113</v>
      </c>
      <c r="D4508" s="0" t="n">
        <v>2</v>
      </c>
      <c r="E4508" s="0" t="n">
        <v>0</v>
      </c>
      <c r="F4508" s="0" t="n">
        <v>1</v>
      </c>
      <c r="G4508" s="0" t="n">
        <v>0</v>
      </c>
      <c r="H4508" s="0" t="n">
        <v>1</v>
      </c>
      <c r="I4508" s="0" t="n">
        <v>0</v>
      </c>
      <c r="J4508" s="0" t="n">
        <v>16</v>
      </c>
      <c r="K4508" s="37" t="n">
        <f aca="false">E4508+Inputs!$B$5*F4508</f>
        <v>1.275</v>
      </c>
      <c r="L4508" s="37" t="n">
        <f aca="false">G4508+Inputs!$B$6*H4508</f>
        <v>1.275</v>
      </c>
      <c r="M4508" s="37" t="n">
        <f aca="false">I4508+Inputs!$B$7*J4508</f>
        <v>19.856</v>
      </c>
      <c r="N4508" s="37" t="n">
        <f aca="false">K4508+L4508+M4508</f>
        <v>22.406</v>
      </c>
    </row>
    <row r="4509" customFormat="false" ht="15" hidden="false" customHeight="false" outlineLevel="0" collapsed="false">
      <c r="A4509" s="0" t="s">
        <v>9</v>
      </c>
      <c r="B4509" s="0" t="s">
        <v>384</v>
      </c>
      <c r="C4509" s="15" t="n">
        <v>46143</v>
      </c>
      <c r="D4509" s="0" t="n">
        <v>2</v>
      </c>
      <c r="E4509" s="0" t="n">
        <v>0</v>
      </c>
      <c r="F4509" s="0" t="n">
        <v>4</v>
      </c>
      <c r="G4509" s="0" t="n">
        <v>0</v>
      </c>
      <c r="H4509" s="0" t="n">
        <v>1</v>
      </c>
      <c r="I4509" s="0" t="n">
        <v>0</v>
      </c>
      <c r="J4509" s="0" t="n">
        <v>27</v>
      </c>
      <c r="K4509" s="37" t="n">
        <f aca="false">E4509+Inputs!$B$5*F4509</f>
        <v>5.1</v>
      </c>
      <c r="L4509" s="37" t="n">
        <f aca="false">G4509+Inputs!$B$6*H4509</f>
        <v>1.275</v>
      </c>
      <c r="M4509" s="37" t="n">
        <f aca="false">I4509+Inputs!$B$7*J4509</f>
        <v>33.507</v>
      </c>
      <c r="N4509" s="37" t="n">
        <f aca="false">K4509+L4509+M4509</f>
        <v>39.882</v>
      </c>
    </row>
    <row r="4510" customFormat="false" ht="15" hidden="false" customHeight="false" outlineLevel="0" collapsed="false">
      <c r="A4510" s="0" t="s">
        <v>9</v>
      </c>
      <c r="B4510" s="0" t="s">
        <v>384</v>
      </c>
      <c r="C4510" s="15" t="n">
        <v>46174</v>
      </c>
      <c r="D4510" s="0" t="n">
        <v>2</v>
      </c>
      <c r="E4510" s="0" t="n">
        <v>0</v>
      </c>
      <c r="F4510" s="0" t="n">
        <v>3</v>
      </c>
      <c r="G4510" s="0" t="n">
        <v>0</v>
      </c>
      <c r="H4510" s="0" t="n">
        <v>2</v>
      </c>
      <c r="I4510" s="0" t="n">
        <v>0</v>
      </c>
      <c r="J4510" s="0" t="n">
        <v>46</v>
      </c>
      <c r="K4510" s="37" t="n">
        <f aca="false">E4510+Inputs!$B$5*F4510</f>
        <v>3.825</v>
      </c>
      <c r="L4510" s="37" t="n">
        <f aca="false">G4510+Inputs!$B$6*H4510</f>
        <v>2.55</v>
      </c>
      <c r="M4510" s="37" t="n">
        <f aca="false">I4510+Inputs!$B$7*J4510</f>
        <v>57.086</v>
      </c>
      <c r="N4510" s="37" t="n">
        <f aca="false">K4510+L4510+M4510</f>
        <v>63.461</v>
      </c>
    </row>
    <row r="4511" customFormat="false" ht="15" hidden="false" customHeight="false" outlineLevel="0" collapsed="false">
      <c r="A4511" s="0" t="s">
        <v>9</v>
      </c>
      <c r="B4511" s="0" t="s">
        <v>384</v>
      </c>
      <c r="C4511" s="15" t="n">
        <v>46204</v>
      </c>
      <c r="D4511" s="0" t="n">
        <v>2</v>
      </c>
      <c r="E4511" s="0" t="n">
        <v>0</v>
      </c>
      <c r="F4511" s="0" t="n">
        <v>2</v>
      </c>
      <c r="G4511" s="0" t="n">
        <v>0</v>
      </c>
      <c r="H4511" s="0" t="n">
        <v>3</v>
      </c>
      <c r="I4511" s="0" t="n">
        <v>0</v>
      </c>
      <c r="J4511" s="0" t="n">
        <v>35</v>
      </c>
      <c r="K4511" s="37" t="n">
        <f aca="false">E4511+Inputs!$B$5*F4511</f>
        <v>2.55</v>
      </c>
      <c r="L4511" s="37" t="n">
        <f aca="false">G4511+Inputs!$B$6*H4511</f>
        <v>3.825</v>
      </c>
      <c r="M4511" s="37" t="n">
        <f aca="false">I4511+Inputs!$B$7*J4511</f>
        <v>43.435</v>
      </c>
      <c r="N4511" s="37" t="n">
        <f aca="false">K4511+L4511+M4511</f>
        <v>49.81</v>
      </c>
    </row>
    <row r="4512" customFormat="false" ht="15" hidden="false" customHeight="false" outlineLevel="0" collapsed="false">
      <c r="A4512" s="0" t="s">
        <v>9</v>
      </c>
      <c r="B4512" s="0" t="s">
        <v>384</v>
      </c>
      <c r="C4512" s="15" t="n">
        <v>46235</v>
      </c>
      <c r="D4512" s="0" t="n">
        <v>2</v>
      </c>
      <c r="E4512" s="0" t="n">
        <v>0</v>
      </c>
      <c r="F4512" s="0" t="n">
        <v>3</v>
      </c>
      <c r="G4512" s="0" t="n">
        <v>0</v>
      </c>
      <c r="H4512" s="0" t="n">
        <v>2</v>
      </c>
      <c r="I4512" s="0" t="n">
        <v>0</v>
      </c>
      <c r="J4512" s="0" t="n">
        <v>28</v>
      </c>
      <c r="K4512" s="37" t="n">
        <f aca="false">E4512+Inputs!$B$5*F4512</f>
        <v>3.825</v>
      </c>
      <c r="L4512" s="37" t="n">
        <f aca="false">G4512+Inputs!$B$6*H4512</f>
        <v>2.55</v>
      </c>
      <c r="M4512" s="37" t="n">
        <f aca="false">I4512+Inputs!$B$7*J4512</f>
        <v>34.748</v>
      </c>
      <c r="N4512" s="37" t="n">
        <f aca="false">K4512+L4512+M4512</f>
        <v>41.123</v>
      </c>
    </row>
    <row r="4513" customFormat="false" ht="15" hidden="false" customHeight="false" outlineLevel="0" collapsed="false">
      <c r="A4513" s="0" t="s">
        <v>9</v>
      </c>
      <c r="B4513" s="0" t="s">
        <v>404</v>
      </c>
      <c r="C4513" s="15" t="n">
        <v>44927</v>
      </c>
      <c r="D4513" s="0" t="n">
        <v>2</v>
      </c>
      <c r="E4513" s="0" t="n">
        <v>0</v>
      </c>
      <c r="F4513" s="0" t="n">
        <v>12</v>
      </c>
      <c r="G4513" s="0" t="n">
        <v>0</v>
      </c>
      <c r="H4513" s="0" t="n">
        <v>0</v>
      </c>
      <c r="I4513" s="0" t="n">
        <v>0</v>
      </c>
      <c r="J4513" s="0" t="n">
        <v>103</v>
      </c>
      <c r="K4513" s="37" t="n">
        <f aca="false">E4513+Inputs!$B$5*F4513</f>
        <v>15.3</v>
      </c>
      <c r="L4513" s="37" t="n">
        <f aca="false">G4513+Inputs!$B$6*H4513</f>
        <v>0</v>
      </c>
      <c r="M4513" s="37" t="n">
        <f aca="false">I4513+Inputs!$B$7*J4513</f>
        <v>127.823</v>
      </c>
      <c r="N4513" s="37" t="n">
        <f aca="false">K4513+L4513+M4513</f>
        <v>143.123</v>
      </c>
    </row>
    <row r="4514" customFormat="false" ht="15" hidden="false" customHeight="false" outlineLevel="0" collapsed="false">
      <c r="A4514" s="0" t="s">
        <v>9</v>
      </c>
      <c r="B4514" s="0" t="s">
        <v>404</v>
      </c>
      <c r="C4514" s="15" t="n">
        <v>44958</v>
      </c>
      <c r="D4514" s="0" t="n">
        <v>2</v>
      </c>
      <c r="E4514" s="0" t="n">
        <v>0</v>
      </c>
      <c r="F4514" s="0" t="n">
        <v>13</v>
      </c>
      <c r="G4514" s="0" t="n">
        <v>0</v>
      </c>
      <c r="H4514" s="0" t="n">
        <v>1</v>
      </c>
      <c r="I4514" s="0" t="n">
        <v>0</v>
      </c>
      <c r="J4514" s="0" t="n">
        <v>87</v>
      </c>
      <c r="K4514" s="37" t="n">
        <f aca="false">E4514+Inputs!$B$5*F4514</f>
        <v>16.575</v>
      </c>
      <c r="L4514" s="37" t="n">
        <f aca="false">G4514+Inputs!$B$6*H4514</f>
        <v>1.275</v>
      </c>
      <c r="M4514" s="37" t="n">
        <f aca="false">I4514+Inputs!$B$7*J4514</f>
        <v>107.967</v>
      </c>
      <c r="N4514" s="37" t="n">
        <f aca="false">K4514+L4514+M4514</f>
        <v>125.817</v>
      </c>
    </row>
    <row r="4515" customFormat="false" ht="15" hidden="false" customHeight="false" outlineLevel="0" collapsed="false">
      <c r="A4515" s="0" t="s">
        <v>9</v>
      </c>
      <c r="B4515" s="0" t="s">
        <v>404</v>
      </c>
      <c r="C4515" s="15" t="n">
        <v>44986</v>
      </c>
      <c r="D4515" s="0" t="n">
        <v>2</v>
      </c>
      <c r="E4515" s="0" t="n">
        <v>0</v>
      </c>
      <c r="F4515" s="0" t="n">
        <v>5</v>
      </c>
      <c r="G4515" s="0" t="n">
        <v>0</v>
      </c>
      <c r="H4515" s="0" t="n">
        <v>0</v>
      </c>
      <c r="I4515" s="0" t="n">
        <v>0</v>
      </c>
      <c r="J4515" s="0" t="n">
        <v>12</v>
      </c>
      <c r="K4515" s="37" t="n">
        <f aca="false">E4515+Inputs!$B$5*F4515</f>
        <v>6.375</v>
      </c>
      <c r="L4515" s="37" t="n">
        <f aca="false">G4515+Inputs!$B$6*H4515</f>
        <v>0</v>
      </c>
      <c r="M4515" s="37" t="n">
        <f aca="false">I4515+Inputs!$B$7*J4515</f>
        <v>14.892</v>
      </c>
      <c r="N4515" s="37" t="n">
        <f aca="false">K4515+L4515+M4515</f>
        <v>21.267</v>
      </c>
    </row>
    <row r="4516" customFormat="false" ht="15" hidden="false" customHeight="false" outlineLevel="0" collapsed="false">
      <c r="A4516" s="0" t="s">
        <v>9</v>
      </c>
      <c r="B4516" s="0" t="s">
        <v>404</v>
      </c>
      <c r="C4516" s="15" t="n">
        <v>45017</v>
      </c>
      <c r="D4516" s="0" t="n">
        <v>2</v>
      </c>
      <c r="E4516" s="0" t="n">
        <v>0</v>
      </c>
      <c r="F4516" s="0" t="n">
        <v>2</v>
      </c>
      <c r="G4516" s="0" t="n">
        <v>0</v>
      </c>
      <c r="H4516" s="0" t="n">
        <v>0</v>
      </c>
      <c r="I4516" s="0" t="n">
        <v>0</v>
      </c>
      <c r="J4516" s="0" t="n">
        <v>37</v>
      </c>
      <c r="K4516" s="37" t="n">
        <f aca="false">E4516+Inputs!$B$5*F4516</f>
        <v>2.55</v>
      </c>
      <c r="L4516" s="37" t="n">
        <f aca="false">G4516+Inputs!$B$6*H4516</f>
        <v>0</v>
      </c>
      <c r="M4516" s="37" t="n">
        <f aca="false">I4516+Inputs!$B$7*J4516</f>
        <v>45.917</v>
      </c>
      <c r="N4516" s="37" t="n">
        <f aca="false">K4516+L4516+M4516</f>
        <v>48.467</v>
      </c>
    </row>
    <row r="4517" customFormat="false" ht="15" hidden="false" customHeight="false" outlineLevel="0" collapsed="false">
      <c r="A4517" s="0" t="s">
        <v>9</v>
      </c>
      <c r="B4517" s="0" t="s">
        <v>404</v>
      </c>
      <c r="C4517" s="15" t="n">
        <v>45047</v>
      </c>
      <c r="D4517" s="0" t="n">
        <v>2</v>
      </c>
      <c r="E4517" s="0" t="n">
        <v>0</v>
      </c>
      <c r="F4517" s="0" t="n">
        <v>17</v>
      </c>
      <c r="G4517" s="0" t="n">
        <v>0</v>
      </c>
      <c r="H4517" s="0" t="n">
        <v>1</v>
      </c>
      <c r="I4517" s="0" t="n">
        <v>0</v>
      </c>
      <c r="J4517" s="0" t="n">
        <v>140</v>
      </c>
      <c r="K4517" s="37" t="n">
        <f aca="false">E4517+Inputs!$B$5*F4517</f>
        <v>21.675</v>
      </c>
      <c r="L4517" s="37" t="n">
        <f aca="false">G4517+Inputs!$B$6*H4517</f>
        <v>1.275</v>
      </c>
      <c r="M4517" s="37" t="n">
        <f aca="false">I4517+Inputs!$B$7*J4517</f>
        <v>173.74</v>
      </c>
      <c r="N4517" s="37" t="n">
        <f aca="false">K4517+L4517+M4517</f>
        <v>196.69</v>
      </c>
    </row>
    <row r="4518" customFormat="false" ht="15" hidden="false" customHeight="false" outlineLevel="0" collapsed="false">
      <c r="A4518" s="0" t="s">
        <v>9</v>
      </c>
      <c r="B4518" s="0" t="s">
        <v>404</v>
      </c>
      <c r="C4518" s="15" t="n">
        <v>45078</v>
      </c>
      <c r="D4518" s="0" t="n">
        <v>2</v>
      </c>
      <c r="E4518" s="0" t="n">
        <v>0</v>
      </c>
      <c r="F4518" s="0" t="n">
        <v>16</v>
      </c>
      <c r="G4518" s="0" t="n">
        <v>0</v>
      </c>
      <c r="H4518" s="0" t="n">
        <v>0</v>
      </c>
      <c r="I4518" s="0" t="n">
        <v>0</v>
      </c>
      <c r="J4518" s="0" t="n">
        <v>144</v>
      </c>
      <c r="K4518" s="37" t="n">
        <f aca="false">E4518+Inputs!$B$5*F4518</f>
        <v>20.4</v>
      </c>
      <c r="L4518" s="37" t="n">
        <f aca="false">G4518+Inputs!$B$6*H4518</f>
        <v>0</v>
      </c>
      <c r="M4518" s="37" t="n">
        <f aca="false">I4518+Inputs!$B$7*J4518</f>
        <v>178.704</v>
      </c>
      <c r="N4518" s="37" t="n">
        <f aca="false">K4518+L4518+M4518</f>
        <v>199.104</v>
      </c>
    </row>
    <row r="4519" customFormat="false" ht="15" hidden="false" customHeight="false" outlineLevel="0" collapsed="false">
      <c r="A4519" s="0" t="s">
        <v>9</v>
      </c>
      <c r="B4519" s="0" t="s">
        <v>404</v>
      </c>
      <c r="C4519" s="15" t="n">
        <v>45108</v>
      </c>
      <c r="D4519" s="0" t="n">
        <v>2</v>
      </c>
      <c r="E4519" s="0" t="n">
        <v>0</v>
      </c>
      <c r="F4519" s="0" t="n">
        <v>10</v>
      </c>
      <c r="G4519" s="0" t="n">
        <v>0</v>
      </c>
      <c r="H4519" s="0" t="n">
        <v>0</v>
      </c>
      <c r="I4519" s="0" t="n">
        <v>0</v>
      </c>
      <c r="J4519" s="0" t="n">
        <v>162</v>
      </c>
      <c r="K4519" s="37" t="n">
        <f aca="false">E4519+Inputs!$B$5*F4519</f>
        <v>12.75</v>
      </c>
      <c r="L4519" s="37" t="n">
        <f aca="false">G4519+Inputs!$B$6*H4519</f>
        <v>0</v>
      </c>
      <c r="M4519" s="37" t="n">
        <f aca="false">I4519+Inputs!$B$7*J4519</f>
        <v>201.042</v>
      </c>
      <c r="N4519" s="37" t="n">
        <f aca="false">K4519+L4519+M4519</f>
        <v>213.792</v>
      </c>
    </row>
    <row r="4520" customFormat="false" ht="15" hidden="false" customHeight="false" outlineLevel="0" collapsed="false">
      <c r="A4520" s="0" t="s">
        <v>9</v>
      </c>
      <c r="B4520" s="0" t="s">
        <v>404</v>
      </c>
      <c r="C4520" s="15" t="n">
        <v>45139</v>
      </c>
      <c r="D4520" s="0" t="n">
        <v>2</v>
      </c>
      <c r="E4520" s="0" t="n">
        <v>0</v>
      </c>
      <c r="F4520" s="0" t="n">
        <v>15</v>
      </c>
      <c r="G4520" s="0" t="n">
        <v>0</v>
      </c>
      <c r="H4520" s="0" t="n">
        <v>1</v>
      </c>
      <c r="I4520" s="0" t="n">
        <v>0</v>
      </c>
      <c r="J4520" s="0" t="n">
        <v>177</v>
      </c>
      <c r="K4520" s="37" t="n">
        <f aca="false">E4520+Inputs!$B$5*F4520</f>
        <v>19.125</v>
      </c>
      <c r="L4520" s="37" t="n">
        <f aca="false">G4520+Inputs!$B$6*H4520</f>
        <v>1.275</v>
      </c>
      <c r="M4520" s="37" t="n">
        <f aca="false">I4520+Inputs!$B$7*J4520</f>
        <v>219.657</v>
      </c>
      <c r="N4520" s="37" t="n">
        <f aca="false">K4520+L4520+M4520</f>
        <v>240.057</v>
      </c>
    </row>
    <row r="4521" customFormat="false" ht="15" hidden="false" customHeight="false" outlineLevel="0" collapsed="false">
      <c r="A4521" s="0" t="s">
        <v>9</v>
      </c>
      <c r="B4521" s="0" t="s">
        <v>404</v>
      </c>
      <c r="C4521" s="15" t="n">
        <v>45170</v>
      </c>
      <c r="D4521" s="0" t="n">
        <v>2</v>
      </c>
      <c r="E4521" s="0" t="n">
        <v>0</v>
      </c>
      <c r="F4521" s="0" t="n">
        <v>18</v>
      </c>
      <c r="G4521" s="0" t="n">
        <v>0</v>
      </c>
      <c r="H4521" s="0" t="n">
        <v>0</v>
      </c>
      <c r="I4521" s="0" t="n">
        <v>0</v>
      </c>
      <c r="J4521" s="0" t="n">
        <v>185</v>
      </c>
      <c r="K4521" s="37" t="n">
        <f aca="false">E4521+Inputs!$B$5*F4521</f>
        <v>22.95</v>
      </c>
      <c r="L4521" s="37" t="n">
        <f aca="false">G4521+Inputs!$B$6*H4521</f>
        <v>0</v>
      </c>
      <c r="M4521" s="37" t="n">
        <f aca="false">I4521+Inputs!$B$7*J4521</f>
        <v>229.585</v>
      </c>
      <c r="N4521" s="37" t="n">
        <f aca="false">K4521+L4521+M4521</f>
        <v>252.535</v>
      </c>
    </row>
    <row r="4522" customFormat="false" ht="15" hidden="false" customHeight="false" outlineLevel="0" collapsed="false">
      <c r="A4522" s="0" t="s">
        <v>9</v>
      </c>
      <c r="B4522" s="0" t="s">
        <v>404</v>
      </c>
      <c r="C4522" s="15" t="n">
        <v>45200</v>
      </c>
      <c r="D4522" s="0" t="n">
        <v>2</v>
      </c>
      <c r="E4522" s="0" t="n">
        <v>0</v>
      </c>
      <c r="F4522" s="0" t="n">
        <v>7</v>
      </c>
      <c r="G4522" s="0" t="n">
        <v>0</v>
      </c>
      <c r="H4522" s="0" t="n">
        <v>1</v>
      </c>
      <c r="I4522" s="0" t="n">
        <v>0</v>
      </c>
      <c r="J4522" s="0" t="n">
        <v>152</v>
      </c>
      <c r="K4522" s="37" t="n">
        <f aca="false">E4522+Inputs!$B$5*F4522</f>
        <v>8.925</v>
      </c>
      <c r="L4522" s="37" t="n">
        <f aca="false">G4522+Inputs!$B$6*H4522</f>
        <v>1.275</v>
      </c>
      <c r="M4522" s="37" t="n">
        <f aca="false">I4522+Inputs!$B$7*J4522</f>
        <v>188.632</v>
      </c>
      <c r="N4522" s="37" t="n">
        <f aca="false">K4522+L4522+M4522</f>
        <v>198.832</v>
      </c>
    </row>
    <row r="4523" customFormat="false" ht="15" hidden="false" customHeight="false" outlineLevel="0" collapsed="false">
      <c r="A4523" s="0" t="s">
        <v>9</v>
      </c>
      <c r="B4523" s="0" t="s">
        <v>404</v>
      </c>
      <c r="C4523" s="15" t="n">
        <v>45231</v>
      </c>
      <c r="D4523" s="0" t="n">
        <v>2</v>
      </c>
      <c r="E4523" s="0" t="n">
        <v>0</v>
      </c>
      <c r="F4523" s="0" t="n">
        <v>9</v>
      </c>
      <c r="G4523" s="0" t="n">
        <v>0</v>
      </c>
      <c r="H4523" s="0" t="n">
        <v>2</v>
      </c>
      <c r="I4523" s="0" t="n">
        <v>0</v>
      </c>
      <c r="J4523" s="0" t="n">
        <v>150</v>
      </c>
      <c r="K4523" s="37" t="n">
        <f aca="false">E4523+Inputs!$B$5*F4523</f>
        <v>11.475</v>
      </c>
      <c r="L4523" s="37" t="n">
        <f aca="false">G4523+Inputs!$B$6*H4523</f>
        <v>2.55</v>
      </c>
      <c r="M4523" s="37" t="n">
        <f aca="false">I4523+Inputs!$B$7*J4523</f>
        <v>186.15</v>
      </c>
      <c r="N4523" s="37" t="n">
        <f aca="false">K4523+L4523+M4523</f>
        <v>200.175</v>
      </c>
    </row>
    <row r="4524" customFormat="false" ht="15" hidden="false" customHeight="false" outlineLevel="0" collapsed="false">
      <c r="A4524" s="0" t="s">
        <v>9</v>
      </c>
      <c r="B4524" s="0" t="s">
        <v>404</v>
      </c>
      <c r="C4524" s="15" t="n">
        <v>45261</v>
      </c>
      <c r="D4524" s="0" t="n">
        <v>2</v>
      </c>
      <c r="E4524" s="0" t="n">
        <v>0</v>
      </c>
      <c r="F4524" s="0" t="n">
        <v>9</v>
      </c>
      <c r="G4524" s="0" t="n">
        <v>0</v>
      </c>
      <c r="H4524" s="0" t="n">
        <v>1</v>
      </c>
      <c r="I4524" s="0" t="n">
        <v>0</v>
      </c>
      <c r="J4524" s="0" t="n">
        <v>108</v>
      </c>
      <c r="K4524" s="37" t="n">
        <f aca="false">E4524+Inputs!$B$5*F4524</f>
        <v>11.475</v>
      </c>
      <c r="L4524" s="37" t="n">
        <f aca="false">G4524+Inputs!$B$6*H4524</f>
        <v>1.275</v>
      </c>
      <c r="M4524" s="37" t="n">
        <f aca="false">I4524+Inputs!$B$7*J4524</f>
        <v>134.028</v>
      </c>
      <c r="N4524" s="37" t="n">
        <f aca="false">K4524+L4524+M4524</f>
        <v>146.778</v>
      </c>
    </row>
    <row r="4525" customFormat="false" ht="15" hidden="false" customHeight="false" outlineLevel="0" collapsed="false">
      <c r="A4525" s="0" t="s">
        <v>9</v>
      </c>
      <c r="B4525" s="0" t="s">
        <v>404</v>
      </c>
      <c r="C4525" s="15" t="n">
        <v>45292</v>
      </c>
      <c r="D4525" s="0" t="n">
        <v>2</v>
      </c>
      <c r="E4525" s="0" t="n">
        <v>0</v>
      </c>
      <c r="F4525" s="0" t="n">
        <v>14</v>
      </c>
      <c r="G4525" s="0" t="n">
        <v>0</v>
      </c>
      <c r="H4525" s="0" t="n">
        <v>0</v>
      </c>
      <c r="I4525" s="0" t="n">
        <v>0</v>
      </c>
      <c r="J4525" s="0" t="n">
        <v>126</v>
      </c>
      <c r="K4525" s="37" t="n">
        <f aca="false">E4525+Inputs!$B$5*F4525</f>
        <v>17.85</v>
      </c>
      <c r="L4525" s="37" t="n">
        <f aca="false">G4525+Inputs!$B$6*H4525</f>
        <v>0</v>
      </c>
      <c r="M4525" s="37" t="n">
        <f aca="false">I4525+Inputs!$B$7*J4525</f>
        <v>156.366</v>
      </c>
      <c r="N4525" s="37" t="n">
        <f aca="false">K4525+L4525+M4525</f>
        <v>174.216</v>
      </c>
    </row>
    <row r="4526" customFormat="false" ht="15" hidden="false" customHeight="false" outlineLevel="0" collapsed="false">
      <c r="A4526" s="0" t="s">
        <v>9</v>
      </c>
      <c r="B4526" s="0" t="s">
        <v>404</v>
      </c>
      <c r="C4526" s="15" t="n">
        <v>45323</v>
      </c>
      <c r="D4526" s="0" t="n">
        <v>2</v>
      </c>
      <c r="E4526" s="0" t="n">
        <v>0</v>
      </c>
      <c r="F4526" s="0" t="n">
        <v>0</v>
      </c>
      <c r="G4526" s="0" t="n">
        <v>0</v>
      </c>
      <c r="H4526" s="0" t="n">
        <v>0</v>
      </c>
      <c r="I4526" s="0" t="n">
        <v>0</v>
      </c>
      <c r="J4526" s="0" t="n">
        <v>12</v>
      </c>
      <c r="K4526" s="37" t="n">
        <f aca="false">E4526+Inputs!$B$5*F4526</f>
        <v>0</v>
      </c>
      <c r="L4526" s="37" t="n">
        <f aca="false">G4526+Inputs!$B$6*H4526</f>
        <v>0</v>
      </c>
      <c r="M4526" s="37" t="n">
        <f aca="false">I4526+Inputs!$B$7*J4526</f>
        <v>14.892</v>
      </c>
      <c r="N4526" s="37" t="n">
        <f aca="false">K4526+L4526+M4526</f>
        <v>14.892</v>
      </c>
    </row>
    <row r="4527" customFormat="false" ht="15" hidden="false" customHeight="false" outlineLevel="0" collapsed="false">
      <c r="A4527" s="0" t="s">
        <v>9</v>
      </c>
      <c r="B4527" s="0" t="s">
        <v>404</v>
      </c>
      <c r="C4527" s="15" t="n">
        <v>45352</v>
      </c>
      <c r="D4527" s="0" t="n">
        <v>2</v>
      </c>
      <c r="E4527" s="0" t="n">
        <v>0</v>
      </c>
      <c r="F4527" s="0" t="n">
        <v>3</v>
      </c>
      <c r="G4527" s="0" t="n">
        <v>0</v>
      </c>
      <c r="H4527" s="0" t="n">
        <v>0</v>
      </c>
      <c r="I4527" s="0" t="n">
        <v>0</v>
      </c>
      <c r="J4527" s="0" t="n">
        <v>34</v>
      </c>
      <c r="K4527" s="37" t="n">
        <f aca="false">E4527+Inputs!$B$5*F4527</f>
        <v>3.825</v>
      </c>
      <c r="L4527" s="37" t="n">
        <f aca="false">G4527+Inputs!$B$6*H4527</f>
        <v>0</v>
      </c>
      <c r="M4527" s="37" t="n">
        <f aca="false">I4527+Inputs!$B$7*J4527</f>
        <v>42.194</v>
      </c>
      <c r="N4527" s="37" t="n">
        <f aca="false">K4527+L4527+M4527</f>
        <v>46.019</v>
      </c>
    </row>
    <row r="4528" customFormat="false" ht="15" hidden="false" customHeight="false" outlineLevel="0" collapsed="false">
      <c r="A4528" s="0" t="s">
        <v>9</v>
      </c>
      <c r="B4528" s="0" t="s">
        <v>404</v>
      </c>
      <c r="C4528" s="15" t="n">
        <v>45383</v>
      </c>
      <c r="D4528" s="0" t="n">
        <v>2</v>
      </c>
      <c r="E4528" s="0" t="n">
        <v>0</v>
      </c>
      <c r="F4528" s="0" t="n">
        <v>10</v>
      </c>
      <c r="G4528" s="0" t="n">
        <v>0</v>
      </c>
      <c r="H4528" s="0" t="n">
        <v>0</v>
      </c>
      <c r="I4528" s="0" t="n">
        <v>0</v>
      </c>
      <c r="J4528" s="0" t="n">
        <v>106</v>
      </c>
      <c r="K4528" s="37" t="n">
        <f aca="false">E4528+Inputs!$B$5*F4528</f>
        <v>12.75</v>
      </c>
      <c r="L4528" s="37" t="n">
        <f aca="false">G4528+Inputs!$B$6*H4528</f>
        <v>0</v>
      </c>
      <c r="M4528" s="37" t="n">
        <f aca="false">I4528+Inputs!$B$7*J4528</f>
        <v>131.546</v>
      </c>
      <c r="N4528" s="37" t="n">
        <f aca="false">K4528+L4528+M4528</f>
        <v>144.296</v>
      </c>
    </row>
    <row r="4529" customFormat="false" ht="15" hidden="false" customHeight="false" outlineLevel="0" collapsed="false">
      <c r="A4529" s="0" t="s">
        <v>9</v>
      </c>
      <c r="B4529" s="0" t="s">
        <v>404</v>
      </c>
      <c r="C4529" s="15" t="n">
        <v>45413</v>
      </c>
      <c r="D4529" s="0" t="n">
        <v>2</v>
      </c>
      <c r="E4529" s="0" t="n">
        <v>0</v>
      </c>
      <c r="F4529" s="0" t="n">
        <v>8</v>
      </c>
      <c r="G4529" s="0" t="n">
        <v>0</v>
      </c>
      <c r="H4529" s="0" t="n">
        <v>1</v>
      </c>
      <c r="I4529" s="0" t="n">
        <v>0</v>
      </c>
      <c r="J4529" s="0" t="n">
        <v>115</v>
      </c>
      <c r="K4529" s="37" t="n">
        <f aca="false">E4529+Inputs!$B$5*F4529</f>
        <v>10.2</v>
      </c>
      <c r="L4529" s="37" t="n">
        <f aca="false">G4529+Inputs!$B$6*H4529</f>
        <v>1.275</v>
      </c>
      <c r="M4529" s="37" t="n">
        <f aca="false">I4529+Inputs!$B$7*J4529</f>
        <v>142.715</v>
      </c>
      <c r="N4529" s="37" t="n">
        <f aca="false">K4529+L4529+M4529</f>
        <v>154.19</v>
      </c>
    </row>
    <row r="4530" customFormat="false" ht="15" hidden="false" customHeight="false" outlineLevel="0" collapsed="false">
      <c r="A4530" s="0" t="s">
        <v>9</v>
      </c>
      <c r="B4530" s="0" t="s">
        <v>404</v>
      </c>
      <c r="C4530" s="15" t="n">
        <v>45444</v>
      </c>
      <c r="D4530" s="0" t="n">
        <v>2</v>
      </c>
      <c r="E4530" s="0" t="n">
        <v>0</v>
      </c>
      <c r="F4530" s="0" t="n">
        <v>16</v>
      </c>
      <c r="G4530" s="0" t="n">
        <v>0</v>
      </c>
      <c r="H4530" s="0" t="n">
        <v>5</v>
      </c>
      <c r="I4530" s="0" t="n">
        <v>0</v>
      </c>
      <c r="J4530" s="0" t="n">
        <v>154</v>
      </c>
      <c r="K4530" s="37" t="n">
        <f aca="false">E4530+Inputs!$B$5*F4530</f>
        <v>20.4</v>
      </c>
      <c r="L4530" s="37" t="n">
        <f aca="false">G4530+Inputs!$B$6*H4530</f>
        <v>6.375</v>
      </c>
      <c r="M4530" s="37" t="n">
        <f aca="false">I4530+Inputs!$B$7*J4530</f>
        <v>191.114</v>
      </c>
      <c r="N4530" s="37" t="n">
        <f aca="false">K4530+L4530+M4530</f>
        <v>217.889</v>
      </c>
    </row>
    <row r="4531" customFormat="false" ht="15" hidden="false" customHeight="false" outlineLevel="0" collapsed="false">
      <c r="A4531" s="0" t="s">
        <v>9</v>
      </c>
      <c r="B4531" s="0" t="s">
        <v>404</v>
      </c>
      <c r="C4531" s="15" t="n">
        <v>45474</v>
      </c>
      <c r="D4531" s="0" t="n">
        <v>2</v>
      </c>
      <c r="E4531" s="0" t="n">
        <v>0</v>
      </c>
      <c r="F4531" s="0" t="n">
        <v>11</v>
      </c>
      <c r="G4531" s="0" t="n">
        <v>0</v>
      </c>
      <c r="H4531" s="0" t="n">
        <v>4</v>
      </c>
      <c r="I4531" s="0" t="n">
        <v>0</v>
      </c>
      <c r="J4531" s="0" t="n">
        <v>144</v>
      </c>
      <c r="K4531" s="37" t="n">
        <f aca="false">E4531+Inputs!$B$5*F4531</f>
        <v>14.025</v>
      </c>
      <c r="L4531" s="37" t="n">
        <f aca="false">G4531+Inputs!$B$6*H4531</f>
        <v>5.1</v>
      </c>
      <c r="M4531" s="37" t="n">
        <f aca="false">I4531+Inputs!$B$7*J4531</f>
        <v>178.704</v>
      </c>
      <c r="N4531" s="37" t="n">
        <f aca="false">K4531+L4531+M4531</f>
        <v>197.829</v>
      </c>
    </row>
    <row r="4532" customFormat="false" ht="15" hidden="false" customHeight="false" outlineLevel="0" collapsed="false">
      <c r="A4532" s="0" t="s">
        <v>9</v>
      </c>
      <c r="B4532" s="0" t="s">
        <v>404</v>
      </c>
      <c r="C4532" s="15" t="n">
        <v>45505</v>
      </c>
      <c r="D4532" s="0" t="n">
        <v>2</v>
      </c>
      <c r="E4532" s="0" t="n">
        <v>0</v>
      </c>
      <c r="F4532" s="0" t="n">
        <v>12</v>
      </c>
      <c r="G4532" s="0" t="n">
        <v>0</v>
      </c>
      <c r="H4532" s="0" t="n">
        <v>3</v>
      </c>
      <c r="I4532" s="0" t="n">
        <v>0</v>
      </c>
      <c r="J4532" s="0" t="n">
        <v>138</v>
      </c>
      <c r="K4532" s="37" t="n">
        <f aca="false">E4532+Inputs!$B$5*F4532</f>
        <v>15.3</v>
      </c>
      <c r="L4532" s="37" t="n">
        <f aca="false">G4532+Inputs!$B$6*H4532</f>
        <v>3.825</v>
      </c>
      <c r="M4532" s="37" t="n">
        <f aca="false">I4532+Inputs!$B$7*J4532</f>
        <v>171.258</v>
      </c>
      <c r="N4532" s="37" t="n">
        <f aca="false">K4532+L4532+M4532</f>
        <v>190.383</v>
      </c>
    </row>
    <row r="4533" customFormat="false" ht="15" hidden="false" customHeight="false" outlineLevel="0" collapsed="false">
      <c r="A4533" s="0" t="s">
        <v>9</v>
      </c>
      <c r="B4533" s="0" t="s">
        <v>404</v>
      </c>
      <c r="C4533" s="15" t="n">
        <v>45536</v>
      </c>
      <c r="D4533" s="0" t="n">
        <v>2</v>
      </c>
      <c r="E4533" s="0" t="n">
        <v>0</v>
      </c>
      <c r="F4533" s="0" t="n">
        <v>5</v>
      </c>
      <c r="G4533" s="0" t="n">
        <v>0</v>
      </c>
      <c r="H4533" s="0" t="n">
        <v>7</v>
      </c>
      <c r="I4533" s="0" t="n">
        <v>0</v>
      </c>
      <c r="J4533" s="0" t="n">
        <v>128</v>
      </c>
      <c r="K4533" s="37" t="n">
        <f aca="false">E4533+Inputs!$B$5*F4533</f>
        <v>6.375</v>
      </c>
      <c r="L4533" s="37" t="n">
        <f aca="false">G4533+Inputs!$B$6*H4533</f>
        <v>8.925</v>
      </c>
      <c r="M4533" s="37" t="n">
        <f aca="false">I4533+Inputs!$B$7*J4533</f>
        <v>158.848</v>
      </c>
      <c r="N4533" s="37" t="n">
        <f aca="false">K4533+L4533+M4533</f>
        <v>174.148</v>
      </c>
    </row>
    <row r="4534" customFormat="false" ht="15" hidden="false" customHeight="false" outlineLevel="0" collapsed="false">
      <c r="A4534" s="0" t="s">
        <v>9</v>
      </c>
      <c r="B4534" s="0" t="s">
        <v>404</v>
      </c>
      <c r="C4534" s="15" t="n">
        <v>45566</v>
      </c>
      <c r="D4534" s="0" t="n">
        <v>2</v>
      </c>
      <c r="E4534" s="0" t="n">
        <v>0</v>
      </c>
      <c r="F4534" s="0" t="n">
        <v>7</v>
      </c>
      <c r="G4534" s="0" t="n">
        <v>0</v>
      </c>
      <c r="H4534" s="0" t="n">
        <v>1</v>
      </c>
      <c r="I4534" s="0" t="n">
        <v>0</v>
      </c>
      <c r="J4534" s="0" t="n">
        <v>136</v>
      </c>
      <c r="K4534" s="37" t="n">
        <f aca="false">E4534+Inputs!$B$5*F4534</f>
        <v>8.925</v>
      </c>
      <c r="L4534" s="37" t="n">
        <f aca="false">G4534+Inputs!$B$6*H4534</f>
        <v>1.275</v>
      </c>
      <c r="M4534" s="37" t="n">
        <f aca="false">I4534+Inputs!$B$7*J4534</f>
        <v>168.776</v>
      </c>
      <c r="N4534" s="37" t="n">
        <f aca="false">K4534+L4534+M4534</f>
        <v>178.976</v>
      </c>
    </row>
    <row r="4535" customFormat="false" ht="15" hidden="false" customHeight="false" outlineLevel="0" collapsed="false">
      <c r="A4535" s="0" t="s">
        <v>9</v>
      </c>
      <c r="B4535" s="0" t="s">
        <v>404</v>
      </c>
      <c r="C4535" s="15" t="n">
        <v>45597</v>
      </c>
      <c r="D4535" s="0" t="n">
        <v>2</v>
      </c>
      <c r="E4535" s="0" t="n">
        <v>0</v>
      </c>
      <c r="F4535" s="0" t="n">
        <v>16</v>
      </c>
      <c r="G4535" s="0" t="n">
        <v>0</v>
      </c>
      <c r="H4535" s="0" t="n">
        <v>5</v>
      </c>
      <c r="I4535" s="0" t="n">
        <v>0</v>
      </c>
      <c r="J4535" s="0" t="n">
        <v>117</v>
      </c>
      <c r="K4535" s="37" t="n">
        <f aca="false">E4535+Inputs!$B$5*F4535</f>
        <v>20.4</v>
      </c>
      <c r="L4535" s="37" t="n">
        <f aca="false">G4535+Inputs!$B$6*H4535</f>
        <v>6.375</v>
      </c>
      <c r="M4535" s="37" t="n">
        <f aca="false">I4535+Inputs!$B$7*J4535</f>
        <v>145.197</v>
      </c>
      <c r="N4535" s="37" t="n">
        <f aca="false">K4535+L4535+M4535</f>
        <v>171.972</v>
      </c>
    </row>
    <row r="4536" customFormat="false" ht="15" hidden="false" customHeight="false" outlineLevel="0" collapsed="false">
      <c r="A4536" s="0" t="s">
        <v>9</v>
      </c>
      <c r="B4536" s="0" t="s">
        <v>404</v>
      </c>
      <c r="C4536" s="15" t="n">
        <v>45627</v>
      </c>
      <c r="D4536" s="0" t="n">
        <v>2</v>
      </c>
      <c r="E4536" s="0" t="n">
        <v>0</v>
      </c>
      <c r="F4536" s="0" t="n">
        <v>11</v>
      </c>
      <c r="G4536" s="0" t="n">
        <v>0</v>
      </c>
      <c r="H4536" s="0" t="n">
        <v>2</v>
      </c>
      <c r="I4536" s="0" t="n">
        <v>0</v>
      </c>
      <c r="J4536" s="0" t="n">
        <v>98</v>
      </c>
      <c r="K4536" s="37" t="n">
        <f aca="false">E4536+Inputs!$B$5*F4536</f>
        <v>14.025</v>
      </c>
      <c r="L4536" s="37" t="n">
        <f aca="false">G4536+Inputs!$B$6*H4536</f>
        <v>2.55</v>
      </c>
      <c r="M4536" s="37" t="n">
        <f aca="false">I4536+Inputs!$B$7*J4536</f>
        <v>121.618</v>
      </c>
      <c r="N4536" s="37" t="n">
        <f aca="false">K4536+L4536+M4536</f>
        <v>138.193</v>
      </c>
    </row>
    <row r="4537" customFormat="false" ht="15" hidden="false" customHeight="false" outlineLevel="0" collapsed="false">
      <c r="A4537" s="0" t="s">
        <v>9</v>
      </c>
      <c r="B4537" s="0" t="s">
        <v>404</v>
      </c>
      <c r="C4537" s="15" t="n">
        <v>45658</v>
      </c>
      <c r="D4537" s="0" t="n">
        <v>2</v>
      </c>
      <c r="E4537" s="0" t="n">
        <v>0</v>
      </c>
      <c r="F4537" s="0" t="n">
        <v>6</v>
      </c>
      <c r="G4537" s="0" t="n">
        <v>0</v>
      </c>
      <c r="H4537" s="0" t="n">
        <v>1</v>
      </c>
      <c r="I4537" s="0" t="n">
        <v>0</v>
      </c>
      <c r="J4537" s="0" t="n">
        <v>109</v>
      </c>
      <c r="K4537" s="37" t="n">
        <f aca="false">E4537+Inputs!$B$5*F4537</f>
        <v>7.65</v>
      </c>
      <c r="L4537" s="37" t="n">
        <f aca="false">G4537+Inputs!$B$6*H4537</f>
        <v>1.275</v>
      </c>
      <c r="M4537" s="37" t="n">
        <f aca="false">I4537+Inputs!$B$7*J4537</f>
        <v>135.269</v>
      </c>
      <c r="N4537" s="37" t="n">
        <f aca="false">K4537+L4537+M4537</f>
        <v>144.194</v>
      </c>
    </row>
    <row r="4538" customFormat="false" ht="15" hidden="false" customHeight="false" outlineLevel="0" collapsed="false">
      <c r="A4538" s="0" t="s">
        <v>9</v>
      </c>
      <c r="B4538" s="0" t="s">
        <v>404</v>
      </c>
      <c r="C4538" s="15" t="n">
        <v>45689</v>
      </c>
      <c r="D4538" s="0" t="n">
        <v>2</v>
      </c>
      <c r="E4538" s="0" t="n">
        <v>0</v>
      </c>
      <c r="F4538" s="0" t="n">
        <v>9</v>
      </c>
      <c r="G4538" s="0" t="n">
        <v>0</v>
      </c>
      <c r="H4538" s="0" t="n">
        <v>9</v>
      </c>
      <c r="I4538" s="0" t="n">
        <v>0</v>
      </c>
      <c r="J4538" s="0" t="n">
        <v>134</v>
      </c>
      <c r="K4538" s="37" t="n">
        <f aca="false">E4538+Inputs!$B$5*F4538</f>
        <v>11.475</v>
      </c>
      <c r="L4538" s="37" t="n">
        <f aca="false">G4538+Inputs!$B$6*H4538</f>
        <v>11.475</v>
      </c>
      <c r="M4538" s="37" t="n">
        <f aca="false">I4538+Inputs!$B$7*J4538</f>
        <v>166.294</v>
      </c>
      <c r="N4538" s="37" t="n">
        <f aca="false">K4538+L4538+M4538</f>
        <v>189.244</v>
      </c>
    </row>
    <row r="4539" customFormat="false" ht="15" hidden="false" customHeight="false" outlineLevel="0" collapsed="false">
      <c r="A4539" s="0" t="s">
        <v>9</v>
      </c>
      <c r="B4539" s="0" t="s">
        <v>404</v>
      </c>
      <c r="C4539" s="15" t="n">
        <v>45717</v>
      </c>
      <c r="D4539" s="0" t="n">
        <v>2</v>
      </c>
      <c r="E4539" s="0" t="n">
        <v>0</v>
      </c>
      <c r="F4539" s="0" t="n">
        <v>17</v>
      </c>
      <c r="G4539" s="0" t="n">
        <v>0</v>
      </c>
      <c r="H4539" s="0" t="n">
        <v>2</v>
      </c>
      <c r="I4539" s="0" t="n">
        <v>0</v>
      </c>
      <c r="J4539" s="0" t="n">
        <v>119</v>
      </c>
      <c r="K4539" s="37" t="n">
        <f aca="false">E4539+Inputs!$B$5*F4539</f>
        <v>21.675</v>
      </c>
      <c r="L4539" s="37" t="n">
        <f aca="false">G4539+Inputs!$B$6*H4539</f>
        <v>2.55</v>
      </c>
      <c r="M4539" s="37" t="n">
        <f aca="false">I4539+Inputs!$B$7*J4539</f>
        <v>147.679</v>
      </c>
      <c r="N4539" s="37" t="n">
        <f aca="false">K4539+L4539+M4539</f>
        <v>171.904</v>
      </c>
    </row>
    <row r="4540" customFormat="false" ht="15" hidden="false" customHeight="false" outlineLevel="0" collapsed="false">
      <c r="A4540" s="0" t="s">
        <v>9</v>
      </c>
      <c r="B4540" s="0" t="s">
        <v>404</v>
      </c>
      <c r="C4540" s="15" t="n">
        <v>45748</v>
      </c>
      <c r="D4540" s="0" t="n">
        <v>2</v>
      </c>
      <c r="E4540" s="0" t="n">
        <v>0</v>
      </c>
      <c r="F4540" s="0" t="n">
        <v>7</v>
      </c>
      <c r="G4540" s="0" t="n">
        <v>0</v>
      </c>
      <c r="H4540" s="0" t="n">
        <v>2</v>
      </c>
      <c r="I4540" s="0" t="n">
        <v>0</v>
      </c>
      <c r="J4540" s="0" t="n">
        <v>98</v>
      </c>
      <c r="K4540" s="37" t="n">
        <f aca="false">E4540+Inputs!$B$5*F4540</f>
        <v>8.925</v>
      </c>
      <c r="L4540" s="37" t="n">
        <f aca="false">G4540+Inputs!$B$6*H4540</f>
        <v>2.55</v>
      </c>
      <c r="M4540" s="37" t="n">
        <f aca="false">I4540+Inputs!$B$7*J4540</f>
        <v>121.618</v>
      </c>
      <c r="N4540" s="37" t="n">
        <f aca="false">K4540+L4540+M4540</f>
        <v>133.093</v>
      </c>
    </row>
    <row r="4541" customFormat="false" ht="15" hidden="false" customHeight="false" outlineLevel="0" collapsed="false">
      <c r="A4541" s="0" t="s">
        <v>9</v>
      </c>
      <c r="B4541" s="0" t="s">
        <v>404</v>
      </c>
      <c r="C4541" s="15" t="n">
        <v>45778</v>
      </c>
      <c r="D4541" s="0" t="n">
        <v>2</v>
      </c>
      <c r="E4541" s="0" t="n">
        <v>0</v>
      </c>
      <c r="F4541" s="0" t="n">
        <v>16</v>
      </c>
      <c r="G4541" s="0" t="n">
        <v>0</v>
      </c>
      <c r="H4541" s="0" t="n">
        <v>4</v>
      </c>
      <c r="I4541" s="0" t="n">
        <v>0</v>
      </c>
      <c r="J4541" s="0" t="n">
        <v>132</v>
      </c>
      <c r="K4541" s="37" t="n">
        <f aca="false">E4541+Inputs!$B$5*F4541</f>
        <v>20.4</v>
      </c>
      <c r="L4541" s="37" t="n">
        <f aca="false">G4541+Inputs!$B$6*H4541</f>
        <v>5.1</v>
      </c>
      <c r="M4541" s="37" t="n">
        <f aca="false">I4541+Inputs!$B$7*J4541</f>
        <v>163.812</v>
      </c>
      <c r="N4541" s="37" t="n">
        <f aca="false">K4541+L4541+M4541</f>
        <v>189.312</v>
      </c>
    </row>
    <row r="4542" customFormat="false" ht="15" hidden="false" customHeight="false" outlineLevel="0" collapsed="false">
      <c r="A4542" s="0" t="s">
        <v>9</v>
      </c>
      <c r="B4542" s="0" t="s">
        <v>404</v>
      </c>
      <c r="C4542" s="15" t="n">
        <v>45809</v>
      </c>
      <c r="D4542" s="0" t="n">
        <v>2</v>
      </c>
      <c r="E4542" s="0" t="n">
        <v>0</v>
      </c>
      <c r="F4542" s="0" t="n">
        <v>25</v>
      </c>
      <c r="G4542" s="0" t="n">
        <v>0</v>
      </c>
      <c r="H4542" s="0" t="n">
        <v>11</v>
      </c>
      <c r="I4542" s="0" t="n">
        <v>0</v>
      </c>
      <c r="J4542" s="0" t="n">
        <v>159</v>
      </c>
      <c r="K4542" s="37" t="n">
        <f aca="false">E4542+Inputs!$B$5*F4542</f>
        <v>31.875</v>
      </c>
      <c r="L4542" s="37" t="n">
        <f aca="false">G4542+Inputs!$B$6*H4542</f>
        <v>14.025</v>
      </c>
      <c r="M4542" s="37" t="n">
        <f aca="false">I4542+Inputs!$B$7*J4542</f>
        <v>197.319</v>
      </c>
      <c r="N4542" s="37" t="n">
        <f aca="false">K4542+L4542+M4542</f>
        <v>243.219</v>
      </c>
    </row>
    <row r="4543" customFormat="false" ht="15" hidden="false" customHeight="false" outlineLevel="0" collapsed="false">
      <c r="A4543" s="0" t="s">
        <v>9</v>
      </c>
      <c r="B4543" s="0" t="s">
        <v>404</v>
      </c>
      <c r="C4543" s="15" t="n">
        <v>45839</v>
      </c>
      <c r="D4543" s="0" t="n">
        <v>2</v>
      </c>
      <c r="E4543" s="0" t="n">
        <v>0</v>
      </c>
      <c r="F4543" s="0" t="n">
        <v>14</v>
      </c>
      <c r="G4543" s="0" t="n">
        <v>0</v>
      </c>
      <c r="H4543" s="0" t="n">
        <v>8</v>
      </c>
      <c r="I4543" s="0" t="n">
        <v>0</v>
      </c>
      <c r="J4543" s="0" t="n">
        <v>121</v>
      </c>
      <c r="K4543" s="37" t="n">
        <f aca="false">E4543+Inputs!$B$5*F4543</f>
        <v>17.85</v>
      </c>
      <c r="L4543" s="37" t="n">
        <f aca="false">G4543+Inputs!$B$6*H4543</f>
        <v>10.2</v>
      </c>
      <c r="M4543" s="37" t="n">
        <f aca="false">I4543+Inputs!$B$7*J4543</f>
        <v>150.161</v>
      </c>
      <c r="N4543" s="37" t="n">
        <f aca="false">K4543+L4543+M4543</f>
        <v>178.211</v>
      </c>
    </row>
    <row r="4544" customFormat="false" ht="15" hidden="false" customHeight="false" outlineLevel="0" collapsed="false">
      <c r="A4544" s="0" t="s">
        <v>9</v>
      </c>
      <c r="B4544" s="0" t="s">
        <v>404</v>
      </c>
      <c r="C4544" s="15" t="n">
        <v>45870</v>
      </c>
      <c r="D4544" s="0" t="n">
        <v>2</v>
      </c>
      <c r="E4544" s="0" t="n">
        <v>0</v>
      </c>
      <c r="F4544" s="0" t="n">
        <v>16</v>
      </c>
      <c r="G4544" s="0" t="n">
        <v>0</v>
      </c>
      <c r="H4544" s="0" t="n">
        <v>4</v>
      </c>
      <c r="I4544" s="0" t="n">
        <v>0</v>
      </c>
      <c r="J4544" s="0" t="n">
        <v>110</v>
      </c>
      <c r="K4544" s="37" t="n">
        <f aca="false">E4544+Inputs!$B$5*F4544</f>
        <v>20.4</v>
      </c>
      <c r="L4544" s="37" t="n">
        <f aca="false">G4544+Inputs!$B$6*H4544</f>
        <v>5.1</v>
      </c>
      <c r="M4544" s="37" t="n">
        <f aca="false">I4544+Inputs!$B$7*J4544</f>
        <v>136.51</v>
      </c>
      <c r="N4544" s="37" t="n">
        <f aca="false">K4544+L4544+M4544</f>
        <v>162.01</v>
      </c>
    </row>
    <row r="4545" customFormat="false" ht="15" hidden="false" customHeight="false" outlineLevel="0" collapsed="false">
      <c r="A4545" s="0" t="s">
        <v>9</v>
      </c>
      <c r="B4545" s="0" t="s">
        <v>404</v>
      </c>
      <c r="C4545" s="15" t="n">
        <v>45901</v>
      </c>
      <c r="D4545" s="0" t="n">
        <v>2</v>
      </c>
      <c r="E4545" s="0" t="n">
        <v>0</v>
      </c>
      <c r="F4545" s="0" t="n">
        <v>31</v>
      </c>
      <c r="G4545" s="0" t="n">
        <v>0</v>
      </c>
      <c r="H4545" s="0" t="n">
        <v>3</v>
      </c>
      <c r="I4545" s="0" t="n">
        <v>0</v>
      </c>
      <c r="J4545" s="0" t="n">
        <v>134</v>
      </c>
      <c r="K4545" s="37" t="n">
        <f aca="false">E4545+Inputs!$B$5*F4545</f>
        <v>39.525</v>
      </c>
      <c r="L4545" s="37" t="n">
        <f aca="false">G4545+Inputs!$B$6*H4545</f>
        <v>3.825</v>
      </c>
      <c r="M4545" s="37" t="n">
        <f aca="false">I4545+Inputs!$B$7*J4545</f>
        <v>166.294</v>
      </c>
      <c r="N4545" s="37" t="n">
        <f aca="false">K4545+L4545+M4545</f>
        <v>209.644</v>
      </c>
    </row>
    <row r="4546" customFormat="false" ht="15" hidden="false" customHeight="false" outlineLevel="0" collapsed="false">
      <c r="A4546" s="0" t="s">
        <v>9</v>
      </c>
      <c r="B4546" s="0" t="s">
        <v>404</v>
      </c>
      <c r="C4546" s="15" t="n">
        <v>45931</v>
      </c>
      <c r="D4546" s="0" t="n">
        <v>2</v>
      </c>
      <c r="E4546" s="0" t="n">
        <v>0</v>
      </c>
      <c r="F4546" s="0" t="n">
        <v>13</v>
      </c>
      <c r="G4546" s="0" t="n">
        <v>0</v>
      </c>
      <c r="H4546" s="0" t="n">
        <v>8</v>
      </c>
      <c r="I4546" s="0" t="n">
        <v>0</v>
      </c>
      <c r="J4546" s="0" t="n">
        <v>123</v>
      </c>
      <c r="K4546" s="37" t="n">
        <f aca="false">E4546+Inputs!$B$5*F4546</f>
        <v>16.575</v>
      </c>
      <c r="L4546" s="37" t="n">
        <f aca="false">G4546+Inputs!$B$6*H4546</f>
        <v>10.2</v>
      </c>
      <c r="M4546" s="37" t="n">
        <f aca="false">I4546+Inputs!$B$7*J4546</f>
        <v>152.643</v>
      </c>
      <c r="N4546" s="37" t="n">
        <f aca="false">K4546+L4546+M4546</f>
        <v>179.418</v>
      </c>
    </row>
    <row r="4547" customFormat="false" ht="15" hidden="false" customHeight="false" outlineLevel="0" collapsed="false">
      <c r="A4547" s="0" t="s">
        <v>9</v>
      </c>
      <c r="B4547" s="0" t="s">
        <v>404</v>
      </c>
      <c r="C4547" s="15" t="n">
        <v>45962</v>
      </c>
      <c r="D4547" s="0" t="n">
        <v>2</v>
      </c>
      <c r="E4547" s="0" t="n">
        <v>0</v>
      </c>
      <c r="F4547" s="0" t="n">
        <v>18</v>
      </c>
      <c r="G4547" s="0" t="n">
        <v>0</v>
      </c>
      <c r="H4547" s="0" t="n">
        <v>4</v>
      </c>
      <c r="I4547" s="0" t="n">
        <v>0</v>
      </c>
      <c r="J4547" s="0" t="n">
        <v>107</v>
      </c>
      <c r="K4547" s="37" t="n">
        <f aca="false">E4547+Inputs!$B$5*F4547</f>
        <v>22.95</v>
      </c>
      <c r="L4547" s="37" t="n">
        <f aca="false">G4547+Inputs!$B$6*H4547</f>
        <v>5.1</v>
      </c>
      <c r="M4547" s="37" t="n">
        <f aca="false">I4547+Inputs!$B$7*J4547</f>
        <v>132.787</v>
      </c>
      <c r="N4547" s="37" t="n">
        <f aca="false">K4547+L4547+M4547</f>
        <v>160.837</v>
      </c>
    </row>
    <row r="4548" customFormat="false" ht="15" hidden="false" customHeight="false" outlineLevel="0" collapsed="false">
      <c r="A4548" s="0" t="s">
        <v>9</v>
      </c>
      <c r="B4548" s="0" t="s">
        <v>404</v>
      </c>
      <c r="C4548" s="15" t="n">
        <v>45992</v>
      </c>
      <c r="D4548" s="0" t="n">
        <v>2</v>
      </c>
      <c r="E4548" s="0" t="n">
        <v>0</v>
      </c>
      <c r="F4548" s="0" t="n">
        <v>17</v>
      </c>
      <c r="G4548" s="0" t="n">
        <v>0</v>
      </c>
      <c r="H4548" s="0" t="n">
        <v>8</v>
      </c>
      <c r="I4548" s="0" t="n">
        <v>0</v>
      </c>
      <c r="J4548" s="0" t="n">
        <v>117</v>
      </c>
      <c r="K4548" s="37" t="n">
        <f aca="false">E4548+Inputs!$B$5*F4548</f>
        <v>21.675</v>
      </c>
      <c r="L4548" s="37" t="n">
        <f aca="false">G4548+Inputs!$B$6*H4548</f>
        <v>10.2</v>
      </c>
      <c r="M4548" s="37" t="n">
        <f aca="false">I4548+Inputs!$B$7*J4548</f>
        <v>145.197</v>
      </c>
      <c r="N4548" s="37" t="n">
        <f aca="false">K4548+L4548+M4548</f>
        <v>177.072</v>
      </c>
    </row>
    <row r="4549" customFormat="false" ht="15" hidden="false" customHeight="false" outlineLevel="0" collapsed="false">
      <c r="A4549" s="0" t="s">
        <v>9</v>
      </c>
      <c r="B4549" s="0" t="s">
        <v>404</v>
      </c>
      <c r="C4549" s="15" t="n">
        <v>46023</v>
      </c>
      <c r="D4549" s="0" t="n">
        <v>2</v>
      </c>
      <c r="E4549" s="0" t="n">
        <v>0</v>
      </c>
      <c r="F4549" s="0" t="n">
        <v>14</v>
      </c>
      <c r="G4549" s="0" t="n">
        <v>0</v>
      </c>
      <c r="H4549" s="0" t="n">
        <v>7</v>
      </c>
      <c r="I4549" s="0" t="n">
        <v>0</v>
      </c>
      <c r="J4549" s="0" t="n">
        <v>91</v>
      </c>
      <c r="K4549" s="37" t="n">
        <f aca="false">E4549+Inputs!$B$5*F4549</f>
        <v>17.85</v>
      </c>
      <c r="L4549" s="37" t="n">
        <f aca="false">G4549+Inputs!$B$6*H4549</f>
        <v>8.925</v>
      </c>
      <c r="M4549" s="37" t="n">
        <f aca="false">I4549+Inputs!$B$7*J4549</f>
        <v>112.931</v>
      </c>
      <c r="N4549" s="37" t="n">
        <f aca="false">K4549+L4549+M4549</f>
        <v>139.706</v>
      </c>
    </row>
    <row r="4550" customFormat="false" ht="15" hidden="false" customHeight="false" outlineLevel="0" collapsed="false">
      <c r="A4550" s="0" t="s">
        <v>9</v>
      </c>
      <c r="B4550" s="0" t="s">
        <v>404</v>
      </c>
      <c r="C4550" s="15" t="n">
        <v>46054</v>
      </c>
      <c r="D4550" s="0" t="n">
        <v>2</v>
      </c>
      <c r="E4550" s="0" t="n">
        <v>0</v>
      </c>
      <c r="F4550" s="0" t="n">
        <v>17</v>
      </c>
      <c r="G4550" s="0" t="n">
        <v>0</v>
      </c>
      <c r="H4550" s="0" t="n">
        <v>9</v>
      </c>
      <c r="I4550" s="0" t="n">
        <v>0</v>
      </c>
      <c r="J4550" s="0" t="n">
        <v>95</v>
      </c>
      <c r="K4550" s="37" t="n">
        <f aca="false">E4550+Inputs!$B$5*F4550</f>
        <v>21.675</v>
      </c>
      <c r="L4550" s="37" t="n">
        <f aca="false">G4550+Inputs!$B$6*H4550</f>
        <v>11.475</v>
      </c>
      <c r="M4550" s="37" t="n">
        <f aca="false">I4550+Inputs!$B$7*J4550</f>
        <v>117.895</v>
      </c>
      <c r="N4550" s="37" t="n">
        <f aca="false">K4550+L4550+M4550</f>
        <v>151.045</v>
      </c>
    </row>
    <row r="4551" customFormat="false" ht="15" hidden="false" customHeight="false" outlineLevel="0" collapsed="false">
      <c r="A4551" s="0" t="s">
        <v>9</v>
      </c>
      <c r="B4551" s="0" t="s">
        <v>404</v>
      </c>
      <c r="C4551" s="15" t="n">
        <v>46082</v>
      </c>
      <c r="D4551" s="0" t="n">
        <v>2</v>
      </c>
      <c r="E4551" s="0" t="n">
        <v>0</v>
      </c>
      <c r="F4551" s="0" t="n">
        <v>19</v>
      </c>
      <c r="G4551" s="0" t="n">
        <v>0</v>
      </c>
      <c r="H4551" s="0" t="n">
        <v>12</v>
      </c>
      <c r="I4551" s="0" t="n">
        <v>0</v>
      </c>
      <c r="J4551" s="0" t="n">
        <v>113</v>
      </c>
      <c r="K4551" s="37" t="n">
        <f aca="false">E4551+Inputs!$B$5*F4551</f>
        <v>24.225</v>
      </c>
      <c r="L4551" s="37" t="n">
        <f aca="false">G4551+Inputs!$B$6*H4551</f>
        <v>15.3</v>
      </c>
      <c r="M4551" s="37" t="n">
        <f aca="false">I4551+Inputs!$B$7*J4551</f>
        <v>140.233</v>
      </c>
      <c r="N4551" s="37" t="n">
        <f aca="false">K4551+L4551+M4551</f>
        <v>179.758</v>
      </c>
    </row>
    <row r="4552" customFormat="false" ht="15" hidden="false" customHeight="false" outlineLevel="0" collapsed="false">
      <c r="A4552" s="0" t="s">
        <v>9</v>
      </c>
      <c r="B4552" s="0" t="s">
        <v>404</v>
      </c>
      <c r="C4552" s="15" t="n">
        <v>46113</v>
      </c>
      <c r="D4552" s="0" t="n">
        <v>2</v>
      </c>
      <c r="E4552" s="0" t="n">
        <v>0</v>
      </c>
      <c r="F4552" s="0" t="n">
        <v>27</v>
      </c>
      <c r="G4552" s="0" t="n">
        <v>0</v>
      </c>
      <c r="H4552" s="0" t="n">
        <v>10</v>
      </c>
      <c r="I4552" s="0" t="n">
        <v>0</v>
      </c>
      <c r="J4552" s="0" t="n">
        <v>95</v>
      </c>
      <c r="K4552" s="37" t="n">
        <f aca="false">E4552+Inputs!$B$5*F4552</f>
        <v>34.425</v>
      </c>
      <c r="L4552" s="37" t="n">
        <f aca="false">G4552+Inputs!$B$6*H4552</f>
        <v>12.75</v>
      </c>
      <c r="M4552" s="37" t="n">
        <f aca="false">I4552+Inputs!$B$7*J4552</f>
        <v>117.895</v>
      </c>
      <c r="N4552" s="37" t="n">
        <f aca="false">K4552+L4552+M4552</f>
        <v>165.07</v>
      </c>
    </row>
    <row r="4553" customFormat="false" ht="15" hidden="false" customHeight="false" outlineLevel="0" collapsed="false">
      <c r="A4553" s="0" t="s">
        <v>9</v>
      </c>
      <c r="B4553" s="0" t="s">
        <v>404</v>
      </c>
      <c r="C4553" s="15" t="n">
        <v>46143</v>
      </c>
      <c r="D4553" s="0" t="n">
        <v>2</v>
      </c>
      <c r="E4553" s="0" t="n">
        <v>0</v>
      </c>
      <c r="F4553" s="0" t="n">
        <v>32</v>
      </c>
      <c r="G4553" s="0" t="n">
        <v>0</v>
      </c>
      <c r="H4553" s="0" t="n">
        <v>17</v>
      </c>
      <c r="I4553" s="0" t="n">
        <v>0</v>
      </c>
      <c r="J4553" s="0" t="n">
        <v>95</v>
      </c>
      <c r="K4553" s="37" t="n">
        <f aca="false">E4553+Inputs!$B$5*F4553</f>
        <v>40.8</v>
      </c>
      <c r="L4553" s="37" t="n">
        <f aca="false">G4553+Inputs!$B$6*H4553</f>
        <v>21.675</v>
      </c>
      <c r="M4553" s="37" t="n">
        <f aca="false">I4553+Inputs!$B$7*J4553</f>
        <v>117.895</v>
      </c>
      <c r="N4553" s="37" t="n">
        <f aca="false">K4553+L4553+M4553</f>
        <v>180.37</v>
      </c>
    </row>
    <row r="4554" customFormat="false" ht="15" hidden="false" customHeight="false" outlineLevel="0" collapsed="false">
      <c r="A4554" s="0" t="s">
        <v>9</v>
      </c>
      <c r="B4554" s="0" t="s">
        <v>404</v>
      </c>
      <c r="C4554" s="15" t="n">
        <v>46174</v>
      </c>
      <c r="D4554" s="0" t="n">
        <v>2</v>
      </c>
      <c r="E4554" s="0" t="n">
        <v>0</v>
      </c>
      <c r="F4554" s="0" t="n">
        <v>38</v>
      </c>
      <c r="G4554" s="0" t="n">
        <v>0</v>
      </c>
      <c r="H4554" s="0" t="n">
        <v>17</v>
      </c>
      <c r="I4554" s="0" t="n">
        <v>0</v>
      </c>
      <c r="J4554" s="0" t="n">
        <v>133</v>
      </c>
      <c r="K4554" s="37" t="n">
        <f aca="false">E4554+Inputs!$B$5*F4554</f>
        <v>48.45</v>
      </c>
      <c r="L4554" s="37" t="n">
        <f aca="false">G4554+Inputs!$B$6*H4554</f>
        <v>21.675</v>
      </c>
      <c r="M4554" s="37" t="n">
        <f aca="false">I4554+Inputs!$B$7*J4554</f>
        <v>165.053</v>
      </c>
      <c r="N4554" s="37" t="n">
        <f aca="false">K4554+L4554+M4554</f>
        <v>235.178</v>
      </c>
    </row>
    <row r="4555" customFormat="false" ht="15" hidden="false" customHeight="false" outlineLevel="0" collapsed="false">
      <c r="A4555" s="0" t="s">
        <v>9</v>
      </c>
      <c r="B4555" s="0" t="s">
        <v>404</v>
      </c>
      <c r="C4555" s="15" t="n">
        <v>46204</v>
      </c>
      <c r="D4555" s="0" t="n">
        <v>2</v>
      </c>
      <c r="E4555" s="0" t="n">
        <v>0</v>
      </c>
      <c r="F4555" s="0" t="n">
        <v>36</v>
      </c>
      <c r="G4555" s="0" t="n">
        <v>0</v>
      </c>
      <c r="H4555" s="0" t="n">
        <v>23</v>
      </c>
      <c r="I4555" s="0" t="n">
        <v>0</v>
      </c>
      <c r="J4555" s="0" t="n">
        <v>91</v>
      </c>
      <c r="K4555" s="37" t="n">
        <f aca="false">E4555+Inputs!$B$5*F4555</f>
        <v>45.9</v>
      </c>
      <c r="L4555" s="37" t="n">
        <f aca="false">G4555+Inputs!$B$6*H4555</f>
        <v>29.325</v>
      </c>
      <c r="M4555" s="37" t="n">
        <f aca="false">I4555+Inputs!$B$7*J4555</f>
        <v>112.931</v>
      </c>
      <c r="N4555" s="37" t="n">
        <f aca="false">K4555+L4555+M4555</f>
        <v>188.156</v>
      </c>
    </row>
    <row r="4556" customFormat="false" ht="15" hidden="false" customHeight="false" outlineLevel="0" collapsed="false">
      <c r="A4556" s="0" t="s">
        <v>9</v>
      </c>
      <c r="B4556" s="0" t="s">
        <v>404</v>
      </c>
      <c r="C4556" s="15" t="n">
        <v>46235</v>
      </c>
      <c r="D4556" s="0" t="n">
        <v>2</v>
      </c>
      <c r="E4556" s="0" t="n">
        <v>0</v>
      </c>
      <c r="F4556" s="0" t="n">
        <v>41</v>
      </c>
      <c r="G4556" s="0" t="n">
        <v>0</v>
      </c>
      <c r="H4556" s="0" t="n">
        <v>14</v>
      </c>
      <c r="I4556" s="0" t="n">
        <v>0</v>
      </c>
      <c r="J4556" s="0" t="n">
        <v>73</v>
      </c>
      <c r="K4556" s="37" t="n">
        <f aca="false">E4556+Inputs!$B$5*F4556</f>
        <v>52.275</v>
      </c>
      <c r="L4556" s="37" t="n">
        <f aca="false">G4556+Inputs!$B$6*H4556</f>
        <v>17.85</v>
      </c>
      <c r="M4556" s="37" t="n">
        <f aca="false">I4556+Inputs!$B$7*J4556</f>
        <v>90.593</v>
      </c>
      <c r="N4556" s="37" t="n">
        <f aca="false">K4556+L4556+M4556</f>
        <v>160.718</v>
      </c>
    </row>
    <row r="4557" customFormat="false" ht="15" hidden="false" customHeight="false" outlineLevel="0" collapsed="false">
      <c r="A4557" s="0" t="s">
        <v>9</v>
      </c>
      <c r="B4557" s="0" t="s">
        <v>432</v>
      </c>
      <c r="C4557" s="15" t="n">
        <v>44927</v>
      </c>
      <c r="D4557" s="0" t="n">
        <v>5</v>
      </c>
      <c r="E4557" s="0" t="n">
        <v>0</v>
      </c>
      <c r="F4557" s="0" t="n">
        <v>43</v>
      </c>
      <c r="G4557" s="0" t="n">
        <v>0</v>
      </c>
      <c r="H4557" s="0" t="n">
        <v>3</v>
      </c>
      <c r="I4557" s="0" t="n">
        <v>0</v>
      </c>
      <c r="J4557" s="0" t="n">
        <v>409</v>
      </c>
      <c r="K4557" s="37" t="n">
        <f aca="false">E4557+Inputs!$B$5*F4557</f>
        <v>54.825</v>
      </c>
      <c r="L4557" s="37" t="n">
        <f aca="false">G4557+Inputs!$B$6*H4557</f>
        <v>3.825</v>
      </c>
      <c r="M4557" s="37" t="n">
        <f aca="false">I4557+Inputs!$B$7*J4557</f>
        <v>507.569</v>
      </c>
      <c r="N4557" s="37" t="n">
        <f aca="false">K4557+L4557+M4557</f>
        <v>566.219</v>
      </c>
    </row>
    <row r="4558" customFormat="false" ht="15" hidden="false" customHeight="false" outlineLevel="0" collapsed="false">
      <c r="A4558" s="0" t="s">
        <v>9</v>
      </c>
      <c r="B4558" s="0" t="s">
        <v>432</v>
      </c>
      <c r="C4558" s="15" t="n">
        <v>44958</v>
      </c>
      <c r="D4558" s="0" t="n">
        <v>5</v>
      </c>
      <c r="E4558" s="0" t="n">
        <v>0</v>
      </c>
      <c r="F4558" s="0" t="n">
        <v>33</v>
      </c>
      <c r="G4558" s="0" t="n">
        <v>0</v>
      </c>
      <c r="H4558" s="0" t="n">
        <v>4</v>
      </c>
      <c r="I4558" s="0" t="n">
        <v>0</v>
      </c>
      <c r="J4558" s="0" t="n">
        <v>334</v>
      </c>
      <c r="K4558" s="37" t="n">
        <f aca="false">E4558+Inputs!$B$5*F4558</f>
        <v>42.075</v>
      </c>
      <c r="L4558" s="37" t="n">
        <f aca="false">G4558+Inputs!$B$6*H4558</f>
        <v>5.1</v>
      </c>
      <c r="M4558" s="37" t="n">
        <f aca="false">I4558+Inputs!$B$7*J4558</f>
        <v>414.494</v>
      </c>
      <c r="N4558" s="37" t="n">
        <f aca="false">K4558+L4558+M4558</f>
        <v>461.669</v>
      </c>
    </row>
    <row r="4559" customFormat="false" ht="15" hidden="false" customHeight="false" outlineLevel="0" collapsed="false">
      <c r="A4559" s="0" t="s">
        <v>9</v>
      </c>
      <c r="B4559" s="0" t="s">
        <v>432</v>
      </c>
      <c r="C4559" s="15" t="n">
        <v>44986</v>
      </c>
      <c r="D4559" s="0" t="n">
        <v>5</v>
      </c>
      <c r="E4559" s="0" t="n">
        <v>0</v>
      </c>
      <c r="F4559" s="0" t="n">
        <v>6</v>
      </c>
      <c r="G4559" s="0" t="n">
        <v>0</v>
      </c>
      <c r="H4559" s="0" t="n">
        <v>0</v>
      </c>
      <c r="I4559" s="0" t="n">
        <v>0</v>
      </c>
      <c r="J4559" s="0" t="n">
        <v>49</v>
      </c>
      <c r="K4559" s="37" t="n">
        <f aca="false">E4559+Inputs!$B$5*F4559</f>
        <v>7.65</v>
      </c>
      <c r="L4559" s="37" t="n">
        <f aca="false">G4559+Inputs!$B$6*H4559</f>
        <v>0</v>
      </c>
      <c r="M4559" s="37" t="n">
        <f aca="false">I4559+Inputs!$B$7*J4559</f>
        <v>60.809</v>
      </c>
      <c r="N4559" s="37" t="n">
        <f aca="false">K4559+L4559+M4559</f>
        <v>68.459</v>
      </c>
    </row>
    <row r="4560" customFormat="false" ht="15" hidden="false" customHeight="false" outlineLevel="0" collapsed="false">
      <c r="A4560" s="0" t="s">
        <v>9</v>
      </c>
      <c r="B4560" s="0" t="s">
        <v>432</v>
      </c>
      <c r="C4560" s="15" t="n">
        <v>45017</v>
      </c>
      <c r="D4560" s="0" t="n">
        <v>5</v>
      </c>
      <c r="E4560" s="0" t="n">
        <v>0</v>
      </c>
      <c r="F4560" s="0" t="n">
        <v>15</v>
      </c>
      <c r="G4560" s="0" t="n">
        <v>0</v>
      </c>
      <c r="H4560" s="0" t="n">
        <v>0</v>
      </c>
      <c r="I4560" s="0" t="n">
        <v>0</v>
      </c>
      <c r="J4560" s="0" t="n">
        <v>125</v>
      </c>
      <c r="K4560" s="37" t="n">
        <f aca="false">E4560+Inputs!$B$5*F4560</f>
        <v>19.125</v>
      </c>
      <c r="L4560" s="37" t="n">
        <f aca="false">G4560+Inputs!$B$6*H4560</f>
        <v>0</v>
      </c>
      <c r="M4560" s="37" t="n">
        <f aca="false">I4560+Inputs!$B$7*J4560</f>
        <v>155.125</v>
      </c>
      <c r="N4560" s="37" t="n">
        <f aca="false">K4560+L4560+M4560</f>
        <v>174.25</v>
      </c>
    </row>
    <row r="4561" customFormat="false" ht="15" hidden="false" customHeight="false" outlineLevel="0" collapsed="false">
      <c r="A4561" s="0" t="s">
        <v>9</v>
      </c>
      <c r="B4561" s="0" t="s">
        <v>432</v>
      </c>
      <c r="C4561" s="15" t="n">
        <v>45047</v>
      </c>
      <c r="D4561" s="0" t="n">
        <v>5</v>
      </c>
      <c r="E4561" s="0" t="n">
        <v>0</v>
      </c>
      <c r="F4561" s="0" t="n">
        <v>46</v>
      </c>
      <c r="G4561" s="0" t="n">
        <v>0</v>
      </c>
      <c r="H4561" s="0" t="n">
        <v>3</v>
      </c>
      <c r="I4561" s="0" t="n">
        <v>0</v>
      </c>
      <c r="J4561" s="0" t="n">
        <v>458</v>
      </c>
      <c r="K4561" s="37" t="n">
        <f aca="false">E4561+Inputs!$B$5*F4561</f>
        <v>58.65</v>
      </c>
      <c r="L4561" s="37" t="n">
        <f aca="false">G4561+Inputs!$B$6*H4561</f>
        <v>3.825</v>
      </c>
      <c r="M4561" s="37" t="n">
        <f aca="false">I4561+Inputs!$B$7*J4561</f>
        <v>568.378</v>
      </c>
      <c r="N4561" s="37" t="n">
        <f aca="false">K4561+L4561+M4561</f>
        <v>630.853</v>
      </c>
    </row>
    <row r="4562" customFormat="false" ht="15" hidden="false" customHeight="false" outlineLevel="0" collapsed="false">
      <c r="A4562" s="0" t="s">
        <v>9</v>
      </c>
      <c r="B4562" s="0" t="s">
        <v>432</v>
      </c>
      <c r="C4562" s="15" t="n">
        <v>45078</v>
      </c>
      <c r="D4562" s="0" t="n">
        <v>5</v>
      </c>
      <c r="E4562" s="0" t="n">
        <v>0</v>
      </c>
      <c r="F4562" s="0" t="n">
        <v>48</v>
      </c>
      <c r="G4562" s="0" t="n">
        <v>0</v>
      </c>
      <c r="H4562" s="0" t="n">
        <v>1</v>
      </c>
      <c r="I4562" s="0" t="n">
        <v>0</v>
      </c>
      <c r="J4562" s="0" t="n">
        <v>483</v>
      </c>
      <c r="K4562" s="37" t="n">
        <f aca="false">E4562+Inputs!$B$5*F4562</f>
        <v>61.2</v>
      </c>
      <c r="L4562" s="37" t="n">
        <f aca="false">G4562+Inputs!$B$6*H4562</f>
        <v>1.275</v>
      </c>
      <c r="M4562" s="37" t="n">
        <f aca="false">I4562+Inputs!$B$7*J4562</f>
        <v>599.403</v>
      </c>
      <c r="N4562" s="37" t="n">
        <f aca="false">K4562+L4562+M4562</f>
        <v>661.878</v>
      </c>
    </row>
    <row r="4563" customFormat="false" ht="15" hidden="false" customHeight="false" outlineLevel="0" collapsed="false">
      <c r="A4563" s="0" t="s">
        <v>9</v>
      </c>
      <c r="B4563" s="0" t="s">
        <v>432</v>
      </c>
      <c r="C4563" s="15" t="n">
        <v>45108</v>
      </c>
      <c r="D4563" s="0" t="n">
        <v>5</v>
      </c>
      <c r="E4563" s="0" t="n">
        <v>0</v>
      </c>
      <c r="F4563" s="0" t="n">
        <v>51</v>
      </c>
      <c r="G4563" s="0" t="n">
        <v>0</v>
      </c>
      <c r="H4563" s="0" t="n">
        <v>6</v>
      </c>
      <c r="I4563" s="0" t="n">
        <v>0</v>
      </c>
      <c r="J4563" s="0" t="n">
        <v>483</v>
      </c>
      <c r="K4563" s="37" t="n">
        <f aca="false">E4563+Inputs!$B$5*F4563</f>
        <v>65.025</v>
      </c>
      <c r="L4563" s="37" t="n">
        <f aca="false">G4563+Inputs!$B$6*H4563</f>
        <v>7.65</v>
      </c>
      <c r="M4563" s="37" t="n">
        <f aca="false">I4563+Inputs!$B$7*J4563</f>
        <v>599.403</v>
      </c>
      <c r="N4563" s="37" t="n">
        <f aca="false">K4563+L4563+M4563</f>
        <v>672.078</v>
      </c>
    </row>
    <row r="4564" customFormat="false" ht="15" hidden="false" customHeight="false" outlineLevel="0" collapsed="false">
      <c r="A4564" s="0" t="s">
        <v>9</v>
      </c>
      <c r="B4564" s="0" t="s">
        <v>432</v>
      </c>
      <c r="C4564" s="15" t="n">
        <v>45139</v>
      </c>
      <c r="D4564" s="0" t="n">
        <v>5</v>
      </c>
      <c r="E4564" s="0" t="n">
        <v>0</v>
      </c>
      <c r="F4564" s="0" t="n">
        <v>36</v>
      </c>
      <c r="G4564" s="0" t="n">
        <v>0</v>
      </c>
      <c r="H4564" s="0" t="n">
        <v>3</v>
      </c>
      <c r="I4564" s="0" t="n">
        <v>0</v>
      </c>
      <c r="J4564" s="0" t="n">
        <v>514</v>
      </c>
      <c r="K4564" s="37" t="n">
        <f aca="false">E4564+Inputs!$B$5*F4564</f>
        <v>45.9</v>
      </c>
      <c r="L4564" s="37" t="n">
        <f aca="false">G4564+Inputs!$B$6*H4564</f>
        <v>3.825</v>
      </c>
      <c r="M4564" s="37" t="n">
        <f aca="false">I4564+Inputs!$B$7*J4564</f>
        <v>637.874</v>
      </c>
      <c r="N4564" s="37" t="n">
        <f aca="false">K4564+L4564+M4564</f>
        <v>687.599</v>
      </c>
    </row>
    <row r="4565" customFormat="false" ht="15" hidden="false" customHeight="false" outlineLevel="0" collapsed="false">
      <c r="A4565" s="0" t="s">
        <v>9</v>
      </c>
      <c r="B4565" s="0" t="s">
        <v>432</v>
      </c>
      <c r="C4565" s="15" t="n">
        <v>45170</v>
      </c>
      <c r="D4565" s="0" t="n">
        <v>5</v>
      </c>
      <c r="E4565" s="0" t="n">
        <v>0</v>
      </c>
      <c r="F4565" s="0" t="n">
        <v>68</v>
      </c>
      <c r="G4565" s="0" t="n">
        <v>0</v>
      </c>
      <c r="H4565" s="0" t="n">
        <v>12</v>
      </c>
      <c r="I4565" s="0" t="n">
        <v>0</v>
      </c>
      <c r="J4565" s="0" t="n">
        <v>520</v>
      </c>
      <c r="K4565" s="37" t="n">
        <f aca="false">E4565+Inputs!$B$5*F4565</f>
        <v>86.7</v>
      </c>
      <c r="L4565" s="37" t="n">
        <f aca="false">G4565+Inputs!$B$6*H4565</f>
        <v>15.3</v>
      </c>
      <c r="M4565" s="37" t="n">
        <f aca="false">I4565+Inputs!$B$7*J4565</f>
        <v>645.32</v>
      </c>
      <c r="N4565" s="37" t="n">
        <f aca="false">K4565+L4565+M4565</f>
        <v>747.32</v>
      </c>
    </row>
    <row r="4566" customFormat="false" ht="15" hidden="false" customHeight="false" outlineLevel="0" collapsed="false">
      <c r="A4566" s="0" t="s">
        <v>9</v>
      </c>
      <c r="B4566" s="0" t="s">
        <v>432</v>
      </c>
      <c r="C4566" s="15" t="n">
        <v>45200</v>
      </c>
      <c r="D4566" s="0" t="n">
        <v>5</v>
      </c>
      <c r="E4566" s="0" t="n">
        <v>0</v>
      </c>
      <c r="F4566" s="0" t="n">
        <v>40</v>
      </c>
      <c r="G4566" s="0" t="n">
        <v>0</v>
      </c>
      <c r="H4566" s="0" t="n">
        <v>8</v>
      </c>
      <c r="I4566" s="0" t="n">
        <v>0</v>
      </c>
      <c r="J4566" s="0" t="n">
        <v>547</v>
      </c>
      <c r="K4566" s="37" t="n">
        <f aca="false">E4566+Inputs!$B$5*F4566</f>
        <v>51</v>
      </c>
      <c r="L4566" s="37" t="n">
        <f aca="false">G4566+Inputs!$B$6*H4566</f>
        <v>10.2</v>
      </c>
      <c r="M4566" s="37" t="n">
        <f aca="false">I4566+Inputs!$B$7*J4566</f>
        <v>678.827</v>
      </c>
      <c r="N4566" s="37" t="n">
        <f aca="false">K4566+L4566+M4566</f>
        <v>740.027</v>
      </c>
    </row>
    <row r="4567" customFormat="false" ht="15" hidden="false" customHeight="false" outlineLevel="0" collapsed="false">
      <c r="A4567" s="0" t="s">
        <v>9</v>
      </c>
      <c r="B4567" s="0" t="s">
        <v>432</v>
      </c>
      <c r="C4567" s="15" t="n">
        <v>45231</v>
      </c>
      <c r="D4567" s="0" t="n">
        <v>5</v>
      </c>
      <c r="E4567" s="0" t="n">
        <v>0</v>
      </c>
      <c r="F4567" s="0" t="n">
        <v>51</v>
      </c>
      <c r="G4567" s="0" t="n">
        <v>0</v>
      </c>
      <c r="H4567" s="0" t="n">
        <v>4</v>
      </c>
      <c r="I4567" s="0" t="n">
        <v>0</v>
      </c>
      <c r="J4567" s="0" t="n">
        <v>466</v>
      </c>
      <c r="K4567" s="37" t="n">
        <f aca="false">E4567+Inputs!$B$5*F4567</f>
        <v>65.025</v>
      </c>
      <c r="L4567" s="37" t="n">
        <f aca="false">G4567+Inputs!$B$6*H4567</f>
        <v>5.1</v>
      </c>
      <c r="M4567" s="37" t="n">
        <f aca="false">I4567+Inputs!$B$7*J4567</f>
        <v>578.306</v>
      </c>
      <c r="N4567" s="37" t="n">
        <f aca="false">K4567+L4567+M4567</f>
        <v>648.431</v>
      </c>
    </row>
    <row r="4568" customFormat="false" ht="15" hidden="false" customHeight="false" outlineLevel="0" collapsed="false">
      <c r="A4568" s="0" t="s">
        <v>9</v>
      </c>
      <c r="B4568" s="0" t="s">
        <v>432</v>
      </c>
      <c r="C4568" s="15" t="n">
        <v>45261</v>
      </c>
      <c r="D4568" s="0" t="n">
        <v>5</v>
      </c>
      <c r="E4568" s="0" t="n">
        <v>0</v>
      </c>
      <c r="F4568" s="0" t="n">
        <v>32</v>
      </c>
      <c r="G4568" s="0" t="n">
        <v>0</v>
      </c>
      <c r="H4568" s="0" t="n">
        <v>5</v>
      </c>
      <c r="I4568" s="0" t="n">
        <v>0</v>
      </c>
      <c r="J4568" s="0" t="n">
        <v>357</v>
      </c>
      <c r="K4568" s="37" t="n">
        <f aca="false">E4568+Inputs!$B$5*F4568</f>
        <v>40.8</v>
      </c>
      <c r="L4568" s="37" t="n">
        <f aca="false">G4568+Inputs!$B$6*H4568</f>
        <v>6.375</v>
      </c>
      <c r="M4568" s="37" t="n">
        <f aca="false">I4568+Inputs!$B$7*J4568</f>
        <v>443.037</v>
      </c>
      <c r="N4568" s="37" t="n">
        <f aca="false">K4568+L4568+M4568</f>
        <v>490.212</v>
      </c>
    </row>
    <row r="4569" customFormat="false" ht="15" hidden="false" customHeight="false" outlineLevel="0" collapsed="false">
      <c r="A4569" s="0" t="s">
        <v>9</v>
      </c>
      <c r="B4569" s="0" t="s">
        <v>432</v>
      </c>
      <c r="C4569" s="15" t="n">
        <v>45292</v>
      </c>
      <c r="D4569" s="0" t="n">
        <v>5</v>
      </c>
      <c r="E4569" s="0" t="n">
        <v>0</v>
      </c>
      <c r="F4569" s="0" t="n">
        <v>40</v>
      </c>
      <c r="G4569" s="0" t="n">
        <v>0</v>
      </c>
      <c r="H4569" s="0" t="n">
        <v>4</v>
      </c>
      <c r="I4569" s="0" t="n">
        <v>6</v>
      </c>
      <c r="J4569" s="0" t="n">
        <v>430</v>
      </c>
      <c r="K4569" s="37" t="n">
        <f aca="false">E4569+Inputs!$B$5*F4569</f>
        <v>51</v>
      </c>
      <c r="L4569" s="37" t="n">
        <f aca="false">G4569+Inputs!$B$6*H4569</f>
        <v>5.1</v>
      </c>
      <c r="M4569" s="37" t="n">
        <f aca="false">I4569+Inputs!$B$7*J4569</f>
        <v>539.63</v>
      </c>
      <c r="N4569" s="37" t="n">
        <f aca="false">K4569+L4569+M4569</f>
        <v>595.73</v>
      </c>
    </row>
    <row r="4570" customFormat="false" ht="15" hidden="false" customHeight="false" outlineLevel="0" collapsed="false">
      <c r="A4570" s="0" t="s">
        <v>9</v>
      </c>
      <c r="B4570" s="0" t="s">
        <v>432</v>
      </c>
      <c r="C4570" s="15" t="n">
        <v>45323</v>
      </c>
      <c r="D4570" s="0" t="n">
        <v>5</v>
      </c>
      <c r="E4570" s="0" t="n">
        <v>0</v>
      </c>
      <c r="F4570" s="0" t="n">
        <v>5</v>
      </c>
      <c r="G4570" s="0" t="n">
        <v>0</v>
      </c>
      <c r="H4570" s="0" t="n">
        <v>1</v>
      </c>
      <c r="I4570" s="0" t="n">
        <v>0</v>
      </c>
      <c r="J4570" s="0" t="n">
        <v>59</v>
      </c>
      <c r="K4570" s="37" t="n">
        <f aca="false">E4570+Inputs!$B$5*F4570</f>
        <v>6.375</v>
      </c>
      <c r="L4570" s="37" t="n">
        <f aca="false">G4570+Inputs!$B$6*H4570</f>
        <v>1.275</v>
      </c>
      <c r="M4570" s="37" t="n">
        <f aca="false">I4570+Inputs!$B$7*J4570</f>
        <v>73.219</v>
      </c>
      <c r="N4570" s="37" t="n">
        <f aca="false">K4570+L4570+M4570</f>
        <v>80.869</v>
      </c>
    </row>
    <row r="4571" customFormat="false" ht="15" hidden="false" customHeight="false" outlineLevel="0" collapsed="false">
      <c r="A4571" s="0" t="s">
        <v>9</v>
      </c>
      <c r="B4571" s="0" t="s">
        <v>432</v>
      </c>
      <c r="C4571" s="15" t="n">
        <v>45352</v>
      </c>
      <c r="D4571" s="0" t="n">
        <v>5</v>
      </c>
      <c r="E4571" s="0" t="n">
        <v>0</v>
      </c>
      <c r="F4571" s="0" t="n">
        <v>10</v>
      </c>
      <c r="G4571" s="0" t="n">
        <v>0</v>
      </c>
      <c r="H4571" s="0" t="n">
        <v>0</v>
      </c>
      <c r="I4571" s="0" t="n">
        <v>0</v>
      </c>
      <c r="J4571" s="0" t="n">
        <v>94</v>
      </c>
      <c r="K4571" s="37" t="n">
        <f aca="false">E4571+Inputs!$B$5*F4571</f>
        <v>12.75</v>
      </c>
      <c r="L4571" s="37" t="n">
        <f aca="false">G4571+Inputs!$B$6*H4571</f>
        <v>0</v>
      </c>
      <c r="M4571" s="37" t="n">
        <f aca="false">I4571+Inputs!$B$7*J4571</f>
        <v>116.654</v>
      </c>
      <c r="N4571" s="37" t="n">
        <f aca="false">K4571+L4571+M4571</f>
        <v>129.404</v>
      </c>
    </row>
    <row r="4572" customFormat="false" ht="15" hidden="false" customHeight="false" outlineLevel="0" collapsed="false">
      <c r="A4572" s="0" t="s">
        <v>9</v>
      </c>
      <c r="B4572" s="0" t="s">
        <v>432</v>
      </c>
      <c r="C4572" s="15" t="n">
        <v>45383</v>
      </c>
      <c r="D4572" s="0" t="n">
        <v>5</v>
      </c>
      <c r="E4572" s="0" t="n">
        <v>0</v>
      </c>
      <c r="F4572" s="0" t="n">
        <v>24</v>
      </c>
      <c r="G4572" s="0" t="n">
        <v>0</v>
      </c>
      <c r="H4572" s="0" t="n">
        <v>5</v>
      </c>
      <c r="I4572" s="0" t="n">
        <v>0</v>
      </c>
      <c r="J4572" s="0" t="n">
        <v>353</v>
      </c>
      <c r="K4572" s="37" t="n">
        <f aca="false">E4572+Inputs!$B$5*F4572</f>
        <v>30.6</v>
      </c>
      <c r="L4572" s="37" t="n">
        <f aca="false">G4572+Inputs!$B$6*H4572</f>
        <v>6.375</v>
      </c>
      <c r="M4572" s="37" t="n">
        <f aca="false">I4572+Inputs!$B$7*J4572</f>
        <v>438.073</v>
      </c>
      <c r="N4572" s="37" t="n">
        <f aca="false">K4572+L4572+M4572</f>
        <v>475.048</v>
      </c>
    </row>
    <row r="4573" customFormat="false" ht="15" hidden="false" customHeight="false" outlineLevel="0" collapsed="false">
      <c r="A4573" s="0" t="s">
        <v>9</v>
      </c>
      <c r="B4573" s="0" t="s">
        <v>432</v>
      </c>
      <c r="C4573" s="15" t="n">
        <v>45413</v>
      </c>
      <c r="D4573" s="0" t="n">
        <v>5</v>
      </c>
      <c r="E4573" s="0" t="n">
        <v>0</v>
      </c>
      <c r="F4573" s="0" t="n">
        <v>30</v>
      </c>
      <c r="G4573" s="0" t="n">
        <v>0</v>
      </c>
      <c r="H4573" s="0" t="n">
        <v>1</v>
      </c>
      <c r="I4573" s="0" t="n">
        <v>0</v>
      </c>
      <c r="J4573" s="0" t="n">
        <v>333</v>
      </c>
      <c r="K4573" s="37" t="n">
        <f aca="false">E4573+Inputs!$B$5*F4573</f>
        <v>38.25</v>
      </c>
      <c r="L4573" s="37" t="n">
        <f aca="false">G4573+Inputs!$B$6*H4573</f>
        <v>1.275</v>
      </c>
      <c r="M4573" s="37" t="n">
        <f aca="false">I4573+Inputs!$B$7*J4573</f>
        <v>413.253</v>
      </c>
      <c r="N4573" s="37" t="n">
        <f aca="false">K4573+L4573+M4573</f>
        <v>452.778</v>
      </c>
    </row>
    <row r="4574" customFormat="false" ht="15" hidden="false" customHeight="false" outlineLevel="0" collapsed="false">
      <c r="A4574" s="0" t="s">
        <v>9</v>
      </c>
      <c r="B4574" s="0" t="s">
        <v>432</v>
      </c>
      <c r="C4574" s="15" t="n">
        <v>45444</v>
      </c>
      <c r="D4574" s="0" t="n">
        <v>5</v>
      </c>
      <c r="E4574" s="0" t="n">
        <v>0</v>
      </c>
      <c r="F4574" s="0" t="n">
        <v>71</v>
      </c>
      <c r="G4574" s="0" t="n">
        <v>0</v>
      </c>
      <c r="H4574" s="0" t="n">
        <v>7</v>
      </c>
      <c r="I4574" s="0" t="n">
        <v>12</v>
      </c>
      <c r="J4574" s="0" t="n">
        <v>561</v>
      </c>
      <c r="K4574" s="37" t="n">
        <f aca="false">E4574+Inputs!$B$5*F4574</f>
        <v>90.525</v>
      </c>
      <c r="L4574" s="37" t="n">
        <f aca="false">G4574+Inputs!$B$6*H4574</f>
        <v>8.925</v>
      </c>
      <c r="M4574" s="37" t="n">
        <f aca="false">I4574+Inputs!$B$7*J4574</f>
        <v>708.201</v>
      </c>
      <c r="N4574" s="37" t="n">
        <f aca="false">K4574+L4574+M4574</f>
        <v>807.651</v>
      </c>
    </row>
    <row r="4575" customFormat="false" ht="15" hidden="false" customHeight="false" outlineLevel="0" collapsed="false">
      <c r="A4575" s="0" t="s">
        <v>9</v>
      </c>
      <c r="B4575" s="0" t="s">
        <v>432</v>
      </c>
      <c r="C4575" s="15" t="n">
        <v>45474</v>
      </c>
      <c r="D4575" s="0" t="n">
        <v>5</v>
      </c>
      <c r="E4575" s="0" t="n">
        <v>0</v>
      </c>
      <c r="F4575" s="0" t="n">
        <v>35</v>
      </c>
      <c r="G4575" s="0" t="n">
        <v>0</v>
      </c>
      <c r="H4575" s="0" t="n">
        <v>17</v>
      </c>
      <c r="I4575" s="0" t="n">
        <v>0</v>
      </c>
      <c r="J4575" s="0" t="n">
        <v>492</v>
      </c>
      <c r="K4575" s="37" t="n">
        <f aca="false">E4575+Inputs!$B$5*F4575</f>
        <v>44.625</v>
      </c>
      <c r="L4575" s="37" t="n">
        <f aca="false">G4575+Inputs!$B$6*H4575</f>
        <v>21.675</v>
      </c>
      <c r="M4575" s="37" t="n">
        <f aca="false">I4575+Inputs!$B$7*J4575</f>
        <v>610.572</v>
      </c>
      <c r="N4575" s="37" t="n">
        <f aca="false">K4575+L4575+M4575</f>
        <v>676.872</v>
      </c>
    </row>
    <row r="4576" customFormat="false" ht="15" hidden="false" customHeight="false" outlineLevel="0" collapsed="false">
      <c r="A4576" s="0" t="s">
        <v>9</v>
      </c>
      <c r="B4576" s="0" t="s">
        <v>432</v>
      </c>
      <c r="C4576" s="15" t="n">
        <v>45505</v>
      </c>
      <c r="D4576" s="0" t="n">
        <v>5</v>
      </c>
      <c r="E4576" s="0" t="n">
        <v>0</v>
      </c>
      <c r="F4576" s="0" t="n">
        <v>28</v>
      </c>
      <c r="G4576" s="0" t="n">
        <v>0</v>
      </c>
      <c r="H4576" s="0" t="n">
        <v>14</v>
      </c>
      <c r="I4576" s="0" t="n">
        <v>0</v>
      </c>
      <c r="J4576" s="0" t="n">
        <v>437</v>
      </c>
      <c r="K4576" s="37" t="n">
        <f aca="false">E4576+Inputs!$B$5*F4576</f>
        <v>35.7</v>
      </c>
      <c r="L4576" s="37" t="n">
        <f aca="false">G4576+Inputs!$B$6*H4576</f>
        <v>17.85</v>
      </c>
      <c r="M4576" s="37" t="n">
        <f aca="false">I4576+Inputs!$B$7*J4576</f>
        <v>542.317</v>
      </c>
      <c r="N4576" s="37" t="n">
        <f aca="false">K4576+L4576+M4576</f>
        <v>595.867</v>
      </c>
    </row>
    <row r="4577" customFormat="false" ht="15" hidden="false" customHeight="false" outlineLevel="0" collapsed="false">
      <c r="A4577" s="0" t="s">
        <v>9</v>
      </c>
      <c r="B4577" s="0" t="s">
        <v>432</v>
      </c>
      <c r="C4577" s="15" t="n">
        <v>45536</v>
      </c>
      <c r="D4577" s="0" t="n">
        <v>5</v>
      </c>
      <c r="E4577" s="0" t="n">
        <v>0</v>
      </c>
      <c r="F4577" s="0" t="n">
        <v>37</v>
      </c>
      <c r="G4577" s="0" t="n">
        <v>0</v>
      </c>
      <c r="H4577" s="0" t="n">
        <v>13</v>
      </c>
      <c r="I4577" s="0" t="n">
        <v>0</v>
      </c>
      <c r="J4577" s="0" t="n">
        <v>441</v>
      </c>
      <c r="K4577" s="37" t="n">
        <f aca="false">E4577+Inputs!$B$5*F4577</f>
        <v>47.175</v>
      </c>
      <c r="L4577" s="37" t="n">
        <f aca="false">G4577+Inputs!$B$6*H4577</f>
        <v>16.575</v>
      </c>
      <c r="M4577" s="37" t="n">
        <f aca="false">I4577+Inputs!$B$7*J4577</f>
        <v>547.281</v>
      </c>
      <c r="N4577" s="37" t="n">
        <f aca="false">K4577+L4577+M4577</f>
        <v>611.031</v>
      </c>
    </row>
    <row r="4578" customFormat="false" ht="15" hidden="false" customHeight="false" outlineLevel="0" collapsed="false">
      <c r="A4578" s="0" t="s">
        <v>9</v>
      </c>
      <c r="B4578" s="0" t="s">
        <v>432</v>
      </c>
      <c r="C4578" s="15" t="n">
        <v>45566</v>
      </c>
      <c r="D4578" s="0" t="n">
        <v>5</v>
      </c>
      <c r="E4578" s="0" t="n">
        <v>0</v>
      </c>
      <c r="F4578" s="0" t="n">
        <v>39</v>
      </c>
      <c r="G4578" s="0" t="n">
        <v>0</v>
      </c>
      <c r="H4578" s="0" t="n">
        <v>20</v>
      </c>
      <c r="I4578" s="0" t="n">
        <v>0</v>
      </c>
      <c r="J4578" s="0" t="n">
        <v>449</v>
      </c>
      <c r="K4578" s="37" t="n">
        <f aca="false">E4578+Inputs!$B$5*F4578</f>
        <v>49.725</v>
      </c>
      <c r="L4578" s="37" t="n">
        <f aca="false">G4578+Inputs!$B$6*H4578</f>
        <v>25.5</v>
      </c>
      <c r="M4578" s="37" t="n">
        <f aca="false">I4578+Inputs!$B$7*J4578</f>
        <v>557.209</v>
      </c>
      <c r="N4578" s="37" t="n">
        <f aca="false">K4578+L4578+M4578</f>
        <v>632.434</v>
      </c>
    </row>
    <row r="4579" customFormat="false" ht="15" hidden="false" customHeight="false" outlineLevel="0" collapsed="false">
      <c r="A4579" s="0" t="s">
        <v>9</v>
      </c>
      <c r="B4579" s="0" t="s">
        <v>432</v>
      </c>
      <c r="C4579" s="15" t="n">
        <v>45597</v>
      </c>
      <c r="D4579" s="0" t="n">
        <v>5</v>
      </c>
      <c r="E4579" s="0" t="n">
        <v>0</v>
      </c>
      <c r="F4579" s="0" t="n">
        <v>28</v>
      </c>
      <c r="G4579" s="0" t="n">
        <v>0</v>
      </c>
      <c r="H4579" s="0" t="n">
        <v>18</v>
      </c>
      <c r="I4579" s="0" t="n">
        <v>6</v>
      </c>
      <c r="J4579" s="0" t="n">
        <v>465</v>
      </c>
      <c r="K4579" s="37" t="n">
        <f aca="false">E4579+Inputs!$B$5*F4579</f>
        <v>35.7</v>
      </c>
      <c r="L4579" s="37" t="n">
        <f aca="false">G4579+Inputs!$B$6*H4579</f>
        <v>22.95</v>
      </c>
      <c r="M4579" s="37" t="n">
        <f aca="false">I4579+Inputs!$B$7*J4579</f>
        <v>583.065</v>
      </c>
      <c r="N4579" s="37" t="n">
        <f aca="false">K4579+L4579+M4579</f>
        <v>641.715</v>
      </c>
    </row>
    <row r="4580" customFormat="false" ht="15" hidden="false" customHeight="false" outlineLevel="0" collapsed="false">
      <c r="A4580" s="0" t="s">
        <v>9</v>
      </c>
      <c r="B4580" s="0" t="s">
        <v>432</v>
      </c>
      <c r="C4580" s="15" t="n">
        <v>45627</v>
      </c>
      <c r="D4580" s="0" t="n">
        <v>5</v>
      </c>
      <c r="E4580" s="0" t="n">
        <v>0</v>
      </c>
      <c r="F4580" s="0" t="n">
        <v>49</v>
      </c>
      <c r="G4580" s="0" t="n">
        <v>0</v>
      </c>
      <c r="H4580" s="0" t="n">
        <v>13</v>
      </c>
      <c r="I4580" s="0" t="n">
        <v>0</v>
      </c>
      <c r="J4580" s="0" t="n">
        <v>414</v>
      </c>
      <c r="K4580" s="37" t="n">
        <f aca="false">E4580+Inputs!$B$5*F4580</f>
        <v>62.475</v>
      </c>
      <c r="L4580" s="37" t="n">
        <f aca="false">G4580+Inputs!$B$6*H4580</f>
        <v>16.575</v>
      </c>
      <c r="M4580" s="37" t="n">
        <f aca="false">I4580+Inputs!$B$7*J4580</f>
        <v>513.774</v>
      </c>
      <c r="N4580" s="37" t="n">
        <f aca="false">K4580+L4580+M4580</f>
        <v>592.824</v>
      </c>
    </row>
    <row r="4581" customFormat="false" ht="15" hidden="false" customHeight="false" outlineLevel="0" collapsed="false">
      <c r="A4581" s="0" t="s">
        <v>9</v>
      </c>
      <c r="B4581" s="0" t="s">
        <v>432</v>
      </c>
      <c r="C4581" s="15" t="n">
        <v>45658</v>
      </c>
      <c r="D4581" s="0" t="n">
        <v>5</v>
      </c>
      <c r="E4581" s="0" t="n">
        <v>0</v>
      </c>
      <c r="F4581" s="0" t="n">
        <v>23</v>
      </c>
      <c r="G4581" s="0" t="n">
        <v>0</v>
      </c>
      <c r="H4581" s="0" t="n">
        <v>15</v>
      </c>
      <c r="I4581" s="0" t="n">
        <v>0</v>
      </c>
      <c r="J4581" s="0" t="n">
        <v>402</v>
      </c>
      <c r="K4581" s="37" t="n">
        <f aca="false">E4581+Inputs!$B$5*F4581</f>
        <v>29.325</v>
      </c>
      <c r="L4581" s="37" t="n">
        <f aca="false">G4581+Inputs!$B$6*H4581</f>
        <v>19.125</v>
      </c>
      <c r="M4581" s="37" t="n">
        <f aca="false">I4581+Inputs!$B$7*J4581</f>
        <v>498.882</v>
      </c>
      <c r="N4581" s="37" t="n">
        <f aca="false">K4581+L4581+M4581</f>
        <v>547.332</v>
      </c>
    </row>
    <row r="4582" customFormat="false" ht="15" hidden="false" customHeight="false" outlineLevel="0" collapsed="false">
      <c r="A4582" s="0" t="s">
        <v>9</v>
      </c>
      <c r="B4582" s="0" t="s">
        <v>432</v>
      </c>
      <c r="C4582" s="15" t="n">
        <v>45689</v>
      </c>
      <c r="D4582" s="0" t="n">
        <v>5</v>
      </c>
      <c r="E4582" s="0" t="n">
        <v>0</v>
      </c>
      <c r="F4582" s="0" t="n">
        <v>33</v>
      </c>
      <c r="G4582" s="0" t="n">
        <v>0</v>
      </c>
      <c r="H4582" s="0" t="n">
        <v>28</v>
      </c>
      <c r="I4582" s="0" t="n">
        <v>0</v>
      </c>
      <c r="J4582" s="0" t="n">
        <v>457</v>
      </c>
      <c r="K4582" s="37" t="n">
        <f aca="false">E4582+Inputs!$B$5*F4582</f>
        <v>42.075</v>
      </c>
      <c r="L4582" s="37" t="n">
        <f aca="false">G4582+Inputs!$B$6*H4582</f>
        <v>35.7</v>
      </c>
      <c r="M4582" s="37" t="n">
        <f aca="false">I4582+Inputs!$B$7*J4582</f>
        <v>567.137</v>
      </c>
      <c r="N4582" s="37" t="n">
        <f aca="false">K4582+L4582+M4582</f>
        <v>644.912</v>
      </c>
    </row>
    <row r="4583" customFormat="false" ht="15" hidden="false" customHeight="false" outlineLevel="0" collapsed="false">
      <c r="A4583" s="0" t="s">
        <v>9</v>
      </c>
      <c r="B4583" s="0" t="s">
        <v>432</v>
      </c>
      <c r="C4583" s="15" t="n">
        <v>45717</v>
      </c>
      <c r="D4583" s="0" t="n">
        <v>5</v>
      </c>
      <c r="E4583" s="0" t="n">
        <v>0</v>
      </c>
      <c r="F4583" s="0" t="n">
        <v>38</v>
      </c>
      <c r="G4583" s="0" t="n">
        <v>0</v>
      </c>
      <c r="H4583" s="0" t="n">
        <v>30</v>
      </c>
      <c r="I4583" s="0" t="n">
        <v>0</v>
      </c>
      <c r="J4583" s="0" t="n">
        <v>425</v>
      </c>
      <c r="K4583" s="37" t="n">
        <f aca="false">E4583+Inputs!$B$5*F4583</f>
        <v>48.45</v>
      </c>
      <c r="L4583" s="37" t="n">
        <f aca="false">G4583+Inputs!$B$6*H4583</f>
        <v>38.25</v>
      </c>
      <c r="M4583" s="37" t="n">
        <f aca="false">I4583+Inputs!$B$7*J4583</f>
        <v>527.425</v>
      </c>
      <c r="N4583" s="37" t="n">
        <f aca="false">K4583+L4583+M4583</f>
        <v>614.125</v>
      </c>
    </row>
    <row r="4584" customFormat="false" ht="15" hidden="false" customHeight="false" outlineLevel="0" collapsed="false">
      <c r="A4584" s="0" t="s">
        <v>9</v>
      </c>
      <c r="B4584" s="0" t="s">
        <v>432</v>
      </c>
      <c r="C4584" s="15" t="n">
        <v>45748</v>
      </c>
      <c r="D4584" s="0" t="n">
        <v>5</v>
      </c>
      <c r="E4584" s="0" t="n">
        <v>0</v>
      </c>
      <c r="F4584" s="0" t="n">
        <v>31</v>
      </c>
      <c r="G4584" s="0" t="n">
        <v>0</v>
      </c>
      <c r="H4584" s="0" t="n">
        <v>10</v>
      </c>
      <c r="I4584" s="0" t="n">
        <v>0</v>
      </c>
      <c r="J4584" s="0" t="n">
        <v>379</v>
      </c>
      <c r="K4584" s="37" t="n">
        <f aca="false">E4584+Inputs!$B$5*F4584</f>
        <v>39.525</v>
      </c>
      <c r="L4584" s="37" t="n">
        <f aca="false">G4584+Inputs!$B$6*H4584</f>
        <v>12.75</v>
      </c>
      <c r="M4584" s="37" t="n">
        <f aca="false">I4584+Inputs!$B$7*J4584</f>
        <v>470.339</v>
      </c>
      <c r="N4584" s="37" t="n">
        <f aca="false">K4584+L4584+M4584</f>
        <v>522.614</v>
      </c>
    </row>
    <row r="4585" customFormat="false" ht="15" hidden="false" customHeight="false" outlineLevel="0" collapsed="false">
      <c r="A4585" s="0" t="s">
        <v>9</v>
      </c>
      <c r="B4585" s="0" t="s">
        <v>432</v>
      </c>
      <c r="C4585" s="15" t="n">
        <v>45778</v>
      </c>
      <c r="D4585" s="0" t="n">
        <v>5</v>
      </c>
      <c r="E4585" s="0" t="n">
        <v>6</v>
      </c>
      <c r="F4585" s="0" t="n">
        <v>56</v>
      </c>
      <c r="G4585" s="0" t="n">
        <v>0</v>
      </c>
      <c r="H4585" s="0" t="n">
        <v>18</v>
      </c>
      <c r="I4585" s="0" t="n">
        <v>0</v>
      </c>
      <c r="J4585" s="0" t="n">
        <v>471</v>
      </c>
      <c r="K4585" s="37" t="n">
        <f aca="false">E4585+Inputs!$B$5*F4585</f>
        <v>77.4</v>
      </c>
      <c r="L4585" s="37" t="n">
        <f aca="false">G4585+Inputs!$B$6*H4585</f>
        <v>22.95</v>
      </c>
      <c r="M4585" s="37" t="n">
        <f aca="false">I4585+Inputs!$B$7*J4585</f>
        <v>584.511</v>
      </c>
      <c r="N4585" s="37" t="n">
        <f aca="false">K4585+L4585+M4585</f>
        <v>684.861</v>
      </c>
    </row>
    <row r="4586" customFormat="false" ht="15" hidden="false" customHeight="false" outlineLevel="0" collapsed="false">
      <c r="A4586" s="0" t="s">
        <v>9</v>
      </c>
      <c r="B4586" s="0" t="s">
        <v>432</v>
      </c>
      <c r="C4586" s="15" t="n">
        <v>45809</v>
      </c>
      <c r="D4586" s="0" t="n">
        <v>5</v>
      </c>
      <c r="E4586" s="0" t="n">
        <v>0</v>
      </c>
      <c r="F4586" s="0" t="n">
        <v>65</v>
      </c>
      <c r="G4586" s="0" t="n">
        <v>0</v>
      </c>
      <c r="H4586" s="0" t="n">
        <v>21</v>
      </c>
      <c r="I4586" s="0" t="n">
        <v>0</v>
      </c>
      <c r="J4586" s="0" t="n">
        <v>574</v>
      </c>
      <c r="K4586" s="37" t="n">
        <f aca="false">E4586+Inputs!$B$5*F4586</f>
        <v>82.875</v>
      </c>
      <c r="L4586" s="37" t="n">
        <f aca="false">G4586+Inputs!$B$6*H4586</f>
        <v>26.775</v>
      </c>
      <c r="M4586" s="37" t="n">
        <f aca="false">I4586+Inputs!$B$7*J4586</f>
        <v>712.334</v>
      </c>
      <c r="N4586" s="37" t="n">
        <f aca="false">K4586+L4586+M4586</f>
        <v>821.984</v>
      </c>
    </row>
    <row r="4587" customFormat="false" ht="15" hidden="false" customHeight="false" outlineLevel="0" collapsed="false">
      <c r="A4587" s="0" t="s">
        <v>9</v>
      </c>
      <c r="B4587" s="0" t="s">
        <v>432</v>
      </c>
      <c r="C4587" s="15" t="n">
        <v>45839</v>
      </c>
      <c r="D4587" s="0" t="n">
        <v>5</v>
      </c>
      <c r="E4587" s="0" t="n">
        <v>0</v>
      </c>
      <c r="F4587" s="0" t="n">
        <v>43</v>
      </c>
      <c r="G4587" s="0" t="n">
        <v>0</v>
      </c>
      <c r="H4587" s="0" t="n">
        <v>23</v>
      </c>
      <c r="I4587" s="0" t="n">
        <v>0</v>
      </c>
      <c r="J4587" s="0" t="n">
        <v>481</v>
      </c>
      <c r="K4587" s="37" t="n">
        <f aca="false">E4587+Inputs!$B$5*F4587</f>
        <v>54.825</v>
      </c>
      <c r="L4587" s="37" t="n">
        <f aca="false">G4587+Inputs!$B$6*H4587</f>
        <v>29.325</v>
      </c>
      <c r="M4587" s="37" t="n">
        <f aca="false">I4587+Inputs!$B$7*J4587</f>
        <v>596.921</v>
      </c>
      <c r="N4587" s="37" t="n">
        <f aca="false">K4587+L4587+M4587</f>
        <v>681.071</v>
      </c>
    </row>
    <row r="4588" customFormat="false" ht="15" hidden="false" customHeight="false" outlineLevel="0" collapsed="false">
      <c r="A4588" s="0" t="s">
        <v>9</v>
      </c>
      <c r="B4588" s="0" t="s">
        <v>432</v>
      </c>
      <c r="C4588" s="15" t="n">
        <v>45870</v>
      </c>
      <c r="D4588" s="0" t="n">
        <v>5</v>
      </c>
      <c r="E4588" s="0" t="n">
        <v>0</v>
      </c>
      <c r="F4588" s="0" t="n">
        <v>53</v>
      </c>
      <c r="G4588" s="0" t="n">
        <v>0</v>
      </c>
      <c r="H4588" s="0" t="n">
        <v>15</v>
      </c>
      <c r="I4588" s="0" t="n">
        <v>0</v>
      </c>
      <c r="J4588" s="0" t="n">
        <v>442</v>
      </c>
      <c r="K4588" s="37" t="n">
        <f aca="false">E4588+Inputs!$B$5*F4588</f>
        <v>67.575</v>
      </c>
      <c r="L4588" s="37" t="n">
        <f aca="false">G4588+Inputs!$B$6*H4588</f>
        <v>19.125</v>
      </c>
      <c r="M4588" s="37" t="n">
        <f aca="false">I4588+Inputs!$B$7*J4588</f>
        <v>548.522</v>
      </c>
      <c r="N4588" s="37" t="n">
        <f aca="false">K4588+L4588+M4588</f>
        <v>635.222</v>
      </c>
    </row>
    <row r="4589" customFormat="false" ht="15" hidden="false" customHeight="false" outlineLevel="0" collapsed="false">
      <c r="A4589" s="0" t="s">
        <v>9</v>
      </c>
      <c r="B4589" s="0" t="s">
        <v>432</v>
      </c>
      <c r="C4589" s="15" t="n">
        <v>45901</v>
      </c>
      <c r="D4589" s="0" t="n">
        <v>5</v>
      </c>
      <c r="E4589" s="0" t="n">
        <v>0</v>
      </c>
      <c r="F4589" s="0" t="n">
        <v>72</v>
      </c>
      <c r="G4589" s="0" t="n">
        <v>0</v>
      </c>
      <c r="H4589" s="0" t="n">
        <v>16</v>
      </c>
      <c r="I4589" s="0" t="n">
        <v>0</v>
      </c>
      <c r="J4589" s="0" t="n">
        <v>466</v>
      </c>
      <c r="K4589" s="37" t="n">
        <f aca="false">E4589+Inputs!$B$5*F4589</f>
        <v>91.8</v>
      </c>
      <c r="L4589" s="37" t="n">
        <f aca="false">G4589+Inputs!$B$6*H4589</f>
        <v>20.4</v>
      </c>
      <c r="M4589" s="37" t="n">
        <f aca="false">I4589+Inputs!$B$7*J4589</f>
        <v>578.306</v>
      </c>
      <c r="N4589" s="37" t="n">
        <f aca="false">K4589+L4589+M4589</f>
        <v>690.506</v>
      </c>
    </row>
    <row r="4590" customFormat="false" ht="15" hidden="false" customHeight="false" outlineLevel="0" collapsed="false">
      <c r="A4590" s="0" t="s">
        <v>9</v>
      </c>
      <c r="B4590" s="0" t="s">
        <v>432</v>
      </c>
      <c r="C4590" s="15" t="n">
        <v>45931</v>
      </c>
      <c r="D4590" s="0" t="n">
        <v>5</v>
      </c>
      <c r="E4590" s="0" t="n">
        <v>0</v>
      </c>
      <c r="F4590" s="0" t="n">
        <v>63</v>
      </c>
      <c r="G4590" s="0" t="n">
        <v>0</v>
      </c>
      <c r="H4590" s="0" t="n">
        <v>17</v>
      </c>
      <c r="I4590" s="0" t="n">
        <v>0</v>
      </c>
      <c r="J4590" s="0" t="n">
        <v>467</v>
      </c>
      <c r="K4590" s="37" t="n">
        <f aca="false">E4590+Inputs!$B$5*F4590</f>
        <v>80.325</v>
      </c>
      <c r="L4590" s="37" t="n">
        <f aca="false">G4590+Inputs!$B$6*H4590</f>
        <v>21.675</v>
      </c>
      <c r="M4590" s="37" t="n">
        <f aca="false">I4590+Inputs!$B$7*J4590</f>
        <v>579.547</v>
      </c>
      <c r="N4590" s="37" t="n">
        <f aca="false">K4590+L4590+M4590</f>
        <v>681.547</v>
      </c>
    </row>
    <row r="4591" customFormat="false" ht="15" hidden="false" customHeight="false" outlineLevel="0" collapsed="false">
      <c r="A4591" s="0" t="s">
        <v>9</v>
      </c>
      <c r="B4591" s="0" t="s">
        <v>432</v>
      </c>
      <c r="C4591" s="15" t="n">
        <v>45962</v>
      </c>
      <c r="D4591" s="0" t="n">
        <v>5</v>
      </c>
      <c r="E4591" s="0" t="n">
        <v>0</v>
      </c>
      <c r="F4591" s="0" t="n">
        <v>47</v>
      </c>
      <c r="G4591" s="0" t="n">
        <v>0</v>
      </c>
      <c r="H4591" s="0" t="n">
        <v>24</v>
      </c>
      <c r="I4591" s="0" t="n">
        <v>0</v>
      </c>
      <c r="J4591" s="0" t="n">
        <v>428</v>
      </c>
      <c r="K4591" s="37" t="n">
        <f aca="false">E4591+Inputs!$B$5*F4591</f>
        <v>59.925</v>
      </c>
      <c r="L4591" s="37" t="n">
        <f aca="false">G4591+Inputs!$B$6*H4591</f>
        <v>30.6</v>
      </c>
      <c r="M4591" s="37" t="n">
        <f aca="false">I4591+Inputs!$B$7*J4591</f>
        <v>531.148</v>
      </c>
      <c r="N4591" s="37" t="n">
        <f aca="false">K4591+L4591+M4591</f>
        <v>621.673</v>
      </c>
    </row>
    <row r="4592" customFormat="false" ht="15" hidden="false" customHeight="false" outlineLevel="0" collapsed="false">
      <c r="A4592" s="0" t="s">
        <v>9</v>
      </c>
      <c r="B4592" s="0" t="s">
        <v>432</v>
      </c>
      <c r="C4592" s="15" t="n">
        <v>45992</v>
      </c>
      <c r="D4592" s="0" t="n">
        <v>5</v>
      </c>
      <c r="E4592" s="0" t="n">
        <v>0</v>
      </c>
      <c r="F4592" s="0" t="n">
        <v>65</v>
      </c>
      <c r="G4592" s="0" t="n">
        <v>0</v>
      </c>
      <c r="H4592" s="0" t="n">
        <v>13</v>
      </c>
      <c r="I4592" s="0" t="n">
        <v>0</v>
      </c>
      <c r="J4592" s="0" t="n">
        <v>410</v>
      </c>
      <c r="K4592" s="37" t="n">
        <f aca="false">E4592+Inputs!$B$5*F4592</f>
        <v>82.875</v>
      </c>
      <c r="L4592" s="37" t="n">
        <f aca="false">G4592+Inputs!$B$6*H4592</f>
        <v>16.575</v>
      </c>
      <c r="M4592" s="37" t="n">
        <f aca="false">I4592+Inputs!$B$7*J4592</f>
        <v>508.81</v>
      </c>
      <c r="N4592" s="37" t="n">
        <f aca="false">K4592+L4592+M4592</f>
        <v>608.26</v>
      </c>
    </row>
    <row r="4593" customFormat="false" ht="15" hidden="false" customHeight="false" outlineLevel="0" collapsed="false">
      <c r="A4593" s="0" t="s">
        <v>9</v>
      </c>
      <c r="B4593" s="0" t="s">
        <v>432</v>
      </c>
      <c r="C4593" s="15" t="n">
        <v>46023</v>
      </c>
      <c r="D4593" s="0" t="n">
        <v>5</v>
      </c>
      <c r="E4593" s="0" t="n">
        <v>0</v>
      </c>
      <c r="F4593" s="0" t="n">
        <v>32</v>
      </c>
      <c r="G4593" s="0" t="n">
        <v>0</v>
      </c>
      <c r="H4593" s="0" t="n">
        <v>14</v>
      </c>
      <c r="I4593" s="0" t="n">
        <v>0</v>
      </c>
      <c r="J4593" s="0" t="n">
        <v>413</v>
      </c>
      <c r="K4593" s="37" t="n">
        <f aca="false">E4593+Inputs!$B$5*F4593</f>
        <v>40.8</v>
      </c>
      <c r="L4593" s="37" t="n">
        <f aca="false">G4593+Inputs!$B$6*H4593</f>
        <v>17.85</v>
      </c>
      <c r="M4593" s="37" t="n">
        <f aca="false">I4593+Inputs!$B$7*J4593</f>
        <v>512.533</v>
      </c>
      <c r="N4593" s="37" t="n">
        <f aca="false">K4593+L4593+M4593</f>
        <v>571.183</v>
      </c>
    </row>
    <row r="4594" customFormat="false" ht="15" hidden="false" customHeight="false" outlineLevel="0" collapsed="false">
      <c r="A4594" s="0" t="s">
        <v>9</v>
      </c>
      <c r="B4594" s="0" t="s">
        <v>432</v>
      </c>
      <c r="C4594" s="15" t="n">
        <v>46054</v>
      </c>
      <c r="D4594" s="0" t="n">
        <v>5</v>
      </c>
      <c r="E4594" s="0" t="n">
        <v>0</v>
      </c>
      <c r="F4594" s="0" t="n">
        <v>62</v>
      </c>
      <c r="G4594" s="0" t="n">
        <v>0</v>
      </c>
      <c r="H4594" s="0" t="n">
        <v>22</v>
      </c>
      <c r="I4594" s="0" t="n">
        <v>0</v>
      </c>
      <c r="J4594" s="0" t="n">
        <v>398</v>
      </c>
      <c r="K4594" s="37" t="n">
        <f aca="false">E4594+Inputs!$B$5*F4594</f>
        <v>79.05</v>
      </c>
      <c r="L4594" s="37" t="n">
        <f aca="false">G4594+Inputs!$B$6*H4594</f>
        <v>28.05</v>
      </c>
      <c r="M4594" s="37" t="n">
        <f aca="false">I4594+Inputs!$B$7*J4594</f>
        <v>493.918</v>
      </c>
      <c r="N4594" s="37" t="n">
        <f aca="false">K4594+L4594+M4594</f>
        <v>601.018</v>
      </c>
    </row>
    <row r="4595" customFormat="false" ht="15" hidden="false" customHeight="false" outlineLevel="0" collapsed="false">
      <c r="A4595" s="0" t="s">
        <v>9</v>
      </c>
      <c r="B4595" s="0" t="s">
        <v>432</v>
      </c>
      <c r="C4595" s="15" t="n">
        <v>46082</v>
      </c>
      <c r="D4595" s="0" t="n">
        <v>5</v>
      </c>
      <c r="E4595" s="0" t="n">
        <v>0</v>
      </c>
      <c r="F4595" s="0" t="n">
        <v>97</v>
      </c>
      <c r="G4595" s="0" t="n">
        <v>0</v>
      </c>
      <c r="H4595" s="0" t="n">
        <v>30</v>
      </c>
      <c r="I4595" s="0" t="n">
        <v>0</v>
      </c>
      <c r="J4595" s="0" t="n">
        <v>398</v>
      </c>
      <c r="K4595" s="37" t="n">
        <f aca="false">E4595+Inputs!$B$5*F4595</f>
        <v>123.675</v>
      </c>
      <c r="L4595" s="37" t="n">
        <f aca="false">G4595+Inputs!$B$6*H4595</f>
        <v>38.25</v>
      </c>
      <c r="M4595" s="37" t="n">
        <f aca="false">I4595+Inputs!$B$7*J4595</f>
        <v>493.918</v>
      </c>
      <c r="N4595" s="37" t="n">
        <f aca="false">K4595+L4595+M4595</f>
        <v>655.843</v>
      </c>
    </row>
    <row r="4596" customFormat="false" ht="15" hidden="false" customHeight="false" outlineLevel="0" collapsed="false">
      <c r="A4596" s="0" t="s">
        <v>9</v>
      </c>
      <c r="B4596" s="0" t="s">
        <v>432</v>
      </c>
      <c r="C4596" s="15" t="n">
        <v>46113</v>
      </c>
      <c r="D4596" s="0" t="n">
        <v>5</v>
      </c>
      <c r="E4596" s="0" t="n">
        <v>0</v>
      </c>
      <c r="F4596" s="0" t="n">
        <v>80</v>
      </c>
      <c r="G4596" s="0" t="n">
        <v>0</v>
      </c>
      <c r="H4596" s="0" t="n">
        <v>32</v>
      </c>
      <c r="I4596" s="0" t="n">
        <v>0</v>
      </c>
      <c r="J4596" s="0" t="n">
        <v>310</v>
      </c>
      <c r="K4596" s="37" t="n">
        <f aca="false">E4596+Inputs!$B$5*F4596</f>
        <v>102</v>
      </c>
      <c r="L4596" s="37" t="n">
        <f aca="false">G4596+Inputs!$B$6*H4596</f>
        <v>40.8</v>
      </c>
      <c r="M4596" s="37" t="n">
        <f aca="false">I4596+Inputs!$B$7*J4596</f>
        <v>384.71</v>
      </c>
      <c r="N4596" s="37" t="n">
        <f aca="false">K4596+L4596+M4596</f>
        <v>527.51</v>
      </c>
    </row>
    <row r="4597" customFormat="false" ht="15" hidden="false" customHeight="false" outlineLevel="0" collapsed="false">
      <c r="A4597" s="0" t="s">
        <v>9</v>
      </c>
      <c r="B4597" s="0" t="s">
        <v>432</v>
      </c>
      <c r="C4597" s="15" t="n">
        <v>46143</v>
      </c>
      <c r="D4597" s="0" t="n">
        <v>5</v>
      </c>
      <c r="E4597" s="0" t="n">
        <v>0</v>
      </c>
      <c r="F4597" s="0" t="n">
        <v>123</v>
      </c>
      <c r="G4597" s="0" t="n">
        <v>0</v>
      </c>
      <c r="H4597" s="0" t="n">
        <v>38</v>
      </c>
      <c r="I4597" s="0" t="n">
        <v>0</v>
      </c>
      <c r="J4597" s="0" t="n">
        <v>365</v>
      </c>
      <c r="K4597" s="37" t="n">
        <f aca="false">E4597+Inputs!$B$5*F4597</f>
        <v>156.825</v>
      </c>
      <c r="L4597" s="37" t="n">
        <f aca="false">G4597+Inputs!$B$6*H4597</f>
        <v>48.45</v>
      </c>
      <c r="M4597" s="37" t="n">
        <f aca="false">I4597+Inputs!$B$7*J4597</f>
        <v>452.965</v>
      </c>
      <c r="N4597" s="37" t="n">
        <f aca="false">K4597+L4597+M4597</f>
        <v>658.24</v>
      </c>
    </row>
    <row r="4598" customFormat="false" ht="15" hidden="false" customHeight="false" outlineLevel="0" collapsed="false">
      <c r="A4598" s="0" t="s">
        <v>9</v>
      </c>
      <c r="B4598" s="0" t="s">
        <v>432</v>
      </c>
      <c r="C4598" s="15" t="n">
        <v>46174</v>
      </c>
      <c r="D4598" s="0" t="n">
        <v>5</v>
      </c>
      <c r="E4598" s="0" t="n">
        <v>22</v>
      </c>
      <c r="F4598" s="0" t="n">
        <v>148</v>
      </c>
      <c r="G4598" s="0" t="n">
        <v>0</v>
      </c>
      <c r="H4598" s="0" t="n">
        <v>60</v>
      </c>
      <c r="I4598" s="0" t="n">
        <v>0</v>
      </c>
      <c r="J4598" s="0" t="n">
        <v>487</v>
      </c>
      <c r="K4598" s="37" t="n">
        <f aca="false">E4598+Inputs!$B$5*F4598</f>
        <v>210.7</v>
      </c>
      <c r="L4598" s="37" t="n">
        <f aca="false">G4598+Inputs!$B$6*H4598</f>
        <v>76.5</v>
      </c>
      <c r="M4598" s="37" t="n">
        <f aca="false">I4598+Inputs!$B$7*J4598</f>
        <v>604.367</v>
      </c>
      <c r="N4598" s="37" t="n">
        <f aca="false">K4598+L4598+M4598</f>
        <v>891.567</v>
      </c>
    </row>
    <row r="4599" customFormat="false" ht="15" hidden="false" customHeight="false" outlineLevel="0" collapsed="false">
      <c r="A4599" s="0" t="s">
        <v>9</v>
      </c>
      <c r="B4599" s="0" t="s">
        <v>432</v>
      </c>
      <c r="C4599" s="15" t="n">
        <v>46204</v>
      </c>
      <c r="D4599" s="0" t="n">
        <v>5</v>
      </c>
      <c r="E4599" s="0" t="n">
        <v>6</v>
      </c>
      <c r="F4599" s="0" t="n">
        <v>142</v>
      </c>
      <c r="G4599" s="0" t="n">
        <v>0</v>
      </c>
      <c r="H4599" s="0" t="n">
        <v>61</v>
      </c>
      <c r="I4599" s="0" t="n">
        <v>0</v>
      </c>
      <c r="J4599" s="0" t="n">
        <v>382</v>
      </c>
      <c r="K4599" s="37" t="n">
        <f aca="false">E4599+Inputs!$B$5*F4599</f>
        <v>187.05</v>
      </c>
      <c r="L4599" s="37" t="n">
        <f aca="false">G4599+Inputs!$B$6*H4599</f>
        <v>77.775</v>
      </c>
      <c r="M4599" s="37" t="n">
        <f aca="false">I4599+Inputs!$B$7*J4599</f>
        <v>474.062</v>
      </c>
      <c r="N4599" s="37" t="n">
        <f aca="false">K4599+L4599+M4599</f>
        <v>738.887</v>
      </c>
    </row>
    <row r="4600" customFormat="false" ht="15" hidden="false" customHeight="false" outlineLevel="0" collapsed="false">
      <c r="A4600" s="0" t="s">
        <v>9</v>
      </c>
      <c r="B4600" s="0" t="s">
        <v>432</v>
      </c>
      <c r="C4600" s="15" t="n">
        <v>46235</v>
      </c>
      <c r="D4600" s="0" t="n">
        <v>5</v>
      </c>
      <c r="E4600" s="0" t="n">
        <v>6</v>
      </c>
      <c r="F4600" s="0" t="n">
        <v>118</v>
      </c>
      <c r="G4600" s="0" t="n">
        <v>0</v>
      </c>
      <c r="H4600" s="0" t="n">
        <v>30</v>
      </c>
      <c r="I4600" s="0" t="n">
        <v>0</v>
      </c>
      <c r="J4600" s="0" t="n">
        <v>320</v>
      </c>
      <c r="K4600" s="37" t="n">
        <f aca="false">E4600+Inputs!$B$5*F4600</f>
        <v>156.45</v>
      </c>
      <c r="L4600" s="37" t="n">
        <f aca="false">G4600+Inputs!$B$6*H4600</f>
        <v>38.25</v>
      </c>
      <c r="M4600" s="37" t="n">
        <f aca="false">I4600+Inputs!$B$7*J4600</f>
        <v>397.12</v>
      </c>
      <c r="N4600" s="37" t="n">
        <f aca="false">K4600+L4600+M4600</f>
        <v>591.82</v>
      </c>
    </row>
    <row r="4601" customFormat="false" ht="15" hidden="false" customHeight="false" outlineLevel="0" collapsed="false">
      <c r="A4601" s="0" t="s">
        <v>9</v>
      </c>
      <c r="B4601" s="0" t="s">
        <v>426</v>
      </c>
      <c r="C4601" s="15" t="n">
        <v>44927</v>
      </c>
      <c r="D4601" s="0" t="n">
        <v>4</v>
      </c>
      <c r="E4601" s="0" t="n">
        <v>0</v>
      </c>
      <c r="F4601" s="0" t="n">
        <v>38</v>
      </c>
      <c r="G4601" s="0" t="n">
        <v>0</v>
      </c>
      <c r="H4601" s="0" t="n">
        <v>2</v>
      </c>
      <c r="I4601" s="0" t="n">
        <v>0</v>
      </c>
      <c r="J4601" s="0" t="n">
        <v>313</v>
      </c>
      <c r="K4601" s="37" t="n">
        <f aca="false">E4601+Inputs!$B$5*F4601</f>
        <v>48.45</v>
      </c>
      <c r="L4601" s="37" t="n">
        <f aca="false">G4601+Inputs!$B$6*H4601</f>
        <v>2.55</v>
      </c>
      <c r="M4601" s="37" t="n">
        <f aca="false">I4601+Inputs!$B$7*J4601</f>
        <v>388.433</v>
      </c>
      <c r="N4601" s="37" t="n">
        <f aca="false">K4601+L4601+M4601</f>
        <v>439.433</v>
      </c>
    </row>
    <row r="4602" customFormat="false" ht="15" hidden="false" customHeight="false" outlineLevel="0" collapsed="false">
      <c r="A4602" s="0" t="s">
        <v>9</v>
      </c>
      <c r="B4602" s="0" t="s">
        <v>426</v>
      </c>
      <c r="C4602" s="15" t="n">
        <v>44958</v>
      </c>
      <c r="D4602" s="0" t="n">
        <v>4</v>
      </c>
      <c r="E4602" s="0" t="n">
        <v>0</v>
      </c>
      <c r="F4602" s="0" t="n">
        <v>50</v>
      </c>
      <c r="G4602" s="0" t="n">
        <v>0</v>
      </c>
      <c r="H4602" s="0" t="n">
        <v>1</v>
      </c>
      <c r="I4602" s="0" t="n">
        <v>0</v>
      </c>
      <c r="J4602" s="0" t="n">
        <v>260</v>
      </c>
      <c r="K4602" s="37" t="n">
        <f aca="false">E4602+Inputs!$B$5*F4602</f>
        <v>63.75</v>
      </c>
      <c r="L4602" s="37" t="n">
        <f aca="false">G4602+Inputs!$B$6*H4602</f>
        <v>1.275</v>
      </c>
      <c r="M4602" s="37" t="n">
        <f aca="false">I4602+Inputs!$B$7*J4602</f>
        <v>322.66</v>
      </c>
      <c r="N4602" s="37" t="n">
        <f aca="false">K4602+L4602+M4602</f>
        <v>387.685</v>
      </c>
    </row>
    <row r="4603" customFormat="false" ht="15" hidden="false" customHeight="false" outlineLevel="0" collapsed="false">
      <c r="A4603" s="0" t="s">
        <v>9</v>
      </c>
      <c r="B4603" s="0" t="s">
        <v>426</v>
      </c>
      <c r="C4603" s="15" t="n">
        <v>44986</v>
      </c>
      <c r="D4603" s="0" t="n">
        <v>4</v>
      </c>
      <c r="E4603" s="0" t="n">
        <v>0</v>
      </c>
      <c r="F4603" s="0" t="n">
        <v>4</v>
      </c>
      <c r="G4603" s="0" t="n">
        <v>0</v>
      </c>
      <c r="H4603" s="0" t="n">
        <v>0</v>
      </c>
      <c r="I4603" s="0" t="n">
        <v>0</v>
      </c>
      <c r="J4603" s="0" t="n">
        <v>27</v>
      </c>
      <c r="K4603" s="37" t="n">
        <f aca="false">E4603+Inputs!$B$5*F4603</f>
        <v>5.1</v>
      </c>
      <c r="L4603" s="37" t="n">
        <f aca="false">G4603+Inputs!$B$6*H4603</f>
        <v>0</v>
      </c>
      <c r="M4603" s="37" t="n">
        <f aca="false">I4603+Inputs!$B$7*J4603</f>
        <v>33.507</v>
      </c>
      <c r="N4603" s="37" t="n">
        <f aca="false">K4603+L4603+M4603</f>
        <v>38.607</v>
      </c>
    </row>
    <row r="4604" customFormat="false" ht="15" hidden="false" customHeight="false" outlineLevel="0" collapsed="false">
      <c r="A4604" s="0" t="s">
        <v>9</v>
      </c>
      <c r="B4604" s="0" t="s">
        <v>426</v>
      </c>
      <c r="C4604" s="15" t="n">
        <v>45017</v>
      </c>
      <c r="D4604" s="0" t="n">
        <v>4</v>
      </c>
      <c r="E4604" s="0" t="n">
        <v>0</v>
      </c>
      <c r="F4604" s="0" t="n">
        <v>10</v>
      </c>
      <c r="G4604" s="0" t="n">
        <v>0</v>
      </c>
      <c r="H4604" s="0" t="n">
        <v>1</v>
      </c>
      <c r="I4604" s="0" t="n">
        <v>0</v>
      </c>
      <c r="J4604" s="0" t="n">
        <v>88</v>
      </c>
      <c r="K4604" s="37" t="n">
        <f aca="false">E4604+Inputs!$B$5*F4604</f>
        <v>12.75</v>
      </c>
      <c r="L4604" s="37" t="n">
        <f aca="false">G4604+Inputs!$B$6*H4604</f>
        <v>1.275</v>
      </c>
      <c r="M4604" s="37" t="n">
        <f aca="false">I4604+Inputs!$B$7*J4604</f>
        <v>109.208</v>
      </c>
      <c r="N4604" s="37" t="n">
        <f aca="false">K4604+L4604+M4604</f>
        <v>123.233</v>
      </c>
    </row>
    <row r="4605" customFormat="false" ht="15" hidden="false" customHeight="false" outlineLevel="0" collapsed="false">
      <c r="A4605" s="0" t="s">
        <v>9</v>
      </c>
      <c r="B4605" s="0" t="s">
        <v>426</v>
      </c>
      <c r="C4605" s="15" t="n">
        <v>45047</v>
      </c>
      <c r="D4605" s="0" t="n">
        <v>4</v>
      </c>
      <c r="E4605" s="0" t="n">
        <v>0</v>
      </c>
      <c r="F4605" s="0" t="n">
        <v>52</v>
      </c>
      <c r="G4605" s="0" t="n">
        <v>0</v>
      </c>
      <c r="H4605" s="0" t="n">
        <v>1</v>
      </c>
      <c r="I4605" s="0" t="n">
        <v>0</v>
      </c>
      <c r="J4605" s="0" t="n">
        <v>282</v>
      </c>
      <c r="K4605" s="37" t="n">
        <f aca="false">E4605+Inputs!$B$5*F4605</f>
        <v>66.3</v>
      </c>
      <c r="L4605" s="37" t="n">
        <f aca="false">G4605+Inputs!$B$6*H4605</f>
        <v>1.275</v>
      </c>
      <c r="M4605" s="37" t="n">
        <f aca="false">I4605+Inputs!$B$7*J4605</f>
        <v>349.962</v>
      </c>
      <c r="N4605" s="37" t="n">
        <f aca="false">K4605+L4605+M4605</f>
        <v>417.537</v>
      </c>
    </row>
    <row r="4606" customFormat="false" ht="15" hidden="false" customHeight="false" outlineLevel="0" collapsed="false">
      <c r="A4606" s="0" t="s">
        <v>9</v>
      </c>
      <c r="B4606" s="0" t="s">
        <v>426</v>
      </c>
      <c r="C4606" s="15" t="n">
        <v>45078</v>
      </c>
      <c r="D4606" s="0" t="n">
        <v>4</v>
      </c>
      <c r="E4606" s="0" t="n">
        <v>0</v>
      </c>
      <c r="F4606" s="0" t="n">
        <v>44</v>
      </c>
      <c r="G4606" s="0" t="n">
        <v>0</v>
      </c>
      <c r="H4606" s="0" t="n">
        <v>5</v>
      </c>
      <c r="I4606" s="0" t="n">
        <v>0</v>
      </c>
      <c r="J4606" s="0" t="n">
        <v>348</v>
      </c>
      <c r="K4606" s="37" t="n">
        <f aca="false">E4606+Inputs!$B$5*F4606</f>
        <v>56.1</v>
      </c>
      <c r="L4606" s="37" t="n">
        <f aca="false">G4606+Inputs!$B$6*H4606</f>
        <v>6.375</v>
      </c>
      <c r="M4606" s="37" t="n">
        <f aca="false">I4606+Inputs!$B$7*J4606</f>
        <v>431.868</v>
      </c>
      <c r="N4606" s="37" t="n">
        <f aca="false">K4606+L4606+M4606</f>
        <v>494.343</v>
      </c>
    </row>
    <row r="4607" customFormat="false" ht="15" hidden="false" customHeight="false" outlineLevel="0" collapsed="false">
      <c r="A4607" s="0" t="s">
        <v>9</v>
      </c>
      <c r="B4607" s="0" t="s">
        <v>426</v>
      </c>
      <c r="C4607" s="15" t="n">
        <v>45108</v>
      </c>
      <c r="D4607" s="0" t="n">
        <v>4</v>
      </c>
      <c r="E4607" s="0" t="n">
        <v>0</v>
      </c>
      <c r="F4607" s="0" t="n">
        <v>46</v>
      </c>
      <c r="G4607" s="0" t="n">
        <v>0</v>
      </c>
      <c r="H4607" s="0" t="n">
        <v>3</v>
      </c>
      <c r="I4607" s="0" t="n">
        <v>0</v>
      </c>
      <c r="J4607" s="0" t="n">
        <v>327</v>
      </c>
      <c r="K4607" s="37" t="n">
        <f aca="false">E4607+Inputs!$B$5*F4607</f>
        <v>58.65</v>
      </c>
      <c r="L4607" s="37" t="n">
        <f aca="false">G4607+Inputs!$B$6*H4607</f>
        <v>3.825</v>
      </c>
      <c r="M4607" s="37" t="n">
        <f aca="false">I4607+Inputs!$B$7*J4607</f>
        <v>405.807</v>
      </c>
      <c r="N4607" s="37" t="n">
        <f aca="false">K4607+L4607+M4607</f>
        <v>468.282</v>
      </c>
    </row>
    <row r="4608" customFormat="false" ht="15" hidden="false" customHeight="false" outlineLevel="0" collapsed="false">
      <c r="A4608" s="0" t="s">
        <v>9</v>
      </c>
      <c r="B4608" s="0" t="s">
        <v>426</v>
      </c>
      <c r="C4608" s="15" t="n">
        <v>45139</v>
      </c>
      <c r="D4608" s="0" t="n">
        <v>4</v>
      </c>
      <c r="E4608" s="0" t="n">
        <v>0</v>
      </c>
      <c r="F4608" s="0" t="n">
        <v>60</v>
      </c>
      <c r="G4608" s="0" t="n">
        <v>0</v>
      </c>
      <c r="H4608" s="0" t="n">
        <v>10</v>
      </c>
      <c r="I4608" s="0" t="n">
        <v>0</v>
      </c>
      <c r="J4608" s="0" t="n">
        <v>324</v>
      </c>
      <c r="K4608" s="37" t="n">
        <f aca="false">E4608+Inputs!$B$5*F4608</f>
        <v>76.5</v>
      </c>
      <c r="L4608" s="37" t="n">
        <f aca="false">G4608+Inputs!$B$6*H4608</f>
        <v>12.75</v>
      </c>
      <c r="M4608" s="37" t="n">
        <f aca="false">I4608+Inputs!$B$7*J4608</f>
        <v>402.084</v>
      </c>
      <c r="N4608" s="37" t="n">
        <f aca="false">K4608+L4608+M4608</f>
        <v>491.334</v>
      </c>
    </row>
    <row r="4609" customFormat="false" ht="15" hidden="false" customHeight="false" outlineLevel="0" collapsed="false">
      <c r="A4609" s="0" t="s">
        <v>9</v>
      </c>
      <c r="B4609" s="0" t="s">
        <v>426</v>
      </c>
      <c r="C4609" s="15" t="n">
        <v>45170</v>
      </c>
      <c r="D4609" s="0" t="n">
        <v>4</v>
      </c>
      <c r="E4609" s="0" t="n">
        <v>0</v>
      </c>
      <c r="F4609" s="0" t="n">
        <v>69</v>
      </c>
      <c r="G4609" s="0" t="n">
        <v>0</v>
      </c>
      <c r="H4609" s="0" t="n">
        <v>4</v>
      </c>
      <c r="I4609" s="0" t="n">
        <v>0</v>
      </c>
      <c r="J4609" s="0" t="n">
        <v>359</v>
      </c>
      <c r="K4609" s="37" t="n">
        <f aca="false">E4609+Inputs!$B$5*F4609</f>
        <v>87.975</v>
      </c>
      <c r="L4609" s="37" t="n">
        <f aca="false">G4609+Inputs!$B$6*H4609</f>
        <v>5.1</v>
      </c>
      <c r="M4609" s="37" t="n">
        <f aca="false">I4609+Inputs!$B$7*J4609</f>
        <v>445.519</v>
      </c>
      <c r="N4609" s="37" t="n">
        <f aca="false">K4609+L4609+M4609</f>
        <v>538.594</v>
      </c>
    </row>
    <row r="4610" customFormat="false" ht="15" hidden="false" customHeight="false" outlineLevel="0" collapsed="false">
      <c r="A4610" s="0" t="s">
        <v>9</v>
      </c>
      <c r="B4610" s="0" t="s">
        <v>426</v>
      </c>
      <c r="C4610" s="15" t="n">
        <v>45200</v>
      </c>
      <c r="D4610" s="0" t="n">
        <v>4</v>
      </c>
      <c r="E4610" s="0" t="n">
        <v>0</v>
      </c>
      <c r="F4610" s="0" t="n">
        <v>41</v>
      </c>
      <c r="G4610" s="0" t="n">
        <v>0</v>
      </c>
      <c r="H4610" s="0" t="n">
        <v>5</v>
      </c>
      <c r="I4610" s="0" t="n">
        <v>0</v>
      </c>
      <c r="J4610" s="0" t="n">
        <v>311</v>
      </c>
      <c r="K4610" s="37" t="n">
        <f aca="false">E4610+Inputs!$B$5*F4610</f>
        <v>52.275</v>
      </c>
      <c r="L4610" s="37" t="n">
        <f aca="false">G4610+Inputs!$B$6*H4610</f>
        <v>6.375</v>
      </c>
      <c r="M4610" s="37" t="n">
        <f aca="false">I4610+Inputs!$B$7*J4610</f>
        <v>385.951</v>
      </c>
      <c r="N4610" s="37" t="n">
        <f aca="false">K4610+L4610+M4610</f>
        <v>444.601</v>
      </c>
    </row>
    <row r="4611" customFormat="false" ht="15" hidden="false" customHeight="false" outlineLevel="0" collapsed="false">
      <c r="A4611" s="0" t="s">
        <v>9</v>
      </c>
      <c r="B4611" s="0" t="s">
        <v>426</v>
      </c>
      <c r="C4611" s="15" t="n">
        <v>45231</v>
      </c>
      <c r="D4611" s="0" t="n">
        <v>4</v>
      </c>
      <c r="E4611" s="0" t="n">
        <v>0</v>
      </c>
      <c r="F4611" s="0" t="n">
        <v>65</v>
      </c>
      <c r="G4611" s="0" t="n">
        <v>0</v>
      </c>
      <c r="H4611" s="0" t="n">
        <v>9</v>
      </c>
      <c r="I4611" s="0" t="n">
        <v>0</v>
      </c>
      <c r="J4611" s="0" t="n">
        <v>302</v>
      </c>
      <c r="K4611" s="37" t="n">
        <f aca="false">E4611+Inputs!$B$5*F4611</f>
        <v>82.875</v>
      </c>
      <c r="L4611" s="37" t="n">
        <f aca="false">G4611+Inputs!$B$6*H4611</f>
        <v>11.475</v>
      </c>
      <c r="M4611" s="37" t="n">
        <f aca="false">I4611+Inputs!$B$7*J4611</f>
        <v>374.782</v>
      </c>
      <c r="N4611" s="37" t="n">
        <f aca="false">K4611+L4611+M4611</f>
        <v>469.132</v>
      </c>
    </row>
    <row r="4612" customFormat="false" ht="15" hidden="false" customHeight="false" outlineLevel="0" collapsed="false">
      <c r="A4612" s="0" t="s">
        <v>9</v>
      </c>
      <c r="B4612" s="0" t="s">
        <v>426</v>
      </c>
      <c r="C4612" s="15" t="n">
        <v>45261</v>
      </c>
      <c r="D4612" s="0" t="n">
        <v>4</v>
      </c>
      <c r="E4612" s="0" t="n">
        <v>0</v>
      </c>
      <c r="F4612" s="0" t="n">
        <v>32</v>
      </c>
      <c r="G4612" s="0" t="n">
        <v>0</v>
      </c>
      <c r="H4612" s="0" t="n">
        <v>4</v>
      </c>
      <c r="I4612" s="0" t="n">
        <v>0</v>
      </c>
      <c r="J4612" s="0" t="n">
        <v>235</v>
      </c>
      <c r="K4612" s="37" t="n">
        <f aca="false">E4612+Inputs!$B$5*F4612</f>
        <v>40.8</v>
      </c>
      <c r="L4612" s="37" t="n">
        <f aca="false">G4612+Inputs!$B$6*H4612</f>
        <v>5.1</v>
      </c>
      <c r="M4612" s="37" t="n">
        <f aca="false">I4612+Inputs!$B$7*J4612</f>
        <v>291.635</v>
      </c>
      <c r="N4612" s="37" t="n">
        <f aca="false">K4612+L4612+M4612</f>
        <v>337.535</v>
      </c>
    </row>
    <row r="4613" customFormat="false" ht="15" hidden="false" customHeight="false" outlineLevel="0" collapsed="false">
      <c r="A4613" s="0" t="s">
        <v>9</v>
      </c>
      <c r="B4613" s="0" t="s">
        <v>426</v>
      </c>
      <c r="C4613" s="15" t="n">
        <v>45292</v>
      </c>
      <c r="D4613" s="0" t="n">
        <v>4</v>
      </c>
      <c r="E4613" s="0" t="n">
        <v>0</v>
      </c>
      <c r="F4613" s="0" t="n">
        <v>41</v>
      </c>
      <c r="G4613" s="0" t="n">
        <v>0</v>
      </c>
      <c r="H4613" s="0" t="n">
        <v>4</v>
      </c>
      <c r="I4613" s="0" t="n">
        <v>0</v>
      </c>
      <c r="J4613" s="0" t="n">
        <v>286</v>
      </c>
      <c r="K4613" s="37" t="n">
        <f aca="false">E4613+Inputs!$B$5*F4613</f>
        <v>52.275</v>
      </c>
      <c r="L4613" s="37" t="n">
        <f aca="false">G4613+Inputs!$B$6*H4613</f>
        <v>5.1</v>
      </c>
      <c r="M4613" s="37" t="n">
        <f aca="false">I4613+Inputs!$B$7*J4613</f>
        <v>354.926</v>
      </c>
      <c r="N4613" s="37" t="n">
        <f aca="false">K4613+L4613+M4613</f>
        <v>412.301</v>
      </c>
    </row>
    <row r="4614" customFormat="false" ht="15" hidden="false" customHeight="false" outlineLevel="0" collapsed="false">
      <c r="A4614" s="0" t="s">
        <v>9</v>
      </c>
      <c r="B4614" s="0" t="s">
        <v>426</v>
      </c>
      <c r="C4614" s="15" t="n">
        <v>45323</v>
      </c>
      <c r="D4614" s="0" t="n">
        <v>4</v>
      </c>
      <c r="E4614" s="0" t="n">
        <v>0</v>
      </c>
      <c r="F4614" s="0" t="n">
        <v>2</v>
      </c>
      <c r="G4614" s="0" t="n">
        <v>0</v>
      </c>
      <c r="H4614" s="0" t="n">
        <v>0</v>
      </c>
      <c r="I4614" s="0" t="n">
        <v>0</v>
      </c>
      <c r="J4614" s="0" t="n">
        <v>29</v>
      </c>
      <c r="K4614" s="37" t="n">
        <f aca="false">E4614+Inputs!$B$5*F4614</f>
        <v>2.55</v>
      </c>
      <c r="L4614" s="37" t="n">
        <f aca="false">G4614+Inputs!$B$6*H4614</f>
        <v>0</v>
      </c>
      <c r="M4614" s="37" t="n">
        <f aca="false">I4614+Inputs!$B$7*J4614</f>
        <v>35.989</v>
      </c>
      <c r="N4614" s="37" t="n">
        <f aca="false">K4614+L4614+M4614</f>
        <v>38.539</v>
      </c>
    </row>
    <row r="4615" customFormat="false" ht="15" hidden="false" customHeight="false" outlineLevel="0" collapsed="false">
      <c r="A4615" s="0" t="s">
        <v>9</v>
      </c>
      <c r="B4615" s="0" t="s">
        <v>426</v>
      </c>
      <c r="C4615" s="15" t="n">
        <v>45352</v>
      </c>
      <c r="D4615" s="0" t="n">
        <v>4</v>
      </c>
      <c r="E4615" s="0" t="n">
        <v>0</v>
      </c>
      <c r="F4615" s="0" t="n">
        <v>7</v>
      </c>
      <c r="G4615" s="0" t="n">
        <v>0</v>
      </c>
      <c r="H4615" s="0" t="n">
        <v>0</v>
      </c>
      <c r="I4615" s="0" t="n">
        <v>0</v>
      </c>
      <c r="J4615" s="0" t="n">
        <v>71</v>
      </c>
      <c r="K4615" s="37" t="n">
        <f aca="false">E4615+Inputs!$B$5*F4615</f>
        <v>8.925</v>
      </c>
      <c r="L4615" s="37" t="n">
        <f aca="false">G4615+Inputs!$B$6*H4615</f>
        <v>0</v>
      </c>
      <c r="M4615" s="37" t="n">
        <f aca="false">I4615+Inputs!$B$7*J4615</f>
        <v>88.111</v>
      </c>
      <c r="N4615" s="37" t="n">
        <f aca="false">K4615+L4615+M4615</f>
        <v>97.036</v>
      </c>
    </row>
    <row r="4616" customFormat="false" ht="15" hidden="false" customHeight="false" outlineLevel="0" collapsed="false">
      <c r="A4616" s="0" t="s">
        <v>9</v>
      </c>
      <c r="B4616" s="0" t="s">
        <v>426</v>
      </c>
      <c r="C4616" s="15" t="n">
        <v>45383</v>
      </c>
      <c r="D4616" s="0" t="n">
        <v>4</v>
      </c>
      <c r="E4616" s="0" t="n">
        <v>0</v>
      </c>
      <c r="F4616" s="0" t="n">
        <v>29</v>
      </c>
      <c r="G4616" s="0" t="n">
        <v>0</v>
      </c>
      <c r="H4616" s="0" t="n">
        <v>4</v>
      </c>
      <c r="I4616" s="0" t="n">
        <v>0</v>
      </c>
      <c r="J4616" s="0" t="n">
        <v>252</v>
      </c>
      <c r="K4616" s="37" t="n">
        <f aca="false">E4616+Inputs!$B$5*F4616</f>
        <v>36.975</v>
      </c>
      <c r="L4616" s="37" t="n">
        <f aca="false">G4616+Inputs!$B$6*H4616</f>
        <v>5.1</v>
      </c>
      <c r="M4616" s="37" t="n">
        <f aca="false">I4616+Inputs!$B$7*J4616</f>
        <v>312.732</v>
      </c>
      <c r="N4616" s="37" t="n">
        <f aca="false">K4616+L4616+M4616</f>
        <v>354.807</v>
      </c>
    </row>
    <row r="4617" customFormat="false" ht="15" hidden="false" customHeight="false" outlineLevel="0" collapsed="false">
      <c r="A4617" s="0" t="s">
        <v>9</v>
      </c>
      <c r="B4617" s="0" t="s">
        <v>426</v>
      </c>
      <c r="C4617" s="15" t="n">
        <v>45413</v>
      </c>
      <c r="D4617" s="0" t="n">
        <v>4</v>
      </c>
      <c r="E4617" s="0" t="n">
        <v>0</v>
      </c>
      <c r="F4617" s="0" t="n">
        <v>38</v>
      </c>
      <c r="G4617" s="0" t="n">
        <v>0</v>
      </c>
      <c r="H4617" s="0" t="n">
        <v>2</v>
      </c>
      <c r="I4617" s="0" t="n">
        <v>0</v>
      </c>
      <c r="J4617" s="0" t="n">
        <v>182</v>
      </c>
      <c r="K4617" s="37" t="n">
        <f aca="false">E4617+Inputs!$B$5*F4617</f>
        <v>48.45</v>
      </c>
      <c r="L4617" s="37" t="n">
        <f aca="false">G4617+Inputs!$B$6*H4617</f>
        <v>2.55</v>
      </c>
      <c r="M4617" s="37" t="n">
        <f aca="false">I4617+Inputs!$B$7*J4617</f>
        <v>225.862</v>
      </c>
      <c r="N4617" s="37" t="n">
        <f aca="false">K4617+L4617+M4617</f>
        <v>276.862</v>
      </c>
    </row>
    <row r="4618" customFormat="false" ht="15" hidden="false" customHeight="false" outlineLevel="0" collapsed="false">
      <c r="A4618" s="0" t="s">
        <v>9</v>
      </c>
      <c r="B4618" s="0" t="s">
        <v>426</v>
      </c>
      <c r="C4618" s="15" t="n">
        <v>45444</v>
      </c>
      <c r="D4618" s="0" t="n">
        <v>4</v>
      </c>
      <c r="E4618" s="0" t="n">
        <v>0</v>
      </c>
      <c r="F4618" s="0" t="n">
        <v>68</v>
      </c>
      <c r="G4618" s="0" t="n">
        <v>0</v>
      </c>
      <c r="H4618" s="0" t="n">
        <v>8</v>
      </c>
      <c r="I4618" s="0" t="n">
        <v>0</v>
      </c>
      <c r="J4618" s="0" t="n">
        <v>307</v>
      </c>
      <c r="K4618" s="37" t="n">
        <f aca="false">E4618+Inputs!$B$5*F4618</f>
        <v>86.7</v>
      </c>
      <c r="L4618" s="37" t="n">
        <f aca="false">G4618+Inputs!$B$6*H4618</f>
        <v>10.2</v>
      </c>
      <c r="M4618" s="37" t="n">
        <f aca="false">I4618+Inputs!$B$7*J4618</f>
        <v>380.987</v>
      </c>
      <c r="N4618" s="37" t="n">
        <f aca="false">K4618+L4618+M4618</f>
        <v>477.887</v>
      </c>
    </row>
    <row r="4619" customFormat="false" ht="15" hidden="false" customHeight="false" outlineLevel="0" collapsed="false">
      <c r="A4619" s="0" t="s">
        <v>9</v>
      </c>
      <c r="B4619" s="0" t="s">
        <v>426</v>
      </c>
      <c r="C4619" s="15" t="n">
        <v>45474</v>
      </c>
      <c r="D4619" s="0" t="n">
        <v>4</v>
      </c>
      <c r="E4619" s="0" t="n">
        <v>0</v>
      </c>
      <c r="F4619" s="0" t="n">
        <v>49</v>
      </c>
      <c r="G4619" s="0" t="n">
        <v>0</v>
      </c>
      <c r="H4619" s="0" t="n">
        <v>7</v>
      </c>
      <c r="I4619" s="0" t="n">
        <v>0</v>
      </c>
      <c r="J4619" s="0" t="n">
        <v>270</v>
      </c>
      <c r="K4619" s="37" t="n">
        <f aca="false">E4619+Inputs!$B$5*F4619</f>
        <v>62.475</v>
      </c>
      <c r="L4619" s="37" t="n">
        <f aca="false">G4619+Inputs!$B$6*H4619</f>
        <v>8.925</v>
      </c>
      <c r="M4619" s="37" t="n">
        <f aca="false">I4619+Inputs!$B$7*J4619</f>
        <v>335.07</v>
      </c>
      <c r="N4619" s="37" t="n">
        <f aca="false">K4619+L4619+M4619</f>
        <v>406.47</v>
      </c>
    </row>
    <row r="4620" customFormat="false" ht="15" hidden="false" customHeight="false" outlineLevel="0" collapsed="false">
      <c r="A4620" s="0" t="s">
        <v>9</v>
      </c>
      <c r="B4620" s="0" t="s">
        <v>426</v>
      </c>
      <c r="C4620" s="15" t="n">
        <v>45505</v>
      </c>
      <c r="D4620" s="0" t="n">
        <v>4</v>
      </c>
      <c r="E4620" s="0" t="n">
        <v>0</v>
      </c>
      <c r="F4620" s="0" t="n">
        <v>45</v>
      </c>
      <c r="G4620" s="0" t="n">
        <v>0</v>
      </c>
      <c r="H4620" s="0" t="n">
        <v>8</v>
      </c>
      <c r="I4620" s="0" t="n">
        <v>0</v>
      </c>
      <c r="J4620" s="0" t="n">
        <v>256</v>
      </c>
      <c r="K4620" s="37" t="n">
        <f aca="false">E4620+Inputs!$B$5*F4620</f>
        <v>57.375</v>
      </c>
      <c r="L4620" s="37" t="n">
        <f aca="false">G4620+Inputs!$B$6*H4620</f>
        <v>10.2</v>
      </c>
      <c r="M4620" s="37" t="n">
        <f aca="false">I4620+Inputs!$B$7*J4620</f>
        <v>317.696</v>
      </c>
      <c r="N4620" s="37" t="n">
        <f aca="false">K4620+L4620+M4620</f>
        <v>385.271</v>
      </c>
    </row>
    <row r="4621" customFormat="false" ht="15" hidden="false" customHeight="false" outlineLevel="0" collapsed="false">
      <c r="A4621" s="0" t="s">
        <v>9</v>
      </c>
      <c r="B4621" s="0" t="s">
        <v>426</v>
      </c>
      <c r="C4621" s="15" t="n">
        <v>45536</v>
      </c>
      <c r="D4621" s="0" t="n">
        <v>4</v>
      </c>
      <c r="E4621" s="0" t="n">
        <v>0</v>
      </c>
      <c r="F4621" s="0" t="n">
        <v>43</v>
      </c>
      <c r="G4621" s="0" t="n">
        <v>0</v>
      </c>
      <c r="H4621" s="0" t="n">
        <v>13</v>
      </c>
      <c r="I4621" s="0" t="n">
        <v>0</v>
      </c>
      <c r="J4621" s="0" t="n">
        <v>259</v>
      </c>
      <c r="K4621" s="37" t="n">
        <f aca="false">E4621+Inputs!$B$5*F4621</f>
        <v>54.825</v>
      </c>
      <c r="L4621" s="37" t="n">
        <f aca="false">G4621+Inputs!$B$6*H4621</f>
        <v>16.575</v>
      </c>
      <c r="M4621" s="37" t="n">
        <f aca="false">I4621+Inputs!$B$7*J4621</f>
        <v>321.419</v>
      </c>
      <c r="N4621" s="37" t="n">
        <f aca="false">K4621+L4621+M4621</f>
        <v>392.819</v>
      </c>
    </row>
    <row r="4622" customFormat="false" ht="15" hidden="false" customHeight="false" outlineLevel="0" collapsed="false">
      <c r="A4622" s="0" t="s">
        <v>9</v>
      </c>
      <c r="B4622" s="0" t="s">
        <v>426</v>
      </c>
      <c r="C4622" s="15" t="n">
        <v>45566</v>
      </c>
      <c r="D4622" s="0" t="n">
        <v>4</v>
      </c>
      <c r="E4622" s="0" t="n">
        <v>0</v>
      </c>
      <c r="F4622" s="0" t="n">
        <v>40</v>
      </c>
      <c r="G4622" s="0" t="n">
        <v>0</v>
      </c>
      <c r="H4622" s="0" t="n">
        <v>15</v>
      </c>
      <c r="I4622" s="0" t="n">
        <v>0</v>
      </c>
      <c r="J4622" s="0" t="n">
        <v>290</v>
      </c>
      <c r="K4622" s="37" t="n">
        <f aca="false">E4622+Inputs!$B$5*F4622</f>
        <v>51</v>
      </c>
      <c r="L4622" s="37" t="n">
        <f aca="false">G4622+Inputs!$B$6*H4622</f>
        <v>19.125</v>
      </c>
      <c r="M4622" s="37" t="n">
        <f aca="false">I4622+Inputs!$B$7*J4622</f>
        <v>359.89</v>
      </c>
      <c r="N4622" s="37" t="n">
        <f aca="false">K4622+L4622+M4622</f>
        <v>430.015</v>
      </c>
    </row>
    <row r="4623" customFormat="false" ht="15" hidden="false" customHeight="false" outlineLevel="0" collapsed="false">
      <c r="A4623" s="0" t="s">
        <v>9</v>
      </c>
      <c r="B4623" s="0" t="s">
        <v>426</v>
      </c>
      <c r="C4623" s="15" t="n">
        <v>45597</v>
      </c>
      <c r="D4623" s="0" t="n">
        <v>4</v>
      </c>
      <c r="E4623" s="0" t="n">
        <v>0</v>
      </c>
      <c r="F4623" s="0" t="n">
        <v>47</v>
      </c>
      <c r="G4623" s="0" t="n">
        <v>0</v>
      </c>
      <c r="H4623" s="0" t="n">
        <v>12</v>
      </c>
      <c r="I4623" s="0" t="n">
        <v>0</v>
      </c>
      <c r="J4623" s="0" t="n">
        <v>276</v>
      </c>
      <c r="K4623" s="37" t="n">
        <f aca="false">E4623+Inputs!$B$5*F4623</f>
        <v>59.925</v>
      </c>
      <c r="L4623" s="37" t="n">
        <f aca="false">G4623+Inputs!$B$6*H4623</f>
        <v>15.3</v>
      </c>
      <c r="M4623" s="37" t="n">
        <f aca="false">I4623+Inputs!$B$7*J4623</f>
        <v>342.516</v>
      </c>
      <c r="N4623" s="37" t="n">
        <f aca="false">K4623+L4623+M4623</f>
        <v>417.741</v>
      </c>
    </row>
    <row r="4624" customFormat="false" ht="15" hidden="false" customHeight="false" outlineLevel="0" collapsed="false">
      <c r="A4624" s="0" t="s">
        <v>9</v>
      </c>
      <c r="B4624" s="0" t="s">
        <v>426</v>
      </c>
      <c r="C4624" s="15" t="n">
        <v>45627</v>
      </c>
      <c r="D4624" s="0" t="n">
        <v>4</v>
      </c>
      <c r="E4624" s="0" t="n">
        <v>0</v>
      </c>
      <c r="F4624" s="0" t="n">
        <v>57</v>
      </c>
      <c r="G4624" s="0" t="n">
        <v>0</v>
      </c>
      <c r="H4624" s="0" t="n">
        <v>9</v>
      </c>
      <c r="I4624" s="0" t="n">
        <v>0</v>
      </c>
      <c r="J4624" s="0" t="n">
        <v>251</v>
      </c>
      <c r="K4624" s="37" t="n">
        <f aca="false">E4624+Inputs!$B$5*F4624</f>
        <v>72.675</v>
      </c>
      <c r="L4624" s="37" t="n">
        <f aca="false">G4624+Inputs!$B$6*H4624</f>
        <v>11.475</v>
      </c>
      <c r="M4624" s="37" t="n">
        <f aca="false">I4624+Inputs!$B$7*J4624</f>
        <v>311.491</v>
      </c>
      <c r="N4624" s="37" t="n">
        <f aca="false">K4624+L4624+M4624</f>
        <v>395.641</v>
      </c>
    </row>
    <row r="4625" customFormat="false" ht="15" hidden="false" customHeight="false" outlineLevel="0" collapsed="false">
      <c r="A4625" s="0" t="s">
        <v>9</v>
      </c>
      <c r="B4625" s="0" t="s">
        <v>426</v>
      </c>
      <c r="C4625" s="15" t="n">
        <v>45658</v>
      </c>
      <c r="D4625" s="0" t="n">
        <v>4</v>
      </c>
      <c r="E4625" s="0" t="n">
        <v>0</v>
      </c>
      <c r="F4625" s="0" t="n">
        <v>32</v>
      </c>
      <c r="G4625" s="0" t="n">
        <v>0</v>
      </c>
      <c r="H4625" s="0" t="n">
        <v>7</v>
      </c>
      <c r="I4625" s="0" t="n">
        <v>0</v>
      </c>
      <c r="J4625" s="0" t="n">
        <v>239</v>
      </c>
      <c r="K4625" s="37" t="n">
        <f aca="false">E4625+Inputs!$B$5*F4625</f>
        <v>40.8</v>
      </c>
      <c r="L4625" s="37" t="n">
        <f aca="false">G4625+Inputs!$B$6*H4625</f>
        <v>8.925</v>
      </c>
      <c r="M4625" s="37" t="n">
        <f aca="false">I4625+Inputs!$B$7*J4625</f>
        <v>296.599</v>
      </c>
      <c r="N4625" s="37" t="n">
        <f aca="false">K4625+L4625+M4625</f>
        <v>346.324</v>
      </c>
    </row>
    <row r="4626" customFormat="false" ht="15" hidden="false" customHeight="false" outlineLevel="0" collapsed="false">
      <c r="A4626" s="0" t="s">
        <v>9</v>
      </c>
      <c r="B4626" s="0" t="s">
        <v>426</v>
      </c>
      <c r="C4626" s="15" t="n">
        <v>45689</v>
      </c>
      <c r="D4626" s="0" t="n">
        <v>4</v>
      </c>
      <c r="E4626" s="0" t="n">
        <v>0</v>
      </c>
      <c r="F4626" s="0" t="n">
        <v>52</v>
      </c>
      <c r="G4626" s="0" t="n">
        <v>0</v>
      </c>
      <c r="H4626" s="0" t="n">
        <v>15</v>
      </c>
      <c r="I4626" s="0" t="n">
        <v>0</v>
      </c>
      <c r="J4626" s="0" t="n">
        <v>313</v>
      </c>
      <c r="K4626" s="37" t="n">
        <f aca="false">E4626+Inputs!$B$5*F4626</f>
        <v>66.3</v>
      </c>
      <c r="L4626" s="37" t="n">
        <f aca="false">G4626+Inputs!$B$6*H4626</f>
        <v>19.125</v>
      </c>
      <c r="M4626" s="37" t="n">
        <f aca="false">I4626+Inputs!$B$7*J4626</f>
        <v>388.433</v>
      </c>
      <c r="N4626" s="37" t="n">
        <f aca="false">K4626+L4626+M4626</f>
        <v>473.858</v>
      </c>
    </row>
    <row r="4627" customFormat="false" ht="15" hidden="false" customHeight="false" outlineLevel="0" collapsed="false">
      <c r="A4627" s="0" t="s">
        <v>9</v>
      </c>
      <c r="B4627" s="0" t="s">
        <v>426</v>
      </c>
      <c r="C4627" s="15" t="n">
        <v>45717</v>
      </c>
      <c r="D4627" s="0" t="n">
        <v>4</v>
      </c>
      <c r="E4627" s="0" t="n">
        <v>0</v>
      </c>
      <c r="F4627" s="0" t="n">
        <v>65</v>
      </c>
      <c r="G4627" s="0" t="n">
        <v>0</v>
      </c>
      <c r="H4627" s="0" t="n">
        <v>23</v>
      </c>
      <c r="I4627" s="0" t="n">
        <v>0</v>
      </c>
      <c r="J4627" s="0" t="n">
        <v>266</v>
      </c>
      <c r="K4627" s="37" t="n">
        <f aca="false">E4627+Inputs!$B$5*F4627</f>
        <v>82.875</v>
      </c>
      <c r="L4627" s="37" t="n">
        <f aca="false">G4627+Inputs!$B$6*H4627</f>
        <v>29.325</v>
      </c>
      <c r="M4627" s="37" t="n">
        <f aca="false">I4627+Inputs!$B$7*J4627</f>
        <v>330.106</v>
      </c>
      <c r="N4627" s="37" t="n">
        <f aca="false">K4627+L4627+M4627</f>
        <v>442.306</v>
      </c>
    </row>
    <row r="4628" customFormat="false" ht="15" hidden="false" customHeight="false" outlineLevel="0" collapsed="false">
      <c r="A4628" s="0" t="s">
        <v>9</v>
      </c>
      <c r="B4628" s="0" t="s">
        <v>426</v>
      </c>
      <c r="C4628" s="15" t="n">
        <v>45748</v>
      </c>
      <c r="D4628" s="0" t="n">
        <v>4</v>
      </c>
      <c r="E4628" s="0" t="n">
        <v>0</v>
      </c>
      <c r="F4628" s="0" t="n">
        <v>46</v>
      </c>
      <c r="G4628" s="0" t="n">
        <v>0</v>
      </c>
      <c r="H4628" s="0" t="n">
        <v>9</v>
      </c>
      <c r="I4628" s="0" t="n">
        <v>0</v>
      </c>
      <c r="J4628" s="0" t="n">
        <v>269</v>
      </c>
      <c r="K4628" s="37" t="n">
        <f aca="false">E4628+Inputs!$B$5*F4628</f>
        <v>58.65</v>
      </c>
      <c r="L4628" s="37" t="n">
        <f aca="false">G4628+Inputs!$B$6*H4628</f>
        <v>11.475</v>
      </c>
      <c r="M4628" s="37" t="n">
        <f aca="false">I4628+Inputs!$B$7*J4628</f>
        <v>333.829</v>
      </c>
      <c r="N4628" s="37" t="n">
        <f aca="false">K4628+L4628+M4628</f>
        <v>403.954</v>
      </c>
    </row>
    <row r="4629" customFormat="false" ht="15" hidden="false" customHeight="false" outlineLevel="0" collapsed="false">
      <c r="A4629" s="0" t="s">
        <v>9</v>
      </c>
      <c r="B4629" s="0" t="s">
        <v>426</v>
      </c>
      <c r="C4629" s="15" t="n">
        <v>45778</v>
      </c>
      <c r="D4629" s="0" t="n">
        <v>4</v>
      </c>
      <c r="E4629" s="0" t="n">
        <v>0</v>
      </c>
      <c r="F4629" s="0" t="n">
        <v>72</v>
      </c>
      <c r="G4629" s="0" t="n">
        <v>0</v>
      </c>
      <c r="H4629" s="0" t="n">
        <v>19</v>
      </c>
      <c r="I4629" s="0" t="n">
        <v>0</v>
      </c>
      <c r="J4629" s="0" t="n">
        <v>302</v>
      </c>
      <c r="K4629" s="37" t="n">
        <f aca="false">E4629+Inputs!$B$5*F4629</f>
        <v>91.8</v>
      </c>
      <c r="L4629" s="37" t="n">
        <f aca="false">G4629+Inputs!$B$6*H4629</f>
        <v>24.225</v>
      </c>
      <c r="M4629" s="37" t="n">
        <f aca="false">I4629+Inputs!$B$7*J4629</f>
        <v>374.782</v>
      </c>
      <c r="N4629" s="37" t="n">
        <f aca="false">K4629+L4629+M4629</f>
        <v>490.807</v>
      </c>
    </row>
    <row r="4630" customFormat="false" ht="15" hidden="false" customHeight="false" outlineLevel="0" collapsed="false">
      <c r="A4630" s="0" t="s">
        <v>9</v>
      </c>
      <c r="B4630" s="0" t="s">
        <v>426</v>
      </c>
      <c r="C4630" s="15" t="n">
        <v>45809</v>
      </c>
      <c r="D4630" s="0" t="n">
        <v>4</v>
      </c>
      <c r="E4630" s="0" t="n">
        <v>0</v>
      </c>
      <c r="F4630" s="0" t="n">
        <v>89</v>
      </c>
      <c r="G4630" s="0" t="n">
        <v>0</v>
      </c>
      <c r="H4630" s="0" t="n">
        <v>10</v>
      </c>
      <c r="I4630" s="0" t="n">
        <v>0</v>
      </c>
      <c r="J4630" s="0" t="n">
        <v>309</v>
      </c>
      <c r="K4630" s="37" t="n">
        <f aca="false">E4630+Inputs!$B$5*F4630</f>
        <v>113.475</v>
      </c>
      <c r="L4630" s="37" t="n">
        <f aca="false">G4630+Inputs!$B$6*H4630</f>
        <v>12.75</v>
      </c>
      <c r="M4630" s="37" t="n">
        <f aca="false">I4630+Inputs!$B$7*J4630</f>
        <v>383.469</v>
      </c>
      <c r="N4630" s="37" t="n">
        <f aca="false">K4630+L4630+M4630</f>
        <v>509.694</v>
      </c>
    </row>
    <row r="4631" customFormat="false" ht="15" hidden="false" customHeight="false" outlineLevel="0" collapsed="false">
      <c r="A4631" s="0" t="s">
        <v>9</v>
      </c>
      <c r="B4631" s="0" t="s">
        <v>426</v>
      </c>
      <c r="C4631" s="15" t="n">
        <v>45839</v>
      </c>
      <c r="D4631" s="0" t="n">
        <v>4</v>
      </c>
      <c r="E4631" s="0" t="n">
        <v>0</v>
      </c>
      <c r="F4631" s="0" t="n">
        <v>36</v>
      </c>
      <c r="G4631" s="0" t="n">
        <v>0</v>
      </c>
      <c r="H4631" s="0" t="n">
        <v>10</v>
      </c>
      <c r="I4631" s="0" t="n">
        <v>0</v>
      </c>
      <c r="J4631" s="0" t="n">
        <v>268</v>
      </c>
      <c r="K4631" s="37" t="n">
        <f aca="false">E4631+Inputs!$B$5*F4631</f>
        <v>45.9</v>
      </c>
      <c r="L4631" s="37" t="n">
        <f aca="false">G4631+Inputs!$B$6*H4631</f>
        <v>12.75</v>
      </c>
      <c r="M4631" s="37" t="n">
        <f aca="false">I4631+Inputs!$B$7*J4631</f>
        <v>332.588</v>
      </c>
      <c r="N4631" s="37" t="n">
        <f aca="false">K4631+L4631+M4631</f>
        <v>391.238</v>
      </c>
    </row>
    <row r="4632" customFormat="false" ht="15" hidden="false" customHeight="false" outlineLevel="0" collapsed="false">
      <c r="A4632" s="0" t="s">
        <v>9</v>
      </c>
      <c r="B4632" s="0" t="s">
        <v>426</v>
      </c>
      <c r="C4632" s="15" t="n">
        <v>45870</v>
      </c>
      <c r="D4632" s="0" t="n">
        <v>4</v>
      </c>
      <c r="E4632" s="0" t="n">
        <v>0</v>
      </c>
      <c r="F4632" s="0" t="n">
        <v>67</v>
      </c>
      <c r="G4632" s="0" t="n">
        <v>0</v>
      </c>
      <c r="H4632" s="0" t="n">
        <v>8</v>
      </c>
      <c r="I4632" s="0" t="n">
        <v>0</v>
      </c>
      <c r="J4632" s="0" t="n">
        <v>242</v>
      </c>
      <c r="K4632" s="37" t="n">
        <f aca="false">E4632+Inputs!$B$5*F4632</f>
        <v>85.425</v>
      </c>
      <c r="L4632" s="37" t="n">
        <f aca="false">G4632+Inputs!$B$6*H4632</f>
        <v>10.2</v>
      </c>
      <c r="M4632" s="37" t="n">
        <f aca="false">I4632+Inputs!$B$7*J4632</f>
        <v>300.322</v>
      </c>
      <c r="N4632" s="37" t="n">
        <f aca="false">K4632+L4632+M4632</f>
        <v>395.947</v>
      </c>
    </row>
    <row r="4633" customFormat="false" ht="15" hidden="false" customHeight="false" outlineLevel="0" collapsed="false">
      <c r="A4633" s="0" t="s">
        <v>9</v>
      </c>
      <c r="B4633" s="0" t="s">
        <v>426</v>
      </c>
      <c r="C4633" s="15" t="n">
        <v>45901</v>
      </c>
      <c r="D4633" s="0" t="n">
        <v>4</v>
      </c>
      <c r="E4633" s="0" t="n">
        <v>0</v>
      </c>
      <c r="F4633" s="0" t="n">
        <v>82</v>
      </c>
      <c r="G4633" s="0" t="n">
        <v>0</v>
      </c>
      <c r="H4633" s="0" t="n">
        <v>11</v>
      </c>
      <c r="I4633" s="0" t="n">
        <v>0</v>
      </c>
      <c r="J4633" s="0" t="n">
        <v>269</v>
      </c>
      <c r="K4633" s="37" t="n">
        <f aca="false">E4633+Inputs!$B$5*F4633</f>
        <v>104.55</v>
      </c>
      <c r="L4633" s="37" t="n">
        <f aca="false">G4633+Inputs!$B$6*H4633</f>
        <v>14.025</v>
      </c>
      <c r="M4633" s="37" t="n">
        <f aca="false">I4633+Inputs!$B$7*J4633</f>
        <v>333.829</v>
      </c>
      <c r="N4633" s="37" t="n">
        <f aca="false">K4633+L4633+M4633</f>
        <v>452.404</v>
      </c>
    </row>
    <row r="4634" customFormat="false" ht="15" hidden="false" customHeight="false" outlineLevel="0" collapsed="false">
      <c r="A4634" s="0" t="s">
        <v>9</v>
      </c>
      <c r="B4634" s="0" t="s">
        <v>426</v>
      </c>
      <c r="C4634" s="15" t="n">
        <v>45931</v>
      </c>
      <c r="D4634" s="0" t="n">
        <v>4</v>
      </c>
      <c r="E4634" s="0" t="n">
        <v>0</v>
      </c>
      <c r="F4634" s="0" t="n">
        <v>56</v>
      </c>
      <c r="G4634" s="0" t="n">
        <v>0</v>
      </c>
      <c r="H4634" s="0" t="n">
        <v>16</v>
      </c>
      <c r="I4634" s="0" t="n">
        <v>0</v>
      </c>
      <c r="J4634" s="0" t="n">
        <v>257</v>
      </c>
      <c r="K4634" s="37" t="n">
        <f aca="false">E4634+Inputs!$B$5*F4634</f>
        <v>71.4</v>
      </c>
      <c r="L4634" s="37" t="n">
        <f aca="false">G4634+Inputs!$B$6*H4634</f>
        <v>20.4</v>
      </c>
      <c r="M4634" s="37" t="n">
        <f aca="false">I4634+Inputs!$B$7*J4634</f>
        <v>318.937</v>
      </c>
      <c r="N4634" s="37" t="n">
        <f aca="false">K4634+L4634+M4634</f>
        <v>410.737</v>
      </c>
    </row>
    <row r="4635" customFormat="false" ht="15" hidden="false" customHeight="false" outlineLevel="0" collapsed="false">
      <c r="A4635" s="0" t="s">
        <v>9</v>
      </c>
      <c r="B4635" s="0" t="s">
        <v>426</v>
      </c>
      <c r="C4635" s="15" t="n">
        <v>45962</v>
      </c>
      <c r="D4635" s="0" t="n">
        <v>4</v>
      </c>
      <c r="E4635" s="0" t="n">
        <v>0</v>
      </c>
      <c r="F4635" s="0" t="n">
        <v>69</v>
      </c>
      <c r="G4635" s="0" t="n">
        <v>0</v>
      </c>
      <c r="H4635" s="0" t="n">
        <v>14</v>
      </c>
      <c r="I4635" s="0" t="n">
        <v>0</v>
      </c>
      <c r="J4635" s="0" t="n">
        <v>221</v>
      </c>
      <c r="K4635" s="37" t="n">
        <f aca="false">E4635+Inputs!$B$5*F4635</f>
        <v>87.975</v>
      </c>
      <c r="L4635" s="37" t="n">
        <f aca="false">G4635+Inputs!$B$6*H4635</f>
        <v>17.85</v>
      </c>
      <c r="M4635" s="37" t="n">
        <f aca="false">I4635+Inputs!$B$7*J4635</f>
        <v>274.261</v>
      </c>
      <c r="N4635" s="37" t="n">
        <f aca="false">K4635+L4635+M4635</f>
        <v>380.086</v>
      </c>
    </row>
    <row r="4636" customFormat="false" ht="15" hidden="false" customHeight="false" outlineLevel="0" collapsed="false">
      <c r="A4636" s="0" t="s">
        <v>9</v>
      </c>
      <c r="B4636" s="0" t="s">
        <v>426</v>
      </c>
      <c r="C4636" s="15" t="n">
        <v>45992</v>
      </c>
      <c r="D4636" s="0" t="n">
        <v>4</v>
      </c>
      <c r="E4636" s="0" t="n">
        <v>0</v>
      </c>
      <c r="F4636" s="0" t="n">
        <v>64</v>
      </c>
      <c r="G4636" s="0" t="n">
        <v>0</v>
      </c>
      <c r="H4636" s="0" t="n">
        <v>13</v>
      </c>
      <c r="I4636" s="0" t="n">
        <v>0</v>
      </c>
      <c r="J4636" s="0" t="n">
        <v>227</v>
      </c>
      <c r="K4636" s="37" t="n">
        <f aca="false">E4636+Inputs!$B$5*F4636</f>
        <v>81.6</v>
      </c>
      <c r="L4636" s="37" t="n">
        <f aca="false">G4636+Inputs!$B$6*H4636</f>
        <v>16.575</v>
      </c>
      <c r="M4636" s="37" t="n">
        <f aca="false">I4636+Inputs!$B$7*J4636</f>
        <v>281.707</v>
      </c>
      <c r="N4636" s="37" t="n">
        <f aca="false">K4636+L4636+M4636</f>
        <v>379.882</v>
      </c>
    </row>
    <row r="4637" customFormat="false" ht="15" hidden="false" customHeight="false" outlineLevel="0" collapsed="false">
      <c r="A4637" s="0" t="s">
        <v>9</v>
      </c>
      <c r="B4637" s="0" t="s">
        <v>426</v>
      </c>
      <c r="C4637" s="15" t="n">
        <v>46023</v>
      </c>
      <c r="D4637" s="0" t="n">
        <v>4</v>
      </c>
      <c r="E4637" s="0" t="n">
        <v>0</v>
      </c>
      <c r="F4637" s="0" t="n">
        <v>44</v>
      </c>
      <c r="G4637" s="0" t="n">
        <v>0</v>
      </c>
      <c r="H4637" s="0" t="n">
        <v>10</v>
      </c>
      <c r="I4637" s="0" t="n">
        <v>0</v>
      </c>
      <c r="J4637" s="0" t="n">
        <v>229</v>
      </c>
      <c r="K4637" s="37" t="n">
        <f aca="false">E4637+Inputs!$B$5*F4637</f>
        <v>56.1</v>
      </c>
      <c r="L4637" s="37" t="n">
        <f aca="false">G4637+Inputs!$B$6*H4637</f>
        <v>12.75</v>
      </c>
      <c r="M4637" s="37" t="n">
        <f aca="false">I4637+Inputs!$B$7*J4637</f>
        <v>284.189</v>
      </c>
      <c r="N4637" s="37" t="n">
        <f aca="false">K4637+L4637+M4637</f>
        <v>353.039</v>
      </c>
    </row>
    <row r="4638" customFormat="false" ht="15" hidden="false" customHeight="false" outlineLevel="0" collapsed="false">
      <c r="A4638" s="0" t="s">
        <v>9</v>
      </c>
      <c r="B4638" s="0" t="s">
        <v>426</v>
      </c>
      <c r="C4638" s="15" t="n">
        <v>46054</v>
      </c>
      <c r="D4638" s="0" t="n">
        <v>4</v>
      </c>
      <c r="E4638" s="0" t="n">
        <v>0</v>
      </c>
      <c r="F4638" s="0" t="n">
        <v>60</v>
      </c>
      <c r="G4638" s="0" t="n">
        <v>0</v>
      </c>
      <c r="H4638" s="0" t="n">
        <v>16</v>
      </c>
      <c r="I4638" s="0" t="n">
        <v>0</v>
      </c>
      <c r="J4638" s="0" t="n">
        <v>234</v>
      </c>
      <c r="K4638" s="37" t="n">
        <f aca="false">E4638+Inputs!$B$5*F4638</f>
        <v>76.5</v>
      </c>
      <c r="L4638" s="37" t="n">
        <f aca="false">G4638+Inputs!$B$6*H4638</f>
        <v>20.4</v>
      </c>
      <c r="M4638" s="37" t="n">
        <f aca="false">I4638+Inputs!$B$7*J4638</f>
        <v>290.394</v>
      </c>
      <c r="N4638" s="37" t="n">
        <f aca="false">K4638+L4638+M4638</f>
        <v>387.294</v>
      </c>
    </row>
    <row r="4639" customFormat="false" ht="15" hidden="false" customHeight="false" outlineLevel="0" collapsed="false">
      <c r="A4639" s="0" t="s">
        <v>9</v>
      </c>
      <c r="B4639" s="0" t="s">
        <v>426</v>
      </c>
      <c r="C4639" s="15" t="n">
        <v>46082</v>
      </c>
      <c r="D4639" s="0" t="n">
        <v>4</v>
      </c>
      <c r="E4639" s="0" t="n">
        <v>0</v>
      </c>
      <c r="F4639" s="0" t="n">
        <v>78</v>
      </c>
      <c r="G4639" s="0" t="n">
        <v>0</v>
      </c>
      <c r="H4639" s="0" t="n">
        <v>15</v>
      </c>
      <c r="I4639" s="0" t="n">
        <v>0</v>
      </c>
      <c r="J4639" s="0" t="n">
        <v>233</v>
      </c>
      <c r="K4639" s="37" t="n">
        <f aca="false">E4639+Inputs!$B$5*F4639</f>
        <v>99.45</v>
      </c>
      <c r="L4639" s="37" t="n">
        <f aca="false">G4639+Inputs!$B$6*H4639</f>
        <v>19.125</v>
      </c>
      <c r="M4639" s="37" t="n">
        <f aca="false">I4639+Inputs!$B$7*J4639</f>
        <v>289.153</v>
      </c>
      <c r="N4639" s="37" t="n">
        <f aca="false">K4639+L4639+M4639</f>
        <v>407.728</v>
      </c>
    </row>
    <row r="4640" customFormat="false" ht="15" hidden="false" customHeight="false" outlineLevel="0" collapsed="false">
      <c r="A4640" s="0" t="s">
        <v>9</v>
      </c>
      <c r="B4640" s="0" t="s">
        <v>426</v>
      </c>
      <c r="C4640" s="15" t="n">
        <v>46113</v>
      </c>
      <c r="D4640" s="0" t="n">
        <v>4</v>
      </c>
      <c r="E4640" s="0" t="n">
        <v>0</v>
      </c>
      <c r="F4640" s="0" t="n">
        <v>92</v>
      </c>
      <c r="G4640" s="0" t="n">
        <v>0</v>
      </c>
      <c r="H4640" s="0" t="n">
        <v>11</v>
      </c>
      <c r="I4640" s="0" t="n">
        <v>0</v>
      </c>
      <c r="J4640" s="0" t="n">
        <v>203</v>
      </c>
      <c r="K4640" s="37" t="n">
        <f aca="false">E4640+Inputs!$B$5*F4640</f>
        <v>117.3</v>
      </c>
      <c r="L4640" s="37" t="n">
        <f aca="false">G4640+Inputs!$B$6*H4640</f>
        <v>14.025</v>
      </c>
      <c r="M4640" s="37" t="n">
        <f aca="false">I4640+Inputs!$B$7*J4640</f>
        <v>251.923</v>
      </c>
      <c r="N4640" s="37" t="n">
        <f aca="false">K4640+L4640+M4640</f>
        <v>383.248</v>
      </c>
    </row>
    <row r="4641" customFormat="false" ht="15" hidden="false" customHeight="false" outlineLevel="0" collapsed="false">
      <c r="A4641" s="0" t="s">
        <v>9</v>
      </c>
      <c r="B4641" s="0" t="s">
        <v>426</v>
      </c>
      <c r="C4641" s="15" t="n">
        <v>46143</v>
      </c>
      <c r="D4641" s="0" t="n">
        <v>4</v>
      </c>
      <c r="E4641" s="0" t="n">
        <v>0</v>
      </c>
      <c r="F4641" s="0" t="n">
        <v>106</v>
      </c>
      <c r="G4641" s="0" t="n">
        <v>0</v>
      </c>
      <c r="H4641" s="0" t="n">
        <v>21</v>
      </c>
      <c r="I4641" s="0" t="n">
        <v>0</v>
      </c>
      <c r="J4641" s="0" t="n">
        <v>236</v>
      </c>
      <c r="K4641" s="37" t="n">
        <f aca="false">E4641+Inputs!$B$5*F4641</f>
        <v>135.15</v>
      </c>
      <c r="L4641" s="37" t="n">
        <f aca="false">G4641+Inputs!$B$6*H4641</f>
        <v>26.775</v>
      </c>
      <c r="M4641" s="37" t="n">
        <f aca="false">I4641+Inputs!$B$7*J4641</f>
        <v>292.876</v>
      </c>
      <c r="N4641" s="37" t="n">
        <f aca="false">K4641+L4641+M4641</f>
        <v>454.801</v>
      </c>
    </row>
    <row r="4642" customFormat="false" ht="15" hidden="false" customHeight="false" outlineLevel="0" collapsed="false">
      <c r="A4642" s="0" t="s">
        <v>9</v>
      </c>
      <c r="B4642" s="0" t="s">
        <v>426</v>
      </c>
      <c r="C4642" s="15" t="n">
        <v>46174</v>
      </c>
      <c r="D4642" s="0" t="n">
        <v>4</v>
      </c>
      <c r="E4642" s="0" t="n">
        <v>7</v>
      </c>
      <c r="F4642" s="0" t="n">
        <v>124</v>
      </c>
      <c r="G4642" s="0" t="n">
        <v>0</v>
      </c>
      <c r="H4642" s="0" t="n">
        <v>27</v>
      </c>
      <c r="I4642" s="0" t="n">
        <v>0</v>
      </c>
      <c r="J4642" s="0" t="n">
        <v>253</v>
      </c>
      <c r="K4642" s="37" t="n">
        <f aca="false">E4642+Inputs!$B$5*F4642</f>
        <v>165.1</v>
      </c>
      <c r="L4642" s="37" t="n">
        <f aca="false">G4642+Inputs!$B$6*H4642</f>
        <v>34.425</v>
      </c>
      <c r="M4642" s="37" t="n">
        <f aca="false">I4642+Inputs!$B$7*J4642</f>
        <v>313.973</v>
      </c>
      <c r="N4642" s="37" t="n">
        <f aca="false">K4642+L4642+M4642</f>
        <v>513.498</v>
      </c>
    </row>
    <row r="4643" customFormat="false" ht="15" hidden="false" customHeight="false" outlineLevel="0" collapsed="false">
      <c r="A4643" s="0" t="s">
        <v>9</v>
      </c>
      <c r="B4643" s="0" t="s">
        <v>426</v>
      </c>
      <c r="C4643" s="15" t="n">
        <v>46204</v>
      </c>
      <c r="D4643" s="0" t="n">
        <v>4</v>
      </c>
      <c r="E4643" s="0" t="n">
        <v>0</v>
      </c>
      <c r="F4643" s="0" t="n">
        <v>128</v>
      </c>
      <c r="G4643" s="0" t="n">
        <v>0</v>
      </c>
      <c r="H4643" s="0" t="n">
        <v>37</v>
      </c>
      <c r="I4643" s="0" t="n">
        <v>0</v>
      </c>
      <c r="J4643" s="0" t="n">
        <v>203</v>
      </c>
      <c r="K4643" s="37" t="n">
        <f aca="false">E4643+Inputs!$B$5*F4643</f>
        <v>163.2</v>
      </c>
      <c r="L4643" s="37" t="n">
        <f aca="false">G4643+Inputs!$B$6*H4643</f>
        <v>47.175</v>
      </c>
      <c r="M4643" s="37" t="n">
        <f aca="false">I4643+Inputs!$B$7*J4643</f>
        <v>251.923</v>
      </c>
      <c r="N4643" s="37" t="n">
        <f aca="false">K4643+L4643+M4643</f>
        <v>462.298</v>
      </c>
    </row>
    <row r="4644" customFormat="false" ht="15" hidden="false" customHeight="false" outlineLevel="0" collapsed="false">
      <c r="A4644" s="0" t="s">
        <v>9</v>
      </c>
      <c r="B4644" s="0" t="s">
        <v>426</v>
      </c>
      <c r="C4644" s="15" t="n">
        <v>46235</v>
      </c>
      <c r="D4644" s="0" t="n">
        <v>4</v>
      </c>
      <c r="E4644" s="0" t="n">
        <v>0</v>
      </c>
      <c r="F4644" s="0" t="n">
        <v>107</v>
      </c>
      <c r="G4644" s="0" t="n">
        <v>0</v>
      </c>
      <c r="H4644" s="0" t="n">
        <v>14</v>
      </c>
      <c r="I4644" s="0" t="n">
        <v>0</v>
      </c>
      <c r="J4644" s="0" t="n">
        <v>168</v>
      </c>
      <c r="K4644" s="37" t="n">
        <f aca="false">E4644+Inputs!$B$5*F4644</f>
        <v>136.425</v>
      </c>
      <c r="L4644" s="37" t="n">
        <f aca="false">G4644+Inputs!$B$6*H4644</f>
        <v>17.85</v>
      </c>
      <c r="M4644" s="37" t="n">
        <f aca="false">I4644+Inputs!$B$7*J4644</f>
        <v>208.488</v>
      </c>
      <c r="N4644" s="37" t="n">
        <f aca="false">K4644+L4644+M4644</f>
        <v>362.763</v>
      </c>
    </row>
    <row r="4645" customFormat="false" ht="15" hidden="false" customHeight="false" outlineLevel="0" collapsed="false">
      <c r="A4645" s="0" t="s">
        <v>9</v>
      </c>
      <c r="B4645" s="0" t="s">
        <v>394</v>
      </c>
      <c r="C4645" s="15" t="n">
        <v>44927</v>
      </c>
      <c r="D4645" s="0" t="n">
        <v>2</v>
      </c>
      <c r="E4645" s="0" t="n">
        <v>0</v>
      </c>
      <c r="F4645" s="0" t="n">
        <v>4</v>
      </c>
      <c r="G4645" s="0" t="n">
        <v>0</v>
      </c>
      <c r="H4645" s="0" t="n">
        <v>0</v>
      </c>
      <c r="I4645" s="0" t="n">
        <v>0</v>
      </c>
      <c r="J4645" s="0" t="n">
        <v>124</v>
      </c>
      <c r="K4645" s="37" t="n">
        <f aca="false">E4645+Inputs!$B$5*F4645</f>
        <v>5.1</v>
      </c>
      <c r="L4645" s="37" t="n">
        <f aca="false">G4645+Inputs!$B$6*H4645</f>
        <v>0</v>
      </c>
      <c r="M4645" s="37" t="n">
        <f aca="false">I4645+Inputs!$B$7*J4645</f>
        <v>153.884</v>
      </c>
      <c r="N4645" s="37" t="n">
        <f aca="false">K4645+L4645+M4645</f>
        <v>158.984</v>
      </c>
    </row>
    <row r="4646" customFormat="false" ht="15" hidden="false" customHeight="false" outlineLevel="0" collapsed="false">
      <c r="A4646" s="0" t="s">
        <v>9</v>
      </c>
      <c r="B4646" s="0" t="s">
        <v>394</v>
      </c>
      <c r="C4646" s="15" t="n">
        <v>44958</v>
      </c>
      <c r="D4646" s="0" t="n">
        <v>2</v>
      </c>
      <c r="E4646" s="0" t="n">
        <v>0</v>
      </c>
      <c r="F4646" s="0" t="n">
        <v>4</v>
      </c>
      <c r="G4646" s="0" t="n">
        <v>0</v>
      </c>
      <c r="H4646" s="0" t="n">
        <v>0</v>
      </c>
      <c r="I4646" s="0" t="n">
        <v>0</v>
      </c>
      <c r="J4646" s="0" t="n">
        <v>116</v>
      </c>
      <c r="K4646" s="37" t="n">
        <f aca="false">E4646+Inputs!$B$5*F4646</f>
        <v>5.1</v>
      </c>
      <c r="L4646" s="37" t="n">
        <f aca="false">G4646+Inputs!$B$6*H4646</f>
        <v>0</v>
      </c>
      <c r="M4646" s="37" t="n">
        <f aca="false">I4646+Inputs!$B$7*J4646</f>
        <v>143.956</v>
      </c>
      <c r="N4646" s="37" t="n">
        <f aca="false">K4646+L4646+M4646</f>
        <v>149.056</v>
      </c>
    </row>
    <row r="4647" customFormat="false" ht="15" hidden="false" customHeight="false" outlineLevel="0" collapsed="false">
      <c r="A4647" s="0" t="s">
        <v>9</v>
      </c>
      <c r="B4647" s="0" t="s">
        <v>394</v>
      </c>
      <c r="C4647" s="15" t="n">
        <v>44986</v>
      </c>
      <c r="D4647" s="0" t="n">
        <v>2</v>
      </c>
      <c r="E4647" s="0" t="n">
        <v>0</v>
      </c>
      <c r="F4647" s="0" t="n">
        <v>0</v>
      </c>
      <c r="G4647" s="0" t="n">
        <v>0</v>
      </c>
      <c r="H4647" s="0" t="n">
        <v>0</v>
      </c>
      <c r="I4647" s="0" t="n">
        <v>0</v>
      </c>
      <c r="J4647" s="0" t="n">
        <v>11</v>
      </c>
      <c r="K4647" s="37" t="n">
        <f aca="false">E4647+Inputs!$B$5*F4647</f>
        <v>0</v>
      </c>
      <c r="L4647" s="37" t="n">
        <f aca="false">G4647+Inputs!$B$6*H4647</f>
        <v>0</v>
      </c>
      <c r="M4647" s="37" t="n">
        <f aca="false">I4647+Inputs!$B$7*J4647</f>
        <v>13.651</v>
      </c>
      <c r="N4647" s="37" t="n">
        <f aca="false">K4647+L4647+M4647</f>
        <v>13.651</v>
      </c>
    </row>
    <row r="4648" customFormat="false" ht="15" hidden="false" customHeight="false" outlineLevel="0" collapsed="false">
      <c r="A4648" s="0" t="s">
        <v>9</v>
      </c>
      <c r="B4648" s="0" t="s">
        <v>394</v>
      </c>
      <c r="C4648" s="15" t="n">
        <v>45017</v>
      </c>
      <c r="D4648" s="0" t="n">
        <v>2</v>
      </c>
      <c r="E4648" s="0" t="n">
        <v>0</v>
      </c>
      <c r="F4648" s="0" t="n">
        <v>1</v>
      </c>
      <c r="G4648" s="0" t="n">
        <v>0</v>
      </c>
      <c r="H4648" s="0" t="n">
        <v>0</v>
      </c>
      <c r="I4648" s="0" t="n">
        <v>0</v>
      </c>
      <c r="J4648" s="0" t="n">
        <v>41</v>
      </c>
      <c r="K4648" s="37" t="n">
        <f aca="false">E4648+Inputs!$B$5*F4648</f>
        <v>1.275</v>
      </c>
      <c r="L4648" s="37" t="n">
        <f aca="false">G4648+Inputs!$B$6*H4648</f>
        <v>0</v>
      </c>
      <c r="M4648" s="37" t="n">
        <f aca="false">I4648+Inputs!$B$7*J4648</f>
        <v>50.881</v>
      </c>
      <c r="N4648" s="37" t="n">
        <f aca="false">K4648+L4648+M4648</f>
        <v>52.156</v>
      </c>
    </row>
    <row r="4649" customFormat="false" ht="15" hidden="false" customHeight="false" outlineLevel="0" collapsed="false">
      <c r="A4649" s="0" t="s">
        <v>9</v>
      </c>
      <c r="B4649" s="0" t="s">
        <v>394</v>
      </c>
      <c r="C4649" s="15" t="n">
        <v>45047</v>
      </c>
      <c r="D4649" s="0" t="n">
        <v>2</v>
      </c>
      <c r="E4649" s="0" t="n">
        <v>0</v>
      </c>
      <c r="F4649" s="0" t="n">
        <v>0</v>
      </c>
      <c r="G4649" s="0" t="n">
        <v>0</v>
      </c>
      <c r="H4649" s="0" t="n">
        <v>0</v>
      </c>
      <c r="I4649" s="0" t="n">
        <v>0</v>
      </c>
      <c r="J4649" s="0" t="n">
        <v>142</v>
      </c>
      <c r="K4649" s="37" t="n">
        <f aca="false">E4649+Inputs!$B$5*F4649</f>
        <v>0</v>
      </c>
      <c r="L4649" s="37" t="n">
        <f aca="false">G4649+Inputs!$B$6*H4649</f>
        <v>0</v>
      </c>
      <c r="M4649" s="37" t="n">
        <f aca="false">I4649+Inputs!$B$7*J4649</f>
        <v>176.222</v>
      </c>
      <c r="N4649" s="37" t="n">
        <f aca="false">K4649+L4649+M4649</f>
        <v>176.222</v>
      </c>
    </row>
    <row r="4650" customFormat="false" ht="15" hidden="false" customHeight="false" outlineLevel="0" collapsed="false">
      <c r="A4650" s="0" t="s">
        <v>9</v>
      </c>
      <c r="B4650" s="0" t="s">
        <v>394</v>
      </c>
      <c r="C4650" s="15" t="n">
        <v>45078</v>
      </c>
      <c r="D4650" s="0" t="n">
        <v>2</v>
      </c>
      <c r="E4650" s="0" t="n">
        <v>0</v>
      </c>
      <c r="F4650" s="0" t="n">
        <v>2</v>
      </c>
      <c r="G4650" s="0" t="n">
        <v>0</v>
      </c>
      <c r="H4650" s="0" t="n">
        <v>0</v>
      </c>
      <c r="I4650" s="0" t="n">
        <v>0</v>
      </c>
      <c r="J4650" s="0" t="n">
        <v>161</v>
      </c>
      <c r="K4650" s="37" t="n">
        <f aca="false">E4650+Inputs!$B$5*F4650</f>
        <v>2.55</v>
      </c>
      <c r="L4650" s="37" t="n">
        <f aca="false">G4650+Inputs!$B$6*H4650</f>
        <v>0</v>
      </c>
      <c r="M4650" s="37" t="n">
        <f aca="false">I4650+Inputs!$B$7*J4650</f>
        <v>199.801</v>
      </c>
      <c r="N4650" s="37" t="n">
        <f aca="false">K4650+L4650+M4650</f>
        <v>202.351</v>
      </c>
    </row>
    <row r="4651" customFormat="false" ht="15" hidden="false" customHeight="false" outlineLevel="0" collapsed="false">
      <c r="A4651" s="0" t="s">
        <v>9</v>
      </c>
      <c r="B4651" s="0" t="s">
        <v>394</v>
      </c>
      <c r="C4651" s="15" t="n">
        <v>45108</v>
      </c>
      <c r="D4651" s="0" t="n">
        <v>2</v>
      </c>
      <c r="E4651" s="0" t="n">
        <v>0</v>
      </c>
      <c r="F4651" s="0" t="n">
        <v>1</v>
      </c>
      <c r="G4651" s="0" t="n">
        <v>0</v>
      </c>
      <c r="H4651" s="0" t="n">
        <v>0</v>
      </c>
      <c r="I4651" s="0" t="n">
        <v>0</v>
      </c>
      <c r="J4651" s="0" t="n">
        <v>138</v>
      </c>
      <c r="K4651" s="37" t="n">
        <f aca="false">E4651+Inputs!$B$5*F4651</f>
        <v>1.275</v>
      </c>
      <c r="L4651" s="37" t="n">
        <f aca="false">G4651+Inputs!$B$6*H4651</f>
        <v>0</v>
      </c>
      <c r="M4651" s="37" t="n">
        <f aca="false">I4651+Inputs!$B$7*J4651</f>
        <v>171.258</v>
      </c>
      <c r="N4651" s="37" t="n">
        <f aca="false">K4651+L4651+M4651</f>
        <v>172.533</v>
      </c>
    </row>
    <row r="4652" customFormat="false" ht="15" hidden="false" customHeight="false" outlineLevel="0" collapsed="false">
      <c r="A4652" s="0" t="s">
        <v>9</v>
      </c>
      <c r="B4652" s="0" t="s">
        <v>394</v>
      </c>
      <c r="C4652" s="15" t="n">
        <v>45139</v>
      </c>
      <c r="D4652" s="0" t="n">
        <v>2</v>
      </c>
      <c r="E4652" s="0" t="n">
        <v>0</v>
      </c>
      <c r="F4652" s="0" t="n">
        <v>3</v>
      </c>
      <c r="G4652" s="0" t="n">
        <v>0</v>
      </c>
      <c r="H4652" s="0" t="n">
        <v>0</v>
      </c>
      <c r="I4652" s="0" t="n">
        <v>0</v>
      </c>
      <c r="J4652" s="0" t="n">
        <v>160</v>
      </c>
      <c r="K4652" s="37" t="n">
        <f aca="false">E4652+Inputs!$B$5*F4652</f>
        <v>3.825</v>
      </c>
      <c r="L4652" s="37" t="n">
        <f aca="false">G4652+Inputs!$B$6*H4652</f>
        <v>0</v>
      </c>
      <c r="M4652" s="37" t="n">
        <f aca="false">I4652+Inputs!$B$7*J4652</f>
        <v>198.56</v>
      </c>
      <c r="N4652" s="37" t="n">
        <f aca="false">K4652+L4652+M4652</f>
        <v>202.385</v>
      </c>
    </row>
    <row r="4653" customFormat="false" ht="15" hidden="false" customHeight="false" outlineLevel="0" collapsed="false">
      <c r="A4653" s="0" t="s">
        <v>9</v>
      </c>
      <c r="B4653" s="0" t="s">
        <v>394</v>
      </c>
      <c r="C4653" s="15" t="n">
        <v>45170</v>
      </c>
      <c r="D4653" s="0" t="n">
        <v>2</v>
      </c>
      <c r="E4653" s="0" t="n">
        <v>0</v>
      </c>
      <c r="F4653" s="0" t="n">
        <v>6</v>
      </c>
      <c r="G4653" s="0" t="n">
        <v>0</v>
      </c>
      <c r="H4653" s="0" t="n">
        <v>1</v>
      </c>
      <c r="I4653" s="0" t="n">
        <v>0</v>
      </c>
      <c r="J4653" s="0" t="n">
        <v>171</v>
      </c>
      <c r="K4653" s="37" t="n">
        <f aca="false">E4653+Inputs!$B$5*F4653</f>
        <v>7.65</v>
      </c>
      <c r="L4653" s="37" t="n">
        <f aca="false">G4653+Inputs!$B$6*H4653</f>
        <v>1.275</v>
      </c>
      <c r="M4653" s="37" t="n">
        <f aca="false">I4653+Inputs!$B$7*J4653</f>
        <v>212.211</v>
      </c>
      <c r="N4653" s="37" t="n">
        <f aca="false">K4653+L4653+M4653</f>
        <v>221.136</v>
      </c>
    </row>
    <row r="4654" customFormat="false" ht="15" hidden="false" customHeight="false" outlineLevel="0" collapsed="false">
      <c r="A4654" s="0" t="s">
        <v>9</v>
      </c>
      <c r="B4654" s="0" t="s">
        <v>394</v>
      </c>
      <c r="C4654" s="15" t="n">
        <v>45200</v>
      </c>
      <c r="D4654" s="0" t="n">
        <v>2</v>
      </c>
      <c r="E4654" s="0" t="n">
        <v>0</v>
      </c>
      <c r="F4654" s="0" t="n">
        <v>1</v>
      </c>
      <c r="G4654" s="0" t="n">
        <v>0</v>
      </c>
      <c r="H4654" s="0" t="n">
        <v>1</v>
      </c>
      <c r="I4654" s="0" t="n">
        <v>0</v>
      </c>
      <c r="J4654" s="0" t="n">
        <v>165</v>
      </c>
      <c r="K4654" s="37" t="n">
        <f aca="false">E4654+Inputs!$B$5*F4654</f>
        <v>1.275</v>
      </c>
      <c r="L4654" s="37" t="n">
        <f aca="false">G4654+Inputs!$B$6*H4654</f>
        <v>1.275</v>
      </c>
      <c r="M4654" s="37" t="n">
        <f aca="false">I4654+Inputs!$B$7*J4654</f>
        <v>204.765</v>
      </c>
      <c r="N4654" s="37" t="n">
        <f aca="false">K4654+L4654+M4654</f>
        <v>207.315</v>
      </c>
    </row>
    <row r="4655" customFormat="false" ht="15" hidden="false" customHeight="false" outlineLevel="0" collapsed="false">
      <c r="A4655" s="0" t="s">
        <v>9</v>
      </c>
      <c r="B4655" s="0" t="s">
        <v>394</v>
      </c>
      <c r="C4655" s="15" t="n">
        <v>45231</v>
      </c>
      <c r="D4655" s="0" t="n">
        <v>2</v>
      </c>
      <c r="E4655" s="0" t="n">
        <v>0</v>
      </c>
      <c r="F4655" s="0" t="n">
        <v>4</v>
      </c>
      <c r="G4655" s="0" t="n">
        <v>0</v>
      </c>
      <c r="H4655" s="0" t="n">
        <v>1</v>
      </c>
      <c r="I4655" s="0" t="n">
        <v>0</v>
      </c>
      <c r="J4655" s="0" t="n">
        <v>169</v>
      </c>
      <c r="K4655" s="37" t="n">
        <f aca="false">E4655+Inputs!$B$5*F4655</f>
        <v>5.1</v>
      </c>
      <c r="L4655" s="37" t="n">
        <f aca="false">G4655+Inputs!$B$6*H4655</f>
        <v>1.275</v>
      </c>
      <c r="M4655" s="37" t="n">
        <f aca="false">I4655+Inputs!$B$7*J4655</f>
        <v>209.729</v>
      </c>
      <c r="N4655" s="37" t="n">
        <f aca="false">K4655+L4655+M4655</f>
        <v>216.104</v>
      </c>
    </row>
    <row r="4656" customFormat="false" ht="15" hidden="false" customHeight="false" outlineLevel="0" collapsed="false">
      <c r="A4656" s="0" t="s">
        <v>9</v>
      </c>
      <c r="B4656" s="0" t="s">
        <v>394</v>
      </c>
      <c r="C4656" s="15" t="n">
        <v>45261</v>
      </c>
      <c r="D4656" s="0" t="n">
        <v>2</v>
      </c>
      <c r="E4656" s="0" t="n">
        <v>0</v>
      </c>
      <c r="F4656" s="0" t="n">
        <v>5</v>
      </c>
      <c r="G4656" s="0" t="n">
        <v>0</v>
      </c>
      <c r="H4656" s="0" t="n">
        <v>1</v>
      </c>
      <c r="I4656" s="0" t="n">
        <v>0</v>
      </c>
      <c r="J4656" s="0" t="n">
        <v>137</v>
      </c>
      <c r="K4656" s="37" t="n">
        <f aca="false">E4656+Inputs!$B$5*F4656</f>
        <v>6.375</v>
      </c>
      <c r="L4656" s="37" t="n">
        <f aca="false">G4656+Inputs!$B$6*H4656</f>
        <v>1.275</v>
      </c>
      <c r="M4656" s="37" t="n">
        <f aca="false">I4656+Inputs!$B$7*J4656</f>
        <v>170.017</v>
      </c>
      <c r="N4656" s="37" t="n">
        <f aca="false">K4656+L4656+M4656</f>
        <v>177.667</v>
      </c>
    </row>
    <row r="4657" customFormat="false" ht="15" hidden="false" customHeight="false" outlineLevel="0" collapsed="false">
      <c r="A4657" s="0" t="s">
        <v>9</v>
      </c>
      <c r="B4657" s="0" t="s">
        <v>394</v>
      </c>
      <c r="C4657" s="15" t="n">
        <v>45292</v>
      </c>
      <c r="D4657" s="0" t="n">
        <v>2</v>
      </c>
      <c r="E4657" s="0" t="n">
        <v>0</v>
      </c>
      <c r="F4657" s="0" t="n">
        <v>1</v>
      </c>
      <c r="G4657" s="0" t="n">
        <v>0</v>
      </c>
      <c r="H4657" s="0" t="n">
        <v>0</v>
      </c>
      <c r="I4657" s="0" t="n">
        <v>0</v>
      </c>
      <c r="J4657" s="0" t="n">
        <v>151</v>
      </c>
      <c r="K4657" s="37" t="n">
        <f aca="false">E4657+Inputs!$B$5*F4657</f>
        <v>1.275</v>
      </c>
      <c r="L4657" s="37" t="n">
        <f aca="false">G4657+Inputs!$B$6*H4657</f>
        <v>0</v>
      </c>
      <c r="M4657" s="37" t="n">
        <f aca="false">I4657+Inputs!$B$7*J4657</f>
        <v>187.391</v>
      </c>
      <c r="N4657" s="37" t="n">
        <f aca="false">K4657+L4657+M4657</f>
        <v>188.666</v>
      </c>
    </row>
    <row r="4658" customFormat="false" ht="15" hidden="false" customHeight="false" outlineLevel="0" collapsed="false">
      <c r="A4658" s="0" t="s">
        <v>9</v>
      </c>
      <c r="B4658" s="0" t="s">
        <v>394</v>
      </c>
      <c r="C4658" s="15" t="n">
        <v>45323</v>
      </c>
      <c r="D4658" s="0" t="n">
        <v>2</v>
      </c>
      <c r="E4658" s="0" t="n">
        <v>0</v>
      </c>
      <c r="F4658" s="0" t="n">
        <v>0</v>
      </c>
      <c r="G4658" s="0" t="n">
        <v>0</v>
      </c>
      <c r="H4658" s="0" t="n">
        <v>0</v>
      </c>
      <c r="I4658" s="0" t="n">
        <v>0</v>
      </c>
      <c r="J4658" s="0" t="n">
        <v>10</v>
      </c>
      <c r="K4658" s="37" t="n">
        <f aca="false">E4658+Inputs!$B$5*F4658</f>
        <v>0</v>
      </c>
      <c r="L4658" s="37" t="n">
        <f aca="false">G4658+Inputs!$B$6*H4658</f>
        <v>0</v>
      </c>
      <c r="M4658" s="37" t="n">
        <f aca="false">I4658+Inputs!$B$7*J4658</f>
        <v>12.41</v>
      </c>
      <c r="N4658" s="37" t="n">
        <f aca="false">K4658+L4658+M4658</f>
        <v>12.41</v>
      </c>
    </row>
    <row r="4659" customFormat="false" ht="15" hidden="false" customHeight="false" outlineLevel="0" collapsed="false">
      <c r="A4659" s="0" t="s">
        <v>9</v>
      </c>
      <c r="B4659" s="0" t="s">
        <v>394</v>
      </c>
      <c r="C4659" s="15" t="n">
        <v>45352</v>
      </c>
      <c r="D4659" s="0" t="n">
        <v>2</v>
      </c>
      <c r="E4659" s="0" t="n">
        <v>0</v>
      </c>
      <c r="F4659" s="0" t="n">
        <v>2</v>
      </c>
      <c r="G4659" s="0" t="n">
        <v>0</v>
      </c>
      <c r="H4659" s="0" t="n">
        <v>1</v>
      </c>
      <c r="I4659" s="0" t="n">
        <v>0</v>
      </c>
      <c r="J4659" s="0" t="n">
        <v>25</v>
      </c>
      <c r="K4659" s="37" t="n">
        <f aca="false">E4659+Inputs!$B$5*F4659</f>
        <v>2.55</v>
      </c>
      <c r="L4659" s="37" t="n">
        <f aca="false">G4659+Inputs!$B$6*H4659</f>
        <v>1.275</v>
      </c>
      <c r="M4659" s="37" t="n">
        <f aca="false">I4659+Inputs!$B$7*J4659</f>
        <v>31.025</v>
      </c>
      <c r="N4659" s="37" t="n">
        <f aca="false">K4659+L4659+M4659</f>
        <v>34.85</v>
      </c>
    </row>
    <row r="4660" customFormat="false" ht="15" hidden="false" customHeight="false" outlineLevel="0" collapsed="false">
      <c r="A4660" s="0" t="s">
        <v>9</v>
      </c>
      <c r="B4660" s="0" t="s">
        <v>394</v>
      </c>
      <c r="C4660" s="15" t="n">
        <v>45383</v>
      </c>
      <c r="D4660" s="0" t="n">
        <v>2</v>
      </c>
      <c r="E4660" s="0" t="n">
        <v>0</v>
      </c>
      <c r="F4660" s="0" t="n">
        <v>1</v>
      </c>
      <c r="G4660" s="0" t="n">
        <v>0</v>
      </c>
      <c r="H4660" s="0" t="n">
        <v>1</v>
      </c>
      <c r="I4660" s="0" t="n">
        <v>0</v>
      </c>
      <c r="J4660" s="0" t="n">
        <v>119</v>
      </c>
      <c r="K4660" s="37" t="n">
        <f aca="false">E4660+Inputs!$B$5*F4660</f>
        <v>1.275</v>
      </c>
      <c r="L4660" s="37" t="n">
        <f aca="false">G4660+Inputs!$B$6*H4660</f>
        <v>1.275</v>
      </c>
      <c r="M4660" s="37" t="n">
        <f aca="false">I4660+Inputs!$B$7*J4660</f>
        <v>147.679</v>
      </c>
      <c r="N4660" s="37" t="n">
        <f aca="false">K4660+L4660+M4660</f>
        <v>150.229</v>
      </c>
    </row>
    <row r="4661" customFormat="false" ht="15" hidden="false" customHeight="false" outlineLevel="0" collapsed="false">
      <c r="A4661" s="0" t="s">
        <v>9</v>
      </c>
      <c r="B4661" s="0" t="s">
        <v>394</v>
      </c>
      <c r="C4661" s="15" t="n">
        <v>45413</v>
      </c>
      <c r="D4661" s="0" t="n">
        <v>2</v>
      </c>
      <c r="E4661" s="0" t="n">
        <v>0</v>
      </c>
      <c r="F4661" s="0" t="n">
        <v>2</v>
      </c>
      <c r="G4661" s="0" t="n">
        <v>0</v>
      </c>
      <c r="H4661" s="0" t="n">
        <v>1</v>
      </c>
      <c r="I4661" s="0" t="n">
        <v>0</v>
      </c>
      <c r="J4661" s="0" t="n">
        <v>105</v>
      </c>
      <c r="K4661" s="37" t="n">
        <f aca="false">E4661+Inputs!$B$5*F4661</f>
        <v>2.55</v>
      </c>
      <c r="L4661" s="37" t="n">
        <f aca="false">G4661+Inputs!$B$6*H4661</f>
        <v>1.275</v>
      </c>
      <c r="M4661" s="37" t="n">
        <f aca="false">I4661+Inputs!$B$7*J4661</f>
        <v>130.305</v>
      </c>
      <c r="N4661" s="37" t="n">
        <f aca="false">K4661+L4661+M4661</f>
        <v>134.13</v>
      </c>
    </row>
    <row r="4662" customFormat="false" ht="15" hidden="false" customHeight="false" outlineLevel="0" collapsed="false">
      <c r="A4662" s="0" t="s">
        <v>9</v>
      </c>
      <c r="B4662" s="0" t="s">
        <v>394</v>
      </c>
      <c r="C4662" s="15" t="n">
        <v>45444</v>
      </c>
      <c r="D4662" s="0" t="n">
        <v>2</v>
      </c>
      <c r="E4662" s="0" t="n">
        <v>0</v>
      </c>
      <c r="F4662" s="0" t="n">
        <v>4</v>
      </c>
      <c r="G4662" s="0" t="n">
        <v>0</v>
      </c>
      <c r="H4662" s="0" t="n">
        <v>2</v>
      </c>
      <c r="I4662" s="0" t="n">
        <v>0</v>
      </c>
      <c r="J4662" s="0" t="n">
        <v>155</v>
      </c>
      <c r="K4662" s="37" t="n">
        <f aca="false">E4662+Inputs!$B$5*F4662</f>
        <v>5.1</v>
      </c>
      <c r="L4662" s="37" t="n">
        <f aca="false">G4662+Inputs!$B$6*H4662</f>
        <v>2.55</v>
      </c>
      <c r="M4662" s="37" t="n">
        <f aca="false">I4662+Inputs!$B$7*J4662</f>
        <v>192.355</v>
      </c>
      <c r="N4662" s="37" t="n">
        <f aca="false">K4662+L4662+M4662</f>
        <v>200.005</v>
      </c>
    </row>
    <row r="4663" customFormat="false" ht="15" hidden="false" customHeight="false" outlineLevel="0" collapsed="false">
      <c r="A4663" s="0" t="s">
        <v>9</v>
      </c>
      <c r="B4663" s="0" t="s">
        <v>394</v>
      </c>
      <c r="C4663" s="15" t="n">
        <v>45474</v>
      </c>
      <c r="D4663" s="0" t="n">
        <v>2</v>
      </c>
      <c r="E4663" s="0" t="n">
        <v>0</v>
      </c>
      <c r="F4663" s="0" t="n">
        <v>3</v>
      </c>
      <c r="G4663" s="0" t="n">
        <v>0</v>
      </c>
      <c r="H4663" s="0" t="n">
        <v>5</v>
      </c>
      <c r="I4663" s="0" t="n">
        <v>0</v>
      </c>
      <c r="J4663" s="0" t="n">
        <v>156</v>
      </c>
      <c r="K4663" s="37" t="n">
        <f aca="false">E4663+Inputs!$B$5*F4663</f>
        <v>3.825</v>
      </c>
      <c r="L4663" s="37" t="n">
        <f aca="false">G4663+Inputs!$B$6*H4663</f>
        <v>6.375</v>
      </c>
      <c r="M4663" s="37" t="n">
        <f aca="false">I4663+Inputs!$B$7*J4663</f>
        <v>193.596</v>
      </c>
      <c r="N4663" s="37" t="n">
        <f aca="false">K4663+L4663+M4663</f>
        <v>203.796</v>
      </c>
    </row>
    <row r="4664" customFormat="false" ht="15" hidden="false" customHeight="false" outlineLevel="0" collapsed="false">
      <c r="A4664" s="0" t="s">
        <v>9</v>
      </c>
      <c r="B4664" s="0" t="s">
        <v>394</v>
      </c>
      <c r="C4664" s="15" t="n">
        <v>45505</v>
      </c>
      <c r="D4664" s="0" t="n">
        <v>2</v>
      </c>
      <c r="E4664" s="0" t="n">
        <v>0</v>
      </c>
      <c r="F4664" s="0" t="n">
        <v>3</v>
      </c>
      <c r="G4664" s="0" t="n">
        <v>0</v>
      </c>
      <c r="H4664" s="0" t="n">
        <v>1</v>
      </c>
      <c r="I4664" s="0" t="n">
        <v>0</v>
      </c>
      <c r="J4664" s="0" t="n">
        <v>155</v>
      </c>
      <c r="K4664" s="37" t="n">
        <f aca="false">E4664+Inputs!$B$5*F4664</f>
        <v>3.825</v>
      </c>
      <c r="L4664" s="37" t="n">
        <f aca="false">G4664+Inputs!$B$6*H4664</f>
        <v>1.275</v>
      </c>
      <c r="M4664" s="37" t="n">
        <f aca="false">I4664+Inputs!$B$7*J4664</f>
        <v>192.355</v>
      </c>
      <c r="N4664" s="37" t="n">
        <f aca="false">K4664+L4664+M4664</f>
        <v>197.455</v>
      </c>
    </row>
    <row r="4665" customFormat="false" ht="15" hidden="false" customHeight="false" outlineLevel="0" collapsed="false">
      <c r="A4665" s="0" t="s">
        <v>9</v>
      </c>
      <c r="B4665" s="0" t="s">
        <v>394</v>
      </c>
      <c r="C4665" s="15" t="n">
        <v>45536</v>
      </c>
      <c r="D4665" s="0" t="n">
        <v>2</v>
      </c>
      <c r="E4665" s="0" t="n">
        <v>0</v>
      </c>
      <c r="F4665" s="0" t="n">
        <v>0</v>
      </c>
      <c r="G4665" s="0" t="n">
        <v>0</v>
      </c>
      <c r="H4665" s="0" t="n">
        <v>1</v>
      </c>
      <c r="I4665" s="0" t="n">
        <v>0</v>
      </c>
      <c r="J4665" s="0" t="n">
        <v>141</v>
      </c>
      <c r="K4665" s="37" t="n">
        <f aca="false">E4665+Inputs!$B$5*F4665</f>
        <v>0</v>
      </c>
      <c r="L4665" s="37" t="n">
        <f aca="false">G4665+Inputs!$B$6*H4665</f>
        <v>1.275</v>
      </c>
      <c r="M4665" s="37" t="n">
        <f aca="false">I4665+Inputs!$B$7*J4665</f>
        <v>174.981</v>
      </c>
      <c r="N4665" s="37" t="n">
        <f aca="false">K4665+L4665+M4665</f>
        <v>176.256</v>
      </c>
    </row>
    <row r="4666" customFormat="false" ht="15" hidden="false" customHeight="false" outlineLevel="0" collapsed="false">
      <c r="A4666" s="0" t="s">
        <v>9</v>
      </c>
      <c r="B4666" s="0" t="s">
        <v>394</v>
      </c>
      <c r="C4666" s="15" t="n">
        <v>45566</v>
      </c>
      <c r="D4666" s="0" t="n">
        <v>2</v>
      </c>
      <c r="E4666" s="0" t="n">
        <v>0</v>
      </c>
      <c r="F4666" s="0" t="n">
        <v>4</v>
      </c>
      <c r="G4666" s="0" t="n">
        <v>0</v>
      </c>
      <c r="H4666" s="0" t="n">
        <v>3</v>
      </c>
      <c r="I4666" s="0" t="n">
        <v>0</v>
      </c>
      <c r="J4666" s="0" t="n">
        <v>146</v>
      </c>
      <c r="K4666" s="37" t="n">
        <f aca="false">E4666+Inputs!$B$5*F4666</f>
        <v>5.1</v>
      </c>
      <c r="L4666" s="37" t="n">
        <f aca="false">G4666+Inputs!$B$6*H4666</f>
        <v>3.825</v>
      </c>
      <c r="M4666" s="37" t="n">
        <f aca="false">I4666+Inputs!$B$7*J4666</f>
        <v>181.186</v>
      </c>
      <c r="N4666" s="37" t="n">
        <f aca="false">K4666+L4666+M4666</f>
        <v>190.111</v>
      </c>
    </row>
    <row r="4667" customFormat="false" ht="15" hidden="false" customHeight="false" outlineLevel="0" collapsed="false">
      <c r="A4667" s="0" t="s">
        <v>9</v>
      </c>
      <c r="B4667" s="0" t="s">
        <v>394</v>
      </c>
      <c r="C4667" s="15" t="n">
        <v>45597</v>
      </c>
      <c r="D4667" s="0" t="n">
        <v>2</v>
      </c>
      <c r="E4667" s="0" t="n">
        <v>0</v>
      </c>
      <c r="F4667" s="0" t="n">
        <v>3</v>
      </c>
      <c r="G4667" s="0" t="n">
        <v>0</v>
      </c>
      <c r="H4667" s="0" t="n">
        <v>1</v>
      </c>
      <c r="I4667" s="0" t="n">
        <v>0</v>
      </c>
      <c r="J4667" s="0" t="n">
        <v>169</v>
      </c>
      <c r="K4667" s="37" t="n">
        <f aca="false">E4667+Inputs!$B$5*F4667</f>
        <v>3.825</v>
      </c>
      <c r="L4667" s="37" t="n">
        <f aca="false">G4667+Inputs!$B$6*H4667</f>
        <v>1.275</v>
      </c>
      <c r="M4667" s="37" t="n">
        <f aca="false">I4667+Inputs!$B$7*J4667</f>
        <v>209.729</v>
      </c>
      <c r="N4667" s="37" t="n">
        <f aca="false">K4667+L4667+M4667</f>
        <v>214.829</v>
      </c>
    </row>
    <row r="4668" customFormat="false" ht="15" hidden="false" customHeight="false" outlineLevel="0" collapsed="false">
      <c r="A4668" s="0" t="s">
        <v>9</v>
      </c>
      <c r="B4668" s="0" t="s">
        <v>394</v>
      </c>
      <c r="C4668" s="15" t="n">
        <v>45627</v>
      </c>
      <c r="D4668" s="0" t="n">
        <v>2</v>
      </c>
      <c r="E4668" s="0" t="n">
        <v>0</v>
      </c>
      <c r="F4668" s="0" t="n">
        <v>2</v>
      </c>
      <c r="G4668" s="0" t="n">
        <v>0</v>
      </c>
      <c r="H4668" s="0" t="n">
        <v>0</v>
      </c>
      <c r="I4668" s="0" t="n">
        <v>0</v>
      </c>
      <c r="J4668" s="0" t="n">
        <v>154</v>
      </c>
      <c r="K4668" s="37" t="n">
        <f aca="false">E4668+Inputs!$B$5*F4668</f>
        <v>2.55</v>
      </c>
      <c r="L4668" s="37" t="n">
        <f aca="false">G4668+Inputs!$B$6*H4668</f>
        <v>0</v>
      </c>
      <c r="M4668" s="37" t="n">
        <f aca="false">I4668+Inputs!$B$7*J4668</f>
        <v>191.114</v>
      </c>
      <c r="N4668" s="37" t="n">
        <f aca="false">K4668+L4668+M4668</f>
        <v>193.664</v>
      </c>
    </row>
    <row r="4669" customFormat="false" ht="15" hidden="false" customHeight="false" outlineLevel="0" collapsed="false">
      <c r="A4669" s="0" t="s">
        <v>9</v>
      </c>
      <c r="B4669" s="0" t="s">
        <v>394</v>
      </c>
      <c r="C4669" s="15" t="n">
        <v>45658</v>
      </c>
      <c r="D4669" s="0" t="n">
        <v>2</v>
      </c>
      <c r="E4669" s="0" t="n">
        <v>0</v>
      </c>
      <c r="F4669" s="0" t="n">
        <v>1</v>
      </c>
      <c r="G4669" s="0" t="n">
        <v>0</v>
      </c>
      <c r="H4669" s="0" t="n">
        <v>0</v>
      </c>
      <c r="I4669" s="0" t="n">
        <v>0</v>
      </c>
      <c r="J4669" s="0" t="n">
        <v>137</v>
      </c>
      <c r="K4669" s="37" t="n">
        <f aca="false">E4669+Inputs!$B$5*F4669</f>
        <v>1.275</v>
      </c>
      <c r="L4669" s="37" t="n">
        <f aca="false">G4669+Inputs!$B$6*H4669</f>
        <v>0</v>
      </c>
      <c r="M4669" s="37" t="n">
        <f aca="false">I4669+Inputs!$B$7*J4669</f>
        <v>170.017</v>
      </c>
      <c r="N4669" s="37" t="n">
        <f aca="false">K4669+L4669+M4669</f>
        <v>171.292</v>
      </c>
    </row>
    <row r="4670" customFormat="false" ht="15" hidden="false" customHeight="false" outlineLevel="0" collapsed="false">
      <c r="A4670" s="0" t="s">
        <v>9</v>
      </c>
      <c r="B4670" s="0" t="s">
        <v>394</v>
      </c>
      <c r="C4670" s="15" t="n">
        <v>45689</v>
      </c>
      <c r="D4670" s="0" t="n">
        <v>2</v>
      </c>
      <c r="E4670" s="0" t="n">
        <v>0</v>
      </c>
      <c r="F4670" s="0" t="n">
        <v>2</v>
      </c>
      <c r="G4670" s="0" t="n">
        <v>0</v>
      </c>
      <c r="H4670" s="0" t="n">
        <v>2</v>
      </c>
      <c r="I4670" s="0" t="n">
        <v>0</v>
      </c>
      <c r="J4670" s="0" t="n">
        <v>143</v>
      </c>
      <c r="K4670" s="37" t="n">
        <f aca="false">E4670+Inputs!$B$5*F4670</f>
        <v>2.55</v>
      </c>
      <c r="L4670" s="37" t="n">
        <f aca="false">G4670+Inputs!$B$6*H4670</f>
        <v>2.55</v>
      </c>
      <c r="M4670" s="37" t="n">
        <f aca="false">I4670+Inputs!$B$7*J4670</f>
        <v>177.463</v>
      </c>
      <c r="N4670" s="37" t="n">
        <f aca="false">K4670+L4670+M4670</f>
        <v>182.563</v>
      </c>
    </row>
    <row r="4671" customFormat="false" ht="15" hidden="false" customHeight="false" outlineLevel="0" collapsed="false">
      <c r="A4671" s="0" t="s">
        <v>9</v>
      </c>
      <c r="B4671" s="0" t="s">
        <v>394</v>
      </c>
      <c r="C4671" s="15" t="n">
        <v>45717</v>
      </c>
      <c r="D4671" s="0" t="n">
        <v>2</v>
      </c>
      <c r="E4671" s="0" t="n">
        <v>0</v>
      </c>
      <c r="F4671" s="0" t="n">
        <v>1</v>
      </c>
      <c r="G4671" s="0" t="n">
        <v>0</v>
      </c>
      <c r="H4671" s="0" t="n">
        <v>3</v>
      </c>
      <c r="I4671" s="0" t="n">
        <v>0</v>
      </c>
      <c r="J4671" s="0" t="n">
        <v>131</v>
      </c>
      <c r="K4671" s="37" t="n">
        <f aca="false">E4671+Inputs!$B$5*F4671</f>
        <v>1.275</v>
      </c>
      <c r="L4671" s="37" t="n">
        <f aca="false">G4671+Inputs!$B$6*H4671</f>
        <v>3.825</v>
      </c>
      <c r="M4671" s="37" t="n">
        <f aca="false">I4671+Inputs!$B$7*J4671</f>
        <v>162.571</v>
      </c>
      <c r="N4671" s="37" t="n">
        <f aca="false">K4671+L4671+M4671</f>
        <v>167.671</v>
      </c>
    </row>
    <row r="4672" customFormat="false" ht="15" hidden="false" customHeight="false" outlineLevel="0" collapsed="false">
      <c r="A4672" s="0" t="s">
        <v>9</v>
      </c>
      <c r="B4672" s="0" t="s">
        <v>394</v>
      </c>
      <c r="C4672" s="15" t="n">
        <v>45748</v>
      </c>
      <c r="D4672" s="0" t="n">
        <v>2</v>
      </c>
      <c r="E4672" s="0" t="n">
        <v>0</v>
      </c>
      <c r="F4672" s="0" t="n">
        <v>2</v>
      </c>
      <c r="G4672" s="0" t="n">
        <v>0</v>
      </c>
      <c r="H4672" s="0" t="n">
        <v>1</v>
      </c>
      <c r="I4672" s="0" t="n">
        <v>0</v>
      </c>
      <c r="J4672" s="0" t="n">
        <v>115</v>
      </c>
      <c r="K4672" s="37" t="n">
        <f aca="false">E4672+Inputs!$B$5*F4672</f>
        <v>2.55</v>
      </c>
      <c r="L4672" s="37" t="n">
        <f aca="false">G4672+Inputs!$B$6*H4672</f>
        <v>1.275</v>
      </c>
      <c r="M4672" s="37" t="n">
        <f aca="false">I4672+Inputs!$B$7*J4672</f>
        <v>142.715</v>
      </c>
      <c r="N4672" s="37" t="n">
        <f aca="false">K4672+L4672+M4672</f>
        <v>146.54</v>
      </c>
    </row>
    <row r="4673" customFormat="false" ht="15" hidden="false" customHeight="false" outlineLevel="0" collapsed="false">
      <c r="A4673" s="0" t="s">
        <v>9</v>
      </c>
      <c r="B4673" s="0" t="s">
        <v>394</v>
      </c>
      <c r="C4673" s="15" t="n">
        <v>45778</v>
      </c>
      <c r="D4673" s="0" t="n">
        <v>2</v>
      </c>
      <c r="E4673" s="0" t="n">
        <v>0</v>
      </c>
      <c r="F4673" s="0" t="n">
        <v>5</v>
      </c>
      <c r="G4673" s="0" t="n">
        <v>0</v>
      </c>
      <c r="H4673" s="0" t="n">
        <v>1</v>
      </c>
      <c r="I4673" s="0" t="n">
        <v>0</v>
      </c>
      <c r="J4673" s="0" t="n">
        <v>155</v>
      </c>
      <c r="K4673" s="37" t="n">
        <f aca="false">E4673+Inputs!$B$5*F4673</f>
        <v>6.375</v>
      </c>
      <c r="L4673" s="37" t="n">
        <f aca="false">G4673+Inputs!$B$6*H4673</f>
        <v>1.275</v>
      </c>
      <c r="M4673" s="37" t="n">
        <f aca="false">I4673+Inputs!$B$7*J4673</f>
        <v>192.355</v>
      </c>
      <c r="N4673" s="37" t="n">
        <f aca="false">K4673+L4673+M4673</f>
        <v>200.005</v>
      </c>
    </row>
    <row r="4674" customFormat="false" ht="15" hidden="false" customHeight="false" outlineLevel="0" collapsed="false">
      <c r="A4674" s="0" t="s">
        <v>9</v>
      </c>
      <c r="B4674" s="0" t="s">
        <v>394</v>
      </c>
      <c r="C4674" s="15" t="n">
        <v>45809</v>
      </c>
      <c r="D4674" s="0" t="n">
        <v>2</v>
      </c>
      <c r="E4674" s="0" t="n">
        <v>0</v>
      </c>
      <c r="F4674" s="0" t="n">
        <v>5</v>
      </c>
      <c r="G4674" s="0" t="n">
        <v>0</v>
      </c>
      <c r="H4674" s="0" t="n">
        <v>0</v>
      </c>
      <c r="I4674" s="0" t="n">
        <v>0</v>
      </c>
      <c r="J4674" s="0" t="n">
        <v>169</v>
      </c>
      <c r="K4674" s="37" t="n">
        <f aca="false">E4674+Inputs!$B$5*F4674</f>
        <v>6.375</v>
      </c>
      <c r="L4674" s="37" t="n">
        <f aca="false">G4674+Inputs!$B$6*H4674</f>
        <v>0</v>
      </c>
      <c r="M4674" s="37" t="n">
        <f aca="false">I4674+Inputs!$B$7*J4674</f>
        <v>209.729</v>
      </c>
      <c r="N4674" s="37" t="n">
        <f aca="false">K4674+L4674+M4674</f>
        <v>216.104</v>
      </c>
    </row>
    <row r="4675" customFormat="false" ht="15" hidden="false" customHeight="false" outlineLevel="0" collapsed="false">
      <c r="A4675" s="0" t="s">
        <v>9</v>
      </c>
      <c r="B4675" s="0" t="s">
        <v>394</v>
      </c>
      <c r="C4675" s="15" t="n">
        <v>45839</v>
      </c>
      <c r="D4675" s="0" t="n">
        <v>2</v>
      </c>
      <c r="E4675" s="0" t="n">
        <v>0</v>
      </c>
      <c r="F4675" s="0" t="n">
        <v>0</v>
      </c>
      <c r="G4675" s="0" t="n">
        <v>0</v>
      </c>
      <c r="H4675" s="0" t="n">
        <v>1</v>
      </c>
      <c r="I4675" s="0" t="n">
        <v>0</v>
      </c>
      <c r="J4675" s="0" t="n">
        <v>160</v>
      </c>
      <c r="K4675" s="37" t="n">
        <f aca="false">E4675+Inputs!$B$5*F4675</f>
        <v>0</v>
      </c>
      <c r="L4675" s="37" t="n">
        <f aca="false">G4675+Inputs!$B$6*H4675</f>
        <v>1.275</v>
      </c>
      <c r="M4675" s="37" t="n">
        <f aca="false">I4675+Inputs!$B$7*J4675</f>
        <v>198.56</v>
      </c>
      <c r="N4675" s="37" t="n">
        <f aca="false">K4675+L4675+M4675</f>
        <v>199.835</v>
      </c>
    </row>
    <row r="4676" customFormat="false" ht="15" hidden="false" customHeight="false" outlineLevel="0" collapsed="false">
      <c r="A4676" s="0" t="s">
        <v>9</v>
      </c>
      <c r="B4676" s="0" t="s">
        <v>394</v>
      </c>
      <c r="C4676" s="15" t="n">
        <v>45870</v>
      </c>
      <c r="D4676" s="0" t="n">
        <v>2</v>
      </c>
      <c r="E4676" s="0" t="n">
        <v>0</v>
      </c>
      <c r="F4676" s="0" t="n">
        <v>4</v>
      </c>
      <c r="G4676" s="0" t="n">
        <v>0</v>
      </c>
      <c r="H4676" s="0" t="n">
        <v>1</v>
      </c>
      <c r="I4676" s="0" t="n">
        <v>0</v>
      </c>
      <c r="J4676" s="0" t="n">
        <v>140</v>
      </c>
      <c r="K4676" s="37" t="n">
        <f aca="false">E4676+Inputs!$B$5*F4676</f>
        <v>5.1</v>
      </c>
      <c r="L4676" s="37" t="n">
        <f aca="false">G4676+Inputs!$B$6*H4676</f>
        <v>1.275</v>
      </c>
      <c r="M4676" s="37" t="n">
        <f aca="false">I4676+Inputs!$B$7*J4676</f>
        <v>173.74</v>
      </c>
      <c r="N4676" s="37" t="n">
        <f aca="false">K4676+L4676+M4676</f>
        <v>180.115</v>
      </c>
    </row>
    <row r="4677" customFormat="false" ht="15" hidden="false" customHeight="false" outlineLevel="0" collapsed="false">
      <c r="A4677" s="0" t="s">
        <v>9</v>
      </c>
      <c r="B4677" s="0" t="s">
        <v>394</v>
      </c>
      <c r="C4677" s="15" t="n">
        <v>45901</v>
      </c>
      <c r="D4677" s="0" t="n">
        <v>2</v>
      </c>
      <c r="E4677" s="0" t="n">
        <v>0</v>
      </c>
      <c r="F4677" s="0" t="n">
        <v>3</v>
      </c>
      <c r="G4677" s="0" t="n">
        <v>0</v>
      </c>
      <c r="H4677" s="0" t="n">
        <v>0</v>
      </c>
      <c r="I4677" s="0" t="n">
        <v>0</v>
      </c>
      <c r="J4677" s="0" t="n">
        <v>157</v>
      </c>
      <c r="K4677" s="37" t="n">
        <f aca="false">E4677+Inputs!$B$5*F4677</f>
        <v>3.825</v>
      </c>
      <c r="L4677" s="37" t="n">
        <f aca="false">G4677+Inputs!$B$6*H4677</f>
        <v>0</v>
      </c>
      <c r="M4677" s="37" t="n">
        <f aca="false">I4677+Inputs!$B$7*J4677</f>
        <v>194.837</v>
      </c>
      <c r="N4677" s="37" t="n">
        <f aca="false">K4677+L4677+M4677</f>
        <v>198.662</v>
      </c>
    </row>
    <row r="4678" customFormat="false" ht="15" hidden="false" customHeight="false" outlineLevel="0" collapsed="false">
      <c r="A4678" s="0" t="s">
        <v>9</v>
      </c>
      <c r="B4678" s="0" t="s">
        <v>394</v>
      </c>
      <c r="C4678" s="15" t="n">
        <v>45931</v>
      </c>
      <c r="D4678" s="0" t="n">
        <v>2</v>
      </c>
      <c r="E4678" s="0" t="n">
        <v>0</v>
      </c>
      <c r="F4678" s="0" t="n">
        <v>1</v>
      </c>
      <c r="G4678" s="0" t="n">
        <v>0</v>
      </c>
      <c r="H4678" s="0" t="n">
        <v>4</v>
      </c>
      <c r="I4678" s="0" t="n">
        <v>0</v>
      </c>
      <c r="J4678" s="0" t="n">
        <v>139</v>
      </c>
      <c r="K4678" s="37" t="n">
        <f aca="false">E4678+Inputs!$B$5*F4678</f>
        <v>1.275</v>
      </c>
      <c r="L4678" s="37" t="n">
        <f aca="false">G4678+Inputs!$B$6*H4678</f>
        <v>5.1</v>
      </c>
      <c r="M4678" s="37" t="n">
        <f aca="false">I4678+Inputs!$B$7*J4678</f>
        <v>172.499</v>
      </c>
      <c r="N4678" s="37" t="n">
        <f aca="false">K4678+L4678+M4678</f>
        <v>178.874</v>
      </c>
    </row>
    <row r="4679" customFormat="false" ht="15" hidden="false" customHeight="false" outlineLevel="0" collapsed="false">
      <c r="A4679" s="0" t="s">
        <v>9</v>
      </c>
      <c r="B4679" s="0" t="s">
        <v>394</v>
      </c>
      <c r="C4679" s="15" t="n">
        <v>45962</v>
      </c>
      <c r="D4679" s="0" t="n">
        <v>2</v>
      </c>
      <c r="E4679" s="0" t="n">
        <v>0</v>
      </c>
      <c r="F4679" s="0" t="n">
        <v>4</v>
      </c>
      <c r="G4679" s="0" t="n">
        <v>0</v>
      </c>
      <c r="H4679" s="0" t="n">
        <v>1</v>
      </c>
      <c r="I4679" s="0" t="n">
        <v>0</v>
      </c>
      <c r="J4679" s="0" t="n">
        <v>135</v>
      </c>
      <c r="K4679" s="37" t="n">
        <f aca="false">E4679+Inputs!$B$5*F4679</f>
        <v>5.1</v>
      </c>
      <c r="L4679" s="37" t="n">
        <f aca="false">G4679+Inputs!$B$6*H4679</f>
        <v>1.275</v>
      </c>
      <c r="M4679" s="37" t="n">
        <f aca="false">I4679+Inputs!$B$7*J4679</f>
        <v>167.535</v>
      </c>
      <c r="N4679" s="37" t="n">
        <f aca="false">K4679+L4679+M4679</f>
        <v>173.91</v>
      </c>
    </row>
    <row r="4680" customFormat="false" ht="15" hidden="false" customHeight="false" outlineLevel="0" collapsed="false">
      <c r="A4680" s="0" t="s">
        <v>9</v>
      </c>
      <c r="B4680" s="0" t="s">
        <v>394</v>
      </c>
      <c r="C4680" s="15" t="n">
        <v>45992</v>
      </c>
      <c r="D4680" s="0" t="n">
        <v>2</v>
      </c>
      <c r="E4680" s="0" t="n">
        <v>0</v>
      </c>
      <c r="F4680" s="0" t="n">
        <v>4</v>
      </c>
      <c r="G4680" s="0" t="n">
        <v>0</v>
      </c>
      <c r="H4680" s="0" t="n">
        <v>4</v>
      </c>
      <c r="I4680" s="0" t="n">
        <v>0</v>
      </c>
      <c r="J4680" s="0" t="n">
        <v>140</v>
      </c>
      <c r="K4680" s="37" t="n">
        <f aca="false">E4680+Inputs!$B$5*F4680</f>
        <v>5.1</v>
      </c>
      <c r="L4680" s="37" t="n">
        <f aca="false">G4680+Inputs!$B$6*H4680</f>
        <v>5.1</v>
      </c>
      <c r="M4680" s="37" t="n">
        <f aca="false">I4680+Inputs!$B$7*J4680</f>
        <v>173.74</v>
      </c>
      <c r="N4680" s="37" t="n">
        <f aca="false">K4680+L4680+M4680</f>
        <v>183.94</v>
      </c>
    </row>
    <row r="4681" customFormat="false" ht="15" hidden="false" customHeight="false" outlineLevel="0" collapsed="false">
      <c r="A4681" s="0" t="s">
        <v>9</v>
      </c>
      <c r="B4681" s="0" t="s">
        <v>394</v>
      </c>
      <c r="C4681" s="15" t="n">
        <v>46023</v>
      </c>
      <c r="D4681" s="0" t="n">
        <v>2</v>
      </c>
      <c r="E4681" s="0" t="n">
        <v>0</v>
      </c>
      <c r="F4681" s="0" t="n">
        <v>4</v>
      </c>
      <c r="G4681" s="0" t="n">
        <v>0</v>
      </c>
      <c r="H4681" s="0" t="n">
        <v>0</v>
      </c>
      <c r="I4681" s="0" t="n">
        <v>0</v>
      </c>
      <c r="J4681" s="0" t="n">
        <v>117</v>
      </c>
      <c r="K4681" s="37" t="n">
        <f aca="false">E4681+Inputs!$B$5*F4681</f>
        <v>5.1</v>
      </c>
      <c r="L4681" s="37" t="n">
        <f aca="false">G4681+Inputs!$B$6*H4681</f>
        <v>0</v>
      </c>
      <c r="M4681" s="37" t="n">
        <f aca="false">I4681+Inputs!$B$7*J4681</f>
        <v>145.197</v>
      </c>
      <c r="N4681" s="37" t="n">
        <f aca="false">K4681+L4681+M4681</f>
        <v>150.297</v>
      </c>
    </row>
    <row r="4682" customFormat="false" ht="15" hidden="false" customHeight="false" outlineLevel="0" collapsed="false">
      <c r="A4682" s="0" t="s">
        <v>9</v>
      </c>
      <c r="B4682" s="0" t="s">
        <v>394</v>
      </c>
      <c r="C4682" s="15" t="n">
        <v>46054</v>
      </c>
      <c r="D4682" s="0" t="n">
        <v>2</v>
      </c>
      <c r="E4682" s="0" t="n">
        <v>0</v>
      </c>
      <c r="F4682" s="0" t="n">
        <v>3</v>
      </c>
      <c r="G4682" s="0" t="n">
        <v>0</v>
      </c>
      <c r="H4682" s="0" t="n">
        <v>6</v>
      </c>
      <c r="I4682" s="0" t="n">
        <v>0</v>
      </c>
      <c r="J4682" s="0" t="n">
        <v>117</v>
      </c>
      <c r="K4682" s="37" t="n">
        <f aca="false">E4682+Inputs!$B$5*F4682</f>
        <v>3.825</v>
      </c>
      <c r="L4682" s="37" t="n">
        <f aca="false">G4682+Inputs!$B$6*H4682</f>
        <v>7.65</v>
      </c>
      <c r="M4682" s="37" t="n">
        <f aca="false">I4682+Inputs!$B$7*J4682</f>
        <v>145.197</v>
      </c>
      <c r="N4682" s="37" t="n">
        <f aca="false">K4682+L4682+M4682</f>
        <v>156.672</v>
      </c>
    </row>
    <row r="4683" customFormat="false" ht="15" hidden="false" customHeight="false" outlineLevel="0" collapsed="false">
      <c r="A4683" s="0" t="s">
        <v>9</v>
      </c>
      <c r="B4683" s="0" t="s">
        <v>394</v>
      </c>
      <c r="C4683" s="15" t="n">
        <v>46082</v>
      </c>
      <c r="D4683" s="0" t="n">
        <v>2</v>
      </c>
      <c r="E4683" s="0" t="n">
        <v>0</v>
      </c>
      <c r="F4683" s="0" t="n">
        <v>8</v>
      </c>
      <c r="G4683" s="0" t="n">
        <v>0</v>
      </c>
      <c r="H4683" s="0" t="n">
        <v>3</v>
      </c>
      <c r="I4683" s="0" t="n">
        <v>0</v>
      </c>
      <c r="J4683" s="0" t="n">
        <v>139</v>
      </c>
      <c r="K4683" s="37" t="n">
        <f aca="false">E4683+Inputs!$B$5*F4683</f>
        <v>10.2</v>
      </c>
      <c r="L4683" s="37" t="n">
        <f aca="false">G4683+Inputs!$B$6*H4683</f>
        <v>3.825</v>
      </c>
      <c r="M4683" s="37" t="n">
        <f aca="false">I4683+Inputs!$B$7*J4683</f>
        <v>172.499</v>
      </c>
      <c r="N4683" s="37" t="n">
        <f aca="false">K4683+L4683+M4683</f>
        <v>186.524</v>
      </c>
    </row>
    <row r="4684" customFormat="false" ht="15" hidden="false" customHeight="false" outlineLevel="0" collapsed="false">
      <c r="A4684" s="0" t="s">
        <v>9</v>
      </c>
      <c r="B4684" s="0" t="s">
        <v>394</v>
      </c>
      <c r="C4684" s="15" t="n">
        <v>46113</v>
      </c>
      <c r="D4684" s="0" t="n">
        <v>2</v>
      </c>
      <c r="E4684" s="0" t="n">
        <v>0</v>
      </c>
      <c r="F4684" s="0" t="n">
        <v>6</v>
      </c>
      <c r="G4684" s="0" t="n">
        <v>0</v>
      </c>
      <c r="H4684" s="0" t="n">
        <v>4</v>
      </c>
      <c r="I4684" s="0" t="n">
        <v>0</v>
      </c>
      <c r="J4684" s="0" t="n">
        <v>129</v>
      </c>
      <c r="K4684" s="37" t="n">
        <f aca="false">E4684+Inputs!$B$5*F4684</f>
        <v>7.65</v>
      </c>
      <c r="L4684" s="37" t="n">
        <f aca="false">G4684+Inputs!$B$6*H4684</f>
        <v>5.1</v>
      </c>
      <c r="M4684" s="37" t="n">
        <f aca="false">I4684+Inputs!$B$7*J4684</f>
        <v>160.089</v>
      </c>
      <c r="N4684" s="37" t="n">
        <f aca="false">K4684+L4684+M4684</f>
        <v>172.839</v>
      </c>
    </row>
    <row r="4685" customFormat="false" ht="15" hidden="false" customHeight="false" outlineLevel="0" collapsed="false">
      <c r="A4685" s="0" t="s">
        <v>9</v>
      </c>
      <c r="B4685" s="0" t="s">
        <v>394</v>
      </c>
      <c r="C4685" s="15" t="n">
        <v>46143</v>
      </c>
      <c r="D4685" s="0" t="n">
        <v>2</v>
      </c>
      <c r="E4685" s="0" t="n">
        <v>0</v>
      </c>
      <c r="F4685" s="0" t="n">
        <v>7</v>
      </c>
      <c r="G4685" s="0" t="n">
        <v>0</v>
      </c>
      <c r="H4685" s="0" t="n">
        <v>5</v>
      </c>
      <c r="I4685" s="0" t="n">
        <v>0</v>
      </c>
      <c r="J4685" s="0" t="n">
        <v>138</v>
      </c>
      <c r="K4685" s="37" t="n">
        <f aca="false">E4685+Inputs!$B$5*F4685</f>
        <v>8.925</v>
      </c>
      <c r="L4685" s="37" t="n">
        <f aca="false">G4685+Inputs!$B$6*H4685</f>
        <v>6.375</v>
      </c>
      <c r="M4685" s="37" t="n">
        <f aca="false">I4685+Inputs!$B$7*J4685</f>
        <v>171.258</v>
      </c>
      <c r="N4685" s="37" t="n">
        <f aca="false">K4685+L4685+M4685</f>
        <v>186.558</v>
      </c>
    </row>
    <row r="4686" customFormat="false" ht="15" hidden="false" customHeight="false" outlineLevel="0" collapsed="false">
      <c r="A4686" s="0" t="s">
        <v>9</v>
      </c>
      <c r="B4686" s="0" t="s">
        <v>394</v>
      </c>
      <c r="C4686" s="15" t="n">
        <v>46174</v>
      </c>
      <c r="D4686" s="0" t="n">
        <v>2</v>
      </c>
      <c r="E4686" s="0" t="n">
        <v>0</v>
      </c>
      <c r="F4686" s="0" t="n">
        <v>20</v>
      </c>
      <c r="G4686" s="0" t="n">
        <v>0</v>
      </c>
      <c r="H4686" s="0" t="n">
        <v>6</v>
      </c>
      <c r="I4686" s="0" t="n">
        <v>0</v>
      </c>
      <c r="J4686" s="0" t="n">
        <v>142</v>
      </c>
      <c r="K4686" s="37" t="n">
        <f aca="false">E4686+Inputs!$B$5*F4686</f>
        <v>25.5</v>
      </c>
      <c r="L4686" s="37" t="n">
        <f aca="false">G4686+Inputs!$B$6*H4686</f>
        <v>7.65</v>
      </c>
      <c r="M4686" s="37" t="n">
        <f aca="false">I4686+Inputs!$B$7*J4686</f>
        <v>176.222</v>
      </c>
      <c r="N4686" s="37" t="n">
        <f aca="false">K4686+L4686+M4686</f>
        <v>209.372</v>
      </c>
    </row>
    <row r="4687" customFormat="false" ht="15" hidden="false" customHeight="false" outlineLevel="0" collapsed="false">
      <c r="A4687" s="0" t="s">
        <v>9</v>
      </c>
      <c r="B4687" s="0" t="s">
        <v>394</v>
      </c>
      <c r="C4687" s="15" t="n">
        <v>46204</v>
      </c>
      <c r="D4687" s="0" t="n">
        <v>2</v>
      </c>
      <c r="E4687" s="0" t="n">
        <v>0</v>
      </c>
      <c r="F4687" s="0" t="n">
        <v>13</v>
      </c>
      <c r="G4687" s="0" t="n">
        <v>0</v>
      </c>
      <c r="H4687" s="0" t="n">
        <v>12</v>
      </c>
      <c r="I4687" s="0" t="n">
        <v>0</v>
      </c>
      <c r="J4687" s="0" t="n">
        <v>138</v>
      </c>
      <c r="K4687" s="37" t="n">
        <f aca="false">E4687+Inputs!$B$5*F4687</f>
        <v>16.575</v>
      </c>
      <c r="L4687" s="37" t="n">
        <f aca="false">G4687+Inputs!$B$6*H4687</f>
        <v>15.3</v>
      </c>
      <c r="M4687" s="37" t="n">
        <f aca="false">I4687+Inputs!$B$7*J4687</f>
        <v>171.258</v>
      </c>
      <c r="N4687" s="37" t="n">
        <f aca="false">K4687+L4687+M4687</f>
        <v>203.133</v>
      </c>
    </row>
    <row r="4688" customFormat="false" ht="15" hidden="false" customHeight="false" outlineLevel="0" collapsed="false">
      <c r="A4688" s="0" t="s">
        <v>9</v>
      </c>
      <c r="B4688" s="0" t="s">
        <v>394</v>
      </c>
      <c r="C4688" s="15" t="n">
        <v>46235</v>
      </c>
      <c r="D4688" s="0" t="n">
        <v>2</v>
      </c>
      <c r="E4688" s="0" t="n">
        <v>0</v>
      </c>
      <c r="F4688" s="0" t="n">
        <v>13</v>
      </c>
      <c r="G4688" s="0" t="n">
        <v>0</v>
      </c>
      <c r="H4688" s="0" t="n">
        <v>8</v>
      </c>
      <c r="I4688" s="0" t="n">
        <v>0</v>
      </c>
      <c r="J4688" s="0" t="n">
        <v>109</v>
      </c>
      <c r="K4688" s="37" t="n">
        <f aca="false">E4688+Inputs!$B$5*F4688</f>
        <v>16.575</v>
      </c>
      <c r="L4688" s="37" t="n">
        <f aca="false">G4688+Inputs!$B$6*H4688</f>
        <v>10.2</v>
      </c>
      <c r="M4688" s="37" t="n">
        <f aca="false">I4688+Inputs!$B$7*J4688</f>
        <v>135.269</v>
      </c>
      <c r="N4688" s="37" t="n">
        <f aca="false">K4688+L4688+M4688</f>
        <v>162.044</v>
      </c>
    </row>
    <row r="4689" customFormat="false" ht="15" hidden="false" customHeight="false" outlineLevel="0" collapsed="false">
      <c r="A4689" s="0" t="s">
        <v>9</v>
      </c>
      <c r="B4689" s="0" t="s">
        <v>458</v>
      </c>
      <c r="C4689" s="15" t="n">
        <v>44927</v>
      </c>
      <c r="D4689" s="0" t="n">
        <v>1</v>
      </c>
      <c r="E4689" s="0" t="n">
        <v>0</v>
      </c>
      <c r="F4689" s="0" t="n">
        <v>1</v>
      </c>
      <c r="G4689" s="0" t="n">
        <v>0</v>
      </c>
      <c r="H4689" s="0" t="n">
        <v>0</v>
      </c>
      <c r="I4689" s="0" t="n">
        <v>0</v>
      </c>
      <c r="J4689" s="0" t="n">
        <v>19</v>
      </c>
      <c r="K4689" s="37" t="n">
        <f aca="false">E4689+Inputs!$B$5*F4689</f>
        <v>1.275</v>
      </c>
      <c r="L4689" s="37" t="n">
        <f aca="false">G4689+Inputs!$B$6*H4689</f>
        <v>0</v>
      </c>
      <c r="M4689" s="37" t="n">
        <f aca="false">I4689+Inputs!$B$7*J4689</f>
        <v>23.579</v>
      </c>
      <c r="N4689" s="37" t="n">
        <f aca="false">K4689+L4689+M4689</f>
        <v>24.854</v>
      </c>
    </row>
    <row r="4690" customFormat="false" ht="15" hidden="false" customHeight="false" outlineLevel="0" collapsed="false">
      <c r="A4690" s="0" t="s">
        <v>9</v>
      </c>
      <c r="B4690" s="0" t="s">
        <v>458</v>
      </c>
      <c r="C4690" s="15" t="n">
        <v>44958</v>
      </c>
      <c r="D4690" s="0" t="n">
        <v>1</v>
      </c>
      <c r="E4690" s="0" t="n">
        <v>0</v>
      </c>
      <c r="F4690" s="0" t="n">
        <v>0</v>
      </c>
      <c r="G4690" s="0" t="n">
        <v>0</v>
      </c>
      <c r="H4690" s="0" t="n">
        <v>0</v>
      </c>
      <c r="I4690" s="0" t="n">
        <v>0</v>
      </c>
      <c r="J4690" s="0" t="n">
        <v>19</v>
      </c>
      <c r="K4690" s="37" t="n">
        <f aca="false">E4690+Inputs!$B$5*F4690</f>
        <v>0</v>
      </c>
      <c r="L4690" s="37" t="n">
        <f aca="false">G4690+Inputs!$B$6*H4690</f>
        <v>0</v>
      </c>
      <c r="M4690" s="37" t="n">
        <f aca="false">I4690+Inputs!$B$7*J4690</f>
        <v>23.579</v>
      </c>
      <c r="N4690" s="37" t="n">
        <f aca="false">K4690+L4690+M4690</f>
        <v>23.579</v>
      </c>
    </row>
    <row r="4691" customFormat="false" ht="15" hidden="false" customHeight="false" outlineLevel="0" collapsed="false">
      <c r="A4691" s="0" t="s">
        <v>9</v>
      </c>
      <c r="B4691" s="0" t="s">
        <v>458</v>
      </c>
      <c r="C4691" s="15" t="n">
        <v>44986</v>
      </c>
      <c r="D4691" s="0" t="n">
        <v>1</v>
      </c>
      <c r="E4691" s="0" t="n">
        <v>0</v>
      </c>
      <c r="F4691" s="0" t="n">
        <v>0</v>
      </c>
      <c r="G4691" s="0" t="n">
        <v>0</v>
      </c>
      <c r="H4691" s="0" t="n">
        <v>0</v>
      </c>
      <c r="I4691" s="0" t="n">
        <v>0</v>
      </c>
      <c r="J4691" s="0" t="n">
        <v>1</v>
      </c>
      <c r="K4691" s="37" t="n">
        <f aca="false">E4691+Inputs!$B$5*F4691</f>
        <v>0</v>
      </c>
      <c r="L4691" s="37" t="n">
        <f aca="false">G4691+Inputs!$B$6*H4691</f>
        <v>0</v>
      </c>
      <c r="M4691" s="37" t="n">
        <f aca="false">I4691+Inputs!$B$7*J4691</f>
        <v>1.241</v>
      </c>
      <c r="N4691" s="37" t="n">
        <f aca="false">K4691+L4691+M4691</f>
        <v>1.241</v>
      </c>
    </row>
    <row r="4692" customFormat="false" ht="15" hidden="false" customHeight="false" outlineLevel="0" collapsed="false">
      <c r="A4692" s="0" t="s">
        <v>9</v>
      </c>
      <c r="B4692" s="0" t="s">
        <v>458</v>
      </c>
      <c r="C4692" s="15" t="n">
        <v>45017</v>
      </c>
      <c r="D4692" s="0" t="n">
        <v>1</v>
      </c>
      <c r="E4692" s="0" t="n">
        <v>0</v>
      </c>
      <c r="F4692" s="0" t="n">
        <v>1</v>
      </c>
      <c r="G4692" s="0" t="n">
        <v>0</v>
      </c>
      <c r="H4692" s="0" t="n">
        <v>0</v>
      </c>
      <c r="I4692" s="0" t="n">
        <v>0</v>
      </c>
      <c r="J4692" s="0" t="n">
        <v>3</v>
      </c>
      <c r="K4692" s="37" t="n">
        <f aca="false">E4692+Inputs!$B$5*F4692</f>
        <v>1.275</v>
      </c>
      <c r="L4692" s="37" t="n">
        <f aca="false">G4692+Inputs!$B$6*H4692</f>
        <v>0</v>
      </c>
      <c r="M4692" s="37" t="n">
        <f aca="false">I4692+Inputs!$B$7*J4692</f>
        <v>3.723</v>
      </c>
      <c r="N4692" s="37" t="n">
        <f aca="false">K4692+L4692+M4692</f>
        <v>4.998</v>
      </c>
    </row>
    <row r="4693" customFormat="false" ht="15" hidden="false" customHeight="false" outlineLevel="0" collapsed="false">
      <c r="A4693" s="0" t="s">
        <v>9</v>
      </c>
      <c r="B4693" s="0" t="s">
        <v>458</v>
      </c>
      <c r="C4693" s="15" t="n">
        <v>45047</v>
      </c>
      <c r="D4693" s="0" t="n">
        <v>1</v>
      </c>
      <c r="E4693" s="0" t="n">
        <v>0</v>
      </c>
      <c r="F4693" s="0" t="n">
        <v>1</v>
      </c>
      <c r="G4693" s="0" t="n">
        <v>0</v>
      </c>
      <c r="H4693" s="0" t="n">
        <v>0</v>
      </c>
      <c r="I4693" s="0" t="n">
        <v>0</v>
      </c>
      <c r="J4693" s="0" t="n">
        <v>17</v>
      </c>
      <c r="K4693" s="37" t="n">
        <f aca="false">E4693+Inputs!$B$5*F4693</f>
        <v>1.275</v>
      </c>
      <c r="L4693" s="37" t="n">
        <f aca="false">G4693+Inputs!$B$6*H4693</f>
        <v>0</v>
      </c>
      <c r="M4693" s="37" t="n">
        <f aca="false">I4693+Inputs!$B$7*J4693</f>
        <v>21.097</v>
      </c>
      <c r="N4693" s="37" t="n">
        <f aca="false">K4693+L4693+M4693</f>
        <v>22.372</v>
      </c>
    </row>
    <row r="4694" customFormat="false" ht="15" hidden="false" customHeight="false" outlineLevel="0" collapsed="false">
      <c r="A4694" s="0" t="s">
        <v>9</v>
      </c>
      <c r="B4694" s="0" t="s">
        <v>458</v>
      </c>
      <c r="C4694" s="15" t="n">
        <v>45078</v>
      </c>
      <c r="D4694" s="0" t="n">
        <v>1</v>
      </c>
      <c r="E4694" s="0" t="n">
        <v>0</v>
      </c>
      <c r="F4694" s="0" t="n">
        <v>0</v>
      </c>
      <c r="G4694" s="0" t="n">
        <v>0</v>
      </c>
      <c r="H4694" s="0" t="n">
        <v>0</v>
      </c>
      <c r="I4694" s="0" t="n">
        <v>0</v>
      </c>
      <c r="J4694" s="0" t="n">
        <v>22</v>
      </c>
      <c r="K4694" s="37" t="n">
        <f aca="false">E4694+Inputs!$B$5*F4694</f>
        <v>0</v>
      </c>
      <c r="L4694" s="37" t="n">
        <f aca="false">G4694+Inputs!$B$6*H4694</f>
        <v>0</v>
      </c>
      <c r="M4694" s="37" t="n">
        <f aca="false">I4694+Inputs!$B$7*J4694</f>
        <v>27.302</v>
      </c>
      <c r="N4694" s="37" t="n">
        <f aca="false">K4694+L4694+M4694</f>
        <v>27.302</v>
      </c>
    </row>
    <row r="4695" customFormat="false" ht="15" hidden="false" customHeight="false" outlineLevel="0" collapsed="false">
      <c r="A4695" s="0" t="s">
        <v>9</v>
      </c>
      <c r="B4695" s="0" t="s">
        <v>458</v>
      </c>
      <c r="C4695" s="15" t="n">
        <v>45108</v>
      </c>
      <c r="D4695" s="0" t="n">
        <v>1</v>
      </c>
      <c r="E4695" s="0" t="n">
        <v>0</v>
      </c>
      <c r="F4695" s="0" t="n">
        <v>1</v>
      </c>
      <c r="G4695" s="0" t="n">
        <v>0</v>
      </c>
      <c r="H4695" s="0" t="n">
        <v>0</v>
      </c>
      <c r="I4695" s="0" t="n">
        <v>0</v>
      </c>
      <c r="J4695" s="0" t="n">
        <v>15</v>
      </c>
      <c r="K4695" s="37" t="n">
        <f aca="false">E4695+Inputs!$B$5*F4695</f>
        <v>1.275</v>
      </c>
      <c r="L4695" s="37" t="n">
        <f aca="false">G4695+Inputs!$B$6*H4695</f>
        <v>0</v>
      </c>
      <c r="M4695" s="37" t="n">
        <f aca="false">I4695+Inputs!$B$7*J4695</f>
        <v>18.615</v>
      </c>
      <c r="N4695" s="37" t="n">
        <f aca="false">K4695+L4695+M4695</f>
        <v>19.89</v>
      </c>
    </row>
    <row r="4696" customFormat="false" ht="15" hidden="false" customHeight="false" outlineLevel="0" collapsed="false">
      <c r="A4696" s="0" t="s">
        <v>9</v>
      </c>
      <c r="B4696" s="0" t="s">
        <v>458</v>
      </c>
      <c r="C4696" s="15" t="n">
        <v>45139</v>
      </c>
      <c r="D4696" s="0" t="n">
        <v>1</v>
      </c>
      <c r="E4696" s="0" t="n">
        <v>0</v>
      </c>
      <c r="F4696" s="0" t="n">
        <v>1</v>
      </c>
      <c r="G4696" s="0" t="n">
        <v>0</v>
      </c>
      <c r="H4696" s="0" t="n">
        <v>0</v>
      </c>
      <c r="I4696" s="0" t="n">
        <v>0</v>
      </c>
      <c r="J4696" s="0" t="n">
        <v>23</v>
      </c>
      <c r="K4696" s="37" t="n">
        <f aca="false">E4696+Inputs!$B$5*F4696</f>
        <v>1.275</v>
      </c>
      <c r="L4696" s="37" t="n">
        <f aca="false">G4696+Inputs!$B$6*H4696</f>
        <v>0</v>
      </c>
      <c r="M4696" s="37" t="n">
        <f aca="false">I4696+Inputs!$B$7*J4696</f>
        <v>28.543</v>
      </c>
      <c r="N4696" s="37" t="n">
        <f aca="false">K4696+L4696+M4696</f>
        <v>29.818</v>
      </c>
    </row>
    <row r="4697" customFormat="false" ht="15" hidden="false" customHeight="false" outlineLevel="0" collapsed="false">
      <c r="A4697" s="0" t="s">
        <v>9</v>
      </c>
      <c r="B4697" s="0" t="s">
        <v>458</v>
      </c>
      <c r="C4697" s="15" t="n">
        <v>45170</v>
      </c>
      <c r="D4697" s="0" t="n">
        <v>1</v>
      </c>
      <c r="E4697" s="0" t="n">
        <v>0</v>
      </c>
      <c r="F4697" s="0" t="n">
        <v>0</v>
      </c>
      <c r="G4697" s="0" t="n">
        <v>0</v>
      </c>
      <c r="H4697" s="0" t="n">
        <v>0</v>
      </c>
      <c r="I4697" s="0" t="n">
        <v>0</v>
      </c>
      <c r="J4697" s="0" t="n">
        <v>17</v>
      </c>
      <c r="K4697" s="37" t="n">
        <f aca="false">E4697+Inputs!$B$5*F4697</f>
        <v>0</v>
      </c>
      <c r="L4697" s="37" t="n">
        <f aca="false">G4697+Inputs!$B$6*H4697</f>
        <v>0</v>
      </c>
      <c r="M4697" s="37" t="n">
        <f aca="false">I4697+Inputs!$B$7*J4697</f>
        <v>21.097</v>
      </c>
      <c r="N4697" s="37" t="n">
        <f aca="false">K4697+L4697+M4697</f>
        <v>21.097</v>
      </c>
    </row>
    <row r="4698" customFormat="false" ht="15" hidden="false" customHeight="false" outlineLevel="0" collapsed="false">
      <c r="A4698" s="0" t="s">
        <v>9</v>
      </c>
      <c r="B4698" s="0" t="s">
        <v>458</v>
      </c>
      <c r="C4698" s="15" t="n">
        <v>45200</v>
      </c>
      <c r="D4698" s="0" t="n">
        <v>1</v>
      </c>
      <c r="E4698" s="0" t="n">
        <v>0</v>
      </c>
      <c r="F4698" s="0" t="n">
        <v>1</v>
      </c>
      <c r="G4698" s="0" t="n">
        <v>0</v>
      </c>
      <c r="H4698" s="0" t="n">
        <v>0</v>
      </c>
      <c r="I4698" s="0" t="n">
        <v>0</v>
      </c>
      <c r="J4698" s="0" t="n">
        <v>17</v>
      </c>
      <c r="K4698" s="37" t="n">
        <f aca="false">E4698+Inputs!$B$5*F4698</f>
        <v>1.275</v>
      </c>
      <c r="L4698" s="37" t="n">
        <f aca="false">G4698+Inputs!$B$6*H4698</f>
        <v>0</v>
      </c>
      <c r="M4698" s="37" t="n">
        <f aca="false">I4698+Inputs!$B$7*J4698</f>
        <v>21.097</v>
      </c>
      <c r="N4698" s="37" t="n">
        <f aca="false">K4698+L4698+M4698</f>
        <v>22.372</v>
      </c>
    </row>
    <row r="4699" customFormat="false" ht="15" hidden="false" customHeight="false" outlineLevel="0" collapsed="false">
      <c r="A4699" s="0" t="s">
        <v>9</v>
      </c>
      <c r="B4699" s="0" t="s">
        <v>458</v>
      </c>
      <c r="C4699" s="15" t="n">
        <v>45231</v>
      </c>
      <c r="D4699" s="0" t="n">
        <v>1</v>
      </c>
      <c r="E4699" s="0" t="n">
        <v>0</v>
      </c>
      <c r="F4699" s="0" t="n">
        <v>1</v>
      </c>
      <c r="G4699" s="0" t="n">
        <v>0</v>
      </c>
      <c r="H4699" s="0" t="n">
        <v>0</v>
      </c>
      <c r="I4699" s="0" t="n">
        <v>0</v>
      </c>
      <c r="J4699" s="0" t="n">
        <v>22</v>
      </c>
      <c r="K4699" s="37" t="n">
        <f aca="false">E4699+Inputs!$B$5*F4699</f>
        <v>1.275</v>
      </c>
      <c r="L4699" s="37" t="n">
        <f aca="false">G4699+Inputs!$B$6*H4699</f>
        <v>0</v>
      </c>
      <c r="M4699" s="37" t="n">
        <f aca="false">I4699+Inputs!$B$7*J4699</f>
        <v>27.302</v>
      </c>
      <c r="N4699" s="37" t="n">
        <f aca="false">K4699+L4699+M4699</f>
        <v>28.577</v>
      </c>
    </row>
    <row r="4700" customFormat="false" ht="15" hidden="false" customHeight="false" outlineLevel="0" collapsed="false">
      <c r="A4700" s="0" t="s">
        <v>9</v>
      </c>
      <c r="B4700" s="0" t="s">
        <v>458</v>
      </c>
      <c r="C4700" s="15" t="n">
        <v>45261</v>
      </c>
      <c r="D4700" s="0" t="n">
        <v>1</v>
      </c>
      <c r="E4700" s="0" t="n">
        <v>0</v>
      </c>
      <c r="F4700" s="0" t="n">
        <v>0</v>
      </c>
      <c r="G4700" s="0" t="n">
        <v>0</v>
      </c>
      <c r="H4700" s="0" t="n">
        <v>0</v>
      </c>
      <c r="I4700" s="0" t="n">
        <v>0</v>
      </c>
      <c r="J4700" s="0" t="n">
        <v>15</v>
      </c>
      <c r="K4700" s="37" t="n">
        <f aca="false">E4700+Inputs!$B$5*F4700</f>
        <v>0</v>
      </c>
      <c r="L4700" s="37" t="n">
        <f aca="false">G4700+Inputs!$B$6*H4700</f>
        <v>0</v>
      </c>
      <c r="M4700" s="37" t="n">
        <f aca="false">I4700+Inputs!$B$7*J4700</f>
        <v>18.615</v>
      </c>
      <c r="N4700" s="37" t="n">
        <f aca="false">K4700+L4700+M4700</f>
        <v>18.615</v>
      </c>
    </row>
    <row r="4701" customFormat="false" ht="15" hidden="false" customHeight="false" outlineLevel="0" collapsed="false">
      <c r="A4701" s="0" t="s">
        <v>9</v>
      </c>
      <c r="B4701" s="0" t="s">
        <v>458</v>
      </c>
      <c r="C4701" s="15" t="n">
        <v>45292</v>
      </c>
      <c r="D4701" s="0" t="n">
        <v>1</v>
      </c>
      <c r="E4701" s="0" t="n">
        <v>0</v>
      </c>
      <c r="F4701" s="0" t="n">
        <v>0</v>
      </c>
      <c r="G4701" s="0" t="n">
        <v>0</v>
      </c>
      <c r="H4701" s="0" t="n">
        <v>0</v>
      </c>
      <c r="I4701" s="0" t="n">
        <v>0</v>
      </c>
      <c r="J4701" s="0" t="n">
        <v>21</v>
      </c>
      <c r="K4701" s="37" t="n">
        <f aca="false">E4701+Inputs!$B$5*F4701</f>
        <v>0</v>
      </c>
      <c r="L4701" s="37" t="n">
        <f aca="false">G4701+Inputs!$B$6*H4701</f>
        <v>0</v>
      </c>
      <c r="M4701" s="37" t="n">
        <f aca="false">I4701+Inputs!$B$7*J4701</f>
        <v>26.061</v>
      </c>
      <c r="N4701" s="37" t="n">
        <f aca="false">K4701+L4701+M4701</f>
        <v>26.061</v>
      </c>
    </row>
    <row r="4702" customFormat="false" ht="15" hidden="false" customHeight="false" outlineLevel="0" collapsed="false">
      <c r="A4702" s="0" t="s">
        <v>9</v>
      </c>
      <c r="B4702" s="0" t="s">
        <v>458</v>
      </c>
      <c r="C4702" s="15" t="n">
        <v>45323</v>
      </c>
      <c r="D4702" s="0" t="n">
        <v>1</v>
      </c>
      <c r="E4702" s="0" t="n">
        <v>0</v>
      </c>
      <c r="F4702" s="0" t="n">
        <v>0</v>
      </c>
      <c r="G4702" s="0" t="n">
        <v>0</v>
      </c>
      <c r="H4702" s="0" t="n">
        <v>0</v>
      </c>
      <c r="I4702" s="0" t="n">
        <v>0</v>
      </c>
      <c r="J4702" s="0" t="n">
        <v>3</v>
      </c>
      <c r="K4702" s="37" t="n">
        <f aca="false">E4702+Inputs!$B$5*F4702</f>
        <v>0</v>
      </c>
      <c r="L4702" s="37" t="n">
        <f aca="false">G4702+Inputs!$B$6*H4702</f>
        <v>0</v>
      </c>
      <c r="M4702" s="37" t="n">
        <f aca="false">I4702+Inputs!$B$7*J4702</f>
        <v>3.723</v>
      </c>
      <c r="N4702" s="37" t="n">
        <f aca="false">K4702+L4702+M4702</f>
        <v>3.723</v>
      </c>
    </row>
    <row r="4703" customFormat="false" ht="15" hidden="false" customHeight="false" outlineLevel="0" collapsed="false">
      <c r="A4703" s="0" t="s">
        <v>9</v>
      </c>
      <c r="B4703" s="0" t="s">
        <v>458</v>
      </c>
      <c r="C4703" s="15" t="n">
        <v>45352</v>
      </c>
      <c r="D4703" s="0" t="n">
        <v>1</v>
      </c>
      <c r="E4703" s="0" t="n">
        <v>0</v>
      </c>
      <c r="F4703" s="0" t="n">
        <v>0</v>
      </c>
      <c r="G4703" s="0" t="n">
        <v>0</v>
      </c>
      <c r="H4703" s="0" t="n">
        <v>0</v>
      </c>
      <c r="I4703" s="0" t="n">
        <v>0</v>
      </c>
      <c r="J4703" s="0" t="n">
        <v>2</v>
      </c>
      <c r="K4703" s="37" t="n">
        <f aca="false">E4703+Inputs!$B$5*F4703</f>
        <v>0</v>
      </c>
      <c r="L4703" s="37" t="n">
        <f aca="false">G4703+Inputs!$B$6*H4703</f>
        <v>0</v>
      </c>
      <c r="M4703" s="37" t="n">
        <f aca="false">I4703+Inputs!$B$7*J4703</f>
        <v>2.482</v>
      </c>
      <c r="N4703" s="37" t="n">
        <f aca="false">K4703+L4703+M4703</f>
        <v>2.482</v>
      </c>
    </row>
    <row r="4704" customFormat="false" ht="15" hidden="false" customHeight="false" outlineLevel="0" collapsed="false">
      <c r="A4704" s="0" t="s">
        <v>9</v>
      </c>
      <c r="B4704" s="0" t="s">
        <v>458</v>
      </c>
      <c r="C4704" s="15" t="n">
        <v>45383</v>
      </c>
      <c r="D4704" s="0" t="n">
        <v>1</v>
      </c>
      <c r="E4704" s="0" t="n">
        <v>0</v>
      </c>
      <c r="F4704" s="0" t="n">
        <v>0</v>
      </c>
      <c r="G4704" s="0" t="n">
        <v>0</v>
      </c>
      <c r="H4704" s="0" t="n">
        <v>0</v>
      </c>
      <c r="I4704" s="0" t="n">
        <v>0</v>
      </c>
      <c r="J4704" s="0" t="n">
        <v>6</v>
      </c>
      <c r="K4704" s="37" t="n">
        <f aca="false">E4704+Inputs!$B$5*F4704</f>
        <v>0</v>
      </c>
      <c r="L4704" s="37" t="n">
        <f aca="false">G4704+Inputs!$B$6*H4704</f>
        <v>0</v>
      </c>
      <c r="M4704" s="37" t="n">
        <f aca="false">I4704+Inputs!$B$7*J4704</f>
        <v>7.446</v>
      </c>
      <c r="N4704" s="37" t="n">
        <f aca="false">K4704+L4704+M4704</f>
        <v>7.446</v>
      </c>
    </row>
    <row r="4705" customFormat="false" ht="15" hidden="false" customHeight="false" outlineLevel="0" collapsed="false">
      <c r="A4705" s="0" t="s">
        <v>9</v>
      </c>
      <c r="B4705" s="0" t="s">
        <v>458</v>
      </c>
      <c r="C4705" s="15" t="n">
        <v>45413</v>
      </c>
      <c r="D4705" s="0" t="n">
        <v>1</v>
      </c>
      <c r="E4705" s="0" t="n">
        <v>0</v>
      </c>
      <c r="F4705" s="0" t="n">
        <v>0</v>
      </c>
      <c r="G4705" s="0" t="n">
        <v>0</v>
      </c>
      <c r="H4705" s="0" t="n">
        <v>0</v>
      </c>
      <c r="I4705" s="0" t="n">
        <v>0</v>
      </c>
      <c r="J4705" s="0" t="n">
        <v>14</v>
      </c>
      <c r="K4705" s="37" t="n">
        <f aca="false">E4705+Inputs!$B$5*F4705</f>
        <v>0</v>
      </c>
      <c r="L4705" s="37" t="n">
        <f aca="false">G4705+Inputs!$B$6*H4705</f>
        <v>0</v>
      </c>
      <c r="M4705" s="37" t="n">
        <f aca="false">I4705+Inputs!$B$7*J4705</f>
        <v>17.374</v>
      </c>
      <c r="N4705" s="37" t="n">
        <f aca="false">K4705+L4705+M4705</f>
        <v>17.374</v>
      </c>
    </row>
    <row r="4706" customFormat="false" ht="15" hidden="false" customHeight="false" outlineLevel="0" collapsed="false">
      <c r="A4706" s="0" t="s">
        <v>9</v>
      </c>
      <c r="B4706" s="0" t="s">
        <v>458</v>
      </c>
      <c r="C4706" s="15" t="n">
        <v>45444</v>
      </c>
      <c r="D4706" s="0" t="n">
        <v>1</v>
      </c>
      <c r="E4706" s="0" t="n">
        <v>0</v>
      </c>
      <c r="F4706" s="0" t="n">
        <v>0</v>
      </c>
      <c r="G4706" s="0" t="n">
        <v>0</v>
      </c>
      <c r="H4706" s="0" t="n">
        <v>0</v>
      </c>
      <c r="I4706" s="0" t="n">
        <v>0</v>
      </c>
      <c r="J4706" s="0" t="n">
        <v>18</v>
      </c>
      <c r="K4706" s="37" t="n">
        <f aca="false">E4706+Inputs!$B$5*F4706</f>
        <v>0</v>
      </c>
      <c r="L4706" s="37" t="n">
        <f aca="false">G4706+Inputs!$B$6*H4706</f>
        <v>0</v>
      </c>
      <c r="M4706" s="37" t="n">
        <f aca="false">I4706+Inputs!$B$7*J4706</f>
        <v>22.338</v>
      </c>
      <c r="N4706" s="37" t="n">
        <f aca="false">K4706+L4706+M4706</f>
        <v>22.338</v>
      </c>
    </row>
    <row r="4707" customFormat="false" ht="15" hidden="false" customHeight="false" outlineLevel="0" collapsed="false">
      <c r="A4707" s="0" t="s">
        <v>9</v>
      </c>
      <c r="B4707" s="0" t="s">
        <v>458</v>
      </c>
      <c r="C4707" s="15" t="n">
        <v>45474</v>
      </c>
      <c r="D4707" s="0" t="n">
        <v>1</v>
      </c>
      <c r="E4707" s="0" t="n">
        <v>0</v>
      </c>
      <c r="F4707" s="0" t="n">
        <v>0</v>
      </c>
      <c r="G4707" s="0" t="n">
        <v>0</v>
      </c>
      <c r="H4707" s="0" t="n">
        <v>0</v>
      </c>
      <c r="I4707" s="0" t="n">
        <v>0</v>
      </c>
      <c r="J4707" s="0" t="n">
        <v>10</v>
      </c>
      <c r="K4707" s="37" t="n">
        <f aca="false">E4707+Inputs!$B$5*F4707</f>
        <v>0</v>
      </c>
      <c r="L4707" s="37" t="n">
        <f aca="false">G4707+Inputs!$B$6*H4707</f>
        <v>0</v>
      </c>
      <c r="M4707" s="37" t="n">
        <f aca="false">I4707+Inputs!$B$7*J4707</f>
        <v>12.41</v>
      </c>
      <c r="N4707" s="37" t="n">
        <f aca="false">K4707+L4707+M4707</f>
        <v>12.41</v>
      </c>
    </row>
    <row r="4708" customFormat="false" ht="15" hidden="false" customHeight="false" outlineLevel="0" collapsed="false">
      <c r="A4708" s="0" t="s">
        <v>9</v>
      </c>
      <c r="B4708" s="0" t="s">
        <v>458</v>
      </c>
      <c r="C4708" s="15" t="n">
        <v>45505</v>
      </c>
      <c r="D4708" s="0" t="n">
        <v>1</v>
      </c>
      <c r="E4708" s="0" t="n">
        <v>0</v>
      </c>
      <c r="F4708" s="0" t="n">
        <v>0</v>
      </c>
      <c r="G4708" s="0" t="n">
        <v>0</v>
      </c>
      <c r="H4708" s="0" t="n">
        <v>1</v>
      </c>
      <c r="I4708" s="0" t="n">
        <v>0</v>
      </c>
      <c r="J4708" s="0" t="n">
        <v>10</v>
      </c>
      <c r="K4708" s="37" t="n">
        <f aca="false">E4708+Inputs!$B$5*F4708</f>
        <v>0</v>
      </c>
      <c r="L4708" s="37" t="n">
        <f aca="false">G4708+Inputs!$B$6*H4708</f>
        <v>1.275</v>
      </c>
      <c r="M4708" s="37" t="n">
        <f aca="false">I4708+Inputs!$B$7*J4708</f>
        <v>12.41</v>
      </c>
      <c r="N4708" s="37" t="n">
        <f aca="false">K4708+L4708+M4708</f>
        <v>13.685</v>
      </c>
    </row>
    <row r="4709" customFormat="false" ht="15" hidden="false" customHeight="false" outlineLevel="0" collapsed="false">
      <c r="A4709" s="0" t="s">
        <v>9</v>
      </c>
      <c r="B4709" s="0" t="s">
        <v>458</v>
      </c>
      <c r="C4709" s="15" t="n">
        <v>45536</v>
      </c>
      <c r="D4709" s="0" t="n">
        <v>1</v>
      </c>
      <c r="E4709" s="0" t="n">
        <v>0</v>
      </c>
      <c r="F4709" s="0" t="n">
        <v>0</v>
      </c>
      <c r="G4709" s="0" t="n">
        <v>0</v>
      </c>
      <c r="H4709" s="0" t="n">
        <v>0</v>
      </c>
      <c r="I4709" s="0" t="n">
        <v>0</v>
      </c>
      <c r="J4709" s="0" t="n">
        <v>15</v>
      </c>
      <c r="K4709" s="37" t="n">
        <f aca="false">E4709+Inputs!$B$5*F4709</f>
        <v>0</v>
      </c>
      <c r="L4709" s="37" t="n">
        <f aca="false">G4709+Inputs!$B$6*H4709</f>
        <v>0</v>
      </c>
      <c r="M4709" s="37" t="n">
        <f aca="false">I4709+Inputs!$B$7*J4709</f>
        <v>18.615</v>
      </c>
      <c r="N4709" s="37" t="n">
        <f aca="false">K4709+L4709+M4709</f>
        <v>18.615</v>
      </c>
    </row>
    <row r="4710" customFormat="false" ht="15" hidden="false" customHeight="false" outlineLevel="0" collapsed="false">
      <c r="A4710" s="0" t="s">
        <v>9</v>
      </c>
      <c r="B4710" s="0" t="s">
        <v>458</v>
      </c>
      <c r="C4710" s="15" t="n">
        <v>45566</v>
      </c>
      <c r="D4710" s="0" t="n">
        <v>1</v>
      </c>
      <c r="E4710" s="0" t="n">
        <v>0</v>
      </c>
      <c r="F4710" s="0" t="n">
        <v>0</v>
      </c>
      <c r="G4710" s="0" t="n">
        <v>0</v>
      </c>
      <c r="H4710" s="0" t="n">
        <v>0</v>
      </c>
      <c r="I4710" s="0" t="n">
        <v>0</v>
      </c>
      <c r="J4710" s="0" t="n">
        <v>18</v>
      </c>
      <c r="K4710" s="37" t="n">
        <f aca="false">E4710+Inputs!$B$5*F4710</f>
        <v>0</v>
      </c>
      <c r="L4710" s="37" t="n">
        <f aca="false">G4710+Inputs!$B$6*H4710</f>
        <v>0</v>
      </c>
      <c r="M4710" s="37" t="n">
        <f aca="false">I4710+Inputs!$B$7*J4710</f>
        <v>22.338</v>
      </c>
      <c r="N4710" s="37" t="n">
        <f aca="false">K4710+L4710+M4710</f>
        <v>22.338</v>
      </c>
    </row>
    <row r="4711" customFormat="false" ht="15" hidden="false" customHeight="false" outlineLevel="0" collapsed="false">
      <c r="A4711" s="0" t="s">
        <v>9</v>
      </c>
      <c r="B4711" s="0" t="s">
        <v>458</v>
      </c>
      <c r="C4711" s="15" t="n">
        <v>45597</v>
      </c>
      <c r="D4711" s="0" t="n">
        <v>1</v>
      </c>
      <c r="E4711" s="0" t="n">
        <v>0</v>
      </c>
      <c r="F4711" s="0" t="n">
        <v>0</v>
      </c>
      <c r="G4711" s="0" t="n">
        <v>0</v>
      </c>
      <c r="H4711" s="0" t="n">
        <v>0</v>
      </c>
      <c r="I4711" s="0" t="n">
        <v>0</v>
      </c>
      <c r="J4711" s="0" t="n">
        <v>14</v>
      </c>
      <c r="K4711" s="37" t="n">
        <f aca="false">E4711+Inputs!$B$5*F4711</f>
        <v>0</v>
      </c>
      <c r="L4711" s="37" t="n">
        <f aca="false">G4711+Inputs!$B$6*H4711</f>
        <v>0</v>
      </c>
      <c r="M4711" s="37" t="n">
        <f aca="false">I4711+Inputs!$B$7*J4711</f>
        <v>17.374</v>
      </c>
      <c r="N4711" s="37" t="n">
        <f aca="false">K4711+L4711+M4711</f>
        <v>17.374</v>
      </c>
    </row>
    <row r="4712" customFormat="false" ht="15" hidden="false" customHeight="false" outlineLevel="0" collapsed="false">
      <c r="A4712" s="0" t="s">
        <v>9</v>
      </c>
      <c r="B4712" s="0" t="s">
        <v>458</v>
      </c>
      <c r="C4712" s="15" t="n">
        <v>45627</v>
      </c>
      <c r="D4712" s="0" t="n">
        <v>1</v>
      </c>
      <c r="E4712" s="0" t="n">
        <v>0</v>
      </c>
      <c r="F4712" s="0" t="n">
        <v>0</v>
      </c>
      <c r="G4712" s="0" t="n">
        <v>0</v>
      </c>
      <c r="H4712" s="0" t="n">
        <v>0</v>
      </c>
      <c r="I4712" s="0" t="n">
        <v>0</v>
      </c>
      <c r="J4712" s="0" t="n">
        <v>9</v>
      </c>
      <c r="K4712" s="37" t="n">
        <f aca="false">E4712+Inputs!$B$5*F4712</f>
        <v>0</v>
      </c>
      <c r="L4712" s="37" t="n">
        <f aca="false">G4712+Inputs!$B$6*H4712</f>
        <v>0</v>
      </c>
      <c r="M4712" s="37" t="n">
        <f aca="false">I4712+Inputs!$B$7*J4712</f>
        <v>11.169</v>
      </c>
      <c r="N4712" s="37" t="n">
        <f aca="false">K4712+L4712+M4712</f>
        <v>11.169</v>
      </c>
    </row>
    <row r="4713" customFormat="false" ht="15" hidden="false" customHeight="false" outlineLevel="0" collapsed="false">
      <c r="A4713" s="0" t="s">
        <v>9</v>
      </c>
      <c r="B4713" s="0" t="s">
        <v>458</v>
      </c>
      <c r="C4713" s="15" t="n">
        <v>45658</v>
      </c>
      <c r="D4713" s="0" t="n">
        <v>1</v>
      </c>
      <c r="E4713" s="0" t="n">
        <v>0</v>
      </c>
      <c r="F4713" s="0" t="n">
        <v>0</v>
      </c>
      <c r="G4713" s="0" t="n">
        <v>0</v>
      </c>
      <c r="H4713" s="0" t="n">
        <v>0</v>
      </c>
      <c r="I4713" s="0" t="n">
        <v>0</v>
      </c>
      <c r="J4713" s="0" t="n">
        <v>12</v>
      </c>
      <c r="K4713" s="37" t="n">
        <f aca="false">E4713+Inputs!$B$5*F4713</f>
        <v>0</v>
      </c>
      <c r="L4713" s="37" t="n">
        <f aca="false">G4713+Inputs!$B$6*H4713</f>
        <v>0</v>
      </c>
      <c r="M4713" s="37" t="n">
        <f aca="false">I4713+Inputs!$B$7*J4713</f>
        <v>14.892</v>
      </c>
      <c r="N4713" s="37" t="n">
        <f aca="false">K4713+L4713+M4713</f>
        <v>14.892</v>
      </c>
    </row>
    <row r="4714" customFormat="false" ht="15" hidden="false" customHeight="false" outlineLevel="0" collapsed="false">
      <c r="A4714" s="0" t="s">
        <v>9</v>
      </c>
      <c r="B4714" s="0" t="s">
        <v>458</v>
      </c>
      <c r="C4714" s="15" t="n">
        <v>45689</v>
      </c>
      <c r="D4714" s="0" t="n">
        <v>1</v>
      </c>
      <c r="E4714" s="0" t="n">
        <v>0</v>
      </c>
      <c r="F4714" s="0" t="n">
        <v>0</v>
      </c>
      <c r="G4714" s="0" t="n">
        <v>0</v>
      </c>
      <c r="H4714" s="0" t="n">
        <v>0</v>
      </c>
      <c r="I4714" s="0" t="n">
        <v>0</v>
      </c>
      <c r="J4714" s="0" t="n">
        <v>24</v>
      </c>
      <c r="K4714" s="37" t="n">
        <f aca="false">E4714+Inputs!$B$5*F4714</f>
        <v>0</v>
      </c>
      <c r="L4714" s="37" t="n">
        <f aca="false">G4714+Inputs!$B$6*H4714</f>
        <v>0</v>
      </c>
      <c r="M4714" s="37" t="n">
        <f aca="false">I4714+Inputs!$B$7*J4714</f>
        <v>29.784</v>
      </c>
      <c r="N4714" s="37" t="n">
        <f aca="false">K4714+L4714+M4714</f>
        <v>29.784</v>
      </c>
    </row>
    <row r="4715" customFormat="false" ht="15" hidden="false" customHeight="false" outlineLevel="0" collapsed="false">
      <c r="A4715" s="0" t="s">
        <v>9</v>
      </c>
      <c r="B4715" s="0" t="s">
        <v>458</v>
      </c>
      <c r="C4715" s="15" t="n">
        <v>45717</v>
      </c>
      <c r="D4715" s="0" t="n">
        <v>1</v>
      </c>
      <c r="E4715" s="0" t="n">
        <v>0</v>
      </c>
      <c r="F4715" s="0" t="n">
        <v>2</v>
      </c>
      <c r="G4715" s="0" t="n">
        <v>0</v>
      </c>
      <c r="H4715" s="0" t="n">
        <v>0</v>
      </c>
      <c r="I4715" s="0" t="n">
        <v>0</v>
      </c>
      <c r="J4715" s="0" t="n">
        <v>14</v>
      </c>
      <c r="K4715" s="37" t="n">
        <f aca="false">E4715+Inputs!$B$5*F4715</f>
        <v>2.55</v>
      </c>
      <c r="L4715" s="37" t="n">
        <f aca="false">G4715+Inputs!$B$6*H4715</f>
        <v>0</v>
      </c>
      <c r="M4715" s="37" t="n">
        <f aca="false">I4715+Inputs!$B$7*J4715</f>
        <v>17.374</v>
      </c>
      <c r="N4715" s="37" t="n">
        <f aca="false">K4715+L4715+M4715</f>
        <v>19.924</v>
      </c>
    </row>
    <row r="4716" customFormat="false" ht="15" hidden="false" customHeight="false" outlineLevel="0" collapsed="false">
      <c r="A4716" s="0" t="s">
        <v>9</v>
      </c>
      <c r="B4716" s="0" t="s">
        <v>458</v>
      </c>
      <c r="C4716" s="15" t="n">
        <v>45748</v>
      </c>
      <c r="D4716" s="0" t="n">
        <v>1</v>
      </c>
      <c r="E4716" s="0" t="n">
        <v>0</v>
      </c>
      <c r="F4716" s="0" t="n">
        <v>0</v>
      </c>
      <c r="G4716" s="0" t="n">
        <v>0</v>
      </c>
      <c r="H4716" s="0" t="n">
        <v>0</v>
      </c>
      <c r="I4716" s="0" t="n">
        <v>0</v>
      </c>
      <c r="J4716" s="0" t="n">
        <v>9</v>
      </c>
      <c r="K4716" s="37" t="n">
        <f aca="false">E4716+Inputs!$B$5*F4716</f>
        <v>0</v>
      </c>
      <c r="L4716" s="37" t="n">
        <f aca="false">G4716+Inputs!$B$6*H4716</f>
        <v>0</v>
      </c>
      <c r="M4716" s="37" t="n">
        <f aca="false">I4716+Inputs!$B$7*J4716</f>
        <v>11.169</v>
      </c>
      <c r="N4716" s="37" t="n">
        <f aca="false">K4716+L4716+M4716</f>
        <v>11.169</v>
      </c>
    </row>
    <row r="4717" customFormat="false" ht="15" hidden="false" customHeight="false" outlineLevel="0" collapsed="false">
      <c r="A4717" s="0" t="s">
        <v>9</v>
      </c>
      <c r="B4717" s="0" t="s">
        <v>458</v>
      </c>
      <c r="C4717" s="15" t="n">
        <v>45778</v>
      </c>
      <c r="D4717" s="0" t="n">
        <v>1</v>
      </c>
      <c r="E4717" s="0" t="n">
        <v>0</v>
      </c>
      <c r="F4717" s="0" t="n">
        <v>0</v>
      </c>
      <c r="G4717" s="0" t="n">
        <v>0</v>
      </c>
      <c r="H4717" s="0" t="n">
        <v>0</v>
      </c>
      <c r="I4717" s="0" t="n">
        <v>0</v>
      </c>
      <c r="J4717" s="0" t="n">
        <v>13</v>
      </c>
      <c r="K4717" s="37" t="n">
        <f aca="false">E4717+Inputs!$B$5*F4717</f>
        <v>0</v>
      </c>
      <c r="L4717" s="37" t="n">
        <f aca="false">G4717+Inputs!$B$6*H4717</f>
        <v>0</v>
      </c>
      <c r="M4717" s="37" t="n">
        <f aca="false">I4717+Inputs!$B$7*J4717</f>
        <v>16.133</v>
      </c>
      <c r="N4717" s="37" t="n">
        <f aca="false">K4717+L4717+M4717</f>
        <v>16.133</v>
      </c>
    </row>
    <row r="4718" customFormat="false" ht="15" hidden="false" customHeight="false" outlineLevel="0" collapsed="false">
      <c r="A4718" s="0" t="s">
        <v>9</v>
      </c>
      <c r="B4718" s="0" t="s">
        <v>458</v>
      </c>
      <c r="C4718" s="15" t="n">
        <v>45809</v>
      </c>
      <c r="D4718" s="0" t="n">
        <v>1</v>
      </c>
      <c r="E4718" s="0" t="n">
        <v>0</v>
      </c>
      <c r="F4718" s="0" t="n">
        <v>1</v>
      </c>
      <c r="G4718" s="0" t="n">
        <v>0</v>
      </c>
      <c r="H4718" s="0" t="n">
        <v>0</v>
      </c>
      <c r="I4718" s="0" t="n">
        <v>0</v>
      </c>
      <c r="J4718" s="0" t="n">
        <v>14</v>
      </c>
      <c r="K4718" s="37" t="n">
        <f aca="false">E4718+Inputs!$B$5*F4718</f>
        <v>1.275</v>
      </c>
      <c r="L4718" s="37" t="n">
        <f aca="false">G4718+Inputs!$B$6*H4718</f>
        <v>0</v>
      </c>
      <c r="M4718" s="37" t="n">
        <f aca="false">I4718+Inputs!$B$7*J4718</f>
        <v>17.374</v>
      </c>
      <c r="N4718" s="37" t="n">
        <f aca="false">K4718+L4718+M4718</f>
        <v>18.649</v>
      </c>
    </row>
    <row r="4719" customFormat="false" ht="15" hidden="false" customHeight="false" outlineLevel="0" collapsed="false">
      <c r="A4719" s="0" t="s">
        <v>9</v>
      </c>
      <c r="B4719" s="0" t="s">
        <v>458</v>
      </c>
      <c r="C4719" s="15" t="n">
        <v>45839</v>
      </c>
      <c r="D4719" s="0" t="n">
        <v>1</v>
      </c>
      <c r="E4719" s="0" t="n">
        <v>0</v>
      </c>
      <c r="F4719" s="0" t="n">
        <v>0</v>
      </c>
      <c r="G4719" s="0" t="n">
        <v>0</v>
      </c>
      <c r="H4719" s="0" t="n">
        <v>0</v>
      </c>
      <c r="I4719" s="0" t="n">
        <v>0</v>
      </c>
      <c r="J4719" s="0" t="n">
        <v>15</v>
      </c>
      <c r="K4719" s="37" t="n">
        <f aca="false">E4719+Inputs!$B$5*F4719</f>
        <v>0</v>
      </c>
      <c r="L4719" s="37" t="n">
        <f aca="false">G4719+Inputs!$B$6*H4719</f>
        <v>0</v>
      </c>
      <c r="M4719" s="37" t="n">
        <f aca="false">I4719+Inputs!$B$7*J4719</f>
        <v>18.615</v>
      </c>
      <c r="N4719" s="37" t="n">
        <f aca="false">K4719+L4719+M4719</f>
        <v>18.615</v>
      </c>
    </row>
    <row r="4720" customFormat="false" ht="15" hidden="false" customHeight="false" outlineLevel="0" collapsed="false">
      <c r="A4720" s="0" t="s">
        <v>9</v>
      </c>
      <c r="B4720" s="0" t="s">
        <v>458</v>
      </c>
      <c r="C4720" s="15" t="n">
        <v>45870</v>
      </c>
      <c r="D4720" s="0" t="n">
        <v>1</v>
      </c>
      <c r="E4720" s="0" t="n">
        <v>0</v>
      </c>
      <c r="F4720" s="0" t="n">
        <v>0</v>
      </c>
      <c r="G4720" s="0" t="n">
        <v>0</v>
      </c>
      <c r="H4720" s="0" t="n">
        <v>0</v>
      </c>
      <c r="I4720" s="0" t="n">
        <v>0</v>
      </c>
      <c r="J4720" s="0" t="n">
        <v>9</v>
      </c>
      <c r="K4720" s="37" t="n">
        <f aca="false">E4720+Inputs!$B$5*F4720</f>
        <v>0</v>
      </c>
      <c r="L4720" s="37" t="n">
        <f aca="false">G4720+Inputs!$B$6*H4720</f>
        <v>0</v>
      </c>
      <c r="M4720" s="37" t="n">
        <f aca="false">I4720+Inputs!$B$7*J4720</f>
        <v>11.169</v>
      </c>
      <c r="N4720" s="37" t="n">
        <f aca="false">K4720+L4720+M4720</f>
        <v>11.169</v>
      </c>
    </row>
    <row r="4721" customFormat="false" ht="15" hidden="false" customHeight="false" outlineLevel="0" collapsed="false">
      <c r="A4721" s="0" t="s">
        <v>9</v>
      </c>
      <c r="B4721" s="0" t="s">
        <v>458</v>
      </c>
      <c r="C4721" s="15" t="n">
        <v>45901</v>
      </c>
      <c r="D4721" s="0" t="n">
        <v>1</v>
      </c>
      <c r="E4721" s="0" t="n">
        <v>0</v>
      </c>
      <c r="F4721" s="0" t="n">
        <v>0</v>
      </c>
      <c r="G4721" s="0" t="n">
        <v>0</v>
      </c>
      <c r="H4721" s="0" t="n">
        <v>0</v>
      </c>
      <c r="I4721" s="0" t="n">
        <v>0</v>
      </c>
      <c r="J4721" s="0" t="n">
        <v>15</v>
      </c>
      <c r="K4721" s="37" t="n">
        <f aca="false">E4721+Inputs!$B$5*F4721</f>
        <v>0</v>
      </c>
      <c r="L4721" s="37" t="n">
        <f aca="false">G4721+Inputs!$B$6*H4721</f>
        <v>0</v>
      </c>
      <c r="M4721" s="37" t="n">
        <f aca="false">I4721+Inputs!$B$7*J4721</f>
        <v>18.615</v>
      </c>
      <c r="N4721" s="37" t="n">
        <f aca="false">K4721+L4721+M4721</f>
        <v>18.615</v>
      </c>
    </row>
    <row r="4722" customFormat="false" ht="15" hidden="false" customHeight="false" outlineLevel="0" collapsed="false">
      <c r="A4722" s="0" t="s">
        <v>9</v>
      </c>
      <c r="B4722" s="0" t="s">
        <v>458</v>
      </c>
      <c r="C4722" s="15" t="n">
        <v>45931</v>
      </c>
      <c r="D4722" s="0" t="n">
        <v>1</v>
      </c>
      <c r="E4722" s="0" t="n">
        <v>0</v>
      </c>
      <c r="F4722" s="0" t="n">
        <v>0</v>
      </c>
      <c r="G4722" s="0" t="n">
        <v>0</v>
      </c>
      <c r="H4722" s="0" t="n">
        <v>0</v>
      </c>
      <c r="I4722" s="0" t="n">
        <v>0</v>
      </c>
      <c r="J4722" s="0" t="n">
        <v>11</v>
      </c>
      <c r="K4722" s="37" t="n">
        <f aca="false">E4722+Inputs!$B$5*F4722</f>
        <v>0</v>
      </c>
      <c r="L4722" s="37" t="n">
        <f aca="false">G4722+Inputs!$B$6*H4722</f>
        <v>0</v>
      </c>
      <c r="M4722" s="37" t="n">
        <f aca="false">I4722+Inputs!$B$7*J4722</f>
        <v>13.651</v>
      </c>
      <c r="N4722" s="37" t="n">
        <f aca="false">K4722+L4722+M4722</f>
        <v>13.651</v>
      </c>
    </row>
    <row r="4723" customFormat="false" ht="15" hidden="false" customHeight="false" outlineLevel="0" collapsed="false">
      <c r="A4723" s="0" t="s">
        <v>9</v>
      </c>
      <c r="B4723" s="0" t="s">
        <v>458</v>
      </c>
      <c r="C4723" s="15" t="n">
        <v>45962</v>
      </c>
      <c r="D4723" s="0" t="n">
        <v>1</v>
      </c>
      <c r="E4723" s="0" t="n">
        <v>0</v>
      </c>
      <c r="F4723" s="0" t="n">
        <v>0</v>
      </c>
      <c r="G4723" s="0" t="n">
        <v>0</v>
      </c>
      <c r="H4723" s="0" t="n">
        <v>0</v>
      </c>
      <c r="I4723" s="0" t="n">
        <v>0</v>
      </c>
      <c r="J4723" s="0" t="n">
        <v>10</v>
      </c>
      <c r="K4723" s="37" t="n">
        <f aca="false">E4723+Inputs!$B$5*F4723</f>
        <v>0</v>
      </c>
      <c r="L4723" s="37" t="n">
        <f aca="false">G4723+Inputs!$B$6*H4723</f>
        <v>0</v>
      </c>
      <c r="M4723" s="37" t="n">
        <f aca="false">I4723+Inputs!$B$7*J4723</f>
        <v>12.41</v>
      </c>
      <c r="N4723" s="37" t="n">
        <f aca="false">K4723+L4723+M4723</f>
        <v>12.41</v>
      </c>
    </row>
    <row r="4724" customFormat="false" ht="15" hidden="false" customHeight="false" outlineLevel="0" collapsed="false">
      <c r="A4724" s="0" t="s">
        <v>9</v>
      </c>
      <c r="B4724" s="0" t="s">
        <v>458</v>
      </c>
      <c r="C4724" s="15" t="n">
        <v>45992</v>
      </c>
      <c r="D4724" s="0" t="n">
        <v>1</v>
      </c>
      <c r="E4724" s="0" t="n">
        <v>0</v>
      </c>
      <c r="F4724" s="0" t="n">
        <v>0</v>
      </c>
      <c r="G4724" s="0" t="n">
        <v>0</v>
      </c>
      <c r="H4724" s="0" t="n">
        <v>0</v>
      </c>
      <c r="I4724" s="0" t="n">
        <v>0</v>
      </c>
      <c r="J4724" s="0" t="n">
        <v>10</v>
      </c>
      <c r="K4724" s="37" t="n">
        <f aca="false">E4724+Inputs!$B$5*F4724</f>
        <v>0</v>
      </c>
      <c r="L4724" s="37" t="n">
        <f aca="false">G4724+Inputs!$B$6*H4724</f>
        <v>0</v>
      </c>
      <c r="M4724" s="37" t="n">
        <f aca="false">I4724+Inputs!$B$7*J4724</f>
        <v>12.41</v>
      </c>
      <c r="N4724" s="37" t="n">
        <f aca="false">K4724+L4724+M4724</f>
        <v>12.41</v>
      </c>
    </row>
    <row r="4725" customFormat="false" ht="15" hidden="false" customHeight="false" outlineLevel="0" collapsed="false">
      <c r="A4725" s="0" t="s">
        <v>9</v>
      </c>
      <c r="B4725" s="0" t="s">
        <v>458</v>
      </c>
      <c r="C4725" s="15" t="n">
        <v>46023</v>
      </c>
      <c r="D4725" s="0" t="n">
        <v>1</v>
      </c>
      <c r="E4725" s="0" t="n">
        <v>0</v>
      </c>
      <c r="F4725" s="0" t="n">
        <v>1</v>
      </c>
      <c r="G4725" s="0" t="n">
        <v>0</v>
      </c>
      <c r="H4725" s="0" t="n">
        <v>0</v>
      </c>
      <c r="I4725" s="0" t="n">
        <v>0</v>
      </c>
      <c r="J4725" s="0" t="n">
        <v>10</v>
      </c>
      <c r="K4725" s="37" t="n">
        <f aca="false">E4725+Inputs!$B$5*F4725</f>
        <v>1.275</v>
      </c>
      <c r="L4725" s="37" t="n">
        <f aca="false">G4725+Inputs!$B$6*H4725</f>
        <v>0</v>
      </c>
      <c r="M4725" s="37" t="n">
        <f aca="false">I4725+Inputs!$B$7*J4725</f>
        <v>12.41</v>
      </c>
      <c r="N4725" s="37" t="n">
        <f aca="false">K4725+L4725+M4725</f>
        <v>13.685</v>
      </c>
    </row>
    <row r="4726" customFormat="false" ht="15" hidden="false" customHeight="false" outlineLevel="0" collapsed="false">
      <c r="A4726" s="0" t="s">
        <v>9</v>
      </c>
      <c r="B4726" s="0" t="s">
        <v>458</v>
      </c>
      <c r="C4726" s="15" t="n">
        <v>46054</v>
      </c>
      <c r="D4726" s="0" t="n">
        <v>1</v>
      </c>
      <c r="E4726" s="0" t="n">
        <v>0</v>
      </c>
      <c r="F4726" s="0" t="n">
        <v>0</v>
      </c>
      <c r="G4726" s="0" t="n">
        <v>0</v>
      </c>
      <c r="H4726" s="0" t="n">
        <v>0</v>
      </c>
      <c r="I4726" s="0" t="n">
        <v>0</v>
      </c>
      <c r="J4726" s="0" t="n">
        <v>13</v>
      </c>
      <c r="K4726" s="37" t="n">
        <f aca="false">E4726+Inputs!$B$5*F4726</f>
        <v>0</v>
      </c>
      <c r="L4726" s="37" t="n">
        <f aca="false">G4726+Inputs!$B$6*H4726</f>
        <v>0</v>
      </c>
      <c r="M4726" s="37" t="n">
        <f aca="false">I4726+Inputs!$B$7*J4726</f>
        <v>16.133</v>
      </c>
      <c r="N4726" s="37" t="n">
        <f aca="false">K4726+L4726+M4726</f>
        <v>16.133</v>
      </c>
    </row>
    <row r="4727" customFormat="false" ht="15" hidden="false" customHeight="false" outlineLevel="0" collapsed="false">
      <c r="A4727" s="0" t="s">
        <v>9</v>
      </c>
      <c r="B4727" s="0" t="s">
        <v>458</v>
      </c>
      <c r="C4727" s="15" t="n">
        <v>46082</v>
      </c>
      <c r="D4727" s="0" t="n">
        <v>1</v>
      </c>
      <c r="E4727" s="0" t="n">
        <v>0</v>
      </c>
      <c r="F4727" s="0" t="n">
        <v>0</v>
      </c>
      <c r="G4727" s="0" t="n">
        <v>0</v>
      </c>
      <c r="H4727" s="0" t="n">
        <v>0</v>
      </c>
      <c r="I4727" s="0" t="n">
        <v>0</v>
      </c>
      <c r="J4727" s="0" t="n">
        <v>17</v>
      </c>
      <c r="K4727" s="37" t="n">
        <f aca="false">E4727+Inputs!$B$5*F4727</f>
        <v>0</v>
      </c>
      <c r="L4727" s="37" t="n">
        <f aca="false">G4727+Inputs!$B$6*H4727</f>
        <v>0</v>
      </c>
      <c r="M4727" s="37" t="n">
        <f aca="false">I4727+Inputs!$B$7*J4727</f>
        <v>21.097</v>
      </c>
      <c r="N4727" s="37" t="n">
        <f aca="false">K4727+L4727+M4727</f>
        <v>21.097</v>
      </c>
    </row>
    <row r="4728" customFormat="false" ht="15" hidden="false" customHeight="false" outlineLevel="0" collapsed="false">
      <c r="A4728" s="0" t="s">
        <v>9</v>
      </c>
      <c r="B4728" s="0" t="s">
        <v>458</v>
      </c>
      <c r="C4728" s="15" t="n">
        <v>46113</v>
      </c>
      <c r="D4728" s="0" t="n">
        <v>1</v>
      </c>
      <c r="E4728" s="0" t="n">
        <v>0</v>
      </c>
      <c r="F4728" s="0" t="n">
        <v>0</v>
      </c>
      <c r="G4728" s="0" t="n">
        <v>0</v>
      </c>
      <c r="H4728" s="0" t="n">
        <v>1</v>
      </c>
      <c r="I4728" s="0" t="n">
        <v>0</v>
      </c>
      <c r="J4728" s="0" t="n">
        <v>15</v>
      </c>
      <c r="K4728" s="37" t="n">
        <f aca="false">E4728+Inputs!$B$5*F4728</f>
        <v>0</v>
      </c>
      <c r="L4728" s="37" t="n">
        <f aca="false">G4728+Inputs!$B$6*H4728</f>
        <v>1.275</v>
      </c>
      <c r="M4728" s="37" t="n">
        <f aca="false">I4728+Inputs!$B$7*J4728</f>
        <v>18.615</v>
      </c>
      <c r="N4728" s="37" t="n">
        <f aca="false">K4728+L4728+M4728</f>
        <v>19.89</v>
      </c>
    </row>
    <row r="4729" customFormat="false" ht="15" hidden="false" customHeight="false" outlineLevel="0" collapsed="false">
      <c r="A4729" s="0" t="s">
        <v>9</v>
      </c>
      <c r="B4729" s="0" t="s">
        <v>458</v>
      </c>
      <c r="C4729" s="15" t="n">
        <v>46143</v>
      </c>
      <c r="D4729" s="0" t="n">
        <v>1</v>
      </c>
      <c r="E4729" s="0" t="n">
        <v>0</v>
      </c>
      <c r="F4729" s="0" t="n">
        <v>0</v>
      </c>
      <c r="G4729" s="0" t="n">
        <v>0</v>
      </c>
      <c r="H4729" s="0" t="n">
        <v>1</v>
      </c>
      <c r="I4729" s="0" t="n">
        <v>0</v>
      </c>
      <c r="J4729" s="0" t="n">
        <v>19</v>
      </c>
      <c r="K4729" s="37" t="n">
        <f aca="false">E4729+Inputs!$B$5*F4729</f>
        <v>0</v>
      </c>
      <c r="L4729" s="37" t="n">
        <f aca="false">G4729+Inputs!$B$6*H4729</f>
        <v>1.275</v>
      </c>
      <c r="M4729" s="37" t="n">
        <f aca="false">I4729+Inputs!$B$7*J4729</f>
        <v>23.579</v>
      </c>
      <c r="N4729" s="37" t="n">
        <f aca="false">K4729+L4729+M4729</f>
        <v>24.854</v>
      </c>
    </row>
    <row r="4730" customFormat="false" ht="15" hidden="false" customHeight="false" outlineLevel="0" collapsed="false">
      <c r="A4730" s="0" t="s">
        <v>9</v>
      </c>
      <c r="B4730" s="0" t="s">
        <v>458</v>
      </c>
      <c r="C4730" s="15" t="n">
        <v>46174</v>
      </c>
      <c r="D4730" s="0" t="n">
        <v>1</v>
      </c>
      <c r="E4730" s="0" t="n">
        <v>0</v>
      </c>
      <c r="F4730" s="0" t="n">
        <v>0</v>
      </c>
      <c r="G4730" s="0" t="n">
        <v>0</v>
      </c>
      <c r="H4730" s="0" t="n">
        <v>0</v>
      </c>
      <c r="I4730" s="0" t="n">
        <v>0</v>
      </c>
      <c r="J4730" s="0" t="n">
        <v>17</v>
      </c>
      <c r="K4730" s="37" t="n">
        <f aca="false">E4730+Inputs!$B$5*F4730</f>
        <v>0</v>
      </c>
      <c r="L4730" s="37" t="n">
        <f aca="false">G4730+Inputs!$B$6*H4730</f>
        <v>0</v>
      </c>
      <c r="M4730" s="37" t="n">
        <f aca="false">I4730+Inputs!$B$7*J4730</f>
        <v>21.097</v>
      </c>
      <c r="N4730" s="37" t="n">
        <f aca="false">K4730+L4730+M4730</f>
        <v>21.097</v>
      </c>
    </row>
    <row r="4731" customFormat="false" ht="15" hidden="false" customHeight="false" outlineLevel="0" collapsed="false">
      <c r="A4731" s="0" t="s">
        <v>9</v>
      </c>
      <c r="B4731" s="0" t="s">
        <v>458</v>
      </c>
      <c r="C4731" s="15" t="n">
        <v>46204</v>
      </c>
      <c r="D4731" s="0" t="n">
        <v>1</v>
      </c>
      <c r="E4731" s="0" t="n">
        <v>0</v>
      </c>
      <c r="F4731" s="0" t="n">
        <v>0</v>
      </c>
      <c r="G4731" s="0" t="n">
        <v>0</v>
      </c>
      <c r="H4731" s="0" t="n">
        <v>0</v>
      </c>
      <c r="I4731" s="0" t="n">
        <v>0</v>
      </c>
      <c r="J4731" s="0" t="n">
        <v>13</v>
      </c>
      <c r="K4731" s="37" t="n">
        <f aca="false">E4731+Inputs!$B$5*F4731</f>
        <v>0</v>
      </c>
      <c r="L4731" s="37" t="n">
        <f aca="false">G4731+Inputs!$B$6*H4731</f>
        <v>0</v>
      </c>
      <c r="M4731" s="37" t="n">
        <f aca="false">I4731+Inputs!$B$7*J4731</f>
        <v>16.133</v>
      </c>
      <c r="N4731" s="37" t="n">
        <f aca="false">K4731+L4731+M4731</f>
        <v>16.133</v>
      </c>
    </row>
    <row r="4732" customFormat="false" ht="15" hidden="false" customHeight="false" outlineLevel="0" collapsed="false">
      <c r="A4732" s="0" t="s">
        <v>9</v>
      </c>
      <c r="B4732" s="0" t="s">
        <v>458</v>
      </c>
      <c r="C4732" s="15" t="n">
        <v>46235</v>
      </c>
      <c r="D4732" s="0" t="n">
        <v>1</v>
      </c>
      <c r="E4732" s="0" t="n">
        <v>0</v>
      </c>
      <c r="F4732" s="0" t="n">
        <v>0</v>
      </c>
      <c r="G4732" s="0" t="n">
        <v>0</v>
      </c>
      <c r="H4732" s="0" t="n">
        <v>0</v>
      </c>
      <c r="I4732" s="0" t="n">
        <v>0</v>
      </c>
      <c r="J4732" s="0" t="n">
        <v>12</v>
      </c>
      <c r="K4732" s="37" t="n">
        <f aca="false">E4732+Inputs!$B$5*F4732</f>
        <v>0</v>
      </c>
      <c r="L4732" s="37" t="n">
        <f aca="false">G4732+Inputs!$B$6*H4732</f>
        <v>0</v>
      </c>
      <c r="M4732" s="37" t="n">
        <f aca="false">I4732+Inputs!$B$7*J4732</f>
        <v>14.892</v>
      </c>
      <c r="N4732" s="37" t="n">
        <f aca="false">K4732+L4732+M4732</f>
        <v>14.892</v>
      </c>
    </row>
    <row r="4733" customFormat="false" ht="15" hidden="false" customHeight="false" outlineLevel="0" collapsed="false">
      <c r="A4733" s="0" t="s">
        <v>9</v>
      </c>
      <c r="B4733" s="0" t="s">
        <v>445</v>
      </c>
      <c r="C4733" s="15" t="n">
        <v>44927</v>
      </c>
      <c r="D4733" s="0" t="n">
        <v>1</v>
      </c>
      <c r="E4733" s="0" t="n">
        <v>0</v>
      </c>
      <c r="F4733" s="0" t="n">
        <v>0</v>
      </c>
      <c r="G4733" s="0" t="n">
        <v>0</v>
      </c>
      <c r="H4733" s="0" t="n">
        <v>0</v>
      </c>
      <c r="I4733" s="0" t="n">
        <v>0</v>
      </c>
      <c r="J4733" s="0" t="n">
        <v>14</v>
      </c>
      <c r="K4733" s="37" t="n">
        <f aca="false">E4733+Inputs!$B$5*F4733</f>
        <v>0</v>
      </c>
      <c r="L4733" s="37" t="n">
        <f aca="false">G4733+Inputs!$B$6*H4733</f>
        <v>0</v>
      </c>
      <c r="M4733" s="37" t="n">
        <f aca="false">I4733+Inputs!$B$7*J4733</f>
        <v>17.374</v>
      </c>
      <c r="N4733" s="37" t="n">
        <f aca="false">K4733+L4733+M4733</f>
        <v>17.374</v>
      </c>
    </row>
    <row r="4734" customFormat="false" ht="15" hidden="false" customHeight="false" outlineLevel="0" collapsed="false">
      <c r="A4734" s="0" t="s">
        <v>9</v>
      </c>
      <c r="B4734" s="0" t="s">
        <v>445</v>
      </c>
      <c r="C4734" s="15" t="n">
        <v>44958</v>
      </c>
      <c r="D4734" s="0" t="n">
        <v>1</v>
      </c>
      <c r="E4734" s="0" t="n">
        <v>0</v>
      </c>
      <c r="F4734" s="0" t="n">
        <v>0</v>
      </c>
      <c r="G4734" s="0" t="n">
        <v>0</v>
      </c>
      <c r="H4734" s="0" t="n">
        <v>0</v>
      </c>
      <c r="I4734" s="0" t="n">
        <v>0</v>
      </c>
      <c r="J4734" s="0" t="n">
        <v>10</v>
      </c>
      <c r="K4734" s="37" t="n">
        <f aca="false">E4734+Inputs!$B$5*F4734</f>
        <v>0</v>
      </c>
      <c r="L4734" s="37" t="n">
        <f aca="false">G4734+Inputs!$B$6*H4734</f>
        <v>0</v>
      </c>
      <c r="M4734" s="37" t="n">
        <f aca="false">I4734+Inputs!$B$7*J4734</f>
        <v>12.41</v>
      </c>
      <c r="N4734" s="37" t="n">
        <f aca="false">K4734+L4734+M4734</f>
        <v>12.41</v>
      </c>
    </row>
    <row r="4735" customFormat="false" ht="15" hidden="false" customHeight="false" outlineLevel="0" collapsed="false">
      <c r="A4735" s="0" t="s">
        <v>9</v>
      </c>
      <c r="B4735" s="0" t="s">
        <v>445</v>
      </c>
      <c r="C4735" s="15" t="n">
        <v>44986</v>
      </c>
      <c r="D4735" s="0" t="n">
        <v>1</v>
      </c>
      <c r="E4735" s="0" t="n">
        <v>0</v>
      </c>
      <c r="F4735" s="0" t="n">
        <v>0</v>
      </c>
      <c r="G4735" s="0" t="n">
        <v>0</v>
      </c>
      <c r="H4735" s="0" t="n">
        <v>0</v>
      </c>
      <c r="I4735" s="0" t="n">
        <v>0</v>
      </c>
      <c r="J4735" s="0" t="n">
        <v>2</v>
      </c>
      <c r="K4735" s="37" t="n">
        <f aca="false">E4735+Inputs!$B$5*F4735</f>
        <v>0</v>
      </c>
      <c r="L4735" s="37" t="n">
        <f aca="false">G4735+Inputs!$B$6*H4735</f>
        <v>0</v>
      </c>
      <c r="M4735" s="37" t="n">
        <f aca="false">I4735+Inputs!$B$7*J4735</f>
        <v>2.482</v>
      </c>
      <c r="N4735" s="37" t="n">
        <f aca="false">K4735+L4735+M4735</f>
        <v>2.482</v>
      </c>
    </row>
    <row r="4736" customFormat="false" ht="15" hidden="false" customHeight="false" outlineLevel="0" collapsed="false">
      <c r="A4736" s="0" t="s">
        <v>9</v>
      </c>
      <c r="B4736" s="0" t="s">
        <v>445</v>
      </c>
      <c r="C4736" s="15" t="n">
        <v>45017</v>
      </c>
      <c r="D4736" s="0" t="n">
        <v>1</v>
      </c>
      <c r="E4736" s="0" t="n">
        <v>0</v>
      </c>
      <c r="F4736" s="0" t="n">
        <v>0</v>
      </c>
      <c r="G4736" s="0" t="n">
        <v>0</v>
      </c>
      <c r="H4736" s="0" t="n">
        <v>0</v>
      </c>
      <c r="I4736" s="0" t="n">
        <v>0</v>
      </c>
      <c r="J4736" s="0" t="n">
        <v>6</v>
      </c>
      <c r="K4736" s="37" t="n">
        <f aca="false">E4736+Inputs!$B$5*F4736</f>
        <v>0</v>
      </c>
      <c r="L4736" s="37" t="n">
        <f aca="false">G4736+Inputs!$B$6*H4736</f>
        <v>0</v>
      </c>
      <c r="M4736" s="37" t="n">
        <f aca="false">I4736+Inputs!$B$7*J4736</f>
        <v>7.446</v>
      </c>
      <c r="N4736" s="37" t="n">
        <f aca="false">K4736+L4736+M4736</f>
        <v>7.446</v>
      </c>
    </row>
    <row r="4737" customFormat="false" ht="15" hidden="false" customHeight="false" outlineLevel="0" collapsed="false">
      <c r="A4737" s="0" t="s">
        <v>9</v>
      </c>
      <c r="B4737" s="0" t="s">
        <v>445</v>
      </c>
      <c r="C4737" s="15" t="n">
        <v>45047</v>
      </c>
      <c r="D4737" s="0" t="n">
        <v>1</v>
      </c>
      <c r="E4737" s="0" t="n">
        <v>0</v>
      </c>
      <c r="F4737" s="0" t="n">
        <v>0</v>
      </c>
      <c r="G4737" s="0" t="n">
        <v>0</v>
      </c>
      <c r="H4737" s="0" t="n">
        <v>0</v>
      </c>
      <c r="I4737" s="0" t="n">
        <v>0</v>
      </c>
      <c r="J4737" s="0" t="n">
        <v>15</v>
      </c>
      <c r="K4737" s="37" t="n">
        <f aca="false">E4737+Inputs!$B$5*F4737</f>
        <v>0</v>
      </c>
      <c r="L4737" s="37" t="n">
        <f aca="false">G4737+Inputs!$B$6*H4737</f>
        <v>0</v>
      </c>
      <c r="M4737" s="37" t="n">
        <f aca="false">I4737+Inputs!$B$7*J4737</f>
        <v>18.615</v>
      </c>
      <c r="N4737" s="37" t="n">
        <f aca="false">K4737+L4737+M4737</f>
        <v>18.615</v>
      </c>
    </row>
    <row r="4738" customFormat="false" ht="15" hidden="false" customHeight="false" outlineLevel="0" collapsed="false">
      <c r="A4738" s="0" t="s">
        <v>9</v>
      </c>
      <c r="B4738" s="0" t="s">
        <v>445</v>
      </c>
      <c r="C4738" s="15" t="n">
        <v>45078</v>
      </c>
      <c r="D4738" s="0" t="n">
        <v>1</v>
      </c>
      <c r="E4738" s="0" t="n">
        <v>0</v>
      </c>
      <c r="F4738" s="0" t="n">
        <v>1</v>
      </c>
      <c r="G4738" s="0" t="n">
        <v>0</v>
      </c>
      <c r="H4738" s="0" t="n">
        <v>0</v>
      </c>
      <c r="I4738" s="0" t="n">
        <v>0</v>
      </c>
      <c r="J4738" s="0" t="n">
        <v>13</v>
      </c>
      <c r="K4738" s="37" t="n">
        <f aca="false">E4738+Inputs!$B$5*F4738</f>
        <v>1.275</v>
      </c>
      <c r="L4738" s="37" t="n">
        <f aca="false">G4738+Inputs!$B$6*H4738</f>
        <v>0</v>
      </c>
      <c r="M4738" s="37" t="n">
        <f aca="false">I4738+Inputs!$B$7*J4738</f>
        <v>16.133</v>
      </c>
      <c r="N4738" s="37" t="n">
        <f aca="false">K4738+L4738+M4738</f>
        <v>17.408</v>
      </c>
    </row>
    <row r="4739" customFormat="false" ht="15" hidden="false" customHeight="false" outlineLevel="0" collapsed="false">
      <c r="A4739" s="0" t="s">
        <v>9</v>
      </c>
      <c r="B4739" s="0" t="s">
        <v>445</v>
      </c>
      <c r="C4739" s="15" t="n">
        <v>45108</v>
      </c>
      <c r="D4739" s="0" t="n">
        <v>1</v>
      </c>
      <c r="E4739" s="0" t="n">
        <v>0</v>
      </c>
      <c r="F4739" s="0" t="n">
        <v>0</v>
      </c>
      <c r="G4739" s="0" t="n">
        <v>0</v>
      </c>
      <c r="H4739" s="0" t="n">
        <v>0</v>
      </c>
      <c r="I4739" s="0" t="n">
        <v>0</v>
      </c>
      <c r="J4739" s="0" t="n">
        <v>13</v>
      </c>
      <c r="K4739" s="37" t="n">
        <f aca="false">E4739+Inputs!$B$5*F4739</f>
        <v>0</v>
      </c>
      <c r="L4739" s="37" t="n">
        <f aca="false">G4739+Inputs!$B$6*H4739</f>
        <v>0</v>
      </c>
      <c r="M4739" s="37" t="n">
        <f aca="false">I4739+Inputs!$B$7*J4739</f>
        <v>16.133</v>
      </c>
      <c r="N4739" s="37" t="n">
        <f aca="false">K4739+L4739+M4739</f>
        <v>16.133</v>
      </c>
    </row>
    <row r="4740" customFormat="false" ht="15" hidden="false" customHeight="false" outlineLevel="0" collapsed="false">
      <c r="A4740" s="0" t="s">
        <v>9</v>
      </c>
      <c r="B4740" s="0" t="s">
        <v>445</v>
      </c>
      <c r="C4740" s="15" t="n">
        <v>45139</v>
      </c>
      <c r="D4740" s="0" t="n">
        <v>1</v>
      </c>
      <c r="E4740" s="0" t="n">
        <v>0</v>
      </c>
      <c r="F4740" s="0" t="n">
        <v>0</v>
      </c>
      <c r="G4740" s="0" t="n">
        <v>0</v>
      </c>
      <c r="H4740" s="0" t="n">
        <v>0</v>
      </c>
      <c r="I4740" s="0" t="n">
        <v>0</v>
      </c>
      <c r="J4740" s="0" t="n">
        <v>13</v>
      </c>
      <c r="K4740" s="37" t="n">
        <f aca="false">E4740+Inputs!$B$5*F4740</f>
        <v>0</v>
      </c>
      <c r="L4740" s="37" t="n">
        <f aca="false">G4740+Inputs!$B$6*H4740</f>
        <v>0</v>
      </c>
      <c r="M4740" s="37" t="n">
        <f aca="false">I4740+Inputs!$B$7*J4740</f>
        <v>16.133</v>
      </c>
      <c r="N4740" s="37" t="n">
        <f aca="false">K4740+L4740+M4740</f>
        <v>16.133</v>
      </c>
    </row>
    <row r="4741" customFormat="false" ht="15" hidden="false" customHeight="false" outlineLevel="0" collapsed="false">
      <c r="A4741" s="0" t="s">
        <v>9</v>
      </c>
      <c r="B4741" s="0" t="s">
        <v>445</v>
      </c>
      <c r="C4741" s="15" t="n">
        <v>45170</v>
      </c>
      <c r="D4741" s="0" t="n">
        <v>1</v>
      </c>
      <c r="E4741" s="0" t="n">
        <v>0</v>
      </c>
      <c r="F4741" s="0" t="n">
        <v>0</v>
      </c>
      <c r="G4741" s="0" t="n">
        <v>0</v>
      </c>
      <c r="H4741" s="0" t="n">
        <v>0</v>
      </c>
      <c r="I4741" s="0" t="n">
        <v>0</v>
      </c>
      <c r="J4741" s="0" t="n">
        <v>18</v>
      </c>
      <c r="K4741" s="37" t="n">
        <f aca="false">E4741+Inputs!$B$5*F4741</f>
        <v>0</v>
      </c>
      <c r="L4741" s="37" t="n">
        <f aca="false">G4741+Inputs!$B$6*H4741</f>
        <v>0</v>
      </c>
      <c r="M4741" s="37" t="n">
        <f aca="false">I4741+Inputs!$B$7*J4741</f>
        <v>22.338</v>
      </c>
      <c r="N4741" s="37" t="n">
        <f aca="false">K4741+L4741+M4741</f>
        <v>22.338</v>
      </c>
    </row>
    <row r="4742" customFormat="false" ht="15" hidden="false" customHeight="false" outlineLevel="0" collapsed="false">
      <c r="A4742" s="0" t="s">
        <v>9</v>
      </c>
      <c r="B4742" s="0" t="s">
        <v>445</v>
      </c>
      <c r="C4742" s="15" t="n">
        <v>45200</v>
      </c>
      <c r="D4742" s="0" t="n">
        <v>1</v>
      </c>
      <c r="E4742" s="0" t="n">
        <v>0</v>
      </c>
      <c r="F4742" s="0" t="n">
        <v>0</v>
      </c>
      <c r="G4742" s="0" t="n">
        <v>0</v>
      </c>
      <c r="H4742" s="0" t="n">
        <v>0</v>
      </c>
      <c r="I4742" s="0" t="n">
        <v>0</v>
      </c>
      <c r="J4742" s="0" t="n">
        <v>16</v>
      </c>
      <c r="K4742" s="37" t="n">
        <f aca="false">E4742+Inputs!$B$5*F4742</f>
        <v>0</v>
      </c>
      <c r="L4742" s="37" t="n">
        <f aca="false">G4742+Inputs!$B$6*H4742</f>
        <v>0</v>
      </c>
      <c r="M4742" s="37" t="n">
        <f aca="false">I4742+Inputs!$B$7*J4742</f>
        <v>19.856</v>
      </c>
      <c r="N4742" s="37" t="n">
        <f aca="false">K4742+L4742+M4742</f>
        <v>19.856</v>
      </c>
    </row>
    <row r="4743" customFormat="false" ht="15" hidden="false" customHeight="false" outlineLevel="0" collapsed="false">
      <c r="A4743" s="0" t="s">
        <v>9</v>
      </c>
      <c r="B4743" s="0" t="s">
        <v>445</v>
      </c>
      <c r="C4743" s="15" t="n">
        <v>45231</v>
      </c>
      <c r="D4743" s="0" t="n">
        <v>1</v>
      </c>
      <c r="E4743" s="0" t="n">
        <v>0</v>
      </c>
      <c r="F4743" s="0" t="n">
        <v>0</v>
      </c>
      <c r="G4743" s="0" t="n">
        <v>0</v>
      </c>
      <c r="H4743" s="0" t="n">
        <v>0</v>
      </c>
      <c r="I4743" s="0" t="n">
        <v>0</v>
      </c>
      <c r="J4743" s="0" t="n">
        <v>20</v>
      </c>
      <c r="K4743" s="37" t="n">
        <f aca="false">E4743+Inputs!$B$5*F4743</f>
        <v>0</v>
      </c>
      <c r="L4743" s="37" t="n">
        <f aca="false">G4743+Inputs!$B$6*H4743</f>
        <v>0</v>
      </c>
      <c r="M4743" s="37" t="n">
        <f aca="false">I4743+Inputs!$B$7*J4743</f>
        <v>24.82</v>
      </c>
      <c r="N4743" s="37" t="n">
        <f aca="false">K4743+L4743+M4743</f>
        <v>24.82</v>
      </c>
    </row>
    <row r="4744" customFormat="false" ht="15" hidden="false" customHeight="false" outlineLevel="0" collapsed="false">
      <c r="A4744" s="0" t="s">
        <v>9</v>
      </c>
      <c r="B4744" s="0" t="s">
        <v>445</v>
      </c>
      <c r="C4744" s="15" t="n">
        <v>45261</v>
      </c>
      <c r="D4744" s="0" t="n">
        <v>1</v>
      </c>
      <c r="E4744" s="0" t="n">
        <v>0</v>
      </c>
      <c r="F4744" s="0" t="n">
        <v>1</v>
      </c>
      <c r="G4744" s="0" t="n">
        <v>0</v>
      </c>
      <c r="H4744" s="0" t="n">
        <v>0</v>
      </c>
      <c r="I4744" s="0" t="n">
        <v>0</v>
      </c>
      <c r="J4744" s="0" t="n">
        <v>12</v>
      </c>
      <c r="K4744" s="37" t="n">
        <f aca="false">E4744+Inputs!$B$5*F4744</f>
        <v>1.275</v>
      </c>
      <c r="L4744" s="37" t="n">
        <f aca="false">G4744+Inputs!$B$6*H4744</f>
        <v>0</v>
      </c>
      <c r="M4744" s="37" t="n">
        <f aca="false">I4744+Inputs!$B$7*J4744</f>
        <v>14.892</v>
      </c>
      <c r="N4744" s="37" t="n">
        <f aca="false">K4744+L4744+M4744</f>
        <v>16.167</v>
      </c>
    </row>
    <row r="4745" customFormat="false" ht="15" hidden="false" customHeight="false" outlineLevel="0" collapsed="false">
      <c r="A4745" s="0" t="s">
        <v>9</v>
      </c>
      <c r="B4745" s="0" t="s">
        <v>445</v>
      </c>
      <c r="C4745" s="15" t="n">
        <v>45292</v>
      </c>
      <c r="D4745" s="0" t="n">
        <v>1</v>
      </c>
      <c r="E4745" s="0" t="n">
        <v>0</v>
      </c>
      <c r="F4745" s="0" t="n">
        <v>0</v>
      </c>
      <c r="G4745" s="0" t="n">
        <v>0</v>
      </c>
      <c r="H4745" s="0" t="n">
        <v>0</v>
      </c>
      <c r="I4745" s="0" t="n">
        <v>0</v>
      </c>
      <c r="J4745" s="0" t="n">
        <v>17</v>
      </c>
      <c r="K4745" s="37" t="n">
        <f aca="false">E4745+Inputs!$B$5*F4745</f>
        <v>0</v>
      </c>
      <c r="L4745" s="37" t="n">
        <f aca="false">G4745+Inputs!$B$6*H4745</f>
        <v>0</v>
      </c>
      <c r="M4745" s="37" t="n">
        <f aca="false">I4745+Inputs!$B$7*J4745</f>
        <v>21.097</v>
      </c>
      <c r="N4745" s="37" t="n">
        <f aca="false">K4745+L4745+M4745</f>
        <v>21.097</v>
      </c>
    </row>
    <row r="4746" customFormat="false" ht="15" hidden="false" customHeight="false" outlineLevel="0" collapsed="false">
      <c r="A4746" s="0" t="s">
        <v>9</v>
      </c>
      <c r="B4746" s="0" t="s">
        <v>445</v>
      </c>
      <c r="C4746" s="15" t="n">
        <v>45323</v>
      </c>
      <c r="D4746" s="0" t="n">
        <v>1</v>
      </c>
      <c r="E4746" s="0" t="n">
        <v>0</v>
      </c>
      <c r="F4746" s="0" t="n">
        <v>0</v>
      </c>
      <c r="G4746" s="0" t="n">
        <v>0</v>
      </c>
      <c r="H4746" s="0" t="n">
        <v>0</v>
      </c>
      <c r="I4746" s="0" t="n">
        <v>0</v>
      </c>
      <c r="J4746" s="0" t="n">
        <v>4</v>
      </c>
      <c r="K4746" s="37" t="n">
        <f aca="false">E4746+Inputs!$B$5*F4746</f>
        <v>0</v>
      </c>
      <c r="L4746" s="37" t="n">
        <f aca="false">G4746+Inputs!$B$6*H4746</f>
        <v>0</v>
      </c>
      <c r="M4746" s="37" t="n">
        <f aca="false">I4746+Inputs!$B$7*J4746</f>
        <v>4.964</v>
      </c>
      <c r="N4746" s="37" t="n">
        <f aca="false">K4746+L4746+M4746</f>
        <v>4.964</v>
      </c>
    </row>
    <row r="4747" customFormat="false" ht="15" hidden="false" customHeight="false" outlineLevel="0" collapsed="false">
      <c r="A4747" s="0" t="s">
        <v>9</v>
      </c>
      <c r="B4747" s="0" t="s">
        <v>445</v>
      </c>
      <c r="C4747" s="15" t="n">
        <v>45352</v>
      </c>
      <c r="D4747" s="0" t="n">
        <v>1</v>
      </c>
      <c r="E4747" s="0" t="n">
        <v>0</v>
      </c>
      <c r="F4747" s="0" t="n">
        <v>0</v>
      </c>
      <c r="G4747" s="0" t="n">
        <v>0</v>
      </c>
      <c r="H4747" s="0" t="n">
        <v>0</v>
      </c>
      <c r="I4747" s="0" t="n">
        <v>0</v>
      </c>
      <c r="J4747" s="0" t="n">
        <v>4</v>
      </c>
      <c r="K4747" s="37" t="n">
        <f aca="false">E4747+Inputs!$B$5*F4747</f>
        <v>0</v>
      </c>
      <c r="L4747" s="37" t="n">
        <f aca="false">G4747+Inputs!$B$6*H4747</f>
        <v>0</v>
      </c>
      <c r="M4747" s="37" t="n">
        <f aca="false">I4747+Inputs!$B$7*J4747</f>
        <v>4.964</v>
      </c>
      <c r="N4747" s="37" t="n">
        <f aca="false">K4747+L4747+M4747</f>
        <v>4.964</v>
      </c>
    </row>
    <row r="4748" customFormat="false" ht="15" hidden="false" customHeight="false" outlineLevel="0" collapsed="false">
      <c r="A4748" s="0" t="s">
        <v>9</v>
      </c>
      <c r="B4748" s="0" t="s">
        <v>445</v>
      </c>
      <c r="C4748" s="15" t="n">
        <v>45383</v>
      </c>
      <c r="D4748" s="0" t="n">
        <v>1</v>
      </c>
      <c r="E4748" s="0" t="n">
        <v>0</v>
      </c>
      <c r="F4748" s="0" t="n">
        <v>0</v>
      </c>
      <c r="G4748" s="0" t="n">
        <v>0</v>
      </c>
      <c r="H4748" s="0" t="n">
        <v>0</v>
      </c>
      <c r="I4748" s="0" t="n">
        <v>0</v>
      </c>
      <c r="J4748" s="0" t="n">
        <v>3</v>
      </c>
      <c r="K4748" s="37" t="n">
        <f aca="false">E4748+Inputs!$B$5*F4748</f>
        <v>0</v>
      </c>
      <c r="L4748" s="37" t="n">
        <f aca="false">G4748+Inputs!$B$6*H4748</f>
        <v>0</v>
      </c>
      <c r="M4748" s="37" t="n">
        <f aca="false">I4748+Inputs!$B$7*J4748</f>
        <v>3.723</v>
      </c>
      <c r="N4748" s="37" t="n">
        <f aca="false">K4748+L4748+M4748</f>
        <v>3.723</v>
      </c>
    </row>
    <row r="4749" customFormat="false" ht="15" hidden="false" customHeight="false" outlineLevel="0" collapsed="false">
      <c r="A4749" s="0" t="s">
        <v>9</v>
      </c>
      <c r="B4749" s="0" t="s">
        <v>445</v>
      </c>
      <c r="C4749" s="15" t="n">
        <v>45413</v>
      </c>
      <c r="D4749" s="0" t="n">
        <v>1</v>
      </c>
      <c r="E4749" s="0" t="n">
        <v>0</v>
      </c>
      <c r="F4749" s="0" t="n">
        <v>0</v>
      </c>
      <c r="G4749" s="0" t="n">
        <v>0</v>
      </c>
      <c r="H4749" s="0" t="n">
        <v>0</v>
      </c>
      <c r="I4749" s="0" t="n">
        <v>0</v>
      </c>
      <c r="J4749" s="0" t="n">
        <v>5</v>
      </c>
      <c r="K4749" s="37" t="n">
        <f aca="false">E4749+Inputs!$B$5*F4749</f>
        <v>0</v>
      </c>
      <c r="L4749" s="37" t="n">
        <f aca="false">G4749+Inputs!$B$6*H4749</f>
        <v>0</v>
      </c>
      <c r="M4749" s="37" t="n">
        <f aca="false">I4749+Inputs!$B$7*J4749</f>
        <v>6.205</v>
      </c>
      <c r="N4749" s="37" t="n">
        <f aca="false">K4749+L4749+M4749</f>
        <v>6.205</v>
      </c>
    </row>
    <row r="4750" customFormat="false" ht="15" hidden="false" customHeight="false" outlineLevel="0" collapsed="false">
      <c r="A4750" s="0" t="s">
        <v>9</v>
      </c>
      <c r="B4750" s="0" t="s">
        <v>445</v>
      </c>
      <c r="C4750" s="15" t="n">
        <v>45444</v>
      </c>
      <c r="D4750" s="0" t="n">
        <v>1</v>
      </c>
      <c r="E4750" s="0" t="n">
        <v>0</v>
      </c>
      <c r="F4750" s="0" t="n">
        <v>0</v>
      </c>
      <c r="G4750" s="0" t="n">
        <v>0</v>
      </c>
      <c r="H4750" s="0" t="n">
        <v>0</v>
      </c>
      <c r="I4750" s="0" t="n">
        <v>0</v>
      </c>
      <c r="J4750" s="0" t="n">
        <v>13</v>
      </c>
      <c r="K4750" s="37" t="n">
        <f aca="false">E4750+Inputs!$B$5*F4750</f>
        <v>0</v>
      </c>
      <c r="L4750" s="37" t="n">
        <f aca="false">G4750+Inputs!$B$6*H4750</f>
        <v>0</v>
      </c>
      <c r="M4750" s="37" t="n">
        <f aca="false">I4750+Inputs!$B$7*J4750</f>
        <v>16.133</v>
      </c>
      <c r="N4750" s="37" t="n">
        <f aca="false">K4750+L4750+M4750</f>
        <v>16.133</v>
      </c>
    </row>
    <row r="4751" customFormat="false" ht="15" hidden="false" customHeight="false" outlineLevel="0" collapsed="false">
      <c r="A4751" s="0" t="s">
        <v>9</v>
      </c>
      <c r="B4751" s="0" t="s">
        <v>445</v>
      </c>
      <c r="C4751" s="15" t="n">
        <v>45474</v>
      </c>
      <c r="D4751" s="0" t="n">
        <v>1</v>
      </c>
      <c r="E4751" s="0" t="n">
        <v>0</v>
      </c>
      <c r="F4751" s="0" t="n">
        <v>0</v>
      </c>
      <c r="G4751" s="0" t="n">
        <v>0</v>
      </c>
      <c r="H4751" s="0" t="n">
        <v>0</v>
      </c>
      <c r="I4751" s="0" t="n">
        <v>0</v>
      </c>
      <c r="J4751" s="0" t="n">
        <v>17</v>
      </c>
      <c r="K4751" s="37" t="n">
        <f aca="false">E4751+Inputs!$B$5*F4751</f>
        <v>0</v>
      </c>
      <c r="L4751" s="37" t="n">
        <f aca="false">G4751+Inputs!$B$6*H4751</f>
        <v>0</v>
      </c>
      <c r="M4751" s="37" t="n">
        <f aca="false">I4751+Inputs!$B$7*J4751</f>
        <v>21.097</v>
      </c>
      <c r="N4751" s="37" t="n">
        <f aca="false">K4751+L4751+M4751</f>
        <v>21.097</v>
      </c>
    </row>
    <row r="4752" customFormat="false" ht="15" hidden="false" customHeight="false" outlineLevel="0" collapsed="false">
      <c r="A4752" s="0" t="s">
        <v>9</v>
      </c>
      <c r="B4752" s="0" t="s">
        <v>445</v>
      </c>
      <c r="C4752" s="15" t="n">
        <v>45505</v>
      </c>
      <c r="D4752" s="0" t="n">
        <v>1</v>
      </c>
      <c r="E4752" s="0" t="n">
        <v>0</v>
      </c>
      <c r="F4752" s="0" t="n">
        <v>0</v>
      </c>
      <c r="G4752" s="0" t="n">
        <v>0</v>
      </c>
      <c r="H4752" s="0" t="n">
        <v>0</v>
      </c>
      <c r="I4752" s="0" t="n">
        <v>0</v>
      </c>
      <c r="J4752" s="0" t="n">
        <v>11</v>
      </c>
      <c r="K4752" s="37" t="n">
        <f aca="false">E4752+Inputs!$B$5*F4752</f>
        <v>0</v>
      </c>
      <c r="L4752" s="37" t="n">
        <f aca="false">G4752+Inputs!$B$6*H4752</f>
        <v>0</v>
      </c>
      <c r="M4752" s="37" t="n">
        <f aca="false">I4752+Inputs!$B$7*J4752</f>
        <v>13.651</v>
      </c>
      <c r="N4752" s="37" t="n">
        <f aca="false">K4752+L4752+M4752</f>
        <v>13.651</v>
      </c>
    </row>
    <row r="4753" customFormat="false" ht="15" hidden="false" customHeight="false" outlineLevel="0" collapsed="false">
      <c r="A4753" s="0" t="s">
        <v>9</v>
      </c>
      <c r="B4753" s="0" t="s">
        <v>445</v>
      </c>
      <c r="C4753" s="15" t="n">
        <v>45536</v>
      </c>
      <c r="D4753" s="0" t="n">
        <v>1</v>
      </c>
      <c r="E4753" s="0" t="n">
        <v>0</v>
      </c>
      <c r="F4753" s="0" t="n">
        <v>0</v>
      </c>
      <c r="G4753" s="0" t="n">
        <v>0</v>
      </c>
      <c r="H4753" s="0" t="n">
        <v>0</v>
      </c>
      <c r="I4753" s="0" t="n">
        <v>0</v>
      </c>
      <c r="J4753" s="0" t="n">
        <v>10</v>
      </c>
      <c r="K4753" s="37" t="n">
        <f aca="false">E4753+Inputs!$B$5*F4753</f>
        <v>0</v>
      </c>
      <c r="L4753" s="37" t="n">
        <f aca="false">G4753+Inputs!$B$6*H4753</f>
        <v>0</v>
      </c>
      <c r="M4753" s="37" t="n">
        <f aca="false">I4753+Inputs!$B$7*J4753</f>
        <v>12.41</v>
      </c>
      <c r="N4753" s="37" t="n">
        <f aca="false">K4753+L4753+M4753</f>
        <v>12.41</v>
      </c>
    </row>
    <row r="4754" customFormat="false" ht="15" hidden="false" customHeight="false" outlineLevel="0" collapsed="false">
      <c r="A4754" s="0" t="s">
        <v>9</v>
      </c>
      <c r="B4754" s="0" t="s">
        <v>445</v>
      </c>
      <c r="C4754" s="15" t="n">
        <v>45566</v>
      </c>
      <c r="D4754" s="0" t="n">
        <v>1</v>
      </c>
      <c r="E4754" s="0" t="n">
        <v>0</v>
      </c>
      <c r="F4754" s="0" t="n">
        <v>1</v>
      </c>
      <c r="G4754" s="0" t="n">
        <v>0</v>
      </c>
      <c r="H4754" s="0" t="n">
        <v>0</v>
      </c>
      <c r="I4754" s="0" t="n">
        <v>0</v>
      </c>
      <c r="J4754" s="0" t="n">
        <v>6</v>
      </c>
      <c r="K4754" s="37" t="n">
        <f aca="false">E4754+Inputs!$B$5*F4754</f>
        <v>1.275</v>
      </c>
      <c r="L4754" s="37" t="n">
        <f aca="false">G4754+Inputs!$B$6*H4754</f>
        <v>0</v>
      </c>
      <c r="M4754" s="37" t="n">
        <f aca="false">I4754+Inputs!$B$7*J4754</f>
        <v>7.446</v>
      </c>
      <c r="N4754" s="37" t="n">
        <f aca="false">K4754+L4754+M4754</f>
        <v>8.721</v>
      </c>
    </row>
    <row r="4755" customFormat="false" ht="15" hidden="false" customHeight="false" outlineLevel="0" collapsed="false">
      <c r="A4755" s="0" t="s">
        <v>9</v>
      </c>
      <c r="B4755" s="0" t="s">
        <v>445</v>
      </c>
      <c r="C4755" s="15" t="n">
        <v>45597</v>
      </c>
      <c r="D4755" s="0" t="n">
        <v>1</v>
      </c>
      <c r="E4755" s="0" t="n">
        <v>0</v>
      </c>
      <c r="F4755" s="0" t="n">
        <v>0</v>
      </c>
      <c r="G4755" s="0" t="n">
        <v>0</v>
      </c>
      <c r="H4755" s="0" t="n">
        <v>0</v>
      </c>
      <c r="I4755" s="0" t="n">
        <v>0</v>
      </c>
      <c r="J4755" s="0" t="n">
        <v>11</v>
      </c>
      <c r="K4755" s="37" t="n">
        <f aca="false">E4755+Inputs!$B$5*F4755</f>
        <v>0</v>
      </c>
      <c r="L4755" s="37" t="n">
        <f aca="false">G4755+Inputs!$B$6*H4755</f>
        <v>0</v>
      </c>
      <c r="M4755" s="37" t="n">
        <f aca="false">I4755+Inputs!$B$7*J4755</f>
        <v>13.651</v>
      </c>
      <c r="N4755" s="37" t="n">
        <f aca="false">K4755+L4755+M4755</f>
        <v>13.651</v>
      </c>
    </row>
    <row r="4756" customFormat="false" ht="15" hidden="false" customHeight="false" outlineLevel="0" collapsed="false">
      <c r="A4756" s="0" t="s">
        <v>9</v>
      </c>
      <c r="B4756" s="0" t="s">
        <v>445</v>
      </c>
      <c r="C4756" s="15" t="n">
        <v>45627</v>
      </c>
      <c r="D4756" s="0" t="n">
        <v>1</v>
      </c>
      <c r="E4756" s="0" t="n">
        <v>0</v>
      </c>
      <c r="F4756" s="0" t="n">
        <v>0</v>
      </c>
      <c r="G4756" s="0" t="n">
        <v>0</v>
      </c>
      <c r="H4756" s="0" t="n">
        <v>0</v>
      </c>
      <c r="I4756" s="0" t="n">
        <v>0</v>
      </c>
      <c r="J4756" s="0" t="n">
        <v>10</v>
      </c>
      <c r="K4756" s="37" t="n">
        <f aca="false">E4756+Inputs!$B$5*F4756</f>
        <v>0</v>
      </c>
      <c r="L4756" s="37" t="n">
        <f aca="false">G4756+Inputs!$B$6*H4756</f>
        <v>0</v>
      </c>
      <c r="M4756" s="37" t="n">
        <f aca="false">I4756+Inputs!$B$7*J4756</f>
        <v>12.41</v>
      </c>
      <c r="N4756" s="37" t="n">
        <f aca="false">K4756+L4756+M4756</f>
        <v>12.41</v>
      </c>
    </row>
    <row r="4757" customFormat="false" ht="15" hidden="false" customHeight="false" outlineLevel="0" collapsed="false">
      <c r="A4757" s="0" t="s">
        <v>9</v>
      </c>
      <c r="B4757" s="0" t="s">
        <v>445</v>
      </c>
      <c r="C4757" s="15" t="n">
        <v>45658</v>
      </c>
      <c r="D4757" s="0" t="n">
        <v>1</v>
      </c>
      <c r="E4757" s="0" t="n">
        <v>0</v>
      </c>
      <c r="F4757" s="0" t="n">
        <v>0</v>
      </c>
      <c r="G4757" s="0" t="n">
        <v>0</v>
      </c>
      <c r="H4757" s="0" t="n">
        <v>0</v>
      </c>
      <c r="I4757" s="0" t="n">
        <v>0</v>
      </c>
      <c r="J4757" s="0" t="n">
        <v>12</v>
      </c>
      <c r="K4757" s="37" t="n">
        <f aca="false">E4757+Inputs!$B$5*F4757</f>
        <v>0</v>
      </c>
      <c r="L4757" s="37" t="n">
        <f aca="false">G4757+Inputs!$B$6*H4757</f>
        <v>0</v>
      </c>
      <c r="M4757" s="37" t="n">
        <f aca="false">I4757+Inputs!$B$7*J4757</f>
        <v>14.892</v>
      </c>
      <c r="N4757" s="37" t="n">
        <f aca="false">K4757+L4757+M4757</f>
        <v>14.892</v>
      </c>
    </row>
    <row r="4758" customFormat="false" ht="15" hidden="false" customHeight="false" outlineLevel="0" collapsed="false">
      <c r="A4758" s="0" t="s">
        <v>9</v>
      </c>
      <c r="B4758" s="0" t="s">
        <v>445</v>
      </c>
      <c r="C4758" s="15" t="n">
        <v>45689</v>
      </c>
      <c r="D4758" s="0" t="n">
        <v>1</v>
      </c>
      <c r="E4758" s="0" t="n">
        <v>0</v>
      </c>
      <c r="F4758" s="0" t="n">
        <v>0</v>
      </c>
      <c r="G4758" s="0" t="n">
        <v>0</v>
      </c>
      <c r="H4758" s="0" t="n">
        <v>0</v>
      </c>
      <c r="I4758" s="0" t="n">
        <v>0</v>
      </c>
      <c r="J4758" s="0" t="n">
        <v>13</v>
      </c>
      <c r="K4758" s="37" t="n">
        <f aca="false">E4758+Inputs!$B$5*F4758</f>
        <v>0</v>
      </c>
      <c r="L4758" s="37" t="n">
        <f aca="false">G4758+Inputs!$B$6*H4758</f>
        <v>0</v>
      </c>
      <c r="M4758" s="37" t="n">
        <f aca="false">I4758+Inputs!$B$7*J4758</f>
        <v>16.133</v>
      </c>
      <c r="N4758" s="37" t="n">
        <f aca="false">K4758+L4758+M4758</f>
        <v>16.133</v>
      </c>
    </row>
    <row r="4759" customFormat="false" ht="15" hidden="false" customHeight="false" outlineLevel="0" collapsed="false">
      <c r="A4759" s="0" t="s">
        <v>9</v>
      </c>
      <c r="B4759" s="0" t="s">
        <v>445</v>
      </c>
      <c r="C4759" s="15" t="n">
        <v>45717</v>
      </c>
      <c r="D4759" s="0" t="n">
        <v>1</v>
      </c>
      <c r="E4759" s="0" t="n">
        <v>0</v>
      </c>
      <c r="F4759" s="0" t="n">
        <v>0</v>
      </c>
      <c r="G4759" s="0" t="n">
        <v>0</v>
      </c>
      <c r="H4759" s="0" t="n">
        <v>1</v>
      </c>
      <c r="I4759" s="0" t="n">
        <v>0</v>
      </c>
      <c r="J4759" s="0" t="n">
        <v>7</v>
      </c>
      <c r="K4759" s="37" t="n">
        <f aca="false">E4759+Inputs!$B$5*F4759</f>
        <v>0</v>
      </c>
      <c r="L4759" s="37" t="n">
        <f aca="false">G4759+Inputs!$B$6*H4759</f>
        <v>1.275</v>
      </c>
      <c r="M4759" s="37" t="n">
        <f aca="false">I4759+Inputs!$B$7*J4759</f>
        <v>8.687</v>
      </c>
      <c r="N4759" s="37" t="n">
        <f aca="false">K4759+L4759+M4759</f>
        <v>9.962</v>
      </c>
    </row>
    <row r="4760" customFormat="false" ht="15" hidden="false" customHeight="false" outlineLevel="0" collapsed="false">
      <c r="A4760" s="0" t="s">
        <v>9</v>
      </c>
      <c r="B4760" s="0" t="s">
        <v>445</v>
      </c>
      <c r="C4760" s="15" t="n">
        <v>45748</v>
      </c>
      <c r="D4760" s="0" t="n">
        <v>1</v>
      </c>
      <c r="E4760" s="0" t="n">
        <v>0</v>
      </c>
      <c r="F4760" s="0" t="n">
        <v>0</v>
      </c>
      <c r="G4760" s="0" t="n">
        <v>0</v>
      </c>
      <c r="H4760" s="0" t="n">
        <v>0</v>
      </c>
      <c r="I4760" s="0" t="n">
        <v>0</v>
      </c>
      <c r="J4760" s="0" t="n">
        <v>14</v>
      </c>
      <c r="K4760" s="37" t="n">
        <f aca="false">E4760+Inputs!$B$5*F4760</f>
        <v>0</v>
      </c>
      <c r="L4760" s="37" t="n">
        <f aca="false">G4760+Inputs!$B$6*H4760</f>
        <v>0</v>
      </c>
      <c r="M4760" s="37" t="n">
        <f aca="false">I4760+Inputs!$B$7*J4760</f>
        <v>17.374</v>
      </c>
      <c r="N4760" s="37" t="n">
        <f aca="false">K4760+L4760+M4760</f>
        <v>17.374</v>
      </c>
    </row>
    <row r="4761" customFormat="false" ht="15" hidden="false" customHeight="false" outlineLevel="0" collapsed="false">
      <c r="A4761" s="0" t="s">
        <v>9</v>
      </c>
      <c r="B4761" s="0" t="s">
        <v>445</v>
      </c>
      <c r="C4761" s="15" t="n">
        <v>45778</v>
      </c>
      <c r="D4761" s="0" t="n">
        <v>1</v>
      </c>
      <c r="E4761" s="0" t="n">
        <v>0</v>
      </c>
      <c r="F4761" s="0" t="n">
        <v>1</v>
      </c>
      <c r="G4761" s="0" t="n">
        <v>0</v>
      </c>
      <c r="H4761" s="0" t="n">
        <v>0</v>
      </c>
      <c r="I4761" s="0" t="n">
        <v>0</v>
      </c>
      <c r="J4761" s="0" t="n">
        <v>10</v>
      </c>
      <c r="K4761" s="37" t="n">
        <f aca="false">E4761+Inputs!$B$5*F4761</f>
        <v>1.275</v>
      </c>
      <c r="L4761" s="37" t="n">
        <f aca="false">G4761+Inputs!$B$6*H4761</f>
        <v>0</v>
      </c>
      <c r="M4761" s="37" t="n">
        <f aca="false">I4761+Inputs!$B$7*J4761</f>
        <v>12.41</v>
      </c>
      <c r="N4761" s="37" t="n">
        <f aca="false">K4761+L4761+M4761</f>
        <v>13.685</v>
      </c>
    </row>
    <row r="4762" customFormat="false" ht="15" hidden="false" customHeight="false" outlineLevel="0" collapsed="false">
      <c r="A4762" s="0" t="s">
        <v>9</v>
      </c>
      <c r="B4762" s="0" t="s">
        <v>445</v>
      </c>
      <c r="C4762" s="15" t="n">
        <v>45809</v>
      </c>
      <c r="D4762" s="0" t="n">
        <v>1</v>
      </c>
      <c r="E4762" s="0" t="n">
        <v>0</v>
      </c>
      <c r="F4762" s="0" t="n">
        <v>0</v>
      </c>
      <c r="G4762" s="0" t="n">
        <v>0</v>
      </c>
      <c r="H4762" s="0" t="n">
        <v>0</v>
      </c>
      <c r="I4762" s="0" t="n">
        <v>0</v>
      </c>
      <c r="J4762" s="0" t="n">
        <v>16</v>
      </c>
      <c r="K4762" s="37" t="n">
        <f aca="false">E4762+Inputs!$B$5*F4762</f>
        <v>0</v>
      </c>
      <c r="L4762" s="37" t="n">
        <f aca="false">G4762+Inputs!$B$6*H4762</f>
        <v>0</v>
      </c>
      <c r="M4762" s="37" t="n">
        <f aca="false">I4762+Inputs!$B$7*J4762</f>
        <v>19.856</v>
      </c>
      <c r="N4762" s="37" t="n">
        <f aca="false">K4762+L4762+M4762</f>
        <v>19.856</v>
      </c>
    </row>
    <row r="4763" customFormat="false" ht="15" hidden="false" customHeight="false" outlineLevel="0" collapsed="false">
      <c r="A4763" s="0" t="s">
        <v>9</v>
      </c>
      <c r="B4763" s="0" t="s">
        <v>445</v>
      </c>
      <c r="C4763" s="15" t="n">
        <v>45839</v>
      </c>
      <c r="D4763" s="0" t="n">
        <v>1</v>
      </c>
      <c r="E4763" s="0" t="n">
        <v>0</v>
      </c>
      <c r="F4763" s="0" t="n">
        <v>0</v>
      </c>
      <c r="G4763" s="0" t="n">
        <v>0</v>
      </c>
      <c r="H4763" s="0" t="n">
        <v>0</v>
      </c>
      <c r="I4763" s="0" t="n">
        <v>0</v>
      </c>
      <c r="J4763" s="0" t="n">
        <v>10</v>
      </c>
      <c r="K4763" s="37" t="n">
        <f aca="false">E4763+Inputs!$B$5*F4763</f>
        <v>0</v>
      </c>
      <c r="L4763" s="37" t="n">
        <f aca="false">G4763+Inputs!$B$6*H4763</f>
        <v>0</v>
      </c>
      <c r="M4763" s="37" t="n">
        <f aca="false">I4763+Inputs!$B$7*J4763</f>
        <v>12.41</v>
      </c>
      <c r="N4763" s="37" t="n">
        <f aca="false">K4763+L4763+M4763</f>
        <v>12.41</v>
      </c>
    </row>
    <row r="4764" customFormat="false" ht="15" hidden="false" customHeight="false" outlineLevel="0" collapsed="false">
      <c r="A4764" s="0" t="s">
        <v>9</v>
      </c>
      <c r="B4764" s="0" t="s">
        <v>445</v>
      </c>
      <c r="C4764" s="15" t="n">
        <v>45870</v>
      </c>
      <c r="D4764" s="0" t="n">
        <v>1</v>
      </c>
      <c r="E4764" s="0" t="n">
        <v>0</v>
      </c>
      <c r="F4764" s="0" t="n">
        <v>0</v>
      </c>
      <c r="G4764" s="0" t="n">
        <v>0</v>
      </c>
      <c r="H4764" s="0" t="n">
        <v>0</v>
      </c>
      <c r="I4764" s="0" t="n">
        <v>0</v>
      </c>
      <c r="J4764" s="0" t="n">
        <v>18</v>
      </c>
      <c r="K4764" s="37" t="n">
        <f aca="false">E4764+Inputs!$B$5*F4764</f>
        <v>0</v>
      </c>
      <c r="L4764" s="37" t="n">
        <f aca="false">G4764+Inputs!$B$6*H4764</f>
        <v>0</v>
      </c>
      <c r="M4764" s="37" t="n">
        <f aca="false">I4764+Inputs!$B$7*J4764</f>
        <v>22.338</v>
      </c>
      <c r="N4764" s="37" t="n">
        <f aca="false">K4764+L4764+M4764</f>
        <v>22.338</v>
      </c>
    </row>
    <row r="4765" customFormat="false" ht="15" hidden="false" customHeight="false" outlineLevel="0" collapsed="false">
      <c r="A4765" s="0" t="s">
        <v>9</v>
      </c>
      <c r="B4765" s="0" t="s">
        <v>445</v>
      </c>
      <c r="C4765" s="15" t="n">
        <v>45901</v>
      </c>
      <c r="D4765" s="0" t="n">
        <v>1</v>
      </c>
      <c r="E4765" s="0" t="n">
        <v>0</v>
      </c>
      <c r="F4765" s="0" t="n">
        <v>0</v>
      </c>
      <c r="G4765" s="0" t="n">
        <v>0</v>
      </c>
      <c r="H4765" s="0" t="n">
        <v>0</v>
      </c>
      <c r="I4765" s="0" t="n">
        <v>0</v>
      </c>
      <c r="J4765" s="0" t="n">
        <v>10</v>
      </c>
      <c r="K4765" s="37" t="n">
        <f aca="false">E4765+Inputs!$B$5*F4765</f>
        <v>0</v>
      </c>
      <c r="L4765" s="37" t="n">
        <f aca="false">G4765+Inputs!$B$6*H4765</f>
        <v>0</v>
      </c>
      <c r="M4765" s="37" t="n">
        <f aca="false">I4765+Inputs!$B$7*J4765</f>
        <v>12.41</v>
      </c>
      <c r="N4765" s="37" t="n">
        <f aca="false">K4765+L4765+M4765</f>
        <v>12.41</v>
      </c>
    </row>
    <row r="4766" customFormat="false" ht="15" hidden="false" customHeight="false" outlineLevel="0" collapsed="false">
      <c r="A4766" s="0" t="s">
        <v>9</v>
      </c>
      <c r="B4766" s="0" t="s">
        <v>445</v>
      </c>
      <c r="C4766" s="15" t="n">
        <v>45931</v>
      </c>
      <c r="D4766" s="0" t="n">
        <v>1</v>
      </c>
      <c r="E4766" s="0" t="n">
        <v>0</v>
      </c>
      <c r="F4766" s="0" t="n">
        <v>0</v>
      </c>
      <c r="G4766" s="0" t="n">
        <v>0</v>
      </c>
      <c r="H4766" s="0" t="n">
        <v>0</v>
      </c>
      <c r="I4766" s="0" t="n">
        <v>0</v>
      </c>
      <c r="J4766" s="0" t="n">
        <v>11</v>
      </c>
      <c r="K4766" s="37" t="n">
        <f aca="false">E4766+Inputs!$B$5*F4766</f>
        <v>0</v>
      </c>
      <c r="L4766" s="37" t="n">
        <f aca="false">G4766+Inputs!$B$6*H4766</f>
        <v>0</v>
      </c>
      <c r="M4766" s="37" t="n">
        <f aca="false">I4766+Inputs!$B$7*J4766</f>
        <v>13.651</v>
      </c>
      <c r="N4766" s="37" t="n">
        <f aca="false">K4766+L4766+M4766</f>
        <v>13.651</v>
      </c>
    </row>
    <row r="4767" customFormat="false" ht="15" hidden="false" customHeight="false" outlineLevel="0" collapsed="false">
      <c r="A4767" s="0" t="s">
        <v>9</v>
      </c>
      <c r="B4767" s="0" t="s">
        <v>445</v>
      </c>
      <c r="C4767" s="15" t="n">
        <v>45962</v>
      </c>
      <c r="D4767" s="0" t="n">
        <v>1</v>
      </c>
      <c r="E4767" s="0" t="n">
        <v>0</v>
      </c>
      <c r="F4767" s="0" t="n">
        <v>0</v>
      </c>
      <c r="G4767" s="0" t="n">
        <v>0</v>
      </c>
      <c r="H4767" s="0" t="n">
        <v>0</v>
      </c>
      <c r="I4767" s="0" t="n">
        <v>0</v>
      </c>
      <c r="J4767" s="0" t="n">
        <v>14</v>
      </c>
      <c r="K4767" s="37" t="n">
        <f aca="false">E4767+Inputs!$B$5*F4767</f>
        <v>0</v>
      </c>
      <c r="L4767" s="37" t="n">
        <f aca="false">G4767+Inputs!$B$6*H4767</f>
        <v>0</v>
      </c>
      <c r="M4767" s="37" t="n">
        <f aca="false">I4767+Inputs!$B$7*J4767</f>
        <v>17.374</v>
      </c>
      <c r="N4767" s="37" t="n">
        <f aca="false">K4767+L4767+M4767</f>
        <v>17.374</v>
      </c>
    </row>
    <row r="4768" customFormat="false" ht="15" hidden="false" customHeight="false" outlineLevel="0" collapsed="false">
      <c r="A4768" s="0" t="s">
        <v>9</v>
      </c>
      <c r="B4768" s="0" t="s">
        <v>445</v>
      </c>
      <c r="C4768" s="15" t="n">
        <v>45992</v>
      </c>
      <c r="D4768" s="0" t="n">
        <v>1</v>
      </c>
      <c r="E4768" s="0" t="n">
        <v>0</v>
      </c>
      <c r="F4768" s="0" t="n">
        <v>0</v>
      </c>
      <c r="G4768" s="0" t="n">
        <v>0</v>
      </c>
      <c r="H4768" s="0" t="n">
        <v>0</v>
      </c>
      <c r="I4768" s="0" t="n">
        <v>0</v>
      </c>
      <c r="J4768" s="0" t="n">
        <v>7</v>
      </c>
      <c r="K4768" s="37" t="n">
        <f aca="false">E4768+Inputs!$B$5*F4768</f>
        <v>0</v>
      </c>
      <c r="L4768" s="37" t="n">
        <f aca="false">G4768+Inputs!$B$6*H4768</f>
        <v>0</v>
      </c>
      <c r="M4768" s="37" t="n">
        <f aca="false">I4768+Inputs!$B$7*J4768</f>
        <v>8.687</v>
      </c>
      <c r="N4768" s="37" t="n">
        <f aca="false">K4768+L4768+M4768</f>
        <v>8.687</v>
      </c>
    </row>
    <row r="4769" customFormat="false" ht="15" hidden="false" customHeight="false" outlineLevel="0" collapsed="false">
      <c r="A4769" s="0" t="s">
        <v>9</v>
      </c>
      <c r="B4769" s="0" t="s">
        <v>445</v>
      </c>
      <c r="C4769" s="15" t="n">
        <v>46023</v>
      </c>
      <c r="D4769" s="0" t="n">
        <v>1</v>
      </c>
      <c r="E4769" s="0" t="n">
        <v>0</v>
      </c>
      <c r="F4769" s="0" t="n">
        <v>0</v>
      </c>
      <c r="G4769" s="0" t="n">
        <v>0</v>
      </c>
      <c r="H4769" s="0" t="n">
        <v>0</v>
      </c>
      <c r="I4769" s="0" t="n">
        <v>0</v>
      </c>
      <c r="J4769" s="0" t="n">
        <v>17</v>
      </c>
      <c r="K4769" s="37" t="n">
        <f aca="false">E4769+Inputs!$B$5*F4769</f>
        <v>0</v>
      </c>
      <c r="L4769" s="37" t="n">
        <f aca="false">G4769+Inputs!$B$6*H4769</f>
        <v>0</v>
      </c>
      <c r="M4769" s="37" t="n">
        <f aca="false">I4769+Inputs!$B$7*J4769</f>
        <v>21.097</v>
      </c>
      <c r="N4769" s="37" t="n">
        <f aca="false">K4769+L4769+M4769</f>
        <v>21.097</v>
      </c>
    </row>
    <row r="4770" customFormat="false" ht="15" hidden="false" customHeight="false" outlineLevel="0" collapsed="false">
      <c r="A4770" s="0" t="s">
        <v>9</v>
      </c>
      <c r="B4770" s="0" t="s">
        <v>445</v>
      </c>
      <c r="C4770" s="15" t="n">
        <v>46054</v>
      </c>
      <c r="D4770" s="0" t="n">
        <v>1</v>
      </c>
      <c r="E4770" s="0" t="n">
        <v>0</v>
      </c>
      <c r="F4770" s="0" t="n">
        <v>0</v>
      </c>
      <c r="G4770" s="0" t="n">
        <v>0</v>
      </c>
      <c r="H4770" s="0" t="n">
        <v>0</v>
      </c>
      <c r="I4770" s="0" t="n">
        <v>0</v>
      </c>
      <c r="J4770" s="0" t="n">
        <v>14</v>
      </c>
      <c r="K4770" s="37" t="n">
        <f aca="false">E4770+Inputs!$B$5*F4770</f>
        <v>0</v>
      </c>
      <c r="L4770" s="37" t="n">
        <f aca="false">G4770+Inputs!$B$6*H4770</f>
        <v>0</v>
      </c>
      <c r="M4770" s="37" t="n">
        <f aca="false">I4770+Inputs!$B$7*J4770</f>
        <v>17.374</v>
      </c>
      <c r="N4770" s="37" t="n">
        <f aca="false">K4770+L4770+M4770</f>
        <v>17.374</v>
      </c>
    </row>
    <row r="4771" customFormat="false" ht="15" hidden="false" customHeight="false" outlineLevel="0" collapsed="false">
      <c r="A4771" s="0" t="s">
        <v>9</v>
      </c>
      <c r="B4771" s="0" t="s">
        <v>445</v>
      </c>
      <c r="C4771" s="15" t="n">
        <v>46082</v>
      </c>
      <c r="D4771" s="0" t="n">
        <v>1</v>
      </c>
      <c r="E4771" s="0" t="n">
        <v>0</v>
      </c>
      <c r="F4771" s="0" t="n">
        <v>0</v>
      </c>
      <c r="G4771" s="0" t="n">
        <v>0</v>
      </c>
      <c r="H4771" s="0" t="n">
        <v>0</v>
      </c>
      <c r="I4771" s="0" t="n">
        <v>0</v>
      </c>
      <c r="J4771" s="0" t="n">
        <v>8</v>
      </c>
      <c r="K4771" s="37" t="n">
        <f aca="false">E4771+Inputs!$B$5*F4771</f>
        <v>0</v>
      </c>
      <c r="L4771" s="37" t="n">
        <f aca="false">G4771+Inputs!$B$6*H4771</f>
        <v>0</v>
      </c>
      <c r="M4771" s="37" t="n">
        <f aca="false">I4771+Inputs!$B$7*J4771</f>
        <v>9.928</v>
      </c>
      <c r="N4771" s="37" t="n">
        <f aca="false">K4771+L4771+M4771</f>
        <v>9.928</v>
      </c>
    </row>
    <row r="4772" customFormat="false" ht="15" hidden="false" customHeight="false" outlineLevel="0" collapsed="false">
      <c r="A4772" s="0" t="s">
        <v>9</v>
      </c>
      <c r="B4772" s="0" t="s">
        <v>445</v>
      </c>
      <c r="C4772" s="15" t="n">
        <v>46113</v>
      </c>
      <c r="D4772" s="0" t="n">
        <v>1</v>
      </c>
      <c r="E4772" s="0" t="n">
        <v>0</v>
      </c>
      <c r="F4772" s="0" t="n">
        <v>0</v>
      </c>
      <c r="G4772" s="0" t="n">
        <v>0</v>
      </c>
      <c r="H4772" s="0" t="n">
        <v>1</v>
      </c>
      <c r="I4772" s="0" t="n">
        <v>0</v>
      </c>
      <c r="J4772" s="0" t="n">
        <v>11</v>
      </c>
      <c r="K4772" s="37" t="n">
        <f aca="false">E4772+Inputs!$B$5*F4772</f>
        <v>0</v>
      </c>
      <c r="L4772" s="37" t="n">
        <f aca="false">G4772+Inputs!$B$6*H4772</f>
        <v>1.275</v>
      </c>
      <c r="M4772" s="37" t="n">
        <f aca="false">I4772+Inputs!$B$7*J4772</f>
        <v>13.651</v>
      </c>
      <c r="N4772" s="37" t="n">
        <f aca="false">K4772+L4772+M4772</f>
        <v>14.926</v>
      </c>
    </row>
    <row r="4773" customFormat="false" ht="15" hidden="false" customHeight="false" outlineLevel="0" collapsed="false">
      <c r="A4773" s="0" t="s">
        <v>9</v>
      </c>
      <c r="B4773" s="0" t="s">
        <v>445</v>
      </c>
      <c r="C4773" s="15" t="n">
        <v>46143</v>
      </c>
      <c r="D4773" s="0" t="n">
        <v>1</v>
      </c>
      <c r="E4773" s="0" t="n">
        <v>0</v>
      </c>
      <c r="F4773" s="0" t="n">
        <v>0</v>
      </c>
      <c r="G4773" s="0" t="n">
        <v>0</v>
      </c>
      <c r="H4773" s="0" t="n">
        <v>0</v>
      </c>
      <c r="I4773" s="0" t="n">
        <v>0</v>
      </c>
      <c r="J4773" s="0" t="n">
        <v>10</v>
      </c>
      <c r="K4773" s="37" t="n">
        <f aca="false">E4773+Inputs!$B$5*F4773</f>
        <v>0</v>
      </c>
      <c r="L4773" s="37" t="n">
        <f aca="false">G4773+Inputs!$B$6*H4773</f>
        <v>0</v>
      </c>
      <c r="M4773" s="37" t="n">
        <f aca="false">I4773+Inputs!$B$7*J4773</f>
        <v>12.41</v>
      </c>
      <c r="N4773" s="37" t="n">
        <f aca="false">K4773+L4773+M4773</f>
        <v>12.41</v>
      </c>
    </row>
    <row r="4774" customFormat="false" ht="15" hidden="false" customHeight="false" outlineLevel="0" collapsed="false">
      <c r="A4774" s="0" t="s">
        <v>9</v>
      </c>
      <c r="B4774" s="0" t="s">
        <v>445</v>
      </c>
      <c r="C4774" s="15" t="n">
        <v>46174</v>
      </c>
      <c r="D4774" s="0" t="n">
        <v>1</v>
      </c>
      <c r="E4774" s="0" t="n">
        <v>0</v>
      </c>
      <c r="F4774" s="0" t="n">
        <v>1</v>
      </c>
      <c r="G4774" s="0" t="n">
        <v>0</v>
      </c>
      <c r="H4774" s="0" t="n">
        <v>0</v>
      </c>
      <c r="I4774" s="0" t="n">
        <v>0</v>
      </c>
      <c r="J4774" s="0" t="n">
        <v>19</v>
      </c>
      <c r="K4774" s="37" t="n">
        <f aca="false">E4774+Inputs!$B$5*F4774</f>
        <v>1.275</v>
      </c>
      <c r="L4774" s="37" t="n">
        <f aca="false">G4774+Inputs!$B$6*H4774</f>
        <v>0</v>
      </c>
      <c r="M4774" s="37" t="n">
        <f aca="false">I4774+Inputs!$B$7*J4774</f>
        <v>23.579</v>
      </c>
      <c r="N4774" s="37" t="n">
        <f aca="false">K4774+L4774+M4774</f>
        <v>24.854</v>
      </c>
    </row>
    <row r="4775" customFormat="false" ht="15" hidden="false" customHeight="false" outlineLevel="0" collapsed="false">
      <c r="A4775" s="0" t="s">
        <v>9</v>
      </c>
      <c r="B4775" s="0" t="s">
        <v>445</v>
      </c>
      <c r="C4775" s="15" t="n">
        <v>46204</v>
      </c>
      <c r="D4775" s="0" t="n">
        <v>1</v>
      </c>
      <c r="E4775" s="0" t="n">
        <v>0</v>
      </c>
      <c r="F4775" s="0" t="n">
        <v>1</v>
      </c>
      <c r="G4775" s="0" t="n">
        <v>0</v>
      </c>
      <c r="H4775" s="0" t="n">
        <v>0</v>
      </c>
      <c r="I4775" s="0" t="n">
        <v>0</v>
      </c>
      <c r="J4775" s="0" t="n">
        <v>13</v>
      </c>
      <c r="K4775" s="37" t="n">
        <f aca="false">E4775+Inputs!$B$5*F4775</f>
        <v>1.275</v>
      </c>
      <c r="L4775" s="37" t="n">
        <f aca="false">G4775+Inputs!$B$6*H4775</f>
        <v>0</v>
      </c>
      <c r="M4775" s="37" t="n">
        <f aca="false">I4775+Inputs!$B$7*J4775</f>
        <v>16.133</v>
      </c>
      <c r="N4775" s="37" t="n">
        <f aca="false">K4775+L4775+M4775</f>
        <v>17.408</v>
      </c>
    </row>
    <row r="4776" customFormat="false" ht="15" hidden="false" customHeight="false" outlineLevel="0" collapsed="false">
      <c r="A4776" s="0" t="s">
        <v>9</v>
      </c>
      <c r="B4776" s="0" t="s">
        <v>445</v>
      </c>
      <c r="C4776" s="15" t="n">
        <v>46235</v>
      </c>
      <c r="D4776" s="0" t="n">
        <v>1</v>
      </c>
      <c r="E4776" s="0" t="n">
        <v>0</v>
      </c>
      <c r="F4776" s="0" t="n">
        <v>1</v>
      </c>
      <c r="G4776" s="0" t="n">
        <v>0</v>
      </c>
      <c r="H4776" s="0" t="n">
        <v>0</v>
      </c>
      <c r="I4776" s="0" t="n">
        <v>0</v>
      </c>
      <c r="J4776" s="0" t="n">
        <v>8</v>
      </c>
      <c r="K4776" s="37" t="n">
        <f aca="false">E4776+Inputs!$B$5*F4776</f>
        <v>1.275</v>
      </c>
      <c r="L4776" s="37" t="n">
        <f aca="false">G4776+Inputs!$B$6*H4776</f>
        <v>0</v>
      </c>
      <c r="M4776" s="37" t="n">
        <f aca="false">I4776+Inputs!$B$7*J4776</f>
        <v>9.928</v>
      </c>
      <c r="N4776" s="37" t="n">
        <f aca="false">K4776+L4776+M4776</f>
        <v>11.203</v>
      </c>
    </row>
    <row r="4777" customFormat="false" ht="15" hidden="false" customHeight="false" outlineLevel="0" collapsed="false">
      <c r="A4777" s="0" t="s">
        <v>9</v>
      </c>
      <c r="B4777" s="0" t="s">
        <v>436</v>
      </c>
      <c r="C4777" s="15" t="n">
        <v>44927</v>
      </c>
      <c r="D4777" s="0" t="n">
        <v>5</v>
      </c>
      <c r="E4777" s="0" t="n">
        <v>8</v>
      </c>
      <c r="F4777" s="0" t="n">
        <v>48</v>
      </c>
      <c r="G4777" s="0" t="n">
        <v>0</v>
      </c>
      <c r="H4777" s="0" t="n">
        <v>0</v>
      </c>
      <c r="I4777" s="0" t="n">
        <v>0</v>
      </c>
      <c r="J4777" s="0" t="n">
        <v>440</v>
      </c>
      <c r="K4777" s="37" t="n">
        <f aca="false">E4777+Inputs!$B$5*F4777</f>
        <v>69.2</v>
      </c>
      <c r="L4777" s="37" t="n">
        <f aca="false">G4777+Inputs!$B$6*H4777</f>
        <v>0</v>
      </c>
      <c r="M4777" s="37" t="n">
        <f aca="false">I4777+Inputs!$B$7*J4777</f>
        <v>546.04</v>
      </c>
      <c r="N4777" s="37" t="n">
        <f aca="false">K4777+L4777+M4777</f>
        <v>615.24</v>
      </c>
    </row>
    <row r="4778" customFormat="false" ht="15" hidden="false" customHeight="false" outlineLevel="0" collapsed="false">
      <c r="A4778" s="0" t="s">
        <v>9</v>
      </c>
      <c r="B4778" s="0" t="s">
        <v>436</v>
      </c>
      <c r="C4778" s="15" t="n">
        <v>44958</v>
      </c>
      <c r="D4778" s="0" t="n">
        <v>5</v>
      </c>
      <c r="E4778" s="0" t="n">
        <v>6</v>
      </c>
      <c r="F4778" s="0" t="n">
        <v>44</v>
      </c>
      <c r="G4778" s="0" t="n">
        <v>0</v>
      </c>
      <c r="H4778" s="0" t="n">
        <v>2</v>
      </c>
      <c r="I4778" s="0" t="n">
        <v>0</v>
      </c>
      <c r="J4778" s="0" t="n">
        <v>373</v>
      </c>
      <c r="K4778" s="37" t="n">
        <f aca="false">E4778+Inputs!$B$5*F4778</f>
        <v>62.1</v>
      </c>
      <c r="L4778" s="37" t="n">
        <f aca="false">G4778+Inputs!$B$6*H4778</f>
        <v>2.55</v>
      </c>
      <c r="M4778" s="37" t="n">
        <f aca="false">I4778+Inputs!$B$7*J4778</f>
        <v>462.893</v>
      </c>
      <c r="N4778" s="37" t="n">
        <f aca="false">K4778+L4778+M4778</f>
        <v>527.543</v>
      </c>
    </row>
    <row r="4779" customFormat="false" ht="15" hidden="false" customHeight="false" outlineLevel="0" collapsed="false">
      <c r="A4779" s="0" t="s">
        <v>9</v>
      </c>
      <c r="B4779" s="0" t="s">
        <v>436</v>
      </c>
      <c r="C4779" s="15" t="n">
        <v>44986</v>
      </c>
      <c r="D4779" s="0" t="n">
        <v>5</v>
      </c>
      <c r="E4779" s="0" t="n">
        <v>0</v>
      </c>
      <c r="F4779" s="0" t="n">
        <v>19</v>
      </c>
      <c r="G4779" s="0" t="n">
        <v>0</v>
      </c>
      <c r="H4779" s="0" t="n">
        <v>0</v>
      </c>
      <c r="I4779" s="0" t="n">
        <v>0</v>
      </c>
      <c r="J4779" s="0" t="n">
        <v>66</v>
      </c>
      <c r="K4779" s="37" t="n">
        <f aca="false">E4779+Inputs!$B$5*F4779</f>
        <v>24.225</v>
      </c>
      <c r="L4779" s="37" t="n">
        <f aca="false">G4779+Inputs!$B$6*H4779</f>
        <v>0</v>
      </c>
      <c r="M4779" s="37" t="n">
        <f aca="false">I4779+Inputs!$B$7*J4779</f>
        <v>81.906</v>
      </c>
      <c r="N4779" s="37" t="n">
        <f aca="false">K4779+L4779+M4779</f>
        <v>106.131</v>
      </c>
    </row>
    <row r="4780" customFormat="false" ht="15" hidden="false" customHeight="false" outlineLevel="0" collapsed="false">
      <c r="A4780" s="0" t="s">
        <v>9</v>
      </c>
      <c r="B4780" s="0" t="s">
        <v>436</v>
      </c>
      <c r="C4780" s="15" t="n">
        <v>45017</v>
      </c>
      <c r="D4780" s="0" t="n">
        <v>5</v>
      </c>
      <c r="E4780" s="0" t="n">
        <v>0</v>
      </c>
      <c r="F4780" s="0" t="n">
        <v>12</v>
      </c>
      <c r="G4780" s="0" t="n">
        <v>0</v>
      </c>
      <c r="H4780" s="0" t="n">
        <v>1</v>
      </c>
      <c r="I4780" s="0" t="n">
        <v>0</v>
      </c>
      <c r="J4780" s="0" t="n">
        <v>156</v>
      </c>
      <c r="K4780" s="37" t="n">
        <f aca="false">E4780+Inputs!$B$5*F4780</f>
        <v>15.3</v>
      </c>
      <c r="L4780" s="37" t="n">
        <f aca="false">G4780+Inputs!$B$6*H4780</f>
        <v>1.275</v>
      </c>
      <c r="M4780" s="37" t="n">
        <f aca="false">I4780+Inputs!$B$7*J4780</f>
        <v>193.596</v>
      </c>
      <c r="N4780" s="37" t="n">
        <f aca="false">K4780+L4780+M4780</f>
        <v>210.171</v>
      </c>
    </row>
    <row r="4781" customFormat="false" ht="15" hidden="false" customHeight="false" outlineLevel="0" collapsed="false">
      <c r="A4781" s="0" t="s">
        <v>9</v>
      </c>
      <c r="B4781" s="0" t="s">
        <v>436</v>
      </c>
      <c r="C4781" s="15" t="n">
        <v>45047</v>
      </c>
      <c r="D4781" s="0" t="n">
        <v>5</v>
      </c>
      <c r="E4781" s="0" t="n">
        <v>7</v>
      </c>
      <c r="F4781" s="0" t="n">
        <v>77</v>
      </c>
      <c r="G4781" s="0" t="n">
        <v>0</v>
      </c>
      <c r="H4781" s="0" t="n">
        <v>4</v>
      </c>
      <c r="I4781" s="0" t="n">
        <v>0</v>
      </c>
      <c r="J4781" s="0" t="n">
        <v>516</v>
      </c>
      <c r="K4781" s="37" t="n">
        <f aca="false">E4781+Inputs!$B$5*F4781</f>
        <v>105.175</v>
      </c>
      <c r="L4781" s="37" t="n">
        <f aca="false">G4781+Inputs!$B$6*H4781</f>
        <v>5.1</v>
      </c>
      <c r="M4781" s="37" t="n">
        <f aca="false">I4781+Inputs!$B$7*J4781</f>
        <v>640.356</v>
      </c>
      <c r="N4781" s="37" t="n">
        <f aca="false">K4781+L4781+M4781</f>
        <v>750.631</v>
      </c>
    </row>
    <row r="4782" customFormat="false" ht="15" hidden="false" customHeight="false" outlineLevel="0" collapsed="false">
      <c r="A4782" s="0" t="s">
        <v>9</v>
      </c>
      <c r="B4782" s="0" t="s">
        <v>436</v>
      </c>
      <c r="C4782" s="15" t="n">
        <v>45078</v>
      </c>
      <c r="D4782" s="0" t="n">
        <v>5</v>
      </c>
      <c r="E4782" s="0" t="n">
        <v>7</v>
      </c>
      <c r="F4782" s="0" t="n">
        <v>72</v>
      </c>
      <c r="G4782" s="0" t="n">
        <v>0</v>
      </c>
      <c r="H4782" s="0" t="n">
        <v>3</v>
      </c>
      <c r="I4782" s="0" t="n">
        <v>0</v>
      </c>
      <c r="J4782" s="0" t="n">
        <v>572</v>
      </c>
      <c r="K4782" s="37" t="n">
        <f aca="false">E4782+Inputs!$B$5*F4782</f>
        <v>98.8</v>
      </c>
      <c r="L4782" s="37" t="n">
        <f aca="false">G4782+Inputs!$B$6*H4782</f>
        <v>3.825</v>
      </c>
      <c r="M4782" s="37" t="n">
        <f aca="false">I4782+Inputs!$B$7*J4782</f>
        <v>709.852</v>
      </c>
      <c r="N4782" s="37" t="n">
        <f aca="false">K4782+L4782+M4782</f>
        <v>812.477</v>
      </c>
    </row>
    <row r="4783" customFormat="false" ht="15" hidden="false" customHeight="false" outlineLevel="0" collapsed="false">
      <c r="A4783" s="0" t="s">
        <v>9</v>
      </c>
      <c r="B4783" s="0" t="s">
        <v>436</v>
      </c>
      <c r="C4783" s="15" t="n">
        <v>45108</v>
      </c>
      <c r="D4783" s="0" t="n">
        <v>5</v>
      </c>
      <c r="E4783" s="0" t="n">
        <v>0</v>
      </c>
      <c r="F4783" s="0" t="n">
        <v>67</v>
      </c>
      <c r="G4783" s="0" t="n">
        <v>0</v>
      </c>
      <c r="H4783" s="0" t="n">
        <v>7</v>
      </c>
      <c r="I4783" s="0" t="n">
        <v>0</v>
      </c>
      <c r="J4783" s="0" t="n">
        <v>518</v>
      </c>
      <c r="K4783" s="37" t="n">
        <f aca="false">E4783+Inputs!$B$5*F4783</f>
        <v>85.425</v>
      </c>
      <c r="L4783" s="37" t="n">
        <f aca="false">G4783+Inputs!$B$6*H4783</f>
        <v>8.925</v>
      </c>
      <c r="M4783" s="37" t="n">
        <f aca="false">I4783+Inputs!$B$7*J4783</f>
        <v>642.838</v>
      </c>
      <c r="N4783" s="37" t="n">
        <f aca="false">K4783+L4783+M4783</f>
        <v>737.188</v>
      </c>
    </row>
    <row r="4784" customFormat="false" ht="15" hidden="false" customHeight="false" outlineLevel="0" collapsed="false">
      <c r="A4784" s="0" t="s">
        <v>9</v>
      </c>
      <c r="B4784" s="0" t="s">
        <v>436</v>
      </c>
      <c r="C4784" s="15" t="n">
        <v>45139</v>
      </c>
      <c r="D4784" s="0" t="n">
        <v>5</v>
      </c>
      <c r="E4784" s="0" t="n">
        <v>0</v>
      </c>
      <c r="F4784" s="0" t="n">
        <v>50</v>
      </c>
      <c r="G4784" s="0" t="n">
        <v>0</v>
      </c>
      <c r="H4784" s="0" t="n">
        <v>13</v>
      </c>
      <c r="I4784" s="0" t="n">
        <v>0</v>
      </c>
      <c r="J4784" s="0" t="n">
        <v>649</v>
      </c>
      <c r="K4784" s="37" t="n">
        <f aca="false">E4784+Inputs!$B$5*F4784</f>
        <v>63.75</v>
      </c>
      <c r="L4784" s="37" t="n">
        <f aca="false">G4784+Inputs!$B$6*H4784</f>
        <v>16.575</v>
      </c>
      <c r="M4784" s="37" t="n">
        <f aca="false">I4784+Inputs!$B$7*J4784</f>
        <v>805.409</v>
      </c>
      <c r="N4784" s="37" t="n">
        <f aca="false">K4784+L4784+M4784</f>
        <v>885.734</v>
      </c>
    </row>
    <row r="4785" customFormat="false" ht="15" hidden="false" customHeight="false" outlineLevel="0" collapsed="false">
      <c r="A4785" s="0" t="s">
        <v>9</v>
      </c>
      <c r="B4785" s="0" t="s">
        <v>436</v>
      </c>
      <c r="C4785" s="15" t="n">
        <v>45170</v>
      </c>
      <c r="D4785" s="0" t="n">
        <v>5</v>
      </c>
      <c r="E4785" s="0" t="n">
        <v>15</v>
      </c>
      <c r="F4785" s="0" t="n">
        <v>92</v>
      </c>
      <c r="G4785" s="0" t="n">
        <v>0</v>
      </c>
      <c r="H4785" s="0" t="n">
        <v>13</v>
      </c>
      <c r="I4785" s="0" t="n">
        <v>0</v>
      </c>
      <c r="J4785" s="0" t="n">
        <v>631</v>
      </c>
      <c r="K4785" s="37" t="n">
        <f aca="false">E4785+Inputs!$B$5*F4785</f>
        <v>132.3</v>
      </c>
      <c r="L4785" s="37" t="n">
        <f aca="false">G4785+Inputs!$B$6*H4785</f>
        <v>16.575</v>
      </c>
      <c r="M4785" s="37" t="n">
        <f aca="false">I4785+Inputs!$B$7*J4785</f>
        <v>783.071</v>
      </c>
      <c r="N4785" s="37" t="n">
        <f aca="false">K4785+L4785+M4785</f>
        <v>931.946</v>
      </c>
    </row>
    <row r="4786" customFormat="false" ht="15" hidden="false" customHeight="false" outlineLevel="0" collapsed="false">
      <c r="A4786" s="0" t="s">
        <v>9</v>
      </c>
      <c r="B4786" s="0" t="s">
        <v>436</v>
      </c>
      <c r="C4786" s="15" t="n">
        <v>45200</v>
      </c>
      <c r="D4786" s="0" t="n">
        <v>5</v>
      </c>
      <c r="E4786" s="0" t="n">
        <v>0</v>
      </c>
      <c r="F4786" s="0" t="n">
        <v>60</v>
      </c>
      <c r="G4786" s="0" t="n">
        <v>0</v>
      </c>
      <c r="H4786" s="0" t="n">
        <v>9</v>
      </c>
      <c r="I4786" s="0" t="n">
        <v>0</v>
      </c>
      <c r="J4786" s="0" t="n">
        <v>570</v>
      </c>
      <c r="K4786" s="37" t="n">
        <f aca="false">E4786+Inputs!$B$5*F4786</f>
        <v>76.5</v>
      </c>
      <c r="L4786" s="37" t="n">
        <f aca="false">G4786+Inputs!$B$6*H4786</f>
        <v>11.475</v>
      </c>
      <c r="M4786" s="37" t="n">
        <f aca="false">I4786+Inputs!$B$7*J4786</f>
        <v>707.37</v>
      </c>
      <c r="N4786" s="37" t="n">
        <f aca="false">K4786+L4786+M4786</f>
        <v>795.345</v>
      </c>
    </row>
    <row r="4787" customFormat="false" ht="15" hidden="false" customHeight="false" outlineLevel="0" collapsed="false">
      <c r="A4787" s="0" t="s">
        <v>9</v>
      </c>
      <c r="B4787" s="0" t="s">
        <v>436</v>
      </c>
      <c r="C4787" s="15" t="n">
        <v>45231</v>
      </c>
      <c r="D4787" s="0" t="n">
        <v>5</v>
      </c>
      <c r="E4787" s="0" t="n">
        <v>9</v>
      </c>
      <c r="F4787" s="0" t="n">
        <v>85</v>
      </c>
      <c r="G4787" s="0" t="n">
        <v>0</v>
      </c>
      <c r="H4787" s="0" t="n">
        <v>16</v>
      </c>
      <c r="I4787" s="0" t="n">
        <v>0</v>
      </c>
      <c r="J4787" s="0" t="n">
        <v>565</v>
      </c>
      <c r="K4787" s="37" t="n">
        <f aca="false">E4787+Inputs!$B$5*F4787</f>
        <v>117.375</v>
      </c>
      <c r="L4787" s="37" t="n">
        <f aca="false">G4787+Inputs!$B$6*H4787</f>
        <v>20.4</v>
      </c>
      <c r="M4787" s="37" t="n">
        <f aca="false">I4787+Inputs!$B$7*J4787</f>
        <v>701.165</v>
      </c>
      <c r="N4787" s="37" t="n">
        <f aca="false">K4787+L4787+M4787</f>
        <v>838.94</v>
      </c>
    </row>
    <row r="4788" customFormat="false" ht="15" hidden="false" customHeight="false" outlineLevel="0" collapsed="false">
      <c r="A4788" s="0" t="s">
        <v>9</v>
      </c>
      <c r="B4788" s="0" t="s">
        <v>436</v>
      </c>
      <c r="C4788" s="15" t="n">
        <v>45261</v>
      </c>
      <c r="D4788" s="0" t="n">
        <v>5</v>
      </c>
      <c r="E4788" s="0" t="n">
        <v>0</v>
      </c>
      <c r="F4788" s="0" t="n">
        <v>57</v>
      </c>
      <c r="G4788" s="0" t="n">
        <v>0</v>
      </c>
      <c r="H4788" s="0" t="n">
        <v>7</v>
      </c>
      <c r="I4788" s="0" t="n">
        <v>0</v>
      </c>
      <c r="J4788" s="0" t="n">
        <v>402</v>
      </c>
      <c r="K4788" s="37" t="n">
        <f aca="false">E4788+Inputs!$B$5*F4788</f>
        <v>72.675</v>
      </c>
      <c r="L4788" s="37" t="n">
        <f aca="false">G4788+Inputs!$B$6*H4788</f>
        <v>8.925</v>
      </c>
      <c r="M4788" s="37" t="n">
        <f aca="false">I4788+Inputs!$B$7*J4788</f>
        <v>498.882</v>
      </c>
      <c r="N4788" s="37" t="n">
        <f aca="false">K4788+L4788+M4788</f>
        <v>580.482</v>
      </c>
    </row>
    <row r="4789" customFormat="false" ht="15" hidden="false" customHeight="false" outlineLevel="0" collapsed="false">
      <c r="A4789" s="0" t="s">
        <v>9</v>
      </c>
      <c r="B4789" s="0" t="s">
        <v>436</v>
      </c>
      <c r="C4789" s="15" t="n">
        <v>45292</v>
      </c>
      <c r="D4789" s="0" t="n">
        <v>5</v>
      </c>
      <c r="E4789" s="0" t="n">
        <v>0</v>
      </c>
      <c r="F4789" s="0" t="n">
        <v>60</v>
      </c>
      <c r="G4789" s="0" t="n">
        <v>0</v>
      </c>
      <c r="H4789" s="0" t="n">
        <v>6</v>
      </c>
      <c r="I4789" s="0" t="n">
        <v>0</v>
      </c>
      <c r="J4789" s="0" t="n">
        <v>443</v>
      </c>
      <c r="K4789" s="37" t="n">
        <f aca="false">E4789+Inputs!$B$5*F4789</f>
        <v>76.5</v>
      </c>
      <c r="L4789" s="37" t="n">
        <f aca="false">G4789+Inputs!$B$6*H4789</f>
        <v>7.65</v>
      </c>
      <c r="M4789" s="37" t="n">
        <f aca="false">I4789+Inputs!$B$7*J4789</f>
        <v>549.763</v>
      </c>
      <c r="N4789" s="37" t="n">
        <f aca="false">K4789+L4789+M4789</f>
        <v>633.913</v>
      </c>
    </row>
    <row r="4790" customFormat="false" ht="15" hidden="false" customHeight="false" outlineLevel="0" collapsed="false">
      <c r="A4790" s="0" t="s">
        <v>9</v>
      </c>
      <c r="B4790" s="0" t="s">
        <v>436</v>
      </c>
      <c r="C4790" s="15" t="n">
        <v>45323</v>
      </c>
      <c r="D4790" s="0" t="n">
        <v>5</v>
      </c>
      <c r="E4790" s="0" t="n">
        <v>0</v>
      </c>
      <c r="F4790" s="0" t="n">
        <v>12</v>
      </c>
      <c r="G4790" s="0" t="n">
        <v>0</v>
      </c>
      <c r="H4790" s="0" t="n">
        <v>1</v>
      </c>
      <c r="I4790" s="0" t="n">
        <v>0</v>
      </c>
      <c r="J4790" s="0" t="n">
        <v>69</v>
      </c>
      <c r="K4790" s="37" t="n">
        <f aca="false">E4790+Inputs!$B$5*F4790</f>
        <v>15.3</v>
      </c>
      <c r="L4790" s="37" t="n">
        <f aca="false">G4790+Inputs!$B$6*H4790</f>
        <v>1.275</v>
      </c>
      <c r="M4790" s="37" t="n">
        <f aca="false">I4790+Inputs!$B$7*J4790</f>
        <v>85.629</v>
      </c>
      <c r="N4790" s="37" t="n">
        <f aca="false">K4790+L4790+M4790</f>
        <v>102.204</v>
      </c>
    </row>
    <row r="4791" customFormat="false" ht="15" hidden="false" customHeight="false" outlineLevel="0" collapsed="false">
      <c r="A4791" s="0" t="s">
        <v>9</v>
      </c>
      <c r="B4791" s="0" t="s">
        <v>436</v>
      </c>
      <c r="C4791" s="15" t="n">
        <v>45352</v>
      </c>
      <c r="D4791" s="0" t="n">
        <v>5</v>
      </c>
      <c r="E4791" s="0" t="n">
        <v>0</v>
      </c>
      <c r="F4791" s="0" t="n">
        <v>19</v>
      </c>
      <c r="G4791" s="0" t="n">
        <v>0</v>
      </c>
      <c r="H4791" s="0" t="n">
        <v>2</v>
      </c>
      <c r="I4791" s="0" t="n">
        <v>0</v>
      </c>
      <c r="J4791" s="0" t="n">
        <v>141</v>
      </c>
      <c r="K4791" s="37" t="n">
        <f aca="false">E4791+Inputs!$B$5*F4791</f>
        <v>24.225</v>
      </c>
      <c r="L4791" s="37" t="n">
        <f aca="false">G4791+Inputs!$B$6*H4791</f>
        <v>2.55</v>
      </c>
      <c r="M4791" s="37" t="n">
        <f aca="false">I4791+Inputs!$B$7*J4791</f>
        <v>174.981</v>
      </c>
      <c r="N4791" s="37" t="n">
        <f aca="false">K4791+L4791+M4791</f>
        <v>201.756</v>
      </c>
    </row>
    <row r="4792" customFormat="false" ht="15" hidden="false" customHeight="false" outlineLevel="0" collapsed="false">
      <c r="A4792" s="0" t="s">
        <v>9</v>
      </c>
      <c r="B4792" s="0" t="s">
        <v>436</v>
      </c>
      <c r="C4792" s="15" t="n">
        <v>45383</v>
      </c>
      <c r="D4792" s="0" t="n">
        <v>5</v>
      </c>
      <c r="E4792" s="0" t="n">
        <v>0</v>
      </c>
      <c r="F4792" s="0" t="n">
        <v>48</v>
      </c>
      <c r="G4792" s="0" t="n">
        <v>0</v>
      </c>
      <c r="H4792" s="0" t="n">
        <v>7</v>
      </c>
      <c r="I4792" s="0" t="n">
        <v>0</v>
      </c>
      <c r="J4792" s="0" t="n">
        <v>393</v>
      </c>
      <c r="K4792" s="37" t="n">
        <f aca="false">E4792+Inputs!$B$5*F4792</f>
        <v>61.2</v>
      </c>
      <c r="L4792" s="37" t="n">
        <f aca="false">G4792+Inputs!$B$6*H4792</f>
        <v>8.925</v>
      </c>
      <c r="M4792" s="37" t="n">
        <f aca="false">I4792+Inputs!$B$7*J4792</f>
        <v>487.713</v>
      </c>
      <c r="N4792" s="37" t="n">
        <f aca="false">K4792+L4792+M4792</f>
        <v>557.838</v>
      </c>
    </row>
    <row r="4793" customFormat="false" ht="15" hidden="false" customHeight="false" outlineLevel="0" collapsed="false">
      <c r="A4793" s="0" t="s">
        <v>9</v>
      </c>
      <c r="B4793" s="0" t="s">
        <v>436</v>
      </c>
      <c r="C4793" s="15" t="n">
        <v>45413</v>
      </c>
      <c r="D4793" s="0" t="n">
        <v>5</v>
      </c>
      <c r="E4793" s="0" t="n">
        <v>0</v>
      </c>
      <c r="F4793" s="0" t="n">
        <v>45</v>
      </c>
      <c r="G4793" s="0" t="n">
        <v>0</v>
      </c>
      <c r="H4793" s="0" t="n">
        <v>5</v>
      </c>
      <c r="I4793" s="0" t="n">
        <v>0</v>
      </c>
      <c r="J4793" s="0" t="n">
        <v>374</v>
      </c>
      <c r="K4793" s="37" t="n">
        <f aca="false">E4793+Inputs!$B$5*F4793</f>
        <v>57.375</v>
      </c>
      <c r="L4793" s="37" t="n">
        <f aca="false">G4793+Inputs!$B$6*H4793</f>
        <v>6.375</v>
      </c>
      <c r="M4793" s="37" t="n">
        <f aca="false">I4793+Inputs!$B$7*J4793</f>
        <v>464.134</v>
      </c>
      <c r="N4793" s="37" t="n">
        <f aca="false">K4793+L4793+M4793</f>
        <v>527.884</v>
      </c>
    </row>
    <row r="4794" customFormat="false" ht="15" hidden="false" customHeight="false" outlineLevel="0" collapsed="false">
      <c r="A4794" s="0" t="s">
        <v>9</v>
      </c>
      <c r="B4794" s="0" t="s">
        <v>436</v>
      </c>
      <c r="C4794" s="15" t="n">
        <v>45444</v>
      </c>
      <c r="D4794" s="0" t="n">
        <v>5</v>
      </c>
      <c r="E4794" s="0" t="n">
        <v>0</v>
      </c>
      <c r="F4794" s="0" t="n">
        <v>81</v>
      </c>
      <c r="G4794" s="0" t="n">
        <v>0</v>
      </c>
      <c r="H4794" s="0" t="n">
        <v>9</v>
      </c>
      <c r="I4794" s="0" t="n">
        <v>0</v>
      </c>
      <c r="J4794" s="0" t="n">
        <v>598</v>
      </c>
      <c r="K4794" s="37" t="n">
        <f aca="false">E4794+Inputs!$B$5*F4794</f>
        <v>103.275</v>
      </c>
      <c r="L4794" s="37" t="n">
        <f aca="false">G4794+Inputs!$B$6*H4794</f>
        <v>11.475</v>
      </c>
      <c r="M4794" s="37" t="n">
        <f aca="false">I4794+Inputs!$B$7*J4794</f>
        <v>742.118</v>
      </c>
      <c r="N4794" s="37" t="n">
        <f aca="false">K4794+L4794+M4794</f>
        <v>856.868</v>
      </c>
    </row>
    <row r="4795" customFormat="false" ht="15" hidden="false" customHeight="false" outlineLevel="0" collapsed="false">
      <c r="A4795" s="0" t="s">
        <v>9</v>
      </c>
      <c r="B4795" s="0" t="s">
        <v>436</v>
      </c>
      <c r="C4795" s="15" t="n">
        <v>45474</v>
      </c>
      <c r="D4795" s="0" t="n">
        <v>5</v>
      </c>
      <c r="E4795" s="0" t="n">
        <v>0</v>
      </c>
      <c r="F4795" s="0" t="n">
        <v>72</v>
      </c>
      <c r="G4795" s="0" t="n">
        <v>0</v>
      </c>
      <c r="H4795" s="0" t="n">
        <v>11</v>
      </c>
      <c r="I4795" s="0" t="n">
        <v>0</v>
      </c>
      <c r="J4795" s="0" t="n">
        <v>557</v>
      </c>
      <c r="K4795" s="37" t="n">
        <f aca="false">E4795+Inputs!$B$5*F4795</f>
        <v>91.8</v>
      </c>
      <c r="L4795" s="37" t="n">
        <f aca="false">G4795+Inputs!$B$6*H4795</f>
        <v>14.025</v>
      </c>
      <c r="M4795" s="37" t="n">
        <f aca="false">I4795+Inputs!$B$7*J4795</f>
        <v>691.237</v>
      </c>
      <c r="N4795" s="37" t="n">
        <f aca="false">K4795+L4795+M4795</f>
        <v>797.062</v>
      </c>
    </row>
    <row r="4796" customFormat="false" ht="15" hidden="false" customHeight="false" outlineLevel="0" collapsed="false">
      <c r="A4796" s="0" t="s">
        <v>9</v>
      </c>
      <c r="B4796" s="0" t="s">
        <v>436</v>
      </c>
      <c r="C4796" s="15" t="n">
        <v>45505</v>
      </c>
      <c r="D4796" s="0" t="n">
        <v>5</v>
      </c>
      <c r="E4796" s="0" t="n">
        <v>0</v>
      </c>
      <c r="F4796" s="0" t="n">
        <v>56</v>
      </c>
      <c r="G4796" s="0" t="n">
        <v>0</v>
      </c>
      <c r="H4796" s="0" t="n">
        <v>20</v>
      </c>
      <c r="I4796" s="0" t="n">
        <v>0</v>
      </c>
      <c r="J4796" s="0" t="n">
        <v>481</v>
      </c>
      <c r="K4796" s="37" t="n">
        <f aca="false">E4796+Inputs!$B$5*F4796</f>
        <v>71.4</v>
      </c>
      <c r="L4796" s="37" t="n">
        <f aca="false">G4796+Inputs!$B$6*H4796</f>
        <v>25.5</v>
      </c>
      <c r="M4796" s="37" t="n">
        <f aca="false">I4796+Inputs!$B$7*J4796</f>
        <v>596.921</v>
      </c>
      <c r="N4796" s="37" t="n">
        <f aca="false">K4796+L4796+M4796</f>
        <v>693.821</v>
      </c>
    </row>
    <row r="4797" customFormat="false" ht="15" hidden="false" customHeight="false" outlineLevel="0" collapsed="false">
      <c r="A4797" s="0" t="s">
        <v>9</v>
      </c>
      <c r="B4797" s="0" t="s">
        <v>436</v>
      </c>
      <c r="C4797" s="15" t="n">
        <v>45536</v>
      </c>
      <c r="D4797" s="0" t="n">
        <v>5</v>
      </c>
      <c r="E4797" s="0" t="n">
        <v>0</v>
      </c>
      <c r="F4797" s="0" t="n">
        <v>69</v>
      </c>
      <c r="G4797" s="0" t="n">
        <v>0</v>
      </c>
      <c r="H4797" s="0" t="n">
        <v>14</v>
      </c>
      <c r="I4797" s="0" t="n">
        <v>0</v>
      </c>
      <c r="J4797" s="0" t="n">
        <v>507</v>
      </c>
      <c r="K4797" s="37" t="n">
        <f aca="false">E4797+Inputs!$B$5*F4797</f>
        <v>87.975</v>
      </c>
      <c r="L4797" s="37" t="n">
        <f aca="false">G4797+Inputs!$B$6*H4797</f>
        <v>17.85</v>
      </c>
      <c r="M4797" s="37" t="n">
        <f aca="false">I4797+Inputs!$B$7*J4797</f>
        <v>629.187</v>
      </c>
      <c r="N4797" s="37" t="n">
        <f aca="false">K4797+L4797+M4797</f>
        <v>735.012</v>
      </c>
    </row>
    <row r="4798" customFormat="false" ht="15" hidden="false" customHeight="false" outlineLevel="0" collapsed="false">
      <c r="A4798" s="0" t="s">
        <v>9</v>
      </c>
      <c r="B4798" s="0" t="s">
        <v>436</v>
      </c>
      <c r="C4798" s="15" t="n">
        <v>45566</v>
      </c>
      <c r="D4798" s="0" t="n">
        <v>5</v>
      </c>
      <c r="E4798" s="0" t="n">
        <v>0</v>
      </c>
      <c r="F4798" s="0" t="n">
        <v>63</v>
      </c>
      <c r="G4798" s="0" t="n">
        <v>0</v>
      </c>
      <c r="H4798" s="0" t="n">
        <v>16</v>
      </c>
      <c r="I4798" s="0" t="n">
        <v>0</v>
      </c>
      <c r="J4798" s="0" t="n">
        <v>493</v>
      </c>
      <c r="K4798" s="37" t="n">
        <f aca="false">E4798+Inputs!$B$5*F4798</f>
        <v>80.325</v>
      </c>
      <c r="L4798" s="37" t="n">
        <f aca="false">G4798+Inputs!$B$6*H4798</f>
        <v>20.4</v>
      </c>
      <c r="M4798" s="37" t="n">
        <f aca="false">I4798+Inputs!$B$7*J4798</f>
        <v>611.813</v>
      </c>
      <c r="N4798" s="37" t="n">
        <f aca="false">K4798+L4798+M4798</f>
        <v>712.538</v>
      </c>
    </row>
    <row r="4799" customFormat="false" ht="15" hidden="false" customHeight="false" outlineLevel="0" collapsed="false">
      <c r="A4799" s="0" t="s">
        <v>9</v>
      </c>
      <c r="B4799" s="0" t="s">
        <v>436</v>
      </c>
      <c r="C4799" s="15" t="n">
        <v>45597</v>
      </c>
      <c r="D4799" s="0" t="n">
        <v>5</v>
      </c>
      <c r="E4799" s="0" t="n">
        <v>0</v>
      </c>
      <c r="F4799" s="0" t="n">
        <v>63</v>
      </c>
      <c r="G4799" s="0" t="n">
        <v>0</v>
      </c>
      <c r="H4799" s="0" t="n">
        <v>18</v>
      </c>
      <c r="I4799" s="0" t="n">
        <v>0</v>
      </c>
      <c r="J4799" s="0" t="n">
        <v>483</v>
      </c>
      <c r="K4799" s="37" t="n">
        <f aca="false">E4799+Inputs!$B$5*F4799</f>
        <v>80.325</v>
      </c>
      <c r="L4799" s="37" t="n">
        <f aca="false">G4799+Inputs!$B$6*H4799</f>
        <v>22.95</v>
      </c>
      <c r="M4799" s="37" t="n">
        <f aca="false">I4799+Inputs!$B$7*J4799</f>
        <v>599.403</v>
      </c>
      <c r="N4799" s="37" t="n">
        <f aca="false">K4799+L4799+M4799</f>
        <v>702.678</v>
      </c>
    </row>
    <row r="4800" customFormat="false" ht="15" hidden="false" customHeight="false" outlineLevel="0" collapsed="false">
      <c r="A4800" s="0" t="s">
        <v>9</v>
      </c>
      <c r="B4800" s="0" t="s">
        <v>436</v>
      </c>
      <c r="C4800" s="15" t="n">
        <v>45627</v>
      </c>
      <c r="D4800" s="0" t="n">
        <v>5</v>
      </c>
      <c r="E4800" s="0" t="n">
        <v>0</v>
      </c>
      <c r="F4800" s="0" t="n">
        <v>74</v>
      </c>
      <c r="G4800" s="0" t="n">
        <v>0</v>
      </c>
      <c r="H4800" s="0" t="n">
        <v>16</v>
      </c>
      <c r="I4800" s="0" t="n">
        <v>0</v>
      </c>
      <c r="J4800" s="0" t="n">
        <v>459</v>
      </c>
      <c r="K4800" s="37" t="n">
        <f aca="false">E4800+Inputs!$B$5*F4800</f>
        <v>94.35</v>
      </c>
      <c r="L4800" s="37" t="n">
        <f aca="false">G4800+Inputs!$B$6*H4800</f>
        <v>20.4</v>
      </c>
      <c r="M4800" s="37" t="n">
        <f aca="false">I4800+Inputs!$B$7*J4800</f>
        <v>569.619</v>
      </c>
      <c r="N4800" s="37" t="n">
        <f aca="false">K4800+L4800+M4800</f>
        <v>684.369</v>
      </c>
    </row>
    <row r="4801" customFormat="false" ht="15" hidden="false" customHeight="false" outlineLevel="0" collapsed="false">
      <c r="A4801" s="0" t="s">
        <v>9</v>
      </c>
      <c r="B4801" s="0" t="s">
        <v>436</v>
      </c>
      <c r="C4801" s="15" t="n">
        <v>45658</v>
      </c>
      <c r="D4801" s="0" t="n">
        <v>5</v>
      </c>
      <c r="E4801" s="0" t="n">
        <v>0</v>
      </c>
      <c r="F4801" s="0" t="n">
        <v>31</v>
      </c>
      <c r="G4801" s="0" t="n">
        <v>0</v>
      </c>
      <c r="H4801" s="0" t="n">
        <v>13</v>
      </c>
      <c r="I4801" s="0" t="n">
        <v>0</v>
      </c>
      <c r="J4801" s="0" t="n">
        <v>437</v>
      </c>
      <c r="K4801" s="37" t="n">
        <f aca="false">E4801+Inputs!$B$5*F4801</f>
        <v>39.525</v>
      </c>
      <c r="L4801" s="37" t="n">
        <f aca="false">G4801+Inputs!$B$6*H4801</f>
        <v>16.575</v>
      </c>
      <c r="M4801" s="37" t="n">
        <f aca="false">I4801+Inputs!$B$7*J4801</f>
        <v>542.317</v>
      </c>
      <c r="N4801" s="37" t="n">
        <f aca="false">K4801+L4801+M4801</f>
        <v>598.417</v>
      </c>
    </row>
    <row r="4802" customFormat="false" ht="15" hidden="false" customHeight="false" outlineLevel="0" collapsed="false">
      <c r="A4802" s="0" t="s">
        <v>9</v>
      </c>
      <c r="B4802" s="0" t="s">
        <v>436</v>
      </c>
      <c r="C4802" s="15" t="n">
        <v>45689</v>
      </c>
      <c r="D4802" s="0" t="n">
        <v>5</v>
      </c>
      <c r="E4802" s="0" t="n">
        <v>0</v>
      </c>
      <c r="F4802" s="0" t="n">
        <v>62</v>
      </c>
      <c r="G4802" s="0" t="n">
        <v>0</v>
      </c>
      <c r="H4802" s="0" t="n">
        <v>24</v>
      </c>
      <c r="I4802" s="0" t="n">
        <v>0</v>
      </c>
      <c r="J4802" s="0" t="n">
        <v>509</v>
      </c>
      <c r="K4802" s="37" t="n">
        <f aca="false">E4802+Inputs!$B$5*F4802</f>
        <v>79.05</v>
      </c>
      <c r="L4802" s="37" t="n">
        <f aca="false">G4802+Inputs!$B$6*H4802</f>
        <v>30.6</v>
      </c>
      <c r="M4802" s="37" t="n">
        <f aca="false">I4802+Inputs!$B$7*J4802</f>
        <v>631.669</v>
      </c>
      <c r="N4802" s="37" t="n">
        <f aca="false">K4802+L4802+M4802</f>
        <v>741.319</v>
      </c>
    </row>
    <row r="4803" customFormat="false" ht="15" hidden="false" customHeight="false" outlineLevel="0" collapsed="false">
      <c r="A4803" s="0" t="s">
        <v>9</v>
      </c>
      <c r="B4803" s="0" t="s">
        <v>436</v>
      </c>
      <c r="C4803" s="15" t="n">
        <v>45717</v>
      </c>
      <c r="D4803" s="0" t="n">
        <v>5</v>
      </c>
      <c r="E4803" s="0" t="n">
        <v>0</v>
      </c>
      <c r="F4803" s="0" t="n">
        <v>79</v>
      </c>
      <c r="G4803" s="0" t="n">
        <v>0</v>
      </c>
      <c r="H4803" s="0" t="n">
        <v>34</v>
      </c>
      <c r="I4803" s="0" t="n">
        <v>0</v>
      </c>
      <c r="J4803" s="0" t="n">
        <v>470</v>
      </c>
      <c r="K4803" s="37" t="n">
        <f aca="false">E4803+Inputs!$B$5*F4803</f>
        <v>100.725</v>
      </c>
      <c r="L4803" s="37" t="n">
        <f aca="false">G4803+Inputs!$B$6*H4803</f>
        <v>43.35</v>
      </c>
      <c r="M4803" s="37" t="n">
        <f aca="false">I4803+Inputs!$B$7*J4803</f>
        <v>583.27</v>
      </c>
      <c r="N4803" s="37" t="n">
        <f aca="false">K4803+L4803+M4803</f>
        <v>727.345</v>
      </c>
    </row>
    <row r="4804" customFormat="false" ht="15" hidden="false" customHeight="false" outlineLevel="0" collapsed="false">
      <c r="A4804" s="0" t="s">
        <v>9</v>
      </c>
      <c r="B4804" s="0" t="s">
        <v>436</v>
      </c>
      <c r="C4804" s="15" t="n">
        <v>45748</v>
      </c>
      <c r="D4804" s="0" t="n">
        <v>5</v>
      </c>
      <c r="E4804" s="0" t="n">
        <v>0</v>
      </c>
      <c r="F4804" s="0" t="n">
        <v>50</v>
      </c>
      <c r="G4804" s="0" t="n">
        <v>0</v>
      </c>
      <c r="H4804" s="0" t="n">
        <v>5</v>
      </c>
      <c r="I4804" s="0" t="n">
        <v>0</v>
      </c>
      <c r="J4804" s="0" t="n">
        <v>438</v>
      </c>
      <c r="K4804" s="37" t="n">
        <f aca="false">E4804+Inputs!$B$5*F4804</f>
        <v>63.75</v>
      </c>
      <c r="L4804" s="37" t="n">
        <f aca="false">G4804+Inputs!$B$6*H4804</f>
        <v>6.375</v>
      </c>
      <c r="M4804" s="37" t="n">
        <f aca="false">I4804+Inputs!$B$7*J4804</f>
        <v>543.558</v>
      </c>
      <c r="N4804" s="37" t="n">
        <f aca="false">K4804+L4804+M4804</f>
        <v>613.683</v>
      </c>
    </row>
    <row r="4805" customFormat="false" ht="15" hidden="false" customHeight="false" outlineLevel="0" collapsed="false">
      <c r="A4805" s="0" t="s">
        <v>9</v>
      </c>
      <c r="B4805" s="0" t="s">
        <v>436</v>
      </c>
      <c r="C4805" s="15" t="n">
        <v>45778</v>
      </c>
      <c r="D4805" s="0" t="n">
        <v>5</v>
      </c>
      <c r="E4805" s="0" t="n">
        <v>6</v>
      </c>
      <c r="F4805" s="0" t="n">
        <v>95</v>
      </c>
      <c r="G4805" s="0" t="n">
        <v>0</v>
      </c>
      <c r="H4805" s="0" t="n">
        <v>13</v>
      </c>
      <c r="I4805" s="0" t="n">
        <v>0</v>
      </c>
      <c r="J4805" s="0" t="n">
        <v>545</v>
      </c>
      <c r="K4805" s="37" t="n">
        <f aca="false">E4805+Inputs!$B$5*F4805</f>
        <v>127.125</v>
      </c>
      <c r="L4805" s="37" t="n">
        <f aca="false">G4805+Inputs!$B$6*H4805</f>
        <v>16.575</v>
      </c>
      <c r="M4805" s="37" t="n">
        <f aca="false">I4805+Inputs!$B$7*J4805</f>
        <v>676.345</v>
      </c>
      <c r="N4805" s="37" t="n">
        <f aca="false">K4805+L4805+M4805</f>
        <v>820.045</v>
      </c>
    </row>
    <row r="4806" customFormat="false" ht="15" hidden="false" customHeight="false" outlineLevel="0" collapsed="false">
      <c r="A4806" s="0" t="s">
        <v>9</v>
      </c>
      <c r="B4806" s="0" t="s">
        <v>436</v>
      </c>
      <c r="C4806" s="15" t="n">
        <v>45809</v>
      </c>
      <c r="D4806" s="0" t="n">
        <v>5</v>
      </c>
      <c r="E4806" s="0" t="n">
        <v>7</v>
      </c>
      <c r="F4806" s="0" t="n">
        <v>107</v>
      </c>
      <c r="G4806" s="0" t="n">
        <v>0</v>
      </c>
      <c r="H4806" s="0" t="n">
        <v>14</v>
      </c>
      <c r="I4806" s="0" t="n">
        <v>0</v>
      </c>
      <c r="J4806" s="0" t="n">
        <v>584</v>
      </c>
      <c r="K4806" s="37" t="n">
        <f aca="false">E4806+Inputs!$B$5*F4806</f>
        <v>143.425</v>
      </c>
      <c r="L4806" s="37" t="n">
        <f aca="false">G4806+Inputs!$B$6*H4806</f>
        <v>17.85</v>
      </c>
      <c r="M4806" s="37" t="n">
        <f aca="false">I4806+Inputs!$B$7*J4806</f>
        <v>724.744</v>
      </c>
      <c r="N4806" s="37" t="n">
        <f aca="false">K4806+L4806+M4806</f>
        <v>886.019</v>
      </c>
    </row>
    <row r="4807" customFormat="false" ht="15" hidden="false" customHeight="false" outlineLevel="0" collapsed="false">
      <c r="A4807" s="0" t="s">
        <v>9</v>
      </c>
      <c r="B4807" s="0" t="s">
        <v>436</v>
      </c>
      <c r="C4807" s="15" t="n">
        <v>45839</v>
      </c>
      <c r="D4807" s="0" t="n">
        <v>5</v>
      </c>
      <c r="E4807" s="0" t="n">
        <v>7</v>
      </c>
      <c r="F4807" s="0" t="n">
        <v>67</v>
      </c>
      <c r="G4807" s="0" t="n">
        <v>0</v>
      </c>
      <c r="H4807" s="0" t="n">
        <v>12</v>
      </c>
      <c r="I4807" s="0" t="n">
        <v>0</v>
      </c>
      <c r="J4807" s="0" t="n">
        <v>533</v>
      </c>
      <c r="K4807" s="37" t="n">
        <f aca="false">E4807+Inputs!$B$5*F4807</f>
        <v>92.425</v>
      </c>
      <c r="L4807" s="37" t="n">
        <f aca="false">G4807+Inputs!$B$6*H4807</f>
        <v>15.3</v>
      </c>
      <c r="M4807" s="37" t="n">
        <f aca="false">I4807+Inputs!$B$7*J4807</f>
        <v>661.453</v>
      </c>
      <c r="N4807" s="37" t="n">
        <f aca="false">K4807+L4807+M4807</f>
        <v>769.178</v>
      </c>
    </row>
    <row r="4808" customFormat="false" ht="15" hidden="false" customHeight="false" outlineLevel="0" collapsed="false">
      <c r="A4808" s="0" t="s">
        <v>9</v>
      </c>
      <c r="B4808" s="0" t="s">
        <v>436</v>
      </c>
      <c r="C4808" s="15" t="n">
        <v>45870</v>
      </c>
      <c r="D4808" s="0" t="n">
        <v>5</v>
      </c>
      <c r="E4808" s="0" t="n">
        <v>0</v>
      </c>
      <c r="F4808" s="0" t="n">
        <v>86</v>
      </c>
      <c r="G4808" s="0" t="n">
        <v>0</v>
      </c>
      <c r="H4808" s="0" t="n">
        <v>10</v>
      </c>
      <c r="I4808" s="0" t="n">
        <v>0</v>
      </c>
      <c r="J4808" s="0" t="n">
        <v>469</v>
      </c>
      <c r="K4808" s="37" t="n">
        <f aca="false">E4808+Inputs!$B$5*F4808</f>
        <v>109.65</v>
      </c>
      <c r="L4808" s="37" t="n">
        <f aca="false">G4808+Inputs!$B$6*H4808</f>
        <v>12.75</v>
      </c>
      <c r="M4808" s="37" t="n">
        <f aca="false">I4808+Inputs!$B$7*J4808</f>
        <v>582.029</v>
      </c>
      <c r="N4808" s="37" t="n">
        <f aca="false">K4808+L4808+M4808</f>
        <v>704.429</v>
      </c>
    </row>
    <row r="4809" customFormat="false" ht="15" hidden="false" customHeight="false" outlineLevel="0" collapsed="false">
      <c r="A4809" s="0" t="s">
        <v>9</v>
      </c>
      <c r="B4809" s="0" t="s">
        <v>436</v>
      </c>
      <c r="C4809" s="15" t="n">
        <v>45901</v>
      </c>
      <c r="D4809" s="0" t="n">
        <v>5</v>
      </c>
      <c r="E4809" s="0" t="n">
        <v>16</v>
      </c>
      <c r="F4809" s="0" t="n">
        <v>109</v>
      </c>
      <c r="G4809" s="0" t="n">
        <v>0</v>
      </c>
      <c r="H4809" s="0" t="n">
        <v>17</v>
      </c>
      <c r="I4809" s="0" t="n">
        <v>0</v>
      </c>
      <c r="J4809" s="0" t="n">
        <v>499</v>
      </c>
      <c r="K4809" s="37" t="n">
        <f aca="false">E4809+Inputs!$B$5*F4809</f>
        <v>154.975</v>
      </c>
      <c r="L4809" s="37" t="n">
        <f aca="false">G4809+Inputs!$B$6*H4809</f>
        <v>21.675</v>
      </c>
      <c r="M4809" s="37" t="n">
        <f aca="false">I4809+Inputs!$B$7*J4809</f>
        <v>619.259</v>
      </c>
      <c r="N4809" s="37" t="n">
        <f aca="false">K4809+L4809+M4809</f>
        <v>795.909</v>
      </c>
    </row>
    <row r="4810" customFormat="false" ht="15" hidden="false" customHeight="false" outlineLevel="0" collapsed="false">
      <c r="A4810" s="0" t="s">
        <v>9</v>
      </c>
      <c r="B4810" s="0" t="s">
        <v>436</v>
      </c>
      <c r="C4810" s="15" t="n">
        <v>45931</v>
      </c>
      <c r="D4810" s="0" t="n">
        <v>5</v>
      </c>
      <c r="E4810" s="0" t="n">
        <v>0</v>
      </c>
      <c r="F4810" s="0" t="n">
        <v>79</v>
      </c>
      <c r="G4810" s="0" t="n">
        <v>0</v>
      </c>
      <c r="H4810" s="0" t="n">
        <v>28</v>
      </c>
      <c r="I4810" s="0" t="n">
        <v>0</v>
      </c>
      <c r="J4810" s="0" t="n">
        <v>487</v>
      </c>
      <c r="K4810" s="37" t="n">
        <f aca="false">E4810+Inputs!$B$5*F4810</f>
        <v>100.725</v>
      </c>
      <c r="L4810" s="37" t="n">
        <f aca="false">G4810+Inputs!$B$6*H4810</f>
        <v>35.7</v>
      </c>
      <c r="M4810" s="37" t="n">
        <f aca="false">I4810+Inputs!$B$7*J4810</f>
        <v>604.367</v>
      </c>
      <c r="N4810" s="37" t="n">
        <f aca="false">K4810+L4810+M4810</f>
        <v>740.792</v>
      </c>
    </row>
    <row r="4811" customFormat="false" ht="15" hidden="false" customHeight="false" outlineLevel="0" collapsed="false">
      <c r="A4811" s="0" t="s">
        <v>9</v>
      </c>
      <c r="B4811" s="0" t="s">
        <v>436</v>
      </c>
      <c r="C4811" s="15" t="n">
        <v>45962</v>
      </c>
      <c r="D4811" s="0" t="n">
        <v>5</v>
      </c>
      <c r="E4811" s="0" t="n">
        <v>0</v>
      </c>
      <c r="F4811" s="0" t="n">
        <v>87</v>
      </c>
      <c r="G4811" s="0" t="n">
        <v>0</v>
      </c>
      <c r="H4811" s="0" t="n">
        <v>29</v>
      </c>
      <c r="I4811" s="0" t="n">
        <v>0</v>
      </c>
      <c r="J4811" s="0" t="n">
        <v>455</v>
      </c>
      <c r="K4811" s="37" t="n">
        <f aca="false">E4811+Inputs!$B$5*F4811</f>
        <v>110.925</v>
      </c>
      <c r="L4811" s="37" t="n">
        <f aca="false">G4811+Inputs!$B$6*H4811</f>
        <v>36.975</v>
      </c>
      <c r="M4811" s="37" t="n">
        <f aca="false">I4811+Inputs!$B$7*J4811</f>
        <v>564.655</v>
      </c>
      <c r="N4811" s="37" t="n">
        <f aca="false">K4811+L4811+M4811</f>
        <v>712.555</v>
      </c>
    </row>
    <row r="4812" customFormat="false" ht="15" hidden="false" customHeight="false" outlineLevel="0" collapsed="false">
      <c r="A4812" s="0" t="s">
        <v>9</v>
      </c>
      <c r="B4812" s="0" t="s">
        <v>436</v>
      </c>
      <c r="C4812" s="15" t="n">
        <v>45992</v>
      </c>
      <c r="D4812" s="0" t="n">
        <v>5</v>
      </c>
      <c r="E4812" s="0" t="n">
        <v>0</v>
      </c>
      <c r="F4812" s="0" t="n">
        <v>94</v>
      </c>
      <c r="G4812" s="0" t="n">
        <v>0</v>
      </c>
      <c r="H4812" s="0" t="n">
        <v>19</v>
      </c>
      <c r="I4812" s="0" t="n">
        <v>0</v>
      </c>
      <c r="J4812" s="0" t="n">
        <v>448</v>
      </c>
      <c r="K4812" s="37" t="n">
        <f aca="false">E4812+Inputs!$B$5*F4812</f>
        <v>119.85</v>
      </c>
      <c r="L4812" s="37" t="n">
        <f aca="false">G4812+Inputs!$B$6*H4812</f>
        <v>24.225</v>
      </c>
      <c r="M4812" s="37" t="n">
        <f aca="false">I4812+Inputs!$B$7*J4812</f>
        <v>555.968</v>
      </c>
      <c r="N4812" s="37" t="n">
        <f aca="false">K4812+L4812+M4812</f>
        <v>700.043</v>
      </c>
    </row>
    <row r="4813" customFormat="false" ht="15" hidden="false" customHeight="false" outlineLevel="0" collapsed="false">
      <c r="A4813" s="0" t="s">
        <v>9</v>
      </c>
      <c r="B4813" s="0" t="s">
        <v>436</v>
      </c>
      <c r="C4813" s="15" t="n">
        <v>46023</v>
      </c>
      <c r="D4813" s="0" t="n">
        <v>5</v>
      </c>
      <c r="E4813" s="0" t="n">
        <v>0</v>
      </c>
      <c r="F4813" s="0" t="n">
        <v>69</v>
      </c>
      <c r="G4813" s="0" t="n">
        <v>0</v>
      </c>
      <c r="H4813" s="0" t="n">
        <v>16</v>
      </c>
      <c r="I4813" s="0" t="n">
        <v>0</v>
      </c>
      <c r="J4813" s="0" t="n">
        <v>419</v>
      </c>
      <c r="K4813" s="37" t="n">
        <f aca="false">E4813+Inputs!$B$5*F4813</f>
        <v>87.975</v>
      </c>
      <c r="L4813" s="37" t="n">
        <f aca="false">G4813+Inputs!$B$6*H4813</f>
        <v>20.4</v>
      </c>
      <c r="M4813" s="37" t="n">
        <f aca="false">I4813+Inputs!$B$7*J4813</f>
        <v>519.979</v>
      </c>
      <c r="N4813" s="37" t="n">
        <f aca="false">K4813+L4813+M4813</f>
        <v>628.354</v>
      </c>
    </row>
    <row r="4814" customFormat="false" ht="15" hidden="false" customHeight="false" outlineLevel="0" collapsed="false">
      <c r="A4814" s="0" t="s">
        <v>9</v>
      </c>
      <c r="B4814" s="0" t="s">
        <v>436</v>
      </c>
      <c r="C4814" s="15" t="n">
        <v>46054</v>
      </c>
      <c r="D4814" s="0" t="n">
        <v>5</v>
      </c>
      <c r="E4814" s="0" t="n">
        <v>0</v>
      </c>
      <c r="F4814" s="0" t="n">
        <v>91</v>
      </c>
      <c r="G4814" s="0" t="n">
        <v>0</v>
      </c>
      <c r="H4814" s="0" t="n">
        <v>36</v>
      </c>
      <c r="I4814" s="0" t="n">
        <v>0</v>
      </c>
      <c r="J4814" s="0" t="n">
        <v>412</v>
      </c>
      <c r="K4814" s="37" t="n">
        <f aca="false">E4814+Inputs!$B$5*F4814</f>
        <v>116.025</v>
      </c>
      <c r="L4814" s="37" t="n">
        <f aca="false">G4814+Inputs!$B$6*H4814</f>
        <v>45.9</v>
      </c>
      <c r="M4814" s="37" t="n">
        <f aca="false">I4814+Inputs!$B$7*J4814</f>
        <v>511.292</v>
      </c>
      <c r="N4814" s="37" t="n">
        <f aca="false">K4814+L4814+M4814</f>
        <v>673.217</v>
      </c>
    </row>
    <row r="4815" customFormat="false" ht="15" hidden="false" customHeight="false" outlineLevel="0" collapsed="false">
      <c r="A4815" s="0" t="s">
        <v>9</v>
      </c>
      <c r="B4815" s="0" t="s">
        <v>436</v>
      </c>
      <c r="C4815" s="15" t="n">
        <v>46082</v>
      </c>
      <c r="D4815" s="0" t="n">
        <v>5</v>
      </c>
      <c r="E4815" s="0" t="n">
        <v>0</v>
      </c>
      <c r="F4815" s="0" t="n">
        <v>141</v>
      </c>
      <c r="G4815" s="0" t="n">
        <v>0</v>
      </c>
      <c r="H4815" s="0" t="n">
        <v>47</v>
      </c>
      <c r="I4815" s="0" t="n">
        <v>0</v>
      </c>
      <c r="J4815" s="0" t="n">
        <v>469</v>
      </c>
      <c r="K4815" s="37" t="n">
        <f aca="false">E4815+Inputs!$B$5*F4815</f>
        <v>179.775</v>
      </c>
      <c r="L4815" s="37" t="n">
        <f aca="false">G4815+Inputs!$B$6*H4815</f>
        <v>59.925</v>
      </c>
      <c r="M4815" s="37" t="n">
        <f aca="false">I4815+Inputs!$B$7*J4815</f>
        <v>582.029</v>
      </c>
      <c r="N4815" s="37" t="n">
        <f aca="false">K4815+L4815+M4815</f>
        <v>821.729</v>
      </c>
    </row>
    <row r="4816" customFormat="false" ht="15" hidden="false" customHeight="false" outlineLevel="0" collapsed="false">
      <c r="A4816" s="0" t="s">
        <v>9</v>
      </c>
      <c r="B4816" s="0" t="s">
        <v>436</v>
      </c>
      <c r="C4816" s="15" t="n">
        <v>46113</v>
      </c>
      <c r="D4816" s="0" t="n">
        <v>5</v>
      </c>
      <c r="E4816" s="0" t="n">
        <v>7</v>
      </c>
      <c r="F4816" s="0" t="n">
        <v>120</v>
      </c>
      <c r="G4816" s="0" t="n">
        <v>0</v>
      </c>
      <c r="H4816" s="0" t="n">
        <v>52</v>
      </c>
      <c r="I4816" s="0" t="n">
        <v>0</v>
      </c>
      <c r="J4816" s="0" t="n">
        <v>393</v>
      </c>
      <c r="K4816" s="37" t="n">
        <f aca="false">E4816+Inputs!$B$5*F4816</f>
        <v>160</v>
      </c>
      <c r="L4816" s="37" t="n">
        <f aca="false">G4816+Inputs!$B$6*H4816</f>
        <v>66.3</v>
      </c>
      <c r="M4816" s="37" t="n">
        <f aca="false">I4816+Inputs!$B$7*J4816</f>
        <v>487.713</v>
      </c>
      <c r="N4816" s="37" t="n">
        <f aca="false">K4816+L4816+M4816</f>
        <v>714.013</v>
      </c>
    </row>
    <row r="4817" customFormat="false" ht="15" hidden="false" customHeight="false" outlineLevel="0" collapsed="false">
      <c r="A4817" s="0" t="s">
        <v>9</v>
      </c>
      <c r="B4817" s="0" t="s">
        <v>436</v>
      </c>
      <c r="C4817" s="15" t="n">
        <v>46143</v>
      </c>
      <c r="D4817" s="0" t="n">
        <v>5</v>
      </c>
      <c r="E4817" s="0" t="n">
        <v>39</v>
      </c>
      <c r="F4817" s="0" t="n">
        <v>160</v>
      </c>
      <c r="G4817" s="0" t="n">
        <v>0</v>
      </c>
      <c r="H4817" s="0" t="n">
        <v>49</v>
      </c>
      <c r="I4817" s="0" t="n">
        <v>0</v>
      </c>
      <c r="J4817" s="0" t="n">
        <v>417</v>
      </c>
      <c r="K4817" s="37" t="n">
        <f aca="false">E4817+Inputs!$B$5*F4817</f>
        <v>243</v>
      </c>
      <c r="L4817" s="37" t="n">
        <f aca="false">G4817+Inputs!$B$6*H4817</f>
        <v>62.475</v>
      </c>
      <c r="M4817" s="37" t="n">
        <f aca="false">I4817+Inputs!$B$7*J4817</f>
        <v>517.497</v>
      </c>
      <c r="N4817" s="37" t="n">
        <f aca="false">K4817+L4817+M4817</f>
        <v>822.972</v>
      </c>
    </row>
    <row r="4818" customFormat="false" ht="15" hidden="false" customHeight="false" outlineLevel="0" collapsed="false">
      <c r="A4818" s="0" t="s">
        <v>9</v>
      </c>
      <c r="B4818" s="0" t="s">
        <v>436</v>
      </c>
      <c r="C4818" s="15" t="n">
        <v>46174</v>
      </c>
      <c r="D4818" s="0" t="n">
        <v>5</v>
      </c>
      <c r="E4818" s="0" t="n">
        <v>91</v>
      </c>
      <c r="F4818" s="0" t="n">
        <v>183</v>
      </c>
      <c r="G4818" s="0" t="n">
        <v>0</v>
      </c>
      <c r="H4818" s="0" t="n">
        <v>67</v>
      </c>
      <c r="I4818" s="0" t="n">
        <v>0</v>
      </c>
      <c r="J4818" s="0" t="n">
        <v>537</v>
      </c>
      <c r="K4818" s="37" t="n">
        <f aca="false">E4818+Inputs!$B$5*F4818</f>
        <v>324.325</v>
      </c>
      <c r="L4818" s="37" t="n">
        <f aca="false">G4818+Inputs!$B$6*H4818</f>
        <v>85.425</v>
      </c>
      <c r="M4818" s="37" t="n">
        <f aca="false">I4818+Inputs!$B$7*J4818</f>
        <v>666.417</v>
      </c>
      <c r="N4818" s="37" t="n">
        <f aca="false">K4818+L4818+M4818</f>
        <v>1076.167</v>
      </c>
    </row>
    <row r="4819" customFormat="false" ht="15" hidden="false" customHeight="false" outlineLevel="0" collapsed="false">
      <c r="A4819" s="0" t="s">
        <v>9</v>
      </c>
      <c r="B4819" s="0" t="s">
        <v>436</v>
      </c>
      <c r="C4819" s="15" t="n">
        <v>46204</v>
      </c>
      <c r="D4819" s="0" t="n">
        <v>5</v>
      </c>
      <c r="E4819" s="0" t="n">
        <v>40</v>
      </c>
      <c r="F4819" s="0" t="n">
        <v>166</v>
      </c>
      <c r="G4819" s="0" t="n">
        <v>0</v>
      </c>
      <c r="H4819" s="0" t="n">
        <v>67</v>
      </c>
      <c r="I4819" s="0" t="n">
        <v>0</v>
      </c>
      <c r="J4819" s="0" t="n">
        <v>441</v>
      </c>
      <c r="K4819" s="37" t="n">
        <f aca="false">E4819+Inputs!$B$5*F4819</f>
        <v>251.65</v>
      </c>
      <c r="L4819" s="37" t="n">
        <f aca="false">G4819+Inputs!$B$6*H4819</f>
        <v>85.425</v>
      </c>
      <c r="M4819" s="37" t="n">
        <f aca="false">I4819+Inputs!$B$7*J4819</f>
        <v>547.281</v>
      </c>
      <c r="N4819" s="37" t="n">
        <f aca="false">K4819+L4819+M4819</f>
        <v>884.356</v>
      </c>
    </row>
    <row r="4820" customFormat="false" ht="15" hidden="false" customHeight="false" outlineLevel="0" collapsed="false">
      <c r="A4820" s="0" t="s">
        <v>9</v>
      </c>
      <c r="B4820" s="0" t="s">
        <v>436</v>
      </c>
      <c r="C4820" s="15" t="n">
        <v>46235</v>
      </c>
      <c r="D4820" s="0" t="n">
        <v>5</v>
      </c>
      <c r="E4820" s="0" t="n">
        <v>41</v>
      </c>
      <c r="F4820" s="0" t="n">
        <v>173</v>
      </c>
      <c r="G4820" s="0" t="n">
        <v>0</v>
      </c>
      <c r="H4820" s="0" t="n">
        <v>62</v>
      </c>
      <c r="I4820" s="0" t="n">
        <v>0</v>
      </c>
      <c r="J4820" s="0" t="n">
        <v>313</v>
      </c>
      <c r="K4820" s="37" t="n">
        <f aca="false">E4820+Inputs!$B$5*F4820</f>
        <v>261.575</v>
      </c>
      <c r="L4820" s="37" t="n">
        <f aca="false">G4820+Inputs!$B$6*H4820</f>
        <v>79.05</v>
      </c>
      <c r="M4820" s="37" t="n">
        <f aca="false">I4820+Inputs!$B$7*J4820</f>
        <v>388.433</v>
      </c>
      <c r="N4820" s="37" t="n">
        <f aca="false">K4820+L4820+M4820</f>
        <v>729.058</v>
      </c>
    </row>
    <row r="4821" customFormat="false" ht="15" hidden="false" customHeight="false" outlineLevel="0" collapsed="false">
      <c r="A4821" s="0" t="s">
        <v>9</v>
      </c>
      <c r="B4821" s="0" t="s">
        <v>372</v>
      </c>
      <c r="C4821" s="15" t="n">
        <v>44927</v>
      </c>
      <c r="D4821" s="0" t="n">
        <v>1</v>
      </c>
      <c r="E4821" s="0" t="n">
        <v>0</v>
      </c>
      <c r="F4821" s="0" t="n">
        <v>11</v>
      </c>
      <c r="G4821" s="0" t="n">
        <v>0</v>
      </c>
      <c r="H4821" s="0" t="n">
        <v>0</v>
      </c>
      <c r="I4821" s="0" t="n">
        <v>0</v>
      </c>
      <c r="J4821" s="0" t="n">
        <v>154</v>
      </c>
      <c r="K4821" s="37" t="n">
        <f aca="false">E4821+Inputs!$B$5*F4821</f>
        <v>14.025</v>
      </c>
      <c r="L4821" s="37" t="n">
        <f aca="false">G4821+Inputs!$B$6*H4821</f>
        <v>0</v>
      </c>
      <c r="M4821" s="37" t="n">
        <f aca="false">I4821+Inputs!$B$7*J4821</f>
        <v>191.114</v>
      </c>
      <c r="N4821" s="37" t="n">
        <f aca="false">K4821+L4821+M4821</f>
        <v>205.139</v>
      </c>
    </row>
    <row r="4822" customFormat="false" ht="15" hidden="false" customHeight="false" outlineLevel="0" collapsed="false">
      <c r="A4822" s="0" t="s">
        <v>9</v>
      </c>
      <c r="B4822" s="0" t="s">
        <v>372</v>
      </c>
      <c r="C4822" s="15" t="n">
        <v>44958</v>
      </c>
      <c r="D4822" s="0" t="n">
        <v>1</v>
      </c>
      <c r="E4822" s="0" t="n">
        <v>0</v>
      </c>
      <c r="F4822" s="0" t="n">
        <v>9</v>
      </c>
      <c r="G4822" s="0" t="n">
        <v>0</v>
      </c>
      <c r="H4822" s="0" t="n">
        <v>0</v>
      </c>
      <c r="I4822" s="0" t="n">
        <v>0</v>
      </c>
      <c r="J4822" s="0" t="n">
        <v>126</v>
      </c>
      <c r="K4822" s="37" t="n">
        <f aca="false">E4822+Inputs!$B$5*F4822</f>
        <v>11.475</v>
      </c>
      <c r="L4822" s="37" t="n">
        <f aca="false">G4822+Inputs!$B$6*H4822</f>
        <v>0</v>
      </c>
      <c r="M4822" s="37" t="n">
        <f aca="false">I4822+Inputs!$B$7*J4822</f>
        <v>156.366</v>
      </c>
      <c r="N4822" s="37" t="n">
        <f aca="false">K4822+L4822+M4822</f>
        <v>167.841</v>
      </c>
    </row>
    <row r="4823" customFormat="false" ht="15" hidden="false" customHeight="false" outlineLevel="0" collapsed="false">
      <c r="A4823" s="0" t="s">
        <v>9</v>
      </c>
      <c r="B4823" s="0" t="s">
        <v>372</v>
      </c>
      <c r="C4823" s="15" t="n">
        <v>44986</v>
      </c>
      <c r="D4823" s="0" t="n">
        <v>1</v>
      </c>
      <c r="E4823" s="0" t="n">
        <v>0</v>
      </c>
      <c r="F4823" s="0" t="n">
        <v>0</v>
      </c>
      <c r="G4823" s="0" t="n">
        <v>0</v>
      </c>
      <c r="H4823" s="0" t="n">
        <v>1</v>
      </c>
      <c r="I4823" s="0" t="n">
        <v>0</v>
      </c>
      <c r="J4823" s="0" t="n">
        <v>16</v>
      </c>
      <c r="K4823" s="37" t="n">
        <f aca="false">E4823+Inputs!$B$5*F4823</f>
        <v>0</v>
      </c>
      <c r="L4823" s="37" t="n">
        <f aca="false">G4823+Inputs!$B$6*H4823</f>
        <v>1.275</v>
      </c>
      <c r="M4823" s="37" t="n">
        <f aca="false">I4823+Inputs!$B$7*J4823</f>
        <v>19.856</v>
      </c>
      <c r="N4823" s="37" t="n">
        <f aca="false">K4823+L4823+M4823</f>
        <v>21.131</v>
      </c>
    </row>
    <row r="4824" customFormat="false" ht="15" hidden="false" customHeight="false" outlineLevel="0" collapsed="false">
      <c r="A4824" s="0" t="s">
        <v>9</v>
      </c>
      <c r="B4824" s="0" t="s">
        <v>372</v>
      </c>
      <c r="C4824" s="15" t="n">
        <v>45017</v>
      </c>
      <c r="D4824" s="0" t="n">
        <v>1</v>
      </c>
      <c r="E4824" s="0" t="n">
        <v>0</v>
      </c>
      <c r="F4824" s="0" t="n">
        <v>2</v>
      </c>
      <c r="G4824" s="0" t="n">
        <v>0</v>
      </c>
      <c r="H4824" s="0" t="n">
        <v>0</v>
      </c>
      <c r="I4824" s="0" t="n">
        <v>0</v>
      </c>
      <c r="J4824" s="0" t="n">
        <v>32</v>
      </c>
      <c r="K4824" s="37" t="n">
        <f aca="false">E4824+Inputs!$B$5*F4824</f>
        <v>2.55</v>
      </c>
      <c r="L4824" s="37" t="n">
        <f aca="false">G4824+Inputs!$B$6*H4824</f>
        <v>0</v>
      </c>
      <c r="M4824" s="37" t="n">
        <f aca="false">I4824+Inputs!$B$7*J4824</f>
        <v>39.712</v>
      </c>
      <c r="N4824" s="37" t="n">
        <f aca="false">K4824+L4824+M4824</f>
        <v>42.262</v>
      </c>
    </row>
    <row r="4825" customFormat="false" ht="15" hidden="false" customHeight="false" outlineLevel="0" collapsed="false">
      <c r="A4825" s="0" t="s">
        <v>9</v>
      </c>
      <c r="B4825" s="0" t="s">
        <v>372</v>
      </c>
      <c r="C4825" s="15" t="n">
        <v>45047</v>
      </c>
      <c r="D4825" s="0" t="n">
        <v>1</v>
      </c>
      <c r="E4825" s="0" t="n">
        <v>0</v>
      </c>
      <c r="F4825" s="0" t="n">
        <v>7</v>
      </c>
      <c r="G4825" s="0" t="n">
        <v>0</v>
      </c>
      <c r="H4825" s="0" t="n">
        <v>2</v>
      </c>
      <c r="I4825" s="0" t="n">
        <v>0</v>
      </c>
      <c r="J4825" s="0" t="n">
        <v>173</v>
      </c>
      <c r="K4825" s="37" t="n">
        <f aca="false">E4825+Inputs!$B$5*F4825</f>
        <v>8.925</v>
      </c>
      <c r="L4825" s="37" t="n">
        <f aca="false">G4825+Inputs!$B$6*H4825</f>
        <v>2.55</v>
      </c>
      <c r="M4825" s="37" t="n">
        <f aca="false">I4825+Inputs!$B$7*J4825</f>
        <v>214.693</v>
      </c>
      <c r="N4825" s="37" t="n">
        <f aca="false">K4825+L4825+M4825</f>
        <v>226.168</v>
      </c>
    </row>
    <row r="4826" customFormat="false" ht="15" hidden="false" customHeight="false" outlineLevel="0" collapsed="false">
      <c r="A4826" s="0" t="s">
        <v>9</v>
      </c>
      <c r="B4826" s="0" t="s">
        <v>372</v>
      </c>
      <c r="C4826" s="15" t="n">
        <v>45078</v>
      </c>
      <c r="D4826" s="0" t="n">
        <v>1</v>
      </c>
      <c r="E4826" s="0" t="n">
        <v>0</v>
      </c>
      <c r="F4826" s="0" t="n">
        <v>11</v>
      </c>
      <c r="G4826" s="0" t="n">
        <v>0</v>
      </c>
      <c r="H4826" s="0" t="n">
        <v>0</v>
      </c>
      <c r="I4826" s="0" t="n">
        <v>0</v>
      </c>
      <c r="J4826" s="0" t="n">
        <v>183</v>
      </c>
      <c r="K4826" s="37" t="n">
        <f aca="false">E4826+Inputs!$B$5*F4826</f>
        <v>14.025</v>
      </c>
      <c r="L4826" s="37" t="n">
        <f aca="false">G4826+Inputs!$B$6*H4826</f>
        <v>0</v>
      </c>
      <c r="M4826" s="37" t="n">
        <f aca="false">I4826+Inputs!$B$7*J4826</f>
        <v>227.103</v>
      </c>
      <c r="N4826" s="37" t="n">
        <f aca="false">K4826+L4826+M4826</f>
        <v>241.128</v>
      </c>
    </row>
    <row r="4827" customFormat="false" ht="15" hidden="false" customHeight="false" outlineLevel="0" collapsed="false">
      <c r="A4827" s="0" t="s">
        <v>9</v>
      </c>
      <c r="B4827" s="0" t="s">
        <v>372</v>
      </c>
      <c r="C4827" s="15" t="n">
        <v>45108</v>
      </c>
      <c r="D4827" s="0" t="n">
        <v>1</v>
      </c>
      <c r="E4827" s="0" t="n">
        <v>0</v>
      </c>
      <c r="F4827" s="0" t="n">
        <v>9</v>
      </c>
      <c r="G4827" s="0" t="n">
        <v>0</v>
      </c>
      <c r="H4827" s="0" t="n">
        <v>1</v>
      </c>
      <c r="I4827" s="0" t="n">
        <v>0</v>
      </c>
      <c r="J4827" s="0" t="n">
        <v>168</v>
      </c>
      <c r="K4827" s="37" t="n">
        <f aca="false">E4827+Inputs!$B$5*F4827</f>
        <v>11.475</v>
      </c>
      <c r="L4827" s="37" t="n">
        <f aca="false">G4827+Inputs!$B$6*H4827</f>
        <v>1.275</v>
      </c>
      <c r="M4827" s="37" t="n">
        <f aca="false">I4827+Inputs!$B$7*J4827</f>
        <v>208.488</v>
      </c>
      <c r="N4827" s="37" t="n">
        <f aca="false">K4827+L4827+M4827</f>
        <v>221.238</v>
      </c>
    </row>
    <row r="4828" customFormat="false" ht="15" hidden="false" customHeight="false" outlineLevel="0" collapsed="false">
      <c r="A4828" s="0" t="s">
        <v>9</v>
      </c>
      <c r="B4828" s="0" t="s">
        <v>372</v>
      </c>
      <c r="C4828" s="15" t="n">
        <v>45139</v>
      </c>
      <c r="D4828" s="0" t="n">
        <v>1</v>
      </c>
      <c r="E4828" s="0" t="n">
        <v>0</v>
      </c>
      <c r="F4828" s="0" t="n">
        <v>7</v>
      </c>
      <c r="G4828" s="0" t="n">
        <v>0</v>
      </c>
      <c r="H4828" s="0" t="n">
        <v>0</v>
      </c>
      <c r="I4828" s="0" t="n">
        <v>0</v>
      </c>
      <c r="J4828" s="0" t="n">
        <v>191</v>
      </c>
      <c r="K4828" s="37" t="n">
        <f aca="false">E4828+Inputs!$B$5*F4828</f>
        <v>8.925</v>
      </c>
      <c r="L4828" s="37" t="n">
        <f aca="false">G4828+Inputs!$B$6*H4828</f>
        <v>0</v>
      </c>
      <c r="M4828" s="37" t="n">
        <f aca="false">I4828+Inputs!$B$7*J4828</f>
        <v>237.031</v>
      </c>
      <c r="N4828" s="37" t="n">
        <f aca="false">K4828+L4828+M4828</f>
        <v>245.956</v>
      </c>
    </row>
    <row r="4829" customFormat="false" ht="15" hidden="false" customHeight="false" outlineLevel="0" collapsed="false">
      <c r="A4829" s="0" t="s">
        <v>9</v>
      </c>
      <c r="B4829" s="0" t="s">
        <v>372</v>
      </c>
      <c r="C4829" s="15" t="n">
        <v>45170</v>
      </c>
      <c r="D4829" s="0" t="n">
        <v>1</v>
      </c>
      <c r="E4829" s="0" t="n">
        <v>0</v>
      </c>
      <c r="F4829" s="0" t="n">
        <v>25</v>
      </c>
      <c r="G4829" s="0" t="n">
        <v>0</v>
      </c>
      <c r="H4829" s="0" t="n">
        <v>0</v>
      </c>
      <c r="I4829" s="0" t="n">
        <v>0</v>
      </c>
      <c r="J4829" s="0" t="n">
        <v>179</v>
      </c>
      <c r="K4829" s="37" t="n">
        <f aca="false">E4829+Inputs!$B$5*F4829</f>
        <v>31.875</v>
      </c>
      <c r="L4829" s="37" t="n">
        <f aca="false">G4829+Inputs!$B$6*H4829</f>
        <v>0</v>
      </c>
      <c r="M4829" s="37" t="n">
        <f aca="false">I4829+Inputs!$B$7*J4829</f>
        <v>222.139</v>
      </c>
      <c r="N4829" s="37" t="n">
        <f aca="false">K4829+L4829+M4829</f>
        <v>254.014</v>
      </c>
    </row>
    <row r="4830" customFormat="false" ht="15" hidden="false" customHeight="false" outlineLevel="0" collapsed="false">
      <c r="A4830" s="0" t="s">
        <v>9</v>
      </c>
      <c r="B4830" s="0" t="s">
        <v>372</v>
      </c>
      <c r="C4830" s="15" t="n">
        <v>45200</v>
      </c>
      <c r="D4830" s="0" t="n">
        <v>1</v>
      </c>
      <c r="E4830" s="0" t="n">
        <v>0</v>
      </c>
      <c r="F4830" s="0" t="n">
        <v>12</v>
      </c>
      <c r="G4830" s="0" t="n">
        <v>0</v>
      </c>
      <c r="H4830" s="0" t="n">
        <v>3</v>
      </c>
      <c r="I4830" s="0" t="n">
        <v>0</v>
      </c>
      <c r="J4830" s="0" t="n">
        <v>170</v>
      </c>
      <c r="K4830" s="37" t="n">
        <f aca="false">E4830+Inputs!$B$5*F4830</f>
        <v>15.3</v>
      </c>
      <c r="L4830" s="37" t="n">
        <f aca="false">G4830+Inputs!$B$6*H4830</f>
        <v>3.825</v>
      </c>
      <c r="M4830" s="37" t="n">
        <f aca="false">I4830+Inputs!$B$7*J4830</f>
        <v>210.97</v>
      </c>
      <c r="N4830" s="37" t="n">
        <f aca="false">K4830+L4830+M4830</f>
        <v>230.095</v>
      </c>
    </row>
    <row r="4831" customFormat="false" ht="15" hidden="false" customHeight="false" outlineLevel="0" collapsed="false">
      <c r="A4831" s="0" t="s">
        <v>9</v>
      </c>
      <c r="B4831" s="0" t="s">
        <v>372</v>
      </c>
      <c r="C4831" s="15" t="n">
        <v>45231</v>
      </c>
      <c r="D4831" s="0" t="n">
        <v>1</v>
      </c>
      <c r="E4831" s="0" t="n">
        <v>0</v>
      </c>
      <c r="F4831" s="0" t="n">
        <v>21</v>
      </c>
      <c r="G4831" s="0" t="n">
        <v>0</v>
      </c>
      <c r="H4831" s="0" t="n">
        <v>1</v>
      </c>
      <c r="I4831" s="0" t="n">
        <v>0</v>
      </c>
      <c r="J4831" s="0" t="n">
        <v>182</v>
      </c>
      <c r="K4831" s="37" t="n">
        <f aca="false">E4831+Inputs!$B$5*F4831</f>
        <v>26.775</v>
      </c>
      <c r="L4831" s="37" t="n">
        <f aca="false">G4831+Inputs!$B$6*H4831</f>
        <v>1.275</v>
      </c>
      <c r="M4831" s="37" t="n">
        <f aca="false">I4831+Inputs!$B$7*J4831</f>
        <v>225.862</v>
      </c>
      <c r="N4831" s="37" t="n">
        <f aca="false">K4831+L4831+M4831</f>
        <v>253.912</v>
      </c>
    </row>
    <row r="4832" customFormat="false" ht="15" hidden="false" customHeight="false" outlineLevel="0" collapsed="false">
      <c r="A4832" s="0" t="s">
        <v>9</v>
      </c>
      <c r="B4832" s="0" t="s">
        <v>372</v>
      </c>
      <c r="C4832" s="15" t="n">
        <v>45261</v>
      </c>
      <c r="D4832" s="0" t="n">
        <v>1</v>
      </c>
      <c r="E4832" s="0" t="n">
        <v>0</v>
      </c>
      <c r="F4832" s="0" t="n">
        <v>7</v>
      </c>
      <c r="G4832" s="0" t="n">
        <v>0</v>
      </c>
      <c r="H4832" s="0" t="n">
        <v>0</v>
      </c>
      <c r="I4832" s="0" t="n">
        <v>0</v>
      </c>
      <c r="J4832" s="0" t="n">
        <v>155</v>
      </c>
      <c r="K4832" s="37" t="n">
        <f aca="false">E4832+Inputs!$B$5*F4832</f>
        <v>8.925</v>
      </c>
      <c r="L4832" s="37" t="n">
        <f aca="false">G4832+Inputs!$B$6*H4832</f>
        <v>0</v>
      </c>
      <c r="M4832" s="37" t="n">
        <f aca="false">I4832+Inputs!$B$7*J4832</f>
        <v>192.355</v>
      </c>
      <c r="N4832" s="37" t="n">
        <f aca="false">K4832+L4832+M4832</f>
        <v>201.28</v>
      </c>
    </row>
    <row r="4833" customFormat="false" ht="15" hidden="false" customHeight="false" outlineLevel="0" collapsed="false">
      <c r="A4833" s="0" t="s">
        <v>9</v>
      </c>
      <c r="B4833" s="0" t="s">
        <v>372</v>
      </c>
      <c r="C4833" s="15" t="n">
        <v>45292</v>
      </c>
      <c r="D4833" s="0" t="n">
        <v>1</v>
      </c>
      <c r="E4833" s="0" t="n">
        <v>0</v>
      </c>
      <c r="F4833" s="0" t="n">
        <v>10</v>
      </c>
      <c r="G4833" s="0" t="n">
        <v>0</v>
      </c>
      <c r="H4833" s="0" t="n">
        <v>2</v>
      </c>
      <c r="I4833" s="0" t="n">
        <v>0</v>
      </c>
      <c r="J4833" s="0" t="n">
        <v>160</v>
      </c>
      <c r="K4833" s="37" t="n">
        <f aca="false">E4833+Inputs!$B$5*F4833</f>
        <v>12.75</v>
      </c>
      <c r="L4833" s="37" t="n">
        <f aca="false">G4833+Inputs!$B$6*H4833</f>
        <v>2.55</v>
      </c>
      <c r="M4833" s="37" t="n">
        <f aca="false">I4833+Inputs!$B$7*J4833</f>
        <v>198.56</v>
      </c>
      <c r="N4833" s="37" t="n">
        <f aca="false">K4833+L4833+M4833</f>
        <v>213.86</v>
      </c>
    </row>
    <row r="4834" customFormat="false" ht="15" hidden="false" customHeight="false" outlineLevel="0" collapsed="false">
      <c r="A4834" s="0" t="s">
        <v>9</v>
      </c>
      <c r="B4834" s="0" t="s">
        <v>372</v>
      </c>
      <c r="C4834" s="15" t="n">
        <v>45323</v>
      </c>
      <c r="D4834" s="0" t="n">
        <v>1</v>
      </c>
      <c r="E4834" s="0" t="n">
        <v>0</v>
      </c>
      <c r="F4834" s="0" t="n">
        <v>1</v>
      </c>
      <c r="G4834" s="0" t="n">
        <v>0</v>
      </c>
      <c r="H4834" s="0" t="n">
        <v>0</v>
      </c>
      <c r="I4834" s="0" t="n">
        <v>0</v>
      </c>
      <c r="J4834" s="0" t="n">
        <v>19</v>
      </c>
      <c r="K4834" s="37" t="n">
        <f aca="false">E4834+Inputs!$B$5*F4834</f>
        <v>1.275</v>
      </c>
      <c r="L4834" s="37" t="n">
        <f aca="false">G4834+Inputs!$B$6*H4834</f>
        <v>0</v>
      </c>
      <c r="M4834" s="37" t="n">
        <f aca="false">I4834+Inputs!$B$7*J4834</f>
        <v>23.579</v>
      </c>
      <c r="N4834" s="37" t="n">
        <f aca="false">K4834+L4834+M4834</f>
        <v>24.854</v>
      </c>
    </row>
    <row r="4835" customFormat="false" ht="15" hidden="false" customHeight="false" outlineLevel="0" collapsed="false">
      <c r="A4835" s="0" t="s">
        <v>9</v>
      </c>
      <c r="B4835" s="0" t="s">
        <v>372</v>
      </c>
      <c r="C4835" s="15" t="n">
        <v>45352</v>
      </c>
      <c r="D4835" s="0" t="n">
        <v>1</v>
      </c>
      <c r="E4835" s="0" t="n">
        <v>0</v>
      </c>
      <c r="F4835" s="0" t="n">
        <v>2</v>
      </c>
      <c r="G4835" s="0" t="n">
        <v>0</v>
      </c>
      <c r="H4835" s="0" t="n">
        <v>0</v>
      </c>
      <c r="I4835" s="0" t="n">
        <v>0</v>
      </c>
      <c r="J4835" s="0" t="n">
        <v>48</v>
      </c>
      <c r="K4835" s="37" t="n">
        <f aca="false">E4835+Inputs!$B$5*F4835</f>
        <v>2.55</v>
      </c>
      <c r="L4835" s="37" t="n">
        <f aca="false">G4835+Inputs!$B$6*H4835</f>
        <v>0</v>
      </c>
      <c r="M4835" s="37" t="n">
        <f aca="false">I4835+Inputs!$B$7*J4835</f>
        <v>59.568</v>
      </c>
      <c r="N4835" s="37" t="n">
        <f aca="false">K4835+L4835+M4835</f>
        <v>62.118</v>
      </c>
    </row>
    <row r="4836" customFormat="false" ht="15" hidden="false" customHeight="false" outlineLevel="0" collapsed="false">
      <c r="A4836" s="0" t="s">
        <v>9</v>
      </c>
      <c r="B4836" s="0" t="s">
        <v>372</v>
      </c>
      <c r="C4836" s="15" t="n">
        <v>45383</v>
      </c>
      <c r="D4836" s="0" t="n">
        <v>1</v>
      </c>
      <c r="E4836" s="0" t="n">
        <v>0</v>
      </c>
      <c r="F4836" s="0" t="n">
        <v>11</v>
      </c>
      <c r="G4836" s="0" t="n">
        <v>0</v>
      </c>
      <c r="H4836" s="0" t="n">
        <v>0</v>
      </c>
      <c r="I4836" s="0" t="n">
        <v>0</v>
      </c>
      <c r="J4836" s="0" t="n">
        <v>138</v>
      </c>
      <c r="K4836" s="37" t="n">
        <f aca="false">E4836+Inputs!$B$5*F4836</f>
        <v>14.025</v>
      </c>
      <c r="L4836" s="37" t="n">
        <f aca="false">G4836+Inputs!$B$6*H4836</f>
        <v>0</v>
      </c>
      <c r="M4836" s="37" t="n">
        <f aca="false">I4836+Inputs!$B$7*J4836</f>
        <v>171.258</v>
      </c>
      <c r="N4836" s="37" t="n">
        <f aca="false">K4836+L4836+M4836</f>
        <v>185.283</v>
      </c>
    </row>
    <row r="4837" customFormat="false" ht="15" hidden="false" customHeight="false" outlineLevel="0" collapsed="false">
      <c r="A4837" s="0" t="s">
        <v>9</v>
      </c>
      <c r="B4837" s="0" t="s">
        <v>372</v>
      </c>
      <c r="C4837" s="15" t="n">
        <v>45413</v>
      </c>
      <c r="D4837" s="0" t="n">
        <v>1</v>
      </c>
      <c r="E4837" s="0" t="n">
        <v>0</v>
      </c>
      <c r="F4837" s="0" t="n">
        <v>8</v>
      </c>
      <c r="G4837" s="0" t="n">
        <v>0</v>
      </c>
      <c r="H4837" s="0" t="n">
        <v>1</v>
      </c>
      <c r="I4837" s="0" t="n">
        <v>0</v>
      </c>
      <c r="J4837" s="0" t="n">
        <v>130</v>
      </c>
      <c r="K4837" s="37" t="n">
        <f aca="false">E4837+Inputs!$B$5*F4837</f>
        <v>10.2</v>
      </c>
      <c r="L4837" s="37" t="n">
        <f aca="false">G4837+Inputs!$B$6*H4837</f>
        <v>1.275</v>
      </c>
      <c r="M4837" s="37" t="n">
        <f aca="false">I4837+Inputs!$B$7*J4837</f>
        <v>161.33</v>
      </c>
      <c r="N4837" s="37" t="n">
        <f aca="false">K4837+L4837+M4837</f>
        <v>172.805</v>
      </c>
    </row>
    <row r="4838" customFormat="false" ht="15" hidden="false" customHeight="false" outlineLevel="0" collapsed="false">
      <c r="A4838" s="0" t="s">
        <v>9</v>
      </c>
      <c r="B4838" s="0" t="s">
        <v>372</v>
      </c>
      <c r="C4838" s="15" t="n">
        <v>45444</v>
      </c>
      <c r="D4838" s="0" t="n">
        <v>1</v>
      </c>
      <c r="E4838" s="0" t="n">
        <v>0</v>
      </c>
      <c r="F4838" s="0" t="n">
        <v>10</v>
      </c>
      <c r="G4838" s="0" t="n">
        <v>0</v>
      </c>
      <c r="H4838" s="0" t="n">
        <v>0</v>
      </c>
      <c r="I4838" s="0" t="n">
        <v>0</v>
      </c>
      <c r="J4838" s="0" t="n">
        <v>208</v>
      </c>
      <c r="K4838" s="37" t="n">
        <f aca="false">E4838+Inputs!$B$5*F4838</f>
        <v>12.75</v>
      </c>
      <c r="L4838" s="37" t="n">
        <f aca="false">G4838+Inputs!$B$6*H4838</f>
        <v>0</v>
      </c>
      <c r="M4838" s="37" t="n">
        <f aca="false">I4838+Inputs!$B$7*J4838</f>
        <v>258.128</v>
      </c>
      <c r="N4838" s="37" t="n">
        <f aca="false">K4838+L4838+M4838</f>
        <v>270.878</v>
      </c>
    </row>
    <row r="4839" customFormat="false" ht="15" hidden="false" customHeight="false" outlineLevel="0" collapsed="false">
      <c r="A4839" s="0" t="s">
        <v>9</v>
      </c>
      <c r="B4839" s="0" t="s">
        <v>372</v>
      </c>
      <c r="C4839" s="15" t="n">
        <v>45474</v>
      </c>
      <c r="D4839" s="0" t="n">
        <v>1</v>
      </c>
      <c r="E4839" s="0" t="n">
        <v>0</v>
      </c>
      <c r="F4839" s="0" t="n">
        <v>5</v>
      </c>
      <c r="G4839" s="0" t="n">
        <v>0</v>
      </c>
      <c r="H4839" s="0" t="n">
        <v>2</v>
      </c>
      <c r="I4839" s="0" t="n">
        <v>0</v>
      </c>
      <c r="J4839" s="0" t="n">
        <v>178</v>
      </c>
      <c r="K4839" s="37" t="n">
        <f aca="false">E4839+Inputs!$B$5*F4839</f>
        <v>6.375</v>
      </c>
      <c r="L4839" s="37" t="n">
        <f aca="false">G4839+Inputs!$B$6*H4839</f>
        <v>2.55</v>
      </c>
      <c r="M4839" s="37" t="n">
        <f aca="false">I4839+Inputs!$B$7*J4839</f>
        <v>220.898</v>
      </c>
      <c r="N4839" s="37" t="n">
        <f aca="false">K4839+L4839+M4839</f>
        <v>229.823</v>
      </c>
    </row>
    <row r="4840" customFormat="false" ht="15" hidden="false" customHeight="false" outlineLevel="0" collapsed="false">
      <c r="A4840" s="0" t="s">
        <v>9</v>
      </c>
      <c r="B4840" s="0" t="s">
        <v>372</v>
      </c>
      <c r="C4840" s="15" t="n">
        <v>45505</v>
      </c>
      <c r="D4840" s="0" t="n">
        <v>1</v>
      </c>
      <c r="E4840" s="0" t="n">
        <v>0</v>
      </c>
      <c r="F4840" s="0" t="n">
        <v>6</v>
      </c>
      <c r="G4840" s="0" t="n">
        <v>0</v>
      </c>
      <c r="H4840" s="0" t="n">
        <v>1</v>
      </c>
      <c r="I4840" s="0" t="n">
        <v>0</v>
      </c>
      <c r="J4840" s="0" t="n">
        <v>167</v>
      </c>
      <c r="K4840" s="37" t="n">
        <f aca="false">E4840+Inputs!$B$5*F4840</f>
        <v>7.65</v>
      </c>
      <c r="L4840" s="37" t="n">
        <f aca="false">G4840+Inputs!$B$6*H4840</f>
        <v>1.275</v>
      </c>
      <c r="M4840" s="37" t="n">
        <f aca="false">I4840+Inputs!$B$7*J4840</f>
        <v>207.247</v>
      </c>
      <c r="N4840" s="37" t="n">
        <f aca="false">K4840+L4840+M4840</f>
        <v>216.172</v>
      </c>
    </row>
    <row r="4841" customFormat="false" ht="15" hidden="false" customHeight="false" outlineLevel="0" collapsed="false">
      <c r="A4841" s="0" t="s">
        <v>9</v>
      </c>
      <c r="B4841" s="0" t="s">
        <v>372</v>
      </c>
      <c r="C4841" s="15" t="n">
        <v>45536</v>
      </c>
      <c r="D4841" s="0" t="n">
        <v>1</v>
      </c>
      <c r="E4841" s="0" t="n">
        <v>0</v>
      </c>
      <c r="F4841" s="0" t="n">
        <v>5</v>
      </c>
      <c r="G4841" s="0" t="n">
        <v>0</v>
      </c>
      <c r="H4841" s="0" t="n">
        <v>1</v>
      </c>
      <c r="I4841" s="0" t="n">
        <v>0</v>
      </c>
      <c r="J4841" s="0" t="n">
        <v>185</v>
      </c>
      <c r="K4841" s="37" t="n">
        <f aca="false">E4841+Inputs!$B$5*F4841</f>
        <v>6.375</v>
      </c>
      <c r="L4841" s="37" t="n">
        <f aca="false">G4841+Inputs!$B$6*H4841</f>
        <v>1.275</v>
      </c>
      <c r="M4841" s="37" t="n">
        <f aca="false">I4841+Inputs!$B$7*J4841</f>
        <v>229.585</v>
      </c>
      <c r="N4841" s="37" t="n">
        <f aca="false">K4841+L4841+M4841</f>
        <v>237.235</v>
      </c>
    </row>
    <row r="4842" customFormat="false" ht="15" hidden="false" customHeight="false" outlineLevel="0" collapsed="false">
      <c r="A4842" s="0" t="s">
        <v>9</v>
      </c>
      <c r="B4842" s="0" t="s">
        <v>372</v>
      </c>
      <c r="C4842" s="15" t="n">
        <v>45566</v>
      </c>
      <c r="D4842" s="0" t="n">
        <v>1</v>
      </c>
      <c r="E4842" s="0" t="n">
        <v>0</v>
      </c>
      <c r="F4842" s="0" t="n">
        <v>6</v>
      </c>
      <c r="G4842" s="0" t="n">
        <v>0</v>
      </c>
      <c r="H4842" s="0" t="n">
        <v>1</v>
      </c>
      <c r="I4842" s="0" t="n">
        <v>0</v>
      </c>
      <c r="J4842" s="0" t="n">
        <v>176</v>
      </c>
      <c r="K4842" s="37" t="n">
        <f aca="false">E4842+Inputs!$B$5*F4842</f>
        <v>7.65</v>
      </c>
      <c r="L4842" s="37" t="n">
        <f aca="false">G4842+Inputs!$B$6*H4842</f>
        <v>1.275</v>
      </c>
      <c r="M4842" s="37" t="n">
        <f aca="false">I4842+Inputs!$B$7*J4842</f>
        <v>218.416</v>
      </c>
      <c r="N4842" s="37" t="n">
        <f aca="false">K4842+L4842+M4842</f>
        <v>227.341</v>
      </c>
    </row>
    <row r="4843" customFormat="false" ht="15" hidden="false" customHeight="false" outlineLevel="0" collapsed="false">
      <c r="A4843" s="0" t="s">
        <v>9</v>
      </c>
      <c r="B4843" s="0" t="s">
        <v>372</v>
      </c>
      <c r="C4843" s="15" t="n">
        <v>45597</v>
      </c>
      <c r="D4843" s="0" t="n">
        <v>1</v>
      </c>
      <c r="E4843" s="0" t="n">
        <v>0</v>
      </c>
      <c r="F4843" s="0" t="n">
        <v>8</v>
      </c>
      <c r="G4843" s="0" t="n">
        <v>0</v>
      </c>
      <c r="H4843" s="0" t="n">
        <v>3</v>
      </c>
      <c r="I4843" s="0" t="n">
        <v>0</v>
      </c>
      <c r="J4843" s="0" t="n">
        <v>173</v>
      </c>
      <c r="K4843" s="37" t="n">
        <f aca="false">E4843+Inputs!$B$5*F4843</f>
        <v>10.2</v>
      </c>
      <c r="L4843" s="37" t="n">
        <f aca="false">G4843+Inputs!$B$6*H4843</f>
        <v>3.825</v>
      </c>
      <c r="M4843" s="37" t="n">
        <f aca="false">I4843+Inputs!$B$7*J4843</f>
        <v>214.693</v>
      </c>
      <c r="N4843" s="37" t="n">
        <f aca="false">K4843+L4843+M4843</f>
        <v>228.718</v>
      </c>
    </row>
    <row r="4844" customFormat="false" ht="15" hidden="false" customHeight="false" outlineLevel="0" collapsed="false">
      <c r="A4844" s="0" t="s">
        <v>9</v>
      </c>
      <c r="B4844" s="0" t="s">
        <v>372</v>
      </c>
      <c r="C4844" s="15" t="n">
        <v>45627</v>
      </c>
      <c r="D4844" s="0" t="n">
        <v>1</v>
      </c>
      <c r="E4844" s="0" t="n">
        <v>0</v>
      </c>
      <c r="F4844" s="0" t="n">
        <v>12</v>
      </c>
      <c r="G4844" s="0" t="n">
        <v>0</v>
      </c>
      <c r="H4844" s="0" t="n">
        <v>3</v>
      </c>
      <c r="I4844" s="0" t="n">
        <v>0</v>
      </c>
      <c r="J4844" s="0" t="n">
        <v>150</v>
      </c>
      <c r="K4844" s="37" t="n">
        <f aca="false">E4844+Inputs!$B$5*F4844</f>
        <v>15.3</v>
      </c>
      <c r="L4844" s="37" t="n">
        <f aca="false">G4844+Inputs!$B$6*H4844</f>
        <v>3.825</v>
      </c>
      <c r="M4844" s="37" t="n">
        <f aca="false">I4844+Inputs!$B$7*J4844</f>
        <v>186.15</v>
      </c>
      <c r="N4844" s="37" t="n">
        <f aca="false">K4844+L4844+M4844</f>
        <v>205.275</v>
      </c>
    </row>
    <row r="4845" customFormat="false" ht="15" hidden="false" customHeight="false" outlineLevel="0" collapsed="false">
      <c r="A4845" s="0" t="s">
        <v>9</v>
      </c>
      <c r="B4845" s="0" t="s">
        <v>372</v>
      </c>
      <c r="C4845" s="15" t="n">
        <v>45658</v>
      </c>
      <c r="D4845" s="0" t="n">
        <v>1</v>
      </c>
      <c r="E4845" s="0" t="n">
        <v>0</v>
      </c>
      <c r="F4845" s="0" t="n">
        <v>4</v>
      </c>
      <c r="G4845" s="0" t="n">
        <v>0</v>
      </c>
      <c r="H4845" s="0" t="n">
        <v>2</v>
      </c>
      <c r="I4845" s="0" t="n">
        <v>0</v>
      </c>
      <c r="J4845" s="0" t="n">
        <v>150</v>
      </c>
      <c r="K4845" s="37" t="n">
        <f aca="false">E4845+Inputs!$B$5*F4845</f>
        <v>5.1</v>
      </c>
      <c r="L4845" s="37" t="n">
        <f aca="false">G4845+Inputs!$B$6*H4845</f>
        <v>2.55</v>
      </c>
      <c r="M4845" s="37" t="n">
        <f aca="false">I4845+Inputs!$B$7*J4845</f>
        <v>186.15</v>
      </c>
      <c r="N4845" s="37" t="n">
        <f aca="false">K4845+L4845+M4845</f>
        <v>193.8</v>
      </c>
    </row>
    <row r="4846" customFormat="false" ht="15" hidden="false" customHeight="false" outlineLevel="0" collapsed="false">
      <c r="A4846" s="0" t="s">
        <v>9</v>
      </c>
      <c r="B4846" s="0" t="s">
        <v>372</v>
      </c>
      <c r="C4846" s="15" t="n">
        <v>45689</v>
      </c>
      <c r="D4846" s="0" t="n">
        <v>1</v>
      </c>
      <c r="E4846" s="0" t="n">
        <v>0</v>
      </c>
      <c r="F4846" s="0" t="n">
        <v>9</v>
      </c>
      <c r="G4846" s="0" t="n">
        <v>0</v>
      </c>
      <c r="H4846" s="0" t="n">
        <v>4</v>
      </c>
      <c r="I4846" s="0" t="n">
        <v>0</v>
      </c>
      <c r="J4846" s="0" t="n">
        <v>161</v>
      </c>
      <c r="K4846" s="37" t="n">
        <f aca="false">E4846+Inputs!$B$5*F4846</f>
        <v>11.475</v>
      </c>
      <c r="L4846" s="37" t="n">
        <f aca="false">G4846+Inputs!$B$6*H4846</f>
        <v>5.1</v>
      </c>
      <c r="M4846" s="37" t="n">
        <f aca="false">I4846+Inputs!$B$7*J4846</f>
        <v>199.801</v>
      </c>
      <c r="N4846" s="37" t="n">
        <f aca="false">K4846+L4846+M4846</f>
        <v>216.376</v>
      </c>
    </row>
    <row r="4847" customFormat="false" ht="15" hidden="false" customHeight="false" outlineLevel="0" collapsed="false">
      <c r="A4847" s="0" t="s">
        <v>9</v>
      </c>
      <c r="B4847" s="0" t="s">
        <v>372</v>
      </c>
      <c r="C4847" s="15" t="n">
        <v>45717</v>
      </c>
      <c r="D4847" s="0" t="n">
        <v>1</v>
      </c>
      <c r="E4847" s="0" t="n">
        <v>0</v>
      </c>
      <c r="F4847" s="0" t="n">
        <v>13</v>
      </c>
      <c r="G4847" s="0" t="n">
        <v>0</v>
      </c>
      <c r="H4847" s="0" t="n">
        <v>7</v>
      </c>
      <c r="I4847" s="0" t="n">
        <v>0</v>
      </c>
      <c r="J4847" s="0" t="n">
        <v>157</v>
      </c>
      <c r="K4847" s="37" t="n">
        <f aca="false">E4847+Inputs!$B$5*F4847</f>
        <v>16.575</v>
      </c>
      <c r="L4847" s="37" t="n">
        <f aca="false">G4847+Inputs!$B$6*H4847</f>
        <v>8.925</v>
      </c>
      <c r="M4847" s="37" t="n">
        <f aca="false">I4847+Inputs!$B$7*J4847</f>
        <v>194.837</v>
      </c>
      <c r="N4847" s="37" t="n">
        <f aca="false">K4847+L4847+M4847</f>
        <v>220.337</v>
      </c>
    </row>
    <row r="4848" customFormat="false" ht="15" hidden="false" customHeight="false" outlineLevel="0" collapsed="false">
      <c r="A4848" s="0" t="s">
        <v>9</v>
      </c>
      <c r="B4848" s="0" t="s">
        <v>372</v>
      </c>
      <c r="C4848" s="15" t="n">
        <v>45748</v>
      </c>
      <c r="D4848" s="0" t="n">
        <v>1</v>
      </c>
      <c r="E4848" s="0" t="n">
        <v>0</v>
      </c>
      <c r="F4848" s="0" t="n">
        <v>6</v>
      </c>
      <c r="G4848" s="0" t="n">
        <v>0</v>
      </c>
      <c r="H4848" s="0" t="n">
        <v>4</v>
      </c>
      <c r="I4848" s="0" t="n">
        <v>0</v>
      </c>
      <c r="J4848" s="0" t="n">
        <v>153</v>
      </c>
      <c r="K4848" s="37" t="n">
        <f aca="false">E4848+Inputs!$B$5*F4848</f>
        <v>7.65</v>
      </c>
      <c r="L4848" s="37" t="n">
        <f aca="false">G4848+Inputs!$B$6*H4848</f>
        <v>5.1</v>
      </c>
      <c r="M4848" s="37" t="n">
        <f aca="false">I4848+Inputs!$B$7*J4848</f>
        <v>189.873</v>
      </c>
      <c r="N4848" s="37" t="n">
        <f aca="false">K4848+L4848+M4848</f>
        <v>202.623</v>
      </c>
    </row>
    <row r="4849" customFormat="false" ht="15" hidden="false" customHeight="false" outlineLevel="0" collapsed="false">
      <c r="A4849" s="0" t="s">
        <v>9</v>
      </c>
      <c r="B4849" s="0" t="s">
        <v>372</v>
      </c>
      <c r="C4849" s="15" t="n">
        <v>45778</v>
      </c>
      <c r="D4849" s="0" t="n">
        <v>1</v>
      </c>
      <c r="E4849" s="0" t="n">
        <v>0</v>
      </c>
      <c r="F4849" s="0" t="n">
        <v>8</v>
      </c>
      <c r="G4849" s="0" t="n">
        <v>0</v>
      </c>
      <c r="H4849" s="0" t="n">
        <v>3</v>
      </c>
      <c r="I4849" s="0" t="n">
        <v>0</v>
      </c>
      <c r="J4849" s="0" t="n">
        <v>209</v>
      </c>
      <c r="K4849" s="37" t="n">
        <f aca="false">E4849+Inputs!$B$5*F4849</f>
        <v>10.2</v>
      </c>
      <c r="L4849" s="37" t="n">
        <f aca="false">G4849+Inputs!$B$6*H4849</f>
        <v>3.825</v>
      </c>
      <c r="M4849" s="37" t="n">
        <f aca="false">I4849+Inputs!$B$7*J4849</f>
        <v>259.369</v>
      </c>
      <c r="N4849" s="37" t="n">
        <f aca="false">K4849+L4849+M4849</f>
        <v>273.394</v>
      </c>
    </row>
    <row r="4850" customFormat="false" ht="15" hidden="false" customHeight="false" outlineLevel="0" collapsed="false">
      <c r="A4850" s="0" t="s">
        <v>9</v>
      </c>
      <c r="B4850" s="0" t="s">
        <v>372</v>
      </c>
      <c r="C4850" s="15" t="n">
        <v>45809</v>
      </c>
      <c r="D4850" s="0" t="n">
        <v>1</v>
      </c>
      <c r="E4850" s="0" t="n">
        <v>0</v>
      </c>
      <c r="F4850" s="0" t="n">
        <v>10</v>
      </c>
      <c r="G4850" s="0" t="n">
        <v>0</v>
      </c>
      <c r="H4850" s="0" t="n">
        <v>3</v>
      </c>
      <c r="I4850" s="0" t="n">
        <v>0</v>
      </c>
      <c r="J4850" s="0" t="n">
        <v>190</v>
      </c>
      <c r="K4850" s="37" t="n">
        <f aca="false">E4850+Inputs!$B$5*F4850</f>
        <v>12.75</v>
      </c>
      <c r="L4850" s="37" t="n">
        <f aca="false">G4850+Inputs!$B$6*H4850</f>
        <v>3.825</v>
      </c>
      <c r="M4850" s="37" t="n">
        <f aca="false">I4850+Inputs!$B$7*J4850</f>
        <v>235.79</v>
      </c>
      <c r="N4850" s="37" t="n">
        <f aca="false">K4850+L4850+M4850</f>
        <v>252.365</v>
      </c>
    </row>
    <row r="4851" customFormat="false" ht="15" hidden="false" customHeight="false" outlineLevel="0" collapsed="false">
      <c r="A4851" s="0" t="s">
        <v>9</v>
      </c>
      <c r="B4851" s="0" t="s">
        <v>372</v>
      </c>
      <c r="C4851" s="15" t="n">
        <v>45839</v>
      </c>
      <c r="D4851" s="0" t="n">
        <v>1</v>
      </c>
      <c r="E4851" s="0" t="n">
        <v>0</v>
      </c>
      <c r="F4851" s="0" t="n">
        <v>7</v>
      </c>
      <c r="G4851" s="0" t="n">
        <v>0</v>
      </c>
      <c r="H4851" s="0" t="n">
        <v>9</v>
      </c>
      <c r="I4851" s="0" t="n">
        <v>0</v>
      </c>
      <c r="J4851" s="0" t="n">
        <v>192</v>
      </c>
      <c r="K4851" s="37" t="n">
        <f aca="false">E4851+Inputs!$B$5*F4851</f>
        <v>8.925</v>
      </c>
      <c r="L4851" s="37" t="n">
        <f aca="false">G4851+Inputs!$B$6*H4851</f>
        <v>11.475</v>
      </c>
      <c r="M4851" s="37" t="n">
        <f aca="false">I4851+Inputs!$B$7*J4851</f>
        <v>238.272</v>
      </c>
      <c r="N4851" s="37" t="n">
        <f aca="false">K4851+L4851+M4851</f>
        <v>258.672</v>
      </c>
    </row>
    <row r="4852" customFormat="false" ht="15" hidden="false" customHeight="false" outlineLevel="0" collapsed="false">
      <c r="A4852" s="0" t="s">
        <v>9</v>
      </c>
      <c r="B4852" s="0" t="s">
        <v>372</v>
      </c>
      <c r="C4852" s="15" t="n">
        <v>45870</v>
      </c>
      <c r="D4852" s="0" t="n">
        <v>1</v>
      </c>
      <c r="E4852" s="0" t="n">
        <v>0</v>
      </c>
      <c r="F4852" s="0" t="n">
        <v>12</v>
      </c>
      <c r="G4852" s="0" t="n">
        <v>0</v>
      </c>
      <c r="H4852" s="0" t="n">
        <v>3</v>
      </c>
      <c r="I4852" s="0" t="n">
        <v>0</v>
      </c>
      <c r="J4852" s="0" t="n">
        <v>181</v>
      </c>
      <c r="K4852" s="37" t="n">
        <f aca="false">E4852+Inputs!$B$5*F4852</f>
        <v>15.3</v>
      </c>
      <c r="L4852" s="37" t="n">
        <f aca="false">G4852+Inputs!$B$6*H4852</f>
        <v>3.825</v>
      </c>
      <c r="M4852" s="37" t="n">
        <f aca="false">I4852+Inputs!$B$7*J4852</f>
        <v>224.621</v>
      </c>
      <c r="N4852" s="37" t="n">
        <f aca="false">K4852+L4852+M4852</f>
        <v>243.746</v>
      </c>
    </row>
    <row r="4853" customFormat="false" ht="15" hidden="false" customHeight="false" outlineLevel="0" collapsed="false">
      <c r="A4853" s="0" t="s">
        <v>9</v>
      </c>
      <c r="B4853" s="0" t="s">
        <v>372</v>
      </c>
      <c r="C4853" s="15" t="n">
        <v>45901</v>
      </c>
      <c r="D4853" s="0" t="n">
        <v>1</v>
      </c>
      <c r="E4853" s="0" t="n">
        <v>0</v>
      </c>
      <c r="F4853" s="0" t="n">
        <v>11</v>
      </c>
      <c r="G4853" s="0" t="n">
        <v>0</v>
      </c>
      <c r="H4853" s="0" t="n">
        <v>2</v>
      </c>
      <c r="I4853" s="0" t="n">
        <v>0</v>
      </c>
      <c r="J4853" s="0" t="n">
        <v>173</v>
      </c>
      <c r="K4853" s="37" t="n">
        <f aca="false">E4853+Inputs!$B$5*F4853</f>
        <v>14.025</v>
      </c>
      <c r="L4853" s="37" t="n">
        <f aca="false">G4853+Inputs!$B$6*H4853</f>
        <v>2.55</v>
      </c>
      <c r="M4853" s="37" t="n">
        <f aca="false">I4853+Inputs!$B$7*J4853</f>
        <v>214.693</v>
      </c>
      <c r="N4853" s="37" t="n">
        <f aca="false">K4853+L4853+M4853</f>
        <v>231.268</v>
      </c>
    </row>
    <row r="4854" customFormat="false" ht="15" hidden="false" customHeight="false" outlineLevel="0" collapsed="false">
      <c r="A4854" s="0" t="s">
        <v>9</v>
      </c>
      <c r="B4854" s="0" t="s">
        <v>372</v>
      </c>
      <c r="C4854" s="15" t="n">
        <v>45931</v>
      </c>
      <c r="D4854" s="0" t="n">
        <v>1</v>
      </c>
      <c r="E4854" s="0" t="n">
        <v>0</v>
      </c>
      <c r="F4854" s="0" t="n">
        <v>11</v>
      </c>
      <c r="G4854" s="0" t="n">
        <v>0</v>
      </c>
      <c r="H4854" s="0" t="n">
        <v>5</v>
      </c>
      <c r="I4854" s="0" t="n">
        <v>0</v>
      </c>
      <c r="J4854" s="0" t="n">
        <v>171</v>
      </c>
      <c r="K4854" s="37" t="n">
        <f aca="false">E4854+Inputs!$B$5*F4854</f>
        <v>14.025</v>
      </c>
      <c r="L4854" s="37" t="n">
        <f aca="false">G4854+Inputs!$B$6*H4854</f>
        <v>6.375</v>
      </c>
      <c r="M4854" s="37" t="n">
        <f aca="false">I4854+Inputs!$B$7*J4854</f>
        <v>212.211</v>
      </c>
      <c r="N4854" s="37" t="n">
        <f aca="false">K4854+L4854+M4854</f>
        <v>232.611</v>
      </c>
    </row>
    <row r="4855" customFormat="false" ht="15" hidden="false" customHeight="false" outlineLevel="0" collapsed="false">
      <c r="A4855" s="0" t="s">
        <v>9</v>
      </c>
      <c r="B4855" s="0" t="s">
        <v>372</v>
      </c>
      <c r="C4855" s="15" t="n">
        <v>45962</v>
      </c>
      <c r="D4855" s="0" t="n">
        <v>1</v>
      </c>
      <c r="E4855" s="0" t="n">
        <v>0</v>
      </c>
      <c r="F4855" s="0" t="n">
        <v>12</v>
      </c>
      <c r="G4855" s="0" t="n">
        <v>0</v>
      </c>
      <c r="H4855" s="0" t="n">
        <v>4</v>
      </c>
      <c r="I4855" s="0" t="n">
        <v>0</v>
      </c>
      <c r="J4855" s="0" t="n">
        <v>157</v>
      </c>
      <c r="K4855" s="37" t="n">
        <f aca="false">E4855+Inputs!$B$5*F4855</f>
        <v>15.3</v>
      </c>
      <c r="L4855" s="37" t="n">
        <f aca="false">G4855+Inputs!$B$6*H4855</f>
        <v>5.1</v>
      </c>
      <c r="M4855" s="37" t="n">
        <f aca="false">I4855+Inputs!$B$7*J4855</f>
        <v>194.837</v>
      </c>
      <c r="N4855" s="37" t="n">
        <f aca="false">K4855+L4855+M4855</f>
        <v>215.237</v>
      </c>
    </row>
    <row r="4856" customFormat="false" ht="15" hidden="false" customHeight="false" outlineLevel="0" collapsed="false">
      <c r="A4856" s="0" t="s">
        <v>9</v>
      </c>
      <c r="B4856" s="0" t="s">
        <v>372</v>
      </c>
      <c r="C4856" s="15" t="n">
        <v>45992</v>
      </c>
      <c r="D4856" s="0" t="n">
        <v>1</v>
      </c>
      <c r="E4856" s="0" t="n">
        <v>0</v>
      </c>
      <c r="F4856" s="0" t="n">
        <v>13</v>
      </c>
      <c r="G4856" s="0" t="n">
        <v>0</v>
      </c>
      <c r="H4856" s="0" t="n">
        <v>9</v>
      </c>
      <c r="I4856" s="0" t="n">
        <v>0</v>
      </c>
      <c r="J4856" s="0" t="n">
        <v>158</v>
      </c>
      <c r="K4856" s="37" t="n">
        <f aca="false">E4856+Inputs!$B$5*F4856</f>
        <v>16.575</v>
      </c>
      <c r="L4856" s="37" t="n">
        <f aca="false">G4856+Inputs!$B$6*H4856</f>
        <v>11.475</v>
      </c>
      <c r="M4856" s="37" t="n">
        <f aca="false">I4856+Inputs!$B$7*J4856</f>
        <v>196.078</v>
      </c>
      <c r="N4856" s="37" t="n">
        <f aca="false">K4856+L4856+M4856</f>
        <v>224.128</v>
      </c>
    </row>
    <row r="4857" customFormat="false" ht="15" hidden="false" customHeight="false" outlineLevel="0" collapsed="false">
      <c r="A4857" s="0" t="s">
        <v>9</v>
      </c>
      <c r="B4857" s="0" t="s">
        <v>372</v>
      </c>
      <c r="C4857" s="15" t="n">
        <v>46023</v>
      </c>
      <c r="D4857" s="0" t="n">
        <v>1</v>
      </c>
      <c r="E4857" s="0" t="n">
        <v>0</v>
      </c>
      <c r="F4857" s="0" t="n">
        <v>10</v>
      </c>
      <c r="G4857" s="0" t="n">
        <v>0</v>
      </c>
      <c r="H4857" s="0" t="n">
        <v>6</v>
      </c>
      <c r="I4857" s="0" t="n">
        <v>0</v>
      </c>
      <c r="J4857" s="0" t="n">
        <v>146</v>
      </c>
      <c r="K4857" s="37" t="n">
        <f aca="false">E4857+Inputs!$B$5*F4857</f>
        <v>12.75</v>
      </c>
      <c r="L4857" s="37" t="n">
        <f aca="false">G4857+Inputs!$B$6*H4857</f>
        <v>7.65</v>
      </c>
      <c r="M4857" s="37" t="n">
        <f aca="false">I4857+Inputs!$B$7*J4857</f>
        <v>181.186</v>
      </c>
      <c r="N4857" s="37" t="n">
        <f aca="false">K4857+L4857+M4857</f>
        <v>201.586</v>
      </c>
    </row>
    <row r="4858" customFormat="false" ht="15" hidden="false" customHeight="false" outlineLevel="0" collapsed="false">
      <c r="A4858" s="0" t="s">
        <v>9</v>
      </c>
      <c r="B4858" s="0" t="s">
        <v>372</v>
      </c>
      <c r="C4858" s="15" t="n">
        <v>46054</v>
      </c>
      <c r="D4858" s="0" t="n">
        <v>1</v>
      </c>
      <c r="E4858" s="0" t="n">
        <v>0</v>
      </c>
      <c r="F4858" s="0" t="n">
        <v>19</v>
      </c>
      <c r="G4858" s="0" t="n">
        <v>0</v>
      </c>
      <c r="H4858" s="0" t="n">
        <v>5</v>
      </c>
      <c r="I4858" s="0" t="n">
        <v>0</v>
      </c>
      <c r="J4858" s="0" t="n">
        <v>148</v>
      </c>
      <c r="K4858" s="37" t="n">
        <f aca="false">E4858+Inputs!$B$5*F4858</f>
        <v>24.225</v>
      </c>
      <c r="L4858" s="37" t="n">
        <f aca="false">G4858+Inputs!$B$6*H4858</f>
        <v>6.375</v>
      </c>
      <c r="M4858" s="37" t="n">
        <f aca="false">I4858+Inputs!$B$7*J4858</f>
        <v>183.668</v>
      </c>
      <c r="N4858" s="37" t="n">
        <f aca="false">K4858+L4858+M4858</f>
        <v>214.268</v>
      </c>
    </row>
    <row r="4859" customFormat="false" ht="15" hidden="false" customHeight="false" outlineLevel="0" collapsed="false">
      <c r="A4859" s="0" t="s">
        <v>9</v>
      </c>
      <c r="B4859" s="0" t="s">
        <v>372</v>
      </c>
      <c r="C4859" s="15" t="n">
        <v>46082</v>
      </c>
      <c r="D4859" s="0" t="n">
        <v>1</v>
      </c>
      <c r="E4859" s="0" t="n">
        <v>0</v>
      </c>
      <c r="F4859" s="0" t="n">
        <v>25</v>
      </c>
      <c r="G4859" s="0" t="n">
        <v>0</v>
      </c>
      <c r="H4859" s="0" t="n">
        <v>8</v>
      </c>
      <c r="I4859" s="0" t="n">
        <v>0</v>
      </c>
      <c r="J4859" s="0" t="n">
        <v>144</v>
      </c>
      <c r="K4859" s="37" t="n">
        <f aca="false">E4859+Inputs!$B$5*F4859</f>
        <v>31.875</v>
      </c>
      <c r="L4859" s="37" t="n">
        <f aca="false">G4859+Inputs!$B$6*H4859</f>
        <v>10.2</v>
      </c>
      <c r="M4859" s="37" t="n">
        <f aca="false">I4859+Inputs!$B$7*J4859</f>
        <v>178.704</v>
      </c>
      <c r="N4859" s="37" t="n">
        <f aca="false">K4859+L4859+M4859</f>
        <v>220.779</v>
      </c>
    </row>
    <row r="4860" customFormat="false" ht="15" hidden="false" customHeight="false" outlineLevel="0" collapsed="false">
      <c r="A4860" s="0" t="s">
        <v>9</v>
      </c>
      <c r="B4860" s="0" t="s">
        <v>372</v>
      </c>
      <c r="C4860" s="15" t="n">
        <v>46113</v>
      </c>
      <c r="D4860" s="0" t="n">
        <v>1</v>
      </c>
      <c r="E4860" s="0" t="n">
        <v>0</v>
      </c>
      <c r="F4860" s="0" t="n">
        <v>32</v>
      </c>
      <c r="G4860" s="0" t="n">
        <v>0</v>
      </c>
      <c r="H4860" s="0" t="n">
        <v>12</v>
      </c>
      <c r="I4860" s="0" t="n">
        <v>0</v>
      </c>
      <c r="J4860" s="0" t="n">
        <v>122</v>
      </c>
      <c r="K4860" s="37" t="n">
        <f aca="false">E4860+Inputs!$B$5*F4860</f>
        <v>40.8</v>
      </c>
      <c r="L4860" s="37" t="n">
        <f aca="false">G4860+Inputs!$B$6*H4860</f>
        <v>15.3</v>
      </c>
      <c r="M4860" s="37" t="n">
        <f aca="false">I4860+Inputs!$B$7*J4860</f>
        <v>151.402</v>
      </c>
      <c r="N4860" s="37" t="n">
        <f aca="false">K4860+L4860+M4860</f>
        <v>207.502</v>
      </c>
    </row>
    <row r="4861" customFormat="false" ht="15" hidden="false" customHeight="false" outlineLevel="0" collapsed="false">
      <c r="A4861" s="0" t="s">
        <v>9</v>
      </c>
      <c r="B4861" s="0" t="s">
        <v>372</v>
      </c>
      <c r="C4861" s="15" t="n">
        <v>46143</v>
      </c>
      <c r="D4861" s="0" t="n">
        <v>1</v>
      </c>
      <c r="E4861" s="0" t="n">
        <v>0</v>
      </c>
      <c r="F4861" s="0" t="n">
        <v>45</v>
      </c>
      <c r="G4861" s="0" t="n">
        <v>0</v>
      </c>
      <c r="H4861" s="0" t="n">
        <v>17</v>
      </c>
      <c r="I4861" s="0" t="n">
        <v>0</v>
      </c>
      <c r="J4861" s="0" t="n">
        <v>125</v>
      </c>
      <c r="K4861" s="37" t="n">
        <f aca="false">E4861+Inputs!$B$5*F4861</f>
        <v>57.375</v>
      </c>
      <c r="L4861" s="37" t="n">
        <f aca="false">G4861+Inputs!$B$6*H4861</f>
        <v>21.675</v>
      </c>
      <c r="M4861" s="37" t="n">
        <f aca="false">I4861+Inputs!$B$7*J4861</f>
        <v>155.125</v>
      </c>
      <c r="N4861" s="37" t="n">
        <f aca="false">K4861+L4861+M4861</f>
        <v>234.175</v>
      </c>
    </row>
    <row r="4862" customFormat="false" ht="15" hidden="false" customHeight="false" outlineLevel="0" collapsed="false">
      <c r="A4862" s="0" t="s">
        <v>9</v>
      </c>
      <c r="B4862" s="0" t="s">
        <v>372</v>
      </c>
      <c r="C4862" s="15" t="n">
        <v>46174</v>
      </c>
      <c r="D4862" s="0" t="n">
        <v>1</v>
      </c>
      <c r="E4862" s="0" t="n">
        <v>0</v>
      </c>
      <c r="F4862" s="0" t="n">
        <v>64</v>
      </c>
      <c r="G4862" s="0" t="n">
        <v>0</v>
      </c>
      <c r="H4862" s="0" t="n">
        <v>22</v>
      </c>
      <c r="I4862" s="0" t="n">
        <v>0</v>
      </c>
      <c r="J4862" s="0" t="n">
        <v>165</v>
      </c>
      <c r="K4862" s="37" t="n">
        <f aca="false">E4862+Inputs!$B$5*F4862</f>
        <v>81.6</v>
      </c>
      <c r="L4862" s="37" t="n">
        <f aca="false">G4862+Inputs!$B$6*H4862</f>
        <v>28.05</v>
      </c>
      <c r="M4862" s="37" t="n">
        <f aca="false">I4862+Inputs!$B$7*J4862</f>
        <v>204.765</v>
      </c>
      <c r="N4862" s="37" t="n">
        <f aca="false">K4862+L4862+M4862</f>
        <v>314.415</v>
      </c>
    </row>
    <row r="4863" customFormat="false" ht="15" hidden="false" customHeight="false" outlineLevel="0" collapsed="false">
      <c r="A4863" s="0" t="s">
        <v>9</v>
      </c>
      <c r="B4863" s="0" t="s">
        <v>372</v>
      </c>
      <c r="C4863" s="15" t="n">
        <v>46204</v>
      </c>
      <c r="D4863" s="0" t="n">
        <v>1</v>
      </c>
      <c r="E4863" s="0" t="n">
        <v>0</v>
      </c>
      <c r="F4863" s="0" t="n">
        <v>40</v>
      </c>
      <c r="G4863" s="0" t="n">
        <v>0</v>
      </c>
      <c r="H4863" s="0" t="n">
        <v>12</v>
      </c>
      <c r="I4863" s="0" t="n">
        <v>0</v>
      </c>
      <c r="J4863" s="0" t="n">
        <v>152</v>
      </c>
      <c r="K4863" s="37" t="n">
        <f aca="false">E4863+Inputs!$B$5*F4863</f>
        <v>51</v>
      </c>
      <c r="L4863" s="37" t="n">
        <f aca="false">G4863+Inputs!$B$6*H4863</f>
        <v>15.3</v>
      </c>
      <c r="M4863" s="37" t="n">
        <f aca="false">I4863+Inputs!$B$7*J4863</f>
        <v>188.632</v>
      </c>
      <c r="N4863" s="37" t="n">
        <f aca="false">K4863+L4863+M4863</f>
        <v>254.932</v>
      </c>
    </row>
    <row r="4864" customFormat="false" ht="15" hidden="false" customHeight="false" outlineLevel="0" collapsed="false">
      <c r="A4864" s="0" t="s">
        <v>9</v>
      </c>
      <c r="B4864" s="0" t="s">
        <v>372</v>
      </c>
      <c r="C4864" s="15" t="n">
        <v>46235</v>
      </c>
      <c r="D4864" s="0" t="n">
        <v>1</v>
      </c>
      <c r="E4864" s="0" t="n">
        <v>0</v>
      </c>
      <c r="F4864" s="0" t="n">
        <v>30</v>
      </c>
      <c r="G4864" s="0" t="n">
        <v>0</v>
      </c>
      <c r="H4864" s="0" t="n">
        <v>14</v>
      </c>
      <c r="I4864" s="0" t="n">
        <v>0</v>
      </c>
      <c r="J4864" s="0" t="n">
        <v>115</v>
      </c>
      <c r="K4864" s="37" t="n">
        <f aca="false">E4864+Inputs!$B$5*F4864</f>
        <v>38.25</v>
      </c>
      <c r="L4864" s="37" t="n">
        <f aca="false">G4864+Inputs!$B$6*H4864</f>
        <v>17.85</v>
      </c>
      <c r="M4864" s="37" t="n">
        <f aca="false">I4864+Inputs!$B$7*J4864</f>
        <v>142.715</v>
      </c>
      <c r="N4864" s="37" t="n">
        <f aca="false">K4864+L4864+M4864</f>
        <v>198.815</v>
      </c>
    </row>
    <row r="4865" customFormat="false" ht="15" hidden="false" customHeight="false" outlineLevel="0" collapsed="false">
      <c r="A4865" s="0" t="s">
        <v>9</v>
      </c>
      <c r="B4865" s="0" t="s">
        <v>391</v>
      </c>
      <c r="C4865" s="15" t="n">
        <v>44927</v>
      </c>
      <c r="D4865" s="0" t="n">
        <v>2</v>
      </c>
      <c r="E4865" s="0" t="n">
        <v>0</v>
      </c>
      <c r="F4865" s="0" t="n">
        <v>0</v>
      </c>
      <c r="G4865" s="0" t="n">
        <v>0</v>
      </c>
      <c r="H4865" s="0" t="n">
        <v>0</v>
      </c>
      <c r="I4865" s="0" t="n">
        <v>0</v>
      </c>
      <c r="J4865" s="0" t="n">
        <v>38</v>
      </c>
      <c r="K4865" s="37" t="n">
        <f aca="false">E4865+Inputs!$B$5*F4865</f>
        <v>0</v>
      </c>
      <c r="L4865" s="37" t="n">
        <f aca="false">G4865+Inputs!$B$6*H4865</f>
        <v>0</v>
      </c>
      <c r="M4865" s="37" t="n">
        <f aca="false">I4865+Inputs!$B$7*J4865</f>
        <v>47.158</v>
      </c>
      <c r="N4865" s="37" t="n">
        <f aca="false">K4865+L4865+M4865</f>
        <v>47.158</v>
      </c>
    </row>
    <row r="4866" customFormat="false" ht="15" hidden="false" customHeight="false" outlineLevel="0" collapsed="false">
      <c r="A4866" s="0" t="s">
        <v>9</v>
      </c>
      <c r="B4866" s="0" t="s">
        <v>391</v>
      </c>
      <c r="C4866" s="15" t="n">
        <v>44958</v>
      </c>
      <c r="D4866" s="0" t="n">
        <v>2</v>
      </c>
      <c r="E4866" s="0" t="n">
        <v>0</v>
      </c>
      <c r="F4866" s="0" t="n">
        <v>1</v>
      </c>
      <c r="G4866" s="0" t="n">
        <v>0</v>
      </c>
      <c r="H4866" s="0" t="n">
        <v>0</v>
      </c>
      <c r="I4866" s="0" t="n">
        <v>0</v>
      </c>
      <c r="J4866" s="0" t="n">
        <v>29</v>
      </c>
      <c r="K4866" s="37" t="n">
        <f aca="false">E4866+Inputs!$B$5*F4866</f>
        <v>1.275</v>
      </c>
      <c r="L4866" s="37" t="n">
        <f aca="false">G4866+Inputs!$B$6*H4866</f>
        <v>0</v>
      </c>
      <c r="M4866" s="37" t="n">
        <f aca="false">I4866+Inputs!$B$7*J4866</f>
        <v>35.989</v>
      </c>
      <c r="N4866" s="37" t="n">
        <f aca="false">K4866+L4866+M4866</f>
        <v>37.264</v>
      </c>
    </row>
    <row r="4867" customFormat="false" ht="15" hidden="false" customHeight="false" outlineLevel="0" collapsed="false">
      <c r="A4867" s="0" t="s">
        <v>9</v>
      </c>
      <c r="B4867" s="0" t="s">
        <v>391</v>
      </c>
      <c r="C4867" s="15" t="n">
        <v>44986</v>
      </c>
      <c r="D4867" s="0" t="n">
        <v>2</v>
      </c>
      <c r="E4867" s="0" t="n">
        <v>0</v>
      </c>
      <c r="F4867" s="0" t="n">
        <v>1</v>
      </c>
      <c r="G4867" s="0" t="n">
        <v>0</v>
      </c>
      <c r="H4867" s="0" t="n">
        <v>0</v>
      </c>
      <c r="I4867" s="0" t="n">
        <v>0</v>
      </c>
      <c r="J4867" s="0" t="n">
        <v>3</v>
      </c>
      <c r="K4867" s="37" t="n">
        <f aca="false">E4867+Inputs!$B$5*F4867</f>
        <v>1.275</v>
      </c>
      <c r="L4867" s="37" t="n">
        <f aca="false">G4867+Inputs!$B$6*H4867</f>
        <v>0</v>
      </c>
      <c r="M4867" s="37" t="n">
        <f aca="false">I4867+Inputs!$B$7*J4867</f>
        <v>3.723</v>
      </c>
      <c r="N4867" s="37" t="n">
        <f aca="false">K4867+L4867+M4867</f>
        <v>4.998</v>
      </c>
    </row>
    <row r="4868" customFormat="false" ht="15" hidden="false" customHeight="false" outlineLevel="0" collapsed="false">
      <c r="A4868" s="0" t="s">
        <v>9</v>
      </c>
      <c r="B4868" s="0" t="s">
        <v>391</v>
      </c>
      <c r="C4868" s="15" t="n">
        <v>45017</v>
      </c>
      <c r="D4868" s="0" t="n">
        <v>2</v>
      </c>
      <c r="E4868" s="0" t="n">
        <v>0</v>
      </c>
      <c r="F4868" s="0" t="n">
        <v>0</v>
      </c>
      <c r="G4868" s="0" t="n">
        <v>0</v>
      </c>
      <c r="H4868" s="0" t="n">
        <v>0</v>
      </c>
      <c r="I4868" s="0" t="n">
        <v>0</v>
      </c>
      <c r="J4868" s="0" t="n">
        <v>12</v>
      </c>
      <c r="K4868" s="37" t="n">
        <f aca="false">E4868+Inputs!$B$5*F4868</f>
        <v>0</v>
      </c>
      <c r="L4868" s="37" t="n">
        <f aca="false">G4868+Inputs!$B$6*H4868</f>
        <v>0</v>
      </c>
      <c r="M4868" s="37" t="n">
        <f aca="false">I4868+Inputs!$B$7*J4868</f>
        <v>14.892</v>
      </c>
      <c r="N4868" s="37" t="n">
        <f aca="false">K4868+L4868+M4868</f>
        <v>14.892</v>
      </c>
    </row>
    <row r="4869" customFormat="false" ht="15" hidden="false" customHeight="false" outlineLevel="0" collapsed="false">
      <c r="A4869" s="0" t="s">
        <v>9</v>
      </c>
      <c r="B4869" s="0" t="s">
        <v>391</v>
      </c>
      <c r="C4869" s="15" t="n">
        <v>45047</v>
      </c>
      <c r="D4869" s="0" t="n">
        <v>2</v>
      </c>
      <c r="E4869" s="0" t="n">
        <v>0</v>
      </c>
      <c r="F4869" s="0" t="n">
        <v>0</v>
      </c>
      <c r="G4869" s="0" t="n">
        <v>0</v>
      </c>
      <c r="H4869" s="0" t="n">
        <v>0</v>
      </c>
      <c r="I4869" s="0" t="n">
        <v>0</v>
      </c>
      <c r="J4869" s="0" t="n">
        <v>45</v>
      </c>
      <c r="K4869" s="37" t="n">
        <f aca="false">E4869+Inputs!$B$5*F4869</f>
        <v>0</v>
      </c>
      <c r="L4869" s="37" t="n">
        <f aca="false">G4869+Inputs!$B$6*H4869</f>
        <v>0</v>
      </c>
      <c r="M4869" s="37" t="n">
        <f aca="false">I4869+Inputs!$B$7*J4869</f>
        <v>55.845</v>
      </c>
      <c r="N4869" s="37" t="n">
        <f aca="false">K4869+L4869+M4869</f>
        <v>55.845</v>
      </c>
    </row>
    <row r="4870" customFormat="false" ht="15" hidden="false" customHeight="false" outlineLevel="0" collapsed="false">
      <c r="A4870" s="0" t="s">
        <v>9</v>
      </c>
      <c r="B4870" s="0" t="s">
        <v>391</v>
      </c>
      <c r="C4870" s="15" t="n">
        <v>45078</v>
      </c>
      <c r="D4870" s="0" t="n">
        <v>2</v>
      </c>
      <c r="E4870" s="0" t="n">
        <v>0</v>
      </c>
      <c r="F4870" s="0" t="n">
        <v>0</v>
      </c>
      <c r="G4870" s="0" t="n">
        <v>0</v>
      </c>
      <c r="H4870" s="0" t="n">
        <v>0</v>
      </c>
      <c r="I4870" s="0" t="n">
        <v>0</v>
      </c>
      <c r="J4870" s="0" t="n">
        <v>49</v>
      </c>
      <c r="K4870" s="37" t="n">
        <f aca="false">E4870+Inputs!$B$5*F4870</f>
        <v>0</v>
      </c>
      <c r="L4870" s="37" t="n">
        <f aca="false">G4870+Inputs!$B$6*H4870</f>
        <v>0</v>
      </c>
      <c r="M4870" s="37" t="n">
        <f aca="false">I4870+Inputs!$B$7*J4870</f>
        <v>60.809</v>
      </c>
      <c r="N4870" s="37" t="n">
        <f aca="false">K4870+L4870+M4870</f>
        <v>60.809</v>
      </c>
    </row>
    <row r="4871" customFormat="false" ht="15" hidden="false" customHeight="false" outlineLevel="0" collapsed="false">
      <c r="A4871" s="0" t="s">
        <v>9</v>
      </c>
      <c r="B4871" s="0" t="s">
        <v>391</v>
      </c>
      <c r="C4871" s="15" t="n">
        <v>45108</v>
      </c>
      <c r="D4871" s="0" t="n">
        <v>2</v>
      </c>
      <c r="E4871" s="0" t="n">
        <v>0</v>
      </c>
      <c r="F4871" s="0" t="n">
        <v>1</v>
      </c>
      <c r="G4871" s="0" t="n">
        <v>0</v>
      </c>
      <c r="H4871" s="0" t="n">
        <v>0</v>
      </c>
      <c r="I4871" s="0" t="n">
        <v>0</v>
      </c>
      <c r="J4871" s="0" t="n">
        <v>45</v>
      </c>
      <c r="K4871" s="37" t="n">
        <f aca="false">E4871+Inputs!$B$5*F4871</f>
        <v>1.275</v>
      </c>
      <c r="L4871" s="37" t="n">
        <f aca="false">G4871+Inputs!$B$6*H4871</f>
        <v>0</v>
      </c>
      <c r="M4871" s="37" t="n">
        <f aca="false">I4871+Inputs!$B$7*J4871</f>
        <v>55.845</v>
      </c>
      <c r="N4871" s="37" t="n">
        <f aca="false">K4871+L4871+M4871</f>
        <v>57.12</v>
      </c>
    </row>
    <row r="4872" customFormat="false" ht="15" hidden="false" customHeight="false" outlineLevel="0" collapsed="false">
      <c r="A4872" s="0" t="s">
        <v>9</v>
      </c>
      <c r="B4872" s="0" t="s">
        <v>391</v>
      </c>
      <c r="C4872" s="15" t="n">
        <v>45139</v>
      </c>
      <c r="D4872" s="0" t="n">
        <v>2</v>
      </c>
      <c r="E4872" s="0" t="n">
        <v>0</v>
      </c>
      <c r="F4872" s="0" t="n">
        <v>1</v>
      </c>
      <c r="G4872" s="0" t="n">
        <v>0</v>
      </c>
      <c r="H4872" s="0" t="n">
        <v>0</v>
      </c>
      <c r="I4872" s="0" t="n">
        <v>0</v>
      </c>
      <c r="J4872" s="0" t="n">
        <v>45</v>
      </c>
      <c r="K4872" s="37" t="n">
        <f aca="false">E4872+Inputs!$B$5*F4872</f>
        <v>1.275</v>
      </c>
      <c r="L4872" s="37" t="n">
        <f aca="false">G4872+Inputs!$B$6*H4872</f>
        <v>0</v>
      </c>
      <c r="M4872" s="37" t="n">
        <f aca="false">I4872+Inputs!$B$7*J4872</f>
        <v>55.845</v>
      </c>
      <c r="N4872" s="37" t="n">
        <f aca="false">K4872+L4872+M4872</f>
        <v>57.12</v>
      </c>
    </row>
    <row r="4873" customFormat="false" ht="15" hidden="false" customHeight="false" outlineLevel="0" collapsed="false">
      <c r="A4873" s="0" t="s">
        <v>9</v>
      </c>
      <c r="B4873" s="0" t="s">
        <v>391</v>
      </c>
      <c r="C4873" s="15" t="n">
        <v>45170</v>
      </c>
      <c r="D4873" s="0" t="n">
        <v>2</v>
      </c>
      <c r="E4873" s="0" t="n">
        <v>0</v>
      </c>
      <c r="F4873" s="0" t="n">
        <v>0</v>
      </c>
      <c r="G4873" s="0" t="n">
        <v>0</v>
      </c>
      <c r="H4873" s="0" t="n">
        <v>0</v>
      </c>
      <c r="I4873" s="0" t="n">
        <v>0</v>
      </c>
      <c r="J4873" s="0" t="n">
        <v>56</v>
      </c>
      <c r="K4873" s="37" t="n">
        <f aca="false">E4873+Inputs!$B$5*F4873</f>
        <v>0</v>
      </c>
      <c r="L4873" s="37" t="n">
        <f aca="false">G4873+Inputs!$B$6*H4873</f>
        <v>0</v>
      </c>
      <c r="M4873" s="37" t="n">
        <f aca="false">I4873+Inputs!$B$7*J4873</f>
        <v>69.496</v>
      </c>
      <c r="N4873" s="37" t="n">
        <f aca="false">K4873+L4873+M4873</f>
        <v>69.496</v>
      </c>
    </row>
    <row r="4874" customFormat="false" ht="15" hidden="false" customHeight="false" outlineLevel="0" collapsed="false">
      <c r="A4874" s="0" t="s">
        <v>9</v>
      </c>
      <c r="B4874" s="0" t="s">
        <v>391</v>
      </c>
      <c r="C4874" s="15" t="n">
        <v>45200</v>
      </c>
      <c r="D4874" s="0" t="n">
        <v>2</v>
      </c>
      <c r="E4874" s="0" t="n">
        <v>0</v>
      </c>
      <c r="F4874" s="0" t="n">
        <v>0</v>
      </c>
      <c r="G4874" s="0" t="n">
        <v>0</v>
      </c>
      <c r="H4874" s="0" t="n">
        <v>0</v>
      </c>
      <c r="I4874" s="0" t="n">
        <v>0</v>
      </c>
      <c r="J4874" s="0" t="n">
        <v>44</v>
      </c>
      <c r="K4874" s="37" t="n">
        <f aca="false">E4874+Inputs!$B$5*F4874</f>
        <v>0</v>
      </c>
      <c r="L4874" s="37" t="n">
        <f aca="false">G4874+Inputs!$B$6*H4874</f>
        <v>0</v>
      </c>
      <c r="M4874" s="37" t="n">
        <f aca="false">I4874+Inputs!$B$7*J4874</f>
        <v>54.604</v>
      </c>
      <c r="N4874" s="37" t="n">
        <f aca="false">K4874+L4874+M4874</f>
        <v>54.604</v>
      </c>
    </row>
    <row r="4875" customFormat="false" ht="15" hidden="false" customHeight="false" outlineLevel="0" collapsed="false">
      <c r="A4875" s="0" t="s">
        <v>9</v>
      </c>
      <c r="B4875" s="0" t="s">
        <v>391</v>
      </c>
      <c r="C4875" s="15" t="n">
        <v>45231</v>
      </c>
      <c r="D4875" s="0" t="n">
        <v>2</v>
      </c>
      <c r="E4875" s="0" t="n">
        <v>0</v>
      </c>
      <c r="F4875" s="0" t="n">
        <v>0</v>
      </c>
      <c r="G4875" s="0" t="n">
        <v>0</v>
      </c>
      <c r="H4875" s="0" t="n">
        <v>2</v>
      </c>
      <c r="I4875" s="0" t="n">
        <v>0</v>
      </c>
      <c r="J4875" s="0" t="n">
        <v>51</v>
      </c>
      <c r="K4875" s="37" t="n">
        <f aca="false">E4875+Inputs!$B$5*F4875</f>
        <v>0</v>
      </c>
      <c r="L4875" s="37" t="n">
        <f aca="false">G4875+Inputs!$B$6*H4875</f>
        <v>2.55</v>
      </c>
      <c r="M4875" s="37" t="n">
        <f aca="false">I4875+Inputs!$B$7*J4875</f>
        <v>63.291</v>
      </c>
      <c r="N4875" s="37" t="n">
        <f aca="false">K4875+L4875+M4875</f>
        <v>65.841</v>
      </c>
    </row>
    <row r="4876" customFormat="false" ht="15" hidden="false" customHeight="false" outlineLevel="0" collapsed="false">
      <c r="A4876" s="0" t="s">
        <v>9</v>
      </c>
      <c r="B4876" s="0" t="s">
        <v>391</v>
      </c>
      <c r="C4876" s="15" t="n">
        <v>45261</v>
      </c>
      <c r="D4876" s="0" t="n">
        <v>2</v>
      </c>
      <c r="E4876" s="0" t="n">
        <v>0</v>
      </c>
      <c r="F4876" s="0" t="n">
        <v>0</v>
      </c>
      <c r="G4876" s="0" t="n">
        <v>0</v>
      </c>
      <c r="H4876" s="0" t="n">
        <v>0</v>
      </c>
      <c r="I4876" s="0" t="n">
        <v>0</v>
      </c>
      <c r="J4876" s="0" t="n">
        <v>31</v>
      </c>
      <c r="K4876" s="37" t="n">
        <f aca="false">E4876+Inputs!$B$5*F4876</f>
        <v>0</v>
      </c>
      <c r="L4876" s="37" t="n">
        <f aca="false">G4876+Inputs!$B$6*H4876</f>
        <v>0</v>
      </c>
      <c r="M4876" s="37" t="n">
        <f aca="false">I4876+Inputs!$B$7*J4876</f>
        <v>38.471</v>
      </c>
      <c r="N4876" s="37" t="n">
        <f aca="false">K4876+L4876+M4876</f>
        <v>38.471</v>
      </c>
    </row>
    <row r="4877" customFormat="false" ht="15" hidden="false" customHeight="false" outlineLevel="0" collapsed="false">
      <c r="A4877" s="0" t="s">
        <v>9</v>
      </c>
      <c r="B4877" s="0" t="s">
        <v>391</v>
      </c>
      <c r="C4877" s="15" t="n">
        <v>45292</v>
      </c>
      <c r="D4877" s="0" t="n">
        <v>2</v>
      </c>
      <c r="E4877" s="0" t="n">
        <v>0</v>
      </c>
      <c r="F4877" s="0" t="n">
        <v>1</v>
      </c>
      <c r="G4877" s="0" t="n">
        <v>0</v>
      </c>
      <c r="H4877" s="0" t="n">
        <v>0</v>
      </c>
      <c r="I4877" s="0" t="n">
        <v>0</v>
      </c>
      <c r="J4877" s="0" t="n">
        <v>30</v>
      </c>
      <c r="K4877" s="37" t="n">
        <f aca="false">E4877+Inputs!$B$5*F4877</f>
        <v>1.275</v>
      </c>
      <c r="L4877" s="37" t="n">
        <f aca="false">G4877+Inputs!$B$6*H4877</f>
        <v>0</v>
      </c>
      <c r="M4877" s="37" t="n">
        <f aca="false">I4877+Inputs!$B$7*J4877</f>
        <v>37.23</v>
      </c>
      <c r="N4877" s="37" t="n">
        <f aca="false">K4877+L4877+M4877</f>
        <v>38.505</v>
      </c>
    </row>
    <row r="4878" customFormat="false" ht="15" hidden="false" customHeight="false" outlineLevel="0" collapsed="false">
      <c r="A4878" s="0" t="s">
        <v>9</v>
      </c>
      <c r="B4878" s="0" t="s">
        <v>391</v>
      </c>
      <c r="C4878" s="15" t="n">
        <v>45323</v>
      </c>
      <c r="D4878" s="0" t="n">
        <v>2</v>
      </c>
      <c r="E4878" s="0" t="n">
        <v>0</v>
      </c>
      <c r="F4878" s="0" t="n">
        <v>0</v>
      </c>
      <c r="G4878" s="0" t="n">
        <v>0</v>
      </c>
      <c r="H4878" s="0" t="n">
        <v>0</v>
      </c>
      <c r="I4878" s="0" t="n">
        <v>0</v>
      </c>
      <c r="J4878" s="0" t="n">
        <v>8</v>
      </c>
      <c r="K4878" s="37" t="n">
        <f aca="false">E4878+Inputs!$B$5*F4878</f>
        <v>0</v>
      </c>
      <c r="L4878" s="37" t="n">
        <f aca="false">G4878+Inputs!$B$6*H4878</f>
        <v>0</v>
      </c>
      <c r="M4878" s="37" t="n">
        <f aca="false">I4878+Inputs!$B$7*J4878</f>
        <v>9.928</v>
      </c>
      <c r="N4878" s="37" t="n">
        <f aca="false">K4878+L4878+M4878</f>
        <v>9.928</v>
      </c>
    </row>
    <row r="4879" customFormat="false" ht="15" hidden="false" customHeight="false" outlineLevel="0" collapsed="false">
      <c r="A4879" s="0" t="s">
        <v>9</v>
      </c>
      <c r="B4879" s="0" t="s">
        <v>391</v>
      </c>
      <c r="C4879" s="15" t="n">
        <v>45352</v>
      </c>
      <c r="D4879" s="0" t="n">
        <v>2</v>
      </c>
      <c r="E4879" s="0" t="n">
        <v>0</v>
      </c>
      <c r="F4879" s="0" t="n">
        <v>0</v>
      </c>
      <c r="G4879" s="0" t="n">
        <v>0</v>
      </c>
      <c r="H4879" s="0" t="n">
        <v>0</v>
      </c>
      <c r="I4879" s="0" t="n">
        <v>0</v>
      </c>
      <c r="J4879" s="0" t="n">
        <v>8</v>
      </c>
      <c r="K4879" s="37" t="n">
        <f aca="false">E4879+Inputs!$B$5*F4879</f>
        <v>0</v>
      </c>
      <c r="L4879" s="37" t="n">
        <f aca="false">G4879+Inputs!$B$6*H4879</f>
        <v>0</v>
      </c>
      <c r="M4879" s="37" t="n">
        <f aca="false">I4879+Inputs!$B$7*J4879</f>
        <v>9.928</v>
      </c>
      <c r="N4879" s="37" t="n">
        <f aca="false">K4879+L4879+M4879</f>
        <v>9.928</v>
      </c>
    </row>
    <row r="4880" customFormat="false" ht="15" hidden="false" customHeight="false" outlineLevel="0" collapsed="false">
      <c r="A4880" s="0" t="s">
        <v>9</v>
      </c>
      <c r="B4880" s="0" t="s">
        <v>391</v>
      </c>
      <c r="C4880" s="15" t="n">
        <v>45383</v>
      </c>
      <c r="D4880" s="0" t="n">
        <v>2</v>
      </c>
      <c r="E4880" s="0" t="n">
        <v>0</v>
      </c>
      <c r="F4880" s="0" t="n">
        <v>0</v>
      </c>
      <c r="G4880" s="0" t="n">
        <v>0</v>
      </c>
      <c r="H4880" s="0" t="n">
        <v>0</v>
      </c>
      <c r="I4880" s="0" t="n">
        <v>0</v>
      </c>
      <c r="J4880" s="0" t="n">
        <v>32</v>
      </c>
      <c r="K4880" s="37" t="n">
        <f aca="false">E4880+Inputs!$B$5*F4880</f>
        <v>0</v>
      </c>
      <c r="L4880" s="37" t="n">
        <f aca="false">G4880+Inputs!$B$6*H4880</f>
        <v>0</v>
      </c>
      <c r="M4880" s="37" t="n">
        <f aca="false">I4880+Inputs!$B$7*J4880</f>
        <v>39.712</v>
      </c>
      <c r="N4880" s="37" t="n">
        <f aca="false">K4880+L4880+M4880</f>
        <v>39.712</v>
      </c>
    </row>
    <row r="4881" customFormat="false" ht="15" hidden="false" customHeight="false" outlineLevel="0" collapsed="false">
      <c r="A4881" s="0" t="s">
        <v>9</v>
      </c>
      <c r="B4881" s="0" t="s">
        <v>391</v>
      </c>
      <c r="C4881" s="15" t="n">
        <v>45413</v>
      </c>
      <c r="D4881" s="0" t="n">
        <v>2</v>
      </c>
      <c r="E4881" s="0" t="n">
        <v>0</v>
      </c>
      <c r="F4881" s="0" t="n">
        <v>0</v>
      </c>
      <c r="G4881" s="0" t="n">
        <v>0</v>
      </c>
      <c r="H4881" s="0" t="n">
        <v>0</v>
      </c>
      <c r="I4881" s="0" t="n">
        <v>0</v>
      </c>
      <c r="J4881" s="0" t="n">
        <v>23</v>
      </c>
      <c r="K4881" s="37" t="n">
        <f aca="false">E4881+Inputs!$B$5*F4881</f>
        <v>0</v>
      </c>
      <c r="L4881" s="37" t="n">
        <f aca="false">G4881+Inputs!$B$6*H4881</f>
        <v>0</v>
      </c>
      <c r="M4881" s="37" t="n">
        <f aca="false">I4881+Inputs!$B$7*J4881</f>
        <v>28.543</v>
      </c>
      <c r="N4881" s="37" t="n">
        <f aca="false">K4881+L4881+M4881</f>
        <v>28.543</v>
      </c>
    </row>
    <row r="4882" customFormat="false" ht="15" hidden="false" customHeight="false" outlineLevel="0" collapsed="false">
      <c r="A4882" s="0" t="s">
        <v>9</v>
      </c>
      <c r="B4882" s="0" t="s">
        <v>391</v>
      </c>
      <c r="C4882" s="15" t="n">
        <v>45444</v>
      </c>
      <c r="D4882" s="0" t="n">
        <v>2</v>
      </c>
      <c r="E4882" s="0" t="n">
        <v>0</v>
      </c>
      <c r="F4882" s="0" t="n">
        <v>0</v>
      </c>
      <c r="G4882" s="0" t="n">
        <v>0</v>
      </c>
      <c r="H4882" s="0" t="n">
        <v>0</v>
      </c>
      <c r="I4882" s="0" t="n">
        <v>0</v>
      </c>
      <c r="J4882" s="0" t="n">
        <v>45</v>
      </c>
      <c r="K4882" s="37" t="n">
        <f aca="false">E4882+Inputs!$B$5*F4882</f>
        <v>0</v>
      </c>
      <c r="L4882" s="37" t="n">
        <f aca="false">G4882+Inputs!$B$6*H4882</f>
        <v>0</v>
      </c>
      <c r="M4882" s="37" t="n">
        <f aca="false">I4882+Inputs!$B$7*J4882</f>
        <v>55.845</v>
      </c>
      <c r="N4882" s="37" t="n">
        <f aca="false">K4882+L4882+M4882</f>
        <v>55.845</v>
      </c>
    </row>
    <row r="4883" customFormat="false" ht="15" hidden="false" customHeight="false" outlineLevel="0" collapsed="false">
      <c r="A4883" s="0" t="s">
        <v>9</v>
      </c>
      <c r="B4883" s="0" t="s">
        <v>391</v>
      </c>
      <c r="C4883" s="15" t="n">
        <v>45474</v>
      </c>
      <c r="D4883" s="0" t="n">
        <v>2</v>
      </c>
      <c r="E4883" s="0" t="n">
        <v>0</v>
      </c>
      <c r="F4883" s="0" t="n">
        <v>0</v>
      </c>
      <c r="G4883" s="0" t="n">
        <v>0</v>
      </c>
      <c r="H4883" s="0" t="n">
        <v>0</v>
      </c>
      <c r="I4883" s="0" t="n">
        <v>0</v>
      </c>
      <c r="J4883" s="0" t="n">
        <v>35</v>
      </c>
      <c r="K4883" s="37" t="n">
        <f aca="false">E4883+Inputs!$B$5*F4883</f>
        <v>0</v>
      </c>
      <c r="L4883" s="37" t="n">
        <f aca="false">G4883+Inputs!$B$6*H4883</f>
        <v>0</v>
      </c>
      <c r="M4883" s="37" t="n">
        <f aca="false">I4883+Inputs!$B$7*J4883</f>
        <v>43.435</v>
      </c>
      <c r="N4883" s="37" t="n">
        <f aca="false">K4883+L4883+M4883</f>
        <v>43.435</v>
      </c>
    </row>
    <row r="4884" customFormat="false" ht="15" hidden="false" customHeight="false" outlineLevel="0" collapsed="false">
      <c r="A4884" s="0" t="s">
        <v>9</v>
      </c>
      <c r="B4884" s="0" t="s">
        <v>391</v>
      </c>
      <c r="C4884" s="15" t="n">
        <v>45505</v>
      </c>
      <c r="D4884" s="0" t="n">
        <v>2</v>
      </c>
      <c r="E4884" s="0" t="n">
        <v>0</v>
      </c>
      <c r="F4884" s="0" t="n">
        <v>0</v>
      </c>
      <c r="G4884" s="0" t="n">
        <v>0</v>
      </c>
      <c r="H4884" s="0" t="n">
        <v>0</v>
      </c>
      <c r="I4884" s="0" t="n">
        <v>0</v>
      </c>
      <c r="J4884" s="0" t="n">
        <v>44</v>
      </c>
      <c r="K4884" s="37" t="n">
        <f aca="false">E4884+Inputs!$B$5*F4884</f>
        <v>0</v>
      </c>
      <c r="L4884" s="37" t="n">
        <f aca="false">G4884+Inputs!$B$6*H4884</f>
        <v>0</v>
      </c>
      <c r="M4884" s="37" t="n">
        <f aca="false">I4884+Inputs!$B$7*J4884</f>
        <v>54.604</v>
      </c>
      <c r="N4884" s="37" t="n">
        <f aca="false">K4884+L4884+M4884</f>
        <v>54.604</v>
      </c>
    </row>
    <row r="4885" customFormat="false" ht="15" hidden="false" customHeight="false" outlineLevel="0" collapsed="false">
      <c r="A4885" s="0" t="s">
        <v>9</v>
      </c>
      <c r="B4885" s="0" t="s">
        <v>391</v>
      </c>
      <c r="C4885" s="15" t="n">
        <v>45536</v>
      </c>
      <c r="D4885" s="0" t="n">
        <v>2</v>
      </c>
      <c r="E4885" s="0" t="n">
        <v>0</v>
      </c>
      <c r="F4885" s="0" t="n">
        <v>0</v>
      </c>
      <c r="G4885" s="0" t="n">
        <v>0</v>
      </c>
      <c r="H4885" s="0" t="n">
        <v>0</v>
      </c>
      <c r="I4885" s="0" t="n">
        <v>0</v>
      </c>
      <c r="J4885" s="0" t="n">
        <v>41</v>
      </c>
      <c r="K4885" s="37" t="n">
        <f aca="false">E4885+Inputs!$B$5*F4885</f>
        <v>0</v>
      </c>
      <c r="L4885" s="37" t="n">
        <f aca="false">G4885+Inputs!$B$6*H4885</f>
        <v>0</v>
      </c>
      <c r="M4885" s="37" t="n">
        <f aca="false">I4885+Inputs!$B$7*J4885</f>
        <v>50.881</v>
      </c>
      <c r="N4885" s="37" t="n">
        <f aca="false">K4885+L4885+M4885</f>
        <v>50.881</v>
      </c>
    </row>
    <row r="4886" customFormat="false" ht="15" hidden="false" customHeight="false" outlineLevel="0" collapsed="false">
      <c r="A4886" s="0" t="s">
        <v>9</v>
      </c>
      <c r="B4886" s="0" t="s">
        <v>391</v>
      </c>
      <c r="C4886" s="15" t="n">
        <v>45566</v>
      </c>
      <c r="D4886" s="0" t="n">
        <v>2</v>
      </c>
      <c r="E4886" s="0" t="n">
        <v>0</v>
      </c>
      <c r="F4886" s="0" t="n">
        <v>1</v>
      </c>
      <c r="G4886" s="0" t="n">
        <v>0</v>
      </c>
      <c r="H4886" s="0" t="n">
        <v>0</v>
      </c>
      <c r="I4886" s="0" t="n">
        <v>0</v>
      </c>
      <c r="J4886" s="0" t="n">
        <v>37</v>
      </c>
      <c r="K4886" s="37" t="n">
        <f aca="false">E4886+Inputs!$B$5*F4886</f>
        <v>1.275</v>
      </c>
      <c r="L4886" s="37" t="n">
        <f aca="false">G4886+Inputs!$B$6*H4886</f>
        <v>0</v>
      </c>
      <c r="M4886" s="37" t="n">
        <f aca="false">I4886+Inputs!$B$7*J4886</f>
        <v>45.917</v>
      </c>
      <c r="N4886" s="37" t="n">
        <f aca="false">K4886+L4886+M4886</f>
        <v>47.192</v>
      </c>
    </row>
    <row r="4887" customFormat="false" ht="15" hidden="false" customHeight="false" outlineLevel="0" collapsed="false">
      <c r="A4887" s="0" t="s">
        <v>9</v>
      </c>
      <c r="B4887" s="0" t="s">
        <v>391</v>
      </c>
      <c r="C4887" s="15" t="n">
        <v>45597</v>
      </c>
      <c r="D4887" s="0" t="n">
        <v>2</v>
      </c>
      <c r="E4887" s="0" t="n">
        <v>0</v>
      </c>
      <c r="F4887" s="0" t="n">
        <v>0</v>
      </c>
      <c r="G4887" s="0" t="n">
        <v>0</v>
      </c>
      <c r="H4887" s="0" t="n">
        <v>0</v>
      </c>
      <c r="I4887" s="0" t="n">
        <v>0</v>
      </c>
      <c r="J4887" s="0" t="n">
        <v>31</v>
      </c>
      <c r="K4887" s="37" t="n">
        <f aca="false">E4887+Inputs!$B$5*F4887</f>
        <v>0</v>
      </c>
      <c r="L4887" s="37" t="n">
        <f aca="false">G4887+Inputs!$B$6*H4887</f>
        <v>0</v>
      </c>
      <c r="M4887" s="37" t="n">
        <f aca="false">I4887+Inputs!$B$7*J4887</f>
        <v>38.471</v>
      </c>
      <c r="N4887" s="37" t="n">
        <f aca="false">K4887+L4887+M4887</f>
        <v>38.471</v>
      </c>
    </row>
    <row r="4888" customFormat="false" ht="15" hidden="false" customHeight="false" outlineLevel="0" collapsed="false">
      <c r="A4888" s="0" t="s">
        <v>9</v>
      </c>
      <c r="B4888" s="0" t="s">
        <v>391</v>
      </c>
      <c r="C4888" s="15" t="n">
        <v>45627</v>
      </c>
      <c r="D4888" s="0" t="n">
        <v>2</v>
      </c>
      <c r="E4888" s="0" t="n">
        <v>0</v>
      </c>
      <c r="F4888" s="0" t="n">
        <v>3</v>
      </c>
      <c r="G4888" s="0" t="n">
        <v>0</v>
      </c>
      <c r="H4888" s="0" t="n">
        <v>1</v>
      </c>
      <c r="I4888" s="0" t="n">
        <v>0</v>
      </c>
      <c r="J4888" s="0" t="n">
        <v>35</v>
      </c>
      <c r="K4888" s="37" t="n">
        <f aca="false">E4888+Inputs!$B$5*F4888</f>
        <v>3.825</v>
      </c>
      <c r="L4888" s="37" t="n">
        <f aca="false">G4888+Inputs!$B$6*H4888</f>
        <v>1.275</v>
      </c>
      <c r="M4888" s="37" t="n">
        <f aca="false">I4888+Inputs!$B$7*J4888</f>
        <v>43.435</v>
      </c>
      <c r="N4888" s="37" t="n">
        <f aca="false">K4888+L4888+M4888</f>
        <v>48.535</v>
      </c>
    </row>
    <row r="4889" customFormat="false" ht="15" hidden="false" customHeight="false" outlineLevel="0" collapsed="false">
      <c r="A4889" s="0" t="s">
        <v>9</v>
      </c>
      <c r="B4889" s="0" t="s">
        <v>391</v>
      </c>
      <c r="C4889" s="15" t="n">
        <v>45658</v>
      </c>
      <c r="D4889" s="0" t="n">
        <v>2</v>
      </c>
      <c r="E4889" s="0" t="n">
        <v>0</v>
      </c>
      <c r="F4889" s="0" t="n">
        <v>0</v>
      </c>
      <c r="G4889" s="0" t="n">
        <v>0</v>
      </c>
      <c r="H4889" s="0" t="n">
        <v>2</v>
      </c>
      <c r="I4889" s="0" t="n">
        <v>0</v>
      </c>
      <c r="J4889" s="0" t="n">
        <v>32</v>
      </c>
      <c r="K4889" s="37" t="n">
        <f aca="false">E4889+Inputs!$B$5*F4889</f>
        <v>0</v>
      </c>
      <c r="L4889" s="37" t="n">
        <f aca="false">G4889+Inputs!$B$6*H4889</f>
        <v>2.55</v>
      </c>
      <c r="M4889" s="37" t="n">
        <f aca="false">I4889+Inputs!$B$7*J4889</f>
        <v>39.712</v>
      </c>
      <c r="N4889" s="37" t="n">
        <f aca="false">K4889+L4889+M4889</f>
        <v>42.262</v>
      </c>
    </row>
    <row r="4890" customFormat="false" ht="15" hidden="false" customHeight="false" outlineLevel="0" collapsed="false">
      <c r="A4890" s="0" t="s">
        <v>9</v>
      </c>
      <c r="B4890" s="0" t="s">
        <v>391</v>
      </c>
      <c r="C4890" s="15" t="n">
        <v>45689</v>
      </c>
      <c r="D4890" s="0" t="n">
        <v>2</v>
      </c>
      <c r="E4890" s="0" t="n">
        <v>0</v>
      </c>
      <c r="F4890" s="0" t="n">
        <v>1</v>
      </c>
      <c r="G4890" s="0" t="n">
        <v>0</v>
      </c>
      <c r="H4890" s="0" t="n">
        <v>1</v>
      </c>
      <c r="I4890" s="0" t="n">
        <v>0</v>
      </c>
      <c r="J4890" s="0" t="n">
        <v>43</v>
      </c>
      <c r="K4890" s="37" t="n">
        <f aca="false">E4890+Inputs!$B$5*F4890</f>
        <v>1.275</v>
      </c>
      <c r="L4890" s="37" t="n">
        <f aca="false">G4890+Inputs!$B$6*H4890</f>
        <v>1.275</v>
      </c>
      <c r="M4890" s="37" t="n">
        <f aca="false">I4890+Inputs!$B$7*J4890</f>
        <v>53.363</v>
      </c>
      <c r="N4890" s="37" t="n">
        <f aca="false">K4890+L4890+M4890</f>
        <v>55.913</v>
      </c>
    </row>
    <row r="4891" customFormat="false" ht="15" hidden="false" customHeight="false" outlineLevel="0" collapsed="false">
      <c r="A4891" s="0" t="s">
        <v>9</v>
      </c>
      <c r="B4891" s="0" t="s">
        <v>391</v>
      </c>
      <c r="C4891" s="15" t="n">
        <v>45717</v>
      </c>
      <c r="D4891" s="0" t="n">
        <v>2</v>
      </c>
      <c r="E4891" s="0" t="n">
        <v>0</v>
      </c>
      <c r="F4891" s="0" t="n">
        <v>0</v>
      </c>
      <c r="G4891" s="0" t="n">
        <v>0</v>
      </c>
      <c r="H4891" s="0" t="n">
        <v>1</v>
      </c>
      <c r="I4891" s="0" t="n">
        <v>0</v>
      </c>
      <c r="J4891" s="0" t="n">
        <v>43</v>
      </c>
      <c r="K4891" s="37" t="n">
        <f aca="false">E4891+Inputs!$B$5*F4891</f>
        <v>0</v>
      </c>
      <c r="L4891" s="37" t="n">
        <f aca="false">G4891+Inputs!$B$6*H4891</f>
        <v>1.275</v>
      </c>
      <c r="M4891" s="37" t="n">
        <f aca="false">I4891+Inputs!$B$7*J4891</f>
        <v>53.363</v>
      </c>
      <c r="N4891" s="37" t="n">
        <f aca="false">K4891+L4891+M4891</f>
        <v>54.638</v>
      </c>
    </row>
    <row r="4892" customFormat="false" ht="15" hidden="false" customHeight="false" outlineLevel="0" collapsed="false">
      <c r="A4892" s="0" t="s">
        <v>9</v>
      </c>
      <c r="B4892" s="0" t="s">
        <v>391</v>
      </c>
      <c r="C4892" s="15" t="n">
        <v>45748</v>
      </c>
      <c r="D4892" s="0" t="n">
        <v>2</v>
      </c>
      <c r="E4892" s="0" t="n">
        <v>0</v>
      </c>
      <c r="F4892" s="0" t="n">
        <v>1</v>
      </c>
      <c r="G4892" s="0" t="n">
        <v>0</v>
      </c>
      <c r="H4892" s="0" t="n">
        <v>0</v>
      </c>
      <c r="I4892" s="0" t="n">
        <v>0</v>
      </c>
      <c r="J4892" s="0" t="n">
        <v>30</v>
      </c>
      <c r="K4892" s="37" t="n">
        <f aca="false">E4892+Inputs!$B$5*F4892</f>
        <v>1.275</v>
      </c>
      <c r="L4892" s="37" t="n">
        <f aca="false">G4892+Inputs!$B$6*H4892</f>
        <v>0</v>
      </c>
      <c r="M4892" s="37" t="n">
        <f aca="false">I4892+Inputs!$B$7*J4892</f>
        <v>37.23</v>
      </c>
      <c r="N4892" s="37" t="n">
        <f aca="false">K4892+L4892+M4892</f>
        <v>38.505</v>
      </c>
    </row>
    <row r="4893" customFormat="false" ht="15" hidden="false" customHeight="false" outlineLevel="0" collapsed="false">
      <c r="A4893" s="0" t="s">
        <v>9</v>
      </c>
      <c r="B4893" s="0" t="s">
        <v>391</v>
      </c>
      <c r="C4893" s="15" t="n">
        <v>45778</v>
      </c>
      <c r="D4893" s="0" t="n">
        <v>2</v>
      </c>
      <c r="E4893" s="0" t="n">
        <v>0</v>
      </c>
      <c r="F4893" s="0" t="n">
        <v>0</v>
      </c>
      <c r="G4893" s="0" t="n">
        <v>0</v>
      </c>
      <c r="H4893" s="0" t="n">
        <v>0</v>
      </c>
      <c r="I4893" s="0" t="n">
        <v>0</v>
      </c>
      <c r="J4893" s="0" t="n">
        <v>35</v>
      </c>
      <c r="K4893" s="37" t="n">
        <f aca="false">E4893+Inputs!$B$5*F4893</f>
        <v>0</v>
      </c>
      <c r="L4893" s="37" t="n">
        <f aca="false">G4893+Inputs!$B$6*H4893</f>
        <v>0</v>
      </c>
      <c r="M4893" s="37" t="n">
        <f aca="false">I4893+Inputs!$B$7*J4893</f>
        <v>43.435</v>
      </c>
      <c r="N4893" s="37" t="n">
        <f aca="false">K4893+L4893+M4893</f>
        <v>43.435</v>
      </c>
    </row>
    <row r="4894" customFormat="false" ht="15" hidden="false" customHeight="false" outlineLevel="0" collapsed="false">
      <c r="A4894" s="0" t="s">
        <v>9</v>
      </c>
      <c r="B4894" s="0" t="s">
        <v>391</v>
      </c>
      <c r="C4894" s="15" t="n">
        <v>45809</v>
      </c>
      <c r="D4894" s="0" t="n">
        <v>2</v>
      </c>
      <c r="E4894" s="0" t="n">
        <v>0</v>
      </c>
      <c r="F4894" s="0" t="n">
        <v>0</v>
      </c>
      <c r="G4894" s="0" t="n">
        <v>0</v>
      </c>
      <c r="H4894" s="0" t="n">
        <v>0</v>
      </c>
      <c r="I4894" s="0" t="n">
        <v>0</v>
      </c>
      <c r="J4894" s="0" t="n">
        <v>32</v>
      </c>
      <c r="K4894" s="37" t="n">
        <f aca="false">E4894+Inputs!$B$5*F4894</f>
        <v>0</v>
      </c>
      <c r="L4894" s="37" t="n">
        <f aca="false">G4894+Inputs!$B$6*H4894</f>
        <v>0</v>
      </c>
      <c r="M4894" s="37" t="n">
        <f aca="false">I4894+Inputs!$B$7*J4894</f>
        <v>39.712</v>
      </c>
      <c r="N4894" s="37" t="n">
        <f aca="false">K4894+L4894+M4894</f>
        <v>39.712</v>
      </c>
    </row>
    <row r="4895" customFormat="false" ht="15" hidden="false" customHeight="false" outlineLevel="0" collapsed="false">
      <c r="A4895" s="0" t="s">
        <v>9</v>
      </c>
      <c r="B4895" s="0" t="s">
        <v>391</v>
      </c>
      <c r="C4895" s="15" t="n">
        <v>45839</v>
      </c>
      <c r="D4895" s="0" t="n">
        <v>2</v>
      </c>
      <c r="E4895" s="0" t="n">
        <v>0</v>
      </c>
      <c r="F4895" s="0" t="n">
        <v>0</v>
      </c>
      <c r="G4895" s="0" t="n">
        <v>0</v>
      </c>
      <c r="H4895" s="0" t="n">
        <v>0</v>
      </c>
      <c r="I4895" s="0" t="n">
        <v>0</v>
      </c>
      <c r="J4895" s="0" t="n">
        <v>40</v>
      </c>
      <c r="K4895" s="37" t="n">
        <f aca="false">E4895+Inputs!$B$5*F4895</f>
        <v>0</v>
      </c>
      <c r="L4895" s="37" t="n">
        <f aca="false">G4895+Inputs!$B$6*H4895</f>
        <v>0</v>
      </c>
      <c r="M4895" s="37" t="n">
        <f aca="false">I4895+Inputs!$B$7*J4895</f>
        <v>49.64</v>
      </c>
      <c r="N4895" s="37" t="n">
        <f aca="false">K4895+L4895+M4895</f>
        <v>49.64</v>
      </c>
    </row>
    <row r="4896" customFormat="false" ht="15" hidden="false" customHeight="false" outlineLevel="0" collapsed="false">
      <c r="A4896" s="0" t="s">
        <v>9</v>
      </c>
      <c r="B4896" s="0" t="s">
        <v>391</v>
      </c>
      <c r="C4896" s="15" t="n">
        <v>45870</v>
      </c>
      <c r="D4896" s="0" t="n">
        <v>2</v>
      </c>
      <c r="E4896" s="0" t="n">
        <v>0</v>
      </c>
      <c r="F4896" s="0" t="n">
        <v>0</v>
      </c>
      <c r="G4896" s="0" t="n">
        <v>0</v>
      </c>
      <c r="H4896" s="0" t="n">
        <v>0</v>
      </c>
      <c r="I4896" s="0" t="n">
        <v>0</v>
      </c>
      <c r="J4896" s="0" t="n">
        <v>31</v>
      </c>
      <c r="K4896" s="37" t="n">
        <f aca="false">E4896+Inputs!$B$5*F4896</f>
        <v>0</v>
      </c>
      <c r="L4896" s="37" t="n">
        <f aca="false">G4896+Inputs!$B$6*H4896</f>
        <v>0</v>
      </c>
      <c r="M4896" s="37" t="n">
        <f aca="false">I4896+Inputs!$B$7*J4896</f>
        <v>38.471</v>
      </c>
      <c r="N4896" s="37" t="n">
        <f aca="false">K4896+L4896+M4896</f>
        <v>38.471</v>
      </c>
    </row>
    <row r="4897" customFormat="false" ht="15" hidden="false" customHeight="false" outlineLevel="0" collapsed="false">
      <c r="A4897" s="0" t="s">
        <v>9</v>
      </c>
      <c r="B4897" s="0" t="s">
        <v>391</v>
      </c>
      <c r="C4897" s="15" t="n">
        <v>45901</v>
      </c>
      <c r="D4897" s="0" t="n">
        <v>2</v>
      </c>
      <c r="E4897" s="0" t="n">
        <v>0</v>
      </c>
      <c r="F4897" s="0" t="n">
        <v>0</v>
      </c>
      <c r="G4897" s="0" t="n">
        <v>0</v>
      </c>
      <c r="H4897" s="0" t="n">
        <v>1</v>
      </c>
      <c r="I4897" s="0" t="n">
        <v>0</v>
      </c>
      <c r="J4897" s="0" t="n">
        <v>35</v>
      </c>
      <c r="K4897" s="37" t="n">
        <f aca="false">E4897+Inputs!$B$5*F4897</f>
        <v>0</v>
      </c>
      <c r="L4897" s="37" t="n">
        <f aca="false">G4897+Inputs!$B$6*H4897</f>
        <v>1.275</v>
      </c>
      <c r="M4897" s="37" t="n">
        <f aca="false">I4897+Inputs!$B$7*J4897</f>
        <v>43.435</v>
      </c>
      <c r="N4897" s="37" t="n">
        <f aca="false">K4897+L4897+M4897</f>
        <v>44.71</v>
      </c>
    </row>
    <row r="4898" customFormat="false" ht="15" hidden="false" customHeight="false" outlineLevel="0" collapsed="false">
      <c r="A4898" s="0" t="s">
        <v>9</v>
      </c>
      <c r="B4898" s="0" t="s">
        <v>391</v>
      </c>
      <c r="C4898" s="15" t="n">
        <v>45931</v>
      </c>
      <c r="D4898" s="0" t="n">
        <v>2</v>
      </c>
      <c r="E4898" s="0" t="n">
        <v>0</v>
      </c>
      <c r="F4898" s="0" t="n">
        <v>1</v>
      </c>
      <c r="G4898" s="0" t="n">
        <v>0</v>
      </c>
      <c r="H4898" s="0" t="n">
        <v>0</v>
      </c>
      <c r="I4898" s="0" t="n">
        <v>0</v>
      </c>
      <c r="J4898" s="0" t="n">
        <v>39</v>
      </c>
      <c r="K4898" s="37" t="n">
        <f aca="false">E4898+Inputs!$B$5*F4898</f>
        <v>1.275</v>
      </c>
      <c r="L4898" s="37" t="n">
        <f aca="false">G4898+Inputs!$B$6*H4898</f>
        <v>0</v>
      </c>
      <c r="M4898" s="37" t="n">
        <f aca="false">I4898+Inputs!$B$7*J4898</f>
        <v>48.399</v>
      </c>
      <c r="N4898" s="37" t="n">
        <f aca="false">K4898+L4898+M4898</f>
        <v>49.674</v>
      </c>
    </row>
    <row r="4899" customFormat="false" ht="15" hidden="false" customHeight="false" outlineLevel="0" collapsed="false">
      <c r="A4899" s="0" t="s">
        <v>9</v>
      </c>
      <c r="B4899" s="0" t="s">
        <v>391</v>
      </c>
      <c r="C4899" s="15" t="n">
        <v>45962</v>
      </c>
      <c r="D4899" s="0" t="n">
        <v>2</v>
      </c>
      <c r="E4899" s="0" t="n">
        <v>0</v>
      </c>
      <c r="F4899" s="0" t="n">
        <v>0</v>
      </c>
      <c r="G4899" s="0" t="n">
        <v>0</v>
      </c>
      <c r="H4899" s="0" t="n">
        <v>0</v>
      </c>
      <c r="I4899" s="0" t="n">
        <v>0</v>
      </c>
      <c r="J4899" s="0" t="n">
        <v>36</v>
      </c>
      <c r="K4899" s="37" t="n">
        <f aca="false">E4899+Inputs!$B$5*F4899</f>
        <v>0</v>
      </c>
      <c r="L4899" s="37" t="n">
        <f aca="false">G4899+Inputs!$B$6*H4899</f>
        <v>0</v>
      </c>
      <c r="M4899" s="37" t="n">
        <f aca="false">I4899+Inputs!$B$7*J4899</f>
        <v>44.676</v>
      </c>
      <c r="N4899" s="37" t="n">
        <f aca="false">K4899+L4899+M4899</f>
        <v>44.676</v>
      </c>
    </row>
    <row r="4900" customFormat="false" ht="15" hidden="false" customHeight="false" outlineLevel="0" collapsed="false">
      <c r="A4900" s="0" t="s">
        <v>9</v>
      </c>
      <c r="B4900" s="0" t="s">
        <v>391</v>
      </c>
      <c r="C4900" s="15" t="n">
        <v>45992</v>
      </c>
      <c r="D4900" s="0" t="n">
        <v>2</v>
      </c>
      <c r="E4900" s="0" t="n">
        <v>0</v>
      </c>
      <c r="F4900" s="0" t="n">
        <v>0</v>
      </c>
      <c r="G4900" s="0" t="n">
        <v>0</v>
      </c>
      <c r="H4900" s="0" t="n">
        <v>1</v>
      </c>
      <c r="I4900" s="0" t="n">
        <v>0</v>
      </c>
      <c r="J4900" s="0" t="n">
        <v>33</v>
      </c>
      <c r="K4900" s="37" t="n">
        <f aca="false">E4900+Inputs!$B$5*F4900</f>
        <v>0</v>
      </c>
      <c r="L4900" s="37" t="n">
        <f aca="false">G4900+Inputs!$B$6*H4900</f>
        <v>1.275</v>
      </c>
      <c r="M4900" s="37" t="n">
        <f aca="false">I4900+Inputs!$B$7*J4900</f>
        <v>40.953</v>
      </c>
      <c r="N4900" s="37" t="n">
        <f aca="false">K4900+L4900+M4900</f>
        <v>42.228</v>
      </c>
    </row>
    <row r="4901" customFormat="false" ht="15" hidden="false" customHeight="false" outlineLevel="0" collapsed="false">
      <c r="A4901" s="0" t="s">
        <v>9</v>
      </c>
      <c r="B4901" s="0" t="s">
        <v>391</v>
      </c>
      <c r="C4901" s="15" t="n">
        <v>46023</v>
      </c>
      <c r="D4901" s="0" t="n">
        <v>2</v>
      </c>
      <c r="E4901" s="0" t="n">
        <v>0</v>
      </c>
      <c r="F4901" s="0" t="n">
        <v>0</v>
      </c>
      <c r="G4901" s="0" t="n">
        <v>0</v>
      </c>
      <c r="H4901" s="0" t="n">
        <v>1</v>
      </c>
      <c r="I4901" s="0" t="n">
        <v>0</v>
      </c>
      <c r="J4901" s="0" t="n">
        <v>42</v>
      </c>
      <c r="K4901" s="37" t="n">
        <f aca="false">E4901+Inputs!$B$5*F4901</f>
        <v>0</v>
      </c>
      <c r="L4901" s="37" t="n">
        <f aca="false">G4901+Inputs!$B$6*H4901</f>
        <v>1.275</v>
      </c>
      <c r="M4901" s="37" t="n">
        <f aca="false">I4901+Inputs!$B$7*J4901</f>
        <v>52.122</v>
      </c>
      <c r="N4901" s="37" t="n">
        <f aca="false">K4901+L4901+M4901</f>
        <v>53.397</v>
      </c>
    </row>
    <row r="4902" customFormat="false" ht="15" hidden="false" customHeight="false" outlineLevel="0" collapsed="false">
      <c r="A4902" s="0" t="s">
        <v>9</v>
      </c>
      <c r="B4902" s="0" t="s">
        <v>391</v>
      </c>
      <c r="C4902" s="15" t="n">
        <v>46054</v>
      </c>
      <c r="D4902" s="0" t="n">
        <v>2</v>
      </c>
      <c r="E4902" s="0" t="n">
        <v>0</v>
      </c>
      <c r="F4902" s="0" t="n">
        <v>1</v>
      </c>
      <c r="G4902" s="0" t="n">
        <v>0</v>
      </c>
      <c r="H4902" s="0" t="n">
        <v>0</v>
      </c>
      <c r="I4902" s="0" t="n">
        <v>0</v>
      </c>
      <c r="J4902" s="0" t="n">
        <v>32</v>
      </c>
      <c r="K4902" s="37" t="n">
        <f aca="false">E4902+Inputs!$B$5*F4902</f>
        <v>1.275</v>
      </c>
      <c r="L4902" s="37" t="n">
        <f aca="false">G4902+Inputs!$B$6*H4902</f>
        <v>0</v>
      </c>
      <c r="M4902" s="37" t="n">
        <f aca="false">I4902+Inputs!$B$7*J4902</f>
        <v>39.712</v>
      </c>
      <c r="N4902" s="37" t="n">
        <f aca="false">K4902+L4902+M4902</f>
        <v>40.987</v>
      </c>
    </row>
    <row r="4903" customFormat="false" ht="15" hidden="false" customHeight="false" outlineLevel="0" collapsed="false">
      <c r="A4903" s="0" t="s">
        <v>9</v>
      </c>
      <c r="B4903" s="0" t="s">
        <v>391</v>
      </c>
      <c r="C4903" s="15" t="n">
        <v>46082</v>
      </c>
      <c r="D4903" s="0" t="n">
        <v>2</v>
      </c>
      <c r="E4903" s="0" t="n">
        <v>0</v>
      </c>
      <c r="F4903" s="0" t="n">
        <v>1</v>
      </c>
      <c r="G4903" s="0" t="n">
        <v>0</v>
      </c>
      <c r="H4903" s="0" t="n">
        <v>2</v>
      </c>
      <c r="I4903" s="0" t="n">
        <v>0</v>
      </c>
      <c r="J4903" s="0" t="n">
        <v>39</v>
      </c>
      <c r="K4903" s="37" t="n">
        <f aca="false">E4903+Inputs!$B$5*F4903</f>
        <v>1.275</v>
      </c>
      <c r="L4903" s="37" t="n">
        <f aca="false">G4903+Inputs!$B$6*H4903</f>
        <v>2.55</v>
      </c>
      <c r="M4903" s="37" t="n">
        <f aca="false">I4903+Inputs!$B$7*J4903</f>
        <v>48.399</v>
      </c>
      <c r="N4903" s="37" t="n">
        <f aca="false">K4903+L4903+M4903</f>
        <v>52.224</v>
      </c>
    </row>
    <row r="4904" customFormat="false" ht="15" hidden="false" customHeight="false" outlineLevel="0" collapsed="false">
      <c r="A4904" s="0" t="s">
        <v>9</v>
      </c>
      <c r="B4904" s="0" t="s">
        <v>391</v>
      </c>
      <c r="C4904" s="15" t="n">
        <v>46113</v>
      </c>
      <c r="D4904" s="0" t="n">
        <v>2</v>
      </c>
      <c r="E4904" s="0" t="n">
        <v>0</v>
      </c>
      <c r="F4904" s="0" t="n">
        <v>2</v>
      </c>
      <c r="G4904" s="0" t="n">
        <v>0</v>
      </c>
      <c r="H4904" s="0" t="n">
        <v>0</v>
      </c>
      <c r="I4904" s="0" t="n">
        <v>0</v>
      </c>
      <c r="J4904" s="0" t="n">
        <v>30</v>
      </c>
      <c r="K4904" s="37" t="n">
        <f aca="false">E4904+Inputs!$B$5*F4904</f>
        <v>2.55</v>
      </c>
      <c r="L4904" s="37" t="n">
        <f aca="false">G4904+Inputs!$B$6*H4904</f>
        <v>0</v>
      </c>
      <c r="M4904" s="37" t="n">
        <f aca="false">I4904+Inputs!$B$7*J4904</f>
        <v>37.23</v>
      </c>
      <c r="N4904" s="37" t="n">
        <f aca="false">K4904+L4904+M4904</f>
        <v>39.78</v>
      </c>
    </row>
    <row r="4905" customFormat="false" ht="15" hidden="false" customHeight="false" outlineLevel="0" collapsed="false">
      <c r="A4905" s="0" t="s">
        <v>9</v>
      </c>
      <c r="B4905" s="0" t="s">
        <v>391</v>
      </c>
      <c r="C4905" s="15" t="n">
        <v>46143</v>
      </c>
      <c r="D4905" s="0" t="n">
        <v>2</v>
      </c>
      <c r="E4905" s="0" t="n">
        <v>0</v>
      </c>
      <c r="F4905" s="0" t="n">
        <v>1</v>
      </c>
      <c r="G4905" s="0" t="n">
        <v>0</v>
      </c>
      <c r="H4905" s="0" t="n">
        <v>1</v>
      </c>
      <c r="I4905" s="0" t="n">
        <v>0</v>
      </c>
      <c r="J4905" s="0" t="n">
        <v>28</v>
      </c>
      <c r="K4905" s="37" t="n">
        <f aca="false">E4905+Inputs!$B$5*F4905</f>
        <v>1.275</v>
      </c>
      <c r="L4905" s="37" t="n">
        <f aca="false">G4905+Inputs!$B$6*H4905</f>
        <v>1.275</v>
      </c>
      <c r="M4905" s="37" t="n">
        <f aca="false">I4905+Inputs!$B$7*J4905</f>
        <v>34.748</v>
      </c>
      <c r="N4905" s="37" t="n">
        <f aca="false">K4905+L4905+M4905</f>
        <v>37.298</v>
      </c>
    </row>
    <row r="4906" customFormat="false" ht="15" hidden="false" customHeight="false" outlineLevel="0" collapsed="false">
      <c r="A4906" s="0" t="s">
        <v>9</v>
      </c>
      <c r="B4906" s="0" t="s">
        <v>391</v>
      </c>
      <c r="C4906" s="15" t="n">
        <v>46174</v>
      </c>
      <c r="D4906" s="0" t="n">
        <v>2</v>
      </c>
      <c r="E4906" s="0" t="n">
        <v>0</v>
      </c>
      <c r="F4906" s="0" t="n">
        <v>4</v>
      </c>
      <c r="G4906" s="0" t="n">
        <v>0</v>
      </c>
      <c r="H4906" s="0" t="n">
        <v>2</v>
      </c>
      <c r="I4906" s="0" t="n">
        <v>0</v>
      </c>
      <c r="J4906" s="0" t="n">
        <v>46</v>
      </c>
      <c r="K4906" s="37" t="n">
        <f aca="false">E4906+Inputs!$B$5*F4906</f>
        <v>5.1</v>
      </c>
      <c r="L4906" s="37" t="n">
        <f aca="false">G4906+Inputs!$B$6*H4906</f>
        <v>2.55</v>
      </c>
      <c r="M4906" s="37" t="n">
        <f aca="false">I4906+Inputs!$B$7*J4906</f>
        <v>57.086</v>
      </c>
      <c r="N4906" s="37" t="n">
        <f aca="false">K4906+L4906+M4906</f>
        <v>64.736</v>
      </c>
    </row>
    <row r="4907" customFormat="false" ht="15" hidden="false" customHeight="false" outlineLevel="0" collapsed="false">
      <c r="A4907" s="0" t="s">
        <v>9</v>
      </c>
      <c r="B4907" s="0" t="s">
        <v>391</v>
      </c>
      <c r="C4907" s="15" t="n">
        <v>46204</v>
      </c>
      <c r="D4907" s="0" t="n">
        <v>2</v>
      </c>
      <c r="E4907" s="0" t="n">
        <v>0</v>
      </c>
      <c r="F4907" s="0" t="n">
        <v>1</v>
      </c>
      <c r="G4907" s="0" t="n">
        <v>0</v>
      </c>
      <c r="H4907" s="0" t="n">
        <v>3</v>
      </c>
      <c r="I4907" s="0" t="n">
        <v>0</v>
      </c>
      <c r="J4907" s="0" t="n">
        <v>31</v>
      </c>
      <c r="K4907" s="37" t="n">
        <f aca="false">E4907+Inputs!$B$5*F4907</f>
        <v>1.275</v>
      </c>
      <c r="L4907" s="37" t="n">
        <f aca="false">G4907+Inputs!$B$6*H4907</f>
        <v>3.825</v>
      </c>
      <c r="M4907" s="37" t="n">
        <f aca="false">I4907+Inputs!$B$7*J4907</f>
        <v>38.471</v>
      </c>
      <c r="N4907" s="37" t="n">
        <f aca="false">K4907+L4907+M4907</f>
        <v>43.571</v>
      </c>
    </row>
    <row r="4908" customFormat="false" ht="15" hidden="false" customHeight="false" outlineLevel="0" collapsed="false">
      <c r="A4908" s="0" t="s">
        <v>9</v>
      </c>
      <c r="B4908" s="0" t="s">
        <v>391</v>
      </c>
      <c r="C4908" s="15" t="n">
        <v>46235</v>
      </c>
      <c r="D4908" s="0" t="n">
        <v>2</v>
      </c>
      <c r="E4908" s="0" t="n">
        <v>0</v>
      </c>
      <c r="F4908" s="0" t="n">
        <v>2</v>
      </c>
      <c r="G4908" s="0" t="n">
        <v>0</v>
      </c>
      <c r="H4908" s="0" t="n">
        <v>1</v>
      </c>
      <c r="I4908" s="0" t="n">
        <v>0</v>
      </c>
      <c r="J4908" s="0" t="n">
        <v>28</v>
      </c>
      <c r="K4908" s="37" t="n">
        <f aca="false">E4908+Inputs!$B$5*F4908</f>
        <v>2.55</v>
      </c>
      <c r="L4908" s="37" t="n">
        <f aca="false">G4908+Inputs!$B$6*H4908</f>
        <v>1.275</v>
      </c>
      <c r="M4908" s="37" t="n">
        <f aca="false">I4908+Inputs!$B$7*J4908</f>
        <v>34.748</v>
      </c>
      <c r="N4908" s="37" t="n">
        <f aca="false">K4908+L4908+M4908</f>
        <v>38.573</v>
      </c>
    </row>
    <row r="4909" customFormat="false" ht="15" hidden="false" customHeight="false" outlineLevel="0" collapsed="false">
      <c r="A4909" s="0" t="s">
        <v>9</v>
      </c>
      <c r="B4909" s="0" t="s">
        <v>465</v>
      </c>
      <c r="C4909" s="15" t="n">
        <v>44927</v>
      </c>
      <c r="D4909" s="0" t="n">
        <v>1</v>
      </c>
      <c r="E4909" s="0" t="n">
        <v>0</v>
      </c>
      <c r="F4909" s="0" t="n">
        <v>2</v>
      </c>
      <c r="G4909" s="0" t="n">
        <v>0</v>
      </c>
      <c r="H4909" s="0" t="n">
        <v>0</v>
      </c>
      <c r="I4909" s="0" t="n">
        <v>0</v>
      </c>
      <c r="J4909" s="0" t="n">
        <v>21</v>
      </c>
      <c r="K4909" s="37" t="n">
        <f aca="false">E4909+Inputs!$B$5*F4909</f>
        <v>2.55</v>
      </c>
      <c r="L4909" s="37" t="n">
        <f aca="false">G4909+Inputs!$B$6*H4909</f>
        <v>0</v>
      </c>
      <c r="M4909" s="37" t="n">
        <f aca="false">I4909+Inputs!$B$7*J4909</f>
        <v>26.061</v>
      </c>
      <c r="N4909" s="37" t="n">
        <f aca="false">K4909+L4909+M4909</f>
        <v>28.611</v>
      </c>
    </row>
    <row r="4910" customFormat="false" ht="15" hidden="false" customHeight="false" outlineLevel="0" collapsed="false">
      <c r="A4910" s="0" t="s">
        <v>9</v>
      </c>
      <c r="B4910" s="0" t="s">
        <v>465</v>
      </c>
      <c r="C4910" s="15" t="n">
        <v>44958</v>
      </c>
      <c r="D4910" s="0" t="n">
        <v>1</v>
      </c>
      <c r="E4910" s="0" t="n">
        <v>0</v>
      </c>
      <c r="F4910" s="0" t="n">
        <v>0</v>
      </c>
      <c r="G4910" s="0" t="n">
        <v>0</v>
      </c>
      <c r="H4910" s="0" t="n">
        <v>1</v>
      </c>
      <c r="I4910" s="0" t="n">
        <v>0</v>
      </c>
      <c r="J4910" s="0" t="n">
        <v>19</v>
      </c>
      <c r="K4910" s="37" t="n">
        <f aca="false">E4910+Inputs!$B$5*F4910</f>
        <v>0</v>
      </c>
      <c r="L4910" s="37" t="n">
        <f aca="false">G4910+Inputs!$B$6*H4910</f>
        <v>1.275</v>
      </c>
      <c r="M4910" s="37" t="n">
        <f aca="false">I4910+Inputs!$B$7*J4910</f>
        <v>23.579</v>
      </c>
      <c r="N4910" s="37" t="n">
        <f aca="false">K4910+L4910+M4910</f>
        <v>24.854</v>
      </c>
    </row>
    <row r="4911" customFormat="false" ht="15" hidden="false" customHeight="false" outlineLevel="0" collapsed="false">
      <c r="A4911" s="0" t="s">
        <v>9</v>
      </c>
      <c r="B4911" s="0" t="s">
        <v>465</v>
      </c>
      <c r="C4911" s="15" t="n">
        <v>44986</v>
      </c>
      <c r="D4911" s="0" t="n">
        <v>1</v>
      </c>
      <c r="E4911" s="0" t="n">
        <v>0</v>
      </c>
      <c r="F4911" s="0" t="n">
        <v>1</v>
      </c>
      <c r="G4911" s="0" t="n">
        <v>0</v>
      </c>
      <c r="H4911" s="0" t="n">
        <v>0</v>
      </c>
      <c r="I4911" s="0" t="n">
        <v>0</v>
      </c>
      <c r="J4911" s="0" t="n">
        <v>2</v>
      </c>
      <c r="K4911" s="37" t="n">
        <f aca="false">E4911+Inputs!$B$5*F4911</f>
        <v>1.275</v>
      </c>
      <c r="L4911" s="37" t="n">
        <f aca="false">G4911+Inputs!$B$6*H4911</f>
        <v>0</v>
      </c>
      <c r="M4911" s="37" t="n">
        <f aca="false">I4911+Inputs!$B$7*J4911</f>
        <v>2.482</v>
      </c>
      <c r="N4911" s="37" t="n">
        <f aca="false">K4911+L4911+M4911</f>
        <v>3.757</v>
      </c>
    </row>
    <row r="4912" customFormat="false" ht="15" hidden="false" customHeight="false" outlineLevel="0" collapsed="false">
      <c r="A4912" s="0" t="s">
        <v>9</v>
      </c>
      <c r="B4912" s="0" t="s">
        <v>465</v>
      </c>
      <c r="C4912" s="15" t="n">
        <v>45017</v>
      </c>
      <c r="D4912" s="0" t="n">
        <v>1</v>
      </c>
      <c r="E4912" s="0" t="n">
        <v>0</v>
      </c>
      <c r="F4912" s="0" t="n">
        <v>0</v>
      </c>
      <c r="G4912" s="0" t="n">
        <v>0</v>
      </c>
      <c r="H4912" s="0" t="n">
        <v>0</v>
      </c>
      <c r="I4912" s="0" t="n">
        <v>0</v>
      </c>
      <c r="J4912" s="0" t="n">
        <v>7</v>
      </c>
      <c r="K4912" s="37" t="n">
        <f aca="false">E4912+Inputs!$B$5*F4912</f>
        <v>0</v>
      </c>
      <c r="L4912" s="37" t="n">
        <f aca="false">G4912+Inputs!$B$6*H4912</f>
        <v>0</v>
      </c>
      <c r="M4912" s="37" t="n">
        <f aca="false">I4912+Inputs!$B$7*J4912</f>
        <v>8.687</v>
      </c>
      <c r="N4912" s="37" t="n">
        <f aca="false">K4912+L4912+M4912</f>
        <v>8.687</v>
      </c>
    </row>
    <row r="4913" customFormat="false" ht="15" hidden="false" customHeight="false" outlineLevel="0" collapsed="false">
      <c r="A4913" s="0" t="s">
        <v>9</v>
      </c>
      <c r="B4913" s="0" t="s">
        <v>465</v>
      </c>
      <c r="C4913" s="15" t="n">
        <v>45047</v>
      </c>
      <c r="D4913" s="0" t="n">
        <v>1</v>
      </c>
      <c r="E4913" s="0" t="n">
        <v>0</v>
      </c>
      <c r="F4913" s="0" t="n">
        <v>0</v>
      </c>
      <c r="G4913" s="0" t="n">
        <v>0</v>
      </c>
      <c r="H4913" s="0" t="n">
        <v>0</v>
      </c>
      <c r="I4913" s="0" t="n">
        <v>0</v>
      </c>
      <c r="J4913" s="0" t="n">
        <v>28</v>
      </c>
      <c r="K4913" s="37" t="n">
        <f aca="false">E4913+Inputs!$B$5*F4913</f>
        <v>0</v>
      </c>
      <c r="L4913" s="37" t="n">
        <f aca="false">G4913+Inputs!$B$6*H4913</f>
        <v>0</v>
      </c>
      <c r="M4913" s="37" t="n">
        <f aca="false">I4913+Inputs!$B$7*J4913</f>
        <v>34.748</v>
      </c>
      <c r="N4913" s="37" t="n">
        <f aca="false">K4913+L4913+M4913</f>
        <v>34.748</v>
      </c>
    </row>
    <row r="4914" customFormat="false" ht="15" hidden="false" customHeight="false" outlineLevel="0" collapsed="false">
      <c r="A4914" s="0" t="s">
        <v>9</v>
      </c>
      <c r="B4914" s="0" t="s">
        <v>465</v>
      </c>
      <c r="C4914" s="15" t="n">
        <v>45078</v>
      </c>
      <c r="D4914" s="0" t="n">
        <v>1</v>
      </c>
      <c r="E4914" s="0" t="n">
        <v>0</v>
      </c>
      <c r="F4914" s="0" t="n">
        <v>0</v>
      </c>
      <c r="G4914" s="0" t="n">
        <v>0</v>
      </c>
      <c r="H4914" s="0" t="n">
        <v>0</v>
      </c>
      <c r="I4914" s="0" t="n">
        <v>0</v>
      </c>
      <c r="J4914" s="0" t="n">
        <v>28</v>
      </c>
      <c r="K4914" s="37" t="n">
        <f aca="false">E4914+Inputs!$B$5*F4914</f>
        <v>0</v>
      </c>
      <c r="L4914" s="37" t="n">
        <f aca="false">G4914+Inputs!$B$6*H4914</f>
        <v>0</v>
      </c>
      <c r="M4914" s="37" t="n">
        <f aca="false">I4914+Inputs!$B$7*J4914</f>
        <v>34.748</v>
      </c>
      <c r="N4914" s="37" t="n">
        <f aca="false">K4914+L4914+M4914</f>
        <v>34.748</v>
      </c>
    </row>
    <row r="4915" customFormat="false" ht="15" hidden="false" customHeight="false" outlineLevel="0" collapsed="false">
      <c r="A4915" s="0" t="s">
        <v>9</v>
      </c>
      <c r="B4915" s="0" t="s">
        <v>465</v>
      </c>
      <c r="C4915" s="15" t="n">
        <v>45108</v>
      </c>
      <c r="D4915" s="0" t="n">
        <v>1</v>
      </c>
      <c r="E4915" s="0" t="n">
        <v>0</v>
      </c>
      <c r="F4915" s="0" t="n">
        <v>1</v>
      </c>
      <c r="G4915" s="0" t="n">
        <v>0</v>
      </c>
      <c r="H4915" s="0" t="n">
        <v>0</v>
      </c>
      <c r="I4915" s="0" t="n">
        <v>0</v>
      </c>
      <c r="J4915" s="0" t="n">
        <v>23</v>
      </c>
      <c r="K4915" s="37" t="n">
        <f aca="false">E4915+Inputs!$B$5*F4915</f>
        <v>1.275</v>
      </c>
      <c r="L4915" s="37" t="n">
        <f aca="false">G4915+Inputs!$B$6*H4915</f>
        <v>0</v>
      </c>
      <c r="M4915" s="37" t="n">
        <f aca="false">I4915+Inputs!$B$7*J4915</f>
        <v>28.543</v>
      </c>
      <c r="N4915" s="37" t="n">
        <f aca="false">K4915+L4915+M4915</f>
        <v>29.818</v>
      </c>
    </row>
    <row r="4916" customFormat="false" ht="15" hidden="false" customHeight="false" outlineLevel="0" collapsed="false">
      <c r="A4916" s="0" t="s">
        <v>9</v>
      </c>
      <c r="B4916" s="0" t="s">
        <v>465</v>
      </c>
      <c r="C4916" s="15" t="n">
        <v>45139</v>
      </c>
      <c r="D4916" s="0" t="n">
        <v>1</v>
      </c>
      <c r="E4916" s="0" t="n">
        <v>0</v>
      </c>
      <c r="F4916" s="0" t="n">
        <v>2</v>
      </c>
      <c r="G4916" s="0" t="n">
        <v>0</v>
      </c>
      <c r="H4916" s="0" t="n">
        <v>0</v>
      </c>
      <c r="I4916" s="0" t="n">
        <v>0</v>
      </c>
      <c r="J4916" s="0" t="n">
        <v>25</v>
      </c>
      <c r="K4916" s="37" t="n">
        <f aca="false">E4916+Inputs!$B$5*F4916</f>
        <v>2.55</v>
      </c>
      <c r="L4916" s="37" t="n">
        <f aca="false">G4916+Inputs!$B$6*H4916</f>
        <v>0</v>
      </c>
      <c r="M4916" s="37" t="n">
        <f aca="false">I4916+Inputs!$B$7*J4916</f>
        <v>31.025</v>
      </c>
      <c r="N4916" s="37" t="n">
        <f aca="false">K4916+L4916+M4916</f>
        <v>33.575</v>
      </c>
    </row>
    <row r="4917" customFormat="false" ht="15" hidden="false" customHeight="false" outlineLevel="0" collapsed="false">
      <c r="A4917" s="0" t="s">
        <v>9</v>
      </c>
      <c r="B4917" s="0" t="s">
        <v>465</v>
      </c>
      <c r="C4917" s="15" t="n">
        <v>45170</v>
      </c>
      <c r="D4917" s="0" t="n">
        <v>1</v>
      </c>
      <c r="E4917" s="0" t="n">
        <v>0</v>
      </c>
      <c r="F4917" s="0" t="n">
        <v>0</v>
      </c>
      <c r="G4917" s="0" t="n">
        <v>0</v>
      </c>
      <c r="H4917" s="0" t="n">
        <v>0</v>
      </c>
      <c r="I4917" s="0" t="n">
        <v>0</v>
      </c>
      <c r="J4917" s="0" t="n">
        <v>31</v>
      </c>
      <c r="K4917" s="37" t="n">
        <f aca="false">E4917+Inputs!$B$5*F4917</f>
        <v>0</v>
      </c>
      <c r="L4917" s="37" t="n">
        <f aca="false">G4917+Inputs!$B$6*H4917</f>
        <v>0</v>
      </c>
      <c r="M4917" s="37" t="n">
        <f aca="false">I4917+Inputs!$B$7*J4917</f>
        <v>38.471</v>
      </c>
      <c r="N4917" s="37" t="n">
        <f aca="false">K4917+L4917+M4917</f>
        <v>38.471</v>
      </c>
    </row>
    <row r="4918" customFormat="false" ht="15" hidden="false" customHeight="false" outlineLevel="0" collapsed="false">
      <c r="A4918" s="0" t="s">
        <v>9</v>
      </c>
      <c r="B4918" s="0" t="s">
        <v>465</v>
      </c>
      <c r="C4918" s="15" t="n">
        <v>45200</v>
      </c>
      <c r="D4918" s="0" t="n">
        <v>1</v>
      </c>
      <c r="E4918" s="0" t="n">
        <v>0</v>
      </c>
      <c r="F4918" s="0" t="n">
        <v>3</v>
      </c>
      <c r="G4918" s="0" t="n">
        <v>0</v>
      </c>
      <c r="H4918" s="0" t="n">
        <v>0</v>
      </c>
      <c r="I4918" s="0" t="n">
        <v>0</v>
      </c>
      <c r="J4918" s="0" t="n">
        <v>28</v>
      </c>
      <c r="K4918" s="37" t="n">
        <f aca="false">E4918+Inputs!$B$5*F4918</f>
        <v>3.825</v>
      </c>
      <c r="L4918" s="37" t="n">
        <f aca="false">G4918+Inputs!$B$6*H4918</f>
        <v>0</v>
      </c>
      <c r="M4918" s="37" t="n">
        <f aca="false">I4918+Inputs!$B$7*J4918</f>
        <v>34.748</v>
      </c>
      <c r="N4918" s="37" t="n">
        <f aca="false">K4918+L4918+M4918</f>
        <v>38.573</v>
      </c>
    </row>
    <row r="4919" customFormat="false" ht="15" hidden="false" customHeight="false" outlineLevel="0" collapsed="false">
      <c r="A4919" s="0" t="s">
        <v>9</v>
      </c>
      <c r="B4919" s="0" t="s">
        <v>465</v>
      </c>
      <c r="C4919" s="15" t="n">
        <v>45231</v>
      </c>
      <c r="D4919" s="0" t="n">
        <v>1</v>
      </c>
      <c r="E4919" s="0" t="n">
        <v>0</v>
      </c>
      <c r="F4919" s="0" t="n">
        <v>0</v>
      </c>
      <c r="G4919" s="0" t="n">
        <v>0</v>
      </c>
      <c r="H4919" s="0" t="n">
        <v>0</v>
      </c>
      <c r="I4919" s="0" t="n">
        <v>0</v>
      </c>
      <c r="J4919" s="0" t="n">
        <v>32</v>
      </c>
      <c r="K4919" s="37" t="n">
        <f aca="false">E4919+Inputs!$B$5*F4919</f>
        <v>0</v>
      </c>
      <c r="L4919" s="37" t="n">
        <f aca="false">G4919+Inputs!$B$6*H4919</f>
        <v>0</v>
      </c>
      <c r="M4919" s="37" t="n">
        <f aca="false">I4919+Inputs!$B$7*J4919</f>
        <v>39.712</v>
      </c>
      <c r="N4919" s="37" t="n">
        <f aca="false">K4919+L4919+M4919</f>
        <v>39.712</v>
      </c>
    </row>
    <row r="4920" customFormat="false" ht="15" hidden="false" customHeight="false" outlineLevel="0" collapsed="false">
      <c r="A4920" s="0" t="s">
        <v>9</v>
      </c>
      <c r="B4920" s="0" t="s">
        <v>465</v>
      </c>
      <c r="C4920" s="15" t="n">
        <v>45261</v>
      </c>
      <c r="D4920" s="0" t="n">
        <v>1</v>
      </c>
      <c r="E4920" s="0" t="n">
        <v>0</v>
      </c>
      <c r="F4920" s="0" t="n">
        <v>1</v>
      </c>
      <c r="G4920" s="0" t="n">
        <v>0</v>
      </c>
      <c r="H4920" s="0" t="n">
        <v>0</v>
      </c>
      <c r="I4920" s="0" t="n">
        <v>0</v>
      </c>
      <c r="J4920" s="0" t="n">
        <v>31</v>
      </c>
      <c r="K4920" s="37" t="n">
        <f aca="false">E4920+Inputs!$B$5*F4920</f>
        <v>1.275</v>
      </c>
      <c r="L4920" s="37" t="n">
        <f aca="false">G4920+Inputs!$B$6*H4920</f>
        <v>0</v>
      </c>
      <c r="M4920" s="37" t="n">
        <f aca="false">I4920+Inputs!$B$7*J4920</f>
        <v>38.471</v>
      </c>
      <c r="N4920" s="37" t="n">
        <f aca="false">K4920+L4920+M4920</f>
        <v>39.746</v>
      </c>
    </row>
    <row r="4921" customFormat="false" ht="15" hidden="false" customHeight="false" outlineLevel="0" collapsed="false">
      <c r="A4921" s="0" t="s">
        <v>9</v>
      </c>
      <c r="B4921" s="0" t="s">
        <v>465</v>
      </c>
      <c r="C4921" s="15" t="n">
        <v>45292</v>
      </c>
      <c r="D4921" s="0" t="n">
        <v>1</v>
      </c>
      <c r="E4921" s="0" t="n">
        <v>0</v>
      </c>
      <c r="F4921" s="0" t="n">
        <v>1</v>
      </c>
      <c r="G4921" s="0" t="n">
        <v>0</v>
      </c>
      <c r="H4921" s="0" t="n">
        <v>0</v>
      </c>
      <c r="I4921" s="0" t="n">
        <v>0</v>
      </c>
      <c r="J4921" s="0" t="n">
        <v>30</v>
      </c>
      <c r="K4921" s="37" t="n">
        <f aca="false">E4921+Inputs!$B$5*F4921</f>
        <v>1.275</v>
      </c>
      <c r="L4921" s="37" t="n">
        <f aca="false">G4921+Inputs!$B$6*H4921</f>
        <v>0</v>
      </c>
      <c r="M4921" s="37" t="n">
        <f aca="false">I4921+Inputs!$B$7*J4921</f>
        <v>37.23</v>
      </c>
      <c r="N4921" s="37" t="n">
        <f aca="false">K4921+L4921+M4921</f>
        <v>38.505</v>
      </c>
    </row>
    <row r="4922" customFormat="false" ht="15" hidden="false" customHeight="false" outlineLevel="0" collapsed="false">
      <c r="A4922" s="0" t="s">
        <v>9</v>
      </c>
      <c r="B4922" s="0" t="s">
        <v>465</v>
      </c>
      <c r="C4922" s="15" t="n">
        <v>45323</v>
      </c>
      <c r="D4922" s="0" t="n">
        <v>1</v>
      </c>
      <c r="E4922" s="0" t="n">
        <v>0</v>
      </c>
      <c r="F4922" s="0" t="n">
        <v>0</v>
      </c>
      <c r="G4922" s="0" t="n">
        <v>0</v>
      </c>
      <c r="H4922" s="0" t="n">
        <v>0</v>
      </c>
      <c r="I4922" s="0" t="n">
        <v>0</v>
      </c>
      <c r="J4922" s="0" t="n">
        <v>5</v>
      </c>
      <c r="K4922" s="37" t="n">
        <f aca="false">E4922+Inputs!$B$5*F4922</f>
        <v>0</v>
      </c>
      <c r="L4922" s="37" t="n">
        <f aca="false">G4922+Inputs!$B$6*H4922</f>
        <v>0</v>
      </c>
      <c r="M4922" s="37" t="n">
        <f aca="false">I4922+Inputs!$B$7*J4922</f>
        <v>6.205</v>
      </c>
      <c r="N4922" s="37" t="n">
        <f aca="false">K4922+L4922+M4922</f>
        <v>6.205</v>
      </c>
    </row>
    <row r="4923" customFormat="false" ht="15" hidden="false" customHeight="false" outlineLevel="0" collapsed="false">
      <c r="A4923" s="0" t="s">
        <v>9</v>
      </c>
      <c r="B4923" s="0" t="s">
        <v>465</v>
      </c>
      <c r="C4923" s="15" t="n">
        <v>45352</v>
      </c>
      <c r="D4923" s="0" t="n">
        <v>1</v>
      </c>
      <c r="E4923" s="0" t="n">
        <v>0</v>
      </c>
      <c r="F4923" s="0" t="n">
        <v>0</v>
      </c>
      <c r="G4923" s="0" t="n">
        <v>0</v>
      </c>
      <c r="H4923" s="0" t="n">
        <v>0</v>
      </c>
      <c r="I4923" s="0" t="n">
        <v>0</v>
      </c>
      <c r="J4923" s="0" t="n">
        <v>7</v>
      </c>
      <c r="K4923" s="37" t="n">
        <f aca="false">E4923+Inputs!$B$5*F4923</f>
        <v>0</v>
      </c>
      <c r="L4923" s="37" t="n">
        <f aca="false">G4923+Inputs!$B$6*H4923</f>
        <v>0</v>
      </c>
      <c r="M4923" s="37" t="n">
        <f aca="false">I4923+Inputs!$B$7*J4923</f>
        <v>8.687</v>
      </c>
      <c r="N4923" s="37" t="n">
        <f aca="false">K4923+L4923+M4923</f>
        <v>8.687</v>
      </c>
    </row>
    <row r="4924" customFormat="false" ht="15" hidden="false" customHeight="false" outlineLevel="0" collapsed="false">
      <c r="A4924" s="0" t="s">
        <v>9</v>
      </c>
      <c r="B4924" s="0" t="s">
        <v>465</v>
      </c>
      <c r="C4924" s="15" t="n">
        <v>45383</v>
      </c>
      <c r="D4924" s="0" t="n">
        <v>1</v>
      </c>
      <c r="E4924" s="0" t="n">
        <v>0</v>
      </c>
      <c r="F4924" s="0" t="n">
        <v>0</v>
      </c>
      <c r="G4924" s="0" t="n">
        <v>0</v>
      </c>
      <c r="H4924" s="0" t="n">
        <v>0</v>
      </c>
      <c r="I4924" s="0" t="n">
        <v>0</v>
      </c>
      <c r="J4924" s="0" t="n">
        <v>10</v>
      </c>
      <c r="K4924" s="37" t="n">
        <f aca="false">E4924+Inputs!$B$5*F4924</f>
        <v>0</v>
      </c>
      <c r="L4924" s="37" t="n">
        <f aca="false">G4924+Inputs!$B$6*H4924</f>
        <v>0</v>
      </c>
      <c r="M4924" s="37" t="n">
        <f aca="false">I4924+Inputs!$B$7*J4924</f>
        <v>12.41</v>
      </c>
      <c r="N4924" s="37" t="n">
        <f aca="false">K4924+L4924+M4924</f>
        <v>12.41</v>
      </c>
    </row>
    <row r="4925" customFormat="false" ht="15" hidden="false" customHeight="false" outlineLevel="0" collapsed="false">
      <c r="A4925" s="0" t="s">
        <v>9</v>
      </c>
      <c r="B4925" s="0" t="s">
        <v>465</v>
      </c>
      <c r="C4925" s="15" t="n">
        <v>45413</v>
      </c>
      <c r="D4925" s="0" t="n">
        <v>1</v>
      </c>
      <c r="E4925" s="0" t="n">
        <v>0</v>
      </c>
      <c r="F4925" s="0" t="n">
        <v>1</v>
      </c>
      <c r="G4925" s="0" t="n">
        <v>0</v>
      </c>
      <c r="H4925" s="0" t="n">
        <v>0</v>
      </c>
      <c r="I4925" s="0" t="n">
        <v>0</v>
      </c>
      <c r="J4925" s="0" t="n">
        <v>16</v>
      </c>
      <c r="K4925" s="37" t="n">
        <f aca="false">E4925+Inputs!$B$5*F4925</f>
        <v>1.275</v>
      </c>
      <c r="L4925" s="37" t="n">
        <f aca="false">G4925+Inputs!$B$6*H4925</f>
        <v>0</v>
      </c>
      <c r="M4925" s="37" t="n">
        <f aca="false">I4925+Inputs!$B$7*J4925</f>
        <v>19.856</v>
      </c>
      <c r="N4925" s="37" t="n">
        <f aca="false">K4925+L4925+M4925</f>
        <v>21.131</v>
      </c>
    </row>
    <row r="4926" customFormat="false" ht="15" hidden="false" customHeight="false" outlineLevel="0" collapsed="false">
      <c r="A4926" s="0" t="s">
        <v>9</v>
      </c>
      <c r="B4926" s="0" t="s">
        <v>465</v>
      </c>
      <c r="C4926" s="15" t="n">
        <v>45444</v>
      </c>
      <c r="D4926" s="0" t="n">
        <v>1</v>
      </c>
      <c r="E4926" s="0" t="n">
        <v>0</v>
      </c>
      <c r="F4926" s="0" t="n">
        <v>1</v>
      </c>
      <c r="G4926" s="0" t="n">
        <v>0</v>
      </c>
      <c r="H4926" s="0" t="n">
        <v>0</v>
      </c>
      <c r="I4926" s="0" t="n">
        <v>0</v>
      </c>
      <c r="J4926" s="0" t="n">
        <v>21</v>
      </c>
      <c r="K4926" s="37" t="n">
        <f aca="false">E4926+Inputs!$B$5*F4926</f>
        <v>1.275</v>
      </c>
      <c r="L4926" s="37" t="n">
        <f aca="false">G4926+Inputs!$B$6*H4926</f>
        <v>0</v>
      </c>
      <c r="M4926" s="37" t="n">
        <f aca="false">I4926+Inputs!$B$7*J4926</f>
        <v>26.061</v>
      </c>
      <c r="N4926" s="37" t="n">
        <f aca="false">K4926+L4926+M4926</f>
        <v>27.336</v>
      </c>
    </row>
    <row r="4927" customFormat="false" ht="15" hidden="false" customHeight="false" outlineLevel="0" collapsed="false">
      <c r="A4927" s="0" t="s">
        <v>9</v>
      </c>
      <c r="B4927" s="0" t="s">
        <v>465</v>
      </c>
      <c r="C4927" s="15" t="n">
        <v>45474</v>
      </c>
      <c r="D4927" s="0" t="n">
        <v>1</v>
      </c>
      <c r="E4927" s="0" t="n">
        <v>0</v>
      </c>
      <c r="F4927" s="0" t="n">
        <v>2</v>
      </c>
      <c r="G4927" s="0" t="n">
        <v>0</v>
      </c>
      <c r="H4927" s="0" t="n">
        <v>1</v>
      </c>
      <c r="I4927" s="0" t="n">
        <v>0</v>
      </c>
      <c r="J4927" s="0" t="n">
        <v>30</v>
      </c>
      <c r="K4927" s="37" t="n">
        <f aca="false">E4927+Inputs!$B$5*F4927</f>
        <v>2.55</v>
      </c>
      <c r="L4927" s="37" t="n">
        <f aca="false">G4927+Inputs!$B$6*H4927</f>
        <v>1.275</v>
      </c>
      <c r="M4927" s="37" t="n">
        <f aca="false">I4927+Inputs!$B$7*J4927</f>
        <v>37.23</v>
      </c>
      <c r="N4927" s="37" t="n">
        <f aca="false">K4927+L4927+M4927</f>
        <v>41.055</v>
      </c>
    </row>
    <row r="4928" customFormat="false" ht="15" hidden="false" customHeight="false" outlineLevel="0" collapsed="false">
      <c r="A4928" s="0" t="s">
        <v>9</v>
      </c>
      <c r="B4928" s="0" t="s">
        <v>465</v>
      </c>
      <c r="C4928" s="15" t="n">
        <v>45505</v>
      </c>
      <c r="D4928" s="0" t="n">
        <v>1</v>
      </c>
      <c r="E4928" s="0" t="n">
        <v>0</v>
      </c>
      <c r="F4928" s="0" t="n">
        <v>3</v>
      </c>
      <c r="G4928" s="0" t="n">
        <v>0</v>
      </c>
      <c r="H4928" s="0" t="n">
        <v>0</v>
      </c>
      <c r="I4928" s="0" t="n">
        <v>0</v>
      </c>
      <c r="J4928" s="0" t="n">
        <v>33</v>
      </c>
      <c r="K4928" s="37" t="n">
        <f aca="false">E4928+Inputs!$B$5*F4928</f>
        <v>3.825</v>
      </c>
      <c r="L4928" s="37" t="n">
        <f aca="false">G4928+Inputs!$B$6*H4928</f>
        <v>0</v>
      </c>
      <c r="M4928" s="37" t="n">
        <f aca="false">I4928+Inputs!$B$7*J4928</f>
        <v>40.953</v>
      </c>
      <c r="N4928" s="37" t="n">
        <f aca="false">K4928+L4928+M4928</f>
        <v>44.778</v>
      </c>
    </row>
    <row r="4929" customFormat="false" ht="15" hidden="false" customHeight="false" outlineLevel="0" collapsed="false">
      <c r="A4929" s="0" t="s">
        <v>9</v>
      </c>
      <c r="B4929" s="0" t="s">
        <v>465</v>
      </c>
      <c r="C4929" s="15" t="n">
        <v>45536</v>
      </c>
      <c r="D4929" s="0" t="n">
        <v>1</v>
      </c>
      <c r="E4929" s="0" t="n">
        <v>0</v>
      </c>
      <c r="F4929" s="0" t="n">
        <v>0</v>
      </c>
      <c r="G4929" s="0" t="n">
        <v>0</v>
      </c>
      <c r="H4929" s="0" t="n">
        <v>0</v>
      </c>
      <c r="I4929" s="0" t="n">
        <v>0</v>
      </c>
      <c r="J4929" s="0" t="n">
        <v>21</v>
      </c>
      <c r="K4929" s="37" t="n">
        <f aca="false">E4929+Inputs!$B$5*F4929</f>
        <v>0</v>
      </c>
      <c r="L4929" s="37" t="n">
        <f aca="false">G4929+Inputs!$B$6*H4929</f>
        <v>0</v>
      </c>
      <c r="M4929" s="37" t="n">
        <f aca="false">I4929+Inputs!$B$7*J4929</f>
        <v>26.061</v>
      </c>
      <c r="N4929" s="37" t="n">
        <f aca="false">K4929+L4929+M4929</f>
        <v>26.061</v>
      </c>
    </row>
    <row r="4930" customFormat="false" ht="15" hidden="false" customHeight="false" outlineLevel="0" collapsed="false">
      <c r="A4930" s="0" t="s">
        <v>9</v>
      </c>
      <c r="B4930" s="0" t="s">
        <v>465</v>
      </c>
      <c r="C4930" s="15" t="n">
        <v>45566</v>
      </c>
      <c r="D4930" s="0" t="n">
        <v>1</v>
      </c>
      <c r="E4930" s="0" t="n">
        <v>0</v>
      </c>
      <c r="F4930" s="0" t="n">
        <v>1</v>
      </c>
      <c r="G4930" s="0" t="n">
        <v>0</v>
      </c>
      <c r="H4930" s="0" t="n">
        <v>0</v>
      </c>
      <c r="I4930" s="0" t="n">
        <v>0</v>
      </c>
      <c r="J4930" s="0" t="n">
        <v>25</v>
      </c>
      <c r="K4930" s="37" t="n">
        <f aca="false">E4930+Inputs!$B$5*F4930</f>
        <v>1.275</v>
      </c>
      <c r="L4930" s="37" t="n">
        <f aca="false">G4930+Inputs!$B$6*H4930</f>
        <v>0</v>
      </c>
      <c r="M4930" s="37" t="n">
        <f aca="false">I4930+Inputs!$B$7*J4930</f>
        <v>31.025</v>
      </c>
      <c r="N4930" s="37" t="n">
        <f aca="false">K4930+L4930+M4930</f>
        <v>32.3</v>
      </c>
    </row>
    <row r="4931" customFormat="false" ht="15" hidden="false" customHeight="false" outlineLevel="0" collapsed="false">
      <c r="A4931" s="0" t="s">
        <v>9</v>
      </c>
      <c r="B4931" s="0" t="s">
        <v>465</v>
      </c>
      <c r="C4931" s="15" t="n">
        <v>45597</v>
      </c>
      <c r="D4931" s="0" t="n">
        <v>1</v>
      </c>
      <c r="E4931" s="0" t="n">
        <v>0</v>
      </c>
      <c r="F4931" s="0" t="n">
        <v>2</v>
      </c>
      <c r="G4931" s="0" t="n">
        <v>0</v>
      </c>
      <c r="H4931" s="0" t="n">
        <v>0</v>
      </c>
      <c r="I4931" s="0" t="n">
        <v>0</v>
      </c>
      <c r="J4931" s="0" t="n">
        <v>20</v>
      </c>
      <c r="K4931" s="37" t="n">
        <f aca="false">E4931+Inputs!$B$5*F4931</f>
        <v>2.55</v>
      </c>
      <c r="L4931" s="37" t="n">
        <f aca="false">G4931+Inputs!$B$6*H4931</f>
        <v>0</v>
      </c>
      <c r="M4931" s="37" t="n">
        <f aca="false">I4931+Inputs!$B$7*J4931</f>
        <v>24.82</v>
      </c>
      <c r="N4931" s="37" t="n">
        <f aca="false">K4931+L4931+M4931</f>
        <v>27.37</v>
      </c>
    </row>
    <row r="4932" customFormat="false" ht="15" hidden="false" customHeight="false" outlineLevel="0" collapsed="false">
      <c r="A4932" s="0" t="s">
        <v>9</v>
      </c>
      <c r="B4932" s="0" t="s">
        <v>465</v>
      </c>
      <c r="C4932" s="15" t="n">
        <v>45627</v>
      </c>
      <c r="D4932" s="0" t="n">
        <v>1</v>
      </c>
      <c r="E4932" s="0" t="n">
        <v>0</v>
      </c>
      <c r="F4932" s="0" t="n">
        <v>1</v>
      </c>
      <c r="G4932" s="0" t="n">
        <v>0</v>
      </c>
      <c r="H4932" s="0" t="n">
        <v>0</v>
      </c>
      <c r="I4932" s="0" t="n">
        <v>0</v>
      </c>
      <c r="J4932" s="0" t="n">
        <v>20</v>
      </c>
      <c r="K4932" s="37" t="n">
        <f aca="false">E4932+Inputs!$B$5*F4932</f>
        <v>1.275</v>
      </c>
      <c r="L4932" s="37" t="n">
        <f aca="false">G4932+Inputs!$B$6*H4932</f>
        <v>0</v>
      </c>
      <c r="M4932" s="37" t="n">
        <f aca="false">I4932+Inputs!$B$7*J4932</f>
        <v>24.82</v>
      </c>
      <c r="N4932" s="37" t="n">
        <f aca="false">K4932+L4932+M4932</f>
        <v>26.095</v>
      </c>
    </row>
    <row r="4933" customFormat="false" ht="15" hidden="false" customHeight="false" outlineLevel="0" collapsed="false">
      <c r="A4933" s="0" t="s">
        <v>9</v>
      </c>
      <c r="B4933" s="0" t="s">
        <v>465</v>
      </c>
      <c r="C4933" s="15" t="n">
        <v>45658</v>
      </c>
      <c r="D4933" s="0" t="n">
        <v>1</v>
      </c>
      <c r="E4933" s="0" t="n">
        <v>0</v>
      </c>
      <c r="F4933" s="0" t="n">
        <v>0</v>
      </c>
      <c r="G4933" s="0" t="n">
        <v>0</v>
      </c>
      <c r="H4933" s="0" t="n">
        <v>0</v>
      </c>
      <c r="I4933" s="0" t="n">
        <v>0</v>
      </c>
      <c r="J4933" s="0" t="n">
        <v>12</v>
      </c>
      <c r="K4933" s="37" t="n">
        <f aca="false">E4933+Inputs!$B$5*F4933</f>
        <v>0</v>
      </c>
      <c r="L4933" s="37" t="n">
        <f aca="false">G4933+Inputs!$B$6*H4933</f>
        <v>0</v>
      </c>
      <c r="M4933" s="37" t="n">
        <f aca="false">I4933+Inputs!$B$7*J4933</f>
        <v>14.892</v>
      </c>
      <c r="N4933" s="37" t="n">
        <f aca="false">K4933+L4933+M4933</f>
        <v>14.892</v>
      </c>
    </row>
    <row r="4934" customFormat="false" ht="15" hidden="false" customHeight="false" outlineLevel="0" collapsed="false">
      <c r="A4934" s="0" t="s">
        <v>9</v>
      </c>
      <c r="B4934" s="0" t="s">
        <v>465</v>
      </c>
      <c r="C4934" s="15" t="n">
        <v>45689</v>
      </c>
      <c r="D4934" s="0" t="n">
        <v>1</v>
      </c>
      <c r="E4934" s="0" t="n">
        <v>0</v>
      </c>
      <c r="F4934" s="0" t="n">
        <v>0</v>
      </c>
      <c r="G4934" s="0" t="n">
        <v>0</v>
      </c>
      <c r="H4934" s="0" t="n">
        <v>3</v>
      </c>
      <c r="I4934" s="0" t="n">
        <v>0</v>
      </c>
      <c r="J4934" s="0" t="n">
        <v>26</v>
      </c>
      <c r="K4934" s="37" t="n">
        <f aca="false">E4934+Inputs!$B$5*F4934</f>
        <v>0</v>
      </c>
      <c r="L4934" s="37" t="n">
        <f aca="false">G4934+Inputs!$B$6*H4934</f>
        <v>3.825</v>
      </c>
      <c r="M4934" s="37" t="n">
        <f aca="false">I4934+Inputs!$B$7*J4934</f>
        <v>32.266</v>
      </c>
      <c r="N4934" s="37" t="n">
        <f aca="false">K4934+L4934+M4934</f>
        <v>36.091</v>
      </c>
    </row>
    <row r="4935" customFormat="false" ht="15" hidden="false" customHeight="false" outlineLevel="0" collapsed="false">
      <c r="A4935" s="0" t="s">
        <v>9</v>
      </c>
      <c r="B4935" s="0" t="s">
        <v>465</v>
      </c>
      <c r="C4935" s="15" t="n">
        <v>45717</v>
      </c>
      <c r="D4935" s="0" t="n">
        <v>1</v>
      </c>
      <c r="E4935" s="0" t="n">
        <v>0</v>
      </c>
      <c r="F4935" s="0" t="n">
        <v>1</v>
      </c>
      <c r="G4935" s="0" t="n">
        <v>0</v>
      </c>
      <c r="H4935" s="0" t="n">
        <v>0</v>
      </c>
      <c r="I4935" s="0" t="n">
        <v>0</v>
      </c>
      <c r="J4935" s="0" t="n">
        <v>23</v>
      </c>
      <c r="K4935" s="37" t="n">
        <f aca="false">E4935+Inputs!$B$5*F4935</f>
        <v>1.275</v>
      </c>
      <c r="L4935" s="37" t="n">
        <f aca="false">G4935+Inputs!$B$6*H4935</f>
        <v>0</v>
      </c>
      <c r="M4935" s="37" t="n">
        <f aca="false">I4935+Inputs!$B$7*J4935</f>
        <v>28.543</v>
      </c>
      <c r="N4935" s="37" t="n">
        <f aca="false">K4935+L4935+M4935</f>
        <v>29.818</v>
      </c>
    </row>
    <row r="4936" customFormat="false" ht="15" hidden="false" customHeight="false" outlineLevel="0" collapsed="false">
      <c r="A4936" s="0" t="s">
        <v>9</v>
      </c>
      <c r="B4936" s="0" t="s">
        <v>465</v>
      </c>
      <c r="C4936" s="15" t="n">
        <v>45748</v>
      </c>
      <c r="D4936" s="0" t="n">
        <v>1</v>
      </c>
      <c r="E4936" s="0" t="n">
        <v>0</v>
      </c>
      <c r="F4936" s="0" t="n">
        <v>0</v>
      </c>
      <c r="G4936" s="0" t="n">
        <v>0</v>
      </c>
      <c r="H4936" s="0" t="n">
        <v>0</v>
      </c>
      <c r="I4936" s="0" t="n">
        <v>0</v>
      </c>
      <c r="J4936" s="0" t="n">
        <v>21</v>
      </c>
      <c r="K4936" s="37" t="n">
        <f aca="false">E4936+Inputs!$B$5*F4936</f>
        <v>0</v>
      </c>
      <c r="L4936" s="37" t="n">
        <f aca="false">G4936+Inputs!$B$6*H4936</f>
        <v>0</v>
      </c>
      <c r="M4936" s="37" t="n">
        <f aca="false">I4936+Inputs!$B$7*J4936</f>
        <v>26.061</v>
      </c>
      <c r="N4936" s="37" t="n">
        <f aca="false">K4936+L4936+M4936</f>
        <v>26.061</v>
      </c>
    </row>
    <row r="4937" customFormat="false" ht="15" hidden="false" customHeight="false" outlineLevel="0" collapsed="false">
      <c r="A4937" s="0" t="s">
        <v>9</v>
      </c>
      <c r="B4937" s="0" t="s">
        <v>465</v>
      </c>
      <c r="C4937" s="15" t="n">
        <v>45778</v>
      </c>
      <c r="D4937" s="0" t="n">
        <v>1</v>
      </c>
      <c r="E4937" s="0" t="n">
        <v>0</v>
      </c>
      <c r="F4937" s="0" t="n">
        <v>1</v>
      </c>
      <c r="G4937" s="0" t="n">
        <v>0</v>
      </c>
      <c r="H4937" s="0" t="n">
        <v>1</v>
      </c>
      <c r="I4937" s="0" t="n">
        <v>0</v>
      </c>
      <c r="J4937" s="0" t="n">
        <v>25</v>
      </c>
      <c r="K4937" s="37" t="n">
        <f aca="false">E4937+Inputs!$B$5*F4937</f>
        <v>1.275</v>
      </c>
      <c r="L4937" s="37" t="n">
        <f aca="false">G4937+Inputs!$B$6*H4937</f>
        <v>1.275</v>
      </c>
      <c r="M4937" s="37" t="n">
        <f aca="false">I4937+Inputs!$B$7*J4937</f>
        <v>31.025</v>
      </c>
      <c r="N4937" s="37" t="n">
        <f aca="false">K4937+L4937+M4937</f>
        <v>33.575</v>
      </c>
    </row>
    <row r="4938" customFormat="false" ht="15" hidden="false" customHeight="false" outlineLevel="0" collapsed="false">
      <c r="A4938" s="0" t="s">
        <v>9</v>
      </c>
      <c r="B4938" s="0" t="s">
        <v>465</v>
      </c>
      <c r="C4938" s="15" t="n">
        <v>45809</v>
      </c>
      <c r="D4938" s="0" t="n">
        <v>1</v>
      </c>
      <c r="E4938" s="0" t="n">
        <v>0</v>
      </c>
      <c r="F4938" s="0" t="n">
        <v>2</v>
      </c>
      <c r="G4938" s="0" t="n">
        <v>0</v>
      </c>
      <c r="H4938" s="0" t="n">
        <v>0</v>
      </c>
      <c r="I4938" s="0" t="n">
        <v>0</v>
      </c>
      <c r="J4938" s="0" t="n">
        <v>20</v>
      </c>
      <c r="K4938" s="37" t="n">
        <f aca="false">E4938+Inputs!$B$5*F4938</f>
        <v>2.55</v>
      </c>
      <c r="L4938" s="37" t="n">
        <f aca="false">G4938+Inputs!$B$6*H4938</f>
        <v>0</v>
      </c>
      <c r="M4938" s="37" t="n">
        <f aca="false">I4938+Inputs!$B$7*J4938</f>
        <v>24.82</v>
      </c>
      <c r="N4938" s="37" t="n">
        <f aca="false">K4938+L4938+M4938</f>
        <v>27.37</v>
      </c>
    </row>
    <row r="4939" customFormat="false" ht="15" hidden="false" customHeight="false" outlineLevel="0" collapsed="false">
      <c r="A4939" s="0" t="s">
        <v>9</v>
      </c>
      <c r="B4939" s="0" t="s">
        <v>465</v>
      </c>
      <c r="C4939" s="15" t="n">
        <v>45839</v>
      </c>
      <c r="D4939" s="0" t="n">
        <v>1</v>
      </c>
      <c r="E4939" s="0" t="n">
        <v>0</v>
      </c>
      <c r="F4939" s="0" t="n">
        <v>4</v>
      </c>
      <c r="G4939" s="0" t="n">
        <v>0</v>
      </c>
      <c r="H4939" s="0" t="n">
        <v>1</v>
      </c>
      <c r="I4939" s="0" t="n">
        <v>0</v>
      </c>
      <c r="J4939" s="0" t="n">
        <v>28</v>
      </c>
      <c r="K4939" s="37" t="n">
        <f aca="false">E4939+Inputs!$B$5*F4939</f>
        <v>5.1</v>
      </c>
      <c r="L4939" s="37" t="n">
        <f aca="false">G4939+Inputs!$B$6*H4939</f>
        <v>1.275</v>
      </c>
      <c r="M4939" s="37" t="n">
        <f aca="false">I4939+Inputs!$B$7*J4939</f>
        <v>34.748</v>
      </c>
      <c r="N4939" s="37" t="n">
        <f aca="false">K4939+L4939+M4939</f>
        <v>41.123</v>
      </c>
    </row>
    <row r="4940" customFormat="false" ht="15" hidden="false" customHeight="false" outlineLevel="0" collapsed="false">
      <c r="A4940" s="0" t="s">
        <v>9</v>
      </c>
      <c r="B4940" s="0" t="s">
        <v>465</v>
      </c>
      <c r="C4940" s="15" t="n">
        <v>45870</v>
      </c>
      <c r="D4940" s="0" t="n">
        <v>1</v>
      </c>
      <c r="E4940" s="0" t="n">
        <v>0</v>
      </c>
      <c r="F4940" s="0" t="n">
        <v>1</v>
      </c>
      <c r="G4940" s="0" t="n">
        <v>0</v>
      </c>
      <c r="H4940" s="0" t="n">
        <v>0</v>
      </c>
      <c r="I4940" s="0" t="n">
        <v>0</v>
      </c>
      <c r="J4940" s="0" t="n">
        <v>22</v>
      </c>
      <c r="K4940" s="37" t="n">
        <f aca="false">E4940+Inputs!$B$5*F4940</f>
        <v>1.275</v>
      </c>
      <c r="L4940" s="37" t="n">
        <f aca="false">G4940+Inputs!$B$6*H4940</f>
        <v>0</v>
      </c>
      <c r="M4940" s="37" t="n">
        <f aca="false">I4940+Inputs!$B$7*J4940</f>
        <v>27.302</v>
      </c>
      <c r="N4940" s="37" t="n">
        <f aca="false">K4940+L4940+M4940</f>
        <v>28.577</v>
      </c>
    </row>
    <row r="4941" customFormat="false" ht="15" hidden="false" customHeight="false" outlineLevel="0" collapsed="false">
      <c r="A4941" s="0" t="s">
        <v>9</v>
      </c>
      <c r="B4941" s="0" t="s">
        <v>465</v>
      </c>
      <c r="C4941" s="15" t="n">
        <v>45901</v>
      </c>
      <c r="D4941" s="0" t="n">
        <v>1</v>
      </c>
      <c r="E4941" s="0" t="n">
        <v>0</v>
      </c>
      <c r="F4941" s="0" t="n">
        <v>0</v>
      </c>
      <c r="G4941" s="0" t="n">
        <v>0</v>
      </c>
      <c r="H4941" s="0" t="n">
        <v>0</v>
      </c>
      <c r="I4941" s="0" t="n">
        <v>0</v>
      </c>
      <c r="J4941" s="0" t="n">
        <v>17</v>
      </c>
      <c r="K4941" s="37" t="n">
        <f aca="false">E4941+Inputs!$B$5*F4941</f>
        <v>0</v>
      </c>
      <c r="L4941" s="37" t="n">
        <f aca="false">G4941+Inputs!$B$6*H4941</f>
        <v>0</v>
      </c>
      <c r="M4941" s="37" t="n">
        <f aca="false">I4941+Inputs!$B$7*J4941</f>
        <v>21.097</v>
      </c>
      <c r="N4941" s="37" t="n">
        <f aca="false">K4941+L4941+M4941</f>
        <v>21.097</v>
      </c>
    </row>
    <row r="4942" customFormat="false" ht="15" hidden="false" customHeight="false" outlineLevel="0" collapsed="false">
      <c r="A4942" s="0" t="s">
        <v>9</v>
      </c>
      <c r="B4942" s="0" t="s">
        <v>465</v>
      </c>
      <c r="C4942" s="15" t="n">
        <v>45931</v>
      </c>
      <c r="D4942" s="0" t="n">
        <v>1</v>
      </c>
      <c r="E4942" s="0" t="n">
        <v>0</v>
      </c>
      <c r="F4942" s="0" t="n">
        <v>1</v>
      </c>
      <c r="G4942" s="0" t="n">
        <v>0</v>
      </c>
      <c r="H4942" s="0" t="n">
        <v>0</v>
      </c>
      <c r="I4942" s="0" t="n">
        <v>0</v>
      </c>
      <c r="J4942" s="0" t="n">
        <v>27</v>
      </c>
      <c r="K4942" s="37" t="n">
        <f aca="false">E4942+Inputs!$B$5*F4942</f>
        <v>1.275</v>
      </c>
      <c r="L4942" s="37" t="n">
        <f aca="false">G4942+Inputs!$B$6*H4942</f>
        <v>0</v>
      </c>
      <c r="M4942" s="37" t="n">
        <f aca="false">I4942+Inputs!$B$7*J4942</f>
        <v>33.507</v>
      </c>
      <c r="N4942" s="37" t="n">
        <f aca="false">K4942+L4942+M4942</f>
        <v>34.782</v>
      </c>
    </row>
    <row r="4943" customFormat="false" ht="15" hidden="false" customHeight="false" outlineLevel="0" collapsed="false">
      <c r="A4943" s="0" t="s">
        <v>9</v>
      </c>
      <c r="B4943" s="0" t="s">
        <v>465</v>
      </c>
      <c r="C4943" s="15" t="n">
        <v>45962</v>
      </c>
      <c r="D4943" s="0" t="n">
        <v>1</v>
      </c>
      <c r="E4943" s="0" t="n">
        <v>0</v>
      </c>
      <c r="F4943" s="0" t="n">
        <v>1</v>
      </c>
      <c r="G4943" s="0" t="n">
        <v>0</v>
      </c>
      <c r="H4943" s="0" t="n">
        <v>0</v>
      </c>
      <c r="I4943" s="0" t="n">
        <v>0</v>
      </c>
      <c r="J4943" s="0" t="n">
        <v>17</v>
      </c>
      <c r="K4943" s="37" t="n">
        <f aca="false">E4943+Inputs!$B$5*F4943</f>
        <v>1.275</v>
      </c>
      <c r="L4943" s="37" t="n">
        <f aca="false">G4943+Inputs!$B$6*H4943</f>
        <v>0</v>
      </c>
      <c r="M4943" s="37" t="n">
        <f aca="false">I4943+Inputs!$B$7*J4943</f>
        <v>21.097</v>
      </c>
      <c r="N4943" s="37" t="n">
        <f aca="false">K4943+L4943+M4943</f>
        <v>22.372</v>
      </c>
    </row>
    <row r="4944" customFormat="false" ht="15" hidden="false" customHeight="false" outlineLevel="0" collapsed="false">
      <c r="A4944" s="0" t="s">
        <v>9</v>
      </c>
      <c r="B4944" s="0" t="s">
        <v>465</v>
      </c>
      <c r="C4944" s="15" t="n">
        <v>45992</v>
      </c>
      <c r="D4944" s="0" t="n">
        <v>1</v>
      </c>
      <c r="E4944" s="0" t="n">
        <v>0</v>
      </c>
      <c r="F4944" s="0" t="n">
        <v>2</v>
      </c>
      <c r="G4944" s="0" t="n">
        <v>0</v>
      </c>
      <c r="H4944" s="0" t="n">
        <v>0</v>
      </c>
      <c r="I4944" s="0" t="n">
        <v>0</v>
      </c>
      <c r="J4944" s="0" t="n">
        <v>26</v>
      </c>
      <c r="K4944" s="37" t="n">
        <f aca="false">E4944+Inputs!$B$5*F4944</f>
        <v>2.55</v>
      </c>
      <c r="L4944" s="37" t="n">
        <f aca="false">G4944+Inputs!$B$6*H4944</f>
        <v>0</v>
      </c>
      <c r="M4944" s="37" t="n">
        <f aca="false">I4944+Inputs!$B$7*J4944</f>
        <v>32.266</v>
      </c>
      <c r="N4944" s="37" t="n">
        <f aca="false">K4944+L4944+M4944</f>
        <v>34.816</v>
      </c>
    </row>
    <row r="4945" customFormat="false" ht="15" hidden="false" customHeight="false" outlineLevel="0" collapsed="false">
      <c r="A4945" s="0" t="s">
        <v>9</v>
      </c>
      <c r="B4945" s="0" t="s">
        <v>465</v>
      </c>
      <c r="C4945" s="15" t="n">
        <v>46023</v>
      </c>
      <c r="D4945" s="0" t="n">
        <v>1</v>
      </c>
      <c r="E4945" s="0" t="n">
        <v>0</v>
      </c>
      <c r="F4945" s="0" t="n">
        <v>2</v>
      </c>
      <c r="G4945" s="0" t="n">
        <v>0</v>
      </c>
      <c r="H4945" s="0" t="n">
        <v>1</v>
      </c>
      <c r="I4945" s="0" t="n">
        <v>0</v>
      </c>
      <c r="J4945" s="0" t="n">
        <v>16</v>
      </c>
      <c r="K4945" s="37" t="n">
        <f aca="false">E4945+Inputs!$B$5*F4945</f>
        <v>2.55</v>
      </c>
      <c r="L4945" s="37" t="n">
        <f aca="false">G4945+Inputs!$B$6*H4945</f>
        <v>1.275</v>
      </c>
      <c r="M4945" s="37" t="n">
        <f aca="false">I4945+Inputs!$B$7*J4945</f>
        <v>19.856</v>
      </c>
      <c r="N4945" s="37" t="n">
        <f aca="false">K4945+L4945+M4945</f>
        <v>23.681</v>
      </c>
    </row>
    <row r="4946" customFormat="false" ht="15" hidden="false" customHeight="false" outlineLevel="0" collapsed="false">
      <c r="A4946" s="0" t="s">
        <v>9</v>
      </c>
      <c r="B4946" s="0" t="s">
        <v>465</v>
      </c>
      <c r="C4946" s="15" t="n">
        <v>46054</v>
      </c>
      <c r="D4946" s="0" t="n">
        <v>1</v>
      </c>
      <c r="E4946" s="0" t="n">
        <v>0</v>
      </c>
      <c r="F4946" s="0" t="n">
        <v>1</v>
      </c>
      <c r="G4946" s="0" t="n">
        <v>0</v>
      </c>
      <c r="H4946" s="0" t="n">
        <v>0</v>
      </c>
      <c r="I4946" s="0" t="n">
        <v>0</v>
      </c>
      <c r="J4946" s="0" t="n">
        <v>25</v>
      </c>
      <c r="K4946" s="37" t="n">
        <f aca="false">E4946+Inputs!$B$5*F4946</f>
        <v>1.275</v>
      </c>
      <c r="L4946" s="37" t="n">
        <f aca="false">G4946+Inputs!$B$6*H4946</f>
        <v>0</v>
      </c>
      <c r="M4946" s="37" t="n">
        <f aca="false">I4946+Inputs!$B$7*J4946</f>
        <v>31.025</v>
      </c>
      <c r="N4946" s="37" t="n">
        <f aca="false">K4946+L4946+M4946</f>
        <v>32.3</v>
      </c>
    </row>
    <row r="4947" customFormat="false" ht="15" hidden="false" customHeight="false" outlineLevel="0" collapsed="false">
      <c r="A4947" s="0" t="s">
        <v>9</v>
      </c>
      <c r="B4947" s="0" t="s">
        <v>465</v>
      </c>
      <c r="C4947" s="15" t="n">
        <v>46082</v>
      </c>
      <c r="D4947" s="0" t="n">
        <v>1</v>
      </c>
      <c r="E4947" s="0" t="n">
        <v>0</v>
      </c>
      <c r="F4947" s="0" t="n">
        <v>2</v>
      </c>
      <c r="G4947" s="0" t="n">
        <v>0</v>
      </c>
      <c r="H4947" s="0" t="n">
        <v>2</v>
      </c>
      <c r="I4947" s="0" t="n">
        <v>0</v>
      </c>
      <c r="J4947" s="0" t="n">
        <v>21</v>
      </c>
      <c r="K4947" s="37" t="n">
        <f aca="false">E4947+Inputs!$B$5*F4947</f>
        <v>2.55</v>
      </c>
      <c r="L4947" s="37" t="n">
        <f aca="false">G4947+Inputs!$B$6*H4947</f>
        <v>2.55</v>
      </c>
      <c r="M4947" s="37" t="n">
        <f aca="false">I4947+Inputs!$B$7*J4947</f>
        <v>26.061</v>
      </c>
      <c r="N4947" s="37" t="n">
        <f aca="false">K4947+L4947+M4947</f>
        <v>31.161</v>
      </c>
    </row>
    <row r="4948" customFormat="false" ht="15" hidden="false" customHeight="false" outlineLevel="0" collapsed="false">
      <c r="A4948" s="0" t="s">
        <v>9</v>
      </c>
      <c r="B4948" s="0" t="s">
        <v>465</v>
      </c>
      <c r="C4948" s="15" t="n">
        <v>46113</v>
      </c>
      <c r="D4948" s="0" t="n">
        <v>1</v>
      </c>
      <c r="E4948" s="0" t="n">
        <v>0</v>
      </c>
      <c r="F4948" s="0" t="n">
        <v>3</v>
      </c>
      <c r="G4948" s="0" t="n">
        <v>0</v>
      </c>
      <c r="H4948" s="0" t="n">
        <v>1</v>
      </c>
      <c r="I4948" s="0" t="n">
        <v>0</v>
      </c>
      <c r="J4948" s="0" t="n">
        <v>20</v>
      </c>
      <c r="K4948" s="37" t="n">
        <f aca="false">E4948+Inputs!$B$5*F4948</f>
        <v>3.825</v>
      </c>
      <c r="L4948" s="37" t="n">
        <f aca="false">G4948+Inputs!$B$6*H4948</f>
        <v>1.275</v>
      </c>
      <c r="M4948" s="37" t="n">
        <f aca="false">I4948+Inputs!$B$7*J4948</f>
        <v>24.82</v>
      </c>
      <c r="N4948" s="37" t="n">
        <f aca="false">K4948+L4948+M4948</f>
        <v>29.92</v>
      </c>
    </row>
    <row r="4949" customFormat="false" ht="15" hidden="false" customHeight="false" outlineLevel="0" collapsed="false">
      <c r="A4949" s="0" t="s">
        <v>9</v>
      </c>
      <c r="B4949" s="0" t="s">
        <v>465</v>
      </c>
      <c r="C4949" s="15" t="n">
        <v>46143</v>
      </c>
      <c r="D4949" s="0" t="n">
        <v>1</v>
      </c>
      <c r="E4949" s="0" t="n">
        <v>0</v>
      </c>
      <c r="F4949" s="0" t="n">
        <v>4</v>
      </c>
      <c r="G4949" s="0" t="n">
        <v>0</v>
      </c>
      <c r="H4949" s="0" t="n">
        <v>1</v>
      </c>
      <c r="I4949" s="0" t="n">
        <v>0</v>
      </c>
      <c r="J4949" s="0" t="n">
        <v>13</v>
      </c>
      <c r="K4949" s="37" t="n">
        <f aca="false">E4949+Inputs!$B$5*F4949</f>
        <v>5.1</v>
      </c>
      <c r="L4949" s="37" t="n">
        <f aca="false">G4949+Inputs!$B$6*H4949</f>
        <v>1.275</v>
      </c>
      <c r="M4949" s="37" t="n">
        <f aca="false">I4949+Inputs!$B$7*J4949</f>
        <v>16.133</v>
      </c>
      <c r="N4949" s="37" t="n">
        <f aca="false">K4949+L4949+M4949</f>
        <v>22.508</v>
      </c>
    </row>
    <row r="4950" customFormat="false" ht="15" hidden="false" customHeight="false" outlineLevel="0" collapsed="false">
      <c r="A4950" s="0" t="s">
        <v>9</v>
      </c>
      <c r="B4950" s="0" t="s">
        <v>465</v>
      </c>
      <c r="C4950" s="15" t="n">
        <v>46174</v>
      </c>
      <c r="D4950" s="0" t="n">
        <v>1</v>
      </c>
      <c r="E4950" s="0" t="n">
        <v>0</v>
      </c>
      <c r="F4950" s="0" t="n">
        <v>8</v>
      </c>
      <c r="G4950" s="0" t="n">
        <v>0</v>
      </c>
      <c r="H4950" s="0" t="n">
        <v>1</v>
      </c>
      <c r="I4950" s="0" t="n">
        <v>0</v>
      </c>
      <c r="J4950" s="0" t="n">
        <v>24</v>
      </c>
      <c r="K4950" s="37" t="n">
        <f aca="false">E4950+Inputs!$B$5*F4950</f>
        <v>10.2</v>
      </c>
      <c r="L4950" s="37" t="n">
        <f aca="false">G4950+Inputs!$B$6*H4950</f>
        <v>1.275</v>
      </c>
      <c r="M4950" s="37" t="n">
        <f aca="false">I4950+Inputs!$B$7*J4950</f>
        <v>29.784</v>
      </c>
      <c r="N4950" s="37" t="n">
        <f aca="false">K4950+L4950+M4950</f>
        <v>41.259</v>
      </c>
    </row>
    <row r="4951" customFormat="false" ht="15" hidden="false" customHeight="false" outlineLevel="0" collapsed="false">
      <c r="A4951" s="0" t="s">
        <v>9</v>
      </c>
      <c r="B4951" s="0" t="s">
        <v>465</v>
      </c>
      <c r="C4951" s="15" t="n">
        <v>46204</v>
      </c>
      <c r="D4951" s="0" t="n">
        <v>1</v>
      </c>
      <c r="E4951" s="0" t="n">
        <v>0</v>
      </c>
      <c r="F4951" s="0" t="n">
        <v>5</v>
      </c>
      <c r="G4951" s="0" t="n">
        <v>0</v>
      </c>
      <c r="H4951" s="0" t="n">
        <v>3</v>
      </c>
      <c r="I4951" s="0" t="n">
        <v>0</v>
      </c>
      <c r="J4951" s="0" t="n">
        <v>19</v>
      </c>
      <c r="K4951" s="37" t="n">
        <f aca="false">E4951+Inputs!$B$5*F4951</f>
        <v>6.375</v>
      </c>
      <c r="L4951" s="37" t="n">
        <f aca="false">G4951+Inputs!$B$6*H4951</f>
        <v>3.825</v>
      </c>
      <c r="M4951" s="37" t="n">
        <f aca="false">I4951+Inputs!$B$7*J4951</f>
        <v>23.579</v>
      </c>
      <c r="N4951" s="37" t="n">
        <f aca="false">K4951+L4951+M4951</f>
        <v>33.779</v>
      </c>
    </row>
    <row r="4952" customFormat="false" ht="15" hidden="false" customHeight="false" outlineLevel="0" collapsed="false">
      <c r="A4952" s="0" t="s">
        <v>9</v>
      </c>
      <c r="B4952" s="0" t="s">
        <v>465</v>
      </c>
      <c r="C4952" s="15" t="n">
        <v>46235</v>
      </c>
      <c r="D4952" s="0" t="n">
        <v>1</v>
      </c>
      <c r="E4952" s="0" t="n">
        <v>0</v>
      </c>
      <c r="F4952" s="0" t="n">
        <v>5</v>
      </c>
      <c r="G4952" s="0" t="n">
        <v>0</v>
      </c>
      <c r="H4952" s="0" t="n">
        <v>0</v>
      </c>
      <c r="I4952" s="0" t="n">
        <v>0</v>
      </c>
      <c r="J4952" s="0" t="n">
        <v>21</v>
      </c>
      <c r="K4952" s="37" t="n">
        <f aca="false">E4952+Inputs!$B$5*F4952</f>
        <v>6.375</v>
      </c>
      <c r="L4952" s="37" t="n">
        <f aca="false">G4952+Inputs!$B$6*H4952</f>
        <v>0</v>
      </c>
      <c r="M4952" s="37" t="n">
        <f aca="false">I4952+Inputs!$B$7*J4952</f>
        <v>26.061</v>
      </c>
      <c r="N4952" s="37" t="n">
        <f aca="false">K4952+L4952+M4952</f>
        <v>32.436</v>
      </c>
    </row>
    <row r="4953" customFormat="false" ht="15" hidden="false" customHeight="false" outlineLevel="0" collapsed="false">
      <c r="A4953" s="0" t="s">
        <v>9</v>
      </c>
      <c r="B4953" s="0" t="s">
        <v>457</v>
      </c>
      <c r="C4953" s="15" t="n">
        <v>44927</v>
      </c>
      <c r="D4953" s="0" t="n">
        <v>1</v>
      </c>
      <c r="E4953" s="0" t="n">
        <v>0</v>
      </c>
      <c r="F4953" s="0" t="n">
        <v>0</v>
      </c>
      <c r="G4953" s="0" t="n">
        <v>0</v>
      </c>
      <c r="H4953" s="0" t="n">
        <v>1</v>
      </c>
      <c r="I4953" s="0" t="n">
        <v>0</v>
      </c>
      <c r="J4953" s="0" t="n">
        <v>18</v>
      </c>
      <c r="K4953" s="37" t="n">
        <f aca="false">E4953+Inputs!$B$5*F4953</f>
        <v>0</v>
      </c>
      <c r="L4953" s="37" t="n">
        <f aca="false">G4953+Inputs!$B$6*H4953</f>
        <v>1.275</v>
      </c>
      <c r="M4953" s="37" t="n">
        <f aca="false">I4953+Inputs!$B$7*J4953</f>
        <v>22.338</v>
      </c>
      <c r="N4953" s="37" t="n">
        <f aca="false">K4953+L4953+M4953</f>
        <v>23.613</v>
      </c>
    </row>
    <row r="4954" customFormat="false" ht="15" hidden="false" customHeight="false" outlineLevel="0" collapsed="false">
      <c r="A4954" s="0" t="s">
        <v>9</v>
      </c>
      <c r="B4954" s="0" t="s">
        <v>457</v>
      </c>
      <c r="C4954" s="15" t="n">
        <v>44958</v>
      </c>
      <c r="D4954" s="0" t="n">
        <v>1</v>
      </c>
      <c r="E4954" s="0" t="n">
        <v>0</v>
      </c>
      <c r="F4954" s="0" t="n">
        <v>0</v>
      </c>
      <c r="G4954" s="0" t="n">
        <v>0</v>
      </c>
      <c r="H4954" s="0" t="n">
        <v>0</v>
      </c>
      <c r="I4954" s="0" t="n">
        <v>0</v>
      </c>
      <c r="J4954" s="0" t="n">
        <v>16</v>
      </c>
      <c r="K4954" s="37" t="n">
        <f aca="false">E4954+Inputs!$B$5*F4954</f>
        <v>0</v>
      </c>
      <c r="L4954" s="37" t="n">
        <f aca="false">G4954+Inputs!$B$6*H4954</f>
        <v>0</v>
      </c>
      <c r="M4954" s="37" t="n">
        <f aca="false">I4954+Inputs!$B$7*J4954</f>
        <v>19.856</v>
      </c>
      <c r="N4954" s="37" t="n">
        <f aca="false">K4954+L4954+M4954</f>
        <v>19.856</v>
      </c>
    </row>
    <row r="4955" customFormat="false" ht="15" hidden="false" customHeight="false" outlineLevel="0" collapsed="false">
      <c r="A4955" s="0" t="s">
        <v>9</v>
      </c>
      <c r="B4955" s="0" t="s">
        <v>457</v>
      </c>
      <c r="C4955" s="15" t="n">
        <v>44986</v>
      </c>
      <c r="D4955" s="0" t="n">
        <v>1</v>
      </c>
      <c r="E4955" s="0" t="n">
        <v>0</v>
      </c>
      <c r="F4955" s="0" t="n">
        <v>0</v>
      </c>
      <c r="G4955" s="0" t="n">
        <v>0</v>
      </c>
      <c r="H4955" s="0" t="n">
        <v>0</v>
      </c>
      <c r="I4955" s="0" t="n">
        <v>0</v>
      </c>
      <c r="J4955" s="0" t="n">
        <v>4</v>
      </c>
      <c r="K4955" s="37" t="n">
        <f aca="false">E4955+Inputs!$B$5*F4955</f>
        <v>0</v>
      </c>
      <c r="L4955" s="37" t="n">
        <f aca="false">G4955+Inputs!$B$6*H4955</f>
        <v>0</v>
      </c>
      <c r="M4955" s="37" t="n">
        <f aca="false">I4955+Inputs!$B$7*J4955</f>
        <v>4.964</v>
      </c>
      <c r="N4955" s="37" t="n">
        <f aca="false">K4955+L4955+M4955</f>
        <v>4.964</v>
      </c>
    </row>
    <row r="4956" customFormat="false" ht="15" hidden="false" customHeight="false" outlineLevel="0" collapsed="false">
      <c r="A4956" s="0" t="s">
        <v>9</v>
      </c>
      <c r="B4956" s="0" t="s">
        <v>457</v>
      </c>
      <c r="C4956" s="15" t="n">
        <v>45017</v>
      </c>
      <c r="D4956" s="0" t="n">
        <v>1</v>
      </c>
      <c r="E4956" s="0" t="n">
        <v>0</v>
      </c>
      <c r="F4956" s="0" t="n">
        <v>0</v>
      </c>
      <c r="G4956" s="0" t="n">
        <v>0</v>
      </c>
      <c r="H4956" s="0" t="n">
        <v>0</v>
      </c>
      <c r="I4956" s="0" t="n">
        <v>0</v>
      </c>
      <c r="J4956" s="0" t="n">
        <v>7</v>
      </c>
      <c r="K4956" s="37" t="n">
        <f aca="false">E4956+Inputs!$B$5*F4956</f>
        <v>0</v>
      </c>
      <c r="L4956" s="37" t="n">
        <f aca="false">G4956+Inputs!$B$6*H4956</f>
        <v>0</v>
      </c>
      <c r="M4956" s="37" t="n">
        <f aca="false">I4956+Inputs!$B$7*J4956</f>
        <v>8.687</v>
      </c>
      <c r="N4956" s="37" t="n">
        <f aca="false">K4956+L4956+M4956</f>
        <v>8.687</v>
      </c>
    </row>
    <row r="4957" customFormat="false" ht="15" hidden="false" customHeight="false" outlineLevel="0" collapsed="false">
      <c r="A4957" s="0" t="s">
        <v>9</v>
      </c>
      <c r="B4957" s="0" t="s">
        <v>457</v>
      </c>
      <c r="C4957" s="15" t="n">
        <v>45047</v>
      </c>
      <c r="D4957" s="0" t="n">
        <v>1</v>
      </c>
      <c r="E4957" s="0" t="n">
        <v>0</v>
      </c>
      <c r="F4957" s="0" t="n">
        <v>0</v>
      </c>
      <c r="G4957" s="0" t="n">
        <v>0</v>
      </c>
      <c r="H4957" s="0" t="n">
        <v>0</v>
      </c>
      <c r="I4957" s="0" t="n">
        <v>0</v>
      </c>
      <c r="J4957" s="0" t="n">
        <v>12</v>
      </c>
      <c r="K4957" s="37" t="n">
        <f aca="false">E4957+Inputs!$B$5*F4957</f>
        <v>0</v>
      </c>
      <c r="L4957" s="37" t="n">
        <f aca="false">G4957+Inputs!$B$6*H4957</f>
        <v>0</v>
      </c>
      <c r="M4957" s="37" t="n">
        <f aca="false">I4957+Inputs!$B$7*J4957</f>
        <v>14.892</v>
      </c>
      <c r="N4957" s="37" t="n">
        <f aca="false">K4957+L4957+M4957</f>
        <v>14.892</v>
      </c>
    </row>
    <row r="4958" customFormat="false" ht="15" hidden="false" customHeight="false" outlineLevel="0" collapsed="false">
      <c r="A4958" s="0" t="s">
        <v>9</v>
      </c>
      <c r="B4958" s="0" t="s">
        <v>457</v>
      </c>
      <c r="C4958" s="15" t="n">
        <v>45078</v>
      </c>
      <c r="D4958" s="0" t="n">
        <v>1</v>
      </c>
      <c r="E4958" s="0" t="n">
        <v>0</v>
      </c>
      <c r="F4958" s="0" t="n">
        <v>0</v>
      </c>
      <c r="G4958" s="0" t="n">
        <v>0</v>
      </c>
      <c r="H4958" s="0" t="n">
        <v>0</v>
      </c>
      <c r="I4958" s="0" t="n">
        <v>0</v>
      </c>
      <c r="J4958" s="0" t="n">
        <v>13</v>
      </c>
      <c r="K4958" s="37" t="n">
        <f aca="false">E4958+Inputs!$B$5*F4958</f>
        <v>0</v>
      </c>
      <c r="L4958" s="37" t="n">
        <f aca="false">G4958+Inputs!$B$6*H4958</f>
        <v>0</v>
      </c>
      <c r="M4958" s="37" t="n">
        <f aca="false">I4958+Inputs!$B$7*J4958</f>
        <v>16.133</v>
      </c>
      <c r="N4958" s="37" t="n">
        <f aca="false">K4958+L4958+M4958</f>
        <v>16.133</v>
      </c>
    </row>
    <row r="4959" customFormat="false" ht="15" hidden="false" customHeight="false" outlineLevel="0" collapsed="false">
      <c r="A4959" s="0" t="s">
        <v>9</v>
      </c>
      <c r="B4959" s="0" t="s">
        <v>457</v>
      </c>
      <c r="C4959" s="15" t="n">
        <v>45108</v>
      </c>
      <c r="D4959" s="0" t="n">
        <v>1</v>
      </c>
      <c r="E4959" s="0" t="n">
        <v>0</v>
      </c>
      <c r="F4959" s="0" t="n">
        <v>1</v>
      </c>
      <c r="G4959" s="0" t="n">
        <v>0</v>
      </c>
      <c r="H4959" s="0" t="n">
        <v>0</v>
      </c>
      <c r="I4959" s="0" t="n">
        <v>0</v>
      </c>
      <c r="J4959" s="0" t="n">
        <v>14</v>
      </c>
      <c r="K4959" s="37" t="n">
        <f aca="false">E4959+Inputs!$B$5*F4959</f>
        <v>1.275</v>
      </c>
      <c r="L4959" s="37" t="n">
        <f aca="false">G4959+Inputs!$B$6*H4959</f>
        <v>0</v>
      </c>
      <c r="M4959" s="37" t="n">
        <f aca="false">I4959+Inputs!$B$7*J4959</f>
        <v>17.374</v>
      </c>
      <c r="N4959" s="37" t="n">
        <f aca="false">K4959+L4959+M4959</f>
        <v>18.649</v>
      </c>
    </row>
    <row r="4960" customFormat="false" ht="15" hidden="false" customHeight="false" outlineLevel="0" collapsed="false">
      <c r="A4960" s="0" t="s">
        <v>9</v>
      </c>
      <c r="B4960" s="0" t="s">
        <v>457</v>
      </c>
      <c r="C4960" s="15" t="n">
        <v>45139</v>
      </c>
      <c r="D4960" s="0" t="n">
        <v>1</v>
      </c>
      <c r="E4960" s="0" t="n">
        <v>0</v>
      </c>
      <c r="F4960" s="0" t="n">
        <v>0</v>
      </c>
      <c r="G4960" s="0" t="n">
        <v>0</v>
      </c>
      <c r="H4960" s="0" t="n">
        <v>0</v>
      </c>
      <c r="I4960" s="0" t="n">
        <v>0</v>
      </c>
      <c r="J4960" s="0" t="n">
        <v>20</v>
      </c>
      <c r="K4960" s="37" t="n">
        <f aca="false">E4960+Inputs!$B$5*F4960</f>
        <v>0</v>
      </c>
      <c r="L4960" s="37" t="n">
        <f aca="false">G4960+Inputs!$B$6*H4960</f>
        <v>0</v>
      </c>
      <c r="M4960" s="37" t="n">
        <f aca="false">I4960+Inputs!$B$7*J4960</f>
        <v>24.82</v>
      </c>
      <c r="N4960" s="37" t="n">
        <f aca="false">K4960+L4960+M4960</f>
        <v>24.82</v>
      </c>
    </row>
    <row r="4961" customFormat="false" ht="15" hidden="false" customHeight="false" outlineLevel="0" collapsed="false">
      <c r="A4961" s="0" t="s">
        <v>9</v>
      </c>
      <c r="B4961" s="0" t="s">
        <v>457</v>
      </c>
      <c r="C4961" s="15" t="n">
        <v>45170</v>
      </c>
      <c r="D4961" s="0" t="n">
        <v>1</v>
      </c>
      <c r="E4961" s="0" t="n">
        <v>0</v>
      </c>
      <c r="F4961" s="0" t="n">
        <v>0</v>
      </c>
      <c r="G4961" s="0" t="n">
        <v>0</v>
      </c>
      <c r="H4961" s="0" t="n">
        <v>0</v>
      </c>
      <c r="I4961" s="0" t="n">
        <v>0</v>
      </c>
      <c r="J4961" s="0" t="n">
        <v>13</v>
      </c>
      <c r="K4961" s="37" t="n">
        <f aca="false">E4961+Inputs!$B$5*F4961</f>
        <v>0</v>
      </c>
      <c r="L4961" s="37" t="n">
        <f aca="false">G4961+Inputs!$B$6*H4961</f>
        <v>0</v>
      </c>
      <c r="M4961" s="37" t="n">
        <f aca="false">I4961+Inputs!$B$7*J4961</f>
        <v>16.133</v>
      </c>
      <c r="N4961" s="37" t="n">
        <f aca="false">K4961+L4961+M4961</f>
        <v>16.133</v>
      </c>
    </row>
    <row r="4962" customFormat="false" ht="15" hidden="false" customHeight="false" outlineLevel="0" collapsed="false">
      <c r="A4962" s="0" t="s">
        <v>9</v>
      </c>
      <c r="B4962" s="0" t="s">
        <v>457</v>
      </c>
      <c r="C4962" s="15" t="n">
        <v>45200</v>
      </c>
      <c r="D4962" s="0" t="n">
        <v>1</v>
      </c>
      <c r="E4962" s="0" t="n">
        <v>0</v>
      </c>
      <c r="F4962" s="0" t="n">
        <v>0</v>
      </c>
      <c r="G4962" s="0" t="n">
        <v>0</v>
      </c>
      <c r="H4962" s="0" t="n">
        <v>0</v>
      </c>
      <c r="I4962" s="0" t="n">
        <v>0</v>
      </c>
      <c r="J4962" s="0" t="n">
        <v>14</v>
      </c>
      <c r="K4962" s="37" t="n">
        <f aca="false">E4962+Inputs!$B$5*F4962</f>
        <v>0</v>
      </c>
      <c r="L4962" s="37" t="n">
        <f aca="false">G4962+Inputs!$B$6*H4962</f>
        <v>0</v>
      </c>
      <c r="M4962" s="37" t="n">
        <f aca="false">I4962+Inputs!$B$7*J4962</f>
        <v>17.374</v>
      </c>
      <c r="N4962" s="37" t="n">
        <f aca="false">K4962+L4962+M4962</f>
        <v>17.374</v>
      </c>
    </row>
    <row r="4963" customFormat="false" ht="15" hidden="false" customHeight="false" outlineLevel="0" collapsed="false">
      <c r="A4963" s="0" t="s">
        <v>9</v>
      </c>
      <c r="B4963" s="0" t="s">
        <v>457</v>
      </c>
      <c r="C4963" s="15" t="n">
        <v>45231</v>
      </c>
      <c r="D4963" s="0" t="n">
        <v>1</v>
      </c>
      <c r="E4963" s="0" t="n">
        <v>0</v>
      </c>
      <c r="F4963" s="0" t="n">
        <v>0</v>
      </c>
      <c r="G4963" s="0" t="n">
        <v>0</v>
      </c>
      <c r="H4963" s="0" t="n">
        <v>0</v>
      </c>
      <c r="I4963" s="0" t="n">
        <v>0</v>
      </c>
      <c r="J4963" s="0" t="n">
        <v>18</v>
      </c>
      <c r="K4963" s="37" t="n">
        <f aca="false">E4963+Inputs!$B$5*F4963</f>
        <v>0</v>
      </c>
      <c r="L4963" s="37" t="n">
        <f aca="false">G4963+Inputs!$B$6*H4963</f>
        <v>0</v>
      </c>
      <c r="M4963" s="37" t="n">
        <f aca="false">I4963+Inputs!$B$7*J4963</f>
        <v>22.338</v>
      </c>
      <c r="N4963" s="37" t="n">
        <f aca="false">K4963+L4963+M4963</f>
        <v>22.338</v>
      </c>
    </row>
    <row r="4964" customFormat="false" ht="15" hidden="false" customHeight="false" outlineLevel="0" collapsed="false">
      <c r="A4964" s="0" t="s">
        <v>9</v>
      </c>
      <c r="B4964" s="0" t="s">
        <v>457</v>
      </c>
      <c r="C4964" s="15" t="n">
        <v>45261</v>
      </c>
      <c r="D4964" s="0" t="n">
        <v>1</v>
      </c>
      <c r="E4964" s="0" t="n">
        <v>0</v>
      </c>
      <c r="F4964" s="0" t="n">
        <v>1</v>
      </c>
      <c r="G4964" s="0" t="n">
        <v>0</v>
      </c>
      <c r="H4964" s="0" t="n">
        <v>0</v>
      </c>
      <c r="I4964" s="0" t="n">
        <v>0</v>
      </c>
      <c r="J4964" s="0" t="n">
        <v>8</v>
      </c>
      <c r="K4964" s="37" t="n">
        <f aca="false">E4964+Inputs!$B$5*F4964</f>
        <v>1.275</v>
      </c>
      <c r="L4964" s="37" t="n">
        <f aca="false">G4964+Inputs!$B$6*H4964</f>
        <v>0</v>
      </c>
      <c r="M4964" s="37" t="n">
        <f aca="false">I4964+Inputs!$B$7*J4964</f>
        <v>9.928</v>
      </c>
      <c r="N4964" s="37" t="n">
        <f aca="false">K4964+L4964+M4964</f>
        <v>11.203</v>
      </c>
    </row>
    <row r="4965" customFormat="false" ht="15" hidden="false" customHeight="false" outlineLevel="0" collapsed="false">
      <c r="A4965" s="0" t="s">
        <v>9</v>
      </c>
      <c r="B4965" s="0" t="s">
        <v>457</v>
      </c>
      <c r="C4965" s="15" t="n">
        <v>45292</v>
      </c>
      <c r="D4965" s="0" t="n">
        <v>1</v>
      </c>
      <c r="E4965" s="0" t="n">
        <v>0</v>
      </c>
      <c r="F4965" s="0" t="n">
        <v>0</v>
      </c>
      <c r="G4965" s="0" t="n">
        <v>0</v>
      </c>
      <c r="H4965" s="0" t="n">
        <v>1</v>
      </c>
      <c r="I4965" s="0" t="n">
        <v>0</v>
      </c>
      <c r="J4965" s="0" t="n">
        <v>17</v>
      </c>
      <c r="K4965" s="37" t="n">
        <f aca="false">E4965+Inputs!$B$5*F4965</f>
        <v>0</v>
      </c>
      <c r="L4965" s="37" t="n">
        <f aca="false">G4965+Inputs!$B$6*H4965</f>
        <v>1.275</v>
      </c>
      <c r="M4965" s="37" t="n">
        <f aca="false">I4965+Inputs!$B$7*J4965</f>
        <v>21.097</v>
      </c>
      <c r="N4965" s="37" t="n">
        <f aca="false">K4965+L4965+M4965</f>
        <v>22.372</v>
      </c>
    </row>
    <row r="4966" customFormat="false" ht="15" hidden="false" customHeight="false" outlineLevel="0" collapsed="false">
      <c r="A4966" s="0" t="s">
        <v>9</v>
      </c>
      <c r="B4966" s="0" t="s">
        <v>457</v>
      </c>
      <c r="C4966" s="15" t="n">
        <v>45323</v>
      </c>
      <c r="D4966" s="0" t="n">
        <v>1</v>
      </c>
      <c r="E4966" s="0" t="n">
        <v>0</v>
      </c>
      <c r="F4966" s="0" t="n">
        <v>0</v>
      </c>
      <c r="G4966" s="0" t="n">
        <v>0</v>
      </c>
      <c r="H4966" s="0" t="n">
        <v>0</v>
      </c>
      <c r="I4966" s="0" t="n">
        <v>0</v>
      </c>
      <c r="J4966" s="0" t="n">
        <v>2</v>
      </c>
      <c r="K4966" s="37" t="n">
        <f aca="false">E4966+Inputs!$B$5*F4966</f>
        <v>0</v>
      </c>
      <c r="L4966" s="37" t="n">
        <f aca="false">G4966+Inputs!$B$6*H4966</f>
        <v>0</v>
      </c>
      <c r="M4966" s="37" t="n">
        <f aca="false">I4966+Inputs!$B$7*J4966</f>
        <v>2.482</v>
      </c>
      <c r="N4966" s="37" t="n">
        <f aca="false">K4966+L4966+M4966</f>
        <v>2.482</v>
      </c>
    </row>
    <row r="4967" customFormat="false" ht="15" hidden="false" customHeight="false" outlineLevel="0" collapsed="false">
      <c r="A4967" s="0" t="s">
        <v>9</v>
      </c>
      <c r="B4967" s="0" t="s">
        <v>457</v>
      </c>
      <c r="C4967" s="15" t="n">
        <v>45352</v>
      </c>
      <c r="D4967" s="0" t="n">
        <v>1</v>
      </c>
      <c r="E4967" s="0" t="n">
        <v>0</v>
      </c>
      <c r="F4967" s="0" t="n">
        <v>0</v>
      </c>
      <c r="G4967" s="0" t="n">
        <v>0</v>
      </c>
      <c r="H4967" s="0" t="n">
        <v>0</v>
      </c>
      <c r="I4967" s="0" t="n">
        <v>0</v>
      </c>
      <c r="J4967" s="0" t="n">
        <v>4</v>
      </c>
      <c r="K4967" s="37" t="n">
        <f aca="false">E4967+Inputs!$B$5*F4967</f>
        <v>0</v>
      </c>
      <c r="L4967" s="37" t="n">
        <f aca="false">G4967+Inputs!$B$6*H4967</f>
        <v>0</v>
      </c>
      <c r="M4967" s="37" t="n">
        <f aca="false">I4967+Inputs!$B$7*J4967</f>
        <v>4.964</v>
      </c>
      <c r="N4967" s="37" t="n">
        <f aca="false">K4967+L4967+M4967</f>
        <v>4.964</v>
      </c>
    </row>
    <row r="4968" customFormat="false" ht="15" hidden="false" customHeight="false" outlineLevel="0" collapsed="false">
      <c r="A4968" s="0" t="s">
        <v>9</v>
      </c>
      <c r="B4968" s="0" t="s">
        <v>457</v>
      </c>
      <c r="C4968" s="15" t="n">
        <v>45383</v>
      </c>
      <c r="D4968" s="0" t="n">
        <v>1</v>
      </c>
      <c r="E4968" s="0" t="n">
        <v>0</v>
      </c>
      <c r="F4968" s="0" t="n">
        <v>0</v>
      </c>
      <c r="G4968" s="0" t="n">
        <v>0</v>
      </c>
      <c r="H4968" s="0" t="n">
        <v>0</v>
      </c>
      <c r="I4968" s="0" t="n">
        <v>0</v>
      </c>
      <c r="J4968" s="0" t="n">
        <v>10</v>
      </c>
      <c r="K4968" s="37" t="n">
        <f aca="false">E4968+Inputs!$B$5*F4968</f>
        <v>0</v>
      </c>
      <c r="L4968" s="37" t="n">
        <f aca="false">G4968+Inputs!$B$6*H4968</f>
        <v>0</v>
      </c>
      <c r="M4968" s="37" t="n">
        <f aca="false">I4968+Inputs!$B$7*J4968</f>
        <v>12.41</v>
      </c>
      <c r="N4968" s="37" t="n">
        <f aca="false">K4968+L4968+M4968</f>
        <v>12.41</v>
      </c>
    </row>
    <row r="4969" customFormat="false" ht="15" hidden="false" customHeight="false" outlineLevel="0" collapsed="false">
      <c r="A4969" s="0" t="s">
        <v>9</v>
      </c>
      <c r="B4969" s="0" t="s">
        <v>457</v>
      </c>
      <c r="C4969" s="15" t="n">
        <v>45413</v>
      </c>
      <c r="D4969" s="0" t="n">
        <v>1</v>
      </c>
      <c r="E4969" s="0" t="n">
        <v>0</v>
      </c>
      <c r="F4969" s="0" t="n">
        <v>0</v>
      </c>
      <c r="G4969" s="0" t="n">
        <v>0</v>
      </c>
      <c r="H4969" s="0" t="n">
        <v>0</v>
      </c>
      <c r="I4969" s="0" t="n">
        <v>0</v>
      </c>
      <c r="J4969" s="0" t="n">
        <v>9</v>
      </c>
      <c r="K4969" s="37" t="n">
        <f aca="false">E4969+Inputs!$B$5*F4969</f>
        <v>0</v>
      </c>
      <c r="L4969" s="37" t="n">
        <f aca="false">G4969+Inputs!$B$6*H4969</f>
        <v>0</v>
      </c>
      <c r="M4969" s="37" t="n">
        <f aca="false">I4969+Inputs!$B$7*J4969</f>
        <v>11.169</v>
      </c>
      <c r="N4969" s="37" t="n">
        <f aca="false">K4969+L4969+M4969</f>
        <v>11.169</v>
      </c>
    </row>
    <row r="4970" customFormat="false" ht="15" hidden="false" customHeight="false" outlineLevel="0" collapsed="false">
      <c r="A4970" s="0" t="s">
        <v>9</v>
      </c>
      <c r="B4970" s="0" t="s">
        <v>457</v>
      </c>
      <c r="C4970" s="15" t="n">
        <v>45444</v>
      </c>
      <c r="D4970" s="0" t="n">
        <v>1</v>
      </c>
      <c r="E4970" s="0" t="n">
        <v>0</v>
      </c>
      <c r="F4970" s="0" t="n">
        <v>0</v>
      </c>
      <c r="G4970" s="0" t="n">
        <v>0</v>
      </c>
      <c r="H4970" s="0" t="n">
        <v>0</v>
      </c>
      <c r="I4970" s="0" t="n">
        <v>0</v>
      </c>
      <c r="J4970" s="0" t="n">
        <v>13</v>
      </c>
      <c r="K4970" s="37" t="n">
        <f aca="false">E4970+Inputs!$B$5*F4970</f>
        <v>0</v>
      </c>
      <c r="L4970" s="37" t="n">
        <f aca="false">G4970+Inputs!$B$6*H4970</f>
        <v>0</v>
      </c>
      <c r="M4970" s="37" t="n">
        <f aca="false">I4970+Inputs!$B$7*J4970</f>
        <v>16.133</v>
      </c>
      <c r="N4970" s="37" t="n">
        <f aca="false">K4970+L4970+M4970</f>
        <v>16.133</v>
      </c>
    </row>
    <row r="4971" customFormat="false" ht="15" hidden="false" customHeight="false" outlineLevel="0" collapsed="false">
      <c r="A4971" s="0" t="s">
        <v>9</v>
      </c>
      <c r="B4971" s="0" t="s">
        <v>457</v>
      </c>
      <c r="C4971" s="15" t="n">
        <v>45474</v>
      </c>
      <c r="D4971" s="0" t="n">
        <v>1</v>
      </c>
      <c r="E4971" s="0" t="n">
        <v>0</v>
      </c>
      <c r="F4971" s="0" t="n">
        <v>1</v>
      </c>
      <c r="G4971" s="0" t="n">
        <v>0</v>
      </c>
      <c r="H4971" s="0" t="n">
        <v>0</v>
      </c>
      <c r="I4971" s="0" t="n">
        <v>0</v>
      </c>
      <c r="J4971" s="0" t="n">
        <v>11</v>
      </c>
      <c r="K4971" s="37" t="n">
        <f aca="false">E4971+Inputs!$B$5*F4971</f>
        <v>1.275</v>
      </c>
      <c r="L4971" s="37" t="n">
        <f aca="false">G4971+Inputs!$B$6*H4971</f>
        <v>0</v>
      </c>
      <c r="M4971" s="37" t="n">
        <f aca="false">I4971+Inputs!$B$7*J4971</f>
        <v>13.651</v>
      </c>
      <c r="N4971" s="37" t="n">
        <f aca="false">K4971+L4971+M4971</f>
        <v>14.926</v>
      </c>
    </row>
    <row r="4972" customFormat="false" ht="15" hidden="false" customHeight="false" outlineLevel="0" collapsed="false">
      <c r="A4972" s="0" t="s">
        <v>9</v>
      </c>
      <c r="B4972" s="0" t="s">
        <v>457</v>
      </c>
      <c r="C4972" s="15" t="n">
        <v>45505</v>
      </c>
      <c r="D4972" s="0" t="n">
        <v>1</v>
      </c>
      <c r="E4972" s="0" t="n">
        <v>0</v>
      </c>
      <c r="F4972" s="0" t="n">
        <v>0</v>
      </c>
      <c r="G4972" s="0" t="n">
        <v>0</v>
      </c>
      <c r="H4972" s="0" t="n">
        <v>1</v>
      </c>
      <c r="I4972" s="0" t="n">
        <v>0</v>
      </c>
      <c r="J4972" s="0" t="n">
        <v>19</v>
      </c>
      <c r="K4972" s="37" t="n">
        <f aca="false">E4972+Inputs!$B$5*F4972</f>
        <v>0</v>
      </c>
      <c r="L4972" s="37" t="n">
        <f aca="false">G4972+Inputs!$B$6*H4972</f>
        <v>1.275</v>
      </c>
      <c r="M4972" s="37" t="n">
        <f aca="false">I4972+Inputs!$B$7*J4972</f>
        <v>23.579</v>
      </c>
      <c r="N4972" s="37" t="n">
        <f aca="false">K4972+L4972+M4972</f>
        <v>24.854</v>
      </c>
    </row>
    <row r="4973" customFormat="false" ht="15" hidden="false" customHeight="false" outlineLevel="0" collapsed="false">
      <c r="A4973" s="0" t="s">
        <v>9</v>
      </c>
      <c r="B4973" s="0" t="s">
        <v>457</v>
      </c>
      <c r="C4973" s="15" t="n">
        <v>45536</v>
      </c>
      <c r="D4973" s="0" t="n">
        <v>1</v>
      </c>
      <c r="E4973" s="0" t="n">
        <v>0</v>
      </c>
      <c r="F4973" s="0" t="n">
        <v>0</v>
      </c>
      <c r="G4973" s="0" t="n">
        <v>0</v>
      </c>
      <c r="H4973" s="0" t="n">
        <v>0</v>
      </c>
      <c r="I4973" s="0" t="n">
        <v>0</v>
      </c>
      <c r="J4973" s="0" t="n">
        <v>14</v>
      </c>
      <c r="K4973" s="37" t="n">
        <f aca="false">E4973+Inputs!$B$5*F4973</f>
        <v>0</v>
      </c>
      <c r="L4973" s="37" t="n">
        <f aca="false">G4973+Inputs!$B$6*H4973</f>
        <v>0</v>
      </c>
      <c r="M4973" s="37" t="n">
        <f aca="false">I4973+Inputs!$B$7*J4973</f>
        <v>17.374</v>
      </c>
      <c r="N4973" s="37" t="n">
        <f aca="false">K4973+L4973+M4973</f>
        <v>17.374</v>
      </c>
    </row>
    <row r="4974" customFormat="false" ht="15" hidden="false" customHeight="false" outlineLevel="0" collapsed="false">
      <c r="A4974" s="0" t="s">
        <v>9</v>
      </c>
      <c r="B4974" s="0" t="s">
        <v>457</v>
      </c>
      <c r="C4974" s="15" t="n">
        <v>45566</v>
      </c>
      <c r="D4974" s="0" t="n">
        <v>1</v>
      </c>
      <c r="E4974" s="0" t="n">
        <v>0</v>
      </c>
      <c r="F4974" s="0" t="n">
        <v>0</v>
      </c>
      <c r="G4974" s="0" t="n">
        <v>0</v>
      </c>
      <c r="H4974" s="0" t="n">
        <v>0</v>
      </c>
      <c r="I4974" s="0" t="n">
        <v>0</v>
      </c>
      <c r="J4974" s="0" t="n">
        <v>20</v>
      </c>
      <c r="K4974" s="37" t="n">
        <f aca="false">E4974+Inputs!$B$5*F4974</f>
        <v>0</v>
      </c>
      <c r="L4974" s="37" t="n">
        <f aca="false">G4974+Inputs!$B$6*H4974</f>
        <v>0</v>
      </c>
      <c r="M4974" s="37" t="n">
        <f aca="false">I4974+Inputs!$B$7*J4974</f>
        <v>24.82</v>
      </c>
      <c r="N4974" s="37" t="n">
        <f aca="false">K4974+L4974+M4974</f>
        <v>24.82</v>
      </c>
    </row>
    <row r="4975" customFormat="false" ht="15" hidden="false" customHeight="false" outlineLevel="0" collapsed="false">
      <c r="A4975" s="0" t="s">
        <v>9</v>
      </c>
      <c r="B4975" s="0" t="s">
        <v>457</v>
      </c>
      <c r="C4975" s="15" t="n">
        <v>45597</v>
      </c>
      <c r="D4975" s="0" t="n">
        <v>1</v>
      </c>
      <c r="E4975" s="0" t="n">
        <v>0</v>
      </c>
      <c r="F4975" s="0" t="n">
        <v>1</v>
      </c>
      <c r="G4975" s="0" t="n">
        <v>0</v>
      </c>
      <c r="H4975" s="0" t="n">
        <v>0</v>
      </c>
      <c r="I4975" s="0" t="n">
        <v>0</v>
      </c>
      <c r="J4975" s="0" t="n">
        <v>15</v>
      </c>
      <c r="K4975" s="37" t="n">
        <f aca="false">E4975+Inputs!$B$5*F4975</f>
        <v>1.275</v>
      </c>
      <c r="L4975" s="37" t="n">
        <f aca="false">G4975+Inputs!$B$6*H4975</f>
        <v>0</v>
      </c>
      <c r="M4975" s="37" t="n">
        <f aca="false">I4975+Inputs!$B$7*J4975</f>
        <v>18.615</v>
      </c>
      <c r="N4975" s="37" t="n">
        <f aca="false">K4975+L4975+M4975</f>
        <v>19.89</v>
      </c>
    </row>
    <row r="4976" customFormat="false" ht="15" hidden="false" customHeight="false" outlineLevel="0" collapsed="false">
      <c r="A4976" s="0" t="s">
        <v>9</v>
      </c>
      <c r="B4976" s="0" t="s">
        <v>457</v>
      </c>
      <c r="C4976" s="15" t="n">
        <v>45627</v>
      </c>
      <c r="D4976" s="0" t="n">
        <v>1</v>
      </c>
      <c r="E4976" s="0" t="n">
        <v>0</v>
      </c>
      <c r="F4976" s="0" t="n">
        <v>0</v>
      </c>
      <c r="G4976" s="0" t="n">
        <v>0</v>
      </c>
      <c r="H4976" s="0" t="n">
        <v>0</v>
      </c>
      <c r="I4976" s="0" t="n">
        <v>0</v>
      </c>
      <c r="J4976" s="0" t="n">
        <v>10</v>
      </c>
      <c r="K4976" s="37" t="n">
        <f aca="false">E4976+Inputs!$B$5*F4976</f>
        <v>0</v>
      </c>
      <c r="L4976" s="37" t="n">
        <f aca="false">G4976+Inputs!$B$6*H4976</f>
        <v>0</v>
      </c>
      <c r="M4976" s="37" t="n">
        <f aca="false">I4976+Inputs!$B$7*J4976</f>
        <v>12.41</v>
      </c>
      <c r="N4976" s="37" t="n">
        <f aca="false">K4976+L4976+M4976</f>
        <v>12.41</v>
      </c>
    </row>
    <row r="4977" customFormat="false" ht="15" hidden="false" customHeight="false" outlineLevel="0" collapsed="false">
      <c r="A4977" s="0" t="s">
        <v>9</v>
      </c>
      <c r="B4977" s="0" t="s">
        <v>457</v>
      </c>
      <c r="C4977" s="15" t="n">
        <v>45658</v>
      </c>
      <c r="D4977" s="0" t="n">
        <v>1</v>
      </c>
      <c r="E4977" s="0" t="n">
        <v>0</v>
      </c>
      <c r="F4977" s="0" t="n">
        <v>1</v>
      </c>
      <c r="G4977" s="0" t="n">
        <v>0</v>
      </c>
      <c r="H4977" s="0" t="n">
        <v>0</v>
      </c>
      <c r="I4977" s="0" t="n">
        <v>0</v>
      </c>
      <c r="J4977" s="0" t="n">
        <v>21</v>
      </c>
      <c r="K4977" s="37" t="n">
        <f aca="false">E4977+Inputs!$B$5*F4977</f>
        <v>1.275</v>
      </c>
      <c r="L4977" s="37" t="n">
        <f aca="false">G4977+Inputs!$B$6*H4977</f>
        <v>0</v>
      </c>
      <c r="M4977" s="37" t="n">
        <f aca="false">I4977+Inputs!$B$7*J4977</f>
        <v>26.061</v>
      </c>
      <c r="N4977" s="37" t="n">
        <f aca="false">K4977+L4977+M4977</f>
        <v>27.336</v>
      </c>
    </row>
    <row r="4978" customFormat="false" ht="15" hidden="false" customHeight="false" outlineLevel="0" collapsed="false">
      <c r="A4978" s="0" t="s">
        <v>9</v>
      </c>
      <c r="B4978" s="0" t="s">
        <v>457</v>
      </c>
      <c r="C4978" s="15" t="n">
        <v>45689</v>
      </c>
      <c r="D4978" s="0" t="n">
        <v>1</v>
      </c>
      <c r="E4978" s="0" t="n">
        <v>0</v>
      </c>
      <c r="F4978" s="0" t="n">
        <v>1</v>
      </c>
      <c r="G4978" s="0" t="n">
        <v>0</v>
      </c>
      <c r="H4978" s="0" t="n">
        <v>0</v>
      </c>
      <c r="I4978" s="0" t="n">
        <v>0</v>
      </c>
      <c r="J4978" s="0" t="n">
        <v>14</v>
      </c>
      <c r="K4978" s="37" t="n">
        <f aca="false">E4978+Inputs!$B$5*F4978</f>
        <v>1.275</v>
      </c>
      <c r="L4978" s="37" t="n">
        <f aca="false">G4978+Inputs!$B$6*H4978</f>
        <v>0</v>
      </c>
      <c r="M4978" s="37" t="n">
        <f aca="false">I4978+Inputs!$B$7*J4978</f>
        <v>17.374</v>
      </c>
      <c r="N4978" s="37" t="n">
        <f aca="false">K4978+L4978+M4978</f>
        <v>18.649</v>
      </c>
    </row>
    <row r="4979" customFormat="false" ht="15" hidden="false" customHeight="false" outlineLevel="0" collapsed="false">
      <c r="A4979" s="0" t="s">
        <v>9</v>
      </c>
      <c r="B4979" s="0" t="s">
        <v>457</v>
      </c>
      <c r="C4979" s="15" t="n">
        <v>45717</v>
      </c>
      <c r="D4979" s="0" t="n">
        <v>1</v>
      </c>
      <c r="E4979" s="0" t="n">
        <v>0</v>
      </c>
      <c r="F4979" s="0" t="n">
        <v>0</v>
      </c>
      <c r="G4979" s="0" t="n">
        <v>0</v>
      </c>
      <c r="H4979" s="0" t="n">
        <v>0</v>
      </c>
      <c r="I4979" s="0" t="n">
        <v>0</v>
      </c>
      <c r="J4979" s="0" t="n">
        <v>10</v>
      </c>
      <c r="K4979" s="37" t="n">
        <f aca="false">E4979+Inputs!$B$5*F4979</f>
        <v>0</v>
      </c>
      <c r="L4979" s="37" t="n">
        <f aca="false">G4979+Inputs!$B$6*H4979</f>
        <v>0</v>
      </c>
      <c r="M4979" s="37" t="n">
        <f aca="false">I4979+Inputs!$B$7*J4979</f>
        <v>12.41</v>
      </c>
      <c r="N4979" s="37" t="n">
        <f aca="false">K4979+L4979+M4979</f>
        <v>12.41</v>
      </c>
    </row>
    <row r="4980" customFormat="false" ht="15" hidden="false" customHeight="false" outlineLevel="0" collapsed="false">
      <c r="A4980" s="0" t="s">
        <v>9</v>
      </c>
      <c r="B4980" s="0" t="s">
        <v>457</v>
      </c>
      <c r="C4980" s="15" t="n">
        <v>45748</v>
      </c>
      <c r="D4980" s="0" t="n">
        <v>1</v>
      </c>
      <c r="E4980" s="0" t="n">
        <v>0</v>
      </c>
      <c r="F4980" s="0" t="n">
        <v>0</v>
      </c>
      <c r="G4980" s="0" t="n">
        <v>0</v>
      </c>
      <c r="H4980" s="0" t="n">
        <v>0</v>
      </c>
      <c r="I4980" s="0" t="n">
        <v>0</v>
      </c>
      <c r="J4980" s="0" t="n">
        <v>8</v>
      </c>
      <c r="K4980" s="37" t="n">
        <f aca="false">E4980+Inputs!$B$5*F4980</f>
        <v>0</v>
      </c>
      <c r="L4980" s="37" t="n">
        <f aca="false">G4980+Inputs!$B$6*H4980</f>
        <v>0</v>
      </c>
      <c r="M4980" s="37" t="n">
        <f aca="false">I4980+Inputs!$B$7*J4980</f>
        <v>9.928</v>
      </c>
      <c r="N4980" s="37" t="n">
        <f aca="false">K4980+L4980+M4980</f>
        <v>9.928</v>
      </c>
    </row>
    <row r="4981" customFormat="false" ht="15" hidden="false" customHeight="false" outlineLevel="0" collapsed="false">
      <c r="A4981" s="0" t="s">
        <v>9</v>
      </c>
      <c r="B4981" s="0" t="s">
        <v>457</v>
      </c>
      <c r="C4981" s="15" t="n">
        <v>45778</v>
      </c>
      <c r="D4981" s="0" t="n">
        <v>1</v>
      </c>
      <c r="E4981" s="0" t="n">
        <v>0</v>
      </c>
      <c r="F4981" s="0" t="n">
        <v>1</v>
      </c>
      <c r="G4981" s="0" t="n">
        <v>0</v>
      </c>
      <c r="H4981" s="0" t="n">
        <v>0</v>
      </c>
      <c r="I4981" s="0" t="n">
        <v>0</v>
      </c>
      <c r="J4981" s="0" t="n">
        <v>8</v>
      </c>
      <c r="K4981" s="37" t="n">
        <f aca="false">E4981+Inputs!$B$5*F4981</f>
        <v>1.275</v>
      </c>
      <c r="L4981" s="37" t="n">
        <f aca="false">G4981+Inputs!$B$6*H4981</f>
        <v>0</v>
      </c>
      <c r="M4981" s="37" t="n">
        <f aca="false">I4981+Inputs!$B$7*J4981</f>
        <v>9.928</v>
      </c>
      <c r="N4981" s="37" t="n">
        <f aca="false">K4981+L4981+M4981</f>
        <v>11.203</v>
      </c>
    </row>
    <row r="4982" customFormat="false" ht="15" hidden="false" customHeight="false" outlineLevel="0" collapsed="false">
      <c r="A4982" s="0" t="s">
        <v>9</v>
      </c>
      <c r="B4982" s="0" t="s">
        <v>457</v>
      </c>
      <c r="C4982" s="15" t="n">
        <v>45809</v>
      </c>
      <c r="D4982" s="0" t="n">
        <v>1</v>
      </c>
      <c r="E4982" s="0" t="n">
        <v>0</v>
      </c>
      <c r="F4982" s="0" t="n">
        <v>1</v>
      </c>
      <c r="G4982" s="0" t="n">
        <v>0</v>
      </c>
      <c r="H4982" s="0" t="n">
        <v>0</v>
      </c>
      <c r="I4982" s="0" t="n">
        <v>0</v>
      </c>
      <c r="J4982" s="0" t="n">
        <v>11</v>
      </c>
      <c r="K4982" s="37" t="n">
        <f aca="false">E4982+Inputs!$B$5*F4982</f>
        <v>1.275</v>
      </c>
      <c r="L4982" s="37" t="n">
        <f aca="false">G4982+Inputs!$B$6*H4982</f>
        <v>0</v>
      </c>
      <c r="M4982" s="37" t="n">
        <f aca="false">I4982+Inputs!$B$7*J4982</f>
        <v>13.651</v>
      </c>
      <c r="N4982" s="37" t="n">
        <f aca="false">K4982+L4982+M4982</f>
        <v>14.926</v>
      </c>
    </row>
    <row r="4983" customFormat="false" ht="15" hidden="false" customHeight="false" outlineLevel="0" collapsed="false">
      <c r="A4983" s="0" t="s">
        <v>9</v>
      </c>
      <c r="B4983" s="0" t="s">
        <v>457</v>
      </c>
      <c r="C4983" s="15" t="n">
        <v>45839</v>
      </c>
      <c r="D4983" s="0" t="n">
        <v>1</v>
      </c>
      <c r="E4983" s="0" t="n">
        <v>0</v>
      </c>
      <c r="F4983" s="0" t="n">
        <v>2</v>
      </c>
      <c r="G4983" s="0" t="n">
        <v>0</v>
      </c>
      <c r="H4983" s="0" t="n">
        <v>0</v>
      </c>
      <c r="I4983" s="0" t="n">
        <v>0</v>
      </c>
      <c r="J4983" s="0" t="n">
        <v>14</v>
      </c>
      <c r="K4983" s="37" t="n">
        <f aca="false">E4983+Inputs!$B$5*F4983</f>
        <v>2.55</v>
      </c>
      <c r="L4983" s="37" t="n">
        <f aca="false">G4983+Inputs!$B$6*H4983</f>
        <v>0</v>
      </c>
      <c r="M4983" s="37" t="n">
        <f aca="false">I4983+Inputs!$B$7*J4983</f>
        <v>17.374</v>
      </c>
      <c r="N4983" s="37" t="n">
        <f aca="false">K4983+L4983+M4983</f>
        <v>19.924</v>
      </c>
    </row>
    <row r="4984" customFormat="false" ht="15" hidden="false" customHeight="false" outlineLevel="0" collapsed="false">
      <c r="A4984" s="0" t="s">
        <v>9</v>
      </c>
      <c r="B4984" s="0" t="s">
        <v>457</v>
      </c>
      <c r="C4984" s="15" t="n">
        <v>45870</v>
      </c>
      <c r="D4984" s="0" t="n">
        <v>1</v>
      </c>
      <c r="E4984" s="0" t="n">
        <v>0</v>
      </c>
      <c r="F4984" s="0" t="n">
        <v>1</v>
      </c>
      <c r="G4984" s="0" t="n">
        <v>0</v>
      </c>
      <c r="H4984" s="0" t="n">
        <v>0</v>
      </c>
      <c r="I4984" s="0" t="n">
        <v>0</v>
      </c>
      <c r="J4984" s="0" t="n">
        <v>8</v>
      </c>
      <c r="K4984" s="37" t="n">
        <f aca="false">E4984+Inputs!$B$5*F4984</f>
        <v>1.275</v>
      </c>
      <c r="L4984" s="37" t="n">
        <f aca="false">G4984+Inputs!$B$6*H4984</f>
        <v>0</v>
      </c>
      <c r="M4984" s="37" t="n">
        <f aca="false">I4984+Inputs!$B$7*J4984</f>
        <v>9.928</v>
      </c>
      <c r="N4984" s="37" t="n">
        <f aca="false">K4984+L4984+M4984</f>
        <v>11.203</v>
      </c>
    </row>
    <row r="4985" customFormat="false" ht="15" hidden="false" customHeight="false" outlineLevel="0" collapsed="false">
      <c r="A4985" s="0" t="s">
        <v>9</v>
      </c>
      <c r="B4985" s="0" t="s">
        <v>457</v>
      </c>
      <c r="C4985" s="15" t="n">
        <v>45901</v>
      </c>
      <c r="D4985" s="0" t="n">
        <v>1</v>
      </c>
      <c r="E4985" s="0" t="n">
        <v>0</v>
      </c>
      <c r="F4985" s="0" t="n">
        <v>1</v>
      </c>
      <c r="G4985" s="0" t="n">
        <v>0</v>
      </c>
      <c r="H4985" s="0" t="n">
        <v>0</v>
      </c>
      <c r="I4985" s="0" t="n">
        <v>0</v>
      </c>
      <c r="J4985" s="0" t="n">
        <v>8</v>
      </c>
      <c r="K4985" s="37" t="n">
        <f aca="false">E4985+Inputs!$B$5*F4985</f>
        <v>1.275</v>
      </c>
      <c r="L4985" s="37" t="n">
        <f aca="false">G4985+Inputs!$B$6*H4985</f>
        <v>0</v>
      </c>
      <c r="M4985" s="37" t="n">
        <f aca="false">I4985+Inputs!$B$7*J4985</f>
        <v>9.928</v>
      </c>
      <c r="N4985" s="37" t="n">
        <f aca="false">K4985+L4985+M4985</f>
        <v>11.203</v>
      </c>
    </row>
    <row r="4986" customFormat="false" ht="15" hidden="false" customHeight="false" outlineLevel="0" collapsed="false">
      <c r="A4986" s="0" t="s">
        <v>9</v>
      </c>
      <c r="B4986" s="0" t="s">
        <v>457</v>
      </c>
      <c r="C4986" s="15" t="n">
        <v>45931</v>
      </c>
      <c r="D4986" s="0" t="n">
        <v>1</v>
      </c>
      <c r="E4986" s="0" t="n">
        <v>0</v>
      </c>
      <c r="F4986" s="0" t="n">
        <v>1</v>
      </c>
      <c r="G4986" s="0" t="n">
        <v>0</v>
      </c>
      <c r="H4986" s="0" t="n">
        <v>0</v>
      </c>
      <c r="I4986" s="0" t="n">
        <v>0</v>
      </c>
      <c r="J4986" s="0" t="n">
        <v>11</v>
      </c>
      <c r="K4986" s="37" t="n">
        <f aca="false">E4986+Inputs!$B$5*F4986</f>
        <v>1.275</v>
      </c>
      <c r="L4986" s="37" t="n">
        <f aca="false">G4986+Inputs!$B$6*H4986</f>
        <v>0</v>
      </c>
      <c r="M4986" s="37" t="n">
        <f aca="false">I4986+Inputs!$B$7*J4986</f>
        <v>13.651</v>
      </c>
      <c r="N4986" s="37" t="n">
        <f aca="false">K4986+L4986+M4986</f>
        <v>14.926</v>
      </c>
    </row>
    <row r="4987" customFormat="false" ht="15" hidden="false" customHeight="false" outlineLevel="0" collapsed="false">
      <c r="A4987" s="0" t="s">
        <v>9</v>
      </c>
      <c r="B4987" s="0" t="s">
        <v>457</v>
      </c>
      <c r="C4987" s="15" t="n">
        <v>45962</v>
      </c>
      <c r="D4987" s="0" t="n">
        <v>1</v>
      </c>
      <c r="E4987" s="0" t="n">
        <v>0</v>
      </c>
      <c r="F4987" s="0" t="n">
        <v>0</v>
      </c>
      <c r="G4987" s="0" t="n">
        <v>0</v>
      </c>
      <c r="H4987" s="0" t="n">
        <v>0</v>
      </c>
      <c r="I4987" s="0" t="n">
        <v>0</v>
      </c>
      <c r="J4987" s="0" t="n">
        <v>10</v>
      </c>
      <c r="K4987" s="37" t="n">
        <f aca="false">E4987+Inputs!$B$5*F4987</f>
        <v>0</v>
      </c>
      <c r="L4987" s="37" t="n">
        <f aca="false">G4987+Inputs!$B$6*H4987</f>
        <v>0</v>
      </c>
      <c r="M4987" s="37" t="n">
        <f aca="false">I4987+Inputs!$B$7*J4987</f>
        <v>12.41</v>
      </c>
      <c r="N4987" s="37" t="n">
        <f aca="false">K4987+L4987+M4987</f>
        <v>12.41</v>
      </c>
    </row>
    <row r="4988" customFormat="false" ht="15" hidden="false" customHeight="false" outlineLevel="0" collapsed="false">
      <c r="A4988" s="0" t="s">
        <v>9</v>
      </c>
      <c r="B4988" s="0" t="s">
        <v>457</v>
      </c>
      <c r="C4988" s="15" t="n">
        <v>45992</v>
      </c>
      <c r="D4988" s="0" t="n">
        <v>1</v>
      </c>
      <c r="E4988" s="0" t="n">
        <v>0</v>
      </c>
      <c r="F4988" s="0" t="n">
        <v>0</v>
      </c>
      <c r="G4988" s="0" t="n">
        <v>0</v>
      </c>
      <c r="H4988" s="0" t="n">
        <v>0</v>
      </c>
      <c r="I4988" s="0" t="n">
        <v>0</v>
      </c>
      <c r="J4988" s="0" t="n">
        <v>11</v>
      </c>
      <c r="K4988" s="37" t="n">
        <f aca="false">E4988+Inputs!$B$5*F4988</f>
        <v>0</v>
      </c>
      <c r="L4988" s="37" t="n">
        <f aca="false">G4988+Inputs!$B$6*H4988</f>
        <v>0</v>
      </c>
      <c r="M4988" s="37" t="n">
        <f aca="false">I4988+Inputs!$B$7*J4988</f>
        <v>13.651</v>
      </c>
      <c r="N4988" s="37" t="n">
        <f aca="false">K4988+L4988+M4988</f>
        <v>13.651</v>
      </c>
    </row>
    <row r="4989" customFormat="false" ht="15" hidden="false" customHeight="false" outlineLevel="0" collapsed="false">
      <c r="A4989" s="0" t="s">
        <v>9</v>
      </c>
      <c r="B4989" s="0" t="s">
        <v>457</v>
      </c>
      <c r="C4989" s="15" t="n">
        <v>46023</v>
      </c>
      <c r="D4989" s="0" t="n">
        <v>1</v>
      </c>
      <c r="E4989" s="0" t="n">
        <v>0</v>
      </c>
      <c r="F4989" s="0" t="n">
        <v>0</v>
      </c>
      <c r="G4989" s="0" t="n">
        <v>0</v>
      </c>
      <c r="H4989" s="0" t="n">
        <v>1</v>
      </c>
      <c r="I4989" s="0" t="n">
        <v>0</v>
      </c>
      <c r="J4989" s="0" t="n">
        <v>10</v>
      </c>
      <c r="K4989" s="37" t="n">
        <f aca="false">E4989+Inputs!$B$5*F4989</f>
        <v>0</v>
      </c>
      <c r="L4989" s="37" t="n">
        <f aca="false">G4989+Inputs!$B$6*H4989</f>
        <v>1.275</v>
      </c>
      <c r="M4989" s="37" t="n">
        <f aca="false">I4989+Inputs!$B$7*J4989</f>
        <v>12.41</v>
      </c>
      <c r="N4989" s="37" t="n">
        <f aca="false">K4989+L4989+M4989</f>
        <v>13.685</v>
      </c>
    </row>
    <row r="4990" customFormat="false" ht="15" hidden="false" customHeight="false" outlineLevel="0" collapsed="false">
      <c r="A4990" s="0" t="s">
        <v>9</v>
      </c>
      <c r="B4990" s="0" t="s">
        <v>457</v>
      </c>
      <c r="C4990" s="15" t="n">
        <v>46054</v>
      </c>
      <c r="D4990" s="0" t="n">
        <v>1</v>
      </c>
      <c r="E4990" s="0" t="n">
        <v>0</v>
      </c>
      <c r="F4990" s="0" t="n">
        <v>1</v>
      </c>
      <c r="G4990" s="0" t="n">
        <v>0</v>
      </c>
      <c r="H4990" s="0" t="n">
        <v>0</v>
      </c>
      <c r="I4990" s="0" t="n">
        <v>0</v>
      </c>
      <c r="J4990" s="0" t="n">
        <v>14</v>
      </c>
      <c r="K4990" s="37" t="n">
        <f aca="false">E4990+Inputs!$B$5*F4990</f>
        <v>1.275</v>
      </c>
      <c r="L4990" s="37" t="n">
        <f aca="false">G4990+Inputs!$B$6*H4990</f>
        <v>0</v>
      </c>
      <c r="M4990" s="37" t="n">
        <f aca="false">I4990+Inputs!$B$7*J4990</f>
        <v>17.374</v>
      </c>
      <c r="N4990" s="37" t="n">
        <f aca="false">K4990+L4990+M4990</f>
        <v>18.649</v>
      </c>
    </row>
    <row r="4991" customFormat="false" ht="15" hidden="false" customHeight="false" outlineLevel="0" collapsed="false">
      <c r="A4991" s="0" t="s">
        <v>9</v>
      </c>
      <c r="B4991" s="0" t="s">
        <v>457</v>
      </c>
      <c r="C4991" s="15" t="n">
        <v>46082</v>
      </c>
      <c r="D4991" s="0" t="n">
        <v>1</v>
      </c>
      <c r="E4991" s="0" t="n">
        <v>0</v>
      </c>
      <c r="F4991" s="0" t="n">
        <v>2</v>
      </c>
      <c r="G4991" s="0" t="n">
        <v>0</v>
      </c>
      <c r="H4991" s="0" t="n">
        <v>0</v>
      </c>
      <c r="I4991" s="0" t="n">
        <v>0</v>
      </c>
      <c r="J4991" s="0" t="n">
        <v>19</v>
      </c>
      <c r="K4991" s="37" t="n">
        <f aca="false">E4991+Inputs!$B$5*F4991</f>
        <v>2.55</v>
      </c>
      <c r="L4991" s="37" t="n">
        <f aca="false">G4991+Inputs!$B$6*H4991</f>
        <v>0</v>
      </c>
      <c r="M4991" s="37" t="n">
        <f aca="false">I4991+Inputs!$B$7*J4991</f>
        <v>23.579</v>
      </c>
      <c r="N4991" s="37" t="n">
        <f aca="false">K4991+L4991+M4991</f>
        <v>26.129</v>
      </c>
    </row>
    <row r="4992" customFormat="false" ht="15" hidden="false" customHeight="false" outlineLevel="0" collapsed="false">
      <c r="A4992" s="0" t="s">
        <v>9</v>
      </c>
      <c r="B4992" s="0" t="s">
        <v>457</v>
      </c>
      <c r="C4992" s="15" t="n">
        <v>46113</v>
      </c>
      <c r="D4992" s="0" t="n">
        <v>1</v>
      </c>
      <c r="E4992" s="0" t="n">
        <v>0</v>
      </c>
      <c r="F4992" s="0" t="n">
        <v>1</v>
      </c>
      <c r="G4992" s="0" t="n">
        <v>0</v>
      </c>
      <c r="H4992" s="0" t="n">
        <v>1</v>
      </c>
      <c r="I4992" s="0" t="n">
        <v>0</v>
      </c>
      <c r="J4992" s="0" t="n">
        <v>14</v>
      </c>
      <c r="K4992" s="37" t="n">
        <f aca="false">E4992+Inputs!$B$5*F4992</f>
        <v>1.275</v>
      </c>
      <c r="L4992" s="37" t="n">
        <f aca="false">G4992+Inputs!$B$6*H4992</f>
        <v>1.275</v>
      </c>
      <c r="M4992" s="37" t="n">
        <f aca="false">I4992+Inputs!$B$7*J4992</f>
        <v>17.374</v>
      </c>
      <c r="N4992" s="37" t="n">
        <f aca="false">K4992+L4992+M4992</f>
        <v>19.924</v>
      </c>
    </row>
    <row r="4993" customFormat="false" ht="15" hidden="false" customHeight="false" outlineLevel="0" collapsed="false">
      <c r="A4993" s="0" t="s">
        <v>9</v>
      </c>
      <c r="B4993" s="0" t="s">
        <v>457</v>
      </c>
      <c r="C4993" s="15" t="n">
        <v>46143</v>
      </c>
      <c r="D4993" s="0" t="n">
        <v>1</v>
      </c>
      <c r="E4993" s="0" t="n">
        <v>0</v>
      </c>
      <c r="F4993" s="0" t="n">
        <v>1</v>
      </c>
      <c r="G4993" s="0" t="n">
        <v>0</v>
      </c>
      <c r="H4993" s="0" t="n">
        <v>1</v>
      </c>
      <c r="I4993" s="0" t="n">
        <v>0</v>
      </c>
      <c r="J4993" s="0" t="n">
        <v>12</v>
      </c>
      <c r="K4993" s="37" t="n">
        <f aca="false">E4993+Inputs!$B$5*F4993</f>
        <v>1.275</v>
      </c>
      <c r="L4993" s="37" t="n">
        <f aca="false">G4993+Inputs!$B$6*H4993</f>
        <v>1.275</v>
      </c>
      <c r="M4993" s="37" t="n">
        <f aca="false">I4993+Inputs!$B$7*J4993</f>
        <v>14.892</v>
      </c>
      <c r="N4993" s="37" t="n">
        <f aca="false">K4993+L4993+M4993</f>
        <v>17.442</v>
      </c>
    </row>
    <row r="4994" customFormat="false" ht="15" hidden="false" customHeight="false" outlineLevel="0" collapsed="false">
      <c r="A4994" s="0" t="s">
        <v>9</v>
      </c>
      <c r="B4994" s="0" t="s">
        <v>457</v>
      </c>
      <c r="C4994" s="15" t="n">
        <v>46174</v>
      </c>
      <c r="D4994" s="0" t="n">
        <v>1</v>
      </c>
      <c r="E4994" s="0" t="n">
        <v>0</v>
      </c>
      <c r="F4994" s="0" t="n">
        <v>4</v>
      </c>
      <c r="G4994" s="0" t="n">
        <v>0</v>
      </c>
      <c r="H4994" s="0" t="n">
        <v>0</v>
      </c>
      <c r="I4994" s="0" t="n">
        <v>0</v>
      </c>
      <c r="J4994" s="0" t="n">
        <v>19</v>
      </c>
      <c r="K4994" s="37" t="n">
        <f aca="false">E4994+Inputs!$B$5*F4994</f>
        <v>5.1</v>
      </c>
      <c r="L4994" s="37" t="n">
        <f aca="false">G4994+Inputs!$B$6*H4994</f>
        <v>0</v>
      </c>
      <c r="M4994" s="37" t="n">
        <f aca="false">I4994+Inputs!$B$7*J4994</f>
        <v>23.579</v>
      </c>
      <c r="N4994" s="37" t="n">
        <f aca="false">K4994+L4994+M4994</f>
        <v>28.679</v>
      </c>
    </row>
    <row r="4995" customFormat="false" ht="15" hidden="false" customHeight="false" outlineLevel="0" collapsed="false">
      <c r="A4995" s="0" t="s">
        <v>9</v>
      </c>
      <c r="B4995" s="0" t="s">
        <v>457</v>
      </c>
      <c r="C4995" s="15" t="n">
        <v>46204</v>
      </c>
      <c r="D4995" s="0" t="n">
        <v>1</v>
      </c>
      <c r="E4995" s="0" t="n">
        <v>0</v>
      </c>
      <c r="F4995" s="0" t="n">
        <v>3</v>
      </c>
      <c r="G4995" s="0" t="n">
        <v>0</v>
      </c>
      <c r="H4995" s="0" t="n">
        <v>1</v>
      </c>
      <c r="I4995" s="0" t="n">
        <v>0</v>
      </c>
      <c r="J4995" s="0" t="n">
        <v>13</v>
      </c>
      <c r="K4995" s="37" t="n">
        <f aca="false">E4995+Inputs!$B$5*F4995</f>
        <v>3.825</v>
      </c>
      <c r="L4995" s="37" t="n">
        <f aca="false">G4995+Inputs!$B$6*H4995</f>
        <v>1.275</v>
      </c>
      <c r="M4995" s="37" t="n">
        <f aca="false">I4995+Inputs!$B$7*J4995</f>
        <v>16.133</v>
      </c>
      <c r="N4995" s="37" t="n">
        <f aca="false">K4995+L4995+M4995</f>
        <v>21.233</v>
      </c>
    </row>
    <row r="4996" customFormat="false" ht="15" hidden="false" customHeight="false" outlineLevel="0" collapsed="false">
      <c r="A4996" s="0" t="s">
        <v>9</v>
      </c>
      <c r="B4996" s="0" t="s">
        <v>457</v>
      </c>
      <c r="C4996" s="15" t="n">
        <v>46235</v>
      </c>
      <c r="D4996" s="0" t="n">
        <v>1</v>
      </c>
      <c r="E4996" s="0" t="n">
        <v>0</v>
      </c>
      <c r="F4996" s="0" t="n">
        <v>1</v>
      </c>
      <c r="G4996" s="0" t="n">
        <v>0</v>
      </c>
      <c r="H4996" s="0" t="n">
        <v>0</v>
      </c>
      <c r="I4996" s="0" t="n">
        <v>0</v>
      </c>
      <c r="J4996" s="0" t="n">
        <v>12</v>
      </c>
      <c r="K4996" s="37" t="n">
        <f aca="false">E4996+Inputs!$B$5*F4996</f>
        <v>1.275</v>
      </c>
      <c r="L4996" s="37" t="n">
        <f aca="false">G4996+Inputs!$B$6*H4996</f>
        <v>0</v>
      </c>
      <c r="M4996" s="37" t="n">
        <f aca="false">I4996+Inputs!$B$7*J4996</f>
        <v>14.892</v>
      </c>
      <c r="N4996" s="37" t="n">
        <f aca="false">K4996+L4996+M4996</f>
        <v>16.167</v>
      </c>
    </row>
    <row r="4997" customFormat="false" ht="15" hidden="false" customHeight="false" outlineLevel="0" collapsed="false">
      <c r="A4997" s="0" t="s">
        <v>9</v>
      </c>
      <c r="B4997" s="0" t="s">
        <v>413</v>
      </c>
      <c r="C4997" s="15" t="n">
        <v>44927</v>
      </c>
      <c r="D4997" s="0" t="n">
        <v>3</v>
      </c>
      <c r="E4997" s="0" t="n">
        <v>0</v>
      </c>
      <c r="F4997" s="0" t="n">
        <v>1</v>
      </c>
      <c r="G4997" s="0" t="n">
        <v>0</v>
      </c>
      <c r="H4997" s="0" t="n">
        <v>0</v>
      </c>
      <c r="I4997" s="0" t="n">
        <v>0</v>
      </c>
      <c r="J4997" s="0" t="n">
        <v>137</v>
      </c>
      <c r="K4997" s="37" t="n">
        <f aca="false">E4997+Inputs!$B$5*F4997</f>
        <v>1.275</v>
      </c>
      <c r="L4997" s="37" t="n">
        <f aca="false">G4997+Inputs!$B$6*H4997</f>
        <v>0</v>
      </c>
      <c r="M4997" s="37" t="n">
        <f aca="false">I4997+Inputs!$B$7*J4997</f>
        <v>170.017</v>
      </c>
      <c r="N4997" s="37" t="n">
        <f aca="false">K4997+L4997+M4997</f>
        <v>171.292</v>
      </c>
    </row>
    <row r="4998" customFormat="false" ht="15" hidden="false" customHeight="false" outlineLevel="0" collapsed="false">
      <c r="A4998" s="0" t="s">
        <v>9</v>
      </c>
      <c r="B4998" s="0" t="s">
        <v>413</v>
      </c>
      <c r="C4998" s="15" t="n">
        <v>44958</v>
      </c>
      <c r="D4998" s="0" t="n">
        <v>3</v>
      </c>
      <c r="E4998" s="0" t="n">
        <v>0</v>
      </c>
      <c r="F4998" s="0" t="n">
        <v>4</v>
      </c>
      <c r="G4998" s="0" t="n">
        <v>0</v>
      </c>
      <c r="H4998" s="0" t="n">
        <v>0</v>
      </c>
      <c r="I4998" s="0" t="n">
        <v>0</v>
      </c>
      <c r="J4998" s="0" t="n">
        <v>141</v>
      </c>
      <c r="K4998" s="37" t="n">
        <f aca="false">E4998+Inputs!$B$5*F4998</f>
        <v>5.1</v>
      </c>
      <c r="L4998" s="37" t="n">
        <f aca="false">G4998+Inputs!$B$6*H4998</f>
        <v>0</v>
      </c>
      <c r="M4998" s="37" t="n">
        <f aca="false">I4998+Inputs!$B$7*J4998</f>
        <v>174.981</v>
      </c>
      <c r="N4998" s="37" t="n">
        <f aca="false">K4998+L4998+M4998</f>
        <v>180.081</v>
      </c>
    </row>
    <row r="4999" customFormat="false" ht="15" hidden="false" customHeight="false" outlineLevel="0" collapsed="false">
      <c r="A4999" s="0" t="s">
        <v>9</v>
      </c>
      <c r="B4999" s="0" t="s">
        <v>413</v>
      </c>
      <c r="C4999" s="15" t="n">
        <v>44986</v>
      </c>
      <c r="D4999" s="0" t="n">
        <v>3</v>
      </c>
      <c r="E4999" s="0" t="n">
        <v>0</v>
      </c>
      <c r="F4999" s="0" t="n">
        <v>0</v>
      </c>
      <c r="G4999" s="0" t="n">
        <v>0</v>
      </c>
      <c r="H4999" s="0" t="n">
        <v>0</v>
      </c>
      <c r="I4999" s="0" t="n">
        <v>0</v>
      </c>
      <c r="J4999" s="0" t="n">
        <v>14</v>
      </c>
      <c r="K4999" s="37" t="n">
        <f aca="false">E4999+Inputs!$B$5*F4999</f>
        <v>0</v>
      </c>
      <c r="L4999" s="37" t="n">
        <f aca="false">G4999+Inputs!$B$6*H4999</f>
        <v>0</v>
      </c>
      <c r="M4999" s="37" t="n">
        <f aca="false">I4999+Inputs!$B$7*J4999</f>
        <v>17.374</v>
      </c>
      <c r="N4999" s="37" t="n">
        <f aca="false">K4999+L4999+M4999</f>
        <v>17.374</v>
      </c>
    </row>
    <row r="5000" customFormat="false" ht="15" hidden="false" customHeight="false" outlineLevel="0" collapsed="false">
      <c r="A5000" s="0" t="s">
        <v>9</v>
      </c>
      <c r="B5000" s="0" t="s">
        <v>413</v>
      </c>
      <c r="C5000" s="15" t="n">
        <v>45017</v>
      </c>
      <c r="D5000" s="0" t="n">
        <v>3</v>
      </c>
      <c r="E5000" s="0" t="n">
        <v>0</v>
      </c>
      <c r="F5000" s="0" t="n">
        <v>1</v>
      </c>
      <c r="G5000" s="0" t="n">
        <v>0</v>
      </c>
      <c r="H5000" s="0" t="n">
        <v>0</v>
      </c>
      <c r="I5000" s="0" t="n">
        <v>0</v>
      </c>
      <c r="J5000" s="0" t="n">
        <v>48</v>
      </c>
      <c r="K5000" s="37" t="n">
        <f aca="false">E5000+Inputs!$B$5*F5000</f>
        <v>1.275</v>
      </c>
      <c r="L5000" s="37" t="n">
        <f aca="false">G5000+Inputs!$B$6*H5000</f>
        <v>0</v>
      </c>
      <c r="M5000" s="37" t="n">
        <f aca="false">I5000+Inputs!$B$7*J5000</f>
        <v>59.568</v>
      </c>
      <c r="N5000" s="37" t="n">
        <f aca="false">K5000+L5000+M5000</f>
        <v>60.843</v>
      </c>
    </row>
    <row r="5001" customFormat="false" ht="15" hidden="false" customHeight="false" outlineLevel="0" collapsed="false">
      <c r="A5001" s="0" t="s">
        <v>9</v>
      </c>
      <c r="B5001" s="0" t="s">
        <v>413</v>
      </c>
      <c r="C5001" s="15" t="n">
        <v>45047</v>
      </c>
      <c r="D5001" s="0" t="n">
        <v>3</v>
      </c>
      <c r="E5001" s="0" t="n">
        <v>0</v>
      </c>
      <c r="F5001" s="0" t="n">
        <v>3</v>
      </c>
      <c r="G5001" s="0" t="n">
        <v>0</v>
      </c>
      <c r="H5001" s="0" t="n">
        <v>0</v>
      </c>
      <c r="I5001" s="0" t="n">
        <v>0</v>
      </c>
      <c r="J5001" s="0" t="n">
        <v>148</v>
      </c>
      <c r="K5001" s="37" t="n">
        <f aca="false">E5001+Inputs!$B$5*F5001</f>
        <v>3.825</v>
      </c>
      <c r="L5001" s="37" t="n">
        <f aca="false">G5001+Inputs!$B$6*H5001</f>
        <v>0</v>
      </c>
      <c r="M5001" s="37" t="n">
        <f aca="false">I5001+Inputs!$B$7*J5001</f>
        <v>183.668</v>
      </c>
      <c r="N5001" s="37" t="n">
        <f aca="false">K5001+L5001+M5001</f>
        <v>187.493</v>
      </c>
    </row>
    <row r="5002" customFormat="false" ht="15" hidden="false" customHeight="false" outlineLevel="0" collapsed="false">
      <c r="A5002" s="0" t="s">
        <v>9</v>
      </c>
      <c r="B5002" s="0" t="s">
        <v>413</v>
      </c>
      <c r="C5002" s="15" t="n">
        <v>45078</v>
      </c>
      <c r="D5002" s="0" t="n">
        <v>3</v>
      </c>
      <c r="E5002" s="0" t="n">
        <v>0</v>
      </c>
      <c r="F5002" s="0" t="n">
        <v>3</v>
      </c>
      <c r="G5002" s="0" t="n">
        <v>0</v>
      </c>
      <c r="H5002" s="0" t="n">
        <v>0</v>
      </c>
      <c r="I5002" s="0" t="n">
        <v>0</v>
      </c>
      <c r="J5002" s="0" t="n">
        <v>202</v>
      </c>
      <c r="K5002" s="37" t="n">
        <f aca="false">E5002+Inputs!$B$5*F5002</f>
        <v>3.825</v>
      </c>
      <c r="L5002" s="37" t="n">
        <f aca="false">G5002+Inputs!$B$6*H5002</f>
        <v>0</v>
      </c>
      <c r="M5002" s="37" t="n">
        <f aca="false">I5002+Inputs!$B$7*J5002</f>
        <v>250.682</v>
      </c>
      <c r="N5002" s="37" t="n">
        <f aca="false">K5002+L5002+M5002</f>
        <v>254.507</v>
      </c>
    </row>
    <row r="5003" customFormat="false" ht="15" hidden="false" customHeight="false" outlineLevel="0" collapsed="false">
      <c r="A5003" s="0" t="s">
        <v>9</v>
      </c>
      <c r="B5003" s="0" t="s">
        <v>413</v>
      </c>
      <c r="C5003" s="15" t="n">
        <v>45108</v>
      </c>
      <c r="D5003" s="0" t="n">
        <v>3</v>
      </c>
      <c r="E5003" s="0" t="n">
        <v>0</v>
      </c>
      <c r="F5003" s="0" t="n">
        <v>8</v>
      </c>
      <c r="G5003" s="0" t="n">
        <v>0</v>
      </c>
      <c r="H5003" s="0" t="n">
        <v>0</v>
      </c>
      <c r="I5003" s="0" t="n">
        <v>0</v>
      </c>
      <c r="J5003" s="0" t="n">
        <v>153</v>
      </c>
      <c r="K5003" s="37" t="n">
        <f aca="false">E5003+Inputs!$B$5*F5003</f>
        <v>10.2</v>
      </c>
      <c r="L5003" s="37" t="n">
        <f aca="false">G5003+Inputs!$B$6*H5003</f>
        <v>0</v>
      </c>
      <c r="M5003" s="37" t="n">
        <f aca="false">I5003+Inputs!$B$7*J5003</f>
        <v>189.873</v>
      </c>
      <c r="N5003" s="37" t="n">
        <f aca="false">K5003+L5003+M5003</f>
        <v>200.073</v>
      </c>
    </row>
    <row r="5004" customFormat="false" ht="15" hidden="false" customHeight="false" outlineLevel="0" collapsed="false">
      <c r="A5004" s="0" t="s">
        <v>9</v>
      </c>
      <c r="B5004" s="0" t="s">
        <v>413</v>
      </c>
      <c r="C5004" s="15" t="n">
        <v>45139</v>
      </c>
      <c r="D5004" s="0" t="n">
        <v>3</v>
      </c>
      <c r="E5004" s="0" t="n">
        <v>0</v>
      </c>
      <c r="F5004" s="0" t="n">
        <v>2</v>
      </c>
      <c r="G5004" s="0" t="n">
        <v>0</v>
      </c>
      <c r="H5004" s="0" t="n">
        <v>0</v>
      </c>
      <c r="I5004" s="0" t="n">
        <v>0</v>
      </c>
      <c r="J5004" s="0" t="n">
        <v>193</v>
      </c>
      <c r="K5004" s="37" t="n">
        <f aca="false">E5004+Inputs!$B$5*F5004</f>
        <v>2.55</v>
      </c>
      <c r="L5004" s="37" t="n">
        <f aca="false">G5004+Inputs!$B$6*H5004</f>
        <v>0</v>
      </c>
      <c r="M5004" s="37" t="n">
        <f aca="false">I5004+Inputs!$B$7*J5004</f>
        <v>239.513</v>
      </c>
      <c r="N5004" s="37" t="n">
        <f aca="false">K5004+L5004+M5004</f>
        <v>242.063</v>
      </c>
    </row>
    <row r="5005" customFormat="false" ht="15" hidden="false" customHeight="false" outlineLevel="0" collapsed="false">
      <c r="A5005" s="0" t="s">
        <v>9</v>
      </c>
      <c r="B5005" s="0" t="s">
        <v>413</v>
      </c>
      <c r="C5005" s="15" t="n">
        <v>45170</v>
      </c>
      <c r="D5005" s="0" t="n">
        <v>3</v>
      </c>
      <c r="E5005" s="0" t="n">
        <v>0</v>
      </c>
      <c r="F5005" s="0" t="n">
        <v>4</v>
      </c>
      <c r="G5005" s="0" t="n">
        <v>0</v>
      </c>
      <c r="H5005" s="0" t="n">
        <v>1</v>
      </c>
      <c r="I5005" s="0" t="n">
        <v>0</v>
      </c>
      <c r="J5005" s="0" t="n">
        <v>160</v>
      </c>
      <c r="K5005" s="37" t="n">
        <f aca="false">E5005+Inputs!$B$5*F5005</f>
        <v>5.1</v>
      </c>
      <c r="L5005" s="37" t="n">
        <f aca="false">G5005+Inputs!$B$6*H5005</f>
        <v>1.275</v>
      </c>
      <c r="M5005" s="37" t="n">
        <f aca="false">I5005+Inputs!$B$7*J5005</f>
        <v>198.56</v>
      </c>
      <c r="N5005" s="37" t="n">
        <f aca="false">K5005+L5005+M5005</f>
        <v>204.935</v>
      </c>
    </row>
    <row r="5006" customFormat="false" ht="15" hidden="false" customHeight="false" outlineLevel="0" collapsed="false">
      <c r="A5006" s="0" t="s">
        <v>9</v>
      </c>
      <c r="B5006" s="0" t="s">
        <v>413</v>
      </c>
      <c r="C5006" s="15" t="n">
        <v>45200</v>
      </c>
      <c r="D5006" s="0" t="n">
        <v>3</v>
      </c>
      <c r="E5006" s="0" t="n">
        <v>0</v>
      </c>
      <c r="F5006" s="0" t="n">
        <v>6</v>
      </c>
      <c r="G5006" s="0" t="n">
        <v>0</v>
      </c>
      <c r="H5006" s="0" t="n">
        <v>2</v>
      </c>
      <c r="I5006" s="0" t="n">
        <v>0</v>
      </c>
      <c r="J5006" s="0" t="n">
        <v>187</v>
      </c>
      <c r="K5006" s="37" t="n">
        <f aca="false">E5006+Inputs!$B$5*F5006</f>
        <v>7.65</v>
      </c>
      <c r="L5006" s="37" t="n">
        <f aca="false">G5006+Inputs!$B$6*H5006</f>
        <v>2.55</v>
      </c>
      <c r="M5006" s="37" t="n">
        <f aca="false">I5006+Inputs!$B$7*J5006</f>
        <v>232.067</v>
      </c>
      <c r="N5006" s="37" t="n">
        <f aca="false">K5006+L5006+M5006</f>
        <v>242.267</v>
      </c>
    </row>
    <row r="5007" customFormat="false" ht="15" hidden="false" customHeight="false" outlineLevel="0" collapsed="false">
      <c r="A5007" s="0" t="s">
        <v>9</v>
      </c>
      <c r="B5007" s="0" t="s">
        <v>413</v>
      </c>
      <c r="C5007" s="15" t="n">
        <v>45231</v>
      </c>
      <c r="D5007" s="0" t="n">
        <v>3</v>
      </c>
      <c r="E5007" s="0" t="n">
        <v>0</v>
      </c>
      <c r="F5007" s="0" t="n">
        <v>5</v>
      </c>
      <c r="G5007" s="0" t="n">
        <v>0</v>
      </c>
      <c r="H5007" s="0" t="n">
        <v>2</v>
      </c>
      <c r="I5007" s="0" t="n">
        <v>0</v>
      </c>
      <c r="J5007" s="0" t="n">
        <v>180</v>
      </c>
      <c r="K5007" s="37" t="n">
        <f aca="false">E5007+Inputs!$B$5*F5007</f>
        <v>6.375</v>
      </c>
      <c r="L5007" s="37" t="n">
        <f aca="false">G5007+Inputs!$B$6*H5007</f>
        <v>2.55</v>
      </c>
      <c r="M5007" s="37" t="n">
        <f aca="false">I5007+Inputs!$B$7*J5007</f>
        <v>223.38</v>
      </c>
      <c r="N5007" s="37" t="n">
        <f aca="false">K5007+L5007+M5007</f>
        <v>232.305</v>
      </c>
    </row>
    <row r="5008" customFormat="false" ht="15" hidden="false" customHeight="false" outlineLevel="0" collapsed="false">
      <c r="A5008" s="0" t="s">
        <v>9</v>
      </c>
      <c r="B5008" s="0" t="s">
        <v>413</v>
      </c>
      <c r="C5008" s="15" t="n">
        <v>45261</v>
      </c>
      <c r="D5008" s="0" t="n">
        <v>3</v>
      </c>
      <c r="E5008" s="0" t="n">
        <v>0</v>
      </c>
      <c r="F5008" s="0" t="n">
        <v>2</v>
      </c>
      <c r="G5008" s="0" t="n">
        <v>0</v>
      </c>
      <c r="H5008" s="0" t="n">
        <v>1</v>
      </c>
      <c r="I5008" s="0" t="n">
        <v>0</v>
      </c>
      <c r="J5008" s="0" t="n">
        <v>157</v>
      </c>
      <c r="K5008" s="37" t="n">
        <f aca="false">E5008+Inputs!$B$5*F5008</f>
        <v>2.55</v>
      </c>
      <c r="L5008" s="37" t="n">
        <f aca="false">G5008+Inputs!$B$6*H5008</f>
        <v>1.275</v>
      </c>
      <c r="M5008" s="37" t="n">
        <f aca="false">I5008+Inputs!$B$7*J5008</f>
        <v>194.837</v>
      </c>
      <c r="N5008" s="37" t="n">
        <f aca="false">K5008+L5008+M5008</f>
        <v>198.662</v>
      </c>
    </row>
    <row r="5009" customFormat="false" ht="15" hidden="false" customHeight="false" outlineLevel="0" collapsed="false">
      <c r="A5009" s="0" t="s">
        <v>9</v>
      </c>
      <c r="B5009" s="0" t="s">
        <v>413</v>
      </c>
      <c r="C5009" s="15" t="n">
        <v>45292</v>
      </c>
      <c r="D5009" s="0" t="n">
        <v>3</v>
      </c>
      <c r="E5009" s="0" t="n">
        <v>0</v>
      </c>
      <c r="F5009" s="0" t="n">
        <v>1</v>
      </c>
      <c r="G5009" s="0" t="n">
        <v>0</v>
      </c>
      <c r="H5009" s="0" t="n">
        <v>1</v>
      </c>
      <c r="I5009" s="0" t="n">
        <v>0</v>
      </c>
      <c r="J5009" s="0" t="n">
        <v>155</v>
      </c>
      <c r="K5009" s="37" t="n">
        <f aca="false">E5009+Inputs!$B$5*F5009</f>
        <v>1.275</v>
      </c>
      <c r="L5009" s="37" t="n">
        <f aca="false">G5009+Inputs!$B$6*H5009</f>
        <v>1.275</v>
      </c>
      <c r="M5009" s="37" t="n">
        <f aca="false">I5009+Inputs!$B$7*J5009</f>
        <v>192.355</v>
      </c>
      <c r="N5009" s="37" t="n">
        <f aca="false">K5009+L5009+M5009</f>
        <v>194.905</v>
      </c>
    </row>
    <row r="5010" customFormat="false" ht="15" hidden="false" customHeight="false" outlineLevel="0" collapsed="false">
      <c r="A5010" s="0" t="s">
        <v>9</v>
      </c>
      <c r="B5010" s="0" t="s">
        <v>413</v>
      </c>
      <c r="C5010" s="15" t="n">
        <v>45323</v>
      </c>
      <c r="D5010" s="0" t="n">
        <v>3</v>
      </c>
      <c r="E5010" s="0" t="n">
        <v>0</v>
      </c>
      <c r="F5010" s="0" t="n">
        <v>0</v>
      </c>
      <c r="G5010" s="0" t="n">
        <v>0</v>
      </c>
      <c r="H5010" s="0" t="n">
        <v>0</v>
      </c>
      <c r="I5010" s="0" t="n">
        <v>0</v>
      </c>
      <c r="J5010" s="0" t="n">
        <v>17</v>
      </c>
      <c r="K5010" s="37" t="n">
        <f aca="false">E5010+Inputs!$B$5*F5010</f>
        <v>0</v>
      </c>
      <c r="L5010" s="37" t="n">
        <f aca="false">G5010+Inputs!$B$6*H5010</f>
        <v>0</v>
      </c>
      <c r="M5010" s="37" t="n">
        <f aca="false">I5010+Inputs!$B$7*J5010</f>
        <v>21.097</v>
      </c>
      <c r="N5010" s="37" t="n">
        <f aca="false">K5010+L5010+M5010</f>
        <v>21.097</v>
      </c>
    </row>
    <row r="5011" customFormat="false" ht="15" hidden="false" customHeight="false" outlineLevel="0" collapsed="false">
      <c r="A5011" s="0" t="s">
        <v>9</v>
      </c>
      <c r="B5011" s="0" t="s">
        <v>413</v>
      </c>
      <c r="C5011" s="15" t="n">
        <v>45352</v>
      </c>
      <c r="D5011" s="0" t="n">
        <v>3</v>
      </c>
      <c r="E5011" s="0" t="n">
        <v>0</v>
      </c>
      <c r="F5011" s="0" t="n">
        <v>0</v>
      </c>
      <c r="G5011" s="0" t="n">
        <v>0</v>
      </c>
      <c r="H5011" s="0" t="n">
        <v>0</v>
      </c>
      <c r="I5011" s="0" t="n">
        <v>0</v>
      </c>
      <c r="J5011" s="0" t="n">
        <v>35</v>
      </c>
      <c r="K5011" s="37" t="n">
        <f aca="false">E5011+Inputs!$B$5*F5011</f>
        <v>0</v>
      </c>
      <c r="L5011" s="37" t="n">
        <f aca="false">G5011+Inputs!$B$6*H5011</f>
        <v>0</v>
      </c>
      <c r="M5011" s="37" t="n">
        <f aca="false">I5011+Inputs!$B$7*J5011</f>
        <v>43.435</v>
      </c>
      <c r="N5011" s="37" t="n">
        <f aca="false">K5011+L5011+M5011</f>
        <v>43.435</v>
      </c>
    </row>
    <row r="5012" customFormat="false" ht="15" hidden="false" customHeight="false" outlineLevel="0" collapsed="false">
      <c r="A5012" s="0" t="s">
        <v>9</v>
      </c>
      <c r="B5012" s="0" t="s">
        <v>413</v>
      </c>
      <c r="C5012" s="15" t="n">
        <v>45383</v>
      </c>
      <c r="D5012" s="0" t="n">
        <v>3</v>
      </c>
      <c r="E5012" s="0" t="n">
        <v>0</v>
      </c>
      <c r="F5012" s="0" t="n">
        <v>2</v>
      </c>
      <c r="G5012" s="0" t="n">
        <v>0</v>
      </c>
      <c r="H5012" s="0" t="n">
        <v>3</v>
      </c>
      <c r="I5012" s="0" t="n">
        <v>0</v>
      </c>
      <c r="J5012" s="0" t="n">
        <v>123</v>
      </c>
      <c r="K5012" s="37" t="n">
        <f aca="false">E5012+Inputs!$B$5*F5012</f>
        <v>2.55</v>
      </c>
      <c r="L5012" s="37" t="n">
        <f aca="false">G5012+Inputs!$B$6*H5012</f>
        <v>3.825</v>
      </c>
      <c r="M5012" s="37" t="n">
        <f aca="false">I5012+Inputs!$B$7*J5012</f>
        <v>152.643</v>
      </c>
      <c r="N5012" s="37" t="n">
        <f aca="false">K5012+L5012+M5012</f>
        <v>159.018</v>
      </c>
    </row>
    <row r="5013" customFormat="false" ht="15" hidden="false" customHeight="false" outlineLevel="0" collapsed="false">
      <c r="A5013" s="0" t="s">
        <v>9</v>
      </c>
      <c r="B5013" s="0" t="s">
        <v>413</v>
      </c>
      <c r="C5013" s="15" t="n">
        <v>45413</v>
      </c>
      <c r="D5013" s="0" t="n">
        <v>3</v>
      </c>
      <c r="E5013" s="0" t="n">
        <v>0</v>
      </c>
      <c r="F5013" s="0" t="n">
        <v>2</v>
      </c>
      <c r="G5013" s="0" t="n">
        <v>0</v>
      </c>
      <c r="H5013" s="0" t="n">
        <v>1</v>
      </c>
      <c r="I5013" s="0" t="n">
        <v>0</v>
      </c>
      <c r="J5013" s="0" t="n">
        <v>120</v>
      </c>
      <c r="K5013" s="37" t="n">
        <f aca="false">E5013+Inputs!$B$5*F5013</f>
        <v>2.55</v>
      </c>
      <c r="L5013" s="37" t="n">
        <f aca="false">G5013+Inputs!$B$6*H5013</f>
        <v>1.275</v>
      </c>
      <c r="M5013" s="37" t="n">
        <f aca="false">I5013+Inputs!$B$7*J5013</f>
        <v>148.92</v>
      </c>
      <c r="N5013" s="37" t="n">
        <f aca="false">K5013+L5013+M5013</f>
        <v>152.745</v>
      </c>
    </row>
    <row r="5014" customFormat="false" ht="15" hidden="false" customHeight="false" outlineLevel="0" collapsed="false">
      <c r="A5014" s="0" t="s">
        <v>9</v>
      </c>
      <c r="B5014" s="0" t="s">
        <v>413</v>
      </c>
      <c r="C5014" s="15" t="n">
        <v>45444</v>
      </c>
      <c r="D5014" s="0" t="n">
        <v>3</v>
      </c>
      <c r="E5014" s="0" t="n">
        <v>0</v>
      </c>
      <c r="F5014" s="0" t="n">
        <v>4</v>
      </c>
      <c r="G5014" s="0" t="n">
        <v>0</v>
      </c>
      <c r="H5014" s="0" t="n">
        <v>0</v>
      </c>
      <c r="I5014" s="0" t="n">
        <v>0</v>
      </c>
      <c r="J5014" s="0" t="n">
        <v>202</v>
      </c>
      <c r="K5014" s="37" t="n">
        <f aca="false">E5014+Inputs!$B$5*F5014</f>
        <v>5.1</v>
      </c>
      <c r="L5014" s="37" t="n">
        <f aca="false">G5014+Inputs!$B$6*H5014</f>
        <v>0</v>
      </c>
      <c r="M5014" s="37" t="n">
        <f aca="false">I5014+Inputs!$B$7*J5014</f>
        <v>250.682</v>
      </c>
      <c r="N5014" s="37" t="n">
        <f aca="false">K5014+L5014+M5014</f>
        <v>255.782</v>
      </c>
    </row>
    <row r="5015" customFormat="false" ht="15" hidden="false" customHeight="false" outlineLevel="0" collapsed="false">
      <c r="A5015" s="0" t="s">
        <v>9</v>
      </c>
      <c r="B5015" s="0" t="s">
        <v>413</v>
      </c>
      <c r="C5015" s="15" t="n">
        <v>45474</v>
      </c>
      <c r="D5015" s="0" t="n">
        <v>3</v>
      </c>
      <c r="E5015" s="0" t="n">
        <v>0</v>
      </c>
      <c r="F5015" s="0" t="n">
        <v>7</v>
      </c>
      <c r="G5015" s="0" t="n">
        <v>0</v>
      </c>
      <c r="H5015" s="0" t="n">
        <v>0</v>
      </c>
      <c r="I5015" s="0" t="n">
        <v>0</v>
      </c>
      <c r="J5015" s="0" t="n">
        <v>166</v>
      </c>
      <c r="K5015" s="37" t="n">
        <f aca="false">E5015+Inputs!$B$5*F5015</f>
        <v>8.925</v>
      </c>
      <c r="L5015" s="37" t="n">
        <f aca="false">G5015+Inputs!$B$6*H5015</f>
        <v>0</v>
      </c>
      <c r="M5015" s="37" t="n">
        <f aca="false">I5015+Inputs!$B$7*J5015</f>
        <v>206.006</v>
      </c>
      <c r="N5015" s="37" t="n">
        <f aca="false">K5015+L5015+M5015</f>
        <v>214.931</v>
      </c>
    </row>
    <row r="5016" customFormat="false" ht="15" hidden="false" customHeight="false" outlineLevel="0" collapsed="false">
      <c r="A5016" s="0" t="s">
        <v>9</v>
      </c>
      <c r="B5016" s="0" t="s">
        <v>413</v>
      </c>
      <c r="C5016" s="15" t="n">
        <v>45505</v>
      </c>
      <c r="D5016" s="0" t="n">
        <v>3</v>
      </c>
      <c r="E5016" s="0" t="n">
        <v>0</v>
      </c>
      <c r="F5016" s="0" t="n">
        <v>5</v>
      </c>
      <c r="G5016" s="0" t="n">
        <v>0</v>
      </c>
      <c r="H5016" s="0" t="n">
        <v>0</v>
      </c>
      <c r="I5016" s="0" t="n">
        <v>0</v>
      </c>
      <c r="J5016" s="0" t="n">
        <v>155</v>
      </c>
      <c r="K5016" s="37" t="n">
        <f aca="false">E5016+Inputs!$B$5*F5016</f>
        <v>6.375</v>
      </c>
      <c r="L5016" s="37" t="n">
        <f aca="false">G5016+Inputs!$B$6*H5016</f>
        <v>0</v>
      </c>
      <c r="M5016" s="37" t="n">
        <f aca="false">I5016+Inputs!$B$7*J5016</f>
        <v>192.355</v>
      </c>
      <c r="N5016" s="37" t="n">
        <f aca="false">K5016+L5016+M5016</f>
        <v>198.73</v>
      </c>
    </row>
    <row r="5017" customFormat="false" ht="15" hidden="false" customHeight="false" outlineLevel="0" collapsed="false">
      <c r="A5017" s="0" t="s">
        <v>9</v>
      </c>
      <c r="B5017" s="0" t="s">
        <v>413</v>
      </c>
      <c r="C5017" s="15" t="n">
        <v>45536</v>
      </c>
      <c r="D5017" s="0" t="n">
        <v>3</v>
      </c>
      <c r="E5017" s="0" t="n">
        <v>0</v>
      </c>
      <c r="F5017" s="0" t="n">
        <v>3</v>
      </c>
      <c r="G5017" s="0" t="n">
        <v>0</v>
      </c>
      <c r="H5017" s="0" t="n">
        <v>0</v>
      </c>
      <c r="I5017" s="0" t="n">
        <v>0</v>
      </c>
      <c r="J5017" s="0" t="n">
        <v>168</v>
      </c>
      <c r="K5017" s="37" t="n">
        <f aca="false">E5017+Inputs!$B$5*F5017</f>
        <v>3.825</v>
      </c>
      <c r="L5017" s="37" t="n">
        <f aca="false">G5017+Inputs!$B$6*H5017</f>
        <v>0</v>
      </c>
      <c r="M5017" s="37" t="n">
        <f aca="false">I5017+Inputs!$B$7*J5017</f>
        <v>208.488</v>
      </c>
      <c r="N5017" s="37" t="n">
        <f aca="false">K5017+L5017+M5017</f>
        <v>212.313</v>
      </c>
    </row>
    <row r="5018" customFormat="false" ht="15" hidden="false" customHeight="false" outlineLevel="0" collapsed="false">
      <c r="A5018" s="0" t="s">
        <v>9</v>
      </c>
      <c r="B5018" s="0" t="s">
        <v>413</v>
      </c>
      <c r="C5018" s="15" t="n">
        <v>45566</v>
      </c>
      <c r="D5018" s="0" t="n">
        <v>3</v>
      </c>
      <c r="E5018" s="0" t="n">
        <v>0</v>
      </c>
      <c r="F5018" s="0" t="n">
        <v>4</v>
      </c>
      <c r="G5018" s="0" t="n">
        <v>0</v>
      </c>
      <c r="H5018" s="0" t="n">
        <v>1</v>
      </c>
      <c r="I5018" s="0" t="n">
        <v>0</v>
      </c>
      <c r="J5018" s="0" t="n">
        <v>155</v>
      </c>
      <c r="K5018" s="37" t="n">
        <f aca="false">E5018+Inputs!$B$5*F5018</f>
        <v>5.1</v>
      </c>
      <c r="L5018" s="37" t="n">
        <f aca="false">G5018+Inputs!$B$6*H5018</f>
        <v>1.275</v>
      </c>
      <c r="M5018" s="37" t="n">
        <f aca="false">I5018+Inputs!$B$7*J5018</f>
        <v>192.355</v>
      </c>
      <c r="N5018" s="37" t="n">
        <f aca="false">K5018+L5018+M5018</f>
        <v>198.73</v>
      </c>
    </row>
    <row r="5019" customFormat="false" ht="15" hidden="false" customHeight="false" outlineLevel="0" collapsed="false">
      <c r="A5019" s="0" t="s">
        <v>9</v>
      </c>
      <c r="B5019" s="0" t="s">
        <v>413</v>
      </c>
      <c r="C5019" s="15" t="n">
        <v>45597</v>
      </c>
      <c r="D5019" s="0" t="n">
        <v>3</v>
      </c>
      <c r="E5019" s="0" t="n">
        <v>0</v>
      </c>
      <c r="F5019" s="0" t="n">
        <v>4</v>
      </c>
      <c r="G5019" s="0" t="n">
        <v>0</v>
      </c>
      <c r="H5019" s="0" t="n">
        <v>0</v>
      </c>
      <c r="I5019" s="0" t="n">
        <v>0</v>
      </c>
      <c r="J5019" s="0" t="n">
        <v>162</v>
      </c>
      <c r="K5019" s="37" t="n">
        <f aca="false">E5019+Inputs!$B$5*F5019</f>
        <v>5.1</v>
      </c>
      <c r="L5019" s="37" t="n">
        <f aca="false">G5019+Inputs!$B$6*H5019</f>
        <v>0</v>
      </c>
      <c r="M5019" s="37" t="n">
        <f aca="false">I5019+Inputs!$B$7*J5019</f>
        <v>201.042</v>
      </c>
      <c r="N5019" s="37" t="n">
        <f aca="false">K5019+L5019+M5019</f>
        <v>206.142</v>
      </c>
    </row>
    <row r="5020" customFormat="false" ht="15" hidden="false" customHeight="false" outlineLevel="0" collapsed="false">
      <c r="A5020" s="0" t="s">
        <v>9</v>
      </c>
      <c r="B5020" s="0" t="s">
        <v>413</v>
      </c>
      <c r="C5020" s="15" t="n">
        <v>45627</v>
      </c>
      <c r="D5020" s="0" t="n">
        <v>3</v>
      </c>
      <c r="E5020" s="0" t="n">
        <v>0</v>
      </c>
      <c r="F5020" s="0" t="n">
        <v>10</v>
      </c>
      <c r="G5020" s="0" t="n">
        <v>0</v>
      </c>
      <c r="H5020" s="0" t="n">
        <v>1</v>
      </c>
      <c r="I5020" s="0" t="n">
        <v>0</v>
      </c>
      <c r="J5020" s="0" t="n">
        <v>153</v>
      </c>
      <c r="K5020" s="37" t="n">
        <f aca="false">E5020+Inputs!$B$5*F5020</f>
        <v>12.75</v>
      </c>
      <c r="L5020" s="37" t="n">
        <f aca="false">G5020+Inputs!$B$6*H5020</f>
        <v>1.275</v>
      </c>
      <c r="M5020" s="37" t="n">
        <f aca="false">I5020+Inputs!$B$7*J5020</f>
        <v>189.873</v>
      </c>
      <c r="N5020" s="37" t="n">
        <f aca="false">K5020+L5020+M5020</f>
        <v>203.898</v>
      </c>
    </row>
    <row r="5021" customFormat="false" ht="15" hidden="false" customHeight="false" outlineLevel="0" collapsed="false">
      <c r="A5021" s="0" t="s">
        <v>9</v>
      </c>
      <c r="B5021" s="0" t="s">
        <v>413</v>
      </c>
      <c r="C5021" s="15" t="n">
        <v>45658</v>
      </c>
      <c r="D5021" s="0" t="n">
        <v>3</v>
      </c>
      <c r="E5021" s="0" t="n">
        <v>0</v>
      </c>
      <c r="F5021" s="0" t="n">
        <v>1</v>
      </c>
      <c r="G5021" s="0" t="n">
        <v>0</v>
      </c>
      <c r="H5021" s="0" t="n">
        <v>2</v>
      </c>
      <c r="I5021" s="0" t="n">
        <v>0</v>
      </c>
      <c r="J5021" s="0" t="n">
        <v>147</v>
      </c>
      <c r="K5021" s="37" t="n">
        <f aca="false">E5021+Inputs!$B$5*F5021</f>
        <v>1.275</v>
      </c>
      <c r="L5021" s="37" t="n">
        <f aca="false">G5021+Inputs!$B$6*H5021</f>
        <v>2.55</v>
      </c>
      <c r="M5021" s="37" t="n">
        <f aca="false">I5021+Inputs!$B$7*J5021</f>
        <v>182.427</v>
      </c>
      <c r="N5021" s="37" t="n">
        <f aca="false">K5021+L5021+M5021</f>
        <v>186.252</v>
      </c>
    </row>
    <row r="5022" customFormat="false" ht="15" hidden="false" customHeight="false" outlineLevel="0" collapsed="false">
      <c r="A5022" s="0" t="s">
        <v>9</v>
      </c>
      <c r="B5022" s="0" t="s">
        <v>413</v>
      </c>
      <c r="C5022" s="15" t="n">
        <v>45689</v>
      </c>
      <c r="D5022" s="0" t="n">
        <v>3</v>
      </c>
      <c r="E5022" s="0" t="n">
        <v>0</v>
      </c>
      <c r="F5022" s="0" t="n">
        <v>1</v>
      </c>
      <c r="G5022" s="0" t="n">
        <v>0</v>
      </c>
      <c r="H5022" s="0" t="n">
        <v>7</v>
      </c>
      <c r="I5022" s="0" t="n">
        <v>0</v>
      </c>
      <c r="J5022" s="0" t="n">
        <v>151</v>
      </c>
      <c r="K5022" s="37" t="n">
        <f aca="false">E5022+Inputs!$B$5*F5022</f>
        <v>1.275</v>
      </c>
      <c r="L5022" s="37" t="n">
        <f aca="false">G5022+Inputs!$B$6*H5022</f>
        <v>8.925</v>
      </c>
      <c r="M5022" s="37" t="n">
        <f aca="false">I5022+Inputs!$B$7*J5022</f>
        <v>187.391</v>
      </c>
      <c r="N5022" s="37" t="n">
        <f aca="false">K5022+L5022+M5022</f>
        <v>197.591</v>
      </c>
    </row>
    <row r="5023" customFormat="false" ht="15" hidden="false" customHeight="false" outlineLevel="0" collapsed="false">
      <c r="A5023" s="0" t="s">
        <v>9</v>
      </c>
      <c r="B5023" s="0" t="s">
        <v>413</v>
      </c>
      <c r="C5023" s="15" t="n">
        <v>45717</v>
      </c>
      <c r="D5023" s="0" t="n">
        <v>3</v>
      </c>
      <c r="E5023" s="0" t="n">
        <v>0</v>
      </c>
      <c r="F5023" s="0" t="n">
        <v>3</v>
      </c>
      <c r="G5023" s="0" t="n">
        <v>0</v>
      </c>
      <c r="H5023" s="0" t="n">
        <v>3</v>
      </c>
      <c r="I5023" s="0" t="n">
        <v>0</v>
      </c>
      <c r="J5023" s="0" t="n">
        <v>144</v>
      </c>
      <c r="K5023" s="37" t="n">
        <f aca="false">E5023+Inputs!$B$5*F5023</f>
        <v>3.825</v>
      </c>
      <c r="L5023" s="37" t="n">
        <f aca="false">G5023+Inputs!$B$6*H5023</f>
        <v>3.825</v>
      </c>
      <c r="M5023" s="37" t="n">
        <f aca="false">I5023+Inputs!$B$7*J5023</f>
        <v>178.704</v>
      </c>
      <c r="N5023" s="37" t="n">
        <f aca="false">K5023+L5023+M5023</f>
        <v>186.354</v>
      </c>
    </row>
    <row r="5024" customFormat="false" ht="15" hidden="false" customHeight="false" outlineLevel="0" collapsed="false">
      <c r="A5024" s="0" t="s">
        <v>9</v>
      </c>
      <c r="B5024" s="0" t="s">
        <v>413</v>
      </c>
      <c r="C5024" s="15" t="n">
        <v>45748</v>
      </c>
      <c r="D5024" s="0" t="n">
        <v>3</v>
      </c>
      <c r="E5024" s="0" t="n">
        <v>0</v>
      </c>
      <c r="F5024" s="0" t="n">
        <v>2</v>
      </c>
      <c r="G5024" s="0" t="n">
        <v>0</v>
      </c>
      <c r="H5024" s="0" t="n">
        <v>0</v>
      </c>
      <c r="I5024" s="0" t="n">
        <v>0</v>
      </c>
      <c r="J5024" s="0" t="n">
        <v>122</v>
      </c>
      <c r="K5024" s="37" t="n">
        <f aca="false">E5024+Inputs!$B$5*F5024</f>
        <v>2.55</v>
      </c>
      <c r="L5024" s="37" t="n">
        <f aca="false">G5024+Inputs!$B$6*H5024</f>
        <v>0</v>
      </c>
      <c r="M5024" s="37" t="n">
        <f aca="false">I5024+Inputs!$B$7*J5024</f>
        <v>151.402</v>
      </c>
      <c r="N5024" s="37" t="n">
        <f aca="false">K5024+L5024+M5024</f>
        <v>153.952</v>
      </c>
    </row>
    <row r="5025" customFormat="false" ht="15" hidden="false" customHeight="false" outlineLevel="0" collapsed="false">
      <c r="A5025" s="0" t="s">
        <v>9</v>
      </c>
      <c r="B5025" s="0" t="s">
        <v>413</v>
      </c>
      <c r="C5025" s="15" t="n">
        <v>45778</v>
      </c>
      <c r="D5025" s="0" t="n">
        <v>3</v>
      </c>
      <c r="E5025" s="0" t="n">
        <v>0</v>
      </c>
      <c r="F5025" s="0" t="n">
        <v>8</v>
      </c>
      <c r="G5025" s="0" t="n">
        <v>0</v>
      </c>
      <c r="H5025" s="0" t="n">
        <v>2</v>
      </c>
      <c r="I5025" s="0" t="n">
        <v>0</v>
      </c>
      <c r="J5025" s="0" t="n">
        <v>182</v>
      </c>
      <c r="K5025" s="37" t="n">
        <f aca="false">E5025+Inputs!$B$5*F5025</f>
        <v>10.2</v>
      </c>
      <c r="L5025" s="37" t="n">
        <f aca="false">G5025+Inputs!$B$6*H5025</f>
        <v>2.55</v>
      </c>
      <c r="M5025" s="37" t="n">
        <f aca="false">I5025+Inputs!$B$7*J5025</f>
        <v>225.862</v>
      </c>
      <c r="N5025" s="37" t="n">
        <f aca="false">K5025+L5025+M5025</f>
        <v>238.612</v>
      </c>
    </row>
    <row r="5026" customFormat="false" ht="15" hidden="false" customHeight="false" outlineLevel="0" collapsed="false">
      <c r="A5026" s="0" t="s">
        <v>9</v>
      </c>
      <c r="B5026" s="0" t="s">
        <v>413</v>
      </c>
      <c r="C5026" s="15" t="n">
        <v>45809</v>
      </c>
      <c r="D5026" s="0" t="n">
        <v>3</v>
      </c>
      <c r="E5026" s="0" t="n">
        <v>0</v>
      </c>
      <c r="F5026" s="0" t="n">
        <v>7</v>
      </c>
      <c r="G5026" s="0" t="n">
        <v>0</v>
      </c>
      <c r="H5026" s="0" t="n">
        <v>3</v>
      </c>
      <c r="I5026" s="0" t="n">
        <v>0</v>
      </c>
      <c r="J5026" s="0" t="n">
        <v>171</v>
      </c>
      <c r="K5026" s="37" t="n">
        <f aca="false">E5026+Inputs!$B$5*F5026</f>
        <v>8.925</v>
      </c>
      <c r="L5026" s="37" t="n">
        <f aca="false">G5026+Inputs!$B$6*H5026</f>
        <v>3.825</v>
      </c>
      <c r="M5026" s="37" t="n">
        <f aca="false">I5026+Inputs!$B$7*J5026</f>
        <v>212.211</v>
      </c>
      <c r="N5026" s="37" t="n">
        <f aca="false">K5026+L5026+M5026</f>
        <v>224.961</v>
      </c>
    </row>
    <row r="5027" customFormat="false" ht="15" hidden="false" customHeight="false" outlineLevel="0" collapsed="false">
      <c r="A5027" s="0" t="s">
        <v>9</v>
      </c>
      <c r="B5027" s="0" t="s">
        <v>413</v>
      </c>
      <c r="C5027" s="15" t="n">
        <v>45839</v>
      </c>
      <c r="D5027" s="0" t="n">
        <v>3</v>
      </c>
      <c r="E5027" s="0" t="n">
        <v>0</v>
      </c>
      <c r="F5027" s="0" t="n">
        <v>3</v>
      </c>
      <c r="G5027" s="0" t="n">
        <v>0</v>
      </c>
      <c r="H5027" s="0" t="n">
        <v>0</v>
      </c>
      <c r="I5027" s="0" t="n">
        <v>0</v>
      </c>
      <c r="J5027" s="0" t="n">
        <v>169</v>
      </c>
      <c r="K5027" s="37" t="n">
        <f aca="false">E5027+Inputs!$B$5*F5027</f>
        <v>3.825</v>
      </c>
      <c r="L5027" s="37" t="n">
        <f aca="false">G5027+Inputs!$B$6*H5027</f>
        <v>0</v>
      </c>
      <c r="M5027" s="37" t="n">
        <f aca="false">I5027+Inputs!$B$7*J5027</f>
        <v>209.729</v>
      </c>
      <c r="N5027" s="37" t="n">
        <f aca="false">K5027+L5027+M5027</f>
        <v>213.554</v>
      </c>
    </row>
    <row r="5028" customFormat="false" ht="15" hidden="false" customHeight="false" outlineLevel="0" collapsed="false">
      <c r="A5028" s="0" t="s">
        <v>9</v>
      </c>
      <c r="B5028" s="0" t="s">
        <v>413</v>
      </c>
      <c r="C5028" s="15" t="n">
        <v>45870</v>
      </c>
      <c r="D5028" s="0" t="n">
        <v>3</v>
      </c>
      <c r="E5028" s="0" t="n">
        <v>0</v>
      </c>
      <c r="F5028" s="0" t="n">
        <v>7</v>
      </c>
      <c r="G5028" s="0" t="n">
        <v>0</v>
      </c>
      <c r="H5028" s="0" t="n">
        <v>1</v>
      </c>
      <c r="I5028" s="0" t="n">
        <v>0</v>
      </c>
      <c r="J5028" s="0" t="n">
        <v>147</v>
      </c>
      <c r="K5028" s="37" t="n">
        <f aca="false">E5028+Inputs!$B$5*F5028</f>
        <v>8.925</v>
      </c>
      <c r="L5028" s="37" t="n">
        <f aca="false">G5028+Inputs!$B$6*H5028</f>
        <v>1.275</v>
      </c>
      <c r="M5028" s="37" t="n">
        <f aca="false">I5028+Inputs!$B$7*J5028</f>
        <v>182.427</v>
      </c>
      <c r="N5028" s="37" t="n">
        <f aca="false">K5028+L5028+M5028</f>
        <v>192.627</v>
      </c>
    </row>
    <row r="5029" customFormat="false" ht="15" hidden="false" customHeight="false" outlineLevel="0" collapsed="false">
      <c r="A5029" s="0" t="s">
        <v>9</v>
      </c>
      <c r="B5029" s="0" t="s">
        <v>413</v>
      </c>
      <c r="C5029" s="15" t="n">
        <v>45901</v>
      </c>
      <c r="D5029" s="0" t="n">
        <v>3</v>
      </c>
      <c r="E5029" s="0" t="n">
        <v>0</v>
      </c>
      <c r="F5029" s="0" t="n">
        <v>1</v>
      </c>
      <c r="G5029" s="0" t="n">
        <v>0</v>
      </c>
      <c r="H5029" s="0" t="n">
        <v>2</v>
      </c>
      <c r="I5029" s="0" t="n">
        <v>0</v>
      </c>
      <c r="J5029" s="0" t="n">
        <v>168</v>
      </c>
      <c r="K5029" s="37" t="n">
        <f aca="false">E5029+Inputs!$B$5*F5029</f>
        <v>1.275</v>
      </c>
      <c r="L5029" s="37" t="n">
        <f aca="false">G5029+Inputs!$B$6*H5029</f>
        <v>2.55</v>
      </c>
      <c r="M5029" s="37" t="n">
        <f aca="false">I5029+Inputs!$B$7*J5029</f>
        <v>208.488</v>
      </c>
      <c r="N5029" s="37" t="n">
        <f aca="false">K5029+L5029+M5029</f>
        <v>212.313</v>
      </c>
    </row>
    <row r="5030" customFormat="false" ht="15" hidden="false" customHeight="false" outlineLevel="0" collapsed="false">
      <c r="A5030" s="0" t="s">
        <v>9</v>
      </c>
      <c r="B5030" s="0" t="s">
        <v>413</v>
      </c>
      <c r="C5030" s="15" t="n">
        <v>45931</v>
      </c>
      <c r="D5030" s="0" t="n">
        <v>3</v>
      </c>
      <c r="E5030" s="0" t="n">
        <v>0</v>
      </c>
      <c r="F5030" s="0" t="n">
        <v>6</v>
      </c>
      <c r="G5030" s="0" t="n">
        <v>0</v>
      </c>
      <c r="H5030" s="0" t="n">
        <v>8</v>
      </c>
      <c r="I5030" s="0" t="n">
        <v>0</v>
      </c>
      <c r="J5030" s="0" t="n">
        <v>165</v>
      </c>
      <c r="K5030" s="37" t="n">
        <f aca="false">E5030+Inputs!$B$5*F5030</f>
        <v>7.65</v>
      </c>
      <c r="L5030" s="37" t="n">
        <f aca="false">G5030+Inputs!$B$6*H5030</f>
        <v>10.2</v>
      </c>
      <c r="M5030" s="37" t="n">
        <f aca="false">I5030+Inputs!$B$7*J5030</f>
        <v>204.765</v>
      </c>
      <c r="N5030" s="37" t="n">
        <f aca="false">K5030+L5030+M5030</f>
        <v>222.615</v>
      </c>
    </row>
    <row r="5031" customFormat="false" ht="15" hidden="false" customHeight="false" outlineLevel="0" collapsed="false">
      <c r="A5031" s="0" t="s">
        <v>9</v>
      </c>
      <c r="B5031" s="0" t="s">
        <v>413</v>
      </c>
      <c r="C5031" s="15" t="n">
        <v>45962</v>
      </c>
      <c r="D5031" s="0" t="n">
        <v>3</v>
      </c>
      <c r="E5031" s="0" t="n">
        <v>0</v>
      </c>
      <c r="F5031" s="0" t="n">
        <v>1</v>
      </c>
      <c r="G5031" s="0" t="n">
        <v>0</v>
      </c>
      <c r="H5031" s="0" t="n">
        <v>0</v>
      </c>
      <c r="I5031" s="0" t="n">
        <v>0</v>
      </c>
      <c r="J5031" s="0" t="n">
        <v>139</v>
      </c>
      <c r="K5031" s="37" t="n">
        <f aca="false">E5031+Inputs!$B$5*F5031</f>
        <v>1.275</v>
      </c>
      <c r="L5031" s="37" t="n">
        <f aca="false">G5031+Inputs!$B$6*H5031</f>
        <v>0</v>
      </c>
      <c r="M5031" s="37" t="n">
        <f aca="false">I5031+Inputs!$B$7*J5031</f>
        <v>172.499</v>
      </c>
      <c r="N5031" s="37" t="n">
        <f aca="false">K5031+L5031+M5031</f>
        <v>173.774</v>
      </c>
    </row>
    <row r="5032" customFormat="false" ht="15" hidden="false" customHeight="false" outlineLevel="0" collapsed="false">
      <c r="A5032" s="0" t="s">
        <v>9</v>
      </c>
      <c r="B5032" s="0" t="s">
        <v>413</v>
      </c>
      <c r="C5032" s="15" t="n">
        <v>45992</v>
      </c>
      <c r="D5032" s="0" t="n">
        <v>3</v>
      </c>
      <c r="E5032" s="0" t="n">
        <v>0</v>
      </c>
      <c r="F5032" s="0" t="n">
        <v>2</v>
      </c>
      <c r="G5032" s="0" t="n">
        <v>0</v>
      </c>
      <c r="H5032" s="0" t="n">
        <v>2</v>
      </c>
      <c r="I5032" s="0" t="n">
        <v>0</v>
      </c>
      <c r="J5032" s="0" t="n">
        <v>146</v>
      </c>
      <c r="K5032" s="37" t="n">
        <f aca="false">E5032+Inputs!$B$5*F5032</f>
        <v>2.55</v>
      </c>
      <c r="L5032" s="37" t="n">
        <f aca="false">G5032+Inputs!$B$6*H5032</f>
        <v>2.55</v>
      </c>
      <c r="M5032" s="37" t="n">
        <f aca="false">I5032+Inputs!$B$7*J5032</f>
        <v>181.186</v>
      </c>
      <c r="N5032" s="37" t="n">
        <f aca="false">K5032+L5032+M5032</f>
        <v>186.286</v>
      </c>
    </row>
    <row r="5033" customFormat="false" ht="15" hidden="false" customHeight="false" outlineLevel="0" collapsed="false">
      <c r="A5033" s="0" t="s">
        <v>9</v>
      </c>
      <c r="B5033" s="0" t="s">
        <v>413</v>
      </c>
      <c r="C5033" s="15" t="n">
        <v>46023</v>
      </c>
      <c r="D5033" s="0" t="n">
        <v>3</v>
      </c>
      <c r="E5033" s="0" t="n">
        <v>0</v>
      </c>
      <c r="F5033" s="0" t="n">
        <v>3</v>
      </c>
      <c r="G5033" s="0" t="n">
        <v>0</v>
      </c>
      <c r="H5033" s="0" t="n">
        <v>2</v>
      </c>
      <c r="I5033" s="0" t="n">
        <v>0</v>
      </c>
      <c r="J5033" s="0" t="n">
        <v>146</v>
      </c>
      <c r="K5033" s="37" t="n">
        <f aca="false">E5033+Inputs!$B$5*F5033</f>
        <v>3.825</v>
      </c>
      <c r="L5033" s="37" t="n">
        <f aca="false">G5033+Inputs!$B$6*H5033</f>
        <v>2.55</v>
      </c>
      <c r="M5033" s="37" t="n">
        <f aca="false">I5033+Inputs!$B$7*J5033</f>
        <v>181.186</v>
      </c>
      <c r="N5033" s="37" t="n">
        <f aca="false">K5033+L5033+M5033</f>
        <v>187.561</v>
      </c>
    </row>
    <row r="5034" customFormat="false" ht="15" hidden="false" customHeight="false" outlineLevel="0" collapsed="false">
      <c r="A5034" s="0" t="s">
        <v>9</v>
      </c>
      <c r="B5034" s="0" t="s">
        <v>413</v>
      </c>
      <c r="C5034" s="15" t="n">
        <v>46054</v>
      </c>
      <c r="D5034" s="0" t="n">
        <v>3</v>
      </c>
      <c r="E5034" s="0" t="n">
        <v>0</v>
      </c>
      <c r="F5034" s="0" t="n">
        <v>3</v>
      </c>
      <c r="G5034" s="0" t="n">
        <v>0</v>
      </c>
      <c r="H5034" s="0" t="n">
        <v>4</v>
      </c>
      <c r="I5034" s="0" t="n">
        <v>0</v>
      </c>
      <c r="J5034" s="0" t="n">
        <v>152</v>
      </c>
      <c r="K5034" s="37" t="n">
        <f aca="false">E5034+Inputs!$B$5*F5034</f>
        <v>3.825</v>
      </c>
      <c r="L5034" s="37" t="n">
        <f aca="false">G5034+Inputs!$B$6*H5034</f>
        <v>5.1</v>
      </c>
      <c r="M5034" s="37" t="n">
        <f aca="false">I5034+Inputs!$B$7*J5034</f>
        <v>188.632</v>
      </c>
      <c r="N5034" s="37" t="n">
        <f aca="false">K5034+L5034+M5034</f>
        <v>197.557</v>
      </c>
    </row>
    <row r="5035" customFormat="false" ht="15" hidden="false" customHeight="false" outlineLevel="0" collapsed="false">
      <c r="A5035" s="0" t="s">
        <v>9</v>
      </c>
      <c r="B5035" s="0" t="s">
        <v>413</v>
      </c>
      <c r="C5035" s="15" t="n">
        <v>46082</v>
      </c>
      <c r="D5035" s="0" t="n">
        <v>3</v>
      </c>
      <c r="E5035" s="0" t="n">
        <v>0</v>
      </c>
      <c r="F5035" s="0" t="n">
        <v>17</v>
      </c>
      <c r="G5035" s="0" t="n">
        <v>0</v>
      </c>
      <c r="H5035" s="0" t="n">
        <v>6</v>
      </c>
      <c r="I5035" s="0" t="n">
        <v>0</v>
      </c>
      <c r="J5035" s="0" t="n">
        <v>157</v>
      </c>
      <c r="K5035" s="37" t="n">
        <f aca="false">E5035+Inputs!$B$5*F5035</f>
        <v>21.675</v>
      </c>
      <c r="L5035" s="37" t="n">
        <f aca="false">G5035+Inputs!$B$6*H5035</f>
        <v>7.65</v>
      </c>
      <c r="M5035" s="37" t="n">
        <f aca="false">I5035+Inputs!$B$7*J5035</f>
        <v>194.837</v>
      </c>
      <c r="N5035" s="37" t="n">
        <f aca="false">K5035+L5035+M5035</f>
        <v>224.162</v>
      </c>
    </row>
    <row r="5036" customFormat="false" ht="15" hidden="false" customHeight="false" outlineLevel="0" collapsed="false">
      <c r="A5036" s="0" t="s">
        <v>9</v>
      </c>
      <c r="B5036" s="0" t="s">
        <v>413</v>
      </c>
      <c r="C5036" s="15" t="n">
        <v>46113</v>
      </c>
      <c r="D5036" s="0" t="n">
        <v>3</v>
      </c>
      <c r="E5036" s="0" t="n">
        <v>0</v>
      </c>
      <c r="F5036" s="0" t="n">
        <v>15</v>
      </c>
      <c r="G5036" s="0" t="n">
        <v>0</v>
      </c>
      <c r="H5036" s="0" t="n">
        <v>5</v>
      </c>
      <c r="I5036" s="0" t="n">
        <v>0</v>
      </c>
      <c r="J5036" s="0" t="n">
        <v>107</v>
      </c>
      <c r="K5036" s="37" t="n">
        <f aca="false">E5036+Inputs!$B$5*F5036</f>
        <v>19.125</v>
      </c>
      <c r="L5036" s="37" t="n">
        <f aca="false">G5036+Inputs!$B$6*H5036</f>
        <v>6.375</v>
      </c>
      <c r="M5036" s="37" t="n">
        <f aca="false">I5036+Inputs!$B$7*J5036</f>
        <v>132.787</v>
      </c>
      <c r="N5036" s="37" t="n">
        <f aca="false">K5036+L5036+M5036</f>
        <v>158.287</v>
      </c>
    </row>
    <row r="5037" customFormat="false" ht="15" hidden="false" customHeight="false" outlineLevel="0" collapsed="false">
      <c r="A5037" s="0" t="s">
        <v>9</v>
      </c>
      <c r="B5037" s="0" t="s">
        <v>413</v>
      </c>
      <c r="C5037" s="15" t="n">
        <v>46143</v>
      </c>
      <c r="D5037" s="0" t="n">
        <v>3</v>
      </c>
      <c r="E5037" s="0" t="n">
        <v>0</v>
      </c>
      <c r="F5037" s="0" t="n">
        <v>17</v>
      </c>
      <c r="G5037" s="0" t="n">
        <v>0</v>
      </c>
      <c r="H5037" s="0" t="n">
        <v>13</v>
      </c>
      <c r="I5037" s="0" t="n">
        <v>0</v>
      </c>
      <c r="J5037" s="0" t="n">
        <v>114</v>
      </c>
      <c r="K5037" s="37" t="n">
        <f aca="false">E5037+Inputs!$B$5*F5037</f>
        <v>21.675</v>
      </c>
      <c r="L5037" s="37" t="n">
        <f aca="false">G5037+Inputs!$B$6*H5037</f>
        <v>16.575</v>
      </c>
      <c r="M5037" s="37" t="n">
        <f aca="false">I5037+Inputs!$B$7*J5037</f>
        <v>141.474</v>
      </c>
      <c r="N5037" s="37" t="n">
        <f aca="false">K5037+L5037+M5037</f>
        <v>179.724</v>
      </c>
    </row>
    <row r="5038" customFormat="false" ht="15" hidden="false" customHeight="false" outlineLevel="0" collapsed="false">
      <c r="A5038" s="0" t="s">
        <v>9</v>
      </c>
      <c r="B5038" s="0" t="s">
        <v>413</v>
      </c>
      <c r="C5038" s="15" t="n">
        <v>46174</v>
      </c>
      <c r="D5038" s="0" t="n">
        <v>3</v>
      </c>
      <c r="E5038" s="0" t="n">
        <v>0</v>
      </c>
      <c r="F5038" s="0" t="n">
        <v>18</v>
      </c>
      <c r="G5038" s="0" t="n">
        <v>0</v>
      </c>
      <c r="H5038" s="0" t="n">
        <v>16</v>
      </c>
      <c r="I5038" s="0" t="n">
        <v>0</v>
      </c>
      <c r="J5038" s="0" t="n">
        <v>168</v>
      </c>
      <c r="K5038" s="37" t="n">
        <f aca="false">E5038+Inputs!$B$5*F5038</f>
        <v>22.95</v>
      </c>
      <c r="L5038" s="37" t="n">
        <f aca="false">G5038+Inputs!$B$6*H5038</f>
        <v>20.4</v>
      </c>
      <c r="M5038" s="37" t="n">
        <f aca="false">I5038+Inputs!$B$7*J5038</f>
        <v>208.488</v>
      </c>
      <c r="N5038" s="37" t="n">
        <f aca="false">K5038+L5038+M5038</f>
        <v>251.838</v>
      </c>
    </row>
    <row r="5039" customFormat="false" ht="15" hidden="false" customHeight="false" outlineLevel="0" collapsed="false">
      <c r="A5039" s="0" t="s">
        <v>9</v>
      </c>
      <c r="B5039" s="0" t="s">
        <v>413</v>
      </c>
      <c r="C5039" s="15" t="n">
        <v>46204</v>
      </c>
      <c r="D5039" s="0" t="n">
        <v>3</v>
      </c>
      <c r="E5039" s="0" t="n">
        <v>0</v>
      </c>
      <c r="F5039" s="0" t="n">
        <v>23</v>
      </c>
      <c r="G5039" s="0" t="n">
        <v>0</v>
      </c>
      <c r="H5039" s="0" t="n">
        <v>11</v>
      </c>
      <c r="I5039" s="0" t="n">
        <v>0</v>
      </c>
      <c r="J5039" s="0" t="n">
        <v>138</v>
      </c>
      <c r="K5039" s="37" t="n">
        <f aca="false">E5039+Inputs!$B$5*F5039</f>
        <v>29.325</v>
      </c>
      <c r="L5039" s="37" t="n">
        <f aca="false">G5039+Inputs!$B$6*H5039</f>
        <v>14.025</v>
      </c>
      <c r="M5039" s="37" t="n">
        <f aca="false">I5039+Inputs!$B$7*J5039</f>
        <v>171.258</v>
      </c>
      <c r="N5039" s="37" t="n">
        <f aca="false">K5039+L5039+M5039</f>
        <v>214.608</v>
      </c>
    </row>
    <row r="5040" customFormat="false" ht="15" hidden="false" customHeight="false" outlineLevel="0" collapsed="false">
      <c r="A5040" s="0" t="s">
        <v>9</v>
      </c>
      <c r="B5040" s="0" t="s">
        <v>413</v>
      </c>
      <c r="C5040" s="15" t="n">
        <v>46235</v>
      </c>
      <c r="D5040" s="0" t="n">
        <v>3</v>
      </c>
      <c r="E5040" s="0" t="n">
        <v>0</v>
      </c>
      <c r="F5040" s="0" t="n">
        <v>14</v>
      </c>
      <c r="G5040" s="0" t="n">
        <v>0</v>
      </c>
      <c r="H5040" s="0" t="n">
        <v>16</v>
      </c>
      <c r="I5040" s="0" t="n">
        <v>0</v>
      </c>
      <c r="J5040" s="0" t="n">
        <v>127</v>
      </c>
      <c r="K5040" s="37" t="n">
        <f aca="false">E5040+Inputs!$B$5*F5040</f>
        <v>17.85</v>
      </c>
      <c r="L5040" s="37" t="n">
        <f aca="false">G5040+Inputs!$B$6*H5040</f>
        <v>20.4</v>
      </c>
      <c r="M5040" s="37" t="n">
        <f aca="false">I5040+Inputs!$B$7*J5040</f>
        <v>157.607</v>
      </c>
      <c r="N5040" s="37" t="n">
        <f aca="false">K5040+L5040+M5040</f>
        <v>195.857</v>
      </c>
    </row>
    <row r="5041" customFormat="false" ht="15" hidden="false" customHeight="false" outlineLevel="0" collapsed="false">
      <c r="A5041" s="0" t="s">
        <v>9</v>
      </c>
      <c r="B5041" s="0" t="s">
        <v>454</v>
      </c>
      <c r="C5041" s="15" t="n">
        <v>44927</v>
      </c>
      <c r="D5041" s="0" t="n">
        <v>1</v>
      </c>
      <c r="E5041" s="0" t="n">
        <v>0</v>
      </c>
      <c r="F5041" s="0" t="n">
        <v>0</v>
      </c>
      <c r="G5041" s="0" t="n">
        <v>0</v>
      </c>
      <c r="H5041" s="0" t="n">
        <v>0</v>
      </c>
      <c r="I5041" s="0" t="n">
        <v>0</v>
      </c>
      <c r="J5041" s="0" t="n">
        <v>13</v>
      </c>
      <c r="K5041" s="37" t="n">
        <f aca="false">E5041+Inputs!$B$5*F5041</f>
        <v>0</v>
      </c>
      <c r="L5041" s="37" t="n">
        <f aca="false">G5041+Inputs!$B$6*H5041</f>
        <v>0</v>
      </c>
      <c r="M5041" s="37" t="n">
        <f aca="false">I5041+Inputs!$B$7*J5041</f>
        <v>16.133</v>
      </c>
      <c r="N5041" s="37" t="n">
        <f aca="false">K5041+L5041+M5041</f>
        <v>16.133</v>
      </c>
    </row>
    <row r="5042" customFormat="false" ht="15" hidden="false" customHeight="false" outlineLevel="0" collapsed="false">
      <c r="A5042" s="0" t="s">
        <v>9</v>
      </c>
      <c r="B5042" s="0" t="s">
        <v>454</v>
      </c>
      <c r="C5042" s="15" t="n">
        <v>44958</v>
      </c>
      <c r="D5042" s="0" t="n">
        <v>1</v>
      </c>
      <c r="E5042" s="0" t="n">
        <v>0</v>
      </c>
      <c r="F5042" s="0" t="n">
        <v>0</v>
      </c>
      <c r="G5042" s="0" t="n">
        <v>0</v>
      </c>
      <c r="H5042" s="0" t="n">
        <v>0</v>
      </c>
      <c r="I5042" s="0" t="n">
        <v>0</v>
      </c>
      <c r="J5042" s="0" t="n">
        <v>7</v>
      </c>
      <c r="K5042" s="37" t="n">
        <f aca="false">E5042+Inputs!$B$5*F5042</f>
        <v>0</v>
      </c>
      <c r="L5042" s="37" t="n">
        <f aca="false">G5042+Inputs!$B$6*H5042</f>
        <v>0</v>
      </c>
      <c r="M5042" s="37" t="n">
        <f aca="false">I5042+Inputs!$B$7*J5042</f>
        <v>8.687</v>
      </c>
      <c r="N5042" s="37" t="n">
        <f aca="false">K5042+L5042+M5042</f>
        <v>8.687</v>
      </c>
    </row>
    <row r="5043" customFormat="false" ht="15" hidden="false" customHeight="false" outlineLevel="0" collapsed="false">
      <c r="A5043" s="0" t="s">
        <v>9</v>
      </c>
      <c r="B5043" s="0" t="s">
        <v>454</v>
      </c>
      <c r="C5043" s="15" t="n">
        <v>44986</v>
      </c>
      <c r="D5043" s="0" t="n">
        <v>1</v>
      </c>
      <c r="E5043" s="0" t="n">
        <v>0</v>
      </c>
      <c r="F5043" s="0" t="n">
        <v>0</v>
      </c>
      <c r="G5043" s="0" t="n">
        <v>0</v>
      </c>
      <c r="H5043" s="0" t="n">
        <v>0</v>
      </c>
      <c r="I5043" s="0" t="n">
        <v>0</v>
      </c>
      <c r="J5043" s="0" t="n">
        <v>1</v>
      </c>
      <c r="K5043" s="37" t="n">
        <f aca="false">E5043+Inputs!$B$5*F5043</f>
        <v>0</v>
      </c>
      <c r="L5043" s="37" t="n">
        <f aca="false">G5043+Inputs!$B$6*H5043</f>
        <v>0</v>
      </c>
      <c r="M5043" s="37" t="n">
        <f aca="false">I5043+Inputs!$B$7*J5043</f>
        <v>1.241</v>
      </c>
      <c r="N5043" s="37" t="n">
        <f aca="false">K5043+L5043+M5043</f>
        <v>1.241</v>
      </c>
    </row>
    <row r="5044" customFormat="false" ht="15" hidden="false" customHeight="false" outlineLevel="0" collapsed="false">
      <c r="A5044" s="0" t="s">
        <v>9</v>
      </c>
      <c r="B5044" s="0" t="s">
        <v>454</v>
      </c>
      <c r="C5044" s="15" t="n">
        <v>45017</v>
      </c>
      <c r="D5044" s="0" t="n">
        <v>1</v>
      </c>
      <c r="E5044" s="0" t="n">
        <v>0</v>
      </c>
      <c r="F5044" s="0" t="n">
        <v>0</v>
      </c>
      <c r="G5044" s="0" t="n">
        <v>0</v>
      </c>
      <c r="H5044" s="0" t="n">
        <v>0</v>
      </c>
      <c r="I5044" s="0" t="n">
        <v>0</v>
      </c>
      <c r="J5044" s="0" t="n">
        <v>3</v>
      </c>
      <c r="K5044" s="37" t="n">
        <f aca="false">E5044+Inputs!$B$5*F5044</f>
        <v>0</v>
      </c>
      <c r="L5044" s="37" t="n">
        <f aca="false">G5044+Inputs!$B$6*H5044</f>
        <v>0</v>
      </c>
      <c r="M5044" s="37" t="n">
        <f aca="false">I5044+Inputs!$B$7*J5044</f>
        <v>3.723</v>
      </c>
      <c r="N5044" s="37" t="n">
        <f aca="false">K5044+L5044+M5044</f>
        <v>3.723</v>
      </c>
    </row>
    <row r="5045" customFormat="false" ht="15" hidden="false" customHeight="false" outlineLevel="0" collapsed="false">
      <c r="A5045" s="0" t="s">
        <v>9</v>
      </c>
      <c r="B5045" s="0" t="s">
        <v>454</v>
      </c>
      <c r="C5045" s="15" t="n">
        <v>45047</v>
      </c>
      <c r="D5045" s="0" t="n">
        <v>1</v>
      </c>
      <c r="E5045" s="0" t="n">
        <v>0</v>
      </c>
      <c r="F5045" s="0" t="n">
        <v>0</v>
      </c>
      <c r="G5045" s="0" t="n">
        <v>0</v>
      </c>
      <c r="H5045" s="0" t="n">
        <v>0</v>
      </c>
      <c r="I5045" s="0" t="n">
        <v>0</v>
      </c>
      <c r="J5045" s="0" t="n">
        <v>7</v>
      </c>
      <c r="K5045" s="37" t="n">
        <f aca="false">E5045+Inputs!$B$5*F5045</f>
        <v>0</v>
      </c>
      <c r="L5045" s="37" t="n">
        <f aca="false">G5045+Inputs!$B$6*H5045</f>
        <v>0</v>
      </c>
      <c r="M5045" s="37" t="n">
        <f aca="false">I5045+Inputs!$B$7*J5045</f>
        <v>8.687</v>
      </c>
      <c r="N5045" s="37" t="n">
        <f aca="false">K5045+L5045+M5045</f>
        <v>8.687</v>
      </c>
    </row>
    <row r="5046" customFormat="false" ht="15" hidden="false" customHeight="false" outlineLevel="0" collapsed="false">
      <c r="A5046" s="0" t="s">
        <v>9</v>
      </c>
      <c r="B5046" s="0" t="s">
        <v>454</v>
      </c>
      <c r="C5046" s="15" t="n">
        <v>45078</v>
      </c>
      <c r="D5046" s="0" t="n">
        <v>1</v>
      </c>
      <c r="E5046" s="0" t="n">
        <v>0</v>
      </c>
      <c r="F5046" s="0" t="n">
        <v>0</v>
      </c>
      <c r="G5046" s="0" t="n">
        <v>0</v>
      </c>
      <c r="H5046" s="0" t="n">
        <v>0</v>
      </c>
      <c r="I5046" s="0" t="n">
        <v>0</v>
      </c>
      <c r="J5046" s="0" t="n">
        <v>16</v>
      </c>
      <c r="K5046" s="37" t="n">
        <f aca="false">E5046+Inputs!$B$5*F5046</f>
        <v>0</v>
      </c>
      <c r="L5046" s="37" t="n">
        <f aca="false">G5046+Inputs!$B$6*H5046</f>
        <v>0</v>
      </c>
      <c r="M5046" s="37" t="n">
        <f aca="false">I5046+Inputs!$B$7*J5046</f>
        <v>19.856</v>
      </c>
      <c r="N5046" s="37" t="n">
        <f aca="false">K5046+L5046+M5046</f>
        <v>19.856</v>
      </c>
    </row>
    <row r="5047" customFormat="false" ht="15" hidden="false" customHeight="false" outlineLevel="0" collapsed="false">
      <c r="A5047" s="0" t="s">
        <v>9</v>
      </c>
      <c r="B5047" s="0" t="s">
        <v>454</v>
      </c>
      <c r="C5047" s="15" t="n">
        <v>45108</v>
      </c>
      <c r="D5047" s="0" t="n">
        <v>1</v>
      </c>
      <c r="E5047" s="0" t="n">
        <v>0</v>
      </c>
      <c r="F5047" s="0" t="n">
        <v>0</v>
      </c>
      <c r="G5047" s="0" t="n">
        <v>0</v>
      </c>
      <c r="H5047" s="0" t="n">
        <v>0</v>
      </c>
      <c r="I5047" s="0" t="n">
        <v>0</v>
      </c>
      <c r="J5047" s="0" t="n">
        <v>2</v>
      </c>
      <c r="K5047" s="37" t="n">
        <f aca="false">E5047+Inputs!$B$5*F5047</f>
        <v>0</v>
      </c>
      <c r="L5047" s="37" t="n">
        <f aca="false">G5047+Inputs!$B$6*H5047</f>
        <v>0</v>
      </c>
      <c r="M5047" s="37" t="n">
        <f aca="false">I5047+Inputs!$B$7*J5047</f>
        <v>2.482</v>
      </c>
      <c r="N5047" s="37" t="n">
        <f aca="false">K5047+L5047+M5047</f>
        <v>2.482</v>
      </c>
    </row>
    <row r="5048" customFormat="false" ht="15" hidden="false" customHeight="false" outlineLevel="0" collapsed="false">
      <c r="A5048" s="0" t="s">
        <v>9</v>
      </c>
      <c r="B5048" s="0" t="s">
        <v>454</v>
      </c>
      <c r="C5048" s="15" t="n">
        <v>45139</v>
      </c>
      <c r="D5048" s="0" t="n">
        <v>1</v>
      </c>
      <c r="E5048" s="0" t="n">
        <v>0</v>
      </c>
      <c r="F5048" s="0" t="n">
        <v>0</v>
      </c>
      <c r="G5048" s="0" t="n">
        <v>0</v>
      </c>
      <c r="H5048" s="0" t="n">
        <v>0</v>
      </c>
      <c r="I5048" s="0" t="n">
        <v>0</v>
      </c>
      <c r="J5048" s="0" t="n">
        <v>9</v>
      </c>
      <c r="K5048" s="37" t="n">
        <f aca="false">E5048+Inputs!$B$5*F5048</f>
        <v>0</v>
      </c>
      <c r="L5048" s="37" t="n">
        <f aca="false">G5048+Inputs!$B$6*H5048</f>
        <v>0</v>
      </c>
      <c r="M5048" s="37" t="n">
        <f aca="false">I5048+Inputs!$B$7*J5048</f>
        <v>11.169</v>
      </c>
      <c r="N5048" s="37" t="n">
        <f aca="false">K5048+L5048+M5048</f>
        <v>11.169</v>
      </c>
    </row>
    <row r="5049" customFormat="false" ht="15" hidden="false" customHeight="false" outlineLevel="0" collapsed="false">
      <c r="A5049" s="0" t="s">
        <v>9</v>
      </c>
      <c r="B5049" s="0" t="s">
        <v>454</v>
      </c>
      <c r="C5049" s="15" t="n">
        <v>45170</v>
      </c>
      <c r="D5049" s="0" t="n">
        <v>1</v>
      </c>
      <c r="E5049" s="0" t="n">
        <v>0</v>
      </c>
      <c r="F5049" s="0" t="n">
        <v>0</v>
      </c>
      <c r="G5049" s="0" t="n">
        <v>0</v>
      </c>
      <c r="H5049" s="0" t="n">
        <v>0</v>
      </c>
      <c r="I5049" s="0" t="n">
        <v>0</v>
      </c>
      <c r="J5049" s="0" t="n">
        <v>13</v>
      </c>
      <c r="K5049" s="37" t="n">
        <f aca="false">E5049+Inputs!$B$5*F5049</f>
        <v>0</v>
      </c>
      <c r="L5049" s="37" t="n">
        <f aca="false">G5049+Inputs!$B$6*H5049</f>
        <v>0</v>
      </c>
      <c r="M5049" s="37" t="n">
        <f aca="false">I5049+Inputs!$B$7*J5049</f>
        <v>16.133</v>
      </c>
      <c r="N5049" s="37" t="n">
        <f aca="false">K5049+L5049+M5049</f>
        <v>16.133</v>
      </c>
    </row>
    <row r="5050" customFormat="false" ht="15" hidden="false" customHeight="false" outlineLevel="0" collapsed="false">
      <c r="A5050" s="0" t="s">
        <v>9</v>
      </c>
      <c r="B5050" s="0" t="s">
        <v>454</v>
      </c>
      <c r="C5050" s="15" t="n">
        <v>45200</v>
      </c>
      <c r="D5050" s="0" t="n">
        <v>1</v>
      </c>
      <c r="E5050" s="0" t="n">
        <v>0</v>
      </c>
      <c r="F5050" s="0" t="n">
        <v>0</v>
      </c>
      <c r="G5050" s="0" t="n">
        <v>0</v>
      </c>
      <c r="H5050" s="0" t="n">
        <v>0</v>
      </c>
      <c r="I5050" s="0" t="n">
        <v>0</v>
      </c>
      <c r="J5050" s="0" t="n">
        <v>4</v>
      </c>
      <c r="K5050" s="37" t="n">
        <f aca="false">E5050+Inputs!$B$5*F5050</f>
        <v>0</v>
      </c>
      <c r="L5050" s="37" t="n">
        <f aca="false">G5050+Inputs!$B$6*H5050</f>
        <v>0</v>
      </c>
      <c r="M5050" s="37" t="n">
        <f aca="false">I5050+Inputs!$B$7*J5050</f>
        <v>4.964</v>
      </c>
      <c r="N5050" s="37" t="n">
        <f aca="false">K5050+L5050+M5050</f>
        <v>4.964</v>
      </c>
    </row>
    <row r="5051" customFormat="false" ht="15" hidden="false" customHeight="false" outlineLevel="0" collapsed="false">
      <c r="A5051" s="0" t="s">
        <v>9</v>
      </c>
      <c r="B5051" s="0" t="s">
        <v>454</v>
      </c>
      <c r="C5051" s="15" t="n">
        <v>45231</v>
      </c>
      <c r="D5051" s="0" t="n">
        <v>1</v>
      </c>
      <c r="E5051" s="0" t="n">
        <v>0</v>
      </c>
      <c r="F5051" s="0" t="n">
        <v>0</v>
      </c>
      <c r="G5051" s="0" t="n">
        <v>0</v>
      </c>
      <c r="H5051" s="0" t="n">
        <v>0</v>
      </c>
      <c r="I5051" s="0" t="n">
        <v>0</v>
      </c>
      <c r="J5051" s="0" t="n">
        <v>15</v>
      </c>
      <c r="K5051" s="37" t="n">
        <f aca="false">E5051+Inputs!$B$5*F5051</f>
        <v>0</v>
      </c>
      <c r="L5051" s="37" t="n">
        <f aca="false">G5051+Inputs!$B$6*H5051</f>
        <v>0</v>
      </c>
      <c r="M5051" s="37" t="n">
        <f aca="false">I5051+Inputs!$B$7*J5051</f>
        <v>18.615</v>
      </c>
      <c r="N5051" s="37" t="n">
        <f aca="false">K5051+L5051+M5051</f>
        <v>18.615</v>
      </c>
    </row>
    <row r="5052" customFormat="false" ht="15" hidden="false" customHeight="false" outlineLevel="0" collapsed="false">
      <c r="A5052" s="0" t="s">
        <v>9</v>
      </c>
      <c r="B5052" s="0" t="s">
        <v>454</v>
      </c>
      <c r="C5052" s="15" t="n">
        <v>45261</v>
      </c>
      <c r="D5052" s="0" t="n">
        <v>1</v>
      </c>
      <c r="E5052" s="0" t="n">
        <v>0</v>
      </c>
      <c r="F5052" s="0" t="n">
        <v>0</v>
      </c>
      <c r="G5052" s="0" t="n">
        <v>0</v>
      </c>
      <c r="H5052" s="0" t="n">
        <v>0</v>
      </c>
      <c r="I5052" s="0" t="n">
        <v>0</v>
      </c>
      <c r="J5052" s="0" t="n">
        <v>7</v>
      </c>
      <c r="K5052" s="37" t="n">
        <f aca="false">E5052+Inputs!$B$5*F5052</f>
        <v>0</v>
      </c>
      <c r="L5052" s="37" t="n">
        <f aca="false">G5052+Inputs!$B$6*H5052</f>
        <v>0</v>
      </c>
      <c r="M5052" s="37" t="n">
        <f aca="false">I5052+Inputs!$B$7*J5052</f>
        <v>8.687</v>
      </c>
      <c r="N5052" s="37" t="n">
        <f aca="false">K5052+L5052+M5052</f>
        <v>8.687</v>
      </c>
    </row>
    <row r="5053" customFormat="false" ht="15" hidden="false" customHeight="false" outlineLevel="0" collapsed="false">
      <c r="A5053" s="0" t="s">
        <v>9</v>
      </c>
      <c r="B5053" s="0" t="s">
        <v>454</v>
      </c>
      <c r="C5053" s="15" t="n">
        <v>45292</v>
      </c>
      <c r="D5053" s="0" t="n">
        <v>1</v>
      </c>
      <c r="E5053" s="0" t="n">
        <v>0</v>
      </c>
      <c r="F5053" s="0" t="n">
        <v>0</v>
      </c>
      <c r="G5053" s="0" t="n">
        <v>0</v>
      </c>
      <c r="H5053" s="0" t="n">
        <v>0</v>
      </c>
      <c r="I5053" s="0" t="n">
        <v>0</v>
      </c>
      <c r="J5053" s="0" t="n">
        <v>5</v>
      </c>
      <c r="K5053" s="37" t="n">
        <f aca="false">E5053+Inputs!$B$5*F5053</f>
        <v>0</v>
      </c>
      <c r="L5053" s="37" t="n">
        <f aca="false">G5053+Inputs!$B$6*H5053</f>
        <v>0</v>
      </c>
      <c r="M5053" s="37" t="n">
        <f aca="false">I5053+Inputs!$B$7*J5053</f>
        <v>6.205</v>
      </c>
      <c r="N5053" s="37" t="n">
        <f aca="false">K5053+L5053+M5053</f>
        <v>6.205</v>
      </c>
    </row>
    <row r="5054" customFormat="false" ht="15" hidden="false" customHeight="false" outlineLevel="0" collapsed="false">
      <c r="A5054" s="0" t="s">
        <v>9</v>
      </c>
      <c r="B5054" s="0" t="s">
        <v>454</v>
      </c>
      <c r="C5054" s="15" t="n">
        <v>45323</v>
      </c>
      <c r="D5054" s="0" t="n">
        <v>1</v>
      </c>
      <c r="E5054" s="0" t="n">
        <v>0</v>
      </c>
      <c r="F5054" s="0" t="n">
        <v>0</v>
      </c>
      <c r="G5054" s="0" t="n">
        <v>0</v>
      </c>
      <c r="H5054" s="0" t="n">
        <v>0</v>
      </c>
      <c r="I5054" s="0" t="n">
        <v>0</v>
      </c>
      <c r="J5054" s="0" t="n">
        <v>3</v>
      </c>
      <c r="K5054" s="37" t="n">
        <f aca="false">E5054+Inputs!$B$5*F5054</f>
        <v>0</v>
      </c>
      <c r="L5054" s="37" t="n">
        <f aca="false">G5054+Inputs!$B$6*H5054</f>
        <v>0</v>
      </c>
      <c r="M5054" s="37" t="n">
        <f aca="false">I5054+Inputs!$B$7*J5054</f>
        <v>3.723</v>
      </c>
      <c r="N5054" s="37" t="n">
        <f aca="false">K5054+L5054+M5054</f>
        <v>3.723</v>
      </c>
    </row>
    <row r="5055" customFormat="false" ht="15" hidden="false" customHeight="false" outlineLevel="0" collapsed="false">
      <c r="A5055" s="0" t="s">
        <v>9</v>
      </c>
      <c r="B5055" s="0" t="s">
        <v>454</v>
      </c>
      <c r="C5055" s="15" t="n">
        <v>45352</v>
      </c>
      <c r="D5055" s="0" t="n">
        <v>1</v>
      </c>
      <c r="E5055" s="0" t="n">
        <v>0</v>
      </c>
      <c r="F5055" s="0" t="n">
        <v>0</v>
      </c>
      <c r="G5055" s="0" t="n">
        <v>0</v>
      </c>
      <c r="H5055" s="0" t="n">
        <v>0</v>
      </c>
      <c r="I5055" s="0" t="n">
        <v>0</v>
      </c>
      <c r="J5055" s="0" t="n">
        <v>3</v>
      </c>
      <c r="K5055" s="37" t="n">
        <f aca="false">E5055+Inputs!$B$5*F5055</f>
        <v>0</v>
      </c>
      <c r="L5055" s="37" t="n">
        <f aca="false">G5055+Inputs!$B$6*H5055</f>
        <v>0</v>
      </c>
      <c r="M5055" s="37" t="n">
        <f aca="false">I5055+Inputs!$B$7*J5055</f>
        <v>3.723</v>
      </c>
      <c r="N5055" s="37" t="n">
        <f aca="false">K5055+L5055+M5055</f>
        <v>3.723</v>
      </c>
    </row>
    <row r="5056" customFormat="false" ht="15" hidden="false" customHeight="false" outlineLevel="0" collapsed="false">
      <c r="A5056" s="0" t="s">
        <v>9</v>
      </c>
      <c r="B5056" s="0" t="s">
        <v>454</v>
      </c>
      <c r="C5056" s="15" t="n">
        <v>45383</v>
      </c>
      <c r="D5056" s="0" t="n">
        <v>1</v>
      </c>
      <c r="E5056" s="0" t="n">
        <v>0</v>
      </c>
      <c r="F5056" s="0" t="n">
        <v>1</v>
      </c>
      <c r="G5056" s="0" t="n">
        <v>0</v>
      </c>
      <c r="H5056" s="0" t="n">
        <v>0</v>
      </c>
      <c r="I5056" s="0" t="n">
        <v>0</v>
      </c>
      <c r="J5056" s="0" t="n">
        <v>5</v>
      </c>
      <c r="K5056" s="37" t="n">
        <f aca="false">E5056+Inputs!$B$5*F5056</f>
        <v>1.275</v>
      </c>
      <c r="L5056" s="37" t="n">
        <f aca="false">G5056+Inputs!$B$6*H5056</f>
        <v>0</v>
      </c>
      <c r="M5056" s="37" t="n">
        <f aca="false">I5056+Inputs!$B$7*J5056</f>
        <v>6.205</v>
      </c>
      <c r="N5056" s="37" t="n">
        <f aca="false">K5056+L5056+M5056</f>
        <v>7.48</v>
      </c>
    </row>
    <row r="5057" customFormat="false" ht="15" hidden="false" customHeight="false" outlineLevel="0" collapsed="false">
      <c r="A5057" s="0" t="s">
        <v>9</v>
      </c>
      <c r="B5057" s="0" t="s">
        <v>454</v>
      </c>
      <c r="C5057" s="15" t="n">
        <v>45413</v>
      </c>
      <c r="D5057" s="0" t="n">
        <v>1</v>
      </c>
      <c r="E5057" s="0" t="n">
        <v>0</v>
      </c>
      <c r="F5057" s="0" t="n">
        <v>0</v>
      </c>
      <c r="G5057" s="0" t="n">
        <v>0</v>
      </c>
      <c r="H5057" s="0" t="n">
        <v>0</v>
      </c>
      <c r="I5057" s="0" t="n">
        <v>0</v>
      </c>
      <c r="J5057" s="0" t="n">
        <v>4</v>
      </c>
      <c r="K5057" s="37" t="n">
        <f aca="false">E5057+Inputs!$B$5*F5057</f>
        <v>0</v>
      </c>
      <c r="L5057" s="37" t="n">
        <f aca="false">G5057+Inputs!$B$6*H5057</f>
        <v>0</v>
      </c>
      <c r="M5057" s="37" t="n">
        <f aca="false">I5057+Inputs!$B$7*J5057</f>
        <v>4.964</v>
      </c>
      <c r="N5057" s="37" t="n">
        <f aca="false">K5057+L5057+M5057</f>
        <v>4.964</v>
      </c>
    </row>
    <row r="5058" customFormat="false" ht="15" hidden="false" customHeight="false" outlineLevel="0" collapsed="false">
      <c r="A5058" s="0" t="s">
        <v>9</v>
      </c>
      <c r="B5058" s="0" t="s">
        <v>454</v>
      </c>
      <c r="C5058" s="15" t="n">
        <v>45444</v>
      </c>
      <c r="D5058" s="0" t="n">
        <v>1</v>
      </c>
      <c r="E5058" s="0" t="n">
        <v>0</v>
      </c>
      <c r="F5058" s="0" t="n">
        <v>0</v>
      </c>
      <c r="G5058" s="0" t="n">
        <v>0</v>
      </c>
      <c r="H5058" s="0" t="n">
        <v>0</v>
      </c>
      <c r="I5058" s="0" t="n">
        <v>0</v>
      </c>
      <c r="J5058" s="0" t="n">
        <v>9</v>
      </c>
      <c r="K5058" s="37" t="n">
        <f aca="false">E5058+Inputs!$B$5*F5058</f>
        <v>0</v>
      </c>
      <c r="L5058" s="37" t="n">
        <f aca="false">G5058+Inputs!$B$6*H5058</f>
        <v>0</v>
      </c>
      <c r="M5058" s="37" t="n">
        <f aca="false">I5058+Inputs!$B$7*J5058</f>
        <v>11.169</v>
      </c>
      <c r="N5058" s="37" t="n">
        <f aca="false">K5058+L5058+M5058</f>
        <v>11.169</v>
      </c>
    </row>
    <row r="5059" customFormat="false" ht="15" hidden="false" customHeight="false" outlineLevel="0" collapsed="false">
      <c r="A5059" s="0" t="s">
        <v>9</v>
      </c>
      <c r="B5059" s="0" t="s">
        <v>454</v>
      </c>
      <c r="C5059" s="15" t="n">
        <v>45474</v>
      </c>
      <c r="D5059" s="0" t="n">
        <v>1</v>
      </c>
      <c r="E5059" s="0" t="n">
        <v>0</v>
      </c>
      <c r="F5059" s="0" t="n">
        <v>0</v>
      </c>
      <c r="G5059" s="0" t="n">
        <v>0</v>
      </c>
      <c r="H5059" s="0" t="n">
        <v>0</v>
      </c>
      <c r="I5059" s="0" t="n">
        <v>0</v>
      </c>
      <c r="J5059" s="0" t="n">
        <v>8</v>
      </c>
      <c r="K5059" s="37" t="n">
        <f aca="false">E5059+Inputs!$B$5*F5059</f>
        <v>0</v>
      </c>
      <c r="L5059" s="37" t="n">
        <f aca="false">G5059+Inputs!$B$6*H5059</f>
        <v>0</v>
      </c>
      <c r="M5059" s="37" t="n">
        <f aca="false">I5059+Inputs!$B$7*J5059</f>
        <v>9.928</v>
      </c>
      <c r="N5059" s="37" t="n">
        <f aca="false">K5059+L5059+M5059</f>
        <v>9.928</v>
      </c>
    </row>
    <row r="5060" customFormat="false" ht="15" hidden="false" customHeight="false" outlineLevel="0" collapsed="false">
      <c r="A5060" s="0" t="s">
        <v>9</v>
      </c>
      <c r="B5060" s="0" t="s">
        <v>454</v>
      </c>
      <c r="C5060" s="15" t="n">
        <v>45505</v>
      </c>
      <c r="D5060" s="0" t="n">
        <v>1</v>
      </c>
      <c r="E5060" s="0" t="n">
        <v>0</v>
      </c>
      <c r="F5060" s="0" t="n">
        <v>0</v>
      </c>
      <c r="G5060" s="0" t="n">
        <v>0</v>
      </c>
      <c r="H5060" s="0" t="n">
        <v>0</v>
      </c>
      <c r="I5060" s="0" t="n">
        <v>0</v>
      </c>
      <c r="J5060" s="0" t="n">
        <v>6</v>
      </c>
      <c r="K5060" s="37" t="n">
        <f aca="false">E5060+Inputs!$B$5*F5060</f>
        <v>0</v>
      </c>
      <c r="L5060" s="37" t="n">
        <f aca="false">G5060+Inputs!$B$6*H5060</f>
        <v>0</v>
      </c>
      <c r="M5060" s="37" t="n">
        <f aca="false">I5060+Inputs!$B$7*J5060</f>
        <v>7.446</v>
      </c>
      <c r="N5060" s="37" t="n">
        <f aca="false">K5060+L5060+M5060</f>
        <v>7.446</v>
      </c>
    </row>
    <row r="5061" customFormat="false" ht="15" hidden="false" customHeight="false" outlineLevel="0" collapsed="false">
      <c r="A5061" s="0" t="s">
        <v>9</v>
      </c>
      <c r="B5061" s="0" t="s">
        <v>454</v>
      </c>
      <c r="C5061" s="15" t="n">
        <v>45536</v>
      </c>
      <c r="D5061" s="0" t="n">
        <v>1</v>
      </c>
      <c r="E5061" s="0" t="n">
        <v>0</v>
      </c>
      <c r="F5061" s="0" t="n">
        <v>0</v>
      </c>
      <c r="G5061" s="0" t="n">
        <v>0</v>
      </c>
      <c r="H5061" s="0" t="n">
        <v>0</v>
      </c>
      <c r="I5061" s="0" t="n">
        <v>0</v>
      </c>
      <c r="J5061" s="0" t="n">
        <v>14</v>
      </c>
      <c r="K5061" s="37" t="n">
        <f aca="false">E5061+Inputs!$B$5*F5061</f>
        <v>0</v>
      </c>
      <c r="L5061" s="37" t="n">
        <f aca="false">G5061+Inputs!$B$6*H5061</f>
        <v>0</v>
      </c>
      <c r="M5061" s="37" t="n">
        <f aca="false">I5061+Inputs!$B$7*J5061</f>
        <v>17.374</v>
      </c>
      <c r="N5061" s="37" t="n">
        <f aca="false">K5061+L5061+M5061</f>
        <v>17.374</v>
      </c>
    </row>
    <row r="5062" customFormat="false" ht="15" hidden="false" customHeight="false" outlineLevel="0" collapsed="false">
      <c r="A5062" s="0" t="s">
        <v>9</v>
      </c>
      <c r="B5062" s="0" t="s">
        <v>454</v>
      </c>
      <c r="C5062" s="15" t="n">
        <v>45566</v>
      </c>
      <c r="D5062" s="0" t="n">
        <v>1</v>
      </c>
      <c r="E5062" s="0" t="n">
        <v>0</v>
      </c>
      <c r="F5062" s="0" t="n">
        <v>0</v>
      </c>
      <c r="G5062" s="0" t="n">
        <v>0</v>
      </c>
      <c r="H5062" s="0" t="n">
        <v>0</v>
      </c>
      <c r="I5062" s="0" t="n">
        <v>0</v>
      </c>
      <c r="J5062" s="0" t="n">
        <v>10</v>
      </c>
      <c r="K5062" s="37" t="n">
        <f aca="false">E5062+Inputs!$B$5*F5062</f>
        <v>0</v>
      </c>
      <c r="L5062" s="37" t="n">
        <f aca="false">G5062+Inputs!$B$6*H5062</f>
        <v>0</v>
      </c>
      <c r="M5062" s="37" t="n">
        <f aca="false">I5062+Inputs!$B$7*J5062</f>
        <v>12.41</v>
      </c>
      <c r="N5062" s="37" t="n">
        <f aca="false">K5062+L5062+M5062</f>
        <v>12.41</v>
      </c>
    </row>
    <row r="5063" customFormat="false" ht="15" hidden="false" customHeight="false" outlineLevel="0" collapsed="false">
      <c r="A5063" s="0" t="s">
        <v>9</v>
      </c>
      <c r="B5063" s="0" t="s">
        <v>454</v>
      </c>
      <c r="C5063" s="15" t="n">
        <v>45597</v>
      </c>
      <c r="D5063" s="0" t="n">
        <v>1</v>
      </c>
      <c r="E5063" s="0" t="n">
        <v>0</v>
      </c>
      <c r="F5063" s="0" t="n">
        <v>0</v>
      </c>
      <c r="G5063" s="0" t="n">
        <v>0</v>
      </c>
      <c r="H5063" s="0" t="n">
        <v>1</v>
      </c>
      <c r="I5063" s="0" t="n">
        <v>0</v>
      </c>
      <c r="J5063" s="0" t="n">
        <v>9</v>
      </c>
      <c r="K5063" s="37" t="n">
        <f aca="false">E5063+Inputs!$B$5*F5063</f>
        <v>0</v>
      </c>
      <c r="L5063" s="37" t="n">
        <f aca="false">G5063+Inputs!$B$6*H5063</f>
        <v>1.275</v>
      </c>
      <c r="M5063" s="37" t="n">
        <f aca="false">I5063+Inputs!$B$7*J5063</f>
        <v>11.169</v>
      </c>
      <c r="N5063" s="37" t="n">
        <f aca="false">K5063+L5063+M5063</f>
        <v>12.444</v>
      </c>
    </row>
    <row r="5064" customFormat="false" ht="15" hidden="false" customHeight="false" outlineLevel="0" collapsed="false">
      <c r="A5064" s="0" t="s">
        <v>9</v>
      </c>
      <c r="B5064" s="0" t="s">
        <v>454</v>
      </c>
      <c r="C5064" s="15" t="n">
        <v>45627</v>
      </c>
      <c r="D5064" s="0" t="n">
        <v>1</v>
      </c>
      <c r="E5064" s="0" t="n">
        <v>0</v>
      </c>
      <c r="F5064" s="0" t="n">
        <v>0</v>
      </c>
      <c r="G5064" s="0" t="n">
        <v>0</v>
      </c>
      <c r="H5064" s="0" t="n">
        <v>0</v>
      </c>
      <c r="I5064" s="0" t="n">
        <v>0</v>
      </c>
      <c r="J5064" s="0" t="n">
        <v>7</v>
      </c>
      <c r="K5064" s="37" t="n">
        <f aca="false">E5064+Inputs!$B$5*F5064</f>
        <v>0</v>
      </c>
      <c r="L5064" s="37" t="n">
        <f aca="false">G5064+Inputs!$B$6*H5064</f>
        <v>0</v>
      </c>
      <c r="M5064" s="37" t="n">
        <f aca="false">I5064+Inputs!$B$7*J5064</f>
        <v>8.687</v>
      </c>
      <c r="N5064" s="37" t="n">
        <f aca="false">K5064+L5064+M5064</f>
        <v>8.687</v>
      </c>
    </row>
    <row r="5065" customFormat="false" ht="15" hidden="false" customHeight="false" outlineLevel="0" collapsed="false">
      <c r="A5065" s="0" t="s">
        <v>9</v>
      </c>
      <c r="B5065" s="0" t="s">
        <v>454</v>
      </c>
      <c r="C5065" s="15" t="n">
        <v>45689</v>
      </c>
      <c r="D5065" s="0" t="n">
        <v>1</v>
      </c>
      <c r="E5065" s="0" t="n">
        <v>0</v>
      </c>
      <c r="F5065" s="0" t="n">
        <v>0</v>
      </c>
      <c r="G5065" s="0" t="n">
        <v>0</v>
      </c>
      <c r="H5065" s="0" t="n">
        <v>0</v>
      </c>
      <c r="I5065" s="0" t="n">
        <v>0</v>
      </c>
      <c r="J5065" s="0" t="n">
        <v>12</v>
      </c>
      <c r="K5065" s="37" t="n">
        <f aca="false">E5065+Inputs!$B$5*F5065</f>
        <v>0</v>
      </c>
      <c r="L5065" s="37" t="n">
        <f aca="false">G5065+Inputs!$B$6*H5065</f>
        <v>0</v>
      </c>
      <c r="M5065" s="37" t="n">
        <f aca="false">I5065+Inputs!$B$7*J5065</f>
        <v>14.892</v>
      </c>
      <c r="N5065" s="37" t="n">
        <f aca="false">K5065+L5065+M5065</f>
        <v>14.892</v>
      </c>
    </row>
    <row r="5066" customFormat="false" ht="15" hidden="false" customHeight="false" outlineLevel="0" collapsed="false">
      <c r="A5066" s="0" t="s">
        <v>9</v>
      </c>
      <c r="B5066" s="0" t="s">
        <v>454</v>
      </c>
      <c r="C5066" s="15" t="n">
        <v>45717</v>
      </c>
      <c r="D5066" s="0" t="n">
        <v>1</v>
      </c>
      <c r="E5066" s="0" t="n">
        <v>0</v>
      </c>
      <c r="F5066" s="0" t="n">
        <v>0</v>
      </c>
      <c r="G5066" s="0" t="n">
        <v>0</v>
      </c>
      <c r="H5066" s="0" t="n">
        <v>0</v>
      </c>
      <c r="I5066" s="0" t="n">
        <v>0</v>
      </c>
      <c r="J5066" s="0" t="n">
        <v>7</v>
      </c>
      <c r="K5066" s="37" t="n">
        <f aca="false">E5066+Inputs!$B$5*F5066</f>
        <v>0</v>
      </c>
      <c r="L5066" s="37" t="n">
        <f aca="false">G5066+Inputs!$B$6*H5066</f>
        <v>0</v>
      </c>
      <c r="M5066" s="37" t="n">
        <f aca="false">I5066+Inputs!$B$7*J5066</f>
        <v>8.687</v>
      </c>
      <c r="N5066" s="37" t="n">
        <f aca="false">K5066+L5066+M5066</f>
        <v>8.687</v>
      </c>
    </row>
    <row r="5067" customFormat="false" ht="15" hidden="false" customHeight="false" outlineLevel="0" collapsed="false">
      <c r="A5067" s="0" t="s">
        <v>9</v>
      </c>
      <c r="B5067" s="0" t="s">
        <v>454</v>
      </c>
      <c r="C5067" s="15" t="n">
        <v>45748</v>
      </c>
      <c r="D5067" s="0" t="n">
        <v>1</v>
      </c>
      <c r="E5067" s="0" t="n">
        <v>0</v>
      </c>
      <c r="F5067" s="0" t="n">
        <v>0</v>
      </c>
      <c r="G5067" s="0" t="n">
        <v>0</v>
      </c>
      <c r="H5067" s="0" t="n">
        <v>0</v>
      </c>
      <c r="I5067" s="0" t="n">
        <v>0</v>
      </c>
      <c r="J5067" s="0" t="n">
        <v>9</v>
      </c>
      <c r="K5067" s="37" t="n">
        <f aca="false">E5067+Inputs!$B$5*F5067</f>
        <v>0</v>
      </c>
      <c r="L5067" s="37" t="n">
        <f aca="false">G5067+Inputs!$B$6*H5067</f>
        <v>0</v>
      </c>
      <c r="M5067" s="37" t="n">
        <f aca="false">I5067+Inputs!$B$7*J5067</f>
        <v>11.169</v>
      </c>
      <c r="N5067" s="37" t="n">
        <f aca="false">K5067+L5067+M5067</f>
        <v>11.169</v>
      </c>
    </row>
    <row r="5068" customFormat="false" ht="15" hidden="false" customHeight="false" outlineLevel="0" collapsed="false">
      <c r="A5068" s="0" t="s">
        <v>9</v>
      </c>
      <c r="B5068" s="0" t="s">
        <v>454</v>
      </c>
      <c r="C5068" s="15" t="n">
        <v>45778</v>
      </c>
      <c r="D5068" s="0" t="n">
        <v>1</v>
      </c>
      <c r="E5068" s="0" t="n">
        <v>0</v>
      </c>
      <c r="F5068" s="0" t="n">
        <v>0</v>
      </c>
      <c r="G5068" s="0" t="n">
        <v>0</v>
      </c>
      <c r="H5068" s="0" t="n">
        <v>0</v>
      </c>
      <c r="I5068" s="0" t="n">
        <v>0</v>
      </c>
      <c r="J5068" s="0" t="n">
        <v>8</v>
      </c>
      <c r="K5068" s="37" t="n">
        <f aca="false">E5068+Inputs!$B$5*F5068</f>
        <v>0</v>
      </c>
      <c r="L5068" s="37" t="n">
        <f aca="false">G5068+Inputs!$B$6*H5068</f>
        <v>0</v>
      </c>
      <c r="M5068" s="37" t="n">
        <f aca="false">I5068+Inputs!$B$7*J5068</f>
        <v>9.928</v>
      </c>
      <c r="N5068" s="37" t="n">
        <f aca="false">K5068+L5068+M5068</f>
        <v>9.928</v>
      </c>
    </row>
    <row r="5069" customFormat="false" ht="15" hidden="false" customHeight="false" outlineLevel="0" collapsed="false">
      <c r="A5069" s="0" t="s">
        <v>9</v>
      </c>
      <c r="B5069" s="0" t="s">
        <v>454</v>
      </c>
      <c r="C5069" s="15" t="n">
        <v>45809</v>
      </c>
      <c r="D5069" s="0" t="n">
        <v>1</v>
      </c>
      <c r="E5069" s="0" t="n">
        <v>0</v>
      </c>
      <c r="F5069" s="0" t="n">
        <v>1</v>
      </c>
      <c r="G5069" s="0" t="n">
        <v>0</v>
      </c>
      <c r="H5069" s="0" t="n">
        <v>0</v>
      </c>
      <c r="I5069" s="0" t="n">
        <v>0</v>
      </c>
      <c r="J5069" s="0" t="n">
        <v>9</v>
      </c>
      <c r="K5069" s="37" t="n">
        <f aca="false">E5069+Inputs!$B$5*F5069</f>
        <v>1.275</v>
      </c>
      <c r="L5069" s="37" t="n">
        <f aca="false">G5069+Inputs!$B$6*H5069</f>
        <v>0</v>
      </c>
      <c r="M5069" s="37" t="n">
        <f aca="false">I5069+Inputs!$B$7*J5069</f>
        <v>11.169</v>
      </c>
      <c r="N5069" s="37" t="n">
        <f aca="false">K5069+L5069+M5069</f>
        <v>12.444</v>
      </c>
    </row>
    <row r="5070" customFormat="false" ht="15" hidden="false" customHeight="false" outlineLevel="0" collapsed="false">
      <c r="A5070" s="0" t="s">
        <v>9</v>
      </c>
      <c r="B5070" s="0" t="s">
        <v>454</v>
      </c>
      <c r="C5070" s="15" t="n">
        <v>45839</v>
      </c>
      <c r="D5070" s="0" t="n">
        <v>1</v>
      </c>
      <c r="E5070" s="0" t="n">
        <v>0</v>
      </c>
      <c r="F5070" s="0" t="n">
        <v>0</v>
      </c>
      <c r="G5070" s="0" t="n">
        <v>0</v>
      </c>
      <c r="H5070" s="0" t="n">
        <v>0</v>
      </c>
      <c r="I5070" s="0" t="n">
        <v>0</v>
      </c>
      <c r="J5070" s="0" t="n">
        <v>11</v>
      </c>
      <c r="K5070" s="37" t="n">
        <f aca="false">E5070+Inputs!$B$5*F5070</f>
        <v>0</v>
      </c>
      <c r="L5070" s="37" t="n">
        <f aca="false">G5070+Inputs!$B$6*H5070</f>
        <v>0</v>
      </c>
      <c r="M5070" s="37" t="n">
        <f aca="false">I5070+Inputs!$B$7*J5070</f>
        <v>13.651</v>
      </c>
      <c r="N5070" s="37" t="n">
        <f aca="false">K5070+L5070+M5070</f>
        <v>13.651</v>
      </c>
    </row>
    <row r="5071" customFormat="false" ht="15" hidden="false" customHeight="false" outlineLevel="0" collapsed="false">
      <c r="A5071" s="0" t="s">
        <v>9</v>
      </c>
      <c r="B5071" s="0" t="s">
        <v>454</v>
      </c>
      <c r="C5071" s="15" t="n">
        <v>45870</v>
      </c>
      <c r="D5071" s="0" t="n">
        <v>1</v>
      </c>
      <c r="E5071" s="0" t="n">
        <v>0</v>
      </c>
      <c r="F5071" s="0" t="n">
        <v>0</v>
      </c>
      <c r="G5071" s="0" t="n">
        <v>0</v>
      </c>
      <c r="H5071" s="0" t="n">
        <v>1</v>
      </c>
      <c r="I5071" s="0" t="n">
        <v>0</v>
      </c>
      <c r="J5071" s="0" t="n">
        <v>9</v>
      </c>
      <c r="K5071" s="37" t="n">
        <f aca="false">E5071+Inputs!$B$5*F5071</f>
        <v>0</v>
      </c>
      <c r="L5071" s="37" t="n">
        <f aca="false">G5071+Inputs!$B$6*H5071</f>
        <v>1.275</v>
      </c>
      <c r="M5071" s="37" t="n">
        <f aca="false">I5071+Inputs!$B$7*J5071</f>
        <v>11.169</v>
      </c>
      <c r="N5071" s="37" t="n">
        <f aca="false">K5071+L5071+M5071</f>
        <v>12.444</v>
      </c>
    </row>
    <row r="5072" customFormat="false" ht="15" hidden="false" customHeight="false" outlineLevel="0" collapsed="false">
      <c r="A5072" s="0" t="s">
        <v>9</v>
      </c>
      <c r="B5072" s="0" t="s">
        <v>454</v>
      </c>
      <c r="C5072" s="15" t="n">
        <v>45901</v>
      </c>
      <c r="D5072" s="0" t="n">
        <v>1</v>
      </c>
      <c r="E5072" s="0" t="n">
        <v>0</v>
      </c>
      <c r="F5072" s="0" t="n">
        <v>0</v>
      </c>
      <c r="G5072" s="0" t="n">
        <v>0</v>
      </c>
      <c r="H5072" s="0" t="n">
        <v>0</v>
      </c>
      <c r="I5072" s="0" t="n">
        <v>0</v>
      </c>
      <c r="J5072" s="0" t="n">
        <v>8</v>
      </c>
      <c r="K5072" s="37" t="n">
        <f aca="false">E5072+Inputs!$B$5*F5072</f>
        <v>0</v>
      </c>
      <c r="L5072" s="37" t="n">
        <f aca="false">G5072+Inputs!$B$6*H5072</f>
        <v>0</v>
      </c>
      <c r="M5072" s="37" t="n">
        <f aca="false">I5072+Inputs!$B$7*J5072</f>
        <v>9.928</v>
      </c>
      <c r="N5072" s="37" t="n">
        <f aca="false">K5072+L5072+M5072</f>
        <v>9.928</v>
      </c>
    </row>
    <row r="5073" customFormat="false" ht="15" hidden="false" customHeight="false" outlineLevel="0" collapsed="false">
      <c r="A5073" s="0" t="s">
        <v>9</v>
      </c>
      <c r="B5073" s="0" t="s">
        <v>454</v>
      </c>
      <c r="C5073" s="15" t="n">
        <v>45931</v>
      </c>
      <c r="D5073" s="0" t="n">
        <v>1</v>
      </c>
      <c r="E5073" s="0" t="n">
        <v>0</v>
      </c>
      <c r="F5073" s="0" t="n">
        <v>0</v>
      </c>
      <c r="G5073" s="0" t="n">
        <v>0</v>
      </c>
      <c r="H5073" s="0" t="n">
        <v>0</v>
      </c>
      <c r="I5073" s="0" t="n">
        <v>0</v>
      </c>
      <c r="J5073" s="0" t="n">
        <v>8</v>
      </c>
      <c r="K5073" s="37" t="n">
        <f aca="false">E5073+Inputs!$B$5*F5073</f>
        <v>0</v>
      </c>
      <c r="L5073" s="37" t="n">
        <f aca="false">G5073+Inputs!$B$6*H5073</f>
        <v>0</v>
      </c>
      <c r="M5073" s="37" t="n">
        <f aca="false">I5073+Inputs!$B$7*J5073</f>
        <v>9.928</v>
      </c>
      <c r="N5073" s="37" t="n">
        <f aca="false">K5073+L5073+M5073</f>
        <v>9.928</v>
      </c>
    </row>
    <row r="5074" customFormat="false" ht="15" hidden="false" customHeight="false" outlineLevel="0" collapsed="false">
      <c r="A5074" s="0" t="s">
        <v>9</v>
      </c>
      <c r="B5074" s="0" t="s">
        <v>454</v>
      </c>
      <c r="C5074" s="15" t="n">
        <v>45962</v>
      </c>
      <c r="D5074" s="0" t="n">
        <v>1</v>
      </c>
      <c r="E5074" s="0" t="n">
        <v>0</v>
      </c>
      <c r="F5074" s="0" t="n">
        <v>0</v>
      </c>
      <c r="G5074" s="0" t="n">
        <v>0</v>
      </c>
      <c r="H5074" s="0" t="n">
        <v>0</v>
      </c>
      <c r="I5074" s="0" t="n">
        <v>0</v>
      </c>
      <c r="J5074" s="0" t="n">
        <v>10</v>
      </c>
      <c r="K5074" s="37" t="n">
        <f aca="false">E5074+Inputs!$B$5*F5074</f>
        <v>0</v>
      </c>
      <c r="L5074" s="37" t="n">
        <f aca="false">G5074+Inputs!$B$6*H5074</f>
        <v>0</v>
      </c>
      <c r="M5074" s="37" t="n">
        <f aca="false">I5074+Inputs!$B$7*J5074</f>
        <v>12.41</v>
      </c>
      <c r="N5074" s="37" t="n">
        <f aca="false">K5074+L5074+M5074</f>
        <v>12.41</v>
      </c>
    </row>
    <row r="5075" customFormat="false" ht="15" hidden="false" customHeight="false" outlineLevel="0" collapsed="false">
      <c r="A5075" s="0" t="s">
        <v>9</v>
      </c>
      <c r="B5075" s="0" t="s">
        <v>454</v>
      </c>
      <c r="C5075" s="15" t="n">
        <v>45992</v>
      </c>
      <c r="D5075" s="0" t="n">
        <v>1</v>
      </c>
      <c r="E5075" s="0" t="n">
        <v>0</v>
      </c>
      <c r="F5075" s="0" t="n">
        <v>0</v>
      </c>
      <c r="G5075" s="0" t="n">
        <v>0</v>
      </c>
      <c r="H5075" s="0" t="n">
        <v>0</v>
      </c>
      <c r="I5075" s="0" t="n">
        <v>0</v>
      </c>
      <c r="J5075" s="0" t="n">
        <v>7</v>
      </c>
      <c r="K5075" s="37" t="n">
        <f aca="false">E5075+Inputs!$B$5*F5075</f>
        <v>0</v>
      </c>
      <c r="L5075" s="37" t="n">
        <f aca="false">G5075+Inputs!$B$6*H5075</f>
        <v>0</v>
      </c>
      <c r="M5075" s="37" t="n">
        <f aca="false">I5075+Inputs!$B$7*J5075</f>
        <v>8.687</v>
      </c>
      <c r="N5075" s="37" t="n">
        <f aca="false">K5075+L5075+M5075</f>
        <v>8.687</v>
      </c>
    </row>
    <row r="5076" customFormat="false" ht="15" hidden="false" customHeight="false" outlineLevel="0" collapsed="false">
      <c r="A5076" s="0" t="s">
        <v>9</v>
      </c>
      <c r="B5076" s="0" t="s">
        <v>454</v>
      </c>
      <c r="C5076" s="15" t="n">
        <v>46023</v>
      </c>
      <c r="D5076" s="0" t="n">
        <v>1</v>
      </c>
      <c r="E5076" s="0" t="n">
        <v>0</v>
      </c>
      <c r="F5076" s="0" t="n">
        <v>0</v>
      </c>
      <c r="G5076" s="0" t="n">
        <v>0</v>
      </c>
      <c r="H5076" s="0" t="n">
        <v>0</v>
      </c>
      <c r="I5076" s="0" t="n">
        <v>0</v>
      </c>
      <c r="J5076" s="0" t="n">
        <v>8</v>
      </c>
      <c r="K5076" s="37" t="n">
        <f aca="false">E5076+Inputs!$B$5*F5076</f>
        <v>0</v>
      </c>
      <c r="L5076" s="37" t="n">
        <f aca="false">G5076+Inputs!$B$6*H5076</f>
        <v>0</v>
      </c>
      <c r="M5076" s="37" t="n">
        <f aca="false">I5076+Inputs!$B$7*J5076</f>
        <v>9.928</v>
      </c>
      <c r="N5076" s="37" t="n">
        <f aca="false">K5076+L5076+M5076</f>
        <v>9.928</v>
      </c>
    </row>
    <row r="5077" customFormat="false" ht="15" hidden="false" customHeight="false" outlineLevel="0" collapsed="false">
      <c r="A5077" s="0" t="s">
        <v>9</v>
      </c>
      <c r="B5077" s="0" t="s">
        <v>454</v>
      </c>
      <c r="C5077" s="15" t="n">
        <v>46054</v>
      </c>
      <c r="D5077" s="0" t="n">
        <v>1</v>
      </c>
      <c r="E5077" s="0" t="n">
        <v>0</v>
      </c>
      <c r="F5077" s="0" t="n">
        <v>1</v>
      </c>
      <c r="G5077" s="0" t="n">
        <v>0</v>
      </c>
      <c r="H5077" s="0" t="n">
        <v>0</v>
      </c>
      <c r="I5077" s="0" t="n">
        <v>0</v>
      </c>
      <c r="J5077" s="0" t="n">
        <v>3</v>
      </c>
      <c r="K5077" s="37" t="n">
        <f aca="false">E5077+Inputs!$B$5*F5077</f>
        <v>1.275</v>
      </c>
      <c r="L5077" s="37" t="n">
        <f aca="false">G5077+Inputs!$B$6*H5077</f>
        <v>0</v>
      </c>
      <c r="M5077" s="37" t="n">
        <f aca="false">I5077+Inputs!$B$7*J5077</f>
        <v>3.723</v>
      </c>
      <c r="N5077" s="37" t="n">
        <f aca="false">K5077+L5077+M5077</f>
        <v>4.998</v>
      </c>
    </row>
    <row r="5078" customFormat="false" ht="15" hidden="false" customHeight="false" outlineLevel="0" collapsed="false">
      <c r="A5078" s="0" t="s">
        <v>9</v>
      </c>
      <c r="B5078" s="0" t="s">
        <v>454</v>
      </c>
      <c r="C5078" s="15" t="n">
        <v>46082</v>
      </c>
      <c r="D5078" s="0" t="n">
        <v>1</v>
      </c>
      <c r="E5078" s="0" t="n">
        <v>0</v>
      </c>
      <c r="F5078" s="0" t="n">
        <v>0</v>
      </c>
      <c r="G5078" s="0" t="n">
        <v>0</v>
      </c>
      <c r="H5078" s="0" t="n">
        <v>0</v>
      </c>
      <c r="I5078" s="0" t="n">
        <v>0</v>
      </c>
      <c r="J5078" s="0" t="n">
        <v>9</v>
      </c>
      <c r="K5078" s="37" t="n">
        <f aca="false">E5078+Inputs!$B$5*F5078</f>
        <v>0</v>
      </c>
      <c r="L5078" s="37" t="n">
        <f aca="false">G5078+Inputs!$B$6*H5078</f>
        <v>0</v>
      </c>
      <c r="M5078" s="37" t="n">
        <f aca="false">I5078+Inputs!$B$7*J5078</f>
        <v>11.169</v>
      </c>
      <c r="N5078" s="37" t="n">
        <f aca="false">K5078+L5078+M5078</f>
        <v>11.169</v>
      </c>
    </row>
    <row r="5079" customFormat="false" ht="15" hidden="false" customHeight="false" outlineLevel="0" collapsed="false">
      <c r="A5079" s="0" t="s">
        <v>9</v>
      </c>
      <c r="B5079" s="0" t="s">
        <v>454</v>
      </c>
      <c r="C5079" s="15" t="n">
        <v>46113</v>
      </c>
      <c r="D5079" s="0" t="n">
        <v>1</v>
      </c>
      <c r="E5079" s="0" t="n">
        <v>0</v>
      </c>
      <c r="F5079" s="0" t="n">
        <v>2</v>
      </c>
      <c r="G5079" s="0" t="n">
        <v>0</v>
      </c>
      <c r="H5079" s="0" t="n">
        <v>0</v>
      </c>
      <c r="I5079" s="0" t="n">
        <v>0</v>
      </c>
      <c r="J5079" s="0" t="n">
        <v>4</v>
      </c>
      <c r="K5079" s="37" t="n">
        <f aca="false">E5079+Inputs!$B$5*F5079</f>
        <v>2.55</v>
      </c>
      <c r="L5079" s="37" t="n">
        <f aca="false">G5079+Inputs!$B$6*H5079</f>
        <v>0</v>
      </c>
      <c r="M5079" s="37" t="n">
        <f aca="false">I5079+Inputs!$B$7*J5079</f>
        <v>4.964</v>
      </c>
      <c r="N5079" s="37" t="n">
        <f aca="false">K5079+L5079+M5079</f>
        <v>7.514</v>
      </c>
    </row>
    <row r="5080" customFormat="false" ht="15" hidden="false" customHeight="false" outlineLevel="0" collapsed="false">
      <c r="A5080" s="0" t="s">
        <v>9</v>
      </c>
      <c r="B5080" s="0" t="s">
        <v>454</v>
      </c>
      <c r="C5080" s="15" t="n">
        <v>46143</v>
      </c>
      <c r="D5080" s="0" t="n">
        <v>1</v>
      </c>
      <c r="E5080" s="0" t="n">
        <v>0</v>
      </c>
      <c r="F5080" s="0" t="n">
        <v>0</v>
      </c>
      <c r="G5080" s="0" t="n">
        <v>0</v>
      </c>
      <c r="H5080" s="0" t="n">
        <v>0</v>
      </c>
      <c r="I5080" s="0" t="n">
        <v>0</v>
      </c>
      <c r="J5080" s="0" t="n">
        <v>8</v>
      </c>
      <c r="K5080" s="37" t="n">
        <f aca="false">E5080+Inputs!$B$5*F5080</f>
        <v>0</v>
      </c>
      <c r="L5080" s="37" t="n">
        <f aca="false">G5080+Inputs!$B$6*H5080</f>
        <v>0</v>
      </c>
      <c r="M5080" s="37" t="n">
        <f aca="false">I5080+Inputs!$B$7*J5080</f>
        <v>9.928</v>
      </c>
      <c r="N5080" s="37" t="n">
        <f aca="false">K5080+L5080+M5080</f>
        <v>9.928</v>
      </c>
    </row>
    <row r="5081" customFormat="false" ht="15" hidden="false" customHeight="false" outlineLevel="0" collapsed="false">
      <c r="A5081" s="0" t="s">
        <v>9</v>
      </c>
      <c r="B5081" s="0" t="s">
        <v>454</v>
      </c>
      <c r="C5081" s="15" t="n">
        <v>46174</v>
      </c>
      <c r="D5081" s="0" t="n">
        <v>1</v>
      </c>
      <c r="E5081" s="0" t="n">
        <v>0</v>
      </c>
      <c r="F5081" s="0" t="n">
        <v>0</v>
      </c>
      <c r="G5081" s="0" t="n">
        <v>0</v>
      </c>
      <c r="H5081" s="0" t="n">
        <v>0</v>
      </c>
      <c r="I5081" s="0" t="n">
        <v>0</v>
      </c>
      <c r="J5081" s="0" t="n">
        <v>9</v>
      </c>
      <c r="K5081" s="37" t="n">
        <f aca="false">E5081+Inputs!$B$5*F5081</f>
        <v>0</v>
      </c>
      <c r="L5081" s="37" t="n">
        <f aca="false">G5081+Inputs!$B$6*H5081</f>
        <v>0</v>
      </c>
      <c r="M5081" s="37" t="n">
        <f aca="false">I5081+Inputs!$B$7*J5081</f>
        <v>11.169</v>
      </c>
      <c r="N5081" s="37" t="n">
        <f aca="false">K5081+L5081+M5081</f>
        <v>11.169</v>
      </c>
    </row>
    <row r="5082" customFormat="false" ht="15" hidden="false" customHeight="false" outlineLevel="0" collapsed="false">
      <c r="A5082" s="0" t="s">
        <v>9</v>
      </c>
      <c r="B5082" s="0" t="s">
        <v>454</v>
      </c>
      <c r="C5082" s="15" t="n">
        <v>46204</v>
      </c>
      <c r="D5082" s="0" t="n">
        <v>1</v>
      </c>
      <c r="E5082" s="0" t="n">
        <v>0</v>
      </c>
      <c r="F5082" s="0" t="n">
        <v>0</v>
      </c>
      <c r="G5082" s="0" t="n">
        <v>0</v>
      </c>
      <c r="H5082" s="0" t="n">
        <v>0</v>
      </c>
      <c r="I5082" s="0" t="n">
        <v>0</v>
      </c>
      <c r="J5082" s="0" t="n">
        <v>3</v>
      </c>
      <c r="K5082" s="37" t="n">
        <f aca="false">E5082+Inputs!$B$5*F5082</f>
        <v>0</v>
      </c>
      <c r="L5082" s="37" t="n">
        <f aca="false">G5082+Inputs!$B$6*H5082</f>
        <v>0</v>
      </c>
      <c r="M5082" s="37" t="n">
        <f aca="false">I5082+Inputs!$B$7*J5082</f>
        <v>3.723</v>
      </c>
      <c r="N5082" s="37" t="n">
        <f aca="false">K5082+L5082+M5082</f>
        <v>3.723</v>
      </c>
    </row>
    <row r="5083" customFormat="false" ht="15" hidden="false" customHeight="false" outlineLevel="0" collapsed="false">
      <c r="A5083" s="0" t="s">
        <v>9</v>
      </c>
      <c r="B5083" s="0" t="s">
        <v>454</v>
      </c>
      <c r="C5083" s="15" t="n">
        <v>46235</v>
      </c>
      <c r="D5083" s="0" t="n">
        <v>1</v>
      </c>
      <c r="E5083" s="0" t="n">
        <v>0</v>
      </c>
      <c r="F5083" s="0" t="n">
        <v>0</v>
      </c>
      <c r="G5083" s="0" t="n">
        <v>0</v>
      </c>
      <c r="H5083" s="0" t="n">
        <v>0</v>
      </c>
      <c r="I5083" s="0" t="n">
        <v>0</v>
      </c>
      <c r="J5083" s="0" t="n">
        <v>7</v>
      </c>
      <c r="K5083" s="37" t="n">
        <f aca="false">E5083+Inputs!$B$5*F5083</f>
        <v>0</v>
      </c>
      <c r="L5083" s="37" t="n">
        <f aca="false">G5083+Inputs!$B$6*H5083</f>
        <v>0</v>
      </c>
      <c r="M5083" s="37" t="n">
        <f aca="false">I5083+Inputs!$B$7*J5083</f>
        <v>8.687</v>
      </c>
      <c r="N5083" s="37" t="n">
        <f aca="false">K5083+L5083+M5083</f>
        <v>8.687</v>
      </c>
    </row>
    <row r="5084" customFormat="false" ht="15" hidden="false" customHeight="false" outlineLevel="0" collapsed="false">
      <c r="A5084" s="0" t="s">
        <v>9</v>
      </c>
      <c r="B5084" s="0" t="s">
        <v>451</v>
      </c>
      <c r="C5084" s="15" t="n">
        <v>44927</v>
      </c>
      <c r="D5084" s="0" t="n">
        <v>1</v>
      </c>
      <c r="E5084" s="0" t="n">
        <v>0</v>
      </c>
      <c r="F5084" s="0" t="n">
        <v>0</v>
      </c>
      <c r="G5084" s="0" t="n">
        <v>0</v>
      </c>
      <c r="H5084" s="0" t="n">
        <v>0</v>
      </c>
      <c r="I5084" s="0" t="n">
        <v>0</v>
      </c>
      <c r="J5084" s="0" t="n">
        <v>5</v>
      </c>
      <c r="K5084" s="37" t="n">
        <f aca="false">E5084+Inputs!$B$5*F5084</f>
        <v>0</v>
      </c>
      <c r="L5084" s="37" t="n">
        <f aca="false">G5084+Inputs!$B$6*H5084</f>
        <v>0</v>
      </c>
      <c r="M5084" s="37" t="n">
        <f aca="false">I5084+Inputs!$B$7*J5084</f>
        <v>6.205</v>
      </c>
      <c r="N5084" s="37" t="n">
        <f aca="false">K5084+L5084+M5084</f>
        <v>6.205</v>
      </c>
    </row>
    <row r="5085" customFormat="false" ht="15" hidden="false" customHeight="false" outlineLevel="0" collapsed="false">
      <c r="A5085" s="0" t="s">
        <v>9</v>
      </c>
      <c r="B5085" s="0" t="s">
        <v>451</v>
      </c>
      <c r="C5085" s="15" t="n">
        <v>44958</v>
      </c>
      <c r="D5085" s="0" t="n">
        <v>1</v>
      </c>
      <c r="E5085" s="0" t="n">
        <v>0</v>
      </c>
      <c r="F5085" s="0" t="n">
        <v>0</v>
      </c>
      <c r="G5085" s="0" t="n">
        <v>0</v>
      </c>
      <c r="H5085" s="0" t="n">
        <v>0</v>
      </c>
      <c r="I5085" s="0" t="n">
        <v>0</v>
      </c>
      <c r="J5085" s="0" t="n">
        <v>10</v>
      </c>
      <c r="K5085" s="37" t="n">
        <f aca="false">E5085+Inputs!$B$5*F5085</f>
        <v>0</v>
      </c>
      <c r="L5085" s="37" t="n">
        <f aca="false">G5085+Inputs!$B$6*H5085</f>
        <v>0</v>
      </c>
      <c r="M5085" s="37" t="n">
        <f aca="false">I5085+Inputs!$B$7*J5085</f>
        <v>12.41</v>
      </c>
      <c r="N5085" s="37" t="n">
        <f aca="false">K5085+L5085+M5085</f>
        <v>12.41</v>
      </c>
    </row>
    <row r="5086" customFormat="false" ht="15" hidden="false" customHeight="false" outlineLevel="0" collapsed="false">
      <c r="A5086" s="0" t="s">
        <v>9</v>
      </c>
      <c r="B5086" s="0" t="s">
        <v>451</v>
      </c>
      <c r="C5086" s="15" t="n">
        <v>45017</v>
      </c>
      <c r="D5086" s="0" t="n">
        <v>1</v>
      </c>
      <c r="E5086" s="0" t="n">
        <v>0</v>
      </c>
      <c r="F5086" s="0" t="n">
        <v>0</v>
      </c>
      <c r="G5086" s="0" t="n">
        <v>0</v>
      </c>
      <c r="H5086" s="0" t="n">
        <v>0</v>
      </c>
      <c r="I5086" s="0" t="n">
        <v>0</v>
      </c>
      <c r="J5086" s="0" t="n">
        <v>3</v>
      </c>
      <c r="K5086" s="37" t="n">
        <f aca="false">E5086+Inputs!$B$5*F5086</f>
        <v>0</v>
      </c>
      <c r="L5086" s="37" t="n">
        <f aca="false">G5086+Inputs!$B$6*H5086</f>
        <v>0</v>
      </c>
      <c r="M5086" s="37" t="n">
        <f aca="false">I5086+Inputs!$B$7*J5086</f>
        <v>3.723</v>
      </c>
      <c r="N5086" s="37" t="n">
        <f aca="false">K5086+L5086+M5086</f>
        <v>3.723</v>
      </c>
    </row>
    <row r="5087" customFormat="false" ht="15" hidden="false" customHeight="false" outlineLevel="0" collapsed="false">
      <c r="A5087" s="0" t="s">
        <v>9</v>
      </c>
      <c r="B5087" s="0" t="s">
        <v>451</v>
      </c>
      <c r="C5087" s="15" t="n">
        <v>45047</v>
      </c>
      <c r="D5087" s="0" t="n">
        <v>1</v>
      </c>
      <c r="E5087" s="0" t="n">
        <v>0</v>
      </c>
      <c r="F5087" s="0" t="n">
        <v>0</v>
      </c>
      <c r="G5087" s="0" t="n">
        <v>0</v>
      </c>
      <c r="H5087" s="0" t="n">
        <v>0</v>
      </c>
      <c r="I5087" s="0" t="n">
        <v>0</v>
      </c>
      <c r="J5087" s="0" t="n">
        <v>8</v>
      </c>
      <c r="K5087" s="37" t="n">
        <f aca="false">E5087+Inputs!$B$5*F5087</f>
        <v>0</v>
      </c>
      <c r="L5087" s="37" t="n">
        <f aca="false">G5087+Inputs!$B$6*H5087</f>
        <v>0</v>
      </c>
      <c r="M5087" s="37" t="n">
        <f aca="false">I5087+Inputs!$B$7*J5087</f>
        <v>9.928</v>
      </c>
      <c r="N5087" s="37" t="n">
        <f aca="false">K5087+L5087+M5087</f>
        <v>9.928</v>
      </c>
    </row>
    <row r="5088" customFormat="false" ht="15" hidden="false" customHeight="false" outlineLevel="0" collapsed="false">
      <c r="A5088" s="0" t="s">
        <v>9</v>
      </c>
      <c r="B5088" s="0" t="s">
        <v>451</v>
      </c>
      <c r="C5088" s="15" t="n">
        <v>45078</v>
      </c>
      <c r="D5088" s="0" t="n">
        <v>1</v>
      </c>
      <c r="E5088" s="0" t="n">
        <v>0</v>
      </c>
      <c r="F5088" s="0" t="n">
        <v>0</v>
      </c>
      <c r="G5088" s="0" t="n">
        <v>0</v>
      </c>
      <c r="H5088" s="0" t="n">
        <v>0</v>
      </c>
      <c r="I5088" s="0" t="n">
        <v>0</v>
      </c>
      <c r="J5088" s="0" t="n">
        <v>6</v>
      </c>
      <c r="K5088" s="37" t="n">
        <f aca="false">E5088+Inputs!$B$5*F5088</f>
        <v>0</v>
      </c>
      <c r="L5088" s="37" t="n">
        <f aca="false">G5088+Inputs!$B$6*H5088</f>
        <v>0</v>
      </c>
      <c r="M5088" s="37" t="n">
        <f aca="false">I5088+Inputs!$B$7*J5088</f>
        <v>7.446</v>
      </c>
      <c r="N5088" s="37" t="n">
        <f aca="false">K5088+L5088+M5088</f>
        <v>7.446</v>
      </c>
    </row>
    <row r="5089" customFormat="false" ht="15" hidden="false" customHeight="false" outlineLevel="0" collapsed="false">
      <c r="A5089" s="0" t="s">
        <v>9</v>
      </c>
      <c r="B5089" s="0" t="s">
        <v>451</v>
      </c>
      <c r="C5089" s="15" t="n">
        <v>45108</v>
      </c>
      <c r="D5089" s="0" t="n">
        <v>1</v>
      </c>
      <c r="E5089" s="0" t="n">
        <v>0</v>
      </c>
      <c r="F5089" s="0" t="n">
        <v>0</v>
      </c>
      <c r="G5089" s="0" t="n">
        <v>0</v>
      </c>
      <c r="H5089" s="0" t="n">
        <v>0</v>
      </c>
      <c r="I5089" s="0" t="n">
        <v>0</v>
      </c>
      <c r="J5089" s="0" t="n">
        <v>8</v>
      </c>
      <c r="K5089" s="37" t="n">
        <f aca="false">E5089+Inputs!$B$5*F5089</f>
        <v>0</v>
      </c>
      <c r="L5089" s="37" t="n">
        <f aca="false">G5089+Inputs!$B$6*H5089</f>
        <v>0</v>
      </c>
      <c r="M5089" s="37" t="n">
        <f aca="false">I5089+Inputs!$B$7*J5089</f>
        <v>9.928</v>
      </c>
      <c r="N5089" s="37" t="n">
        <f aca="false">K5089+L5089+M5089</f>
        <v>9.928</v>
      </c>
    </row>
    <row r="5090" customFormat="false" ht="15" hidden="false" customHeight="false" outlineLevel="0" collapsed="false">
      <c r="A5090" s="0" t="s">
        <v>9</v>
      </c>
      <c r="B5090" s="0" t="s">
        <v>451</v>
      </c>
      <c r="C5090" s="15" t="n">
        <v>45139</v>
      </c>
      <c r="D5090" s="0" t="n">
        <v>1</v>
      </c>
      <c r="E5090" s="0" t="n">
        <v>0</v>
      </c>
      <c r="F5090" s="0" t="n">
        <v>0</v>
      </c>
      <c r="G5090" s="0" t="n">
        <v>0</v>
      </c>
      <c r="H5090" s="0" t="n">
        <v>0</v>
      </c>
      <c r="I5090" s="0" t="n">
        <v>0</v>
      </c>
      <c r="J5090" s="0" t="n">
        <v>10</v>
      </c>
      <c r="K5090" s="37" t="n">
        <f aca="false">E5090+Inputs!$B$5*F5090</f>
        <v>0</v>
      </c>
      <c r="L5090" s="37" t="n">
        <f aca="false">G5090+Inputs!$B$6*H5090</f>
        <v>0</v>
      </c>
      <c r="M5090" s="37" t="n">
        <f aca="false">I5090+Inputs!$B$7*J5090</f>
        <v>12.41</v>
      </c>
      <c r="N5090" s="37" t="n">
        <f aca="false">K5090+L5090+M5090</f>
        <v>12.41</v>
      </c>
    </row>
    <row r="5091" customFormat="false" ht="15" hidden="false" customHeight="false" outlineLevel="0" collapsed="false">
      <c r="A5091" s="0" t="s">
        <v>9</v>
      </c>
      <c r="B5091" s="0" t="s">
        <v>451</v>
      </c>
      <c r="C5091" s="15" t="n">
        <v>45170</v>
      </c>
      <c r="D5091" s="0" t="n">
        <v>1</v>
      </c>
      <c r="E5091" s="0" t="n">
        <v>0</v>
      </c>
      <c r="F5091" s="0" t="n">
        <v>0</v>
      </c>
      <c r="G5091" s="0" t="n">
        <v>0</v>
      </c>
      <c r="H5091" s="0" t="n">
        <v>0</v>
      </c>
      <c r="I5091" s="0" t="n">
        <v>0</v>
      </c>
      <c r="J5091" s="0" t="n">
        <v>15</v>
      </c>
      <c r="K5091" s="37" t="n">
        <f aca="false">E5091+Inputs!$B$5*F5091</f>
        <v>0</v>
      </c>
      <c r="L5091" s="37" t="n">
        <f aca="false">G5091+Inputs!$B$6*H5091</f>
        <v>0</v>
      </c>
      <c r="M5091" s="37" t="n">
        <f aca="false">I5091+Inputs!$B$7*J5091</f>
        <v>18.615</v>
      </c>
      <c r="N5091" s="37" t="n">
        <f aca="false">K5091+L5091+M5091</f>
        <v>18.615</v>
      </c>
    </row>
    <row r="5092" customFormat="false" ht="15" hidden="false" customHeight="false" outlineLevel="0" collapsed="false">
      <c r="A5092" s="0" t="s">
        <v>9</v>
      </c>
      <c r="B5092" s="0" t="s">
        <v>451</v>
      </c>
      <c r="C5092" s="15" t="n">
        <v>45200</v>
      </c>
      <c r="D5092" s="0" t="n">
        <v>1</v>
      </c>
      <c r="E5092" s="0" t="n">
        <v>0</v>
      </c>
      <c r="F5092" s="0" t="n">
        <v>0</v>
      </c>
      <c r="G5092" s="0" t="n">
        <v>0</v>
      </c>
      <c r="H5092" s="0" t="n">
        <v>0</v>
      </c>
      <c r="I5092" s="0" t="n">
        <v>0</v>
      </c>
      <c r="J5092" s="0" t="n">
        <v>10</v>
      </c>
      <c r="K5092" s="37" t="n">
        <f aca="false">E5092+Inputs!$B$5*F5092</f>
        <v>0</v>
      </c>
      <c r="L5092" s="37" t="n">
        <f aca="false">G5092+Inputs!$B$6*H5092</f>
        <v>0</v>
      </c>
      <c r="M5092" s="37" t="n">
        <f aca="false">I5092+Inputs!$B$7*J5092</f>
        <v>12.41</v>
      </c>
      <c r="N5092" s="37" t="n">
        <f aca="false">K5092+L5092+M5092</f>
        <v>12.41</v>
      </c>
    </row>
    <row r="5093" customFormat="false" ht="15" hidden="false" customHeight="false" outlineLevel="0" collapsed="false">
      <c r="A5093" s="0" t="s">
        <v>9</v>
      </c>
      <c r="B5093" s="0" t="s">
        <v>451</v>
      </c>
      <c r="C5093" s="15" t="n">
        <v>45231</v>
      </c>
      <c r="D5093" s="0" t="n">
        <v>1</v>
      </c>
      <c r="E5093" s="0" t="n">
        <v>0</v>
      </c>
      <c r="F5093" s="0" t="n">
        <v>0</v>
      </c>
      <c r="G5093" s="0" t="n">
        <v>0</v>
      </c>
      <c r="H5093" s="0" t="n">
        <v>0</v>
      </c>
      <c r="I5093" s="0" t="n">
        <v>0</v>
      </c>
      <c r="J5093" s="0" t="n">
        <v>11</v>
      </c>
      <c r="K5093" s="37" t="n">
        <f aca="false">E5093+Inputs!$B$5*F5093</f>
        <v>0</v>
      </c>
      <c r="L5093" s="37" t="n">
        <f aca="false">G5093+Inputs!$B$6*H5093</f>
        <v>0</v>
      </c>
      <c r="M5093" s="37" t="n">
        <f aca="false">I5093+Inputs!$B$7*J5093</f>
        <v>13.651</v>
      </c>
      <c r="N5093" s="37" t="n">
        <f aca="false">K5093+L5093+M5093</f>
        <v>13.651</v>
      </c>
    </row>
    <row r="5094" customFormat="false" ht="15" hidden="false" customHeight="false" outlineLevel="0" collapsed="false">
      <c r="A5094" s="0" t="s">
        <v>9</v>
      </c>
      <c r="B5094" s="0" t="s">
        <v>451</v>
      </c>
      <c r="C5094" s="15" t="n">
        <v>45261</v>
      </c>
      <c r="D5094" s="0" t="n">
        <v>1</v>
      </c>
      <c r="E5094" s="0" t="n">
        <v>0</v>
      </c>
      <c r="F5094" s="0" t="n">
        <v>0</v>
      </c>
      <c r="G5094" s="0" t="n">
        <v>0</v>
      </c>
      <c r="H5094" s="0" t="n">
        <v>0</v>
      </c>
      <c r="I5094" s="0" t="n">
        <v>0</v>
      </c>
      <c r="J5094" s="0" t="n">
        <v>9</v>
      </c>
      <c r="K5094" s="37" t="n">
        <f aca="false">E5094+Inputs!$B$5*F5094</f>
        <v>0</v>
      </c>
      <c r="L5094" s="37" t="n">
        <f aca="false">G5094+Inputs!$B$6*H5094</f>
        <v>0</v>
      </c>
      <c r="M5094" s="37" t="n">
        <f aca="false">I5094+Inputs!$B$7*J5094</f>
        <v>11.169</v>
      </c>
      <c r="N5094" s="37" t="n">
        <f aca="false">K5094+L5094+M5094</f>
        <v>11.169</v>
      </c>
    </row>
    <row r="5095" customFormat="false" ht="15" hidden="false" customHeight="false" outlineLevel="0" collapsed="false">
      <c r="A5095" s="0" t="s">
        <v>9</v>
      </c>
      <c r="B5095" s="0" t="s">
        <v>451</v>
      </c>
      <c r="C5095" s="15" t="n">
        <v>45292</v>
      </c>
      <c r="D5095" s="0" t="n">
        <v>1</v>
      </c>
      <c r="E5095" s="0" t="n">
        <v>0</v>
      </c>
      <c r="F5095" s="0" t="n">
        <v>0</v>
      </c>
      <c r="G5095" s="0" t="n">
        <v>0</v>
      </c>
      <c r="H5095" s="0" t="n">
        <v>0</v>
      </c>
      <c r="I5095" s="0" t="n">
        <v>0</v>
      </c>
      <c r="J5095" s="0" t="n">
        <v>16</v>
      </c>
      <c r="K5095" s="37" t="n">
        <f aca="false">E5095+Inputs!$B$5*F5095</f>
        <v>0</v>
      </c>
      <c r="L5095" s="37" t="n">
        <f aca="false">G5095+Inputs!$B$6*H5095</f>
        <v>0</v>
      </c>
      <c r="M5095" s="37" t="n">
        <f aca="false">I5095+Inputs!$B$7*J5095</f>
        <v>19.856</v>
      </c>
      <c r="N5095" s="37" t="n">
        <f aca="false">K5095+L5095+M5095</f>
        <v>19.856</v>
      </c>
    </row>
    <row r="5096" customFormat="false" ht="15" hidden="false" customHeight="false" outlineLevel="0" collapsed="false">
      <c r="A5096" s="0" t="s">
        <v>9</v>
      </c>
      <c r="B5096" s="0" t="s">
        <v>451</v>
      </c>
      <c r="C5096" s="15" t="n">
        <v>45323</v>
      </c>
      <c r="D5096" s="0" t="n">
        <v>1</v>
      </c>
      <c r="E5096" s="0" t="n">
        <v>0</v>
      </c>
      <c r="F5096" s="0" t="n">
        <v>0</v>
      </c>
      <c r="G5096" s="0" t="n">
        <v>0</v>
      </c>
      <c r="H5096" s="0" t="n">
        <v>0</v>
      </c>
      <c r="I5096" s="0" t="n">
        <v>0</v>
      </c>
      <c r="J5096" s="0" t="n">
        <v>2</v>
      </c>
      <c r="K5096" s="37" t="n">
        <f aca="false">E5096+Inputs!$B$5*F5096</f>
        <v>0</v>
      </c>
      <c r="L5096" s="37" t="n">
        <f aca="false">G5096+Inputs!$B$6*H5096</f>
        <v>0</v>
      </c>
      <c r="M5096" s="37" t="n">
        <f aca="false">I5096+Inputs!$B$7*J5096</f>
        <v>2.482</v>
      </c>
      <c r="N5096" s="37" t="n">
        <f aca="false">K5096+L5096+M5096</f>
        <v>2.482</v>
      </c>
    </row>
    <row r="5097" customFormat="false" ht="15" hidden="false" customHeight="false" outlineLevel="0" collapsed="false">
      <c r="A5097" s="0" t="s">
        <v>9</v>
      </c>
      <c r="B5097" s="0" t="s">
        <v>451</v>
      </c>
      <c r="C5097" s="15" t="n">
        <v>45352</v>
      </c>
      <c r="D5097" s="0" t="n">
        <v>1</v>
      </c>
      <c r="E5097" s="0" t="n">
        <v>0</v>
      </c>
      <c r="F5097" s="0" t="n">
        <v>0</v>
      </c>
      <c r="G5097" s="0" t="n">
        <v>0</v>
      </c>
      <c r="H5097" s="0" t="n">
        <v>0</v>
      </c>
      <c r="I5097" s="0" t="n">
        <v>0</v>
      </c>
      <c r="J5097" s="0" t="n">
        <v>3</v>
      </c>
      <c r="K5097" s="37" t="n">
        <f aca="false">E5097+Inputs!$B$5*F5097</f>
        <v>0</v>
      </c>
      <c r="L5097" s="37" t="n">
        <f aca="false">G5097+Inputs!$B$6*H5097</f>
        <v>0</v>
      </c>
      <c r="M5097" s="37" t="n">
        <f aca="false">I5097+Inputs!$B$7*J5097</f>
        <v>3.723</v>
      </c>
      <c r="N5097" s="37" t="n">
        <f aca="false">K5097+L5097+M5097</f>
        <v>3.723</v>
      </c>
    </row>
    <row r="5098" customFormat="false" ht="15" hidden="false" customHeight="false" outlineLevel="0" collapsed="false">
      <c r="A5098" s="0" t="s">
        <v>9</v>
      </c>
      <c r="B5098" s="0" t="s">
        <v>451</v>
      </c>
      <c r="C5098" s="15" t="n">
        <v>45383</v>
      </c>
      <c r="D5098" s="0" t="n">
        <v>1</v>
      </c>
      <c r="E5098" s="0" t="n">
        <v>0</v>
      </c>
      <c r="F5098" s="0" t="n">
        <v>0</v>
      </c>
      <c r="G5098" s="0" t="n">
        <v>0</v>
      </c>
      <c r="H5098" s="0" t="n">
        <v>0</v>
      </c>
      <c r="I5098" s="0" t="n">
        <v>0</v>
      </c>
      <c r="J5098" s="0" t="n">
        <v>10</v>
      </c>
      <c r="K5098" s="37" t="n">
        <f aca="false">E5098+Inputs!$B$5*F5098</f>
        <v>0</v>
      </c>
      <c r="L5098" s="37" t="n">
        <f aca="false">G5098+Inputs!$B$6*H5098</f>
        <v>0</v>
      </c>
      <c r="M5098" s="37" t="n">
        <f aca="false">I5098+Inputs!$B$7*J5098</f>
        <v>12.41</v>
      </c>
      <c r="N5098" s="37" t="n">
        <f aca="false">K5098+L5098+M5098</f>
        <v>12.41</v>
      </c>
    </row>
    <row r="5099" customFormat="false" ht="15" hidden="false" customHeight="false" outlineLevel="0" collapsed="false">
      <c r="A5099" s="0" t="s">
        <v>9</v>
      </c>
      <c r="B5099" s="0" t="s">
        <v>451</v>
      </c>
      <c r="C5099" s="15" t="n">
        <v>45413</v>
      </c>
      <c r="D5099" s="0" t="n">
        <v>1</v>
      </c>
      <c r="E5099" s="0" t="n">
        <v>0</v>
      </c>
      <c r="F5099" s="0" t="n">
        <v>0</v>
      </c>
      <c r="G5099" s="0" t="n">
        <v>0</v>
      </c>
      <c r="H5099" s="0" t="n">
        <v>0</v>
      </c>
      <c r="I5099" s="0" t="n">
        <v>0</v>
      </c>
      <c r="J5099" s="0" t="n">
        <v>11</v>
      </c>
      <c r="K5099" s="37" t="n">
        <f aca="false">E5099+Inputs!$B$5*F5099</f>
        <v>0</v>
      </c>
      <c r="L5099" s="37" t="n">
        <f aca="false">G5099+Inputs!$B$6*H5099</f>
        <v>0</v>
      </c>
      <c r="M5099" s="37" t="n">
        <f aca="false">I5099+Inputs!$B$7*J5099</f>
        <v>13.651</v>
      </c>
      <c r="N5099" s="37" t="n">
        <f aca="false">K5099+L5099+M5099</f>
        <v>13.651</v>
      </c>
    </row>
    <row r="5100" customFormat="false" ht="15" hidden="false" customHeight="false" outlineLevel="0" collapsed="false">
      <c r="A5100" s="0" t="s">
        <v>9</v>
      </c>
      <c r="B5100" s="0" t="s">
        <v>451</v>
      </c>
      <c r="C5100" s="15" t="n">
        <v>45444</v>
      </c>
      <c r="D5100" s="0" t="n">
        <v>1</v>
      </c>
      <c r="E5100" s="0" t="n">
        <v>0</v>
      </c>
      <c r="F5100" s="0" t="n">
        <v>0</v>
      </c>
      <c r="G5100" s="0" t="n">
        <v>0</v>
      </c>
      <c r="H5100" s="0" t="n">
        <v>0</v>
      </c>
      <c r="I5100" s="0" t="n">
        <v>0</v>
      </c>
      <c r="J5100" s="0" t="n">
        <v>8</v>
      </c>
      <c r="K5100" s="37" t="n">
        <f aca="false">E5100+Inputs!$B$5*F5100</f>
        <v>0</v>
      </c>
      <c r="L5100" s="37" t="n">
        <f aca="false">G5100+Inputs!$B$6*H5100</f>
        <v>0</v>
      </c>
      <c r="M5100" s="37" t="n">
        <f aca="false">I5100+Inputs!$B$7*J5100</f>
        <v>9.928</v>
      </c>
      <c r="N5100" s="37" t="n">
        <f aca="false">K5100+L5100+M5100</f>
        <v>9.928</v>
      </c>
    </row>
    <row r="5101" customFormat="false" ht="15" hidden="false" customHeight="false" outlineLevel="0" collapsed="false">
      <c r="A5101" s="0" t="s">
        <v>9</v>
      </c>
      <c r="B5101" s="0" t="s">
        <v>451</v>
      </c>
      <c r="C5101" s="15" t="n">
        <v>45474</v>
      </c>
      <c r="D5101" s="0" t="n">
        <v>1</v>
      </c>
      <c r="E5101" s="0" t="n">
        <v>0</v>
      </c>
      <c r="F5101" s="0" t="n">
        <v>0</v>
      </c>
      <c r="G5101" s="0" t="n">
        <v>0</v>
      </c>
      <c r="H5101" s="0" t="n">
        <v>0</v>
      </c>
      <c r="I5101" s="0" t="n">
        <v>0</v>
      </c>
      <c r="J5101" s="0" t="n">
        <v>8</v>
      </c>
      <c r="K5101" s="37" t="n">
        <f aca="false">E5101+Inputs!$B$5*F5101</f>
        <v>0</v>
      </c>
      <c r="L5101" s="37" t="n">
        <f aca="false">G5101+Inputs!$B$6*H5101</f>
        <v>0</v>
      </c>
      <c r="M5101" s="37" t="n">
        <f aca="false">I5101+Inputs!$B$7*J5101</f>
        <v>9.928</v>
      </c>
      <c r="N5101" s="37" t="n">
        <f aca="false">K5101+L5101+M5101</f>
        <v>9.928</v>
      </c>
    </row>
    <row r="5102" customFormat="false" ht="15" hidden="false" customHeight="false" outlineLevel="0" collapsed="false">
      <c r="A5102" s="0" t="s">
        <v>9</v>
      </c>
      <c r="B5102" s="0" t="s">
        <v>451</v>
      </c>
      <c r="C5102" s="15" t="n">
        <v>45505</v>
      </c>
      <c r="D5102" s="0" t="n">
        <v>1</v>
      </c>
      <c r="E5102" s="0" t="n">
        <v>0</v>
      </c>
      <c r="F5102" s="0" t="n">
        <v>0</v>
      </c>
      <c r="G5102" s="0" t="n">
        <v>0</v>
      </c>
      <c r="H5102" s="0" t="n">
        <v>0</v>
      </c>
      <c r="I5102" s="0" t="n">
        <v>0</v>
      </c>
      <c r="J5102" s="0" t="n">
        <v>12</v>
      </c>
      <c r="K5102" s="37" t="n">
        <f aca="false">E5102+Inputs!$B$5*F5102</f>
        <v>0</v>
      </c>
      <c r="L5102" s="37" t="n">
        <f aca="false">G5102+Inputs!$B$6*H5102</f>
        <v>0</v>
      </c>
      <c r="M5102" s="37" t="n">
        <f aca="false">I5102+Inputs!$B$7*J5102</f>
        <v>14.892</v>
      </c>
      <c r="N5102" s="37" t="n">
        <f aca="false">K5102+L5102+M5102</f>
        <v>14.892</v>
      </c>
    </row>
    <row r="5103" customFormat="false" ht="15" hidden="false" customHeight="false" outlineLevel="0" collapsed="false">
      <c r="A5103" s="0" t="s">
        <v>9</v>
      </c>
      <c r="B5103" s="0" t="s">
        <v>451</v>
      </c>
      <c r="C5103" s="15" t="n">
        <v>45536</v>
      </c>
      <c r="D5103" s="0" t="n">
        <v>1</v>
      </c>
      <c r="E5103" s="0" t="n">
        <v>0</v>
      </c>
      <c r="F5103" s="0" t="n">
        <v>0</v>
      </c>
      <c r="G5103" s="0" t="n">
        <v>0</v>
      </c>
      <c r="H5103" s="0" t="n">
        <v>0</v>
      </c>
      <c r="I5103" s="0" t="n">
        <v>0</v>
      </c>
      <c r="J5103" s="0" t="n">
        <v>10</v>
      </c>
      <c r="K5103" s="37" t="n">
        <f aca="false">E5103+Inputs!$B$5*F5103</f>
        <v>0</v>
      </c>
      <c r="L5103" s="37" t="n">
        <f aca="false">G5103+Inputs!$B$6*H5103</f>
        <v>0</v>
      </c>
      <c r="M5103" s="37" t="n">
        <f aca="false">I5103+Inputs!$B$7*J5103</f>
        <v>12.41</v>
      </c>
      <c r="N5103" s="37" t="n">
        <f aca="false">K5103+L5103+M5103</f>
        <v>12.41</v>
      </c>
    </row>
    <row r="5104" customFormat="false" ht="15" hidden="false" customHeight="false" outlineLevel="0" collapsed="false">
      <c r="A5104" s="0" t="s">
        <v>9</v>
      </c>
      <c r="B5104" s="0" t="s">
        <v>451</v>
      </c>
      <c r="C5104" s="15" t="n">
        <v>45566</v>
      </c>
      <c r="D5104" s="0" t="n">
        <v>1</v>
      </c>
      <c r="E5104" s="0" t="n">
        <v>0</v>
      </c>
      <c r="F5104" s="0" t="n">
        <v>0</v>
      </c>
      <c r="G5104" s="0" t="n">
        <v>0</v>
      </c>
      <c r="H5104" s="0" t="n">
        <v>0</v>
      </c>
      <c r="I5104" s="0" t="n">
        <v>0</v>
      </c>
      <c r="J5104" s="0" t="n">
        <v>10</v>
      </c>
      <c r="K5104" s="37" t="n">
        <f aca="false">E5104+Inputs!$B$5*F5104</f>
        <v>0</v>
      </c>
      <c r="L5104" s="37" t="n">
        <f aca="false">G5104+Inputs!$B$6*H5104</f>
        <v>0</v>
      </c>
      <c r="M5104" s="37" t="n">
        <f aca="false">I5104+Inputs!$B$7*J5104</f>
        <v>12.41</v>
      </c>
      <c r="N5104" s="37" t="n">
        <f aca="false">K5104+L5104+M5104</f>
        <v>12.41</v>
      </c>
    </row>
    <row r="5105" customFormat="false" ht="15" hidden="false" customHeight="false" outlineLevel="0" collapsed="false">
      <c r="A5105" s="0" t="s">
        <v>9</v>
      </c>
      <c r="B5105" s="0" t="s">
        <v>451</v>
      </c>
      <c r="C5105" s="15" t="n">
        <v>45597</v>
      </c>
      <c r="D5105" s="0" t="n">
        <v>1</v>
      </c>
      <c r="E5105" s="0" t="n">
        <v>0</v>
      </c>
      <c r="F5105" s="0" t="n">
        <v>0</v>
      </c>
      <c r="G5105" s="0" t="n">
        <v>0</v>
      </c>
      <c r="H5105" s="0" t="n">
        <v>0</v>
      </c>
      <c r="I5105" s="0" t="n">
        <v>0</v>
      </c>
      <c r="J5105" s="0" t="n">
        <v>8</v>
      </c>
      <c r="K5105" s="37" t="n">
        <f aca="false">E5105+Inputs!$B$5*F5105</f>
        <v>0</v>
      </c>
      <c r="L5105" s="37" t="n">
        <f aca="false">G5105+Inputs!$B$6*H5105</f>
        <v>0</v>
      </c>
      <c r="M5105" s="37" t="n">
        <f aca="false">I5105+Inputs!$B$7*J5105</f>
        <v>9.928</v>
      </c>
      <c r="N5105" s="37" t="n">
        <f aca="false">K5105+L5105+M5105</f>
        <v>9.928</v>
      </c>
    </row>
    <row r="5106" customFormat="false" ht="15" hidden="false" customHeight="false" outlineLevel="0" collapsed="false">
      <c r="A5106" s="0" t="s">
        <v>9</v>
      </c>
      <c r="B5106" s="0" t="s">
        <v>451</v>
      </c>
      <c r="C5106" s="15" t="n">
        <v>45627</v>
      </c>
      <c r="D5106" s="0" t="n">
        <v>1</v>
      </c>
      <c r="E5106" s="0" t="n">
        <v>0</v>
      </c>
      <c r="F5106" s="0" t="n">
        <v>0</v>
      </c>
      <c r="G5106" s="0" t="n">
        <v>0</v>
      </c>
      <c r="H5106" s="0" t="n">
        <v>0</v>
      </c>
      <c r="I5106" s="0" t="n">
        <v>0</v>
      </c>
      <c r="J5106" s="0" t="n">
        <v>15</v>
      </c>
      <c r="K5106" s="37" t="n">
        <f aca="false">E5106+Inputs!$B$5*F5106</f>
        <v>0</v>
      </c>
      <c r="L5106" s="37" t="n">
        <f aca="false">G5106+Inputs!$B$6*H5106</f>
        <v>0</v>
      </c>
      <c r="M5106" s="37" t="n">
        <f aca="false">I5106+Inputs!$B$7*J5106</f>
        <v>18.615</v>
      </c>
      <c r="N5106" s="37" t="n">
        <f aca="false">K5106+L5106+M5106</f>
        <v>18.615</v>
      </c>
    </row>
    <row r="5107" customFormat="false" ht="15" hidden="false" customHeight="false" outlineLevel="0" collapsed="false">
      <c r="A5107" s="0" t="s">
        <v>9</v>
      </c>
      <c r="B5107" s="0" t="s">
        <v>451</v>
      </c>
      <c r="C5107" s="15" t="n">
        <v>45658</v>
      </c>
      <c r="D5107" s="0" t="n">
        <v>1</v>
      </c>
      <c r="E5107" s="0" t="n">
        <v>0</v>
      </c>
      <c r="F5107" s="0" t="n">
        <v>0</v>
      </c>
      <c r="G5107" s="0" t="n">
        <v>0</v>
      </c>
      <c r="H5107" s="0" t="n">
        <v>0</v>
      </c>
      <c r="I5107" s="0" t="n">
        <v>0</v>
      </c>
      <c r="J5107" s="0" t="n">
        <v>15</v>
      </c>
      <c r="K5107" s="37" t="n">
        <f aca="false">E5107+Inputs!$B$5*F5107</f>
        <v>0</v>
      </c>
      <c r="L5107" s="37" t="n">
        <f aca="false">G5107+Inputs!$B$6*H5107</f>
        <v>0</v>
      </c>
      <c r="M5107" s="37" t="n">
        <f aca="false">I5107+Inputs!$B$7*J5107</f>
        <v>18.615</v>
      </c>
      <c r="N5107" s="37" t="n">
        <f aca="false">K5107+L5107+M5107</f>
        <v>18.615</v>
      </c>
    </row>
    <row r="5108" customFormat="false" ht="15" hidden="false" customHeight="false" outlineLevel="0" collapsed="false">
      <c r="A5108" s="0" t="s">
        <v>9</v>
      </c>
      <c r="B5108" s="0" t="s">
        <v>451</v>
      </c>
      <c r="C5108" s="15" t="n">
        <v>45689</v>
      </c>
      <c r="D5108" s="0" t="n">
        <v>1</v>
      </c>
      <c r="E5108" s="0" t="n">
        <v>0</v>
      </c>
      <c r="F5108" s="0" t="n">
        <v>0</v>
      </c>
      <c r="G5108" s="0" t="n">
        <v>0</v>
      </c>
      <c r="H5108" s="0" t="n">
        <v>0</v>
      </c>
      <c r="I5108" s="0" t="n">
        <v>0</v>
      </c>
      <c r="J5108" s="0" t="n">
        <v>14</v>
      </c>
      <c r="K5108" s="37" t="n">
        <f aca="false">E5108+Inputs!$B$5*F5108</f>
        <v>0</v>
      </c>
      <c r="L5108" s="37" t="n">
        <f aca="false">G5108+Inputs!$B$6*H5108</f>
        <v>0</v>
      </c>
      <c r="M5108" s="37" t="n">
        <f aca="false">I5108+Inputs!$B$7*J5108</f>
        <v>17.374</v>
      </c>
      <c r="N5108" s="37" t="n">
        <f aca="false">K5108+L5108+M5108</f>
        <v>17.374</v>
      </c>
    </row>
    <row r="5109" customFormat="false" ht="15" hidden="false" customHeight="false" outlineLevel="0" collapsed="false">
      <c r="A5109" s="0" t="s">
        <v>9</v>
      </c>
      <c r="B5109" s="0" t="s">
        <v>451</v>
      </c>
      <c r="C5109" s="15" t="n">
        <v>45717</v>
      </c>
      <c r="D5109" s="0" t="n">
        <v>1</v>
      </c>
      <c r="E5109" s="0" t="n">
        <v>0</v>
      </c>
      <c r="F5109" s="0" t="n">
        <v>0</v>
      </c>
      <c r="G5109" s="0" t="n">
        <v>0</v>
      </c>
      <c r="H5109" s="0" t="n">
        <v>0</v>
      </c>
      <c r="I5109" s="0" t="n">
        <v>0</v>
      </c>
      <c r="J5109" s="0" t="n">
        <v>5</v>
      </c>
      <c r="K5109" s="37" t="n">
        <f aca="false">E5109+Inputs!$B$5*F5109</f>
        <v>0</v>
      </c>
      <c r="L5109" s="37" t="n">
        <f aca="false">G5109+Inputs!$B$6*H5109</f>
        <v>0</v>
      </c>
      <c r="M5109" s="37" t="n">
        <f aca="false">I5109+Inputs!$B$7*J5109</f>
        <v>6.205</v>
      </c>
      <c r="N5109" s="37" t="n">
        <f aca="false">K5109+L5109+M5109</f>
        <v>6.205</v>
      </c>
    </row>
    <row r="5110" customFormat="false" ht="15" hidden="false" customHeight="false" outlineLevel="0" collapsed="false">
      <c r="A5110" s="0" t="s">
        <v>9</v>
      </c>
      <c r="B5110" s="0" t="s">
        <v>451</v>
      </c>
      <c r="C5110" s="15" t="n">
        <v>45748</v>
      </c>
      <c r="D5110" s="0" t="n">
        <v>1</v>
      </c>
      <c r="E5110" s="0" t="n">
        <v>0</v>
      </c>
      <c r="F5110" s="0" t="n">
        <v>0</v>
      </c>
      <c r="G5110" s="0" t="n">
        <v>0</v>
      </c>
      <c r="H5110" s="0" t="n">
        <v>0</v>
      </c>
      <c r="I5110" s="0" t="n">
        <v>0</v>
      </c>
      <c r="J5110" s="0" t="n">
        <v>8</v>
      </c>
      <c r="K5110" s="37" t="n">
        <f aca="false">E5110+Inputs!$B$5*F5110</f>
        <v>0</v>
      </c>
      <c r="L5110" s="37" t="n">
        <f aca="false">G5110+Inputs!$B$6*H5110</f>
        <v>0</v>
      </c>
      <c r="M5110" s="37" t="n">
        <f aca="false">I5110+Inputs!$B$7*J5110</f>
        <v>9.928</v>
      </c>
      <c r="N5110" s="37" t="n">
        <f aca="false">K5110+L5110+M5110</f>
        <v>9.928</v>
      </c>
    </row>
    <row r="5111" customFormat="false" ht="15" hidden="false" customHeight="false" outlineLevel="0" collapsed="false">
      <c r="A5111" s="0" t="s">
        <v>9</v>
      </c>
      <c r="B5111" s="0" t="s">
        <v>451</v>
      </c>
      <c r="C5111" s="15" t="n">
        <v>45778</v>
      </c>
      <c r="D5111" s="0" t="n">
        <v>1</v>
      </c>
      <c r="E5111" s="0" t="n">
        <v>0</v>
      </c>
      <c r="F5111" s="0" t="n">
        <v>0</v>
      </c>
      <c r="G5111" s="0" t="n">
        <v>0</v>
      </c>
      <c r="H5111" s="0" t="n">
        <v>0</v>
      </c>
      <c r="I5111" s="0" t="n">
        <v>0</v>
      </c>
      <c r="J5111" s="0" t="n">
        <v>16</v>
      </c>
      <c r="K5111" s="37" t="n">
        <f aca="false">E5111+Inputs!$B$5*F5111</f>
        <v>0</v>
      </c>
      <c r="L5111" s="37" t="n">
        <f aca="false">G5111+Inputs!$B$6*H5111</f>
        <v>0</v>
      </c>
      <c r="M5111" s="37" t="n">
        <f aca="false">I5111+Inputs!$B$7*J5111</f>
        <v>19.856</v>
      </c>
      <c r="N5111" s="37" t="n">
        <f aca="false">K5111+L5111+M5111</f>
        <v>19.856</v>
      </c>
    </row>
    <row r="5112" customFormat="false" ht="15" hidden="false" customHeight="false" outlineLevel="0" collapsed="false">
      <c r="A5112" s="0" t="s">
        <v>9</v>
      </c>
      <c r="B5112" s="0" t="s">
        <v>451</v>
      </c>
      <c r="C5112" s="15" t="n">
        <v>45809</v>
      </c>
      <c r="D5112" s="0" t="n">
        <v>1</v>
      </c>
      <c r="E5112" s="0" t="n">
        <v>0</v>
      </c>
      <c r="F5112" s="0" t="n">
        <v>0</v>
      </c>
      <c r="G5112" s="0" t="n">
        <v>0</v>
      </c>
      <c r="H5112" s="0" t="n">
        <v>0</v>
      </c>
      <c r="I5112" s="0" t="n">
        <v>0</v>
      </c>
      <c r="J5112" s="0" t="n">
        <v>13</v>
      </c>
      <c r="K5112" s="37" t="n">
        <f aca="false">E5112+Inputs!$B$5*F5112</f>
        <v>0</v>
      </c>
      <c r="L5112" s="37" t="n">
        <f aca="false">G5112+Inputs!$B$6*H5112</f>
        <v>0</v>
      </c>
      <c r="M5112" s="37" t="n">
        <f aca="false">I5112+Inputs!$B$7*J5112</f>
        <v>16.133</v>
      </c>
      <c r="N5112" s="37" t="n">
        <f aca="false">K5112+L5112+M5112</f>
        <v>16.133</v>
      </c>
    </row>
    <row r="5113" customFormat="false" ht="15" hidden="false" customHeight="false" outlineLevel="0" collapsed="false">
      <c r="A5113" s="0" t="s">
        <v>9</v>
      </c>
      <c r="B5113" s="0" t="s">
        <v>451</v>
      </c>
      <c r="C5113" s="15" t="n">
        <v>45839</v>
      </c>
      <c r="D5113" s="0" t="n">
        <v>1</v>
      </c>
      <c r="E5113" s="0" t="n">
        <v>0</v>
      </c>
      <c r="F5113" s="0" t="n">
        <v>0</v>
      </c>
      <c r="G5113" s="0" t="n">
        <v>0</v>
      </c>
      <c r="H5113" s="0" t="n">
        <v>0</v>
      </c>
      <c r="I5113" s="0" t="n">
        <v>0</v>
      </c>
      <c r="J5113" s="0" t="n">
        <v>9</v>
      </c>
      <c r="K5113" s="37" t="n">
        <f aca="false">E5113+Inputs!$B$5*F5113</f>
        <v>0</v>
      </c>
      <c r="L5113" s="37" t="n">
        <f aca="false">G5113+Inputs!$B$6*H5113</f>
        <v>0</v>
      </c>
      <c r="M5113" s="37" t="n">
        <f aca="false">I5113+Inputs!$B$7*J5113</f>
        <v>11.169</v>
      </c>
      <c r="N5113" s="37" t="n">
        <f aca="false">K5113+L5113+M5113</f>
        <v>11.169</v>
      </c>
    </row>
    <row r="5114" customFormat="false" ht="15" hidden="false" customHeight="false" outlineLevel="0" collapsed="false">
      <c r="A5114" s="0" t="s">
        <v>9</v>
      </c>
      <c r="B5114" s="0" t="s">
        <v>451</v>
      </c>
      <c r="C5114" s="15" t="n">
        <v>45870</v>
      </c>
      <c r="D5114" s="0" t="n">
        <v>1</v>
      </c>
      <c r="E5114" s="0" t="n">
        <v>0</v>
      </c>
      <c r="F5114" s="0" t="n">
        <v>0</v>
      </c>
      <c r="G5114" s="0" t="n">
        <v>0</v>
      </c>
      <c r="H5114" s="0" t="n">
        <v>0</v>
      </c>
      <c r="I5114" s="0" t="n">
        <v>0</v>
      </c>
      <c r="J5114" s="0" t="n">
        <v>17</v>
      </c>
      <c r="K5114" s="37" t="n">
        <f aca="false">E5114+Inputs!$B$5*F5114</f>
        <v>0</v>
      </c>
      <c r="L5114" s="37" t="n">
        <f aca="false">G5114+Inputs!$B$6*H5114</f>
        <v>0</v>
      </c>
      <c r="M5114" s="37" t="n">
        <f aca="false">I5114+Inputs!$B$7*J5114</f>
        <v>21.097</v>
      </c>
      <c r="N5114" s="37" t="n">
        <f aca="false">K5114+L5114+M5114</f>
        <v>21.097</v>
      </c>
    </row>
    <row r="5115" customFormat="false" ht="15" hidden="false" customHeight="false" outlineLevel="0" collapsed="false">
      <c r="A5115" s="0" t="s">
        <v>9</v>
      </c>
      <c r="B5115" s="0" t="s">
        <v>451</v>
      </c>
      <c r="C5115" s="15" t="n">
        <v>45901</v>
      </c>
      <c r="D5115" s="0" t="n">
        <v>1</v>
      </c>
      <c r="E5115" s="0" t="n">
        <v>0</v>
      </c>
      <c r="F5115" s="0" t="n">
        <v>0</v>
      </c>
      <c r="G5115" s="0" t="n">
        <v>0</v>
      </c>
      <c r="H5115" s="0" t="n">
        <v>0</v>
      </c>
      <c r="I5115" s="0" t="n">
        <v>0</v>
      </c>
      <c r="J5115" s="0" t="n">
        <v>6</v>
      </c>
      <c r="K5115" s="37" t="n">
        <f aca="false">E5115+Inputs!$B$5*F5115</f>
        <v>0</v>
      </c>
      <c r="L5115" s="37" t="n">
        <f aca="false">G5115+Inputs!$B$6*H5115</f>
        <v>0</v>
      </c>
      <c r="M5115" s="37" t="n">
        <f aca="false">I5115+Inputs!$B$7*J5115</f>
        <v>7.446</v>
      </c>
      <c r="N5115" s="37" t="n">
        <f aca="false">K5115+L5115+M5115</f>
        <v>7.446</v>
      </c>
    </row>
    <row r="5116" customFormat="false" ht="15" hidden="false" customHeight="false" outlineLevel="0" collapsed="false">
      <c r="A5116" s="0" t="s">
        <v>9</v>
      </c>
      <c r="B5116" s="0" t="s">
        <v>451</v>
      </c>
      <c r="C5116" s="15" t="n">
        <v>45931</v>
      </c>
      <c r="D5116" s="0" t="n">
        <v>1</v>
      </c>
      <c r="E5116" s="0" t="n">
        <v>0</v>
      </c>
      <c r="F5116" s="0" t="n">
        <v>0</v>
      </c>
      <c r="G5116" s="0" t="n">
        <v>0</v>
      </c>
      <c r="H5116" s="0" t="n">
        <v>1</v>
      </c>
      <c r="I5116" s="0" t="n">
        <v>0</v>
      </c>
      <c r="J5116" s="0" t="n">
        <v>14</v>
      </c>
      <c r="K5116" s="37" t="n">
        <f aca="false">E5116+Inputs!$B$5*F5116</f>
        <v>0</v>
      </c>
      <c r="L5116" s="37" t="n">
        <f aca="false">G5116+Inputs!$B$6*H5116</f>
        <v>1.275</v>
      </c>
      <c r="M5116" s="37" t="n">
        <f aca="false">I5116+Inputs!$B$7*J5116</f>
        <v>17.374</v>
      </c>
      <c r="N5116" s="37" t="n">
        <f aca="false">K5116+L5116+M5116</f>
        <v>18.649</v>
      </c>
    </row>
    <row r="5117" customFormat="false" ht="15" hidden="false" customHeight="false" outlineLevel="0" collapsed="false">
      <c r="A5117" s="0" t="s">
        <v>9</v>
      </c>
      <c r="B5117" s="0" t="s">
        <v>451</v>
      </c>
      <c r="C5117" s="15" t="n">
        <v>45962</v>
      </c>
      <c r="D5117" s="0" t="n">
        <v>1</v>
      </c>
      <c r="E5117" s="0" t="n">
        <v>0</v>
      </c>
      <c r="F5117" s="0" t="n">
        <v>0</v>
      </c>
      <c r="G5117" s="0" t="n">
        <v>0</v>
      </c>
      <c r="H5117" s="0" t="n">
        <v>0</v>
      </c>
      <c r="I5117" s="0" t="n">
        <v>0</v>
      </c>
      <c r="J5117" s="0" t="n">
        <v>8</v>
      </c>
      <c r="K5117" s="37" t="n">
        <f aca="false">E5117+Inputs!$B$5*F5117</f>
        <v>0</v>
      </c>
      <c r="L5117" s="37" t="n">
        <f aca="false">G5117+Inputs!$B$6*H5117</f>
        <v>0</v>
      </c>
      <c r="M5117" s="37" t="n">
        <f aca="false">I5117+Inputs!$B$7*J5117</f>
        <v>9.928</v>
      </c>
      <c r="N5117" s="37" t="n">
        <f aca="false">K5117+L5117+M5117</f>
        <v>9.928</v>
      </c>
    </row>
    <row r="5118" customFormat="false" ht="15" hidden="false" customHeight="false" outlineLevel="0" collapsed="false">
      <c r="A5118" s="0" t="s">
        <v>9</v>
      </c>
      <c r="B5118" s="0" t="s">
        <v>451</v>
      </c>
      <c r="C5118" s="15" t="n">
        <v>45992</v>
      </c>
      <c r="D5118" s="0" t="n">
        <v>1</v>
      </c>
      <c r="E5118" s="0" t="n">
        <v>0</v>
      </c>
      <c r="F5118" s="0" t="n">
        <v>0</v>
      </c>
      <c r="G5118" s="0" t="n">
        <v>0</v>
      </c>
      <c r="H5118" s="0" t="n">
        <v>0</v>
      </c>
      <c r="I5118" s="0" t="n">
        <v>0</v>
      </c>
      <c r="J5118" s="0" t="n">
        <v>14</v>
      </c>
      <c r="K5118" s="37" t="n">
        <f aca="false">E5118+Inputs!$B$5*F5118</f>
        <v>0</v>
      </c>
      <c r="L5118" s="37" t="n">
        <f aca="false">G5118+Inputs!$B$6*H5118</f>
        <v>0</v>
      </c>
      <c r="M5118" s="37" t="n">
        <f aca="false">I5118+Inputs!$B$7*J5118</f>
        <v>17.374</v>
      </c>
      <c r="N5118" s="37" t="n">
        <f aca="false">K5118+L5118+M5118</f>
        <v>17.374</v>
      </c>
    </row>
    <row r="5119" customFormat="false" ht="15" hidden="false" customHeight="false" outlineLevel="0" collapsed="false">
      <c r="A5119" s="0" t="s">
        <v>9</v>
      </c>
      <c r="B5119" s="0" t="s">
        <v>451</v>
      </c>
      <c r="C5119" s="15" t="n">
        <v>46023</v>
      </c>
      <c r="D5119" s="0" t="n">
        <v>1</v>
      </c>
      <c r="E5119" s="0" t="n">
        <v>0</v>
      </c>
      <c r="F5119" s="0" t="n">
        <v>0</v>
      </c>
      <c r="G5119" s="0" t="n">
        <v>0</v>
      </c>
      <c r="H5119" s="0" t="n">
        <v>0</v>
      </c>
      <c r="I5119" s="0" t="n">
        <v>0</v>
      </c>
      <c r="J5119" s="0" t="n">
        <v>10</v>
      </c>
      <c r="K5119" s="37" t="n">
        <f aca="false">E5119+Inputs!$B$5*F5119</f>
        <v>0</v>
      </c>
      <c r="L5119" s="37" t="n">
        <f aca="false">G5119+Inputs!$B$6*H5119</f>
        <v>0</v>
      </c>
      <c r="M5119" s="37" t="n">
        <f aca="false">I5119+Inputs!$B$7*J5119</f>
        <v>12.41</v>
      </c>
      <c r="N5119" s="37" t="n">
        <f aca="false">K5119+L5119+M5119</f>
        <v>12.41</v>
      </c>
    </row>
    <row r="5120" customFormat="false" ht="15" hidden="false" customHeight="false" outlineLevel="0" collapsed="false">
      <c r="A5120" s="0" t="s">
        <v>9</v>
      </c>
      <c r="B5120" s="0" t="s">
        <v>451</v>
      </c>
      <c r="C5120" s="15" t="n">
        <v>46054</v>
      </c>
      <c r="D5120" s="0" t="n">
        <v>1</v>
      </c>
      <c r="E5120" s="0" t="n">
        <v>0</v>
      </c>
      <c r="F5120" s="0" t="n">
        <v>0</v>
      </c>
      <c r="G5120" s="0" t="n">
        <v>0</v>
      </c>
      <c r="H5120" s="0" t="n">
        <v>0</v>
      </c>
      <c r="I5120" s="0" t="n">
        <v>0</v>
      </c>
      <c r="J5120" s="0" t="n">
        <v>8</v>
      </c>
      <c r="K5120" s="37" t="n">
        <f aca="false">E5120+Inputs!$B$5*F5120</f>
        <v>0</v>
      </c>
      <c r="L5120" s="37" t="n">
        <f aca="false">G5120+Inputs!$B$6*H5120</f>
        <v>0</v>
      </c>
      <c r="M5120" s="37" t="n">
        <f aca="false">I5120+Inputs!$B$7*J5120</f>
        <v>9.928</v>
      </c>
      <c r="N5120" s="37" t="n">
        <f aca="false">K5120+L5120+M5120</f>
        <v>9.928</v>
      </c>
    </row>
    <row r="5121" customFormat="false" ht="15" hidden="false" customHeight="false" outlineLevel="0" collapsed="false">
      <c r="A5121" s="0" t="s">
        <v>9</v>
      </c>
      <c r="B5121" s="0" t="s">
        <v>451</v>
      </c>
      <c r="C5121" s="15" t="n">
        <v>46082</v>
      </c>
      <c r="D5121" s="0" t="n">
        <v>1</v>
      </c>
      <c r="E5121" s="0" t="n">
        <v>0</v>
      </c>
      <c r="F5121" s="0" t="n">
        <v>0</v>
      </c>
      <c r="G5121" s="0" t="n">
        <v>0</v>
      </c>
      <c r="H5121" s="0" t="n">
        <v>0</v>
      </c>
      <c r="I5121" s="0" t="n">
        <v>0</v>
      </c>
      <c r="J5121" s="0" t="n">
        <v>13</v>
      </c>
      <c r="K5121" s="37" t="n">
        <f aca="false">E5121+Inputs!$B$5*F5121</f>
        <v>0</v>
      </c>
      <c r="L5121" s="37" t="n">
        <f aca="false">G5121+Inputs!$B$6*H5121</f>
        <v>0</v>
      </c>
      <c r="M5121" s="37" t="n">
        <f aca="false">I5121+Inputs!$B$7*J5121</f>
        <v>16.133</v>
      </c>
      <c r="N5121" s="37" t="n">
        <f aca="false">K5121+L5121+M5121</f>
        <v>16.133</v>
      </c>
    </row>
    <row r="5122" customFormat="false" ht="15" hidden="false" customHeight="false" outlineLevel="0" collapsed="false">
      <c r="A5122" s="0" t="s">
        <v>9</v>
      </c>
      <c r="B5122" s="0" t="s">
        <v>451</v>
      </c>
      <c r="C5122" s="15" t="n">
        <v>46113</v>
      </c>
      <c r="D5122" s="0" t="n">
        <v>1</v>
      </c>
      <c r="E5122" s="0" t="n">
        <v>0</v>
      </c>
      <c r="F5122" s="0" t="n">
        <v>0</v>
      </c>
      <c r="G5122" s="0" t="n">
        <v>0</v>
      </c>
      <c r="H5122" s="0" t="n">
        <v>0</v>
      </c>
      <c r="I5122" s="0" t="n">
        <v>0</v>
      </c>
      <c r="J5122" s="0" t="n">
        <v>10</v>
      </c>
      <c r="K5122" s="37" t="n">
        <f aca="false">E5122+Inputs!$B$5*F5122</f>
        <v>0</v>
      </c>
      <c r="L5122" s="37" t="n">
        <f aca="false">G5122+Inputs!$B$6*H5122</f>
        <v>0</v>
      </c>
      <c r="M5122" s="37" t="n">
        <f aca="false">I5122+Inputs!$B$7*J5122</f>
        <v>12.41</v>
      </c>
      <c r="N5122" s="37" t="n">
        <f aca="false">K5122+L5122+M5122</f>
        <v>12.41</v>
      </c>
    </row>
    <row r="5123" customFormat="false" ht="15" hidden="false" customHeight="false" outlineLevel="0" collapsed="false">
      <c r="A5123" s="0" t="s">
        <v>9</v>
      </c>
      <c r="B5123" s="0" t="s">
        <v>451</v>
      </c>
      <c r="C5123" s="15" t="n">
        <v>46143</v>
      </c>
      <c r="D5123" s="0" t="n">
        <v>1</v>
      </c>
      <c r="E5123" s="0" t="n">
        <v>0</v>
      </c>
      <c r="F5123" s="0" t="n">
        <v>0</v>
      </c>
      <c r="G5123" s="0" t="n">
        <v>0</v>
      </c>
      <c r="H5123" s="0" t="n">
        <v>0</v>
      </c>
      <c r="I5123" s="0" t="n">
        <v>0</v>
      </c>
      <c r="J5123" s="0" t="n">
        <v>8</v>
      </c>
      <c r="K5123" s="37" t="n">
        <f aca="false">E5123+Inputs!$B$5*F5123</f>
        <v>0</v>
      </c>
      <c r="L5123" s="37" t="n">
        <f aca="false">G5123+Inputs!$B$6*H5123</f>
        <v>0</v>
      </c>
      <c r="M5123" s="37" t="n">
        <f aca="false">I5123+Inputs!$B$7*J5123</f>
        <v>9.928</v>
      </c>
      <c r="N5123" s="37" t="n">
        <f aca="false">K5123+L5123+M5123</f>
        <v>9.928</v>
      </c>
    </row>
    <row r="5124" customFormat="false" ht="15" hidden="false" customHeight="false" outlineLevel="0" collapsed="false">
      <c r="A5124" s="0" t="s">
        <v>9</v>
      </c>
      <c r="B5124" s="0" t="s">
        <v>451</v>
      </c>
      <c r="C5124" s="15" t="n">
        <v>46174</v>
      </c>
      <c r="D5124" s="0" t="n">
        <v>1</v>
      </c>
      <c r="E5124" s="0" t="n">
        <v>0</v>
      </c>
      <c r="F5124" s="0" t="n">
        <v>0</v>
      </c>
      <c r="G5124" s="0" t="n">
        <v>0</v>
      </c>
      <c r="H5124" s="0" t="n">
        <v>0</v>
      </c>
      <c r="I5124" s="0" t="n">
        <v>0</v>
      </c>
      <c r="J5124" s="0" t="n">
        <v>5</v>
      </c>
      <c r="K5124" s="37" t="n">
        <f aca="false">E5124+Inputs!$B$5*F5124</f>
        <v>0</v>
      </c>
      <c r="L5124" s="37" t="n">
        <f aca="false">G5124+Inputs!$B$6*H5124</f>
        <v>0</v>
      </c>
      <c r="M5124" s="37" t="n">
        <f aca="false">I5124+Inputs!$B$7*J5124</f>
        <v>6.205</v>
      </c>
      <c r="N5124" s="37" t="n">
        <f aca="false">K5124+L5124+M5124</f>
        <v>6.205</v>
      </c>
    </row>
    <row r="5125" customFormat="false" ht="15" hidden="false" customHeight="false" outlineLevel="0" collapsed="false">
      <c r="A5125" s="0" t="s">
        <v>9</v>
      </c>
      <c r="B5125" s="0" t="s">
        <v>451</v>
      </c>
      <c r="C5125" s="15" t="n">
        <v>46204</v>
      </c>
      <c r="D5125" s="0" t="n">
        <v>1</v>
      </c>
      <c r="E5125" s="0" t="n">
        <v>0</v>
      </c>
      <c r="F5125" s="0" t="n">
        <v>0</v>
      </c>
      <c r="G5125" s="0" t="n">
        <v>0</v>
      </c>
      <c r="H5125" s="0" t="n">
        <v>1</v>
      </c>
      <c r="I5125" s="0" t="n">
        <v>0</v>
      </c>
      <c r="J5125" s="0" t="n">
        <v>7</v>
      </c>
      <c r="K5125" s="37" t="n">
        <f aca="false">E5125+Inputs!$B$5*F5125</f>
        <v>0</v>
      </c>
      <c r="L5125" s="37" t="n">
        <f aca="false">G5125+Inputs!$B$6*H5125</f>
        <v>1.275</v>
      </c>
      <c r="M5125" s="37" t="n">
        <f aca="false">I5125+Inputs!$B$7*J5125</f>
        <v>8.687</v>
      </c>
      <c r="N5125" s="37" t="n">
        <f aca="false">K5125+L5125+M5125</f>
        <v>9.962</v>
      </c>
    </row>
    <row r="5126" customFormat="false" ht="15" hidden="false" customHeight="false" outlineLevel="0" collapsed="false">
      <c r="A5126" s="0" t="s">
        <v>9</v>
      </c>
      <c r="B5126" s="0" t="s">
        <v>451</v>
      </c>
      <c r="C5126" s="15" t="n">
        <v>46235</v>
      </c>
      <c r="D5126" s="0" t="n">
        <v>1</v>
      </c>
      <c r="E5126" s="0" t="n">
        <v>0</v>
      </c>
      <c r="F5126" s="0" t="n">
        <v>0</v>
      </c>
      <c r="G5126" s="0" t="n">
        <v>0</v>
      </c>
      <c r="H5126" s="0" t="n">
        <v>0</v>
      </c>
      <c r="I5126" s="0" t="n">
        <v>0</v>
      </c>
      <c r="J5126" s="0" t="n">
        <v>3</v>
      </c>
      <c r="K5126" s="37" t="n">
        <f aca="false">E5126+Inputs!$B$5*F5126</f>
        <v>0</v>
      </c>
      <c r="L5126" s="37" t="n">
        <f aca="false">G5126+Inputs!$B$6*H5126</f>
        <v>0</v>
      </c>
      <c r="M5126" s="37" t="n">
        <f aca="false">I5126+Inputs!$B$7*J5126</f>
        <v>3.723</v>
      </c>
      <c r="N5126" s="37" t="n">
        <f aca="false">K5126+L5126+M5126</f>
        <v>3.723</v>
      </c>
    </row>
    <row r="5127" customFormat="false" ht="15" hidden="false" customHeight="false" outlineLevel="0" collapsed="false">
      <c r="A5127" s="0" t="s">
        <v>9</v>
      </c>
      <c r="B5127" s="0" t="s">
        <v>460</v>
      </c>
      <c r="C5127" s="15" t="n">
        <v>44927</v>
      </c>
      <c r="D5127" s="0" t="n">
        <v>1</v>
      </c>
      <c r="E5127" s="0" t="n">
        <v>0</v>
      </c>
      <c r="F5127" s="0" t="n">
        <v>0</v>
      </c>
      <c r="G5127" s="0" t="n">
        <v>0</v>
      </c>
      <c r="H5127" s="0" t="n">
        <v>0</v>
      </c>
      <c r="I5127" s="0" t="n">
        <v>0</v>
      </c>
      <c r="J5127" s="0" t="n">
        <v>9</v>
      </c>
      <c r="K5127" s="37" t="n">
        <f aca="false">E5127+Inputs!$B$5*F5127</f>
        <v>0</v>
      </c>
      <c r="L5127" s="37" t="n">
        <f aca="false">G5127+Inputs!$B$6*H5127</f>
        <v>0</v>
      </c>
      <c r="M5127" s="37" t="n">
        <f aca="false">I5127+Inputs!$B$7*J5127</f>
        <v>11.169</v>
      </c>
      <c r="N5127" s="37" t="n">
        <f aca="false">K5127+L5127+M5127</f>
        <v>11.169</v>
      </c>
    </row>
    <row r="5128" customFormat="false" ht="15" hidden="false" customHeight="false" outlineLevel="0" collapsed="false">
      <c r="A5128" s="0" t="s">
        <v>9</v>
      </c>
      <c r="B5128" s="0" t="s">
        <v>460</v>
      </c>
      <c r="C5128" s="15" t="n">
        <v>44958</v>
      </c>
      <c r="D5128" s="0" t="n">
        <v>1</v>
      </c>
      <c r="E5128" s="0" t="n">
        <v>0</v>
      </c>
      <c r="F5128" s="0" t="n">
        <v>0</v>
      </c>
      <c r="G5128" s="0" t="n">
        <v>0</v>
      </c>
      <c r="H5128" s="0" t="n">
        <v>0</v>
      </c>
      <c r="I5128" s="0" t="n">
        <v>0</v>
      </c>
      <c r="J5128" s="0" t="n">
        <v>5</v>
      </c>
      <c r="K5128" s="37" t="n">
        <f aca="false">E5128+Inputs!$B$5*F5128</f>
        <v>0</v>
      </c>
      <c r="L5128" s="37" t="n">
        <f aca="false">G5128+Inputs!$B$6*H5128</f>
        <v>0</v>
      </c>
      <c r="M5128" s="37" t="n">
        <f aca="false">I5128+Inputs!$B$7*J5128</f>
        <v>6.205</v>
      </c>
      <c r="N5128" s="37" t="n">
        <f aca="false">K5128+L5128+M5128</f>
        <v>6.205</v>
      </c>
    </row>
    <row r="5129" customFormat="false" ht="15" hidden="false" customHeight="false" outlineLevel="0" collapsed="false">
      <c r="A5129" s="0" t="s">
        <v>9</v>
      </c>
      <c r="B5129" s="0" t="s">
        <v>460</v>
      </c>
      <c r="C5129" s="15" t="n">
        <v>45017</v>
      </c>
      <c r="D5129" s="0" t="n">
        <v>1</v>
      </c>
      <c r="E5129" s="0" t="n">
        <v>0</v>
      </c>
      <c r="F5129" s="0" t="n">
        <v>0</v>
      </c>
      <c r="G5129" s="0" t="n">
        <v>0</v>
      </c>
      <c r="H5129" s="0" t="n">
        <v>0</v>
      </c>
      <c r="I5129" s="0" t="n">
        <v>0</v>
      </c>
      <c r="J5129" s="0" t="n">
        <v>2</v>
      </c>
      <c r="K5129" s="37" t="n">
        <f aca="false">E5129+Inputs!$B$5*F5129</f>
        <v>0</v>
      </c>
      <c r="L5129" s="37" t="n">
        <f aca="false">G5129+Inputs!$B$6*H5129</f>
        <v>0</v>
      </c>
      <c r="M5129" s="37" t="n">
        <f aca="false">I5129+Inputs!$B$7*J5129</f>
        <v>2.482</v>
      </c>
      <c r="N5129" s="37" t="n">
        <f aca="false">K5129+L5129+M5129</f>
        <v>2.482</v>
      </c>
    </row>
    <row r="5130" customFormat="false" ht="15" hidden="false" customHeight="false" outlineLevel="0" collapsed="false">
      <c r="A5130" s="0" t="s">
        <v>9</v>
      </c>
      <c r="B5130" s="0" t="s">
        <v>460</v>
      </c>
      <c r="C5130" s="15" t="n">
        <v>45047</v>
      </c>
      <c r="D5130" s="0" t="n">
        <v>1</v>
      </c>
      <c r="E5130" s="0" t="n">
        <v>0</v>
      </c>
      <c r="F5130" s="0" t="n">
        <v>0</v>
      </c>
      <c r="G5130" s="0" t="n">
        <v>0</v>
      </c>
      <c r="H5130" s="0" t="n">
        <v>0</v>
      </c>
      <c r="I5130" s="0" t="n">
        <v>0</v>
      </c>
      <c r="J5130" s="0" t="n">
        <v>9</v>
      </c>
      <c r="K5130" s="37" t="n">
        <f aca="false">E5130+Inputs!$B$5*F5130</f>
        <v>0</v>
      </c>
      <c r="L5130" s="37" t="n">
        <f aca="false">G5130+Inputs!$B$6*H5130</f>
        <v>0</v>
      </c>
      <c r="M5130" s="37" t="n">
        <f aca="false">I5130+Inputs!$B$7*J5130</f>
        <v>11.169</v>
      </c>
      <c r="N5130" s="37" t="n">
        <f aca="false">K5130+L5130+M5130</f>
        <v>11.169</v>
      </c>
    </row>
    <row r="5131" customFormat="false" ht="15" hidden="false" customHeight="false" outlineLevel="0" collapsed="false">
      <c r="A5131" s="0" t="s">
        <v>9</v>
      </c>
      <c r="B5131" s="0" t="s">
        <v>460</v>
      </c>
      <c r="C5131" s="15" t="n">
        <v>45078</v>
      </c>
      <c r="D5131" s="0" t="n">
        <v>1</v>
      </c>
      <c r="E5131" s="0" t="n">
        <v>0</v>
      </c>
      <c r="F5131" s="0" t="n">
        <v>0</v>
      </c>
      <c r="G5131" s="0" t="n">
        <v>0</v>
      </c>
      <c r="H5131" s="0" t="n">
        <v>0</v>
      </c>
      <c r="I5131" s="0" t="n">
        <v>0</v>
      </c>
      <c r="J5131" s="0" t="n">
        <v>15</v>
      </c>
      <c r="K5131" s="37" t="n">
        <f aca="false">E5131+Inputs!$B$5*F5131</f>
        <v>0</v>
      </c>
      <c r="L5131" s="37" t="n">
        <f aca="false">G5131+Inputs!$B$6*H5131</f>
        <v>0</v>
      </c>
      <c r="M5131" s="37" t="n">
        <f aca="false">I5131+Inputs!$B$7*J5131</f>
        <v>18.615</v>
      </c>
      <c r="N5131" s="37" t="n">
        <f aca="false">K5131+L5131+M5131</f>
        <v>18.615</v>
      </c>
    </row>
    <row r="5132" customFormat="false" ht="15" hidden="false" customHeight="false" outlineLevel="0" collapsed="false">
      <c r="A5132" s="0" t="s">
        <v>9</v>
      </c>
      <c r="B5132" s="0" t="s">
        <v>460</v>
      </c>
      <c r="C5132" s="15" t="n">
        <v>45108</v>
      </c>
      <c r="D5132" s="0" t="n">
        <v>1</v>
      </c>
      <c r="E5132" s="0" t="n">
        <v>0</v>
      </c>
      <c r="F5132" s="0" t="n">
        <v>0</v>
      </c>
      <c r="G5132" s="0" t="n">
        <v>0</v>
      </c>
      <c r="H5132" s="0" t="n">
        <v>0</v>
      </c>
      <c r="I5132" s="0" t="n">
        <v>0</v>
      </c>
      <c r="J5132" s="0" t="n">
        <v>11</v>
      </c>
      <c r="K5132" s="37" t="n">
        <f aca="false">E5132+Inputs!$B$5*F5132</f>
        <v>0</v>
      </c>
      <c r="L5132" s="37" t="n">
        <f aca="false">G5132+Inputs!$B$6*H5132</f>
        <v>0</v>
      </c>
      <c r="M5132" s="37" t="n">
        <f aca="false">I5132+Inputs!$B$7*J5132</f>
        <v>13.651</v>
      </c>
      <c r="N5132" s="37" t="n">
        <f aca="false">K5132+L5132+M5132</f>
        <v>13.651</v>
      </c>
    </row>
    <row r="5133" customFormat="false" ht="15" hidden="false" customHeight="false" outlineLevel="0" collapsed="false">
      <c r="A5133" s="0" t="s">
        <v>9</v>
      </c>
      <c r="B5133" s="0" t="s">
        <v>460</v>
      </c>
      <c r="C5133" s="15" t="n">
        <v>45139</v>
      </c>
      <c r="D5133" s="0" t="n">
        <v>1</v>
      </c>
      <c r="E5133" s="0" t="n">
        <v>0</v>
      </c>
      <c r="F5133" s="0" t="n">
        <v>0</v>
      </c>
      <c r="G5133" s="0" t="n">
        <v>0</v>
      </c>
      <c r="H5133" s="0" t="n">
        <v>0</v>
      </c>
      <c r="I5133" s="0" t="n">
        <v>0</v>
      </c>
      <c r="J5133" s="0" t="n">
        <v>12</v>
      </c>
      <c r="K5133" s="37" t="n">
        <f aca="false">E5133+Inputs!$B$5*F5133</f>
        <v>0</v>
      </c>
      <c r="L5133" s="37" t="n">
        <f aca="false">G5133+Inputs!$B$6*H5133</f>
        <v>0</v>
      </c>
      <c r="M5133" s="37" t="n">
        <f aca="false">I5133+Inputs!$B$7*J5133</f>
        <v>14.892</v>
      </c>
      <c r="N5133" s="37" t="n">
        <f aca="false">K5133+L5133+M5133</f>
        <v>14.892</v>
      </c>
    </row>
    <row r="5134" customFormat="false" ht="15" hidden="false" customHeight="false" outlineLevel="0" collapsed="false">
      <c r="A5134" s="0" t="s">
        <v>9</v>
      </c>
      <c r="B5134" s="0" t="s">
        <v>460</v>
      </c>
      <c r="C5134" s="15" t="n">
        <v>45170</v>
      </c>
      <c r="D5134" s="0" t="n">
        <v>1</v>
      </c>
      <c r="E5134" s="0" t="n">
        <v>0</v>
      </c>
      <c r="F5134" s="0" t="n">
        <v>0</v>
      </c>
      <c r="G5134" s="0" t="n">
        <v>0</v>
      </c>
      <c r="H5134" s="0" t="n">
        <v>0</v>
      </c>
      <c r="I5134" s="0" t="n">
        <v>0</v>
      </c>
      <c r="J5134" s="0" t="n">
        <v>11</v>
      </c>
      <c r="K5134" s="37" t="n">
        <f aca="false">E5134+Inputs!$B$5*F5134</f>
        <v>0</v>
      </c>
      <c r="L5134" s="37" t="n">
        <f aca="false">G5134+Inputs!$B$6*H5134</f>
        <v>0</v>
      </c>
      <c r="M5134" s="37" t="n">
        <f aca="false">I5134+Inputs!$B$7*J5134</f>
        <v>13.651</v>
      </c>
      <c r="N5134" s="37" t="n">
        <f aca="false">K5134+L5134+M5134</f>
        <v>13.651</v>
      </c>
    </row>
    <row r="5135" customFormat="false" ht="15" hidden="false" customHeight="false" outlineLevel="0" collapsed="false">
      <c r="A5135" s="0" t="s">
        <v>9</v>
      </c>
      <c r="B5135" s="0" t="s">
        <v>460</v>
      </c>
      <c r="C5135" s="15" t="n">
        <v>45200</v>
      </c>
      <c r="D5135" s="0" t="n">
        <v>1</v>
      </c>
      <c r="E5135" s="0" t="n">
        <v>0</v>
      </c>
      <c r="F5135" s="0" t="n">
        <v>0</v>
      </c>
      <c r="G5135" s="0" t="n">
        <v>0</v>
      </c>
      <c r="H5135" s="0" t="n">
        <v>0</v>
      </c>
      <c r="I5135" s="0" t="n">
        <v>0</v>
      </c>
      <c r="J5135" s="0" t="n">
        <v>13</v>
      </c>
      <c r="K5135" s="37" t="n">
        <f aca="false">E5135+Inputs!$B$5*F5135</f>
        <v>0</v>
      </c>
      <c r="L5135" s="37" t="n">
        <f aca="false">G5135+Inputs!$B$6*H5135</f>
        <v>0</v>
      </c>
      <c r="M5135" s="37" t="n">
        <f aca="false">I5135+Inputs!$B$7*J5135</f>
        <v>16.133</v>
      </c>
      <c r="N5135" s="37" t="n">
        <f aca="false">K5135+L5135+M5135</f>
        <v>16.133</v>
      </c>
    </row>
    <row r="5136" customFormat="false" ht="15" hidden="false" customHeight="false" outlineLevel="0" collapsed="false">
      <c r="A5136" s="0" t="s">
        <v>9</v>
      </c>
      <c r="B5136" s="0" t="s">
        <v>460</v>
      </c>
      <c r="C5136" s="15" t="n">
        <v>45231</v>
      </c>
      <c r="D5136" s="0" t="n">
        <v>1</v>
      </c>
      <c r="E5136" s="0" t="n">
        <v>0</v>
      </c>
      <c r="F5136" s="0" t="n">
        <v>0</v>
      </c>
      <c r="G5136" s="0" t="n">
        <v>0</v>
      </c>
      <c r="H5136" s="0" t="n">
        <v>0</v>
      </c>
      <c r="I5136" s="0" t="n">
        <v>0</v>
      </c>
      <c r="J5136" s="0" t="n">
        <v>8</v>
      </c>
      <c r="K5136" s="37" t="n">
        <f aca="false">E5136+Inputs!$B$5*F5136</f>
        <v>0</v>
      </c>
      <c r="L5136" s="37" t="n">
        <f aca="false">G5136+Inputs!$B$6*H5136</f>
        <v>0</v>
      </c>
      <c r="M5136" s="37" t="n">
        <f aca="false">I5136+Inputs!$B$7*J5136</f>
        <v>9.928</v>
      </c>
      <c r="N5136" s="37" t="n">
        <f aca="false">K5136+L5136+M5136</f>
        <v>9.928</v>
      </c>
    </row>
    <row r="5137" customFormat="false" ht="15" hidden="false" customHeight="false" outlineLevel="0" collapsed="false">
      <c r="A5137" s="0" t="s">
        <v>9</v>
      </c>
      <c r="B5137" s="0" t="s">
        <v>460</v>
      </c>
      <c r="C5137" s="15" t="n">
        <v>45261</v>
      </c>
      <c r="D5137" s="0" t="n">
        <v>1</v>
      </c>
      <c r="E5137" s="0" t="n">
        <v>0</v>
      </c>
      <c r="F5137" s="0" t="n">
        <v>0</v>
      </c>
      <c r="G5137" s="0" t="n">
        <v>0</v>
      </c>
      <c r="H5137" s="0" t="n">
        <v>0</v>
      </c>
      <c r="I5137" s="0" t="n">
        <v>0</v>
      </c>
      <c r="J5137" s="0" t="n">
        <v>9</v>
      </c>
      <c r="K5137" s="37" t="n">
        <f aca="false">E5137+Inputs!$B$5*F5137</f>
        <v>0</v>
      </c>
      <c r="L5137" s="37" t="n">
        <f aca="false">G5137+Inputs!$B$6*H5137</f>
        <v>0</v>
      </c>
      <c r="M5137" s="37" t="n">
        <f aca="false">I5137+Inputs!$B$7*J5137</f>
        <v>11.169</v>
      </c>
      <c r="N5137" s="37" t="n">
        <f aca="false">K5137+L5137+M5137</f>
        <v>11.169</v>
      </c>
    </row>
    <row r="5138" customFormat="false" ht="15" hidden="false" customHeight="false" outlineLevel="0" collapsed="false">
      <c r="A5138" s="0" t="s">
        <v>9</v>
      </c>
      <c r="B5138" s="0" t="s">
        <v>460</v>
      </c>
      <c r="C5138" s="15" t="n">
        <v>45292</v>
      </c>
      <c r="D5138" s="0" t="n">
        <v>1</v>
      </c>
      <c r="E5138" s="0" t="n">
        <v>0</v>
      </c>
      <c r="F5138" s="0" t="n">
        <v>0</v>
      </c>
      <c r="G5138" s="0" t="n">
        <v>0</v>
      </c>
      <c r="H5138" s="0" t="n">
        <v>0</v>
      </c>
      <c r="I5138" s="0" t="n">
        <v>0</v>
      </c>
      <c r="J5138" s="0" t="n">
        <v>4</v>
      </c>
      <c r="K5138" s="37" t="n">
        <f aca="false">E5138+Inputs!$B$5*F5138</f>
        <v>0</v>
      </c>
      <c r="L5138" s="37" t="n">
        <f aca="false">G5138+Inputs!$B$6*H5138</f>
        <v>0</v>
      </c>
      <c r="M5138" s="37" t="n">
        <f aca="false">I5138+Inputs!$B$7*J5138</f>
        <v>4.964</v>
      </c>
      <c r="N5138" s="37" t="n">
        <f aca="false">K5138+L5138+M5138</f>
        <v>4.964</v>
      </c>
    </row>
    <row r="5139" customFormat="false" ht="15" hidden="false" customHeight="false" outlineLevel="0" collapsed="false">
      <c r="A5139" s="0" t="s">
        <v>9</v>
      </c>
      <c r="B5139" s="0" t="s">
        <v>460</v>
      </c>
      <c r="C5139" s="15" t="n">
        <v>45323</v>
      </c>
      <c r="D5139" s="0" t="n">
        <v>1</v>
      </c>
      <c r="E5139" s="0" t="n">
        <v>0</v>
      </c>
      <c r="F5139" s="0" t="n">
        <v>0</v>
      </c>
      <c r="G5139" s="0" t="n">
        <v>0</v>
      </c>
      <c r="H5139" s="0" t="n">
        <v>0</v>
      </c>
      <c r="I5139" s="0" t="n">
        <v>0</v>
      </c>
      <c r="J5139" s="0" t="n">
        <v>1</v>
      </c>
      <c r="K5139" s="37" t="n">
        <f aca="false">E5139+Inputs!$B$5*F5139</f>
        <v>0</v>
      </c>
      <c r="L5139" s="37" t="n">
        <f aca="false">G5139+Inputs!$B$6*H5139</f>
        <v>0</v>
      </c>
      <c r="M5139" s="37" t="n">
        <f aca="false">I5139+Inputs!$B$7*J5139</f>
        <v>1.241</v>
      </c>
      <c r="N5139" s="37" t="n">
        <f aca="false">K5139+L5139+M5139</f>
        <v>1.241</v>
      </c>
    </row>
    <row r="5140" customFormat="false" ht="15" hidden="false" customHeight="false" outlineLevel="0" collapsed="false">
      <c r="A5140" s="0" t="s">
        <v>9</v>
      </c>
      <c r="B5140" s="0" t="s">
        <v>460</v>
      </c>
      <c r="C5140" s="15" t="n">
        <v>45383</v>
      </c>
      <c r="D5140" s="0" t="n">
        <v>1</v>
      </c>
      <c r="E5140" s="0" t="n">
        <v>0</v>
      </c>
      <c r="F5140" s="0" t="n">
        <v>0</v>
      </c>
      <c r="G5140" s="0" t="n">
        <v>0</v>
      </c>
      <c r="H5140" s="0" t="n">
        <v>0</v>
      </c>
      <c r="I5140" s="0" t="n">
        <v>0</v>
      </c>
      <c r="J5140" s="0" t="n">
        <v>3</v>
      </c>
      <c r="K5140" s="37" t="n">
        <f aca="false">E5140+Inputs!$B$5*F5140</f>
        <v>0</v>
      </c>
      <c r="L5140" s="37" t="n">
        <f aca="false">G5140+Inputs!$B$6*H5140</f>
        <v>0</v>
      </c>
      <c r="M5140" s="37" t="n">
        <f aca="false">I5140+Inputs!$B$7*J5140</f>
        <v>3.723</v>
      </c>
      <c r="N5140" s="37" t="n">
        <f aca="false">K5140+L5140+M5140</f>
        <v>3.723</v>
      </c>
    </row>
    <row r="5141" customFormat="false" ht="15" hidden="false" customHeight="false" outlineLevel="0" collapsed="false">
      <c r="A5141" s="0" t="s">
        <v>9</v>
      </c>
      <c r="B5141" s="0" t="s">
        <v>460</v>
      </c>
      <c r="C5141" s="15" t="n">
        <v>45413</v>
      </c>
      <c r="D5141" s="0" t="n">
        <v>1</v>
      </c>
      <c r="E5141" s="0" t="n">
        <v>0</v>
      </c>
      <c r="F5141" s="0" t="n">
        <v>0</v>
      </c>
      <c r="G5141" s="0" t="n">
        <v>0</v>
      </c>
      <c r="H5141" s="0" t="n">
        <v>0</v>
      </c>
      <c r="I5141" s="0" t="n">
        <v>0</v>
      </c>
      <c r="J5141" s="0" t="n">
        <v>5</v>
      </c>
      <c r="K5141" s="37" t="n">
        <f aca="false">E5141+Inputs!$B$5*F5141</f>
        <v>0</v>
      </c>
      <c r="L5141" s="37" t="n">
        <f aca="false">G5141+Inputs!$B$6*H5141</f>
        <v>0</v>
      </c>
      <c r="M5141" s="37" t="n">
        <f aca="false">I5141+Inputs!$B$7*J5141</f>
        <v>6.205</v>
      </c>
      <c r="N5141" s="37" t="n">
        <f aca="false">K5141+L5141+M5141</f>
        <v>6.205</v>
      </c>
    </row>
    <row r="5142" customFormat="false" ht="15" hidden="false" customHeight="false" outlineLevel="0" collapsed="false">
      <c r="A5142" s="0" t="s">
        <v>9</v>
      </c>
      <c r="B5142" s="0" t="s">
        <v>460</v>
      </c>
      <c r="C5142" s="15" t="n">
        <v>45444</v>
      </c>
      <c r="D5142" s="0" t="n">
        <v>1</v>
      </c>
      <c r="E5142" s="0" t="n">
        <v>0</v>
      </c>
      <c r="F5142" s="0" t="n">
        <v>0</v>
      </c>
      <c r="G5142" s="0" t="n">
        <v>0</v>
      </c>
      <c r="H5142" s="0" t="n">
        <v>0</v>
      </c>
      <c r="I5142" s="0" t="n">
        <v>0</v>
      </c>
      <c r="J5142" s="0" t="n">
        <v>7</v>
      </c>
      <c r="K5142" s="37" t="n">
        <f aca="false">E5142+Inputs!$B$5*F5142</f>
        <v>0</v>
      </c>
      <c r="L5142" s="37" t="n">
        <f aca="false">G5142+Inputs!$B$6*H5142</f>
        <v>0</v>
      </c>
      <c r="M5142" s="37" t="n">
        <f aca="false">I5142+Inputs!$B$7*J5142</f>
        <v>8.687</v>
      </c>
      <c r="N5142" s="37" t="n">
        <f aca="false">K5142+L5142+M5142</f>
        <v>8.687</v>
      </c>
    </row>
    <row r="5143" customFormat="false" ht="15" hidden="false" customHeight="false" outlineLevel="0" collapsed="false">
      <c r="A5143" s="0" t="s">
        <v>9</v>
      </c>
      <c r="B5143" s="0" t="s">
        <v>460</v>
      </c>
      <c r="C5143" s="15" t="n">
        <v>45474</v>
      </c>
      <c r="D5143" s="0" t="n">
        <v>1</v>
      </c>
      <c r="E5143" s="0" t="n">
        <v>0</v>
      </c>
      <c r="F5143" s="0" t="n">
        <v>0</v>
      </c>
      <c r="G5143" s="0" t="n">
        <v>0</v>
      </c>
      <c r="H5143" s="0" t="n">
        <v>0</v>
      </c>
      <c r="I5143" s="0" t="n">
        <v>0</v>
      </c>
      <c r="J5143" s="0" t="n">
        <v>8</v>
      </c>
      <c r="K5143" s="37" t="n">
        <f aca="false">E5143+Inputs!$B$5*F5143</f>
        <v>0</v>
      </c>
      <c r="L5143" s="37" t="n">
        <f aca="false">G5143+Inputs!$B$6*H5143</f>
        <v>0</v>
      </c>
      <c r="M5143" s="37" t="n">
        <f aca="false">I5143+Inputs!$B$7*J5143</f>
        <v>9.928</v>
      </c>
      <c r="N5143" s="37" t="n">
        <f aca="false">K5143+L5143+M5143</f>
        <v>9.928</v>
      </c>
    </row>
    <row r="5144" customFormat="false" ht="15" hidden="false" customHeight="false" outlineLevel="0" collapsed="false">
      <c r="A5144" s="0" t="s">
        <v>9</v>
      </c>
      <c r="B5144" s="0" t="s">
        <v>460</v>
      </c>
      <c r="C5144" s="15" t="n">
        <v>45505</v>
      </c>
      <c r="D5144" s="0" t="n">
        <v>1</v>
      </c>
      <c r="E5144" s="0" t="n">
        <v>0</v>
      </c>
      <c r="F5144" s="0" t="n">
        <v>0</v>
      </c>
      <c r="G5144" s="0" t="n">
        <v>0</v>
      </c>
      <c r="H5144" s="0" t="n">
        <v>0</v>
      </c>
      <c r="I5144" s="0" t="n">
        <v>0</v>
      </c>
      <c r="J5144" s="0" t="n">
        <v>12</v>
      </c>
      <c r="K5144" s="37" t="n">
        <f aca="false">E5144+Inputs!$B$5*F5144</f>
        <v>0</v>
      </c>
      <c r="L5144" s="37" t="n">
        <f aca="false">G5144+Inputs!$B$6*H5144</f>
        <v>0</v>
      </c>
      <c r="M5144" s="37" t="n">
        <f aca="false">I5144+Inputs!$B$7*J5144</f>
        <v>14.892</v>
      </c>
      <c r="N5144" s="37" t="n">
        <f aca="false">K5144+L5144+M5144</f>
        <v>14.892</v>
      </c>
    </row>
    <row r="5145" customFormat="false" ht="15" hidden="false" customHeight="false" outlineLevel="0" collapsed="false">
      <c r="A5145" s="0" t="s">
        <v>9</v>
      </c>
      <c r="B5145" s="0" t="s">
        <v>460</v>
      </c>
      <c r="C5145" s="15" t="n">
        <v>45536</v>
      </c>
      <c r="D5145" s="0" t="n">
        <v>1</v>
      </c>
      <c r="E5145" s="0" t="n">
        <v>0</v>
      </c>
      <c r="F5145" s="0" t="n">
        <v>1</v>
      </c>
      <c r="G5145" s="0" t="n">
        <v>0</v>
      </c>
      <c r="H5145" s="0" t="n">
        <v>0</v>
      </c>
      <c r="I5145" s="0" t="n">
        <v>0</v>
      </c>
      <c r="J5145" s="0" t="n">
        <v>8</v>
      </c>
      <c r="K5145" s="37" t="n">
        <f aca="false">E5145+Inputs!$B$5*F5145</f>
        <v>1.275</v>
      </c>
      <c r="L5145" s="37" t="n">
        <f aca="false">G5145+Inputs!$B$6*H5145</f>
        <v>0</v>
      </c>
      <c r="M5145" s="37" t="n">
        <f aca="false">I5145+Inputs!$B$7*J5145</f>
        <v>9.928</v>
      </c>
      <c r="N5145" s="37" t="n">
        <f aca="false">K5145+L5145+M5145</f>
        <v>11.203</v>
      </c>
    </row>
    <row r="5146" customFormat="false" ht="15" hidden="false" customHeight="false" outlineLevel="0" collapsed="false">
      <c r="A5146" s="0" t="s">
        <v>9</v>
      </c>
      <c r="B5146" s="0" t="s">
        <v>460</v>
      </c>
      <c r="C5146" s="15" t="n">
        <v>45566</v>
      </c>
      <c r="D5146" s="0" t="n">
        <v>1</v>
      </c>
      <c r="E5146" s="0" t="n">
        <v>0</v>
      </c>
      <c r="F5146" s="0" t="n">
        <v>0</v>
      </c>
      <c r="G5146" s="0" t="n">
        <v>0</v>
      </c>
      <c r="H5146" s="0" t="n">
        <v>0</v>
      </c>
      <c r="I5146" s="0" t="n">
        <v>0</v>
      </c>
      <c r="J5146" s="0" t="n">
        <v>9</v>
      </c>
      <c r="K5146" s="37" t="n">
        <f aca="false">E5146+Inputs!$B$5*F5146</f>
        <v>0</v>
      </c>
      <c r="L5146" s="37" t="n">
        <f aca="false">G5146+Inputs!$B$6*H5146</f>
        <v>0</v>
      </c>
      <c r="M5146" s="37" t="n">
        <f aca="false">I5146+Inputs!$B$7*J5146</f>
        <v>11.169</v>
      </c>
      <c r="N5146" s="37" t="n">
        <f aca="false">K5146+L5146+M5146</f>
        <v>11.169</v>
      </c>
    </row>
    <row r="5147" customFormat="false" ht="15" hidden="false" customHeight="false" outlineLevel="0" collapsed="false">
      <c r="A5147" s="0" t="s">
        <v>9</v>
      </c>
      <c r="B5147" s="0" t="s">
        <v>460</v>
      </c>
      <c r="C5147" s="15" t="n">
        <v>45597</v>
      </c>
      <c r="D5147" s="0" t="n">
        <v>1</v>
      </c>
      <c r="E5147" s="0" t="n">
        <v>0</v>
      </c>
      <c r="F5147" s="0" t="n">
        <v>0</v>
      </c>
      <c r="G5147" s="0" t="n">
        <v>0</v>
      </c>
      <c r="H5147" s="0" t="n">
        <v>0</v>
      </c>
      <c r="I5147" s="0" t="n">
        <v>0</v>
      </c>
      <c r="J5147" s="0" t="n">
        <v>5</v>
      </c>
      <c r="K5147" s="37" t="n">
        <f aca="false">E5147+Inputs!$B$5*F5147</f>
        <v>0</v>
      </c>
      <c r="L5147" s="37" t="n">
        <f aca="false">G5147+Inputs!$B$6*H5147</f>
        <v>0</v>
      </c>
      <c r="M5147" s="37" t="n">
        <f aca="false">I5147+Inputs!$B$7*J5147</f>
        <v>6.205</v>
      </c>
      <c r="N5147" s="37" t="n">
        <f aca="false">K5147+L5147+M5147</f>
        <v>6.205</v>
      </c>
    </row>
    <row r="5148" customFormat="false" ht="15" hidden="false" customHeight="false" outlineLevel="0" collapsed="false">
      <c r="A5148" s="0" t="s">
        <v>9</v>
      </c>
      <c r="B5148" s="0" t="s">
        <v>460</v>
      </c>
      <c r="C5148" s="15" t="n">
        <v>45627</v>
      </c>
      <c r="D5148" s="0" t="n">
        <v>1</v>
      </c>
      <c r="E5148" s="0" t="n">
        <v>0</v>
      </c>
      <c r="F5148" s="0" t="n">
        <v>0</v>
      </c>
      <c r="G5148" s="0" t="n">
        <v>0</v>
      </c>
      <c r="H5148" s="0" t="n">
        <v>0</v>
      </c>
      <c r="I5148" s="0" t="n">
        <v>0</v>
      </c>
      <c r="J5148" s="0" t="n">
        <v>9</v>
      </c>
      <c r="K5148" s="37" t="n">
        <f aca="false">E5148+Inputs!$B$5*F5148</f>
        <v>0</v>
      </c>
      <c r="L5148" s="37" t="n">
        <f aca="false">G5148+Inputs!$B$6*H5148</f>
        <v>0</v>
      </c>
      <c r="M5148" s="37" t="n">
        <f aca="false">I5148+Inputs!$B$7*J5148</f>
        <v>11.169</v>
      </c>
      <c r="N5148" s="37" t="n">
        <f aca="false">K5148+L5148+M5148</f>
        <v>11.169</v>
      </c>
    </row>
    <row r="5149" customFormat="false" ht="15" hidden="false" customHeight="false" outlineLevel="0" collapsed="false">
      <c r="A5149" s="0" t="s">
        <v>9</v>
      </c>
      <c r="B5149" s="0" t="s">
        <v>460</v>
      </c>
      <c r="C5149" s="15" t="n">
        <v>45658</v>
      </c>
      <c r="D5149" s="0" t="n">
        <v>1</v>
      </c>
      <c r="E5149" s="0" t="n">
        <v>0</v>
      </c>
      <c r="F5149" s="0" t="n">
        <v>0</v>
      </c>
      <c r="G5149" s="0" t="n">
        <v>0</v>
      </c>
      <c r="H5149" s="0" t="n">
        <v>0</v>
      </c>
      <c r="I5149" s="0" t="n">
        <v>0</v>
      </c>
      <c r="J5149" s="0" t="n">
        <v>7</v>
      </c>
      <c r="K5149" s="37" t="n">
        <f aca="false">E5149+Inputs!$B$5*F5149</f>
        <v>0</v>
      </c>
      <c r="L5149" s="37" t="n">
        <f aca="false">G5149+Inputs!$B$6*H5149</f>
        <v>0</v>
      </c>
      <c r="M5149" s="37" t="n">
        <f aca="false">I5149+Inputs!$B$7*J5149</f>
        <v>8.687</v>
      </c>
      <c r="N5149" s="37" t="n">
        <f aca="false">K5149+L5149+M5149</f>
        <v>8.687</v>
      </c>
    </row>
    <row r="5150" customFormat="false" ht="15" hidden="false" customHeight="false" outlineLevel="0" collapsed="false">
      <c r="A5150" s="0" t="s">
        <v>9</v>
      </c>
      <c r="B5150" s="0" t="s">
        <v>460</v>
      </c>
      <c r="C5150" s="15" t="n">
        <v>45689</v>
      </c>
      <c r="D5150" s="0" t="n">
        <v>1</v>
      </c>
      <c r="E5150" s="0" t="n">
        <v>0</v>
      </c>
      <c r="F5150" s="0" t="n">
        <v>0</v>
      </c>
      <c r="G5150" s="0" t="n">
        <v>0</v>
      </c>
      <c r="H5150" s="0" t="n">
        <v>0</v>
      </c>
      <c r="I5150" s="0" t="n">
        <v>0</v>
      </c>
      <c r="J5150" s="0" t="n">
        <v>13</v>
      </c>
      <c r="K5150" s="37" t="n">
        <f aca="false">E5150+Inputs!$B$5*F5150</f>
        <v>0</v>
      </c>
      <c r="L5150" s="37" t="n">
        <f aca="false">G5150+Inputs!$B$6*H5150</f>
        <v>0</v>
      </c>
      <c r="M5150" s="37" t="n">
        <f aca="false">I5150+Inputs!$B$7*J5150</f>
        <v>16.133</v>
      </c>
      <c r="N5150" s="37" t="n">
        <f aca="false">K5150+L5150+M5150</f>
        <v>16.133</v>
      </c>
    </row>
    <row r="5151" customFormat="false" ht="15" hidden="false" customHeight="false" outlineLevel="0" collapsed="false">
      <c r="A5151" s="0" t="s">
        <v>9</v>
      </c>
      <c r="B5151" s="0" t="s">
        <v>460</v>
      </c>
      <c r="C5151" s="15" t="n">
        <v>45717</v>
      </c>
      <c r="D5151" s="0" t="n">
        <v>1</v>
      </c>
      <c r="E5151" s="0" t="n">
        <v>0</v>
      </c>
      <c r="F5151" s="0" t="n">
        <v>0</v>
      </c>
      <c r="G5151" s="0" t="n">
        <v>0</v>
      </c>
      <c r="H5151" s="0" t="n">
        <v>0</v>
      </c>
      <c r="I5151" s="0" t="n">
        <v>0</v>
      </c>
      <c r="J5151" s="0" t="n">
        <v>5</v>
      </c>
      <c r="K5151" s="37" t="n">
        <f aca="false">E5151+Inputs!$B$5*F5151</f>
        <v>0</v>
      </c>
      <c r="L5151" s="37" t="n">
        <f aca="false">G5151+Inputs!$B$6*H5151</f>
        <v>0</v>
      </c>
      <c r="M5151" s="37" t="n">
        <f aca="false">I5151+Inputs!$B$7*J5151</f>
        <v>6.205</v>
      </c>
      <c r="N5151" s="37" t="n">
        <f aca="false">K5151+L5151+M5151</f>
        <v>6.205</v>
      </c>
    </row>
    <row r="5152" customFormat="false" ht="15" hidden="false" customHeight="false" outlineLevel="0" collapsed="false">
      <c r="A5152" s="0" t="s">
        <v>9</v>
      </c>
      <c r="B5152" s="0" t="s">
        <v>460</v>
      </c>
      <c r="C5152" s="15" t="n">
        <v>45748</v>
      </c>
      <c r="D5152" s="0" t="n">
        <v>1</v>
      </c>
      <c r="E5152" s="0" t="n">
        <v>0</v>
      </c>
      <c r="F5152" s="0" t="n">
        <v>0</v>
      </c>
      <c r="G5152" s="0" t="n">
        <v>0</v>
      </c>
      <c r="H5152" s="0" t="n">
        <v>0</v>
      </c>
      <c r="I5152" s="0" t="n">
        <v>0</v>
      </c>
      <c r="J5152" s="0" t="n">
        <v>7</v>
      </c>
      <c r="K5152" s="37" t="n">
        <f aca="false">E5152+Inputs!$B$5*F5152</f>
        <v>0</v>
      </c>
      <c r="L5152" s="37" t="n">
        <f aca="false">G5152+Inputs!$B$6*H5152</f>
        <v>0</v>
      </c>
      <c r="M5152" s="37" t="n">
        <f aca="false">I5152+Inputs!$B$7*J5152</f>
        <v>8.687</v>
      </c>
      <c r="N5152" s="37" t="n">
        <f aca="false">K5152+L5152+M5152</f>
        <v>8.687</v>
      </c>
    </row>
    <row r="5153" customFormat="false" ht="15" hidden="false" customHeight="false" outlineLevel="0" collapsed="false">
      <c r="A5153" s="0" t="s">
        <v>9</v>
      </c>
      <c r="B5153" s="0" t="s">
        <v>460</v>
      </c>
      <c r="C5153" s="15" t="n">
        <v>45778</v>
      </c>
      <c r="D5153" s="0" t="n">
        <v>1</v>
      </c>
      <c r="E5153" s="0" t="n">
        <v>0</v>
      </c>
      <c r="F5153" s="0" t="n">
        <v>0</v>
      </c>
      <c r="G5153" s="0" t="n">
        <v>0</v>
      </c>
      <c r="H5153" s="0" t="n">
        <v>0</v>
      </c>
      <c r="I5153" s="0" t="n">
        <v>0</v>
      </c>
      <c r="J5153" s="0" t="n">
        <v>15</v>
      </c>
      <c r="K5153" s="37" t="n">
        <f aca="false">E5153+Inputs!$B$5*F5153</f>
        <v>0</v>
      </c>
      <c r="L5153" s="37" t="n">
        <f aca="false">G5153+Inputs!$B$6*H5153</f>
        <v>0</v>
      </c>
      <c r="M5153" s="37" t="n">
        <f aca="false">I5153+Inputs!$B$7*J5153</f>
        <v>18.615</v>
      </c>
      <c r="N5153" s="37" t="n">
        <f aca="false">K5153+L5153+M5153</f>
        <v>18.615</v>
      </c>
    </row>
    <row r="5154" customFormat="false" ht="15" hidden="false" customHeight="false" outlineLevel="0" collapsed="false">
      <c r="A5154" s="0" t="s">
        <v>9</v>
      </c>
      <c r="B5154" s="0" t="s">
        <v>460</v>
      </c>
      <c r="C5154" s="15" t="n">
        <v>45809</v>
      </c>
      <c r="D5154" s="0" t="n">
        <v>1</v>
      </c>
      <c r="E5154" s="0" t="n">
        <v>0</v>
      </c>
      <c r="F5154" s="0" t="n">
        <v>0</v>
      </c>
      <c r="G5154" s="0" t="n">
        <v>0</v>
      </c>
      <c r="H5154" s="0" t="n">
        <v>0</v>
      </c>
      <c r="I5154" s="0" t="n">
        <v>0</v>
      </c>
      <c r="J5154" s="0" t="n">
        <v>8</v>
      </c>
      <c r="K5154" s="37" t="n">
        <f aca="false">E5154+Inputs!$B$5*F5154</f>
        <v>0</v>
      </c>
      <c r="L5154" s="37" t="n">
        <f aca="false">G5154+Inputs!$B$6*H5154</f>
        <v>0</v>
      </c>
      <c r="M5154" s="37" t="n">
        <f aca="false">I5154+Inputs!$B$7*J5154</f>
        <v>9.928</v>
      </c>
      <c r="N5154" s="37" t="n">
        <f aca="false">K5154+L5154+M5154</f>
        <v>9.928</v>
      </c>
    </row>
    <row r="5155" customFormat="false" ht="15" hidden="false" customHeight="false" outlineLevel="0" collapsed="false">
      <c r="A5155" s="0" t="s">
        <v>9</v>
      </c>
      <c r="B5155" s="0" t="s">
        <v>460</v>
      </c>
      <c r="C5155" s="15" t="n">
        <v>45839</v>
      </c>
      <c r="D5155" s="0" t="n">
        <v>1</v>
      </c>
      <c r="E5155" s="0" t="n">
        <v>0</v>
      </c>
      <c r="F5155" s="0" t="n">
        <v>0</v>
      </c>
      <c r="G5155" s="0" t="n">
        <v>0</v>
      </c>
      <c r="H5155" s="0" t="n">
        <v>0</v>
      </c>
      <c r="I5155" s="0" t="n">
        <v>0</v>
      </c>
      <c r="J5155" s="0" t="n">
        <v>12</v>
      </c>
      <c r="K5155" s="37" t="n">
        <f aca="false">E5155+Inputs!$B$5*F5155</f>
        <v>0</v>
      </c>
      <c r="L5155" s="37" t="n">
        <f aca="false">G5155+Inputs!$B$6*H5155</f>
        <v>0</v>
      </c>
      <c r="M5155" s="37" t="n">
        <f aca="false">I5155+Inputs!$B$7*J5155</f>
        <v>14.892</v>
      </c>
      <c r="N5155" s="37" t="n">
        <f aca="false">K5155+L5155+M5155</f>
        <v>14.892</v>
      </c>
    </row>
    <row r="5156" customFormat="false" ht="15" hidden="false" customHeight="false" outlineLevel="0" collapsed="false">
      <c r="A5156" s="0" t="s">
        <v>9</v>
      </c>
      <c r="B5156" s="0" t="s">
        <v>460</v>
      </c>
      <c r="C5156" s="15" t="n">
        <v>45870</v>
      </c>
      <c r="D5156" s="0" t="n">
        <v>1</v>
      </c>
      <c r="E5156" s="0" t="n">
        <v>0</v>
      </c>
      <c r="F5156" s="0" t="n">
        <v>0</v>
      </c>
      <c r="G5156" s="0" t="n">
        <v>0</v>
      </c>
      <c r="H5156" s="0" t="n">
        <v>1</v>
      </c>
      <c r="I5156" s="0" t="n">
        <v>0</v>
      </c>
      <c r="J5156" s="0" t="n">
        <v>10</v>
      </c>
      <c r="K5156" s="37" t="n">
        <f aca="false">E5156+Inputs!$B$5*F5156</f>
        <v>0</v>
      </c>
      <c r="L5156" s="37" t="n">
        <f aca="false">G5156+Inputs!$B$6*H5156</f>
        <v>1.275</v>
      </c>
      <c r="M5156" s="37" t="n">
        <f aca="false">I5156+Inputs!$B$7*J5156</f>
        <v>12.41</v>
      </c>
      <c r="N5156" s="37" t="n">
        <f aca="false">K5156+L5156+M5156</f>
        <v>13.685</v>
      </c>
    </row>
    <row r="5157" customFormat="false" ht="15" hidden="false" customHeight="false" outlineLevel="0" collapsed="false">
      <c r="A5157" s="0" t="s">
        <v>9</v>
      </c>
      <c r="B5157" s="0" t="s">
        <v>460</v>
      </c>
      <c r="C5157" s="15" t="n">
        <v>45901</v>
      </c>
      <c r="D5157" s="0" t="n">
        <v>1</v>
      </c>
      <c r="E5157" s="0" t="n">
        <v>0</v>
      </c>
      <c r="F5157" s="0" t="n">
        <v>0</v>
      </c>
      <c r="G5157" s="0" t="n">
        <v>0</v>
      </c>
      <c r="H5157" s="0" t="n">
        <v>0</v>
      </c>
      <c r="I5157" s="0" t="n">
        <v>0</v>
      </c>
      <c r="J5157" s="0" t="n">
        <v>3</v>
      </c>
      <c r="K5157" s="37" t="n">
        <f aca="false">E5157+Inputs!$B$5*F5157</f>
        <v>0</v>
      </c>
      <c r="L5157" s="37" t="n">
        <f aca="false">G5157+Inputs!$B$6*H5157</f>
        <v>0</v>
      </c>
      <c r="M5157" s="37" t="n">
        <f aca="false">I5157+Inputs!$B$7*J5157</f>
        <v>3.723</v>
      </c>
      <c r="N5157" s="37" t="n">
        <f aca="false">K5157+L5157+M5157</f>
        <v>3.723</v>
      </c>
    </row>
    <row r="5158" customFormat="false" ht="15" hidden="false" customHeight="false" outlineLevel="0" collapsed="false">
      <c r="A5158" s="0" t="s">
        <v>9</v>
      </c>
      <c r="B5158" s="0" t="s">
        <v>460</v>
      </c>
      <c r="C5158" s="15" t="n">
        <v>45931</v>
      </c>
      <c r="D5158" s="0" t="n">
        <v>1</v>
      </c>
      <c r="E5158" s="0" t="n">
        <v>0</v>
      </c>
      <c r="F5158" s="0" t="n">
        <v>0</v>
      </c>
      <c r="G5158" s="0" t="n">
        <v>0</v>
      </c>
      <c r="H5158" s="0" t="n">
        <v>0</v>
      </c>
      <c r="I5158" s="0" t="n">
        <v>0</v>
      </c>
      <c r="J5158" s="0" t="n">
        <v>6</v>
      </c>
      <c r="K5158" s="37" t="n">
        <f aca="false">E5158+Inputs!$B$5*F5158</f>
        <v>0</v>
      </c>
      <c r="L5158" s="37" t="n">
        <f aca="false">G5158+Inputs!$B$6*H5158</f>
        <v>0</v>
      </c>
      <c r="M5158" s="37" t="n">
        <f aca="false">I5158+Inputs!$B$7*J5158</f>
        <v>7.446</v>
      </c>
      <c r="N5158" s="37" t="n">
        <f aca="false">K5158+L5158+M5158</f>
        <v>7.446</v>
      </c>
    </row>
    <row r="5159" customFormat="false" ht="15" hidden="false" customHeight="false" outlineLevel="0" collapsed="false">
      <c r="A5159" s="0" t="s">
        <v>9</v>
      </c>
      <c r="B5159" s="0" t="s">
        <v>460</v>
      </c>
      <c r="C5159" s="15" t="n">
        <v>45962</v>
      </c>
      <c r="D5159" s="0" t="n">
        <v>1</v>
      </c>
      <c r="E5159" s="0" t="n">
        <v>0</v>
      </c>
      <c r="F5159" s="0" t="n">
        <v>0</v>
      </c>
      <c r="G5159" s="0" t="n">
        <v>0</v>
      </c>
      <c r="H5159" s="0" t="n">
        <v>0</v>
      </c>
      <c r="I5159" s="0" t="n">
        <v>0</v>
      </c>
      <c r="J5159" s="0" t="n">
        <v>8</v>
      </c>
      <c r="K5159" s="37" t="n">
        <f aca="false">E5159+Inputs!$B$5*F5159</f>
        <v>0</v>
      </c>
      <c r="L5159" s="37" t="n">
        <f aca="false">G5159+Inputs!$B$6*H5159</f>
        <v>0</v>
      </c>
      <c r="M5159" s="37" t="n">
        <f aca="false">I5159+Inputs!$B$7*J5159</f>
        <v>9.928</v>
      </c>
      <c r="N5159" s="37" t="n">
        <f aca="false">K5159+L5159+M5159</f>
        <v>9.928</v>
      </c>
    </row>
    <row r="5160" customFormat="false" ht="15" hidden="false" customHeight="false" outlineLevel="0" collapsed="false">
      <c r="A5160" s="0" t="s">
        <v>9</v>
      </c>
      <c r="B5160" s="0" t="s">
        <v>460</v>
      </c>
      <c r="C5160" s="15" t="n">
        <v>45992</v>
      </c>
      <c r="D5160" s="0" t="n">
        <v>1</v>
      </c>
      <c r="E5160" s="0" t="n">
        <v>0</v>
      </c>
      <c r="F5160" s="0" t="n">
        <v>0</v>
      </c>
      <c r="G5160" s="0" t="n">
        <v>0</v>
      </c>
      <c r="H5160" s="0" t="n">
        <v>0</v>
      </c>
      <c r="I5160" s="0" t="n">
        <v>0</v>
      </c>
      <c r="J5160" s="0" t="n">
        <v>10</v>
      </c>
      <c r="K5160" s="37" t="n">
        <f aca="false">E5160+Inputs!$B$5*F5160</f>
        <v>0</v>
      </c>
      <c r="L5160" s="37" t="n">
        <f aca="false">G5160+Inputs!$B$6*H5160</f>
        <v>0</v>
      </c>
      <c r="M5160" s="37" t="n">
        <f aca="false">I5160+Inputs!$B$7*J5160</f>
        <v>12.41</v>
      </c>
      <c r="N5160" s="37" t="n">
        <f aca="false">K5160+L5160+M5160</f>
        <v>12.41</v>
      </c>
    </row>
    <row r="5161" customFormat="false" ht="15" hidden="false" customHeight="false" outlineLevel="0" collapsed="false">
      <c r="A5161" s="0" t="s">
        <v>9</v>
      </c>
      <c r="B5161" s="0" t="s">
        <v>460</v>
      </c>
      <c r="C5161" s="15" t="n">
        <v>46023</v>
      </c>
      <c r="D5161" s="0" t="n">
        <v>1</v>
      </c>
      <c r="E5161" s="0" t="n">
        <v>0</v>
      </c>
      <c r="F5161" s="0" t="n">
        <v>0</v>
      </c>
      <c r="G5161" s="0" t="n">
        <v>0</v>
      </c>
      <c r="H5161" s="0" t="n">
        <v>0</v>
      </c>
      <c r="I5161" s="0" t="n">
        <v>0</v>
      </c>
      <c r="J5161" s="0" t="n">
        <v>7</v>
      </c>
      <c r="K5161" s="37" t="n">
        <f aca="false">E5161+Inputs!$B$5*F5161</f>
        <v>0</v>
      </c>
      <c r="L5161" s="37" t="n">
        <f aca="false">G5161+Inputs!$B$6*H5161</f>
        <v>0</v>
      </c>
      <c r="M5161" s="37" t="n">
        <f aca="false">I5161+Inputs!$B$7*J5161</f>
        <v>8.687</v>
      </c>
      <c r="N5161" s="37" t="n">
        <f aca="false">K5161+L5161+M5161</f>
        <v>8.687</v>
      </c>
    </row>
    <row r="5162" customFormat="false" ht="15" hidden="false" customHeight="false" outlineLevel="0" collapsed="false">
      <c r="A5162" s="0" t="s">
        <v>9</v>
      </c>
      <c r="B5162" s="0" t="s">
        <v>460</v>
      </c>
      <c r="C5162" s="15" t="n">
        <v>46054</v>
      </c>
      <c r="D5162" s="0" t="n">
        <v>1</v>
      </c>
      <c r="E5162" s="0" t="n">
        <v>0</v>
      </c>
      <c r="F5162" s="0" t="n">
        <v>0</v>
      </c>
      <c r="G5162" s="0" t="n">
        <v>0</v>
      </c>
      <c r="H5162" s="0" t="n">
        <v>1</v>
      </c>
      <c r="I5162" s="0" t="n">
        <v>0</v>
      </c>
      <c r="J5162" s="0" t="n">
        <v>8</v>
      </c>
      <c r="K5162" s="37" t="n">
        <f aca="false">E5162+Inputs!$B$5*F5162</f>
        <v>0</v>
      </c>
      <c r="L5162" s="37" t="n">
        <f aca="false">G5162+Inputs!$B$6*H5162</f>
        <v>1.275</v>
      </c>
      <c r="M5162" s="37" t="n">
        <f aca="false">I5162+Inputs!$B$7*J5162</f>
        <v>9.928</v>
      </c>
      <c r="N5162" s="37" t="n">
        <f aca="false">K5162+L5162+M5162</f>
        <v>11.203</v>
      </c>
    </row>
    <row r="5163" customFormat="false" ht="15" hidden="false" customHeight="false" outlineLevel="0" collapsed="false">
      <c r="A5163" s="0" t="s">
        <v>9</v>
      </c>
      <c r="B5163" s="0" t="s">
        <v>460</v>
      </c>
      <c r="C5163" s="15" t="n">
        <v>46082</v>
      </c>
      <c r="D5163" s="0" t="n">
        <v>1</v>
      </c>
      <c r="E5163" s="0" t="n">
        <v>0</v>
      </c>
      <c r="F5163" s="0" t="n">
        <v>0</v>
      </c>
      <c r="G5163" s="0" t="n">
        <v>0</v>
      </c>
      <c r="H5163" s="0" t="n">
        <v>0</v>
      </c>
      <c r="I5163" s="0" t="n">
        <v>0</v>
      </c>
      <c r="J5163" s="0" t="n">
        <v>6</v>
      </c>
      <c r="K5163" s="37" t="n">
        <f aca="false">E5163+Inputs!$B$5*F5163</f>
        <v>0</v>
      </c>
      <c r="L5163" s="37" t="n">
        <f aca="false">G5163+Inputs!$B$6*H5163</f>
        <v>0</v>
      </c>
      <c r="M5163" s="37" t="n">
        <f aca="false">I5163+Inputs!$B$7*J5163</f>
        <v>7.446</v>
      </c>
      <c r="N5163" s="37" t="n">
        <f aca="false">K5163+L5163+M5163</f>
        <v>7.446</v>
      </c>
    </row>
    <row r="5164" customFormat="false" ht="15" hidden="false" customHeight="false" outlineLevel="0" collapsed="false">
      <c r="A5164" s="0" t="s">
        <v>9</v>
      </c>
      <c r="B5164" s="0" t="s">
        <v>460</v>
      </c>
      <c r="C5164" s="15" t="n">
        <v>46113</v>
      </c>
      <c r="D5164" s="0" t="n">
        <v>1</v>
      </c>
      <c r="E5164" s="0" t="n">
        <v>0</v>
      </c>
      <c r="F5164" s="0" t="n">
        <v>0</v>
      </c>
      <c r="G5164" s="0" t="n">
        <v>0</v>
      </c>
      <c r="H5164" s="0" t="n">
        <v>0</v>
      </c>
      <c r="I5164" s="0" t="n">
        <v>0</v>
      </c>
      <c r="J5164" s="0" t="n">
        <v>5</v>
      </c>
      <c r="K5164" s="37" t="n">
        <f aca="false">E5164+Inputs!$B$5*F5164</f>
        <v>0</v>
      </c>
      <c r="L5164" s="37" t="n">
        <f aca="false">G5164+Inputs!$B$6*H5164</f>
        <v>0</v>
      </c>
      <c r="M5164" s="37" t="n">
        <f aca="false">I5164+Inputs!$B$7*J5164</f>
        <v>6.205</v>
      </c>
      <c r="N5164" s="37" t="n">
        <f aca="false">K5164+L5164+M5164</f>
        <v>6.205</v>
      </c>
    </row>
    <row r="5165" customFormat="false" ht="15" hidden="false" customHeight="false" outlineLevel="0" collapsed="false">
      <c r="A5165" s="0" t="s">
        <v>9</v>
      </c>
      <c r="B5165" s="0" t="s">
        <v>460</v>
      </c>
      <c r="C5165" s="15" t="n">
        <v>46143</v>
      </c>
      <c r="D5165" s="0" t="n">
        <v>1</v>
      </c>
      <c r="E5165" s="0" t="n">
        <v>0</v>
      </c>
      <c r="F5165" s="0" t="n">
        <v>0</v>
      </c>
      <c r="G5165" s="0" t="n">
        <v>0</v>
      </c>
      <c r="H5165" s="0" t="n">
        <v>0</v>
      </c>
      <c r="I5165" s="0" t="n">
        <v>0</v>
      </c>
      <c r="J5165" s="0" t="n">
        <v>11</v>
      </c>
      <c r="K5165" s="37" t="n">
        <f aca="false">E5165+Inputs!$B$5*F5165</f>
        <v>0</v>
      </c>
      <c r="L5165" s="37" t="n">
        <f aca="false">G5165+Inputs!$B$6*H5165</f>
        <v>0</v>
      </c>
      <c r="M5165" s="37" t="n">
        <f aca="false">I5165+Inputs!$B$7*J5165</f>
        <v>13.651</v>
      </c>
      <c r="N5165" s="37" t="n">
        <f aca="false">K5165+L5165+M5165</f>
        <v>13.651</v>
      </c>
    </row>
    <row r="5166" customFormat="false" ht="15" hidden="false" customHeight="false" outlineLevel="0" collapsed="false">
      <c r="A5166" s="0" t="s">
        <v>9</v>
      </c>
      <c r="B5166" s="0" t="s">
        <v>460</v>
      </c>
      <c r="C5166" s="15" t="n">
        <v>46174</v>
      </c>
      <c r="D5166" s="0" t="n">
        <v>1</v>
      </c>
      <c r="E5166" s="0" t="n">
        <v>0</v>
      </c>
      <c r="F5166" s="0" t="n">
        <v>0</v>
      </c>
      <c r="G5166" s="0" t="n">
        <v>0</v>
      </c>
      <c r="H5166" s="0" t="n">
        <v>0</v>
      </c>
      <c r="I5166" s="0" t="n">
        <v>0</v>
      </c>
      <c r="J5166" s="0" t="n">
        <v>18</v>
      </c>
      <c r="K5166" s="37" t="n">
        <f aca="false">E5166+Inputs!$B$5*F5166</f>
        <v>0</v>
      </c>
      <c r="L5166" s="37" t="n">
        <f aca="false">G5166+Inputs!$B$6*H5166</f>
        <v>0</v>
      </c>
      <c r="M5166" s="37" t="n">
        <f aca="false">I5166+Inputs!$B$7*J5166</f>
        <v>22.338</v>
      </c>
      <c r="N5166" s="37" t="n">
        <f aca="false">K5166+L5166+M5166</f>
        <v>22.338</v>
      </c>
    </row>
    <row r="5167" customFormat="false" ht="15" hidden="false" customHeight="false" outlineLevel="0" collapsed="false">
      <c r="A5167" s="0" t="s">
        <v>9</v>
      </c>
      <c r="B5167" s="0" t="s">
        <v>460</v>
      </c>
      <c r="C5167" s="15" t="n">
        <v>46204</v>
      </c>
      <c r="D5167" s="0" t="n">
        <v>1</v>
      </c>
      <c r="E5167" s="0" t="n">
        <v>0</v>
      </c>
      <c r="F5167" s="0" t="n">
        <v>0</v>
      </c>
      <c r="G5167" s="0" t="n">
        <v>0</v>
      </c>
      <c r="H5167" s="0" t="n">
        <v>0</v>
      </c>
      <c r="I5167" s="0" t="n">
        <v>0</v>
      </c>
      <c r="J5167" s="0" t="n">
        <v>9</v>
      </c>
      <c r="K5167" s="37" t="n">
        <f aca="false">E5167+Inputs!$B$5*F5167</f>
        <v>0</v>
      </c>
      <c r="L5167" s="37" t="n">
        <f aca="false">G5167+Inputs!$B$6*H5167</f>
        <v>0</v>
      </c>
      <c r="M5167" s="37" t="n">
        <f aca="false">I5167+Inputs!$B$7*J5167</f>
        <v>11.169</v>
      </c>
      <c r="N5167" s="37" t="n">
        <f aca="false">K5167+L5167+M5167</f>
        <v>11.169</v>
      </c>
    </row>
    <row r="5168" customFormat="false" ht="15" hidden="false" customHeight="false" outlineLevel="0" collapsed="false">
      <c r="A5168" s="0" t="s">
        <v>9</v>
      </c>
      <c r="B5168" s="0" t="s">
        <v>460</v>
      </c>
      <c r="C5168" s="15" t="n">
        <v>46235</v>
      </c>
      <c r="D5168" s="0" t="n">
        <v>1</v>
      </c>
      <c r="E5168" s="0" t="n">
        <v>0</v>
      </c>
      <c r="F5168" s="0" t="n">
        <v>1</v>
      </c>
      <c r="G5168" s="0" t="n">
        <v>0</v>
      </c>
      <c r="H5168" s="0" t="n">
        <v>0</v>
      </c>
      <c r="I5168" s="0" t="n">
        <v>0</v>
      </c>
      <c r="J5168" s="0" t="n">
        <v>5</v>
      </c>
      <c r="K5168" s="37" t="n">
        <f aca="false">E5168+Inputs!$B$5*F5168</f>
        <v>1.275</v>
      </c>
      <c r="L5168" s="37" t="n">
        <f aca="false">G5168+Inputs!$B$6*H5168</f>
        <v>0</v>
      </c>
      <c r="M5168" s="37" t="n">
        <f aca="false">I5168+Inputs!$B$7*J5168</f>
        <v>6.205</v>
      </c>
      <c r="N5168" s="37" t="n">
        <f aca="false">K5168+L5168+M5168</f>
        <v>7.48</v>
      </c>
    </row>
    <row r="5169" customFormat="false" ht="15" hidden="false" customHeight="false" outlineLevel="0" collapsed="false">
      <c r="A5169" s="0" t="s">
        <v>9</v>
      </c>
      <c r="B5169" s="0" t="s">
        <v>450</v>
      </c>
      <c r="C5169" s="15" t="n">
        <v>44927</v>
      </c>
      <c r="D5169" s="0" t="n">
        <v>1</v>
      </c>
      <c r="E5169" s="0" t="n">
        <v>0</v>
      </c>
      <c r="F5169" s="0" t="n">
        <v>0</v>
      </c>
      <c r="G5169" s="0" t="n">
        <v>0</v>
      </c>
      <c r="H5169" s="0" t="n">
        <v>0</v>
      </c>
      <c r="I5169" s="0" t="n">
        <v>0</v>
      </c>
      <c r="J5169" s="0" t="n">
        <v>16</v>
      </c>
      <c r="K5169" s="37" t="n">
        <f aca="false">E5169+Inputs!$B$5*F5169</f>
        <v>0</v>
      </c>
      <c r="L5169" s="37" t="n">
        <f aca="false">G5169+Inputs!$B$6*H5169</f>
        <v>0</v>
      </c>
      <c r="M5169" s="37" t="n">
        <f aca="false">I5169+Inputs!$B$7*J5169</f>
        <v>19.856</v>
      </c>
      <c r="N5169" s="37" t="n">
        <f aca="false">K5169+L5169+M5169</f>
        <v>19.856</v>
      </c>
    </row>
    <row r="5170" customFormat="false" ht="15" hidden="false" customHeight="false" outlineLevel="0" collapsed="false">
      <c r="A5170" s="0" t="s">
        <v>9</v>
      </c>
      <c r="B5170" s="0" t="s">
        <v>450</v>
      </c>
      <c r="C5170" s="15" t="n">
        <v>44958</v>
      </c>
      <c r="D5170" s="0" t="n">
        <v>1</v>
      </c>
      <c r="E5170" s="0" t="n">
        <v>0</v>
      </c>
      <c r="F5170" s="0" t="n">
        <v>0</v>
      </c>
      <c r="G5170" s="0" t="n">
        <v>0</v>
      </c>
      <c r="H5170" s="0" t="n">
        <v>0</v>
      </c>
      <c r="I5170" s="0" t="n">
        <v>0</v>
      </c>
      <c r="J5170" s="0" t="n">
        <v>13</v>
      </c>
      <c r="K5170" s="37" t="n">
        <f aca="false">E5170+Inputs!$B$5*F5170</f>
        <v>0</v>
      </c>
      <c r="L5170" s="37" t="n">
        <f aca="false">G5170+Inputs!$B$6*H5170</f>
        <v>0</v>
      </c>
      <c r="M5170" s="37" t="n">
        <f aca="false">I5170+Inputs!$B$7*J5170</f>
        <v>16.133</v>
      </c>
      <c r="N5170" s="37" t="n">
        <f aca="false">K5170+L5170+M5170</f>
        <v>16.133</v>
      </c>
    </row>
    <row r="5171" customFormat="false" ht="15" hidden="false" customHeight="false" outlineLevel="0" collapsed="false">
      <c r="A5171" s="0" t="s">
        <v>9</v>
      </c>
      <c r="B5171" s="0" t="s">
        <v>450</v>
      </c>
      <c r="C5171" s="15" t="n">
        <v>44986</v>
      </c>
      <c r="D5171" s="0" t="n">
        <v>1</v>
      </c>
      <c r="E5171" s="0" t="n">
        <v>0</v>
      </c>
      <c r="F5171" s="0" t="n">
        <v>0</v>
      </c>
      <c r="G5171" s="0" t="n">
        <v>0</v>
      </c>
      <c r="H5171" s="0" t="n">
        <v>0</v>
      </c>
      <c r="I5171" s="0" t="n">
        <v>0</v>
      </c>
      <c r="J5171" s="0" t="n">
        <v>1</v>
      </c>
      <c r="K5171" s="37" t="n">
        <f aca="false">E5171+Inputs!$B$5*F5171</f>
        <v>0</v>
      </c>
      <c r="L5171" s="37" t="n">
        <f aca="false">G5171+Inputs!$B$6*H5171</f>
        <v>0</v>
      </c>
      <c r="M5171" s="37" t="n">
        <f aca="false">I5171+Inputs!$B$7*J5171</f>
        <v>1.241</v>
      </c>
      <c r="N5171" s="37" t="n">
        <f aca="false">K5171+L5171+M5171</f>
        <v>1.241</v>
      </c>
    </row>
    <row r="5172" customFormat="false" ht="15" hidden="false" customHeight="false" outlineLevel="0" collapsed="false">
      <c r="A5172" s="0" t="s">
        <v>9</v>
      </c>
      <c r="B5172" s="0" t="s">
        <v>450</v>
      </c>
      <c r="C5172" s="15" t="n">
        <v>45017</v>
      </c>
      <c r="D5172" s="0" t="n">
        <v>1</v>
      </c>
      <c r="E5172" s="0" t="n">
        <v>0</v>
      </c>
      <c r="F5172" s="0" t="n">
        <v>0</v>
      </c>
      <c r="G5172" s="0" t="n">
        <v>0</v>
      </c>
      <c r="H5172" s="0" t="n">
        <v>0</v>
      </c>
      <c r="I5172" s="0" t="n">
        <v>0</v>
      </c>
      <c r="J5172" s="0" t="n">
        <v>6</v>
      </c>
      <c r="K5172" s="37" t="n">
        <f aca="false">E5172+Inputs!$B$5*F5172</f>
        <v>0</v>
      </c>
      <c r="L5172" s="37" t="n">
        <f aca="false">G5172+Inputs!$B$6*H5172</f>
        <v>0</v>
      </c>
      <c r="M5172" s="37" t="n">
        <f aca="false">I5172+Inputs!$B$7*J5172</f>
        <v>7.446</v>
      </c>
      <c r="N5172" s="37" t="n">
        <f aca="false">K5172+L5172+M5172</f>
        <v>7.446</v>
      </c>
    </row>
    <row r="5173" customFormat="false" ht="15" hidden="false" customHeight="false" outlineLevel="0" collapsed="false">
      <c r="A5173" s="0" t="s">
        <v>9</v>
      </c>
      <c r="B5173" s="0" t="s">
        <v>450</v>
      </c>
      <c r="C5173" s="15" t="n">
        <v>45047</v>
      </c>
      <c r="D5173" s="0" t="n">
        <v>1</v>
      </c>
      <c r="E5173" s="0" t="n">
        <v>0</v>
      </c>
      <c r="F5173" s="0" t="n">
        <v>0</v>
      </c>
      <c r="G5173" s="0" t="n">
        <v>0</v>
      </c>
      <c r="H5173" s="0" t="n">
        <v>0</v>
      </c>
      <c r="I5173" s="0" t="n">
        <v>0</v>
      </c>
      <c r="J5173" s="0" t="n">
        <v>20</v>
      </c>
      <c r="K5173" s="37" t="n">
        <f aca="false">E5173+Inputs!$B$5*F5173</f>
        <v>0</v>
      </c>
      <c r="L5173" s="37" t="n">
        <f aca="false">G5173+Inputs!$B$6*H5173</f>
        <v>0</v>
      </c>
      <c r="M5173" s="37" t="n">
        <f aca="false">I5173+Inputs!$B$7*J5173</f>
        <v>24.82</v>
      </c>
      <c r="N5173" s="37" t="n">
        <f aca="false">K5173+L5173+M5173</f>
        <v>24.82</v>
      </c>
    </row>
    <row r="5174" customFormat="false" ht="15" hidden="false" customHeight="false" outlineLevel="0" collapsed="false">
      <c r="A5174" s="0" t="s">
        <v>9</v>
      </c>
      <c r="B5174" s="0" t="s">
        <v>450</v>
      </c>
      <c r="C5174" s="15" t="n">
        <v>45078</v>
      </c>
      <c r="D5174" s="0" t="n">
        <v>1</v>
      </c>
      <c r="E5174" s="0" t="n">
        <v>0</v>
      </c>
      <c r="F5174" s="0" t="n">
        <v>0</v>
      </c>
      <c r="G5174" s="0" t="n">
        <v>0</v>
      </c>
      <c r="H5174" s="0" t="n">
        <v>0</v>
      </c>
      <c r="I5174" s="0" t="n">
        <v>0</v>
      </c>
      <c r="J5174" s="0" t="n">
        <v>17</v>
      </c>
      <c r="K5174" s="37" t="n">
        <f aca="false">E5174+Inputs!$B$5*F5174</f>
        <v>0</v>
      </c>
      <c r="L5174" s="37" t="n">
        <f aca="false">G5174+Inputs!$B$6*H5174</f>
        <v>0</v>
      </c>
      <c r="M5174" s="37" t="n">
        <f aca="false">I5174+Inputs!$B$7*J5174</f>
        <v>21.097</v>
      </c>
      <c r="N5174" s="37" t="n">
        <f aca="false">K5174+L5174+M5174</f>
        <v>21.097</v>
      </c>
    </row>
    <row r="5175" customFormat="false" ht="15" hidden="false" customHeight="false" outlineLevel="0" collapsed="false">
      <c r="A5175" s="0" t="s">
        <v>9</v>
      </c>
      <c r="B5175" s="0" t="s">
        <v>450</v>
      </c>
      <c r="C5175" s="15" t="n">
        <v>45108</v>
      </c>
      <c r="D5175" s="0" t="n">
        <v>1</v>
      </c>
      <c r="E5175" s="0" t="n">
        <v>0</v>
      </c>
      <c r="F5175" s="0" t="n">
        <v>0</v>
      </c>
      <c r="G5175" s="0" t="n">
        <v>0</v>
      </c>
      <c r="H5175" s="0" t="n">
        <v>0</v>
      </c>
      <c r="I5175" s="0" t="n">
        <v>0</v>
      </c>
      <c r="J5175" s="0" t="n">
        <v>17</v>
      </c>
      <c r="K5175" s="37" t="n">
        <f aca="false">E5175+Inputs!$B$5*F5175</f>
        <v>0</v>
      </c>
      <c r="L5175" s="37" t="n">
        <f aca="false">G5175+Inputs!$B$6*H5175</f>
        <v>0</v>
      </c>
      <c r="M5175" s="37" t="n">
        <f aca="false">I5175+Inputs!$B$7*J5175</f>
        <v>21.097</v>
      </c>
      <c r="N5175" s="37" t="n">
        <f aca="false">K5175+L5175+M5175</f>
        <v>21.097</v>
      </c>
    </row>
    <row r="5176" customFormat="false" ht="15" hidden="false" customHeight="false" outlineLevel="0" collapsed="false">
      <c r="A5176" s="0" t="s">
        <v>9</v>
      </c>
      <c r="B5176" s="0" t="s">
        <v>450</v>
      </c>
      <c r="C5176" s="15" t="n">
        <v>45139</v>
      </c>
      <c r="D5176" s="0" t="n">
        <v>1</v>
      </c>
      <c r="E5176" s="0" t="n">
        <v>0</v>
      </c>
      <c r="F5176" s="0" t="n">
        <v>0</v>
      </c>
      <c r="G5176" s="0" t="n">
        <v>0</v>
      </c>
      <c r="H5176" s="0" t="n">
        <v>0</v>
      </c>
      <c r="I5176" s="0" t="n">
        <v>0</v>
      </c>
      <c r="J5176" s="0" t="n">
        <v>26</v>
      </c>
      <c r="K5176" s="37" t="n">
        <f aca="false">E5176+Inputs!$B$5*F5176</f>
        <v>0</v>
      </c>
      <c r="L5176" s="37" t="n">
        <f aca="false">G5176+Inputs!$B$6*H5176</f>
        <v>0</v>
      </c>
      <c r="M5176" s="37" t="n">
        <f aca="false">I5176+Inputs!$B$7*J5176</f>
        <v>32.266</v>
      </c>
      <c r="N5176" s="37" t="n">
        <f aca="false">K5176+L5176+M5176</f>
        <v>32.266</v>
      </c>
    </row>
    <row r="5177" customFormat="false" ht="15" hidden="false" customHeight="false" outlineLevel="0" collapsed="false">
      <c r="A5177" s="0" t="s">
        <v>9</v>
      </c>
      <c r="B5177" s="0" t="s">
        <v>450</v>
      </c>
      <c r="C5177" s="15" t="n">
        <v>45170</v>
      </c>
      <c r="D5177" s="0" t="n">
        <v>1</v>
      </c>
      <c r="E5177" s="0" t="n">
        <v>0</v>
      </c>
      <c r="F5177" s="0" t="n">
        <v>0</v>
      </c>
      <c r="G5177" s="0" t="n">
        <v>0</v>
      </c>
      <c r="H5177" s="0" t="n">
        <v>0</v>
      </c>
      <c r="I5177" s="0" t="n">
        <v>0</v>
      </c>
      <c r="J5177" s="0" t="n">
        <v>22</v>
      </c>
      <c r="K5177" s="37" t="n">
        <f aca="false">E5177+Inputs!$B$5*F5177</f>
        <v>0</v>
      </c>
      <c r="L5177" s="37" t="n">
        <f aca="false">G5177+Inputs!$B$6*H5177</f>
        <v>0</v>
      </c>
      <c r="M5177" s="37" t="n">
        <f aca="false">I5177+Inputs!$B$7*J5177</f>
        <v>27.302</v>
      </c>
      <c r="N5177" s="37" t="n">
        <f aca="false">K5177+L5177+M5177</f>
        <v>27.302</v>
      </c>
    </row>
    <row r="5178" customFormat="false" ht="15" hidden="false" customHeight="false" outlineLevel="0" collapsed="false">
      <c r="A5178" s="0" t="s">
        <v>9</v>
      </c>
      <c r="B5178" s="0" t="s">
        <v>450</v>
      </c>
      <c r="C5178" s="15" t="n">
        <v>45200</v>
      </c>
      <c r="D5178" s="0" t="n">
        <v>1</v>
      </c>
      <c r="E5178" s="0" t="n">
        <v>0</v>
      </c>
      <c r="F5178" s="0" t="n">
        <v>1</v>
      </c>
      <c r="G5178" s="0" t="n">
        <v>0</v>
      </c>
      <c r="H5178" s="0" t="n">
        <v>0</v>
      </c>
      <c r="I5178" s="0" t="n">
        <v>0</v>
      </c>
      <c r="J5178" s="0" t="n">
        <v>16</v>
      </c>
      <c r="K5178" s="37" t="n">
        <f aca="false">E5178+Inputs!$B$5*F5178</f>
        <v>1.275</v>
      </c>
      <c r="L5178" s="37" t="n">
        <f aca="false">G5178+Inputs!$B$6*H5178</f>
        <v>0</v>
      </c>
      <c r="M5178" s="37" t="n">
        <f aca="false">I5178+Inputs!$B$7*J5178</f>
        <v>19.856</v>
      </c>
      <c r="N5178" s="37" t="n">
        <f aca="false">K5178+L5178+M5178</f>
        <v>21.131</v>
      </c>
    </row>
    <row r="5179" customFormat="false" ht="15" hidden="false" customHeight="false" outlineLevel="0" collapsed="false">
      <c r="A5179" s="0" t="s">
        <v>9</v>
      </c>
      <c r="B5179" s="0" t="s">
        <v>450</v>
      </c>
      <c r="C5179" s="15" t="n">
        <v>45231</v>
      </c>
      <c r="D5179" s="0" t="n">
        <v>1</v>
      </c>
      <c r="E5179" s="0" t="n">
        <v>0</v>
      </c>
      <c r="F5179" s="0" t="n">
        <v>0</v>
      </c>
      <c r="G5179" s="0" t="n">
        <v>0</v>
      </c>
      <c r="H5179" s="0" t="n">
        <v>0</v>
      </c>
      <c r="I5179" s="0" t="n">
        <v>0</v>
      </c>
      <c r="J5179" s="0" t="n">
        <v>26</v>
      </c>
      <c r="K5179" s="37" t="n">
        <f aca="false">E5179+Inputs!$B$5*F5179</f>
        <v>0</v>
      </c>
      <c r="L5179" s="37" t="n">
        <f aca="false">G5179+Inputs!$B$6*H5179</f>
        <v>0</v>
      </c>
      <c r="M5179" s="37" t="n">
        <f aca="false">I5179+Inputs!$B$7*J5179</f>
        <v>32.266</v>
      </c>
      <c r="N5179" s="37" t="n">
        <f aca="false">K5179+L5179+M5179</f>
        <v>32.266</v>
      </c>
    </row>
    <row r="5180" customFormat="false" ht="15" hidden="false" customHeight="false" outlineLevel="0" collapsed="false">
      <c r="A5180" s="0" t="s">
        <v>9</v>
      </c>
      <c r="B5180" s="0" t="s">
        <v>450</v>
      </c>
      <c r="C5180" s="15" t="n">
        <v>45261</v>
      </c>
      <c r="D5180" s="0" t="n">
        <v>1</v>
      </c>
      <c r="E5180" s="0" t="n">
        <v>0</v>
      </c>
      <c r="F5180" s="0" t="n">
        <v>0</v>
      </c>
      <c r="G5180" s="0" t="n">
        <v>0</v>
      </c>
      <c r="H5180" s="0" t="n">
        <v>0</v>
      </c>
      <c r="I5180" s="0" t="n">
        <v>0</v>
      </c>
      <c r="J5180" s="0" t="n">
        <v>26</v>
      </c>
      <c r="K5180" s="37" t="n">
        <f aca="false">E5180+Inputs!$B$5*F5180</f>
        <v>0</v>
      </c>
      <c r="L5180" s="37" t="n">
        <f aca="false">G5180+Inputs!$B$6*H5180</f>
        <v>0</v>
      </c>
      <c r="M5180" s="37" t="n">
        <f aca="false">I5180+Inputs!$B$7*J5180</f>
        <v>32.266</v>
      </c>
      <c r="N5180" s="37" t="n">
        <f aca="false">K5180+L5180+M5180</f>
        <v>32.266</v>
      </c>
    </row>
    <row r="5181" customFormat="false" ht="15" hidden="false" customHeight="false" outlineLevel="0" collapsed="false">
      <c r="A5181" s="0" t="s">
        <v>9</v>
      </c>
      <c r="B5181" s="0" t="s">
        <v>450</v>
      </c>
      <c r="C5181" s="15" t="n">
        <v>45292</v>
      </c>
      <c r="D5181" s="0" t="n">
        <v>1</v>
      </c>
      <c r="E5181" s="0" t="n">
        <v>0</v>
      </c>
      <c r="F5181" s="0" t="n">
        <v>0</v>
      </c>
      <c r="G5181" s="0" t="n">
        <v>0</v>
      </c>
      <c r="H5181" s="0" t="n">
        <v>0</v>
      </c>
      <c r="I5181" s="0" t="n">
        <v>0</v>
      </c>
      <c r="J5181" s="0" t="n">
        <v>22</v>
      </c>
      <c r="K5181" s="37" t="n">
        <f aca="false">E5181+Inputs!$B$5*F5181</f>
        <v>0</v>
      </c>
      <c r="L5181" s="37" t="n">
        <f aca="false">G5181+Inputs!$B$6*H5181</f>
        <v>0</v>
      </c>
      <c r="M5181" s="37" t="n">
        <f aca="false">I5181+Inputs!$B$7*J5181</f>
        <v>27.302</v>
      </c>
      <c r="N5181" s="37" t="n">
        <f aca="false">K5181+L5181+M5181</f>
        <v>27.302</v>
      </c>
    </row>
    <row r="5182" customFormat="false" ht="15" hidden="false" customHeight="false" outlineLevel="0" collapsed="false">
      <c r="A5182" s="0" t="s">
        <v>9</v>
      </c>
      <c r="B5182" s="0" t="s">
        <v>450</v>
      </c>
      <c r="C5182" s="15" t="n">
        <v>45323</v>
      </c>
      <c r="D5182" s="0" t="n">
        <v>1</v>
      </c>
      <c r="E5182" s="0" t="n">
        <v>0</v>
      </c>
      <c r="F5182" s="0" t="n">
        <v>0</v>
      </c>
      <c r="G5182" s="0" t="n">
        <v>0</v>
      </c>
      <c r="H5182" s="0" t="n">
        <v>0</v>
      </c>
      <c r="I5182" s="0" t="n">
        <v>0</v>
      </c>
      <c r="J5182" s="0" t="n">
        <v>1</v>
      </c>
      <c r="K5182" s="37" t="n">
        <f aca="false">E5182+Inputs!$B$5*F5182</f>
        <v>0</v>
      </c>
      <c r="L5182" s="37" t="n">
        <f aca="false">G5182+Inputs!$B$6*H5182</f>
        <v>0</v>
      </c>
      <c r="M5182" s="37" t="n">
        <f aca="false">I5182+Inputs!$B$7*J5182</f>
        <v>1.241</v>
      </c>
      <c r="N5182" s="37" t="n">
        <f aca="false">K5182+L5182+M5182</f>
        <v>1.241</v>
      </c>
    </row>
    <row r="5183" customFormat="false" ht="15" hidden="false" customHeight="false" outlineLevel="0" collapsed="false">
      <c r="A5183" s="0" t="s">
        <v>9</v>
      </c>
      <c r="B5183" s="0" t="s">
        <v>450</v>
      </c>
      <c r="C5183" s="15" t="n">
        <v>45352</v>
      </c>
      <c r="D5183" s="0" t="n">
        <v>1</v>
      </c>
      <c r="E5183" s="0" t="n">
        <v>0</v>
      </c>
      <c r="F5183" s="0" t="n">
        <v>0</v>
      </c>
      <c r="G5183" s="0" t="n">
        <v>0</v>
      </c>
      <c r="H5183" s="0" t="n">
        <v>0</v>
      </c>
      <c r="I5183" s="0" t="n">
        <v>0</v>
      </c>
      <c r="J5183" s="0" t="n">
        <v>1</v>
      </c>
      <c r="K5183" s="37" t="n">
        <f aca="false">E5183+Inputs!$B$5*F5183</f>
        <v>0</v>
      </c>
      <c r="L5183" s="37" t="n">
        <f aca="false">G5183+Inputs!$B$6*H5183</f>
        <v>0</v>
      </c>
      <c r="M5183" s="37" t="n">
        <f aca="false">I5183+Inputs!$B$7*J5183</f>
        <v>1.241</v>
      </c>
      <c r="N5183" s="37" t="n">
        <f aca="false">K5183+L5183+M5183</f>
        <v>1.241</v>
      </c>
    </row>
    <row r="5184" customFormat="false" ht="15" hidden="false" customHeight="false" outlineLevel="0" collapsed="false">
      <c r="A5184" s="0" t="s">
        <v>9</v>
      </c>
      <c r="B5184" s="0" t="s">
        <v>450</v>
      </c>
      <c r="C5184" s="15" t="n">
        <v>45383</v>
      </c>
      <c r="D5184" s="0" t="n">
        <v>1</v>
      </c>
      <c r="E5184" s="0" t="n">
        <v>0</v>
      </c>
      <c r="F5184" s="0" t="n">
        <v>0</v>
      </c>
      <c r="G5184" s="0" t="n">
        <v>0</v>
      </c>
      <c r="H5184" s="0" t="n">
        <v>0</v>
      </c>
      <c r="I5184" s="0" t="n">
        <v>0</v>
      </c>
      <c r="J5184" s="0" t="n">
        <v>13</v>
      </c>
      <c r="K5184" s="37" t="n">
        <f aca="false">E5184+Inputs!$B$5*F5184</f>
        <v>0</v>
      </c>
      <c r="L5184" s="37" t="n">
        <f aca="false">G5184+Inputs!$B$6*H5184</f>
        <v>0</v>
      </c>
      <c r="M5184" s="37" t="n">
        <f aca="false">I5184+Inputs!$B$7*J5184</f>
        <v>16.133</v>
      </c>
      <c r="N5184" s="37" t="n">
        <f aca="false">K5184+L5184+M5184</f>
        <v>16.133</v>
      </c>
    </row>
    <row r="5185" customFormat="false" ht="15" hidden="false" customHeight="false" outlineLevel="0" collapsed="false">
      <c r="A5185" s="0" t="s">
        <v>9</v>
      </c>
      <c r="B5185" s="0" t="s">
        <v>450</v>
      </c>
      <c r="C5185" s="15" t="n">
        <v>45413</v>
      </c>
      <c r="D5185" s="0" t="n">
        <v>1</v>
      </c>
      <c r="E5185" s="0" t="n">
        <v>0</v>
      </c>
      <c r="F5185" s="0" t="n">
        <v>1</v>
      </c>
      <c r="G5185" s="0" t="n">
        <v>0</v>
      </c>
      <c r="H5185" s="0" t="n">
        <v>0</v>
      </c>
      <c r="I5185" s="0" t="n">
        <v>0</v>
      </c>
      <c r="J5185" s="0" t="n">
        <v>16</v>
      </c>
      <c r="K5185" s="37" t="n">
        <f aca="false">E5185+Inputs!$B$5*F5185</f>
        <v>1.275</v>
      </c>
      <c r="L5185" s="37" t="n">
        <f aca="false">G5185+Inputs!$B$6*H5185</f>
        <v>0</v>
      </c>
      <c r="M5185" s="37" t="n">
        <f aca="false">I5185+Inputs!$B$7*J5185</f>
        <v>19.856</v>
      </c>
      <c r="N5185" s="37" t="n">
        <f aca="false">K5185+L5185+M5185</f>
        <v>21.131</v>
      </c>
    </row>
    <row r="5186" customFormat="false" ht="15" hidden="false" customHeight="false" outlineLevel="0" collapsed="false">
      <c r="A5186" s="0" t="s">
        <v>9</v>
      </c>
      <c r="B5186" s="0" t="s">
        <v>450</v>
      </c>
      <c r="C5186" s="15" t="n">
        <v>45444</v>
      </c>
      <c r="D5186" s="0" t="n">
        <v>1</v>
      </c>
      <c r="E5186" s="0" t="n">
        <v>0</v>
      </c>
      <c r="F5186" s="0" t="n">
        <v>0</v>
      </c>
      <c r="G5186" s="0" t="n">
        <v>0</v>
      </c>
      <c r="H5186" s="0" t="n">
        <v>0</v>
      </c>
      <c r="I5186" s="0" t="n">
        <v>0</v>
      </c>
      <c r="J5186" s="0" t="n">
        <v>21</v>
      </c>
      <c r="K5186" s="37" t="n">
        <f aca="false">E5186+Inputs!$B$5*F5186</f>
        <v>0</v>
      </c>
      <c r="L5186" s="37" t="n">
        <f aca="false">G5186+Inputs!$B$6*H5186</f>
        <v>0</v>
      </c>
      <c r="M5186" s="37" t="n">
        <f aca="false">I5186+Inputs!$B$7*J5186</f>
        <v>26.061</v>
      </c>
      <c r="N5186" s="37" t="n">
        <f aca="false">K5186+L5186+M5186</f>
        <v>26.061</v>
      </c>
    </row>
    <row r="5187" customFormat="false" ht="15" hidden="false" customHeight="false" outlineLevel="0" collapsed="false">
      <c r="A5187" s="0" t="s">
        <v>9</v>
      </c>
      <c r="B5187" s="0" t="s">
        <v>450</v>
      </c>
      <c r="C5187" s="15" t="n">
        <v>45474</v>
      </c>
      <c r="D5187" s="0" t="n">
        <v>1</v>
      </c>
      <c r="E5187" s="0" t="n">
        <v>0</v>
      </c>
      <c r="F5187" s="0" t="n">
        <v>0</v>
      </c>
      <c r="G5187" s="0" t="n">
        <v>0</v>
      </c>
      <c r="H5187" s="0" t="n">
        <v>1</v>
      </c>
      <c r="I5187" s="0" t="n">
        <v>0</v>
      </c>
      <c r="J5187" s="0" t="n">
        <v>14</v>
      </c>
      <c r="K5187" s="37" t="n">
        <f aca="false">E5187+Inputs!$B$5*F5187</f>
        <v>0</v>
      </c>
      <c r="L5187" s="37" t="n">
        <f aca="false">G5187+Inputs!$B$6*H5187</f>
        <v>1.275</v>
      </c>
      <c r="M5187" s="37" t="n">
        <f aca="false">I5187+Inputs!$B$7*J5187</f>
        <v>17.374</v>
      </c>
      <c r="N5187" s="37" t="n">
        <f aca="false">K5187+L5187+M5187</f>
        <v>18.649</v>
      </c>
    </row>
    <row r="5188" customFormat="false" ht="15" hidden="false" customHeight="false" outlineLevel="0" collapsed="false">
      <c r="A5188" s="0" t="s">
        <v>9</v>
      </c>
      <c r="B5188" s="0" t="s">
        <v>450</v>
      </c>
      <c r="C5188" s="15" t="n">
        <v>45505</v>
      </c>
      <c r="D5188" s="0" t="n">
        <v>1</v>
      </c>
      <c r="E5188" s="0" t="n">
        <v>0</v>
      </c>
      <c r="F5188" s="0" t="n">
        <v>0</v>
      </c>
      <c r="G5188" s="0" t="n">
        <v>0</v>
      </c>
      <c r="H5188" s="0" t="n">
        <v>0</v>
      </c>
      <c r="I5188" s="0" t="n">
        <v>0</v>
      </c>
      <c r="J5188" s="0" t="n">
        <v>19</v>
      </c>
      <c r="K5188" s="37" t="n">
        <f aca="false">E5188+Inputs!$B$5*F5188</f>
        <v>0</v>
      </c>
      <c r="L5188" s="37" t="n">
        <f aca="false">G5188+Inputs!$B$6*H5188</f>
        <v>0</v>
      </c>
      <c r="M5188" s="37" t="n">
        <f aca="false">I5188+Inputs!$B$7*J5188</f>
        <v>23.579</v>
      </c>
      <c r="N5188" s="37" t="n">
        <f aca="false">K5188+L5188+M5188</f>
        <v>23.579</v>
      </c>
    </row>
    <row r="5189" customFormat="false" ht="15" hidden="false" customHeight="false" outlineLevel="0" collapsed="false">
      <c r="A5189" s="0" t="s">
        <v>9</v>
      </c>
      <c r="B5189" s="0" t="s">
        <v>450</v>
      </c>
      <c r="C5189" s="15" t="n">
        <v>45536</v>
      </c>
      <c r="D5189" s="0" t="n">
        <v>1</v>
      </c>
      <c r="E5189" s="0" t="n">
        <v>0</v>
      </c>
      <c r="F5189" s="0" t="n">
        <v>0</v>
      </c>
      <c r="G5189" s="0" t="n">
        <v>0</v>
      </c>
      <c r="H5189" s="0" t="n">
        <v>0</v>
      </c>
      <c r="I5189" s="0" t="n">
        <v>0</v>
      </c>
      <c r="J5189" s="0" t="n">
        <v>16</v>
      </c>
      <c r="K5189" s="37" t="n">
        <f aca="false">E5189+Inputs!$B$5*F5189</f>
        <v>0</v>
      </c>
      <c r="L5189" s="37" t="n">
        <f aca="false">G5189+Inputs!$B$6*H5189</f>
        <v>0</v>
      </c>
      <c r="M5189" s="37" t="n">
        <f aca="false">I5189+Inputs!$B$7*J5189</f>
        <v>19.856</v>
      </c>
      <c r="N5189" s="37" t="n">
        <f aca="false">K5189+L5189+M5189</f>
        <v>19.856</v>
      </c>
    </row>
    <row r="5190" customFormat="false" ht="15" hidden="false" customHeight="false" outlineLevel="0" collapsed="false">
      <c r="A5190" s="0" t="s">
        <v>9</v>
      </c>
      <c r="B5190" s="0" t="s">
        <v>450</v>
      </c>
      <c r="C5190" s="15" t="n">
        <v>45566</v>
      </c>
      <c r="D5190" s="0" t="n">
        <v>1</v>
      </c>
      <c r="E5190" s="0" t="n">
        <v>0</v>
      </c>
      <c r="F5190" s="0" t="n">
        <v>0</v>
      </c>
      <c r="G5190" s="0" t="n">
        <v>0</v>
      </c>
      <c r="H5190" s="0" t="n">
        <v>0</v>
      </c>
      <c r="I5190" s="0" t="n">
        <v>0</v>
      </c>
      <c r="J5190" s="0" t="n">
        <v>15</v>
      </c>
      <c r="K5190" s="37" t="n">
        <f aca="false">E5190+Inputs!$B$5*F5190</f>
        <v>0</v>
      </c>
      <c r="L5190" s="37" t="n">
        <f aca="false">G5190+Inputs!$B$6*H5190</f>
        <v>0</v>
      </c>
      <c r="M5190" s="37" t="n">
        <f aca="false">I5190+Inputs!$B$7*J5190</f>
        <v>18.615</v>
      </c>
      <c r="N5190" s="37" t="n">
        <f aca="false">K5190+L5190+M5190</f>
        <v>18.615</v>
      </c>
    </row>
    <row r="5191" customFormat="false" ht="15" hidden="false" customHeight="false" outlineLevel="0" collapsed="false">
      <c r="A5191" s="0" t="s">
        <v>9</v>
      </c>
      <c r="B5191" s="0" t="s">
        <v>450</v>
      </c>
      <c r="C5191" s="15" t="n">
        <v>45597</v>
      </c>
      <c r="D5191" s="0" t="n">
        <v>1</v>
      </c>
      <c r="E5191" s="0" t="n">
        <v>0</v>
      </c>
      <c r="F5191" s="0" t="n">
        <v>0</v>
      </c>
      <c r="G5191" s="0" t="n">
        <v>0</v>
      </c>
      <c r="H5191" s="0" t="n">
        <v>0</v>
      </c>
      <c r="I5191" s="0" t="n">
        <v>0</v>
      </c>
      <c r="J5191" s="0" t="n">
        <v>17</v>
      </c>
      <c r="K5191" s="37" t="n">
        <f aca="false">E5191+Inputs!$B$5*F5191</f>
        <v>0</v>
      </c>
      <c r="L5191" s="37" t="n">
        <f aca="false">G5191+Inputs!$B$6*H5191</f>
        <v>0</v>
      </c>
      <c r="M5191" s="37" t="n">
        <f aca="false">I5191+Inputs!$B$7*J5191</f>
        <v>21.097</v>
      </c>
      <c r="N5191" s="37" t="n">
        <f aca="false">K5191+L5191+M5191</f>
        <v>21.097</v>
      </c>
    </row>
    <row r="5192" customFormat="false" ht="15" hidden="false" customHeight="false" outlineLevel="0" collapsed="false">
      <c r="A5192" s="0" t="s">
        <v>9</v>
      </c>
      <c r="B5192" s="0" t="s">
        <v>450</v>
      </c>
      <c r="C5192" s="15" t="n">
        <v>45627</v>
      </c>
      <c r="D5192" s="0" t="n">
        <v>1</v>
      </c>
      <c r="E5192" s="0" t="n">
        <v>0</v>
      </c>
      <c r="F5192" s="0" t="n">
        <v>1</v>
      </c>
      <c r="G5192" s="0" t="n">
        <v>0</v>
      </c>
      <c r="H5192" s="0" t="n">
        <v>0</v>
      </c>
      <c r="I5192" s="0" t="n">
        <v>0</v>
      </c>
      <c r="J5192" s="0" t="n">
        <v>22</v>
      </c>
      <c r="K5192" s="37" t="n">
        <f aca="false">E5192+Inputs!$B$5*F5192</f>
        <v>1.275</v>
      </c>
      <c r="L5192" s="37" t="n">
        <f aca="false">G5192+Inputs!$B$6*H5192</f>
        <v>0</v>
      </c>
      <c r="M5192" s="37" t="n">
        <f aca="false">I5192+Inputs!$B$7*J5192</f>
        <v>27.302</v>
      </c>
      <c r="N5192" s="37" t="n">
        <f aca="false">K5192+L5192+M5192</f>
        <v>28.577</v>
      </c>
    </row>
    <row r="5193" customFormat="false" ht="15" hidden="false" customHeight="false" outlineLevel="0" collapsed="false">
      <c r="A5193" s="0" t="s">
        <v>9</v>
      </c>
      <c r="B5193" s="0" t="s">
        <v>450</v>
      </c>
      <c r="C5193" s="15" t="n">
        <v>45658</v>
      </c>
      <c r="D5193" s="0" t="n">
        <v>1</v>
      </c>
      <c r="E5193" s="0" t="n">
        <v>0</v>
      </c>
      <c r="F5193" s="0" t="n">
        <v>0</v>
      </c>
      <c r="G5193" s="0" t="n">
        <v>0</v>
      </c>
      <c r="H5193" s="0" t="n">
        <v>0</v>
      </c>
      <c r="I5193" s="0" t="n">
        <v>0</v>
      </c>
      <c r="J5193" s="0" t="n">
        <v>12</v>
      </c>
      <c r="K5193" s="37" t="n">
        <f aca="false">E5193+Inputs!$B$5*F5193</f>
        <v>0</v>
      </c>
      <c r="L5193" s="37" t="n">
        <f aca="false">G5193+Inputs!$B$6*H5193</f>
        <v>0</v>
      </c>
      <c r="M5193" s="37" t="n">
        <f aca="false">I5193+Inputs!$B$7*J5193</f>
        <v>14.892</v>
      </c>
      <c r="N5193" s="37" t="n">
        <f aca="false">K5193+L5193+M5193</f>
        <v>14.892</v>
      </c>
    </row>
    <row r="5194" customFormat="false" ht="15" hidden="false" customHeight="false" outlineLevel="0" collapsed="false">
      <c r="A5194" s="0" t="s">
        <v>9</v>
      </c>
      <c r="B5194" s="0" t="s">
        <v>450</v>
      </c>
      <c r="C5194" s="15" t="n">
        <v>45689</v>
      </c>
      <c r="D5194" s="0" t="n">
        <v>1</v>
      </c>
      <c r="E5194" s="0" t="n">
        <v>0</v>
      </c>
      <c r="F5194" s="0" t="n">
        <v>0</v>
      </c>
      <c r="G5194" s="0" t="n">
        <v>0</v>
      </c>
      <c r="H5194" s="0" t="n">
        <v>0</v>
      </c>
      <c r="I5194" s="0" t="n">
        <v>0</v>
      </c>
      <c r="J5194" s="0" t="n">
        <v>20</v>
      </c>
      <c r="K5194" s="37" t="n">
        <f aca="false">E5194+Inputs!$B$5*F5194</f>
        <v>0</v>
      </c>
      <c r="L5194" s="37" t="n">
        <f aca="false">G5194+Inputs!$B$6*H5194</f>
        <v>0</v>
      </c>
      <c r="M5194" s="37" t="n">
        <f aca="false">I5194+Inputs!$B$7*J5194</f>
        <v>24.82</v>
      </c>
      <c r="N5194" s="37" t="n">
        <f aca="false">K5194+L5194+M5194</f>
        <v>24.82</v>
      </c>
    </row>
    <row r="5195" customFormat="false" ht="15" hidden="false" customHeight="false" outlineLevel="0" collapsed="false">
      <c r="A5195" s="0" t="s">
        <v>9</v>
      </c>
      <c r="B5195" s="0" t="s">
        <v>450</v>
      </c>
      <c r="C5195" s="15" t="n">
        <v>45717</v>
      </c>
      <c r="D5195" s="0" t="n">
        <v>1</v>
      </c>
      <c r="E5195" s="0" t="n">
        <v>0</v>
      </c>
      <c r="F5195" s="0" t="n">
        <v>0</v>
      </c>
      <c r="G5195" s="0" t="n">
        <v>0</v>
      </c>
      <c r="H5195" s="0" t="n">
        <v>0</v>
      </c>
      <c r="I5195" s="0" t="n">
        <v>0</v>
      </c>
      <c r="J5195" s="0" t="n">
        <v>21</v>
      </c>
      <c r="K5195" s="37" t="n">
        <f aca="false">E5195+Inputs!$B$5*F5195</f>
        <v>0</v>
      </c>
      <c r="L5195" s="37" t="n">
        <f aca="false">G5195+Inputs!$B$6*H5195</f>
        <v>0</v>
      </c>
      <c r="M5195" s="37" t="n">
        <f aca="false">I5195+Inputs!$B$7*J5195</f>
        <v>26.061</v>
      </c>
      <c r="N5195" s="37" t="n">
        <f aca="false">K5195+L5195+M5195</f>
        <v>26.061</v>
      </c>
    </row>
    <row r="5196" customFormat="false" ht="15" hidden="false" customHeight="false" outlineLevel="0" collapsed="false">
      <c r="A5196" s="0" t="s">
        <v>9</v>
      </c>
      <c r="B5196" s="0" t="s">
        <v>450</v>
      </c>
      <c r="C5196" s="15" t="n">
        <v>45748</v>
      </c>
      <c r="D5196" s="0" t="n">
        <v>1</v>
      </c>
      <c r="E5196" s="0" t="n">
        <v>0</v>
      </c>
      <c r="F5196" s="0" t="n">
        <v>0</v>
      </c>
      <c r="G5196" s="0" t="n">
        <v>0</v>
      </c>
      <c r="H5196" s="0" t="n">
        <v>0</v>
      </c>
      <c r="I5196" s="0" t="n">
        <v>0</v>
      </c>
      <c r="J5196" s="0" t="n">
        <v>12</v>
      </c>
      <c r="K5196" s="37" t="n">
        <f aca="false">E5196+Inputs!$B$5*F5196</f>
        <v>0</v>
      </c>
      <c r="L5196" s="37" t="n">
        <f aca="false">G5196+Inputs!$B$6*H5196</f>
        <v>0</v>
      </c>
      <c r="M5196" s="37" t="n">
        <f aca="false">I5196+Inputs!$B$7*J5196</f>
        <v>14.892</v>
      </c>
      <c r="N5196" s="37" t="n">
        <f aca="false">K5196+L5196+M5196</f>
        <v>14.892</v>
      </c>
    </row>
    <row r="5197" customFormat="false" ht="15" hidden="false" customHeight="false" outlineLevel="0" collapsed="false">
      <c r="A5197" s="0" t="s">
        <v>9</v>
      </c>
      <c r="B5197" s="0" t="s">
        <v>450</v>
      </c>
      <c r="C5197" s="15" t="n">
        <v>45778</v>
      </c>
      <c r="D5197" s="0" t="n">
        <v>1</v>
      </c>
      <c r="E5197" s="0" t="n">
        <v>0</v>
      </c>
      <c r="F5197" s="0" t="n">
        <v>0</v>
      </c>
      <c r="G5197" s="0" t="n">
        <v>0</v>
      </c>
      <c r="H5197" s="0" t="n">
        <v>1</v>
      </c>
      <c r="I5197" s="0" t="n">
        <v>0</v>
      </c>
      <c r="J5197" s="0" t="n">
        <v>21</v>
      </c>
      <c r="K5197" s="37" t="n">
        <f aca="false">E5197+Inputs!$B$5*F5197</f>
        <v>0</v>
      </c>
      <c r="L5197" s="37" t="n">
        <f aca="false">G5197+Inputs!$B$6*H5197</f>
        <v>1.275</v>
      </c>
      <c r="M5197" s="37" t="n">
        <f aca="false">I5197+Inputs!$B$7*J5197</f>
        <v>26.061</v>
      </c>
      <c r="N5197" s="37" t="n">
        <f aca="false">K5197+L5197+M5197</f>
        <v>27.336</v>
      </c>
    </row>
    <row r="5198" customFormat="false" ht="15" hidden="false" customHeight="false" outlineLevel="0" collapsed="false">
      <c r="A5198" s="0" t="s">
        <v>9</v>
      </c>
      <c r="B5198" s="0" t="s">
        <v>450</v>
      </c>
      <c r="C5198" s="15" t="n">
        <v>45809</v>
      </c>
      <c r="D5198" s="0" t="n">
        <v>1</v>
      </c>
      <c r="E5198" s="0" t="n">
        <v>0</v>
      </c>
      <c r="F5198" s="0" t="n">
        <v>1</v>
      </c>
      <c r="G5198" s="0" t="n">
        <v>0</v>
      </c>
      <c r="H5198" s="0" t="n">
        <v>0</v>
      </c>
      <c r="I5198" s="0" t="n">
        <v>0</v>
      </c>
      <c r="J5198" s="0" t="n">
        <v>18</v>
      </c>
      <c r="K5198" s="37" t="n">
        <f aca="false">E5198+Inputs!$B$5*F5198</f>
        <v>1.275</v>
      </c>
      <c r="L5198" s="37" t="n">
        <f aca="false">G5198+Inputs!$B$6*H5198</f>
        <v>0</v>
      </c>
      <c r="M5198" s="37" t="n">
        <f aca="false">I5198+Inputs!$B$7*J5198</f>
        <v>22.338</v>
      </c>
      <c r="N5198" s="37" t="n">
        <f aca="false">K5198+L5198+M5198</f>
        <v>23.613</v>
      </c>
    </row>
    <row r="5199" customFormat="false" ht="15" hidden="false" customHeight="false" outlineLevel="0" collapsed="false">
      <c r="A5199" s="0" t="s">
        <v>9</v>
      </c>
      <c r="B5199" s="0" t="s">
        <v>450</v>
      </c>
      <c r="C5199" s="15" t="n">
        <v>45839</v>
      </c>
      <c r="D5199" s="0" t="n">
        <v>1</v>
      </c>
      <c r="E5199" s="0" t="n">
        <v>0</v>
      </c>
      <c r="F5199" s="0" t="n">
        <v>0</v>
      </c>
      <c r="G5199" s="0" t="n">
        <v>0</v>
      </c>
      <c r="H5199" s="0" t="n">
        <v>0</v>
      </c>
      <c r="I5199" s="0" t="n">
        <v>0</v>
      </c>
      <c r="J5199" s="0" t="n">
        <v>14</v>
      </c>
      <c r="K5199" s="37" t="n">
        <f aca="false">E5199+Inputs!$B$5*F5199</f>
        <v>0</v>
      </c>
      <c r="L5199" s="37" t="n">
        <f aca="false">G5199+Inputs!$B$6*H5199</f>
        <v>0</v>
      </c>
      <c r="M5199" s="37" t="n">
        <f aca="false">I5199+Inputs!$B$7*J5199</f>
        <v>17.374</v>
      </c>
      <c r="N5199" s="37" t="n">
        <f aca="false">K5199+L5199+M5199</f>
        <v>17.374</v>
      </c>
    </row>
    <row r="5200" customFormat="false" ht="15" hidden="false" customHeight="false" outlineLevel="0" collapsed="false">
      <c r="A5200" s="0" t="s">
        <v>9</v>
      </c>
      <c r="B5200" s="0" t="s">
        <v>450</v>
      </c>
      <c r="C5200" s="15" t="n">
        <v>45870</v>
      </c>
      <c r="D5200" s="0" t="n">
        <v>1</v>
      </c>
      <c r="E5200" s="0" t="n">
        <v>0</v>
      </c>
      <c r="F5200" s="0" t="n">
        <v>0</v>
      </c>
      <c r="G5200" s="0" t="n">
        <v>0</v>
      </c>
      <c r="H5200" s="0" t="n">
        <v>0</v>
      </c>
      <c r="I5200" s="0" t="n">
        <v>0</v>
      </c>
      <c r="J5200" s="0" t="n">
        <v>21</v>
      </c>
      <c r="K5200" s="37" t="n">
        <f aca="false">E5200+Inputs!$B$5*F5200</f>
        <v>0</v>
      </c>
      <c r="L5200" s="37" t="n">
        <f aca="false">G5200+Inputs!$B$6*H5200</f>
        <v>0</v>
      </c>
      <c r="M5200" s="37" t="n">
        <f aca="false">I5200+Inputs!$B$7*J5200</f>
        <v>26.061</v>
      </c>
      <c r="N5200" s="37" t="n">
        <f aca="false">K5200+L5200+M5200</f>
        <v>26.061</v>
      </c>
    </row>
    <row r="5201" customFormat="false" ht="15" hidden="false" customHeight="false" outlineLevel="0" collapsed="false">
      <c r="A5201" s="0" t="s">
        <v>9</v>
      </c>
      <c r="B5201" s="0" t="s">
        <v>450</v>
      </c>
      <c r="C5201" s="15" t="n">
        <v>45901</v>
      </c>
      <c r="D5201" s="0" t="n">
        <v>1</v>
      </c>
      <c r="E5201" s="0" t="n">
        <v>0</v>
      </c>
      <c r="F5201" s="0" t="n">
        <v>1</v>
      </c>
      <c r="G5201" s="0" t="n">
        <v>0</v>
      </c>
      <c r="H5201" s="0" t="n">
        <v>0</v>
      </c>
      <c r="I5201" s="0" t="n">
        <v>0</v>
      </c>
      <c r="J5201" s="0" t="n">
        <v>23</v>
      </c>
      <c r="K5201" s="37" t="n">
        <f aca="false">E5201+Inputs!$B$5*F5201</f>
        <v>1.275</v>
      </c>
      <c r="L5201" s="37" t="n">
        <f aca="false">G5201+Inputs!$B$6*H5201</f>
        <v>0</v>
      </c>
      <c r="M5201" s="37" t="n">
        <f aca="false">I5201+Inputs!$B$7*J5201</f>
        <v>28.543</v>
      </c>
      <c r="N5201" s="37" t="n">
        <f aca="false">K5201+L5201+M5201</f>
        <v>29.818</v>
      </c>
    </row>
    <row r="5202" customFormat="false" ht="15" hidden="false" customHeight="false" outlineLevel="0" collapsed="false">
      <c r="A5202" s="0" t="s">
        <v>9</v>
      </c>
      <c r="B5202" s="0" t="s">
        <v>450</v>
      </c>
      <c r="C5202" s="15" t="n">
        <v>45931</v>
      </c>
      <c r="D5202" s="0" t="n">
        <v>1</v>
      </c>
      <c r="E5202" s="0" t="n">
        <v>0</v>
      </c>
      <c r="F5202" s="0" t="n">
        <v>1</v>
      </c>
      <c r="G5202" s="0" t="n">
        <v>0</v>
      </c>
      <c r="H5202" s="0" t="n">
        <v>0</v>
      </c>
      <c r="I5202" s="0" t="n">
        <v>0</v>
      </c>
      <c r="J5202" s="0" t="n">
        <v>13</v>
      </c>
      <c r="K5202" s="37" t="n">
        <f aca="false">E5202+Inputs!$B$5*F5202</f>
        <v>1.275</v>
      </c>
      <c r="L5202" s="37" t="n">
        <f aca="false">G5202+Inputs!$B$6*H5202</f>
        <v>0</v>
      </c>
      <c r="M5202" s="37" t="n">
        <f aca="false">I5202+Inputs!$B$7*J5202</f>
        <v>16.133</v>
      </c>
      <c r="N5202" s="37" t="n">
        <f aca="false">K5202+L5202+M5202</f>
        <v>17.408</v>
      </c>
    </row>
    <row r="5203" customFormat="false" ht="15" hidden="false" customHeight="false" outlineLevel="0" collapsed="false">
      <c r="A5203" s="0" t="s">
        <v>9</v>
      </c>
      <c r="B5203" s="0" t="s">
        <v>450</v>
      </c>
      <c r="C5203" s="15" t="n">
        <v>45962</v>
      </c>
      <c r="D5203" s="0" t="n">
        <v>1</v>
      </c>
      <c r="E5203" s="0" t="n">
        <v>0</v>
      </c>
      <c r="F5203" s="0" t="n">
        <v>0</v>
      </c>
      <c r="G5203" s="0" t="n">
        <v>0</v>
      </c>
      <c r="H5203" s="0" t="n">
        <v>0</v>
      </c>
      <c r="I5203" s="0" t="n">
        <v>0</v>
      </c>
      <c r="J5203" s="0" t="n">
        <v>15</v>
      </c>
      <c r="K5203" s="37" t="n">
        <f aca="false">E5203+Inputs!$B$5*F5203</f>
        <v>0</v>
      </c>
      <c r="L5203" s="37" t="n">
        <f aca="false">G5203+Inputs!$B$6*H5203</f>
        <v>0</v>
      </c>
      <c r="M5203" s="37" t="n">
        <f aca="false">I5203+Inputs!$B$7*J5203</f>
        <v>18.615</v>
      </c>
      <c r="N5203" s="37" t="n">
        <f aca="false">K5203+L5203+M5203</f>
        <v>18.615</v>
      </c>
    </row>
    <row r="5204" customFormat="false" ht="15" hidden="false" customHeight="false" outlineLevel="0" collapsed="false">
      <c r="A5204" s="0" t="s">
        <v>9</v>
      </c>
      <c r="B5204" s="0" t="s">
        <v>450</v>
      </c>
      <c r="C5204" s="15" t="n">
        <v>45992</v>
      </c>
      <c r="D5204" s="0" t="n">
        <v>1</v>
      </c>
      <c r="E5204" s="0" t="n">
        <v>0</v>
      </c>
      <c r="F5204" s="0" t="n">
        <v>0</v>
      </c>
      <c r="G5204" s="0" t="n">
        <v>0</v>
      </c>
      <c r="H5204" s="0" t="n">
        <v>0</v>
      </c>
      <c r="I5204" s="0" t="n">
        <v>0</v>
      </c>
      <c r="J5204" s="0" t="n">
        <v>18</v>
      </c>
      <c r="K5204" s="37" t="n">
        <f aca="false">E5204+Inputs!$B$5*F5204</f>
        <v>0</v>
      </c>
      <c r="L5204" s="37" t="n">
        <f aca="false">G5204+Inputs!$B$6*H5204</f>
        <v>0</v>
      </c>
      <c r="M5204" s="37" t="n">
        <f aca="false">I5204+Inputs!$B$7*J5204</f>
        <v>22.338</v>
      </c>
      <c r="N5204" s="37" t="n">
        <f aca="false">K5204+L5204+M5204</f>
        <v>22.338</v>
      </c>
    </row>
    <row r="5205" customFormat="false" ht="15" hidden="false" customHeight="false" outlineLevel="0" collapsed="false">
      <c r="A5205" s="0" t="s">
        <v>9</v>
      </c>
      <c r="B5205" s="0" t="s">
        <v>450</v>
      </c>
      <c r="C5205" s="15" t="n">
        <v>46023</v>
      </c>
      <c r="D5205" s="0" t="n">
        <v>1</v>
      </c>
      <c r="E5205" s="0" t="n">
        <v>0</v>
      </c>
      <c r="F5205" s="0" t="n">
        <v>0</v>
      </c>
      <c r="G5205" s="0" t="n">
        <v>0</v>
      </c>
      <c r="H5205" s="0" t="n">
        <v>0</v>
      </c>
      <c r="I5205" s="0" t="n">
        <v>0</v>
      </c>
      <c r="J5205" s="0" t="n">
        <v>15</v>
      </c>
      <c r="K5205" s="37" t="n">
        <f aca="false">E5205+Inputs!$B$5*F5205</f>
        <v>0</v>
      </c>
      <c r="L5205" s="37" t="n">
        <f aca="false">G5205+Inputs!$B$6*H5205</f>
        <v>0</v>
      </c>
      <c r="M5205" s="37" t="n">
        <f aca="false">I5205+Inputs!$B$7*J5205</f>
        <v>18.615</v>
      </c>
      <c r="N5205" s="37" t="n">
        <f aca="false">K5205+L5205+M5205</f>
        <v>18.615</v>
      </c>
    </row>
    <row r="5206" customFormat="false" ht="15" hidden="false" customHeight="false" outlineLevel="0" collapsed="false">
      <c r="A5206" s="0" t="s">
        <v>9</v>
      </c>
      <c r="B5206" s="0" t="s">
        <v>450</v>
      </c>
      <c r="C5206" s="15" t="n">
        <v>46054</v>
      </c>
      <c r="D5206" s="0" t="n">
        <v>1</v>
      </c>
      <c r="E5206" s="0" t="n">
        <v>0</v>
      </c>
      <c r="F5206" s="0" t="n">
        <v>0</v>
      </c>
      <c r="G5206" s="0" t="n">
        <v>0</v>
      </c>
      <c r="H5206" s="0" t="n">
        <v>0</v>
      </c>
      <c r="I5206" s="0" t="n">
        <v>0</v>
      </c>
      <c r="J5206" s="0" t="n">
        <v>16</v>
      </c>
      <c r="K5206" s="37" t="n">
        <f aca="false">E5206+Inputs!$B$5*F5206</f>
        <v>0</v>
      </c>
      <c r="L5206" s="37" t="n">
        <f aca="false">G5206+Inputs!$B$6*H5206</f>
        <v>0</v>
      </c>
      <c r="M5206" s="37" t="n">
        <f aca="false">I5206+Inputs!$B$7*J5206</f>
        <v>19.856</v>
      </c>
      <c r="N5206" s="37" t="n">
        <f aca="false">K5206+L5206+M5206</f>
        <v>19.856</v>
      </c>
    </row>
    <row r="5207" customFormat="false" ht="15" hidden="false" customHeight="false" outlineLevel="0" collapsed="false">
      <c r="A5207" s="0" t="s">
        <v>9</v>
      </c>
      <c r="B5207" s="0" t="s">
        <v>450</v>
      </c>
      <c r="C5207" s="15" t="n">
        <v>46082</v>
      </c>
      <c r="D5207" s="0" t="n">
        <v>1</v>
      </c>
      <c r="E5207" s="0" t="n">
        <v>0</v>
      </c>
      <c r="F5207" s="0" t="n">
        <v>0</v>
      </c>
      <c r="G5207" s="0" t="n">
        <v>0</v>
      </c>
      <c r="H5207" s="0" t="n">
        <v>0</v>
      </c>
      <c r="I5207" s="0" t="n">
        <v>0</v>
      </c>
      <c r="J5207" s="0" t="n">
        <v>15</v>
      </c>
      <c r="K5207" s="37" t="n">
        <f aca="false">E5207+Inputs!$B$5*F5207</f>
        <v>0</v>
      </c>
      <c r="L5207" s="37" t="n">
        <f aca="false">G5207+Inputs!$B$6*H5207</f>
        <v>0</v>
      </c>
      <c r="M5207" s="37" t="n">
        <f aca="false">I5207+Inputs!$B$7*J5207</f>
        <v>18.615</v>
      </c>
      <c r="N5207" s="37" t="n">
        <f aca="false">K5207+L5207+M5207</f>
        <v>18.615</v>
      </c>
    </row>
    <row r="5208" customFormat="false" ht="15" hidden="false" customHeight="false" outlineLevel="0" collapsed="false">
      <c r="A5208" s="0" t="s">
        <v>9</v>
      </c>
      <c r="B5208" s="0" t="s">
        <v>450</v>
      </c>
      <c r="C5208" s="15" t="n">
        <v>46113</v>
      </c>
      <c r="D5208" s="0" t="n">
        <v>1</v>
      </c>
      <c r="E5208" s="0" t="n">
        <v>0</v>
      </c>
      <c r="F5208" s="0" t="n">
        <v>0</v>
      </c>
      <c r="G5208" s="0" t="n">
        <v>0</v>
      </c>
      <c r="H5208" s="0" t="n">
        <v>0</v>
      </c>
      <c r="I5208" s="0" t="n">
        <v>0</v>
      </c>
      <c r="J5208" s="0" t="n">
        <v>11</v>
      </c>
      <c r="K5208" s="37" t="n">
        <f aca="false">E5208+Inputs!$B$5*F5208</f>
        <v>0</v>
      </c>
      <c r="L5208" s="37" t="n">
        <f aca="false">G5208+Inputs!$B$6*H5208</f>
        <v>0</v>
      </c>
      <c r="M5208" s="37" t="n">
        <f aca="false">I5208+Inputs!$B$7*J5208</f>
        <v>13.651</v>
      </c>
      <c r="N5208" s="37" t="n">
        <f aca="false">K5208+L5208+M5208</f>
        <v>13.651</v>
      </c>
    </row>
    <row r="5209" customFormat="false" ht="15" hidden="false" customHeight="false" outlineLevel="0" collapsed="false">
      <c r="A5209" s="0" t="s">
        <v>9</v>
      </c>
      <c r="B5209" s="0" t="s">
        <v>450</v>
      </c>
      <c r="C5209" s="15" t="n">
        <v>46143</v>
      </c>
      <c r="D5209" s="0" t="n">
        <v>1</v>
      </c>
      <c r="E5209" s="0" t="n">
        <v>0</v>
      </c>
      <c r="F5209" s="0" t="n">
        <v>1</v>
      </c>
      <c r="G5209" s="0" t="n">
        <v>0</v>
      </c>
      <c r="H5209" s="0" t="n">
        <v>0</v>
      </c>
      <c r="I5209" s="0" t="n">
        <v>0</v>
      </c>
      <c r="J5209" s="0" t="n">
        <v>13</v>
      </c>
      <c r="K5209" s="37" t="n">
        <f aca="false">E5209+Inputs!$B$5*F5209</f>
        <v>1.275</v>
      </c>
      <c r="L5209" s="37" t="n">
        <f aca="false">G5209+Inputs!$B$6*H5209</f>
        <v>0</v>
      </c>
      <c r="M5209" s="37" t="n">
        <f aca="false">I5209+Inputs!$B$7*J5209</f>
        <v>16.133</v>
      </c>
      <c r="N5209" s="37" t="n">
        <f aca="false">K5209+L5209+M5209</f>
        <v>17.408</v>
      </c>
    </row>
    <row r="5210" customFormat="false" ht="15" hidden="false" customHeight="false" outlineLevel="0" collapsed="false">
      <c r="A5210" s="0" t="s">
        <v>9</v>
      </c>
      <c r="B5210" s="0" t="s">
        <v>450</v>
      </c>
      <c r="C5210" s="15" t="n">
        <v>46174</v>
      </c>
      <c r="D5210" s="0" t="n">
        <v>1</v>
      </c>
      <c r="E5210" s="0" t="n">
        <v>0</v>
      </c>
      <c r="F5210" s="0" t="n">
        <v>2</v>
      </c>
      <c r="G5210" s="0" t="n">
        <v>0</v>
      </c>
      <c r="H5210" s="0" t="n">
        <v>0</v>
      </c>
      <c r="I5210" s="0" t="n">
        <v>0</v>
      </c>
      <c r="J5210" s="0" t="n">
        <v>26</v>
      </c>
      <c r="K5210" s="37" t="n">
        <f aca="false">E5210+Inputs!$B$5*F5210</f>
        <v>2.55</v>
      </c>
      <c r="L5210" s="37" t="n">
        <f aca="false">G5210+Inputs!$B$6*H5210</f>
        <v>0</v>
      </c>
      <c r="M5210" s="37" t="n">
        <f aca="false">I5210+Inputs!$B$7*J5210</f>
        <v>32.266</v>
      </c>
      <c r="N5210" s="37" t="n">
        <f aca="false">K5210+L5210+M5210</f>
        <v>34.816</v>
      </c>
    </row>
    <row r="5211" customFormat="false" ht="15" hidden="false" customHeight="false" outlineLevel="0" collapsed="false">
      <c r="A5211" s="0" t="s">
        <v>9</v>
      </c>
      <c r="B5211" s="0" t="s">
        <v>450</v>
      </c>
      <c r="C5211" s="15" t="n">
        <v>46204</v>
      </c>
      <c r="D5211" s="0" t="n">
        <v>1</v>
      </c>
      <c r="E5211" s="0" t="n">
        <v>0</v>
      </c>
      <c r="F5211" s="0" t="n">
        <v>0</v>
      </c>
      <c r="G5211" s="0" t="n">
        <v>0</v>
      </c>
      <c r="H5211" s="0" t="n">
        <v>1</v>
      </c>
      <c r="I5211" s="0" t="n">
        <v>0</v>
      </c>
      <c r="J5211" s="0" t="n">
        <v>25</v>
      </c>
      <c r="K5211" s="37" t="n">
        <f aca="false">E5211+Inputs!$B$5*F5211</f>
        <v>0</v>
      </c>
      <c r="L5211" s="37" t="n">
        <f aca="false">G5211+Inputs!$B$6*H5211</f>
        <v>1.275</v>
      </c>
      <c r="M5211" s="37" t="n">
        <f aca="false">I5211+Inputs!$B$7*J5211</f>
        <v>31.025</v>
      </c>
      <c r="N5211" s="37" t="n">
        <f aca="false">K5211+L5211+M5211</f>
        <v>32.3</v>
      </c>
    </row>
    <row r="5212" customFormat="false" ht="15" hidden="false" customHeight="false" outlineLevel="0" collapsed="false">
      <c r="A5212" s="0" t="s">
        <v>9</v>
      </c>
      <c r="B5212" s="0" t="s">
        <v>450</v>
      </c>
      <c r="C5212" s="15" t="n">
        <v>46235</v>
      </c>
      <c r="D5212" s="0" t="n">
        <v>1</v>
      </c>
      <c r="E5212" s="0" t="n">
        <v>0</v>
      </c>
      <c r="F5212" s="0" t="n">
        <v>1</v>
      </c>
      <c r="G5212" s="0" t="n">
        <v>0</v>
      </c>
      <c r="H5212" s="0" t="n">
        <v>0</v>
      </c>
      <c r="I5212" s="0" t="n">
        <v>0</v>
      </c>
      <c r="J5212" s="0" t="n">
        <v>9</v>
      </c>
      <c r="K5212" s="37" t="n">
        <f aca="false">E5212+Inputs!$B$5*F5212</f>
        <v>1.275</v>
      </c>
      <c r="L5212" s="37" t="n">
        <f aca="false">G5212+Inputs!$B$6*H5212</f>
        <v>0</v>
      </c>
      <c r="M5212" s="37" t="n">
        <f aca="false">I5212+Inputs!$B$7*J5212</f>
        <v>11.169</v>
      </c>
      <c r="N5212" s="37" t="n">
        <f aca="false">K5212+L5212+M5212</f>
        <v>12.444</v>
      </c>
    </row>
    <row r="5213" customFormat="false" ht="15" hidden="false" customHeight="false" outlineLevel="0" collapsed="false">
      <c r="A5213" s="0" t="s">
        <v>9</v>
      </c>
      <c r="B5213" s="0" t="s">
        <v>438</v>
      </c>
      <c r="C5213" s="15" t="n">
        <v>44927</v>
      </c>
      <c r="D5213" s="0" t="n">
        <v>5</v>
      </c>
      <c r="E5213" s="0" t="n">
        <v>0</v>
      </c>
      <c r="F5213" s="0" t="n">
        <v>30</v>
      </c>
      <c r="G5213" s="0" t="n">
        <v>0</v>
      </c>
      <c r="H5213" s="0" t="n">
        <v>3</v>
      </c>
      <c r="I5213" s="0" t="n">
        <v>0</v>
      </c>
      <c r="J5213" s="0" t="n">
        <v>139</v>
      </c>
      <c r="K5213" s="37" t="n">
        <f aca="false">E5213+Inputs!$B$5*F5213</f>
        <v>38.25</v>
      </c>
      <c r="L5213" s="37" t="n">
        <f aca="false">G5213+Inputs!$B$6*H5213</f>
        <v>3.825</v>
      </c>
      <c r="M5213" s="37" t="n">
        <f aca="false">I5213+Inputs!$B$7*J5213</f>
        <v>172.499</v>
      </c>
      <c r="N5213" s="37" t="n">
        <f aca="false">K5213+L5213+M5213</f>
        <v>214.574</v>
      </c>
    </row>
    <row r="5214" customFormat="false" ht="15" hidden="false" customHeight="false" outlineLevel="0" collapsed="false">
      <c r="A5214" s="0" t="s">
        <v>9</v>
      </c>
      <c r="B5214" s="0" t="s">
        <v>438</v>
      </c>
      <c r="C5214" s="15" t="n">
        <v>44958</v>
      </c>
      <c r="D5214" s="0" t="n">
        <v>5</v>
      </c>
      <c r="E5214" s="0" t="n">
        <v>0</v>
      </c>
      <c r="F5214" s="0" t="n">
        <v>29</v>
      </c>
      <c r="G5214" s="0" t="n">
        <v>0</v>
      </c>
      <c r="H5214" s="0" t="n">
        <v>0</v>
      </c>
      <c r="I5214" s="0" t="n">
        <v>0</v>
      </c>
      <c r="J5214" s="0" t="n">
        <v>104</v>
      </c>
      <c r="K5214" s="37" t="n">
        <f aca="false">E5214+Inputs!$B$5*F5214</f>
        <v>36.975</v>
      </c>
      <c r="L5214" s="37" t="n">
        <f aca="false">G5214+Inputs!$B$6*H5214</f>
        <v>0</v>
      </c>
      <c r="M5214" s="37" t="n">
        <f aca="false">I5214+Inputs!$B$7*J5214</f>
        <v>129.064</v>
      </c>
      <c r="N5214" s="37" t="n">
        <f aca="false">K5214+L5214+M5214</f>
        <v>166.039</v>
      </c>
    </row>
    <row r="5215" customFormat="false" ht="15" hidden="false" customHeight="false" outlineLevel="0" collapsed="false">
      <c r="A5215" s="0" t="s">
        <v>9</v>
      </c>
      <c r="B5215" s="0" t="s">
        <v>438</v>
      </c>
      <c r="C5215" s="15" t="n">
        <v>44986</v>
      </c>
      <c r="D5215" s="0" t="n">
        <v>5</v>
      </c>
      <c r="E5215" s="0" t="n">
        <v>0</v>
      </c>
      <c r="F5215" s="0" t="n">
        <v>8</v>
      </c>
      <c r="G5215" s="0" t="n">
        <v>0</v>
      </c>
      <c r="H5215" s="0" t="n">
        <v>0</v>
      </c>
      <c r="I5215" s="0" t="n">
        <v>0</v>
      </c>
      <c r="J5215" s="0" t="n">
        <v>12</v>
      </c>
      <c r="K5215" s="37" t="n">
        <f aca="false">E5215+Inputs!$B$5*F5215</f>
        <v>10.2</v>
      </c>
      <c r="L5215" s="37" t="n">
        <f aca="false">G5215+Inputs!$B$6*H5215</f>
        <v>0</v>
      </c>
      <c r="M5215" s="37" t="n">
        <f aca="false">I5215+Inputs!$B$7*J5215</f>
        <v>14.892</v>
      </c>
      <c r="N5215" s="37" t="n">
        <f aca="false">K5215+L5215+M5215</f>
        <v>25.092</v>
      </c>
    </row>
    <row r="5216" customFormat="false" ht="15" hidden="false" customHeight="false" outlineLevel="0" collapsed="false">
      <c r="A5216" s="0" t="s">
        <v>9</v>
      </c>
      <c r="B5216" s="0" t="s">
        <v>438</v>
      </c>
      <c r="C5216" s="15" t="n">
        <v>45017</v>
      </c>
      <c r="D5216" s="0" t="n">
        <v>5</v>
      </c>
      <c r="E5216" s="0" t="n">
        <v>0</v>
      </c>
      <c r="F5216" s="0" t="n">
        <v>5</v>
      </c>
      <c r="G5216" s="0" t="n">
        <v>0</v>
      </c>
      <c r="H5216" s="0" t="n">
        <v>0</v>
      </c>
      <c r="I5216" s="0" t="n">
        <v>0</v>
      </c>
      <c r="J5216" s="0" t="n">
        <v>33</v>
      </c>
      <c r="K5216" s="37" t="n">
        <f aca="false">E5216+Inputs!$B$5*F5216</f>
        <v>6.375</v>
      </c>
      <c r="L5216" s="37" t="n">
        <f aca="false">G5216+Inputs!$B$6*H5216</f>
        <v>0</v>
      </c>
      <c r="M5216" s="37" t="n">
        <f aca="false">I5216+Inputs!$B$7*J5216</f>
        <v>40.953</v>
      </c>
      <c r="N5216" s="37" t="n">
        <f aca="false">K5216+L5216+M5216</f>
        <v>47.328</v>
      </c>
    </row>
    <row r="5217" customFormat="false" ht="15" hidden="false" customHeight="false" outlineLevel="0" collapsed="false">
      <c r="A5217" s="0" t="s">
        <v>9</v>
      </c>
      <c r="B5217" s="0" t="s">
        <v>438</v>
      </c>
      <c r="C5217" s="15" t="n">
        <v>45047</v>
      </c>
      <c r="D5217" s="0" t="n">
        <v>5</v>
      </c>
      <c r="E5217" s="0" t="n">
        <v>0</v>
      </c>
      <c r="F5217" s="0" t="n">
        <v>37</v>
      </c>
      <c r="G5217" s="0" t="n">
        <v>0</v>
      </c>
      <c r="H5217" s="0" t="n">
        <v>2</v>
      </c>
      <c r="I5217" s="0" t="n">
        <v>0</v>
      </c>
      <c r="J5217" s="0" t="n">
        <v>112</v>
      </c>
      <c r="K5217" s="37" t="n">
        <f aca="false">E5217+Inputs!$B$5*F5217</f>
        <v>47.175</v>
      </c>
      <c r="L5217" s="37" t="n">
        <f aca="false">G5217+Inputs!$B$6*H5217</f>
        <v>2.55</v>
      </c>
      <c r="M5217" s="37" t="n">
        <f aca="false">I5217+Inputs!$B$7*J5217</f>
        <v>138.992</v>
      </c>
      <c r="N5217" s="37" t="n">
        <f aca="false">K5217+L5217+M5217</f>
        <v>188.717</v>
      </c>
    </row>
    <row r="5218" customFormat="false" ht="15" hidden="false" customHeight="false" outlineLevel="0" collapsed="false">
      <c r="A5218" s="0" t="s">
        <v>9</v>
      </c>
      <c r="B5218" s="0" t="s">
        <v>438</v>
      </c>
      <c r="C5218" s="15" t="n">
        <v>45078</v>
      </c>
      <c r="D5218" s="0" t="n">
        <v>5</v>
      </c>
      <c r="E5218" s="0" t="n">
        <v>0</v>
      </c>
      <c r="F5218" s="0" t="n">
        <v>34</v>
      </c>
      <c r="G5218" s="0" t="n">
        <v>0</v>
      </c>
      <c r="H5218" s="0" t="n">
        <v>0</v>
      </c>
      <c r="I5218" s="0" t="n">
        <v>0</v>
      </c>
      <c r="J5218" s="0" t="n">
        <v>140</v>
      </c>
      <c r="K5218" s="37" t="n">
        <f aca="false">E5218+Inputs!$B$5*F5218</f>
        <v>43.35</v>
      </c>
      <c r="L5218" s="37" t="n">
        <f aca="false">G5218+Inputs!$B$6*H5218</f>
        <v>0</v>
      </c>
      <c r="M5218" s="37" t="n">
        <f aca="false">I5218+Inputs!$B$7*J5218</f>
        <v>173.74</v>
      </c>
      <c r="N5218" s="37" t="n">
        <f aca="false">K5218+L5218+M5218</f>
        <v>217.09</v>
      </c>
    </row>
    <row r="5219" customFormat="false" ht="15" hidden="false" customHeight="false" outlineLevel="0" collapsed="false">
      <c r="A5219" s="0" t="s">
        <v>9</v>
      </c>
      <c r="B5219" s="0" t="s">
        <v>438</v>
      </c>
      <c r="C5219" s="15" t="n">
        <v>45108</v>
      </c>
      <c r="D5219" s="0" t="n">
        <v>5</v>
      </c>
      <c r="E5219" s="0" t="n">
        <v>0</v>
      </c>
      <c r="F5219" s="0" t="n">
        <v>28</v>
      </c>
      <c r="G5219" s="0" t="n">
        <v>0</v>
      </c>
      <c r="H5219" s="0" t="n">
        <v>1</v>
      </c>
      <c r="I5219" s="0" t="n">
        <v>0</v>
      </c>
      <c r="J5219" s="0" t="n">
        <v>157</v>
      </c>
      <c r="K5219" s="37" t="n">
        <f aca="false">E5219+Inputs!$B$5*F5219</f>
        <v>35.7</v>
      </c>
      <c r="L5219" s="37" t="n">
        <f aca="false">G5219+Inputs!$B$6*H5219</f>
        <v>1.275</v>
      </c>
      <c r="M5219" s="37" t="n">
        <f aca="false">I5219+Inputs!$B$7*J5219</f>
        <v>194.837</v>
      </c>
      <c r="N5219" s="37" t="n">
        <f aca="false">K5219+L5219+M5219</f>
        <v>231.812</v>
      </c>
    </row>
    <row r="5220" customFormat="false" ht="15" hidden="false" customHeight="false" outlineLevel="0" collapsed="false">
      <c r="A5220" s="0" t="s">
        <v>9</v>
      </c>
      <c r="B5220" s="0" t="s">
        <v>438</v>
      </c>
      <c r="C5220" s="15" t="n">
        <v>45139</v>
      </c>
      <c r="D5220" s="0" t="n">
        <v>5</v>
      </c>
      <c r="E5220" s="0" t="n">
        <v>0</v>
      </c>
      <c r="F5220" s="0" t="n">
        <v>25</v>
      </c>
      <c r="G5220" s="0" t="n">
        <v>0</v>
      </c>
      <c r="H5220" s="0" t="n">
        <v>8</v>
      </c>
      <c r="I5220" s="0" t="n">
        <v>0</v>
      </c>
      <c r="J5220" s="0" t="n">
        <v>167</v>
      </c>
      <c r="K5220" s="37" t="n">
        <f aca="false">E5220+Inputs!$B$5*F5220</f>
        <v>31.875</v>
      </c>
      <c r="L5220" s="37" t="n">
        <f aca="false">G5220+Inputs!$B$6*H5220</f>
        <v>10.2</v>
      </c>
      <c r="M5220" s="37" t="n">
        <f aca="false">I5220+Inputs!$B$7*J5220</f>
        <v>207.247</v>
      </c>
      <c r="N5220" s="37" t="n">
        <f aca="false">K5220+L5220+M5220</f>
        <v>249.322</v>
      </c>
    </row>
    <row r="5221" customFormat="false" ht="15" hidden="false" customHeight="false" outlineLevel="0" collapsed="false">
      <c r="A5221" s="0" t="s">
        <v>9</v>
      </c>
      <c r="B5221" s="0" t="s">
        <v>438</v>
      </c>
      <c r="C5221" s="15" t="n">
        <v>45170</v>
      </c>
      <c r="D5221" s="0" t="n">
        <v>5</v>
      </c>
      <c r="E5221" s="0" t="n">
        <v>0</v>
      </c>
      <c r="F5221" s="0" t="n">
        <v>35</v>
      </c>
      <c r="G5221" s="0" t="n">
        <v>0</v>
      </c>
      <c r="H5221" s="0" t="n">
        <v>4</v>
      </c>
      <c r="I5221" s="0" t="n">
        <v>0</v>
      </c>
      <c r="J5221" s="0" t="n">
        <v>173</v>
      </c>
      <c r="K5221" s="37" t="n">
        <f aca="false">E5221+Inputs!$B$5*F5221</f>
        <v>44.625</v>
      </c>
      <c r="L5221" s="37" t="n">
        <f aca="false">G5221+Inputs!$B$6*H5221</f>
        <v>5.1</v>
      </c>
      <c r="M5221" s="37" t="n">
        <f aca="false">I5221+Inputs!$B$7*J5221</f>
        <v>214.693</v>
      </c>
      <c r="N5221" s="37" t="n">
        <f aca="false">K5221+L5221+M5221</f>
        <v>264.418</v>
      </c>
    </row>
    <row r="5222" customFormat="false" ht="15" hidden="false" customHeight="false" outlineLevel="0" collapsed="false">
      <c r="A5222" s="0" t="s">
        <v>9</v>
      </c>
      <c r="B5222" s="0" t="s">
        <v>438</v>
      </c>
      <c r="C5222" s="15" t="n">
        <v>45200</v>
      </c>
      <c r="D5222" s="0" t="n">
        <v>5</v>
      </c>
      <c r="E5222" s="0" t="n">
        <v>0</v>
      </c>
      <c r="F5222" s="0" t="n">
        <v>21</v>
      </c>
      <c r="G5222" s="0" t="n">
        <v>0</v>
      </c>
      <c r="H5222" s="0" t="n">
        <v>4</v>
      </c>
      <c r="I5222" s="0" t="n">
        <v>0</v>
      </c>
      <c r="J5222" s="0" t="n">
        <v>157</v>
      </c>
      <c r="K5222" s="37" t="n">
        <f aca="false">E5222+Inputs!$B$5*F5222</f>
        <v>26.775</v>
      </c>
      <c r="L5222" s="37" t="n">
        <f aca="false">G5222+Inputs!$B$6*H5222</f>
        <v>5.1</v>
      </c>
      <c r="M5222" s="37" t="n">
        <f aca="false">I5222+Inputs!$B$7*J5222</f>
        <v>194.837</v>
      </c>
      <c r="N5222" s="37" t="n">
        <f aca="false">K5222+L5222+M5222</f>
        <v>226.712</v>
      </c>
    </row>
    <row r="5223" customFormat="false" ht="15" hidden="false" customHeight="false" outlineLevel="0" collapsed="false">
      <c r="A5223" s="0" t="s">
        <v>9</v>
      </c>
      <c r="B5223" s="0" t="s">
        <v>438</v>
      </c>
      <c r="C5223" s="15" t="n">
        <v>45231</v>
      </c>
      <c r="D5223" s="0" t="n">
        <v>5</v>
      </c>
      <c r="E5223" s="0" t="n">
        <v>0</v>
      </c>
      <c r="F5223" s="0" t="n">
        <v>28</v>
      </c>
      <c r="G5223" s="0" t="n">
        <v>0</v>
      </c>
      <c r="H5223" s="0" t="n">
        <v>6</v>
      </c>
      <c r="I5223" s="0" t="n">
        <v>0</v>
      </c>
      <c r="J5223" s="0" t="n">
        <v>163</v>
      </c>
      <c r="K5223" s="37" t="n">
        <f aca="false">E5223+Inputs!$B$5*F5223</f>
        <v>35.7</v>
      </c>
      <c r="L5223" s="37" t="n">
        <f aca="false">G5223+Inputs!$B$6*H5223</f>
        <v>7.65</v>
      </c>
      <c r="M5223" s="37" t="n">
        <f aca="false">I5223+Inputs!$B$7*J5223</f>
        <v>202.283</v>
      </c>
      <c r="N5223" s="37" t="n">
        <f aca="false">K5223+L5223+M5223</f>
        <v>245.633</v>
      </c>
    </row>
    <row r="5224" customFormat="false" ht="15" hidden="false" customHeight="false" outlineLevel="0" collapsed="false">
      <c r="A5224" s="0" t="s">
        <v>9</v>
      </c>
      <c r="B5224" s="0" t="s">
        <v>438</v>
      </c>
      <c r="C5224" s="15" t="n">
        <v>45261</v>
      </c>
      <c r="D5224" s="0" t="n">
        <v>5</v>
      </c>
      <c r="E5224" s="0" t="n">
        <v>0</v>
      </c>
      <c r="F5224" s="0" t="n">
        <v>19</v>
      </c>
      <c r="G5224" s="0" t="n">
        <v>0</v>
      </c>
      <c r="H5224" s="0" t="n">
        <v>2</v>
      </c>
      <c r="I5224" s="0" t="n">
        <v>0</v>
      </c>
      <c r="J5224" s="0" t="n">
        <v>125</v>
      </c>
      <c r="K5224" s="37" t="n">
        <f aca="false">E5224+Inputs!$B$5*F5224</f>
        <v>24.225</v>
      </c>
      <c r="L5224" s="37" t="n">
        <f aca="false">G5224+Inputs!$B$6*H5224</f>
        <v>2.55</v>
      </c>
      <c r="M5224" s="37" t="n">
        <f aca="false">I5224+Inputs!$B$7*J5224</f>
        <v>155.125</v>
      </c>
      <c r="N5224" s="37" t="n">
        <f aca="false">K5224+L5224+M5224</f>
        <v>181.9</v>
      </c>
    </row>
    <row r="5225" customFormat="false" ht="15" hidden="false" customHeight="false" outlineLevel="0" collapsed="false">
      <c r="A5225" s="0" t="s">
        <v>9</v>
      </c>
      <c r="B5225" s="0" t="s">
        <v>438</v>
      </c>
      <c r="C5225" s="15" t="n">
        <v>45292</v>
      </c>
      <c r="D5225" s="0" t="n">
        <v>5</v>
      </c>
      <c r="E5225" s="0" t="n">
        <v>0</v>
      </c>
      <c r="F5225" s="0" t="n">
        <v>16</v>
      </c>
      <c r="G5225" s="0" t="n">
        <v>0</v>
      </c>
      <c r="H5225" s="0" t="n">
        <v>1</v>
      </c>
      <c r="I5225" s="0" t="n">
        <v>0</v>
      </c>
      <c r="J5225" s="0" t="n">
        <v>123</v>
      </c>
      <c r="K5225" s="37" t="n">
        <f aca="false">E5225+Inputs!$B$5*F5225</f>
        <v>20.4</v>
      </c>
      <c r="L5225" s="37" t="n">
        <f aca="false">G5225+Inputs!$B$6*H5225</f>
        <v>1.275</v>
      </c>
      <c r="M5225" s="37" t="n">
        <f aca="false">I5225+Inputs!$B$7*J5225</f>
        <v>152.643</v>
      </c>
      <c r="N5225" s="37" t="n">
        <f aca="false">K5225+L5225+M5225</f>
        <v>174.318</v>
      </c>
    </row>
    <row r="5226" customFormat="false" ht="15" hidden="false" customHeight="false" outlineLevel="0" collapsed="false">
      <c r="A5226" s="0" t="s">
        <v>9</v>
      </c>
      <c r="B5226" s="0" t="s">
        <v>438</v>
      </c>
      <c r="C5226" s="15" t="n">
        <v>45323</v>
      </c>
      <c r="D5226" s="0" t="n">
        <v>5</v>
      </c>
      <c r="E5226" s="0" t="n">
        <v>0</v>
      </c>
      <c r="F5226" s="0" t="n">
        <v>3</v>
      </c>
      <c r="G5226" s="0" t="n">
        <v>0</v>
      </c>
      <c r="H5226" s="0" t="n">
        <v>1</v>
      </c>
      <c r="I5226" s="0" t="n">
        <v>0</v>
      </c>
      <c r="J5226" s="0" t="n">
        <v>10</v>
      </c>
      <c r="K5226" s="37" t="n">
        <f aca="false">E5226+Inputs!$B$5*F5226</f>
        <v>3.825</v>
      </c>
      <c r="L5226" s="37" t="n">
        <f aca="false">G5226+Inputs!$B$6*H5226</f>
        <v>1.275</v>
      </c>
      <c r="M5226" s="37" t="n">
        <f aca="false">I5226+Inputs!$B$7*J5226</f>
        <v>12.41</v>
      </c>
      <c r="N5226" s="37" t="n">
        <f aca="false">K5226+L5226+M5226</f>
        <v>17.51</v>
      </c>
    </row>
    <row r="5227" customFormat="false" ht="15" hidden="false" customHeight="false" outlineLevel="0" collapsed="false">
      <c r="A5227" s="0" t="s">
        <v>9</v>
      </c>
      <c r="B5227" s="0" t="s">
        <v>438</v>
      </c>
      <c r="C5227" s="15" t="n">
        <v>45352</v>
      </c>
      <c r="D5227" s="0" t="n">
        <v>5</v>
      </c>
      <c r="E5227" s="0" t="n">
        <v>0</v>
      </c>
      <c r="F5227" s="0" t="n">
        <v>5</v>
      </c>
      <c r="G5227" s="0" t="n">
        <v>0</v>
      </c>
      <c r="H5227" s="0" t="n">
        <v>0</v>
      </c>
      <c r="I5227" s="0" t="n">
        <v>0</v>
      </c>
      <c r="J5227" s="0" t="n">
        <v>38</v>
      </c>
      <c r="K5227" s="37" t="n">
        <f aca="false">E5227+Inputs!$B$5*F5227</f>
        <v>6.375</v>
      </c>
      <c r="L5227" s="37" t="n">
        <f aca="false">G5227+Inputs!$B$6*H5227</f>
        <v>0</v>
      </c>
      <c r="M5227" s="37" t="n">
        <f aca="false">I5227+Inputs!$B$7*J5227</f>
        <v>47.158</v>
      </c>
      <c r="N5227" s="37" t="n">
        <f aca="false">K5227+L5227+M5227</f>
        <v>53.533</v>
      </c>
    </row>
    <row r="5228" customFormat="false" ht="15" hidden="false" customHeight="false" outlineLevel="0" collapsed="false">
      <c r="A5228" s="0" t="s">
        <v>9</v>
      </c>
      <c r="B5228" s="0" t="s">
        <v>438</v>
      </c>
      <c r="C5228" s="15" t="n">
        <v>45383</v>
      </c>
      <c r="D5228" s="0" t="n">
        <v>5</v>
      </c>
      <c r="E5228" s="0" t="n">
        <v>0</v>
      </c>
      <c r="F5228" s="0" t="n">
        <v>17</v>
      </c>
      <c r="G5228" s="0" t="n">
        <v>0</v>
      </c>
      <c r="H5228" s="0" t="n">
        <v>2</v>
      </c>
      <c r="I5228" s="0" t="n">
        <v>0</v>
      </c>
      <c r="J5228" s="0" t="n">
        <v>135</v>
      </c>
      <c r="K5228" s="37" t="n">
        <f aca="false">E5228+Inputs!$B$5*F5228</f>
        <v>21.675</v>
      </c>
      <c r="L5228" s="37" t="n">
        <f aca="false">G5228+Inputs!$B$6*H5228</f>
        <v>2.55</v>
      </c>
      <c r="M5228" s="37" t="n">
        <f aca="false">I5228+Inputs!$B$7*J5228</f>
        <v>167.535</v>
      </c>
      <c r="N5228" s="37" t="n">
        <f aca="false">K5228+L5228+M5228</f>
        <v>191.76</v>
      </c>
    </row>
    <row r="5229" customFormat="false" ht="15" hidden="false" customHeight="false" outlineLevel="0" collapsed="false">
      <c r="A5229" s="0" t="s">
        <v>9</v>
      </c>
      <c r="B5229" s="0" t="s">
        <v>438</v>
      </c>
      <c r="C5229" s="15" t="n">
        <v>45413</v>
      </c>
      <c r="D5229" s="0" t="n">
        <v>5</v>
      </c>
      <c r="E5229" s="0" t="n">
        <v>0</v>
      </c>
      <c r="F5229" s="0" t="n">
        <v>19</v>
      </c>
      <c r="G5229" s="0" t="n">
        <v>0</v>
      </c>
      <c r="H5229" s="0" t="n">
        <v>0</v>
      </c>
      <c r="I5229" s="0" t="n">
        <v>0</v>
      </c>
      <c r="J5229" s="0" t="n">
        <v>90</v>
      </c>
      <c r="K5229" s="37" t="n">
        <f aca="false">E5229+Inputs!$B$5*F5229</f>
        <v>24.225</v>
      </c>
      <c r="L5229" s="37" t="n">
        <f aca="false">G5229+Inputs!$B$6*H5229</f>
        <v>0</v>
      </c>
      <c r="M5229" s="37" t="n">
        <f aca="false">I5229+Inputs!$B$7*J5229</f>
        <v>111.69</v>
      </c>
      <c r="N5229" s="37" t="n">
        <f aca="false">K5229+L5229+M5229</f>
        <v>135.915</v>
      </c>
    </row>
    <row r="5230" customFormat="false" ht="15" hidden="false" customHeight="false" outlineLevel="0" collapsed="false">
      <c r="A5230" s="0" t="s">
        <v>9</v>
      </c>
      <c r="B5230" s="0" t="s">
        <v>438</v>
      </c>
      <c r="C5230" s="15" t="n">
        <v>45444</v>
      </c>
      <c r="D5230" s="0" t="n">
        <v>5</v>
      </c>
      <c r="E5230" s="0" t="n">
        <v>0</v>
      </c>
      <c r="F5230" s="0" t="n">
        <v>38</v>
      </c>
      <c r="G5230" s="0" t="n">
        <v>0</v>
      </c>
      <c r="H5230" s="0" t="n">
        <v>3</v>
      </c>
      <c r="I5230" s="0" t="n">
        <v>0</v>
      </c>
      <c r="J5230" s="0" t="n">
        <v>133</v>
      </c>
      <c r="K5230" s="37" t="n">
        <f aca="false">E5230+Inputs!$B$5*F5230</f>
        <v>48.45</v>
      </c>
      <c r="L5230" s="37" t="n">
        <f aca="false">G5230+Inputs!$B$6*H5230</f>
        <v>3.825</v>
      </c>
      <c r="M5230" s="37" t="n">
        <f aca="false">I5230+Inputs!$B$7*J5230</f>
        <v>165.053</v>
      </c>
      <c r="N5230" s="37" t="n">
        <f aca="false">K5230+L5230+M5230</f>
        <v>217.328</v>
      </c>
    </row>
    <row r="5231" customFormat="false" ht="15" hidden="false" customHeight="false" outlineLevel="0" collapsed="false">
      <c r="A5231" s="0" t="s">
        <v>9</v>
      </c>
      <c r="B5231" s="0" t="s">
        <v>438</v>
      </c>
      <c r="C5231" s="15" t="n">
        <v>45474</v>
      </c>
      <c r="D5231" s="0" t="n">
        <v>5</v>
      </c>
      <c r="E5231" s="0" t="n">
        <v>0</v>
      </c>
      <c r="F5231" s="0" t="n">
        <v>27</v>
      </c>
      <c r="G5231" s="0" t="n">
        <v>0</v>
      </c>
      <c r="H5231" s="0" t="n">
        <v>7</v>
      </c>
      <c r="I5231" s="0" t="n">
        <v>0</v>
      </c>
      <c r="J5231" s="0" t="n">
        <v>127</v>
      </c>
      <c r="K5231" s="37" t="n">
        <f aca="false">E5231+Inputs!$B$5*F5231</f>
        <v>34.425</v>
      </c>
      <c r="L5231" s="37" t="n">
        <f aca="false">G5231+Inputs!$B$6*H5231</f>
        <v>8.925</v>
      </c>
      <c r="M5231" s="37" t="n">
        <f aca="false">I5231+Inputs!$B$7*J5231</f>
        <v>157.607</v>
      </c>
      <c r="N5231" s="37" t="n">
        <f aca="false">K5231+L5231+M5231</f>
        <v>200.957</v>
      </c>
    </row>
    <row r="5232" customFormat="false" ht="15" hidden="false" customHeight="false" outlineLevel="0" collapsed="false">
      <c r="A5232" s="0" t="s">
        <v>9</v>
      </c>
      <c r="B5232" s="0" t="s">
        <v>438</v>
      </c>
      <c r="C5232" s="15" t="n">
        <v>45505</v>
      </c>
      <c r="D5232" s="0" t="n">
        <v>5</v>
      </c>
      <c r="E5232" s="0" t="n">
        <v>0</v>
      </c>
      <c r="F5232" s="0" t="n">
        <v>21</v>
      </c>
      <c r="G5232" s="0" t="n">
        <v>0</v>
      </c>
      <c r="H5232" s="0" t="n">
        <v>2</v>
      </c>
      <c r="I5232" s="0" t="n">
        <v>0</v>
      </c>
      <c r="J5232" s="0" t="n">
        <v>125</v>
      </c>
      <c r="K5232" s="37" t="n">
        <f aca="false">E5232+Inputs!$B$5*F5232</f>
        <v>26.775</v>
      </c>
      <c r="L5232" s="37" t="n">
        <f aca="false">G5232+Inputs!$B$6*H5232</f>
        <v>2.55</v>
      </c>
      <c r="M5232" s="37" t="n">
        <f aca="false">I5232+Inputs!$B$7*J5232</f>
        <v>155.125</v>
      </c>
      <c r="N5232" s="37" t="n">
        <f aca="false">K5232+L5232+M5232</f>
        <v>184.45</v>
      </c>
    </row>
    <row r="5233" customFormat="false" ht="15" hidden="false" customHeight="false" outlineLevel="0" collapsed="false">
      <c r="A5233" s="0" t="s">
        <v>9</v>
      </c>
      <c r="B5233" s="0" t="s">
        <v>438</v>
      </c>
      <c r="C5233" s="15" t="n">
        <v>45536</v>
      </c>
      <c r="D5233" s="0" t="n">
        <v>5</v>
      </c>
      <c r="E5233" s="0" t="n">
        <v>0</v>
      </c>
      <c r="F5233" s="0" t="n">
        <v>32</v>
      </c>
      <c r="G5233" s="0" t="n">
        <v>0</v>
      </c>
      <c r="H5233" s="0" t="n">
        <v>1</v>
      </c>
      <c r="I5233" s="0" t="n">
        <v>0</v>
      </c>
      <c r="J5233" s="0" t="n">
        <v>151</v>
      </c>
      <c r="K5233" s="37" t="n">
        <f aca="false">E5233+Inputs!$B$5*F5233</f>
        <v>40.8</v>
      </c>
      <c r="L5233" s="37" t="n">
        <f aca="false">G5233+Inputs!$B$6*H5233</f>
        <v>1.275</v>
      </c>
      <c r="M5233" s="37" t="n">
        <f aca="false">I5233+Inputs!$B$7*J5233</f>
        <v>187.391</v>
      </c>
      <c r="N5233" s="37" t="n">
        <f aca="false">K5233+L5233+M5233</f>
        <v>229.466</v>
      </c>
    </row>
    <row r="5234" customFormat="false" ht="15" hidden="false" customHeight="false" outlineLevel="0" collapsed="false">
      <c r="A5234" s="0" t="s">
        <v>9</v>
      </c>
      <c r="B5234" s="0" t="s">
        <v>438</v>
      </c>
      <c r="C5234" s="15" t="n">
        <v>45566</v>
      </c>
      <c r="D5234" s="0" t="n">
        <v>5</v>
      </c>
      <c r="E5234" s="0" t="n">
        <v>0</v>
      </c>
      <c r="F5234" s="0" t="n">
        <v>19</v>
      </c>
      <c r="G5234" s="0" t="n">
        <v>0</v>
      </c>
      <c r="H5234" s="0" t="n">
        <v>7</v>
      </c>
      <c r="I5234" s="0" t="n">
        <v>0</v>
      </c>
      <c r="J5234" s="0" t="n">
        <v>125</v>
      </c>
      <c r="K5234" s="37" t="n">
        <f aca="false">E5234+Inputs!$B$5*F5234</f>
        <v>24.225</v>
      </c>
      <c r="L5234" s="37" t="n">
        <f aca="false">G5234+Inputs!$B$6*H5234</f>
        <v>8.925</v>
      </c>
      <c r="M5234" s="37" t="n">
        <f aca="false">I5234+Inputs!$B$7*J5234</f>
        <v>155.125</v>
      </c>
      <c r="N5234" s="37" t="n">
        <f aca="false">K5234+L5234+M5234</f>
        <v>188.275</v>
      </c>
    </row>
    <row r="5235" customFormat="false" ht="15" hidden="false" customHeight="false" outlineLevel="0" collapsed="false">
      <c r="A5235" s="0" t="s">
        <v>9</v>
      </c>
      <c r="B5235" s="0" t="s">
        <v>438</v>
      </c>
      <c r="C5235" s="15" t="n">
        <v>45597</v>
      </c>
      <c r="D5235" s="0" t="n">
        <v>5</v>
      </c>
      <c r="E5235" s="0" t="n">
        <v>0</v>
      </c>
      <c r="F5235" s="0" t="n">
        <v>25</v>
      </c>
      <c r="G5235" s="0" t="n">
        <v>0</v>
      </c>
      <c r="H5235" s="0" t="n">
        <v>5</v>
      </c>
      <c r="I5235" s="0" t="n">
        <v>0</v>
      </c>
      <c r="J5235" s="0" t="n">
        <v>142</v>
      </c>
      <c r="K5235" s="37" t="n">
        <f aca="false">E5235+Inputs!$B$5*F5235</f>
        <v>31.875</v>
      </c>
      <c r="L5235" s="37" t="n">
        <f aca="false">G5235+Inputs!$B$6*H5235</f>
        <v>6.375</v>
      </c>
      <c r="M5235" s="37" t="n">
        <f aca="false">I5235+Inputs!$B$7*J5235</f>
        <v>176.222</v>
      </c>
      <c r="N5235" s="37" t="n">
        <f aca="false">K5235+L5235+M5235</f>
        <v>214.472</v>
      </c>
    </row>
    <row r="5236" customFormat="false" ht="15" hidden="false" customHeight="false" outlineLevel="0" collapsed="false">
      <c r="A5236" s="0" t="s">
        <v>9</v>
      </c>
      <c r="B5236" s="0" t="s">
        <v>438</v>
      </c>
      <c r="C5236" s="15" t="n">
        <v>45627</v>
      </c>
      <c r="D5236" s="0" t="n">
        <v>5</v>
      </c>
      <c r="E5236" s="0" t="n">
        <v>0</v>
      </c>
      <c r="F5236" s="0" t="n">
        <v>31</v>
      </c>
      <c r="G5236" s="0" t="n">
        <v>0</v>
      </c>
      <c r="H5236" s="0" t="n">
        <v>7</v>
      </c>
      <c r="I5236" s="0" t="n">
        <v>0</v>
      </c>
      <c r="J5236" s="0" t="n">
        <v>135</v>
      </c>
      <c r="K5236" s="37" t="n">
        <f aca="false">E5236+Inputs!$B$5*F5236</f>
        <v>39.525</v>
      </c>
      <c r="L5236" s="37" t="n">
        <f aca="false">G5236+Inputs!$B$6*H5236</f>
        <v>8.925</v>
      </c>
      <c r="M5236" s="37" t="n">
        <f aca="false">I5236+Inputs!$B$7*J5236</f>
        <v>167.535</v>
      </c>
      <c r="N5236" s="37" t="n">
        <f aca="false">K5236+L5236+M5236</f>
        <v>215.985</v>
      </c>
    </row>
    <row r="5237" customFormat="false" ht="15" hidden="false" customHeight="false" outlineLevel="0" collapsed="false">
      <c r="A5237" s="0" t="s">
        <v>9</v>
      </c>
      <c r="B5237" s="0" t="s">
        <v>438</v>
      </c>
      <c r="C5237" s="15" t="n">
        <v>45658</v>
      </c>
      <c r="D5237" s="0" t="n">
        <v>5</v>
      </c>
      <c r="E5237" s="0" t="n">
        <v>0</v>
      </c>
      <c r="F5237" s="0" t="n">
        <v>18</v>
      </c>
      <c r="G5237" s="0" t="n">
        <v>0</v>
      </c>
      <c r="H5237" s="0" t="n">
        <v>4</v>
      </c>
      <c r="I5237" s="0" t="n">
        <v>0</v>
      </c>
      <c r="J5237" s="0" t="n">
        <v>130</v>
      </c>
      <c r="K5237" s="37" t="n">
        <f aca="false">E5237+Inputs!$B$5*F5237</f>
        <v>22.95</v>
      </c>
      <c r="L5237" s="37" t="n">
        <f aca="false">G5237+Inputs!$B$6*H5237</f>
        <v>5.1</v>
      </c>
      <c r="M5237" s="37" t="n">
        <f aca="false">I5237+Inputs!$B$7*J5237</f>
        <v>161.33</v>
      </c>
      <c r="N5237" s="37" t="n">
        <f aca="false">K5237+L5237+M5237</f>
        <v>189.38</v>
      </c>
    </row>
    <row r="5238" customFormat="false" ht="15" hidden="false" customHeight="false" outlineLevel="0" collapsed="false">
      <c r="A5238" s="0" t="s">
        <v>9</v>
      </c>
      <c r="B5238" s="0" t="s">
        <v>438</v>
      </c>
      <c r="C5238" s="15" t="n">
        <v>45689</v>
      </c>
      <c r="D5238" s="0" t="n">
        <v>5</v>
      </c>
      <c r="E5238" s="0" t="n">
        <v>0</v>
      </c>
      <c r="F5238" s="0" t="n">
        <v>21</v>
      </c>
      <c r="G5238" s="0" t="n">
        <v>0</v>
      </c>
      <c r="H5238" s="0" t="n">
        <v>6</v>
      </c>
      <c r="I5238" s="0" t="n">
        <v>0</v>
      </c>
      <c r="J5238" s="0" t="n">
        <v>151</v>
      </c>
      <c r="K5238" s="37" t="n">
        <f aca="false">E5238+Inputs!$B$5*F5238</f>
        <v>26.775</v>
      </c>
      <c r="L5238" s="37" t="n">
        <f aca="false">G5238+Inputs!$B$6*H5238</f>
        <v>7.65</v>
      </c>
      <c r="M5238" s="37" t="n">
        <f aca="false">I5238+Inputs!$B$7*J5238</f>
        <v>187.391</v>
      </c>
      <c r="N5238" s="37" t="n">
        <f aca="false">K5238+L5238+M5238</f>
        <v>221.816</v>
      </c>
    </row>
    <row r="5239" customFormat="false" ht="15" hidden="false" customHeight="false" outlineLevel="0" collapsed="false">
      <c r="A5239" s="0" t="s">
        <v>9</v>
      </c>
      <c r="B5239" s="0" t="s">
        <v>438</v>
      </c>
      <c r="C5239" s="15" t="n">
        <v>45717</v>
      </c>
      <c r="D5239" s="0" t="n">
        <v>5</v>
      </c>
      <c r="E5239" s="0" t="n">
        <v>0</v>
      </c>
      <c r="F5239" s="0" t="n">
        <v>30</v>
      </c>
      <c r="G5239" s="0" t="n">
        <v>0</v>
      </c>
      <c r="H5239" s="0" t="n">
        <v>10</v>
      </c>
      <c r="I5239" s="0" t="n">
        <v>0</v>
      </c>
      <c r="J5239" s="0" t="n">
        <v>161</v>
      </c>
      <c r="K5239" s="37" t="n">
        <f aca="false">E5239+Inputs!$B$5*F5239</f>
        <v>38.25</v>
      </c>
      <c r="L5239" s="37" t="n">
        <f aca="false">G5239+Inputs!$B$6*H5239</f>
        <v>12.75</v>
      </c>
      <c r="M5239" s="37" t="n">
        <f aca="false">I5239+Inputs!$B$7*J5239</f>
        <v>199.801</v>
      </c>
      <c r="N5239" s="37" t="n">
        <f aca="false">K5239+L5239+M5239</f>
        <v>250.801</v>
      </c>
    </row>
    <row r="5240" customFormat="false" ht="15" hidden="false" customHeight="false" outlineLevel="0" collapsed="false">
      <c r="A5240" s="0" t="s">
        <v>9</v>
      </c>
      <c r="B5240" s="0" t="s">
        <v>438</v>
      </c>
      <c r="C5240" s="15" t="n">
        <v>45748</v>
      </c>
      <c r="D5240" s="0" t="n">
        <v>5</v>
      </c>
      <c r="E5240" s="0" t="n">
        <v>0</v>
      </c>
      <c r="F5240" s="0" t="n">
        <v>19</v>
      </c>
      <c r="G5240" s="0" t="n">
        <v>0</v>
      </c>
      <c r="H5240" s="0" t="n">
        <v>7</v>
      </c>
      <c r="I5240" s="0" t="n">
        <v>0</v>
      </c>
      <c r="J5240" s="0" t="n">
        <v>126</v>
      </c>
      <c r="K5240" s="37" t="n">
        <f aca="false">E5240+Inputs!$B$5*F5240</f>
        <v>24.225</v>
      </c>
      <c r="L5240" s="37" t="n">
        <f aca="false">G5240+Inputs!$B$6*H5240</f>
        <v>8.925</v>
      </c>
      <c r="M5240" s="37" t="n">
        <f aca="false">I5240+Inputs!$B$7*J5240</f>
        <v>156.366</v>
      </c>
      <c r="N5240" s="37" t="n">
        <f aca="false">K5240+L5240+M5240</f>
        <v>189.516</v>
      </c>
    </row>
    <row r="5241" customFormat="false" ht="15" hidden="false" customHeight="false" outlineLevel="0" collapsed="false">
      <c r="A5241" s="0" t="s">
        <v>9</v>
      </c>
      <c r="B5241" s="0" t="s">
        <v>438</v>
      </c>
      <c r="C5241" s="15" t="n">
        <v>45778</v>
      </c>
      <c r="D5241" s="0" t="n">
        <v>5</v>
      </c>
      <c r="E5241" s="0" t="n">
        <v>0</v>
      </c>
      <c r="F5241" s="0" t="n">
        <v>30</v>
      </c>
      <c r="G5241" s="0" t="n">
        <v>0</v>
      </c>
      <c r="H5241" s="0" t="n">
        <v>11</v>
      </c>
      <c r="I5241" s="0" t="n">
        <v>0</v>
      </c>
      <c r="J5241" s="0" t="n">
        <v>161</v>
      </c>
      <c r="K5241" s="37" t="n">
        <f aca="false">E5241+Inputs!$B$5*F5241</f>
        <v>38.25</v>
      </c>
      <c r="L5241" s="37" t="n">
        <f aca="false">G5241+Inputs!$B$6*H5241</f>
        <v>14.025</v>
      </c>
      <c r="M5241" s="37" t="n">
        <f aca="false">I5241+Inputs!$B$7*J5241</f>
        <v>199.801</v>
      </c>
      <c r="N5241" s="37" t="n">
        <f aca="false">K5241+L5241+M5241</f>
        <v>252.076</v>
      </c>
    </row>
    <row r="5242" customFormat="false" ht="15" hidden="false" customHeight="false" outlineLevel="0" collapsed="false">
      <c r="A5242" s="0" t="s">
        <v>9</v>
      </c>
      <c r="B5242" s="0" t="s">
        <v>438</v>
      </c>
      <c r="C5242" s="15" t="n">
        <v>45809</v>
      </c>
      <c r="D5242" s="0" t="n">
        <v>5</v>
      </c>
      <c r="E5242" s="0" t="n">
        <v>0</v>
      </c>
      <c r="F5242" s="0" t="n">
        <v>41</v>
      </c>
      <c r="G5242" s="0" t="n">
        <v>0</v>
      </c>
      <c r="H5242" s="0" t="n">
        <v>9</v>
      </c>
      <c r="I5242" s="0" t="n">
        <v>0</v>
      </c>
      <c r="J5242" s="0" t="n">
        <v>168</v>
      </c>
      <c r="K5242" s="37" t="n">
        <f aca="false">E5242+Inputs!$B$5*F5242</f>
        <v>52.275</v>
      </c>
      <c r="L5242" s="37" t="n">
        <f aca="false">G5242+Inputs!$B$6*H5242</f>
        <v>11.475</v>
      </c>
      <c r="M5242" s="37" t="n">
        <f aca="false">I5242+Inputs!$B$7*J5242</f>
        <v>208.488</v>
      </c>
      <c r="N5242" s="37" t="n">
        <f aca="false">K5242+L5242+M5242</f>
        <v>272.238</v>
      </c>
    </row>
    <row r="5243" customFormat="false" ht="15" hidden="false" customHeight="false" outlineLevel="0" collapsed="false">
      <c r="A5243" s="0" t="s">
        <v>9</v>
      </c>
      <c r="B5243" s="0" t="s">
        <v>438</v>
      </c>
      <c r="C5243" s="15" t="n">
        <v>45839</v>
      </c>
      <c r="D5243" s="0" t="n">
        <v>5</v>
      </c>
      <c r="E5243" s="0" t="n">
        <v>0</v>
      </c>
      <c r="F5243" s="0" t="n">
        <v>23</v>
      </c>
      <c r="G5243" s="0" t="n">
        <v>0</v>
      </c>
      <c r="H5243" s="0" t="n">
        <v>8</v>
      </c>
      <c r="I5243" s="0" t="n">
        <v>0</v>
      </c>
      <c r="J5243" s="0" t="n">
        <v>139</v>
      </c>
      <c r="K5243" s="37" t="n">
        <f aca="false">E5243+Inputs!$B$5*F5243</f>
        <v>29.325</v>
      </c>
      <c r="L5243" s="37" t="n">
        <f aca="false">G5243+Inputs!$B$6*H5243</f>
        <v>10.2</v>
      </c>
      <c r="M5243" s="37" t="n">
        <f aca="false">I5243+Inputs!$B$7*J5243</f>
        <v>172.499</v>
      </c>
      <c r="N5243" s="37" t="n">
        <f aca="false">K5243+L5243+M5243</f>
        <v>212.024</v>
      </c>
    </row>
    <row r="5244" customFormat="false" ht="15" hidden="false" customHeight="false" outlineLevel="0" collapsed="false">
      <c r="A5244" s="0" t="s">
        <v>9</v>
      </c>
      <c r="B5244" s="0" t="s">
        <v>438</v>
      </c>
      <c r="C5244" s="15" t="n">
        <v>45870</v>
      </c>
      <c r="D5244" s="0" t="n">
        <v>5</v>
      </c>
      <c r="E5244" s="0" t="n">
        <v>0</v>
      </c>
      <c r="F5244" s="0" t="n">
        <v>41</v>
      </c>
      <c r="G5244" s="0" t="n">
        <v>0</v>
      </c>
      <c r="H5244" s="0" t="n">
        <v>6</v>
      </c>
      <c r="I5244" s="0" t="n">
        <v>0</v>
      </c>
      <c r="J5244" s="0" t="n">
        <v>113</v>
      </c>
      <c r="K5244" s="37" t="n">
        <f aca="false">E5244+Inputs!$B$5*F5244</f>
        <v>52.275</v>
      </c>
      <c r="L5244" s="37" t="n">
        <f aca="false">G5244+Inputs!$B$6*H5244</f>
        <v>7.65</v>
      </c>
      <c r="M5244" s="37" t="n">
        <f aca="false">I5244+Inputs!$B$7*J5244</f>
        <v>140.233</v>
      </c>
      <c r="N5244" s="37" t="n">
        <f aca="false">K5244+L5244+M5244</f>
        <v>200.158</v>
      </c>
    </row>
    <row r="5245" customFormat="false" ht="15" hidden="false" customHeight="false" outlineLevel="0" collapsed="false">
      <c r="A5245" s="0" t="s">
        <v>9</v>
      </c>
      <c r="B5245" s="0" t="s">
        <v>438</v>
      </c>
      <c r="C5245" s="15" t="n">
        <v>45901</v>
      </c>
      <c r="D5245" s="0" t="n">
        <v>5</v>
      </c>
      <c r="E5245" s="0" t="n">
        <v>0</v>
      </c>
      <c r="F5245" s="0" t="n">
        <v>54</v>
      </c>
      <c r="G5245" s="0" t="n">
        <v>0</v>
      </c>
      <c r="H5245" s="0" t="n">
        <v>8</v>
      </c>
      <c r="I5245" s="0" t="n">
        <v>0</v>
      </c>
      <c r="J5245" s="0" t="n">
        <v>163</v>
      </c>
      <c r="K5245" s="37" t="n">
        <f aca="false">E5245+Inputs!$B$5*F5245</f>
        <v>68.85</v>
      </c>
      <c r="L5245" s="37" t="n">
        <f aca="false">G5245+Inputs!$B$6*H5245</f>
        <v>10.2</v>
      </c>
      <c r="M5245" s="37" t="n">
        <f aca="false">I5245+Inputs!$B$7*J5245</f>
        <v>202.283</v>
      </c>
      <c r="N5245" s="37" t="n">
        <f aca="false">K5245+L5245+M5245</f>
        <v>281.333</v>
      </c>
    </row>
    <row r="5246" customFormat="false" ht="15" hidden="false" customHeight="false" outlineLevel="0" collapsed="false">
      <c r="A5246" s="0" t="s">
        <v>9</v>
      </c>
      <c r="B5246" s="0" t="s">
        <v>438</v>
      </c>
      <c r="C5246" s="15" t="n">
        <v>45931</v>
      </c>
      <c r="D5246" s="0" t="n">
        <v>5</v>
      </c>
      <c r="E5246" s="0" t="n">
        <v>0</v>
      </c>
      <c r="F5246" s="0" t="n">
        <v>29</v>
      </c>
      <c r="G5246" s="0" t="n">
        <v>0</v>
      </c>
      <c r="H5246" s="0" t="n">
        <v>6</v>
      </c>
      <c r="I5246" s="0" t="n">
        <v>0</v>
      </c>
      <c r="J5246" s="0" t="n">
        <v>144</v>
      </c>
      <c r="K5246" s="37" t="n">
        <f aca="false">E5246+Inputs!$B$5*F5246</f>
        <v>36.975</v>
      </c>
      <c r="L5246" s="37" t="n">
        <f aca="false">G5246+Inputs!$B$6*H5246</f>
        <v>7.65</v>
      </c>
      <c r="M5246" s="37" t="n">
        <f aca="false">I5246+Inputs!$B$7*J5246</f>
        <v>178.704</v>
      </c>
      <c r="N5246" s="37" t="n">
        <f aca="false">K5246+L5246+M5246</f>
        <v>223.329</v>
      </c>
    </row>
    <row r="5247" customFormat="false" ht="15" hidden="false" customHeight="false" outlineLevel="0" collapsed="false">
      <c r="A5247" s="0" t="s">
        <v>9</v>
      </c>
      <c r="B5247" s="0" t="s">
        <v>438</v>
      </c>
      <c r="C5247" s="15" t="n">
        <v>45962</v>
      </c>
      <c r="D5247" s="0" t="n">
        <v>5</v>
      </c>
      <c r="E5247" s="0" t="n">
        <v>0</v>
      </c>
      <c r="F5247" s="0" t="n">
        <v>24</v>
      </c>
      <c r="G5247" s="0" t="n">
        <v>0</v>
      </c>
      <c r="H5247" s="0" t="n">
        <v>7</v>
      </c>
      <c r="I5247" s="0" t="n">
        <v>0</v>
      </c>
      <c r="J5247" s="0" t="n">
        <v>137</v>
      </c>
      <c r="K5247" s="37" t="n">
        <f aca="false">E5247+Inputs!$B$5*F5247</f>
        <v>30.6</v>
      </c>
      <c r="L5247" s="37" t="n">
        <f aca="false">G5247+Inputs!$B$6*H5247</f>
        <v>8.925</v>
      </c>
      <c r="M5247" s="37" t="n">
        <f aca="false">I5247+Inputs!$B$7*J5247</f>
        <v>170.017</v>
      </c>
      <c r="N5247" s="37" t="n">
        <f aca="false">K5247+L5247+M5247</f>
        <v>209.542</v>
      </c>
    </row>
    <row r="5248" customFormat="false" ht="15" hidden="false" customHeight="false" outlineLevel="0" collapsed="false">
      <c r="A5248" s="0" t="s">
        <v>9</v>
      </c>
      <c r="B5248" s="0" t="s">
        <v>438</v>
      </c>
      <c r="C5248" s="15" t="n">
        <v>45992</v>
      </c>
      <c r="D5248" s="0" t="n">
        <v>5</v>
      </c>
      <c r="E5248" s="0" t="n">
        <v>0</v>
      </c>
      <c r="F5248" s="0" t="n">
        <v>36</v>
      </c>
      <c r="G5248" s="0" t="n">
        <v>0</v>
      </c>
      <c r="H5248" s="0" t="n">
        <v>4</v>
      </c>
      <c r="I5248" s="0" t="n">
        <v>0</v>
      </c>
      <c r="J5248" s="0" t="n">
        <v>132</v>
      </c>
      <c r="K5248" s="37" t="n">
        <f aca="false">E5248+Inputs!$B$5*F5248</f>
        <v>45.9</v>
      </c>
      <c r="L5248" s="37" t="n">
        <f aca="false">G5248+Inputs!$B$6*H5248</f>
        <v>5.1</v>
      </c>
      <c r="M5248" s="37" t="n">
        <f aca="false">I5248+Inputs!$B$7*J5248</f>
        <v>163.812</v>
      </c>
      <c r="N5248" s="37" t="n">
        <f aca="false">K5248+L5248+M5248</f>
        <v>214.812</v>
      </c>
    </row>
    <row r="5249" customFormat="false" ht="15" hidden="false" customHeight="false" outlineLevel="0" collapsed="false">
      <c r="A5249" s="0" t="s">
        <v>9</v>
      </c>
      <c r="B5249" s="0" t="s">
        <v>438</v>
      </c>
      <c r="C5249" s="15" t="n">
        <v>46023</v>
      </c>
      <c r="D5249" s="0" t="n">
        <v>5</v>
      </c>
      <c r="E5249" s="0" t="n">
        <v>0</v>
      </c>
      <c r="F5249" s="0" t="n">
        <v>17</v>
      </c>
      <c r="G5249" s="0" t="n">
        <v>0</v>
      </c>
      <c r="H5249" s="0" t="n">
        <v>5</v>
      </c>
      <c r="I5249" s="0" t="n">
        <v>0</v>
      </c>
      <c r="J5249" s="0" t="n">
        <v>119</v>
      </c>
      <c r="K5249" s="37" t="n">
        <f aca="false">E5249+Inputs!$B$5*F5249</f>
        <v>21.675</v>
      </c>
      <c r="L5249" s="37" t="n">
        <f aca="false">G5249+Inputs!$B$6*H5249</f>
        <v>6.375</v>
      </c>
      <c r="M5249" s="37" t="n">
        <f aca="false">I5249+Inputs!$B$7*J5249</f>
        <v>147.679</v>
      </c>
      <c r="N5249" s="37" t="n">
        <f aca="false">K5249+L5249+M5249</f>
        <v>175.729</v>
      </c>
    </row>
    <row r="5250" customFormat="false" ht="15" hidden="false" customHeight="false" outlineLevel="0" collapsed="false">
      <c r="A5250" s="0" t="s">
        <v>9</v>
      </c>
      <c r="B5250" s="0" t="s">
        <v>438</v>
      </c>
      <c r="C5250" s="15" t="n">
        <v>46054</v>
      </c>
      <c r="D5250" s="0" t="n">
        <v>5</v>
      </c>
      <c r="E5250" s="0" t="n">
        <v>0</v>
      </c>
      <c r="F5250" s="0" t="n">
        <v>49</v>
      </c>
      <c r="G5250" s="0" t="n">
        <v>0</v>
      </c>
      <c r="H5250" s="0" t="n">
        <v>10</v>
      </c>
      <c r="I5250" s="0" t="n">
        <v>0</v>
      </c>
      <c r="J5250" s="0" t="n">
        <v>139</v>
      </c>
      <c r="K5250" s="37" t="n">
        <f aca="false">E5250+Inputs!$B$5*F5250</f>
        <v>62.475</v>
      </c>
      <c r="L5250" s="37" t="n">
        <f aca="false">G5250+Inputs!$B$6*H5250</f>
        <v>12.75</v>
      </c>
      <c r="M5250" s="37" t="n">
        <f aca="false">I5250+Inputs!$B$7*J5250</f>
        <v>172.499</v>
      </c>
      <c r="N5250" s="37" t="n">
        <f aca="false">K5250+L5250+M5250</f>
        <v>247.724</v>
      </c>
    </row>
    <row r="5251" customFormat="false" ht="15" hidden="false" customHeight="false" outlineLevel="0" collapsed="false">
      <c r="A5251" s="0" t="s">
        <v>9</v>
      </c>
      <c r="B5251" s="0" t="s">
        <v>438</v>
      </c>
      <c r="C5251" s="15" t="n">
        <v>46082</v>
      </c>
      <c r="D5251" s="0" t="n">
        <v>5</v>
      </c>
      <c r="E5251" s="0" t="n">
        <v>0</v>
      </c>
      <c r="F5251" s="0" t="n">
        <v>42</v>
      </c>
      <c r="G5251" s="0" t="n">
        <v>0</v>
      </c>
      <c r="H5251" s="0" t="n">
        <v>7</v>
      </c>
      <c r="I5251" s="0" t="n">
        <v>0</v>
      </c>
      <c r="J5251" s="0" t="n">
        <v>110</v>
      </c>
      <c r="K5251" s="37" t="n">
        <f aca="false">E5251+Inputs!$B$5*F5251</f>
        <v>53.55</v>
      </c>
      <c r="L5251" s="37" t="n">
        <f aca="false">G5251+Inputs!$B$6*H5251</f>
        <v>8.925</v>
      </c>
      <c r="M5251" s="37" t="n">
        <f aca="false">I5251+Inputs!$B$7*J5251</f>
        <v>136.51</v>
      </c>
      <c r="N5251" s="37" t="n">
        <f aca="false">K5251+L5251+M5251</f>
        <v>198.985</v>
      </c>
    </row>
    <row r="5252" customFormat="false" ht="15" hidden="false" customHeight="false" outlineLevel="0" collapsed="false">
      <c r="A5252" s="0" t="s">
        <v>9</v>
      </c>
      <c r="B5252" s="0" t="s">
        <v>438</v>
      </c>
      <c r="C5252" s="15" t="n">
        <v>46113</v>
      </c>
      <c r="D5252" s="0" t="n">
        <v>5</v>
      </c>
      <c r="E5252" s="0" t="n">
        <v>0</v>
      </c>
      <c r="F5252" s="0" t="n">
        <v>40</v>
      </c>
      <c r="G5252" s="0" t="n">
        <v>0</v>
      </c>
      <c r="H5252" s="0" t="n">
        <v>12</v>
      </c>
      <c r="I5252" s="0" t="n">
        <v>0</v>
      </c>
      <c r="J5252" s="0" t="n">
        <v>90</v>
      </c>
      <c r="K5252" s="37" t="n">
        <f aca="false">E5252+Inputs!$B$5*F5252</f>
        <v>51</v>
      </c>
      <c r="L5252" s="37" t="n">
        <f aca="false">G5252+Inputs!$B$6*H5252</f>
        <v>15.3</v>
      </c>
      <c r="M5252" s="37" t="n">
        <f aca="false">I5252+Inputs!$B$7*J5252</f>
        <v>111.69</v>
      </c>
      <c r="N5252" s="37" t="n">
        <f aca="false">K5252+L5252+M5252</f>
        <v>177.99</v>
      </c>
    </row>
    <row r="5253" customFormat="false" ht="15" hidden="false" customHeight="false" outlineLevel="0" collapsed="false">
      <c r="A5253" s="0" t="s">
        <v>9</v>
      </c>
      <c r="B5253" s="0" t="s">
        <v>438</v>
      </c>
      <c r="C5253" s="15" t="n">
        <v>46143</v>
      </c>
      <c r="D5253" s="0" t="n">
        <v>5</v>
      </c>
      <c r="E5253" s="0" t="n">
        <v>0</v>
      </c>
      <c r="F5253" s="0" t="n">
        <v>52</v>
      </c>
      <c r="G5253" s="0" t="n">
        <v>0</v>
      </c>
      <c r="H5253" s="0" t="n">
        <v>6</v>
      </c>
      <c r="I5253" s="0" t="n">
        <v>0</v>
      </c>
      <c r="J5253" s="0" t="n">
        <v>109</v>
      </c>
      <c r="K5253" s="37" t="n">
        <f aca="false">E5253+Inputs!$B$5*F5253</f>
        <v>66.3</v>
      </c>
      <c r="L5253" s="37" t="n">
        <f aca="false">G5253+Inputs!$B$6*H5253</f>
        <v>7.65</v>
      </c>
      <c r="M5253" s="37" t="n">
        <f aca="false">I5253+Inputs!$B$7*J5253</f>
        <v>135.269</v>
      </c>
      <c r="N5253" s="37" t="n">
        <f aca="false">K5253+L5253+M5253</f>
        <v>209.219</v>
      </c>
    </row>
    <row r="5254" customFormat="false" ht="15" hidden="false" customHeight="false" outlineLevel="0" collapsed="false">
      <c r="A5254" s="0" t="s">
        <v>9</v>
      </c>
      <c r="B5254" s="0" t="s">
        <v>438</v>
      </c>
      <c r="C5254" s="15" t="n">
        <v>46174</v>
      </c>
      <c r="D5254" s="0" t="n">
        <v>5</v>
      </c>
      <c r="E5254" s="0" t="n">
        <v>0</v>
      </c>
      <c r="F5254" s="0" t="n">
        <v>74</v>
      </c>
      <c r="G5254" s="0" t="n">
        <v>0</v>
      </c>
      <c r="H5254" s="0" t="n">
        <v>20</v>
      </c>
      <c r="I5254" s="0" t="n">
        <v>0</v>
      </c>
      <c r="J5254" s="0" t="n">
        <v>139</v>
      </c>
      <c r="K5254" s="37" t="n">
        <f aca="false">E5254+Inputs!$B$5*F5254</f>
        <v>94.35</v>
      </c>
      <c r="L5254" s="37" t="n">
        <f aca="false">G5254+Inputs!$B$6*H5254</f>
        <v>25.5</v>
      </c>
      <c r="M5254" s="37" t="n">
        <f aca="false">I5254+Inputs!$B$7*J5254</f>
        <v>172.499</v>
      </c>
      <c r="N5254" s="37" t="n">
        <f aca="false">K5254+L5254+M5254</f>
        <v>292.349</v>
      </c>
    </row>
    <row r="5255" customFormat="false" ht="15" hidden="false" customHeight="false" outlineLevel="0" collapsed="false">
      <c r="A5255" s="0" t="s">
        <v>9</v>
      </c>
      <c r="B5255" s="0" t="s">
        <v>438</v>
      </c>
      <c r="C5255" s="15" t="n">
        <v>46204</v>
      </c>
      <c r="D5255" s="0" t="n">
        <v>5</v>
      </c>
      <c r="E5255" s="0" t="n">
        <v>0</v>
      </c>
      <c r="F5255" s="0" t="n">
        <v>61</v>
      </c>
      <c r="G5255" s="0" t="n">
        <v>0</v>
      </c>
      <c r="H5255" s="0" t="n">
        <v>11</v>
      </c>
      <c r="I5255" s="0" t="n">
        <v>0</v>
      </c>
      <c r="J5255" s="0" t="n">
        <v>102</v>
      </c>
      <c r="K5255" s="37" t="n">
        <f aca="false">E5255+Inputs!$B$5*F5255</f>
        <v>77.775</v>
      </c>
      <c r="L5255" s="37" t="n">
        <f aca="false">G5255+Inputs!$B$6*H5255</f>
        <v>14.025</v>
      </c>
      <c r="M5255" s="37" t="n">
        <f aca="false">I5255+Inputs!$B$7*J5255</f>
        <v>126.582</v>
      </c>
      <c r="N5255" s="37" t="n">
        <f aca="false">K5255+L5255+M5255</f>
        <v>218.382</v>
      </c>
    </row>
    <row r="5256" customFormat="false" ht="15" hidden="false" customHeight="false" outlineLevel="0" collapsed="false">
      <c r="A5256" s="0" t="s">
        <v>9</v>
      </c>
      <c r="B5256" s="0" t="s">
        <v>438</v>
      </c>
      <c r="C5256" s="15" t="n">
        <v>46235</v>
      </c>
      <c r="D5256" s="0" t="n">
        <v>5</v>
      </c>
      <c r="E5256" s="0" t="n">
        <v>0</v>
      </c>
      <c r="F5256" s="0" t="n">
        <v>65</v>
      </c>
      <c r="G5256" s="0" t="n">
        <v>0</v>
      </c>
      <c r="H5256" s="0" t="n">
        <v>7</v>
      </c>
      <c r="I5256" s="0" t="n">
        <v>0</v>
      </c>
      <c r="J5256" s="0" t="n">
        <v>88</v>
      </c>
      <c r="K5256" s="37" t="n">
        <f aca="false">E5256+Inputs!$B$5*F5256</f>
        <v>82.875</v>
      </c>
      <c r="L5256" s="37" t="n">
        <f aca="false">G5256+Inputs!$B$6*H5256</f>
        <v>8.925</v>
      </c>
      <c r="M5256" s="37" t="n">
        <f aca="false">I5256+Inputs!$B$7*J5256</f>
        <v>109.208</v>
      </c>
      <c r="N5256" s="37" t="n">
        <f aca="false">K5256+L5256+M5256</f>
        <v>201.008</v>
      </c>
    </row>
    <row r="5257" customFormat="false" ht="15" hidden="false" customHeight="false" outlineLevel="0" collapsed="false">
      <c r="A5257" s="0" t="s">
        <v>9</v>
      </c>
      <c r="B5257" s="0" t="s">
        <v>357</v>
      </c>
      <c r="C5257" s="15" t="n">
        <v>44927</v>
      </c>
      <c r="D5257" s="0" t="n">
        <v>1</v>
      </c>
      <c r="E5257" s="0" t="n">
        <v>0</v>
      </c>
      <c r="F5257" s="0" t="n">
        <v>1</v>
      </c>
      <c r="G5257" s="0" t="n">
        <v>0</v>
      </c>
      <c r="H5257" s="0" t="n">
        <v>0</v>
      </c>
      <c r="I5257" s="0" t="n">
        <v>0</v>
      </c>
      <c r="J5257" s="0" t="n">
        <v>13</v>
      </c>
      <c r="K5257" s="37" t="n">
        <f aca="false">E5257+Inputs!$B$5*F5257</f>
        <v>1.275</v>
      </c>
      <c r="L5257" s="37" t="n">
        <f aca="false">G5257+Inputs!$B$6*H5257</f>
        <v>0</v>
      </c>
      <c r="M5257" s="37" t="n">
        <f aca="false">I5257+Inputs!$B$7*J5257</f>
        <v>16.133</v>
      </c>
      <c r="N5257" s="37" t="n">
        <f aca="false">K5257+L5257+M5257</f>
        <v>17.408</v>
      </c>
    </row>
    <row r="5258" customFormat="false" ht="15" hidden="false" customHeight="false" outlineLevel="0" collapsed="false">
      <c r="A5258" s="0" t="s">
        <v>9</v>
      </c>
      <c r="B5258" s="0" t="s">
        <v>357</v>
      </c>
      <c r="C5258" s="15" t="n">
        <v>44958</v>
      </c>
      <c r="D5258" s="0" t="n">
        <v>1</v>
      </c>
      <c r="E5258" s="0" t="n">
        <v>0</v>
      </c>
      <c r="F5258" s="0" t="n">
        <v>0</v>
      </c>
      <c r="G5258" s="0" t="n">
        <v>0</v>
      </c>
      <c r="H5258" s="0" t="n">
        <v>0</v>
      </c>
      <c r="I5258" s="0" t="n">
        <v>0</v>
      </c>
      <c r="J5258" s="0" t="n">
        <v>3</v>
      </c>
      <c r="K5258" s="37" t="n">
        <f aca="false">E5258+Inputs!$B$5*F5258</f>
        <v>0</v>
      </c>
      <c r="L5258" s="37" t="n">
        <f aca="false">G5258+Inputs!$B$6*H5258</f>
        <v>0</v>
      </c>
      <c r="M5258" s="37" t="n">
        <f aca="false">I5258+Inputs!$B$7*J5258</f>
        <v>3.723</v>
      </c>
      <c r="N5258" s="37" t="n">
        <f aca="false">K5258+L5258+M5258</f>
        <v>3.723</v>
      </c>
    </row>
    <row r="5259" customFormat="false" ht="15" hidden="false" customHeight="false" outlineLevel="0" collapsed="false">
      <c r="A5259" s="0" t="s">
        <v>9</v>
      </c>
      <c r="B5259" s="0" t="s">
        <v>357</v>
      </c>
      <c r="C5259" s="15" t="n">
        <v>44986</v>
      </c>
      <c r="D5259" s="0" t="n">
        <v>1</v>
      </c>
      <c r="E5259" s="0" t="n">
        <v>0</v>
      </c>
      <c r="F5259" s="0" t="n">
        <v>0</v>
      </c>
      <c r="G5259" s="0" t="n">
        <v>0</v>
      </c>
      <c r="H5259" s="0" t="n">
        <v>0</v>
      </c>
      <c r="I5259" s="0" t="n">
        <v>0</v>
      </c>
      <c r="J5259" s="0" t="n">
        <v>1</v>
      </c>
      <c r="K5259" s="37" t="n">
        <f aca="false">E5259+Inputs!$B$5*F5259</f>
        <v>0</v>
      </c>
      <c r="L5259" s="37" t="n">
        <f aca="false">G5259+Inputs!$B$6*H5259</f>
        <v>0</v>
      </c>
      <c r="M5259" s="37" t="n">
        <f aca="false">I5259+Inputs!$B$7*J5259</f>
        <v>1.241</v>
      </c>
      <c r="N5259" s="37" t="n">
        <f aca="false">K5259+L5259+M5259</f>
        <v>1.241</v>
      </c>
    </row>
    <row r="5260" customFormat="false" ht="15" hidden="false" customHeight="false" outlineLevel="0" collapsed="false">
      <c r="A5260" s="0" t="s">
        <v>9</v>
      </c>
      <c r="B5260" s="0" t="s">
        <v>357</v>
      </c>
      <c r="C5260" s="15" t="n">
        <v>45017</v>
      </c>
      <c r="D5260" s="0" t="n">
        <v>1</v>
      </c>
      <c r="E5260" s="0" t="n">
        <v>0</v>
      </c>
      <c r="F5260" s="0" t="n">
        <v>0</v>
      </c>
      <c r="G5260" s="0" t="n">
        <v>0</v>
      </c>
      <c r="H5260" s="0" t="n">
        <v>0</v>
      </c>
      <c r="I5260" s="0" t="n">
        <v>0</v>
      </c>
      <c r="J5260" s="0" t="n">
        <v>5</v>
      </c>
      <c r="K5260" s="37" t="n">
        <f aca="false">E5260+Inputs!$B$5*F5260</f>
        <v>0</v>
      </c>
      <c r="L5260" s="37" t="n">
        <f aca="false">G5260+Inputs!$B$6*H5260</f>
        <v>0</v>
      </c>
      <c r="M5260" s="37" t="n">
        <f aca="false">I5260+Inputs!$B$7*J5260</f>
        <v>6.205</v>
      </c>
      <c r="N5260" s="37" t="n">
        <f aca="false">K5260+L5260+M5260</f>
        <v>6.205</v>
      </c>
    </row>
    <row r="5261" customFormat="false" ht="15" hidden="false" customHeight="false" outlineLevel="0" collapsed="false">
      <c r="A5261" s="0" t="s">
        <v>9</v>
      </c>
      <c r="B5261" s="0" t="s">
        <v>357</v>
      </c>
      <c r="C5261" s="15" t="n">
        <v>45047</v>
      </c>
      <c r="D5261" s="0" t="n">
        <v>1</v>
      </c>
      <c r="E5261" s="0" t="n">
        <v>0</v>
      </c>
      <c r="F5261" s="0" t="n">
        <v>0</v>
      </c>
      <c r="G5261" s="0" t="n">
        <v>0</v>
      </c>
      <c r="H5261" s="0" t="n">
        <v>0</v>
      </c>
      <c r="I5261" s="0" t="n">
        <v>0</v>
      </c>
      <c r="J5261" s="0" t="n">
        <v>26</v>
      </c>
      <c r="K5261" s="37" t="n">
        <f aca="false">E5261+Inputs!$B$5*F5261</f>
        <v>0</v>
      </c>
      <c r="L5261" s="37" t="n">
        <f aca="false">G5261+Inputs!$B$6*H5261</f>
        <v>0</v>
      </c>
      <c r="M5261" s="37" t="n">
        <f aca="false">I5261+Inputs!$B$7*J5261</f>
        <v>32.266</v>
      </c>
      <c r="N5261" s="37" t="n">
        <f aca="false">K5261+L5261+M5261</f>
        <v>32.266</v>
      </c>
    </row>
    <row r="5262" customFormat="false" ht="15" hidden="false" customHeight="false" outlineLevel="0" collapsed="false">
      <c r="A5262" s="0" t="s">
        <v>9</v>
      </c>
      <c r="B5262" s="0" t="s">
        <v>357</v>
      </c>
      <c r="C5262" s="15" t="n">
        <v>45078</v>
      </c>
      <c r="D5262" s="0" t="n">
        <v>1</v>
      </c>
      <c r="E5262" s="0" t="n">
        <v>0</v>
      </c>
      <c r="F5262" s="0" t="n">
        <v>0</v>
      </c>
      <c r="G5262" s="0" t="n">
        <v>0</v>
      </c>
      <c r="H5262" s="0" t="n">
        <v>0</v>
      </c>
      <c r="I5262" s="0" t="n">
        <v>0</v>
      </c>
      <c r="J5262" s="0" t="n">
        <v>29</v>
      </c>
      <c r="K5262" s="37" t="n">
        <f aca="false">E5262+Inputs!$B$5*F5262</f>
        <v>0</v>
      </c>
      <c r="L5262" s="37" t="n">
        <f aca="false">G5262+Inputs!$B$6*H5262</f>
        <v>0</v>
      </c>
      <c r="M5262" s="37" t="n">
        <f aca="false">I5262+Inputs!$B$7*J5262</f>
        <v>35.989</v>
      </c>
      <c r="N5262" s="37" t="n">
        <f aca="false">K5262+L5262+M5262</f>
        <v>35.989</v>
      </c>
    </row>
    <row r="5263" customFormat="false" ht="15" hidden="false" customHeight="false" outlineLevel="0" collapsed="false">
      <c r="A5263" s="0" t="s">
        <v>9</v>
      </c>
      <c r="B5263" s="0" t="s">
        <v>357</v>
      </c>
      <c r="C5263" s="15" t="n">
        <v>45108</v>
      </c>
      <c r="D5263" s="0" t="n">
        <v>1</v>
      </c>
      <c r="E5263" s="0" t="n">
        <v>0</v>
      </c>
      <c r="F5263" s="0" t="n">
        <v>0</v>
      </c>
      <c r="G5263" s="0" t="n">
        <v>0</v>
      </c>
      <c r="H5263" s="0" t="n">
        <v>0</v>
      </c>
      <c r="I5263" s="0" t="n">
        <v>0</v>
      </c>
      <c r="J5263" s="0" t="n">
        <v>28</v>
      </c>
      <c r="K5263" s="37" t="n">
        <f aca="false">E5263+Inputs!$B$5*F5263</f>
        <v>0</v>
      </c>
      <c r="L5263" s="37" t="n">
        <f aca="false">G5263+Inputs!$B$6*H5263</f>
        <v>0</v>
      </c>
      <c r="M5263" s="37" t="n">
        <f aca="false">I5263+Inputs!$B$7*J5263</f>
        <v>34.748</v>
      </c>
      <c r="N5263" s="37" t="n">
        <f aca="false">K5263+L5263+M5263</f>
        <v>34.748</v>
      </c>
    </row>
    <row r="5264" customFormat="false" ht="15" hidden="false" customHeight="false" outlineLevel="0" collapsed="false">
      <c r="A5264" s="0" t="s">
        <v>9</v>
      </c>
      <c r="B5264" s="0" t="s">
        <v>357</v>
      </c>
      <c r="C5264" s="15" t="n">
        <v>45139</v>
      </c>
      <c r="D5264" s="0" t="n">
        <v>1</v>
      </c>
      <c r="E5264" s="0" t="n">
        <v>0</v>
      </c>
      <c r="F5264" s="0" t="n">
        <v>1</v>
      </c>
      <c r="G5264" s="0" t="n">
        <v>0</v>
      </c>
      <c r="H5264" s="0" t="n">
        <v>0</v>
      </c>
      <c r="I5264" s="0" t="n">
        <v>0</v>
      </c>
      <c r="J5264" s="0" t="n">
        <v>36</v>
      </c>
      <c r="K5264" s="37" t="n">
        <f aca="false">E5264+Inputs!$B$5*F5264</f>
        <v>1.275</v>
      </c>
      <c r="L5264" s="37" t="n">
        <f aca="false">G5264+Inputs!$B$6*H5264</f>
        <v>0</v>
      </c>
      <c r="M5264" s="37" t="n">
        <f aca="false">I5264+Inputs!$B$7*J5264</f>
        <v>44.676</v>
      </c>
      <c r="N5264" s="37" t="n">
        <f aca="false">K5264+L5264+M5264</f>
        <v>45.951</v>
      </c>
    </row>
    <row r="5265" customFormat="false" ht="15" hidden="false" customHeight="false" outlineLevel="0" collapsed="false">
      <c r="A5265" s="0" t="s">
        <v>9</v>
      </c>
      <c r="B5265" s="0" t="s">
        <v>357</v>
      </c>
      <c r="C5265" s="15" t="n">
        <v>45170</v>
      </c>
      <c r="D5265" s="0" t="n">
        <v>1</v>
      </c>
      <c r="E5265" s="0" t="n">
        <v>0</v>
      </c>
      <c r="F5265" s="0" t="n">
        <v>0</v>
      </c>
      <c r="G5265" s="0" t="n">
        <v>0</v>
      </c>
      <c r="H5265" s="0" t="n">
        <v>0</v>
      </c>
      <c r="I5265" s="0" t="n">
        <v>0</v>
      </c>
      <c r="J5265" s="0" t="n">
        <v>29</v>
      </c>
      <c r="K5265" s="37" t="n">
        <f aca="false">E5265+Inputs!$B$5*F5265</f>
        <v>0</v>
      </c>
      <c r="L5265" s="37" t="n">
        <f aca="false">G5265+Inputs!$B$6*H5265</f>
        <v>0</v>
      </c>
      <c r="M5265" s="37" t="n">
        <f aca="false">I5265+Inputs!$B$7*J5265</f>
        <v>35.989</v>
      </c>
      <c r="N5265" s="37" t="n">
        <f aca="false">K5265+L5265+M5265</f>
        <v>35.989</v>
      </c>
    </row>
    <row r="5266" customFormat="false" ht="15" hidden="false" customHeight="false" outlineLevel="0" collapsed="false">
      <c r="A5266" s="0" t="s">
        <v>9</v>
      </c>
      <c r="B5266" s="0" t="s">
        <v>357</v>
      </c>
      <c r="C5266" s="15" t="n">
        <v>45200</v>
      </c>
      <c r="D5266" s="0" t="n">
        <v>1</v>
      </c>
      <c r="E5266" s="0" t="n">
        <v>0</v>
      </c>
      <c r="F5266" s="0" t="n">
        <v>0</v>
      </c>
      <c r="G5266" s="0" t="n">
        <v>0</v>
      </c>
      <c r="H5266" s="0" t="n">
        <v>0</v>
      </c>
      <c r="I5266" s="0" t="n">
        <v>0</v>
      </c>
      <c r="J5266" s="0" t="n">
        <v>40</v>
      </c>
      <c r="K5266" s="37" t="n">
        <f aca="false">E5266+Inputs!$B$5*F5266</f>
        <v>0</v>
      </c>
      <c r="L5266" s="37" t="n">
        <f aca="false">G5266+Inputs!$B$6*H5266</f>
        <v>0</v>
      </c>
      <c r="M5266" s="37" t="n">
        <f aca="false">I5266+Inputs!$B$7*J5266</f>
        <v>49.64</v>
      </c>
      <c r="N5266" s="37" t="n">
        <f aca="false">K5266+L5266+M5266</f>
        <v>49.64</v>
      </c>
    </row>
    <row r="5267" customFormat="false" ht="15" hidden="false" customHeight="false" outlineLevel="0" collapsed="false">
      <c r="A5267" s="0" t="s">
        <v>9</v>
      </c>
      <c r="B5267" s="0" t="s">
        <v>357</v>
      </c>
      <c r="C5267" s="15" t="n">
        <v>45231</v>
      </c>
      <c r="D5267" s="0" t="n">
        <v>1</v>
      </c>
      <c r="E5267" s="0" t="n">
        <v>0</v>
      </c>
      <c r="F5267" s="0" t="n">
        <v>0</v>
      </c>
      <c r="G5267" s="0" t="n">
        <v>0</v>
      </c>
      <c r="H5267" s="0" t="n">
        <v>0</v>
      </c>
      <c r="I5267" s="0" t="n">
        <v>0</v>
      </c>
      <c r="J5267" s="0" t="n">
        <v>36</v>
      </c>
      <c r="K5267" s="37" t="n">
        <f aca="false">E5267+Inputs!$B$5*F5267</f>
        <v>0</v>
      </c>
      <c r="L5267" s="37" t="n">
        <f aca="false">G5267+Inputs!$B$6*H5267</f>
        <v>0</v>
      </c>
      <c r="M5267" s="37" t="n">
        <f aca="false">I5267+Inputs!$B$7*J5267</f>
        <v>44.676</v>
      </c>
      <c r="N5267" s="37" t="n">
        <f aca="false">K5267+L5267+M5267</f>
        <v>44.676</v>
      </c>
    </row>
    <row r="5268" customFormat="false" ht="15" hidden="false" customHeight="false" outlineLevel="0" collapsed="false">
      <c r="A5268" s="0" t="s">
        <v>9</v>
      </c>
      <c r="B5268" s="0" t="s">
        <v>357</v>
      </c>
      <c r="C5268" s="15" t="n">
        <v>45261</v>
      </c>
      <c r="D5268" s="0" t="n">
        <v>1</v>
      </c>
      <c r="E5268" s="0" t="n">
        <v>0</v>
      </c>
      <c r="F5268" s="0" t="n">
        <v>0</v>
      </c>
      <c r="G5268" s="0" t="n">
        <v>0</v>
      </c>
      <c r="H5268" s="0" t="n">
        <v>0</v>
      </c>
      <c r="I5268" s="0" t="n">
        <v>0</v>
      </c>
      <c r="J5268" s="0" t="n">
        <v>22</v>
      </c>
      <c r="K5268" s="37" t="n">
        <f aca="false">E5268+Inputs!$B$5*F5268</f>
        <v>0</v>
      </c>
      <c r="L5268" s="37" t="n">
        <f aca="false">G5268+Inputs!$B$6*H5268</f>
        <v>0</v>
      </c>
      <c r="M5268" s="37" t="n">
        <f aca="false">I5268+Inputs!$B$7*J5268</f>
        <v>27.302</v>
      </c>
      <c r="N5268" s="37" t="n">
        <f aca="false">K5268+L5268+M5268</f>
        <v>27.302</v>
      </c>
    </row>
    <row r="5269" customFormat="false" ht="15" hidden="false" customHeight="false" outlineLevel="0" collapsed="false">
      <c r="A5269" s="0" t="s">
        <v>9</v>
      </c>
      <c r="B5269" s="0" t="s">
        <v>357</v>
      </c>
      <c r="C5269" s="15" t="n">
        <v>45292</v>
      </c>
      <c r="D5269" s="0" t="n">
        <v>1</v>
      </c>
      <c r="E5269" s="0" t="n">
        <v>0</v>
      </c>
      <c r="F5269" s="0" t="n">
        <v>1</v>
      </c>
      <c r="G5269" s="0" t="n">
        <v>0</v>
      </c>
      <c r="H5269" s="0" t="n">
        <v>0</v>
      </c>
      <c r="I5269" s="0" t="n">
        <v>0</v>
      </c>
      <c r="J5269" s="0" t="n">
        <v>44</v>
      </c>
      <c r="K5269" s="37" t="n">
        <f aca="false">E5269+Inputs!$B$5*F5269</f>
        <v>1.275</v>
      </c>
      <c r="L5269" s="37" t="n">
        <f aca="false">G5269+Inputs!$B$6*H5269</f>
        <v>0</v>
      </c>
      <c r="M5269" s="37" t="n">
        <f aca="false">I5269+Inputs!$B$7*J5269</f>
        <v>54.604</v>
      </c>
      <c r="N5269" s="37" t="n">
        <f aca="false">K5269+L5269+M5269</f>
        <v>55.879</v>
      </c>
    </row>
    <row r="5270" customFormat="false" ht="15" hidden="false" customHeight="false" outlineLevel="0" collapsed="false">
      <c r="A5270" s="0" t="s">
        <v>9</v>
      </c>
      <c r="B5270" s="0" t="s">
        <v>357</v>
      </c>
      <c r="C5270" s="15" t="n">
        <v>45323</v>
      </c>
      <c r="D5270" s="0" t="n">
        <v>1</v>
      </c>
      <c r="E5270" s="0" t="n">
        <v>0</v>
      </c>
      <c r="F5270" s="0" t="n">
        <v>0</v>
      </c>
      <c r="G5270" s="0" t="n">
        <v>0</v>
      </c>
      <c r="H5270" s="0" t="n">
        <v>0</v>
      </c>
      <c r="I5270" s="0" t="n">
        <v>0</v>
      </c>
      <c r="J5270" s="0" t="n">
        <v>1</v>
      </c>
      <c r="K5270" s="37" t="n">
        <f aca="false">E5270+Inputs!$B$5*F5270</f>
        <v>0</v>
      </c>
      <c r="L5270" s="37" t="n">
        <f aca="false">G5270+Inputs!$B$6*H5270</f>
        <v>0</v>
      </c>
      <c r="M5270" s="37" t="n">
        <f aca="false">I5270+Inputs!$B$7*J5270</f>
        <v>1.241</v>
      </c>
      <c r="N5270" s="37" t="n">
        <f aca="false">K5270+L5270+M5270</f>
        <v>1.241</v>
      </c>
    </row>
    <row r="5271" customFormat="false" ht="15" hidden="false" customHeight="false" outlineLevel="0" collapsed="false">
      <c r="A5271" s="0" t="s">
        <v>9</v>
      </c>
      <c r="B5271" s="0" t="s">
        <v>357</v>
      </c>
      <c r="C5271" s="15" t="n">
        <v>45352</v>
      </c>
      <c r="D5271" s="0" t="n">
        <v>1</v>
      </c>
      <c r="E5271" s="0" t="n">
        <v>0</v>
      </c>
      <c r="F5271" s="0" t="n">
        <v>1</v>
      </c>
      <c r="G5271" s="0" t="n">
        <v>0</v>
      </c>
      <c r="H5271" s="0" t="n">
        <v>1</v>
      </c>
      <c r="I5271" s="0" t="n">
        <v>0</v>
      </c>
      <c r="J5271" s="0" t="n">
        <v>12</v>
      </c>
      <c r="K5271" s="37" t="n">
        <f aca="false">E5271+Inputs!$B$5*F5271</f>
        <v>1.275</v>
      </c>
      <c r="L5271" s="37" t="n">
        <f aca="false">G5271+Inputs!$B$6*H5271</f>
        <v>1.275</v>
      </c>
      <c r="M5271" s="37" t="n">
        <f aca="false">I5271+Inputs!$B$7*J5271</f>
        <v>14.892</v>
      </c>
      <c r="N5271" s="37" t="n">
        <f aca="false">K5271+L5271+M5271</f>
        <v>17.442</v>
      </c>
    </row>
    <row r="5272" customFormat="false" ht="15" hidden="false" customHeight="false" outlineLevel="0" collapsed="false">
      <c r="A5272" s="0" t="s">
        <v>9</v>
      </c>
      <c r="B5272" s="0" t="s">
        <v>357</v>
      </c>
      <c r="C5272" s="15" t="n">
        <v>45383</v>
      </c>
      <c r="D5272" s="0" t="n">
        <v>1</v>
      </c>
      <c r="E5272" s="0" t="n">
        <v>0</v>
      </c>
      <c r="F5272" s="0" t="n">
        <v>0</v>
      </c>
      <c r="G5272" s="0" t="n">
        <v>0</v>
      </c>
      <c r="H5272" s="0" t="n">
        <v>0</v>
      </c>
      <c r="I5272" s="0" t="n">
        <v>0</v>
      </c>
      <c r="J5272" s="0" t="n">
        <v>26</v>
      </c>
      <c r="K5272" s="37" t="n">
        <f aca="false">E5272+Inputs!$B$5*F5272</f>
        <v>0</v>
      </c>
      <c r="L5272" s="37" t="n">
        <f aca="false">G5272+Inputs!$B$6*H5272</f>
        <v>0</v>
      </c>
      <c r="M5272" s="37" t="n">
        <f aca="false">I5272+Inputs!$B$7*J5272</f>
        <v>32.266</v>
      </c>
      <c r="N5272" s="37" t="n">
        <f aca="false">K5272+L5272+M5272</f>
        <v>32.266</v>
      </c>
    </row>
    <row r="5273" customFormat="false" ht="15" hidden="false" customHeight="false" outlineLevel="0" collapsed="false">
      <c r="A5273" s="0" t="s">
        <v>9</v>
      </c>
      <c r="B5273" s="0" t="s">
        <v>357</v>
      </c>
      <c r="C5273" s="15" t="n">
        <v>45413</v>
      </c>
      <c r="D5273" s="0" t="n">
        <v>1</v>
      </c>
      <c r="E5273" s="0" t="n">
        <v>0</v>
      </c>
      <c r="F5273" s="0" t="n">
        <v>0</v>
      </c>
      <c r="G5273" s="0" t="n">
        <v>0</v>
      </c>
      <c r="H5273" s="0" t="n">
        <v>1</v>
      </c>
      <c r="I5273" s="0" t="n">
        <v>0</v>
      </c>
      <c r="J5273" s="0" t="n">
        <v>22</v>
      </c>
      <c r="K5273" s="37" t="n">
        <f aca="false">E5273+Inputs!$B$5*F5273</f>
        <v>0</v>
      </c>
      <c r="L5273" s="37" t="n">
        <f aca="false">G5273+Inputs!$B$6*H5273</f>
        <v>1.275</v>
      </c>
      <c r="M5273" s="37" t="n">
        <f aca="false">I5273+Inputs!$B$7*J5273</f>
        <v>27.302</v>
      </c>
      <c r="N5273" s="37" t="n">
        <f aca="false">K5273+L5273+M5273</f>
        <v>28.577</v>
      </c>
    </row>
    <row r="5274" customFormat="false" ht="15" hidden="false" customHeight="false" outlineLevel="0" collapsed="false">
      <c r="A5274" s="0" t="s">
        <v>9</v>
      </c>
      <c r="B5274" s="0" t="s">
        <v>357</v>
      </c>
      <c r="C5274" s="15" t="n">
        <v>45444</v>
      </c>
      <c r="D5274" s="0" t="n">
        <v>1</v>
      </c>
      <c r="E5274" s="0" t="n">
        <v>0</v>
      </c>
      <c r="F5274" s="0" t="n">
        <v>1</v>
      </c>
      <c r="G5274" s="0" t="n">
        <v>0</v>
      </c>
      <c r="H5274" s="0" t="n">
        <v>1</v>
      </c>
      <c r="I5274" s="0" t="n">
        <v>0</v>
      </c>
      <c r="J5274" s="0" t="n">
        <v>31</v>
      </c>
      <c r="K5274" s="37" t="n">
        <f aca="false">E5274+Inputs!$B$5*F5274</f>
        <v>1.275</v>
      </c>
      <c r="L5274" s="37" t="n">
        <f aca="false">G5274+Inputs!$B$6*H5274</f>
        <v>1.275</v>
      </c>
      <c r="M5274" s="37" t="n">
        <f aca="false">I5274+Inputs!$B$7*J5274</f>
        <v>38.471</v>
      </c>
      <c r="N5274" s="37" t="n">
        <f aca="false">K5274+L5274+M5274</f>
        <v>41.021</v>
      </c>
    </row>
    <row r="5275" customFormat="false" ht="15" hidden="false" customHeight="false" outlineLevel="0" collapsed="false">
      <c r="A5275" s="0" t="s">
        <v>9</v>
      </c>
      <c r="B5275" s="0" t="s">
        <v>357</v>
      </c>
      <c r="C5275" s="15" t="n">
        <v>45474</v>
      </c>
      <c r="D5275" s="0" t="n">
        <v>1</v>
      </c>
      <c r="E5275" s="0" t="n">
        <v>0</v>
      </c>
      <c r="F5275" s="0" t="n">
        <v>0</v>
      </c>
      <c r="G5275" s="0" t="n">
        <v>0</v>
      </c>
      <c r="H5275" s="0" t="n">
        <v>0</v>
      </c>
      <c r="I5275" s="0" t="n">
        <v>0</v>
      </c>
      <c r="J5275" s="0" t="n">
        <v>33</v>
      </c>
      <c r="K5275" s="37" t="n">
        <f aca="false">E5275+Inputs!$B$5*F5275</f>
        <v>0</v>
      </c>
      <c r="L5275" s="37" t="n">
        <f aca="false">G5275+Inputs!$B$6*H5275</f>
        <v>0</v>
      </c>
      <c r="M5275" s="37" t="n">
        <f aca="false">I5275+Inputs!$B$7*J5275</f>
        <v>40.953</v>
      </c>
      <c r="N5275" s="37" t="n">
        <f aca="false">K5275+L5275+M5275</f>
        <v>40.953</v>
      </c>
    </row>
    <row r="5276" customFormat="false" ht="15" hidden="false" customHeight="false" outlineLevel="0" collapsed="false">
      <c r="A5276" s="0" t="s">
        <v>9</v>
      </c>
      <c r="B5276" s="0" t="s">
        <v>357</v>
      </c>
      <c r="C5276" s="15" t="n">
        <v>45505</v>
      </c>
      <c r="D5276" s="0" t="n">
        <v>1</v>
      </c>
      <c r="E5276" s="0" t="n">
        <v>0</v>
      </c>
      <c r="F5276" s="0" t="n">
        <v>0</v>
      </c>
      <c r="G5276" s="0" t="n">
        <v>0</v>
      </c>
      <c r="H5276" s="0" t="n">
        <v>0</v>
      </c>
      <c r="I5276" s="0" t="n">
        <v>0</v>
      </c>
      <c r="J5276" s="0" t="n">
        <v>37</v>
      </c>
      <c r="K5276" s="37" t="n">
        <f aca="false">E5276+Inputs!$B$5*F5276</f>
        <v>0</v>
      </c>
      <c r="L5276" s="37" t="n">
        <f aca="false">G5276+Inputs!$B$6*H5276</f>
        <v>0</v>
      </c>
      <c r="M5276" s="37" t="n">
        <f aca="false">I5276+Inputs!$B$7*J5276</f>
        <v>45.917</v>
      </c>
      <c r="N5276" s="37" t="n">
        <f aca="false">K5276+L5276+M5276</f>
        <v>45.917</v>
      </c>
    </row>
    <row r="5277" customFormat="false" ht="15" hidden="false" customHeight="false" outlineLevel="0" collapsed="false">
      <c r="A5277" s="0" t="s">
        <v>9</v>
      </c>
      <c r="B5277" s="0" t="s">
        <v>357</v>
      </c>
      <c r="C5277" s="15" t="n">
        <v>45536</v>
      </c>
      <c r="D5277" s="0" t="n">
        <v>1</v>
      </c>
      <c r="E5277" s="0" t="n">
        <v>0</v>
      </c>
      <c r="F5277" s="0" t="n">
        <v>0</v>
      </c>
      <c r="G5277" s="0" t="n">
        <v>0</v>
      </c>
      <c r="H5277" s="0" t="n">
        <v>0</v>
      </c>
      <c r="I5277" s="0" t="n">
        <v>0</v>
      </c>
      <c r="J5277" s="0" t="n">
        <v>29</v>
      </c>
      <c r="K5277" s="37" t="n">
        <f aca="false">E5277+Inputs!$B$5*F5277</f>
        <v>0</v>
      </c>
      <c r="L5277" s="37" t="n">
        <f aca="false">G5277+Inputs!$B$6*H5277</f>
        <v>0</v>
      </c>
      <c r="M5277" s="37" t="n">
        <f aca="false">I5277+Inputs!$B$7*J5277</f>
        <v>35.989</v>
      </c>
      <c r="N5277" s="37" t="n">
        <f aca="false">K5277+L5277+M5277</f>
        <v>35.989</v>
      </c>
    </row>
    <row r="5278" customFormat="false" ht="15" hidden="false" customHeight="false" outlineLevel="0" collapsed="false">
      <c r="A5278" s="0" t="s">
        <v>9</v>
      </c>
      <c r="B5278" s="0" t="s">
        <v>357</v>
      </c>
      <c r="C5278" s="15" t="n">
        <v>45566</v>
      </c>
      <c r="D5278" s="0" t="n">
        <v>1</v>
      </c>
      <c r="E5278" s="0" t="n">
        <v>0</v>
      </c>
      <c r="F5278" s="0" t="n">
        <v>0</v>
      </c>
      <c r="G5278" s="0" t="n">
        <v>0</v>
      </c>
      <c r="H5278" s="0" t="n">
        <v>1</v>
      </c>
      <c r="I5278" s="0" t="n">
        <v>0</v>
      </c>
      <c r="J5278" s="0" t="n">
        <v>37</v>
      </c>
      <c r="K5278" s="37" t="n">
        <f aca="false">E5278+Inputs!$B$5*F5278</f>
        <v>0</v>
      </c>
      <c r="L5278" s="37" t="n">
        <f aca="false">G5278+Inputs!$B$6*H5278</f>
        <v>1.275</v>
      </c>
      <c r="M5278" s="37" t="n">
        <f aca="false">I5278+Inputs!$B$7*J5278</f>
        <v>45.917</v>
      </c>
      <c r="N5278" s="37" t="n">
        <f aca="false">K5278+L5278+M5278</f>
        <v>47.192</v>
      </c>
    </row>
    <row r="5279" customFormat="false" ht="15" hidden="false" customHeight="false" outlineLevel="0" collapsed="false">
      <c r="A5279" s="0" t="s">
        <v>9</v>
      </c>
      <c r="B5279" s="0" t="s">
        <v>357</v>
      </c>
      <c r="C5279" s="15" t="n">
        <v>45597</v>
      </c>
      <c r="D5279" s="0" t="n">
        <v>1</v>
      </c>
      <c r="E5279" s="0" t="n">
        <v>0</v>
      </c>
      <c r="F5279" s="0" t="n">
        <v>0</v>
      </c>
      <c r="G5279" s="0" t="n">
        <v>0</v>
      </c>
      <c r="H5279" s="0" t="n">
        <v>0</v>
      </c>
      <c r="I5279" s="0" t="n">
        <v>0</v>
      </c>
      <c r="J5279" s="0" t="n">
        <v>24</v>
      </c>
      <c r="K5279" s="37" t="n">
        <f aca="false">E5279+Inputs!$B$5*F5279</f>
        <v>0</v>
      </c>
      <c r="L5279" s="37" t="n">
        <f aca="false">G5279+Inputs!$B$6*H5279</f>
        <v>0</v>
      </c>
      <c r="M5279" s="37" t="n">
        <f aca="false">I5279+Inputs!$B$7*J5279</f>
        <v>29.784</v>
      </c>
      <c r="N5279" s="37" t="n">
        <f aca="false">K5279+L5279+M5279</f>
        <v>29.784</v>
      </c>
    </row>
    <row r="5280" customFormat="false" ht="15" hidden="false" customHeight="false" outlineLevel="0" collapsed="false">
      <c r="A5280" s="0" t="s">
        <v>9</v>
      </c>
      <c r="B5280" s="0" t="s">
        <v>357</v>
      </c>
      <c r="C5280" s="15" t="n">
        <v>45627</v>
      </c>
      <c r="D5280" s="0" t="n">
        <v>1</v>
      </c>
      <c r="E5280" s="0" t="n">
        <v>0</v>
      </c>
      <c r="F5280" s="0" t="n">
        <v>0</v>
      </c>
      <c r="G5280" s="0" t="n">
        <v>0</v>
      </c>
      <c r="H5280" s="0" t="n">
        <v>0</v>
      </c>
      <c r="I5280" s="0" t="n">
        <v>0</v>
      </c>
      <c r="J5280" s="0" t="n">
        <v>24</v>
      </c>
      <c r="K5280" s="37" t="n">
        <f aca="false">E5280+Inputs!$B$5*F5280</f>
        <v>0</v>
      </c>
      <c r="L5280" s="37" t="n">
        <f aca="false">G5280+Inputs!$B$6*H5280</f>
        <v>0</v>
      </c>
      <c r="M5280" s="37" t="n">
        <f aca="false">I5280+Inputs!$B$7*J5280</f>
        <v>29.784</v>
      </c>
      <c r="N5280" s="37" t="n">
        <f aca="false">K5280+L5280+M5280</f>
        <v>29.784</v>
      </c>
    </row>
    <row r="5281" customFormat="false" ht="15" hidden="false" customHeight="false" outlineLevel="0" collapsed="false">
      <c r="A5281" s="0" t="s">
        <v>9</v>
      </c>
      <c r="B5281" s="0" t="s">
        <v>357</v>
      </c>
      <c r="C5281" s="15" t="n">
        <v>45658</v>
      </c>
      <c r="D5281" s="0" t="n">
        <v>1</v>
      </c>
      <c r="E5281" s="0" t="n">
        <v>0</v>
      </c>
      <c r="F5281" s="0" t="n">
        <v>0</v>
      </c>
      <c r="G5281" s="0" t="n">
        <v>0</v>
      </c>
      <c r="H5281" s="0" t="n">
        <v>0</v>
      </c>
      <c r="I5281" s="0" t="n">
        <v>0</v>
      </c>
      <c r="J5281" s="0" t="n">
        <v>27</v>
      </c>
      <c r="K5281" s="37" t="n">
        <f aca="false">E5281+Inputs!$B$5*F5281</f>
        <v>0</v>
      </c>
      <c r="L5281" s="37" t="n">
        <f aca="false">G5281+Inputs!$B$6*H5281</f>
        <v>0</v>
      </c>
      <c r="M5281" s="37" t="n">
        <f aca="false">I5281+Inputs!$B$7*J5281</f>
        <v>33.507</v>
      </c>
      <c r="N5281" s="37" t="n">
        <f aca="false">K5281+L5281+M5281</f>
        <v>33.507</v>
      </c>
    </row>
    <row r="5282" customFormat="false" ht="15" hidden="false" customHeight="false" outlineLevel="0" collapsed="false">
      <c r="A5282" s="0" t="s">
        <v>9</v>
      </c>
      <c r="B5282" s="0" t="s">
        <v>357</v>
      </c>
      <c r="C5282" s="15" t="n">
        <v>45689</v>
      </c>
      <c r="D5282" s="0" t="n">
        <v>1</v>
      </c>
      <c r="E5282" s="0" t="n">
        <v>0</v>
      </c>
      <c r="F5282" s="0" t="n">
        <v>1</v>
      </c>
      <c r="G5282" s="0" t="n">
        <v>0</v>
      </c>
      <c r="H5282" s="0" t="n">
        <v>0</v>
      </c>
      <c r="I5282" s="0" t="n">
        <v>0</v>
      </c>
      <c r="J5282" s="0" t="n">
        <v>27</v>
      </c>
      <c r="K5282" s="37" t="n">
        <f aca="false">E5282+Inputs!$B$5*F5282</f>
        <v>1.275</v>
      </c>
      <c r="L5282" s="37" t="n">
        <f aca="false">G5282+Inputs!$B$6*H5282</f>
        <v>0</v>
      </c>
      <c r="M5282" s="37" t="n">
        <f aca="false">I5282+Inputs!$B$7*J5282</f>
        <v>33.507</v>
      </c>
      <c r="N5282" s="37" t="n">
        <f aca="false">K5282+L5282+M5282</f>
        <v>34.782</v>
      </c>
    </row>
    <row r="5283" customFormat="false" ht="15" hidden="false" customHeight="false" outlineLevel="0" collapsed="false">
      <c r="A5283" s="0" t="s">
        <v>9</v>
      </c>
      <c r="B5283" s="0" t="s">
        <v>357</v>
      </c>
      <c r="C5283" s="15" t="n">
        <v>45717</v>
      </c>
      <c r="D5283" s="0" t="n">
        <v>1</v>
      </c>
      <c r="E5283" s="0" t="n">
        <v>0</v>
      </c>
      <c r="F5283" s="0" t="n">
        <v>0</v>
      </c>
      <c r="G5283" s="0" t="n">
        <v>0</v>
      </c>
      <c r="H5283" s="0" t="n">
        <v>2</v>
      </c>
      <c r="I5283" s="0" t="n">
        <v>0</v>
      </c>
      <c r="J5283" s="0" t="n">
        <v>21</v>
      </c>
      <c r="K5283" s="37" t="n">
        <f aca="false">E5283+Inputs!$B$5*F5283</f>
        <v>0</v>
      </c>
      <c r="L5283" s="37" t="n">
        <f aca="false">G5283+Inputs!$B$6*H5283</f>
        <v>2.55</v>
      </c>
      <c r="M5283" s="37" t="n">
        <f aca="false">I5283+Inputs!$B$7*J5283</f>
        <v>26.061</v>
      </c>
      <c r="N5283" s="37" t="n">
        <f aca="false">K5283+L5283+M5283</f>
        <v>28.611</v>
      </c>
    </row>
    <row r="5284" customFormat="false" ht="15" hidden="false" customHeight="false" outlineLevel="0" collapsed="false">
      <c r="A5284" s="0" t="s">
        <v>9</v>
      </c>
      <c r="B5284" s="0" t="s">
        <v>357</v>
      </c>
      <c r="C5284" s="15" t="n">
        <v>45748</v>
      </c>
      <c r="D5284" s="0" t="n">
        <v>1</v>
      </c>
      <c r="E5284" s="0" t="n">
        <v>0</v>
      </c>
      <c r="F5284" s="0" t="n">
        <v>0</v>
      </c>
      <c r="G5284" s="0" t="n">
        <v>0</v>
      </c>
      <c r="H5284" s="0" t="n">
        <v>1</v>
      </c>
      <c r="I5284" s="0" t="n">
        <v>0</v>
      </c>
      <c r="J5284" s="0" t="n">
        <v>31</v>
      </c>
      <c r="K5284" s="37" t="n">
        <f aca="false">E5284+Inputs!$B$5*F5284</f>
        <v>0</v>
      </c>
      <c r="L5284" s="37" t="n">
        <f aca="false">G5284+Inputs!$B$6*H5284</f>
        <v>1.275</v>
      </c>
      <c r="M5284" s="37" t="n">
        <f aca="false">I5284+Inputs!$B$7*J5284</f>
        <v>38.471</v>
      </c>
      <c r="N5284" s="37" t="n">
        <f aca="false">K5284+L5284+M5284</f>
        <v>39.746</v>
      </c>
    </row>
    <row r="5285" customFormat="false" ht="15" hidden="false" customHeight="false" outlineLevel="0" collapsed="false">
      <c r="A5285" s="0" t="s">
        <v>9</v>
      </c>
      <c r="B5285" s="0" t="s">
        <v>357</v>
      </c>
      <c r="C5285" s="15" t="n">
        <v>45778</v>
      </c>
      <c r="D5285" s="0" t="n">
        <v>1</v>
      </c>
      <c r="E5285" s="0" t="n">
        <v>0</v>
      </c>
      <c r="F5285" s="0" t="n">
        <v>1</v>
      </c>
      <c r="G5285" s="0" t="n">
        <v>0</v>
      </c>
      <c r="H5285" s="0" t="n">
        <v>0</v>
      </c>
      <c r="I5285" s="0" t="n">
        <v>0</v>
      </c>
      <c r="J5285" s="0" t="n">
        <v>34</v>
      </c>
      <c r="K5285" s="37" t="n">
        <f aca="false">E5285+Inputs!$B$5*F5285</f>
        <v>1.275</v>
      </c>
      <c r="L5285" s="37" t="n">
        <f aca="false">G5285+Inputs!$B$6*H5285</f>
        <v>0</v>
      </c>
      <c r="M5285" s="37" t="n">
        <f aca="false">I5285+Inputs!$B$7*J5285</f>
        <v>42.194</v>
      </c>
      <c r="N5285" s="37" t="n">
        <f aca="false">K5285+L5285+M5285</f>
        <v>43.469</v>
      </c>
    </row>
    <row r="5286" customFormat="false" ht="15" hidden="false" customHeight="false" outlineLevel="0" collapsed="false">
      <c r="A5286" s="0" t="s">
        <v>9</v>
      </c>
      <c r="B5286" s="0" t="s">
        <v>357</v>
      </c>
      <c r="C5286" s="15" t="n">
        <v>45809</v>
      </c>
      <c r="D5286" s="0" t="n">
        <v>1</v>
      </c>
      <c r="E5286" s="0" t="n">
        <v>0</v>
      </c>
      <c r="F5286" s="0" t="n">
        <v>1</v>
      </c>
      <c r="G5286" s="0" t="n">
        <v>0</v>
      </c>
      <c r="H5286" s="0" t="n">
        <v>0</v>
      </c>
      <c r="I5286" s="0" t="n">
        <v>0</v>
      </c>
      <c r="J5286" s="0" t="n">
        <v>34</v>
      </c>
      <c r="K5286" s="37" t="n">
        <f aca="false">E5286+Inputs!$B$5*F5286</f>
        <v>1.275</v>
      </c>
      <c r="L5286" s="37" t="n">
        <f aca="false">G5286+Inputs!$B$6*H5286</f>
        <v>0</v>
      </c>
      <c r="M5286" s="37" t="n">
        <f aca="false">I5286+Inputs!$B$7*J5286</f>
        <v>42.194</v>
      </c>
      <c r="N5286" s="37" t="n">
        <f aca="false">K5286+L5286+M5286</f>
        <v>43.469</v>
      </c>
    </row>
    <row r="5287" customFormat="false" ht="15" hidden="false" customHeight="false" outlineLevel="0" collapsed="false">
      <c r="A5287" s="0" t="s">
        <v>9</v>
      </c>
      <c r="B5287" s="0" t="s">
        <v>357</v>
      </c>
      <c r="C5287" s="15" t="n">
        <v>45839</v>
      </c>
      <c r="D5287" s="0" t="n">
        <v>1</v>
      </c>
      <c r="E5287" s="0" t="n">
        <v>0</v>
      </c>
      <c r="F5287" s="0" t="n">
        <v>0</v>
      </c>
      <c r="G5287" s="0" t="n">
        <v>0</v>
      </c>
      <c r="H5287" s="0" t="n">
        <v>0</v>
      </c>
      <c r="I5287" s="0" t="n">
        <v>0</v>
      </c>
      <c r="J5287" s="0" t="n">
        <v>25</v>
      </c>
      <c r="K5287" s="37" t="n">
        <f aca="false">E5287+Inputs!$B$5*F5287</f>
        <v>0</v>
      </c>
      <c r="L5287" s="37" t="n">
        <f aca="false">G5287+Inputs!$B$6*H5287</f>
        <v>0</v>
      </c>
      <c r="M5287" s="37" t="n">
        <f aca="false">I5287+Inputs!$B$7*J5287</f>
        <v>31.025</v>
      </c>
      <c r="N5287" s="37" t="n">
        <f aca="false">K5287+L5287+M5287</f>
        <v>31.025</v>
      </c>
    </row>
    <row r="5288" customFormat="false" ht="15" hidden="false" customHeight="false" outlineLevel="0" collapsed="false">
      <c r="A5288" s="0" t="s">
        <v>9</v>
      </c>
      <c r="B5288" s="0" t="s">
        <v>357</v>
      </c>
      <c r="C5288" s="15" t="n">
        <v>45870</v>
      </c>
      <c r="D5288" s="0" t="n">
        <v>1</v>
      </c>
      <c r="E5288" s="0" t="n">
        <v>0</v>
      </c>
      <c r="F5288" s="0" t="n">
        <v>0</v>
      </c>
      <c r="G5288" s="0" t="n">
        <v>0</v>
      </c>
      <c r="H5288" s="0" t="n">
        <v>0</v>
      </c>
      <c r="I5288" s="0" t="n">
        <v>0</v>
      </c>
      <c r="J5288" s="0" t="n">
        <v>23</v>
      </c>
      <c r="K5288" s="37" t="n">
        <f aca="false">E5288+Inputs!$B$5*F5288</f>
        <v>0</v>
      </c>
      <c r="L5288" s="37" t="n">
        <f aca="false">G5288+Inputs!$B$6*H5288</f>
        <v>0</v>
      </c>
      <c r="M5288" s="37" t="n">
        <f aca="false">I5288+Inputs!$B$7*J5288</f>
        <v>28.543</v>
      </c>
      <c r="N5288" s="37" t="n">
        <f aca="false">K5288+L5288+M5288</f>
        <v>28.543</v>
      </c>
    </row>
    <row r="5289" customFormat="false" ht="15" hidden="false" customHeight="false" outlineLevel="0" collapsed="false">
      <c r="A5289" s="0" t="s">
        <v>9</v>
      </c>
      <c r="B5289" s="0" t="s">
        <v>357</v>
      </c>
      <c r="C5289" s="15" t="n">
        <v>45901</v>
      </c>
      <c r="D5289" s="0" t="n">
        <v>1</v>
      </c>
      <c r="E5289" s="0" t="n">
        <v>0</v>
      </c>
      <c r="F5289" s="0" t="n">
        <v>0</v>
      </c>
      <c r="G5289" s="0" t="n">
        <v>0</v>
      </c>
      <c r="H5289" s="0" t="n">
        <v>0</v>
      </c>
      <c r="I5289" s="0" t="n">
        <v>0</v>
      </c>
      <c r="J5289" s="0" t="n">
        <v>26</v>
      </c>
      <c r="K5289" s="37" t="n">
        <f aca="false">E5289+Inputs!$B$5*F5289</f>
        <v>0</v>
      </c>
      <c r="L5289" s="37" t="n">
        <f aca="false">G5289+Inputs!$B$6*H5289</f>
        <v>0</v>
      </c>
      <c r="M5289" s="37" t="n">
        <f aca="false">I5289+Inputs!$B$7*J5289</f>
        <v>32.266</v>
      </c>
      <c r="N5289" s="37" t="n">
        <f aca="false">K5289+L5289+M5289</f>
        <v>32.266</v>
      </c>
    </row>
    <row r="5290" customFormat="false" ht="15" hidden="false" customHeight="false" outlineLevel="0" collapsed="false">
      <c r="A5290" s="0" t="s">
        <v>9</v>
      </c>
      <c r="B5290" s="0" t="s">
        <v>357</v>
      </c>
      <c r="C5290" s="15" t="n">
        <v>45931</v>
      </c>
      <c r="D5290" s="0" t="n">
        <v>1</v>
      </c>
      <c r="E5290" s="0" t="n">
        <v>0</v>
      </c>
      <c r="F5290" s="0" t="n">
        <v>1</v>
      </c>
      <c r="G5290" s="0" t="n">
        <v>0</v>
      </c>
      <c r="H5290" s="0" t="n">
        <v>0</v>
      </c>
      <c r="I5290" s="0" t="n">
        <v>0</v>
      </c>
      <c r="J5290" s="0" t="n">
        <v>21</v>
      </c>
      <c r="K5290" s="37" t="n">
        <f aca="false">E5290+Inputs!$B$5*F5290</f>
        <v>1.275</v>
      </c>
      <c r="L5290" s="37" t="n">
        <f aca="false">G5290+Inputs!$B$6*H5290</f>
        <v>0</v>
      </c>
      <c r="M5290" s="37" t="n">
        <f aca="false">I5290+Inputs!$B$7*J5290</f>
        <v>26.061</v>
      </c>
      <c r="N5290" s="37" t="n">
        <f aca="false">K5290+L5290+M5290</f>
        <v>27.336</v>
      </c>
    </row>
    <row r="5291" customFormat="false" ht="15" hidden="false" customHeight="false" outlineLevel="0" collapsed="false">
      <c r="A5291" s="0" t="s">
        <v>9</v>
      </c>
      <c r="B5291" s="0" t="s">
        <v>357</v>
      </c>
      <c r="C5291" s="15" t="n">
        <v>45962</v>
      </c>
      <c r="D5291" s="0" t="n">
        <v>1</v>
      </c>
      <c r="E5291" s="0" t="n">
        <v>0</v>
      </c>
      <c r="F5291" s="0" t="n">
        <v>0</v>
      </c>
      <c r="G5291" s="0" t="n">
        <v>0</v>
      </c>
      <c r="H5291" s="0" t="n">
        <v>0</v>
      </c>
      <c r="I5291" s="0" t="n">
        <v>0</v>
      </c>
      <c r="J5291" s="0" t="n">
        <v>29</v>
      </c>
      <c r="K5291" s="37" t="n">
        <f aca="false">E5291+Inputs!$B$5*F5291</f>
        <v>0</v>
      </c>
      <c r="L5291" s="37" t="n">
        <f aca="false">G5291+Inputs!$B$6*H5291</f>
        <v>0</v>
      </c>
      <c r="M5291" s="37" t="n">
        <f aca="false">I5291+Inputs!$B$7*J5291</f>
        <v>35.989</v>
      </c>
      <c r="N5291" s="37" t="n">
        <f aca="false">K5291+L5291+M5291</f>
        <v>35.989</v>
      </c>
    </row>
    <row r="5292" customFormat="false" ht="15" hidden="false" customHeight="false" outlineLevel="0" collapsed="false">
      <c r="A5292" s="0" t="s">
        <v>9</v>
      </c>
      <c r="B5292" s="0" t="s">
        <v>357</v>
      </c>
      <c r="C5292" s="15" t="n">
        <v>45992</v>
      </c>
      <c r="D5292" s="0" t="n">
        <v>1</v>
      </c>
      <c r="E5292" s="0" t="n">
        <v>0</v>
      </c>
      <c r="F5292" s="0" t="n">
        <v>0</v>
      </c>
      <c r="G5292" s="0" t="n">
        <v>0</v>
      </c>
      <c r="H5292" s="0" t="n">
        <v>1</v>
      </c>
      <c r="I5292" s="0" t="n">
        <v>0</v>
      </c>
      <c r="J5292" s="0" t="n">
        <v>23</v>
      </c>
      <c r="K5292" s="37" t="n">
        <f aca="false">E5292+Inputs!$B$5*F5292</f>
        <v>0</v>
      </c>
      <c r="L5292" s="37" t="n">
        <f aca="false">G5292+Inputs!$B$6*H5292</f>
        <v>1.275</v>
      </c>
      <c r="M5292" s="37" t="n">
        <f aca="false">I5292+Inputs!$B$7*J5292</f>
        <v>28.543</v>
      </c>
      <c r="N5292" s="37" t="n">
        <f aca="false">K5292+L5292+M5292</f>
        <v>29.818</v>
      </c>
    </row>
    <row r="5293" customFormat="false" ht="15" hidden="false" customHeight="false" outlineLevel="0" collapsed="false">
      <c r="A5293" s="0" t="s">
        <v>9</v>
      </c>
      <c r="B5293" s="0" t="s">
        <v>357</v>
      </c>
      <c r="C5293" s="15" t="n">
        <v>46023</v>
      </c>
      <c r="D5293" s="0" t="n">
        <v>1</v>
      </c>
      <c r="E5293" s="0" t="n">
        <v>0</v>
      </c>
      <c r="F5293" s="0" t="n">
        <v>0</v>
      </c>
      <c r="G5293" s="0" t="n">
        <v>0</v>
      </c>
      <c r="H5293" s="0" t="n">
        <v>0</v>
      </c>
      <c r="I5293" s="0" t="n">
        <v>0</v>
      </c>
      <c r="J5293" s="0" t="n">
        <v>27</v>
      </c>
      <c r="K5293" s="37" t="n">
        <f aca="false">E5293+Inputs!$B$5*F5293</f>
        <v>0</v>
      </c>
      <c r="L5293" s="37" t="n">
        <f aca="false">G5293+Inputs!$B$6*H5293</f>
        <v>0</v>
      </c>
      <c r="M5293" s="37" t="n">
        <f aca="false">I5293+Inputs!$B$7*J5293</f>
        <v>33.507</v>
      </c>
      <c r="N5293" s="37" t="n">
        <f aca="false">K5293+L5293+M5293</f>
        <v>33.507</v>
      </c>
    </row>
    <row r="5294" customFormat="false" ht="15" hidden="false" customHeight="false" outlineLevel="0" collapsed="false">
      <c r="A5294" s="0" t="s">
        <v>9</v>
      </c>
      <c r="B5294" s="0" t="s">
        <v>357</v>
      </c>
      <c r="C5294" s="15" t="n">
        <v>46054</v>
      </c>
      <c r="D5294" s="0" t="n">
        <v>1</v>
      </c>
      <c r="E5294" s="0" t="n">
        <v>0</v>
      </c>
      <c r="F5294" s="0" t="n">
        <v>0</v>
      </c>
      <c r="G5294" s="0" t="n">
        <v>0</v>
      </c>
      <c r="H5294" s="0" t="n">
        <v>0</v>
      </c>
      <c r="I5294" s="0" t="n">
        <v>0</v>
      </c>
      <c r="J5294" s="0" t="n">
        <v>27</v>
      </c>
      <c r="K5294" s="37" t="n">
        <f aca="false">E5294+Inputs!$B$5*F5294</f>
        <v>0</v>
      </c>
      <c r="L5294" s="37" t="n">
        <f aca="false">G5294+Inputs!$B$6*H5294</f>
        <v>0</v>
      </c>
      <c r="M5294" s="37" t="n">
        <f aca="false">I5294+Inputs!$B$7*J5294</f>
        <v>33.507</v>
      </c>
      <c r="N5294" s="37" t="n">
        <f aca="false">K5294+L5294+M5294</f>
        <v>33.507</v>
      </c>
    </row>
    <row r="5295" customFormat="false" ht="15" hidden="false" customHeight="false" outlineLevel="0" collapsed="false">
      <c r="A5295" s="0" t="s">
        <v>9</v>
      </c>
      <c r="B5295" s="0" t="s">
        <v>357</v>
      </c>
      <c r="C5295" s="15" t="n">
        <v>46082</v>
      </c>
      <c r="D5295" s="0" t="n">
        <v>1</v>
      </c>
      <c r="E5295" s="0" t="n">
        <v>0</v>
      </c>
      <c r="F5295" s="0" t="n">
        <v>1</v>
      </c>
      <c r="G5295" s="0" t="n">
        <v>0</v>
      </c>
      <c r="H5295" s="0" t="n">
        <v>0</v>
      </c>
      <c r="I5295" s="0" t="n">
        <v>0</v>
      </c>
      <c r="J5295" s="0" t="n">
        <v>26</v>
      </c>
      <c r="K5295" s="37" t="n">
        <f aca="false">E5295+Inputs!$B$5*F5295</f>
        <v>1.275</v>
      </c>
      <c r="L5295" s="37" t="n">
        <f aca="false">G5295+Inputs!$B$6*H5295</f>
        <v>0</v>
      </c>
      <c r="M5295" s="37" t="n">
        <f aca="false">I5295+Inputs!$B$7*J5295</f>
        <v>32.266</v>
      </c>
      <c r="N5295" s="37" t="n">
        <f aca="false">K5295+L5295+M5295</f>
        <v>33.541</v>
      </c>
    </row>
    <row r="5296" customFormat="false" ht="15" hidden="false" customHeight="false" outlineLevel="0" collapsed="false">
      <c r="A5296" s="0" t="s">
        <v>9</v>
      </c>
      <c r="B5296" s="0" t="s">
        <v>357</v>
      </c>
      <c r="C5296" s="15" t="n">
        <v>46113</v>
      </c>
      <c r="D5296" s="0" t="n">
        <v>1</v>
      </c>
      <c r="E5296" s="0" t="n">
        <v>0</v>
      </c>
      <c r="F5296" s="0" t="n">
        <v>0</v>
      </c>
      <c r="G5296" s="0" t="n">
        <v>0</v>
      </c>
      <c r="H5296" s="0" t="n">
        <v>0</v>
      </c>
      <c r="I5296" s="0" t="n">
        <v>0</v>
      </c>
      <c r="J5296" s="0" t="n">
        <v>21</v>
      </c>
      <c r="K5296" s="37" t="n">
        <f aca="false">E5296+Inputs!$B$5*F5296</f>
        <v>0</v>
      </c>
      <c r="L5296" s="37" t="n">
        <f aca="false">G5296+Inputs!$B$6*H5296</f>
        <v>0</v>
      </c>
      <c r="M5296" s="37" t="n">
        <f aca="false">I5296+Inputs!$B$7*J5296</f>
        <v>26.061</v>
      </c>
      <c r="N5296" s="37" t="n">
        <f aca="false">K5296+L5296+M5296</f>
        <v>26.061</v>
      </c>
    </row>
    <row r="5297" customFormat="false" ht="15" hidden="false" customHeight="false" outlineLevel="0" collapsed="false">
      <c r="A5297" s="0" t="s">
        <v>9</v>
      </c>
      <c r="B5297" s="0" t="s">
        <v>357</v>
      </c>
      <c r="C5297" s="15" t="n">
        <v>46143</v>
      </c>
      <c r="D5297" s="0" t="n">
        <v>1</v>
      </c>
      <c r="E5297" s="0" t="n">
        <v>0</v>
      </c>
      <c r="F5297" s="0" t="n">
        <v>1</v>
      </c>
      <c r="G5297" s="0" t="n">
        <v>0</v>
      </c>
      <c r="H5297" s="0" t="n">
        <v>1</v>
      </c>
      <c r="I5297" s="0" t="n">
        <v>0</v>
      </c>
      <c r="J5297" s="0" t="n">
        <v>28</v>
      </c>
      <c r="K5297" s="37" t="n">
        <f aca="false">E5297+Inputs!$B$5*F5297</f>
        <v>1.275</v>
      </c>
      <c r="L5297" s="37" t="n">
        <f aca="false">G5297+Inputs!$B$6*H5297</f>
        <v>1.275</v>
      </c>
      <c r="M5297" s="37" t="n">
        <f aca="false">I5297+Inputs!$B$7*J5297</f>
        <v>34.748</v>
      </c>
      <c r="N5297" s="37" t="n">
        <f aca="false">K5297+L5297+M5297</f>
        <v>37.298</v>
      </c>
    </row>
    <row r="5298" customFormat="false" ht="15" hidden="false" customHeight="false" outlineLevel="0" collapsed="false">
      <c r="A5298" s="0" t="s">
        <v>9</v>
      </c>
      <c r="B5298" s="0" t="s">
        <v>357</v>
      </c>
      <c r="C5298" s="15" t="n">
        <v>46174</v>
      </c>
      <c r="D5298" s="0" t="n">
        <v>1</v>
      </c>
      <c r="E5298" s="0" t="n">
        <v>0</v>
      </c>
      <c r="F5298" s="0" t="n">
        <v>3</v>
      </c>
      <c r="G5298" s="0" t="n">
        <v>0</v>
      </c>
      <c r="H5298" s="0" t="n">
        <v>0</v>
      </c>
      <c r="I5298" s="0" t="n">
        <v>0</v>
      </c>
      <c r="J5298" s="0" t="n">
        <v>28</v>
      </c>
      <c r="K5298" s="37" t="n">
        <f aca="false">E5298+Inputs!$B$5*F5298</f>
        <v>3.825</v>
      </c>
      <c r="L5298" s="37" t="n">
        <f aca="false">G5298+Inputs!$B$6*H5298</f>
        <v>0</v>
      </c>
      <c r="M5298" s="37" t="n">
        <f aca="false">I5298+Inputs!$B$7*J5298</f>
        <v>34.748</v>
      </c>
      <c r="N5298" s="37" t="n">
        <f aca="false">K5298+L5298+M5298</f>
        <v>38.573</v>
      </c>
    </row>
    <row r="5299" customFormat="false" ht="15" hidden="false" customHeight="false" outlineLevel="0" collapsed="false">
      <c r="A5299" s="0" t="s">
        <v>9</v>
      </c>
      <c r="B5299" s="0" t="s">
        <v>357</v>
      </c>
      <c r="C5299" s="15" t="n">
        <v>46204</v>
      </c>
      <c r="D5299" s="0" t="n">
        <v>1</v>
      </c>
      <c r="E5299" s="0" t="n">
        <v>0</v>
      </c>
      <c r="F5299" s="0" t="n">
        <v>1</v>
      </c>
      <c r="G5299" s="0" t="n">
        <v>0</v>
      </c>
      <c r="H5299" s="0" t="n">
        <v>2</v>
      </c>
      <c r="I5299" s="0" t="n">
        <v>0</v>
      </c>
      <c r="J5299" s="0" t="n">
        <v>21</v>
      </c>
      <c r="K5299" s="37" t="n">
        <f aca="false">E5299+Inputs!$B$5*F5299</f>
        <v>1.275</v>
      </c>
      <c r="L5299" s="37" t="n">
        <f aca="false">G5299+Inputs!$B$6*H5299</f>
        <v>2.55</v>
      </c>
      <c r="M5299" s="37" t="n">
        <f aca="false">I5299+Inputs!$B$7*J5299</f>
        <v>26.061</v>
      </c>
      <c r="N5299" s="37" t="n">
        <f aca="false">K5299+L5299+M5299</f>
        <v>29.886</v>
      </c>
    </row>
    <row r="5300" customFormat="false" ht="15" hidden="false" customHeight="false" outlineLevel="0" collapsed="false">
      <c r="A5300" s="0" t="s">
        <v>9</v>
      </c>
      <c r="B5300" s="0" t="s">
        <v>357</v>
      </c>
      <c r="C5300" s="15" t="n">
        <v>46235</v>
      </c>
      <c r="D5300" s="0" t="n">
        <v>1</v>
      </c>
      <c r="E5300" s="0" t="n">
        <v>0</v>
      </c>
      <c r="F5300" s="0" t="n">
        <v>0</v>
      </c>
      <c r="G5300" s="0" t="n">
        <v>0</v>
      </c>
      <c r="H5300" s="0" t="n">
        <v>1</v>
      </c>
      <c r="I5300" s="0" t="n">
        <v>0</v>
      </c>
      <c r="J5300" s="0" t="n">
        <v>28</v>
      </c>
      <c r="K5300" s="37" t="n">
        <f aca="false">E5300+Inputs!$B$5*F5300</f>
        <v>0</v>
      </c>
      <c r="L5300" s="37" t="n">
        <f aca="false">G5300+Inputs!$B$6*H5300</f>
        <v>1.275</v>
      </c>
      <c r="M5300" s="37" t="n">
        <f aca="false">I5300+Inputs!$B$7*J5300</f>
        <v>34.748</v>
      </c>
      <c r="N5300" s="37" t="n">
        <f aca="false">K5300+L5300+M5300</f>
        <v>36.023</v>
      </c>
    </row>
    <row r="5301" customFormat="false" ht="15" hidden="false" customHeight="false" outlineLevel="0" collapsed="false">
      <c r="A5301" s="0" t="s">
        <v>9</v>
      </c>
      <c r="B5301" s="0" t="s">
        <v>449</v>
      </c>
      <c r="C5301" s="15" t="n">
        <v>44927</v>
      </c>
      <c r="D5301" s="0" t="n">
        <v>1</v>
      </c>
      <c r="E5301" s="0" t="n">
        <v>0</v>
      </c>
      <c r="F5301" s="0" t="n">
        <v>0</v>
      </c>
      <c r="G5301" s="0" t="n">
        <v>0</v>
      </c>
      <c r="H5301" s="0" t="n">
        <v>0</v>
      </c>
      <c r="I5301" s="0" t="n">
        <v>0</v>
      </c>
      <c r="J5301" s="0" t="n">
        <v>12</v>
      </c>
      <c r="K5301" s="37" t="n">
        <f aca="false">E5301+Inputs!$B$5*F5301</f>
        <v>0</v>
      </c>
      <c r="L5301" s="37" t="n">
        <f aca="false">G5301+Inputs!$B$6*H5301</f>
        <v>0</v>
      </c>
      <c r="M5301" s="37" t="n">
        <f aca="false">I5301+Inputs!$B$7*J5301</f>
        <v>14.892</v>
      </c>
      <c r="N5301" s="37" t="n">
        <f aca="false">K5301+L5301+M5301</f>
        <v>14.892</v>
      </c>
    </row>
    <row r="5302" customFormat="false" ht="15" hidden="false" customHeight="false" outlineLevel="0" collapsed="false">
      <c r="A5302" s="0" t="s">
        <v>9</v>
      </c>
      <c r="B5302" s="0" t="s">
        <v>449</v>
      </c>
      <c r="C5302" s="15" t="n">
        <v>44958</v>
      </c>
      <c r="D5302" s="0" t="n">
        <v>1</v>
      </c>
      <c r="E5302" s="0" t="n">
        <v>0</v>
      </c>
      <c r="F5302" s="0" t="n">
        <v>0</v>
      </c>
      <c r="G5302" s="0" t="n">
        <v>0</v>
      </c>
      <c r="H5302" s="0" t="n">
        <v>0</v>
      </c>
      <c r="I5302" s="0" t="n">
        <v>0</v>
      </c>
      <c r="J5302" s="0" t="n">
        <v>12</v>
      </c>
      <c r="K5302" s="37" t="n">
        <f aca="false">E5302+Inputs!$B$5*F5302</f>
        <v>0</v>
      </c>
      <c r="L5302" s="37" t="n">
        <f aca="false">G5302+Inputs!$B$6*H5302</f>
        <v>0</v>
      </c>
      <c r="M5302" s="37" t="n">
        <f aca="false">I5302+Inputs!$B$7*J5302</f>
        <v>14.892</v>
      </c>
      <c r="N5302" s="37" t="n">
        <f aca="false">K5302+L5302+M5302</f>
        <v>14.892</v>
      </c>
    </row>
    <row r="5303" customFormat="false" ht="15" hidden="false" customHeight="false" outlineLevel="0" collapsed="false">
      <c r="A5303" s="0" t="s">
        <v>9</v>
      </c>
      <c r="B5303" s="0" t="s">
        <v>449</v>
      </c>
      <c r="C5303" s="15" t="n">
        <v>44986</v>
      </c>
      <c r="D5303" s="0" t="n">
        <v>1</v>
      </c>
      <c r="E5303" s="0" t="n">
        <v>0</v>
      </c>
      <c r="F5303" s="0" t="n">
        <v>0</v>
      </c>
      <c r="G5303" s="0" t="n">
        <v>0</v>
      </c>
      <c r="H5303" s="0" t="n">
        <v>0</v>
      </c>
      <c r="I5303" s="0" t="n">
        <v>0</v>
      </c>
      <c r="J5303" s="0" t="n">
        <v>1</v>
      </c>
      <c r="K5303" s="37" t="n">
        <f aca="false">E5303+Inputs!$B$5*F5303</f>
        <v>0</v>
      </c>
      <c r="L5303" s="37" t="n">
        <f aca="false">G5303+Inputs!$B$6*H5303</f>
        <v>0</v>
      </c>
      <c r="M5303" s="37" t="n">
        <f aca="false">I5303+Inputs!$B$7*J5303</f>
        <v>1.241</v>
      </c>
      <c r="N5303" s="37" t="n">
        <f aca="false">K5303+L5303+M5303</f>
        <v>1.241</v>
      </c>
    </row>
    <row r="5304" customFormat="false" ht="15" hidden="false" customHeight="false" outlineLevel="0" collapsed="false">
      <c r="A5304" s="0" t="s">
        <v>9</v>
      </c>
      <c r="B5304" s="0" t="s">
        <v>449</v>
      </c>
      <c r="C5304" s="15" t="n">
        <v>45017</v>
      </c>
      <c r="D5304" s="0" t="n">
        <v>1</v>
      </c>
      <c r="E5304" s="0" t="n">
        <v>0</v>
      </c>
      <c r="F5304" s="0" t="n">
        <v>0</v>
      </c>
      <c r="G5304" s="0" t="n">
        <v>0</v>
      </c>
      <c r="H5304" s="0" t="n">
        <v>0</v>
      </c>
      <c r="I5304" s="0" t="n">
        <v>0</v>
      </c>
      <c r="J5304" s="0" t="n">
        <v>6</v>
      </c>
      <c r="K5304" s="37" t="n">
        <f aca="false">E5304+Inputs!$B$5*F5304</f>
        <v>0</v>
      </c>
      <c r="L5304" s="37" t="n">
        <f aca="false">G5304+Inputs!$B$6*H5304</f>
        <v>0</v>
      </c>
      <c r="M5304" s="37" t="n">
        <f aca="false">I5304+Inputs!$B$7*J5304</f>
        <v>7.446</v>
      </c>
      <c r="N5304" s="37" t="n">
        <f aca="false">K5304+L5304+M5304</f>
        <v>7.446</v>
      </c>
    </row>
    <row r="5305" customFormat="false" ht="15" hidden="false" customHeight="false" outlineLevel="0" collapsed="false">
      <c r="A5305" s="0" t="s">
        <v>9</v>
      </c>
      <c r="B5305" s="0" t="s">
        <v>449</v>
      </c>
      <c r="C5305" s="15" t="n">
        <v>45047</v>
      </c>
      <c r="D5305" s="0" t="n">
        <v>1</v>
      </c>
      <c r="E5305" s="0" t="n">
        <v>0</v>
      </c>
      <c r="F5305" s="0" t="n">
        <v>0</v>
      </c>
      <c r="G5305" s="0" t="n">
        <v>0</v>
      </c>
      <c r="H5305" s="0" t="n">
        <v>0</v>
      </c>
      <c r="I5305" s="0" t="n">
        <v>0</v>
      </c>
      <c r="J5305" s="0" t="n">
        <v>19</v>
      </c>
      <c r="K5305" s="37" t="n">
        <f aca="false">E5305+Inputs!$B$5*F5305</f>
        <v>0</v>
      </c>
      <c r="L5305" s="37" t="n">
        <f aca="false">G5305+Inputs!$B$6*H5305</f>
        <v>0</v>
      </c>
      <c r="M5305" s="37" t="n">
        <f aca="false">I5305+Inputs!$B$7*J5305</f>
        <v>23.579</v>
      </c>
      <c r="N5305" s="37" t="n">
        <f aca="false">K5305+L5305+M5305</f>
        <v>23.579</v>
      </c>
    </row>
    <row r="5306" customFormat="false" ht="15" hidden="false" customHeight="false" outlineLevel="0" collapsed="false">
      <c r="A5306" s="0" t="s">
        <v>9</v>
      </c>
      <c r="B5306" s="0" t="s">
        <v>449</v>
      </c>
      <c r="C5306" s="15" t="n">
        <v>45078</v>
      </c>
      <c r="D5306" s="0" t="n">
        <v>1</v>
      </c>
      <c r="E5306" s="0" t="n">
        <v>0</v>
      </c>
      <c r="F5306" s="0" t="n">
        <v>0</v>
      </c>
      <c r="G5306" s="0" t="n">
        <v>0</v>
      </c>
      <c r="H5306" s="0" t="n">
        <v>0</v>
      </c>
      <c r="I5306" s="0" t="n">
        <v>0</v>
      </c>
      <c r="J5306" s="0" t="n">
        <v>28</v>
      </c>
      <c r="K5306" s="37" t="n">
        <f aca="false">E5306+Inputs!$B$5*F5306</f>
        <v>0</v>
      </c>
      <c r="L5306" s="37" t="n">
        <f aca="false">G5306+Inputs!$B$6*H5306</f>
        <v>0</v>
      </c>
      <c r="M5306" s="37" t="n">
        <f aca="false">I5306+Inputs!$B$7*J5306</f>
        <v>34.748</v>
      </c>
      <c r="N5306" s="37" t="n">
        <f aca="false">K5306+L5306+M5306</f>
        <v>34.748</v>
      </c>
    </row>
    <row r="5307" customFormat="false" ht="15" hidden="false" customHeight="false" outlineLevel="0" collapsed="false">
      <c r="A5307" s="0" t="s">
        <v>9</v>
      </c>
      <c r="B5307" s="0" t="s">
        <v>449</v>
      </c>
      <c r="C5307" s="15" t="n">
        <v>45108</v>
      </c>
      <c r="D5307" s="0" t="n">
        <v>1</v>
      </c>
      <c r="E5307" s="0" t="n">
        <v>0</v>
      </c>
      <c r="F5307" s="0" t="n">
        <v>1</v>
      </c>
      <c r="G5307" s="0" t="n">
        <v>0</v>
      </c>
      <c r="H5307" s="0" t="n">
        <v>0</v>
      </c>
      <c r="I5307" s="0" t="n">
        <v>0</v>
      </c>
      <c r="J5307" s="0" t="n">
        <v>14</v>
      </c>
      <c r="K5307" s="37" t="n">
        <f aca="false">E5307+Inputs!$B$5*F5307</f>
        <v>1.275</v>
      </c>
      <c r="L5307" s="37" t="n">
        <f aca="false">G5307+Inputs!$B$6*H5307</f>
        <v>0</v>
      </c>
      <c r="M5307" s="37" t="n">
        <f aca="false">I5307+Inputs!$B$7*J5307</f>
        <v>17.374</v>
      </c>
      <c r="N5307" s="37" t="n">
        <f aca="false">K5307+L5307+M5307</f>
        <v>18.649</v>
      </c>
    </row>
    <row r="5308" customFormat="false" ht="15" hidden="false" customHeight="false" outlineLevel="0" collapsed="false">
      <c r="A5308" s="0" t="s">
        <v>9</v>
      </c>
      <c r="B5308" s="0" t="s">
        <v>449</v>
      </c>
      <c r="C5308" s="15" t="n">
        <v>45139</v>
      </c>
      <c r="D5308" s="0" t="n">
        <v>1</v>
      </c>
      <c r="E5308" s="0" t="n">
        <v>0</v>
      </c>
      <c r="F5308" s="0" t="n">
        <v>0</v>
      </c>
      <c r="G5308" s="0" t="n">
        <v>0</v>
      </c>
      <c r="H5308" s="0" t="n">
        <v>0</v>
      </c>
      <c r="I5308" s="0" t="n">
        <v>0</v>
      </c>
      <c r="J5308" s="0" t="n">
        <v>23</v>
      </c>
      <c r="K5308" s="37" t="n">
        <f aca="false">E5308+Inputs!$B$5*F5308</f>
        <v>0</v>
      </c>
      <c r="L5308" s="37" t="n">
        <f aca="false">G5308+Inputs!$B$6*H5308</f>
        <v>0</v>
      </c>
      <c r="M5308" s="37" t="n">
        <f aca="false">I5308+Inputs!$B$7*J5308</f>
        <v>28.543</v>
      </c>
      <c r="N5308" s="37" t="n">
        <f aca="false">K5308+L5308+M5308</f>
        <v>28.543</v>
      </c>
    </row>
    <row r="5309" customFormat="false" ht="15" hidden="false" customHeight="false" outlineLevel="0" collapsed="false">
      <c r="A5309" s="0" t="s">
        <v>9</v>
      </c>
      <c r="B5309" s="0" t="s">
        <v>449</v>
      </c>
      <c r="C5309" s="15" t="n">
        <v>45170</v>
      </c>
      <c r="D5309" s="0" t="n">
        <v>1</v>
      </c>
      <c r="E5309" s="0" t="n">
        <v>0</v>
      </c>
      <c r="F5309" s="0" t="n">
        <v>0</v>
      </c>
      <c r="G5309" s="0" t="n">
        <v>0</v>
      </c>
      <c r="H5309" s="0" t="n">
        <v>0</v>
      </c>
      <c r="I5309" s="0" t="n">
        <v>0</v>
      </c>
      <c r="J5309" s="0" t="n">
        <v>12</v>
      </c>
      <c r="K5309" s="37" t="n">
        <f aca="false">E5309+Inputs!$B$5*F5309</f>
        <v>0</v>
      </c>
      <c r="L5309" s="37" t="n">
        <f aca="false">G5309+Inputs!$B$6*H5309</f>
        <v>0</v>
      </c>
      <c r="M5309" s="37" t="n">
        <f aca="false">I5309+Inputs!$B$7*J5309</f>
        <v>14.892</v>
      </c>
      <c r="N5309" s="37" t="n">
        <f aca="false">K5309+L5309+M5309</f>
        <v>14.892</v>
      </c>
    </row>
    <row r="5310" customFormat="false" ht="15" hidden="false" customHeight="false" outlineLevel="0" collapsed="false">
      <c r="A5310" s="0" t="s">
        <v>9</v>
      </c>
      <c r="B5310" s="0" t="s">
        <v>449</v>
      </c>
      <c r="C5310" s="15" t="n">
        <v>45200</v>
      </c>
      <c r="D5310" s="0" t="n">
        <v>1</v>
      </c>
      <c r="E5310" s="0" t="n">
        <v>0</v>
      </c>
      <c r="F5310" s="0" t="n">
        <v>0</v>
      </c>
      <c r="G5310" s="0" t="n">
        <v>0</v>
      </c>
      <c r="H5310" s="0" t="n">
        <v>0</v>
      </c>
      <c r="I5310" s="0" t="n">
        <v>0</v>
      </c>
      <c r="J5310" s="0" t="n">
        <v>20</v>
      </c>
      <c r="K5310" s="37" t="n">
        <f aca="false">E5310+Inputs!$B$5*F5310</f>
        <v>0</v>
      </c>
      <c r="L5310" s="37" t="n">
        <f aca="false">G5310+Inputs!$B$6*H5310</f>
        <v>0</v>
      </c>
      <c r="M5310" s="37" t="n">
        <f aca="false">I5310+Inputs!$B$7*J5310</f>
        <v>24.82</v>
      </c>
      <c r="N5310" s="37" t="n">
        <f aca="false">K5310+L5310+M5310</f>
        <v>24.82</v>
      </c>
    </row>
    <row r="5311" customFormat="false" ht="15" hidden="false" customHeight="false" outlineLevel="0" collapsed="false">
      <c r="A5311" s="0" t="s">
        <v>9</v>
      </c>
      <c r="B5311" s="0" t="s">
        <v>449</v>
      </c>
      <c r="C5311" s="15" t="n">
        <v>45231</v>
      </c>
      <c r="D5311" s="0" t="n">
        <v>1</v>
      </c>
      <c r="E5311" s="0" t="n">
        <v>0</v>
      </c>
      <c r="F5311" s="0" t="n">
        <v>0</v>
      </c>
      <c r="G5311" s="0" t="n">
        <v>0</v>
      </c>
      <c r="H5311" s="0" t="n">
        <v>0</v>
      </c>
      <c r="I5311" s="0" t="n">
        <v>0</v>
      </c>
      <c r="J5311" s="0" t="n">
        <v>25</v>
      </c>
      <c r="K5311" s="37" t="n">
        <f aca="false">E5311+Inputs!$B$5*F5311</f>
        <v>0</v>
      </c>
      <c r="L5311" s="37" t="n">
        <f aca="false">G5311+Inputs!$B$6*H5311</f>
        <v>0</v>
      </c>
      <c r="M5311" s="37" t="n">
        <f aca="false">I5311+Inputs!$B$7*J5311</f>
        <v>31.025</v>
      </c>
      <c r="N5311" s="37" t="n">
        <f aca="false">K5311+L5311+M5311</f>
        <v>31.025</v>
      </c>
    </row>
    <row r="5312" customFormat="false" ht="15" hidden="false" customHeight="false" outlineLevel="0" collapsed="false">
      <c r="A5312" s="0" t="s">
        <v>9</v>
      </c>
      <c r="B5312" s="0" t="s">
        <v>449</v>
      </c>
      <c r="C5312" s="15" t="n">
        <v>45261</v>
      </c>
      <c r="D5312" s="0" t="n">
        <v>1</v>
      </c>
      <c r="E5312" s="0" t="n">
        <v>0</v>
      </c>
      <c r="F5312" s="0" t="n">
        <v>0</v>
      </c>
      <c r="G5312" s="0" t="n">
        <v>0</v>
      </c>
      <c r="H5312" s="0" t="n">
        <v>0</v>
      </c>
      <c r="I5312" s="0" t="n">
        <v>0</v>
      </c>
      <c r="J5312" s="0" t="n">
        <v>18</v>
      </c>
      <c r="K5312" s="37" t="n">
        <f aca="false">E5312+Inputs!$B$5*F5312</f>
        <v>0</v>
      </c>
      <c r="L5312" s="37" t="n">
        <f aca="false">G5312+Inputs!$B$6*H5312</f>
        <v>0</v>
      </c>
      <c r="M5312" s="37" t="n">
        <f aca="false">I5312+Inputs!$B$7*J5312</f>
        <v>22.338</v>
      </c>
      <c r="N5312" s="37" t="n">
        <f aca="false">K5312+L5312+M5312</f>
        <v>22.338</v>
      </c>
    </row>
    <row r="5313" customFormat="false" ht="15" hidden="false" customHeight="false" outlineLevel="0" collapsed="false">
      <c r="A5313" s="0" t="s">
        <v>9</v>
      </c>
      <c r="B5313" s="0" t="s">
        <v>449</v>
      </c>
      <c r="C5313" s="15" t="n">
        <v>45292</v>
      </c>
      <c r="D5313" s="0" t="n">
        <v>1</v>
      </c>
      <c r="E5313" s="0" t="n">
        <v>0</v>
      </c>
      <c r="F5313" s="0" t="n">
        <v>0</v>
      </c>
      <c r="G5313" s="0" t="n">
        <v>0</v>
      </c>
      <c r="H5313" s="0" t="n">
        <v>0</v>
      </c>
      <c r="I5313" s="0" t="n">
        <v>0</v>
      </c>
      <c r="J5313" s="0" t="n">
        <v>15</v>
      </c>
      <c r="K5313" s="37" t="n">
        <f aca="false">E5313+Inputs!$B$5*F5313</f>
        <v>0</v>
      </c>
      <c r="L5313" s="37" t="n">
        <f aca="false">G5313+Inputs!$B$6*H5313</f>
        <v>0</v>
      </c>
      <c r="M5313" s="37" t="n">
        <f aca="false">I5313+Inputs!$B$7*J5313</f>
        <v>18.615</v>
      </c>
      <c r="N5313" s="37" t="n">
        <f aca="false">K5313+L5313+M5313</f>
        <v>18.615</v>
      </c>
    </row>
    <row r="5314" customFormat="false" ht="15" hidden="false" customHeight="false" outlineLevel="0" collapsed="false">
      <c r="A5314" s="0" t="s">
        <v>9</v>
      </c>
      <c r="B5314" s="0" t="s">
        <v>449</v>
      </c>
      <c r="C5314" s="15" t="n">
        <v>45323</v>
      </c>
      <c r="D5314" s="0" t="n">
        <v>1</v>
      </c>
      <c r="E5314" s="0" t="n">
        <v>0</v>
      </c>
      <c r="F5314" s="0" t="n">
        <v>0</v>
      </c>
      <c r="G5314" s="0" t="n">
        <v>0</v>
      </c>
      <c r="H5314" s="0" t="n">
        <v>0</v>
      </c>
      <c r="I5314" s="0" t="n">
        <v>0</v>
      </c>
      <c r="J5314" s="0" t="n">
        <v>1</v>
      </c>
      <c r="K5314" s="37" t="n">
        <f aca="false">E5314+Inputs!$B$5*F5314</f>
        <v>0</v>
      </c>
      <c r="L5314" s="37" t="n">
        <f aca="false">G5314+Inputs!$B$6*H5314</f>
        <v>0</v>
      </c>
      <c r="M5314" s="37" t="n">
        <f aca="false">I5314+Inputs!$B$7*J5314</f>
        <v>1.241</v>
      </c>
      <c r="N5314" s="37" t="n">
        <f aca="false">K5314+L5314+M5314</f>
        <v>1.241</v>
      </c>
    </row>
    <row r="5315" customFormat="false" ht="15" hidden="false" customHeight="false" outlineLevel="0" collapsed="false">
      <c r="A5315" s="0" t="s">
        <v>9</v>
      </c>
      <c r="B5315" s="0" t="s">
        <v>449</v>
      </c>
      <c r="C5315" s="15" t="n">
        <v>45352</v>
      </c>
      <c r="D5315" s="0" t="n">
        <v>1</v>
      </c>
      <c r="E5315" s="0" t="n">
        <v>0</v>
      </c>
      <c r="F5315" s="0" t="n">
        <v>0</v>
      </c>
      <c r="G5315" s="0" t="n">
        <v>0</v>
      </c>
      <c r="H5315" s="0" t="n">
        <v>0</v>
      </c>
      <c r="I5315" s="0" t="n">
        <v>0</v>
      </c>
      <c r="J5315" s="0" t="n">
        <v>4</v>
      </c>
      <c r="K5315" s="37" t="n">
        <f aca="false">E5315+Inputs!$B$5*F5315</f>
        <v>0</v>
      </c>
      <c r="L5315" s="37" t="n">
        <f aca="false">G5315+Inputs!$B$6*H5315</f>
        <v>0</v>
      </c>
      <c r="M5315" s="37" t="n">
        <f aca="false">I5315+Inputs!$B$7*J5315</f>
        <v>4.964</v>
      </c>
      <c r="N5315" s="37" t="n">
        <f aca="false">K5315+L5315+M5315</f>
        <v>4.964</v>
      </c>
    </row>
    <row r="5316" customFormat="false" ht="15" hidden="false" customHeight="false" outlineLevel="0" collapsed="false">
      <c r="A5316" s="0" t="s">
        <v>9</v>
      </c>
      <c r="B5316" s="0" t="s">
        <v>449</v>
      </c>
      <c r="C5316" s="15" t="n">
        <v>45383</v>
      </c>
      <c r="D5316" s="0" t="n">
        <v>1</v>
      </c>
      <c r="E5316" s="0" t="n">
        <v>0</v>
      </c>
      <c r="F5316" s="0" t="n">
        <v>0</v>
      </c>
      <c r="G5316" s="0" t="n">
        <v>0</v>
      </c>
      <c r="H5316" s="0" t="n">
        <v>0</v>
      </c>
      <c r="I5316" s="0" t="n">
        <v>0</v>
      </c>
      <c r="J5316" s="0" t="n">
        <v>16</v>
      </c>
      <c r="K5316" s="37" t="n">
        <f aca="false">E5316+Inputs!$B$5*F5316</f>
        <v>0</v>
      </c>
      <c r="L5316" s="37" t="n">
        <f aca="false">G5316+Inputs!$B$6*H5316</f>
        <v>0</v>
      </c>
      <c r="M5316" s="37" t="n">
        <f aca="false">I5316+Inputs!$B$7*J5316</f>
        <v>19.856</v>
      </c>
      <c r="N5316" s="37" t="n">
        <f aca="false">K5316+L5316+M5316</f>
        <v>19.856</v>
      </c>
    </row>
    <row r="5317" customFormat="false" ht="15" hidden="false" customHeight="false" outlineLevel="0" collapsed="false">
      <c r="A5317" s="0" t="s">
        <v>9</v>
      </c>
      <c r="B5317" s="0" t="s">
        <v>449</v>
      </c>
      <c r="C5317" s="15" t="n">
        <v>45413</v>
      </c>
      <c r="D5317" s="0" t="n">
        <v>1</v>
      </c>
      <c r="E5317" s="0" t="n">
        <v>0</v>
      </c>
      <c r="F5317" s="0" t="n">
        <v>0</v>
      </c>
      <c r="G5317" s="0" t="n">
        <v>0</v>
      </c>
      <c r="H5317" s="0" t="n">
        <v>0</v>
      </c>
      <c r="I5317" s="0" t="n">
        <v>0</v>
      </c>
      <c r="J5317" s="0" t="n">
        <v>8</v>
      </c>
      <c r="K5317" s="37" t="n">
        <f aca="false">E5317+Inputs!$B$5*F5317</f>
        <v>0</v>
      </c>
      <c r="L5317" s="37" t="n">
        <f aca="false">G5317+Inputs!$B$6*H5317</f>
        <v>0</v>
      </c>
      <c r="M5317" s="37" t="n">
        <f aca="false">I5317+Inputs!$B$7*J5317</f>
        <v>9.928</v>
      </c>
      <c r="N5317" s="37" t="n">
        <f aca="false">K5317+L5317+M5317</f>
        <v>9.928</v>
      </c>
    </row>
    <row r="5318" customFormat="false" ht="15" hidden="false" customHeight="false" outlineLevel="0" collapsed="false">
      <c r="A5318" s="0" t="s">
        <v>9</v>
      </c>
      <c r="B5318" s="0" t="s">
        <v>449</v>
      </c>
      <c r="C5318" s="15" t="n">
        <v>45444</v>
      </c>
      <c r="D5318" s="0" t="n">
        <v>1</v>
      </c>
      <c r="E5318" s="0" t="n">
        <v>0</v>
      </c>
      <c r="F5318" s="0" t="n">
        <v>0</v>
      </c>
      <c r="G5318" s="0" t="n">
        <v>0</v>
      </c>
      <c r="H5318" s="0" t="n">
        <v>0</v>
      </c>
      <c r="I5318" s="0" t="n">
        <v>0</v>
      </c>
      <c r="J5318" s="0" t="n">
        <v>14</v>
      </c>
      <c r="K5318" s="37" t="n">
        <f aca="false">E5318+Inputs!$B$5*F5318</f>
        <v>0</v>
      </c>
      <c r="L5318" s="37" t="n">
        <f aca="false">G5318+Inputs!$B$6*H5318</f>
        <v>0</v>
      </c>
      <c r="M5318" s="37" t="n">
        <f aca="false">I5318+Inputs!$B$7*J5318</f>
        <v>17.374</v>
      </c>
      <c r="N5318" s="37" t="n">
        <f aca="false">K5318+L5318+M5318</f>
        <v>17.374</v>
      </c>
    </row>
    <row r="5319" customFormat="false" ht="15" hidden="false" customHeight="false" outlineLevel="0" collapsed="false">
      <c r="A5319" s="0" t="s">
        <v>9</v>
      </c>
      <c r="B5319" s="0" t="s">
        <v>449</v>
      </c>
      <c r="C5319" s="15" t="n">
        <v>45474</v>
      </c>
      <c r="D5319" s="0" t="n">
        <v>1</v>
      </c>
      <c r="E5319" s="0" t="n">
        <v>0</v>
      </c>
      <c r="F5319" s="0" t="n">
        <v>0</v>
      </c>
      <c r="G5319" s="0" t="n">
        <v>0</v>
      </c>
      <c r="H5319" s="0" t="n">
        <v>0</v>
      </c>
      <c r="I5319" s="0" t="n">
        <v>0</v>
      </c>
      <c r="J5319" s="0" t="n">
        <v>9</v>
      </c>
      <c r="K5319" s="37" t="n">
        <f aca="false">E5319+Inputs!$B$5*F5319</f>
        <v>0</v>
      </c>
      <c r="L5319" s="37" t="n">
        <f aca="false">G5319+Inputs!$B$6*H5319</f>
        <v>0</v>
      </c>
      <c r="M5319" s="37" t="n">
        <f aca="false">I5319+Inputs!$B$7*J5319</f>
        <v>11.169</v>
      </c>
      <c r="N5319" s="37" t="n">
        <f aca="false">K5319+L5319+M5319</f>
        <v>11.169</v>
      </c>
    </row>
    <row r="5320" customFormat="false" ht="15" hidden="false" customHeight="false" outlineLevel="0" collapsed="false">
      <c r="A5320" s="0" t="s">
        <v>9</v>
      </c>
      <c r="B5320" s="0" t="s">
        <v>449</v>
      </c>
      <c r="C5320" s="15" t="n">
        <v>45505</v>
      </c>
      <c r="D5320" s="0" t="n">
        <v>1</v>
      </c>
      <c r="E5320" s="0" t="n">
        <v>0</v>
      </c>
      <c r="F5320" s="0" t="n">
        <v>0</v>
      </c>
      <c r="G5320" s="0" t="n">
        <v>0</v>
      </c>
      <c r="H5320" s="0" t="n">
        <v>0</v>
      </c>
      <c r="I5320" s="0" t="n">
        <v>0</v>
      </c>
      <c r="J5320" s="0" t="n">
        <v>18</v>
      </c>
      <c r="K5320" s="37" t="n">
        <f aca="false">E5320+Inputs!$B$5*F5320</f>
        <v>0</v>
      </c>
      <c r="L5320" s="37" t="n">
        <f aca="false">G5320+Inputs!$B$6*H5320</f>
        <v>0</v>
      </c>
      <c r="M5320" s="37" t="n">
        <f aca="false">I5320+Inputs!$B$7*J5320</f>
        <v>22.338</v>
      </c>
      <c r="N5320" s="37" t="n">
        <f aca="false">K5320+L5320+M5320</f>
        <v>22.338</v>
      </c>
    </row>
    <row r="5321" customFormat="false" ht="15" hidden="false" customHeight="false" outlineLevel="0" collapsed="false">
      <c r="A5321" s="0" t="s">
        <v>9</v>
      </c>
      <c r="B5321" s="0" t="s">
        <v>449</v>
      </c>
      <c r="C5321" s="15" t="n">
        <v>45536</v>
      </c>
      <c r="D5321" s="0" t="n">
        <v>1</v>
      </c>
      <c r="E5321" s="0" t="n">
        <v>0</v>
      </c>
      <c r="F5321" s="0" t="n">
        <v>0</v>
      </c>
      <c r="G5321" s="0" t="n">
        <v>0</v>
      </c>
      <c r="H5321" s="0" t="n">
        <v>0</v>
      </c>
      <c r="I5321" s="0" t="n">
        <v>0</v>
      </c>
      <c r="J5321" s="0" t="n">
        <v>22</v>
      </c>
      <c r="K5321" s="37" t="n">
        <f aca="false">E5321+Inputs!$B$5*F5321</f>
        <v>0</v>
      </c>
      <c r="L5321" s="37" t="n">
        <f aca="false">G5321+Inputs!$B$6*H5321</f>
        <v>0</v>
      </c>
      <c r="M5321" s="37" t="n">
        <f aca="false">I5321+Inputs!$B$7*J5321</f>
        <v>27.302</v>
      </c>
      <c r="N5321" s="37" t="n">
        <f aca="false">K5321+L5321+M5321</f>
        <v>27.302</v>
      </c>
    </row>
    <row r="5322" customFormat="false" ht="15" hidden="false" customHeight="false" outlineLevel="0" collapsed="false">
      <c r="A5322" s="0" t="s">
        <v>9</v>
      </c>
      <c r="B5322" s="0" t="s">
        <v>449</v>
      </c>
      <c r="C5322" s="15" t="n">
        <v>45566</v>
      </c>
      <c r="D5322" s="0" t="n">
        <v>1</v>
      </c>
      <c r="E5322" s="0" t="n">
        <v>0</v>
      </c>
      <c r="F5322" s="0" t="n">
        <v>0</v>
      </c>
      <c r="G5322" s="0" t="n">
        <v>0</v>
      </c>
      <c r="H5322" s="0" t="n">
        <v>0</v>
      </c>
      <c r="I5322" s="0" t="n">
        <v>0</v>
      </c>
      <c r="J5322" s="0" t="n">
        <v>18</v>
      </c>
      <c r="K5322" s="37" t="n">
        <f aca="false">E5322+Inputs!$B$5*F5322</f>
        <v>0</v>
      </c>
      <c r="L5322" s="37" t="n">
        <f aca="false">G5322+Inputs!$B$6*H5322</f>
        <v>0</v>
      </c>
      <c r="M5322" s="37" t="n">
        <f aca="false">I5322+Inputs!$B$7*J5322</f>
        <v>22.338</v>
      </c>
      <c r="N5322" s="37" t="n">
        <f aca="false">K5322+L5322+M5322</f>
        <v>22.338</v>
      </c>
    </row>
    <row r="5323" customFormat="false" ht="15" hidden="false" customHeight="false" outlineLevel="0" collapsed="false">
      <c r="A5323" s="0" t="s">
        <v>9</v>
      </c>
      <c r="B5323" s="0" t="s">
        <v>449</v>
      </c>
      <c r="C5323" s="15" t="n">
        <v>45597</v>
      </c>
      <c r="D5323" s="0" t="n">
        <v>1</v>
      </c>
      <c r="E5323" s="0" t="n">
        <v>0</v>
      </c>
      <c r="F5323" s="0" t="n">
        <v>0</v>
      </c>
      <c r="G5323" s="0" t="n">
        <v>0</v>
      </c>
      <c r="H5323" s="0" t="n">
        <v>0</v>
      </c>
      <c r="I5323" s="0" t="n">
        <v>0</v>
      </c>
      <c r="J5323" s="0" t="n">
        <v>20</v>
      </c>
      <c r="K5323" s="37" t="n">
        <f aca="false">E5323+Inputs!$B$5*F5323</f>
        <v>0</v>
      </c>
      <c r="L5323" s="37" t="n">
        <f aca="false">G5323+Inputs!$B$6*H5323</f>
        <v>0</v>
      </c>
      <c r="M5323" s="37" t="n">
        <f aca="false">I5323+Inputs!$B$7*J5323</f>
        <v>24.82</v>
      </c>
      <c r="N5323" s="37" t="n">
        <f aca="false">K5323+L5323+M5323</f>
        <v>24.82</v>
      </c>
    </row>
    <row r="5324" customFormat="false" ht="15" hidden="false" customHeight="false" outlineLevel="0" collapsed="false">
      <c r="A5324" s="0" t="s">
        <v>9</v>
      </c>
      <c r="B5324" s="0" t="s">
        <v>449</v>
      </c>
      <c r="C5324" s="15" t="n">
        <v>45627</v>
      </c>
      <c r="D5324" s="0" t="n">
        <v>1</v>
      </c>
      <c r="E5324" s="0" t="n">
        <v>0</v>
      </c>
      <c r="F5324" s="0" t="n">
        <v>1</v>
      </c>
      <c r="G5324" s="0" t="n">
        <v>0</v>
      </c>
      <c r="H5324" s="0" t="n">
        <v>0</v>
      </c>
      <c r="I5324" s="0" t="n">
        <v>0</v>
      </c>
      <c r="J5324" s="0" t="n">
        <v>20</v>
      </c>
      <c r="K5324" s="37" t="n">
        <f aca="false">E5324+Inputs!$B$5*F5324</f>
        <v>1.275</v>
      </c>
      <c r="L5324" s="37" t="n">
        <f aca="false">G5324+Inputs!$B$6*H5324</f>
        <v>0</v>
      </c>
      <c r="M5324" s="37" t="n">
        <f aca="false">I5324+Inputs!$B$7*J5324</f>
        <v>24.82</v>
      </c>
      <c r="N5324" s="37" t="n">
        <f aca="false">K5324+L5324+M5324</f>
        <v>26.095</v>
      </c>
    </row>
    <row r="5325" customFormat="false" ht="15" hidden="false" customHeight="false" outlineLevel="0" collapsed="false">
      <c r="A5325" s="0" t="s">
        <v>9</v>
      </c>
      <c r="B5325" s="0" t="s">
        <v>449</v>
      </c>
      <c r="C5325" s="15" t="n">
        <v>45658</v>
      </c>
      <c r="D5325" s="0" t="n">
        <v>1</v>
      </c>
      <c r="E5325" s="0" t="n">
        <v>0</v>
      </c>
      <c r="F5325" s="0" t="n">
        <v>0</v>
      </c>
      <c r="G5325" s="0" t="n">
        <v>0</v>
      </c>
      <c r="H5325" s="0" t="n">
        <v>0</v>
      </c>
      <c r="I5325" s="0" t="n">
        <v>0</v>
      </c>
      <c r="J5325" s="0" t="n">
        <v>19</v>
      </c>
      <c r="K5325" s="37" t="n">
        <f aca="false">E5325+Inputs!$B$5*F5325</f>
        <v>0</v>
      </c>
      <c r="L5325" s="37" t="n">
        <f aca="false">G5325+Inputs!$B$6*H5325</f>
        <v>0</v>
      </c>
      <c r="M5325" s="37" t="n">
        <f aca="false">I5325+Inputs!$B$7*J5325</f>
        <v>23.579</v>
      </c>
      <c r="N5325" s="37" t="n">
        <f aca="false">K5325+L5325+M5325</f>
        <v>23.579</v>
      </c>
    </row>
    <row r="5326" customFormat="false" ht="15" hidden="false" customHeight="false" outlineLevel="0" collapsed="false">
      <c r="A5326" s="0" t="s">
        <v>9</v>
      </c>
      <c r="B5326" s="0" t="s">
        <v>449</v>
      </c>
      <c r="C5326" s="15" t="n">
        <v>45689</v>
      </c>
      <c r="D5326" s="0" t="n">
        <v>1</v>
      </c>
      <c r="E5326" s="0" t="n">
        <v>0</v>
      </c>
      <c r="F5326" s="0" t="n">
        <v>0</v>
      </c>
      <c r="G5326" s="0" t="n">
        <v>0</v>
      </c>
      <c r="H5326" s="0" t="n">
        <v>0</v>
      </c>
      <c r="I5326" s="0" t="n">
        <v>0</v>
      </c>
      <c r="J5326" s="0" t="n">
        <v>16</v>
      </c>
      <c r="K5326" s="37" t="n">
        <f aca="false">E5326+Inputs!$B$5*F5326</f>
        <v>0</v>
      </c>
      <c r="L5326" s="37" t="n">
        <f aca="false">G5326+Inputs!$B$6*H5326</f>
        <v>0</v>
      </c>
      <c r="M5326" s="37" t="n">
        <f aca="false">I5326+Inputs!$B$7*J5326</f>
        <v>19.856</v>
      </c>
      <c r="N5326" s="37" t="n">
        <f aca="false">K5326+L5326+M5326</f>
        <v>19.856</v>
      </c>
    </row>
    <row r="5327" customFormat="false" ht="15" hidden="false" customHeight="false" outlineLevel="0" collapsed="false">
      <c r="A5327" s="0" t="s">
        <v>9</v>
      </c>
      <c r="B5327" s="0" t="s">
        <v>449</v>
      </c>
      <c r="C5327" s="15" t="n">
        <v>45717</v>
      </c>
      <c r="D5327" s="0" t="n">
        <v>1</v>
      </c>
      <c r="E5327" s="0" t="n">
        <v>0</v>
      </c>
      <c r="F5327" s="0" t="n">
        <v>0</v>
      </c>
      <c r="G5327" s="0" t="n">
        <v>0</v>
      </c>
      <c r="H5327" s="0" t="n">
        <v>0</v>
      </c>
      <c r="I5327" s="0" t="n">
        <v>0</v>
      </c>
      <c r="J5327" s="0" t="n">
        <v>10</v>
      </c>
      <c r="K5327" s="37" t="n">
        <f aca="false">E5327+Inputs!$B$5*F5327</f>
        <v>0</v>
      </c>
      <c r="L5327" s="37" t="n">
        <f aca="false">G5327+Inputs!$B$6*H5327</f>
        <v>0</v>
      </c>
      <c r="M5327" s="37" t="n">
        <f aca="false">I5327+Inputs!$B$7*J5327</f>
        <v>12.41</v>
      </c>
      <c r="N5327" s="37" t="n">
        <f aca="false">K5327+L5327+M5327</f>
        <v>12.41</v>
      </c>
    </row>
    <row r="5328" customFormat="false" ht="15" hidden="false" customHeight="false" outlineLevel="0" collapsed="false">
      <c r="A5328" s="0" t="s">
        <v>9</v>
      </c>
      <c r="B5328" s="0" t="s">
        <v>449</v>
      </c>
      <c r="C5328" s="15" t="n">
        <v>45748</v>
      </c>
      <c r="D5328" s="0" t="n">
        <v>1</v>
      </c>
      <c r="E5328" s="0" t="n">
        <v>0</v>
      </c>
      <c r="F5328" s="0" t="n">
        <v>0</v>
      </c>
      <c r="G5328" s="0" t="n">
        <v>0</v>
      </c>
      <c r="H5328" s="0" t="n">
        <v>0</v>
      </c>
      <c r="I5328" s="0" t="n">
        <v>0</v>
      </c>
      <c r="J5328" s="0" t="n">
        <v>21</v>
      </c>
      <c r="K5328" s="37" t="n">
        <f aca="false">E5328+Inputs!$B$5*F5328</f>
        <v>0</v>
      </c>
      <c r="L5328" s="37" t="n">
        <f aca="false">G5328+Inputs!$B$6*H5328</f>
        <v>0</v>
      </c>
      <c r="M5328" s="37" t="n">
        <f aca="false">I5328+Inputs!$B$7*J5328</f>
        <v>26.061</v>
      </c>
      <c r="N5328" s="37" t="n">
        <f aca="false">K5328+L5328+M5328</f>
        <v>26.061</v>
      </c>
    </row>
    <row r="5329" customFormat="false" ht="15" hidden="false" customHeight="false" outlineLevel="0" collapsed="false">
      <c r="A5329" s="0" t="s">
        <v>9</v>
      </c>
      <c r="B5329" s="0" t="s">
        <v>449</v>
      </c>
      <c r="C5329" s="15" t="n">
        <v>45778</v>
      </c>
      <c r="D5329" s="0" t="n">
        <v>1</v>
      </c>
      <c r="E5329" s="0" t="n">
        <v>0</v>
      </c>
      <c r="F5329" s="0" t="n">
        <v>0</v>
      </c>
      <c r="G5329" s="0" t="n">
        <v>0</v>
      </c>
      <c r="H5329" s="0" t="n">
        <v>0</v>
      </c>
      <c r="I5329" s="0" t="n">
        <v>0</v>
      </c>
      <c r="J5329" s="0" t="n">
        <v>21</v>
      </c>
      <c r="K5329" s="37" t="n">
        <f aca="false">E5329+Inputs!$B$5*F5329</f>
        <v>0</v>
      </c>
      <c r="L5329" s="37" t="n">
        <f aca="false">G5329+Inputs!$B$6*H5329</f>
        <v>0</v>
      </c>
      <c r="M5329" s="37" t="n">
        <f aca="false">I5329+Inputs!$B$7*J5329</f>
        <v>26.061</v>
      </c>
      <c r="N5329" s="37" t="n">
        <f aca="false">K5329+L5329+M5329</f>
        <v>26.061</v>
      </c>
    </row>
    <row r="5330" customFormat="false" ht="15" hidden="false" customHeight="false" outlineLevel="0" collapsed="false">
      <c r="A5330" s="0" t="s">
        <v>9</v>
      </c>
      <c r="B5330" s="0" t="s">
        <v>449</v>
      </c>
      <c r="C5330" s="15" t="n">
        <v>45809</v>
      </c>
      <c r="D5330" s="0" t="n">
        <v>1</v>
      </c>
      <c r="E5330" s="0" t="n">
        <v>0</v>
      </c>
      <c r="F5330" s="0" t="n">
        <v>0</v>
      </c>
      <c r="G5330" s="0" t="n">
        <v>0</v>
      </c>
      <c r="H5330" s="0" t="n">
        <v>0</v>
      </c>
      <c r="I5330" s="0" t="n">
        <v>0</v>
      </c>
      <c r="J5330" s="0" t="n">
        <v>23</v>
      </c>
      <c r="K5330" s="37" t="n">
        <f aca="false">E5330+Inputs!$B$5*F5330</f>
        <v>0</v>
      </c>
      <c r="L5330" s="37" t="n">
        <f aca="false">G5330+Inputs!$B$6*H5330</f>
        <v>0</v>
      </c>
      <c r="M5330" s="37" t="n">
        <f aca="false">I5330+Inputs!$B$7*J5330</f>
        <v>28.543</v>
      </c>
      <c r="N5330" s="37" t="n">
        <f aca="false">K5330+L5330+M5330</f>
        <v>28.543</v>
      </c>
    </row>
    <row r="5331" customFormat="false" ht="15" hidden="false" customHeight="false" outlineLevel="0" collapsed="false">
      <c r="A5331" s="0" t="s">
        <v>9</v>
      </c>
      <c r="B5331" s="0" t="s">
        <v>449</v>
      </c>
      <c r="C5331" s="15" t="n">
        <v>45839</v>
      </c>
      <c r="D5331" s="0" t="n">
        <v>1</v>
      </c>
      <c r="E5331" s="0" t="n">
        <v>0</v>
      </c>
      <c r="F5331" s="0" t="n">
        <v>0</v>
      </c>
      <c r="G5331" s="0" t="n">
        <v>0</v>
      </c>
      <c r="H5331" s="0" t="n">
        <v>0</v>
      </c>
      <c r="I5331" s="0" t="n">
        <v>0</v>
      </c>
      <c r="J5331" s="0" t="n">
        <v>19</v>
      </c>
      <c r="K5331" s="37" t="n">
        <f aca="false">E5331+Inputs!$B$5*F5331</f>
        <v>0</v>
      </c>
      <c r="L5331" s="37" t="n">
        <f aca="false">G5331+Inputs!$B$6*H5331</f>
        <v>0</v>
      </c>
      <c r="M5331" s="37" t="n">
        <f aca="false">I5331+Inputs!$B$7*J5331</f>
        <v>23.579</v>
      </c>
      <c r="N5331" s="37" t="n">
        <f aca="false">K5331+L5331+M5331</f>
        <v>23.579</v>
      </c>
    </row>
    <row r="5332" customFormat="false" ht="15" hidden="false" customHeight="false" outlineLevel="0" collapsed="false">
      <c r="A5332" s="0" t="s">
        <v>9</v>
      </c>
      <c r="B5332" s="0" t="s">
        <v>449</v>
      </c>
      <c r="C5332" s="15" t="n">
        <v>45870</v>
      </c>
      <c r="D5332" s="0" t="n">
        <v>1</v>
      </c>
      <c r="E5332" s="0" t="n">
        <v>0</v>
      </c>
      <c r="F5332" s="0" t="n">
        <v>0</v>
      </c>
      <c r="G5332" s="0" t="n">
        <v>0</v>
      </c>
      <c r="H5332" s="0" t="n">
        <v>1</v>
      </c>
      <c r="I5332" s="0" t="n">
        <v>0</v>
      </c>
      <c r="J5332" s="0" t="n">
        <v>14</v>
      </c>
      <c r="K5332" s="37" t="n">
        <f aca="false">E5332+Inputs!$B$5*F5332</f>
        <v>0</v>
      </c>
      <c r="L5332" s="37" t="n">
        <f aca="false">G5332+Inputs!$B$6*H5332</f>
        <v>1.275</v>
      </c>
      <c r="M5332" s="37" t="n">
        <f aca="false">I5332+Inputs!$B$7*J5332</f>
        <v>17.374</v>
      </c>
      <c r="N5332" s="37" t="n">
        <f aca="false">K5332+L5332+M5332</f>
        <v>18.649</v>
      </c>
    </row>
    <row r="5333" customFormat="false" ht="15" hidden="false" customHeight="false" outlineLevel="0" collapsed="false">
      <c r="A5333" s="0" t="s">
        <v>9</v>
      </c>
      <c r="B5333" s="0" t="s">
        <v>449</v>
      </c>
      <c r="C5333" s="15" t="n">
        <v>45901</v>
      </c>
      <c r="D5333" s="0" t="n">
        <v>1</v>
      </c>
      <c r="E5333" s="0" t="n">
        <v>0</v>
      </c>
      <c r="F5333" s="0" t="n">
        <v>0</v>
      </c>
      <c r="G5333" s="0" t="n">
        <v>0</v>
      </c>
      <c r="H5333" s="0" t="n">
        <v>0</v>
      </c>
      <c r="I5333" s="0" t="n">
        <v>0</v>
      </c>
      <c r="J5333" s="0" t="n">
        <v>22</v>
      </c>
      <c r="K5333" s="37" t="n">
        <f aca="false">E5333+Inputs!$B$5*F5333</f>
        <v>0</v>
      </c>
      <c r="L5333" s="37" t="n">
        <f aca="false">G5333+Inputs!$B$6*H5333</f>
        <v>0</v>
      </c>
      <c r="M5333" s="37" t="n">
        <f aca="false">I5333+Inputs!$B$7*J5333</f>
        <v>27.302</v>
      </c>
      <c r="N5333" s="37" t="n">
        <f aca="false">K5333+L5333+M5333</f>
        <v>27.302</v>
      </c>
    </row>
    <row r="5334" customFormat="false" ht="15" hidden="false" customHeight="false" outlineLevel="0" collapsed="false">
      <c r="A5334" s="0" t="s">
        <v>9</v>
      </c>
      <c r="B5334" s="0" t="s">
        <v>449</v>
      </c>
      <c r="C5334" s="15" t="n">
        <v>45931</v>
      </c>
      <c r="D5334" s="0" t="n">
        <v>1</v>
      </c>
      <c r="E5334" s="0" t="n">
        <v>0</v>
      </c>
      <c r="F5334" s="0" t="n">
        <v>0</v>
      </c>
      <c r="G5334" s="0" t="n">
        <v>0</v>
      </c>
      <c r="H5334" s="0" t="n">
        <v>0</v>
      </c>
      <c r="I5334" s="0" t="n">
        <v>0</v>
      </c>
      <c r="J5334" s="0" t="n">
        <v>21</v>
      </c>
      <c r="K5334" s="37" t="n">
        <f aca="false">E5334+Inputs!$B$5*F5334</f>
        <v>0</v>
      </c>
      <c r="L5334" s="37" t="n">
        <f aca="false">G5334+Inputs!$B$6*H5334</f>
        <v>0</v>
      </c>
      <c r="M5334" s="37" t="n">
        <f aca="false">I5334+Inputs!$B$7*J5334</f>
        <v>26.061</v>
      </c>
      <c r="N5334" s="37" t="n">
        <f aca="false">K5334+L5334+M5334</f>
        <v>26.061</v>
      </c>
    </row>
    <row r="5335" customFormat="false" ht="15" hidden="false" customHeight="false" outlineLevel="0" collapsed="false">
      <c r="A5335" s="0" t="s">
        <v>9</v>
      </c>
      <c r="B5335" s="0" t="s">
        <v>449</v>
      </c>
      <c r="C5335" s="15" t="n">
        <v>45962</v>
      </c>
      <c r="D5335" s="0" t="n">
        <v>1</v>
      </c>
      <c r="E5335" s="0" t="n">
        <v>0</v>
      </c>
      <c r="F5335" s="0" t="n">
        <v>2</v>
      </c>
      <c r="G5335" s="0" t="n">
        <v>0</v>
      </c>
      <c r="H5335" s="0" t="n">
        <v>0</v>
      </c>
      <c r="I5335" s="0" t="n">
        <v>0</v>
      </c>
      <c r="J5335" s="0" t="n">
        <v>12</v>
      </c>
      <c r="K5335" s="37" t="n">
        <f aca="false">E5335+Inputs!$B$5*F5335</f>
        <v>2.55</v>
      </c>
      <c r="L5335" s="37" t="n">
        <f aca="false">G5335+Inputs!$B$6*H5335</f>
        <v>0</v>
      </c>
      <c r="M5335" s="37" t="n">
        <f aca="false">I5335+Inputs!$B$7*J5335</f>
        <v>14.892</v>
      </c>
      <c r="N5335" s="37" t="n">
        <f aca="false">K5335+L5335+M5335</f>
        <v>17.442</v>
      </c>
    </row>
    <row r="5336" customFormat="false" ht="15" hidden="false" customHeight="false" outlineLevel="0" collapsed="false">
      <c r="A5336" s="0" t="s">
        <v>9</v>
      </c>
      <c r="B5336" s="0" t="s">
        <v>449</v>
      </c>
      <c r="C5336" s="15" t="n">
        <v>45992</v>
      </c>
      <c r="D5336" s="0" t="n">
        <v>1</v>
      </c>
      <c r="E5336" s="0" t="n">
        <v>0</v>
      </c>
      <c r="F5336" s="0" t="n">
        <v>0</v>
      </c>
      <c r="G5336" s="0" t="n">
        <v>0</v>
      </c>
      <c r="H5336" s="0" t="n">
        <v>0</v>
      </c>
      <c r="I5336" s="0" t="n">
        <v>0</v>
      </c>
      <c r="J5336" s="0" t="n">
        <v>22</v>
      </c>
      <c r="K5336" s="37" t="n">
        <f aca="false">E5336+Inputs!$B$5*F5336</f>
        <v>0</v>
      </c>
      <c r="L5336" s="37" t="n">
        <f aca="false">G5336+Inputs!$B$6*H5336</f>
        <v>0</v>
      </c>
      <c r="M5336" s="37" t="n">
        <f aca="false">I5336+Inputs!$B$7*J5336</f>
        <v>27.302</v>
      </c>
      <c r="N5336" s="37" t="n">
        <f aca="false">K5336+L5336+M5336</f>
        <v>27.302</v>
      </c>
    </row>
    <row r="5337" customFormat="false" ht="15" hidden="false" customHeight="false" outlineLevel="0" collapsed="false">
      <c r="A5337" s="0" t="s">
        <v>9</v>
      </c>
      <c r="B5337" s="0" t="s">
        <v>449</v>
      </c>
      <c r="C5337" s="15" t="n">
        <v>46023</v>
      </c>
      <c r="D5337" s="0" t="n">
        <v>1</v>
      </c>
      <c r="E5337" s="0" t="n">
        <v>0</v>
      </c>
      <c r="F5337" s="0" t="n">
        <v>0</v>
      </c>
      <c r="G5337" s="0" t="n">
        <v>0</v>
      </c>
      <c r="H5337" s="0" t="n">
        <v>0</v>
      </c>
      <c r="I5337" s="0" t="n">
        <v>0</v>
      </c>
      <c r="J5337" s="0" t="n">
        <v>14</v>
      </c>
      <c r="K5337" s="37" t="n">
        <f aca="false">E5337+Inputs!$B$5*F5337</f>
        <v>0</v>
      </c>
      <c r="L5337" s="37" t="n">
        <f aca="false">G5337+Inputs!$B$6*H5337</f>
        <v>0</v>
      </c>
      <c r="M5337" s="37" t="n">
        <f aca="false">I5337+Inputs!$B$7*J5337</f>
        <v>17.374</v>
      </c>
      <c r="N5337" s="37" t="n">
        <f aca="false">K5337+L5337+M5337</f>
        <v>17.374</v>
      </c>
    </row>
    <row r="5338" customFormat="false" ht="15" hidden="false" customHeight="false" outlineLevel="0" collapsed="false">
      <c r="A5338" s="0" t="s">
        <v>9</v>
      </c>
      <c r="B5338" s="0" t="s">
        <v>449</v>
      </c>
      <c r="C5338" s="15" t="n">
        <v>46054</v>
      </c>
      <c r="D5338" s="0" t="n">
        <v>1</v>
      </c>
      <c r="E5338" s="0" t="n">
        <v>0</v>
      </c>
      <c r="F5338" s="0" t="n">
        <v>1</v>
      </c>
      <c r="G5338" s="0" t="n">
        <v>0</v>
      </c>
      <c r="H5338" s="0" t="n">
        <v>1</v>
      </c>
      <c r="I5338" s="0" t="n">
        <v>0</v>
      </c>
      <c r="J5338" s="0" t="n">
        <v>16</v>
      </c>
      <c r="K5338" s="37" t="n">
        <f aca="false">E5338+Inputs!$B$5*F5338</f>
        <v>1.275</v>
      </c>
      <c r="L5338" s="37" t="n">
        <f aca="false">G5338+Inputs!$B$6*H5338</f>
        <v>1.275</v>
      </c>
      <c r="M5338" s="37" t="n">
        <f aca="false">I5338+Inputs!$B$7*J5338</f>
        <v>19.856</v>
      </c>
      <c r="N5338" s="37" t="n">
        <f aca="false">K5338+L5338+M5338</f>
        <v>22.406</v>
      </c>
    </row>
    <row r="5339" customFormat="false" ht="15" hidden="false" customHeight="false" outlineLevel="0" collapsed="false">
      <c r="A5339" s="0" t="s">
        <v>9</v>
      </c>
      <c r="B5339" s="0" t="s">
        <v>449</v>
      </c>
      <c r="C5339" s="15" t="n">
        <v>46082</v>
      </c>
      <c r="D5339" s="0" t="n">
        <v>1</v>
      </c>
      <c r="E5339" s="0" t="n">
        <v>0</v>
      </c>
      <c r="F5339" s="0" t="n">
        <v>0</v>
      </c>
      <c r="G5339" s="0" t="n">
        <v>0</v>
      </c>
      <c r="H5339" s="0" t="n">
        <v>0</v>
      </c>
      <c r="I5339" s="0" t="n">
        <v>0</v>
      </c>
      <c r="J5339" s="0" t="n">
        <v>17</v>
      </c>
      <c r="K5339" s="37" t="n">
        <f aca="false">E5339+Inputs!$B$5*F5339</f>
        <v>0</v>
      </c>
      <c r="L5339" s="37" t="n">
        <f aca="false">G5339+Inputs!$B$6*H5339</f>
        <v>0</v>
      </c>
      <c r="M5339" s="37" t="n">
        <f aca="false">I5339+Inputs!$B$7*J5339</f>
        <v>21.097</v>
      </c>
      <c r="N5339" s="37" t="n">
        <f aca="false">K5339+L5339+M5339</f>
        <v>21.097</v>
      </c>
    </row>
    <row r="5340" customFormat="false" ht="15" hidden="false" customHeight="false" outlineLevel="0" collapsed="false">
      <c r="A5340" s="0" t="s">
        <v>9</v>
      </c>
      <c r="B5340" s="0" t="s">
        <v>449</v>
      </c>
      <c r="C5340" s="15" t="n">
        <v>46113</v>
      </c>
      <c r="D5340" s="0" t="n">
        <v>1</v>
      </c>
      <c r="E5340" s="0" t="n">
        <v>0</v>
      </c>
      <c r="F5340" s="0" t="n">
        <v>1</v>
      </c>
      <c r="G5340" s="0" t="n">
        <v>0</v>
      </c>
      <c r="H5340" s="0" t="n">
        <v>0</v>
      </c>
      <c r="I5340" s="0" t="n">
        <v>0</v>
      </c>
      <c r="J5340" s="0" t="n">
        <v>18</v>
      </c>
      <c r="K5340" s="37" t="n">
        <f aca="false">E5340+Inputs!$B$5*F5340</f>
        <v>1.275</v>
      </c>
      <c r="L5340" s="37" t="n">
        <f aca="false">G5340+Inputs!$B$6*H5340</f>
        <v>0</v>
      </c>
      <c r="M5340" s="37" t="n">
        <f aca="false">I5340+Inputs!$B$7*J5340</f>
        <v>22.338</v>
      </c>
      <c r="N5340" s="37" t="n">
        <f aca="false">K5340+L5340+M5340</f>
        <v>23.613</v>
      </c>
    </row>
    <row r="5341" customFormat="false" ht="15" hidden="false" customHeight="false" outlineLevel="0" collapsed="false">
      <c r="A5341" s="0" t="s">
        <v>9</v>
      </c>
      <c r="B5341" s="0" t="s">
        <v>449</v>
      </c>
      <c r="C5341" s="15" t="n">
        <v>46143</v>
      </c>
      <c r="D5341" s="0" t="n">
        <v>1</v>
      </c>
      <c r="E5341" s="0" t="n">
        <v>0</v>
      </c>
      <c r="F5341" s="0" t="n">
        <v>0</v>
      </c>
      <c r="G5341" s="0" t="n">
        <v>0</v>
      </c>
      <c r="H5341" s="0" t="n">
        <v>0</v>
      </c>
      <c r="I5341" s="0" t="n">
        <v>0</v>
      </c>
      <c r="J5341" s="0" t="n">
        <v>25</v>
      </c>
      <c r="K5341" s="37" t="n">
        <f aca="false">E5341+Inputs!$B$5*F5341</f>
        <v>0</v>
      </c>
      <c r="L5341" s="37" t="n">
        <f aca="false">G5341+Inputs!$B$6*H5341</f>
        <v>0</v>
      </c>
      <c r="M5341" s="37" t="n">
        <f aca="false">I5341+Inputs!$B$7*J5341</f>
        <v>31.025</v>
      </c>
      <c r="N5341" s="37" t="n">
        <f aca="false">K5341+L5341+M5341</f>
        <v>31.025</v>
      </c>
    </row>
    <row r="5342" customFormat="false" ht="15" hidden="false" customHeight="false" outlineLevel="0" collapsed="false">
      <c r="A5342" s="0" t="s">
        <v>9</v>
      </c>
      <c r="B5342" s="0" t="s">
        <v>449</v>
      </c>
      <c r="C5342" s="15" t="n">
        <v>46174</v>
      </c>
      <c r="D5342" s="0" t="n">
        <v>1</v>
      </c>
      <c r="E5342" s="0" t="n">
        <v>0</v>
      </c>
      <c r="F5342" s="0" t="n">
        <v>0</v>
      </c>
      <c r="G5342" s="0" t="n">
        <v>0</v>
      </c>
      <c r="H5342" s="0" t="n">
        <v>0</v>
      </c>
      <c r="I5342" s="0" t="n">
        <v>0</v>
      </c>
      <c r="J5342" s="0" t="n">
        <v>21</v>
      </c>
      <c r="K5342" s="37" t="n">
        <f aca="false">E5342+Inputs!$B$5*F5342</f>
        <v>0</v>
      </c>
      <c r="L5342" s="37" t="n">
        <f aca="false">G5342+Inputs!$B$6*H5342</f>
        <v>0</v>
      </c>
      <c r="M5342" s="37" t="n">
        <f aca="false">I5342+Inputs!$B$7*J5342</f>
        <v>26.061</v>
      </c>
      <c r="N5342" s="37" t="n">
        <f aca="false">K5342+L5342+M5342</f>
        <v>26.061</v>
      </c>
    </row>
    <row r="5343" customFormat="false" ht="15" hidden="false" customHeight="false" outlineLevel="0" collapsed="false">
      <c r="A5343" s="0" t="s">
        <v>9</v>
      </c>
      <c r="B5343" s="0" t="s">
        <v>449</v>
      </c>
      <c r="C5343" s="15" t="n">
        <v>46204</v>
      </c>
      <c r="D5343" s="0" t="n">
        <v>1</v>
      </c>
      <c r="E5343" s="0" t="n">
        <v>0</v>
      </c>
      <c r="F5343" s="0" t="n">
        <v>1</v>
      </c>
      <c r="G5343" s="0" t="n">
        <v>0</v>
      </c>
      <c r="H5343" s="0" t="n">
        <v>2</v>
      </c>
      <c r="I5343" s="0" t="n">
        <v>0</v>
      </c>
      <c r="J5343" s="0" t="n">
        <v>16</v>
      </c>
      <c r="K5343" s="37" t="n">
        <f aca="false">E5343+Inputs!$B$5*F5343</f>
        <v>1.275</v>
      </c>
      <c r="L5343" s="37" t="n">
        <f aca="false">G5343+Inputs!$B$6*H5343</f>
        <v>2.55</v>
      </c>
      <c r="M5343" s="37" t="n">
        <f aca="false">I5343+Inputs!$B$7*J5343</f>
        <v>19.856</v>
      </c>
      <c r="N5343" s="37" t="n">
        <f aca="false">K5343+L5343+M5343</f>
        <v>23.681</v>
      </c>
    </row>
    <row r="5344" customFormat="false" ht="15" hidden="false" customHeight="false" outlineLevel="0" collapsed="false">
      <c r="A5344" s="0" t="s">
        <v>9</v>
      </c>
      <c r="B5344" s="0" t="s">
        <v>449</v>
      </c>
      <c r="C5344" s="15" t="n">
        <v>46235</v>
      </c>
      <c r="D5344" s="0" t="n">
        <v>1</v>
      </c>
      <c r="E5344" s="0" t="n">
        <v>0</v>
      </c>
      <c r="F5344" s="0" t="n">
        <v>1</v>
      </c>
      <c r="G5344" s="0" t="n">
        <v>0</v>
      </c>
      <c r="H5344" s="0" t="n">
        <v>0</v>
      </c>
      <c r="I5344" s="0" t="n">
        <v>0</v>
      </c>
      <c r="J5344" s="0" t="n">
        <v>10</v>
      </c>
      <c r="K5344" s="37" t="n">
        <f aca="false">E5344+Inputs!$B$5*F5344</f>
        <v>1.275</v>
      </c>
      <c r="L5344" s="37" t="n">
        <f aca="false">G5344+Inputs!$B$6*H5344</f>
        <v>0</v>
      </c>
      <c r="M5344" s="37" t="n">
        <f aca="false">I5344+Inputs!$B$7*J5344</f>
        <v>12.41</v>
      </c>
      <c r="N5344" s="37" t="n">
        <f aca="false">K5344+L5344+M5344</f>
        <v>13.685</v>
      </c>
    </row>
    <row r="5345" customFormat="false" ht="15" hidden="false" customHeight="false" outlineLevel="0" collapsed="false">
      <c r="A5345" s="0" t="s">
        <v>9</v>
      </c>
      <c r="B5345" s="0" t="s">
        <v>435</v>
      </c>
      <c r="C5345" s="15" t="n">
        <v>44927</v>
      </c>
      <c r="D5345" s="0" t="n">
        <v>5</v>
      </c>
      <c r="E5345" s="0" t="n">
        <v>0</v>
      </c>
      <c r="F5345" s="0" t="n">
        <v>29</v>
      </c>
      <c r="G5345" s="0" t="n">
        <v>0</v>
      </c>
      <c r="H5345" s="0" t="n">
        <v>0</v>
      </c>
      <c r="I5345" s="0" t="n">
        <v>0</v>
      </c>
      <c r="J5345" s="0" t="n">
        <v>143</v>
      </c>
      <c r="K5345" s="37" t="n">
        <f aca="false">E5345+Inputs!$B$5*F5345</f>
        <v>36.975</v>
      </c>
      <c r="L5345" s="37" t="n">
        <f aca="false">G5345+Inputs!$B$6*H5345</f>
        <v>0</v>
      </c>
      <c r="M5345" s="37" t="n">
        <f aca="false">I5345+Inputs!$B$7*J5345</f>
        <v>177.463</v>
      </c>
      <c r="N5345" s="37" t="n">
        <f aca="false">K5345+L5345+M5345</f>
        <v>214.438</v>
      </c>
    </row>
    <row r="5346" customFormat="false" ht="15" hidden="false" customHeight="false" outlineLevel="0" collapsed="false">
      <c r="A5346" s="0" t="s">
        <v>9</v>
      </c>
      <c r="B5346" s="0" t="s">
        <v>435</v>
      </c>
      <c r="C5346" s="15" t="n">
        <v>44958</v>
      </c>
      <c r="D5346" s="0" t="n">
        <v>5</v>
      </c>
      <c r="E5346" s="0" t="n">
        <v>0</v>
      </c>
      <c r="F5346" s="0" t="n">
        <v>39</v>
      </c>
      <c r="G5346" s="0" t="n">
        <v>0</v>
      </c>
      <c r="H5346" s="0" t="n">
        <v>1</v>
      </c>
      <c r="I5346" s="0" t="n">
        <v>0</v>
      </c>
      <c r="J5346" s="0" t="n">
        <v>142</v>
      </c>
      <c r="K5346" s="37" t="n">
        <f aca="false">E5346+Inputs!$B$5*F5346</f>
        <v>49.725</v>
      </c>
      <c r="L5346" s="37" t="n">
        <f aca="false">G5346+Inputs!$B$6*H5346</f>
        <v>1.275</v>
      </c>
      <c r="M5346" s="37" t="n">
        <f aca="false">I5346+Inputs!$B$7*J5346</f>
        <v>176.222</v>
      </c>
      <c r="N5346" s="37" t="n">
        <f aca="false">K5346+L5346+M5346</f>
        <v>227.222</v>
      </c>
    </row>
    <row r="5347" customFormat="false" ht="15" hidden="false" customHeight="false" outlineLevel="0" collapsed="false">
      <c r="A5347" s="0" t="s">
        <v>9</v>
      </c>
      <c r="B5347" s="0" t="s">
        <v>435</v>
      </c>
      <c r="C5347" s="15" t="n">
        <v>44986</v>
      </c>
      <c r="D5347" s="0" t="n">
        <v>5</v>
      </c>
      <c r="E5347" s="0" t="n">
        <v>0</v>
      </c>
      <c r="F5347" s="0" t="n">
        <v>9</v>
      </c>
      <c r="G5347" s="0" t="n">
        <v>0</v>
      </c>
      <c r="H5347" s="0" t="n">
        <v>0</v>
      </c>
      <c r="I5347" s="0" t="n">
        <v>0</v>
      </c>
      <c r="J5347" s="0" t="n">
        <v>23</v>
      </c>
      <c r="K5347" s="37" t="n">
        <f aca="false">E5347+Inputs!$B$5*F5347</f>
        <v>11.475</v>
      </c>
      <c r="L5347" s="37" t="n">
        <f aca="false">G5347+Inputs!$B$6*H5347</f>
        <v>0</v>
      </c>
      <c r="M5347" s="37" t="n">
        <f aca="false">I5347+Inputs!$B$7*J5347</f>
        <v>28.543</v>
      </c>
      <c r="N5347" s="37" t="n">
        <f aca="false">K5347+L5347+M5347</f>
        <v>40.018</v>
      </c>
    </row>
    <row r="5348" customFormat="false" ht="15" hidden="false" customHeight="false" outlineLevel="0" collapsed="false">
      <c r="A5348" s="0" t="s">
        <v>9</v>
      </c>
      <c r="B5348" s="0" t="s">
        <v>435</v>
      </c>
      <c r="C5348" s="15" t="n">
        <v>45017</v>
      </c>
      <c r="D5348" s="0" t="n">
        <v>5</v>
      </c>
      <c r="E5348" s="0" t="n">
        <v>0</v>
      </c>
      <c r="F5348" s="0" t="n">
        <v>9</v>
      </c>
      <c r="G5348" s="0" t="n">
        <v>0</v>
      </c>
      <c r="H5348" s="0" t="n">
        <v>0</v>
      </c>
      <c r="I5348" s="0" t="n">
        <v>0</v>
      </c>
      <c r="J5348" s="0" t="n">
        <v>49</v>
      </c>
      <c r="K5348" s="37" t="n">
        <f aca="false">E5348+Inputs!$B$5*F5348</f>
        <v>11.475</v>
      </c>
      <c r="L5348" s="37" t="n">
        <f aca="false">G5348+Inputs!$B$6*H5348</f>
        <v>0</v>
      </c>
      <c r="M5348" s="37" t="n">
        <f aca="false">I5348+Inputs!$B$7*J5348</f>
        <v>60.809</v>
      </c>
      <c r="N5348" s="37" t="n">
        <f aca="false">K5348+L5348+M5348</f>
        <v>72.284</v>
      </c>
    </row>
    <row r="5349" customFormat="false" ht="15" hidden="false" customHeight="false" outlineLevel="0" collapsed="false">
      <c r="A5349" s="0" t="s">
        <v>9</v>
      </c>
      <c r="B5349" s="0" t="s">
        <v>435</v>
      </c>
      <c r="C5349" s="15" t="n">
        <v>45047</v>
      </c>
      <c r="D5349" s="0" t="n">
        <v>5</v>
      </c>
      <c r="E5349" s="0" t="n">
        <v>0</v>
      </c>
      <c r="F5349" s="0" t="n">
        <v>47</v>
      </c>
      <c r="G5349" s="0" t="n">
        <v>0</v>
      </c>
      <c r="H5349" s="0" t="n">
        <v>7</v>
      </c>
      <c r="I5349" s="0" t="n">
        <v>0</v>
      </c>
      <c r="J5349" s="0" t="n">
        <v>184</v>
      </c>
      <c r="K5349" s="37" t="n">
        <f aca="false">E5349+Inputs!$B$5*F5349</f>
        <v>59.925</v>
      </c>
      <c r="L5349" s="37" t="n">
        <f aca="false">G5349+Inputs!$B$6*H5349</f>
        <v>8.925</v>
      </c>
      <c r="M5349" s="37" t="n">
        <f aca="false">I5349+Inputs!$B$7*J5349</f>
        <v>228.344</v>
      </c>
      <c r="N5349" s="37" t="n">
        <f aca="false">K5349+L5349+M5349</f>
        <v>297.194</v>
      </c>
    </row>
    <row r="5350" customFormat="false" ht="15" hidden="false" customHeight="false" outlineLevel="0" collapsed="false">
      <c r="A5350" s="0" t="s">
        <v>9</v>
      </c>
      <c r="B5350" s="0" t="s">
        <v>435</v>
      </c>
      <c r="C5350" s="15" t="n">
        <v>45078</v>
      </c>
      <c r="D5350" s="0" t="n">
        <v>5</v>
      </c>
      <c r="E5350" s="0" t="n">
        <v>0</v>
      </c>
      <c r="F5350" s="0" t="n">
        <v>51</v>
      </c>
      <c r="G5350" s="0" t="n">
        <v>0</v>
      </c>
      <c r="H5350" s="0" t="n">
        <v>2</v>
      </c>
      <c r="I5350" s="0" t="n">
        <v>0</v>
      </c>
      <c r="J5350" s="0" t="n">
        <v>213</v>
      </c>
      <c r="K5350" s="37" t="n">
        <f aca="false">E5350+Inputs!$B$5*F5350</f>
        <v>65.025</v>
      </c>
      <c r="L5350" s="37" t="n">
        <f aca="false">G5350+Inputs!$B$6*H5350</f>
        <v>2.55</v>
      </c>
      <c r="M5350" s="37" t="n">
        <f aca="false">I5350+Inputs!$B$7*J5350</f>
        <v>264.333</v>
      </c>
      <c r="N5350" s="37" t="n">
        <f aca="false">K5350+L5350+M5350</f>
        <v>331.908</v>
      </c>
    </row>
    <row r="5351" customFormat="false" ht="15" hidden="false" customHeight="false" outlineLevel="0" collapsed="false">
      <c r="A5351" s="0" t="s">
        <v>9</v>
      </c>
      <c r="B5351" s="0" t="s">
        <v>435</v>
      </c>
      <c r="C5351" s="15" t="n">
        <v>45108</v>
      </c>
      <c r="D5351" s="0" t="n">
        <v>5</v>
      </c>
      <c r="E5351" s="0" t="n">
        <v>0</v>
      </c>
      <c r="F5351" s="0" t="n">
        <v>28</v>
      </c>
      <c r="G5351" s="0" t="n">
        <v>0</v>
      </c>
      <c r="H5351" s="0" t="n">
        <v>5</v>
      </c>
      <c r="I5351" s="0" t="n">
        <v>0</v>
      </c>
      <c r="J5351" s="0" t="n">
        <v>183</v>
      </c>
      <c r="K5351" s="37" t="n">
        <f aca="false">E5351+Inputs!$B$5*F5351</f>
        <v>35.7</v>
      </c>
      <c r="L5351" s="37" t="n">
        <f aca="false">G5351+Inputs!$B$6*H5351</f>
        <v>6.375</v>
      </c>
      <c r="M5351" s="37" t="n">
        <f aca="false">I5351+Inputs!$B$7*J5351</f>
        <v>227.103</v>
      </c>
      <c r="N5351" s="37" t="n">
        <f aca="false">K5351+L5351+M5351</f>
        <v>269.178</v>
      </c>
    </row>
    <row r="5352" customFormat="false" ht="15" hidden="false" customHeight="false" outlineLevel="0" collapsed="false">
      <c r="A5352" s="0" t="s">
        <v>9</v>
      </c>
      <c r="B5352" s="0" t="s">
        <v>435</v>
      </c>
      <c r="C5352" s="15" t="n">
        <v>45139</v>
      </c>
      <c r="D5352" s="0" t="n">
        <v>5</v>
      </c>
      <c r="E5352" s="0" t="n">
        <v>0</v>
      </c>
      <c r="F5352" s="0" t="n">
        <v>46</v>
      </c>
      <c r="G5352" s="0" t="n">
        <v>0</v>
      </c>
      <c r="H5352" s="0" t="n">
        <v>8</v>
      </c>
      <c r="I5352" s="0" t="n">
        <v>0</v>
      </c>
      <c r="J5352" s="0" t="n">
        <v>235</v>
      </c>
      <c r="K5352" s="37" t="n">
        <f aca="false">E5352+Inputs!$B$5*F5352</f>
        <v>58.65</v>
      </c>
      <c r="L5352" s="37" t="n">
        <f aca="false">G5352+Inputs!$B$6*H5352</f>
        <v>10.2</v>
      </c>
      <c r="M5352" s="37" t="n">
        <f aca="false">I5352+Inputs!$B$7*J5352</f>
        <v>291.635</v>
      </c>
      <c r="N5352" s="37" t="n">
        <f aca="false">K5352+L5352+M5352</f>
        <v>360.485</v>
      </c>
    </row>
    <row r="5353" customFormat="false" ht="15" hidden="false" customHeight="false" outlineLevel="0" collapsed="false">
      <c r="A5353" s="0" t="s">
        <v>9</v>
      </c>
      <c r="B5353" s="0" t="s">
        <v>435</v>
      </c>
      <c r="C5353" s="15" t="n">
        <v>45170</v>
      </c>
      <c r="D5353" s="0" t="n">
        <v>5</v>
      </c>
      <c r="E5353" s="0" t="n">
        <v>0</v>
      </c>
      <c r="F5353" s="0" t="n">
        <v>51</v>
      </c>
      <c r="G5353" s="0" t="n">
        <v>0</v>
      </c>
      <c r="H5353" s="0" t="n">
        <v>11</v>
      </c>
      <c r="I5353" s="0" t="n">
        <v>0</v>
      </c>
      <c r="J5353" s="0" t="n">
        <v>223</v>
      </c>
      <c r="K5353" s="37" t="n">
        <f aca="false">E5353+Inputs!$B$5*F5353</f>
        <v>65.025</v>
      </c>
      <c r="L5353" s="37" t="n">
        <f aca="false">G5353+Inputs!$B$6*H5353</f>
        <v>14.025</v>
      </c>
      <c r="M5353" s="37" t="n">
        <f aca="false">I5353+Inputs!$B$7*J5353</f>
        <v>276.743</v>
      </c>
      <c r="N5353" s="37" t="n">
        <f aca="false">K5353+L5353+M5353</f>
        <v>355.793</v>
      </c>
    </row>
    <row r="5354" customFormat="false" ht="15" hidden="false" customHeight="false" outlineLevel="0" collapsed="false">
      <c r="A5354" s="0" t="s">
        <v>9</v>
      </c>
      <c r="B5354" s="0" t="s">
        <v>435</v>
      </c>
      <c r="C5354" s="15" t="n">
        <v>45200</v>
      </c>
      <c r="D5354" s="0" t="n">
        <v>5</v>
      </c>
      <c r="E5354" s="0" t="n">
        <v>0</v>
      </c>
      <c r="F5354" s="0" t="n">
        <v>43</v>
      </c>
      <c r="G5354" s="0" t="n">
        <v>0</v>
      </c>
      <c r="H5354" s="0" t="n">
        <v>8</v>
      </c>
      <c r="I5354" s="0" t="n">
        <v>0</v>
      </c>
      <c r="J5354" s="0" t="n">
        <v>219</v>
      </c>
      <c r="K5354" s="37" t="n">
        <f aca="false">E5354+Inputs!$B$5*F5354</f>
        <v>54.825</v>
      </c>
      <c r="L5354" s="37" t="n">
        <f aca="false">G5354+Inputs!$B$6*H5354</f>
        <v>10.2</v>
      </c>
      <c r="M5354" s="37" t="n">
        <f aca="false">I5354+Inputs!$B$7*J5354</f>
        <v>271.779</v>
      </c>
      <c r="N5354" s="37" t="n">
        <f aca="false">K5354+L5354+M5354</f>
        <v>336.804</v>
      </c>
    </row>
    <row r="5355" customFormat="false" ht="15" hidden="false" customHeight="false" outlineLevel="0" collapsed="false">
      <c r="A5355" s="0" t="s">
        <v>9</v>
      </c>
      <c r="B5355" s="0" t="s">
        <v>435</v>
      </c>
      <c r="C5355" s="15" t="n">
        <v>45231</v>
      </c>
      <c r="D5355" s="0" t="n">
        <v>5</v>
      </c>
      <c r="E5355" s="0" t="n">
        <v>0</v>
      </c>
      <c r="F5355" s="0" t="n">
        <v>49</v>
      </c>
      <c r="G5355" s="0" t="n">
        <v>0</v>
      </c>
      <c r="H5355" s="0" t="n">
        <v>5</v>
      </c>
      <c r="I5355" s="0" t="n">
        <v>0</v>
      </c>
      <c r="J5355" s="0" t="n">
        <v>177</v>
      </c>
      <c r="K5355" s="37" t="n">
        <f aca="false">E5355+Inputs!$B$5*F5355</f>
        <v>62.475</v>
      </c>
      <c r="L5355" s="37" t="n">
        <f aca="false">G5355+Inputs!$B$6*H5355</f>
        <v>6.375</v>
      </c>
      <c r="M5355" s="37" t="n">
        <f aca="false">I5355+Inputs!$B$7*J5355</f>
        <v>219.657</v>
      </c>
      <c r="N5355" s="37" t="n">
        <f aca="false">K5355+L5355+M5355</f>
        <v>288.507</v>
      </c>
    </row>
    <row r="5356" customFormat="false" ht="15" hidden="false" customHeight="false" outlineLevel="0" collapsed="false">
      <c r="A5356" s="0" t="s">
        <v>9</v>
      </c>
      <c r="B5356" s="0" t="s">
        <v>435</v>
      </c>
      <c r="C5356" s="15" t="n">
        <v>45261</v>
      </c>
      <c r="D5356" s="0" t="n">
        <v>5</v>
      </c>
      <c r="E5356" s="0" t="n">
        <v>0</v>
      </c>
      <c r="F5356" s="0" t="n">
        <v>31</v>
      </c>
      <c r="G5356" s="0" t="n">
        <v>0</v>
      </c>
      <c r="H5356" s="0" t="n">
        <v>3</v>
      </c>
      <c r="I5356" s="0" t="n">
        <v>0</v>
      </c>
      <c r="J5356" s="0" t="n">
        <v>166</v>
      </c>
      <c r="K5356" s="37" t="n">
        <f aca="false">E5356+Inputs!$B$5*F5356</f>
        <v>39.525</v>
      </c>
      <c r="L5356" s="37" t="n">
        <f aca="false">G5356+Inputs!$B$6*H5356</f>
        <v>3.825</v>
      </c>
      <c r="M5356" s="37" t="n">
        <f aca="false">I5356+Inputs!$B$7*J5356</f>
        <v>206.006</v>
      </c>
      <c r="N5356" s="37" t="n">
        <f aca="false">K5356+L5356+M5356</f>
        <v>249.356</v>
      </c>
    </row>
    <row r="5357" customFormat="false" ht="15" hidden="false" customHeight="false" outlineLevel="0" collapsed="false">
      <c r="A5357" s="0" t="s">
        <v>9</v>
      </c>
      <c r="B5357" s="0" t="s">
        <v>435</v>
      </c>
      <c r="C5357" s="15" t="n">
        <v>45292</v>
      </c>
      <c r="D5357" s="0" t="n">
        <v>5</v>
      </c>
      <c r="E5357" s="0" t="n">
        <v>0</v>
      </c>
      <c r="F5357" s="0" t="n">
        <v>21</v>
      </c>
      <c r="G5357" s="0" t="n">
        <v>0</v>
      </c>
      <c r="H5357" s="0" t="n">
        <v>3</v>
      </c>
      <c r="I5357" s="0" t="n">
        <v>0</v>
      </c>
      <c r="J5357" s="0" t="n">
        <v>172</v>
      </c>
      <c r="K5357" s="37" t="n">
        <f aca="false">E5357+Inputs!$B$5*F5357</f>
        <v>26.775</v>
      </c>
      <c r="L5357" s="37" t="n">
        <f aca="false">G5357+Inputs!$B$6*H5357</f>
        <v>3.825</v>
      </c>
      <c r="M5357" s="37" t="n">
        <f aca="false">I5357+Inputs!$B$7*J5357</f>
        <v>213.452</v>
      </c>
      <c r="N5357" s="37" t="n">
        <f aca="false">K5357+L5357+M5357</f>
        <v>244.052</v>
      </c>
    </row>
    <row r="5358" customFormat="false" ht="15" hidden="false" customHeight="false" outlineLevel="0" collapsed="false">
      <c r="A5358" s="0" t="s">
        <v>9</v>
      </c>
      <c r="B5358" s="0" t="s">
        <v>435</v>
      </c>
      <c r="C5358" s="15" t="n">
        <v>45323</v>
      </c>
      <c r="D5358" s="0" t="n">
        <v>5</v>
      </c>
      <c r="E5358" s="0" t="n">
        <v>0</v>
      </c>
      <c r="F5358" s="0" t="n">
        <v>5</v>
      </c>
      <c r="G5358" s="0" t="n">
        <v>0</v>
      </c>
      <c r="H5358" s="0" t="n">
        <v>1</v>
      </c>
      <c r="I5358" s="0" t="n">
        <v>0</v>
      </c>
      <c r="J5358" s="0" t="n">
        <v>15</v>
      </c>
      <c r="K5358" s="37" t="n">
        <f aca="false">E5358+Inputs!$B$5*F5358</f>
        <v>6.375</v>
      </c>
      <c r="L5358" s="37" t="n">
        <f aca="false">G5358+Inputs!$B$6*H5358</f>
        <v>1.275</v>
      </c>
      <c r="M5358" s="37" t="n">
        <f aca="false">I5358+Inputs!$B$7*J5358</f>
        <v>18.615</v>
      </c>
      <c r="N5358" s="37" t="n">
        <f aca="false">K5358+L5358+M5358</f>
        <v>26.265</v>
      </c>
    </row>
    <row r="5359" customFormat="false" ht="15" hidden="false" customHeight="false" outlineLevel="0" collapsed="false">
      <c r="A5359" s="0" t="s">
        <v>9</v>
      </c>
      <c r="B5359" s="0" t="s">
        <v>435</v>
      </c>
      <c r="C5359" s="15" t="n">
        <v>45352</v>
      </c>
      <c r="D5359" s="0" t="n">
        <v>5</v>
      </c>
      <c r="E5359" s="0" t="n">
        <v>0</v>
      </c>
      <c r="F5359" s="0" t="n">
        <v>12</v>
      </c>
      <c r="G5359" s="0" t="n">
        <v>0</v>
      </c>
      <c r="H5359" s="0" t="n">
        <v>1</v>
      </c>
      <c r="I5359" s="0" t="n">
        <v>0</v>
      </c>
      <c r="J5359" s="0" t="n">
        <v>51</v>
      </c>
      <c r="K5359" s="37" t="n">
        <f aca="false">E5359+Inputs!$B$5*F5359</f>
        <v>15.3</v>
      </c>
      <c r="L5359" s="37" t="n">
        <f aca="false">G5359+Inputs!$B$6*H5359</f>
        <v>1.275</v>
      </c>
      <c r="M5359" s="37" t="n">
        <f aca="false">I5359+Inputs!$B$7*J5359</f>
        <v>63.291</v>
      </c>
      <c r="N5359" s="37" t="n">
        <f aca="false">K5359+L5359+M5359</f>
        <v>79.866</v>
      </c>
    </row>
    <row r="5360" customFormat="false" ht="15" hidden="false" customHeight="false" outlineLevel="0" collapsed="false">
      <c r="A5360" s="0" t="s">
        <v>9</v>
      </c>
      <c r="B5360" s="0" t="s">
        <v>435</v>
      </c>
      <c r="C5360" s="15" t="n">
        <v>45383</v>
      </c>
      <c r="D5360" s="0" t="n">
        <v>5</v>
      </c>
      <c r="E5360" s="0" t="n">
        <v>0</v>
      </c>
      <c r="F5360" s="0" t="n">
        <v>23</v>
      </c>
      <c r="G5360" s="0" t="n">
        <v>0</v>
      </c>
      <c r="H5360" s="0" t="n">
        <v>1</v>
      </c>
      <c r="I5360" s="0" t="n">
        <v>0</v>
      </c>
      <c r="J5360" s="0" t="n">
        <v>138</v>
      </c>
      <c r="K5360" s="37" t="n">
        <f aca="false">E5360+Inputs!$B$5*F5360</f>
        <v>29.325</v>
      </c>
      <c r="L5360" s="37" t="n">
        <f aca="false">G5360+Inputs!$B$6*H5360</f>
        <v>1.275</v>
      </c>
      <c r="M5360" s="37" t="n">
        <f aca="false">I5360+Inputs!$B$7*J5360</f>
        <v>171.258</v>
      </c>
      <c r="N5360" s="37" t="n">
        <f aca="false">K5360+L5360+M5360</f>
        <v>201.858</v>
      </c>
    </row>
    <row r="5361" customFormat="false" ht="15" hidden="false" customHeight="false" outlineLevel="0" collapsed="false">
      <c r="A5361" s="0" t="s">
        <v>9</v>
      </c>
      <c r="B5361" s="0" t="s">
        <v>435</v>
      </c>
      <c r="C5361" s="15" t="n">
        <v>45413</v>
      </c>
      <c r="D5361" s="0" t="n">
        <v>5</v>
      </c>
      <c r="E5361" s="0" t="n">
        <v>0</v>
      </c>
      <c r="F5361" s="0" t="n">
        <v>41</v>
      </c>
      <c r="G5361" s="0" t="n">
        <v>0</v>
      </c>
      <c r="H5361" s="0" t="n">
        <v>1</v>
      </c>
      <c r="I5361" s="0" t="n">
        <v>0</v>
      </c>
      <c r="J5361" s="0" t="n">
        <v>133</v>
      </c>
      <c r="K5361" s="37" t="n">
        <f aca="false">E5361+Inputs!$B$5*F5361</f>
        <v>52.275</v>
      </c>
      <c r="L5361" s="37" t="n">
        <f aca="false">G5361+Inputs!$B$6*H5361</f>
        <v>1.275</v>
      </c>
      <c r="M5361" s="37" t="n">
        <f aca="false">I5361+Inputs!$B$7*J5361</f>
        <v>165.053</v>
      </c>
      <c r="N5361" s="37" t="n">
        <f aca="false">K5361+L5361+M5361</f>
        <v>218.603</v>
      </c>
    </row>
    <row r="5362" customFormat="false" ht="15" hidden="false" customHeight="false" outlineLevel="0" collapsed="false">
      <c r="A5362" s="0" t="s">
        <v>9</v>
      </c>
      <c r="B5362" s="0" t="s">
        <v>435</v>
      </c>
      <c r="C5362" s="15" t="n">
        <v>45444</v>
      </c>
      <c r="D5362" s="0" t="n">
        <v>5</v>
      </c>
      <c r="E5362" s="0" t="n">
        <v>0</v>
      </c>
      <c r="F5362" s="0" t="n">
        <v>54</v>
      </c>
      <c r="G5362" s="0" t="n">
        <v>0</v>
      </c>
      <c r="H5362" s="0" t="n">
        <v>9</v>
      </c>
      <c r="I5362" s="0" t="n">
        <v>0</v>
      </c>
      <c r="J5362" s="0" t="n">
        <v>218</v>
      </c>
      <c r="K5362" s="37" t="n">
        <f aca="false">E5362+Inputs!$B$5*F5362</f>
        <v>68.85</v>
      </c>
      <c r="L5362" s="37" t="n">
        <f aca="false">G5362+Inputs!$B$6*H5362</f>
        <v>11.475</v>
      </c>
      <c r="M5362" s="37" t="n">
        <f aca="false">I5362+Inputs!$B$7*J5362</f>
        <v>270.538</v>
      </c>
      <c r="N5362" s="37" t="n">
        <f aca="false">K5362+L5362+M5362</f>
        <v>350.863</v>
      </c>
    </row>
    <row r="5363" customFormat="false" ht="15" hidden="false" customHeight="false" outlineLevel="0" collapsed="false">
      <c r="A5363" s="0" t="s">
        <v>9</v>
      </c>
      <c r="B5363" s="0" t="s">
        <v>435</v>
      </c>
      <c r="C5363" s="15" t="n">
        <v>45474</v>
      </c>
      <c r="D5363" s="0" t="n">
        <v>5</v>
      </c>
      <c r="E5363" s="0" t="n">
        <v>0</v>
      </c>
      <c r="F5363" s="0" t="n">
        <v>31</v>
      </c>
      <c r="G5363" s="0" t="n">
        <v>0</v>
      </c>
      <c r="H5363" s="0" t="n">
        <v>9</v>
      </c>
      <c r="I5363" s="0" t="n">
        <v>0</v>
      </c>
      <c r="J5363" s="0" t="n">
        <v>191</v>
      </c>
      <c r="K5363" s="37" t="n">
        <f aca="false">E5363+Inputs!$B$5*F5363</f>
        <v>39.525</v>
      </c>
      <c r="L5363" s="37" t="n">
        <f aca="false">G5363+Inputs!$B$6*H5363</f>
        <v>11.475</v>
      </c>
      <c r="M5363" s="37" t="n">
        <f aca="false">I5363+Inputs!$B$7*J5363</f>
        <v>237.031</v>
      </c>
      <c r="N5363" s="37" t="n">
        <f aca="false">K5363+L5363+M5363</f>
        <v>288.031</v>
      </c>
    </row>
    <row r="5364" customFormat="false" ht="15" hidden="false" customHeight="false" outlineLevel="0" collapsed="false">
      <c r="A5364" s="0" t="s">
        <v>9</v>
      </c>
      <c r="B5364" s="0" t="s">
        <v>435</v>
      </c>
      <c r="C5364" s="15" t="n">
        <v>45505</v>
      </c>
      <c r="D5364" s="0" t="n">
        <v>5</v>
      </c>
      <c r="E5364" s="0" t="n">
        <v>0</v>
      </c>
      <c r="F5364" s="0" t="n">
        <v>34</v>
      </c>
      <c r="G5364" s="0" t="n">
        <v>0</v>
      </c>
      <c r="H5364" s="0" t="n">
        <v>10</v>
      </c>
      <c r="I5364" s="0" t="n">
        <v>0</v>
      </c>
      <c r="J5364" s="0" t="n">
        <v>161</v>
      </c>
      <c r="K5364" s="37" t="n">
        <f aca="false">E5364+Inputs!$B$5*F5364</f>
        <v>43.35</v>
      </c>
      <c r="L5364" s="37" t="n">
        <f aca="false">G5364+Inputs!$B$6*H5364</f>
        <v>12.75</v>
      </c>
      <c r="M5364" s="37" t="n">
        <f aca="false">I5364+Inputs!$B$7*J5364</f>
        <v>199.801</v>
      </c>
      <c r="N5364" s="37" t="n">
        <f aca="false">K5364+L5364+M5364</f>
        <v>255.901</v>
      </c>
    </row>
    <row r="5365" customFormat="false" ht="15" hidden="false" customHeight="false" outlineLevel="0" collapsed="false">
      <c r="A5365" s="0" t="s">
        <v>9</v>
      </c>
      <c r="B5365" s="0" t="s">
        <v>435</v>
      </c>
      <c r="C5365" s="15" t="n">
        <v>45536</v>
      </c>
      <c r="D5365" s="0" t="n">
        <v>5</v>
      </c>
      <c r="E5365" s="0" t="n">
        <v>0</v>
      </c>
      <c r="F5365" s="0" t="n">
        <v>30</v>
      </c>
      <c r="G5365" s="0" t="n">
        <v>0</v>
      </c>
      <c r="H5365" s="0" t="n">
        <v>7</v>
      </c>
      <c r="I5365" s="0" t="n">
        <v>0</v>
      </c>
      <c r="J5365" s="0" t="n">
        <v>192</v>
      </c>
      <c r="K5365" s="37" t="n">
        <f aca="false">E5365+Inputs!$B$5*F5365</f>
        <v>38.25</v>
      </c>
      <c r="L5365" s="37" t="n">
        <f aca="false">G5365+Inputs!$B$6*H5365</f>
        <v>8.925</v>
      </c>
      <c r="M5365" s="37" t="n">
        <f aca="false">I5365+Inputs!$B$7*J5365</f>
        <v>238.272</v>
      </c>
      <c r="N5365" s="37" t="n">
        <f aca="false">K5365+L5365+M5365</f>
        <v>285.447</v>
      </c>
    </row>
    <row r="5366" customFormat="false" ht="15" hidden="false" customHeight="false" outlineLevel="0" collapsed="false">
      <c r="A5366" s="0" t="s">
        <v>9</v>
      </c>
      <c r="B5366" s="0" t="s">
        <v>435</v>
      </c>
      <c r="C5366" s="15" t="n">
        <v>45566</v>
      </c>
      <c r="D5366" s="0" t="n">
        <v>5</v>
      </c>
      <c r="E5366" s="0" t="n">
        <v>0</v>
      </c>
      <c r="F5366" s="0" t="n">
        <v>32</v>
      </c>
      <c r="G5366" s="0" t="n">
        <v>0</v>
      </c>
      <c r="H5366" s="0" t="n">
        <v>11</v>
      </c>
      <c r="I5366" s="0" t="n">
        <v>0</v>
      </c>
      <c r="J5366" s="0" t="n">
        <v>174</v>
      </c>
      <c r="K5366" s="37" t="n">
        <f aca="false">E5366+Inputs!$B$5*F5366</f>
        <v>40.8</v>
      </c>
      <c r="L5366" s="37" t="n">
        <f aca="false">G5366+Inputs!$B$6*H5366</f>
        <v>14.025</v>
      </c>
      <c r="M5366" s="37" t="n">
        <f aca="false">I5366+Inputs!$B$7*J5366</f>
        <v>215.934</v>
      </c>
      <c r="N5366" s="37" t="n">
        <f aca="false">K5366+L5366+M5366</f>
        <v>270.759</v>
      </c>
    </row>
    <row r="5367" customFormat="false" ht="15" hidden="false" customHeight="false" outlineLevel="0" collapsed="false">
      <c r="A5367" s="0" t="s">
        <v>9</v>
      </c>
      <c r="B5367" s="0" t="s">
        <v>435</v>
      </c>
      <c r="C5367" s="15" t="n">
        <v>45597</v>
      </c>
      <c r="D5367" s="0" t="n">
        <v>5</v>
      </c>
      <c r="E5367" s="0" t="n">
        <v>0</v>
      </c>
      <c r="F5367" s="0" t="n">
        <v>35</v>
      </c>
      <c r="G5367" s="0" t="n">
        <v>0</v>
      </c>
      <c r="H5367" s="0" t="n">
        <v>10</v>
      </c>
      <c r="I5367" s="0" t="n">
        <v>0</v>
      </c>
      <c r="J5367" s="0" t="n">
        <v>180</v>
      </c>
      <c r="K5367" s="37" t="n">
        <f aca="false">E5367+Inputs!$B$5*F5367</f>
        <v>44.625</v>
      </c>
      <c r="L5367" s="37" t="n">
        <f aca="false">G5367+Inputs!$B$6*H5367</f>
        <v>12.75</v>
      </c>
      <c r="M5367" s="37" t="n">
        <f aca="false">I5367+Inputs!$B$7*J5367</f>
        <v>223.38</v>
      </c>
      <c r="N5367" s="37" t="n">
        <f aca="false">K5367+L5367+M5367</f>
        <v>280.755</v>
      </c>
    </row>
    <row r="5368" customFormat="false" ht="15" hidden="false" customHeight="false" outlineLevel="0" collapsed="false">
      <c r="A5368" s="0" t="s">
        <v>9</v>
      </c>
      <c r="B5368" s="0" t="s">
        <v>435</v>
      </c>
      <c r="C5368" s="15" t="n">
        <v>45627</v>
      </c>
      <c r="D5368" s="0" t="n">
        <v>5</v>
      </c>
      <c r="E5368" s="0" t="n">
        <v>0</v>
      </c>
      <c r="F5368" s="0" t="n">
        <v>48</v>
      </c>
      <c r="G5368" s="0" t="n">
        <v>0</v>
      </c>
      <c r="H5368" s="0" t="n">
        <v>3</v>
      </c>
      <c r="I5368" s="0" t="n">
        <v>0</v>
      </c>
      <c r="J5368" s="0" t="n">
        <v>158</v>
      </c>
      <c r="K5368" s="37" t="n">
        <f aca="false">E5368+Inputs!$B$5*F5368</f>
        <v>61.2</v>
      </c>
      <c r="L5368" s="37" t="n">
        <f aca="false">G5368+Inputs!$B$6*H5368</f>
        <v>3.825</v>
      </c>
      <c r="M5368" s="37" t="n">
        <f aca="false">I5368+Inputs!$B$7*J5368</f>
        <v>196.078</v>
      </c>
      <c r="N5368" s="37" t="n">
        <f aca="false">K5368+L5368+M5368</f>
        <v>261.103</v>
      </c>
    </row>
    <row r="5369" customFormat="false" ht="15" hidden="false" customHeight="false" outlineLevel="0" collapsed="false">
      <c r="A5369" s="0" t="s">
        <v>9</v>
      </c>
      <c r="B5369" s="0" t="s">
        <v>435</v>
      </c>
      <c r="C5369" s="15" t="n">
        <v>45658</v>
      </c>
      <c r="D5369" s="0" t="n">
        <v>5</v>
      </c>
      <c r="E5369" s="0" t="n">
        <v>0</v>
      </c>
      <c r="F5369" s="0" t="n">
        <v>19</v>
      </c>
      <c r="G5369" s="0" t="n">
        <v>0</v>
      </c>
      <c r="H5369" s="0" t="n">
        <v>4</v>
      </c>
      <c r="I5369" s="0" t="n">
        <v>0</v>
      </c>
      <c r="J5369" s="0" t="n">
        <v>137</v>
      </c>
      <c r="K5369" s="37" t="n">
        <f aca="false">E5369+Inputs!$B$5*F5369</f>
        <v>24.225</v>
      </c>
      <c r="L5369" s="37" t="n">
        <f aca="false">G5369+Inputs!$B$6*H5369</f>
        <v>5.1</v>
      </c>
      <c r="M5369" s="37" t="n">
        <f aca="false">I5369+Inputs!$B$7*J5369</f>
        <v>170.017</v>
      </c>
      <c r="N5369" s="37" t="n">
        <f aca="false">K5369+L5369+M5369</f>
        <v>199.342</v>
      </c>
    </row>
    <row r="5370" customFormat="false" ht="15" hidden="false" customHeight="false" outlineLevel="0" collapsed="false">
      <c r="A5370" s="0" t="s">
        <v>9</v>
      </c>
      <c r="B5370" s="0" t="s">
        <v>435</v>
      </c>
      <c r="C5370" s="15" t="n">
        <v>45689</v>
      </c>
      <c r="D5370" s="0" t="n">
        <v>5</v>
      </c>
      <c r="E5370" s="0" t="n">
        <v>0</v>
      </c>
      <c r="F5370" s="0" t="n">
        <v>35</v>
      </c>
      <c r="G5370" s="0" t="n">
        <v>0</v>
      </c>
      <c r="H5370" s="0" t="n">
        <v>13</v>
      </c>
      <c r="I5370" s="0" t="n">
        <v>0</v>
      </c>
      <c r="J5370" s="0" t="n">
        <v>196</v>
      </c>
      <c r="K5370" s="37" t="n">
        <f aca="false">E5370+Inputs!$B$5*F5370</f>
        <v>44.625</v>
      </c>
      <c r="L5370" s="37" t="n">
        <f aca="false">G5370+Inputs!$B$6*H5370</f>
        <v>16.575</v>
      </c>
      <c r="M5370" s="37" t="n">
        <f aca="false">I5370+Inputs!$B$7*J5370</f>
        <v>243.236</v>
      </c>
      <c r="N5370" s="37" t="n">
        <f aca="false">K5370+L5370+M5370</f>
        <v>304.436</v>
      </c>
    </row>
    <row r="5371" customFormat="false" ht="15" hidden="false" customHeight="false" outlineLevel="0" collapsed="false">
      <c r="A5371" s="0" t="s">
        <v>9</v>
      </c>
      <c r="B5371" s="0" t="s">
        <v>435</v>
      </c>
      <c r="C5371" s="15" t="n">
        <v>45717</v>
      </c>
      <c r="D5371" s="0" t="n">
        <v>5</v>
      </c>
      <c r="E5371" s="0" t="n">
        <v>0</v>
      </c>
      <c r="F5371" s="0" t="n">
        <v>40</v>
      </c>
      <c r="G5371" s="0" t="n">
        <v>0</v>
      </c>
      <c r="H5371" s="0" t="n">
        <v>16</v>
      </c>
      <c r="I5371" s="0" t="n">
        <v>0</v>
      </c>
      <c r="J5371" s="0" t="n">
        <v>178</v>
      </c>
      <c r="K5371" s="37" t="n">
        <f aca="false">E5371+Inputs!$B$5*F5371</f>
        <v>51</v>
      </c>
      <c r="L5371" s="37" t="n">
        <f aca="false">G5371+Inputs!$B$6*H5371</f>
        <v>20.4</v>
      </c>
      <c r="M5371" s="37" t="n">
        <f aca="false">I5371+Inputs!$B$7*J5371</f>
        <v>220.898</v>
      </c>
      <c r="N5371" s="37" t="n">
        <f aca="false">K5371+L5371+M5371</f>
        <v>292.298</v>
      </c>
    </row>
    <row r="5372" customFormat="false" ht="15" hidden="false" customHeight="false" outlineLevel="0" collapsed="false">
      <c r="A5372" s="0" t="s">
        <v>9</v>
      </c>
      <c r="B5372" s="0" t="s">
        <v>435</v>
      </c>
      <c r="C5372" s="15" t="n">
        <v>45748</v>
      </c>
      <c r="D5372" s="0" t="n">
        <v>5</v>
      </c>
      <c r="E5372" s="0" t="n">
        <v>0</v>
      </c>
      <c r="F5372" s="0" t="n">
        <v>29</v>
      </c>
      <c r="G5372" s="0" t="n">
        <v>0</v>
      </c>
      <c r="H5372" s="0" t="n">
        <v>3</v>
      </c>
      <c r="I5372" s="0" t="n">
        <v>0</v>
      </c>
      <c r="J5372" s="0" t="n">
        <v>151</v>
      </c>
      <c r="K5372" s="37" t="n">
        <f aca="false">E5372+Inputs!$B$5*F5372</f>
        <v>36.975</v>
      </c>
      <c r="L5372" s="37" t="n">
        <f aca="false">G5372+Inputs!$B$6*H5372</f>
        <v>3.825</v>
      </c>
      <c r="M5372" s="37" t="n">
        <f aca="false">I5372+Inputs!$B$7*J5372</f>
        <v>187.391</v>
      </c>
      <c r="N5372" s="37" t="n">
        <f aca="false">K5372+L5372+M5372</f>
        <v>228.191</v>
      </c>
    </row>
    <row r="5373" customFormat="false" ht="15" hidden="false" customHeight="false" outlineLevel="0" collapsed="false">
      <c r="A5373" s="0" t="s">
        <v>9</v>
      </c>
      <c r="B5373" s="0" t="s">
        <v>435</v>
      </c>
      <c r="C5373" s="15" t="n">
        <v>45778</v>
      </c>
      <c r="D5373" s="0" t="n">
        <v>5</v>
      </c>
      <c r="E5373" s="0" t="n">
        <v>0</v>
      </c>
      <c r="F5373" s="0" t="n">
        <v>59</v>
      </c>
      <c r="G5373" s="0" t="n">
        <v>0</v>
      </c>
      <c r="H5373" s="0" t="n">
        <v>3</v>
      </c>
      <c r="I5373" s="0" t="n">
        <v>0</v>
      </c>
      <c r="J5373" s="0" t="n">
        <v>180</v>
      </c>
      <c r="K5373" s="37" t="n">
        <f aca="false">E5373+Inputs!$B$5*F5373</f>
        <v>75.225</v>
      </c>
      <c r="L5373" s="37" t="n">
        <f aca="false">G5373+Inputs!$B$6*H5373</f>
        <v>3.825</v>
      </c>
      <c r="M5373" s="37" t="n">
        <f aca="false">I5373+Inputs!$B$7*J5373</f>
        <v>223.38</v>
      </c>
      <c r="N5373" s="37" t="n">
        <f aca="false">K5373+L5373+M5373</f>
        <v>302.43</v>
      </c>
    </row>
    <row r="5374" customFormat="false" ht="15" hidden="false" customHeight="false" outlineLevel="0" collapsed="false">
      <c r="A5374" s="0" t="s">
        <v>9</v>
      </c>
      <c r="B5374" s="0" t="s">
        <v>435</v>
      </c>
      <c r="C5374" s="15" t="n">
        <v>45809</v>
      </c>
      <c r="D5374" s="0" t="n">
        <v>5</v>
      </c>
      <c r="E5374" s="0" t="n">
        <v>0</v>
      </c>
      <c r="F5374" s="0" t="n">
        <v>69</v>
      </c>
      <c r="G5374" s="0" t="n">
        <v>0</v>
      </c>
      <c r="H5374" s="0" t="n">
        <v>12</v>
      </c>
      <c r="I5374" s="0" t="n">
        <v>0</v>
      </c>
      <c r="J5374" s="0" t="n">
        <v>206</v>
      </c>
      <c r="K5374" s="37" t="n">
        <f aca="false">E5374+Inputs!$B$5*F5374</f>
        <v>87.975</v>
      </c>
      <c r="L5374" s="37" t="n">
        <f aca="false">G5374+Inputs!$B$6*H5374</f>
        <v>15.3</v>
      </c>
      <c r="M5374" s="37" t="n">
        <f aca="false">I5374+Inputs!$B$7*J5374</f>
        <v>255.646</v>
      </c>
      <c r="N5374" s="37" t="n">
        <f aca="false">K5374+L5374+M5374</f>
        <v>358.921</v>
      </c>
    </row>
    <row r="5375" customFormat="false" ht="15" hidden="false" customHeight="false" outlineLevel="0" collapsed="false">
      <c r="A5375" s="0" t="s">
        <v>9</v>
      </c>
      <c r="B5375" s="0" t="s">
        <v>435</v>
      </c>
      <c r="C5375" s="15" t="n">
        <v>45839</v>
      </c>
      <c r="D5375" s="0" t="n">
        <v>5</v>
      </c>
      <c r="E5375" s="0" t="n">
        <v>0</v>
      </c>
      <c r="F5375" s="0" t="n">
        <v>37</v>
      </c>
      <c r="G5375" s="0" t="n">
        <v>0</v>
      </c>
      <c r="H5375" s="0" t="n">
        <v>9</v>
      </c>
      <c r="I5375" s="0" t="n">
        <v>0</v>
      </c>
      <c r="J5375" s="0" t="n">
        <v>163</v>
      </c>
      <c r="K5375" s="37" t="n">
        <f aca="false">E5375+Inputs!$B$5*F5375</f>
        <v>47.175</v>
      </c>
      <c r="L5375" s="37" t="n">
        <f aca="false">G5375+Inputs!$B$6*H5375</f>
        <v>11.475</v>
      </c>
      <c r="M5375" s="37" t="n">
        <f aca="false">I5375+Inputs!$B$7*J5375</f>
        <v>202.283</v>
      </c>
      <c r="N5375" s="37" t="n">
        <f aca="false">K5375+L5375+M5375</f>
        <v>260.933</v>
      </c>
    </row>
    <row r="5376" customFormat="false" ht="15" hidden="false" customHeight="false" outlineLevel="0" collapsed="false">
      <c r="A5376" s="0" t="s">
        <v>9</v>
      </c>
      <c r="B5376" s="0" t="s">
        <v>435</v>
      </c>
      <c r="C5376" s="15" t="n">
        <v>45870</v>
      </c>
      <c r="D5376" s="0" t="n">
        <v>5</v>
      </c>
      <c r="E5376" s="0" t="n">
        <v>0</v>
      </c>
      <c r="F5376" s="0" t="n">
        <v>54</v>
      </c>
      <c r="G5376" s="0" t="n">
        <v>0</v>
      </c>
      <c r="H5376" s="0" t="n">
        <v>5</v>
      </c>
      <c r="I5376" s="0" t="n">
        <v>0</v>
      </c>
      <c r="J5376" s="0" t="n">
        <v>171</v>
      </c>
      <c r="K5376" s="37" t="n">
        <f aca="false">E5376+Inputs!$B$5*F5376</f>
        <v>68.85</v>
      </c>
      <c r="L5376" s="37" t="n">
        <f aca="false">G5376+Inputs!$B$6*H5376</f>
        <v>6.375</v>
      </c>
      <c r="M5376" s="37" t="n">
        <f aca="false">I5376+Inputs!$B$7*J5376</f>
        <v>212.211</v>
      </c>
      <c r="N5376" s="37" t="n">
        <f aca="false">K5376+L5376+M5376</f>
        <v>287.436</v>
      </c>
    </row>
    <row r="5377" customFormat="false" ht="15" hidden="false" customHeight="false" outlineLevel="0" collapsed="false">
      <c r="A5377" s="0" t="s">
        <v>9</v>
      </c>
      <c r="B5377" s="0" t="s">
        <v>435</v>
      </c>
      <c r="C5377" s="15" t="n">
        <v>45901</v>
      </c>
      <c r="D5377" s="0" t="n">
        <v>5</v>
      </c>
      <c r="E5377" s="0" t="n">
        <v>0</v>
      </c>
      <c r="F5377" s="0" t="n">
        <v>50</v>
      </c>
      <c r="G5377" s="0" t="n">
        <v>0</v>
      </c>
      <c r="H5377" s="0" t="n">
        <v>9</v>
      </c>
      <c r="I5377" s="0" t="n">
        <v>0</v>
      </c>
      <c r="J5377" s="0" t="n">
        <v>164</v>
      </c>
      <c r="K5377" s="37" t="n">
        <f aca="false">E5377+Inputs!$B$5*F5377</f>
        <v>63.75</v>
      </c>
      <c r="L5377" s="37" t="n">
        <f aca="false">G5377+Inputs!$B$6*H5377</f>
        <v>11.475</v>
      </c>
      <c r="M5377" s="37" t="n">
        <f aca="false">I5377+Inputs!$B$7*J5377</f>
        <v>203.524</v>
      </c>
      <c r="N5377" s="37" t="n">
        <f aca="false">K5377+L5377+M5377</f>
        <v>278.749</v>
      </c>
    </row>
    <row r="5378" customFormat="false" ht="15" hidden="false" customHeight="false" outlineLevel="0" collapsed="false">
      <c r="A5378" s="0" t="s">
        <v>9</v>
      </c>
      <c r="B5378" s="0" t="s">
        <v>435</v>
      </c>
      <c r="C5378" s="15" t="n">
        <v>45931</v>
      </c>
      <c r="D5378" s="0" t="n">
        <v>5</v>
      </c>
      <c r="E5378" s="0" t="n">
        <v>0</v>
      </c>
      <c r="F5378" s="0" t="n">
        <v>46</v>
      </c>
      <c r="G5378" s="0" t="n">
        <v>0</v>
      </c>
      <c r="H5378" s="0" t="n">
        <v>8</v>
      </c>
      <c r="I5378" s="0" t="n">
        <v>0</v>
      </c>
      <c r="J5378" s="0" t="n">
        <v>191</v>
      </c>
      <c r="K5378" s="37" t="n">
        <f aca="false">E5378+Inputs!$B$5*F5378</f>
        <v>58.65</v>
      </c>
      <c r="L5378" s="37" t="n">
        <f aca="false">G5378+Inputs!$B$6*H5378</f>
        <v>10.2</v>
      </c>
      <c r="M5378" s="37" t="n">
        <f aca="false">I5378+Inputs!$B$7*J5378</f>
        <v>237.031</v>
      </c>
      <c r="N5378" s="37" t="n">
        <f aca="false">K5378+L5378+M5378</f>
        <v>305.881</v>
      </c>
    </row>
    <row r="5379" customFormat="false" ht="15" hidden="false" customHeight="false" outlineLevel="0" collapsed="false">
      <c r="A5379" s="0" t="s">
        <v>9</v>
      </c>
      <c r="B5379" s="0" t="s">
        <v>435</v>
      </c>
      <c r="C5379" s="15" t="n">
        <v>45962</v>
      </c>
      <c r="D5379" s="0" t="n">
        <v>5</v>
      </c>
      <c r="E5379" s="0" t="n">
        <v>0</v>
      </c>
      <c r="F5379" s="0" t="n">
        <v>48</v>
      </c>
      <c r="G5379" s="0" t="n">
        <v>0</v>
      </c>
      <c r="H5379" s="0" t="n">
        <v>5</v>
      </c>
      <c r="I5379" s="0" t="n">
        <v>0</v>
      </c>
      <c r="J5379" s="0" t="n">
        <v>135</v>
      </c>
      <c r="K5379" s="37" t="n">
        <f aca="false">E5379+Inputs!$B$5*F5379</f>
        <v>61.2</v>
      </c>
      <c r="L5379" s="37" t="n">
        <f aca="false">G5379+Inputs!$B$6*H5379</f>
        <v>6.375</v>
      </c>
      <c r="M5379" s="37" t="n">
        <f aca="false">I5379+Inputs!$B$7*J5379</f>
        <v>167.535</v>
      </c>
      <c r="N5379" s="37" t="n">
        <f aca="false">K5379+L5379+M5379</f>
        <v>235.11</v>
      </c>
    </row>
    <row r="5380" customFormat="false" ht="15" hidden="false" customHeight="false" outlineLevel="0" collapsed="false">
      <c r="A5380" s="0" t="s">
        <v>9</v>
      </c>
      <c r="B5380" s="0" t="s">
        <v>435</v>
      </c>
      <c r="C5380" s="15" t="n">
        <v>45992</v>
      </c>
      <c r="D5380" s="0" t="n">
        <v>5</v>
      </c>
      <c r="E5380" s="0" t="n">
        <v>0</v>
      </c>
      <c r="F5380" s="0" t="n">
        <v>47</v>
      </c>
      <c r="G5380" s="0" t="n">
        <v>0</v>
      </c>
      <c r="H5380" s="0" t="n">
        <v>6</v>
      </c>
      <c r="I5380" s="0" t="n">
        <v>0</v>
      </c>
      <c r="J5380" s="0" t="n">
        <v>154</v>
      </c>
      <c r="K5380" s="37" t="n">
        <f aca="false">E5380+Inputs!$B$5*F5380</f>
        <v>59.925</v>
      </c>
      <c r="L5380" s="37" t="n">
        <f aca="false">G5380+Inputs!$B$6*H5380</f>
        <v>7.65</v>
      </c>
      <c r="M5380" s="37" t="n">
        <f aca="false">I5380+Inputs!$B$7*J5380</f>
        <v>191.114</v>
      </c>
      <c r="N5380" s="37" t="n">
        <f aca="false">K5380+L5380+M5380</f>
        <v>258.689</v>
      </c>
    </row>
    <row r="5381" customFormat="false" ht="15" hidden="false" customHeight="false" outlineLevel="0" collapsed="false">
      <c r="A5381" s="0" t="s">
        <v>9</v>
      </c>
      <c r="B5381" s="0" t="s">
        <v>435</v>
      </c>
      <c r="C5381" s="15" t="n">
        <v>46023</v>
      </c>
      <c r="D5381" s="0" t="n">
        <v>5</v>
      </c>
      <c r="E5381" s="0" t="n">
        <v>0</v>
      </c>
      <c r="F5381" s="0" t="n">
        <v>38</v>
      </c>
      <c r="G5381" s="0" t="n">
        <v>0</v>
      </c>
      <c r="H5381" s="0" t="n">
        <v>4</v>
      </c>
      <c r="I5381" s="0" t="n">
        <v>0</v>
      </c>
      <c r="J5381" s="0" t="n">
        <v>148</v>
      </c>
      <c r="K5381" s="37" t="n">
        <f aca="false">E5381+Inputs!$B$5*F5381</f>
        <v>48.45</v>
      </c>
      <c r="L5381" s="37" t="n">
        <f aca="false">G5381+Inputs!$B$6*H5381</f>
        <v>5.1</v>
      </c>
      <c r="M5381" s="37" t="n">
        <f aca="false">I5381+Inputs!$B$7*J5381</f>
        <v>183.668</v>
      </c>
      <c r="N5381" s="37" t="n">
        <f aca="false">K5381+L5381+M5381</f>
        <v>237.218</v>
      </c>
    </row>
    <row r="5382" customFormat="false" ht="15" hidden="false" customHeight="false" outlineLevel="0" collapsed="false">
      <c r="A5382" s="0" t="s">
        <v>9</v>
      </c>
      <c r="B5382" s="0" t="s">
        <v>435</v>
      </c>
      <c r="C5382" s="15" t="n">
        <v>46054</v>
      </c>
      <c r="D5382" s="0" t="n">
        <v>5</v>
      </c>
      <c r="E5382" s="0" t="n">
        <v>0</v>
      </c>
      <c r="F5382" s="0" t="n">
        <v>69</v>
      </c>
      <c r="G5382" s="0" t="n">
        <v>0</v>
      </c>
      <c r="H5382" s="0" t="n">
        <v>9</v>
      </c>
      <c r="I5382" s="0" t="n">
        <v>0</v>
      </c>
      <c r="J5382" s="0" t="n">
        <v>144</v>
      </c>
      <c r="K5382" s="37" t="n">
        <f aca="false">E5382+Inputs!$B$5*F5382</f>
        <v>87.975</v>
      </c>
      <c r="L5382" s="37" t="n">
        <f aca="false">G5382+Inputs!$B$6*H5382</f>
        <v>11.475</v>
      </c>
      <c r="M5382" s="37" t="n">
        <f aca="false">I5382+Inputs!$B$7*J5382</f>
        <v>178.704</v>
      </c>
      <c r="N5382" s="37" t="n">
        <f aca="false">K5382+L5382+M5382</f>
        <v>278.154</v>
      </c>
    </row>
    <row r="5383" customFormat="false" ht="15" hidden="false" customHeight="false" outlineLevel="0" collapsed="false">
      <c r="A5383" s="0" t="s">
        <v>9</v>
      </c>
      <c r="B5383" s="0" t="s">
        <v>435</v>
      </c>
      <c r="C5383" s="15" t="n">
        <v>46082</v>
      </c>
      <c r="D5383" s="0" t="n">
        <v>5</v>
      </c>
      <c r="E5383" s="0" t="n">
        <v>0</v>
      </c>
      <c r="F5383" s="0" t="n">
        <v>71</v>
      </c>
      <c r="G5383" s="0" t="n">
        <v>0</v>
      </c>
      <c r="H5383" s="0" t="n">
        <v>15</v>
      </c>
      <c r="I5383" s="0" t="n">
        <v>0</v>
      </c>
      <c r="J5383" s="0" t="n">
        <v>155</v>
      </c>
      <c r="K5383" s="37" t="n">
        <f aca="false">E5383+Inputs!$B$5*F5383</f>
        <v>90.525</v>
      </c>
      <c r="L5383" s="37" t="n">
        <f aca="false">G5383+Inputs!$B$6*H5383</f>
        <v>19.125</v>
      </c>
      <c r="M5383" s="37" t="n">
        <f aca="false">I5383+Inputs!$B$7*J5383</f>
        <v>192.355</v>
      </c>
      <c r="N5383" s="37" t="n">
        <f aca="false">K5383+L5383+M5383</f>
        <v>302.005</v>
      </c>
    </row>
    <row r="5384" customFormat="false" ht="15" hidden="false" customHeight="false" outlineLevel="0" collapsed="false">
      <c r="A5384" s="0" t="s">
        <v>9</v>
      </c>
      <c r="B5384" s="0" t="s">
        <v>435</v>
      </c>
      <c r="C5384" s="15" t="n">
        <v>46113</v>
      </c>
      <c r="D5384" s="0" t="n">
        <v>5</v>
      </c>
      <c r="E5384" s="0" t="n">
        <v>0</v>
      </c>
      <c r="F5384" s="0" t="n">
        <v>59</v>
      </c>
      <c r="G5384" s="0" t="n">
        <v>0</v>
      </c>
      <c r="H5384" s="0" t="n">
        <v>15</v>
      </c>
      <c r="I5384" s="0" t="n">
        <v>0</v>
      </c>
      <c r="J5384" s="0" t="n">
        <v>109</v>
      </c>
      <c r="K5384" s="37" t="n">
        <f aca="false">E5384+Inputs!$B$5*F5384</f>
        <v>75.225</v>
      </c>
      <c r="L5384" s="37" t="n">
        <f aca="false">G5384+Inputs!$B$6*H5384</f>
        <v>19.125</v>
      </c>
      <c r="M5384" s="37" t="n">
        <f aca="false">I5384+Inputs!$B$7*J5384</f>
        <v>135.269</v>
      </c>
      <c r="N5384" s="37" t="n">
        <f aca="false">K5384+L5384+M5384</f>
        <v>229.619</v>
      </c>
    </row>
    <row r="5385" customFormat="false" ht="15" hidden="false" customHeight="false" outlineLevel="0" collapsed="false">
      <c r="A5385" s="0" t="s">
        <v>9</v>
      </c>
      <c r="B5385" s="0" t="s">
        <v>435</v>
      </c>
      <c r="C5385" s="15" t="n">
        <v>46143</v>
      </c>
      <c r="D5385" s="0" t="n">
        <v>5</v>
      </c>
      <c r="E5385" s="0" t="n">
        <v>0</v>
      </c>
      <c r="F5385" s="0" t="n">
        <v>94</v>
      </c>
      <c r="G5385" s="0" t="n">
        <v>0</v>
      </c>
      <c r="H5385" s="0" t="n">
        <v>8</v>
      </c>
      <c r="I5385" s="0" t="n">
        <v>0</v>
      </c>
      <c r="J5385" s="0" t="n">
        <v>142</v>
      </c>
      <c r="K5385" s="37" t="n">
        <f aca="false">E5385+Inputs!$B$5*F5385</f>
        <v>119.85</v>
      </c>
      <c r="L5385" s="37" t="n">
        <f aca="false">G5385+Inputs!$B$6*H5385</f>
        <v>10.2</v>
      </c>
      <c r="M5385" s="37" t="n">
        <f aca="false">I5385+Inputs!$B$7*J5385</f>
        <v>176.222</v>
      </c>
      <c r="N5385" s="37" t="n">
        <f aca="false">K5385+L5385+M5385</f>
        <v>306.272</v>
      </c>
    </row>
    <row r="5386" customFormat="false" ht="15" hidden="false" customHeight="false" outlineLevel="0" collapsed="false">
      <c r="A5386" s="0" t="s">
        <v>9</v>
      </c>
      <c r="B5386" s="0" t="s">
        <v>435</v>
      </c>
      <c r="C5386" s="15" t="n">
        <v>46174</v>
      </c>
      <c r="D5386" s="0" t="n">
        <v>5</v>
      </c>
      <c r="E5386" s="0" t="n">
        <v>0</v>
      </c>
      <c r="F5386" s="0" t="n">
        <v>117</v>
      </c>
      <c r="G5386" s="0" t="n">
        <v>0</v>
      </c>
      <c r="H5386" s="0" t="n">
        <v>16</v>
      </c>
      <c r="I5386" s="0" t="n">
        <v>0</v>
      </c>
      <c r="J5386" s="0" t="n">
        <v>176</v>
      </c>
      <c r="K5386" s="37" t="n">
        <f aca="false">E5386+Inputs!$B$5*F5386</f>
        <v>149.175</v>
      </c>
      <c r="L5386" s="37" t="n">
        <f aca="false">G5386+Inputs!$B$6*H5386</f>
        <v>20.4</v>
      </c>
      <c r="M5386" s="37" t="n">
        <f aca="false">I5386+Inputs!$B$7*J5386</f>
        <v>218.416</v>
      </c>
      <c r="N5386" s="37" t="n">
        <f aca="false">K5386+L5386+M5386</f>
        <v>387.991</v>
      </c>
    </row>
    <row r="5387" customFormat="false" ht="15" hidden="false" customHeight="false" outlineLevel="0" collapsed="false">
      <c r="A5387" s="0" t="s">
        <v>9</v>
      </c>
      <c r="B5387" s="0" t="s">
        <v>435</v>
      </c>
      <c r="C5387" s="15" t="n">
        <v>46204</v>
      </c>
      <c r="D5387" s="0" t="n">
        <v>5</v>
      </c>
      <c r="E5387" s="0" t="n">
        <v>0</v>
      </c>
      <c r="F5387" s="0" t="n">
        <v>86</v>
      </c>
      <c r="G5387" s="0" t="n">
        <v>0</v>
      </c>
      <c r="H5387" s="0" t="n">
        <v>17</v>
      </c>
      <c r="I5387" s="0" t="n">
        <v>0</v>
      </c>
      <c r="J5387" s="0" t="n">
        <v>130</v>
      </c>
      <c r="K5387" s="37" t="n">
        <f aca="false">E5387+Inputs!$B$5*F5387</f>
        <v>109.65</v>
      </c>
      <c r="L5387" s="37" t="n">
        <f aca="false">G5387+Inputs!$B$6*H5387</f>
        <v>21.675</v>
      </c>
      <c r="M5387" s="37" t="n">
        <f aca="false">I5387+Inputs!$B$7*J5387</f>
        <v>161.33</v>
      </c>
      <c r="N5387" s="37" t="n">
        <f aca="false">K5387+L5387+M5387</f>
        <v>292.655</v>
      </c>
    </row>
    <row r="5388" customFormat="false" ht="15" hidden="false" customHeight="false" outlineLevel="0" collapsed="false">
      <c r="A5388" s="0" t="s">
        <v>9</v>
      </c>
      <c r="B5388" s="0" t="s">
        <v>435</v>
      </c>
      <c r="C5388" s="15" t="n">
        <v>46235</v>
      </c>
      <c r="D5388" s="0" t="n">
        <v>5</v>
      </c>
      <c r="E5388" s="0" t="n">
        <v>0</v>
      </c>
      <c r="F5388" s="0" t="n">
        <v>106</v>
      </c>
      <c r="G5388" s="0" t="n">
        <v>0</v>
      </c>
      <c r="H5388" s="0" t="n">
        <v>11</v>
      </c>
      <c r="I5388" s="0" t="n">
        <v>0</v>
      </c>
      <c r="J5388" s="0" t="n">
        <v>113</v>
      </c>
      <c r="K5388" s="37" t="n">
        <f aca="false">E5388+Inputs!$B$5*F5388</f>
        <v>135.15</v>
      </c>
      <c r="L5388" s="37" t="n">
        <f aca="false">G5388+Inputs!$B$6*H5388</f>
        <v>14.025</v>
      </c>
      <c r="M5388" s="37" t="n">
        <f aca="false">I5388+Inputs!$B$7*J5388</f>
        <v>140.233</v>
      </c>
      <c r="N5388" s="37" t="n">
        <f aca="false">K5388+L5388+M5388</f>
        <v>289.408</v>
      </c>
    </row>
    <row r="5389" customFormat="false" ht="15" hidden="false" customHeight="false" outlineLevel="0" collapsed="false">
      <c r="A5389" s="0" t="s">
        <v>9</v>
      </c>
      <c r="B5389" s="0" t="s">
        <v>389</v>
      </c>
      <c r="C5389" s="15" t="n">
        <v>44927</v>
      </c>
      <c r="D5389" s="0" t="n">
        <v>2</v>
      </c>
      <c r="E5389" s="0" t="n">
        <v>0</v>
      </c>
      <c r="F5389" s="0" t="n">
        <v>15</v>
      </c>
      <c r="G5389" s="0" t="n">
        <v>0</v>
      </c>
      <c r="H5389" s="0" t="n">
        <v>0</v>
      </c>
      <c r="I5389" s="0" t="n">
        <v>0</v>
      </c>
      <c r="J5389" s="0" t="n">
        <v>128</v>
      </c>
      <c r="K5389" s="37" t="n">
        <f aca="false">E5389+Inputs!$B$5*F5389</f>
        <v>19.125</v>
      </c>
      <c r="L5389" s="37" t="n">
        <f aca="false">G5389+Inputs!$B$6*H5389</f>
        <v>0</v>
      </c>
      <c r="M5389" s="37" t="n">
        <f aca="false">I5389+Inputs!$B$7*J5389</f>
        <v>158.848</v>
      </c>
      <c r="N5389" s="37" t="n">
        <f aca="false">K5389+L5389+M5389</f>
        <v>177.973</v>
      </c>
    </row>
    <row r="5390" customFormat="false" ht="15" hidden="false" customHeight="false" outlineLevel="0" collapsed="false">
      <c r="A5390" s="0" t="s">
        <v>9</v>
      </c>
      <c r="B5390" s="0" t="s">
        <v>389</v>
      </c>
      <c r="C5390" s="15" t="n">
        <v>44958</v>
      </c>
      <c r="D5390" s="0" t="n">
        <v>2</v>
      </c>
      <c r="E5390" s="0" t="n">
        <v>0</v>
      </c>
      <c r="F5390" s="0" t="n">
        <v>7</v>
      </c>
      <c r="G5390" s="0" t="n">
        <v>0</v>
      </c>
      <c r="H5390" s="0" t="n">
        <v>1</v>
      </c>
      <c r="I5390" s="0" t="n">
        <v>0</v>
      </c>
      <c r="J5390" s="0" t="n">
        <v>94</v>
      </c>
      <c r="K5390" s="37" t="n">
        <f aca="false">E5390+Inputs!$B$5*F5390</f>
        <v>8.925</v>
      </c>
      <c r="L5390" s="37" t="n">
        <f aca="false">G5390+Inputs!$B$6*H5390</f>
        <v>1.275</v>
      </c>
      <c r="M5390" s="37" t="n">
        <f aca="false">I5390+Inputs!$B$7*J5390</f>
        <v>116.654</v>
      </c>
      <c r="N5390" s="37" t="n">
        <f aca="false">K5390+L5390+M5390</f>
        <v>126.854</v>
      </c>
    </row>
    <row r="5391" customFormat="false" ht="15" hidden="false" customHeight="false" outlineLevel="0" collapsed="false">
      <c r="A5391" s="0" t="s">
        <v>9</v>
      </c>
      <c r="B5391" s="0" t="s">
        <v>389</v>
      </c>
      <c r="C5391" s="15" t="n">
        <v>44986</v>
      </c>
      <c r="D5391" s="0" t="n">
        <v>2</v>
      </c>
      <c r="E5391" s="0" t="n">
        <v>0</v>
      </c>
      <c r="F5391" s="0" t="n">
        <v>4</v>
      </c>
      <c r="G5391" s="0" t="n">
        <v>0</v>
      </c>
      <c r="H5391" s="0" t="n">
        <v>1</v>
      </c>
      <c r="I5391" s="0" t="n">
        <v>0</v>
      </c>
      <c r="J5391" s="0" t="n">
        <v>11</v>
      </c>
      <c r="K5391" s="37" t="n">
        <f aca="false">E5391+Inputs!$B$5*F5391</f>
        <v>5.1</v>
      </c>
      <c r="L5391" s="37" t="n">
        <f aca="false">G5391+Inputs!$B$6*H5391</f>
        <v>1.275</v>
      </c>
      <c r="M5391" s="37" t="n">
        <f aca="false">I5391+Inputs!$B$7*J5391</f>
        <v>13.651</v>
      </c>
      <c r="N5391" s="37" t="n">
        <f aca="false">K5391+L5391+M5391</f>
        <v>20.026</v>
      </c>
    </row>
    <row r="5392" customFormat="false" ht="15" hidden="false" customHeight="false" outlineLevel="0" collapsed="false">
      <c r="A5392" s="0" t="s">
        <v>9</v>
      </c>
      <c r="B5392" s="0" t="s">
        <v>389</v>
      </c>
      <c r="C5392" s="15" t="n">
        <v>45017</v>
      </c>
      <c r="D5392" s="0" t="n">
        <v>2</v>
      </c>
      <c r="E5392" s="0" t="n">
        <v>0</v>
      </c>
      <c r="F5392" s="0" t="n">
        <v>5</v>
      </c>
      <c r="G5392" s="0" t="n">
        <v>0</v>
      </c>
      <c r="H5392" s="0" t="n">
        <v>1</v>
      </c>
      <c r="I5392" s="0" t="n">
        <v>0</v>
      </c>
      <c r="J5392" s="0" t="n">
        <v>35</v>
      </c>
      <c r="K5392" s="37" t="n">
        <f aca="false">E5392+Inputs!$B$5*F5392</f>
        <v>6.375</v>
      </c>
      <c r="L5392" s="37" t="n">
        <f aca="false">G5392+Inputs!$B$6*H5392</f>
        <v>1.275</v>
      </c>
      <c r="M5392" s="37" t="n">
        <f aca="false">I5392+Inputs!$B$7*J5392</f>
        <v>43.435</v>
      </c>
      <c r="N5392" s="37" t="n">
        <f aca="false">K5392+L5392+M5392</f>
        <v>51.085</v>
      </c>
    </row>
    <row r="5393" customFormat="false" ht="15" hidden="false" customHeight="false" outlineLevel="0" collapsed="false">
      <c r="A5393" s="0" t="s">
        <v>9</v>
      </c>
      <c r="B5393" s="0" t="s">
        <v>389</v>
      </c>
      <c r="C5393" s="15" t="n">
        <v>45047</v>
      </c>
      <c r="D5393" s="0" t="n">
        <v>2</v>
      </c>
      <c r="E5393" s="0" t="n">
        <v>0</v>
      </c>
      <c r="F5393" s="0" t="n">
        <v>13</v>
      </c>
      <c r="G5393" s="0" t="n">
        <v>0</v>
      </c>
      <c r="H5393" s="0" t="n">
        <v>2</v>
      </c>
      <c r="I5393" s="0" t="n">
        <v>0</v>
      </c>
      <c r="J5393" s="0" t="n">
        <v>135</v>
      </c>
      <c r="K5393" s="37" t="n">
        <f aca="false">E5393+Inputs!$B$5*F5393</f>
        <v>16.575</v>
      </c>
      <c r="L5393" s="37" t="n">
        <f aca="false">G5393+Inputs!$B$6*H5393</f>
        <v>2.55</v>
      </c>
      <c r="M5393" s="37" t="n">
        <f aca="false">I5393+Inputs!$B$7*J5393</f>
        <v>167.535</v>
      </c>
      <c r="N5393" s="37" t="n">
        <f aca="false">K5393+L5393+M5393</f>
        <v>186.66</v>
      </c>
    </row>
    <row r="5394" customFormat="false" ht="15" hidden="false" customHeight="false" outlineLevel="0" collapsed="false">
      <c r="A5394" s="0" t="s">
        <v>9</v>
      </c>
      <c r="B5394" s="0" t="s">
        <v>389</v>
      </c>
      <c r="C5394" s="15" t="n">
        <v>45078</v>
      </c>
      <c r="D5394" s="0" t="n">
        <v>2</v>
      </c>
      <c r="E5394" s="0" t="n">
        <v>0</v>
      </c>
      <c r="F5394" s="0" t="n">
        <v>14</v>
      </c>
      <c r="G5394" s="0" t="n">
        <v>0</v>
      </c>
      <c r="H5394" s="0" t="n">
        <v>0</v>
      </c>
      <c r="I5394" s="0" t="n">
        <v>0</v>
      </c>
      <c r="J5394" s="0" t="n">
        <v>155</v>
      </c>
      <c r="K5394" s="37" t="n">
        <f aca="false">E5394+Inputs!$B$5*F5394</f>
        <v>17.85</v>
      </c>
      <c r="L5394" s="37" t="n">
        <f aca="false">G5394+Inputs!$B$6*H5394</f>
        <v>0</v>
      </c>
      <c r="M5394" s="37" t="n">
        <f aca="false">I5394+Inputs!$B$7*J5394</f>
        <v>192.355</v>
      </c>
      <c r="N5394" s="37" t="n">
        <f aca="false">K5394+L5394+M5394</f>
        <v>210.205</v>
      </c>
    </row>
    <row r="5395" customFormat="false" ht="15" hidden="false" customHeight="false" outlineLevel="0" collapsed="false">
      <c r="A5395" s="0" t="s">
        <v>9</v>
      </c>
      <c r="B5395" s="0" t="s">
        <v>389</v>
      </c>
      <c r="C5395" s="15" t="n">
        <v>45108</v>
      </c>
      <c r="D5395" s="0" t="n">
        <v>2</v>
      </c>
      <c r="E5395" s="0" t="n">
        <v>0</v>
      </c>
      <c r="F5395" s="0" t="n">
        <v>14</v>
      </c>
      <c r="G5395" s="0" t="n">
        <v>0</v>
      </c>
      <c r="H5395" s="0" t="n">
        <v>2</v>
      </c>
      <c r="I5395" s="0" t="n">
        <v>0</v>
      </c>
      <c r="J5395" s="0" t="n">
        <v>145</v>
      </c>
      <c r="K5395" s="37" t="n">
        <f aca="false">E5395+Inputs!$B$5*F5395</f>
        <v>17.85</v>
      </c>
      <c r="L5395" s="37" t="n">
        <f aca="false">G5395+Inputs!$B$6*H5395</f>
        <v>2.55</v>
      </c>
      <c r="M5395" s="37" t="n">
        <f aca="false">I5395+Inputs!$B$7*J5395</f>
        <v>179.945</v>
      </c>
      <c r="N5395" s="37" t="n">
        <f aca="false">K5395+L5395+M5395</f>
        <v>200.345</v>
      </c>
    </row>
    <row r="5396" customFormat="false" ht="15" hidden="false" customHeight="false" outlineLevel="0" collapsed="false">
      <c r="A5396" s="0" t="s">
        <v>9</v>
      </c>
      <c r="B5396" s="0" t="s">
        <v>389</v>
      </c>
      <c r="C5396" s="15" t="n">
        <v>45139</v>
      </c>
      <c r="D5396" s="0" t="n">
        <v>2</v>
      </c>
      <c r="E5396" s="0" t="n">
        <v>0</v>
      </c>
      <c r="F5396" s="0" t="n">
        <v>9</v>
      </c>
      <c r="G5396" s="0" t="n">
        <v>0</v>
      </c>
      <c r="H5396" s="0" t="n">
        <v>0</v>
      </c>
      <c r="I5396" s="0" t="n">
        <v>0</v>
      </c>
      <c r="J5396" s="0" t="n">
        <v>190</v>
      </c>
      <c r="K5396" s="37" t="n">
        <f aca="false">E5396+Inputs!$B$5*F5396</f>
        <v>11.475</v>
      </c>
      <c r="L5396" s="37" t="n">
        <f aca="false">G5396+Inputs!$B$6*H5396</f>
        <v>0</v>
      </c>
      <c r="M5396" s="37" t="n">
        <f aca="false">I5396+Inputs!$B$7*J5396</f>
        <v>235.79</v>
      </c>
      <c r="N5396" s="37" t="n">
        <f aca="false">K5396+L5396+M5396</f>
        <v>247.265</v>
      </c>
    </row>
    <row r="5397" customFormat="false" ht="15" hidden="false" customHeight="false" outlineLevel="0" collapsed="false">
      <c r="A5397" s="0" t="s">
        <v>9</v>
      </c>
      <c r="B5397" s="0" t="s">
        <v>389</v>
      </c>
      <c r="C5397" s="15" t="n">
        <v>45170</v>
      </c>
      <c r="D5397" s="0" t="n">
        <v>2</v>
      </c>
      <c r="E5397" s="0" t="n">
        <v>0</v>
      </c>
      <c r="F5397" s="0" t="n">
        <v>25</v>
      </c>
      <c r="G5397" s="0" t="n">
        <v>0</v>
      </c>
      <c r="H5397" s="0" t="n">
        <v>1</v>
      </c>
      <c r="I5397" s="0" t="n">
        <v>0</v>
      </c>
      <c r="J5397" s="0" t="n">
        <v>187</v>
      </c>
      <c r="K5397" s="37" t="n">
        <f aca="false">E5397+Inputs!$B$5*F5397</f>
        <v>31.875</v>
      </c>
      <c r="L5397" s="37" t="n">
        <f aca="false">G5397+Inputs!$B$6*H5397</f>
        <v>1.275</v>
      </c>
      <c r="M5397" s="37" t="n">
        <f aca="false">I5397+Inputs!$B$7*J5397</f>
        <v>232.067</v>
      </c>
      <c r="N5397" s="37" t="n">
        <f aca="false">K5397+L5397+M5397</f>
        <v>265.217</v>
      </c>
    </row>
    <row r="5398" customFormat="false" ht="15" hidden="false" customHeight="false" outlineLevel="0" collapsed="false">
      <c r="A5398" s="0" t="s">
        <v>9</v>
      </c>
      <c r="B5398" s="0" t="s">
        <v>389</v>
      </c>
      <c r="C5398" s="15" t="n">
        <v>45200</v>
      </c>
      <c r="D5398" s="0" t="n">
        <v>2</v>
      </c>
      <c r="E5398" s="0" t="n">
        <v>0</v>
      </c>
      <c r="F5398" s="0" t="n">
        <v>8</v>
      </c>
      <c r="G5398" s="0" t="n">
        <v>0</v>
      </c>
      <c r="H5398" s="0" t="n">
        <v>0</v>
      </c>
      <c r="I5398" s="0" t="n">
        <v>0</v>
      </c>
      <c r="J5398" s="0" t="n">
        <v>195</v>
      </c>
      <c r="K5398" s="37" t="n">
        <f aca="false">E5398+Inputs!$B$5*F5398</f>
        <v>10.2</v>
      </c>
      <c r="L5398" s="37" t="n">
        <f aca="false">G5398+Inputs!$B$6*H5398</f>
        <v>0</v>
      </c>
      <c r="M5398" s="37" t="n">
        <f aca="false">I5398+Inputs!$B$7*J5398</f>
        <v>241.995</v>
      </c>
      <c r="N5398" s="37" t="n">
        <f aca="false">K5398+L5398+M5398</f>
        <v>252.195</v>
      </c>
    </row>
    <row r="5399" customFormat="false" ht="15" hidden="false" customHeight="false" outlineLevel="0" collapsed="false">
      <c r="A5399" s="0" t="s">
        <v>9</v>
      </c>
      <c r="B5399" s="0" t="s">
        <v>389</v>
      </c>
      <c r="C5399" s="15" t="n">
        <v>45231</v>
      </c>
      <c r="D5399" s="0" t="n">
        <v>2</v>
      </c>
      <c r="E5399" s="0" t="n">
        <v>0</v>
      </c>
      <c r="F5399" s="0" t="n">
        <v>6</v>
      </c>
      <c r="G5399" s="0" t="n">
        <v>0</v>
      </c>
      <c r="H5399" s="0" t="n">
        <v>4</v>
      </c>
      <c r="I5399" s="0" t="n">
        <v>0</v>
      </c>
      <c r="J5399" s="0" t="n">
        <v>174</v>
      </c>
      <c r="K5399" s="37" t="n">
        <f aca="false">E5399+Inputs!$B$5*F5399</f>
        <v>7.65</v>
      </c>
      <c r="L5399" s="37" t="n">
        <f aca="false">G5399+Inputs!$B$6*H5399</f>
        <v>5.1</v>
      </c>
      <c r="M5399" s="37" t="n">
        <f aca="false">I5399+Inputs!$B$7*J5399</f>
        <v>215.934</v>
      </c>
      <c r="N5399" s="37" t="n">
        <f aca="false">K5399+L5399+M5399</f>
        <v>228.684</v>
      </c>
    </row>
    <row r="5400" customFormat="false" ht="15" hidden="false" customHeight="false" outlineLevel="0" collapsed="false">
      <c r="A5400" s="0" t="s">
        <v>9</v>
      </c>
      <c r="B5400" s="0" t="s">
        <v>389</v>
      </c>
      <c r="C5400" s="15" t="n">
        <v>45261</v>
      </c>
      <c r="D5400" s="0" t="n">
        <v>2</v>
      </c>
      <c r="E5400" s="0" t="n">
        <v>0</v>
      </c>
      <c r="F5400" s="0" t="n">
        <v>6</v>
      </c>
      <c r="G5400" s="0" t="n">
        <v>0</v>
      </c>
      <c r="H5400" s="0" t="n">
        <v>1</v>
      </c>
      <c r="I5400" s="0" t="n">
        <v>0</v>
      </c>
      <c r="J5400" s="0" t="n">
        <v>122</v>
      </c>
      <c r="K5400" s="37" t="n">
        <f aca="false">E5400+Inputs!$B$5*F5400</f>
        <v>7.65</v>
      </c>
      <c r="L5400" s="37" t="n">
        <f aca="false">G5400+Inputs!$B$6*H5400</f>
        <v>1.275</v>
      </c>
      <c r="M5400" s="37" t="n">
        <f aca="false">I5400+Inputs!$B$7*J5400</f>
        <v>151.402</v>
      </c>
      <c r="N5400" s="37" t="n">
        <f aca="false">K5400+L5400+M5400</f>
        <v>160.327</v>
      </c>
    </row>
    <row r="5401" customFormat="false" ht="15" hidden="false" customHeight="false" outlineLevel="0" collapsed="false">
      <c r="A5401" s="0" t="s">
        <v>9</v>
      </c>
      <c r="B5401" s="0" t="s">
        <v>389</v>
      </c>
      <c r="C5401" s="15" t="n">
        <v>45292</v>
      </c>
      <c r="D5401" s="0" t="n">
        <v>2</v>
      </c>
      <c r="E5401" s="0" t="n">
        <v>0</v>
      </c>
      <c r="F5401" s="0" t="n">
        <v>7</v>
      </c>
      <c r="G5401" s="0" t="n">
        <v>0</v>
      </c>
      <c r="H5401" s="0" t="n">
        <v>1</v>
      </c>
      <c r="I5401" s="0" t="n">
        <v>0</v>
      </c>
      <c r="J5401" s="0" t="n">
        <v>131</v>
      </c>
      <c r="K5401" s="37" t="n">
        <f aca="false">E5401+Inputs!$B$5*F5401</f>
        <v>8.925</v>
      </c>
      <c r="L5401" s="37" t="n">
        <f aca="false">G5401+Inputs!$B$6*H5401</f>
        <v>1.275</v>
      </c>
      <c r="M5401" s="37" t="n">
        <f aca="false">I5401+Inputs!$B$7*J5401</f>
        <v>162.571</v>
      </c>
      <c r="N5401" s="37" t="n">
        <f aca="false">K5401+L5401+M5401</f>
        <v>172.771</v>
      </c>
    </row>
    <row r="5402" customFormat="false" ht="15" hidden="false" customHeight="false" outlineLevel="0" collapsed="false">
      <c r="A5402" s="0" t="s">
        <v>9</v>
      </c>
      <c r="B5402" s="0" t="s">
        <v>389</v>
      </c>
      <c r="C5402" s="15" t="n">
        <v>45323</v>
      </c>
      <c r="D5402" s="0" t="n">
        <v>2</v>
      </c>
      <c r="E5402" s="0" t="n">
        <v>0</v>
      </c>
      <c r="F5402" s="0" t="n">
        <v>1</v>
      </c>
      <c r="G5402" s="0" t="n">
        <v>0</v>
      </c>
      <c r="H5402" s="0" t="n">
        <v>0</v>
      </c>
      <c r="I5402" s="0" t="n">
        <v>0</v>
      </c>
      <c r="J5402" s="0" t="n">
        <v>16</v>
      </c>
      <c r="K5402" s="37" t="n">
        <f aca="false">E5402+Inputs!$B$5*F5402</f>
        <v>1.275</v>
      </c>
      <c r="L5402" s="37" t="n">
        <f aca="false">G5402+Inputs!$B$6*H5402</f>
        <v>0</v>
      </c>
      <c r="M5402" s="37" t="n">
        <f aca="false">I5402+Inputs!$B$7*J5402</f>
        <v>19.856</v>
      </c>
      <c r="N5402" s="37" t="n">
        <f aca="false">K5402+L5402+M5402</f>
        <v>21.131</v>
      </c>
    </row>
    <row r="5403" customFormat="false" ht="15" hidden="false" customHeight="false" outlineLevel="0" collapsed="false">
      <c r="A5403" s="0" t="s">
        <v>9</v>
      </c>
      <c r="B5403" s="0" t="s">
        <v>389</v>
      </c>
      <c r="C5403" s="15" t="n">
        <v>45352</v>
      </c>
      <c r="D5403" s="0" t="n">
        <v>2</v>
      </c>
      <c r="E5403" s="0" t="n">
        <v>0</v>
      </c>
      <c r="F5403" s="0" t="n">
        <v>3</v>
      </c>
      <c r="G5403" s="0" t="n">
        <v>0</v>
      </c>
      <c r="H5403" s="0" t="n">
        <v>2</v>
      </c>
      <c r="I5403" s="0" t="n">
        <v>0</v>
      </c>
      <c r="J5403" s="0" t="n">
        <v>34</v>
      </c>
      <c r="K5403" s="37" t="n">
        <f aca="false">E5403+Inputs!$B$5*F5403</f>
        <v>3.825</v>
      </c>
      <c r="L5403" s="37" t="n">
        <f aca="false">G5403+Inputs!$B$6*H5403</f>
        <v>2.55</v>
      </c>
      <c r="M5403" s="37" t="n">
        <f aca="false">I5403+Inputs!$B$7*J5403</f>
        <v>42.194</v>
      </c>
      <c r="N5403" s="37" t="n">
        <f aca="false">K5403+L5403+M5403</f>
        <v>48.569</v>
      </c>
    </row>
    <row r="5404" customFormat="false" ht="15" hidden="false" customHeight="false" outlineLevel="0" collapsed="false">
      <c r="A5404" s="0" t="s">
        <v>9</v>
      </c>
      <c r="B5404" s="0" t="s">
        <v>389</v>
      </c>
      <c r="C5404" s="15" t="n">
        <v>45383</v>
      </c>
      <c r="D5404" s="0" t="n">
        <v>2</v>
      </c>
      <c r="E5404" s="0" t="n">
        <v>0</v>
      </c>
      <c r="F5404" s="0" t="n">
        <v>4</v>
      </c>
      <c r="G5404" s="0" t="n">
        <v>0</v>
      </c>
      <c r="H5404" s="0" t="n">
        <v>2</v>
      </c>
      <c r="I5404" s="0" t="n">
        <v>0</v>
      </c>
      <c r="J5404" s="0" t="n">
        <v>107</v>
      </c>
      <c r="K5404" s="37" t="n">
        <f aca="false">E5404+Inputs!$B$5*F5404</f>
        <v>5.1</v>
      </c>
      <c r="L5404" s="37" t="n">
        <f aca="false">G5404+Inputs!$B$6*H5404</f>
        <v>2.55</v>
      </c>
      <c r="M5404" s="37" t="n">
        <f aca="false">I5404+Inputs!$B$7*J5404</f>
        <v>132.787</v>
      </c>
      <c r="N5404" s="37" t="n">
        <f aca="false">K5404+L5404+M5404</f>
        <v>140.437</v>
      </c>
    </row>
    <row r="5405" customFormat="false" ht="15" hidden="false" customHeight="false" outlineLevel="0" collapsed="false">
      <c r="A5405" s="0" t="s">
        <v>9</v>
      </c>
      <c r="B5405" s="0" t="s">
        <v>389</v>
      </c>
      <c r="C5405" s="15" t="n">
        <v>45413</v>
      </c>
      <c r="D5405" s="0" t="n">
        <v>2</v>
      </c>
      <c r="E5405" s="0" t="n">
        <v>0</v>
      </c>
      <c r="F5405" s="0" t="n">
        <v>6</v>
      </c>
      <c r="G5405" s="0" t="n">
        <v>0</v>
      </c>
      <c r="H5405" s="0" t="n">
        <v>0</v>
      </c>
      <c r="I5405" s="0" t="n">
        <v>0</v>
      </c>
      <c r="J5405" s="0" t="n">
        <v>96</v>
      </c>
      <c r="K5405" s="37" t="n">
        <f aca="false">E5405+Inputs!$B$5*F5405</f>
        <v>7.65</v>
      </c>
      <c r="L5405" s="37" t="n">
        <f aca="false">G5405+Inputs!$B$6*H5405</f>
        <v>0</v>
      </c>
      <c r="M5405" s="37" t="n">
        <f aca="false">I5405+Inputs!$B$7*J5405</f>
        <v>119.136</v>
      </c>
      <c r="N5405" s="37" t="n">
        <f aca="false">K5405+L5405+M5405</f>
        <v>126.786</v>
      </c>
    </row>
    <row r="5406" customFormat="false" ht="15" hidden="false" customHeight="false" outlineLevel="0" collapsed="false">
      <c r="A5406" s="0" t="s">
        <v>9</v>
      </c>
      <c r="B5406" s="0" t="s">
        <v>389</v>
      </c>
      <c r="C5406" s="15" t="n">
        <v>45444</v>
      </c>
      <c r="D5406" s="0" t="n">
        <v>2</v>
      </c>
      <c r="E5406" s="0" t="n">
        <v>0</v>
      </c>
      <c r="F5406" s="0" t="n">
        <v>13</v>
      </c>
      <c r="G5406" s="0" t="n">
        <v>0</v>
      </c>
      <c r="H5406" s="0" t="n">
        <v>1</v>
      </c>
      <c r="I5406" s="0" t="n">
        <v>0</v>
      </c>
      <c r="J5406" s="0" t="n">
        <v>151</v>
      </c>
      <c r="K5406" s="37" t="n">
        <f aca="false">E5406+Inputs!$B$5*F5406</f>
        <v>16.575</v>
      </c>
      <c r="L5406" s="37" t="n">
        <f aca="false">G5406+Inputs!$B$6*H5406</f>
        <v>1.275</v>
      </c>
      <c r="M5406" s="37" t="n">
        <f aca="false">I5406+Inputs!$B$7*J5406</f>
        <v>187.391</v>
      </c>
      <c r="N5406" s="37" t="n">
        <f aca="false">K5406+L5406+M5406</f>
        <v>205.241</v>
      </c>
    </row>
    <row r="5407" customFormat="false" ht="15" hidden="false" customHeight="false" outlineLevel="0" collapsed="false">
      <c r="A5407" s="0" t="s">
        <v>9</v>
      </c>
      <c r="B5407" s="0" t="s">
        <v>389</v>
      </c>
      <c r="C5407" s="15" t="n">
        <v>45474</v>
      </c>
      <c r="D5407" s="0" t="n">
        <v>2</v>
      </c>
      <c r="E5407" s="0" t="n">
        <v>0</v>
      </c>
      <c r="F5407" s="0" t="n">
        <v>6</v>
      </c>
      <c r="G5407" s="0" t="n">
        <v>0</v>
      </c>
      <c r="H5407" s="0" t="n">
        <v>5</v>
      </c>
      <c r="I5407" s="0" t="n">
        <v>0</v>
      </c>
      <c r="J5407" s="0" t="n">
        <v>156</v>
      </c>
      <c r="K5407" s="37" t="n">
        <f aca="false">E5407+Inputs!$B$5*F5407</f>
        <v>7.65</v>
      </c>
      <c r="L5407" s="37" t="n">
        <f aca="false">G5407+Inputs!$B$6*H5407</f>
        <v>6.375</v>
      </c>
      <c r="M5407" s="37" t="n">
        <f aca="false">I5407+Inputs!$B$7*J5407</f>
        <v>193.596</v>
      </c>
      <c r="N5407" s="37" t="n">
        <f aca="false">K5407+L5407+M5407</f>
        <v>207.621</v>
      </c>
    </row>
    <row r="5408" customFormat="false" ht="15" hidden="false" customHeight="false" outlineLevel="0" collapsed="false">
      <c r="A5408" s="0" t="s">
        <v>9</v>
      </c>
      <c r="B5408" s="0" t="s">
        <v>389</v>
      </c>
      <c r="C5408" s="15" t="n">
        <v>45505</v>
      </c>
      <c r="D5408" s="0" t="n">
        <v>2</v>
      </c>
      <c r="E5408" s="0" t="n">
        <v>0</v>
      </c>
      <c r="F5408" s="0" t="n">
        <v>8</v>
      </c>
      <c r="G5408" s="0" t="n">
        <v>0</v>
      </c>
      <c r="H5408" s="0" t="n">
        <v>2</v>
      </c>
      <c r="I5408" s="0" t="n">
        <v>0</v>
      </c>
      <c r="J5408" s="0" t="n">
        <v>163</v>
      </c>
      <c r="K5408" s="37" t="n">
        <f aca="false">E5408+Inputs!$B$5*F5408</f>
        <v>10.2</v>
      </c>
      <c r="L5408" s="37" t="n">
        <f aca="false">G5408+Inputs!$B$6*H5408</f>
        <v>2.55</v>
      </c>
      <c r="M5408" s="37" t="n">
        <f aca="false">I5408+Inputs!$B$7*J5408</f>
        <v>202.283</v>
      </c>
      <c r="N5408" s="37" t="n">
        <f aca="false">K5408+L5408+M5408</f>
        <v>215.033</v>
      </c>
    </row>
    <row r="5409" customFormat="false" ht="15" hidden="false" customHeight="false" outlineLevel="0" collapsed="false">
      <c r="A5409" s="0" t="s">
        <v>9</v>
      </c>
      <c r="B5409" s="0" t="s">
        <v>389</v>
      </c>
      <c r="C5409" s="15" t="n">
        <v>45536</v>
      </c>
      <c r="D5409" s="0" t="n">
        <v>2</v>
      </c>
      <c r="E5409" s="0" t="n">
        <v>0</v>
      </c>
      <c r="F5409" s="0" t="n">
        <v>10</v>
      </c>
      <c r="G5409" s="0" t="n">
        <v>0</v>
      </c>
      <c r="H5409" s="0" t="n">
        <v>2</v>
      </c>
      <c r="I5409" s="0" t="n">
        <v>0</v>
      </c>
      <c r="J5409" s="0" t="n">
        <v>158</v>
      </c>
      <c r="K5409" s="37" t="n">
        <f aca="false">E5409+Inputs!$B$5*F5409</f>
        <v>12.75</v>
      </c>
      <c r="L5409" s="37" t="n">
        <f aca="false">G5409+Inputs!$B$6*H5409</f>
        <v>2.55</v>
      </c>
      <c r="M5409" s="37" t="n">
        <f aca="false">I5409+Inputs!$B$7*J5409</f>
        <v>196.078</v>
      </c>
      <c r="N5409" s="37" t="n">
        <f aca="false">K5409+L5409+M5409</f>
        <v>211.378</v>
      </c>
    </row>
    <row r="5410" customFormat="false" ht="15" hidden="false" customHeight="false" outlineLevel="0" collapsed="false">
      <c r="A5410" s="0" t="s">
        <v>9</v>
      </c>
      <c r="B5410" s="0" t="s">
        <v>389</v>
      </c>
      <c r="C5410" s="15" t="n">
        <v>45566</v>
      </c>
      <c r="D5410" s="0" t="n">
        <v>2</v>
      </c>
      <c r="E5410" s="0" t="n">
        <v>0</v>
      </c>
      <c r="F5410" s="0" t="n">
        <v>9</v>
      </c>
      <c r="G5410" s="0" t="n">
        <v>0</v>
      </c>
      <c r="H5410" s="0" t="n">
        <v>4</v>
      </c>
      <c r="I5410" s="0" t="n">
        <v>0</v>
      </c>
      <c r="J5410" s="0" t="n">
        <v>153</v>
      </c>
      <c r="K5410" s="37" t="n">
        <f aca="false">E5410+Inputs!$B$5*F5410</f>
        <v>11.475</v>
      </c>
      <c r="L5410" s="37" t="n">
        <f aca="false">G5410+Inputs!$B$6*H5410</f>
        <v>5.1</v>
      </c>
      <c r="M5410" s="37" t="n">
        <f aca="false">I5410+Inputs!$B$7*J5410</f>
        <v>189.873</v>
      </c>
      <c r="N5410" s="37" t="n">
        <f aca="false">K5410+L5410+M5410</f>
        <v>206.448</v>
      </c>
    </row>
    <row r="5411" customFormat="false" ht="15" hidden="false" customHeight="false" outlineLevel="0" collapsed="false">
      <c r="A5411" s="0" t="s">
        <v>9</v>
      </c>
      <c r="B5411" s="0" t="s">
        <v>389</v>
      </c>
      <c r="C5411" s="15" t="n">
        <v>45597</v>
      </c>
      <c r="D5411" s="0" t="n">
        <v>2</v>
      </c>
      <c r="E5411" s="0" t="n">
        <v>0</v>
      </c>
      <c r="F5411" s="0" t="n">
        <v>3</v>
      </c>
      <c r="G5411" s="0" t="n">
        <v>0</v>
      </c>
      <c r="H5411" s="0" t="n">
        <v>5</v>
      </c>
      <c r="I5411" s="0" t="n">
        <v>0</v>
      </c>
      <c r="J5411" s="0" t="n">
        <v>175</v>
      </c>
      <c r="K5411" s="37" t="n">
        <f aca="false">E5411+Inputs!$B$5*F5411</f>
        <v>3.825</v>
      </c>
      <c r="L5411" s="37" t="n">
        <f aca="false">G5411+Inputs!$B$6*H5411</f>
        <v>6.375</v>
      </c>
      <c r="M5411" s="37" t="n">
        <f aca="false">I5411+Inputs!$B$7*J5411</f>
        <v>217.175</v>
      </c>
      <c r="N5411" s="37" t="n">
        <f aca="false">K5411+L5411+M5411</f>
        <v>227.375</v>
      </c>
    </row>
    <row r="5412" customFormat="false" ht="15" hidden="false" customHeight="false" outlineLevel="0" collapsed="false">
      <c r="A5412" s="0" t="s">
        <v>9</v>
      </c>
      <c r="B5412" s="0" t="s">
        <v>389</v>
      </c>
      <c r="C5412" s="15" t="n">
        <v>45627</v>
      </c>
      <c r="D5412" s="0" t="n">
        <v>2</v>
      </c>
      <c r="E5412" s="0" t="n">
        <v>0</v>
      </c>
      <c r="F5412" s="0" t="n">
        <v>10</v>
      </c>
      <c r="G5412" s="0" t="n">
        <v>0</v>
      </c>
      <c r="H5412" s="0" t="n">
        <v>3</v>
      </c>
      <c r="I5412" s="0" t="n">
        <v>0</v>
      </c>
      <c r="J5412" s="0" t="n">
        <v>143</v>
      </c>
      <c r="K5412" s="37" t="n">
        <f aca="false">E5412+Inputs!$B$5*F5412</f>
        <v>12.75</v>
      </c>
      <c r="L5412" s="37" t="n">
        <f aca="false">G5412+Inputs!$B$6*H5412</f>
        <v>3.825</v>
      </c>
      <c r="M5412" s="37" t="n">
        <f aca="false">I5412+Inputs!$B$7*J5412</f>
        <v>177.463</v>
      </c>
      <c r="N5412" s="37" t="n">
        <f aca="false">K5412+L5412+M5412</f>
        <v>194.038</v>
      </c>
    </row>
    <row r="5413" customFormat="false" ht="15" hidden="false" customHeight="false" outlineLevel="0" collapsed="false">
      <c r="A5413" s="0" t="s">
        <v>9</v>
      </c>
      <c r="B5413" s="0" t="s">
        <v>389</v>
      </c>
      <c r="C5413" s="15" t="n">
        <v>45658</v>
      </c>
      <c r="D5413" s="0" t="n">
        <v>2</v>
      </c>
      <c r="E5413" s="0" t="n">
        <v>0</v>
      </c>
      <c r="F5413" s="0" t="n">
        <v>2</v>
      </c>
      <c r="G5413" s="0" t="n">
        <v>0</v>
      </c>
      <c r="H5413" s="0" t="n">
        <v>4</v>
      </c>
      <c r="I5413" s="0" t="n">
        <v>0</v>
      </c>
      <c r="J5413" s="0" t="n">
        <v>110</v>
      </c>
      <c r="K5413" s="37" t="n">
        <f aca="false">E5413+Inputs!$B$5*F5413</f>
        <v>2.55</v>
      </c>
      <c r="L5413" s="37" t="n">
        <f aca="false">G5413+Inputs!$B$6*H5413</f>
        <v>5.1</v>
      </c>
      <c r="M5413" s="37" t="n">
        <f aca="false">I5413+Inputs!$B$7*J5413</f>
        <v>136.51</v>
      </c>
      <c r="N5413" s="37" t="n">
        <f aca="false">K5413+L5413+M5413</f>
        <v>144.16</v>
      </c>
    </row>
    <row r="5414" customFormat="false" ht="15" hidden="false" customHeight="false" outlineLevel="0" collapsed="false">
      <c r="A5414" s="0" t="s">
        <v>9</v>
      </c>
      <c r="B5414" s="0" t="s">
        <v>389</v>
      </c>
      <c r="C5414" s="15" t="n">
        <v>45689</v>
      </c>
      <c r="D5414" s="0" t="n">
        <v>2</v>
      </c>
      <c r="E5414" s="0" t="n">
        <v>0</v>
      </c>
      <c r="F5414" s="0" t="n">
        <v>9</v>
      </c>
      <c r="G5414" s="0" t="n">
        <v>0</v>
      </c>
      <c r="H5414" s="0" t="n">
        <v>9</v>
      </c>
      <c r="I5414" s="0" t="n">
        <v>0</v>
      </c>
      <c r="J5414" s="0" t="n">
        <v>147</v>
      </c>
      <c r="K5414" s="37" t="n">
        <f aca="false">E5414+Inputs!$B$5*F5414</f>
        <v>11.475</v>
      </c>
      <c r="L5414" s="37" t="n">
        <f aca="false">G5414+Inputs!$B$6*H5414</f>
        <v>11.475</v>
      </c>
      <c r="M5414" s="37" t="n">
        <f aca="false">I5414+Inputs!$B$7*J5414</f>
        <v>182.427</v>
      </c>
      <c r="N5414" s="37" t="n">
        <f aca="false">K5414+L5414+M5414</f>
        <v>205.377</v>
      </c>
    </row>
    <row r="5415" customFormat="false" ht="15" hidden="false" customHeight="false" outlineLevel="0" collapsed="false">
      <c r="A5415" s="0" t="s">
        <v>9</v>
      </c>
      <c r="B5415" s="0" t="s">
        <v>389</v>
      </c>
      <c r="C5415" s="15" t="n">
        <v>45717</v>
      </c>
      <c r="D5415" s="0" t="n">
        <v>2</v>
      </c>
      <c r="E5415" s="0" t="n">
        <v>0</v>
      </c>
      <c r="F5415" s="0" t="n">
        <v>14</v>
      </c>
      <c r="G5415" s="0" t="n">
        <v>0</v>
      </c>
      <c r="H5415" s="0" t="n">
        <v>6</v>
      </c>
      <c r="I5415" s="0" t="n">
        <v>0</v>
      </c>
      <c r="J5415" s="0" t="n">
        <v>141</v>
      </c>
      <c r="K5415" s="37" t="n">
        <f aca="false">E5415+Inputs!$B$5*F5415</f>
        <v>17.85</v>
      </c>
      <c r="L5415" s="37" t="n">
        <f aca="false">G5415+Inputs!$B$6*H5415</f>
        <v>7.65</v>
      </c>
      <c r="M5415" s="37" t="n">
        <f aca="false">I5415+Inputs!$B$7*J5415</f>
        <v>174.981</v>
      </c>
      <c r="N5415" s="37" t="n">
        <f aca="false">K5415+L5415+M5415</f>
        <v>200.481</v>
      </c>
    </row>
    <row r="5416" customFormat="false" ht="15" hidden="false" customHeight="false" outlineLevel="0" collapsed="false">
      <c r="A5416" s="0" t="s">
        <v>9</v>
      </c>
      <c r="B5416" s="0" t="s">
        <v>389</v>
      </c>
      <c r="C5416" s="15" t="n">
        <v>45748</v>
      </c>
      <c r="D5416" s="0" t="n">
        <v>2</v>
      </c>
      <c r="E5416" s="0" t="n">
        <v>0</v>
      </c>
      <c r="F5416" s="0" t="n">
        <v>9</v>
      </c>
      <c r="G5416" s="0" t="n">
        <v>0</v>
      </c>
      <c r="H5416" s="0" t="n">
        <v>2</v>
      </c>
      <c r="I5416" s="0" t="n">
        <v>0</v>
      </c>
      <c r="J5416" s="0" t="n">
        <v>132</v>
      </c>
      <c r="K5416" s="37" t="n">
        <f aca="false">E5416+Inputs!$B$5*F5416</f>
        <v>11.475</v>
      </c>
      <c r="L5416" s="37" t="n">
        <f aca="false">G5416+Inputs!$B$6*H5416</f>
        <v>2.55</v>
      </c>
      <c r="M5416" s="37" t="n">
        <f aca="false">I5416+Inputs!$B$7*J5416</f>
        <v>163.812</v>
      </c>
      <c r="N5416" s="37" t="n">
        <f aca="false">K5416+L5416+M5416</f>
        <v>177.837</v>
      </c>
    </row>
    <row r="5417" customFormat="false" ht="15" hidden="false" customHeight="false" outlineLevel="0" collapsed="false">
      <c r="A5417" s="0" t="s">
        <v>9</v>
      </c>
      <c r="B5417" s="0" t="s">
        <v>389</v>
      </c>
      <c r="C5417" s="15" t="n">
        <v>45778</v>
      </c>
      <c r="D5417" s="0" t="n">
        <v>2</v>
      </c>
      <c r="E5417" s="0" t="n">
        <v>0</v>
      </c>
      <c r="F5417" s="0" t="n">
        <v>25</v>
      </c>
      <c r="G5417" s="0" t="n">
        <v>0</v>
      </c>
      <c r="H5417" s="0" t="n">
        <v>2</v>
      </c>
      <c r="I5417" s="0" t="n">
        <v>0</v>
      </c>
      <c r="J5417" s="0" t="n">
        <v>150</v>
      </c>
      <c r="K5417" s="37" t="n">
        <f aca="false">E5417+Inputs!$B$5*F5417</f>
        <v>31.875</v>
      </c>
      <c r="L5417" s="37" t="n">
        <f aca="false">G5417+Inputs!$B$6*H5417</f>
        <v>2.55</v>
      </c>
      <c r="M5417" s="37" t="n">
        <f aca="false">I5417+Inputs!$B$7*J5417</f>
        <v>186.15</v>
      </c>
      <c r="N5417" s="37" t="n">
        <f aca="false">K5417+L5417+M5417</f>
        <v>220.575</v>
      </c>
    </row>
    <row r="5418" customFormat="false" ht="15" hidden="false" customHeight="false" outlineLevel="0" collapsed="false">
      <c r="A5418" s="0" t="s">
        <v>9</v>
      </c>
      <c r="B5418" s="0" t="s">
        <v>389</v>
      </c>
      <c r="C5418" s="15" t="n">
        <v>45809</v>
      </c>
      <c r="D5418" s="0" t="n">
        <v>2</v>
      </c>
      <c r="E5418" s="0" t="n">
        <v>0</v>
      </c>
      <c r="F5418" s="0" t="n">
        <v>19</v>
      </c>
      <c r="G5418" s="0" t="n">
        <v>0</v>
      </c>
      <c r="H5418" s="0" t="n">
        <v>6</v>
      </c>
      <c r="I5418" s="0" t="n">
        <v>0</v>
      </c>
      <c r="J5418" s="0" t="n">
        <v>148</v>
      </c>
      <c r="K5418" s="37" t="n">
        <f aca="false">E5418+Inputs!$B$5*F5418</f>
        <v>24.225</v>
      </c>
      <c r="L5418" s="37" t="n">
        <f aca="false">G5418+Inputs!$B$6*H5418</f>
        <v>7.65</v>
      </c>
      <c r="M5418" s="37" t="n">
        <f aca="false">I5418+Inputs!$B$7*J5418</f>
        <v>183.668</v>
      </c>
      <c r="N5418" s="37" t="n">
        <f aca="false">K5418+L5418+M5418</f>
        <v>215.543</v>
      </c>
    </row>
    <row r="5419" customFormat="false" ht="15" hidden="false" customHeight="false" outlineLevel="0" collapsed="false">
      <c r="A5419" s="0" t="s">
        <v>9</v>
      </c>
      <c r="B5419" s="0" t="s">
        <v>389</v>
      </c>
      <c r="C5419" s="15" t="n">
        <v>45839</v>
      </c>
      <c r="D5419" s="0" t="n">
        <v>2</v>
      </c>
      <c r="E5419" s="0" t="n">
        <v>0</v>
      </c>
      <c r="F5419" s="0" t="n">
        <v>15</v>
      </c>
      <c r="G5419" s="0" t="n">
        <v>0</v>
      </c>
      <c r="H5419" s="0" t="n">
        <v>4</v>
      </c>
      <c r="I5419" s="0" t="n">
        <v>0</v>
      </c>
      <c r="J5419" s="0" t="n">
        <v>141</v>
      </c>
      <c r="K5419" s="37" t="n">
        <f aca="false">E5419+Inputs!$B$5*F5419</f>
        <v>19.125</v>
      </c>
      <c r="L5419" s="37" t="n">
        <f aca="false">G5419+Inputs!$B$6*H5419</f>
        <v>5.1</v>
      </c>
      <c r="M5419" s="37" t="n">
        <f aca="false">I5419+Inputs!$B$7*J5419</f>
        <v>174.981</v>
      </c>
      <c r="N5419" s="37" t="n">
        <f aca="false">K5419+L5419+M5419</f>
        <v>199.206</v>
      </c>
    </row>
    <row r="5420" customFormat="false" ht="15" hidden="false" customHeight="false" outlineLevel="0" collapsed="false">
      <c r="A5420" s="0" t="s">
        <v>9</v>
      </c>
      <c r="B5420" s="0" t="s">
        <v>389</v>
      </c>
      <c r="C5420" s="15" t="n">
        <v>45870</v>
      </c>
      <c r="D5420" s="0" t="n">
        <v>2</v>
      </c>
      <c r="E5420" s="0" t="n">
        <v>0</v>
      </c>
      <c r="F5420" s="0" t="n">
        <v>15</v>
      </c>
      <c r="G5420" s="0" t="n">
        <v>0</v>
      </c>
      <c r="H5420" s="0" t="n">
        <v>1</v>
      </c>
      <c r="I5420" s="0" t="n">
        <v>0</v>
      </c>
      <c r="J5420" s="0" t="n">
        <v>148</v>
      </c>
      <c r="K5420" s="37" t="n">
        <f aca="false">E5420+Inputs!$B$5*F5420</f>
        <v>19.125</v>
      </c>
      <c r="L5420" s="37" t="n">
        <f aca="false">G5420+Inputs!$B$6*H5420</f>
        <v>1.275</v>
      </c>
      <c r="M5420" s="37" t="n">
        <f aca="false">I5420+Inputs!$B$7*J5420</f>
        <v>183.668</v>
      </c>
      <c r="N5420" s="37" t="n">
        <f aca="false">K5420+L5420+M5420</f>
        <v>204.068</v>
      </c>
    </row>
    <row r="5421" customFormat="false" ht="15" hidden="false" customHeight="false" outlineLevel="0" collapsed="false">
      <c r="A5421" s="0" t="s">
        <v>9</v>
      </c>
      <c r="B5421" s="0" t="s">
        <v>389</v>
      </c>
      <c r="C5421" s="15" t="n">
        <v>45901</v>
      </c>
      <c r="D5421" s="0" t="n">
        <v>2</v>
      </c>
      <c r="E5421" s="0" t="n">
        <v>0</v>
      </c>
      <c r="F5421" s="0" t="n">
        <v>25</v>
      </c>
      <c r="G5421" s="0" t="n">
        <v>0</v>
      </c>
      <c r="H5421" s="0" t="n">
        <v>3</v>
      </c>
      <c r="I5421" s="0" t="n">
        <v>0</v>
      </c>
      <c r="J5421" s="0" t="n">
        <v>137</v>
      </c>
      <c r="K5421" s="37" t="n">
        <f aca="false">E5421+Inputs!$B$5*F5421</f>
        <v>31.875</v>
      </c>
      <c r="L5421" s="37" t="n">
        <f aca="false">G5421+Inputs!$B$6*H5421</f>
        <v>3.825</v>
      </c>
      <c r="M5421" s="37" t="n">
        <f aca="false">I5421+Inputs!$B$7*J5421</f>
        <v>170.017</v>
      </c>
      <c r="N5421" s="37" t="n">
        <f aca="false">K5421+L5421+M5421</f>
        <v>205.717</v>
      </c>
    </row>
    <row r="5422" customFormat="false" ht="15" hidden="false" customHeight="false" outlineLevel="0" collapsed="false">
      <c r="A5422" s="0" t="s">
        <v>9</v>
      </c>
      <c r="B5422" s="0" t="s">
        <v>389</v>
      </c>
      <c r="C5422" s="15" t="n">
        <v>45931</v>
      </c>
      <c r="D5422" s="0" t="n">
        <v>2</v>
      </c>
      <c r="E5422" s="0" t="n">
        <v>0</v>
      </c>
      <c r="F5422" s="0" t="n">
        <v>13</v>
      </c>
      <c r="G5422" s="0" t="n">
        <v>0</v>
      </c>
      <c r="H5422" s="0" t="n">
        <v>4</v>
      </c>
      <c r="I5422" s="0" t="n">
        <v>0</v>
      </c>
      <c r="J5422" s="0" t="n">
        <v>156</v>
      </c>
      <c r="K5422" s="37" t="n">
        <f aca="false">E5422+Inputs!$B$5*F5422</f>
        <v>16.575</v>
      </c>
      <c r="L5422" s="37" t="n">
        <f aca="false">G5422+Inputs!$B$6*H5422</f>
        <v>5.1</v>
      </c>
      <c r="M5422" s="37" t="n">
        <f aca="false">I5422+Inputs!$B$7*J5422</f>
        <v>193.596</v>
      </c>
      <c r="N5422" s="37" t="n">
        <f aca="false">K5422+L5422+M5422</f>
        <v>215.271</v>
      </c>
    </row>
    <row r="5423" customFormat="false" ht="15" hidden="false" customHeight="false" outlineLevel="0" collapsed="false">
      <c r="A5423" s="0" t="s">
        <v>9</v>
      </c>
      <c r="B5423" s="0" t="s">
        <v>389</v>
      </c>
      <c r="C5423" s="15" t="n">
        <v>45962</v>
      </c>
      <c r="D5423" s="0" t="n">
        <v>2</v>
      </c>
      <c r="E5423" s="0" t="n">
        <v>0</v>
      </c>
      <c r="F5423" s="0" t="n">
        <v>17</v>
      </c>
      <c r="G5423" s="0" t="n">
        <v>0</v>
      </c>
      <c r="H5423" s="0" t="n">
        <v>5</v>
      </c>
      <c r="I5423" s="0" t="n">
        <v>0</v>
      </c>
      <c r="J5423" s="0" t="n">
        <v>129</v>
      </c>
      <c r="K5423" s="37" t="n">
        <f aca="false">E5423+Inputs!$B$5*F5423</f>
        <v>21.675</v>
      </c>
      <c r="L5423" s="37" t="n">
        <f aca="false">G5423+Inputs!$B$6*H5423</f>
        <v>6.375</v>
      </c>
      <c r="M5423" s="37" t="n">
        <f aca="false">I5423+Inputs!$B$7*J5423</f>
        <v>160.089</v>
      </c>
      <c r="N5423" s="37" t="n">
        <f aca="false">K5423+L5423+M5423</f>
        <v>188.139</v>
      </c>
    </row>
    <row r="5424" customFormat="false" ht="15" hidden="false" customHeight="false" outlineLevel="0" collapsed="false">
      <c r="A5424" s="0" t="s">
        <v>9</v>
      </c>
      <c r="B5424" s="0" t="s">
        <v>389</v>
      </c>
      <c r="C5424" s="15" t="n">
        <v>45992</v>
      </c>
      <c r="D5424" s="0" t="n">
        <v>2</v>
      </c>
      <c r="E5424" s="0" t="n">
        <v>0</v>
      </c>
      <c r="F5424" s="0" t="n">
        <v>8</v>
      </c>
      <c r="G5424" s="0" t="n">
        <v>0</v>
      </c>
      <c r="H5424" s="0" t="n">
        <v>5</v>
      </c>
      <c r="I5424" s="0" t="n">
        <v>0</v>
      </c>
      <c r="J5424" s="0" t="n">
        <v>139</v>
      </c>
      <c r="K5424" s="37" t="n">
        <f aca="false">E5424+Inputs!$B$5*F5424</f>
        <v>10.2</v>
      </c>
      <c r="L5424" s="37" t="n">
        <f aca="false">G5424+Inputs!$B$6*H5424</f>
        <v>6.375</v>
      </c>
      <c r="M5424" s="37" t="n">
        <f aca="false">I5424+Inputs!$B$7*J5424</f>
        <v>172.499</v>
      </c>
      <c r="N5424" s="37" t="n">
        <f aca="false">K5424+L5424+M5424</f>
        <v>189.074</v>
      </c>
    </row>
    <row r="5425" customFormat="false" ht="15" hidden="false" customHeight="false" outlineLevel="0" collapsed="false">
      <c r="A5425" s="0" t="s">
        <v>9</v>
      </c>
      <c r="B5425" s="0" t="s">
        <v>389</v>
      </c>
      <c r="C5425" s="15" t="n">
        <v>46023</v>
      </c>
      <c r="D5425" s="0" t="n">
        <v>2</v>
      </c>
      <c r="E5425" s="0" t="n">
        <v>0</v>
      </c>
      <c r="F5425" s="0" t="n">
        <v>15</v>
      </c>
      <c r="G5425" s="0" t="n">
        <v>0</v>
      </c>
      <c r="H5425" s="0" t="n">
        <v>3</v>
      </c>
      <c r="I5425" s="0" t="n">
        <v>0</v>
      </c>
      <c r="J5425" s="0" t="n">
        <v>106</v>
      </c>
      <c r="K5425" s="37" t="n">
        <f aca="false">E5425+Inputs!$B$5*F5425</f>
        <v>19.125</v>
      </c>
      <c r="L5425" s="37" t="n">
        <f aca="false">G5425+Inputs!$B$6*H5425</f>
        <v>3.825</v>
      </c>
      <c r="M5425" s="37" t="n">
        <f aca="false">I5425+Inputs!$B$7*J5425</f>
        <v>131.546</v>
      </c>
      <c r="N5425" s="37" t="n">
        <f aca="false">K5425+L5425+M5425</f>
        <v>154.496</v>
      </c>
    </row>
    <row r="5426" customFormat="false" ht="15" hidden="false" customHeight="false" outlineLevel="0" collapsed="false">
      <c r="A5426" s="0" t="s">
        <v>9</v>
      </c>
      <c r="B5426" s="0" t="s">
        <v>389</v>
      </c>
      <c r="C5426" s="15" t="n">
        <v>46054</v>
      </c>
      <c r="D5426" s="0" t="n">
        <v>2</v>
      </c>
      <c r="E5426" s="0" t="n">
        <v>0</v>
      </c>
      <c r="F5426" s="0" t="n">
        <v>21</v>
      </c>
      <c r="G5426" s="0" t="n">
        <v>0</v>
      </c>
      <c r="H5426" s="0" t="n">
        <v>5</v>
      </c>
      <c r="I5426" s="0" t="n">
        <v>0</v>
      </c>
      <c r="J5426" s="0" t="n">
        <v>129</v>
      </c>
      <c r="K5426" s="37" t="n">
        <f aca="false">E5426+Inputs!$B$5*F5426</f>
        <v>26.775</v>
      </c>
      <c r="L5426" s="37" t="n">
        <f aca="false">G5426+Inputs!$B$6*H5426</f>
        <v>6.375</v>
      </c>
      <c r="M5426" s="37" t="n">
        <f aca="false">I5426+Inputs!$B$7*J5426</f>
        <v>160.089</v>
      </c>
      <c r="N5426" s="37" t="n">
        <f aca="false">K5426+L5426+M5426</f>
        <v>193.239</v>
      </c>
    </row>
    <row r="5427" customFormat="false" ht="15" hidden="false" customHeight="false" outlineLevel="0" collapsed="false">
      <c r="A5427" s="0" t="s">
        <v>9</v>
      </c>
      <c r="B5427" s="0" t="s">
        <v>389</v>
      </c>
      <c r="C5427" s="15" t="n">
        <v>46082</v>
      </c>
      <c r="D5427" s="0" t="n">
        <v>2</v>
      </c>
      <c r="E5427" s="0" t="n">
        <v>0</v>
      </c>
      <c r="F5427" s="0" t="n">
        <v>23</v>
      </c>
      <c r="G5427" s="0" t="n">
        <v>0</v>
      </c>
      <c r="H5427" s="0" t="n">
        <v>6</v>
      </c>
      <c r="I5427" s="0" t="n">
        <v>0</v>
      </c>
      <c r="J5427" s="0" t="n">
        <v>119</v>
      </c>
      <c r="K5427" s="37" t="n">
        <f aca="false">E5427+Inputs!$B$5*F5427</f>
        <v>29.325</v>
      </c>
      <c r="L5427" s="37" t="n">
        <f aca="false">G5427+Inputs!$B$6*H5427</f>
        <v>7.65</v>
      </c>
      <c r="M5427" s="37" t="n">
        <f aca="false">I5427+Inputs!$B$7*J5427</f>
        <v>147.679</v>
      </c>
      <c r="N5427" s="37" t="n">
        <f aca="false">K5427+L5427+M5427</f>
        <v>184.654</v>
      </c>
    </row>
    <row r="5428" customFormat="false" ht="15" hidden="false" customHeight="false" outlineLevel="0" collapsed="false">
      <c r="A5428" s="0" t="s">
        <v>9</v>
      </c>
      <c r="B5428" s="0" t="s">
        <v>389</v>
      </c>
      <c r="C5428" s="15" t="n">
        <v>46113</v>
      </c>
      <c r="D5428" s="0" t="n">
        <v>2</v>
      </c>
      <c r="E5428" s="0" t="n">
        <v>0</v>
      </c>
      <c r="F5428" s="0" t="n">
        <v>34</v>
      </c>
      <c r="G5428" s="0" t="n">
        <v>0</v>
      </c>
      <c r="H5428" s="0" t="n">
        <v>12</v>
      </c>
      <c r="I5428" s="0" t="n">
        <v>0</v>
      </c>
      <c r="J5428" s="0" t="n">
        <v>110</v>
      </c>
      <c r="K5428" s="37" t="n">
        <f aca="false">E5428+Inputs!$B$5*F5428</f>
        <v>43.35</v>
      </c>
      <c r="L5428" s="37" t="n">
        <f aca="false">G5428+Inputs!$B$6*H5428</f>
        <v>15.3</v>
      </c>
      <c r="M5428" s="37" t="n">
        <f aca="false">I5428+Inputs!$B$7*J5428</f>
        <v>136.51</v>
      </c>
      <c r="N5428" s="37" t="n">
        <f aca="false">K5428+L5428+M5428</f>
        <v>195.16</v>
      </c>
    </row>
    <row r="5429" customFormat="false" ht="15" hidden="false" customHeight="false" outlineLevel="0" collapsed="false">
      <c r="A5429" s="0" t="s">
        <v>9</v>
      </c>
      <c r="B5429" s="0" t="s">
        <v>389</v>
      </c>
      <c r="C5429" s="15" t="n">
        <v>46143</v>
      </c>
      <c r="D5429" s="0" t="n">
        <v>2</v>
      </c>
      <c r="E5429" s="0" t="n">
        <v>0</v>
      </c>
      <c r="F5429" s="0" t="n">
        <v>42</v>
      </c>
      <c r="G5429" s="0" t="n">
        <v>0</v>
      </c>
      <c r="H5429" s="0" t="n">
        <v>15</v>
      </c>
      <c r="I5429" s="0" t="n">
        <v>0</v>
      </c>
      <c r="J5429" s="0" t="n">
        <v>133</v>
      </c>
      <c r="K5429" s="37" t="n">
        <f aca="false">E5429+Inputs!$B$5*F5429</f>
        <v>53.55</v>
      </c>
      <c r="L5429" s="37" t="n">
        <f aca="false">G5429+Inputs!$B$6*H5429</f>
        <v>19.125</v>
      </c>
      <c r="M5429" s="37" t="n">
        <f aca="false">I5429+Inputs!$B$7*J5429</f>
        <v>165.053</v>
      </c>
      <c r="N5429" s="37" t="n">
        <f aca="false">K5429+L5429+M5429</f>
        <v>237.728</v>
      </c>
    </row>
    <row r="5430" customFormat="false" ht="15" hidden="false" customHeight="false" outlineLevel="0" collapsed="false">
      <c r="A5430" s="0" t="s">
        <v>9</v>
      </c>
      <c r="B5430" s="0" t="s">
        <v>389</v>
      </c>
      <c r="C5430" s="15" t="n">
        <v>46174</v>
      </c>
      <c r="D5430" s="0" t="n">
        <v>2</v>
      </c>
      <c r="E5430" s="0" t="n">
        <v>0</v>
      </c>
      <c r="F5430" s="0" t="n">
        <v>46</v>
      </c>
      <c r="G5430" s="0" t="n">
        <v>0</v>
      </c>
      <c r="H5430" s="0" t="n">
        <v>8</v>
      </c>
      <c r="I5430" s="0" t="n">
        <v>0</v>
      </c>
      <c r="J5430" s="0" t="n">
        <v>148</v>
      </c>
      <c r="K5430" s="37" t="n">
        <f aca="false">E5430+Inputs!$B$5*F5430</f>
        <v>58.65</v>
      </c>
      <c r="L5430" s="37" t="n">
        <f aca="false">G5430+Inputs!$B$6*H5430</f>
        <v>10.2</v>
      </c>
      <c r="M5430" s="37" t="n">
        <f aca="false">I5430+Inputs!$B$7*J5430</f>
        <v>183.668</v>
      </c>
      <c r="N5430" s="37" t="n">
        <f aca="false">K5430+L5430+M5430</f>
        <v>252.518</v>
      </c>
    </row>
    <row r="5431" customFormat="false" ht="15" hidden="false" customHeight="false" outlineLevel="0" collapsed="false">
      <c r="A5431" s="0" t="s">
        <v>9</v>
      </c>
      <c r="B5431" s="0" t="s">
        <v>389</v>
      </c>
      <c r="C5431" s="15" t="n">
        <v>46204</v>
      </c>
      <c r="D5431" s="0" t="n">
        <v>2</v>
      </c>
      <c r="E5431" s="0" t="n">
        <v>0</v>
      </c>
      <c r="F5431" s="0" t="n">
        <v>41</v>
      </c>
      <c r="G5431" s="0" t="n">
        <v>0</v>
      </c>
      <c r="H5431" s="0" t="n">
        <v>19</v>
      </c>
      <c r="I5431" s="0" t="n">
        <v>0</v>
      </c>
      <c r="J5431" s="0" t="n">
        <v>118</v>
      </c>
      <c r="K5431" s="37" t="n">
        <f aca="false">E5431+Inputs!$B$5*F5431</f>
        <v>52.275</v>
      </c>
      <c r="L5431" s="37" t="n">
        <f aca="false">G5431+Inputs!$B$6*H5431</f>
        <v>24.225</v>
      </c>
      <c r="M5431" s="37" t="n">
        <f aca="false">I5431+Inputs!$B$7*J5431</f>
        <v>146.438</v>
      </c>
      <c r="N5431" s="37" t="n">
        <f aca="false">K5431+L5431+M5431</f>
        <v>222.938</v>
      </c>
    </row>
    <row r="5432" customFormat="false" ht="15" hidden="false" customHeight="false" outlineLevel="0" collapsed="false">
      <c r="A5432" s="0" t="s">
        <v>9</v>
      </c>
      <c r="B5432" s="0" t="s">
        <v>389</v>
      </c>
      <c r="C5432" s="15" t="n">
        <v>46235</v>
      </c>
      <c r="D5432" s="0" t="n">
        <v>2</v>
      </c>
      <c r="E5432" s="0" t="n">
        <v>0</v>
      </c>
      <c r="F5432" s="0" t="n">
        <v>40</v>
      </c>
      <c r="G5432" s="0" t="n">
        <v>0</v>
      </c>
      <c r="H5432" s="0" t="n">
        <v>14</v>
      </c>
      <c r="I5432" s="0" t="n">
        <v>0</v>
      </c>
      <c r="J5432" s="0" t="n">
        <v>94</v>
      </c>
      <c r="K5432" s="37" t="n">
        <f aca="false">E5432+Inputs!$B$5*F5432</f>
        <v>51</v>
      </c>
      <c r="L5432" s="37" t="n">
        <f aca="false">G5432+Inputs!$B$6*H5432</f>
        <v>17.85</v>
      </c>
      <c r="M5432" s="37" t="n">
        <f aca="false">I5432+Inputs!$B$7*J5432</f>
        <v>116.654</v>
      </c>
      <c r="N5432" s="37" t="n">
        <f aca="false">K5432+L5432+M5432</f>
        <v>185.504</v>
      </c>
    </row>
    <row r="5433" customFormat="false" ht="15" hidden="false" customHeight="false" outlineLevel="0" collapsed="false">
      <c r="A5433" s="0" t="s">
        <v>9</v>
      </c>
      <c r="B5433" s="0" t="s">
        <v>425</v>
      </c>
      <c r="C5433" s="15" t="n">
        <v>44927</v>
      </c>
      <c r="D5433" s="0" t="n">
        <v>4</v>
      </c>
      <c r="E5433" s="0" t="n">
        <v>0</v>
      </c>
      <c r="F5433" s="0" t="n">
        <v>5</v>
      </c>
      <c r="G5433" s="0" t="n">
        <v>0</v>
      </c>
      <c r="H5433" s="0" t="n">
        <v>1</v>
      </c>
      <c r="I5433" s="0" t="n">
        <v>0</v>
      </c>
      <c r="J5433" s="0" t="n">
        <v>146</v>
      </c>
      <c r="K5433" s="37" t="n">
        <f aca="false">E5433+Inputs!$B$5*F5433</f>
        <v>6.375</v>
      </c>
      <c r="L5433" s="37" t="n">
        <f aca="false">G5433+Inputs!$B$6*H5433</f>
        <v>1.275</v>
      </c>
      <c r="M5433" s="37" t="n">
        <f aca="false">I5433+Inputs!$B$7*J5433</f>
        <v>181.186</v>
      </c>
      <c r="N5433" s="37" t="n">
        <f aca="false">K5433+L5433+M5433</f>
        <v>188.836</v>
      </c>
    </row>
    <row r="5434" customFormat="false" ht="15" hidden="false" customHeight="false" outlineLevel="0" collapsed="false">
      <c r="A5434" s="0" t="s">
        <v>9</v>
      </c>
      <c r="B5434" s="0" t="s">
        <v>425</v>
      </c>
      <c r="C5434" s="15" t="n">
        <v>44958</v>
      </c>
      <c r="D5434" s="0" t="n">
        <v>4</v>
      </c>
      <c r="E5434" s="0" t="n">
        <v>0</v>
      </c>
      <c r="F5434" s="0" t="n">
        <v>7</v>
      </c>
      <c r="G5434" s="0" t="n">
        <v>0</v>
      </c>
      <c r="H5434" s="0" t="n">
        <v>0</v>
      </c>
      <c r="I5434" s="0" t="n">
        <v>0</v>
      </c>
      <c r="J5434" s="0" t="n">
        <v>118</v>
      </c>
      <c r="K5434" s="37" t="n">
        <f aca="false">E5434+Inputs!$B$5*F5434</f>
        <v>8.925</v>
      </c>
      <c r="L5434" s="37" t="n">
        <f aca="false">G5434+Inputs!$B$6*H5434</f>
        <v>0</v>
      </c>
      <c r="M5434" s="37" t="n">
        <f aca="false">I5434+Inputs!$B$7*J5434</f>
        <v>146.438</v>
      </c>
      <c r="N5434" s="37" t="n">
        <f aca="false">K5434+L5434+M5434</f>
        <v>155.363</v>
      </c>
    </row>
    <row r="5435" customFormat="false" ht="15" hidden="false" customHeight="false" outlineLevel="0" collapsed="false">
      <c r="A5435" s="0" t="s">
        <v>9</v>
      </c>
      <c r="B5435" s="0" t="s">
        <v>425</v>
      </c>
      <c r="C5435" s="15" t="n">
        <v>44986</v>
      </c>
      <c r="D5435" s="0" t="n">
        <v>4</v>
      </c>
      <c r="E5435" s="0" t="n">
        <v>0</v>
      </c>
      <c r="F5435" s="0" t="n">
        <v>1</v>
      </c>
      <c r="G5435" s="0" t="n">
        <v>0</v>
      </c>
      <c r="H5435" s="0" t="n">
        <v>0</v>
      </c>
      <c r="I5435" s="0" t="n">
        <v>0</v>
      </c>
      <c r="J5435" s="0" t="n">
        <v>15</v>
      </c>
      <c r="K5435" s="37" t="n">
        <f aca="false">E5435+Inputs!$B$5*F5435</f>
        <v>1.275</v>
      </c>
      <c r="L5435" s="37" t="n">
        <f aca="false">G5435+Inputs!$B$6*H5435</f>
        <v>0</v>
      </c>
      <c r="M5435" s="37" t="n">
        <f aca="false">I5435+Inputs!$B$7*J5435</f>
        <v>18.615</v>
      </c>
      <c r="N5435" s="37" t="n">
        <f aca="false">K5435+L5435+M5435</f>
        <v>19.89</v>
      </c>
    </row>
    <row r="5436" customFormat="false" ht="15" hidden="false" customHeight="false" outlineLevel="0" collapsed="false">
      <c r="A5436" s="0" t="s">
        <v>9</v>
      </c>
      <c r="B5436" s="0" t="s">
        <v>425</v>
      </c>
      <c r="C5436" s="15" t="n">
        <v>45017</v>
      </c>
      <c r="D5436" s="0" t="n">
        <v>4</v>
      </c>
      <c r="E5436" s="0" t="n">
        <v>0</v>
      </c>
      <c r="F5436" s="0" t="n">
        <v>2</v>
      </c>
      <c r="G5436" s="0" t="n">
        <v>0</v>
      </c>
      <c r="H5436" s="0" t="n">
        <v>0</v>
      </c>
      <c r="I5436" s="0" t="n">
        <v>0</v>
      </c>
      <c r="J5436" s="0" t="n">
        <v>45</v>
      </c>
      <c r="K5436" s="37" t="n">
        <f aca="false">E5436+Inputs!$B$5*F5436</f>
        <v>2.55</v>
      </c>
      <c r="L5436" s="37" t="n">
        <f aca="false">G5436+Inputs!$B$6*H5436</f>
        <v>0</v>
      </c>
      <c r="M5436" s="37" t="n">
        <f aca="false">I5436+Inputs!$B$7*J5436</f>
        <v>55.845</v>
      </c>
      <c r="N5436" s="37" t="n">
        <f aca="false">K5436+L5436+M5436</f>
        <v>58.395</v>
      </c>
    </row>
    <row r="5437" customFormat="false" ht="15" hidden="false" customHeight="false" outlineLevel="0" collapsed="false">
      <c r="A5437" s="0" t="s">
        <v>9</v>
      </c>
      <c r="B5437" s="0" t="s">
        <v>425</v>
      </c>
      <c r="C5437" s="15" t="n">
        <v>45047</v>
      </c>
      <c r="D5437" s="0" t="n">
        <v>4</v>
      </c>
      <c r="E5437" s="0" t="n">
        <v>0</v>
      </c>
      <c r="F5437" s="0" t="n">
        <v>6</v>
      </c>
      <c r="G5437" s="0" t="n">
        <v>0</v>
      </c>
      <c r="H5437" s="0" t="n">
        <v>0</v>
      </c>
      <c r="I5437" s="0" t="n">
        <v>0</v>
      </c>
      <c r="J5437" s="0" t="n">
        <v>162</v>
      </c>
      <c r="K5437" s="37" t="n">
        <f aca="false">E5437+Inputs!$B$5*F5437</f>
        <v>7.65</v>
      </c>
      <c r="L5437" s="37" t="n">
        <f aca="false">G5437+Inputs!$B$6*H5437</f>
        <v>0</v>
      </c>
      <c r="M5437" s="37" t="n">
        <f aca="false">I5437+Inputs!$B$7*J5437</f>
        <v>201.042</v>
      </c>
      <c r="N5437" s="37" t="n">
        <f aca="false">K5437+L5437+M5437</f>
        <v>208.692</v>
      </c>
    </row>
    <row r="5438" customFormat="false" ht="15" hidden="false" customHeight="false" outlineLevel="0" collapsed="false">
      <c r="A5438" s="0" t="s">
        <v>9</v>
      </c>
      <c r="B5438" s="0" t="s">
        <v>425</v>
      </c>
      <c r="C5438" s="15" t="n">
        <v>45078</v>
      </c>
      <c r="D5438" s="0" t="n">
        <v>4</v>
      </c>
      <c r="E5438" s="0" t="n">
        <v>0</v>
      </c>
      <c r="F5438" s="0" t="n">
        <v>10</v>
      </c>
      <c r="G5438" s="0" t="n">
        <v>0</v>
      </c>
      <c r="H5438" s="0" t="n">
        <v>1</v>
      </c>
      <c r="I5438" s="0" t="n">
        <v>0</v>
      </c>
      <c r="J5438" s="0" t="n">
        <v>185</v>
      </c>
      <c r="K5438" s="37" t="n">
        <f aca="false">E5438+Inputs!$B$5*F5438</f>
        <v>12.75</v>
      </c>
      <c r="L5438" s="37" t="n">
        <f aca="false">G5438+Inputs!$B$6*H5438</f>
        <v>1.275</v>
      </c>
      <c r="M5438" s="37" t="n">
        <f aca="false">I5438+Inputs!$B$7*J5438</f>
        <v>229.585</v>
      </c>
      <c r="N5438" s="37" t="n">
        <f aca="false">K5438+L5438+M5438</f>
        <v>243.61</v>
      </c>
    </row>
    <row r="5439" customFormat="false" ht="15" hidden="false" customHeight="false" outlineLevel="0" collapsed="false">
      <c r="A5439" s="0" t="s">
        <v>9</v>
      </c>
      <c r="B5439" s="0" t="s">
        <v>425</v>
      </c>
      <c r="C5439" s="15" t="n">
        <v>45108</v>
      </c>
      <c r="D5439" s="0" t="n">
        <v>4</v>
      </c>
      <c r="E5439" s="0" t="n">
        <v>0</v>
      </c>
      <c r="F5439" s="0" t="n">
        <v>3</v>
      </c>
      <c r="G5439" s="0" t="n">
        <v>0</v>
      </c>
      <c r="H5439" s="0" t="n">
        <v>1</v>
      </c>
      <c r="I5439" s="0" t="n">
        <v>0</v>
      </c>
      <c r="J5439" s="0" t="n">
        <v>171</v>
      </c>
      <c r="K5439" s="37" t="n">
        <f aca="false">E5439+Inputs!$B$5*F5439</f>
        <v>3.825</v>
      </c>
      <c r="L5439" s="37" t="n">
        <f aca="false">G5439+Inputs!$B$6*H5439</f>
        <v>1.275</v>
      </c>
      <c r="M5439" s="37" t="n">
        <f aca="false">I5439+Inputs!$B$7*J5439</f>
        <v>212.211</v>
      </c>
      <c r="N5439" s="37" t="n">
        <f aca="false">K5439+L5439+M5439</f>
        <v>217.311</v>
      </c>
    </row>
    <row r="5440" customFormat="false" ht="15" hidden="false" customHeight="false" outlineLevel="0" collapsed="false">
      <c r="A5440" s="0" t="s">
        <v>9</v>
      </c>
      <c r="B5440" s="0" t="s">
        <v>425</v>
      </c>
      <c r="C5440" s="15" t="n">
        <v>45139</v>
      </c>
      <c r="D5440" s="0" t="n">
        <v>4</v>
      </c>
      <c r="E5440" s="0" t="n">
        <v>0</v>
      </c>
      <c r="F5440" s="0" t="n">
        <v>10</v>
      </c>
      <c r="G5440" s="0" t="n">
        <v>0</v>
      </c>
      <c r="H5440" s="0" t="n">
        <v>1</v>
      </c>
      <c r="I5440" s="0" t="n">
        <v>0</v>
      </c>
      <c r="J5440" s="0" t="n">
        <v>191</v>
      </c>
      <c r="K5440" s="37" t="n">
        <f aca="false">E5440+Inputs!$B$5*F5440</f>
        <v>12.75</v>
      </c>
      <c r="L5440" s="37" t="n">
        <f aca="false">G5440+Inputs!$B$6*H5440</f>
        <v>1.275</v>
      </c>
      <c r="M5440" s="37" t="n">
        <f aca="false">I5440+Inputs!$B$7*J5440</f>
        <v>237.031</v>
      </c>
      <c r="N5440" s="37" t="n">
        <f aca="false">K5440+L5440+M5440</f>
        <v>251.056</v>
      </c>
    </row>
    <row r="5441" customFormat="false" ht="15" hidden="false" customHeight="false" outlineLevel="0" collapsed="false">
      <c r="A5441" s="0" t="s">
        <v>9</v>
      </c>
      <c r="B5441" s="0" t="s">
        <v>425</v>
      </c>
      <c r="C5441" s="15" t="n">
        <v>45170</v>
      </c>
      <c r="D5441" s="0" t="n">
        <v>4</v>
      </c>
      <c r="E5441" s="0" t="n">
        <v>0</v>
      </c>
      <c r="F5441" s="0" t="n">
        <v>7</v>
      </c>
      <c r="G5441" s="0" t="n">
        <v>0</v>
      </c>
      <c r="H5441" s="0" t="n">
        <v>4</v>
      </c>
      <c r="I5441" s="0" t="n">
        <v>0</v>
      </c>
      <c r="J5441" s="0" t="n">
        <v>223</v>
      </c>
      <c r="K5441" s="37" t="n">
        <f aca="false">E5441+Inputs!$B$5*F5441</f>
        <v>8.925</v>
      </c>
      <c r="L5441" s="37" t="n">
        <f aca="false">G5441+Inputs!$B$6*H5441</f>
        <v>5.1</v>
      </c>
      <c r="M5441" s="37" t="n">
        <f aca="false">I5441+Inputs!$B$7*J5441</f>
        <v>276.743</v>
      </c>
      <c r="N5441" s="37" t="n">
        <f aca="false">K5441+L5441+M5441</f>
        <v>290.768</v>
      </c>
    </row>
    <row r="5442" customFormat="false" ht="15" hidden="false" customHeight="false" outlineLevel="0" collapsed="false">
      <c r="A5442" s="0" t="s">
        <v>9</v>
      </c>
      <c r="B5442" s="0" t="s">
        <v>425</v>
      </c>
      <c r="C5442" s="15" t="n">
        <v>45200</v>
      </c>
      <c r="D5442" s="0" t="n">
        <v>4</v>
      </c>
      <c r="E5442" s="0" t="n">
        <v>0</v>
      </c>
      <c r="F5442" s="0" t="n">
        <v>12</v>
      </c>
      <c r="G5442" s="0" t="n">
        <v>0</v>
      </c>
      <c r="H5442" s="0" t="n">
        <v>0</v>
      </c>
      <c r="I5442" s="0" t="n">
        <v>0</v>
      </c>
      <c r="J5442" s="0" t="n">
        <v>193</v>
      </c>
      <c r="K5442" s="37" t="n">
        <f aca="false">E5442+Inputs!$B$5*F5442</f>
        <v>15.3</v>
      </c>
      <c r="L5442" s="37" t="n">
        <f aca="false">G5442+Inputs!$B$6*H5442</f>
        <v>0</v>
      </c>
      <c r="M5442" s="37" t="n">
        <f aca="false">I5442+Inputs!$B$7*J5442</f>
        <v>239.513</v>
      </c>
      <c r="N5442" s="37" t="n">
        <f aca="false">K5442+L5442+M5442</f>
        <v>254.813</v>
      </c>
    </row>
    <row r="5443" customFormat="false" ht="15" hidden="false" customHeight="false" outlineLevel="0" collapsed="false">
      <c r="A5443" s="0" t="s">
        <v>9</v>
      </c>
      <c r="B5443" s="0" t="s">
        <v>425</v>
      </c>
      <c r="C5443" s="15" t="n">
        <v>45231</v>
      </c>
      <c r="D5443" s="0" t="n">
        <v>4</v>
      </c>
      <c r="E5443" s="0" t="n">
        <v>0</v>
      </c>
      <c r="F5443" s="0" t="n">
        <v>14</v>
      </c>
      <c r="G5443" s="0" t="n">
        <v>0</v>
      </c>
      <c r="H5443" s="0" t="n">
        <v>4</v>
      </c>
      <c r="I5443" s="0" t="n">
        <v>0</v>
      </c>
      <c r="J5443" s="0" t="n">
        <v>182</v>
      </c>
      <c r="K5443" s="37" t="n">
        <f aca="false">E5443+Inputs!$B$5*F5443</f>
        <v>17.85</v>
      </c>
      <c r="L5443" s="37" t="n">
        <f aca="false">G5443+Inputs!$B$6*H5443</f>
        <v>5.1</v>
      </c>
      <c r="M5443" s="37" t="n">
        <f aca="false">I5443+Inputs!$B$7*J5443</f>
        <v>225.862</v>
      </c>
      <c r="N5443" s="37" t="n">
        <f aca="false">K5443+L5443+M5443</f>
        <v>248.812</v>
      </c>
    </row>
    <row r="5444" customFormat="false" ht="15" hidden="false" customHeight="false" outlineLevel="0" collapsed="false">
      <c r="A5444" s="0" t="s">
        <v>9</v>
      </c>
      <c r="B5444" s="0" t="s">
        <v>425</v>
      </c>
      <c r="C5444" s="15" t="n">
        <v>45261</v>
      </c>
      <c r="D5444" s="0" t="n">
        <v>4</v>
      </c>
      <c r="E5444" s="0" t="n">
        <v>0</v>
      </c>
      <c r="F5444" s="0" t="n">
        <v>8</v>
      </c>
      <c r="G5444" s="0" t="n">
        <v>0</v>
      </c>
      <c r="H5444" s="0" t="n">
        <v>1</v>
      </c>
      <c r="I5444" s="0" t="n">
        <v>0</v>
      </c>
      <c r="J5444" s="0" t="n">
        <v>126</v>
      </c>
      <c r="K5444" s="37" t="n">
        <f aca="false">E5444+Inputs!$B$5*F5444</f>
        <v>10.2</v>
      </c>
      <c r="L5444" s="37" t="n">
        <f aca="false">G5444+Inputs!$B$6*H5444</f>
        <v>1.275</v>
      </c>
      <c r="M5444" s="37" t="n">
        <f aca="false">I5444+Inputs!$B$7*J5444</f>
        <v>156.366</v>
      </c>
      <c r="N5444" s="37" t="n">
        <f aca="false">K5444+L5444+M5444</f>
        <v>167.841</v>
      </c>
    </row>
    <row r="5445" customFormat="false" ht="15" hidden="false" customHeight="false" outlineLevel="0" collapsed="false">
      <c r="A5445" s="0" t="s">
        <v>9</v>
      </c>
      <c r="B5445" s="0" t="s">
        <v>425</v>
      </c>
      <c r="C5445" s="15" t="n">
        <v>45292</v>
      </c>
      <c r="D5445" s="0" t="n">
        <v>4</v>
      </c>
      <c r="E5445" s="0" t="n">
        <v>0</v>
      </c>
      <c r="F5445" s="0" t="n">
        <v>7</v>
      </c>
      <c r="G5445" s="0" t="n">
        <v>0</v>
      </c>
      <c r="H5445" s="0" t="n">
        <v>0</v>
      </c>
      <c r="I5445" s="0" t="n">
        <v>0</v>
      </c>
      <c r="J5445" s="0" t="n">
        <v>192</v>
      </c>
      <c r="K5445" s="37" t="n">
        <f aca="false">E5445+Inputs!$B$5*F5445</f>
        <v>8.925</v>
      </c>
      <c r="L5445" s="37" t="n">
        <f aca="false">G5445+Inputs!$B$6*H5445</f>
        <v>0</v>
      </c>
      <c r="M5445" s="37" t="n">
        <f aca="false">I5445+Inputs!$B$7*J5445</f>
        <v>238.272</v>
      </c>
      <c r="N5445" s="37" t="n">
        <f aca="false">K5445+L5445+M5445</f>
        <v>247.197</v>
      </c>
    </row>
    <row r="5446" customFormat="false" ht="15" hidden="false" customHeight="false" outlineLevel="0" collapsed="false">
      <c r="A5446" s="0" t="s">
        <v>9</v>
      </c>
      <c r="B5446" s="0" t="s">
        <v>425</v>
      </c>
      <c r="C5446" s="15" t="n">
        <v>45323</v>
      </c>
      <c r="D5446" s="0" t="n">
        <v>4</v>
      </c>
      <c r="E5446" s="0" t="n">
        <v>0</v>
      </c>
      <c r="F5446" s="0" t="n">
        <v>1</v>
      </c>
      <c r="G5446" s="0" t="n">
        <v>0</v>
      </c>
      <c r="H5446" s="0" t="n">
        <v>0</v>
      </c>
      <c r="I5446" s="0" t="n">
        <v>0</v>
      </c>
      <c r="J5446" s="0" t="n">
        <v>23</v>
      </c>
      <c r="K5446" s="37" t="n">
        <f aca="false">E5446+Inputs!$B$5*F5446</f>
        <v>1.275</v>
      </c>
      <c r="L5446" s="37" t="n">
        <f aca="false">G5446+Inputs!$B$6*H5446</f>
        <v>0</v>
      </c>
      <c r="M5446" s="37" t="n">
        <f aca="false">I5446+Inputs!$B$7*J5446</f>
        <v>28.543</v>
      </c>
      <c r="N5446" s="37" t="n">
        <f aca="false">K5446+L5446+M5446</f>
        <v>29.818</v>
      </c>
    </row>
    <row r="5447" customFormat="false" ht="15" hidden="false" customHeight="false" outlineLevel="0" collapsed="false">
      <c r="A5447" s="0" t="s">
        <v>9</v>
      </c>
      <c r="B5447" s="0" t="s">
        <v>425</v>
      </c>
      <c r="C5447" s="15" t="n">
        <v>45352</v>
      </c>
      <c r="D5447" s="0" t="n">
        <v>4</v>
      </c>
      <c r="E5447" s="0" t="n">
        <v>0</v>
      </c>
      <c r="F5447" s="0" t="n">
        <v>3</v>
      </c>
      <c r="G5447" s="0" t="n">
        <v>0</v>
      </c>
      <c r="H5447" s="0" t="n">
        <v>1</v>
      </c>
      <c r="I5447" s="0" t="n">
        <v>0</v>
      </c>
      <c r="J5447" s="0" t="n">
        <v>35</v>
      </c>
      <c r="K5447" s="37" t="n">
        <f aca="false">E5447+Inputs!$B$5*F5447</f>
        <v>3.825</v>
      </c>
      <c r="L5447" s="37" t="n">
        <f aca="false">G5447+Inputs!$B$6*H5447</f>
        <v>1.275</v>
      </c>
      <c r="M5447" s="37" t="n">
        <f aca="false">I5447+Inputs!$B$7*J5447</f>
        <v>43.435</v>
      </c>
      <c r="N5447" s="37" t="n">
        <f aca="false">K5447+L5447+M5447</f>
        <v>48.535</v>
      </c>
    </row>
    <row r="5448" customFormat="false" ht="15" hidden="false" customHeight="false" outlineLevel="0" collapsed="false">
      <c r="A5448" s="0" t="s">
        <v>9</v>
      </c>
      <c r="B5448" s="0" t="s">
        <v>425</v>
      </c>
      <c r="C5448" s="15" t="n">
        <v>45383</v>
      </c>
      <c r="D5448" s="0" t="n">
        <v>4</v>
      </c>
      <c r="E5448" s="0" t="n">
        <v>0</v>
      </c>
      <c r="F5448" s="0" t="n">
        <v>7</v>
      </c>
      <c r="G5448" s="0" t="n">
        <v>0</v>
      </c>
      <c r="H5448" s="0" t="n">
        <v>0</v>
      </c>
      <c r="I5448" s="0" t="n">
        <v>0</v>
      </c>
      <c r="J5448" s="0" t="n">
        <v>146</v>
      </c>
      <c r="K5448" s="37" t="n">
        <f aca="false">E5448+Inputs!$B$5*F5448</f>
        <v>8.925</v>
      </c>
      <c r="L5448" s="37" t="n">
        <f aca="false">G5448+Inputs!$B$6*H5448</f>
        <v>0</v>
      </c>
      <c r="M5448" s="37" t="n">
        <f aca="false">I5448+Inputs!$B$7*J5448</f>
        <v>181.186</v>
      </c>
      <c r="N5448" s="37" t="n">
        <f aca="false">K5448+L5448+M5448</f>
        <v>190.111</v>
      </c>
    </row>
    <row r="5449" customFormat="false" ht="15" hidden="false" customHeight="false" outlineLevel="0" collapsed="false">
      <c r="A5449" s="0" t="s">
        <v>9</v>
      </c>
      <c r="B5449" s="0" t="s">
        <v>425</v>
      </c>
      <c r="C5449" s="15" t="n">
        <v>45413</v>
      </c>
      <c r="D5449" s="0" t="n">
        <v>4</v>
      </c>
      <c r="E5449" s="0" t="n">
        <v>0</v>
      </c>
      <c r="F5449" s="0" t="n">
        <v>8</v>
      </c>
      <c r="G5449" s="0" t="n">
        <v>0</v>
      </c>
      <c r="H5449" s="0" t="n">
        <v>0</v>
      </c>
      <c r="I5449" s="0" t="n">
        <v>0</v>
      </c>
      <c r="J5449" s="0" t="n">
        <v>118</v>
      </c>
      <c r="K5449" s="37" t="n">
        <f aca="false">E5449+Inputs!$B$5*F5449</f>
        <v>10.2</v>
      </c>
      <c r="L5449" s="37" t="n">
        <f aca="false">G5449+Inputs!$B$6*H5449</f>
        <v>0</v>
      </c>
      <c r="M5449" s="37" t="n">
        <f aca="false">I5449+Inputs!$B$7*J5449</f>
        <v>146.438</v>
      </c>
      <c r="N5449" s="37" t="n">
        <f aca="false">K5449+L5449+M5449</f>
        <v>156.638</v>
      </c>
    </row>
    <row r="5450" customFormat="false" ht="15" hidden="false" customHeight="false" outlineLevel="0" collapsed="false">
      <c r="A5450" s="0" t="s">
        <v>9</v>
      </c>
      <c r="B5450" s="0" t="s">
        <v>425</v>
      </c>
      <c r="C5450" s="15" t="n">
        <v>45444</v>
      </c>
      <c r="D5450" s="0" t="n">
        <v>4</v>
      </c>
      <c r="E5450" s="0" t="n">
        <v>0</v>
      </c>
      <c r="F5450" s="0" t="n">
        <v>10</v>
      </c>
      <c r="G5450" s="0" t="n">
        <v>0</v>
      </c>
      <c r="H5450" s="0" t="n">
        <v>4</v>
      </c>
      <c r="I5450" s="0" t="n">
        <v>0</v>
      </c>
      <c r="J5450" s="0" t="n">
        <v>181</v>
      </c>
      <c r="K5450" s="37" t="n">
        <f aca="false">E5450+Inputs!$B$5*F5450</f>
        <v>12.75</v>
      </c>
      <c r="L5450" s="37" t="n">
        <f aca="false">G5450+Inputs!$B$6*H5450</f>
        <v>5.1</v>
      </c>
      <c r="M5450" s="37" t="n">
        <f aca="false">I5450+Inputs!$B$7*J5450</f>
        <v>224.621</v>
      </c>
      <c r="N5450" s="37" t="n">
        <f aca="false">K5450+L5450+M5450</f>
        <v>242.471</v>
      </c>
    </row>
    <row r="5451" customFormat="false" ht="15" hidden="false" customHeight="false" outlineLevel="0" collapsed="false">
      <c r="A5451" s="0" t="s">
        <v>9</v>
      </c>
      <c r="B5451" s="0" t="s">
        <v>425</v>
      </c>
      <c r="C5451" s="15" t="n">
        <v>45474</v>
      </c>
      <c r="D5451" s="0" t="n">
        <v>4</v>
      </c>
      <c r="E5451" s="0" t="n">
        <v>0</v>
      </c>
      <c r="F5451" s="0" t="n">
        <v>8</v>
      </c>
      <c r="G5451" s="0" t="n">
        <v>0</v>
      </c>
      <c r="H5451" s="0" t="n">
        <v>4</v>
      </c>
      <c r="I5451" s="0" t="n">
        <v>0</v>
      </c>
      <c r="J5451" s="0" t="n">
        <v>184</v>
      </c>
      <c r="K5451" s="37" t="n">
        <f aca="false">E5451+Inputs!$B$5*F5451</f>
        <v>10.2</v>
      </c>
      <c r="L5451" s="37" t="n">
        <f aca="false">G5451+Inputs!$B$6*H5451</f>
        <v>5.1</v>
      </c>
      <c r="M5451" s="37" t="n">
        <f aca="false">I5451+Inputs!$B$7*J5451</f>
        <v>228.344</v>
      </c>
      <c r="N5451" s="37" t="n">
        <f aca="false">K5451+L5451+M5451</f>
        <v>243.644</v>
      </c>
    </row>
    <row r="5452" customFormat="false" ht="15" hidden="false" customHeight="false" outlineLevel="0" collapsed="false">
      <c r="A5452" s="0" t="s">
        <v>9</v>
      </c>
      <c r="B5452" s="0" t="s">
        <v>425</v>
      </c>
      <c r="C5452" s="15" t="n">
        <v>45505</v>
      </c>
      <c r="D5452" s="0" t="n">
        <v>4</v>
      </c>
      <c r="E5452" s="0" t="n">
        <v>0</v>
      </c>
      <c r="F5452" s="0" t="n">
        <v>5</v>
      </c>
      <c r="G5452" s="0" t="n">
        <v>0</v>
      </c>
      <c r="H5452" s="0" t="n">
        <v>3</v>
      </c>
      <c r="I5452" s="0" t="n">
        <v>0</v>
      </c>
      <c r="J5452" s="0" t="n">
        <v>175</v>
      </c>
      <c r="K5452" s="37" t="n">
        <f aca="false">E5452+Inputs!$B$5*F5452</f>
        <v>6.375</v>
      </c>
      <c r="L5452" s="37" t="n">
        <f aca="false">G5452+Inputs!$B$6*H5452</f>
        <v>3.825</v>
      </c>
      <c r="M5452" s="37" t="n">
        <f aca="false">I5452+Inputs!$B$7*J5452</f>
        <v>217.175</v>
      </c>
      <c r="N5452" s="37" t="n">
        <f aca="false">K5452+L5452+M5452</f>
        <v>227.375</v>
      </c>
    </row>
    <row r="5453" customFormat="false" ht="15" hidden="false" customHeight="false" outlineLevel="0" collapsed="false">
      <c r="A5453" s="0" t="s">
        <v>9</v>
      </c>
      <c r="B5453" s="0" t="s">
        <v>425</v>
      </c>
      <c r="C5453" s="15" t="n">
        <v>45536</v>
      </c>
      <c r="D5453" s="0" t="n">
        <v>4</v>
      </c>
      <c r="E5453" s="0" t="n">
        <v>0</v>
      </c>
      <c r="F5453" s="0" t="n">
        <v>8</v>
      </c>
      <c r="G5453" s="0" t="n">
        <v>0</v>
      </c>
      <c r="H5453" s="0" t="n">
        <v>2</v>
      </c>
      <c r="I5453" s="0" t="n">
        <v>0</v>
      </c>
      <c r="J5453" s="0" t="n">
        <v>191</v>
      </c>
      <c r="K5453" s="37" t="n">
        <f aca="false">E5453+Inputs!$B$5*F5453</f>
        <v>10.2</v>
      </c>
      <c r="L5453" s="37" t="n">
        <f aca="false">G5453+Inputs!$B$6*H5453</f>
        <v>2.55</v>
      </c>
      <c r="M5453" s="37" t="n">
        <f aca="false">I5453+Inputs!$B$7*J5453</f>
        <v>237.031</v>
      </c>
      <c r="N5453" s="37" t="n">
        <f aca="false">K5453+L5453+M5453</f>
        <v>249.781</v>
      </c>
    </row>
    <row r="5454" customFormat="false" ht="15" hidden="false" customHeight="false" outlineLevel="0" collapsed="false">
      <c r="A5454" s="0" t="s">
        <v>9</v>
      </c>
      <c r="B5454" s="0" t="s">
        <v>425</v>
      </c>
      <c r="C5454" s="15" t="n">
        <v>45566</v>
      </c>
      <c r="D5454" s="0" t="n">
        <v>4</v>
      </c>
      <c r="E5454" s="0" t="n">
        <v>0</v>
      </c>
      <c r="F5454" s="0" t="n">
        <v>7</v>
      </c>
      <c r="G5454" s="0" t="n">
        <v>0</v>
      </c>
      <c r="H5454" s="0" t="n">
        <v>3</v>
      </c>
      <c r="I5454" s="0" t="n">
        <v>0</v>
      </c>
      <c r="J5454" s="0" t="n">
        <v>143</v>
      </c>
      <c r="K5454" s="37" t="n">
        <f aca="false">E5454+Inputs!$B$5*F5454</f>
        <v>8.925</v>
      </c>
      <c r="L5454" s="37" t="n">
        <f aca="false">G5454+Inputs!$B$6*H5454</f>
        <v>3.825</v>
      </c>
      <c r="M5454" s="37" t="n">
        <f aca="false">I5454+Inputs!$B$7*J5454</f>
        <v>177.463</v>
      </c>
      <c r="N5454" s="37" t="n">
        <f aca="false">K5454+L5454+M5454</f>
        <v>190.213</v>
      </c>
    </row>
    <row r="5455" customFormat="false" ht="15" hidden="false" customHeight="false" outlineLevel="0" collapsed="false">
      <c r="A5455" s="0" t="s">
        <v>9</v>
      </c>
      <c r="B5455" s="0" t="s">
        <v>425</v>
      </c>
      <c r="C5455" s="15" t="n">
        <v>45597</v>
      </c>
      <c r="D5455" s="0" t="n">
        <v>4</v>
      </c>
      <c r="E5455" s="0" t="n">
        <v>0</v>
      </c>
      <c r="F5455" s="0" t="n">
        <v>18</v>
      </c>
      <c r="G5455" s="0" t="n">
        <v>0</v>
      </c>
      <c r="H5455" s="0" t="n">
        <v>2</v>
      </c>
      <c r="I5455" s="0" t="n">
        <v>0</v>
      </c>
      <c r="J5455" s="0" t="n">
        <v>185</v>
      </c>
      <c r="K5455" s="37" t="n">
        <f aca="false">E5455+Inputs!$B$5*F5455</f>
        <v>22.95</v>
      </c>
      <c r="L5455" s="37" t="n">
        <f aca="false">G5455+Inputs!$B$6*H5455</f>
        <v>2.55</v>
      </c>
      <c r="M5455" s="37" t="n">
        <f aca="false">I5455+Inputs!$B$7*J5455</f>
        <v>229.585</v>
      </c>
      <c r="N5455" s="37" t="n">
        <f aca="false">K5455+L5455+M5455</f>
        <v>255.085</v>
      </c>
    </row>
    <row r="5456" customFormat="false" ht="15" hidden="false" customHeight="false" outlineLevel="0" collapsed="false">
      <c r="A5456" s="0" t="s">
        <v>9</v>
      </c>
      <c r="B5456" s="0" t="s">
        <v>425</v>
      </c>
      <c r="C5456" s="15" t="n">
        <v>45627</v>
      </c>
      <c r="D5456" s="0" t="n">
        <v>4</v>
      </c>
      <c r="E5456" s="0" t="n">
        <v>0</v>
      </c>
      <c r="F5456" s="0" t="n">
        <v>9</v>
      </c>
      <c r="G5456" s="0" t="n">
        <v>0</v>
      </c>
      <c r="H5456" s="0" t="n">
        <v>1</v>
      </c>
      <c r="I5456" s="0" t="n">
        <v>0</v>
      </c>
      <c r="J5456" s="0" t="n">
        <v>173</v>
      </c>
      <c r="K5456" s="37" t="n">
        <f aca="false">E5456+Inputs!$B$5*F5456</f>
        <v>11.475</v>
      </c>
      <c r="L5456" s="37" t="n">
        <f aca="false">G5456+Inputs!$B$6*H5456</f>
        <v>1.275</v>
      </c>
      <c r="M5456" s="37" t="n">
        <f aca="false">I5456+Inputs!$B$7*J5456</f>
        <v>214.693</v>
      </c>
      <c r="N5456" s="37" t="n">
        <f aca="false">K5456+L5456+M5456</f>
        <v>227.443</v>
      </c>
    </row>
    <row r="5457" customFormat="false" ht="15" hidden="false" customHeight="false" outlineLevel="0" collapsed="false">
      <c r="A5457" s="0" t="s">
        <v>9</v>
      </c>
      <c r="B5457" s="0" t="s">
        <v>425</v>
      </c>
      <c r="C5457" s="15" t="n">
        <v>45658</v>
      </c>
      <c r="D5457" s="0" t="n">
        <v>4</v>
      </c>
      <c r="E5457" s="0" t="n">
        <v>0</v>
      </c>
      <c r="F5457" s="0" t="n">
        <v>5</v>
      </c>
      <c r="G5457" s="0" t="n">
        <v>0</v>
      </c>
      <c r="H5457" s="0" t="n">
        <v>2</v>
      </c>
      <c r="I5457" s="0" t="n">
        <v>0</v>
      </c>
      <c r="J5457" s="0" t="n">
        <v>158</v>
      </c>
      <c r="K5457" s="37" t="n">
        <f aca="false">E5457+Inputs!$B$5*F5457</f>
        <v>6.375</v>
      </c>
      <c r="L5457" s="37" t="n">
        <f aca="false">G5457+Inputs!$B$6*H5457</f>
        <v>2.55</v>
      </c>
      <c r="M5457" s="37" t="n">
        <f aca="false">I5457+Inputs!$B$7*J5457</f>
        <v>196.078</v>
      </c>
      <c r="N5457" s="37" t="n">
        <f aca="false">K5457+L5457+M5457</f>
        <v>205.003</v>
      </c>
    </row>
    <row r="5458" customFormat="false" ht="15" hidden="false" customHeight="false" outlineLevel="0" collapsed="false">
      <c r="A5458" s="0" t="s">
        <v>9</v>
      </c>
      <c r="B5458" s="0" t="s">
        <v>425</v>
      </c>
      <c r="C5458" s="15" t="n">
        <v>45689</v>
      </c>
      <c r="D5458" s="0" t="n">
        <v>4</v>
      </c>
      <c r="E5458" s="0" t="n">
        <v>0</v>
      </c>
      <c r="F5458" s="0" t="n">
        <v>3</v>
      </c>
      <c r="G5458" s="0" t="n">
        <v>0</v>
      </c>
      <c r="H5458" s="0" t="n">
        <v>6</v>
      </c>
      <c r="I5458" s="0" t="n">
        <v>0</v>
      </c>
      <c r="J5458" s="0" t="n">
        <v>170</v>
      </c>
      <c r="K5458" s="37" t="n">
        <f aca="false">E5458+Inputs!$B$5*F5458</f>
        <v>3.825</v>
      </c>
      <c r="L5458" s="37" t="n">
        <f aca="false">G5458+Inputs!$B$6*H5458</f>
        <v>7.65</v>
      </c>
      <c r="M5458" s="37" t="n">
        <f aca="false">I5458+Inputs!$B$7*J5458</f>
        <v>210.97</v>
      </c>
      <c r="N5458" s="37" t="n">
        <f aca="false">K5458+L5458+M5458</f>
        <v>222.445</v>
      </c>
    </row>
    <row r="5459" customFormat="false" ht="15" hidden="false" customHeight="false" outlineLevel="0" collapsed="false">
      <c r="A5459" s="0" t="s">
        <v>9</v>
      </c>
      <c r="B5459" s="0" t="s">
        <v>425</v>
      </c>
      <c r="C5459" s="15" t="n">
        <v>45717</v>
      </c>
      <c r="D5459" s="0" t="n">
        <v>4</v>
      </c>
      <c r="E5459" s="0" t="n">
        <v>0</v>
      </c>
      <c r="F5459" s="0" t="n">
        <v>12</v>
      </c>
      <c r="G5459" s="0" t="n">
        <v>0</v>
      </c>
      <c r="H5459" s="0" t="n">
        <v>6</v>
      </c>
      <c r="I5459" s="0" t="n">
        <v>0</v>
      </c>
      <c r="J5459" s="0" t="n">
        <v>171</v>
      </c>
      <c r="K5459" s="37" t="n">
        <f aca="false">E5459+Inputs!$B$5*F5459</f>
        <v>15.3</v>
      </c>
      <c r="L5459" s="37" t="n">
        <f aca="false">G5459+Inputs!$B$6*H5459</f>
        <v>7.65</v>
      </c>
      <c r="M5459" s="37" t="n">
        <f aca="false">I5459+Inputs!$B$7*J5459</f>
        <v>212.211</v>
      </c>
      <c r="N5459" s="37" t="n">
        <f aca="false">K5459+L5459+M5459</f>
        <v>235.161</v>
      </c>
    </row>
    <row r="5460" customFormat="false" ht="15" hidden="false" customHeight="false" outlineLevel="0" collapsed="false">
      <c r="A5460" s="0" t="s">
        <v>9</v>
      </c>
      <c r="B5460" s="0" t="s">
        <v>425</v>
      </c>
      <c r="C5460" s="15" t="n">
        <v>45748</v>
      </c>
      <c r="D5460" s="0" t="n">
        <v>4</v>
      </c>
      <c r="E5460" s="0" t="n">
        <v>0</v>
      </c>
      <c r="F5460" s="0" t="n">
        <v>10</v>
      </c>
      <c r="G5460" s="0" t="n">
        <v>0</v>
      </c>
      <c r="H5460" s="0" t="n">
        <v>2</v>
      </c>
      <c r="I5460" s="0" t="n">
        <v>0</v>
      </c>
      <c r="J5460" s="0" t="n">
        <v>154</v>
      </c>
      <c r="K5460" s="37" t="n">
        <f aca="false">E5460+Inputs!$B$5*F5460</f>
        <v>12.75</v>
      </c>
      <c r="L5460" s="37" t="n">
        <f aca="false">G5460+Inputs!$B$6*H5460</f>
        <v>2.55</v>
      </c>
      <c r="M5460" s="37" t="n">
        <f aca="false">I5460+Inputs!$B$7*J5460</f>
        <v>191.114</v>
      </c>
      <c r="N5460" s="37" t="n">
        <f aca="false">K5460+L5460+M5460</f>
        <v>206.414</v>
      </c>
    </row>
    <row r="5461" customFormat="false" ht="15" hidden="false" customHeight="false" outlineLevel="0" collapsed="false">
      <c r="A5461" s="0" t="s">
        <v>9</v>
      </c>
      <c r="B5461" s="0" t="s">
        <v>425</v>
      </c>
      <c r="C5461" s="15" t="n">
        <v>45778</v>
      </c>
      <c r="D5461" s="0" t="n">
        <v>4</v>
      </c>
      <c r="E5461" s="0" t="n">
        <v>0</v>
      </c>
      <c r="F5461" s="0" t="n">
        <v>11</v>
      </c>
      <c r="G5461" s="0" t="n">
        <v>0</v>
      </c>
      <c r="H5461" s="0" t="n">
        <v>1</v>
      </c>
      <c r="I5461" s="0" t="n">
        <v>0</v>
      </c>
      <c r="J5461" s="0" t="n">
        <v>210</v>
      </c>
      <c r="K5461" s="37" t="n">
        <f aca="false">E5461+Inputs!$B$5*F5461</f>
        <v>14.025</v>
      </c>
      <c r="L5461" s="37" t="n">
        <f aca="false">G5461+Inputs!$B$6*H5461</f>
        <v>1.275</v>
      </c>
      <c r="M5461" s="37" t="n">
        <f aca="false">I5461+Inputs!$B$7*J5461</f>
        <v>260.61</v>
      </c>
      <c r="N5461" s="37" t="n">
        <f aca="false">K5461+L5461+M5461</f>
        <v>275.91</v>
      </c>
    </row>
    <row r="5462" customFormat="false" ht="15" hidden="false" customHeight="false" outlineLevel="0" collapsed="false">
      <c r="A5462" s="0" t="s">
        <v>9</v>
      </c>
      <c r="B5462" s="0" t="s">
        <v>425</v>
      </c>
      <c r="C5462" s="15" t="n">
        <v>45809</v>
      </c>
      <c r="D5462" s="0" t="n">
        <v>4</v>
      </c>
      <c r="E5462" s="0" t="n">
        <v>0</v>
      </c>
      <c r="F5462" s="0" t="n">
        <v>10</v>
      </c>
      <c r="G5462" s="0" t="n">
        <v>0</v>
      </c>
      <c r="H5462" s="0" t="n">
        <v>3</v>
      </c>
      <c r="I5462" s="0" t="n">
        <v>0</v>
      </c>
      <c r="J5462" s="0" t="n">
        <v>218</v>
      </c>
      <c r="K5462" s="37" t="n">
        <f aca="false">E5462+Inputs!$B$5*F5462</f>
        <v>12.75</v>
      </c>
      <c r="L5462" s="37" t="n">
        <f aca="false">G5462+Inputs!$B$6*H5462</f>
        <v>3.825</v>
      </c>
      <c r="M5462" s="37" t="n">
        <f aca="false">I5462+Inputs!$B$7*J5462</f>
        <v>270.538</v>
      </c>
      <c r="N5462" s="37" t="n">
        <f aca="false">K5462+L5462+M5462</f>
        <v>287.113</v>
      </c>
    </row>
    <row r="5463" customFormat="false" ht="15" hidden="false" customHeight="false" outlineLevel="0" collapsed="false">
      <c r="A5463" s="0" t="s">
        <v>9</v>
      </c>
      <c r="B5463" s="0" t="s">
        <v>425</v>
      </c>
      <c r="C5463" s="15" t="n">
        <v>45839</v>
      </c>
      <c r="D5463" s="0" t="n">
        <v>4</v>
      </c>
      <c r="E5463" s="0" t="n">
        <v>0</v>
      </c>
      <c r="F5463" s="0" t="n">
        <v>15</v>
      </c>
      <c r="G5463" s="0" t="n">
        <v>0</v>
      </c>
      <c r="H5463" s="0" t="n">
        <v>5</v>
      </c>
      <c r="I5463" s="0" t="n">
        <v>0</v>
      </c>
      <c r="J5463" s="0" t="n">
        <v>185</v>
      </c>
      <c r="K5463" s="37" t="n">
        <f aca="false">E5463+Inputs!$B$5*F5463</f>
        <v>19.125</v>
      </c>
      <c r="L5463" s="37" t="n">
        <f aca="false">G5463+Inputs!$B$6*H5463</f>
        <v>6.375</v>
      </c>
      <c r="M5463" s="37" t="n">
        <f aca="false">I5463+Inputs!$B$7*J5463</f>
        <v>229.585</v>
      </c>
      <c r="N5463" s="37" t="n">
        <f aca="false">K5463+L5463+M5463</f>
        <v>255.085</v>
      </c>
    </row>
    <row r="5464" customFormat="false" ht="15" hidden="false" customHeight="false" outlineLevel="0" collapsed="false">
      <c r="A5464" s="0" t="s">
        <v>9</v>
      </c>
      <c r="B5464" s="0" t="s">
        <v>425</v>
      </c>
      <c r="C5464" s="15" t="n">
        <v>45870</v>
      </c>
      <c r="D5464" s="0" t="n">
        <v>4</v>
      </c>
      <c r="E5464" s="0" t="n">
        <v>0</v>
      </c>
      <c r="F5464" s="0" t="n">
        <v>14</v>
      </c>
      <c r="G5464" s="0" t="n">
        <v>0</v>
      </c>
      <c r="H5464" s="0" t="n">
        <v>1</v>
      </c>
      <c r="I5464" s="0" t="n">
        <v>0</v>
      </c>
      <c r="J5464" s="0" t="n">
        <v>184</v>
      </c>
      <c r="K5464" s="37" t="n">
        <f aca="false">E5464+Inputs!$B$5*F5464</f>
        <v>17.85</v>
      </c>
      <c r="L5464" s="37" t="n">
        <f aca="false">G5464+Inputs!$B$6*H5464</f>
        <v>1.275</v>
      </c>
      <c r="M5464" s="37" t="n">
        <f aca="false">I5464+Inputs!$B$7*J5464</f>
        <v>228.344</v>
      </c>
      <c r="N5464" s="37" t="n">
        <f aca="false">K5464+L5464+M5464</f>
        <v>247.469</v>
      </c>
    </row>
    <row r="5465" customFormat="false" ht="15" hidden="false" customHeight="false" outlineLevel="0" collapsed="false">
      <c r="A5465" s="0" t="s">
        <v>9</v>
      </c>
      <c r="B5465" s="0" t="s">
        <v>425</v>
      </c>
      <c r="C5465" s="15" t="n">
        <v>45901</v>
      </c>
      <c r="D5465" s="0" t="n">
        <v>4</v>
      </c>
      <c r="E5465" s="0" t="n">
        <v>0</v>
      </c>
      <c r="F5465" s="0" t="n">
        <v>16</v>
      </c>
      <c r="G5465" s="0" t="n">
        <v>0</v>
      </c>
      <c r="H5465" s="0" t="n">
        <v>2</v>
      </c>
      <c r="I5465" s="0" t="n">
        <v>0</v>
      </c>
      <c r="J5465" s="0" t="n">
        <v>190</v>
      </c>
      <c r="K5465" s="37" t="n">
        <f aca="false">E5465+Inputs!$B$5*F5465</f>
        <v>20.4</v>
      </c>
      <c r="L5465" s="37" t="n">
        <f aca="false">G5465+Inputs!$B$6*H5465</f>
        <v>2.55</v>
      </c>
      <c r="M5465" s="37" t="n">
        <f aca="false">I5465+Inputs!$B$7*J5465</f>
        <v>235.79</v>
      </c>
      <c r="N5465" s="37" t="n">
        <f aca="false">K5465+L5465+M5465</f>
        <v>258.74</v>
      </c>
    </row>
    <row r="5466" customFormat="false" ht="15" hidden="false" customHeight="false" outlineLevel="0" collapsed="false">
      <c r="A5466" s="0" t="s">
        <v>9</v>
      </c>
      <c r="B5466" s="0" t="s">
        <v>425</v>
      </c>
      <c r="C5466" s="15" t="n">
        <v>45931</v>
      </c>
      <c r="D5466" s="0" t="n">
        <v>4</v>
      </c>
      <c r="E5466" s="0" t="n">
        <v>0</v>
      </c>
      <c r="F5466" s="0" t="n">
        <v>12</v>
      </c>
      <c r="G5466" s="0" t="n">
        <v>0</v>
      </c>
      <c r="H5466" s="0" t="n">
        <v>5</v>
      </c>
      <c r="I5466" s="0" t="n">
        <v>0</v>
      </c>
      <c r="J5466" s="0" t="n">
        <v>200</v>
      </c>
      <c r="K5466" s="37" t="n">
        <f aca="false">E5466+Inputs!$B$5*F5466</f>
        <v>15.3</v>
      </c>
      <c r="L5466" s="37" t="n">
        <f aca="false">G5466+Inputs!$B$6*H5466</f>
        <v>6.375</v>
      </c>
      <c r="M5466" s="37" t="n">
        <f aca="false">I5466+Inputs!$B$7*J5466</f>
        <v>248.2</v>
      </c>
      <c r="N5466" s="37" t="n">
        <f aca="false">K5466+L5466+M5466</f>
        <v>269.875</v>
      </c>
    </row>
    <row r="5467" customFormat="false" ht="15" hidden="false" customHeight="false" outlineLevel="0" collapsed="false">
      <c r="A5467" s="0" t="s">
        <v>9</v>
      </c>
      <c r="B5467" s="0" t="s">
        <v>425</v>
      </c>
      <c r="C5467" s="15" t="n">
        <v>45962</v>
      </c>
      <c r="D5467" s="0" t="n">
        <v>4</v>
      </c>
      <c r="E5467" s="0" t="n">
        <v>0</v>
      </c>
      <c r="F5467" s="0" t="n">
        <v>13</v>
      </c>
      <c r="G5467" s="0" t="n">
        <v>0</v>
      </c>
      <c r="H5467" s="0" t="n">
        <v>4</v>
      </c>
      <c r="I5467" s="0" t="n">
        <v>0</v>
      </c>
      <c r="J5467" s="0" t="n">
        <v>188</v>
      </c>
      <c r="K5467" s="37" t="n">
        <f aca="false">E5467+Inputs!$B$5*F5467</f>
        <v>16.575</v>
      </c>
      <c r="L5467" s="37" t="n">
        <f aca="false">G5467+Inputs!$B$6*H5467</f>
        <v>5.1</v>
      </c>
      <c r="M5467" s="37" t="n">
        <f aca="false">I5467+Inputs!$B$7*J5467</f>
        <v>233.308</v>
      </c>
      <c r="N5467" s="37" t="n">
        <f aca="false">K5467+L5467+M5467</f>
        <v>254.983</v>
      </c>
    </row>
    <row r="5468" customFormat="false" ht="15" hidden="false" customHeight="false" outlineLevel="0" collapsed="false">
      <c r="A5468" s="0" t="s">
        <v>9</v>
      </c>
      <c r="B5468" s="0" t="s">
        <v>425</v>
      </c>
      <c r="C5468" s="15" t="n">
        <v>45992</v>
      </c>
      <c r="D5468" s="0" t="n">
        <v>4</v>
      </c>
      <c r="E5468" s="0" t="n">
        <v>0</v>
      </c>
      <c r="F5468" s="0" t="n">
        <v>12</v>
      </c>
      <c r="G5468" s="0" t="n">
        <v>0</v>
      </c>
      <c r="H5468" s="0" t="n">
        <v>1</v>
      </c>
      <c r="I5468" s="0" t="n">
        <v>0</v>
      </c>
      <c r="J5468" s="0" t="n">
        <v>168</v>
      </c>
      <c r="K5468" s="37" t="n">
        <f aca="false">E5468+Inputs!$B$5*F5468</f>
        <v>15.3</v>
      </c>
      <c r="L5468" s="37" t="n">
        <f aca="false">G5468+Inputs!$B$6*H5468</f>
        <v>1.275</v>
      </c>
      <c r="M5468" s="37" t="n">
        <f aca="false">I5468+Inputs!$B$7*J5468</f>
        <v>208.488</v>
      </c>
      <c r="N5468" s="37" t="n">
        <f aca="false">K5468+L5468+M5468</f>
        <v>225.063</v>
      </c>
    </row>
    <row r="5469" customFormat="false" ht="15" hidden="false" customHeight="false" outlineLevel="0" collapsed="false">
      <c r="A5469" s="0" t="s">
        <v>9</v>
      </c>
      <c r="B5469" s="0" t="s">
        <v>425</v>
      </c>
      <c r="C5469" s="15" t="n">
        <v>46023</v>
      </c>
      <c r="D5469" s="0" t="n">
        <v>4</v>
      </c>
      <c r="E5469" s="0" t="n">
        <v>0</v>
      </c>
      <c r="F5469" s="0" t="n">
        <v>7</v>
      </c>
      <c r="G5469" s="0" t="n">
        <v>0</v>
      </c>
      <c r="H5469" s="0" t="n">
        <v>1</v>
      </c>
      <c r="I5469" s="0" t="n">
        <v>0</v>
      </c>
      <c r="J5469" s="0" t="n">
        <v>138</v>
      </c>
      <c r="K5469" s="37" t="n">
        <f aca="false">E5469+Inputs!$B$5*F5469</f>
        <v>8.925</v>
      </c>
      <c r="L5469" s="37" t="n">
        <f aca="false">G5469+Inputs!$B$6*H5469</f>
        <v>1.275</v>
      </c>
      <c r="M5469" s="37" t="n">
        <f aca="false">I5469+Inputs!$B$7*J5469</f>
        <v>171.258</v>
      </c>
      <c r="N5469" s="37" t="n">
        <f aca="false">K5469+L5469+M5469</f>
        <v>181.458</v>
      </c>
    </row>
    <row r="5470" customFormat="false" ht="15" hidden="false" customHeight="false" outlineLevel="0" collapsed="false">
      <c r="A5470" s="0" t="s">
        <v>9</v>
      </c>
      <c r="B5470" s="0" t="s">
        <v>425</v>
      </c>
      <c r="C5470" s="15" t="n">
        <v>46054</v>
      </c>
      <c r="D5470" s="0" t="n">
        <v>4</v>
      </c>
      <c r="E5470" s="0" t="n">
        <v>0</v>
      </c>
      <c r="F5470" s="0" t="n">
        <v>9</v>
      </c>
      <c r="G5470" s="0" t="n">
        <v>0</v>
      </c>
      <c r="H5470" s="0" t="n">
        <v>2</v>
      </c>
      <c r="I5470" s="0" t="n">
        <v>0</v>
      </c>
      <c r="J5470" s="0" t="n">
        <v>163</v>
      </c>
      <c r="K5470" s="37" t="n">
        <f aca="false">E5470+Inputs!$B$5*F5470</f>
        <v>11.475</v>
      </c>
      <c r="L5470" s="37" t="n">
        <f aca="false">G5470+Inputs!$B$6*H5470</f>
        <v>2.55</v>
      </c>
      <c r="M5470" s="37" t="n">
        <f aca="false">I5470+Inputs!$B$7*J5470</f>
        <v>202.283</v>
      </c>
      <c r="N5470" s="37" t="n">
        <f aca="false">K5470+L5470+M5470</f>
        <v>216.308</v>
      </c>
    </row>
    <row r="5471" customFormat="false" ht="15" hidden="false" customHeight="false" outlineLevel="0" collapsed="false">
      <c r="A5471" s="0" t="s">
        <v>9</v>
      </c>
      <c r="B5471" s="0" t="s">
        <v>425</v>
      </c>
      <c r="C5471" s="15" t="n">
        <v>46082</v>
      </c>
      <c r="D5471" s="0" t="n">
        <v>4</v>
      </c>
      <c r="E5471" s="0" t="n">
        <v>0</v>
      </c>
      <c r="F5471" s="0" t="n">
        <v>25</v>
      </c>
      <c r="G5471" s="0" t="n">
        <v>0</v>
      </c>
      <c r="H5471" s="0" t="n">
        <v>8</v>
      </c>
      <c r="I5471" s="0" t="n">
        <v>0</v>
      </c>
      <c r="J5471" s="0" t="n">
        <v>162</v>
      </c>
      <c r="K5471" s="37" t="n">
        <f aca="false">E5471+Inputs!$B$5*F5471</f>
        <v>31.875</v>
      </c>
      <c r="L5471" s="37" t="n">
        <f aca="false">G5471+Inputs!$B$6*H5471</f>
        <v>10.2</v>
      </c>
      <c r="M5471" s="37" t="n">
        <f aca="false">I5471+Inputs!$B$7*J5471</f>
        <v>201.042</v>
      </c>
      <c r="N5471" s="37" t="n">
        <f aca="false">K5471+L5471+M5471</f>
        <v>243.117</v>
      </c>
    </row>
    <row r="5472" customFormat="false" ht="15" hidden="false" customHeight="false" outlineLevel="0" collapsed="false">
      <c r="A5472" s="0" t="s">
        <v>9</v>
      </c>
      <c r="B5472" s="0" t="s">
        <v>425</v>
      </c>
      <c r="C5472" s="15" t="n">
        <v>46113</v>
      </c>
      <c r="D5472" s="0" t="n">
        <v>4</v>
      </c>
      <c r="E5472" s="0" t="n">
        <v>0</v>
      </c>
      <c r="F5472" s="0" t="n">
        <v>29</v>
      </c>
      <c r="G5472" s="0" t="n">
        <v>0</v>
      </c>
      <c r="H5472" s="0" t="n">
        <v>5</v>
      </c>
      <c r="I5472" s="0" t="n">
        <v>0</v>
      </c>
      <c r="J5472" s="0" t="n">
        <v>146</v>
      </c>
      <c r="K5472" s="37" t="n">
        <f aca="false">E5472+Inputs!$B$5*F5472</f>
        <v>36.975</v>
      </c>
      <c r="L5472" s="37" t="n">
        <f aca="false">G5472+Inputs!$B$6*H5472</f>
        <v>6.375</v>
      </c>
      <c r="M5472" s="37" t="n">
        <f aca="false">I5472+Inputs!$B$7*J5472</f>
        <v>181.186</v>
      </c>
      <c r="N5472" s="37" t="n">
        <f aca="false">K5472+L5472+M5472</f>
        <v>224.536</v>
      </c>
    </row>
    <row r="5473" customFormat="false" ht="15" hidden="false" customHeight="false" outlineLevel="0" collapsed="false">
      <c r="A5473" s="0" t="s">
        <v>9</v>
      </c>
      <c r="B5473" s="0" t="s">
        <v>425</v>
      </c>
      <c r="C5473" s="15" t="n">
        <v>46143</v>
      </c>
      <c r="D5473" s="0" t="n">
        <v>4</v>
      </c>
      <c r="E5473" s="0" t="n">
        <v>0</v>
      </c>
      <c r="F5473" s="0" t="n">
        <v>39</v>
      </c>
      <c r="G5473" s="0" t="n">
        <v>0</v>
      </c>
      <c r="H5473" s="0" t="n">
        <v>9</v>
      </c>
      <c r="I5473" s="0" t="n">
        <v>0</v>
      </c>
      <c r="J5473" s="0" t="n">
        <v>166</v>
      </c>
      <c r="K5473" s="37" t="n">
        <f aca="false">E5473+Inputs!$B$5*F5473</f>
        <v>49.725</v>
      </c>
      <c r="L5473" s="37" t="n">
        <f aca="false">G5473+Inputs!$B$6*H5473</f>
        <v>11.475</v>
      </c>
      <c r="M5473" s="37" t="n">
        <f aca="false">I5473+Inputs!$B$7*J5473</f>
        <v>206.006</v>
      </c>
      <c r="N5473" s="37" t="n">
        <f aca="false">K5473+L5473+M5473</f>
        <v>267.206</v>
      </c>
    </row>
    <row r="5474" customFormat="false" ht="15" hidden="false" customHeight="false" outlineLevel="0" collapsed="false">
      <c r="A5474" s="0" t="s">
        <v>9</v>
      </c>
      <c r="B5474" s="0" t="s">
        <v>425</v>
      </c>
      <c r="C5474" s="15" t="n">
        <v>46174</v>
      </c>
      <c r="D5474" s="0" t="n">
        <v>4</v>
      </c>
      <c r="E5474" s="0" t="n">
        <v>0</v>
      </c>
      <c r="F5474" s="0" t="n">
        <v>37</v>
      </c>
      <c r="G5474" s="0" t="n">
        <v>0</v>
      </c>
      <c r="H5474" s="0" t="n">
        <v>9</v>
      </c>
      <c r="I5474" s="0" t="n">
        <v>0</v>
      </c>
      <c r="J5474" s="0" t="n">
        <v>191</v>
      </c>
      <c r="K5474" s="37" t="n">
        <f aca="false">E5474+Inputs!$B$5*F5474</f>
        <v>47.175</v>
      </c>
      <c r="L5474" s="37" t="n">
        <f aca="false">G5474+Inputs!$B$6*H5474</f>
        <v>11.475</v>
      </c>
      <c r="M5474" s="37" t="n">
        <f aca="false">I5474+Inputs!$B$7*J5474</f>
        <v>237.031</v>
      </c>
      <c r="N5474" s="37" t="n">
        <f aca="false">K5474+L5474+M5474</f>
        <v>295.681</v>
      </c>
    </row>
    <row r="5475" customFormat="false" ht="15" hidden="false" customHeight="false" outlineLevel="0" collapsed="false">
      <c r="A5475" s="0" t="s">
        <v>9</v>
      </c>
      <c r="B5475" s="0" t="s">
        <v>425</v>
      </c>
      <c r="C5475" s="15" t="n">
        <v>46204</v>
      </c>
      <c r="D5475" s="0" t="n">
        <v>4</v>
      </c>
      <c r="E5475" s="0" t="n">
        <v>0</v>
      </c>
      <c r="F5475" s="0" t="n">
        <v>26</v>
      </c>
      <c r="G5475" s="0" t="n">
        <v>0</v>
      </c>
      <c r="H5475" s="0" t="n">
        <v>13</v>
      </c>
      <c r="I5475" s="0" t="n">
        <v>0</v>
      </c>
      <c r="J5475" s="0" t="n">
        <v>180</v>
      </c>
      <c r="K5475" s="37" t="n">
        <f aca="false">E5475+Inputs!$B$5*F5475</f>
        <v>33.15</v>
      </c>
      <c r="L5475" s="37" t="n">
        <f aca="false">G5475+Inputs!$B$6*H5475</f>
        <v>16.575</v>
      </c>
      <c r="M5475" s="37" t="n">
        <f aca="false">I5475+Inputs!$B$7*J5475</f>
        <v>223.38</v>
      </c>
      <c r="N5475" s="37" t="n">
        <f aca="false">K5475+L5475+M5475</f>
        <v>273.105</v>
      </c>
    </row>
    <row r="5476" customFormat="false" ht="15" hidden="false" customHeight="false" outlineLevel="0" collapsed="false">
      <c r="A5476" s="0" t="s">
        <v>9</v>
      </c>
      <c r="B5476" s="0" t="s">
        <v>425</v>
      </c>
      <c r="C5476" s="15" t="n">
        <v>46235</v>
      </c>
      <c r="D5476" s="0" t="n">
        <v>4</v>
      </c>
      <c r="E5476" s="0" t="n">
        <v>0</v>
      </c>
      <c r="F5476" s="0" t="n">
        <v>29</v>
      </c>
      <c r="G5476" s="0" t="n">
        <v>0</v>
      </c>
      <c r="H5476" s="0" t="n">
        <v>14</v>
      </c>
      <c r="I5476" s="0" t="n">
        <v>0</v>
      </c>
      <c r="J5476" s="0" t="n">
        <v>134</v>
      </c>
      <c r="K5476" s="37" t="n">
        <f aca="false">E5476+Inputs!$B$5*F5476</f>
        <v>36.975</v>
      </c>
      <c r="L5476" s="37" t="n">
        <f aca="false">G5476+Inputs!$B$6*H5476</f>
        <v>17.85</v>
      </c>
      <c r="M5476" s="37" t="n">
        <f aca="false">I5476+Inputs!$B$7*J5476</f>
        <v>166.294</v>
      </c>
      <c r="N5476" s="37" t="n">
        <f aca="false">K5476+L5476+M5476</f>
        <v>221.119</v>
      </c>
    </row>
    <row r="5477" customFormat="false" ht="15" hidden="false" customHeight="false" outlineLevel="0" collapsed="false">
      <c r="A5477" s="0" t="s">
        <v>9</v>
      </c>
      <c r="B5477" s="0" t="s">
        <v>410</v>
      </c>
      <c r="C5477" s="15" t="n">
        <v>44927</v>
      </c>
      <c r="D5477" s="0" t="n">
        <v>3</v>
      </c>
      <c r="E5477" s="0" t="n">
        <v>0</v>
      </c>
      <c r="F5477" s="0" t="n">
        <v>39</v>
      </c>
      <c r="G5477" s="0" t="n">
        <v>0</v>
      </c>
      <c r="H5477" s="0" t="n">
        <v>0</v>
      </c>
      <c r="I5477" s="0" t="n">
        <v>0</v>
      </c>
      <c r="J5477" s="0" t="n">
        <v>354</v>
      </c>
      <c r="K5477" s="37" t="n">
        <f aca="false">E5477+Inputs!$B$5*F5477</f>
        <v>49.725</v>
      </c>
      <c r="L5477" s="37" t="n">
        <f aca="false">G5477+Inputs!$B$6*H5477</f>
        <v>0</v>
      </c>
      <c r="M5477" s="37" t="n">
        <f aca="false">I5477+Inputs!$B$7*J5477</f>
        <v>439.314</v>
      </c>
      <c r="N5477" s="37" t="n">
        <f aca="false">K5477+L5477+M5477</f>
        <v>489.039</v>
      </c>
    </row>
    <row r="5478" customFormat="false" ht="15" hidden="false" customHeight="false" outlineLevel="0" collapsed="false">
      <c r="A5478" s="0" t="s">
        <v>9</v>
      </c>
      <c r="B5478" s="0" t="s">
        <v>410</v>
      </c>
      <c r="C5478" s="15" t="n">
        <v>44958</v>
      </c>
      <c r="D5478" s="0" t="n">
        <v>3</v>
      </c>
      <c r="E5478" s="0" t="n">
        <v>0</v>
      </c>
      <c r="F5478" s="0" t="n">
        <v>22</v>
      </c>
      <c r="G5478" s="0" t="n">
        <v>0</v>
      </c>
      <c r="H5478" s="0" t="n">
        <v>4</v>
      </c>
      <c r="I5478" s="0" t="n">
        <v>0</v>
      </c>
      <c r="J5478" s="0" t="n">
        <v>284</v>
      </c>
      <c r="K5478" s="37" t="n">
        <f aca="false">E5478+Inputs!$B$5*F5478</f>
        <v>28.05</v>
      </c>
      <c r="L5478" s="37" t="n">
        <f aca="false">G5478+Inputs!$B$6*H5478</f>
        <v>5.1</v>
      </c>
      <c r="M5478" s="37" t="n">
        <f aca="false">I5478+Inputs!$B$7*J5478</f>
        <v>352.444</v>
      </c>
      <c r="N5478" s="37" t="n">
        <f aca="false">K5478+L5478+M5478</f>
        <v>385.594</v>
      </c>
    </row>
    <row r="5479" customFormat="false" ht="15" hidden="false" customHeight="false" outlineLevel="0" collapsed="false">
      <c r="A5479" s="0" t="s">
        <v>9</v>
      </c>
      <c r="B5479" s="0" t="s">
        <v>410</v>
      </c>
      <c r="C5479" s="15" t="n">
        <v>44986</v>
      </c>
      <c r="D5479" s="0" t="n">
        <v>3</v>
      </c>
      <c r="E5479" s="0" t="n">
        <v>0</v>
      </c>
      <c r="F5479" s="0" t="n">
        <v>4</v>
      </c>
      <c r="G5479" s="0" t="n">
        <v>0</v>
      </c>
      <c r="H5479" s="0" t="n">
        <v>0</v>
      </c>
      <c r="I5479" s="0" t="n">
        <v>0</v>
      </c>
      <c r="J5479" s="0" t="n">
        <v>41</v>
      </c>
      <c r="K5479" s="37" t="n">
        <f aca="false">E5479+Inputs!$B$5*F5479</f>
        <v>5.1</v>
      </c>
      <c r="L5479" s="37" t="n">
        <f aca="false">G5479+Inputs!$B$6*H5479</f>
        <v>0</v>
      </c>
      <c r="M5479" s="37" t="n">
        <f aca="false">I5479+Inputs!$B$7*J5479</f>
        <v>50.881</v>
      </c>
      <c r="N5479" s="37" t="n">
        <f aca="false">K5479+L5479+M5479</f>
        <v>55.981</v>
      </c>
    </row>
    <row r="5480" customFormat="false" ht="15" hidden="false" customHeight="false" outlineLevel="0" collapsed="false">
      <c r="A5480" s="0" t="s">
        <v>9</v>
      </c>
      <c r="B5480" s="0" t="s">
        <v>410</v>
      </c>
      <c r="C5480" s="15" t="n">
        <v>45017</v>
      </c>
      <c r="D5480" s="0" t="n">
        <v>3</v>
      </c>
      <c r="E5480" s="0" t="n">
        <v>0</v>
      </c>
      <c r="F5480" s="0" t="n">
        <v>8</v>
      </c>
      <c r="G5480" s="0" t="n">
        <v>0</v>
      </c>
      <c r="H5480" s="0" t="n">
        <v>0</v>
      </c>
      <c r="I5480" s="0" t="n">
        <v>0</v>
      </c>
      <c r="J5480" s="0" t="n">
        <v>100</v>
      </c>
      <c r="K5480" s="37" t="n">
        <f aca="false">E5480+Inputs!$B$5*F5480</f>
        <v>10.2</v>
      </c>
      <c r="L5480" s="37" t="n">
        <f aca="false">G5480+Inputs!$B$6*H5480</f>
        <v>0</v>
      </c>
      <c r="M5480" s="37" t="n">
        <f aca="false">I5480+Inputs!$B$7*J5480</f>
        <v>124.1</v>
      </c>
      <c r="N5480" s="37" t="n">
        <f aca="false">K5480+L5480+M5480</f>
        <v>134.3</v>
      </c>
    </row>
    <row r="5481" customFormat="false" ht="15" hidden="false" customHeight="false" outlineLevel="0" collapsed="false">
      <c r="A5481" s="0" t="s">
        <v>9</v>
      </c>
      <c r="B5481" s="0" t="s">
        <v>410</v>
      </c>
      <c r="C5481" s="15" t="n">
        <v>45047</v>
      </c>
      <c r="D5481" s="0" t="n">
        <v>3</v>
      </c>
      <c r="E5481" s="0" t="n">
        <v>0</v>
      </c>
      <c r="F5481" s="0" t="n">
        <v>34</v>
      </c>
      <c r="G5481" s="0" t="n">
        <v>0</v>
      </c>
      <c r="H5481" s="0" t="n">
        <v>0</v>
      </c>
      <c r="I5481" s="0" t="n">
        <v>0</v>
      </c>
      <c r="J5481" s="0" t="n">
        <v>334</v>
      </c>
      <c r="K5481" s="37" t="n">
        <f aca="false">E5481+Inputs!$B$5*F5481</f>
        <v>43.35</v>
      </c>
      <c r="L5481" s="37" t="n">
        <f aca="false">G5481+Inputs!$B$6*H5481</f>
        <v>0</v>
      </c>
      <c r="M5481" s="37" t="n">
        <f aca="false">I5481+Inputs!$B$7*J5481</f>
        <v>414.494</v>
      </c>
      <c r="N5481" s="37" t="n">
        <f aca="false">K5481+L5481+M5481</f>
        <v>457.844</v>
      </c>
    </row>
    <row r="5482" customFormat="false" ht="15" hidden="false" customHeight="false" outlineLevel="0" collapsed="false">
      <c r="A5482" s="0" t="s">
        <v>9</v>
      </c>
      <c r="B5482" s="0" t="s">
        <v>410</v>
      </c>
      <c r="C5482" s="15" t="n">
        <v>45078</v>
      </c>
      <c r="D5482" s="0" t="n">
        <v>3</v>
      </c>
      <c r="E5482" s="0" t="n">
        <v>0</v>
      </c>
      <c r="F5482" s="0" t="n">
        <v>28</v>
      </c>
      <c r="G5482" s="0" t="n">
        <v>0</v>
      </c>
      <c r="H5482" s="0" t="n">
        <v>2</v>
      </c>
      <c r="I5482" s="0" t="n">
        <v>0</v>
      </c>
      <c r="J5482" s="0" t="n">
        <v>383</v>
      </c>
      <c r="K5482" s="37" t="n">
        <f aca="false">E5482+Inputs!$B$5*F5482</f>
        <v>35.7</v>
      </c>
      <c r="L5482" s="37" t="n">
        <f aca="false">G5482+Inputs!$B$6*H5482</f>
        <v>2.55</v>
      </c>
      <c r="M5482" s="37" t="n">
        <f aca="false">I5482+Inputs!$B$7*J5482</f>
        <v>475.303</v>
      </c>
      <c r="N5482" s="37" t="n">
        <f aca="false">K5482+L5482+M5482</f>
        <v>513.553</v>
      </c>
    </row>
    <row r="5483" customFormat="false" ht="15" hidden="false" customHeight="false" outlineLevel="0" collapsed="false">
      <c r="A5483" s="0" t="s">
        <v>9</v>
      </c>
      <c r="B5483" s="0" t="s">
        <v>410</v>
      </c>
      <c r="C5483" s="15" t="n">
        <v>45108</v>
      </c>
      <c r="D5483" s="0" t="n">
        <v>3</v>
      </c>
      <c r="E5483" s="0" t="n">
        <v>0</v>
      </c>
      <c r="F5483" s="0" t="n">
        <v>25</v>
      </c>
      <c r="G5483" s="0" t="n">
        <v>0</v>
      </c>
      <c r="H5483" s="0" t="n">
        <v>3</v>
      </c>
      <c r="I5483" s="0" t="n">
        <v>0</v>
      </c>
      <c r="J5483" s="0" t="n">
        <v>362</v>
      </c>
      <c r="K5483" s="37" t="n">
        <f aca="false">E5483+Inputs!$B$5*F5483</f>
        <v>31.875</v>
      </c>
      <c r="L5483" s="37" t="n">
        <f aca="false">G5483+Inputs!$B$6*H5483</f>
        <v>3.825</v>
      </c>
      <c r="M5483" s="37" t="n">
        <f aca="false">I5483+Inputs!$B$7*J5483</f>
        <v>449.242</v>
      </c>
      <c r="N5483" s="37" t="n">
        <f aca="false">K5483+L5483+M5483</f>
        <v>484.942</v>
      </c>
    </row>
    <row r="5484" customFormat="false" ht="15" hidden="false" customHeight="false" outlineLevel="0" collapsed="false">
      <c r="A5484" s="0" t="s">
        <v>9</v>
      </c>
      <c r="B5484" s="0" t="s">
        <v>410</v>
      </c>
      <c r="C5484" s="15" t="n">
        <v>45139</v>
      </c>
      <c r="D5484" s="0" t="n">
        <v>3</v>
      </c>
      <c r="E5484" s="0" t="n">
        <v>0</v>
      </c>
      <c r="F5484" s="0" t="n">
        <v>33</v>
      </c>
      <c r="G5484" s="0" t="n">
        <v>0</v>
      </c>
      <c r="H5484" s="0" t="n">
        <v>5</v>
      </c>
      <c r="I5484" s="0" t="n">
        <v>0</v>
      </c>
      <c r="J5484" s="0" t="n">
        <v>398</v>
      </c>
      <c r="K5484" s="37" t="n">
        <f aca="false">E5484+Inputs!$B$5*F5484</f>
        <v>42.075</v>
      </c>
      <c r="L5484" s="37" t="n">
        <f aca="false">G5484+Inputs!$B$6*H5484</f>
        <v>6.375</v>
      </c>
      <c r="M5484" s="37" t="n">
        <f aca="false">I5484+Inputs!$B$7*J5484</f>
        <v>493.918</v>
      </c>
      <c r="N5484" s="37" t="n">
        <f aca="false">K5484+L5484+M5484</f>
        <v>542.368</v>
      </c>
    </row>
    <row r="5485" customFormat="false" ht="15" hidden="false" customHeight="false" outlineLevel="0" collapsed="false">
      <c r="A5485" s="0" t="s">
        <v>9</v>
      </c>
      <c r="B5485" s="0" t="s">
        <v>410</v>
      </c>
      <c r="C5485" s="15" t="n">
        <v>45170</v>
      </c>
      <c r="D5485" s="0" t="n">
        <v>3</v>
      </c>
      <c r="E5485" s="0" t="n">
        <v>0</v>
      </c>
      <c r="F5485" s="0" t="n">
        <v>41</v>
      </c>
      <c r="G5485" s="0" t="n">
        <v>0</v>
      </c>
      <c r="H5485" s="0" t="n">
        <v>5</v>
      </c>
      <c r="I5485" s="0" t="n">
        <v>0</v>
      </c>
      <c r="J5485" s="0" t="n">
        <v>382</v>
      </c>
      <c r="K5485" s="37" t="n">
        <f aca="false">E5485+Inputs!$B$5*F5485</f>
        <v>52.275</v>
      </c>
      <c r="L5485" s="37" t="n">
        <f aca="false">G5485+Inputs!$B$6*H5485</f>
        <v>6.375</v>
      </c>
      <c r="M5485" s="37" t="n">
        <f aca="false">I5485+Inputs!$B$7*J5485</f>
        <v>474.062</v>
      </c>
      <c r="N5485" s="37" t="n">
        <f aca="false">K5485+L5485+M5485</f>
        <v>532.712</v>
      </c>
    </row>
    <row r="5486" customFormat="false" ht="15" hidden="false" customHeight="false" outlineLevel="0" collapsed="false">
      <c r="A5486" s="0" t="s">
        <v>9</v>
      </c>
      <c r="B5486" s="0" t="s">
        <v>410</v>
      </c>
      <c r="C5486" s="15" t="n">
        <v>45200</v>
      </c>
      <c r="D5486" s="0" t="n">
        <v>3</v>
      </c>
      <c r="E5486" s="0" t="n">
        <v>0</v>
      </c>
      <c r="F5486" s="0" t="n">
        <v>35</v>
      </c>
      <c r="G5486" s="0" t="n">
        <v>0</v>
      </c>
      <c r="H5486" s="0" t="n">
        <v>5</v>
      </c>
      <c r="I5486" s="0" t="n">
        <v>0</v>
      </c>
      <c r="J5486" s="0" t="n">
        <v>409</v>
      </c>
      <c r="K5486" s="37" t="n">
        <f aca="false">E5486+Inputs!$B$5*F5486</f>
        <v>44.625</v>
      </c>
      <c r="L5486" s="37" t="n">
        <f aca="false">G5486+Inputs!$B$6*H5486</f>
        <v>6.375</v>
      </c>
      <c r="M5486" s="37" t="n">
        <f aca="false">I5486+Inputs!$B$7*J5486</f>
        <v>507.569</v>
      </c>
      <c r="N5486" s="37" t="n">
        <f aca="false">K5486+L5486+M5486</f>
        <v>558.569</v>
      </c>
    </row>
    <row r="5487" customFormat="false" ht="15" hidden="false" customHeight="false" outlineLevel="0" collapsed="false">
      <c r="A5487" s="0" t="s">
        <v>9</v>
      </c>
      <c r="B5487" s="0" t="s">
        <v>410</v>
      </c>
      <c r="C5487" s="15" t="n">
        <v>45231</v>
      </c>
      <c r="D5487" s="0" t="n">
        <v>3</v>
      </c>
      <c r="E5487" s="0" t="n">
        <v>0</v>
      </c>
      <c r="F5487" s="0" t="n">
        <v>53</v>
      </c>
      <c r="G5487" s="0" t="n">
        <v>0</v>
      </c>
      <c r="H5487" s="0" t="n">
        <v>14</v>
      </c>
      <c r="I5487" s="0" t="n">
        <v>0</v>
      </c>
      <c r="J5487" s="0" t="n">
        <v>405</v>
      </c>
      <c r="K5487" s="37" t="n">
        <f aca="false">E5487+Inputs!$B$5*F5487</f>
        <v>67.575</v>
      </c>
      <c r="L5487" s="37" t="n">
        <f aca="false">G5487+Inputs!$B$6*H5487</f>
        <v>17.85</v>
      </c>
      <c r="M5487" s="37" t="n">
        <f aca="false">I5487+Inputs!$B$7*J5487</f>
        <v>502.605</v>
      </c>
      <c r="N5487" s="37" t="n">
        <f aca="false">K5487+L5487+M5487</f>
        <v>588.03</v>
      </c>
    </row>
    <row r="5488" customFormat="false" ht="15" hidden="false" customHeight="false" outlineLevel="0" collapsed="false">
      <c r="A5488" s="0" t="s">
        <v>9</v>
      </c>
      <c r="B5488" s="0" t="s">
        <v>410</v>
      </c>
      <c r="C5488" s="15" t="n">
        <v>45261</v>
      </c>
      <c r="D5488" s="0" t="n">
        <v>3</v>
      </c>
      <c r="E5488" s="0" t="n">
        <v>0</v>
      </c>
      <c r="F5488" s="0" t="n">
        <v>29</v>
      </c>
      <c r="G5488" s="0" t="n">
        <v>0</v>
      </c>
      <c r="H5488" s="0" t="n">
        <v>5</v>
      </c>
      <c r="I5488" s="0" t="n">
        <v>0</v>
      </c>
      <c r="J5488" s="0" t="n">
        <v>293</v>
      </c>
      <c r="K5488" s="37" t="n">
        <f aca="false">E5488+Inputs!$B$5*F5488</f>
        <v>36.975</v>
      </c>
      <c r="L5488" s="37" t="n">
        <f aca="false">G5488+Inputs!$B$6*H5488</f>
        <v>6.375</v>
      </c>
      <c r="M5488" s="37" t="n">
        <f aca="false">I5488+Inputs!$B$7*J5488</f>
        <v>363.613</v>
      </c>
      <c r="N5488" s="37" t="n">
        <f aca="false">K5488+L5488+M5488</f>
        <v>406.963</v>
      </c>
    </row>
    <row r="5489" customFormat="false" ht="15" hidden="false" customHeight="false" outlineLevel="0" collapsed="false">
      <c r="A5489" s="0" t="s">
        <v>9</v>
      </c>
      <c r="B5489" s="0" t="s">
        <v>410</v>
      </c>
      <c r="C5489" s="15" t="n">
        <v>45292</v>
      </c>
      <c r="D5489" s="0" t="n">
        <v>3</v>
      </c>
      <c r="E5489" s="0" t="n">
        <v>0</v>
      </c>
      <c r="F5489" s="0" t="n">
        <v>24</v>
      </c>
      <c r="G5489" s="0" t="n">
        <v>0</v>
      </c>
      <c r="H5489" s="0" t="n">
        <v>5</v>
      </c>
      <c r="I5489" s="0" t="n">
        <v>0</v>
      </c>
      <c r="J5489" s="0" t="n">
        <v>333</v>
      </c>
      <c r="K5489" s="37" t="n">
        <f aca="false">E5489+Inputs!$B$5*F5489</f>
        <v>30.6</v>
      </c>
      <c r="L5489" s="37" t="n">
        <f aca="false">G5489+Inputs!$B$6*H5489</f>
        <v>6.375</v>
      </c>
      <c r="M5489" s="37" t="n">
        <f aca="false">I5489+Inputs!$B$7*J5489</f>
        <v>413.253</v>
      </c>
      <c r="N5489" s="37" t="n">
        <f aca="false">K5489+L5489+M5489</f>
        <v>450.228</v>
      </c>
    </row>
    <row r="5490" customFormat="false" ht="15" hidden="false" customHeight="false" outlineLevel="0" collapsed="false">
      <c r="A5490" s="0" t="s">
        <v>9</v>
      </c>
      <c r="B5490" s="0" t="s">
        <v>410</v>
      </c>
      <c r="C5490" s="15" t="n">
        <v>45323</v>
      </c>
      <c r="D5490" s="0" t="n">
        <v>3</v>
      </c>
      <c r="E5490" s="0" t="n">
        <v>0</v>
      </c>
      <c r="F5490" s="0" t="n">
        <v>4</v>
      </c>
      <c r="G5490" s="0" t="n">
        <v>0</v>
      </c>
      <c r="H5490" s="0" t="n">
        <v>0</v>
      </c>
      <c r="I5490" s="0" t="n">
        <v>0</v>
      </c>
      <c r="J5490" s="0" t="n">
        <v>32</v>
      </c>
      <c r="K5490" s="37" t="n">
        <f aca="false">E5490+Inputs!$B$5*F5490</f>
        <v>5.1</v>
      </c>
      <c r="L5490" s="37" t="n">
        <f aca="false">G5490+Inputs!$B$6*H5490</f>
        <v>0</v>
      </c>
      <c r="M5490" s="37" t="n">
        <f aca="false">I5490+Inputs!$B$7*J5490</f>
        <v>39.712</v>
      </c>
      <c r="N5490" s="37" t="n">
        <f aca="false">K5490+L5490+M5490</f>
        <v>44.812</v>
      </c>
    </row>
    <row r="5491" customFormat="false" ht="15" hidden="false" customHeight="false" outlineLevel="0" collapsed="false">
      <c r="A5491" s="0" t="s">
        <v>9</v>
      </c>
      <c r="B5491" s="0" t="s">
        <v>410</v>
      </c>
      <c r="C5491" s="15" t="n">
        <v>45352</v>
      </c>
      <c r="D5491" s="0" t="n">
        <v>3</v>
      </c>
      <c r="E5491" s="0" t="n">
        <v>0</v>
      </c>
      <c r="F5491" s="0" t="n">
        <v>12</v>
      </c>
      <c r="G5491" s="0" t="n">
        <v>0</v>
      </c>
      <c r="H5491" s="0" t="n">
        <v>2</v>
      </c>
      <c r="I5491" s="0" t="n">
        <v>0</v>
      </c>
      <c r="J5491" s="0" t="n">
        <v>75</v>
      </c>
      <c r="K5491" s="37" t="n">
        <f aca="false">E5491+Inputs!$B$5*F5491</f>
        <v>15.3</v>
      </c>
      <c r="L5491" s="37" t="n">
        <f aca="false">G5491+Inputs!$B$6*H5491</f>
        <v>2.55</v>
      </c>
      <c r="M5491" s="37" t="n">
        <f aca="false">I5491+Inputs!$B$7*J5491</f>
        <v>93.075</v>
      </c>
      <c r="N5491" s="37" t="n">
        <f aca="false">K5491+L5491+M5491</f>
        <v>110.925</v>
      </c>
    </row>
    <row r="5492" customFormat="false" ht="15" hidden="false" customHeight="false" outlineLevel="0" collapsed="false">
      <c r="A5492" s="0" t="s">
        <v>9</v>
      </c>
      <c r="B5492" s="0" t="s">
        <v>410</v>
      </c>
      <c r="C5492" s="15" t="n">
        <v>45383</v>
      </c>
      <c r="D5492" s="0" t="n">
        <v>3</v>
      </c>
      <c r="E5492" s="0" t="n">
        <v>0</v>
      </c>
      <c r="F5492" s="0" t="n">
        <v>21</v>
      </c>
      <c r="G5492" s="0" t="n">
        <v>0</v>
      </c>
      <c r="H5492" s="0" t="n">
        <v>4</v>
      </c>
      <c r="I5492" s="0" t="n">
        <v>0</v>
      </c>
      <c r="J5492" s="0" t="n">
        <v>322</v>
      </c>
      <c r="K5492" s="37" t="n">
        <f aca="false">E5492+Inputs!$B$5*F5492</f>
        <v>26.775</v>
      </c>
      <c r="L5492" s="37" t="n">
        <f aca="false">G5492+Inputs!$B$6*H5492</f>
        <v>5.1</v>
      </c>
      <c r="M5492" s="37" t="n">
        <f aca="false">I5492+Inputs!$B$7*J5492</f>
        <v>399.602</v>
      </c>
      <c r="N5492" s="37" t="n">
        <f aca="false">K5492+L5492+M5492</f>
        <v>431.477</v>
      </c>
    </row>
    <row r="5493" customFormat="false" ht="15" hidden="false" customHeight="false" outlineLevel="0" collapsed="false">
      <c r="A5493" s="0" t="s">
        <v>9</v>
      </c>
      <c r="B5493" s="0" t="s">
        <v>410</v>
      </c>
      <c r="C5493" s="15" t="n">
        <v>45413</v>
      </c>
      <c r="D5493" s="0" t="n">
        <v>3</v>
      </c>
      <c r="E5493" s="0" t="n">
        <v>0</v>
      </c>
      <c r="F5493" s="0" t="n">
        <v>17</v>
      </c>
      <c r="G5493" s="0" t="n">
        <v>0</v>
      </c>
      <c r="H5493" s="0" t="n">
        <v>3</v>
      </c>
      <c r="I5493" s="0" t="n">
        <v>0</v>
      </c>
      <c r="J5493" s="0" t="n">
        <v>247</v>
      </c>
      <c r="K5493" s="37" t="n">
        <f aca="false">E5493+Inputs!$B$5*F5493</f>
        <v>21.675</v>
      </c>
      <c r="L5493" s="37" t="n">
        <f aca="false">G5493+Inputs!$B$6*H5493</f>
        <v>3.825</v>
      </c>
      <c r="M5493" s="37" t="n">
        <f aca="false">I5493+Inputs!$B$7*J5493</f>
        <v>306.527</v>
      </c>
      <c r="N5493" s="37" t="n">
        <f aca="false">K5493+L5493+M5493</f>
        <v>332.027</v>
      </c>
    </row>
    <row r="5494" customFormat="false" ht="15" hidden="false" customHeight="false" outlineLevel="0" collapsed="false">
      <c r="A5494" s="0" t="s">
        <v>9</v>
      </c>
      <c r="B5494" s="0" t="s">
        <v>410</v>
      </c>
      <c r="C5494" s="15" t="n">
        <v>45444</v>
      </c>
      <c r="D5494" s="0" t="n">
        <v>3</v>
      </c>
      <c r="E5494" s="0" t="n">
        <v>0</v>
      </c>
      <c r="F5494" s="0" t="n">
        <v>38</v>
      </c>
      <c r="G5494" s="0" t="n">
        <v>0</v>
      </c>
      <c r="H5494" s="0" t="n">
        <v>7</v>
      </c>
      <c r="I5494" s="0" t="n">
        <v>0</v>
      </c>
      <c r="J5494" s="0" t="n">
        <v>428</v>
      </c>
      <c r="K5494" s="37" t="n">
        <f aca="false">E5494+Inputs!$B$5*F5494</f>
        <v>48.45</v>
      </c>
      <c r="L5494" s="37" t="n">
        <f aca="false">G5494+Inputs!$B$6*H5494</f>
        <v>8.925</v>
      </c>
      <c r="M5494" s="37" t="n">
        <f aca="false">I5494+Inputs!$B$7*J5494</f>
        <v>531.148</v>
      </c>
      <c r="N5494" s="37" t="n">
        <f aca="false">K5494+L5494+M5494</f>
        <v>588.523</v>
      </c>
    </row>
    <row r="5495" customFormat="false" ht="15" hidden="false" customHeight="false" outlineLevel="0" collapsed="false">
      <c r="A5495" s="0" t="s">
        <v>9</v>
      </c>
      <c r="B5495" s="0" t="s">
        <v>410</v>
      </c>
      <c r="C5495" s="15" t="n">
        <v>45474</v>
      </c>
      <c r="D5495" s="0" t="n">
        <v>3</v>
      </c>
      <c r="E5495" s="0" t="n">
        <v>0</v>
      </c>
      <c r="F5495" s="0" t="n">
        <v>29</v>
      </c>
      <c r="G5495" s="0" t="n">
        <v>0</v>
      </c>
      <c r="H5495" s="0" t="n">
        <v>11</v>
      </c>
      <c r="I5495" s="0" t="n">
        <v>0</v>
      </c>
      <c r="J5495" s="0" t="n">
        <v>396</v>
      </c>
      <c r="K5495" s="37" t="n">
        <f aca="false">E5495+Inputs!$B$5*F5495</f>
        <v>36.975</v>
      </c>
      <c r="L5495" s="37" t="n">
        <f aca="false">G5495+Inputs!$B$6*H5495</f>
        <v>14.025</v>
      </c>
      <c r="M5495" s="37" t="n">
        <f aca="false">I5495+Inputs!$B$7*J5495</f>
        <v>491.436</v>
      </c>
      <c r="N5495" s="37" t="n">
        <f aca="false">K5495+L5495+M5495</f>
        <v>542.436</v>
      </c>
    </row>
    <row r="5496" customFormat="false" ht="15" hidden="false" customHeight="false" outlineLevel="0" collapsed="false">
      <c r="A5496" s="0" t="s">
        <v>9</v>
      </c>
      <c r="B5496" s="0" t="s">
        <v>410</v>
      </c>
      <c r="C5496" s="15" t="n">
        <v>45505</v>
      </c>
      <c r="D5496" s="0" t="n">
        <v>3</v>
      </c>
      <c r="E5496" s="0" t="n">
        <v>0</v>
      </c>
      <c r="F5496" s="0" t="n">
        <v>37</v>
      </c>
      <c r="G5496" s="0" t="n">
        <v>0</v>
      </c>
      <c r="H5496" s="0" t="n">
        <v>15</v>
      </c>
      <c r="I5496" s="0" t="n">
        <v>0</v>
      </c>
      <c r="J5496" s="0" t="n">
        <v>342</v>
      </c>
      <c r="K5496" s="37" t="n">
        <f aca="false">E5496+Inputs!$B$5*F5496</f>
        <v>47.175</v>
      </c>
      <c r="L5496" s="37" t="n">
        <f aca="false">G5496+Inputs!$B$6*H5496</f>
        <v>19.125</v>
      </c>
      <c r="M5496" s="37" t="n">
        <f aca="false">I5496+Inputs!$B$7*J5496</f>
        <v>424.422</v>
      </c>
      <c r="N5496" s="37" t="n">
        <f aca="false">K5496+L5496+M5496</f>
        <v>490.722</v>
      </c>
    </row>
    <row r="5497" customFormat="false" ht="15" hidden="false" customHeight="false" outlineLevel="0" collapsed="false">
      <c r="A5497" s="0" t="s">
        <v>9</v>
      </c>
      <c r="B5497" s="0" t="s">
        <v>410</v>
      </c>
      <c r="C5497" s="15" t="n">
        <v>45536</v>
      </c>
      <c r="D5497" s="0" t="n">
        <v>3</v>
      </c>
      <c r="E5497" s="0" t="n">
        <v>0</v>
      </c>
      <c r="F5497" s="0" t="n">
        <v>35</v>
      </c>
      <c r="G5497" s="0" t="n">
        <v>0</v>
      </c>
      <c r="H5497" s="0" t="n">
        <v>13</v>
      </c>
      <c r="I5497" s="0" t="n">
        <v>0</v>
      </c>
      <c r="J5497" s="0" t="n">
        <v>345</v>
      </c>
      <c r="K5497" s="37" t="n">
        <f aca="false">E5497+Inputs!$B$5*F5497</f>
        <v>44.625</v>
      </c>
      <c r="L5497" s="37" t="n">
        <f aca="false">G5497+Inputs!$B$6*H5497</f>
        <v>16.575</v>
      </c>
      <c r="M5497" s="37" t="n">
        <f aca="false">I5497+Inputs!$B$7*J5497</f>
        <v>428.145</v>
      </c>
      <c r="N5497" s="37" t="n">
        <f aca="false">K5497+L5497+M5497</f>
        <v>489.345</v>
      </c>
    </row>
    <row r="5498" customFormat="false" ht="15" hidden="false" customHeight="false" outlineLevel="0" collapsed="false">
      <c r="A5498" s="0" t="s">
        <v>9</v>
      </c>
      <c r="B5498" s="0" t="s">
        <v>410</v>
      </c>
      <c r="C5498" s="15" t="n">
        <v>45566</v>
      </c>
      <c r="D5498" s="0" t="n">
        <v>3</v>
      </c>
      <c r="E5498" s="0" t="n">
        <v>0</v>
      </c>
      <c r="F5498" s="0" t="n">
        <v>26</v>
      </c>
      <c r="G5498" s="0" t="n">
        <v>0</v>
      </c>
      <c r="H5498" s="0" t="n">
        <v>11</v>
      </c>
      <c r="I5498" s="0" t="n">
        <v>0</v>
      </c>
      <c r="J5498" s="0" t="n">
        <v>352</v>
      </c>
      <c r="K5498" s="37" t="n">
        <f aca="false">E5498+Inputs!$B$5*F5498</f>
        <v>33.15</v>
      </c>
      <c r="L5498" s="37" t="n">
        <f aca="false">G5498+Inputs!$B$6*H5498</f>
        <v>14.025</v>
      </c>
      <c r="M5498" s="37" t="n">
        <f aca="false">I5498+Inputs!$B$7*J5498</f>
        <v>436.832</v>
      </c>
      <c r="N5498" s="37" t="n">
        <f aca="false">K5498+L5498+M5498</f>
        <v>484.007</v>
      </c>
    </row>
    <row r="5499" customFormat="false" ht="15" hidden="false" customHeight="false" outlineLevel="0" collapsed="false">
      <c r="A5499" s="0" t="s">
        <v>9</v>
      </c>
      <c r="B5499" s="0" t="s">
        <v>410</v>
      </c>
      <c r="C5499" s="15" t="n">
        <v>45597</v>
      </c>
      <c r="D5499" s="0" t="n">
        <v>3</v>
      </c>
      <c r="E5499" s="0" t="n">
        <v>0</v>
      </c>
      <c r="F5499" s="0" t="n">
        <v>42</v>
      </c>
      <c r="G5499" s="0" t="n">
        <v>0</v>
      </c>
      <c r="H5499" s="0" t="n">
        <v>22</v>
      </c>
      <c r="I5499" s="0" t="n">
        <v>0</v>
      </c>
      <c r="J5499" s="0" t="n">
        <v>368</v>
      </c>
      <c r="K5499" s="37" t="n">
        <f aca="false">E5499+Inputs!$B$5*F5499</f>
        <v>53.55</v>
      </c>
      <c r="L5499" s="37" t="n">
        <f aca="false">G5499+Inputs!$B$6*H5499</f>
        <v>28.05</v>
      </c>
      <c r="M5499" s="37" t="n">
        <f aca="false">I5499+Inputs!$B$7*J5499</f>
        <v>456.688</v>
      </c>
      <c r="N5499" s="37" t="n">
        <f aca="false">K5499+L5499+M5499</f>
        <v>538.288</v>
      </c>
    </row>
    <row r="5500" customFormat="false" ht="15" hidden="false" customHeight="false" outlineLevel="0" collapsed="false">
      <c r="A5500" s="0" t="s">
        <v>9</v>
      </c>
      <c r="B5500" s="0" t="s">
        <v>410</v>
      </c>
      <c r="C5500" s="15" t="n">
        <v>45627</v>
      </c>
      <c r="D5500" s="0" t="n">
        <v>3</v>
      </c>
      <c r="E5500" s="0" t="n">
        <v>0</v>
      </c>
      <c r="F5500" s="0" t="n">
        <v>42</v>
      </c>
      <c r="G5500" s="0" t="n">
        <v>0</v>
      </c>
      <c r="H5500" s="0" t="n">
        <v>7</v>
      </c>
      <c r="I5500" s="0" t="n">
        <v>0</v>
      </c>
      <c r="J5500" s="0" t="n">
        <v>285</v>
      </c>
      <c r="K5500" s="37" t="n">
        <f aca="false">E5500+Inputs!$B$5*F5500</f>
        <v>53.55</v>
      </c>
      <c r="L5500" s="37" t="n">
        <f aca="false">G5500+Inputs!$B$6*H5500</f>
        <v>8.925</v>
      </c>
      <c r="M5500" s="37" t="n">
        <f aca="false">I5500+Inputs!$B$7*J5500</f>
        <v>353.685</v>
      </c>
      <c r="N5500" s="37" t="n">
        <f aca="false">K5500+L5500+M5500</f>
        <v>416.16</v>
      </c>
    </row>
    <row r="5501" customFormat="false" ht="15" hidden="false" customHeight="false" outlineLevel="0" collapsed="false">
      <c r="A5501" s="0" t="s">
        <v>9</v>
      </c>
      <c r="B5501" s="0" t="s">
        <v>410</v>
      </c>
      <c r="C5501" s="15" t="n">
        <v>45658</v>
      </c>
      <c r="D5501" s="0" t="n">
        <v>3</v>
      </c>
      <c r="E5501" s="0" t="n">
        <v>0</v>
      </c>
      <c r="F5501" s="0" t="n">
        <v>14</v>
      </c>
      <c r="G5501" s="0" t="n">
        <v>0</v>
      </c>
      <c r="H5501" s="0" t="n">
        <v>9</v>
      </c>
      <c r="I5501" s="0" t="n">
        <v>0</v>
      </c>
      <c r="J5501" s="0" t="n">
        <v>343</v>
      </c>
      <c r="K5501" s="37" t="n">
        <f aca="false">E5501+Inputs!$B$5*F5501</f>
        <v>17.85</v>
      </c>
      <c r="L5501" s="37" t="n">
        <f aca="false">G5501+Inputs!$B$6*H5501</f>
        <v>11.475</v>
      </c>
      <c r="M5501" s="37" t="n">
        <f aca="false">I5501+Inputs!$B$7*J5501</f>
        <v>425.663</v>
      </c>
      <c r="N5501" s="37" t="n">
        <f aca="false">K5501+L5501+M5501</f>
        <v>454.988</v>
      </c>
    </row>
    <row r="5502" customFormat="false" ht="15" hidden="false" customHeight="false" outlineLevel="0" collapsed="false">
      <c r="A5502" s="0" t="s">
        <v>9</v>
      </c>
      <c r="B5502" s="0" t="s">
        <v>410</v>
      </c>
      <c r="C5502" s="15" t="n">
        <v>45689</v>
      </c>
      <c r="D5502" s="0" t="n">
        <v>3</v>
      </c>
      <c r="E5502" s="0" t="n">
        <v>0</v>
      </c>
      <c r="F5502" s="0" t="n">
        <v>21</v>
      </c>
      <c r="G5502" s="0" t="n">
        <v>0</v>
      </c>
      <c r="H5502" s="0" t="n">
        <v>25</v>
      </c>
      <c r="I5502" s="0" t="n">
        <v>0</v>
      </c>
      <c r="J5502" s="0" t="n">
        <v>403</v>
      </c>
      <c r="K5502" s="37" t="n">
        <f aca="false">E5502+Inputs!$B$5*F5502</f>
        <v>26.775</v>
      </c>
      <c r="L5502" s="37" t="n">
        <f aca="false">G5502+Inputs!$B$6*H5502</f>
        <v>31.875</v>
      </c>
      <c r="M5502" s="37" t="n">
        <f aca="false">I5502+Inputs!$B$7*J5502</f>
        <v>500.123</v>
      </c>
      <c r="N5502" s="37" t="n">
        <f aca="false">K5502+L5502+M5502</f>
        <v>558.773</v>
      </c>
    </row>
    <row r="5503" customFormat="false" ht="15" hidden="false" customHeight="false" outlineLevel="0" collapsed="false">
      <c r="A5503" s="0" t="s">
        <v>9</v>
      </c>
      <c r="B5503" s="0" t="s">
        <v>410</v>
      </c>
      <c r="C5503" s="15" t="n">
        <v>45717</v>
      </c>
      <c r="D5503" s="0" t="n">
        <v>3</v>
      </c>
      <c r="E5503" s="0" t="n">
        <v>0</v>
      </c>
      <c r="F5503" s="0" t="n">
        <v>43</v>
      </c>
      <c r="G5503" s="0" t="n">
        <v>0</v>
      </c>
      <c r="H5503" s="0" t="n">
        <v>33</v>
      </c>
      <c r="I5503" s="0" t="n">
        <v>0</v>
      </c>
      <c r="J5503" s="0" t="n">
        <v>335</v>
      </c>
      <c r="K5503" s="37" t="n">
        <f aca="false">E5503+Inputs!$B$5*F5503</f>
        <v>54.825</v>
      </c>
      <c r="L5503" s="37" t="n">
        <f aca="false">G5503+Inputs!$B$6*H5503</f>
        <v>42.075</v>
      </c>
      <c r="M5503" s="37" t="n">
        <f aca="false">I5503+Inputs!$B$7*J5503</f>
        <v>415.735</v>
      </c>
      <c r="N5503" s="37" t="n">
        <f aca="false">K5503+L5503+M5503</f>
        <v>512.635</v>
      </c>
    </row>
    <row r="5504" customFormat="false" ht="15" hidden="false" customHeight="false" outlineLevel="0" collapsed="false">
      <c r="A5504" s="0" t="s">
        <v>9</v>
      </c>
      <c r="B5504" s="0" t="s">
        <v>410</v>
      </c>
      <c r="C5504" s="15" t="n">
        <v>45748</v>
      </c>
      <c r="D5504" s="0" t="n">
        <v>3</v>
      </c>
      <c r="E5504" s="0" t="n">
        <v>0</v>
      </c>
      <c r="F5504" s="0" t="n">
        <v>26</v>
      </c>
      <c r="G5504" s="0" t="n">
        <v>0</v>
      </c>
      <c r="H5504" s="0" t="n">
        <v>9</v>
      </c>
      <c r="I5504" s="0" t="n">
        <v>0</v>
      </c>
      <c r="J5504" s="0" t="n">
        <v>312</v>
      </c>
      <c r="K5504" s="37" t="n">
        <f aca="false">E5504+Inputs!$B$5*F5504</f>
        <v>33.15</v>
      </c>
      <c r="L5504" s="37" t="n">
        <f aca="false">G5504+Inputs!$B$6*H5504</f>
        <v>11.475</v>
      </c>
      <c r="M5504" s="37" t="n">
        <f aca="false">I5504+Inputs!$B$7*J5504</f>
        <v>387.192</v>
      </c>
      <c r="N5504" s="37" t="n">
        <f aca="false">K5504+L5504+M5504</f>
        <v>431.817</v>
      </c>
    </row>
    <row r="5505" customFormat="false" ht="15" hidden="false" customHeight="false" outlineLevel="0" collapsed="false">
      <c r="A5505" s="0" t="s">
        <v>9</v>
      </c>
      <c r="B5505" s="0" t="s">
        <v>410</v>
      </c>
      <c r="C5505" s="15" t="n">
        <v>45778</v>
      </c>
      <c r="D5505" s="0" t="n">
        <v>3</v>
      </c>
      <c r="E5505" s="0" t="n">
        <v>0</v>
      </c>
      <c r="F5505" s="0" t="n">
        <v>50</v>
      </c>
      <c r="G5505" s="0" t="n">
        <v>0</v>
      </c>
      <c r="H5505" s="0" t="n">
        <v>3</v>
      </c>
      <c r="I5505" s="0" t="n">
        <v>0</v>
      </c>
      <c r="J5505" s="0" t="n">
        <v>357</v>
      </c>
      <c r="K5505" s="37" t="n">
        <f aca="false">E5505+Inputs!$B$5*F5505</f>
        <v>63.75</v>
      </c>
      <c r="L5505" s="37" t="n">
        <f aca="false">G5505+Inputs!$B$6*H5505</f>
        <v>3.825</v>
      </c>
      <c r="M5505" s="37" t="n">
        <f aca="false">I5505+Inputs!$B$7*J5505</f>
        <v>443.037</v>
      </c>
      <c r="N5505" s="37" t="n">
        <f aca="false">K5505+L5505+M5505</f>
        <v>510.612</v>
      </c>
    </row>
    <row r="5506" customFormat="false" ht="15" hidden="false" customHeight="false" outlineLevel="0" collapsed="false">
      <c r="A5506" s="0" t="s">
        <v>9</v>
      </c>
      <c r="B5506" s="0" t="s">
        <v>410</v>
      </c>
      <c r="C5506" s="15" t="n">
        <v>45809</v>
      </c>
      <c r="D5506" s="0" t="n">
        <v>3</v>
      </c>
      <c r="E5506" s="0" t="n">
        <v>0</v>
      </c>
      <c r="F5506" s="0" t="n">
        <v>62</v>
      </c>
      <c r="G5506" s="0" t="n">
        <v>0</v>
      </c>
      <c r="H5506" s="0" t="n">
        <v>13</v>
      </c>
      <c r="I5506" s="0" t="n">
        <v>6</v>
      </c>
      <c r="J5506" s="0" t="n">
        <v>383</v>
      </c>
      <c r="K5506" s="37" t="n">
        <f aca="false">E5506+Inputs!$B$5*F5506</f>
        <v>79.05</v>
      </c>
      <c r="L5506" s="37" t="n">
        <f aca="false">G5506+Inputs!$B$6*H5506</f>
        <v>16.575</v>
      </c>
      <c r="M5506" s="37" t="n">
        <f aca="false">I5506+Inputs!$B$7*J5506</f>
        <v>481.303</v>
      </c>
      <c r="N5506" s="37" t="n">
        <f aca="false">K5506+L5506+M5506</f>
        <v>576.928</v>
      </c>
    </row>
    <row r="5507" customFormat="false" ht="15" hidden="false" customHeight="false" outlineLevel="0" collapsed="false">
      <c r="A5507" s="0" t="s">
        <v>9</v>
      </c>
      <c r="B5507" s="0" t="s">
        <v>410</v>
      </c>
      <c r="C5507" s="15" t="n">
        <v>45839</v>
      </c>
      <c r="D5507" s="0" t="n">
        <v>3</v>
      </c>
      <c r="E5507" s="0" t="n">
        <v>0</v>
      </c>
      <c r="F5507" s="0" t="n">
        <v>32</v>
      </c>
      <c r="G5507" s="0" t="n">
        <v>0</v>
      </c>
      <c r="H5507" s="0" t="n">
        <v>9</v>
      </c>
      <c r="I5507" s="0" t="n">
        <v>0</v>
      </c>
      <c r="J5507" s="0" t="n">
        <v>366</v>
      </c>
      <c r="K5507" s="37" t="n">
        <f aca="false">E5507+Inputs!$B$5*F5507</f>
        <v>40.8</v>
      </c>
      <c r="L5507" s="37" t="n">
        <f aca="false">G5507+Inputs!$B$6*H5507</f>
        <v>11.475</v>
      </c>
      <c r="M5507" s="37" t="n">
        <f aca="false">I5507+Inputs!$B$7*J5507</f>
        <v>454.206</v>
      </c>
      <c r="N5507" s="37" t="n">
        <f aca="false">K5507+L5507+M5507</f>
        <v>506.481</v>
      </c>
    </row>
    <row r="5508" customFormat="false" ht="15" hidden="false" customHeight="false" outlineLevel="0" collapsed="false">
      <c r="A5508" s="0" t="s">
        <v>9</v>
      </c>
      <c r="B5508" s="0" t="s">
        <v>410</v>
      </c>
      <c r="C5508" s="15" t="n">
        <v>45870</v>
      </c>
      <c r="D5508" s="0" t="n">
        <v>3</v>
      </c>
      <c r="E5508" s="0" t="n">
        <v>0</v>
      </c>
      <c r="F5508" s="0" t="n">
        <v>42</v>
      </c>
      <c r="G5508" s="0" t="n">
        <v>0</v>
      </c>
      <c r="H5508" s="0" t="n">
        <v>8</v>
      </c>
      <c r="I5508" s="0" t="n">
        <v>0</v>
      </c>
      <c r="J5508" s="0" t="n">
        <v>385</v>
      </c>
      <c r="K5508" s="37" t="n">
        <f aca="false">E5508+Inputs!$B$5*F5508</f>
        <v>53.55</v>
      </c>
      <c r="L5508" s="37" t="n">
        <f aca="false">G5508+Inputs!$B$6*H5508</f>
        <v>10.2</v>
      </c>
      <c r="M5508" s="37" t="n">
        <f aca="false">I5508+Inputs!$B$7*J5508</f>
        <v>477.785</v>
      </c>
      <c r="N5508" s="37" t="n">
        <f aca="false">K5508+L5508+M5508</f>
        <v>541.535</v>
      </c>
    </row>
    <row r="5509" customFormat="false" ht="15" hidden="false" customHeight="false" outlineLevel="0" collapsed="false">
      <c r="A5509" s="0" t="s">
        <v>9</v>
      </c>
      <c r="B5509" s="0" t="s">
        <v>410</v>
      </c>
      <c r="C5509" s="15" t="n">
        <v>45901</v>
      </c>
      <c r="D5509" s="0" t="n">
        <v>3</v>
      </c>
      <c r="E5509" s="0" t="n">
        <v>0</v>
      </c>
      <c r="F5509" s="0" t="n">
        <v>73</v>
      </c>
      <c r="G5509" s="0" t="n">
        <v>0</v>
      </c>
      <c r="H5509" s="0" t="n">
        <v>8</v>
      </c>
      <c r="I5509" s="0" t="n">
        <v>0</v>
      </c>
      <c r="J5509" s="0" t="n">
        <v>387</v>
      </c>
      <c r="K5509" s="37" t="n">
        <f aca="false">E5509+Inputs!$B$5*F5509</f>
        <v>93.075</v>
      </c>
      <c r="L5509" s="37" t="n">
        <f aca="false">G5509+Inputs!$B$6*H5509</f>
        <v>10.2</v>
      </c>
      <c r="M5509" s="37" t="n">
        <f aca="false">I5509+Inputs!$B$7*J5509</f>
        <v>480.267</v>
      </c>
      <c r="N5509" s="37" t="n">
        <f aca="false">K5509+L5509+M5509</f>
        <v>583.542</v>
      </c>
    </row>
    <row r="5510" customFormat="false" ht="15" hidden="false" customHeight="false" outlineLevel="0" collapsed="false">
      <c r="A5510" s="0" t="s">
        <v>9</v>
      </c>
      <c r="B5510" s="0" t="s">
        <v>410</v>
      </c>
      <c r="C5510" s="15" t="n">
        <v>45931</v>
      </c>
      <c r="D5510" s="0" t="n">
        <v>3</v>
      </c>
      <c r="E5510" s="0" t="n">
        <v>0</v>
      </c>
      <c r="F5510" s="0" t="n">
        <v>44</v>
      </c>
      <c r="G5510" s="0" t="n">
        <v>0</v>
      </c>
      <c r="H5510" s="0" t="n">
        <v>10</v>
      </c>
      <c r="I5510" s="0" t="n">
        <v>0</v>
      </c>
      <c r="J5510" s="0" t="n">
        <v>376</v>
      </c>
      <c r="K5510" s="37" t="n">
        <f aca="false">E5510+Inputs!$B$5*F5510</f>
        <v>56.1</v>
      </c>
      <c r="L5510" s="37" t="n">
        <f aca="false">G5510+Inputs!$B$6*H5510</f>
        <v>12.75</v>
      </c>
      <c r="M5510" s="37" t="n">
        <f aca="false">I5510+Inputs!$B$7*J5510</f>
        <v>466.616</v>
      </c>
      <c r="N5510" s="37" t="n">
        <f aca="false">K5510+L5510+M5510</f>
        <v>535.466</v>
      </c>
    </row>
    <row r="5511" customFormat="false" ht="15" hidden="false" customHeight="false" outlineLevel="0" collapsed="false">
      <c r="A5511" s="0" t="s">
        <v>9</v>
      </c>
      <c r="B5511" s="0" t="s">
        <v>410</v>
      </c>
      <c r="C5511" s="15" t="n">
        <v>45962</v>
      </c>
      <c r="D5511" s="0" t="n">
        <v>3</v>
      </c>
      <c r="E5511" s="0" t="n">
        <v>0</v>
      </c>
      <c r="F5511" s="0" t="n">
        <v>42</v>
      </c>
      <c r="G5511" s="0" t="n">
        <v>0</v>
      </c>
      <c r="H5511" s="0" t="n">
        <v>5</v>
      </c>
      <c r="I5511" s="0" t="n">
        <v>0</v>
      </c>
      <c r="J5511" s="0" t="n">
        <v>327</v>
      </c>
      <c r="K5511" s="37" t="n">
        <f aca="false">E5511+Inputs!$B$5*F5511</f>
        <v>53.55</v>
      </c>
      <c r="L5511" s="37" t="n">
        <f aca="false">G5511+Inputs!$B$6*H5511</f>
        <v>6.375</v>
      </c>
      <c r="M5511" s="37" t="n">
        <f aca="false">I5511+Inputs!$B$7*J5511</f>
        <v>405.807</v>
      </c>
      <c r="N5511" s="37" t="n">
        <f aca="false">K5511+L5511+M5511</f>
        <v>465.732</v>
      </c>
    </row>
    <row r="5512" customFormat="false" ht="15" hidden="false" customHeight="false" outlineLevel="0" collapsed="false">
      <c r="A5512" s="0" t="s">
        <v>9</v>
      </c>
      <c r="B5512" s="0" t="s">
        <v>410</v>
      </c>
      <c r="C5512" s="15" t="n">
        <v>45992</v>
      </c>
      <c r="D5512" s="0" t="n">
        <v>3</v>
      </c>
      <c r="E5512" s="0" t="n">
        <v>0</v>
      </c>
      <c r="F5512" s="0" t="n">
        <v>50</v>
      </c>
      <c r="G5512" s="0" t="n">
        <v>0</v>
      </c>
      <c r="H5512" s="0" t="n">
        <v>2</v>
      </c>
      <c r="I5512" s="0" t="n">
        <v>0</v>
      </c>
      <c r="J5512" s="0" t="n">
        <v>352</v>
      </c>
      <c r="K5512" s="37" t="n">
        <f aca="false">E5512+Inputs!$B$5*F5512</f>
        <v>63.75</v>
      </c>
      <c r="L5512" s="37" t="n">
        <f aca="false">G5512+Inputs!$B$6*H5512</f>
        <v>2.55</v>
      </c>
      <c r="M5512" s="37" t="n">
        <f aca="false">I5512+Inputs!$B$7*J5512</f>
        <v>436.832</v>
      </c>
      <c r="N5512" s="37" t="n">
        <f aca="false">K5512+L5512+M5512</f>
        <v>503.132</v>
      </c>
    </row>
    <row r="5513" customFormat="false" ht="15" hidden="false" customHeight="false" outlineLevel="0" collapsed="false">
      <c r="A5513" s="0" t="s">
        <v>9</v>
      </c>
      <c r="B5513" s="0" t="s">
        <v>410</v>
      </c>
      <c r="C5513" s="15" t="n">
        <v>46023</v>
      </c>
      <c r="D5513" s="0" t="n">
        <v>3</v>
      </c>
      <c r="E5513" s="0" t="n">
        <v>0</v>
      </c>
      <c r="F5513" s="0" t="n">
        <v>47</v>
      </c>
      <c r="G5513" s="0" t="n">
        <v>0</v>
      </c>
      <c r="H5513" s="0" t="n">
        <v>12</v>
      </c>
      <c r="I5513" s="0" t="n">
        <v>0</v>
      </c>
      <c r="J5513" s="0" t="n">
        <v>348</v>
      </c>
      <c r="K5513" s="37" t="n">
        <f aca="false">E5513+Inputs!$B$5*F5513</f>
        <v>59.925</v>
      </c>
      <c r="L5513" s="37" t="n">
        <f aca="false">G5513+Inputs!$B$6*H5513</f>
        <v>15.3</v>
      </c>
      <c r="M5513" s="37" t="n">
        <f aca="false">I5513+Inputs!$B$7*J5513</f>
        <v>431.868</v>
      </c>
      <c r="N5513" s="37" t="n">
        <f aca="false">K5513+L5513+M5513</f>
        <v>507.093</v>
      </c>
    </row>
    <row r="5514" customFormat="false" ht="15" hidden="false" customHeight="false" outlineLevel="0" collapsed="false">
      <c r="A5514" s="0" t="s">
        <v>9</v>
      </c>
      <c r="B5514" s="0" t="s">
        <v>410</v>
      </c>
      <c r="C5514" s="15" t="n">
        <v>46054</v>
      </c>
      <c r="D5514" s="0" t="n">
        <v>3</v>
      </c>
      <c r="E5514" s="0" t="n">
        <v>0</v>
      </c>
      <c r="F5514" s="0" t="n">
        <v>58</v>
      </c>
      <c r="G5514" s="0" t="n">
        <v>0</v>
      </c>
      <c r="H5514" s="0" t="n">
        <v>15</v>
      </c>
      <c r="I5514" s="0" t="n">
        <v>0</v>
      </c>
      <c r="J5514" s="0" t="n">
        <v>352</v>
      </c>
      <c r="K5514" s="37" t="n">
        <f aca="false">E5514+Inputs!$B$5*F5514</f>
        <v>73.95</v>
      </c>
      <c r="L5514" s="37" t="n">
        <f aca="false">G5514+Inputs!$B$6*H5514</f>
        <v>19.125</v>
      </c>
      <c r="M5514" s="37" t="n">
        <f aca="false">I5514+Inputs!$B$7*J5514</f>
        <v>436.832</v>
      </c>
      <c r="N5514" s="37" t="n">
        <f aca="false">K5514+L5514+M5514</f>
        <v>529.907</v>
      </c>
    </row>
    <row r="5515" customFormat="false" ht="15" hidden="false" customHeight="false" outlineLevel="0" collapsed="false">
      <c r="A5515" s="0" t="s">
        <v>9</v>
      </c>
      <c r="B5515" s="0" t="s">
        <v>410</v>
      </c>
      <c r="C5515" s="15" t="n">
        <v>46082</v>
      </c>
      <c r="D5515" s="0" t="n">
        <v>3</v>
      </c>
      <c r="E5515" s="0" t="n">
        <v>0</v>
      </c>
      <c r="F5515" s="0" t="n">
        <v>90</v>
      </c>
      <c r="G5515" s="0" t="n">
        <v>0</v>
      </c>
      <c r="H5515" s="0" t="n">
        <v>25</v>
      </c>
      <c r="I5515" s="0" t="n">
        <v>0</v>
      </c>
      <c r="J5515" s="0" t="n">
        <v>344</v>
      </c>
      <c r="K5515" s="37" t="n">
        <f aca="false">E5515+Inputs!$B$5*F5515</f>
        <v>114.75</v>
      </c>
      <c r="L5515" s="37" t="n">
        <f aca="false">G5515+Inputs!$B$6*H5515</f>
        <v>31.875</v>
      </c>
      <c r="M5515" s="37" t="n">
        <f aca="false">I5515+Inputs!$B$7*J5515</f>
        <v>426.904</v>
      </c>
      <c r="N5515" s="37" t="n">
        <f aca="false">K5515+L5515+M5515</f>
        <v>573.529</v>
      </c>
    </row>
    <row r="5516" customFormat="false" ht="15" hidden="false" customHeight="false" outlineLevel="0" collapsed="false">
      <c r="A5516" s="0" t="s">
        <v>9</v>
      </c>
      <c r="B5516" s="0" t="s">
        <v>410</v>
      </c>
      <c r="C5516" s="15" t="n">
        <v>46113</v>
      </c>
      <c r="D5516" s="0" t="n">
        <v>3</v>
      </c>
      <c r="E5516" s="0" t="n">
        <v>6</v>
      </c>
      <c r="F5516" s="0" t="n">
        <v>89</v>
      </c>
      <c r="G5516" s="0" t="n">
        <v>0</v>
      </c>
      <c r="H5516" s="0" t="n">
        <v>15</v>
      </c>
      <c r="I5516" s="0" t="n">
        <v>0</v>
      </c>
      <c r="J5516" s="0" t="n">
        <v>257</v>
      </c>
      <c r="K5516" s="37" t="n">
        <f aca="false">E5516+Inputs!$B$5*F5516</f>
        <v>119.475</v>
      </c>
      <c r="L5516" s="37" t="n">
        <f aca="false">G5516+Inputs!$B$6*H5516</f>
        <v>19.125</v>
      </c>
      <c r="M5516" s="37" t="n">
        <f aca="false">I5516+Inputs!$B$7*J5516</f>
        <v>318.937</v>
      </c>
      <c r="N5516" s="37" t="n">
        <f aca="false">K5516+L5516+M5516</f>
        <v>457.537</v>
      </c>
    </row>
    <row r="5517" customFormat="false" ht="15" hidden="false" customHeight="false" outlineLevel="0" collapsed="false">
      <c r="A5517" s="0" t="s">
        <v>9</v>
      </c>
      <c r="B5517" s="0" t="s">
        <v>410</v>
      </c>
      <c r="C5517" s="15" t="n">
        <v>46143</v>
      </c>
      <c r="D5517" s="0" t="n">
        <v>3</v>
      </c>
      <c r="E5517" s="0" t="n">
        <v>6</v>
      </c>
      <c r="F5517" s="0" t="n">
        <v>117</v>
      </c>
      <c r="G5517" s="0" t="n">
        <v>0</v>
      </c>
      <c r="H5517" s="0" t="n">
        <v>17</v>
      </c>
      <c r="I5517" s="0" t="n">
        <v>0</v>
      </c>
      <c r="J5517" s="0" t="n">
        <v>290</v>
      </c>
      <c r="K5517" s="37" t="n">
        <f aca="false">E5517+Inputs!$B$5*F5517</f>
        <v>155.175</v>
      </c>
      <c r="L5517" s="37" t="n">
        <f aca="false">G5517+Inputs!$B$6*H5517</f>
        <v>21.675</v>
      </c>
      <c r="M5517" s="37" t="n">
        <f aca="false">I5517+Inputs!$B$7*J5517</f>
        <v>359.89</v>
      </c>
      <c r="N5517" s="37" t="n">
        <f aca="false">K5517+L5517+M5517</f>
        <v>536.74</v>
      </c>
    </row>
    <row r="5518" customFormat="false" ht="15" hidden="false" customHeight="false" outlineLevel="0" collapsed="false">
      <c r="A5518" s="0" t="s">
        <v>9</v>
      </c>
      <c r="B5518" s="0" t="s">
        <v>410</v>
      </c>
      <c r="C5518" s="15" t="n">
        <v>46174</v>
      </c>
      <c r="D5518" s="0" t="n">
        <v>3</v>
      </c>
      <c r="E5518" s="0" t="n">
        <v>7</v>
      </c>
      <c r="F5518" s="0" t="n">
        <v>158</v>
      </c>
      <c r="G5518" s="0" t="n">
        <v>0</v>
      </c>
      <c r="H5518" s="0" t="n">
        <v>27</v>
      </c>
      <c r="I5518" s="0" t="n">
        <v>0</v>
      </c>
      <c r="J5518" s="0" t="n">
        <v>400</v>
      </c>
      <c r="K5518" s="37" t="n">
        <f aca="false">E5518+Inputs!$B$5*F5518</f>
        <v>208.45</v>
      </c>
      <c r="L5518" s="37" t="n">
        <f aca="false">G5518+Inputs!$B$6*H5518</f>
        <v>34.425</v>
      </c>
      <c r="M5518" s="37" t="n">
        <f aca="false">I5518+Inputs!$B$7*J5518</f>
        <v>496.4</v>
      </c>
      <c r="N5518" s="37" t="n">
        <f aca="false">K5518+L5518+M5518</f>
        <v>739.275</v>
      </c>
    </row>
    <row r="5519" customFormat="false" ht="15" hidden="false" customHeight="false" outlineLevel="0" collapsed="false">
      <c r="A5519" s="0" t="s">
        <v>9</v>
      </c>
      <c r="B5519" s="0" t="s">
        <v>410</v>
      </c>
      <c r="C5519" s="15" t="n">
        <v>46204</v>
      </c>
      <c r="D5519" s="0" t="n">
        <v>3</v>
      </c>
      <c r="E5519" s="0" t="n">
        <v>0</v>
      </c>
      <c r="F5519" s="0" t="n">
        <v>131</v>
      </c>
      <c r="G5519" s="0" t="n">
        <v>0</v>
      </c>
      <c r="H5519" s="0" t="n">
        <v>33</v>
      </c>
      <c r="I5519" s="0" t="n">
        <v>0</v>
      </c>
      <c r="J5519" s="0" t="n">
        <v>300</v>
      </c>
      <c r="K5519" s="37" t="n">
        <f aca="false">E5519+Inputs!$B$5*F5519</f>
        <v>167.025</v>
      </c>
      <c r="L5519" s="37" t="n">
        <f aca="false">G5519+Inputs!$B$6*H5519</f>
        <v>42.075</v>
      </c>
      <c r="M5519" s="37" t="n">
        <f aca="false">I5519+Inputs!$B$7*J5519</f>
        <v>372.3</v>
      </c>
      <c r="N5519" s="37" t="n">
        <f aca="false">K5519+L5519+M5519</f>
        <v>581.4</v>
      </c>
    </row>
    <row r="5520" customFormat="false" ht="15" hidden="false" customHeight="false" outlineLevel="0" collapsed="false">
      <c r="A5520" s="0" t="s">
        <v>9</v>
      </c>
      <c r="B5520" s="0" t="s">
        <v>410</v>
      </c>
      <c r="C5520" s="15" t="n">
        <v>46235</v>
      </c>
      <c r="D5520" s="0" t="n">
        <v>3</v>
      </c>
      <c r="E5520" s="0" t="n">
        <v>0</v>
      </c>
      <c r="F5520" s="0" t="n">
        <v>115</v>
      </c>
      <c r="G5520" s="0" t="n">
        <v>0</v>
      </c>
      <c r="H5520" s="0" t="n">
        <v>32</v>
      </c>
      <c r="I5520" s="0" t="n">
        <v>0</v>
      </c>
      <c r="J5520" s="0" t="n">
        <v>274</v>
      </c>
      <c r="K5520" s="37" t="n">
        <f aca="false">E5520+Inputs!$B$5*F5520</f>
        <v>146.625</v>
      </c>
      <c r="L5520" s="37" t="n">
        <f aca="false">G5520+Inputs!$B$6*H5520</f>
        <v>40.8</v>
      </c>
      <c r="M5520" s="37" t="n">
        <f aca="false">I5520+Inputs!$B$7*J5520</f>
        <v>340.034</v>
      </c>
      <c r="N5520" s="37" t="n">
        <f aca="false">K5520+L5520+M5520</f>
        <v>527.459</v>
      </c>
    </row>
    <row r="5521" customFormat="false" ht="15" hidden="false" customHeight="false" outlineLevel="0" collapsed="false">
      <c r="A5521" s="0" t="s">
        <v>9</v>
      </c>
      <c r="B5521" s="0" t="s">
        <v>443</v>
      </c>
      <c r="C5521" s="15" t="n">
        <v>44927</v>
      </c>
      <c r="D5521" s="0" t="n">
        <v>5</v>
      </c>
      <c r="E5521" s="0" t="n">
        <v>0</v>
      </c>
      <c r="F5521" s="0" t="n">
        <v>24</v>
      </c>
      <c r="G5521" s="0" t="n">
        <v>0</v>
      </c>
      <c r="H5521" s="0" t="n">
        <v>1</v>
      </c>
      <c r="I5521" s="0" t="n">
        <v>0</v>
      </c>
      <c r="J5521" s="0" t="n">
        <v>113</v>
      </c>
      <c r="K5521" s="37" t="n">
        <f aca="false">E5521+Inputs!$B$5*F5521</f>
        <v>30.6</v>
      </c>
      <c r="L5521" s="37" t="n">
        <f aca="false">G5521+Inputs!$B$6*H5521</f>
        <v>1.275</v>
      </c>
      <c r="M5521" s="37" t="n">
        <f aca="false">I5521+Inputs!$B$7*J5521</f>
        <v>140.233</v>
      </c>
      <c r="N5521" s="37" t="n">
        <f aca="false">K5521+L5521+M5521</f>
        <v>172.108</v>
      </c>
    </row>
    <row r="5522" customFormat="false" ht="15" hidden="false" customHeight="false" outlineLevel="0" collapsed="false">
      <c r="A5522" s="0" t="s">
        <v>9</v>
      </c>
      <c r="B5522" s="0" t="s">
        <v>443</v>
      </c>
      <c r="C5522" s="15" t="n">
        <v>44958</v>
      </c>
      <c r="D5522" s="0" t="n">
        <v>5</v>
      </c>
      <c r="E5522" s="0" t="n">
        <v>0</v>
      </c>
      <c r="F5522" s="0" t="n">
        <v>28</v>
      </c>
      <c r="G5522" s="0" t="n">
        <v>0</v>
      </c>
      <c r="H5522" s="0" t="n">
        <v>0</v>
      </c>
      <c r="I5522" s="0" t="n">
        <v>0</v>
      </c>
      <c r="J5522" s="0" t="n">
        <v>78</v>
      </c>
      <c r="K5522" s="37" t="n">
        <f aca="false">E5522+Inputs!$B$5*F5522</f>
        <v>35.7</v>
      </c>
      <c r="L5522" s="37" t="n">
        <f aca="false">G5522+Inputs!$B$6*H5522</f>
        <v>0</v>
      </c>
      <c r="M5522" s="37" t="n">
        <f aca="false">I5522+Inputs!$B$7*J5522</f>
        <v>96.798</v>
      </c>
      <c r="N5522" s="37" t="n">
        <f aca="false">K5522+L5522+M5522</f>
        <v>132.498</v>
      </c>
    </row>
    <row r="5523" customFormat="false" ht="15" hidden="false" customHeight="false" outlineLevel="0" collapsed="false">
      <c r="A5523" s="0" t="s">
        <v>9</v>
      </c>
      <c r="B5523" s="0" t="s">
        <v>443</v>
      </c>
      <c r="C5523" s="15" t="n">
        <v>44986</v>
      </c>
      <c r="D5523" s="0" t="n">
        <v>5</v>
      </c>
      <c r="E5523" s="0" t="n">
        <v>0</v>
      </c>
      <c r="F5523" s="0" t="n">
        <v>5</v>
      </c>
      <c r="G5523" s="0" t="n">
        <v>0</v>
      </c>
      <c r="H5523" s="0" t="n">
        <v>0</v>
      </c>
      <c r="I5523" s="0" t="n">
        <v>0</v>
      </c>
      <c r="J5523" s="0" t="n">
        <v>19</v>
      </c>
      <c r="K5523" s="37" t="n">
        <f aca="false">E5523+Inputs!$B$5*F5523</f>
        <v>6.375</v>
      </c>
      <c r="L5523" s="37" t="n">
        <f aca="false">G5523+Inputs!$B$6*H5523</f>
        <v>0</v>
      </c>
      <c r="M5523" s="37" t="n">
        <f aca="false">I5523+Inputs!$B$7*J5523</f>
        <v>23.579</v>
      </c>
      <c r="N5523" s="37" t="n">
        <f aca="false">K5523+L5523+M5523</f>
        <v>29.954</v>
      </c>
    </row>
    <row r="5524" customFormat="false" ht="15" hidden="false" customHeight="false" outlineLevel="0" collapsed="false">
      <c r="A5524" s="0" t="s">
        <v>9</v>
      </c>
      <c r="B5524" s="0" t="s">
        <v>443</v>
      </c>
      <c r="C5524" s="15" t="n">
        <v>45017</v>
      </c>
      <c r="D5524" s="0" t="n">
        <v>5</v>
      </c>
      <c r="E5524" s="0" t="n">
        <v>0</v>
      </c>
      <c r="F5524" s="0" t="n">
        <v>6</v>
      </c>
      <c r="G5524" s="0" t="n">
        <v>0</v>
      </c>
      <c r="H5524" s="0" t="n">
        <v>1</v>
      </c>
      <c r="I5524" s="0" t="n">
        <v>0</v>
      </c>
      <c r="J5524" s="0" t="n">
        <v>44</v>
      </c>
      <c r="K5524" s="37" t="n">
        <f aca="false">E5524+Inputs!$B$5*F5524</f>
        <v>7.65</v>
      </c>
      <c r="L5524" s="37" t="n">
        <f aca="false">G5524+Inputs!$B$6*H5524</f>
        <v>1.275</v>
      </c>
      <c r="M5524" s="37" t="n">
        <f aca="false">I5524+Inputs!$B$7*J5524</f>
        <v>54.604</v>
      </c>
      <c r="N5524" s="37" t="n">
        <f aca="false">K5524+L5524+M5524</f>
        <v>63.529</v>
      </c>
    </row>
    <row r="5525" customFormat="false" ht="15" hidden="false" customHeight="false" outlineLevel="0" collapsed="false">
      <c r="A5525" s="0" t="s">
        <v>9</v>
      </c>
      <c r="B5525" s="0" t="s">
        <v>443</v>
      </c>
      <c r="C5525" s="15" t="n">
        <v>45047</v>
      </c>
      <c r="D5525" s="0" t="n">
        <v>5</v>
      </c>
      <c r="E5525" s="0" t="n">
        <v>0</v>
      </c>
      <c r="F5525" s="0" t="n">
        <v>37</v>
      </c>
      <c r="G5525" s="0" t="n">
        <v>0</v>
      </c>
      <c r="H5525" s="0" t="n">
        <v>3</v>
      </c>
      <c r="I5525" s="0" t="n">
        <v>0</v>
      </c>
      <c r="J5525" s="0" t="n">
        <v>104</v>
      </c>
      <c r="K5525" s="37" t="n">
        <f aca="false">E5525+Inputs!$B$5*F5525</f>
        <v>47.175</v>
      </c>
      <c r="L5525" s="37" t="n">
        <f aca="false">G5525+Inputs!$B$6*H5525</f>
        <v>3.825</v>
      </c>
      <c r="M5525" s="37" t="n">
        <f aca="false">I5525+Inputs!$B$7*J5525</f>
        <v>129.064</v>
      </c>
      <c r="N5525" s="37" t="n">
        <f aca="false">K5525+L5525+M5525</f>
        <v>180.064</v>
      </c>
    </row>
    <row r="5526" customFormat="false" ht="15" hidden="false" customHeight="false" outlineLevel="0" collapsed="false">
      <c r="A5526" s="0" t="s">
        <v>9</v>
      </c>
      <c r="B5526" s="0" t="s">
        <v>443</v>
      </c>
      <c r="C5526" s="15" t="n">
        <v>45078</v>
      </c>
      <c r="D5526" s="0" t="n">
        <v>5</v>
      </c>
      <c r="E5526" s="0" t="n">
        <v>0</v>
      </c>
      <c r="F5526" s="0" t="n">
        <v>27</v>
      </c>
      <c r="G5526" s="0" t="n">
        <v>0</v>
      </c>
      <c r="H5526" s="0" t="n">
        <v>0</v>
      </c>
      <c r="I5526" s="0" t="n">
        <v>0</v>
      </c>
      <c r="J5526" s="0" t="n">
        <v>148</v>
      </c>
      <c r="K5526" s="37" t="n">
        <f aca="false">E5526+Inputs!$B$5*F5526</f>
        <v>34.425</v>
      </c>
      <c r="L5526" s="37" t="n">
        <f aca="false">G5526+Inputs!$B$6*H5526</f>
        <v>0</v>
      </c>
      <c r="M5526" s="37" t="n">
        <f aca="false">I5526+Inputs!$B$7*J5526</f>
        <v>183.668</v>
      </c>
      <c r="N5526" s="37" t="n">
        <f aca="false">K5526+L5526+M5526</f>
        <v>218.093</v>
      </c>
    </row>
    <row r="5527" customFormat="false" ht="15" hidden="false" customHeight="false" outlineLevel="0" collapsed="false">
      <c r="A5527" s="0" t="s">
        <v>9</v>
      </c>
      <c r="B5527" s="0" t="s">
        <v>443</v>
      </c>
      <c r="C5527" s="15" t="n">
        <v>45108</v>
      </c>
      <c r="D5527" s="0" t="n">
        <v>5</v>
      </c>
      <c r="E5527" s="0" t="n">
        <v>0</v>
      </c>
      <c r="F5527" s="0" t="n">
        <v>31</v>
      </c>
      <c r="G5527" s="0" t="n">
        <v>0</v>
      </c>
      <c r="H5527" s="0" t="n">
        <v>2</v>
      </c>
      <c r="I5527" s="0" t="n">
        <v>0</v>
      </c>
      <c r="J5527" s="0" t="n">
        <v>140</v>
      </c>
      <c r="K5527" s="37" t="n">
        <f aca="false">E5527+Inputs!$B$5*F5527</f>
        <v>39.525</v>
      </c>
      <c r="L5527" s="37" t="n">
        <f aca="false">G5527+Inputs!$B$6*H5527</f>
        <v>2.55</v>
      </c>
      <c r="M5527" s="37" t="n">
        <f aca="false">I5527+Inputs!$B$7*J5527</f>
        <v>173.74</v>
      </c>
      <c r="N5527" s="37" t="n">
        <f aca="false">K5527+L5527+M5527</f>
        <v>215.815</v>
      </c>
    </row>
    <row r="5528" customFormat="false" ht="15" hidden="false" customHeight="false" outlineLevel="0" collapsed="false">
      <c r="A5528" s="0" t="s">
        <v>9</v>
      </c>
      <c r="B5528" s="0" t="s">
        <v>443</v>
      </c>
      <c r="C5528" s="15" t="n">
        <v>45139</v>
      </c>
      <c r="D5528" s="0" t="n">
        <v>5</v>
      </c>
      <c r="E5528" s="0" t="n">
        <v>0</v>
      </c>
      <c r="F5528" s="0" t="n">
        <v>14</v>
      </c>
      <c r="G5528" s="0" t="n">
        <v>0</v>
      </c>
      <c r="H5528" s="0" t="n">
        <v>6</v>
      </c>
      <c r="I5528" s="0" t="n">
        <v>0</v>
      </c>
      <c r="J5528" s="0" t="n">
        <v>130</v>
      </c>
      <c r="K5528" s="37" t="n">
        <f aca="false">E5528+Inputs!$B$5*F5528</f>
        <v>17.85</v>
      </c>
      <c r="L5528" s="37" t="n">
        <f aca="false">G5528+Inputs!$B$6*H5528</f>
        <v>7.65</v>
      </c>
      <c r="M5528" s="37" t="n">
        <f aca="false">I5528+Inputs!$B$7*J5528</f>
        <v>161.33</v>
      </c>
      <c r="N5528" s="37" t="n">
        <f aca="false">K5528+L5528+M5528</f>
        <v>186.83</v>
      </c>
    </row>
    <row r="5529" customFormat="false" ht="15" hidden="false" customHeight="false" outlineLevel="0" collapsed="false">
      <c r="A5529" s="0" t="s">
        <v>9</v>
      </c>
      <c r="B5529" s="0" t="s">
        <v>443</v>
      </c>
      <c r="C5529" s="15" t="n">
        <v>45170</v>
      </c>
      <c r="D5529" s="0" t="n">
        <v>5</v>
      </c>
      <c r="E5529" s="0" t="n">
        <v>0</v>
      </c>
      <c r="F5529" s="0" t="n">
        <v>27</v>
      </c>
      <c r="G5529" s="0" t="n">
        <v>0</v>
      </c>
      <c r="H5529" s="0" t="n">
        <v>2</v>
      </c>
      <c r="I5529" s="0" t="n">
        <v>0</v>
      </c>
      <c r="J5529" s="0" t="n">
        <v>163</v>
      </c>
      <c r="K5529" s="37" t="n">
        <f aca="false">E5529+Inputs!$B$5*F5529</f>
        <v>34.425</v>
      </c>
      <c r="L5529" s="37" t="n">
        <f aca="false">G5529+Inputs!$B$6*H5529</f>
        <v>2.55</v>
      </c>
      <c r="M5529" s="37" t="n">
        <f aca="false">I5529+Inputs!$B$7*J5529</f>
        <v>202.283</v>
      </c>
      <c r="N5529" s="37" t="n">
        <f aca="false">K5529+L5529+M5529</f>
        <v>239.258</v>
      </c>
    </row>
    <row r="5530" customFormat="false" ht="15" hidden="false" customHeight="false" outlineLevel="0" collapsed="false">
      <c r="A5530" s="0" t="s">
        <v>9</v>
      </c>
      <c r="B5530" s="0" t="s">
        <v>443</v>
      </c>
      <c r="C5530" s="15" t="n">
        <v>45200</v>
      </c>
      <c r="D5530" s="0" t="n">
        <v>5</v>
      </c>
      <c r="E5530" s="0" t="n">
        <v>0</v>
      </c>
      <c r="F5530" s="0" t="n">
        <v>23</v>
      </c>
      <c r="G5530" s="0" t="n">
        <v>0</v>
      </c>
      <c r="H5530" s="0" t="n">
        <v>7</v>
      </c>
      <c r="I5530" s="0" t="n">
        <v>0</v>
      </c>
      <c r="J5530" s="0" t="n">
        <v>145</v>
      </c>
      <c r="K5530" s="37" t="n">
        <f aca="false">E5530+Inputs!$B$5*F5530</f>
        <v>29.325</v>
      </c>
      <c r="L5530" s="37" t="n">
        <f aca="false">G5530+Inputs!$B$6*H5530</f>
        <v>8.925</v>
      </c>
      <c r="M5530" s="37" t="n">
        <f aca="false">I5530+Inputs!$B$7*J5530</f>
        <v>179.945</v>
      </c>
      <c r="N5530" s="37" t="n">
        <f aca="false">K5530+L5530+M5530</f>
        <v>218.195</v>
      </c>
    </row>
    <row r="5531" customFormat="false" ht="15" hidden="false" customHeight="false" outlineLevel="0" collapsed="false">
      <c r="A5531" s="0" t="s">
        <v>9</v>
      </c>
      <c r="B5531" s="0" t="s">
        <v>443</v>
      </c>
      <c r="C5531" s="15" t="n">
        <v>45231</v>
      </c>
      <c r="D5531" s="0" t="n">
        <v>5</v>
      </c>
      <c r="E5531" s="0" t="n">
        <v>0</v>
      </c>
      <c r="F5531" s="0" t="n">
        <v>30</v>
      </c>
      <c r="G5531" s="0" t="n">
        <v>0</v>
      </c>
      <c r="H5531" s="0" t="n">
        <v>3</v>
      </c>
      <c r="I5531" s="0" t="n">
        <v>0</v>
      </c>
      <c r="J5531" s="0" t="n">
        <v>132</v>
      </c>
      <c r="K5531" s="37" t="n">
        <f aca="false">E5531+Inputs!$B$5*F5531</f>
        <v>38.25</v>
      </c>
      <c r="L5531" s="37" t="n">
        <f aca="false">G5531+Inputs!$B$6*H5531</f>
        <v>3.825</v>
      </c>
      <c r="M5531" s="37" t="n">
        <f aca="false">I5531+Inputs!$B$7*J5531</f>
        <v>163.812</v>
      </c>
      <c r="N5531" s="37" t="n">
        <f aca="false">K5531+L5531+M5531</f>
        <v>205.887</v>
      </c>
    </row>
    <row r="5532" customFormat="false" ht="15" hidden="false" customHeight="false" outlineLevel="0" collapsed="false">
      <c r="A5532" s="0" t="s">
        <v>9</v>
      </c>
      <c r="B5532" s="0" t="s">
        <v>443</v>
      </c>
      <c r="C5532" s="15" t="n">
        <v>45261</v>
      </c>
      <c r="D5532" s="0" t="n">
        <v>5</v>
      </c>
      <c r="E5532" s="0" t="n">
        <v>0</v>
      </c>
      <c r="F5532" s="0" t="n">
        <v>15</v>
      </c>
      <c r="G5532" s="0" t="n">
        <v>0</v>
      </c>
      <c r="H5532" s="0" t="n">
        <v>1</v>
      </c>
      <c r="I5532" s="0" t="n">
        <v>0</v>
      </c>
      <c r="J5532" s="0" t="n">
        <v>118</v>
      </c>
      <c r="K5532" s="37" t="n">
        <f aca="false">E5532+Inputs!$B$5*F5532</f>
        <v>19.125</v>
      </c>
      <c r="L5532" s="37" t="n">
        <f aca="false">G5532+Inputs!$B$6*H5532</f>
        <v>1.275</v>
      </c>
      <c r="M5532" s="37" t="n">
        <f aca="false">I5532+Inputs!$B$7*J5532</f>
        <v>146.438</v>
      </c>
      <c r="N5532" s="37" t="n">
        <f aca="false">K5532+L5532+M5532</f>
        <v>166.838</v>
      </c>
    </row>
    <row r="5533" customFormat="false" ht="15" hidden="false" customHeight="false" outlineLevel="0" collapsed="false">
      <c r="A5533" s="0" t="s">
        <v>9</v>
      </c>
      <c r="B5533" s="0" t="s">
        <v>443</v>
      </c>
      <c r="C5533" s="15" t="n">
        <v>45292</v>
      </c>
      <c r="D5533" s="0" t="n">
        <v>5</v>
      </c>
      <c r="E5533" s="0" t="n">
        <v>0</v>
      </c>
      <c r="F5533" s="0" t="n">
        <v>22</v>
      </c>
      <c r="G5533" s="0" t="n">
        <v>0</v>
      </c>
      <c r="H5533" s="0" t="n">
        <v>3</v>
      </c>
      <c r="I5533" s="0" t="n">
        <v>0</v>
      </c>
      <c r="J5533" s="0" t="n">
        <v>109</v>
      </c>
      <c r="K5533" s="37" t="n">
        <f aca="false">E5533+Inputs!$B$5*F5533</f>
        <v>28.05</v>
      </c>
      <c r="L5533" s="37" t="n">
        <f aca="false">G5533+Inputs!$B$6*H5533</f>
        <v>3.825</v>
      </c>
      <c r="M5533" s="37" t="n">
        <f aca="false">I5533+Inputs!$B$7*J5533</f>
        <v>135.269</v>
      </c>
      <c r="N5533" s="37" t="n">
        <f aca="false">K5533+L5533+M5533</f>
        <v>167.144</v>
      </c>
    </row>
    <row r="5534" customFormat="false" ht="15" hidden="false" customHeight="false" outlineLevel="0" collapsed="false">
      <c r="A5534" s="0" t="s">
        <v>9</v>
      </c>
      <c r="B5534" s="0" t="s">
        <v>443</v>
      </c>
      <c r="C5534" s="15" t="n">
        <v>45323</v>
      </c>
      <c r="D5534" s="0" t="n">
        <v>5</v>
      </c>
      <c r="E5534" s="0" t="n">
        <v>0</v>
      </c>
      <c r="F5534" s="0" t="n">
        <v>1</v>
      </c>
      <c r="G5534" s="0" t="n">
        <v>0</v>
      </c>
      <c r="H5534" s="0" t="n">
        <v>0</v>
      </c>
      <c r="I5534" s="0" t="n">
        <v>0</v>
      </c>
      <c r="J5534" s="0" t="n">
        <v>12</v>
      </c>
      <c r="K5534" s="37" t="n">
        <f aca="false">E5534+Inputs!$B$5*F5534</f>
        <v>1.275</v>
      </c>
      <c r="L5534" s="37" t="n">
        <f aca="false">G5534+Inputs!$B$6*H5534</f>
        <v>0</v>
      </c>
      <c r="M5534" s="37" t="n">
        <f aca="false">I5534+Inputs!$B$7*J5534</f>
        <v>14.892</v>
      </c>
      <c r="N5534" s="37" t="n">
        <f aca="false">K5534+L5534+M5534</f>
        <v>16.167</v>
      </c>
    </row>
    <row r="5535" customFormat="false" ht="15" hidden="false" customHeight="false" outlineLevel="0" collapsed="false">
      <c r="A5535" s="0" t="s">
        <v>9</v>
      </c>
      <c r="B5535" s="0" t="s">
        <v>443</v>
      </c>
      <c r="C5535" s="15" t="n">
        <v>45352</v>
      </c>
      <c r="D5535" s="0" t="n">
        <v>5</v>
      </c>
      <c r="E5535" s="0" t="n">
        <v>0</v>
      </c>
      <c r="F5535" s="0" t="n">
        <v>5</v>
      </c>
      <c r="G5535" s="0" t="n">
        <v>0</v>
      </c>
      <c r="H5535" s="0" t="n">
        <v>0</v>
      </c>
      <c r="I5535" s="0" t="n">
        <v>0</v>
      </c>
      <c r="J5535" s="0" t="n">
        <v>43</v>
      </c>
      <c r="K5535" s="37" t="n">
        <f aca="false">E5535+Inputs!$B$5*F5535</f>
        <v>6.375</v>
      </c>
      <c r="L5535" s="37" t="n">
        <f aca="false">G5535+Inputs!$B$6*H5535</f>
        <v>0</v>
      </c>
      <c r="M5535" s="37" t="n">
        <f aca="false">I5535+Inputs!$B$7*J5535</f>
        <v>53.363</v>
      </c>
      <c r="N5535" s="37" t="n">
        <f aca="false">K5535+L5535+M5535</f>
        <v>59.738</v>
      </c>
    </row>
    <row r="5536" customFormat="false" ht="15" hidden="false" customHeight="false" outlineLevel="0" collapsed="false">
      <c r="A5536" s="0" t="s">
        <v>9</v>
      </c>
      <c r="B5536" s="0" t="s">
        <v>443</v>
      </c>
      <c r="C5536" s="15" t="n">
        <v>45383</v>
      </c>
      <c r="D5536" s="0" t="n">
        <v>5</v>
      </c>
      <c r="E5536" s="0" t="n">
        <v>0</v>
      </c>
      <c r="F5536" s="0" t="n">
        <v>18</v>
      </c>
      <c r="G5536" s="0" t="n">
        <v>0</v>
      </c>
      <c r="H5536" s="0" t="n">
        <v>3</v>
      </c>
      <c r="I5536" s="0" t="n">
        <v>0</v>
      </c>
      <c r="J5536" s="0" t="n">
        <v>99</v>
      </c>
      <c r="K5536" s="37" t="n">
        <f aca="false">E5536+Inputs!$B$5*F5536</f>
        <v>22.95</v>
      </c>
      <c r="L5536" s="37" t="n">
        <f aca="false">G5536+Inputs!$B$6*H5536</f>
        <v>3.825</v>
      </c>
      <c r="M5536" s="37" t="n">
        <f aca="false">I5536+Inputs!$B$7*J5536</f>
        <v>122.859</v>
      </c>
      <c r="N5536" s="37" t="n">
        <f aca="false">K5536+L5536+M5536</f>
        <v>149.634</v>
      </c>
    </row>
    <row r="5537" customFormat="false" ht="15" hidden="false" customHeight="false" outlineLevel="0" collapsed="false">
      <c r="A5537" s="0" t="s">
        <v>9</v>
      </c>
      <c r="B5537" s="0" t="s">
        <v>443</v>
      </c>
      <c r="C5537" s="15" t="n">
        <v>45413</v>
      </c>
      <c r="D5537" s="0" t="n">
        <v>5</v>
      </c>
      <c r="E5537" s="0" t="n">
        <v>0</v>
      </c>
      <c r="F5537" s="0" t="n">
        <v>17</v>
      </c>
      <c r="G5537" s="0" t="n">
        <v>0</v>
      </c>
      <c r="H5537" s="0" t="n">
        <v>1</v>
      </c>
      <c r="I5537" s="0" t="n">
        <v>0</v>
      </c>
      <c r="J5537" s="0" t="n">
        <v>94</v>
      </c>
      <c r="K5537" s="37" t="n">
        <f aca="false">E5537+Inputs!$B$5*F5537</f>
        <v>21.675</v>
      </c>
      <c r="L5537" s="37" t="n">
        <f aca="false">G5537+Inputs!$B$6*H5537</f>
        <v>1.275</v>
      </c>
      <c r="M5537" s="37" t="n">
        <f aca="false">I5537+Inputs!$B$7*J5537</f>
        <v>116.654</v>
      </c>
      <c r="N5537" s="37" t="n">
        <f aca="false">K5537+L5537+M5537</f>
        <v>139.604</v>
      </c>
    </row>
    <row r="5538" customFormat="false" ht="15" hidden="false" customHeight="false" outlineLevel="0" collapsed="false">
      <c r="A5538" s="0" t="s">
        <v>9</v>
      </c>
      <c r="B5538" s="0" t="s">
        <v>443</v>
      </c>
      <c r="C5538" s="15" t="n">
        <v>45444</v>
      </c>
      <c r="D5538" s="0" t="n">
        <v>5</v>
      </c>
      <c r="E5538" s="0" t="n">
        <v>0</v>
      </c>
      <c r="F5538" s="0" t="n">
        <v>34</v>
      </c>
      <c r="G5538" s="0" t="n">
        <v>0</v>
      </c>
      <c r="H5538" s="0" t="n">
        <v>5</v>
      </c>
      <c r="I5538" s="0" t="n">
        <v>0</v>
      </c>
      <c r="J5538" s="0" t="n">
        <v>147</v>
      </c>
      <c r="K5538" s="37" t="n">
        <f aca="false">E5538+Inputs!$B$5*F5538</f>
        <v>43.35</v>
      </c>
      <c r="L5538" s="37" t="n">
        <f aca="false">G5538+Inputs!$B$6*H5538</f>
        <v>6.375</v>
      </c>
      <c r="M5538" s="37" t="n">
        <f aca="false">I5538+Inputs!$B$7*J5538</f>
        <v>182.427</v>
      </c>
      <c r="N5538" s="37" t="n">
        <f aca="false">K5538+L5538+M5538</f>
        <v>232.152</v>
      </c>
    </row>
    <row r="5539" customFormat="false" ht="15" hidden="false" customHeight="false" outlineLevel="0" collapsed="false">
      <c r="A5539" s="0" t="s">
        <v>9</v>
      </c>
      <c r="B5539" s="0" t="s">
        <v>443</v>
      </c>
      <c r="C5539" s="15" t="n">
        <v>45474</v>
      </c>
      <c r="D5539" s="0" t="n">
        <v>5</v>
      </c>
      <c r="E5539" s="0" t="n">
        <v>0</v>
      </c>
      <c r="F5539" s="0" t="n">
        <v>30</v>
      </c>
      <c r="G5539" s="0" t="n">
        <v>0</v>
      </c>
      <c r="H5539" s="0" t="n">
        <v>2</v>
      </c>
      <c r="I5539" s="0" t="n">
        <v>0</v>
      </c>
      <c r="J5539" s="0" t="n">
        <v>125</v>
      </c>
      <c r="K5539" s="37" t="n">
        <f aca="false">E5539+Inputs!$B$5*F5539</f>
        <v>38.25</v>
      </c>
      <c r="L5539" s="37" t="n">
        <f aca="false">G5539+Inputs!$B$6*H5539</f>
        <v>2.55</v>
      </c>
      <c r="M5539" s="37" t="n">
        <f aca="false">I5539+Inputs!$B$7*J5539</f>
        <v>155.125</v>
      </c>
      <c r="N5539" s="37" t="n">
        <f aca="false">K5539+L5539+M5539</f>
        <v>195.925</v>
      </c>
    </row>
    <row r="5540" customFormat="false" ht="15" hidden="false" customHeight="false" outlineLevel="0" collapsed="false">
      <c r="A5540" s="0" t="s">
        <v>9</v>
      </c>
      <c r="B5540" s="0" t="s">
        <v>443</v>
      </c>
      <c r="C5540" s="15" t="n">
        <v>45505</v>
      </c>
      <c r="D5540" s="0" t="n">
        <v>5</v>
      </c>
      <c r="E5540" s="0" t="n">
        <v>0</v>
      </c>
      <c r="F5540" s="0" t="n">
        <v>24</v>
      </c>
      <c r="G5540" s="0" t="n">
        <v>0</v>
      </c>
      <c r="H5540" s="0" t="n">
        <v>2</v>
      </c>
      <c r="I5540" s="0" t="n">
        <v>0</v>
      </c>
      <c r="J5540" s="0" t="n">
        <v>132</v>
      </c>
      <c r="K5540" s="37" t="n">
        <f aca="false">E5540+Inputs!$B$5*F5540</f>
        <v>30.6</v>
      </c>
      <c r="L5540" s="37" t="n">
        <f aca="false">G5540+Inputs!$B$6*H5540</f>
        <v>2.55</v>
      </c>
      <c r="M5540" s="37" t="n">
        <f aca="false">I5540+Inputs!$B$7*J5540</f>
        <v>163.812</v>
      </c>
      <c r="N5540" s="37" t="n">
        <f aca="false">K5540+L5540+M5540</f>
        <v>196.962</v>
      </c>
    </row>
    <row r="5541" customFormat="false" ht="15" hidden="false" customHeight="false" outlineLevel="0" collapsed="false">
      <c r="A5541" s="0" t="s">
        <v>9</v>
      </c>
      <c r="B5541" s="0" t="s">
        <v>443</v>
      </c>
      <c r="C5541" s="15" t="n">
        <v>45536</v>
      </c>
      <c r="D5541" s="0" t="n">
        <v>5</v>
      </c>
      <c r="E5541" s="0" t="n">
        <v>0</v>
      </c>
      <c r="F5541" s="0" t="n">
        <v>29</v>
      </c>
      <c r="G5541" s="0" t="n">
        <v>0</v>
      </c>
      <c r="H5541" s="0" t="n">
        <v>2</v>
      </c>
      <c r="I5541" s="0" t="n">
        <v>0</v>
      </c>
      <c r="J5541" s="0" t="n">
        <v>125</v>
      </c>
      <c r="K5541" s="37" t="n">
        <f aca="false">E5541+Inputs!$B$5*F5541</f>
        <v>36.975</v>
      </c>
      <c r="L5541" s="37" t="n">
        <f aca="false">G5541+Inputs!$B$6*H5541</f>
        <v>2.55</v>
      </c>
      <c r="M5541" s="37" t="n">
        <f aca="false">I5541+Inputs!$B$7*J5541</f>
        <v>155.125</v>
      </c>
      <c r="N5541" s="37" t="n">
        <f aca="false">K5541+L5541+M5541</f>
        <v>194.65</v>
      </c>
    </row>
    <row r="5542" customFormat="false" ht="15" hidden="false" customHeight="false" outlineLevel="0" collapsed="false">
      <c r="A5542" s="0" t="s">
        <v>9</v>
      </c>
      <c r="B5542" s="0" t="s">
        <v>443</v>
      </c>
      <c r="C5542" s="15" t="n">
        <v>45566</v>
      </c>
      <c r="D5542" s="0" t="n">
        <v>5</v>
      </c>
      <c r="E5542" s="0" t="n">
        <v>0</v>
      </c>
      <c r="F5542" s="0" t="n">
        <v>22</v>
      </c>
      <c r="G5542" s="0" t="n">
        <v>0</v>
      </c>
      <c r="H5542" s="0" t="n">
        <v>7</v>
      </c>
      <c r="I5542" s="0" t="n">
        <v>0</v>
      </c>
      <c r="J5542" s="0" t="n">
        <v>142</v>
      </c>
      <c r="K5542" s="37" t="n">
        <f aca="false">E5542+Inputs!$B$5*F5542</f>
        <v>28.05</v>
      </c>
      <c r="L5542" s="37" t="n">
        <f aca="false">G5542+Inputs!$B$6*H5542</f>
        <v>8.925</v>
      </c>
      <c r="M5542" s="37" t="n">
        <f aca="false">I5542+Inputs!$B$7*J5542</f>
        <v>176.222</v>
      </c>
      <c r="N5542" s="37" t="n">
        <f aca="false">K5542+L5542+M5542</f>
        <v>213.197</v>
      </c>
    </row>
    <row r="5543" customFormat="false" ht="15" hidden="false" customHeight="false" outlineLevel="0" collapsed="false">
      <c r="A5543" s="0" t="s">
        <v>9</v>
      </c>
      <c r="B5543" s="0" t="s">
        <v>443</v>
      </c>
      <c r="C5543" s="15" t="n">
        <v>45597</v>
      </c>
      <c r="D5543" s="0" t="n">
        <v>5</v>
      </c>
      <c r="E5543" s="0" t="n">
        <v>0</v>
      </c>
      <c r="F5543" s="0" t="n">
        <v>19</v>
      </c>
      <c r="G5543" s="0" t="n">
        <v>0</v>
      </c>
      <c r="H5543" s="0" t="n">
        <v>5</v>
      </c>
      <c r="I5543" s="0" t="n">
        <v>0</v>
      </c>
      <c r="J5543" s="0" t="n">
        <v>139</v>
      </c>
      <c r="K5543" s="37" t="n">
        <f aca="false">E5543+Inputs!$B$5*F5543</f>
        <v>24.225</v>
      </c>
      <c r="L5543" s="37" t="n">
        <f aca="false">G5543+Inputs!$B$6*H5543</f>
        <v>6.375</v>
      </c>
      <c r="M5543" s="37" t="n">
        <f aca="false">I5543+Inputs!$B$7*J5543</f>
        <v>172.499</v>
      </c>
      <c r="N5543" s="37" t="n">
        <f aca="false">K5543+L5543+M5543</f>
        <v>203.099</v>
      </c>
    </row>
    <row r="5544" customFormat="false" ht="15" hidden="false" customHeight="false" outlineLevel="0" collapsed="false">
      <c r="A5544" s="0" t="s">
        <v>9</v>
      </c>
      <c r="B5544" s="0" t="s">
        <v>443</v>
      </c>
      <c r="C5544" s="15" t="n">
        <v>45627</v>
      </c>
      <c r="D5544" s="0" t="n">
        <v>5</v>
      </c>
      <c r="E5544" s="0" t="n">
        <v>0</v>
      </c>
      <c r="F5544" s="0" t="n">
        <v>35</v>
      </c>
      <c r="G5544" s="0" t="n">
        <v>0</v>
      </c>
      <c r="H5544" s="0" t="n">
        <v>3</v>
      </c>
      <c r="I5544" s="0" t="n">
        <v>0</v>
      </c>
      <c r="J5544" s="0" t="n">
        <v>113</v>
      </c>
      <c r="K5544" s="37" t="n">
        <f aca="false">E5544+Inputs!$B$5*F5544</f>
        <v>44.625</v>
      </c>
      <c r="L5544" s="37" t="n">
        <f aca="false">G5544+Inputs!$B$6*H5544</f>
        <v>3.825</v>
      </c>
      <c r="M5544" s="37" t="n">
        <f aca="false">I5544+Inputs!$B$7*J5544</f>
        <v>140.233</v>
      </c>
      <c r="N5544" s="37" t="n">
        <f aca="false">K5544+L5544+M5544</f>
        <v>188.683</v>
      </c>
    </row>
    <row r="5545" customFormat="false" ht="15" hidden="false" customHeight="false" outlineLevel="0" collapsed="false">
      <c r="A5545" s="0" t="s">
        <v>9</v>
      </c>
      <c r="B5545" s="0" t="s">
        <v>443</v>
      </c>
      <c r="C5545" s="15" t="n">
        <v>45658</v>
      </c>
      <c r="D5545" s="0" t="n">
        <v>5</v>
      </c>
      <c r="E5545" s="0" t="n">
        <v>0</v>
      </c>
      <c r="F5545" s="0" t="n">
        <v>13</v>
      </c>
      <c r="G5545" s="0" t="n">
        <v>0</v>
      </c>
      <c r="H5545" s="0" t="n">
        <v>4</v>
      </c>
      <c r="I5545" s="0" t="n">
        <v>0</v>
      </c>
      <c r="J5545" s="0" t="n">
        <v>99</v>
      </c>
      <c r="K5545" s="37" t="n">
        <f aca="false">E5545+Inputs!$B$5*F5545</f>
        <v>16.575</v>
      </c>
      <c r="L5545" s="37" t="n">
        <f aca="false">G5545+Inputs!$B$6*H5545</f>
        <v>5.1</v>
      </c>
      <c r="M5545" s="37" t="n">
        <f aca="false">I5545+Inputs!$B$7*J5545</f>
        <v>122.859</v>
      </c>
      <c r="N5545" s="37" t="n">
        <f aca="false">K5545+L5545+M5545</f>
        <v>144.534</v>
      </c>
    </row>
    <row r="5546" customFormat="false" ht="15" hidden="false" customHeight="false" outlineLevel="0" collapsed="false">
      <c r="A5546" s="0" t="s">
        <v>9</v>
      </c>
      <c r="B5546" s="0" t="s">
        <v>443</v>
      </c>
      <c r="C5546" s="15" t="n">
        <v>45689</v>
      </c>
      <c r="D5546" s="0" t="n">
        <v>5</v>
      </c>
      <c r="E5546" s="0" t="n">
        <v>0</v>
      </c>
      <c r="F5546" s="0" t="n">
        <v>21</v>
      </c>
      <c r="G5546" s="0" t="n">
        <v>0</v>
      </c>
      <c r="H5546" s="0" t="n">
        <v>9</v>
      </c>
      <c r="I5546" s="0" t="n">
        <v>0</v>
      </c>
      <c r="J5546" s="0" t="n">
        <v>132</v>
      </c>
      <c r="K5546" s="37" t="n">
        <f aca="false">E5546+Inputs!$B$5*F5546</f>
        <v>26.775</v>
      </c>
      <c r="L5546" s="37" t="n">
        <f aca="false">G5546+Inputs!$B$6*H5546</f>
        <v>11.475</v>
      </c>
      <c r="M5546" s="37" t="n">
        <f aca="false">I5546+Inputs!$B$7*J5546</f>
        <v>163.812</v>
      </c>
      <c r="N5546" s="37" t="n">
        <f aca="false">K5546+L5546+M5546</f>
        <v>202.062</v>
      </c>
    </row>
    <row r="5547" customFormat="false" ht="15" hidden="false" customHeight="false" outlineLevel="0" collapsed="false">
      <c r="A5547" s="0" t="s">
        <v>9</v>
      </c>
      <c r="B5547" s="0" t="s">
        <v>443</v>
      </c>
      <c r="C5547" s="15" t="n">
        <v>45717</v>
      </c>
      <c r="D5547" s="0" t="n">
        <v>5</v>
      </c>
      <c r="E5547" s="0" t="n">
        <v>0</v>
      </c>
      <c r="F5547" s="0" t="n">
        <v>33</v>
      </c>
      <c r="G5547" s="0" t="n">
        <v>0</v>
      </c>
      <c r="H5547" s="0" t="n">
        <v>7</v>
      </c>
      <c r="I5547" s="0" t="n">
        <v>0</v>
      </c>
      <c r="J5547" s="0" t="n">
        <v>149</v>
      </c>
      <c r="K5547" s="37" t="n">
        <f aca="false">E5547+Inputs!$B$5*F5547</f>
        <v>42.075</v>
      </c>
      <c r="L5547" s="37" t="n">
        <f aca="false">G5547+Inputs!$B$6*H5547</f>
        <v>8.925</v>
      </c>
      <c r="M5547" s="37" t="n">
        <f aca="false">I5547+Inputs!$B$7*J5547</f>
        <v>184.909</v>
      </c>
      <c r="N5547" s="37" t="n">
        <f aca="false">K5547+L5547+M5547</f>
        <v>235.909</v>
      </c>
    </row>
    <row r="5548" customFormat="false" ht="15" hidden="false" customHeight="false" outlineLevel="0" collapsed="false">
      <c r="A5548" s="0" t="s">
        <v>9</v>
      </c>
      <c r="B5548" s="0" t="s">
        <v>443</v>
      </c>
      <c r="C5548" s="15" t="n">
        <v>45748</v>
      </c>
      <c r="D5548" s="0" t="n">
        <v>5</v>
      </c>
      <c r="E5548" s="0" t="n">
        <v>0</v>
      </c>
      <c r="F5548" s="0" t="n">
        <v>20</v>
      </c>
      <c r="G5548" s="0" t="n">
        <v>0</v>
      </c>
      <c r="H5548" s="0" t="n">
        <v>8</v>
      </c>
      <c r="I5548" s="0" t="n">
        <v>0</v>
      </c>
      <c r="J5548" s="0" t="n">
        <v>98</v>
      </c>
      <c r="K5548" s="37" t="n">
        <f aca="false">E5548+Inputs!$B$5*F5548</f>
        <v>25.5</v>
      </c>
      <c r="L5548" s="37" t="n">
        <f aca="false">G5548+Inputs!$B$6*H5548</f>
        <v>10.2</v>
      </c>
      <c r="M5548" s="37" t="n">
        <f aca="false">I5548+Inputs!$B$7*J5548</f>
        <v>121.618</v>
      </c>
      <c r="N5548" s="37" t="n">
        <f aca="false">K5548+L5548+M5548</f>
        <v>157.318</v>
      </c>
    </row>
    <row r="5549" customFormat="false" ht="15" hidden="false" customHeight="false" outlineLevel="0" collapsed="false">
      <c r="A5549" s="0" t="s">
        <v>9</v>
      </c>
      <c r="B5549" s="0" t="s">
        <v>443</v>
      </c>
      <c r="C5549" s="15" t="n">
        <v>45778</v>
      </c>
      <c r="D5549" s="0" t="n">
        <v>5</v>
      </c>
      <c r="E5549" s="0" t="n">
        <v>0</v>
      </c>
      <c r="F5549" s="0" t="n">
        <v>32</v>
      </c>
      <c r="G5549" s="0" t="n">
        <v>0</v>
      </c>
      <c r="H5549" s="0" t="n">
        <v>9</v>
      </c>
      <c r="I5549" s="0" t="n">
        <v>0</v>
      </c>
      <c r="J5549" s="0" t="n">
        <v>142</v>
      </c>
      <c r="K5549" s="37" t="n">
        <f aca="false">E5549+Inputs!$B$5*F5549</f>
        <v>40.8</v>
      </c>
      <c r="L5549" s="37" t="n">
        <f aca="false">G5549+Inputs!$B$6*H5549</f>
        <v>11.475</v>
      </c>
      <c r="M5549" s="37" t="n">
        <f aca="false">I5549+Inputs!$B$7*J5549</f>
        <v>176.222</v>
      </c>
      <c r="N5549" s="37" t="n">
        <f aca="false">K5549+L5549+M5549</f>
        <v>228.497</v>
      </c>
    </row>
    <row r="5550" customFormat="false" ht="15" hidden="false" customHeight="false" outlineLevel="0" collapsed="false">
      <c r="A5550" s="0" t="s">
        <v>9</v>
      </c>
      <c r="B5550" s="0" t="s">
        <v>443</v>
      </c>
      <c r="C5550" s="15" t="n">
        <v>45809</v>
      </c>
      <c r="D5550" s="0" t="n">
        <v>5</v>
      </c>
      <c r="E5550" s="0" t="n">
        <v>0</v>
      </c>
      <c r="F5550" s="0" t="n">
        <v>41</v>
      </c>
      <c r="G5550" s="0" t="n">
        <v>0</v>
      </c>
      <c r="H5550" s="0" t="n">
        <v>8</v>
      </c>
      <c r="I5550" s="0" t="n">
        <v>0</v>
      </c>
      <c r="J5550" s="0" t="n">
        <v>157</v>
      </c>
      <c r="K5550" s="37" t="n">
        <f aca="false">E5550+Inputs!$B$5*F5550</f>
        <v>52.275</v>
      </c>
      <c r="L5550" s="37" t="n">
        <f aca="false">G5550+Inputs!$B$6*H5550</f>
        <v>10.2</v>
      </c>
      <c r="M5550" s="37" t="n">
        <f aca="false">I5550+Inputs!$B$7*J5550</f>
        <v>194.837</v>
      </c>
      <c r="N5550" s="37" t="n">
        <f aca="false">K5550+L5550+M5550</f>
        <v>257.312</v>
      </c>
    </row>
    <row r="5551" customFormat="false" ht="15" hidden="false" customHeight="false" outlineLevel="0" collapsed="false">
      <c r="A5551" s="0" t="s">
        <v>9</v>
      </c>
      <c r="B5551" s="0" t="s">
        <v>443</v>
      </c>
      <c r="C5551" s="15" t="n">
        <v>45839</v>
      </c>
      <c r="D5551" s="0" t="n">
        <v>5</v>
      </c>
      <c r="E5551" s="0" t="n">
        <v>0</v>
      </c>
      <c r="F5551" s="0" t="n">
        <v>17</v>
      </c>
      <c r="G5551" s="0" t="n">
        <v>0</v>
      </c>
      <c r="H5551" s="0" t="n">
        <v>6</v>
      </c>
      <c r="I5551" s="0" t="n">
        <v>0</v>
      </c>
      <c r="J5551" s="0" t="n">
        <v>139</v>
      </c>
      <c r="K5551" s="37" t="n">
        <f aca="false">E5551+Inputs!$B$5*F5551</f>
        <v>21.675</v>
      </c>
      <c r="L5551" s="37" t="n">
        <f aca="false">G5551+Inputs!$B$6*H5551</f>
        <v>7.65</v>
      </c>
      <c r="M5551" s="37" t="n">
        <f aca="false">I5551+Inputs!$B$7*J5551</f>
        <v>172.499</v>
      </c>
      <c r="N5551" s="37" t="n">
        <f aca="false">K5551+L5551+M5551</f>
        <v>201.824</v>
      </c>
    </row>
    <row r="5552" customFormat="false" ht="15" hidden="false" customHeight="false" outlineLevel="0" collapsed="false">
      <c r="A5552" s="0" t="s">
        <v>9</v>
      </c>
      <c r="B5552" s="0" t="s">
        <v>443</v>
      </c>
      <c r="C5552" s="15" t="n">
        <v>45870</v>
      </c>
      <c r="D5552" s="0" t="n">
        <v>5</v>
      </c>
      <c r="E5552" s="0" t="n">
        <v>0</v>
      </c>
      <c r="F5552" s="0" t="n">
        <v>35</v>
      </c>
      <c r="G5552" s="0" t="n">
        <v>0</v>
      </c>
      <c r="H5552" s="0" t="n">
        <v>3</v>
      </c>
      <c r="I5552" s="0" t="n">
        <v>0</v>
      </c>
      <c r="J5552" s="0" t="n">
        <v>100</v>
      </c>
      <c r="K5552" s="37" t="n">
        <f aca="false">E5552+Inputs!$B$5*F5552</f>
        <v>44.625</v>
      </c>
      <c r="L5552" s="37" t="n">
        <f aca="false">G5552+Inputs!$B$6*H5552</f>
        <v>3.825</v>
      </c>
      <c r="M5552" s="37" t="n">
        <f aca="false">I5552+Inputs!$B$7*J5552</f>
        <v>124.1</v>
      </c>
      <c r="N5552" s="37" t="n">
        <f aca="false">K5552+L5552+M5552</f>
        <v>172.55</v>
      </c>
    </row>
    <row r="5553" customFormat="false" ht="15" hidden="false" customHeight="false" outlineLevel="0" collapsed="false">
      <c r="A5553" s="0" t="s">
        <v>9</v>
      </c>
      <c r="B5553" s="0" t="s">
        <v>443</v>
      </c>
      <c r="C5553" s="15" t="n">
        <v>45901</v>
      </c>
      <c r="D5553" s="0" t="n">
        <v>5</v>
      </c>
      <c r="E5553" s="0" t="n">
        <v>0</v>
      </c>
      <c r="F5553" s="0" t="n">
        <v>43</v>
      </c>
      <c r="G5553" s="0" t="n">
        <v>0</v>
      </c>
      <c r="H5553" s="0" t="n">
        <v>6</v>
      </c>
      <c r="I5553" s="0" t="n">
        <v>0</v>
      </c>
      <c r="J5553" s="0" t="n">
        <v>132</v>
      </c>
      <c r="K5553" s="37" t="n">
        <f aca="false">E5553+Inputs!$B$5*F5553</f>
        <v>54.825</v>
      </c>
      <c r="L5553" s="37" t="n">
        <f aca="false">G5553+Inputs!$B$6*H5553</f>
        <v>7.65</v>
      </c>
      <c r="M5553" s="37" t="n">
        <f aca="false">I5553+Inputs!$B$7*J5553</f>
        <v>163.812</v>
      </c>
      <c r="N5553" s="37" t="n">
        <f aca="false">K5553+L5553+M5553</f>
        <v>226.287</v>
      </c>
    </row>
    <row r="5554" customFormat="false" ht="15" hidden="false" customHeight="false" outlineLevel="0" collapsed="false">
      <c r="A5554" s="0" t="s">
        <v>9</v>
      </c>
      <c r="B5554" s="0" t="s">
        <v>443</v>
      </c>
      <c r="C5554" s="15" t="n">
        <v>45931</v>
      </c>
      <c r="D5554" s="0" t="n">
        <v>5</v>
      </c>
      <c r="E5554" s="0" t="n">
        <v>0</v>
      </c>
      <c r="F5554" s="0" t="n">
        <v>21</v>
      </c>
      <c r="G5554" s="0" t="n">
        <v>0</v>
      </c>
      <c r="H5554" s="0" t="n">
        <v>6</v>
      </c>
      <c r="I5554" s="0" t="n">
        <v>0</v>
      </c>
      <c r="J5554" s="0" t="n">
        <v>111</v>
      </c>
      <c r="K5554" s="37" t="n">
        <f aca="false">E5554+Inputs!$B$5*F5554</f>
        <v>26.775</v>
      </c>
      <c r="L5554" s="37" t="n">
        <f aca="false">G5554+Inputs!$B$6*H5554</f>
        <v>7.65</v>
      </c>
      <c r="M5554" s="37" t="n">
        <f aca="false">I5554+Inputs!$B$7*J5554</f>
        <v>137.751</v>
      </c>
      <c r="N5554" s="37" t="n">
        <f aca="false">K5554+L5554+M5554</f>
        <v>172.176</v>
      </c>
    </row>
    <row r="5555" customFormat="false" ht="15" hidden="false" customHeight="false" outlineLevel="0" collapsed="false">
      <c r="A5555" s="0" t="s">
        <v>9</v>
      </c>
      <c r="B5555" s="0" t="s">
        <v>443</v>
      </c>
      <c r="C5555" s="15" t="n">
        <v>45962</v>
      </c>
      <c r="D5555" s="0" t="n">
        <v>5</v>
      </c>
      <c r="E5555" s="0" t="n">
        <v>0</v>
      </c>
      <c r="F5555" s="0" t="n">
        <v>28</v>
      </c>
      <c r="G5555" s="0" t="n">
        <v>0</v>
      </c>
      <c r="H5555" s="0" t="n">
        <v>8</v>
      </c>
      <c r="I5555" s="0" t="n">
        <v>0</v>
      </c>
      <c r="J5555" s="0" t="n">
        <v>118</v>
      </c>
      <c r="K5555" s="37" t="n">
        <f aca="false">E5555+Inputs!$B$5*F5555</f>
        <v>35.7</v>
      </c>
      <c r="L5555" s="37" t="n">
        <f aca="false">G5555+Inputs!$B$6*H5555</f>
        <v>10.2</v>
      </c>
      <c r="M5555" s="37" t="n">
        <f aca="false">I5555+Inputs!$B$7*J5555</f>
        <v>146.438</v>
      </c>
      <c r="N5555" s="37" t="n">
        <f aca="false">K5555+L5555+M5555</f>
        <v>192.338</v>
      </c>
    </row>
    <row r="5556" customFormat="false" ht="15" hidden="false" customHeight="false" outlineLevel="0" collapsed="false">
      <c r="A5556" s="0" t="s">
        <v>9</v>
      </c>
      <c r="B5556" s="0" t="s">
        <v>443</v>
      </c>
      <c r="C5556" s="15" t="n">
        <v>45992</v>
      </c>
      <c r="D5556" s="0" t="n">
        <v>5</v>
      </c>
      <c r="E5556" s="0" t="n">
        <v>0</v>
      </c>
      <c r="F5556" s="0" t="n">
        <v>26</v>
      </c>
      <c r="G5556" s="0" t="n">
        <v>0</v>
      </c>
      <c r="H5556" s="0" t="n">
        <v>10</v>
      </c>
      <c r="I5556" s="0" t="n">
        <v>0</v>
      </c>
      <c r="J5556" s="0" t="n">
        <v>89</v>
      </c>
      <c r="K5556" s="37" t="n">
        <f aca="false">E5556+Inputs!$B$5*F5556</f>
        <v>33.15</v>
      </c>
      <c r="L5556" s="37" t="n">
        <f aca="false">G5556+Inputs!$B$6*H5556</f>
        <v>12.75</v>
      </c>
      <c r="M5556" s="37" t="n">
        <f aca="false">I5556+Inputs!$B$7*J5556</f>
        <v>110.449</v>
      </c>
      <c r="N5556" s="37" t="n">
        <f aca="false">K5556+L5556+M5556</f>
        <v>156.349</v>
      </c>
    </row>
    <row r="5557" customFormat="false" ht="15" hidden="false" customHeight="false" outlineLevel="0" collapsed="false">
      <c r="A5557" s="0" t="s">
        <v>9</v>
      </c>
      <c r="B5557" s="0" t="s">
        <v>443</v>
      </c>
      <c r="C5557" s="15" t="n">
        <v>46023</v>
      </c>
      <c r="D5557" s="0" t="n">
        <v>5</v>
      </c>
      <c r="E5557" s="0" t="n">
        <v>0</v>
      </c>
      <c r="F5557" s="0" t="n">
        <v>14</v>
      </c>
      <c r="G5557" s="0" t="n">
        <v>0</v>
      </c>
      <c r="H5557" s="0" t="n">
        <v>14</v>
      </c>
      <c r="I5557" s="0" t="n">
        <v>0</v>
      </c>
      <c r="J5557" s="0" t="n">
        <v>120</v>
      </c>
      <c r="K5557" s="37" t="n">
        <f aca="false">E5557+Inputs!$B$5*F5557</f>
        <v>17.85</v>
      </c>
      <c r="L5557" s="37" t="n">
        <f aca="false">G5557+Inputs!$B$6*H5557</f>
        <v>17.85</v>
      </c>
      <c r="M5557" s="37" t="n">
        <f aca="false">I5557+Inputs!$B$7*J5557</f>
        <v>148.92</v>
      </c>
      <c r="N5557" s="37" t="n">
        <f aca="false">K5557+L5557+M5557</f>
        <v>184.62</v>
      </c>
    </row>
    <row r="5558" customFormat="false" ht="15" hidden="false" customHeight="false" outlineLevel="0" collapsed="false">
      <c r="A5558" s="0" t="s">
        <v>9</v>
      </c>
      <c r="B5558" s="0" t="s">
        <v>443</v>
      </c>
      <c r="C5558" s="15" t="n">
        <v>46054</v>
      </c>
      <c r="D5558" s="0" t="n">
        <v>5</v>
      </c>
      <c r="E5558" s="0" t="n">
        <v>0</v>
      </c>
      <c r="F5558" s="0" t="n">
        <v>37</v>
      </c>
      <c r="G5558" s="0" t="n">
        <v>0</v>
      </c>
      <c r="H5558" s="0" t="n">
        <v>14</v>
      </c>
      <c r="I5558" s="0" t="n">
        <v>0</v>
      </c>
      <c r="J5558" s="0" t="n">
        <v>114</v>
      </c>
      <c r="K5558" s="37" t="n">
        <f aca="false">E5558+Inputs!$B$5*F5558</f>
        <v>47.175</v>
      </c>
      <c r="L5558" s="37" t="n">
        <f aca="false">G5558+Inputs!$B$6*H5558</f>
        <v>17.85</v>
      </c>
      <c r="M5558" s="37" t="n">
        <f aca="false">I5558+Inputs!$B$7*J5558</f>
        <v>141.474</v>
      </c>
      <c r="N5558" s="37" t="n">
        <f aca="false">K5558+L5558+M5558</f>
        <v>206.499</v>
      </c>
    </row>
    <row r="5559" customFormat="false" ht="15" hidden="false" customHeight="false" outlineLevel="0" collapsed="false">
      <c r="A5559" s="0" t="s">
        <v>9</v>
      </c>
      <c r="B5559" s="0" t="s">
        <v>443</v>
      </c>
      <c r="C5559" s="15" t="n">
        <v>46082</v>
      </c>
      <c r="D5559" s="0" t="n">
        <v>5</v>
      </c>
      <c r="E5559" s="0" t="n">
        <v>0</v>
      </c>
      <c r="F5559" s="0" t="n">
        <v>37</v>
      </c>
      <c r="G5559" s="0" t="n">
        <v>0</v>
      </c>
      <c r="H5559" s="0" t="n">
        <v>12</v>
      </c>
      <c r="I5559" s="0" t="n">
        <v>0</v>
      </c>
      <c r="J5559" s="0" t="n">
        <v>126</v>
      </c>
      <c r="K5559" s="37" t="n">
        <f aca="false">E5559+Inputs!$B$5*F5559</f>
        <v>47.175</v>
      </c>
      <c r="L5559" s="37" t="n">
        <f aca="false">G5559+Inputs!$B$6*H5559</f>
        <v>15.3</v>
      </c>
      <c r="M5559" s="37" t="n">
        <f aca="false">I5559+Inputs!$B$7*J5559</f>
        <v>156.366</v>
      </c>
      <c r="N5559" s="37" t="n">
        <f aca="false">K5559+L5559+M5559</f>
        <v>218.841</v>
      </c>
    </row>
    <row r="5560" customFormat="false" ht="15" hidden="false" customHeight="false" outlineLevel="0" collapsed="false">
      <c r="A5560" s="0" t="s">
        <v>9</v>
      </c>
      <c r="B5560" s="0" t="s">
        <v>443</v>
      </c>
      <c r="C5560" s="15" t="n">
        <v>46113</v>
      </c>
      <c r="D5560" s="0" t="n">
        <v>5</v>
      </c>
      <c r="E5560" s="0" t="n">
        <v>0</v>
      </c>
      <c r="F5560" s="0" t="n">
        <v>36</v>
      </c>
      <c r="G5560" s="0" t="n">
        <v>0</v>
      </c>
      <c r="H5560" s="0" t="n">
        <v>7</v>
      </c>
      <c r="I5560" s="0" t="n">
        <v>0</v>
      </c>
      <c r="J5560" s="0" t="n">
        <v>82</v>
      </c>
      <c r="K5560" s="37" t="n">
        <f aca="false">E5560+Inputs!$B$5*F5560</f>
        <v>45.9</v>
      </c>
      <c r="L5560" s="37" t="n">
        <f aca="false">G5560+Inputs!$B$6*H5560</f>
        <v>8.925</v>
      </c>
      <c r="M5560" s="37" t="n">
        <f aca="false">I5560+Inputs!$B$7*J5560</f>
        <v>101.762</v>
      </c>
      <c r="N5560" s="37" t="n">
        <f aca="false">K5560+L5560+M5560</f>
        <v>156.587</v>
      </c>
    </row>
    <row r="5561" customFormat="false" ht="15" hidden="false" customHeight="false" outlineLevel="0" collapsed="false">
      <c r="A5561" s="0" t="s">
        <v>9</v>
      </c>
      <c r="B5561" s="0" t="s">
        <v>443</v>
      </c>
      <c r="C5561" s="15" t="n">
        <v>46143</v>
      </c>
      <c r="D5561" s="0" t="n">
        <v>5</v>
      </c>
      <c r="E5561" s="0" t="n">
        <v>0</v>
      </c>
      <c r="F5561" s="0" t="n">
        <v>52</v>
      </c>
      <c r="G5561" s="0" t="n">
        <v>0</v>
      </c>
      <c r="H5561" s="0" t="n">
        <v>7</v>
      </c>
      <c r="I5561" s="0" t="n">
        <v>0</v>
      </c>
      <c r="J5561" s="0" t="n">
        <v>108</v>
      </c>
      <c r="K5561" s="37" t="n">
        <f aca="false">E5561+Inputs!$B$5*F5561</f>
        <v>66.3</v>
      </c>
      <c r="L5561" s="37" t="n">
        <f aca="false">G5561+Inputs!$B$6*H5561</f>
        <v>8.925</v>
      </c>
      <c r="M5561" s="37" t="n">
        <f aca="false">I5561+Inputs!$B$7*J5561</f>
        <v>134.028</v>
      </c>
      <c r="N5561" s="37" t="n">
        <f aca="false">K5561+L5561+M5561</f>
        <v>209.253</v>
      </c>
    </row>
    <row r="5562" customFormat="false" ht="15" hidden="false" customHeight="false" outlineLevel="0" collapsed="false">
      <c r="A5562" s="0" t="s">
        <v>9</v>
      </c>
      <c r="B5562" s="0" t="s">
        <v>443</v>
      </c>
      <c r="C5562" s="15" t="n">
        <v>46174</v>
      </c>
      <c r="D5562" s="0" t="n">
        <v>5</v>
      </c>
      <c r="E5562" s="0" t="n">
        <v>0</v>
      </c>
      <c r="F5562" s="0" t="n">
        <v>59</v>
      </c>
      <c r="G5562" s="0" t="n">
        <v>0</v>
      </c>
      <c r="H5562" s="0" t="n">
        <v>11</v>
      </c>
      <c r="I5562" s="0" t="n">
        <v>0</v>
      </c>
      <c r="J5562" s="0" t="n">
        <v>120</v>
      </c>
      <c r="K5562" s="37" t="n">
        <f aca="false">E5562+Inputs!$B$5*F5562</f>
        <v>75.225</v>
      </c>
      <c r="L5562" s="37" t="n">
        <f aca="false">G5562+Inputs!$B$6*H5562</f>
        <v>14.025</v>
      </c>
      <c r="M5562" s="37" t="n">
        <f aca="false">I5562+Inputs!$B$7*J5562</f>
        <v>148.92</v>
      </c>
      <c r="N5562" s="37" t="n">
        <f aca="false">K5562+L5562+M5562</f>
        <v>238.17</v>
      </c>
    </row>
    <row r="5563" customFormat="false" ht="15" hidden="false" customHeight="false" outlineLevel="0" collapsed="false">
      <c r="A5563" s="0" t="s">
        <v>9</v>
      </c>
      <c r="B5563" s="0" t="s">
        <v>443</v>
      </c>
      <c r="C5563" s="15" t="n">
        <v>46204</v>
      </c>
      <c r="D5563" s="0" t="n">
        <v>5</v>
      </c>
      <c r="E5563" s="0" t="n">
        <v>0</v>
      </c>
      <c r="F5563" s="0" t="n">
        <v>48</v>
      </c>
      <c r="G5563" s="0" t="n">
        <v>0</v>
      </c>
      <c r="H5563" s="0" t="n">
        <v>12</v>
      </c>
      <c r="I5563" s="0" t="n">
        <v>0</v>
      </c>
      <c r="J5563" s="0" t="n">
        <v>93</v>
      </c>
      <c r="K5563" s="37" t="n">
        <f aca="false">E5563+Inputs!$B$5*F5563</f>
        <v>61.2</v>
      </c>
      <c r="L5563" s="37" t="n">
        <f aca="false">G5563+Inputs!$B$6*H5563</f>
        <v>15.3</v>
      </c>
      <c r="M5563" s="37" t="n">
        <f aca="false">I5563+Inputs!$B$7*J5563</f>
        <v>115.413</v>
      </c>
      <c r="N5563" s="37" t="n">
        <f aca="false">K5563+L5563+M5563</f>
        <v>191.913</v>
      </c>
    </row>
    <row r="5564" customFormat="false" ht="15" hidden="false" customHeight="false" outlineLevel="0" collapsed="false">
      <c r="A5564" s="0" t="s">
        <v>9</v>
      </c>
      <c r="B5564" s="0" t="s">
        <v>443</v>
      </c>
      <c r="C5564" s="15" t="n">
        <v>46235</v>
      </c>
      <c r="D5564" s="0" t="n">
        <v>5</v>
      </c>
      <c r="E5564" s="0" t="n">
        <v>0</v>
      </c>
      <c r="F5564" s="0" t="n">
        <v>50</v>
      </c>
      <c r="G5564" s="0" t="n">
        <v>0</v>
      </c>
      <c r="H5564" s="0" t="n">
        <v>15</v>
      </c>
      <c r="I5564" s="0" t="n">
        <v>0</v>
      </c>
      <c r="J5564" s="0" t="n">
        <v>81</v>
      </c>
      <c r="K5564" s="37" t="n">
        <f aca="false">E5564+Inputs!$B$5*F5564</f>
        <v>63.75</v>
      </c>
      <c r="L5564" s="37" t="n">
        <f aca="false">G5564+Inputs!$B$6*H5564</f>
        <v>19.125</v>
      </c>
      <c r="M5564" s="37" t="n">
        <f aca="false">I5564+Inputs!$B$7*J5564</f>
        <v>100.521</v>
      </c>
      <c r="N5564" s="37" t="n">
        <f aca="false">K5564+L5564+M5564</f>
        <v>183.396</v>
      </c>
    </row>
    <row r="5565" customFormat="false" ht="15" hidden="false" customHeight="false" outlineLevel="0" collapsed="false">
      <c r="A5565" s="0" t="s">
        <v>9</v>
      </c>
      <c r="B5565" s="0" t="s">
        <v>428</v>
      </c>
      <c r="C5565" s="15" t="n">
        <v>44927</v>
      </c>
      <c r="D5565" s="0" t="n">
        <v>4</v>
      </c>
      <c r="E5565" s="0" t="n">
        <v>0</v>
      </c>
      <c r="F5565" s="0" t="n">
        <v>6</v>
      </c>
      <c r="G5565" s="0" t="n">
        <v>0</v>
      </c>
      <c r="H5565" s="0" t="n">
        <v>0</v>
      </c>
      <c r="I5565" s="0" t="n">
        <v>0</v>
      </c>
      <c r="J5565" s="0" t="n">
        <v>52</v>
      </c>
      <c r="K5565" s="37" t="n">
        <f aca="false">E5565+Inputs!$B$5*F5565</f>
        <v>7.65</v>
      </c>
      <c r="L5565" s="37" t="n">
        <f aca="false">G5565+Inputs!$B$6*H5565</f>
        <v>0</v>
      </c>
      <c r="M5565" s="37" t="n">
        <f aca="false">I5565+Inputs!$B$7*J5565</f>
        <v>64.532</v>
      </c>
      <c r="N5565" s="37" t="n">
        <f aca="false">K5565+L5565+M5565</f>
        <v>72.182</v>
      </c>
    </row>
    <row r="5566" customFormat="false" ht="15" hidden="false" customHeight="false" outlineLevel="0" collapsed="false">
      <c r="A5566" s="0" t="s">
        <v>9</v>
      </c>
      <c r="B5566" s="0" t="s">
        <v>428</v>
      </c>
      <c r="C5566" s="15" t="n">
        <v>44958</v>
      </c>
      <c r="D5566" s="0" t="n">
        <v>4</v>
      </c>
      <c r="E5566" s="0" t="n">
        <v>0</v>
      </c>
      <c r="F5566" s="0" t="n">
        <v>6</v>
      </c>
      <c r="G5566" s="0" t="n">
        <v>0</v>
      </c>
      <c r="H5566" s="0" t="n">
        <v>1</v>
      </c>
      <c r="I5566" s="0" t="n">
        <v>0</v>
      </c>
      <c r="J5566" s="0" t="n">
        <v>32</v>
      </c>
      <c r="K5566" s="37" t="n">
        <f aca="false">E5566+Inputs!$B$5*F5566</f>
        <v>7.65</v>
      </c>
      <c r="L5566" s="37" t="n">
        <f aca="false">G5566+Inputs!$B$6*H5566</f>
        <v>1.275</v>
      </c>
      <c r="M5566" s="37" t="n">
        <f aca="false">I5566+Inputs!$B$7*J5566</f>
        <v>39.712</v>
      </c>
      <c r="N5566" s="37" t="n">
        <f aca="false">K5566+L5566+M5566</f>
        <v>48.637</v>
      </c>
    </row>
    <row r="5567" customFormat="false" ht="15" hidden="false" customHeight="false" outlineLevel="0" collapsed="false">
      <c r="A5567" s="0" t="s">
        <v>9</v>
      </c>
      <c r="B5567" s="0" t="s">
        <v>428</v>
      </c>
      <c r="C5567" s="15" t="n">
        <v>44986</v>
      </c>
      <c r="D5567" s="0" t="n">
        <v>4</v>
      </c>
      <c r="E5567" s="0" t="n">
        <v>0</v>
      </c>
      <c r="F5567" s="0" t="n">
        <v>1</v>
      </c>
      <c r="G5567" s="0" t="n">
        <v>0</v>
      </c>
      <c r="H5567" s="0" t="n">
        <v>0</v>
      </c>
      <c r="I5567" s="0" t="n">
        <v>0</v>
      </c>
      <c r="J5567" s="0" t="n">
        <v>3</v>
      </c>
      <c r="K5567" s="37" t="n">
        <f aca="false">E5567+Inputs!$B$5*F5567</f>
        <v>1.275</v>
      </c>
      <c r="L5567" s="37" t="n">
        <f aca="false">G5567+Inputs!$B$6*H5567</f>
        <v>0</v>
      </c>
      <c r="M5567" s="37" t="n">
        <f aca="false">I5567+Inputs!$B$7*J5567</f>
        <v>3.723</v>
      </c>
      <c r="N5567" s="37" t="n">
        <f aca="false">K5567+L5567+M5567</f>
        <v>4.998</v>
      </c>
    </row>
    <row r="5568" customFormat="false" ht="15" hidden="false" customHeight="false" outlineLevel="0" collapsed="false">
      <c r="A5568" s="0" t="s">
        <v>9</v>
      </c>
      <c r="B5568" s="0" t="s">
        <v>428</v>
      </c>
      <c r="C5568" s="15" t="n">
        <v>45017</v>
      </c>
      <c r="D5568" s="0" t="n">
        <v>4</v>
      </c>
      <c r="E5568" s="0" t="n">
        <v>0</v>
      </c>
      <c r="F5568" s="0" t="n">
        <v>0</v>
      </c>
      <c r="G5568" s="0" t="n">
        <v>0</v>
      </c>
      <c r="H5568" s="0" t="n">
        <v>0</v>
      </c>
      <c r="I5568" s="0" t="n">
        <v>0</v>
      </c>
      <c r="J5568" s="0" t="n">
        <v>11</v>
      </c>
      <c r="K5568" s="37" t="n">
        <f aca="false">E5568+Inputs!$B$5*F5568</f>
        <v>0</v>
      </c>
      <c r="L5568" s="37" t="n">
        <f aca="false">G5568+Inputs!$B$6*H5568</f>
        <v>0</v>
      </c>
      <c r="M5568" s="37" t="n">
        <f aca="false">I5568+Inputs!$B$7*J5568</f>
        <v>13.651</v>
      </c>
      <c r="N5568" s="37" t="n">
        <f aca="false">K5568+L5568+M5568</f>
        <v>13.651</v>
      </c>
    </row>
    <row r="5569" customFormat="false" ht="15" hidden="false" customHeight="false" outlineLevel="0" collapsed="false">
      <c r="A5569" s="0" t="s">
        <v>9</v>
      </c>
      <c r="B5569" s="0" t="s">
        <v>428</v>
      </c>
      <c r="C5569" s="15" t="n">
        <v>45047</v>
      </c>
      <c r="D5569" s="0" t="n">
        <v>4</v>
      </c>
      <c r="E5569" s="0" t="n">
        <v>0</v>
      </c>
      <c r="F5569" s="0" t="n">
        <v>8</v>
      </c>
      <c r="G5569" s="0" t="n">
        <v>0</v>
      </c>
      <c r="H5569" s="0" t="n">
        <v>0</v>
      </c>
      <c r="I5569" s="0" t="n">
        <v>0</v>
      </c>
      <c r="J5569" s="0" t="n">
        <v>50</v>
      </c>
      <c r="K5569" s="37" t="n">
        <f aca="false">E5569+Inputs!$B$5*F5569</f>
        <v>10.2</v>
      </c>
      <c r="L5569" s="37" t="n">
        <f aca="false">G5569+Inputs!$B$6*H5569</f>
        <v>0</v>
      </c>
      <c r="M5569" s="37" t="n">
        <f aca="false">I5569+Inputs!$B$7*J5569</f>
        <v>62.05</v>
      </c>
      <c r="N5569" s="37" t="n">
        <f aca="false">K5569+L5569+M5569</f>
        <v>72.25</v>
      </c>
    </row>
    <row r="5570" customFormat="false" ht="15" hidden="false" customHeight="false" outlineLevel="0" collapsed="false">
      <c r="A5570" s="0" t="s">
        <v>9</v>
      </c>
      <c r="B5570" s="0" t="s">
        <v>428</v>
      </c>
      <c r="C5570" s="15" t="n">
        <v>45078</v>
      </c>
      <c r="D5570" s="0" t="n">
        <v>4</v>
      </c>
      <c r="E5570" s="0" t="n">
        <v>0</v>
      </c>
      <c r="F5570" s="0" t="n">
        <v>4</v>
      </c>
      <c r="G5570" s="0" t="n">
        <v>0</v>
      </c>
      <c r="H5570" s="0" t="n">
        <v>0</v>
      </c>
      <c r="I5570" s="0" t="n">
        <v>0</v>
      </c>
      <c r="J5570" s="0" t="n">
        <v>42</v>
      </c>
      <c r="K5570" s="37" t="n">
        <f aca="false">E5570+Inputs!$B$5*F5570</f>
        <v>5.1</v>
      </c>
      <c r="L5570" s="37" t="n">
        <f aca="false">G5570+Inputs!$B$6*H5570</f>
        <v>0</v>
      </c>
      <c r="M5570" s="37" t="n">
        <f aca="false">I5570+Inputs!$B$7*J5570</f>
        <v>52.122</v>
      </c>
      <c r="N5570" s="37" t="n">
        <f aca="false">K5570+L5570+M5570</f>
        <v>57.222</v>
      </c>
    </row>
    <row r="5571" customFormat="false" ht="15" hidden="false" customHeight="false" outlineLevel="0" collapsed="false">
      <c r="A5571" s="0" t="s">
        <v>9</v>
      </c>
      <c r="B5571" s="0" t="s">
        <v>428</v>
      </c>
      <c r="C5571" s="15" t="n">
        <v>45108</v>
      </c>
      <c r="D5571" s="0" t="n">
        <v>4</v>
      </c>
      <c r="E5571" s="0" t="n">
        <v>0</v>
      </c>
      <c r="F5571" s="0" t="n">
        <v>4</v>
      </c>
      <c r="G5571" s="0" t="n">
        <v>0</v>
      </c>
      <c r="H5571" s="0" t="n">
        <v>1</v>
      </c>
      <c r="I5571" s="0" t="n">
        <v>0</v>
      </c>
      <c r="J5571" s="0" t="n">
        <v>38</v>
      </c>
      <c r="K5571" s="37" t="n">
        <f aca="false">E5571+Inputs!$B$5*F5571</f>
        <v>5.1</v>
      </c>
      <c r="L5571" s="37" t="n">
        <f aca="false">G5571+Inputs!$B$6*H5571</f>
        <v>1.275</v>
      </c>
      <c r="M5571" s="37" t="n">
        <f aca="false">I5571+Inputs!$B$7*J5571</f>
        <v>47.158</v>
      </c>
      <c r="N5571" s="37" t="n">
        <f aca="false">K5571+L5571+M5571</f>
        <v>53.533</v>
      </c>
    </row>
    <row r="5572" customFormat="false" ht="15" hidden="false" customHeight="false" outlineLevel="0" collapsed="false">
      <c r="A5572" s="0" t="s">
        <v>9</v>
      </c>
      <c r="B5572" s="0" t="s">
        <v>428</v>
      </c>
      <c r="C5572" s="15" t="n">
        <v>45139</v>
      </c>
      <c r="D5572" s="0" t="n">
        <v>4</v>
      </c>
      <c r="E5572" s="0" t="n">
        <v>0</v>
      </c>
      <c r="F5572" s="0" t="n">
        <v>7</v>
      </c>
      <c r="G5572" s="0" t="n">
        <v>0</v>
      </c>
      <c r="H5572" s="0" t="n">
        <v>0</v>
      </c>
      <c r="I5572" s="0" t="n">
        <v>0</v>
      </c>
      <c r="J5572" s="0" t="n">
        <v>73</v>
      </c>
      <c r="K5572" s="37" t="n">
        <f aca="false">E5572+Inputs!$B$5*F5572</f>
        <v>8.925</v>
      </c>
      <c r="L5572" s="37" t="n">
        <f aca="false">G5572+Inputs!$B$6*H5572</f>
        <v>0</v>
      </c>
      <c r="M5572" s="37" t="n">
        <f aca="false">I5572+Inputs!$B$7*J5572</f>
        <v>90.593</v>
      </c>
      <c r="N5572" s="37" t="n">
        <f aca="false">K5572+L5572+M5572</f>
        <v>99.518</v>
      </c>
    </row>
    <row r="5573" customFormat="false" ht="15" hidden="false" customHeight="false" outlineLevel="0" collapsed="false">
      <c r="A5573" s="0" t="s">
        <v>9</v>
      </c>
      <c r="B5573" s="0" t="s">
        <v>428</v>
      </c>
      <c r="C5573" s="15" t="n">
        <v>45170</v>
      </c>
      <c r="D5573" s="0" t="n">
        <v>4</v>
      </c>
      <c r="E5573" s="0" t="n">
        <v>0</v>
      </c>
      <c r="F5573" s="0" t="n">
        <v>9</v>
      </c>
      <c r="G5573" s="0" t="n">
        <v>0</v>
      </c>
      <c r="H5573" s="0" t="n">
        <v>2</v>
      </c>
      <c r="I5573" s="0" t="n">
        <v>0</v>
      </c>
      <c r="J5573" s="0" t="n">
        <v>64</v>
      </c>
      <c r="K5573" s="37" t="n">
        <f aca="false">E5573+Inputs!$B$5*F5573</f>
        <v>11.475</v>
      </c>
      <c r="L5573" s="37" t="n">
        <f aca="false">G5573+Inputs!$B$6*H5573</f>
        <v>2.55</v>
      </c>
      <c r="M5573" s="37" t="n">
        <f aca="false">I5573+Inputs!$B$7*J5573</f>
        <v>79.424</v>
      </c>
      <c r="N5573" s="37" t="n">
        <f aca="false">K5573+L5573+M5573</f>
        <v>93.449</v>
      </c>
    </row>
    <row r="5574" customFormat="false" ht="15" hidden="false" customHeight="false" outlineLevel="0" collapsed="false">
      <c r="A5574" s="0" t="s">
        <v>9</v>
      </c>
      <c r="B5574" s="0" t="s">
        <v>428</v>
      </c>
      <c r="C5574" s="15" t="n">
        <v>45200</v>
      </c>
      <c r="D5574" s="0" t="n">
        <v>4</v>
      </c>
      <c r="E5574" s="0" t="n">
        <v>0</v>
      </c>
      <c r="F5574" s="0" t="n">
        <v>6</v>
      </c>
      <c r="G5574" s="0" t="n">
        <v>0</v>
      </c>
      <c r="H5574" s="0" t="n">
        <v>1</v>
      </c>
      <c r="I5574" s="0" t="n">
        <v>0</v>
      </c>
      <c r="J5574" s="0" t="n">
        <v>51</v>
      </c>
      <c r="K5574" s="37" t="n">
        <f aca="false">E5574+Inputs!$B$5*F5574</f>
        <v>7.65</v>
      </c>
      <c r="L5574" s="37" t="n">
        <f aca="false">G5574+Inputs!$B$6*H5574</f>
        <v>1.275</v>
      </c>
      <c r="M5574" s="37" t="n">
        <f aca="false">I5574+Inputs!$B$7*J5574</f>
        <v>63.291</v>
      </c>
      <c r="N5574" s="37" t="n">
        <f aca="false">K5574+L5574+M5574</f>
        <v>72.216</v>
      </c>
    </row>
    <row r="5575" customFormat="false" ht="15" hidden="false" customHeight="false" outlineLevel="0" collapsed="false">
      <c r="A5575" s="0" t="s">
        <v>9</v>
      </c>
      <c r="B5575" s="0" t="s">
        <v>428</v>
      </c>
      <c r="C5575" s="15" t="n">
        <v>45231</v>
      </c>
      <c r="D5575" s="0" t="n">
        <v>4</v>
      </c>
      <c r="E5575" s="0" t="n">
        <v>0</v>
      </c>
      <c r="F5575" s="0" t="n">
        <v>11</v>
      </c>
      <c r="G5575" s="0" t="n">
        <v>0</v>
      </c>
      <c r="H5575" s="0" t="n">
        <v>2</v>
      </c>
      <c r="I5575" s="0" t="n">
        <v>0</v>
      </c>
      <c r="J5575" s="0" t="n">
        <v>69</v>
      </c>
      <c r="K5575" s="37" t="n">
        <f aca="false">E5575+Inputs!$B$5*F5575</f>
        <v>14.025</v>
      </c>
      <c r="L5575" s="37" t="n">
        <f aca="false">G5575+Inputs!$B$6*H5575</f>
        <v>2.55</v>
      </c>
      <c r="M5575" s="37" t="n">
        <f aca="false">I5575+Inputs!$B$7*J5575</f>
        <v>85.629</v>
      </c>
      <c r="N5575" s="37" t="n">
        <f aca="false">K5575+L5575+M5575</f>
        <v>102.204</v>
      </c>
    </row>
    <row r="5576" customFormat="false" ht="15" hidden="false" customHeight="false" outlineLevel="0" collapsed="false">
      <c r="A5576" s="0" t="s">
        <v>9</v>
      </c>
      <c r="B5576" s="0" t="s">
        <v>428</v>
      </c>
      <c r="C5576" s="15" t="n">
        <v>45261</v>
      </c>
      <c r="D5576" s="0" t="n">
        <v>4</v>
      </c>
      <c r="E5576" s="0" t="n">
        <v>0</v>
      </c>
      <c r="F5576" s="0" t="n">
        <v>3</v>
      </c>
      <c r="G5576" s="0" t="n">
        <v>0</v>
      </c>
      <c r="H5576" s="0" t="n">
        <v>2</v>
      </c>
      <c r="I5576" s="0" t="n">
        <v>0</v>
      </c>
      <c r="J5576" s="0" t="n">
        <v>43</v>
      </c>
      <c r="K5576" s="37" t="n">
        <f aca="false">E5576+Inputs!$B$5*F5576</f>
        <v>3.825</v>
      </c>
      <c r="L5576" s="37" t="n">
        <f aca="false">G5576+Inputs!$B$6*H5576</f>
        <v>2.55</v>
      </c>
      <c r="M5576" s="37" t="n">
        <f aca="false">I5576+Inputs!$B$7*J5576</f>
        <v>53.363</v>
      </c>
      <c r="N5576" s="37" t="n">
        <f aca="false">K5576+L5576+M5576</f>
        <v>59.738</v>
      </c>
    </row>
    <row r="5577" customFormat="false" ht="15" hidden="false" customHeight="false" outlineLevel="0" collapsed="false">
      <c r="A5577" s="0" t="s">
        <v>9</v>
      </c>
      <c r="B5577" s="0" t="s">
        <v>428</v>
      </c>
      <c r="C5577" s="15" t="n">
        <v>45292</v>
      </c>
      <c r="D5577" s="0" t="n">
        <v>4</v>
      </c>
      <c r="E5577" s="0" t="n">
        <v>0</v>
      </c>
      <c r="F5577" s="0" t="n">
        <v>4</v>
      </c>
      <c r="G5577" s="0" t="n">
        <v>0</v>
      </c>
      <c r="H5577" s="0" t="n">
        <v>0</v>
      </c>
      <c r="I5577" s="0" t="n">
        <v>0</v>
      </c>
      <c r="J5577" s="0" t="n">
        <v>48</v>
      </c>
      <c r="K5577" s="37" t="n">
        <f aca="false">E5577+Inputs!$B$5*F5577</f>
        <v>5.1</v>
      </c>
      <c r="L5577" s="37" t="n">
        <f aca="false">G5577+Inputs!$B$6*H5577</f>
        <v>0</v>
      </c>
      <c r="M5577" s="37" t="n">
        <f aca="false">I5577+Inputs!$B$7*J5577</f>
        <v>59.568</v>
      </c>
      <c r="N5577" s="37" t="n">
        <f aca="false">K5577+L5577+M5577</f>
        <v>64.668</v>
      </c>
    </row>
    <row r="5578" customFormat="false" ht="15" hidden="false" customHeight="false" outlineLevel="0" collapsed="false">
      <c r="A5578" s="0" t="s">
        <v>9</v>
      </c>
      <c r="B5578" s="0" t="s">
        <v>428</v>
      </c>
      <c r="C5578" s="15" t="n">
        <v>45323</v>
      </c>
      <c r="D5578" s="0" t="n">
        <v>4</v>
      </c>
      <c r="E5578" s="0" t="n">
        <v>0</v>
      </c>
      <c r="F5578" s="0" t="n">
        <v>2</v>
      </c>
      <c r="G5578" s="0" t="n">
        <v>0</v>
      </c>
      <c r="H5578" s="0" t="n">
        <v>0</v>
      </c>
      <c r="I5578" s="0" t="n">
        <v>0</v>
      </c>
      <c r="J5578" s="0" t="n">
        <v>10</v>
      </c>
      <c r="K5578" s="37" t="n">
        <f aca="false">E5578+Inputs!$B$5*F5578</f>
        <v>2.55</v>
      </c>
      <c r="L5578" s="37" t="n">
        <f aca="false">G5578+Inputs!$B$6*H5578</f>
        <v>0</v>
      </c>
      <c r="M5578" s="37" t="n">
        <f aca="false">I5578+Inputs!$B$7*J5578</f>
        <v>12.41</v>
      </c>
      <c r="N5578" s="37" t="n">
        <f aca="false">K5578+L5578+M5578</f>
        <v>14.96</v>
      </c>
    </row>
    <row r="5579" customFormat="false" ht="15" hidden="false" customHeight="false" outlineLevel="0" collapsed="false">
      <c r="A5579" s="0" t="s">
        <v>9</v>
      </c>
      <c r="B5579" s="0" t="s">
        <v>428</v>
      </c>
      <c r="C5579" s="15" t="n">
        <v>45352</v>
      </c>
      <c r="D5579" s="0" t="n">
        <v>4</v>
      </c>
      <c r="E5579" s="0" t="n">
        <v>0</v>
      </c>
      <c r="F5579" s="0" t="n">
        <v>3</v>
      </c>
      <c r="G5579" s="0" t="n">
        <v>0</v>
      </c>
      <c r="H5579" s="0" t="n">
        <v>0</v>
      </c>
      <c r="I5579" s="0" t="n">
        <v>0</v>
      </c>
      <c r="J5579" s="0" t="n">
        <v>10</v>
      </c>
      <c r="K5579" s="37" t="n">
        <f aca="false">E5579+Inputs!$B$5*F5579</f>
        <v>3.825</v>
      </c>
      <c r="L5579" s="37" t="n">
        <f aca="false">G5579+Inputs!$B$6*H5579</f>
        <v>0</v>
      </c>
      <c r="M5579" s="37" t="n">
        <f aca="false">I5579+Inputs!$B$7*J5579</f>
        <v>12.41</v>
      </c>
      <c r="N5579" s="37" t="n">
        <f aca="false">K5579+L5579+M5579</f>
        <v>16.235</v>
      </c>
    </row>
    <row r="5580" customFormat="false" ht="15" hidden="false" customHeight="false" outlineLevel="0" collapsed="false">
      <c r="A5580" s="0" t="s">
        <v>9</v>
      </c>
      <c r="B5580" s="0" t="s">
        <v>428</v>
      </c>
      <c r="C5580" s="15" t="n">
        <v>45383</v>
      </c>
      <c r="D5580" s="0" t="n">
        <v>4</v>
      </c>
      <c r="E5580" s="0" t="n">
        <v>0</v>
      </c>
      <c r="F5580" s="0" t="n">
        <v>3</v>
      </c>
      <c r="G5580" s="0" t="n">
        <v>0</v>
      </c>
      <c r="H5580" s="0" t="n">
        <v>1</v>
      </c>
      <c r="I5580" s="0" t="n">
        <v>0</v>
      </c>
      <c r="J5580" s="0" t="n">
        <v>36</v>
      </c>
      <c r="K5580" s="37" t="n">
        <f aca="false">E5580+Inputs!$B$5*F5580</f>
        <v>3.825</v>
      </c>
      <c r="L5580" s="37" t="n">
        <f aca="false">G5580+Inputs!$B$6*H5580</f>
        <v>1.275</v>
      </c>
      <c r="M5580" s="37" t="n">
        <f aca="false">I5580+Inputs!$B$7*J5580</f>
        <v>44.676</v>
      </c>
      <c r="N5580" s="37" t="n">
        <f aca="false">K5580+L5580+M5580</f>
        <v>49.776</v>
      </c>
    </row>
    <row r="5581" customFormat="false" ht="15" hidden="false" customHeight="false" outlineLevel="0" collapsed="false">
      <c r="A5581" s="0" t="s">
        <v>9</v>
      </c>
      <c r="B5581" s="0" t="s">
        <v>428</v>
      </c>
      <c r="C5581" s="15" t="n">
        <v>45413</v>
      </c>
      <c r="D5581" s="0" t="n">
        <v>4</v>
      </c>
      <c r="E5581" s="0" t="n">
        <v>0</v>
      </c>
      <c r="F5581" s="0" t="n">
        <v>5</v>
      </c>
      <c r="G5581" s="0" t="n">
        <v>0</v>
      </c>
      <c r="H5581" s="0" t="n">
        <v>1</v>
      </c>
      <c r="I5581" s="0" t="n">
        <v>0</v>
      </c>
      <c r="J5581" s="0" t="n">
        <v>33</v>
      </c>
      <c r="K5581" s="37" t="n">
        <f aca="false">E5581+Inputs!$B$5*F5581</f>
        <v>6.375</v>
      </c>
      <c r="L5581" s="37" t="n">
        <f aca="false">G5581+Inputs!$B$6*H5581</f>
        <v>1.275</v>
      </c>
      <c r="M5581" s="37" t="n">
        <f aca="false">I5581+Inputs!$B$7*J5581</f>
        <v>40.953</v>
      </c>
      <c r="N5581" s="37" t="n">
        <f aca="false">K5581+L5581+M5581</f>
        <v>48.603</v>
      </c>
    </row>
    <row r="5582" customFormat="false" ht="15" hidden="false" customHeight="false" outlineLevel="0" collapsed="false">
      <c r="A5582" s="0" t="s">
        <v>9</v>
      </c>
      <c r="B5582" s="0" t="s">
        <v>428</v>
      </c>
      <c r="C5582" s="15" t="n">
        <v>45444</v>
      </c>
      <c r="D5582" s="0" t="n">
        <v>4</v>
      </c>
      <c r="E5582" s="0" t="n">
        <v>0</v>
      </c>
      <c r="F5582" s="0" t="n">
        <v>7</v>
      </c>
      <c r="G5582" s="0" t="n">
        <v>0</v>
      </c>
      <c r="H5582" s="0" t="n">
        <v>0</v>
      </c>
      <c r="I5582" s="0" t="n">
        <v>0</v>
      </c>
      <c r="J5582" s="0" t="n">
        <v>49</v>
      </c>
      <c r="K5582" s="37" t="n">
        <f aca="false">E5582+Inputs!$B$5*F5582</f>
        <v>8.925</v>
      </c>
      <c r="L5582" s="37" t="n">
        <f aca="false">G5582+Inputs!$B$6*H5582</f>
        <v>0</v>
      </c>
      <c r="M5582" s="37" t="n">
        <f aca="false">I5582+Inputs!$B$7*J5582</f>
        <v>60.809</v>
      </c>
      <c r="N5582" s="37" t="n">
        <f aca="false">K5582+L5582+M5582</f>
        <v>69.734</v>
      </c>
    </row>
    <row r="5583" customFormat="false" ht="15" hidden="false" customHeight="false" outlineLevel="0" collapsed="false">
      <c r="A5583" s="0" t="s">
        <v>9</v>
      </c>
      <c r="B5583" s="0" t="s">
        <v>428</v>
      </c>
      <c r="C5583" s="15" t="n">
        <v>45474</v>
      </c>
      <c r="D5583" s="0" t="n">
        <v>4</v>
      </c>
      <c r="E5583" s="0" t="n">
        <v>0</v>
      </c>
      <c r="F5583" s="0" t="n">
        <v>8</v>
      </c>
      <c r="G5583" s="0" t="n">
        <v>0</v>
      </c>
      <c r="H5583" s="0" t="n">
        <v>1</v>
      </c>
      <c r="I5583" s="0" t="n">
        <v>0</v>
      </c>
      <c r="J5583" s="0" t="n">
        <v>55</v>
      </c>
      <c r="K5583" s="37" t="n">
        <f aca="false">E5583+Inputs!$B$5*F5583</f>
        <v>10.2</v>
      </c>
      <c r="L5583" s="37" t="n">
        <f aca="false">G5583+Inputs!$B$6*H5583</f>
        <v>1.275</v>
      </c>
      <c r="M5583" s="37" t="n">
        <f aca="false">I5583+Inputs!$B$7*J5583</f>
        <v>68.255</v>
      </c>
      <c r="N5583" s="37" t="n">
        <f aca="false">K5583+L5583+M5583</f>
        <v>79.73</v>
      </c>
    </row>
    <row r="5584" customFormat="false" ht="15" hidden="false" customHeight="false" outlineLevel="0" collapsed="false">
      <c r="A5584" s="0" t="s">
        <v>9</v>
      </c>
      <c r="B5584" s="0" t="s">
        <v>428</v>
      </c>
      <c r="C5584" s="15" t="n">
        <v>45505</v>
      </c>
      <c r="D5584" s="0" t="n">
        <v>4</v>
      </c>
      <c r="E5584" s="0" t="n">
        <v>0</v>
      </c>
      <c r="F5584" s="0" t="n">
        <v>10</v>
      </c>
      <c r="G5584" s="0" t="n">
        <v>0</v>
      </c>
      <c r="H5584" s="0" t="n">
        <v>4</v>
      </c>
      <c r="I5584" s="0" t="n">
        <v>0</v>
      </c>
      <c r="J5584" s="0" t="n">
        <v>52</v>
      </c>
      <c r="K5584" s="37" t="n">
        <f aca="false">E5584+Inputs!$B$5*F5584</f>
        <v>12.75</v>
      </c>
      <c r="L5584" s="37" t="n">
        <f aca="false">G5584+Inputs!$B$6*H5584</f>
        <v>5.1</v>
      </c>
      <c r="M5584" s="37" t="n">
        <f aca="false">I5584+Inputs!$B$7*J5584</f>
        <v>64.532</v>
      </c>
      <c r="N5584" s="37" t="n">
        <f aca="false">K5584+L5584+M5584</f>
        <v>82.382</v>
      </c>
    </row>
    <row r="5585" customFormat="false" ht="15" hidden="false" customHeight="false" outlineLevel="0" collapsed="false">
      <c r="A5585" s="0" t="s">
        <v>9</v>
      </c>
      <c r="B5585" s="0" t="s">
        <v>428</v>
      </c>
      <c r="C5585" s="15" t="n">
        <v>45536</v>
      </c>
      <c r="D5585" s="0" t="n">
        <v>4</v>
      </c>
      <c r="E5585" s="0" t="n">
        <v>0</v>
      </c>
      <c r="F5585" s="0" t="n">
        <v>4</v>
      </c>
      <c r="G5585" s="0" t="n">
        <v>0</v>
      </c>
      <c r="H5585" s="0" t="n">
        <v>0</v>
      </c>
      <c r="I5585" s="0" t="n">
        <v>0</v>
      </c>
      <c r="J5585" s="0" t="n">
        <v>50</v>
      </c>
      <c r="K5585" s="37" t="n">
        <f aca="false">E5585+Inputs!$B$5*F5585</f>
        <v>5.1</v>
      </c>
      <c r="L5585" s="37" t="n">
        <f aca="false">G5585+Inputs!$B$6*H5585</f>
        <v>0</v>
      </c>
      <c r="M5585" s="37" t="n">
        <f aca="false">I5585+Inputs!$B$7*J5585</f>
        <v>62.05</v>
      </c>
      <c r="N5585" s="37" t="n">
        <f aca="false">K5585+L5585+M5585</f>
        <v>67.15</v>
      </c>
    </row>
    <row r="5586" customFormat="false" ht="15" hidden="false" customHeight="false" outlineLevel="0" collapsed="false">
      <c r="A5586" s="0" t="s">
        <v>9</v>
      </c>
      <c r="B5586" s="0" t="s">
        <v>428</v>
      </c>
      <c r="C5586" s="15" t="n">
        <v>45566</v>
      </c>
      <c r="D5586" s="0" t="n">
        <v>4</v>
      </c>
      <c r="E5586" s="0" t="n">
        <v>0</v>
      </c>
      <c r="F5586" s="0" t="n">
        <v>4</v>
      </c>
      <c r="G5586" s="0" t="n">
        <v>0</v>
      </c>
      <c r="H5586" s="0" t="n">
        <v>3</v>
      </c>
      <c r="I5586" s="0" t="n">
        <v>0</v>
      </c>
      <c r="J5586" s="0" t="n">
        <v>59</v>
      </c>
      <c r="K5586" s="37" t="n">
        <f aca="false">E5586+Inputs!$B$5*F5586</f>
        <v>5.1</v>
      </c>
      <c r="L5586" s="37" t="n">
        <f aca="false">G5586+Inputs!$B$6*H5586</f>
        <v>3.825</v>
      </c>
      <c r="M5586" s="37" t="n">
        <f aca="false">I5586+Inputs!$B$7*J5586</f>
        <v>73.219</v>
      </c>
      <c r="N5586" s="37" t="n">
        <f aca="false">K5586+L5586+M5586</f>
        <v>82.144</v>
      </c>
    </row>
    <row r="5587" customFormat="false" ht="15" hidden="false" customHeight="false" outlineLevel="0" collapsed="false">
      <c r="A5587" s="0" t="s">
        <v>9</v>
      </c>
      <c r="B5587" s="0" t="s">
        <v>428</v>
      </c>
      <c r="C5587" s="15" t="n">
        <v>45597</v>
      </c>
      <c r="D5587" s="0" t="n">
        <v>4</v>
      </c>
      <c r="E5587" s="0" t="n">
        <v>0</v>
      </c>
      <c r="F5587" s="0" t="n">
        <v>4</v>
      </c>
      <c r="G5587" s="0" t="n">
        <v>0</v>
      </c>
      <c r="H5587" s="0" t="n">
        <v>2</v>
      </c>
      <c r="I5587" s="0" t="n">
        <v>0</v>
      </c>
      <c r="J5587" s="0" t="n">
        <v>46</v>
      </c>
      <c r="K5587" s="37" t="n">
        <f aca="false">E5587+Inputs!$B$5*F5587</f>
        <v>5.1</v>
      </c>
      <c r="L5587" s="37" t="n">
        <f aca="false">G5587+Inputs!$B$6*H5587</f>
        <v>2.55</v>
      </c>
      <c r="M5587" s="37" t="n">
        <f aca="false">I5587+Inputs!$B$7*J5587</f>
        <v>57.086</v>
      </c>
      <c r="N5587" s="37" t="n">
        <f aca="false">K5587+L5587+M5587</f>
        <v>64.736</v>
      </c>
    </row>
    <row r="5588" customFormat="false" ht="15" hidden="false" customHeight="false" outlineLevel="0" collapsed="false">
      <c r="A5588" s="0" t="s">
        <v>9</v>
      </c>
      <c r="B5588" s="0" t="s">
        <v>428</v>
      </c>
      <c r="C5588" s="15" t="n">
        <v>45627</v>
      </c>
      <c r="D5588" s="0" t="n">
        <v>4</v>
      </c>
      <c r="E5588" s="0" t="n">
        <v>0</v>
      </c>
      <c r="F5588" s="0" t="n">
        <v>7</v>
      </c>
      <c r="G5588" s="0" t="n">
        <v>0</v>
      </c>
      <c r="H5588" s="0" t="n">
        <v>2</v>
      </c>
      <c r="I5588" s="0" t="n">
        <v>0</v>
      </c>
      <c r="J5588" s="0" t="n">
        <v>32</v>
      </c>
      <c r="K5588" s="37" t="n">
        <f aca="false">E5588+Inputs!$B$5*F5588</f>
        <v>8.925</v>
      </c>
      <c r="L5588" s="37" t="n">
        <f aca="false">G5588+Inputs!$B$6*H5588</f>
        <v>2.55</v>
      </c>
      <c r="M5588" s="37" t="n">
        <f aca="false">I5588+Inputs!$B$7*J5588</f>
        <v>39.712</v>
      </c>
      <c r="N5588" s="37" t="n">
        <f aca="false">K5588+L5588+M5588</f>
        <v>51.187</v>
      </c>
    </row>
    <row r="5589" customFormat="false" ht="15" hidden="false" customHeight="false" outlineLevel="0" collapsed="false">
      <c r="A5589" s="0" t="s">
        <v>9</v>
      </c>
      <c r="B5589" s="0" t="s">
        <v>428</v>
      </c>
      <c r="C5589" s="15" t="n">
        <v>45658</v>
      </c>
      <c r="D5589" s="0" t="n">
        <v>4</v>
      </c>
      <c r="E5589" s="0" t="n">
        <v>0</v>
      </c>
      <c r="F5589" s="0" t="n">
        <v>2</v>
      </c>
      <c r="G5589" s="0" t="n">
        <v>0</v>
      </c>
      <c r="H5589" s="0" t="n">
        <v>0</v>
      </c>
      <c r="I5589" s="0" t="n">
        <v>0</v>
      </c>
      <c r="J5589" s="0" t="n">
        <v>39</v>
      </c>
      <c r="K5589" s="37" t="n">
        <f aca="false">E5589+Inputs!$B$5*F5589</f>
        <v>2.55</v>
      </c>
      <c r="L5589" s="37" t="n">
        <f aca="false">G5589+Inputs!$B$6*H5589</f>
        <v>0</v>
      </c>
      <c r="M5589" s="37" t="n">
        <f aca="false">I5589+Inputs!$B$7*J5589</f>
        <v>48.399</v>
      </c>
      <c r="N5589" s="37" t="n">
        <f aca="false">K5589+L5589+M5589</f>
        <v>50.949</v>
      </c>
    </row>
    <row r="5590" customFormat="false" ht="15" hidden="false" customHeight="false" outlineLevel="0" collapsed="false">
      <c r="A5590" s="0" t="s">
        <v>9</v>
      </c>
      <c r="B5590" s="0" t="s">
        <v>428</v>
      </c>
      <c r="C5590" s="15" t="n">
        <v>45689</v>
      </c>
      <c r="D5590" s="0" t="n">
        <v>4</v>
      </c>
      <c r="E5590" s="0" t="n">
        <v>0</v>
      </c>
      <c r="F5590" s="0" t="n">
        <v>7</v>
      </c>
      <c r="G5590" s="0" t="n">
        <v>0</v>
      </c>
      <c r="H5590" s="0" t="n">
        <v>6</v>
      </c>
      <c r="I5590" s="0" t="n">
        <v>0</v>
      </c>
      <c r="J5590" s="0" t="n">
        <v>43</v>
      </c>
      <c r="K5590" s="37" t="n">
        <f aca="false">E5590+Inputs!$B$5*F5590</f>
        <v>8.925</v>
      </c>
      <c r="L5590" s="37" t="n">
        <f aca="false">G5590+Inputs!$B$6*H5590</f>
        <v>7.65</v>
      </c>
      <c r="M5590" s="37" t="n">
        <f aca="false">I5590+Inputs!$B$7*J5590</f>
        <v>53.363</v>
      </c>
      <c r="N5590" s="37" t="n">
        <f aca="false">K5590+L5590+M5590</f>
        <v>69.938</v>
      </c>
    </row>
    <row r="5591" customFormat="false" ht="15" hidden="false" customHeight="false" outlineLevel="0" collapsed="false">
      <c r="A5591" s="0" t="s">
        <v>9</v>
      </c>
      <c r="B5591" s="0" t="s">
        <v>428</v>
      </c>
      <c r="C5591" s="15" t="n">
        <v>45717</v>
      </c>
      <c r="D5591" s="0" t="n">
        <v>4</v>
      </c>
      <c r="E5591" s="0" t="n">
        <v>0</v>
      </c>
      <c r="F5591" s="0" t="n">
        <v>7</v>
      </c>
      <c r="G5591" s="0" t="n">
        <v>0</v>
      </c>
      <c r="H5591" s="0" t="n">
        <v>9</v>
      </c>
      <c r="I5591" s="0" t="n">
        <v>0</v>
      </c>
      <c r="J5591" s="0" t="n">
        <v>47</v>
      </c>
      <c r="K5591" s="37" t="n">
        <f aca="false">E5591+Inputs!$B$5*F5591</f>
        <v>8.925</v>
      </c>
      <c r="L5591" s="37" t="n">
        <f aca="false">G5591+Inputs!$B$6*H5591</f>
        <v>11.475</v>
      </c>
      <c r="M5591" s="37" t="n">
        <f aca="false">I5591+Inputs!$B$7*J5591</f>
        <v>58.327</v>
      </c>
      <c r="N5591" s="37" t="n">
        <f aca="false">K5591+L5591+M5591</f>
        <v>78.727</v>
      </c>
    </row>
    <row r="5592" customFormat="false" ht="15" hidden="false" customHeight="false" outlineLevel="0" collapsed="false">
      <c r="A5592" s="0" t="s">
        <v>9</v>
      </c>
      <c r="B5592" s="0" t="s">
        <v>428</v>
      </c>
      <c r="C5592" s="15" t="n">
        <v>45748</v>
      </c>
      <c r="D5592" s="0" t="n">
        <v>4</v>
      </c>
      <c r="E5592" s="0" t="n">
        <v>0</v>
      </c>
      <c r="F5592" s="0" t="n">
        <v>4</v>
      </c>
      <c r="G5592" s="0" t="n">
        <v>0</v>
      </c>
      <c r="H5592" s="0" t="n">
        <v>5</v>
      </c>
      <c r="I5592" s="0" t="n">
        <v>0</v>
      </c>
      <c r="J5592" s="0" t="n">
        <v>47</v>
      </c>
      <c r="K5592" s="37" t="n">
        <f aca="false">E5592+Inputs!$B$5*F5592</f>
        <v>5.1</v>
      </c>
      <c r="L5592" s="37" t="n">
        <f aca="false">G5592+Inputs!$B$6*H5592</f>
        <v>6.375</v>
      </c>
      <c r="M5592" s="37" t="n">
        <f aca="false">I5592+Inputs!$B$7*J5592</f>
        <v>58.327</v>
      </c>
      <c r="N5592" s="37" t="n">
        <f aca="false">K5592+L5592+M5592</f>
        <v>69.802</v>
      </c>
    </row>
    <row r="5593" customFormat="false" ht="15" hidden="false" customHeight="false" outlineLevel="0" collapsed="false">
      <c r="A5593" s="0" t="s">
        <v>9</v>
      </c>
      <c r="B5593" s="0" t="s">
        <v>428</v>
      </c>
      <c r="C5593" s="15" t="n">
        <v>45778</v>
      </c>
      <c r="D5593" s="0" t="n">
        <v>4</v>
      </c>
      <c r="E5593" s="0" t="n">
        <v>0</v>
      </c>
      <c r="F5593" s="0" t="n">
        <v>9</v>
      </c>
      <c r="G5593" s="0" t="n">
        <v>0</v>
      </c>
      <c r="H5593" s="0" t="n">
        <v>3</v>
      </c>
      <c r="I5593" s="0" t="n">
        <v>0</v>
      </c>
      <c r="J5593" s="0" t="n">
        <v>58</v>
      </c>
      <c r="K5593" s="37" t="n">
        <f aca="false">E5593+Inputs!$B$5*F5593</f>
        <v>11.475</v>
      </c>
      <c r="L5593" s="37" t="n">
        <f aca="false">G5593+Inputs!$B$6*H5593</f>
        <v>3.825</v>
      </c>
      <c r="M5593" s="37" t="n">
        <f aca="false">I5593+Inputs!$B$7*J5593</f>
        <v>71.978</v>
      </c>
      <c r="N5593" s="37" t="n">
        <f aca="false">K5593+L5593+M5593</f>
        <v>87.278</v>
      </c>
    </row>
    <row r="5594" customFormat="false" ht="15" hidden="false" customHeight="false" outlineLevel="0" collapsed="false">
      <c r="A5594" s="0" t="s">
        <v>9</v>
      </c>
      <c r="B5594" s="0" t="s">
        <v>428</v>
      </c>
      <c r="C5594" s="15" t="n">
        <v>45809</v>
      </c>
      <c r="D5594" s="0" t="n">
        <v>4</v>
      </c>
      <c r="E5594" s="0" t="n">
        <v>0</v>
      </c>
      <c r="F5594" s="0" t="n">
        <v>12</v>
      </c>
      <c r="G5594" s="0" t="n">
        <v>0</v>
      </c>
      <c r="H5594" s="0" t="n">
        <v>3</v>
      </c>
      <c r="I5594" s="0" t="n">
        <v>0</v>
      </c>
      <c r="J5594" s="0" t="n">
        <v>54</v>
      </c>
      <c r="K5594" s="37" t="n">
        <f aca="false">E5594+Inputs!$B$5*F5594</f>
        <v>15.3</v>
      </c>
      <c r="L5594" s="37" t="n">
        <f aca="false">G5594+Inputs!$B$6*H5594</f>
        <v>3.825</v>
      </c>
      <c r="M5594" s="37" t="n">
        <f aca="false">I5594+Inputs!$B$7*J5594</f>
        <v>67.014</v>
      </c>
      <c r="N5594" s="37" t="n">
        <f aca="false">K5594+L5594+M5594</f>
        <v>86.139</v>
      </c>
    </row>
    <row r="5595" customFormat="false" ht="15" hidden="false" customHeight="false" outlineLevel="0" collapsed="false">
      <c r="A5595" s="0" t="s">
        <v>9</v>
      </c>
      <c r="B5595" s="0" t="s">
        <v>428</v>
      </c>
      <c r="C5595" s="15" t="n">
        <v>45839</v>
      </c>
      <c r="D5595" s="0" t="n">
        <v>4</v>
      </c>
      <c r="E5595" s="0" t="n">
        <v>0</v>
      </c>
      <c r="F5595" s="0" t="n">
        <v>7</v>
      </c>
      <c r="G5595" s="0" t="n">
        <v>0</v>
      </c>
      <c r="H5595" s="0" t="n">
        <v>2</v>
      </c>
      <c r="I5595" s="0" t="n">
        <v>0</v>
      </c>
      <c r="J5595" s="0" t="n">
        <v>53</v>
      </c>
      <c r="K5595" s="37" t="n">
        <f aca="false">E5595+Inputs!$B$5*F5595</f>
        <v>8.925</v>
      </c>
      <c r="L5595" s="37" t="n">
        <f aca="false">G5595+Inputs!$B$6*H5595</f>
        <v>2.55</v>
      </c>
      <c r="M5595" s="37" t="n">
        <f aca="false">I5595+Inputs!$B$7*J5595</f>
        <v>65.773</v>
      </c>
      <c r="N5595" s="37" t="n">
        <f aca="false">K5595+L5595+M5595</f>
        <v>77.248</v>
      </c>
    </row>
    <row r="5596" customFormat="false" ht="15" hidden="false" customHeight="false" outlineLevel="0" collapsed="false">
      <c r="A5596" s="0" t="s">
        <v>9</v>
      </c>
      <c r="B5596" s="0" t="s">
        <v>428</v>
      </c>
      <c r="C5596" s="15" t="n">
        <v>45870</v>
      </c>
      <c r="D5596" s="0" t="n">
        <v>4</v>
      </c>
      <c r="E5596" s="0" t="n">
        <v>0</v>
      </c>
      <c r="F5596" s="0" t="n">
        <v>9</v>
      </c>
      <c r="G5596" s="0" t="n">
        <v>0</v>
      </c>
      <c r="H5596" s="0" t="n">
        <v>1</v>
      </c>
      <c r="I5596" s="0" t="n">
        <v>0</v>
      </c>
      <c r="J5596" s="0" t="n">
        <v>55</v>
      </c>
      <c r="K5596" s="37" t="n">
        <f aca="false">E5596+Inputs!$B$5*F5596</f>
        <v>11.475</v>
      </c>
      <c r="L5596" s="37" t="n">
        <f aca="false">G5596+Inputs!$B$6*H5596</f>
        <v>1.275</v>
      </c>
      <c r="M5596" s="37" t="n">
        <f aca="false">I5596+Inputs!$B$7*J5596</f>
        <v>68.255</v>
      </c>
      <c r="N5596" s="37" t="n">
        <f aca="false">K5596+L5596+M5596</f>
        <v>81.005</v>
      </c>
    </row>
    <row r="5597" customFormat="false" ht="15" hidden="false" customHeight="false" outlineLevel="0" collapsed="false">
      <c r="A5597" s="0" t="s">
        <v>9</v>
      </c>
      <c r="B5597" s="0" t="s">
        <v>428</v>
      </c>
      <c r="C5597" s="15" t="n">
        <v>45901</v>
      </c>
      <c r="D5597" s="0" t="n">
        <v>4</v>
      </c>
      <c r="E5597" s="0" t="n">
        <v>0</v>
      </c>
      <c r="F5597" s="0" t="n">
        <v>11</v>
      </c>
      <c r="G5597" s="0" t="n">
        <v>0</v>
      </c>
      <c r="H5597" s="0" t="n">
        <v>7</v>
      </c>
      <c r="I5597" s="0" t="n">
        <v>0</v>
      </c>
      <c r="J5597" s="0" t="n">
        <v>39</v>
      </c>
      <c r="K5597" s="37" t="n">
        <f aca="false">E5597+Inputs!$B$5*F5597</f>
        <v>14.025</v>
      </c>
      <c r="L5597" s="37" t="n">
        <f aca="false">G5597+Inputs!$B$6*H5597</f>
        <v>8.925</v>
      </c>
      <c r="M5597" s="37" t="n">
        <f aca="false">I5597+Inputs!$B$7*J5597</f>
        <v>48.399</v>
      </c>
      <c r="N5597" s="37" t="n">
        <f aca="false">K5597+L5597+M5597</f>
        <v>71.349</v>
      </c>
    </row>
    <row r="5598" customFormat="false" ht="15" hidden="false" customHeight="false" outlineLevel="0" collapsed="false">
      <c r="A5598" s="0" t="s">
        <v>9</v>
      </c>
      <c r="B5598" s="0" t="s">
        <v>428</v>
      </c>
      <c r="C5598" s="15" t="n">
        <v>45931</v>
      </c>
      <c r="D5598" s="0" t="n">
        <v>4</v>
      </c>
      <c r="E5598" s="0" t="n">
        <v>0</v>
      </c>
      <c r="F5598" s="0" t="n">
        <v>5</v>
      </c>
      <c r="G5598" s="0" t="n">
        <v>0</v>
      </c>
      <c r="H5598" s="0" t="n">
        <v>4</v>
      </c>
      <c r="I5598" s="0" t="n">
        <v>0</v>
      </c>
      <c r="J5598" s="0" t="n">
        <v>50</v>
      </c>
      <c r="K5598" s="37" t="n">
        <f aca="false">E5598+Inputs!$B$5*F5598</f>
        <v>6.375</v>
      </c>
      <c r="L5598" s="37" t="n">
        <f aca="false">G5598+Inputs!$B$6*H5598</f>
        <v>5.1</v>
      </c>
      <c r="M5598" s="37" t="n">
        <f aca="false">I5598+Inputs!$B$7*J5598</f>
        <v>62.05</v>
      </c>
      <c r="N5598" s="37" t="n">
        <f aca="false">K5598+L5598+M5598</f>
        <v>73.525</v>
      </c>
    </row>
    <row r="5599" customFormat="false" ht="15" hidden="false" customHeight="false" outlineLevel="0" collapsed="false">
      <c r="A5599" s="0" t="s">
        <v>9</v>
      </c>
      <c r="B5599" s="0" t="s">
        <v>428</v>
      </c>
      <c r="C5599" s="15" t="n">
        <v>45962</v>
      </c>
      <c r="D5599" s="0" t="n">
        <v>4</v>
      </c>
      <c r="E5599" s="0" t="n">
        <v>0</v>
      </c>
      <c r="F5599" s="0" t="n">
        <v>8</v>
      </c>
      <c r="G5599" s="0" t="n">
        <v>0</v>
      </c>
      <c r="H5599" s="0" t="n">
        <v>2</v>
      </c>
      <c r="I5599" s="0" t="n">
        <v>0</v>
      </c>
      <c r="J5599" s="0" t="n">
        <v>37</v>
      </c>
      <c r="K5599" s="37" t="n">
        <f aca="false">E5599+Inputs!$B$5*F5599</f>
        <v>10.2</v>
      </c>
      <c r="L5599" s="37" t="n">
        <f aca="false">G5599+Inputs!$B$6*H5599</f>
        <v>2.55</v>
      </c>
      <c r="M5599" s="37" t="n">
        <f aca="false">I5599+Inputs!$B$7*J5599</f>
        <v>45.917</v>
      </c>
      <c r="N5599" s="37" t="n">
        <f aca="false">K5599+L5599+M5599</f>
        <v>58.667</v>
      </c>
    </row>
    <row r="5600" customFormat="false" ht="15" hidden="false" customHeight="false" outlineLevel="0" collapsed="false">
      <c r="A5600" s="0" t="s">
        <v>9</v>
      </c>
      <c r="B5600" s="0" t="s">
        <v>428</v>
      </c>
      <c r="C5600" s="15" t="n">
        <v>45992</v>
      </c>
      <c r="D5600" s="0" t="n">
        <v>4</v>
      </c>
      <c r="E5600" s="0" t="n">
        <v>0</v>
      </c>
      <c r="F5600" s="0" t="n">
        <v>10</v>
      </c>
      <c r="G5600" s="0" t="n">
        <v>0</v>
      </c>
      <c r="H5600" s="0" t="n">
        <v>2</v>
      </c>
      <c r="I5600" s="0" t="n">
        <v>0</v>
      </c>
      <c r="J5600" s="0" t="n">
        <v>52</v>
      </c>
      <c r="K5600" s="37" t="n">
        <f aca="false">E5600+Inputs!$B$5*F5600</f>
        <v>12.75</v>
      </c>
      <c r="L5600" s="37" t="n">
        <f aca="false">G5600+Inputs!$B$6*H5600</f>
        <v>2.55</v>
      </c>
      <c r="M5600" s="37" t="n">
        <f aca="false">I5600+Inputs!$B$7*J5600</f>
        <v>64.532</v>
      </c>
      <c r="N5600" s="37" t="n">
        <f aca="false">K5600+L5600+M5600</f>
        <v>79.832</v>
      </c>
    </row>
    <row r="5601" customFormat="false" ht="15" hidden="false" customHeight="false" outlineLevel="0" collapsed="false">
      <c r="A5601" s="0" t="s">
        <v>9</v>
      </c>
      <c r="B5601" s="0" t="s">
        <v>428</v>
      </c>
      <c r="C5601" s="15" t="n">
        <v>46023</v>
      </c>
      <c r="D5601" s="0" t="n">
        <v>4</v>
      </c>
      <c r="E5601" s="0" t="n">
        <v>0</v>
      </c>
      <c r="F5601" s="0" t="n">
        <v>4</v>
      </c>
      <c r="G5601" s="0" t="n">
        <v>0</v>
      </c>
      <c r="H5601" s="0" t="n">
        <v>3</v>
      </c>
      <c r="I5601" s="0" t="n">
        <v>0</v>
      </c>
      <c r="J5601" s="0" t="n">
        <v>38</v>
      </c>
      <c r="K5601" s="37" t="n">
        <f aca="false">E5601+Inputs!$B$5*F5601</f>
        <v>5.1</v>
      </c>
      <c r="L5601" s="37" t="n">
        <f aca="false">G5601+Inputs!$B$6*H5601</f>
        <v>3.825</v>
      </c>
      <c r="M5601" s="37" t="n">
        <f aca="false">I5601+Inputs!$B$7*J5601</f>
        <v>47.158</v>
      </c>
      <c r="N5601" s="37" t="n">
        <f aca="false">K5601+L5601+M5601</f>
        <v>56.083</v>
      </c>
    </row>
    <row r="5602" customFormat="false" ht="15" hidden="false" customHeight="false" outlineLevel="0" collapsed="false">
      <c r="A5602" s="0" t="s">
        <v>9</v>
      </c>
      <c r="B5602" s="0" t="s">
        <v>428</v>
      </c>
      <c r="C5602" s="15" t="n">
        <v>46054</v>
      </c>
      <c r="D5602" s="0" t="n">
        <v>4</v>
      </c>
      <c r="E5602" s="0" t="n">
        <v>0</v>
      </c>
      <c r="F5602" s="0" t="n">
        <v>7</v>
      </c>
      <c r="G5602" s="0" t="n">
        <v>0</v>
      </c>
      <c r="H5602" s="0" t="n">
        <v>1</v>
      </c>
      <c r="I5602" s="0" t="n">
        <v>0</v>
      </c>
      <c r="J5602" s="0" t="n">
        <v>32</v>
      </c>
      <c r="K5602" s="37" t="n">
        <f aca="false">E5602+Inputs!$B$5*F5602</f>
        <v>8.925</v>
      </c>
      <c r="L5602" s="37" t="n">
        <f aca="false">G5602+Inputs!$B$6*H5602</f>
        <v>1.275</v>
      </c>
      <c r="M5602" s="37" t="n">
        <f aca="false">I5602+Inputs!$B$7*J5602</f>
        <v>39.712</v>
      </c>
      <c r="N5602" s="37" t="n">
        <f aca="false">K5602+L5602+M5602</f>
        <v>49.912</v>
      </c>
    </row>
    <row r="5603" customFormat="false" ht="15" hidden="false" customHeight="false" outlineLevel="0" collapsed="false">
      <c r="A5603" s="0" t="s">
        <v>9</v>
      </c>
      <c r="B5603" s="0" t="s">
        <v>428</v>
      </c>
      <c r="C5603" s="15" t="n">
        <v>46082</v>
      </c>
      <c r="D5603" s="0" t="n">
        <v>4</v>
      </c>
      <c r="E5603" s="0" t="n">
        <v>0</v>
      </c>
      <c r="F5603" s="0" t="n">
        <v>12</v>
      </c>
      <c r="G5603" s="0" t="n">
        <v>0</v>
      </c>
      <c r="H5603" s="0" t="n">
        <v>3</v>
      </c>
      <c r="I5603" s="0" t="n">
        <v>0</v>
      </c>
      <c r="J5603" s="0" t="n">
        <v>49</v>
      </c>
      <c r="K5603" s="37" t="n">
        <f aca="false">E5603+Inputs!$B$5*F5603</f>
        <v>15.3</v>
      </c>
      <c r="L5603" s="37" t="n">
        <f aca="false">G5603+Inputs!$B$6*H5603</f>
        <v>3.825</v>
      </c>
      <c r="M5603" s="37" t="n">
        <f aca="false">I5603+Inputs!$B$7*J5603</f>
        <v>60.809</v>
      </c>
      <c r="N5603" s="37" t="n">
        <f aca="false">K5603+L5603+M5603</f>
        <v>79.934</v>
      </c>
    </row>
    <row r="5604" customFormat="false" ht="15" hidden="false" customHeight="false" outlineLevel="0" collapsed="false">
      <c r="A5604" s="0" t="s">
        <v>9</v>
      </c>
      <c r="B5604" s="0" t="s">
        <v>428</v>
      </c>
      <c r="C5604" s="15" t="n">
        <v>46113</v>
      </c>
      <c r="D5604" s="0" t="n">
        <v>4</v>
      </c>
      <c r="E5604" s="0" t="n">
        <v>0</v>
      </c>
      <c r="F5604" s="0" t="n">
        <v>17</v>
      </c>
      <c r="G5604" s="0" t="n">
        <v>0</v>
      </c>
      <c r="H5604" s="0" t="n">
        <v>6</v>
      </c>
      <c r="I5604" s="0" t="n">
        <v>0</v>
      </c>
      <c r="J5604" s="0" t="n">
        <v>37</v>
      </c>
      <c r="K5604" s="37" t="n">
        <f aca="false">E5604+Inputs!$B$5*F5604</f>
        <v>21.675</v>
      </c>
      <c r="L5604" s="37" t="n">
        <f aca="false">G5604+Inputs!$B$6*H5604</f>
        <v>7.65</v>
      </c>
      <c r="M5604" s="37" t="n">
        <f aca="false">I5604+Inputs!$B$7*J5604</f>
        <v>45.917</v>
      </c>
      <c r="N5604" s="37" t="n">
        <f aca="false">K5604+L5604+M5604</f>
        <v>75.242</v>
      </c>
    </row>
    <row r="5605" customFormat="false" ht="15" hidden="false" customHeight="false" outlineLevel="0" collapsed="false">
      <c r="A5605" s="0" t="s">
        <v>9</v>
      </c>
      <c r="B5605" s="0" t="s">
        <v>428</v>
      </c>
      <c r="C5605" s="15" t="n">
        <v>46143</v>
      </c>
      <c r="D5605" s="0" t="n">
        <v>4</v>
      </c>
      <c r="E5605" s="0" t="n">
        <v>0</v>
      </c>
      <c r="F5605" s="0" t="n">
        <v>16</v>
      </c>
      <c r="G5605" s="0" t="n">
        <v>0</v>
      </c>
      <c r="H5605" s="0" t="n">
        <v>3</v>
      </c>
      <c r="I5605" s="0" t="n">
        <v>0</v>
      </c>
      <c r="J5605" s="0" t="n">
        <v>36</v>
      </c>
      <c r="K5605" s="37" t="n">
        <f aca="false">E5605+Inputs!$B$5*F5605</f>
        <v>20.4</v>
      </c>
      <c r="L5605" s="37" t="n">
        <f aca="false">G5605+Inputs!$B$6*H5605</f>
        <v>3.825</v>
      </c>
      <c r="M5605" s="37" t="n">
        <f aca="false">I5605+Inputs!$B$7*J5605</f>
        <v>44.676</v>
      </c>
      <c r="N5605" s="37" t="n">
        <f aca="false">K5605+L5605+M5605</f>
        <v>68.901</v>
      </c>
    </row>
    <row r="5606" customFormat="false" ht="15" hidden="false" customHeight="false" outlineLevel="0" collapsed="false">
      <c r="A5606" s="0" t="s">
        <v>9</v>
      </c>
      <c r="B5606" s="0" t="s">
        <v>428</v>
      </c>
      <c r="C5606" s="15" t="n">
        <v>46174</v>
      </c>
      <c r="D5606" s="0" t="n">
        <v>4</v>
      </c>
      <c r="E5606" s="0" t="n">
        <v>0</v>
      </c>
      <c r="F5606" s="0" t="n">
        <v>25</v>
      </c>
      <c r="G5606" s="0" t="n">
        <v>0</v>
      </c>
      <c r="H5606" s="0" t="n">
        <v>3</v>
      </c>
      <c r="I5606" s="0" t="n">
        <v>0</v>
      </c>
      <c r="J5606" s="0" t="n">
        <v>42</v>
      </c>
      <c r="K5606" s="37" t="n">
        <f aca="false">E5606+Inputs!$B$5*F5606</f>
        <v>31.875</v>
      </c>
      <c r="L5606" s="37" t="n">
        <f aca="false">G5606+Inputs!$B$6*H5606</f>
        <v>3.825</v>
      </c>
      <c r="M5606" s="37" t="n">
        <f aca="false">I5606+Inputs!$B$7*J5606</f>
        <v>52.122</v>
      </c>
      <c r="N5606" s="37" t="n">
        <f aca="false">K5606+L5606+M5606</f>
        <v>87.822</v>
      </c>
    </row>
    <row r="5607" customFormat="false" ht="15" hidden="false" customHeight="false" outlineLevel="0" collapsed="false">
      <c r="A5607" s="0" t="s">
        <v>9</v>
      </c>
      <c r="B5607" s="0" t="s">
        <v>428</v>
      </c>
      <c r="C5607" s="15" t="n">
        <v>46204</v>
      </c>
      <c r="D5607" s="0" t="n">
        <v>4</v>
      </c>
      <c r="E5607" s="0" t="n">
        <v>0</v>
      </c>
      <c r="F5607" s="0" t="n">
        <v>31</v>
      </c>
      <c r="G5607" s="0" t="n">
        <v>0</v>
      </c>
      <c r="H5607" s="0" t="n">
        <v>10</v>
      </c>
      <c r="I5607" s="0" t="n">
        <v>0</v>
      </c>
      <c r="J5607" s="0" t="n">
        <v>32</v>
      </c>
      <c r="K5607" s="37" t="n">
        <f aca="false">E5607+Inputs!$B$5*F5607</f>
        <v>39.525</v>
      </c>
      <c r="L5607" s="37" t="n">
        <f aca="false">G5607+Inputs!$B$6*H5607</f>
        <v>12.75</v>
      </c>
      <c r="M5607" s="37" t="n">
        <f aca="false">I5607+Inputs!$B$7*J5607</f>
        <v>39.712</v>
      </c>
      <c r="N5607" s="37" t="n">
        <f aca="false">K5607+L5607+M5607</f>
        <v>91.987</v>
      </c>
    </row>
    <row r="5608" customFormat="false" ht="15" hidden="false" customHeight="false" outlineLevel="0" collapsed="false">
      <c r="A5608" s="0" t="s">
        <v>9</v>
      </c>
      <c r="B5608" s="0" t="s">
        <v>428</v>
      </c>
      <c r="C5608" s="15" t="n">
        <v>46235</v>
      </c>
      <c r="D5608" s="0" t="n">
        <v>4</v>
      </c>
      <c r="E5608" s="0" t="n">
        <v>0</v>
      </c>
      <c r="F5608" s="0" t="n">
        <v>20</v>
      </c>
      <c r="G5608" s="0" t="n">
        <v>0</v>
      </c>
      <c r="H5608" s="0" t="n">
        <v>2</v>
      </c>
      <c r="I5608" s="0" t="n">
        <v>0</v>
      </c>
      <c r="J5608" s="0" t="n">
        <v>36</v>
      </c>
      <c r="K5608" s="37" t="n">
        <f aca="false">E5608+Inputs!$B$5*F5608</f>
        <v>25.5</v>
      </c>
      <c r="L5608" s="37" t="n">
        <f aca="false">G5608+Inputs!$B$6*H5608</f>
        <v>2.55</v>
      </c>
      <c r="M5608" s="37" t="n">
        <f aca="false">I5608+Inputs!$B$7*J5608</f>
        <v>44.676</v>
      </c>
      <c r="N5608" s="37" t="n">
        <f aca="false">K5608+L5608+M5608</f>
        <v>72.726</v>
      </c>
    </row>
    <row r="5609" customFormat="false" ht="15" hidden="false" customHeight="false" outlineLevel="0" collapsed="false">
      <c r="A5609" s="0" t="s">
        <v>10</v>
      </c>
      <c r="B5609" s="0" t="s">
        <v>514</v>
      </c>
      <c r="C5609" s="15" t="n">
        <v>45078</v>
      </c>
      <c r="D5609" s="0" t="n">
        <v>1</v>
      </c>
      <c r="E5609" s="0" t="n">
        <v>0</v>
      </c>
      <c r="F5609" s="0" t="n">
        <v>0</v>
      </c>
      <c r="G5609" s="0" t="n">
        <v>0</v>
      </c>
      <c r="H5609" s="0" t="n">
        <v>0</v>
      </c>
      <c r="I5609" s="0" t="n">
        <v>1</v>
      </c>
      <c r="J5609" s="0" t="n">
        <v>0</v>
      </c>
      <c r="K5609" s="37" t="n">
        <f aca="false">E5609+Inputs!$B$5*F5609</f>
        <v>0</v>
      </c>
      <c r="L5609" s="37" t="n">
        <f aca="false">G5609+Inputs!$B$6*H5609</f>
        <v>0</v>
      </c>
      <c r="M5609" s="37" t="n">
        <f aca="false">I5609+Inputs!$B$7*J5609</f>
        <v>1</v>
      </c>
      <c r="N5609" s="37" t="n">
        <f aca="false">K5609+L5609+M5609</f>
        <v>1</v>
      </c>
    </row>
    <row r="5610" customFormat="false" ht="15" hidden="false" customHeight="false" outlineLevel="0" collapsed="false">
      <c r="A5610" s="0" t="s">
        <v>10</v>
      </c>
      <c r="B5610" s="0" t="s">
        <v>514</v>
      </c>
      <c r="C5610" s="15" t="n">
        <v>45170</v>
      </c>
      <c r="D5610" s="0" t="n">
        <v>1</v>
      </c>
      <c r="E5610" s="0" t="n">
        <v>0</v>
      </c>
      <c r="F5610" s="0" t="n">
        <v>0</v>
      </c>
      <c r="G5610" s="0" t="n">
        <v>0</v>
      </c>
      <c r="H5610" s="0" t="n">
        <v>0</v>
      </c>
      <c r="I5610" s="0" t="n">
        <v>1</v>
      </c>
      <c r="J5610" s="0" t="n">
        <v>0</v>
      </c>
      <c r="K5610" s="37" t="n">
        <f aca="false">E5610+Inputs!$B$5*F5610</f>
        <v>0</v>
      </c>
      <c r="L5610" s="37" t="n">
        <f aca="false">G5610+Inputs!$B$6*H5610</f>
        <v>0</v>
      </c>
      <c r="M5610" s="37" t="n">
        <f aca="false">I5610+Inputs!$B$7*J5610</f>
        <v>1</v>
      </c>
      <c r="N5610" s="37" t="n">
        <f aca="false">K5610+L5610+M5610</f>
        <v>1</v>
      </c>
    </row>
    <row r="5611" customFormat="false" ht="15" hidden="false" customHeight="false" outlineLevel="0" collapsed="false">
      <c r="A5611" s="0" t="s">
        <v>10</v>
      </c>
      <c r="B5611" s="0" t="s">
        <v>514</v>
      </c>
      <c r="C5611" s="15" t="n">
        <v>45597</v>
      </c>
      <c r="D5611" s="0" t="n">
        <v>1</v>
      </c>
      <c r="E5611" s="0" t="n">
        <v>0</v>
      </c>
      <c r="F5611" s="0" t="n">
        <v>0</v>
      </c>
      <c r="G5611" s="0" t="n">
        <v>0</v>
      </c>
      <c r="H5611" s="0" t="n">
        <v>0</v>
      </c>
      <c r="I5611" s="0" t="n">
        <v>1</v>
      </c>
      <c r="J5611" s="0" t="n">
        <v>0</v>
      </c>
      <c r="K5611" s="37" t="n">
        <f aca="false">E5611+Inputs!$B$5*F5611</f>
        <v>0</v>
      </c>
      <c r="L5611" s="37" t="n">
        <f aca="false">G5611+Inputs!$B$6*H5611</f>
        <v>0</v>
      </c>
      <c r="M5611" s="37" t="n">
        <f aca="false">I5611+Inputs!$B$7*J5611</f>
        <v>1</v>
      </c>
      <c r="N5611" s="37" t="n">
        <f aca="false">K5611+L5611+M5611</f>
        <v>1</v>
      </c>
    </row>
    <row r="5612" customFormat="false" ht="15" hidden="false" customHeight="false" outlineLevel="0" collapsed="false">
      <c r="A5612" s="0" t="s">
        <v>10</v>
      </c>
      <c r="B5612" s="0" t="s">
        <v>514</v>
      </c>
      <c r="C5612" s="15" t="n">
        <v>45717</v>
      </c>
      <c r="D5612" s="0" t="n">
        <v>1</v>
      </c>
      <c r="E5612" s="0" t="n">
        <v>0</v>
      </c>
      <c r="F5612" s="0" t="n">
        <v>0</v>
      </c>
      <c r="G5612" s="0" t="n">
        <v>0</v>
      </c>
      <c r="H5612" s="0" t="n">
        <v>0</v>
      </c>
      <c r="I5612" s="0" t="n">
        <v>1</v>
      </c>
      <c r="J5612" s="0" t="n">
        <v>0</v>
      </c>
      <c r="K5612" s="37" t="n">
        <f aca="false">E5612+Inputs!$B$5*F5612</f>
        <v>0</v>
      </c>
      <c r="L5612" s="37" t="n">
        <f aca="false">G5612+Inputs!$B$6*H5612</f>
        <v>0</v>
      </c>
      <c r="M5612" s="37" t="n">
        <f aca="false">I5612+Inputs!$B$7*J5612</f>
        <v>1</v>
      </c>
      <c r="N5612" s="37" t="n">
        <f aca="false">K5612+L5612+M5612</f>
        <v>1</v>
      </c>
    </row>
    <row r="5613" customFormat="false" ht="15" hidden="false" customHeight="false" outlineLevel="0" collapsed="false">
      <c r="A5613" s="0" t="s">
        <v>10</v>
      </c>
      <c r="B5613" s="0" t="s">
        <v>514</v>
      </c>
      <c r="C5613" s="15" t="n">
        <v>45839</v>
      </c>
      <c r="D5613" s="0" t="n">
        <v>1</v>
      </c>
      <c r="E5613" s="0" t="n">
        <v>0</v>
      </c>
      <c r="F5613" s="0" t="n">
        <v>0</v>
      </c>
      <c r="G5613" s="0" t="n">
        <v>0</v>
      </c>
      <c r="H5613" s="0" t="n">
        <v>0</v>
      </c>
      <c r="I5613" s="0" t="n">
        <v>1</v>
      </c>
      <c r="J5613" s="0" t="n">
        <v>0</v>
      </c>
      <c r="K5613" s="37" t="n">
        <f aca="false">E5613+Inputs!$B$5*F5613</f>
        <v>0</v>
      </c>
      <c r="L5613" s="37" t="n">
        <f aca="false">G5613+Inputs!$B$6*H5613</f>
        <v>0</v>
      </c>
      <c r="M5613" s="37" t="n">
        <f aca="false">I5613+Inputs!$B$7*J5613</f>
        <v>1</v>
      </c>
      <c r="N5613" s="37" t="n">
        <f aca="false">K5613+L5613+M5613</f>
        <v>1</v>
      </c>
    </row>
    <row r="5614" customFormat="false" ht="15" hidden="false" customHeight="false" outlineLevel="0" collapsed="false">
      <c r="A5614" s="0" t="s">
        <v>10</v>
      </c>
      <c r="B5614" s="0" t="s">
        <v>538</v>
      </c>
      <c r="C5614" s="15" t="n">
        <v>44927</v>
      </c>
      <c r="D5614" s="0" t="n">
        <v>1</v>
      </c>
      <c r="E5614" s="0" t="n">
        <v>0</v>
      </c>
      <c r="F5614" s="0" t="n">
        <v>0</v>
      </c>
      <c r="G5614" s="0" t="n">
        <v>0</v>
      </c>
      <c r="H5614" s="0" t="n">
        <v>0</v>
      </c>
      <c r="I5614" s="0" t="n">
        <v>4</v>
      </c>
      <c r="J5614" s="0" t="n">
        <v>0</v>
      </c>
      <c r="K5614" s="37" t="n">
        <f aca="false">E5614+Inputs!$B$5*F5614</f>
        <v>0</v>
      </c>
      <c r="L5614" s="37" t="n">
        <f aca="false">G5614+Inputs!$B$6*H5614</f>
        <v>0</v>
      </c>
      <c r="M5614" s="37" t="n">
        <f aca="false">I5614+Inputs!$B$7*J5614</f>
        <v>4</v>
      </c>
      <c r="N5614" s="37" t="n">
        <f aca="false">K5614+L5614+M5614</f>
        <v>4</v>
      </c>
    </row>
    <row r="5615" customFormat="false" ht="15" hidden="false" customHeight="false" outlineLevel="0" collapsed="false">
      <c r="A5615" s="0" t="s">
        <v>10</v>
      </c>
      <c r="B5615" s="0" t="s">
        <v>538</v>
      </c>
      <c r="C5615" s="15" t="n">
        <v>44958</v>
      </c>
      <c r="D5615" s="0" t="n">
        <v>1</v>
      </c>
      <c r="E5615" s="0" t="n">
        <v>0</v>
      </c>
      <c r="F5615" s="0" t="n">
        <v>0</v>
      </c>
      <c r="G5615" s="0" t="n">
        <v>0</v>
      </c>
      <c r="H5615" s="0" t="n">
        <v>0</v>
      </c>
      <c r="I5615" s="0" t="n">
        <v>2</v>
      </c>
      <c r="J5615" s="0" t="n">
        <v>0</v>
      </c>
      <c r="K5615" s="37" t="n">
        <f aca="false">E5615+Inputs!$B$5*F5615</f>
        <v>0</v>
      </c>
      <c r="L5615" s="37" t="n">
        <f aca="false">G5615+Inputs!$B$6*H5615</f>
        <v>0</v>
      </c>
      <c r="M5615" s="37" t="n">
        <f aca="false">I5615+Inputs!$B$7*J5615</f>
        <v>2</v>
      </c>
      <c r="N5615" s="37" t="n">
        <f aca="false">K5615+L5615+M5615</f>
        <v>2</v>
      </c>
    </row>
    <row r="5616" customFormat="false" ht="15" hidden="false" customHeight="false" outlineLevel="0" collapsed="false">
      <c r="A5616" s="0" t="s">
        <v>10</v>
      </c>
      <c r="B5616" s="0" t="s">
        <v>538</v>
      </c>
      <c r="C5616" s="15" t="n">
        <v>44986</v>
      </c>
      <c r="D5616" s="0" t="n">
        <v>1</v>
      </c>
      <c r="E5616" s="0" t="n">
        <v>0</v>
      </c>
      <c r="F5616" s="0" t="n">
        <v>0</v>
      </c>
      <c r="G5616" s="0" t="n">
        <v>0</v>
      </c>
      <c r="H5616" s="0" t="n">
        <v>0</v>
      </c>
      <c r="I5616" s="0" t="n">
        <v>1</v>
      </c>
      <c r="J5616" s="0" t="n">
        <v>0</v>
      </c>
      <c r="K5616" s="37" t="n">
        <f aca="false">E5616+Inputs!$B$5*F5616</f>
        <v>0</v>
      </c>
      <c r="L5616" s="37" t="n">
        <f aca="false">G5616+Inputs!$B$6*H5616</f>
        <v>0</v>
      </c>
      <c r="M5616" s="37" t="n">
        <f aca="false">I5616+Inputs!$B$7*J5616</f>
        <v>1</v>
      </c>
      <c r="N5616" s="37" t="n">
        <f aca="false">K5616+L5616+M5616</f>
        <v>1</v>
      </c>
    </row>
    <row r="5617" customFormat="false" ht="15" hidden="false" customHeight="false" outlineLevel="0" collapsed="false">
      <c r="A5617" s="0" t="s">
        <v>10</v>
      </c>
      <c r="B5617" s="0" t="s">
        <v>538</v>
      </c>
      <c r="C5617" s="15" t="n">
        <v>45017</v>
      </c>
      <c r="D5617" s="0" t="n">
        <v>1</v>
      </c>
      <c r="E5617" s="0" t="n">
        <v>0</v>
      </c>
      <c r="F5617" s="0" t="n">
        <v>0</v>
      </c>
      <c r="G5617" s="0" t="n">
        <v>0</v>
      </c>
      <c r="H5617" s="0" t="n">
        <v>0</v>
      </c>
      <c r="I5617" s="0" t="n">
        <v>3</v>
      </c>
      <c r="J5617" s="0" t="n">
        <v>0</v>
      </c>
      <c r="K5617" s="37" t="n">
        <f aca="false">E5617+Inputs!$B$5*F5617</f>
        <v>0</v>
      </c>
      <c r="L5617" s="37" t="n">
        <f aca="false">G5617+Inputs!$B$6*H5617</f>
        <v>0</v>
      </c>
      <c r="M5617" s="37" t="n">
        <f aca="false">I5617+Inputs!$B$7*J5617</f>
        <v>3</v>
      </c>
      <c r="N5617" s="37" t="n">
        <f aca="false">K5617+L5617+M5617</f>
        <v>3</v>
      </c>
    </row>
    <row r="5618" customFormat="false" ht="15" hidden="false" customHeight="false" outlineLevel="0" collapsed="false">
      <c r="A5618" s="0" t="s">
        <v>10</v>
      </c>
      <c r="B5618" s="0" t="s">
        <v>538</v>
      </c>
      <c r="C5618" s="15" t="n">
        <v>45047</v>
      </c>
      <c r="D5618" s="0" t="n">
        <v>1</v>
      </c>
      <c r="E5618" s="0" t="n">
        <v>0</v>
      </c>
      <c r="F5618" s="0" t="n">
        <v>0</v>
      </c>
      <c r="G5618" s="0" t="n">
        <v>0</v>
      </c>
      <c r="H5618" s="0" t="n">
        <v>0</v>
      </c>
      <c r="I5618" s="0" t="n">
        <v>2</v>
      </c>
      <c r="J5618" s="0" t="n">
        <v>0</v>
      </c>
      <c r="K5618" s="37" t="n">
        <f aca="false">E5618+Inputs!$B$5*F5618</f>
        <v>0</v>
      </c>
      <c r="L5618" s="37" t="n">
        <f aca="false">G5618+Inputs!$B$6*H5618</f>
        <v>0</v>
      </c>
      <c r="M5618" s="37" t="n">
        <f aca="false">I5618+Inputs!$B$7*J5618</f>
        <v>2</v>
      </c>
      <c r="N5618" s="37" t="n">
        <f aca="false">K5618+L5618+M5618</f>
        <v>2</v>
      </c>
    </row>
    <row r="5619" customFormat="false" ht="15" hidden="false" customHeight="false" outlineLevel="0" collapsed="false">
      <c r="A5619" s="0" t="s">
        <v>10</v>
      </c>
      <c r="B5619" s="0" t="s">
        <v>538</v>
      </c>
      <c r="C5619" s="15" t="n">
        <v>45078</v>
      </c>
      <c r="D5619" s="0" t="n">
        <v>1</v>
      </c>
      <c r="E5619" s="0" t="n">
        <v>0</v>
      </c>
      <c r="F5619" s="0" t="n">
        <v>0</v>
      </c>
      <c r="G5619" s="0" t="n">
        <v>0</v>
      </c>
      <c r="H5619" s="0" t="n">
        <v>0</v>
      </c>
      <c r="I5619" s="0" t="n">
        <v>4</v>
      </c>
      <c r="J5619" s="0" t="n">
        <v>0</v>
      </c>
      <c r="K5619" s="37" t="n">
        <f aca="false">E5619+Inputs!$B$5*F5619</f>
        <v>0</v>
      </c>
      <c r="L5619" s="37" t="n">
        <f aca="false">G5619+Inputs!$B$6*H5619</f>
        <v>0</v>
      </c>
      <c r="M5619" s="37" t="n">
        <f aca="false">I5619+Inputs!$B$7*J5619</f>
        <v>4</v>
      </c>
      <c r="N5619" s="37" t="n">
        <f aca="false">K5619+L5619+M5619</f>
        <v>4</v>
      </c>
    </row>
    <row r="5620" customFormat="false" ht="15" hidden="false" customHeight="false" outlineLevel="0" collapsed="false">
      <c r="A5620" s="0" t="s">
        <v>10</v>
      </c>
      <c r="B5620" s="0" t="s">
        <v>538</v>
      </c>
      <c r="C5620" s="15" t="n">
        <v>45108</v>
      </c>
      <c r="D5620" s="0" t="n">
        <v>1</v>
      </c>
      <c r="E5620" s="0" t="n">
        <v>0</v>
      </c>
      <c r="F5620" s="0" t="n">
        <v>0</v>
      </c>
      <c r="G5620" s="0" t="n">
        <v>0</v>
      </c>
      <c r="H5620" s="0" t="n">
        <v>0</v>
      </c>
      <c r="I5620" s="0" t="n">
        <v>6</v>
      </c>
      <c r="J5620" s="0" t="n">
        <v>0</v>
      </c>
      <c r="K5620" s="37" t="n">
        <f aca="false">E5620+Inputs!$B$5*F5620</f>
        <v>0</v>
      </c>
      <c r="L5620" s="37" t="n">
        <f aca="false">G5620+Inputs!$B$6*H5620</f>
        <v>0</v>
      </c>
      <c r="M5620" s="37" t="n">
        <f aca="false">I5620+Inputs!$B$7*J5620</f>
        <v>6</v>
      </c>
      <c r="N5620" s="37" t="n">
        <f aca="false">K5620+L5620+M5620</f>
        <v>6</v>
      </c>
    </row>
    <row r="5621" customFormat="false" ht="15" hidden="false" customHeight="false" outlineLevel="0" collapsed="false">
      <c r="A5621" s="0" t="s">
        <v>10</v>
      </c>
      <c r="B5621" s="0" t="s">
        <v>538</v>
      </c>
      <c r="C5621" s="15" t="n">
        <v>45139</v>
      </c>
      <c r="D5621" s="0" t="n">
        <v>1</v>
      </c>
      <c r="E5621" s="0" t="n">
        <v>0</v>
      </c>
      <c r="F5621" s="0" t="n">
        <v>0</v>
      </c>
      <c r="G5621" s="0" t="n">
        <v>0</v>
      </c>
      <c r="H5621" s="0" t="n">
        <v>0</v>
      </c>
      <c r="I5621" s="0" t="n">
        <v>6</v>
      </c>
      <c r="J5621" s="0" t="n">
        <v>0</v>
      </c>
      <c r="K5621" s="37" t="n">
        <f aca="false">E5621+Inputs!$B$5*F5621</f>
        <v>0</v>
      </c>
      <c r="L5621" s="37" t="n">
        <f aca="false">G5621+Inputs!$B$6*H5621</f>
        <v>0</v>
      </c>
      <c r="M5621" s="37" t="n">
        <f aca="false">I5621+Inputs!$B$7*J5621</f>
        <v>6</v>
      </c>
      <c r="N5621" s="37" t="n">
        <f aca="false">K5621+L5621+M5621</f>
        <v>6</v>
      </c>
    </row>
    <row r="5622" customFormat="false" ht="15" hidden="false" customHeight="false" outlineLevel="0" collapsed="false">
      <c r="A5622" s="0" t="s">
        <v>10</v>
      </c>
      <c r="B5622" s="0" t="s">
        <v>538</v>
      </c>
      <c r="C5622" s="15" t="n">
        <v>45170</v>
      </c>
      <c r="D5622" s="0" t="n">
        <v>1</v>
      </c>
      <c r="E5622" s="0" t="n">
        <v>0</v>
      </c>
      <c r="F5622" s="0" t="n">
        <v>0</v>
      </c>
      <c r="G5622" s="0" t="n">
        <v>0</v>
      </c>
      <c r="H5622" s="0" t="n">
        <v>0</v>
      </c>
      <c r="I5622" s="0" t="n">
        <v>8</v>
      </c>
      <c r="J5622" s="0" t="n">
        <v>0</v>
      </c>
      <c r="K5622" s="37" t="n">
        <f aca="false">E5622+Inputs!$B$5*F5622</f>
        <v>0</v>
      </c>
      <c r="L5622" s="37" t="n">
        <f aca="false">G5622+Inputs!$B$6*H5622</f>
        <v>0</v>
      </c>
      <c r="M5622" s="37" t="n">
        <f aca="false">I5622+Inputs!$B$7*J5622</f>
        <v>8</v>
      </c>
      <c r="N5622" s="37" t="n">
        <f aca="false">K5622+L5622+M5622</f>
        <v>8</v>
      </c>
    </row>
    <row r="5623" customFormat="false" ht="15" hidden="false" customHeight="false" outlineLevel="0" collapsed="false">
      <c r="A5623" s="0" t="s">
        <v>10</v>
      </c>
      <c r="B5623" s="0" t="s">
        <v>538</v>
      </c>
      <c r="C5623" s="15" t="n">
        <v>45200</v>
      </c>
      <c r="D5623" s="0" t="n">
        <v>1</v>
      </c>
      <c r="E5623" s="0" t="n">
        <v>0</v>
      </c>
      <c r="F5623" s="0" t="n">
        <v>0</v>
      </c>
      <c r="G5623" s="0" t="n">
        <v>0</v>
      </c>
      <c r="H5623" s="0" t="n">
        <v>0</v>
      </c>
      <c r="I5623" s="0" t="n">
        <v>5</v>
      </c>
      <c r="J5623" s="0" t="n">
        <v>0</v>
      </c>
      <c r="K5623" s="37" t="n">
        <f aca="false">E5623+Inputs!$B$5*F5623</f>
        <v>0</v>
      </c>
      <c r="L5623" s="37" t="n">
        <f aca="false">G5623+Inputs!$B$6*H5623</f>
        <v>0</v>
      </c>
      <c r="M5623" s="37" t="n">
        <f aca="false">I5623+Inputs!$B$7*J5623</f>
        <v>5</v>
      </c>
      <c r="N5623" s="37" t="n">
        <f aca="false">K5623+L5623+M5623</f>
        <v>5</v>
      </c>
    </row>
    <row r="5624" customFormat="false" ht="15" hidden="false" customHeight="false" outlineLevel="0" collapsed="false">
      <c r="A5624" s="0" t="s">
        <v>10</v>
      </c>
      <c r="B5624" s="0" t="s">
        <v>538</v>
      </c>
      <c r="C5624" s="15" t="n">
        <v>45231</v>
      </c>
      <c r="D5624" s="0" t="n">
        <v>1</v>
      </c>
      <c r="E5624" s="0" t="n">
        <v>0</v>
      </c>
      <c r="F5624" s="0" t="n">
        <v>0</v>
      </c>
      <c r="G5624" s="0" t="n">
        <v>0</v>
      </c>
      <c r="H5624" s="0" t="n">
        <v>0</v>
      </c>
      <c r="I5624" s="0" t="n">
        <v>10</v>
      </c>
      <c r="J5624" s="0" t="n">
        <v>0</v>
      </c>
      <c r="K5624" s="37" t="n">
        <f aca="false">E5624+Inputs!$B$5*F5624</f>
        <v>0</v>
      </c>
      <c r="L5624" s="37" t="n">
        <f aca="false">G5624+Inputs!$B$6*H5624</f>
        <v>0</v>
      </c>
      <c r="M5624" s="37" t="n">
        <f aca="false">I5624+Inputs!$B$7*J5624</f>
        <v>10</v>
      </c>
      <c r="N5624" s="37" t="n">
        <f aca="false">K5624+L5624+M5624</f>
        <v>10</v>
      </c>
    </row>
    <row r="5625" customFormat="false" ht="15" hidden="false" customHeight="false" outlineLevel="0" collapsed="false">
      <c r="A5625" s="0" t="s">
        <v>10</v>
      </c>
      <c r="B5625" s="0" t="s">
        <v>538</v>
      </c>
      <c r="C5625" s="15" t="n">
        <v>45261</v>
      </c>
      <c r="D5625" s="0" t="n">
        <v>1</v>
      </c>
      <c r="E5625" s="0" t="n">
        <v>0</v>
      </c>
      <c r="F5625" s="0" t="n">
        <v>0</v>
      </c>
      <c r="G5625" s="0" t="n">
        <v>0</v>
      </c>
      <c r="H5625" s="0" t="n">
        <v>0</v>
      </c>
      <c r="I5625" s="0" t="n">
        <v>7</v>
      </c>
      <c r="J5625" s="0" t="n">
        <v>0</v>
      </c>
      <c r="K5625" s="37" t="n">
        <f aca="false">E5625+Inputs!$B$5*F5625</f>
        <v>0</v>
      </c>
      <c r="L5625" s="37" t="n">
        <f aca="false">G5625+Inputs!$B$6*H5625</f>
        <v>0</v>
      </c>
      <c r="M5625" s="37" t="n">
        <f aca="false">I5625+Inputs!$B$7*J5625</f>
        <v>7</v>
      </c>
      <c r="N5625" s="37" t="n">
        <f aca="false">K5625+L5625+M5625</f>
        <v>7</v>
      </c>
    </row>
    <row r="5626" customFormat="false" ht="15" hidden="false" customHeight="false" outlineLevel="0" collapsed="false">
      <c r="A5626" s="0" t="s">
        <v>10</v>
      </c>
      <c r="B5626" s="0" t="s">
        <v>538</v>
      </c>
      <c r="C5626" s="15" t="n">
        <v>45292</v>
      </c>
      <c r="D5626" s="0" t="n">
        <v>1</v>
      </c>
      <c r="E5626" s="0" t="n">
        <v>1</v>
      </c>
      <c r="F5626" s="0" t="n">
        <v>0</v>
      </c>
      <c r="G5626" s="0" t="n">
        <v>0</v>
      </c>
      <c r="H5626" s="0" t="n">
        <v>0</v>
      </c>
      <c r="I5626" s="0" t="n">
        <v>4</v>
      </c>
      <c r="J5626" s="0" t="n">
        <v>0</v>
      </c>
      <c r="K5626" s="37" t="n">
        <f aca="false">E5626+Inputs!$B$5*F5626</f>
        <v>1</v>
      </c>
      <c r="L5626" s="37" t="n">
        <f aca="false">G5626+Inputs!$B$6*H5626</f>
        <v>0</v>
      </c>
      <c r="M5626" s="37" t="n">
        <f aca="false">I5626+Inputs!$B$7*J5626</f>
        <v>4</v>
      </c>
      <c r="N5626" s="37" t="n">
        <f aca="false">K5626+L5626+M5626</f>
        <v>5</v>
      </c>
    </row>
    <row r="5627" customFormat="false" ht="15" hidden="false" customHeight="false" outlineLevel="0" collapsed="false">
      <c r="A5627" s="0" t="s">
        <v>10</v>
      </c>
      <c r="B5627" s="0" t="s">
        <v>538</v>
      </c>
      <c r="C5627" s="15" t="n">
        <v>45323</v>
      </c>
      <c r="D5627" s="0" t="n">
        <v>1</v>
      </c>
      <c r="E5627" s="0" t="n">
        <v>0</v>
      </c>
      <c r="F5627" s="0" t="n">
        <v>0</v>
      </c>
      <c r="G5627" s="0" t="n">
        <v>0</v>
      </c>
      <c r="H5627" s="0" t="n">
        <v>0</v>
      </c>
      <c r="I5627" s="0" t="n">
        <v>7</v>
      </c>
      <c r="J5627" s="0" t="n">
        <v>0</v>
      </c>
      <c r="K5627" s="37" t="n">
        <f aca="false">E5627+Inputs!$B$5*F5627</f>
        <v>0</v>
      </c>
      <c r="L5627" s="37" t="n">
        <f aca="false">G5627+Inputs!$B$6*H5627</f>
        <v>0</v>
      </c>
      <c r="M5627" s="37" t="n">
        <f aca="false">I5627+Inputs!$B$7*J5627</f>
        <v>7</v>
      </c>
      <c r="N5627" s="37" t="n">
        <f aca="false">K5627+L5627+M5627</f>
        <v>7</v>
      </c>
    </row>
    <row r="5628" customFormat="false" ht="15" hidden="false" customHeight="false" outlineLevel="0" collapsed="false">
      <c r="A5628" s="0" t="s">
        <v>10</v>
      </c>
      <c r="B5628" s="0" t="s">
        <v>538</v>
      </c>
      <c r="C5628" s="15" t="n">
        <v>45352</v>
      </c>
      <c r="D5628" s="0" t="n">
        <v>1</v>
      </c>
      <c r="E5628" s="0" t="n">
        <v>0</v>
      </c>
      <c r="F5628" s="0" t="n">
        <v>0</v>
      </c>
      <c r="G5628" s="0" t="n">
        <v>0</v>
      </c>
      <c r="H5628" s="0" t="n">
        <v>0</v>
      </c>
      <c r="I5628" s="0" t="n">
        <v>6</v>
      </c>
      <c r="J5628" s="0" t="n">
        <v>0</v>
      </c>
      <c r="K5628" s="37" t="n">
        <f aca="false">E5628+Inputs!$B$5*F5628</f>
        <v>0</v>
      </c>
      <c r="L5628" s="37" t="n">
        <f aca="false">G5628+Inputs!$B$6*H5628</f>
        <v>0</v>
      </c>
      <c r="M5628" s="37" t="n">
        <f aca="false">I5628+Inputs!$B$7*J5628</f>
        <v>6</v>
      </c>
      <c r="N5628" s="37" t="n">
        <f aca="false">K5628+L5628+M5628</f>
        <v>6</v>
      </c>
    </row>
    <row r="5629" customFormat="false" ht="15" hidden="false" customHeight="false" outlineLevel="0" collapsed="false">
      <c r="A5629" s="0" t="s">
        <v>10</v>
      </c>
      <c r="B5629" s="0" t="s">
        <v>538</v>
      </c>
      <c r="C5629" s="15" t="n">
        <v>45383</v>
      </c>
      <c r="D5629" s="0" t="n">
        <v>1</v>
      </c>
      <c r="E5629" s="0" t="n">
        <v>0</v>
      </c>
      <c r="F5629" s="0" t="n">
        <v>0</v>
      </c>
      <c r="G5629" s="0" t="n">
        <v>0</v>
      </c>
      <c r="H5629" s="0" t="n">
        <v>0</v>
      </c>
      <c r="I5629" s="0" t="n">
        <v>4</v>
      </c>
      <c r="J5629" s="0" t="n">
        <v>0</v>
      </c>
      <c r="K5629" s="37" t="n">
        <f aca="false">E5629+Inputs!$B$5*F5629</f>
        <v>0</v>
      </c>
      <c r="L5629" s="37" t="n">
        <f aca="false">G5629+Inputs!$B$6*H5629</f>
        <v>0</v>
      </c>
      <c r="M5629" s="37" t="n">
        <f aca="false">I5629+Inputs!$B$7*J5629</f>
        <v>4</v>
      </c>
      <c r="N5629" s="37" t="n">
        <f aca="false">K5629+L5629+M5629</f>
        <v>4</v>
      </c>
    </row>
    <row r="5630" customFormat="false" ht="15" hidden="false" customHeight="false" outlineLevel="0" collapsed="false">
      <c r="A5630" s="0" t="s">
        <v>10</v>
      </c>
      <c r="B5630" s="0" t="s">
        <v>538</v>
      </c>
      <c r="C5630" s="15" t="n">
        <v>45413</v>
      </c>
      <c r="D5630" s="0" t="n">
        <v>1</v>
      </c>
      <c r="E5630" s="0" t="n">
        <v>0</v>
      </c>
      <c r="F5630" s="0" t="n">
        <v>0</v>
      </c>
      <c r="G5630" s="0" t="n">
        <v>0</v>
      </c>
      <c r="H5630" s="0" t="n">
        <v>0</v>
      </c>
      <c r="I5630" s="0" t="n">
        <v>7</v>
      </c>
      <c r="J5630" s="0" t="n">
        <v>0</v>
      </c>
      <c r="K5630" s="37" t="n">
        <f aca="false">E5630+Inputs!$B$5*F5630</f>
        <v>0</v>
      </c>
      <c r="L5630" s="37" t="n">
        <f aca="false">G5630+Inputs!$B$6*H5630</f>
        <v>0</v>
      </c>
      <c r="M5630" s="37" t="n">
        <f aca="false">I5630+Inputs!$B$7*J5630</f>
        <v>7</v>
      </c>
      <c r="N5630" s="37" t="n">
        <f aca="false">K5630+L5630+M5630</f>
        <v>7</v>
      </c>
    </row>
    <row r="5631" customFormat="false" ht="15" hidden="false" customHeight="false" outlineLevel="0" collapsed="false">
      <c r="A5631" s="0" t="s">
        <v>10</v>
      </c>
      <c r="B5631" s="0" t="s">
        <v>538</v>
      </c>
      <c r="C5631" s="15" t="n">
        <v>45444</v>
      </c>
      <c r="D5631" s="0" t="n">
        <v>1</v>
      </c>
      <c r="E5631" s="0" t="n">
        <v>0</v>
      </c>
      <c r="F5631" s="0" t="n">
        <v>0</v>
      </c>
      <c r="G5631" s="0" t="n">
        <v>0</v>
      </c>
      <c r="H5631" s="0" t="n">
        <v>0</v>
      </c>
      <c r="I5631" s="0" t="n">
        <v>2</v>
      </c>
      <c r="J5631" s="0" t="n">
        <v>0</v>
      </c>
      <c r="K5631" s="37" t="n">
        <f aca="false">E5631+Inputs!$B$5*F5631</f>
        <v>0</v>
      </c>
      <c r="L5631" s="37" t="n">
        <f aca="false">G5631+Inputs!$B$6*H5631</f>
        <v>0</v>
      </c>
      <c r="M5631" s="37" t="n">
        <f aca="false">I5631+Inputs!$B$7*J5631</f>
        <v>2</v>
      </c>
      <c r="N5631" s="37" t="n">
        <f aca="false">K5631+L5631+M5631</f>
        <v>2</v>
      </c>
    </row>
    <row r="5632" customFormat="false" ht="15" hidden="false" customHeight="false" outlineLevel="0" collapsed="false">
      <c r="A5632" s="0" t="s">
        <v>10</v>
      </c>
      <c r="B5632" s="0" t="s">
        <v>538</v>
      </c>
      <c r="C5632" s="15" t="n">
        <v>45474</v>
      </c>
      <c r="D5632" s="0" t="n">
        <v>1</v>
      </c>
      <c r="E5632" s="0" t="n">
        <v>0</v>
      </c>
      <c r="F5632" s="0" t="n">
        <v>0</v>
      </c>
      <c r="G5632" s="0" t="n">
        <v>0</v>
      </c>
      <c r="H5632" s="0" t="n">
        <v>0</v>
      </c>
      <c r="I5632" s="0" t="n">
        <v>6</v>
      </c>
      <c r="J5632" s="0" t="n">
        <v>0</v>
      </c>
      <c r="K5632" s="37" t="n">
        <f aca="false">E5632+Inputs!$B$5*F5632</f>
        <v>0</v>
      </c>
      <c r="L5632" s="37" t="n">
        <f aca="false">G5632+Inputs!$B$6*H5632</f>
        <v>0</v>
      </c>
      <c r="M5632" s="37" t="n">
        <f aca="false">I5632+Inputs!$B$7*J5632</f>
        <v>6</v>
      </c>
      <c r="N5632" s="37" t="n">
        <f aca="false">K5632+L5632+M5632</f>
        <v>6</v>
      </c>
    </row>
    <row r="5633" customFormat="false" ht="15" hidden="false" customHeight="false" outlineLevel="0" collapsed="false">
      <c r="A5633" s="0" t="s">
        <v>10</v>
      </c>
      <c r="B5633" s="0" t="s">
        <v>538</v>
      </c>
      <c r="C5633" s="15" t="n">
        <v>45505</v>
      </c>
      <c r="D5633" s="0" t="n">
        <v>1</v>
      </c>
      <c r="E5633" s="0" t="n">
        <v>0</v>
      </c>
      <c r="F5633" s="0" t="n">
        <v>0</v>
      </c>
      <c r="G5633" s="0" t="n">
        <v>0</v>
      </c>
      <c r="H5633" s="0" t="n">
        <v>0</v>
      </c>
      <c r="I5633" s="0" t="n">
        <v>9</v>
      </c>
      <c r="J5633" s="0" t="n">
        <v>0</v>
      </c>
      <c r="K5633" s="37" t="n">
        <f aca="false">E5633+Inputs!$B$5*F5633</f>
        <v>0</v>
      </c>
      <c r="L5633" s="37" t="n">
        <f aca="false">G5633+Inputs!$B$6*H5633</f>
        <v>0</v>
      </c>
      <c r="M5633" s="37" t="n">
        <f aca="false">I5633+Inputs!$B$7*J5633</f>
        <v>9</v>
      </c>
      <c r="N5633" s="37" t="n">
        <f aca="false">K5633+L5633+M5633</f>
        <v>9</v>
      </c>
    </row>
    <row r="5634" customFormat="false" ht="15" hidden="false" customHeight="false" outlineLevel="0" collapsed="false">
      <c r="A5634" s="0" t="s">
        <v>10</v>
      </c>
      <c r="B5634" s="0" t="s">
        <v>538</v>
      </c>
      <c r="C5634" s="15" t="n">
        <v>45536</v>
      </c>
      <c r="D5634" s="0" t="n">
        <v>1</v>
      </c>
      <c r="E5634" s="0" t="n">
        <v>0</v>
      </c>
      <c r="F5634" s="0" t="n">
        <v>0</v>
      </c>
      <c r="G5634" s="0" t="n">
        <v>0</v>
      </c>
      <c r="H5634" s="0" t="n">
        <v>0</v>
      </c>
      <c r="I5634" s="0" t="n">
        <v>3</v>
      </c>
      <c r="J5634" s="0" t="n">
        <v>0</v>
      </c>
      <c r="K5634" s="37" t="n">
        <f aca="false">E5634+Inputs!$B$5*F5634</f>
        <v>0</v>
      </c>
      <c r="L5634" s="37" t="n">
        <f aca="false">G5634+Inputs!$B$6*H5634</f>
        <v>0</v>
      </c>
      <c r="M5634" s="37" t="n">
        <f aca="false">I5634+Inputs!$B$7*J5634</f>
        <v>3</v>
      </c>
      <c r="N5634" s="37" t="n">
        <f aca="false">K5634+L5634+M5634</f>
        <v>3</v>
      </c>
    </row>
    <row r="5635" customFormat="false" ht="15" hidden="false" customHeight="false" outlineLevel="0" collapsed="false">
      <c r="A5635" s="0" t="s">
        <v>10</v>
      </c>
      <c r="B5635" s="0" t="s">
        <v>538</v>
      </c>
      <c r="C5635" s="15" t="n">
        <v>45566</v>
      </c>
      <c r="D5635" s="0" t="n">
        <v>1</v>
      </c>
      <c r="E5635" s="0" t="n">
        <v>0</v>
      </c>
      <c r="F5635" s="0" t="n">
        <v>0</v>
      </c>
      <c r="G5635" s="0" t="n">
        <v>0</v>
      </c>
      <c r="H5635" s="0" t="n">
        <v>0</v>
      </c>
      <c r="I5635" s="0" t="n">
        <v>5</v>
      </c>
      <c r="J5635" s="0" t="n">
        <v>0</v>
      </c>
      <c r="K5635" s="37" t="n">
        <f aca="false">E5635+Inputs!$B$5*F5635</f>
        <v>0</v>
      </c>
      <c r="L5635" s="37" t="n">
        <f aca="false">G5635+Inputs!$B$6*H5635</f>
        <v>0</v>
      </c>
      <c r="M5635" s="37" t="n">
        <f aca="false">I5635+Inputs!$B$7*J5635</f>
        <v>5</v>
      </c>
      <c r="N5635" s="37" t="n">
        <f aca="false">K5635+L5635+M5635</f>
        <v>5</v>
      </c>
    </row>
    <row r="5636" customFormat="false" ht="15" hidden="false" customHeight="false" outlineLevel="0" collapsed="false">
      <c r="A5636" s="0" t="s">
        <v>10</v>
      </c>
      <c r="B5636" s="0" t="s">
        <v>538</v>
      </c>
      <c r="C5636" s="15" t="n">
        <v>45597</v>
      </c>
      <c r="D5636" s="0" t="n">
        <v>1</v>
      </c>
      <c r="E5636" s="0" t="n">
        <v>0</v>
      </c>
      <c r="F5636" s="0" t="n">
        <v>0</v>
      </c>
      <c r="G5636" s="0" t="n">
        <v>0</v>
      </c>
      <c r="H5636" s="0" t="n">
        <v>0</v>
      </c>
      <c r="I5636" s="0" t="n">
        <v>3</v>
      </c>
      <c r="J5636" s="0" t="n">
        <v>0</v>
      </c>
      <c r="K5636" s="37" t="n">
        <f aca="false">E5636+Inputs!$B$5*F5636</f>
        <v>0</v>
      </c>
      <c r="L5636" s="37" t="n">
        <f aca="false">G5636+Inputs!$B$6*H5636</f>
        <v>0</v>
      </c>
      <c r="M5636" s="37" t="n">
        <f aca="false">I5636+Inputs!$B$7*J5636</f>
        <v>3</v>
      </c>
      <c r="N5636" s="37" t="n">
        <f aca="false">K5636+L5636+M5636</f>
        <v>3</v>
      </c>
    </row>
    <row r="5637" customFormat="false" ht="15" hidden="false" customHeight="false" outlineLevel="0" collapsed="false">
      <c r="A5637" s="0" t="s">
        <v>10</v>
      </c>
      <c r="B5637" s="0" t="s">
        <v>538</v>
      </c>
      <c r="C5637" s="15" t="n">
        <v>45627</v>
      </c>
      <c r="D5637" s="0" t="n">
        <v>1</v>
      </c>
      <c r="E5637" s="0" t="n">
        <v>0</v>
      </c>
      <c r="F5637" s="0" t="n">
        <v>0</v>
      </c>
      <c r="G5637" s="0" t="n">
        <v>0</v>
      </c>
      <c r="H5637" s="0" t="n">
        <v>0</v>
      </c>
      <c r="I5637" s="0" t="n">
        <v>6</v>
      </c>
      <c r="J5637" s="0" t="n">
        <v>0</v>
      </c>
      <c r="K5637" s="37" t="n">
        <f aca="false">E5637+Inputs!$B$5*F5637</f>
        <v>0</v>
      </c>
      <c r="L5637" s="37" t="n">
        <f aca="false">G5637+Inputs!$B$6*H5637</f>
        <v>0</v>
      </c>
      <c r="M5637" s="37" t="n">
        <f aca="false">I5637+Inputs!$B$7*J5637</f>
        <v>6</v>
      </c>
      <c r="N5637" s="37" t="n">
        <f aca="false">K5637+L5637+M5637</f>
        <v>6</v>
      </c>
    </row>
    <row r="5638" customFormat="false" ht="15" hidden="false" customHeight="false" outlineLevel="0" collapsed="false">
      <c r="A5638" s="0" t="s">
        <v>10</v>
      </c>
      <c r="B5638" s="0" t="s">
        <v>538</v>
      </c>
      <c r="C5638" s="15" t="n">
        <v>45658</v>
      </c>
      <c r="D5638" s="0" t="n">
        <v>1</v>
      </c>
      <c r="E5638" s="0" t="n">
        <v>1</v>
      </c>
      <c r="F5638" s="0" t="n">
        <v>0</v>
      </c>
      <c r="G5638" s="0" t="n">
        <v>0</v>
      </c>
      <c r="H5638" s="0" t="n">
        <v>0</v>
      </c>
      <c r="I5638" s="0" t="n">
        <v>3</v>
      </c>
      <c r="J5638" s="0" t="n">
        <v>0</v>
      </c>
      <c r="K5638" s="37" t="n">
        <f aca="false">E5638+Inputs!$B$5*F5638</f>
        <v>1</v>
      </c>
      <c r="L5638" s="37" t="n">
        <f aca="false">G5638+Inputs!$B$6*H5638</f>
        <v>0</v>
      </c>
      <c r="M5638" s="37" t="n">
        <f aca="false">I5638+Inputs!$B$7*J5638</f>
        <v>3</v>
      </c>
      <c r="N5638" s="37" t="n">
        <f aca="false">K5638+L5638+M5638</f>
        <v>4</v>
      </c>
    </row>
    <row r="5639" customFormat="false" ht="15" hidden="false" customHeight="false" outlineLevel="0" collapsed="false">
      <c r="A5639" s="0" t="s">
        <v>10</v>
      </c>
      <c r="B5639" s="0" t="s">
        <v>538</v>
      </c>
      <c r="C5639" s="15" t="n">
        <v>45689</v>
      </c>
      <c r="D5639" s="0" t="n">
        <v>1</v>
      </c>
      <c r="E5639" s="0" t="n">
        <v>0</v>
      </c>
      <c r="F5639" s="0" t="n">
        <v>0</v>
      </c>
      <c r="G5639" s="0" t="n">
        <v>0</v>
      </c>
      <c r="H5639" s="0" t="n">
        <v>0</v>
      </c>
      <c r="I5639" s="0" t="n">
        <v>3</v>
      </c>
      <c r="J5639" s="0" t="n">
        <v>0</v>
      </c>
      <c r="K5639" s="37" t="n">
        <f aca="false">E5639+Inputs!$B$5*F5639</f>
        <v>0</v>
      </c>
      <c r="L5639" s="37" t="n">
        <f aca="false">G5639+Inputs!$B$6*H5639</f>
        <v>0</v>
      </c>
      <c r="M5639" s="37" t="n">
        <f aca="false">I5639+Inputs!$B$7*J5639</f>
        <v>3</v>
      </c>
      <c r="N5639" s="37" t="n">
        <f aca="false">K5639+L5639+M5639</f>
        <v>3</v>
      </c>
    </row>
    <row r="5640" customFormat="false" ht="15" hidden="false" customHeight="false" outlineLevel="0" collapsed="false">
      <c r="A5640" s="0" t="s">
        <v>10</v>
      </c>
      <c r="B5640" s="0" t="s">
        <v>538</v>
      </c>
      <c r="C5640" s="15" t="n">
        <v>45717</v>
      </c>
      <c r="D5640" s="0" t="n">
        <v>1</v>
      </c>
      <c r="E5640" s="0" t="n">
        <v>0</v>
      </c>
      <c r="F5640" s="0" t="n">
        <v>0</v>
      </c>
      <c r="G5640" s="0" t="n">
        <v>0</v>
      </c>
      <c r="H5640" s="0" t="n">
        <v>0</v>
      </c>
      <c r="I5640" s="0" t="n">
        <v>4</v>
      </c>
      <c r="J5640" s="0" t="n">
        <v>0</v>
      </c>
      <c r="K5640" s="37" t="n">
        <f aca="false">E5640+Inputs!$B$5*F5640</f>
        <v>0</v>
      </c>
      <c r="L5640" s="37" t="n">
        <f aca="false">G5640+Inputs!$B$6*H5640</f>
        <v>0</v>
      </c>
      <c r="M5640" s="37" t="n">
        <f aca="false">I5640+Inputs!$B$7*J5640</f>
        <v>4</v>
      </c>
      <c r="N5640" s="37" t="n">
        <f aca="false">K5640+L5640+M5640</f>
        <v>4</v>
      </c>
    </row>
    <row r="5641" customFormat="false" ht="15" hidden="false" customHeight="false" outlineLevel="0" collapsed="false">
      <c r="A5641" s="0" t="s">
        <v>10</v>
      </c>
      <c r="B5641" s="0" t="s">
        <v>538</v>
      </c>
      <c r="C5641" s="15" t="n">
        <v>45748</v>
      </c>
      <c r="D5641" s="0" t="n">
        <v>1</v>
      </c>
      <c r="E5641" s="0" t="n">
        <v>0</v>
      </c>
      <c r="F5641" s="0" t="n">
        <v>0</v>
      </c>
      <c r="G5641" s="0" t="n">
        <v>0</v>
      </c>
      <c r="H5641" s="0" t="n">
        <v>0</v>
      </c>
      <c r="I5641" s="0" t="n">
        <v>5</v>
      </c>
      <c r="J5641" s="0" t="n">
        <v>0</v>
      </c>
      <c r="K5641" s="37" t="n">
        <f aca="false">E5641+Inputs!$B$5*F5641</f>
        <v>0</v>
      </c>
      <c r="L5641" s="37" t="n">
        <f aca="false">G5641+Inputs!$B$6*H5641</f>
        <v>0</v>
      </c>
      <c r="M5641" s="37" t="n">
        <f aca="false">I5641+Inputs!$B$7*J5641</f>
        <v>5</v>
      </c>
      <c r="N5641" s="37" t="n">
        <f aca="false">K5641+L5641+M5641</f>
        <v>5</v>
      </c>
    </row>
    <row r="5642" customFormat="false" ht="15" hidden="false" customHeight="false" outlineLevel="0" collapsed="false">
      <c r="A5642" s="0" t="s">
        <v>10</v>
      </c>
      <c r="B5642" s="0" t="s">
        <v>538</v>
      </c>
      <c r="C5642" s="15" t="n">
        <v>45778</v>
      </c>
      <c r="D5642" s="0" t="n">
        <v>1</v>
      </c>
      <c r="E5642" s="0" t="n">
        <v>0</v>
      </c>
      <c r="F5642" s="0" t="n">
        <v>0</v>
      </c>
      <c r="G5642" s="0" t="n">
        <v>0</v>
      </c>
      <c r="H5642" s="0" t="n">
        <v>0</v>
      </c>
      <c r="I5642" s="0" t="n">
        <v>4</v>
      </c>
      <c r="J5642" s="0" t="n">
        <v>0</v>
      </c>
      <c r="K5642" s="37" t="n">
        <f aca="false">E5642+Inputs!$B$5*F5642</f>
        <v>0</v>
      </c>
      <c r="L5642" s="37" t="n">
        <f aca="false">G5642+Inputs!$B$6*H5642</f>
        <v>0</v>
      </c>
      <c r="M5642" s="37" t="n">
        <f aca="false">I5642+Inputs!$B$7*J5642</f>
        <v>4</v>
      </c>
      <c r="N5642" s="37" t="n">
        <f aca="false">K5642+L5642+M5642</f>
        <v>4</v>
      </c>
    </row>
    <row r="5643" customFormat="false" ht="15" hidden="false" customHeight="false" outlineLevel="0" collapsed="false">
      <c r="A5643" s="0" t="s">
        <v>10</v>
      </c>
      <c r="B5643" s="0" t="s">
        <v>538</v>
      </c>
      <c r="C5643" s="15" t="n">
        <v>45809</v>
      </c>
      <c r="D5643" s="0" t="n">
        <v>1</v>
      </c>
      <c r="E5643" s="0" t="n">
        <v>0</v>
      </c>
      <c r="F5643" s="0" t="n">
        <v>0</v>
      </c>
      <c r="G5643" s="0" t="n">
        <v>0</v>
      </c>
      <c r="H5643" s="0" t="n">
        <v>0</v>
      </c>
      <c r="I5643" s="0" t="n">
        <v>3</v>
      </c>
      <c r="J5643" s="0" t="n">
        <v>0</v>
      </c>
      <c r="K5643" s="37" t="n">
        <f aca="false">E5643+Inputs!$B$5*F5643</f>
        <v>0</v>
      </c>
      <c r="L5643" s="37" t="n">
        <f aca="false">G5643+Inputs!$B$6*H5643</f>
        <v>0</v>
      </c>
      <c r="M5643" s="37" t="n">
        <f aca="false">I5643+Inputs!$B$7*J5643</f>
        <v>3</v>
      </c>
      <c r="N5643" s="37" t="n">
        <f aca="false">K5643+L5643+M5643</f>
        <v>3</v>
      </c>
    </row>
    <row r="5644" customFormat="false" ht="15" hidden="false" customHeight="false" outlineLevel="0" collapsed="false">
      <c r="A5644" s="0" t="s">
        <v>10</v>
      </c>
      <c r="B5644" s="0" t="s">
        <v>538</v>
      </c>
      <c r="C5644" s="15" t="n">
        <v>45839</v>
      </c>
      <c r="D5644" s="0" t="n">
        <v>1</v>
      </c>
      <c r="E5644" s="0" t="n">
        <v>0</v>
      </c>
      <c r="F5644" s="0" t="n">
        <v>0</v>
      </c>
      <c r="G5644" s="0" t="n">
        <v>0</v>
      </c>
      <c r="H5644" s="0" t="n">
        <v>0</v>
      </c>
      <c r="I5644" s="0" t="n">
        <v>2</v>
      </c>
      <c r="J5644" s="0" t="n">
        <v>0</v>
      </c>
      <c r="K5644" s="37" t="n">
        <f aca="false">E5644+Inputs!$B$5*F5644</f>
        <v>0</v>
      </c>
      <c r="L5644" s="37" t="n">
        <f aca="false">G5644+Inputs!$B$6*H5644</f>
        <v>0</v>
      </c>
      <c r="M5644" s="37" t="n">
        <f aca="false">I5644+Inputs!$B$7*J5644</f>
        <v>2</v>
      </c>
      <c r="N5644" s="37" t="n">
        <f aca="false">K5644+L5644+M5644</f>
        <v>2</v>
      </c>
    </row>
    <row r="5645" customFormat="false" ht="15" hidden="false" customHeight="false" outlineLevel="0" collapsed="false">
      <c r="A5645" s="0" t="s">
        <v>10</v>
      </c>
      <c r="B5645" s="0" t="s">
        <v>538</v>
      </c>
      <c r="C5645" s="15" t="n">
        <v>45870</v>
      </c>
      <c r="D5645" s="0" t="n">
        <v>1</v>
      </c>
      <c r="E5645" s="0" t="n">
        <v>0</v>
      </c>
      <c r="F5645" s="0" t="n">
        <v>0</v>
      </c>
      <c r="G5645" s="0" t="n">
        <v>0</v>
      </c>
      <c r="H5645" s="0" t="n">
        <v>0</v>
      </c>
      <c r="I5645" s="0" t="n">
        <v>6</v>
      </c>
      <c r="J5645" s="0" t="n">
        <v>0</v>
      </c>
      <c r="K5645" s="37" t="n">
        <f aca="false">E5645+Inputs!$B$5*F5645</f>
        <v>0</v>
      </c>
      <c r="L5645" s="37" t="n">
        <f aca="false">G5645+Inputs!$B$6*H5645</f>
        <v>0</v>
      </c>
      <c r="M5645" s="37" t="n">
        <f aca="false">I5645+Inputs!$B$7*J5645</f>
        <v>6</v>
      </c>
      <c r="N5645" s="37" t="n">
        <f aca="false">K5645+L5645+M5645</f>
        <v>6</v>
      </c>
    </row>
    <row r="5646" customFormat="false" ht="15" hidden="false" customHeight="false" outlineLevel="0" collapsed="false">
      <c r="A5646" s="0" t="s">
        <v>10</v>
      </c>
      <c r="B5646" s="0" t="s">
        <v>538</v>
      </c>
      <c r="C5646" s="15" t="n">
        <v>45901</v>
      </c>
      <c r="D5646" s="0" t="n">
        <v>1</v>
      </c>
      <c r="E5646" s="0" t="n">
        <v>0</v>
      </c>
      <c r="F5646" s="0" t="n">
        <v>0</v>
      </c>
      <c r="G5646" s="0" t="n">
        <v>0</v>
      </c>
      <c r="H5646" s="0" t="n">
        <v>0</v>
      </c>
      <c r="I5646" s="0" t="n">
        <v>1</v>
      </c>
      <c r="J5646" s="0" t="n">
        <v>0</v>
      </c>
      <c r="K5646" s="37" t="n">
        <f aca="false">E5646+Inputs!$B$5*F5646</f>
        <v>0</v>
      </c>
      <c r="L5646" s="37" t="n">
        <f aca="false">G5646+Inputs!$B$6*H5646</f>
        <v>0</v>
      </c>
      <c r="M5646" s="37" t="n">
        <f aca="false">I5646+Inputs!$B$7*J5646</f>
        <v>1</v>
      </c>
      <c r="N5646" s="37" t="n">
        <f aca="false">K5646+L5646+M5646</f>
        <v>1</v>
      </c>
    </row>
    <row r="5647" customFormat="false" ht="15" hidden="false" customHeight="false" outlineLevel="0" collapsed="false">
      <c r="A5647" s="0" t="s">
        <v>10</v>
      </c>
      <c r="B5647" s="0" t="s">
        <v>538</v>
      </c>
      <c r="C5647" s="15" t="n">
        <v>45931</v>
      </c>
      <c r="D5647" s="0" t="n">
        <v>1</v>
      </c>
      <c r="E5647" s="0" t="n">
        <v>0</v>
      </c>
      <c r="F5647" s="0" t="n">
        <v>0</v>
      </c>
      <c r="G5647" s="0" t="n">
        <v>0</v>
      </c>
      <c r="H5647" s="0" t="n">
        <v>0</v>
      </c>
      <c r="I5647" s="0" t="n">
        <v>6</v>
      </c>
      <c r="J5647" s="0" t="n">
        <v>0</v>
      </c>
      <c r="K5647" s="37" t="n">
        <f aca="false">E5647+Inputs!$B$5*F5647</f>
        <v>0</v>
      </c>
      <c r="L5647" s="37" t="n">
        <f aca="false">G5647+Inputs!$B$6*H5647</f>
        <v>0</v>
      </c>
      <c r="M5647" s="37" t="n">
        <f aca="false">I5647+Inputs!$B$7*J5647</f>
        <v>6</v>
      </c>
      <c r="N5647" s="37" t="n">
        <f aca="false">K5647+L5647+M5647</f>
        <v>6</v>
      </c>
    </row>
    <row r="5648" customFormat="false" ht="15" hidden="false" customHeight="false" outlineLevel="0" collapsed="false">
      <c r="A5648" s="0" t="s">
        <v>10</v>
      </c>
      <c r="B5648" s="0" t="s">
        <v>538</v>
      </c>
      <c r="C5648" s="15" t="n">
        <v>45962</v>
      </c>
      <c r="D5648" s="0" t="n">
        <v>1</v>
      </c>
      <c r="E5648" s="0" t="n">
        <v>0</v>
      </c>
      <c r="F5648" s="0" t="n">
        <v>0</v>
      </c>
      <c r="G5648" s="0" t="n">
        <v>0</v>
      </c>
      <c r="H5648" s="0" t="n">
        <v>0</v>
      </c>
      <c r="I5648" s="0" t="n">
        <v>5</v>
      </c>
      <c r="J5648" s="0" t="n">
        <v>0</v>
      </c>
      <c r="K5648" s="37" t="n">
        <f aca="false">E5648+Inputs!$B$5*F5648</f>
        <v>0</v>
      </c>
      <c r="L5648" s="37" t="n">
        <f aca="false">G5648+Inputs!$B$6*H5648</f>
        <v>0</v>
      </c>
      <c r="M5648" s="37" t="n">
        <f aca="false">I5648+Inputs!$B$7*J5648</f>
        <v>5</v>
      </c>
      <c r="N5648" s="37" t="n">
        <f aca="false">K5648+L5648+M5648</f>
        <v>5</v>
      </c>
    </row>
    <row r="5649" customFormat="false" ht="15" hidden="false" customHeight="false" outlineLevel="0" collapsed="false">
      <c r="A5649" s="0" t="s">
        <v>10</v>
      </c>
      <c r="B5649" s="0" t="s">
        <v>538</v>
      </c>
      <c r="C5649" s="15" t="n">
        <v>45992</v>
      </c>
      <c r="D5649" s="0" t="n">
        <v>1</v>
      </c>
      <c r="E5649" s="0" t="n">
        <v>0</v>
      </c>
      <c r="F5649" s="0" t="n">
        <v>0</v>
      </c>
      <c r="G5649" s="0" t="n">
        <v>0</v>
      </c>
      <c r="H5649" s="0" t="n">
        <v>0</v>
      </c>
      <c r="I5649" s="0" t="n">
        <v>8</v>
      </c>
      <c r="J5649" s="0" t="n">
        <v>0</v>
      </c>
      <c r="K5649" s="37" t="n">
        <f aca="false">E5649+Inputs!$B$5*F5649</f>
        <v>0</v>
      </c>
      <c r="L5649" s="37" t="n">
        <f aca="false">G5649+Inputs!$B$6*H5649</f>
        <v>0</v>
      </c>
      <c r="M5649" s="37" t="n">
        <f aca="false">I5649+Inputs!$B$7*J5649</f>
        <v>8</v>
      </c>
      <c r="N5649" s="37" t="n">
        <f aca="false">K5649+L5649+M5649</f>
        <v>8</v>
      </c>
    </row>
    <row r="5650" customFormat="false" ht="15" hidden="false" customHeight="false" outlineLevel="0" collapsed="false">
      <c r="A5650" s="0" t="s">
        <v>10</v>
      </c>
      <c r="B5650" s="0" t="s">
        <v>538</v>
      </c>
      <c r="C5650" s="15" t="n">
        <v>46023</v>
      </c>
      <c r="D5650" s="0" t="n">
        <v>1</v>
      </c>
      <c r="E5650" s="0" t="n">
        <v>0</v>
      </c>
      <c r="F5650" s="0" t="n">
        <v>0</v>
      </c>
      <c r="G5650" s="0" t="n">
        <v>0</v>
      </c>
      <c r="H5650" s="0" t="n">
        <v>0</v>
      </c>
      <c r="I5650" s="0" t="n">
        <v>1</v>
      </c>
      <c r="J5650" s="0" t="n">
        <v>0</v>
      </c>
      <c r="K5650" s="37" t="n">
        <f aca="false">E5650+Inputs!$B$5*F5650</f>
        <v>0</v>
      </c>
      <c r="L5650" s="37" t="n">
        <f aca="false">G5650+Inputs!$B$6*H5650</f>
        <v>0</v>
      </c>
      <c r="M5650" s="37" t="n">
        <f aca="false">I5650+Inputs!$B$7*J5650</f>
        <v>1</v>
      </c>
      <c r="N5650" s="37" t="n">
        <f aca="false">K5650+L5650+M5650</f>
        <v>1</v>
      </c>
    </row>
    <row r="5651" customFormat="false" ht="15" hidden="false" customHeight="false" outlineLevel="0" collapsed="false">
      <c r="A5651" s="0" t="s">
        <v>10</v>
      </c>
      <c r="B5651" s="0" t="s">
        <v>538</v>
      </c>
      <c r="C5651" s="15" t="n">
        <v>46054</v>
      </c>
      <c r="D5651" s="0" t="n">
        <v>1</v>
      </c>
      <c r="E5651" s="0" t="n">
        <v>0</v>
      </c>
      <c r="F5651" s="0" t="n">
        <v>0</v>
      </c>
      <c r="G5651" s="0" t="n">
        <v>0</v>
      </c>
      <c r="H5651" s="0" t="n">
        <v>0</v>
      </c>
      <c r="I5651" s="0" t="n">
        <v>2</v>
      </c>
      <c r="J5651" s="0" t="n">
        <v>0</v>
      </c>
      <c r="K5651" s="37" t="n">
        <f aca="false">E5651+Inputs!$B$5*F5651</f>
        <v>0</v>
      </c>
      <c r="L5651" s="37" t="n">
        <f aca="false">G5651+Inputs!$B$6*H5651</f>
        <v>0</v>
      </c>
      <c r="M5651" s="37" t="n">
        <f aca="false">I5651+Inputs!$B$7*J5651</f>
        <v>2</v>
      </c>
      <c r="N5651" s="37" t="n">
        <f aca="false">K5651+L5651+M5651</f>
        <v>2</v>
      </c>
    </row>
    <row r="5652" customFormat="false" ht="15" hidden="false" customHeight="false" outlineLevel="0" collapsed="false">
      <c r="A5652" s="0" t="s">
        <v>10</v>
      </c>
      <c r="B5652" s="0" t="s">
        <v>538</v>
      </c>
      <c r="C5652" s="15" t="n">
        <v>46082</v>
      </c>
      <c r="D5652" s="0" t="n">
        <v>1</v>
      </c>
      <c r="E5652" s="0" t="n">
        <v>1</v>
      </c>
      <c r="F5652" s="0" t="n">
        <v>0</v>
      </c>
      <c r="G5652" s="0" t="n">
        <v>0</v>
      </c>
      <c r="H5652" s="0" t="n">
        <v>0</v>
      </c>
      <c r="I5652" s="0" t="n">
        <v>5</v>
      </c>
      <c r="J5652" s="0" t="n">
        <v>0</v>
      </c>
      <c r="K5652" s="37" t="n">
        <f aca="false">E5652+Inputs!$B$5*F5652</f>
        <v>1</v>
      </c>
      <c r="L5652" s="37" t="n">
        <f aca="false">G5652+Inputs!$B$6*H5652</f>
        <v>0</v>
      </c>
      <c r="M5652" s="37" t="n">
        <f aca="false">I5652+Inputs!$B$7*J5652</f>
        <v>5</v>
      </c>
      <c r="N5652" s="37" t="n">
        <f aca="false">K5652+L5652+M5652</f>
        <v>6</v>
      </c>
    </row>
    <row r="5653" customFormat="false" ht="15" hidden="false" customHeight="false" outlineLevel="0" collapsed="false">
      <c r="A5653" s="0" t="s">
        <v>10</v>
      </c>
      <c r="B5653" s="0" t="s">
        <v>538</v>
      </c>
      <c r="C5653" s="15" t="n">
        <v>46113</v>
      </c>
      <c r="D5653" s="0" t="n">
        <v>1</v>
      </c>
      <c r="E5653" s="0" t="n">
        <v>0</v>
      </c>
      <c r="F5653" s="0" t="n">
        <v>0</v>
      </c>
      <c r="G5653" s="0" t="n">
        <v>0</v>
      </c>
      <c r="H5653" s="0" t="n">
        <v>0</v>
      </c>
      <c r="I5653" s="0" t="n">
        <v>10</v>
      </c>
      <c r="J5653" s="0" t="n">
        <v>0</v>
      </c>
      <c r="K5653" s="37" t="n">
        <f aca="false">E5653+Inputs!$B$5*F5653</f>
        <v>0</v>
      </c>
      <c r="L5653" s="37" t="n">
        <f aca="false">G5653+Inputs!$B$6*H5653</f>
        <v>0</v>
      </c>
      <c r="M5653" s="37" t="n">
        <f aca="false">I5653+Inputs!$B$7*J5653</f>
        <v>10</v>
      </c>
      <c r="N5653" s="37" t="n">
        <f aca="false">K5653+L5653+M5653</f>
        <v>10</v>
      </c>
    </row>
    <row r="5654" customFormat="false" ht="15" hidden="false" customHeight="false" outlineLevel="0" collapsed="false">
      <c r="A5654" s="0" t="s">
        <v>10</v>
      </c>
      <c r="B5654" s="0" t="s">
        <v>538</v>
      </c>
      <c r="C5654" s="15" t="n">
        <v>46143</v>
      </c>
      <c r="D5654" s="0" t="n">
        <v>1</v>
      </c>
      <c r="E5654" s="0" t="n">
        <v>0</v>
      </c>
      <c r="F5654" s="0" t="n">
        <v>0</v>
      </c>
      <c r="G5654" s="0" t="n">
        <v>0</v>
      </c>
      <c r="H5654" s="0" t="n">
        <v>0</v>
      </c>
      <c r="I5654" s="0" t="n">
        <v>2</v>
      </c>
      <c r="J5654" s="0" t="n">
        <v>0</v>
      </c>
      <c r="K5654" s="37" t="n">
        <f aca="false">E5654+Inputs!$B$5*F5654</f>
        <v>0</v>
      </c>
      <c r="L5654" s="37" t="n">
        <f aca="false">G5654+Inputs!$B$6*H5654</f>
        <v>0</v>
      </c>
      <c r="M5654" s="37" t="n">
        <f aca="false">I5654+Inputs!$B$7*J5654</f>
        <v>2</v>
      </c>
      <c r="N5654" s="37" t="n">
        <f aca="false">K5654+L5654+M5654</f>
        <v>2</v>
      </c>
    </row>
    <row r="5655" customFormat="false" ht="15" hidden="false" customHeight="false" outlineLevel="0" collapsed="false">
      <c r="A5655" s="0" t="s">
        <v>10</v>
      </c>
      <c r="B5655" s="0" t="s">
        <v>538</v>
      </c>
      <c r="C5655" s="15" t="n">
        <v>46174</v>
      </c>
      <c r="D5655" s="0" t="n">
        <v>1</v>
      </c>
      <c r="E5655" s="0" t="n">
        <v>0</v>
      </c>
      <c r="F5655" s="0" t="n">
        <v>0</v>
      </c>
      <c r="G5655" s="0" t="n">
        <v>0</v>
      </c>
      <c r="H5655" s="0" t="n">
        <v>0</v>
      </c>
      <c r="I5655" s="0" t="n">
        <v>9</v>
      </c>
      <c r="J5655" s="0" t="n">
        <v>0</v>
      </c>
      <c r="K5655" s="37" t="n">
        <f aca="false">E5655+Inputs!$B$5*F5655</f>
        <v>0</v>
      </c>
      <c r="L5655" s="37" t="n">
        <f aca="false">G5655+Inputs!$B$6*H5655</f>
        <v>0</v>
      </c>
      <c r="M5655" s="37" t="n">
        <f aca="false">I5655+Inputs!$B$7*J5655</f>
        <v>9</v>
      </c>
      <c r="N5655" s="37" t="n">
        <f aca="false">K5655+L5655+M5655</f>
        <v>9</v>
      </c>
    </row>
    <row r="5656" customFormat="false" ht="15" hidden="false" customHeight="false" outlineLevel="0" collapsed="false">
      <c r="A5656" s="0" t="s">
        <v>10</v>
      </c>
      <c r="B5656" s="0" t="s">
        <v>538</v>
      </c>
      <c r="C5656" s="15" t="n">
        <v>46204</v>
      </c>
      <c r="D5656" s="0" t="n">
        <v>1</v>
      </c>
      <c r="E5656" s="0" t="n">
        <v>0</v>
      </c>
      <c r="F5656" s="0" t="n">
        <v>0</v>
      </c>
      <c r="G5656" s="0" t="n">
        <v>0</v>
      </c>
      <c r="H5656" s="0" t="n">
        <v>0</v>
      </c>
      <c r="I5656" s="0" t="n">
        <v>5</v>
      </c>
      <c r="J5656" s="0" t="n">
        <v>0</v>
      </c>
      <c r="K5656" s="37" t="n">
        <f aca="false">E5656+Inputs!$B$5*F5656</f>
        <v>0</v>
      </c>
      <c r="L5656" s="37" t="n">
        <f aca="false">G5656+Inputs!$B$6*H5656</f>
        <v>0</v>
      </c>
      <c r="M5656" s="37" t="n">
        <f aca="false">I5656+Inputs!$B$7*J5656</f>
        <v>5</v>
      </c>
      <c r="N5656" s="37" t="n">
        <f aca="false">K5656+L5656+M5656</f>
        <v>5</v>
      </c>
    </row>
    <row r="5657" customFormat="false" ht="15" hidden="false" customHeight="false" outlineLevel="0" collapsed="false">
      <c r="A5657" s="0" t="s">
        <v>10</v>
      </c>
      <c r="B5657" s="0" t="s">
        <v>538</v>
      </c>
      <c r="C5657" s="15" t="n">
        <v>46235</v>
      </c>
      <c r="D5657" s="0" t="n">
        <v>1</v>
      </c>
      <c r="E5657" s="0" t="n">
        <v>0</v>
      </c>
      <c r="F5657" s="0" t="n">
        <v>0</v>
      </c>
      <c r="G5657" s="0" t="n">
        <v>0</v>
      </c>
      <c r="H5657" s="0" t="n">
        <v>0</v>
      </c>
      <c r="I5657" s="0" t="n">
        <v>6</v>
      </c>
      <c r="J5657" s="0" t="n">
        <v>0</v>
      </c>
      <c r="K5657" s="37" t="n">
        <f aca="false">E5657+Inputs!$B$5*F5657</f>
        <v>0</v>
      </c>
      <c r="L5657" s="37" t="n">
        <f aca="false">G5657+Inputs!$B$6*H5657</f>
        <v>0</v>
      </c>
      <c r="M5657" s="37" t="n">
        <f aca="false">I5657+Inputs!$B$7*J5657</f>
        <v>6</v>
      </c>
      <c r="N5657" s="37" t="n">
        <f aca="false">K5657+L5657+M5657</f>
        <v>6</v>
      </c>
    </row>
    <row r="5658" customFormat="false" ht="15" hidden="false" customHeight="false" outlineLevel="0" collapsed="false">
      <c r="A5658" s="0" t="s">
        <v>10</v>
      </c>
      <c r="B5658" s="0" t="s">
        <v>551</v>
      </c>
      <c r="C5658" s="15" t="n">
        <v>44927</v>
      </c>
      <c r="D5658" s="0" t="n">
        <v>3</v>
      </c>
      <c r="E5658" s="0" t="n">
        <v>0</v>
      </c>
      <c r="F5658" s="0" t="n">
        <v>0</v>
      </c>
      <c r="G5658" s="0" t="n">
        <v>0</v>
      </c>
      <c r="H5658" s="0" t="n">
        <v>0</v>
      </c>
      <c r="I5658" s="0" t="n">
        <v>22</v>
      </c>
      <c r="J5658" s="0" t="n">
        <v>0</v>
      </c>
      <c r="K5658" s="37" t="n">
        <f aca="false">E5658+Inputs!$B$5*F5658</f>
        <v>0</v>
      </c>
      <c r="L5658" s="37" t="n">
        <f aca="false">G5658+Inputs!$B$6*H5658</f>
        <v>0</v>
      </c>
      <c r="M5658" s="37" t="n">
        <f aca="false">I5658+Inputs!$B$7*J5658</f>
        <v>22</v>
      </c>
      <c r="N5658" s="37" t="n">
        <f aca="false">K5658+L5658+M5658</f>
        <v>22</v>
      </c>
    </row>
    <row r="5659" customFormat="false" ht="15" hidden="false" customHeight="false" outlineLevel="0" collapsed="false">
      <c r="A5659" s="0" t="s">
        <v>10</v>
      </c>
      <c r="B5659" s="0" t="s">
        <v>551</v>
      </c>
      <c r="C5659" s="15" t="n">
        <v>44958</v>
      </c>
      <c r="D5659" s="0" t="n">
        <v>3</v>
      </c>
      <c r="E5659" s="0" t="n">
        <v>0</v>
      </c>
      <c r="F5659" s="0" t="n">
        <v>0</v>
      </c>
      <c r="G5659" s="0" t="n">
        <v>0</v>
      </c>
      <c r="H5659" s="0" t="n">
        <v>0</v>
      </c>
      <c r="I5659" s="0" t="n">
        <v>18</v>
      </c>
      <c r="J5659" s="0" t="n">
        <v>0</v>
      </c>
      <c r="K5659" s="37" t="n">
        <f aca="false">E5659+Inputs!$B$5*F5659</f>
        <v>0</v>
      </c>
      <c r="L5659" s="37" t="n">
        <f aca="false">G5659+Inputs!$B$6*H5659</f>
        <v>0</v>
      </c>
      <c r="M5659" s="37" t="n">
        <f aca="false">I5659+Inputs!$B$7*J5659</f>
        <v>18</v>
      </c>
      <c r="N5659" s="37" t="n">
        <f aca="false">K5659+L5659+M5659</f>
        <v>18</v>
      </c>
    </row>
    <row r="5660" customFormat="false" ht="15" hidden="false" customHeight="false" outlineLevel="0" collapsed="false">
      <c r="A5660" s="0" t="s">
        <v>10</v>
      </c>
      <c r="B5660" s="0" t="s">
        <v>551</v>
      </c>
      <c r="C5660" s="15" t="n">
        <v>44986</v>
      </c>
      <c r="D5660" s="0" t="n">
        <v>3</v>
      </c>
      <c r="E5660" s="0" t="n">
        <v>0</v>
      </c>
      <c r="F5660" s="0" t="n">
        <v>0</v>
      </c>
      <c r="G5660" s="0" t="n">
        <v>0</v>
      </c>
      <c r="H5660" s="0" t="n">
        <v>0</v>
      </c>
      <c r="I5660" s="0" t="n">
        <v>26</v>
      </c>
      <c r="J5660" s="0" t="n">
        <v>0</v>
      </c>
      <c r="K5660" s="37" t="n">
        <f aca="false">E5660+Inputs!$B$5*F5660</f>
        <v>0</v>
      </c>
      <c r="L5660" s="37" t="n">
        <f aca="false">G5660+Inputs!$B$6*H5660</f>
        <v>0</v>
      </c>
      <c r="M5660" s="37" t="n">
        <f aca="false">I5660+Inputs!$B$7*J5660</f>
        <v>26</v>
      </c>
      <c r="N5660" s="37" t="n">
        <f aca="false">K5660+L5660+M5660</f>
        <v>26</v>
      </c>
    </row>
    <row r="5661" customFormat="false" ht="15" hidden="false" customHeight="false" outlineLevel="0" collapsed="false">
      <c r="A5661" s="0" t="s">
        <v>10</v>
      </c>
      <c r="B5661" s="0" t="s">
        <v>551</v>
      </c>
      <c r="C5661" s="15" t="n">
        <v>45017</v>
      </c>
      <c r="D5661" s="0" t="n">
        <v>3</v>
      </c>
      <c r="E5661" s="0" t="n">
        <v>0</v>
      </c>
      <c r="F5661" s="0" t="n">
        <v>0</v>
      </c>
      <c r="G5661" s="0" t="n">
        <v>0</v>
      </c>
      <c r="H5661" s="0" t="n">
        <v>0</v>
      </c>
      <c r="I5661" s="0" t="n">
        <v>19</v>
      </c>
      <c r="J5661" s="0" t="n">
        <v>0</v>
      </c>
      <c r="K5661" s="37" t="n">
        <f aca="false">E5661+Inputs!$B$5*F5661</f>
        <v>0</v>
      </c>
      <c r="L5661" s="37" t="n">
        <f aca="false">G5661+Inputs!$B$6*H5661</f>
        <v>0</v>
      </c>
      <c r="M5661" s="37" t="n">
        <f aca="false">I5661+Inputs!$B$7*J5661</f>
        <v>19</v>
      </c>
      <c r="N5661" s="37" t="n">
        <f aca="false">K5661+L5661+M5661</f>
        <v>19</v>
      </c>
    </row>
    <row r="5662" customFormat="false" ht="15" hidden="false" customHeight="false" outlineLevel="0" collapsed="false">
      <c r="A5662" s="0" t="s">
        <v>10</v>
      </c>
      <c r="B5662" s="0" t="s">
        <v>551</v>
      </c>
      <c r="C5662" s="15" t="n">
        <v>45047</v>
      </c>
      <c r="D5662" s="0" t="n">
        <v>3</v>
      </c>
      <c r="E5662" s="0" t="n">
        <v>0</v>
      </c>
      <c r="F5662" s="0" t="n">
        <v>0</v>
      </c>
      <c r="G5662" s="0" t="n">
        <v>0</v>
      </c>
      <c r="H5662" s="0" t="n">
        <v>0</v>
      </c>
      <c r="I5662" s="0" t="n">
        <v>15</v>
      </c>
      <c r="J5662" s="0" t="n">
        <v>0</v>
      </c>
      <c r="K5662" s="37" t="n">
        <f aca="false">E5662+Inputs!$B$5*F5662</f>
        <v>0</v>
      </c>
      <c r="L5662" s="37" t="n">
        <f aca="false">G5662+Inputs!$B$6*H5662</f>
        <v>0</v>
      </c>
      <c r="M5662" s="37" t="n">
        <f aca="false">I5662+Inputs!$B$7*J5662</f>
        <v>15</v>
      </c>
      <c r="N5662" s="37" t="n">
        <f aca="false">K5662+L5662+M5662</f>
        <v>15</v>
      </c>
    </row>
    <row r="5663" customFormat="false" ht="15" hidden="false" customHeight="false" outlineLevel="0" collapsed="false">
      <c r="A5663" s="0" t="s">
        <v>10</v>
      </c>
      <c r="B5663" s="0" t="s">
        <v>551</v>
      </c>
      <c r="C5663" s="15" t="n">
        <v>45078</v>
      </c>
      <c r="D5663" s="0" t="n">
        <v>3</v>
      </c>
      <c r="E5663" s="0" t="n">
        <v>0</v>
      </c>
      <c r="F5663" s="0" t="n">
        <v>0</v>
      </c>
      <c r="G5663" s="0" t="n">
        <v>0</v>
      </c>
      <c r="H5663" s="0" t="n">
        <v>0</v>
      </c>
      <c r="I5663" s="0" t="n">
        <v>29</v>
      </c>
      <c r="J5663" s="0" t="n">
        <v>0</v>
      </c>
      <c r="K5663" s="37" t="n">
        <f aca="false">E5663+Inputs!$B$5*F5663</f>
        <v>0</v>
      </c>
      <c r="L5663" s="37" t="n">
        <f aca="false">G5663+Inputs!$B$6*H5663</f>
        <v>0</v>
      </c>
      <c r="M5663" s="37" t="n">
        <f aca="false">I5663+Inputs!$B$7*J5663</f>
        <v>29</v>
      </c>
      <c r="N5663" s="37" t="n">
        <f aca="false">K5663+L5663+M5663</f>
        <v>29</v>
      </c>
    </row>
    <row r="5664" customFormat="false" ht="15" hidden="false" customHeight="false" outlineLevel="0" collapsed="false">
      <c r="A5664" s="0" t="s">
        <v>10</v>
      </c>
      <c r="B5664" s="0" t="s">
        <v>551</v>
      </c>
      <c r="C5664" s="15" t="n">
        <v>45108</v>
      </c>
      <c r="D5664" s="0" t="n">
        <v>3</v>
      </c>
      <c r="E5664" s="0" t="n">
        <v>0</v>
      </c>
      <c r="F5664" s="0" t="n">
        <v>0</v>
      </c>
      <c r="G5664" s="0" t="n">
        <v>0</v>
      </c>
      <c r="H5664" s="0" t="n">
        <v>0</v>
      </c>
      <c r="I5664" s="0" t="n">
        <v>14</v>
      </c>
      <c r="J5664" s="0" t="n">
        <v>0</v>
      </c>
      <c r="K5664" s="37" t="n">
        <f aca="false">E5664+Inputs!$B$5*F5664</f>
        <v>0</v>
      </c>
      <c r="L5664" s="37" t="n">
        <f aca="false">G5664+Inputs!$B$6*H5664</f>
        <v>0</v>
      </c>
      <c r="M5664" s="37" t="n">
        <f aca="false">I5664+Inputs!$B$7*J5664</f>
        <v>14</v>
      </c>
      <c r="N5664" s="37" t="n">
        <f aca="false">K5664+L5664+M5664</f>
        <v>14</v>
      </c>
    </row>
    <row r="5665" customFormat="false" ht="15" hidden="false" customHeight="false" outlineLevel="0" collapsed="false">
      <c r="A5665" s="0" t="s">
        <v>10</v>
      </c>
      <c r="B5665" s="0" t="s">
        <v>551</v>
      </c>
      <c r="C5665" s="15" t="n">
        <v>45139</v>
      </c>
      <c r="D5665" s="0" t="n">
        <v>3</v>
      </c>
      <c r="E5665" s="0" t="n">
        <v>0</v>
      </c>
      <c r="F5665" s="0" t="n">
        <v>0</v>
      </c>
      <c r="G5665" s="0" t="n">
        <v>0</v>
      </c>
      <c r="H5665" s="0" t="n">
        <v>0</v>
      </c>
      <c r="I5665" s="0" t="n">
        <v>28</v>
      </c>
      <c r="J5665" s="0" t="n">
        <v>0</v>
      </c>
      <c r="K5665" s="37" t="n">
        <f aca="false">E5665+Inputs!$B$5*F5665</f>
        <v>0</v>
      </c>
      <c r="L5665" s="37" t="n">
        <f aca="false">G5665+Inputs!$B$6*H5665</f>
        <v>0</v>
      </c>
      <c r="M5665" s="37" t="n">
        <f aca="false">I5665+Inputs!$B$7*J5665</f>
        <v>28</v>
      </c>
      <c r="N5665" s="37" t="n">
        <f aca="false">K5665+L5665+M5665</f>
        <v>28</v>
      </c>
    </row>
    <row r="5666" customFormat="false" ht="15" hidden="false" customHeight="false" outlineLevel="0" collapsed="false">
      <c r="A5666" s="0" t="s">
        <v>10</v>
      </c>
      <c r="B5666" s="0" t="s">
        <v>551</v>
      </c>
      <c r="C5666" s="15" t="n">
        <v>45170</v>
      </c>
      <c r="D5666" s="0" t="n">
        <v>3</v>
      </c>
      <c r="E5666" s="0" t="n">
        <v>0</v>
      </c>
      <c r="F5666" s="0" t="n">
        <v>0</v>
      </c>
      <c r="G5666" s="0" t="n">
        <v>0</v>
      </c>
      <c r="H5666" s="0" t="n">
        <v>0</v>
      </c>
      <c r="I5666" s="0" t="n">
        <v>24</v>
      </c>
      <c r="J5666" s="0" t="n">
        <v>0</v>
      </c>
      <c r="K5666" s="37" t="n">
        <f aca="false">E5666+Inputs!$B$5*F5666</f>
        <v>0</v>
      </c>
      <c r="L5666" s="37" t="n">
        <f aca="false">G5666+Inputs!$B$6*H5666</f>
        <v>0</v>
      </c>
      <c r="M5666" s="37" t="n">
        <f aca="false">I5666+Inputs!$B$7*J5666</f>
        <v>24</v>
      </c>
      <c r="N5666" s="37" t="n">
        <f aca="false">K5666+L5666+M5666</f>
        <v>24</v>
      </c>
    </row>
    <row r="5667" customFormat="false" ht="15" hidden="false" customHeight="false" outlineLevel="0" collapsed="false">
      <c r="A5667" s="0" t="s">
        <v>10</v>
      </c>
      <c r="B5667" s="0" t="s">
        <v>551</v>
      </c>
      <c r="C5667" s="15" t="n">
        <v>45200</v>
      </c>
      <c r="D5667" s="0" t="n">
        <v>3</v>
      </c>
      <c r="E5667" s="0" t="n">
        <v>0</v>
      </c>
      <c r="F5667" s="0" t="n">
        <v>0</v>
      </c>
      <c r="G5667" s="0" t="n">
        <v>0</v>
      </c>
      <c r="H5667" s="0" t="n">
        <v>0</v>
      </c>
      <c r="I5667" s="0" t="n">
        <v>32</v>
      </c>
      <c r="J5667" s="0" t="n">
        <v>0</v>
      </c>
      <c r="K5667" s="37" t="n">
        <f aca="false">E5667+Inputs!$B$5*F5667</f>
        <v>0</v>
      </c>
      <c r="L5667" s="37" t="n">
        <f aca="false">G5667+Inputs!$B$6*H5667</f>
        <v>0</v>
      </c>
      <c r="M5667" s="37" t="n">
        <f aca="false">I5667+Inputs!$B$7*J5667</f>
        <v>32</v>
      </c>
      <c r="N5667" s="37" t="n">
        <f aca="false">K5667+L5667+M5667</f>
        <v>32</v>
      </c>
    </row>
    <row r="5668" customFormat="false" ht="15" hidden="false" customHeight="false" outlineLevel="0" collapsed="false">
      <c r="A5668" s="0" t="s">
        <v>10</v>
      </c>
      <c r="B5668" s="0" t="s">
        <v>551</v>
      </c>
      <c r="C5668" s="15" t="n">
        <v>45231</v>
      </c>
      <c r="D5668" s="0" t="n">
        <v>3</v>
      </c>
      <c r="E5668" s="0" t="n">
        <v>2</v>
      </c>
      <c r="F5668" s="0" t="n">
        <v>0</v>
      </c>
      <c r="G5668" s="0" t="n">
        <v>0</v>
      </c>
      <c r="H5668" s="0" t="n">
        <v>0</v>
      </c>
      <c r="I5668" s="0" t="n">
        <v>33</v>
      </c>
      <c r="J5668" s="0" t="n">
        <v>0</v>
      </c>
      <c r="K5668" s="37" t="n">
        <f aca="false">E5668+Inputs!$B$5*F5668</f>
        <v>2</v>
      </c>
      <c r="L5668" s="37" t="n">
        <f aca="false">G5668+Inputs!$B$6*H5668</f>
        <v>0</v>
      </c>
      <c r="M5668" s="37" t="n">
        <f aca="false">I5668+Inputs!$B$7*J5668</f>
        <v>33</v>
      </c>
      <c r="N5668" s="37" t="n">
        <f aca="false">K5668+L5668+M5668</f>
        <v>35</v>
      </c>
    </row>
    <row r="5669" customFormat="false" ht="15" hidden="false" customHeight="false" outlineLevel="0" collapsed="false">
      <c r="A5669" s="0" t="s">
        <v>10</v>
      </c>
      <c r="B5669" s="0" t="s">
        <v>551</v>
      </c>
      <c r="C5669" s="15" t="n">
        <v>45261</v>
      </c>
      <c r="D5669" s="0" t="n">
        <v>3</v>
      </c>
      <c r="E5669" s="0" t="n">
        <v>0</v>
      </c>
      <c r="F5669" s="0" t="n">
        <v>0</v>
      </c>
      <c r="G5669" s="0" t="n">
        <v>0</v>
      </c>
      <c r="H5669" s="0" t="n">
        <v>0</v>
      </c>
      <c r="I5669" s="0" t="n">
        <v>21</v>
      </c>
      <c r="J5669" s="0" t="n">
        <v>0</v>
      </c>
      <c r="K5669" s="37" t="n">
        <f aca="false">E5669+Inputs!$B$5*F5669</f>
        <v>0</v>
      </c>
      <c r="L5669" s="37" t="n">
        <f aca="false">G5669+Inputs!$B$6*H5669</f>
        <v>0</v>
      </c>
      <c r="M5669" s="37" t="n">
        <f aca="false">I5669+Inputs!$B$7*J5669</f>
        <v>21</v>
      </c>
      <c r="N5669" s="37" t="n">
        <f aca="false">K5669+L5669+M5669</f>
        <v>21</v>
      </c>
    </row>
    <row r="5670" customFormat="false" ht="15" hidden="false" customHeight="false" outlineLevel="0" collapsed="false">
      <c r="A5670" s="0" t="s">
        <v>10</v>
      </c>
      <c r="B5670" s="0" t="s">
        <v>551</v>
      </c>
      <c r="C5670" s="15" t="n">
        <v>45292</v>
      </c>
      <c r="D5670" s="0" t="n">
        <v>3</v>
      </c>
      <c r="E5670" s="0" t="n">
        <v>0</v>
      </c>
      <c r="F5670" s="0" t="n">
        <v>0</v>
      </c>
      <c r="G5670" s="0" t="n">
        <v>0</v>
      </c>
      <c r="H5670" s="0" t="n">
        <v>0</v>
      </c>
      <c r="I5670" s="0" t="n">
        <v>20</v>
      </c>
      <c r="J5670" s="0" t="n">
        <v>0</v>
      </c>
      <c r="K5670" s="37" t="n">
        <f aca="false">E5670+Inputs!$B$5*F5670</f>
        <v>0</v>
      </c>
      <c r="L5670" s="37" t="n">
        <f aca="false">G5670+Inputs!$B$6*H5670</f>
        <v>0</v>
      </c>
      <c r="M5670" s="37" t="n">
        <f aca="false">I5670+Inputs!$B$7*J5670</f>
        <v>20</v>
      </c>
      <c r="N5670" s="37" t="n">
        <f aca="false">K5670+L5670+M5670</f>
        <v>20</v>
      </c>
    </row>
    <row r="5671" customFormat="false" ht="15" hidden="false" customHeight="false" outlineLevel="0" collapsed="false">
      <c r="A5671" s="0" t="s">
        <v>10</v>
      </c>
      <c r="B5671" s="0" t="s">
        <v>551</v>
      </c>
      <c r="C5671" s="15" t="n">
        <v>45323</v>
      </c>
      <c r="D5671" s="0" t="n">
        <v>3</v>
      </c>
      <c r="E5671" s="0" t="n">
        <v>1</v>
      </c>
      <c r="F5671" s="0" t="n">
        <v>0</v>
      </c>
      <c r="G5671" s="0" t="n">
        <v>0</v>
      </c>
      <c r="H5671" s="0" t="n">
        <v>0</v>
      </c>
      <c r="I5671" s="0" t="n">
        <v>15</v>
      </c>
      <c r="J5671" s="0" t="n">
        <v>0</v>
      </c>
      <c r="K5671" s="37" t="n">
        <f aca="false">E5671+Inputs!$B$5*F5671</f>
        <v>1</v>
      </c>
      <c r="L5671" s="37" t="n">
        <f aca="false">G5671+Inputs!$B$6*H5671</f>
        <v>0</v>
      </c>
      <c r="M5671" s="37" t="n">
        <f aca="false">I5671+Inputs!$B$7*J5671</f>
        <v>15</v>
      </c>
      <c r="N5671" s="37" t="n">
        <f aca="false">K5671+L5671+M5671</f>
        <v>16</v>
      </c>
    </row>
    <row r="5672" customFormat="false" ht="15" hidden="false" customHeight="false" outlineLevel="0" collapsed="false">
      <c r="A5672" s="0" t="s">
        <v>10</v>
      </c>
      <c r="B5672" s="0" t="s">
        <v>551</v>
      </c>
      <c r="C5672" s="15" t="n">
        <v>45352</v>
      </c>
      <c r="D5672" s="0" t="n">
        <v>3</v>
      </c>
      <c r="E5672" s="0" t="n">
        <v>0</v>
      </c>
      <c r="F5672" s="0" t="n">
        <v>0</v>
      </c>
      <c r="G5672" s="0" t="n">
        <v>0</v>
      </c>
      <c r="H5672" s="0" t="n">
        <v>0</v>
      </c>
      <c r="I5672" s="0" t="n">
        <v>27</v>
      </c>
      <c r="J5672" s="0" t="n">
        <v>0</v>
      </c>
      <c r="K5672" s="37" t="n">
        <f aca="false">E5672+Inputs!$B$5*F5672</f>
        <v>0</v>
      </c>
      <c r="L5672" s="37" t="n">
        <f aca="false">G5672+Inputs!$B$6*H5672</f>
        <v>0</v>
      </c>
      <c r="M5672" s="37" t="n">
        <f aca="false">I5672+Inputs!$B$7*J5672</f>
        <v>27</v>
      </c>
      <c r="N5672" s="37" t="n">
        <f aca="false">K5672+L5672+M5672</f>
        <v>27</v>
      </c>
    </row>
    <row r="5673" customFormat="false" ht="15" hidden="false" customHeight="false" outlineLevel="0" collapsed="false">
      <c r="A5673" s="0" t="s">
        <v>10</v>
      </c>
      <c r="B5673" s="0" t="s">
        <v>551</v>
      </c>
      <c r="C5673" s="15" t="n">
        <v>45383</v>
      </c>
      <c r="D5673" s="0" t="n">
        <v>3</v>
      </c>
      <c r="E5673" s="0" t="n">
        <v>0</v>
      </c>
      <c r="F5673" s="0" t="n">
        <v>0</v>
      </c>
      <c r="G5673" s="0" t="n">
        <v>0</v>
      </c>
      <c r="H5673" s="0" t="n">
        <v>0</v>
      </c>
      <c r="I5673" s="0" t="n">
        <v>20</v>
      </c>
      <c r="J5673" s="0" t="n">
        <v>0</v>
      </c>
      <c r="K5673" s="37" t="n">
        <f aca="false">E5673+Inputs!$B$5*F5673</f>
        <v>0</v>
      </c>
      <c r="L5673" s="37" t="n">
        <f aca="false">G5673+Inputs!$B$6*H5673</f>
        <v>0</v>
      </c>
      <c r="M5673" s="37" t="n">
        <f aca="false">I5673+Inputs!$B$7*J5673</f>
        <v>20</v>
      </c>
      <c r="N5673" s="37" t="n">
        <f aca="false">K5673+L5673+M5673</f>
        <v>20</v>
      </c>
    </row>
    <row r="5674" customFormat="false" ht="15" hidden="false" customHeight="false" outlineLevel="0" collapsed="false">
      <c r="A5674" s="0" t="s">
        <v>10</v>
      </c>
      <c r="B5674" s="0" t="s">
        <v>551</v>
      </c>
      <c r="C5674" s="15" t="n">
        <v>45413</v>
      </c>
      <c r="D5674" s="0" t="n">
        <v>3</v>
      </c>
      <c r="E5674" s="0" t="n">
        <v>0</v>
      </c>
      <c r="F5674" s="0" t="n">
        <v>0</v>
      </c>
      <c r="G5674" s="0" t="n">
        <v>0</v>
      </c>
      <c r="H5674" s="0" t="n">
        <v>0</v>
      </c>
      <c r="I5674" s="0" t="n">
        <v>29</v>
      </c>
      <c r="J5674" s="0" t="n">
        <v>0</v>
      </c>
      <c r="K5674" s="37" t="n">
        <f aca="false">E5674+Inputs!$B$5*F5674</f>
        <v>0</v>
      </c>
      <c r="L5674" s="37" t="n">
        <f aca="false">G5674+Inputs!$B$6*H5674</f>
        <v>0</v>
      </c>
      <c r="M5674" s="37" t="n">
        <f aca="false">I5674+Inputs!$B$7*J5674</f>
        <v>29</v>
      </c>
      <c r="N5674" s="37" t="n">
        <f aca="false">K5674+L5674+M5674</f>
        <v>29</v>
      </c>
    </row>
    <row r="5675" customFormat="false" ht="15" hidden="false" customHeight="false" outlineLevel="0" collapsed="false">
      <c r="A5675" s="0" t="s">
        <v>10</v>
      </c>
      <c r="B5675" s="0" t="s">
        <v>551</v>
      </c>
      <c r="C5675" s="15" t="n">
        <v>45444</v>
      </c>
      <c r="D5675" s="0" t="n">
        <v>3</v>
      </c>
      <c r="E5675" s="0" t="n">
        <v>0</v>
      </c>
      <c r="F5675" s="0" t="n">
        <v>0</v>
      </c>
      <c r="G5675" s="0" t="n">
        <v>0</v>
      </c>
      <c r="H5675" s="0" t="n">
        <v>0</v>
      </c>
      <c r="I5675" s="0" t="n">
        <v>21</v>
      </c>
      <c r="J5675" s="0" t="n">
        <v>0</v>
      </c>
      <c r="K5675" s="37" t="n">
        <f aca="false">E5675+Inputs!$B$5*F5675</f>
        <v>0</v>
      </c>
      <c r="L5675" s="37" t="n">
        <f aca="false">G5675+Inputs!$B$6*H5675</f>
        <v>0</v>
      </c>
      <c r="M5675" s="37" t="n">
        <f aca="false">I5675+Inputs!$B$7*J5675</f>
        <v>21</v>
      </c>
      <c r="N5675" s="37" t="n">
        <f aca="false">K5675+L5675+M5675</f>
        <v>21</v>
      </c>
    </row>
    <row r="5676" customFormat="false" ht="15" hidden="false" customHeight="false" outlineLevel="0" collapsed="false">
      <c r="A5676" s="0" t="s">
        <v>10</v>
      </c>
      <c r="B5676" s="0" t="s">
        <v>551</v>
      </c>
      <c r="C5676" s="15" t="n">
        <v>45474</v>
      </c>
      <c r="D5676" s="0" t="n">
        <v>3</v>
      </c>
      <c r="E5676" s="0" t="n">
        <v>0</v>
      </c>
      <c r="F5676" s="0" t="n">
        <v>0</v>
      </c>
      <c r="G5676" s="0" t="n">
        <v>0</v>
      </c>
      <c r="H5676" s="0" t="n">
        <v>0</v>
      </c>
      <c r="I5676" s="0" t="n">
        <v>25</v>
      </c>
      <c r="J5676" s="0" t="n">
        <v>0</v>
      </c>
      <c r="K5676" s="37" t="n">
        <f aca="false">E5676+Inputs!$B$5*F5676</f>
        <v>0</v>
      </c>
      <c r="L5676" s="37" t="n">
        <f aca="false">G5676+Inputs!$B$6*H5676</f>
        <v>0</v>
      </c>
      <c r="M5676" s="37" t="n">
        <f aca="false">I5676+Inputs!$B$7*J5676</f>
        <v>25</v>
      </c>
      <c r="N5676" s="37" t="n">
        <f aca="false">K5676+L5676+M5676</f>
        <v>25</v>
      </c>
    </row>
    <row r="5677" customFormat="false" ht="15" hidden="false" customHeight="false" outlineLevel="0" collapsed="false">
      <c r="A5677" s="0" t="s">
        <v>10</v>
      </c>
      <c r="B5677" s="0" t="s">
        <v>551</v>
      </c>
      <c r="C5677" s="15" t="n">
        <v>45505</v>
      </c>
      <c r="D5677" s="0" t="n">
        <v>3</v>
      </c>
      <c r="E5677" s="0" t="n">
        <v>0</v>
      </c>
      <c r="F5677" s="0" t="n">
        <v>0</v>
      </c>
      <c r="G5677" s="0" t="n">
        <v>0</v>
      </c>
      <c r="H5677" s="0" t="n">
        <v>0</v>
      </c>
      <c r="I5677" s="0" t="n">
        <v>30</v>
      </c>
      <c r="J5677" s="0" t="n">
        <v>0</v>
      </c>
      <c r="K5677" s="37" t="n">
        <f aca="false">E5677+Inputs!$B$5*F5677</f>
        <v>0</v>
      </c>
      <c r="L5677" s="37" t="n">
        <f aca="false">G5677+Inputs!$B$6*H5677</f>
        <v>0</v>
      </c>
      <c r="M5677" s="37" t="n">
        <f aca="false">I5677+Inputs!$B$7*J5677</f>
        <v>30</v>
      </c>
      <c r="N5677" s="37" t="n">
        <f aca="false">K5677+L5677+M5677</f>
        <v>30</v>
      </c>
    </row>
    <row r="5678" customFormat="false" ht="15" hidden="false" customHeight="false" outlineLevel="0" collapsed="false">
      <c r="A5678" s="0" t="s">
        <v>10</v>
      </c>
      <c r="B5678" s="0" t="s">
        <v>551</v>
      </c>
      <c r="C5678" s="15" t="n">
        <v>45536</v>
      </c>
      <c r="D5678" s="0" t="n">
        <v>3</v>
      </c>
      <c r="E5678" s="0" t="n">
        <v>0</v>
      </c>
      <c r="F5678" s="0" t="n">
        <v>0</v>
      </c>
      <c r="G5678" s="0" t="n">
        <v>0</v>
      </c>
      <c r="H5678" s="0" t="n">
        <v>0</v>
      </c>
      <c r="I5678" s="0" t="n">
        <v>26</v>
      </c>
      <c r="J5678" s="0" t="n">
        <v>0</v>
      </c>
      <c r="K5678" s="37" t="n">
        <f aca="false">E5678+Inputs!$B$5*F5678</f>
        <v>0</v>
      </c>
      <c r="L5678" s="37" t="n">
        <f aca="false">G5678+Inputs!$B$6*H5678</f>
        <v>0</v>
      </c>
      <c r="M5678" s="37" t="n">
        <f aca="false">I5678+Inputs!$B$7*J5678</f>
        <v>26</v>
      </c>
      <c r="N5678" s="37" t="n">
        <f aca="false">K5678+L5678+M5678</f>
        <v>26</v>
      </c>
    </row>
    <row r="5679" customFormat="false" ht="15" hidden="false" customHeight="false" outlineLevel="0" collapsed="false">
      <c r="A5679" s="0" t="s">
        <v>10</v>
      </c>
      <c r="B5679" s="0" t="s">
        <v>551</v>
      </c>
      <c r="C5679" s="15" t="n">
        <v>45566</v>
      </c>
      <c r="D5679" s="0" t="n">
        <v>3</v>
      </c>
      <c r="E5679" s="0" t="n">
        <v>0</v>
      </c>
      <c r="F5679" s="0" t="n">
        <v>0</v>
      </c>
      <c r="G5679" s="0" t="n">
        <v>0</v>
      </c>
      <c r="H5679" s="0" t="n">
        <v>0</v>
      </c>
      <c r="I5679" s="0" t="n">
        <v>22</v>
      </c>
      <c r="J5679" s="0" t="n">
        <v>0</v>
      </c>
      <c r="K5679" s="37" t="n">
        <f aca="false">E5679+Inputs!$B$5*F5679</f>
        <v>0</v>
      </c>
      <c r="L5679" s="37" t="n">
        <f aca="false">G5679+Inputs!$B$6*H5679</f>
        <v>0</v>
      </c>
      <c r="M5679" s="37" t="n">
        <f aca="false">I5679+Inputs!$B$7*J5679</f>
        <v>22</v>
      </c>
      <c r="N5679" s="37" t="n">
        <f aca="false">K5679+L5679+M5679</f>
        <v>22</v>
      </c>
    </row>
    <row r="5680" customFormat="false" ht="15" hidden="false" customHeight="false" outlineLevel="0" collapsed="false">
      <c r="A5680" s="0" t="s">
        <v>10</v>
      </c>
      <c r="B5680" s="0" t="s">
        <v>551</v>
      </c>
      <c r="C5680" s="15" t="n">
        <v>45597</v>
      </c>
      <c r="D5680" s="0" t="n">
        <v>3</v>
      </c>
      <c r="E5680" s="0" t="n">
        <v>0</v>
      </c>
      <c r="F5680" s="0" t="n">
        <v>0</v>
      </c>
      <c r="G5680" s="0" t="n">
        <v>0</v>
      </c>
      <c r="H5680" s="0" t="n">
        <v>0</v>
      </c>
      <c r="I5680" s="0" t="n">
        <v>28</v>
      </c>
      <c r="J5680" s="0" t="n">
        <v>0</v>
      </c>
      <c r="K5680" s="37" t="n">
        <f aca="false">E5680+Inputs!$B$5*F5680</f>
        <v>0</v>
      </c>
      <c r="L5680" s="37" t="n">
        <f aca="false">G5680+Inputs!$B$6*H5680</f>
        <v>0</v>
      </c>
      <c r="M5680" s="37" t="n">
        <f aca="false">I5680+Inputs!$B$7*J5680</f>
        <v>28</v>
      </c>
      <c r="N5680" s="37" t="n">
        <f aca="false">K5680+L5680+M5680</f>
        <v>28</v>
      </c>
    </row>
    <row r="5681" customFormat="false" ht="15" hidden="false" customHeight="false" outlineLevel="0" collapsed="false">
      <c r="A5681" s="0" t="s">
        <v>10</v>
      </c>
      <c r="B5681" s="0" t="s">
        <v>551</v>
      </c>
      <c r="C5681" s="15" t="n">
        <v>45627</v>
      </c>
      <c r="D5681" s="0" t="n">
        <v>3</v>
      </c>
      <c r="E5681" s="0" t="n">
        <v>0</v>
      </c>
      <c r="F5681" s="0" t="n">
        <v>0</v>
      </c>
      <c r="G5681" s="0" t="n">
        <v>0</v>
      </c>
      <c r="H5681" s="0" t="n">
        <v>0</v>
      </c>
      <c r="I5681" s="0" t="n">
        <v>15</v>
      </c>
      <c r="J5681" s="0" t="n">
        <v>0</v>
      </c>
      <c r="K5681" s="37" t="n">
        <f aca="false">E5681+Inputs!$B$5*F5681</f>
        <v>0</v>
      </c>
      <c r="L5681" s="37" t="n">
        <f aca="false">G5681+Inputs!$B$6*H5681</f>
        <v>0</v>
      </c>
      <c r="M5681" s="37" t="n">
        <f aca="false">I5681+Inputs!$B$7*J5681</f>
        <v>15</v>
      </c>
      <c r="N5681" s="37" t="n">
        <f aca="false">K5681+L5681+M5681</f>
        <v>15</v>
      </c>
    </row>
    <row r="5682" customFormat="false" ht="15" hidden="false" customHeight="false" outlineLevel="0" collapsed="false">
      <c r="A5682" s="0" t="s">
        <v>10</v>
      </c>
      <c r="B5682" s="0" t="s">
        <v>551</v>
      </c>
      <c r="C5682" s="15" t="n">
        <v>45658</v>
      </c>
      <c r="D5682" s="0" t="n">
        <v>3</v>
      </c>
      <c r="E5682" s="0" t="n">
        <v>0</v>
      </c>
      <c r="F5682" s="0" t="n">
        <v>0</v>
      </c>
      <c r="G5682" s="0" t="n">
        <v>0</v>
      </c>
      <c r="H5682" s="0" t="n">
        <v>0</v>
      </c>
      <c r="I5682" s="0" t="n">
        <v>27</v>
      </c>
      <c r="J5682" s="0" t="n">
        <v>0</v>
      </c>
      <c r="K5682" s="37" t="n">
        <f aca="false">E5682+Inputs!$B$5*F5682</f>
        <v>0</v>
      </c>
      <c r="L5682" s="37" t="n">
        <f aca="false">G5682+Inputs!$B$6*H5682</f>
        <v>0</v>
      </c>
      <c r="M5682" s="37" t="n">
        <f aca="false">I5682+Inputs!$B$7*J5682</f>
        <v>27</v>
      </c>
      <c r="N5682" s="37" t="n">
        <f aca="false">K5682+L5682+M5682</f>
        <v>27</v>
      </c>
    </row>
    <row r="5683" customFormat="false" ht="15" hidden="false" customHeight="false" outlineLevel="0" collapsed="false">
      <c r="A5683" s="0" t="s">
        <v>10</v>
      </c>
      <c r="B5683" s="0" t="s">
        <v>551</v>
      </c>
      <c r="C5683" s="15" t="n">
        <v>45689</v>
      </c>
      <c r="D5683" s="0" t="n">
        <v>3</v>
      </c>
      <c r="E5683" s="0" t="n">
        <v>0</v>
      </c>
      <c r="F5683" s="0" t="n">
        <v>0</v>
      </c>
      <c r="G5683" s="0" t="n">
        <v>0</v>
      </c>
      <c r="H5683" s="0" t="n">
        <v>0</v>
      </c>
      <c r="I5683" s="0" t="n">
        <v>25</v>
      </c>
      <c r="J5683" s="0" t="n">
        <v>0</v>
      </c>
      <c r="K5683" s="37" t="n">
        <f aca="false">E5683+Inputs!$B$5*F5683</f>
        <v>0</v>
      </c>
      <c r="L5683" s="37" t="n">
        <f aca="false">G5683+Inputs!$B$6*H5683</f>
        <v>0</v>
      </c>
      <c r="M5683" s="37" t="n">
        <f aca="false">I5683+Inputs!$B$7*J5683</f>
        <v>25</v>
      </c>
      <c r="N5683" s="37" t="n">
        <f aca="false">K5683+L5683+M5683</f>
        <v>25</v>
      </c>
    </row>
    <row r="5684" customFormat="false" ht="15" hidden="false" customHeight="false" outlineLevel="0" collapsed="false">
      <c r="A5684" s="0" t="s">
        <v>10</v>
      </c>
      <c r="B5684" s="0" t="s">
        <v>551</v>
      </c>
      <c r="C5684" s="15" t="n">
        <v>45717</v>
      </c>
      <c r="D5684" s="0" t="n">
        <v>3</v>
      </c>
      <c r="E5684" s="0" t="n">
        <v>0</v>
      </c>
      <c r="F5684" s="0" t="n">
        <v>0</v>
      </c>
      <c r="G5684" s="0" t="n">
        <v>0</v>
      </c>
      <c r="H5684" s="0" t="n">
        <v>0</v>
      </c>
      <c r="I5684" s="0" t="n">
        <v>24</v>
      </c>
      <c r="J5684" s="0" t="n">
        <v>0</v>
      </c>
      <c r="K5684" s="37" t="n">
        <f aca="false">E5684+Inputs!$B$5*F5684</f>
        <v>0</v>
      </c>
      <c r="L5684" s="37" t="n">
        <f aca="false">G5684+Inputs!$B$6*H5684</f>
        <v>0</v>
      </c>
      <c r="M5684" s="37" t="n">
        <f aca="false">I5684+Inputs!$B$7*J5684</f>
        <v>24</v>
      </c>
      <c r="N5684" s="37" t="n">
        <f aca="false">K5684+L5684+M5684</f>
        <v>24</v>
      </c>
    </row>
    <row r="5685" customFormat="false" ht="15" hidden="false" customHeight="false" outlineLevel="0" collapsed="false">
      <c r="A5685" s="0" t="s">
        <v>10</v>
      </c>
      <c r="B5685" s="0" t="s">
        <v>551</v>
      </c>
      <c r="C5685" s="15" t="n">
        <v>45748</v>
      </c>
      <c r="D5685" s="0" t="n">
        <v>3</v>
      </c>
      <c r="E5685" s="0" t="n">
        <v>0</v>
      </c>
      <c r="F5685" s="0" t="n">
        <v>0</v>
      </c>
      <c r="G5685" s="0" t="n">
        <v>0</v>
      </c>
      <c r="H5685" s="0" t="n">
        <v>0</v>
      </c>
      <c r="I5685" s="0" t="n">
        <v>15</v>
      </c>
      <c r="J5685" s="0" t="n">
        <v>0</v>
      </c>
      <c r="K5685" s="37" t="n">
        <f aca="false">E5685+Inputs!$B$5*F5685</f>
        <v>0</v>
      </c>
      <c r="L5685" s="37" t="n">
        <f aca="false">G5685+Inputs!$B$6*H5685</f>
        <v>0</v>
      </c>
      <c r="M5685" s="37" t="n">
        <f aca="false">I5685+Inputs!$B$7*J5685</f>
        <v>15</v>
      </c>
      <c r="N5685" s="37" t="n">
        <f aca="false">K5685+L5685+M5685</f>
        <v>15</v>
      </c>
    </row>
    <row r="5686" customFormat="false" ht="15" hidden="false" customHeight="false" outlineLevel="0" collapsed="false">
      <c r="A5686" s="0" t="s">
        <v>10</v>
      </c>
      <c r="B5686" s="0" t="s">
        <v>551</v>
      </c>
      <c r="C5686" s="15" t="n">
        <v>45778</v>
      </c>
      <c r="D5686" s="0" t="n">
        <v>3</v>
      </c>
      <c r="E5686" s="0" t="n">
        <v>0</v>
      </c>
      <c r="F5686" s="0" t="n">
        <v>0</v>
      </c>
      <c r="G5686" s="0" t="n">
        <v>0</v>
      </c>
      <c r="H5686" s="0" t="n">
        <v>0</v>
      </c>
      <c r="I5686" s="0" t="n">
        <v>26</v>
      </c>
      <c r="J5686" s="0" t="n">
        <v>0</v>
      </c>
      <c r="K5686" s="37" t="n">
        <f aca="false">E5686+Inputs!$B$5*F5686</f>
        <v>0</v>
      </c>
      <c r="L5686" s="37" t="n">
        <f aca="false">G5686+Inputs!$B$6*H5686</f>
        <v>0</v>
      </c>
      <c r="M5686" s="37" t="n">
        <f aca="false">I5686+Inputs!$B$7*J5686</f>
        <v>26</v>
      </c>
      <c r="N5686" s="37" t="n">
        <f aca="false">K5686+L5686+M5686</f>
        <v>26</v>
      </c>
    </row>
    <row r="5687" customFormat="false" ht="15" hidden="false" customHeight="false" outlineLevel="0" collapsed="false">
      <c r="A5687" s="0" t="s">
        <v>10</v>
      </c>
      <c r="B5687" s="0" t="s">
        <v>551</v>
      </c>
      <c r="C5687" s="15" t="n">
        <v>45809</v>
      </c>
      <c r="D5687" s="0" t="n">
        <v>3</v>
      </c>
      <c r="E5687" s="0" t="n">
        <v>1</v>
      </c>
      <c r="F5687" s="0" t="n">
        <v>0</v>
      </c>
      <c r="G5687" s="0" t="n">
        <v>0</v>
      </c>
      <c r="H5687" s="0" t="n">
        <v>0</v>
      </c>
      <c r="I5687" s="0" t="n">
        <v>25</v>
      </c>
      <c r="J5687" s="0" t="n">
        <v>0</v>
      </c>
      <c r="K5687" s="37" t="n">
        <f aca="false">E5687+Inputs!$B$5*F5687</f>
        <v>1</v>
      </c>
      <c r="L5687" s="37" t="n">
        <f aca="false">G5687+Inputs!$B$6*H5687</f>
        <v>0</v>
      </c>
      <c r="M5687" s="37" t="n">
        <f aca="false">I5687+Inputs!$B$7*J5687</f>
        <v>25</v>
      </c>
      <c r="N5687" s="37" t="n">
        <f aca="false">K5687+L5687+M5687</f>
        <v>26</v>
      </c>
    </row>
    <row r="5688" customFormat="false" ht="15" hidden="false" customHeight="false" outlineLevel="0" collapsed="false">
      <c r="A5688" s="0" t="s">
        <v>10</v>
      </c>
      <c r="B5688" s="0" t="s">
        <v>551</v>
      </c>
      <c r="C5688" s="15" t="n">
        <v>45839</v>
      </c>
      <c r="D5688" s="0" t="n">
        <v>3</v>
      </c>
      <c r="E5688" s="0" t="n">
        <v>0</v>
      </c>
      <c r="F5688" s="0" t="n">
        <v>0</v>
      </c>
      <c r="G5688" s="0" t="n">
        <v>0</v>
      </c>
      <c r="H5688" s="0" t="n">
        <v>0</v>
      </c>
      <c r="I5688" s="0" t="n">
        <v>19</v>
      </c>
      <c r="J5688" s="0" t="n">
        <v>0</v>
      </c>
      <c r="K5688" s="37" t="n">
        <f aca="false">E5688+Inputs!$B$5*F5688</f>
        <v>0</v>
      </c>
      <c r="L5688" s="37" t="n">
        <f aca="false">G5688+Inputs!$B$6*H5688</f>
        <v>0</v>
      </c>
      <c r="M5688" s="37" t="n">
        <f aca="false">I5688+Inputs!$B$7*J5688</f>
        <v>19</v>
      </c>
      <c r="N5688" s="37" t="n">
        <f aca="false">K5688+L5688+M5688</f>
        <v>19</v>
      </c>
    </row>
    <row r="5689" customFormat="false" ht="15" hidden="false" customHeight="false" outlineLevel="0" collapsed="false">
      <c r="A5689" s="0" t="s">
        <v>10</v>
      </c>
      <c r="B5689" s="0" t="s">
        <v>551</v>
      </c>
      <c r="C5689" s="15" t="n">
        <v>45870</v>
      </c>
      <c r="D5689" s="0" t="n">
        <v>3</v>
      </c>
      <c r="E5689" s="0" t="n">
        <v>1</v>
      </c>
      <c r="F5689" s="0" t="n">
        <v>0</v>
      </c>
      <c r="G5689" s="0" t="n">
        <v>0</v>
      </c>
      <c r="H5689" s="0" t="n">
        <v>0</v>
      </c>
      <c r="I5689" s="0" t="n">
        <v>16</v>
      </c>
      <c r="J5689" s="0" t="n">
        <v>0</v>
      </c>
      <c r="K5689" s="37" t="n">
        <f aca="false">E5689+Inputs!$B$5*F5689</f>
        <v>1</v>
      </c>
      <c r="L5689" s="37" t="n">
        <f aca="false">G5689+Inputs!$B$6*H5689</f>
        <v>0</v>
      </c>
      <c r="M5689" s="37" t="n">
        <f aca="false">I5689+Inputs!$B$7*J5689</f>
        <v>16</v>
      </c>
      <c r="N5689" s="37" t="n">
        <f aca="false">K5689+L5689+M5689</f>
        <v>17</v>
      </c>
    </row>
    <row r="5690" customFormat="false" ht="15" hidden="false" customHeight="false" outlineLevel="0" collapsed="false">
      <c r="A5690" s="0" t="s">
        <v>10</v>
      </c>
      <c r="B5690" s="0" t="s">
        <v>551</v>
      </c>
      <c r="C5690" s="15" t="n">
        <v>45901</v>
      </c>
      <c r="D5690" s="0" t="n">
        <v>3</v>
      </c>
      <c r="E5690" s="0" t="n">
        <v>1</v>
      </c>
      <c r="F5690" s="0" t="n">
        <v>0</v>
      </c>
      <c r="G5690" s="0" t="n">
        <v>0</v>
      </c>
      <c r="H5690" s="0" t="n">
        <v>0</v>
      </c>
      <c r="I5690" s="0" t="n">
        <v>30</v>
      </c>
      <c r="J5690" s="0" t="n">
        <v>0</v>
      </c>
      <c r="K5690" s="37" t="n">
        <f aca="false">E5690+Inputs!$B$5*F5690</f>
        <v>1</v>
      </c>
      <c r="L5690" s="37" t="n">
        <f aca="false">G5690+Inputs!$B$6*H5690</f>
        <v>0</v>
      </c>
      <c r="M5690" s="37" t="n">
        <f aca="false">I5690+Inputs!$B$7*J5690</f>
        <v>30</v>
      </c>
      <c r="N5690" s="37" t="n">
        <f aca="false">K5690+L5690+M5690</f>
        <v>31</v>
      </c>
    </row>
    <row r="5691" customFormat="false" ht="15" hidden="false" customHeight="false" outlineLevel="0" collapsed="false">
      <c r="A5691" s="0" t="s">
        <v>10</v>
      </c>
      <c r="B5691" s="0" t="s">
        <v>551</v>
      </c>
      <c r="C5691" s="15" t="n">
        <v>45931</v>
      </c>
      <c r="D5691" s="0" t="n">
        <v>3</v>
      </c>
      <c r="E5691" s="0" t="n">
        <v>0</v>
      </c>
      <c r="F5691" s="0" t="n">
        <v>0</v>
      </c>
      <c r="G5691" s="0" t="n">
        <v>0</v>
      </c>
      <c r="H5691" s="0" t="n">
        <v>0</v>
      </c>
      <c r="I5691" s="0" t="n">
        <v>14</v>
      </c>
      <c r="J5691" s="0" t="n">
        <v>0</v>
      </c>
      <c r="K5691" s="37" t="n">
        <f aca="false">E5691+Inputs!$B$5*F5691</f>
        <v>0</v>
      </c>
      <c r="L5691" s="37" t="n">
        <f aca="false">G5691+Inputs!$B$6*H5691</f>
        <v>0</v>
      </c>
      <c r="M5691" s="37" t="n">
        <f aca="false">I5691+Inputs!$B$7*J5691</f>
        <v>14</v>
      </c>
      <c r="N5691" s="37" t="n">
        <f aca="false">K5691+L5691+M5691</f>
        <v>14</v>
      </c>
    </row>
    <row r="5692" customFormat="false" ht="15" hidden="false" customHeight="false" outlineLevel="0" collapsed="false">
      <c r="A5692" s="0" t="s">
        <v>10</v>
      </c>
      <c r="B5692" s="0" t="s">
        <v>551</v>
      </c>
      <c r="C5692" s="15" t="n">
        <v>45962</v>
      </c>
      <c r="D5692" s="0" t="n">
        <v>3</v>
      </c>
      <c r="E5692" s="0" t="n">
        <v>0</v>
      </c>
      <c r="F5692" s="0" t="n">
        <v>0</v>
      </c>
      <c r="G5692" s="0" t="n">
        <v>0</v>
      </c>
      <c r="H5692" s="0" t="n">
        <v>0</v>
      </c>
      <c r="I5692" s="0" t="n">
        <v>14</v>
      </c>
      <c r="J5692" s="0" t="n">
        <v>0</v>
      </c>
      <c r="K5692" s="37" t="n">
        <f aca="false">E5692+Inputs!$B$5*F5692</f>
        <v>0</v>
      </c>
      <c r="L5692" s="37" t="n">
        <f aca="false">G5692+Inputs!$B$6*H5692</f>
        <v>0</v>
      </c>
      <c r="M5692" s="37" t="n">
        <f aca="false">I5692+Inputs!$B$7*J5692</f>
        <v>14</v>
      </c>
      <c r="N5692" s="37" t="n">
        <f aca="false">K5692+L5692+M5692</f>
        <v>14</v>
      </c>
    </row>
    <row r="5693" customFormat="false" ht="15" hidden="false" customHeight="false" outlineLevel="0" collapsed="false">
      <c r="A5693" s="0" t="s">
        <v>10</v>
      </c>
      <c r="B5693" s="0" t="s">
        <v>551</v>
      </c>
      <c r="C5693" s="15" t="n">
        <v>45992</v>
      </c>
      <c r="D5693" s="0" t="n">
        <v>3</v>
      </c>
      <c r="E5693" s="0" t="n">
        <v>0</v>
      </c>
      <c r="F5693" s="0" t="n">
        <v>0</v>
      </c>
      <c r="G5693" s="0" t="n">
        <v>0</v>
      </c>
      <c r="H5693" s="0" t="n">
        <v>0</v>
      </c>
      <c r="I5693" s="0" t="n">
        <v>24</v>
      </c>
      <c r="J5693" s="0" t="n">
        <v>0</v>
      </c>
      <c r="K5693" s="37" t="n">
        <f aca="false">E5693+Inputs!$B$5*F5693</f>
        <v>0</v>
      </c>
      <c r="L5693" s="37" t="n">
        <f aca="false">G5693+Inputs!$B$6*H5693</f>
        <v>0</v>
      </c>
      <c r="M5693" s="37" t="n">
        <f aca="false">I5693+Inputs!$B$7*J5693</f>
        <v>24</v>
      </c>
      <c r="N5693" s="37" t="n">
        <f aca="false">K5693+L5693+M5693</f>
        <v>24</v>
      </c>
    </row>
    <row r="5694" customFormat="false" ht="15" hidden="false" customHeight="false" outlineLevel="0" collapsed="false">
      <c r="A5694" s="0" t="s">
        <v>10</v>
      </c>
      <c r="B5694" s="0" t="s">
        <v>551</v>
      </c>
      <c r="C5694" s="15" t="n">
        <v>46023</v>
      </c>
      <c r="D5694" s="0" t="n">
        <v>3</v>
      </c>
      <c r="E5694" s="0" t="n">
        <v>0</v>
      </c>
      <c r="F5694" s="0" t="n">
        <v>0</v>
      </c>
      <c r="G5694" s="0" t="n">
        <v>0</v>
      </c>
      <c r="H5694" s="0" t="n">
        <v>0</v>
      </c>
      <c r="I5694" s="0" t="n">
        <v>15</v>
      </c>
      <c r="J5694" s="0" t="n">
        <v>0</v>
      </c>
      <c r="K5694" s="37" t="n">
        <f aca="false">E5694+Inputs!$B$5*F5694</f>
        <v>0</v>
      </c>
      <c r="L5694" s="37" t="n">
        <f aca="false">G5694+Inputs!$B$6*H5694</f>
        <v>0</v>
      </c>
      <c r="M5694" s="37" t="n">
        <f aca="false">I5694+Inputs!$B$7*J5694</f>
        <v>15</v>
      </c>
      <c r="N5694" s="37" t="n">
        <f aca="false">K5694+L5694+M5694</f>
        <v>15</v>
      </c>
    </row>
    <row r="5695" customFormat="false" ht="15" hidden="false" customHeight="false" outlineLevel="0" collapsed="false">
      <c r="A5695" s="0" t="s">
        <v>10</v>
      </c>
      <c r="B5695" s="0" t="s">
        <v>551</v>
      </c>
      <c r="C5695" s="15" t="n">
        <v>46054</v>
      </c>
      <c r="D5695" s="0" t="n">
        <v>3</v>
      </c>
      <c r="E5695" s="0" t="n">
        <v>0</v>
      </c>
      <c r="F5695" s="0" t="n">
        <v>0</v>
      </c>
      <c r="G5695" s="0" t="n">
        <v>0</v>
      </c>
      <c r="H5695" s="0" t="n">
        <v>0</v>
      </c>
      <c r="I5695" s="0" t="n">
        <v>22</v>
      </c>
      <c r="J5695" s="0" t="n">
        <v>0</v>
      </c>
      <c r="K5695" s="37" t="n">
        <f aca="false">E5695+Inputs!$B$5*F5695</f>
        <v>0</v>
      </c>
      <c r="L5695" s="37" t="n">
        <f aca="false">G5695+Inputs!$B$6*H5695</f>
        <v>0</v>
      </c>
      <c r="M5695" s="37" t="n">
        <f aca="false">I5695+Inputs!$B$7*J5695</f>
        <v>22</v>
      </c>
      <c r="N5695" s="37" t="n">
        <f aca="false">K5695+L5695+M5695</f>
        <v>22</v>
      </c>
    </row>
    <row r="5696" customFormat="false" ht="15" hidden="false" customHeight="false" outlineLevel="0" collapsed="false">
      <c r="A5696" s="0" t="s">
        <v>10</v>
      </c>
      <c r="B5696" s="0" t="s">
        <v>551</v>
      </c>
      <c r="C5696" s="15" t="n">
        <v>46082</v>
      </c>
      <c r="D5696" s="0" t="n">
        <v>3</v>
      </c>
      <c r="E5696" s="0" t="n">
        <v>3</v>
      </c>
      <c r="F5696" s="0" t="n">
        <v>0</v>
      </c>
      <c r="G5696" s="0" t="n">
        <v>0</v>
      </c>
      <c r="H5696" s="0" t="n">
        <v>0</v>
      </c>
      <c r="I5696" s="0" t="n">
        <v>22</v>
      </c>
      <c r="J5696" s="0" t="n">
        <v>0</v>
      </c>
      <c r="K5696" s="37" t="n">
        <f aca="false">E5696+Inputs!$B$5*F5696</f>
        <v>3</v>
      </c>
      <c r="L5696" s="37" t="n">
        <f aca="false">G5696+Inputs!$B$6*H5696</f>
        <v>0</v>
      </c>
      <c r="M5696" s="37" t="n">
        <f aca="false">I5696+Inputs!$B$7*J5696</f>
        <v>22</v>
      </c>
      <c r="N5696" s="37" t="n">
        <f aca="false">K5696+L5696+M5696</f>
        <v>25</v>
      </c>
    </row>
    <row r="5697" customFormat="false" ht="15" hidden="false" customHeight="false" outlineLevel="0" collapsed="false">
      <c r="A5697" s="0" t="s">
        <v>10</v>
      </c>
      <c r="B5697" s="0" t="s">
        <v>551</v>
      </c>
      <c r="C5697" s="15" t="n">
        <v>46113</v>
      </c>
      <c r="D5697" s="0" t="n">
        <v>3</v>
      </c>
      <c r="E5697" s="0" t="n">
        <v>0</v>
      </c>
      <c r="F5697" s="0" t="n">
        <v>0</v>
      </c>
      <c r="G5697" s="0" t="n">
        <v>0</v>
      </c>
      <c r="H5697" s="0" t="n">
        <v>0</v>
      </c>
      <c r="I5697" s="0" t="n">
        <v>7</v>
      </c>
      <c r="J5697" s="0" t="n">
        <v>0</v>
      </c>
      <c r="K5697" s="37" t="n">
        <f aca="false">E5697+Inputs!$B$5*F5697</f>
        <v>0</v>
      </c>
      <c r="L5697" s="37" t="n">
        <f aca="false">G5697+Inputs!$B$6*H5697</f>
        <v>0</v>
      </c>
      <c r="M5697" s="37" t="n">
        <f aca="false">I5697+Inputs!$B$7*J5697</f>
        <v>7</v>
      </c>
      <c r="N5697" s="37" t="n">
        <f aca="false">K5697+L5697+M5697</f>
        <v>7</v>
      </c>
    </row>
    <row r="5698" customFormat="false" ht="15" hidden="false" customHeight="false" outlineLevel="0" collapsed="false">
      <c r="A5698" s="0" t="s">
        <v>10</v>
      </c>
      <c r="B5698" s="0" t="s">
        <v>551</v>
      </c>
      <c r="C5698" s="15" t="n">
        <v>46143</v>
      </c>
      <c r="D5698" s="0" t="n">
        <v>3</v>
      </c>
      <c r="E5698" s="0" t="n">
        <v>2</v>
      </c>
      <c r="F5698" s="0" t="n">
        <v>0</v>
      </c>
      <c r="G5698" s="0" t="n">
        <v>0</v>
      </c>
      <c r="H5698" s="0" t="n">
        <v>0</v>
      </c>
      <c r="I5698" s="0" t="n">
        <v>25</v>
      </c>
      <c r="J5698" s="0" t="n">
        <v>0</v>
      </c>
      <c r="K5698" s="37" t="n">
        <f aca="false">E5698+Inputs!$B$5*F5698</f>
        <v>2</v>
      </c>
      <c r="L5698" s="37" t="n">
        <f aca="false">G5698+Inputs!$B$6*H5698</f>
        <v>0</v>
      </c>
      <c r="M5698" s="37" t="n">
        <f aca="false">I5698+Inputs!$B$7*J5698</f>
        <v>25</v>
      </c>
      <c r="N5698" s="37" t="n">
        <f aca="false">K5698+L5698+M5698</f>
        <v>27</v>
      </c>
    </row>
    <row r="5699" customFormat="false" ht="15" hidden="false" customHeight="false" outlineLevel="0" collapsed="false">
      <c r="A5699" s="0" t="s">
        <v>10</v>
      </c>
      <c r="B5699" s="0" t="s">
        <v>551</v>
      </c>
      <c r="C5699" s="15" t="n">
        <v>46174</v>
      </c>
      <c r="D5699" s="0" t="n">
        <v>3</v>
      </c>
      <c r="E5699" s="0" t="n">
        <v>2</v>
      </c>
      <c r="F5699" s="0" t="n">
        <v>0</v>
      </c>
      <c r="G5699" s="0" t="n">
        <v>0</v>
      </c>
      <c r="H5699" s="0" t="n">
        <v>0</v>
      </c>
      <c r="I5699" s="0" t="n">
        <v>20</v>
      </c>
      <c r="J5699" s="0" t="n">
        <v>0</v>
      </c>
      <c r="K5699" s="37" t="n">
        <f aca="false">E5699+Inputs!$B$5*F5699</f>
        <v>2</v>
      </c>
      <c r="L5699" s="37" t="n">
        <f aca="false">G5699+Inputs!$B$6*H5699</f>
        <v>0</v>
      </c>
      <c r="M5699" s="37" t="n">
        <f aca="false">I5699+Inputs!$B$7*J5699</f>
        <v>20</v>
      </c>
      <c r="N5699" s="37" t="n">
        <f aca="false">K5699+L5699+M5699</f>
        <v>22</v>
      </c>
    </row>
    <row r="5700" customFormat="false" ht="15" hidden="false" customHeight="false" outlineLevel="0" collapsed="false">
      <c r="A5700" s="0" t="s">
        <v>10</v>
      </c>
      <c r="B5700" s="0" t="s">
        <v>551</v>
      </c>
      <c r="C5700" s="15" t="n">
        <v>46204</v>
      </c>
      <c r="D5700" s="0" t="n">
        <v>3</v>
      </c>
      <c r="E5700" s="0" t="n">
        <v>0</v>
      </c>
      <c r="F5700" s="0" t="n">
        <v>0</v>
      </c>
      <c r="G5700" s="0" t="n">
        <v>0</v>
      </c>
      <c r="H5700" s="0" t="n">
        <v>0</v>
      </c>
      <c r="I5700" s="0" t="n">
        <v>19</v>
      </c>
      <c r="J5700" s="0" t="n">
        <v>0</v>
      </c>
      <c r="K5700" s="37" t="n">
        <f aca="false">E5700+Inputs!$B$5*F5700</f>
        <v>0</v>
      </c>
      <c r="L5700" s="37" t="n">
        <f aca="false">G5700+Inputs!$B$6*H5700</f>
        <v>0</v>
      </c>
      <c r="M5700" s="37" t="n">
        <f aca="false">I5700+Inputs!$B$7*J5700</f>
        <v>19</v>
      </c>
      <c r="N5700" s="37" t="n">
        <f aca="false">K5700+L5700+M5700</f>
        <v>19</v>
      </c>
    </row>
    <row r="5701" customFormat="false" ht="15" hidden="false" customHeight="false" outlineLevel="0" collapsed="false">
      <c r="A5701" s="0" t="s">
        <v>10</v>
      </c>
      <c r="B5701" s="0" t="s">
        <v>551</v>
      </c>
      <c r="C5701" s="15" t="n">
        <v>46235</v>
      </c>
      <c r="D5701" s="0" t="n">
        <v>3</v>
      </c>
      <c r="E5701" s="0" t="n">
        <v>3</v>
      </c>
      <c r="F5701" s="0" t="n">
        <v>0</v>
      </c>
      <c r="G5701" s="0" t="n">
        <v>0</v>
      </c>
      <c r="H5701" s="0" t="n">
        <v>0</v>
      </c>
      <c r="I5701" s="0" t="n">
        <v>15</v>
      </c>
      <c r="J5701" s="0" t="n">
        <v>0</v>
      </c>
      <c r="K5701" s="37" t="n">
        <f aca="false">E5701+Inputs!$B$5*F5701</f>
        <v>3</v>
      </c>
      <c r="L5701" s="37" t="n">
        <f aca="false">G5701+Inputs!$B$6*H5701</f>
        <v>0</v>
      </c>
      <c r="M5701" s="37" t="n">
        <f aca="false">I5701+Inputs!$B$7*J5701</f>
        <v>15</v>
      </c>
      <c r="N5701" s="37" t="n">
        <f aca="false">K5701+L5701+M5701</f>
        <v>18</v>
      </c>
    </row>
    <row r="5702" customFormat="false" ht="15" hidden="false" customHeight="false" outlineLevel="0" collapsed="false">
      <c r="A5702" s="0" t="s">
        <v>10</v>
      </c>
      <c r="B5702" s="0" t="s">
        <v>545</v>
      </c>
      <c r="C5702" s="15" t="n">
        <v>44927</v>
      </c>
      <c r="D5702" s="0" t="n">
        <v>2</v>
      </c>
      <c r="E5702" s="0" t="n">
        <v>0</v>
      </c>
      <c r="F5702" s="0" t="n">
        <v>0</v>
      </c>
      <c r="G5702" s="0" t="n">
        <v>0</v>
      </c>
      <c r="H5702" s="0" t="n">
        <v>0</v>
      </c>
      <c r="I5702" s="0" t="n">
        <v>2</v>
      </c>
      <c r="J5702" s="0" t="n">
        <v>0</v>
      </c>
      <c r="K5702" s="37" t="n">
        <f aca="false">E5702+Inputs!$B$5*F5702</f>
        <v>0</v>
      </c>
      <c r="L5702" s="37" t="n">
        <f aca="false">G5702+Inputs!$B$6*H5702</f>
        <v>0</v>
      </c>
      <c r="M5702" s="37" t="n">
        <f aca="false">I5702+Inputs!$B$7*J5702</f>
        <v>2</v>
      </c>
      <c r="N5702" s="37" t="n">
        <f aca="false">K5702+L5702+M5702</f>
        <v>2</v>
      </c>
    </row>
    <row r="5703" customFormat="false" ht="15" hidden="false" customHeight="false" outlineLevel="0" collapsed="false">
      <c r="A5703" s="0" t="s">
        <v>10</v>
      </c>
      <c r="B5703" s="0" t="s">
        <v>545</v>
      </c>
      <c r="C5703" s="15" t="n">
        <v>44958</v>
      </c>
      <c r="D5703" s="0" t="n">
        <v>2</v>
      </c>
      <c r="E5703" s="0" t="n">
        <v>0</v>
      </c>
      <c r="F5703" s="0" t="n">
        <v>0</v>
      </c>
      <c r="G5703" s="0" t="n">
        <v>0</v>
      </c>
      <c r="H5703" s="0" t="n">
        <v>0</v>
      </c>
      <c r="I5703" s="0" t="n">
        <v>1</v>
      </c>
      <c r="J5703" s="0" t="n">
        <v>0</v>
      </c>
      <c r="K5703" s="37" t="n">
        <f aca="false">E5703+Inputs!$B$5*F5703</f>
        <v>0</v>
      </c>
      <c r="L5703" s="37" t="n">
        <f aca="false">G5703+Inputs!$B$6*H5703</f>
        <v>0</v>
      </c>
      <c r="M5703" s="37" t="n">
        <f aca="false">I5703+Inputs!$B$7*J5703</f>
        <v>1</v>
      </c>
      <c r="N5703" s="37" t="n">
        <f aca="false">K5703+L5703+M5703</f>
        <v>1</v>
      </c>
    </row>
    <row r="5704" customFormat="false" ht="15" hidden="false" customHeight="false" outlineLevel="0" collapsed="false">
      <c r="A5704" s="0" t="s">
        <v>10</v>
      </c>
      <c r="B5704" s="0" t="s">
        <v>545</v>
      </c>
      <c r="C5704" s="15" t="n">
        <v>44986</v>
      </c>
      <c r="D5704" s="0" t="n">
        <v>2</v>
      </c>
      <c r="E5704" s="0" t="n">
        <v>0</v>
      </c>
      <c r="F5704" s="0" t="n">
        <v>0</v>
      </c>
      <c r="G5704" s="0" t="n">
        <v>0</v>
      </c>
      <c r="H5704" s="0" t="n">
        <v>0</v>
      </c>
      <c r="I5704" s="0" t="n">
        <v>2</v>
      </c>
      <c r="J5704" s="0" t="n">
        <v>0</v>
      </c>
      <c r="K5704" s="37" t="n">
        <f aca="false">E5704+Inputs!$B$5*F5704</f>
        <v>0</v>
      </c>
      <c r="L5704" s="37" t="n">
        <f aca="false">G5704+Inputs!$B$6*H5704</f>
        <v>0</v>
      </c>
      <c r="M5704" s="37" t="n">
        <f aca="false">I5704+Inputs!$B$7*J5704</f>
        <v>2</v>
      </c>
      <c r="N5704" s="37" t="n">
        <f aca="false">K5704+L5704+M5704</f>
        <v>2</v>
      </c>
    </row>
    <row r="5705" customFormat="false" ht="15" hidden="false" customHeight="false" outlineLevel="0" collapsed="false">
      <c r="A5705" s="0" t="s">
        <v>10</v>
      </c>
      <c r="B5705" s="0" t="s">
        <v>545</v>
      </c>
      <c r="C5705" s="15" t="n">
        <v>45017</v>
      </c>
      <c r="D5705" s="0" t="n">
        <v>2</v>
      </c>
      <c r="E5705" s="0" t="n">
        <v>0</v>
      </c>
      <c r="F5705" s="0" t="n">
        <v>0</v>
      </c>
      <c r="G5705" s="0" t="n">
        <v>0</v>
      </c>
      <c r="H5705" s="0" t="n">
        <v>0</v>
      </c>
      <c r="I5705" s="0" t="n">
        <v>4</v>
      </c>
      <c r="J5705" s="0" t="n">
        <v>0</v>
      </c>
      <c r="K5705" s="37" t="n">
        <f aca="false">E5705+Inputs!$B$5*F5705</f>
        <v>0</v>
      </c>
      <c r="L5705" s="37" t="n">
        <f aca="false">G5705+Inputs!$B$6*H5705</f>
        <v>0</v>
      </c>
      <c r="M5705" s="37" t="n">
        <f aca="false">I5705+Inputs!$B$7*J5705</f>
        <v>4</v>
      </c>
      <c r="N5705" s="37" t="n">
        <f aca="false">K5705+L5705+M5705</f>
        <v>4</v>
      </c>
    </row>
    <row r="5706" customFormat="false" ht="15" hidden="false" customHeight="false" outlineLevel="0" collapsed="false">
      <c r="A5706" s="0" t="s">
        <v>10</v>
      </c>
      <c r="B5706" s="0" t="s">
        <v>545</v>
      </c>
      <c r="C5706" s="15" t="n">
        <v>45047</v>
      </c>
      <c r="D5706" s="0" t="n">
        <v>2</v>
      </c>
      <c r="E5706" s="0" t="n">
        <v>0</v>
      </c>
      <c r="F5706" s="0" t="n">
        <v>0</v>
      </c>
      <c r="G5706" s="0" t="n">
        <v>0</v>
      </c>
      <c r="H5706" s="0" t="n">
        <v>0</v>
      </c>
      <c r="I5706" s="0" t="n">
        <v>1</v>
      </c>
      <c r="J5706" s="0" t="n">
        <v>0</v>
      </c>
      <c r="K5706" s="37" t="n">
        <f aca="false">E5706+Inputs!$B$5*F5706</f>
        <v>0</v>
      </c>
      <c r="L5706" s="37" t="n">
        <f aca="false">G5706+Inputs!$B$6*H5706</f>
        <v>0</v>
      </c>
      <c r="M5706" s="37" t="n">
        <f aca="false">I5706+Inputs!$B$7*J5706</f>
        <v>1</v>
      </c>
      <c r="N5706" s="37" t="n">
        <f aca="false">K5706+L5706+M5706</f>
        <v>1</v>
      </c>
    </row>
    <row r="5707" customFormat="false" ht="15" hidden="false" customHeight="false" outlineLevel="0" collapsed="false">
      <c r="A5707" s="0" t="s">
        <v>10</v>
      </c>
      <c r="B5707" s="0" t="s">
        <v>545</v>
      </c>
      <c r="C5707" s="15" t="n">
        <v>45078</v>
      </c>
      <c r="D5707" s="0" t="n">
        <v>2</v>
      </c>
      <c r="E5707" s="0" t="n">
        <v>0</v>
      </c>
      <c r="F5707" s="0" t="n">
        <v>0</v>
      </c>
      <c r="G5707" s="0" t="n">
        <v>0</v>
      </c>
      <c r="H5707" s="0" t="n">
        <v>0</v>
      </c>
      <c r="I5707" s="0" t="n">
        <v>3</v>
      </c>
      <c r="J5707" s="0" t="n">
        <v>0</v>
      </c>
      <c r="K5707" s="37" t="n">
        <f aca="false">E5707+Inputs!$B$5*F5707</f>
        <v>0</v>
      </c>
      <c r="L5707" s="37" t="n">
        <f aca="false">G5707+Inputs!$B$6*H5707</f>
        <v>0</v>
      </c>
      <c r="M5707" s="37" t="n">
        <f aca="false">I5707+Inputs!$B$7*J5707</f>
        <v>3</v>
      </c>
      <c r="N5707" s="37" t="n">
        <f aca="false">K5707+L5707+M5707</f>
        <v>3</v>
      </c>
    </row>
    <row r="5708" customFormat="false" ht="15" hidden="false" customHeight="false" outlineLevel="0" collapsed="false">
      <c r="A5708" s="0" t="s">
        <v>10</v>
      </c>
      <c r="B5708" s="0" t="s">
        <v>545</v>
      </c>
      <c r="C5708" s="15" t="n">
        <v>45108</v>
      </c>
      <c r="D5708" s="0" t="n">
        <v>2</v>
      </c>
      <c r="E5708" s="0" t="n">
        <v>0</v>
      </c>
      <c r="F5708" s="0" t="n">
        <v>0</v>
      </c>
      <c r="G5708" s="0" t="n">
        <v>0</v>
      </c>
      <c r="H5708" s="0" t="n">
        <v>0</v>
      </c>
      <c r="I5708" s="0" t="n">
        <v>4</v>
      </c>
      <c r="J5708" s="0" t="n">
        <v>0</v>
      </c>
      <c r="K5708" s="37" t="n">
        <f aca="false">E5708+Inputs!$B$5*F5708</f>
        <v>0</v>
      </c>
      <c r="L5708" s="37" t="n">
        <f aca="false">G5708+Inputs!$B$6*H5708</f>
        <v>0</v>
      </c>
      <c r="M5708" s="37" t="n">
        <f aca="false">I5708+Inputs!$B$7*J5708</f>
        <v>4</v>
      </c>
      <c r="N5708" s="37" t="n">
        <f aca="false">K5708+L5708+M5708</f>
        <v>4</v>
      </c>
    </row>
    <row r="5709" customFormat="false" ht="15" hidden="false" customHeight="false" outlineLevel="0" collapsed="false">
      <c r="A5709" s="0" t="s">
        <v>10</v>
      </c>
      <c r="B5709" s="0" t="s">
        <v>545</v>
      </c>
      <c r="C5709" s="15" t="n">
        <v>45139</v>
      </c>
      <c r="D5709" s="0" t="n">
        <v>2</v>
      </c>
      <c r="E5709" s="0" t="n">
        <v>0</v>
      </c>
      <c r="F5709" s="0" t="n">
        <v>0</v>
      </c>
      <c r="G5709" s="0" t="n">
        <v>0</v>
      </c>
      <c r="H5709" s="0" t="n">
        <v>0</v>
      </c>
      <c r="I5709" s="0" t="n">
        <v>10</v>
      </c>
      <c r="J5709" s="0" t="n">
        <v>0</v>
      </c>
      <c r="K5709" s="37" t="n">
        <f aca="false">E5709+Inputs!$B$5*F5709</f>
        <v>0</v>
      </c>
      <c r="L5709" s="37" t="n">
        <f aca="false">G5709+Inputs!$B$6*H5709</f>
        <v>0</v>
      </c>
      <c r="M5709" s="37" t="n">
        <f aca="false">I5709+Inputs!$B$7*J5709</f>
        <v>10</v>
      </c>
      <c r="N5709" s="37" t="n">
        <f aca="false">K5709+L5709+M5709</f>
        <v>10</v>
      </c>
    </row>
    <row r="5710" customFormat="false" ht="15" hidden="false" customHeight="false" outlineLevel="0" collapsed="false">
      <c r="A5710" s="0" t="s">
        <v>10</v>
      </c>
      <c r="B5710" s="0" t="s">
        <v>545</v>
      </c>
      <c r="C5710" s="15" t="n">
        <v>45170</v>
      </c>
      <c r="D5710" s="0" t="n">
        <v>2</v>
      </c>
      <c r="E5710" s="0" t="n">
        <v>0</v>
      </c>
      <c r="F5710" s="0" t="n">
        <v>0</v>
      </c>
      <c r="G5710" s="0" t="n">
        <v>0</v>
      </c>
      <c r="H5710" s="0" t="n">
        <v>0</v>
      </c>
      <c r="I5710" s="0" t="n">
        <v>5</v>
      </c>
      <c r="J5710" s="0" t="n">
        <v>0</v>
      </c>
      <c r="K5710" s="37" t="n">
        <f aca="false">E5710+Inputs!$B$5*F5710</f>
        <v>0</v>
      </c>
      <c r="L5710" s="37" t="n">
        <f aca="false">G5710+Inputs!$B$6*H5710</f>
        <v>0</v>
      </c>
      <c r="M5710" s="37" t="n">
        <f aca="false">I5710+Inputs!$B$7*J5710</f>
        <v>5</v>
      </c>
      <c r="N5710" s="37" t="n">
        <f aca="false">K5710+L5710+M5710</f>
        <v>5</v>
      </c>
    </row>
    <row r="5711" customFormat="false" ht="15" hidden="false" customHeight="false" outlineLevel="0" collapsed="false">
      <c r="A5711" s="0" t="s">
        <v>10</v>
      </c>
      <c r="B5711" s="0" t="s">
        <v>545</v>
      </c>
      <c r="C5711" s="15" t="n">
        <v>45200</v>
      </c>
      <c r="D5711" s="0" t="n">
        <v>2</v>
      </c>
      <c r="E5711" s="0" t="n">
        <v>0</v>
      </c>
      <c r="F5711" s="0" t="n">
        <v>0</v>
      </c>
      <c r="G5711" s="0" t="n">
        <v>0</v>
      </c>
      <c r="H5711" s="0" t="n">
        <v>0</v>
      </c>
      <c r="I5711" s="0" t="n">
        <v>4</v>
      </c>
      <c r="J5711" s="0" t="n">
        <v>0</v>
      </c>
      <c r="K5711" s="37" t="n">
        <f aca="false">E5711+Inputs!$B$5*F5711</f>
        <v>0</v>
      </c>
      <c r="L5711" s="37" t="n">
        <f aca="false">G5711+Inputs!$B$6*H5711</f>
        <v>0</v>
      </c>
      <c r="M5711" s="37" t="n">
        <f aca="false">I5711+Inputs!$B$7*J5711</f>
        <v>4</v>
      </c>
      <c r="N5711" s="37" t="n">
        <f aca="false">K5711+L5711+M5711</f>
        <v>4</v>
      </c>
    </row>
    <row r="5712" customFormat="false" ht="15" hidden="false" customHeight="false" outlineLevel="0" collapsed="false">
      <c r="A5712" s="0" t="s">
        <v>10</v>
      </c>
      <c r="B5712" s="0" t="s">
        <v>545</v>
      </c>
      <c r="C5712" s="15" t="n">
        <v>45231</v>
      </c>
      <c r="D5712" s="0" t="n">
        <v>2</v>
      </c>
      <c r="E5712" s="0" t="n">
        <v>0</v>
      </c>
      <c r="F5712" s="0" t="n">
        <v>0</v>
      </c>
      <c r="G5712" s="0" t="n">
        <v>0</v>
      </c>
      <c r="H5712" s="0" t="n">
        <v>0</v>
      </c>
      <c r="I5712" s="0" t="n">
        <v>4</v>
      </c>
      <c r="J5712" s="0" t="n">
        <v>0</v>
      </c>
      <c r="K5712" s="37" t="n">
        <f aca="false">E5712+Inputs!$B$5*F5712</f>
        <v>0</v>
      </c>
      <c r="L5712" s="37" t="n">
        <f aca="false">G5712+Inputs!$B$6*H5712</f>
        <v>0</v>
      </c>
      <c r="M5712" s="37" t="n">
        <f aca="false">I5712+Inputs!$B$7*J5712</f>
        <v>4</v>
      </c>
      <c r="N5712" s="37" t="n">
        <f aca="false">K5712+L5712+M5712</f>
        <v>4</v>
      </c>
    </row>
    <row r="5713" customFormat="false" ht="15" hidden="false" customHeight="false" outlineLevel="0" collapsed="false">
      <c r="A5713" s="0" t="s">
        <v>10</v>
      </c>
      <c r="B5713" s="0" t="s">
        <v>545</v>
      </c>
      <c r="C5713" s="15" t="n">
        <v>45261</v>
      </c>
      <c r="D5713" s="0" t="n">
        <v>2</v>
      </c>
      <c r="E5713" s="0" t="n">
        <v>0</v>
      </c>
      <c r="F5713" s="0" t="n">
        <v>0</v>
      </c>
      <c r="G5713" s="0" t="n">
        <v>0</v>
      </c>
      <c r="H5713" s="0" t="n">
        <v>0</v>
      </c>
      <c r="I5713" s="0" t="n">
        <v>4</v>
      </c>
      <c r="J5713" s="0" t="n">
        <v>0</v>
      </c>
      <c r="K5713" s="37" t="n">
        <f aca="false">E5713+Inputs!$B$5*F5713</f>
        <v>0</v>
      </c>
      <c r="L5713" s="37" t="n">
        <f aca="false">G5713+Inputs!$B$6*H5713</f>
        <v>0</v>
      </c>
      <c r="M5713" s="37" t="n">
        <f aca="false">I5713+Inputs!$B$7*J5713</f>
        <v>4</v>
      </c>
      <c r="N5713" s="37" t="n">
        <f aca="false">K5713+L5713+M5713</f>
        <v>4</v>
      </c>
    </row>
    <row r="5714" customFormat="false" ht="15" hidden="false" customHeight="false" outlineLevel="0" collapsed="false">
      <c r="A5714" s="0" t="s">
        <v>10</v>
      </c>
      <c r="B5714" s="0" t="s">
        <v>545</v>
      </c>
      <c r="C5714" s="15" t="n">
        <v>45292</v>
      </c>
      <c r="D5714" s="0" t="n">
        <v>2</v>
      </c>
      <c r="E5714" s="0" t="n">
        <v>0</v>
      </c>
      <c r="F5714" s="0" t="n">
        <v>0</v>
      </c>
      <c r="G5714" s="0" t="n">
        <v>0</v>
      </c>
      <c r="H5714" s="0" t="n">
        <v>0</v>
      </c>
      <c r="I5714" s="0" t="n">
        <v>2</v>
      </c>
      <c r="J5714" s="0" t="n">
        <v>0</v>
      </c>
      <c r="K5714" s="37" t="n">
        <f aca="false">E5714+Inputs!$B$5*F5714</f>
        <v>0</v>
      </c>
      <c r="L5714" s="37" t="n">
        <f aca="false">G5714+Inputs!$B$6*H5714</f>
        <v>0</v>
      </c>
      <c r="M5714" s="37" t="n">
        <f aca="false">I5714+Inputs!$B$7*J5714</f>
        <v>2</v>
      </c>
      <c r="N5714" s="37" t="n">
        <f aca="false">K5714+L5714+M5714</f>
        <v>2</v>
      </c>
    </row>
    <row r="5715" customFormat="false" ht="15" hidden="false" customHeight="false" outlineLevel="0" collapsed="false">
      <c r="A5715" s="0" t="s">
        <v>10</v>
      </c>
      <c r="B5715" s="0" t="s">
        <v>545</v>
      </c>
      <c r="C5715" s="15" t="n">
        <v>45323</v>
      </c>
      <c r="D5715" s="0" t="n">
        <v>2</v>
      </c>
      <c r="E5715" s="0" t="n">
        <v>0</v>
      </c>
      <c r="F5715" s="0" t="n">
        <v>0</v>
      </c>
      <c r="G5715" s="0" t="n">
        <v>0</v>
      </c>
      <c r="H5715" s="0" t="n">
        <v>0</v>
      </c>
      <c r="I5715" s="0" t="n">
        <v>6</v>
      </c>
      <c r="J5715" s="0" t="n">
        <v>0</v>
      </c>
      <c r="K5715" s="37" t="n">
        <f aca="false">E5715+Inputs!$B$5*F5715</f>
        <v>0</v>
      </c>
      <c r="L5715" s="37" t="n">
        <f aca="false">G5715+Inputs!$B$6*H5715</f>
        <v>0</v>
      </c>
      <c r="M5715" s="37" t="n">
        <f aca="false">I5715+Inputs!$B$7*J5715</f>
        <v>6</v>
      </c>
      <c r="N5715" s="37" t="n">
        <f aca="false">K5715+L5715+M5715</f>
        <v>6</v>
      </c>
    </row>
    <row r="5716" customFormat="false" ht="15" hidden="false" customHeight="false" outlineLevel="0" collapsed="false">
      <c r="A5716" s="0" t="s">
        <v>10</v>
      </c>
      <c r="B5716" s="0" t="s">
        <v>545</v>
      </c>
      <c r="C5716" s="15" t="n">
        <v>45352</v>
      </c>
      <c r="D5716" s="0" t="n">
        <v>2</v>
      </c>
      <c r="E5716" s="0" t="n">
        <v>0</v>
      </c>
      <c r="F5716" s="0" t="n">
        <v>0</v>
      </c>
      <c r="G5716" s="0" t="n">
        <v>0</v>
      </c>
      <c r="H5716" s="0" t="n">
        <v>0</v>
      </c>
      <c r="I5716" s="0" t="n">
        <v>5</v>
      </c>
      <c r="J5716" s="0" t="n">
        <v>0</v>
      </c>
      <c r="K5716" s="37" t="n">
        <f aca="false">E5716+Inputs!$B$5*F5716</f>
        <v>0</v>
      </c>
      <c r="L5716" s="37" t="n">
        <f aca="false">G5716+Inputs!$B$6*H5716</f>
        <v>0</v>
      </c>
      <c r="M5716" s="37" t="n">
        <f aca="false">I5716+Inputs!$B$7*J5716</f>
        <v>5</v>
      </c>
      <c r="N5716" s="37" t="n">
        <f aca="false">K5716+L5716+M5716</f>
        <v>5</v>
      </c>
    </row>
    <row r="5717" customFormat="false" ht="15" hidden="false" customHeight="false" outlineLevel="0" collapsed="false">
      <c r="A5717" s="0" t="s">
        <v>10</v>
      </c>
      <c r="B5717" s="0" t="s">
        <v>545</v>
      </c>
      <c r="C5717" s="15" t="n">
        <v>45383</v>
      </c>
      <c r="D5717" s="0" t="n">
        <v>2</v>
      </c>
      <c r="E5717" s="0" t="n">
        <v>0</v>
      </c>
      <c r="F5717" s="0" t="n">
        <v>0</v>
      </c>
      <c r="G5717" s="0" t="n">
        <v>0</v>
      </c>
      <c r="H5717" s="0" t="n">
        <v>0</v>
      </c>
      <c r="I5717" s="0" t="n">
        <v>2</v>
      </c>
      <c r="J5717" s="0" t="n">
        <v>0</v>
      </c>
      <c r="K5717" s="37" t="n">
        <f aca="false">E5717+Inputs!$B$5*F5717</f>
        <v>0</v>
      </c>
      <c r="L5717" s="37" t="n">
        <f aca="false">G5717+Inputs!$B$6*H5717</f>
        <v>0</v>
      </c>
      <c r="M5717" s="37" t="n">
        <f aca="false">I5717+Inputs!$B$7*J5717</f>
        <v>2</v>
      </c>
      <c r="N5717" s="37" t="n">
        <f aca="false">K5717+L5717+M5717</f>
        <v>2</v>
      </c>
    </row>
    <row r="5718" customFormat="false" ht="15" hidden="false" customHeight="false" outlineLevel="0" collapsed="false">
      <c r="A5718" s="0" t="s">
        <v>10</v>
      </c>
      <c r="B5718" s="0" t="s">
        <v>545</v>
      </c>
      <c r="C5718" s="15" t="n">
        <v>45413</v>
      </c>
      <c r="D5718" s="0" t="n">
        <v>2</v>
      </c>
      <c r="E5718" s="0" t="n">
        <v>0</v>
      </c>
      <c r="F5718" s="0" t="n">
        <v>0</v>
      </c>
      <c r="G5718" s="0" t="n">
        <v>0</v>
      </c>
      <c r="H5718" s="0" t="n">
        <v>0</v>
      </c>
      <c r="I5718" s="0" t="n">
        <v>4</v>
      </c>
      <c r="J5718" s="0" t="n">
        <v>0</v>
      </c>
      <c r="K5718" s="37" t="n">
        <f aca="false">E5718+Inputs!$B$5*F5718</f>
        <v>0</v>
      </c>
      <c r="L5718" s="37" t="n">
        <f aca="false">G5718+Inputs!$B$6*H5718</f>
        <v>0</v>
      </c>
      <c r="M5718" s="37" t="n">
        <f aca="false">I5718+Inputs!$B$7*J5718</f>
        <v>4</v>
      </c>
      <c r="N5718" s="37" t="n">
        <f aca="false">K5718+L5718+M5718</f>
        <v>4</v>
      </c>
    </row>
    <row r="5719" customFormat="false" ht="15" hidden="false" customHeight="false" outlineLevel="0" collapsed="false">
      <c r="A5719" s="0" t="s">
        <v>10</v>
      </c>
      <c r="B5719" s="0" t="s">
        <v>545</v>
      </c>
      <c r="C5719" s="15" t="n">
        <v>45444</v>
      </c>
      <c r="D5719" s="0" t="n">
        <v>2</v>
      </c>
      <c r="E5719" s="0" t="n">
        <v>0</v>
      </c>
      <c r="F5719" s="0" t="n">
        <v>0</v>
      </c>
      <c r="G5719" s="0" t="n">
        <v>0</v>
      </c>
      <c r="H5719" s="0" t="n">
        <v>0</v>
      </c>
      <c r="I5719" s="0" t="n">
        <v>7</v>
      </c>
      <c r="J5719" s="0" t="n">
        <v>0</v>
      </c>
      <c r="K5719" s="37" t="n">
        <f aca="false">E5719+Inputs!$B$5*F5719</f>
        <v>0</v>
      </c>
      <c r="L5719" s="37" t="n">
        <f aca="false">G5719+Inputs!$B$6*H5719</f>
        <v>0</v>
      </c>
      <c r="M5719" s="37" t="n">
        <f aca="false">I5719+Inputs!$B$7*J5719</f>
        <v>7</v>
      </c>
      <c r="N5719" s="37" t="n">
        <f aca="false">K5719+L5719+M5719</f>
        <v>7</v>
      </c>
    </row>
    <row r="5720" customFormat="false" ht="15" hidden="false" customHeight="false" outlineLevel="0" collapsed="false">
      <c r="A5720" s="0" t="s">
        <v>10</v>
      </c>
      <c r="B5720" s="0" t="s">
        <v>545</v>
      </c>
      <c r="C5720" s="15" t="n">
        <v>45474</v>
      </c>
      <c r="D5720" s="0" t="n">
        <v>2</v>
      </c>
      <c r="E5720" s="0" t="n">
        <v>0</v>
      </c>
      <c r="F5720" s="0" t="n">
        <v>0</v>
      </c>
      <c r="G5720" s="0" t="n">
        <v>0</v>
      </c>
      <c r="H5720" s="0" t="n">
        <v>0</v>
      </c>
      <c r="I5720" s="0" t="n">
        <v>3</v>
      </c>
      <c r="J5720" s="0" t="n">
        <v>0</v>
      </c>
      <c r="K5720" s="37" t="n">
        <f aca="false">E5720+Inputs!$B$5*F5720</f>
        <v>0</v>
      </c>
      <c r="L5720" s="37" t="n">
        <f aca="false">G5720+Inputs!$B$6*H5720</f>
        <v>0</v>
      </c>
      <c r="M5720" s="37" t="n">
        <f aca="false">I5720+Inputs!$B$7*J5720</f>
        <v>3</v>
      </c>
      <c r="N5720" s="37" t="n">
        <f aca="false">K5720+L5720+M5720</f>
        <v>3</v>
      </c>
    </row>
    <row r="5721" customFormat="false" ht="15" hidden="false" customHeight="false" outlineLevel="0" collapsed="false">
      <c r="A5721" s="0" t="s">
        <v>10</v>
      </c>
      <c r="B5721" s="0" t="s">
        <v>545</v>
      </c>
      <c r="C5721" s="15" t="n">
        <v>45505</v>
      </c>
      <c r="D5721" s="0" t="n">
        <v>2</v>
      </c>
      <c r="E5721" s="0" t="n">
        <v>0</v>
      </c>
      <c r="F5721" s="0" t="n">
        <v>0</v>
      </c>
      <c r="G5721" s="0" t="n">
        <v>0</v>
      </c>
      <c r="H5721" s="0" t="n">
        <v>0</v>
      </c>
      <c r="I5721" s="0" t="n">
        <v>3</v>
      </c>
      <c r="J5721" s="0" t="n">
        <v>0</v>
      </c>
      <c r="K5721" s="37" t="n">
        <f aca="false">E5721+Inputs!$B$5*F5721</f>
        <v>0</v>
      </c>
      <c r="L5721" s="37" t="n">
        <f aca="false">G5721+Inputs!$B$6*H5721</f>
        <v>0</v>
      </c>
      <c r="M5721" s="37" t="n">
        <f aca="false">I5721+Inputs!$B$7*J5721</f>
        <v>3</v>
      </c>
      <c r="N5721" s="37" t="n">
        <f aca="false">K5721+L5721+M5721</f>
        <v>3</v>
      </c>
    </row>
    <row r="5722" customFormat="false" ht="15" hidden="false" customHeight="false" outlineLevel="0" collapsed="false">
      <c r="A5722" s="0" t="s">
        <v>10</v>
      </c>
      <c r="B5722" s="0" t="s">
        <v>545</v>
      </c>
      <c r="C5722" s="15" t="n">
        <v>45536</v>
      </c>
      <c r="D5722" s="0" t="n">
        <v>2</v>
      </c>
      <c r="E5722" s="0" t="n">
        <v>0</v>
      </c>
      <c r="F5722" s="0" t="n">
        <v>0</v>
      </c>
      <c r="G5722" s="0" t="n">
        <v>0</v>
      </c>
      <c r="H5722" s="0" t="n">
        <v>0</v>
      </c>
      <c r="I5722" s="0" t="n">
        <v>2</v>
      </c>
      <c r="J5722" s="0" t="n">
        <v>0</v>
      </c>
      <c r="K5722" s="37" t="n">
        <f aca="false">E5722+Inputs!$B$5*F5722</f>
        <v>0</v>
      </c>
      <c r="L5722" s="37" t="n">
        <f aca="false">G5722+Inputs!$B$6*H5722</f>
        <v>0</v>
      </c>
      <c r="M5722" s="37" t="n">
        <f aca="false">I5722+Inputs!$B$7*J5722</f>
        <v>2</v>
      </c>
      <c r="N5722" s="37" t="n">
        <f aca="false">K5722+L5722+M5722</f>
        <v>2</v>
      </c>
    </row>
    <row r="5723" customFormat="false" ht="15" hidden="false" customHeight="false" outlineLevel="0" collapsed="false">
      <c r="A5723" s="0" t="s">
        <v>10</v>
      </c>
      <c r="B5723" s="0" t="s">
        <v>545</v>
      </c>
      <c r="C5723" s="15" t="n">
        <v>45566</v>
      </c>
      <c r="D5723" s="0" t="n">
        <v>2</v>
      </c>
      <c r="E5723" s="0" t="n">
        <v>0</v>
      </c>
      <c r="F5723" s="0" t="n">
        <v>0</v>
      </c>
      <c r="G5723" s="0" t="n">
        <v>0</v>
      </c>
      <c r="H5723" s="0" t="n">
        <v>0</v>
      </c>
      <c r="I5723" s="0" t="n">
        <v>3</v>
      </c>
      <c r="J5723" s="0" t="n">
        <v>0</v>
      </c>
      <c r="K5723" s="37" t="n">
        <f aca="false">E5723+Inputs!$B$5*F5723</f>
        <v>0</v>
      </c>
      <c r="L5723" s="37" t="n">
        <f aca="false">G5723+Inputs!$B$6*H5723</f>
        <v>0</v>
      </c>
      <c r="M5723" s="37" t="n">
        <f aca="false">I5723+Inputs!$B$7*J5723</f>
        <v>3</v>
      </c>
      <c r="N5723" s="37" t="n">
        <f aca="false">K5723+L5723+M5723</f>
        <v>3</v>
      </c>
    </row>
    <row r="5724" customFormat="false" ht="15" hidden="false" customHeight="false" outlineLevel="0" collapsed="false">
      <c r="A5724" s="0" t="s">
        <v>10</v>
      </c>
      <c r="B5724" s="0" t="s">
        <v>545</v>
      </c>
      <c r="C5724" s="15" t="n">
        <v>45597</v>
      </c>
      <c r="D5724" s="0" t="n">
        <v>2</v>
      </c>
      <c r="E5724" s="0" t="n">
        <v>0</v>
      </c>
      <c r="F5724" s="0" t="n">
        <v>0</v>
      </c>
      <c r="G5724" s="0" t="n">
        <v>0</v>
      </c>
      <c r="H5724" s="0" t="n">
        <v>0</v>
      </c>
      <c r="I5724" s="0" t="n">
        <v>3</v>
      </c>
      <c r="J5724" s="0" t="n">
        <v>0</v>
      </c>
      <c r="K5724" s="37" t="n">
        <f aca="false">E5724+Inputs!$B$5*F5724</f>
        <v>0</v>
      </c>
      <c r="L5724" s="37" t="n">
        <f aca="false">G5724+Inputs!$B$6*H5724</f>
        <v>0</v>
      </c>
      <c r="M5724" s="37" t="n">
        <f aca="false">I5724+Inputs!$B$7*J5724</f>
        <v>3</v>
      </c>
      <c r="N5724" s="37" t="n">
        <f aca="false">K5724+L5724+M5724</f>
        <v>3</v>
      </c>
    </row>
    <row r="5725" customFormat="false" ht="15" hidden="false" customHeight="false" outlineLevel="0" collapsed="false">
      <c r="A5725" s="0" t="s">
        <v>10</v>
      </c>
      <c r="B5725" s="0" t="s">
        <v>545</v>
      </c>
      <c r="C5725" s="15" t="n">
        <v>45627</v>
      </c>
      <c r="D5725" s="0" t="n">
        <v>2</v>
      </c>
      <c r="E5725" s="0" t="n">
        <v>0</v>
      </c>
      <c r="F5725" s="0" t="n">
        <v>0</v>
      </c>
      <c r="G5725" s="0" t="n">
        <v>0</v>
      </c>
      <c r="H5725" s="0" t="n">
        <v>0</v>
      </c>
      <c r="I5725" s="0" t="n">
        <v>3</v>
      </c>
      <c r="J5725" s="0" t="n">
        <v>0</v>
      </c>
      <c r="K5725" s="37" t="n">
        <f aca="false">E5725+Inputs!$B$5*F5725</f>
        <v>0</v>
      </c>
      <c r="L5725" s="37" t="n">
        <f aca="false">G5725+Inputs!$B$6*H5725</f>
        <v>0</v>
      </c>
      <c r="M5725" s="37" t="n">
        <f aca="false">I5725+Inputs!$B$7*J5725</f>
        <v>3</v>
      </c>
      <c r="N5725" s="37" t="n">
        <f aca="false">K5725+L5725+M5725</f>
        <v>3</v>
      </c>
    </row>
    <row r="5726" customFormat="false" ht="15" hidden="false" customHeight="false" outlineLevel="0" collapsed="false">
      <c r="A5726" s="0" t="s">
        <v>10</v>
      </c>
      <c r="B5726" s="0" t="s">
        <v>545</v>
      </c>
      <c r="C5726" s="15" t="n">
        <v>45658</v>
      </c>
      <c r="D5726" s="0" t="n">
        <v>2</v>
      </c>
      <c r="E5726" s="0" t="n">
        <v>0</v>
      </c>
      <c r="F5726" s="0" t="n">
        <v>0</v>
      </c>
      <c r="G5726" s="0" t="n">
        <v>0</v>
      </c>
      <c r="H5726" s="0" t="n">
        <v>0</v>
      </c>
      <c r="I5726" s="0" t="n">
        <v>3</v>
      </c>
      <c r="J5726" s="0" t="n">
        <v>0</v>
      </c>
      <c r="K5726" s="37" t="n">
        <f aca="false">E5726+Inputs!$B$5*F5726</f>
        <v>0</v>
      </c>
      <c r="L5726" s="37" t="n">
        <f aca="false">G5726+Inputs!$B$6*H5726</f>
        <v>0</v>
      </c>
      <c r="M5726" s="37" t="n">
        <f aca="false">I5726+Inputs!$B$7*J5726</f>
        <v>3</v>
      </c>
      <c r="N5726" s="37" t="n">
        <f aca="false">K5726+L5726+M5726</f>
        <v>3</v>
      </c>
    </row>
    <row r="5727" customFormat="false" ht="15" hidden="false" customHeight="false" outlineLevel="0" collapsed="false">
      <c r="A5727" s="0" t="s">
        <v>10</v>
      </c>
      <c r="B5727" s="0" t="s">
        <v>545</v>
      </c>
      <c r="C5727" s="15" t="n">
        <v>45689</v>
      </c>
      <c r="D5727" s="0" t="n">
        <v>2</v>
      </c>
      <c r="E5727" s="0" t="n">
        <v>0</v>
      </c>
      <c r="F5727" s="0" t="n">
        <v>0</v>
      </c>
      <c r="G5727" s="0" t="n">
        <v>0</v>
      </c>
      <c r="H5727" s="0" t="n">
        <v>0</v>
      </c>
      <c r="I5727" s="0" t="n">
        <v>2</v>
      </c>
      <c r="J5727" s="0" t="n">
        <v>0</v>
      </c>
      <c r="K5727" s="37" t="n">
        <f aca="false">E5727+Inputs!$B$5*F5727</f>
        <v>0</v>
      </c>
      <c r="L5727" s="37" t="n">
        <f aca="false">G5727+Inputs!$B$6*H5727</f>
        <v>0</v>
      </c>
      <c r="M5727" s="37" t="n">
        <f aca="false">I5727+Inputs!$B$7*J5727</f>
        <v>2</v>
      </c>
      <c r="N5727" s="37" t="n">
        <f aca="false">K5727+L5727+M5727</f>
        <v>2</v>
      </c>
    </row>
    <row r="5728" customFormat="false" ht="15" hidden="false" customHeight="false" outlineLevel="0" collapsed="false">
      <c r="A5728" s="0" t="s">
        <v>10</v>
      </c>
      <c r="B5728" s="0" t="s">
        <v>545</v>
      </c>
      <c r="C5728" s="15" t="n">
        <v>45748</v>
      </c>
      <c r="D5728" s="0" t="n">
        <v>2</v>
      </c>
      <c r="E5728" s="0" t="n">
        <v>0</v>
      </c>
      <c r="F5728" s="0" t="n">
        <v>0</v>
      </c>
      <c r="G5728" s="0" t="n">
        <v>0</v>
      </c>
      <c r="H5728" s="0" t="n">
        <v>0</v>
      </c>
      <c r="I5728" s="0" t="n">
        <v>6</v>
      </c>
      <c r="J5728" s="0" t="n">
        <v>0</v>
      </c>
      <c r="K5728" s="37" t="n">
        <f aca="false">E5728+Inputs!$B$5*F5728</f>
        <v>0</v>
      </c>
      <c r="L5728" s="37" t="n">
        <f aca="false">G5728+Inputs!$B$6*H5728</f>
        <v>0</v>
      </c>
      <c r="M5728" s="37" t="n">
        <f aca="false">I5728+Inputs!$B$7*J5728</f>
        <v>6</v>
      </c>
      <c r="N5728" s="37" t="n">
        <f aca="false">K5728+L5728+M5728</f>
        <v>6</v>
      </c>
    </row>
    <row r="5729" customFormat="false" ht="15" hidden="false" customHeight="false" outlineLevel="0" collapsed="false">
      <c r="A5729" s="0" t="s">
        <v>10</v>
      </c>
      <c r="B5729" s="0" t="s">
        <v>545</v>
      </c>
      <c r="C5729" s="15" t="n">
        <v>45778</v>
      </c>
      <c r="D5729" s="0" t="n">
        <v>2</v>
      </c>
      <c r="E5729" s="0" t="n">
        <v>0</v>
      </c>
      <c r="F5729" s="0" t="n">
        <v>0</v>
      </c>
      <c r="G5729" s="0" t="n">
        <v>0</v>
      </c>
      <c r="H5729" s="0" t="n">
        <v>0</v>
      </c>
      <c r="I5729" s="0" t="n">
        <v>3</v>
      </c>
      <c r="J5729" s="0" t="n">
        <v>0</v>
      </c>
      <c r="K5729" s="37" t="n">
        <f aca="false">E5729+Inputs!$B$5*F5729</f>
        <v>0</v>
      </c>
      <c r="L5729" s="37" t="n">
        <f aca="false">G5729+Inputs!$B$6*H5729</f>
        <v>0</v>
      </c>
      <c r="M5729" s="37" t="n">
        <f aca="false">I5729+Inputs!$B$7*J5729</f>
        <v>3</v>
      </c>
      <c r="N5729" s="37" t="n">
        <f aca="false">K5729+L5729+M5729</f>
        <v>3</v>
      </c>
    </row>
    <row r="5730" customFormat="false" ht="15" hidden="false" customHeight="false" outlineLevel="0" collapsed="false">
      <c r="A5730" s="0" t="s">
        <v>10</v>
      </c>
      <c r="B5730" s="0" t="s">
        <v>545</v>
      </c>
      <c r="C5730" s="15" t="n">
        <v>45809</v>
      </c>
      <c r="D5730" s="0" t="n">
        <v>2</v>
      </c>
      <c r="E5730" s="0" t="n">
        <v>0</v>
      </c>
      <c r="F5730" s="0" t="n">
        <v>0</v>
      </c>
      <c r="G5730" s="0" t="n">
        <v>0</v>
      </c>
      <c r="H5730" s="0" t="n">
        <v>0</v>
      </c>
      <c r="I5730" s="0" t="n">
        <v>4</v>
      </c>
      <c r="J5730" s="0" t="n">
        <v>0</v>
      </c>
      <c r="K5730" s="37" t="n">
        <f aca="false">E5730+Inputs!$B$5*F5730</f>
        <v>0</v>
      </c>
      <c r="L5730" s="37" t="n">
        <f aca="false">G5730+Inputs!$B$6*H5730</f>
        <v>0</v>
      </c>
      <c r="M5730" s="37" t="n">
        <f aca="false">I5730+Inputs!$B$7*J5730</f>
        <v>4</v>
      </c>
      <c r="N5730" s="37" t="n">
        <f aca="false">K5730+L5730+M5730</f>
        <v>4</v>
      </c>
    </row>
    <row r="5731" customFormat="false" ht="15" hidden="false" customHeight="false" outlineLevel="0" collapsed="false">
      <c r="A5731" s="0" t="s">
        <v>10</v>
      </c>
      <c r="B5731" s="0" t="s">
        <v>545</v>
      </c>
      <c r="C5731" s="15" t="n">
        <v>45870</v>
      </c>
      <c r="D5731" s="0" t="n">
        <v>2</v>
      </c>
      <c r="E5731" s="0" t="n">
        <v>0</v>
      </c>
      <c r="F5731" s="0" t="n">
        <v>0</v>
      </c>
      <c r="G5731" s="0" t="n">
        <v>0</v>
      </c>
      <c r="H5731" s="0" t="n">
        <v>0</v>
      </c>
      <c r="I5731" s="0" t="n">
        <v>3</v>
      </c>
      <c r="J5731" s="0" t="n">
        <v>0</v>
      </c>
      <c r="K5731" s="37" t="n">
        <f aca="false">E5731+Inputs!$B$5*F5731</f>
        <v>0</v>
      </c>
      <c r="L5731" s="37" t="n">
        <f aca="false">G5731+Inputs!$B$6*H5731</f>
        <v>0</v>
      </c>
      <c r="M5731" s="37" t="n">
        <f aca="false">I5731+Inputs!$B$7*J5731</f>
        <v>3</v>
      </c>
      <c r="N5731" s="37" t="n">
        <f aca="false">K5731+L5731+M5731</f>
        <v>3</v>
      </c>
    </row>
    <row r="5732" customFormat="false" ht="15" hidden="false" customHeight="false" outlineLevel="0" collapsed="false">
      <c r="A5732" s="0" t="s">
        <v>10</v>
      </c>
      <c r="B5732" s="0" t="s">
        <v>545</v>
      </c>
      <c r="C5732" s="15" t="n">
        <v>45901</v>
      </c>
      <c r="D5732" s="0" t="n">
        <v>2</v>
      </c>
      <c r="E5732" s="0" t="n">
        <v>0</v>
      </c>
      <c r="F5732" s="0" t="n">
        <v>0</v>
      </c>
      <c r="G5732" s="0" t="n">
        <v>0</v>
      </c>
      <c r="H5732" s="0" t="n">
        <v>0</v>
      </c>
      <c r="I5732" s="0" t="n">
        <v>2</v>
      </c>
      <c r="J5732" s="0" t="n">
        <v>0</v>
      </c>
      <c r="K5732" s="37" t="n">
        <f aca="false">E5732+Inputs!$B$5*F5732</f>
        <v>0</v>
      </c>
      <c r="L5732" s="37" t="n">
        <f aca="false">G5732+Inputs!$B$6*H5732</f>
        <v>0</v>
      </c>
      <c r="M5732" s="37" t="n">
        <f aca="false">I5732+Inputs!$B$7*J5732</f>
        <v>2</v>
      </c>
      <c r="N5732" s="37" t="n">
        <f aca="false">K5732+L5732+M5732</f>
        <v>2</v>
      </c>
    </row>
    <row r="5733" customFormat="false" ht="15" hidden="false" customHeight="false" outlineLevel="0" collapsed="false">
      <c r="A5733" s="0" t="s">
        <v>10</v>
      </c>
      <c r="B5733" s="0" t="s">
        <v>545</v>
      </c>
      <c r="C5733" s="15" t="n">
        <v>45931</v>
      </c>
      <c r="D5733" s="0" t="n">
        <v>2</v>
      </c>
      <c r="E5733" s="0" t="n">
        <v>0</v>
      </c>
      <c r="F5733" s="0" t="n">
        <v>0</v>
      </c>
      <c r="G5733" s="0" t="n">
        <v>0</v>
      </c>
      <c r="H5733" s="0" t="n">
        <v>0</v>
      </c>
      <c r="I5733" s="0" t="n">
        <v>7</v>
      </c>
      <c r="J5733" s="0" t="n">
        <v>0</v>
      </c>
      <c r="K5733" s="37" t="n">
        <f aca="false">E5733+Inputs!$B$5*F5733</f>
        <v>0</v>
      </c>
      <c r="L5733" s="37" t="n">
        <f aca="false">G5733+Inputs!$B$6*H5733</f>
        <v>0</v>
      </c>
      <c r="M5733" s="37" t="n">
        <f aca="false">I5733+Inputs!$B$7*J5733</f>
        <v>7</v>
      </c>
      <c r="N5733" s="37" t="n">
        <f aca="false">K5733+L5733+M5733</f>
        <v>7</v>
      </c>
    </row>
    <row r="5734" customFormat="false" ht="15" hidden="false" customHeight="false" outlineLevel="0" collapsed="false">
      <c r="A5734" s="0" t="s">
        <v>10</v>
      </c>
      <c r="B5734" s="0" t="s">
        <v>545</v>
      </c>
      <c r="C5734" s="15" t="n">
        <v>45962</v>
      </c>
      <c r="D5734" s="0" t="n">
        <v>2</v>
      </c>
      <c r="E5734" s="0" t="n">
        <v>0</v>
      </c>
      <c r="F5734" s="0" t="n">
        <v>0</v>
      </c>
      <c r="G5734" s="0" t="n">
        <v>0</v>
      </c>
      <c r="H5734" s="0" t="n">
        <v>0</v>
      </c>
      <c r="I5734" s="0" t="n">
        <v>3</v>
      </c>
      <c r="J5734" s="0" t="n">
        <v>0</v>
      </c>
      <c r="K5734" s="37" t="n">
        <f aca="false">E5734+Inputs!$B$5*F5734</f>
        <v>0</v>
      </c>
      <c r="L5734" s="37" t="n">
        <f aca="false">G5734+Inputs!$B$6*H5734</f>
        <v>0</v>
      </c>
      <c r="M5734" s="37" t="n">
        <f aca="false">I5734+Inputs!$B$7*J5734</f>
        <v>3</v>
      </c>
      <c r="N5734" s="37" t="n">
        <f aca="false">K5734+L5734+M5734</f>
        <v>3</v>
      </c>
    </row>
    <row r="5735" customFormat="false" ht="15" hidden="false" customHeight="false" outlineLevel="0" collapsed="false">
      <c r="A5735" s="0" t="s">
        <v>10</v>
      </c>
      <c r="B5735" s="0" t="s">
        <v>545</v>
      </c>
      <c r="C5735" s="15" t="n">
        <v>45992</v>
      </c>
      <c r="D5735" s="0" t="n">
        <v>2</v>
      </c>
      <c r="E5735" s="0" t="n">
        <v>0</v>
      </c>
      <c r="F5735" s="0" t="n">
        <v>0</v>
      </c>
      <c r="G5735" s="0" t="n">
        <v>0</v>
      </c>
      <c r="H5735" s="0" t="n">
        <v>0</v>
      </c>
      <c r="I5735" s="0" t="n">
        <v>2</v>
      </c>
      <c r="J5735" s="0" t="n">
        <v>0</v>
      </c>
      <c r="K5735" s="37" t="n">
        <f aca="false">E5735+Inputs!$B$5*F5735</f>
        <v>0</v>
      </c>
      <c r="L5735" s="37" t="n">
        <f aca="false">G5735+Inputs!$B$6*H5735</f>
        <v>0</v>
      </c>
      <c r="M5735" s="37" t="n">
        <f aca="false">I5735+Inputs!$B$7*J5735</f>
        <v>2</v>
      </c>
      <c r="N5735" s="37" t="n">
        <f aca="false">K5735+L5735+M5735</f>
        <v>2</v>
      </c>
    </row>
    <row r="5736" customFormat="false" ht="15" hidden="false" customHeight="false" outlineLevel="0" collapsed="false">
      <c r="A5736" s="0" t="s">
        <v>10</v>
      </c>
      <c r="B5736" s="0" t="s">
        <v>545</v>
      </c>
      <c r="C5736" s="15" t="n">
        <v>46023</v>
      </c>
      <c r="D5736" s="0" t="n">
        <v>2</v>
      </c>
      <c r="E5736" s="0" t="n">
        <v>0</v>
      </c>
      <c r="F5736" s="0" t="n">
        <v>0</v>
      </c>
      <c r="G5736" s="0" t="n">
        <v>0</v>
      </c>
      <c r="H5736" s="0" t="n">
        <v>0</v>
      </c>
      <c r="I5736" s="0" t="n">
        <v>3</v>
      </c>
      <c r="J5736" s="0" t="n">
        <v>0</v>
      </c>
      <c r="K5736" s="37" t="n">
        <f aca="false">E5736+Inputs!$B$5*F5736</f>
        <v>0</v>
      </c>
      <c r="L5736" s="37" t="n">
        <f aca="false">G5736+Inputs!$B$6*H5736</f>
        <v>0</v>
      </c>
      <c r="M5736" s="37" t="n">
        <f aca="false">I5736+Inputs!$B$7*J5736</f>
        <v>3</v>
      </c>
      <c r="N5736" s="37" t="n">
        <f aca="false">K5736+L5736+M5736</f>
        <v>3</v>
      </c>
    </row>
    <row r="5737" customFormat="false" ht="15" hidden="false" customHeight="false" outlineLevel="0" collapsed="false">
      <c r="A5737" s="0" t="s">
        <v>10</v>
      </c>
      <c r="B5737" s="0" t="s">
        <v>545</v>
      </c>
      <c r="C5737" s="15" t="n">
        <v>46054</v>
      </c>
      <c r="D5737" s="0" t="n">
        <v>2</v>
      </c>
      <c r="E5737" s="0" t="n">
        <v>0</v>
      </c>
      <c r="F5737" s="0" t="n">
        <v>0</v>
      </c>
      <c r="G5737" s="0" t="n">
        <v>0</v>
      </c>
      <c r="H5737" s="0" t="n">
        <v>0</v>
      </c>
      <c r="I5737" s="0" t="n">
        <v>5</v>
      </c>
      <c r="J5737" s="0" t="n">
        <v>0</v>
      </c>
      <c r="K5737" s="37" t="n">
        <f aca="false">E5737+Inputs!$B$5*F5737</f>
        <v>0</v>
      </c>
      <c r="L5737" s="37" t="n">
        <f aca="false">G5737+Inputs!$B$6*H5737</f>
        <v>0</v>
      </c>
      <c r="M5737" s="37" t="n">
        <f aca="false">I5737+Inputs!$B$7*J5737</f>
        <v>5</v>
      </c>
      <c r="N5737" s="37" t="n">
        <f aca="false">K5737+L5737+M5737</f>
        <v>5</v>
      </c>
    </row>
    <row r="5738" customFormat="false" ht="15" hidden="false" customHeight="false" outlineLevel="0" collapsed="false">
      <c r="A5738" s="0" t="s">
        <v>10</v>
      </c>
      <c r="B5738" s="0" t="s">
        <v>545</v>
      </c>
      <c r="C5738" s="15" t="n">
        <v>46082</v>
      </c>
      <c r="D5738" s="0" t="n">
        <v>2</v>
      </c>
      <c r="E5738" s="0" t="n">
        <v>0</v>
      </c>
      <c r="F5738" s="0" t="n">
        <v>0</v>
      </c>
      <c r="G5738" s="0" t="n">
        <v>0</v>
      </c>
      <c r="H5738" s="0" t="n">
        <v>0</v>
      </c>
      <c r="I5738" s="0" t="n">
        <v>1</v>
      </c>
      <c r="J5738" s="0" t="n">
        <v>0</v>
      </c>
      <c r="K5738" s="37" t="n">
        <f aca="false">E5738+Inputs!$B$5*F5738</f>
        <v>0</v>
      </c>
      <c r="L5738" s="37" t="n">
        <f aca="false">G5738+Inputs!$B$6*H5738</f>
        <v>0</v>
      </c>
      <c r="M5738" s="37" t="n">
        <f aca="false">I5738+Inputs!$B$7*J5738</f>
        <v>1</v>
      </c>
      <c r="N5738" s="37" t="n">
        <f aca="false">K5738+L5738+M5738</f>
        <v>1</v>
      </c>
    </row>
    <row r="5739" customFormat="false" ht="15" hidden="false" customHeight="false" outlineLevel="0" collapsed="false">
      <c r="A5739" s="0" t="s">
        <v>10</v>
      </c>
      <c r="B5739" s="0" t="s">
        <v>545</v>
      </c>
      <c r="C5739" s="15" t="n">
        <v>46113</v>
      </c>
      <c r="D5739" s="0" t="n">
        <v>2</v>
      </c>
      <c r="E5739" s="0" t="n">
        <v>0</v>
      </c>
      <c r="F5739" s="0" t="n">
        <v>0</v>
      </c>
      <c r="G5739" s="0" t="n">
        <v>0</v>
      </c>
      <c r="H5739" s="0" t="n">
        <v>0</v>
      </c>
      <c r="I5739" s="0" t="n">
        <v>6</v>
      </c>
      <c r="J5739" s="0" t="n">
        <v>0</v>
      </c>
      <c r="K5739" s="37" t="n">
        <f aca="false">E5739+Inputs!$B$5*F5739</f>
        <v>0</v>
      </c>
      <c r="L5739" s="37" t="n">
        <f aca="false">G5739+Inputs!$B$6*H5739</f>
        <v>0</v>
      </c>
      <c r="M5739" s="37" t="n">
        <f aca="false">I5739+Inputs!$B$7*J5739</f>
        <v>6</v>
      </c>
      <c r="N5739" s="37" t="n">
        <f aca="false">K5739+L5739+M5739</f>
        <v>6</v>
      </c>
    </row>
    <row r="5740" customFormat="false" ht="15" hidden="false" customHeight="false" outlineLevel="0" collapsed="false">
      <c r="A5740" s="0" t="s">
        <v>10</v>
      </c>
      <c r="B5740" s="0" t="s">
        <v>545</v>
      </c>
      <c r="C5740" s="15" t="n">
        <v>46143</v>
      </c>
      <c r="D5740" s="0" t="n">
        <v>2</v>
      </c>
      <c r="E5740" s="0" t="n">
        <v>0</v>
      </c>
      <c r="F5740" s="0" t="n">
        <v>0</v>
      </c>
      <c r="G5740" s="0" t="n">
        <v>0</v>
      </c>
      <c r="H5740" s="0" t="n">
        <v>0</v>
      </c>
      <c r="I5740" s="0" t="n">
        <v>3</v>
      </c>
      <c r="J5740" s="0" t="n">
        <v>0</v>
      </c>
      <c r="K5740" s="37" t="n">
        <f aca="false">E5740+Inputs!$B$5*F5740</f>
        <v>0</v>
      </c>
      <c r="L5740" s="37" t="n">
        <f aca="false">G5740+Inputs!$B$6*H5740</f>
        <v>0</v>
      </c>
      <c r="M5740" s="37" t="n">
        <f aca="false">I5740+Inputs!$B$7*J5740</f>
        <v>3</v>
      </c>
      <c r="N5740" s="37" t="n">
        <f aca="false">K5740+L5740+M5740</f>
        <v>3</v>
      </c>
    </row>
    <row r="5741" customFormat="false" ht="15" hidden="false" customHeight="false" outlineLevel="0" collapsed="false">
      <c r="A5741" s="0" t="s">
        <v>10</v>
      </c>
      <c r="B5741" s="0" t="s">
        <v>545</v>
      </c>
      <c r="C5741" s="15" t="n">
        <v>46174</v>
      </c>
      <c r="D5741" s="0" t="n">
        <v>2</v>
      </c>
      <c r="E5741" s="0" t="n">
        <v>0</v>
      </c>
      <c r="F5741" s="0" t="n">
        <v>0</v>
      </c>
      <c r="G5741" s="0" t="n">
        <v>0</v>
      </c>
      <c r="H5741" s="0" t="n">
        <v>0</v>
      </c>
      <c r="I5741" s="0" t="n">
        <v>7</v>
      </c>
      <c r="J5741" s="0" t="n">
        <v>0</v>
      </c>
      <c r="K5741" s="37" t="n">
        <f aca="false">E5741+Inputs!$B$5*F5741</f>
        <v>0</v>
      </c>
      <c r="L5741" s="37" t="n">
        <f aca="false">G5741+Inputs!$B$6*H5741</f>
        <v>0</v>
      </c>
      <c r="M5741" s="37" t="n">
        <f aca="false">I5741+Inputs!$B$7*J5741</f>
        <v>7</v>
      </c>
      <c r="N5741" s="37" t="n">
        <f aca="false">K5741+L5741+M5741</f>
        <v>7</v>
      </c>
    </row>
    <row r="5742" customFormat="false" ht="15" hidden="false" customHeight="false" outlineLevel="0" collapsed="false">
      <c r="A5742" s="0" t="s">
        <v>10</v>
      </c>
      <c r="B5742" s="0" t="s">
        <v>545</v>
      </c>
      <c r="C5742" s="15" t="n">
        <v>46204</v>
      </c>
      <c r="D5742" s="0" t="n">
        <v>2</v>
      </c>
      <c r="E5742" s="0" t="n">
        <v>0</v>
      </c>
      <c r="F5742" s="0" t="n">
        <v>0</v>
      </c>
      <c r="G5742" s="0" t="n">
        <v>0</v>
      </c>
      <c r="H5742" s="0" t="n">
        <v>0</v>
      </c>
      <c r="I5742" s="0" t="n">
        <v>3</v>
      </c>
      <c r="J5742" s="0" t="n">
        <v>0</v>
      </c>
      <c r="K5742" s="37" t="n">
        <f aca="false">E5742+Inputs!$B$5*F5742</f>
        <v>0</v>
      </c>
      <c r="L5742" s="37" t="n">
        <f aca="false">G5742+Inputs!$B$6*H5742</f>
        <v>0</v>
      </c>
      <c r="M5742" s="37" t="n">
        <f aca="false">I5742+Inputs!$B$7*J5742</f>
        <v>3</v>
      </c>
      <c r="N5742" s="37" t="n">
        <f aca="false">K5742+L5742+M5742</f>
        <v>3</v>
      </c>
    </row>
    <row r="5743" customFormat="false" ht="15" hidden="false" customHeight="false" outlineLevel="0" collapsed="false">
      <c r="A5743" s="0" t="s">
        <v>10</v>
      </c>
      <c r="B5743" s="0" t="s">
        <v>545</v>
      </c>
      <c r="C5743" s="15" t="n">
        <v>46235</v>
      </c>
      <c r="D5743" s="0" t="n">
        <v>2</v>
      </c>
      <c r="E5743" s="0" t="n">
        <v>0</v>
      </c>
      <c r="F5743" s="0" t="n">
        <v>0</v>
      </c>
      <c r="G5743" s="0" t="n">
        <v>0</v>
      </c>
      <c r="H5743" s="0" t="n">
        <v>0</v>
      </c>
      <c r="I5743" s="0" t="n">
        <v>2</v>
      </c>
      <c r="J5743" s="0" t="n">
        <v>0</v>
      </c>
      <c r="K5743" s="37" t="n">
        <f aca="false">E5743+Inputs!$B$5*F5743</f>
        <v>0</v>
      </c>
      <c r="L5743" s="37" t="n">
        <f aca="false">G5743+Inputs!$B$6*H5743</f>
        <v>0</v>
      </c>
      <c r="M5743" s="37" t="n">
        <f aca="false">I5743+Inputs!$B$7*J5743</f>
        <v>2</v>
      </c>
      <c r="N5743" s="37" t="n">
        <f aca="false">K5743+L5743+M5743</f>
        <v>2</v>
      </c>
    </row>
    <row r="5744" customFormat="false" ht="15" hidden="false" customHeight="false" outlineLevel="0" collapsed="false">
      <c r="A5744" s="0" t="s">
        <v>10</v>
      </c>
      <c r="B5744" s="0" t="s">
        <v>533</v>
      </c>
      <c r="C5744" s="15" t="n">
        <v>44958</v>
      </c>
      <c r="D5744" s="0" t="n">
        <v>1</v>
      </c>
      <c r="E5744" s="0" t="n">
        <v>0</v>
      </c>
      <c r="F5744" s="0" t="n">
        <v>0</v>
      </c>
      <c r="G5744" s="0" t="n">
        <v>0</v>
      </c>
      <c r="H5744" s="0" t="n">
        <v>0</v>
      </c>
      <c r="I5744" s="0" t="n">
        <v>1</v>
      </c>
      <c r="J5744" s="0" t="n">
        <v>0</v>
      </c>
      <c r="K5744" s="37" t="n">
        <f aca="false">E5744+Inputs!$B$5*F5744</f>
        <v>0</v>
      </c>
      <c r="L5744" s="37" t="n">
        <f aca="false">G5744+Inputs!$B$6*H5744</f>
        <v>0</v>
      </c>
      <c r="M5744" s="37" t="n">
        <f aca="false">I5744+Inputs!$B$7*J5744</f>
        <v>1</v>
      </c>
      <c r="N5744" s="37" t="n">
        <f aca="false">K5744+L5744+M5744</f>
        <v>1</v>
      </c>
    </row>
    <row r="5745" customFormat="false" ht="15" hidden="false" customHeight="false" outlineLevel="0" collapsed="false">
      <c r="A5745" s="0" t="s">
        <v>10</v>
      </c>
      <c r="B5745" s="0" t="s">
        <v>533</v>
      </c>
      <c r="C5745" s="15" t="n">
        <v>45017</v>
      </c>
      <c r="D5745" s="0" t="n">
        <v>1</v>
      </c>
      <c r="E5745" s="0" t="n">
        <v>0</v>
      </c>
      <c r="F5745" s="0" t="n">
        <v>0</v>
      </c>
      <c r="G5745" s="0" t="n">
        <v>0</v>
      </c>
      <c r="H5745" s="0" t="n">
        <v>0</v>
      </c>
      <c r="I5745" s="0" t="n">
        <v>1</v>
      </c>
      <c r="J5745" s="0" t="n">
        <v>0</v>
      </c>
      <c r="K5745" s="37" t="n">
        <f aca="false">E5745+Inputs!$B$5*F5745</f>
        <v>0</v>
      </c>
      <c r="L5745" s="37" t="n">
        <f aca="false">G5745+Inputs!$B$6*H5745</f>
        <v>0</v>
      </c>
      <c r="M5745" s="37" t="n">
        <f aca="false">I5745+Inputs!$B$7*J5745</f>
        <v>1</v>
      </c>
      <c r="N5745" s="37" t="n">
        <f aca="false">K5745+L5745+M5745</f>
        <v>1</v>
      </c>
    </row>
    <row r="5746" customFormat="false" ht="15" hidden="false" customHeight="false" outlineLevel="0" collapsed="false">
      <c r="A5746" s="0" t="s">
        <v>10</v>
      </c>
      <c r="B5746" s="0" t="s">
        <v>533</v>
      </c>
      <c r="C5746" s="15" t="n">
        <v>45200</v>
      </c>
      <c r="D5746" s="0" t="n">
        <v>1</v>
      </c>
      <c r="E5746" s="0" t="n">
        <v>0</v>
      </c>
      <c r="F5746" s="0" t="n">
        <v>0</v>
      </c>
      <c r="G5746" s="0" t="n">
        <v>0</v>
      </c>
      <c r="H5746" s="0" t="n">
        <v>0</v>
      </c>
      <c r="I5746" s="0" t="n">
        <v>1</v>
      </c>
      <c r="J5746" s="0" t="n">
        <v>0</v>
      </c>
      <c r="K5746" s="37" t="n">
        <f aca="false">E5746+Inputs!$B$5*F5746</f>
        <v>0</v>
      </c>
      <c r="L5746" s="37" t="n">
        <f aca="false">G5746+Inputs!$B$6*H5746</f>
        <v>0</v>
      </c>
      <c r="M5746" s="37" t="n">
        <f aca="false">I5746+Inputs!$B$7*J5746</f>
        <v>1</v>
      </c>
      <c r="N5746" s="37" t="n">
        <f aca="false">K5746+L5746+M5746</f>
        <v>1</v>
      </c>
    </row>
    <row r="5747" customFormat="false" ht="15" hidden="false" customHeight="false" outlineLevel="0" collapsed="false">
      <c r="A5747" s="0" t="s">
        <v>10</v>
      </c>
      <c r="B5747" s="0" t="s">
        <v>533</v>
      </c>
      <c r="C5747" s="15" t="n">
        <v>45292</v>
      </c>
      <c r="D5747" s="0" t="n">
        <v>1</v>
      </c>
      <c r="E5747" s="0" t="n">
        <v>0</v>
      </c>
      <c r="F5747" s="0" t="n">
        <v>0</v>
      </c>
      <c r="G5747" s="0" t="n">
        <v>0</v>
      </c>
      <c r="H5747" s="0" t="n">
        <v>0</v>
      </c>
      <c r="I5747" s="0" t="n">
        <v>1</v>
      </c>
      <c r="J5747" s="0" t="n">
        <v>0</v>
      </c>
      <c r="K5747" s="37" t="n">
        <f aca="false">E5747+Inputs!$B$5*F5747</f>
        <v>0</v>
      </c>
      <c r="L5747" s="37" t="n">
        <f aca="false">G5747+Inputs!$B$6*H5747</f>
        <v>0</v>
      </c>
      <c r="M5747" s="37" t="n">
        <f aca="false">I5747+Inputs!$B$7*J5747</f>
        <v>1</v>
      </c>
      <c r="N5747" s="37" t="n">
        <f aca="false">K5747+L5747+M5747</f>
        <v>1</v>
      </c>
    </row>
    <row r="5748" customFormat="false" ht="15" hidden="false" customHeight="false" outlineLevel="0" collapsed="false">
      <c r="A5748" s="0" t="s">
        <v>10</v>
      </c>
      <c r="B5748" s="0" t="s">
        <v>533</v>
      </c>
      <c r="C5748" s="15" t="n">
        <v>45597</v>
      </c>
      <c r="D5748" s="0" t="n">
        <v>1</v>
      </c>
      <c r="E5748" s="0" t="n">
        <v>1</v>
      </c>
      <c r="F5748" s="0" t="n">
        <v>0</v>
      </c>
      <c r="G5748" s="0" t="n">
        <v>0</v>
      </c>
      <c r="H5748" s="0" t="n">
        <v>0</v>
      </c>
      <c r="I5748" s="0" t="n">
        <v>0</v>
      </c>
      <c r="J5748" s="0" t="n">
        <v>0</v>
      </c>
      <c r="K5748" s="37" t="n">
        <f aca="false">E5748+Inputs!$B$5*F5748</f>
        <v>1</v>
      </c>
      <c r="L5748" s="37" t="n">
        <f aca="false">G5748+Inputs!$B$6*H5748</f>
        <v>0</v>
      </c>
      <c r="M5748" s="37" t="n">
        <f aca="false">I5748+Inputs!$B$7*J5748</f>
        <v>0</v>
      </c>
      <c r="N5748" s="37" t="n">
        <f aca="false">K5748+L5748+M5748</f>
        <v>1</v>
      </c>
    </row>
    <row r="5749" customFormat="false" ht="15" hidden="false" customHeight="false" outlineLevel="0" collapsed="false">
      <c r="A5749" s="0" t="s">
        <v>10</v>
      </c>
      <c r="B5749" s="0" t="s">
        <v>533</v>
      </c>
      <c r="C5749" s="15" t="n">
        <v>45809</v>
      </c>
      <c r="D5749" s="0" t="n">
        <v>1</v>
      </c>
      <c r="E5749" s="0" t="n">
        <v>0</v>
      </c>
      <c r="F5749" s="0" t="n">
        <v>0</v>
      </c>
      <c r="G5749" s="0" t="n">
        <v>0</v>
      </c>
      <c r="H5749" s="0" t="n">
        <v>0</v>
      </c>
      <c r="I5749" s="0" t="n">
        <v>1</v>
      </c>
      <c r="J5749" s="0" t="n">
        <v>0</v>
      </c>
      <c r="K5749" s="37" t="n">
        <f aca="false">E5749+Inputs!$B$5*F5749</f>
        <v>0</v>
      </c>
      <c r="L5749" s="37" t="n">
        <f aca="false">G5749+Inputs!$B$6*H5749</f>
        <v>0</v>
      </c>
      <c r="M5749" s="37" t="n">
        <f aca="false">I5749+Inputs!$B$7*J5749</f>
        <v>1</v>
      </c>
      <c r="N5749" s="37" t="n">
        <f aca="false">K5749+L5749+M5749</f>
        <v>1</v>
      </c>
    </row>
    <row r="5750" customFormat="false" ht="15" hidden="false" customHeight="false" outlineLevel="0" collapsed="false">
      <c r="A5750" s="0" t="s">
        <v>10</v>
      </c>
      <c r="B5750" s="0" t="s">
        <v>533</v>
      </c>
      <c r="C5750" s="15" t="n">
        <v>45839</v>
      </c>
      <c r="D5750" s="0" t="n">
        <v>1</v>
      </c>
      <c r="E5750" s="0" t="n">
        <v>0</v>
      </c>
      <c r="F5750" s="0" t="n">
        <v>0</v>
      </c>
      <c r="G5750" s="0" t="n">
        <v>0</v>
      </c>
      <c r="H5750" s="0" t="n">
        <v>0</v>
      </c>
      <c r="I5750" s="0" t="n">
        <v>1</v>
      </c>
      <c r="J5750" s="0" t="n">
        <v>0</v>
      </c>
      <c r="K5750" s="37" t="n">
        <f aca="false">E5750+Inputs!$B$5*F5750</f>
        <v>0</v>
      </c>
      <c r="L5750" s="37" t="n">
        <f aca="false">G5750+Inputs!$B$6*H5750</f>
        <v>0</v>
      </c>
      <c r="M5750" s="37" t="n">
        <f aca="false">I5750+Inputs!$B$7*J5750</f>
        <v>1</v>
      </c>
      <c r="N5750" s="37" t="n">
        <f aca="false">K5750+L5750+M5750</f>
        <v>1</v>
      </c>
    </row>
    <row r="5751" customFormat="false" ht="15" hidden="false" customHeight="false" outlineLevel="0" collapsed="false">
      <c r="A5751" s="0" t="s">
        <v>10</v>
      </c>
      <c r="B5751" s="0" t="s">
        <v>533</v>
      </c>
      <c r="C5751" s="15" t="n">
        <v>46113</v>
      </c>
      <c r="D5751" s="0" t="n">
        <v>1</v>
      </c>
      <c r="E5751" s="0" t="n">
        <v>0</v>
      </c>
      <c r="F5751" s="0" t="n">
        <v>0</v>
      </c>
      <c r="G5751" s="0" t="n">
        <v>0</v>
      </c>
      <c r="H5751" s="0" t="n">
        <v>0</v>
      </c>
      <c r="I5751" s="0" t="n">
        <v>1</v>
      </c>
      <c r="J5751" s="0" t="n">
        <v>0</v>
      </c>
      <c r="K5751" s="37" t="n">
        <f aca="false">E5751+Inputs!$B$5*F5751</f>
        <v>0</v>
      </c>
      <c r="L5751" s="37" t="n">
        <f aca="false">G5751+Inputs!$B$6*H5751</f>
        <v>0</v>
      </c>
      <c r="M5751" s="37" t="n">
        <f aca="false">I5751+Inputs!$B$7*J5751</f>
        <v>1</v>
      </c>
      <c r="N5751" s="37" t="n">
        <f aca="false">K5751+L5751+M5751</f>
        <v>1</v>
      </c>
    </row>
    <row r="5752" customFormat="false" ht="15" hidden="false" customHeight="false" outlineLevel="0" collapsed="false">
      <c r="A5752" s="0" t="s">
        <v>10</v>
      </c>
      <c r="B5752" s="0" t="s">
        <v>541</v>
      </c>
      <c r="C5752" s="15" t="n">
        <v>44927</v>
      </c>
      <c r="D5752" s="0" t="n">
        <v>1</v>
      </c>
      <c r="E5752" s="0" t="n">
        <v>0</v>
      </c>
      <c r="F5752" s="0" t="n">
        <v>0</v>
      </c>
      <c r="G5752" s="0" t="n">
        <v>0</v>
      </c>
      <c r="H5752" s="0" t="n">
        <v>0</v>
      </c>
      <c r="I5752" s="0" t="n">
        <v>1</v>
      </c>
      <c r="J5752" s="0" t="n">
        <v>0</v>
      </c>
      <c r="K5752" s="37" t="n">
        <f aca="false">E5752+Inputs!$B$5*F5752</f>
        <v>0</v>
      </c>
      <c r="L5752" s="37" t="n">
        <f aca="false">G5752+Inputs!$B$6*H5752</f>
        <v>0</v>
      </c>
      <c r="M5752" s="37" t="n">
        <f aca="false">I5752+Inputs!$B$7*J5752</f>
        <v>1</v>
      </c>
      <c r="N5752" s="37" t="n">
        <f aca="false">K5752+L5752+M5752</f>
        <v>1</v>
      </c>
    </row>
    <row r="5753" customFormat="false" ht="15" hidden="false" customHeight="false" outlineLevel="0" collapsed="false">
      <c r="A5753" s="0" t="s">
        <v>10</v>
      </c>
      <c r="B5753" s="0" t="s">
        <v>541</v>
      </c>
      <c r="C5753" s="15" t="n">
        <v>44958</v>
      </c>
      <c r="D5753" s="0" t="n">
        <v>1</v>
      </c>
      <c r="E5753" s="0" t="n">
        <v>0</v>
      </c>
      <c r="F5753" s="0" t="n">
        <v>0</v>
      </c>
      <c r="G5753" s="0" t="n">
        <v>0</v>
      </c>
      <c r="H5753" s="0" t="n">
        <v>0</v>
      </c>
      <c r="I5753" s="0" t="n">
        <v>3</v>
      </c>
      <c r="J5753" s="0" t="n">
        <v>0</v>
      </c>
      <c r="K5753" s="37" t="n">
        <f aca="false">E5753+Inputs!$B$5*F5753</f>
        <v>0</v>
      </c>
      <c r="L5753" s="37" t="n">
        <f aca="false">G5753+Inputs!$B$6*H5753</f>
        <v>0</v>
      </c>
      <c r="M5753" s="37" t="n">
        <f aca="false">I5753+Inputs!$B$7*J5753</f>
        <v>3</v>
      </c>
      <c r="N5753" s="37" t="n">
        <f aca="false">K5753+L5753+M5753</f>
        <v>3</v>
      </c>
    </row>
    <row r="5754" customFormat="false" ht="15" hidden="false" customHeight="false" outlineLevel="0" collapsed="false">
      <c r="A5754" s="0" t="s">
        <v>10</v>
      </c>
      <c r="B5754" s="0" t="s">
        <v>541</v>
      </c>
      <c r="C5754" s="15" t="n">
        <v>45017</v>
      </c>
      <c r="D5754" s="0" t="n">
        <v>1</v>
      </c>
      <c r="E5754" s="0" t="n">
        <v>0</v>
      </c>
      <c r="F5754" s="0" t="n">
        <v>0</v>
      </c>
      <c r="G5754" s="0" t="n">
        <v>0</v>
      </c>
      <c r="H5754" s="0" t="n">
        <v>0</v>
      </c>
      <c r="I5754" s="0" t="n">
        <v>4</v>
      </c>
      <c r="J5754" s="0" t="n">
        <v>0</v>
      </c>
      <c r="K5754" s="37" t="n">
        <f aca="false">E5754+Inputs!$B$5*F5754</f>
        <v>0</v>
      </c>
      <c r="L5754" s="37" t="n">
        <f aca="false">G5754+Inputs!$B$6*H5754</f>
        <v>0</v>
      </c>
      <c r="M5754" s="37" t="n">
        <f aca="false">I5754+Inputs!$B$7*J5754</f>
        <v>4</v>
      </c>
      <c r="N5754" s="37" t="n">
        <f aca="false">K5754+L5754+M5754</f>
        <v>4</v>
      </c>
    </row>
    <row r="5755" customFormat="false" ht="15" hidden="false" customHeight="false" outlineLevel="0" collapsed="false">
      <c r="A5755" s="0" t="s">
        <v>10</v>
      </c>
      <c r="B5755" s="0" t="s">
        <v>541</v>
      </c>
      <c r="C5755" s="15" t="n">
        <v>45078</v>
      </c>
      <c r="D5755" s="0" t="n">
        <v>1</v>
      </c>
      <c r="E5755" s="0" t="n">
        <v>0</v>
      </c>
      <c r="F5755" s="0" t="n">
        <v>0</v>
      </c>
      <c r="G5755" s="0" t="n">
        <v>0</v>
      </c>
      <c r="H5755" s="0" t="n">
        <v>0</v>
      </c>
      <c r="I5755" s="0" t="n">
        <v>2</v>
      </c>
      <c r="J5755" s="0" t="n">
        <v>0</v>
      </c>
      <c r="K5755" s="37" t="n">
        <f aca="false">E5755+Inputs!$B$5*F5755</f>
        <v>0</v>
      </c>
      <c r="L5755" s="37" t="n">
        <f aca="false">G5755+Inputs!$B$6*H5755</f>
        <v>0</v>
      </c>
      <c r="M5755" s="37" t="n">
        <f aca="false">I5755+Inputs!$B$7*J5755</f>
        <v>2</v>
      </c>
      <c r="N5755" s="37" t="n">
        <f aca="false">K5755+L5755+M5755</f>
        <v>2</v>
      </c>
    </row>
    <row r="5756" customFormat="false" ht="15" hidden="false" customHeight="false" outlineLevel="0" collapsed="false">
      <c r="A5756" s="0" t="s">
        <v>10</v>
      </c>
      <c r="B5756" s="0" t="s">
        <v>541</v>
      </c>
      <c r="C5756" s="15" t="n">
        <v>45108</v>
      </c>
      <c r="D5756" s="0" t="n">
        <v>1</v>
      </c>
      <c r="E5756" s="0" t="n">
        <v>0</v>
      </c>
      <c r="F5756" s="0" t="n">
        <v>0</v>
      </c>
      <c r="G5756" s="0" t="n">
        <v>0</v>
      </c>
      <c r="H5756" s="0" t="n">
        <v>0</v>
      </c>
      <c r="I5756" s="0" t="n">
        <v>1</v>
      </c>
      <c r="J5756" s="0" t="n">
        <v>0</v>
      </c>
      <c r="K5756" s="37" t="n">
        <f aca="false">E5756+Inputs!$B$5*F5756</f>
        <v>0</v>
      </c>
      <c r="L5756" s="37" t="n">
        <f aca="false">G5756+Inputs!$B$6*H5756</f>
        <v>0</v>
      </c>
      <c r="M5756" s="37" t="n">
        <f aca="false">I5756+Inputs!$B$7*J5756</f>
        <v>1</v>
      </c>
      <c r="N5756" s="37" t="n">
        <f aca="false">K5756+L5756+M5756</f>
        <v>1</v>
      </c>
    </row>
    <row r="5757" customFormat="false" ht="15" hidden="false" customHeight="false" outlineLevel="0" collapsed="false">
      <c r="A5757" s="0" t="s">
        <v>10</v>
      </c>
      <c r="B5757" s="0" t="s">
        <v>541</v>
      </c>
      <c r="C5757" s="15" t="n">
        <v>45139</v>
      </c>
      <c r="D5757" s="0" t="n">
        <v>1</v>
      </c>
      <c r="E5757" s="0" t="n">
        <v>0</v>
      </c>
      <c r="F5757" s="0" t="n">
        <v>0</v>
      </c>
      <c r="G5757" s="0" t="n">
        <v>0</v>
      </c>
      <c r="H5757" s="0" t="n">
        <v>0</v>
      </c>
      <c r="I5757" s="0" t="n">
        <v>1</v>
      </c>
      <c r="J5757" s="0" t="n">
        <v>0</v>
      </c>
      <c r="K5757" s="37" t="n">
        <f aca="false">E5757+Inputs!$B$5*F5757</f>
        <v>0</v>
      </c>
      <c r="L5757" s="37" t="n">
        <f aca="false">G5757+Inputs!$B$6*H5757</f>
        <v>0</v>
      </c>
      <c r="M5757" s="37" t="n">
        <f aca="false">I5757+Inputs!$B$7*J5757</f>
        <v>1</v>
      </c>
      <c r="N5757" s="37" t="n">
        <f aca="false">K5757+L5757+M5757</f>
        <v>1</v>
      </c>
    </row>
    <row r="5758" customFormat="false" ht="15" hidden="false" customHeight="false" outlineLevel="0" collapsed="false">
      <c r="A5758" s="0" t="s">
        <v>10</v>
      </c>
      <c r="B5758" s="0" t="s">
        <v>541</v>
      </c>
      <c r="C5758" s="15" t="n">
        <v>45200</v>
      </c>
      <c r="D5758" s="0" t="n">
        <v>1</v>
      </c>
      <c r="E5758" s="0" t="n">
        <v>0</v>
      </c>
      <c r="F5758" s="0" t="n">
        <v>0</v>
      </c>
      <c r="G5758" s="0" t="n">
        <v>0</v>
      </c>
      <c r="H5758" s="0" t="n">
        <v>0</v>
      </c>
      <c r="I5758" s="0" t="n">
        <v>3</v>
      </c>
      <c r="J5758" s="0" t="n">
        <v>0</v>
      </c>
      <c r="K5758" s="37" t="n">
        <f aca="false">E5758+Inputs!$B$5*F5758</f>
        <v>0</v>
      </c>
      <c r="L5758" s="37" t="n">
        <f aca="false">G5758+Inputs!$B$6*H5758</f>
        <v>0</v>
      </c>
      <c r="M5758" s="37" t="n">
        <f aca="false">I5758+Inputs!$B$7*J5758</f>
        <v>3</v>
      </c>
      <c r="N5758" s="37" t="n">
        <f aca="false">K5758+L5758+M5758</f>
        <v>3</v>
      </c>
    </row>
    <row r="5759" customFormat="false" ht="15" hidden="false" customHeight="false" outlineLevel="0" collapsed="false">
      <c r="A5759" s="0" t="s">
        <v>10</v>
      </c>
      <c r="B5759" s="0" t="s">
        <v>541</v>
      </c>
      <c r="C5759" s="15" t="n">
        <v>45231</v>
      </c>
      <c r="D5759" s="0" t="n">
        <v>1</v>
      </c>
      <c r="E5759" s="0" t="n">
        <v>0</v>
      </c>
      <c r="F5759" s="0" t="n">
        <v>0</v>
      </c>
      <c r="G5759" s="0" t="n">
        <v>0</v>
      </c>
      <c r="H5759" s="0" t="n">
        <v>0</v>
      </c>
      <c r="I5759" s="0" t="n">
        <v>1</v>
      </c>
      <c r="J5759" s="0" t="n">
        <v>0</v>
      </c>
      <c r="K5759" s="37" t="n">
        <f aca="false">E5759+Inputs!$B$5*F5759</f>
        <v>0</v>
      </c>
      <c r="L5759" s="37" t="n">
        <f aca="false">G5759+Inputs!$B$6*H5759</f>
        <v>0</v>
      </c>
      <c r="M5759" s="37" t="n">
        <f aca="false">I5759+Inputs!$B$7*J5759</f>
        <v>1</v>
      </c>
      <c r="N5759" s="37" t="n">
        <f aca="false">K5759+L5759+M5759</f>
        <v>1</v>
      </c>
    </row>
    <row r="5760" customFormat="false" ht="15" hidden="false" customHeight="false" outlineLevel="0" collapsed="false">
      <c r="A5760" s="0" t="s">
        <v>10</v>
      </c>
      <c r="B5760" s="0" t="s">
        <v>541</v>
      </c>
      <c r="C5760" s="15" t="n">
        <v>45261</v>
      </c>
      <c r="D5760" s="0" t="n">
        <v>1</v>
      </c>
      <c r="E5760" s="0" t="n">
        <v>0</v>
      </c>
      <c r="F5760" s="0" t="n">
        <v>0</v>
      </c>
      <c r="G5760" s="0" t="n">
        <v>0</v>
      </c>
      <c r="H5760" s="0" t="n">
        <v>0</v>
      </c>
      <c r="I5760" s="0" t="n">
        <v>5</v>
      </c>
      <c r="J5760" s="0" t="n">
        <v>0</v>
      </c>
      <c r="K5760" s="37" t="n">
        <f aca="false">E5760+Inputs!$B$5*F5760</f>
        <v>0</v>
      </c>
      <c r="L5760" s="37" t="n">
        <f aca="false">G5760+Inputs!$B$6*H5760</f>
        <v>0</v>
      </c>
      <c r="M5760" s="37" t="n">
        <f aca="false">I5760+Inputs!$B$7*J5760</f>
        <v>5</v>
      </c>
      <c r="N5760" s="37" t="n">
        <f aca="false">K5760+L5760+M5760</f>
        <v>5</v>
      </c>
    </row>
    <row r="5761" customFormat="false" ht="15" hidden="false" customHeight="false" outlineLevel="0" collapsed="false">
      <c r="A5761" s="0" t="s">
        <v>10</v>
      </c>
      <c r="B5761" s="0" t="s">
        <v>541</v>
      </c>
      <c r="C5761" s="15" t="n">
        <v>45292</v>
      </c>
      <c r="D5761" s="0" t="n">
        <v>1</v>
      </c>
      <c r="E5761" s="0" t="n">
        <v>0</v>
      </c>
      <c r="F5761" s="0" t="n">
        <v>0</v>
      </c>
      <c r="G5761" s="0" t="n">
        <v>0</v>
      </c>
      <c r="H5761" s="0" t="n">
        <v>0</v>
      </c>
      <c r="I5761" s="0" t="n">
        <v>2</v>
      </c>
      <c r="J5761" s="0" t="n">
        <v>0</v>
      </c>
      <c r="K5761" s="37" t="n">
        <f aca="false">E5761+Inputs!$B$5*F5761</f>
        <v>0</v>
      </c>
      <c r="L5761" s="37" t="n">
        <f aca="false">G5761+Inputs!$B$6*H5761</f>
        <v>0</v>
      </c>
      <c r="M5761" s="37" t="n">
        <f aca="false">I5761+Inputs!$B$7*J5761</f>
        <v>2</v>
      </c>
      <c r="N5761" s="37" t="n">
        <f aca="false">K5761+L5761+M5761</f>
        <v>2</v>
      </c>
    </row>
    <row r="5762" customFormat="false" ht="15" hidden="false" customHeight="false" outlineLevel="0" collapsed="false">
      <c r="A5762" s="0" t="s">
        <v>10</v>
      </c>
      <c r="B5762" s="0" t="s">
        <v>541</v>
      </c>
      <c r="C5762" s="15" t="n">
        <v>45323</v>
      </c>
      <c r="D5762" s="0" t="n">
        <v>1</v>
      </c>
      <c r="E5762" s="0" t="n">
        <v>0</v>
      </c>
      <c r="F5762" s="0" t="n">
        <v>0</v>
      </c>
      <c r="G5762" s="0" t="n">
        <v>0</v>
      </c>
      <c r="H5762" s="0" t="n">
        <v>0</v>
      </c>
      <c r="I5762" s="0" t="n">
        <v>1</v>
      </c>
      <c r="J5762" s="0" t="n">
        <v>0</v>
      </c>
      <c r="K5762" s="37" t="n">
        <f aca="false">E5762+Inputs!$B$5*F5762</f>
        <v>0</v>
      </c>
      <c r="L5762" s="37" t="n">
        <f aca="false">G5762+Inputs!$B$6*H5762</f>
        <v>0</v>
      </c>
      <c r="M5762" s="37" t="n">
        <f aca="false">I5762+Inputs!$B$7*J5762</f>
        <v>1</v>
      </c>
      <c r="N5762" s="37" t="n">
        <f aca="false">K5762+L5762+M5762</f>
        <v>1</v>
      </c>
    </row>
    <row r="5763" customFormat="false" ht="15" hidden="false" customHeight="false" outlineLevel="0" collapsed="false">
      <c r="A5763" s="0" t="s">
        <v>10</v>
      </c>
      <c r="B5763" s="0" t="s">
        <v>541</v>
      </c>
      <c r="C5763" s="15" t="n">
        <v>45352</v>
      </c>
      <c r="D5763" s="0" t="n">
        <v>1</v>
      </c>
      <c r="E5763" s="0" t="n">
        <v>0</v>
      </c>
      <c r="F5763" s="0" t="n">
        <v>0</v>
      </c>
      <c r="G5763" s="0" t="n">
        <v>0</v>
      </c>
      <c r="H5763" s="0" t="n">
        <v>0</v>
      </c>
      <c r="I5763" s="0" t="n">
        <v>3</v>
      </c>
      <c r="J5763" s="0" t="n">
        <v>0</v>
      </c>
      <c r="K5763" s="37" t="n">
        <f aca="false">E5763+Inputs!$B$5*F5763</f>
        <v>0</v>
      </c>
      <c r="L5763" s="37" t="n">
        <f aca="false">G5763+Inputs!$B$6*H5763</f>
        <v>0</v>
      </c>
      <c r="M5763" s="37" t="n">
        <f aca="false">I5763+Inputs!$B$7*J5763</f>
        <v>3</v>
      </c>
      <c r="N5763" s="37" t="n">
        <f aca="false">K5763+L5763+M5763</f>
        <v>3</v>
      </c>
    </row>
    <row r="5764" customFormat="false" ht="15" hidden="false" customHeight="false" outlineLevel="0" collapsed="false">
      <c r="A5764" s="0" t="s">
        <v>10</v>
      </c>
      <c r="B5764" s="0" t="s">
        <v>541</v>
      </c>
      <c r="C5764" s="15" t="n">
        <v>45383</v>
      </c>
      <c r="D5764" s="0" t="n">
        <v>1</v>
      </c>
      <c r="E5764" s="0" t="n">
        <v>0</v>
      </c>
      <c r="F5764" s="0" t="n">
        <v>0</v>
      </c>
      <c r="G5764" s="0" t="n">
        <v>0</v>
      </c>
      <c r="H5764" s="0" t="n">
        <v>0</v>
      </c>
      <c r="I5764" s="0" t="n">
        <v>6</v>
      </c>
      <c r="J5764" s="0" t="n">
        <v>0</v>
      </c>
      <c r="K5764" s="37" t="n">
        <f aca="false">E5764+Inputs!$B$5*F5764</f>
        <v>0</v>
      </c>
      <c r="L5764" s="37" t="n">
        <f aca="false">G5764+Inputs!$B$6*H5764</f>
        <v>0</v>
      </c>
      <c r="M5764" s="37" t="n">
        <f aca="false">I5764+Inputs!$B$7*J5764</f>
        <v>6</v>
      </c>
      <c r="N5764" s="37" t="n">
        <f aca="false">K5764+L5764+M5764</f>
        <v>6</v>
      </c>
    </row>
    <row r="5765" customFormat="false" ht="15" hidden="false" customHeight="false" outlineLevel="0" collapsed="false">
      <c r="A5765" s="0" t="s">
        <v>10</v>
      </c>
      <c r="B5765" s="0" t="s">
        <v>541</v>
      </c>
      <c r="C5765" s="15" t="n">
        <v>45413</v>
      </c>
      <c r="D5765" s="0" t="n">
        <v>1</v>
      </c>
      <c r="E5765" s="0" t="n">
        <v>0</v>
      </c>
      <c r="F5765" s="0" t="n">
        <v>0</v>
      </c>
      <c r="G5765" s="0" t="n">
        <v>0</v>
      </c>
      <c r="H5765" s="0" t="n">
        <v>0</v>
      </c>
      <c r="I5765" s="0" t="n">
        <v>2</v>
      </c>
      <c r="J5765" s="0" t="n">
        <v>0</v>
      </c>
      <c r="K5765" s="37" t="n">
        <f aca="false">E5765+Inputs!$B$5*F5765</f>
        <v>0</v>
      </c>
      <c r="L5765" s="37" t="n">
        <f aca="false">G5765+Inputs!$B$6*H5765</f>
        <v>0</v>
      </c>
      <c r="M5765" s="37" t="n">
        <f aca="false">I5765+Inputs!$B$7*J5765</f>
        <v>2</v>
      </c>
      <c r="N5765" s="37" t="n">
        <f aca="false">K5765+L5765+M5765</f>
        <v>2</v>
      </c>
    </row>
    <row r="5766" customFormat="false" ht="15" hidden="false" customHeight="false" outlineLevel="0" collapsed="false">
      <c r="A5766" s="0" t="s">
        <v>10</v>
      </c>
      <c r="B5766" s="0" t="s">
        <v>541</v>
      </c>
      <c r="C5766" s="15" t="n">
        <v>45474</v>
      </c>
      <c r="D5766" s="0" t="n">
        <v>1</v>
      </c>
      <c r="E5766" s="0" t="n">
        <v>0</v>
      </c>
      <c r="F5766" s="0" t="n">
        <v>0</v>
      </c>
      <c r="G5766" s="0" t="n">
        <v>0</v>
      </c>
      <c r="H5766" s="0" t="n">
        <v>0</v>
      </c>
      <c r="I5766" s="0" t="n">
        <v>2</v>
      </c>
      <c r="J5766" s="0" t="n">
        <v>0</v>
      </c>
      <c r="K5766" s="37" t="n">
        <f aca="false">E5766+Inputs!$B$5*F5766</f>
        <v>0</v>
      </c>
      <c r="L5766" s="37" t="n">
        <f aca="false">G5766+Inputs!$B$6*H5766</f>
        <v>0</v>
      </c>
      <c r="M5766" s="37" t="n">
        <f aca="false">I5766+Inputs!$B$7*J5766</f>
        <v>2</v>
      </c>
      <c r="N5766" s="37" t="n">
        <f aca="false">K5766+L5766+M5766</f>
        <v>2</v>
      </c>
    </row>
    <row r="5767" customFormat="false" ht="15" hidden="false" customHeight="false" outlineLevel="0" collapsed="false">
      <c r="A5767" s="0" t="s">
        <v>10</v>
      </c>
      <c r="B5767" s="0" t="s">
        <v>541</v>
      </c>
      <c r="C5767" s="15" t="n">
        <v>45505</v>
      </c>
      <c r="D5767" s="0" t="n">
        <v>1</v>
      </c>
      <c r="E5767" s="0" t="n">
        <v>0</v>
      </c>
      <c r="F5767" s="0" t="n">
        <v>0</v>
      </c>
      <c r="G5767" s="0" t="n">
        <v>0</v>
      </c>
      <c r="H5767" s="0" t="n">
        <v>0</v>
      </c>
      <c r="I5767" s="0" t="n">
        <v>1</v>
      </c>
      <c r="J5767" s="0" t="n">
        <v>0</v>
      </c>
      <c r="K5767" s="37" t="n">
        <f aca="false">E5767+Inputs!$B$5*F5767</f>
        <v>0</v>
      </c>
      <c r="L5767" s="37" t="n">
        <f aca="false">G5767+Inputs!$B$6*H5767</f>
        <v>0</v>
      </c>
      <c r="M5767" s="37" t="n">
        <f aca="false">I5767+Inputs!$B$7*J5767</f>
        <v>1</v>
      </c>
      <c r="N5767" s="37" t="n">
        <f aca="false">K5767+L5767+M5767</f>
        <v>1</v>
      </c>
    </row>
    <row r="5768" customFormat="false" ht="15" hidden="false" customHeight="false" outlineLevel="0" collapsed="false">
      <c r="A5768" s="0" t="s">
        <v>10</v>
      </c>
      <c r="B5768" s="0" t="s">
        <v>541</v>
      </c>
      <c r="C5768" s="15" t="n">
        <v>45536</v>
      </c>
      <c r="D5768" s="0" t="n">
        <v>1</v>
      </c>
      <c r="E5768" s="0" t="n">
        <v>0</v>
      </c>
      <c r="F5768" s="0" t="n">
        <v>0</v>
      </c>
      <c r="G5768" s="0" t="n">
        <v>0</v>
      </c>
      <c r="H5768" s="0" t="n">
        <v>0</v>
      </c>
      <c r="I5768" s="0" t="n">
        <v>2</v>
      </c>
      <c r="J5768" s="0" t="n">
        <v>0</v>
      </c>
      <c r="K5768" s="37" t="n">
        <f aca="false">E5768+Inputs!$B$5*F5768</f>
        <v>0</v>
      </c>
      <c r="L5768" s="37" t="n">
        <f aca="false">G5768+Inputs!$B$6*H5768</f>
        <v>0</v>
      </c>
      <c r="M5768" s="37" t="n">
        <f aca="false">I5768+Inputs!$B$7*J5768</f>
        <v>2</v>
      </c>
      <c r="N5768" s="37" t="n">
        <f aca="false">K5768+L5768+M5768</f>
        <v>2</v>
      </c>
    </row>
    <row r="5769" customFormat="false" ht="15" hidden="false" customHeight="false" outlineLevel="0" collapsed="false">
      <c r="A5769" s="0" t="s">
        <v>10</v>
      </c>
      <c r="B5769" s="0" t="s">
        <v>541</v>
      </c>
      <c r="C5769" s="15" t="n">
        <v>45566</v>
      </c>
      <c r="D5769" s="0" t="n">
        <v>1</v>
      </c>
      <c r="E5769" s="0" t="n">
        <v>0</v>
      </c>
      <c r="F5769" s="0" t="n">
        <v>0</v>
      </c>
      <c r="G5769" s="0" t="n">
        <v>0</v>
      </c>
      <c r="H5769" s="0" t="n">
        <v>0</v>
      </c>
      <c r="I5769" s="0" t="n">
        <v>4</v>
      </c>
      <c r="J5769" s="0" t="n">
        <v>0</v>
      </c>
      <c r="K5769" s="37" t="n">
        <f aca="false">E5769+Inputs!$B$5*F5769</f>
        <v>0</v>
      </c>
      <c r="L5769" s="37" t="n">
        <f aca="false">G5769+Inputs!$B$6*H5769</f>
        <v>0</v>
      </c>
      <c r="M5769" s="37" t="n">
        <f aca="false">I5769+Inputs!$B$7*J5769</f>
        <v>4</v>
      </c>
      <c r="N5769" s="37" t="n">
        <f aca="false">K5769+L5769+M5769</f>
        <v>4</v>
      </c>
    </row>
    <row r="5770" customFormat="false" ht="15" hidden="false" customHeight="false" outlineLevel="0" collapsed="false">
      <c r="A5770" s="0" t="s">
        <v>10</v>
      </c>
      <c r="B5770" s="0" t="s">
        <v>541</v>
      </c>
      <c r="C5770" s="15" t="n">
        <v>45597</v>
      </c>
      <c r="D5770" s="0" t="n">
        <v>1</v>
      </c>
      <c r="E5770" s="0" t="n">
        <v>0</v>
      </c>
      <c r="F5770" s="0" t="n">
        <v>0</v>
      </c>
      <c r="G5770" s="0" t="n">
        <v>0</v>
      </c>
      <c r="H5770" s="0" t="n">
        <v>0</v>
      </c>
      <c r="I5770" s="0" t="n">
        <v>2</v>
      </c>
      <c r="J5770" s="0" t="n">
        <v>0</v>
      </c>
      <c r="K5770" s="37" t="n">
        <f aca="false">E5770+Inputs!$B$5*F5770</f>
        <v>0</v>
      </c>
      <c r="L5770" s="37" t="n">
        <f aca="false">G5770+Inputs!$B$6*H5770</f>
        <v>0</v>
      </c>
      <c r="M5770" s="37" t="n">
        <f aca="false">I5770+Inputs!$B$7*J5770</f>
        <v>2</v>
      </c>
      <c r="N5770" s="37" t="n">
        <f aca="false">K5770+L5770+M5770</f>
        <v>2</v>
      </c>
    </row>
    <row r="5771" customFormat="false" ht="15" hidden="false" customHeight="false" outlineLevel="0" collapsed="false">
      <c r="A5771" s="0" t="s">
        <v>10</v>
      </c>
      <c r="B5771" s="0" t="s">
        <v>541</v>
      </c>
      <c r="C5771" s="15" t="n">
        <v>45627</v>
      </c>
      <c r="D5771" s="0" t="n">
        <v>1</v>
      </c>
      <c r="E5771" s="0" t="n">
        <v>0</v>
      </c>
      <c r="F5771" s="0" t="n">
        <v>0</v>
      </c>
      <c r="G5771" s="0" t="n">
        <v>0</v>
      </c>
      <c r="H5771" s="0" t="n">
        <v>0</v>
      </c>
      <c r="I5771" s="0" t="n">
        <v>4</v>
      </c>
      <c r="J5771" s="0" t="n">
        <v>0</v>
      </c>
      <c r="K5771" s="37" t="n">
        <f aca="false">E5771+Inputs!$B$5*F5771</f>
        <v>0</v>
      </c>
      <c r="L5771" s="37" t="n">
        <f aca="false">G5771+Inputs!$B$6*H5771</f>
        <v>0</v>
      </c>
      <c r="M5771" s="37" t="n">
        <f aca="false">I5771+Inputs!$B$7*J5771</f>
        <v>4</v>
      </c>
      <c r="N5771" s="37" t="n">
        <f aca="false">K5771+L5771+M5771</f>
        <v>4</v>
      </c>
    </row>
    <row r="5772" customFormat="false" ht="15" hidden="false" customHeight="false" outlineLevel="0" collapsed="false">
      <c r="A5772" s="0" t="s">
        <v>10</v>
      </c>
      <c r="B5772" s="0" t="s">
        <v>541</v>
      </c>
      <c r="C5772" s="15" t="n">
        <v>45658</v>
      </c>
      <c r="D5772" s="0" t="n">
        <v>1</v>
      </c>
      <c r="E5772" s="0" t="n">
        <v>0</v>
      </c>
      <c r="F5772" s="0" t="n">
        <v>0</v>
      </c>
      <c r="G5772" s="0" t="n">
        <v>0</v>
      </c>
      <c r="H5772" s="0" t="n">
        <v>0</v>
      </c>
      <c r="I5772" s="0" t="n">
        <v>4</v>
      </c>
      <c r="J5772" s="0" t="n">
        <v>0</v>
      </c>
      <c r="K5772" s="37" t="n">
        <f aca="false">E5772+Inputs!$B$5*F5772</f>
        <v>0</v>
      </c>
      <c r="L5772" s="37" t="n">
        <f aca="false">G5772+Inputs!$B$6*H5772</f>
        <v>0</v>
      </c>
      <c r="M5772" s="37" t="n">
        <f aca="false">I5772+Inputs!$B$7*J5772</f>
        <v>4</v>
      </c>
      <c r="N5772" s="37" t="n">
        <f aca="false">K5772+L5772+M5772</f>
        <v>4</v>
      </c>
    </row>
    <row r="5773" customFormat="false" ht="15" hidden="false" customHeight="false" outlineLevel="0" collapsed="false">
      <c r="A5773" s="0" t="s">
        <v>10</v>
      </c>
      <c r="B5773" s="0" t="s">
        <v>541</v>
      </c>
      <c r="C5773" s="15" t="n">
        <v>45689</v>
      </c>
      <c r="D5773" s="0" t="n">
        <v>1</v>
      </c>
      <c r="E5773" s="0" t="n">
        <v>0</v>
      </c>
      <c r="F5773" s="0" t="n">
        <v>0</v>
      </c>
      <c r="G5773" s="0" t="n">
        <v>0</v>
      </c>
      <c r="H5773" s="0" t="n">
        <v>0</v>
      </c>
      <c r="I5773" s="0" t="n">
        <v>1</v>
      </c>
      <c r="J5773" s="0" t="n">
        <v>0</v>
      </c>
      <c r="K5773" s="37" t="n">
        <f aca="false">E5773+Inputs!$B$5*F5773</f>
        <v>0</v>
      </c>
      <c r="L5773" s="37" t="n">
        <f aca="false">G5773+Inputs!$B$6*H5773</f>
        <v>0</v>
      </c>
      <c r="M5773" s="37" t="n">
        <f aca="false">I5773+Inputs!$B$7*J5773</f>
        <v>1</v>
      </c>
      <c r="N5773" s="37" t="n">
        <f aca="false">K5773+L5773+M5773</f>
        <v>1</v>
      </c>
    </row>
    <row r="5774" customFormat="false" ht="15" hidden="false" customHeight="false" outlineLevel="0" collapsed="false">
      <c r="A5774" s="0" t="s">
        <v>10</v>
      </c>
      <c r="B5774" s="0" t="s">
        <v>541</v>
      </c>
      <c r="C5774" s="15" t="n">
        <v>45717</v>
      </c>
      <c r="D5774" s="0" t="n">
        <v>1</v>
      </c>
      <c r="E5774" s="0" t="n">
        <v>0</v>
      </c>
      <c r="F5774" s="0" t="n">
        <v>0</v>
      </c>
      <c r="G5774" s="0" t="n">
        <v>0</v>
      </c>
      <c r="H5774" s="0" t="n">
        <v>0</v>
      </c>
      <c r="I5774" s="0" t="n">
        <v>1</v>
      </c>
      <c r="J5774" s="0" t="n">
        <v>0</v>
      </c>
      <c r="K5774" s="37" t="n">
        <f aca="false">E5774+Inputs!$B$5*F5774</f>
        <v>0</v>
      </c>
      <c r="L5774" s="37" t="n">
        <f aca="false">G5774+Inputs!$B$6*H5774</f>
        <v>0</v>
      </c>
      <c r="M5774" s="37" t="n">
        <f aca="false">I5774+Inputs!$B$7*J5774</f>
        <v>1</v>
      </c>
      <c r="N5774" s="37" t="n">
        <f aca="false">K5774+L5774+M5774</f>
        <v>1</v>
      </c>
    </row>
    <row r="5775" customFormat="false" ht="15" hidden="false" customHeight="false" outlineLevel="0" collapsed="false">
      <c r="A5775" s="0" t="s">
        <v>10</v>
      </c>
      <c r="B5775" s="0" t="s">
        <v>541</v>
      </c>
      <c r="C5775" s="15" t="n">
        <v>45748</v>
      </c>
      <c r="D5775" s="0" t="n">
        <v>1</v>
      </c>
      <c r="E5775" s="0" t="n">
        <v>0</v>
      </c>
      <c r="F5775" s="0" t="n">
        <v>0</v>
      </c>
      <c r="G5775" s="0" t="n">
        <v>0</v>
      </c>
      <c r="H5775" s="0" t="n">
        <v>0</v>
      </c>
      <c r="I5775" s="0" t="n">
        <v>4</v>
      </c>
      <c r="J5775" s="0" t="n">
        <v>0</v>
      </c>
      <c r="K5775" s="37" t="n">
        <f aca="false">E5775+Inputs!$B$5*F5775</f>
        <v>0</v>
      </c>
      <c r="L5775" s="37" t="n">
        <f aca="false">G5775+Inputs!$B$6*H5775</f>
        <v>0</v>
      </c>
      <c r="M5775" s="37" t="n">
        <f aca="false">I5775+Inputs!$B$7*J5775</f>
        <v>4</v>
      </c>
      <c r="N5775" s="37" t="n">
        <f aca="false">K5775+L5775+M5775</f>
        <v>4</v>
      </c>
    </row>
    <row r="5776" customFormat="false" ht="15" hidden="false" customHeight="false" outlineLevel="0" collapsed="false">
      <c r="A5776" s="0" t="s">
        <v>10</v>
      </c>
      <c r="B5776" s="0" t="s">
        <v>541</v>
      </c>
      <c r="C5776" s="15" t="n">
        <v>45778</v>
      </c>
      <c r="D5776" s="0" t="n">
        <v>1</v>
      </c>
      <c r="E5776" s="0" t="n">
        <v>0</v>
      </c>
      <c r="F5776" s="0" t="n">
        <v>0</v>
      </c>
      <c r="G5776" s="0" t="n">
        <v>0</v>
      </c>
      <c r="H5776" s="0" t="n">
        <v>0</v>
      </c>
      <c r="I5776" s="0" t="n">
        <v>2</v>
      </c>
      <c r="J5776" s="0" t="n">
        <v>0</v>
      </c>
      <c r="K5776" s="37" t="n">
        <f aca="false">E5776+Inputs!$B$5*F5776</f>
        <v>0</v>
      </c>
      <c r="L5776" s="37" t="n">
        <f aca="false">G5776+Inputs!$B$6*H5776</f>
        <v>0</v>
      </c>
      <c r="M5776" s="37" t="n">
        <f aca="false">I5776+Inputs!$B$7*J5776</f>
        <v>2</v>
      </c>
      <c r="N5776" s="37" t="n">
        <f aca="false">K5776+L5776+M5776</f>
        <v>2</v>
      </c>
    </row>
    <row r="5777" customFormat="false" ht="15" hidden="false" customHeight="false" outlineLevel="0" collapsed="false">
      <c r="A5777" s="0" t="s">
        <v>10</v>
      </c>
      <c r="B5777" s="0" t="s">
        <v>541</v>
      </c>
      <c r="C5777" s="15" t="n">
        <v>45809</v>
      </c>
      <c r="D5777" s="0" t="n">
        <v>1</v>
      </c>
      <c r="E5777" s="0" t="n">
        <v>0</v>
      </c>
      <c r="F5777" s="0" t="n">
        <v>0</v>
      </c>
      <c r="G5777" s="0" t="n">
        <v>0</v>
      </c>
      <c r="H5777" s="0" t="n">
        <v>0</v>
      </c>
      <c r="I5777" s="0" t="n">
        <v>1</v>
      </c>
      <c r="J5777" s="0" t="n">
        <v>0</v>
      </c>
      <c r="K5777" s="37" t="n">
        <f aca="false">E5777+Inputs!$B$5*F5777</f>
        <v>0</v>
      </c>
      <c r="L5777" s="37" t="n">
        <f aca="false">G5777+Inputs!$B$6*H5777</f>
        <v>0</v>
      </c>
      <c r="M5777" s="37" t="n">
        <f aca="false">I5777+Inputs!$B$7*J5777</f>
        <v>1</v>
      </c>
      <c r="N5777" s="37" t="n">
        <f aca="false">K5777+L5777+M5777</f>
        <v>1</v>
      </c>
    </row>
    <row r="5778" customFormat="false" ht="15" hidden="false" customHeight="false" outlineLevel="0" collapsed="false">
      <c r="A5778" s="0" t="s">
        <v>10</v>
      </c>
      <c r="B5778" s="0" t="s">
        <v>541</v>
      </c>
      <c r="C5778" s="15" t="n">
        <v>45839</v>
      </c>
      <c r="D5778" s="0" t="n">
        <v>1</v>
      </c>
      <c r="E5778" s="0" t="n">
        <v>0</v>
      </c>
      <c r="F5778" s="0" t="n">
        <v>0</v>
      </c>
      <c r="G5778" s="0" t="n">
        <v>0</v>
      </c>
      <c r="H5778" s="0" t="n">
        <v>0</v>
      </c>
      <c r="I5778" s="0" t="n">
        <v>4</v>
      </c>
      <c r="J5778" s="0" t="n">
        <v>0</v>
      </c>
      <c r="K5778" s="37" t="n">
        <f aca="false">E5778+Inputs!$B$5*F5778</f>
        <v>0</v>
      </c>
      <c r="L5778" s="37" t="n">
        <f aca="false">G5778+Inputs!$B$6*H5778</f>
        <v>0</v>
      </c>
      <c r="M5778" s="37" t="n">
        <f aca="false">I5778+Inputs!$B$7*J5778</f>
        <v>4</v>
      </c>
      <c r="N5778" s="37" t="n">
        <f aca="false">K5778+L5778+M5778</f>
        <v>4</v>
      </c>
    </row>
    <row r="5779" customFormat="false" ht="15" hidden="false" customHeight="false" outlineLevel="0" collapsed="false">
      <c r="A5779" s="0" t="s">
        <v>10</v>
      </c>
      <c r="B5779" s="0" t="s">
        <v>541</v>
      </c>
      <c r="C5779" s="15" t="n">
        <v>45870</v>
      </c>
      <c r="D5779" s="0" t="n">
        <v>1</v>
      </c>
      <c r="E5779" s="0" t="n">
        <v>0</v>
      </c>
      <c r="F5779" s="0" t="n">
        <v>0</v>
      </c>
      <c r="G5779" s="0" t="n">
        <v>0</v>
      </c>
      <c r="H5779" s="0" t="n">
        <v>0</v>
      </c>
      <c r="I5779" s="0" t="n">
        <v>3</v>
      </c>
      <c r="J5779" s="0" t="n">
        <v>0</v>
      </c>
      <c r="K5779" s="37" t="n">
        <f aca="false">E5779+Inputs!$B$5*F5779</f>
        <v>0</v>
      </c>
      <c r="L5779" s="37" t="n">
        <f aca="false">G5779+Inputs!$B$6*H5779</f>
        <v>0</v>
      </c>
      <c r="M5779" s="37" t="n">
        <f aca="false">I5779+Inputs!$B$7*J5779</f>
        <v>3</v>
      </c>
      <c r="N5779" s="37" t="n">
        <f aca="false">K5779+L5779+M5779</f>
        <v>3</v>
      </c>
    </row>
    <row r="5780" customFormat="false" ht="15" hidden="false" customHeight="false" outlineLevel="0" collapsed="false">
      <c r="A5780" s="0" t="s">
        <v>10</v>
      </c>
      <c r="B5780" s="0" t="s">
        <v>541</v>
      </c>
      <c r="C5780" s="15" t="n">
        <v>45901</v>
      </c>
      <c r="D5780" s="0" t="n">
        <v>1</v>
      </c>
      <c r="E5780" s="0" t="n">
        <v>0</v>
      </c>
      <c r="F5780" s="0" t="n">
        <v>0</v>
      </c>
      <c r="G5780" s="0" t="n">
        <v>0</v>
      </c>
      <c r="H5780" s="0" t="n">
        <v>0</v>
      </c>
      <c r="I5780" s="0" t="n">
        <v>2</v>
      </c>
      <c r="J5780" s="0" t="n">
        <v>0</v>
      </c>
      <c r="K5780" s="37" t="n">
        <f aca="false">E5780+Inputs!$B$5*F5780</f>
        <v>0</v>
      </c>
      <c r="L5780" s="37" t="n">
        <f aca="false">G5780+Inputs!$B$6*H5780</f>
        <v>0</v>
      </c>
      <c r="M5780" s="37" t="n">
        <f aca="false">I5780+Inputs!$B$7*J5780</f>
        <v>2</v>
      </c>
      <c r="N5780" s="37" t="n">
        <f aca="false">K5780+L5780+M5780</f>
        <v>2</v>
      </c>
    </row>
    <row r="5781" customFormat="false" ht="15" hidden="false" customHeight="false" outlineLevel="0" collapsed="false">
      <c r="A5781" s="0" t="s">
        <v>10</v>
      </c>
      <c r="B5781" s="0" t="s">
        <v>541</v>
      </c>
      <c r="C5781" s="15" t="n">
        <v>45962</v>
      </c>
      <c r="D5781" s="0" t="n">
        <v>1</v>
      </c>
      <c r="E5781" s="0" t="n">
        <v>0</v>
      </c>
      <c r="F5781" s="0" t="n">
        <v>0</v>
      </c>
      <c r="G5781" s="0" t="n">
        <v>0</v>
      </c>
      <c r="H5781" s="0" t="n">
        <v>0</v>
      </c>
      <c r="I5781" s="0" t="n">
        <v>1</v>
      </c>
      <c r="J5781" s="0" t="n">
        <v>0</v>
      </c>
      <c r="K5781" s="37" t="n">
        <f aca="false">E5781+Inputs!$B$5*F5781</f>
        <v>0</v>
      </c>
      <c r="L5781" s="37" t="n">
        <f aca="false">G5781+Inputs!$B$6*H5781</f>
        <v>0</v>
      </c>
      <c r="M5781" s="37" t="n">
        <f aca="false">I5781+Inputs!$B$7*J5781</f>
        <v>1</v>
      </c>
      <c r="N5781" s="37" t="n">
        <f aca="false">K5781+L5781+M5781</f>
        <v>1</v>
      </c>
    </row>
    <row r="5782" customFormat="false" ht="15" hidden="false" customHeight="false" outlineLevel="0" collapsed="false">
      <c r="A5782" s="0" t="s">
        <v>10</v>
      </c>
      <c r="B5782" s="0" t="s">
        <v>541</v>
      </c>
      <c r="C5782" s="15" t="n">
        <v>45992</v>
      </c>
      <c r="D5782" s="0" t="n">
        <v>1</v>
      </c>
      <c r="E5782" s="0" t="n">
        <v>0</v>
      </c>
      <c r="F5782" s="0" t="n">
        <v>0</v>
      </c>
      <c r="G5782" s="0" t="n">
        <v>0</v>
      </c>
      <c r="H5782" s="0" t="n">
        <v>0</v>
      </c>
      <c r="I5782" s="0" t="n">
        <v>1</v>
      </c>
      <c r="J5782" s="0" t="n">
        <v>0</v>
      </c>
      <c r="K5782" s="37" t="n">
        <f aca="false">E5782+Inputs!$B$5*F5782</f>
        <v>0</v>
      </c>
      <c r="L5782" s="37" t="n">
        <f aca="false">G5782+Inputs!$B$6*H5782</f>
        <v>0</v>
      </c>
      <c r="M5782" s="37" t="n">
        <f aca="false">I5782+Inputs!$B$7*J5782</f>
        <v>1</v>
      </c>
      <c r="N5782" s="37" t="n">
        <f aca="false">K5782+L5782+M5782</f>
        <v>1</v>
      </c>
    </row>
    <row r="5783" customFormat="false" ht="15" hidden="false" customHeight="false" outlineLevel="0" collapsed="false">
      <c r="A5783" s="0" t="s">
        <v>10</v>
      </c>
      <c r="B5783" s="0" t="s">
        <v>541</v>
      </c>
      <c r="C5783" s="15" t="n">
        <v>46023</v>
      </c>
      <c r="D5783" s="0" t="n">
        <v>1</v>
      </c>
      <c r="E5783" s="0" t="n">
        <v>0</v>
      </c>
      <c r="F5783" s="0" t="n">
        <v>0</v>
      </c>
      <c r="G5783" s="0" t="n">
        <v>0</v>
      </c>
      <c r="H5783" s="0" t="n">
        <v>0</v>
      </c>
      <c r="I5783" s="0" t="n">
        <v>2</v>
      </c>
      <c r="J5783" s="0" t="n">
        <v>0</v>
      </c>
      <c r="K5783" s="37" t="n">
        <f aca="false">E5783+Inputs!$B$5*F5783</f>
        <v>0</v>
      </c>
      <c r="L5783" s="37" t="n">
        <f aca="false">G5783+Inputs!$B$6*H5783</f>
        <v>0</v>
      </c>
      <c r="M5783" s="37" t="n">
        <f aca="false">I5783+Inputs!$B$7*J5783</f>
        <v>2</v>
      </c>
      <c r="N5783" s="37" t="n">
        <f aca="false">K5783+L5783+M5783</f>
        <v>2</v>
      </c>
    </row>
    <row r="5784" customFormat="false" ht="15" hidden="false" customHeight="false" outlineLevel="0" collapsed="false">
      <c r="A5784" s="0" t="s">
        <v>10</v>
      </c>
      <c r="B5784" s="0" t="s">
        <v>541</v>
      </c>
      <c r="C5784" s="15" t="n">
        <v>46054</v>
      </c>
      <c r="D5784" s="0" t="n">
        <v>1</v>
      </c>
      <c r="E5784" s="0" t="n">
        <v>0</v>
      </c>
      <c r="F5784" s="0" t="n">
        <v>0</v>
      </c>
      <c r="G5784" s="0" t="n">
        <v>0</v>
      </c>
      <c r="H5784" s="0" t="n">
        <v>0</v>
      </c>
      <c r="I5784" s="0" t="n">
        <v>2</v>
      </c>
      <c r="J5784" s="0" t="n">
        <v>0</v>
      </c>
      <c r="K5784" s="37" t="n">
        <f aca="false">E5784+Inputs!$B$5*F5784</f>
        <v>0</v>
      </c>
      <c r="L5784" s="37" t="n">
        <f aca="false">G5784+Inputs!$B$6*H5784</f>
        <v>0</v>
      </c>
      <c r="M5784" s="37" t="n">
        <f aca="false">I5784+Inputs!$B$7*J5784</f>
        <v>2</v>
      </c>
      <c r="N5784" s="37" t="n">
        <f aca="false">K5784+L5784+M5784</f>
        <v>2</v>
      </c>
    </row>
    <row r="5785" customFormat="false" ht="15" hidden="false" customHeight="false" outlineLevel="0" collapsed="false">
      <c r="A5785" s="0" t="s">
        <v>10</v>
      </c>
      <c r="B5785" s="0" t="s">
        <v>541</v>
      </c>
      <c r="C5785" s="15" t="n">
        <v>46082</v>
      </c>
      <c r="D5785" s="0" t="n">
        <v>1</v>
      </c>
      <c r="E5785" s="0" t="n">
        <v>0</v>
      </c>
      <c r="F5785" s="0" t="n">
        <v>0</v>
      </c>
      <c r="G5785" s="0" t="n">
        <v>0</v>
      </c>
      <c r="H5785" s="0" t="n">
        <v>0</v>
      </c>
      <c r="I5785" s="0" t="n">
        <v>1</v>
      </c>
      <c r="J5785" s="0" t="n">
        <v>0</v>
      </c>
      <c r="K5785" s="37" t="n">
        <f aca="false">E5785+Inputs!$B$5*F5785</f>
        <v>0</v>
      </c>
      <c r="L5785" s="37" t="n">
        <f aca="false">G5785+Inputs!$B$6*H5785</f>
        <v>0</v>
      </c>
      <c r="M5785" s="37" t="n">
        <f aca="false">I5785+Inputs!$B$7*J5785</f>
        <v>1</v>
      </c>
      <c r="N5785" s="37" t="n">
        <f aca="false">K5785+L5785+M5785</f>
        <v>1</v>
      </c>
    </row>
    <row r="5786" customFormat="false" ht="15" hidden="false" customHeight="false" outlineLevel="0" collapsed="false">
      <c r="A5786" s="0" t="s">
        <v>10</v>
      </c>
      <c r="B5786" s="0" t="s">
        <v>541</v>
      </c>
      <c r="C5786" s="15" t="n">
        <v>46113</v>
      </c>
      <c r="D5786" s="0" t="n">
        <v>1</v>
      </c>
      <c r="E5786" s="0" t="n">
        <v>0</v>
      </c>
      <c r="F5786" s="0" t="n">
        <v>0</v>
      </c>
      <c r="G5786" s="0" t="n">
        <v>0</v>
      </c>
      <c r="H5786" s="0" t="n">
        <v>0</v>
      </c>
      <c r="I5786" s="0" t="n">
        <v>2</v>
      </c>
      <c r="J5786" s="0" t="n">
        <v>0</v>
      </c>
      <c r="K5786" s="37" t="n">
        <f aca="false">E5786+Inputs!$B$5*F5786</f>
        <v>0</v>
      </c>
      <c r="L5786" s="37" t="n">
        <f aca="false">G5786+Inputs!$B$6*H5786</f>
        <v>0</v>
      </c>
      <c r="M5786" s="37" t="n">
        <f aca="false">I5786+Inputs!$B$7*J5786</f>
        <v>2</v>
      </c>
      <c r="N5786" s="37" t="n">
        <f aca="false">K5786+L5786+M5786</f>
        <v>2</v>
      </c>
    </row>
    <row r="5787" customFormat="false" ht="15" hidden="false" customHeight="false" outlineLevel="0" collapsed="false">
      <c r="A5787" s="0" t="s">
        <v>10</v>
      </c>
      <c r="B5787" s="0" t="s">
        <v>541</v>
      </c>
      <c r="C5787" s="15" t="n">
        <v>46143</v>
      </c>
      <c r="D5787" s="0" t="n">
        <v>1</v>
      </c>
      <c r="E5787" s="0" t="n">
        <v>0</v>
      </c>
      <c r="F5787" s="0" t="n">
        <v>0</v>
      </c>
      <c r="G5787" s="0" t="n">
        <v>0</v>
      </c>
      <c r="H5787" s="0" t="n">
        <v>0</v>
      </c>
      <c r="I5787" s="0" t="n">
        <v>1</v>
      </c>
      <c r="J5787" s="0" t="n">
        <v>0</v>
      </c>
      <c r="K5787" s="37" t="n">
        <f aca="false">E5787+Inputs!$B$5*F5787</f>
        <v>0</v>
      </c>
      <c r="L5787" s="37" t="n">
        <f aca="false">G5787+Inputs!$B$6*H5787</f>
        <v>0</v>
      </c>
      <c r="M5787" s="37" t="n">
        <f aca="false">I5787+Inputs!$B$7*J5787</f>
        <v>1</v>
      </c>
      <c r="N5787" s="37" t="n">
        <f aca="false">K5787+L5787+M5787</f>
        <v>1</v>
      </c>
    </row>
    <row r="5788" customFormat="false" ht="15" hidden="false" customHeight="false" outlineLevel="0" collapsed="false">
      <c r="A5788" s="0" t="s">
        <v>10</v>
      </c>
      <c r="B5788" s="0" t="s">
        <v>541</v>
      </c>
      <c r="C5788" s="15" t="n">
        <v>46174</v>
      </c>
      <c r="D5788" s="0" t="n">
        <v>1</v>
      </c>
      <c r="E5788" s="0" t="n">
        <v>0</v>
      </c>
      <c r="F5788" s="0" t="n">
        <v>0</v>
      </c>
      <c r="G5788" s="0" t="n">
        <v>0</v>
      </c>
      <c r="H5788" s="0" t="n">
        <v>0</v>
      </c>
      <c r="I5788" s="0" t="n">
        <v>2</v>
      </c>
      <c r="J5788" s="0" t="n">
        <v>0</v>
      </c>
      <c r="K5788" s="37" t="n">
        <f aca="false">E5788+Inputs!$B$5*F5788</f>
        <v>0</v>
      </c>
      <c r="L5788" s="37" t="n">
        <f aca="false">G5788+Inputs!$B$6*H5788</f>
        <v>0</v>
      </c>
      <c r="M5788" s="37" t="n">
        <f aca="false">I5788+Inputs!$B$7*J5788</f>
        <v>2</v>
      </c>
      <c r="N5788" s="37" t="n">
        <f aca="false">K5788+L5788+M5788</f>
        <v>2</v>
      </c>
    </row>
    <row r="5789" customFormat="false" ht="15" hidden="false" customHeight="false" outlineLevel="0" collapsed="false">
      <c r="A5789" s="0" t="s">
        <v>10</v>
      </c>
      <c r="B5789" s="0" t="s">
        <v>541</v>
      </c>
      <c r="C5789" s="15" t="n">
        <v>46204</v>
      </c>
      <c r="D5789" s="0" t="n">
        <v>1</v>
      </c>
      <c r="E5789" s="0" t="n">
        <v>0</v>
      </c>
      <c r="F5789" s="0" t="n">
        <v>0</v>
      </c>
      <c r="G5789" s="0" t="n">
        <v>0</v>
      </c>
      <c r="H5789" s="0" t="n">
        <v>0</v>
      </c>
      <c r="I5789" s="0" t="n">
        <v>5</v>
      </c>
      <c r="J5789" s="0" t="n">
        <v>0</v>
      </c>
      <c r="K5789" s="37" t="n">
        <f aca="false">E5789+Inputs!$B$5*F5789</f>
        <v>0</v>
      </c>
      <c r="L5789" s="37" t="n">
        <f aca="false">G5789+Inputs!$B$6*H5789</f>
        <v>0</v>
      </c>
      <c r="M5789" s="37" t="n">
        <f aca="false">I5789+Inputs!$B$7*J5789</f>
        <v>5</v>
      </c>
      <c r="N5789" s="37" t="n">
        <f aca="false">K5789+L5789+M5789</f>
        <v>5</v>
      </c>
    </row>
    <row r="5790" customFormat="false" ht="15" hidden="false" customHeight="false" outlineLevel="0" collapsed="false">
      <c r="A5790" s="0" t="s">
        <v>10</v>
      </c>
      <c r="B5790" s="0" t="s">
        <v>541</v>
      </c>
      <c r="C5790" s="15" t="n">
        <v>46235</v>
      </c>
      <c r="D5790" s="0" t="n">
        <v>1</v>
      </c>
      <c r="E5790" s="0" t="n">
        <v>0</v>
      </c>
      <c r="F5790" s="0" t="n">
        <v>0</v>
      </c>
      <c r="G5790" s="0" t="n">
        <v>0</v>
      </c>
      <c r="H5790" s="0" t="n">
        <v>0</v>
      </c>
      <c r="I5790" s="0" t="n">
        <v>1</v>
      </c>
      <c r="J5790" s="0" t="n">
        <v>0</v>
      </c>
      <c r="K5790" s="37" t="n">
        <f aca="false">E5790+Inputs!$B$5*F5790</f>
        <v>0</v>
      </c>
      <c r="L5790" s="37" t="n">
        <f aca="false">G5790+Inputs!$B$6*H5790</f>
        <v>0</v>
      </c>
      <c r="M5790" s="37" t="n">
        <f aca="false">I5790+Inputs!$B$7*J5790</f>
        <v>1</v>
      </c>
      <c r="N5790" s="37" t="n">
        <f aca="false">K5790+L5790+M5790</f>
        <v>1</v>
      </c>
    </row>
    <row r="5791" customFormat="false" ht="15" hidden="false" customHeight="false" outlineLevel="0" collapsed="false">
      <c r="A5791" s="0" t="s">
        <v>10</v>
      </c>
      <c r="B5791" s="0" t="s">
        <v>552</v>
      </c>
      <c r="C5791" s="15" t="n">
        <v>44958</v>
      </c>
      <c r="D5791" s="0" t="n">
        <v>3</v>
      </c>
      <c r="E5791" s="0" t="n">
        <v>0</v>
      </c>
      <c r="F5791" s="0" t="n">
        <v>0</v>
      </c>
      <c r="G5791" s="0" t="n">
        <v>0</v>
      </c>
      <c r="H5791" s="0" t="n">
        <v>0</v>
      </c>
      <c r="I5791" s="0" t="n">
        <v>1</v>
      </c>
      <c r="J5791" s="0" t="n">
        <v>0</v>
      </c>
      <c r="K5791" s="37" t="n">
        <f aca="false">E5791+Inputs!$B$5*F5791</f>
        <v>0</v>
      </c>
      <c r="L5791" s="37" t="n">
        <f aca="false">G5791+Inputs!$B$6*H5791</f>
        <v>0</v>
      </c>
      <c r="M5791" s="37" t="n">
        <f aca="false">I5791+Inputs!$B$7*J5791</f>
        <v>1</v>
      </c>
      <c r="N5791" s="37" t="n">
        <f aca="false">K5791+L5791+M5791</f>
        <v>1</v>
      </c>
    </row>
    <row r="5792" customFormat="false" ht="15" hidden="false" customHeight="false" outlineLevel="0" collapsed="false">
      <c r="A5792" s="0" t="s">
        <v>10</v>
      </c>
      <c r="B5792" s="0" t="s">
        <v>552</v>
      </c>
      <c r="C5792" s="15" t="n">
        <v>45170</v>
      </c>
      <c r="D5792" s="0" t="n">
        <v>3</v>
      </c>
      <c r="E5792" s="0" t="n">
        <v>0</v>
      </c>
      <c r="F5792" s="0" t="n">
        <v>0</v>
      </c>
      <c r="G5792" s="0" t="n">
        <v>0</v>
      </c>
      <c r="H5792" s="0" t="n">
        <v>0</v>
      </c>
      <c r="I5792" s="0" t="n">
        <v>1</v>
      </c>
      <c r="J5792" s="0" t="n">
        <v>0</v>
      </c>
      <c r="K5792" s="37" t="n">
        <f aca="false">E5792+Inputs!$B$5*F5792</f>
        <v>0</v>
      </c>
      <c r="L5792" s="37" t="n">
        <f aca="false">G5792+Inputs!$B$6*H5792</f>
        <v>0</v>
      </c>
      <c r="M5792" s="37" t="n">
        <f aca="false">I5792+Inputs!$B$7*J5792</f>
        <v>1</v>
      </c>
      <c r="N5792" s="37" t="n">
        <f aca="false">K5792+L5792+M5792</f>
        <v>1</v>
      </c>
    </row>
    <row r="5793" customFormat="false" ht="15" hidden="false" customHeight="false" outlineLevel="0" collapsed="false">
      <c r="A5793" s="0" t="s">
        <v>10</v>
      </c>
      <c r="B5793" s="0" t="s">
        <v>552</v>
      </c>
      <c r="C5793" s="15" t="n">
        <v>45231</v>
      </c>
      <c r="D5793" s="0" t="n">
        <v>3</v>
      </c>
      <c r="E5793" s="0" t="n">
        <v>0</v>
      </c>
      <c r="F5793" s="0" t="n">
        <v>0</v>
      </c>
      <c r="G5793" s="0" t="n">
        <v>0</v>
      </c>
      <c r="H5793" s="0" t="n">
        <v>0</v>
      </c>
      <c r="I5793" s="0" t="n">
        <v>1</v>
      </c>
      <c r="J5793" s="0" t="n">
        <v>0</v>
      </c>
      <c r="K5793" s="37" t="n">
        <f aca="false">E5793+Inputs!$B$5*F5793</f>
        <v>0</v>
      </c>
      <c r="L5793" s="37" t="n">
        <f aca="false">G5793+Inputs!$B$6*H5793</f>
        <v>0</v>
      </c>
      <c r="M5793" s="37" t="n">
        <f aca="false">I5793+Inputs!$B$7*J5793</f>
        <v>1</v>
      </c>
      <c r="N5793" s="37" t="n">
        <f aca="false">K5793+L5793+M5793</f>
        <v>1</v>
      </c>
    </row>
    <row r="5794" customFormat="false" ht="15" hidden="false" customHeight="false" outlineLevel="0" collapsed="false">
      <c r="A5794" s="0" t="s">
        <v>10</v>
      </c>
      <c r="B5794" s="0" t="s">
        <v>552</v>
      </c>
      <c r="C5794" s="15" t="n">
        <v>45323</v>
      </c>
      <c r="D5794" s="0" t="n">
        <v>3</v>
      </c>
      <c r="E5794" s="0" t="n">
        <v>0</v>
      </c>
      <c r="F5794" s="0" t="n">
        <v>0</v>
      </c>
      <c r="G5794" s="0" t="n">
        <v>0</v>
      </c>
      <c r="H5794" s="0" t="n">
        <v>0</v>
      </c>
      <c r="I5794" s="0" t="n">
        <v>1</v>
      </c>
      <c r="J5794" s="0" t="n">
        <v>0</v>
      </c>
      <c r="K5794" s="37" t="n">
        <f aca="false">E5794+Inputs!$B$5*F5794</f>
        <v>0</v>
      </c>
      <c r="L5794" s="37" t="n">
        <f aca="false">G5794+Inputs!$B$6*H5794</f>
        <v>0</v>
      </c>
      <c r="M5794" s="37" t="n">
        <f aca="false">I5794+Inputs!$B$7*J5794</f>
        <v>1</v>
      </c>
      <c r="N5794" s="37" t="n">
        <f aca="false">K5794+L5794+M5794</f>
        <v>1</v>
      </c>
    </row>
    <row r="5795" customFormat="false" ht="15" hidden="false" customHeight="false" outlineLevel="0" collapsed="false">
      <c r="A5795" s="0" t="s">
        <v>10</v>
      </c>
      <c r="B5795" s="0" t="s">
        <v>552</v>
      </c>
      <c r="C5795" s="15" t="n">
        <v>45505</v>
      </c>
      <c r="D5795" s="0" t="n">
        <v>3</v>
      </c>
      <c r="E5795" s="0" t="n">
        <v>0</v>
      </c>
      <c r="F5795" s="0" t="n">
        <v>0</v>
      </c>
      <c r="G5795" s="0" t="n">
        <v>0</v>
      </c>
      <c r="H5795" s="0" t="n">
        <v>0</v>
      </c>
      <c r="I5795" s="0" t="n">
        <v>1</v>
      </c>
      <c r="J5795" s="0" t="n">
        <v>0</v>
      </c>
      <c r="K5795" s="37" t="n">
        <f aca="false">E5795+Inputs!$B$5*F5795</f>
        <v>0</v>
      </c>
      <c r="L5795" s="37" t="n">
        <f aca="false">G5795+Inputs!$B$6*H5795</f>
        <v>0</v>
      </c>
      <c r="M5795" s="37" t="n">
        <f aca="false">I5795+Inputs!$B$7*J5795</f>
        <v>1</v>
      </c>
      <c r="N5795" s="37" t="n">
        <f aca="false">K5795+L5795+M5795</f>
        <v>1</v>
      </c>
    </row>
    <row r="5796" customFormat="false" ht="15" hidden="false" customHeight="false" outlineLevel="0" collapsed="false">
      <c r="A5796" s="0" t="s">
        <v>10</v>
      </c>
      <c r="B5796" s="0" t="s">
        <v>552</v>
      </c>
      <c r="C5796" s="15" t="n">
        <v>45566</v>
      </c>
      <c r="D5796" s="0" t="n">
        <v>3</v>
      </c>
      <c r="E5796" s="0" t="n">
        <v>0</v>
      </c>
      <c r="F5796" s="0" t="n">
        <v>0</v>
      </c>
      <c r="G5796" s="0" t="n">
        <v>0</v>
      </c>
      <c r="H5796" s="0" t="n">
        <v>0</v>
      </c>
      <c r="I5796" s="0" t="n">
        <v>1</v>
      </c>
      <c r="J5796" s="0" t="n">
        <v>0</v>
      </c>
      <c r="K5796" s="37" t="n">
        <f aca="false">E5796+Inputs!$B$5*F5796</f>
        <v>0</v>
      </c>
      <c r="L5796" s="37" t="n">
        <f aca="false">G5796+Inputs!$B$6*H5796</f>
        <v>0</v>
      </c>
      <c r="M5796" s="37" t="n">
        <f aca="false">I5796+Inputs!$B$7*J5796</f>
        <v>1</v>
      </c>
      <c r="N5796" s="37" t="n">
        <f aca="false">K5796+L5796+M5796</f>
        <v>1</v>
      </c>
    </row>
    <row r="5797" customFormat="false" ht="15" hidden="false" customHeight="false" outlineLevel="0" collapsed="false">
      <c r="A5797" s="0" t="s">
        <v>10</v>
      </c>
      <c r="B5797" s="0" t="s">
        <v>552</v>
      </c>
      <c r="C5797" s="15" t="n">
        <v>45689</v>
      </c>
      <c r="D5797" s="0" t="n">
        <v>3</v>
      </c>
      <c r="E5797" s="0" t="n">
        <v>0</v>
      </c>
      <c r="F5797" s="0" t="n">
        <v>0</v>
      </c>
      <c r="G5797" s="0" t="n">
        <v>0</v>
      </c>
      <c r="H5797" s="0" t="n">
        <v>0</v>
      </c>
      <c r="I5797" s="0" t="n">
        <v>1</v>
      </c>
      <c r="J5797" s="0" t="n">
        <v>0</v>
      </c>
      <c r="K5797" s="37" t="n">
        <f aca="false">E5797+Inputs!$B$5*F5797</f>
        <v>0</v>
      </c>
      <c r="L5797" s="37" t="n">
        <f aca="false">G5797+Inputs!$B$6*H5797</f>
        <v>0</v>
      </c>
      <c r="M5797" s="37" t="n">
        <f aca="false">I5797+Inputs!$B$7*J5797</f>
        <v>1</v>
      </c>
      <c r="N5797" s="37" t="n">
        <f aca="false">K5797+L5797+M5797</f>
        <v>1</v>
      </c>
    </row>
    <row r="5798" customFormat="false" ht="15" hidden="false" customHeight="false" outlineLevel="0" collapsed="false">
      <c r="A5798" s="0" t="s">
        <v>10</v>
      </c>
      <c r="B5798" s="0" t="s">
        <v>552</v>
      </c>
      <c r="C5798" s="15" t="n">
        <v>45778</v>
      </c>
      <c r="D5798" s="0" t="n">
        <v>3</v>
      </c>
      <c r="E5798" s="0" t="n">
        <v>0</v>
      </c>
      <c r="F5798" s="0" t="n">
        <v>0</v>
      </c>
      <c r="G5798" s="0" t="n">
        <v>0</v>
      </c>
      <c r="H5798" s="0" t="n">
        <v>0</v>
      </c>
      <c r="I5798" s="0" t="n">
        <v>1</v>
      </c>
      <c r="J5798" s="0" t="n">
        <v>0</v>
      </c>
      <c r="K5798" s="37" t="n">
        <f aca="false">E5798+Inputs!$B$5*F5798</f>
        <v>0</v>
      </c>
      <c r="L5798" s="37" t="n">
        <f aca="false">G5798+Inputs!$B$6*H5798</f>
        <v>0</v>
      </c>
      <c r="M5798" s="37" t="n">
        <f aca="false">I5798+Inputs!$B$7*J5798</f>
        <v>1</v>
      </c>
      <c r="N5798" s="37" t="n">
        <f aca="false">K5798+L5798+M5798</f>
        <v>1</v>
      </c>
    </row>
    <row r="5799" customFormat="false" ht="15" hidden="false" customHeight="false" outlineLevel="0" collapsed="false">
      <c r="A5799" s="0" t="s">
        <v>10</v>
      </c>
      <c r="B5799" s="0" t="s">
        <v>552</v>
      </c>
      <c r="C5799" s="15" t="n">
        <v>45839</v>
      </c>
      <c r="D5799" s="0" t="n">
        <v>3</v>
      </c>
      <c r="E5799" s="0" t="n">
        <v>0</v>
      </c>
      <c r="F5799" s="0" t="n">
        <v>0</v>
      </c>
      <c r="G5799" s="0" t="n">
        <v>0</v>
      </c>
      <c r="H5799" s="0" t="n">
        <v>0</v>
      </c>
      <c r="I5799" s="0" t="n">
        <v>2</v>
      </c>
      <c r="J5799" s="0" t="n">
        <v>0</v>
      </c>
      <c r="K5799" s="37" t="n">
        <f aca="false">E5799+Inputs!$B$5*F5799</f>
        <v>0</v>
      </c>
      <c r="L5799" s="37" t="n">
        <f aca="false">G5799+Inputs!$B$6*H5799</f>
        <v>0</v>
      </c>
      <c r="M5799" s="37" t="n">
        <f aca="false">I5799+Inputs!$B$7*J5799</f>
        <v>2</v>
      </c>
      <c r="N5799" s="37" t="n">
        <f aca="false">K5799+L5799+M5799</f>
        <v>2</v>
      </c>
    </row>
    <row r="5800" customFormat="false" ht="15" hidden="false" customHeight="false" outlineLevel="0" collapsed="false">
      <c r="A5800" s="0" t="s">
        <v>10</v>
      </c>
      <c r="B5800" s="0" t="s">
        <v>552</v>
      </c>
      <c r="C5800" s="15" t="n">
        <v>45901</v>
      </c>
      <c r="D5800" s="0" t="n">
        <v>3</v>
      </c>
      <c r="E5800" s="0" t="n">
        <v>0</v>
      </c>
      <c r="F5800" s="0" t="n">
        <v>0</v>
      </c>
      <c r="G5800" s="0" t="n">
        <v>0</v>
      </c>
      <c r="H5800" s="0" t="n">
        <v>0</v>
      </c>
      <c r="I5800" s="0" t="n">
        <v>1</v>
      </c>
      <c r="J5800" s="0" t="n">
        <v>0</v>
      </c>
      <c r="K5800" s="37" t="n">
        <f aca="false">E5800+Inputs!$B$5*F5800</f>
        <v>0</v>
      </c>
      <c r="L5800" s="37" t="n">
        <f aca="false">G5800+Inputs!$B$6*H5800</f>
        <v>0</v>
      </c>
      <c r="M5800" s="37" t="n">
        <f aca="false">I5800+Inputs!$B$7*J5800</f>
        <v>1</v>
      </c>
      <c r="N5800" s="37" t="n">
        <f aca="false">K5800+L5800+M5800</f>
        <v>1</v>
      </c>
    </row>
    <row r="5801" customFormat="false" ht="15" hidden="false" customHeight="false" outlineLevel="0" collapsed="false">
      <c r="A5801" s="0" t="s">
        <v>10</v>
      </c>
      <c r="B5801" s="0" t="s">
        <v>552</v>
      </c>
      <c r="C5801" s="15" t="n">
        <v>45992</v>
      </c>
      <c r="D5801" s="0" t="n">
        <v>3</v>
      </c>
      <c r="E5801" s="0" t="n">
        <v>0</v>
      </c>
      <c r="F5801" s="0" t="n">
        <v>0</v>
      </c>
      <c r="G5801" s="0" t="n">
        <v>0</v>
      </c>
      <c r="H5801" s="0" t="n">
        <v>0</v>
      </c>
      <c r="I5801" s="0" t="n">
        <v>1</v>
      </c>
      <c r="J5801" s="0" t="n">
        <v>0</v>
      </c>
      <c r="K5801" s="37" t="n">
        <f aca="false">E5801+Inputs!$B$5*F5801</f>
        <v>0</v>
      </c>
      <c r="L5801" s="37" t="n">
        <f aca="false">G5801+Inputs!$B$6*H5801</f>
        <v>0</v>
      </c>
      <c r="M5801" s="37" t="n">
        <f aca="false">I5801+Inputs!$B$7*J5801</f>
        <v>1</v>
      </c>
      <c r="N5801" s="37" t="n">
        <f aca="false">K5801+L5801+M5801</f>
        <v>1</v>
      </c>
    </row>
    <row r="5802" customFormat="false" ht="15" hidden="false" customHeight="false" outlineLevel="0" collapsed="false">
      <c r="A5802" s="0" t="s">
        <v>10</v>
      </c>
      <c r="B5802" s="0" t="s">
        <v>552</v>
      </c>
      <c r="C5802" s="15" t="n">
        <v>46023</v>
      </c>
      <c r="D5802" s="0" t="n">
        <v>3</v>
      </c>
      <c r="E5802" s="0" t="n">
        <v>0</v>
      </c>
      <c r="F5802" s="0" t="n">
        <v>0</v>
      </c>
      <c r="G5802" s="0" t="n">
        <v>0</v>
      </c>
      <c r="H5802" s="0" t="n">
        <v>0</v>
      </c>
      <c r="I5802" s="0" t="n">
        <v>1</v>
      </c>
      <c r="J5802" s="0" t="n">
        <v>0</v>
      </c>
      <c r="K5802" s="37" t="n">
        <f aca="false">E5802+Inputs!$B$5*F5802</f>
        <v>0</v>
      </c>
      <c r="L5802" s="37" t="n">
        <f aca="false">G5802+Inputs!$B$6*H5802</f>
        <v>0</v>
      </c>
      <c r="M5802" s="37" t="n">
        <f aca="false">I5802+Inputs!$B$7*J5802</f>
        <v>1</v>
      </c>
      <c r="N5802" s="37" t="n">
        <f aca="false">K5802+L5802+M5802</f>
        <v>1</v>
      </c>
    </row>
    <row r="5803" customFormat="false" ht="15" hidden="false" customHeight="false" outlineLevel="0" collapsed="false">
      <c r="A5803" s="0" t="s">
        <v>10</v>
      </c>
      <c r="B5803" s="0" t="s">
        <v>552</v>
      </c>
      <c r="C5803" s="15" t="n">
        <v>46113</v>
      </c>
      <c r="D5803" s="0" t="n">
        <v>3</v>
      </c>
      <c r="E5803" s="0" t="n">
        <v>0</v>
      </c>
      <c r="F5803" s="0" t="n">
        <v>0</v>
      </c>
      <c r="G5803" s="0" t="n">
        <v>0</v>
      </c>
      <c r="H5803" s="0" t="n">
        <v>0</v>
      </c>
      <c r="I5803" s="0" t="n">
        <v>1</v>
      </c>
      <c r="J5803" s="0" t="n">
        <v>0</v>
      </c>
      <c r="K5803" s="37" t="n">
        <f aca="false">E5803+Inputs!$B$5*F5803</f>
        <v>0</v>
      </c>
      <c r="L5803" s="37" t="n">
        <f aca="false">G5803+Inputs!$B$6*H5803</f>
        <v>0</v>
      </c>
      <c r="M5803" s="37" t="n">
        <f aca="false">I5803+Inputs!$B$7*J5803</f>
        <v>1</v>
      </c>
      <c r="N5803" s="37" t="n">
        <f aca="false">K5803+L5803+M5803</f>
        <v>1</v>
      </c>
    </row>
    <row r="5804" customFormat="false" ht="15" hidden="false" customHeight="false" outlineLevel="0" collapsed="false">
      <c r="A5804" s="0" t="s">
        <v>10</v>
      </c>
      <c r="B5804" s="0" t="s">
        <v>552</v>
      </c>
      <c r="C5804" s="15" t="n">
        <v>46143</v>
      </c>
      <c r="D5804" s="0" t="n">
        <v>3</v>
      </c>
      <c r="E5804" s="0" t="n">
        <v>0</v>
      </c>
      <c r="F5804" s="0" t="n">
        <v>0</v>
      </c>
      <c r="G5804" s="0" t="n">
        <v>0</v>
      </c>
      <c r="H5804" s="0" t="n">
        <v>0</v>
      </c>
      <c r="I5804" s="0" t="n">
        <v>1</v>
      </c>
      <c r="J5804" s="0" t="n">
        <v>0</v>
      </c>
      <c r="K5804" s="37" t="n">
        <f aca="false">E5804+Inputs!$B$5*F5804</f>
        <v>0</v>
      </c>
      <c r="L5804" s="37" t="n">
        <f aca="false">G5804+Inputs!$B$6*H5804</f>
        <v>0</v>
      </c>
      <c r="M5804" s="37" t="n">
        <f aca="false">I5804+Inputs!$B$7*J5804</f>
        <v>1</v>
      </c>
      <c r="N5804" s="37" t="n">
        <f aca="false">K5804+L5804+M5804</f>
        <v>1</v>
      </c>
    </row>
    <row r="5805" customFormat="false" ht="15" hidden="false" customHeight="false" outlineLevel="0" collapsed="false">
      <c r="A5805" s="0" t="s">
        <v>10</v>
      </c>
      <c r="B5805" s="0" t="s">
        <v>510</v>
      </c>
      <c r="C5805" s="15" t="n">
        <v>44927</v>
      </c>
      <c r="D5805" s="0" t="n">
        <v>5</v>
      </c>
      <c r="E5805" s="0" t="n">
        <v>504</v>
      </c>
      <c r="F5805" s="0" t="n">
        <v>0</v>
      </c>
      <c r="G5805" s="0" t="n">
        <v>0</v>
      </c>
      <c r="H5805" s="0" t="n">
        <v>0</v>
      </c>
      <c r="I5805" s="0" t="n">
        <v>2193</v>
      </c>
      <c r="J5805" s="0" t="n">
        <v>0</v>
      </c>
      <c r="K5805" s="37" t="n">
        <f aca="false">E5805+Inputs!$B$5*F5805</f>
        <v>504</v>
      </c>
      <c r="L5805" s="37" t="n">
        <f aca="false">G5805+Inputs!$B$6*H5805</f>
        <v>0</v>
      </c>
      <c r="M5805" s="37" t="n">
        <f aca="false">I5805+Inputs!$B$7*J5805</f>
        <v>2193</v>
      </c>
      <c r="N5805" s="37" t="n">
        <f aca="false">K5805+L5805+M5805</f>
        <v>2697</v>
      </c>
    </row>
    <row r="5806" customFormat="false" ht="15" hidden="false" customHeight="false" outlineLevel="0" collapsed="false">
      <c r="A5806" s="0" t="s">
        <v>10</v>
      </c>
      <c r="B5806" s="0" t="s">
        <v>510</v>
      </c>
      <c r="C5806" s="15" t="n">
        <v>44958</v>
      </c>
      <c r="D5806" s="0" t="n">
        <v>5</v>
      </c>
      <c r="E5806" s="0" t="n">
        <v>362</v>
      </c>
      <c r="F5806" s="0" t="n">
        <v>0</v>
      </c>
      <c r="G5806" s="0" t="n">
        <v>0</v>
      </c>
      <c r="H5806" s="0" t="n">
        <v>0</v>
      </c>
      <c r="I5806" s="0" t="n">
        <v>1881</v>
      </c>
      <c r="J5806" s="0" t="n">
        <v>0</v>
      </c>
      <c r="K5806" s="37" t="n">
        <f aca="false">E5806+Inputs!$B$5*F5806</f>
        <v>362</v>
      </c>
      <c r="L5806" s="37" t="n">
        <f aca="false">G5806+Inputs!$B$6*H5806</f>
        <v>0</v>
      </c>
      <c r="M5806" s="37" t="n">
        <f aca="false">I5806+Inputs!$B$7*J5806</f>
        <v>1881</v>
      </c>
      <c r="N5806" s="37" t="n">
        <f aca="false">K5806+L5806+M5806</f>
        <v>2243</v>
      </c>
    </row>
    <row r="5807" customFormat="false" ht="15" hidden="false" customHeight="false" outlineLevel="0" collapsed="false">
      <c r="A5807" s="0" t="s">
        <v>10</v>
      </c>
      <c r="B5807" s="0" t="s">
        <v>510</v>
      </c>
      <c r="C5807" s="15" t="n">
        <v>44986</v>
      </c>
      <c r="D5807" s="0" t="n">
        <v>5</v>
      </c>
      <c r="E5807" s="0" t="n">
        <v>416</v>
      </c>
      <c r="F5807" s="0" t="n">
        <v>0</v>
      </c>
      <c r="G5807" s="0" t="n">
        <v>0</v>
      </c>
      <c r="H5807" s="0" t="n">
        <v>0</v>
      </c>
      <c r="I5807" s="0" t="n">
        <v>2504</v>
      </c>
      <c r="J5807" s="0" t="n">
        <v>0</v>
      </c>
      <c r="K5807" s="37" t="n">
        <f aca="false">E5807+Inputs!$B$5*F5807</f>
        <v>416</v>
      </c>
      <c r="L5807" s="37" t="n">
        <f aca="false">G5807+Inputs!$B$6*H5807</f>
        <v>0</v>
      </c>
      <c r="M5807" s="37" t="n">
        <f aca="false">I5807+Inputs!$B$7*J5807</f>
        <v>2504</v>
      </c>
      <c r="N5807" s="37" t="n">
        <f aca="false">K5807+L5807+M5807</f>
        <v>2920</v>
      </c>
    </row>
    <row r="5808" customFormat="false" ht="15" hidden="false" customHeight="false" outlineLevel="0" collapsed="false">
      <c r="A5808" s="0" t="s">
        <v>10</v>
      </c>
      <c r="B5808" s="0" t="s">
        <v>510</v>
      </c>
      <c r="C5808" s="15" t="n">
        <v>45017</v>
      </c>
      <c r="D5808" s="0" t="n">
        <v>5</v>
      </c>
      <c r="E5808" s="0" t="n">
        <v>478</v>
      </c>
      <c r="F5808" s="0" t="n">
        <v>0</v>
      </c>
      <c r="G5808" s="0" t="n">
        <v>0</v>
      </c>
      <c r="H5808" s="0" t="n">
        <v>0</v>
      </c>
      <c r="I5808" s="0" t="n">
        <v>2129</v>
      </c>
      <c r="J5808" s="0" t="n">
        <v>0</v>
      </c>
      <c r="K5808" s="37" t="n">
        <f aca="false">E5808+Inputs!$B$5*F5808</f>
        <v>478</v>
      </c>
      <c r="L5808" s="37" t="n">
        <f aca="false">G5808+Inputs!$B$6*H5808</f>
        <v>0</v>
      </c>
      <c r="M5808" s="37" t="n">
        <f aca="false">I5808+Inputs!$B$7*J5808</f>
        <v>2129</v>
      </c>
      <c r="N5808" s="37" t="n">
        <f aca="false">K5808+L5808+M5808</f>
        <v>2607</v>
      </c>
    </row>
    <row r="5809" customFormat="false" ht="15" hidden="false" customHeight="false" outlineLevel="0" collapsed="false">
      <c r="A5809" s="0" t="s">
        <v>10</v>
      </c>
      <c r="B5809" s="0" t="s">
        <v>510</v>
      </c>
      <c r="C5809" s="15" t="n">
        <v>45047</v>
      </c>
      <c r="D5809" s="0" t="n">
        <v>5</v>
      </c>
      <c r="E5809" s="0" t="n">
        <v>391</v>
      </c>
      <c r="F5809" s="0" t="n">
        <v>0</v>
      </c>
      <c r="G5809" s="0" t="n">
        <v>0</v>
      </c>
      <c r="H5809" s="0" t="n">
        <v>0</v>
      </c>
      <c r="I5809" s="0" t="n">
        <v>2500</v>
      </c>
      <c r="J5809" s="0" t="n">
        <v>0</v>
      </c>
      <c r="K5809" s="37" t="n">
        <f aca="false">E5809+Inputs!$B$5*F5809</f>
        <v>391</v>
      </c>
      <c r="L5809" s="37" t="n">
        <f aca="false">G5809+Inputs!$B$6*H5809</f>
        <v>0</v>
      </c>
      <c r="M5809" s="37" t="n">
        <f aca="false">I5809+Inputs!$B$7*J5809</f>
        <v>2500</v>
      </c>
      <c r="N5809" s="37" t="n">
        <f aca="false">K5809+L5809+M5809</f>
        <v>2891</v>
      </c>
    </row>
    <row r="5810" customFormat="false" ht="15" hidden="false" customHeight="false" outlineLevel="0" collapsed="false">
      <c r="A5810" s="0" t="s">
        <v>10</v>
      </c>
      <c r="B5810" s="0" t="s">
        <v>510</v>
      </c>
      <c r="C5810" s="15" t="n">
        <v>45078</v>
      </c>
      <c r="D5810" s="0" t="n">
        <v>5</v>
      </c>
      <c r="E5810" s="0" t="n">
        <v>651</v>
      </c>
      <c r="F5810" s="0" t="n">
        <v>0</v>
      </c>
      <c r="G5810" s="0" t="n">
        <v>0</v>
      </c>
      <c r="H5810" s="0" t="n">
        <v>0</v>
      </c>
      <c r="I5810" s="0" t="n">
        <v>2851</v>
      </c>
      <c r="J5810" s="0" t="n">
        <v>0</v>
      </c>
      <c r="K5810" s="37" t="n">
        <f aca="false">E5810+Inputs!$B$5*F5810</f>
        <v>651</v>
      </c>
      <c r="L5810" s="37" t="n">
        <f aca="false">G5810+Inputs!$B$6*H5810</f>
        <v>0</v>
      </c>
      <c r="M5810" s="37" t="n">
        <f aca="false">I5810+Inputs!$B$7*J5810</f>
        <v>2851</v>
      </c>
      <c r="N5810" s="37" t="n">
        <f aca="false">K5810+L5810+M5810</f>
        <v>3502</v>
      </c>
    </row>
    <row r="5811" customFormat="false" ht="15" hidden="false" customHeight="false" outlineLevel="0" collapsed="false">
      <c r="A5811" s="0" t="s">
        <v>10</v>
      </c>
      <c r="B5811" s="0" t="s">
        <v>510</v>
      </c>
      <c r="C5811" s="15" t="n">
        <v>45108</v>
      </c>
      <c r="D5811" s="0" t="n">
        <v>5</v>
      </c>
      <c r="E5811" s="0" t="n">
        <v>369</v>
      </c>
      <c r="F5811" s="0" t="n">
        <v>0</v>
      </c>
      <c r="G5811" s="0" t="n">
        <v>0</v>
      </c>
      <c r="H5811" s="0" t="n">
        <v>0</v>
      </c>
      <c r="I5811" s="0" t="n">
        <v>2417</v>
      </c>
      <c r="J5811" s="0" t="n">
        <v>0</v>
      </c>
      <c r="K5811" s="37" t="n">
        <f aca="false">E5811+Inputs!$B$5*F5811</f>
        <v>369</v>
      </c>
      <c r="L5811" s="37" t="n">
        <f aca="false">G5811+Inputs!$B$6*H5811</f>
        <v>0</v>
      </c>
      <c r="M5811" s="37" t="n">
        <f aca="false">I5811+Inputs!$B$7*J5811</f>
        <v>2417</v>
      </c>
      <c r="N5811" s="37" t="n">
        <f aca="false">K5811+L5811+M5811</f>
        <v>2786</v>
      </c>
    </row>
    <row r="5812" customFormat="false" ht="15" hidden="false" customHeight="false" outlineLevel="0" collapsed="false">
      <c r="A5812" s="0" t="s">
        <v>10</v>
      </c>
      <c r="B5812" s="0" t="s">
        <v>510</v>
      </c>
      <c r="C5812" s="15" t="n">
        <v>45139</v>
      </c>
      <c r="D5812" s="0" t="n">
        <v>5</v>
      </c>
      <c r="E5812" s="0" t="n">
        <v>751</v>
      </c>
      <c r="F5812" s="0" t="n">
        <v>0</v>
      </c>
      <c r="G5812" s="0" t="n">
        <v>0</v>
      </c>
      <c r="H5812" s="0" t="n">
        <v>0</v>
      </c>
      <c r="I5812" s="0" t="n">
        <v>2537</v>
      </c>
      <c r="J5812" s="0" t="n">
        <v>0</v>
      </c>
      <c r="K5812" s="37" t="n">
        <f aca="false">E5812+Inputs!$B$5*F5812</f>
        <v>751</v>
      </c>
      <c r="L5812" s="37" t="n">
        <f aca="false">G5812+Inputs!$B$6*H5812</f>
        <v>0</v>
      </c>
      <c r="M5812" s="37" t="n">
        <f aca="false">I5812+Inputs!$B$7*J5812</f>
        <v>2537</v>
      </c>
      <c r="N5812" s="37" t="n">
        <f aca="false">K5812+L5812+M5812</f>
        <v>3288</v>
      </c>
    </row>
    <row r="5813" customFormat="false" ht="15" hidden="false" customHeight="false" outlineLevel="0" collapsed="false">
      <c r="A5813" s="0" t="s">
        <v>10</v>
      </c>
      <c r="B5813" s="0" t="s">
        <v>510</v>
      </c>
      <c r="C5813" s="15" t="n">
        <v>45170</v>
      </c>
      <c r="D5813" s="0" t="n">
        <v>5</v>
      </c>
      <c r="E5813" s="0" t="n">
        <v>541</v>
      </c>
      <c r="F5813" s="0" t="n">
        <v>0</v>
      </c>
      <c r="G5813" s="0" t="n">
        <v>0</v>
      </c>
      <c r="H5813" s="0" t="n">
        <v>0</v>
      </c>
      <c r="I5813" s="0" t="n">
        <v>2548</v>
      </c>
      <c r="J5813" s="0" t="n">
        <v>0</v>
      </c>
      <c r="K5813" s="37" t="n">
        <f aca="false">E5813+Inputs!$B$5*F5813</f>
        <v>541</v>
      </c>
      <c r="L5813" s="37" t="n">
        <f aca="false">G5813+Inputs!$B$6*H5813</f>
        <v>0</v>
      </c>
      <c r="M5813" s="37" t="n">
        <f aca="false">I5813+Inputs!$B$7*J5813</f>
        <v>2548</v>
      </c>
      <c r="N5813" s="37" t="n">
        <f aca="false">K5813+L5813+M5813</f>
        <v>3089</v>
      </c>
    </row>
    <row r="5814" customFormat="false" ht="15" hidden="false" customHeight="false" outlineLevel="0" collapsed="false">
      <c r="A5814" s="0" t="s">
        <v>10</v>
      </c>
      <c r="B5814" s="0" t="s">
        <v>510</v>
      </c>
      <c r="C5814" s="15" t="n">
        <v>45200</v>
      </c>
      <c r="D5814" s="0" t="n">
        <v>5</v>
      </c>
      <c r="E5814" s="0" t="n">
        <v>353</v>
      </c>
      <c r="F5814" s="0" t="n">
        <v>0</v>
      </c>
      <c r="G5814" s="0" t="n">
        <v>0</v>
      </c>
      <c r="H5814" s="0" t="n">
        <v>0</v>
      </c>
      <c r="I5814" s="0" t="n">
        <v>2492</v>
      </c>
      <c r="J5814" s="0" t="n">
        <v>0</v>
      </c>
      <c r="K5814" s="37" t="n">
        <f aca="false">E5814+Inputs!$B$5*F5814</f>
        <v>353</v>
      </c>
      <c r="L5814" s="37" t="n">
        <f aca="false">G5814+Inputs!$B$6*H5814</f>
        <v>0</v>
      </c>
      <c r="M5814" s="37" t="n">
        <f aca="false">I5814+Inputs!$B$7*J5814</f>
        <v>2492</v>
      </c>
      <c r="N5814" s="37" t="n">
        <f aca="false">K5814+L5814+M5814</f>
        <v>2845</v>
      </c>
    </row>
    <row r="5815" customFormat="false" ht="15" hidden="false" customHeight="false" outlineLevel="0" collapsed="false">
      <c r="A5815" s="0" t="s">
        <v>10</v>
      </c>
      <c r="B5815" s="0" t="s">
        <v>510</v>
      </c>
      <c r="C5815" s="15" t="n">
        <v>45231</v>
      </c>
      <c r="D5815" s="0" t="n">
        <v>5</v>
      </c>
      <c r="E5815" s="0" t="n">
        <v>742</v>
      </c>
      <c r="F5815" s="0" t="n">
        <v>0</v>
      </c>
      <c r="G5815" s="0" t="n">
        <v>0</v>
      </c>
      <c r="H5815" s="0" t="n">
        <v>0</v>
      </c>
      <c r="I5815" s="0" t="n">
        <v>2441</v>
      </c>
      <c r="J5815" s="0" t="n">
        <v>0</v>
      </c>
      <c r="K5815" s="37" t="n">
        <f aca="false">E5815+Inputs!$B$5*F5815</f>
        <v>742</v>
      </c>
      <c r="L5815" s="37" t="n">
        <f aca="false">G5815+Inputs!$B$6*H5815</f>
        <v>0</v>
      </c>
      <c r="M5815" s="37" t="n">
        <f aca="false">I5815+Inputs!$B$7*J5815</f>
        <v>2441</v>
      </c>
      <c r="N5815" s="37" t="n">
        <f aca="false">K5815+L5815+M5815</f>
        <v>3183</v>
      </c>
    </row>
    <row r="5816" customFormat="false" ht="15" hidden="false" customHeight="false" outlineLevel="0" collapsed="false">
      <c r="A5816" s="0" t="s">
        <v>10</v>
      </c>
      <c r="B5816" s="0" t="s">
        <v>510</v>
      </c>
      <c r="C5816" s="15" t="n">
        <v>45261</v>
      </c>
      <c r="D5816" s="0" t="n">
        <v>5</v>
      </c>
      <c r="E5816" s="0" t="n">
        <v>446</v>
      </c>
      <c r="F5816" s="0" t="n">
        <v>0</v>
      </c>
      <c r="G5816" s="0" t="n">
        <v>0</v>
      </c>
      <c r="H5816" s="0" t="n">
        <v>0</v>
      </c>
      <c r="I5816" s="0" t="n">
        <v>2053</v>
      </c>
      <c r="J5816" s="0" t="n">
        <v>0</v>
      </c>
      <c r="K5816" s="37" t="n">
        <f aca="false">E5816+Inputs!$B$5*F5816</f>
        <v>446</v>
      </c>
      <c r="L5816" s="37" t="n">
        <f aca="false">G5816+Inputs!$B$6*H5816</f>
        <v>0</v>
      </c>
      <c r="M5816" s="37" t="n">
        <f aca="false">I5816+Inputs!$B$7*J5816</f>
        <v>2053</v>
      </c>
      <c r="N5816" s="37" t="n">
        <f aca="false">K5816+L5816+M5816</f>
        <v>2499</v>
      </c>
    </row>
    <row r="5817" customFormat="false" ht="15" hidden="false" customHeight="false" outlineLevel="0" collapsed="false">
      <c r="A5817" s="0" t="s">
        <v>10</v>
      </c>
      <c r="B5817" s="0" t="s">
        <v>510</v>
      </c>
      <c r="C5817" s="15" t="n">
        <v>45292</v>
      </c>
      <c r="D5817" s="0" t="n">
        <v>5</v>
      </c>
      <c r="E5817" s="0" t="n">
        <v>456</v>
      </c>
      <c r="F5817" s="0" t="n">
        <v>0</v>
      </c>
      <c r="G5817" s="0" t="n">
        <v>0</v>
      </c>
      <c r="H5817" s="0" t="n">
        <v>0</v>
      </c>
      <c r="I5817" s="0" t="n">
        <v>2180</v>
      </c>
      <c r="J5817" s="0" t="n">
        <v>0</v>
      </c>
      <c r="K5817" s="37" t="n">
        <f aca="false">E5817+Inputs!$B$5*F5817</f>
        <v>456</v>
      </c>
      <c r="L5817" s="37" t="n">
        <f aca="false">G5817+Inputs!$B$6*H5817</f>
        <v>0</v>
      </c>
      <c r="M5817" s="37" t="n">
        <f aca="false">I5817+Inputs!$B$7*J5817</f>
        <v>2180</v>
      </c>
      <c r="N5817" s="37" t="n">
        <f aca="false">K5817+L5817+M5817</f>
        <v>2636</v>
      </c>
    </row>
    <row r="5818" customFormat="false" ht="15" hidden="false" customHeight="false" outlineLevel="0" collapsed="false">
      <c r="A5818" s="0" t="s">
        <v>10</v>
      </c>
      <c r="B5818" s="0" t="s">
        <v>510</v>
      </c>
      <c r="C5818" s="15" t="n">
        <v>45323</v>
      </c>
      <c r="D5818" s="0" t="n">
        <v>5</v>
      </c>
      <c r="E5818" s="0" t="n">
        <v>618</v>
      </c>
      <c r="F5818" s="0" t="n">
        <v>0</v>
      </c>
      <c r="G5818" s="0" t="n">
        <v>0</v>
      </c>
      <c r="H5818" s="0" t="n">
        <v>0</v>
      </c>
      <c r="I5818" s="0" t="n">
        <v>2314</v>
      </c>
      <c r="J5818" s="0" t="n">
        <v>0</v>
      </c>
      <c r="K5818" s="37" t="n">
        <f aca="false">E5818+Inputs!$B$5*F5818</f>
        <v>618</v>
      </c>
      <c r="L5818" s="37" t="n">
        <f aca="false">G5818+Inputs!$B$6*H5818</f>
        <v>0</v>
      </c>
      <c r="M5818" s="37" t="n">
        <f aca="false">I5818+Inputs!$B$7*J5818</f>
        <v>2314</v>
      </c>
      <c r="N5818" s="37" t="n">
        <f aca="false">K5818+L5818+M5818</f>
        <v>2932</v>
      </c>
    </row>
    <row r="5819" customFormat="false" ht="15" hidden="false" customHeight="false" outlineLevel="0" collapsed="false">
      <c r="A5819" s="0" t="s">
        <v>10</v>
      </c>
      <c r="B5819" s="0" t="s">
        <v>510</v>
      </c>
      <c r="C5819" s="15" t="n">
        <v>45352</v>
      </c>
      <c r="D5819" s="0" t="n">
        <v>5</v>
      </c>
      <c r="E5819" s="0" t="n">
        <v>663</v>
      </c>
      <c r="F5819" s="0" t="n">
        <v>0</v>
      </c>
      <c r="G5819" s="0" t="n">
        <v>0</v>
      </c>
      <c r="H5819" s="0" t="n">
        <v>0</v>
      </c>
      <c r="I5819" s="0" t="n">
        <v>2357</v>
      </c>
      <c r="J5819" s="0" t="n">
        <v>0</v>
      </c>
      <c r="K5819" s="37" t="n">
        <f aca="false">E5819+Inputs!$B$5*F5819</f>
        <v>663</v>
      </c>
      <c r="L5819" s="37" t="n">
        <f aca="false">G5819+Inputs!$B$6*H5819</f>
        <v>0</v>
      </c>
      <c r="M5819" s="37" t="n">
        <f aca="false">I5819+Inputs!$B$7*J5819</f>
        <v>2357</v>
      </c>
      <c r="N5819" s="37" t="n">
        <f aca="false">K5819+L5819+M5819</f>
        <v>3020</v>
      </c>
    </row>
    <row r="5820" customFormat="false" ht="15" hidden="false" customHeight="false" outlineLevel="0" collapsed="false">
      <c r="A5820" s="0" t="s">
        <v>10</v>
      </c>
      <c r="B5820" s="0" t="s">
        <v>510</v>
      </c>
      <c r="C5820" s="15" t="n">
        <v>45383</v>
      </c>
      <c r="D5820" s="0" t="n">
        <v>5</v>
      </c>
      <c r="E5820" s="0" t="n">
        <v>445</v>
      </c>
      <c r="F5820" s="0" t="n">
        <v>0</v>
      </c>
      <c r="G5820" s="0" t="n">
        <v>0</v>
      </c>
      <c r="H5820" s="0" t="n">
        <v>0</v>
      </c>
      <c r="I5820" s="0" t="n">
        <v>2271</v>
      </c>
      <c r="J5820" s="0" t="n">
        <v>0</v>
      </c>
      <c r="K5820" s="37" t="n">
        <f aca="false">E5820+Inputs!$B$5*F5820</f>
        <v>445</v>
      </c>
      <c r="L5820" s="37" t="n">
        <f aca="false">G5820+Inputs!$B$6*H5820</f>
        <v>0</v>
      </c>
      <c r="M5820" s="37" t="n">
        <f aca="false">I5820+Inputs!$B$7*J5820</f>
        <v>2271</v>
      </c>
      <c r="N5820" s="37" t="n">
        <f aca="false">K5820+L5820+M5820</f>
        <v>2716</v>
      </c>
    </row>
    <row r="5821" customFormat="false" ht="15" hidden="false" customHeight="false" outlineLevel="0" collapsed="false">
      <c r="A5821" s="0" t="s">
        <v>10</v>
      </c>
      <c r="B5821" s="0" t="s">
        <v>510</v>
      </c>
      <c r="C5821" s="15" t="n">
        <v>45413</v>
      </c>
      <c r="D5821" s="0" t="n">
        <v>5</v>
      </c>
      <c r="E5821" s="0" t="n">
        <v>699</v>
      </c>
      <c r="F5821" s="0" t="n">
        <v>0</v>
      </c>
      <c r="G5821" s="0" t="n">
        <v>0</v>
      </c>
      <c r="H5821" s="0" t="n">
        <v>0</v>
      </c>
      <c r="I5821" s="0" t="n">
        <v>2312</v>
      </c>
      <c r="J5821" s="0" t="n">
        <v>0</v>
      </c>
      <c r="K5821" s="37" t="n">
        <f aca="false">E5821+Inputs!$B$5*F5821</f>
        <v>699</v>
      </c>
      <c r="L5821" s="37" t="n">
        <f aca="false">G5821+Inputs!$B$6*H5821</f>
        <v>0</v>
      </c>
      <c r="M5821" s="37" t="n">
        <f aca="false">I5821+Inputs!$B$7*J5821</f>
        <v>2312</v>
      </c>
      <c r="N5821" s="37" t="n">
        <f aca="false">K5821+L5821+M5821</f>
        <v>3011</v>
      </c>
    </row>
    <row r="5822" customFormat="false" ht="15" hidden="false" customHeight="false" outlineLevel="0" collapsed="false">
      <c r="A5822" s="0" t="s">
        <v>10</v>
      </c>
      <c r="B5822" s="0" t="s">
        <v>510</v>
      </c>
      <c r="C5822" s="15" t="n">
        <v>45444</v>
      </c>
      <c r="D5822" s="0" t="n">
        <v>5</v>
      </c>
      <c r="E5822" s="0" t="n">
        <v>614</v>
      </c>
      <c r="F5822" s="0" t="n">
        <v>0</v>
      </c>
      <c r="G5822" s="0" t="n">
        <v>0</v>
      </c>
      <c r="H5822" s="0" t="n">
        <v>0</v>
      </c>
      <c r="I5822" s="0" t="n">
        <v>2558</v>
      </c>
      <c r="J5822" s="0" t="n">
        <v>0</v>
      </c>
      <c r="K5822" s="37" t="n">
        <f aca="false">E5822+Inputs!$B$5*F5822</f>
        <v>614</v>
      </c>
      <c r="L5822" s="37" t="n">
        <f aca="false">G5822+Inputs!$B$6*H5822</f>
        <v>0</v>
      </c>
      <c r="M5822" s="37" t="n">
        <f aca="false">I5822+Inputs!$B$7*J5822</f>
        <v>2558</v>
      </c>
      <c r="N5822" s="37" t="n">
        <f aca="false">K5822+L5822+M5822</f>
        <v>3172</v>
      </c>
    </row>
    <row r="5823" customFormat="false" ht="15" hidden="false" customHeight="false" outlineLevel="0" collapsed="false">
      <c r="A5823" s="0" t="s">
        <v>10</v>
      </c>
      <c r="B5823" s="0" t="s">
        <v>510</v>
      </c>
      <c r="C5823" s="15" t="n">
        <v>45474</v>
      </c>
      <c r="D5823" s="0" t="n">
        <v>5</v>
      </c>
      <c r="E5823" s="0" t="n">
        <v>499</v>
      </c>
      <c r="F5823" s="0" t="n">
        <v>0</v>
      </c>
      <c r="G5823" s="0" t="n">
        <v>0</v>
      </c>
      <c r="H5823" s="0" t="n">
        <v>0</v>
      </c>
      <c r="I5823" s="0" t="n">
        <v>2450</v>
      </c>
      <c r="J5823" s="0" t="n">
        <v>0</v>
      </c>
      <c r="K5823" s="37" t="n">
        <f aca="false">E5823+Inputs!$B$5*F5823</f>
        <v>499</v>
      </c>
      <c r="L5823" s="37" t="n">
        <f aca="false">G5823+Inputs!$B$6*H5823</f>
        <v>0</v>
      </c>
      <c r="M5823" s="37" t="n">
        <f aca="false">I5823+Inputs!$B$7*J5823</f>
        <v>2450</v>
      </c>
      <c r="N5823" s="37" t="n">
        <f aca="false">K5823+L5823+M5823</f>
        <v>2949</v>
      </c>
    </row>
    <row r="5824" customFormat="false" ht="15" hidden="false" customHeight="false" outlineLevel="0" collapsed="false">
      <c r="A5824" s="0" t="s">
        <v>10</v>
      </c>
      <c r="B5824" s="0" t="s">
        <v>510</v>
      </c>
      <c r="C5824" s="15" t="n">
        <v>45505</v>
      </c>
      <c r="D5824" s="0" t="n">
        <v>5</v>
      </c>
      <c r="E5824" s="0" t="n">
        <v>451</v>
      </c>
      <c r="F5824" s="0" t="n">
        <v>0</v>
      </c>
      <c r="G5824" s="0" t="n">
        <v>0</v>
      </c>
      <c r="H5824" s="0" t="n">
        <v>0</v>
      </c>
      <c r="I5824" s="0" t="n">
        <v>2323</v>
      </c>
      <c r="J5824" s="0" t="n">
        <v>0</v>
      </c>
      <c r="K5824" s="37" t="n">
        <f aca="false">E5824+Inputs!$B$5*F5824</f>
        <v>451</v>
      </c>
      <c r="L5824" s="37" t="n">
        <f aca="false">G5824+Inputs!$B$6*H5824</f>
        <v>0</v>
      </c>
      <c r="M5824" s="37" t="n">
        <f aca="false">I5824+Inputs!$B$7*J5824</f>
        <v>2323</v>
      </c>
      <c r="N5824" s="37" t="n">
        <f aca="false">K5824+L5824+M5824</f>
        <v>2774</v>
      </c>
    </row>
    <row r="5825" customFormat="false" ht="15" hidden="false" customHeight="false" outlineLevel="0" collapsed="false">
      <c r="A5825" s="0" t="s">
        <v>10</v>
      </c>
      <c r="B5825" s="0" t="s">
        <v>510</v>
      </c>
      <c r="C5825" s="15" t="n">
        <v>45536</v>
      </c>
      <c r="D5825" s="0" t="n">
        <v>5</v>
      </c>
      <c r="E5825" s="0" t="n">
        <v>326</v>
      </c>
      <c r="F5825" s="0" t="n">
        <v>0</v>
      </c>
      <c r="G5825" s="0" t="n">
        <v>0</v>
      </c>
      <c r="H5825" s="0" t="n">
        <v>0</v>
      </c>
      <c r="I5825" s="0" t="n">
        <v>2310</v>
      </c>
      <c r="J5825" s="0" t="n">
        <v>0</v>
      </c>
      <c r="K5825" s="37" t="n">
        <f aca="false">E5825+Inputs!$B$5*F5825</f>
        <v>326</v>
      </c>
      <c r="L5825" s="37" t="n">
        <f aca="false">G5825+Inputs!$B$6*H5825</f>
        <v>0</v>
      </c>
      <c r="M5825" s="37" t="n">
        <f aca="false">I5825+Inputs!$B$7*J5825</f>
        <v>2310</v>
      </c>
      <c r="N5825" s="37" t="n">
        <f aca="false">K5825+L5825+M5825</f>
        <v>2636</v>
      </c>
    </row>
    <row r="5826" customFormat="false" ht="15" hidden="false" customHeight="false" outlineLevel="0" collapsed="false">
      <c r="A5826" s="0" t="s">
        <v>10</v>
      </c>
      <c r="B5826" s="0" t="s">
        <v>510</v>
      </c>
      <c r="C5826" s="15" t="n">
        <v>45566</v>
      </c>
      <c r="D5826" s="0" t="n">
        <v>5</v>
      </c>
      <c r="E5826" s="0" t="n">
        <v>396</v>
      </c>
      <c r="F5826" s="0" t="n">
        <v>0</v>
      </c>
      <c r="G5826" s="0" t="n">
        <v>0</v>
      </c>
      <c r="H5826" s="0" t="n">
        <v>0</v>
      </c>
      <c r="I5826" s="0" t="n">
        <v>2364</v>
      </c>
      <c r="J5826" s="0" t="n">
        <v>0</v>
      </c>
      <c r="K5826" s="37" t="n">
        <f aca="false">E5826+Inputs!$B$5*F5826</f>
        <v>396</v>
      </c>
      <c r="L5826" s="37" t="n">
        <f aca="false">G5826+Inputs!$B$6*H5826</f>
        <v>0</v>
      </c>
      <c r="M5826" s="37" t="n">
        <f aca="false">I5826+Inputs!$B$7*J5826</f>
        <v>2364</v>
      </c>
      <c r="N5826" s="37" t="n">
        <f aca="false">K5826+L5826+M5826</f>
        <v>2760</v>
      </c>
    </row>
    <row r="5827" customFormat="false" ht="15" hidden="false" customHeight="false" outlineLevel="0" collapsed="false">
      <c r="A5827" s="0" t="s">
        <v>10</v>
      </c>
      <c r="B5827" s="0" t="s">
        <v>510</v>
      </c>
      <c r="C5827" s="15" t="n">
        <v>45597</v>
      </c>
      <c r="D5827" s="0" t="n">
        <v>5</v>
      </c>
      <c r="E5827" s="0" t="n">
        <v>341</v>
      </c>
      <c r="F5827" s="0" t="n">
        <v>0</v>
      </c>
      <c r="G5827" s="0" t="n">
        <v>0</v>
      </c>
      <c r="H5827" s="0" t="n">
        <v>0</v>
      </c>
      <c r="I5827" s="0" t="n">
        <v>2385</v>
      </c>
      <c r="J5827" s="0" t="n">
        <v>0</v>
      </c>
      <c r="K5827" s="37" t="n">
        <f aca="false">E5827+Inputs!$B$5*F5827</f>
        <v>341</v>
      </c>
      <c r="L5827" s="37" t="n">
        <f aca="false">G5827+Inputs!$B$6*H5827</f>
        <v>0</v>
      </c>
      <c r="M5827" s="37" t="n">
        <f aca="false">I5827+Inputs!$B$7*J5827</f>
        <v>2385</v>
      </c>
      <c r="N5827" s="37" t="n">
        <f aca="false">K5827+L5827+M5827</f>
        <v>2726</v>
      </c>
    </row>
    <row r="5828" customFormat="false" ht="15" hidden="false" customHeight="false" outlineLevel="0" collapsed="false">
      <c r="A5828" s="0" t="s">
        <v>10</v>
      </c>
      <c r="B5828" s="0" t="s">
        <v>510</v>
      </c>
      <c r="C5828" s="15" t="n">
        <v>45627</v>
      </c>
      <c r="D5828" s="0" t="n">
        <v>5</v>
      </c>
      <c r="E5828" s="0" t="n">
        <v>523</v>
      </c>
      <c r="F5828" s="0" t="n">
        <v>0</v>
      </c>
      <c r="G5828" s="0" t="n">
        <v>0</v>
      </c>
      <c r="H5828" s="0" t="n">
        <v>0</v>
      </c>
      <c r="I5828" s="0" t="n">
        <v>2262</v>
      </c>
      <c r="J5828" s="0" t="n">
        <v>0</v>
      </c>
      <c r="K5828" s="37" t="n">
        <f aca="false">E5828+Inputs!$B$5*F5828</f>
        <v>523</v>
      </c>
      <c r="L5828" s="37" t="n">
        <f aca="false">G5828+Inputs!$B$6*H5828</f>
        <v>0</v>
      </c>
      <c r="M5828" s="37" t="n">
        <f aca="false">I5828+Inputs!$B$7*J5828</f>
        <v>2262</v>
      </c>
      <c r="N5828" s="37" t="n">
        <f aca="false">K5828+L5828+M5828</f>
        <v>2785</v>
      </c>
    </row>
    <row r="5829" customFormat="false" ht="15" hidden="false" customHeight="false" outlineLevel="0" collapsed="false">
      <c r="A5829" s="0" t="s">
        <v>10</v>
      </c>
      <c r="B5829" s="0" t="s">
        <v>510</v>
      </c>
      <c r="C5829" s="15" t="n">
        <v>45658</v>
      </c>
      <c r="D5829" s="0" t="n">
        <v>5</v>
      </c>
      <c r="E5829" s="0" t="n">
        <v>208</v>
      </c>
      <c r="F5829" s="0" t="n">
        <v>0</v>
      </c>
      <c r="G5829" s="0" t="n">
        <v>0</v>
      </c>
      <c r="H5829" s="0" t="n">
        <v>0</v>
      </c>
      <c r="I5829" s="0" t="n">
        <v>2135</v>
      </c>
      <c r="J5829" s="0" t="n">
        <v>0</v>
      </c>
      <c r="K5829" s="37" t="n">
        <f aca="false">E5829+Inputs!$B$5*F5829</f>
        <v>208</v>
      </c>
      <c r="L5829" s="37" t="n">
        <f aca="false">G5829+Inputs!$B$6*H5829</f>
        <v>0</v>
      </c>
      <c r="M5829" s="37" t="n">
        <f aca="false">I5829+Inputs!$B$7*J5829</f>
        <v>2135</v>
      </c>
      <c r="N5829" s="37" t="n">
        <f aca="false">K5829+L5829+M5829</f>
        <v>2343</v>
      </c>
    </row>
    <row r="5830" customFormat="false" ht="15" hidden="false" customHeight="false" outlineLevel="0" collapsed="false">
      <c r="A5830" s="0" t="s">
        <v>10</v>
      </c>
      <c r="B5830" s="0" t="s">
        <v>510</v>
      </c>
      <c r="C5830" s="15" t="n">
        <v>45689</v>
      </c>
      <c r="D5830" s="0" t="n">
        <v>5</v>
      </c>
      <c r="E5830" s="0" t="n">
        <v>266</v>
      </c>
      <c r="F5830" s="0" t="n">
        <v>0</v>
      </c>
      <c r="G5830" s="0" t="n">
        <v>0</v>
      </c>
      <c r="H5830" s="0" t="n">
        <v>0</v>
      </c>
      <c r="I5830" s="0" t="n">
        <v>2353</v>
      </c>
      <c r="J5830" s="0" t="n">
        <v>0</v>
      </c>
      <c r="K5830" s="37" t="n">
        <f aca="false">E5830+Inputs!$B$5*F5830</f>
        <v>266</v>
      </c>
      <c r="L5830" s="37" t="n">
        <f aca="false">G5830+Inputs!$B$6*H5830</f>
        <v>0</v>
      </c>
      <c r="M5830" s="37" t="n">
        <f aca="false">I5830+Inputs!$B$7*J5830</f>
        <v>2353</v>
      </c>
      <c r="N5830" s="37" t="n">
        <f aca="false">K5830+L5830+M5830</f>
        <v>2619</v>
      </c>
    </row>
    <row r="5831" customFormat="false" ht="15" hidden="false" customHeight="false" outlineLevel="0" collapsed="false">
      <c r="A5831" s="0" t="s">
        <v>10</v>
      </c>
      <c r="B5831" s="0" t="s">
        <v>510</v>
      </c>
      <c r="C5831" s="15" t="n">
        <v>45717</v>
      </c>
      <c r="D5831" s="0" t="n">
        <v>5</v>
      </c>
      <c r="E5831" s="0" t="n">
        <v>398</v>
      </c>
      <c r="F5831" s="0" t="n">
        <v>0</v>
      </c>
      <c r="G5831" s="0" t="n">
        <v>0</v>
      </c>
      <c r="H5831" s="0" t="n">
        <v>0</v>
      </c>
      <c r="I5831" s="0" t="n">
        <v>2208</v>
      </c>
      <c r="J5831" s="0" t="n">
        <v>0</v>
      </c>
      <c r="K5831" s="37" t="n">
        <f aca="false">E5831+Inputs!$B$5*F5831</f>
        <v>398</v>
      </c>
      <c r="L5831" s="37" t="n">
        <f aca="false">G5831+Inputs!$B$6*H5831</f>
        <v>0</v>
      </c>
      <c r="M5831" s="37" t="n">
        <f aca="false">I5831+Inputs!$B$7*J5831</f>
        <v>2208</v>
      </c>
      <c r="N5831" s="37" t="n">
        <f aca="false">K5831+L5831+M5831</f>
        <v>2606</v>
      </c>
    </row>
    <row r="5832" customFormat="false" ht="15" hidden="false" customHeight="false" outlineLevel="0" collapsed="false">
      <c r="A5832" s="0" t="s">
        <v>10</v>
      </c>
      <c r="B5832" s="0" t="s">
        <v>510</v>
      </c>
      <c r="C5832" s="15" t="n">
        <v>45748</v>
      </c>
      <c r="D5832" s="0" t="n">
        <v>5</v>
      </c>
      <c r="E5832" s="0" t="n">
        <v>346</v>
      </c>
      <c r="F5832" s="0" t="n">
        <v>0</v>
      </c>
      <c r="G5832" s="0" t="n">
        <v>0</v>
      </c>
      <c r="H5832" s="0" t="n">
        <v>0</v>
      </c>
      <c r="I5832" s="0" t="n">
        <v>1993</v>
      </c>
      <c r="J5832" s="0" t="n">
        <v>0</v>
      </c>
      <c r="K5832" s="37" t="n">
        <f aca="false">E5832+Inputs!$B$5*F5832</f>
        <v>346</v>
      </c>
      <c r="L5832" s="37" t="n">
        <f aca="false">G5832+Inputs!$B$6*H5832</f>
        <v>0</v>
      </c>
      <c r="M5832" s="37" t="n">
        <f aca="false">I5832+Inputs!$B$7*J5832</f>
        <v>1993</v>
      </c>
      <c r="N5832" s="37" t="n">
        <f aca="false">K5832+L5832+M5832</f>
        <v>2339</v>
      </c>
    </row>
    <row r="5833" customFormat="false" ht="15" hidden="false" customHeight="false" outlineLevel="0" collapsed="false">
      <c r="A5833" s="0" t="s">
        <v>10</v>
      </c>
      <c r="B5833" s="0" t="s">
        <v>510</v>
      </c>
      <c r="C5833" s="15" t="n">
        <v>45778</v>
      </c>
      <c r="D5833" s="0" t="n">
        <v>5</v>
      </c>
      <c r="E5833" s="0" t="n">
        <v>614</v>
      </c>
      <c r="F5833" s="0" t="n">
        <v>0</v>
      </c>
      <c r="G5833" s="0" t="n">
        <v>0</v>
      </c>
      <c r="H5833" s="0" t="n">
        <v>0</v>
      </c>
      <c r="I5833" s="0" t="n">
        <v>2392</v>
      </c>
      <c r="J5833" s="0" t="n">
        <v>0</v>
      </c>
      <c r="K5833" s="37" t="n">
        <f aca="false">E5833+Inputs!$B$5*F5833</f>
        <v>614</v>
      </c>
      <c r="L5833" s="37" t="n">
        <f aca="false">G5833+Inputs!$B$6*H5833</f>
        <v>0</v>
      </c>
      <c r="M5833" s="37" t="n">
        <f aca="false">I5833+Inputs!$B$7*J5833</f>
        <v>2392</v>
      </c>
      <c r="N5833" s="37" t="n">
        <f aca="false">K5833+L5833+M5833</f>
        <v>3006</v>
      </c>
    </row>
    <row r="5834" customFormat="false" ht="15" hidden="false" customHeight="false" outlineLevel="0" collapsed="false">
      <c r="A5834" s="0" t="s">
        <v>10</v>
      </c>
      <c r="B5834" s="0" t="s">
        <v>510</v>
      </c>
      <c r="C5834" s="15" t="n">
        <v>45809</v>
      </c>
      <c r="D5834" s="0" t="n">
        <v>5</v>
      </c>
      <c r="E5834" s="0" t="n">
        <v>766</v>
      </c>
      <c r="F5834" s="0" t="n">
        <v>0</v>
      </c>
      <c r="G5834" s="0" t="n">
        <v>0</v>
      </c>
      <c r="H5834" s="0" t="n">
        <v>0</v>
      </c>
      <c r="I5834" s="0" t="n">
        <v>2705</v>
      </c>
      <c r="J5834" s="0" t="n">
        <v>0</v>
      </c>
      <c r="K5834" s="37" t="n">
        <f aca="false">E5834+Inputs!$B$5*F5834</f>
        <v>766</v>
      </c>
      <c r="L5834" s="37" t="n">
        <f aca="false">G5834+Inputs!$B$6*H5834</f>
        <v>0</v>
      </c>
      <c r="M5834" s="37" t="n">
        <f aca="false">I5834+Inputs!$B$7*J5834</f>
        <v>2705</v>
      </c>
      <c r="N5834" s="37" t="n">
        <f aca="false">K5834+L5834+M5834</f>
        <v>3471</v>
      </c>
    </row>
    <row r="5835" customFormat="false" ht="15" hidden="false" customHeight="false" outlineLevel="0" collapsed="false">
      <c r="A5835" s="0" t="s">
        <v>10</v>
      </c>
      <c r="B5835" s="0" t="s">
        <v>510</v>
      </c>
      <c r="C5835" s="15" t="n">
        <v>45839</v>
      </c>
      <c r="D5835" s="0" t="n">
        <v>5</v>
      </c>
      <c r="E5835" s="0" t="n">
        <v>512</v>
      </c>
      <c r="F5835" s="0" t="n">
        <v>0</v>
      </c>
      <c r="G5835" s="0" t="n">
        <v>0</v>
      </c>
      <c r="H5835" s="0" t="n">
        <v>0</v>
      </c>
      <c r="I5835" s="0" t="n">
        <v>2471</v>
      </c>
      <c r="J5835" s="0" t="n">
        <v>0</v>
      </c>
      <c r="K5835" s="37" t="n">
        <f aca="false">E5835+Inputs!$B$5*F5835</f>
        <v>512</v>
      </c>
      <c r="L5835" s="37" t="n">
        <f aca="false">G5835+Inputs!$B$6*H5835</f>
        <v>0</v>
      </c>
      <c r="M5835" s="37" t="n">
        <f aca="false">I5835+Inputs!$B$7*J5835</f>
        <v>2471</v>
      </c>
      <c r="N5835" s="37" t="n">
        <f aca="false">K5835+L5835+M5835</f>
        <v>2983</v>
      </c>
    </row>
    <row r="5836" customFormat="false" ht="15" hidden="false" customHeight="false" outlineLevel="0" collapsed="false">
      <c r="A5836" s="0" t="s">
        <v>10</v>
      </c>
      <c r="B5836" s="0" t="s">
        <v>510</v>
      </c>
      <c r="C5836" s="15" t="n">
        <v>45870</v>
      </c>
      <c r="D5836" s="0" t="n">
        <v>5</v>
      </c>
      <c r="E5836" s="0" t="n">
        <v>529</v>
      </c>
      <c r="F5836" s="0" t="n">
        <v>0</v>
      </c>
      <c r="G5836" s="0" t="n">
        <v>0</v>
      </c>
      <c r="H5836" s="0" t="n">
        <v>0</v>
      </c>
      <c r="I5836" s="0" t="n">
        <v>2153</v>
      </c>
      <c r="J5836" s="0" t="n">
        <v>0</v>
      </c>
      <c r="K5836" s="37" t="n">
        <f aca="false">E5836+Inputs!$B$5*F5836</f>
        <v>529</v>
      </c>
      <c r="L5836" s="37" t="n">
        <f aca="false">G5836+Inputs!$B$6*H5836</f>
        <v>0</v>
      </c>
      <c r="M5836" s="37" t="n">
        <f aca="false">I5836+Inputs!$B$7*J5836</f>
        <v>2153</v>
      </c>
      <c r="N5836" s="37" t="n">
        <f aca="false">K5836+L5836+M5836</f>
        <v>2682</v>
      </c>
    </row>
    <row r="5837" customFormat="false" ht="15" hidden="false" customHeight="false" outlineLevel="0" collapsed="false">
      <c r="A5837" s="0" t="s">
        <v>10</v>
      </c>
      <c r="B5837" s="0" t="s">
        <v>510</v>
      </c>
      <c r="C5837" s="15" t="n">
        <v>45901</v>
      </c>
      <c r="D5837" s="0" t="n">
        <v>5</v>
      </c>
      <c r="E5837" s="0" t="n">
        <v>633</v>
      </c>
      <c r="F5837" s="0" t="n">
        <v>0</v>
      </c>
      <c r="G5837" s="0" t="n">
        <v>0</v>
      </c>
      <c r="H5837" s="0" t="n">
        <v>0</v>
      </c>
      <c r="I5837" s="0" t="n">
        <v>2101</v>
      </c>
      <c r="J5837" s="0" t="n">
        <v>0</v>
      </c>
      <c r="K5837" s="37" t="n">
        <f aca="false">E5837+Inputs!$B$5*F5837</f>
        <v>633</v>
      </c>
      <c r="L5837" s="37" t="n">
        <f aca="false">G5837+Inputs!$B$6*H5837</f>
        <v>0</v>
      </c>
      <c r="M5837" s="37" t="n">
        <f aca="false">I5837+Inputs!$B$7*J5837</f>
        <v>2101</v>
      </c>
      <c r="N5837" s="37" t="n">
        <f aca="false">K5837+L5837+M5837</f>
        <v>2734</v>
      </c>
    </row>
    <row r="5838" customFormat="false" ht="15" hidden="false" customHeight="false" outlineLevel="0" collapsed="false">
      <c r="A5838" s="0" t="s">
        <v>10</v>
      </c>
      <c r="B5838" s="0" t="s">
        <v>510</v>
      </c>
      <c r="C5838" s="15" t="n">
        <v>45931</v>
      </c>
      <c r="D5838" s="0" t="n">
        <v>5</v>
      </c>
      <c r="E5838" s="0" t="n">
        <v>394</v>
      </c>
      <c r="F5838" s="0" t="n">
        <v>0</v>
      </c>
      <c r="G5838" s="0" t="n">
        <v>0</v>
      </c>
      <c r="H5838" s="0" t="n">
        <v>0</v>
      </c>
      <c r="I5838" s="0" t="n">
        <v>2122</v>
      </c>
      <c r="J5838" s="0" t="n">
        <v>0</v>
      </c>
      <c r="K5838" s="37" t="n">
        <f aca="false">E5838+Inputs!$B$5*F5838</f>
        <v>394</v>
      </c>
      <c r="L5838" s="37" t="n">
        <f aca="false">G5838+Inputs!$B$6*H5838</f>
        <v>0</v>
      </c>
      <c r="M5838" s="37" t="n">
        <f aca="false">I5838+Inputs!$B$7*J5838</f>
        <v>2122</v>
      </c>
      <c r="N5838" s="37" t="n">
        <f aca="false">K5838+L5838+M5838</f>
        <v>2516</v>
      </c>
    </row>
    <row r="5839" customFormat="false" ht="15" hidden="false" customHeight="false" outlineLevel="0" collapsed="false">
      <c r="A5839" s="0" t="s">
        <v>10</v>
      </c>
      <c r="B5839" s="0" t="s">
        <v>510</v>
      </c>
      <c r="C5839" s="15" t="n">
        <v>45962</v>
      </c>
      <c r="D5839" s="0" t="n">
        <v>5</v>
      </c>
      <c r="E5839" s="0" t="n">
        <v>429</v>
      </c>
      <c r="F5839" s="0" t="n">
        <v>0</v>
      </c>
      <c r="G5839" s="0" t="n">
        <v>0</v>
      </c>
      <c r="H5839" s="0" t="n">
        <v>0</v>
      </c>
      <c r="I5839" s="0" t="n">
        <v>1852</v>
      </c>
      <c r="J5839" s="0" t="n">
        <v>0</v>
      </c>
      <c r="K5839" s="37" t="n">
        <f aca="false">E5839+Inputs!$B$5*F5839</f>
        <v>429</v>
      </c>
      <c r="L5839" s="37" t="n">
        <f aca="false">G5839+Inputs!$B$6*H5839</f>
        <v>0</v>
      </c>
      <c r="M5839" s="37" t="n">
        <f aca="false">I5839+Inputs!$B$7*J5839</f>
        <v>1852</v>
      </c>
      <c r="N5839" s="37" t="n">
        <f aca="false">K5839+L5839+M5839</f>
        <v>2281</v>
      </c>
    </row>
    <row r="5840" customFormat="false" ht="15" hidden="false" customHeight="false" outlineLevel="0" collapsed="false">
      <c r="A5840" s="0" t="s">
        <v>10</v>
      </c>
      <c r="B5840" s="0" t="s">
        <v>510</v>
      </c>
      <c r="C5840" s="15" t="n">
        <v>45992</v>
      </c>
      <c r="D5840" s="0" t="n">
        <v>5</v>
      </c>
      <c r="E5840" s="0" t="n">
        <v>591</v>
      </c>
      <c r="F5840" s="0" t="n">
        <v>0</v>
      </c>
      <c r="G5840" s="0" t="n">
        <v>0</v>
      </c>
      <c r="H5840" s="0" t="n">
        <v>0</v>
      </c>
      <c r="I5840" s="0" t="n">
        <v>2080</v>
      </c>
      <c r="J5840" s="0" t="n">
        <v>0</v>
      </c>
      <c r="K5840" s="37" t="n">
        <f aca="false">E5840+Inputs!$B$5*F5840</f>
        <v>591</v>
      </c>
      <c r="L5840" s="37" t="n">
        <f aca="false">G5840+Inputs!$B$6*H5840</f>
        <v>0</v>
      </c>
      <c r="M5840" s="37" t="n">
        <f aca="false">I5840+Inputs!$B$7*J5840</f>
        <v>2080</v>
      </c>
      <c r="N5840" s="37" t="n">
        <f aca="false">K5840+L5840+M5840</f>
        <v>2671</v>
      </c>
    </row>
    <row r="5841" customFormat="false" ht="15" hidden="false" customHeight="false" outlineLevel="0" collapsed="false">
      <c r="A5841" s="0" t="s">
        <v>10</v>
      </c>
      <c r="B5841" s="0" t="s">
        <v>510</v>
      </c>
      <c r="C5841" s="15" t="n">
        <v>46023</v>
      </c>
      <c r="D5841" s="0" t="n">
        <v>5</v>
      </c>
      <c r="E5841" s="0" t="n">
        <v>412</v>
      </c>
      <c r="F5841" s="0" t="n">
        <v>0</v>
      </c>
      <c r="G5841" s="0" t="n">
        <v>0</v>
      </c>
      <c r="H5841" s="0" t="n">
        <v>0</v>
      </c>
      <c r="I5841" s="0" t="n">
        <v>1892</v>
      </c>
      <c r="J5841" s="0" t="n">
        <v>0</v>
      </c>
      <c r="K5841" s="37" t="n">
        <f aca="false">E5841+Inputs!$B$5*F5841</f>
        <v>412</v>
      </c>
      <c r="L5841" s="37" t="n">
        <f aca="false">G5841+Inputs!$B$6*H5841</f>
        <v>0</v>
      </c>
      <c r="M5841" s="37" t="n">
        <f aca="false">I5841+Inputs!$B$7*J5841</f>
        <v>1892</v>
      </c>
      <c r="N5841" s="37" t="n">
        <f aca="false">K5841+L5841+M5841</f>
        <v>2304</v>
      </c>
    </row>
    <row r="5842" customFormat="false" ht="15" hidden="false" customHeight="false" outlineLevel="0" collapsed="false">
      <c r="A5842" s="0" t="s">
        <v>10</v>
      </c>
      <c r="B5842" s="0" t="s">
        <v>510</v>
      </c>
      <c r="C5842" s="15" t="n">
        <v>46054</v>
      </c>
      <c r="D5842" s="0" t="n">
        <v>5</v>
      </c>
      <c r="E5842" s="0" t="n">
        <v>568</v>
      </c>
      <c r="F5842" s="0" t="n">
        <v>0</v>
      </c>
      <c r="G5842" s="0" t="n">
        <v>0</v>
      </c>
      <c r="H5842" s="0" t="n">
        <v>0</v>
      </c>
      <c r="I5842" s="0" t="n">
        <v>1787</v>
      </c>
      <c r="J5842" s="0" t="n">
        <v>0</v>
      </c>
      <c r="K5842" s="37" t="n">
        <f aca="false">E5842+Inputs!$B$5*F5842</f>
        <v>568</v>
      </c>
      <c r="L5842" s="37" t="n">
        <f aca="false">G5842+Inputs!$B$6*H5842</f>
        <v>0</v>
      </c>
      <c r="M5842" s="37" t="n">
        <f aca="false">I5842+Inputs!$B$7*J5842</f>
        <v>1787</v>
      </c>
      <c r="N5842" s="37" t="n">
        <f aca="false">K5842+L5842+M5842</f>
        <v>2355</v>
      </c>
    </row>
    <row r="5843" customFormat="false" ht="15" hidden="false" customHeight="false" outlineLevel="0" collapsed="false">
      <c r="A5843" s="0" t="s">
        <v>10</v>
      </c>
      <c r="B5843" s="0" t="s">
        <v>510</v>
      </c>
      <c r="C5843" s="15" t="n">
        <v>46082</v>
      </c>
      <c r="D5843" s="0" t="n">
        <v>5</v>
      </c>
      <c r="E5843" s="0" t="n">
        <v>888</v>
      </c>
      <c r="F5843" s="0" t="n">
        <v>0</v>
      </c>
      <c r="G5843" s="0" t="n">
        <v>0</v>
      </c>
      <c r="H5843" s="0" t="n">
        <v>0</v>
      </c>
      <c r="I5843" s="0" t="n">
        <v>2114</v>
      </c>
      <c r="J5843" s="0" t="n">
        <v>0</v>
      </c>
      <c r="K5843" s="37" t="n">
        <f aca="false">E5843+Inputs!$B$5*F5843</f>
        <v>888</v>
      </c>
      <c r="L5843" s="37" t="n">
        <f aca="false">G5843+Inputs!$B$6*H5843</f>
        <v>0</v>
      </c>
      <c r="M5843" s="37" t="n">
        <f aca="false">I5843+Inputs!$B$7*J5843</f>
        <v>2114</v>
      </c>
      <c r="N5843" s="37" t="n">
        <f aca="false">K5843+L5843+M5843</f>
        <v>3002</v>
      </c>
    </row>
    <row r="5844" customFormat="false" ht="15" hidden="false" customHeight="false" outlineLevel="0" collapsed="false">
      <c r="A5844" s="0" t="s">
        <v>10</v>
      </c>
      <c r="B5844" s="0" t="s">
        <v>510</v>
      </c>
      <c r="C5844" s="15" t="n">
        <v>46113</v>
      </c>
      <c r="D5844" s="0" t="n">
        <v>5</v>
      </c>
      <c r="E5844" s="0" t="n">
        <v>910</v>
      </c>
      <c r="F5844" s="0" t="n">
        <v>0</v>
      </c>
      <c r="G5844" s="0" t="n">
        <v>0</v>
      </c>
      <c r="H5844" s="0" t="n">
        <v>0</v>
      </c>
      <c r="I5844" s="0" t="n">
        <v>1695</v>
      </c>
      <c r="J5844" s="0" t="n">
        <v>0</v>
      </c>
      <c r="K5844" s="37" t="n">
        <f aca="false">E5844+Inputs!$B$5*F5844</f>
        <v>910</v>
      </c>
      <c r="L5844" s="37" t="n">
        <f aca="false">G5844+Inputs!$B$6*H5844</f>
        <v>0</v>
      </c>
      <c r="M5844" s="37" t="n">
        <f aca="false">I5844+Inputs!$B$7*J5844</f>
        <v>1695</v>
      </c>
      <c r="N5844" s="37" t="n">
        <f aca="false">K5844+L5844+M5844</f>
        <v>2605</v>
      </c>
    </row>
    <row r="5845" customFormat="false" ht="15" hidden="false" customHeight="false" outlineLevel="0" collapsed="false">
      <c r="A5845" s="0" t="s">
        <v>10</v>
      </c>
      <c r="B5845" s="0" t="s">
        <v>510</v>
      </c>
      <c r="C5845" s="15" t="n">
        <v>46143</v>
      </c>
      <c r="D5845" s="0" t="n">
        <v>5</v>
      </c>
      <c r="E5845" s="0" t="n">
        <v>1172</v>
      </c>
      <c r="F5845" s="0" t="n">
        <v>0</v>
      </c>
      <c r="G5845" s="0" t="n">
        <v>0</v>
      </c>
      <c r="H5845" s="0" t="n">
        <v>0</v>
      </c>
      <c r="I5845" s="0" t="n">
        <v>1719</v>
      </c>
      <c r="J5845" s="0" t="n">
        <v>0</v>
      </c>
      <c r="K5845" s="37" t="n">
        <f aca="false">E5845+Inputs!$B$5*F5845</f>
        <v>1172</v>
      </c>
      <c r="L5845" s="37" t="n">
        <f aca="false">G5845+Inputs!$B$6*H5845</f>
        <v>0</v>
      </c>
      <c r="M5845" s="37" t="n">
        <f aca="false">I5845+Inputs!$B$7*J5845</f>
        <v>1719</v>
      </c>
      <c r="N5845" s="37" t="n">
        <f aca="false">K5845+L5845+M5845</f>
        <v>2891</v>
      </c>
    </row>
    <row r="5846" customFormat="false" ht="15" hidden="false" customHeight="false" outlineLevel="0" collapsed="false">
      <c r="A5846" s="0" t="s">
        <v>10</v>
      </c>
      <c r="B5846" s="0" t="s">
        <v>510</v>
      </c>
      <c r="C5846" s="15" t="n">
        <v>46174</v>
      </c>
      <c r="D5846" s="0" t="n">
        <v>5</v>
      </c>
      <c r="E5846" s="0" t="n">
        <v>1785</v>
      </c>
      <c r="F5846" s="0" t="n">
        <v>0</v>
      </c>
      <c r="G5846" s="0" t="n">
        <v>0</v>
      </c>
      <c r="H5846" s="0" t="n">
        <v>0</v>
      </c>
      <c r="I5846" s="0" t="n">
        <v>2406</v>
      </c>
      <c r="J5846" s="0" t="n">
        <v>0</v>
      </c>
      <c r="K5846" s="37" t="n">
        <f aca="false">E5846+Inputs!$B$5*F5846</f>
        <v>1785</v>
      </c>
      <c r="L5846" s="37" t="n">
        <f aca="false">G5846+Inputs!$B$6*H5846</f>
        <v>0</v>
      </c>
      <c r="M5846" s="37" t="n">
        <f aca="false">I5846+Inputs!$B$7*J5846</f>
        <v>2406</v>
      </c>
      <c r="N5846" s="37" t="n">
        <f aca="false">K5846+L5846+M5846</f>
        <v>4191</v>
      </c>
    </row>
    <row r="5847" customFormat="false" ht="15" hidden="false" customHeight="false" outlineLevel="0" collapsed="false">
      <c r="A5847" s="0" t="s">
        <v>10</v>
      </c>
      <c r="B5847" s="0" t="s">
        <v>510</v>
      </c>
      <c r="C5847" s="15" t="n">
        <v>46204</v>
      </c>
      <c r="D5847" s="0" t="n">
        <v>5</v>
      </c>
      <c r="E5847" s="0" t="n">
        <v>1342</v>
      </c>
      <c r="F5847" s="0" t="n">
        <v>0</v>
      </c>
      <c r="G5847" s="0" t="n">
        <v>0</v>
      </c>
      <c r="H5847" s="0" t="n">
        <v>0</v>
      </c>
      <c r="I5847" s="0" t="n">
        <v>2029</v>
      </c>
      <c r="J5847" s="0" t="n">
        <v>0</v>
      </c>
      <c r="K5847" s="37" t="n">
        <f aca="false">E5847+Inputs!$B$5*F5847</f>
        <v>1342</v>
      </c>
      <c r="L5847" s="37" t="n">
        <f aca="false">G5847+Inputs!$B$6*H5847</f>
        <v>0</v>
      </c>
      <c r="M5847" s="37" t="n">
        <f aca="false">I5847+Inputs!$B$7*J5847</f>
        <v>2029</v>
      </c>
      <c r="N5847" s="37" t="n">
        <f aca="false">K5847+L5847+M5847</f>
        <v>3371</v>
      </c>
    </row>
    <row r="5848" customFormat="false" ht="15" hidden="false" customHeight="false" outlineLevel="0" collapsed="false">
      <c r="A5848" s="0" t="s">
        <v>10</v>
      </c>
      <c r="B5848" s="0" t="s">
        <v>510</v>
      </c>
      <c r="C5848" s="15" t="n">
        <v>46235</v>
      </c>
      <c r="D5848" s="0" t="n">
        <v>5</v>
      </c>
      <c r="E5848" s="0" t="n">
        <v>1504</v>
      </c>
      <c r="F5848" s="0" t="n">
        <v>0</v>
      </c>
      <c r="G5848" s="0" t="n">
        <v>0</v>
      </c>
      <c r="H5848" s="0" t="n">
        <v>0</v>
      </c>
      <c r="I5848" s="0" t="n">
        <v>1750</v>
      </c>
      <c r="J5848" s="0" t="n">
        <v>0</v>
      </c>
      <c r="K5848" s="37" t="n">
        <f aca="false">E5848+Inputs!$B$5*F5848</f>
        <v>1504</v>
      </c>
      <c r="L5848" s="37" t="n">
        <f aca="false">G5848+Inputs!$B$6*H5848</f>
        <v>0</v>
      </c>
      <c r="M5848" s="37" t="n">
        <f aca="false">I5848+Inputs!$B$7*J5848</f>
        <v>1750</v>
      </c>
      <c r="N5848" s="37" t="n">
        <f aca="false">K5848+L5848+M5848</f>
        <v>3254</v>
      </c>
    </row>
    <row r="5849" customFormat="false" ht="15" hidden="false" customHeight="false" outlineLevel="0" collapsed="false">
      <c r="A5849" s="0" t="s">
        <v>10</v>
      </c>
      <c r="B5849" s="0" t="s">
        <v>556</v>
      </c>
      <c r="C5849" s="15" t="n">
        <v>44927</v>
      </c>
      <c r="D5849" s="0" t="n">
        <v>4</v>
      </c>
      <c r="E5849" s="0" t="n">
        <v>0</v>
      </c>
      <c r="F5849" s="0" t="n">
        <v>0</v>
      </c>
      <c r="G5849" s="0" t="n">
        <v>0</v>
      </c>
      <c r="H5849" s="0" t="n">
        <v>0</v>
      </c>
      <c r="I5849" s="0" t="n">
        <v>1</v>
      </c>
      <c r="J5849" s="0" t="n">
        <v>0</v>
      </c>
      <c r="K5849" s="37" t="n">
        <f aca="false">E5849+Inputs!$B$5*F5849</f>
        <v>0</v>
      </c>
      <c r="L5849" s="37" t="n">
        <f aca="false">G5849+Inputs!$B$6*H5849</f>
        <v>0</v>
      </c>
      <c r="M5849" s="37" t="n">
        <f aca="false">I5849+Inputs!$B$7*J5849</f>
        <v>1</v>
      </c>
      <c r="N5849" s="37" t="n">
        <f aca="false">K5849+L5849+M5849</f>
        <v>1</v>
      </c>
    </row>
    <row r="5850" customFormat="false" ht="15" hidden="false" customHeight="false" outlineLevel="0" collapsed="false">
      <c r="A5850" s="0" t="s">
        <v>10</v>
      </c>
      <c r="B5850" s="0" t="s">
        <v>556</v>
      </c>
      <c r="C5850" s="15" t="n">
        <v>45047</v>
      </c>
      <c r="D5850" s="0" t="n">
        <v>4</v>
      </c>
      <c r="E5850" s="0" t="n">
        <v>0</v>
      </c>
      <c r="F5850" s="0" t="n">
        <v>0</v>
      </c>
      <c r="G5850" s="0" t="n">
        <v>0</v>
      </c>
      <c r="H5850" s="0" t="n">
        <v>0</v>
      </c>
      <c r="I5850" s="0" t="n">
        <v>1</v>
      </c>
      <c r="J5850" s="0" t="n">
        <v>0</v>
      </c>
      <c r="K5850" s="37" t="n">
        <f aca="false">E5850+Inputs!$B$5*F5850</f>
        <v>0</v>
      </c>
      <c r="L5850" s="37" t="n">
        <f aca="false">G5850+Inputs!$B$6*H5850</f>
        <v>0</v>
      </c>
      <c r="M5850" s="37" t="n">
        <f aca="false">I5850+Inputs!$B$7*J5850</f>
        <v>1</v>
      </c>
      <c r="N5850" s="37" t="n">
        <f aca="false">K5850+L5850+M5850</f>
        <v>1</v>
      </c>
    </row>
    <row r="5851" customFormat="false" ht="15" hidden="false" customHeight="false" outlineLevel="0" collapsed="false">
      <c r="A5851" s="0" t="s">
        <v>10</v>
      </c>
      <c r="B5851" s="0" t="s">
        <v>556</v>
      </c>
      <c r="C5851" s="15" t="n">
        <v>45139</v>
      </c>
      <c r="D5851" s="0" t="n">
        <v>4</v>
      </c>
      <c r="E5851" s="0" t="n">
        <v>0</v>
      </c>
      <c r="F5851" s="0" t="n">
        <v>0</v>
      </c>
      <c r="G5851" s="0" t="n">
        <v>0</v>
      </c>
      <c r="H5851" s="0" t="n">
        <v>0</v>
      </c>
      <c r="I5851" s="0" t="n">
        <v>1</v>
      </c>
      <c r="J5851" s="0" t="n">
        <v>0</v>
      </c>
      <c r="K5851" s="37" t="n">
        <f aca="false">E5851+Inputs!$B$5*F5851</f>
        <v>0</v>
      </c>
      <c r="L5851" s="37" t="n">
        <f aca="false">G5851+Inputs!$B$6*H5851</f>
        <v>0</v>
      </c>
      <c r="M5851" s="37" t="n">
        <f aca="false">I5851+Inputs!$B$7*J5851</f>
        <v>1</v>
      </c>
      <c r="N5851" s="37" t="n">
        <f aca="false">K5851+L5851+M5851</f>
        <v>1</v>
      </c>
    </row>
    <row r="5852" customFormat="false" ht="15" hidden="false" customHeight="false" outlineLevel="0" collapsed="false">
      <c r="A5852" s="0" t="s">
        <v>10</v>
      </c>
      <c r="B5852" s="0" t="s">
        <v>556</v>
      </c>
      <c r="C5852" s="15" t="n">
        <v>45200</v>
      </c>
      <c r="D5852" s="0" t="n">
        <v>4</v>
      </c>
      <c r="E5852" s="0" t="n">
        <v>0</v>
      </c>
      <c r="F5852" s="0" t="n">
        <v>0</v>
      </c>
      <c r="G5852" s="0" t="n">
        <v>0</v>
      </c>
      <c r="H5852" s="0" t="n">
        <v>0</v>
      </c>
      <c r="I5852" s="0" t="n">
        <v>1</v>
      </c>
      <c r="J5852" s="0" t="n">
        <v>0</v>
      </c>
      <c r="K5852" s="37" t="n">
        <f aca="false">E5852+Inputs!$B$5*F5852</f>
        <v>0</v>
      </c>
      <c r="L5852" s="37" t="n">
        <f aca="false">G5852+Inputs!$B$6*H5852</f>
        <v>0</v>
      </c>
      <c r="M5852" s="37" t="n">
        <f aca="false">I5852+Inputs!$B$7*J5852</f>
        <v>1</v>
      </c>
      <c r="N5852" s="37" t="n">
        <f aca="false">K5852+L5852+M5852</f>
        <v>1</v>
      </c>
    </row>
    <row r="5853" customFormat="false" ht="15" hidden="false" customHeight="false" outlineLevel="0" collapsed="false">
      <c r="A5853" s="0" t="s">
        <v>10</v>
      </c>
      <c r="B5853" s="0" t="s">
        <v>556</v>
      </c>
      <c r="C5853" s="15" t="n">
        <v>45383</v>
      </c>
      <c r="D5853" s="0" t="n">
        <v>4</v>
      </c>
      <c r="E5853" s="0" t="n">
        <v>0</v>
      </c>
      <c r="F5853" s="0" t="n">
        <v>0</v>
      </c>
      <c r="G5853" s="0" t="n">
        <v>0</v>
      </c>
      <c r="H5853" s="0" t="n">
        <v>0</v>
      </c>
      <c r="I5853" s="0" t="n">
        <v>1</v>
      </c>
      <c r="J5853" s="0" t="n">
        <v>0</v>
      </c>
      <c r="K5853" s="37" t="n">
        <f aca="false">E5853+Inputs!$B$5*F5853</f>
        <v>0</v>
      </c>
      <c r="L5853" s="37" t="n">
        <f aca="false">G5853+Inputs!$B$6*H5853</f>
        <v>0</v>
      </c>
      <c r="M5853" s="37" t="n">
        <f aca="false">I5853+Inputs!$B$7*J5853</f>
        <v>1</v>
      </c>
      <c r="N5853" s="37" t="n">
        <f aca="false">K5853+L5853+M5853</f>
        <v>1</v>
      </c>
    </row>
    <row r="5854" customFormat="false" ht="15" hidden="false" customHeight="false" outlineLevel="0" collapsed="false">
      <c r="A5854" s="0" t="s">
        <v>10</v>
      </c>
      <c r="B5854" s="0" t="s">
        <v>556</v>
      </c>
      <c r="C5854" s="15" t="n">
        <v>45536</v>
      </c>
      <c r="D5854" s="0" t="n">
        <v>4</v>
      </c>
      <c r="E5854" s="0" t="n">
        <v>0</v>
      </c>
      <c r="F5854" s="0" t="n">
        <v>0</v>
      </c>
      <c r="G5854" s="0" t="n">
        <v>0</v>
      </c>
      <c r="H5854" s="0" t="n">
        <v>0</v>
      </c>
      <c r="I5854" s="0" t="n">
        <v>1</v>
      </c>
      <c r="J5854" s="0" t="n">
        <v>0</v>
      </c>
      <c r="K5854" s="37" t="n">
        <f aca="false">E5854+Inputs!$B$5*F5854</f>
        <v>0</v>
      </c>
      <c r="L5854" s="37" t="n">
        <f aca="false">G5854+Inputs!$B$6*H5854</f>
        <v>0</v>
      </c>
      <c r="M5854" s="37" t="n">
        <f aca="false">I5854+Inputs!$B$7*J5854</f>
        <v>1</v>
      </c>
      <c r="N5854" s="37" t="n">
        <f aca="false">K5854+L5854+M5854</f>
        <v>1</v>
      </c>
    </row>
    <row r="5855" customFormat="false" ht="15" hidden="false" customHeight="false" outlineLevel="0" collapsed="false">
      <c r="A5855" s="0" t="s">
        <v>10</v>
      </c>
      <c r="B5855" s="0" t="s">
        <v>556</v>
      </c>
      <c r="C5855" s="15" t="n">
        <v>45689</v>
      </c>
      <c r="D5855" s="0" t="n">
        <v>4</v>
      </c>
      <c r="E5855" s="0" t="n">
        <v>0</v>
      </c>
      <c r="F5855" s="0" t="n">
        <v>0</v>
      </c>
      <c r="G5855" s="0" t="n">
        <v>0</v>
      </c>
      <c r="H5855" s="0" t="n">
        <v>0</v>
      </c>
      <c r="I5855" s="0" t="n">
        <v>1</v>
      </c>
      <c r="J5855" s="0" t="n">
        <v>0</v>
      </c>
      <c r="K5855" s="37" t="n">
        <f aca="false">E5855+Inputs!$B$5*F5855</f>
        <v>0</v>
      </c>
      <c r="L5855" s="37" t="n">
        <f aca="false">G5855+Inputs!$B$6*H5855</f>
        <v>0</v>
      </c>
      <c r="M5855" s="37" t="n">
        <f aca="false">I5855+Inputs!$B$7*J5855</f>
        <v>1</v>
      </c>
      <c r="N5855" s="37" t="n">
        <f aca="false">K5855+L5855+M5855</f>
        <v>1</v>
      </c>
    </row>
    <row r="5856" customFormat="false" ht="15" hidden="false" customHeight="false" outlineLevel="0" collapsed="false">
      <c r="A5856" s="0" t="s">
        <v>10</v>
      </c>
      <c r="B5856" s="0" t="s">
        <v>556</v>
      </c>
      <c r="C5856" s="15" t="n">
        <v>45809</v>
      </c>
      <c r="D5856" s="0" t="n">
        <v>4</v>
      </c>
      <c r="E5856" s="0" t="n">
        <v>0</v>
      </c>
      <c r="F5856" s="0" t="n">
        <v>0</v>
      </c>
      <c r="G5856" s="0" t="n">
        <v>0</v>
      </c>
      <c r="H5856" s="0" t="n">
        <v>0</v>
      </c>
      <c r="I5856" s="0" t="n">
        <v>1</v>
      </c>
      <c r="J5856" s="0" t="n">
        <v>0</v>
      </c>
      <c r="K5856" s="37" t="n">
        <f aca="false">E5856+Inputs!$B$5*F5856</f>
        <v>0</v>
      </c>
      <c r="L5856" s="37" t="n">
        <f aca="false">G5856+Inputs!$B$6*H5856</f>
        <v>0</v>
      </c>
      <c r="M5856" s="37" t="n">
        <f aca="false">I5856+Inputs!$B$7*J5856</f>
        <v>1</v>
      </c>
      <c r="N5856" s="37" t="n">
        <f aca="false">K5856+L5856+M5856</f>
        <v>1</v>
      </c>
    </row>
    <row r="5857" customFormat="false" ht="15" hidden="false" customHeight="false" outlineLevel="0" collapsed="false">
      <c r="A5857" s="0" t="s">
        <v>10</v>
      </c>
      <c r="B5857" s="0" t="s">
        <v>556</v>
      </c>
      <c r="C5857" s="15" t="n">
        <v>45931</v>
      </c>
      <c r="D5857" s="0" t="n">
        <v>4</v>
      </c>
      <c r="E5857" s="0" t="n">
        <v>0</v>
      </c>
      <c r="F5857" s="0" t="n">
        <v>0</v>
      </c>
      <c r="G5857" s="0" t="n">
        <v>0</v>
      </c>
      <c r="H5857" s="0" t="n">
        <v>0</v>
      </c>
      <c r="I5857" s="0" t="n">
        <v>1</v>
      </c>
      <c r="J5857" s="0" t="n">
        <v>0</v>
      </c>
      <c r="K5857" s="37" t="n">
        <f aca="false">E5857+Inputs!$B$5*F5857</f>
        <v>0</v>
      </c>
      <c r="L5857" s="37" t="n">
        <f aca="false">G5857+Inputs!$B$6*H5857</f>
        <v>0</v>
      </c>
      <c r="M5857" s="37" t="n">
        <f aca="false">I5857+Inputs!$B$7*J5857</f>
        <v>1</v>
      </c>
      <c r="N5857" s="37" t="n">
        <f aca="false">K5857+L5857+M5857</f>
        <v>1</v>
      </c>
    </row>
    <row r="5858" customFormat="false" ht="15" hidden="false" customHeight="false" outlineLevel="0" collapsed="false">
      <c r="A5858" s="0" t="s">
        <v>10</v>
      </c>
      <c r="B5858" s="0" t="s">
        <v>556</v>
      </c>
      <c r="C5858" s="15" t="n">
        <v>45962</v>
      </c>
      <c r="D5858" s="0" t="n">
        <v>4</v>
      </c>
      <c r="E5858" s="0" t="n">
        <v>0</v>
      </c>
      <c r="F5858" s="0" t="n">
        <v>0</v>
      </c>
      <c r="G5858" s="0" t="n">
        <v>0</v>
      </c>
      <c r="H5858" s="0" t="n">
        <v>0</v>
      </c>
      <c r="I5858" s="0" t="n">
        <v>1</v>
      </c>
      <c r="J5858" s="0" t="n">
        <v>0</v>
      </c>
      <c r="K5858" s="37" t="n">
        <f aca="false">E5858+Inputs!$B$5*F5858</f>
        <v>0</v>
      </c>
      <c r="L5858" s="37" t="n">
        <f aca="false">G5858+Inputs!$B$6*H5858</f>
        <v>0</v>
      </c>
      <c r="M5858" s="37" t="n">
        <f aca="false">I5858+Inputs!$B$7*J5858</f>
        <v>1</v>
      </c>
      <c r="N5858" s="37" t="n">
        <f aca="false">K5858+L5858+M5858</f>
        <v>1</v>
      </c>
    </row>
    <row r="5859" customFormat="false" ht="15" hidden="false" customHeight="false" outlineLevel="0" collapsed="false">
      <c r="A5859" s="0" t="s">
        <v>10</v>
      </c>
      <c r="B5859" s="0" t="s">
        <v>556</v>
      </c>
      <c r="C5859" s="15" t="n">
        <v>46082</v>
      </c>
      <c r="D5859" s="0" t="n">
        <v>4</v>
      </c>
      <c r="E5859" s="0" t="n">
        <v>0</v>
      </c>
      <c r="F5859" s="0" t="n">
        <v>0</v>
      </c>
      <c r="G5859" s="0" t="n">
        <v>0</v>
      </c>
      <c r="H5859" s="0" t="n">
        <v>0</v>
      </c>
      <c r="I5859" s="0" t="n">
        <v>1</v>
      </c>
      <c r="J5859" s="0" t="n">
        <v>0</v>
      </c>
      <c r="K5859" s="37" t="n">
        <f aca="false">E5859+Inputs!$B$5*F5859</f>
        <v>0</v>
      </c>
      <c r="L5859" s="37" t="n">
        <f aca="false">G5859+Inputs!$B$6*H5859</f>
        <v>0</v>
      </c>
      <c r="M5859" s="37" t="n">
        <f aca="false">I5859+Inputs!$B$7*J5859</f>
        <v>1</v>
      </c>
      <c r="N5859" s="37" t="n">
        <f aca="false">K5859+L5859+M5859</f>
        <v>1</v>
      </c>
    </row>
    <row r="5860" customFormat="false" ht="15" hidden="false" customHeight="false" outlineLevel="0" collapsed="false">
      <c r="A5860" s="0" t="s">
        <v>10</v>
      </c>
      <c r="B5860" s="0" t="s">
        <v>556</v>
      </c>
      <c r="C5860" s="15" t="n">
        <v>46174</v>
      </c>
      <c r="D5860" s="0" t="n">
        <v>4</v>
      </c>
      <c r="E5860" s="0" t="n">
        <v>0</v>
      </c>
      <c r="F5860" s="0" t="n">
        <v>0</v>
      </c>
      <c r="G5860" s="0" t="n">
        <v>0</v>
      </c>
      <c r="H5860" s="0" t="n">
        <v>0</v>
      </c>
      <c r="I5860" s="0" t="n">
        <v>1</v>
      </c>
      <c r="J5860" s="0" t="n">
        <v>0</v>
      </c>
      <c r="K5860" s="37" t="n">
        <f aca="false">E5860+Inputs!$B$5*F5860</f>
        <v>0</v>
      </c>
      <c r="L5860" s="37" t="n">
        <f aca="false">G5860+Inputs!$B$6*H5860</f>
        <v>0</v>
      </c>
      <c r="M5860" s="37" t="n">
        <f aca="false">I5860+Inputs!$B$7*J5860</f>
        <v>1</v>
      </c>
      <c r="N5860" s="37" t="n">
        <f aca="false">K5860+L5860+M5860</f>
        <v>1</v>
      </c>
    </row>
    <row r="5861" customFormat="false" ht="15" hidden="false" customHeight="false" outlineLevel="0" collapsed="false">
      <c r="A5861" s="0" t="s">
        <v>10</v>
      </c>
      <c r="B5861" s="0" t="s">
        <v>490</v>
      </c>
      <c r="C5861" s="15" t="n">
        <v>44927</v>
      </c>
      <c r="D5861" s="0" t="n">
        <v>1</v>
      </c>
      <c r="E5861" s="0" t="n">
        <v>6</v>
      </c>
      <c r="F5861" s="0" t="n">
        <v>0</v>
      </c>
      <c r="G5861" s="0" t="n">
        <v>0</v>
      </c>
      <c r="H5861" s="0" t="n">
        <v>0</v>
      </c>
      <c r="I5861" s="0" t="n">
        <v>133</v>
      </c>
      <c r="J5861" s="0" t="n">
        <v>0</v>
      </c>
      <c r="K5861" s="37" t="n">
        <f aca="false">E5861+Inputs!$B$5*F5861</f>
        <v>6</v>
      </c>
      <c r="L5861" s="37" t="n">
        <f aca="false">G5861+Inputs!$B$6*H5861</f>
        <v>0</v>
      </c>
      <c r="M5861" s="37" t="n">
        <f aca="false">I5861+Inputs!$B$7*J5861</f>
        <v>133</v>
      </c>
      <c r="N5861" s="37" t="n">
        <f aca="false">K5861+L5861+M5861</f>
        <v>139</v>
      </c>
    </row>
    <row r="5862" customFormat="false" ht="15" hidden="false" customHeight="false" outlineLevel="0" collapsed="false">
      <c r="A5862" s="0" t="s">
        <v>10</v>
      </c>
      <c r="B5862" s="0" t="s">
        <v>490</v>
      </c>
      <c r="C5862" s="15" t="n">
        <v>44958</v>
      </c>
      <c r="D5862" s="0" t="n">
        <v>1</v>
      </c>
      <c r="E5862" s="0" t="n">
        <v>5</v>
      </c>
      <c r="F5862" s="0" t="n">
        <v>0</v>
      </c>
      <c r="G5862" s="0" t="n">
        <v>0</v>
      </c>
      <c r="H5862" s="0" t="n">
        <v>0</v>
      </c>
      <c r="I5862" s="0" t="n">
        <v>148</v>
      </c>
      <c r="J5862" s="0" t="n">
        <v>0</v>
      </c>
      <c r="K5862" s="37" t="n">
        <f aca="false">E5862+Inputs!$B$5*F5862</f>
        <v>5</v>
      </c>
      <c r="L5862" s="37" t="n">
        <f aca="false">G5862+Inputs!$B$6*H5862</f>
        <v>0</v>
      </c>
      <c r="M5862" s="37" t="n">
        <f aca="false">I5862+Inputs!$B$7*J5862</f>
        <v>148</v>
      </c>
      <c r="N5862" s="37" t="n">
        <f aca="false">K5862+L5862+M5862</f>
        <v>153</v>
      </c>
    </row>
    <row r="5863" customFormat="false" ht="15" hidden="false" customHeight="false" outlineLevel="0" collapsed="false">
      <c r="A5863" s="0" t="s">
        <v>10</v>
      </c>
      <c r="B5863" s="0" t="s">
        <v>490</v>
      </c>
      <c r="C5863" s="15" t="n">
        <v>44986</v>
      </c>
      <c r="D5863" s="0" t="n">
        <v>1</v>
      </c>
      <c r="E5863" s="0" t="n">
        <v>2</v>
      </c>
      <c r="F5863" s="0" t="n">
        <v>0</v>
      </c>
      <c r="G5863" s="0" t="n">
        <v>0</v>
      </c>
      <c r="H5863" s="0" t="n">
        <v>0</v>
      </c>
      <c r="I5863" s="0" t="n">
        <v>178</v>
      </c>
      <c r="J5863" s="0" t="n">
        <v>0</v>
      </c>
      <c r="K5863" s="37" t="n">
        <f aca="false">E5863+Inputs!$B$5*F5863</f>
        <v>2</v>
      </c>
      <c r="L5863" s="37" t="n">
        <f aca="false">G5863+Inputs!$B$6*H5863</f>
        <v>0</v>
      </c>
      <c r="M5863" s="37" t="n">
        <f aca="false">I5863+Inputs!$B$7*J5863</f>
        <v>178</v>
      </c>
      <c r="N5863" s="37" t="n">
        <f aca="false">K5863+L5863+M5863</f>
        <v>180</v>
      </c>
    </row>
    <row r="5864" customFormat="false" ht="15" hidden="false" customHeight="false" outlineLevel="0" collapsed="false">
      <c r="A5864" s="0" t="s">
        <v>10</v>
      </c>
      <c r="B5864" s="0" t="s">
        <v>490</v>
      </c>
      <c r="C5864" s="15" t="n">
        <v>45017</v>
      </c>
      <c r="D5864" s="0" t="n">
        <v>1</v>
      </c>
      <c r="E5864" s="0" t="n">
        <v>2</v>
      </c>
      <c r="F5864" s="0" t="n">
        <v>0</v>
      </c>
      <c r="G5864" s="0" t="n">
        <v>0</v>
      </c>
      <c r="H5864" s="0" t="n">
        <v>0</v>
      </c>
      <c r="I5864" s="0" t="n">
        <v>136</v>
      </c>
      <c r="J5864" s="0" t="n">
        <v>0</v>
      </c>
      <c r="K5864" s="37" t="n">
        <f aca="false">E5864+Inputs!$B$5*F5864</f>
        <v>2</v>
      </c>
      <c r="L5864" s="37" t="n">
        <f aca="false">G5864+Inputs!$B$6*H5864</f>
        <v>0</v>
      </c>
      <c r="M5864" s="37" t="n">
        <f aca="false">I5864+Inputs!$B$7*J5864</f>
        <v>136</v>
      </c>
      <c r="N5864" s="37" t="n">
        <f aca="false">K5864+L5864+M5864</f>
        <v>138</v>
      </c>
    </row>
    <row r="5865" customFormat="false" ht="15" hidden="false" customHeight="false" outlineLevel="0" collapsed="false">
      <c r="A5865" s="0" t="s">
        <v>10</v>
      </c>
      <c r="B5865" s="0" t="s">
        <v>490</v>
      </c>
      <c r="C5865" s="15" t="n">
        <v>45047</v>
      </c>
      <c r="D5865" s="0" t="n">
        <v>1</v>
      </c>
      <c r="E5865" s="0" t="n">
        <v>3</v>
      </c>
      <c r="F5865" s="0" t="n">
        <v>0</v>
      </c>
      <c r="G5865" s="0" t="n">
        <v>0</v>
      </c>
      <c r="H5865" s="0" t="n">
        <v>0</v>
      </c>
      <c r="I5865" s="0" t="n">
        <v>150</v>
      </c>
      <c r="J5865" s="0" t="n">
        <v>0</v>
      </c>
      <c r="K5865" s="37" t="n">
        <f aca="false">E5865+Inputs!$B$5*F5865</f>
        <v>3</v>
      </c>
      <c r="L5865" s="37" t="n">
        <f aca="false">G5865+Inputs!$B$6*H5865</f>
        <v>0</v>
      </c>
      <c r="M5865" s="37" t="n">
        <f aca="false">I5865+Inputs!$B$7*J5865</f>
        <v>150</v>
      </c>
      <c r="N5865" s="37" t="n">
        <f aca="false">K5865+L5865+M5865</f>
        <v>153</v>
      </c>
    </row>
    <row r="5866" customFormat="false" ht="15" hidden="false" customHeight="false" outlineLevel="0" collapsed="false">
      <c r="A5866" s="0" t="s">
        <v>10</v>
      </c>
      <c r="B5866" s="0" t="s">
        <v>490</v>
      </c>
      <c r="C5866" s="15" t="n">
        <v>45078</v>
      </c>
      <c r="D5866" s="0" t="n">
        <v>1</v>
      </c>
      <c r="E5866" s="0" t="n">
        <v>8</v>
      </c>
      <c r="F5866" s="0" t="n">
        <v>0</v>
      </c>
      <c r="G5866" s="0" t="n">
        <v>0</v>
      </c>
      <c r="H5866" s="0" t="n">
        <v>0</v>
      </c>
      <c r="I5866" s="0" t="n">
        <v>191</v>
      </c>
      <c r="J5866" s="0" t="n">
        <v>0</v>
      </c>
      <c r="K5866" s="37" t="n">
        <f aca="false">E5866+Inputs!$B$5*F5866</f>
        <v>8</v>
      </c>
      <c r="L5866" s="37" t="n">
        <f aca="false">G5866+Inputs!$B$6*H5866</f>
        <v>0</v>
      </c>
      <c r="M5866" s="37" t="n">
        <f aca="false">I5866+Inputs!$B$7*J5866</f>
        <v>191</v>
      </c>
      <c r="N5866" s="37" t="n">
        <f aca="false">K5866+L5866+M5866</f>
        <v>199</v>
      </c>
    </row>
    <row r="5867" customFormat="false" ht="15" hidden="false" customHeight="false" outlineLevel="0" collapsed="false">
      <c r="A5867" s="0" t="s">
        <v>10</v>
      </c>
      <c r="B5867" s="0" t="s">
        <v>490</v>
      </c>
      <c r="C5867" s="15" t="n">
        <v>45108</v>
      </c>
      <c r="D5867" s="0" t="n">
        <v>1</v>
      </c>
      <c r="E5867" s="0" t="n">
        <v>2</v>
      </c>
      <c r="F5867" s="0" t="n">
        <v>0</v>
      </c>
      <c r="G5867" s="0" t="n">
        <v>0</v>
      </c>
      <c r="H5867" s="0" t="n">
        <v>0</v>
      </c>
      <c r="I5867" s="0" t="n">
        <v>183</v>
      </c>
      <c r="J5867" s="0" t="n">
        <v>0</v>
      </c>
      <c r="K5867" s="37" t="n">
        <f aca="false">E5867+Inputs!$B$5*F5867</f>
        <v>2</v>
      </c>
      <c r="L5867" s="37" t="n">
        <f aca="false">G5867+Inputs!$B$6*H5867</f>
        <v>0</v>
      </c>
      <c r="M5867" s="37" t="n">
        <f aca="false">I5867+Inputs!$B$7*J5867</f>
        <v>183</v>
      </c>
      <c r="N5867" s="37" t="n">
        <f aca="false">K5867+L5867+M5867</f>
        <v>185</v>
      </c>
    </row>
    <row r="5868" customFormat="false" ht="15" hidden="false" customHeight="false" outlineLevel="0" collapsed="false">
      <c r="A5868" s="0" t="s">
        <v>10</v>
      </c>
      <c r="B5868" s="0" t="s">
        <v>490</v>
      </c>
      <c r="C5868" s="15" t="n">
        <v>45139</v>
      </c>
      <c r="D5868" s="0" t="n">
        <v>1</v>
      </c>
      <c r="E5868" s="0" t="n">
        <v>10</v>
      </c>
      <c r="F5868" s="0" t="n">
        <v>0</v>
      </c>
      <c r="G5868" s="0" t="n">
        <v>0</v>
      </c>
      <c r="H5868" s="0" t="n">
        <v>0</v>
      </c>
      <c r="I5868" s="0" t="n">
        <v>164</v>
      </c>
      <c r="J5868" s="0" t="n">
        <v>0</v>
      </c>
      <c r="K5868" s="37" t="n">
        <f aca="false">E5868+Inputs!$B$5*F5868</f>
        <v>10</v>
      </c>
      <c r="L5868" s="37" t="n">
        <f aca="false">G5868+Inputs!$B$6*H5868</f>
        <v>0</v>
      </c>
      <c r="M5868" s="37" t="n">
        <f aca="false">I5868+Inputs!$B$7*J5868</f>
        <v>164</v>
      </c>
      <c r="N5868" s="37" t="n">
        <f aca="false">K5868+L5868+M5868</f>
        <v>174</v>
      </c>
    </row>
    <row r="5869" customFormat="false" ht="15" hidden="false" customHeight="false" outlineLevel="0" collapsed="false">
      <c r="A5869" s="0" t="s">
        <v>10</v>
      </c>
      <c r="B5869" s="0" t="s">
        <v>490</v>
      </c>
      <c r="C5869" s="15" t="n">
        <v>45170</v>
      </c>
      <c r="D5869" s="0" t="n">
        <v>1</v>
      </c>
      <c r="E5869" s="0" t="n">
        <v>11</v>
      </c>
      <c r="F5869" s="0" t="n">
        <v>0</v>
      </c>
      <c r="G5869" s="0" t="n">
        <v>0</v>
      </c>
      <c r="H5869" s="0" t="n">
        <v>0</v>
      </c>
      <c r="I5869" s="0" t="n">
        <v>185</v>
      </c>
      <c r="J5869" s="0" t="n">
        <v>0</v>
      </c>
      <c r="K5869" s="37" t="n">
        <f aca="false">E5869+Inputs!$B$5*F5869</f>
        <v>11</v>
      </c>
      <c r="L5869" s="37" t="n">
        <f aca="false">G5869+Inputs!$B$6*H5869</f>
        <v>0</v>
      </c>
      <c r="M5869" s="37" t="n">
        <f aca="false">I5869+Inputs!$B$7*J5869</f>
        <v>185</v>
      </c>
      <c r="N5869" s="37" t="n">
        <f aca="false">K5869+L5869+M5869</f>
        <v>196</v>
      </c>
    </row>
    <row r="5870" customFormat="false" ht="15" hidden="false" customHeight="false" outlineLevel="0" collapsed="false">
      <c r="A5870" s="0" t="s">
        <v>10</v>
      </c>
      <c r="B5870" s="0" t="s">
        <v>490</v>
      </c>
      <c r="C5870" s="15" t="n">
        <v>45200</v>
      </c>
      <c r="D5870" s="0" t="n">
        <v>1</v>
      </c>
      <c r="E5870" s="0" t="n">
        <v>7</v>
      </c>
      <c r="F5870" s="0" t="n">
        <v>0</v>
      </c>
      <c r="G5870" s="0" t="n">
        <v>0</v>
      </c>
      <c r="H5870" s="0" t="n">
        <v>0</v>
      </c>
      <c r="I5870" s="0" t="n">
        <v>171</v>
      </c>
      <c r="J5870" s="0" t="n">
        <v>0</v>
      </c>
      <c r="K5870" s="37" t="n">
        <f aca="false">E5870+Inputs!$B$5*F5870</f>
        <v>7</v>
      </c>
      <c r="L5870" s="37" t="n">
        <f aca="false">G5870+Inputs!$B$6*H5870</f>
        <v>0</v>
      </c>
      <c r="M5870" s="37" t="n">
        <f aca="false">I5870+Inputs!$B$7*J5870</f>
        <v>171</v>
      </c>
      <c r="N5870" s="37" t="n">
        <f aca="false">K5870+L5870+M5870</f>
        <v>178</v>
      </c>
    </row>
    <row r="5871" customFormat="false" ht="15" hidden="false" customHeight="false" outlineLevel="0" collapsed="false">
      <c r="A5871" s="0" t="s">
        <v>10</v>
      </c>
      <c r="B5871" s="0" t="s">
        <v>490</v>
      </c>
      <c r="C5871" s="15" t="n">
        <v>45231</v>
      </c>
      <c r="D5871" s="0" t="n">
        <v>1</v>
      </c>
      <c r="E5871" s="0" t="n">
        <v>2</v>
      </c>
      <c r="F5871" s="0" t="n">
        <v>0</v>
      </c>
      <c r="G5871" s="0" t="n">
        <v>0</v>
      </c>
      <c r="H5871" s="0" t="n">
        <v>0</v>
      </c>
      <c r="I5871" s="0" t="n">
        <v>182</v>
      </c>
      <c r="J5871" s="0" t="n">
        <v>0</v>
      </c>
      <c r="K5871" s="37" t="n">
        <f aca="false">E5871+Inputs!$B$5*F5871</f>
        <v>2</v>
      </c>
      <c r="L5871" s="37" t="n">
        <f aca="false">G5871+Inputs!$B$6*H5871</f>
        <v>0</v>
      </c>
      <c r="M5871" s="37" t="n">
        <f aca="false">I5871+Inputs!$B$7*J5871</f>
        <v>182</v>
      </c>
      <c r="N5871" s="37" t="n">
        <f aca="false">K5871+L5871+M5871</f>
        <v>184</v>
      </c>
    </row>
    <row r="5872" customFormat="false" ht="15" hidden="false" customHeight="false" outlineLevel="0" collapsed="false">
      <c r="A5872" s="0" t="s">
        <v>10</v>
      </c>
      <c r="B5872" s="0" t="s">
        <v>490</v>
      </c>
      <c r="C5872" s="15" t="n">
        <v>45261</v>
      </c>
      <c r="D5872" s="0" t="n">
        <v>1</v>
      </c>
      <c r="E5872" s="0" t="n">
        <v>9</v>
      </c>
      <c r="F5872" s="0" t="n">
        <v>0</v>
      </c>
      <c r="G5872" s="0" t="n">
        <v>0</v>
      </c>
      <c r="H5872" s="0" t="n">
        <v>0</v>
      </c>
      <c r="I5872" s="0" t="n">
        <v>177</v>
      </c>
      <c r="J5872" s="0" t="n">
        <v>0</v>
      </c>
      <c r="K5872" s="37" t="n">
        <f aca="false">E5872+Inputs!$B$5*F5872</f>
        <v>9</v>
      </c>
      <c r="L5872" s="37" t="n">
        <f aca="false">G5872+Inputs!$B$6*H5872</f>
        <v>0</v>
      </c>
      <c r="M5872" s="37" t="n">
        <f aca="false">I5872+Inputs!$B$7*J5872</f>
        <v>177</v>
      </c>
      <c r="N5872" s="37" t="n">
        <f aca="false">K5872+L5872+M5872</f>
        <v>186</v>
      </c>
    </row>
    <row r="5873" customFormat="false" ht="15" hidden="false" customHeight="false" outlineLevel="0" collapsed="false">
      <c r="A5873" s="0" t="s">
        <v>10</v>
      </c>
      <c r="B5873" s="0" t="s">
        <v>490</v>
      </c>
      <c r="C5873" s="15" t="n">
        <v>45292</v>
      </c>
      <c r="D5873" s="0" t="n">
        <v>1</v>
      </c>
      <c r="E5873" s="0" t="n">
        <v>7</v>
      </c>
      <c r="F5873" s="0" t="n">
        <v>0</v>
      </c>
      <c r="G5873" s="0" t="n">
        <v>0</v>
      </c>
      <c r="H5873" s="0" t="n">
        <v>0</v>
      </c>
      <c r="I5873" s="0" t="n">
        <v>175</v>
      </c>
      <c r="J5873" s="0" t="n">
        <v>0</v>
      </c>
      <c r="K5873" s="37" t="n">
        <f aca="false">E5873+Inputs!$B$5*F5873</f>
        <v>7</v>
      </c>
      <c r="L5873" s="37" t="n">
        <f aca="false">G5873+Inputs!$B$6*H5873</f>
        <v>0</v>
      </c>
      <c r="M5873" s="37" t="n">
        <f aca="false">I5873+Inputs!$B$7*J5873</f>
        <v>175</v>
      </c>
      <c r="N5873" s="37" t="n">
        <f aca="false">K5873+L5873+M5873</f>
        <v>182</v>
      </c>
    </row>
    <row r="5874" customFormat="false" ht="15" hidden="false" customHeight="false" outlineLevel="0" collapsed="false">
      <c r="A5874" s="0" t="s">
        <v>10</v>
      </c>
      <c r="B5874" s="0" t="s">
        <v>490</v>
      </c>
      <c r="C5874" s="15" t="n">
        <v>45323</v>
      </c>
      <c r="D5874" s="0" t="n">
        <v>1</v>
      </c>
      <c r="E5874" s="0" t="n">
        <v>12</v>
      </c>
      <c r="F5874" s="0" t="n">
        <v>0</v>
      </c>
      <c r="G5874" s="0" t="n">
        <v>0</v>
      </c>
      <c r="H5874" s="0" t="n">
        <v>0</v>
      </c>
      <c r="I5874" s="0" t="n">
        <v>207</v>
      </c>
      <c r="J5874" s="0" t="n">
        <v>0</v>
      </c>
      <c r="K5874" s="37" t="n">
        <f aca="false">E5874+Inputs!$B$5*F5874</f>
        <v>12</v>
      </c>
      <c r="L5874" s="37" t="n">
        <f aca="false">G5874+Inputs!$B$6*H5874</f>
        <v>0</v>
      </c>
      <c r="M5874" s="37" t="n">
        <f aca="false">I5874+Inputs!$B$7*J5874</f>
        <v>207</v>
      </c>
      <c r="N5874" s="37" t="n">
        <f aca="false">K5874+L5874+M5874</f>
        <v>219</v>
      </c>
    </row>
    <row r="5875" customFormat="false" ht="15" hidden="false" customHeight="false" outlineLevel="0" collapsed="false">
      <c r="A5875" s="0" t="s">
        <v>10</v>
      </c>
      <c r="B5875" s="0" t="s">
        <v>490</v>
      </c>
      <c r="C5875" s="15" t="n">
        <v>45352</v>
      </c>
      <c r="D5875" s="0" t="n">
        <v>1</v>
      </c>
      <c r="E5875" s="0" t="n">
        <v>6</v>
      </c>
      <c r="F5875" s="0" t="n">
        <v>0</v>
      </c>
      <c r="G5875" s="0" t="n">
        <v>0</v>
      </c>
      <c r="H5875" s="0" t="n">
        <v>0</v>
      </c>
      <c r="I5875" s="0" t="n">
        <v>177</v>
      </c>
      <c r="J5875" s="0" t="n">
        <v>0</v>
      </c>
      <c r="K5875" s="37" t="n">
        <f aca="false">E5875+Inputs!$B$5*F5875</f>
        <v>6</v>
      </c>
      <c r="L5875" s="37" t="n">
        <f aca="false">G5875+Inputs!$B$6*H5875</f>
        <v>0</v>
      </c>
      <c r="M5875" s="37" t="n">
        <f aca="false">I5875+Inputs!$B$7*J5875</f>
        <v>177</v>
      </c>
      <c r="N5875" s="37" t="n">
        <f aca="false">K5875+L5875+M5875</f>
        <v>183</v>
      </c>
    </row>
    <row r="5876" customFormat="false" ht="15" hidden="false" customHeight="false" outlineLevel="0" collapsed="false">
      <c r="A5876" s="0" t="s">
        <v>10</v>
      </c>
      <c r="B5876" s="0" t="s">
        <v>490</v>
      </c>
      <c r="C5876" s="15" t="n">
        <v>45383</v>
      </c>
      <c r="D5876" s="0" t="n">
        <v>1</v>
      </c>
      <c r="E5876" s="0" t="n">
        <v>5</v>
      </c>
      <c r="F5876" s="0" t="n">
        <v>0</v>
      </c>
      <c r="G5876" s="0" t="n">
        <v>0</v>
      </c>
      <c r="H5876" s="0" t="n">
        <v>0</v>
      </c>
      <c r="I5876" s="0" t="n">
        <v>186</v>
      </c>
      <c r="J5876" s="0" t="n">
        <v>0</v>
      </c>
      <c r="K5876" s="37" t="n">
        <f aca="false">E5876+Inputs!$B$5*F5876</f>
        <v>5</v>
      </c>
      <c r="L5876" s="37" t="n">
        <f aca="false">G5876+Inputs!$B$6*H5876</f>
        <v>0</v>
      </c>
      <c r="M5876" s="37" t="n">
        <f aca="false">I5876+Inputs!$B$7*J5876</f>
        <v>186</v>
      </c>
      <c r="N5876" s="37" t="n">
        <f aca="false">K5876+L5876+M5876</f>
        <v>191</v>
      </c>
    </row>
    <row r="5877" customFormat="false" ht="15" hidden="false" customHeight="false" outlineLevel="0" collapsed="false">
      <c r="A5877" s="0" t="s">
        <v>10</v>
      </c>
      <c r="B5877" s="0" t="s">
        <v>490</v>
      </c>
      <c r="C5877" s="15" t="n">
        <v>45413</v>
      </c>
      <c r="D5877" s="0" t="n">
        <v>1</v>
      </c>
      <c r="E5877" s="0" t="n">
        <v>6</v>
      </c>
      <c r="F5877" s="0" t="n">
        <v>0</v>
      </c>
      <c r="G5877" s="0" t="n">
        <v>0</v>
      </c>
      <c r="H5877" s="0" t="n">
        <v>0</v>
      </c>
      <c r="I5877" s="0" t="n">
        <v>192</v>
      </c>
      <c r="J5877" s="0" t="n">
        <v>0</v>
      </c>
      <c r="K5877" s="37" t="n">
        <f aca="false">E5877+Inputs!$B$5*F5877</f>
        <v>6</v>
      </c>
      <c r="L5877" s="37" t="n">
        <f aca="false">G5877+Inputs!$B$6*H5877</f>
        <v>0</v>
      </c>
      <c r="M5877" s="37" t="n">
        <f aca="false">I5877+Inputs!$B$7*J5877</f>
        <v>192</v>
      </c>
      <c r="N5877" s="37" t="n">
        <f aca="false">K5877+L5877+M5877</f>
        <v>198</v>
      </c>
    </row>
    <row r="5878" customFormat="false" ht="15" hidden="false" customHeight="false" outlineLevel="0" collapsed="false">
      <c r="A5878" s="0" t="s">
        <v>10</v>
      </c>
      <c r="B5878" s="0" t="s">
        <v>490</v>
      </c>
      <c r="C5878" s="15" t="n">
        <v>45444</v>
      </c>
      <c r="D5878" s="0" t="n">
        <v>1</v>
      </c>
      <c r="E5878" s="0" t="n">
        <v>4</v>
      </c>
      <c r="F5878" s="0" t="n">
        <v>0</v>
      </c>
      <c r="G5878" s="0" t="n">
        <v>0</v>
      </c>
      <c r="H5878" s="0" t="n">
        <v>0</v>
      </c>
      <c r="I5878" s="0" t="n">
        <v>181</v>
      </c>
      <c r="J5878" s="0" t="n">
        <v>0</v>
      </c>
      <c r="K5878" s="37" t="n">
        <f aca="false">E5878+Inputs!$B$5*F5878</f>
        <v>4</v>
      </c>
      <c r="L5878" s="37" t="n">
        <f aca="false">G5878+Inputs!$B$6*H5878</f>
        <v>0</v>
      </c>
      <c r="M5878" s="37" t="n">
        <f aca="false">I5878+Inputs!$B$7*J5878</f>
        <v>181</v>
      </c>
      <c r="N5878" s="37" t="n">
        <f aca="false">K5878+L5878+M5878</f>
        <v>185</v>
      </c>
    </row>
    <row r="5879" customFormat="false" ht="15" hidden="false" customHeight="false" outlineLevel="0" collapsed="false">
      <c r="A5879" s="0" t="s">
        <v>10</v>
      </c>
      <c r="B5879" s="0" t="s">
        <v>490</v>
      </c>
      <c r="C5879" s="15" t="n">
        <v>45474</v>
      </c>
      <c r="D5879" s="0" t="n">
        <v>1</v>
      </c>
      <c r="E5879" s="0" t="n">
        <v>4</v>
      </c>
      <c r="F5879" s="0" t="n">
        <v>0</v>
      </c>
      <c r="G5879" s="0" t="n">
        <v>0</v>
      </c>
      <c r="H5879" s="0" t="n">
        <v>0</v>
      </c>
      <c r="I5879" s="0" t="n">
        <v>230</v>
      </c>
      <c r="J5879" s="0" t="n">
        <v>0</v>
      </c>
      <c r="K5879" s="37" t="n">
        <f aca="false">E5879+Inputs!$B$5*F5879</f>
        <v>4</v>
      </c>
      <c r="L5879" s="37" t="n">
        <f aca="false">G5879+Inputs!$B$6*H5879</f>
        <v>0</v>
      </c>
      <c r="M5879" s="37" t="n">
        <f aca="false">I5879+Inputs!$B$7*J5879</f>
        <v>230</v>
      </c>
      <c r="N5879" s="37" t="n">
        <f aca="false">K5879+L5879+M5879</f>
        <v>234</v>
      </c>
    </row>
    <row r="5880" customFormat="false" ht="15" hidden="false" customHeight="false" outlineLevel="0" collapsed="false">
      <c r="A5880" s="0" t="s">
        <v>10</v>
      </c>
      <c r="B5880" s="0" t="s">
        <v>490</v>
      </c>
      <c r="C5880" s="15" t="n">
        <v>45505</v>
      </c>
      <c r="D5880" s="0" t="n">
        <v>1</v>
      </c>
      <c r="E5880" s="0" t="n">
        <v>1</v>
      </c>
      <c r="F5880" s="0" t="n">
        <v>0</v>
      </c>
      <c r="G5880" s="0" t="n">
        <v>0</v>
      </c>
      <c r="H5880" s="0" t="n">
        <v>0</v>
      </c>
      <c r="I5880" s="0" t="n">
        <v>197</v>
      </c>
      <c r="J5880" s="0" t="n">
        <v>0</v>
      </c>
      <c r="K5880" s="37" t="n">
        <f aca="false">E5880+Inputs!$B$5*F5880</f>
        <v>1</v>
      </c>
      <c r="L5880" s="37" t="n">
        <f aca="false">G5880+Inputs!$B$6*H5880</f>
        <v>0</v>
      </c>
      <c r="M5880" s="37" t="n">
        <f aca="false">I5880+Inputs!$B$7*J5880</f>
        <v>197</v>
      </c>
      <c r="N5880" s="37" t="n">
        <f aca="false">K5880+L5880+M5880</f>
        <v>198</v>
      </c>
    </row>
    <row r="5881" customFormat="false" ht="15" hidden="false" customHeight="false" outlineLevel="0" collapsed="false">
      <c r="A5881" s="0" t="s">
        <v>10</v>
      </c>
      <c r="B5881" s="0" t="s">
        <v>490</v>
      </c>
      <c r="C5881" s="15" t="n">
        <v>45536</v>
      </c>
      <c r="D5881" s="0" t="n">
        <v>1</v>
      </c>
      <c r="E5881" s="0" t="n">
        <v>2</v>
      </c>
      <c r="F5881" s="0" t="n">
        <v>0</v>
      </c>
      <c r="G5881" s="0" t="n">
        <v>0</v>
      </c>
      <c r="H5881" s="0" t="n">
        <v>0</v>
      </c>
      <c r="I5881" s="0" t="n">
        <v>220</v>
      </c>
      <c r="J5881" s="0" t="n">
        <v>0</v>
      </c>
      <c r="K5881" s="37" t="n">
        <f aca="false">E5881+Inputs!$B$5*F5881</f>
        <v>2</v>
      </c>
      <c r="L5881" s="37" t="n">
        <f aca="false">G5881+Inputs!$B$6*H5881</f>
        <v>0</v>
      </c>
      <c r="M5881" s="37" t="n">
        <f aca="false">I5881+Inputs!$B$7*J5881</f>
        <v>220</v>
      </c>
      <c r="N5881" s="37" t="n">
        <f aca="false">K5881+L5881+M5881</f>
        <v>222</v>
      </c>
    </row>
    <row r="5882" customFormat="false" ht="15" hidden="false" customHeight="false" outlineLevel="0" collapsed="false">
      <c r="A5882" s="0" t="s">
        <v>10</v>
      </c>
      <c r="B5882" s="0" t="s">
        <v>490</v>
      </c>
      <c r="C5882" s="15" t="n">
        <v>45566</v>
      </c>
      <c r="D5882" s="0" t="n">
        <v>1</v>
      </c>
      <c r="E5882" s="0" t="n">
        <v>5</v>
      </c>
      <c r="F5882" s="0" t="n">
        <v>0</v>
      </c>
      <c r="G5882" s="0" t="n">
        <v>0</v>
      </c>
      <c r="H5882" s="0" t="n">
        <v>0</v>
      </c>
      <c r="I5882" s="0" t="n">
        <v>178</v>
      </c>
      <c r="J5882" s="0" t="n">
        <v>0</v>
      </c>
      <c r="K5882" s="37" t="n">
        <f aca="false">E5882+Inputs!$B$5*F5882</f>
        <v>5</v>
      </c>
      <c r="L5882" s="37" t="n">
        <f aca="false">G5882+Inputs!$B$6*H5882</f>
        <v>0</v>
      </c>
      <c r="M5882" s="37" t="n">
        <f aca="false">I5882+Inputs!$B$7*J5882</f>
        <v>178</v>
      </c>
      <c r="N5882" s="37" t="n">
        <f aca="false">K5882+L5882+M5882</f>
        <v>183</v>
      </c>
    </row>
    <row r="5883" customFormat="false" ht="15" hidden="false" customHeight="false" outlineLevel="0" collapsed="false">
      <c r="A5883" s="0" t="s">
        <v>10</v>
      </c>
      <c r="B5883" s="0" t="s">
        <v>490</v>
      </c>
      <c r="C5883" s="15" t="n">
        <v>45597</v>
      </c>
      <c r="D5883" s="0" t="n">
        <v>1</v>
      </c>
      <c r="E5883" s="0" t="n">
        <v>1</v>
      </c>
      <c r="F5883" s="0" t="n">
        <v>0</v>
      </c>
      <c r="G5883" s="0" t="n">
        <v>0</v>
      </c>
      <c r="H5883" s="0" t="n">
        <v>0</v>
      </c>
      <c r="I5883" s="0" t="n">
        <v>200</v>
      </c>
      <c r="J5883" s="0" t="n">
        <v>0</v>
      </c>
      <c r="K5883" s="37" t="n">
        <f aca="false">E5883+Inputs!$B$5*F5883</f>
        <v>1</v>
      </c>
      <c r="L5883" s="37" t="n">
        <f aca="false">G5883+Inputs!$B$6*H5883</f>
        <v>0</v>
      </c>
      <c r="M5883" s="37" t="n">
        <f aca="false">I5883+Inputs!$B$7*J5883</f>
        <v>200</v>
      </c>
      <c r="N5883" s="37" t="n">
        <f aca="false">K5883+L5883+M5883</f>
        <v>201</v>
      </c>
    </row>
    <row r="5884" customFormat="false" ht="15" hidden="false" customHeight="false" outlineLevel="0" collapsed="false">
      <c r="A5884" s="0" t="s">
        <v>10</v>
      </c>
      <c r="B5884" s="0" t="s">
        <v>490</v>
      </c>
      <c r="C5884" s="15" t="n">
        <v>45627</v>
      </c>
      <c r="D5884" s="0" t="n">
        <v>1</v>
      </c>
      <c r="E5884" s="0" t="n">
        <v>8</v>
      </c>
      <c r="F5884" s="0" t="n">
        <v>0</v>
      </c>
      <c r="G5884" s="0" t="n">
        <v>0</v>
      </c>
      <c r="H5884" s="0" t="n">
        <v>0</v>
      </c>
      <c r="I5884" s="0" t="n">
        <v>169</v>
      </c>
      <c r="J5884" s="0" t="n">
        <v>0</v>
      </c>
      <c r="K5884" s="37" t="n">
        <f aca="false">E5884+Inputs!$B$5*F5884</f>
        <v>8</v>
      </c>
      <c r="L5884" s="37" t="n">
        <f aca="false">G5884+Inputs!$B$6*H5884</f>
        <v>0</v>
      </c>
      <c r="M5884" s="37" t="n">
        <f aca="false">I5884+Inputs!$B$7*J5884</f>
        <v>169</v>
      </c>
      <c r="N5884" s="37" t="n">
        <f aca="false">K5884+L5884+M5884</f>
        <v>177</v>
      </c>
    </row>
    <row r="5885" customFormat="false" ht="15" hidden="false" customHeight="false" outlineLevel="0" collapsed="false">
      <c r="A5885" s="0" t="s">
        <v>10</v>
      </c>
      <c r="B5885" s="0" t="s">
        <v>490</v>
      </c>
      <c r="C5885" s="15" t="n">
        <v>45658</v>
      </c>
      <c r="D5885" s="0" t="n">
        <v>1</v>
      </c>
      <c r="E5885" s="0" t="n">
        <v>3</v>
      </c>
      <c r="F5885" s="0" t="n">
        <v>0</v>
      </c>
      <c r="G5885" s="0" t="n">
        <v>0</v>
      </c>
      <c r="H5885" s="0" t="n">
        <v>0</v>
      </c>
      <c r="I5885" s="0" t="n">
        <v>145</v>
      </c>
      <c r="J5885" s="0" t="n">
        <v>0</v>
      </c>
      <c r="K5885" s="37" t="n">
        <f aca="false">E5885+Inputs!$B$5*F5885</f>
        <v>3</v>
      </c>
      <c r="L5885" s="37" t="n">
        <f aca="false">G5885+Inputs!$B$6*H5885</f>
        <v>0</v>
      </c>
      <c r="M5885" s="37" t="n">
        <f aca="false">I5885+Inputs!$B$7*J5885</f>
        <v>145</v>
      </c>
      <c r="N5885" s="37" t="n">
        <f aca="false">K5885+L5885+M5885</f>
        <v>148</v>
      </c>
    </row>
    <row r="5886" customFormat="false" ht="15" hidden="false" customHeight="false" outlineLevel="0" collapsed="false">
      <c r="A5886" s="0" t="s">
        <v>10</v>
      </c>
      <c r="B5886" s="0" t="s">
        <v>490</v>
      </c>
      <c r="C5886" s="15" t="n">
        <v>45689</v>
      </c>
      <c r="D5886" s="0" t="n">
        <v>1</v>
      </c>
      <c r="E5886" s="0" t="n">
        <v>0</v>
      </c>
      <c r="F5886" s="0" t="n">
        <v>0</v>
      </c>
      <c r="G5886" s="0" t="n">
        <v>0</v>
      </c>
      <c r="H5886" s="0" t="n">
        <v>0</v>
      </c>
      <c r="I5886" s="0" t="n">
        <v>159</v>
      </c>
      <c r="J5886" s="0" t="n">
        <v>0</v>
      </c>
      <c r="K5886" s="37" t="n">
        <f aca="false">E5886+Inputs!$B$5*F5886</f>
        <v>0</v>
      </c>
      <c r="L5886" s="37" t="n">
        <f aca="false">G5886+Inputs!$B$6*H5886</f>
        <v>0</v>
      </c>
      <c r="M5886" s="37" t="n">
        <f aca="false">I5886+Inputs!$B$7*J5886</f>
        <v>159</v>
      </c>
      <c r="N5886" s="37" t="n">
        <f aca="false">K5886+L5886+M5886</f>
        <v>159</v>
      </c>
    </row>
    <row r="5887" customFormat="false" ht="15" hidden="false" customHeight="false" outlineLevel="0" collapsed="false">
      <c r="A5887" s="0" t="s">
        <v>10</v>
      </c>
      <c r="B5887" s="0" t="s">
        <v>490</v>
      </c>
      <c r="C5887" s="15" t="n">
        <v>45717</v>
      </c>
      <c r="D5887" s="0" t="n">
        <v>1</v>
      </c>
      <c r="E5887" s="0" t="n">
        <v>2</v>
      </c>
      <c r="F5887" s="0" t="n">
        <v>0</v>
      </c>
      <c r="G5887" s="0" t="n">
        <v>0</v>
      </c>
      <c r="H5887" s="0" t="n">
        <v>0</v>
      </c>
      <c r="I5887" s="0" t="n">
        <v>187</v>
      </c>
      <c r="J5887" s="0" t="n">
        <v>0</v>
      </c>
      <c r="K5887" s="37" t="n">
        <f aca="false">E5887+Inputs!$B$5*F5887</f>
        <v>2</v>
      </c>
      <c r="L5887" s="37" t="n">
        <f aca="false">G5887+Inputs!$B$6*H5887</f>
        <v>0</v>
      </c>
      <c r="M5887" s="37" t="n">
        <f aca="false">I5887+Inputs!$B$7*J5887</f>
        <v>187</v>
      </c>
      <c r="N5887" s="37" t="n">
        <f aca="false">K5887+L5887+M5887</f>
        <v>189</v>
      </c>
    </row>
    <row r="5888" customFormat="false" ht="15" hidden="false" customHeight="false" outlineLevel="0" collapsed="false">
      <c r="A5888" s="0" t="s">
        <v>10</v>
      </c>
      <c r="B5888" s="0" t="s">
        <v>490</v>
      </c>
      <c r="C5888" s="15" t="n">
        <v>45748</v>
      </c>
      <c r="D5888" s="0" t="n">
        <v>1</v>
      </c>
      <c r="E5888" s="0" t="n">
        <v>5</v>
      </c>
      <c r="F5888" s="0" t="n">
        <v>0</v>
      </c>
      <c r="G5888" s="0" t="n">
        <v>0</v>
      </c>
      <c r="H5888" s="0" t="n">
        <v>0</v>
      </c>
      <c r="I5888" s="0" t="n">
        <v>152</v>
      </c>
      <c r="J5888" s="0" t="n">
        <v>0</v>
      </c>
      <c r="K5888" s="37" t="n">
        <f aca="false">E5888+Inputs!$B$5*F5888</f>
        <v>5</v>
      </c>
      <c r="L5888" s="37" t="n">
        <f aca="false">G5888+Inputs!$B$6*H5888</f>
        <v>0</v>
      </c>
      <c r="M5888" s="37" t="n">
        <f aca="false">I5888+Inputs!$B$7*J5888</f>
        <v>152</v>
      </c>
      <c r="N5888" s="37" t="n">
        <f aca="false">K5888+L5888+M5888</f>
        <v>157</v>
      </c>
    </row>
    <row r="5889" customFormat="false" ht="15" hidden="false" customHeight="false" outlineLevel="0" collapsed="false">
      <c r="A5889" s="0" t="s">
        <v>10</v>
      </c>
      <c r="B5889" s="0" t="s">
        <v>490</v>
      </c>
      <c r="C5889" s="15" t="n">
        <v>45778</v>
      </c>
      <c r="D5889" s="0" t="n">
        <v>1</v>
      </c>
      <c r="E5889" s="0" t="n">
        <v>8</v>
      </c>
      <c r="F5889" s="0" t="n">
        <v>0</v>
      </c>
      <c r="G5889" s="0" t="n">
        <v>0</v>
      </c>
      <c r="H5889" s="0" t="n">
        <v>0</v>
      </c>
      <c r="I5889" s="0" t="n">
        <v>203</v>
      </c>
      <c r="J5889" s="0" t="n">
        <v>0</v>
      </c>
      <c r="K5889" s="37" t="n">
        <f aca="false">E5889+Inputs!$B$5*F5889</f>
        <v>8</v>
      </c>
      <c r="L5889" s="37" t="n">
        <f aca="false">G5889+Inputs!$B$6*H5889</f>
        <v>0</v>
      </c>
      <c r="M5889" s="37" t="n">
        <f aca="false">I5889+Inputs!$B$7*J5889</f>
        <v>203</v>
      </c>
      <c r="N5889" s="37" t="n">
        <f aca="false">K5889+L5889+M5889</f>
        <v>211</v>
      </c>
    </row>
    <row r="5890" customFormat="false" ht="15" hidden="false" customHeight="false" outlineLevel="0" collapsed="false">
      <c r="A5890" s="0" t="s">
        <v>10</v>
      </c>
      <c r="B5890" s="0" t="s">
        <v>490</v>
      </c>
      <c r="C5890" s="15" t="n">
        <v>45809</v>
      </c>
      <c r="D5890" s="0" t="n">
        <v>1</v>
      </c>
      <c r="E5890" s="0" t="n">
        <v>10</v>
      </c>
      <c r="F5890" s="0" t="n">
        <v>0</v>
      </c>
      <c r="G5890" s="0" t="n">
        <v>0</v>
      </c>
      <c r="H5890" s="0" t="n">
        <v>0</v>
      </c>
      <c r="I5890" s="0" t="n">
        <v>206</v>
      </c>
      <c r="J5890" s="0" t="n">
        <v>0</v>
      </c>
      <c r="K5890" s="37" t="n">
        <f aca="false">E5890+Inputs!$B$5*F5890</f>
        <v>10</v>
      </c>
      <c r="L5890" s="37" t="n">
        <f aca="false">G5890+Inputs!$B$6*H5890</f>
        <v>0</v>
      </c>
      <c r="M5890" s="37" t="n">
        <f aca="false">I5890+Inputs!$B$7*J5890</f>
        <v>206</v>
      </c>
      <c r="N5890" s="37" t="n">
        <f aca="false">K5890+L5890+M5890</f>
        <v>216</v>
      </c>
    </row>
    <row r="5891" customFormat="false" ht="15" hidden="false" customHeight="false" outlineLevel="0" collapsed="false">
      <c r="A5891" s="0" t="s">
        <v>10</v>
      </c>
      <c r="B5891" s="0" t="s">
        <v>490</v>
      </c>
      <c r="C5891" s="15" t="n">
        <v>45839</v>
      </c>
      <c r="D5891" s="0" t="n">
        <v>1</v>
      </c>
      <c r="E5891" s="0" t="n">
        <v>9</v>
      </c>
      <c r="F5891" s="0" t="n">
        <v>0</v>
      </c>
      <c r="G5891" s="0" t="n">
        <v>0</v>
      </c>
      <c r="H5891" s="0" t="n">
        <v>0</v>
      </c>
      <c r="I5891" s="0" t="n">
        <v>191</v>
      </c>
      <c r="J5891" s="0" t="n">
        <v>0</v>
      </c>
      <c r="K5891" s="37" t="n">
        <f aca="false">E5891+Inputs!$B$5*F5891</f>
        <v>9</v>
      </c>
      <c r="L5891" s="37" t="n">
        <f aca="false">G5891+Inputs!$B$6*H5891</f>
        <v>0</v>
      </c>
      <c r="M5891" s="37" t="n">
        <f aca="false">I5891+Inputs!$B$7*J5891</f>
        <v>191</v>
      </c>
      <c r="N5891" s="37" t="n">
        <f aca="false">K5891+L5891+M5891</f>
        <v>200</v>
      </c>
    </row>
    <row r="5892" customFormat="false" ht="15" hidden="false" customHeight="false" outlineLevel="0" collapsed="false">
      <c r="A5892" s="0" t="s">
        <v>10</v>
      </c>
      <c r="B5892" s="0" t="s">
        <v>490</v>
      </c>
      <c r="C5892" s="15" t="n">
        <v>45870</v>
      </c>
      <c r="D5892" s="0" t="n">
        <v>1</v>
      </c>
      <c r="E5892" s="0" t="n">
        <v>9</v>
      </c>
      <c r="F5892" s="0" t="n">
        <v>0</v>
      </c>
      <c r="G5892" s="0" t="n">
        <v>0</v>
      </c>
      <c r="H5892" s="0" t="n">
        <v>0</v>
      </c>
      <c r="I5892" s="0" t="n">
        <v>199</v>
      </c>
      <c r="J5892" s="0" t="n">
        <v>0</v>
      </c>
      <c r="K5892" s="37" t="n">
        <f aca="false">E5892+Inputs!$B$5*F5892</f>
        <v>9</v>
      </c>
      <c r="L5892" s="37" t="n">
        <f aca="false">G5892+Inputs!$B$6*H5892</f>
        <v>0</v>
      </c>
      <c r="M5892" s="37" t="n">
        <f aca="false">I5892+Inputs!$B$7*J5892</f>
        <v>199</v>
      </c>
      <c r="N5892" s="37" t="n">
        <f aca="false">K5892+L5892+M5892</f>
        <v>208</v>
      </c>
    </row>
    <row r="5893" customFormat="false" ht="15" hidden="false" customHeight="false" outlineLevel="0" collapsed="false">
      <c r="A5893" s="0" t="s">
        <v>10</v>
      </c>
      <c r="B5893" s="0" t="s">
        <v>490</v>
      </c>
      <c r="C5893" s="15" t="n">
        <v>45901</v>
      </c>
      <c r="D5893" s="0" t="n">
        <v>1</v>
      </c>
      <c r="E5893" s="0" t="n">
        <v>13</v>
      </c>
      <c r="F5893" s="0" t="n">
        <v>0</v>
      </c>
      <c r="G5893" s="0" t="n">
        <v>0</v>
      </c>
      <c r="H5893" s="0" t="n">
        <v>0</v>
      </c>
      <c r="I5893" s="0" t="n">
        <v>182</v>
      </c>
      <c r="J5893" s="0" t="n">
        <v>0</v>
      </c>
      <c r="K5893" s="37" t="n">
        <f aca="false">E5893+Inputs!$B$5*F5893</f>
        <v>13</v>
      </c>
      <c r="L5893" s="37" t="n">
        <f aca="false">G5893+Inputs!$B$6*H5893</f>
        <v>0</v>
      </c>
      <c r="M5893" s="37" t="n">
        <f aca="false">I5893+Inputs!$B$7*J5893</f>
        <v>182</v>
      </c>
      <c r="N5893" s="37" t="n">
        <f aca="false">K5893+L5893+M5893</f>
        <v>195</v>
      </c>
    </row>
    <row r="5894" customFormat="false" ht="15" hidden="false" customHeight="false" outlineLevel="0" collapsed="false">
      <c r="A5894" s="0" t="s">
        <v>10</v>
      </c>
      <c r="B5894" s="0" t="s">
        <v>490</v>
      </c>
      <c r="C5894" s="15" t="n">
        <v>45931</v>
      </c>
      <c r="D5894" s="0" t="n">
        <v>1</v>
      </c>
      <c r="E5894" s="0" t="n">
        <v>6</v>
      </c>
      <c r="F5894" s="0" t="n">
        <v>0</v>
      </c>
      <c r="G5894" s="0" t="n">
        <v>0</v>
      </c>
      <c r="H5894" s="0" t="n">
        <v>0</v>
      </c>
      <c r="I5894" s="0" t="n">
        <v>160</v>
      </c>
      <c r="J5894" s="0" t="n">
        <v>0</v>
      </c>
      <c r="K5894" s="37" t="n">
        <f aca="false">E5894+Inputs!$B$5*F5894</f>
        <v>6</v>
      </c>
      <c r="L5894" s="37" t="n">
        <f aca="false">G5894+Inputs!$B$6*H5894</f>
        <v>0</v>
      </c>
      <c r="M5894" s="37" t="n">
        <f aca="false">I5894+Inputs!$B$7*J5894</f>
        <v>160</v>
      </c>
      <c r="N5894" s="37" t="n">
        <f aca="false">K5894+L5894+M5894</f>
        <v>166</v>
      </c>
    </row>
    <row r="5895" customFormat="false" ht="15" hidden="false" customHeight="false" outlineLevel="0" collapsed="false">
      <c r="A5895" s="0" t="s">
        <v>10</v>
      </c>
      <c r="B5895" s="0" t="s">
        <v>490</v>
      </c>
      <c r="C5895" s="15" t="n">
        <v>45962</v>
      </c>
      <c r="D5895" s="0" t="n">
        <v>1</v>
      </c>
      <c r="E5895" s="0" t="n">
        <v>4</v>
      </c>
      <c r="F5895" s="0" t="n">
        <v>0</v>
      </c>
      <c r="G5895" s="0" t="n">
        <v>0</v>
      </c>
      <c r="H5895" s="0" t="n">
        <v>0</v>
      </c>
      <c r="I5895" s="0" t="n">
        <v>182</v>
      </c>
      <c r="J5895" s="0" t="n">
        <v>0</v>
      </c>
      <c r="K5895" s="37" t="n">
        <f aca="false">E5895+Inputs!$B$5*F5895</f>
        <v>4</v>
      </c>
      <c r="L5895" s="37" t="n">
        <f aca="false">G5895+Inputs!$B$6*H5895</f>
        <v>0</v>
      </c>
      <c r="M5895" s="37" t="n">
        <f aca="false">I5895+Inputs!$B$7*J5895</f>
        <v>182</v>
      </c>
      <c r="N5895" s="37" t="n">
        <f aca="false">K5895+L5895+M5895</f>
        <v>186</v>
      </c>
    </row>
    <row r="5896" customFormat="false" ht="15" hidden="false" customHeight="false" outlineLevel="0" collapsed="false">
      <c r="A5896" s="0" t="s">
        <v>10</v>
      </c>
      <c r="B5896" s="0" t="s">
        <v>490</v>
      </c>
      <c r="C5896" s="15" t="n">
        <v>45992</v>
      </c>
      <c r="D5896" s="0" t="n">
        <v>1</v>
      </c>
      <c r="E5896" s="0" t="n">
        <v>9</v>
      </c>
      <c r="F5896" s="0" t="n">
        <v>0</v>
      </c>
      <c r="G5896" s="0" t="n">
        <v>0</v>
      </c>
      <c r="H5896" s="0" t="n">
        <v>0</v>
      </c>
      <c r="I5896" s="0" t="n">
        <v>189</v>
      </c>
      <c r="J5896" s="0" t="n">
        <v>0</v>
      </c>
      <c r="K5896" s="37" t="n">
        <f aca="false">E5896+Inputs!$B$5*F5896</f>
        <v>9</v>
      </c>
      <c r="L5896" s="37" t="n">
        <f aca="false">G5896+Inputs!$B$6*H5896</f>
        <v>0</v>
      </c>
      <c r="M5896" s="37" t="n">
        <f aca="false">I5896+Inputs!$B$7*J5896</f>
        <v>189</v>
      </c>
      <c r="N5896" s="37" t="n">
        <f aca="false">K5896+L5896+M5896</f>
        <v>198</v>
      </c>
    </row>
    <row r="5897" customFormat="false" ht="15" hidden="false" customHeight="false" outlineLevel="0" collapsed="false">
      <c r="A5897" s="0" t="s">
        <v>10</v>
      </c>
      <c r="B5897" s="0" t="s">
        <v>490</v>
      </c>
      <c r="C5897" s="15" t="n">
        <v>46023</v>
      </c>
      <c r="D5897" s="0" t="n">
        <v>1</v>
      </c>
      <c r="E5897" s="0" t="n">
        <v>5</v>
      </c>
      <c r="F5897" s="0" t="n">
        <v>0</v>
      </c>
      <c r="G5897" s="0" t="n">
        <v>0</v>
      </c>
      <c r="H5897" s="0" t="n">
        <v>0</v>
      </c>
      <c r="I5897" s="0" t="n">
        <v>154</v>
      </c>
      <c r="J5897" s="0" t="n">
        <v>0</v>
      </c>
      <c r="K5897" s="37" t="n">
        <f aca="false">E5897+Inputs!$B$5*F5897</f>
        <v>5</v>
      </c>
      <c r="L5897" s="37" t="n">
        <f aca="false">G5897+Inputs!$B$6*H5897</f>
        <v>0</v>
      </c>
      <c r="M5897" s="37" t="n">
        <f aca="false">I5897+Inputs!$B$7*J5897</f>
        <v>154</v>
      </c>
      <c r="N5897" s="37" t="n">
        <f aca="false">K5897+L5897+M5897</f>
        <v>159</v>
      </c>
    </row>
    <row r="5898" customFormat="false" ht="15" hidden="false" customHeight="false" outlineLevel="0" collapsed="false">
      <c r="A5898" s="0" t="s">
        <v>10</v>
      </c>
      <c r="B5898" s="0" t="s">
        <v>490</v>
      </c>
      <c r="C5898" s="15" t="n">
        <v>46054</v>
      </c>
      <c r="D5898" s="0" t="n">
        <v>1</v>
      </c>
      <c r="E5898" s="0" t="n">
        <v>13</v>
      </c>
      <c r="F5898" s="0" t="n">
        <v>0</v>
      </c>
      <c r="G5898" s="0" t="n">
        <v>0</v>
      </c>
      <c r="H5898" s="0" t="n">
        <v>0</v>
      </c>
      <c r="I5898" s="0" t="n">
        <v>166</v>
      </c>
      <c r="J5898" s="0" t="n">
        <v>0</v>
      </c>
      <c r="K5898" s="37" t="n">
        <f aca="false">E5898+Inputs!$B$5*F5898</f>
        <v>13</v>
      </c>
      <c r="L5898" s="37" t="n">
        <f aca="false">G5898+Inputs!$B$6*H5898</f>
        <v>0</v>
      </c>
      <c r="M5898" s="37" t="n">
        <f aca="false">I5898+Inputs!$B$7*J5898</f>
        <v>166</v>
      </c>
      <c r="N5898" s="37" t="n">
        <f aca="false">K5898+L5898+M5898</f>
        <v>179</v>
      </c>
    </row>
    <row r="5899" customFormat="false" ht="15" hidden="false" customHeight="false" outlineLevel="0" collapsed="false">
      <c r="A5899" s="0" t="s">
        <v>10</v>
      </c>
      <c r="B5899" s="0" t="s">
        <v>490</v>
      </c>
      <c r="C5899" s="15" t="n">
        <v>46082</v>
      </c>
      <c r="D5899" s="0" t="n">
        <v>1</v>
      </c>
      <c r="E5899" s="0" t="n">
        <v>15</v>
      </c>
      <c r="F5899" s="0" t="n">
        <v>0</v>
      </c>
      <c r="G5899" s="0" t="n">
        <v>0</v>
      </c>
      <c r="H5899" s="0" t="n">
        <v>0</v>
      </c>
      <c r="I5899" s="0" t="n">
        <v>181</v>
      </c>
      <c r="J5899" s="0" t="n">
        <v>0</v>
      </c>
      <c r="K5899" s="37" t="n">
        <f aca="false">E5899+Inputs!$B$5*F5899</f>
        <v>15</v>
      </c>
      <c r="L5899" s="37" t="n">
        <f aca="false">G5899+Inputs!$B$6*H5899</f>
        <v>0</v>
      </c>
      <c r="M5899" s="37" t="n">
        <f aca="false">I5899+Inputs!$B$7*J5899</f>
        <v>181</v>
      </c>
      <c r="N5899" s="37" t="n">
        <f aca="false">K5899+L5899+M5899</f>
        <v>196</v>
      </c>
    </row>
    <row r="5900" customFormat="false" ht="15" hidden="false" customHeight="false" outlineLevel="0" collapsed="false">
      <c r="A5900" s="0" t="s">
        <v>10</v>
      </c>
      <c r="B5900" s="0" t="s">
        <v>490</v>
      </c>
      <c r="C5900" s="15" t="n">
        <v>46113</v>
      </c>
      <c r="D5900" s="0" t="n">
        <v>1</v>
      </c>
      <c r="E5900" s="0" t="n">
        <v>16</v>
      </c>
      <c r="F5900" s="0" t="n">
        <v>0</v>
      </c>
      <c r="G5900" s="0" t="n">
        <v>0</v>
      </c>
      <c r="H5900" s="0" t="n">
        <v>0</v>
      </c>
      <c r="I5900" s="0" t="n">
        <v>163</v>
      </c>
      <c r="J5900" s="0" t="n">
        <v>0</v>
      </c>
      <c r="K5900" s="37" t="n">
        <f aca="false">E5900+Inputs!$B$5*F5900</f>
        <v>16</v>
      </c>
      <c r="L5900" s="37" t="n">
        <f aca="false">G5900+Inputs!$B$6*H5900</f>
        <v>0</v>
      </c>
      <c r="M5900" s="37" t="n">
        <f aca="false">I5900+Inputs!$B$7*J5900</f>
        <v>163</v>
      </c>
      <c r="N5900" s="37" t="n">
        <f aca="false">K5900+L5900+M5900</f>
        <v>179</v>
      </c>
    </row>
    <row r="5901" customFormat="false" ht="15" hidden="false" customHeight="false" outlineLevel="0" collapsed="false">
      <c r="A5901" s="0" t="s">
        <v>10</v>
      </c>
      <c r="B5901" s="0" t="s">
        <v>490</v>
      </c>
      <c r="C5901" s="15" t="n">
        <v>46143</v>
      </c>
      <c r="D5901" s="0" t="n">
        <v>1</v>
      </c>
      <c r="E5901" s="0" t="n">
        <v>33</v>
      </c>
      <c r="F5901" s="0" t="n">
        <v>0</v>
      </c>
      <c r="G5901" s="0" t="n">
        <v>0</v>
      </c>
      <c r="H5901" s="0" t="n">
        <v>0</v>
      </c>
      <c r="I5901" s="0" t="n">
        <v>171</v>
      </c>
      <c r="J5901" s="0" t="n">
        <v>0</v>
      </c>
      <c r="K5901" s="37" t="n">
        <f aca="false">E5901+Inputs!$B$5*F5901</f>
        <v>33</v>
      </c>
      <c r="L5901" s="37" t="n">
        <f aca="false">G5901+Inputs!$B$6*H5901</f>
        <v>0</v>
      </c>
      <c r="M5901" s="37" t="n">
        <f aca="false">I5901+Inputs!$B$7*J5901</f>
        <v>171</v>
      </c>
      <c r="N5901" s="37" t="n">
        <f aca="false">K5901+L5901+M5901</f>
        <v>204</v>
      </c>
    </row>
    <row r="5902" customFormat="false" ht="15" hidden="false" customHeight="false" outlineLevel="0" collapsed="false">
      <c r="A5902" s="0" t="s">
        <v>10</v>
      </c>
      <c r="B5902" s="0" t="s">
        <v>490</v>
      </c>
      <c r="C5902" s="15" t="n">
        <v>46174</v>
      </c>
      <c r="D5902" s="0" t="n">
        <v>1</v>
      </c>
      <c r="E5902" s="0" t="n">
        <v>41</v>
      </c>
      <c r="F5902" s="0" t="n">
        <v>0</v>
      </c>
      <c r="G5902" s="0" t="n">
        <v>0</v>
      </c>
      <c r="H5902" s="0" t="n">
        <v>0</v>
      </c>
      <c r="I5902" s="0" t="n">
        <v>194</v>
      </c>
      <c r="J5902" s="0" t="n">
        <v>0</v>
      </c>
      <c r="K5902" s="37" t="n">
        <f aca="false">E5902+Inputs!$B$5*F5902</f>
        <v>41</v>
      </c>
      <c r="L5902" s="37" t="n">
        <f aca="false">G5902+Inputs!$B$6*H5902</f>
        <v>0</v>
      </c>
      <c r="M5902" s="37" t="n">
        <f aca="false">I5902+Inputs!$B$7*J5902</f>
        <v>194</v>
      </c>
      <c r="N5902" s="37" t="n">
        <f aca="false">K5902+L5902+M5902</f>
        <v>235</v>
      </c>
    </row>
    <row r="5903" customFormat="false" ht="15" hidden="false" customHeight="false" outlineLevel="0" collapsed="false">
      <c r="A5903" s="0" t="s">
        <v>10</v>
      </c>
      <c r="B5903" s="0" t="s">
        <v>490</v>
      </c>
      <c r="C5903" s="15" t="n">
        <v>46204</v>
      </c>
      <c r="D5903" s="0" t="n">
        <v>1</v>
      </c>
      <c r="E5903" s="0" t="n">
        <v>26</v>
      </c>
      <c r="F5903" s="0" t="n">
        <v>0</v>
      </c>
      <c r="G5903" s="0" t="n">
        <v>0</v>
      </c>
      <c r="H5903" s="0" t="n">
        <v>0</v>
      </c>
      <c r="I5903" s="0" t="n">
        <v>224</v>
      </c>
      <c r="J5903" s="0" t="n">
        <v>0</v>
      </c>
      <c r="K5903" s="37" t="n">
        <f aca="false">E5903+Inputs!$B$5*F5903</f>
        <v>26</v>
      </c>
      <c r="L5903" s="37" t="n">
        <f aca="false">G5903+Inputs!$B$6*H5903</f>
        <v>0</v>
      </c>
      <c r="M5903" s="37" t="n">
        <f aca="false">I5903+Inputs!$B$7*J5903</f>
        <v>224</v>
      </c>
      <c r="N5903" s="37" t="n">
        <f aca="false">K5903+L5903+M5903</f>
        <v>250</v>
      </c>
    </row>
    <row r="5904" customFormat="false" ht="15" hidden="false" customHeight="false" outlineLevel="0" collapsed="false">
      <c r="A5904" s="0" t="s">
        <v>10</v>
      </c>
      <c r="B5904" s="0" t="s">
        <v>490</v>
      </c>
      <c r="C5904" s="15" t="n">
        <v>46235</v>
      </c>
      <c r="D5904" s="0" t="n">
        <v>1</v>
      </c>
      <c r="E5904" s="0" t="n">
        <v>25</v>
      </c>
      <c r="F5904" s="0" t="n">
        <v>0</v>
      </c>
      <c r="G5904" s="0" t="n">
        <v>0</v>
      </c>
      <c r="H5904" s="0" t="n">
        <v>0</v>
      </c>
      <c r="I5904" s="0" t="n">
        <v>175</v>
      </c>
      <c r="J5904" s="0" t="n">
        <v>0</v>
      </c>
      <c r="K5904" s="37" t="n">
        <f aca="false">E5904+Inputs!$B$5*F5904</f>
        <v>25</v>
      </c>
      <c r="L5904" s="37" t="n">
        <f aca="false">G5904+Inputs!$B$6*H5904</f>
        <v>0</v>
      </c>
      <c r="M5904" s="37" t="n">
        <f aca="false">I5904+Inputs!$B$7*J5904</f>
        <v>175</v>
      </c>
      <c r="N5904" s="37" t="n">
        <f aca="false">K5904+L5904+M5904</f>
        <v>200</v>
      </c>
    </row>
    <row r="5905" customFormat="false" ht="15" hidden="false" customHeight="false" outlineLevel="0" collapsed="false">
      <c r="A5905" s="0" t="s">
        <v>10</v>
      </c>
      <c r="B5905" s="0" t="s">
        <v>498</v>
      </c>
      <c r="C5905" s="15" t="n">
        <v>44927</v>
      </c>
      <c r="D5905" s="0" t="n">
        <v>2</v>
      </c>
      <c r="E5905" s="0" t="n">
        <v>1</v>
      </c>
      <c r="F5905" s="0" t="n">
        <v>0</v>
      </c>
      <c r="G5905" s="0" t="n">
        <v>0</v>
      </c>
      <c r="H5905" s="0" t="n">
        <v>0</v>
      </c>
      <c r="I5905" s="0" t="n">
        <v>14</v>
      </c>
      <c r="J5905" s="0" t="n">
        <v>0</v>
      </c>
      <c r="K5905" s="37" t="n">
        <f aca="false">E5905+Inputs!$B$5*F5905</f>
        <v>1</v>
      </c>
      <c r="L5905" s="37" t="n">
        <f aca="false">G5905+Inputs!$B$6*H5905</f>
        <v>0</v>
      </c>
      <c r="M5905" s="37" t="n">
        <f aca="false">I5905+Inputs!$B$7*J5905</f>
        <v>14</v>
      </c>
      <c r="N5905" s="37" t="n">
        <f aca="false">K5905+L5905+M5905</f>
        <v>15</v>
      </c>
    </row>
    <row r="5906" customFormat="false" ht="15" hidden="false" customHeight="false" outlineLevel="0" collapsed="false">
      <c r="A5906" s="0" t="s">
        <v>10</v>
      </c>
      <c r="B5906" s="0" t="s">
        <v>498</v>
      </c>
      <c r="C5906" s="15" t="n">
        <v>44958</v>
      </c>
      <c r="D5906" s="0" t="n">
        <v>2</v>
      </c>
      <c r="E5906" s="0" t="n">
        <v>0</v>
      </c>
      <c r="F5906" s="0" t="n">
        <v>0</v>
      </c>
      <c r="G5906" s="0" t="n">
        <v>0</v>
      </c>
      <c r="H5906" s="0" t="n">
        <v>0</v>
      </c>
      <c r="I5906" s="0" t="n">
        <v>26</v>
      </c>
      <c r="J5906" s="0" t="n">
        <v>0</v>
      </c>
      <c r="K5906" s="37" t="n">
        <f aca="false">E5906+Inputs!$B$5*F5906</f>
        <v>0</v>
      </c>
      <c r="L5906" s="37" t="n">
        <f aca="false">G5906+Inputs!$B$6*H5906</f>
        <v>0</v>
      </c>
      <c r="M5906" s="37" t="n">
        <f aca="false">I5906+Inputs!$B$7*J5906</f>
        <v>26</v>
      </c>
      <c r="N5906" s="37" t="n">
        <f aca="false">K5906+L5906+M5906</f>
        <v>26</v>
      </c>
    </row>
    <row r="5907" customFormat="false" ht="15" hidden="false" customHeight="false" outlineLevel="0" collapsed="false">
      <c r="A5907" s="0" t="s">
        <v>10</v>
      </c>
      <c r="B5907" s="0" t="s">
        <v>498</v>
      </c>
      <c r="C5907" s="15" t="n">
        <v>44986</v>
      </c>
      <c r="D5907" s="0" t="n">
        <v>2</v>
      </c>
      <c r="E5907" s="0" t="n">
        <v>0</v>
      </c>
      <c r="F5907" s="0" t="n">
        <v>0</v>
      </c>
      <c r="G5907" s="0" t="n">
        <v>0</v>
      </c>
      <c r="H5907" s="0" t="n">
        <v>0</v>
      </c>
      <c r="I5907" s="0" t="n">
        <v>32</v>
      </c>
      <c r="J5907" s="0" t="n">
        <v>0</v>
      </c>
      <c r="K5907" s="37" t="n">
        <f aca="false">E5907+Inputs!$B$5*F5907</f>
        <v>0</v>
      </c>
      <c r="L5907" s="37" t="n">
        <f aca="false">G5907+Inputs!$B$6*H5907</f>
        <v>0</v>
      </c>
      <c r="M5907" s="37" t="n">
        <f aca="false">I5907+Inputs!$B$7*J5907</f>
        <v>32</v>
      </c>
      <c r="N5907" s="37" t="n">
        <f aca="false">K5907+L5907+M5907</f>
        <v>32</v>
      </c>
    </row>
    <row r="5908" customFormat="false" ht="15" hidden="false" customHeight="false" outlineLevel="0" collapsed="false">
      <c r="A5908" s="0" t="s">
        <v>10</v>
      </c>
      <c r="B5908" s="0" t="s">
        <v>498</v>
      </c>
      <c r="C5908" s="15" t="n">
        <v>45017</v>
      </c>
      <c r="D5908" s="0" t="n">
        <v>2</v>
      </c>
      <c r="E5908" s="0" t="n">
        <v>0</v>
      </c>
      <c r="F5908" s="0" t="n">
        <v>0</v>
      </c>
      <c r="G5908" s="0" t="n">
        <v>0</v>
      </c>
      <c r="H5908" s="0" t="n">
        <v>0</v>
      </c>
      <c r="I5908" s="0" t="n">
        <v>11</v>
      </c>
      <c r="J5908" s="0" t="n">
        <v>0</v>
      </c>
      <c r="K5908" s="37" t="n">
        <f aca="false">E5908+Inputs!$B$5*F5908</f>
        <v>0</v>
      </c>
      <c r="L5908" s="37" t="n">
        <f aca="false">G5908+Inputs!$B$6*H5908</f>
        <v>0</v>
      </c>
      <c r="M5908" s="37" t="n">
        <f aca="false">I5908+Inputs!$B$7*J5908</f>
        <v>11</v>
      </c>
      <c r="N5908" s="37" t="n">
        <f aca="false">K5908+L5908+M5908</f>
        <v>11</v>
      </c>
    </row>
    <row r="5909" customFormat="false" ht="15" hidden="false" customHeight="false" outlineLevel="0" collapsed="false">
      <c r="A5909" s="0" t="s">
        <v>10</v>
      </c>
      <c r="B5909" s="0" t="s">
        <v>498</v>
      </c>
      <c r="C5909" s="15" t="n">
        <v>45047</v>
      </c>
      <c r="D5909" s="0" t="n">
        <v>2</v>
      </c>
      <c r="E5909" s="0" t="n">
        <v>0</v>
      </c>
      <c r="F5909" s="0" t="n">
        <v>0</v>
      </c>
      <c r="G5909" s="0" t="n">
        <v>0</v>
      </c>
      <c r="H5909" s="0" t="n">
        <v>0</v>
      </c>
      <c r="I5909" s="0" t="n">
        <v>25</v>
      </c>
      <c r="J5909" s="0" t="n">
        <v>0</v>
      </c>
      <c r="K5909" s="37" t="n">
        <f aca="false">E5909+Inputs!$B$5*F5909</f>
        <v>0</v>
      </c>
      <c r="L5909" s="37" t="n">
        <f aca="false">G5909+Inputs!$B$6*H5909</f>
        <v>0</v>
      </c>
      <c r="M5909" s="37" t="n">
        <f aca="false">I5909+Inputs!$B$7*J5909</f>
        <v>25</v>
      </c>
      <c r="N5909" s="37" t="n">
        <f aca="false">K5909+L5909+M5909</f>
        <v>25</v>
      </c>
    </row>
    <row r="5910" customFormat="false" ht="15" hidden="false" customHeight="false" outlineLevel="0" collapsed="false">
      <c r="A5910" s="0" t="s">
        <v>10</v>
      </c>
      <c r="B5910" s="0" t="s">
        <v>498</v>
      </c>
      <c r="C5910" s="15" t="n">
        <v>45078</v>
      </c>
      <c r="D5910" s="0" t="n">
        <v>2</v>
      </c>
      <c r="E5910" s="0" t="n">
        <v>0</v>
      </c>
      <c r="F5910" s="0" t="n">
        <v>0</v>
      </c>
      <c r="G5910" s="0" t="n">
        <v>0</v>
      </c>
      <c r="H5910" s="0" t="n">
        <v>0</v>
      </c>
      <c r="I5910" s="0" t="n">
        <v>25</v>
      </c>
      <c r="J5910" s="0" t="n">
        <v>0</v>
      </c>
      <c r="K5910" s="37" t="n">
        <f aca="false">E5910+Inputs!$B$5*F5910</f>
        <v>0</v>
      </c>
      <c r="L5910" s="37" t="n">
        <f aca="false">G5910+Inputs!$B$6*H5910</f>
        <v>0</v>
      </c>
      <c r="M5910" s="37" t="n">
        <f aca="false">I5910+Inputs!$B$7*J5910</f>
        <v>25</v>
      </c>
      <c r="N5910" s="37" t="n">
        <f aca="false">K5910+L5910+M5910</f>
        <v>25</v>
      </c>
    </row>
    <row r="5911" customFormat="false" ht="15" hidden="false" customHeight="false" outlineLevel="0" collapsed="false">
      <c r="A5911" s="0" t="s">
        <v>10</v>
      </c>
      <c r="B5911" s="0" t="s">
        <v>498</v>
      </c>
      <c r="C5911" s="15" t="n">
        <v>45108</v>
      </c>
      <c r="D5911" s="0" t="n">
        <v>2</v>
      </c>
      <c r="E5911" s="0" t="n">
        <v>1</v>
      </c>
      <c r="F5911" s="0" t="n">
        <v>0</v>
      </c>
      <c r="G5911" s="0" t="n">
        <v>0</v>
      </c>
      <c r="H5911" s="0" t="n">
        <v>0</v>
      </c>
      <c r="I5911" s="0" t="n">
        <v>24</v>
      </c>
      <c r="J5911" s="0" t="n">
        <v>0</v>
      </c>
      <c r="K5911" s="37" t="n">
        <f aca="false">E5911+Inputs!$B$5*F5911</f>
        <v>1</v>
      </c>
      <c r="L5911" s="37" t="n">
        <f aca="false">G5911+Inputs!$B$6*H5911</f>
        <v>0</v>
      </c>
      <c r="M5911" s="37" t="n">
        <f aca="false">I5911+Inputs!$B$7*J5911</f>
        <v>24</v>
      </c>
      <c r="N5911" s="37" t="n">
        <f aca="false">K5911+L5911+M5911</f>
        <v>25</v>
      </c>
    </row>
    <row r="5912" customFormat="false" ht="15" hidden="false" customHeight="false" outlineLevel="0" collapsed="false">
      <c r="A5912" s="0" t="s">
        <v>10</v>
      </c>
      <c r="B5912" s="0" t="s">
        <v>498</v>
      </c>
      <c r="C5912" s="15" t="n">
        <v>45139</v>
      </c>
      <c r="D5912" s="0" t="n">
        <v>2</v>
      </c>
      <c r="E5912" s="0" t="n">
        <v>1</v>
      </c>
      <c r="F5912" s="0" t="n">
        <v>0</v>
      </c>
      <c r="G5912" s="0" t="n">
        <v>0</v>
      </c>
      <c r="H5912" s="0" t="n">
        <v>0</v>
      </c>
      <c r="I5912" s="0" t="n">
        <v>29</v>
      </c>
      <c r="J5912" s="0" t="n">
        <v>0</v>
      </c>
      <c r="K5912" s="37" t="n">
        <f aca="false">E5912+Inputs!$B$5*F5912</f>
        <v>1</v>
      </c>
      <c r="L5912" s="37" t="n">
        <f aca="false">G5912+Inputs!$B$6*H5912</f>
        <v>0</v>
      </c>
      <c r="M5912" s="37" t="n">
        <f aca="false">I5912+Inputs!$B$7*J5912</f>
        <v>29</v>
      </c>
      <c r="N5912" s="37" t="n">
        <f aca="false">K5912+L5912+M5912</f>
        <v>30</v>
      </c>
    </row>
    <row r="5913" customFormat="false" ht="15" hidden="false" customHeight="false" outlineLevel="0" collapsed="false">
      <c r="A5913" s="0" t="s">
        <v>10</v>
      </c>
      <c r="B5913" s="0" t="s">
        <v>498</v>
      </c>
      <c r="C5913" s="15" t="n">
        <v>45170</v>
      </c>
      <c r="D5913" s="0" t="n">
        <v>2</v>
      </c>
      <c r="E5913" s="0" t="n">
        <v>1</v>
      </c>
      <c r="F5913" s="0" t="n">
        <v>0</v>
      </c>
      <c r="G5913" s="0" t="n">
        <v>0</v>
      </c>
      <c r="H5913" s="0" t="n">
        <v>0</v>
      </c>
      <c r="I5913" s="0" t="n">
        <v>31</v>
      </c>
      <c r="J5913" s="0" t="n">
        <v>0</v>
      </c>
      <c r="K5913" s="37" t="n">
        <f aca="false">E5913+Inputs!$B$5*F5913</f>
        <v>1</v>
      </c>
      <c r="L5913" s="37" t="n">
        <f aca="false">G5913+Inputs!$B$6*H5913</f>
        <v>0</v>
      </c>
      <c r="M5913" s="37" t="n">
        <f aca="false">I5913+Inputs!$B$7*J5913</f>
        <v>31</v>
      </c>
      <c r="N5913" s="37" t="n">
        <f aca="false">K5913+L5913+M5913</f>
        <v>32</v>
      </c>
    </row>
    <row r="5914" customFormat="false" ht="15" hidden="false" customHeight="false" outlineLevel="0" collapsed="false">
      <c r="A5914" s="0" t="s">
        <v>10</v>
      </c>
      <c r="B5914" s="0" t="s">
        <v>498</v>
      </c>
      <c r="C5914" s="15" t="n">
        <v>45200</v>
      </c>
      <c r="D5914" s="0" t="n">
        <v>2</v>
      </c>
      <c r="E5914" s="0" t="n">
        <v>1</v>
      </c>
      <c r="F5914" s="0" t="n">
        <v>0</v>
      </c>
      <c r="G5914" s="0" t="n">
        <v>0</v>
      </c>
      <c r="H5914" s="0" t="n">
        <v>0</v>
      </c>
      <c r="I5914" s="0" t="n">
        <v>27</v>
      </c>
      <c r="J5914" s="0" t="n">
        <v>0</v>
      </c>
      <c r="K5914" s="37" t="n">
        <f aca="false">E5914+Inputs!$B$5*F5914</f>
        <v>1</v>
      </c>
      <c r="L5914" s="37" t="n">
        <f aca="false">G5914+Inputs!$B$6*H5914</f>
        <v>0</v>
      </c>
      <c r="M5914" s="37" t="n">
        <f aca="false">I5914+Inputs!$B$7*J5914</f>
        <v>27</v>
      </c>
      <c r="N5914" s="37" t="n">
        <f aca="false">K5914+L5914+M5914</f>
        <v>28</v>
      </c>
    </row>
    <row r="5915" customFormat="false" ht="15" hidden="false" customHeight="false" outlineLevel="0" collapsed="false">
      <c r="A5915" s="0" t="s">
        <v>10</v>
      </c>
      <c r="B5915" s="0" t="s">
        <v>498</v>
      </c>
      <c r="C5915" s="15" t="n">
        <v>45231</v>
      </c>
      <c r="D5915" s="0" t="n">
        <v>2</v>
      </c>
      <c r="E5915" s="0" t="n">
        <v>0</v>
      </c>
      <c r="F5915" s="0" t="n">
        <v>0</v>
      </c>
      <c r="G5915" s="0" t="n">
        <v>0</v>
      </c>
      <c r="H5915" s="0" t="n">
        <v>0</v>
      </c>
      <c r="I5915" s="0" t="n">
        <v>18</v>
      </c>
      <c r="J5915" s="0" t="n">
        <v>0</v>
      </c>
      <c r="K5915" s="37" t="n">
        <f aca="false">E5915+Inputs!$B$5*F5915</f>
        <v>0</v>
      </c>
      <c r="L5915" s="37" t="n">
        <f aca="false">G5915+Inputs!$B$6*H5915</f>
        <v>0</v>
      </c>
      <c r="M5915" s="37" t="n">
        <f aca="false">I5915+Inputs!$B$7*J5915</f>
        <v>18</v>
      </c>
      <c r="N5915" s="37" t="n">
        <f aca="false">K5915+L5915+M5915</f>
        <v>18</v>
      </c>
    </row>
    <row r="5916" customFormat="false" ht="15" hidden="false" customHeight="false" outlineLevel="0" collapsed="false">
      <c r="A5916" s="0" t="s">
        <v>10</v>
      </c>
      <c r="B5916" s="0" t="s">
        <v>498</v>
      </c>
      <c r="C5916" s="15" t="n">
        <v>45261</v>
      </c>
      <c r="D5916" s="0" t="n">
        <v>2</v>
      </c>
      <c r="E5916" s="0" t="n">
        <v>1</v>
      </c>
      <c r="F5916" s="0" t="n">
        <v>0</v>
      </c>
      <c r="G5916" s="0" t="n">
        <v>0</v>
      </c>
      <c r="H5916" s="0" t="n">
        <v>0</v>
      </c>
      <c r="I5916" s="0" t="n">
        <v>32</v>
      </c>
      <c r="J5916" s="0" t="n">
        <v>0</v>
      </c>
      <c r="K5916" s="37" t="n">
        <f aca="false">E5916+Inputs!$B$5*F5916</f>
        <v>1</v>
      </c>
      <c r="L5916" s="37" t="n">
        <f aca="false">G5916+Inputs!$B$6*H5916</f>
        <v>0</v>
      </c>
      <c r="M5916" s="37" t="n">
        <f aca="false">I5916+Inputs!$B$7*J5916</f>
        <v>32</v>
      </c>
      <c r="N5916" s="37" t="n">
        <f aca="false">K5916+L5916+M5916</f>
        <v>33</v>
      </c>
    </row>
    <row r="5917" customFormat="false" ht="15" hidden="false" customHeight="false" outlineLevel="0" collapsed="false">
      <c r="A5917" s="0" t="s">
        <v>10</v>
      </c>
      <c r="B5917" s="0" t="s">
        <v>498</v>
      </c>
      <c r="C5917" s="15" t="n">
        <v>45292</v>
      </c>
      <c r="D5917" s="0" t="n">
        <v>2</v>
      </c>
      <c r="E5917" s="0" t="n">
        <v>0</v>
      </c>
      <c r="F5917" s="0" t="n">
        <v>0</v>
      </c>
      <c r="G5917" s="0" t="n">
        <v>0</v>
      </c>
      <c r="H5917" s="0" t="n">
        <v>0</v>
      </c>
      <c r="I5917" s="0" t="n">
        <v>27</v>
      </c>
      <c r="J5917" s="0" t="n">
        <v>0</v>
      </c>
      <c r="K5917" s="37" t="n">
        <f aca="false">E5917+Inputs!$B$5*F5917</f>
        <v>0</v>
      </c>
      <c r="L5917" s="37" t="n">
        <f aca="false">G5917+Inputs!$B$6*H5917</f>
        <v>0</v>
      </c>
      <c r="M5917" s="37" t="n">
        <f aca="false">I5917+Inputs!$B$7*J5917</f>
        <v>27</v>
      </c>
      <c r="N5917" s="37" t="n">
        <f aca="false">K5917+L5917+M5917</f>
        <v>27</v>
      </c>
    </row>
    <row r="5918" customFormat="false" ht="15" hidden="false" customHeight="false" outlineLevel="0" collapsed="false">
      <c r="A5918" s="0" t="s">
        <v>10</v>
      </c>
      <c r="B5918" s="0" t="s">
        <v>498</v>
      </c>
      <c r="C5918" s="15" t="n">
        <v>45323</v>
      </c>
      <c r="D5918" s="0" t="n">
        <v>2</v>
      </c>
      <c r="E5918" s="0" t="n">
        <v>0</v>
      </c>
      <c r="F5918" s="0" t="n">
        <v>0</v>
      </c>
      <c r="G5918" s="0" t="n">
        <v>0</v>
      </c>
      <c r="H5918" s="0" t="n">
        <v>0</v>
      </c>
      <c r="I5918" s="0" t="n">
        <v>29</v>
      </c>
      <c r="J5918" s="0" t="n">
        <v>0</v>
      </c>
      <c r="K5918" s="37" t="n">
        <f aca="false">E5918+Inputs!$B$5*F5918</f>
        <v>0</v>
      </c>
      <c r="L5918" s="37" t="n">
        <f aca="false">G5918+Inputs!$B$6*H5918</f>
        <v>0</v>
      </c>
      <c r="M5918" s="37" t="n">
        <f aca="false">I5918+Inputs!$B$7*J5918</f>
        <v>29</v>
      </c>
      <c r="N5918" s="37" t="n">
        <f aca="false">K5918+L5918+M5918</f>
        <v>29</v>
      </c>
    </row>
    <row r="5919" customFormat="false" ht="15" hidden="false" customHeight="false" outlineLevel="0" collapsed="false">
      <c r="A5919" s="0" t="s">
        <v>10</v>
      </c>
      <c r="B5919" s="0" t="s">
        <v>498</v>
      </c>
      <c r="C5919" s="15" t="n">
        <v>45352</v>
      </c>
      <c r="D5919" s="0" t="n">
        <v>2</v>
      </c>
      <c r="E5919" s="0" t="n">
        <v>1</v>
      </c>
      <c r="F5919" s="0" t="n">
        <v>0</v>
      </c>
      <c r="G5919" s="0" t="n">
        <v>0</v>
      </c>
      <c r="H5919" s="0" t="n">
        <v>0</v>
      </c>
      <c r="I5919" s="0" t="n">
        <v>33</v>
      </c>
      <c r="J5919" s="0" t="n">
        <v>0</v>
      </c>
      <c r="K5919" s="37" t="n">
        <f aca="false">E5919+Inputs!$B$5*F5919</f>
        <v>1</v>
      </c>
      <c r="L5919" s="37" t="n">
        <f aca="false">G5919+Inputs!$B$6*H5919</f>
        <v>0</v>
      </c>
      <c r="M5919" s="37" t="n">
        <f aca="false">I5919+Inputs!$B$7*J5919</f>
        <v>33</v>
      </c>
      <c r="N5919" s="37" t="n">
        <f aca="false">K5919+L5919+M5919</f>
        <v>34</v>
      </c>
    </row>
    <row r="5920" customFormat="false" ht="15" hidden="false" customHeight="false" outlineLevel="0" collapsed="false">
      <c r="A5920" s="0" t="s">
        <v>10</v>
      </c>
      <c r="B5920" s="0" t="s">
        <v>498</v>
      </c>
      <c r="C5920" s="15" t="n">
        <v>45383</v>
      </c>
      <c r="D5920" s="0" t="n">
        <v>2</v>
      </c>
      <c r="E5920" s="0" t="n">
        <v>1</v>
      </c>
      <c r="F5920" s="0" t="n">
        <v>0</v>
      </c>
      <c r="G5920" s="0" t="n">
        <v>0</v>
      </c>
      <c r="H5920" s="0" t="n">
        <v>0</v>
      </c>
      <c r="I5920" s="0" t="n">
        <v>29</v>
      </c>
      <c r="J5920" s="0" t="n">
        <v>0</v>
      </c>
      <c r="K5920" s="37" t="n">
        <f aca="false">E5920+Inputs!$B$5*F5920</f>
        <v>1</v>
      </c>
      <c r="L5920" s="37" t="n">
        <f aca="false">G5920+Inputs!$B$6*H5920</f>
        <v>0</v>
      </c>
      <c r="M5920" s="37" t="n">
        <f aca="false">I5920+Inputs!$B$7*J5920</f>
        <v>29</v>
      </c>
      <c r="N5920" s="37" t="n">
        <f aca="false">K5920+L5920+M5920</f>
        <v>30</v>
      </c>
    </row>
    <row r="5921" customFormat="false" ht="15" hidden="false" customHeight="false" outlineLevel="0" collapsed="false">
      <c r="A5921" s="0" t="s">
        <v>10</v>
      </c>
      <c r="B5921" s="0" t="s">
        <v>498</v>
      </c>
      <c r="C5921" s="15" t="n">
        <v>45413</v>
      </c>
      <c r="D5921" s="0" t="n">
        <v>2</v>
      </c>
      <c r="E5921" s="0" t="n">
        <v>1</v>
      </c>
      <c r="F5921" s="0" t="n">
        <v>0</v>
      </c>
      <c r="G5921" s="0" t="n">
        <v>0</v>
      </c>
      <c r="H5921" s="0" t="n">
        <v>0</v>
      </c>
      <c r="I5921" s="0" t="n">
        <v>29</v>
      </c>
      <c r="J5921" s="0" t="n">
        <v>0</v>
      </c>
      <c r="K5921" s="37" t="n">
        <f aca="false">E5921+Inputs!$B$5*F5921</f>
        <v>1</v>
      </c>
      <c r="L5921" s="37" t="n">
        <f aca="false">G5921+Inputs!$B$6*H5921</f>
        <v>0</v>
      </c>
      <c r="M5921" s="37" t="n">
        <f aca="false">I5921+Inputs!$B$7*J5921</f>
        <v>29</v>
      </c>
      <c r="N5921" s="37" t="n">
        <f aca="false">K5921+L5921+M5921</f>
        <v>30</v>
      </c>
    </row>
    <row r="5922" customFormat="false" ht="15" hidden="false" customHeight="false" outlineLevel="0" collapsed="false">
      <c r="A5922" s="0" t="s">
        <v>10</v>
      </c>
      <c r="B5922" s="0" t="s">
        <v>498</v>
      </c>
      <c r="C5922" s="15" t="n">
        <v>45444</v>
      </c>
      <c r="D5922" s="0" t="n">
        <v>2</v>
      </c>
      <c r="E5922" s="0" t="n">
        <v>0</v>
      </c>
      <c r="F5922" s="0" t="n">
        <v>0</v>
      </c>
      <c r="G5922" s="0" t="n">
        <v>0</v>
      </c>
      <c r="H5922" s="0" t="n">
        <v>0</v>
      </c>
      <c r="I5922" s="0" t="n">
        <v>25</v>
      </c>
      <c r="J5922" s="0" t="n">
        <v>0</v>
      </c>
      <c r="K5922" s="37" t="n">
        <f aca="false">E5922+Inputs!$B$5*F5922</f>
        <v>0</v>
      </c>
      <c r="L5922" s="37" t="n">
        <f aca="false">G5922+Inputs!$B$6*H5922</f>
        <v>0</v>
      </c>
      <c r="M5922" s="37" t="n">
        <f aca="false">I5922+Inputs!$B$7*J5922</f>
        <v>25</v>
      </c>
      <c r="N5922" s="37" t="n">
        <f aca="false">K5922+L5922+M5922</f>
        <v>25</v>
      </c>
    </row>
    <row r="5923" customFormat="false" ht="15" hidden="false" customHeight="false" outlineLevel="0" collapsed="false">
      <c r="A5923" s="0" t="s">
        <v>10</v>
      </c>
      <c r="B5923" s="0" t="s">
        <v>498</v>
      </c>
      <c r="C5923" s="15" t="n">
        <v>45474</v>
      </c>
      <c r="D5923" s="0" t="n">
        <v>2</v>
      </c>
      <c r="E5923" s="0" t="n">
        <v>0</v>
      </c>
      <c r="F5923" s="0" t="n">
        <v>0</v>
      </c>
      <c r="G5923" s="0" t="n">
        <v>0</v>
      </c>
      <c r="H5923" s="0" t="n">
        <v>0</v>
      </c>
      <c r="I5923" s="0" t="n">
        <v>24</v>
      </c>
      <c r="J5923" s="0" t="n">
        <v>0</v>
      </c>
      <c r="K5923" s="37" t="n">
        <f aca="false">E5923+Inputs!$B$5*F5923</f>
        <v>0</v>
      </c>
      <c r="L5923" s="37" t="n">
        <f aca="false">G5923+Inputs!$B$6*H5923</f>
        <v>0</v>
      </c>
      <c r="M5923" s="37" t="n">
        <f aca="false">I5923+Inputs!$B$7*J5923</f>
        <v>24</v>
      </c>
      <c r="N5923" s="37" t="n">
        <f aca="false">K5923+L5923+M5923</f>
        <v>24</v>
      </c>
    </row>
    <row r="5924" customFormat="false" ht="15" hidden="false" customHeight="false" outlineLevel="0" collapsed="false">
      <c r="A5924" s="0" t="s">
        <v>10</v>
      </c>
      <c r="B5924" s="0" t="s">
        <v>498</v>
      </c>
      <c r="C5924" s="15" t="n">
        <v>45505</v>
      </c>
      <c r="D5924" s="0" t="n">
        <v>2</v>
      </c>
      <c r="E5924" s="0" t="n">
        <v>0</v>
      </c>
      <c r="F5924" s="0" t="n">
        <v>0</v>
      </c>
      <c r="G5924" s="0" t="n">
        <v>0</v>
      </c>
      <c r="H5924" s="0" t="n">
        <v>0</v>
      </c>
      <c r="I5924" s="0" t="n">
        <v>30</v>
      </c>
      <c r="J5924" s="0" t="n">
        <v>0</v>
      </c>
      <c r="K5924" s="37" t="n">
        <f aca="false">E5924+Inputs!$B$5*F5924</f>
        <v>0</v>
      </c>
      <c r="L5924" s="37" t="n">
        <f aca="false">G5924+Inputs!$B$6*H5924</f>
        <v>0</v>
      </c>
      <c r="M5924" s="37" t="n">
        <f aca="false">I5924+Inputs!$B$7*J5924</f>
        <v>30</v>
      </c>
      <c r="N5924" s="37" t="n">
        <f aca="false">K5924+L5924+M5924</f>
        <v>30</v>
      </c>
    </row>
    <row r="5925" customFormat="false" ht="15" hidden="false" customHeight="false" outlineLevel="0" collapsed="false">
      <c r="A5925" s="0" t="s">
        <v>10</v>
      </c>
      <c r="B5925" s="0" t="s">
        <v>498</v>
      </c>
      <c r="C5925" s="15" t="n">
        <v>45536</v>
      </c>
      <c r="D5925" s="0" t="n">
        <v>2</v>
      </c>
      <c r="E5925" s="0" t="n">
        <v>1</v>
      </c>
      <c r="F5925" s="0" t="n">
        <v>0</v>
      </c>
      <c r="G5925" s="0" t="n">
        <v>0</v>
      </c>
      <c r="H5925" s="0" t="n">
        <v>0</v>
      </c>
      <c r="I5925" s="0" t="n">
        <v>30</v>
      </c>
      <c r="J5925" s="0" t="n">
        <v>0</v>
      </c>
      <c r="K5925" s="37" t="n">
        <f aca="false">E5925+Inputs!$B$5*F5925</f>
        <v>1</v>
      </c>
      <c r="L5925" s="37" t="n">
        <f aca="false">G5925+Inputs!$B$6*H5925</f>
        <v>0</v>
      </c>
      <c r="M5925" s="37" t="n">
        <f aca="false">I5925+Inputs!$B$7*J5925</f>
        <v>30</v>
      </c>
      <c r="N5925" s="37" t="n">
        <f aca="false">K5925+L5925+M5925</f>
        <v>31</v>
      </c>
    </row>
    <row r="5926" customFormat="false" ht="15" hidden="false" customHeight="false" outlineLevel="0" collapsed="false">
      <c r="A5926" s="0" t="s">
        <v>10</v>
      </c>
      <c r="B5926" s="0" t="s">
        <v>498</v>
      </c>
      <c r="C5926" s="15" t="n">
        <v>45566</v>
      </c>
      <c r="D5926" s="0" t="n">
        <v>2</v>
      </c>
      <c r="E5926" s="0" t="n">
        <v>0</v>
      </c>
      <c r="F5926" s="0" t="n">
        <v>0</v>
      </c>
      <c r="G5926" s="0" t="n">
        <v>0</v>
      </c>
      <c r="H5926" s="0" t="n">
        <v>0</v>
      </c>
      <c r="I5926" s="0" t="n">
        <v>36</v>
      </c>
      <c r="J5926" s="0" t="n">
        <v>0</v>
      </c>
      <c r="K5926" s="37" t="n">
        <f aca="false">E5926+Inputs!$B$5*F5926</f>
        <v>0</v>
      </c>
      <c r="L5926" s="37" t="n">
        <f aca="false">G5926+Inputs!$B$6*H5926</f>
        <v>0</v>
      </c>
      <c r="M5926" s="37" t="n">
        <f aca="false">I5926+Inputs!$B$7*J5926</f>
        <v>36</v>
      </c>
      <c r="N5926" s="37" t="n">
        <f aca="false">K5926+L5926+M5926</f>
        <v>36</v>
      </c>
    </row>
    <row r="5927" customFormat="false" ht="15" hidden="false" customHeight="false" outlineLevel="0" collapsed="false">
      <c r="A5927" s="0" t="s">
        <v>10</v>
      </c>
      <c r="B5927" s="0" t="s">
        <v>498</v>
      </c>
      <c r="C5927" s="15" t="n">
        <v>45597</v>
      </c>
      <c r="D5927" s="0" t="n">
        <v>2</v>
      </c>
      <c r="E5927" s="0" t="n">
        <v>0</v>
      </c>
      <c r="F5927" s="0" t="n">
        <v>0</v>
      </c>
      <c r="G5927" s="0" t="n">
        <v>0</v>
      </c>
      <c r="H5927" s="0" t="n">
        <v>0</v>
      </c>
      <c r="I5927" s="0" t="n">
        <v>29</v>
      </c>
      <c r="J5927" s="0" t="n">
        <v>0</v>
      </c>
      <c r="K5927" s="37" t="n">
        <f aca="false">E5927+Inputs!$B$5*F5927</f>
        <v>0</v>
      </c>
      <c r="L5927" s="37" t="n">
        <f aca="false">G5927+Inputs!$B$6*H5927</f>
        <v>0</v>
      </c>
      <c r="M5927" s="37" t="n">
        <f aca="false">I5927+Inputs!$B$7*J5927</f>
        <v>29</v>
      </c>
      <c r="N5927" s="37" t="n">
        <f aca="false">K5927+L5927+M5927</f>
        <v>29</v>
      </c>
    </row>
    <row r="5928" customFormat="false" ht="15" hidden="false" customHeight="false" outlineLevel="0" collapsed="false">
      <c r="A5928" s="0" t="s">
        <v>10</v>
      </c>
      <c r="B5928" s="0" t="s">
        <v>498</v>
      </c>
      <c r="C5928" s="15" t="n">
        <v>45627</v>
      </c>
      <c r="D5928" s="0" t="n">
        <v>2</v>
      </c>
      <c r="E5928" s="0" t="n">
        <v>0</v>
      </c>
      <c r="F5928" s="0" t="n">
        <v>0</v>
      </c>
      <c r="G5928" s="0" t="n">
        <v>0</v>
      </c>
      <c r="H5928" s="0" t="n">
        <v>0</v>
      </c>
      <c r="I5928" s="0" t="n">
        <v>34</v>
      </c>
      <c r="J5928" s="0" t="n">
        <v>0</v>
      </c>
      <c r="K5928" s="37" t="n">
        <f aca="false">E5928+Inputs!$B$5*F5928</f>
        <v>0</v>
      </c>
      <c r="L5928" s="37" t="n">
        <f aca="false">G5928+Inputs!$B$6*H5928</f>
        <v>0</v>
      </c>
      <c r="M5928" s="37" t="n">
        <f aca="false">I5928+Inputs!$B$7*J5928</f>
        <v>34</v>
      </c>
      <c r="N5928" s="37" t="n">
        <f aca="false">K5928+L5928+M5928</f>
        <v>34</v>
      </c>
    </row>
    <row r="5929" customFormat="false" ht="15" hidden="false" customHeight="false" outlineLevel="0" collapsed="false">
      <c r="A5929" s="0" t="s">
        <v>10</v>
      </c>
      <c r="B5929" s="0" t="s">
        <v>498</v>
      </c>
      <c r="C5929" s="15" t="n">
        <v>45658</v>
      </c>
      <c r="D5929" s="0" t="n">
        <v>2</v>
      </c>
      <c r="E5929" s="0" t="n">
        <v>1</v>
      </c>
      <c r="F5929" s="0" t="n">
        <v>0</v>
      </c>
      <c r="G5929" s="0" t="n">
        <v>0</v>
      </c>
      <c r="H5929" s="0" t="n">
        <v>0</v>
      </c>
      <c r="I5929" s="0" t="n">
        <v>24</v>
      </c>
      <c r="J5929" s="0" t="n">
        <v>0</v>
      </c>
      <c r="K5929" s="37" t="n">
        <f aca="false">E5929+Inputs!$B$5*F5929</f>
        <v>1</v>
      </c>
      <c r="L5929" s="37" t="n">
        <f aca="false">G5929+Inputs!$B$6*H5929</f>
        <v>0</v>
      </c>
      <c r="M5929" s="37" t="n">
        <f aca="false">I5929+Inputs!$B$7*J5929</f>
        <v>24</v>
      </c>
      <c r="N5929" s="37" t="n">
        <f aca="false">K5929+L5929+M5929</f>
        <v>25</v>
      </c>
    </row>
    <row r="5930" customFormat="false" ht="15" hidden="false" customHeight="false" outlineLevel="0" collapsed="false">
      <c r="A5930" s="0" t="s">
        <v>10</v>
      </c>
      <c r="B5930" s="0" t="s">
        <v>498</v>
      </c>
      <c r="C5930" s="15" t="n">
        <v>45689</v>
      </c>
      <c r="D5930" s="0" t="n">
        <v>2</v>
      </c>
      <c r="E5930" s="0" t="n">
        <v>1</v>
      </c>
      <c r="F5930" s="0" t="n">
        <v>0</v>
      </c>
      <c r="G5930" s="0" t="n">
        <v>0</v>
      </c>
      <c r="H5930" s="0" t="n">
        <v>0</v>
      </c>
      <c r="I5930" s="0" t="n">
        <v>18</v>
      </c>
      <c r="J5930" s="0" t="n">
        <v>0</v>
      </c>
      <c r="K5930" s="37" t="n">
        <f aca="false">E5930+Inputs!$B$5*F5930</f>
        <v>1</v>
      </c>
      <c r="L5930" s="37" t="n">
        <f aca="false">G5930+Inputs!$B$6*H5930</f>
        <v>0</v>
      </c>
      <c r="M5930" s="37" t="n">
        <f aca="false">I5930+Inputs!$B$7*J5930</f>
        <v>18</v>
      </c>
      <c r="N5930" s="37" t="n">
        <f aca="false">K5930+L5930+M5930</f>
        <v>19</v>
      </c>
    </row>
    <row r="5931" customFormat="false" ht="15" hidden="false" customHeight="false" outlineLevel="0" collapsed="false">
      <c r="A5931" s="0" t="s">
        <v>10</v>
      </c>
      <c r="B5931" s="0" t="s">
        <v>498</v>
      </c>
      <c r="C5931" s="15" t="n">
        <v>45717</v>
      </c>
      <c r="D5931" s="0" t="n">
        <v>2</v>
      </c>
      <c r="E5931" s="0" t="n">
        <v>0</v>
      </c>
      <c r="F5931" s="0" t="n">
        <v>0</v>
      </c>
      <c r="G5931" s="0" t="n">
        <v>0</v>
      </c>
      <c r="H5931" s="0" t="n">
        <v>0</v>
      </c>
      <c r="I5931" s="0" t="n">
        <v>41</v>
      </c>
      <c r="J5931" s="0" t="n">
        <v>0</v>
      </c>
      <c r="K5931" s="37" t="n">
        <f aca="false">E5931+Inputs!$B$5*F5931</f>
        <v>0</v>
      </c>
      <c r="L5931" s="37" t="n">
        <f aca="false">G5931+Inputs!$B$6*H5931</f>
        <v>0</v>
      </c>
      <c r="M5931" s="37" t="n">
        <f aca="false">I5931+Inputs!$B$7*J5931</f>
        <v>41</v>
      </c>
      <c r="N5931" s="37" t="n">
        <f aca="false">K5931+L5931+M5931</f>
        <v>41</v>
      </c>
    </row>
    <row r="5932" customFormat="false" ht="15" hidden="false" customHeight="false" outlineLevel="0" collapsed="false">
      <c r="A5932" s="0" t="s">
        <v>10</v>
      </c>
      <c r="B5932" s="0" t="s">
        <v>498</v>
      </c>
      <c r="C5932" s="15" t="n">
        <v>45748</v>
      </c>
      <c r="D5932" s="0" t="n">
        <v>2</v>
      </c>
      <c r="E5932" s="0" t="n">
        <v>1</v>
      </c>
      <c r="F5932" s="0" t="n">
        <v>0</v>
      </c>
      <c r="G5932" s="0" t="n">
        <v>0</v>
      </c>
      <c r="H5932" s="0" t="n">
        <v>0</v>
      </c>
      <c r="I5932" s="0" t="n">
        <v>24</v>
      </c>
      <c r="J5932" s="0" t="n">
        <v>0</v>
      </c>
      <c r="K5932" s="37" t="n">
        <f aca="false">E5932+Inputs!$B$5*F5932</f>
        <v>1</v>
      </c>
      <c r="L5932" s="37" t="n">
        <f aca="false">G5932+Inputs!$B$6*H5932</f>
        <v>0</v>
      </c>
      <c r="M5932" s="37" t="n">
        <f aca="false">I5932+Inputs!$B$7*J5932</f>
        <v>24</v>
      </c>
      <c r="N5932" s="37" t="n">
        <f aca="false">K5932+L5932+M5932</f>
        <v>25</v>
      </c>
    </row>
    <row r="5933" customFormat="false" ht="15" hidden="false" customHeight="false" outlineLevel="0" collapsed="false">
      <c r="A5933" s="0" t="s">
        <v>10</v>
      </c>
      <c r="B5933" s="0" t="s">
        <v>498</v>
      </c>
      <c r="C5933" s="15" t="n">
        <v>45778</v>
      </c>
      <c r="D5933" s="0" t="n">
        <v>2</v>
      </c>
      <c r="E5933" s="0" t="n">
        <v>0</v>
      </c>
      <c r="F5933" s="0" t="n">
        <v>0</v>
      </c>
      <c r="G5933" s="0" t="n">
        <v>0</v>
      </c>
      <c r="H5933" s="0" t="n">
        <v>0</v>
      </c>
      <c r="I5933" s="0" t="n">
        <v>30</v>
      </c>
      <c r="J5933" s="0" t="n">
        <v>0</v>
      </c>
      <c r="K5933" s="37" t="n">
        <f aca="false">E5933+Inputs!$B$5*F5933</f>
        <v>0</v>
      </c>
      <c r="L5933" s="37" t="n">
        <f aca="false">G5933+Inputs!$B$6*H5933</f>
        <v>0</v>
      </c>
      <c r="M5933" s="37" t="n">
        <f aca="false">I5933+Inputs!$B$7*J5933</f>
        <v>30</v>
      </c>
      <c r="N5933" s="37" t="n">
        <f aca="false">K5933+L5933+M5933</f>
        <v>30</v>
      </c>
    </row>
    <row r="5934" customFormat="false" ht="15" hidden="false" customHeight="false" outlineLevel="0" collapsed="false">
      <c r="A5934" s="0" t="s">
        <v>10</v>
      </c>
      <c r="B5934" s="0" t="s">
        <v>498</v>
      </c>
      <c r="C5934" s="15" t="n">
        <v>45809</v>
      </c>
      <c r="D5934" s="0" t="n">
        <v>2</v>
      </c>
      <c r="E5934" s="0" t="n">
        <v>0</v>
      </c>
      <c r="F5934" s="0" t="n">
        <v>0</v>
      </c>
      <c r="G5934" s="0" t="n">
        <v>0</v>
      </c>
      <c r="H5934" s="0" t="n">
        <v>0</v>
      </c>
      <c r="I5934" s="0" t="n">
        <v>35</v>
      </c>
      <c r="J5934" s="0" t="n">
        <v>0</v>
      </c>
      <c r="K5934" s="37" t="n">
        <f aca="false">E5934+Inputs!$B$5*F5934</f>
        <v>0</v>
      </c>
      <c r="L5934" s="37" t="n">
        <f aca="false">G5934+Inputs!$B$6*H5934</f>
        <v>0</v>
      </c>
      <c r="M5934" s="37" t="n">
        <f aca="false">I5934+Inputs!$B$7*J5934</f>
        <v>35</v>
      </c>
      <c r="N5934" s="37" t="n">
        <f aca="false">K5934+L5934+M5934</f>
        <v>35</v>
      </c>
    </row>
    <row r="5935" customFormat="false" ht="15" hidden="false" customHeight="false" outlineLevel="0" collapsed="false">
      <c r="A5935" s="0" t="s">
        <v>10</v>
      </c>
      <c r="B5935" s="0" t="s">
        <v>498</v>
      </c>
      <c r="C5935" s="15" t="n">
        <v>45839</v>
      </c>
      <c r="D5935" s="0" t="n">
        <v>2</v>
      </c>
      <c r="E5935" s="0" t="n">
        <v>0</v>
      </c>
      <c r="F5935" s="0" t="n">
        <v>0</v>
      </c>
      <c r="G5935" s="0" t="n">
        <v>0</v>
      </c>
      <c r="H5935" s="0" t="n">
        <v>0</v>
      </c>
      <c r="I5935" s="0" t="n">
        <v>29</v>
      </c>
      <c r="J5935" s="0" t="n">
        <v>0</v>
      </c>
      <c r="K5935" s="37" t="n">
        <f aca="false">E5935+Inputs!$B$5*F5935</f>
        <v>0</v>
      </c>
      <c r="L5935" s="37" t="n">
        <f aca="false">G5935+Inputs!$B$6*H5935</f>
        <v>0</v>
      </c>
      <c r="M5935" s="37" t="n">
        <f aca="false">I5935+Inputs!$B$7*J5935</f>
        <v>29</v>
      </c>
      <c r="N5935" s="37" t="n">
        <f aca="false">K5935+L5935+M5935</f>
        <v>29</v>
      </c>
    </row>
    <row r="5936" customFormat="false" ht="15" hidden="false" customHeight="false" outlineLevel="0" collapsed="false">
      <c r="A5936" s="0" t="s">
        <v>10</v>
      </c>
      <c r="B5936" s="0" t="s">
        <v>498</v>
      </c>
      <c r="C5936" s="15" t="n">
        <v>45870</v>
      </c>
      <c r="D5936" s="0" t="n">
        <v>2</v>
      </c>
      <c r="E5936" s="0" t="n">
        <v>1</v>
      </c>
      <c r="F5936" s="0" t="n">
        <v>0</v>
      </c>
      <c r="G5936" s="0" t="n">
        <v>0</v>
      </c>
      <c r="H5936" s="0" t="n">
        <v>0</v>
      </c>
      <c r="I5936" s="0" t="n">
        <v>30</v>
      </c>
      <c r="J5936" s="0" t="n">
        <v>0</v>
      </c>
      <c r="K5936" s="37" t="n">
        <f aca="false">E5936+Inputs!$B$5*F5936</f>
        <v>1</v>
      </c>
      <c r="L5936" s="37" t="n">
        <f aca="false">G5936+Inputs!$B$6*H5936</f>
        <v>0</v>
      </c>
      <c r="M5936" s="37" t="n">
        <f aca="false">I5936+Inputs!$B$7*J5936</f>
        <v>30</v>
      </c>
      <c r="N5936" s="37" t="n">
        <f aca="false">K5936+L5936+M5936</f>
        <v>31</v>
      </c>
    </row>
    <row r="5937" customFormat="false" ht="15" hidden="false" customHeight="false" outlineLevel="0" collapsed="false">
      <c r="A5937" s="0" t="s">
        <v>10</v>
      </c>
      <c r="B5937" s="0" t="s">
        <v>498</v>
      </c>
      <c r="C5937" s="15" t="n">
        <v>45901</v>
      </c>
      <c r="D5937" s="0" t="n">
        <v>2</v>
      </c>
      <c r="E5937" s="0" t="n">
        <v>1</v>
      </c>
      <c r="F5937" s="0" t="n">
        <v>0</v>
      </c>
      <c r="G5937" s="0" t="n">
        <v>0</v>
      </c>
      <c r="H5937" s="0" t="n">
        <v>0</v>
      </c>
      <c r="I5937" s="0" t="n">
        <v>22</v>
      </c>
      <c r="J5937" s="0" t="n">
        <v>0</v>
      </c>
      <c r="K5937" s="37" t="n">
        <f aca="false">E5937+Inputs!$B$5*F5937</f>
        <v>1</v>
      </c>
      <c r="L5937" s="37" t="n">
        <f aca="false">G5937+Inputs!$B$6*H5937</f>
        <v>0</v>
      </c>
      <c r="M5937" s="37" t="n">
        <f aca="false">I5937+Inputs!$B$7*J5937</f>
        <v>22</v>
      </c>
      <c r="N5937" s="37" t="n">
        <f aca="false">K5937+L5937+M5937</f>
        <v>23</v>
      </c>
    </row>
    <row r="5938" customFormat="false" ht="15" hidden="false" customHeight="false" outlineLevel="0" collapsed="false">
      <c r="A5938" s="0" t="s">
        <v>10</v>
      </c>
      <c r="B5938" s="0" t="s">
        <v>498</v>
      </c>
      <c r="C5938" s="15" t="n">
        <v>45931</v>
      </c>
      <c r="D5938" s="0" t="n">
        <v>2</v>
      </c>
      <c r="E5938" s="0" t="n">
        <v>3</v>
      </c>
      <c r="F5938" s="0" t="n">
        <v>0</v>
      </c>
      <c r="G5938" s="0" t="n">
        <v>0</v>
      </c>
      <c r="H5938" s="0" t="n">
        <v>0</v>
      </c>
      <c r="I5938" s="0" t="n">
        <v>23</v>
      </c>
      <c r="J5938" s="0" t="n">
        <v>0</v>
      </c>
      <c r="K5938" s="37" t="n">
        <f aca="false">E5938+Inputs!$B$5*F5938</f>
        <v>3</v>
      </c>
      <c r="L5938" s="37" t="n">
        <f aca="false">G5938+Inputs!$B$6*H5938</f>
        <v>0</v>
      </c>
      <c r="M5938" s="37" t="n">
        <f aca="false">I5938+Inputs!$B$7*J5938</f>
        <v>23</v>
      </c>
      <c r="N5938" s="37" t="n">
        <f aca="false">K5938+L5938+M5938</f>
        <v>26</v>
      </c>
    </row>
    <row r="5939" customFormat="false" ht="15" hidden="false" customHeight="false" outlineLevel="0" collapsed="false">
      <c r="A5939" s="0" t="s">
        <v>10</v>
      </c>
      <c r="B5939" s="0" t="s">
        <v>498</v>
      </c>
      <c r="C5939" s="15" t="n">
        <v>45962</v>
      </c>
      <c r="D5939" s="0" t="n">
        <v>2</v>
      </c>
      <c r="E5939" s="0" t="n">
        <v>0</v>
      </c>
      <c r="F5939" s="0" t="n">
        <v>0</v>
      </c>
      <c r="G5939" s="0" t="n">
        <v>0</v>
      </c>
      <c r="H5939" s="0" t="n">
        <v>0</v>
      </c>
      <c r="I5939" s="0" t="n">
        <v>31</v>
      </c>
      <c r="J5939" s="0" t="n">
        <v>0</v>
      </c>
      <c r="K5939" s="37" t="n">
        <f aca="false">E5939+Inputs!$B$5*F5939</f>
        <v>0</v>
      </c>
      <c r="L5939" s="37" t="n">
        <f aca="false">G5939+Inputs!$B$6*H5939</f>
        <v>0</v>
      </c>
      <c r="M5939" s="37" t="n">
        <f aca="false">I5939+Inputs!$B$7*J5939</f>
        <v>31</v>
      </c>
      <c r="N5939" s="37" t="n">
        <f aca="false">K5939+L5939+M5939</f>
        <v>31</v>
      </c>
    </row>
    <row r="5940" customFormat="false" ht="15" hidden="false" customHeight="false" outlineLevel="0" collapsed="false">
      <c r="A5940" s="0" t="s">
        <v>10</v>
      </c>
      <c r="B5940" s="0" t="s">
        <v>498</v>
      </c>
      <c r="C5940" s="15" t="n">
        <v>45992</v>
      </c>
      <c r="D5940" s="0" t="n">
        <v>2</v>
      </c>
      <c r="E5940" s="0" t="n">
        <v>0</v>
      </c>
      <c r="F5940" s="0" t="n">
        <v>0</v>
      </c>
      <c r="G5940" s="0" t="n">
        <v>0</v>
      </c>
      <c r="H5940" s="0" t="n">
        <v>0</v>
      </c>
      <c r="I5940" s="0" t="n">
        <v>35</v>
      </c>
      <c r="J5940" s="0" t="n">
        <v>0</v>
      </c>
      <c r="K5940" s="37" t="n">
        <f aca="false">E5940+Inputs!$B$5*F5940</f>
        <v>0</v>
      </c>
      <c r="L5940" s="37" t="n">
        <f aca="false">G5940+Inputs!$B$6*H5940</f>
        <v>0</v>
      </c>
      <c r="M5940" s="37" t="n">
        <f aca="false">I5940+Inputs!$B$7*J5940</f>
        <v>35</v>
      </c>
      <c r="N5940" s="37" t="n">
        <f aca="false">K5940+L5940+M5940</f>
        <v>35</v>
      </c>
    </row>
    <row r="5941" customFormat="false" ht="15" hidden="false" customHeight="false" outlineLevel="0" collapsed="false">
      <c r="A5941" s="0" t="s">
        <v>10</v>
      </c>
      <c r="B5941" s="0" t="s">
        <v>498</v>
      </c>
      <c r="C5941" s="15" t="n">
        <v>46023</v>
      </c>
      <c r="D5941" s="0" t="n">
        <v>2</v>
      </c>
      <c r="E5941" s="0" t="n">
        <v>1</v>
      </c>
      <c r="F5941" s="0" t="n">
        <v>0</v>
      </c>
      <c r="G5941" s="0" t="n">
        <v>0</v>
      </c>
      <c r="H5941" s="0" t="n">
        <v>0</v>
      </c>
      <c r="I5941" s="0" t="n">
        <v>20</v>
      </c>
      <c r="J5941" s="0" t="n">
        <v>0</v>
      </c>
      <c r="K5941" s="37" t="n">
        <f aca="false">E5941+Inputs!$B$5*F5941</f>
        <v>1</v>
      </c>
      <c r="L5941" s="37" t="n">
        <f aca="false">G5941+Inputs!$B$6*H5941</f>
        <v>0</v>
      </c>
      <c r="M5941" s="37" t="n">
        <f aca="false">I5941+Inputs!$B$7*J5941</f>
        <v>20</v>
      </c>
      <c r="N5941" s="37" t="n">
        <f aca="false">K5941+L5941+M5941</f>
        <v>21</v>
      </c>
    </row>
    <row r="5942" customFormat="false" ht="15" hidden="false" customHeight="false" outlineLevel="0" collapsed="false">
      <c r="A5942" s="0" t="s">
        <v>10</v>
      </c>
      <c r="B5942" s="0" t="s">
        <v>498</v>
      </c>
      <c r="C5942" s="15" t="n">
        <v>46054</v>
      </c>
      <c r="D5942" s="0" t="n">
        <v>2</v>
      </c>
      <c r="E5942" s="0" t="n">
        <v>0</v>
      </c>
      <c r="F5942" s="0" t="n">
        <v>0</v>
      </c>
      <c r="G5942" s="0" t="n">
        <v>0</v>
      </c>
      <c r="H5942" s="0" t="n">
        <v>0</v>
      </c>
      <c r="I5942" s="0" t="n">
        <v>22</v>
      </c>
      <c r="J5942" s="0" t="n">
        <v>0</v>
      </c>
      <c r="K5942" s="37" t="n">
        <f aca="false">E5942+Inputs!$B$5*F5942</f>
        <v>0</v>
      </c>
      <c r="L5942" s="37" t="n">
        <f aca="false">G5942+Inputs!$B$6*H5942</f>
        <v>0</v>
      </c>
      <c r="M5942" s="37" t="n">
        <f aca="false">I5942+Inputs!$B$7*J5942</f>
        <v>22</v>
      </c>
      <c r="N5942" s="37" t="n">
        <f aca="false">K5942+L5942+M5942</f>
        <v>22</v>
      </c>
    </row>
    <row r="5943" customFormat="false" ht="15" hidden="false" customHeight="false" outlineLevel="0" collapsed="false">
      <c r="A5943" s="0" t="s">
        <v>10</v>
      </c>
      <c r="B5943" s="0" t="s">
        <v>498</v>
      </c>
      <c r="C5943" s="15" t="n">
        <v>46082</v>
      </c>
      <c r="D5943" s="0" t="n">
        <v>2</v>
      </c>
      <c r="E5943" s="0" t="n">
        <v>1</v>
      </c>
      <c r="F5943" s="0" t="n">
        <v>0</v>
      </c>
      <c r="G5943" s="0" t="n">
        <v>0</v>
      </c>
      <c r="H5943" s="0" t="n">
        <v>0</v>
      </c>
      <c r="I5943" s="0" t="n">
        <v>32</v>
      </c>
      <c r="J5943" s="0" t="n">
        <v>0</v>
      </c>
      <c r="K5943" s="37" t="n">
        <f aca="false">E5943+Inputs!$B$5*F5943</f>
        <v>1</v>
      </c>
      <c r="L5943" s="37" t="n">
        <f aca="false">G5943+Inputs!$B$6*H5943</f>
        <v>0</v>
      </c>
      <c r="M5943" s="37" t="n">
        <f aca="false">I5943+Inputs!$B$7*J5943</f>
        <v>32</v>
      </c>
      <c r="N5943" s="37" t="n">
        <f aca="false">K5943+L5943+M5943</f>
        <v>33</v>
      </c>
    </row>
    <row r="5944" customFormat="false" ht="15" hidden="false" customHeight="false" outlineLevel="0" collapsed="false">
      <c r="A5944" s="0" t="s">
        <v>10</v>
      </c>
      <c r="B5944" s="0" t="s">
        <v>498</v>
      </c>
      <c r="C5944" s="15" t="n">
        <v>46113</v>
      </c>
      <c r="D5944" s="0" t="n">
        <v>2</v>
      </c>
      <c r="E5944" s="0" t="n">
        <v>3</v>
      </c>
      <c r="F5944" s="0" t="n">
        <v>0</v>
      </c>
      <c r="G5944" s="0" t="n">
        <v>0</v>
      </c>
      <c r="H5944" s="0" t="n">
        <v>0</v>
      </c>
      <c r="I5944" s="0" t="n">
        <v>26</v>
      </c>
      <c r="J5944" s="0" t="n">
        <v>0</v>
      </c>
      <c r="K5944" s="37" t="n">
        <f aca="false">E5944+Inputs!$B$5*F5944</f>
        <v>3</v>
      </c>
      <c r="L5944" s="37" t="n">
        <f aca="false">G5944+Inputs!$B$6*H5944</f>
        <v>0</v>
      </c>
      <c r="M5944" s="37" t="n">
        <f aca="false">I5944+Inputs!$B$7*J5944</f>
        <v>26</v>
      </c>
      <c r="N5944" s="37" t="n">
        <f aca="false">K5944+L5944+M5944</f>
        <v>29</v>
      </c>
    </row>
    <row r="5945" customFormat="false" ht="15" hidden="false" customHeight="false" outlineLevel="0" collapsed="false">
      <c r="A5945" s="0" t="s">
        <v>10</v>
      </c>
      <c r="B5945" s="0" t="s">
        <v>498</v>
      </c>
      <c r="C5945" s="15" t="n">
        <v>46143</v>
      </c>
      <c r="D5945" s="0" t="n">
        <v>2</v>
      </c>
      <c r="E5945" s="0" t="n">
        <v>2</v>
      </c>
      <c r="F5945" s="0" t="n">
        <v>0</v>
      </c>
      <c r="G5945" s="0" t="n">
        <v>0</v>
      </c>
      <c r="H5945" s="0" t="n">
        <v>0</v>
      </c>
      <c r="I5945" s="0" t="n">
        <v>22</v>
      </c>
      <c r="J5945" s="0" t="n">
        <v>0</v>
      </c>
      <c r="K5945" s="37" t="n">
        <f aca="false">E5945+Inputs!$B$5*F5945</f>
        <v>2</v>
      </c>
      <c r="L5945" s="37" t="n">
        <f aca="false">G5945+Inputs!$B$6*H5945</f>
        <v>0</v>
      </c>
      <c r="M5945" s="37" t="n">
        <f aca="false">I5945+Inputs!$B$7*J5945</f>
        <v>22</v>
      </c>
      <c r="N5945" s="37" t="n">
        <f aca="false">K5945+L5945+M5945</f>
        <v>24</v>
      </c>
    </row>
    <row r="5946" customFormat="false" ht="15" hidden="false" customHeight="false" outlineLevel="0" collapsed="false">
      <c r="A5946" s="0" t="s">
        <v>10</v>
      </c>
      <c r="B5946" s="0" t="s">
        <v>498</v>
      </c>
      <c r="C5946" s="15" t="n">
        <v>46174</v>
      </c>
      <c r="D5946" s="0" t="n">
        <v>2</v>
      </c>
      <c r="E5946" s="0" t="n">
        <v>1</v>
      </c>
      <c r="F5946" s="0" t="n">
        <v>0</v>
      </c>
      <c r="G5946" s="0" t="n">
        <v>0</v>
      </c>
      <c r="H5946" s="0" t="n">
        <v>0</v>
      </c>
      <c r="I5946" s="0" t="n">
        <v>29</v>
      </c>
      <c r="J5946" s="0" t="n">
        <v>0</v>
      </c>
      <c r="K5946" s="37" t="n">
        <f aca="false">E5946+Inputs!$B$5*F5946</f>
        <v>1</v>
      </c>
      <c r="L5946" s="37" t="n">
        <f aca="false">G5946+Inputs!$B$6*H5946</f>
        <v>0</v>
      </c>
      <c r="M5946" s="37" t="n">
        <f aca="false">I5946+Inputs!$B$7*J5946</f>
        <v>29</v>
      </c>
      <c r="N5946" s="37" t="n">
        <f aca="false">K5946+L5946+M5946</f>
        <v>30</v>
      </c>
    </row>
    <row r="5947" customFormat="false" ht="15" hidden="false" customHeight="false" outlineLevel="0" collapsed="false">
      <c r="A5947" s="0" t="s">
        <v>10</v>
      </c>
      <c r="B5947" s="0" t="s">
        <v>498</v>
      </c>
      <c r="C5947" s="15" t="n">
        <v>46204</v>
      </c>
      <c r="D5947" s="0" t="n">
        <v>2</v>
      </c>
      <c r="E5947" s="0" t="n">
        <v>1</v>
      </c>
      <c r="F5947" s="0" t="n">
        <v>0</v>
      </c>
      <c r="G5947" s="0" t="n">
        <v>0</v>
      </c>
      <c r="H5947" s="0" t="n">
        <v>0</v>
      </c>
      <c r="I5947" s="0" t="n">
        <v>29</v>
      </c>
      <c r="J5947" s="0" t="n">
        <v>0</v>
      </c>
      <c r="K5947" s="37" t="n">
        <f aca="false">E5947+Inputs!$B$5*F5947</f>
        <v>1</v>
      </c>
      <c r="L5947" s="37" t="n">
        <f aca="false">G5947+Inputs!$B$6*H5947</f>
        <v>0</v>
      </c>
      <c r="M5947" s="37" t="n">
        <f aca="false">I5947+Inputs!$B$7*J5947</f>
        <v>29</v>
      </c>
      <c r="N5947" s="37" t="n">
        <f aca="false">K5947+L5947+M5947</f>
        <v>30</v>
      </c>
    </row>
    <row r="5948" customFormat="false" ht="15" hidden="false" customHeight="false" outlineLevel="0" collapsed="false">
      <c r="A5948" s="0" t="s">
        <v>10</v>
      </c>
      <c r="B5948" s="0" t="s">
        <v>498</v>
      </c>
      <c r="C5948" s="15" t="n">
        <v>46235</v>
      </c>
      <c r="D5948" s="0" t="n">
        <v>2</v>
      </c>
      <c r="E5948" s="0" t="n">
        <v>3</v>
      </c>
      <c r="F5948" s="0" t="n">
        <v>0</v>
      </c>
      <c r="G5948" s="0" t="n">
        <v>0</v>
      </c>
      <c r="H5948" s="0" t="n">
        <v>0</v>
      </c>
      <c r="I5948" s="0" t="n">
        <v>17</v>
      </c>
      <c r="J5948" s="0" t="n">
        <v>0</v>
      </c>
      <c r="K5948" s="37" t="n">
        <f aca="false">E5948+Inputs!$B$5*F5948</f>
        <v>3</v>
      </c>
      <c r="L5948" s="37" t="n">
        <f aca="false">G5948+Inputs!$B$6*H5948</f>
        <v>0</v>
      </c>
      <c r="M5948" s="37" t="n">
        <f aca="false">I5948+Inputs!$B$7*J5948</f>
        <v>17</v>
      </c>
      <c r="N5948" s="37" t="n">
        <f aca="false">K5948+L5948+M5948</f>
        <v>20</v>
      </c>
    </row>
    <row r="5949" customFormat="false" ht="15" hidden="false" customHeight="false" outlineLevel="0" collapsed="false">
      <c r="A5949" s="0" t="s">
        <v>10</v>
      </c>
      <c r="B5949" s="0" t="s">
        <v>543</v>
      </c>
      <c r="C5949" s="15" t="n">
        <v>45017</v>
      </c>
      <c r="D5949" s="0" t="n">
        <v>1</v>
      </c>
      <c r="E5949" s="0" t="n">
        <v>0</v>
      </c>
      <c r="F5949" s="0" t="n">
        <v>0</v>
      </c>
      <c r="G5949" s="0" t="n">
        <v>0</v>
      </c>
      <c r="H5949" s="0" t="n">
        <v>0</v>
      </c>
      <c r="I5949" s="0" t="n">
        <v>1</v>
      </c>
      <c r="J5949" s="0" t="n">
        <v>0</v>
      </c>
      <c r="K5949" s="37" t="n">
        <f aca="false">E5949+Inputs!$B$5*F5949</f>
        <v>0</v>
      </c>
      <c r="L5949" s="37" t="n">
        <f aca="false">G5949+Inputs!$B$6*H5949</f>
        <v>0</v>
      </c>
      <c r="M5949" s="37" t="n">
        <f aca="false">I5949+Inputs!$B$7*J5949</f>
        <v>1</v>
      </c>
      <c r="N5949" s="37" t="n">
        <f aca="false">K5949+L5949+M5949</f>
        <v>1</v>
      </c>
    </row>
    <row r="5950" customFormat="false" ht="15" hidden="false" customHeight="false" outlineLevel="0" collapsed="false">
      <c r="A5950" s="0" t="s">
        <v>10</v>
      </c>
      <c r="B5950" s="0" t="s">
        <v>543</v>
      </c>
      <c r="C5950" s="15" t="n">
        <v>45047</v>
      </c>
      <c r="D5950" s="0" t="n">
        <v>1</v>
      </c>
      <c r="E5950" s="0" t="n">
        <v>0</v>
      </c>
      <c r="F5950" s="0" t="n">
        <v>0</v>
      </c>
      <c r="G5950" s="0" t="n">
        <v>0</v>
      </c>
      <c r="H5950" s="0" t="n">
        <v>0</v>
      </c>
      <c r="I5950" s="0" t="n">
        <v>1</v>
      </c>
      <c r="J5950" s="0" t="n">
        <v>0</v>
      </c>
      <c r="K5950" s="37" t="n">
        <f aca="false">E5950+Inputs!$B$5*F5950</f>
        <v>0</v>
      </c>
      <c r="L5950" s="37" t="n">
        <f aca="false">G5950+Inputs!$B$6*H5950</f>
        <v>0</v>
      </c>
      <c r="M5950" s="37" t="n">
        <f aca="false">I5950+Inputs!$B$7*J5950</f>
        <v>1</v>
      </c>
      <c r="N5950" s="37" t="n">
        <f aca="false">K5950+L5950+M5950</f>
        <v>1</v>
      </c>
    </row>
    <row r="5951" customFormat="false" ht="15" hidden="false" customHeight="false" outlineLevel="0" collapsed="false">
      <c r="A5951" s="0" t="s">
        <v>10</v>
      </c>
      <c r="B5951" s="0" t="s">
        <v>543</v>
      </c>
      <c r="C5951" s="15" t="n">
        <v>45200</v>
      </c>
      <c r="D5951" s="0" t="n">
        <v>1</v>
      </c>
      <c r="E5951" s="0" t="n">
        <v>0</v>
      </c>
      <c r="F5951" s="0" t="n">
        <v>0</v>
      </c>
      <c r="G5951" s="0" t="n">
        <v>0</v>
      </c>
      <c r="H5951" s="0" t="n">
        <v>0</v>
      </c>
      <c r="I5951" s="0" t="n">
        <v>1</v>
      </c>
      <c r="J5951" s="0" t="n">
        <v>0</v>
      </c>
      <c r="K5951" s="37" t="n">
        <f aca="false">E5951+Inputs!$B$5*F5951</f>
        <v>0</v>
      </c>
      <c r="L5951" s="37" t="n">
        <f aca="false">G5951+Inputs!$B$6*H5951</f>
        <v>0</v>
      </c>
      <c r="M5951" s="37" t="n">
        <f aca="false">I5951+Inputs!$B$7*J5951</f>
        <v>1</v>
      </c>
      <c r="N5951" s="37" t="n">
        <f aca="false">K5951+L5951+M5951</f>
        <v>1</v>
      </c>
    </row>
    <row r="5952" customFormat="false" ht="15" hidden="false" customHeight="false" outlineLevel="0" collapsed="false">
      <c r="A5952" s="0" t="s">
        <v>10</v>
      </c>
      <c r="B5952" s="0" t="s">
        <v>543</v>
      </c>
      <c r="C5952" s="15" t="n">
        <v>45231</v>
      </c>
      <c r="D5952" s="0" t="n">
        <v>1</v>
      </c>
      <c r="E5952" s="0" t="n">
        <v>0</v>
      </c>
      <c r="F5952" s="0" t="n">
        <v>0</v>
      </c>
      <c r="G5952" s="0" t="n">
        <v>0</v>
      </c>
      <c r="H5952" s="0" t="n">
        <v>0</v>
      </c>
      <c r="I5952" s="0" t="n">
        <v>1</v>
      </c>
      <c r="J5952" s="0" t="n">
        <v>0</v>
      </c>
      <c r="K5952" s="37" t="n">
        <f aca="false">E5952+Inputs!$B$5*F5952</f>
        <v>0</v>
      </c>
      <c r="L5952" s="37" t="n">
        <f aca="false">G5952+Inputs!$B$6*H5952</f>
        <v>0</v>
      </c>
      <c r="M5952" s="37" t="n">
        <f aca="false">I5952+Inputs!$B$7*J5952</f>
        <v>1</v>
      </c>
      <c r="N5952" s="37" t="n">
        <f aca="false">K5952+L5952+M5952</f>
        <v>1</v>
      </c>
    </row>
    <row r="5953" customFormat="false" ht="15" hidden="false" customHeight="false" outlineLevel="0" collapsed="false">
      <c r="A5953" s="0" t="s">
        <v>10</v>
      </c>
      <c r="B5953" s="0" t="s">
        <v>543</v>
      </c>
      <c r="C5953" s="15" t="n">
        <v>45413</v>
      </c>
      <c r="D5953" s="0" t="n">
        <v>1</v>
      </c>
      <c r="E5953" s="0" t="n">
        <v>0</v>
      </c>
      <c r="F5953" s="0" t="n">
        <v>0</v>
      </c>
      <c r="G5953" s="0" t="n">
        <v>0</v>
      </c>
      <c r="H5953" s="0" t="n">
        <v>0</v>
      </c>
      <c r="I5953" s="0" t="n">
        <v>1</v>
      </c>
      <c r="J5953" s="0" t="n">
        <v>0</v>
      </c>
      <c r="K5953" s="37" t="n">
        <f aca="false">E5953+Inputs!$B$5*F5953</f>
        <v>0</v>
      </c>
      <c r="L5953" s="37" t="n">
        <f aca="false">G5953+Inputs!$B$6*H5953</f>
        <v>0</v>
      </c>
      <c r="M5953" s="37" t="n">
        <f aca="false">I5953+Inputs!$B$7*J5953</f>
        <v>1</v>
      </c>
      <c r="N5953" s="37" t="n">
        <f aca="false">K5953+L5953+M5953</f>
        <v>1</v>
      </c>
    </row>
    <row r="5954" customFormat="false" ht="15" hidden="false" customHeight="false" outlineLevel="0" collapsed="false">
      <c r="A5954" s="0" t="s">
        <v>10</v>
      </c>
      <c r="B5954" s="0" t="s">
        <v>543</v>
      </c>
      <c r="C5954" s="15" t="n">
        <v>45536</v>
      </c>
      <c r="D5954" s="0" t="n">
        <v>1</v>
      </c>
      <c r="E5954" s="0" t="n">
        <v>0</v>
      </c>
      <c r="F5954" s="0" t="n">
        <v>0</v>
      </c>
      <c r="G5954" s="0" t="n">
        <v>0</v>
      </c>
      <c r="H5954" s="0" t="n">
        <v>0</v>
      </c>
      <c r="I5954" s="0" t="n">
        <v>1</v>
      </c>
      <c r="J5954" s="0" t="n">
        <v>0</v>
      </c>
      <c r="K5954" s="37" t="n">
        <f aca="false">E5954+Inputs!$B$5*F5954</f>
        <v>0</v>
      </c>
      <c r="L5954" s="37" t="n">
        <f aca="false">G5954+Inputs!$B$6*H5954</f>
        <v>0</v>
      </c>
      <c r="M5954" s="37" t="n">
        <f aca="false">I5954+Inputs!$B$7*J5954</f>
        <v>1</v>
      </c>
      <c r="N5954" s="37" t="n">
        <f aca="false">K5954+L5954+M5954</f>
        <v>1</v>
      </c>
    </row>
    <row r="5955" customFormat="false" ht="15" hidden="false" customHeight="false" outlineLevel="0" collapsed="false">
      <c r="A5955" s="0" t="s">
        <v>10</v>
      </c>
      <c r="B5955" s="0" t="s">
        <v>543</v>
      </c>
      <c r="C5955" s="15" t="n">
        <v>45870</v>
      </c>
      <c r="D5955" s="0" t="n">
        <v>1</v>
      </c>
      <c r="E5955" s="0" t="n">
        <v>0</v>
      </c>
      <c r="F5955" s="0" t="n">
        <v>0</v>
      </c>
      <c r="G5955" s="0" t="n">
        <v>0</v>
      </c>
      <c r="H5955" s="0" t="n">
        <v>0</v>
      </c>
      <c r="I5955" s="0" t="n">
        <v>1</v>
      </c>
      <c r="J5955" s="0" t="n">
        <v>0</v>
      </c>
      <c r="K5955" s="37" t="n">
        <f aca="false">E5955+Inputs!$B$5*F5955</f>
        <v>0</v>
      </c>
      <c r="L5955" s="37" t="n">
        <f aca="false">G5955+Inputs!$B$6*H5955</f>
        <v>0</v>
      </c>
      <c r="M5955" s="37" t="n">
        <f aca="false">I5955+Inputs!$B$7*J5955</f>
        <v>1</v>
      </c>
      <c r="N5955" s="37" t="n">
        <f aca="false">K5955+L5955+M5955</f>
        <v>1</v>
      </c>
    </row>
    <row r="5956" customFormat="false" ht="15" hidden="false" customHeight="false" outlineLevel="0" collapsed="false">
      <c r="A5956" s="0" t="s">
        <v>10</v>
      </c>
      <c r="B5956" s="0" t="s">
        <v>543</v>
      </c>
      <c r="C5956" s="15" t="n">
        <v>46082</v>
      </c>
      <c r="D5956" s="0" t="n">
        <v>1</v>
      </c>
      <c r="E5956" s="0" t="n">
        <v>1</v>
      </c>
      <c r="F5956" s="0" t="n">
        <v>0</v>
      </c>
      <c r="G5956" s="0" t="n">
        <v>0</v>
      </c>
      <c r="H5956" s="0" t="n">
        <v>0</v>
      </c>
      <c r="I5956" s="0" t="n">
        <v>1</v>
      </c>
      <c r="J5956" s="0" t="n">
        <v>0</v>
      </c>
      <c r="K5956" s="37" t="n">
        <f aca="false">E5956+Inputs!$B$5*F5956</f>
        <v>1</v>
      </c>
      <c r="L5956" s="37" t="n">
        <f aca="false">G5956+Inputs!$B$6*H5956</f>
        <v>0</v>
      </c>
      <c r="M5956" s="37" t="n">
        <f aca="false">I5956+Inputs!$B$7*J5956</f>
        <v>1</v>
      </c>
      <c r="N5956" s="37" t="n">
        <f aca="false">K5956+L5956+M5956</f>
        <v>2</v>
      </c>
    </row>
    <row r="5957" customFormat="false" ht="15" hidden="false" customHeight="false" outlineLevel="0" collapsed="false">
      <c r="A5957" s="0" t="s">
        <v>10</v>
      </c>
      <c r="B5957" s="0" t="s">
        <v>501</v>
      </c>
      <c r="C5957" s="15" t="n">
        <v>44927</v>
      </c>
      <c r="D5957" s="0" t="n">
        <v>3</v>
      </c>
      <c r="E5957" s="0" t="n">
        <v>19</v>
      </c>
      <c r="F5957" s="0" t="n">
        <v>0</v>
      </c>
      <c r="G5957" s="0" t="n">
        <v>0</v>
      </c>
      <c r="H5957" s="0" t="n">
        <v>0</v>
      </c>
      <c r="I5957" s="0" t="n">
        <v>229</v>
      </c>
      <c r="J5957" s="0" t="n">
        <v>0</v>
      </c>
      <c r="K5957" s="37" t="n">
        <f aca="false">E5957+Inputs!$B$5*F5957</f>
        <v>19</v>
      </c>
      <c r="L5957" s="37" t="n">
        <f aca="false">G5957+Inputs!$B$6*H5957</f>
        <v>0</v>
      </c>
      <c r="M5957" s="37" t="n">
        <f aca="false">I5957+Inputs!$B$7*J5957</f>
        <v>229</v>
      </c>
      <c r="N5957" s="37" t="n">
        <f aca="false">K5957+L5957+M5957</f>
        <v>248</v>
      </c>
    </row>
    <row r="5958" customFormat="false" ht="15" hidden="false" customHeight="false" outlineLevel="0" collapsed="false">
      <c r="A5958" s="0" t="s">
        <v>10</v>
      </c>
      <c r="B5958" s="0" t="s">
        <v>501</v>
      </c>
      <c r="C5958" s="15" t="n">
        <v>44958</v>
      </c>
      <c r="D5958" s="0" t="n">
        <v>3</v>
      </c>
      <c r="E5958" s="0" t="n">
        <v>18</v>
      </c>
      <c r="F5958" s="0" t="n">
        <v>0</v>
      </c>
      <c r="G5958" s="0" t="n">
        <v>0</v>
      </c>
      <c r="H5958" s="0" t="n">
        <v>0</v>
      </c>
      <c r="I5958" s="0" t="n">
        <v>214</v>
      </c>
      <c r="J5958" s="0" t="n">
        <v>0</v>
      </c>
      <c r="K5958" s="37" t="n">
        <f aca="false">E5958+Inputs!$B$5*F5958</f>
        <v>18</v>
      </c>
      <c r="L5958" s="37" t="n">
        <f aca="false">G5958+Inputs!$B$6*H5958</f>
        <v>0</v>
      </c>
      <c r="M5958" s="37" t="n">
        <f aca="false">I5958+Inputs!$B$7*J5958</f>
        <v>214</v>
      </c>
      <c r="N5958" s="37" t="n">
        <f aca="false">K5958+L5958+M5958</f>
        <v>232</v>
      </c>
    </row>
    <row r="5959" customFormat="false" ht="15" hidden="false" customHeight="false" outlineLevel="0" collapsed="false">
      <c r="A5959" s="0" t="s">
        <v>10</v>
      </c>
      <c r="B5959" s="0" t="s">
        <v>501</v>
      </c>
      <c r="C5959" s="15" t="n">
        <v>44986</v>
      </c>
      <c r="D5959" s="0" t="n">
        <v>3</v>
      </c>
      <c r="E5959" s="0" t="n">
        <v>23</v>
      </c>
      <c r="F5959" s="0" t="n">
        <v>0</v>
      </c>
      <c r="G5959" s="0" t="n">
        <v>0</v>
      </c>
      <c r="H5959" s="0" t="n">
        <v>0</v>
      </c>
      <c r="I5959" s="0" t="n">
        <v>271</v>
      </c>
      <c r="J5959" s="0" t="n">
        <v>0</v>
      </c>
      <c r="K5959" s="37" t="n">
        <f aca="false">E5959+Inputs!$B$5*F5959</f>
        <v>23</v>
      </c>
      <c r="L5959" s="37" t="n">
        <f aca="false">G5959+Inputs!$B$6*H5959</f>
        <v>0</v>
      </c>
      <c r="M5959" s="37" t="n">
        <f aca="false">I5959+Inputs!$B$7*J5959</f>
        <v>271</v>
      </c>
      <c r="N5959" s="37" t="n">
        <f aca="false">K5959+L5959+M5959</f>
        <v>294</v>
      </c>
    </row>
    <row r="5960" customFormat="false" ht="15" hidden="false" customHeight="false" outlineLevel="0" collapsed="false">
      <c r="A5960" s="0" t="s">
        <v>10</v>
      </c>
      <c r="B5960" s="0" t="s">
        <v>501</v>
      </c>
      <c r="C5960" s="15" t="n">
        <v>45017</v>
      </c>
      <c r="D5960" s="0" t="n">
        <v>3</v>
      </c>
      <c r="E5960" s="0" t="n">
        <v>11</v>
      </c>
      <c r="F5960" s="0" t="n">
        <v>0</v>
      </c>
      <c r="G5960" s="0" t="n">
        <v>0</v>
      </c>
      <c r="H5960" s="0" t="n">
        <v>0</v>
      </c>
      <c r="I5960" s="0" t="n">
        <v>204</v>
      </c>
      <c r="J5960" s="0" t="n">
        <v>0</v>
      </c>
      <c r="K5960" s="37" t="n">
        <f aca="false">E5960+Inputs!$B$5*F5960</f>
        <v>11</v>
      </c>
      <c r="L5960" s="37" t="n">
        <f aca="false">G5960+Inputs!$B$6*H5960</f>
        <v>0</v>
      </c>
      <c r="M5960" s="37" t="n">
        <f aca="false">I5960+Inputs!$B$7*J5960</f>
        <v>204</v>
      </c>
      <c r="N5960" s="37" t="n">
        <f aca="false">K5960+L5960+M5960</f>
        <v>215</v>
      </c>
    </row>
    <row r="5961" customFormat="false" ht="15" hidden="false" customHeight="false" outlineLevel="0" collapsed="false">
      <c r="A5961" s="0" t="s">
        <v>10</v>
      </c>
      <c r="B5961" s="0" t="s">
        <v>501</v>
      </c>
      <c r="C5961" s="15" t="n">
        <v>45047</v>
      </c>
      <c r="D5961" s="0" t="n">
        <v>3</v>
      </c>
      <c r="E5961" s="0" t="n">
        <v>11</v>
      </c>
      <c r="F5961" s="0" t="n">
        <v>0</v>
      </c>
      <c r="G5961" s="0" t="n">
        <v>0</v>
      </c>
      <c r="H5961" s="0" t="n">
        <v>0</v>
      </c>
      <c r="I5961" s="0" t="n">
        <v>317</v>
      </c>
      <c r="J5961" s="0" t="n">
        <v>0</v>
      </c>
      <c r="K5961" s="37" t="n">
        <f aca="false">E5961+Inputs!$B$5*F5961</f>
        <v>11</v>
      </c>
      <c r="L5961" s="37" t="n">
        <f aca="false">G5961+Inputs!$B$6*H5961</f>
        <v>0</v>
      </c>
      <c r="M5961" s="37" t="n">
        <f aca="false">I5961+Inputs!$B$7*J5961</f>
        <v>317</v>
      </c>
      <c r="N5961" s="37" t="n">
        <f aca="false">K5961+L5961+M5961</f>
        <v>328</v>
      </c>
    </row>
    <row r="5962" customFormat="false" ht="15" hidden="false" customHeight="false" outlineLevel="0" collapsed="false">
      <c r="A5962" s="0" t="s">
        <v>10</v>
      </c>
      <c r="B5962" s="0" t="s">
        <v>501</v>
      </c>
      <c r="C5962" s="15" t="n">
        <v>45078</v>
      </c>
      <c r="D5962" s="0" t="n">
        <v>3</v>
      </c>
      <c r="E5962" s="0" t="n">
        <v>16</v>
      </c>
      <c r="F5962" s="0" t="n">
        <v>0</v>
      </c>
      <c r="G5962" s="0" t="n">
        <v>0</v>
      </c>
      <c r="H5962" s="0" t="n">
        <v>0</v>
      </c>
      <c r="I5962" s="0" t="n">
        <v>313</v>
      </c>
      <c r="J5962" s="0" t="n">
        <v>0</v>
      </c>
      <c r="K5962" s="37" t="n">
        <f aca="false">E5962+Inputs!$B$5*F5962</f>
        <v>16</v>
      </c>
      <c r="L5962" s="37" t="n">
        <f aca="false">G5962+Inputs!$B$6*H5962</f>
        <v>0</v>
      </c>
      <c r="M5962" s="37" t="n">
        <f aca="false">I5962+Inputs!$B$7*J5962</f>
        <v>313</v>
      </c>
      <c r="N5962" s="37" t="n">
        <f aca="false">K5962+L5962+M5962</f>
        <v>329</v>
      </c>
    </row>
    <row r="5963" customFormat="false" ht="15" hidden="false" customHeight="false" outlineLevel="0" collapsed="false">
      <c r="A5963" s="0" t="s">
        <v>10</v>
      </c>
      <c r="B5963" s="0" t="s">
        <v>501</v>
      </c>
      <c r="C5963" s="15" t="n">
        <v>45108</v>
      </c>
      <c r="D5963" s="0" t="n">
        <v>3</v>
      </c>
      <c r="E5963" s="0" t="n">
        <v>21</v>
      </c>
      <c r="F5963" s="0" t="n">
        <v>0</v>
      </c>
      <c r="G5963" s="0" t="n">
        <v>0</v>
      </c>
      <c r="H5963" s="0" t="n">
        <v>0</v>
      </c>
      <c r="I5963" s="0" t="n">
        <v>267</v>
      </c>
      <c r="J5963" s="0" t="n">
        <v>0</v>
      </c>
      <c r="K5963" s="37" t="n">
        <f aca="false">E5963+Inputs!$B$5*F5963</f>
        <v>21</v>
      </c>
      <c r="L5963" s="37" t="n">
        <f aca="false">G5963+Inputs!$B$6*H5963</f>
        <v>0</v>
      </c>
      <c r="M5963" s="37" t="n">
        <f aca="false">I5963+Inputs!$B$7*J5963</f>
        <v>267</v>
      </c>
      <c r="N5963" s="37" t="n">
        <f aca="false">K5963+L5963+M5963</f>
        <v>288</v>
      </c>
    </row>
    <row r="5964" customFormat="false" ht="15" hidden="false" customHeight="false" outlineLevel="0" collapsed="false">
      <c r="A5964" s="0" t="s">
        <v>10</v>
      </c>
      <c r="B5964" s="0" t="s">
        <v>501</v>
      </c>
      <c r="C5964" s="15" t="n">
        <v>45139</v>
      </c>
      <c r="D5964" s="0" t="n">
        <v>3</v>
      </c>
      <c r="E5964" s="0" t="n">
        <v>24</v>
      </c>
      <c r="F5964" s="0" t="n">
        <v>0</v>
      </c>
      <c r="G5964" s="0" t="n">
        <v>0</v>
      </c>
      <c r="H5964" s="0" t="n">
        <v>0</v>
      </c>
      <c r="I5964" s="0" t="n">
        <v>287</v>
      </c>
      <c r="J5964" s="0" t="n">
        <v>0</v>
      </c>
      <c r="K5964" s="37" t="n">
        <f aca="false">E5964+Inputs!$B$5*F5964</f>
        <v>24</v>
      </c>
      <c r="L5964" s="37" t="n">
        <f aca="false">G5964+Inputs!$B$6*H5964</f>
        <v>0</v>
      </c>
      <c r="M5964" s="37" t="n">
        <f aca="false">I5964+Inputs!$B$7*J5964</f>
        <v>287</v>
      </c>
      <c r="N5964" s="37" t="n">
        <f aca="false">K5964+L5964+M5964</f>
        <v>311</v>
      </c>
    </row>
    <row r="5965" customFormat="false" ht="15" hidden="false" customHeight="false" outlineLevel="0" collapsed="false">
      <c r="A5965" s="0" t="s">
        <v>10</v>
      </c>
      <c r="B5965" s="0" t="s">
        <v>501</v>
      </c>
      <c r="C5965" s="15" t="n">
        <v>45170</v>
      </c>
      <c r="D5965" s="0" t="n">
        <v>3</v>
      </c>
      <c r="E5965" s="0" t="n">
        <v>21</v>
      </c>
      <c r="F5965" s="0" t="n">
        <v>0</v>
      </c>
      <c r="G5965" s="0" t="n">
        <v>0</v>
      </c>
      <c r="H5965" s="0" t="n">
        <v>0</v>
      </c>
      <c r="I5965" s="0" t="n">
        <v>281</v>
      </c>
      <c r="J5965" s="0" t="n">
        <v>0</v>
      </c>
      <c r="K5965" s="37" t="n">
        <f aca="false">E5965+Inputs!$B$5*F5965</f>
        <v>21</v>
      </c>
      <c r="L5965" s="37" t="n">
        <f aca="false">G5965+Inputs!$B$6*H5965</f>
        <v>0</v>
      </c>
      <c r="M5965" s="37" t="n">
        <f aca="false">I5965+Inputs!$B$7*J5965</f>
        <v>281</v>
      </c>
      <c r="N5965" s="37" t="n">
        <f aca="false">K5965+L5965+M5965</f>
        <v>302</v>
      </c>
    </row>
    <row r="5966" customFormat="false" ht="15" hidden="false" customHeight="false" outlineLevel="0" collapsed="false">
      <c r="A5966" s="0" t="s">
        <v>10</v>
      </c>
      <c r="B5966" s="0" t="s">
        <v>501</v>
      </c>
      <c r="C5966" s="15" t="n">
        <v>45200</v>
      </c>
      <c r="D5966" s="0" t="n">
        <v>3</v>
      </c>
      <c r="E5966" s="0" t="n">
        <v>20</v>
      </c>
      <c r="F5966" s="0" t="n">
        <v>0</v>
      </c>
      <c r="G5966" s="0" t="n">
        <v>0</v>
      </c>
      <c r="H5966" s="0" t="n">
        <v>0</v>
      </c>
      <c r="I5966" s="0" t="n">
        <v>292</v>
      </c>
      <c r="J5966" s="0" t="n">
        <v>0</v>
      </c>
      <c r="K5966" s="37" t="n">
        <f aca="false">E5966+Inputs!$B$5*F5966</f>
        <v>20</v>
      </c>
      <c r="L5966" s="37" t="n">
        <f aca="false">G5966+Inputs!$B$6*H5966</f>
        <v>0</v>
      </c>
      <c r="M5966" s="37" t="n">
        <f aca="false">I5966+Inputs!$B$7*J5966</f>
        <v>292</v>
      </c>
      <c r="N5966" s="37" t="n">
        <f aca="false">K5966+L5966+M5966</f>
        <v>312</v>
      </c>
    </row>
    <row r="5967" customFormat="false" ht="15" hidden="false" customHeight="false" outlineLevel="0" collapsed="false">
      <c r="A5967" s="0" t="s">
        <v>10</v>
      </c>
      <c r="B5967" s="0" t="s">
        <v>501</v>
      </c>
      <c r="C5967" s="15" t="n">
        <v>45231</v>
      </c>
      <c r="D5967" s="0" t="n">
        <v>3</v>
      </c>
      <c r="E5967" s="0" t="n">
        <v>29</v>
      </c>
      <c r="F5967" s="0" t="n">
        <v>0</v>
      </c>
      <c r="G5967" s="0" t="n">
        <v>0</v>
      </c>
      <c r="H5967" s="0" t="n">
        <v>0</v>
      </c>
      <c r="I5967" s="0" t="n">
        <v>264</v>
      </c>
      <c r="J5967" s="0" t="n">
        <v>0</v>
      </c>
      <c r="K5967" s="37" t="n">
        <f aca="false">E5967+Inputs!$B$5*F5967</f>
        <v>29</v>
      </c>
      <c r="L5967" s="37" t="n">
        <f aca="false">G5967+Inputs!$B$6*H5967</f>
        <v>0</v>
      </c>
      <c r="M5967" s="37" t="n">
        <f aca="false">I5967+Inputs!$B$7*J5967</f>
        <v>264</v>
      </c>
      <c r="N5967" s="37" t="n">
        <f aca="false">K5967+L5967+M5967</f>
        <v>293</v>
      </c>
    </row>
    <row r="5968" customFormat="false" ht="15" hidden="false" customHeight="false" outlineLevel="0" collapsed="false">
      <c r="A5968" s="0" t="s">
        <v>10</v>
      </c>
      <c r="B5968" s="0" t="s">
        <v>501</v>
      </c>
      <c r="C5968" s="15" t="n">
        <v>45261</v>
      </c>
      <c r="D5968" s="0" t="n">
        <v>3</v>
      </c>
      <c r="E5968" s="0" t="n">
        <v>14</v>
      </c>
      <c r="F5968" s="0" t="n">
        <v>0</v>
      </c>
      <c r="G5968" s="0" t="n">
        <v>0</v>
      </c>
      <c r="H5968" s="0" t="n">
        <v>0</v>
      </c>
      <c r="I5968" s="0" t="n">
        <v>173</v>
      </c>
      <c r="J5968" s="0" t="n">
        <v>0</v>
      </c>
      <c r="K5968" s="37" t="n">
        <f aca="false">E5968+Inputs!$B$5*F5968</f>
        <v>14</v>
      </c>
      <c r="L5968" s="37" t="n">
        <f aca="false">G5968+Inputs!$B$6*H5968</f>
        <v>0</v>
      </c>
      <c r="M5968" s="37" t="n">
        <f aca="false">I5968+Inputs!$B$7*J5968</f>
        <v>173</v>
      </c>
      <c r="N5968" s="37" t="n">
        <f aca="false">K5968+L5968+M5968</f>
        <v>187</v>
      </c>
    </row>
    <row r="5969" customFormat="false" ht="15" hidden="false" customHeight="false" outlineLevel="0" collapsed="false">
      <c r="A5969" s="0" t="s">
        <v>10</v>
      </c>
      <c r="B5969" s="0" t="s">
        <v>501</v>
      </c>
      <c r="C5969" s="15" t="n">
        <v>45292</v>
      </c>
      <c r="D5969" s="0" t="n">
        <v>3</v>
      </c>
      <c r="E5969" s="0" t="n">
        <v>25</v>
      </c>
      <c r="F5969" s="0" t="n">
        <v>0</v>
      </c>
      <c r="G5969" s="0" t="n">
        <v>0</v>
      </c>
      <c r="H5969" s="0" t="n">
        <v>0</v>
      </c>
      <c r="I5969" s="0" t="n">
        <v>333</v>
      </c>
      <c r="J5969" s="0" t="n">
        <v>0</v>
      </c>
      <c r="K5969" s="37" t="n">
        <f aca="false">E5969+Inputs!$B$5*F5969</f>
        <v>25</v>
      </c>
      <c r="L5969" s="37" t="n">
        <f aca="false">G5969+Inputs!$B$6*H5969</f>
        <v>0</v>
      </c>
      <c r="M5969" s="37" t="n">
        <f aca="false">I5969+Inputs!$B$7*J5969</f>
        <v>333</v>
      </c>
      <c r="N5969" s="37" t="n">
        <f aca="false">K5969+L5969+M5969</f>
        <v>358</v>
      </c>
    </row>
    <row r="5970" customFormat="false" ht="15" hidden="false" customHeight="false" outlineLevel="0" collapsed="false">
      <c r="A5970" s="0" t="s">
        <v>10</v>
      </c>
      <c r="B5970" s="0" t="s">
        <v>501</v>
      </c>
      <c r="C5970" s="15" t="n">
        <v>45323</v>
      </c>
      <c r="D5970" s="0" t="n">
        <v>3</v>
      </c>
      <c r="E5970" s="0" t="n">
        <v>15</v>
      </c>
      <c r="F5970" s="0" t="n">
        <v>0</v>
      </c>
      <c r="G5970" s="0" t="n">
        <v>0</v>
      </c>
      <c r="H5970" s="0" t="n">
        <v>0</v>
      </c>
      <c r="I5970" s="0" t="n">
        <v>345</v>
      </c>
      <c r="J5970" s="0" t="n">
        <v>0</v>
      </c>
      <c r="K5970" s="37" t="n">
        <f aca="false">E5970+Inputs!$B$5*F5970</f>
        <v>15</v>
      </c>
      <c r="L5970" s="37" t="n">
        <f aca="false">G5970+Inputs!$B$6*H5970</f>
        <v>0</v>
      </c>
      <c r="M5970" s="37" t="n">
        <f aca="false">I5970+Inputs!$B$7*J5970</f>
        <v>345</v>
      </c>
      <c r="N5970" s="37" t="n">
        <f aca="false">K5970+L5970+M5970</f>
        <v>360</v>
      </c>
    </row>
    <row r="5971" customFormat="false" ht="15" hidden="false" customHeight="false" outlineLevel="0" collapsed="false">
      <c r="A5971" s="0" t="s">
        <v>10</v>
      </c>
      <c r="B5971" s="0" t="s">
        <v>501</v>
      </c>
      <c r="C5971" s="15" t="n">
        <v>45352</v>
      </c>
      <c r="D5971" s="0" t="n">
        <v>3</v>
      </c>
      <c r="E5971" s="0" t="n">
        <v>16</v>
      </c>
      <c r="F5971" s="0" t="n">
        <v>0</v>
      </c>
      <c r="G5971" s="0" t="n">
        <v>0</v>
      </c>
      <c r="H5971" s="0" t="n">
        <v>0</v>
      </c>
      <c r="I5971" s="0" t="n">
        <v>306</v>
      </c>
      <c r="J5971" s="0" t="n">
        <v>0</v>
      </c>
      <c r="K5971" s="37" t="n">
        <f aca="false">E5971+Inputs!$B$5*F5971</f>
        <v>16</v>
      </c>
      <c r="L5971" s="37" t="n">
        <f aca="false">G5971+Inputs!$B$6*H5971</f>
        <v>0</v>
      </c>
      <c r="M5971" s="37" t="n">
        <f aca="false">I5971+Inputs!$B$7*J5971</f>
        <v>306</v>
      </c>
      <c r="N5971" s="37" t="n">
        <f aca="false">K5971+L5971+M5971</f>
        <v>322</v>
      </c>
    </row>
    <row r="5972" customFormat="false" ht="15" hidden="false" customHeight="false" outlineLevel="0" collapsed="false">
      <c r="A5972" s="0" t="s">
        <v>10</v>
      </c>
      <c r="B5972" s="0" t="s">
        <v>501</v>
      </c>
      <c r="C5972" s="15" t="n">
        <v>45383</v>
      </c>
      <c r="D5972" s="0" t="n">
        <v>3</v>
      </c>
      <c r="E5972" s="0" t="n">
        <v>15</v>
      </c>
      <c r="F5972" s="0" t="n">
        <v>0</v>
      </c>
      <c r="G5972" s="0" t="n">
        <v>0</v>
      </c>
      <c r="H5972" s="0" t="n">
        <v>0</v>
      </c>
      <c r="I5972" s="0" t="n">
        <v>272</v>
      </c>
      <c r="J5972" s="0" t="n">
        <v>0</v>
      </c>
      <c r="K5972" s="37" t="n">
        <f aca="false">E5972+Inputs!$B$5*F5972</f>
        <v>15</v>
      </c>
      <c r="L5972" s="37" t="n">
        <f aca="false">G5972+Inputs!$B$6*H5972</f>
        <v>0</v>
      </c>
      <c r="M5972" s="37" t="n">
        <f aca="false">I5972+Inputs!$B$7*J5972</f>
        <v>272</v>
      </c>
      <c r="N5972" s="37" t="n">
        <f aca="false">K5972+L5972+M5972</f>
        <v>287</v>
      </c>
    </row>
    <row r="5973" customFormat="false" ht="15" hidden="false" customHeight="false" outlineLevel="0" collapsed="false">
      <c r="A5973" s="0" t="s">
        <v>10</v>
      </c>
      <c r="B5973" s="0" t="s">
        <v>501</v>
      </c>
      <c r="C5973" s="15" t="n">
        <v>45413</v>
      </c>
      <c r="D5973" s="0" t="n">
        <v>3</v>
      </c>
      <c r="E5973" s="0" t="n">
        <v>23</v>
      </c>
      <c r="F5973" s="0" t="n">
        <v>0</v>
      </c>
      <c r="G5973" s="0" t="n">
        <v>0</v>
      </c>
      <c r="H5973" s="0" t="n">
        <v>0</v>
      </c>
      <c r="I5973" s="0" t="n">
        <v>288</v>
      </c>
      <c r="J5973" s="0" t="n">
        <v>0</v>
      </c>
      <c r="K5973" s="37" t="n">
        <f aca="false">E5973+Inputs!$B$5*F5973</f>
        <v>23</v>
      </c>
      <c r="L5973" s="37" t="n">
        <f aca="false">G5973+Inputs!$B$6*H5973</f>
        <v>0</v>
      </c>
      <c r="M5973" s="37" t="n">
        <f aca="false">I5973+Inputs!$B$7*J5973</f>
        <v>288</v>
      </c>
      <c r="N5973" s="37" t="n">
        <f aca="false">K5973+L5973+M5973</f>
        <v>311</v>
      </c>
    </row>
    <row r="5974" customFormat="false" ht="15" hidden="false" customHeight="false" outlineLevel="0" collapsed="false">
      <c r="A5974" s="0" t="s">
        <v>10</v>
      </c>
      <c r="B5974" s="0" t="s">
        <v>501</v>
      </c>
      <c r="C5974" s="15" t="n">
        <v>45444</v>
      </c>
      <c r="D5974" s="0" t="n">
        <v>3</v>
      </c>
      <c r="E5974" s="0" t="n">
        <v>18</v>
      </c>
      <c r="F5974" s="0" t="n">
        <v>0</v>
      </c>
      <c r="G5974" s="0" t="n">
        <v>0</v>
      </c>
      <c r="H5974" s="0" t="n">
        <v>0</v>
      </c>
      <c r="I5974" s="0" t="n">
        <v>317</v>
      </c>
      <c r="J5974" s="0" t="n">
        <v>0</v>
      </c>
      <c r="K5974" s="37" t="n">
        <f aca="false">E5974+Inputs!$B$5*F5974</f>
        <v>18</v>
      </c>
      <c r="L5974" s="37" t="n">
        <f aca="false">G5974+Inputs!$B$6*H5974</f>
        <v>0</v>
      </c>
      <c r="M5974" s="37" t="n">
        <f aca="false">I5974+Inputs!$B$7*J5974</f>
        <v>317</v>
      </c>
      <c r="N5974" s="37" t="n">
        <f aca="false">K5974+L5974+M5974</f>
        <v>335</v>
      </c>
    </row>
    <row r="5975" customFormat="false" ht="15" hidden="false" customHeight="false" outlineLevel="0" collapsed="false">
      <c r="A5975" s="0" t="s">
        <v>10</v>
      </c>
      <c r="B5975" s="0" t="s">
        <v>501</v>
      </c>
      <c r="C5975" s="15" t="n">
        <v>45474</v>
      </c>
      <c r="D5975" s="0" t="n">
        <v>3</v>
      </c>
      <c r="E5975" s="0" t="n">
        <v>30</v>
      </c>
      <c r="F5975" s="0" t="n">
        <v>0</v>
      </c>
      <c r="G5975" s="0" t="n">
        <v>0</v>
      </c>
      <c r="H5975" s="0" t="n">
        <v>0</v>
      </c>
      <c r="I5975" s="0" t="n">
        <v>306</v>
      </c>
      <c r="J5975" s="0" t="n">
        <v>0</v>
      </c>
      <c r="K5975" s="37" t="n">
        <f aca="false">E5975+Inputs!$B$5*F5975</f>
        <v>30</v>
      </c>
      <c r="L5975" s="37" t="n">
        <f aca="false">G5975+Inputs!$B$6*H5975</f>
        <v>0</v>
      </c>
      <c r="M5975" s="37" t="n">
        <f aca="false">I5975+Inputs!$B$7*J5975</f>
        <v>306</v>
      </c>
      <c r="N5975" s="37" t="n">
        <f aca="false">K5975+L5975+M5975</f>
        <v>336</v>
      </c>
    </row>
    <row r="5976" customFormat="false" ht="15" hidden="false" customHeight="false" outlineLevel="0" collapsed="false">
      <c r="A5976" s="0" t="s">
        <v>10</v>
      </c>
      <c r="B5976" s="0" t="s">
        <v>501</v>
      </c>
      <c r="C5976" s="15" t="n">
        <v>45505</v>
      </c>
      <c r="D5976" s="0" t="n">
        <v>3</v>
      </c>
      <c r="E5976" s="0" t="n">
        <v>21</v>
      </c>
      <c r="F5976" s="0" t="n">
        <v>0</v>
      </c>
      <c r="G5976" s="0" t="n">
        <v>0</v>
      </c>
      <c r="H5976" s="0" t="n">
        <v>0</v>
      </c>
      <c r="I5976" s="0" t="n">
        <v>291</v>
      </c>
      <c r="J5976" s="0" t="n">
        <v>0</v>
      </c>
      <c r="K5976" s="37" t="n">
        <f aca="false">E5976+Inputs!$B$5*F5976</f>
        <v>21</v>
      </c>
      <c r="L5976" s="37" t="n">
        <f aca="false">G5976+Inputs!$B$6*H5976</f>
        <v>0</v>
      </c>
      <c r="M5976" s="37" t="n">
        <f aca="false">I5976+Inputs!$B$7*J5976</f>
        <v>291</v>
      </c>
      <c r="N5976" s="37" t="n">
        <f aca="false">K5976+L5976+M5976</f>
        <v>312</v>
      </c>
    </row>
    <row r="5977" customFormat="false" ht="15" hidden="false" customHeight="false" outlineLevel="0" collapsed="false">
      <c r="A5977" s="0" t="s">
        <v>10</v>
      </c>
      <c r="B5977" s="0" t="s">
        <v>501</v>
      </c>
      <c r="C5977" s="15" t="n">
        <v>45536</v>
      </c>
      <c r="D5977" s="0" t="n">
        <v>3</v>
      </c>
      <c r="E5977" s="0" t="n">
        <v>16</v>
      </c>
      <c r="F5977" s="0" t="n">
        <v>0</v>
      </c>
      <c r="G5977" s="0" t="n">
        <v>0</v>
      </c>
      <c r="H5977" s="0" t="n">
        <v>0</v>
      </c>
      <c r="I5977" s="0" t="n">
        <v>285</v>
      </c>
      <c r="J5977" s="0" t="n">
        <v>0</v>
      </c>
      <c r="K5977" s="37" t="n">
        <f aca="false">E5977+Inputs!$B$5*F5977</f>
        <v>16</v>
      </c>
      <c r="L5977" s="37" t="n">
        <f aca="false">G5977+Inputs!$B$6*H5977</f>
        <v>0</v>
      </c>
      <c r="M5977" s="37" t="n">
        <f aca="false">I5977+Inputs!$B$7*J5977</f>
        <v>285</v>
      </c>
      <c r="N5977" s="37" t="n">
        <f aca="false">K5977+L5977+M5977</f>
        <v>301</v>
      </c>
    </row>
    <row r="5978" customFormat="false" ht="15" hidden="false" customHeight="false" outlineLevel="0" collapsed="false">
      <c r="A5978" s="0" t="s">
        <v>10</v>
      </c>
      <c r="B5978" s="0" t="s">
        <v>501</v>
      </c>
      <c r="C5978" s="15" t="n">
        <v>45566</v>
      </c>
      <c r="D5978" s="0" t="n">
        <v>3</v>
      </c>
      <c r="E5978" s="0" t="n">
        <v>9</v>
      </c>
      <c r="F5978" s="0" t="n">
        <v>0</v>
      </c>
      <c r="G5978" s="0" t="n">
        <v>0</v>
      </c>
      <c r="H5978" s="0" t="n">
        <v>0</v>
      </c>
      <c r="I5978" s="0" t="n">
        <v>254</v>
      </c>
      <c r="J5978" s="0" t="n">
        <v>0</v>
      </c>
      <c r="K5978" s="37" t="n">
        <f aca="false">E5978+Inputs!$B$5*F5978</f>
        <v>9</v>
      </c>
      <c r="L5978" s="37" t="n">
        <f aca="false">G5978+Inputs!$B$6*H5978</f>
        <v>0</v>
      </c>
      <c r="M5978" s="37" t="n">
        <f aca="false">I5978+Inputs!$B$7*J5978</f>
        <v>254</v>
      </c>
      <c r="N5978" s="37" t="n">
        <f aca="false">K5978+L5978+M5978</f>
        <v>263</v>
      </c>
    </row>
    <row r="5979" customFormat="false" ht="15" hidden="false" customHeight="false" outlineLevel="0" collapsed="false">
      <c r="A5979" s="0" t="s">
        <v>10</v>
      </c>
      <c r="B5979" s="0" t="s">
        <v>501</v>
      </c>
      <c r="C5979" s="15" t="n">
        <v>45597</v>
      </c>
      <c r="D5979" s="0" t="n">
        <v>3</v>
      </c>
      <c r="E5979" s="0" t="n">
        <v>15</v>
      </c>
      <c r="F5979" s="0" t="n">
        <v>0</v>
      </c>
      <c r="G5979" s="0" t="n">
        <v>0</v>
      </c>
      <c r="H5979" s="0" t="n">
        <v>0</v>
      </c>
      <c r="I5979" s="0" t="n">
        <v>293</v>
      </c>
      <c r="J5979" s="0" t="n">
        <v>0</v>
      </c>
      <c r="K5979" s="37" t="n">
        <f aca="false">E5979+Inputs!$B$5*F5979</f>
        <v>15</v>
      </c>
      <c r="L5979" s="37" t="n">
        <f aca="false">G5979+Inputs!$B$6*H5979</f>
        <v>0</v>
      </c>
      <c r="M5979" s="37" t="n">
        <f aca="false">I5979+Inputs!$B$7*J5979</f>
        <v>293</v>
      </c>
      <c r="N5979" s="37" t="n">
        <f aca="false">K5979+L5979+M5979</f>
        <v>308</v>
      </c>
    </row>
    <row r="5980" customFormat="false" ht="15" hidden="false" customHeight="false" outlineLevel="0" collapsed="false">
      <c r="A5980" s="0" t="s">
        <v>10</v>
      </c>
      <c r="B5980" s="0" t="s">
        <v>501</v>
      </c>
      <c r="C5980" s="15" t="n">
        <v>45627</v>
      </c>
      <c r="D5980" s="0" t="n">
        <v>3</v>
      </c>
      <c r="E5980" s="0" t="n">
        <v>16</v>
      </c>
      <c r="F5980" s="0" t="n">
        <v>0</v>
      </c>
      <c r="G5980" s="0" t="n">
        <v>0</v>
      </c>
      <c r="H5980" s="0" t="n">
        <v>0</v>
      </c>
      <c r="I5980" s="0" t="n">
        <v>275</v>
      </c>
      <c r="J5980" s="0" t="n">
        <v>0</v>
      </c>
      <c r="K5980" s="37" t="n">
        <f aca="false">E5980+Inputs!$B$5*F5980</f>
        <v>16</v>
      </c>
      <c r="L5980" s="37" t="n">
        <f aca="false">G5980+Inputs!$B$6*H5980</f>
        <v>0</v>
      </c>
      <c r="M5980" s="37" t="n">
        <f aca="false">I5980+Inputs!$B$7*J5980</f>
        <v>275</v>
      </c>
      <c r="N5980" s="37" t="n">
        <f aca="false">K5980+L5980+M5980</f>
        <v>291</v>
      </c>
    </row>
    <row r="5981" customFormat="false" ht="15" hidden="false" customHeight="false" outlineLevel="0" collapsed="false">
      <c r="A5981" s="0" t="s">
        <v>10</v>
      </c>
      <c r="B5981" s="0" t="s">
        <v>501</v>
      </c>
      <c r="C5981" s="15" t="n">
        <v>45658</v>
      </c>
      <c r="D5981" s="0" t="n">
        <v>3</v>
      </c>
      <c r="E5981" s="0" t="n">
        <v>9</v>
      </c>
      <c r="F5981" s="0" t="n">
        <v>0</v>
      </c>
      <c r="G5981" s="0" t="n">
        <v>0</v>
      </c>
      <c r="H5981" s="0" t="n">
        <v>0</v>
      </c>
      <c r="I5981" s="0" t="n">
        <v>279</v>
      </c>
      <c r="J5981" s="0" t="n">
        <v>0</v>
      </c>
      <c r="K5981" s="37" t="n">
        <f aca="false">E5981+Inputs!$B$5*F5981</f>
        <v>9</v>
      </c>
      <c r="L5981" s="37" t="n">
        <f aca="false">G5981+Inputs!$B$6*H5981</f>
        <v>0</v>
      </c>
      <c r="M5981" s="37" t="n">
        <f aca="false">I5981+Inputs!$B$7*J5981</f>
        <v>279</v>
      </c>
      <c r="N5981" s="37" t="n">
        <f aca="false">K5981+L5981+M5981</f>
        <v>288</v>
      </c>
    </row>
    <row r="5982" customFormat="false" ht="15" hidden="false" customHeight="false" outlineLevel="0" collapsed="false">
      <c r="A5982" s="0" t="s">
        <v>10</v>
      </c>
      <c r="B5982" s="0" t="s">
        <v>501</v>
      </c>
      <c r="C5982" s="15" t="n">
        <v>45689</v>
      </c>
      <c r="D5982" s="0" t="n">
        <v>3</v>
      </c>
      <c r="E5982" s="0" t="n">
        <v>13</v>
      </c>
      <c r="F5982" s="0" t="n">
        <v>0</v>
      </c>
      <c r="G5982" s="0" t="n">
        <v>0</v>
      </c>
      <c r="H5982" s="0" t="n">
        <v>0</v>
      </c>
      <c r="I5982" s="0" t="n">
        <v>254</v>
      </c>
      <c r="J5982" s="0" t="n">
        <v>0</v>
      </c>
      <c r="K5982" s="37" t="n">
        <f aca="false">E5982+Inputs!$B$5*F5982</f>
        <v>13</v>
      </c>
      <c r="L5982" s="37" t="n">
        <f aca="false">G5982+Inputs!$B$6*H5982</f>
        <v>0</v>
      </c>
      <c r="M5982" s="37" t="n">
        <f aca="false">I5982+Inputs!$B$7*J5982</f>
        <v>254</v>
      </c>
      <c r="N5982" s="37" t="n">
        <f aca="false">K5982+L5982+M5982</f>
        <v>267</v>
      </c>
    </row>
    <row r="5983" customFormat="false" ht="15" hidden="false" customHeight="false" outlineLevel="0" collapsed="false">
      <c r="A5983" s="0" t="s">
        <v>10</v>
      </c>
      <c r="B5983" s="0" t="s">
        <v>501</v>
      </c>
      <c r="C5983" s="15" t="n">
        <v>45717</v>
      </c>
      <c r="D5983" s="0" t="n">
        <v>3</v>
      </c>
      <c r="E5983" s="0" t="n">
        <v>29</v>
      </c>
      <c r="F5983" s="0" t="n">
        <v>0</v>
      </c>
      <c r="G5983" s="0" t="n">
        <v>0</v>
      </c>
      <c r="H5983" s="0" t="n">
        <v>0</v>
      </c>
      <c r="I5983" s="0" t="n">
        <v>274</v>
      </c>
      <c r="J5983" s="0" t="n">
        <v>0</v>
      </c>
      <c r="K5983" s="37" t="n">
        <f aca="false">E5983+Inputs!$B$5*F5983</f>
        <v>29</v>
      </c>
      <c r="L5983" s="37" t="n">
        <f aca="false">G5983+Inputs!$B$6*H5983</f>
        <v>0</v>
      </c>
      <c r="M5983" s="37" t="n">
        <f aca="false">I5983+Inputs!$B$7*J5983</f>
        <v>274</v>
      </c>
      <c r="N5983" s="37" t="n">
        <f aca="false">K5983+L5983+M5983</f>
        <v>303</v>
      </c>
    </row>
    <row r="5984" customFormat="false" ht="15" hidden="false" customHeight="false" outlineLevel="0" collapsed="false">
      <c r="A5984" s="0" t="s">
        <v>10</v>
      </c>
      <c r="B5984" s="0" t="s">
        <v>501</v>
      </c>
      <c r="C5984" s="15" t="n">
        <v>45748</v>
      </c>
      <c r="D5984" s="0" t="n">
        <v>3</v>
      </c>
      <c r="E5984" s="0" t="n">
        <v>19</v>
      </c>
      <c r="F5984" s="0" t="n">
        <v>0</v>
      </c>
      <c r="G5984" s="0" t="n">
        <v>0</v>
      </c>
      <c r="H5984" s="0" t="n">
        <v>0</v>
      </c>
      <c r="I5984" s="0" t="n">
        <v>258</v>
      </c>
      <c r="J5984" s="0" t="n">
        <v>0</v>
      </c>
      <c r="K5984" s="37" t="n">
        <f aca="false">E5984+Inputs!$B$5*F5984</f>
        <v>19</v>
      </c>
      <c r="L5984" s="37" t="n">
        <f aca="false">G5984+Inputs!$B$6*H5984</f>
        <v>0</v>
      </c>
      <c r="M5984" s="37" t="n">
        <f aca="false">I5984+Inputs!$B$7*J5984</f>
        <v>258</v>
      </c>
      <c r="N5984" s="37" t="n">
        <f aca="false">K5984+L5984+M5984</f>
        <v>277</v>
      </c>
    </row>
    <row r="5985" customFormat="false" ht="15" hidden="false" customHeight="false" outlineLevel="0" collapsed="false">
      <c r="A5985" s="0" t="s">
        <v>10</v>
      </c>
      <c r="B5985" s="0" t="s">
        <v>501</v>
      </c>
      <c r="C5985" s="15" t="n">
        <v>45778</v>
      </c>
      <c r="D5985" s="0" t="n">
        <v>3</v>
      </c>
      <c r="E5985" s="0" t="n">
        <v>18</v>
      </c>
      <c r="F5985" s="0" t="n">
        <v>0</v>
      </c>
      <c r="G5985" s="0" t="n">
        <v>0</v>
      </c>
      <c r="H5985" s="0" t="n">
        <v>0</v>
      </c>
      <c r="I5985" s="0" t="n">
        <v>296</v>
      </c>
      <c r="J5985" s="0" t="n">
        <v>0</v>
      </c>
      <c r="K5985" s="37" t="n">
        <f aca="false">E5985+Inputs!$B$5*F5985</f>
        <v>18</v>
      </c>
      <c r="L5985" s="37" t="n">
        <f aca="false">G5985+Inputs!$B$6*H5985</f>
        <v>0</v>
      </c>
      <c r="M5985" s="37" t="n">
        <f aca="false">I5985+Inputs!$B$7*J5985</f>
        <v>296</v>
      </c>
      <c r="N5985" s="37" t="n">
        <f aca="false">K5985+L5985+M5985</f>
        <v>314</v>
      </c>
    </row>
    <row r="5986" customFormat="false" ht="15" hidden="false" customHeight="false" outlineLevel="0" collapsed="false">
      <c r="A5986" s="0" t="s">
        <v>10</v>
      </c>
      <c r="B5986" s="0" t="s">
        <v>501</v>
      </c>
      <c r="C5986" s="15" t="n">
        <v>45809</v>
      </c>
      <c r="D5986" s="0" t="n">
        <v>3</v>
      </c>
      <c r="E5986" s="0" t="n">
        <v>29</v>
      </c>
      <c r="F5986" s="0" t="n">
        <v>0</v>
      </c>
      <c r="G5986" s="0" t="n">
        <v>0</v>
      </c>
      <c r="H5986" s="0" t="n">
        <v>0</v>
      </c>
      <c r="I5986" s="0" t="n">
        <v>323</v>
      </c>
      <c r="J5986" s="0" t="n">
        <v>0</v>
      </c>
      <c r="K5986" s="37" t="n">
        <f aca="false">E5986+Inputs!$B$5*F5986</f>
        <v>29</v>
      </c>
      <c r="L5986" s="37" t="n">
        <f aca="false">G5986+Inputs!$B$6*H5986</f>
        <v>0</v>
      </c>
      <c r="M5986" s="37" t="n">
        <f aca="false">I5986+Inputs!$B$7*J5986</f>
        <v>323</v>
      </c>
      <c r="N5986" s="37" t="n">
        <f aca="false">K5986+L5986+M5986</f>
        <v>352</v>
      </c>
    </row>
    <row r="5987" customFormat="false" ht="15" hidden="false" customHeight="false" outlineLevel="0" collapsed="false">
      <c r="A5987" s="0" t="s">
        <v>10</v>
      </c>
      <c r="B5987" s="0" t="s">
        <v>501</v>
      </c>
      <c r="C5987" s="15" t="n">
        <v>45839</v>
      </c>
      <c r="D5987" s="0" t="n">
        <v>3</v>
      </c>
      <c r="E5987" s="0" t="n">
        <v>30</v>
      </c>
      <c r="F5987" s="0" t="n">
        <v>0</v>
      </c>
      <c r="G5987" s="0" t="n">
        <v>0</v>
      </c>
      <c r="H5987" s="0" t="n">
        <v>0</v>
      </c>
      <c r="I5987" s="0" t="n">
        <v>278</v>
      </c>
      <c r="J5987" s="0" t="n">
        <v>0</v>
      </c>
      <c r="K5987" s="37" t="n">
        <f aca="false">E5987+Inputs!$B$5*F5987</f>
        <v>30</v>
      </c>
      <c r="L5987" s="37" t="n">
        <f aca="false">G5987+Inputs!$B$6*H5987</f>
        <v>0</v>
      </c>
      <c r="M5987" s="37" t="n">
        <f aca="false">I5987+Inputs!$B$7*J5987</f>
        <v>278</v>
      </c>
      <c r="N5987" s="37" t="n">
        <f aca="false">K5987+L5987+M5987</f>
        <v>308</v>
      </c>
    </row>
    <row r="5988" customFormat="false" ht="15" hidden="false" customHeight="false" outlineLevel="0" collapsed="false">
      <c r="A5988" s="0" t="s">
        <v>10</v>
      </c>
      <c r="B5988" s="0" t="s">
        <v>501</v>
      </c>
      <c r="C5988" s="15" t="n">
        <v>45870</v>
      </c>
      <c r="D5988" s="0" t="n">
        <v>3</v>
      </c>
      <c r="E5988" s="0" t="n">
        <v>21</v>
      </c>
      <c r="F5988" s="0" t="n">
        <v>0</v>
      </c>
      <c r="G5988" s="0" t="n">
        <v>0</v>
      </c>
      <c r="H5988" s="0" t="n">
        <v>0</v>
      </c>
      <c r="I5988" s="0" t="n">
        <v>268</v>
      </c>
      <c r="J5988" s="0" t="n">
        <v>0</v>
      </c>
      <c r="K5988" s="37" t="n">
        <f aca="false">E5988+Inputs!$B$5*F5988</f>
        <v>21</v>
      </c>
      <c r="L5988" s="37" t="n">
        <f aca="false">G5988+Inputs!$B$6*H5988</f>
        <v>0</v>
      </c>
      <c r="M5988" s="37" t="n">
        <f aca="false">I5988+Inputs!$B$7*J5988</f>
        <v>268</v>
      </c>
      <c r="N5988" s="37" t="n">
        <f aca="false">K5988+L5988+M5988</f>
        <v>289</v>
      </c>
    </row>
    <row r="5989" customFormat="false" ht="15" hidden="false" customHeight="false" outlineLevel="0" collapsed="false">
      <c r="A5989" s="0" t="s">
        <v>10</v>
      </c>
      <c r="B5989" s="0" t="s">
        <v>501</v>
      </c>
      <c r="C5989" s="15" t="n">
        <v>45901</v>
      </c>
      <c r="D5989" s="0" t="n">
        <v>3</v>
      </c>
      <c r="E5989" s="0" t="n">
        <v>19</v>
      </c>
      <c r="F5989" s="0" t="n">
        <v>0</v>
      </c>
      <c r="G5989" s="0" t="n">
        <v>0</v>
      </c>
      <c r="H5989" s="0" t="n">
        <v>0</v>
      </c>
      <c r="I5989" s="0" t="n">
        <v>231</v>
      </c>
      <c r="J5989" s="0" t="n">
        <v>0</v>
      </c>
      <c r="K5989" s="37" t="n">
        <f aca="false">E5989+Inputs!$B$5*F5989</f>
        <v>19</v>
      </c>
      <c r="L5989" s="37" t="n">
        <f aca="false">G5989+Inputs!$B$6*H5989</f>
        <v>0</v>
      </c>
      <c r="M5989" s="37" t="n">
        <f aca="false">I5989+Inputs!$B$7*J5989</f>
        <v>231</v>
      </c>
      <c r="N5989" s="37" t="n">
        <f aca="false">K5989+L5989+M5989</f>
        <v>250</v>
      </c>
    </row>
    <row r="5990" customFormat="false" ht="15" hidden="false" customHeight="false" outlineLevel="0" collapsed="false">
      <c r="A5990" s="0" t="s">
        <v>10</v>
      </c>
      <c r="B5990" s="0" t="s">
        <v>501</v>
      </c>
      <c r="C5990" s="15" t="n">
        <v>45931</v>
      </c>
      <c r="D5990" s="0" t="n">
        <v>3</v>
      </c>
      <c r="E5990" s="0" t="n">
        <v>26</v>
      </c>
      <c r="F5990" s="0" t="n">
        <v>0</v>
      </c>
      <c r="G5990" s="0" t="n">
        <v>0</v>
      </c>
      <c r="H5990" s="0" t="n">
        <v>0</v>
      </c>
      <c r="I5990" s="0" t="n">
        <v>254</v>
      </c>
      <c r="J5990" s="0" t="n">
        <v>0</v>
      </c>
      <c r="K5990" s="37" t="n">
        <f aca="false">E5990+Inputs!$B$5*F5990</f>
        <v>26</v>
      </c>
      <c r="L5990" s="37" t="n">
        <f aca="false">G5990+Inputs!$B$6*H5990</f>
        <v>0</v>
      </c>
      <c r="M5990" s="37" t="n">
        <f aca="false">I5990+Inputs!$B$7*J5990</f>
        <v>254</v>
      </c>
      <c r="N5990" s="37" t="n">
        <f aca="false">K5990+L5990+M5990</f>
        <v>280</v>
      </c>
    </row>
    <row r="5991" customFormat="false" ht="15" hidden="false" customHeight="false" outlineLevel="0" collapsed="false">
      <c r="A5991" s="0" t="s">
        <v>10</v>
      </c>
      <c r="B5991" s="0" t="s">
        <v>501</v>
      </c>
      <c r="C5991" s="15" t="n">
        <v>45962</v>
      </c>
      <c r="D5991" s="0" t="n">
        <v>3</v>
      </c>
      <c r="E5991" s="0" t="n">
        <v>21</v>
      </c>
      <c r="F5991" s="0" t="n">
        <v>0</v>
      </c>
      <c r="G5991" s="0" t="n">
        <v>0</v>
      </c>
      <c r="H5991" s="0" t="n">
        <v>0</v>
      </c>
      <c r="I5991" s="0" t="n">
        <v>257</v>
      </c>
      <c r="J5991" s="0" t="n">
        <v>0</v>
      </c>
      <c r="K5991" s="37" t="n">
        <f aca="false">E5991+Inputs!$B$5*F5991</f>
        <v>21</v>
      </c>
      <c r="L5991" s="37" t="n">
        <f aca="false">G5991+Inputs!$B$6*H5991</f>
        <v>0</v>
      </c>
      <c r="M5991" s="37" t="n">
        <f aca="false">I5991+Inputs!$B$7*J5991</f>
        <v>257</v>
      </c>
      <c r="N5991" s="37" t="n">
        <f aca="false">K5991+L5991+M5991</f>
        <v>278</v>
      </c>
    </row>
    <row r="5992" customFormat="false" ht="15" hidden="false" customHeight="false" outlineLevel="0" collapsed="false">
      <c r="A5992" s="0" t="s">
        <v>10</v>
      </c>
      <c r="B5992" s="0" t="s">
        <v>501</v>
      </c>
      <c r="C5992" s="15" t="n">
        <v>45992</v>
      </c>
      <c r="D5992" s="0" t="n">
        <v>3</v>
      </c>
      <c r="E5992" s="0" t="n">
        <v>38</v>
      </c>
      <c r="F5992" s="0" t="n">
        <v>0</v>
      </c>
      <c r="G5992" s="0" t="n">
        <v>0</v>
      </c>
      <c r="H5992" s="0" t="n">
        <v>0</v>
      </c>
      <c r="I5992" s="0" t="n">
        <v>263</v>
      </c>
      <c r="J5992" s="0" t="n">
        <v>0</v>
      </c>
      <c r="K5992" s="37" t="n">
        <f aca="false">E5992+Inputs!$B$5*F5992</f>
        <v>38</v>
      </c>
      <c r="L5992" s="37" t="n">
        <f aca="false">G5992+Inputs!$B$6*H5992</f>
        <v>0</v>
      </c>
      <c r="M5992" s="37" t="n">
        <f aca="false">I5992+Inputs!$B$7*J5992</f>
        <v>263</v>
      </c>
      <c r="N5992" s="37" t="n">
        <f aca="false">K5992+L5992+M5992</f>
        <v>301</v>
      </c>
    </row>
    <row r="5993" customFormat="false" ht="15" hidden="false" customHeight="false" outlineLevel="0" collapsed="false">
      <c r="A5993" s="0" t="s">
        <v>10</v>
      </c>
      <c r="B5993" s="0" t="s">
        <v>501</v>
      </c>
      <c r="C5993" s="15" t="n">
        <v>46023</v>
      </c>
      <c r="D5993" s="0" t="n">
        <v>3</v>
      </c>
      <c r="E5993" s="0" t="n">
        <v>29</v>
      </c>
      <c r="F5993" s="0" t="n">
        <v>0</v>
      </c>
      <c r="G5993" s="0" t="n">
        <v>0</v>
      </c>
      <c r="H5993" s="0" t="n">
        <v>0</v>
      </c>
      <c r="I5993" s="0" t="n">
        <v>211</v>
      </c>
      <c r="J5993" s="0" t="n">
        <v>0</v>
      </c>
      <c r="K5993" s="37" t="n">
        <f aca="false">E5993+Inputs!$B$5*F5993</f>
        <v>29</v>
      </c>
      <c r="L5993" s="37" t="n">
        <f aca="false">G5993+Inputs!$B$6*H5993</f>
        <v>0</v>
      </c>
      <c r="M5993" s="37" t="n">
        <f aca="false">I5993+Inputs!$B$7*J5993</f>
        <v>211</v>
      </c>
      <c r="N5993" s="37" t="n">
        <f aca="false">K5993+L5993+M5993</f>
        <v>240</v>
      </c>
    </row>
    <row r="5994" customFormat="false" ht="15" hidden="false" customHeight="false" outlineLevel="0" collapsed="false">
      <c r="A5994" s="0" t="s">
        <v>10</v>
      </c>
      <c r="B5994" s="0" t="s">
        <v>501</v>
      </c>
      <c r="C5994" s="15" t="n">
        <v>46054</v>
      </c>
      <c r="D5994" s="0" t="n">
        <v>3</v>
      </c>
      <c r="E5994" s="0" t="n">
        <v>32</v>
      </c>
      <c r="F5994" s="0" t="n">
        <v>0</v>
      </c>
      <c r="G5994" s="0" t="n">
        <v>0</v>
      </c>
      <c r="H5994" s="0" t="n">
        <v>0</v>
      </c>
      <c r="I5994" s="0" t="n">
        <v>228</v>
      </c>
      <c r="J5994" s="0" t="n">
        <v>0</v>
      </c>
      <c r="K5994" s="37" t="n">
        <f aca="false">E5994+Inputs!$B$5*F5994</f>
        <v>32</v>
      </c>
      <c r="L5994" s="37" t="n">
        <f aca="false">G5994+Inputs!$B$6*H5994</f>
        <v>0</v>
      </c>
      <c r="M5994" s="37" t="n">
        <f aca="false">I5994+Inputs!$B$7*J5994</f>
        <v>228</v>
      </c>
      <c r="N5994" s="37" t="n">
        <f aca="false">K5994+L5994+M5994</f>
        <v>260</v>
      </c>
    </row>
    <row r="5995" customFormat="false" ht="15" hidden="false" customHeight="false" outlineLevel="0" collapsed="false">
      <c r="A5995" s="0" t="s">
        <v>10</v>
      </c>
      <c r="B5995" s="0" t="s">
        <v>501</v>
      </c>
      <c r="C5995" s="15" t="n">
        <v>46082</v>
      </c>
      <c r="D5995" s="0" t="n">
        <v>3</v>
      </c>
      <c r="E5995" s="0" t="n">
        <v>55</v>
      </c>
      <c r="F5995" s="0" t="n">
        <v>0</v>
      </c>
      <c r="G5995" s="0" t="n">
        <v>0</v>
      </c>
      <c r="H5995" s="0" t="n">
        <v>0</v>
      </c>
      <c r="I5995" s="0" t="n">
        <v>277</v>
      </c>
      <c r="J5995" s="0" t="n">
        <v>0</v>
      </c>
      <c r="K5995" s="37" t="n">
        <f aca="false">E5995+Inputs!$B$5*F5995</f>
        <v>55</v>
      </c>
      <c r="L5995" s="37" t="n">
        <f aca="false">G5995+Inputs!$B$6*H5995</f>
        <v>0</v>
      </c>
      <c r="M5995" s="37" t="n">
        <f aca="false">I5995+Inputs!$B$7*J5995</f>
        <v>277</v>
      </c>
      <c r="N5995" s="37" t="n">
        <f aca="false">K5995+L5995+M5995</f>
        <v>332</v>
      </c>
    </row>
    <row r="5996" customFormat="false" ht="15" hidden="false" customHeight="false" outlineLevel="0" collapsed="false">
      <c r="A5996" s="0" t="s">
        <v>10</v>
      </c>
      <c r="B5996" s="0" t="s">
        <v>501</v>
      </c>
      <c r="C5996" s="15" t="n">
        <v>46113</v>
      </c>
      <c r="D5996" s="0" t="n">
        <v>3</v>
      </c>
      <c r="E5996" s="0" t="n">
        <v>62</v>
      </c>
      <c r="F5996" s="0" t="n">
        <v>0</v>
      </c>
      <c r="G5996" s="0" t="n">
        <v>0</v>
      </c>
      <c r="H5996" s="0" t="n">
        <v>0</v>
      </c>
      <c r="I5996" s="0" t="n">
        <v>201</v>
      </c>
      <c r="J5996" s="0" t="n">
        <v>0</v>
      </c>
      <c r="K5996" s="37" t="n">
        <f aca="false">E5996+Inputs!$B$5*F5996</f>
        <v>62</v>
      </c>
      <c r="L5996" s="37" t="n">
        <f aca="false">G5996+Inputs!$B$6*H5996</f>
        <v>0</v>
      </c>
      <c r="M5996" s="37" t="n">
        <f aca="false">I5996+Inputs!$B$7*J5996</f>
        <v>201</v>
      </c>
      <c r="N5996" s="37" t="n">
        <f aca="false">K5996+L5996+M5996</f>
        <v>263</v>
      </c>
    </row>
    <row r="5997" customFormat="false" ht="15" hidden="false" customHeight="false" outlineLevel="0" collapsed="false">
      <c r="A5997" s="0" t="s">
        <v>10</v>
      </c>
      <c r="B5997" s="0" t="s">
        <v>501</v>
      </c>
      <c r="C5997" s="15" t="n">
        <v>46143</v>
      </c>
      <c r="D5997" s="0" t="n">
        <v>3</v>
      </c>
      <c r="E5997" s="0" t="n">
        <v>70</v>
      </c>
      <c r="F5997" s="0" t="n">
        <v>0</v>
      </c>
      <c r="G5997" s="0" t="n">
        <v>0</v>
      </c>
      <c r="H5997" s="0" t="n">
        <v>0</v>
      </c>
      <c r="I5997" s="0" t="n">
        <v>231</v>
      </c>
      <c r="J5997" s="0" t="n">
        <v>0</v>
      </c>
      <c r="K5997" s="37" t="n">
        <f aca="false">E5997+Inputs!$B$5*F5997</f>
        <v>70</v>
      </c>
      <c r="L5997" s="37" t="n">
        <f aca="false">G5997+Inputs!$B$6*H5997</f>
        <v>0</v>
      </c>
      <c r="M5997" s="37" t="n">
        <f aca="false">I5997+Inputs!$B$7*J5997</f>
        <v>231</v>
      </c>
      <c r="N5997" s="37" t="n">
        <f aca="false">K5997+L5997+M5997</f>
        <v>301</v>
      </c>
    </row>
    <row r="5998" customFormat="false" ht="15" hidden="false" customHeight="false" outlineLevel="0" collapsed="false">
      <c r="A5998" s="0" t="s">
        <v>10</v>
      </c>
      <c r="B5998" s="0" t="s">
        <v>501</v>
      </c>
      <c r="C5998" s="15" t="n">
        <v>46174</v>
      </c>
      <c r="D5998" s="0" t="n">
        <v>3</v>
      </c>
      <c r="E5998" s="0" t="n">
        <v>100</v>
      </c>
      <c r="F5998" s="0" t="n">
        <v>0</v>
      </c>
      <c r="G5998" s="0" t="n">
        <v>0</v>
      </c>
      <c r="H5998" s="0" t="n">
        <v>0</v>
      </c>
      <c r="I5998" s="0" t="n">
        <v>277</v>
      </c>
      <c r="J5998" s="0" t="n">
        <v>0</v>
      </c>
      <c r="K5998" s="37" t="n">
        <f aca="false">E5998+Inputs!$B$5*F5998</f>
        <v>100</v>
      </c>
      <c r="L5998" s="37" t="n">
        <f aca="false">G5998+Inputs!$B$6*H5998</f>
        <v>0</v>
      </c>
      <c r="M5998" s="37" t="n">
        <f aca="false">I5998+Inputs!$B$7*J5998</f>
        <v>277</v>
      </c>
      <c r="N5998" s="37" t="n">
        <f aca="false">K5998+L5998+M5998</f>
        <v>377</v>
      </c>
    </row>
    <row r="5999" customFormat="false" ht="15" hidden="false" customHeight="false" outlineLevel="0" collapsed="false">
      <c r="A5999" s="0" t="s">
        <v>10</v>
      </c>
      <c r="B5999" s="0" t="s">
        <v>501</v>
      </c>
      <c r="C5999" s="15" t="n">
        <v>46204</v>
      </c>
      <c r="D5999" s="0" t="n">
        <v>3</v>
      </c>
      <c r="E5999" s="0" t="n">
        <v>81</v>
      </c>
      <c r="F5999" s="0" t="n">
        <v>0</v>
      </c>
      <c r="G5999" s="0" t="n">
        <v>0</v>
      </c>
      <c r="H5999" s="0" t="n">
        <v>0</v>
      </c>
      <c r="I5999" s="0" t="n">
        <v>265</v>
      </c>
      <c r="J5999" s="0" t="n">
        <v>0</v>
      </c>
      <c r="K5999" s="37" t="n">
        <f aca="false">E5999+Inputs!$B$5*F5999</f>
        <v>81</v>
      </c>
      <c r="L5999" s="37" t="n">
        <f aca="false">G5999+Inputs!$B$6*H5999</f>
        <v>0</v>
      </c>
      <c r="M5999" s="37" t="n">
        <f aca="false">I5999+Inputs!$B$7*J5999</f>
        <v>265</v>
      </c>
      <c r="N5999" s="37" t="n">
        <f aca="false">K5999+L5999+M5999</f>
        <v>346</v>
      </c>
    </row>
    <row r="6000" customFormat="false" ht="15" hidden="false" customHeight="false" outlineLevel="0" collapsed="false">
      <c r="A6000" s="0" t="s">
        <v>10</v>
      </c>
      <c r="B6000" s="0" t="s">
        <v>501</v>
      </c>
      <c r="C6000" s="15" t="n">
        <v>46235</v>
      </c>
      <c r="D6000" s="0" t="n">
        <v>3</v>
      </c>
      <c r="E6000" s="0" t="n">
        <v>73</v>
      </c>
      <c r="F6000" s="0" t="n">
        <v>0</v>
      </c>
      <c r="G6000" s="0" t="n">
        <v>0</v>
      </c>
      <c r="H6000" s="0" t="n">
        <v>0</v>
      </c>
      <c r="I6000" s="0" t="n">
        <v>255</v>
      </c>
      <c r="J6000" s="0" t="n">
        <v>0</v>
      </c>
      <c r="K6000" s="37" t="n">
        <f aca="false">E6000+Inputs!$B$5*F6000</f>
        <v>73</v>
      </c>
      <c r="L6000" s="37" t="n">
        <f aca="false">G6000+Inputs!$B$6*H6000</f>
        <v>0</v>
      </c>
      <c r="M6000" s="37" t="n">
        <f aca="false">I6000+Inputs!$B$7*J6000</f>
        <v>255</v>
      </c>
      <c r="N6000" s="37" t="n">
        <f aca="false">K6000+L6000+M6000</f>
        <v>328</v>
      </c>
    </row>
    <row r="6001" customFormat="false" ht="15" hidden="false" customHeight="false" outlineLevel="0" collapsed="false">
      <c r="A6001" s="0" t="s">
        <v>10</v>
      </c>
      <c r="B6001" s="0" t="s">
        <v>540</v>
      </c>
      <c r="C6001" s="15" t="n">
        <v>44927</v>
      </c>
      <c r="D6001" s="0" t="n">
        <v>1</v>
      </c>
      <c r="E6001" s="0" t="n">
        <v>0</v>
      </c>
      <c r="F6001" s="0" t="n">
        <v>0</v>
      </c>
      <c r="G6001" s="0" t="n">
        <v>0</v>
      </c>
      <c r="H6001" s="0" t="n">
        <v>0</v>
      </c>
      <c r="I6001" s="0" t="n">
        <v>1</v>
      </c>
      <c r="J6001" s="0" t="n">
        <v>0</v>
      </c>
      <c r="K6001" s="37" t="n">
        <f aca="false">E6001+Inputs!$B$5*F6001</f>
        <v>0</v>
      </c>
      <c r="L6001" s="37" t="n">
        <f aca="false">G6001+Inputs!$B$6*H6001</f>
        <v>0</v>
      </c>
      <c r="M6001" s="37" t="n">
        <f aca="false">I6001+Inputs!$B$7*J6001</f>
        <v>1</v>
      </c>
      <c r="N6001" s="37" t="n">
        <f aca="false">K6001+L6001+M6001</f>
        <v>1</v>
      </c>
    </row>
    <row r="6002" customFormat="false" ht="15" hidden="false" customHeight="false" outlineLevel="0" collapsed="false">
      <c r="A6002" s="0" t="s">
        <v>10</v>
      </c>
      <c r="B6002" s="0" t="s">
        <v>540</v>
      </c>
      <c r="C6002" s="15" t="n">
        <v>44958</v>
      </c>
      <c r="D6002" s="0" t="n">
        <v>1</v>
      </c>
      <c r="E6002" s="0" t="n">
        <v>0</v>
      </c>
      <c r="F6002" s="0" t="n">
        <v>0</v>
      </c>
      <c r="G6002" s="0" t="n">
        <v>0</v>
      </c>
      <c r="H6002" s="0" t="n">
        <v>0</v>
      </c>
      <c r="I6002" s="0" t="n">
        <v>2</v>
      </c>
      <c r="J6002" s="0" t="n">
        <v>0</v>
      </c>
      <c r="K6002" s="37" t="n">
        <f aca="false">E6002+Inputs!$B$5*F6002</f>
        <v>0</v>
      </c>
      <c r="L6002" s="37" t="n">
        <f aca="false">G6002+Inputs!$B$6*H6002</f>
        <v>0</v>
      </c>
      <c r="M6002" s="37" t="n">
        <f aca="false">I6002+Inputs!$B$7*J6002</f>
        <v>2</v>
      </c>
      <c r="N6002" s="37" t="n">
        <f aca="false">K6002+L6002+M6002</f>
        <v>2</v>
      </c>
    </row>
    <row r="6003" customFormat="false" ht="15" hidden="false" customHeight="false" outlineLevel="0" collapsed="false">
      <c r="A6003" s="0" t="s">
        <v>10</v>
      </c>
      <c r="B6003" s="0" t="s">
        <v>540</v>
      </c>
      <c r="C6003" s="15" t="n">
        <v>44986</v>
      </c>
      <c r="D6003" s="0" t="n">
        <v>1</v>
      </c>
      <c r="E6003" s="0" t="n">
        <v>0</v>
      </c>
      <c r="F6003" s="0" t="n">
        <v>0</v>
      </c>
      <c r="G6003" s="0" t="n">
        <v>0</v>
      </c>
      <c r="H6003" s="0" t="n">
        <v>0</v>
      </c>
      <c r="I6003" s="0" t="n">
        <v>1</v>
      </c>
      <c r="J6003" s="0" t="n">
        <v>0</v>
      </c>
      <c r="K6003" s="37" t="n">
        <f aca="false">E6003+Inputs!$B$5*F6003</f>
        <v>0</v>
      </c>
      <c r="L6003" s="37" t="n">
        <f aca="false">G6003+Inputs!$B$6*H6003</f>
        <v>0</v>
      </c>
      <c r="M6003" s="37" t="n">
        <f aca="false">I6003+Inputs!$B$7*J6003</f>
        <v>1</v>
      </c>
      <c r="N6003" s="37" t="n">
        <f aca="false">K6003+L6003+M6003</f>
        <v>1</v>
      </c>
    </row>
    <row r="6004" customFormat="false" ht="15" hidden="false" customHeight="false" outlineLevel="0" collapsed="false">
      <c r="A6004" s="0" t="s">
        <v>10</v>
      </c>
      <c r="B6004" s="0" t="s">
        <v>540</v>
      </c>
      <c r="C6004" s="15" t="n">
        <v>45017</v>
      </c>
      <c r="D6004" s="0" t="n">
        <v>1</v>
      </c>
      <c r="E6004" s="0" t="n">
        <v>0</v>
      </c>
      <c r="F6004" s="0" t="n">
        <v>0</v>
      </c>
      <c r="G6004" s="0" t="n">
        <v>0</v>
      </c>
      <c r="H6004" s="0" t="n">
        <v>0</v>
      </c>
      <c r="I6004" s="0" t="n">
        <v>1</v>
      </c>
      <c r="J6004" s="0" t="n">
        <v>0</v>
      </c>
      <c r="K6004" s="37" t="n">
        <f aca="false">E6004+Inputs!$B$5*F6004</f>
        <v>0</v>
      </c>
      <c r="L6004" s="37" t="n">
        <f aca="false">G6004+Inputs!$B$6*H6004</f>
        <v>0</v>
      </c>
      <c r="M6004" s="37" t="n">
        <f aca="false">I6004+Inputs!$B$7*J6004</f>
        <v>1</v>
      </c>
      <c r="N6004" s="37" t="n">
        <f aca="false">K6004+L6004+M6004</f>
        <v>1</v>
      </c>
    </row>
    <row r="6005" customFormat="false" ht="15" hidden="false" customHeight="false" outlineLevel="0" collapsed="false">
      <c r="A6005" s="0" t="s">
        <v>10</v>
      </c>
      <c r="B6005" s="0" t="s">
        <v>540</v>
      </c>
      <c r="C6005" s="15" t="n">
        <v>45047</v>
      </c>
      <c r="D6005" s="0" t="n">
        <v>1</v>
      </c>
      <c r="E6005" s="0" t="n">
        <v>0</v>
      </c>
      <c r="F6005" s="0" t="n">
        <v>0</v>
      </c>
      <c r="G6005" s="0" t="n">
        <v>0</v>
      </c>
      <c r="H6005" s="0" t="n">
        <v>0</v>
      </c>
      <c r="I6005" s="0" t="n">
        <v>1</v>
      </c>
      <c r="J6005" s="0" t="n">
        <v>0</v>
      </c>
      <c r="K6005" s="37" t="n">
        <f aca="false">E6005+Inputs!$B$5*F6005</f>
        <v>0</v>
      </c>
      <c r="L6005" s="37" t="n">
        <f aca="false">G6005+Inputs!$B$6*H6005</f>
        <v>0</v>
      </c>
      <c r="M6005" s="37" t="n">
        <f aca="false">I6005+Inputs!$B$7*J6005</f>
        <v>1</v>
      </c>
      <c r="N6005" s="37" t="n">
        <f aca="false">K6005+L6005+M6005</f>
        <v>1</v>
      </c>
    </row>
    <row r="6006" customFormat="false" ht="15" hidden="false" customHeight="false" outlineLevel="0" collapsed="false">
      <c r="A6006" s="0" t="s">
        <v>10</v>
      </c>
      <c r="B6006" s="0" t="s">
        <v>540</v>
      </c>
      <c r="C6006" s="15" t="n">
        <v>45078</v>
      </c>
      <c r="D6006" s="0" t="n">
        <v>1</v>
      </c>
      <c r="E6006" s="0" t="n">
        <v>0</v>
      </c>
      <c r="F6006" s="0" t="n">
        <v>0</v>
      </c>
      <c r="G6006" s="0" t="n">
        <v>0</v>
      </c>
      <c r="H6006" s="0" t="n">
        <v>0</v>
      </c>
      <c r="I6006" s="0" t="n">
        <v>1</v>
      </c>
      <c r="J6006" s="0" t="n">
        <v>0</v>
      </c>
      <c r="K6006" s="37" t="n">
        <f aca="false">E6006+Inputs!$B$5*F6006</f>
        <v>0</v>
      </c>
      <c r="L6006" s="37" t="n">
        <f aca="false">G6006+Inputs!$B$6*H6006</f>
        <v>0</v>
      </c>
      <c r="M6006" s="37" t="n">
        <f aca="false">I6006+Inputs!$B$7*J6006</f>
        <v>1</v>
      </c>
      <c r="N6006" s="37" t="n">
        <f aca="false">K6006+L6006+M6006</f>
        <v>1</v>
      </c>
    </row>
    <row r="6007" customFormat="false" ht="15" hidden="false" customHeight="false" outlineLevel="0" collapsed="false">
      <c r="A6007" s="0" t="s">
        <v>10</v>
      </c>
      <c r="B6007" s="0" t="s">
        <v>540</v>
      </c>
      <c r="C6007" s="15" t="n">
        <v>45108</v>
      </c>
      <c r="D6007" s="0" t="n">
        <v>1</v>
      </c>
      <c r="E6007" s="0" t="n">
        <v>0</v>
      </c>
      <c r="F6007" s="0" t="n">
        <v>0</v>
      </c>
      <c r="G6007" s="0" t="n">
        <v>0</v>
      </c>
      <c r="H6007" s="0" t="n">
        <v>0</v>
      </c>
      <c r="I6007" s="0" t="n">
        <v>1</v>
      </c>
      <c r="J6007" s="0" t="n">
        <v>0</v>
      </c>
      <c r="K6007" s="37" t="n">
        <f aca="false">E6007+Inputs!$B$5*F6007</f>
        <v>0</v>
      </c>
      <c r="L6007" s="37" t="n">
        <f aca="false">G6007+Inputs!$B$6*H6007</f>
        <v>0</v>
      </c>
      <c r="M6007" s="37" t="n">
        <f aca="false">I6007+Inputs!$B$7*J6007</f>
        <v>1</v>
      </c>
      <c r="N6007" s="37" t="n">
        <f aca="false">K6007+L6007+M6007</f>
        <v>1</v>
      </c>
    </row>
    <row r="6008" customFormat="false" ht="15" hidden="false" customHeight="false" outlineLevel="0" collapsed="false">
      <c r="A6008" s="0" t="s">
        <v>10</v>
      </c>
      <c r="B6008" s="0" t="s">
        <v>540</v>
      </c>
      <c r="C6008" s="15" t="n">
        <v>45139</v>
      </c>
      <c r="D6008" s="0" t="n">
        <v>1</v>
      </c>
      <c r="E6008" s="0" t="n">
        <v>0</v>
      </c>
      <c r="F6008" s="0" t="n">
        <v>0</v>
      </c>
      <c r="G6008" s="0" t="n">
        <v>0</v>
      </c>
      <c r="H6008" s="0" t="n">
        <v>0</v>
      </c>
      <c r="I6008" s="0" t="n">
        <v>1</v>
      </c>
      <c r="J6008" s="0" t="n">
        <v>0</v>
      </c>
      <c r="K6008" s="37" t="n">
        <f aca="false">E6008+Inputs!$B$5*F6008</f>
        <v>0</v>
      </c>
      <c r="L6008" s="37" t="n">
        <f aca="false">G6008+Inputs!$B$6*H6008</f>
        <v>0</v>
      </c>
      <c r="M6008" s="37" t="n">
        <f aca="false">I6008+Inputs!$B$7*J6008</f>
        <v>1</v>
      </c>
      <c r="N6008" s="37" t="n">
        <f aca="false">K6008+L6008+M6008</f>
        <v>1</v>
      </c>
    </row>
    <row r="6009" customFormat="false" ht="15" hidden="false" customHeight="false" outlineLevel="0" collapsed="false">
      <c r="A6009" s="0" t="s">
        <v>10</v>
      </c>
      <c r="B6009" s="0" t="s">
        <v>540</v>
      </c>
      <c r="C6009" s="15" t="n">
        <v>45170</v>
      </c>
      <c r="D6009" s="0" t="n">
        <v>1</v>
      </c>
      <c r="E6009" s="0" t="n">
        <v>0</v>
      </c>
      <c r="F6009" s="0" t="n">
        <v>0</v>
      </c>
      <c r="G6009" s="0" t="n">
        <v>0</v>
      </c>
      <c r="H6009" s="0" t="n">
        <v>0</v>
      </c>
      <c r="I6009" s="0" t="n">
        <v>6</v>
      </c>
      <c r="J6009" s="0" t="n">
        <v>0</v>
      </c>
      <c r="K6009" s="37" t="n">
        <f aca="false">E6009+Inputs!$B$5*F6009</f>
        <v>0</v>
      </c>
      <c r="L6009" s="37" t="n">
        <f aca="false">G6009+Inputs!$B$6*H6009</f>
        <v>0</v>
      </c>
      <c r="M6009" s="37" t="n">
        <f aca="false">I6009+Inputs!$B$7*J6009</f>
        <v>6</v>
      </c>
      <c r="N6009" s="37" t="n">
        <f aca="false">K6009+L6009+M6009</f>
        <v>6</v>
      </c>
    </row>
    <row r="6010" customFormat="false" ht="15" hidden="false" customHeight="false" outlineLevel="0" collapsed="false">
      <c r="A6010" s="0" t="s">
        <v>10</v>
      </c>
      <c r="B6010" s="0" t="s">
        <v>540</v>
      </c>
      <c r="C6010" s="15" t="n">
        <v>45200</v>
      </c>
      <c r="D6010" s="0" t="n">
        <v>1</v>
      </c>
      <c r="E6010" s="0" t="n">
        <v>0</v>
      </c>
      <c r="F6010" s="0" t="n">
        <v>0</v>
      </c>
      <c r="G6010" s="0" t="n">
        <v>0</v>
      </c>
      <c r="H6010" s="0" t="n">
        <v>0</v>
      </c>
      <c r="I6010" s="0" t="n">
        <v>2</v>
      </c>
      <c r="J6010" s="0" t="n">
        <v>0</v>
      </c>
      <c r="K6010" s="37" t="n">
        <f aca="false">E6010+Inputs!$B$5*F6010</f>
        <v>0</v>
      </c>
      <c r="L6010" s="37" t="n">
        <f aca="false">G6010+Inputs!$B$6*H6010</f>
        <v>0</v>
      </c>
      <c r="M6010" s="37" t="n">
        <f aca="false">I6010+Inputs!$B$7*J6010</f>
        <v>2</v>
      </c>
      <c r="N6010" s="37" t="n">
        <f aca="false">K6010+L6010+M6010</f>
        <v>2</v>
      </c>
    </row>
    <row r="6011" customFormat="false" ht="15" hidden="false" customHeight="false" outlineLevel="0" collapsed="false">
      <c r="A6011" s="0" t="s">
        <v>10</v>
      </c>
      <c r="B6011" s="0" t="s">
        <v>540</v>
      </c>
      <c r="C6011" s="15" t="n">
        <v>45231</v>
      </c>
      <c r="D6011" s="0" t="n">
        <v>1</v>
      </c>
      <c r="E6011" s="0" t="n">
        <v>0</v>
      </c>
      <c r="F6011" s="0" t="n">
        <v>0</v>
      </c>
      <c r="G6011" s="0" t="n">
        <v>0</v>
      </c>
      <c r="H6011" s="0" t="n">
        <v>0</v>
      </c>
      <c r="I6011" s="0" t="n">
        <v>1</v>
      </c>
      <c r="J6011" s="0" t="n">
        <v>0</v>
      </c>
      <c r="K6011" s="37" t="n">
        <f aca="false">E6011+Inputs!$B$5*F6011</f>
        <v>0</v>
      </c>
      <c r="L6011" s="37" t="n">
        <f aca="false">G6011+Inputs!$B$6*H6011</f>
        <v>0</v>
      </c>
      <c r="M6011" s="37" t="n">
        <f aca="false">I6011+Inputs!$B$7*J6011</f>
        <v>1</v>
      </c>
      <c r="N6011" s="37" t="n">
        <f aca="false">K6011+L6011+M6011</f>
        <v>1</v>
      </c>
    </row>
    <row r="6012" customFormat="false" ht="15" hidden="false" customHeight="false" outlineLevel="0" collapsed="false">
      <c r="A6012" s="0" t="s">
        <v>10</v>
      </c>
      <c r="B6012" s="0" t="s">
        <v>540</v>
      </c>
      <c r="C6012" s="15" t="n">
        <v>45261</v>
      </c>
      <c r="D6012" s="0" t="n">
        <v>1</v>
      </c>
      <c r="E6012" s="0" t="n">
        <v>0</v>
      </c>
      <c r="F6012" s="0" t="n">
        <v>0</v>
      </c>
      <c r="G6012" s="0" t="n">
        <v>0</v>
      </c>
      <c r="H6012" s="0" t="n">
        <v>0</v>
      </c>
      <c r="I6012" s="0" t="n">
        <v>1</v>
      </c>
      <c r="J6012" s="0" t="n">
        <v>0</v>
      </c>
      <c r="K6012" s="37" t="n">
        <f aca="false">E6012+Inputs!$B$5*F6012</f>
        <v>0</v>
      </c>
      <c r="L6012" s="37" t="n">
        <f aca="false">G6012+Inputs!$B$6*H6012</f>
        <v>0</v>
      </c>
      <c r="M6012" s="37" t="n">
        <f aca="false">I6012+Inputs!$B$7*J6012</f>
        <v>1</v>
      </c>
      <c r="N6012" s="37" t="n">
        <f aca="false">K6012+L6012+M6012</f>
        <v>1</v>
      </c>
    </row>
    <row r="6013" customFormat="false" ht="15" hidden="false" customHeight="false" outlineLevel="0" collapsed="false">
      <c r="A6013" s="0" t="s">
        <v>10</v>
      </c>
      <c r="B6013" s="0" t="s">
        <v>540</v>
      </c>
      <c r="C6013" s="15" t="n">
        <v>45323</v>
      </c>
      <c r="D6013" s="0" t="n">
        <v>1</v>
      </c>
      <c r="E6013" s="0" t="n">
        <v>0</v>
      </c>
      <c r="F6013" s="0" t="n">
        <v>0</v>
      </c>
      <c r="G6013" s="0" t="n">
        <v>0</v>
      </c>
      <c r="H6013" s="0" t="n">
        <v>0</v>
      </c>
      <c r="I6013" s="0" t="n">
        <v>1</v>
      </c>
      <c r="J6013" s="0" t="n">
        <v>0</v>
      </c>
      <c r="K6013" s="37" t="n">
        <f aca="false">E6013+Inputs!$B$5*F6013</f>
        <v>0</v>
      </c>
      <c r="L6013" s="37" t="n">
        <f aca="false">G6013+Inputs!$B$6*H6013</f>
        <v>0</v>
      </c>
      <c r="M6013" s="37" t="n">
        <f aca="false">I6013+Inputs!$B$7*J6013</f>
        <v>1</v>
      </c>
      <c r="N6013" s="37" t="n">
        <f aca="false">K6013+L6013+M6013</f>
        <v>1</v>
      </c>
    </row>
    <row r="6014" customFormat="false" ht="15" hidden="false" customHeight="false" outlineLevel="0" collapsed="false">
      <c r="A6014" s="0" t="s">
        <v>10</v>
      </c>
      <c r="B6014" s="0" t="s">
        <v>540</v>
      </c>
      <c r="C6014" s="15" t="n">
        <v>45352</v>
      </c>
      <c r="D6014" s="0" t="n">
        <v>1</v>
      </c>
      <c r="E6014" s="0" t="n">
        <v>0</v>
      </c>
      <c r="F6014" s="0" t="n">
        <v>0</v>
      </c>
      <c r="G6014" s="0" t="n">
        <v>0</v>
      </c>
      <c r="H6014" s="0" t="n">
        <v>0</v>
      </c>
      <c r="I6014" s="0" t="n">
        <v>1</v>
      </c>
      <c r="J6014" s="0" t="n">
        <v>0</v>
      </c>
      <c r="K6014" s="37" t="n">
        <f aca="false">E6014+Inputs!$B$5*F6014</f>
        <v>0</v>
      </c>
      <c r="L6014" s="37" t="n">
        <f aca="false">G6014+Inputs!$B$6*H6014</f>
        <v>0</v>
      </c>
      <c r="M6014" s="37" t="n">
        <f aca="false">I6014+Inputs!$B$7*J6014</f>
        <v>1</v>
      </c>
      <c r="N6014" s="37" t="n">
        <f aca="false">K6014+L6014+M6014</f>
        <v>1</v>
      </c>
    </row>
    <row r="6015" customFormat="false" ht="15" hidden="false" customHeight="false" outlineLevel="0" collapsed="false">
      <c r="A6015" s="0" t="s">
        <v>10</v>
      </c>
      <c r="B6015" s="0" t="s">
        <v>540</v>
      </c>
      <c r="C6015" s="15" t="n">
        <v>45383</v>
      </c>
      <c r="D6015" s="0" t="n">
        <v>1</v>
      </c>
      <c r="E6015" s="0" t="n">
        <v>0</v>
      </c>
      <c r="F6015" s="0" t="n">
        <v>0</v>
      </c>
      <c r="G6015" s="0" t="n">
        <v>0</v>
      </c>
      <c r="H6015" s="0" t="n">
        <v>0</v>
      </c>
      <c r="I6015" s="0" t="n">
        <v>1</v>
      </c>
      <c r="J6015" s="0" t="n">
        <v>0</v>
      </c>
      <c r="K6015" s="37" t="n">
        <f aca="false">E6015+Inputs!$B$5*F6015</f>
        <v>0</v>
      </c>
      <c r="L6015" s="37" t="n">
        <f aca="false">G6015+Inputs!$B$6*H6015</f>
        <v>0</v>
      </c>
      <c r="M6015" s="37" t="n">
        <f aca="false">I6015+Inputs!$B$7*J6015</f>
        <v>1</v>
      </c>
      <c r="N6015" s="37" t="n">
        <f aca="false">K6015+L6015+M6015</f>
        <v>1</v>
      </c>
    </row>
    <row r="6016" customFormat="false" ht="15" hidden="false" customHeight="false" outlineLevel="0" collapsed="false">
      <c r="A6016" s="0" t="s">
        <v>10</v>
      </c>
      <c r="B6016" s="0" t="s">
        <v>540</v>
      </c>
      <c r="C6016" s="15" t="n">
        <v>45444</v>
      </c>
      <c r="D6016" s="0" t="n">
        <v>1</v>
      </c>
      <c r="E6016" s="0" t="n">
        <v>0</v>
      </c>
      <c r="F6016" s="0" t="n">
        <v>0</v>
      </c>
      <c r="G6016" s="0" t="n">
        <v>0</v>
      </c>
      <c r="H6016" s="0" t="n">
        <v>0</v>
      </c>
      <c r="I6016" s="0" t="n">
        <v>1</v>
      </c>
      <c r="J6016" s="0" t="n">
        <v>0</v>
      </c>
      <c r="K6016" s="37" t="n">
        <f aca="false">E6016+Inputs!$B$5*F6016</f>
        <v>0</v>
      </c>
      <c r="L6016" s="37" t="n">
        <f aca="false">G6016+Inputs!$B$6*H6016</f>
        <v>0</v>
      </c>
      <c r="M6016" s="37" t="n">
        <f aca="false">I6016+Inputs!$B$7*J6016</f>
        <v>1</v>
      </c>
      <c r="N6016" s="37" t="n">
        <f aca="false">K6016+L6016+M6016</f>
        <v>1</v>
      </c>
    </row>
    <row r="6017" customFormat="false" ht="15" hidden="false" customHeight="false" outlineLevel="0" collapsed="false">
      <c r="A6017" s="0" t="s">
        <v>10</v>
      </c>
      <c r="B6017" s="0" t="s">
        <v>540</v>
      </c>
      <c r="C6017" s="15" t="n">
        <v>45474</v>
      </c>
      <c r="D6017" s="0" t="n">
        <v>1</v>
      </c>
      <c r="E6017" s="0" t="n">
        <v>0</v>
      </c>
      <c r="F6017" s="0" t="n">
        <v>0</v>
      </c>
      <c r="G6017" s="0" t="n">
        <v>0</v>
      </c>
      <c r="H6017" s="0" t="n">
        <v>0</v>
      </c>
      <c r="I6017" s="0" t="n">
        <v>3</v>
      </c>
      <c r="J6017" s="0" t="n">
        <v>0</v>
      </c>
      <c r="K6017" s="37" t="n">
        <f aca="false">E6017+Inputs!$B$5*F6017</f>
        <v>0</v>
      </c>
      <c r="L6017" s="37" t="n">
        <f aca="false">G6017+Inputs!$B$6*H6017</f>
        <v>0</v>
      </c>
      <c r="M6017" s="37" t="n">
        <f aca="false">I6017+Inputs!$B$7*J6017</f>
        <v>3</v>
      </c>
      <c r="N6017" s="37" t="n">
        <f aca="false">K6017+L6017+M6017</f>
        <v>3</v>
      </c>
    </row>
    <row r="6018" customFormat="false" ht="15" hidden="false" customHeight="false" outlineLevel="0" collapsed="false">
      <c r="A6018" s="0" t="s">
        <v>10</v>
      </c>
      <c r="B6018" s="0" t="s">
        <v>540</v>
      </c>
      <c r="C6018" s="15" t="n">
        <v>45505</v>
      </c>
      <c r="D6018" s="0" t="n">
        <v>1</v>
      </c>
      <c r="E6018" s="0" t="n">
        <v>0</v>
      </c>
      <c r="F6018" s="0" t="n">
        <v>0</v>
      </c>
      <c r="G6018" s="0" t="n">
        <v>0</v>
      </c>
      <c r="H6018" s="0" t="n">
        <v>0</v>
      </c>
      <c r="I6018" s="0" t="n">
        <v>1</v>
      </c>
      <c r="J6018" s="0" t="n">
        <v>0</v>
      </c>
      <c r="K6018" s="37" t="n">
        <f aca="false">E6018+Inputs!$B$5*F6018</f>
        <v>0</v>
      </c>
      <c r="L6018" s="37" t="n">
        <f aca="false">G6018+Inputs!$B$6*H6018</f>
        <v>0</v>
      </c>
      <c r="M6018" s="37" t="n">
        <f aca="false">I6018+Inputs!$B$7*J6018</f>
        <v>1</v>
      </c>
      <c r="N6018" s="37" t="n">
        <f aca="false">K6018+L6018+M6018</f>
        <v>1</v>
      </c>
    </row>
    <row r="6019" customFormat="false" ht="15" hidden="false" customHeight="false" outlineLevel="0" collapsed="false">
      <c r="A6019" s="0" t="s">
        <v>10</v>
      </c>
      <c r="B6019" s="0" t="s">
        <v>540</v>
      </c>
      <c r="C6019" s="15" t="n">
        <v>45536</v>
      </c>
      <c r="D6019" s="0" t="n">
        <v>1</v>
      </c>
      <c r="E6019" s="0" t="n">
        <v>0</v>
      </c>
      <c r="F6019" s="0" t="n">
        <v>0</v>
      </c>
      <c r="G6019" s="0" t="n">
        <v>0</v>
      </c>
      <c r="H6019" s="0" t="n">
        <v>0</v>
      </c>
      <c r="I6019" s="0" t="n">
        <v>2</v>
      </c>
      <c r="J6019" s="0" t="n">
        <v>0</v>
      </c>
      <c r="K6019" s="37" t="n">
        <f aca="false">E6019+Inputs!$B$5*F6019</f>
        <v>0</v>
      </c>
      <c r="L6019" s="37" t="n">
        <f aca="false">G6019+Inputs!$B$6*H6019</f>
        <v>0</v>
      </c>
      <c r="M6019" s="37" t="n">
        <f aca="false">I6019+Inputs!$B$7*J6019</f>
        <v>2</v>
      </c>
      <c r="N6019" s="37" t="n">
        <f aca="false">K6019+L6019+M6019</f>
        <v>2</v>
      </c>
    </row>
    <row r="6020" customFormat="false" ht="15" hidden="false" customHeight="false" outlineLevel="0" collapsed="false">
      <c r="A6020" s="0" t="s">
        <v>10</v>
      </c>
      <c r="B6020" s="0" t="s">
        <v>540</v>
      </c>
      <c r="C6020" s="15" t="n">
        <v>45566</v>
      </c>
      <c r="D6020" s="0" t="n">
        <v>1</v>
      </c>
      <c r="E6020" s="0" t="n">
        <v>0</v>
      </c>
      <c r="F6020" s="0" t="n">
        <v>0</v>
      </c>
      <c r="G6020" s="0" t="n">
        <v>0</v>
      </c>
      <c r="H6020" s="0" t="n">
        <v>0</v>
      </c>
      <c r="I6020" s="0" t="n">
        <v>1</v>
      </c>
      <c r="J6020" s="0" t="n">
        <v>0</v>
      </c>
      <c r="K6020" s="37" t="n">
        <f aca="false">E6020+Inputs!$B$5*F6020</f>
        <v>0</v>
      </c>
      <c r="L6020" s="37" t="n">
        <f aca="false">G6020+Inputs!$B$6*H6020</f>
        <v>0</v>
      </c>
      <c r="M6020" s="37" t="n">
        <f aca="false">I6020+Inputs!$B$7*J6020</f>
        <v>1</v>
      </c>
      <c r="N6020" s="37" t="n">
        <f aca="false">K6020+L6020+M6020</f>
        <v>1</v>
      </c>
    </row>
    <row r="6021" customFormat="false" ht="15" hidden="false" customHeight="false" outlineLevel="0" collapsed="false">
      <c r="A6021" s="0" t="s">
        <v>10</v>
      </c>
      <c r="B6021" s="0" t="s">
        <v>540</v>
      </c>
      <c r="C6021" s="15" t="n">
        <v>45627</v>
      </c>
      <c r="D6021" s="0" t="n">
        <v>1</v>
      </c>
      <c r="E6021" s="0" t="n">
        <v>0</v>
      </c>
      <c r="F6021" s="0" t="n">
        <v>0</v>
      </c>
      <c r="G6021" s="0" t="n">
        <v>0</v>
      </c>
      <c r="H6021" s="0" t="n">
        <v>0</v>
      </c>
      <c r="I6021" s="0" t="n">
        <v>2</v>
      </c>
      <c r="J6021" s="0" t="n">
        <v>0</v>
      </c>
      <c r="K6021" s="37" t="n">
        <f aca="false">E6021+Inputs!$B$5*F6021</f>
        <v>0</v>
      </c>
      <c r="L6021" s="37" t="n">
        <f aca="false">G6021+Inputs!$B$6*H6021</f>
        <v>0</v>
      </c>
      <c r="M6021" s="37" t="n">
        <f aca="false">I6021+Inputs!$B$7*J6021</f>
        <v>2</v>
      </c>
      <c r="N6021" s="37" t="n">
        <f aca="false">K6021+L6021+M6021</f>
        <v>2</v>
      </c>
    </row>
    <row r="6022" customFormat="false" ht="15" hidden="false" customHeight="false" outlineLevel="0" collapsed="false">
      <c r="A6022" s="0" t="s">
        <v>10</v>
      </c>
      <c r="B6022" s="0" t="s">
        <v>540</v>
      </c>
      <c r="C6022" s="15" t="n">
        <v>45689</v>
      </c>
      <c r="D6022" s="0" t="n">
        <v>1</v>
      </c>
      <c r="E6022" s="0" t="n">
        <v>0</v>
      </c>
      <c r="F6022" s="0" t="n">
        <v>0</v>
      </c>
      <c r="G6022" s="0" t="n">
        <v>0</v>
      </c>
      <c r="H6022" s="0" t="n">
        <v>0</v>
      </c>
      <c r="I6022" s="0" t="n">
        <v>1</v>
      </c>
      <c r="J6022" s="0" t="n">
        <v>0</v>
      </c>
      <c r="K6022" s="37" t="n">
        <f aca="false">E6022+Inputs!$B$5*F6022</f>
        <v>0</v>
      </c>
      <c r="L6022" s="37" t="n">
        <f aca="false">G6022+Inputs!$B$6*H6022</f>
        <v>0</v>
      </c>
      <c r="M6022" s="37" t="n">
        <f aca="false">I6022+Inputs!$B$7*J6022</f>
        <v>1</v>
      </c>
      <c r="N6022" s="37" t="n">
        <f aca="false">K6022+L6022+M6022</f>
        <v>1</v>
      </c>
    </row>
    <row r="6023" customFormat="false" ht="15" hidden="false" customHeight="false" outlineLevel="0" collapsed="false">
      <c r="A6023" s="0" t="s">
        <v>10</v>
      </c>
      <c r="B6023" s="0" t="s">
        <v>540</v>
      </c>
      <c r="C6023" s="15" t="n">
        <v>45717</v>
      </c>
      <c r="D6023" s="0" t="n">
        <v>1</v>
      </c>
      <c r="E6023" s="0" t="n">
        <v>0</v>
      </c>
      <c r="F6023" s="0" t="n">
        <v>0</v>
      </c>
      <c r="G6023" s="0" t="n">
        <v>0</v>
      </c>
      <c r="H6023" s="0" t="n">
        <v>0</v>
      </c>
      <c r="I6023" s="0" t="n">
        <v>2</v>
      </c>
      <c r="J6023" s="0" t="n">
        <v>0</v>
      </c>
      <c r="K6023" s="37" t="n">
        <f aca="false">E6023+Inputs!$B$5*F6023</f>
        <v>0</v>
      </c>
      <c r="L6023" s="37" t="n">
        <f aca="false">G6023+Inputs!$B$6*H6023</f>
        <v>0</v>
      </c>
      <c r="M6023" s="37" t="n">
        <f aca="false">I6023+Inputs!$B$7*J6023</f>
        <v>2</v>
      </c>
      <c r="N6023" s="37" t="n">
        <f aca="false">K6023+L6023+M6023</f>
        <v>2</v>
      </c>
    </row>
    <row r="6024" customFormat="false" ht="15" hidden="false" customHeight="false" outlineLevel="0" collapsed="false">
      <c r="A6024" s="0" t="s">
        <v>10</v>
      </c>
      <c r="B6024" s="0" t="s">
        <v>540</v>
      </c>
      <c r="C6024" s="15" t="n">
        <v>45748</v>
      </c>
      <c r="D6024" s="0" t="n">
        <v>1</v>
      </c>
      <c r="E6024" s="0" t="n">
        <v>0</v>
      </c>
      <c r="F6024" s="0" t="n">
        <v>0</v>
      </c>
      <c r="G6024" s="0" t="n">
        <v>0</v>
      </c>
      <c r="H6024" s="0" t="n">
        <v>0</v>
      </c>
      <c r="I6024" s="0" t="n">
        <v>2</v>
      </c>
      <c r="J6024" s="0" t="n">
        <v>0</v>
      </c>
      <c r="K6024" s="37" t="n">
        <f aca="false">E6024+Inputs!$B$5*F6024</f>
        <v>0</v>
      </c>
      <c r="L6024" s="37" t="n">
        <f aca="false">G6024+Inputs!$B$6*H6024</f>
        <v>0</v>
      </c>
      <c r="M6024" s="37" t="n">
        <f aca="false">I6024+Inputs!$B$7*J6024</f>
        <v>2</v>
      </c>
      <c r="N6024" s="37" t="n">
        <f aca="false">K6024+L6024+M6024</f>
        <v>2</v>
      </c>
    </row>
    <row r="6025" customFormat="false" ht="15" hidden="false" customHeight="false" outlineLevel="0" collapsed="false">
      <c r="A6025" s="0" t="s">
        <v>10</v>
      </c>
      <c r="B6025" s="0" t="s">
        <v>540</v>
      </c>
      <c r="C6025" s="15" t="n">
        <v>45901</v>
      </c>
      <c r="D6025" s="0" t="n">
        <v>1</v>
      </c>
      <c r="E6025" s="0" t="n">
        <v>0</v>
      </c>
      <c r="F6025" s="0" t="n">
        <v>0</v>
      </c>
      <c r="G6025" s="0" t="n">
        <v>0</v>
      </c>
      <c r="H6025" s="0" t="n">
        <v>0</v>
      </c>
      <c r="I6025" s="0" t="n">
        <v>3</v>
      </c>
      <c r="J6025" s="0" t="n">
        <v>0</v>
      </c>
      <c r="K6025" s="37" t="n">
        <f aca="false">E6025+Inputs!$B$5*F6025</f>
        <v>0</v>
      </c>
      <c r="L6025" s="37" t="n">
        <f aca="false">G6025+Inputs!$B$6*H6025</f>
        <v>0</v>
      </c>
      <c r="M6025" s="37" t="n">
        <f aca="false">I6025+Inputs!$B$7*J6025</f>
        <v>3</v>
      </c>
      <c r="N6025" s="37" t="n">
        <f aca="false">K6025+L6025+M6025</f>
        <v>3</v>
      </c>
    </row>
    <row r="6026" customFormat="false" ht="15" hidden="false" customHeight="false" outlineLevel="0" collapsed="false">
      <c r="A6026" s="0" t="s">
        <v>10</v>
      </c>
      <c r="B6026" s="0" t="s">
        <v>540</v>
      </c>
      <c r="C6026" s="15" t="n">
        <v>45931</v>
      </c>
      <c r="D6026" s="0" t="n">
        <v>1</v>
      </c>
      <c r="E6026" s="0" t="n">
        <v>0</v>
      </c>
      <c r="F6026" s="0" t="n">
        <v>0</v>
      </c>
      <c r="G6026" s="0" t="n">
        <v>0</v>
      </c>
      <c r="H6026" s="0" t="n">
        <v>0</v>
      </c>
      <c r="I6026" s="0" t="n">
        <v>1</v>
      </c>
      <c r="J6026" s="0" t="n">
        <v>0</v>
      </c>
      <c r="K6026" s="37" t="n">
        <f aca="false">E6026+Inputs!$B$5*F6026</f>
        <v>0</v>
      </c>
      <c r="L6026" s="37" t="n">
        <f aca="false">G6026+Inputs!$B$6*H6026</f>
        <v>0</v>
      </c>
      <c r="M6026" s="37" t="n">
        <f aca="false">I6026+Inputs!$B$7*J6026</f>
        <v>1</v>
      </c>
      <c r="N6026" s="37" t="n">
        <f aca="false">K6026+L6026+M6026</f>
        <v>1</v>
      </c>
    </row>
    <row r="6027" customFormat="false" ht="15" hidden="false" customHeight="false" outlineLevel="0" collapsed="false">
      <c r="A6027" s="0" t="s">
        <v>10</v>
      </c>
      <c r="B6027" s="0" t="s">
        <v>540</v>
      </c>
      <c r="C6027" s="15" t="n">
        <v>45962</v>
      </c>
      <c r="D6027" s="0" t="n">
        <v>1</v>
      </c>
      <c r="E6027" s="0" t="n">
        <v>0</v>
      </c>
      <c r="F6027" s="0" t="n">
        <v>0</v>
      </c>
      <c r="G6027" s="0" t="n">
        <v>0</v>
      </c>
      <c r="H6027" s="0" t="n">
        <v>0</v>
      </c>
      <c r="I6027" s="0" t="n">
        <v>1</v>
      </c>
      <c r="J6027" s="0" t="n">
        <v>0</v>
      </c>
      <c r="K6027" s="37" t="n">
        <f aca="false">E6027+Inputs!$B$5*F6027</f>
        <v>0</v>
      </c>
      <c r="L6027" s="37" t="n">
        <f aca="false">G6027+Inputs!$B$6*H6027</f>
        <v>0</v>
      </c>
      <c r="M6027" s="37" t="n">
        <f aca="false">I6027+Inputs!$B$7*J6027</f>
        <v>1</v>
      </c>
      <c r="N6027" s="37" t="n">
        <f aca="false">K6027+L6027+M6027</f>
        <v>1</v>
      </c>
    </row>
    <row r="6028" customFormat="false" ht="15" hidden="false" customHeight="false" outlineLevel="0" collapsed="false">
      <c r="A6028" s="0" t="s">
        <v>10</v>
      </c>
      <c r="B6028" s="0" t="s">
        <v>540</v>
      </c>
      <c r="C6028" s="15" t="n">
        <v>45992</v>
      </c>
      <c r="D6028" s="0" t="n">
        <v>1</v>
      </c>
      <c r="E6028" s="0" t="n">
        <v>0</v>
      </c>
      <c r="F6028" s="0" t="n">
        <v>0</v>
      </c>
      <c r="G6028" s="0" t="n">
        <v>0</v>
      </c>
      <c r="H6028" s="0" t="n">
        <v>0</v>
      </c>
      <c r="I6028" s="0" t="n">
        <v>2</v>
      </c>
      <c r="J6028" s="0" t="n">
        <v>0</v>
      </c>
      <c r="K6028" s="37" t="n">
        <f aca="false">E6028+Inputs!$B$5*F6028</f>
        <v>0</v>
      </c>
      <c r="L6028" s="37" t="n">
        <f aca="false">G6028+Inputs!$B$6*H6028</f>
        <v>0</v>
      </c>
      <c r="M6028" s="37" t="n">
        <f aca="false">I6028+Inputs!$B$7*J6028</f>
        <v>2</v>
      </c>
      <c r="N6028" s="37" t="n">
        <f aca="false">K6028+L6028+M6028</f>
        <v>2</v>
      </c>
    </row>
    <row r="6029" customFormat="false" ht="15" hidden="false" customHeight="false" outlineLevel="0" collapsed="false">
      <c r="A6029" s="0" t="s">
        <v>10</v>
      </c>
      <c r="B6029" s="0" t="s">
        <v>540</v>
      </c>
      <c r="C6029" s="15" t="n">
        <v>46143</v>
      </c>
      <c r="D6029" s="0" t="n">
        <v>1</v>
      </c>
      <c r="E6029" s="0" t="n">
        <v>0</v>
      </c>
      <c r="F6029" s="0" t="n">
        <v>0</v>
      </c>
      <c r="G6029" s="0" t="n">
        <v>0</v>
      </c>
      <c r="H6029" s="0" t="n">
        <v>0</v>
      </c>
      <c r="I6029" s="0" t="n">
        <v>1</v>
      </c>
      <c r="J6029" s="0" t="n">
        <v>0</v>
      </c>
      <c r="K6029" s="37" t="n">
        <f aca="false">E6029+Inputs!$B$5*F6029</f>
        <v>0</v>
      </c>
      <c r="L6029" s="37" t="n">
        <f aca="false">G6029+Inputs!$B$6*H6029</f>
        <v>0</v>
      </c>
      <c r="M6029" s="37" t="n">
        <f aca="false">I6029+Inputs!$B$7*J6029</f>
        <v>1</v>
      </c>
      <c r="N6029" s="37" t="n">
        <f aca="false">K6029+L6029+M6029</f>
        <v>1</v>
      </c>
    </row>
    <row r="6030" customFormat="false" ht="15" hidden="false" customHeight="false" outlineLevel="0" collapsed="false">
      <c r="A6030" s="0" t="s">
        <v>10</v>
      </c>
      <c r="B6030" s="0" t="s">
        <v>540</v>
      </c>
      <c r="C6030" s="15" t="n">
        <v>46174</v>
      </c>
      <c r="D6030" s="0" t="n">
        <v>1</v>
      </c>
      <c r="E6030" s="0" t="n">
        <v>0</v>
      </c>
      <c r="F6030" s="0" t="n">
        <v>0</v>
      </c>
      <c r="G6030" s="0" t="n">
        <v>0</v>
      </c>
      <c r="H6030" s="0" t="n">
        <v>0</v>
      </c>
      <c r="I6030" s="0" t="n">
        <v>1</v>
      </c>
      <c r="J6030" s="0" t="n">
        <v>0</v>
      </c>
      <c r="K6030" s="37" t="n">
        <f aca="false">E6030+Inputs!$B$5*F6030</f>
        <v>0</v>
      </c>
      <c r="L6030" s="37" t="n">
        <f aca="false">G6030+Inputs!$B$6*H6030</f>
        <v>0</v>
      </c>
      <c r="M6030" s="37" t="n">
        <f aca="false">I6030+Inputs!$B$7*J6030</f>
        <v>1</v>
      </c>
      <c r="N6030" s="37" t="n">
        <f aca="false">K6030+L6030+M6030</f>
        <v>1</v>
      </c>
    </row>
    <row r="6031" customFormat="false" ht="15" hidden="false" customHeight="false" outlineLevel="0" collapsed="false">
      <c r="A6031" s="0" t="s">
        <v>10</v>
      </c>
      <c r="B6031" s="0" t="s">
        <v>540</v>
      </c>
      <c r="C6031" s="15" t="n">
        <v>46204</v>
      </c>
      <c r="D6031" s="0" t="n">
        <v>1</v>
      </c>
      <c r="E6031" s="0" t="n">
        <v>0</v>
      </c>
      <c r="F6031" s="0" t="n">
        <v>0</v>
      </c>
      <c r="G6031" s="0" t="n">
        <v>0</v>
      </c>
      <c r="H6031" s="0" t="n">
        <v>0</v>
      </c>
      <c r="I6031" s="0" t="n">
        <v>2</v>
      </c>
      <c r="J6031" s="0" t="n">
        <v>0</v>
      </c>
      <c r="K6031" s="37" t="n">
        <f aca="false">E6031+Inputs!$B$5*F6031</f>
        <v>0</v>
      </c>
      <c r="L6031" s="37" t="n">
        <f aca="false">G6031+Inputs!$B$6*H6031</f>
        <v>0</v>
      </c>
      <c r="M6031" s="37" t="n">
        <f aca="false">I6031+Inputs!$B$7*J6031</f>
        <v>2</v>
      </c>
      <c r="N6031" s="37" t="n">
        <f aca="false">K6031+L6031+M6031</f>
        <v>2</v>
      </c>
    </row>
    <row r="6032" customFormat="false" ht="15" hidden="false" customHeight="false" outlineLevel="0" collapsed="false">
      <c r="A6032" s="0" t="s">
        <v>10</v>
      </c>
      <c r="B6032" s="0" t="s">
        <v>483</v>
      </c>
      <c r="C6032" s="15" t="n">
        <v>44927</v>
      </c>
      <c r="D6032" s="0" t="n">
        <v>1</v>
      </c>
      <c r="E6032" s="0" t="n">
        <v>1</v>
      </c>
      <c r="F6032" s="0" t="n">
        <v>0</v>
      </c>
      <c r="G6032" s="0" t="n">
        <v>0</v>
      </c>
      <c r="H6032" s="0" t="n">
        <v>0</v>
      </c>
      <c r="I6032" s="0" t="n">
        <v>36</v>
      </c>
      <c r="J6032" s="0" t="n">
        <v>0</v>
      </c>
      <c r="K6032" s="37" t="n">
        <f aca="false">E6032+Inputs!$B$5*F6032</f>
        <v>1</v>
      </c>
      <c r="L6032" s="37" t="n">
        <f aca="false">G6032+Inputs!$B$6*H6032</f>
        <v>0</v>
      </c>
      <c r="M6032" s="37" t="n">
        <f aca="false">I6032+Inputs!$B$7*J6032</f>
        <v>36</v>
      </c>
      <c r="N6032" s="37" t="n">
        <f aca="false">K6032+L6032+M6032</f>
        <v>37</v>
      </c>
    </row>
    <row r="6033" customFormat="false" ht="15" hidden="false" customHeight="false" outlineLevel="0" collapsed="false">
      <c r="A6033" s="0" t="s">
        <v>10</v>
      </c>
      <c r="B6033" s="0" t="s">
        <v>483</v>
      </c>
      <c r="C6033" s="15" t="n">
        <v>44958</v>
      </c>
      <c r="D6033" s="0" t="n">
        <v>1</v>
      </c>
      <c r="E6033" s="0" t="n">
        <v>1</v>
      </c>
      <c r="F6033" s="0" t="n">
        <v>0</v>
      </c>
      <c r="G6033" s="0" t="n">
        <v>0</v>
      </c>
      <c r="H6033" s="0" t="n">
        <v>0</v>
      </c>
      <c r="I6033" s="0" t="n">
        <v>29</v>
      </c>
      <c r="J6033" s="0" t="n">
        <v>0</v>
      </c>
      <c r="K6033" s="37" t="n">
        <f aca="false">E6033+Inputs!$B$5*F6033</f>
        <v>1</v>
      </c>
      <c r="L6033" s="37" t="n">
        <f aca="false">G6033+Inputs!$B$6*H6033</f>
        <v>0</v>
      </c>
      <c r="M6033" s="37" t="n">
        <f aca="false">I6033+Inputs!$B$7*J6033</f>
        <v>29</v>
      </c>
      <c r="N6033" s="37" t="n">
        <f aca="false">K6033+L6033+M6033</f>
        <v>30</v>
      </c>
    </row>
    <row r="6034" customFormat="false" ht="15" hidden="false" customHeight="false" outlineLevel="0" collapsed="false">
      <c r="A6034" s="0" t="s">
        <v>10</v>
      </c>
      <c r="B6034" s="0" t="s">
        <v>483</v>
      </c>
      <c r="C6034" s="15" t="n">
        <v>44986</v>
      </c>
      <c r="D6034" s="0" t="n">
        <v>1</v>
      </c>
      <c r="E6034" s="0" t="n">
        <v>2</v>
      </c>
      <c r="F6034" s="0" t="n">
        <v>0</v>
      </c>
      <c r="G6034" s="0" t="n">
        <v>0</v>
      </c>
      <c r="H6034" s="0" t="n">
        <v>0</v>
      </c>
      <c r="I6034" s="0" t="n">
        <v>41</v>
      </c>
      <c r="J6034" s="0" t="n">
        <v>0</v>
      </c>
      <c r="K6034" s="37" t="n">
        <f aca="false">E6034+Inputs!$B$5*F6034</f>
        <v>2</v>
      </c>
      <c r="L6034" s="37" t="n">
        <f aca="false">G6034+Inputs!$B$6*H6034</f>
        <v>0</v>
      </c>
      <c r="M6034" s="37" t="n">
        <f aca="false">I6034+Inputs!$B$7*J6034</f>
        <v>41</v>
      </c>
      <c r="N6034" s="37" t="n">
        <f aca="false">K6034+L6034+M6034</f>
        <v>43</v>
      </c>
    </row>
    <row r="6035" customFormat="false" ht="15" hidden="false" customHeight="false" outlineLevel="0" collapsed="false">
      <c r="A6035" s="0" t="s">
        <v>10</v>
      </c>
      <c r="B6035" s="0" t="s">
        <v>483</v>
      </c>
      <c r="C6035" s="15" t="n">
        <v>45017</v>
      </c>
      <c r="D6035" s="0" t="n">
        <v>1</v>
      </c>
      <c r="E6035" s="0" t="n">
        <v>0</v>
      </c>
      <c r="F6035" s="0" t="n">
        <v>0</v>
      </c>
      <c r="G6035" s="0" t="n">
        <v>0</v>
      </c>
      <c r="H6035" s="0" t="n">
        <v>0</v>
      </c>
      <c r="I6035" s="0" t="n">
        <v>36</v>
      </c>
      <c r="J6035" s="0" t="n">
        <v>0</v>
      </c>
      <c r="K6035" s="37" t="n">
        <f aca="false">E6035+Inputs!$B$5*F6035</f>
        <v>0</v>
      </c>
      <c r="L6035" s="37" t="n">
        <f aca="false">G6035+Inputs!$B$6*H6035</f>
        <v>0</v>
      </c>
      <c r="M6035" s="37" t="n">
        <f aca="false">I6035+Inputs!$B$7*J6035</f>
        <v>36</v>
      </c>
      <c r="N6035" s="37" t="n">
        <f aca="false">K6035+L6035+M6035</f>
        <v>36</v>
      </c>
    </row>
    <row r="6036" customFormat="false" ht="15" hidden="false" customHeight="false" outlineLevel="0" collapsed="false">
      <c r="A6036" s="0" t="s">
        <v>10</v>
      </c>
      <c r="B6036" s="0" t="s">
        <v>483</v>
      </c>
      <c r="C6036" s="15" t="n">
        <v>45047</v>
      </c>
      <c r="D6036" s="0" t="n">
        <v>1</v>
      </c>
      <c r="E6036" s="0" t="n">
        <v>0</v>
      </c>
      <c r="F6036" s="0" t="n">
        <v>0</v>
      </c>
      <c r="G6036" s="0" t="n">
        <v>0</v>
      </c>
      <c r="H6036" s="0" t="n">
        <v>0</v>
      </c>
      <c r="I6036" s="0" t="n">
        <v>50</v>
      </c>
      <c r="J6036" s="0" t="n">
        <v>0</v>
      </c>
      <c r="K6036" s="37" t="n">
        <f aca="false">E6036+Inputs!$B$5*F6036</f>
        <v>0</v>
      </c>
      <c r="L6036" s="37" t="n">
        <f aca="false">G6036+Inputs!$B$6*H6036</f>
        <v>0</v>
      </c>
      <c r="M6036" s="37" t="n">
        <f aca="false">I6036+Inputs!$B$7*J6036</f>
        <v>50</v>
      </c>
      <c r="N6036" s="37" t="n">
        <f aca="false">K6036+L6036+M6036</f>
        <v>50</v>
      </c>
    </row>
    <row r="6037" customFormat="false" ht="15" hidden="false" customHeight="false" outlineLevel="0" collapsed="false">
      <c r="A6037" s="0" t="s">
        <v>10</v>
      </c>
      <c r="B6037" s="0" t="s">
        <v>483</v>
      </c>
      <c r="C6037" s="15" t="n">
        <v>45078</v>
      </c>
      <c r="D6037" s="0" t="n">
        <v>1</v>
      </c>
      <c r="E6037" s="0" t="n">
        <v>0</v>
      </c>
      <c r="F6037" s="0" t="n">
        <v>0</v>
      </c>
      <c r="G6037" s="0" t="n">
        <v>0</v>
      </c>
      <c r="H6037" s="0" t="n">
        <v>0</v>
      </c>
      <c r="I6037" s="0" t="n">
        <v>34</v>
      </c>
      <c r="J6037" s="0" t="n">
        <v>0</v>
      </c>
      <c r="K6037" s="37" t="n">
        <f aca="false">E6037+Inputs!$B$5*F6037</f>
        <v>0</v>
      </c>
      <c r="L6037" s="37" t="n">
        <f aca="false">G6037+Inputs!$B$6*H6037</f>
        <v>0</v>
      </c>
      <c r="M6037" s="37" t="n">
        <f aca="false">I6037+Inputs!$B$7*J6037</f>
        <v>34</v>
      </c>
      <c r="N6037" s="37" t="n">
        <f aca="false">K6037+L6037+M6037</f>
        <v>34</v>
      </c>
    </row>
    <row r="6038" customFormat="false" ht="15" hidden="false" customHeight="false" outlineLevel="0" collapsed="false">
      <c r="A6038" s="0" t="s">
        <v>10</v>
      </c>
      <c r="B6038" s="0" t="s">
        <v>483</v>
      </c>
      <c r="C6038" s="15" t="n">
        <v>45108</v>
      </c>
      <c r="D6038" s="0" t="n">
        <v>1</v>
      </c>
      <c r="E6038" s="0" t="n">
        <v>1</v>
      </c>
      <c r="F6038" s="0" t="n">
        <v>0</v>
      </c>
      <c r="G6038" s="0" t="n">
        <v>0</v>
      </c>
      <c r="H6038" s="0" t="n">
        <v>0</v>
      </c>
      <c r="I6038" s="0" t="n">
        <v>44</v>
      </c>
      <c r="J6038" s="0" t="n">
        <v>0</v>
      </c>
      <c r="K6038" s="37" t="n">
        <f aca="false">E6038+Inputs!$B$5*F6038</f>
        <v>1</v>
      </c>
      <c r="L6038" s="37" t="n">
        <f aca="false">G6038+Inputs!$B$6*H6038</f>
        <v>0</v>
      </c>
      <c r="M6038" s="37" t="n">
        <f aca="false">I6038+Inputs!$B$7*J6038</f>
        <v>44</v>
      </c>
      <c r="N6038" s="37" t="n">
        <f aca="false">K6038+L6038+M6038</f>
        <v>45</v>
      </c>
    </row>
    <row r="6039" customFormat="false" ht="15" hidden="false" customHeight="false" outlineLevel="0" collapsed="false">
      <c r="A6039" s="0" t="s">
        <v>10</v>
      </c>
      <c r="B6039" s="0" t="s">
        <v>483</v>
      </c>
      <c r="C6039" s="15" t="n">
        <v>45139</v>
      </c>
      <c r="D6039" s="0" t="n">
        <v>1</v>
      </c>
      <c r="E6039" s="0" t="n">
        <v>0</v>
      </c>
      <c r="F6039" s="0" t="n">
        <v>0</v>
      </c>
      <c r="G6039" s="0" t="n">
        <v>0</v>
      </c>
      <c r="H6039" s="0" t="n">
        <v>0</v>
      </c>
      <c r="I6039" s="0" t="n">
        <v>37</v>
      </c>
      <c r="J6039" s="0" t="n">
        <v>0</v>
      </c>
      <c r="K6039" s="37" t="n">
        <f aca="false">E6039+Inputs!$B$5*F6039</f>
        <v>0</v>
      </c>
      <c r="L6039" s="37" t="n">
        <f aca="false">G6039+Inputs!$B$6*H6039</f>
        <v>0</v>
      </c>
      <c r="M6039" s="37" t="n">
        <f aca="false">I6039+Inputs!$B$7*J6039</f>
        <v>37</v>
      </c>
      <c r="N6039" s="37" t="n">
        <f aca="false">K6039+L6039+M6039</f>
        <v>37</v>
      </c>
    </row>
    <row r="6040" customFormat="false" ht="15" hidden="false" customHeight="false" outlineLevel="0" collapsed="false">
      <c r="A6040" s="0" t="s">
        <v>10</v>
      </c>
      <c r="B6040" s="0" t="s">
        <v>483</v>
      </c>
      <c r="C6040" s="15" t="n">
        <v>45170</v>
      </c>
      <c r="D6040" s="0" t="n">
        <v>1</v>
      </c>
      <c r="E6040" s="0" t="n">
        <v>1</v>
      </c>
      <c r="F6040" s="0" t="n">
        <v>0</v>
      </c>
      <c r="G6040" s="0" t="n">
        <v>0</v>
      </c>
      <c r="H6040" s="0" t="n">
        <v>0</v>
      </c>
      <c r="I6040" s="0" t="n">
        <v>29</v>
      </c>
      <c r="J6040" s="0" t="n">
        <v>0</v>
      </c>
      <c r="K6040" s="37" t="n">
        <f aca="false">E6040+Inputs!$B$5*F6040</f>
        <v>1</v>
      </c>
      <c r="L6040" s="37" t="n">
        <f aca="false">G6040+Inputs!$B$6*H6040</f>
        <v>0</v>
      </c>
      <c r="M6040" s="37" t="n">
        <f aca="false">I6040+Inputs!$B$7*J6040</f>
        <v>29</v>
      </c>
      <c r="N6040" s="37" t="n">
        <f aca="false">K6040+L6040+M6040</f>
        <v>30</v>
      </c>
    </row>
    <row r="6041" customFormat="false" ht="15" hidden="false" customHeight="false" outlineLevel="0" collapsed="false">
      <c r="A6041" s="0" t="s">
        <v>10</v>
      </c>
      <c r="B6041" s="0" t="s">
        <v>483</v>
      </c>
      <c r="C6041" s="15" t="n">
        <v>45200</v>
      </c>
      <c r="D6041" s="0" t="n">
        <v>1</v>
      </c>
      <c r="E6041" s="0" t="n">
        <v>1</v>
      </c>
      <c r="F6041" s="0" t="n">
        <v>0</v>
      </c>
      <c r="G6041" s="0" t="n">
        <v>0</v>
      </c>
      <c r="H6041" s="0" t="n">
        <v>0</v>
      </c>
      <c r="I6041" s="0" t="n">
        <v>40</v>
      </c>
      <c r="J6041" s="0" t="n">
        <v>0</v>
      </c>
      <c r="K6041" s="37" t="n">
        <f aca="false">E6041+Inputs!$B$5*F6041</f>
        <v>1</v>
      </c>
      <c r="L6041" s="37" t="n">
        <f aca="false">G6041+Inputs!$B$6*H6041</f>
        <v>0</v>
      </c>
      <c r="M6041" s="37" t="n">
        <f aca="false">I6041+Inputs!$B$7*J6041</f>
        <v>40</v>
      </c>
      <c r="N6041" s="37" t="n">
        <f aca="false">K6041+L6041+M6041</f>
        <v>41</v>
      </c>
    </row>
    <row r="6042" customFormat="false" ht="15" hidden="false" customHeight="false" outlineLevel="0" collapsed="false">
      <c r="A6042" s="0" t="s">
        <v>10</v>
      </c>
      <c r="B6042" s="0" t="s">
        <v>483</v>
      </c>
      <c r="C6042" s="15" t="n">
        <v>45231</v>
      </c>
      <c r="D6042" s="0" t="n">
        <v>1</v>
      </c>
      <c r="E6042" s="0" t="n">
        <v>4</v>
      </c>
      <c r="F6042" s="0" t="n">
        <v>0</v>
      </c>
      <c r="G6042" s="0" t="n">
        <v>0</v>
      </c>
      <c r="H6042" s="0" t="n">
        <v>0</v>
      </c>
      <c r="I6042" s="0" t="n">
        <v>46</v>
      </c>
      <c r="J6042" s="0" t="n">
        <v>0</v>
      </c>
      <c r="K6042" s="37" t="n">
        <f aca="false">E6042+Inputs!$B$5*F6042</f>
        <v>4</v>
      </c>
      <c r="L6042" s="37" t="n">
        <f aca="false">G6042+Inputs!$B$6*H6042</f>
        <v>0</v>
      </c>
      <c r="M6042" s="37" t="n">
        <f aca="false">I6042+Inputs!$B$7*J6042</f>
        <v>46</v>
      </c>
      <c r="N6042" s="37" t="n">
        <f aca="false">K6042+L6042+M6042</f>
        <v>50</v>
      </c>
    </row>
    <row r="6043" customFormat="false" ht="15" hidden="false" customHeight="false" outlineLevel="0" collapsed="false">
      <c r="A6043" s="0" t="s">
        <v>10</v>
      </c>
      <c r="B6043" s="0" t="s">
        <v>483</v>
      </c>
      <c r="C6043" s="15" t="n">
        <v>45261</v>
      </c>
      <c r="D6043" s="0" t="n">
        <v>1</v>
      </c>
      <c r="E6043" s="0" t="n">
        <v>2</v>
      </c>
      <c r="F6043" s="0" t="n">
        <v>0</v>
      </c>
      <c r="G6043" s="0" t="n">
        <v>0</v>
      </c>
      <c r="H6043" s="0" t="n">
        <v>0</v>
      </c>
      <c r="I6043" s="0" t="n">
        <v>45</v>
      </c>
      <c r="J6043" s="0" t="n">
        <v>0</v>
      </c>
      <c r="K6043" s="37" t="n">
        <f aca="false">E6043+Inputs!$B$5*F6043</f>
        <v>2</v>
      </c>
      <c r="L6043" s="37" t="n">
        <f aca="false">G6043+Inputs!$B$6*H6043</f>
        <v>0</v>
      </c>
      <c r="M6043" s="37" t="n">
        <f aca="false">I6043+Inputs!$B$7*J6043</f>
        <v>45</v>
      </c>
      <c r="N6043" s="37" t="n">
        <f aca="false">K6043+L6043+M6043</f>
        <v>47</v>
      </c>
    </row>
    <row r="6044" customFormat="false" ht="15" hidden="false" customHeight="false" outlineLevel="0" collapsed="false">
      <c r="A6044" s="0" t="s">
        <v>10</v>
      </c>
      <c r="B6044" s="0" t="s">
        <v>483</v>
      </c>
      <c r="C6044" s="15" t="n">
        <v>45292</v>
      </c>
      <c r="D6044" s="0" t="n">
        <v>1</v>
      </c>
      <c r="E6044" s="0" t="n">
        <v>1</v>
      </c>
      <c r="F6044" s="0" t="n">
        <v>0</v>
      </c>
      <c r="G6044" s="0" t="n">
        <v>0</v>
      </c>
      <c r="H6044" s="0" t="n">
        <v>0</v>
      </c>
      <c r="I6044" s="0" t="n">
        <v>39</v>
      </c>
      <c r="J6044" s="0" t="n">
        <v>0</v>
      </c>
      <c r="K6044" s="37" t="n">
        <f aca="false">E6044+Inputs!$B$5*F6044</f>
        <v>1</v>
      </c>
      <c r="L6044" s="37" t="n">
        <f aca="false">G6044+Inputs!$B$6*H6044</f>
        <v>0</v>
      </c>
      <c r="M6044" s="37" t="n">
        <f aca="false">I6044+Inputs!$B$7*J6044</f>
        <v>39</v>
      </c>
      <c r="N6044" s="37" t="n">
        <f aca="false">K6044+L6044+M6044</f>
        <v>40</v>
      </c>
    </row>
    <row r="6045" customFormat="false" ht="15" hidden="false" customHeight="false" outlineLevel="0" collapsed="false">
      <c r="A6045" s="0" t="s">
        <v>10</v>
      </c>
      <c r="B6045" s="0" t="s">
        <v>483</v>
      </c>
      <c r="C6045" s="15" t="n">
        <v>45323</v>
      </c>
      <c r="D6045" s="0" t="n">
        <v>1</v>
      </c>
      <c r="E6045" s="0" t="n">
        <v>2</v>
      </c>
      <c r="F6045" s="0" t="n">
        <v>0</v>
      </c>
      <c r="G6045" s="0" t="n">
        <v>0</v>
      </c>
      <c r="H6045" s="0" t="n">
        <v>0</v>
      </c>
      <c r="I6045" s="0" t="n">
        <v>46</v>
      </c>
      <c r="J6045" s="0" t="n">
        <v>0</v>
      </c>
      <c r="K6045" s="37" t="n">
        <f aca="false">E6045+Inputs!$B$5*F6045</f>
        <v>2</v>
      </c>
      <c r="L6045" s="37" t="n">
        <f aca="false">G6045+Inputs!$B$6*H6045</f>
        <v>0</v>
      </c>
      <c r="M6045" s="37" t="n">
        <f aca="false">I6045+Inputs!$B$7*J6045</f>
        <v>46</v>
      </c>
      <c r="N6045" s="37" t="n">
        <f aca="false">K6045+L6045+M6045</f>
        <v>48</v>
      </c>
    </row>
    <row r="6046" customFormat="false" ht="15" hidden="false" customHeight="false" outlineLevel="0" collapsed="false">
      <c r="A6046" s="0" t="s">
        <v>10</v>
      </c>
      <c r="B6046" s="0" t="s">
        <v>483</v>
      </c>
      <c r="C6046" s="15" t="n">
        <v>45352</v>
      </c>
      <c r="D6046" s="0" t="n">
        <v>1</v>
      </c>
      <c r="E6046" s="0" t="n">
        <v>1</v>
      </c>
      <c r="F6046" s="0" t="n">
        <v>0</v>
      </c>
      <c r="G6046" s="0" t="n">
        <v>0</v>
      </c>
      <c r="H6046" s="0" t="n">
        <v>0</v>
      </c>
      <c r="I6046" s="0" t="n">
        <v>38</v>
      </c>
      <c r="J6046" s="0" t="n">
        <v>0</v>
      </c>
      <c r="K6046" s="37" t="n">
        <f aca="false">E6046+Inputs!$B$5*F6046</f>
        <v>1</v>
      </c>
      <c r="L6046" s="37" t="n">
        <f aca="false">G6046+Inputs!$B$6*H6046</f>
        <v>0</v>
      </c>
      <c r="M6046" s="37" t="n">
        <f aca="false">I6046+Inputs!$B$7*J6046</f>
        <v>38</v>
      </c>
      <c r="N6046" s="37" t="n">
        <f aca="false">K6046+L6046+M6046</f>
        <v>39</v>
      </c>
    </row>
    <row r="6047" customFormat="false" ht="15" hidden="false" customHeight="false" outlineLevel="0" collapsed="false">
      <c r="A6047" s="0" t="s">
        <v>10</v>
      </c>
      <c r="B6047" s="0" t="s">
        <v>483</v>
      </c>
      <c r="C6047" s="15" t="n">
        <v>45383</v>
      </c>
      <c r="D6047" s="0" t="n">
        <v>1</v>
      </c>
      <c r="E6047" s="0" t="n">
        <v>2</v>
      </c>
      <c r="F6047" s="0" t="n">
        <v>0</v>
      </c>
      <c r="G6047" s="0" t="n">
        <v>0</v>
      </c>
      <c r="H6047" s="0" t="n">
        <v>0</v>
      </c>
      <c r="I6047" s="0" t="n">
        <v>41</v>
      </c>
      <c r="J6047" s="0" t="n">
        <v>0</v>
      </c>
      <c r="K6047" s="37" t="n">
        <f aca="false">E6047+Inputs!$B$5*F6047</f>
        <v>2</v>
      </c>
      <c r="L6047" s="37" t="n">
        <f aca="false">G6047+Inputs!$B$6*H6047</f>
        <v>0</v>
      </c>
      <c r="M6047" s="37" t="n">
        <f aca="false">I6047+Inputs!$B$7*J6047</f>
        <v>41</v>
      </c>
      <c r="N6047" s="37" t="n">
        <f aca="false">K6047+L6047+M6047</f>
        <v>43</v>
      </c>
    </row>
    <row r="6048" customFormat="false" ht="15" hidden="false" customHeight="false" outlineLevel="0" collapsed="false">
      <c r="A6048" s="0" t="s">
        <v>10</v>
      </c>
      <c r="B6048" s="0" t="s">
        <v>483</v>
      </c>
      <c r="C6048" s="15" t="n">
        <v>45413</v>
      </c>
      <c r="D6048" s="0" t="n">
        <v>1</v>
      </c>
      <c r="E6048" s="0" t="n">
        <v>3</v>
      </c>
      <c r="F6048" s="0" t="n">
        <v>0</v>
      </c>
      <c r="G6048" s="0" t="n">
        <v>0</v>
      </c>
      <c r="H6048" s="0" t="n">
        <v>0</v>
      </c>
      <c r="I6048" s="0" t="n">
        <v>50</v>
      </c>
      <c r="J6048" s="0" t="n">
        <v>0</v>
      </c>
      <c r="K6048" s="37" t="n">
        <f aca="false">E6048+Inputs!$B$5*F6048</f>
        <v>3</v>
      </c>
      <c r="L6048" s="37" t="n">
        <f aca="false">G6048+Inputs!$B$6*H6048</f>
        <v>0</v>
      </c>
      <c r="M6048" s="37" t="n">
        <f aca="false">I6048+Inputs!$B$7*J6048</f>
        <v>50</v>
      </c>
      <c r="N6048" s="37" t="n">
        <f aca="false">K6048+L6048+M6048</f>
        <v>53</v>
      </c>
    </row>
    <row r="6049" customFormat="false" ht="15" hidden="false" customHeight="false" outlineLevel="0" collapsed="false">
      <c r="A6049" s="0" t="s">
        <v>10</v>
      </c>
      <c r="B6049" s="0" t="s">
        <v>483</v>
      </c>
      <c r="C6049" s="15" t="n">
        <v>45444</v>
      </c>
      <c r="D6049" s="0" t="n">
        <v>1</v>
      </c>
      <c r="E6049" s="0" t="n">
        <v>0</v>
      </c>
      <c r="F6049" s="0" t="n">
        <v>0</v>
      </c>
      <c r="G6049" s="0" t="n">
        <v>0</v>
      </c>
      <c r="H6049" s="0" t="n">
        <v>0</v>
      </c>
      <c r="I6049" s="0" t="n">
        <v>57</v>
      </c>
      <c r="J6049" s="0" t="n">
        <v>0</v>
      </c>
      <c r="K6049" s="37" t="n">
        <f aca="false">E6049+Inputs!$B$5*F6049</f>
        <v>0</v>
      </c>
      <c r="L6049" s="37" t="n">
        <f aca="false">G6049+Inputs!$B$6*H6049</f>
        <v>0</v>
      </c>
      <c r="M6049" s="37" t="n">
        <f aca="false">I6049+Inputs!$B$7*J6049</f>
        <v>57</v>
      </c>
      <c r="N6049" s="37" t="n">
        <f aca="false">K6049+L6049+M6049</f>
        <v>57</v>
      </c>
    </row>
    <row r="6050" customFormat="false" ht="15" hidden="false" customHeight="false" outlineLevel="0" collapsed="false">
      <c r="A6050" s="0" t="s">
        <v>10</v>
      </c>
      <c r="B6050" s="0" t="s">
        <v>483</v>
      </c>
      <c r="C6050" s="15" t="n">
        <v>45474</v>
      </c>
      <c r="D6050" s="0" t="n">
        <v>1</v>
      </c>
      <c r="E6050" s="0" t="n">
        <v>0</v>
      </c>
      <c r="F6050" s="0" t="n">
        <v>0</v>
      </c>
      <c r="G6050" s="0" t="n">
        <v>0</v>
      </c>
      <c r="H6050" s="0" t="n">
        <v>0</v>
      </c>
      <c r="I6050" s="0" t="n">
        <v>42</v>
      </c>
      <c r="J6050" s="0" t="n">
        <v>0</v>
      </c>
      <c r="K6050" s="37" t="n">
        <f aca="false">E6050+Inputs!$B$5*F6050</f>
        <v>0</v>
      </c>
      <c r="L6050" s="37" t="n">
        <f aca="false">G6050+Inputs!$B$6*H6050</f>
        <v>0</v>
      </c>
      <c r="M6050" s="37" t="n">
        <f aca="false">I6050+Inputs!$B$7*J6050</f>
        <v>42</v>
      </c>
      <c r="N6050" s="37" t="n">
        <f aca="false">K6050+L6050+M6050</f>
        <v>42</v>
      </c>
    </row>
    <row r="6051" customFormat="false" ht="15" hidden="false" customHeight="false" outlineLevel="0" collapsed="false">
      <c r="A6051" s="0" t="s">
        <v>10</v>
      </c>
      <c r="B6051" s="0" t="s">
        <v>483</v>
      </c>
      <c r="C6051" s="15" t="n">
        <v>45505</v>
      </c>
      <c r="D6051" s="0" t="n">
        <v>1</v>
      </c>
      <c r="E6051" s="0" t="n">
        <v>0</v>
      </c>
      <c r="F6051" s="0" t="n">
        <v>0</v>
      </c>
      <c r="G6051" s="0" t="n">
        <v>0</v>
      </c>
      <c r="H6051" s="0" t="n">
        <v>0</v>
      </c>
      <c r="I6051" s="0" t="n">
        <v>41</v>
      </c>
      <c r="J6051" s="0" t="n">
        <v>0</v>
      </c>
      <c r="K6051" s="37" t="n">
        <f aca="false">E6051+Inputs!$B$5*F6051</f>
        <v>0</v>
      </c>
      <c r="L6051" s="37" t="n">
        <f aca="false">G6051+Inputs!$B$6*H6051</f>
        <v>0</v>
      </c>
      <c r="M6051" s="37" t="n">
        <f aca="false">I6051+Inputs!$B$7*J6051</f>
        <v>41</v>
      </c>
      <c r="N6051" s="37" t="n">
        <f aca="false">K6051+L6051+M6051</f>
        <v>41</v>
      </c>
    </row>
    <row r="6052" customFormat="false" ht="15" hidden="false" customHeight="false" outlineLevel="0" collapsed="false">
      <c r="A6052" s="0" t="s">
        <v>10</v>
      </c>
      <c r="B6052" s="0" t="s">
        <v>483</v>
      </c>
      <c r="C6052" s="15" t="n">
        <v>45536</v>
      </c>
      <c r="D6052" s="0" t="n">
        <v>1</v>
      </c>
      <c r="E6052" s="0" t="n">
        <v>1</v>
      </c>
      <c r="F6052" s="0" t="n">
        <v>0</v>
      </c>
      <c r="G6052" s="0" t="n">
        <v>0</v>
      </c>
      <c r="H6052" s="0" t="n">
        <v>0</v>
      </c>
      <c r="I6052" s="0" t="n">
        <v>49</v>
      </c>
      <c r="J6052" s="0" t="n">
        <v>0</v>
      </c>
      <c r="K6052" s="37" t="n">
        <f aca="false">E6052+Inputs!$B$5*F6052</f>
        <v>1</v>
      </c>
      <c r="L6052" s="37" t="n">
        <f aca="false">G6052+Inputs!$B$6*H6052</f>
        <v>0</v>
      </c>
      <c r="M6052" s="37" t="n">
        <f aca="false">I6052+Inputs!$B$7*J6052</f>
        <v>49</v>
      </c>
      <c r="N6052" s="37" t="n">
        <f aca="false">K6052+L6052+M6052</f>
        <v>50</v>
      </c>
    </row>
    <row r="6053" customFormat="false" ht="15" hidden="false" customHeight="false" outlineLevel="0" collapsed="false">
      <c r="A6053" s="0" t="s">
        <v>10</v>
      </c>
      <c r="B6053" s="0" t="s">
        <v>483</v>
      </c>
      <c r="C6053" s="15" t="n">
        <v>45566</v>
      </c>
      <c r="D6053" s="0" t="n">
        <v>1</v>
      </c>
      <c r="E6053" s="0" t="n">
        <v>2</v>
      </c>
      <c r="F6053" s="0" t="n">
        <v>0</v>
      </c>
      <c r="G6053" s="0" t="n">
        <v>0</v>
      </c>
      <c r="H6053" s="0" t="n">
        <v>0</v>
      </c>
      <c r="I6053" s="0" t="n">
        <v>41</v>
      </c>
      <c r="J6053" s="0" t="n">
        <v>0</v>
      </c>
      <c r="K6053" s="37" t="n">
        <f aca="false">E6053+Inputs!$B$5*F6053</f>
        <v>2</v>
      </c>
      <c r="L6053" s="37" t="n">
        <f aca="false">G6053+Inputs!$B$6*H6053</f>
        <v>0</v>
      </c>
      <c r="M6053" s="37" t="n">
        <f aca="false">I6053+Inputs!$B$7*J6053</f>
        <v>41</v>
      </c>
      <c r="N6053" s="37" t="n">
        <f aca="false">K6053+L6053+M6053</f>
        <v>43</v>
      </c>
    </row>
    <row r="6054" customFormat="false" ht="15" hidden="false" customHeight="false" outlineLevel="0" collapsed="false">
      <c r="A6054" s="0" t="s">
        <v>10</v>
      </c>
      <c r="B6054" s="0" t="s">
        <v>483</v>
      </c>
      <c r="C6054" s="15" t="n">
        <v>45597</v>
      </c>
      <c r="D6054" s="0" t="n">
        <v>1</v>
      </c>
      <c r="E6054" s="0" t="n">
        <v>0</v>
      </c>
      <c r="F6054" s="0" t="n">
        <v>0</v>
      </c>
      <c r="G6054" s="0" t="n">
        <v>0</v>
      </c>
      <c r="H6054" s="0" t="n">
        <v>0</v>
      </c>
      <c r="I6054" s="0" t="n">
        <v>36</v>
      </c>
      <c r="J6054" s="0" t="n">
        <v>0</v>
      </c>
      <c r="K6054" s="37" t="n">
        <f aca="false">E6054+Inputs!$B$5*F6054</f>
        <v>0</v>
      </c>
      <c r="L6054" s="37" t="n">
        <f aca="false">G6054+Inputs!$B$6*H6054</f>
        <v>0</v>
      </c>
      <c r="M6054" s="37" t="n">
        <f aca="false">I6054+Inputs!$B$7*J6054</f>
        <v>36</v>
      </c>
      <c r="N6054" s="37" t="n">
        <f aca="false">K6054+L6054+M6054</f>
        <v>36</v>
      </c>
    </row>
    <row r="6055" customFormat="false" ht="15" hidden="false" customHeight="false" outlineLevel="0" collapsed="false">
      <c r="A6055" s="0" t="s">
        <v>10</v>
      </c>
      <c r="B6055" s="0" t="s">
        <v>483</v>
      </c>
      <c r="C6055" s="15" t="n">
        <v>45627</v>
      </c>
      <c r="D6055" s="0" t="n">
        <v>1</v>
      </c>
      <c r="E6055" s="0" t="n">
        <v>3</v>
      </c>
      <c r="F6055" s="0" t="n">
        <v>0</v>
      </c>
      <c r="G6055" s="0" t="n">
        <v>0</v>
      </c>
      <c r="H6055" s="0" t="n">
        <v>0</v>
      </c>
      <c r="I6055" s="0" t="n">
        <v>48</v>
      </c>
      <c r="J6055" s="0" t="n">
        <v>0</v>
      </c>
      <c r="K6055" s="37" t="n">
        <f aca="false">E6055+Inputs!$B$5*F6055</f>
        <v>3</v>
      </c>
      <c r="L6055" s="37" t="n">
        <f aca="false">G6055+Inputs!$B$6*H6055</f>
        <v>0</v>
      </c>
      <c r="M6055" s="37" t="n">
        <f aca="false">I6055+Inputs!$B$7*J6055</f>
        <v>48</v>
      </c>
      <c r="N6055" s="37" t="n">
        <f aca="false">K6055+L6055+M6055</f>
        <v>51</v>
      </c>
    </row>
    <row r="6056" customFormat="false" ht="15" hidden="false" customHeight="false" outlineLevel="0" collapsed="false">
      <c r="A6056" s="0" t="s">
        <v>10</v>
      </c>
      <c r="B6056" s="0" t="s">
        <v>483</v>
      </c>
      <c r="C6056" s="15" t="n">
        <v>45658</v>
      </c>
      <c r="D6056" s="0" t="n">
        <v>1</v>
      </c>
      <c r="E6056" s="0" t="n">
        <v>0</v>
      </c>
      <c r="F6056" s="0" t="n">
        <v>0</v>
      </c>
      <c r="G6056" s="0" t="n">
        <v>0</v>
      </c>
      <c r="H6056" s="0" t="n">
        <v>0</v>
      </c>
      <c r="I6056" s="0" t="n">
        <v>41</v>
      </c>
      <c r="J6056" s="0" t="n">
        <v>0</v>
      </c>
      <c r="K6056" s="37" t="n">
        <f aca="false">E6056+Inputs!$B$5*F6056</f>
        <v>0</v>
      </c>
      <c r="L6056" s="37" t="n">
        <f aca="false">G6056+Inputs!$B$6*H6056</f>
        <v>0</v>
      </c>
      <c r="M6056" s="37" t="n">
        <f aca="false">I6056+Inputs!$B$7*J6056</f>
        <v>41</v>
      </c>
      <c r="N6056" s="37" t="n">
        <f aca="false">K6056+L6056+M6056</f>
        <v>41</v>
      </c>
    </row>
    <row r="6057" customFormat="false" ht="15" hidden="false" customHeight="false" outlineLevel="0" collapsed="false">
      <c r="A6057" s="0" t="s">
        <v>10</v>
      </c>
      <c r="B6057" s="0" t="s">
        <v>483</v>
      </c>
      <c r="C6057" s="15" t="n">
        <v>45689</v>
      </c>
      <c r="D6057" s="0" t="n">
        <v>1</v>
      </c>
      <c r="E6057" s="0" t="n">
        <v>1</v>
      </c>
      <c r="F6057" s="0" t="n">
        <v>0</v>
      </c>
      <c r="G6057" s="0" t="n">
        <v>0</v>
      </c>
      <c r="H6057" s="0" t="n">
        <v>0</v>
      </c>
      <c r="I6057" s="0" t="n">
        <v>35</v>
      </c>
      <c r="J6057" s="0" t="n">
        <v>0</v>
      </c>
      <c r="K6057" s="37" t="n">
        <f aca="false">E6057+Inputs!$B$5*F6057</f>
        <v>1</v>
      </c>
      <c r="L6057" s="37" t="n">
        <f aca="false">G6057+Inputs!$B$6*H6057</f>
        <v>0</v>
      </c>
      <c r="M6057" s="37" t="n">
        <f aca="false">I6057+Inputs!$B$7*J6057</f>
        <v>35</v>
      </c>
      <c r="N6057" s="37" t="n">
        <f aca="false">K6057+L6057+M6057</f>
        <v>36</v>
      </c>
    </row>
    <row r="6058" customFormat="false" ht="15" hidden="false" customHeight="false" outlineLevel="0" collapsed="false">
      <c r="A6058" s="0" t="s">
        <v>10</v>
      </c>
      <c r="B6058" s="0" t="s">
        <v>483</v>
      </c>
      <c r="C6058" s="15" t="n">
        <v>45717</v>
      </c>
      <c r="D6058" s="0" t="n">
        <v>1</v>
      </c>
      <c r="E6058" s="0" t="n">
        <v>1</v>
      </c>
      <c r="F6058" s="0" t="n">
        <v>0</v>
      </c>
      <c r="G6058" s="0" t="n">
        <v>0</v>
      </c>
      <c r="H6058" s="0" t="n">
        <v>0</v>
      </c>
      <c r="I6058" s="0" t="n">
        <v>34</v>
      </c>
      <c r="J6058" s="0" t="n">
        <v>0</v>
      </c>
      <c r="K6058" s="37" t="n">
        <f aca="false">E6058+Inputs!$B$5*F6058</f>
        <v>1</v>
      </c>
      <c r="L6058" s="37" t="n">
        <f aca="false">G6058+Inputs!$B$6*H6058</f>
        <v>0</v>
      </c>
      <c r="M6058" s="37" t="n">
        <f aca="false">I6058+Inputs!$B$7*J6058</f>
        <v>34</v>
      </c>
      <c r="N6058" s="37" t="n">
        <f aca="false">K6058+L6058+M6058</f>
        <v>35</v>
      </c>
    </row>
    <row r="6059" customFormat="false" ht="15" hidden="false" customHeight="false" outlineLevel="0" collapsed="false">
      <c r="A6059" s="0" t="s">
        <v>10</v>
      </c>
      <c r="B6059" s="0" t="s">
        <v>483</v>
      </c>
      <c r="C6059" s="15" t="n">
        <v>45748</v>
      </c>
      <c r="D6059" s="0" t="n">
        <v>1</v>
      </c>
      <c r="E6059" s="0" t="n">
        <v>1</v>
      </c>
      <c r="F6059" s="0" t="n">
        <v>0</v>
      </c>
      <c r="G6059" s="0" t="n">
        <v>0</v>
      </c>
      <c r="H6059" s="0" t="n">
        <v>0</v>
      </c>
      <c r="I6059" s="0" t="n">
        <v>37</v>
      </c>
      <c r="J6059" s="0" t="n">
        <v>0</v>
      </c>
      <c r="K6059" s="37" t="n">
        <f aca="false">E6059+Inputs!$B$5*F6059</f>
        <v>1</v>
      </c>
      <c r="L6059" s="37" t="n">
        <f aca="false">G6059+Inputs!$B$6*H6059</f>
        <v>0</v>
      </c>
      <c r="M6059" s="37" t="n">
        <f aca="false">I6059+Inputs!$B$7*J6059</f>
        <v>37</v>
      </c>
      <c r="N6059" s="37" t="n">
        <f aca="false">K6059+L6059+M6059</f>
        <v>38</v>
      </c>
    </row>
    <row r="6060" customFormat="false" ht="15" hidden="false" customHeight="false" outlineLevel="0" collapsed="false">
      <c r="A6060" s="0" t="s">
        <v>10</v>
      </c>
      <c r="B6060" s="0" t="s">
        <v>483</v>
      </c>
      <c r="C6060" s="15" t="n">
        <v>45778</v>
      </c>
      <c r="D6060" s="0" t="n">
        <v>1</v>
      </c>
      <c r="E6060" s="0" t="n">
        <v>4</v>
      </c>
      <c r="F6060" s="0" t="n">
        <v>0</v>
      </c>
      <c r="G6060" s="0" t="n">
        <v>0</v>
      </c>
      <c r="H6060" s="0" t="n">
        <v>0</v>
      </c>
      <c r="I6060" s="0" t="n">
        <v>47</v>
      </c>
      <c r="J6060" s="0" t="n">
        <v>0</v>
      </c>
      <c r="K6060" s="37" t="n">
        <f aca="false">E6060+Inputs!$B$5*F6060</f>
        <v>4</v>
      </c>
      <c r="L6060" s="37" t="n">
        <f aca="false">G6060+Inputs!$B$6*H6060</f>
        <v>0</v>
      </c>
      <c r="M6060" s="37" t="n">
        <f aca="false">I6060+Inputs!$B$7*J6060</f>
        <v>47</v>
      </c>
      <c r="N6060" s="37" t="n">
        <f aca="false">K6060+L6060+M6060</f>
        <v>51</v>
      </c>
    </row>
    <row r="6061" customFormat="false" ht="15" hidden="false" customHeight="false" outlineLevel="0" collapsed="false">
      <c r="A6061" s="0" t="s">
        <v>10</v>
      </c>
      <c r="B6061" s="0" t="s">
        <v>483</v>
      </c>
      <c r="C6061" s="15" t="n">
        <v>45809</v>
      </c>
      <c r="D6061" s="0" t="n">
        <v>1</v>
      </c>
      <c r="E6061" s="0" t="n">
        <v>1</v>
      </c>
      <c r="F6061" s="0" t="n">
        <v>0</v>
      </c>
      <c r="G6061" s="0" t="n">
        <v>0</v>
      </c>
      <c r="H6061" s="0" t="n">
        <v>0</v>
      </c>
      <c r="I6061" s="0" t="n">
        <v>51</v>
      </c>
      <c r="J6061" s="0" t="n">
        <v>0</v>
      </c>
      <c r="K6061" s="37" t="n">
        <f aca="false">E6061+Inputs!$B$5*F6061</f>
        <v>1</v>
      </c>
      <c r="L6061" s="37" t="n">
        <f aca="false">G6061+Inputs!$B$6*H6061</f>
        <v>0</v>
      </c>
      <c r="M6061" s="37" t="n">
        <f aca="false">I6061+Inputs!$B$7*J6061</f>
        <v>51</v>
      </c>
      <c r="N6061" s="37" t="n">
        <f aca="false">K6061+L6061+M6061</f>
        <v>52</v>
      </c>
    </row>
    <row r="6062" customFormat="false" ht="15" hidden="false" customHeight="false" outlineLevel="0" collapsed="false">
      <c r="A6062" s="0" t="s">
        <v>10</v>
      </c>
      <c r="B6062" s="0" t="s">
        <v>483</v>
      </c>
      <c r="C6062" s="15" t="n">
        <v>45839</v>
      </c>
      <c r="D6062" s="0" t="n">
        <v>1</v>
      </c>
      <c r="E6062" s="0" t="n">
        <v>1</v>
      </c>
      <c r="F6062" s="0" t="n">
        <v>0</v>
      </c>
      <c r="G6062" s="0" t="n">
        <v>0</v>
      </c>
      <c r="H6062" s="0" t="n">
        <v>0</v>
      </c>
      <c r="I6062" s="0" t="n">
        <v>31</v>
      </c>
      <c r="J6062" s="0" t="n">
        <v>0</v>
      </c>
      <c r="K6062" s="37" t="n">
        <f aca="false">E6062+Inputs!$B$5*F6062</f>
        <v>1</v>
      </c>
      <c r="L6062" s="37" t="n">
        <f aca="false">G6062+Inputs!$B$6*H6062</f>
        <v>0</v>
      </c>
      <c r="M6062" s="37" t="n">
        <f aca="false">I6062+Inputs!$B$7*J6062</f>
        <v>31</v>
      </c>
      <c r="N6062" s="37" t="n">
        <f aca="false">K6062+L6062+M6062</f>
        <v>32</v>
      </c>
    </row>
    <row r="6063" customFormat="false" ht="15" hidden="false" customHeight="false" outlineLevel="0" collapsed="false">
      <c r="A6063" s="0" t="s">
        <v>10</v>
      </c>
      <c r="B6063" s="0" t="s">
        <v>483</v>
      </c>
      <c r="C6063" s="15" t="n">
        <v>45870</v>
      </c>
      <c r="D6063" s="0" t="n">
        <v>1</v>
      </c>
      <c r="E6063" s="0" t="n">
        <v>0</v>
      </c>
      <c r="F6063" s="0" t="n">
        <v>0</v>
      </c>
      <c r="G6063" s="0" t="n">
        <v>0</v>
      </c>
      <c r="H6063" s="0" t="n">
        <v>0</v>
      </c>
      <c r="I6063" s="0" t="n">
        <v>43</v>
      </c>
      <c r="J6063" s="0" t="n">
        <v>0</v>
      </c>
      <c r="K6063" s="37" t="n">
        <f aca="false">E6063+Inputs!$B$5*F6063</f>
        <v>0</v>
      </c>
      <c r="L6063" s="37" t="n">
        <f aca="false">G6063+Inputs!$B$6*H6063</f>
        <v>0</v>
      </c>
      <c r="M6063" s="37" t="n">
        <f aca="false">I6063+Inputs!$B$7*J6063</f>
        <v>43</v>
      </c>
      <c r="N6063" s="37" t="n">
        <f aca="false">K6063+L6063+M6063</f>
        <v>43</v>
      </c>
    </row>
    <row r="6064" customFormat="false" ht="15" hidden="false" customHeight="false" outlineLevel="0" collapsed="false">
      <c r="A6064" s="0" t="s">
        <v>10</v>
      </c>
      <c r="B6064" s="0" t="s">
        <v>483</v>
      </c>
      <c r="C6064" s="15" t="n">
        <v>45901</v>
      </c>
      <c r="D6064" s="0" t="n">
        <v>1</v>
      </c>
      <c r="E6064" s="0" t="n">
        <v>1</v>
      </c>
      <c r="F6064" s="0" t="n">
        <v>0</v>
      </c>
      <c r="G6064" s="0" t="n">
        <v>0</v>
      </c>
      <c r="H6064" s="0" t="n">
        <v>0</v>
      </c>
      <c r="I6064" s="0" t="n">
        <v>33</v>
      </c>
      <c r="J6064" s="0" t="n">
        <v>0</v>
      </c>
      <c r="K6064" s="37" t="n">
        <f aca="false">E6064+Inputs!$B$5*F6064</f>
        <v>1</v>
      </c>
      <c r="L6064" s="37" t="n">
        <f aca="false">G6064+Inputs!$B$6*H6064</f>
        <v>0</v>
      </c>
      <c r="M6064" s="37" t="n">
        <f aca="false">I6064+Inputs!$B$7*J6064</f>
        <v>33</v>
      </c>
      <c r="N6064" s="37" t="n">
        <f aca="false">K6064+L6064+M6064</f>
        <v>34</v>
      </c>
    </row>
    <row r="6065" customFormat="false" ht="15" hidden="false" customHeight="false" outlineLevel="0" collapsed="false">
      <c r="A6065" s="0" t="s">
        <v>10</v>
      </c>
      <c r="B6065" s="0" t="s">
        <v>483</v>
      </c>
      <c r="C6065" s="15" t="n">
        <v>45931</v>
      </c>
      <c r="D6065" s="0" t="n">
        <v>1</v>
      </c>
      <c r="E6065" s="0" t="n">
        <v>1</v>
      </c>
      <c r="F6065" s="0" t="n">
        <v>0</v>
      </c>
      <c r="G6065" s="0" t="n">
        <v>0</v>
      </c>
      <c r="H6065" s="0" t="n">
        <v>0</v>
      </c>
      <c r="I6065" s="0" t="n">
        <v>45</v>
      </c>
      <c r="J6065" s="0" t="n">
        <v>0</v>
      </c>
      <c r="K6065" s="37" t="n">
        <f aca="false">E6065+Inputs!$B$5*F6065</f>
        <v>1</v>
      </c>
      <c r="L6065" s="37" t="n">
        <f aca="false">G6065+Inputs!$B$6*H6065</f>
        <v>0</v>
      </c>
      <c r="M6065" s="37" t="n">
        <f aca="false">I6065+Inputs!$B$7*J6065</f>
        <v>45</v>
      </c>
      <c r="N6065" s="37" t="n">
        <f aca="false">K6065+L6065+M6065</f>
        <v>46</v>
      </c>
    </row>
    <row r="6066" customFormat="false" ht="15" hidden="false" customHeight="false" outlineLevel="0" collapsed="false">
      <c r="A6066" s="0" t="s">
        <v>10</v>
      </c>
      <c r="B6066" s="0" t="s">
        <v>483</v>
      </c>
      <c r="C6066" s="15" t="n">
        <v>45962</v>
      </c>
      <c r="D6066" s="0" t="n">
        <v>1</v>
      </c>
      <c r="E6066" s="0" t="n">
        <v>2</v>
      </c>
      <c r="F6066" s="0" t="n">
        <v>0</v>
      </c>
      <c r="G6066" s="0" t="n">
        <v>0</v>
      </c>
      <c r="H6066" s="0" t="n">
        <v>0</v>
      </c>
      <c r="I6066" s="0" t="n">
        <v>51</v>
      </c>
      <c r="J6066" s="0" t="n">
        <v>0</v>
      </c>
      <c r="K6066" s="37" t="n">
        <f aca="false">E6066+Inputs!$B$5*F6066</f>
        <v>2</v>
      </c>
      <c r="L6066" s="37" t="n">
        <f aca="false">G6066+Inputs!$B$6*H6066</f>
        <v>0</v>
      </c>
      <c r="M6066" s="37" t="n">
        <f aca="false">I6066+Inputs!$B$7*J6066</f>
        <v>51</v>
      </c>
      <c r="N6066" s="37" t="n">
        <f aca="false">K6066+L6066+M6066</f>
        <v>53</v>
      </c>
    </row>
    <row r="6067" customFormat="false" ht="15" hidden="false" customHeight="false" outlineLevel="0" collapsed="false">
      <c r="A6067" s="0" t="s">
        <v>10</v>
      </c>
      <c r="B6067" s="0" t="s">
        <v>483</v>
      </c>
      <c r="C6067" s="15" t="n">
        <v>45992</v>
      </c>
      <c r="D6067" s="0" t="n">
        <v>1</v>
      </c>
      <c r="E6067" s="0" t="n">
        <v>1</v>
      </c>
      <c r="F6067" s="0" t="n">
        <v>0</v>
      </c>
      <c r="G6067" s="0" t="n">
        <v>0</v>
      </c>
      <c r="H6067" s="0" t="n">
        <v>0</v>
      </c>
      <c r="I6067" s="0" t="n">
        <v>37</v>
      </c>
      <c r="J6067" s="0" t="n">
        <v>0</v>
      </c>
      <c r="K6067" s="37" t="n">
        <f aca="false">E6067+Inputs!$B$5*F6067</f>
        <v>1</v>
      </c>
      <c r="L6067" s="37" t="n">
        <f aca="false">G6067+Inputs!$B$6*H6067</f>
        <v>0</v>
      </c>
      <c r="M6067" s="37" t="n">
        <f aca="false">I6067+Inputs!$B$7*J6067</f>
        <v>37</v>
      </c>
      <c r="N6067" s="37" t="n">
        <f aca="false">K6067+L6067+M6067</f>
        <v>38</v>
      </c>
    </row>
    <row r="6068" customFormat="false" ht="15" hidden="false" customHeight="false" outlineLevel="0" collapsed="false">
      <c r="A6068" s="0" t="s">
        <v>10</v>
      </c>
      <c r="B6068" s="0" t="s">
        <v>483</v>
      </c>
      <c r="C6068" s="15" t="n">
        <v>46023</v>
      </c>
      <c r="D6068" s="0" t="n">
        <v>1</v>
      </c>
      <c r="E6068" s="0" t="n">
        <v>1</v>
      </c>
      <c r="F6068" s="0" t="n">
        <v>0</v>
      </c>
      <c r="G6068" s="0" t="n">
        <v>0</v>
      </c>
      <c r="H6068" s="0" t="n">
        <v>0</v>
      </c>
      <c r="I6068" s="0" t="n">
        <v>48</v>
      </c>
      <c r="J6068" s="0" t="n">
        <v>0</v>
      </c>
      <c r="K6068" s="37" t="n">
        <f aca="false">E6068+Inputs!$B$5*F6068</f>
        <v>1</v>
      </c>
      <c r="L6068" s="37" t="n">
        <f aca="false">G6068+Inputs!$B$6*H6068</f>
        <v>0</v>
      </c>
      <c r="M6068" s="37" t="n">
        <f aca="false">I6068+Inputs!$B$7*J6068</f>
        <v>48</v>
      </c>
      <c r="N6068" s="37" t="n">
        <f aca="false">K6068+L6068+M6068</f>
        <v>49</v>
      </c>
    </row>
    <row r="6069" customFormat="false" ht="15" hidden="false" customHeight="false" outlineLevel="0" collapsed="false">
      <c r="A6069" s="0" t="s">
        <v>10</v>
      </c>
      <c r="B6069" s="0" t="s">
        <v>483</v>
      </c>
      <c r="C6069" s="15" t="n">
        <v>46054</v>
      </c>
      <c r="D6069" s="0" t="n">
        <v>1</v>
      </c>
      <c r="E6069" s="0" t="n">
        <v>1</v>
      </c>
      <c r="F6069" s="0" t="n">
        <v>0</v>
      </c>
      <c r="G6069" s="0" t="n">
        <v>0</v>
      </c>
      <c r="H6069" s="0" t="n">
        <v>0</v>
      </c>
      <c r="I6069" s="0" t="n">
        <v>32</v>
      </c>
      <c r="J6069" s="0" t="n">
        <v>0</v>
      </c>
      <c r="K6069" s="37" t="n">
        <f aca="false">E6069+Inputs!$B$5*F6069</f>
        <v>1</v>
      </c>
      <c r="L6069" s="37" t="n">
        <f aca="false">G6069+Inputs!$B$6*H6069</f>
        <v>0</v>
      </c>
      <c r="M6069" s="37" t="n">
        <f aca="false">I6069+Inputs!$B$7*J6069</f>
        <v>32</v>
      </c>
      <c r="N6069" s="37" t="n">
        <f aca="false">K6069+L6069+M6069</f>
        <v>33</v>
      </c>
    </row>
    <row r="6070" customFormat="false" ht="15" hidden="false" customHeight="false" outlineLevel="0" collapsed="false">
      <c r="A6070" s="0" t="s">
        <v>10</v>
      </c>
      <c r="B6070" s="0" t="s">
        <v>483</v>
      </c>
      <c r="C6070" s="15" t="n">
        <v>46082</v>
      </c>
      <c r="D6070" s="0" t="n">
        <v>1</v>
      </c>
      <c r="E6070" s="0" t="n">
        <v>1</v>
      </c>
      <c r="F6070" s="0" t="n">
        <v>0</v>
      </c>
      <c r="G6070" s="0" t="n">
        <v>0</v>
      </c>
      <c r="H6070" s="0" t="n">
        <v>0</v>
      </c>
      <c r="I6070" s="0" t="n">
        <v>39</v>
      </c>
      <c r="J6070" s="0" t="n">
        <v>0</v>
      </c>
      <c r="K6070" s="37" t="n">
        <f aca="false">E6070+Inputs!$B$5*F6070</f>
        <v>1</v>
      </c>
      <c r="L6070" s="37" t="n">
        <f aca="false">G6070+Inputs!$B$6*H6070</f>
        <v>0</v>
      </c>
      <c r="M6070" s="37" t="n">
        <f aca="false">I6070+Inputs!$B$7*J6070</f>
        <v>39</v>
      </c>
      <c r="N6070" s="37" t="n">
        <f aca="false">K6070+L6070+M6070</f>
        <v>40</v>
      </c>
    </row>
    <row r="6071" customFormat="false" ht="15" hidden="false" customHeight="false" outlineLevel="0" collapsed="false">
      <c r="A6071" s="0" t="s">
        <v>10</v>
      </c>
      <c r="B6071" s="0" t="s">
        <v>483</v>
      </c>
      <c r="C6071" s="15" t="n">
        <v>46113</v>
      </c>
      <c r="D6071" s="0" t="n">
        <v>1</v>
      </c>
      <c r="E6071" s="0" t="n">
        <v>1</v>
      </c>
      <c r="F6071" s="0" t="n">
        <v>0</v>
      </c>
      <c r="G6071" s="0" t="n">
        <v>0</v>
      </c>
      <c r="H6071" s="0" t="n">
        <v>0</v>
      </c>
      <c r="I6071" s="0" t="n">
        <v>34</v>
      </c>
      <c r="J6071" s="0" t="n">
        <v>0</v>
      </c>
      <c r="K6071" s="37" t="n">
        <f aca="false">E6071+Inputs!$B$5*F6071</f>
        <v>1</v>
      </c>
      <c r="L6071" s="37" t="n">
        <f aca="false">G6071+Inputs!$B$6*H6071</f>
        <v>0</v>
      </c>
      <c r="M6071" s="37" t="n">
        <f aca="false">I6071+Inputs!$B$7*J6071</f>
        <v>34</v>
      </c>
      <c r="N6071" s="37" t="n">
        <f aca="false">K6071+L6071+M6071</f>
        <v>35</v>
      </c>
    </row>
    <row r="6072" customFormat="false" ht="15" hidden="false" customHeight="false" outlineLevel="0" collapsed="false">
      <c r="A6072" s="0" t="s">
        <v>10</v>
      </c>
      <c r="B6072" s="0" t="s">
        <v>483</v>
      </c>
      <c r="C6072" s="15" t="n">
        <v>46143</v>
      </c>
      <c r="D6072" s="0" t="n">
        <v>1</v>
      </c>
      <c r="E6072" s="0" t="n">
        <v>10</v>
      </c>
      <c r="F6072" s="0" t="n">
        <v>0</v>
      </c>
      <c r="G6072" s="0" t="n">
        <v>0</v>
      </c>
      <c r="H6072" s="0" t="n">
        <v>0</v>
      </c>
      <c r="I6072" s="0" t="n">
        <v>39</v>
      </c>
      <c r="J6072" s="0" t="n">
        <v>0</v>
      </c>
      <c r="K6072" s="37" t="n">
        <f aca="false">E6072+Inputs!$B$5*F6072</f>
        <v>10</v>
      </c>
      <c r="L6072" s="37" t="n">
        <f aca="false">G6072+Inputs!$B$6*H6072</f>
        <v>0</v>
      </c>
      <c r="M6072" s="37" t="n">
        <f aca="false">I6072+Inputs!$B$7*J6072</f>
        <v>39</v>
      </c>
      <c r="N6072" s="37" t="n">
        <f aca="false">K6072+L6072+M6072</f>
        <v>49</v>
      </c>
    </row>
    <row r="6073" customFormat="false" ht="15" hidden="false" customHeight="false" outlineLevel="0" collapsed="false">
      <c r="A6073" s="0" t="s">
        <v>10</v>
      </c>
      <c r="B6073" s="0" t="s">
        <v>483</v>
      </c>
      <c r="C6073" s="15" t="n">
        <v>46174</v>
      </c>
      <c r="D6073" s="0" t="n">
        <v>1</v>
      </c>
      <c r="E6073" s="0" t="n">
        <v>6</v>
      </c>
      <c r="F6073" s="0" t="n">
        <v>0</v>
      </c>
      <c r="G6073" s="0" t="n">
        <v>0</v>
      </c>
      <c r="H6073" s="0" t="n">
        <v>0</v>
      </c>
      <c r="I6073" s="0" t="n">
        <v>44</v>
      </c>
      <c r="J6073" s="0" t="n">
        <v>0</v>
      </c>
      <c r="K6073" s="37" t="n">
        <f aca="false">E6073+Inputs!$B$5*F6073</f>
        <v>6</v>
      </c>
      <c r="L6073" s="37" t="n">
        <f aca="false">G6073+Inputs!$B$6*H6073</f>
        <v>0</v>
      </c>
      <c r="M6073" s="37" t="n">
        <f aca="false">I6073+Inputs!$B$7*J6073</f>
        <v>44</v>
      </c>
      <c r="N6073" s="37" t="n">
        <f aca="false">K6073+L6073+M6073</f>
        <v>50</v>
      </c>
    </row>
    <row r="6074" customFormat="false" ht="15" hidden="false" customHeight="false" outlineLevel="0" collapsed="false">
      <c r="A6074" s="0" t="s">
        <v>10</v>
      </c>
      <c r="B6074" s="0" t="s">
        <v>483</v>
      </c>
      <c r="C6074" s="15" t="n">
        <v>46204</v>
      </c>
      <c r="D6074" s="0" t="n">
        <v>1</v>
      </c>
      <c r="E6074" s="0" t="n">
        <v>4</v>
      </c>
      <c r="F6074" s="0" t="n">
        <v>0</v>
      </c>
      <c r="G6074" s="0" t="n">
        <v>0</v>
      </c>
      <c r="H6074" s="0" t="n">
        <v>0</v>
      </c>
      <c r="I6074" s="0" t="n">
        <v>38</v>
      </c>
      <c r="J6074" s="0" t="n">
        <v>0</v>
      </c>
      <c r="K6074" s="37" t="n">
        <f aca="false">E6074+Inputs!$B$5*F6074</f>
        <v>4</v>
      </c>
      <c r="L6074" s="37" t="n">
        <f aca="false">G6074+Inputs!$B$6*H6074</f>
        <v>0</v>
      </c>
      <c r="M6074" s="37" t="n">
        <f aca="false">I6074+Inputs!$B$7*J6074</f>
        <v>38</v>
      </c>
      <c r="N6074" s="37" t="n">
        <f aca="false">K6074+L6074+M6074</f>
        <v>42</v>
      </c>
    </row>
    <row r="6075" customFormat="false" ht="15" hidden="false" customHeight="false" outlineLevel="0" collapsed="false">
      <c r="A6075" s="0" t="s">
        <v>10</v>
      </c>
      <c r="B6075" s="0" t="s">
        <v>483</v>
      </c>
      <c r="C6075" s="15" t="n">
        <v>46235</v>
      </c>
      <c r="D6075" s="0" t="n">
        <v>1</v>
      </c>
      <c r="E6075" s="0" t="n">
        <v>7</v>
      </c>
      <c r="F6075" s="0" t="n">
        <v>0</v>
      </c>
      <c r="G6075" s="0" t="n">
        <v>0</v>
      </c>
      <c r="H6075" s="0" t="n">
        <v>0</v>
      </c>
      <c r="I6075" s="0" t="n">
        <v>44</v>
      </c>
      <c r="J6075" s="0" t="n">
        <v>0</v>
      </c>
      <c r="K6075" s="37" t="n">
        <f aca="false">E6075+Inputs!$B$5*F6075</f>
        <v>7</v>
      </c>
      <c r="L6075" s="37" t="n">
        <f aca="false">G6075+Inputs!$B$6*H6075</f>
        <v>0</v>
      </c>
      <c r="M6075" s="37" t="n">
        <f aca="false">I6075+Inputs!$B$7*J6075</f>
        <v>44</v>
      </c>
      <c r="N6075" s="37" t="n">
        <f aca="false">K6075+L6075+M6075</f>
        <v>51</v>
      </c>
    </row>
    <row r="6076" customFormat="false" ht="15" hidden="false" customHeight="false" outlineLevel="0" collapsed="false">
      <c r="A6076" s="0" t="s">
        <v>10</v>
      </c>
      <c r="B6076" s="0" t="s">
        <v>512</v>
      </c>
      <c r="C6076" s="15" t="n">
        <v>44927</v>
      </c>
      <c r="D6076" s="0" t="n">
        <v>5</v>
      </c>
      <c r="E6076" s="0" t="n">
        <v>2</v>
      </c>
      <c r="F6076" s="0" t="n">
        <v>0</v>
      </c>
      <c r="G6076" s="0" t="n">
        <v>0</v>
      </c>
      <c r="H6076" s="0" t="n">
        <v>0</v>
      </c>
      <c r="I6076" s="0" t="n">
        <v>28</v>
      </c>
      <c r="J6076" s="0" t="n">
        <v>0</v>
      </c>
      <c r="K6076" s="37" t="n">
        <f aca="false">E6076+Inputs!$B$5*F6076</f>
        <v>2</v>
      </c>
      <c r="L6076" s="37" t="n">
        <f aca="false">G6076+Inputs!$B$6*H6076</f>
        <v>0</v>
      </c>
      <c r="M6076" s="37" t="n">
        <f aca="false">I6076+Inputs!$B$7*J6076</f>
        <v>28</v>
      </c>
      <c r="N6076" s="37" t="n">
        <f aca="false">K6076+L6076+M6076</f>
        <v>30</v>
      </c>
    </row>
    <row r="6077" customFormat="false" ht="15" hidden="false" customHeight="false" outlineLevel="0" collapsed="false">
      <c r="A6077" s="0" t="s">
        <v>10</v>
      </c>
      <c r="B6077" s="0" t="s">
        <v>512</v>
      </c>
      <c r="C6077" s="15" t="n">
        <v>44958</v>
      </c>
      <c r="D6077" s="0" t="n">
        <v>5</v>
      </c>
      <c r="E6077" s="0" t="n">
        <v>0</v>
      </c>
      <c r="F6077" s="0" t="n">
        <v>0</v>
      </c>
      <c r="G6077" s="0" t="n">
        <v>0</v>
      </c>
      <c r="H6077" s="0" t="n">
        <v>0</v>
      </c>
      <c r="I6077" s="0" t="n">
        <v>27</v>
      </c>
      <c r="J6077" s="0" t="n">
        <v>0</v>
      </c>
      <c r="K6077" s="37" t="n">
        <f aca="false">E6077+Inputs!$B$5*F6077</f>
        <v>0</v>
      </c>
      <c r="L6077" s="37" t="n">
        <f aca="false">G6077+Inputs!$B$6*H6077</f>
        <v>0</v>
      </c>
      <c r="M6077" s="37" t="n">
        <f aca="false">I6077+Inputs!$B$7*J6077</f>
        <v>27</v>
      </c>
      <c r="N6077" s="37" t="n">
        <f aca="false">K6077+L6077+M6077</f>
        <v>27</v>
      </c>
    </row>
    <row r="6078" customFormat="false" ht="15" hidden="false" customHeight="false" outlineLevel="0" collapsed="false">
      <c r="A6078" s="0" t="s">
        <v>10</v>
      </c>
      <c r="B6078" s="0" t="s">
        <v>512</v>
      </c>
      <c r="C6078" s="15" t="n">
        <v>44986</v>
      </c>
      <c r="D6078" s="0" t="n">
        <v>5</v>
      </c>
      <c r="E6078" s="0" t="n">
        <v>1</v>
      </c>
      <c r="F6078" s="0" t="n">
        <v>0</v>
      </c>
      <c r="G6078" s="0" t="n">
        <v>0</v>
      </c>
      <c r="H6078" s="0" t="n">
        <v>0</v>
      </c>
      <c r="I6078" s="0" t="n">
        <v>47</v>
      </c>
      <c r="J6078" s="0" t="n">
        <v>0</v>
      </c>
      <c r="K6078" s="37" t="n">
        <f aca="false">E6078+Inputs!$B$5*F6078</f>
        <v>1</v>
      </c>
      <c r="L6078" s="37" t="n">
        <f aca="false">G6078+Inputs!$B$6*H6078</f>
        <v>0</v>
      </c>
      <c r="M6078" s="37" t="n">
        <f aca="false">I6078+Inputs!$B$7*J6078</f>
        <v>47</v>
      </c>
      <c r="N6078" s="37" t="n">
        <f aca="false">K6078+L6078+M6078</f>
        <v>48</v>
      </c>
    </row>
    <row r="6079" customFormat="false" ht="15" hidden="false" customHeight="false" outlineLevel="0" collapsed="false">
      <c r="A6079" s="0" t="s">
        <v>10</v>
      </c>
      <c r="B6079" s="0" t="s">
        <v>512</v>
      </c>
      <c r="C6079" s="15" t="n">
        <v>45017</v>
      </c>
      <c r="D6079" s="0" t="n">
        <v>5</v>
      </c>
      <c r="E6079" s="0" t="n">
        <v>0</v>
      </c>
      <c r="F6079" s="0" t="n">
        <v>0</v>
      </c>
      <c r="G6079" s="0" t="n">
        <v>0</v>
      </c>
      <c r="H6079" s="0" t="n">
        <v>0</v>
      </c>
      <c r="I6079" s="0" t="n">
        <v>28</v>
      </c>
      <c r="J6079" s="0" t="n">
        <v>0</v>
      </c>
      <c r="K6079" s="37" t="n">
        <f aca="false">E6079+Inputs!$B$5*F6079</f>
        <v>0</v>
      </c>
      <c r="L6079" s="37" t="n">
        <f aca="false">G6079+Inputs!$B$6*H6079</f>
        <v>0</v>
      </c>
      <c r="M6079" s="37" t="n">
        <f aca="false">I6079+Inputs!$B$7*J6079</f>
        <v>28</v>
      </c>
      <c r="N6079" s="37" t="n">
        <f aca="false">K6079+L6079+M6079</f>
        <v>28</v>
      </c>
    </row>
    <row r="6080" customFormat="false" ht="15" hidden="false" customHeight="false" outlineLevel="0" collapsed="false">
      <c r="A6080" s="0" t="s">
        <v>10</v>
      </c>
      <c r="B6080" s="0" t="s">
        <v>512</v>
      </c>
      <c r="C6080" s="15" t="n">
        <v>45047</v>
      </c>
      <c r="D6080" s="0" t="n">
        <v>5</v>
      </c>
      <c r="E6080" s="0" t="n">
        <v>0</v>
      </c>
      <c r="F6080" s="0" t="n">
        <v>0</v>
      </c>
      <c r="G6080" s="0" t="n">
        <v>0</v>
      </c>
      <c r="H6080" s="0" t="n">
        <v>0</v>
      </c>
      <c r="I6080" s="0" t="n">
        <v>33</v>
      </c>
      <c r="J6080" s="0" t="n">
        <v>0</v>
      </c>
      <c r="K6080" s="37" t="n">
        <f aca="false">E6080+Inputs!$B$5*F6080</f>
        <v>0</v>
      </c>
      <c r="L6080" s="37" t="n">
        <f aca="false">G6080+Inputs!$B$6*H6080</f>
        <v>0</v>
      </c>
      <c r="M6080" s="37" t="n">
        <f aca="false">I6080+Inputs!$B$7*J6080</f>
        <v>33</v>
      </c>
      <c r="N6080" s="37" t="n">
        <f aca="false">K6080+L6080+M6080</f>
        <v>33</v>
      </c>
    </row>
    <row r="6081" customFormat="false" ht="15" hidden="false" customHeight="false" outlineLevel="0" collapsed="false">
      <c r="A6081" s="0" t="s">
        <v>10</v>
      </c>
      <c r="B6081" s="0" t="s">
        <v>512</v>
      </c>
      <c r="C6081" s="15" t="n">
        <v>45078</v>
      </c>
      <c r="D6081" s="0" t="n">
        <v>5</v>
      </c>
      <c r="E6081" s="0" t="n">
        <v>3</v>
      </c>
      <c r="F6081" s="0" t="n">
        <v>0</v>
      </c>
      <c r="G6081" s="0" t="n">
        <v>0</v>
      </c>
      <c r="H6081" s="0" t="n">
        <v>0</v>
      </c>
      <c r="I6081" s="0" t="n">
        <v>40</v>
      </c>
      <c r="J6081" s="0" t="n">
        <v>0</v>
      </c>
      <c r="K6081" s="37" t="n">
        <f aca="false">E6081+Inputs!$B$5*F6081</f>
        <v>3</v>
      </c>
      <c r="L6081" s="37" t="n">
        <f aca="false">G6081+Inputs!$B$6*H6081</f>
        <v>0</v>
      </c>
      <c r="M6081" s="37" t="n">
        <f aca="false">I6081+Inputs!$B$7*J6081</f>
        <v>40</v>
      </c>
      <c r="N6081" s="37" t="n">
        <f aca="false">K6081+L6081+M6081</f>
        <v>43</v>
      </c>
    </row>
    <row r="6082" customFormat="false" ht="15" hidden="false" customHeight="false" outlineLevel="0" collapsed="false">
      <c r="A6082" s="0" t="s">
        <v>10</v>
      </c>
      <c r="B6082" s="0" t="s">
        <v>512</v>
      </c>
      <c r="C6082" s="15" t="n">
        <v>45108</v>
      </c>
      <c r="D6082" s="0" t="n">
        <v>5</v>
      </c>
      <c r="E6082" s="0" t="n">
        <v>1</v>
      </c>
      <c r="F6082" s="0" t="n">
        <v>0</v>
      </c>
      <c r="G6082" s="0" t="n">
        <v>0</v>
      </c>
      <c r="H6082" s="0" t="n">
        <v>0</v>
      </c>
      <c r="I6082" s="0" t="n">
        <v>42</v>
      </c>
      <c r="J6082" s="0" t="n">
        <v>0</v>
      </c>
      <c r="K6082" s="37" t="n">
        <f aca="false">E6082+Inputs!$B$5*F6082</f>
        <v>1</v>
      </c>
      <c r="L6082" s="37" t="n">
        <f aca="false">G6082+Inputs!$B$6*H6082</f>
        <v>0</v>
      </c>
      <c r="M6082" s="37" t="n">
        <f aca="false">I6082+Inputs!$B$7*J6082</f>
        <v>42</v>
      </c>
      <c r="N6082" s="37" t="n">
        <f aca="false">K6082+L6082+M6082</f>
        <v>43</v>
      </c>
    </row>
    <row r="6083" customFormat="false" ht="15" hidden="false" customHeight="false" outlineLevel="0" collapsed="false">
      <c r="A6083" s="0" t="s">
        <v>10</v>
      </c>
      <c r="B6083" s="0" t="s">
        <v>512</v>
      </c>
      <c r="C6083" s="15" t="n">
        <v>45139</v>
      </c>
      <c r="D6083" s="0" t="n">
        <v>5</v>
      </c>
      <c r="E6083" s="0" t="n">
        <v>1</v>
      </c>
      <c r="F6083" s="0" t="n">
        <v>0</v>
      </c>
      <c r="G6083" s="0" t="n">
        <v>0</v>
      </c>
      <c r="H6083" s="0" t="n">
        <v>0</v>
      </c>
      <c r="I6083" s="0" t="n">
        <v>57</v>
      </c>
      <c r="J6083" s="0" t="n">
        <v>0</v>
      </c>
      <c r="K6083" s="37" t="n">
        <f aca="false">E6083+Inputs!$B$5*F6083</f>
        <v>1</v>
      </c>
      <c r="L6083" s="37" t="n">
        <f aca="false">G6083+Inputs!$B$6*H6083</f>
        <v>0</v>
      </c>
      <c r="M6083" s="37" t="n">
        <f aca="false">I6083+Inputs!$B$7*J6083</f>
        <v>57</v>
      </c>
      <c r="N6083" s="37" t="n">
        <f aca="false">K6083+L6083+M6083</f>
        <v>58</v>
      </c>
    </row>
    <row r="6084" customFormat="false" ht="15" hidden="false" customHeight="false" outlineLevel="0" collapsed="false">
      <c r="A6084" s="0" t="s">
        <v>10</v>
      </c>
      <c r="B6084" s="0" t="s">
        <v>512</v>
      </c>
      <c r="C6084" s="15" t="n">
        <v>45170</v>
      </c>
      <c r="D6084" s="0" t="n">
        <v>5</v>
      </c>
      <c r="E6084" s="0" t="n">
        <v>0</v>
      </c>
      <c r="F6084" s="0" t="n">
        <v>0</v>
      </c>
      <c r="G6084" s="0" t="n">
        <v>0</v>
      </c>
      <c r="H6084" s="0" t="n">
        <v>0</v>
      </c>
      <c r="I6084" s="0" t="n">
        <v>43</v>
      </c>
      <c r="J6084" s="0" t="n">
        <v>0</v>
      </c>
      <c r="K6084" s="37" t="n">
        <f aca="false">E6084+Inputs!$B$5*F6084</f>
        <v>0</v>
      </c>
      <c r="L6084" s="37" t="n">
        <f aca="false">G6084+Inputs!$B$6*H6084</f>
        <v>0</v>
      </c>
      <c r="M6084" s="37" t="n">
        <f aca="false">I6084+Inputs!$B$7*J6084</f>
        <v>43</v>
      </c>
      <c r="N6084" s="37" t="n">
        <f aca="false">K6084+L6084+M6084</f>
        <v>43</v>
      </c>
    </row>
    <row r="6085" customFormat="false" ht="15" hidden="false" customHeight="false" outlineLevel="0" collapsed="false">
      <c r="A6085" s="0" t="s">
        <v>10</v>
      </c>
      <c r="B6085" s="0" t="s">
        <v>512</v>
      </c>
      <c r="C6085" s="15" t="n">
        <v>45200</v>
      </c>
      <c r="D6085" s="0" t="n">
        <v>5</v>
      </c>
      <c r="E6085" s="0" t="n">
        <v>0</v>
      </c>
      <c r="F6085" s="0" t="n">
        <v>0</v>
      </c>
      <c r="G6085" s="0" t="n">
        <v>0</v>
      </c>
      <c r="H6085" s="0" t="n">
        <v>0</v>
      </c>
      <c r="I6085" s="0" t="n">
        <v>43</v>
      </c>
      <c r="J6085" s="0" t="n">
        <v>0</v>
      </c>
      <c r="K6085" s="37" t="n">
        <f aca="false">E6085+Inputs!$B$5*F6085</f>
        <v>0</v>
      </c>
      <c r="L6085" s="37" t="n">
        <f aca="false">G6085+Inputs!$B$6*H6085</f>
        <v>0</v>
      </c>
      <c r="M6085" s="37" t="n">
        <f aca="false">I6085+Inputs!$B$7*J6085</f>
        <v>43</v>
      </c>
      <c r="N6085" s="37" t="n">
        <f aca="false">K6085+L6085+M6085</f>
        <v>43</v>
      </c>
    </row>
    <row r="6086" customFormat="false" ht="15" hidden="false" customHeight="false" outlineLevel="0" collapsed="false">
      <c r="A6086" s="0" t="s">
        <v>10</v>
      </c>
      <c r="B6086" s="0" t="s">
        <v>512</v>
      </c>
      <c r="C6086" s="15" t="n">
        <v>45231</v>
      </c>
      <c r="D6086" s="0" t="n">
        <v>5</v>
      </c>
      <c r="E6086" s="0" t="n">
        <v>3</v>
      </c>
      <c r="F6086" s="0" t="n">
        <v>0</v>
      </c>
      <c r="G6086" s="0" t="n">
        <v>0</v>
      </c>
      <c r="H6086" s="0" t="n">
        <v>0</v>
      </c>
      <c r="I6086" s="0" t="n">
        <v>56</v>
      </c>
      <c r="J6086" s="0" t="n">
        <v>0</v>
      </c>
      <c r="K6086" s="37" t="n">
        <f aca="false">E6086+Inputs!$B$5*F6086</f>
        <v>3</v>
      </c>
      <c r="L6086" s="37" t="n">
        <f aca="false">G6086+Inputs!$B$6*H6086</f>
        <v>0</v>
      </c>
      <c r="M6086" s="37" t="n">
        <f aca="false">I6086+Inputs!$B$7*J6086</f>
        <v>56</v>
      </c>
      <c r="N6086" s="37" t="n">
        <f aca="false">K6086+L6086+M6086</f>
        <v>59</v>
      </c>
    </row>
    <row r="6087" customFormat="false" ht="15" hidden="false" customHeight="false" outlineLevel="0" collapsed="false">
      <c r="A6087" s="0" t="s">
        <v>10</v>
      </c>
      <c r="B6087" s="0" t="s">
        <v>512</v>
      </c>
      <c r="C6087" s="15" t="n">
        <v>45261</v>
      </c>
      <c r="D6087" s="0" t="n">
        <v>5</v>
      </c>
      <c r="E6087" s="0" t="n">
        <v>1</v>
      </c>
      <c r="F6087" s="0" t="n">
        <v>0</v>
      </c>
      <c r="G6087" s="0" t="n">
        <v>0</v>
      </c>
      <c r="H6087" s="0" t="n">
        <v>0</v>
      </c>
      <c r="I6087" s="0" t="n">
        <v>48</v>
      </c>
      <c r="J6087" s="0" t="n">
        <v>0</v>
      </c>
      <c r="K6087" s="37" t="n">
        <f aca="false">E6087+Inputs!$B$5*F6087</f>
        <v>1</v>
      </c>
      <c r="L6087" s="37" t="n">
        <f aca="false">G6087+Inputs!$B$6*H6087</f>
        <v>0</v>
      </c>
      <c r="M6087" s="37" t="n">
        <f aca="false">I6087+Inputs!$B$7*J6087</f>
        <v>48</v>
      </c>
      <c r="N6087" s="37" t="n">
        <f aca="false">K6087+L6087+M6087</f>
        <v>49</v>
      </c>
    </row>
    <row r="6088" customFormat="false" ht="15" hidden="false" customHeight="false" outlineLevel="0" collapsed="false">
      <c r="A6088" s="0" t="s">
        <v>10</v>
      </c>
      <c r="B6088" s="0" t="s">
        <v>512</v>
      </c>
      <c r="C6088" s="15" t="n">
        <v>45292</v>
      </c>
      <c r="D6088" s="0" t="n">
        <v>5</v>
      </c>
      <c r="E6088" s="0" t="n">
        <v>0</v>
      </c>
      <c r="F6088" s="0" t="n">
        <v>0</v>
      </c>
      <c r="G6088" s="0" t="n">
        <v>0</v>
      </c>
      <c r="H6088" s="0" t="n">
        <v>0</v>
      </c>
      <c r="I6088" s="0" t="n">
        <v>38</v>
      </c>
      <c r="J6088" s="0" t="n">
        <v>0</v>
      </c>
      <c r="K6088" s="37" t="n">
        <f aca="false">E6088+Inputs!$B$5*F6088</f>
        <v>0</v>
      </c>
      <c r="L6088" s="37" t="n">
        <f aca="false">G6088+Inputs!$B$6*H6088</f>
        <v>0</v>
      </c>
      <c r="M6088" s="37" t="n">
        <f aca="false">I6088+Inputs!$B$7*J6088</f>
        <v>38</v>
      </c>
      <c r="N6088" s="37" t="n">
        <f aca="false">K6088+L6088+M6088</f>
        <v>38</v>
      </c>
    </row>
    <row r="6089" customFormat="false" ht="15" hidden="false" customHeight="false" outlineLevel="0" collapsed="false">
      <c r="A6089" s="0" t="s">
        <v>10</v>
      </c>
      <c r="B6089" s="0" t="s">
        <v>512</v>
      </c>
      <c r="C6089" s="15" t="n">
        <v>45323</v>
      </c>
      <c r="D6089" s="0" t="n">
        <v>5</v>
      </c>
      <c r="E6089" s="0" t="n">
        <v>1</v>
      </c>
      <c r="F6089" s="0" t="n">
        <v>0</v>
      </c>
      <c r="G6089" s="0" t="n">
        <v>0</v>
      </c>
      <c r="H6089" s="0" t="n">
        <v>0</v>
      </c>
      <c r="I6089" s="0" t="n">
        <v>44</v>
      </c>
      <c r="J6089" s="0" t="n">
        <v>0</v>
      </c>
      <c r="K6089" s="37" t="n">
        <f aca="false">E6089+Inputs!$B$5*F6089</f>
        <v>1</v>
      </c>
      <c r="L6089" s="37" t="n">
        <f aca="false">G6089+Inputs!$B$6*H6089</f>
        <v>0</v>
      </c>
      <c r="M6089" s="37" t="n">
        <f aca="false">I6089+Inputs!$B$7*J6089</f>
        <v>44</v>
      </c>
      <c r="N6089" s="37" t="n">
        <f aca="false">K6089+L6089+M6089</f>
        <v>45</v>
      </c>
    </row>
    <row r="6090" customFormat="false" ht="15" hidden="false" customHeight="false" outlineLevel="0" collapsed="false">
      <c r="A6090" s="0" t="s">
        <v>10</v>
      </c>
      <c r="B6090" s="0" t="s">
        <v>512</v>
      </c>
      <c r="C6090" s="15" t="n">
        <v>45352</v>
      </c>
      <c r="D6090" s="0" t="n">
        <v>5</v>
      </c>
      <c r="E6090" s="0" t="n">
        <v>2</v>
      </c>
      <c r="F6090" s="0" t="n">
        <v>0</v>
      </c>
      <c r="G6090" s="0" t="n">
        <v>0</v>
      </c>
      <c r="H6090" s="0" t="n">
        <v>0</v>
      </c>
      <c r="I6090" s="0" t="n">
        <v>31</v>
      </c>
      <c r="J6090" s="0" t="n">
        <v>0</v>
      </c>
      <c r="K6090" s="37" t="n">
        <f aca="false">E6090+Inputs!$B$5*F6090</f>
        <v>2</v>
      </c>
      <c r="L6090" s="37" t="n">
        <f aca="false">G6090+Inputs!$B$6*H6090</f>
        <v>0</v>
      </c>
      <c r="M6090" s="37" t="n">
        <f aca="false">I6090+Inputs!$B$7*J6090</f>
        <v>31</v>
      </c>
      <c r="N6090" s="37" t="n">
        <f aca="false">K6090+L6090+M6090</f>
        <v>33</v>
      </c>
    </row>
    <row r="6091" customFormat="false" ht="15" hidden="false" customHeight="false" outlineLevel="0" collapsed="false">
      <c r="A6091" s="0" t="s">
        <v>10</v>
      </c>
      <c r="B6091" s="0" t="s">
        <v>512</v>
      </c>
      <c r="C6091" s="15" t="n">
        <v>45383</v>
      </c>
      <c r="D6091" s="0" t="n">
        <v>5</v>
      </c>
      <c r="E6091" s="0" t="n">
        <v>0</v>
      </c>
      <c r="F6091" s="0" t="n">
        <v>0</v>
      </c>
      <c r="G6091" s="0" t="n">
        <v>0</v>
      </c>
      <c r="H6091" s="0" t="n">
        <v>0</v>
      </c>
      <c r="I6091" s="0" t="n">
        <v>42</v>
      </c>
      <c r="J6091" s="0" t="n">
        <v>0</v>
      </c>
      <c r="K6091" s="37" t="n">
        <f aca="false">E6091+Inputs!$B$5*F6091</f>
        <v>0</v>
      </c>
      <c r="L6091" s="37" t="n">
        <f aca="false">G6091+Inputs!$B$6*H6091</f>
        <v>0</v>
      </c>
      <c r="M6091" s="37" t="n">
        <f aca="false">I6091+Inputs!$B$7*J6091</f>
        <v>42</v>
      </c>
      <c r="N6091" s="37" t="n">
        <f aca="false">K6091+L6091+M6091</f>
        <v>42</v>
      </c>
    </row>
    <row r="6092" customFormat="false" ht="15" hidden="false" customHeight="false" outlineLevel="0" collapsed="false">
      <c r="A6092" s="0" t="s">
        <v>10</v>
      </c>
      <c r="B6092" s="0" t="s">
        <v>512</v>
      </c>
      <c r="C6092" s="15" t="n">
        <v>45413</v>
      </c>
      <c r="D6092" s="0" t="n">
        <v>5</v>
      </c>
      <c r="E6092" s="0" t="n">
        <v>0</v>
      </c>
      <c r="F6092" s="0" t="n">
        <v>0</v>
      </c>
      <c r="G6092" s="0" t="n">
        <v>0</v>
      </c>
      <c r="H6092" s="0" t="n">
        <v>0</v>
      </c>
      <c r="I6092" s="0" t="n">
        <v>41</v>
      </c>
      <c r="J6092" s="0" t="n">
        <v>0</v>
      </c>
      <c r="K6092" s="37" t="n">
        <f aca="false">E6092+Inputs!$B$5*F6092</f>
        <v>0</v>
      </c>
      <c r="L6092" s="37" t="n">
        <f aca="false">G6092+Inputs!$B$6*H6092</f>
        <v>0</v>
      </c>
      <c r="M6092" s="37" t="n">
        <f aca="false">I6092+Inputs!$B$7*J6092</f>
        <v>41</v>
      </c>
      <c r="N6092" s="37" t="n">
        <f aca="false">K6092+L6092+M6092</f>
        <v>41</v>
      </c>
    </row>
    <row r="6093" customFormat="false" ht="15" hidden="false" customHeight="false" outlineLevel="0" collapsed="false">
      <c r="A6093" s="0" t="s">
        <v>10</v>
      </c>
      <c r="B6093" s="0" t="s">
        <v>512</v>
      </c>
      <c r="C6093" s="15" t="n">
        <v>45444</v>
      </c>
      <c r="D6093" s="0" t="n">
        <v>5</v>
      </c>
      <c r="E6093" s="0" t="n">
        <v>3</v>
      </c>
      <c r="F6093" s="0" t="n">
        <v>0</v>
      </c>
      <c r="G6093" s="0" t="n">
        <v>0</v>
      </c>
      <c r="H6093" s="0" t="n">
        <v>0</v>
      </c>
      <c r="I6093" s="0" t="n">
        <v>49</v>
      </c>
      <c r="J6093" s="0" t="n">
        <v>0</v>
      </c>
      <c r="K6093" s="37" t="n">
        <f aca="false">E6093+Inputs!$B$5*F6093</f>
        <v>3</v>
      </c>
      <c r="L6093" s="37" t="n">
        <f aca="false">G6093+Inputs!$B$6*H6093</f>
        <v>0</v>
      </c>
      <c r="M6093" s="37" t="n">
        <f aca="false">I6093+Inputs!$B$7*J6093</f>
        <v>49</v>
      </c>
      <c r="N6093" s="37" t="n">
        <f aca="false">K6093+L6093+M6093</f>
        <v>52</v>
      </c>
    </row>
    <row r="6094" customFormat="false" ht="15" hidden="false" customHeight="false" outlineLevel="0" collapsed="false">
      <c r="A6094" s="0" t="s">
        <v>10</v>
      </c>
      <c r="B6094" s="0" t="s">
        <v>512</v>
      </c>
      <c r="C6094" s="15" t="n">
        <v>45474</v>
      </c>
      <c r="D6094" s="0" t="n">
        <v>5</v>
      </c>
      <c r="E6094" s="0" t="n">
        <v>0</v>
      </c>
      <c r="F6094" s="0" t="n">
        <v>0</v>
      </c>
      <c r="G6094" s="0" t="n">
        <v>0</v>
      </c>
      <c r="H6094" s="0" t="n">
        <v>0</v>
      </c>
      <c r="I6094" s="0" t="n">
        <v>54</v>
      </c>
      <c r="J6094" s="0" t="n">
        <v>0</v>
      </c>
      <c r="K6094" s="37" t="n">
        <f aca="false">E6094+Inputs!$B$5*F6094</f>
        <v>0</v>
      </c>
      <c r="L6094" s="37" t="n">
        <f aca="false">G6094+Inputs!$B$6*H6094</f>
        <v>0</v>
      </c>
      <c r="M6094" s="37" t="n">
        <f aca="false">I6094+Inputs!$B$7*J6094</f>
        <v>54</v>
      </c>
      <c r="N6094" s="37" t="n">
        <f aca="false">K6094+L6094+M6094</f>
        <v>54</v>
      </c>
    </row>
    <row r="6095" customFormat="false" ht="15" hidden="false" customHeight="false" outlineLevel="0" collapsed="false">
      <c r="A6095" s="0" t="s">
        <v>10</v>
      </c>
      <c r="B6095" s="0" t="s">
        <v>512</v>
      </c>
      <c r="C6095" s="15" t="n">
        <v>45505</v>
      </c>
      <c r="D6095" s="0" t="n">
        <v>5</v>
      </c>
      <c r="E6095" s="0" t="n">
        <v>0</v>
      </c>
      <c r="F6095" s="0" t="n">
        <v>0</v>
      </c>
      <c r="G6095" s="0" t="n">
        <v>0</v>
      </c>
      <c r="H6095" s="0" t="n">
        <v>0</v>
      </c>
      <c r="I6095" s="0" t="n">
        <v>33</v>
      </c>
      <c r="J6095" s="0" t="n">
        <v>0</v>
      </c>
      <c r="K6095" s="37" t="n">
        <f aca="false">E6095+Inputs!$B$5*F6095</f>
        <v>0</v>
      </c>
      <c r="L6095" s="37" t="n">
        <f aca="false">G6095+Inputs!$B$6*H6095</f>
        <v>0</v>
      </c>
      <c r="M6095" s="37" t="n">
        <f aca="false">I6095+Inputs!$B$7*J6095</f>
        <v>33</v>
      </c>
      <c r="N6095" s="37" t="n">
        <f aca="false">K6095+L6095+M6095</f>
        <v>33</v>
      </c>
    </row>
    <row r="6096" customFormat="false" ht="15" hidden="false" customHeight="false" outlineLevel="0" collapsed="false">
      <c r="A6096" s="0" t="s">
        <v>10</v>
      </c>
      <c r="B6096" s="0" t="s">
        <v>512</v>
      </c>
      <c r="C6096" s="15" t="n">
        <v>45536</v>
      </c>
      <c r="D6096" s="0" t="n">
        <v>5</v>
      </c>
      <c r="E6096" s="0" t="n">
        <v>1</v>
      </c>
      <c r="F6096" s="0" t="n">
        <v>0</v>
      </c>
      <c r="G6096" s="0" t="n">
        <v>0</v>
      </c>
      <c r="H6096" s="0" t="n">
        <v>0</v>
      </c>
      <c r="I6096" s="0" t="n">
        <v>57</v>
      </c>
      <c r="J6096" s="0" t="n">
        <v>0</v>
      </c>
      <c r="K6096" s="37" t="n">
        <f aca="false">E6096+Inputs!$B$5*F6096</f>
        <v>1</v>
      </c>
      <c r="L6096" s="37" t="n">
        <f aca="false">G6096+Inputs!$B$6*H6096</f>
        <v>0</v>
      </c>
      <c r="M6096" s="37" t="n">
        <f aca="false">I6096+Inputs!$B$7*J6096</f>
        <v>57</v>
      </c>
      <c r="N6096" s="37" t="n">
        <f aca="false">K6096+L6096+M6096</f>
        <v>58</v>
      </c>
    </row>
    <row r="6097" customFormat="false" ht="15" hidden="false" customHeight="false" outlineLevel="0" collapsed="false">
      <c r="A6097" s="0" t="s">
        <v>10</v>
      </c>
      <c r="B6097" s="0" t="s">
        <v>512</v>
      </c>
      <c r="C6097" s="15" t="n">
        <v>45566</v>
      </c>
      <c r="D6097" s="0" t="n">
        <v>5</v>
      </c>
      <c r="E6097" s="0" t="n">
        <v>0</v>
      </c>
      <c r="F6097" s="0" t="n">
        <v>0</v>
      </c>
      <c r="G6097" s="0" t="n">
        <v>0</v>
      </c>
      <c r="H6097" s="0" t="n">
        <v>0</v>
      </c>
      <c r="I6097" s="0" t="n">
        <v>43</v>
      </c>
      <c r="J6097" s="0" t="n">
        <v>0</v>
      </c>
      <c r="K6097" s="37" t="n">
        <f aca="false">E6097+Inputs!$B$5*F6097</f>
        <v>0</v>
      </c>
      <c r="L6097" s="37" t="n">
        <f aca="false">G6097+Inputs!$B$6*H6097</f>
        <v>0</v>
      </c>
      <c r="M6097" s="37" t="n">
        <f aca="false">I6097+Inputs!$B$7*J6097</f>
        <v>43</v>
      </c>
      <c r="N6097" s="37" t="n">
        <f aca="false">K6097+L6097+M6097</f>
        <v>43</v>
      </c>
    </row>
    <row r="6098" customFormat="false" ht="15" hidden="false" customHeight="false" outlineLevel="0" collapsed="false">
      <c r="A6098" s="0" t="s">
        <v>10</v>
      </c>
      <c r="B6098" s="0" t="s">
        <v>512</v>
      </c>
      <c r="C6098" s="15" t="n">
        <v>45597</v>
      </c>
      <c r="D6098" s="0" t="n">
        <v>5</v>
      </c>
      <c r="E6098" s="0" t="n">
        <v>1</v>
      </c>
      <c r="F6098" s="0" t="n">
        <v>0</v>
      </c>
      <c r="G6098" s="0" t="n">
        <v>0</v>
      </c>
      <c r="H6098" s="0" t="n">
        <v>0</v>
      </c>
      <c r="I6098" s="0" t="n">
        <v>38</v>
      </c>
      <c r="J6098" s="0" t="n">
        <v>0</v>
      </c>
      <c r="K6098" s="37" t="n">
        <f aca="false">E6098+Inputs!$B$5*F6098</f>
        <v>1</v>
      </c>
      <c r="L6098" s="37" t="n">
        <f aca="false">G6098+Inputs!$B$6*H6098</f>
        <v>0</v>
      </c>
      <c r="M6098" s="37" t="n">
        <f aca="false">I6098+Inputs!$B$7*J6098</f>
        <v>38</v>
      </c>
      <c r="N6098" s="37" t="n">
        <f aca="false">K6098+L6098+M6098</f>
        <v>39</v>
      </c>
    </row>
    <row r="6099" customFormat="false" ht="15" hidden="false" customHeight="false" outlineLevel="0" collapsed="false">
      <c r="A6099" s="0" t="s">
        <v>10</v>
      </c>
      <c r="B6099" s="0" t="s">
        <v>512</v>
      </c>
      <c r="C6099" s="15" t="n">
        <v>45627</v>
      </c>
      <c r="D6099" s="0" t="n">
        <v>5</v>
      </c>
      <c r="E6099" s="0" t="n">
        <v>2</v>
      </c>
      <c r="F6099" s="0" t="n">
        <v>0</v>
      </c>
      <c r="G6099" s="0" t="n">
        <v>0</v>
      </c>
      <c r="H6099" s="0" t="n">
        <v>0</v>
      </c>
      <c r="I6099" s="0" t="n">
        <v>34</v>
      </c>
      <c r="J6099" s="0" t="n">
        <v>0</v>
      </c>
      <c r="K6099" s="37" t="n">
        <f aca="false">E6099+Inputs!$B$5*F6099</f>
        <v>2</v>
      </c>
      <c r="L6099" s="37" t="n">
        <f aca="false">G6099+Inputs!$B$6*H6099</f>
        <v>0</v>
      </c>
      <c r="M6099" s="37" t="n">
        <f aca="false">I6099+Inputs!$B$7*J6099</f>
        <v>34</v>
      </c>
      <c r="N6099" s="37" t="n">
        <f aca="false">K6099+L6099+M6099</f>
        <v>36</v>
      </c>
    </row>
    <row r="6100" customFormat="false" ht="15" hidden="false" customHeight="false" outlineLevel="0" collapsed="false">
      <c r="A6100" s="0" t="s">
        <v>10</v>
      </c>
      <c r="B6100" s="0" t="s">
        <v>512</v>
      </c>
      <c r="C6100" s="15" t="n">
        <v>45658</v>
      </c>
      <c r="D6100" s="0" t="n">
        <v>5</v>
      </c>
      <c r="E6100" s="0" t="n">
        <v>0</v>
      </c>
      <c r="F6100" s="0" t="n">
        <v>0</v>
      </c>
      <c r="G6100" s="0" t="n">
        <v>0</v>
      </c>
      <c r="H6100" s="0" t="n">
        <v>0</v>
      </c>
      <c r="I6100" s="0" t="n">
        <v>29</v>
      </c>
      <c r="J6100" s="0" t="n">
        <v>0</v>
      </c>
      <c r="K6100" s="37" t="n">
        <f aca="false">E6100+Inputs!$B$5*F6100</f>
        <v>0</v>
      </c>
      <c r="L6100" s="37" t="n">
        <f aca="false">G6100+Inputs!$B$6*H6100</f>
        <v>0</v>
      </c>
      <c r="M6100" s="37" t="n">
        <f aca="false">I6100+Inputs!$B$7*J6100</f>
        <v>29</v>
      </c>
      <c r="N6100" s="37" t="n">
        <f aca="false">K6100+L6100+M6100</f>
        <v>29</v>
      </c>
    </row>
    <row r="6101" customFormat="false" ht="15" hidden="false" customHeight="false" outlineLevel="0" collapsed="false">
      <c r="A6101" s="0" t="s">
        <v>10</v>
      </c>
      <c r="B6101" s="0" t="s">
        <v>512</v>
      </c>
      <c r="C6101" s="15" t="n">
        <v>45689</v>
      </c>
      <c r="D6101" s="0" t="n">
        <v>5</v>
      </c>
      <c r="E6101" s="0" t="n">
        <v>0</v>
      </c>
      <c r="F6101" s="0" t="n">
        <v>0</v>
      </c>
      <c r="G6101" s="0" t="n">
        <v>0</v>
      </c>
      <c r="H6101" s="0" t="n">
        <v>0</v>
      </c>
      <c r="I6101" s="0" t="n">
        <v>49</v>
      </c>
      <c r="J6101" s="0" t="n">
        <v>0</v>
      </c>
      <c r="K6101" s="37" t="n">
        <f aca="false">E6101+Inputs!$B$5*F6101</f>
        <v>0</v>
      </c>
      <c r="L6101" s="37" t="n">
        <f aca="false">G6101+Inputs!$B$6*H6101</f>
        <v>0</v>
      </c>
      <c r="M6101" s="37" t="n">
        <f aca="false">I6101+Inputs!$B$7*J6101</f>
        <v>49</v>
      </c>
      <c r="N6101" s="37" t="n">
        <f aca="false">K6101+L6101+M6101</f>
        <v>49</v>
      </c>
    </row>
    <row r="6102" customFormat="false" ht="15" hidden="false" customHeight="false" outlineLevel="0" collapsed="false">
      <c r="A6102" s="0" t="s">
        <v>10</v>
      </c>
      <c r="B6102" s="0" t="s">
        <v>512</v>
      </c>
      <c r="C6102" s="15" t="n">
        <v>45717</v>
      </c>
      <c r="D6102" s="0" t="n">
        <v>5</v>
      </c>
      <c r="E6102" s="0" t="n">
        <v>0</v>
      </c>
      <c r="F6102" s="0" t="n">
        <v>0</v>
      </c>
      <c r="G6102" s="0" t="n">
        <v>0</v>
      </c>
      <c r="H6102" s="0" t="n">
        <v>0</v>
      </c>
      <c r="I6102" s="0" t="n">
        <v>38</v>
      </c>
      <c r="J6102" s="0" t="n">
        <v>0</v>
      </c>
      <c r="K6102" s="37" t="n">
        <f aca="false">E6102+Inputs!$B$5*F6102</f>
        <v>0</v>
      </c>
      <c r="L6102" s="37" t="n">
        <f aca="false">G6102+Inputs!$B$6*H6102</f>
        <v>0</v>
      </c>
      <c r="M6102" s="37" t="n">
        <f aca="false">I6102+Inputs!$B$7*J6102</f>
        <v>38</v>
      </c>
      <c r="N6102" s="37" t="n">
        <f aca="false">K6102+L6102+M6102</f>
        <v>38</v>
      </c>
    </row>
    <row r="6103" customFormat="false" ht="15" hidden="false" customHeight="false" outlineLevel="0" collapsed="false">
      <c r="A6103" s="0" t="s">
        <v>10</v>
      </c>
      <c r="B6103" s="0" t="s">
        <v>512</v>
      </c>
      <c r="C6103" s="15" t="n">
        <v>45748</v>
      </c>
      <c r="D6103" s="0" t="n">
        <v>5</v>
      </c>
      <c r="E6103" s="0" t="n">
        <v>0</v>
      </c>
      <c r="F6103" s="0" t="n">
        <v>0</v>
      </c>
      <c r="G6103" s="0" t="n">
        <v>0</v>
      </c>
      <c r="H6103" s="0" t="n">
        <v>0</v>
      </c>
      <c r="I6103" s="0" t="n">
        <v>32</v>
      </c>
      <c r="J6103" s="0" t="n">
        <v>0</v>
      </c>
      <c r="K6103" s="37" t="n">
        <f aca="false">E6103+Inputs!$B$5*F6103</f>
        <v>0</v>
      </c>
      <c r="L6103" s="37" t="n">
        <f aca="false">G6103+Inputs!$B$6*H6103</f>
        <v>0</v>
      </c>
      <c r="M6103" s="37" t="n">
        <f aca="false">I6103+Inputs!$B$7*J6103</f>
        <v>32</v>
      </c>
      <c r="N6103" s="37" t="n">
        <f aca="false">K6103+L6103+M6103</f>
        <v>32</v>
      </c>
    </row>
    <row r="6104" customFormat="false" ht="15" hidden="false" customHeight="false" outlineLevel="0" collapsed="false">
      <c r="A6104" s="0" t="s">
        <v>10</v>
      </c>
      <c r="B6104" s="0" t="s">
        <v>512</v>
      </c>
      <c r="C6104" s="15" t="n">
        <v>45778</v>
      </c>
      <c r="D6104" s="0" t="n">
        <v>5</v>
      </c>
      <c r="E6104" s="0" t="n">
        <v>1</v>
      </c>
      <c r="F6104" s="0" t="n">
        <v>0</v>
      </c>
      <c r="G6104" s="0" t="n">
        <v>0</v>
      </c>
      <c r="H6104" s="0" t="n">
        <v>0</v>
      </c>
      <c r="I6104" s="0" t="n">
        <v>31</v>
      </c>
      <c r="J6104" s="0" t="n">
        <v>0</v>
      </c>
      <c r="K6104" s="37" t="n">
        <f aca="false">E6104+Inputs!$B$5*F6104</f>
        <v>1</v>
      </c>
      <c r="L6104" s="37" t="n">
        <f aca="false">G6104+Inputs!$B$6*H6104</f>
        <v>0</v>
      </c>
      <c r="M6104" s="37" t="n">
        <f aca="false">I6104+Inputs!$B$7*J6104</f>
        <v>31</v>
      </c>
      <c r="N6104" s="37" t="n">
        <f aca="false">K6104+L6104+M6104</f>
        <v>32</v>
      </c>
    </row>
    <row r="6105" customFormat="false" ht="15" hidden="false" customHeight="false" outlineLevel="0" collapsed="false">
      <c r="A6105" s="0" t="s">
        <v>10</v>
      </c>
      <c r="B6105" s="0" t="s">
        <v>512</v>
      </c>
      <c r="C6105" s="15" t="n">
        <v>45809</v>
      </c>
      <c r="D6105" s="0" t="n">
        <v>5</v>
      </c>
      <c r="E6105" s="0" t="n">
        <v>2</v>
      </c>
      <c r="F6105" s="0" t="n">
        <v>0</v>
      </c>
      <c r="G6105" s="0" t="n">
        <v>0</v>
      </c>
      <c r="H6105" s="0" t="n">
        <v>0</v>
      </c>
      <c r="I6105" s="0" t="n">
        <v>39</v>
      </c>
      <c r="J6105" s="0" t="n">
        <v>0</v>
      </c>
      <c r="K6105" s="37" t="n">
        <f aca="false">E6105+Inputs!$B$5*F6105</f>
        <v>2</v>
      </c>
      <c r="L6105" s="37" t="n">
        <f aca="false">G6105+Inputs!$B$6*H6105</f>
        <v>0</v>
      </c>
      <c r="M6105" s="37" t="n">
        <f aca="false">I6105+Inputs!$B$7*J6105</f>
        <v>39</v>
      </c>
      <c r="N6105" s="37" t="n">
        <f aca="false">K6105+L6105+M6105</f>
        <v>41</v>
      </c>
    </row>
    <row r="6106" customFormat="false" ht="15" hidden="false" customHeight="false" outlineLevel="0" collapsed="false">
      <c r="A6106" s="0" t="s">
        <v>10</v>
      </c>
      <c r="B6106" s="0" t="s">
        <v>512</v>
      </c>
      <c r="C6106" s="15" t="n">
        <v>45839</v>
      </c>
      <c r="D6106" s="0" t="n">
        <v>5</v>
      </c>
      <c r="E6106" s="0" t="n">
        <v>0</v>
      </c>
      <c r="F6106" s="0" t="n">
        <v>0</v>
      </c>
      <c r="G6106" s="0" t="n">
        <v>0</v>
      </c>
      <c r="H6106" s="0" t="n">
        <v>0</v>
      </c>
      <c r="I6106" s="0" t="n">
        <v>44</v>
      </c>
      <c r="J6106" s="0" t="n">
        <v>0</v>
      </c>
      <c r="K6106" s="37" t="n">
        <f aca="false">E6106+Inputs!$B$5*F6106</f>
        <v>0</v>
      </c>
      <c r="L6106" s="37" t="n">
        <f aca="false">G6106+Inputs!$B$6*H6106</f>
        <v>0</v>
      </c>
      <c r="M6106" s="37" t="n">
        <f aca="false">I6106+Inputs!$B$7*J6106</f>
        <v>44</v>
      </c>
      <c r="N6106" s="37" t="n">
        <f aca="false">K6106+L6106+M6106</f>
        <v>44</v>
      </c>
    </row>
    <row r="6107" customFormat="false" ht="15" hidden="false" customHeight="false" outlineLevel="0" collapsed="false">
      <c r="A6107" s="0" t="s">
        <v>10</v>
      </c>
      <c r="B6107" s="0" t="s">
        <v>512</v>
      </c>
      <c r="C6107" s="15" t="n">
        <v>45870</v>
      </c>
      <c r="D6107" s="0" t="n">
        <v>5</v>
      </c>
      <c r="E6107" s="0" t="n">
        <v>0</v>
      </c>
      <c r="F6107" s="0" t="n">
        <v>0</v>
      </c>
      <c r="G6107" s="0" t="n">
        <v>0</v>
      </c>
      <c r="H6107" s="0" t="n">
        <v>0</v>
      </c>
      <c r="I6107" s="0" t="n">
        <v>34</v>
      </c>
      <c r="J6107" s="0" t="n">
        <v>0</v>
      </c>
      <c r="K6107" s="37" t="n">
        <f aca="false">E6107+Inputs!$B$5*F6107</f>
        <v>0</v>
      </c>
      <c r="L6107" s="37" t="n">
        <f aca="false">G6107+Inputs!$B$6*H6107</f>
        <v>0</v>
      </c>
      <c r="M6107" s="37" t="n">
        <f aca="false">I6107+Inputs!$B$7*J6107</f>
        <v>34</v>
      </c>
      <c r="N6107" s="37" t="n">
        <f aca="false">K6107+L6107+M6107</f>
        <v>34</v>
      </c>
    </row>
    <row r="6108" customFormat="false" ht="15" hidden="false" customHeight="false" outlineLevel="0" collapsed="false">
      <c r="A6108" s="0" t="s">
        <v>10</v>
      </c>
      <c r="B6108" s="0" t="s">
        <v>512</v>
      </c>
      <c r="C6108" s="15" t="n">
        <v>45901</v>
      </c>
      <c r="D6108" s="0" t="n">
        <v>5</v>
      </c>
      <c r="E6108" s="0" t="n">
        <v>1</v>
      </c>
      <c r="F6108" s="0" t="n">
        <v>0</v>
      </c>
      <c r="G6108" s="0" t="n">
        <v>0</v>
      </c>
      <c r="H6108" s="0" t="n">
        <v>0</v>
      </c>
      <c r="I6108" s="0" t="n">
        <v>29</v>
      </c>
      <c r="J6108" s="0" t="n">
        <v>0</v>
      </c>
      <c r="K6108" s="37" t="n">
        <f aca="false">E6108+Inputs!$B$5*F6108</f>
        <v>1</v>
      </c>
      <c r="L6108" s="37" t="n">
        <f aca="false">G6108+Inputs!$B$6*H6108</f>
        <v>0</v>
      </c>
      <c r="M6108" s="37" t="n">
        <f aca="false">I6108+Inputs!$B$7*J6108</f>
        <v>29</v>
      </c>
      <c r="N6108" s="37" t="n">
        <f aca="false">K6108+L6108+M6108</f>
        <v>30</v>
      </c>
    </row>
    <row r="6109" customFormat="false" ht="15" hidden="false" customHeight="false" outlineLevel="0" collapsed="false">
      <c r="A6109" s="0" t="s">
        <v>10</v>
      </c>
      <c r="B6109" s="0" t="s">
        <v>512</v>
      </c>
      <c r="C6109" s="15" t="n">
        <v>45931</v>
      </c>
      <c r="D6109" s="0" t="n">
        <v>5</v>
      </c>
      <c r="E6109" s="0" t="n">
        <v>1</v>
      </c>
      <c r="F6109" s="0" t="n">
        <v>0</v>
      </c>
      <c r="G6109" s="0" t="n">
        <v>0</v>
      </c>
      <c r="H6109" s="0" t="n">
        <v>0</v>
      </c>
      <c r="I6109" s="0" t="n">
        <v>40</v>
      </c>
      <c r="J6109" s="0" t="n">
        <v>0</v>
      </c>
      <c r="K6109" s="37" t="n">
        <f aca="false">E6109+Inputs!$B$5*F6109</f>
        <v>1</v>
      </c>
      <c r="L6109" s="37" t="n">
        <f aca="false">G6109+Inputs!$B$6*H6109</f>
        <v>0</v>
      </c>
      <c r="M6109" s="37" t="n">
        <f aca="false">I6109+Inputs!$B$7*J6109</f>
        <v>40</v>
      </c>
      <c r="N6109" s="37" t="n">
        <f aca="false">K6109+L6109+M6109</f>
        <v>41</v>
      </c>
    </row>
    <row r="6110" customFormat="false" ht="15" hidden="false" customHeight="false" outlineLevel="0" collapsed="false">
      <c r="A6110" s="0" t="s">
        <v>10</v>
      </c>
      <c r="B6110" s="0" t="s">
        <v>512</v>
      </c>
      <c r="C6110" s="15" t="n">
        <v>45962</v>
      </c>
      <c r="D6110" s="0" t="n">
        <v>5</v>
      </c>
      <c r="E6110" s="0" t="n">
        <v>0</v>
      </c>
      <c r="F6110" s="0" t="n">
        <v>0</v>
      </c>
      <c r="G6110" s="0" t="n">
        <v>0</v>
      </c>
      <c r="H6110" s="0" t="n">
        <v>0</v>
      </c>
      <c r="I6110" s="0" t="n">
        <v>44</v>
      </c>
      <c r="J6110" s="0" t="n">
        <v>0</v>
      </c>
      <c r="K6110" s="37" t="n">
        <f aca="false">E6110+Inputs!$B$5*F6110</f>
        <v>0</v>
      </c>
      <c r="L6110" s="37" t="n">
        <f aca="false">G6110+Inputs!$B$6*H6110</f>
        <v>0</v>
      </c>
      <c r="M6110" s="37" t="n">
        <f aca="false">I6110+Inputs!$B$7*J6110</f>
        <v>44</v>
      </c>
      <c r="N6110" s="37" t="n">
        <f aca="false">K6110+L6110+M6110</f>
        <v>44</v>
      </c>
    </row>
    <row r="6111" customFormat="false" ht="15" hidden="false" customHeight="false" outlineLevel="0" collapsed="false">
      <c r="A6111" s="0" t="s">
        <v>10</v>
      </c>
      <c r="B6111" s="0" t="s">
        <v>512</v>
      </c>
      <c r="C6111" s="15" t="n">
        <v>45992</v>
      </c>
      <c r="D6111" s="0" t="n">
        <v>5</v>
      </c>
      <c r="E6111" s="0" t="n">
        <v>1</v>
      </c>
      <c r="F6111" s="0" t="n">
        <v>0</v>
      </c>
      <c r="G6111" s="0" t="n">
        <v>0</v>
      </c>
      <c r="H6111" s="0" t="n">
        <v>0</v>
      </c>
      <c r="I6111" s="0" t="n">
        <v>33</v>
      </c>
      <c r="J6111" s="0" t="n">
        <v>0</v>
      </c>
      <c r="K6111" s="37" t="n">
        <f aca="false">E6111+Inputs!$B$5*F6111</f>
        <v>1</v>
      </c>
      <c r="L6111" s="37" t="n">
        <f aca="false">G6111+Inputs!$B$6*H6111</f>
        <v>0</v>
      </c>
      <c r="M6111" s="37" t="n">
        <f aca="false">I6111+Inputs!$B$7*J6111</f>
        <v>33</v>
      </c>
      <c r="N6111" s="37" t="n">
        <f aca="false">K6111+L6111+M6111</f>
        <v>34</v>
      </c>
    </row>
    <row r="6112" customFormat="false" ht="15" hidden="false" customHeight="false" outlineLevel="0" collapsed="false">
      <c r="A6112" s="0" t="s">
        <v>10</v>
      </c>
      <c r="B6112" s="0" t="s">
        <v>512</v>
      </c>
      <c r="C6112" s="15" t="n">
        <v>46023</v>
      </c>
      <c r="D6112" s="0" t="n">
        <v>5</v>
      </c>
      <c r="E6112" s="0" t="n">
        <v>0</v>
      </c>
      <c r="F6112" s="0" t="n">
        <v>0</v>
      </c>
      <c r="G6112" s="0" t="n">
        <v>0</v>
      </c>
      <c r="H6112" s="0" t="n">
        <v>0</v>
      </c>
      <c r="I6112" s="0" t="n">
        <v>25</v>
      </c>
      <c r="J6112" s="0" t="n">
        <v>0</v>
      </c>
      <c r="K6112" s="37" t="n">
        <f aca="false">E6112+Inputs!$B$5*F6112</f>
        <v>0</v>
      </c>
      <c r="L6112" s="37" t="n">
        <f aca="false">G6112+Inputs!$B$6*H6112</f>
        <v>0</v>
      </c>
      <c r="M6112" s="37" t="n">
        <f aca="false">I6112+Inputs!$B$7*J6112</f>
        <v>25</v>
      </c>
      <c r="N6112" s="37" t="n">
        <f aca="false">K6112+L6112+M6112</f>
        <v>25</v>
      </c>
    </row>
    <row r="6113" customFormat="false" ht="15" hidden="false" customHeight="false" outlineLevel="0" collapsed="false">
      <c r="A6113" s="0" t="s">
        <v>10</v>
      </c>
      <c r="B6113" s="0" t="s">
        <v>512</v>
      </c>
      <c r="C6113" s="15" t="n">
        <v>46054</v>
      </c>
      <c r="D6113" s="0" t="n">
        <v>5</v>
      </c>
      <c r="E6113" s="0" t="n">
        <v>1</v>
      </c>
      <c r="F6113" s="0" t="n">
        <v>0</v>
      </c>
      <c r="G6113" s="0" t="n">
        <v>0</v>
      </c>
      <c r="H6113" s="0" t="n">
        <v>0</v>
      </c>
      <c r="I6113" s="0" t="n">
        <v>33</v>
      </c>
      <c r="J6113" s="0" t="n">
        <v>0</v>
      </c>
      <c r="K6113" s="37" t="n">
        <f aca="false">E6113+Inputs!$B$5*F6113</f>
        <v>1</v>
      </c>
      <c r="L6113" s="37" t="n">
        <f aca="false">G6113+Inputs!$B$6*H6113</f>
        <v>0</v>
      </c>
      <c r="M6113" s="37" t="n">
        <f aca="false">I6113+Inputs!$B$7*J6113</f>
        <v>33</v>
      </c>
      <c r="N6113" s="37" t="n">
        <f aca="false">K6113+L6113+M6113</f>
        <v>34</v>
      </c>
    </row>
    <row r="6114" customFormat="false" ht="15" hidden="false" customHeight="false" outlineLevel="0" collapsed="false">
      <c r="A6114" s="0" t="s">
        <v>10</v>
      </c>
      <c r="B6114" s="0" t="s">
        <v>512</v>
      </c>
      <c r="C6114" s="15" t="n">
        <v>46082</v>
      </c>
      <c r="D6114" s="0" t="n">
        <v>5</v>
      </c>
      <c r="E6114" s="0" t="n">
        <v>0</v>
      </c>
      <c r="F6114" s="0" t="n">
        <v>0</v>
      </c>
      <c r="G6114" s="0" t="n">
        <v>0</v>
      </c>
      <c r="H6114" s="0" t="n">
        <v>0</v>
      </c>
      <c r="I6114" s="0" t="n">
        <v>31</v>
      </c>
      <c r="J6114" s="0" t="n">
        <v>0</v>
      </c>
      <c r="K6114" s="37" t="n">
        <f aca="false">E6114+Inputs!$B$5*F6114</f>
        <v>0</v>
      </c>
      <c r="L6114" s="37" t="n">
        <f aca="false">G6114+Inputs!$B$6*H6114</f>
        <v>0</v>
      </c>
      <c r="M6114" s="37" t="n">
        <f aca="false">I6114+Inputs!$B$7*J6114</f>
        <v>31</v>
      </c>
      <c r="N6114" s="37" t="n">
        <f aca="false">K6114+L6114+M6114</f>
        <v>31</v>
      </c>
    </row>
    <row r="6115" customFormat="false" ht="15" hidden="false" customHeight="false" outlineLevel="0" collapsed="false">
      <c r="A6115" s="0" t="s">
        <v>10</v>
      </c>
      <c r="B6115" s="0" t="s">
        <v>512</v>
      </c>
      <c r="C6115" s="15" t="n">
        <v>46113</v>
      </c>
      <c r="D6115" s="0" t="n">
        <v>5</v>
      </c>
      <c r="E6115" s="0" t="n">
        <v>3</v>
      </c>
      <c r="F6115" s="0" t="n">
        <v>0</v>
      </c>
      <c r="G6115" s="0" t="n">
        <v>0</v>
      </c>
      <c r="H6115" s="0" t="n">
        <v>0</v>
      </c>
      <c r="I6115" s="0" t="n">
        <v>33</v>
      </c>
      <c r="J6115" s="0" t="n">
        <v>0</v>
      </c>
      <c r="K6115" s="37" t="n">
        <f aca="false">E6115+Inputs!$B$5*F6115</f>
        <v>3</v>
      </c>
      <c r="L6115" s="37" t="n">
        <f aca="false">G6115+Inputs!$B$6*H6115</f>
        <v>0</v>
      </c>
      <c r="M6115" s="37" t="n">
        <f aca="false">I6115+Inputs!$B$7*J6115</f>
        <v>33</v>
      </c>
      <c r="N6115" s="37" t="n">
        <f aca="false">K6115+L6115+M6115</f>
        <v>36</v>
      </c>
    </row>
    <row r="6116" customFormat="false" ht="15" hidden="false" customHeight="false" outlineLevel="0" collapsed="false">
      <c r="A6116" s="0" t="s">
        <v>10</v>
      </c>
      <c r="B6116" s="0" t="s">
        <v>512</v>
      </c>
      <c r="C6116" s="15" t="n">
        <v>46143</v>
      </c>
      <c r="D6116" s="0" t="n">
        <v>5</v>
      </c>
      <c r="E6116" s="0" t="n">
        <v>3</v>
      </c>
      <c r="F6116" s="0" t="n">
        <v>0</v>
      </c>
      <c r="G6116" s="0" t="n">
        <v>0</v>
      </c>
      <c r="H6116" s="0" t="n">
        <v>0</v>
      </c>
      <c r="I6116" s="0" t="n">
        <v>39</v>
      </c>
      <c r="J6116" s="0" t="n">
        <v>0</v>
      </c>
      <c r="K6116" s="37" t="n">
        <f aca="false">E6116+Inputs!$B$5*F6116</f>
        <v>3</v>
      </c>
      <c r="L6116" s="37" t="n">
        <f aca="false">G6116+Inputs!$B$6*H6116</f>
        <v>0</v>
      </c>
      <c r="M6116" s="37" t="n">
        <f aca="false">I6116+Inputs!$B$7*J6116</f>
        <v>39</v>
      </c>
      <c r="N6116" s="37" t="n">
        <f aca="false">K6116+L6116+M6116</f>
        <v>42</v>
      </c>
    </row>
    <row r="6117" customFormat="false" ht="15" hidden="false" customHeight="false" outlineLevel="0" collapsed="false">
      <c r="A6117" s="0" t="s">
        <v>10</v>
      </c>
      <c r="B6117" s="0" t="s">
        <v>512</v>
      </c>
      <c r="C6117" s="15" t="n">
        <v>46174</v>
      </c>
      <c r="D6117" s="0" t="n">
        <v>5</v>
      </c>
      <c r="E6117" s="0" t="n">
        <v>1</v>
      </c>
      <c r="F6117" s="0" t="n">
        <v>0</v>
      </c>
      <c r="G6117" s="0" t="n">
        <v>0</v>
      </c>
      <c r="H6117" s="0" t="n">
        <v>0</v>
      </c>
      <c r="I6117" s="0" t="n">
        <v>46</v>
      </c>
      <c r="J6117" s="0" t="n">
        <v>0</v>
      </c>
      <c r="K6117" s="37" t="n">
        <f aca="false">E6117+Inputs!$B$5*F6117</f>
        <v>1</v>
      </c>
      <c r="L6117" s="37" t="n">
        <f aca="false">G6117+Inputs!$B$6*H6117</f>
        <v>0</v>
      </c>
      <c r="M6117" s="37" t="n">
        <f aca="false">I6117+Inputs!$B$7*J6117</f>
        <v>46</v>
      </c>
      <c r="N6117" s="37" t="n">
        <f aca="false">K6117+L6117+M6117</f>
        <v>47</v>
      </c>
    </row>
    <row r="6118" customFormat="false" ht="15" hidden="false" customHeight="false" outlineLevel="0" collapsed="false">
      <c r="A6118" s="0" t="s">
        <v>10</v>
      </c>
      <c r="B6118" s="0" t="s">
        <v>512</v>
      </c>
      <c r="C6118" s="15" t="n">
        <v>46204</v>
      </c>
      <c r="D6118" s="0" t="n">
        <v>5</v>
      </c>
      <c r="E6118" s="0" t="n">
        <v>2</v>
      </c>
      <c r="F6118" s="0" t="n">
        <v>0</v>
      </c>
      <c r="G6118" s="0" t="n">
        <v>0</v>
      </c>
      <c r="H6118" s="0" t="n">
        <v>0</v>
      </c>
      <c r="I6118" s="0" t="n">
        <v>42</v>
      </c>
      <c r="J6118" s="0" t="n">
        <v>0</v>
      </c>
      <c r="K6118" s="37" t="n">
        <f aca="false">E6118+Inputs!$B$5*F6118</f>
        <v>2</v>
      </c>
      <c r="L6118" s="37" t="n">
        <f aca="false">G6118+Inputs!$B$6*H6118</f>
        <v>0</v>
      </c>
      <c r="M6118" s="37" t="n">
        <f aca="false">I6118+Inputs!$B$7*J6118</f>
        <v>42</v>
      </c>
      <c r="N6118" s="37" t="n">
        <f aca="false">K6118+L6118+M6118</f>
        <v>44</v>
      </c>
    </row>
    <row r="6119" customFormat="false" ht="15" hidden="false" customHeight="false" outlineLevel="0" collapsed="false">
      <c r="A6119" s="0" t="s">
        <v>10</v>
      </c>
      <c r="B6119" s="0" t="s">
        <v>512</v>
      </c>
      <c r="C6119" s="15" t="n">
        <v>46235</v>
      </c>
      <c r="D6119" s="0" t="n">
        <v>5</v>
      </c>
      <c r="E6119" s="0" t="n">
        <v>6</v>
      </c>
      <c r="F6119" s="0" t="n">
        <v>0</v>
      </c>
      <c r="G6119" s="0" t="n">
        <v>0</v>
      </c>
      <c r="H6119" s="0" t="n">
        <v>0</v>
      </c>
      <c r="I6119" s="0" t="n">
        <v>34</v>
      </c>
      <c r="J6119" s="0" t="n">
        <v>0</v>
      </c>
      <c r="K6119" s="37" t="n">
        <f aca="false">E6119+Inputs!$B$5*F6119</f>
        <v>6</v>
      </c>
      <c r="L6119" s="37" t="n">
        <f aca="false">G6119+Inputs!$B$6*H6119</f>
        <v>0</v>
      </c>
      <c r="M6119" s="37" t="n">
        <f aca="false">I6119+Inputs!$B$7*J6119</f>
        <v>34</v>
      </c>
      <c r="N6119" s="37" t="n">
        <f aca="false">K6119+L6119+M6119</f>
        <v>40</v>
      </c>
    </row>
    <row r="6120" customFormat="false" ht="15" hidden="false" customHeight="false" outlineLevel="0" collapsed="false">
      <c r="A6120" s="0" t="s">
        <v>10</v>
      </c>
      <c r="B6120" s="0" t="s">
        <v>544</v>
      </c>
      <c r="C6120" s="15" t="n">
        <v>44927</v>
      </c>
      <c r="D6120" s="0" t="n">
        <v>2</v>
      </c>
      <c r="E6120" s="0" t="n">
        <v>0</v>
      </c>
      <c r="F6120" s="0" t="n">
        <v>0</v>
      </c>
      <c r="G6120" s="0" t="n">
        <v>0</v>
      </c>
      <c r="H6120" s="0" t="n">
        <v>0</v>
      </c>
      <c r="I6120" s="0" t="n">
        <v>18</v>
      </c>
      <c r="J6120" s="0" t="n">
        <v>0</v>
      </c>
      <c r="K6120" s="37" t="n">
        <f aca="false">E6120+Inputs!$B$5*F6120</f>
        <v>0</v>
      </c>
      <c r="L6120" s="37" t="n">
        <f aca="false">G6120+Inputs!$B$6*H6120</f>
        <v>0</v>
      </c>
      <c r="M6120" s="37" t="n">
        <f aca="false">I6120+Inputs!$B$7*J6120</f>
        <v>18</v>
      </c>
      <c r="N6120" s="37" t="n">
        <f aca="false">K6120+L6120+M6120</f>
        <v>18</v>
      </c>
    </row>
    <row r="6121" customFormat="false" ht="15" hidden="false" customHeight="false" outlineLevel="0" collapsed="false">
      <c r="A6121" s="0" t="s">
        <v>10</v>
      </c>
      <c r="B6121" s="0" t="s">
        <v>544</v>
      </c>
      <c r="C6121" s="15" t="n">
        <v>44958</v>
      </c>
      <c r="D6121" s="0" t="n">
        <v>2</v>
      </c>
      <c r="E6121" s="0" t="n">
        <v>0</v>
      </c>
      <c r="F6121" s="0" t="n">
        <v>0</v>
      </c>
      <c r="G6121" s="0" t="n">
        <v>0</v>
      </c>
      <c r="H6121" s="0" t="n">
        <v>0</v>
      </c>
      <c r="I6121" s="0" t="n">
        <v>16</v>
      </c>
      <c r="J6121" s="0" t="n">
        <v>0</v>
      </c>
      <c r="K6121" s="37" t="n">
        <f aca="false">E6121+Inputs!$B$5*F6121</f>
        <v>0</v>
      </c>
      <c r="L6121" s="37" t="n">
        <f aca="false">G6121+Inputs!$B$6*H6121</f>
        <v>0</v>
      </c>
      <c r="M6121" s="37" t="n">
        <f aca="false">I6121+Inputs!$B$7*J6121</f>
        <v>16</v>
      </c>
      <c r="N6121" s="37" t="n">
        <f aca="false">K6121+L6121+M6121</f>
        <v>16</v>
      </c>
    </row>
    <row r="6122" customFormat="false" ht="15" hidden="false" customHeight="false" outlineLevel="0" collapsed="false">
      <c r="A6122" s="0" t="s">
        <v>10</v>
      </c>
      <c r="B6122" s="0" t="s">
        <v>544</v>
      </c>
      <c r="C6122" s="15" t="n">
        <v>44986</v>
      </c>
      <c r="D6122" s="0" t="n">
        <v>2</v>
      </c>
      <c r="E6122" s="0" t="n">
        <v>0</v>
      </c>
      <c r="F6122" s="0" t="n">
        <v>0</v>
      </c>
      <c r="G6122" s="0" t="n">
        <v>0</v>
      </c>
      <c r="H6122" s="0" t="n">
        <v>0</v>
      </c>
      <c r="I6122" s="0" t="n">
        <v>9</v>
      </c>
      <c r="J6122" s="0" t="n">
        <v>0</v>
      </c>
      <c r="K6122" s="37" t="n">
        <f aca="false">E6122+Inputs!$B$5*F6122</f>
        <v>0</v>
      </c>
      <c r="L6122" s="37" t="n">
        <f aca="false">G6122+Inputs!$B$6*H6122</f>
        <v>0</v>
      </c>
      <c r="M6122" s="37" t="n">
        <f aca="false">I6122+Inputs!$B$7*J6122</f>
        <v>9</v>
      </c>
      <c r="N6122" s="37" t="n">
        <f aca="false">K6122+L6122+M6122</f>
        <v>9</v>
      </c>
    </row>
    <row r="6123" customFormat="false" ht="15" hidden="false" customHeight="false" outlineLevel="0" collapsed="false">
      <c r="A6123" s="0" t="s">
        <v>10</v>
      </c>
      <c r="B6123" s="0" t="s">
        <v>544</v>
      </c>
      <c r="C6123" s="15" t="n">
        <v>45017</v>
      </c>
      <c r="D6123" s="0" t="n">
        <v>2</v>
      </c>
      <c r="E6123" s="0" t="n">
        <v>0</v>
      </c>
      <c r="F6123" s="0" t="n">
        <v>0</v>
      </c>
      <c r="G6123" s="0" t="n">
        <v>0</v>
      </c>
      <c r="H6123" s="0" t="n">
        <v>0</v>
      </c>
      <c r="I6123" s="0" t="n">
        <v>5</v>
      </c>
      <c r="J6123" s="0" t="n">
        <v>0</v>
      </c>
      <c r="K6123" s="37" t="n">
        <f aca="false">E6123+Inputs!$B$5*F6123</f>
        <v>0</v>
      </c>
      <c r="L6123" s="37" t="n">
        <f aca="false">G6123+Inputs!$B$6*H6123</f>
        <v>0</v>
      </c>
      <c r="M6123" s="37" t="n">
        <f aca="false">I6123+Inputs!$B$7*J6123</f>
        <v>5</v>
      </c>
      <c r="N6123" s="37" t="n">
        <f aca="false">K6123+L6123+M6123</f>
        <v>5</v>
      </c>
    </row>
    <row r="6124" customFormat="false" ht="15" hidden="false" customHeight="false" outlineLevel="0" collapsed="false">
      <c r="A6124" s="0" t="s">
        <v>10</v>
      </c>
      <c r="B6124" s="0" t="s">
        <v>544</v>
      </c>
      <c r="C6124" s="15" t="n">
        <v>45047</v>
      </c>
      <c r="D6124" s="0" t="n">
        <v>2</v>
      </c>
      <c r="E6124" s="0" t="n">
        <v>0</v>
      </c>
      <c r="F6124" s="0" t="n">
        <v>0</v>
      </c>
      <c r="G6124" s="0" t="n">
        <v>0</v>
      </c>
      <c r="H6124" s="0" t="n">
        <v>0</v>
      </c>
      <c r="I6124" s="0" t="n">
        <v>17</v>
      </c>
      <c r="J6124" s="0" t="n">
        <v>0</v>
      </c>
      <c r="K6124" s="37" t="n">
        <f aca="false">E6124+Inputs!$B$5*F6124</f>
        <v>0</v>
      </c>
      <c r="L6124" s="37" t="n">
        <f aca="false">G6124+Inputs!$B$6*H6124</f>
        <v>0</v>
      </c>
      <c r="M6124" s="37" t="n">
        <f aca="false">I6124+Inputs!$B$7*J6124</f>
        <v>17</v>
      </c>
      <c r="N6124" s="37" t="n">
        <f aca="false">K6124+L6124+M6124</f>
        <v>17</v>
      </c>
    </row>
    <row r="6125" customFormat="false" ht="15" hidden="false" customHeight="false" outlineLevel="0" collapsed="false">
      <c r="A6125" s="0" t="s">
        <v>10</v>
      </c>
      <c r="B6125" s="0" t="s">
        <v>544</v>
      </c>
      <c r="C6125" s="15" t="n">
        <v>45078</v>
      </c>
      <c r="D6125" s="0" t="n">
        <v>2</v>
      </c>
      <c r="E6125" s="0" t="n">
        <v>0</v>
      </c>
      <c r="F6125" s="0" t="n">
        <v>0</v>
      </c>
      <c r="G6125" s="0" t="n">
        <v>0</v>
      </c>
      <c r="H6125" s="0" t="n">
        <v>0</v>
      </c>
      <c r="I6125" s="0" t="n">
        <v>15</v>
      </c>
      <c r="J6125" s="0" t="n">
        <v>0</v>
      </c>
      <c r="K6125" s="37" t="n">
        <f aca="false">E6125+Inputs!$B$5*F6125</f>
        <v>0</v>
      </c>
      <c r="L6125" s="37" t="n">
        <f aca="false">G6125+Inputs!$B$6*H6125</f>
        <v>0</v>
      </c>
      <c r="M6125" s="37" t="n">
        <f aca="false">I6125+Inputs!$B$7*J6125</f>
        <v>15</v>
      </c>
      <c r="N6125" s="37" t="n">
        <f aca="false">K6125+L6125+M6125</f>
        <v>15</v>
      </c>
    </row>
    <row r="6126" customFormat="false" ht="15" hidden="false" customHeight="false" outlineLevel="0" collapsed="false">
      <c r="A6126" s="0" t="s">
        <v>10</v>
      </c>
      <c r="B6126" s="0" t="s">
        <v>544</v>
      </c>
      <c r="C6126" s="15" t="n">
        <v>45108</v>
      </c>
      <c r="D6126" s="0" t="n">
        <v>2</v>
      </c>
      <c r="E6126" s="0" t="n">
        <v>0</v>
      </c>
      <c r="F6126" s="0" t="n">
        <v>0</v>
      </c>
      <c r="G6126" s="0" t="n">
        <v>0</v>
      </c>
      <c r="H6126" s="0" t="n">
        <v>0</v>
      </c>
      <c r="I6126" s="0" t="n">
        <v>13</v>
      </c>
      <c r="J6126" s="0" t="n">
        <v>0</v>
      </c>
      <c r="K6126" s="37" t="n">
        <f aca="false">E6126+Inputs!$B$5*F6126</f>
        <v>0</v>
      </c>
      <c r="L6126" s="37" t="n">
        <f aca="false">G6126+Inputs!$B$6*H6126</f>
        <v>0</v>
      </c>
      <c r="M6126" s="37" t="n">
        <f aca="false">I6126+Inputs!$B$7*J6126</f>
        <v>13</v>
      </c>
      <c r="N6126" s="37" t="n">
        <f aca="false">K6126+L6126+M6126</f>
        <v>13</v>
      </c>
    </row>
    <row r="6127" customFormat="false" ht="15" hidden="false" customHeight="false" outlineLevel="0" collapsed="false">
      <c r="A6127" s="0" t="s">
        <v>10</v>
      </c>
      <c r="B6127" s="0" t="s">
        <v>544</v>
      </c>
      <c r="C6127" s="15" t="n">
        <v>45139</v>
      </c>
      <c r="D6127" s="0" t="n">
        <v>2</v>
      </c>
      <c r="E6127" s="0" t="n">
        <v>0</v>
      </c>
      <c r="F6127" s="0" t="n">
        <v>0</v>
      </c>
      <c r="G6127" s="0" t="n">
        <v>0</v>
      </c>
      <c r="H6127" s="0" t="n">
        <v>0</v>
      </c>
      <c r="I6127" s="0" t="n">
        <v>14</v>
      </c>
      <c r="J6127" s="0" t="n">
        <v>0</v>
      </c>
      <c r="K6127" s="37" t="n">
        <f aca="false">E6127+Inputs!$B$5*F6127</f>
        <v>0</v>
      </c>
      <c r="L6127" s="37" t="n">
        <f aca="false">G6127+Inputs!$B$6*H6127</f>
        <v>0</v>
      </c>
      <c r="M6127" s="37" t="n">
        <f aca="false">I6127+Inputs!$B$7*J6127</f>
        <v>14</v>
      </c>
      <c r="N6127" s="37" t="n">
        <f aca="false">K6127+L6127+M6127</f>
        <v>14</v>
      </c>
    </row>
    <row r="6128" customFormat="false" ht="15" hidden="false" customHeight="false" outlineLevel="0" collapsed="false">
      <c r="A6128" s="0" t="s">
        <v>10</v>
      </c>
      <c r="B6128" s="0" t="s">
        <v>544</v>
      </c>
      <c r="C6128" s="15" t="n">
        <v>45170</v>
      </c>
      <c r="D6128" s="0" t="n">
        <v>2</v>
      </c>
      <c r="E6128" s="0" t="n">
        <v>0</v>
      </c>
      <c r="F6128" s="0" t="n">
        <v>0</v>
      </c>
      <c r="G6128" s="0" t="n">
        <v>0</v>
      </c>
      <c r="H6128" s="0" t="n">
        <v>0</v>
      </c>
      <c r="I6128" s="0" t="n">
        <v>9</v>
      </c>
      <c r="J6128" s="0" t="n">
        <v>0</v>
      </c>
      <c r="K6128" s="37" t="n">
        <f aca="false">E6128+Inputs!$B$5*F6128</f>
        <v>0</v>
      </c>
      <c r="L6128" s="37" t="n">
        <f aca="false">G6128+Inputs!$B$6*H6128</f>
        <v>0</v>
      </c>
      <c r="M6128" s="37" t="n">
        <f aca="false">I6128+Inputs!$B$7*J6128</f>
        <v>9</v>
      </c>
      <c r="N6128" s="37" t="n">
        <f aca="false">K6128+L6128+M6128</f>
        <v>9</v>
      </c>
    </row>
    <row r="6129" customFormat="false" ht="15" hidden="false" customHeight="false" outlineLevel="0" collapsed="false">
      <c r="A6129" s="0" t="s">
        <v>10</v>
      </c>
      <c r="B6129" s="0" t="s">
        <v>544</v>
      </c>
      <c r="C6129" s="15" t="n">
        <v>45200</v>
      </c>
      <c r="D6129" s="0" t="n">
        <v>2</v>
      </c>
      <c r="E6129" s="0" t="n">
        <v>0</v>
      </c>
      <c r="F6129" s="0" t="n">
        <v>0</v>
      </c>
      <c r="G6129" s="0" t="n">
        <v>0</v>
      </c>
      <c r="H6129" s="0" t="n">
        <v>0</v>
      </c>
      <c r="I6129" s="0" t="n">
        <v>16</v>
      </c>
      <c r="J6129" s="0" t="n">
        <v>0</v>
      </c>
      <c r="K6129" s="37" t="n">
        <f aca="false">E6129+Inputs!$B$5*F6129</f>
        <v>0</v>
      </c>
      <c r="L6129" s="37" t="n">
        <f aca="false">G6129+Inputs!$B$6*H6129</f>
        <v>0</v>
      </c>
      <c r="M6129" s="37" t="n">
        <f aca="false">I6129+Inputs!$B$7*J6129</f>
        <v>16</v>
      </c>
      <c r="N6129" s="37" t="n">
        <f aca="false">K6129+L6129+M6129</f>
        <v>16</v>
      </c>
    </row>
    <row r="6130" customFormat="false" ht="15" hidden="false" customHeight="false" outlineLevel="0" collapsed="false">
      <c r="A6130" s="0" t="s">
        <v>10</v>
      </c>
      <c r="B6130" s="0" t="s">
        <v>544</v>
      </c>
      <c r="C6130" s="15" t="n">
        <v>45231</v>
      </c>
      <c r="D6130" s="0" t="n">
        <v>2</v>
      </c>
      <c r="E6130" s="0" t="n">
        <v>0</v>
      </c>
      <c r="F6130" s="0" t="n">
        <v>0</v>
      </c>
      <c r="G6130" s="0" t="n">
        <v>0</v>
      </c>
      <c r="H6130" s="0" t="n">
        <v>0</v>
      </c>
      <c r="I6130" s="0" t="n">
        <v>22</v>
      </c>
      <c r="J6130" s="0" t="n">
        <v>0</v>
      </c>
      <c r="K6130" s="37" t="n">
        <f aca="false">E6130+Inputs!$B$5*F6130</f>
        <v>0</v>
      </c>
      <c r="L6130" s="37" t="n">
        <f aca="false">G6130+Inputs!$B$6*H6130</f>
        <v>0</v>
      </c>
      <c r="M6130" s="37" t="n">
        <f aca="false">I6130+Inputs!$B$7*J6130</f>
        <v>22</v>
      </c>
      <c r="N6130" s="37" t="n">
        <f aca="false">K6130+L6130+M6130</f>
        <v>22</v>
      </c>
    </row>
    <row r="6131" customFormat="false" ht="15" hidden="false" customHeight="false" outlineLevel="0" collapsed="false">
      <c r="A6131" s="0" t="s">
        <v>10</v>
      </c>
      <c r="B6131" s="0" t="s">
        <v>544</v>
      </c>
      <c r="C6131" s="15" t="n">
        <v>45261</v>
      </c>
      <c r="D6131" s="0" t="n">
        <v>2</v>
      </c>
      <c r="E6131" s="0" t="n">
        <v>1</v>
      </c>
      <c r="F6131" s="0" t="n">
        <v>0</v>
      </c>
      <c r="G6131" s="0" t="n">
        <v>0</v>
      </c>
      <c r="H6131" s="0" t="n">
        <v>0</v>
      </c>
      <c r="I6131" s="0" t="n">
        <v>8</v>
      </c>
      <c r="J6131" s="0" t="n">
        <v>0</v>
      </c>
      <c r="K6131" s="37" t="n">
        <f aca="false">E6131+Inputs!$B$5*F6131</f>
        <v>1</v>
      </c>
      <c r="L6131" s="37" t="n">
        <f aca="false">G6131+Inputs!$B$6*H6131</f>
        <v>0</v>
      </c>
      <c r="M6131" s="37" t="n">
        <f aca="false">I6131+Inputs!$B$7*J6131</f>
        <v>8</v>
      </c>
      <c r="N6131" s="37" t="n">
        <f aca="false">K6131+L6131+M6131</f>
        <v>9</v>
      </c>
    </row>
    <row r="6132" customFormat="false" ht="15" hidden="false" customHeight="false" outlineLevel="0" collapsed="false">
      <c r="A6132" s="0" t="s">
        <v>10</v>
      </c>
      <c r="B6132" s="0" t="s">
        <v>544</v>
      </c>
      <c r="C6132" s="15" t="n">
        <v>45292</v>
      </c>
      <c r="D6132" s="0" t="n">
        <v>2</v>
      </c>
      <c r="E6132" s="0" t="n">
        <v>0</v>
      </c>
      <c r="F6132" s="0" t="n">
        <v>0</v>
      </c>
      <c r="G6132" s="0" t="n">
        <v>0</v>
      </c>
      <c r="H6132" s="0" t="n">
        <v>0</v>
      </c>
      <c r="I6132" s="0" t="n">
        <v>8</v>
      </c>
      <c r="J6132" s="0" t="n">
        <v>0</v>
      </c>
      <c r="K6132" s="37" t="n">
        <f aca="false">E6132+Inputs!$B$5*F6132</f>
        <v>0</v>
      </c>
      <c r="L6132" s="37" t="n">
        <f aca="false">G6132+Inputs!$B$6*H6132</f>
        <v>0</v>
      </c>
      <c r="M6132" s="37" t="n">
        <f aca="false">I6132+Inputs!$B$7*J6132</f>
        <v>8</v>
      </c>
      <c r="N6132" s="37" t="n">
        <f aca="false">K6132+L6132+M6132</f>
        <v>8</v>
      </c>
    </row>
    <row r="6133" customFormat="false" ht="15" hidden="false" customHeight="false" outlineLevel="0" collapsed="false">
      <c r="A6133" s="0" t="s">
        <v>10</v>
      </c>
      <c r="B6133" s="0" t="s">
        <v>544</v>
      </c>
      <c r="C6133" s="15" t="n">
        <v>45323</v>
      </c>
      <c r="D6133" s="0" t="n">
        <v>2</v>
      </c>
      <c r="E6133" s="0" t="n">
        <v>1</v>
      </c>
      <c r="F6133" s="0" t="n">
        <v>0</v>
      </c>
      <c r="G6133" s="0" t="n">
        <v>0</v>
      </c>
      <c r="H6133" s="0" t="n">
        <v>0</v>
      </c>
      <c r="I6133" s="0" t="n">
        <v>20</v>
      </c>
      <c r="J6133" s="0" t="n">
        <v>0</v>
      </c>
      <c r="K6133" s="37" t="n">
        <f aca="false">E6133+Inputs!$B$5*F6133</f>
        <v>1</v>
      </c>
      <c r="L6133" s="37" t="n">
        <f aca="false">G6133+Inputs!$B$6*H6133</f>
        <v>0</v>
      </c>
      <c r="M6133" s="37" t="n">
        <f aca="false">I6133+Inputs!$B$7*J6133</f>
        <v>20</v>
      </c>
      <c r="N6133" s="37" t="n">
        <f aca="false">K6133+L6133+M6133</f>
        <v>21</v>
      </c>
    </row>
    <row r="6134" customFormat="false" ht="15" hidden="false" customHeight="false" outlineLevel="0" collapsed="false">
      <c r="A6134" s="0" t="s">
        <v>10</v>
      </c>
      <c r="B6134" s="0" t="s">
        <v>544</v>
      </c>
      <c r="C6134" s="15" t="n">
        <v>45352</v>
      </c>
      <c r="D6134" s="0" t="n">
        <v>2</v>
      </c>
      <c r="E6134" s="0" t="n">
        <v>0</v>
      </c>
      <c r="F6134" s="0" t="n">
        <v>0</v>
      </c>
      <c r="G6134" s="0" t="n">
        <v>0</v>
      </c>
      <c r="H6134" s="0" t="n">
        <v>0</v>
      </c>
      <c r="I6134" s="0" t="n">
        <v>10</v>
      </c>
      <c r="J6134" s="0" t="n">
        <v>0</v>
      </c>
      <c r="K6134" s="37" t="n">
        <f aca="false">E6134+Inputs!$B$5*F6134</f>
        <v>0</v>
      </c>
      <c r="L6134" s="37" t="n">
        <f aca="false">G6134+Inputs!$B$6*H6134</f>
        <v>0</v>
      </c>
      <c r="M6134" s="37" t="n">
        <f aca="false">I6134+Inputs!$B$7*J6134</f>
        <v>10</v>
      </c>
      <c r="N6134" s="37" t="n">
        <f aca="false">K6134+L6134+M6134</f>
        <v>10</v>
      </c>
    </row>
    <row r="6135" customFormat="false" ht="15" hidden="false" customHeight="false" outlineLevel="0" collapsed="false">
      <c r="A6135" s="0" t="s">
        <v>10</v>
      </c>
      <c r="B6135" s="0" t="s">
        <v>544</v>
      </c>
      <c r="C6135" s="15" t="n">
        <v>45383</v>
      </c>
      <c r="D6135" s="0" t="n">
        <v>2</v>
      </c>
      <c r="E6135" s="0" t="n">
        <v>0</v>
      </c>
      <c r="F6135" s="0" t="n">
        <v>0</v>
      </c>
      <c r="G6135" s="0" t="n">
        <v>0</v>
      </c>
      <c r="H6135" s="0" t="n">
        <v>0</v>
      </c>
      <c r="I6135" s="0" t="n">
        <v>9</v>
      </c>
      <c r="J6135" s="0" t="n">
        <v>0</v>
      </c>
      <c r="K6135" s="37" t="n">
        <f aca="false">E6135+Inputs!$B$5*F6135</f>
        <v>0</v>
      </c>
      <c r="L6135" s="37" t="n">
        <f aca="false">G6135+Inputs!$B$6*H6135</f>
        <v>0</v>
      </c>
      <c r="M6135" s="37" t="n">
        <f aca="false">I6135+Inputs!$B$7*J6135</f>
        <v>9</v>
      </c>
      <c r="N6135" s="37" t="n">
        <f aca="false">K6135+L6135+M6135</f>
        <v>9</v>
      </c>
    </row>
    <row r="6136" customFormat="false" ht="15" hidden="false" customHeight="false" outlineLevel="0" collapsed="false">
      <c r="A6136" s="0" t="s">
        <v>10</v>
      </c>
      <c r="B6136" s="0" t="s">
        <v>544</v>
      </c>
      <c r="C6136" s="15" t="n">
        <v>45413</v>
      </c>
      <c r="D6136" s="0" t="n">
        <v>2</v>
      </c>
      <c r="E6136" s="0" t="n">
        <v>1</v>
      </c>
      <c r="F6136" s="0" t="n">
        <v>0</v>
      </c>
      <c r="G6136" s="0" t="n">
        <v>0</v>
      </c>
      <c r="H6136" s="0" t="n">
        <v>0</v>
      </c>
      <c r="I6136" s="0" t="n">
        <v>14</v>
      </c>
      <c r="J6136" s="0" t="n">
        <v>0</v>
      </c>
      <c r="K6136" s="37" t="n">
        <f aca="false">E6136+Inputs!$B$5*F6136</f>
        <v>1</v>
      </c>
      <c r="L6136" s="37" t="n">
        <f aca="false">G6136+Inputs!$B$6*H6136</f>
        <v>0</v>
      </c>
      <c r="M6136" s="37" t="n">
        <f aca="false">I6136+Inputs!$B$7*J6136</f>
        <v>14</v>
      </c>
      <c r="N6136" s="37" t="n">
        <f aca="false">K6136+L6136+M6136</f>
        <v>15</v>
      </c>
    </row>
    <row r="6137" customFormat="false" ht="15" hidden="false" customHeight="false" outlineLevel="0" collapsed="false">
      <c r="A6137" s="0" t="s">
        <v>10</v>
      </c>
      <c r="B6137" s="0" t="s">
        <v>544</v>
      </c>
      <c r="C6137" s="15" t="n">
        <v>45444</v>
      </c>
      <c r="D6137" s="0" t="n">
        <v>2</v>
      </c>
      <c r="E6137" s="0" t="n">
        <v>1</v>
      </c>
      <c r="F6137" s="0" t="n">
        <v>0</v>
      </c>
      <c r="G6137" s="0" t="n">
        <v>0</v>
      </c>
      <c r="H6137" s="0" t="n">
        <v>0</v>
      </c>
      <c r="I6137" s="0" t="n">
        <v>13</v>
      </c>
      <c r="J6137" s="0" t="n">
        <v>0</v>
      </c>
      <c r="K6137" s="37" t="n">
        <f aca="false">E6137+Inputs!$B$5*F6137</f>
        <v>1</v>
      </c>
      <c r="L6137" s="37" t="n">
        <f aca="false">G6137+Inputs!$B$6*H6137</f>
        <v>0</v>
      </c>
      <c r="M6137" s="37" t="n">
        <f aca="false">I6137+Inputs!$B$7*J6137</f>
        <v>13</v>
      </c>
      <c r="N6137" s="37" t="n">
        <f aca="false">K6137+L6137+M6137</f>
        <v>14</v>
      </c>
    </row>
    <row r="6138" customFormat="false" ht="15" hidden="false" customHeight="false" outlineLevel="0" collapsed="false">
      <c r="A6138" s="0" t="s">
        <v>10</v>
      </c>
      <c r="B6138" s="0" t="s">
        <v>544</v>
      </c>
      <c r="C6138" s="15" t="n">
        <v>45474</v>
      </c>
      <c r="D6138" s="0" t="n">
        <v>2</v>
      </c>
      <c r="E6138" s="0" t="n">
        <v>0</v>
      </c>
      <c r="F6138" s="0" t="n">
        <v>0</v>
      </c>
      <c r="G6138" s="0" t="n">
        <v>0</v>
      </c>
      <c r="H6138" s="0" t="n">
        <v>0</v>
      </c>
      <c r="I6138" s="0" t="n">
        <v>12</v>
      </c>
      <c r="J6138" s="0" t="n">
        <v>0</v>
      </c>
      <c r="K6138" s="37" t="n">
        <f aca="false">E6138+Inputs!$B$5*F6138</f>
        <v>0</v>
      </c>
      <c r="L6138" s="37" t="n">
        <f aca="false">G6138+Inputs!$B$6*H6138</f>
        <v>0</v>
      </c>
      <c r="M6138" s="37" t="n">
        <f aca="false">I6138+Inputs!$B$7*J6138</f>
        <v>12</v>
      </c>
      <c r="N6138" s="37" t="n">
        <f aca="false">K6138+L6138+M6138</f>
        <v>12</v>
      </c>
    </row>
    <row r="6139" customFormat="false" ht="15" hidden="false" customHeight="false" outlineLevel="0" collapsed="false">
      <c r="A6139" s="0" t="s">
        <v>10</v>
      </c>
      <c r="B6139" s="0" t="s">
        <v>544</v>
      </c>
      <c r="C6139" s="15" t="n">
        <v>45505</v>
      </c>
      <c r="D6139" s="0" t="n">
        <v>2</v>
      </c>
      <c r="E6139" s="0" t="n">
        <v>0</v>
      </c>
      <c r="F6139" s="0" t="n">
        <v>0</v>
      </c>
      <c r="G6139" s="0" t="n">
        <v>0</v>
      </c>
      <c r="H6139" s="0" t="n">
        <v>0</v>
      </c>
      <c r="I6139" s="0" t="n">
        <v>18</v>
      </c>
      <c r="J6139" s="0" t="n">
        <v>0</v>
      </c>
      <c r="K6139" s="37" t="n">
        <f aca="false">E6139+Inputs!$B$5*F6139</f>
        <v>0</v>
      </c>
      <c r="L6139" s="37" t="n">
        <f aca="false">G6139+Inputs!$B$6*H6139</f>
        <v>0</v>
      </c>
      <c r="M6139" s="37" t="n">
        <f aca="false">I6139+Inputs!$B$7*J6139</f>
        <v>18</v>
      </c>
      <c r="N6139" s="37" t="n">
        <f aca="false">K6139+L6139+M6139</f>
        <v>18</v>
      </c>
    </row>
    <row r="6140" customFormat="false" ht="15" hidden="false" customHeight="false" outlineLevel="0" collapsed="false">
      <c r="A6140" s="0" t="s">
        <v>10</v>
      </c>
      <c r="B6140" s="0" t="s">
        <v>544</v>
      </c>
      <c r="C6140" s="15" t="n">
        <v>45536</v>
      </c>
      <c r="D6140" s="0" t="n">
        <v>2</v>
      </c>
      <c r="E6140" s="0" t="n">
        <v>1</v>
      </c>
      <c r="F6140" s="0" t="n">
        <v>0</v>
      </c>
      <c r="G6140" s="0" t="n">
        <v>0</v>
      </c>
      <c r="H6140" s="0" t="n">
        <v>0</v>
      </c>
      <c r="I6140" s="0" t="n">
        <v>13</v>
      </c>
      <c r="J6140" s="0" t="n">
        <v>0</v>
      </c>
      <c r="K6140" s="37" t="n">
        <f aca="false">E6140+Inputs!$B$5*F6140</f>
        <v>1</v>
      </c>
      <c r="L6140" s="37" t="n">
        <f aca="false">G6140+Inputs!$B$6*H6140</f>
        <v>0</v>
      </c>
      <c r="M6140" s="37" t="n">
        <f aca="false">I6140+Inputs!$B$7*J6140</f>
        <v>13</v>
      </c>
      <c r="N6140" s="37" t="n">
        <f aca="false">K6140+L6140+M6140</f>
        <v>14</v>
      </c>
    </row>
    <row r="6141" customFormat="false" ht="15" hidden="false" customHeight="false" outlineLevel="0" collapsed="false">
      <c r="A6141" s="0" t="s">
        <v>10</v>
      </c>
      <c r="B6141" s="0" t="s">
        <v>544</v>
      </c>
      <c r="C6141" s="15" t="n">
        <v>45566</v>
      </c>
      <c r="D6141" s="0" t="n">
        <v>2</v>
      </c>
      <c r="E6141" s="0" t="n">
        <v>0</v>
      </c>
      <c r="F6141" s="0" t="n">
        <v>0</v>
      </c>
      <c r="G6141" s="0" t="n">
        <v>0</v>
      </c>
      <c r="H6141" s="0" t="n">
        <v>0</v>
      </c>
      <c r="I6141" s="0" t="n">
        <v>18</v>
      </c>
      <c r="J6141" s="0" t="n">
        <v>0</v>
      </c>
      <c r="K6141" s="37" t="n">
        <f aca="false">E6141+Inputs!$B$5*F6141</f>
        <v>0</v>
      </c>
      <c r="L6141" s="37" t="n">
        <f aca="false">G6141+Inputs!$B$6*H6141</f>
        <v>0</v>
      </c>
      <c r="M6141" s="37" t="n">
        <f aca="false">I6141+Inputs!$B$7*J6141</f>
        <v>18</v>
      </c>
      <c r="N6141" s="37" t="n">
        <f aca="false">K6141+L6141+M6141</f>
        <v>18</v>
      </c>
    </row>
    <row r="6142" customFormat="false" ht="15" hidden="false" customHeight="false" outlineLevel="0" collapsed="false">
      <c r="A6142" s="0" t="s">
        <v>10</v>
      </c>
      <c r="B6142" s="0" t="s">
        <v>544</v>
      </c>
      <c r="C6142" s="15" t="n">
        <v>45597</v>
      </c>
      <c r="D6142" s="0" t="n">
        <v>2</v>
      </c>
      <c r="E6142" s="0" t="n">
        <v>0</v>
      </c>
      <c r="F6142" s="0" t="n">
        <v>0</v>
      </c>
      <c r="G6142" s="0" t="n">
        <v>0</v>
      </c>
      <c r="H6142" s="0" t="n">
        <v>0</v>
      </c>
      <c r="I6142" s="0" t="n">
        <v>13</v>
      </c>
      <c r="J6142" s="0" t="n">
        <v>0</v>
      </c>
      <c r="K6142" s="37" t="n">
        <f aca="false">E6142+Inputs!$B$5*F6142</f>
        <v>0</v>
      </c>
      <c r="L6142" s="37" t="n">
        <f aca="false">G6142+Inputs!$B$6*H6142</f>
        <v>0</v>
      </c>
      <c r="M6142" s="37" t="n">
        <f aca="false">I6142+Inputs!$B$7*J6142</f>
        <v>13</v>
      </c>
      <c r="N6142" s="37" t="n">
        <f aca="false">K6142+L6142+M6142</f>
        <v>13</v>
      </c>
    </row>
    <row r="6143" customFormat="false" ht="15" hidden="false" customHeight="false" outlineLevel="0" collapsed="false">
      <c r="A6143" s="0" t="s">
        <v>10</v>
      </c>
      <c r="B6143" s="0" t="s">
        <v>544</v>
      </c>
      <c r="C6143" s="15" t="n">
        <v>45627</v>
      </c>
      <c r="D6143" s="0" t="n">
        <v>2</v>
      </c>
      <c r="E6143" s="0" t="n">
        <v>0</v>
      </c>
      <c r="F6143" s="0" t="n">
        <v>0</v>
      </c>
      <c r="G6143" s="0" t="n">
        <v>0</v>
      </c>
      <c r="H6143" s="0" t="n">
        <v>0</v>
      </c>
      <c r="I6143" s="0" t="n">
        <v>15</v>
      </c>
      <c r="J6143" s="0" t="n">
        <v>0</v>
      </c>
      <c r="K6143" s="37" t="n">
        <f aca="false">E6143+Inputs!$B$5*F6143</f>
        <v>0</v>
      </c>
      <c r="L6143" s="37" t="n">
        <f aca="false">G6143+Inputs!$B$6*H6143</f>
        <v>0</v>
      </c>
      <c r="M6143" s="37" t="n">
        <f aca="false">I6143+Inputs!$B$7*J6143</f>
        <v>15</v>
      </c>
      <c r="N6143" s="37" t="n">
        <f aca="false">K6143+L6143+M6143</f>
        <v>15</v>
      </c>
    </row>
    <row r="6144" customFormat="false" ht="15" hidden="false" customHeight="false" outlineLevel="0" collapsed="false">
      <c r="A6144" s="0" t="s">
        <v>10</v>
      </c>
      <c r="B6144" s="0" t="s">
        <v>544</v>
      </c>
      <c r="C6144" s="15" t="n">
        <v>45658</v>
      </c>
      <c r="D6144" s="0" t="n">
        <v>2</v>
      </c>
      <c r="E6144" s="0" t="n">
        <v>0</v>
      </c>
      <c r="F6144" s="0" t="n">
        <v>0</v>
      </c>
      <c r="G6144" s="0" t="n">
        <v>0</v>
      </c>
      <c r="H6144" s="0" t="n">
        <v>0</v>
      </c>
      <c r="I6144" s="0" t="n">
        <v>10</v>
      </c>
      <c r="J6144" s="0" t="n">
        <v>0</v>
      </c>
      <c r="K6144" s="37" t="n">
        <f aca="false">E6144+Inputs!$B$5*F6144</f>
        <v>0</v>
      </c>
      <c r="L6144" s="37" t="n">
        <f aca="false">G6144+Inputs!$B$6*H6144</f>
        <v>0</v>
      </c>
      <c r="M6144" s="37" t="n">
        <f aca="false">I6144+Inputs!$B$7*J6144</f>
        <v>10</v>
      </c>
      <c r="N6144" s="37" t="n">
        <f aca="false">K6144+L6144+M6144</f>
        <v>10</v>
      </c>
    </row>
    <row r="6145" customFormat="false" ht="15" hidden="false" customHeight="false" outlineLevel="0" collapsed="false">
      <c r="A6145" s="0" t="s">
        <v>10</v>
      </c>
      <c r="B6145" s="0" t="s">
        <v>544</v>
      </c>
      <c r="C6145" s="15" t="n">
        <v>45689</v>
      </c>
      <c r="D6145" s="0" t="n">
        <v>2</v>
      </c>
      <c r="E6145" s="0" t="n">
        <v>0</v>
      </c>
      <c r="F6145" s="0" t="n">
        <v>0</v>
      </c>
      <c r="G6145" s="0" t="n">
        <v>0</v>
      </c>
      <c r="H6145" s="0" t="n">
        <v>0</v>
      </c>
      <c r="I6145" s="0" t="n">
        <v>12</v>
      </c>
      <c r="J6145" s="0" t="n">
        <v>0</v>
      </c>
      <c r="K6145" s="37" t="n">
        <f aca="false">E6145+Inputs!$B$5*F6145</f>
        <v>0</v>
      </c>
      <c r="L6145" s="37" t="n">
        <f aca="false">G6145+Inputs!$B$6*H6145</f>
        <v>0</v>
      </c>
      <c r="M6145" s="37" t="n">
        <f aca="false">I6145+Inputs!$B$7*J6145</f>
        <v>12</v>
      </c>
      <c r="N6145" s="37" t="n">
        <f aca="false">K6145+L6145+M6145</f>
        <v>12</v>
      </c>
    </row>
    <row r="6146" customFormat="false" ht="15" hidden="false" customHeight="false" outlineLevel="0" collapsed="false">
      <c r="A6146" s="0" t="s">
        <v>10</v>
      </c>
      <c r="B6146" s="0" t="s">
        <v>544</v>
      </c>
      <c r="C6146" s="15" t="n">
        <v>45717</v>
      </c>
      <c r="D6146" s="0" t="n">
        <v>2</v>
      </c>
      <c r="E6146" s="0" t="n">
        <v>0</v>
      </c>
      <c r="F6146" s="0" t="n">
        <v>0</v>
      </c>
      <c r="G6146" s="0" t="n">
        <v>0</v>
      </c>
      <c r="H6146" s="0" t="n">
        <v>0</v>
      </c>
      <c r="I6146" s="0" t="n">
        <v>10</v>
      </c>
      <c r="J6146" s="0" t="n">
        <v>0</v>
      </c>
      <c r="K6146" s="37" t="n">
        <f aca="false">E6146+Inputs!$B$5*F6146</f>
        <v>0</v>
      </c>
      <c r="L6146" s="37" t="n">
        <f aca="false">G6146+Inputs!$B$6*H6146</f>
        <v>0</v>
      </c>
      <c r="M6146" s="37" t="n">
        <f aca="false">I6146+Inputs!$B$7*J6146</f>
        <v>10</v>
      </c>
      <c r="N6146" s="37" t="n">
        <f aca="false">K6146+L6146+M6146</f>
        <v>10</v>
      </c>
    </row>
    <row r="6147" customFormat="false" ht="15" hidden="false" customHeight="false" outlineLevel="0" collapsed="false">
      <c r="A6147" s="0" t="s">
        <v>10</v>
      </c>
      <c r="B6147" s="0" t="s">
        <v>544</v>
      </c>
      <c r="C6147" s="15" t="n">
        <v>45748</v>
      </c>
      <c r="D6147" s="0" t="n">
        <v>2</v>
      </c>
      <c r="E6147" s="0" t="n">
        <v>1</v>
      </c>
      <c r="F6147" s="0" t="n">
        <v>0</v>
      </c>
      <c r="G6147" s="0" t="n">
        <v>0</v>
      </c>
      <c r="H6147" s="0" t="n">
        <v>0</v>
      </c>
      <c r="I6147" s="0" t="n">
        <v>16</v>
      </c>
      <c r="J6147" s="0" t="n">
        <v>0</v>
      </c>
      <c r="K6147" s="37" t="n">
        <f aca="false">E6147+Inputs!$B$5*F6147</f>
        <v>1</v>
      </c>
      <c r="L6147" s="37" t="n">
        <f aca="false">G6147+Inputs!$B$6*H6147</f>
        <v>0</v>
      </c>
      <c r="M6147" s="37" t="n">
        <f aca="false">I6147+Inputs!$B$7*J6147</f>
        <v>16</v>
      </c>
      <c r="N6147" s="37" t="n">
        <f aca="false">K6147+L6147+M6147</f>
        <v>17</v>
      </c>
    </row>
    <row r="6148" customFormat="false" ht="15" hidden="false" customHeight="false" outlineLevel="0" collapsed="false">
      <c r="A6148" s="0" t="s">
        <v>10</v>
      </c>
      <c r="B6148" s="0" t="s">
        <v>544</v>
      </c>
      <c r="C6148" s="15" t="n">
        <v>45778</v>
      </c>
      <c r="D6148" s="0" t="n">
        <v>2</v>
      </c>
      <c r="E6148" s="0" t="n">
        <v>0</v>
      </c>
      <c r="F6148" s="0" t="n">
        <v>0</v>
      </c>
      <c r="G6148" s="0" t="n">
        <v>0</v>
      </c>
      <c r="H6148" s="0" t="n">
        <v>0</v>
      </c>
      <c r="I6148" s="0" t="n">
        <v>20</v>
      </c>
      <c r="J6148" s="0" t="n">
        <v>0</v>
      </c>
      <c r="K6148" s="37" t="n">
        <f aca="false">E6148+Inputs!$B$5*F6148</f>
        <v>0</v>
      </c>
      <c r="L6148" s="37" t="n">
        <f aca="false">G6148+Inputs!$B$6*H6148</f>
        <v>0</v>
      </c>
      <c r="M6148" s="37" t="n">
        <f aca="false">I6148+Inputs!$B$7*J6148</f>
        <v>20</v>
      </c>
      <c r="N6148" s="37" t="n">
        <f aca="false">K6148+L6148+M6148</f>
        <v>20</v>
      </c>
    </row>
    <row r="6149" customFormat="false" ht="15" hidden="false" customHeight="false" outlineLevel="0" collapsed="false">
      <c r="A6149" s="0" t="s">
        <v>10</v>
      </c>
      <c r="B6149" s="0" t="s">
        <v>544</v>
      </c>
      <c r="C6149" s="15" t="n">
        <v>45809</v>
      </c>
      <c r="D6149" s="0" t="n">
        <v>2</v>
      </c>
      <c r="E6149" s="0" t="n">
        <v>2</v>
      </c>
      <c r="F6149" s="0" t="n">
        <v>0</v>
      </c>
      <c r="G6149" s="0" t="n">
        <v>0</v>
      </c>
      <c r="H6149" s="0" t="n">
        <v>0</v>
      </c>
      <c r="I6149" s="0" t="n">
        <v>20</v>
      </c>
      <c r="J6149" s="0" t="n">
        <v>0</v>
      </c>
      <c r="K6149" s="37" t="n">
        <f aca="false">E6149+Inputs!$B$5*F6149</f>
        <v>2</v>
      </c>
      <c r="L6149" s="37" t="n">
        <f aca="false">G6149+Inputs!$B$6*H6149</f>
        <v>0</v>
      </c>
      <c r="M6149" s="37" t="n">
        <f aca="false">I6149+Inputs!$B$7*J6149</f>
        <v>20</v>
      </c>
      <c r="N6149" s="37" t="n">
        <f aca="false">K6149+L6149+M6149</f>
        <v>22</v>
      </c>
    </row>
    <row r="6150" customFormat="false" ht="15" hidden="false" customHeight="false" outlineLevel="0" collapsed="false">
      <c r="A6150" s="0" t="s">
        <v>10</v>
      </c>
      <c r="B6150" s="0" t="s">
        <v>544</v>
      </c>
      <c r="C6150" s="15" t="n">
        <v>45839</v>
      </c>
      <c r="D6150" s="0" t="n">
        <v>2</v>
      </c>
      <c r="E6150" s="0" t="n">
        <v>0</v>
      </c>
      <c r="F6150" s="0" t="n">
        <v>0</v>
      </c>
      <c r="G6150" s="0" t="n">
        <v>0</v>
      </c>
      <c r="H6150" s="0" t="n">
        <v>0</v>
      </c>
      <c r="I6150" s="0" t="n">
        <v>28</v>
      </c>
      <c r="J6150" s="0" t="n">
        <v>0</v>
      </c>
      <c r="K6150" s="37" t="n">
        <f aca="false">E6150+Inputs!$B$5*F6150</f>
        <v>0</v>
      </c>
      <c r="L6150" s="37" t="n">
        <f aca="false">G6150+Inputs!$B$6*H6150</f>
        <v>0</v>
      </c>
      <c r="M6150" s="37" t="n">
        <f aca="false">I6150+Inputs!$B$7*J6150</f>
        <v>28</v>
      </c>
      <c r="N6150" s="37" t="n">
        <f aca="false">K6150+L6150+M6150</f>
        <v>28</v>
      </c>
    </row>
    <row r="6151" customFormat="false" ht="15" hidden="false" customHeight="false" outlineLevel="0" collapsed="false">
      <c r="A6151" s="0" t="s">
        <v>10</v>
      </c>
      <c r="B6151" s="0" t="s">
        <v>544</v>
      </c>
      <c r="C6151" s="15" t="n">
        <v>45870</v>
      </c>
      <c r="D6151" s="0" t="n">
        <v>2</v>
      </c>
      <c r="E6151" s="0" t="n">
        <v>0</v>
      </c>
      <c r="F6151" s="0" t="n">
        <v>0</v>
      </c>
      <c r="G6151" s="0" t="n">
        <v>0</v>
      </c>
      <c r="H6151" s="0" t="n">
        <v>0</v>
      </c>
      <c r="I6151" s="0" t="n">
        <v>18</v>
      </c>
      <c r="J6151" s="0" t="n">
        <v>0</v>
      </c>
      <c r="K6151" s="37" t="n">
        <f aca="false">E6151+Inputs!$B$5*F6151</f>
        <v>0</v>
      </c>
      <c r="L6151" s="37" t="n">
        <f aca="false">G6151+Inputs!$B$6*H6151</f>
        <v>0</v>
      </c>
      <c r="M6151" s="37" t="n">
        <f aca="false">I6151+Inputs!$B$7*J6151</f>
        <v>18</v>
      </c>
      <c r="N6151" s="37" t="n">
        <f aca="false">K6151+L6151+M6151</f>
        <v>18</v>
      </c>
    </row>
    <row r="6152" customFormat="false" ht="15" hidden="false" customHeight="false" outlineLevel="0" collapsed="false">
      <c r="A6152" s="0" t="s">
        <v>10</v>
      </c>
      <c r="B6152" s="0" t="s">
        <v>544</v>
      </c>
      <c r="C6152" s="15" t="n">
        <v>45901</v>
      </c>
      <c r="D6152" s="0" t="n">
        <v>2</v>
      </c>
      <c r="E6152" s="0" t="n">
        <v>0</v>
      </c>
      <c r="F6152" s="0" t="n">
        <v>0</v>
      </c>
      <c r="G6152" s="0" t="n">
        <v>0</v>
      </c>
      <c r="H6152" s="0" t="n">
        <v>0</v>
      </c>
      <c r="I6152" s="0" t="n">
        <v>12</v>
      </c>
      <c r="J6152" s="0" t="n">
        <v>0</v>
      </c>
      <c r="K6152" s="37" t="n">
        <f aca="false">E6152+Inputs!$B$5*F6152</f>
        <v>0</v>
      </c>
      <c r="L6152" s="37" t="n">
        <f aca="false">G6152+Inputs!$B$6*H6152</f>
        <v>0</v>
      </c>
      <c r="M6152" s="37" t="n">
        <f aca="false">I6152+Inputs!$B$7*J6152</f>
        <v>12</v>
      </c>
      <c r="N6152" s="37" t="n">
        <f aca="false">K6152+L6152+M6152</f>
        <v>12</v>
      </c>
    </row>
    <row r="6153" customFormat="false" ht="15" hidden="false" customHeight="false" outlineLevel="0" collapsed="false">
      <c r="A6153" s="0" t="s">
        <v>10</v>
      </c>
      <c r="B6153" s="0" t="s">
        <v>544</v>
      </c>
      <c r="C6153" s="15" t="n">
        <v>45931</v>
      </c>
      <c r="D6153" s="0" t="n">
        <v>2</v>
      </c>
      <c r="E6153" s="0" t="n">
        <v>0</v>
      </c>
      <c r="F6153" s="0" t="n">
        <v>0</v>
      </c>
      <c r="G6153" s="0" t="n">
        <v>0</v>
      </c>
      <c r="H6153" s="0" t="n">
        <v>0</v>
      </c>
      <c r="I6153" s="0" t="n">
        <v>12</v>
      </c>
      <c r="J6153" s="0" t="n">
        <v>0</v>
      </c>
      <c r="K6153" s="37" t="n">
        <f aca="false">E6153+Inputs!$B$5*F6153</f>
        <v>0</v>
      </c>
      <c r="L6153" s="37" t="n">
        <f aca="false">G6153+Inputs!$B$6*H6153</f>
        <v>0</v>
      </c>
      <c r="M6153" s="37" t="n">
        <f aca="false">I6153+Inputs!$B$7*J6153</f>
        <v>12</v>
      </c>
      <c r="N6153" s="37" t="n">
        <f aca="false">K6153+L6153+M6153</f>
        <v>12</v>
      </c>
    </row>
    <row r="6154" customFormat="false" ht="15" hidden="false" customHeight="false" outlineLevel="0" collapsed="false">
      <c r="A6154" s="0" t="s">
        <v>10</v>
      </c>
      <c r="B6154" s="0" t="s">
        <v>544</v>
      </c>
      <c r="C6154" s="15" t="n">
        <v>45962</v>
      </c>
      <c r="D6154" s="0" t="n">
        <v>2</v>
      </c>
      <c r="E6154" s="0" t="n">
        <v>0</v>
      </c>
      <c r="F6154" s="0" t="n">
        <v>0</v>
      </c>
      <c r="G6154" s="0" t="n">
        <v>0</v>
      </c>
      <c r="H6154" s="0" t="n">
        <v>0</v>
      </c>
      <c r="I6154" s="0" t="n">
        <v>14</v>
      </c>
      <c r="J6154" s="0" t="n">
        <v>0</v>
      </c>
      <c r="K6154" s="37" t="n">
        <f aca="false">E6154+Inputs!$B$5*F6154</f>
        <v>0</v>
      </c>
      <c r="L6154" s="37" t="n">
        <f aca="false">G6154+Inputs!$B$6*H6154</f>
        <v>0</v>
      </c>
      <c r="M6154" s="37" t="n">
        <f aca="false">I6154+Inputs!$B$7*J6154</f>
        <v>14</v>
      </c>
      <c r="N6154" s="37" t="n">
        <f aca="false">K6154+L6154+M6154</f>
        <v>14</v>
      </c>
    </row>
    <row r="6155" customFormat="false" ht="15" hidden="false" customHeight="false" outlineLevel="0" collapsed="false">
      <c r="A6155" s="0" t="s">
        <v>10</v>
      </c>
      <c r="B6155" s="0" t="s">
        <v>544</v>
      </c>
      <c r="C6155" s="15" t="n">
        <v>45992</v>
      </c>
      <c r="D6155" s="0" t="n">
        <v>2</v>
      </c>
      <c r="E6155" s="0" t="n">
        <v>0</v>
      </c>
      <c r="F6155" s="0" t="n">
        <v>0</v>
      </c>
      <c r="G6155" s="0" t="n">
        <v>0</v>
      </c>
      <c r="H6155" s="0" t="n">
        <v>0</v>
      </c>
      <c r="I6155" s="0" t="n">
        <v>13</v>
      </c>
      <c r="J6155" s="0" t="n">
        <v>0</v>
      </c>
      <c r="K6155" s="37" t="n">
        <f aca="false">E6155+Inputs!$B$5*F6155</f>
        <v>0</v>
      </c>
      <c r="L6155" s="37" t="n">
        <f aca="false">G6155+Inputs!$B$6*H6155</f>
        <v>0</v>
      </c>
      <c r="M6155" s="37" t="n">
        <f aca="false">I6155+Inputs!$B$7*J6155</f>
        <v>13</v>
      </c>
      <c r="N6155" s="37" t="n">
        <f aca="false">K6155+L6155+M6155</f>
        <v>13</v>
      </c>
    </row>
    <row r="6156" customFormat="false" ht="15" hidden="false" customHeight="false" outlineLevel="0" collapsed="false">
      <c r="A6156" s="0" t="s">
        <v>10</v>
      </c>
      <c r="B6156" s="0" t="s">
        <v>544</v>
      </c>
      <c r="C6156" s="15" t="n">
        <v>46023</v>
      </c>
      <c r="D6156" s="0" t="n">
        <v>2</v>
      </c>
      <c r="E6156" s="0" t="n">
        <v>3</v>
      </c>
      <c r="F6156" s="0" t="n">
        <v>0</v>
      </c>
      <c r="G6156" s="0" t="n">
        <v>0</v>
      </c>
      <c r="H6156" s="0" t="n">
        <v>0</v>
      </c>
      <c r="I6156" s="0" t="n">
        <v>10</v>
      </c>
      <c r="J6156" s="0" t="n">
        <v>0</v>
      </c>
      <c r="K6156" s="37" t="n">
        <f aca="false">E6156+Inputs!$B$5*F6156</f>
        <v>3</v>
      </c>
      <c r="L6156" s="37" t="n">
        <f aca="false">G6156+Inputs!$B$6*H6156</f>
        <v>0</v>
      </c>
      <c r="M6156" s="37" t="n">
        <f aca="false">I6156+Inputs!$B$7*J6156</f>
        <v>10</v>
      </c>
      <c r="N6156" s="37" t="n">
        <f aca="false">K6156+L6156+M6156</f>
        <v>13</v>
      </c>
    </row>
    <row r="6157" customFormat="false" ht="15" hidden="false" customHeight="false" outlineLevel="0" collapsed="false">
      <c r="A6157" s="0" t="s">
        <v>10</v>
      </c>
      <c r="B6157" s="0" t="s">
        <v>544</v>
      </c>
      <c r="C6157" s="15" t="n">
        <v>46054</v>
      </c>
      <c r="D6157" s="0" t="n">
        <v>2</v>
      </c>
      <c r="E6157" s="0" t="n">
        <v>0</v>
      </c>
      <c r="F6157" s="0" t="n">
        <v>0</v>
      </c>
      <c r="G6157" s="0" t="n">
        <v>0</v>
      </c>
      <c r="H6157" s="0" t="n">
        <v>0</v>
      </c>
      <c r="I6157" s="0" t="n">
        <v>8</v>
      </c>
      <c r="J6157" s="0" t="n">
        <v>0</v>
      </c>
      <c r="K6157" s="37" t="n">
        <f aca="false">E6157+Inputs!$B$5*F6157</f>
        <v>0</v>
      </c>
      <c r="L6157" s="37" t="n">
        <f aca="false">G6157+Inputs!$B$6*H6157</f>
        <v>0</v>
      </c>
      <c r="M6157" s="37" t="n">
        <f aca="false">I6157+Inputs!$B$7*J6157</f>
        <v>8</v>
      </c>
      <c r="N6157" s="37" t="n">
        <f aca="false">K6157+L6157+M6157</f>
        <v>8</v>
      </c>
    </row>
    <row r="6158" customFormat="false" ht="15" hidden="false" customHeight="false" outlineLevel="0" collapsed="false">
      <c r="A6158" s="0" t="s">
        <v>10</v>
      </c>
      <c r="B6158" s="0" t="s">
        <v>544</v>
      </c>
      <c r="C6158" s="15" t="n">
        <v>46082</v>
      </c>
      <c r="D6158" s="0" t="n">
        <v>2</v>
      </c>
      <c r="E6158" s="0" t="n">
        <v>1</v>
      </c>
      <c r="F6158" s="0" t="n">
        <v>0</v>
      </c>
      <c r="G6158" s="0" t="n">
        <v>0</v>
      </c>
      <c r="H6158" s="0" t="n">
        <v>0</v>
      </c>
      <c r="I6158" s="0" t="n">
        <v>13</v>
      </c>
      <c r="J6158" s="0" t="n">
        <v>0</v>
      </c>
      <c r="K6158" s="37" t="n">
        <f aca="false">E6158+Inputs!$B$5*F6158</f>
        <v>1</v>
      </c>
      <c r="L6158" s="37" t="n">
        <f aca="false">G6158+Inputs!$B$6*H6158</f>
        <v>0</v>
      </c>
      <c r="M6158" s="37" t="n">
        <f aca="false">I6158+Inputs!$B$7*J6158</f>
        <v>13</v>
      </c>
      <c r="N6158" s="37" t="n">
        <f aca="false">K6158+L6158+M6158</f>
        <v>14</v>
      </c>
    </row>
    <row r="6159" customFormat="false" ht="15" hidden="false" customHeight="false" outlineLevel="0" collapsed="false">
      <c r="A6159" s="0" t="s">
        <v>10</v>
      </c>
      <c r="B6159" s="0" t="s">
        <v>544</v>
      </c>
      <c r="C6159" s="15" t="n">
        <v>46113</v>
      </c>
      <c r="D6159" s="0" t="n">
        <v>2</v>
      </c>
      <c r="E6159" s="0" t="n">
        <v>0</v>
      </c>
      <c r="F6159" s="0" t="n">
        <v>0</v>
      </c>
      <c r="G6159" s="0" t="n">
        <v>0</v>
      </c>
      <c r="H6159" s="0" t="n">
        <v>0</v>
      </c>
      <c r="I6159" s="0" t="n">
        <v>14</v>
      </c>
      <c r="J6159" s="0" t="n">
        <v>0</v>
      </c>
      <c r="K6159" s="37" t="n">
        <f aca="false">E6159+Inputs!$B$5*F6159</f>
        <v>0</v>
      </c>
      <c r="L6159" s="37" t="n">
        <f aca="false">G6159+Inputs!$B$6*H6159</f>
        <v>0</v>
      </c>
      <c r="M6159" s="37" t="n">
        <f aca="false">I6159+Inputs!$B$7*J6159</f>
        <v>14</v>
      </c>
      <c r="N6159" s="37" t="n">
        <f aca="false">K6159+L6159+M6159</f>
        <v>14</v>
      </c>
    </row>
    <row r="6160" customFormat="false" ht="15" hidden="false" customHeight="false" outlineLevel="0" collapsed="false">
      <c r="A6160" s="0" t="s">
        <v>10</v>
      </c>
      <c r="B6160" s="0" t="s">
        <v>544</v>
      </c>
      <c r="C6160" s="15" t="n">
        <v>46143</v>
      </c>
      <c r="D6160" s="0" t="n">
        <v>2</v>
      </c>
      <c r="E6160" s="0" t="n">
        <v>1</v>
      </c>
      <c r="F6160" s="0" t="n">
        <v>0</v>
      </c>
      <c r="G6160" s="0" t="n">
        <v>0</v>
      </c>
      <c r="H6160" s="0" t="n">
        <v>0</v>
      </c>
      <c r="I6160" s="0" t="n">
        <v>11</v>
      </c>
      <c r="J6160" s="0" t="n">
        <v>0</v>
      </c>
      <c r="K6160" s="37" t="n">
        <f aca="false">E6160+Inputs!$B$5*F6160</f>
        <v>1</v>
      </c>
      <c r="L6160" s="37" t="n">
        <f aca="false">G6160+Inputs!$B$6*H6160</f>
        <v>0</v>
      </c>
      <c r="M6160" s="37" t="n">
        <f aca="false">I6160+Inputs!$B$7*J6160</f>
        <v>11</v>
      </c>
      <c r="N6160" s="37" t="n">
        <f aca="false">K6160+L6160+M6160</f>
        <v>12</v>
      </c>
    </row>
    <row r="6161" customFormat="false" ht="15" hidden="false" customHeight="false" outlineLevel="0" collapsed="false">
      <c r="A6161" s="0" t="s">
        <v>10</v>
      </c>
      <c r="B6161" s="0" t="s">
        <v>544</v>
      </c>
      <c r="C6161" s="15" t="n">
        <v>46174</v>
      </c>
      <c r="D6161" s="0" t="n">
        <v>2</v>
      </c>
      <c r="E6161" s="0" t="n">
        <v>2</v>
      </c>
      <c r="F6161" s="0" t="n">
        <v>0</v>
      </c>
      <c r="G6161" s="0" t="n">
        <v>0</v>
      </c>
      <c r="H6161" s="0" t="n">
        <v>0</v>
      </c>
      <c r="I6161" s="0" t="n">
        <v>17</v>
      </c>
      <c r="J6161" s="0" t="n">
        <v>0</v>
      </c>
      <c r="K6161" s="37" t="n">
        <f aca="false">E6161+Inputs!$B$5*F6161</f>
        <v>2</v>
      </c>
      <c r="L6161" s="37" t="n">
        <f aca="false">G6161+Inputs!$B$6*H6161</f>
        <v>0</v>
      </c>
      <c r="M6161" s="37" t="n">
        <f aca="false">I6161+Inputs!$B$7*J6161</f>
        <v>17</v>
      </c>
      <c r="N6161" s="37" t="n">
        <f aca="false">K6161+L6161+M6161</f>
        <v>19</v>
      </c>
    </row>
    <row r="6162" customFormat="false" ht="15" hidden="false" customHeight="false" outlineLevel="0" collapsed="false">
      <c r="A6162" s="0" t="s">
        <v>10</v>
      </c>
      <c r="B6162" s="0" t="s">
        <v>544</v>
      </c>
      <c r="C6162" s="15" t="n">
        <v>46204</v>
      </c>
      <c r="D6162" s="0" t="n">
        <v>2</v>
      </c>
      <c r="E6162" s="0" t="n">
        <v>4</v>
      </c>
      <c r="F6162" s="0" t="n">
        <v>0</v>
      </c>
      <c r="G6162" s="0" t="n">
        <v>0</v>
      </c>
      <c r="H6162" s="0" t="n">
        <v>0</v>
      </c>
      <c r="I6162" s="0" t="n">
        <v>7</v>
      </c>
      <c r="J6162" s="0" t="n">
        <v>0</v>
      </c>
      <c r="K6162" s="37" t="n">
        <f aca="false">E6162+Inputs!$B$5*F6162</f>
        <v>4</v>
      </c>
      <c r="L6162" s="37" t="n">
        <f aca="false">G6162+Inputs!$B$6*H6162</f>
        <v>0</v>
      </c>
      <c r="M6162" s="37" t="n">
        <f aca="false">I6162+Inputs!$B$7*J6162</f>
        <v>7</v>
      </c>
      <c r="N6162" s="37" t="n">
        <f aca="false">K6162+L6162+M6162</f>
        <v>11</v>
      </c>
    </row>
    <row r="6163" customFormat="false" ht="15" hidden="false" customHeight="false" outlineLevel="0" collapsed="false">
      <c r="A6163" s="0" t="s">
        <v>10</v>
      </c>
      <c r="B6163" s="0" t="s">
        <v>544</v>
      </c>
      <c r="C6163" s="15" t="n">
        <v>46235</v>
      </c>
      <c r="D6163" s="0" t="n">
        <v>2</v>
      </c>
      <c r="E6163" s="0" t="n">
        <v>2</v>
      </c>
      <c r="F6163" s="0" t="n">
        <v>0</v>
      </c>
      <c r="G6163" s="0" t="n">
        <v>0</v>
      </c>
      <c r="H6163" s="0" t="n">
        <v>0</v>
      </c>
      <c r="I6163" s="0" t="n">
        <v>13</v>
      </c>
      <c r="J6163" s="0" t="n">
        <v>0</v>
      </c>
      <c r="K6163" s="37" t="n">
        <f aca="false">E6163+Inputs!$B$5*F6163</f>
        <v>2</v>
      </c>
      <c r="L6163" s="37" t="n">
        <f aca="false">G6163+Inputs!$B$6*H6163</f>
        <v>0</v>
      </c>
      <c r="M6163" s="37" t="n">
        <f aca="false">I6163+Inputs!$B$7*J6163</f>
        <v>13</v>
      </c>
      <c r="N6163" s="37" t="n">
        <f aca="false">K6163+L6163+M6163</f>
        <v>15</v>
      </c>
    </row>
    <row r="6164" customFormat="false" ht="15" hidden="false" customHeight="false" outlineLevel="0" collapsed="false">
      <c r="A6164" s="0" t="s">
        <v>10</v>
      </c>
      <c r="B6164" s="0" t="s">
        <v>517</v>
      </c>
      <c r="C6164" s="15" t="n">
        <v>44986</v>
      </c>
      <c r="D6164" s="0" t="n">
        <v>1</v>
      </c>
      <c r="E6164" s="0" t="n">
        <v>0</v>
      </c>
      <c r="F6164" s="0" t="n">
        <v>0</v>
      </c>
      <c r="G6164" s="0" t="n">
        <v>0</v>
      </c>
      <c r="H6164" s="0" t="n">
        <v>0</v>
      </c>
      <c r="I6164" s="0" t="n">
        <v>1</v>
      </c>
      <c r="J6164" s="0" t="n">
        <v>0</v>
      </c>
      <c r="K6164" s="37" t="n">
        <f aca="false">E6164+Inputs!$B$5*F6164</f>
        <v>0</v>
      </c>
      <c r="L6164" s="37" t="n">
        <f aca="false">G6164+Inputs!$B$6*H6164</f>
        <v>0</v>
      </c>
      <c r="M6164" s="37" t="n">
        <f aca="false">I6164+Inputs!$B$7*J6164</f>
        <v>1</v>
      </c>
      <c r="N6164" s="37" t="n">
        <f aca="false">K6164+L6164+M6164</f>
        <v>1</v>
      </c>
    </row>
    <row r="6165" customFormat="false" ht="15" hidden="false" customHeight="false" outlineLevel="0" collapsed="false">
      <c r="A6165" s="0" t="s">
        <v>10</v>
      </c>
      <c r="B6165" s="0" t="s">
        <v>517</v>
      </c>
      <c r="C6165" s="15" t="n">
        <v>45170</v>
      </c>
      <c r="D6165" s="0" t="n">
        <v>1</v>
      </c>
      <c r="E6165" s="0" t="n">
        <v>0</v>
      </c>
      <c r="F6165" s="0" t="n">
        <v>0</v>
      </c>
      <c r="G6165" s="0" t="n">
        <v>0</v>
      </c>
      <c r="H6165" s="0" t="n">
        <v>0</v>
      </c>
      <c r="I6165" s="0" t="n">
        <v>1</v>
      </c>
      <c r="J6165" s="0" t="n">
        <v>0</v>
      </c>
      <c r="K6165" s="37" t="n">
        <f aca="false">E6165+Inputs!$B$5*F6165</f>
        <v>0</v>
      </c>
      <c r="L6165" s="37" t="n">
        <f aca="false">G6165+Inputs!$B$6*H6165</f>
        <v>0</v>
      </c>
      <c r="M6165" s="37" t="n">
        <f aca="false">I6165+Inputs!$B$7*J6165</f>
        <v>1</v>
      </c>
      <c r="N6165" s="37" t="n">
        <f aca="false">K6165+L6165+M6165</f>
        <v>1</v>
      </c>
    </row>
    <row r="6166" customFormat="false" ht="15" hidden="false" customHeight="false" outlineLevel="0" collapsed="false">
      <c r="A6166" s="0" t="s">
        <v>10</v>
      </c>
      <c r="B6166" s="0" t="s">
        <v>517</v>
      </c>
      <c r="C6166" s="15" t="n">
        <v>45292</v>
      </c>
      <c r="D6166" s="0" t="n">
        <v>1</v>
      </c>
      <c r="E6166" s="0" t="n">
        <v>0</v>
      </c>
      <c r="F6166" s="0" t="n">
        <v>0</v>
      </c>
      <c r="G6166" s="0" t="n">
        <v>0</v>
      </c>
      <c r="H6166" s="0" t="n">
        <v>0</v>
      </c>
      <c r="I6166" s="0" t="n">
        <v>1</v>
      </c>
      <c r="J6166" s="0" t="n">
        <v>0</v>
      </c>
      <c r="K6166" s="37" t="n">
        <f aca="false">E6166+Inputs!$B$5*F6166</f>
        <v>0</v>
      </c>
      <c r="L6166" s="37" t="n">
        <f aca="false">G6166+Inputs!$B$6*H6166</f>
        <v>0</v>
      </c>
      <c r="M6166" s="37" t="n">
        <f aca="false">I6166+Inputs!$B$7*J6166</f>
        <v>1</v>
      </c>
      <c r="N6166" s="37" t="n">
        <f aca="false">K6166+L6166+M6166</f>
        <v>1</v>
      </c>
    </row>
    <row r="6167" customFormat="false" ht="15" hidden="false" customHeight="false" outlineLevel="0" collapsed="false">
      <c r="A6167" s="0" t="s">
        <v>10</v>
      </c>
      <c r="B6167" s="0" t="s">
        <v>517</v>
      </c>
      <c r="C6167" s="15" t="n">
        <v>45323</v>
      </c>
      <c r="D6167" s="0" t="n">
        <v>1</v>
      </c>
      <c r="E6167" s="0" t="n">
        <v>0</v>
      </c>
      <c r="F6167" s="0" t="n">
        <v>0</v>
      </c>
      <c r="G6167" s="0" t="n">
        <v>0</v>
      </c>
      <c r="H6167" s="0" t="n">
        <v>0</v>
      </c>
      <c r="I6167" s="0" t="n">
        <v>1</v>
      </c>
      <c r="J6167" s="0" t="n">
        <v>0</v>
      </c>
      <c r="K6167" s="37" t="n">
        <f aca="false">E6167+Inputs!$B$5*F6167</f>
        <v>0</v>
      </c>
      <c r="L6167" s="37" t="n">
        <f aca="false">G6167+Inputs!$B$6*H6167</f>
        <v>0</v>
      </c>
      <c r="M6167" s="37" t="n">
        <f aca="false">I6167+Inputs!$B$7*J6167</f>
        <v>1</v>
      </c>
      <c r="N6167" s="37" t="n">
        <f aca="false">K6167+L6167+M6167</f>
        <v>1</v>
      </c>
    </row>
    <row r="6168" customFormat="false" ht="15" hidden="false" customHeight="false" outlineLevel="0" collapsed="false">
      <c r="A6168" s="0" t="s">
        <v>10</v>
      </c>
      <c r="B6168" s="0" t="s">
        <v>517</v>
      </c>
      <c r="C6168" s="15" t="n">
        <v>45383</v>
      </c>
      <c r="D6168" s="0" t="n">
        <v>1</v>
      </c>
      <c r="E6168" s="0" t="n">
        <v>0</v>
      </c>
      <c r="F6168" s="0" t="n">
        <v>0</v>
      </c>
      <c r="G6168" s="0" t="n">
        <v>0</v>
      </c>
      <c r="H6168" s="0" t="n">
        <v>0</v>
      </c>
      <c r="I6168" s="0" t="n">
        <v>1</v>
      </c>
      <c r="J6168" s="0" t="n">
        <v>0</v>
      </c>
      <c r="K6168" s="37" t="n">
        <f aca="false">E6168+Inputs!$B$5*F6168</f>
        <v>0</v>
      </c>
      <c r="L6168" s="37" t="n">
        <f aca="false">G6168+Inputs!$B$6*H6168</f>
        <v>0</v>
      </c>
      <c r="M6168" s="37" t="n">
        <f aca="false">I6168+Inputs!$B$7*J6168</f>
        <v>1</v>
      </c>
      <c r="N6168" s="37" t="n">
        <f aca="false">K6168+L6168+M6168</f>
        <v>1</v>
      </c>
    </row>
    <row r="6169" customFormat="false" ht="15" hidden="false" customHeight="false" outlineLevel="0" collapsed="false">
      <c r="A6169" s="0" t="s">
        <v>10</v>
      </c>
      <c r="B6169" s="0" t="s">
        <v>517</v>
      </c>
      <c r="C6169" s="15" t="n">
        <v>45413</v>
      </c>
      <c r="D6169" s="0" t="n">
        <v>1</v>
      </c>
      <c r="E6169" s="0" t="n">
        <v>0</v>
      </c>
      <c r="F6169" s="0" t="n">
        <v>0</v>
      </c>
      <c r="G6169" s="0" t="n">
        <v>0</v>
      </c>
      <c r="H6169" s="0" t="n">
        <v>0</v>
      </c>
      <c r="I6169" s="0" t="n">
        <v>1</v>
      </c>
      <c r="J6169" s="0" t="n">
        <v>0</v>
      </c>
      <c r="K6169" s="37" t="n">
        <f aca="false">E6169+Inputs!$B$5*F6169</f>
        <v>0</v>
      </c>
      <c r="L6169" s="37" t="n">
        <f aca="false">G6169+Inputs!$B$6*H6169</f>
        <v>0</v>
      </c>
      <c r="M6169" s="37" t="n">
        <f aca="false">I6169+Inputs!$B$7*J6169</f>
        <v>1</v>
      </c>
      <c r="N6169" s="37" t="n">
        <f aca="false">K6169+L6169+M6169</f>
        <v>1</v>
      </c>
    </row>
    <row r="6170" customFormat="false" ht="15" hidden="false" customHeight="false" outlineLevel="0" collapsed="false">
      <c r="A6170" s="0" t="s">
        <v>10</v>
      </c>
      <c r="B6170" s="0" t="s">
        <v>517</v>
      </c>
      <c r="C6170" s="15" t="n">
        <v>45474</v>
      </c>
      <c r="D6170" s="0" t="n">
        <v>1</v>
      </c>
      <c r="E6170" s="0" t="n">
        <v>0</v>
      </c>
      <c r="F6170" s="0" t="n">
        <v>0</v>
      </c>
      <c r="G6170" s="0" t="n">
        <v>0</v>
      </c>
      <c r="H6170" s="0" t="n">
        <v>0</v>
      </c>
      <c r="I6170" s="0" t="n">
        <v>1</v>
      </c>
      <c r="J6170" s="0" t="n">
        <v>0</v>
      </c>
      <c r="K6170" s="37" t="n">
        <f aca="false">E6170+Inputs!$B$5*F6170</f>
        <v>0</v>
      </c>
      <c r="L6170" s="37" t="n">
        <f aca="false">G6170+Inputs!$B$6*H6170</f>
        <v>0</v>
      </c>
      <c r="M6170" s="37" t="n">
        <f aca="false">I6170+Inputs!$B$7*J6170</f>
        <v>1</v>
      </c>
      <c r="N6170" s="37" t="n">
        <f aca="false">K6170+L6170+M6170</f>
        <v>1</v>
      </c>
    </row>
    <row r="6171" customFormat="false" ht="15" hidden="false" customHeight="false" outlineLevel="0" collapsed="false">
      <c r="A6171" s="0" t="s">
        <v>10</v>
      </c>
      <c r="B6171" s="0" t="s">
        <v>517</v>
      </c>
      <c r="C6171" s="15" t="n">
        <v>45597</v>
      </c>
      <c r="D6171" s="0" t="n">
        <v>1</v>
      </c>
      <c r="E6171" s="0" t="n">
        <v>0</v>
      </c>
      <c r="F6171" s="0" t="n">
        <v>0</v>
      </c>
      <c r="G6171" s="0" t="n">
        <v>0</v>
      </c>
      <c r="H6171" s="0" t="n">
        <v>0</v>
      </c>
      <c r="I6171" s="0" t="n">
        <v>2</v>
      </c>
      <c r="J6171" s="0" t="n">
        <v>0</v>
      </c>
      <c r="K6171" s="37" t="n">
        <f aca="false">E6171+Inputs!$B$5*F6171</f>
        <v>0</v>
      </c>
      <c r="L6171" s="37" t="n">
        <f aca="false">G6171+Inputs!$B$6*H6171</f>
        <v>0</v>
      </c>
      <c r="M6171" s="37" t="n">
        <f aca="false">I6171+Inputs!$B$7*J6171</f>
        <v>2</v>
      </c>
      <c r="N6171" s="37" t="n">
        <f aca="false">K6171+L6171+M6171</f>
        <v>2</v>
      </c>
    </row>
    <row r="6172" customFormat="false" ht="15" hidden="false" customHeight="false" outlineLevel="0" collapsed="false">
      <c r="A6172" s="0" t="s">
        <v>10</v>
      </c>
      <c r="B6172" s="0" t="s">
        <v>517</v>
      </c>
      <c r="C6172" s="15" t="n">
        <v>45870</v>
      </c>
      <c r="D6172" s="0" t="n">
        <v>1</v>
      </c>
      <c r="E6172" s="0" t="n">
        <v>0</v>
      </c>
      <c r="F6172" s="0" t="n">
        <v>0</v>
      </c>
      <c r="G6172" s="0" t="n">
        <v>0</v>
      </c>
      <c r="H6172" s="0" t="n">
        <v>0</v>
      </c>
      <c r="I6172" s="0" t="n">
        <v>1</v>
      </c>
      <c r="J6172" s="0" t="n">
        <v>0</v>
      </c>
      <c r="K6172" s="37" t="n">
        <f aca="false">E6172+Inputs!$B$5*F6172</f>
        <v>0</v>
      </c>
      <c r="L6172" s="37" t="n">
        <f aca="false">G6172+Inputs!$B$6*H6172</f>
        <v>0</v>
      </c>
      <c r="M6172" s="37" t="n">
        <f aca="false">I6172+Inputs!$B$7*J6172</f>
        <v>1</v>
      </c>
      <c r="N6172" s="37" t="n">
        <f aca="false">K6172+L6172+M6172</f>
        <v>1</v>
      </c>
    </row>
    <row r="6173" customFormat="false" ht="15" hidden="false" customHeight="false" outlineLevel="0" collapsed="false">
      <c r="A6173" s="0" t="s">
        <v>10</v>
      </c>
      <c r="B6173" s="0" t="s">
        <v>517</v>
      </c>
      <c r="C6173" s="15" t="n">
        <v>45901</v>
      </c>
      <c r="D6173" s="0" t="n">
        <v>1</v>
      </c>
      <c r="E6173" s="0" t="n">
        <v>0</v>
      </c>
      <c r="F6173" s="0" t="n">
        <v>0</v>
      </c>
      <c r="G6173" s="0" t="n">
        <v>0</v>
      </c>
      <c r="H6173" s="0" t="n">
        <v>0</v>
      </c>
      <c r="I6173" s="0" t="n">
        <v>1</v>
      </c>
      <c r="J6173" s="0" t="n">
        <v>0</v>
      </c>
      <c r="K6173" s="37" t="n">
        <f aca="false">E6173+Inputs!$B$5*F6173</f>
        <v>0</v>
      </c>
      <c r="L6173" s="37" t="n">
        <f aca="false">G6173+Inputs!$B$6*H6173</f>
        <v>0</v>
      </c>
      <c r="M6173" s="37" t="n">
        <f aca="false">I6173+Inputs!$B$7*J6173</f>
        <v>1</v>
      </c>
      <c r="N6173" s="37" t="n">
        <f aca="false">K6173+L6173+M6173</f>
        <v>1</v>
      </c>
    </row>
    <row r="6174" customFormat="false" ht="15" hidden="false" customHeight="false" outlineLevel="0" collapsed="false">
      <c r="A6174" s="0" t="s">
        <v>10</v>
      </c>
      <c r="B6174" s="0" t="s">
        <v>517</v>
      </c>
      <c r="C6174" s="15" t="n">
        <v>45962</v>
      </c>
      <c r="D6174" s="0" t="n">
        <v>1</v>
      </c>
      <c r="E6174" s="0" t="n">
        <v>0</v>
      </c>
      <c r="F6174" s="0" t="n">
        <v>0</v>
      </c>
      <c r="G6174" s="0" t="n">
        <v>0</v>
      </c>
      <c r="H6174" s="0" t="n">
        <v>0</v>
      </c>
      <c r="I6174" s="0" t="n">
        <v>1</v>
      </c>
      <c r="J6174" s="0" t="n">
        <v>0</v>
      </c>
      <c r="K6174" s="37" t="n">
        <f aca="false">E6174+Inputs!$B$5*F6174</f>
        <v>0</v>
      </c>
      <c r="L6174" s="37" t="n">
        <f aca="false">G6174+Inputs!$B$6*H6174</f>
        <v>0</v>
      </c>
      <c r="M6174" s="37" t="n">
        <f aca="false">I6174+Inputs!$B$7*J6174</f>
        <v>1</v>
      </c>
      <c r="N6174" s="37" t="n">
        <f aca="false">K6174+L6174+M6174</f>
        <v>1</v>
      </c>
    </row>
    <row r="6175" customFormat="false" ht="15" hidden="false" customHeight="false" outlineLevel="0" collapsed="false">
      <c r="A6175" s="0" t="s">
        <v>10</v>
      </c>
      <c r="B6175" s="0" t="s">
        <v>517</v>
      </c>
      <c r="C6175" s="15" t="n">
        <v>46204</v>
      </c>
      <c r="D6175" s="0" t="n">
        <v>1</v>
      </c>
      <c r="E6175" s="0" t="n">
        <v>0</v>
      </c>
      <c r="F6175" s="0" t="n">
        <v>0</v>
      </c>
      <c r="G6175" s="0" t="n">
        <v>0</v>
      </c>
      <c r="H6175" s="0" t="n">
        <v>0</v>
      </c>
      <c r="I6175" s="0" t="n">
        <v>2</v>
      </c>
      <c r="J6175" s="0" t="n">
        <v>0</v>
      </c>
      <c r="K6175" s="37" t="n">
        <f aca="false">E6175+Inputs!$B$5*F6175</f>
        <v>0</v>
      </c>
      <c r="L6175" s="37" t="n">
        <f aca="false">G6175+Inputs!$B$6*H6175</f>
        <v>0</v>
      </c>
      <c r="M6175" s="37" t="n">
        <f aca="false">I6175+Inputs!$B$7*J6175</f>
        <v>2</v>
      </c>
      <c r="N6175" s="37" t="n">
        <f aca="false">K6175+L6175+M6175</f>
        <v>2</v>
      </c>
    </row>
    <row r="6176" customFormat="false" ht="15" hidden="false" customHeight="false" outlineLevel="0" collapsed="false">
      <c r="A6176" s="0" t="s">
        <v>10</v>
      </c>
      <c r="B6176" s="0" t="s">
        <v>517</v>
      </c>
      <c r="C6176" s="15" t="n">
        <v>46235</v>
      </c>
      <c r="D6176" s="0" t="n">
        <v>1</v>
      </c>
      <c r="E6176" s="0" t="n">
        <v>0</v>
      </c>
      <c r="F6176" s="0" t="n">
        <v>0</v>
      </c>
      <c r="G6176" s="0" t="n">
        <v>0</v>
      </c>
      <c r="H6176" s="0" t="n">
        <v>0</v>
      </c>
      <c r="I6176" s="0" t="n">
        <v>2</v>
      </c>
      <c r="J6176" s="0" t="n">
        <v>0</v>
      </c>
      <c r="K6176" s="37" t="n">
        <f aca="false">E6176+Inputs!$B$5*F6176</f>
        <v>0</v>
      </c>
      <c r="L6176" s="37" t="n">
        <f aca="false">G6176+Inputs!$B$6*H6176</f>
        <v>0</v>
      </c>
      <c r="M6176" s="37" t="n">
        <f aca="false">I6176+Inputs!$B$7*J6176</f>
        <v>2</v>
      </c>
      <c r="N6176" s="37" t="n">
        <f aca="false">K6176+L6176+M6176</f>
        <v>2</v>
      </c>
    </row>
    <row r="6177" customFormat="false" ht="15" hidden="false" customHeight="false" outlineLevel="0" collapsed="false">
      <c r="A6177" s="0" t="s">
        <v>10</v>
      </c>
      <c r="B6177" s="0" t="s">
        <v>558</v>
      </c>
      <c r="C6177" s="15" t="n">
        <v>44927</v>
      </c>
      <c r="D6177" s="0" t="n">
        <v>5</v>
      </c>
      <c r="E6177" s="0" t="n">
        <v>0</v>
      </c>
      <c r="F6177" s="0" t="n">
        <v>0</v>
      </c>
      <c r="G6177" s="0" t="n">
        <v>0</v>
      </c>
      <c r="H6177" s="0" t="n">
        <v>0</v>
      </c>
      <c r="I6177" s="0" t="n">
        <v>1</v>
      </c>
      <c r="J6177" s="0" t="n">
        <v>0</v>
      </c>
      <c r="K6177" s="37" t="n">
        <f aca="false">E6177+Inputs!$B$5*F6177</f>
        <v>0</v>
      </c>
      <c r="L6177" s="37" t="n">
        <f aca="false">G6177+Inputs!$B$6*H6177</f>
        <v>0</v>
      </c>
      <c r="M6177" s="37" t="n">
        <f aca="false">I6177+Inputs!$B$7*J6177</f>
        <v>1</v>
      </c>
      <c r="N6177" s="37" t="n">
        <f aca="false">K6177+L6177+M6177</f>
        <v>1</v>
      </c>
    </row>
    <row r="6178" customFormat="false" ht="15" hidden="false" customHeight="false" outlineLevel="0" collapsed="false">
      <c r="A6178" s="0" t="s">
        <v>10</v>
      </c>
      <c r="B6178" s="0" t="s">
        <v>558</v>
      </c>
      <c r="C6178" s="15" t="n">
        <v>44958</v>
      </c>
      <c r="D6178" s="0" t="n">
        <v>5</v>
      </c>
      <c r="E6178" s="0" t="n">
        <v>0</v>
      </c>
      <c r="F6178" s="0" t="n">
        <v>0</v>
      </c>
      <c r="G6178" s="0" t="n">
        <v>0</v>
      </c>
      <c r="H6178" s="0" t="n">
        <v>0</v>
      </c>
      <c r="I6178" s="0" t="n">
        <v>1</v>
      </c>
      <c r="J6178" s="0" t="n">
        <v>0</v>
      </c>
      <c r="K6178" s="37" t="n">
        <f aca="false">E6178+Inputs!$B$5*F6178</f>
        <v>0</v>
      </c>
      <c r="L6178" s="37" t="n">
        <f aca="false">G6178+Inputs!$B$6*H6178</f>
        <v>0</v>
      </c>
      <c r="M6178" s="37" t="n">
        <f aca="false">I6178+Inputs!$B$7*J6178</f>
        <v>1</v>
      </c>
      <c r="N6178" s="37" t="n">
        <f aca="false">K6178+L6178+M6178</f>
        <v>1</v>
      </c>
    </row>
    <row r="6179" customFormat="false" ht="15" hidden="false" customHeight="false" outlineLevel="0" collapsed="false">
      <c r="A6179" s="0" t="s">
        <v>10</v>
      </c>
      <c r="B6179" s="0" t="s">
        <v>558</v>
      </c>
      <c r="C6179" s="15" t="n">
        <v>44986</v>
      </c>
      <c r="D6179" s="0" t="n">
        <v>5</v>
      </c>
      <c r="E6179" s="0" t="n">
        <v>0</v>
      </c>
      <c r="F6179" s="0" t="n">
        <v>0</v>
      </c>
      <c r="G6179" s="0" t="n">
        <v>0</v>
      </c>
      <c r="H6179" s="0" t="n">
        <v>0</v>
      </c>
      <c r="I6179" s="0" t="n">
        <v>2</v>
      </c>
      <c r="J6179" s="0" t="n">
        <v>0</v>
      </c>
      <c r="K6179" s="37" t="n">
        <f aca="false">E6179+Inputs!$B$5*F6179</f>
        <v>0</v>
      </c>
      <c r="L6179" s="37" t="n">
        <f aca="false">G6179+Inputs!$B$6*H6179</f>
        <v>0</v>
      </c>
      <c r="M6179" s="37" t="n">
        <f aca="false">I6179+Inputs!$B$7*J6179</f>
        <v>2</v>
      </c>
      <c r="N6179" s="37" t="n">
        <f aca="false">K6179+L6179+M6179</f>
        <v>2</v>
      </c>
    </row>
    <row r="6180" customFormat="false" ht="15" hidden="false" customHeight="false" outlineLevel="0" collapsed="false">
      <c r="A6180" s="0" t="s">
        <v>10</v>
      </c>
      <c r="B6180" s="0" t="s">
        <v>558</v>
      </c>
      <c r="C6180" s="15" t="n">
        <v>45017</v>
      </c>
      <c r="D6180" s="0" t="n">
        <v>5</v>
      </c>
      <c r="E6180" s="0" t="n">
        <v>0</v>
      </c>
      <c r="F6180" s="0" t="n">
        <v>0</v>
      </c>
      <c r="G6180" s="0" t="n">
        <v>0</v>
      </c>
      <c r="H6180" s="0" t="n">
        <v>0</v>
      </c>
      <c r="I6180" s="0" t="n">
        <v>3</v>
      </c>
      <c r="J6180" s="0" t="n">
        <v>0</v>
      </c>
      <c r="K6180" s="37" t="n">
        <f aca="false">E6180+Inputs!$B$5*F6180</f>
        <v>0</v>
      </c>
      <c r="L6180" s="37" t="n">
        <f aca="false">G6180+Inputs!$B$6*H6180</f>
        <v>0</v>
      </c>
      <c r="M6180" s="37" t="n">
        <f aca="false">I6180+Inputs!$B$7*J6180</f>
        <v>3</v>
      </c>
      <c r="N6180" s="37" t="n">
        <f aca="false">K6180+L6180+M6180</f>
        <v>3</v>
      </c>
    </row>
    <row r="6181" customFormat="false" ht="15" hidden="false" customHeight="false" outlineLevel="0" collapsed="false">
      <c r="A6181" s="0" t="s">
        <v>10</v>
      </c>
      <c r="B6181" s="0" t="s">
        <v>558</v>
      </c>
      <c r="C6181" s="15" t="n">
        <v>45047</v>
      </c>
      <c r="D6181" s="0" t="n">
        <v>5</v>
      </c>
      <c r="E6181" s="0" t="n">
        <v>0</v>
      </c>
      <c r="F6181" s="0" t="n">
        <v>0</v>
      </c>
      <c r="G6181" s="0" t="n">
        <v>0</v>
      </c>
      <c r="H6181" s="0" t="n">
        <v>0</v>
      </c>
      <c r="I6181" s="0" t="n">
        <v>5</v>
      </c>
      <c r="J6181" s="0" t="n">
        <v>0</v>
      </c>
      <c r="K6181" s="37" t="n">
        <f aca="false">E6181+Inputs!$B$5*F6181</f>
        <v>0</v>
      </c>
      <c r="L6181" s="37" t="n">
        <f aca="false">G6181+Inputs!$B$6*H6181</f>
        <v>0</v>
      </c>
      <c r="M6181" s="37" t="n">
        <f aca="false">I6181+Inputs!$B$7*J6181</f>
        <v>5</v>
      </c>
      <c r="N6181" s="37" t="n">
        <f aca="false">K6181+L6181+M6181</f>
        <v>5</v>
      </c>
    </row>
    <row r="6182" customFormat="false" ht="15" hidden="false" customHeight="false" outlineLevel="0" collapsed="false">
      <c r="A6182" s="0" t="s">
        <v>10</v>
      </c>
      <c r="B6182" s="0" t="s">
        <v>558</v>
      </c>
      <c r="C6182" s="15" t="n">
        <v>45078</v>
      </c>
      <c r="D6182" s="0" t="n">
        <v>5</v>
      </c>
      <c r="E6182" s="0" t="n">
        <v>0</v>
      </c>
      <c r="F6182" s="0" t="n">
        <v>0</v>
      </c>
      <c r="G6182" s="0" t="n">
        <v>0</v>
      </c>
      <c r="H6182" s="0" t="n">
        <v>0</v>
      </c>
      <c r="I6182" s="0" t="n">
        <v>1</v>
      </c>
      <c r="J6182" s="0" t="n">
        <v>0</v>
      </c>
      <c r="K6182" s="37" t="n">
        <f aca="false">E6182+Inputs!$B$5*F6182</f>
        <v>0</v>
      </c>
      <c r="L6182" s="37" t="n">
        <f aca="false">G6182+Inputs!$B$6*H6182</f>
        <v>0</v>
      </c>
      <c r="M6182" s="37" t="n">
        <f aca="false">I6182+Inputs!$B$7*J6182</f>
        <v>1</v>
      </c>
      <c r="N6182" s="37" t="n">
        <f aca="false">K6182+L6182+M6182</f>
        <v>1</v>
      </c>
    </row>
    <row r="6183" customFormat="false" ht="15" hidden="false" customHeight="false" outlineLevel="0" collapsed="false">
      <c r="A6183" s="0" t="s">
        <v>10</v>
      </c>
      <c r="B6183" s="0" t="s">
        <v>558</v>
      </c>
      <c r="C6183" s="15" t="n">
        <v>45108</v>
      </c>
      <c r="D6183" s="0" t="n">
        <v>5</v>
      </c>
      <c r="E6183" s="0" t="n">
        <v>0</v>
      </c>
      <c r="F6183" s="0" t="n">
        <v>0</v>
      </c>
      <c r="G6183" s="0" t="n">
        <v>0</v>
      </c>
      <c r="H6183" s="0" t="n">
        <v>0</v>
      </c>
      <c r="I6183" s="0" t="n">
        <v>2</v>
      </c>
      <c r="J6183" s="0" t="n">
        <v>0</v>
      </c>
      <c r="K6183" s="37" t="n">
        <f aca="false">E6183+Inputs!$B$5*F6183</f>
        <v>0</v>
      </c>
      <c r="L6183" s="37" t="n">
        <f aca="false">G6183+Inputs!$B$6*H6183</f>
        <v>0</v>
      </c>
      <c r="M6183" s="37" t="n">
        <f aca="false">I6183+Inputs!$B$7*J6183</f>
        <v>2</v>
      </c>
      <c r="N6183" s="37" t="n">
        <f aca="false">K6183+L6183+M6183</f>
        <v>2</v>
      </c>
    </row>
    <row r="6184" customFormat="false" ht="15" hidden="false" customHeight="false" outlineLevel="0" collapsed="false">
      <c r="A6184" s="0" t="s">
        <v>10</v>
      </c>
      <c r="B6184" s="0" t="s">
        <v>558</v>
      </c>
      <c r="C6184" s="15" t="n">
        <v>45139</v>
      </c>
      <c r="D6184" s="0" t="n">
        <v>5</v>
      </c>
      <c r="E6184" s="0" t="n">
        <v>0</v>
      </c>
      <c r="F6184" s="0" t="n">
        <v>0</v>
      </c>
      <c r="G6184" s="0" t="n">
        <v>0</v>
      </c>
      <c r="H6184" s="0" t="n">
        <v>0</v>
      </c>
      <c r="I6184" s="0" t="n">
        <v>5</v>
      </c>
      <c r="J6184" s="0" t="n">
        <v>0</v>
      </c>
      <c r="K6184" s="37" t="n">
        <f aca="false">E6184+Inputs!$B$5*F6184</f>
        <v>0</v>
      </c>
      <c r="L6184" s="37" t="n">
        <f aca="false">G6184+Inputs!$B$6*H6184</f>
        <v>0</v>
      </c>
      <c r="M6184" s="37" t="n">
        <f aca="false">I6184+Inputs!$B$7*J6184</f>
        <v>5</v>
      </c>
      <c r="N6184" s="37" t="n">
        <f aca="false">K6184+L6184+M6184</f>
        <v>5</v>
      </c>
    </row>
    <row r="6185" customFormat="false" ht="15" hidden="false" customHeight="false" outlineLevel="0" collapsed="false">
      <c r="A6185" s="0" t="s">
        <v>10</v>
      </c>
      <c r="B6185" s="0" t="s">
        <v>558</v>
      </c>
      <c r="C6185" s="15" t="n">
        <v>45170</v>
      </c>
      <c r="D6185" s="0" t="n">
        <v>5</v>
      </c>
      <c r="E6185" s="0" t="n">
        <v>0</v>
      </c>
      <c r="F6185" s="0" t="n">
        <v>0</v>
      </c>
      <c r="G6185" s="0" t="n">
        <v>0</v>
      </c>
      <c r="H6185" s="0" t="n">
        <v>0</v>
      </c>
      <c r="I6185" s="0" t="n">
        <v>1</v>
      </c>
      <c r="J6185" s="0" t="n">
        <v>0</v>
      </c>
      <c r="K6185" s="37" t="n">
        <f aca="false">E6185+Inputs!$B$5*F6185</f>
        <v>0</v>
      </c>
      <c r="L6185" s="37" t="n">
        <f aca="false">G6185+Inputs!$B$6*H6185</f>
        <v>0</v>
      </c>
      <c r="M6185" s="37" t="n">
        <f aca="false">I6185+Inputs!$B$7*J6185</f>
        <v>1</v>
      </c>
      <c r="N6185" s="37" t="n">
        <f aca="false">K6185+L6185+M6185</f>
        <v>1</v>
      </c>
    </row>
    <row r="6186" customFormat="false" ht="15" hidden="false" customHeight="false" outlineLevel="0" collapsed="false">
      <c r="A6186" s="0" t="s">
        <v>10</v>
      </c>
      <c r="B6186" s="0" t="s">
        <v>558</v>
      </c>
      <c r="C6186" s="15" t="n">
        <v>45200</v>
      </c>
      <c r="D6186" s="0" t="n">
        <v>5</v>
      </c>
      <c r="E6186" s="0" t="n">
        <v>0</v>
      </c>
      <c r="F6186" s="0" t="n">
        <v>0</v>
      </c>
      <c r="G6186" s="0" t="n">
        <v>0</v>
      </c>
      <c r="H6186" s="0" t="n">
        <v>0</v>
      </c>
      <c r="I6186" s="0" t="n">
        <v>1</v>
      </c>
      <c r="J6186" s="0" t="n">
        <v>0</v>
      </c>
      <c r="K6186" s="37" t="n">
        <f aca="false">E6186+Inputs!$B$5*F6186</f>
        <v>0</v>
      </c>
      <c r="L6186" s="37" t="n">
        <f aca="false">G6186+Inputs!$B$6*H6186</f>
        <v>0</v>
      </c>
      <c r="M6186" s="37" t="n">
        <f aca="false">I6186+Inputs!$B$7*J6186</f>
        <v>1</v>
      </c>
      <c r="N6186" s="37" t="n">
        <f aca="false">K6186+L6186+M6186</f>
        <v>1</v>
      </c>
    </row>
    <row r="6187" customFormat="false" ht="15" hidden="false" customHeight="false" outlineLevel="0" collapsed="false">
      <c r="A6187" s="0" t="s">
        <v>10</v>
      </c>
      <c r="B6187" s="0" t="s">
        <v>558</v>
      </c>
      <c r="C6187" s="15" t="n">
        <v>45231</v>
      </c>
      <c r="D6187" s="0" t="n">
        <v>5</v>
      </c>
      <c r="E6187" s="0" t="n">
        <v>0</v>
      </c>
      <c r="F6187" s="0" t="n">
        <v>0</v>
      </c>
      <c r="G6187" s="0" t="n">
        <v>0</v>
      </c>
      <c r="H6187" s="0" t="n">
        <v>0</v>
      </c>
      <c r="I6187" s="0" t="n">
        <v>5</v>
      </c>
      <c r="J6187" s="0" t="n">
        <v>0</v>
      </c>
      <c r="K6187" s="37" t="n">
        <f aca="false">E6187+Inputs!$B$5*F6187</f>
        <v>0</v>
      </c>
      <c r="L6187" s="37" t="n">
        <f aca="false">G6187+Inputs!$B$6*H6187</f>
        <v>0</v>
      </c>
      <c r="M6187" s="37" t="n">
        <f aca="false">I6187+Inputs!$B$7*J6187</f>
        <v>5</v>
      </c>
      <c r="N6187" s="37" t="n">
        <f aca="false">K6187+L6187+M6187</f>
        <v>5</v>
      </c>
    </row>
    <row r="6188" customFormat="false" ht="15" hidden="false" customHeight="false" outlineLevel="0" collapsed="false">
      <c r="A6188" s="0" t="s">
        <v>10</v>
      </c>
      <c r="B6188" s="0" t="s">
        <v>558</v>
      </c>
      <c r="C6188" s="15" t="n">
        <v>45261</v>
      </c>
      <c r="D6188" s="0" t="n">
        <v>5</v>
      </c>
      <c r="E6188" s="0" t="n">
        <v>0</v>
      </c>
      <c r="F6188" s="0" t="n">
        <v>0</v>
      </c>
      <c r="G6188" s="0" t="n">
        <v>0</v>
      </c>
      <c r="H6188" s="0" t="n">
        <v>0</v>
      </c>
      <c r="I6188" s="0" t="n">
        <v>2</v>
      </c>
      <c r="J6188" s="0" t="n">
        <v>0</v>
      </c>
      <c r="K6188" s="37" t="n">
        <f aca="false">E6188+Inputs!$B$5*F6188</f>
        <v>0</v>
      </c>
      <c r="L6188" s="37" t="n">
        <f aca="false">G6188+Inputs!$B$6*H6188</f>
        <v>0</v>
      </c>
      <c r="M6188" s="37" t="n">
        <f aca="false">I6188+Inputs!$B$7*J6188</f>
        <v>2</v>
      </c>
      <c r="N6188" s="37" t="n">
        <f aca="false">K6188+L6188+M6188</f>
        <v>2</v>
      </c>
    </row>
    <row r="6189" customFormat="false" ht="15" hidden="false" customHeight="false" outlineLevel="0" collapsed="false">
      <c r="A6189" s="0" t="s">
        <v>10</v>
      </c>
      <c r="B6189" s="0" t="s">
        <v>558</v>
      </c>
      <c r="C6189" s="15" t="n">
        <v>45292</v>
      </c>
      <c r="D6189" s="0" t="n">
        <v>5</v>
      </c>
      <c r="E6189" s="0" t="n">
        <v>0</v>
      </c>
      <c r="F6189" s="0" t="n">
        <v>0</v>
      </c>
      <c r="G6189" s="0" t="n">
        <v>0</v>
      </c>
      <c r="H6189" s="0" t="n">
        <v>0</v>
      </c>
      <c r="I6189" s="0" t="n">
        <v>2</v>
      </c>
      <c r="J6189" s="0" t="n">
        <v>0</v>
      </c>
      <c r="K6189" s="37" t="n">
        <f aca="false">E6189+Inputs!$B$5*F6189</f>
        <v>0</v>
      </c>
      <c r="L6189" s="37" t="n">
        <f aca="false">G6189+Inputs!$B$6*H6189</f>
        <v>0</v>
      </c>
      <c r="M6189" s="37" t="n">
        <f aca="false">I6189+Inputs!$B$7*J6189</f>
        <v>2</v>
      </c>
      <c r="N6189" s="37" t="n">
        <f aca="false">K6189+L6189+M6189</f>
        <v>2</v>
      </c>
    </row>
    <row r="6190" customFormat="false" ht="15" hidden="false" customHeight="false" outlineLevel="0" collapsed="false">
      <c r="A6190" s="0" t="s">
        <v>10</v>
      </c>
      <c r="B6190" s="0" t="s">
        <v>558</v>
      </c>
      <c r="C6190" s="15" t="n">
        <v>45323</v>
      </c>
      <c r="D6190" s="0" t="n">
        <v>5</v>
      </c>
      <c r="E6190" s="0" t="n">
        <v>0</v>
      </c>
      <c r="F6190" s="0" t="n">
        <v>0</v>
      </c>
      <c r="G6190" s="0" t="n">
        <v>0</v>
      </c>
      <c r="H6190" s="0" t="n">
        <v>0</v>
      </c>
      <c r="I6190" s="0" t="n">
        <v>5</v>
      </c>
      <c r="J6190" s="0" t="n">
        <v>0</v>
      </c>
      <c r="K6190" s="37" t="n">
        <f aca="false">E6190+Inputs!$B$5*F6190</f>
        <v>0</v>
      </c>
      <c r="L6190" s="37" t="n">
        <f aca="false">G6190+Inputs!$B$6*H6190</f>
        <v>0</v>
      </c>
      <c r="M6190" s="37" t="n">
        <f aca="false">I6190+Inputs!$B$7*J6190</f>
        <v>5</v>
      </c>
      <c r="N6190" s="37" t="n">
        <f aca="false">K6190+L6190+M6190</f>
        <v>5</v>
      </c>
    </row>
    <row r="6191" customFormat="false" ht="15" hidden="false" customHeight="false" outlineLevel="0" collapsed="false">
      <c r="A6191" s="0" t="s">
        <v>10</v>
      </c>
      <c r="B6191" s="0" t="s">
        <v>558</v>
      </c>
      <c r="C6191" s="15" t="n">
        <v>45352</v>
      </c>
      <c r="D6191" s="0" t="n">
        <v>5</v>
      </c>
      <c r="E6191" s="0" t="n">
        <v>0</v>
      </c>
      <c r="F6191" s="0" t="n">
        <v>0</v>
      </c>
      <c r="G6191" s="0" t="n">
        <v>0</v>
      </c>
      <c r="H6191" s="0" t="n">
        <v>0</v>
      </c>
      <c r="I6191" s="0" t="n">
        <v>1</v>
      </c>
      <c r="J6191" s="0" t="n">
        <v>0</v>
      </c>
      <c r="K6191" s="37" t="n">
        <f aca="false">E6191+Inputs!$B$5*F6191</f>
        <v>0</v>
      </c>
      <c r="L6191" s="37" t="n">
        <f aca="false">G6191+Inputs!$B$6*H6191</f>
        <v>0</v>
      </c>
      <c r="M6191" s="37" t="n">
        <f aca="false">I6191+Inputs!$B$7*J6191</f>
        <v>1</v>
      </c>
      <c r="N6191" s="37" t="n">
        <f aca="false">K6191+L6191+M6191</f>
        <v>1</v>
      </c>
    </row>
    <row r="6192" customFormat="false" ht="15" hidden="false" customHeight="false" outlineLevel="0" collapsed="false">
      <c r="A6192" s="0" t="s">
        <v>10</v>
      </c>
      <c r="B6192" s="0" t="s">
        <v>558</v>
      </c>
      <c r="C6192" s="15" t="n">
        <v>45383</v>
      </c>
      <c r="D6192" s="0" t="n">
        <v>5</v>
      </c>
      <c r="E6192" s="0" t="n">
        <v>0</v>
      </c>
      <c r="F6192" s="0" t="n">
        <v>0</v>
      </c>
      <c r="G6192" s="0" t="n">
        <v>0</v>
      </c>
      <c r="H6192" s="0" t="n">
        <v>0</v>
      </c>
      <c r="I6192" s="0" t="n">
        <v>4</v>
      </c>
      <c r="J6192" s="0" t="n">
        <v>0</v>
      </c>
      <c r="K6192" s="37" t="n">
        <f aca="false">E6192+Inputs!$B$5*F6192</f>
        <v>0</v>
      </c>
      <c r="L6192" s="37" t="n">
        <f aca="false">G6192+Inputs!$B$6*H6192</f>
        <v>0</v>
      </c>
      <c r="M6192" s="37" t="n">
        <f aca="false">I6192+Inputs!$B$7*J6192</f>
        <v>4</v>
      </c>
      <c r="N6192" s="37" t="n">
        <f aca="false">K6192+L6192+M6192</f>
        <v>4</v>
      </c>
    </row>
    <row r="6193" customFormat="false" ht="15" hidden="false" customHeight="false" outlineLevel="0" collapsed="false">
      <c r="A6193" s="0" t="s">
        <v>10</v>
      </c>
      <c r="B6193" s="0" t="s">
        <v>558</v>
      </c>
      <c r="C6193" s="15" t="n">
        <v>45413</v>
      </c>
      <c r="D6193" s="0" t="n">
        <v>5</v>
      </c>
      <c r="E6193" s="0" t="n">
        <v>0</v>
      </c>
      <c r="F6193" s="0" t="n">
        <v>0</v>
      </c>
      <c r="G6193" s="0" t="n">
        <v>0</v>
      </c>
      <c r="H6193" s="0" t="n">
        <v>0</v>
      </c>
      <c r="I6193" s="0" t="n">
        <v>2</v>
      </c>
      <c r="J6193" s="0" t="n">
        <v>0</v>
      </c>
      <c r="K6193" s="37" t="n">
        <f aca="false">E6193+Inputs!$B$5*F6193</f>
        <v>0</v>
      </c>
      <c r="L6193" s="37" t="n">
        <f aca="false">G6193+Inputs!$B$6*H6193</f>
        <v>0</v>
      </c>
      <c r="M6193" s="37" t="n">
        <f aca="false">I6193+Inputs!$B$7*J6193</f>
        <v>2</v>
      </c>
      <c r="N6193" s="37" t="n">
        <f aca="false">K6193+L6193+M6193</f>
        <v>2</v>
      </c>
    </row>
    <row r="6194" customFormat="false" ht="15" hidden="false" customHeight="false" outlineLevel="0" collapsed="false">
      <c r="A6194" s="0" t="s">
        <v>10</v>
      </c>
      <c r="B6194" s="0" t="s">
        <v>558</v>
      </c>
      <c r="C6194" s="15" t="n">
        <v>45444</v>
      </c>
      <c r="D6194" s="0" t="n">
        <v>5</v>
      </c>
      <c r="E6194" s="0" t="n">
        <v>0</v>
      </c>
      <c r="F6194" s="0" t="n">
        <v>0</v>
      </c>
      <c r="G6194" s="0" t="n">
        <v>0</v>
      </c>
      <c r="H6194" s="0" t="n">
        <v>0</v>
      </c>
      <c r="I6194" s="0" t="n">
        <v>5</v>
      </c>
      <c r="J6194" s="0" t="n">
        <v>0</v>
      </c>
      <c r="K6194" s="37" t="n">
        <f aca="false">E6194+Inputs!$B$5*F6194</f>
        <v>0</v>
      </c>
      <c r="L6194" s="37" t="n">
        <f aca="false">G6194+Inputs!$B$6*H6194</f>
        <v>0</v>
      </c>
      <c r="M6194" s="37" t="n">
        <f aca="false">I6194+Inputs!$B$7*J6194</f>
        <v>5</v>
      </c>
      <c r="N6194" s="37" t="n">
        <f aca="false">K6194+L6194+M6194</f>
        <v>5</v>
      </c>
    </row>
    <row r="6195" customFormat="false" ht="15" hidden="false" customHeight="false" outlineLevel="0" collapsed="false">
      <c r="A6195" s="0" t="s">
        <v>10</v>
      </c>
      <c r="B6195" s="0" t="s">
        <v>558</v>
      </c>
      <c r="C6195" s="15" t="n">
        <v>45474</v>
      </c>
      <c r="D6195" s="0" t="n">
        <v>5</v>
      </c>
      <c r="E6195" s="0" t="n">
        <v>0</v>
      </c>
      <c r="F6195" s="0" t="n">
        <v>0</v>
      </c>
      <c r="G6195" s="0" t="n">
        <v>0</v>
      </c>
      <c r="H6195" s="0" t="n">
        <v>0</v>
      </c>
      <c r="I6195" s="0" t="n">
        <v>4</v>
      </c>
      <c r="J6195" s="0" t="n">
        <v>0</v>
      </c>
      <c r="K6195" s="37" t="n">
        <f aca="false">E6195+Inputs!$B$5*F6195</f>
        <v>0</v>
      </c>
      <c r="L6195" s="37" t="n">
        <f aca="false">G6195+Inputs!$B$6*H6195</f>
        <v>0</v>
      </c>
      <c r="M6195" s="37" t="n">
        <f aca="false">I6195+Inputs!$B$7*J6195</f>
        <v>4</v>
      </c>
      <c r="N6195" s="37" t="n">
        <f aca="false">K6195+L6195+M6195</f>
        <v>4</v>
      </c>
    </row>
    <row r="6196" customFormat="false" ht="15" hidden="false" customHeight="false" outlineLevel="0" collapsed="false">
      <c r="A6196" s="0" t="s">
        <v>10</v>
      </c>
      <c r="B6196" s="0" t="s">
        <v>558</v>
      </c>
      <c r="C6196" s="15" t="n">
        <v>45505</v>
      </c>
      <c r="D6196" s="0" t="n">
        <v>5</v>
      </c>
      <c r="E6196" s="0" t="n">
        <v>0</v>
      </c>
      <c r="F6196" s="0" t="n">
        <v>0</v>
      </c>
      <c r="G6196" s="0" t="n">
        <v>0</v>
      </c>
      <c r="H6196" s="0" t="n">
        <v>0</v>
      </c>
      <c r="I6196" s="0" t="n">
        <v>7</v>
      </c>
      <c r="J6196" s="0" t="n">
        <v>0</v>
      </c>
      <c r="K6196" s="37" t="n">
        <f aca="false">E6196+Inputs!$B$5*F6196</f>
        <v>0</v>
      </c>
      <c r="L6196" s="37" t="n">
        <f aca="false">G6196+Inputs!$B$6*H6196</f>
        <v>0</v>
      </c>
      <c r="M6196" s="37" t="n">
        <f aca="false">I6196+Inputs!$B$7*J6196</f>
        <v>7</v>
      </c>
      <c r="N6196" s="37" t="n">
        <f aca="false">K6196+L6196+M6196</f>
        <v>7</v>
      </c>
    </row>
    <row r="6197" customFormat="false" ht="15" hidden="false" customHeight="false" outlineLevel="0" collapsed="false">
      <c r="A6197" s="0" t="s">
        <v>10</v>
      </c>
      <c r="B6197" s="0" t="s">
        <v>558</v>
      </c>
      <c r="C6197" s="15" t="n">
        <v>45536</v>
      </c>
      <c r="D6197" s="0" t="n">
        <v>5</v>
      </c>
      <c r="E6197" s="0" t="n">
        <v>0</v>
      </c>
      <c r="F6197" s="0" t="n">
        <v>0</v>
      </c>
      <c r="G6197" s="0" t="n">
        <v>0</v>
      </c>
      <c r="H6197" s="0" t="n">
        <v>0</v>
      </c>
      <c r="I6197" s="0" t="n">
        <v>2</v>
      </c>
      <c r="J6197" s="0" t="n">
        <v>0</v>
      </c>
      <c r="K6197" s="37" t="n">
        <f aca="false">E6197+Inputs!$B$5*F6197</f>
        <v>0</v>
      </c>
      <c r="L6197" s="37" t="n">
        <f aca="false">G6197+Inputs!$B$6*H6197</f>
        <v>0</v>
      </c>
      <c r="M6197" s="37" t="n">
        <f aca="false">I6197+Inputs!$B$7*J6197</f>
        <v>2</v>
      </c>
      <c r="N6197" s="37" t="n">
        <f aca="false">K6197+L6197+M6197</f>
        <v>2</v>
      </c>
    </row>
    <row r="6198" customFormat="false" ht="15" hidden="false" customHeight="false" outlineLevel="0" collapsed="false">
      <c r="A6198" s="0" t="s">
        <v>10</v>
      </c>
      <c r="B6198" s="0" t="s">
        <v>558</v>
      </c>
      <c r="C6198" s="15" t="n">
        <v>45566</v>
      </c>
      <c r="D6198" s="0" t="n">
        <v>5</v>
      </c>
      <c r="E6198" s="0" t="n">
        <v>0</v>
      </c>
      <c r="F6198" s="0" t="n">
        <v>0</v>
      </c>
      <c r="G6198" s="0" t="n">
        <v>0</v>
      </c>
      <c r="H6198" s="0" t="n">
        <v>0</v>
      </c>
      <c r="I6198" s="0" t="n">
        <v>2</v>
      </c>
      <c r="J6198" s="0" t="n">
        <v>0</v>
      </c>
      <c r="K6198" s="37" t="n">
        <f aca="false">E6198+Inputs!$B$5*F6198</f>
        <v>0</v>
      </c>
      <c r="L6198" s="37" t="n">
        <f aca="false">G6198+Inputs!$B$6*H6198</f>
        <v>0</v>
      </c>
      <c r="M6198" s="37" t="n">
        <f aca="false">I6198+Inputs!$B$7*J6198</f>
        <v>2</v>
      </c>
      <c r="N6198" s="37" t="n">
        <f aca="false">K6198+L6198+M6198</f>
        <v>2</v>
      </c>
    </row>
    <row r="6199" customFormat="false" ht="15" hidden="false" customHeight="false" outlineLevel="0" collapsed="false">
      <c r="A6199" s="0" t="s">
        <v>10</v>
      </c>
      <c r="B6199" s="0" t="s">
        <v>558</v>
      </c>
      <c r="C6199" s="15" t="n">
        <v>45597</v>
      </c>
      <c r="D6199" s="0" t="n">
        <v>5</v>
      </c>
      <c r="E6199" s="0" t="n">
        <v>0</v>
      </c>
      <c r="F6199" s="0" t="n">
        <v>0</v>
      </c>
      <c r="G6199" s="0" t="n">
        <v>0</v>
      </c>
      <c r="H6199" s="0" t="n">
        <v>0</v>
      </c>
      <c r="I6199" s="0" t="n">
        <v>5</v>
      </c>
      <c r="J6199" s="0" t="n">
        <v>0</v>
      </c>
      <c r="K6199" s="37" t="n">
        <f aca="false">E6199+Inputs!$B$5*F6199</f>
        <v>0</v>
      </c>
      <c r="L6199" s="37" t="n">
        <f aca="false">G6199+Inputs!$B$6*H6199</f>
        <v>0</v>
      </c>
      <c r="M6199" s="37" t="n">
        <f aca="false">I6199+Inputs!$B$7*J6199</f>
        <v>5</v>
      </c>
      <c r="N6199" s="37" t="n">
        <f aca="false">K6199+L6199+M6199</f>
        <v>5</v>
      </c>
    </row>
    <row r="6200" customFormat="false" ht="15" hidden="false" customHeight="false" outlineLevel="0" collapsed="false">
      <c r="A6200" s="0" t="s">
        <v>10</v>
      </c>
      <c r="B6200" s="0" t="s">
        <v>558</v>
      </c>
      <c r="C6200" s="15" t="n">
        <v>45658</v>
      </c>
      <c r="D6200" s="0" t="n">
        <v>5</v>
      </c>
      <c r="E6200" s="0" t="n">
        <v>0</v>
      </c>
      <c r="F6200" s="0" t="n">
        <v>0</v>
      </c>
      <c r="G6200" s="0" t="n">
        <v>0</v>
      </c>
      <c r="H6200" s="0" t="n">
        <v>0</v>
      </c>
      <c r="I6200" s="0" t="n">
        <v>4</v>
      </c>
      <c r="J6200" s="0" t="n">
        <v>0</v>
      </c>
      <c r="K6200" s="37" t="n">
        <f aca="false">E6200+Inputs!$B$5*F6200</f>
        <v>0</v>
      </c>
      <c r="L6200" s="37" t="n">
        <f aca="false">G6200+Inputs!$B$6*H6200</f>
        <v>0</v>
      </c>
      <c r="M6200" s="37" t="n">
        <f aca="false">I6200+Inputs!$B$7*J6200</f>
        <v>4</v>
      </c>
      <c r="N6200" s="37" t="n">
        <f aca="false">K6200+L6200+M6200</f>
        <v>4</v>
      </c>
    </row>
    <row r="6201" customFormat="false" ht="15" hidden="false" customHeight="false" outlineLevel="0" collapsed="false">
      <c r="A6201" s="0" t="s">
        <v>10</v>
      </c>
      <c r="B6201" s="0" t="s">
        <v>558</v>
      </c>
      <c r="C6201" s="15" t="n">
        <v>45717</v>
      </c>
      <c r="D6201" s="0" t="n">
        <v>5</v>
      </c>
      <c r="E6201" s="0" t="n">
        <v>0</v>
      </c>
      <c r="F6201" s="0" t="n">
        <v>0</v>
      </c>
      <c r="G6201" s="0" t="n">
        <v>0</v>
      </c>
      <c r="H6201" s="0" t="n">
        <v>0</v>
      </c>
      <c r="I6201" s="0" t="n">
        <v>5</v>
      </c>
      <c r="J6201" s="0" t="n">
        <v>0</v>
      </c>
      <c r="K6201" s="37" t="n">
        <f aca="false">E6201+Inputs!$B$5*F6201</f>
        <v>0</v>
      </c>
      <c r="L6201" s="37" t="n">
        <f aca="false">G6201+Inputs!$B$6*H6201</f>
        <v>0</v>
      </c>
      <c r="M6201" s="37" t="n">
        <f aca="false">I6201+Inputs!$B$7*J6201</f>
        <v>5</v>
      </c>
      <c r="N6201" s="37" t="n">
        <f aca="false">K6201+L6201+M6201</f>
        <v>5</v>
      </c>
    </row>
    <row r="6202" customFormat="false" ht="15" hidden="false" customHeight="false" outlineLevel="0" collapsed="false">
      <c r="A6202" s="0" t="s">
        <v>10</v>
      </c>
      <c r="B6202" s="0" t="s">
        <v>558</v>
      </c>
      <c r="C6202" s="15" t="n">
        <v>45778</v>
      </c>
      <c r="D6202" s="0" t="n">
        <v>5</v>
      </c>
      <c r="E6202" s="0" t="n">
        <v>0</v>
      </c>
      <c r="F6202" s="0" t="n">
        <v>0</v>
      </c>
      <c r="G6202" s="0" t="n">
        <v>0</v>
      </c>
      <c r="H6202" s="0" t="n">
        <v>0</v>
      </c>
      <c r="I6202" s="0" t="n">
        <v>3</v>
      </c>
      <c r="J6202" s="0" t="n">
        <v>0</v>
      </c>
      <c r="K6202" s="37" t="n">
        <f aca="false">E6202+Inputs!$B$5*F6202</f>
        <v>0</v>
      </c>
      <c r="L6202" s="37" t="n">
        <f aca="false">G6202+Inputs!$B$6*H6202</f>
        <v>0</v>
      </c>
      <c r="M6202" s="37" t="n">
        <f aca="false">I6202+Inputs!$B$7*J6202</f>
        <v>3</v>
      </c>
      <c r="N6202" s="37" t="n">
        <f aca="false">K6202+L6202+M6202</f>
        <v>3</v>
      </c>
    </row>
    <row r="6203" customFormat="false" ht="15" hidden="false" customHeight="false" outlineLevel="0" collapsed="false">
      <c r="A6203" s="0" t="s">
        <v>10</v>
      </c>
      <c r="B6203" s="0" t="s">
        <v>558</v>
      </c>
      <c r="C6203" s="15" t="n">
        <v>45839</v>
      </c>
      <c r="D6203" s="0" t="n">
        <v>5</v>
      </c>
      <c r="E6203" s="0" t="n">
        <v>0</v>
      </c>
      <c r="F6203" s="0" t="n">
        <v>0</v>
      </c>
      <c r="G6203" s="0" t="n">
        <v>0</v>
      </c>
      <c r="H6203" s="0" t="n">
        <v>0</v>
      </c>
      <c r="I6203" s="0" t="n">
        <v>5</v>
      </c>
      <c r="J6203" s="0" t="n">
        <v>0</v>
      </c>
      <c r="K6203" s="37" t="n">
        <f aca="false">E6203+Inputs!$B$5*F6203</f>
        <v>0</v>
      </c>
      <c r="L6203" s="37" t="n">
        <f aca="false">G6203+Inputs!$B$6*H6203</f>
        <v>0</v>
      </c>
      <c r="M6203" s="37" t="n">
        <f aca="false">I6203+Inputs!$B$7*J6203</f>
        <v>5</v>
      </c>
      <c r="N6203" s="37" t="n">
        <f aca="false">K6203+L6203+M6203</f>
        <v>5</v>
      </c>
    </row>
    <row r="6204" customFormat="false" ht="15" hidden="false" customHeight="false" outlineLevel="0" collapsed="false">
      <c r="A6204" s="0" t="s">
        <v>10</v>
      </c>
      <c r="B6204" s="0" t="s">
        <v>558</v>
      </c>
      <c r="C6204" s="15" t="n">
        <v>45870</v>
      </c>
      <c r="D6204" s="0" t="n">
        <v>5</v>
      </c>
      <c r="E6204" s="0" t="n">
        <v>0</v>
      </c>
      <c r="F6204" s="0" t="n">
        <v>0</v>
      </c>
      <c r="G6204" s="0" t="n">
        <v>0</v>
      </c>
      <c r="H6204" s="0" t="n">
        <v>0</v>
      </c>
      <c r="I6204" s="0" t="n">
        <v>4</v>
      </c>
      <c r="J6204" s="0" t="n">
        <v>0</v>
      </c>
      <c r="K6204" s="37" t="n">
        <f aca="false">E6204+Inputs!$B$5*F6204</f>
        <v>0</v>
      </c>
      <c r="L6204" s="37" t="n">
        <f aca="false">G6204+Inputs!$B$6*H6204</f>
        <v>0</v>
      </c>
      <c r="M6204" s="37" t="n">
        <f aca="false">I6204+Inputs!$B$7*J6204</f>
        <v>4</v>
      </c>
      <c r="N6204" s="37" t="n">
        <f aca="false">K6204+L6204+M6204</f>
        <v>4</v>
      </c>
    </row>
    <row r="6205" customFormat="false" ht="15" hidden="false" customHeight="false" outlineLevel="0" collapsed="false">
      <c r="A6205" s="0" t="s">
        <v>10</v>
      </c>
      <c r="B6205" s="0" t="s">
        <v>558</v>
      </c>
      <c r="C6205" s="15" t="n">
        <v>45901</v>
      </c>
      <c r="D6205" s="0" t="n">
        <v>5</v>
      </c>
      <c r="E6205" s="0" t="n">
        <v>0</v>
      </c>
      <c r="F6205" s="0" t="n">
        <v>0</v>
      </c>
      <c r="G6205" s="0" t="n">
        <v>0</v>
      </c>
      <c r="H6205" s="0" t="n">
        <v>0</v>
      </c>
      <c r="I6205" s="0" t="n">
        <v>3</v>
      </c>
      <c r="J6205" s="0" t="n">
        <v>0</v>
      </c>
      <c r="K6205" s="37" t="n">
        <f aca="false">E6205+Inputs!$B$5*F6205</f>
        <v>0</v>
      </c>
      <c r="L6205" s="37" t="n">
        <f aca="false">G6205+Inputs!$B$6*H6205</f>
        <v>0</v>
      </c>
      <c r="M6205" s="37" t="n">
        <f aca="false">I6205+Inputs!$B$7*J6205</f>
        <v>3</v>
      </c>
      <c r="N6205" s="37" t="n">
        <f aca="false">K6205+L6205+M6205</f>
        <v>3</v>
      </c>
    </row>
    <row r="6206" customFormat="false" ht="15" hidden="false" customHeight="false" outlineLevel="0" collapsed="false">
      <c r="A6206" s="0" t="s">
        <v>10</v>
      </c>
      <c r="B6206" s="0" t="s">
        <v>558</v>
      </c>
      <c r="C6206" s="15" t="n">
        <v>45931</v>
      </c>
      <c r="D6206" s="0" t="n">
        <v>5</v>
      </c>
      <c r="E6206" s="0" t="n">
        <v>0</v>
      </c>
      <c r="F6206" s="0" t="n">
        <v>0</v>
      </c>
      <c r="G6206" s="0" t="n">
        <v>0</v>
      </c>
      <c r="H6206" s="0" t="n">
        <v>0</v>
      </c>
      <c r="I6206" s="0" t="n">
        <v>3</v>
      </c>
      <c r="J6206" s="0" t="n">
        <v>0</v>
      </c>
      <c r="K6206" s="37" t="n">
        <f aca="false">E6206+Inputs!$B$5*F6206</f>
        <v>0</v>
      </c>
      <c r="L6206" s="37" t="n">
        <f aca="false">G6206+Inputs!$B$6*H6206</f>
        <v>0</v>
      </c>
      <c r="M6206" s="37" t="n">
        <f aca="false">I6206+Inputs!$B$7*J6206</f>
        <v>3</v>
      </c>
      <c r="N6206" s="37" t="n">
        <f aca="false">K6206+L6206+M6206</f>
        <v>3</v>
      </c>
    </row>
    <row r="6207" customFormat="false" ht="15" hidden="false" customHeight="false" outlineLevel="0" collapsed="false">
      <c r="A6207" s="0" t="s">
        <v>10</v>
      </c>
      <c r="B6207" s="0" t="s">
        <v>558</v>
      </c>
      <c r="C6207" s="15" t="n">
        <v>45962</v>
      </c>
      <c r="D6207" s="0" t="n">
        <v>5</v>
      </c>
      <c r="E6207" s="0" t="n">
        <v>0</v>
      </c>
      <c r="F6207" s="0" t="n">
        <v>0</v>
      </c>
      <c r="G6207" s="0" t="n">
        <v>0</v>
      </c>
      <c r="H6207" s="0" t="n">
        <v>0</v>
      </c>
      <c r="I6207" s="0" t="n">
        <v>2</v>
      </c>
      <c r="J6207" s="0" t="n">
        <v>0</v>
      </c>
      <c r="K6207" s="37" t="n">
        <f aca="false">E6207+Inputs!$B$5*F6207</f>
        <v>0</v>
      </c>
      <c r="L6207" s="37" t="n">
        <f aca="false">G6207+Inputs!$B$6*H6207</f>
        <v>0</v>
      </c>
      <c r="M6207" s="37" t="n">
        <f aca="false">I6207+Inputs!$B$7*J6207</f>
        <v>2</v>
      </c>
      <c r="N6207" s="37" t="n">
        <f aca="false">K6207+L6207+M6207</f>
        <v>2</v>
      </c>
    </row>
    <row r="6208" customFormat="false" ht="15" hidden="false" customHeight="false" outlineLevel="0" collapsed="false">
      <c r="A6208" s="0" t="s">
        <v>10</v>
      </c>
      <c r="B6208" s="0" t="s">
        <v>558</v>
      </c>
      <c r="C6208" s="15" t="n">
        <v>45992</v>
      </c>
      <c r="D6208" s="0" t="n">
        <v>5</v>
      </c>
      <c r="E6208" s="0" t="n">
        <v>0</v>
      </c>
      <c r="F6208" s="0" t="n">
        <v>0</v>
      </c>
      <c r="G6208" s="0" t="n">
        <v>0</v>
      </c>
      <c r="H6208" s="0" t="n">
        <v>0</v>
      </c>
      <c r="I6208" s="0" t="n">
        <v>2</v>
      </c>
      <c r="J6208" s="0" t="n">
        <v>0</v>
      </c>
      <c r="K6208" s="37" t="n">
        <f aca="false">E6208+Inputs!$B$5*F6208</f>
        <v>0</v>
      </c>
      <c r="L6208" s="37" t="n">
        <f aca="false">G6208+Inputs!$B$6*H6208</f>
        <v>0</v>
      </c>
      <c r="M6208" s="37" t="n">
        <f aca="false">I6208+Inputs!$B$7*J6208</f>
        <v>2</v>
      </c>
      <c r="N6208" s="37" t="n">
        <f aca="false">K6208+L6208+M6208</f>
        <v>2</v>
      </c>
    </row>
    <row r="6209" customFormat="false" ht="15" hidden="false" customHeight="false" outlineLevel="0" collapsed="false">
      <c r="A6209" s="0" t="s">
        <v>10</v>
      </c>
      <c r="B6209" s="0" t="s">
        <v>558</v>
      </c>
      <c r="C6209" s="15" t="n">
        <v>46023</v>
      </c>
      <c r="D6209" s="0" t="n">
        <v>5</v>
      </c>
      <c r="E6209" s="0" t="n">
        <v>0</v>
      </c>
      <c r="F6209" s="0" t="n">
        <v>0</v>
      </c>
      <c r="G6209" s="0" t="n">
        <v>0</v>
      </c>
      <c r="H6209" s="0" t="n">
        <v>0</v>
      </c>
      <c r="I6209" s="0" t="n">
        <v>1</v>
      </c>
      <c r="J6209" s="0" t="n">
        <v>0</v>
      </c>
      <c r="K6209" s="37" t="n">
        <f aca="false">E6209+Inputs!$B$5*F6209</f>
        <v>0</v>
      </c>
      <c r="L6209" s="37" t="n">
        <f aca="false">G6209+Inputs!$B$6*H6209</f>
        <v>0</v>
      </c>
      <c r="M6209" s="37" t="n">
        <f aca="false">I6209+Inputs!$B$7*J6209</f>
        <v>1</v>
      </c>
      <c r="N6209" s="37" t="n">
        <f aca="false">K6209+L6209+M6209</f>
        <v>1</v>
      </c>
    </row>
    <row r="6210" customFormat="false" ht="15" hidden="false" customHeight="false" outlineLevel="0" collapsed="false">
      <c r="A6210" s="0" t="s">
        <v>10</v>
      </c>
      <c r="B6210" s="0" t="s">
        <v>558</v>
      </c>
      <c r="C6210" s="15" t="n">
        <v>46054</v>
      </c>
      <c r="D6210" s="0" t="n">
        <v>5</v>
      </c>
      <c r="E6210" s="0" t="n">
        <v>1</v>
      </c>
      <c r="F6210" s="0" t="n">
        <v>0</v>
      </c>
      <c r="G6210" s="0" t="n">
        <v>0</v>
      </c>
      <c r="H6210" s="0" t="n">
        <v>0</v>
      </c>
      <c r="I6210" s="0" t="n">
        <v>3</v>
      </c>
      <c r="J6210" s="0" t="n">
        <v>0</v>
      </c>
      <c r="K6210" s="37" t="n">
        <f aca="false">E6210+Inputs!$B$5*F6210</f>
        <v>1</v>
      </c>
      <c r="L6210" s="37" t="n">
        <f aca="false">G6210+Inputs!$B$6*H6210</f>
        <v>0</v>
      </c>
      <c r="M6210" s="37" t="n">
        <f aca="false">I6210+Inputs!$B$7*J6210</f>
        <v>3</v>
      </c>
      <c r="N6210" s="37" t="n">
        <f aca="false">K6210+L6210+M6210</f>
        <v>4</v>
      </c>
    </row>
    <row r="6211" customFormat="false" ht="15" hidden="false" customHeight="false" outlineLevel="0" collapsed="false">
      <c r="A6211" s="0" t="s">
        <v>10</v>
      </c>
      <c r="B6211" s="0" t="s">
        <v>558</v>
      </c>
      <c r="C6211" s="15" t="n">
        <v>46082</v>
      </c>
      <c r="D6211" s="0" t="n">
        <v>5</v>
      </c>
      <c r="E6211" s="0" t="n">
        <v>0</v>
      </c>
      <c r="F6211" s="0" t="n">
        <v>0</v>
      </c>
      <c r="G6211" s="0" t="n">
        <v>0</v>
      </c>
      <c r="H6211" s="0" t="n">
        <v>0</v>
      </c>
      <c r="I6211" s="0" t="n">
        <v>1</v>
      </c>
      <c r="J6211" s="0" t="n">
        <v>0</v>
      </c>
      <c r="K6211" s="37" t="n">
        <f aca="false">E6211+Inputs!$B$5*F6211</f>
        <v>0</v>
      </c>
      <c r="L6211" s="37" t="n">
        <f aca="false">G6211+Inputs!$B$6*H6211</f>
        <v>0</v>
      </c>
      <c r="M6211" s="37" t="n">
        <f aca="false">I6211+Inputs!$B$7*J6211</f>
        <v>1</v>
      </c>
      <c r="N6211" s="37" t="n">
        <f aca="false">K6211+L6211+M6211</f>
        <v>1</v>
      </c>
    </row>
    <row r="6212" customFormat="false" ht="15" hidden="false" customHeight="false" outlineLevel="0" collapsed="false">
      <c r="A6212" s="0" t="s">
        <v>10</v>
      </c>
      <c r="B6212" s="0" t="s">
        <v>558</v>
      </c>
      <c r="C6212" s="15" t="n">
        <v>46143</v>
      </c>
      <c r="D6212" s="0" t="n">
        <v>5</v>
      </c>
      <c r="E6212" s="0" t="n">
        <v>0</v>
      </c>
      <c r="F6212" s="0" t="n">
        <v>0</v>
      </c>
      <c r="G6212" s="0" t="n">
        <v>0</v>
      </c>
      <c r="H6212" s="0" t="n">
        <v>0</v>
      </c>
      <c r="I6212" s="0" t="n">
        <v>1</v>
      </c>
      <c r="J6212" s="0" t="n">
        <v>0</v>
      </c>
      <c r="K6212" s="37" t="n">
        <f aca="false">E6212+Inputs!$B$5*F6212</f>
        <v>0</v>
      </c>
      <c r="L6212" s="37" t="n">
        <f aca="false">G6212+Inputs!$B$6*H6212</f>
        <v>0</v>
      </c>
      <c r="M6212" s="37" t="n">
        <f aca="false">I6212+Inputs!$B$7*J6212</f>
        <v>1</v>
      </c>
      <c r="N6212" s="37" t="n">
        <f aca="false">K6212+L6212+M6212</f>
        <v>1</v>
      </c>
    </row>
    <row r="6213" customFormat="false" ht="15" hidden="false" customHeight="false" outlineLevel="0" collapsed="false">
      <c r="A6213" s="0" t="s">
        <v>10</v>
      </c>
      <c r="B6213" s="0" t="s">
        <v>558</v>
      </c>
      <c r="C6213" s="15" t="n">
        <v>46174</v>
      </c>
      <c r="D6213" s="0" t="n">
        <v>5</v>
      </c>
      <c r="E6213" s="0" t="n">
        <v>0</v>
      </c>
      <c r="F6213" s="0" t="n">
        <v>0</v>
      </c>
      <c r="G6213" s="0" t="n">
        <v>0</v>
      </c>
      <c r="H6213" s="0" t="n">
        <v>0</v>
      </c>
      <c r="I6213" s="0" t="n">
        <v>2</v>
      </c>
      <c r="J6213" s="0" t="n">
        <v>0</v>
      </c>
      <c r="K6213" s="37" t="n">
        <f aca="false">E6213+Inputs!$B$5*F6213</f>
        <v>0</v>
      </c>
      <c r="L6213" s="37" t="n">
        <f aca="false">G6213+Inputs!$B$6*H6213</f>
        <v>0</v>
      </c>
      <c r="M6213" s="37" t="n">
        <f aca="false">I6213+Inputs!$B$7*J6213</f>
        <v>2</v>
      </c>
      <c r="N6213" s="37" t="n">
        <f aca="false">K6213+L6213+M6213</f>
        <v>2</v>
      </c>
    </row>
    <row r="6214" customFormat="false" ht="15" hidden="false" customHeight="false" outlineLevel="0" collapsed="false">
      <c r="A6214" s="0" t="s">
        <v>10</v>
      </c>
      <c r="B6214" s="0" t="s">
        <v>558</v>
      </c>
      <c r="C6214" s="15" t="n">
        <v>46204</v>
      </c>
      <c r="D6214" s="0" t="n">
        <v>5</v>
      </c>
      <c r="E6214" s="0" t="n">
        <v>0</v>
      </c>
      <c r="F6214" s="0" t="n">
        <v>0</v>
      </c>
      <c r="G6214" s="0" t="n">
        <v>0</v>
      </c>
      <c r="H6214" s="0" t="n">
        <v>0</v>
      </c>
      <c r="I6214" s="0" t="n">
        <v>4</v>
      </c>
      <c r="J6214" s="0" t="n">
        <v>0</v>
      </c>
      <c r="K6214" s="37" t="n">
        <f aca="false">E6214+Inputs!$B$5*F6214</f>
        <v>0</v>
      </c>
      <c r="L6214" s="37" t="n">
        <f aca="false">G6214+Inputs!$B$6*H6214</f>
        <v>0</v>
      </c>
      <c r="M6214" s="37" t="n">
        <f aca="false">I6214+Inputs!$B$7*J6214</f>
        <v>4</v>
      </c>
      <c r="N6214" s="37" t="n">
        <f aca="false">K6214+L6214+M6214</f>
        <v>4</v>
      </c>
    </row>
    <row r="6215" customFormat="false" ht="15" hidden="false" customHeight="false" outlineLevel="0" collapsed="false">
      <c r="A6215" s="0" t="s">
        <v>10</v>
      </c>
      <c r="B6215" s="0" t="s">
        <v>558</v>
      </c>
      <c r="C6215" s="15" t="n">
        <v>46235</v>
      </c>
      <c r="D6215" s="0" t="n">
        <v>5</v>
      </c>
      <c r="E6215" s="0" t="n">
        <v>0</v>
      </c>
      <c r="F6215" s="0" t="n">
        <v>0</v>
      </c>
      <c r="G6215" s="0" t="n">
        <v>0</v>
      </c>
      <c r="H6215" s="0" t="n">
        <v>0</v>
      </c>
      <c r="I6215" s="0" t="n">
        <v>2</v>
      </c>
      <c r="J6215" s="0" t="n">
        <v>0</v>
      </c>
      <c r="K6215" s="37" t="n">
        <f aca="false">E6215+Inputs!$B$5*F6215</f>
        <v>0</v>
      </c>
      <c r="L6215" s="37" t="n">
        <f aca="false">G6215+Inputs!$B$6*H6215</f>
        <v>0</v>
      </c>
      <c r="M6215" s="37" t="n">
        <f aca="false">I6215+Inputs!$B$7*J6215</f>
        <v>2</v>
      </c>
      <c r="N6215" s="37" t="n">
        <f aca="false">K6215+L6215+M6215</f>
        <v>2</v>
      </c>
    </row>
    <row r="6216" customFormat="false" ht="15" hidden="false" customHeight="false" outlineLevel="0" collapsed="false">
      <c r="A6216" s="0" t="s">
        <v>10</v>
      </c>
      <c r="B6216" s="0" t="s">
        <v>531</v>
      </c>
      <c r="C6216" s="15" t="n">
        <v>44927</v>
      </c>
      <c r="D6216" s="0" t="n">
        <v>1</v>
      </c>
      <c r="E6216" s="0" t="n">
        <v>0</v>
      </c>
      <c r="F6216" s="0" t="n">
        <v>0</v>
      </c>
      <c r="G6216" s="0" t="n">
        <v>0</v>
      </c>
      <c r="H6216" s="0" t="n">
        <v>0</v>
      </c>
      <c r="I6216" s="0" t="n">
        <v>4</v>
      </c>
      <c r="J6216" s="0" t="n">
        <v>0</v>
      </c>
      <c r="K6216" s="37" t="n">
        <f aca="false">E6216+Inputs!$B$5*F6216</f>
        <v>0</v>
      </c>
      <c r="L6216" s="37" t="n">
        <f aca="false">G6216+Inputs!$B$6*H6216</f>
        <v>0</v>
      </c>
      <c r="M6216" s="37" t="n">
        <f aca="false">I6216+Inputs!$B$7*J6216</f>
        <v>4</v>
      </c>
      <c r="N6216" s="37" t="n">
        <f aca="false">K6216+L6216+M6216</f>
        <v>4</v>
      </c>
    </row>
    <row r="6217" customFormat="false" ht="15" hidden="false" customHeight="false" outlineLevel="0" collapsed="false">
      <c r="A6217" s="0" t="s">
        <v>10</v>
      </c>
      <c r="B6217" s="0" t="s">
        <v>531</v>
      </c>
      <c r="C6217" s="15" t="n">
        <v>44958</v>
      </c>
      <c r="D6217" s="0" t="n">
        <v>1</v>
      </c>
      <c r="E6217" s="0" t="n">
        <v>0</v>
      </c>
      <c r="F6217" s="0" t="n">
        <v>0</v>
      </c>
      <c r="G6217" s="0" t="n">
        <v>0</v>
      </c>
      <c r="H6217" s="0" t="n">
        <v>0</v>
      </c>
      <c r="I6217" s="0" t="n">
        <v>2</v>
      </c>
      <c r="J6217" s="0" t="n">
        <v>0</v>
      </c>
      <c r="K6217" s="37" t="n">
        <f aca="false">E6217+Inputs!$B$5*F6217</f>
        <v>0</v>
      </c>
      <c r="L6217" s="37" t="n">
        <f aca="false">G6217+Inputs!$B$6*H6217</f>
        <v>0</v>
      </c>
      <c r="M6217" s="37" t="n">
        <f aca="false">I6217+Inputs!$B$7*J6217</f>
        <v>2</v>
      </c>
      <c r="N6217" s="37" t="n">
        <f aca="false">K6217+L6217+M6217</f>
        <v>2</v>
      </c>
    </row>
    <row r="6218" customFormat="false" ht="15" hidden="false" customHeight="false" outlineLevel="0" collapsed="false">
      <c r="A6218" s="0" t="s">
        <v>10</v>
      </c>
      <c r="B6218" s="0" t="s">
        <v>531</v>
      </c>
      <c r="C6218" s="15" t="n">
        <v>45017</v>
      </c>
      <c r="D6218" s="0" t="n">
        <v>1</v>
      </c>
      <c r="E6218" s="0" t="n">
        <v>0</v>
      </c>
      <c r="F6218" s="0" t="n">
        <v>0</v>
      </c>
      <c r="G6218" s="0" t="n">
        <v>0</v>
      </c>
      <c r="H6218" s="0" t="n">
        <v>0</v>
      </c>
      <c r="I6218" s="0" t="n">
        <v>2</v>
      </c>
      <c r="J6218" s="0" t="n">
        <v>0</v>
      </c>
      <c r="K6218" s="37" t="n">
        <f aca="false">E6218+Inputs!$B$5*F6218</f>
        <v>0</v>
      </c>
      <c r="L6218" s="37" t="n">
        <f aca="false">G6218+Inputs!$B$6*H6218</f>
        <v>0</v>
      </c>
      <c r="M6218" s="37" t="n">
        <f aca="false">I6218+Inputs!$B$7*J6218</f>
        <v>2</v>
      </c>
      <c r="N6218" s="37" t="n">
        <f aca="false">K6218+L6218+M6218</f>
        <v>2</v>
      </c>
    </row>
    <row r="6219" customFormat="false" ht="15" hidden="false" customHeight="false" outlineLevel="0" collapsed="false">
      <c r="A6219" s="0" t="s">
        <v>10</v>
      </c>
      <c r="B6219" s="0" t="s">
        <v>531</v>
      </c>
      <c r="C6219" s="15" t="n">
        <v>45047</v>
      </c>
      <c r="D6219" s="0" t="n">
        <v>1</v>
      </c>
      <c r="E6219" s="0" t="n">
        <v>0</v>
      </c>
      <c r="F6219" s="0" t="n">
        <v>0</v>
      </c>
      <c r="G6219" s="0" t="n">
        <v>0</v>
      </c>
      <c r="H6219" s="0" t="n">
        <v>0</v>
      </c>
      <c r="I6219" s="0" t="n">
        <v>2</v>
      </c>
      <c r="J6219" s="0" t="n">
        <v>0</v>
      </c>
      <c r="K6219" s="37" t="n">
        <f aca="false">E6219+Inputs!$B$5*F6219</f>
        <v>0</v>
      </c>
      <c r="L6219" s="37" t="n">
        <f aca="false">G6219+Inputs!$B$6*H6219</f>
        <v>0</v>
      </c>
      <c r="M6219" s="37" t="n">
        <f aca="false">I6219+Inputs!$B$7*J6219</f>
        <v>2</v>
      </c>
      <c r="N6219" s="37" t="n">
        <f aca="false">K6219+L6219+M6219</f>
        <v>2</v>
      </c>
    </row>
    <row r="6220" customFormat="false" ht="15" hidden="false" customHeight="false" outlineLevel="0" collapsed="false">
      <c r="A6220" s="0" t="s">
        <v>10</v>
      </c>
      <c r="B6220" s="0" t="s">
        <v>531</v>
      </c>
      <c r="C6220" s="15" t="n">
        <v>45078</v>
      </c>
      <c r="D6220" s="0" t="n">
        <v>1</v>
      </c>
      <c r="E6220" s="0" t="n">
        <v>0</v>
      </c>
      <c r="F6220" s="0" t="n">
        <v>0</v>
      </c>
      <c r="G6220" s="0" t="n">
        <v>0</v>
      </c>
      <c r="H6220" s="0" t="n">
        <v>0</v>
      </c>
      <c r="I6220" s="0" t="n">
        <v>2</v>
      </c>
      <c r="J6220" s="0" t="n">
        <v>0</v>
      </c>
      <c r="K6220" s="37" t="n">
        <f aca="false">E6220+Inputs!$B$5*F6220</f>
        <v>0</v>
      </c>
      <c r="L6220" s="37" t="n">
        <f aca="false">G6220+Inputs!$B$6*H6220</f>
        <v>0</v>
      </c>
      <c r="M6220" s="37" t="n">
        <f aca="false">I6220+Inputs!$B$7*J6220</f>
        <v>2</v>
      </c>
      <c r="N6220" s="37" t="n">
        <f aca="false">K6220+L6220+M6220</f>
        <v>2</v>
      </c>
    </row>
    <row r="6221" customFormat="false" ht="15" hidden="false" customHeight="false" outlineLevel="0" collapsed="false">
      <c r="A6221" s="0" t="s">
        <v>10</v>
      </c>
      <c r="B6221" s="0" t="s">
        <v>531</v>
      </c>
      <c r="C6221" s="15" t="n">
        <v>45108</v>
      </c>
      <c r="D6221" s="0" t="n">
        <v>1</v>
      </c>
      <c r="E6221" s="0" t="n">
        <v>0</v>
      </c>
      <c r="F6221" s="0" t="n">
        <v>0</v>
      </c>
      <c r="G6221" s="0" t="n">
        <v>0</v>
      </c>
      <c r="H6221" s="0" t="n">
        <v>0</v>
      </c>
      <c r="I6221" s="0" t="n">
        <v>2</v>
      </c>
      <c r="J6221" s="0" t="n">
        <v>0</v>
      </c>
      <c r="K6221" s="37" t="n">
        <f aca="false">E6221+Inputs!$B$5*F6221</f>
        <v>0</v>
      </c>
      <c r="L6221" s="37" t="n">
        <f aca="false">G6221+Inputs!$B$6*H6221</f>
        <v>0</v>
      </c>
      <c r="M6221" s="37" t="n">
        <f aca="false">I6221+Inputs!$B$7*J6221</f>
        <v>2</v>
      </c>
      <c r="N6221" s="37" t="n">
        <f aca="false">K6221+L6221+M6221</f>
        <v>2</v>
      </c>
    </row>
    <row r="6222" customFormat="false" ht="15" hidden="false" customHeight="false" outlineLevel="0" collapsed="false">
      <c r="A6222" s="0" t="s">
        <v>10</v>
      </c>
      <c r="B6222" s="0" t="s">
        <v>531</v>
      </c>
      <c r="C6222" s="15" t="n">
        <v>45139</v>
      </c>
      <c r="D6222" s="0" t="n">
        <v>1</v>
      </c>
      <c r="E6222" s="0" t="n">
        <v>0</v>
      </c>
      <c r="F6222" s="0" t="n">
        <v>0</v>
      </c>
      <c r="G6222" s="0" t="n">
        <v>0</v>
      </c>
      <c r="H6222" s="0" t="n">
        <v>0</v>
      </c>
      <c r="I6222" s="0" t="n">
        <v>2</v>
      </c>
      <c r="J6222" s="0" t="n">
        <v>0</v>
      </c>
      <c r="K6222" s="37" t="n">
        <f aca="false">E6222+Inputs!$B$5*F6222</f>
        <v>0</v>
      </c>
      <c r="L6222" s="37" t="n">
        <f aca="false">G6222+Inputs!$B$6*H6222</f>
        <v>0</v>
      </c>
      <c r="M6222" s="37" t="n">
        <f aca="false">I6222+Inputs!$B$7*J6222</f>
        <v>2</v>
      </c>
      <c r="N6222" s="37" t="n">
        <f aca="false">K6222+L6222+M6222</f>
        <v>2</v>
      </c>
    </row>
    <row r="6223" customFormat="false" ht="15" hidden="false" customHeight="false" outlineLevel="0" collapsed="false">
      <c r="A6223" s="0" t="s">
        <v>10</v>
      </c>
      <c r="B6223" s="0" t="s">
        <v>531</v>
      </c>
      <c r="C6223" s="15" t="n">
        <v>45170</v>
      </c>
      <c r="D6223" s="0" t="n">
        <v>1</v>
      </c>
      <c r="E6223" s="0" t="n">
        <v>0</v>
      </c>
      <c r="F6223" s="0" t="n">
        <v>0</v>
      </c>
      <c r="G6223" s="0" t="n">
        <v>0</v>
      </c>
      <c r="H6223" s="0" t="n">
        <v>0</v>
      </c>
      <c r="I6223" s="0" t="n">
        <v>3</v>
      </c>
      <c r="J6223" s="0" t="n">
        <v>0</v>
      </c>
      <c r="K6223" s="37" t="n">
        <f aca="false">E6223+Inputs!$B$5*F6223</f>
        <v>0</v>
      </c>
      <c r="L6223" s="37" t="n">
        <f aca="false">G6223+Inputs!$B$6*H6223</f>
        <v>0</v>
      </c>
      <c r="M6223" s="37" t="n">
        <f aca="false">I6223+Inputs!$B$7*J6223</f>
        <v>3</v>
      </c>
      <c r="N6223" s="37" t="n">
        <f aca="false">K6223+L6223+M6223</f>
        <v>3</v>
      </c>
    </row>
    <row r="6224" customFormat="false" ht="15" hidden="false" customHeight="false" outlineLevel="0" collapsed="false">
      <c r="A6224" s="0" t="s">
        <v>10</v>
      </c>
      <c r="B6224" s="0" t="s">
        <v>531</v>
      </c>
      <c r="C6224" s="15" t="n">
        <v>45200</v>
      </c>
      <c r="D6224" s="0" t="n">
        <v>1</v>
      </c>
      <c r="E6224" s="0" t="n">
        <v>0</v>
      </c>
      <c r="F6224" s="0" t="n">
        <v>0</v>
      </c>
      <c r="G6224" s="0" t="n">
        <v>0</v>
      </c>
      <c r="H6224" s="0" t="n">
        <v>0</v>
      </c>
      <c r="I6224" s="0" t="n">
        <v>1</v>
      </c>
      <c r="J6224" s="0" t="n">
        <v>0</v>
      </c>
      <c r="K6224" s="37" t="n">
        <f aca="false">E6224+Inputs!$B$5*F6224</f>
        <v>0</v>
      </c>
      <c r="L6224" s="37" t="n">
        <f aca="false">G6224+Inputs!$B$6*H6224</f>
        <v>0</v>
      </c>
      <c r="M6224" s="37" t="n">
        <f aca="false">I6224+Inputs!$B$7*J6224</f>
        <v>1</v>
      </c>
      <c r="N6224" s="37" t="n">
        <f aca="false">K6224+L6224+M6224</f>
        <v>1</v>
      </c>
    </row>
    <row r="6225" customFormat="false" ht="15" hidden="false" customHeight="false" outlineLevel="0" collapsed="false">
      <c r="A6225" s="0" t="s">
        <v>10</v>
      </c>
      <c r="B6225" s="0" t="s">
        <v>531</v>
      </c>
      <c r="C6225" s="15" t="n">
        <v>45231</v>
      </c>
      <c r="D6225" s="0" t="n">
        <v>1</v>
      </c>
      <c r="E6225" s="0" t="n">
        <v>0</v>
      </c>
      <c r="F6225" s="0" t="n">
        <v>0</v>
      </c>
      <c r="G6225" s="0" t="n">
        <v>0</v>
      </c>
      <c r="H6225" s="0" t="n">
        <v>0</v>
      </c>
      <c r="I6225" s="0" t="n">
        <v>5</v>
      </c>
      <c r="J6225" s="0" t="n">
        <v>0</v>
      </c>
      <c r="K6225" s="37" t="n">
        <f aca="false">E6225+Inputs!$B$5*F6225</f>
        <v>0</v>
      </c>
      <c r="L6225" s="37" t="n">
        <f aca="false">G6225+Inputs!$B$6*H6225</f>
        <v>0</v>
      </c>
      <c r="M6225" s="37" t="n">
        <f aca="false">I6225+Inputs!$B$7*J6225</f>
        <v>5</v>
      </c>
      <c r="N6225" s="37" t="n">
        <f aca="false">K6225+L6225+M6225</f>
        <v>5</v>
      </c>
    </row>
    <row r="6226" customFormat="false" ht="15" hidden="false" customHeight="false" outlineLevel="0" collapsed="false">
      <c r="A6226" s="0" t="s">
        <v>10</v>
      </c>
      <c r="B6226" s="0" t="s">
        <v>531</v>
      </c>
      <c r="C6226" s="15" t="n">
        <v>45261</v>
      </c>
      <c r="D6226" s="0" t="n">
        <v>1</v>
      </c>
      <c r="E6226" s="0" t="n">
        <v>0</v>
      </c>
      <c r="F6226" s="0" t="n">
        <v>0</v>
      </c>
      <c r="G6226" s="0" t="n">
        <v>0</v>
      </c>
      <c r="H6226" s="0" t="n">
        <v>0</v>
      </c>
      <c r="I6226" s="0" t="n">
        <v>3</v>
      </c>
      <c r="J6226" s="0" t="n">
        <v>0</v>
      </c>
      <c r="K6226" s="37" t="n">
        <f aca="false">E6226+Inputs!$B$5*F6226</f>
        <v>0</v>
      </c>
      <c r="L6226" s="37" t="n">
        <f aca="false">G6226+Inputs!$B$6*H6226</f>
        <v>0</v>
      </c>
      <c r="M6226" s="37" t="n">
        <f aca="false">I6226+Inputs!$B$7*J6226</f>
        <v>3</v>
      </c>
      <c r="N6226" s="37" t="n">
        <f aca="false">K6226+L6226+M6226</f>
        <v>3</v>
      </c>
    </row>
    <row r="6227" customFormat="false" ht="15" hidden="false" customHeight="false" outlineLevel="0" collapsed="false">
      <c r="A6227" s="0" t="s">
        <v>10</v>
      </c>
      <c r="B6227" s="0" t="s">
        <v>531</v>
      </c>
      <c r="C6227" s="15" t="n">
        <v>45292</v>
      </c>
      <c r="D6227" s="0" t="n">
        <v>1</v>
      </c>
      <c r="E6227" s="0" t="n">
        <v>0</v>
      </c>
      <c r="F6227" s="0" t="n">
        <v>0</v>
      </c>
      <c r="G6227" s="0" t="n">
        <v>0</v>
      </c>
      <c r="H6227" s="0" t="n">
        <v>0</v>
      </c>
      <c r="I6227" s="0" t="n">
        <v>1</v>
      </c>
      <c r="J6227" s="0" t="n">
        <v>0</v>
      </c>
      <c r="K6227" s="37" t="n">
        <f aca="false">E6227+Inputs!$B$5*F6227</f>
        <v>0</v>
      </c>
      <c r="L6227" s="37" t="n">
        <f aca="false">G6227+Inputs!$B$6*H6227</f>
        <v>0</v>
      </c>
      <c r="M6227" s="37" t="n">
        <f aca="false">I6227+Inputs!$B$7*J6227</f>
        <v>1</v>
      </c>
      <c r="N6227" s="37" t="n">
        <f aca="false">K6227+L6227+M6227</f>
        <v>1</v>
      </c>
    </row>
    <row r="6228" customFormat="false" ht="15" hidden="false" customHeight="false" outlineLevel="0" collapsed="false">
      <c r="A6228" s="0" t="s">
        <v>10</v>
      </c>
      <c r="B6228" s="0" t="s">
        <v>531</v>
      </c>
      <c r="C6228" s="15" t="n">
        <v>45323</v>
      </c>
      <c r="D6228" s="0" t="n">
        <v>1</v>
      </c>
      <c r="E6228" s="0" t="n">
        <v>0</v>
      </c>
      <c r="F6228" s="0" t="n">
        <v>0</v>
      </c>
      <c r="G6228" s="0" t="n">
        <v>0</v>
      </c>
      <c r="H6228" s="0" t="n">
        <v>0</v>
      </c>
      <c r="I6228" s="0" t="n">
        <v>1</v>
      </c>
      <c r="J6228" s="0" t="n">
        <v>0</v>
      </c>
      <c r="K6228" s="37" t="n">
        <f aca="false">E6228+Inputs!$B$5*F6228</f>
        <v>0</v>
      </c>
      <c r="L6228" s="37" t="n">
        <f aca="false">G6228+Inputs!$B$6*H6228</f>
        <v>0</v>
      </c>
      <c r="M6228" s="37" t="n">
        <f aca="false">I6228+Inputs!$B$7*J6228</f>
        <v>1</v>
      </c>
      <c r="N6228" s="37" t="n">
        <f aca="false">K6228+L6228+M6228</f>
        <v>1</v>
      </c>
    </row>
    <row r="6229" customFormat="false" ht="15" hidden="false" customHeight="false" outlineLevel="0" collapsed="false">
      <c r="A6229" s="0" t="s">
        <v>10</v>
      </c>
      <c r="B6229" s="0" t="s">
        <v>531</v>
      </c>
      <c r="C6229" s="15" t="n">
        <v>45352</v>
      </c>
      <c r="D6229" s="0" t="n">
        <v>1</v>
      </c>
      <c r="E6229" s="0" t="n">
        <v>0</v>
      </c>
      <c r="F6229" s="0" t="n">
        <v>0</v>
      </c>
      <c r="G6229" s="0" t="n">
        <v>0</v>
      </c>
      <c r="H6229" s="0" t="n">
        <v>0</v>
      </c>
      <c r="I6229" s="0" t="n">
        <v>1</v>
      </c>
      <c r="J6229" s="0" t="n">
        <v>0</v>
      </c>
      <c r="K6229" s="37" t="n">
        <f aca="false">E6229+Inputs!$B$5*F6229</f>
        <v>0</v>
      </c>
      <c r="L6229" s="37" t="n">
        <f aca="false">G6229+Inputs!$B$6*H6229</f>
        <v>0</v>
      </c>
      <c r="M6229" s="37" t="n">
        <f aca="false">I6229+Inputs!$B$7*J6229</f>
        <v>1</v>
      </c>
      <c r="N6229" s="37" t="n">
        <f aca="false">K6229+L6229+M6229</f>
        <v>1</v>
      </c>
    </row>
    <row r="6230" customFormat="false" ht="15" hidden="false" customHeight="false" outlineLevel="0" collapsed="false">
      <c r="A6230" s="0" t="s">
        <v>10</v>
      </c>
      <c r="B6230" s="0" t="s">
        <v>531</v>
      </c>
      <c r="C6230" s="15" t="n">
        <v>45383</v>
      </c>
      <c r="D6230" s="0" t="n">
        <v>1</v>
      </c>
      <c r="E6230" s="0" t="n">
        <v>0</v>
      </c>
      <c r="F6230" s="0" t="n">
        <v>0</v>
      </c>
      <c r="G6230" s="0" t="n">
        <v>0</v>
      </c>
      <c r="H6230" s="0" t="n">
        <v>0</v>
      </c>
      <c r="I6230" s="0" t="n">
        <v>1</v>
      </c>
      <c r="J6230" s="0" t="n">
        <v>0</v>
      </c>
      <c r="K6230" s="37" t="n">
        <f aca="false">E6230+Inputs!$B$5*F6230</f>
        <v>0</v>
      </c>
      <c r="L6230" s="37" t="n">
        <f aca="false">G6230+Inputs!$B$6*H6230</f>
        <v>0</v>
      </c>
      <c r="M6230" s="37" t="n">
        <f aca="false">I6230+Inputs!$B$7*J6230</f>
        <v>1</v>
      </c>
      <c r="N6230" s="37" t="n">
        <f aca="false">K6230+L6230+M6230</f>
        <v>1</v>
      </c>
    </row>
    <row r="6231" customFormat="false" ht="15" hidden="false" customHeight="false" outlineLevel="0" collapsed="false">
      <c r="A6231" s="0" t="s">
        <v>10</v>
      </c>
      <c r="B6231" s="0" t="s">
        <v>531</v>
      </c>
      <c r="C6231" s="15" t="n">
        <v>45413</v>
      </c>
      <c r="D6231" s="0" t="n">
        <v>1</v>
      </c>
      <c r="E6231" s="0" t="n">
        <v>0</v>
      </c>
      <c r="F6231" s="0" t="n">
        <v>0</v>
      </c>
      <c r="G6231" s="0" t="n">
        <v>0</v>
      </c>
      <c r="H6231" s="0" t="n">
        <v>0</v>
      </c>
      <c r="I6231" s="0" t="n">
        <v>3</v>
      </c>
      <c r="J6231" s="0" t="n">
        <v>0</v>
      </c>
      <c r="K6231" s="37" t="n">
        <f aca="false">E6231+Inputs!$B$5*F6231</f>
        <v>0</v>
      </c>
      <c r="L6231" s="37" t="n">
        <f aca="false">G6231+Inputs!$B$6*H6231</f>
        <v>0</v>
      </c>
      <c r="M6231" s="37" t="n">
        <f aca="false">I6231+Inputs!$B$7*J6231</f>
        <v>3</v>
      </c>
      <c r="N6231" s="37" t="n">
        <f aca="false">K6231+L6231+M6231</f>
        <v>3</v>
      </c>
    </row>
    <row r="6232" customFormat="false" ht="15" hidden="false" customHeight="false" outlineLevel="0" collapsed="false">
      <c r="A6232" s="0" t="s">
        <v>10</v>
      </c>
      <c r="B6232" s="0" t="s">
        <v>531</v>
      </c>
      <c r="C6232" s="15" t="n">
        <v>45444</v>
      </c>
      <c r="D6232" s="0" t="n">
        <v>1</v>
      </c>
      <c r="E6232" s="0" t="n">
        <v>0</v>
      </c>
      <c r="F6232" s="0" t="n">
        <v>0</v>
      </c>
      <c r="G6232" s="0" t="n">
        <v>0</v>
      </c>
      <c r="H6232" s="0" t="n">
        <v>0</v>
      </c>
      <c r="I6232" s="0" t="n">
        <v>4</v>
      </c>
      <c r="J6232" s="0" t="n">
        <v>0</v>
      </c>
      <c r="K6232" s="37" t="n">
        <f aca="false">E6232+Inputs!$B$5*F6232</f>
        <v>0</v>
      </c>
      <c r="L6232" s="37" t="n">
        <f aca="false">G6232+Inputs!$B$6*H6232</f>
        <v>0</v>
      </c>
      <c r="M6232" s="37" t="n">
        <f aca="false">I6232+Inputs!$B$7*J6232</f>
        <v>4</v>
      </c>
      <c r="N6232" s="37" t="n">
        <f aca="false">K6232+L6232+M6232</f>
        <v>4</v>
      </c>
    </row>
    <row r="6233" customFormat="false" ht="15" hidden="false" customHeight="false" outlineLevel="0" collapsed="false">
      <c r="A6233" s="0" t="s">
        <v>10</v>
      </c>
      <c r="B6233" s="0" t="s">
        <v>531</v>
      </c>
      <c r="C6233" s="15" t="n">
        <v>45474</v>
      </c>
      <c r="D6233" s="0" t="n">
        <v>1</v>
      </c>
      <c r="E6233" s="0" t="n">
        <v>0</v>
      </c>
      <c r="F6233" s="0" t="n">
        <v>0</v>
      </c>
      <c r="G6233" s="0" t="n">
        <v>0</v>
      </c>
      <c r="H6233" s="0" t="n">
        <v>0</v>
      </c>
      <c r="I6233" s="0" t="n">
        <v>4</v>
      </c>
      <c r="J6233" s="0" t="n">
        <v>0</v>
      </c>
      <c r="K6233" s="37" t="n">
        <f aca="false">E6233+Inputs!$B$5*F6233</f>
        <v>0</v>
      </c>
      <c r="L6233" s="37" t="n">
        <f aca="false">G6233+Inputs!$B$6*H6233</f>
        <v>0</v>
      </c>
      <c r="M6233" s="37" t="n">
        <f aca="false">I6233+Inputs!$B$7*J6233</f>
        <v>4</v>
      </c>
      <c r="N6233" s="37" t="n">
        <f aca="false">K6233+L6233+M6233</f>
        <v>4</v>
      </c>
    </row>
    <row r="6234" customFormat="false" ht="15" hidden="false" customHeight="false" outlineLevel="0" collapsed="false">
      <c r="A6234" s="0" t="s">
        <v>10</v>
      </c>
      <c r="B6234" s="0" t="s">
        <v>531</v>
      </c>
      <c r="C6234" s="15" t="n">
        <v>45505</v>
      </c>
      <c r="D6234" s="0" t="n">
        <v>1</v>
      </c>
      <c r="E6234" s="0" t="n">
        <v>0</v>
      </c>
      <c r="F6234" s="0" t="n">
        <v>0</v>
      </c>
      <c r="G6234" s="0" t="n">
        <v>0</v>
      </c>
      <c r="H6234" s="0" t="n">
        <v>0</v>
      </c>
      <c r="I6234" s="0" t="n">
        <v>2</v>
      </c>
      <c r="J6234" s="0" t="n">
        <v>0</v>
      </c>
      <c r="K6234" s="37" t="n">
        <f aca="false">E6234+Inputs!$B$5*F6234</f>
        <v>0</v>
      </c>
      <c r="L6234" s="37" t="n">
        <f aca="false">G6234+Inputs!$B$6*H6234</f>
        <v>0</v>
      </c>
      <c r="M6234" s="37" t="n">
        <f aca="false">I6234+Inputs!$B$7*J6234</f>
        <v>2</v>
      </c>
      <c r="N6234" s="37" t="n">
        <f aca="false">K6234+L6234+M6234</f>
        <v>2</v>
      </c>
    </row>
    <row r="6235" customFormat="false" ht="15" hidden="false" customHeight="false" outlineLevel="0" collapsed="false">
      <c r="A6235" s="0" t="s">
        <v>10</v>
      </c>
      <c r="B6235" s="0" t="s">
        <v>531</v>
      </c>
      <c r="C6235" s="15" t="n">
        <v>45536</v>
      </c>
      <c r="D6235" s="0" t="n">
        <v>1</v>
      </c>
      <c r="E6235" s="0" t="n">
        <v>0</v>
      </c>
      <c r="F6235" s="0" t="n">
        <v>0</v>
      </c>
      <c r="G6235" s="0" t="n">
        <v>0</v>
      </c>
      <c r="H6235" s="0" t="n">
        <v>0</v>
      </c>
      <c r="I6235" s="0" t="n">
        <v>1</v>
      </c>
      <c r="J6235" s="0" t="n">
        <v>0</v>
      </c>
      <c r="K6235" s="37" t="n">
        <f aca="false">E6235+Inputs!$B$5*F6235</f>
        <v>0</v>
      </c>
      <c r="L6235" s="37" t="n">
        <f aca="false">G6235+Inputs!$B$6*H6235</f>
        <v>0</v>
      </c>
      <c r="M6235" s="37" t="n">
        <f aca="false">I6235+Inputs!$B$7*J6235</f>
        <v>1</v>
      </c>
      <c r="N6235" s="37" t="n">
        <f aca="false">K6235+L6235+M6235</f>
        <v>1</v>
      </c>
    </row>
    <row r="6236" customFormat="false" ht="15" hidden="false" customHeight="false" outlineLevel="0" collapsed="false">
      <c r="A6236" s="0" t="s">
        <v>10</v>
      </c>
      <c r="B6236" s="0" t="s">
        <v>531</v>
      </c>
      <c r="C6236" s="15" t="n">
        <v>45566</v>
      </c>
      <c r="D6236" s="0" t="n">
        <v>1</v>
      </c>
      <c r="E6236" s="0" t="n">
        <v>0</v>
      </c>
      <c r="F6236" s="0" t="n">
        <v>0</v>
      </c>
      <c r="G6236" s="0" t="n">
        <v>0</v>
      </c>
      <c r="H6236" s="0" t="n">
        <v>0</v>
      </c>
      <c r="I6236" s="0" t="n">
        <v>3</v>
      </c>
      <c r="J6236" s="0" t="n">
        <v>0</v>
      </c>
      <c r="K6236" s="37" t="n">
        <f aca="false">E6236+Inputs!$B$5*F6236</f>
        <v>0</v>
      </c>
      <c r="L6236" s="37" t="n">
        <f aca="false">G6236+Inputs!$B$6*H6236</f>
        <v>0</v>
      </c>
      <c r="M6236" s="37" t="n">
        <f aca="false">I6236+Inputs!$B$7*J6236</f>
        <v>3</v>
      </c>
      <c r="N6236" s="37" t="n">
        <f aca="false">K6236+L6236+M6236</f>
        <v>3</v>
      </c>
    </row>
    <row r="6237" customFormat="false" ht="15" hidden="false" customHeight="false" outlineLevel="0" collapsed="false">
      <c r="A6237" s="0" t="s">
        <v>10</v>
      </c>
      <c r="B6237" s="0" t="s">
        <v>531</v>
      </c>
      <c r="C6237" s="15" t="n">
        <v>45597</v>
      </c>
      <c r="D6237" s="0" t="n">
        <v>1</v>
      </c>
      <c r="E6237" s="0" t="n">
        <v>0</v>
      </c>
      <c r="F6237" s="0" t="n">
        <v>0</v>
      </c>
      <c r="G6237" s="0" t="n">
        <v>0</v>
      </c>
      <c r="H6237" s="0" t="n">
        <v>0</v>
      </c>
      <c r="I6237" s="0" t="n">
        <v>4</v>
      </c>
      <c r="J6237" s="0" t="n">
        <v>0</v>
      </c>
      <c r="K6237" s="37" t="n">
        <f aca="false">E6237+Inputs!$B$5*F6237</f>
        <v>0</v>
      </c>
      <c r="L6237" s="37" t="n">
        <f aca="false">G6237+Inputs!$B$6*H6237</f>
        <v>0</v>
      </c>
      <c r="M6237" s="37" t="n">
        <f aca="false">I6237+Inputs!$B$7*J6237</f>
        <v>4</v>
      </c>
      <c r="N6237" s="37" t="n">
        <f aca="false">K6237+L6237+M6237</f>
        <v>4</v>
      </c>
    </row>
    <row r="6238" customFormat="false" ht="15" hidden="false" customHeight="false" outlineLevel="0" collapsed="false">
      <c r="A6238" s="0" t="s">
        <v>10</v>
      </c>
      <c r="B6238" s="0" t="s">
        <v>531</v>
      </c>
      <c r="C6238" s="15" t="n">
        <v>45627</v>
      </c>
      <c r="D6238" s="0" t="n">
        <v>1</v>
      </c>
      <c r="E6238" s="0" t="n">
        <v>0</v>
      </c>
      <c r="F6238" s="0" t="n">
        <v>0</v>
      </c>
      <c r="G6238" s="0" t="n">
        <v>0</v>
      </c>
      <c r="H6238" s="0" t="n">
        <v>0</v>
      </c>
      <c r="I6238" s="0" t="n">
        <v>2</v>
      </c>
      <c r="J6238" s="0" t="n">
        <v>0</v>
      </c>
      <c r="K6238" s="37" t="n">
        <f aca="false">E6238+Inputs!$B$5*F6238</f>
        <v>0</v>
      </c>
      <c r="L6238" s="37" t="n">
        <f aca="false">G6238+Inputs!$B$6*H6238</f>
        <v>0</v>
      </c>
      <c r="M6238" s="37" t="n">
        <f aca="false">I6238+Inputs!$B$7*J6238</f>
        <v>2</v>
      </c>
      <c r="N6238" s="37" t="n">
        <f aca="false">K6238+L6238+M6238</f>
        <v>2</v>
      </c>
    </row>
    <row r="6239" customFormat="false" ht="15" hidden="false" customHeight="false" outlineLevel="0" collapsed="false">
      <c r="A6239" s="0" t="s">
        <v>10</v>
      </c>
      <c r="B6239" s="0" t="s">
        <v>531</v>
      </c>
      <c r="C6239" s="15" t="n">
        <v>45658</v>
      </c>
      <c r="D6239" s="0" t="n">
        <v>1</v>
      </c>
      <c r="E6239" s="0" t="n">
        <v>0</v>
      </c>
      <c r="F6239" s="0" t="n">
        <v>0</v>
      </c>
      <c r="G6239" s="0" t="n">
        <v>0</v>
      </c>
      <c r="H6239" s="0" t="n">
        <v>0</v>
      </c>
      <c r="I6239" s="0" t="n">
        <v>4</v>
      </c>
      <c r="J6239" s="0" t="n">
        <v>0</v>
      </c>
      <c r="K6239" s="37" t="n">
        <f aca="false">E6239+Inputs!$B$5*F6239</f>
        <v>0</v>
      </c>
      <c r="L6239" s="37" t="n">
        <f aca="false">G6239+Inputs!$B$6*H6239</f>
        <v>0</v>
      </c>
      <c r="M6239" s="37" t="n">
        <f aca="false">I6239+Inputs!$B$7*J6239</f>
        <v>4</v>
      </c>
      <c r="N6239" s="37" t="n">
        <f aca="false">K6239+L6239+M6239</f>
        <v>4</v>
      </c>
    </row>
    <row r="6240" customFormat="false" ht="15" hidden="false" customHeight="false" outlineLevel="0" collapsed="false">
      <c r="A6240" s="0" t="s">
        <v>10</v>
      </c>
      <c r="B6240" s="0" t="s">
        <v>531</v>
      </c>
      <c r="C6240" s="15" t="n">
        <v>45689</v>
      </c>
      <c r="D6240" s="0" t="n">
        <v>1</v>
      </c>
      <c r="E6240" s="0" t="n">
        <v>0</v>
      </c>
      <c r="F6240" s="0" t="n">
        <v>0</v>
      </c>
      <c r="G6240" s="0" t="n">
        <v>0</v>
      </c>
      <c r="H6240" s="0" t="n">
        <v>0</v>
      </c>
      <c r="I6240" s="0" t="n">
        <v>1</v>
      </c>
      <c r="J6240" s="0" t="n">
        <v>0</v>
      </c>
      <c r="K6240" s="37" t="n">
        <f aca="false">E6240+Inputs!$B$5*F6240</f>
        <v>0</v>
      </c>
      <c r="L6240" s="37" t="n">
        <f aca="false">G6240+Inputs!$B$6*H6240</f>
        <v>0</v>
      </c>
      <c r="M6240" s="37" t="n">
        <f aca="false">I6240+Inputs!$B$7*J6240</f>
        <v>1</v>
      </c>
      <c r="N6240" s="37" t="n">
        <f aca="false">K6240+L6240+M6240</f>
        <v>1</v>
      </c>
    </row>
    <row r="6241" customFormat="false" ht="15" hidden="false" customHeight="false" outlineLevel="0" collapsed="false">
      <c r="A6241" s="0" t="s">
        <v>10</v>
      </c>
      <c r="B6241" s="0" t="s">
        <v>531</v>
      </c>
      <c r="C6241" s="15" t="n">
        <v>45717</v>
      </c>
      <c r="D6241" s="0" t="n">
        <v>1</v>
      </c>
      <c r="E6241" s="0" t="n">
        <v>0</v>
      </c>
      <c r="F6241" s="0" t="n">
        <v>0</v>
      </c>
      <c r="G6241" s="0" t="n">
        <v>0</v>
      </c>
      <c r="H6241" s="0" t="n">
        <v>0</v>
      </c>
      <c r="I6241" s="0" t="n">
        <v>2</v>
      </c>
      <c r="J6241" s="0" t="n">
        <v>0</v>
      </c>
      <c r="K6241" s="37" t="n">
        <f aca="false">E6241+Inputs!$B$5*F6241</f>
        <v>0</v>
      </c>
      <c r="L6241" s="37" t="n">
        <f aca="false">G6241+Inputs!$B$6*H6241</f>
        <v>0</v>
      </c>
      <c r="M6241" s="37" t="n">
        <f aca="false">I6241+Inputs!$B$7*J6241</f>
        <v>2</v>
      </c>
      <c r="N6241" s="37" t="n">
        <f aca="false">K6241+L6241+M6241</f>
        <v>2</v>
      </c>
    </row>
    <row r="6242" customFormat="false" ht="15" hidden="false" customHeight="false" outlineLevel="0" collapsed="false">
      <c r="A6242" s="0" t="s">
        <v>10</v>
      </c>
      <c r="B6242" s="0" t="s">
        <v>531</v>
      </c>
      <c r="C6242" s="15" t="n">
        <v>45748</v>
      </c>
      <c r="D6242" s="0" t="n">
        <v>1</v>
      </c>
      <c r="E6242" s="0" t="n">
        <v>0</v>
      </c>
      <c r="F6242" s="0" t="n">
        <v>0</v>
      </c>
      <c r="G6242" s="0" t="n">
        <v>0</v>
      </c>
      <c r="H6242" s="0" t="n">
        <v>0</v>
      </c>
      <c r="I6242" s="0" t="n">
        <v>2</v>
      </c>
      <c r="J6242" s="0" t="n">
        <v>0</v>
      </c>
      <c r="K6242" s="37" t="n">
        <f aca="false">E6242+Inputs!$B$5*F6242</f>
        <v>0</v>
      </c>
      <c r="L6242" s="37" t="n">
        <f aca="false">G6242+Inputs!$B$6*H6242</f>
        <v>0</v>
      </c>
      <c r="M6242" s="37" t="n">
        <f aca="false">I6242+Inputs!$B$7*J6242</f>
        <v>2</v>
      </c>
      <c r="N6242" s="37" t="n">
        <f aca="false">K6242+L6242+M6242</f>
        <v>2</v>
      </c>
    </row>
    <row r="6243" customFormat="false" ht="15" hidden="false" customHeight="false" outlineLevel="0" collapsed="false">
      <c r="A6243" s="0" t="s">
        <v>10</v>
      </c>
      <c r="B6243" s="0" t="s">
        <v>531</v>
      </c>
      <c r="C6243" s="15" t="n">
        <v>45778</v>
      </c>
      <c r="D6243" s="0" t="n">
        <v>1</v>
      </c>
      <c r="E6243" s="0" t="n">
        <v>0</v>
      </c>
      <c r="F6243" s="0" t="n">
        <v>0</v>
      </c>
      <c r="G6243" s="0" t="n">
        <v>0</v>
      </c>
      <c r="H6243" s="0" t="n">
        <v>0</v>
      </c>
      <c r="I6243" s="0" t="n">
        <v>2</v>
      </c>
      <c r="J6243" s="0" t="n">
        <v>0</v>
      </c>
      <c r="K6243" s="37" t="n">
        <f aca="false">E6243+Inputs!$B$5*F6243</f>
        <v>0</v>
      </c>
      <c r="L6243" s="37" t="n">
        <f aca="false">G6243+Inputs!$B$6*H6243</f>
        <v>0</v>
      </c>
      <c r="M6243" s="37" t="n">
        <f aca="false">I6243+Inputs!$B$7*J6243</f>
        <v>2</v>
      </c>
      <c r="N6243" s="37" t="n">
        <f aca="false">K6243+L6243+M6243</f>
        <v>2</v>
      </c>
    </row>
    <row r="6244" customFormat="false" ht="15" hidden="false" customHeight="false" outlineLevel="0" collapsed="false">
      <c r="A6244" s="0" t="s">
        <v>10</v>
      </c>
      <c r="B6244" s="0" t="s">
        <v>531</v>
      </c>
      <c r="C6244" s="15" t="n">
        <v>45809</v>
      </c>
      <c r="D6244" s="0" t="n">
        <v>1</v>
      </c>
      <c r="E6244" s="0" t="n">
        <v>0</v>
      </c>
      <c r="F6244" s="0" t="n">
        <v>0</v>
      </c>
      <c r="G6244" s="0" t="n">
        <v>0</v>
      </c>
      <c r="H6244" s="0" t="n">
        <v>0</v>
      </c>
      <c r="I6244" s="0" t="n">
        <v>3</v>
      </c>
      <c r="J6244" s="0" t="n">
        <v>0</v>
      </c>
      <c r="K6244" s="37" t="n">
        <f aca="false">E6244+Inputs!$B$5*F6244</f>
        <v>0</v>
      </c>
      <c r="L6244" s="37" t="n">
        <f aca="false">G6244+Inputs!$B$6*H6244</f>
        <v>0</v>
      </c>
      <c r="M6244" s="37" t="n">
        <f aca="false">I6244+Inputs!$B$7*J6244</f>
        <v>3</v>
      </c>
      <c r="N6244" s="37" t="n">
        <f aca="false">K6244+L6244+M6244</f>
        <v>3</v>
      </c>
    </row>
    <row r="6245" customFormat="false" ht="15" hidden="false" customHeight="false" outlineLevel="0" collapsed="false">
      <c r="A6245" s="0" t="s">
        <v>10</v>
      </c>
      <c r="B6245" s="0" t="s">
        <v>531</v>
      </c>
      <c r="C6245" s="15" t="n">
        <v>45839</v>
      </c>
      <c r="D6245" s="0" t="n">
        <v>1</v>
      </c>
      <c r="E6245" s="0" t="n">
        <v>0</v>
      </c>
      <c r="F6245" s="0" t="n">
        <v>0</v>
      </c>
      <c r="G6245" s="0" t="n">
        <v>0</v>
      </c>
      <c r="H6245" s="0" t="n">
        <v>0</v>
      </c>
      <c r="I6245" s="0" t="n">
        <v>1</v>
      </c>
      <c r="J6245" s="0" t="n">
        <v>0</v>
      </c>
      <c r="K6245" s="37" t="n">
        <f aca="false">E6245+Inputs!$B$5*F6245</f>
        <v>0</v>
      </c>
      <c r="L6245" s="37" t="n">
        <f aca="false">G6245+Inputs!$B$6*H6245</f>
        <v>0</v>
      </c>
      <c r="M6245" s="37" t="n">
        <f aca="false">I6245+Inputs!$B$7*J6245</f>
        <v>1</v>
      </c>
      <c r="N6245" s="37" t="n">
        <f aca="false">K6245+L6245+M6245</f>
        <v>1</v>
      </c>
    </row>
    <row r="6246" customFormat="false" ht="15" hidden="false" customHeight="false" outlineLevel="0" collapsed="false">
      <c r="A6246" s="0" t="s">
        <v>10</v>
      </c>
      <c r="B6246" s="0" t="s">
        <v>531</v>
      </c>
      <c r="C6246" s="15" t="n">
        <v>45901</v>
      </c>
      <c r="D6246" s="0" t="n">
        <v>1</v>
      </c>
      <c r="E6246" s="0" t="n">
        <v>0</v>
      </c>
      <c r="F6246" s="0" t="n">
        <v>0</v>
      </c>
      <c r="G6246" s="0" t="n">
        <v>0</v>
      </c>
      <c r="H6246" s="0" t="n">
        <v>0</v>
      </c>
      <c r="I6246" s="0" t="n">
        <v>5</v>
      </c>
      <c r="J6246" s="0" t="n">
        <v>0</v>
      </c>
      <c r="K6246" s="37" t="n">
        <f aca="false">E6246+Inputs!$B$5*F6246</f>
        <v>0</v>
      </c>
      <c r="L6246" s="37" t="n">
        <f aca="false">G6246+Inputs!$B$6*H6246</f>
        <v>0</v>
      </c>
      <c r="M6246" s="37" t="n">
        <f aca="false">I6246+Inputs!$B$7*J6246</f>
        <v>5</v>
      </c>
      <c r="N6246" s="37" t="n">
        <f aca="false">K6246+L6246+M6246</f>
        <v>5</v>
      </c>
    </row>
    <row r="6247" customFormat="false" ht="15" hidden="false" customHeight="false" outlineLevel="0" collapsed="false">
      <c r="A6247" s="0" t="s">
        <v>10</v>
      </c>
      <c r="B6247" s="0" t="s">
        <v>531</v>
      </c>
      <c r="C6247" s="15" t="n">
        <v>45931</v>
      </c>
      <c r="D6247" s="0" t="n">
        <v>1</v>
      </c>
      <c r="E6247" s="0" t="n">
        <v>0</v>
      </c>
      <c r="F6247" s="0" t="n">
        <v>0</v>
      </c>
      <c r="G6247" s="0" t="n">
        <v>0</v>
      </c>
      <c r="H6247" s="0" t="n">
        <v>0</v>
      </c>
      <c r="I6247" s="0" t="n">
        <v>2</v>
      </c>
      <c r="J6247" s="0" t="n">
        <v>0</v>
      </c>
      <c r="K6247" s="37" t="n">
        <f aca="false">E6247+Inputs!$B$5*F6247</f>
        <v>0</v>
      </c>
      <c r="L6247" s="37" t="n">
        <f aca="false">G6247+Inputs!$B$6*H6247</f>
        <v>0</v>
      </c>
      <c r="M6247" s="37" t="n">
        <f aca="false">I6247+Inputs!$B$7*J6247</f>
        <v>2</v>
      </c>
      <c r="N6247" s="37" t="n">
        <f aca="false">K6247+L6247+M6247</f>
        <v>2</v>
      </c>
    </row>
    <row r="6248" customFormat="false" ht="15" hidden="false" customHeight="false" outlineLevel="0" collapsed="false">
      <c r="A6248" s="0" t="s">
        <v>10</v>
      </c>
      <c r="B6248" s="0" t="s">
        <v>531</v>
      </c>
      <c r="C6248" s="15" t="n">
        <v>45962</v>
      </c>
      <c r="D6248" s="0" t="n">
        <v>1</v>
      </c>
      <c r="E6248" s="0" t="n">
        <v>0</v>
      </c>
      <c r="F6248" s="0" t="n">
        <v>0</v>
      </c>
      <c r="G6248" s="0" t="n">
        <v>0</v>
      </c>
      <c r="H6248" s="0" t="n">
        <v>0</v>
      </c>
      <c r="I6248" s="0" t="n">
        <v>5</v>
      </c>
      <c r="J6248" s="0" t="n">
        <v>0</v>
      </c>
      <c r="K6248" s="37" t="n">
        <f aca="false">E6248+Inputs!$B$5*F6248</f>
        <v>0</v>
      </c>
      <c r="L6248" s="37" t="n">
        <f aca="false">G6248+Inputs!$B$6*H6248</f>
        <v>0</v>
      </c>
      <c r="M6248" s="37" t="n">
        <f aca="false">I6248+Inputs!$B$7*J6248</f>
        <v>5</v>
      </c>
      <c r="N6248" s="37" t="n">
        <f aca="false">K6248+L6248+M6248</f>
        <v>5</v>
      </c>
    </row>
    <row r="6249" customFormat="false" ht="15" hidden="false" customHeight="false" outlineLevel="0" collapsed="false">
      <c r="A6249" s="0" t="s">
        <v>10</v>
      </c>
      <c r="B6249" s="0" t="s">
        <v>531</v>
      </c>
      <c r="C6249" s="15" t="n">
        <v>45992</v>
      </c>
      <c r="D6249" s="0" t="n">
        <v>1</v>
      </c>
      <c r="E6249" s="0" t="n">
        <v>0</v>
      </c>
      <c r="F6249" s="0" t="n">
        <v>0</v>
      </c>
      <c r="G6249" s="0" t="n">
        <v>0</v>
      </c>
      <c r="H6249" s="0" t="n">
        <v>0</v>
      </c>
      <c r="I6249" s="0" t="n">
        <v>8</v>
      </c>
      <c r="J6249" s="0" t="n">
        <v>0</v>
      </c>
      <c r="K6249" s="37" t="n">
        <f aca="false">E6249+Inputs!$B$5*F6249</f>
        <v>0</v>
      </c>
      <c r="L6249" s="37" t="n">
        <f aca="false">G6249+Inputs!$B$6*H6249</f>
        <v>0</v>
      </c>
      <c r="M6249" s="37" t="n">
        <f aca="false">I6249+Inputs!$B$7*J6249</f>
        <v>8</v>
      </c>
      <c r="N6249" s="37" t="n">
        <f aca="false">K6249+L6249+M6249</f>
        <v>8</v>
      </c>
    </row>
    <row r="6250" customFormat="false" ht="15" hidden="false" customHeight="false" outlineLevel="0" collapsed="false">
      <c r="A6250" s="0" t="s">
        <v>10</v>
      </c>
      <c r="B6250" s="0" t="s">
        <v>531</v>
      </c>
      <c r="C6250" s="15" t="n">
        <v>46023</v>
      </c>
      <c r="D6250" s="0" t="n">
        <v>1</v>
      </c>
      <c r="E6250" s="0" t="n">
        <v>0</v>
      </c>
      <c r="F6250" s="0" t="n">
        <v>0</v>
      </c>
      <c r="G6250" s="0" t="n">
        <v>0</v>
      </c>
      <c r="H6250" s="0" t="n">
        <v>0</v>
      </c>
      <c r="I6250" s="0" t="n">
        <v>2</v>
      </c>
      <c r="J6250" s="0" t="n">
        <v>0</v>
      </c>
      <c r="K6250" s="37" t="n">
        <f aca="false">E6250+Inputs!$B$5*F6250</f>
        <v>0</v>
      </c>
      <c r="L6250" s="37" t="n">
        <f aca="false">G6250+Inputs!$B$6*H6250</f>
        <v>0</v>
      </c>
      <c r="M6250" s="37" t="n">
        <f aca="false">I6250+Inputs!$B$7*J6250</f>
        <v>2</v>
      </c>
      <c r="N6250" s="37" t="n">
        <f aca="false">K6250+L6250+M6250</f>
        <v>2</v>
      </c>
    </row>
    <row r="6251" customFormat="false" ht="15" hidden="false" customHeight="false" outlineLevel="0" collapsed="false">
      <c r="A6251" s="0" t="s">
        <v>10</v>
      </c>
      <c r="B6251" s="0" t="s">
        <v>531</v>
      </c>
      <c r="C6251" s="15" t="n">
        <v>46054</v>
      </c>
      <c r="D6251" s="0" t="n">
        <v>1</v>
      </c>
      <c r="E6251" s="0" t="n">
        <v>0</v>
      </c>
      <c r="F6251" s="0" t="n">
        <v>0</v>
      </c>
      <c r="G6251" s="0" t="n">
        <v>0</v>
      </c>
      <c r="H6251" s="0" t="n">
        <v>0</v>
      </c>
      <c r="I6251" s="0" t="n">
        <v>8</v>
      </c>
      <c r="J6251" s="0" t="n">
        <v>0</v>
      </c>
      <c r="K6251" s="37" t="n">
        <f aca="false">E6251+Inputs!$B$5*F6251</f>
        <v>0</v>
      </c>
      <c r="L6251" s="37" t="n">
        <f aca="false">G6251+Inputs!$B$6*H6251</f>
        <v>0</v>
      </c>
      <c r="M6251" s="37" t="n">
        <f aca="false">I6251+Inputs!$B$7*J6251</f>
        <v>8</v>
      </c>
      <c r="N6251" s="37" t="n">
        <f aca="false">K6251+L6251+M6251</f>
        <v>8</v>
      </c>
    </row>
    <row r="6252" customFormat="false" ht="15" hidden="false" customHeight="false" outlineLevel="0" collapsed="false">
      <c r="A6252" s="0" t="s">
        <v>10</v>
      </c>
      <c r="B6252" s="0" t="s">
        <v>531</v>
      </c>
      <c r="C6252" s="15" t="n">
        <v>46082</v>
      </c>
      <c r="D6252" s="0" t="n">
        <v>1</v>
      </c>
      <c r="E6252" s="0" t="n">
        <v>0</v>
      </c>
      <c r="F6252" s="0" t="n">
        <v>0</v>
      </c>
      <c r="G6252" s="0" t="n">
        <v>0</v>
      </c>
      <c r="H6252" s="0" t="n">
        <v>0</v>
      </c>
      <c r="I6252" s="0" t="n">
        <v>5</v>
      </c>
      <c r="J6252" s="0" t="n">
        <v>0</v>
      </c>
      <c r="K6252" s="37" t="n">
        <f aca="false">E6252+Inputs!$B$5*F6252</f>
        <v>0</v>
      </c>
      <c r="L6252" s="37" t="n">
        <f aca="false">G6252+Inputs!$B$6*H6252</f>
        <v>0</v>
      </c>
      <c r="M6252" s="37" t="n">
        <f aca="false">I6252+Inputs!$B$7*J6252</f>
        <v>5</v>
      </c>
      <c r="N6252" s="37" t="n">
        <f aca="false">K6252+L6252+M6252</f>
        <v>5</v>
      </c>
    </row>
    <row r="6253" customFormat="false" ht="15" hidden="false" customHeight="false" outlineLevel="0" collapsed="false">
      <c r="A6253" s="0" t="s">
        <v>10</v>
      </c>
      <c r="B6253" s="0" t="s">
        <v>531</v>
      </c>
      <c r="C6253" s="15" t="n">
        <v>46113</v>
      </c>
      <c r="D6253" s="0" t="n">
        <v>1</v>
      </c>
      <c r="E6253" s="0" t="n">
        <v>0</v>
      </c>
      <c r="F6253" s="0" t="n">
        <v>0</v>
      </c>
      <c r="G6253" s="0" t="n">
        <v>0</v>
      </c>
      <c r="H6253" s="0" t="n">
        <v>0</v>
      </c>
      <c r="I6253" s="0" t="n">
        <v>2</v>
      </c>
      <c r="J6253" s="0" t="n">
        <v>0</v>
      </c>
      <c r="K6253" s="37" t="n">
        <f aca="false">E6253+Inputs!$B$5*F6253</f>
        <v>0</v>
      </c>
      <c r="L6253" s="37" t="n">
        <f aca="false">G6253+Inputs!$B$6*H6253</f>
        <v>0</v>
      </c>
      <c r="M6253" s="37" t="n">
        <f aca="false">I6253+Inputs!$B$7*J6253</f>
        <v>2</v>
      </c>
      <c r="N6253" s="37" t="n">
        <f aca="false">K6253+L6253+M6253</f>
        <v>2</v>
      </c>
    </row>
    <row r="6254" customFormat="false" ht="15" hidden="false" customHeight="false" outlineLevel="0" collapsed="false">
      <c r="A6254" s="0" t="s">
        <v>10</v>
      </c>
      <c r="B6254" s="0" t="s">
        <v>531</v>
      </c>
      <c r="C6254" s="15" t="n">
        <v>46143</v>
      </c>
      <c r="D6254" s="0" t="n">
        <v>1</v>
      </c>
      <c r="E6254" s="0" t="n">
        <v>0</v>
      </c>
      <c r="F6254" s="0" t="n">
        <v>0</v>
      </c>
      <c r="G6254" s="0" t="n">
        <v>0</v>
      </c>
      <c r="H6254" s="0" t="n">
        <v>0</v>
      </c>
      <c r="I6254" s="0" t="n">
        <v>3</v>
      </c>
      <c r="J6254" s="0" t="n">
        <v>0</v>
      </c>
      <c r="K6254" s="37" t="n">
        <f aca="false">E6254+Inputs!$B$5*F6254</f>
        <v>0</v>
      </c>
      <c r="L6254" s="37" t="n">
        <f aca="false">G6254+Inputs!$B$6*H6254</f>
        <v>0</v>
      </c>
      <c r="M6254" s="37" t="n">
        <f aca="false">I6254+Inputs!$B$7*J6254</f>
        <v>3</v>
      </c>
      <c r="N6254" s="37" t="n">
        <f aca="false">K6254+L6254+M6254</f>
        <v>3</v>
      </c>
    </row>
    <row r="6255" customFormat="false" ht="15" hidden="false" customHeight="false" outlineLevel="0" collapsed="false">
      <c r="A6255" s="0" t="s">
        <v>10</v>
      </c>
      <c r="B6255" s="0" t="s">
        <v>531</v>
      </c>
      <c r="C6255" s="15" t="n">
        <v>46174</v>
      </c>
      <c r="D6255" s="0" t="n">
        <v>1</v>
      </c>
      <c r="E6255" s="0" t="n">
        <v>0</v>
      </c>
      <c r="F6255" s="0" t="n">
        <v>0</v>
      </c>
      <c r="G6255" s="0" t="n">
        <v>0</v>
      </c>
      <c r="H6255" s="0" t="n">
        <v>0</v>
      </c>
      <c r="I6255" s="0" t="n">
        <v>2</v>
      </c>
      <c r="J6255" s="0" t="n">
        <v>0</v>
      </c>
      <c r="K6255" s="37" t="n">
        <f aca="false">E6255+Inputs!$B$5*F6255</f>
        <v>0</v>
      </c>
      <c r="L6255" s="37" t="n">
        <f aca="false">G6255+Inputs!$B$6*H6255</f>
        <v>0</v>
      </c>
      <c r="M6255" s="37" t="n">
        <f aca="false">I6255+Inputs!$B$7*J6255</f>
        <v>2</v>
      </c>
      <c r="N6255" s="37" t="n">
        <f aca="false">K6255+L6255+M6255</f>
        <v>2</v>
      </c>
    </row>
    <row r="6256" customFormat="false" ht="15" hidden="false" customHeight="false" outlineLevel="0" collapsed="false">
      <c r="A6256" s="0" t="s">
        <v>10</v>
      </c>
      <c r="B6256" s="0" t="s">
        <v>531</v>
      </c>
      <c r="C6256" s="15" t="n">
        <v>46235</v>
      </c>
      <c r="D6256" s="0" t="n">
        <v>1</v>
      </c>
      <c r="E6256" s="0" t="n">
        <v>0</v>
      </c>
      <c r="F6256" s="0" t="n">
        <v>0</v>
      </c>
      <c r="G6256" s="0" t="n">
        <v>0</v>
      </c>
      <c r="H6256" s="0" t="n">
        <v>0</v>
      </c>
      <c r="I6256" s="0" t="n">
        <v>5</v>
      </c>
      <c r="J6256" s="0" t="n">
        <v>0</v>
      </c>
      <c r="K6256" s="37" t="n">
        <f aca="false">E6256+Inputs!$B$5*F6256</f>
        <v>0</v>
      </c>
      <c r="L6256" s="37" t="n">
        <f aca="false">G6256+Inputs!$B$6*H6256</f>
        <v>0</v>
      </c>
      <c r="M6256" s="37" t="n">
        <f aca="false">I6256+Inputs!$B$7*J6256</f>
        <v>5</v>
      </c>
      <c r="N6256" s="37" t="n">
        <f aca="false">K6256+L6256+M6256</f>
        <v>5</v>
      </c>
    </row>
    <row r="6257" customFormat="false" ht="15" hidden="false" customHeight="false" outlineLevel="0" collapsed="false">
      <c r="A6257" s="0" t="s">
        <v>10</v>
      </c>
      <c r="B6257" s="0" t="s">
        <v>537</v>
      </c>
      <c r="C6257" s="15" t="n">
        <v>45078</v>
      </c>
      <c r="D6257" s="0" t="n">
        <v>1</v>
      </c>
      <c r="E6257" s="0" t="n">
        <v>0</v>
      </c>
      <c r="F6257" s="0" t="n">
        <v>0</v>
      </c>
      <c r="G6257" s="0" t="n">
        <v>0</v>
      </c>
      <c r="H6257" s="0" t="n">
        <v>0</v>
      </c>
      <c r="I6257" s="0" t="n">
        <v>1</v>
      </c>
      <c r="J6257" s="0" t="n">
        <v>0</v>
      </c>
      <c r="K6257" s="37" t="n">
        <f aca="false">E6257+Inputs!$B$5*F6257</f>
        <v>0</v>
      </c>
      <c r="L6257" s="37" t="n">
        <f aca="false">G6257+Inputs!$B$6*H6257</f>
        <v>0</v>
      </c>
      <c r="M6257" s="37" t="n">
        <f aca="false">I6257+Inputs!$B$7*J6257</f>
        <v>1</v>
      </c>
      <c r="N6257" s="37" t="n">
        <f aca="false">K6257+L6257+M6257</f>
        <v>1</v>
      </c>
    </row>
    <row r="6258" customFormat="false" ht="15" hidden="false" customHeight="false" outlineLevel="0" collapsed="false">
      <c r="A6258" s="0" t="s">
        <v>10</v>
      </c>
      <c r="B6258" s="0" t="s">
        <v>537</v>
      </c>
      <c r="C6258" s="15" t="n">
        <v>45139</v>
      </c>
      <c r="D6258" s="0" t="n">
        <v>1</v>
      </c>
      <c r="E6258" s="0" t="n">
        <v>0</v>
      </c>
      <c r="F6258" s="0" t="n">
        <v>0</v>
      </c>
      <c r="G6258" s="0" t="n">
        <v>0</v>
      </c>
      <c r="H6258" s="0" t="n">
        <v>0</v>
      </c>
      <c r="I6258" s="0" t="n">
        <v>1</v>
      </c>
      <c r="J6258" s="0" t="n">
        <v>0</v>
      </c>
      <c r="K6258" s="37" t="n">
        <f aca="false">E6258+Inputs!$B$5*F6258</f>
        <v>0</v>
      </c>
      <c r="L6258" s="37" t="n">
        <f aca="false">G6258+Inputs!$B$6*H6258</f>
        <v>0</v>
      </c>
      <c r="M6258" s="37" t="n">
        <f aca="false">I6258+Inputs!$B$7*J6258</f>
        <v>1</v>
      </c>
      <c r="N6258" s="37" t="n">
        <f aca="false">K6258+L6258+M6258</f>
        <v>1</v>
      </c>
    </row>
    <row r="6259" customFormat="false" ht="15" hidden="false" customHeight="false" outlineLevel="0" collapsed="false">
      <c r="A6259" s="0" t="s">
        <v>10</v>
      </c>
      <c r="B6259" s="0" t="s">
        <v>537</v>
      </c>
      <c r="C6259" s="15" t="n">
        <v>45200</v>
      </c>
      <c r="D6259" s="0" t="n">
        <v>1</v>
      </c>
      <c r="E6259" s="0" t="n">
        <v>0</v>
      </c>
      <c r="F6259" s="0" t="n">
        <v>0</v>
      </c>
      <c r="G6259" s="0" t="n">
        <v>0</v>
      </c>
      <c r="H6259" s="0" t="n">
        <v>0</v>
      </c>
      <c r="I6259" s="0" t="n">
        <v>1</v>
      </c>
      <c r="J6259" s="0" t="n">
        <v>0</v>
      </c>
      <c r="K6259" s="37" t="n">
        <f aca="false">E6259+Inputs!$B$5*F6259</f>
        <v>0</v>
      </c>
      <c r="L6259" s="37" t="n">
        <f aca="false">G6259+Inputs!$B$6*H6259</f>
        <v>0</v>
      </c>
      <c r="M6259" s="37" t="n">
        <f aca="false">I6259+Inputs!$B$7*J6259</f>
        <v>1</v>
      </c>
      <c r="N6259" s="37" t="n">
        <f aca="false">K6259+L6259+M6259</f>
        <v>1</v>
      </c>
    </row>
    <row r="6260" customFormat="false" ht="15" hidden="false" customHeight="false" outlineLevel="0" collapsed="false">
      <c r="A6260" s="0" t="s">
        <v>10</v>
      </c>
      <c r="B6260" s="0" t="s">
        <v>537</v>
      </c>
      <c r="C6260" s="15" t="n">
        <v>45323</v>
      </c>
      <c r="D6260" s="0" t="n">
        <v>1</v>
      </c>
      <c r="E6260" s="0" t="n">
        <v>0</v>
      </c>
      <c r="F6260" s="0" t="n">
        <v>0</v>
      </c>
      <c r="G6260" s="0" t="n">
        <v>0</v>
      </c>
      <c r="H6260" s="0" t="n">
        <v>0</v>
      </c>
      <c r="I6260" s="0" t="n">
        <v>1</v>
      </c>
      <c r="J6260" s="0" t="n">
        <v>0</v>
      </c>
      <c r="K6260" s="37" t="n">
        <f aca="false">E6260+Inputs!$B$5*F6260</f>
        <v>0</v>
      </c>
      <c r="L6260" s="37" t="n">
        <f aca="false">G6260+Inputs!$B$6*H6260</f>
        <v>0</v>
      </c>
      <c r="M6260" s="37" t="n">
        <f aca="false">I6260+Inputs!$B$7*J6260</f>
        <v>1</v>
      </c>
      <c r="N6260" s="37" t="n">
        <f aca="false">K6260+L6260+M6260</f>
        <v>1</v>
      </c>
    </row>
    <row r="6261" customFormat="false" ht="15" hidden="false" customHeight="false" outlineLevel="0" collapsed="false">
      <c r="A6261" s="0" t="s">
        <v>10</v>
      </c>
      <c r="B6261" s="0" t="s">
        <v>537</v>
      </c>
      <c r="C6261" s="15" t="n">
        <v>45444</v>
      </c>
      <c r="D6261" s="0" t="n">
        <v>1</v>
      </c>
      <c r="E6261" s="0" t="n">
        <v>0</v>
      </c>
      <c r="F6261" s="0" t="n">
        <v>0</v>
      </c>
      <c r="G6261" s="0" t="n">
        <v>0</v>
      </c>
      <c r="H6261" s="0" t="n">
        <v>0</v>
      </c>
      <c r="I6261" s="0" t="n">
        <v>1</v>
      </c>
      <c r="J6261" s="0" t="n">
        <v>0</v>
      </c>
      <c r="K6261" s="37" t="n">
        <f aca="false">E6261+Inputs!$B$5*F6261</f>
        <v>0</v>
      </c>
      <c r="L6261" s="37" t="n">
        <f aca="false">G6261+Inputs!$B$6*H6261</f>
        <v>0</v>
      </c>
      <c r="M6261" s="37" t="n">
        <f aca="false">I6261+Inputs!$B$7*J6261</f>
        <v>1</v>
      </c>
      <c r="N6261" s="37" t="n">
        <f aca="false">K6261+L6261+M6261</f>
        <v>1</v>
      </c>
    </row>
    <row r="6262" customFormat="false" ht="15" hidden="false" customHeight="false" outlineLevel="0" collapsed="false">
      <c r="A6262" s="0" t="s">
        <v>10</v>
      </c>
      <c r="B6262" s="0" t="s">
        <v>537</v>
      </c>
      <c r="C6262" s="15" t="n">
        <v>45566</v>
      </c>
      <c r="D6262" s="0" t="n">
        <v>1</v>
      </c>
      <c r="E6262" s="0" t="n">
        <v>0</v>
      </c>
      <c r="F6262" s="0" t="n">
        <v>0</v>
      </c>
      <c r="G6262" s="0" t="n">
        <v>0</v>
      </c>
      <c r="H6262" s="0" t="n">
        <v>0</v>
      </c>
      <c r="I6262" s="0" t="n">
        <v>2</v>
      </c>
      <c r="J6262" s="0" t="n">
        <v>0</v>
      </c>
      <c r="K6262" s="37" t="n">
        <f aca="false">E6262+Inputs!$B$5*F6262</f>
        <v>0</v>
      </c>
      <c r="L6262" s="37" t="n">
        <f aca="false">G6262+Inputs!$B$6*H6262</f>
        <v>0</v>
      </c>
      <c r="M6262" s="37" t="n">
        <f aca="false">I6262+Inputs!$B$7*J6262</f>
        <v>2</v>
      </c>
      <c r="N6262" s="37" t="n">
        <f aca="false">K6262+L6262+M6262</f>
        <v>2</v>
      </c>
    </row>
    <row r="6263" customFormat="false" ht="15" hidden="false" customHeight="false" outlineLevel="0" collapsed="false">
      <c r="A6263" s="0" t="s">
        <v>10</v>
      </c>
      <c r="B6263" s="0" t="s">
        <v>537</v>
      </c>
      <c r="C6263" s="15" t="n">
        <v>45627</v>
      </c>
      <c r="D6263" s="0" t="n">
        <v>1</v>
      </c>
      <c r="E6263" s="0" t="n">
        <v>0</v>
      </c>
      <c r="F6263" s="0" t="n">
        <v>0</v>
      </c>
      <c r="G6263" s="0" t="n">
        <v>0</v>
      </c>
      <c r="H6263" s="0" t="n">
        <v>0</v>
      </c>
      <c r="I6263" s="0" t="n">
        <v>1</v>
      </c>
      <c r="J6263" s="0" t="n">
        <v>0</v>
      </c>
      <c r="K6263" s="37" t="n">
        <f aca="false">E6263+Inputs!$B$5*F6263</f>
        <v>0</v>
      </c>
      <c r="L6263" s="37" t="n">
        <f aca="false">G6263+Inputs!$B$6*H6263</f>
        <v>0</v>
      </c>
      <c r="M6263" s="37" t="n">
        <f aca="false">I6263+Inputs!$B$7*J6263</f>
        <v>1</v>
      </c>
      <c r="N6263" s="37" t="n">
        <f aca="false">K6263+L6263+M6263</f>
        <v>1</v>
      </c>
    </row>
    <row r="6264" customFormat="false" ht="15" hidden="false" customHeight="false" outlineLevel="0" collapsed="false">
      <c r="A6264" s="0" t="s">
        <v>10</v>
      </c>
      <c r="B6264" s="0" t="s">
        <v>537</v>
      </c>
      <c r="C6264" s="15" t="n">
        <v>46023</v>
      </c>
      <c r="D6264" s="0" t="n">
        <v>1</v>
      </c>
      <c r="E6264" s="0" t="n">
        <v>0</v>
      </c>
      <c r="F6264" s="0" t="n">
        <v>0</v>
      </c>
      <c r="G6264" s="0" t="n">
        <v>0</v>
      </c>
      <c r="H6264" s="0" t="n">
        <v>0</v>
      </c>
      <c r="I6264" s="0" t="n">
        <v>1</v>
      </c>
      <c r="J6264" s="0" t="n">
        <v>0</v>
      </c>
      <c r="K6264" s="37" t="n">
        <f aca="false">E6264+Inputs!$B$5*F6264</f>
        <v>0</v>
      </c>
      <c r="L6264" s="37" t="n">
        <f aca="false">G6264+Inputs!$B$6*H6264</f>
        <v>0</v>
      </c>
      <c r="M6264" s="37" t="n">
        <f aca="false">I6264+Inputs!$B$7*J6264</f>
        <v>1</v>
      </c>
      <c r="N6264" s="37" t="n">
        <f aca="false">K6264+L6264+M6264</f>
        <v>1</v>
      </c>
    </row>
    <row r="6265" customFormat="false" ht="15" hidden="false" customHeight="false" outlineLevel="0" collapsed="false">
      <c r="A6265" s="0" t="s">
        <v>10</v>
      </c>
      <c r="B6265" s="0" t="s">
        <v>555</v>
      </c>
      <c r="C6265" s="15" t="n">
        <v>45231</v>
      </c>
      <c r="D6265" s="0" t="n">
        <v>4</v>
      </c>
      <c r="E6265" s="0" t="n">
        <v>0</v>
      </c>
      <c r="F6265" s="0" t="n">
        <v>0</v>
      </c>
      <c r="G6265" s="0" t="n">
        <v>0</v>
      </c>
      <c r="H6265" s="0" t="n">
        <v>0</v>
      </c>
      <c r="I6265" s="0" t="n">
        <v>1</v>
      </c>
      <c r="J6265" s="0" t="n">
        <v>0</v>
      </c>
      <c r="K6265" s="37" t="n">
        <f aca="false">E6265+Inputs!$B$5*F6265</f>
        <v>0</v>
      </c>
      <c r="L6265" s="37" t="n">
        <f aca="false">G6265+Inputs!$B$6*H6265</f>
        <v>0</v>
      </c>
      <c r="M6265" s="37" t="n">
        <f aca="false">I6265+Inputs!$B$7*J6265</f>
        <v>1</v>
      </c>
      <c r="N6265" s="37" t="n">
        <f aca="false">K6265+L6265+M6265</f>
        <v>1</v>
      </c>
    </row>
    <row r="6266" customFormat="false" ht="15" hidden="false" customHeight="false" outlineLevel="0" collapsed="false">
      <c r="A6266" s="0" t="s">
        <v>10</v>
      </c>
      <c r="B6266" s="0" t="s">
        <v>555</v>
      </c>
      <c r="C6266" s="15" t="n">
        <v>45261</v>
      </c>
      <c r="D6266" s="0" t="n">
        <v>4</v>
      </c>
      <c r="E6266" s="0" t="n">
        <v>0</v>
      </c>
      <c r="F6266" s="0" t="n">
        <v>0</v>
      </c>
      <c r="G6266" s="0" t="n">
        <v>0</v>
      </c>
      <c r="H6266" s="0" t="n">
        <v>0</v>
      </c>
      <c r="I6266" s="0" t="n">
        <v>1</v>
      </c>
      <c r="J6266" s="0" t="n">
        <v>0</v>
      </c>
      <c r="K6266" s="37" t="n">
        <f aca="false">E6266+Inputs!$B$5*F6266</f>
        <v>0</v>
      </c>
      <c r="L6266" s="37" t="n">
        <f aca="false">G6266+Inputs!$B$6*H6266</f>
        <v>0</v>
      </c>
      <c r="M6266" s="37" t="n">
        <f aca="false">I6266+Inputs!$B$7*J6266</f>
        <v>1</v>
      </c>
      <c r="N6266" s="37" t="n">
        <f aca="false">K6266+L6266+M6266</f>
        <v>1</v>
      </c>
    </row>
    <row r="6267" customFormat="false" ht="15" hidden="false" customHeight="false" outlineLevel="0" collapsed="false">
      <c r="A6267" s="0" t="s">
        <v>10</v>
      </c>
      <c r="B6267" s="0" t="s">
        <v>555</v>
      </c>
      <c r="C6267" s="15" t="n">
        <v>45323</v>
      </c>
      <c r="D6267" s="0" t="n">
        <v>4</v>
      </c>
      <c r="E6267" s="0" t="n">
        <v>0</v>
      </c>
      <c r="F6267" s="0" t="n">
        <v>0</v>
      </c>
      <c r="G6267" s="0" t="n">
        <v>0</v>
      </c>
      <c r="H6267" s="0" t="n">
        <v>0</v>
      </c>
      <c r="I6267" s="0" t="n">
        <v>1</v>
      </c>
      <c r="J6267" s="0" t="n">
        <v>0</v>
      </c>
      <c r="K6267" s="37" t="n">
        <f aca="false">E6267+Inputs!$B$5*F6267</f>
        <v>0</v>
      </c>
      <c r="L6267" s="37" t="n">
        <f aca="false">G6267+Inputs!$B$6*H6267</f>
        <v>0</v>
      </c>
      <c r="M6267" s="37" t="n">
        <f aca="false">I6267+Inputs!$B$7*J6267</f>
        <v>1</v>
      </c>
      <c r="N6267" s="37" t="n">
        <f aca="false">K6267+L6267+M6267</f>
        <v>1</v>
      </c>
    </row>
    <row r="6268" customFormat="false" ht="15" hidden="false" customHeight="false" outlineLevel="0" collapsed="false">
      <c r="A6268" s="0" t="s">
        <v>10</v>
      </c>
      <c r="B6268" s="0" t="s">
        <v>555</v>
      </c>
      <c r="C6268" s="15" t="n">
        <v>45931</v>
      </c>
      <c r="D6268" s="0" t="n">
        <v>4</v>
      </c>
      <c r="E6268" s="0" t="n">
        <v>0</v>
      </c>
      <c r="F6268" s="0" t="n">
        <v>0</v>
      </c>
      <c r="G6268" s="0" t="n">
        <v>0</v>
      </c>
      <c r="H6268" s="0" t="n">
        <v>0</v>
      </c>
      <c r="I6268" s="0" t="n">
        <v>2</v>
      </c>
      <c r="J6268" s="0" t="n">
        <v>0</v>
      </c>
      <c r="K6268" s="37" t="n">
        <f aca="false">E6268+Inputs!$B$5*F6268</f>
        <v>0</v>
      </c>
      <c r="L6268" s="37" t="n">
        <f aca="false">G6268+Inputs!$B$6*H6268</f>
        <v>0</v>
      </c>
      <c r="M6268" s="37" t="n">
        <f aca="false">I6268+Inputs!$B$7*J6268</f>
        <v>2</v>
      </c>
      <c r="N6268" s="37" t="n">
        <f aca="false">K6268+L6268+M6268</f>
        <v>2</v>
      </c>
    </row>
    <row r="6269" customFormat="false" ht="15" hidden="false" customHeight="false" outlineLevel="0" collapsed="false">
      <c r="A6269" s="0" t="s">
        <v>10</v>
      </c>
      <c r="B6269" s="0" t="s">
        <v>555</v>
      </c>
      <c r="C6269" s="15" t="n">
        <v>46143</v>
      </c>
      <c r="D6269" s="0" t="n">
        <v>4</v>
      </c>
      <c r="E6269" s="0" t="n">
        <v>0</v>
      </c>
      <c r="F6269" s="0" t="n">
        <v>0</v>
      </c>
      <c r="G6269" s="0" t="n">
        <v>0</v>
      </c>
      <c r="H6269" s="0" t="n">
        <v>0</v>
      </c>
      <c r="I6269" s="0" t="n">
        <v>1</v>
      </c>
      <c r="J6269" s="0" t="n">
        <v>0</v>
      </c>
      <c r="K6269" s="37" t="n">
        <f aca="false">E6269+Inputs!$B$5*F6269</f>
        <v>0</v>
      </c>
      <c r="L6269" s="37" t="n">
        <f aca="false">G6269+Inputs!$B$6*H6269</f>
        <v>0</v>
      </c>
      <c r="M6269" s="37" t="n">
        <f aca="false">I6269+Inputs!$B$7*J6269</f>
        <v>1</v>
      </c>
      <c r="N6269" s="37" t="n">
        <f aca="false">K6269+L6269+M6269</f>
        <v>1</v>
      </c>
    </row>
    <row r="6270" customFormat="false" ht="15" hidden="false" customHeight="false" outlineLevel="0" collapsed="false">
      <c r="A6270" s="0" t="s">
        <v>10</v>
      </c>
      <c r="B6270" s="0" t="s">
        <v>518</v>
      </c>
      <c r="C6270" s="15" t="n">
        <v>45047</v>
      </c>
      <c r="D6270" s="0" t="n">
        <v>1</v>
      </c>
      <c r="E6270" s="0" t="n">
        <v>0</v>
      </c>
      <c r="F6270" s="0" t="n">
        <v>0</v>
      </c>
      <c r="G6270" s="0" t="n">
        <v>0</v>
      </c>
      <c r="H6270" s="0" t="n">
        <v>0</v>
      </c>
      <c r="I6270" s="0" t="n">
        <v>1</v>
      </c>
      <c r="J6270" s="0" t="n">
        <v>0</v>
      </c>
      <c r="K6270" s="37" t="n">
        <f aca="false">E6270+Inputs!$B$5*F6270</f>
        <v>0</v>
      </c>
      <c r="L6270" s="37" t="n">
        <f aca="false">G6270+Inputs!$B$6*H6270</f>
        <v>0</v>
      </c>
      <c r="M6270" s="37" t="n">
        <f aca="false">I6270+Inputs!$B$7*J6270</f>
        <v>1</v>
      </c>
      <c r="N6270" s="37" t="n">
        <f aca="false">K6270+L6270+M6270</f>
        <v>1</v>
      </c>
    </row>
    <row r="6271" customFormat="false" ht="15" hidden="false" customHeight="false" outlineLevel="0" collapsed="false">
      <c r="A6271" s="0" t="s">
        <v>10</v>
      </c>
      <c r="B6271" s="0" t="s">
        <v>518</v>
      </c>
      <c r="C6271" s="15" t="n">
        <v>45383</v>
      </c>
      <c r="D6271" s="0" t="n">
        <v>1</v>
      </c>
      <c r="E6271" s="0" t="n">
        <v>0</v>
      </c>
      <c r="F6271" s="0" t="n">
        <v>0</v>
      </c>
      <c r="G6271" s="0" t="n">
        <v>0</v>
      </c>
      <c r="H6271" s="0" t="n">
        <v>0</v>
      </c>
      <c r="I6271" s="0" t="n">
        <v>1</v>
      </c>
      <c r="J6271" s="0" t="n">
        <v>0</v>
      </c>
      <c r="K6271" s="37" t="n">
        <f aca="false">E6271+Inputs!$B$5*F6271</f>
        <v>0</v>
      </c>
      <c r="L6271" s="37" t="n">
        <f aca="false">G6271+Inputs!$B$6*H6271</f>
        <v>0</v>
      </c>
      <c r="M6271" s="37" t="n">
        <f aca="false">I6271+Inputs!$B$7*J6271</f>
        <v>1</v>
      </c>
      <c r="N6271" s="37" t="n">
        <f aca="false">K6271+L6271+M6271</f>
        <v>1</v>
      </c>
    </row>
    <row r="6272" customFormat="false" ht="15" hidden="false" customHeight="false" outlineLevel="0" collapsed="false">
      <c r="A6272" s="0" t="s">
        <v>10</v>
      </c>
      <c r="B6272" s="0" t="s">
        <v>518</v>
      </c>
      <c r="C6272" s="15" t="n">
        <v>45505</v>
      </c>
      <c r="D6272" s="0" t="n">
        <v>1</v>
      </c>
      <c r="E6272" s="0" t="n">
        <v>0</v>
      </c>
      <c r="F6272" s="0" t="n">
        <v>0</v>
      </c>
      <c r="G6272" s="0" t="n">
        <v>0</v>
      </c>
      <c r="H6272" s="0" t="n">
        <v>0</v>
      </c>
      <c r="I6272" s="0" t="n">
        <v>1</v>
      </c>
      <c r="J6272" s="0" t="n">
        <v>0</v>
      </c>
      <c r="K6272" s="37" t="n">
        <f aca="false">E6272+Inputs!$B$5*F6272</f>
        <v>0</v>
      </c>
      <c r="L6272" s="37" t="n">
        <f aca="false">G6272+Inputs!$B$6*H6272</f>
        <v>0</v>
      </c>
      <c r="M6272" s="37" t="n">
        <f aca="false">I6272+Inputs!$B$7*J6272</f>
        <v>1</v>
      </c>
      <c r="N6272" s="37" t="n">
        <f aca="false">K6272+L6272+M6272</f>
        <v>1</v>
      </c>
    </row>
    <row r="6273" customFormat="false" ht="15" hidden="false" customHeight="false" outlineLevel="0" collapsed="false">
      <c r="A6273" s="0" t="s">
        <v>10</v>
      </c>
      <c r="B6273" s="0" t="s">
        <v>518</v>
      </c>
      <c r="C6273" s="15" t="n">
        <v>45992</v>
      </c>
      <c r="D6273" s="0" t="n">
        <v>1</v>
      </c>
      <c r="E6273" s="0" t="n">
        <v>1</v>
      </c>
      <c r="F6273" s="0" t="n">
        <v>0</v>
      </c>
      <c r="G6273" s="0" t="n">
        <v>0</v>
      </c>
      <c r="H6273" s="0" t="n">
        <v>0</v>
      </c>
      <c r="I6273" s="0" t="n">
        <v>0</v>
      </c>
      <c r="J6273" s="0" t="n">
        <v>0</v>
      </c>
      <c r="K6273" s="37" t="n">
        <f aca="false">E6273+Inputs!$B$5*F6273</f>
        <v>1</v>
      </c>
      <c r="L6273" s="37" t="n">
        <f aca="false">G6273+Inputs!$B$6*H6273</f>
        <v>0</v>
      </c>
      <c r="M6273" s="37" t="n">
        <f aca="false">I6273+Inputs!$B$7*J6273</f>
        <v>0</v>
      </c>
      <c r="N6273" s="37" t="n">
        <f aca="false">K6273+L6273+M6273</f>
        <v>1</v>
      </c>
    </row>
    <row r="6274" customFormat="false" ht="15" hidden="false" customHeight="false" outlineLevel="0" collapsed="false">
      <c r="A6274" s="0" t="s">
        <v>10</v>
      </c>
      <c r="B6274" s="0" t="s">
        <v>518</v>
      </c>
      <c r="C6274" s="15" t="n">
        <v>46174</v>
      </c>
      <c r="D6274" s="0" t="n">
        <v>1</v>
      </c>
      <c r="E6274" s="0" t="n">
        <v>1</v>
      </c>
      <c r="F6274" s="0" t="n">
        <v>0</v>
      </c>
      <c r="G6274" s="0" t="n">
        <v>0</v>
      </c>
      <c r="H6274" s="0" t="n">
        <v>0</v>
      </c>
      <c r="I6274" s="0" t="n">
        <v>0</v>
      </c>
      <c r="J6274" s="0" t="n">
        <v>0</v>
      </c>
      <c r="K6274" s="37" t="n">
        <f aca="false">E6274+Inputs!$B$5*F6274</f>
        <v>1</v>
      </c>
      <c r="L6274" s="37" t="n">
        <f aca="false">G6274+Inputs!$B$6*H6274</f>
        <v>0</v>
      </c>
      <c r="M6274" s="37" t="n">
        <f aca="false">I6274+Inputs!$B$7*J6274</f>
        <v>0</v>
      </c>
      <c r="N6274" s="37" t="n">
        <f aca="false">K6274+L6274+M6274</f>
        <v>1</v>
      </c>
    </row>
    <row r="6275" customFormat="false" ht="15" hidden="false" customHeight="false" outlineLevel="0" collapsed="false">
      <c r="A6275" s="0" t="s">
        <v>10</v>
      </c>
      <c r="B6275" s="0" t="s">
        <v>532</v>
      </c>
      <c r="C6275" s="15" t="n">
        <v>44927</v>
      </c>
      <c r="D6275" s="0" t="n">
        <v>1</v>
      </c>
      <c r="E6275" s="0" t="n">
        <v>2</v>
      </c>
      <c r="F6275" s="0" t="n">
        <v>0</v>
      </c>
      <c r="G6275" s="0" t="n">
        <v>0</v>
      </c>
      <c r="H6275" s="0" t="n">
        <v>0</v>
      </c>
      <c r="I6275" s="0" t="n">
        <v>10</v>
      </c>
      <c r="J6275" s="0" t="n">
        <v>0</v>
      </c>
      <c r="K6275" s="37" t="n">
        <f aca="false">E6275+Inputs!$B$5*F6275</f>
        <v>2</v>
      </c>
      <c r="L6275" s="37" t="n">
        <f aca="false">G6275+Inputs!$B$6*H6275</f>
        <v>0</v>
      </c>
      <c r="M6275" s="37" t="n">
        <f aca="false">I6275+Inputs!$B$7*J6275</f>
        <v>10</v>
      </c>
      <c r="N6275" s="37" t="n">
        <f aca="false">K6275+L6275+M6275</f>
        <v>12</v>
      </c>
    </row>
    <row r="6276" customFormat="false" ht="15" hidden="false" customHeight="false" outlineLevel="0" collapsed="false">
      <c r="A6276" s="0" t="s">
        <v>10</v>
      </c>
      <c r="B6276" s="0" t="s">
        <v>532</v>
      </c>
      <c r="C6276" s="15" t="n">
        <v>44958</v>
      </c>
      <c r="D6276" s="0" t="n">
        <v>1</v>
      </c>
      <c r="E6276" s="0" t="n">
        <v>0</v>
      </c>
      <c r="F6276" s="0" t="n">
        <v>0</v>
      </c>
      <c r="G6276" s="0" t="n">
        <v>0</v>
      </c>
      <c r="H6276" s="0" t="n">
        <v>0</v>
      </c>
      <c r="I6276" s="0" t="n">
        <v>14</v>
      </c>
      <c r="J6276" s="0" t="n">
        <v>0</v>
      </c>
      <c r="K6276" s="37" t="n">
        <f aca="false">E6276+Inputs!$B$5*F6276</f>
        <v>0</v>
      </c>
      <c r="L6276" s="37" t="n">
        <f aca="false">G6276+Inputs!$B$6*H6276</f>
        <v>0</v>
      </c>
      <c r="M6276" s="37" t="n">
        <f aca="false">I6276+Inputs!$B$7*J6276</f>
        <v>14</v>
      </c>
      <c r="N6276" s="37" t="n">
        <f aca="false">K6276+L6276+M6276</f>
        <v>14</v>
      </c>
    </row>
    <row r="6277" customFormat="false" ht="15" hidden="false" customHeight="false" outlineLevel="0" collapsed="false">
      <c r="A6277" s="0" t="s">
        <v>10</v>
      </c>
      <c r="B6277" s="0" t="s">
        <v>532</v>
      </c>
      <c r="C6277" s="15" t="n">
        <v>44986</v>
      </c>
      <c r="D6277" s="0" t="n">
        <v>1</v>
      </c>
      <c r="E6277" s="0" t="n">
        <v>1</v>
      </c>
      <c r="F6277" s="0" t="n">
        <v>0</v>
      </c>
      <c r="G6277" s="0" t="n">
        <v>0</v>
      </c>
      <c r="H6277" s="0" t="n">
        <v>0</v>
      </c>
      <c r="I6277" s="0" t="n">
        <v>17</v>
      </c>
      <c r="J6277" s="0" t="n">
        <v>0</v>
      </c>
      <c r="K6277" s="37" t="n">
        <f aca="false">E6277+Inputs!$B$5*F6277</f>
        <v>1</v>
      </c>
      <c r="L6277" s="37" t="n">
        <f aca="false">G6277+Inputs!$B$6*H6277</f>
        <v>0</v>
      </c>
      <c r="M6277" s="37" t="n">
        <f aca="false">I6277+Inputs!$B$7*J6277</f>
        <v>17</v>
      </c>
      <c r="N6277" s="37" t="n">
        <f aca="false">K6277+L6277+M6277</f>
        <v>18</v>
      </c>
    </row>
    <row r="6278" customFormat="false" ht="15" hidden="false" customHeight="false" outlineLevel="0" collapsed="false">
      <c r="A6278" s="0" t="s">
        <v>10</v>
      </c>
      <c r="B6278" s="0" t="s">
        <v>532</v>
      </c>
      <c r="C6278" s="15" t="n">
        <v>45017</v>
      </c>
      <c r="D6278" s="0" t="n">
        <v>1</v>
      </c>
      <c r="E6278" s="0" t="n">
        <v>0</v>
      </c>
      <c r="F6278" s="0" t="n">
        <v>0</v>
      </c>
      <c r="G6278" s="0" t="n">
        <v>0</v>
      </c>
      <c r="H6278" s="0" t="n">
        <v>0</v>
      </c>
      <c r="I6278" s="0" t="n">
        <v>13</v>
      </c>
      <c r="J6278" s="0" t="n">
        <v>0</v>
      </c>
      <c r="K6278" s="37" t="n">
        <f aca="false">E6278+Inputs!$B$5*F6278</f>
        <v>0</v>
      </c>
      <c r="L6278" s="37" t="n">
        <f aca="false">G6278+Inputs!$B$6*H6278</f>
        <v>0</v>
      </c>
      <c r="M6278" s="37" t="n">
        <f aca="false">I6278+Inputs!$B$7*J6278</f>
        <v>13</v>
      </c>
      <c r="N6278" s="37" t="n">
        <f aca="false">K6278+L6278+M6278</f>
        <v>13</v>
      </c>
    </row>
    <row r="6279" customFormat="false" ht="15" hidden="false" customHeight="false" outlineLevel="0" collapsed="false">
      <c r="A6279" s="0" t="s">
        <v>10</v>
      </c>
      <c r="B6279" s="0" t="s">
        <v>532</v>
      </c>
      <c r="C6279" s="15" t="n">
        <v>45047</v>
      </c>
      <c r="D6279" s="0" t="n">
        <v>1</v>
      </c>
      <c r="E6279" s="0" t="n">
        <v>0</v>
      </c>
      <c r="F6279" s="0" t="n">
        <v>0</v>
      </c>
      <c r="G6279" s="0" t="n">
        <v>0</v>
      </c>
      <c r="H6279" s="0" t="n">
        <v>0</v>
      </c>
      <c r="I6279" s="0" t="n">
        <v>16</v>
      </c>
      <c r="J6279" s="0" t="n">
        <v>0</v>
      </c>
      <c r="K6279" s="37" t="n">
        <f aca="false">E6279+Inputs!$B$5*F6279</f>
        <v>0</v>
      </c>
      <c r="L6279" s="37" t="n">
        <f aca="false">G6279+Inputs!$B$6*H6279</f>
        <v>0</v>
      </c>
      <c r="M6279" s="37" t="n">
        <f aca="false">I6279+Inputs!$B$7*J6279</f>
        <v>16</v>
      </c>
      <c r="N6279" s="37" t="n">
        <f aca="false">K6279+L6279+M6279</f>
        <v>16</v>
      </c>
    </row>
    <row r="6280" customFormat="false" ht="15" hidden="false" customHeight="false" outlineLevel="0" collapsed="false">
      <c r="A6280" s="0" t="s">
        <v>10</v>
      </c>
      <c r="B6280" s="0" t="s">
        <v>532</v>
      </c>
      <c r="C6280" s="15" t="n">
        <v>45078</v>
      </c>
      <c r="D6280" s="0" t="n">
        <v>1</v>
      </c>
      <c r="E6280" s="0" t="n">
        <v>2</v>
      </c>
      <c r="F6280" s="0" t="n">
        <v>0</v>
      </c>
      <c r="G6280" s="0" t="n">
        <v>0</v>
      </c>
      <c r="H6280" s="0" t="n">
        <v>0</v>
      </c>
      <c r="I6280" s="0" t="n">
        <v>23</v>
      </c>
      <c r="J6280" s="0" t="n">
        <v>0</v>
      </c>
      <c r="K6280" s="37" t="n">
        <f aca="false">E6280+Inputs!$B$5*F6280</f>
        <v>2</v>
      </c>
      <c r="L6280" s="37" t="n">
        <f aca="false">G6280+Inputs!$B$6*H6280</f>
        <v>0</v>
      </c>
      <c r="M6280" s="37" t="n">
        <f aca="false">I6280+Inputs!$B$7*J6280</f>
        <v>23</v>
      </c>
      <c r="N6280" s="37" t="n">
        <f aca="false">K6280+L6280+M6280</f>
        <v>25</v>
      </c>
    </row>
    <row r="6281" customFormat="false" ht="15" hidden="false" customHeight="false" outlineLevel="0" collapsed="false">
      <c r="A6281" s="0" t="s">
        <v>10</v>
      </c>
      <c r="B6281" s="0" t="s">
        <v>532</v>
      </c>
      <c r="C6281" s="15" t="n">
        <v>45108</v>
      </c>
      <c r="D6281" s="0" t="n">
        <v>1</v>
      </c>
      <c r="E6281" s="0" t="n">
        <v>0</v>
      </c>
      <c r="F6281" s="0" t="n">
        <v>0</v>
      </c>
      <c r="G6281" s="0" t="n">
        <v>0</v>
      </c>
      <c r="H6281" s="0" t="n">
        <v>0</v>
      </c>
      <c r="I6281" s="0" t="n">
        <v>17</v>
      </c>
      <c r="J6281" s="0" t="n">
        <v>0</v>
      </c>
      <c r="K6281" s="37" t="n">
        <f aca="false">E6281+Inputs!$B$5*F6281</f>
        <v>0</v>
      </c>
      <c r="L6281" s="37" t="n">
        <f aca="false">G6281+Inputs!$B$6*H6281</f>
        <v>0</v>
      </c>
      <c r="M6281" s="37" t="n">
        <f aca="false">I6281+Inputs!$B$7*J6281</f>
        <v>17</v>
      </c>
      <c r="N6281" s="37" t="n">
        <f aca="false">K6281+L6281+M6281</f>
        <v>17</v>
      </c>
    </row>
    <row r="6282" customFormat="false" ht="15" hidden="false" customHeight="false" outlineLevel="0" collapsed="false">
      <c r="A6282" s="0" t="s">
        <v>10</v>
      </c>
      <c r="B6282" s="0" t="s">
        <v>532</v>
      </c>
      <c r="C6282" s="15" t="n">
        <v>45139</v>
      </c>
      <c r="D6282" s="0" t="n">
        <v>1</v>
      </c>
      <c r="E6282" s="0" t="n">
        <v>2</v>
      </c>
      <c r="F6282" s="0" t="n">
        <v>0</v>
      </c>
      <c r="G6282" s="0" t="n">
        <v>0</v>
      </c>
      <c r="H6282" s="0" t="n">
        <v>0</v>
      </c>
      <c r="I6282" s="0" t="n">
        <v>13</v>
      </c>
      <c r="J6282" s="0" t="n">
        <v>0</v>
      </c>
      <c r="K6282" s="37" t="n">
        <f aca="false">E6282+Inputs!$B$5*F6282</f>
        <v>2</v>
      </c>
      <c r="L6282" s="37" t="n">
        <f aca="false">G6282+Inputs!$B$6*H6282</f>
        <v>0</v>
      </c>
      <c r="M6282" s="37" t="n">
        <f aca="false">I6282+Inputs!$B$7*J6282</f>
        <v>13</v>
      </c>
      <c r="N6282" s="37" t="n">
        <f aca="false">K6282+L6282+M6282</f>
        <v>15</v>
      </c>
    </row>
    <row r="6283" customFormat="false" ht="15" hidden="false" customHeight="false" outlineLevel="0" collapsed="false">
      <c r="A6283" s="0" t="s">
        <v>10</v>
      </c>
      <c r="B6283" s="0" t="s">
        <v>532</v>
      </c>
      <c r="C6283" s="15" t="n">
        <v>45170</v>
      </c>
      <c r="D6283" s="0" t="n">
        <v>1</v>
      </c>
      <c r="E6283" s="0" t="n">
        <v>1</v>
      </c>
      <c r="F6283" s="0" t="n">
        <v>0</v>
      </c>
      <c r="G6283" s="0" t="n">
        <v>0</v>
      </c>
      <c r="H6283" s="0" t="n">
        <v>0</v>
      </c>
      <c r="I6283" s="0" t="n">
        <v>12</v>
      </c>
      <c r="J6283" s="0" t="n">
        <v>0</v>
      </c>
      <c r="K6283" s="37" t="n">
        <f aca="false">E6283+Inputs!$B$5*F6283</f>
        <v>1</v>
      </c>
      <c r="L6283" s="37" t="n">
        <f aca="false">G6283+Inputs!$B$6*H6283</f>
        <v>0</v>
      </c>
      <c r="M6283" s="37" t="n">
        <f aca="false">I6283+Inputs!$B$7*J6283</f>
        <v>12</v>
      </c>
      <c r="N6283" s="37" t="n">
        <f aca="false">K6283+L6283+M6283</f>
        <v>13</v>
      </c>
    </row>
    <row r="6284" customFormat="false" ht="15" hidden="false" customHeight="false" outlineLevel="0" collapsed="false">
      <c r="A6284" s="0" t="s">
        <v>10</v>
      </c>
      <c r="B6284" s="0" t="s">
        <v>532</v>
      </c>
      <c r="C6284" s="15" t="n">
        <v>45200</v>
      </c>
      <c r="D6284" s="0" t="n">
        <v>1</v>
      </c>
      <c r="E6284" s="0" t="n">
        <v>2</v>
      </c>
      <c r="F6284" s="0" t="n">
        <v>0</v>
      </c>
      <c r="G6284" s="0" t="n">
        <v>0</v>
      </c>
      <c r="H6284" s="0" t="n">
        <v>0</v>
      </c>
      <c r="I6284" s="0" t="n">
        <v>21</v>
      </c>
      <c r="J6284" s="0" t="n">
        <v>0</v>
      </c>
      <c r="K6284" s="37" t="n">
        <f aca="false">E6284+Inputs!$B$5*F6284</f>
        <v>2</v>
      </c>
      <c r="L6284" s="37" t="n">
        <f aca="false">G6284+Inputs!$B$6*H6284</f>
        <v>0</v>
      </c>
      <c r="M6284" s="37" t="n">
        <f aca="false">I6284+Inputs!$B$7*J6284</f>
        <v>21</v>
      </c>
      <c r="N6284" s="37" t="n">
        <f aca="false">K6284+L6284+M6284</f>
        <v>23</v>
      </c>
    </row>
    <row r="6285" customFormat="false" ht="15" hidden="false" customHeight="false" outlineLevel="0" collapsed="false">
      <c r="A6285" s="0" t="s">
        <v>10</v>
      </c>
      <c r="B6285" s="0" t="s">
        <v>532</v>
      </c>
      <c r="C6285" s="15" t="n">
        <v>45231</v>
      </c>
      <c r="D6285" s="0" t="n">
        <v>1</v>
      </c>
      <c r="E6285" s="0" t="n">
        <v>2</v>
      </c>
      <c r="F6285" s="0" t="n">
        <v>0</v>
      </c>
      <c r="G6285" s="0" t="n">
        <v>0</v>
      </c>
      <c r="H6285" s="0" t="n">
        <v>0</v>
      </c>
      <c r="I6285" s="0" t="n">
        <v>13</v>
      </c>
      <c r="J6285" s="0" t="n">
        <v>0</v>
      </c>
      <c r="K6285" s="37" t="n">
        <f aca="false">E6285+Inputs!$B$5*F6285</f>
        <v>2</v>
      </c>
      <c r="L6285" s="37" t="n">
        <f aca="false">G6285+Inputs!$B$6*H6285</f>
        <v>0</v>
      </c>
      <c r="M6285" s="37" t="n">
        <f aca="false">I6285+Inputs!$B$7*J6285</f>
        <v>13</v>
      </c>
      <c r="N6285" s="37" t="n">
        <f aca="false">K6285+L6285+M6285</f>
        <v>15</v>
      </c>
    </row>
    <row r="6286" customFormat="false" ht="15" hidden="false" customHeight="false" outlineLevel="0" collapsed="false">
      <c r="A6286" s="0" t="s">
        <v>10</v>
      </c>
      <c r="B6286" s="0" t="s">
        <v>532</v>
      </c>
      <c r="C6286" s="15" t="n">
        <v>45261</v>
      </c>
      <c r="D6286" s="0" t="n">
        <v>1</v>
      </c>
      <c r="E6286" s="0" t="n">
        <v>1</v>
      </c>
      <c r="F6286" s="0" t="n">
        <v>0</v>
      </c>
      <c r="G6286" s="0" t="n">
        <v>0</v>
      </c>
      <c r="H6286" s="0" t="n">
        <v>0</v>
      </c>
      <c r="I6286" s="0" t="n">
        <v>6</v>
      </c>
      <c r="J6286" s="0" t="n">
        <v>0</v>
      </c>
      <c r="K6286" s="37" t="n">
        <f aca="false">E6286+Inputs!$B$5*F6286</f>
        <v>1</v>
      </c>
      <c r="L6286" s="37" t="n">
        <f aca="false">G6286+Inputs!$B$6*H6286</f>
        <v>0</v>
      </c>
      <c r="M6286" s="37" t="n">
        <f aca="false">I6286+Inputs!$B$7*J6286</f>
        <v>6</v>
      </c>
      <c r="N6286" s="37" t="n">
        <f aca="false">K6286+L6286+M6286</f>
        <v>7</v>
      </c>
    </row>
    <row r="6287" customFormat="false" ht="15" hidden="false" customHeight="false" outlineLevel="0" collapsed="false">
      <c r="A6287" s="0" t="s">
        <v>10</v>
      </c>
      <c r="B6287" s="0" t="s">
        <v>532</v>
      </c>
      <c r="C6287" s="15" t="n">
        <v>45292</v>
      </c>
      <c r="D6287" s="0" t="n">
        <v>1</v>
      </c>
      <c r="E6287" s="0" t="n">
        <v>0</v>
      </c>
      <c r="F6287" s="0" t="n">
        <v>0</v>
      </c>
      <c r="G6287" s="0" t="n">
        <v>0</v>
      </c>
      <c r="H6287" s="0" t="n">
        <v>0</v>
      </c>
      <c r="I6287" s="0" t="n">
        <v>13</v>
      </c>
      <c r="J6287" s="0" t="n">
        <v>0</v>
      </c>
      <c r="K6287" s="37" t="n">
        <f aca="false">E6287+Inputs!$B$5*F6287</f>
        <v>0</v>
      </c>
      <c r="L6287" s="37" t="n">
        <f aca="false">G6287+Inputs!$B$6*H6287</f>
        <v>0</v>
      </c>
      <c r="M6287" s="37" t="n">
        <f aca="false">I6287+Inputs!$B$7*J6287</f>
        <v>13</v>
      </c>
      <c r="N6287" s="37" t="n">
        <f aca="false">K6287+L6287+M6287</f>
        <v>13</v>
      </c>
    </row>
    <row r="6288" customFormat="false" ht="15" hidden="false" customHeight="false" outlineLevel="0" collapsed="false">
      <c r="A6288" s="0" t="s">
        <v>10</v>
      </c>
      <c r="B6288" s="0" t="s">
        <v>532</v>
      </c>
      <c r="C6288" s="15" t="n">
        <v>45323</v>
      </c>
      <c r="D6288" s="0" t="n">
        <v>1</v>
      </c>
      <c r="E6288" s="0" t="n">
        <v>1</v>
      </c>
      <c r="F6288" s="0" t="n">
        <v>0</v>
      </c>
      <c r="G6288" s="0" t="n">
        <v>0</v>
      </c>
      <c r="H6288" s="0" t="n">
        <v>0</v>
      </c>
      <c r="I6288" s="0" t="n">
        <v>20</v>
      </c>
      <c r="J6288" s="0" t="n">
        <v>0</v>
      </c>
      <c r="K6288" s="37" t="n">
        <f aca="false">E6288+Inputs!$B$5*F6288</f>
        <v>1</v>
      </c>
      <c r="L6288" s="37" t="n">
        <f aca="false">G6288+Inputs!$B$6*H6288</f>
        <v>0</v>
      </c>
      <c r="M6288" s="37" t="n">
        <f aca="false">I6288+Inputs!$B$7*J6288</f>
        <v>20</v>
      </c>
      <c r="N6288" s="37" t="n">
        <f aca="false">K6288+L6288+M6288</f>
        <v>21</v>
      </c>
    </row>
    <row r="6289" customFormat="false" ht="15" hidden="false" customHeight="false" outlineLevel="0" collapsed="false">
      <c r="A6289" s="0" t="s">
        <v>10</v>
      </c>
      <c r="B6289" s="0" t="s">
        <v>532</v>
      </c>
      <c r="C6289" s="15" t="n">
        <v>45352</v>
      </c>
      <c r="D6289" s="0" t="n">
        <v>1</v>
      </c>
      <c r="E6289" s="0" t="n">
        <v>4</v>
      </c>
      <c r="F6289" s="0" t="n">
        <v>0</v>
      </c>
      <c r="G6289" s="0" t="n">
        <v>0</v>
      </c>
      <c r="H6289" s="0" t="n">
        <v>0</v>
      </c>
      <c r="I6289" s="0" t="n">
        <v>14</v>
      </c>
      <c r="J6289" s="0" t="n">
        <v>0</v>
      </c>
      <c r="K6289" s="37" t="n">
        <f aca="false">E6289+Inputs!$B$5*F6289</f>
        <v>4</v>
      </c>
      <c r="L6289" s="37" t="n">
        <f aca="false">G6289+Inputs!$B$6*H6289</f>
        <v>0</v>
      </c>
      <c r="M6289" s="37" t="n">
        <f aca="false">I6289+Inputs!$B$7*J6289</f>
        <v>14</v>
      </c>
      <c r="N6289" s="37" t="n">
        <f aca="false">K6289+L6289+M6289</f>
        <v>18</v>
      </c>
    </row>
    <row r="6290" customFormat="false" ht="15" hidden="false" customHeight="false" outlineLevel="0" collapsed="false">
      <c r="A6290" s="0" t="s">
        <v>10</v>
      </c>
      <c r="B6290" s="0" t="s">
        <v>532</v>
      </c>
      <c r="C6290" s="15" t="n">
        <v>45383</v>
      </c>
      <c r="D6290" s="0" t="n">
        <v>1</v>
      </c>
      <c r="E6290" s="0" t="n">
        <v>0</v>
      </c>
      <c r="F6290" s="0" t="n">
        <v>0</v>
      </c>
      <c r="G6290" s="0" t="n">
        <v>0</v>
      </c>
      <c r="H6290" s="0" t="n">
        <v>0</v>
      </c>
      <c r="I6290" s="0" t="n">
        <v>14</v>
      </c>
      <c r="J6290" s="0" t="n">
        <v>0</v>
      </c>
      <c r="K6290" s="37" t="n">
        <f aca="false">E6290+Inputs!$B$5*F6290</f>
        <v>0</v>
      </c>
      <c r="L6290" s="37" t="n">
        <f aca="false">G6290+Inputs!$B$6*H6290</f>
        <v>0</v>
      </c>
      <c r="M6290" s="37" t="n">
        <f aca="false">I6290+Inputs!$B$7*J6290</f>
        <v>14</v>
      </c>
      <c r="N6290" s="37" t="n">
        <f aca="false">K6290+L6290+M6290</f>
        <v>14</v>
      </c>
    </row>
    <row r="6291" customFormat="false" ht="15" hidden="false" customHeight="false" outlineLevel="0" collapsed="false">
      <c r="A6291" s="0" t="s">
        <v>10</v>
      </c>
      <c r="B6291" s="0" t="s">
        <v>532</v>
      </c>
      <c r="C6291" s="15" t="n">
        <v>45413</v>
      </c>
      <c r="D6291" s="0" t="n">
        <v>1</v>
      </c>
      <c r="E6291" s="0" t="n">
        <v>2</v>
      </c>
      <c r="F6291" s="0" t="n">
        <v>0</v>
      </c>
      <c r="G6291" s="0" t="n">
        <v>0</v>
      </c>
      <c r="H6291" s="0" t="n">
        <v>0</v>
      </c>
      <c r="I6291" s="0" t="n">
        <v>15</v>
      </c>
      <c r="J6291" s="0" t="n">
        <v>0</v>
      </c>
      <c r="K6291" s="37" t="n">
        <f aca="false">E6291+Inputs!$B$5*F6291</f>
        <v>2</v>
      </c>
      <c r="L6291" s="37" t="n">
        <f aca="false">G6291+Inputs!$B$6*H6291</f>
        <v>0</v>
      </c>
      <c r="M6291" s="37" t="n">
        <f aca="false">I6291+Inputs!$B$7*J6291</f>
        <v>15</v>
      </c>
      <c r="N6291" s="37" t="n">
        <f aca="false">K6291+L6291+M6291</f>
        <v>17</v>
      </c>
    </row>
    <row r="6292" customFormat="false" ht="15" hidden="false" customHeight="false" outlineLevel="0" collapsed="false">
      <c r="A6292" s="0" t="s">
        <v>10</v>
      </c>
      <c r="B6292" s="0" t="s">
        <v>532</v>
      </c>
      <c r="C6292" s="15" t="n">
        <v>45444</v>
      </c>
      <c r="D6292" s="0" t="n">
        <v>1</v>
      </c>
      <c r="E6292" s="0" t="n">
        <v>1</v>
      </c>
      <c r="F6292" s="0" t="n">
        <v>0</v>
      </c>
      <c r="G6292" s="0" t="n">
        <v>0</v>
      </c>
      <c r="H6292" s="0" t="n">
        <v>0</v>
      </c>
      <c r="I6292" s="0" t="n">
        <v>18</v>
      </c>
      <c r="J6292" s="0" t="n">
        <v>0</v>
      </c>
      <c r="K6292" s="37" t="n">
        <f aca="false">E6292+Inputs!$B$5*F6292</f>
        <v>1</v>
      </c>
      <c r="L6292" s="37" t="n">
        <f aca="false">G6292+Inputs!$B$6*H6292</f>
        <v>0</v>
      </c>
      <c r="M6292" s="37" t="n">
        <f aca="false">I6292+Inputs!$B$7*J6292</f>
        <v>18</v>
      </c>
      <c r="N6292" s="37" t="n">
        <f aca="false">K6292+L6292+M6292</f>
        <v>19</v>
      </c>
    </row>
    <row r="6293" customFormat="false" ht="15" hidden="false" customHeight="false" outlineLevel="0" collapsed="false">
      <c r="A6293" s="0" t="s">
        <v>10</v>
      </c>
      <c r="B6293" s="0" t="s">
        <v>532</v>
      </c>
      <c r="C6293" s="15" t="n">
        <v>45474</v>
      </c>
      <c r="D6293" s="0" t="n">
        <v>1</v>
      </c>
      <c r="E6293" s="0" t="n">
        <v>0</v>
      </c>
      <c r="F6293" s="0" t="n">
        <v>0</v>
      </c>
      <c r="G6293" s="0" t="n">
        <v>0</v>
      </c>
      <c r="H6293" s="0" t="n">
        <v>0</v>
      </c>
      <c r="I6293" s="0" t="n">
        <v>18</v>
      </c>
      <c r="J6293" s="0" t="n">
        <v>0</v>
      </c>
      <c r="K6293" s="37" t="n">
        <f aca="false">E6293+Inputs!$B$5*F6293</f>
        <v>0</v>
      </c>
      <c r="L6293" s="37" t="n">
        <f aca="false">G6293+Inputs!$B$6*H6293</f>
        <v>0</v>
      </c>
      <c r="M6293" s="37" t="n">
        <f aca="false">I6293+Inputs!$B$7*J6293</f>
        <v>18</v>
      </c>
      <c r="N6293" s="37" t="n">
        <f aca="false">K6293+L6293+M6293</f>
        <v>18</v>
      </c>
    </row>
    <row r="6294" customFormat="false" ht="15" hidden="false" customHeight="false" outlineLevel="0" collapsed="false">
      <c r="A6294" s="0" t="s">
        <v>10</v>
      </c>
      <c r="B6294" s="0" t="s">
        <v>532</v>
      </c>
      <c r="C6294" s="15" t="n">
        <v>45505</v>
      </c>
      <c r="D6294" s="0" t="n">
        <v>1</v>
      </c>
      <c r="E6294" s="0" t="n">
        <v>0</v>
      </c>
      <c r="F6294" s="0" t="n">
        <v>0</v>
      </c>
      <c r="G6294" s="0" t="n">
        <v>0</v>
      </c>
      <c r="H6294" s="0" t="n">
        <v>0</v>
      </c>
      <c r="I6294" s="0" t="n">
        <v>15</v>
      </c>
      <c r="J6294" s="0" t="n">
        <v>0</v>
      </c>
      <c r="K6294" s="37" t="n">
        <f aca="false">E6294+Inputs!$B$5*F6294</f>
        <v>0</v>
      </c>
      <c r="L6294" s="37" t="n">
        <f aca="false">G6294+Inputs!$B$6*H6294</f>
        <v>0</v>
      </c>
      <c r="M6294" s="37" t="n">
        <f aca="false">I6294+Inputs!$B$7*J6294</f>
        <v>15</v>
      </c>
      <c r="N6294" s="37" t="n">
        <f aca="false">K6294+L6294+M6294</f>
        <v>15</v>
      </c>
    </row>
    <row r="6295" customFormat="false" ht="15" hidden="false" customHeight="false" outlineLevel="0" collapsed="false">
      <c r="A6295" s="0" t="s">
        <v>10</v>
      </c>
      <c r="B6295" s="0" t="s">
        <v>532</v>
      </c>
      <c r="C6295" s="15" t="n">
        <v>45536</v>
      </c>
      <c r="D6295" s="0" t="n">
        <v>1</v>
      </c>
      <c r="E6295" s="0" t="n">
        <v>2</v>
      </c>
      <c r="F6295" s="0" t="n">
        <v>0</v>
      </c>
      <c r="G6295" s="0" t="n">
        <v>0</v>
      </c>
      <c r="H6295" s="0" t="n">
        <v>0</v>
      </c>
      <c r="I6295" s="0" t="n">
        <v>13</v>
      </c>
      <c r="J6295" s="0" t="n">
        <v>0</v>
      </c>
      <c r="K6295" s="37" t="n">
        <f aca="false">E6295+Inputs!$B$5*F6295</f>
        <v>2</v>
      </c>
      <c r="L6295" s="37" t="n">
        <f aca="false">G6295+Inputs!$B$6*H6295</f>
        <v>0</v>
      </c>
      <c r="M6295" s="37" t="n">
        <f aca="false">I6295+Inputs!$B$7*J6295</f>
        <v>13</v>
      </c>
      <c r="N6295" s="37" t="n">
        <f aca="false">K6295+L6295+M6295</f>
        <v>15</v>
      </c>
    </row>
    <row r="6296" customFormat="false" ht="15" hidden="false" customHeight="false" outlineLevel="0" collapsed="false">
      <c r="A6296" s="0" t="s">
        <v>10</v>
      </c>
      <c r="B6296" s="0" t="s">
        <v>532</v>
      </c>
      <c r="C6296" s="15" t="n">
        <v>45566</v>
      </c>
      <c r="D6296" s="0" t="n">
        <v>1</v>
      </c>
      <c r="E6296" s="0" t="n">
        <v>1</v>
      </c>
      <c r="F6296" s="0" t="n">
        <v>0</v>
      </c>
      <c r="G6296" s="0" t="n">
        <v>0</v>
      </c>
      <c r="H6296" s="0" t="n">
        <v>0</v>
      </c>
      <c r="I6296" s="0" t="n">
        <v>14</v>
      </c>
      <c r="J6296" s="0" t="n">
        <v>0</v>
      </c>
      <c r="K6296" s="37" t="n">
        <f aca="false">E6296+Inputs!$B$5*F6296</f>
        <v>1</v>
      </c>
      <c r="L6296" s="37" t="n">
        <f aca="false">G6296+Inputs!$B$6*H6296</f>
        <v>0</v>
      </c>
      <c r="M6296" s="37" t="n">
        <f aca="false">I6296+Inputs!$B$7*J6296</f>
        <v>14</v>
      </c>
      <c r="N6296" s="37" t="n">
        <f aca="false">K6296+L6296+M6296</f>
        <v>15</v>
      </c>
    </row>
    <row r="6297" customFormat="false" ht="15" hidden="false" customHeight="false" outlineLevel="0" collapsed="false">
      <c r="A6297" s="0" t="s">
        <v>10</v>
      </c>
      <c r="B6297" s="0" t="s">
        <v>532</v>
      </c>
      <c r="C6297" s="15" t="n">
        <v>45597</v>
      </c>
      <c r="D6297" s="0" t="n">
        <v>1</v>
      </c>
      <c r="E6297" s="0" t="n">
        <v>2</v>
      </c>
      <c r="F6297" s="0" t="n">
        <v>0</v>
      </c>
      <c r="G6297" s="0" t="n">
        <v>0</v>
      </c>
      <c r="H6297" s="0" t="n">
        <v>0</v>
      </c>
      <c r="I6297" s="0" t="n">
        <v>18</v>
      </c>
      <c r="J6297" s="0" t="n">
        <v>0</v>
      </c>
      <c r="K6297" s="37" t="n">
        <f aca="false">E6297+Inputs!$B$5*F6297</f>
        <v>2</v>
      </c>
      <c r="L6297" s="37" t="n">
        <f aca="false">G6297+Inputs!$B$6*H6297</f>
        <v>0</v>
      </c>
      <c r="M6297" s="37" t="n">
        <f aca="false">I6297+Inputs!$B$7*J6297</f>
        <v>18</v>
      </c>
      <c r="N6297" s="37" t="n">
        <f aca="false">K6297+L6297+M6297</f>
        <v>20</v>
      </c>
    </row>
    <row r="6298" customFormat="false" ht="15" hidden="false" customHeight="false" outlineLevel="0" collapsed="false">
      <c r="A6298" s="0" t="s">
        <v>10</v>
      </c>
      <c r="B6298" s="0" t="s">
        <v>532</v>
      </c>
      <c r="C6298" s="15" t="n">
        <v>45627</v>
      </c>
      <c r="D6298" s="0" t="n">
        <v>1</v>
      </c>
      <c r="E6298" s="0" t="n">
        <v>0</v>
      </c>
      <c r="F6298" s="0" t="n">
        <v>0</v>
      </c>
      <c r="G6298" s="0" t="n">
        <v>0</v>
      </c>
      <c r="H6298" s="0" t="n">
        <v>0</v>
      </c>
      <c r="I6298" s="0" t="n">
        <v>25</v>
      </c>
      <c r="J6298" s="0" t="n">
        <v>0</v>
      </c>
      <c r="K6298" s="37" t="n">
        <f aca="false">E6298+Inputs!$B$5*F6298</f>
        <v>0</v>
      </c>
      <c r="L6298" s="37" t="n">
        <f aca="false">G6298+Inputs!$B$6*H6298</f>
        <v>0</v>
      </c>
      <c r="M6298" s="37" t="n">
        <f aca="false">I6298+Inputs!$B$7*J6298</f>
        <v>25</v>
      </c>
      <c r="N6298" s="37" t="n">
        <f aca="false">K6298+L6298+M6298</f>
        <v>25</v>
      </c>
    </row>
    <row r="6299" customFormat="false" ht="15" hidden="false" customHeight="false" outlineLevel="0" collapsed="false">
      <c r="A6299" s="0" t="s">
        <v>10</v>
      </c>
      <c r="B6299" s="0" t="s">
        <v>532</v>
      </c>
      <c r="C6299" s="15" t="n">
        <v>45658</v>
      </c>
      <c r="D6299" s="0" t="n">
        <v>1</v>
      </c>
      <c r="E6299" s="0" t="n">
        <v>1</v>
      </c>
      <c r="F6299" s="0" t="n">
        <v>0</v>
      </c>
      <c r="G6299" s="0" t="n">
        <v>0</v>
      </c>
      <c r="H6299" s="0" t="n">
        <v>0</v>
      </c>
      <c r="I6299" s="0" t="n">
        <v>20</v>
      </c>
      <c r="J6299" s="0" t="n">
        <v>0</v>
      </c>
      <c r="K6299" s="37" t="n">
        <f aca="false">E6299+Inputs!$B$5*F6299</f>
        <v>1</v>
      </c>
      <c r="L6299" s="37" t="n">
        <f aca="false">G6299+Inputs!$B$6*H6299</f>
        <v>0</v>
      </c>
      <c r="M6299" s="37" t="n">
        <f aca="false">I6299+Inputs!$B$7*J6299</f>
        <v>20</v>
      </c>
      <c r="N6299" s="37" t="n">
        <f aca="false">K6299+L6299+M6299</f>
        <v>21</v>
      </c>
    </row>
    <row r="6300" customFormat="false" ht="15" hidden="false" customHeight="false" outlineLevel="0" collapsed="false">
      <c r="A6300" s="0" t="s">
        <v>10</v>
      </c>
      <c r="B6300" s="0" t="s">
        <v>532</v>
      </c>
      <c r="C6300" s="15" t="n">
        <v>45689</v>
      </c>
      <c r="D6300" s="0" t="n">
        <v>1</v>
      </c>
      <c r="E6300" s="0" t="n">
        <v>1</v>
      </c>
      <c r="F6300" s="0" t="n">
        <v>0</v>
      </c>
      <c r="G6300" s="0" t="n">
        <v>0</v>
      </c>
      <c r="H6300" s="0" t="n">
        <v>0</v>
      </c>
      <c r="I6300" s="0" t="n">
        <v>12</v>
      </c>
      <c r="J6300" s="0" t="n">
        <v>0</v>
      </c>
      <c r="K6300" s="37" t="n">
        <f aca="false">E6300+Inputs!$B$5*F6300</f>
        <v>1</v>
      </c>
      <c r="L6300" s="37" t="n">
        <f aca="false">G6300+Inputs!$B$6*H6300</f>
        <v>0</v>
      </c>
      <c r="M6300" s="37" t="n">
        <f aca="false">I6300+Inputs!$B$7*J6300</f>
        <v>12</v>
      </c>
      <c r="N6300" s="37" t="n">
        <f aca="false">K6300+L6300+M6300</f>
        <v>13</v>
      </c>
    </row>
    <row r="6301" customFormat="false" ht="15" hidden="false" customHeight="false" outlineLevel="0" collapsed="false">
      <c r="A6301" s="0" t="s">
        <v>10</v>
      </c>
      <c r="B6301" s="0" t="s">
        <v>532</v>
      </c>
      <c r="C6301" s="15" t="n">
        <v>45717</v>
      </c>
      <c r="D6301" s="0" t="n">
        <v>1</v>
      </c>
      <c r="E6301" s="0" t="n">
        <v>1</v>
      </c>
      <c r="F6301" s="0" t="n">
        <v>0</v>
      </c>
      <c r="G6301" s="0" t="n">
        <v>0</v>
      </c>
      <c r="H6301" s="0" t="n">
        <v>0</v>
      </c>
      <c r="I6301" s="0" t="n">
        <v>17</v>
      </c>
      <c r="J6301" s="0" t="n">
        <v>0</v>
      </c>
      <c r="K6301" s="37" t="n">
        <f aca="false">E6301+Inputs!$B$5*F6301</f>
        <v>1</v>
      </c>
      <c r="L6301" s="37" t="n">
        <f aca="false">G6301+Inputs!$B$6*H6301</f>
        <v>0</v>
      </c>
      <c r="M6301" s="37" t="n">
        <f aca="false">I6301+Inputs!$B$7*J6301</f>
        <v>17</v>
      </c>
      <c r="N6301" s="37" t="n">
        <f aca="false">K6301+L6301+M6301</f>
        <v>18</v>
      </c>
    </row>
    <row r="6302" customFormat="false" ht="15" hidden="false" customHeight="false" outlineLevel="0" collapsed="false">
      <c r="A6302" s="0" t="s">
        <v>10</v>
      </c>
      <c r="B6302" s="0" t="s">
        <v>532</v>
      </c>
      <c r="C6302" s="15" t="n">
        <v>45748</v>
      </c>
      <c r="D6302" s="0" t="n">
        <v>1</v>
      </c>
      <c r="E6302" s="0" t="n">
        <v>0</v>
      </c>
      <c r="F6302" s="0" t="n">
        <v>0</v>
      </c>
      <c r="G6302" s="0" t="n">
        <v>0</v>
      </c>
      <c r="H6302" s="0" t="n">
        <v>0</v>
      </c>
      <c r="I6302" s="0" t="n">
        <v>14</v>
      </c>
      <c r="J6302" s="0" t="n">
        <v>0</v>
      </c>
      <c r="K6302" s="37" t="n">
        <f aca="false">E6302+Inputs!$B$5*F6302</f>
        <v>0</v>
      </c>
      <c r="L6302" s="37" t="n">
        <f aca="false">G6302+Inputs!$B$6*H6302</f>
        <v>0</v>
      </c>
      <c r="M6302" s="37" t="n">
        <f aca="false">I6302+Inputs!$B$7*J6302</f>
        <v>14</v>
      </c>
      <c r="N6302" s="37" t="n">
        <f aca="false">K6302+L6302+M6302</f>
        <v>14</v>
      </c>
    </row>
    <row r="6303" customFormat="false" ht="15" hidden="false" customHeight="false" outlineLevel="0" collapsed="false">
      <c r="A6303" s="0" t="s">
        <v>10</v>
      </c>
      <c r="B6303" s="0" t="s">
        <v>532</v>
      </c>
      <c r="C6303" s="15" t="n">
        <v>45778</v>
      </c>
      <c r="D6303" s="0" t="n">
        <v>1</v>
      </c>
      <c r="E6303" s="0" t="n">
        <v>0</v>
      </c>
      <c r="F6303" s="0" t="n">
        <v>0</v>
      </c>
      <c r="G6303" s="0" t="n">
        <v>0</v>
      </c>
      <c r="H6303" s="0" t="n">
        <v>0</v>
      </c>
      <c r="I6303" s="0" t="n">
        <v>13</v>
      </c>
      <c r="J6303" s="0" t="n">
        <v>0</v>
      </c>
      <c r="K6303" s="37" t="n">
        <f aca="false">E6303+Inputs!$B$5*F6303</f>
        <v>0</v>
      </c>
      <c r="L6303" s="37" t="n">
        <f aca="false">G6303+Inputs!$B$6*H6303</f>
        <v>0</v>
      </c>
      <c r="M6303" s="37" t="n">
        <f aca="false">I6303+Inputs!$B$7*J6303</f>
        <v>13</v>
      </c>
      <c r="N6303" s="37" t="n">
        <f aca="false">K6303+L6303+M6303</f>
        <v>13</v>
      </c>
    </row>
    <row r="6304" customFormat="false" ht="15" hidden="false" customHeight="false" outlineLevel="0" collapsed="false">
      <c r="A6304" s="0" t="s">
        <v>10</v>
      </c>
      <c r="B6304" s="0" t="s">
        <v>532</v>
      </c>
      <c r="C6304" s="15" t="n">
        <v>45809</v>
      </c>
      <c r="D6304" s="0" t="n">
        <v>1</v>
      </c>
      <c r="E6304" s="0" t="n">
        <v>1</v>
      </c>
      <c r="F6304" s="0" t="n">
        <v>0</v>
      </c>
      <c r="G6304" s="0" t="n">
        <v>0</v>
      </c>
      <c r="H6304" s="0" t="n">
        <v>0</v>
      </c>
      <c r="I6304" s="0" t="n">
        <v>15</v>
      </c>
      <c r="J6304" s="0" t="n">
        <v>0</v>
      </c>
      <c r="K6304" s="37" t="n">
        <f aca="false">E6304+Inputs!$B$5*F6304</f>
        <v>1</v>
      </c>
      <c r="L6304" s="37" t="n">
        <f aca="false">G6304+Inputs!$B$6*H6304</f>
        <v>0</v>
      </c>
      <c r="M6304" s="37" t="n">
        <f aca="false">I6304+Inputs!$B$7*J6304</f>
        <v>15</v>
      </c>
      <c r="N6304" s="37" t="n">
        <f aca="false">K6304+L6304+M6304</f>
        <v>16</v>
      </c>
    </row>
    <row r="6305" customFormat="false" ht="15" hidden="false" customHeight="false" outlineLevel="0" collapsed="false">
      <c r="A6305" s="0" t="s">
        <v>10</v>
      </c>
      <c r="B6305" s="0" t="s">
        <v>532</v>
      </c>
      <c r="C6305" s="15" t="n">
        <v>45839</v>
      </c>
      <c r="D6305" s="0" t="n">
        <v>1</v>
      </c>
      <c r="E6305" s="0" t="n">
        <v>1</v>
      </c>
      <c r="F6305" s="0" t="n">
        <v>0</v>
      </c>
      <c r="G6305" s="0" t="n">
        <v>0</v>
      </c>
      <c r="H6305" s="0" t="n">
        <v>0</v>
      </c>
      <c r="I6305" s="0" t="n">
        <v>18</v>
      </c>
      <c r="J6305" s="0" t="n">
        <v>0</v>
      </c>
      <c r="K6305" s="37" t="n">
        <f aca="false">E6305+Inputs!$B$5*F6305</f>
        <v>1</v>
      </c>
      <c r="L6305" s="37" t="n">
        <f aca="false">G6305+Inputs!$B$6*H6305</f>
        <v>0</v>
      </c>
      <c r="M6305" s="37" t="n">
        <f aca="false">I6305+Inputs!$B$7*J6305</f>
        <v>18</v>
      </c>
      <c r="N6305" s="37" t="n">
        <f aca="false">K6305+L6305+M6305</f>
        <v>19</v>
      </c>
    </row>
    <row r="6306" customFormat="false" ht="15" hidden="false" customHeight="false" outlineLevel="0" collapsed="false">
      <c r="A6306" s="0" t="s">
        <v>10</v>
      </c>
      <c r="B6306" s="0" t="s">
        <v>532</v>
      </c>
      <c r="C6306" s="15" t="n">
        <v>45870</v>
      </c>
      <c r="D6306" s="0" t="n">
        <v>1</v>
      </c>
      <c r="E6306" s="0" t="n">
        <v>1</v>
      </c>
      <c r="F6306" s="0" t="n">
        <v>0</v>
      </c>
      <c r="G6306" s="0" t="n">
        <v>0</v>
      </c>
      <c r="H6306" s="0" t="n">
        <v>0</v>
      </c>
      <c r="I6306" s="0" t="n">
        <v>11</v>
      </c>
      <c r="J6306" s="0" t="n">
        <v>0</v>
      </c>
      <c r="K6306" s="37" t="n">
        <f aca="false">E6306+Inputs!$B$5*F6306</f>
        <v>1</v>
      </c>
      <c r="L6306" s="37" t="n">
        <f aca="false">G6306+Inputs!$B$6*H6306</f>
        <v>0</v>
      </c>
      <c r="M6306" s="37" t="n">
        <f aca="false">I6306+Inputs!$B$7*J6306</f>
        <v>11</v>
      </c>
      <c r="N6306" s="37" t="n">
        <f aca="false">K6306+L6306+M6306</f>
        <v>12</v>
      </c>
    </row>
    <row r="6307" customFormat="false" ht="15" hidden="false" customHeight="false" outlineLevel="0" collapsed="false">
      <c r="A6307" s="0" t="s">
        <v>10</v>
      </c>
      <c r="B6307" s="0" t="s">
        <v>532</v>
      </c>
      <c r="C6307" s="15" t="n">
        <v>45901</v>
      </c>
      <c r="D6307" s="0" t="n">
        <v>1</v>
      </c>
      <c r="E6307" s="0" t="n">
        <v>1</v>
      </c>
      <c r="F6307" s="0" t="n">
        <v>0</v>
      </c>
      <c r="G6307" s="0" t="n">
        <v>0</v>
      </c>
      <c r="H6307" s="0" t="n">
        <v>0</v>
      </c>
      <c r="I6307" s="0" t="n">
        <v>19</v>
      </c>
      <c r="J6307" s="0" t="n">
        <v>0</v>
      </c>
      <c r="K6307" s="37" t="n">
        <f aca="false">E6307+Inputs!$B$5*F6307</f>
        <v>1</v>
      </c>
      <c r="L6307" s="37" t="n">
        <f aca="false">G6307+Inputs!$B$6*H6307</f>
        <v>0</v>
      </c>
      <c r="M6307" s="37" t="n">
        <f aca="false">I6307+Inputs!$B$7*J6307</f>
        <v>19</v>
      </c>
      <c r="N6307" s="37" t="n">
        <f aca="false">K6307+L6307+M6307</f>
        <v>20</v>
      </c>
    </row>
    <row r="6308" customFormat="false" ht="15" hidden="false" customHeight="false" outlineLevel="0" collapsed="false">
      <c r="A6308" s="0" t="s">
        <v>10</v>
      </c>
      <c r="B6308" s="0" t="s">
        <v>532</v>
      </c>
      <c r="C6308" s="15" t="n">
        <v>45931</v>
      </c>
      <c r="D6308" s="0" t="n">
        <v>1</v>
      </c>
      <c r="E6308" s="0" t="n">
        <v>0</v>
      </c>
      <c r="F6308" s="0" t="n">
        <v>0</v>
      </c>
      <c r="G6308" s="0" t="n">
        <v>0</v>
      </c>
      <c r="H6308" s="0" t="n">
        <v>0</v>
      </c>
      <c r="I6308" s="0" t="n">
        <v>23</v>
      </c>
      <c r="J6308" s="0" t="n">
        <v>0</v>
      </c>
      <c r="K6308" s="37" t="n">
        <f aca="false">E6308+Inputs!$B$5*F6308</f>
        <v>0</v>
      </c>
      <c r="L6308" s="37" t="n">
        <f aca="false">G6308+Inputs!$B$6*H6308</f>
        <v>0</v>
      </c>
      <c r="M6308" s="37" t="n">
        <f aca="false">I6308+Inputs!$B$7*J6308</f>
        <v>23</v>
      </c>
      <c r="N6308" s="37" t="n">
        <f aca="false">K6308+L6308+M6308</f>
        <v>23</v>
      </c>
    </row>
    <row r="6309" customFormat="false" ht="15" hidden="false" customHeight="false" outlineLevel="0" collapsed="false">
      <c r="A6309" s="0" t="s">
        <v>10</v>
      </c>
      <c r="B6309" s="0" t="s">
        <v>532</v>
      </c>
      <c r="C6309" s="15" t="n">
        <v>45962</v>
      </c>
      <c r="D6309" s="0" t="n">
        <v>1</v>
      </c>
      <c r="E6309" s="0" t="n">
        <v>1</v>
      </c>
      <c r="F6309" s="0" t="n">
        <v>0</v>
      </c>
      <c r="G6309" s="0" t="n">
        <v>0</v>
      </c>
      <c r="H6309" s="0" t="n">
        <v>0</v>
      </c>
      <c r="I6309" s="0" t="n">
        <v>26</v>
      </c>
      <c r="J6309" s="0" t="n">
        <v>0</v>
      </c>
      <c r="K6309" s="37" t="n">
        <f aca="false">E6309+Inputs!$B$5*F6309</f>
        <v>1</v>
      </c>
      <c r="L6309" s="37" t="n">
        <f aca="false">G6309+Inputs!$B$6*H6309</f>
        <v>0</v>
      </c>
      <c r="M6309" s="37" t="n">
        <f aca="false">I6309+Inputs!$B$7*J6309</f>
        <v>26</v>
      </c>
      <c r="N6309" s="37" t="n">
        <f aca="false">K6309+L6309+M6309</f>
        <v>27</v>
      </c>
    </row>
    <row r="6310" customFormat="false" ht="15" hidden="false" customHeight="false" outlineLevel="0" collapsed="false">
      <c r="A6310" s="0" t="s">
        <v>10</v>
      </c>
      <c r="B6310" s="0" t="s">
        <v>532</v>
      </c>
      <c r="C6310" s="15" t="n">
        <v>45992</v>
      </c>
      <c r="D6310" s="0" t="n">
        <v>1</v>
      </c>
      <c r="E6310" s="0" t="n">
        <v>0</v>
      </c>
      <c r="F6310" s="0" t="n">
        <v>0</v>
      </c>
      <c r="G6310" s="0" t="n">
        <v>0</v>
      </c>
      <c r="H6310" s="0" t="n">
        <v>0</v>
      </c>
      <c r="I6310" s="0" t="n">
        <v>16</v>
      </c>
      <c r="J6310" s="0" t="n">
        <v>0</v>
      </c>
      <c r="K6310" s="37" t="n">
        <f aca="false">E6310+Inputs!$B$5*F6310</f>
        <v>0</v>
      </c>
      <c r="L6310" s="37" t="n">
        <f aca="false">G6310+Inputs!$B$6*H6310</f>
        <v>0</v>
      </c>
      <c r="M6310" s="37" t="n">
        <f aca="false">I6310+Inputs!$B$7*J6310</f>
        <v>16</v>
      </c>
      <c r="N6310" s="37" t="n">
        <f aca="false">K6310+L6310+M6310</f>
        <v>16</v>
      </c>
    </row>
    <row r="6311" customFormat="false" ht="15" hidden="false" customHeight="false" outlineLevel="0" collapsed="false">
      <c r="A6311" s="0" t="s">
        <v>10</v>
      </c>
      <c r="B6311" s="0" t="s">
        <v>532</v>
      </c>
      <c r="C6311" s="15" t="n">
        <v>46023</v>
      </c>
      <c r="D6311" s="0" t="n">
        <v>1</v>
      </c>
      <c r="E6311" s="0" t="n">
        <v>1</v>
      </c>
      <c r="F6311" s="0" t="n">
        <v>0</v>
      </c>
      <c r="G6311" s="0" t="n">
        <v>0</v>
      </c>
      <c r="H6311" s="0" t="n">
        <v>0</v>
      </c>
      <c r="I6311" s="0" t="n">
        <v>7</v>
      </c>
      <c r="J6311" s="0" t="n">
        <v>0</v>
      </c>
      <c r="K6311" s="37" t="n">
        <f aca="false">E6311+Inputs!$B$5*F6311</f>
        <v>1</v>
      </c>
      <c r="L6311" s="37" t="n">
        <f aca="false">G6311+Inputs!$B$6*H6311</f>
        <v>0</v>
      </c>
      <c r="M6311" s="37" t="n">
        <f aca="false">I6311+Inputs!$B$7*J6311</f>
        <v>7</v>
      </c>
      <c r="N6311" s="37" t="n">
        <f aca="false">K6311+L6311+M6311</f>
        <v>8</v>
      </c>
    </row>
    <row r="6312" customFormat="false" ht="15" hidden="false" customHeight="false" outlineLevel="0" collapsed="false">
      <c r="A6312" s="0" t="s">
        <v>10</v>
      </c>
      <c r="B6312" s="0" t="s">
        <v>532</v>
      </c>
      <c r="C6312" s="15" t="n">
        <v>46054</v>
      </c>
      <c r="D6312" s="0" t="n">
        <v>1</v>
      </c>
      <c r="E6312" s="0" t="n">
        <v>2</v>
      </c>
      <c r="F6312" s="0" t="n">
        <v>0</v>
      </c>
      <c r="G6312" s="0" t="n">
        <v>0</v>
      </c>
      <c r="H6312" s="0" t="n">
        <v>0</v>
      </c>
      <c r="I6312" s="0" t="n">
        <v>13</v>
      </c>
      <c r="J6312" s="0" t="n">
        <v>0</v>
      </c>
      <c r="K6312" s="37" t="n">
        <f aca="false">E6312+Inputs!$B$5*F6312</f>
        <v>2</v>
      </c>
      <c r="L6312" s="37" t="n">
        <f aca="false">G6312+Inputs!$B$6*H6312</f>
        <v>0</v>
      </c>
      <c r="M6312" s="37" t="n">
        <f aca="false">I6312+Inputs!$B$7*J6312</f>
        <v>13</v>
      </c>
      <c r="N6312" s="37" t="n">
        <f aca="false">K6312+L6312+M6312</f>
        <v>15</v>
      </c>
    </row>
    <row r="6313" customFormat="false" ht="15" hidden="false" customHeight="false" outlineLevel="0" collapsed="false">
      <c r="A6313" s="0" t="s">
        <v>10</v>
      </c>
      <c r="B6313" s="0" t="s">
        <v>532</v>
      </c>
      <c r="C6313" s="15" t="n">
        <v>46082</v>
      </c>
      <c r="D6313" s="0" t="n">
        <v>1</v>
      </c>
      <c r="E6313" s="0" t="n">
        <v>2</v>
      </c>
      <c r="F6313" s="0" t="n">
        <v>0</v>
      </c>
      <c r="G6313" s="0" t="n">
        <v>0</v>
      </c>
      <c r="H6313" s="0" t="n">
        <v>0</v>
      </c>
      <c r="I6313" s="0" t="n">
        <v>18</v>
      </c>
      <c r="J6313" s="0" t="n">
        <v>0</v>
      </c>
      <c r="K6313" s="37" t="n">
        <f aca="false">E6313+Inputs!$B$5*F6313</f>
        <v>2</v>
      </c>
      <c r="L6313" s="37" t="n">
        <f aca="false">G6313+Inputs!$B$6*H6313</f>
        <v>0</v>
      </c>
      <c r="M6313" s="37" t="n">
        <f aca="false">I6313+Inputs!$B$7*J6313</f>
        <v>18</v>
      </c>
      <c r="N6313" s="37" t="n">
        <f aca="false">K6313+L6313+M6313</f>
        <v>20</v>
      </c>
    </row>
    <row r="6314" customFormat="false" ht="15" hidden="false" customHeight="false" outlineLevel="0" collapsed="false">
      <c r="A6314" s="0" t="s">
        <v>10</v>
      </c>
      <c r="B6314" s="0" t="s">
        <v>532</v>
      </c>
      <c r="C6314" s="15" t="n">
        <v>46113</v>
      </c>
      <c r="D6314" s="0" t="n">
        <v>1</v>
      </c>
      <c r="E6314" s="0" t="n">
        <v>3</v>
      </c>
      <c r="F6314" s="0" t="n">
        <v>0</v>
      </c>
      <c r="G6314" s="0" t="n">
        <v>0</v>
      </c>
      <c r="H6314" s="0" t="n">
        <v>0</v>
      </c>
      <c r="I6314" s="0" t="n">
        <v>10</v>
      </c>
      <c r="J6314" s="0" t="n">
        <v>0</v>
      </c>
      <c r="K6314" s="37" t="n">
        <f aca="false">E6314+Inputs!$B$5*F6314</f>
        <v>3</v>
      </c>
      <c r="L6314" s="37" t="n">
        <f aca="false">G6314+Inputs!$B$6*H6314</f>
        <v>0</v>
      </c>
      <c r="M6314" s="37" t="n">
        <f aca="false">I6314+Inputs!$B$7*J6314</f>
        <v>10</v>
      </c>
      <c r="N6314" s="37" t="n">
        <f aca="false">K6314+L6314+M6314</f>
        <v>13</v>
      </c>
    </row>
    <row r="6315" customFormat="false" ht="15" hidden="false" customHeight="false" outlineLevel="0" collapsed="false">
      <c r="A6315" s="0" t="s">
        <v>10</v>
      </c>
      <c r="B6315" s="0" t="s">
        <v>532</v>
      </c>
      <c r="C6315" s="15" t="n">
        <v>46143</v>
      </c>
      <c r="D6315" s="0" t="n">
        <v>1</v>
      </c>
      <c r="E6315" s="0" t="n">
        <v>4</v>
      </c>
      <c r="F6315" s="0" t="n">
        <v>0</v>
      </c>
      <c r="G6315" s="0" t="n">
        <v>0</v>
      </c>
      <c r="H6315" s="0" t="n">
        <v>0</v>
      </c>
      <c r="I6315" s="0" t="n">
        <v>18</v>
      </c>
      <c r="J6315" s="0" t="n">
        <v>0</v>
      </c>
      <c r="K6315" s="37" t="n">
        <f aca="false">E6315+Inputs!$B$5*F6315</f>
        <v>4</v>
      </c>
      <c r="L6315" s="37" t="n">
        <f aca="false">G6315+Inputs!$B$6*H6315</f>
        <v>0</v>
      </c>
      <c r="M6315" s="37" t="n">
        <f aca="false">I6315+Inputs!$B$7*J6315</f>
        <v>18</v>
      </c>
      <c r="N6315" s="37" t="n">
        <f aca="false">K6315+L6315+M6315</f>
        <v>22</v>
      </c>
    </row>
    <row r="6316" customFormat="false" ht="15" hidden="false" customHeight="false" outlineLevel="0" collapsed="false">
      <c r="A6316" s="0" t="s">
        <v>10</v>
      </c>
      <c r="B6316" s="0" t="s">
        <v>532</v>
      </c>
      <c r="C6316" s="15" t="n">
        <v>46174</v>
      </c>
      <c r="D6316" s="0" t="n">
        <v>1</v>
      </c>
      <c r="E6316" s="0" t="n">
        <v>2</v>
      </c>
      <c r="F6316" s="0" t="n">
        <v>0</v>
      </c>
      <c r="G6316" s="0" t="n">
        <v>0</v>
      </c>
      <c r="H6316" s="0" t="n">
        <v>0</v>
      </c>
      <c r="I6316" s="0" t="n">
        <v>15</v>
      </c>
      <c r="J6316" s="0" t="n">
        <v>0</v>
      </c>
      <c r="K6316" s="37" t="n">
        <f aca="false">E6316+Inputs!$B$5*F6316</f>
        <v>2</v>
      </c>
      <c r="L6316" s="37" t="n">
        <f aca="false">G6316+Inputs!$B$6*H6316</f>
        <v>0</v>
      </c>
      <c r="M6316" s="37" t="n">
        <f aca="false">I6316+Inputs!$B$7*J6316</f>
        <v>15</v>
      </c>
      <c r="N6316" s="37" t="n">
        <f aca="false">K6316+L6316+M6316</f>
        <v>17</v>
      </c>
    </row>
    <row r="6317" customFormat="false" ht="15" hidden="false" customHeight="false" outlineLevel="0" collapsed="false">
      <c r="A6317" s="0" t="s">
        <v>10</v>
      </c>
      <c r="B6317" s="0" t="s">
        <v>532</v>
      </c>
      <c r="C6317" s="15" t="n">
        <v>46204</v>
      </c>
      <c r="D6317" s="0" t="n">
        <v>1</v>
      </c>
      <c r="E6317" s="0" t="n">
        <v>7</v>
      </c>
      <c r="F6317" s="0" t="n">
        <v>0</v>
      </c>
      <c r="G6317" s="0" t="n">
        <v>0</v>
      </c>
      <c r="H6317" s="0" t="n">
        <v>0</v>
      </c>
      <c r="I6317" s="0" t="n">
        <v>12</v>
      </c>
      <c r="J6317" s="0" t="n">
        <v>0</v>
      </c>
      <c r="K6317" s="37" t="n">
        <f aca="false">E6317+Inputs!$B$5*F6317</f>
        <v>7</v>
      </c>
      <c r="L6317" s="37" t="n">
        <f aca="false">G6317+Inputs!$B$6*H6317</f>
        <v>0</v>
      </c>
      <c r="M6317" s="37" t="n">
        <f aca="false">I6317+Inputs!$B$7*J6317</f>
        <v>12</v>
      </c>
      <c r="N6317" s="37" t="n">
        <f aca="false">K6317+L6317+M6317</f>
        <v>19</v>
      </c>
    </row>
    <row r="6318" customFormat="false" ht="15" hidden="false" customHeight="false" outlineLevel="0" collapsed="false">
      <c r="A6318" s="0" t="s">
        <v>10</v>
      </c>
      <c r="B6318" s="0" t="s">
        <v>532</v>
      </c>
      <c r="C6318" s="15" t="n">
        <v>46235</v>
      </c>
      <c r="D6318" s="0" t="n">
        <v>1</v>
      </c>
      <c r="E6318" s="0" t="n">
        <v>3</v>
      </c>
      <c r="F6318" s="0" t="n">
        <v>0</v>
      </c>
      <c r="G6318" s="0" t="n">
        <v>0</v>
      </c>
      <c r="H6318" s="0" t="n">
        <v>0</v>
      </c>
      <c r="I6318" s="0" t="n">
        <v>17</v>
      </c>
      <c r="J6318" s="0" t="n">
        <v>0</v>
      </c>
      <c r="K6318" s="37" t="n">
        <f aca="false">E6318+Inputs!$B$5*F6318</f>
        <v>3</v>
      </c>
      <c r="L6318" s="37" t="n">
        <f aca="false">G6318+Inputs!$B$6*H6318</f>
        <v>0</v>
      </c>
      <c r="M6318" s="37" t="n">
        <f aca="false">I6318+Inputs!$B$7*J6318</f>
        <v>17</v>
      </c>
      <c r="N6318" s="37" t="n">
        <f aca="false">K6318+L6318+M6318</f>
        <v>20</v>
      </c>
    </row>
    <row r="6319" customFormat="false" ht="15" hidden="false" customHeight="false" outlineLevel="0" collapsed="false">
      <c r="A6319" s="0" t="s">
        <v>10</v>
      </c>
      <c r="B6319" s="0" t="s">
        <v>534</v>
      </c>
      <c r="C6319" s="15" t="n">
        <v>44986</v>
      </c>
      <c r="D6319" s="0" t="n">
        <v>1</v>
      </c>
      <c r="E6319" s="0" t="n">
        <v>0</v>
      </c>
      <c r="F6319" s="0" t="n">
        <v>0</v>
      </c>
      <c r="G6319" s="0" t="n">
        <v>0</v>
      </c>
      <c r="H6319" s="0" t="n">
        <v>0</v>
      </c>
      <c r="I6319" s="0" t="n">
        <v>2</v>
      </c>
      <c r="J6319" s="0" t="n">
        <v>0</v>
      </c>
      <c r="K6319" s="37" t="n">
        <f aca="false">E6319+Inputs!$B$5*F6319</f>
        <v>0</v>
      </c>
      <c r="L6319" s="37" t="n">
        <f aca="false">G6319+Inputs!$B$6*H6319</f>
        <v>0</v>
      </c>
      <c r="M6319" s="37" t="n">
        <f aca="false">I6319+Inputs!$B$7*J6319</f>
        <v>2</v>
      </c>
      <c r="N6319" s="37" t="n">
        <f aca="false">K6319+L6319+M6319</f>
        <v>2</v>
      </c>
    </row>
    <row r="6320" customFormat="false" ht="15" hidden="false" customHeight="false" outlineLevel="0" collapsed="false">
      <c r="A6320" s="0" t="s">
        <v>10</v>
      </c>
      <c r="B6320" s="0" t="s">
        <v>534</v>
      </c>
      <c r="C6320" s="15" t="n">
        <v>45047</v>
      </c>
      <c r="D6320" s="0" t="n">
        <v>1</v>
      </c>
      <c r="E6320" s="0" t="n">
        <v>0</v>
      </c>
      <c r="F6320" s="0" t="n">
        <v>0</v>
      </c>
      <c r="G6320" s="0" t="n">
        <v>0</v>
      </c>
      <c r="H6320" s="0" t="n">
        <v>0</v>
      </c>
      <c r="I6320" s="0" t="n">
        <v>2</v>
      </c>
      <c r="J6320" s="0" t="n">
        <v>0</v>
      </c>
      <c r="K6320" s="37" t="n">
        <f aca="false">E6320+Inputs!$B$5*F6320</f>
        <v>0</v>
      </c>
      <c r="L6320" s="37" t="n">
        <f aca="false">G6320+Inputs!$B$6*H6320</f>
        <v>0</v>
      </c>
      <c r="M6320" s="37" t="n">
        <f aca="false">I6320+Inputs!$B$7*J6320</f>
        <v>2</v>
      </c>
      <c r="N6320" s="37" t="n">
        <f aca="false">K6320+L6320+M6320</f>
        <v>2</v>
      </c>
    </row>
    <row r="6321" customFormat="false" ht="15" hidden="false" customHeight="false" outlineLevel="0" collapsed="false">
      <c r="A6321" s="0" t="s">
        <v>10</v>
      </c>
      <c r="B6321" s="0" t="s">
        <v>534</v>
      </c>
      <c r="C6321" s="15" t="n">
        <v>45078</v>
      </c>
      <c r="D6321" s="0" t="n">
        <v>1</v>
      </c>
      <c r="E6321" s="0" t="n">
        <v>0</v>
      </c>
      <c r="F6321" s="0" t="n">
        <v>0</v>
      </c>
      <c r="G6321" s="0" t="n">
        <v>0</v>
      </c>
      <c r="H6321" s="0" t="n">
        <v>0</v>
      </c>
      <c r="I6321" s="0" t="n">
        <v>1</v>
      </c>
      <c r="J6321" s="0" t="n">
        <v>0</v>
      </c>
      <c r="K6321" s="37" t="n">
        <f aca="false">E6321+Inputs!$B$5*F6321</f>
        <v>0</v>
      </c>
      <c r="L6321" s="37" t="n">
        <f aca="false">G6321+Inputs!$B$6*H6321</f>
        <v>0</v>
      </c>
      <c r="M6321" s="37" t="n">
        <f aca="false">I6321+Inputs!$B$7*J6321</f>
        <v>1</v>
      </c>
      <c r="N6321" s="37" t="n">
        <f aca="false">K6321+L6321+M6321</f>
        <v>1</v>
      </c>
    </row>
    <row r="6322" customFormat="false" ht="15" hidden="false" customHeight="false" outlineLevel="0" collapsed="false">
      <c r="A6322" s="0" t="s">
        <v>10</v>
      </c>
      <c r="B6322" s="0" t="s">
        <v>534</v>
      </c>
      <c r="C6322" s="15" t="n">
        <v>45108</v>
      </c>
      <c r="D6322" s="0" t="n">
        <v>1</v>
      </c>
      <c r="E6322" s="0" t="n">
        <v>0</v>
      </c>
      <c r="F6322" s="0" t="n">
        <v>0</v>
      </c>
      <c r="G6322" s="0" t="n">
        <v>0</v>
      </c>
      <c r="H6322" s="0" t="n">
        <v>0</v>
      </c>
      <c r="I6322" s="0" t="n">
        <v>1</v>
      </c>
      <c r="J6322" s="0" t="n">
        <v>0</v>
      </c>
      <c r="K6322" s="37" t="n">
        <f aca="false">E6322+Inputs!$B$5*F6322</f>
        <v>0</v>
      </c>
      <c r="L6322" s="37" t="n">
        <f aca="false">G6322+Inputs!$B$6*H6322</f>
        <v>0</v>
      </c>
      <c r="M6322" s="37" t="n">
        <f aca="false">I6322+Inputs!$B$7*J6322</f>
        <v>1</v>
      </c>
      <c r="N6322" s="37" t="n">
        <f aca="false">K6322+L6322+M6322</f>
        <v>1</v>
      </c>
    </row>
    <row r="6323" customFormat="false" ht="15" hidden="false" customHeight="false" outlineLevel="0" collapsed="false">
      <c r="A6323" s="0" t="s">
        <v>10</v>
      </c>
      <c r="B6323" s="0" t="s">
        <v>534</v>
      </c>
      <c r="C6323" s="15" t="n">
        <v>45139</v>
      </c>
      <c r="D6323" s="0" t="n">
        <v>1</v>
      </c>
      <c r="E6323" s="0" t="n">
        <v>0</v>
      </c>
      <c r="F6323" s="0" t="n">
        <v>0</v>
      </c>
      <c r="G6323" s="0" t="n">
        <v>0</v>
      </c>
      <c r="H6323" s="0" t="n">
        <v>0</v>
      </c>
      <c r="I6323" s="0" t="n">
        <v>1</v>
      </c>
      <c r="J6323" s="0" t="n">
        <v>0</v>
      </c>
      <c r="K6323" s="37" t="n">
        <f aca="false">E6323+Inputs!$B$5*F6323</f>
        <v>0</v>
      </c>
      <c r="L6323" s="37" t="n">
        <f aca="false">G6323+Inputs!$B$6*H6323</f>
        <v>0</v>
      </c>
      <c r="M6323" s="37" t="n">
        <f aca="false">I6323+Inputs!$B$7*J6323</f>
        <v>1</v>
      </c>
      <c r="N6323" s="37" t="n">
        <f aca="false">K6323+L6323+M6323</f>
        <v>1</v>
      </c>
    </row>
    <row r="6324" customFormat="false" ht="15" hidden="false" customHeight="false" outlineLevel="0" collapsed="false">
      <c r="A6324" s="0" t="s">
        <v>10</v>
      </c>
      <c r="B6324" s="0" t="s">
        <v>534</v>
      </c>
      <c r="C6324" s="15" t="n">
        <v>45323</v>
      </c>
      <c r="D6324" s="0" t="n">
        <v>1</v>
      </c>
      <c r="E6324" s="0" t="n">
        <v>0</v>
      </c>
      <c r="F6324" s="0" t="n">
        <v>0</v>
      </c>
      <c r="G6324" s="0" t="n">
        <v>0</v>
      </c>
      <c r="H6324" s="0" t="n">
        <v>0</v>
      </c>
      <c r="I6324" s="0" t="n">
        <v>3</v>
      </c>
      <c r="J6324" s="0" t="n">
        <v>0</v>
      </c>
      <c r="K6324" s="37" t="n">
        <f aca="false">E6324+Inputs!$B$5*F6324</f>
        <v>0</v>
      </c>
      <c r="L6324" s="37" t="n">
        <f aca="false">G6324+Inputs!$B$6*H6324</f>
        <v>0</v>
      </c>
      <c r="M6324" s="37" t="n">
        <f aca="false">I6324+Inputs!$B$7*J6324</f>
        <v>3</v>
      </c>
      <c r="N6324" s="37" t="n">
        <f aca="false">K6324+L6324+M6324</f>
        <v>3</v>
      </c>
    </row>
    <row r="6325" customFormat="false" ht="15" hidden="false" customHeight="false" outlineLevel="0" collapsed="false">
      <c r="A6325" s="0" t="s">
        <v>10</v>
      </c>
      <c r="B6325" s="0" t="s">
        <v>534</v>
      </c>
      <c r="C6325" s="15" t="n">
        <v>45413</v>
      </c>
      <c r="D6325" s="0" t="n">
        <v>1</v>
      </c>
      <c r="E6325" s="0" t="n">
        <v>0</v>
      </c>
      <c r="F6325" s="0" t="n">
        <v>0</v>
      </c>
      <c r="G6325" s="0" t="n">
        <v>0</v>
      </c>
      <c r="H6325" s="0" t="n">
        <v>0</v>
      </c>
      <c r="I6325" s="0" t="n">
        <v>1</v>
      </c>
      <c r="J6325" s="0" t="n">
        <v>0</v>
      </c>
      <c r="K6325" s="37" t="n">
        <f aca="false">E6325+Inputs!$B$5*F6325</f>
        <v>0</v>
      </c>
      <c r="L6325" s="37" t="n">
        <f aca="false">G6325+Inputs!$B$6*H6325</f>
        <v>0</v>
      </c>
      <c r="M6325" s="37" t="n">
        <f aca="false">I6325+Inputs!$B$7*J6325</f>
        <v>1</v>
      </c>
      <c r="N6325" s="37" t="n">
        <f aca="false">K6325+L6325+M6325</f>
        <v>1</v>
      </c>
    </row>
    <row r="6326" customFormat="false" ht="15" hidden="false" customHeight="false" outlineLevel="0" collapsed="false">
      <c r="A6326" s="0" t="s">
        <v>10</v>
      </c>
      <c r="B6326" s="0" t="s">
        <v>534</v>
      </c>
      <c r="C6326" s="15" t="n">
        <v>45444</v>
      </c>
      <c r="D6326" s="0" t="n">
        <v>1</v>
      </c>
      <c r="E6326" s="0" t="n">
        <v>0</v>
      </c>
      <c r="F6326" s="0" t="n">
        <v>0</v>
      </c>
      <c r="G6326" s="0" t="n">
        <v>0</v>
      </c>
      <c r="H6326" s="0" t="n">
        <v>0</v>
      </c>
      <c r="I6326" s="0" t="n">
        <v>1</v>
      </c>
      <c r="J6326" s="0" t="n">
        <v>0</v>
      </c>
      <c r="K6326" s="37" t="n">
        <f aca="false">E6326+Inputs!$B$5*F6326</f>
        <v>0</v>
      </c>
      <c r="L6326" s="37" t="n">
        <f aca="false">G6326+Inputs!$B$6*H6326</f>
        <v>0</v>
      </c>
      <c r="M6326" s="37" t="n">
        <f aca="false">I6326+Inputs!$B$7*J6326</f>
        <v>1</v>
      </c>
      <c r="N6326" s="37" t="n">
        <f aca="false">K6326+L6326+M6326</f>
        <v>1</v>
      </c>
    </row>
    <row r="6327" customFormat="false" ht="15" hidden="false" customHeight="false" outlineLevel="0" collapsed="false">
      <c r="A6327" s="0" t="s">
        <v>10</v>
      </c>
      <c r="B6327" s="0" t="s">
        <v>534</v>
      </c>
      <c r="C6327" s="15" t="n">
        <v>45536</v>
      </c>
      <c r="D6327" s="0" t="n">
        <v>1</v>
      </c>
      <c r="E6327" s="0" t="n">
        <v>0</v>
      </c>
      <c r="F6327" s="0" t="n">
        <v>0</v>
      </c>
      <c r="G6327" s="0" t="n">
        <v>0</v>
      </c>
      <c r="H6327" s="0" t="n">
        <v>0</v>
      </c>
      <c r="I6327" s="0" t="n">
        <v>1</v>
      </c>
      <c r="J6327" s="0" t="n">
        <v>0</v>
      </c>
      <c r="K6327" s="37" t="n">
        <f aca="false">E6327+Inputs!$B$5*F6327</f>
        <v>0</v>
      </c>
      <c r="L6327" s="37" t="n">
        <f aca="false">G6327+Inputs!$B$6*H6327</f>
        <v>0</v>
      </c>
      <c r="M6327" s="37" t="n">
        <f aca="false">I6327+Inputs!$B$7*J6327</f>
        <v>1</v>
      </c>
      <c r="N6327" s="37" t="n">
        <f aca="false">K6327+L6327+M6327</f>
        <v>1</v>
      </c>
    </row>
    <row r="6328" customFormat="false" ht="15" hidden="false" customHeight="false" outlineLevel="0" collapsed="false">
      <c r="A6328" s="0" t="s">
        <v>10</v>
      </c>
      <c r="B6328" s="0" t="s">
        <v>534</v>
      </c>
      <c r="C6328" s="15" t="n">
        <v>45627</v>
      </c>
      <c r="D6328" s="0" t="n">
        <v>1</v>
      </c>
      <c r="E6328" s="0" t="n">
        <v>0</v>
      </c>
      <c r="F6328" s="0" t="n">
        <v>0</v>
      </c>
      <c r="G6328" s="0" t="n">
        <v>0</v>
      </c>
      <c r="H6328" s="0" t="n">
        <v>0</v>
      </c>
      <c r="I6328" s="0" t="n">
        <v>1</v>
      </c>
      <c r="J6328" s="0" t="n">
        <v>0</v>
      </c>
      <c r="K6328" s="37" t="n">
        <f aca="false">E6328+Inputs!$B$5*F6328</f>
        <v>0</v>
      </c>
      <c r="L6328" s="37" t="n">
        <f aca="false">G6328+Inputs!$B$6*H6328</f>
        <v>0</v>
      </c>
      <c r="M6328" s="37" t="n">
        <f aca="false">I6328+Inputs!$B$7*J6328</f>
        <v>1</v>
      </c>
      <c r="N6328" s="37" t="n">
        <f aca="false">K6328+L6328+M6328</f>
        <v>1</v>
      </c>
    </row>
    <row r="6329" customFormat="false" ht="15" hidden="false" customHeight="false" outlineLevel="0" collapsed="false">
      <c r="A6329" s="0" t="s">
        <v>10</v>
      </c>
      <c r="B6329" s="0" t="s">
        <v>534</v>
      </c>
      <c r="C6329" s="15" t="n">
        <v>45689</v>
      </c>
      <c r="D6329" s="0" t="n">
        <v>1</v>
      </c>
      <c r="E6329" s="0" t="n">
        <v>0</v>
      </c>
      <c r="F6329" s="0" t="n">
        <v>0</v>
      </c>
      <c r="G6329" s="0" t="n">
        <v>0</v>
      </c>
      <c r="H6329" s="0" t="n">
        <v>0</v>
      </c>
      <c r="I6329" s="0" t="n">
        <v>2</v>
      </c>
      <c r="J6329" s="0" t="n">
        <v>0</v>
      </c>
      <c r="K6329" s="37" t="n">
        <f aca="false">E6329+Inputs!$B$5*F6329</f>
        <v>0</v>
      </c>
      <c r="L6329" s="37" t="n">
        <f aca="false">G6329+Inputs!$B$6*H6329</f>
        <v>0</v>
      </c>
      <c r="M6329" s="37" t="n">
        <f aca="false">I6329+Inputs!$B$7*J6329</f>
        <v>2</v>
      </c>
      <c r="N6329" s="37" t="n">
        <f aca="false">K6329+L6329+M6329</f>
        <v>2</v>
      </c>
    </row>
    <row r="6330" customFormat="false" ht="15" hidden="false" customHeight="false" outlineLevel="0" collapsed="false">
      <c r="A6330" s="0" t="s">
        <v>10</v>
      </c>
      <c r="B6330" s="0" t="s">
        <v>534</v>
      </c>
      <c r="C6330" s="15" t="n">
        <v>45748</v>
      </c>
      <c r="D6330" s="0" t="n">
        <v>1</v>
      </c>
      <c r="E6330" s="0" t="n">
        <v>0</v>
      </c>
      <c r="F6330" s="0" t="n">
        <v>0</v>
      </c>
      <c r="G6330" s="0" t="n">
        <v>0</v>
      </c>
      <c r="H6330" s="0" t="n">
        <v>0</v>
      </c>
      <c r="I6330" s="0" t="n">
        <v>1</v>
      </c>
      <c r="J6330" s="0" t="n">
        <v>0</v>
      </c>
      <c r="K6330" s="37" t="n">
        <f aca="false">E6330+Inputs!$B$5*F6330</f>
        <v>0</v>
      </c>
      <c r="L6330" s="37" t="n">
        <f aca="false">G6330+Inputs!$B$6*H6330</f>
        <v>0</v>
      </c>
      <c r="M6330" s="37" t="n">
        <f aca="false">I6330+Inputs!$B$7*J6330</f>
        <v>1</v>
      </c>
      <c r="N6330" s="37" t="n">
        <f aca="false">K6330+L6330+M6330</f>
        <v>1</v>
      </c>
    </row>
    <row r="6331" customFormat="false" ht="15" hidden="false" customHeight="false" outlineLevel="0" collapsed="false">
      <c r="A6331" s="0" t="s">
        <v>10</v>
      </c>
      <c r="B6331" s="0" t="s">
        <v>534</v>
      </c>
      <c r="C6331" s="15" t="n">
        <v>45809</v>
      </c>
      <c r="D6331" s="0" t="n">
        <v>1</v>
      </c>
      <c r="E6331" s="0" t="n">
        <v>0</v>
      </c>
      <c r="F6331" s="0" t="n">
        <v>0</v>
      </c>
      <c r="G6331" s="0" t="n">
        <v>0</v>
      </c>
      <c r="H6331" s="0" t="n">
        <v>0</v>
      </c>
      <c r="I6331" s="0" t="n">
        <v>1</v>
      </c>
      <c r="J6331" s="0" t="n">
        <v>0</v>
      </c>
      <c r="K6331" s="37" t="n">
        <f aca="false">E6331+Inputs!$B$5*F6331</f>
        <v>0</v>
      </c>
      <c r="L6331" s="37" t="n">
        <f aca="false">G6331+Inputs!$B$6*H6331</f>
        <v>0</v>
      </c>
      <c r="M6331" s="37" t="n">
        <f aca="false">I6331+Inputs!$B$7*J6331</f>
        <v>1</v>
      </c>
      <c r="N6331" s="37" t="n">
        <f aca="false">K6331+L6331+M6331</f>
        <v>1</v>
      </c>
    </row>
    <row r="6332" customFormat="false" ht="15" hidden="false" customHeight="false" outlineLevel="0" collapsed="false">
      <c r="A6332" s="0" t="s">
        <v>10</v>
      </c>
      <c r="B6332" s="0" t="s">
        <v>534</v>
      </c>
      <c r="C6332" s="15" t="n">
        <v>45839</v>
      </c>
      <c r="D6332" s="0" t="n">
        <v>1</v>
      </c>
      <c r="E6332" s="0" t="n">
        <v>0</v>
      </c>
      <c r="F6332" s="0" t="n">
        <v>0</v>
      </c>
      <c r="G6332" s="0" t="n">
        <v>0</v>
      </c>
      <c r="H6332" s="0" t="n">
        <v>0</v>
      </c>
      <c r="I6332" s="0" t="n">
        <v>3</v>
      </c>
      <c r="J6332" s="0" t="n">
        <v>0</v>
      </c>
      <c r="K6332" s="37" t="n">
        <f aca="false">E6332+Inputs!$B$5*F6332</f>
        <v>0</v>
      </c>
      <c r="L6332" s="37" t="n">
        <f aca="false">G6332+Inputs!$B$6*H6332</f>
        <v>0</v>
      </c>
      <c r="M6332" s="37" t="n">
        <f aca="false">I6332+Inputs!$B$7*J6332</f>
        <v>3</v>
      </c>
      <c r="N6332" s="37" t="n">
        <f aca="false">K6332+L6332+M6332</f>
        <v>3</v>
      </c>
    </row>
    <row r="6333" customFormat="false" ht="15" hidden="false" customHeight="false" outlineLevel="0" collapsed="false">
      <c r="A6333" s="0" t="s">
        <v>10</v>
      </c>
      <c r="B6333" s="0" t="s">
        <v>534</v>
      </c>
      <c r="C6333" s="15" t="n">
        <v>45901</v>
      </c>
      <c r="D6333" s="0" t="n">
        <v>1</v>
      </c>
      <c r="E6333" s="0" t="n">
        <v>0</v>
      </c>
      <c r="F6333" s="0" t="n">
        <v>0</v>
      </c>
      <c r="G6333" s="0" t="n">
        <v>0</v>
      </c>
      <c r="H6333" s="0" t="n">
        <v>0</v>
      </c>
      <c r="I6333" s="0" t="n">
        <v>1</v>
      </c>
      <c r="J6333" s="0" t="n">
        <v>0</v>
      </c>
      <c r="K6333" s="37" t="n">
        <f aca="false">E6333+Inputs!$B$5*F6333</f>
        <v>0</v>
      </c>
      <c r="L6333" s="37" t="n">
        <f aca="false">G6333+Inputs!$B$6*H6333</f>
        <v>0</v>
      </c>
      <c r="M6333" s="37" t="n">
        <f aca="false">I6333+Inputs!$B$7*J6333</f>
        <v>1</v>
      </c>
      <c r="N6333" s="37" t="n">
        <f aca="false">K6333+L6333+M6333</f>
        <v>1</v>
      </c>
    </row>
    <row r="6334" customFormat="false" ht="15" hidden="false" customHeight="false" outlineLevel="0" collapsed="false">
      <c r="A6334" s="0" t="s">
        <v>10</v>
      </c>
      <c r="B6334" s="0" t="s">
        <v>534</v>
      </c>
      <c r="C6334" s="15" t="n">
        <v>45962</v>
      </c>
      <c r="D6334" s="0" t="n">
        <v>1</v>
      </c>
      <c r="E6334" s="0" t="n">
        <v>0</v>
      </c>
      <c r="F6334" s="0" t="n">
        <v>0</v>
      </c>
      <c r="G6334" s="0" t="n">
        <v>0</v>
      </c>
      <c r="H6334" s="0" t="n">
        <v>0</v>
      </c>
      <c r="I6334" s="0" t="n">
        <v>1</v>
      </c>
      <c r="J6334" s="0" t="n">
        <v>0</v>
      </c>
      <c r="K6334" s="37" t="n">
        <f aca="false">E6334+Inputs!$B$5*F6334</f>
        <v>0</v>
      </c>
      <c r="L6334" s="37" t="n">
        <f aca="false">G6334+Inputs!$B$6*H6334</f>
        <v>0</v>
      </c>
      <c r="M6334" s="37" t="n">
        <f aca="false">I6334+Inputs!$B$7*J6334</f>
        <v>1</v>
      </c>
      <c r="N6334" s="37" t="n">
        <f aca="false">K6334+L6334+M6334</f>
        <v>1</v>
      </c>
    </row>
    <row r="6335" customFormat="false" ht="15" hidden="false" customHeight="false" outlineLevel="0" collapsed="false">
      <c r="A6335" s="0" t="s">
        <v>10</v>
      </c>
      <c r="B6335" s="0" t="s">
        <v>534</v>
      </c>
      <c r="C6335" s="15" t="n">
        <v>45992</v>
      </c>
      <c r="D6335" s="0" t="n">
        <v>1</v>
      </c>
      <c r="E6335" s="0" t="n">
        <v>0</v>
      </c>
      <c r="F6335" s="0" t="n">
        <v>0</v>
      </c>
      <c r="G6335" s="0" t="n">
        <v>0</v>
      </c>
      <c r="H6335" s="0" t="n">
        <v>0</v>
      </c>
      <c r="I6335" s="0" t="n">
        <v>2</v>
      </c>
      <c r="J6335" s="0" t="n">
        <v>0</v>
      </c>
      <c r="K6335" s="37" t="n">
        <f aca="false">E6335+Inputs!$B$5*F6335</f>
        <v>0</v>
      </c>
      <c r="L6335" s="37" t="n">
        <f aca="false">G6335+Inputs!$B$6*H6335</f>
        <v>0</v>
      </c>
      <c r="M6335" s="37" t="n">
        <f aca="false">I6335+Inputs!$B$7*J6335</f>
        <v>2</v>
      </c>
      <c r="N6335" s="37" t="n">
        <f aca="false">K6335+L6335+M6335</f>
        <v>2</v>
      </c>
    </row>
    <row r="6336" customFormat="false" ht="15" hidden="false" customHeight="false" outlineLevel="0" collapsed="false">
      <c r="A6336" s="0" t="s">
        <v>10</v>
      </c>
      <c r="B6336" s="0" t="s">
        <v>534</v>
      </c>
      <c r="C6336" s="15" t="n">
        <v>46023</v>
      </c>
      <c r="D6336" s="0" t="n">
        <v>1</v>
      </c>
      <c r="E6336" s="0" t="n">
        <v>0</v>
      </c>
      <c r="F6336" s="0" t="n">
        <v>0</v>
      </c>
      <c r="G6336" s="0" t="n">
        <v>0</v>
      </c>
      <c r="H6336" s="0" t="n">
        <v>0</v>
      </c>
      <c r="I6336" s="0" t="n">
        <v>1</v>
      </c>
      <c r="J6336" s="0" t="n">
        <v>0</v>
      </c>
      <c r="K6336" s="37" t="n">
        <f aca="false">E6336+Inputs!$B$5*F6336</f>
        <v>0</v>
      </c>
      <c r="L6336" s="37" t="n">
        <f aca="false">G6336+Inputs!$B$6*H6336</f>
        <v>0</v>
      </c>
      <c r="M6336" s="37" t="n">
        <f aca="false">I6336+Inputs!$B$7*J6336</f>
        <v>1</v>
      </c>
      <c r="N6336" s="37" t="n">
        <f aca="false">K6336+L6336+M6336</f>
        <v>1</v>
      </c>
    </row>
    <row r="6337" customFormat="false" ht="15" hidden="false" customHeight="false" outlineLevel="0" collapsed="false">
      <c r="A6337" s="0" t="s">
        <v>10</v>
      </c>
      <c r="B6337" s="0" t="s">
        <v>534</v>
      </c>
      <c r="C6337" s="15" t="n">
        <v>46143</v>
      </c>
      <c r="D6337" s="0" t="n">
        <v>1</v>
      </c>
      <c r="E6337" s="0" t="n">
        <v>0</v>
      </c>
      <c r="F6337" s="0" t="n">
        <v>0</v>
      </c>
      <c r="G6337" s="0" t="n">
        <v>0</v>
      </c>
      <c r="H6337" s="0" t="n">
        <v>0</v>
      </c>
      <c r="I6337" s="0" t="n">
        <v>1</v>
      </c>
      <c r="J6337" s="0" t="n">
        <v>0</v>
      </c>
      <c r="K6337" s="37" t="n">
        <f aca="false">E6337+Inputs!$B$5*F6337</f>
        <v>0</v>
      </c>
      <c r="L6337" s="37" t="n">
        <f aca="false">G6337+Inputs!$B$6*H6337</f>
        <v>0</v>
      </c>
      <c r="M6337" s="37" t="n">
        <f aca="false">I6337+Inputs!$B$7*J6337</f>
        <v>1</v>
      </c>
      <c r="N6337" s="37" t="n">
        <f aca="false">K6337+L6337+M6337</f>
        <v>1</v>
      </c>
    </row>
    <row r="6338" customFormat="false" ht="15" hidden="false" customHeight="false" outlineLevel="0" collapsed="false">
      <c r="A6338" s="0" t="s">
        <v>10</v>
      </c>
      <c r="B6338" s="0" t="s">
        <v>534</v>
      </c>
      <c r="C6338" s="15" t="n">
        <v>46174</v>
      </c>
      <c r="D6338" s="0" t="n">
        <v>1</v>
      </c>
      <c r="E6338" s="0" t="n">
        <v>1</v>
      </c>
      <c r="F6338" s="0" t="n">
        <v>0</v>
      </c>
      <c r="G6338" s="0" t="n">
        <v>0</v>
      </c>
      <c r="H6338" s="0" t="n">
        <v>0</v>
      </c>
      <c r="I6338" s="0" t="n">
        <v>0</v>
      </c>
      <c r="J6338" s="0" t="n">
        <v>0</v>
      </c>
      <c r="K6338" s="37" t="n">
        <f aca="false">E6338+Inputs!$B$5*F6338</f>
        <v>1</v>
      </c>
      <c r="L6338" s="37" t="n">
        <f aca="false">G6338+Inputs!$B$6*H6338</f>
        <v>0</v>
      </c>
      <c r="M6338" s="37" t="n">
        <f aca="false">I6338+Inputs!$B$7*J6338</f>
        <v>0</v>
      </c>
      <c r="N6338" s="37" t="n">
        <f aca="false">K6338+L6338+M6338</f>
        <v>1</v>
      </c>
    </row>
    <row r="6339" customFormat="false" ht="15" hidden="false" customHeight="false" outlineLevel="0" collapsed="false">
      <c r="A6339" s="0" t="s">
        <v>10</v>
      </c>
      <c r="B6339" s="0" t="s">
        <v>550</v>
      </c>
      <c r="C6339" s="15" t="n">
        <v>44958</v>
      </c>
      <c r="D6339" s="0" t="n">
        <v>3</v>
      </c>
      <c r="E6339" s="0" t="n">
        <v>0</v>
      </c>
      <c r="F6339" s="0" t="n">
        <v>0</v>
      </c>
      <c r="G6339" s="0" t="n">
        <v>0</v>
      </c>
      <c r="H6339" s="0" t="n">
        <v>0</v>
      </c>
      <c r="I6339" s="0" t="n">
        <v>2</v>
      </c>
      <c r="J6339" s="0" t="n">
        <v>0</v>
      </c>
      <c r="K6339" s="37" t="n">
        <f aca="false">E6339+Inputs!$B$5*F6339</f>
        <v>0</v>
      </c>
      <c r="L6339" s="37" t="n">
        <f aca="false">G6339+Inputs!$B$6*H6339</f>
        <v>0</v>
      </c>
      <c r="M6339" s="37" t="n">
        <f aca="false">I6339+Inputs!$B$7*J6339</f>
        <v>2</v>
      </c>
      <c r="N6339" s="37" t="n">
        <f aca="false">K6339+L6339+M6339</f>
        <v>2</v>
      </c>
    </row>
    <row r="6340" customFormat="false" ht="15" hidden="false" customHeight="false" outlineLevel="0" collapsed="false">
      <c r="A6340" s="0" t="s">
        <v>10</v>
      </c>
      <c r="B6340" s="0" t="s">
        <v>550</v>
      </c>
      <c r="C6340" s="15" t="n">
        <v>44986</v>
      </c>
      <c r="D6340" s="0" t="n">
        <v>3</v>
      </c>
      <c r="E6340" s="0" t="n">
        <v>0</v>
      </c>
      <c r="F6340" s="0" t="n">
        <v>0</v>
      </c>
      <c r="G6340" s="0" t="n">
        <v>0</v>
      </c>
      <c r="H6340" s="0" t="n">
        <v>0</v>
      </c>
      <c r="I6340" s="0" t="n">
        <v>1</v>
      </c>
      <c r="J6340" s="0" t="n">
        <v>0</v>
      </c>
      <c r="K6340" s="37" t="n">
        <f aca="false">E6340+Inputs!$B$5*F6340</f>
        <v>0</v>
      </c>
      <c r="L6340" s="37" t="n">
        <f aca="false">G6340+Inputs!$B$6*H6340</f>
        <v>0</v>
      </c>
      <c r="M6340" s="37" t="n">
        <f aca="false">I6340+Inputs!$B$7*J6340</f>
        <v>1</v>
      </c>
      <c r="N6340" s="37" t="n">
        <f aca="false">K6340+L6340+M6340</f>
        <v>1</v>
      </c>
    </row>
    <row r="6341" customFormat="false" ht="15" hidden="false" customHeight="false" outlineLevel="0" collapsed="false">
      <c r="A6341" s="0" t="s">
        <v>10</v>
      </c>
      <c r="B6341" s="0" t="s">
        <v>550</v>
      </c>
      <c r="C6341" s="15" t="n">
        <v>45017</v>
      </c>
      <c r="D6341" s="0" t="n">
        <v>3</v>
      </c>
      <c r="E6341" s="0" t="n">
        <v>0</v>
      </c>
      <c r="F6341" s="0" t="n">
        <v>0</v>
      </c>
      <c r="G6341" s="0" t="n">
        <v>0</v>
      </c>
      <c r="H6341" s="0" t="n">
        <v>0</v>
      </c>
      <c r="I6341" s="0" t="n">
        <v>1</v>
      </c>
      <c r="J6341" s="0" t="n">
        <v>0</v>
      </c>
      <c r="K6341" s="37" t="n">
        <f aca="false">E6341+Inputs!$B$5*F6341</f>
        <v>0</v>
      </c>
      <c r="L6341" s="37" t="n">
        <f aca="false">G6341+Inputs!$B$6*H6341</f>
        <v>0</v>
      </c>
      <c r="M6341" s="37" t="n">
        <f aca="false">I6341+Inputs!$B$7*J6341</f>
        <v>1</v>
      </c>
      <c r="N6341" s="37" t="n">
        <f aca="false">K6341+L6341+M6341</f>
        <v>1</v>
      </c>
    </row>
    <row r="6342" customFormat="false" ht="15" hidden="false" customHeight="false" outlineLevel="0" collapsed="false">
      <c r="A6342" s="0" t="s">
        <v>10</v>
      </c>
      <c r="B6342" s="0" t="s">
        <v>550</v>
      </c>
      <c r="C6342" s="15" t="n">
        <v>45047</v>
      </c>
      <c r="D6342" s="0" t="n">
        <v>3</v>
      </c>
      <c r="E6342" s="0" t="n">
        <v>0</v>
      </c>
      <c r="F6342" s="0" t="n">
        <v>0</v>
      </c>
      <c r="G6342" s="0" t="n">
        <v>0</v>
      </c>
      <c r="H6342" s="0" t="n">
        <v>0</v>
      </c>
      <c r="I6342" s="0" t="n">
        <v>2</v>
      </c>
      <c r="J6342" s="0" t="n">
        <v>0</v>
      </c>
      <c r="K6342" s="37" t="n">
        <f aca="false">E6342+Inputs!$B$5*F6342</f>
        <v>0</v>
      </c>
      <c r="L6342" s="37" t="n">
        <f aca="false">G6342+Inputs!$B$6*H6342</f>
        <v>0</v>
      </c>
      <c r="M6342" s="37" t="n">
        <f aca="false">I6342+Inputs!$B$7*J6342</f>
        <v>2</v>
      </c>
      <c r="N6342" s="37" t="n">
        <f aca="false">K6342+L6342+M6342</f>
        <v>2</v>
      </c>
    </row>
    <row r="6343" customFormat="false" ht="15" hidden="false" customHeight="false" outlineLevel="0" collapsed="false">
      <c r="A6343" s="0" t="s">
        <v>10</v>
      </c>
      <c r="B6343" s="0" t="s">
        <v>550</v>
      </c>
      <c r="C6343" s="15" t="n">
        <v>45078</v>
      </c>
      <c r="D6343" s="0" t="n">
        <v>3</v>
      </c>
      <c r="E6343" s="0" t="n">
        <v>0</v>
      </c>
      <c r="F6343" s="0" t="n">
        <v>0</v>
      </c>
      <c r="G6343" s="0" t="n">
        <v>0</v>
      </c>
      <c r="H6343" s="0" t="n">
        <v>0</v>
      </c>
      <c r="I6343" s="0" t="n">
        <v>1</v>
      </c>
      <c r="J6343" s="0" t="n">
        <v>0</v>
      </c>
      <c r="K6343" s="37" t="n">
        <f aca="false">E6343+Inputs!$B$5*F6343</f>
        <v>0</v>
      </c>
      <c r="L6343" s="37" t="n">
        <f aca="false">G6343+Inputs!$B$6*H6343</f>
        <v>0</v>
      </c>
      <c r="M6343" s="37" t="n">
        <f aca="false">I6343+Inputs!$B$7*J6343</f>
        <v>1</v>
      </c>
      <c r="N6343" s="37" t="n">
        <f aca="false">K6343+L6343+M6343</f>
        <v>1</v>
      </c>
    </row>
    <row r="6344" customFormat="false" ht="15" hidden="false" customHeight="false" outlineLevel="0" collapsed="false">
      <c r="A6344" s="0" t="s">
        <v>10</v>
      </c>
      <c r="B6344" s="0" t="s">
        <v>550</v>
      </c>
      <c r="C6344" s="15" t="n">
        <v>45108</v>
      </c>
      <c r="D6344" s="0" t="n">
        <v>3</v>
      </c>
      <c r="E6344" s="0" t="n">
        <v>0</v>
      </c>
      <c r="F6344" s="0" t="n">
        <v>0</v>
      </c>
      <c r="G6344" s="0" t="n">
        <v>0</v>
      </c>
      <c r="H6344" s="0" t="n">
        <v>0</v>
      </c>
      <c r="I6344" s="0" t="n">
        <v>6</v>
      </c>
      <c r="J6344" s="0" t="n">
        <v>0</v>
      </c>
      <c r="K6344" s="37" t="n">
        <f aca="false">E6344+Inputs!$B$5*F6344</f>
        <v>0</v>
      </c>
      <c r="L6344" s="37" t="n">
        <f aca="false">G6344+Inputs!$B$6*H6344</f>
        <v>0</v>
      </c>
      <c r="M6344" s="37" t="n">
        <f aca="false">I6344+Inputs!$B$7*J6344</f>
        <v>6</v>
      </c>
      <c r="N6344" s="37" t="n">
        <f aca="false">K6344+L6344+M6344</f>
        <v>6</v>
      </c>
    </row>
    <row r="6345" customFormat="false" ht="15" hidden="false" customHeight="false" outlineLevel="0" collapsed="false">
      <c r="A6345" s="0" t="s">
        <v>10</v>
      </c>
      <c r="B6345" s="0" t="s">
        <v>550</v>
      </c>
      <c r="C6345" s="15" t="n">
        <v>45139</v>
      </c>
      <c r="D6345" s="0" t="n">
        <v>3</v>
      </c>
      <c r="E6345" s="0" t="n">
        <v>0</v>
      </c>
      <c r="F6345" s="0" t="n">
        <v>0</v>
      </c>
      <c r="G6345" s="0" t="n">
        <v>0</v>
      </c>
      <c r="H6345" s="0" t="n">
        <v>0</v>
      </c>
      <c r="I6345" s="0" t="n">
        <v>3</v>
      </c>
      <c r="J6345" s="0" t="n">
        <v>0</v>
      </c>
      <c r="K6345" s="37" t="n">
        <f aca="false">E6345+Inputs!$B$5*F6345</f>
        <v>0</v>
      </c>
      <c r="L6345" s="37" t="n">
        <f aca="false">G6345+Inputs!$B$6*H6345</f>
        <v>0</v>
      </c>
      <c r="M6345" s="37" t="n">
        <f aca="false">I6345+Inputs!$B$7*J6345</f>
        <v>3</v>
      </c>
      <c r="N6345" s="37" t="n">
        <f aca="false">K6345+L6345+M6345</f>
        <v>3</v>
      </c>
    </row>
    <row r="6346" customFormat="false" ht="15" hidden="false" customHeight="false" outlineLevel="0" collapsed="false">
      <c r="A6346" s="0" t="s">
        <v>10</v>
      </c>
      <c r="B6346" s="0" t="s">
        <v>550</v>
      </c>
      <c r="C6346" s="15" t="n">
        <v>45170</v>
      </c>
      <c r="D6346" s="0" t="n">
        <v>3</v>
      </c>
      <c r="E6346" s="0" t="n">
        <v>0</v>
      </c>
      <c r="F6346" s="0" t="n">
        <v>0</v>
      </c>
      <c r="G6346" s="0" t="n">
        <v>0</v>
      </c>
      <c r="H6346" s="0" t="n">
        <v>0</v>
      </c>
      <c r="I6346" s="0" t="n">
        <v>1</v>
      </c>
      <c r="J6346" s="0" t="n">
        <v>0</v>
      </c>
      <c r="K6346" s="37" t="n">
        <f aca="false">E6346+Inputs!$B$5*F6346</f>
        <v>0</v>
      </c>
      <c r="L6346" s="37" t="n">
        <f aca="false">G6346+Inputs!$B$6*H6346</f>
        <v>0</v>
      </c>
      <c r="M6346" s="37" t="n">
        <f aca="false">I6346+Inputs!$B$7*J6346</f>
        <v>1</v>
      </c>
      <c r="N6346" s="37" t="n">
        <f aca="false">K6346+L6346+M6346</f>
        <v>1</v>
      </c>
    </row>
    <row r="6347" customFormat="false" ht="15" hidden="false" customHeight="false" outlineLevel="0" collapsed="false">
      <c r="A6347" s="0" t="s">
        <v>10</v>
      </c>
      <c r="B6347" s="0" t="s">
        <v>550</v>
      </c>
      <c r="C6347" s="15" t="n">
        <v>45200</v>
      </c>
      <c r="D6347" s="0" t="n">
        <v>3</v>
      </c>
      <c r="E6347" s="0" t="n">
        <v>0</v>
      </c>
      <c r="F6347" s="0" t="n">
        <v>0</v>
      </c>
      <c r="G6347" s="0" t="n">
        <v>0</v>
      </c>
      <c r="H6347" s="0" t="n">
        <v>0</v>
      </c>
      <c r="I6347" s="0" t="n">
        <v>4</v>
      </c>
      <c r="J6347" s="0" t="n">
        <v>0</v>
      </c>
      <c r="K6347" s="37" t="n">
        <f aca="false">E6347+Inputs!$B$5*F6347</f>
        <v>0</v>
      </c>
      <c r="L6347" s="37" t="n">
        <f aca="false">G6347+Inputs!$B$6*H6347</f>
        <v>0</v>
      </c>
      <c r="M6347" s="37" t="n">
        <f aca="false">I6347+Inputs!$B$7*J6347</f>
        <v>4</v>
      </c>
      <c r="N6347" s="37" t="n">
        <f aca="false">K6347+L6347+M6347</f>
        <v>4</v>
      </c>
    </row>
    <row r="6348" customFormat="false" ht="15" hidden="false" customHeight="false" outlineLevel="0" collapsed="false">
      <c r="A6348" s="0" t="s">
        <v>10</v>
      </c>
      <c r="B6348" s="0" t="s">
        <v>550</v>
      </c>
      <c r="C6348" s="15" t="n">
        <v>45231</v>
      </c>
      <c r="D6348" s="0" t="n">
        <v>3</v>
      </c>
      <c r="E6348" s="0" t="n">
        <v>0</v>
      </c>
      <c r="F6348" s="0" t="n">
        <v>0</v>
      </c>
      <c r="G6348" s="0" t="n">
        <v>0</v>
      </c>
      <c r="H6348" s="0" t="n">
        <v>0</v>
      </c>
      <c r="I6348" s="0" t="n">
        <v>2</v>
      </c>
      <c r="J6348" s="0" t="n">
        <v>0</v>
      </c>
      <c r="K6348" s="37" t="n">
        <f aca="false">E6348+Inputs!$B$5*F6348</f>
        <v>0</v>
      </c>
      <c r="L6348" s="37" t="n">
        <f aca="false">G6348+Inputs!$B$6*H6348</f>
        <v>0</v>
      </c>
      <c r="M6348" s="37" t="n">
        <f aca="false">I6348+Inputs!$B$7*J6348</f>
        <v>2</v>
      </c>
      <c r="N6348" s="37" t="n">
        <f aca="false">K6348+L6348+M6348</f>
        <v>2</v>
      </c>
    </row>
    <row r="6349" customFormat="false" ht="15" hidden="false" customHeight="false" outlineLevel="0" collapsed="false">
      <c r="A6349" s="0" t="s">
        <v>10</v>
      </c>
      <c r="B6349" s="0" t="s">
        <v>550</v>
      </c>
      <c r="C6349" s="15" t="n">
        <v>45261</v>
      </c>
      <c r="D6349" s="0" t="n">
        <v>3</v>
      </c>
      <c r="E6349" s="0" t="n">
        <v>1</v>
      </c>
      <c r="F6349" s="0" t="n">
        <v>0</v>
      </c>
      <c r="G6349" s="0" t="n">
        <v>0</v>
      </c>
      <c r="H6349" s="0" t="n">
        <v>0</v>
      </c>
      <c r="I6349" s="0" t="n">
        <v>3</v>
      </c>
      <c r="J6349" s="0" t="n">
        <v>0</v>
      </c>
      <c r="K6349" s="37" t="n">
        <f aca="false">E6349+Inputs!$B$5*F6349</f>
        <v>1</v>
      </c>
      <c r="L6349" s="37" t="n">
        <f aca="false">G6349+Inputs!$B$6*H6349</f>
        <v>0</v>
      </c>
      <c r="M6349" s="37" t="n">
        <f aca="false">I6349+Inputs!$B$7*J6349</f>
        <v>3</v>
      </c>
      <c r="N6349" s="37" t="n">
        <f aca="false">K6349+L6349+M6349</f>
        <v>4</v>
      </c>
    </row>
    <row r="6350" customFormat="false" ht="15" hidden="false" customHeight="false" outlineLevel="0" collapsed="false">
      <c r="A6350" s="0" t="s">
        <v>10</v>
      </c>
      <c r="B6350" s="0" t="s">
        <v>550</v>
      </c>
      <c r="C6350" s="15" t="n">
        <v>45323</v>
      </c>
      <c r="D6350" s="0" t="n">
        <v>3</v>
      </c>
      <c r="E6350" s="0" t="n">
        <v>0</v>
      </c>
      <c r="F6350" s="0" t="n">
        <v>0</v>
      </c>
      <c r="G6350" s="0" t="n">
        <v>0</v>
      </c>
      <c r="H6350" s="0" t="n">
        <v>0</v>
      </c>
      <c r="I6350" s="0" t="n">
        <v>4</v>
      </c>
      <c r="J6350" s="0" t="n">
        <v>0</v>
      </c>
      <c r="K6350" s="37" t="n">
        <f aca="false">E6350+Inputs!$B$5*F6350</f>
        <v>0</v>
      </c>
      <c r="L6350" s="37" t="n">
        <f aca="false">G6350+Inputs!$B$6*H6350</f>
        <v>0</v>
      </c>
      <c r="M6350" s="37" t="n">
        <f aca="false">I6350+Inputs!$B$7*J6350</f>
        <v>4</v>
      </c>
      <c r="N6350" s="37" t="n">
        <f aca="false">K6350+L6350+M6350</f>
        <v>4</v>
      </c>
    </row>
    <row r="6351" customFormat="false" ht="15" hidden="false" customHeight="false" outlineLevel="0" collapsed="false">
      <c r="A6351" s="0" t="s">
        <v>10</v>
      </c>
      <c r="B6351" s="0" t="s">
        <v>550</v>
      </c>
      <c r="C6351" s="15" t="n">
        <v>45352</v>
      </c>
      <c r="D6351" s="0" t="n">
        <v>3</v>
      </c>
      <c r="E6351" s="0" t="n">
        <v>0</v>
      </c>
      <c r="F6351" s="0" t="n">
        <v>0</v>
      </c>
      <c r="G6351" s="0" t="n">
        <v>0</v>
      </c>
      <c r="H6351" s="0" t="n">
        <v>0</v>
      </c>
      <c r="I6351" s="0" t="n">
        <v>5</v>
      </c>
      <c r="J6351" s="0" t="n">
        <v>0</v>
      </c>
      <c r="K6351" s="37" t="n">
        <f aca="false">E6351+Inputs!$B$5*F6351</f>
        <v>0</v>
      </c>
      <c r="L6351" s="37" t="n">
        <f aca="false">G6351+Inputs!$B$6*H6351</f>
        <v>0</v>
      </c>
      <c r="M6351" s="37" t="n">
        <f aca="false">I6351+Inputs!$B$7*J6351</f>
        <v>5</v>
      </c>
      <c r="N6351" s="37" t="n">
        <f aca="false">K6351+L6351+M6351</f>
        <v>5</v>
      </c>
    </row>
    <row r="6352" customFormat="false" ht="15" hidden="false" customHeight="false" outlineLevel="0" collapsed="false">
      <c r="A6352" s="0" t="s">
        <v>10</v>
      </c>
      <c r="B6352" s="0" t="s">
        <v>550</v>
      </c>
      <c r="C6352" s="15" t="n">
        <v>45383</v>
      </c>
      <c r="D6352" s="0" t="n">
        <v>3</v>
      </c>
      <c r="E6352" s="0" t="n">
        <v>0</v>
      </c>
      <c r="F6352" s="0" t="n">
        <v>0</v>
      </c>
      <c r="G6352" s="0" t="n">
        <v>0</v>
      </c>
      <c r="H6352" s="0" t="n">
        <v>0</v>
      </c>
      <c r="I6352" s="0" t="n">
        <v>2</v>
      </c>
      <c r="J6352" s="0" t="n">
        <v>0</v>
      </c>
      <c r="K6352" s="37" t="n">
        <f aca="false">E6352+Inputs!$B$5*F6352</f>
        <v>0</v>
      </c>
      <c r="L6352" s="37" t="n">
        <f aca="false">G6352+Inputs!$B$6*H6352</f>
        <v>0</v>
      </c>
      <c r="M6352" s="37" t="n">
        <f aca="false">I6352+Inputs!$B$7*J6352</f>
        <v>2</v>
      </c>
      <c r="N6352" s="37" t="n">
        <f aca="false">K6352+L6352+M6352</f>
        <v>2</v>
      </c>
    </row>
    <row r="6353" customFormat="false" ht="15" hidden="false" customHeight="false" outlineLevel="0" collapsed="false">
      <c r="A6353" s="0" t="s">
        <v>10</v>
      </c>
      <c r="B6353" s="0" t="s">
        <v>550</v>
      </c>
      <c r="C6353" s="15" t="n">
        <v>45413</v>
      </c>
      <c r="D6353" s="0" t="n">
        <v>3</v>
      </c>
      <c r="E6353" s="0" t="n">
        <v>0</v>
      </c>
      <c r="F6353" s="0" t="n">
        <v>0</v>
      </c>
      <c r="G6353" s="0" t="n">
        <v>0</v>
      </c>
      <c r="H6353" s="0" t="n">
        <v>0</v>
      </c>
      <c r="I6353" s="0" t="n">
        <v>4</v>
      </c>
      <c r="J6353" s="0" t="n">
        <v>0</v>
      </c>
      <c r="K6353" s="37" t="n">
        <f aca="false">E6353+Inputs!$B$5*F6353</f>
        <v>0</v>
      </c>
      <c r="L6353" s="37" t="n">
        <f aca="false">G6353+Inputs!$B$6*H6353</f>
        <v>0</v>
      </c>
      <c r="M6353" s="37" t="n">
        <f aca="false">I6353+Inputs!$B$7*J6353</f>
        <v>4</v>
      </c>
      <c r="N6353" s="37" t="n">
        <f aca="false">K6353+L6353+M6353</f>
        <v>4</v>
      </c>
    </row>
    <row r="6354" customFormat="false" ht="15" hidden="false" customHeight="false" outlineLevel="0" collapsed="false">
      <c r="A6354" s="0" t="s">
        <v>10</v>
      </c>
      <c r="B6354" s="0" t="s">
        <v>550</v>
      </c>
      <c r="C6354" s="15" t="n">
        <v>45444</v>
      </c>
      <c r="D6354" s="0" t="n">
        <v>3</v>
      </c>
      <c r="E6354" s="0" t="n">
        <v>0</v>
      </c>
      <c r="F6354" s="0" t="n">
        <v>0</v>
      </c>
      <c r="G6354" s="0" t="n">
        <v>0</v>
      </c>
      <c r="H6354" s="0" t="n">
        <v>0</v>
      </c>
      <c r="I6354" s="0" t="n">
        <v>1</v>
      </c>
      <c r="J6354" s="0" t="n">
        <v>0</v>
      </c>
      <c r="K6354" s="37" t="n">
        <f aca="false">E6354+Inputs!$B$5*F6354</f>
        <v>0</v>
      </c>
      <c r="L6354" s="37" t="n">
        <f aca="false">G6354+Inputs!$B$6*H6354</f>
        <v>0</v>
      </c>
      <c r="M6354" s="37" t="n">
        <f aca="false">I6354+Inputs!$B$7*J6354</f>
        <v>1</v>
      </c>
      <c r="N6354" s="37" t="n">
        <f aca="false">K6354+L6354+M6354</f>
        <v>1</v>
      </c>
    </row>
    <row r="6355" customFormat="false" ht="15" hidden="false" customHeight="false" outlineLevel="0" collapsed="false">
      <c r="A6355" s="0" t="s">
        <v>10</v>
      </c>
      <c r="B6355" s="0" t="s">
        <v>550</v>
      </c>
      <c r="C6355" s="15" t="n">
        <v>45474</v>
      </c>
      <c r="D6355" s="0" t="n">
        <v>3</v>
      </c>
      <c r="E6355" s="0" t="n">
        <v>0</v>
      </c>
      <c r="F6355" s="0" t="n">
        <v>0</v>
      </c>
      <c r="G6355" s="0" t="n">
        <v>0</v>
      </c>
      <c r="H6355" s="0" t="n">
        <v>0</v>
      </c>
      <c r="I6355" s="0" t="n">
        <v>1</v>
      </c>
      <c r="J6355" s="0" t="n">
        <v>0</v>
      </c>
      <c r="K6355" s="37" t="n">
        <f aca="false">E6355+Inputs!$B$5*F6355</f>
        <v>0</v>
      </c>
      <c r="L6355" s="37" t="n">
        <f aca="false">G6355+Inputs!$B$6*H6355</f>
        <v>0</v>
      </c>
      <c r="M6355" s="37" t="n">
        <f aca="false">I6355+Inputs!$B$7*J6355</f>
        <v>1</v>
      </c>
      <c r="N6355" s="37" t="n">
        <f aca="false">K6355+L6355+M6355</f>
        <v>1</v>
      </c>
    </row>
    <row r="6356" customFormat="false" ht="15" hidden="false" customHeight="false" outlineLevel="0" collapsed="false">
      <c r="A6356" s="0" t="s">
        <v>10</v>
      </c>
      <c r="B6356" s="0" t="s">
        <v>550</v>
      </c>
      <c r="C6356" s="15" t="n">
        <v>45505</v>
      </c>
      <c r="D6356" s="0" t="n">
        <v>3</v>
      </c>
      <c r="E6356" s="0" t="n">
        <v>0</v>
      </c>
      <c r="F6356" s="0" t="n">
        <v>0</v>
      </c>
      <c r="G6356" s="0" t="n">
        <v>0</v>
      </c>
      <c r="H6356" s="0" t="n">
        <v>0</v>
      </c>
      <c r="I6356" s="0" t="n">
        <v>1</v>
      </c>
      <c r="J6356" s="0" t="n">
        <v>0</v>
      </c>
      <c r="K6356" s="37" t="n">
        <f aca="false">E6356+Inputs!$B$5*F6356</f>
        <v>0</v>
      </c>
      <c r="L6356" s="37" t="n">
        <f aca="false">G6356+Inputs!$B$6*H6356</f>
        <v>0</v>
      </c>
      <c r="M6356" s="37" t="n">
        <f aca="false">I6356+Inputs!$B$7*J6356</f>
        <v>1</v>
      </c>
      <c r="N6356" s="37" t="n">
        <f aca="false">K6356+L6356+M6356</f>
        <v>1</v>
      </c>
    </row>
    <row r="6357" customFormat="false" ht="15" hidden="false" customHeight="false" outlineLevel="0" collapsed="false">
      <c r="A6357" s="0" t="s">
        <v>10</v>
      </c>
      <c r="B6357" s="0" t="s">
        <v>550</v>
      </c>
      <c r="C6357" s="15" t="n">
        <v>45536</v>
      </c>
      <c r="D6357" s="0" t="n">
        <v>3</v>
      </c>
      <c r="E6357" s="0" t="n">
        <v>0</v>
      </c>
      <c r="F6357" s="0" t="n">
        <v>0</v>
      </c>
      <c r="G6357" s="0" t="n">
        <v>0</v>
      </c>
      <c r="H6357" s="0" t="n">
        <v>0</v>
      </c>
      <c r="I6357" s="0" t="n">
        <v>1</v>
      </c>
      <c r="J6357" s="0" t="n">
        <v>0</v>
      </c>
      <c r="K6357" s="37" t="n">
        <f aca="false">E6357+Inputs!$B$5*F6357</f>
        <v>0</v>
      </c>
      <c r="L6357" s="37" t="n">
        <f aca="false">G6357+Inputs!$B$6*H6357</f>
        <v>0</v>
      </c>
      <c r="M6357" s="37" t="n">
        <f aca="false">I6357+Inputs!$B$7*J6357</f>
        <v>1</v>
      </c>
      <c r="N6357" s="37" t="n">
        <f aca="false">K6357+L6357+M6357</f>
        <v>1</v>
      </c>
    </row>
    <row r="6358" customFormat="false" ht="15" hidden="false" customHeight="false" outlineLevel="0" collapsed="false">
      <c r="A6358" s="0" t="s">
        <v>10</v>
      </c>
      <c r="B6358" s="0" t="s">
        <v>550</v>
      </c>
      <c r="C6358" s="15" t="n">
        <v>45566</v>
      </c>
      <c r="D6358" s="0" t="n">
        <v>3</v>
      </c>
      <c r="E6358" s="0" t="n">
        <v>0</v>
      </c>
      <c r="F6358" s="0" t="n">
        <v>0</v>
      </c>
      <c r="G6358" s="0" t="n">
        <v>0</v>
      </c>
      <c r="H6358" s="0" t="n">
        <v>0</v>
      </c>
      <c r="I6358" s="0" t="n">
        <v>2</v>
      </c>
      <c r="J6358" s="0" t="n">
        <v>0</v>
      </c>
      <c r="K6358" s="37" t="n">
        <f aca="false">E6358+Inputs!$B$5*F6358</f>
        <v>0</v>
      </c>
      <c r="L6358" s="37" t="n">
        <f aca="false">G6358+Inputs!$B$6*H6358</f>
        <v>0</v>
      </c>
      <c r="M6358" s="37" t="n">
        <f aca="false">I6358+Inputs!$B$7*J6358</f>
        <v>2</v>
      </c>
      <c r="N6358" s="37" t="n">
        <f aca="false">K6358+L6358+M6358</f>
        <v>2</v>
      </c>
    </row>
    <row r="6359" customFormat="false" ht="15" hidden="false" customHeight="false" outlineLevel="0" collapsed="false">
      <c r="A6359" s="0" t="s">
        <v>10</v>
      </c>
      <c r="B6359" s="0" t="s">
        <v>550</v>
      </c>
      <c r="C6359" s="15" t="n">
        <v>45597</v>
      </c>
      <c r="D6359" s="0" t="n">
        <v>3</v>
      </c>
      <c r="E6359" s="0" t="n">
        <v>0</v>
      </c>
      <c r="F6359" s="0" t="n">
        <v>0</v>
      </c>
      <c r="G6359" s="0" t="n">
        <v>0</v>
      </c>
      <c r="H6359" s="0" t="n">
        <v>0</v>
      </c>
      <c r="I6359" s="0" t="n">
        <v>2</v>
      </c>
      <c r="J6359" s="0" t="n">
        <v>0</v>
      </c>
      <c r="K6359" s="37" t="n">
        <f aca="false">E6359+Inputs!$B$5*F6359</f>
        <v>0</v>
      </c>
      <c r="L6359" s="37" t="n">
        <f aca="false">G6359+Inputs!$B$6*H6359</f>
        <v>0</v>
      </c>
      <c r="M6359" s="37" t="n">
        <f aca="false">I6359+Inputs!$B$7*J6359</f>
        <v>2</v>
      </c>
      <c r="N6359" s="37" t="n">
        <f aca="false">K6359+L6359+M6359</f>
        <v>2</v>
      </c>
    </row>
    <row r="6360" customFormat="false" ht="15" hidden="false" customHeight="false" outlineLevel="0" collapsed="false">
      <c r="A6360" s="0" t="s">
        <v>10</v>
      </c>
      <c r="B6360" s="0" t="s">
        <v>550</v>
      </c>
      <c r="C6360" s="15" t="n">
        <v>45658</v>
      </c>
      <c r="D6360" s="0" t="n">
        <v>3</v>
      </c>
      <c r="E6360" s="0" t="n">
        <v>0</v>
      </c>
      <c r="F6360" s="0" t="n">
        <v>0</v>
      </c>
      <c r="G6360" s="0" t="n">
        <v>0</v>
      </c>
      <c r="H6360" s="0" t="n">
        <v>0</v>
      </c>
      <c r="I6360" s="0" t="n">
        <v>1</v>
      </c>
      <c r="J6360" s="0" t="n">
        <v>0</v>
      </c>
      <c r="K6360" s="37" t="n">
        <f aca="false">E6360+Inputs!$B$5*F6360</f>
        <v>0</v>
      </c>
      <c r="L6360" s="37" t="n">
        <f aca="false">G6360+Inputs!$B$6*H6360</f>
        <v>0</v>
      </c>
      <c r="M6360" s="37" t="n">
        <f aca="false">I6360+Inputs!$B$7*J6360</f>
        <v>1</v>
      </c>
      <c r="N6360" s="37" t="n">
        <f aca="false">K6360+L6360+M6360</f>
        <v>1</v>
      </c>
    </row>
    <row r="6361" customFormat="false" ht="15" hidden="false" customHeight="false" outlineLevel="0" collapsed="false">
      <c r="A6361" s="0" t="s">
        <v>10</v>
      </c>
      <c r="B6361" s="0" t="s">
        <v>550</v>
      </c>
      <c r="C6361" s="15" t="n">
        <v>45717</v>
      </c>
      <c r="D6361" s="0" t="n">
        <v>3</v>
      </c>
      <c r="E6361" s="0" t="n">
        <v>0</v>
      </c>
      <c r="F6361" s="0" t="n">
        <v>0</v>
      </c>
      <c r="G6361" s="0" t="n">
        <v>0</v>
      </c>
      <c r="H6361" s="0" t="n">
        <v>0</v>
      </c>
      <c r="I6361" s="0" t="n">
        <v>2</v>
      </c>
      <c r="J6361" s="0" t="n">
        <v>0</v>
      </c>
      <c r="K6361" s="37" t="n">
        <f aca="false">E6361+Inputs!$B$5*F6361</f>
        <v>0</v>
      </c>
      <c r="L6361" s="37" t="n">
        <f aca="false">G6361+Inputs!$B$6*H6361</f>
        <v>0</v>
      </c>
      <c r="M6361" s="37" t="n">
        <f aca="false">I6361+Inputs!$B$7*J6361</f>
        <v>2</v>
      </c>
      <c r="N6361" s="37" t="n">
        <f aca="false">K6361+L6361+M6361</f>
        <v>2</v>
      </c>
    </row>
    <row r="6362" customFormat="false" ht="15" hidden="false" customHeight="false" outlineLevel="0" collapsed="false">
      <c r="A6362" s="0" t="s">
        <v>10</v>
      </c>
      <c r="B6362" s="0" t="s">
        <v>550</v>
      </c>
      <c r="C6362" s="15" t="n">
        <v>45748</v>
      </c>
      <c r="D6362" s="0" t="n">
        <v>3</v>
      </c>
      <c r="E6362" s="0" t="n">
        <v>0</v>
      </c>
      <c r="F6362" s="0" t="n">
        <v>0</v>
      </c>
      <c r="G6362" s="0" t="n">
        <v>0</v>
      </c>
      <c r="H6362" s="0" t="n">
        <v>0</v>
      </c>
      <c r="I6362" s="0" t="n">
        <v>2</v>
      </c>
      <c r="J6362" s="0" t="n">
        <v>0</v>
      </c>
      <c r="K6362" s="37" t="n">
        <f aca="false">E6362+Inputs!$B$5*F6362</f>
        <v>0</v>
      </c>
      <c r="L6362" s="37" t="n">
        <f aca="false">G6362+Inputs!$B$6*H6362</f>
        <v>0</v>
      </c>
      <c r="M6362" s="37" t="n">
        <f aca="false">I6362+Inputs!$B$7*J6362</f>
        <v>2</v>
      </c>
      <c r="N6362" s="37" t="n">
        <f aca="false">K6362+L6362+M6362</f>
        <v>2</v>
      </c>
    </row>
    <row r="6363" customFormat="false" ht="15" hidden="false" customHeight="false" outlineLevel="0" collapsed="false">
      <c r="A6363" s="0" t="s">
        <v>10</v>
      </c>
      <c r="B6363" s="0" t="s">
        <v>550</v>
      </c>
      <c r="C6363" s="15" t="n">
        <v>45778</v>
      </c>
      <c r="D6363" s="0" t="n">
        <v>3</v>
      </c>
      <c r="E6363" s="0" t="n">
        <v>0</v>
      </c>
      <c r="F6363" s="0" t="n">
        <v>0</v>
      </c>
      <c r="G6363" s="0" t="n">
        <v>0</v>
      </c>
      <c r="H6363" s="0" t="n">
        <v>0</v>
      </c>
      <c r="I6363" s="0" t="n">
        <v>2</v>
      </c>
      <c r="J6363" s="0" t="n">
        <v>0</v>
      </c>
      <c r="K6363" s="37" t="n">
        <f aca="false">E6363+Inputs!$B$5*F6363</f>
        <v>0</v>
      </c>
      <c r="L6363" s="37" t="n">
        <f aca="false">G6363+Inputs!$B$6*H6363</f>
        <v>0</v>
      </c>
      <c r="M6363" s="37" t="n">
        <f aca="false">I6363+Inputs!$B$7*J6363</f>
        <v>2</v>
      </c>
      <c r="N6363" s="37" t="n">
        <f aca="false">K6363+L6363+M6363</f>
        <v>2</v>
      </c>
    </row>
    <row r="6364" customFormat="false" ht="15" hidden="false" customHeight="false" outlineLevel="0" collapsed="false">
      <c r="A6364" s="0" t="s">
        <v>10</v>
      </c>
      <c r="B6364" s="0" t="s">
        <v>550</v>
      </c>
      <c r="C6364" s="15" t="n">
        <v>45809</v>
      </c>
      <c r="D6364" s="0" t="n">
        <v>3</v>
      </c>
      <c r="E6364" s="0" t="n">
        <v>0</v>
      </c>
      <c r="F6364" s="0" t="n">
        <v>0</v>
      </c>
      <c r="G6364" s="0" t="n">
        <v>0</v>
      </c>
      <c r="H6364" s="0" t="n">
        <v>0</v>
      </c>
      <c r="I6364" s="0" t="n">
        <v>1</v>
      </c>
      <c r="J6364" s="0" t="n">
        <v>0</v>
      </c>
      <c r="K6364" s="37" t="n">
        <f aca="false">E6364+Inputs!$B$5*F6364</f>
        <v>0</v>
      </c>
      <c r="L6364" s="37" t="n">
        <f aca="false">G6364+Inputs!$B$6*H6364</f>
        <v>0</v>
      </c>
      <c r="M6364" s="37" t="n">
        <f aca="false">I6364+Inputs!$B$7*J6364</f>
        <v>1</v>
      </c>
      <c r="N6364" s="37" t="n">
        <f aca="false">K6364+L6364+M6364</f>
        <v>1</v>
      </c>
    </row>
    <row r="6365" customFormat="false" ht="15" hidden="false" customHeight="false" outlineLevel="0" collapsed="false">
      <c r="A6365" s="0" t="s">
        <v>10</v>
      </c>
      <c r="B6365" s="0" t="s">
        <v>550</v>
      </c>
      <c r="C6365" s="15" t="n">
        <v>45839</v>
      </c>
      <c r="D6365" s="0" t="n">
        <v>3</v>
      </c>
      <c r="E6365" s="0" t="n">
        <v>0</v>
      </c>
      <c r="F6365" s="0" t="n">
        <v>0</v>
      </c>
      <c r="G6365" s="0" t="n">
        <v>0</v>
      </c>
      <c r="H6365" s="0" t="n">
        <v>0</v>
      </c>
      <c r="I6365" s="0" t="n">
        <v>1</v>
      </c>
      <c r="J6365" s="0" t="n">
        <v>0</v>
      </c>
      <c r="K6365" s="37" t="n">
        <f aca="false">E6365+Inputs!$B$5*F6365</f>
        <v>0</v>
      </c>
      <c r="L6365" s="37" t="n">
        <f aca="false">G6365+Inputs!$B$6*H6365</f>
        <v>0</v>
      </c>
      <c r="M6365" s="37" t="n">
        <f aca="false">I6365+Inputs!$B$7*J6365</f>
        <v>1</v>
      </c>
      <c r="N6365" s="37" t="n">
        <f aca="false">K6365+L6365+M6365</f>
        <v>1</v>
      </c>
    </row>
    <row r="6366" customFormat="false" ht="15" hidden="false" customHeight="false" outlineLevel="0" collapsed="false">
      <c r="A6366" s="0" t="s">
        <v>10</v>
      </c>
      <c r="B6366" s="0" t="s">
        <v>550</v>
      </c>
      <c r="C6366" s="15" t="n">
        <v>45870</v>
      </c>
      <c r="D6366" s="0" t="n">
        <v>3</v>
      </c>
      <c r="E6366" s="0" t="n">
        <v>0</v>
      </c>
      <c r="F6366" s="0" t="n">
        <v>0</v>
      </c>
      <c r="G6366" s="0" t="n">
        <v>0</v>
      </c>
      <c r="H6366" s="0" t="n">
        <v>0</v>
      </c>
      <c r="I6366" s="0" t="n">
        <v>2</v>
      </c>
      <c r="J6366" s="0" t="n">
        <v>0</v>
      </c>
      <c r="K6366" s="37" t="n">
        <f aca="false">E6366+Inputs!$B$5*F6366</f>
        <v>0</v>
      </c>
      <c r="L6366" s="37" t="n">
        <f aca="false">G6366+Inputs!$B$6*H6366</f>
        <v>0</v>
      </c>
      <c r="M6366" s="37" t="n">
        <f aca="false">I6366+Inputs!$B$7*J6366</f>
        <v>2</v>
      </c>
      <c r="N6366" s="37" t="n">
        <f aca="false">K6366+L6366+M6366</f>
        <v>2</v>
      </c>
    </row>
    <row r="6367" customFormat="false" ht="15" hidden="false" customHeight="false" outlineLevel="0" collapsed="false">
      <c r="A6367" s="0" t="s">
        <v>10</v>
      </c>
      <c r="B6367" s="0" t="s">
        <v>550</v>
      </c>
      <c r="C6367" s="15" t="n">
        <v>45901</v>
      </c>
      <c r="D6367" s="0" t="n">
        <v>3</v>
      </c>
      <c r="E6367" s="0" t="n">
        <v>0</v>
      </c>
      <c r="F6367" s="0" t="n">
        <v>0</v>
      </c>
      <c r="G6367" s="0" t="n">
        <v>0</v>
      </c>
      <c r="H6367" s="0" t="n">
        <v>0</v>
      </c>
      <c r="I6367" s="0" t="n">
        <v>2</v>
      </c>
      <c r="J6367" s="0" t="n">
        <v>0</v>
      </c>
      <c r="K6367" s="37" t="n">
        <f aca="false">E6367+Inputs!$B$5*F6367</f>
        <v>0</v>
      </c>
      <c r="L6367" s="37" t="n">
        <f aca="false">G6367+Inputs!$B$6*H6367</f>
        <v>0</v>
      </c>
      <c r="M6367" s="37" t="n">
        <f aca="false">I6367+Inputs!$B$7*J6367</f>
        <v>2</v>
      </c>
      <c r="N6367" s="37" t="n">
        <f aca="false">K6367+L6367+M6367</f>
        <v>2</v>
      </c>
    </row>
    <row r="6368" customFormat="false" ht="15" hidden="false" customHeight="false" outlineLevel="0" collapsed="false">
      <c r="A6368" s="0" t="s">
        <v>10</v>
      </c>
      <c r="B6368" s="0" t="s">
        <v>550</v>
      </c>
      <c r="C6368" s="15" t="n">
        <v>45931</v>
      </c>
      <c r="D6368" s="0" t="n">
        <v>3</v>
      </c>
      <c r="E6368" s="0" t="n">
        <v>0</v>
      </c>
      <c r="F6368" s="0" t="n">
        <v>0</v>
      </c>
      <c r="G6368" s="0" t="n">
        <v>0</v>
      </c>
      <c r="H6368" s="0" t="n">
        <v>0</v>
      </c>
      <c r="I6368" s="0" t="n">
        <v>1</v>
      </c>
      <c r="J6368" s="0" t="n">
        <v>0</v>
      </c>
      <c r="K6368" s="37" t="n">
        <f aca="false">E6368+Inputs!$B$5*F6368</f>
        <v>0</v>
      </c>
      <c r="L6368" s="37" t="n">
        <f aca="false">G6368+Inputs!$B$6*H6368</f>
        <v>0</v>
      </c>
      <c r="M6368" s="37" t="n">
        <f aca="false">I6368+Inputs!$B$7*J6368</f>
        <v>1</v>
      </c>
      <c r="N6368" s="37" t="n">
        <f aca="false">K6368+L6368+M6368</f>
        <v>1</v>
      </c>
    </row>
    <row r="6369" customFormat="false" ht="15" hidden="false" customHeight="false" outlineLevel="0" collapsed="false">
      <c r="A6369" s="0" t="s">
        <v>10</v>
      </c>
      <c r="B6369" s="0" t="s">
        <v>550</v>
      </c>
      <c r="C6369" s="15" t="n">
        <v>45962</v>
      </c>
      <c r="D6369" s="0" t="n">
        <v>3</v>
      </c>
      <c r="E6369" s="0" t="n">
        <v>0</v>
      </c>
      <c r="F6369" s="0" t="n">
        <v>0</v>
      </c>
      <c r="G6369" s="0" t="n">
        <v>0</v>
      </c>
      <c r="H6369" s="0" t="n">
        <v>0</v>
      </c>
      <c r="I6369" s="0" t="n">
        <v>3</v>
      </c>
      <c r="J6369" s="0" t="n">
        <v>0</v>
      </c>
      <c r="K6369" s="37" t="n">
        <f aca="false">E6369+Inputs!$B$5*F6369</f>
        <v>0</v>
      </c>
      <c r="L6369" s="37" t="n">
        <f aca="false">G6369+Inputs!$B$6*H6369</f>
        <v>0</v>
      </c>
      <c r="M6369" s="37" t="n">
        <f aca="false">I6369+Inputs!$B$7*J6369</f>
        <v>3</v>
      </c>
      <c r="N6369" s="37" t="n">
        <f aca="false">K6369+L6369+M6369</f>
        <v>3</v>
      </c>
    </row>
    <row r="6370" customFormat="false" ht="15" hidden="false" customHeight="false" outlineLevel="0" collapsed="false">
      <c r="A6370" s="0" t="s">
        <v>10</v>
      </c>
      <c r="B6370" s="0" t="s">
        <v>550</v>
      </c>
      <c r="C6370" s="15" t="n">
        <v>45992</v>
      </c>
      <c r="D6370" s="0" t="n">
        <v>3</v>
      </c>
      <c r="E6370" s="0" t="n">
        <v>0</v>
      </c>
      <c r="F6370" s="0" t="n">
        <v>0</v>
      </c>
      <c r="G6370" s="0" t="n">
        <v>0</v>
      </c>
      <c r="H6370" s="0" t="n">
        <v>0</v>
      </c>
      <c r="I6370" s="0" t="n">
        <v>4</v>
      </c>
      <c r="J6370" s="0" t="n">
        <v>0</v>
      </c>
      <c r="K6370" s="37" t="n">
        <f aca="false">E6370+Inputs!$B$5*F6370</f>
        <v>0</v>
      </c>
      <c r="L6370" s="37" t="n">
        <f aca="false">G6370+Inputs!$B$6*H6370</f>
        <v>0</v>
      </c>
      <c r="M6370" s="37" t="n">
        <f aca="false">I6370+Inputs!$B$7*J6370</f>
        <v>4</v>
      </c>
      <c r="N6370" s="37" t="n">
        <f aca="false">K6370+L6370+M6370</f>
        <v>4</v>
      </c>
    </row>
    <row r="6371" customFormat="false" ht="15" hidden="false" customHeight="false" outlineLevel="0" collapsed="false">
      <c r="A6371" s="0" t="s">
        <v>10</v>
      </c>
      <c r="B6371" s="0" t="s">
        <v>550</v>
      </c>
      <c r="C6371" s="15" t="n">
        <v>46082</v>
      </c>
      <c r="D6371" s="0" t="n">
        <v>3</v>
      </c>
      <c r="E6371" s="0" t="n">
        <v>0</v>
      </c>
      <c r="F6371" s="0" t="n">
        <v>0</v>
      </c>
      <c r="G6371" s="0" t="n">
        <v>0</v>
      </c>
      <c r="H6371" s="0" t="n">
        <v>0</v>
      </c>
      <c r="I6371" s="0" t="n">
        <v>1</v>
      </c>
      <c r="J6371" s="0" t="n">
        <v>0</v>
      </c>
      <c r="K6371" s="37" t="n">
        <f aca="false">E6371+Inputs!$B$5*F6371</f>
        <v>0</v>
      </c>
      <c r="L6371" s="37" t="n">
        <f aca="false">G6371+Inputs!$B$6*H6371</f>
        <v>0</v>
      </c>
      <c r="M6371" s="37" t="n">
        <f aca="false">I6371+Inputs!$B$7*J6371</f>
        <v>1</v>
      </c>
      <c r="N6371" s="37" t="n">
        <f aca="false">K6371+L6371+M6371</f>
        <v>1</v>
      </c>
    </row>
    <row r="6372" customFormat="false" ht="15" hidden="false" customHeight="false" outlineLevel="0" collapsed="false">
      <c r="A6372" s="0" t="s">
        <v>10</v>
      </c>
      <c r="B6372" s="0" t="s">
        <v>550</v>
      </c>
      <c r="C6372" s="15" t="n">
        <v>46174</v>
      </c>
      <c r="D6372" s="0" t="n">
        <v>3</v>
      </c>
      <c r="E6372" s="0" t="n">
        <v>0</v>
      </c>
      <c r="F6372" s="0" t="n">
        <v>0</v>
      </c>
      <c r="G6372" s="0" t="n">
        <v>0</v>
      </c>
      <c r="H6372" s="0" t="n">
        <v>0</v>
      </c>
      <c r="I6372" s="0" t="n">
        <v>4</v>
      </c>
      <c r="J6372" s="0" t="n">
        <v>0</v>
      </c>
      <c r="K6372" s="37" t="n">
        <f aca="false">E6372+Inputs!$B$5*F6372</f>
        <v>0</v>
      </c>
      <c r="L6372" s="37" t="n">
        <f aca="false">G6372+Inputs!$B$6*H6372</f>
        <v>0</v>
      </c>
      <c r="M6372" s="37" t="n">
        <f aca="false">I6372+Inputs!$B$7*J6372</f>
        <v>4</v>
      </c>
      <c r="N6372" s="37" t="n">
        <f aca="false">K6372+L6372+M6372</f>
        <v>4</v>
      </c>
    </row>
    <row r="6373" customFormat="false" ht="15" hidden="false" customHeight="false" outlineLevel="0" collapsed="false">
      <c r="A6373" s="0" t="s">
        <v>10</v>
      </c>
      <c r="B6373" s="0" t="s">
        <v>550</v>
      </c>
      <c r="C6373" s="15" t="n">
        <v>46204</v>
      </c>
      <c r="D6373" s="0" t="n">
        <v>3</v>
      </c>
      <c r="E6373" s="0" t="n">
        <v>0</v>
      </c>
      <c r="F6373" s="0" t="n">
        <v>0</v>
      </c>
      <c r="G6373" s="0" t="n">
        <v>0</v>
      </c>
      <c r="H6373" s="0" t="n">
        <v>0</v>
      </c>
      <c r="I6373" s="0" t="n">
        <v>1</v>
      </c>
      <c r="J6373" s="0" t="n">
        <v>0</v>
      </c>
      <c r="K6373" s="37" t="n">
        <f aca="false">E6373+Inputs!$B$5*F6373</f>
        <v>0</v>
      </c>
      <c r="L6373" s="37" t="n">
        <f aca="false">G6373+Inputs!$B$6*H6373</f>
        <v>0</v>
      </c>
      <c r="M6373" s="37" t="n">
        <f aca="false">I6373+Inputs!$B$7*J6373</f>
        <v>1</v>
      </c>
      <c r="N6373" s="37" t="n">
        <f aca="false">K6373+L6373+M6373</f>
        <v>1</v>
      </c>
    </row>
    <row r="6374" customFormat="false" ht="15" hidden="false" customHeight="false" outlineLevel="0" collapsed="false">
      <c r="A6374" s="0" t="s">
        <v>10</v>
      </c>
      <c r="B6374" s="0" t="s">
        <v>550</v>
      </c>
      <c r="C6374" s="15" t="n">
        <v>46235</v>
      </c>
      <c r="D6374" s="0" t="n">
        <v>3</v>
      </c>
      <c r="E6374" s="0" t="n">
        <v>0</v>
      </c>
      <c r="F6374" s="0" t="n">
        <v>0</v>
      </c>
      <c r="G6374" s="0" t="n">
        <v>0</v>
      </c>
      <c r="H6374" s="0" t="n">
        <v>0</v>
      </c>
      <c r="I6374" s="0" t="n">
        <v>4</v>
      </c>
      <c r="J6374" s="0" t="n">
        <v>0</v>
      </c>
      <c r="K6374" s="37" t="n">
        <f aca="false">E6374+Inputs!$B$5*F6374</f>
        <v>0</v>
      </c>
      <c r="L6374" s="37" t="n">
        <f aca="false">G6374+Inputs!$B$6*H6374</f>
        <v>0</v>
      </c>
      <c r="M6374" s="37" t="n">
        <f aca="false">I6374+Inputs!$B$7*J6374</f>
        <v>4</v>
      </c>
      <c r="N6374" s="37" t="n">
        <f aca="false">K6374+L6374+M6374</f>
        <v>4</v>
      </c>
    </row>
    <row r="6375" customFormat="false" ht="15" hidden="false" customHeight="false" outlineLevel="0" collapsed="false">
      <c r="A6375" s="0" t="s">
        <v>10</v>
      </c>
      <c r="B6375" s="0" t="s">
        <v>491</v>
      </c>
      <c r="C6375" s="15" t="n">
        <v>44927</v>
      </c>
      <c r="D6375" s="0" t="n">
        <v>1</v>
      </c>
      <c r="E6375" s="0" t="n">
        <v>6</v>
      </c>
      <c r="F6375" s="0" t="n">
        <v>0</v>
      </c>
      <c r="G6375" s="0" t="n">
        <v>0</v>
      </c>
      <c r="H6375" s="0" t="n">
        <v>0</v>
      </c>
      <c r="I6375" s="0" t="n">
        <v>198</v>
      </c>
      <c r="J6375" s="0" t="n">
        <v>0</v>
      </c>
      <c r="K6375" s="37" t="n">
        <f aca="false">E6375+Inputs!$B$5*F6375</f>
        <v>6</v>
      </c>
      <c r="L6375" s="37" t="n">
        <f aca="false">G6375+Inputs!$B$6*H6375</f>
        <v>0</v>
      </c>
      <c r="M6375" s="37" t="n">
        <f aca="false">I6375+Inputs!$B$7*J6375</f>
        <v>198</v>
      </c>
      <c r="N6375" s="37" t="n">
        <f aca="false">K6375+L6375+M6375</f>
        <v>204</v>
      </c>
    </row>
    <row r="6376" customFormat="false" ht="15" hidden="false" customHeight="false" outlineLevel="0" collapsed="false">
      <c r="A6376" s="0" t="s">
        <v>10</v>
      </c>
      <c r="B6376" s="0" t="s">
        <v>491</v>
      </c>
      <c r="C6376" s="15" t="n">
        <v>44958</v>
      </c>
      <c r="D6376" s="0" t="n">
        <v>1</v>
      </c>
      <c r="E6376" s="0" t="n">
        <v>7</v>
      </c>
      <c r="F6376" s="0" t="n">
        <v>0</v>
      </c>
      <c r="G6376" s="0" t="n">
        <v>0</v>
      </c>
      <c r="H6376" s="0" t="n">
        <v>0</v>
      </c>
      <c r="I6376" s="0" t="n">
        <v>162</v>
      </c>
      <c r="J6376" s="0" t="n">
        <v>0</v>
      </c>
      <c r="K6376" s="37" t="n">
        <f aca="false">E6376+Inputs!$B$5*F6376</f>
        <v>7</v>
      </c>
      <c r="L6376" s="37" t="n">
        <f aca="false">G6376+Inputs!$B$6*H6376</f>
        <v>0</v>
      </c>
      <c r="M6376" s="37" t="n">
        <f aca="false">I6376+Inputs!$B$7*J6376</f>
        <v>162</v>
      </c>
      <c r="N6376" s="37" t="n">
        <f aca="false">K6376+L6376+M6376</f>
        <v>169</v>
      </c>
    </row>
    <row r="6377" customFormat="false" ht="15" hidden="false" customHeight="false" outlineLevel="0" collapsed="false">
      <c r="A6377" s="0" t="s">
        <v>10</v>
      </c>
      <c r="B6377" s="0" t="s">
        <v>491</v>
      </c>
      <c r="C6377" s="15" t="n">
        <v>44986</v>
      </c>
      <c r="D6377" s="0" t="n">
        <v>1</v>
      </c>
      <c r="E6377" s="0" t="n">
        <v>3</v>
      </c>
      <c r="F6377" s="0" t="n">
        <v>0</v>
      </c>
      <c r="G6377" s="0" t="n">
        <v>0</v>
      </c>
      <c r="H6377" s="0" t="n">
        <v>0</v>
      </c>
      <c r="I6377" s="0" t="n">
        <v>179</v>
      </c>
      <c r="J6377" s="0" t="n">
        <v>0</v>
      </c>
      <c r="K6377" s="37" t="n">
        <f aca="false">E6377+Inputs!$B$5*F6377</f>
        <v>3</v>
      </c>
      <c r="L6377" s="37" t="n">
        <f aca="false">G6377+Inputs!$B$6*H6377</f>
        <v>0</v>
      </c>
      <c r="M6377" s="37" t="n">
        <f aca="false">I6377+Inputs!$B$7*J6377</f>
        <v>179</v>
      </c>
      <c r="N6377" s="37" t="n">
        <f aca="false">K6377+L6377+M6377</f>
        <v>182</v>
      </c>
    </row>
    <row r="6378" customFormat="false" ht="15" hidden="false" customHeight="false" outlineLevel="0" collapsed="false">
      <c r="A6378" s="0" t="s">
        <v>10</v>
      </c>
      <c r="B6378" s="0" t="s">
        <v>491</v>
      </c>
      <c r="C6378" s="15" t="n">
        <v>45017</v>
      </c>
      <c r="D6378" s="0" t="n">
        <v>1</v>
      </c>
      <c r="E6378" s="0" t="n">
        <v>4</v>
      </c>
      <c r="F6378" s="0" t="n">
        <v>0</v>
      </c>
      <c r="G6378" s="0" t="n">
        <v>0</v>
      </c>
      <c r="H6378" s="0" t="n">
        <v>0</v>
      </c>
      <c r="I6378" s="0" t="n">
        <v>178</v>
      </c>
      <c r="J6378" s="0" t="n">
        <v>0</v>
      </c>
      <c r="K6378" s="37" t="n">
        <f aca="false">E6378+Inputs!$B$5*F6378</f>
        <v>4</v>
      </c>
      <c r="L6378" s="37" t="n">
        <f aca="false">G6378+Inputs!$B$6*H6378</f>
        <v>0</v>
      </c>
      <c r="M6378" s="37" t="n">
        <f aca="false">I6378+Inputs!$B$7*J6378</f>
        <v>178</v>
      </c>
      <c r="N6378" s="37" t="n">
        <f aca="false">K6378+L6378+M6378</f>
        <v>182</v>
      </c>
    </row>
    <row r="6379" customFormat="false" ht="15" hidden="false" customHeight="false" outlineLevel="0" collapsed="false">
      <c r="A6379" s="0" t="s">
        <v>10</v>
      </c>
      <c r="B6379" s="0" t="s">
        <v>491</v>
      </c>
      <c r="C6379" s="15" t="n">
        <v>45047</v>
      </c>
      <c r="D6379" s="0" t="n">
        <v>1</v>
      </c>
      <c r="E6379" s="0" t="n">
        <v>3</v>
      </c>
      <c r="F6379" s="0" t="n">
        <v>0</v>
      </c>
      <c r="G6379" s="0" t="n">
        <v>0</v>
      </c>
      <c r="H6379" s="0" t="n">
        <v>0</v>
      </c>
      <c r="I6379" s="0" t="n">
        <v>188</v>
      </c>
      <c r="J6379" s="0" t="n">
        <v>0</v>
      </c>
      <c r="K6379" s="37" t="n">
        <f aca="false">E6379+Inputs!$B$5*F6379</f>
        <v>3</v>
      </c>
      <c r="L6379" s="37" t="n">
        <f aca="false">G6379+Inputs!$B$6*H6379</f>
        <v>0</v>
      </c>
      <c r="M6379" s="37" t="n">
        <f aca="false">I6379+Inputs!$B$7*J6379</f>
        <v>188</v>
      </c>
      <c r="N6379" s="37" t="n">
        <f aca="false">K6379+L6379+M6379</f>
        <v>191</v>
      </c>
    </row>
    <row r="6380" customFormat="false" ht="15" hidden="false" customHeight="false" outlineLevel="0" collapsed="false">
      <c r="A6380" s="0" t="s">
        <v>10</v>
      </c>
      <c r="B6380" s="0" t="s">
        <v>491</v>
      </c>
      <c r="C6380" s="15" t="n">
        <v>45078</v>
      </c>
      <c r="D6380" s="0" t="n">
        <v>1</v>
      </c>
      <c r="E6380" s="0" t="n">
        <v>10</v>
      </c>
      <c r="F6380" s="0" t="n">
        <v>0</v>
      </c>
      <c r="G6380" s="0" t="n">
        <v>0</v>
      </c>
      <c r="H6380" s="0" t="n">
        <v>0</v>
      </c>
      <c r="I6380" s="0" t="n">
        <v>188</v>
      </c>
      <c r="J6380" s="0" t="n">
        <v>0</v>
      </c>
      <c r="K6380" s="37" t="n">
        <f aca="false">E6380+Inputs!$B$5*F6380</f>
        <v>10</v>
      </c>
      <c r="L6380" s="37" t="n">
        <f aca="false">G6380+Inputs!$B$6*H6380</f>
        <v>0</v>
      </c>
      <c r="M6380" s="37" t="n">
        <f aca="false">I6380+Inputs!$B$7*J6380</f>
        <v>188</v>
      </c>
      <c r="N6380" s="37" t="n">
        <f aca="false">K6380+L6380+M6380</f>
        <v>198</v>
      </c>
    </row>
    <row r="6381" customFormat="false" ht="15" hidden="false" customHeight="false" outlineLevel="0" collapsed="false">
      <c r="A6381" s="0" t="s">
        <v>10</v>
      </c>
      <c r="B6381" s="0" t="s">
        <v>491</v>
      </c>
      <c r="C6381" s="15" t="n">
        <v>45108</v>
      </c>
      <c r="D6381" s="0" t="n">
        <v>1</v>
      </c>
      <c r="E6381" s="0" t="n">
        <v>5</v>
      </c>
      <c r="F6381" s="0" t="n">
        <v>0</v>
      </c>
      <c r="G6381" s="0" t="n">
        <v>0</v>
      </c>
      <c r="H6381" s="0" t="n">
        <v>0</v>
      </c>
      <c r="I6381" s="0" t="n">
        <v>208</v>
      </c>
      <c r="J6381" s="0" t="n">
        <v>0</v>
      </c>
      <c r="K6381" s="37" t="n">
        <f aca="false">E6381+Inputs!$B$5*F6381</f>
        <v>5</v>
      </c>
      <c r="L6381" s="37" t="n">
        <f aca="false">G6381+Inputs!$B$6*H6381</f>
        <v>0</v>
      </c>
      <c r="M6381" s="37" t="n">
        <f aca="false">I6381+Inputs!$B$7*J6381</f>
        <v>208</v>
      </c>
      <c r="N6381" s="37" t="n">
        <f aca="false">K6381+L6381+M6381</f>
        <v>213</v>
      </c>
    </row>
    <row r="6382" customFormat="false" ht="15" hidden="false" customHeight="false" outlineLevel="0" collapsed="false">
      <c r="A6382" s="0" t="s">
        <v>10</v>
      </c>
      <c r="B6382" s="0" t="s">
        <v>491</v>
      </c>
      <c r="C6382" s="15" t="n">
        <v>45139</v>
      </c>
      <c r="D6382" s="0" t="n">
        <v>1</v>
      </c>
      <c r="E6382" s="0" t="n">
        <v>11</v>
      </c>
      <c r="F6382" s="0" t="n">
        <v>0</v>
      </c>
      <c r="G6382" s="0" t="n">
        <v>0</v>
      </c>
      <c r="H6382" s="0" t="n">
        <v>0</v>
      </c>
      <c r="I6382" s="0" t="n">
        <v>187</v>
      </c>
      <c r="J6382" s="0" t="n">
        <v>0</v>
      </c>
      <c r="K6382" s="37" t="n">
        <f aca="false">E6382+Inputs!$B$5*F6382</f>
        <v>11</v>
      </c>
      <c r="L6382" s="37" t="n">
        <f aca="false">G6382+Inputs!$B$6*H6382</f>
        <v>0</v>
      </c>
      <c r="M6382" s="37" t="n">
        <f aca="false">I6382+Inputs!$B$7*J6382</f>
        <v>187</v>
      </c>
      <c r="N6382" s="37" t="n">
        <f aca="false">K6382+L6382+M6382</f>
        <v>198</v>
      </c>
    </row>
    <row r="6383" customFormat="false" ht="15" hidden="false" customHeight="false" outlineLevel="0" collapsed="false">
      <c r="A6383" s="0" t="s">
        <v>10</v>
      </c>
      <c r="B6383" s="0" t="s">
        <v>491</v>
      </c>
      <c r="C6383" s="15" t="n">
        <v>45170</v>
      </c>
      <c r="D6383" s="0" t="n">
        <v>1</v>
      </c>
      <c r="E6383" s="0" t="n">
        <v>8</v>
      </c>
      <c r="F6383" s="0" t="n">
        <v>0</v>
      </c>
      <c r="G6383" s="0" t="n">
        <v>0</v>
      </c>
      <c r="H6383" s="0" t="n">
        <v>0</v>
      </c>
      <c r="I6383" s="0" t="n">
        <v>207</v>
      </c>
      <c r="J6383" s="0" t="n">
        <v>0</v>
      </c>
      <c r="K6383" s="37" t="n">
        <f aca="false">E6383+Inputs!$B$5*F6383</f>
        <v>8</v>
      </c>
      <c r="L6383" s="37" t="n">
        <f aca="false">G6383+Inputs!$B$6*H6383</f>
        <v>0</v>
      </c>
      <c r="M6383" s="37" t="n">
        <f aca="false">I6383+Inputs!$B$7*J6383</f>
        <v>207</v>
      </c>
      <c r="N6383" s="37" t="n">
        <f aca="false">K6383+L6383+M6383</f>
        <v>215</v>
      </c>
    </row>
    <row r="6384" customFormat="false" ht="15" hidden="false" customHeight="false" outlineLevel="0" collapsed="false">
      <c r="A6384" s="0" t="s">
        <v>10</v>
      </c>
      <c r="B6384" s="0" t="s">
        <v>491</v>
      </c>
      <c r="C6384" s="15" t="n">
        <v>45200</v>
      </c>
      <c r="D6384" s="0" t="n">
        <v>1</v>
      </c>
      <c r="E6384" s="0" t="n">
        <v>5</v>
      </c>
      <c r="F6384" s="0" t="n">
        <v>0</v>
      </c>
      <c r="G6384" s="0" t="n">
        <v>0</v>
      </c>
      <c r="H6384" s="0" t="n">
        <v>0</v>
      </c>
      <c r="I6384" s="0" t="n">
        <v>210</v>
      </c>
      <c r="J6384" s="0" t="n">
        <v>0</v>
      </c>
      <c r="K6384" s="37" t="n">
        <f aca="false">E6384+Inputs!$B$5*F6384</f>
        <v>5</v>
      </c>
      <c r="L6384" s="37" t="n">
        <f aca="false">G6384+Inputs!$B$6*H6384</f>
        <v>0</v>
      </c>
      <c r="M6384" s="37" t="n">
        <f aca="false">I6384+Inputs!$B$7*J6384</f>
        <v>210</v>
      </c>
      <c r="N6384" s="37" t="n">
        <f aca="false">K6384+L6384+M6384</f>
        <v>215</v>
      </c>
    </row>
    <row r="6385" customFormat="false" ht="15" hidden="false" customHeight="false" outlineLevel="0" collapsed="false">
      <c r="A6385" s="0" t="s">
        <v>10</v>
      </c>
      <c r="B6385" s="0" t="s">
        <v>491</v>
      </c>
      <c r="C6385" s="15" t="n">
        <v>45231</v>
      </c>
      <c r="D6385" s="0" t="n">
        <v>1</v>
      </c>
      <c r="E6385" s="0" t="n">
        <v>11</v>
      </c>
      <c r="F6385" s="0" t="n">
        <v>0</v>
      </c>
      <c r="G6385" s="0" t="n">
        <v>0</v>
      </c>
      <c r="H6385" s="0" t="n">
        <v>0</v>
      </c>
      <c r="I6385" s="0" t="n">
        <v>238</v>
      </c>
      <c r="J6385" s="0" t="n">
        <v>0</v>
      </c>
      <c r="K6385" s="37" t="n">
        <f aca="false">E6385+Inputs!$B$5*F6385</f>
        <v>11</v>
      </c>
      <c r="L6385" s="37" t="n">
        <f aca="false">G6385+Inputs!$B$6*H6385</f>
        <v>0</v>
      </c>
      <c r="M6385" s="37" t="n">
        <f aca="false">I6385+Inputs!$B$7*J6385</f>
        <v>238</v>
      </c>
      <c r="N6385" s="37" t="n">
        <f aca="false">K6385+L6385+M6385</f>
        <v>249</v>
      </c>
    </row>
    <row r="6386" customFormat="false" ht="15" hidden="false" customHeight="false" outlineLevel="0" collapsed="false">
      <c r="A6386" s="0" t="s">
        <v>10</v>
      </c>
      <c r="B6386" s="0" t="s">
        <v>491</v>
      </c>
      <c r="C6386" s="15" t="n">
        <v>45261</v>
      </c>
      <c r="D6386" s="0" t="n">
        <v>1</v>
      </c>
      <c r="E6386" s="0" t="n">
        <v>7</v>
      </c>
      <c r="F6386" s="0" t="n">
        <v>0</v>
      </c>
      <c r="G6386" s="0" t="n">
        <v>0</v>
      </c>
      <c r="H6386" s="0" t="n">
        <v>0</v>
      </c>
      <c r="I6386" s="0" t="n">
        <v>209</v>
      </c>
      <c r="J6386" s="0" t="n">
        <v>0</v>
      </c>
      <c r="K6386" s="37" t="n">
        <f aca="false">E6386+Inputs!$B$5*F6386</f>
        <v>7</v>
      </c>
      <c r="L6386" s="37" t="n">
        <f aca="false">G6386+Inputs!$B$6*H6386</f>
        <v>0</v>
      </c>
      <c r="M6386" s="37" t="n">
        <f aca="false">I6386+Inputs!$B$7*J6386</f>
        <v>209</v>
      </c>
      <c r="N6386" s="37" t="n">
        <f aca="false">K6386+L6386+M6386</f>
        <v>216</v>
      </c>
    </row>
    <row r="6387" customFormat="false" ht="15" hidden="false" customHeight="false" outlineLevel="0" collapsed="false">
      <c r="A6387" s="0" t="s">
        <v>10</v>
      </c>
      <c r="B6387" s="0" t="s">
        <v>491</v>
      </c>
      <c r="C6387" s="15" t="n">
        <v>45292</v>
      </c>
      <c r="D6387" s="0" t="n">
        <v>1</v>
      </c>
      <c r="E6387" s="0" t="n">
        <v>11</v>
      </c>
      <c r="F6387" s="0" t="n">
        <v>0</v>
      </c>
      <c r="G6387" s="0" t="n">
        <v>0</v>
      </c>
      <c r="H6387" s="0" t="n">
        <v>0</v>
      </c>
      <c r="I6387" s="0" t="n">
        <v>239</v>
      </c>
      <c r="J6387" s="0" t="n">
        <v>0</v>
      </c>
      <c r="K6387" s="37" t="n">
        <f aca="false">E6387+Inputs!$B$5*F6387</f>
        <v>11</v>
      </c>
      <c r="L6387" s="37" t="n">
        <f aca="false">G6387+Inputs!$B$6*H6387</f>
        <v>0</v>
      </c>
      <c r="M6387" s="37" t="n">
        <f aca="false">I6387+Inputs!$B$7*J6387</f>
        <v>239</v>
      </c>
      <c r="N6387" s="37" t="n">
        <f aca="false">K6387+L6387+M6387</f>
        <v>250</v>
      </c>
    </row>
    <row r="6388" customFormat="false" ht="15" hidden="false" customHeight="false" outlineLevel="0" collapsed="false">
      <c r="A6388" s="0" t="s">
        <v>10</v>
      </c>
      <c r="B6388" s="0" t="s">
        <v>491</v>
      </c>
      <c r="C6388" s="15" t="n">
        <v>45323</v>
      </c>
      <c r="D6388" s="0" t="n">
        <v>1</v>
      </c>
      <c r="E6388" s="0" t="n">
        <v>10</v>
      </c>
      <c r="F6388" s="0" t="n">
        <v>0</v>
      </c>
      <c r="G6388" s="0" t="n">
        <v>0</v>
      </c>
      <c r="H6388" s="0" t="n">
        <v>0</v>
      </c>
      <c r="I6388" s="0" t="n">
        <v>206</v>
      </c>
      <c r="J6388" s="0" t="n">
        <v>0</v>
      </c>
      <c r="K6388" s="37" t="n">
        <f aca="false">E6388+Inputs!$B$5*F6388</f>
        <v>10</v>
      </c>
      <c r="L6388" s="37" t="n">
        <f aca="false">G6388+Inputs!$B$6*H6388</f>
        <v>0</v>
      </c>
      <c r="M6388" s="37" t="n">
        <f aca="false">I6388+Inputs!$B$7*J6388</f>
        <v>206</v>
      </c>
      <c r="N6388" s="37" t="n">
        <f aca="false">K6388+L6388+M6388</f>
        <v>216</v>
      </c>
    </row>
    <row r="6389" customFormat="false" ht="15" hidden="false" customHeight="false" outlineLevel="0" collapsed="false">
      <c r="A6389" s="0" t="s">
        <v>10</v>
      </c>
      <c r="B6389" s="0" t="s">
        <v>491</v>
      </c>
      <c r="C6389" s="15" t="n">
        <v>45352</v>
      </c>
      <c r="D6389" s="0" t="n">
        <v>1</v>
      </c>
      <c r="E6389" s="0" t="n">
        <v>11</v>
      </c>
      <c r="F6389" s="0" t="n">
        <v>0</v>
      </c>
      <c r="G6389" s="0" t="n">
        <v>0</v>
      </c>
      <c r="H6389" s="0" t="n">
        <v>0</v>
      </c>
      <c r="I6389" s="0" t="n">
        <v>242</v>
      </c>
      <c r="J6389" s="0" t="n">
        <v>0</v>
      </c>
      <c r="K6389" s="37" t="n">
        <f aca="false">E6389+Inputs!$B$5*F6389</f>
        <v>11</v>
      </c>
      <c r="L6389" s="37" t="n">
        <f aca="false">G6389+Inputs!$B$6*H6389</f>
        <v>0</v>
      </c>
      <c r="M6389" s="37" t="n">
        <f aca="false">I6389+Inputs!$B$7*J6389</f>
        <v>242</v>
      </c>
      <c r="N6389" s="37" t="n">
        <f aca="false">K6389+L6389+M6389</f>
        <v>253</v>
      </c>
    </row>
    <row r="6390" customFormat="false" ht="15" hidden="false" customHeight="false" outlineLevel="0" collapsed="false">
      <c r="A6390" s="0" t="s">
        <v>10</v>
      </c>
      <c r="B6390" s="0" t="s">
        <v>491</v>
      </c>
      <c r="C6390" s="15" t="n">
        <v>45383</v>
      </c>
      <c r="D6390" s="0" t="n">
        <v>1</v>
      </c>
      <c r="E6390" s="0" t="n">
        <v>7</v>
      </c>
      <c r="F6390" s="0" t="n">
        <v>0</v>
      </c>
      <c r="G6390" s="0" t="n">
        <v>0</v>
      </c>
      <c r="H6390" s="0" t="n">
        <v>0</v>
      </c>
      <c r="I6390" s="0" t="n">
        <v>248</v>
      </c>
      <c r="J6390" s="0" t="n">
        <v>0</v>
      </c>
      <c r="K6390" s="37" t="n">
        <f aca="false">E6390+Inputs!$B$5*F6390</f>
        <v>7</v>
      </c>
      <c r="L6390" s="37" t="n">
        <f aca="false">G6390+Inputs!$B$6*H6390</f>
        <v>0</v>
      </c>
      <c r="M6390" s="37" t="n">
        <f aca="false">I6390+Inputs!$B$7*J6390</f>
        <v>248</v>
      </c>
      <c r="N6390" s="37" t="n">
        <f aca="false">K6390+L6390+M6390</f>
        <v>255</v>
      </c>
    </row>
    <row r="6391" customFormat="false" ht="15" hidden="false" customHeight="false" outlineLevel="0" collapsed="false">
      <c r="A6391" s="0" t="s">
        <v>10</v>
      </c>
      <c r="B6391" s="0" t="s">
        <v>491</v>
      </c>
      <c r="C6391" s="15" t="n">
        <v>45413</v>
      </c>
      <c r="D6391" s="0" t="n">
        <v>1</v>
      </c>
      <c r="E6391" s="0" t="n">
        <v>9</v>
      </c>
      <c r="F6391" s="0" t="n">
        <v>0</v>
      </c>
      <c r="G6391" s="0" t="n">
        <v>0</v>
      </c>
      <c r="H6391" s="0" t="n">
        <v>0</v>
      </c>
      <c r="I6391" s="0" t="n">
        <v>219</v>
      </c>
      <c r="J6391" s="0" t="n">
        <v>0</v>
      </c>
      <c r="K6391" s="37" t="n">
        <f aca="false">E6391+Inputs!$B$5*F6391</f>
        <v>9</v>
      </c>
      <c r="L6391" s="37" t="n">
        <f aca="false">G6391+Inputs!$B$6*H6391</f>
        <v>0</v>
      </c>
      <c r="M6391" s="37" t="n">
        <f aca="false">I6391+Inputs!$B$7*J6391</f>
        <v>219</v>
      </c>
      <c r="N6391" s="37" t="n">
        <f aca="false">K6391+L6391+M6391</f>
        <v>228</v>
      </c>
    </row>
    <row r="6392" customFormat="false" ht="15" hidden="false" customHeight="false" outlineLevel="0" collapsed="false">
      <c r="A6392" s="0" t="s">
        <v>10</v>
      </c>
      <c r="B6392" s="0" t="s">
        <v>491</v>
      </c>
      <c r="C6392" s="15" t="n">
        <v>45444</v>
      </c>
      <c r="D6392" s="0" t="n">
        <v>1</v>
      </c>
      <c r="E6392" s="0" t="n">
        <v>8</v>
      </c>
      <c r="F6392" s="0" t="n">
        <v>0</v>
      </c>
      <c r="G6392" s="0" t="n">
        <v>0</v>
      </c>
      <c r="H6392" s="0" t="n">
        <v>0</v>
      </c>
      <c r="I6392" s="0" t="n">
        <v>267</v>
      </c>
      <c r="J6392" s="0" t="n">
        <v>0</v>
      </c>
      <c r="K6392" s="37" t="n">
        <f aca="false">E6392+Inputs!$B$5*F6392</f>
        <v>8</v>
      </c>
      <c r="L6392" s="37" t="n">
        <f aca="false">G6392+Inputs!$B$6*H6392</f>
        <v>0</v>
      </c>
      <c r="M6392" s="37" t="n">
        <f aca="false">I6392+Inputs!$B$7*J6392</f>
        <v>267</v>
      </c>
      <c r="N6392" s="37" t="n">
        <f aca="false">K6392+L6392+M6392</f>
        <v>275</v>
      </c>
    </row>
    <row r="6393" customFormat="false" ht="15" hidden="false" customHeight="false" outlineLevel="0" collapsed="false">
      <c r="A6393" s="0" t="s">
        <v>10</v>
      </c>
      <c r="B6393" s="0" t="s">
        <v>491</v>
      </c>
      <c r="C6393" s="15" t="n">
        <v>45474</v>
      </c>
      <c r="D6393" s="0" t="n">
        <v>1</v>
      </c>
      <c r="E6393" s="0" t="n">
        <v>7</v>
      </c>
      <c r="F6393" s="0" t="n">
        <v>0</v>
      </c>
      <c r="G6393" s="0" t="n">
        <v>0</v>
      </c>
      <c r="H6393" s="0" t="n">
        <v>0</v>
      </c>
      <c r="I6393" s="0" t="n">
        <v>208</v>
      </c>
      <c r="J6393" s="0" t="n">
        <v>0</v>
      </c>
      <c r="K6393" s="37" t="n">
        <f aca="false">E6393+Inputs!$B$5*F6393</f>
        <v>7</v>
      </c>
      <c r="L6393" s="37" t="n">
        <f aca="false">G6393+Inputs!$B$6*H6393</f>
        <v>0</v>
      </c>
      <c r="M6393" s="37" t="n">
        <f aca="false">I6393+Inputs!$B$7*J6393</f>
        <v>208</v>
      </c>
      <c r="N6393" s="37" t="n">
        <f aca="false">K6393+L6393+M6393</f>
        <v>215</v>
      </c>
    </row>
    <row r="6394" customFormat="false" ht="15" hidden="false" customHeight="false" outlineLevel="0" collapsed="false">
      <c r="A6394" s="0" t="s">
        <v>10</v>
      </c>
      <c r="B6394" s="0" t="s">
        <v>491</v>
      </c>
      <c r="C6394" s="15" t="n">
        <v>45505</v>
      </c>
      <c r="D6394" s="0" t="n">
        <v>1</v>
      </c>
      <c r="E6394" s="0" t="n">
        <v>6</v>
      </c>
      <c r="F6394" s="0" t="n">
        <v>0</v>
      </c>
      <c r="G6394" s="0" t="n">
        <v>0</v>
      </c>
      <c r="H6394" s="0" t="n">
        <v>0</v>
      </c>
      <c r="I6394" s="0" t="n">
        <v>251</v>
      </c>
      <c r="J6394" s="0" t="n">
        <v>0</v>
      </c>
      <c r="K6394" s="37" t="n">
        <f aca="false">E6394+Inputs!$B$5*F6394</f>
        <v>6</v>
      </c>
      <c r="L6394" s="37" t="n">
        <f aca="false">G6394+Inputs!$B$6*H6394</f>
        <v>0</v>
      </c>
      <c r="M6394" s="37" t="n">
        <f aca="false">I6394+Inputs!$B$7*J6394</f>
        <v>251</v>
      </c>
      <c r="N6394" s="37" t="n">
        <f aca="false">K6394+L6394+M6394</f>
        <v>257</v>
      </c>
    </row>
    <row r="6395" customFormat="false" ht="15" hidden="false" customHeight="false" outlineLevel="0" collapsed="false">
      <c r="A6395" s="0" t="s">
        <v>10</v>
      </c>
      <c r="B6395" s="0" t="s">
        <v>491</v>
      </c>
      <c r="C6395" s="15" t="n">
        <v>45536</v>
      </c>
      <c r="D6395" s="0" t="n">
        <v>1</v>
      </c>
      <c r="E6395" s="0" t="n">
        <v>7</v>
      </c>
      <c r="F6395" s="0" t="n">
        <v>0</v>
      </c>
      <c r="G6395" s="0" t="n">
        <v>0</v>
      </c>
      <c r="H6395" s="0" t="n">
        <v>0</v>
      </c>
      <c r="I6395" s="0" t="n">
        <v>242</v>
      </c>
      <c r="J6395" s="0" t="n">
        <v>0</v>
      </c>
      <c r="K6395" s="37" t="n">
        <f aca="false">E6395+Inputs!$B$5*F6395</f>
        <v>7</v>
      </c>
      <c r="L6395" s="37" t="n">
        <f aca="false">G6395+Inputs!$B$6*H6395</f>
        <v>0</v>
      </c>
      <c r="M6395" s="37" t="n">
        <f aca="false">I6395+Inputs!$B$7*J6395</f>
        <v>242</v>
      </c>
      <c r="N6395" s="37" t="n">
        <f aca="false">K6395+L6395+M6395</f>
        <v>249</v>
      </c>
    </row>
    <row r="6396" customFormat="false" ht="15" hidden="false" customHeight="false" outlineLevel="0" collapsed="false">
      <c r="A6396" s="0" t="s">
        <v>10</v>
      </c>
      <c r="B6396" s="0" t="s">
        <v>491</v>
      </c>
      <c r="C6396" s="15" t="n">
        <v>45566</v>
      </c>
      <c r="D6396" s="0" t="n">
        <v>1</v>
      </c>
      <c r="E6396" s="0" t="n">
        <v>12</v>
      </c>
      <c r="F6396" s="0" t="n">
        <v>0</v>
      </c>
      <c r="G6396" s="0" t="n">
        <v>0</v>
      </c>
      <c r="H6396" s="0" t="n">
        <v>0</v>
      </c>
      <c r="I6396" s="0" t="n">
        <v>251</v>
      </c>
      <c r="J6396" s="0" t="n">
        <v>0</v>
      </c>
      <c r="K6396" s="37" t="n">
        <f aca="false">E6396+Inputs!$B$5*F6396</f>
        <v>12</v>
      </c>
      <c r="L6396" s="37" t="n">
        <f aca="false">G6396+Inputs!$B$6*H6396</f>
        <v>0</v>
      </c>
      <c r="M6396" s="37" t="n">
        <f aca="false">I6396+Inputs!$B$7*J6396</f>
        <v>251</v>
      </c>
      <c r="N6396" s="37" t="n">
        <f aca="false">K6396+L6396+M6396</f>
        <v>263</v>
      </c>
    </row>
    <row r="6397" customFormat="false" ht="15" hidden="false" customHeight="false" outlineLevel="0" collapsed="false">
      <c r="A6397" s="0" t="s">
        <v>10</v>
      </c>
      <c r="B6397" s="0" t="s">
        <v>491</v>
      </c>
      <c r="C6397" s="15" t="n">
        <v>45597</v>
      </c>
      <c r="D6397" s="0" t="n">
        <v>1</v>
      </c>
      <c r="E6397" s="0" t="n">
        <v>8</v>
      </c>
      <c r="F6397" s="0" t="n">
        <v>0</v>
      </c>
      <c r="G6397" s="0" t="n">
        <v>0</v>
      </c>
      <c r="H6397" s="0" t="n">
        <v>0</v>
      </c>
      <c r="I6397" s="0" t="n">
        <v>228</v>
      </c>
      <c r="J6397" s="0" t="n">
        <v>0</v>
      </c>
      <c r="K6397" s="37" t="n">
        <f aca="false">E6397+Inputs!$B$5*F6397</f>
        <v>8</v>
      </c>
      <c r="L6397" s="37" t="n">
        <f aca="false">G6397+Inputs!$B$6*H6397</f>
        <v>0</v>
      </c>
      <c r="M6397" s="37" t="n">
        <f aca="false">I6397+Inputs!$B$7*J6397</f>
        <v>228</v>
      </c>
      <c r="N6397" s="37" t="n">
        <f aca="false">K6397+L6397+M6397</f>
        <v>236</v>
      </c>
    </row>
    <row r="6398" customFormat="false" ht="15" hidden="false" customHeight="false" outlineLevel="0" collapsed="false">
      <c r="A6398" s="0" t="s">
        <v>10</v>
      </c>
      <c r="B6398" s="0" t="s">
        <v>491</v>
      </c>
      <c r="C6398" s="15" t="n">
        <v>45627</v>
      </c>
      <c r="D6398" s="0" t="n">
        <v>1</v>
      </c>
      <c r="E6398" s="0" t="n">
        <v>5</v>
      </c>
      <c r="F6398" s="0" t="n">
        <v>0</v>
      </c>
      <c r="G6398" s="0" t="n">
        <v>0</v>
      </c>
      <c r="H6398" s="0" t="n">
        <v>0</v>
      </c>
      <c r="I6398" s="0" t="n">
        <v>210</v>
      </c>
      <c r="J6398" s="0" t="n">
        <v>0</v>
      </c>
      <c r="K6398" s="37" t="n">
        <f aca="false">E6398+Inputs!$B$5*F6398</f>
        <v>5</v>
      </c>
      <c r="L6398" s="37" t="n">
        <f aca="false">G6398+Inputs!$B$6*H6398</f>
        <v>0</v>
      </c>
      <c r="M6398" s="37" t="n">
        <f aca="false">I6398+Inputs!$B$7*J6398</f>
        <v>210</v>
      </c>
      <c r="N6398" s="37" t="n">
        <f aca="false">K6398+L6398+M6398</f>
        <v>215</v>
      </c>
    </row>
    <row r="6399" customFormat="false" ht="15" hidden="false" customHeight="false" outlineLevel="0" collapsed="false">
      <c r="A6399" s="0" t="s">
        <v>10</v>
      </c>
      <c r="B6399" s="0" t="s">
        <v>491</v>
      </c>
      <c r="C6399" s="15" t="n">
        <v>45658</v>
      </c>
      <c r="D6399" s="0" t="n">
        <v>1</v>
      </c>
      <c r="E6399" s="0" t="n">
        <v>5</v>
      </c>
      <c r="F6399" s="0" t="n">
        <v>0</v>
      </c>
      <c r="G6399" s="0" t="n">
        <v>0</v>
      </c>
      <c r="H6399" s="0" t="n">
        <v>0</v>
      </c>
      <c r="I6399" s="0" t="n">
        <v>200</v>
      </c>
      <c r="J6399" s="0" t="n">
        <v>0</v>
      </c>
      <c r="K6399" s="37" t="n">
        <f aca="false">E6399+Inputs!$B$5*F6399</f>
        <v>5</v>
      </c>
      <c r="L6399" s="37" t="n">
        <f aca="false">G6399+Inputs!$B$6*H6399</f>
        <v>0</v>
      </c>
      <c r="M6399" s="37" t="n">
        <f aca="false">I6399+Inputs!$B$7*J6399</f>
        <v>200</v>
      </c>
      <c r="N6399" s="37" t="n">
        <f aca="false">K6399+L6399+M6399</f>
        <v>205</v>
      </c>
    </row>
    <row r="6400" customFormat="false" ht="15" hidden="false" customHeight="false" outlineLevel="0" collapsed="false">
      <c r="A6400" s="0" t="s">
        <v>10</v>
      </c>
      <c r="B6400" s="0" t="s">
        <v>491</v>
      </c>
      <c r="C6400" s="15" t="n">
        <v>45689</v>
      </c>
      <c r="D6400" s="0" t="n">
        <v>1</v>
      </c>
      <c r="E6400" s="0" t="n">
        <v>3</v>
      </c>
      <c r="F6400" s="0" t="n">
        <v>0</v>
      </c>
      <c r="G6400" s="0" t="n">
        <v>0</v>
      </c>
      <c r="H6400" s="0" t="n">
        <v>0</v>
      </c>
      <c r="I6400" s="0" t="n">
        <v>215</v>
      </c>
      <c r="J6400" s="0" t="n">
        <v>0</v>
      </c>
      <c r="K6400" s="37" t="n">
        <f aca="false">E6400+Inputs!$B$5*F6400</f>
        <v>3</v>
      </c>
      <c r="L6400" s="37" t="n">
        <f aca="false">G6400+Inputs!$B$6*H6400</f>
        <v>0</v>
      </c>
      <c r="M6400" s="37" t="n">
        <f aca="false">I6400+Inputs!$B$7*J6400</f>
        <v>215</v>
      </c>
      <c r="N6400" s="37" t="n">
        <f aca="false">K6400+L6400+M6400</f>
        <v>218</v>
      </c>
    </row>
    <row r="6401" customFormat="false" ht="15" hidden="false" customHeight="false" outlineLevel="0" collapsed="false">
      <c r="A6401" s="0" t="s">
        <v>10</v>
      </c>
      <c r="B6401" s="0" t="s">
        <v>491</v>
      </c>
      <c r="C6401" s="15" t="n">
        <v>45717</v>
      </c>
      <c r="D6401" s="0" t="n">
        <v>1</v>
      </c>
      <c r="E6401" s="0" t="n">
        <v>6</v>
      </c>
      <c r="F6401" s="0" t="n">
        <v>0</v>
      </c>
      <c r="G6401" s="0" t="n">
        <v>0</v>
      </c>
      <c r="H6401" s="0" t="n">
        <v>0</v>
      </c>
      <c r="I6401" s="0" t="n">
        <v>224</v>
      </c>
      <c r="J6401" s="0" t="n">
        <v>0</v>
      </c>
      <c r="K6401" s="37" t="n">
        <f aca="false">E6401+Inputs!$B$5*F6401</f>
        <v>6</v>
      </c>
      <c r="L6401" s="37" t="n">
        <f aca="false">G6401+Inputs!$B$6*H6401</f>
        <v>0</v>
      </c>
      <c r="M6401" s="37" t="n">
        <f aca="false">I6401+Inputs!$B$7*J6401</f>
        <v>224</v>
      </c>
      <c r="N6401" s="37" t="n">
        <f aca="false">K6401+L6401+M6401</f>
        <v>230</v>
      </c>
    </row>
    <row r="6402" customFormat="false" ht="15" hidden="false" customHeight="false" outlineLevel="0" collapsed="false">
      <c r="A6402" s="0" t="s">
        <v>10</v>
      </c>
      <c r="B6402" s="0" t="s">
        <v>491</v>
      </c>
      <c r="C6402" s="15" t="n">
        <v>45748</v>
      </c>
      <c r="D6402" s="0" t="n">
        <v>1</v>
      </c>
      <c r="E6402" s="0" t="n">
        <v>3</v>
      </c>
      <c r="F6402" s="0" t="n">
        <v>0</v>
      </c>
      <c r="G6402" s="0" t="n">
        <v>0</v>
      </c>
      <c r="H6402" s="0" t="n">
        <v>0</v>
      </c>
      <c r="I6402" s="0" t="n">
        <v>211</v>
      </c>
      <c r="J6402" s="0" t="n">
        <v>0</v>
      </c>
      <c r="K6402" s="37" t="n">
        <f aca="false">E6402+Inputs!$B$5*F6402</f>
        <v>3</v>
      </c>
      <c r="L6402" s="37" t="n">
        <f aca="false">G6402+Inputs!$B$6*H6402</f>
        <v>0</v>
      </c>
      <c r="M6402" s="37" t="n">
        <f aca="false">I6402+Inputs!$B$7*J6402</f>
        <v>211</v>
      </c>
      <c r="N6402" s="37" t="n">
        <f aca="false">K6402+L6402+M6402</f>
        <v>214</v>
      </c>
    </row>
    <row r="6403" customFormat="false" ht="15" hidden="false" customHeight="false" outlineLevel="0" collapsed="false">
      <c r="A6403" s="0" t="s">
        <v>10</v>
      </c>
      <c r="B6403" s="0" t="s">
        <v>491</v>
      </c>
      <c r="C6403" s="15" t="n">
        <v>45778</v>
      </c>
      <c r="D6403" s="0" t="n">
        <v>1</v>
      </c>
      <c r="E6403" s="0" t="n">
        <v>12</v>
      </c>
      <c r="F6403" s="0" t="n">
        <v>0</v>
      </c>
      <c r="G6403" s="0" t="n">
        <v>0</v>
      </c>
      <c r="H6403" s="0" t="n">
        <v>0</v>
      </c>
      <c r="I6403" s="0" t="n">
        <v>234</v>
      </c>
      <c r="J6403" s="0" t="n">
        <v>0</v>
      </c>
      <c r="K6403" s="37" t="n">
        <f aca="false">E6403+Inputs!$B$5*F6403</f>
        <v>12</v>
      </c>
      <c r="L6403" s="37" t="n">
        <f aca="false">G6403+Inputs!$B$6*H6403</f>
        <v>0</v>
      </c>
      <c r="M6403" s="37" t="n">
        <f aca="false">I6403+Inputs!$B$7*J6403</f>
        <v>234</v>
      </c>
      <c r="N6403" s="37" t="n">
        <f aca="false">K6403+L6403+M6403</f>
        <v>246</v>
      </c>
    </row>
    <row r="6404" customFormat="false" ht="15" hidden="false" customHeight="false" outlineLevel="0" collapsed="false">
      <c r="A6404" s="0" t="s">
        <v>10</v>
      </c>
      <c r="B6404" s="0" t="s">
        <v>491</v>
      </c>
      <c r="C6404" s="15" t="n">
        <v>45809</v>
      </c>
      <c r="D6404" s="0" t="n">
        <v>1</v>
      </c>
      <c r="E6404" s="0" t="n">
        <v>15</v>
      </c>
      <c r="F6404" s="0" t="n">
        <v>0</v>
      </c>
      <c r="G6404" s="0" t="n">
        <v>0</v>
      </c>
      <c r="H6404" s="0" t="n">
        <v>0</v>
      </c>
      <c r="I6404" s="0" t="n">
        <v>263</v>
      </c>
      <c r="J6404" s="0" t="n">
        <v>0</v>
      </c>
      <c r="K6404" s="37" t="n">
        <f aca="false">E6404+Inputs!$B$5*F6404</f>
        <v>15</v>
      </c>
      <c r="L6404" s="37" t="n">
        <f aca="false">G6404+Inputs!$B$6*H6404</f>
        <v>0</v>
      </c>
      <c r="M6404" s="37" t="n">
        <f aca="false">I6404+Inputs!$B$7*J6404</f>
        <v>263</v>
      </c>
      <c r="N6404" s="37" t="n">
        <f aca="false">K6404+L6404+M6404</f>
        <v>278</v>
      </c>
    </row>
    <row r="6405" customFormat="false" ht="15" hidden="false" customHeight="false" outlineLevel="0" collapsed="false">
      <c r="A6405" s="0" t="s">
        <v>10</v>
      </c>
      <c r="B6405" s="0" t="s">
        <v>491</v>
      </c>
      <c r="C6405" s="15" t="n">
        <v>45839</v>
      </c>
      <c r="D6405" s="0" t="n">
        <v>1</v>
      </c>
      <c r="E6405" s="0" t="n">
        <v>7</v>
      </c>
      <c r="F6405" s="0" t="n">
        <v>0</v>
      </c>
      <c r="G6405" s="0" t="n">
        <v>0</v>
      </c>
      <c r="H6405" s="0" t="n">
        <v>0</v>
      </c>
      <c r="I6405" s="0" t="n">
        <v>256</v>
      </c>
      <c r="J6405" s="0" t="n">
        <v>0</v>
      </c>
      <c r="K6405" s="37" t="n">
        <f aca="false">E6405+Inputs!$B$5*F6405</f>
        <v>7</v>
      </c>
      <c r="L6405" s="37" t="n">
        <f aca="false">G6405+Inputs!$B$6*H6405</f>
        <v>0</v>
      </c>
      <c r="M6405" s="37" t="n">
        <f aca="false">I6405+Inputs!$B$7*J6405</f>
        <v>256</v>
      </c>
      <c r="N6405" s="37" t="n">
        <f aca="false">K6405+L6405+M6405</f>
        <v>263</v>
      </c>
    </row>
    <row r="6406" customFormat="false" ht="15" hidden="false" customHeight="false" outlineLevel="0" collapsed="false">
      <c r="A6406" s="0" t="s">
        <v>10</v>
      </c>
      <c r="B6406" s="0" t="s">
        <v>491</v>
      </c>
      <c r="C6406" s="15" t="n">
        <v>45870</v>
      </c>
      <c r="D6406" s="0" t="n">
        <v>1</v>
      </c>
      <c r="E6406" s="0" t="n">
        <v>10</v>
      </c>
      <c r="F6406" s="0" t="n">
        <v>0</v>
      </c>
      <c r="G6406" s="0" t="n">
        <v>0</v>
      </c>
      <c r="H6406" s="0" t="n">
        <v>0</v>
      </c>
      <c r="I6406" s="0" t="n">
        <v>236</v>
      </c>
      <c r="J6406" s="0" t="n">
        <v>0</v>
      </c>
      <c r="K6406" s="37" t="n">
        <f aca="false">E6406+Inputs!$B$5*F6406</f>
        <v>10</v>
      </c>
      <c r="L6406" s="37" t="n">
        <f aca="false">G6406+Inputs!$B$6*H6406</f>
        <v>0</v>
      </c>
      <c r="M6406" s="37" t="n">
        <f aca="false">I6406+Inputs!$B$7*J6406</f>
        <v>236</v>
      </c>
      <c r="N6406" s="37" t="n">
        <f aca="false">K6406+L6406+M6406</f>
        <v>246</v>
      </c>
    </row>
    <row r="6407" customFormat="false" ht="15" hidden="false" customHeight="false" outlineLevel="0" collapsed="false">
      <c r="A6407" s="0" t="s">
        <v>10</v>
      </c>
      <c r="B6407" s="0" t="s">
        <v>491</v>
      </c>
      <c r="C6407" s="15" t="n">
        <v>45901</v>
      </c>
      <c r="D6407" s="0" t="n">
        <v>1</v>
      </c>
      <c r="E6407" s="0" t="n">
        <v>19</v>
      </c>
      <c r="F6407" s="0" t="n">
        <v>0</v>
      </c>
      <c r="G6407" s="0" t="n">
        <v>0</v>
      </c>
      <c r="H6407" s="0" t="n">
        <v>0</v>
      </c>
      <c r="I6407" s="0" t="n">
        <v>188</v>
      </c>
      <c r="J6407" s="0" t="n">
        <v>0</v>
      </c>
      <c r="K6407" s="37" t="n">
        <f aca="false">E6407+Inputs!$B$5*F6407</f>
        <v>19</v>
      </c>
      <c r="L6407" s="37" t="n">
        <f aca="false">G6407+Inputs!$B$6*H6407</f>
        <v>0</v>
      </c>
      <c r="M6407" s="37" t="n">
        <f aca="false">I6407+Inputs!$B$7*J6407</f>
        <v>188</v>
      </c>
      <c r="N6407" s="37" t="n">
        <f aca="false">K6407+L6407+M6407</f>
        <v>207</v>
      </c>
    </row>
    <row r="6408" customFormat="false" ht="15" hidden="false" customHeight="false" outlineLevel="0" collapsed="false">
      <c r="A6408" s="0" t="s">
        <v>10</v>
      </c>
      <c r="B6408" s="0" t="s">
        <v>491</v>
      </c>
      <c r="C6408" s="15" t="n">
        <v>45931</v>
      </c>
      <c r="D6408" s="0" t="n">
        <v>1</v>
      </c>
      <c r="E6408" s="0" t="n">
        <v>3</v>
      </c>
      <c r="F6408" s="0" t="n">
        <v>0</v>
      </c>
      <c r="G6408" s="0" t="n">
        <v>0</v>
      </c>
      <c r="H6408" s="0" t="n">
        <v>0</v>
      </c>
      <c r="I6408" s="0" t="n">
        <v>249</v>
      </c>
      <c r="J6408" s="0" t="n">
        <v>0</v>
      </c>
      <c r="K6408" s="37" t="n">
        <f aca="false">E6408+Inputs!$B$5*F6408</f>
        <v>3</v>
      </c>
      <c r="L6408" s="37" t="n">
        <f aca="false">G6408+Inputs!$B$6*H6408</f>
        <v>0</v>
      </c>
      <c r="M6408" s="37" t="n">
        <f aca="false">I6408+Inputs!$B$7*J6408</f>
        <v>249</v>
      </c>
      <c r="N6408" s="37" t="n">
        <f aca="false">K6408+L6408+M6408</f>
        <v>252</v>
      </c>
    </row>
    <row r="6409" customFormat="false" ht="15" hidden="false" customHeight="false" outlineLevel="0" collapsed="false">
      <c r="A6409" s="0" t="s">
        <v>10</v>
      </c>
      <c r="B6409" s="0" t="s">
        <v>491</v>
      </c>
      <c r="C6409" s="15" t="n">
        <v>45962</v>
      </c>
      <c r="D6409" s="0" t="n">
        <v>1</v>
      </c>
      <c r="E6409" s="0" t="n">
        <v>7</v>
      </c>
      <c r="F6409" s="0" t="n">
        <v>0</v>
      </c>
      <c r="G6409" s="0" t="n">
        <v>0</v>
      </c>
      <c r="H6409" s="0" t="n">
        <v>0</v>
      </c>
      <c r="I6409" s="0" t="n">
        <v>210</v>
      </c>
      <c r="J6409" s="0" t="n">
        <v>0</v>
      </c>
      <c r="K6409" s="37" t="n">
        <f aca="false">E6409+Inputs!$B$5*F6409</f>
        <v>7</v>
      </c>
      <c r="L6409" s="37" t="n">
        <f aca="false">G6409+Inputs!$B$6*H6409</f>
        <v>0</v>
      </c>
      <c r="M6409" s="37" t="n">
        <f aca="false">I6409+Inputs!$B$7*J6409</f>
        <v>210</v>
      </c>
      <c r="N6409" s="37" t="n">
        <f aca="false">K6409+L6409+M6409</f>
        <v>217</v>
      </c>
    </row>
    <row r="6410" customFormat="false" ht="15" hidden="false" customHeight="false" outlineLevel="0" collapsed="false">
      <c r="A6410" s="0" t="s">
        <v>10</v>
      </c>
      <c r="B6410" s="0" t="s">
        <v>491</v>
      </c>
      <c r="C6410" s="15" t="n">
        <v>45992</v>
      </c>
      <c r="D6410" s="0" t="n">
        <v>1</v>
      </c>
      <c r="E6410" s="0" t="n">
        <v>7</v>
      </c>
      <c r="F6410" s="0" t="n">
        <v>0</v>
      </c>
      <c r="G6410" s="0" t="n">
        <v>0</v>
      </c>
      <c r="H6410" s="0" t="n">
        <v>0</v>
      </c>
      <c r="I6410" s="0" t="n">
        <v>214</v>
      </c>
      <c r="J6410" s="0" t="n">
        <v>0</v>
      </c>
      <c r="K6410" s="37" t="n">
        <f aca="false">E6410+Inputs!$B$5*F6410</f>
        <v>7</v>
      </c>
      <c r="L6410" s="37" t="n">
        <f aca="false">G6410+Inputs!$B$6*H6410</f>
        <v>0</v>
      </c>
      <c r="M6410" s="37" t="n">
        <f aca="false">I6410+Inputs!$B$7*J6410</f>
        <v>214</v>
      </c>
      <c r="N6410" s="37" t="n">
        <f aca="false">K6410+L6410+M6410</f>
        <v>221</v>
      </c>
    </row>
    <row r="6411" customFormat="false" ht="15" hidden="false" customHeight="false" outlineLevel="0" collapsed="false">
      <c r="A6411" s="0" t="s">
        <v>10</v>
      </c>
      <c r="B6411" s="0" t="s">
        <v>491</v>
      </c>
      <c r="C6411" s="15" t="n">
        <v>46023</v>
      </c>
      <c r="D6411" s="0" t="n">
        <v>1</v>
      </c>
      <c r="E6411" s="0" t="n">
        <v>5</v>
      </c>
      <c r="F6411" s="0" t="n">
        <v>0</v>
      </c>
      <c r="G6411" s="0" t="n">
        <v>0</v>
      </c>
      <c r="H6411" s="0" t="n">
        <v>0</v>
      </c>
      <c r="I6411" s="0" t="n">
        <v>223</v>
      </c>
      <c r="J6411" s="0" t="n">
        <v>0</v>
      </c>
      <c r="K6411" s="37" t="n">
        <f aca="false">E6411+Inputs!$B$5*F6411</f>
        <v>5</v>
      </c>
      <c r="L6411" s="37" t="n">
        <f aca="false">G6411+Inputs!$B$6*H6411</f>
        <v>0</v>
      </c>
      <c r="M6411" s="37" t="n">
        <f aca="false">I6411+Inputs!$B$7*J6411</f>
        <v>223</v>
      </c>
      <c r="N6411" s="37" t="n">
        <f aca="false">K6411+L6411+M6411</f>
        <v>228</v>
      </c>
    </row>
    <row r="6412" customFormat="false" ht="15" hidden="false" customHeight="false" outlineLevel="0" collapsed="false">
      <c r="A6412" s="0" t="s">
        <v>10</v>
      </c>
      <c r="B6412" s="0" t="s">
        <v>491</v>
      </c>
      <c r="C6412" s="15" t="n">
        <v>46054</v>
      </c>
      <c r="D6412" s="0" t="n">
        <v>1</v>
      </c>
      <c r="E6412" s="0" t="n">
        <v>13</v>
      </c>
      <c r="F6412" s="0" t="n">
        <v>0</v>
      </c>
      <c r="G6412" s="0" t="n">
        <v>0</v>
      </c>
      <c r="H6412" s="0" t="n">
        <v>0</v>
      </c>
      <c r="I6412" s="0" t="n">
        <v>211</v>
      </c>
      <c r="J6412" s="0" t="n">
        <v>0</v>
      </c>
      <c r="K6412" s="37" t="n">
        <f aca="false">E6412+Inputs!$B$5*F6412</f>
        <v>13</v>
      </c>
      <c r="L6412" s="37" t="n">
        <f aca="false">G6412+Inputs!$B$6*H6412</f>
        <v>0</v>
      </c>
      <c r="M6412" s="37" t="n">
        <f aca="false">I6412+Inputs!$B$7*J6412</f>
        <v>211</v>
      </c>
      <c r="N6412" s="37" t="n">
        <f aca="false">K6412+L6412+M6412</f>
        <v>224</v>
      </c>
    </row>
    <row r="6413" customFormat="false" ht="15" hidden="false" customHeight="false" outlineLevel="0" collapsed="false">
      <c r="A6413" s="0" t="s">
        <v>10</v>
      </c>
      <c r="B6413" s="0" t="s">
        <v>491</v>
      </c>
      <c r="C6413" s="15" t="n">
        <v>46082</v>
      </c>
      <c r="D6413" s="0" t="n">
        <v>1</v>
      </c>
      <c r="E6413" s="0" t="n">
        <v>33</v>
      </c>
      <c r="F6413" s="0" t="n">
        <v>0</v>
      </c>
      <c r="G6413" s="0" t="n">
        <v>0</v>
      </c>
      <c r="H6413" s="0" t="n">
        <v>0</v>
      </c>
      <c r="I6413" s="0" t="n">
        <v>212</v>
      </c>
      <c r="J6413" s="0" t="n">
        <v>0</v>
      </c>
      <c r="K6413" s="37" t="n">
        <f aca="false">E6413+Inputs!$B$5*F6413</f>
        <v>33</v>
      </c>
      <c r="L6413" s="37" t="n">
        <f aca="false">G6413+Inputs!$B$6*H6413</f>
        <v>0</v>
      </c>
      <c r="M6413" s="37" t="n">
        <f aca="false">I6413+Inputs!$B$7*J6413</f>
        <v>212</v>
      </c>
      <c r="N6413" s="37" t="n">
        <f aca="false">K6413+L6413+M6413</f>
        <v>245</v>
      </c>
    </row>
    <row r="6414" customFormat="false" ht="15" hidden="false" customHeight="false" outlineLevel="0" collapsed="false">
      <c r="A6414" s="0" t="s">
        <v>10</v>
      </c>
      <c r="B6414" s="0" t="s">
        <v>491</v>
      </c>
      <c r="C6414" s="15" t="n">
        <v>46113</v>
      </c>
      <c r="D6414" s="0" t="n">
        <v>1</v>
      </c>
      <c r="E6414" s="0" t="n">
        <v>30</v>
      </c>
      <c r="F6414" s="0" t="n">
        <v>0</v>
      </c>
      <c r="G6414" s="0" t="n">
        <v>0</v>
      </c>
      <c r="H6414" s="0" t="n">
        <v>0</v>
      </c>
      <c r="I6414" s="0" t="n">
        <v>212</v>
      </c>
      <c r="J6414" s="0" t="n">
        <v>0</v>
      </c>
      <c r="K6414" s="37" t="n">
        <f aca="false">E6414+Inputs!$B$5*F6414</f>
        <v>30</v>
      </c>
      <c r="L6414" s="37" t="n">
        <f aca="false">G6414+Inputs!$B$6*H6414</f>
        <v>0</v>
      </c>
      <c r="M6414" s="37" t="n">
        <f aca="false">I6414+Inputs!$B$7*J6414</f>
        <v>212</v>
      </c>
      <c r="N6414" s="37" t="n">
        <f aca="false">K6414+L6414+M6414</f>
        <v>242</v>
      </c>
    </row>
    <row r="6415" customFormat="false" ht="15" hidden="false" customHeight="false" outlineLevel="0" collapsed="false">
      <c r="A6415" s="0" t="s">
        <v>10</v>
      </c>
      <c r="B6415" s="0" t="s">
        <v>491</v>
      </c>
      <c r="C6415" s="15" t="n">
        <v>46143</v>
      </c>
      <c r="D6415" s="0" t="n">
        <v>1</v>
      </c>
      <c r="E6415" s="0" t="n">
        <v>53</v>
      </c>
      <c r="F6415" s="0" t="n">
        <v>0</v>
      </c>
      <c r="G6415" s="0" t="n">
        <v>0</v>
      </c>
      <c r="H6415" s="0" t="n">
        <v>0</v>
      </c>
      <c r="I6415" s="0" t="n">
        <v>222</v>
      </c>
      <c r="J6415" s="0" t="n">
        <v>0</v>
      </c>
      <c r="K6415" s="37" t="n">
        <f aca="false">E6415+Inputs!$B$5*F6415</f>
        <v>53</v>
      </c>
      <c r="L6415" s="37" t="n">
        <f aca="false">G6415+Inputs!$B$6*H6415</f>
        <v>0</v>
      </c>
      <c r="M6415" s="37" t="n">
        <f aca="false">I6415+Inputs!$B$7*J6415</f>
        <v>222</v>
      </c>
      <c r="N6415" s="37" t="n">
        <f aca="false">K6415+L6415+M6415</f>
        <v>275</v>
      </c>
    </row>
    <row r="6416" customFormat="false" ht="15" hidden="false" customHeight="false" outlineLevel="0" collapsed="false">
      <c r="A6416" s="0" t="s">
        <v>10</v>
      </c>
      <c r="B6416" s="0" t="s">
        <v>491</v>
      </c>
      <c r="C6416" s="15" t="n">
        <v>46174</v>
      </c>
      <c r="D6416" s="0" t="n">
        <v>1</v>
      </c>
      <c r="E6416" s="0" t="n">
        <v>60</v>
      </c>
      <c r="F6416" s="0" t="n">
        <v>0</v>
      </c>
      <c r="G6416" s="0" t="n">
        <v>0</v>
      </c>
      <c r="H6416" s="0" t="n">
        <v>0</v>
      </c>
      <c r="I6416" s="0" t="n">
        <v>236</v>
      </c>
      <c r="J6416" s="0" t="n">
        <v>0</v>
      </c>
      <c r="K6416" s="37" t="n">
        <f aca="false">E6416+Inputs!$B$5*F6416</f>
        <v>60</v>
      </c>
      <c r="L6416" s="37" t="n">
        <f aca="false">G6416+Inputs!$B$6*H6416</f>
        <v>0</v>
      </c>
      <c r="M6416" s="37" t="n">
        <f aca="false">I6416+Inputs!$B$7*J6416</f>
        <v>236</v>
      </c>
      <c r="N6416" s="37" t="n">
        <f aca="false">K6416+L6416+M6416</f>
        <v>296</v>
      </c>
    </row>
    <row r="6417" customFormat="false" ht="15" hidden="false" customHeight="false" outlineLevel="0" collapsed="false">
      <c r="A6417" s="0" t="s">
        <v>10</v>
      </c>
      <c r="B6417" s="0" t="s">
        <v>491</v>
      </c>
      <c r="C6417" s="15" t="n">
        <v>46204</v>
      </c>
      <c r="D6417" s="0" t="n">
        <v>1</v>
      </c>
      <c r="E6417" s="0" t="n">
        <v>43</v>
      </c>
      <c r="F6417" s="0" t="n">
        <v>0</v>
      </c>
      <c r="G6417" s="0" t="n">
        <v>0</v>
      </c>
      <c r="H6417" s="0" t="n">
        <v>0</v>
      </c>
      <c r="I6417" s="0" t="n">
        <v>241</v>
      </c>
      <c r="J6417" s="0" t="n">
        <v>0</v>
      </c>
      <c r="K6417" s="37" t="n">
        <f aca="false">E6417+Inputs!$B$5*F6417</f>
        <v>43</v>
      </c>
      <c r="L6417" s="37" t="n">
        <f aca="false">G6417+Inputs!$B$6*H6417</f>
        <v>0</v>
      </c>
      <c r="M6417" s="37" t="n">
        <f aca="false">I6417+Inputs!$B$7*J6417</f>
        <v>241</v>
      </c>
      <c r="N6417" s="37" t="n">
        <f aca="false">K6417+L6417+M6417</f>
        <v>284</v>
      </c>
    </row>
    <row r="6418" customFormat="false" ht="15" hidden="false" customHeight="false" outlineLevel="0" collapsed="false">
      <c r="A6418" s="0" t="s">
        <v>10</v>
      </c>
      <c r="B6418" s="0" t="s">
        <v>491</v>
      </c>
      <c r="C6418" s="15" t="n">
        <v>46235</v>
      </c>
      <c r="D6418" s="0" t="n">
        <v>1</v>
      </c>
      <c r="E6418" s="0" t="n">
        <v>47</v>
      </c>
      <c r="F6418" s="0" t="n">
        <v>0</v>
      </c>
      <c r="G6418" s="0" t="n">
        <v>0</v>
      </c>
      <c r="H6418" s="0" t="n">
        <v>0</v>
      </c>
      <c r="I6418" s="0" t="n">
        <v>177</v>
      </c>
      <c r="J6418" s="0" t="n">
        <v>0</v>
      </c>
      <c r="K6418" s="37" t="n">
        <f aca="false">E6418+Inputs!$B$5*F6418</f>
        <v>47</v>
      </c>
      <c r="L6418" s="37" t="n">
        <f aca="false">G6418+Inputs!$B$6*H6418</f>
        <v>0</v>
      </c>
      <c r="M6418" s="37" t="n">
        <f aca="false">I6418+Inputs!$B$7*J6418</f>
        <v>177</v>
      </c>
      <c r="N6418" s="37" t="n">
        <f aca="false">K6418+L6418+M6418</f>
        <v>224</v>
      </c>
    </row>
    <row r="6419" customFormat="false" ht="15" hidden="false" customHeight="false" outlineLevel="0" collapsed="false">
      <c r="A6419" s="0" t="s">
        <v>10</v>
      </c>
      <c r="B6419" s="0" t="s">
        <v>508</v>
      </c>
      <c r="C6419" s="15" t="n">
        <v>44927</v>
      </c>
      <c r="D6419" s="0" t="n">
        <v>4</v>
      </c>
      <c r="E6419" s="0" t="n">
        <v>3</v>
      </c>
      <c r="F6419" s="0" t="n">
        <v>0</v>
      </c>
      <c r="G6419" s="0" t="n">
        <v>0</v>
      </c>
      <c r="H6419" s="0" t="n">
        <v>0</v>
      </c>
      <c r="I6419" s="0" t="n">
        <v>106</v>
      </c>
      <c r="J6419" s="0" t="n">
        <v>0</v>
      </c>
      <c r="K6419" s="37" t="n">
        <f aca="false">E6419+Inputs!$B$5*F6419</f>
        <v>3</v>
      </c>
      <c r="L6419" s="37" t="n">
        <f aca="false">G6419+Inputs!$B$6*H6419</f>
        <v>0</v>
      </c>
      <c r="M6419" s="37" t="n">
        <f aca="false">I6419+Inputs!$B$7*J6419</f>
        <v>106</v>
      </c>
      <c r="N6419" s="37" t="n">
        <f aca="false">K6419+L6419+M6419</f>
        <v>109</v>
      </c>
    </row>
    <row r="6420" customFormat="false" ht="15" hidden="false" customHeight="false" outlineLevel="0" collapsed="false">
      <c r="A6420" s="0" t="s">
        <v>10</v>
      </c>
      <c r="B6420" s="0" t="s">
        <v>508</v>
      </c>
      <c r="C6420" s="15" t="n">
        <v>44958</v>
      </c>
      <c r="D6420" s="0" t="n">
        <v>4</v>
      </c>
      <c r="E6420" s="0" t="n">
        <v>2</v>
      </c>
      <c r="F6420" s="0" t="n">
        <v>0</v>
      </c>
      <c r="G6420" s="0" t="n">
        <v>0</v>
      </c>
      <c r="H6420" s="0" t="n">
        <v>0</v>
      </c>
      <c r="I6420" s="0" t="n">
        <v>102</v>
      </c>
      <c r="J6420" s="0" t="n">
        <v>0</v>
      </c>
      <c r="K6420" s="37" t="n">
        <f aca="false">E6420+Inputs!$B$5*F6420</f>
        <v>2</v>
      </c>
      <c r="L6420" s="37" t="n">
        <f aca="false">G6420+Inputs!$B$6*H6420</f>
        <v>0</v>
      </c>
      <c r="M6420" s="37" t="n">
        <f aca="false">I6420+Inputs!$B$7*J6420</f>
        <v>102</v>
      </c>
      <c r="N6420" s="37" t="n">
        <f aca="false">K6420+L6420+M6420</f>
        <v>104</v>
      </c>
    </row>
    <row r="6421" customFormat="false" ht="15" hidden="false" customHeight="false" outlineLevel="0" collapsed="false">
      <c r="A6421" s="0" t="s">
        <v>10</v>
      </c>
      <c r="B6421" s="0" t="s">
        <v>508</v>
      </c>
      <c r="C6421" s="15" t="n">
        <v>44986</v>
      </c>
      <c r="D6421" s="0" t="n">
        <v>4</v>
      </c>
      <c r="E6421" s="0" t="n">
        <v>1</v>
      </c>
      <c r="F6421" s="0" t="n">
        <v>0</v>
      </c>
      <c r="G6421" s="0" t="n">
        <v>0</v>
      </c>
      <c r="H6421" s="0" t="n">
        <v>0</v>
      </c>
      <c r="I6421" s="0" t="n">
        <v>118</v>
      </c>
      <c r="J6421" s="0" t="n">
        <v>0</v>
      </c>
      <c r="K6421" s="37" t="n">
        <f aca="false">E6421+Inputs!$B$5*F6421</f>
        <v>1</v>
      </c>
      <c r="L6421" s="37" t="n">
        <f aca="false">G6421+Inputs!$B$6*H6421</f>
        <v>0</v>
      </c>
      <c r="M6421" s="37" t="n">
        <f aca="false">I6421+Inputs!$B$7*J6421</f>
        <v>118</v>
      </c>
      <c r="N6421" s="37" t="n">
        <f aca="false">K6421+L6421+M6421</f>
        <v>119</v>
      </c>
    </row>
    <row r="6422" customFormat="false" ht="15" hidden="false" customHeight="false" outlineLevel="0" collapsed="false">
      <c r="A6422" s="0" t="s">
        <v>10</v>
      </c>
      <c r="B6422" s="0" t="s">
        <v>508</v>
      </c>
      <c r="C6422" s="15" t="n">
        <v>45017</v>
      </c>
      <c r="D6422" s="0" t="n">
        <v>4</v>
      </c>
      <c r="E6422" s="0" t="n">
        <v>6</v>
      </c>
      <c r="F6422" s="0" t="n">
        <v>0</v>
      </c>
      <c r="G6422" s="0" t="n">
        <v>0</v>
      </c>
      <c r="H6422" s="0" t="n">
        <v>0</v>
      </c>
      <c r="I6422" s="0" t="n">
        <v>85</v>
      </c>
      <c r="J6422" s="0" t="n">
        <v>0</v>
      </c>
      <c r="K6422" s="37" t="n">
        <f aca="false">E6422+Inputs!$B$5*F6422</f>
        <v>6</v>
      </c>
      <c r="L6422" s="37" t="n">
        <f aca="false">G6422+Inputs!$B$6*H6422</f>
        <v>0</v>
      </c>
      <c r="M6422" s="37" t="n">
        <f aca="false">I6422+Inputs!$B$7*J6422</f>
        <v>85</v>
      </c>
      <c r="N6422" s="37" t="n">
        <f aca="false">K6422+L6422+M6422</f>
        <v>91</v>
      </c>
    </row>
    <row r="6423" customFormat="false" ht="15" hidden="false" customHeight="false" outlineLevel="0" collapsed="false">
      <c r="A6423" s="0" t="s">
        <v>10</v>
      </c>
      <c r="B6423" s="0" t="s">
        <v>508</v>
      </c>
      <c r="C6423" s="15" t="n">
        <v>45047</v>
      </c>
      <c r="D6423" s="0" t="n">
        <v>4</v>
      </c>
      <c r="E6423" s="0" t="n">
        <v>2</v>
      </c>
      <c r="F6423" s="0" t="n">
        <v>0</v>
      </c>
      <c r="G6423" s="0" t="n">
        <v>0</v>
      </c>
      <c r="H6423" s="0" t="n">
        <v>0</v>
      </c>
      <c r="I6423" s="0" t="n">
        <v>105</v>
      </c>
      <c r="J6423" s="0" t="n">
        <v>0</v>
      </c>
      <c r="K6423" s="37" t="n">
        <f aca="false">E6423+Inputs!$B$5*F6423</f>
        <v>2</v>
      </c>
      <c r="L6423" s="37" t="n">
        <f aca="false">G6423+Inputs!$B$6*H6423</f>
        <v>0</v>
      </c>
      <c r="M6423" s="37" t="n">
        <f aca="false">I6423+Inputs!$B$7*J6423</f>
        <v>105</v>
      </c>
      <c r="N6423" s="37" t="n">
        <f aca="false">K6423+L6423+M6423</f>
        <v>107</v>
      </c>
    </row>
    <row r="6424" customFormat="false" ht="15" hidden="false" customHeight="false" outlineLevel="0" collapsed="false">
      <c r="A6424" s="0" t="s">
        <v>10</v>
      </c>
      <c r="B6424" s="0" t="s">
        <v>508</v>
      </c>
      <c r="C6424" s="15" t="n">
        <v>45078</v>
      </c>
      <c r="D6424" s="0" t="n">
        <v>4</v>
      </c>
      <c r="E6424" s="0" t="n">
        <v>5</v>
      </c>
      <c r="F6424" s="0" t="n">
        <v>0</v>
      </c>
      <c r="G6424" s="0" t="n">
        <v>0</v>
      </c>
      <c r="H6424" s="0" t="n">
        <v>0</v>
      </c>
      <c r="I6424" s="0" t="n">
        <v>120</v>
      </c>
      <c r="J6424" s="0" t="n">
        <v>0</v>
      </c>
      <c r="K6424" s="37" t="n">
        <f aca="false">E6424+Inputs!$B$5*F6424</f>
        <v>5</v>
      </c>
      <c r="L6424" s="37" t="n">
        <f aca="false">G6424+Inputs!$B$6*H6424</f>
        <v>0</v>
      </c>
      <c r="M6424" s="37" t="n">
        <f aca="false">I6424+Inputs!$B$7*J6424</f>
        <v>120</v>
      </c>
      <c r="N6424" s="37" t="n">
        <f aca="false">K6424+L6424+M6424</f>
        <v>125</v>
      </c>
    </row>
    <row r="6425" customFormat="false" ht="15" hidden="false" customHeight="false" outlineLevel="0" collapsed="false">
      <c r="A6425" s="0" t="s">
        <v>10</v>
      </c>
      <c r="B6425" s="0" t="s">
        <v>508</v>
      </c>
      <c r="C6425" s="15" t="n">
        <v>45108</v>
      </c>
      <c r="D6425" s="0" t="n">
        <v>4</v>
      </c>
      <c r="E6425" s="0" t="n">
        <v>1</v>
      </c>
      <c r="F6425" s="0" t="n">
        <v>0</v>
      </c>
      <c r="G6425" s="0" t="n">
        <v>0</v>
      </c>
      <c r="H6425" s="0" t="n">
        <v>0</v>
      </c>
      <c r="I6425" s="0" t="n">
        <v>148</v>
      </c>
      <c r="J6425" s="0" t="n">
        <v>0</v>
      </c>
      <c r="K6425" s="37" t="n">
        <f aca="false">E6425+Inputs!$B$5*F6425</f>
        <v>1</v>
      </c>
      <c r="L6425" s="37" t="n">
        <f aca="false">G6425+Inputs!$B$6*H6425</f>
        <v>0</v>
      </c>
      <c r="M6425" s="37" t="n">
        <f aca="false">I6425+Inputs!$B$7*J6425</f>
        <v>148</v>
      </c>
      <c r="N6425" s="37" t="n">
        <f aca="false">K6425+L6425+M6425</f>
        <v>149</v>
      </c>
    </row>
    <row r="6426" customFormat="false" ht="15" hidden="false" customHeight="false" outlineLevel="0" collapsed="false">
      <c r="A6426" s="0" t="s">
        <v>10</v>
      </c>
      <c r="B6426" s="0" t="s">
        <v>508</v>
      </c>
      <c r="C6426" s="15" t="n">
        <v>45139</v>
      </c>
      <c r="D6426" s="0" t="n">
        <v>4</v>
      </c>
      <c r="E6426" s="0" t="n">
        <v>5</v>
      </c>
      <c r="F6426" s="0" t="n">
        <v>0</v>
      </c>
      <c r="G6426" s="0" t="n">
        <v>0</v>
      </c>
      <c r="H6426" s="0" t="n">
        <v>0</v>
      </c>
      <c r="I6426" s="0" t="n">
        <v>145</v>
      </c>
      <c r="J6426" s="0" t="n">
        <v>0</v>
      </c>
      <c r="K6426" s="37" t="n">
        <f aca="false">E6426+Inputs!$B$5*F6426</f>
        <v>5</v>
      </c>
      <c r="L6426" s="37" t="n">
        <f aca="false">G6426+Inputs!$B$6*H6426</f>
        <v>0</v>
      </c>
      <c r="M6426" s="37" t="n">
        <f aca="false">I6426+Inputs!$B$7*J6426</f>
        <v>145</v>
      </c>
      <c r="N6426" s="37" t="n">
        <f aca="false">K6426+L6426+M6426</f>
        <v>150</v>
      </c>
    </row>
    <row r="6427" customFormat="false" ht="15" hidden="false" customHeight="false" outlineLevel="0" collapsed="false">
      <c r="A6427" s="0" t="s">
        <v>10</v>
      </c>
      <c r="B6427" s="0" t="s">
        <v>508</v>
      </c>
      <c r="C6427" s="15" t="n">
        <v>45170</v>
      </c>
      <c r="D6427" s="0" t="n">
        <v>4</v>
      </c>
      <c r="E6427" s="0" t="n">
        <v>1</v>
      </c>
      <c r="F6427" s="0" t="n">
        <v>0</v>
      </c>
      <c r="G6427" s="0" t="n">
        <v>0</v>
      </c>
      <c r="H6427" s="0" t="n">
        <v>0</v>
      </c>
      <c r="I6427" s="0" t="n">
        <v>148</v>
      </c>
      <c r="J6427" s="0" t="n">
        <v>0</v>
      </c>
      <c r="K6427" s="37" t="n">
        <f aca="false">E6427+Inputs!$B$5*F6427</f>
        <v>1</v>
      </c>
      <c r="L6427" s="37" t="n">
        <f aca="false">G6427+Inputs!$B$6*H6427</f>
        <v>0</v>
      </c>
      <c r="M6427" s="37" t="n">
        <f aca="false">I6427+Inputs!$B$7*J6427</f>
        <v>148</v>
      </c>
      <c r="N6427" s="37" t="n">
        <f aca="false">K6427+L6427+M6427</f>
        <v>149</v>
      </c>
    </row>
    <row r="6428" customFormat="false" ht="15" hidden="false" customHeight="false" outlineLevel="0" collapsed="false">
      <c r="A6428" s="0" t="s">
        <v>10</v>
      </c>
      <c r="B6428" s="0" t="s">
        <v>508</v>
      </c>
      <c r="C6428" s="15" t="n">
        <v>45200</v>
      </c>
      <c r="D6428" s="0" t="n">
        <v>4</v>
      </c>
      <c r="E6428" s="0" t="n">
        <v>2</v>
      </c>
      <c r="F6428" s="0" t="n">
        <v>0</v>
      </c>
      <c r="G6428" s="0" t="n">
        <v>0</v>
      </c>
      <c r="H6428" s="0" t="n">
        <v>0</v>
      </c>
      <c r="I6428" s="0" t="n">
        <v>122</v>
      </c>
      <c r="J6428" s="0" t="n">
        <v>0</v>
      </c>
      <c r="K6428" s="37" t="n">
        <f aca="false">E6428+Inputs!$B$5*F6428</f>
        <v>2</v>
      </c>
      <c r="L6428" s="37" t="n">
        <f aca="false">G6428+Inputs!$B$6*H6428</f>
        <v>0</v>
      </c>
      <c r="M6428" s="37" t="n">
        <f aca="false">I6428+Inputs!$B$7*J6428</f>
        <v>122</v>
      </c>
      <c r="N6428" s="37" t="n">
        <f aca="false">K6428+L6428+M6428</f>
        <v>124</v>
      </c>
    </row>
    <row r="6429" customFormat="false" ht="15" hidden="false" customHeight="false" outlineLevel="0" collapsed="false">
      <c r="A6429" s="0" t="s">
        <v>10</v>
      </c>
      <c r="B6429" s="0" t="s">
        <v>508</v>
      </c>
      <c r="C6429" s="15" t="n">
        <v>45231</v>
      </c>
      <c r="D6429" s="0" t="n">
        <v>4</v>
      </c>
      <c r="E6429" s="0" t="n">
        <v>7</v>
      </c>
      <c r="F6429" s="0" t="n">
        <v>0</v>
      </c>
      <c r="G6429" s="0" t="n">
        <v>0</v>
      </c>
      <c r="H6429" s="0" t="n">
        <v>0</v>
      </c>
      <c r="I6429" s="0" t="n">
        <v>133</v>
      </c>
      <c r="J6429" s="0" t="n">
        <v>0</v>
      </c>
      <c r="K6429" s="37" t="n">
        <f aca="false">E6429+Inputs!$B$5*F6429</f>
        <v>7</v>
      </c>
      <c r="L6429" s="37" t="n">
        <f aca="false">G6429+Inputs!$B$6*H6429</f>
        <v>0</v>
      </c>
      <c r="M6429" s="37" t="n">
        <f aca="false">I6429+Inputs!$B$7*J6429</f>
        <v>133</v>
      </c>
      <c r="N6429" s="37" t="n">
        <f aca="false">K6429+L6429+M6429</f>
        <v>140</v>
      </c>
    </row>
    <row r="6430" customFormat="false" ht="15" hidden="false" customHeight="false" outlineLevel="0" collapsed="false">
      <c r="A6430" s="0" t="s">
        <v>10</v>
      </c>
      <c r="B6430" s="0" t="s">
        <v>508</v>
      </c>
      <c r="C6430" s="15" t="n">
        <v>45261</v>
      </c>
      <c r="D6430" s="0" t="n">
        <v>4</v>
      </c>
      <c r="E6430" s="0" t="n">
        <v>4</v>
      </c>
      <c r="F6430" s="0" t="n">
        <v>0</v>
      </c>
      <c r="G6430" s="0" t="n">
        <v>0</v>
      </c>
      <c r="H6430" s="0" t="n">
        <v>0</v>
      </c>
      <c r="I6430" s="0" t="n">
        <v>113</v>
      </c>
      <c r="J6430" s="0" t="n">
        <v>0</v>
      </c>
      <c r="K6430" s="37" t="n">
        <f aca="false">E6430+Inputs!$B$5*F6430</f>
        <v>4</v>
      </c>
      <c r="L6430" s="37" t="n">
        <f aca="false">G6430+Inputs!$B$6*H6430</f>
        <v>0</v>
      </c>
      <c r="M6430" s="37" t="n">
        <f aca="false">I6430+Inputs!$B$7*J6430</f>
        <v>113</v>
      </c>
      <c r="N6430" s="37" t="n">
        <f aca="false">K6430+L6430+M6430</f>
        <v>117</v>
      </c>
    </row>
    <row r="6431" customFormat="false" ht="15" hidden="false" customHeight="false" outlineLevel="0" collapsed="false">
      <c r="A6431" s="0" t="s">
        <v>10</v>
      </c>
      <c r="B6431" s="0" t="s">
        <v>508</v>
      </c>
      <c r="C6431" s="15" t="n">
        <v>45292</v>
      </c>
      <c r="D6431" s="0" t="n">
        <v>4</v>
      </c>
      <c r="E6431" s="0" t="n">
        <v>4</v>
      </c>
      <c r="F6431" s="0" t="n">
        <v>0</v>
      </c>
      <c r="G6431" s="0" t="n">
        <v>0</v>
      </c>
      <c r="H6431" s="0" t="n">
        <v>0</v>
      </c>
      <c r="I6431" s="0" t="n">
        <v>104</v>
      </c>
      <c r="J6431" s="0" t="n">
        <v>0</v>
      </c>
      <c r="K6431" s="37" t="n">
        <f aca="false">E6431+Inputs!$B$5*F6431</f>
        <v>4</v>
      </c>
      <c r="L6431" s="37" t="n">
        <f aca="false">G6431+Inputs!$B$6*H6431</f>
        <v>0</v>
      </c>
      <c r="M6431" s="37" t="n">
        <f aca="false">I6431+Inputs!$B$7*J6431</f>
        <v>104</v>
      </c>
      <c r="N6431" s="37" t="n">
        <f aca="false">K6431+L6431+M6431</f>
        <v>108</v>
      </c>
    </row>
    <row r="6432" customFormat="false" ht="15" hidden="false" customHeight="false" outlineLevel="0" collapsed="false">
      <c r="A6432" s="0" t="s">
        <v>10</v>
      </c>
      <c r="B6432" s="0" t="s">
        <v>508</v>
      </c>
      <c r="C6432" s="15" t="n">
        <v>45323</v>
      </c>
      <c r="D6432" s="0" t="n">
        <v>4</v>
      </c>
      <c r="E6432" s="0" t="n">
        <v>3</v>
      </c>
      <c r="F6432" s="0" t="n">
        <v>0</v>
      </c>
      <c r="G6432" s="0" t="n">
        <v>0</v>
      </c>
      <c r="H6432" s="0" t="n">
        <v>0</v>
      </c>
      <c r="I6432" s="0" t="n">
        <v>140</v>
      </c>
      <c r="J6432" s="0" t="n">
        <v>0</v>
      </c>
      <c r="K6432" s="37" t="n">
        <f aca="false">E6432+Inputs!$B$5*F6432</f>
        <v>3</v>
      </c>
      <c r="L6432" s="37" t="n">
        <f aca="false">G6432+Inputs!$B$6*H6432</f>
        <v>0</v>
      </c>
      <c r="M6432" s="37" t="n">
        <f aca="false">I6432+Inputs!$B$7*J6432</f>
        <v>140</v>
      </c>
      <c r="N6432" s="37" t="n">
        <f aca="false">K6432+L6432+M6432</f>
        <v>143</v>
      </c>
    </row>
    <row r="6433" customFormat="false" ht="15" hidden="false" customHeight="false" outlineLevel="0" collapsed="false">
      <c r="A6433" s="0" t="s">
        <v>10</v>
      </c>
      <c r="B6433" s="0" t="s">
        <v>508</v>
      </c>
      <c r="C6433" s="15" t="n">
        <v>45352</v>
      </c>
      <c r="D6433" s="0" t="n">
        <v>4</v>
      </c>
      <c r="E6433" s="0" t="n">
        <v>4</v>
      </c>
      <c r="F6433" s="0" t="n">
        <v>0</v>
      </c>
      <c r="G6433" s="0" t="n">
        <v>0</v>
      </c>
      <c r="H6433" s="0" t="n">
        <v>0</v>
      </c>
      <c r="I6433" s="0" t="n">
        <v>153</v>
      </c>
      <c r="J6433" s="0" t="n">
        <v>0</v>
      </c>
      <c r="K6433" s="37" t="n">
        <f aca="false">E6433+Inputs!$B$5*F6433</f>
        <v>4</v>
      </c>
      <c r="L6433" s="37" t="n">
        <f aca="false">G6433+Inputs!$B$6*H6433</f>
        <v>0</v>
      </c>
      <c r="M6433" s="37" t="n">
        <f aca="false">I6433+Inputs!$B$7*J6433</f>
        <v>153</v>
      </c>
      <c r="N6433" s="37" t="n">
        <f aca="false">K6433+L6433+M6433</f>
        <v>157</v>
      </c>
    </row>
    <row r="6434" customFormat="false" ht="15" hidden="false" customHeight="false" outlineLevel="0" collapsed="false">
      <c r="A6434" s="0" t="s">
        <v>10</v>
      </c>
      <c r="B6434" s="0" t="s">
        <v>508</v>
      </c>
      <c r="C6434" s="15" t="n">
        <v>45383</v>
      </c>
      <c r="D6434" s="0" t="n">
        <v>4</v>
      </c>
      <c r="E6434" s="0" t="n">
        <v>0</v>
      </c>
      <c r="F6434" s="0" t="n">
        <v>0</v>
      </c>
      <c r="G6434" s="0" t="n">
        <v>0</v>
      </c>
      <c r="H6434" s="0" t="n">
        <v>0</v>
      </c>
      <c r="I6434" s="0" t="n">
        <v>116</v>
      </c>
      <c r="J6434" s="0" t="n">
        <v>0</v>
      </c>
      <c r="K6434" s="37" t="n">
        <f aca="false">E6434+Inputs!$B$5*F6434</f>
        <v>0</v>
      </c>
      <c r="L6434" s="37" t="n">
        <f aca="false">G6434+Inputs!$B$6*H6434</f>
        <v>0</v>
      </c>
      <c r="M6434" s="37" t="n">
        <f aca="false">I6434+Inputs!$B$7*J6434</f>
        <v>116</v>
      </c>
      <c r="N6434" s="37" t="n">
        <f aca="false">K6434+L6434+M6434</f>
        <v>116</v>
      </c>
    </row>
    <row r="6435" customFormat="false" ht="15" hidden="false" customHeight="false" outlineLevel="0" collapsed="false">
      <c r="A6435" s="0" t="s">
        <v>10</v>
      </c>
      <c r="B6435" s="0" t="s">
        <v>508</v>
      </c>
      <c r="C6435" s="15" t="n">
        <v>45413</v>
      </c>
      <c r="D6435" s="0" t="n">
        <v>4</v>
      </c>
      <c r="E6435" s="0" t="n">
        <v>5</v>
      </c>
      <c r="F6435" s="0" t="n">
        <v>0</v>
      </c>
      <c r="G6435" s="0" t="n">
        <v>0</v>
      </c>
      <c r="H6435" s="0" t="n">
        <v>0</v>
      </c>
      <c r="I6435" s="0" t="n">
        <v>129</v>
      </c>
      <c r="J6435" s="0" t="n">
        <v>0</v>
      </c>
      <c r="K6435" s="37" t="n">
        <f aca="false">E6435+Inputs!$B$5*F6435</f>
        <v>5</v>
      </c>
      <c r="L6435" s="37" t="n">
        <f aca="false">G6435+Inputs!$B$6*H6435</f>
        <v>0</v>
      </c>
      <c r="M6435" s="37" t="n">
        <f aca="false">I6435+Inputs!$B$7*J6435</f>
        <v>129</v>
      </c>
      <c r="N6435" s="37" t="n">
        <f aca="false">K6435+L6435+M6435</f>
        <v>134</v>
      </c>
    </row>
    <row r="6436" customFormat="false" ht="15" hidden="false" customHeight="false" outlineLevel="0" collapsed="false">
      <c r="A6436" s="0" t="s">
        <v>10</v>
      </c>
      <c r="B6436" s="0" t="s">
        <v>508</v>
      </c>
      <c r="C6436" s="15" t="n">
        <v>45444</v>
      </c>
      <c r="D6436" s="0" t="n">
        <v>4</v>
      </c>
      <c r="E6436" s="0" t="n">
        <v>3</v>
      </c>
      <c r="F6436" s="0" t="n">
        <v>0</v>
      </c>
      <c r="G6436" s="0" t="n">
        <v>0</v>
      </c>
      <c r="H6436" s="0" t="n">
        <v>0</v>
      </c>
      <c r="I6436" s="0" t="n">
        <v>120</v>
      </c>
      <c r="J6436" s="0" t="n">
        <v>0</v>
      </c>
      <c r="K6436" s="37" t="n">
        <f aca="false">E6436+Inputs!$B$5*F6436</f>
        <v>3</v>
      </c>
      <c r="L6436" s="37" t="n">
        <f aca="false">G6436+Inputs!$B$6*H6436</f>
        <v>0</v>
      </c>
      <c r="M6436" s="37" t="n">
        <f aca="false">I6436+Inputs!$B$7*J6436</f>
        <v>120</v>
      </c>
      <c r="N6436" s="37" t="n">
        <f aca="false">K6436+L6436+M6436</f>
        <v>123</v>
      </c>
    </row>
    <row r="6437" customFormat="false" ht="15" hidden="false" customHeight="false" outlineLevel="0" collapsed="false">
      <c r="A6437" s="0" t="s">
        <v>10</v>
      </c>
      <c r="B6437" s="0" t="s">
        <v>508</v>
      </c>
      <c r="C6437" s="15" t="n">
        <v>45474</v>
      </c>
      <c r="D6437" s="0" t="n">
        <v>4</v>
      </c>
      <c r="E6437" s="0" t="n">
        <v>2</v>
      </c>
      <c r="F6437" s="0" t="n">
        <v>0</v>
      </c>
      <c r="G6437" s="0" t="n">
        <v>0</v>
      </c>
      <c r="H6437" s="0" t="n">
        <v>0</v>
      </c>
      <c r="I6437" s="0" t="n">
        <v>138</v>
      </c>
      <c r="J6437" s="0" t="n">
        <v>0</v>
      </c>
      <c r="K6437" s="37" t="n">
        <f aca="false">E6437+Inputs!$B$5*F6437</f>
        <v>2</v>
      </c>
      <c r="L6437" s="37" t="n">
        <f aca="false">G6437+Inputs!$B$6*H6437</f>
        <v>0</v>
      </c>
      <c r="M6437" s="37" t="n">
        <f aca="false">I6437+Inputs!$B$7*J6437</f>
        <v>138</v>
      </c>
      <c r="N6437" s="37" t="n">
        <f aca="false">K6437+L6437+M6437</f>
        <v>140</v>
      </c>
    </row>
    <row r="6438" customFormat="false" ht="15" hidden="false" customHeight="false" outlineLevel="0" collapsed="false">
      <c r="A6438" s="0" t="s">
        <v>10</v>
      </c>
      <c r="B6438" s="0" t="s">
        <v>508</v>
      </c>
      <c r="C6438" s="15" t="n">
        <v>45505</v>
      </c>
      <c r="D6438" s="0" t="n">
        <v>4</v>
      </c>
      <c r="E6438" s="0" t="n">
        <v>6</v>
      </c>
      <c r="F6438" s="0" t="n">
        <v>0</v>
      </c>
      <c r="G6438" s="0" t="n">
        <v>0</v>
      </c>
      <c r="H6438" s="0" t="n">
        <v>0</v>
      </c>
      <c r="I6438" s="0" t="n">
        <v>126</v>
      </c>
      <c r="J6438" s="0" t="n">
        <v>0</v>
      </c>
      <c r="K6438" s="37" t="n">
        <f aca="false">E6438+Inputs!$B$5*F6438</f>
        <v>6</v>
      </c>
      <c r="L6438" s="37" t="n">
        <f aca="false">G6438+Inputs!$B$6*H6438</f>
        <v>0</v>
      </c>
      <c r="M6438" s="37" t="n">
        <f aca="false">I6438+Inputs!$B$7*J6438</f>
        <v>126</v>
      </c>
      <c r="N6438" s="37" t="n">
        <f aca="false">K6438+L6438+M6438</f>
        <v>132</v>
      </c>
    </row>
    <row r="6439" customFormat="false" ht="15" hidden="false" customHeight="false" outlineLevel="0" collapsed="false">
      <c r="A6439" s="0" t="s">
        <v>10</v>
      </c>
      <c r="B6439" s="0" t="s">
        <v>508</v>
      </c>
      <c r="C6439" s="15" t="n">
        <v>45536</v>
      </c>
      <c r="D6439" s="0" t="n">
        <v>4</v>
      </c>
      <c r="E6439" s="0" t="n">
        <v>2</v>
      </c>
      <c r="F6439" s="0" t="n">
        <v>0</v>
      </c>
      <c r="G6439" s="0" t="n">
        <v>0</v>
      </c>
      <c r="H6439" s="0" t="n">
        <v>0</v>
      </c>
      <c r="I6439" s="0" t="n">
        <v>156</v>
      </c>
      <c r="J6439" s="0" t="n">
        <v>0</v>
      </c>
      <c r="K6439" s="37" t="n">
        <f aca="false">E6439+Inputs!$B$5*F6439</f>
        <v>2</v>
      </c>
      <c r="L6439" s="37" t="n">
        <f aca="false">G6439+Inputs!$B$6*H6439</f>
        <v>0</v>
      </c>
      <c r="M6439" s="37" t="n">
        <f aca="false">I6439+Inputs!$B$7*J6439</f>
        <v>156</v>
      </c>
      <c r="N6439" s="37" t="n">
        <f aca="false">K6439+L6439+M6439</f>
        <v>158</v>
      </c>
    </row>
    <row r="6440" customFormat="false" ht="15" hidden="false" customHeight="false" outlineLevel="0" collapsed="false">
      <c r="A6440" s="0" t="s">
        <v>10</v>
      </c>
      <c r="B6440" s="0" t="s">
        <v>508</v>
      </c>
      <c r="C6440" s="15" t="n">
        <v>45566</v>
      </c>
      <c r="D6440" s="0" t="n">
        <v>4</v>
      </c>
      <c r="E6440" s="0" t="n">
        <v>2</v>
      </c>
      <c r="F6440" s="0" t="n">
        <v>0</v>
      </c>
      <c r="G6440" s="0" t="n">
        <v>0</v>
      </c>
      <c r="H6440" s="0" t="n">
        <v>0</v>
      </c>
      <c r="I6440" s="0" t="n">
        <v>120</v>
      </c>
      <c r="J6440" s="0" t="n">
        <v>0</v>
      </c>
      <c r="K6440" s="37" t="n">
        <f aca="false">E6440+Inputs!$B$5*F6440</f>
        <v>2</v>
      </c>
      <c r="L6440" s="37" t="n">
        <f aca="false">G6440+Inputs!$B$6*H6440</f>
        <v>0</v>
      </c>
      <c r="M6440" s="37" t="n">
        <f aca="false">I6440+Inputs!$B$7*J6440</f>
        <v>120</v>
      </c>
      <c r="N6440" s="37" t="n">
        <f aca="false">K6440+L6440+M6440</f>
        <v>122</v>
      </c>
    </row>
    <row r="6441" customFormat="false" ht="15" hidden="false" customHeight="false" outlineLevel="0" collapsed="false">
      <c r="A6441" s="0" t="s">
        <v>10</v>
      </c>
      <c r="B6441" s="0" t="s">
        <v>508</v>
      </c>
      <c r="C6441" s="15" t="n">
        <v>45597</v>
      </c>
      <c r="D6441" s="0" t="n">
        <v>4</v>
      </c>
      <c r="E6441" s="0" t="n">
        <v>2</v>
      </c>
      <c r="F6441" s="0" t="n">
        <v>0</v>
      </c>
      <c r="G6441" s="0" t="n">
        <v>0</v>
      </c>
      <c r="H6441" s="0" t="n">
        <v>0</v>
      </c>
      <c r="I6441" s="0" t="n">
        <v>155</v>
      </c>
      <c r="J6441" s="0" t="n">
        <v>0</v>
      </c>
      <c r="K6441" s="37" t="n">
        <f aca="false">E6441+Inputs!$B$5*F6441</f>
        <v>2</v>
      </c>
      <c r="L6441" s="37" t="n">
        <f aca="false">G6441+Inputs!$B$6*H6441</f>
        <v>0</v>
      </c>
      <c r="M6441" s="37" t="n">
        <f aca="false">I6441+Inputs!$B$7*J6441</f>
        <v>155</v>
      </c>
      <c r="N6441" s="37" t="n">
        <f aca="false">K6441+L6441+M6441</f>
        <v>157</v>
      </c>
    </row>
    <row r="6442" customFormat="false" ht="15" hidden="false" customHeight="false" outlineLevel="0" collapsed="false">
      <c r="A6442" s="0" t="s">
        <v>10</v>
      </c>
      <c r="B6442" s="0" t="s">
        <v>508</v>
      </c>
      <c r="C6442" s="15" t="n">
        <v>45627</v>
      </c>
      <c r="D6442" s="0" t="n">
        <v>4</v>
      </c>
      <c r="E6442" s="0" t="n">
        <v>2</v>
      </c>
      <c r="F6442" s="0" t="n">
        <v>0</v>
      </c>
      <c r="G6442" s="0" t="n">
        <v>0</v>
      </c>
      <c r="H6442" s="0" t="n">
        <v>0</v>
      </c>
      <c r="I6442" s="0" t="n">
        <v>117</v>
      </c>
      <c r="J6442" s="0" t="n">
        <v>0</v>
      </c>
      <c r="K6442" s="37" t="n">
        <f aca="false">E6442+Inputs!$B$5*F6442</f>
        <v>2</v>
      </c>
      <c r="L6442" s="37" t="n">
        <f aca="false">G6442+Inputs!$B$6*H6442</f>
        <v>0</v>
      </c>
      <c r="M6442" s="37" t="n">
        <f aca="false">I6442+Inputs!$B$7*J6442</f>
        <v>117</v>
      </c>
      <c r="N6442" s="37" t="n">
        <f aca="false">K6442+L6442+M6442</f>
        <v>119</v>
      </c>
    </row>
    <row r="6443" customFormat="false" ht="15" hidden="false" customHeight="false" outlineLevel="0" collapsed="false">
      <c r="A6443" s="0" t="s">
        <v>10</v>
      </c>
      <c r="B6443" s="0" t="s">
        <v>508</v>
      </c>
      <c r="C6443" s="15" t="n">
        <v>45658</v>
      </c>
      <c r="D6443" s="0" t="n">
        <v>4</v>
      </c>
      <c r="E6443" s="0" t="n">
        <v>2</v>
      </c>
      <c r="F6443" s="0" t="n">
        <v>0</v>
      </c>
      <c r="G6443" s="0" t="n">
        <v>0</v>
      </c>
      <c r="H6443" s="0" t="n">
        <v>0</v>
      </c>
      <c r="I6443" s="0" t="n">
        <v>115</v>
      </c>
      <c r="J6443" s="0" t="n">
        <v>0</v>
      </c>
      <c r="K6443" s="37" t="n">
        <f aca="false">E6443+Inputs!$B$5*F6443</f>
        <v>2</v>
      </c>
      <c r="L6443" s="37" t="n">
        <f aca="false">G6443+Inputs!$B$6*H6443</f>
        <v>0</v>
      </c>
      <c r="M6443" s="37" t="n">
        <f aca="false">I6443+Inputs!$B$7*J6443</f>
        <v>115</v>
      </c>
      <c r="N6443" s="37" t="n">
        <f aca="false">K6443+L6443+M6443</f>
        <v>117</v>
      </c>
    </row>
    <row r="6444" customFormat="false" ht="15" hidden="false" customHeight="false" outlineLevel="0" collapsed="false">
      <c r="A6444" s="0" t="s">
        <v>10</v>
      </c>
      <c r="B6444" s="0" t="s">
        <v>508</v>
      </c>
      <c r="C6444" s="15" t="n">
        <v>45689</v>
      </c>
      <c r="D6444" s="0" t="n">
        <v>4</v>
      </c>
      <c r="E6444" s="0" t="n">
        <v>4</v>
      </c>
      <c r="F6444" s="0" t="n">
        <v>0</v>
      </c>
      <c r="G6444" s="0" t="n">
        <v>0</v>
      </c>
      <c r="H6444" s="0" t="n">
        <v>0</v>
      </c>
      <c r="I6444" s="0" t="n">
        <v>132</v>
      </c>
      <c r="J6444" s="0" t="n">
        <v>0</v>
      </c>
      <c r="K6444" s="37" t="n">
        <f aca="false">E6444+Inputs!$B$5*F6444</f>
        <v>4</v>
      </c>
      <c r="L6444" s="37" t="n">
        <f aca="false">G6444+Inputs!$B$6*H6444</f>
        <v>0</v>
      </c>
      <c r="M6444" s="37" t="n">
        <f aca="false">I6444+Inputs!$B$7*J6444</f>
        <v>132</v>
      </c>
      <c r="N6444" s="37" t="n">
        <f aca="false">K6444+L6444+M6444</f>
        <v>136</v>
      </c>
    </row>
    <row r="6445" customFormat="false" ht="15" hidden="false" customHeight="false" outlineLevel="0" collapsed="false">
      <c r="A6445" s="0" t="s">
        <v>10</v>
      </c>
      <c r="B6445" s="0" t="s">
        <v>508</v>
      </c>
      <c r="C6445" s="15" t="n">
        <v>45717</v>
      </c>
      <c r="D6445" s="0" t="n">
        <v>4</v>
      </c>
      <c r="E6445" s="0" t="n">
        <v>4</v>
      </c>
      <c r="F6445" s="0" t="n">
        <v>0</v>
      </c>
      <c r="G6445" s="0" t="n">
        <v>0</v>
      </c>
      <c r="H6445" s="0" t="n">
        <v>0</v>
      </c>
      <c r="I6445" s="0" t="n">
        <v>123</v>
      </c>
      <c r="J6445" s="0" t="n">
        <v>0</v>
      </c>
      <c r="K6445" s="37" t="n">
        <f aca="false">E6445+Inputs!$B$5*F6445</f>
        <v>4</v>
      </c>
      <c r="L6445" s="37" t="n">
        <f aca="false">G6445+Inputs!$B$6*H6445</f>
        <v>0</v>
      </c>
      <c r="M6445" s="37" t="n">
        <f aca="false">I6445+Inputs!$B$7*J6445</f>
        <v>123</v>
      </c>
      <c r="N6445" s="37" t="n">
        <f aca="false">K6445+L6445+M6445</f>
        <v>127</v>
      </c>
    </row>
    <row r="6446" customFormat="false" ht="15" hidden="false" customHeight="false" outlineLevel="0" collapsed="false">
      <c r="A6446" s="0" t="s">
        <v>10</v>
      </c>
      <c r="B6446" s="0" t="s">
        <v>508</v>
      </c>
      <c r="C6446" s="15" t="n">
        <v>45748</v>
      </c>
      <c r="D6446" s="0" t="n">
        <v>4</v>
      </c>
      <c r="E6446" s="0" t="n">
        <v>2</v>
      </c>
      <c r="F6446" s="0" t="n">
        <v>0</v>
      </c>
      <c r="G6446" s="0" t="n">
        <v>0</v>
      </c>
      <c r="H6446" s="0" t="n">
        <v>0</v>
      </c>
      <c r="I6446" s="0" t="n">
        <v>119</v>
      </c>
      <c r="J6446" s="0" t="n">
        <v>0</v>
      </c>
      <c r="K6446" s="37" t="n">
        <f aca="false">E6446+Inputs!$B$5*F6446</f>
        <v>2</v>
      </c>
      <c r="L6446" s="37" t="n">
        <f aca="false">G6446+Inputs!$B$6*H6446</f>
        <v>0</v>
      </c>
      <c r="M6446" s="37" t="n">
        <f aca="false">I6446+Inputs!$B$7*J6446</f>
        <v>119</v>
      </c>
      <c r="N6446" s="37" t="n">
        <f aca="false">K6446+L6446+M6446</f>
        <v>121</v>
      </c>
    </row>
    <row r="6447" customFormat="false" ht="15" hidden="false" customHeight="false" outlineLevel="0" collapsed="false">
      <c r="A6447" s="0" t="s">
        <v>10</v>
      </c>
      <c r="B6447" s="0" t="s">
        <v>508</v>
      </c>
      <c r="C6447" s="15" t="n">
        <v>45778</v>
      </c>
      <c r="D6447" s="0" t="n">
        <v>4</v>
      </c>
      <c r="E6447" s="0" t="n">
        <v>5</v>
      </c>
      <c r="F6447" s="0" t="n">
        <v>0</v>
      </c>
      <c r="G6447" s="0" t="n">
        <v>0</v>
      </c>
      <c r="H6447" s="0" t="n">
        <v>0</v>
      </c>
      <c r="I6447" s="0" t="n">
        <v>143</v>
      </c>
      <c r="J6447" s="0" t="n">
        <v>0</v>
      </c>
      <c r="K6447" s="37" t="n">
        <f aca="false">E6447+Inputs!$B$5*F6447</f>
        <v>5</v>
      </c>
      <c r="L6447" s="37" t="n">
        <f aca="false">G6447+Inputs!$B$6*H6447</f>
        <v>0</v>
      </c>
      <c r="M6447" s="37" t="n">
        <f aca="false">I6447+Inputs!$B$7*J6447</f>
        <v>143</v>
      </c>
      <c r="N6447" s="37" t="n">
        <f aca="false">K6447+L6447+M6447</f>
        <v>148</v>
      </c>
    </row>
    <row r="6448" customFormat="false" ht="15" hidden="false" customHeight="false" outlineLevel="0" collapsed="false">
      <c r="A6448" s="0" t="s">
        <v>10</v>
      </c>
      <c r="B6448" s="0" t="s">
        <v>508</v>
      </c>
      <c r="C6448" s="15" t="n">
        <v>45809</v>
      </c>
      <c r="D6448" s="0" t="n">
        <v>4</v>
      </c>
      <c r="E6448" s="0" t="n">
        <v>2</v>
      </c>
      <c r="F6448" s="0" t="n">
        <v>0</v>
      </c>
      <c r="G6448" s="0" t="n">
        <v>0</v>
      </c>
      <c r="H6448" s="0" t="n">
        <v>0</v>
      </c>
      <c r="I6448" s="0" t="n">
        <v>154</v>
      </c>
      <c r="J6448" s="0" t="n">
        <v>0</v>
      </c>
      <c r="K6448" s="37" t="n">
        <f aca="false">E6448+Inputs!$B$5*F6448</f>
        <v>2</v>
      </c>
      <c r="L6448" s="37" t="n">
        <f aca="false">G6448+Inputs!$B$6*H6448</f>
        <v>0</v>
      </c>
      <c r="M6448" s="37" t="n">
        <f aca="false">I6448+Inputs!$B$7*J6448</f>
        <v>154</v>
      </c>
      <c r="N6448" s="37" t="n">
        <f aca="false">K6448+L6448+M6448</f>
        <v>156</v>
      </c>
    </row>
    <row r="6449" customFormat="false" ht="15" hidden="false" customHeight="false" outlineLevel="0" collapsed="false">
      <c r="A6449" s="0" t="s">
        <v>10</v>
      </c>
      <c r="B6449" s="0" t="s">
        <v>508</v>
      </c>
      <c r="C6449" s="15" t="n">
        <v>45839</v>
      </c>
      <c r="D6449" s="0" t="n">
        <v>4</v>
      </c>
      <c r="E6449" s="0" t="n">
        <v>3</v>
      </c>
      <c r="F6449" s="0" t="n">
        <v>0</v>
      </c>
      <c r="G6449" s="0" t="n">
        <v>0</v>
      </c>
      <c r="H6449" s="0" t="n">
        <v>0</v>
      </c>
      <c r="I6449" s="0" t="n">
        <v>137</v>
      </c>
      <c r="J6449" s="0" t="n">
        <v>0</v>
      </c>
      <c r="K6449" s="37" t="n">
        <f aca="false">E6449+Inputs!$B$5*F6449</f>
        <v>3</v>
      </c>
      <c r="L6449" s="37" t="n">
        <f aca="false">G6449+Inputs!$B$6*H6449</f>
        <v>0</v>
      </c>
      <c r="M6449" s="37" t="n">
        <f aca="false">I6449+Inputs!$B$7*J6449</f>
        <v>137</v>
      </c>
      <c r="N6449" s="37" t="n">
        <f aca="false">K6449+L6449+M6449</f>
        <v>140</v>
      </c>
    </row>
    <row r="6450" customFormat="false" ht="15" hidden="false" customHeight="false" outlineLevel="0" collapsed="false">
      <c r="A6450" s="0" t="s">
        <v>10</v>
      </c>
      <c r="B6450" s="0" t="s">
        <v>508</v>
      </c>
      <c r="C6450" s="15" t="n">
        <v>45870</v>
      </c>
      <c r="D6450" s="0" t="n">
        <v>4</v>
      </c>
      <c r="E6450" s="0" t="n">
        <v>5</v>
      </c>
      <c r="F6450" s="0" t="n">
        <v>0</v>
      </c>
      <c r="G6450" s="0" t="n">
        <v>0</v>
      </c>
      <c r="H6450" s="0" t="n">
        <v>0</v>
      </c>
      <c r="I6450" s="0" t="n">
        <v>116</v>
      </c>
      <c r="J6450" s="0" t="n">
        <v>0</v>
      </c>
      <c r="K6450" s="37" t="n">
        <f aca="false">E6450+Inputs!$B$5*F6450</f>
        <v>5</v>
      </c>
      <c r="L6450" s="37" t="n">
        <f aca="false">G6450+Inputs!$B$6*H6450</f>
        <v>0</v>
      </c>
      <c r="M6450" s="37" t="n">
        <f aca="false">I6450+Inputs!$B$7*J6450</f>
        <v>116</v>
      </c>
      <c r="N6450" s="37" t="n">
        <f aca="false">K6450+L6450+M6450</f>
        <v>121</v>
      </c>
    </row>
    <row r="6451" customFormat="false" ht="15" hidden="false" customHeight="false" outlineLevel="0" collapsed="false">
      <c r="A6451" s="0" t="s">
        <v>10</v>
      </c>
      <c r="B6451" s="0" t="s">
        <v>508</v>
      </c>
      <c r="C6451" s="15" t="n">
        <v>45901</v>
      </c>
      <c r="D6451" s="0" t="n">
        <v>4</v>
      </c>
      <c r="E6451" s="0" t="n">
        <v>6</v>
      </c>
      <c r="F6451" s="0" t="n">
        <v>0</v>
      </c>
      <c r="G6451" s="0" t="n">
        <v>0</v>
      </c>
      <c r="H6451" s="0" t="n">
        <v>0</v>
      </c>
      <c r="I6451" s="0" t="n">
        <v>129</v>
      </c>
      <c r="J6451" s="0" t="n">
        <v>0</v>
      </c>
      <c r="K6451" s="37" t="n">
        <f aca="false">E6451+Inputs!$B$5*F6451</f>
        <v>6</v>
      </c>
      <c r="L6451" s="37" t="n">
        <f aca="false">G6451+Inputs!$B$6*H6451</f>
        <v>0</v>
      </c>
      <c r="M6451" s="37" t="n">
        <f aca="false">I6451+Inputs!$B$7*J6451</f>
        <v>129</v>
      </c>
      <c r="N6451" s="37" t="n">
        <f aca="false">K6451+L6451+M6451</f>
        <v>135</v>
      </c>
    </row>
    <row r="6452" customFormat="false" ht="15" hidden="false" customHeight="false" outlineLevel="0" collapsed="false">
      <c r="A6452" s="0" t="s">
        <v>10</v>
      </c>
      <c r="B6452" s="0" t="s">
        <v>508</v>
      </c>
      <c r="C6452" s="15" t="n">
        <v>45931</v>
      </c>
      <c r="D6452" s="0" t="n">
        <v>4</v>
      </c>
      <c r="E6452" s="0" t="n">
        <v>3</v>
      </c>
      <c r="F6452" s="0" t="n">
        <v>0</v>
      </c>
      <c r="G6452" s="0" t="n">
        <v>0</v>
      </c>
      <c r="H6452" s="0" t="n">
        <v>0</v>
      </c>
      <c r="I6452" s="0" t="n">
        <v>111</v>
      </c>
      <c r="J6452" s="0" t="n">
        <v>0</v>
      </c>
      <c r="K6452" s="37" t="n">
        <f aca="false">E6452+Inputs!$B$5*F6452</f>
        <v>3</v>
      </c>
      <c r="L6452" s="37" t="n">
        <f aca="false">G6452+Inputs!$B$6*H6452</f>
        <v>0</v>
      </c>
      <c r="M6452" s="37" t="n">
        <f aca="false">I6452+Inputs!$B$7*J6452</f>
        <v>111</v>
      </c>
      <c r="N6452" s="37" t="n">
        <f aca="false">K6452+L6452+M6452</f>
        <v>114</v>
      </c>
    </row>
    <row r="6453" customFormat="false" ht="15" hidden="false" customHeight="false" outlineLevel="0" collapsed="false">
      <c r="A6453" s="0" t="s">
        <v>10</v>
      </c>
      <c r="B6453" s="0" t="s">
        <v>508</v>
      </c>
      <c r="C6453" s="15" t="n">
        <v>45962</v>
      </c>
      <c r="D6453" s="0" t="n">
        <v>4</v>
      </c>
      <c r="E6453" s="0" t="n">
        <v>8</v>
      </c>
      <c r="F6453" s="0" t="n">
        <v>0</v>
      </c>
      <c r="G6453" s="0" t="n">
        <v>0</v>
      </c>
      <c r="H6453" s="0" t="n">
        <v>0</v>
      </c>
      <c r="I6453" s="0" t="n">
        <v>129</v>
      </c>
      <c r="J6453" s="0" t="n">
        <v>0</v>
      </c>
      <c r="K6453" s="37" t="n">
        <f aca="false">E6453+Inputs!$B$5*F6453</f>
        <v>8</v>
      </c>
      <c r="L6453" s="37" t="n">
        <f aca="false">G6453+Inputs!$B$6*H6453</f>
        <v>0</v>
      </c>
      <c r="M6453" s="37" t="n">
        <f aca="false">I6453+Inputs!$B$7*J6453</f>
        <v>129</v>
      </c>
      <c r="N6453" s="37" t="n">
        <f aca="false">K6453+L6453+M6453</f>
        <v>137</v>
      </c>
    </row>
    <row r="6454" customFormat="false" ht="15" hidden="false" customHeight="false" outlineLevel="0" collapsed="false">
      <c r="A6454" s="0" t="s">
        <v>10</v>
      </c>
      <c r="B6454" s="0" t="s">
        <v>508</v>
      </c>
      <c r="C6454" s="15" t="n">
        <v>45992</v>
      </c>
      <c r="D6454" s="0" t="n">
        <v>4</v>
      </c>
      <c r="E6454" s="0" t="n">
        <v>7</v>
      </c>
      <c r="F6454" s="0" t="n">
        <v>0</v>
      </c>
      <c r="G6454" s="0" t="n">
        <v>0</v>
      </c>
      <c r="H6454" s="0" t="n">
        <v>0</v>
      </c>
      <c r="I6454" s="0" t="n">
        <v>119</v>
      </c>
      <c r="J6454" s="0" t="n">
        <v>0</v>
      </c>
      <c r="K6454" s="37" t="n">
        <f aca="false">E6454+Inputs!$B$5*F6454</f>
        <v>7</v>
      </c>
      <c r="L6454" s="37" t="n">
        <f aca="false">G6454+Inputs!$B$6*H6454</f>
        <v>0</v>
      </c>
      <c r="M6454" s="37" t="n">
        <f aca="false">I6454+Inputs!$B$7*J6454</f>
        <v>119</v>
      </c>
      <c r="N6454" s="37" t="n">
        <f aca="false">K6454+L6454+M6454</f>
        <v>126</v>
      </c>
    </row>
    <row r="6455" customFormat="false" ht="15" hidden="false" customHeight="false" outlineLevel="0" collapsed="false">
      <c r="A6455" s="0" t="s">
        <v>10</v>
      </c>
      <c r="B6455" s="0" t="s">
        <v>508</v>
      </c>
      <c r="C6455" s="15" t="n">
        <v>46023</v>
      </c>
      <c r="D6455" s="0" t="n">
        <v>4</v>
      </c>
      <c r="E6455" s="0" t="n">
        <v>4</v>
      </c>
      <c r="F6455" s="0" t="n">
        <v>0</v>
      </c>
      <c r="G6455" s="0" t="n">
        <v>0</v>
      </c>
      <c r="H6455" s="0" t="n">
        <v>0</v>
      </c>
      <c r="I6455" s="0" t="n">
        <v>107</v>
      </c>
      <c r="J6455" s="0" t="n">
        <v>0</v>
      </c>
      <c r="K6455" s="37" t="n">
        <f aca="false">E6455+Inputs!$B$5*F6455</f>
        <v>4</v>
      </c>
      <c r="L6455" s="37" t="n">
        <f aca="false">G6455+Inputs!$B$6*H6455</f>
        <v>0</v>
      </c>
      <c r="M6455" s="37" t="n">
        <f aca="false">I6455+Inputs!$B$7*J6455</f>
        <v>107</v>
      </c>
      <c r="N6455" s="37" t="n">
        <f aca="false">K6455+L6455+M6455</f>
        <v>111</v>
      </c>
    </row>
    <row r="6456" customFormat="false" ht="15" hidden="false" customHeight="false" outlineLevel="0" collapsed="false">
      <c r="A6456" s="0" t="s">
        <v>10</v>
      </c>
      <c r="B6456" s="0" t="s">
        <v>508</v>
      </c>
      <c r="C6456" s="15" t="n">
        <v>46054</v>
      </c>
      <c r="D6456" s="0" t="n">
        <v>4</v>
      </c>
      <c r="E6456" s="0" t="n">
        <v>8</v>
      </c>
      <c r="F6456" s="0" t="n">
        <v>0</v>
      </c>
      <c r="G6456" s="0" t="n">
        <v>0</v>
      </c>
      <c r="H6456" s="0" t="n">
        <v>0</v>
      </c>
      <c r="I6456" s="0" t="n">
        <v>120</v>
      </c>
      <c r="J6456" s="0" t="n">
        <v>0</v>
      </c>
      <c r="K6456" s="37" t="n">
        <f aca="false">E6456+Inputs!$B$5*F6456</f>
        <v>8</v>
      </c>
      <c r="L6456" s="37" t="n">
        <f aca="false">G6456+Inputs!$B$6*H6456</f>
        <v>0</v>
      </c>
      <c r="M6456" s="37" t="n">
        <f aca="false">I6456+Inputs!$B$7*J6456</f>
        <v>120</v>
      </c>
      <c r="N6456" s="37" t="n">
        <f aca="false">K6456+L6456+M6456</f>
        <v>128</v>
      </c>
    </row>
    <row r="6457" customFormat="false" ht="15" hidden="false" customHeight="false" outlineLevel="0" collapsed="false">
      <c r="A6457" s="0" t="s">
        <v>10</v>
      </c>
      <c r="B6457" s="0" t="s">
        <v>508</v>
      </c>
      <c r="C6457" s="15" t="n">
        <v>46082</v>
      </c>
      <c r="D6457" s="0" t="n">
        <v>4</v>
      </c>
      <c r="E6457" s="0" t="n">
        <v>14</v>
      </c>
      <c r="F6457" s="0" t="n">
        <v>0</v>
      </c>
      <c r="G6457" s="0" t="n">
        <v>0</v>
      </c>
      <c r="H6457" s="0" t="n">
        <v>0</v>
      </c>
      <c r="I6457" s="0" t="n">
        <v>116</v>
      </c>
      <c r="J6457" s="0" t="n">
        <v>0</v>
      </c>
      <c r="K6457" s="37" t="n">
        <f aca="false">E6457+Inputs!$B$5*F6457</f>
        <v>14</v>
      </c>
      <c r="L6457" s="37" t="n">
        <f aca="false">G6457+Inputs!$B$6*H6457</f>
        <v>0</v>
      </c>
      <c r="M6457" s="37" t="n">
        <f aca="false">I6457+Inputs!$B$7*J6457</f>
        <v>116</v>
      </c>
      <c r="N6457" s="37" t="n">
        <f aca="false">K6457+L6457+M6457</f>
        <v>130</v>
      </c>
    </row>
    <row r="6458" customFormat="false" ht="15" hidden="false" customHeight="false" outlineLevel="0" collapsed="false">
      <c r="A6458" s="0" t="s">
        <v>10</v>
      </c>
      <c r="B6458" s="0" t="s">
        <v>508</v>
      </c>
      <c r="C6458" s="15" t="n">
        <v>46113</v>
      </c>
      <c r="D6458" s="0" t="n">
        <v>4</v>
      </c>
      <c r="E6458" s="0" t="n">
        <v>16</v>
      </c>
      <c r="F6458" s="0" t="n">
        <v>0</v>
      </c>
      <c r="G6458" s="0" t="n">
        <v>0</v>
      </c>
      <c r="H6458" s="0" t="n">
        <v>0</v>
      </c>
      <c r="I6458" s="0" t="n">
        <v>124</v>
      </c>
      <c r="J6458" s="0" t="n">
        <v>0</v>
      </c>
      <c r="K6458" s="37" t="n">
        <f aca="false">E6458+Inputs!$B$5*F6458</f>
        <v>16</v>
      </c>
      <c r="L6458" s="37" t="n">
        <f aca="false">G6458+Inputs!$B$6*H6458</f>
        <v>0</v>
      </c>
      <c r="M6458" s="37" t="n">
        <f aca="false">I6458+Inputs!$B$7*J6458</f>
        <v>124</v>
      </c>
      <c r="N6458" s="37" t="n">
        <f aca="false">K6458+L6458+M6458</f>
        <v>140</v>
      </c>
    </row>
    <row r="6459" customFormat="false" ht="15" hidden="false" customHeight="false" outlineLevel="0" collapsed="false">
      <c r="A6459" s="0" t="s">
        <v>10</v>
      </c>
      <c r="B6459" s="0" t="s">
        <v>508</v>
      </c>
      <c r="C6459" s="15" t="n">
        <v>46143</v>
      </c>
      <c r="D6459" s="0" t="n">
        <v>4</v>
      </c>
      <c r="E6459" s="0" t="n">
        <v>22</v>
      </c>
      <c r="F6459" s="0" t="n">
        <v>0</v>
      </c>
      <c r="G6459" s="0" t="n">
        <v>0</v>
      </c>
      <c r="H6459" s="0" t="n">
        <v>0</v>
      </c>
      <c r="I6459" s="0" t="n">
        <v>77</v>
      </c>
      <c r="J6459" s="0" t="n">
        <v>0</v>
      </c>
      <c r="K6459" s="37" t="n">
        <f aca="false">E6459+Inputs!$B$5*F6459</f>
        <v>22</v>
      </c>
      <c r="L6459" s="37" t="n">
        <f aca="false">G6459+Inputs!$B$6*H6459</f>
        <v>0</v>
      </c>
      <c r="M6459" s="37" t="n">
        <f aca="false">I6459+Inputs!$B$7*J6459</f>
        <v>77</v>
      </c>
      <c r="N6459" s="37" t="n">
        <f aca="false">K6459+L6459+M6459</f>
        <v>99</v>
      </c>
    </row>
    <row r="6460" customFormat="false" ht="15" hidden="false" customHeight="false" outlineLevel="0" collapsed="false">
      <c r="A6460" s="0" t="s">
        <v>10</v>
      </c>
      <c r="B6460" s="0" t="s">
        <v>508</v>
      </c>
      <c r="C6460" s="15" t="n">
        <v>46174</v>
      </c>
      <c r="D6460" s="0" t="n">
        <v>4</v>
      </c>
      <c r="E6460" s="0" t="n">
        <v>22</v>
      </c>
      <c r="F6460" s="0" t="n">
        <v>0</v>
      </c>
      <c r="G6460" s="0" t="n">
        <v>0</v>
      </c>
      <c r="H6460" s="0" t="n">
        <v>0</v>
      </c>
      <c r="I6460" s="0" t="n">
        <v>110</v>
      </c>
      <c r="J6460" s="0" t="n">
        <v>0</v>
      </c>
      <c r="K6460" s="37" t="n">
        <f aca="false">E6460+Inputs!$B$5*F6460</f>
        <v>22</v>
      </c>
      <c r="L6460" s="37" t="n">
        <f aca="false">G6460+Inputs!$B$6*H6460</f>
        <v>0</v>
      </c>
      <c r="M6460" s="37" t="n">
        <f aca="false">I6460+Inputs!$B$7*J6460</f>
        <v>110</v>
      </c>
      <c r="N6460" s="37" t="n">
        <f aca="false">K6460+L6460+M6460</f>
        <v>132</v>
      </c>
    </row>
    <row r="6461" customFormat="false" ht="15" hidden="false" customHeight="false" outlineLevel="0" collapsed="false">
      <c r="A6461" s="0" t="s">
        <v>10</v>
      </c>
      <c r="B6461" s="0" t="s">
        <v>508</v>
      </c>
      <c r="C6461" s="15" t="n">
        <v>46204</v>
      </c>
      <c r="D6461" s="0" t="n">
        <v>4</v>
      </c>
      <c r="E6461" s="0" t="n">
        <v>12</v>
      </c>
      <c r="F6461" s="0" t="n">
        <v>0</v>
      </c>
      <c r="G6461" s="0" t="n">
        <v>0</v>
      </c>
      <c r="H6461" s="0" t="n">
        <v>0</v>
      </c>
      <c r="I6461" s="0" t="n">
        <v>131</v>
      </c>
      <c r="J6461" s="0" t="n">
        <v>0</v>
      </c>
      <c r="K6461" s="37" t="n">
        <f aca="false">E6461+Inputs!$B$5*F6461</f>
        <v>12</v>
      </c>
      <c r="L6461" s="37" t="n">
        <f aca="false">G6461+Inputs!$B$6*H6461</f>
        <v>0</v>
      </c>
      <c r="M6461" s="37" t="n">
        <f aca="false">I6461+Inputs!$B$7*J6461</f>
        <v>131</v>
      </c>
      <c r="N6461" s="37" t="n">
        <f aca="false">K6461+L6461+M6461</f>
        <v>143</v>
      </c>
    </row>
    <row r="6462" customFormat="false" ht="15" hidden="false" customHeight="false" outlineLevel="0" collapsed="false">
      <c r="A6462" s="0" t="s">
        <v>10</v>
      </c>
      <c r="B6462" s="0" t="s">
        <v>508</v>
      </c>
      <c r="C6462" s="15" t="n">
        <v>46235</v>
      </c>
      <c r="D6462" s="0" t="n">
        <v>4</v>
      </c>
      <c r="E6462" s="0" t="n">
        <v>22</v>
      </c>
      <c r="F6462" s="0" t="n">
        <v>0</v>
      </c>
      <c r="G6462" s="0" t="n">
        <v>0</v>
      </c>
      <c r="H6462" s="0" t="n">
        <v>0</v>
      </c>
      <c r="I6462" s="0" t="n">
        <v>119</v>
      </c>
      <c r="J6462" s="0" t="n">
        <v>0</v>
      </c>
      <c r="K6462" s="37" t="n">
        <f aca="false">E6462+Inputs!$B$5*F6462</f>
        <v>22</v>
      </c>
      <c r="L6462" s="37" t="n">
        <f aca="false">G6462+Inputs!$B$6*H6462</f>
        <v>0</v>
      </c>
      <c r="M6462" s="37" t="n">
        <f aca="false">I6462+Inputs!$B$7*J6462</f>
        <v>119</v>
      </c>
      <c r="N6462" s="37" t="n">
        <f aca="false">K6462+L6462+M6462</f>
        <v>141</v>
      </c>
    </row>
    <row r="6463" customFormat="false" ht="15" hidden="false" customHeight="false" outlineLevel="0" collapsed="false">
      <c r="A6463" s="0" t="s">
        <v>10</v>
      </c>
      <c r="B6463" s="0" t="s">
        <v>499</v>
      </c>
      <c r="C6463" s="15" t="n">
        <v>44927</v>
      </c>
      <c r="D6463" s="0" t="n">
        <v>2</v>
      </c>
      <c r="E6463" s="0" t="n">
        <v>140</v>
      </c>
      <c r="F6463" s="0" t="n">
        <v>0</v>
      </c>
      <c r="G6463" s="0" t="n">
        <v>0</v>
      </c>
      <c r="H6463" s="0" t="n">
        <v>0</v>
      </c>
      <c r="I6463" s="0" t="n">
        <v>1120</v>
      </c>
      <c r="J6463" s="0" t="n">
        <v>0</v>
      </c>
      <c r="K6463" s="37" t="n">
        <f aca="false">E6463+Inputs!$B$5*F6463</f>
        <v>140</v>
      </c>
      <c r="L6463" s="37" t="n">
        <f aca="false">G6463+Inputs!$B$6*H6463</f>
        <v>0</v>
      </c>
      <c r="M6463" s="37" t="n">
        <f aca="false">I6463+Inputs!$B$7*J6463</f>
        <v>1120</v>
      </c>
      <c r="N6463" s="37" t="n">
        <f aca="false">K6463+L6463+M6463</f>
        <v>1260</v>
      </c>
    </row>
    <row r="6464" customFormat="false" ht="15" hidden="false" customHeight="false" outlineLevel="0" collapsed="false">
      <c r="A6464" s="0" t="s">
        <v>10</v>
      </c>
      <c r="B6464" s="0" t="s">
        <v>499</v>
      </c>
      <c r="C6464" s="15" t="n">
        <v>44958</v>
      </c>
      <c r="D6464" s="0" t="n">
        <v>2</v>
      </c>
      <c r="E6464" s="0" t="n">
        <v>107</v>
      </c>
      <c r="F6464" s="0" t="n">
        <v>0</v>
      </c>
      <c r="G6464" s="0" t="n">
        <v>0</v>
      </c>
      <c r="H6464" s="0" t="n">
        <v>0</v>
      </c>
      <c r="I6464" s="0" t="n">
        <v>1072</v>
      </c>
      <c r="J6464" s="0" t="n">
        <v>0</v>
      </c>
      <c r="K6464" s="37" t="n">
        <f aca="false">E6464+Inputs!$B$5*F6464</f>
        <v>107</v>
      </c>
      <c r="L6464" s="37" t="n">
        <f aca="false">G6464+Inputs!$B$6*H6464</f>
        <v>0</v>
      </c>
      <c r="M6464" s="37" t="n">
        <f aca="false">I6464+Inputs!$B$7*J6464</f>
        <v>1072</v>
      </c>
      <c r="N6464" s="37" t="n">
        <f aca="false">K6464+L6464+M6464</f>
        <v>1179</v>
      </c>
    </row>
    <row r="6465" customFormat="false" ht="15" hidden="false" customHeight="false" outlineLevel="0" collapsed="false">
      <c r="A6465" s="0" t="s">
        <v>10</v>
      </c>
      <c r="B6465" s="0" t="s">
        <v>499</v>
      </c>
      <c r="C6465" s="15" t="n">
        <v>44986</v>
      </c>
      <c r="D6465" s="0" t="n">
        <v>2</v>
      </c>
      <c r="E6465" s="0" t="n">
        <v>150</v>
      </c>
      <c r="F6465" s="0" t="n">
        <v>0</v>
      </c>
      <c r="G6465" s="0" t="n">
        <v>0</v>
      </c>
      <c r="H6465" s="0" t="n">
        <v>0</v>
      </c>
      <c r="I6465" s="0" t="n">
        <v>1262</v>
      </c>
      <c r="J6465" s="0" t="n">
        <v>0</v>
      </c>
      <c r="K6465" s="37" t="n">
        <f aca="false">E6465+Inputs!$B$5*F6465</f>
        <v>150</v>
      </c>
      <c r="L6465" s="37" t="n">
        <f aca="false">G6465+Inputs!$B$6*H6465</f>
        <v>0</v>
      </c>
      <c r="M6465" s="37" t="n">
        <f aca="false">I6465+Inputs!$B$7*J6465</f>
        <v>1262</v>
      </c>
      <c r="N6465" s="37" t="n">
        <f aca="false">K6465+L6465+M6465</f>
        <v>1412</v>
      </c>
    </row>
    <row r="6466" customFormat="false" ht="15" hidden="false" customHeight="false" outlineLevel="0" collapsed="false">
      <c r="A6466" s="0" t="s">
        <v>10</v>
      </c>
      <c r="B6466" s="0" t="s">
        <v>499</v>
      </c>
      <c r="C6466" s="15" t="n">
        <v>45017</v>
      </c>
      <c r="D6466" s="0" t="n">
        <v>2</v>
      </c>
      <c r="E6466" s="0" t="n">
        <v>152</v>
      </c>
      <c r="F6466" s="0" t="n">
        <v>0</v>
      </c>
      <c r="G6466" s="0" t="n">
        <v>0</v>
      </c>
      <c r="H6466" s="0" t="n">
        <v>0</v>
      </c>
      <c r="I6466" s="0" t="n">
        <v>1052</v>
      </c>
      <c r="J6466" s="0" t="n">
        <v>0</v>
      </c>
      <c r="K6466" s="37" t="n">
        <f aca="false">E6466+Inputs!$B$5*F6466</f>
        <v>152</v>
      </c>
      <c r="L6466" s="37" t="n">
        <f aca="false">G6466+Inputs!$B$6*H6466</f>
        <v>0</v>
      </c>
      <c r="M6466" s="37" t="n">
        <f aca="false">I6466+Inputs!$B$7*J6466</f>
        <v>1052</v>
      </c>
      <c r="N6466" s="37" t="n">
        <f aca="false">K6466+L6466+M6466</f>
        <v>1204</v>
      </c>
    </row>
    <row r="6467" customFormat="false" ht="15" hidden="false" customHeight="false" outlineLevel="0" collapsed="false">
      <c r="A6467" s="0" t="s">
        <v>10</v>
      </c>
      <c r="B6467" s="0" t="s">
        <v>499</v>
      </c>
      <c r="C6467" s="15" t="n">
        <v>45047</v>
      </c>
      <c r="D6467" s="0" t="n">
        <v>2</v>
      </c>
      <c r="E6467" s="0" t="n">
        <v>132</v>
      </c>
      <c r="F6467" s="0" t="n">
        <v>0</v>
      </c>
      <c r="G6467" s="0" t="n">
        <v>0</v>
      </c>
      <c r="H6467" s="0" t="n">
        <v>0</v>
      </c>
      <c r="I6467" s="0" t="n">
        <v>1278</v>
      </c>
      <c r="J6467" s="0" t="n">
        <v>0</v>
      </c>
      <c r="K6467" s="37" t="n">
        <f aca="false">E6467+Inputs!$B$5*F6467</f>
        <v>132</v>
      </c>
      <c r="L6467" s="37" t="n">
        <f aca="false">G6467+Inputs!$B$6*H6467</f>
        <v>0</v>
      </c>
      <c r="M6467" s="37" t="n">
        <f aca="false">I6467+Inputs!$B$7*J6467</f>
        <v>1278</v>
      </c>
      <c r="N6467" s="37" t="n">
        <f aca="false">K6467+L6467+M6467</f>
        <v>1410</v>
      </c>
    </row>
    <row r="6468" customFormat="false" ht="15" hidden="false" customHeight="false" outlineLevel="0" collapsed="false">
      <c r="A6468" s="0" t="s">
        <v>10</v>
      </c>
      <c r="B6468" s="0" t="s">
        <v>499</v>
      </c>
      <c r="C6468" s="15" t="n">
        <v>45078</v>
      </c>
      <c r="D6468" s="0" t="n">
        <v>2</v>
      </c>
      <c r="E6468" s="0" t="n">
        <v>190</v>
      </c>
      <c r="F6468" s="0" t="n">
        <v>0</v>
      </c>
      <c r="G6468" s="0" t="n">
        <v>0</v>
      </c>
      <c r="H6468" s="0" t="n">
        <v>0</v>
      </c>
      <c r="I6468" s="0" t="n">
        <v>1531</v>
      </c>
      <c r="J6468" s="0" t="n">
        <v>0</v>
      </c>
      <c r="K6468" s="37" t="n">
        <f aca="false">E6468+Inputs!$B$5*F6468</f>
        <v>190</v>
      </c>
      <c r="L6468" s="37" t="n">
        <f aca="false">G6468+Inputs!$B$6*H6468</f>
        <v>0</v>
      </c>
      <c r="M6468" s="37" t="n">
        <f aca="false">I6468+Inputs!$B$7*J6468</f>
        <v>1531</v>
      </c>
      <c r="N6468" s="37" t="n">
        <f aca="false">K6468+L6468+M6468</f>
        <v>1721</v>
      </c>
    </row>
    <row r="6469" customFormat="false" ht="15" hidden="false" customHeight="false" outlineLevel="0" collapsed="false">
      <c r="A6469" s="0" t="s">
        <v>10</v>
      </c>
      <c r="B6469" s="0" t="s">
        <v>499</v>
      </c>
      <c r="C6469" s="15" t="n">
        <v>45108</v>
      </c>
      <c r="D6469" s="0" t="n">
        <v>2</v>
      </c>
      <c r="E6469" s="0" t="n">
        <v>124</v>
      </c>
      <c r="F6469" s="0" t="n">
        <v>0</v>
      </c>
      <c r="G6469" s="0" t="n">
        <v>0</v>
      </c>
      <c r="H6469" s="0" t="n">
        <v>0</v>
      </c>
      <c r="I6469" s="0" t="n">
        <v>1225</v>
      </c>
      <c r="J6469" s="0" t="n">
        <v>0</v>
      </c>
      <c r="K6469" s="37" t="n">
        <f aca="false">E6469+Inputs!$B$5*F6469</f>
        <v>124</v>
      </c>
      <c r="L6469" s="37" t="n">
        <f aca="false">G6469+Inputs!$B$6*H6469</f>
        <v>0</v>
      </c>
      <c r="M6469" s="37" t="n">
        <f aca="false">I6469+Inputs!$B$7*J6469</f>
        <v>1225</v>
      </c>
      <c r="N6469" s="37" t="n">
        <f aca="false">K6469+L6469+M6469</f>
        <v>1349</v>
      </c>
    </row>
    <row r="6470" customFormat="false" ht="15" hidden="false" customHeight="false" outlineLevel="0" collapsed="false">
      <c r="A6470" s="0" t="s">
        <v>10</v>
      </c>
      <c r="B6470" s="0" t="s">
        <v>499</v>
      </c>
      <c r="C6470" s="15" t="n">
        <v>45139</v>
      </c>
      <c r="D6470" s="0" t="n">
        <v>2</v>
      </c>
      <c r="E6470" s="0" t="n">
        <v>252</v>
      </c>
      <c r="F6470" s="0" t="n">
        <v>0</v>
      </c>
      <c r="G6470" s="0" t="n">
        <v>0</v>
      </c>
      <c r="H6470" s="0" t="n">
        <v>0</v>
      </c>
      <c r="I6470" s="0" t="n">
        <v>1332</v>
      </c>
      <c r="J6470" s="0" t="n">
        <v>0</v>
      </c>
      <c r="K6470" s="37" t="n">
        <f aca="false">E6470+Inputs!$B$5*F6470</f>
        <v>252</v>
      </c>
      <c r="L6470" s="37" t="n">
        <f aca="false">G6470+Inputs!$B$6*H6470</f>
        <v>0</v>
      </c>
      <c r="M6470" s="37" t="n">
        <f aca="false">I6470+Inputs!$B$7*J6470</f>
        <v>1332</v>
      </c>
      <c r="N6470" s="37" t="n">
        <f aca="false">K6470+L6470+M6470</f>
        <v>1584</v>
      </c>
    </row>
    <row r="6471" customFormat="false" ht="15" hidden="false" customHeight="false" outlineLevel="0" collapsed="false">
      <c r="A6471" s="0" t="s">
        <v>10</v>
      </c>
      <c r="B6471" s="0" t="s">
        <v>499</v>
      </c>
      <c r="C6471" s="15" t="n">
        <v>45170</v>
      </c>
      <c r="D6471" s="0" t="n">
        <v>2</v>
      </c>
      <c r="E6471" s="0" t="n">
        <v>221</v>
      </c>
      <c r="F6471" s="0" t="n">
        <v>0</v>
      </c>
      <c r="G6471" s="0" t="n">
        <v>0</v>
      </c>
      <c r="H6471" s="0" t="n">
        <v>0</v>
      </c>
      <c r="I6471" s="0" t="n">
        <v>1395</v>
      </c>
      <c r="J6471" s="0" t="n">
        <v>0</v>
      </c>
      <c r="K6471" s="37" t="n">
        <f aca="false">E6471+Inputs!$B$5*F6471</f>
        <v>221</v>
      </c>
      <c r="L6471" s="37" t="n">
        <f aca="false">G6471+Inputs!$B$6*H6471</f>
        <v>0</v>
      </c>
      <c r="M6471" s="37" t="n">
        <f aca="false">I6471+Inputs!$B$7*J6471</f>
        <v>1395</v>
      </c>
      <c r="N6471" s="37" t="n">
        <f aca="false">K6471+L6471+M6471</f>
        <v>1616</v>
      </c>
    </row>
    <row r="6472" customFormat="false" ht="15" hidden="false" customHeight="false" outlineLevel="0" collapsed="false">
      <c r="A6472" s="0" t="s">
        <v>10</v>
      </c>
      <c r="B6472" s="0" t="s">
        <v>499</v>
      </c>
      <c r="C6472" s="15" t="n">
        <v>45200</v>
      </c>
      <c r="D6472" s="0" t="n">
        <v>2</v>
      </c>
      <c r="E6472" s="0" t="n">
        <v>87</v>
      </c>
      <c r="F6472" s="0" t="n">
        <v>0</v>
      </c>
      <c r="G6472" s="0" t="n">
        <v>0</v>
      </c>
      <c r="H6472" s="0" t="n">
        <v>0</v>
      </c>
      <c r="I6472" s="0" t="n">
        <v>1293</v>
      </c>
      <c r="J6472" s="0" t="n">
        <v>0</v>
      </c>
      <c r="K6472" s="37" t="n">
        <f aca="false">E6472+Inputs!$B$5*F6472</f>
        <v>87</v>
      </c>
      <c r="L6472" s="37" t="n">
        <f aca="false">G6472+Inputs!$B$6*H6472</f>
        <v>0</v>
      </c>
      <c r="M6472" s="37" t="n">
        <f aca="false">I6472+Inputs!$B$7*J6472</f>
        <v>1293</v>
      </c>
      <c r="N6472" s="37" t="n">
        <f aca="false">K6472+L6472+M6472</f>
        <v>1380</v>
      </c>
    </row>
    <row r="6473" customFormat="false" ht="15" hidden="false" customHeight="false" outlineLevel="0" collapsed="false">
      <c r="A6473" s="0" t="s">
        <v>10</v>
      </c>
      <c r="B6473" s="0" t="s">
        <v>499</v>
      </c>
      <c r="C6473" s="15" t="n">
        <v>45231</v>
      </c>
      <c r="D6473" s="0" t="n">
        <v>2</v>
      </c>
      <c r="E6473" s="0" t="n">
        <v>270</v>
      </c>
      <c r="F6473" s="0" t="n">
        <v>0</v>
      </c>
      <c r="G6473" s="0" t="n">
        <v>0</v>
      </c>
      <c r="H6473" s="0" t="n">
        <v>0</v>
      </c>
      <c r="I6473" s="0" t="n">
        <v>1255</v>
      </c>
      <c r="J6473" s="0" t="n">
        <v>0</v>
      </c>
      <c r="K6473" s="37" t="n">
        <f aca="false">E6473+Inputs!$B$5*F6473</f>
        <v>270</v>
      </c>
      <c r="L6473" s="37" t="n">
        <f aca="false">G6473+Inputs!$B$6*H6473</f>
        <v>0</v>
      </c>
      <c r="M6473" s="37" t="n">
        <f aca="false">I6473+Inputs!$B$7*J6473</f>
        <v>1255</v>
      </c>
      <c r="N6473" s="37" t="n">
        <f aca="false">K6473+L6473+M6473</f>
        <v>1525</v>
      </c>
    </row>
    <row r="6474" customFormat="false" ht="15" hidden="false" customHeight="false" outlineLevel="0" collapsed="false">
      <c r="A6474" s="0" t="s">
        <v>10</v>
      </c>
      <c r="B6474" s="0" t="s">
        <v>499</v>
      </c>
      <c r="C6474" s="15" t="n">
        <v>45261</v>
      </c>
      <c r="D6474" s="0" t="n">
        <v>2</v>
      </c>
      <c r="E6474" s="0" t="n">
        <v>135</v>
      </c>
      <c r="F6474" s="0" t="n">
        <v>0</v>
      </c>
      <c r="G6474" s="0" t="n">
        <v>0</v>
      </c>
      <c r="H6474" s="0" t="n">
        <v>0</v>
      </c>
      <c r="I6474" s="0" t="n">
        <v>1130</v>
      </c>
      <c r="J6474" s="0" t="n">
        <v>0</v>
      </c>
      <c r="K6474" s="37" t="n">
        <f aca="false">E6474+Inputs!$B$5*F6474</f>
        <v>135</v>
      </c>
      <c r="L6474" s="37" t="n">
        <f aca="false">G6474+Inputs!$B$6*H6474</f>
        <v>0</v>
      </c>
      <c r="M6474" s="37" t="n">
        <f aca="false">I6474+Inputs!$B$7*J6474</f>
        <v>1130</v>
      </c>
      <c r="N6474" s="37" t="n">
        <f aca="false">K6474+L6474+M6474</f>
        <v>1265</v>
      </c>
    </row>
    <row r="6475" customFormat="false" ht="15" hidden="false" customHeight="false" outlineLevel="0" collapsed="false">
      <c r="A6475" s="0" t="s">
        <v>10</v>
      </c>
      <c r="B6475" s="0" t="s">
        <v>499</v>
      </c>
      <c r="C6475" s="15" t="n">
        <v>45292</v>
      </c>
      <c r="D6475" s="0" t="n">
        <v>2</v>
      </c>
      <c r="E6475" s="0" t="n">
        <v>123</v>
      </c>
      <c r="F6475" s="0" t="n">
        <v>0</v>
      </c>
      <c r="G6475" s="0" t="n">
        <v>0</v>
      </c>
      <c r="H6475" s="0" t="n">
        <v>0</v>
      </c>
      <c r="I6475" s="0" t="n">
        <v>1132</v>
      </c>
      <c r="J6475" s="0" t="n">
        <v>0</v>
      </c>
      <c r="K6475" s="37" t="n">
        <f aca="false">E6475+Inputs!$B$5*F6475</f>
        <v>123</v>
      </c>
      <c r="L6475" s="37" t="n">
        <f aca="false">G6475+Inputs!$B$6*H6475</f>
        <v>0</v>
      </c>
      <c r="M6475" s="37" t="n">
        <f aca="false">I6475+Inputs!$B$7*J6475</f>
        <v>1132</v>
      </c>
      <c r="N6475" s="37" t="n">
        <f aca="false">K6475+L6475+M6475</f>
        <v>1255</v>
      </c>
    </row>
    <row r="6476" customFormat="false" ht="15" hidden="false" customHeight="false" outlineLevel="0" collapsed="false">
      <c r="A6476" s="0" t="s">
        <v>10</v>
      </c>
      <c r="B6476" s="0" t="s">
        <v>499</v>
      </c>
      <c r="C6476" s="15" t="n">
        <v>45323</v>
      </c>
      <c r="D6476" s="0" t="n">
        <v>2</v>
      </c>
      <c r="E6476" s="0" t="n">
        <v>204</v>
      </c>
      <c r="F6476" s="0" t="n">
        <v>0</v>
      </c>
      <c r="G6476" s="0" t="n">
        <v>0</v>
      </c>
      <c r="H6476" s="0" t="n">
        <v>0</v>
      </c>
      <c r="I6476" s="0" t="n">
        <v>1234</v>
      </c>
      <c r="J6476" s="0" t="n">
        <v>0</v>
      </c>
      <c r="K6476" s="37" t="n">
        <f aca="false">E6476+Inputs!$B$5*F6476</f>
        <v>204</v>
      </c>
      <c r="L6476" s="37" t="n">
        <f aca="false">G6476+Inputs!$B$6*H6476</f>
        <v>0</v>
      </c>
      <c r="M6476" s="37" t="n">
        <f aca="false">I6476+Inputs!$B$7*J6476</f>
        <v>1234</v>
      </c>
      <c r="N6476" s="37" t="n">
        <f aca="false">K6476+L6476+M6476</f>
        <v>1438</v>
      </c>
    </row>
    <row r="6477" customFormat="false" ht="15" hidden="false" customHeight="false" outlineLevel="0" collapsed="false">
      <c r="A6477" s="0" t="s">
        <v>10</v>
      </c>
      <c r="B6477" s="0" t="s">
        <v>499</v>
      </c>
      <c r="C6477" s="15" t="n">
        <v>45352</v>
      </c>
      <c r="D6477" s="0" t="n">
        <v>2</v>
      </c>
      <c r="E6477" s="0" t="n">
        <v>247</v>
      </c>
      <c r="F6477" s="0" t="n">
        <v>0</v>
      </c>
      <c r="G6477" s="0" t="n">
        <v>0</v>
      </c>
      <c r="H6477" s="0" t="n">
        <v>0</v>
      </c>
      <c r="I6477" s="0" t="n">
        <v>1247</v>
      </c>
      <c r="J6477" s="0" t="n">
        <v>0</v>
      </c>
      <c r="K6477" s="37" t="n">
        <f aca="false">E6477+Inputs!$B$5*F6477</f>
        <v>247</v>
      </c>
      <c r="L6477" s="37" t="n">
        <f aca="false">G6477+Inputs!$B$6*H6477</f>
        <v>0</v>
      </c>
      <c r="M6477" s="37" t="n">
        <f aca="false">I6477+Inputs!$B$7*J6477</f>
        <v>1247</v>
      </c>
      <c r="N6477" s="37" t="n">
        <f aca="false">K6477+L6477+M6477</f>
        <v>1494</v>
      </c>
    </row>
    <row r="6478" customFormat="false" ht="15" hidden="false" customHeight="false" outlineLevel="0" collapsed="false">
      <c r="A6478" s="0" t="s">
        <v>10</v>
      </c>
      <c r="B6478" s="0" t="s">
        <v>499</v>
      </c>
      <c r="C6478" s="15" t="n">
        <v>45383</v>
      </c>
      <c r="D6478" s="0" t="n">
        <v>2</v>
      </c>
      <c r="E6478" s="0" t="n">
        <v>120</v>
      </c>
      <c r="F6478" s="0" t="n">
        <v>0</v>
      </c>
      <c r="G6478" s="0" t="n">
        <v>0</v>
      </c>
      <c r="H6478" s="0" t="n">
        <v>0</v>
      </c>
      <c r="I6478" s="0" t="n">
        <v>1178</v>
      </c>
      <c r="J6478" s="0" t="n">
        <v>0</v>
      </c>
      <c r="K6478" s="37" t="n">
        <f aca="false">E6478+Inputs!$B$5*F6478</f>
        <v>120</v>
      </c>
      <c r="L6478" s="37" t="n">
        <f aca="false">G6478+Inputs!$B$6*H6478</f>
        <v>0</v>
      </c>
      <c r="M6478" s="37" t="n">
        <f aca="false">I6478+Inputs!$B$7*J6478</f>
        <v>1178</v>
      </c>
      <c r="N6478" s="37" t="n">
        <f aca="false">K6478+L6478+M6478</f>
        <v>1298</v>
      </c>
    </row>
    <row r="6479" customFormat="false" ht="15" hidden="false" customHeight="false" outlineLevel="0" collapsed="false">
      <c r="A6479" s="0" t="s">
        <v>10</v>
      </c>
      <c r="B6479" s="0" t="s">
        <v>499</v>
      </c>
      <c r="C6479" s="15" t="n">
        <v>45413</v>
      </c>
      <c r="D6479" s="0" t="n">
        <v>2</v>
      </c>
      <c r="E6479" s="0" t="n">
        <v>211</v>
      </c>
      <c r="F6479" s="0" t="n">
        <v>0</v>
      </c>
      <c r="G6479" s="0" t="n">
        <v>0</v>
      </c>
      <c r="H6479" s="0" t="n">
        <v>0</v>
      </c>
      <c r="I6479" s="0" t="n">
        <v>1225</v>
      </c>
      <c r="J6479" s="0" t="n">
        <v>0</v>
      </c>
      <c r="K6479" s="37" t="n">
        <f aca="false">E6479+Inputs!$B$5*F6479</f>
        <v>211</v>
      </c>
      <c r="L6479" s="37" t="n">
        <f aca="false">G6479+Inputs!$B$6*H6479</f>
        <v>0</v>
      </c>
      <c r="M6479" s="37" t="n">
        <f aca="false">I6479+Inputs!$B$7*J6479</f>
        <v>1225</v>
      </c>
      <c r="N6479" s="37" t="n">
        <f aca="false">K6479+L6479+M6479</f>
        <v>1436</v>
      </c>
    </row>
    <row r="6480" customFormat="false" ht="15" hidden="false" customHeight="false" outlineLevel="0" collapsed="false">
      <c r="A6480" s="0" t="s">
        <v>10</v>
      </c>
      <c r="B6480" s="0" t="s">
        <v>499</v>
      </c>
      <c r="C6480" s="15" t="n">
        <v>45444</v>
      </c>
      <c r="D6480" s="0" t="n">
        <v>2</v>
      </c>
      <c r="E6480" s="0" t="n">
        <v>203</v>
      </c>
      <c r="F6480" s="0" t="n">
        <v>0</v>
      </c>
      <c r="G6480" s="0" t="n">
        <v>0</v>
      </c>
      <c r="H6480" s="0" t="n">
        <v>0</v>
      </c>
      <c r="I6480" s="0" t="n">
        <v>1397</v>
      </c>
      <c r="J6480" s="0" t="n">
        <v>0</v>
      </c>
      <c r="K6480" s="37" t="n">
        <f aca="false">E6480+Inputs!$B$5*F6480</f>
        <v>203</v>
      </c>
      <c r="L6480" s="37" t="n">
        <f aca="false">G6480+Inputs!$B$6*H6480</f>
        <v>0</v>
      </c>
      <c r="M6480" s="37" t="n">
        <f aca="false">I6480+Inputs!$B$7*J6480</f>
        <v>1397</v>
      </c>
      <c r="N6480" s="37" t="n">
        <f aca="false">K6480+L6480+M6480</f>
        <v>1600</v>
      </c>
    </row>
    <row r="6481" customFormat="false" ht="15" hidden="false" customHeight="false" outlineLevel="0" collapsed="false">
      <c r="A6481" s="0" t="s">
        <v>10</v>
      </c>
      <c r="B6481" s="0" t="s">
        <v>499</v>
      </c>
      <c r="C6481" s="15" t="n">
        <v>45474</v>
      </c>
      <c r="D6481" s="0" t="n">
        <v>2</v>
      </c>
      <c r="E6481" s="0" t="n">
        <v>134</v>
      </c>
      <c r="F6481" s="0" t="n">
        <v>0</v>
      </c>
      <c r="G6481" s="0" t="n">
        <v>0</v>
      </c>
      <c r="H6481" s="0" t="n">
        <v>0</v>
      </c>
      <c r="I6481" s="0" t="n">
        <v>1325</v>
      </c>
      <c r="J6481" s="0" t="n">
        <v>0</v>
      </c>
      <c r="K6481" s="37" t="n">
        <f aca="false">E6481+Inputs!$B$5*F6481</f>
        <v>134</v>
      </c>
      <c r="L6481" s="37" t="n">
        <f aca="false">G6481+Inputs!$B$6*H6481</f>
        <v>0</v>
      </c>
      <c r="M6481" s="37" t="n">
        <f aca="false">I6481+Inputs!$B$7*J6481</f>
        <v>1325</v>
      </c>
      <c r="N6481" s="37" t="n">
        <f aca="false">K6481+L6481+M6481</f>
        <v>1459</v>
      </c>
    </row>
    <row r="6482" customFormat="false" ht="15" hidden="false" customHeight="false" outlineLevel="0" collapsed="false">
      <c r="A6482" s="0" t="s">
        <v>10</v>
      </c>
      <c r="B6482" s="0" t="s">
        <v>499</v>
      </c>
      <c r="C6482" s="15" t="n">
        <v>45505</v>
      </c>
      <c r="D6482" s="0" t="n">
        <v>2</v>
      </c>
      <c r="E6482" s="0" t="n">
        <v>139</v>
      </c>
      <c r="F6482" s="0" t="n">
        <v>0</v>
      </c>
      <c r="G6482" s="0" t="n">
        <v>0</v>
      </c>
      <c r="H6482" s="0" t="n">
        <v>0</v>
      </c>
      <c r="I6482" s="0" t="n">
        <v>1242</v>
      </c>
      <c r="J6482" s="0" t="n">
        <v>0</v>
      </c>
      <c r="K6482" s="37" t="n">
        <f aca="false">E6482+Inputs!$B$5*F6482</f>
        <v>139</v>
      </c>
      <c r="L6482" s="37" t="n">
        <f aca="false">G6482+Inputs!$B$6*H6482</f>
        <v>0</v>
      </c>
      <c r="M6482" s="37" t="n">
        <f aca="false">I6482+Inputs!$B$7*J6482</f>
        <v>1242</v>
      </c>
      <c r="N6482" s="37" t="n">
        <f aca="false">K6482+L6482+M6482</f>
        <v>1381</v>
      </c>
    </row>
    <row r="6483" customFormat="false" ht="15" hidden="false" customHeight="false" outlineLevel="0" collapsed="false">
      <c r="A6483" s="0" t="s">
        <v>10</v>
      </c>
      <c r="B6483" s="0" t="s">
        <v>499</v>
      </c>
      <c r="C6483" s="15" t="n">
        <v>45536</v>
      </c>
      <c r="D6483" s="0" t="n">
        <v>2</v>
      </c>
      <c r="E6483" s="0" t="n">
        <v>107</v>
      </c>
      <c r="F6483" s="0" t="n">
        <v>0</v>
      </c>
      <c r="G6483" s="0" t="n">
        <v>0</v>
      </c>
      <c r="H6483" s="0" t="n">
        <v>0</v>
      </c>
      <c r="I6483" s="0" t="n">
        <v>1339</v>
      </c>
      <c r="J6483" s="0" t="n">
        <v>0</v>
      </c>
      <c r="K6483" s="37" t="n">
        <f aca="false">E6483+Inputs!$B$5*F6483</f>
        <v>107</v>
      </c>
      <c r="L6483" s="37" t="n">
        <f aca="false">G6483+Inputs!$B$6*H6483</f>
        <v>0</v>
      </c>
      <c r="M6483" s="37" t="n">
        <f aca="false">I6483+Inputs!$B$7*J6483</f>
        <v>1339</v>
      </c>
      <c r="N6483" s="37" t="n">
        <f aca="false">K6483+L6483+M6483</f>
        <v>1446</v>
      </c>
    </row>
    <row r="6484" customFormat="false" ht="15" hidden="false" customHeight="false" outlineLevel="0" collapsed="false">
      <c r="A6484" s="0" t="s">
        <v>10</v>
      </c>
      <c r="B6484" s="0" t="s">
        <v>499</v>
      </c>
      <c r="C6484" s="15" t="n">
        <v>45566</v>
      </c>
      <c r="D6484" s="0" t="n">
        <v>2</v>
      </c>
      <c r="E6484" s="0" t="n">
        <v>130</v>
      </c>
      <c r="F6484" s="0" t="n">
        <v>0</v>
      </c>
      <c r="G6484" s="0" t="n">
        <v>0</v>
      </c>
      <c r="H6484" s="0" t="n">
        <v>0</v>
      </c>
      <c r="I6484" s="0" t="n">
        <v>1271</v>
      </c>
      <c r="J6484" s="0" t="n">
        <v>0</v>
      </c>
      <c r="K6484" s="37" t="n">
        <f aca="false">E6484+Inputs!$B$5*F6484</f>
        <v>130</v>
      </c>
      <c r="L6484" s="37" t="n">
        <f aca="false">G6484+Inputs!$B$6*H6484</f>
        <v>0</v>
      </c>
      <c r="M6484" s="37" t="n">
        <f aca="false">I6484+Inputs!$B$7*J6484</f>
        <v>1271</v>
      </c>
      <c r="N6484" s="37" t="n">
        <f aca="false">K6484+L6484+M6484</f>
        <v>1401</v>
      </c>
    </row>
    <row r="6485" customFormat="false" ht="15" hidden="false" customHeight="false" outlineLevel="0" collapsed="false">
      <c r="A6485" s="0" t="s">
        <v>10</v>
      </c>
      <c r="B6485" s="0" t="s">
        <v>499</v>
      </c>
      <c r="C6485" s="15" t="n">
        <v>45597</v>
      </c>
      <c r="D6485" s="0" t="n">
        <v>2</v>
      </c>
      <c r="E6485" s="0" t="n">
        <v>141</v>
      </c>
      <c r="F6485" s="0" t="n">
        <v>0</v>
      </c>
      <c r="G6485" s="0" t="n">
        <v>0</v>
      </c>
      <c r="H6485" s="0" t="n">
        <v>0</v>
      </c>
      <c r="I6485" s="0" t="n">
        <v>1182</v>
      </c>
      <c r="J6485" s="0" t="n">
        <v>0</v>
      </c>
      <c r="K6485" s="37" t="n">
        <f aca="false">E6485+Inputs!$B$5*F6485</f>
        <v>141</v>
      </c>
      <c r="L6485" s="37" t="n">
        <f aca="false">G6485+Inputs!$B$6*H6485</f>
        <v>0</v>
      </c>
      <c r="M6485" s="37" t="n">
        <f aca="false">I6485+Inputs!$B$7*J6485</f>
        <v>1182</v>
      </c>
      <c r="N6485" s="37" t="n">
        <f aca="false">K6485+L6485+M6485</f>
        <v>1323</v>
      </c>
    </row>
    <row r="6486" customFormat="false" ht="15" hidden="false" customHeight="false" outlineLevel="0" collapsed="false">
      <c r="A6486" s="0" t="s">
        <v>10</v>
      </c>
      <c r="B6486" s="0" t="s">
        <v>499</v>
      </c>
      <c r="C6486" s="15" t="n">
        <v>45627</v>
      </c>
      <c r="D6486" s="0" t="n">
        <v>2</v>
      </c>
      <c r="E6486" s="0" t="n">
        <v>153</v>
      </c>
      <c r="F6486" s="0" t="n">
        <v>0</v>
      </c>
      <c r="G6486" s="0" t="n">
        <v>0</v>
      </c>
      <c r="H6486" s="0" t="n">
        <v>0</v>
      </c>
      <c r="I6486" s="0" t="n">
        <v>1209</v>
      </c>
      <c r="J6486" s="0" t="n">
        <v>0</v>
      </c>
      <c r="K6486" s="37" t="n">
        <f aca="false">E6486+Inputs!$B$5*F6486</f>
        <v>153</v>
      </c>
      <c r="L6486" s="37" t="n">
        <f aca="false">G6486+Inputs!$B$6*H6486</f>
        <v>0</v>
      </c>
      <c r="M6486" s="37" t="n">
        <f aca="false">I6486+Inputs!$B$7*J6486</f>
        <v>1209</v>
      </c>
      <c r="N6486" s="37" t="n">
        <f aca="false">K6486+L6486+M6486</f>
        <v>1362</v>
      </c>
    </row>
    <row r="6487" customFormat="false" ht="15" hidden="false" customHeight="false" outlineLevel="0" collapsed="false">
      <c r="A6487" s="0" t="s">
        <v>10</v>
      </c>
      <c r="B6487" s="0" t="s">
        <v>499</v>
      </c>
      <c r="C6487" s="15" t="n">
        <v>45658</v>
      </c>
      <c r="D6487" s="0" t="n">
        <v>2</v>
      </c>
      <c r="E6487" s="0" t="n">
        <v>74</v>
      </c>
      <c r="F6487" s="0" t="n">
        <v>0</v>
      </c>
      <c r="G6487" s="0" t="n">
        <v>0</v>
      </c>
      <c r="H6487" s="0" t="n">
        <v>0</v>
      </c>
      <c r="I6487" s="0" t="n">
        <v>1242</v>
      </c>
      <c r="J6487" s="0" t="n">
        <v>0</v>
      </c>
      <c r="K6487" s="37" t="n">
        <f aca="false">E6487+Inputs!$B$5*F6487</f>
        <v>74</v>
      </c>
      <c r="L6487" s="37" t="n">
        <f aca="false">G6487+Inputs!$B$6*H6487</f>
        <v>0</v>
      </c>
      <c r="M6487" s="37" t="n">
        <f aca="false">I6487+Inputs!$B$7*J6487</f>
        <v>1242</v>
      </c>
      <c r="N6487" s="37" t="n">
        <f aca="false">K6487+L6487+M6487</f>
        <v>1316</v>
      </c>
    </row>
    <row r="6488" customFormat="false" ht="15" hidden="false" customHeight="false" outlineLevel="0" collapsed="false">
      <c r="A6488" s="0" t="s">
        <v>10</v>
      </c>
      <c r="B6488" s="0" t="s">
        <v>499</v>
      </c>
      <c r="C6488" s="15" t="n">
        <v>45689</v>
      </c>
      <c r="D6488" s="0" t="n">
        <v>2</v>
      </c>
      <c r="E6488" s="0" t="n">
        <v>105</v>
      </c>
      <c r="F6488" s="0" t="n">
        <v>0</v>
      </c>
      <c r="G6488" s="0" t="n">
        <v>0</v>
      </c>
      <c r="H6488" s="0" t="n">
        <v>0</v>
      </c>
      <c r="I6488" s="0" t="n">
        <v>1223</v>
      </c>
      <c r="J6488" s="0" t="n">
        <v>0</v>
      </c>
      <c r="K6488" s="37" t="n">
        <f aca="false">E6488+Inputs!$B$5*F6488</f>
        <v>105</v>
      </c>
      <c r="L6488" s="37" t="n">
        <f aca="false">G6488+Inputs!$B$6*H6488</f>
        <v>0</v>
      </c>
      <c r="M6488" s="37" t="n">
        <f aca="false">I6488+Inputs!$B$7*J6488</f>
        <v>1223</v>
      </c>
      <c r="N6488" s="37" t="n">
        <f aca="false">K6488+L6488+M6488</f>
        <v>1328</v>
      </c>
    </row>
    <row r="6489" customFormat="false" ht="15" hidden="false" customHeight="false" outlineLevel="0" collapsed="false">
      <c r="A6489" s="0" t="s">
        <v>10</v>
      </c>
      <c r="B6489" s="0" t="s">
        <v>499</v>
      </c>
      <c r="C6489" s="15" t="n">
        <v>45717</v>
      </c>
      <c r="D6489" s="0" t="n">
        <v>2</v>
      </c>
      <c r="E6489" s="0" t="n">
        <v>114</v>
      </c>
      <c r="F6489" s="0" t="n">
        <v>0</v>
      </c>
      <c r="G6489" s="0" t="n">
        <v>0</v>
      </c>
      <c r="H6489" s="0" t="n">
        <v>0</v>
      </c>
      <c r="I6489" s="0" t="n">
        <v>1134</v>
      </c>
      <c r="J6489" s="0" t="n">
        <v>0</v>
      </c>
      <c r="K6489" s="37" t="n">
        <f aca="false">E6489+Inputs!$B$5*F6489</f>
        <v>114</v>
      </c>
      <c r="L6489" s="37" t="n">
        <f aca="false">G6489+Inputs!$B$6*H6489</f>
        <v>0</v>
      </c>
      <c r="M6489" s="37" t="n">
        <f aca="false">I6489+Inputs!$B$7*J6489</f>
        <v>1134</v>
      </c>
      <c r="N6489" s="37" t="n">
        <f aca="false">K6489+L6489+M6489</f>
        <v>1248</v>
      </c>
    </row>
    <row r="6490" customFormat="false" ht="15" hidden="false" customHeight="false" outlineLevel="0" collapsed="false">
      <c r="A6490" s="0" t="s">
        <v>10</v>
      </c>
      <c r="B6490" s="0" t="s">
        <v>499</v>
      </c>
      <c r="C6490" s="15" t="n">
        <v>45748</v>
      </c>
      <c r="D6490" s="0" t="n">
        <v>2</v>
      </c>
      <c r="E6490" s="0" t="n">
        <v>89</v>
      </c>
      <c r="F6490" s="0" t="n">
        <v>0</v>
      </c>
      <c r="G6490" s="0" t="n">
        <v>0</v>
      </c>
      <c r="H6490" s="0" t="n">
        <v>0</v>
      </c>
      <c r="I6490" s="0" t="n">
        <v>1073</v>
      </c>
      <c r="J6490" s="0" t="n">
        <v>0</v>
      </c>
      <c r="K6490" s="37" t="n">
        <f aca="false">E6490+Inputs!$B$5*F6490</f>
        <v>89</v>
      </c>
      <c r="L6490" s="37" t="n">
        <f aca="false">G6490+Inputs!$B$6*H6490</f>
        <v>0</v>
      </c>
      <c r="M6490" s="37" t="n">
        <f aca="false">I6490+Inputs!$B$7*J6490</f>
        <v>1073</v>
      </c>
      <c r="N6490" s="37" t="n">
        <f aca="false">K6490+L6490+M6490</f>
        <v>1162</v>
      </c>
    </row>
    <row r="6491" customFormat="false" ht="15" hidden="false" customHeight="false" outlineLevel="0" collapsed="false">
      <c r="A6491" s="0" t="s">
        <v>10</v>
      </c>
      <c r="B6491" s="0" t="s">
        <v>499</v>
      </c>
      <c r="C6491" s="15" t="n">
        <v>45778</v>
      </c>
      <c r="D6491" s="0" t="n">
        <v>2</v>
      </c>
      <c r="E6491" s="0" t="n">
        <v>208</v>
      </c>
      <c r="F6491" s="0" t="n">
        <v>0</v>
      </c>
      <c r="G6491" s="0" t="n">
        <v>0</v>
      </c>
      <c r="H6491" s="0" t="n">
        <v>0</v>
      </c>
      <c r="I6491" s="0" t="n">
        <v>1290</v>
      </c>
      <c r="J6491" s="0" t="n">
        <v>0</v>
      </c>
      <c r="K6491" s="37" t="n">
        <f aca="false">E6491+Inputs!$B$5*F6491</f>
        <v>208</v>
      </c>
      <c r="L6491" s="37" t="n">
        <f aca="false">G6491+Inputs!$B$6*H6491</f>
        <v>0</v>
      </c>
      <c r="M6491" s="37" t="n">
        <f aca="false">I6491+Inputs!$B$7*J6491</f>
        <v>1290</v>
      </c>
      <c r="N6491" s="37" t="n">
        <f aca="false">K6491+L6491+M6491</f>
        <v>1498</v>
      </c>
    </row>
    <row r="6492" customFormat="false" ht="15" hidden="false" customHeight="false" outlineLevel="0" collapsed="false">
      <c r="A6492" s="0" t="s">
        <v>10</v>
      </c>
      <c r="B6492" s="0" t="s">
        <v>499</v>
      </c>
      <c r="C6492" s="15" t="n">
        <v>45809</v>
      </c>
      <c r="D6492" s="0" t="n">
        <v>2</v>
      </c>
      <c r="E6492" s="0" t="n">
        <v>253</v>
      </c>
      <c r="F6492" s="0" t="n">
        <v>0</v>
      </c>
      <c r="G6492" s="0" t="n">
        <v>0</v>
      </c>
      <c r="H6492" s="0" t="n">
        <v>0</v>
      </c>
      <c r="I6492" s="0" t="n">
        <v>1499</v>
      </c>
      <c r="J6492" s="0" t="n">
        <v>0</v>
      </c>
      <c r="K6492" s="37" t="n">
        <f aca="false">E6492+Inputs!$B$5*F6492</f>
        <v>253</v>
      </c>
      <c r="L6492" s="37" t="n">
        <f aca="false">G6492+Inputs!$B$6*H6492</f>
        <v>0</v>
      </c>
      <c r="M6492" s="37" t="n">
        <f aca="false">I6492+Inputs!$B$7*J6492</f>
        <v>1499</v>
      </c>
      <c r="N6492" s="37" t="n">
        <f aca="false">K6492+L6492+M6492</f>
        <v>1752</v>
      </c>
    </row>
    <row r="6493" customFormat="false" ht="15" hidden="false" customHeight="false" outlineLevel="0" collapsed="false">
      <c r="A6493" s="0" t="s">
        <v>10</v>
      </c>
      <c r="B6493" s="0" t="s">
        <v>499</v>
      </c>
      <c r="C6493" s="15" t="n">
        <v>45839</v>
      </c>
      <c r="D6493" s="0" t="n">
        <v>2</v>
      </c>
      <c r="E6493" s="0" t="n">
        <v>158</v>
      </c>
      <c r="F6493" s="0" t="n">
        <v>0</v>
      </c>
      <c r="G6493" s="0" t="n">
        <v>0</v>
      </c>
      <c r="H6493" s="0" t="n">
        <v>0</v>
      </c>
      <c r="I6493" s="0" t="n">
        <v>1350</v>
      </c>
      <c r="J6493" s="0" t="n">
        <v>0</v>
      </c>
      <c r="K6493" s="37" t="n">
        <f aca="false">E6493+Inputs!$B$5*F6493</f>
        <v>158</v>
      </c>
      <c r="L6493" s="37" t="n">
        <f aca="false">G6493+Inputs!$B$6*H6493</f>
        <v>0</v>
      </c>
      <c r="M6493" s="37" t="n">
        <f aca="false">I6493+Inputs!$B$7*J6493</f>
        <v>1350</v>
      </c>
      <c r="N6493" s="37" t="n">
        <f aca="false">K6493+L6493+M6493</f>
        <v>1508</v>
      </c>
    </row>
    <row r="6494" customFormat="false" ht="15" hidden="false" customHeight="false" outlineLevel="0" collapsed="false">
      <c r="A6494" s="0" t="s">
        <v>10</v>
      </c>
      <c r="B6494" s="0" t="s">
        <v>499</v>
      </c>
      <c r="C6494" s="15" t="n">
        <v>45870</v>
      </c>
      <c r="D6494" s="0" t="n">
        <v>2</v>
      </c>
      <c r="E6494" s="0" t="n">
        <v>175</v>
      </c>
      <c r="F6494" s="0" t="n">
        <v>0</v>
      </c>
      <c r="G6494" s="0" t="n">
        <v>0</v>
      </c>
      <c r="H6494" s="0" t="n">
        <v>0</v>
      </c>
      <c r="I6494" s="0" t="n">
        <v>1230</v>
      </c>
      <c r="J6494" s="0" t="n">
        <v>0</v>
      </c>
      <c r="K6494" s="37" t="n">
        <f aca="false">E6494+Inputs!$B$5*F6494</f>
        <v>175</v>
      </c>
      <c r="L6494" s="37" t="n">
        <f aca="false">G6494+Inputs!$B$6*H6494</f>
        <v>0</v>
      </c>
      <c r="M6494" s="37" t="n">
        <f aca="false">I6494+Inputs!$B$7*J6494</f>
        <v>1230</v>
      </c>
      <c r="N6494" s="37" t="n">
        <f aca="false">K6494+L6494+M6494</f>
        <v>1405</v>
      </c>
    </row>
    <row r="6495" customFormat="false" ht="15" hidden="false" customHeight="false" outlineLevel="0" collapsed="false">
      <c r="A6495" s="0" t="s">
        <v>10</v>
      </c>
      <c r="B6495" s="0" t="s">
        <v>499</v>
      </c>
      <c r="C6495" s="15" t="n">
        <v>45901</v>
      </c>
      <c r="D6495" s="0" t="n">
        <v>2</v>
      </c>
      <c r="E6495" s="0" t="n">
        <v>199</v>
      </c>
      <c r="F6495" s="0" t="n">
        <v>0</v>
      </c>
      <c r="G6495" s="0" t="n">
        <v>0</v>
      </c>
      <c r="H6495" s="0" t="n">
        <v>0</v>
      </c>
      <c r="I6495" s="0" t="n">
        <v>1193</v>
      </c>
      <c r="J6495" s="0" t="n">
        <v>0</v>
      </c>
      <c r="K6495" s="37" t="n">
        <f aca="false">E6495+Inputs!$B$5*F6495</f>
        <v>199</v>
      </c>
      <c r="L6495" s="37" t="n">
        <f aca="false">G6495+Inputs!$B$6*H6495</f>
        <v>0</v>
      </c>
      <c r="M6495" s="37" t="n">
        <f aca="false">I6495+Inputs!$B$7*J6495</f>
        <v>1193</v>
      </c>
      <c r="N6495" s="37" t="n">
        <f aca="false">K6495+L6495+M6495</f>
        <v>1392</v>
      </c>
    </row>
    <row r="6496" customFormat="false" ht="15" hidden="false" customHeight="false" outlineLevel="0" collapsed="false">
      <c r="A6496" s="0" t="s">
        <v>10</v>
      </c>
      <c r="B6496" s="0" t="s">
        <v>499</v>
      </c>
      <c r="C6496" s="15" t="n">
        <v>45931</v>
      </c>
      <c r="D6496" s="0" t="n">
        <v>2</v>
      </c>
      <c r="E6496" s="0" t="n">
        <v>144</v>
      </c>
      <c r="F6496" s="0" t="n">
        <v>0</v>
      </c>
      <c r="G6496" s="0" t="n">
        <v>0</v>
      </c>
      <c r="H6496" s="0" t="n">
        <v>0</v>
      </c>
      <c r="I6496" s="0" t="n">
        <v>1241</v>
      </c>
      <c r="J6496" s="0" t="n">
        <v>0</v>
      </c>
      <c r="K6496" s="37" t="n">
        <f aca="false">E6496+Inputs!$B$5*F6496</f>
        <v>144</v>
      </c>
      <c r="L6496" s="37" t="n">
        <f aca="false">G6496+Inputs!$B$6*H6496</f>
        <v>0</v>
      </c>
      <c r="M6496" s="37" t="n">
        <f aca="false">I6496+Inputs!$B$7*J6496</f>
        <v>1241</v>
      </c>
      <c r="N6496" s="37" t="n">
        <f aca="false">K6496+L6496+M6496</f>
        <v>1385</v>
      </c>
    </row>
    <row r="6497" customFormat="false" ht="15" hidden="false" customHeight="false" outlineLevel="0" collapsed="false">
      <c r="A6497" s="0" t="s">
        <v>10</v>
      </c>
      <c r="B6497" s="0" t="s">
        <v>499</v>
      </c>
      <c r="C6497" s="15" t="n">
        <v>45962</v>
      </c>
      <c r="D6497" s="0" t="n">
        <v>2</v>
      </c>
      <c r="E6497" s="0" t="n">
        <v>174</v>
      </c>
      <c r="F6497" s="0" t="n">
        <v>0</v>
      </c>
      <c r="G6497" s="0" t="n">
        <v>0</v>
      </c>
      <c r="H6497" s="0" t="n">
        <v>0</v>
      </c>
      <c r="I6497" s="0" t="n">
        <v>1140</v>
      </c>
      <c r="J6497" s="0" t="n">
        <v>0</v>
      </c>
      <c r="K6497" s="37" t="n">
        <f aca="false">E6497+Inputs!$B$5*F6497</f>
        <v>174</v>
      </c>
      <c r="L6497" s="37" t="n">
        <f aca="false">G6497+Inputs!$B$6*H6497</f>
        <v>0</v>
      </c>
      <c r="M6497" s="37" t="n">
        <f aca="false">I6497+Inputs!$B$7*J6497</f>
        <v>1140</v>
      </c>
      <c r="N6497" s="37" t="n">
        <f aca="false">K6497+L6497+M6497</f>
        <v>1314</v>
      </c>
    </row>
    <row r="6498" customFormat="false" ht="15" hidden="false" customHeight="false" outlineLevel="0" collapsed="false">
      <c r="A6498" s="0" t="s">
        <v>10</v>
      </c>
      <c r="B6498" s="0" t="s">
        <v>499</v>
      </c>
      <c r="C6498" s="15" t="n">
        <v>45992</v>
      </c>
      <c r="D6498" s="0" t="n">
        <v>2</v>
      </c>
      <c r="E6498" s="0" t="n">
        <v>173</v>
      </c>
      <c r="F6498" s="0" t="n">
        <v>0</v>
      </c>
      <c r="G6498" s="0" t="n">
        <v>0</v>
      </c>
      <c r="H6498" s="0" t="n">
        <v>0</v>
      </c>
      <c r="I6498" s="0" t="n">
        <v>1190</v>
      </c>
      <c r="J6498" s="0" t="n">
        <v>0</v>
      </c>
      <c r="K6498" s="37" t="n">
        <f aca="false">E6498+Inputs!$B$5*F6498</f>
        <v>173</v>
      </c>
      <c r="L6498" s="37" t="n">
        <f aca="false">G6498+Inputs!$B$6*H6498</f>
        <v>0</v>
      </c>
      <c r="M6498" s="37" t="n">
        <f aca="false">I6498+Inputs!$B$7*J6498</f>
        <v>1190</v>
      </c>
      <c r="N6498" s="37" t="n">
        <f aca="false">K6498+L6498+M6498</f>
        <v>1363</v>
      </c>
    </row>
    <row r="6499" customFormat="false" ht="15" hidden="false" customHeight="false" outlineLevel="0" collapsed="false">
      <c r="A6499" s="0" t="s">
        <v>10</v>
      </c>
      <c r="B6499" s="0" t="s">
        <v>499</v>
      </c>
      <c r="C6499" s="15" t="n">
        <v>46023</v>
      </c>
      <c r="D6499" s="0" t="n">
        <v>2</v>
      </c>
      <c r="E6499" s="0" t="n">
        <v>116</v>
      </c>
      <c r="F6499" s="0" t="n">
        <v>0</v>
      </c>
      <c r="G6499" s="0" t="n">
        <v>0</v>
      </c>
      <c r="H6499" s="0" t="n">
        <v>0</v>
      </c>
      <c r="I6499" s="0" t="n">
        <v>1029</v>
      </c>
      <c r="J6499" s="0" t="n">
        <v>0</v>
      </c>
      <c r="K6499" s="37" t="n">
        <f aca="false">E6499+Inputs!$B$5*F6499</f>
        <v>116</v>
      </c>
      <c r="L6499" s="37" t="n">
        <f aca="false">G6499+Inputs!$B$6*H6499</f>
        <v>0</v>
      </c>
      <c r="M6499" s="37" t="n">
        <f aca="false">I6499+Inputs!$B$7*J6499</f>
        <v>1029</v>
      </c>
      <c r="N6499" s="37" t="n">
        <f aca="false">K6499+L6499+M6499</f>
        <v>1145</v>
      </c>
    </row>
    <row r="6500" customFormat="false" ht="15" hidden="false" customHeight="false" outlineLevel="0" collapsed="false">
      <c r="A6500" s="0" t="s">
        <v>10</v>
      </c>
      <c r="B6500" s="0" t="s">
        <v>499</v>
      </c>
      <c r="C6500" s="15" t="n">
        <v>46054</v>
      </c>
      <c r="D6500" s="0" t="n">
        <v>2</v>
      </c>
      <c r="E6500" s="0" t="n">
        <v>229</v>
      </c>
      <c r="F6500" s="0" t="n">
        <v>0</v>
      </c>
      <c r="G6500" s="0" t="n">
        <v>0</v>
      </c>
      <c r="H6500" s="0" t="n">
        <v>0</v>
      </c>
      <c r="I6500" s="0" t="n">
        <v>973</v>
      </c>
      <c r="J6500" s="0" t="n">
        <v>0</v>
      </c>
      <c r="K6500" s="37" t="n">
        <f aca="false">E6500+Inputs!$B$5*F6500</f>
        <v>229</v>
      </c>
      <c r="L6500" s="37" t="n">
        <f aca="false">G6500+Inputs!$B$6*H6500</f>
        <v>0</v>
      </c>
      <c r="M6500" s="37" t="n">
        <f aca="false">I6500+Inputs!$B$7*J6500</f>
        <v>973</v>
      </c>
      <c r="N6500" s="37" t="n">
        <f aca="false">K6500+L6500+M6500</f>
        <v>1202</v>
      </c>
    </row>
    <row r="6501" customFormat="false" ht="15" hidden="false" customHeight="false" outlineLevel="0" collapsed="false">
      <c r="A6501" s="0" t="s">
        <v>10</v>
      </c>
      <c r="B6501" s="0" t="s">
        <v>499</v>
      </c>
      <c r="C6501" s="15" t="n">
        <v>46082</v>
      </c>
      <c r="D6501" s="0" t="n">
        <v>2</v>
      </c>
      <c r="E6501" s="0" t="n">
        <v>271</v>
      </c>
      <c r="F6501" s="0" t="n">
        <v>0</v>
      </c>
      <c r="G6501" s="0" t="n">
        <v>0</v>
      </c>
      <c r="H6501" s="0" t="n">
        <v>0</v>
      </c>
      <c r="I6501" s="0" t="n">
        <v>1110</v>
      </c>
      <c r="J6501" s="0" t="n">
        <v>0</v>
      </c>
      <c r="K6501" s="37" t="n">
        <f aca="false">E6501+Inputs!$B$5*F6501</f>
        <v>271</v>
      </c>
      <c r="L6501" s="37" t="n">
        <f aca="false">G6501+Inputs!$B$6*H6501</f>
        <v>0</v>
      </c>
      <c r="M6501" s="37" t="n">
        <f aca="false">I6501+Inputs!$B$7*J6501</f>
        <v>1110</v>
      </c>
      <c r="N6501" s="37" t="n">
        <f aca="false">K6501+L6501+M6501</f>
        <v>1381</v>
      </c>
    </row>
    <row r="6502" customFormat="false" ht="15" hidden="false" customHeight="false" outlineLevel="0" collapsed="false">
      <c r="A6502" s="0" t="s">
        <v>10</v>
      </c>
      <c r="B6502" s="0" t="s">
        <v>499</v>
      </c>
      <c r="C6502" s="15" t="n">
        <v>46113</v>
      </c>
      <c r="D6502" s="0" t="n">
        <v>2</v>
      </c>
      <c r="E6502" s="0" t="n">
        <v>269</v>
      </c>
      <c r="F6502" s="0" t="n">
        <v>0</v>
      </c>
      <c r="G6502" s="0" t="n">
        <v>0</v>
      </c>
      <c r="H6502" s="0" t="n">
        <v>0</v>
      </c>
      <c r="I6502" s="0" t="n">
        <v>914</v>
      </c>
      <c r="J6502" s="0" t="n">
        <v>0</v>
      </c>
      <c r="K6502" s="37" t="n">
        <f aca="false">E6502+Inputs!$B$5*F6502</f>
        <v>269</v>
      </c>
      <c r="L6502" s="37" t="n">
        <f aca="false">G6502+Inputs!$B$6*H6502</f>
        <v>0</v>
      </c>
      <c r="M6502" s="37" t="n">
        <f aca="false">I6502+Inputs!$B$7*J6502</f>
        <v>914</v>
      </c>
      <c r="N6502" s="37" t="n">
        <f aca="false">K6502+L6502+M6502</f>
        <v>1183</v>
      </c>
    </row>
    <row r="6503" customFormat="false" ht="15" hidden="false" customHeight="false" outlineLevel="0" collapsed="false">
      <c r="A6503" s="0" t="s">
        <v>10</v>
      </c>
      <c r="B6503" s="0" t="s">
        <v>499</v>
      </c>
      <c r="C6503" s="15" t="n">
        <v>46143</v>
      </c>
      <c r="D6503" s="0" t="n">
        <v>2</v>
      </c>
      <c r="E6503" s="0" t="n">
        <v>486</v>
      </c>
      <c r="F6503" s="0" t="n">
        <v>0</v>
      </c>
      <c r="G6503" s="0" t="n">
        <v>0</v>
      </c>
      <c r="H6503" s="0" t="n">
        <v>0</v>
      </c>
      <c r="I6503" s="0" t="n">
        <v>1036</v>
      </c>
      <c r="J6503" s="0" t="n">
        <v>0</v>
      </c>
      <c r="K6503" s="37" t="n">
        <f aca="false">E6503+Inputs!$B$5*F6503</f>
        <v>486</v>
      </c>
      <c r="L6503" s="37" t="n">
        <f aca="false">G6503+Inputs!$B$6*H6503</f>
        <v>0</v>
      </c>
      <c r="M6503" s="37" t="n">
        <f aca="false">I6503+Inputs!$B$7*J6503</f>
        <v>1036</v>
      </c>
      <c r="N6503" s="37" t="n">
        <f aca="false">K6503+L6503+M6503</f>
        <v>1522</v>
      </c>
    </row>
    <row r="6504" customFormat="false" ht="15" hidden="false" customHeight="false" outlineLevel="0" collapsed="false">
      <c r="A6504" s="0" t="s">
        <v>10</v>
      </c>
      <c r="B6504" s="0" t="s">
        <v>499</v>
      </c>
      <c r="C6504" s="15" t="n">
        <v>46174</v>
      </c>
      <c r="D6504" s="0" t="n">
        <v>2</v>
      </c>
      <c r="E6504" s="0" t="n">
        <v>660</v>
      </c>
      <c r="F6504" s="0" t="n">
        <v>0</v>
      </c>
      <c r="G6504" s="0" t="n">
        <v>0</v>
      </c>
      <c r="H6504" s="0" t="n">
        <v>0</v>
      </c>
      <c r="I6504" s="0" t="n">
        <v>1425</v>
      </c>
      <c r="J6504" s="0" t="n">
        <v>0</v>
      </c>
      <c r="K6504" s="37" t="n">
        <f aca="false">E6504+Inputs!$B$5*F6504</f>
        <v>660</v>
      </c>
      <c r="L6504" s="37" t="n">
        <f aca="false">G6504+Inputs!$B$6*H6504</f>
        <v>0</v>
      </c>
      <c r="M6504" s="37" t="n">
        <f aca="false">I6504+Inputs!$B$7*J6504</f>
        <v>1425</v>
      </c>
      <c r="N6504" s="37" t="n">
        <f aca="false">K6504+L6504+M6504</f>
        <v>2085</v>
      </c>
    </row>
    <row r="6505" customFormat="false" ht="15" hidden="false" customHeight="false" outlineLevel="0" collapsed="false">
      <c r="A6505" s="0" t="s">
        <v>10</v>
      </c>
      <c r="B6505" s="0" t="s">
        <v>499</v>
      </c>
      <c r="C6505" s="15" t="n">
        <v>46204</v>
      </c>
      <c r="D6505" s="0" t="n">
        <v>2</v>
      </c>
      <c r="E6505" s="0" t="n">
        <v>470</v>
      </c>
      <c r="F6505" s="0" t="n">
        <v>0</v>
      </c>
      <c r="G6505" s="0" t="n">
        <v>0</v>
      </c>
      <c r="H6505" s="0" t="n">
        <v>0</v>
      </c>
      <c r="I6505" s="0" t="n">
        <v>1207</v>
      </c>
      <c r="J6505" s="0" t="n">
        <v>0</v>
      </c>
      <c r="K6505" s="37" t="n">
        <f aca="false">E6505+Inputs!$B$5*F6505</f>
        <v>470</v>
      </c>
      <c r="L6505" s="37" t="n">
        <f aca="false">G6505+Inputs!$B$6*H6505</f>
        <v>0</v>
      </c>
      <c r="M6505" s="37" t="n">
        <f aca="false">I6505+Inputs!$B$7*J6505</f>
        <v>1207</v>
      </c>
      <c r="N6505" s="37" t="n">
        <f aca="false">K6505+L6505+M6505</f>
        <v>1677</v>
      </c>
    </row>
    <row r="6506" customFormat="false" ht="15" hidden="false" customHeight="false" outlineLevel="0" collapsed="false">
      <c r="A6506" s="0" t="s">
        <v>10</v>
      </c>
      <c r="B6506" s="0" t="s">
        <v>499</v>
      </c>
      <c r="C6506" s="15" t="n">
        <v>46235</v>
      </c>
      <c r="D6506" s="0" t="n">
        <v>2</v>
      </c>
      <c r="E6506" s="0" t="n">
        <v>505</v>
      </c>
      <c r="F6506" s="0" t="n">
        <v>0</v>
      </c>
      <c r="G6506" s="0" t="n">
        <v>0</v>
      </c>
      <c r="H6506" s="0" t="n">
        <v>0</v>
      </c>
      <c r="I6506" s="0" t="n">
        <v>977</v>
      </c>
      <c r="J6506" s="0" t="n">
        <v>0</v>
      </c>
      <c r="K6506" s="37" t="n">
        <f aca="false">E6506+Inputs!$B$5*F6506</f>
        <v>505</v>
      </c>
      <c r="L6506" s="37" t="n">
        <f aca="false">G6506+Inputs!$B$6*H6506</f>
        <v>0</v>
      </c>
      <c r="M6506" s="37" t="n">
        <f aca="false">I6506+Inputs!$B$7*J6506</f>
        <v>977</v>
      </c>
      <c r="N6506" s="37" t="n">
        <f aca="false">K6506+L6506+M6506</f>
        <v>1482</v>
      </c>
    </row>
    <row r="6507" customFormat="false" ht="15" hidden="false" customHeight="false" outlineLevel="0" collapsed="false">
      <c r="A6507" s="0" t="s">
        <v>10</v>
      </c>
      <c r="B6507" s="0" t="s">
        <v>542</v>
      </c>
      <c r="C6507" s="15" t="n">
        <v>44927</v>
      </c>
      <c r="D6507" s="0" t="n">
        <v>1</v>
      </c>
      <c r="E6507" s="0" t="n">
        <v>1</v>
      </c>
      <c r="F6507" s="0" t="n">
        <v>0</v>
      </c>
      <c r="G6507" s="0" t="n">
        <v>0</v>
      </c>
      <c r="H6507" s="0" t="n">
        <v>0</v>
      </c>
      <c r="I6507" s="0" t="n">
        <v>19</v>
      </c>
      <c r="J6507" s="0" t="n">
        <v>0</v>
      </c>
      <c r="K6507" s="37" t="n">
        <f aca="false">E6507+Inputs!$B$5*F6507</f>
        <v>1</v>
      </c>
      <c r="L6507" s="37" t="n">
        <f aca="false">G6507+Inputs!$B$6*H6507</f>
        <v>0</v>
      </c>
      <c r="M6507" s="37" t="n">
        <f aca="false">I6507+Inputs!$B$7*J6507</f>
        <v>19</v>
      </c>
      <c r="N6507" s="37" t="n">
        <f aca="false">K6507+L6507+M6507</f>
        <v>20</v>
      </c>
    </row>
    <row r="6508" customFormat="false" ht="15" hidden="false" customHeight="false" outlineLevel="0" collapsed="false">
      <c r="A6508" s="0" t="s">
        <v>10</v>
      </c>
      <c r="B6508" s="0" t="s">
        <v>542</v>
      </c>
      <c r="C6508" s="15" t="n">
        <v>44958</v>
      </c>
      <c r="D6508" s="0" t="n">
        <v>1</v>
      </c>
      <c r="E6508" s="0" t="n">
        <v>1</v>
      </c>
      <c r="F6508" s="0" t="n">
        <v>0</v>
      </c>
      <c r="G6508" s="0" t="n">
        <v>0</v>
      </c>
      <c r="H6508" s="0" t="n">
        <v>0</v>
      </c>
      <c r="I6508" s="0" t="n">
        <v>12</v>
      </c>
      <c r="J6508" s="0" t="n">
        <v>0</v>
      </c>
      <c r="K6508" s="37" t="n">
        <f aca="false">E6508+Inputs!$B$5*F6508</f>
        <v>1</v>
      </c>
      <c r="L6508" s="37" t="n">
        <f aca="false">G6508+Inputs!$B$6*H6508</f>
        <v>0</v>
      </c>
      <c r="M6508" s="37" t="n">
        <f aca="false">I6508+Inputs!$B$7*J6508</f>
        <v>12</v>
      </c>
      <c r="N6508" s="37" t="n">
        <f aca="false">K6508+L6508+M6508</f>
        <v>13</v>
      </c>
    </row>
    <row r="6509" customFormat="false" ht="15" hidden="false" customHeight="false" outlineLevel="0" collapsed="false">
      <c r="A6509" s="0" t="s">
        <v>10</v>
      </c>
      <c r="B6509" s="0" t="s">
        <v>542</v>
      </c>
      <c r="C6509" s="15" t="n">
        <v>44986</v>
      </c>
      <c r="D6509" s="0" t="n">
        <v>1</v>
      </c>
      <c r="E6509" s="0" t="n">
        <v>0</v>
      </c>
      <c r="F6509" s="0" t="n">
        <v>0</v>
      </c>
      <c r="G6509" s="0" t="n">
        <v>0</v>
      </c>
      <c r="H6509" s="0" t="n">
        <v>0</v>
      </c>
      <c r="I6509" s="0" t="n">
        <v>12</v>
      </c>
      <c r="J6509" s="0" t="n">
        <v>0</v>
      </c>
      <c r="K6509" s="37" t="n">
        <f aca="false">E6509+Inputs!$B$5*F6509</f>
        <v>0</v>
      </c>
      <c r="L6509" s="37" t="n">
        <f aca="false">G6509+Inputs!$B$6*H6509</f>
        <v>0</v>
      </c>
      <c r="M6509" s="37" t="n">
        <f aca="false">I6509+Inputs!$B$7*J6509</f>
        <v>12</v>
      </c>
      <c r="N6509" s="37" t="n">
        <f aca="false">K6509+L6509+M6509</f>
        <v>12</v>
      </c>
    </row>
    <row r="6510" customFormat="false" ht="15" hidden="false" customHeight="false" outlineLevel="0" collapsed="false">
      <c r="A6510" s="0" t="s">
        <v>10</v>
      </c>
      <c r="B6510" s="0" t="s">
        <v>542</v>
      </c>
      <c r="C6510" s="15" t="n">
        <v>45017</v>
      </c>
      <c r="D6510" s="0" t="n">
        <v>1</v>
      </c>
      <c r="E6510" s="0" t="n">
        <v>0</v>
      </c>
      <c r="F6510" s="0" t="n">
        <v>0</v>
      </c>
      <c r="G6510" s="0" t="n">
        <v>0</v>
      </c>
      <c r="H6510" s="0" t="n">
        <v>0</v>
      </c>
      <c r="I6510" s="0" t="n">
        <v>14</v>
      </c>
      <c r="J6510" s="0" t="n">
        <v>0</v>
      </c>
      <c r="K6510" s="37" t="n">
        <f aca="false">E6510+Inputs!$B$5*F6510</f>
        <v>0</v>
      </c>
      <c r="L6510" s="37" t="n">
        <f aca="false">G6510+Inputs!$B$6*H6510</f>
        <v>0</v>
      </c>
      <c r="M6510" s="37" t="n">
        <f aca="false">I6510+Inputs!$B$7*J6510</f>
        <v>14</v>
      </c>
      <c r="N6510" s="37" t="n">
        <f aca="false">K6510+L6510+M6510</f>
        <v>14</v>
      </c>
    </row>
    <row r="6511" customFormat="false" ht="15" hidden="false" customHeight="false" outlineLevel="0" collapsed="false">
      <c r="A6511" s="0" t="s">
        <v>10</v>
      </c>
      <c r="B6511" s="0" t="s">
        <v>542</v>
      </c>
      <c r="C6511" s="15" t="n">
        <v>45047</v>
      </c>
      <c r="D6511" s="0" t="n">
        <v>1</v>
      </c>
      <c r="E6511" s="0" t="n">
        <v>1</v>
      </c>
      <c r="F6511" s="0" t="n">
        <v>0</v>
      </c>
      <c r="G6511" s="0" t="n">
        <v>0</v>
      </c>
      <c r="H6511" s="0" t="n">
        <v>0</v>
      </c>
      <c r="I6511" s="0" t="n">
        <v>21</v>
      </c>
      <c r="J6511" s="0" t="n">
        <v>0</v>
      </c>
      <c r="K6511" s="37" t="n">
        <f aca="false">E6511+Inputs!$B$5*F6511</f>
        <v>1</v>
      </c>
      <c r="L6511" s="37" t="n">
        <f aca="false">G6511+Inputs!$B$6*H6511</f>
        <v>0</v>
      </c>
      <c r="M6511" s="37" t="n">
        <f aca="false">I6511+Inputs!$B$7*J6511</f>
        <v>21</v>
      </c>
      <c r="N6511" s="37" t="n">
        <f aca="false">K6511+L6511+M6511</f>
        <v>22</v>
      </c>
    </row>
    <row r="6512" customFormat="false" ht="15" hidden="false" customHeight="false" outlineLevel="0" collapsed="false">
      <c r="A6512" s="0" t="s">
        <v>10</v>
      </c>
      <c r="B6512" s="0" t="s">
        <v>542</v>
      </c>
      <c r="C6512" s="15" t="n">
        <v>45078</v>
      </c>
      <c r="D6512" s="0" t="n">
        <v>1</v>
      </c>
      <c r="E6512" s="0" t="n">
        <v>0</v>
      </c>
      <c r="F6512" s="0" t="n">
        <v>0</v>
      </c>
      <c r="G6512" s="0" t="n">
        <v>0</v>
      </c>
      <c r="H6512" s="0" t="n">
        <v>0</v>
      </c>
      <c r="I6512" s="0" t="n">
        <v>16</v>
      </c>
      <c r="J6512" s="0" t="n">
        <v>0</v>
      </c>
      <c r="K6512" s="37" t="n">
        <f aca="false">E6512+Inputs!$B$5*F6512</f>
        <v>0</v>
      </c>
      <c r="L6512" s="37" t="n">
        <f aca="false">G6512+Inputs!$B$6*H6512</f>
        <v>0</v>
      </c>
      <c r="M6512" s="37" t="n">
        <f aca="false">I6512+Inputs!$B$7*J6512</f>
        <v>16</v>
      </c>
      <c r="N6512" s="37" t="n">
        <f aca="false">K6512+L6512+M6512</f>
        <v>16</v>
      </c>
    </row>
    <row r="6513" customFormat="false" ht="15" hidden="false" customHeight="false" outlineLevel="0" collapsed="false">
      <c r="A6513" s="0" t="s">
        <v>10</v>
      </c>
      <c r="B6513" s="0" t="s">
        <v>542</v>
      </c>
      <c r="C6513" s="15" t="n">
        <v>45108</v>
      </c>
      <c r="D6513" s="0" t="n">
        <v>1</v>
      </c>
      <c r="E6513" s="0" t="n">
        <v>0</v>
      </c>
      <c r="F6513" s="0" t="n">
        <v>0</v>
      </c>
      <c r="G6513" s="0" t="n">
        <v>0</v>
      </c>
      <c r="H6513" s="0" t="n">
        <v>0</v>
      </c>
      <c r="I6513" s="0" t="n">
        <v>17</v>
      </c>
      <c r="J6513" s="0" t="n">
        <v>0</v>
      </c>
      <c r="K6513" s="37" t="n">
        <f aca="false">E6513+Inputs!$B$5*F6513</f>
        <v>0</v>
      </c>
      <c r="L6513" s="37" t="n">
        <f aca="false">G6513+Inputs!$B$6*H6513</f>
        <v>0</v>
      </c>
      <c r="M6513" s="37" t="n">
        <f aca="false">I6513+Inputs!$B$7*J6513</f>
        <v>17</v>
      </c>
      <c r="N6513" s="37" t="n">
        <f aca="false">K6513+L6513+M6513</f>
        <v>17</v>
      </c>
    </row>
    <row r="6514" customFormat="false" ht="15" hidden="false" customHeight="false" outlineLevel="0" collapsed="false">
      <c r="A6514" s="0" t="s">
        <v>10</v>
      </c>
      <c r="B6514" s="0" t="s">
        <v>542</v>
      </c>
      <c r="C6514" s="15" t="n">
        <v>45139</v>
      </c>
      <c r="D6514" s="0" t="n">
        <v>1</v>
      </c>
      <c r="E6514" s="0" t="n">
        <v>0</v>
      </c>
      <c r="F6514" s="0" t="n">
        <v>0</v>
      </c>
      <c r="G6514" s="0" t="n">
        <v>0</v>
      </c>
      <c r="H6514" s="0" t="n">
        <v>0</v>
      </c>
      <c r="I6514" s="0" t="n">
        <v>19</v>
      </c>
      <c r="J6514" s="0" t="n">
        <v>0</v>
      </c>
      <c r="K6514" s="37" t="n">
        <f aca="false">E6514+Inputs!$B$5*F6514</f>
        <v>0</v>
      </c>
      <c r="L6514" s="37" t="n">
        <f aca="false">G6514+Inputs!$B$6*H6514</f>
        <v>0</v>
      </c>
      <c r="M6514" s="37" t="n">
        <f aca="false">I6514+Inputs!$B$7*J6514</f>
        <v>19</v>
      </c>
      <c r="N6514" s="37" t="n">
        <f aca="false">K6514+L6514+M6514</f>
        <v>19</v>
      </c>
    </row>
    <row r="6515" customFormat="false" ht="15" hidden="false" customHeight="false" outlineLevel="0" collapsed="false">
      <c r="A6515" s="0" t="s">
        <v>10</v>
      </c>
      <c r="B6515" s="0" t="s">
        <v>542</v>
      </c>
      <c r="C6515" s="15" t="n">
        <v>45170</v>
      </c>
      <c r="D6515" s="0" t="n">
        <v>1</v>
      </c>
      <c r="E6515" s="0" t="n">
        <v>0</v>
      </c>
      <c r="F6515" s="0" t="n">
        <v>0</v>
      </c>
      <c r="G6515" s="0" t="n">
        <v>0</v>
      </c>
      <c r="H6515" s="0" t="n">
        <v>0</v>
      </c>
      <c r="I6515" s="0" t="n">
        <v>10</v>
      </c>
      <c r="J6515" s="0" t="n">
        <v>0</v>
      </c>
      <c r="K6515" s="37" t="n">
        <f aca="false">E6515+Inputs!$B$5*F6515</f>
        <v>0</v>
      </c>
      <c r="L6515" s="37" t="n">
        <f aca="false">G6515+Inputs!$B$6*H6515</f>
        <v>0</v>
      </c>
      <c r="M6515" s="37" t="n">
        <f aca="false">I6515+Inputs!$B$7*J6515</f>
        <v>10</v>
      </c>
      <c r="N6515" s="37" t="n">
        <f aca="false">K6515+L6515+M6515</f>
        <v>10</v>
      </c>
    </row>
    <row r="6516" customFormat="false" ht="15" hidden="false" customHeight="false" outlineLevel="0" collapsed="false">
      <c r="A6516" s="0" t="s">
        <v>10</v>
      </c>
      <c r="B6516" s="0" t="s">
        <v>542</v>
      </c>
      <c r="C6516" s="15" t="n">
        <v>45200</v>
      </c>
      <c r="D6516" s="0" t="n">
        <v>1</v>
      </c>
      <c r="E6516" s="0" t="n">
        <v>0</v>
      </c>
      <c r="F6516" s="0" t="n">
        <v>0</v>
      </c>
      <c r="G6516" s="0" t="n">
        <v>0</v>
      </c>
      <c r="H6516" s="0" t="n">
        <v>0</v>
      </c>
      <c r="I6516" s="0" t="n">
        <v>14</v>
      </c>
      <c r="J6516" s="0" t="n">
        <v>0</v>
      </c>
      <c r="K6516" s="37" t="n">
        <f aca="false">E6516+Inputs!$B$5*F6516</f>
        <v>0</v>
      </c>
      <c r="L6516" s="37" t="n">
        <f aca="false">G6516+Inputs!$B$6*H6516</f>
        <v>0</v>
      </c>
      <c r="M6516" s="37" t="n">
        <f aca="false">I6516+Inputs!$B$7*J6516</f>
        <v>14</v>
      </c>
      <c r="N6516" s="37" t="n">
        <f aca="false">K6516+L6516+M6516</f>
        <v>14</v>
      </c>
    </row>
    <row r="6517" customFormat="false" ht="15" hidden="false" customHeight="false" outlineLevel="0" collapsed="false">
      <c r="A6517" s="0" t="s">
        <v>10</v>
      </c>
      <c r="B6517" s="0" t="s">
        <v>542</v>
      </c>
      <c r="C6517" s="15" t="n">
        <v>45231</v>
      </c>
      <c r="D6517" s="0" t="n">
        <v>1</v>
      </c>
      <c r="E6517" s="0" t="n">
        <v>0</v>
      </c>
      <c r="F6517" s="0" t="n">
        <v>0</v>
      </c>
      <c r="G6517" s="0" t="n">
        <v>0</v>
      </c>
      <c r="H6517" s="0" t="n">
        <v>0</v>
      </c>
      <c r="I6517" s="0" t="n">
        <v>27</v>
      </c>
      <c r="J6517" s="0" t="n">
        <v>0</v>
      </c>
      <c r="K6517" s="37" t="n">
        <f aca="false">E6517+Inputs!$B$5*F6517</f>
        <v>0</v>
      </c>
      <c r="L6517" s="37" t="n">
        <f aca="false">G6517+Inputs!$B$6*H6517</f>
        <v>0</v>
      </c>
      <c r="M6517" s="37" t="n">
        <f aca="false">I6517+Inputs!$B$7*J6517</f>
        <v>27</v>
      </c>
      <c r="N6517" s="37" t="n">
        <f aca="false">K6517+L6517+M6517</f>
        <v>27</v>
      </c>
    </row>
    <row r="6518" customFormat="false" ht="15" hidden="false" customHeight="false" outlineLevel="0" collapsed="false">
      <c r="A6518" s="0" t="s">
        <v>10</v>
      </c>
      <c r="B6518" s="0" t="s">
        <v>542</v>
      </c>
      <c r="C6518" s="15" t="n">
        <v>45261</v>
      </c>
      <c r="D6518" s="0" t="n">
        <v>1</v>
      </c>
      <c r="E6518" s="0" t="n">
        <v>0</v>
      </c>
      <c r="F6518" s="0" t="n">
        <v>0</v>
      </c>
      <c r="G6518" s="0" t="n">
        <v>0</v>
      </c>
      <c r="H6518" s="0" t="n">
        <v>0</v>
      </c>
      <c r="I6518" s="0" t="n">
        <v>15</v>
      </c>
      <c r="J6518" s="0" t="n">
        <v>0</v>
      </c>
      <c r="K6518" s="37" t="n">
        <f aca="false">E6518+Inputs!$B$5*F6518</f>
        <v>0</v>
      </c>
      <c r="L6518" s="37" t="n">
        <f aca="false">G6518+Inputs!$B$6*H6518</f>
        <v>0</v>
      </c>
      <c r="M6518" s="37" t="n">
        <f aca="false">I6518+Inputs!$B$7*J6518</f>
        <v>15</v>
      </c>
      <c r="N6518" s="37" t="n">
        <f aca="false">K6518+L6518+M6518</f>
        <v>15</v>
      </c>
    </row>
    <row r="6519" customFormat="false" ht="15" hidden="false" customHeight="false" outlineLevel="0" collapsed="false">
      <c r="A6519" s="0" t="s">
        <v>10</v>
      </c>
      <c r="B6519" s="0" t="s">
        <v>542</v>
      </c>
      <c r="C6519" s="15" t="n">
        <v>45292</v>
      </c>
      <c r="D6519" s="0" t="n">
        <v>1</v>
      </c>
      <c r="E6519" s="0" t="n">
        <v>0</v>
      </c>
      <c r="F6519" s="0" t="n">
        <v>0</v>
      </c>
      <c r="G6519" s="0" t="n">
        <v>0</v>
      </c>
      <c r="H6519" s="0" t="n">
        <v>0</v>
      </c>
      <c r="I6519" s="0" t="n">
        <v>8</v>
      </c>
      <c r="J6519" s="0" t="n">
        <v>0</v>
      </c>
      <c r="K6519" s="37" t="n">
        <f aca="false">E6519+Inputs!$B$5*F6519</f>
        <v>0</v>
      </c>
      <c r="L6519" s="37" t="n">
        <f aca="false">G6519+Inputs!$B$6*H6519</f>
        <v>0</v>
      </c>
      <c r="M6519" s="37" t="n">
        <f aca="false">I6519+Inputs!$B$7*J6519</f>
        <v>8</v>
      </c>
      <c r="N6519" s="37" t="n">
        <f aca="false">K6519+L6519+M6519</f>
        <v>8</v>
      </c>
    </row>
    <row r="6520" customFormat="false" ht="15" hidden="false" customHeight="false" outlineLevel="0" collapsed="false">
      <c r="A6520" s="0" t="s">
        <v>10</v>
      </c>
      <c r="B6520" s="0" t="s">
        <v>542</v>
      </c>
      <c r="C6520" s="15" t="n">
        <v>45323</v>
      </c>
      <c r="D6520" s="0" t="n">
        <v>1</v>
      </c>
      <c r="E6520" s="0" t="n">
        <v>0</v>
      </c>
      <c r="F6520" s="0" t="n">
        <v>0</v>
      </c>
      <c r="G6520" s="0" t="n">
        <v>0</v>
      </c>
      <c r="H6520" s="0" t="n">
        <v>0</v>
      </c>
      <c r="I6520" s="0" t="n">
        <v>9</v>
      </c>
      <c r="J6520" s="0" t="n">
        <v>0</v>
      </c>
      <c r="K6520" s="37" t="n">
        <f aca="false">E6520+Inputs!$B$5*F6520</f>
        <v>0</v>
      </c>
      <c r="L6520" s="37" t="n">
        <f aca="false">G6520+Inputs!$B$6*H6520</f>
        <v>0</v>
      </c>
      <c r="M6520" s="37" t="n">
        <f aca="false">I6520+Inputs!$B$7*J6520</f>
        <v>9</v>
      </c>
      <c r="N6520" s="37" t="n">
        <f aca="false">K6520+L6520+M6520</f>
        <v>9</v>
      </c>
    </row>
    <row r="6521" customFormat="false" ht="15" hidden="false" customHeight="false" outlineLevel="0" collapsed="false">
      <c r="A6521" s="0" t="s">
        <v>10</v>
      </c>
      <c r="B6521" s="0" t="s">
        <v>542</v>
      </c>
      <c r="C6521" s="15" t="n">
        <v>45352</v>
      </c>
      <c r="D6521" s="0" t="n">
        <v>1</v>
      </c>
      <c r="E6521" s="0" t="n">
        <v>0</v>
      </c>
      <c r="F6521" s="0" t="n">
        <v>0</v>
      </c>
      <c r="G6521" s="0" t="n">
        <v>0</v>
      </c>
      <c r="H6521" s="0" t="n">
        <v>0</v>
      </c>
      <c r="I6521" s="0" t="n">
        <v>14</v>
      </c>
      <c r="J6521" s="0" t="n">
        <v>0</v>
      </c>
      <c r="K6521" s="37" t="n">
        <f aca="false">E6521+Inputs!$B$5*F6521</f>
        <v>0</v>
      </c>
      <c r="L6521" s="37" t="n">
        <f aca="false">G6521+Inputs!$B$6*H6521</f>
        <v>0</v>
      </c>
      <c r="M6521" s="37" t="n">
        <f aca="false">I6521+Inputs!$B$7*J6521</f>
        <v>14</v>
      </c>
      <c r="N6521" s="37" t="n">
        <f aca="false">K6521+L6521+M6521</f>
        <v>14</v>
      </c>
    </row>
    <row r="6522" customFormat="false" ht="15" hidden="false" customHeight="false" outlineLevel="0" collapsed="false">
      <c r="A6522" s="0" t="s">
        <v>10</v>
      </c>
      <c r="B6522" s="0" t="s">
        <v>542</v>
      </c>
      <c r="C6522" s="15" t="n">
        <v>45383</v>
      </c>
      <c r="D6522" s="0" t="n">
        <v>1</v>
      </c>
      <c r="E6522" s="0" t="n">
        <v>0</v>
      </c>
      <c r="F6522" s="0" t="n">
        <v>0</v>
      </c>
      <c r="G6522" s="0" t="n">
        <v>0</v>
      </c>
      <c r="H6522" s="0" t="n">
        <v>0</v>
      </c>
      <c r="I6522" s="0" t="n">
        <v>14</v>
      </c>
      <c r="J6522" s="0" t="n">
        <v>0</v>
      </c>
      <c r="K6522" s="37" t="n">
        <f aca="false">E6522+Inputs!$B$5*F6522</f>
        <v>0</v>
      </c>
      <c r="L6522" s="37" t="n">
        <f aca="false">G6522+Inputs!$B$6*H6522</f>
        <v>0</v>
      </c>
      <c r="M6522" s="37" t="n">
        <f aca="false">I6522+Inputs!$B$7*J6522</f>
        <v>14</v>
      </c>
      <c r="N6522" s="37" t="n">
        <f aca="false">K6522+L6522+M6522</f>
        <v>14</v>
      </c>
    </row>
    <row r="6523" customFormat="false" ht="15" hidden="false" customHeight="false" outlineLevel="0" collapsed="false">
      <c r="A6523" s="0" t="s">
        <v>10</v>
      </c>
      <c r="B6523" s="0" t="s">
        <v>542</v>
      </c>
      <c r="C6523" s="15" t="n">
        <v>45413</v>
      </c>
      <c r="D6523" s="0" t="n">
        <v>1</v>
      </c>
      <c r="E6523" s="0" t="n">
        <v>0</v>
      </c>
      <c r="F6523" s="0" t="n">
        <v>0</v>
      </c>
      <c r="G6523" s="0" t="n">
        <v>0</v>
      </c>
      <c r="H6523" s="0" t="n">
        <v>0</v>
      </c>
      <c r="I6523" s="0" t="n">
        <v>13</v>
      </c>
      <c r="J6523" s="0" t="n">
        <v>0</v>
      </c>
      <c r="K6523" s="37" t="n">
        <f aca="false">E6523+Inputs!$B$5*F6523</f>
        <v>0</v>
      </c>
      <c r="L6523" s="37" t="n">
        <f aca="false">G6523+Inputs!$B$6*H6523</f>
        <v>0</v>
      </c>
      <c r="M6523" s="37" t="n">
        <f aca="false">I6523+Inputs!$B$7*J6523</f>
        <v>13</v>
      </c>
      <c r="N6523" s="37" t="n">
        <f aca="false">K6523+L6523+M6523</f>
        <v>13</v>
      </c>
    </row>
    <row r="6524" customFormat="false" ht="15" hidden="false" customHeight="false" outlineLevel="0" collapsed="false">
      <c r="A6524" s="0" t="s">
        <v>10</v>
      </c>
      <c r="B6524" s="0" t="s">
        <v>542</v>
      </c>
      <c r="C6524" s="15" t="n">
        <v>45444</v>
      </c>
      <c r="D6524" s="0" t="n">
        <v>1</v>
      </c>
      <c r="E6524" s="0" t="n">
        <v>0</v>
      </c>
      <c r="F6524" s="0" t="n">
        <v>0</v>
      </c>
      <c r="G6524" s="0" t="n">
        <v>0</v>
      </c>
      <c r="H6524" s="0" t="n">
        <v>0</v>
      </c>
      <c r="I6524" s="0" t="n">
        <v>10</v>
      </c>
      <c r="J6524" s="0" t="n">
        <v>0</v>
      </c>
      <c r="K6524" s="37" t="n">
        <f aca="false">E6524+Inputs!$B$5*F6524</f>
        <v>0</v>
      </c>
      <c r="L6524" s="37" t="n">
        <f aca="false">G6524+Inputs!$B$6*H6524</f>
        <v>0</v>
      </c>
      <c r="M6524" s="37" t="n">
        <f aca="false">I6524+Inputs!$B$7*J6524</f>
        <v>10</v>
      </c>
      <c r="N6524" s="37" t="n">
        <f aca="false">K6524+L6524+M6524</f>
        <v>10</v>
      </c>
    </row>
    <row r="6525" customFormat="false" ht="15" hidden="false" customHeight="false" outlineLevel="0" collapsed="false">
      <c r="A6525" s="0" t="s">
        <v>10</v>
      </c>
      <c r="B6525" s="0" t="s">
        <v>542</v>
      </c>
      <c r="C6525" s="15" t="n">
        <v>45474</v>
      </c>
      <c r="D6525" s="0" t="n">
        <v>1</v>
      </c>
      <c r="E6525" s="0" t="n">
        <v>0</v>
      </c>
      <c r="F6525" s="0" t="n">
        <v>0</v>
      </c>
      <c r="G6525" s="0" t="n">
        <v>0</v>
      </c>
      <c r="H6525" s="0" t="n">
        <v>0</v>
      </c>
      <c r="I6525" s="0" t="n">
        <v>20</v>
      </c>
      <c r="J6525" s="0" t="n">
        <v>0</v>
      </c>
      <c r="K6525" s="37" t="n">
        <f aca="false">E6525+Inputs!$B$5*F6525</f>
        <v>0</v>
      </c>
      <c r="L6525" s="37" t="n">
        <f aca="false">G6525+Inputs!$B$6*H6525</f>
        <v>0</v>
      </c>
      <c r="M6525" s="37" t="n">
        <f aca="false">I6525+Inputs!$B$7*J6525</f>
        <v>20</v>
      </c>
      <c r="N6525" s="37" t="n">
        <f aca="false">K6525+L6525+M6525</f>
        <v>20</v>
      </c>
    </row>
    <row r="6526" customFormat="false" ht="15" hidden="false" customHeight="false" outlineLevel="0" collapsed="false">
      <c r="A6526" s="0" t="s">
        <v>10</v>
      </c>
      <c r="B6526" s="0" t="s">
        <v>542</v>
      </c>
      <c r="C6526" s="15" t="n">
        <v>45505</v>
      </c>
      <c r="D6526" s="0" t="n">
        <v>1</v>
      </c>
      <c r="E6526" s="0" t="n">
        <v>0</v>
      </c>
      <c r="F6526" s="0" t="n">
        <v>0</v>
      </c>
      <c r="G6526" s="0" t="n">
        <v>0</v>
      </c>
      <c r="H6526" s="0" t="n">
        <v>0</v>
      </c>
      <c r="I6526" s="0" t="n">
        <v>16</v>
      </c>
      <c r="J6526" s="0" t="n">
        <v>0</v>
      </c>
      <c r="K6526" s="37" t="n">
        <f aca="false">E6526+Inputs!$B$5*F6526</f>
        <v>0</v>
      </c>
      <c r="L6526" s="37" t="n">
        <f aca="false">G6526+Inputs!$B$6*H6526</f>
        <v>0</v>
      </c>
      <c r="M6526" s="37" t="n">
        <f aca="false">I6526+Inputs!$B$7*J6526</f>
        <v>16</v>
      </c>
      <c r="N6526" s="37" t="n">
        <f aca="false">K6526+L6526+M6526</f>
        <v>16</v>
      </c>
    </row>
    <row r="6527" customFormat="false" ht="15" hidden="false" customHeight="false" outlineLevel="0" collapsed="false">
      <c r="A6527" s="0" t="s">
        <v>10</v>
      </c>
      <c r="B6527" s="0" t="s">
        <v>542</v>
      </c>
      <c r="C6527" s="15" t="n">
        <v>45536</v>
      </c>
      <c r="D6527" s="0" t="n">
        <v>1</v>
      </c>
      <c r="E6527" s="0" t="n">
        <v>0</v>
      </c>
      <c r="F6527" s="0" t="n">
        <v>0</v>
      </c>
      <c r="G6527" s="0" t="n">
        <v>0</v>
      </c>
      <c r="H6527" s="0" t="n">
        <v>0</v>
      </c>
      <c r="I6527" s="0" t="n">
        <v>12</v>
      </c>
      <c r="J6527" s="0" t="n">
        <v>0</v>
      </c>
      <c r="K6527" s="37" t="n">
        <f aca="false">E6527+Inputs!$B$5*F6527</f>
        <v>0</v>
      </c>
      <c r="L6527" s="37" t="n">
        <f aca="false">G6527+Inputs!$B$6*H6527</f>
        <v>0</v>
      </c>
      <c r="M6527" s="37" t="n">
        <f aca="false">I6527+Inputs!$B$7*J6527</f>
        <v>12</v>
      </c>
      <c r="N6527" s="37" t="n">
        <f aca="false">K6527+L6527+M6527</f>
        <v>12</v>
      </c>
    </row>
    <row r="6528" customFormat="false" ht="15" hidden="false" customHeight="false" outlineLevel="0" collapsed="false">
      <c r="A6528" s="0" t="s">
        <v>10</v>
      </c>
      <c r="B6528" s="0" t="s">
        <v>542</v>
      </c>
      <c r="C6528" s="15" t="n">
        <v>45566</v>
      </c>
      <c r="D6528" s="0" t="n">
        <v>1</v>
      </c>
      <c r="E6528" s="0" t="n">
        <v>0</v>
      </c>
      <c r="F6528" s="0" t="n">
        <v>0</v>
      </c>
      <c r="G6528" s="0" t="n">
        <v>0</v>
      </c>
      <c r="H6528" s="0" t="n">
        <v>0</v>
      </c>
      <c r="I6528" s="0" t="n">
        <v>12</v>
      </c>
      <c r="J6528" s="0" t="n">
        <v>0</v>
      </c>
      <c r="K6528" s="37" t="n">
        <f aca="false">E6528+Inputs!$B$5*F6528</f>
        <v>0</v>
      </c>
      <c r="L6528" s="37" t="n">
        <f aca="false">G6528+Inputs!$B$6*H6528</f>
        <v>0</v>
      </c>
      <c r="M6528" s="37" t="n">
        <f aca="false">I6528+Inputs!$B$7*J6528</f>
        <v>12</v>
      </c>
      <c r="N6528" s="37" t="n">
        <f aca="false">K6528+L6528+M6528</f>
        <v>12</v>
      </c>
    </row>
    <row r="6529" customFormat="false" ht="15" hidden="false" customHeight="false" outlineLevel="0" collapsed="false">
      <c r="A6529" s="0" t="s">
        <v>10</v>
      </c>
      <c r="B6529" s="0" t="s">
        <v>542</v>
      </c>
      <c r="C6529" s="15" t="n">
        <v>45597</v>
      </c>
      <c r="D6529" s="0" t="n">
        <v>1</v>
      </c>
      <c r="E6529" s="0" t="n">
        <v>0</v>
      </c>
      <c r="F6529" s="0" t="n">
        <v>0</v>
      </c>
      <c r="G6529" s="0" t="n">
        <v>0</v>
      </c>
      <c r="H6529" s="0" t="n">
        <v>0</v>
      </c>
      <c r="I6529" s="0" t="n">
        <v>12</v>
      </c>
      <c r="J6529" s="0" t="n">
        <v>0</v>
      </c>
      <c r="K6529" s="37" t="n">
        <f aca="false">E6529+Inputs!$B$5*F6529</f>
        <v>0</v>
      </c>
      <c r="L6529" s="37" t="n">
        <f aca="false">G6529+Inputs!$B$6*H6529</f>
        <v>0</v>
      </c>
      <c r="M6529" s="37" t="n">
        <f aca="false">I6529+Inputs!$B$7*J6529</f>
        <v>12</v>
      </c>
      <c r="N6529" s="37" t="n">
        <f aca="false">K6529+L6529+M6529</f>
        <v>12</v>
      </c>
    </row>
    <row r="6530" customFormat="false" ht="15" hidden="false" customHeight="false" outlineLevel="0" collapsed="false">
      <c r="A6530" s="0" t="s">
        <v>10</v>
      </c>
      <c r="B6530" s="0" t="s">
        <v>542</v>
      </c>
      <c r="C6530" s="15" t="n">
        <v>45627</v>
      </c>
      <c r="D6530" s="0" t="n">
        <v>1</v>
      </c>
      <c r="E6530" s="0" t="n">
        <v>0</v>
      </c>
      <c r="F6530" s="0" t="n">
        <v>0</v>
      </c>
      <c r="G6530" s="0" t="n">
        <v>0</v>
      </c>
      <c r="H6530" s="0" t="n">
        <v>0</v>
      </c>
      <c r="I6530" s="0" t="n">
        <v>11</v>
      </c>
      <c r="J6530" s="0" t="n">
        <v>0</v>
      </c>
      <c r="K6530" s="37" t="n">
        <f aca="false">E6530+Inputs!$B$5*F6530</f>
        <v>0</v>
      </c>
      <c r="L6530" s="37" t="n">
        <f aca="false">G6530+Inputs!$B$6*H6530</f>
        <v>0</v>
      </c>
      <c r="M6530" s="37" t="n">
        <f aca="false">I6530+Inputs!$B$7*J6530</f>
        <v>11</v>
      </c>
      <c r="N6530" s="37" t="n">
        <f aca="false">K6530+L6530+M6530</f>
        <v>11</v>
      </c>
    </row>
    <row r="6531" customFormat="false" ht="15" hidden="false" customHeight="false" outlineLevel="0" collapsed="false">
      <c r="A6531" s="0" t="s">
        <v>10</v>
      </c>
      <c r="B6531" s="0" t="s">
        <v>542</v>
      </c>
      <c r="C6531" s="15" t="n">
        <v>45658</v>
      </c>
      <c r="D6531" s="0" t="n">
        <v>1</v>
      </c>
      <c r="E6531" s="0" t="n">
        <v>0</v>
      </c>
      <c r="F6531" s="0" t="n">
        <v>0</v>
      </c>
      <c r="G6531" s="0" t="n">
        <v>0</v>
      </c>
      <c r="H6531" s="0" t="n">
        <v>0</v>
      </c>
      <c r="I6531" s="0" t="n">
        <v>11</v>
      </c>
      <c r="J6531" s="0" t="n">
        <v>0</v>
      </c>
      <c r="K6531" s="37" t="n">
        <f aca="false">E6531+Inputs!$B$5*F6531</f>
        <v>0</v>
      </c>
      <c r="L6531" s="37" t="n">
        <f aca="false">G6531+Inputs!$B$6*H6531</f>
        <v>0</v>
      </c>
      <c r="M6531" s="37" t="n">
        <f aca="false">I6531+Inputs!$B$7*J6531</f>
        <v>11</v>
      </c>
      <c r="N6531" s="37" t="n">
        <f aca="false">K6531+L6531+M6531</f>
        <v>11</v>
      </c>
    </row>
    <row r="6532" customFormat="false" ht="15" hidden="false" customHeight="false" outlineLevel="0" collapsed="false">
      <c r="A6532" s="0" t="s">
        <v>10</v>
      </c>
      <c r="B6532" s="0" t="s">
        <v>542</v>
      </c>
      <c r="C6532" s="15" t="n">
        <v>45689</v>
      </c>
      <c r="D6532" s="0" t="n">
        <v>1</v>
      </c>
      <c r="E6532" s="0" t="n">
        <v>0</v>
      </c>
      <c r="F6532" s="0" t="n">
        <v>0</v>
      </c>
      <c r="G6532" s="0" t="n">
        <v>0</v>
      </c>
      <c r="H6532" s="0" t="n">
        <v>0</v>
      </c>
      <c r="I6532" s="0" t="n">
        <v>13</v>
      </c>
      <c r="J6532" s="0" t="n">
        <v>0</v>
      </c>
      <c r="K6532" s="37" t="n">
        <f aca="false">E6532+Inputs!$B$5*F6532</f>
        <v>0</v>
      </c>
      <c r="L6532" s="37" t="n">
        <f aca="false">G6532+Inputs!$B$6*H6532</f>
        <v>0</v>
      </c>
      <c r="M6532" s="37" t="n">
        <f aca="false">I6532+Inputs!$B$7*J6532</f>
        <v>13</v>
      </c>
      <c r="N6532" s="37" t="n">
        <f aca="false">K6532+L6532+M6532</f>
        <v>13</v>
      </c>
    </row>
    <row r="6533" customFormat="false" ht="15" hidden="false" customHeight="false" outlineLevel="0" collapsed="false">
      <c r="A6533" s="0" t="s">
        <v>10</v>
      </c>
      <c r="B6533" s="0" t="s">
        <v>542</v>
      </c>
      <c r="C6533" s="15" t="n">
        <v>45717</v>
      </c>
      <c r="D6533" s="0" t="n">
        <v>1</v>
      </c>
      <c r="E6533" s="0" t="n">
        <v>0</v>
      </c>
      <c r="F6533" s="0" t="n">
        <v>0</v>
      </c>
      <c r="G6533" s="0" t="n">
        <v>0</v>
      </c>
      <c r="H6533" s="0" t="n">
        <v>0</v>
      </c>
      <c r="I6533" s="0" t="n">
        <v>17</v>
      </c>
      <c r="J6533" s="0" t="n">
        <v>0</v>
      </c>
      <c r="K6533" s="37" t="n">
        <f aca="false">E6533+Inputs!$B$5*F6533</f>
        <v>0</v>
      </c>
      <c r="L6533" s="37" t="n">
        <f aca="false">G6533+Inputs!$B$6*H6533</f>
        <v>0</v>
      </c>
      <c r="M6533" s="37" t="n">
        <f aca="false">I6533+Inputs!$B$7*J6533</f>
        <v>17</v>
      </c>
      <c r="N6533" s="37" t="n">
        <f aca="false">K6533+L6533+M6533</f>
        <v>17</v>
      </c>
    </row>
    <row r="6534" customFormat="false" ht="15" hidden="false" customHeight="false" outlineLevel="0" collapsed="false">
      <c r="A6534" s="0" t="s">
        <v>10</v>
      </c>
      <c r="B6534" s="0" t="s">
        <v>542</v>
      </c>
      <c r="C6534" s="15" t="n">
        <v>45748</v>
      </c>
      <c r="D6534" s="0" t="n">
        <v>1</v>
      </c>
      <c r="E6534" s="0" t="n">
        <v>0</v>
      </c>
      <c r="F6534" s="0" t="n">
        <v>0</v>
      </c>
      <c r="G6534" s="0" t="n">
        <v>0</v>
      </c>
      <c r="H6534" s="0" t="n">
        <v>0</v>
      </c>
      <c r="I6534" s="0" t="n">
        <v>6</v>
      </c>
      <c r="J6534" s="0" t="n">
        <v>0</v>
      </c>
      <c r="K6534" s="37" t="n">
        <f aca="false">E6534+Inputs!$B$5*F6534</f>
        <v>0</v>
      </c>
      <c r="L6534" s="37" t="n">
        <f aca="false">G6534+Inputs!$B$6*H6534</f>
        <v>0</v>
      </c>
      <c r="M6534" s="37" t="n">
        <f aca="false">I6534+Inputs!$B$7*J6534</f>
        <v>6</v>
      </c>
      <c r="N6534" s="37" t="n">
        <f aca="false">K6534+L6534+M6534</f>
        <v>6</v>
      </c>
    </row>
    <row r="6535" customFormat="false" ht="15" hidden="false" customHeight="false" outlineLevel="0" collapsed="false">
      <c r="A6535" s="0" t="s">
        <v>10</v>
      </c>
      <c r="B6535" s="0" t="s">
        <v>542</v>
      </c>
      <c r="C6535" s="15" t="n">
        <v>45778</v>
      </c>
      <c r="D6535" s="0" t="n">
        <v>1</v>
      </c>
      <c r="E6535" s="0" t="n">
        <v>0</v>
      </c>
      <c r="F6535" s="0" t="n">
        <v>0</v>
      </c>
      <c r="G6535" s="0" t="n">
        <v>0</v>
      </c>
      <c r="H6535" s="0" t="n">
        <v>0</v>
      </c>
      <c r="I6535" s="0" t="n">
        <v>11</v>
      </c>
      <c r="J6535" s="0" t="n">
        <v>0</v>
      </c>
      <c r="K6535" s="37" t="n">
        <f aca="false">E6535+Inputs!$B$5*F6535</f>
        <v>0</v>
      </c>
      <c r="L6535" s="37" t="n">
        <f aca="false">G6535+Inputs!$B$6*H6535</f>
        <v>0</v>
      </c>
      <c r="M6535" s="37" t="n">
        <f aca="false">I6535+Inputs!$B$7*J6535</f>
        <v>11</v>
      </c>
      <c r="N6535" s="37" t="n">
        <f aca="false">K6535+L6535+M6535</f>
        <v>11</v>
      </c>
    </row>
    <row r="6536" customFormat="false" ht="15" hidden="false" customHeight="false" outlineLevel="0" collapsed="false">
      <c r="A6536" s="0" t="s">
        <v>10</v>
      </c>
      <c r="B6536" s="0" t="s">
        <v>542</v>
      </c>
      <c r="C6536" s="15" t="n">
        <v>45809</v>
      </c>
      <c r="D6536" s="0" t="n">
        <v>1</v>
      </c>
      <c r="E6536" s="0" t="n">
        <v>0</v>
      </c>
      <c r="F6536" s="0" t="n">
        <v>0</v>
      </c>
      <c r="G6536" s="0" t="n">
        <v>0</v>
      </c>
      <c r="H6536" s="0" t="n">
        <v>0</v>
      </c>
      <c r="I6536" s="0" t="n">
        <v>25</v>
      </c>
      <c r="J6536" s="0" t="n">
        <v>0</v>
      </c>
      <c r="K6536" s="37" t="n">
        <f aca="false">E6536+Inputs!$B$5*F6536</f>
        <v>0</v>
      </c>
      <c r="L6536" s="37" t="n">
        <f aca="false">G6536+Inputs!$B$6*H6536</f>
        <v>0</v>
      </c>
      <c r="M6536" s="37" t="n">
        <f aca="false">I6536+Inputs!$B$7*J6536</f>
        <v>25</v>
      </c>
      <c r="N6536" s="37" t="n">
        <f aca="false">K6536+L6536+M6536</f>
        <v>25</v>
      </c>
    </row>
    <row r="6537" customFormat="false" ht="15" hidden="false" customHeight="false" outlineLevel="0" collapsed="false">
      <c r="A6537" s="0" t="s">
        <v>10</v>
      </c>
      <c r="B6537" s="0" t="s">
        <v>542</v>
      </c>
      <c r="C6537" s="15" t="n">
        <v>45839</v>
      </c>
      <c r="D6537" s="0" t="n">
        <v>1</v>
      </c>
      <c r="E6537" s="0" t="n">
        <v>0</v>
      </c>
      <c r="F6537" s="0" t="n">
        <v>0</v>
      </c>
      <c r="G6537" s="0" t="n">
        <v>0</v>
      </c>
      <c r="H6537" s="0" t="n">
        <v>0</v>
      </c>
      <c r="I6537" s="0" t="n">
        <v>12</v>
      </c>
      <c r="J6537" s="0" t="n">
        <v>0</v>
      </c>
      <c r="K6537" s="37" t="n">
        <f aca="false">E6537+Inputs!$B$5*F6537</f>
        <v>0</v>
      </c>
      <c r="L6537" s="37" t="n">
        <f aca="false">G6537+Inputs!$B$6*H6537</f>
        <v>0</v>
      </c>
      <c r="M6537" s="37" t="n">
        <f aca="false">I6537+Inputs!$B$7*J6537</f>
        <v>12</v>
      </c>
      <c r="N6537" s="37" t="n">
        <f aca="false">K6537+L6537+M6537</f>
        <v>12</v>
      </c>
    </row>
    <row r="6538" customFormat="false" ht="15" hidden="false" customHeight="false" outlineLevel="0" collapsed="false">
      <c r="A6538" s="0" t="s">
        <v>10</v>
      </c>
      <c r="B6538" s="0" t="s">
        <v>542</v>
      </c>
      <c r="C6538" s="15" t="n">
        <v>45870</v>
      </c>
      <c r="D6538" s="0" t="n">
        <v>1</v>
      </c>
      <c r="E6538" s="0" t="n">
        <v>0</v>
      </c>
      <c r="F6538" s="0" t="n">
        <v>0</v>
      </c>
      <c r="G6538" s="0" t="n">
        <v>0</v>
      </c>
      <c r="H6538" s="0" t="n">
        <v>0</v>
      </c>
      <c r="I6538" s="0" t="n">
        <v>13</v>
      </c>
      <c r="J6538" s="0" t="n">
        <v>0</v>
      </c>
      <c r="K6538" s="37" t="n">
        <f aca="false">E6538+Inputs!$B$5*F6538</f>
        <v>0</v>
      </c>
      <c r="L6538" s="37" t="n">
        <f aca="false">G6538+Inputs!$B$6*H6538</f>
        <v>0</v>
      </c>
      <c r="M6538" s="37" t="n">
        <f aca="false">I6538+Inputs!$B$7*J6538</f>
        <v>13</v>
      </c>
      <c r="N6538" s="37" t="n">
        <f aca="false">K6538+L6538+M6538</f>
        <v>13</v>
      </c>
    </row>
    <row r="6539" customFormat="false" ht="15" hidden="false" customHeight="false" outlineLevel="0" collapsed="false">
      <c r="A6539" s="0" t="s">
        <v>10</v>
      </c>
      <c r="B6539" s="0" t="s">
        <v>542</v>
      </c>
      <c r="C6539" s="15" t="n">
        <v>45901</v>
      </c>
      <c r="D6539" s="0" t="n">
        <v>1</v>
      </c>
      <c r="E6539" s="0" t="n">
        <v>0</v>
      </c>
      <c r="F6539" s="0" t="n">
        <v>0</v>
      </c>
      <c r="G6539" s="0" t="n">
        <v>0</v>
      </c>
      <c r="H6539" s="0" t="n">
        <v>0</v>
      </c>
      <c r="I6539" s="0" t="n">
        <v>17</v>
      </c>
      <c r="J6539" s="0" t="n">
        <v>0</v>
      </c>
      <c r="K6539" s="37" t="n">
        <f aca="false">E6539+Inputs!$B$5*F6539</f>
        <v>0</v>
      </c>
      <c r="L6539" s="37" t="n">
        <f aca="false">G6539+Inputs!$B$6*H6539</f>
        <v>0</v>
      </c>
      <c r="M6539" s="37" t="n">
        <f aca="false">I6539+Inputs!$B$7*J6539</f>
        <v>17</v>
      </c>
      <c r="N6539" s="37" t="n">
        <f aca="false">K6539+L6539+M6539</f>
        <v>17</v>
      </c>
    </row>
    <row r="6540" customFormat="false" ht="15" hidden="false" customHeight="false" outlineLevel="0" collapsed="false">
      <c r="A6540" s="0" t="s">
        <v>10</v>
      </c>
      <c r="B6540" s="0" t="s">
        <v>542</v>
      </c>
      <c r="C6540" s="15" t="n">
        <v>45931</v>
      </c>
      <c r="D6540" s="0" t="n">
        <v>1</v>
      </c>
      <c r="E6540" s="0" t="n">
        <v>0</v>
      </c>
      <c r="F6540" s="0" t="n">
        <v>0</v>
      </c>
      <c r="G6540" s="0" t="n">
        <v>0</v>
      </c>
      <c r="H6540" s="0" t="n">
        <v>0</v>
      </c>
      <c r="I6540" s="0" t="n">
        <v>10</v>
      </c>
      <c r="J6540" s="0" t="n">
        <v>0</v>
      </c>
      <c r="K6540" s="37" t="n">
        <f aca="false">E6540+Inputs!$B$5*F6540</f>
        <v>0</v>
      </c>
      <c r="L6540" s="37" t="n">
        <f aca="false">G6540+Inputs!$B$6*H6540</f>
        <v>0</v>
      </c>
      <c r="M6540" s="37" t="n">
        <f aca="false">I6540+Inputs!$B$7*J6540</f>
        <v>10</v>
      </c>
      <c r="N6540" s="37" t="n">
        <f aca="false">K6540+L6540+M6540</f>
        <v>10</v>
      </c>
    </row>
    <row r="6541" customFormat="false" ht="15" hidden="false" customHeight="false" outlineLevel="0" collapsed="false">
      <c r="A6541" s="0" t="s">
        <v>10</v>
      </c>
      <c r="B6541" s="0" t="s">
        <v>542</v>
      </c>
      <c r="C6541" s="15" t="n">
        <v>45962</v>
      </c>
      <c r="D6541" s="0" t="n">
        <v>1</v>
      </c>
      <c r="E6541" s="0" t="n">
        <v>0</v>
      </c>
      <c r="F6541" s="0" t="n">
        <v>0</v>
      </c>
      <c r="G6541" s="0" t="n">
        <v>0</v>
      </c>
      <c r="H6541" s="0" t="n">
        <v>0</v>
      </c>
      <c r="I6541" s="0" t="n">
        <v>8</v>
      </c>
      <c r="J6541" s="0" t="n">
        <v>0</v>
      </c>
      <c r="K6541" s="37" t="n">
        <f aca="false">E6541+Inputs!$B$5*F6541</f>
        <v>0</v>
      </c>
      <c r="L6541" s="37" t="n">
        <f aca="false">G6541+Inputs!$B$6*H6541</f>
        <v>0</v>
      </c>
      <c r="M6541" s="37" t="n">
        <f aca="false">I6541+Inputs!$B$7*J6541</f>
        <v>8</v>
      </c>
      <c r="N6541" s="37" t="n">
        <f aca="false">K6541+L6541+M6541</f>
        <v>8</v>
      </c>
    </row>
    <row r="6542" customFormat="false" ht="15" hidden="false" customHeight="false" outlineLevel="0" collapsed="false">
      <c r="A6542" s="0" t="s">
        <v>10</v>
      </c>
      <c r="B6542" s="0" t="s">
        <v>542</v>
      </c>
      <c r="C6542" s="15" t="n">
        <v>45992</v>
      </c>
      <c r="D6542" s="0" t="n">
        <v>1</v>
      </c>
      <c r="E6542" s="0" t="n">
        <v>1</v>
      </c>
      <c r="F6542" s="0" t="n">
        <v>0</v>
      </c>
      <c r="G6542" s="0" t="n">
        <v>0</v>
      </c>
      <c r="H6542" s="0" t="n">
        <v>0</v>
      </c>
      <c r="I6542" s="0" t="n">
        <v>13</v>
      </c>
      <c r="J6542" s="0" t="n">
        <v>0</v>
      </c>
      <c r="K6542" s="37" t="n">
        <f aca="false">E6542+Inputs!$B$5*F6542</f>
        <v>1</v>
      </c>
      <c r="L6542" s="37" t="n">
        <f aca="false">G6542+Inputs!$B$6*H6542</f>
        <v>0</v>
      </c>
      <c r="M6542" s="37" t="n">
        <f aca="false">I6542+Inputs!$B$7*J6542</f>
        <v>13</v>
      </c>
      <c r="N6542" s="37" t="n">
        <f aca="false">K6542+L6542+M6542</f>
        <v>14</v>
      </c>
    </row>
    <row r="6543" customFormat="false" ht="15" hidden="false" customHeight="false" outlineLevel="0" collapsed="false">
      <c r="A6543" s="0" t="s">
        <v>10</v>
      </c>
      <c r="B6543" s="0" t="s">
        <v>542</v>
      </c>
      <c r="C6543" s="15" t="n">
        <v>46023</v>
      </c>
      <c r="D6543" s="0" t="n">
        <v>1</v>
      </c>
      <c r="E6543" s="0" t="n">
        <v>0</v>
      </c>
      <c r="F6543" s="0" t="n">
        <v>0</v>
      </c>
      <c r="G6543" s="0" t="n">
        <v>0</v>
      </c>
      <c r="H6543" s="0" t="n">
        <v>0</v>
      </c>
      <c r="I6543" s="0" t="n">
        <v>10</v>
      </c>
      <c r="J6543" s="0" t="n">
        <v>0</v>
      </c>
      <c r="K6543" s="37" t="n">
        <f aca="false">E6543+Inputs!$B$5*F6543</f>
        <v>0</v>
      </c>
      <c r="L6543" s="37" t="n">
        <f aca="false">G6543+Inputs!$B$6*H6543</f>
        <v>0</v>
      </c>
      <c r="M6543" s="37" t="n">
        <f aca="false">I6543+Inputs!$B$7*J6543</f>
        <v>10</v>
      </c>
      <c r="N6543" s="37" t="n">
        <f aca="false">K6543+L6543+M6543</f>
        <v>10</v>
      </c>
    </row>
    <row r="6544" customFormat="false" ht="15" hidden="false" customHeight="false" outlineLevel="0" collapsed="false">
      <c r="A6544" s="0" t="s">
        <v>10</v>
      </c>
      <c r="B6544" s="0" t="s">
        <v>542</v>
      </c>
      <c r="C6544" s="15" t="n">
        <v>46054</v>
      </c>
      <c r="D6544" s="0" t="n">
        <v>1</v>
      </c>
      <c r="E6544" s="0" t="n">
        <v>0</v>
      </c>
      <c r="F6544" s="0" t="n">
        <v>0</v>
      </c>
      <c r="G6544" s="0" t="n">
        <v>0</v>
      </c>
      <c r="H6544" s="0" t="n">
        <v>0</v>
      </c>
      <c r="I6544" s="0" t="n">
        <v>7</v>
      </c>
      <c r="J6544" s="0" t="n">
        <v>0</v>
      </c>
      <c r="K6544" s="37" t="n">
        <f aca="false">E6544+Inputs!$B$5*F6544</f>
        <v>0</v>
      </c>
      <c r="L6544" s="37" t="n">
        <f aca="false">G6544+Inputs!$B$6*H6544</f>
        <v>0</v>
      </c>
      <c r="M6544" s="37" t="n">
        <f aca="false">I6544+Inputs!$B$7*J6544</f>
        <v>7</v>
      </c>
      <c r="N6544" s="37" t="n">
        <f aca="false">K6544+L6544+M6544</f>
        <v>7</v>
      </c>
    </row>
    <row r="6545" customFormat="false" ht="15" hidden="false" customHeight="false" outlineLevel="0" collapsed="false">
      <c r="A6545" s="0" t="s">
        <v>10</v>
      </c>
      <c r="B6545" s="0" t="s">
        <v>542</v>
      </c>
      <c r="C6545" s="15" t="n">
        <v>46082</v>
      </c>
      <c r="D6545" s="0" t="n">
        <v>1</v>
      </c>
      <c r="E6545" s="0" t="n">
        <v>0</v>
      </c>
      <c r="F6545" s="0" t="n">
        <v>0</v>
      </c>
      <c r="G6545" s="0" t="n">
        <v>0</v>
      </c>
      <c r="H6545" s="0" t="n">
        <v>0</v>
      </c>
      <c r="I6545" s="0" t="n">
        <v>11</v>
      </c>
      <c r="J6545" s="0" t="n">
        <v>0</v>
      </c>
      <c r="K6545" s="37" t="n">
        <f aca="false">E6545+Inputs!$B$5*F6545</f>
        <v>0</v>
      </c>
      <c r="L6545" s="37" t="n">
        <f aca="false">G6545+Inputs!$B$6*H6545</f>
        <v>0</v>
      </c>
      <c r="M6545" s="37" t="n">
        <f aca="false">I6545+Inputs!$B$7*J6545</f>
        <v>11</v>
      </c>
      <c r="N6545" s="37" t="n">
        <f aca="false">K6545+L6545+M6545</f>
        <v>11</v>
      </c>
    </row>
    <row r="6546" customFormat="false" ht="15" hidden="false" customHeight="false" outlineLevel="0" collapsed="false">
      <c r="A6546" s="0" t="s">
        <v>10</v>
      </c>
      <c r="B6546" s="0" t="s">
        <v>542</v>
      </c>
      <c r="C6546" s="15" t="n">
        <v>46113</v>
      </c>
      <c r="D6546" s="0" t="n">
        <v>1</v>
      </c>
      <c r="E6546" s="0" t="n">
        <v>0</v>
      </c>
      <c r="F6546" s="0" t="n">
        <v>0</v>
      </c>
      <c r="G6546" s="0" t="n">
        <v>0</v>
      </c>
      <c r="H6546" s="0" t="n">
        <v>0</v>
      </c>
      <c r="I6546" s="0" t="n">
        <v>13</v>
      </c>
      <c r="J6546" s="0" t="n">
        <v>0</v>
      </c>
      <c r="K6546" s="37" t="n">
        <f aca="false">E6546+Inputs!$B$5*F6546</f>
        <v>0</v>
      </c>
      <c r="L6546" s="37" t="n">
        <f aca="false">G6546+Inputs!$B$6*H6546</f>
        <v>0</v>
      </c>
      <c r="M6546" s="37" t="n">
        <f aca="false">I6546+Inputs!$B$7*J6546</f>
        <v>13</v>
      </c>
      <c r="N6546" s="37" t="n">
        <f aca="false">K6546+L6546+M6546</f>
        <v>13</v>
      </c>
    </row>
    <row r="6547" customFormat="false" ht="15" hidden="false" customHeight="false" outlineLevel="0" collapsed="false">
      <c r="A6547" s="0" t="s">
        <v>10</v>
      </c>
      <c r="B6547" s="0" t="s">
        <v>542</v>
      </c>
      <c r="C6547" s="15" t="n">
        <v>46143</v>
      </c>
      <c r="D6547" s="0" t="n">
        <v>1</v>
      </c>
      <c r="E6547" s="0" t="n">
        <v>0</v>
      </c>
      <c r="F6547" s="0" t="n">
        <v>0</v>
      </c>
      <c r="G6547" s="0" t="n">
        <v>0</v>
      </c>
      <c r="H6547" s="0" t="n">
        <v>0</v>
      </c>
      <c r="I6547" s="0" t="n">
        <v>8</v>
      </c>
      <c r="J6547" s="0" t="n">
        <v>0</v>
      </c>
      <c r="K6547" s="37" t="n">
        <f aca="false">E6547+Inputs!$B$5*F6547</f>
        <v>0</v>
      </c>
      <c r="L6547" s="37" t="n">
        <f aca="false">G6547+Inputs!$B$6*H6547</f>
        <v>0</v>
      </c>
      <c r="M6547" s="37" t="n">
        <f aca="false">I6547+Inputs!$B$7*J6547</f>
        <v>8</v>
      </c>
      <c r="N6547" s="37" t="n">
        <f aca="false">K6547+L6547+M6547</f>
        <v>8</v>
      </c>
    </row>
    <row r="6548" customFormat="false" ht="15" hidden="false" customHeight="false" outlineLevel="0" collapsed="false">
      <c r="A6548" s="0" t="s">
        <v>10</v>
      </c>
      <c r="B6548" s="0" t="s">
        <v>542</v>
      </c>
      <c r="C6548" s="15" t="n">
        <v>46174</v>
      </c>
      <c r="D6548" s="0" t="n">
        <v>1</v>
      </c>
      <c r="E6548" s="0" t="n">
        <v>1</v>
      </c>
      <c r="F6548" s="0" t="n">
        <v>0</v>
      </c>
      <c r="G6548" s="0" t="n">
        <v>0</v>
      </c>
      <c r="H6548" s="0" t="n">
        <v>0</v>
      </c>
      <c r="I6548" s="0" t="n">
        <v>9</v>
      </c>
      <c r="J6548" s="0" t="n">
        <v>0</v>
      </c>
      <c r="K6548" s="37" t="n">
        <f aca="false">E6548+Inputs!$B$5*F6548</f>
        <v>1</v>
      </c>
      <c r="L6548" s="37" t="n">
        <f aca="false">G6548+Inputs!$B$6*H6548</f>
        <v>0</v>
      </c>
      <c r="M6548" s="37" t="n">
        <f aca="false">I6548+Inputs!$B$7*J6548</f>
        <v>9</v>
      </c>
      <c r="N6548" s="37" t="n">
        <f aca="false">K6548+L6548+M6548</f>
        <v>10</v>
      </c>
    </row>
    <row r="6549" customFormat="false" ht="15" hidden="false" customHeight="false" outlineLevel="0" collapsed="false">
      <c r="A6549" s="0" t="s">
        <v>10</v>
      </c>
      <c r="B6549" s="0" t="s">
        <v>542</v>
      </c>
      <c r="C6549" s="15" t="n">
        <v>46204</v>
      </c>
      <c r="D6549" s="0" t="n">
        <v>1</v>
      </c>
      <c r="E6549" s="0" t="n">
        <v>1</v>
      </c>
      <c r="F6549" s="0" t="n">
        <v>0</v>
      </c>
      <c r="G6549" s="0" t="n">
        <v>0</v>
      </c>
      <c r="H6549" s="0" t="n">
        <v>0</v>
      </c>
      <c r="I6549" s="0" t="n">
        <v>7</v>
      </c>
      <c r="J6549" s="0" t="n">
        <v>0</v>
      </c>
      <c r="K6549" s="37" t="n">
        <f aca="false">E6549+Inputs!$B$5*F6549</f>
        <v>1</v>
      </c>
      <c r="L6549" s="37" t="n">
        <f aca="false">G6549+Inputs!$B$6*H6549</f>
        <v>0</v>
      </c>
      <c r="M6549" s="37" t="n">
        <f aca="false">I6549+Inputs!$B$7*J6549</f>
        <v>7</v>
      </c>
      <c r="N6549" s="37" t="n">
        <f aca="false">K6549+L6549+M6549</f>
        <v>8</v>
      </c>
    </row>
    <row r="6550" customFormat="false" ht="15" hidden="false" customHeight="false" outlineLevel="0" collapsed="false">
      <c r="A6550" s="0" t="s">
        <v>10</v>
      </c>
      <c r="B6550" s="0" t="s">
        <v>542</v>
      </c>
      <c r="C6550" s="15" t="n">
        <v>46235</v>
      </c>
      <c r="D6550" s="0" t="n">
        <v>1</v>
      </c>
      <c r="E6550" s="0" t="n">
        <v>1</v>
      </c>
      <c r="F6550" s="0" t="n">
        <v>0</v>
      </c>
      <c r="G6550" s="0" t="n">
        <v>0</v>
      </c>
      <c r="H6550" s="0" t="n">
        <v>0</v>
      </c>
      <c r="I6550" s="0" t="n">
        <v>9</v>
      </c>
      <c r="J6550" s="0" t="n">
        <v>0</v>
      </c>
      <c r="K6550" s="37" t="n">
        <f aca="false">E6550+Inputs!$B$5*F6550</f>
        <v>1</v>
      </c>
      <c r="L6550" s="37" t="n">
        <f aca="false">G6550+Inputs!$B$6*H6550</f>
        <v>0</v>
      </c>
      <c r="M6550" s="37" t="n">
        <f aca="false">I6550+Inputs!$B$7*J6550</f>
        <v>9</v>
      </c>
      <c r="N6550" s="37" t="n">
        <f aca="false">K6550+L6550+M6550</f>
        <v>10</v>
      </c>
    </row>
    <row r="6551" customFormat="false" ht="15" hidden="false" customHeight="false" outlineLevel="0" collapsed="false">
      <c r="A6551" s="0" t="s">
        <v>10</v>
      </c>
      <c r="B6551" s="0" t="s">
        <v>487</v>
      </c>
      <c r="C6551" s="15" t="n">
        <v>44927</v>
      </c>
      <c r="D6551" s="0" t="n">
        <v>1</v>
      </c>
      <c r="E6551" s="0" t="n">
        <v>6</v>
      </c>
      <c r="F6551" s="0" t="n">
        <v>0</v>
      </c>
      <c r="G6551" s="0" t="n">
        <v>0</v>
      </c>
      <c r="H6551" s="0" t="n">
        <v>0</v>
      </c>
      <c r="I6551" s="0" t="n">
        <v>66</v>
      </c>
      <c r="J6551" s="0" t="n">
        <v>0</v>
      </c>
      <c r="K6551" s="37" t="n">
        <f aca="false">E6551+Inputs!$B$5*F6551</f>
        <v>6</v>
      </c>
      <c r="L6551" s="37" t="n">
        <f aca="false">G6551+Inputs!$B$6*H6551</f>
        <v>0</v>
      </c>
      <c r="M6551" s="37" t="n">
        <f aca="false">I6551+Inputs!$B$7*J6551</f>
        <v>66</v>
      </c>
      <c r="N6551" s="37" t="n">
        <f aca="false">K6551+L6551+M6551</f>
        <v>72</v>
      </c>
    </row>
    <row r="6552" customFormat="false" ht="15" hidden="false" customHeight="false" outlineLevel="0" collapsed="false">
      <c r="A6552" s="0" t="s">
        <v>10</v>
      </c>
      <c r="B6552" s="0" t="s">
        <v>487</v>
      </c>
      <c r="C6552" s="15" t="n">
        <v>44958</v>
      </c>
      <c r="D6552" s="0" t="n">
        <v>1</v>
      </c>
      <c r="E6552" s="0" t="n">
        <v>3</v>
      </c>
      <c r="F6552" s="0" t="n">
        <v>0</v>
      </c>
      <c r="G6552" s="0" t="n">
        <v>0</v>
      </c>
      <c r="H6552" s="0" t="n">
        <v>0</v>
      </c>
      <c r="I6552" s="0" t="n">
        <v>63</v>
      </c>
      <c r="J6552" s="0" t="n">
        <v>0</v>
      </c>
      <c r="K6552" s="37" t="n">
        <f aca="false">E6552+Inputs!$B$5*F6552</f>
        <v>3</v>
      </c>
      <c r="L6552" s="37" t="n">
        <f aca="false">G6552+Inputs!$B$6*H6552</f>
        <v>0</v>
      </c>
      <c r="M6552" s="37" t="n">
        <f aca="false">I6552+Inputs!$B$7*J6552</f>
        <v>63</v>
      </c>
      <c r="N6552" s="37" t="n">
        <f aca="false">K6552+L6552+M6552</f>
        <v>66</v>
      </c>
    </row>
    <row r="6553" customFormat="false" ht="15" hidden="false" customHeight="false" outlineLevel="0" collapsed="false">
      <c r="A6553" s="0" t="s">
        <v>10</v>
      </c>
      <c r="B6553" s="0" t="s">
        <v>487</v>
      </c>
      <c r="C6553" s="15" t="n">
        <v>44986</v>
      </c>
      <c r="D6553" s="0" t="n">
        <v>1</v>
      </c>
      <c r="E6553" s="0" t="n">
        <v>3</v>
      </c>
      <c r="F6553" s="0" t="n">
        <v>0</v>
      </c>
      <c r="G6553" s="0" t="n">
        <v>0</v>
      </c>
      <c r="H6553" s="0" t="n">
        <v>0</v>
      </c>
      <c r="I6553" s="0" t="n">
        <v>81</v>
      </c>
      <c r="J6553" s="0" t="n">
        <v>0</v>
      </c>
      <c r="K6553" s="37" t="n">
        <f aca="false">E6553+Inputs!$B$5*F6553</f>
        <v>3</v>
      </c>
      <c r="L6553" s="37" t="n">
        <f aca="false">G6553+Inputs!$B$6*H6553</f>
        <v>0</v>
      </c>
      <c r="M6553" s="37" t="n">
        <f aca="false">I6553+Inputs!$B$7*J6553</f>
        <v>81</v>
      </c>
      <c r="N6553" s="37" t="n">
        <f aca="false">K6553+L6553+M6553</f>
        <v>84</v>
      </c>
    </row>
    <row r="6554" customFormat="false" ht="15" hidden="false" customHeight="false" outlineLevel="0" collapsed="false">
      <c r="A6554" s="0" t="s">
        <v>10</v>
      </c>
      <c r="B6554" s="0" t="s">
        <v>487</v>
      </c>
      <c r="C6554" s="15" t="n">
        <v>45017</v>
      </c>
      <c r="D6554" s="0" t="n">
        <v>1</v>
      </c>
      <c r="E6554" s="0" t="n">
        <v>1</v>
      </c>
      <c r="F6554" s="0" t="n">
        <v>0</v>
      </c>
      <c r="G6554" s="0" t="n">
        <v>0</v>
      </c>
      <c r="H6554" s="0" t="n">
        <v>0</v>
      </c>
      <c r="I6554" s="0" t="n">
        <v>67</v>
      </c>
      <c r="J6554" s="0" t="n">
        <v>0</v>
      </c>
      <c r="K6554" s="37" t="n">
        <f aca="false">E6554+Inputs!$B$5*F6554</f>
        <v>1</v>
      </c>
      <c r="L6554" s="37" t="n">
        <f aca="false">G6554+Inputs!$B$6*H6554</f>
        <v>0</v>
      </c>
      <c r="M6554" s="37" t="n">
        <f aca="false">I6554+Inputs!$B$7*J6554</f>
        <v>67</v>
      </c>
      <c r="N6554" s="37" t="n">
        <f aca="false">K6554+L6554+M6554</f>
        <v>68</v>
      </c>
    </row>
    <row r="6555" customFormat="false" ht="15" hidden="false" customHeight="false" outlineLevel="0" collapsed="false">
      <c r="A6555" s="0" t="s">
        <v>10</v>
      </c>
      <c r="B6555" s="0" t="s">
        <v>487</v>
      </c>
      <c r="C6555" s="15" t="n">
        <v>45047</v>
      </c>
      <c r="D6555" s="0" t="n">
        <v>1</v>
      </c>
      <c r="E6555" s="0" t="n">
        <v>2</v>
      </c>
      <c r="F6555" s="0" t="n">
        <v>0</v>
      </c>
      <c r="G6555" s="0" t="n">
        <v>0</v>
      </c>
      <c r="H6555" s="0" t="n">
        <v>0</v>
      </c>
      <c r="I6555" s="0" t="n">
        <v>79</v>
      </c>
      <c r="J6555" s="0" t="n">
        <v>0</v>
      </c>
      <c r="K6555" s="37" t="n">
        <f aca="false">E6555+Inputs!$B$5*F6555</f>
        <v>2</v>
      </c>
      <c r="L6555" s="37" t="n">
        <f aca="false">G6555+Inputs!$B$6*H6555</f>
        <v>0</v>
      </c>
      <c r="M6555" s="37" t="n">
        <f aca="false">I6555+Inputs!$B$7*J6555</f>
        <v>79</v>
      </c>
      <c r="N6555" s="37" t="n">
        <f aca="false">K6555+L6555+M6555</f>
        <v>81</v>
      </c>
    </row>
    <row r="6556" customFormat="false" ht="15" hidden="false" customHeight="false" outlineLevel="0" collapsed="false">
      <c r="A6556" s="0" t="s">
        <v>10</v>
      </c>
      <c r="B6556" s="0" t="s">
        <v>487</v>
      </c>
      <c r="C6556" s="15" t="n">
        <v>45078</v>
      </c>
      <c r="D6556" s="0" t="n">
        <v>1</v>
      </c>
      <c r="E6556" s="0" t="n">
        <v>2</v>
      </c>
      <c r="F6556" s="0" t="n">
        <v>0</v>
      </c>
      <c r="G6556" s="0" t="n">
        <v>0</v>
      </c>
      <c r="H6556" s="0" t="n">
        <v>0</v>
      </c>
      <c r="I6556" s="0" t="n">
        <v>86</v>
      </c>
      <c r="J6556" s="0" t="n">
        <v>0</v>
      </c>
      <c r="K6556" s="37" t="n">
        <f aca="false">E6556+Inputs!$B$5*F6556</f>
        <v>2</v>
      </c>
      <c r="L6556" s="37" t="n">
        <f aca="false">G6556+Inputs!$B$6*H6556</f>
        <v>0</v>
      </c>
      <c r="M6556" s="37" t="n">
        <f aca="false">I6556+Inputs!$B$7*J6556</f>
        <v>86</v>
      </c>
      <c r="N6556" s="37" t="n">
        <f aca="false">K6556+L6556+M6556</f>
        <v>88</v>
      </c>
    </row>
    <row r="6557" customFormat="false" ht="15" hidden="false" customHeight="false" outlineLevel="0" collapsed="false">
      <c r="A6557" s="0" t="s">
        <v>10</v>
      </c>
      <c r="B6557" s="0" t="s">
        <v>487</v>
      </c>
      <c r="C6557" s="15" t="n">
        <v>45108</v>
      </c>
      <c r="D6557" s="0" t="n">
        <v>1</v>
      </c>
      <c r="E6557" s="0" t="n">
        <v>1</v>
      </c>
      <c r="F6557" s="0" t="n">
        <v>0</v>
      </c>
      <c r="G6557" s="0" t="n">
        <v>0</v>
      </c>
      <c r="H6557" s="0" t="n">
        <v>0</v>
      </c>
      <c r="I6557" s="0" t="n">
        <v>92</v>
      </c>
      <c r="J6557" s="0" t="n">
        <v>0</v>
      </c>
      <c r="K6557" s="37" t="n">
        <f aca="false">E6557+Inputs!$B$5*F6557</f>
        <v>1</v>
      </c>
      <c r="L6557" s="37" t="n">
        <f aca="false">G6557+Inputs!$B$6*H6557</f>
        <v>0</v>
      </c>
      <c r="M6557" s="37" t="n">
        <f aca="false">I6557+Inputs!$B$7*J6557</f>
        <v>92</v>
      </c>
      <c r="N6557" s="37" t="n">
        <f aca="false">K6557+L6557+M6557</f>
        <v>93</v>
      </c>
    </row>
    <row r="6558" customFormat="false" ht="15" hidden="false" customHeight="false" outlineLevel="0" collapsed="false">
      <c r="A6558" s="0" t="s">
        <v>10</v>
      </c>
      <c r="B6558" s="0" t="s">
        <v>487</v>
      </c>
      <c r="C6558" s="15" t="n">
        <v>45139</v>
      </c>
      <c r="D6558" s="0" t="n">
        <v>1</v>
      </c>
      <c r="E6558" s="0" t="n">
        <v>4</v>
      </c>
      <c r="F6558" s="0" t="n">
        <v>0</v>
      </c>
      <c r="G6558" s="0" t="n">
        <v>0</v>
      </c>
      <c r="H6558" s="0" t="n">
        <v>0</v>
      </c>
      <c r="I6558" s="0" t="n">
        <v>85</v>
      </c>
      <c r="J6558" s="0" t="n">
        <v>0</v>
      </c>
      <c r="K6558" s="37" t="n">
        <f aca="false">E6558+Inputs!$B$5*F6558</f>
        <v>4</v>
      </c>
      <c r="L6558" s="37" t="n">
        <f aca="false">G6558+Inputs!$B$6*H6558</f>
        <v>0</v>
      </c>
      <c r="M6558" s="37" t="n">
        <f aca="false">I6558+Inputs!$B$7*J6558</f>
        <v>85</v>
      </c>
      <c r="N6558" s="37" t="n">
        <f aca="false">K6558+L6558+M6558</f>
        <v>89</v>
      </c>
    </row>
    <row r="6559" customFormat="false" ht="15" hidden="false" customHeight="false" outlineLevel="0" collapsed="false">
      <c r="A6559" s="0" t="s">
        <v>10</v>
      </c>
      <c r="B6559" s="0" t="s">
        <v>487</v>
      </c>
      <c r="C6559" s="15" t="n">
        <v>45170</v>
      </c>
      <c r="D6559" s="0" t="n">
        <v>1</v>
      </c>
      <c r="E6559" s="0" t="n">
        <v>6</v>
      </c>
      <c r="F6559" s="0" t="n">
        <v>0</v>
      </c>
      <c r="G6559" s="0" t="n">
        <v>0</v>
      </c>
      <c r="H6559" s="0" t="n">
        <v>0</v>
      </c>
      <c r="I6559" s="0" t="n">
        <v>96</v>
      </c>
      <c r="J6559" s="0" t="n">
        <v>0</v>
      </c>
      <c r="K6559" s="37" t="n">
        <f aca="false">E6559+Inputs!$B$5*F6559</f>
        <v>6</v>
      </c>
      <c r="L6559" s="37" t="n">
        <f aca="false">G6559+Inputs!$B$6*H6559</f>
        <v>0</v>
      </c>
      <c r="M6559" s="37" t="n">
        <f aca="false">I6559+Inputs!$B$7*J6559</f>
        <v>96</v>
      </c>
      <c r="N6559" s="37" t="n">
        <f aca="false">K6559+L6559+M6559</f>
        <v>102</v>
      </c>
    </row>
    <row r="6560" customFormat="false" ht="15" hidden="false" customHeight="false" outlineLevel="0" collapsed="false">
      <c r="A6560" s="0" t="s">
        <v>10</v>
      </c>
      <c r="B6560" s="0" t="s">
        <v>487</v>
      </c>
      <c r="C6560" s="15" t="n">
        <v>45200</v>
      </c>
      <c r="D6560" s="0" t="n">
        <v>1</v>
      </c>
      <c r="E6560" s="0" t="n">
        <v>4</v>
      </c>
      <c r="F6560" s="0" t="n">
        <v>0</v>
      </c>
      <c r="G6560" s="0" t="n">
        <v>0</v>
      </c>
      <c r="H6560" s="0" t="n">
        <v>0</v>
      </c>
      <c r="I6560" s="0" t="n">
        <v>67</v>
      </c>
      <c r="J6560" s="0" t="n">
        <v>0</v>
      </c>
      <c r="K6560" s="37" t="n">
        <f aca="false">E6560+Inputs!$B$5*F6560</f>
        <v>4</v>
      </c>
      <c r="L6560" s="37" t="n">
        <f aca="false">G6560+Inputs!$B$6*H6560</f>
        <v>0</v>
      </c>
      <c r="M6560" s="37" t="n">
        <f aca="false">I6560+Inputs!$B$7*J6560</f>
        <v>67</v>
      </c>
      <c r="N6560" s="37" t="n">
        <f aca="false">K6560+L6560+M6560</f>
        <v>71</v>
      </c>
    </row>
    <row r="6561" customFormat="false" ht="15" hidden="false" customHeight="false" outlineLevel="0" collapsed="false">
      <c r="A6561" s="0" t="s">
        <v>10</v>
      </c>
      <c r="B6561" s="0" t="s">
        <v>487</v>
      </c>
      <c r="C6561" s="15" t="n">
        <v>45231</v>
      </c>
      <c r="D6561" s="0" t="n">
        <v>1</v>
      </c>
      <c r="E6561" s="0" t="n">
        <v>6</v>
      </c>
      <c r="F6561" s="0" t="n">
        <v>0</v>
      </c>
      <c r="G6561" s="0" t="n">
        <v>0</v>
      </c>
      <c r="H6561" s="0" t="n">
        <v>0</v>
      </c>
      <c r="I6561" s="0" t="n">
        <v>80</v>
      </c>
      <c r="J6561" s="0" t="n">
        <v>0</v>
      </c>
      <c r="K6561" s="37" t="n">
        <f aca="false">E6561+Inputs!$B$5*F6561</f>
        <v>6</v>
      </c>
      <c r="L6561" s="37" t="n">
        <f aca="false">G6561+Inputs!$B$6*H6561</f>
        <v>0</v>
      </c>
      <c r="M6561" s="37" t="n">
        <f aca="false">I6561+Inputs!$B$7*J6561</f>
        <v>80</v>
      </c>
      <c r="N6561" s="37" t="n">
        <f aca="false">K6561+L6561+M6561</f>
        <v>86</v>
      </c>
    </row>
    <row r="6562" customFormat="false" ht="15" hidden="false" customHeight="false" outlineLevel="0" collapsed="false">
      <c r="A6562" s="0" t="s">
        <v>10</v>
      </c>
      <c r="B6562" s="0" t="s">
        <v>487</v>
      </c>
      <c r="C6562" s="15" t="n">
        <v>45261</v>
      </c>
      <c r="D6562" s="0" t="n">
        <v>1</v>
      </c>
      <c r="E6562" s="0" t="n">
        <v>2</v>
      </c>
      <c r="F6562" s="0" t="n">
        <v>0</v>
      </c>
      <c r="G6562" s="0" t="n">
        <v>0</v>
      </c>
      <c r="H6562" s="0" t="n">
        <v>0</v>
      </c>
      <c r="I6562" s="0" t="n">
        <v>70</v>
      </c>
      <c r="J6562" s="0" t="n">
        <v>0</v>
      </c>
      <c r="K6562" s="37" t="n">
        <f aca="false">E6562+Inputs!$B$5*F6562</f>
        <v>2</v>
      </c>
      <c r="L6562" s="37" t="n">
        <f aca="false">G6562+Inputs!$B$6*H6562</f>
        <v>0</v>
      </c>
      <c r="M6562" s="37" t="n">
        <f aca="false">I6562+Inputs!$B$7*J6562</f>
        <v>70</v>
      </c>
      <c r="N6562" s="37" t="n">
        <f aca="false">K6562+L6562+M6562</f>
        <v>72</v>
      </c>
    </row>
    <row r="6563" customFormat="false" ht="15" hidden="false" customHeight="false" outlineLevel="0" collapsed="false">
      <c r="A6563" s="0" t="s">
        <v>10</v>
      </c>
      <c r="B6563" s="0" t="s">
        <v>487</v>
      </c>
      <c r="C6563" s="15" t="n">
        <v>45292</v>
      </c>
      <c r="D6563" s="0" t="n">
        <v>1</v>
      </c>
      <c r="E6563" s="0" t="n">
        <v>6</v>
      </c>
      <c r="F6563" s="0" t="n">
        <v>0</v>
      </c>
      <c r="G6563" s="0" t="n">
        <v>0</v>
      </c>
      <c r="H6563" s="0" t="n">
        <v>0</v>
      </c>
      <c r="I6563" s="0" t="n">
        <v>90</v>
      </c>
      <c r="J6563" s="0" t="n">
        <v>0</v>
      </c>
      <c r="K6563" s="37" t="n">
        <f aca="false">E6563+Inputs!$B$5*F6563</f>
        <v>6</v>
      </c>
      <c r="L6563" s="37" t="n">
        <f aca="false">G6563+Inputs!$B$6*H6563</f>
        <v>0</v>
      </c>
      <c r="M6563" s="37" t="n">
        <f aca="false">I6563+Inputs!$B$7*J6563</f>
        <v>90</v>
      </c>
      <c r="N6563" s="37" t="n">
        <f aca="false">K6563+L6563+M6563</f>
        <v>96</v>
      </c>
    </row>
    <row r="6564" customFormat="false" ht="15" hidden="false" customHeight="false" outlineLevel="0" collapsed="false">
      <c r="A6564" s="0" t="s">
        <v>10</v>
      </c>
      <c r="B6564" s="0" t="s">
        <v>487</v>
      </c>
      <c r="C6564" s="15" t="n">
        <v>45323</v>
      </c>
      <c r="D6564" s="0" t="n">
        <v>1</v>
      </c>
      <c r="E6564" s="0" t="n">
        <v>4</v>
      </c>
      <c r="F6564" s="0" t="n">
        <v>0</v>
      </c>
      <c r="G6564" s="0" t="n">
        <v>0</v>
      </c>
      <c r="H6564" s="0" t="n">
        <v>0</v>
      </c>
      <c r="I6564" s="0" t="n">
        <v>79</v>
      </c>
      <c r="J6564" s="0" t="n">
        <v>0</v>
      </c>
      <c r="K6564" s="37" t="n">
        <f aca="false">E6564+Inputs!$B$5*F6564</f>
        <v>4</v>
      </c>
      <c r="L6564" s="37" t="n">
        <f aca="false">G6564+Inputs!$B$6*H6564</f>
        <v>0</v>
      </c>
      <c r="M6564" s="37" t="n">
        <f aca="false">I6564+Inputs!$B$7*J6564</f>
        <v>79</v>
      </c>
      <c r="N6564" s="37" t="n">
        <f aca="false">K6564+L6564+M6564</f>
        <v>83</v>
      </c>
    </row>
    <row r="6565" customFormat="false" ht="15" hidden="false" customHeight="false" outlineLevel="0" collapsed="false">
      <c r="A6565" s="0" t="s">
        <v>10</v>
      </c>
      <c r="B6565" s="0" t="s">
        <v>487</v>
      </c>
      <c r="C6565" s="15" t="n">
        <v>45352</v>
      </c>
      <c r="D6565" s="0" t="n">
        <v>1</v>
      </c>
      <c r="E6565" s="0" t="n">
        <v>5</v>
      </c>
      <c r="F6565" s="0" t="n">
        <v>0</v>
      </c>
      <c r="G6565" s="0" t="n">
        <v>0</v>
      </c>
      <c r="H6565" s="0" t="n">
        <v>0</v>
      </c>
      <c r="I6565" s="0" t="n">
        <v>97</v>
      </c>
      <c r="J6565" s="0" t="n">
        <v>0</v>
      </c>
      <c r="K6565" s="37" t="n">
        <f aca="false">E6565+Inputs!$B$5*F6565</f>
        <v>5</v>
      </c>
      <c r="L6565" s="37" t="n">
        <f aca="false">G6565+Inputs!$B$6*H6565</f>
        <v>0</v>
      </c>
      <c r="M6565" s="37" t="n">
        <f aca="false">I6565+Inputs!$B$7*J6565</f>
        <v>97</v>
      </c>
      <c r="N6565" s="37" t="n">
        <f aca="false">K6565+L6565+M6565</f>
        <v>102</v>
      </c>
    </row>
    <row r="6566" customFormat="false" ht="15" hidden="false" customHeight="false" outlineLevel="0" collapsed="false">
      <c r="A6566" s="0" t="s">
        <v>10</v>
      </c>
      <c r="B6566" s="0" t="s">
        <v>487</v>
      </c>
      <c r="C6566" s="15" t="n">
        <v>45383</v>
      </c>
      <c r="D6566" s="0" t="n">
        <v>1</v>
      </c>
      <c r="E6566" s="0" t="n">
        <v>3</v>
      </c>
      <c r="F6566" s="0" t="n">
        <v>0</v>
      </c>
      <c r="G6566" s="0" t="n">
        <v>0</v>
      </c>
      <c r="H6566" s="0" t="n">
        <v>0</v>
      </c>
      <c r="I6566" s="0" t="n">
        <v>88</v>
      </c>
      <c r="J6566" s="0" t="n">
        <v>0</v>
      </c>
      <c r="K6566" s="37" t="n">
        <f aca="false">E6566+Inputs!$B$5*F6566</f>
        <v>3</v>
      </c>
      <c r="L6566" s="37" t="n">
        <f aca="false">G6566+Inputs!$B$6*H6566</f>
        <v>0</v>
      </c>
      <c r="M6566" s="37" t="n">
        <f aca="false">I6566+Inputs!$B$7*J6566</f>
        <v>88</v>
      </c>
      <c r="N6566" s="37" t="n">
        <f aca="false">K6566+L6566+M6566</f>
        <v>91</v>
      </c>
    </row>
    <row r="6567" customFormat="false" ht="15" hidden="false" customHeight="false" outlineLevel="0" collapsed="false">
      <c r="A6567" s="0" t="s">
        <v>10</v>
      </c>
      <c r="B6567" s="0" t="s">
        <v>487</v>
      </c>
      <c r="C6567" s="15" t="n">
        <v>45413</v>
      </c>
      <c r="D6567" s="0" t="n">
        <v>1</v>
      </c>
      <c r="E6567" s="0" t="n">
        <v>4</v>
      </c>
      <c r="F6567" s="0" t="n">
        <v>0</v>
      </c>
      <c r="G6567" s="0" t="n">
        <v>0</v>
      </c>
      <c r="H6567" s="0" t="n">
        <v>0</v>
      </c>
      <c r="I6567" s="0" t="n">
        <v>77</v>
      </c>
      <c r="J6567" s="0" t="n">
        <v>0</v>
      </c>
      <c r="K6567" s="37" t="n">
        <f aca="false">E6567+Inputs!$B$5*F6567</f>
        <v>4</v>
      </c>
      <c r="L6567" s="37" t="n">
        <f aca="false">G6567+Inputs!$B$6*H6567</f>
        <v>0</v>
      </c>
      <c r="M6567" s="37" t="n">
        <f aca="false">I6567+Inputs!$B$7*J6567</f>
        <v>77</v>
      </c>
      <c r="N6567" s="37" t="n">
        <f aca="false">K6567+L6567+M6567</f>
        <v>81</v>
      </c>
    </row>
    <row r="6568" customFormat="false" ht="15" hidden="false" customHeight="false" outlineLevel="0" collapsed="false">
      <c r="A6568" s="0" t="s">
        <v>10</v>
      </c>
      <c r="B6568" s="0" t="s">
        <v>487</v>
      </c>
      <c r="C6568" s="15" t="n">
        <v>45444</v>
      </c>
      <c r="D6568" s="0" t="n">
        <v>1</v>
      </c>
      <c r="E6568" s="0" t="n">
        <v>5</v>
      </c>
      <c r="F6568" s="0" t="n">
        <v>0</v>
      </c>
      <c r="G6568" s="0" t="n">
        <v>0</v>
      </c>
      <c r="H6568" s="0" t="n">
        <v>0</v>
      </c>
      <c r="I6568" s="0" t="n">
        <v>105</v>
      </c>
      <c r="J6568" s="0" t="n">
        <v>0</v>
      </c>
      <c r="K6568" s="37" t="n">
        <f aca="false">E6568+Inputs!$B$5*F6568</f>
        <v>5</v>
      </c>
      <c r="L6568" s="37" t="n">
        <f aca="false">G6568+Inputs!$B$6*H6568</f>
        <v>0</v>
      </c>
      <c r="M6568" s="37" t="n">
        <f aca="false">I6568+Inputs!$B$7*J6568</f>
        <v>105</v>
      </c>
      <c r="N6568" s="37" t="n">
        <f aca="false">K6568+L6568+M6568</f>
        <v>110</v>
      </c>
    </row>
    <row r="6569" customFormat="false" ht="15" hidden="false" customHeight="false" outlineLevel="0" collapsed="false">
      <c r="A6569" s="0" t="s">
        <v>10</v>
      </c>
      <c r="B6569" s="0" t="s">
        <v>487</v>
      </c>
      <c r="C6569" s="15" t="n">
        <v>45474</v>
      </c>
      <c r="D6569" s="0" t="n">
        <v>1</v>
      </c>
      <c r="E6569" s="0" t="n">
        <v>3</v>
      </c>
      <c r="F6569" s="0" t="n">
        <v>0</v>
      </c>
      <c r="G6569" s="0" t="n">
        <v>0</v>
      </c>
      <c r="H6569" s="0" t="n">
        <v>0</v>
      </c>
      <c r="I6569" s="0" t="n">
        <v>89</v>
      </c>
      <c r="J6569" s="0" t="n">
        <v>0</v>
      </c>
      <c r="K6569" s="37" t="n">
        <f aca="false">E6569+Inputs!$B$5*F6569</f>
        <v>3</v>
      </c>
      <c r="L6569" s="37" t="n">
        <f aca="false">G6569+Inputs!$B$6*H6569</f>
        <v>0</v>
      </c>
      <c r="M6569" s="37" t="n">
        <f aca="false">I6569+Inputs!$B$7*J6569</f>
        <v>89</v>
      </c>
      <c r="N6569" s="37" t="n">
        <f aca="false">K6569+L6569+M6569</f>
        <v>92</v>
      </c>
    </row>
    <row r="6570" customFormat="false" ht="15" hidden="false" customHeight="false" outlineLevel="0" collapsed="false">
      <c r="A6570" s="0" t="s">
        <v>10</v>
      </c>
      <c r="B6570" s="0" t="s">
        <v>487</v>
      </c>
      <c r="C6570" s="15" t="n">
        <v>45505</v>
      </c>
      <c r="D6570" s="0" t="n">
        <v>1</v>
      </c>
      <c r="E6570" s="0" t="n">
        <v>3</v>
      </c>
      <c r="F6570" s="0" t="n">
        <v>0</v>
      </c>
      <c r="G6570" s="0" t="n">
        <v>0</v>
      </c>
      <c r="H6570" s="0" t="n">
        <v>0</v>
      </c>
      <c r="I6570" s="0" t="n">
        <v>87</v>
      </c>
      <c r="J6570" s="0" t="n">
        <v>0</v>
      </c>
      <c r="K6570" s="37" t="n">
        <f aca="false">E6570+Inputs!$B$5*F6570</f>
        <v>3</v>
      </c>
      <c r="L6570" s="37" t="n">
        <f aca="false">G6570+Inputs!$B$6*H6570</f>
        <v>0</v>
      </c>
      <c r="M6570" s="37" t="n">
        <f aca="false">I6570+Inputs!$B$7*J6570</f>
        <v>87</v>
      </c>
      <c r="N6570" s="37" t="n">
        <f aca="false">K6570+L6570+M6570</f>
        <v>90</v>
      </c>
    </row>
    <row r="6571" customFormat="false" ht="15" hidden="false" customHeight="false" outlineLevel="0" collapsed="false">
      <c r="A6571" s="0" t="s">
        <v>10</v>
      </c>
      <c r="B6571" s="0" t="s">
        <v>487</v>
      </c>
      <c r="C6571" s="15" t="n">
        <v>45536</v>
      </c>
      <c r="D6571" s="0" t="n">
        <v>1</v>
      </c>
      <c r="E6571" s="0" t="n">
        <v>1</v>
      </c>
      <c r="F6571" s="0" t="n">
        <v>0</v>
      </c>
      <c r="G6571" s="0" t="n">
        <v>0</v>
      </c>
      <c r="H6571" s="0" t="n">
        <v>0</v>
      </c>
      <c r="I6571" s="0" t="n">
        <v>75</v>
      </c>
      <c r="J6571" s="0" t="n">
        <v>0</v>
      </c>
      <c r="K6571" s="37" t="n">
        <f aca="false">E6571+Inputs!$B$5*F6571</f>
        <v>1</v>
      </c>
      <c r="L6571" s="37" t="n">
        <f aca="false">G6571+Inputs!$B$6*H6571</f>
        <v>0</v>
      </c>
      <c r="M6571" s="37" t="n">
        <f aca="false">I6571+Inputs!$B$7*J6571</f>
        <v>75</v>
      </c>
      <c r="N6571" s="37" t="n">
        <f aca="false">K6571+L6571+M6571</f>
        <v>76</v>
      </c>
    </row>
    <row r="6572" customFormat="false" ht="15" hidden="false" customHeight="false" outlineLevel="0" collapsed="false">
      <c r="A6572" s="0" t="s">
        <v>10</v>
      </c>
      <c r="B6572" s="0" t="s">
        <v>487</v>
      </c>
      <c r="C6572" s="15" t="n">
        <v>45566</v>
      </c>
      <c r="D6572" s="0" t="n">
        <v>1</v>
      </c>
      <c r="E6572" s="0" t="n">
        <v>3</v>
      </c>
      <c r="F6572" s="0" t="n">
        <v>0</v>
      </c>
      <c r="G6572" s="0" t="n">
        <v>0</v>
      </c>
      <c r="H6572" s="0" t="n">
        <v>0</v>
      </c>
      <c r="I6572" s="0" t="n">
        <v>78</v>
      </c>
      <c r="J6572" s="0" t="n">
        <v>0</v>
      </c>
      <c r="K6572" s="37" t="n">
        <f aca="false">E6572+Inputs!$B$5*F6572</f>
        <v>3</v>
      </c>
      <c r="L6572" s="37" t="n">
        <f aca="false">G6572+Inputs!$B$6*H6572</f>
        <v>0</v>
      </c>
      <c r="M6572" s="37" t="n">
        <f aca="false">I6572+Inputs!$B$7*J6572</f>
        <v>78</v>
      </c>
      <c r="N6572" s="37" t="n">
        <f aca="false">K6572+L6572+M6572</f>
        <v>81</v>
      </c>
    </row>
    <row r="6573" customFormat="false" ht="15" hidden="false" customHeight="false" outlineLevel="0" collapsed="false">
      <c r="A6573" s="0" t="s">
        <v>10</v>
      </c>
      <c r="B6573" s="0" t="s">
        <v>487</v>
      </c>
      <c r="C6573" s="15" t="n">
        <v>45597</v>
      </c>
      <c r="D6573" s="0" t="n">
        <v>1</v>
      </c>
      <c r="E6573" s="0" t="n">
        <v>1</v>
      </c>
      <c r="F6573" s="0" t="n">
        <v>0</v>
      </c>
      <c r="G6573" s="0" t="n">
        <v>0</v>
      </c>
      <c r="H6573" s="0" t="n">
        <v>0</v>
      </c>
      <c r="I6573" s="0" t="n">
        <v>71</v>
      </c>
      <c r="J6573" s="0" t="n">
        <v>0</v>
      </c>
      <c r="K6573" s="37" t="n">
        <f aca="false">E6573+Inputs!$B$5*F6573</f>
        <v>1</v>
      </c>
      <c r="L6573" s="37" t="n">
        <f aca="false">G6573+Inputs!$B$6*H6573</f>
        <v>0</v>
      </c>
      <c r="M6573" s="37" t="n">
        <f aca="false">I6573+Inputs!$B$7*J6573</f>
        <v>71</v>
      </c>
      <c r="N6573" s="37" t="n">
        <f aca="false">K6573+L6573+M6573</f>
        <v>72</v>
      </c>
    </row>
    <row r="6574" customFormat="false" ht="15" hidden="false" customHeight="false" outlineLevel="0" collapsed="false">
      <c r="A6574" s="0" t="s">
        <v>10</v>
      </c>
      <c r="B6574" s="0" t="s">
        <v>487</v>
      </c>
      <c r="C6574" s="15" t="n">
        <v>45627</v>
      </c>
      <c r="D6574" s="0" t="n">
        <v>1</v>
      </c>
      <c r="E6574" s="0" t="n">
        <v>0</v>
      </c>
      <c r="F6574" s="0" t="n">
        <v>0</v>
      </c>
      <c r="G6574" s="0" t="n">
        <v>0</v>
      </c>
      <c r="H6574" s="0" t="n">
        <v>0</v>
      </c>
      <c r="I6574" s="0" t="n">
        <v>84</v>
      </c>
      <c r="J6574" s="0" t="n">
        <v>0</v>
      </c>
      <c r="K6574" s="37" t="n">
        <f aca="false">E6574+Inputs!$B$5*F6574</f>
        <v>0</v>
      </c>
      <c r="L6574" s="37" t="n">
        <f aca="false">G6574+Inputs!$B$6*H6574</f>
        <v>0</v>
      </c>
      <c r="M6574" s="37" t="n">
        <f aca="false">I6574+Inputs!$B$7*J6574</f>
        <v>84</v>
      </c>
      <c r="N6574" s="37" t="n">
        <f aca="false">K6574+L6574+M6574</f>
        <v>84</v>
      </c>
    </row>
    <row r="6575" customFormat="false" ht="15" hidden="false" customHeight="false" outlineLevel="0" collapsed="false">
      <c r="A6575" s="0" t="s">
        <v>10</v>
      </c>
      <c r="B6575" s="0" t="s">
        <v>487</v>
      </c>
      <c r="C6575" s="15" t="n">
        <v>45658</v>
      </c>
      <c r="D6575" s="0" t="n">
        <v>1</v>
      </c>
      <c r="E6575" s="0" t="n">
        <v>3</v>
      </c>
      <c r="F6575" s="0" t="n">
        <v>0</v>
      </c>
      <c r="G6575" s="0" t="n">
        <v>0</v>
      </c>
      <c r="H6575" s="0" t="n">
        <v>0</v>
      </c>
      <c r="I6575" s="0" t="n">
        <v>91</v>
      </c>
      <c r="J6575" s="0" t="n">
        <v>0</v>
      </c>
      <c r="K6575" s="37" t="n">
        <f aca="false">E6575+Inputs!$B$5*F6575</f>
        <v>3</v>
      </c>
      <c r="L6575" s="37" t="n">
        <f aca="false">G6575+Inputs!$B$6*H6575</f>
        <v>0</v>
      </c>
      <c r="M6575" s="37" t="n">
        <f aca="false">I6575+Inputs!$B$7*J6575</f>
        <v>91</v>
      </c>
      <c r="N6575" s="37" t="n">
        <f aca="false">K6575+L6575+M6575</f>
        <v>94</v>
      </c>
    </row>
    <row r="6576" customFormat="false" ht="15" hidden="false" customHeight="false" outlineLevel="0" collapsed="false">
      <c r="A6576" s="0" t="s">
        <v>10</v>
      </c>
      <c r="B6576" s="0" t="s">
        <v>487</v>
      </c>
      <c r="C6576" s="15" t="n">
        <v>45689</v>
      </c>
      <c r="D6576" s="0" t="n">
        <v>1</v>
      </c>
      <c r="E6576" s="0" t="n">
        <v>2</v>
      </c>
      <c r="F6576" s="0" t="n">
        <v>0</v>
      </c>
      <c r="G6576" s="0" t="n">
        <v>0</v>
      </c>
      <c r="H6576" s="0" t="n">
        <v>0</v>
      </c>
      <c r="I6576" s="0" t="n">
        <v>87</v>
      </c>
      <c r="J6576" s="0" t="n">
        <v>0</v>
      </c>
      <c r="K6576" s="37" t="n">
        <f aca="false">E6576+Inputs!$B$5*F6576</f>
        <v>2</v>
      </c>
      <c r="L6576" s="37" t="n">
        <f aca="false">G6576+Inputs!$B$6*H6576</f>
        <v>0</v>
      </c>
      <c r="M6576" s="37" t="n">
        <f aca="false">I6576+Inputs!$B$7*J6576</f>
        <v>87</v>
      </c>
      <c r="N6576" s="37" t="n">
        <f aca="false">K6576+L6576+M6576</f>
        <v>89</v>
      </c>
    </row>
    <row r="6577" customFormat="false" ht="15" hidden="false" customHeight="false" outlineLevel="0" collapsed="false">
      <c r="A6577" s="0" t="s">
        <v>10</v>
      </c>
      <c r="B6577" s="0" t="s">
        <v>487</v>
      </c>
      <c r="C6577" s="15" t="n">
        <v>45717</v>
      </c>
      <c r="D6577" s="0" t="n">
        <v>1</v>
      </c>
      <c r="E6577" s="0" t="n">
        <v>6</v>
      </c>
      <c r="F6577" s="0" t="n">
        <v>0</v>
      </c>
      <c r="G6577" s="0" t="n">
        <v>0</v>
      </c>
      <c r="H6577" s="0" t="n">
        <v>0</v>
      </c>
      <c r="I6577" s="0" t="n">
        <v>76</v>
      </c>
      <c r="J6577" s="0" t="n">
        <v>0</v>
      </c>
      <c r="K6577" s="37" t="n">
        <f aca="false">E6577+Inputs!$B$5*F6577</f>
        <v>6</v>
      </c>
      <c r="L6577" s="37" t="n">
        <f aca="false">G6577+Inputs!$B$6*H6577</f>
        <v>0</v>
      </c>
      <c r="M6577" s="37" t="n">
        <f aca="false">I6577+Inputs!$B$7*J6577</f>
        <v>76</v>
      </c>
      <c r="N6577" s="37" t="n">
        <f aca="false">K6577+L6577+M6577</f>
        <v>82</v>
      </c>
    </row>
    <row r="6578" customFormat="false" ht="15" hidden="false" customHeight="false" outlineLevel="0" collapsed="false">
      <c r="A6578" s="0" t="s">
        <v>10</v>
      </c>
      <c r="B6578" s="0" t="s">
        <v>487</v>
      </c>
      <c r="C6578" s="15" t="n">
        <v>45748</v>
      </c>
      <c r="D6578" s="0" t="n">
        <v>1</v>
      </c>
      <c r="E6578" s="0" t="n">
        <v>2</v>
      </c>
      <c r="F6578" s="0" t="n">
        <v>0</v>
      </c>
      <c r="G6578" s="0" t="n">
        <v>0</v>
      </c>
      <c r="H6578" s="0" t="n">
        <v>0</v>
      </c>
      <c r="I6578" s="0" t="n">
        <v>83</v>
      </c>
      <c r="J6578" s="0" t="n">
        <v>0</v>
      </c>
      <c r="K6578" s="37" t="n">
        <f aca="false">E6578+Inputs!$B$5*F6578</f>
        <v>2</v>
      </c>
      <c r="L6578" s="37" t="n">
        <f aca="false">G6578+Inputs!$B$6*H6578</f>
        <v>0</v>
      </c>
      <c r="M6578" s="37" t="n">
        <f aca="false">I6578+Inputs!$B$7*J6578</f>
        <v>83</v>
      </c>
      <c r="N6578" s="37" t="n">
        <f aca="false">K6578+L6578+M6578</f>
        <v>85</v>
      </c>
    </row>
    <row r="6579" customFormat="false" ht="15" hidden="false" customHeight="false" outlineLevel="0" collapsed="false">
      <c r="A6579" s="0" t="s">
        <v>10</v>
      </c>
      <c r="B6579" s="0" t="s">
        <v>487</v>
      </c>
      <c r="C6579" s="15" t="n">
        <v>45778</v>
      </c>
      <c r="D6579" s="0" t="n">
        <v>1</v>
      </c>
      <c r="E6579" s="0" t="n">
        <v>1</v>
      </c>
      <c r="F6579" s="0" t="n">
        <v>0</v>
      </c>
      <c r="G6579" s="0" t="n">
        <v>0</v>
      </c>
      <c r="H6579" s="0" t="n">
        <v>0</v>
      </c>
      <c r="I6579" s="0" t="n">
        <v>77</v>
      </c>
      <c r="J6579" s="0" t="n">
        <v>0</v>
      </c>
      <c r="K6579" s="37" t="n">
        <f aca="false">E6579+Inputs!$B$5*F6579</f>
        <v>1</v>
      </c>
      <c r="L6579" s="37" t="n">
        <f aca="false">G6579+Inputs!$B$6*H6579</f>
        <v>0</v>
      </c>
      <c r="M6579" s="37" t="n">
        <f aca="false">I6579+Inputs!$B$7*J6579</f>
        <v>77</v>
      </c>
      <c r="N6579" s="37" t="n">
        <f aca="false">K6579+L6579+M6579</f>
        <v>78</v>
      </c>
    </row>
    <row r="6580" customFormat="false" ht="15" hidden="false" customHeight="false" outlineLevel="0" collapsed="false">
      <c r="A6580" s="0" t="s">
        <v>10</v>
      </c>
      <c r="B6580" s="0" t="s">
        <v>487</v>
      </c>
      <c r="C6580" s="15" t="n">
        <v>45809</v>
      </c>
      <c r="D6580" s="0" t="n">
        <v>1</v>
      </c>
      <c r="E6580" s="0" t="n">
        <v>2</v>
      </c>
      <c r="F6580" s="0" t="n">
        <v>0</v>
      </c>
      <c r="G6580" s="0" t="n">
        <v>0</v>
      </c>
      <c r="H6580" s="0" t="n">
        <v>0</v>
      </c>
      <c r="I6580" s="0" t="n">
        <v>108</v>
      </c>
      <c r="J6580" s="0" t="n">
        <v>0</v>
      </c>
      <c r="K6580" s="37" t="n">
        <f aca="false">E6580+Inputs!$B$5*F6580</f>
        <v>2</v>
      </c>
      <c r="L6580" s="37" t="n">
        <f aca="false">G6580+Inputs!$B$6*H6580</f>
        <v>0</v>
      </c>
      <c r="M6580" s="37" t="n">
        <f aca="false">I6580+Inputs!$B$7*J6580</f>
        <v>108</v>
      </c>
      <c r="N6580" s="37" t="n">
        <f aca="false">K6580+L6580+M6580</f>
        <v>110</v>
      </c>
    </row>
    <row r="6581" customFormat="false" ht="15" hidden="false" customHeight="false" outlineLevel="0" collapsed="false">
      <c r="A6581" s="0" t="s">
        <v>10</v>
      </c>
      <c r="B6581" s="0" t="s">
        <v>487</v>
      </c>
      <c r="C6581" s="15" t="n">
        <v>45839</v>
      </c>
      <c r="D6581" s="0" t="n">
        <v>1</v>
      </c>
      <c r="E6581" s="0" t="n">
        <v>4</v>
      </c>
      <c r="F6581" s="0" t="n">
        <v>0</v>
      </c>
      <c r="G6581" s="0" t="n">
        <v>0</v>
      </c>
      <c r="H6581" s="0" t="n">
        <v>0</v>
      </c>
      <c r="I6581" s="0" t="n">
        <v>110</v>
      </c>
      <c r="J6581" s="0" t="n">
        <v>0</v>
      </c>
      <c r="K6581" s="37" t="n">
        <f aca="false">E6581+Inputs!$B$5*F6581</f>
        <v>4</v>
      </c>
      <c r="L6581" s="37" t="n">
        <f aca="false">G6581+Inputs!$B$6*H6581</f>
        <v>0</v>
      </c>
      <c r="M6581" s="37" t="n">
        <f aca="false">I6581+Inputs!$B$7*J6581</f>
        <v>110</v>
      </c>
      <c r="N6581" s="37" t="n">
        <f aca="false">K6581+L6581+M6581</f>
        <v>114</v>
      </c>
    </row>
    <row r="6582" customFormat="false" ht="15" hidden="false" customHeight="false" outlineLevel="0" collapsed="false">
      <c r="A6582" s="0" t="s">
        <v>10</v>
      </c>
      <c r="B6582" s="0" t="s">
        <v>487</v>
      </c>
      <c r="C6582" s="15" t="n">
        <v>45870</v>
      </c>
      <c r="D6582" s="0" t="n">
        <v>1</v>
      </c>
      <c r="E6582" s="0" t="n">
        <v>6</v>
      </c>
      <c r="F6582" s="0" t="n">
        <v>0</v>
      </c>
      <c r="G6582" s="0" t="n">
        <v>0</v>
      </c>
      <c r="H6582" s="0" t="n">
        <v>0</v>
      </c>
      <c r="I6582" s="0" t="n">
        <v>73</v>
      </c>
      <c r="J6582" s="0" t="n">
        <v>0</v>
      </c>
      <c r="K6582" s="37" t="n">
        <f aca="false">E6582+Inputs!$B$5*F6582</f>
        <v>6</v>
      </c>
      <c r="L6582" s="37" t="n">
        <f aca="false">G6582+Inputs!$B$6*H6582</f>
        <v>0</v>
      </c>
      <c r="M6582" s="37" t="n">
        <f aca="false">I6582+Inputs!$B$7*J6582</f>
        <v>73</v>
      </c>
      <c r="N6582" s="37" t="n">
        <f aca="false">K6582+L6582+M6582</f>
        <v>79</v>
      </c>
    </row>
    <row r="6583" customFormat="false" ht="15" hidden="false" customHeight="false" outlineLevel="0" collapsed="false">
      <c r="A6583" s="0" t="s">
        <v>10</v>
      </c>
      <c r="B6583" s="0" t="s">
        <v>487</v>
      </c>
      <c r="C6583" s="15" t="n">
        <v>45901</v>
      </c>
      <c r="D6583" s="0" t="n">
        <v>1</v>
      </c>
      <c r="E6583" s="0" t="n">
        <v>5</v>
      </c>
      <c r="F6583" s="0" t="n">
        <v>0</v>
      </c>
      <c r="G6583" s="0" t="n">
        <v>0</v>
      </c>
      <c r="H6583" s="0" t="n">
        <v>0</v>
      </c>
      <c r="I6583" s="0" t="n">
        <v>84</v>
      </c>
      <c r="J6583" s="0" t="n">
        <v>0</v>
      </c>
      <c r="K6583" s="37" t="n">
        <f aca="false">E6583+Inputs!$B$5*F6583</f>
        <v>5</v>
      </c>
      <c r="L6583" s="37" t="n">
        <f aca="false">G6583+Inputs!$B$6*H6583</f>
        <v>0</v>
      </c>
      <c r="M6583" s="37" t="n">
        <f aca="false">I6583+Inputs!$B$7*J6583</f>
        <v>84</v>
      </c>
      <c r="N6583" s="37" t="n">
        <f aca="false">K6583+L6583+M6583</f>
        <v>89</v>
      </c>
    </row>
    <row r="6584" customFormat="false" ht="15" hidden="false" customHeight="false" outlineLevel="0" collapsed="false">
      <c r="A6584" s="0" t="s">
        <v>10</v>
      </c>
      <c r="B6584" s="0" t="s">
        <v>487</v>
      </c>
      <c r="C6584" s="15" t="n">
        <v>45931</v>
      </c>
      <c r="D6584" s="0" t="n">
        <v>1</v>
      </c>
      <c r="E6584" s="0" t="n">
        <v>1</v>
      </c>
      <c r="F6584" s="0" t="n">
        <v>0</v>
      </c>
      <c r="G6584" s="0" t="n">
        <v>0</v>
      </c>
      <c r="H6584" s="0" t="n">
        <v>0</v>
      </c>
      <c r="I6584" s="0" t="n">
        <v>62</v>
      </c>
      <c r="J6584" s="0" t="n">
        <v>0</v>
      </c>
      <c r="K6584" s="37" t="n">
        <f aca="false">E6584+Inputs!$B$5*F6584</f>
        <v>1</v>
      </c>
      <c r="L6584" s="37" t="n">
        <f aca="false">G6584+Inputs!$B$6*H6584</f>
        <v>0</v>
      </c>
      <c r="M6584" s="37" t="n">
        <f aca="false">I6584+Inputs!$B$7*J6584</f>
        <v>62</v>
      </c>
      <c r="N6584" s="37" t="n">
        <f aca="false">K6584+L6584+M6584</f>
        <v>63</v>
      </c>
    </row>
    <row r="6585" customFormat="false" ht="15" hidden="false" customHeight="false" outlineLevel="0" collapsed="false">
      <c r="A6585" s="0" t="s">
        <v>10</v>
      </c>
      <c r="B6585" s="0" t="s">
        <v>487</v>
      </c>
      <c r="C6585" s="15" t="n">
        <v>45962</v>
      </c>
      <c r="D6585" s="0" t="n">
        <v>1</v>
      </c>
      <c r="E6585" s="0" t="n">
        <v>2</v>
      </c>
      <c r="F6585" s="0" t="n">
        <v>0</v>
      </c>
      <c r="G6585" s="0" t="n">
        <v>0</v>
      </c>
      <c r="H6585" s="0" t="n">
        <v>0</v>
      </c>
      <c r="I6585" s="0" t="n">
        <v>92</v>
      </c>
      <c r="J6585" s="0" t="n">
        <v>0</v>
      </c>
      <c r="K6585" s="37" t="n">
        <f aca="false">E6585+Inputs!$B$5*F6585</f>
        <v>2</v>
      </c>
      <c r="L6585" s="37" t="n">
        <f aca="false">G6585+Inputs!$B$6*H6585</f>
        <v>0</v>
      </c>
      <c r="M6585" s="37" t="n">
        <f aca="false">I6585+Inputs!$B$7*J6585</f>
        <v>92</v>
      </c>
      <c r="N6585" s="37" t="n">
        <f aca="false">K6585+L6585+M6585</f>
        <v>94</v>
      </c>
    </row>
    <row r="6586" customFormat="false" ht="15" hidden="false" customHeight="false" outlineLevel="0" collapsed="false">
      <c r="A6586" s="0" t="s">
        <v>10</v>
      </c>
      <c r="B6586" s="0" t="s">
        <v>487</v>
      </c>
      <c r="C6586" s="15" t="n">
        <v>45992</v>
      </c>
      <c r="D6586" s="0" t="n">
        <v>1</v>
      </c>
      <c r="E6586" s="0" t="n">
        <v>6</v>
      </c>
      <c r="F6586" s="0" t="n">
        <v>0</v>
      </c>
      <c r="G6586" s="0" t="n">
        <v>0</v>
      </c>
      <c r="H6586" s="0" t="n">
        <v>0</v>
      </c>
      <c r="I6586" s="0" t="n">
        <v>62</v>
      </c>
      <c r="J6586" s="0" t="n">
        <v>0</v>
      </c>
      <c r="K6586" s="37" t="n">
        <f aca="false">E6586+Inputs!$B$5*F6586</f>
        <v>6</v>
      </c>
      <c r="L6586" s="37" t="n">
        <f aca="false">G6586+Inputs!$B$6*H6586</f>
        <v>0</v>
      </c>
      <c r="M6586" s="37" t="n">
        <f aca="false">I6586+Inputs!$B$7*J6586</f>
        <v>62</v>
      </c>
      <c r="N6586" s="37" t="n">
        <f aca="false">K6586+L6586+M6586</f>
        <v>68</v>
      </c>
    </row>
    <row r="6587" customFormat="false" ht="15" hidden="false" customHeight="false" outlineLevel="0" collapsed="false">
      <c r="A6587" s="0" t="s">
        <v>10</v>
      </c>
      <c r="B6587" s="0" t="s">
        <v>487</v>
      </c>
      <c r="C6587" s="15" t="n">
        <v>46023</v>
      </c>
      <c r="D6587" s="0" t="n">
        <v>1</v>
      </c>
      <c r="E6587" s="0" t="n">
        <v>3</v>
      </c>
      <c r="F6587" s="0" t="n">
        <v>0</v>
      </c>
      <c r="G6587" s="0" t="n">
        <v>0</v>
      </c>
      <c r="H6587" s="0" t="n">
        <v>0</v>
      </c>
      <c r="I6587" s="0" t="n">
        <v>60</v>
      </c>
      <c r="J6587" s="0" t="n">
        <v>0</v>
      </c>
      <c r="K6587" s="37" t="n">
        <f aca="false">E6587+Inputs!$B$5*F6587</f>
        <v>3</v>
      </c>
      <c r="L6587" s="37" t="n">
        <f aca="false">G6587+Inputs!$B$6*H6587</f>
        <v>0</v>
      </c>
      <c r="M6587" s="37" t="n">
        <f aca="false">I6587+Inputs!$B$7*J6587</f>
        <v>60</v>
      </c>
      <c r="N6587" s="37" t="n">
        <f aca="false">K6587+L6587+M6587</f>
        <v>63</v>
      </c>
    </row>
    <row r="6588" customFormat="false" ht="15" hidden="false" customHeight="false" outlineLevel="0" collapsed="false">
      <c r="A6588" s="0" t="s">
        <v>10</v>
      </c>
      <c r="B6588" s="0" t="s">
        <v>487</v>
      </c>
      <c r="C6588" s="15" t="n">
        <v>46054</v>
      </c>
      <c r="D6588" s="0" t="n">
        <v>1</v>
      </c>
      <c r="E6588" s="0" t="n">
        <v>4</v>
      </c>
      <c r="F6588" s="0" t="n">
        <v>0</v>
      </c>
      <c r="G6588" s="0" t="n">
        <v>0</v>
      </c>
      <c r="H6588" s="0" t="n">
        <v>0</v>
      </c>
      <c r="I6588" s="0" t="n">
        <v>73</v>
      </c>
      <c r="J6588" s="0" t="n">
        <v>0</v>
      </c>
      <c r="K6588" s="37" t="n">
        <f aca="false">E6588+Inputs!$B$5*F6588</f>
        <v>4</v>
      </c>
      <c r="L6588" s="37" t="n">
        <f aca="false">G6588+Inputs!$B$6*H6588</f>
        <v>0</v>
      </c>
      <c r="M6588" s="37" t="n">
        <f aca="false">I6588+Inputs!$B$7*J6588</f>
        <v>73</v>
      </c>
      <c r="N6588" s="37" t="n">
        <f aca="false">K6588+L6588+M6588</f>
        <v>77</v>
      </c>
    </row>
    <row r="6589" customFormat="false" ht="15" hidden="false" customHeight="false" outlineLevel="0" collapsed="false">
      <c r="A6589" s="0" t="s">
        <v>10</v>
      </c>
      <c r="B6589" s="0" t="s">
        <v>487</v>
      </c>
      <c r="C6589" s="15" t="n">
        <v>46082</v>
      </c>
      <c r="D6589" s="0" t="n">
        <v>1</v>
      </c>
      <c r="E6589" s="0" t="n">
        <v>11</v>
      </c>
      <c r="F6589" s="0" t="n">
        <v>0</v>
      </c>
      <c r="G6589" s="0" t="n">
        <v>0</v>
      </c>
      <c r="H6589" s="0" t="n">
        <v>0</v>
      </c>
      <c r="I6589" s="0" t="n">
        <v>93</v>
      </c>
      <c r="J6589" s="0" t="n">
        <v>0</v>
      </c>
      <c r="K6589" s="37" t="n">
        <f aca="false">E6589+Inputs!$B$5*F6589</f>
        <v>11</v>
      </c>
      <c r="L6589" s="37" t="n">
        <f aca="false">G6589+Inputs!$B$6*H6589</f>
        <v>0</v>
      </c>
      <c r="M6589" s="37" t="n">
        <f aca="false">I6589+Inputs!$B$7*J6589</f>
        <v>93</v>
      </c>
      <c r="N6589" s="37" t="n">
        <f aca="false">K6589+L6589+M6589</f>
        <v>104</v>
      </c>
    </row>
    <row r="6590" customFormat="false" ht="15" hidden="false" customHeight="false" outlineLevel="0" collapsed="false">
      <c r="A6590" s="0" t="s">
        <v>10</v>
      </c>
      <c r="B6590" s="0" t="s">
        <v>487</v>
      </c>
      <c r="C6590" s="15" t="n">
        <v>46113</v>
      </c>
      <c r="D6590" s="0" t="n">
        <v>1</v>
      </c>
      <c r="E6590" s="0" t="n">
        <v>15</v>
      </c>
      <c r="F6590" s="0" t="n">
        <v>0</v>
      </c>
      <c r="G6590" s="0" t="n">
        <v>0</v>
      </c>
      <c r="H6590" s="0" t="n">
        <v>0</v>
      </c>
      <c r="I6590" s="0" t="n">
        <v>66</v>
      </c>
      <c r="J6590" s="0" t="n">
        <v>0</v>
      </c>
      <c r="K6590" s="37" t="n">
        <f aca="false">E6590+Inputs!$B$5*F6590</f>
        <v>15</v>
      </c>
      <c r="L6590" s="37" t="n">
        <f aca="false">G6590+Inputs!$B$6*H6590</f>
        <v>0</v>
      </c>
      <c r="M6590" s="37" t="n">
        <f aca="false">I6590+Inputs!$B$7*J6590</f>
        <v>66</v>
      </c>
      <c r="N6590" s="37" t="n">
        <f aca="false">K6590+L6590+M6590</f>
        <v>81</v>
      </c>
    </row>
    <row r="6591" customFormat="false" ht="15" hidden="false" customHeight="false" outlineLevel="0" collapsed="false">
      <c r="A6591" s="0" t="s">
        <v>10</v>
      </c>
      <c r="B6591" s="0" t="s">
        <v>487</v>
      </c>
      <c r="C6591" s="15" t="n">
        <v>46143</v>
      </c>
      <c r="D6591" s="0" t="n">
        <v>1</v>
      </c>
      <c r="E6591" s="0" t="n">
        <v>16</v>
      </c>
      <c r="F6591" s="0" t="n">
        <v>0</v>
      </c>
      <c r="G6591" s="0" t="n">
        <v>0</v>
      </c>
      <c r="H6591" s="0" t="n">
        <v>0</v>
      </c>
      <c r="I6591" s="0" t="n">
        <v>61</v>
      </c>
      <c r="J6591" s="0" t="n">
        <v>0</v>
      </c>
      <c r="K6591" s="37" t="n">
        <f aca="false">E6591+Inputs!$B$5*F6591</f>
        <v>16</v>
      </c>
      <c r="L6591" s="37" t="n">
        <f aca="false">G6591+Inputs!$B$6*H6591</f>
        <v>0</v>
      </c>
      <c r="M6591" s="37" t="n">
        <f aca="false">I6591+Inputs!$B$7*J6591</f>
        <v>61</v>
      </c>
      <c r="N6591" s="37" t="n">
        <f aca="false">K6591+L6591+M6591</f>
        <v>77</v>
      </c>
    </row>
    <row r="6592" customFormat="false" ht="15" hidden="false" customHeight="false" outlineLevel="0" collapsed="false">
      <c r="A6592" s="0" t="s">
        <v>10</v>
      </c>
      <c r="B6592" s="0" t="s">
        <v>487</v>
      </c>
      <c r="C6592" s="15" t="n">
        <v>46174</v>
      </c>
      <c r="D6592" s="0" t="n">
        <v>1</v>
      </c>
      <c r="E6592" s="0" t="n">
        <v>24</v>
      </c>
      <c r="F6592" s="0" t="n">
        <v>0</v>
      </c>
      <c r="G6592" s="0" t="n">
        <v>0</v>
      </c>
      <c r="H6592" s="0" t="n">
        <v>0</v>
      </c>
      <c r="I6592" s="0" t="n">
        <v>113</v>
      </c>
      <c r="J6592" s="0" t="n">
        <v>0</v>
      </c>
      <c r="K6592" s="37" t="n">
        <f aca="false">E6592+Inputs!$B$5*F6592</f>
        <v>24</v>
      </c>
      <c r="L6592" s="37" t="n">
        <f aca="false">G6592+Inputs!$B$6*H6592</f>
        <v>0</v>
      </c>
      <c r="M6592" s="37" t="n">
        <f aca="false">I6592+Inputs!$B$7*J6592</f>
        <v>113</v>
      </c>
      <c r="N6592" s="37" t="n">
        <f aca="false">K6592+L6592+M6592</f>
        <v>137</v>
      </c>
    </row>
    <row r="6593" customFormat="false" ht="15" hidden="false" customHeight="false" outlineLevel="0" collapsed="false">
      <c r="A6593" s="0" t="s">
        <v>10</v>
      </c>
      <c r="B6593" s="0" t="s">
        <v>487</v>
      </c>
      <c r="C6593" s="15" t="n">
        <v>46204</v>
      </c>
      <c r="D6593" s="0" t="n">
        <v>1</v>
      </c>
      <c r="E6593" s="0" t="n">
        <v>22</v>
      </c>
      <c r="F6593" s="0" t="n">
        <v>0</v>
      </c>
      <c r="G6593" s="0" t="n">
        <v>0</v>
      </c>
      <c r="H6593" s="0" t="n">
        <v>0</v>
      </c>
      <c r="I6593" s="0" t="n">
        <v>72</v>
      </c>
      <c r="J6593" s="0" t="n">
        <v>0</v>
      </c>
      <c r="K6593" s="37" t="n">
        <f aca="false">E6593+Inputs!$B$5*F6593</f>
        <v>22</v>
      </c>
      <c r="L6593" s="37" t="n">
        <f aca="false">G6593+Inputs!$B$6*H6593</f>
        <v>0</v>
      </c>
      <c r="M6593" s="37" t="n">
        <f aca="false">I6593+Inputs!$B$7*J6593</f>
        <v>72</v>
      </c>
      <c r="N6593" s="37" t="n">
        <f aca="false">K6593+L6593+M6593</f>
        <v>94</v>
      </c>
    </row>
    <row r="6594" customFormat="false" ht="15" hidden="false" customHeight="false" outlineLevel="0" collapsed="false">
      <c r="A6594" s="0" t="s">
        <v>10</v>
      </c>
      <c r="B6594" s="0" t="s">
        <v>487</v>
      </c>
      <c r="C6594" s="15" t="n">
        <v>46235</v>
      </c>
      <c r="D6594" s="0" t="n">
        <v>1</v>
      </c>
      <c r="E6594" s="0" t="n">
        <v>6</v>
      </c>
      <c r="F6594" s="0" t="n">
        <v>0</v>
      </c>
      <c r="G6594" s="0" t="n">
        <v>0</v>
      </c>
      <c r="H6594" s="0" t="n">
        <v>0</v>
      </c>
      <c r="I6594" s="0" t="n">
        <v>72</v>
      </c>
      <c r="J6594" s="0" t="n">
        <v>0</v>
      </c>
      <c r="K6594" s="37" t="n">
        <f aca="false">E6594+Inputs!$B$5*F6594</f>
        <v>6</v>
      </c>
      <c r="L6594" s="37" t="n">
        <f aca="false">G6594+Inputs!$B$6*H6594</f>
        <v>0</v>
      </c>
      <c r="M6594" s="37" t="n">
        <f aca="false">I6594+Inputs!$B$7*J6594</f>
        <v>72</v>
      </c>
      <c r="N6594" s="37" t="n">
        <f aca="false">K6594+L6594+M6594</f>
        <v>78</v>
      </c>
    </row>
    <row r="6595" customFormat="false" ht="15" hidden="false" customHeight="false" outlineLevel="0" collapsed="false">
      <c r="A6595" s="0" t="s">
        <v>10</v>
      </c>
      <c r="B6595" s="0" t="s">
        <v>539</v>
      </c>
      <c r="C6595" s="15" t="n">
        <v>44927</v>
      </c>
      <c r="D6595" s="0" t="n">
        <v>1</v>
      </c>
      <c r="E6595" s="0" t="n">
        <v>1</v>
      </c>
      <c r="F6595" s="0" t="n">
        <v>0</v>
      </c>
      <c r="G6595" s="0" t="n">
        <v>0</v>
      </c>
      <c r="H6595" s="0" t="n">
        <v>0</v>
      </c>
      <c r="I6595" s="0" t="n">
        <v>12</v>
      </c>
      <c r="J6595" s="0" t="n">
        <v>0</v>
      </c>
      <c r="K6595" s="37" t="n">
        <f aca="false">E6595+Inputs!$B$5*F6595</f>
        <v>1</v>
      </c>
      <c r="L6595" s="37" t="n">
        <f aca="false">G6595+Inputs!$B$6*H6595</f>
        <v>0</v>
      </c>
      <c r="M6595" s="37" t="n">
        <f aca="false">I6595+Inputs!$B$7*J6595</f>
        <v>12</v>
      </c>
      <c r="N6595" s="37" t="n">
        <f aca="false">K6595+L6595+M6595</f>
        <v>13</v>
      </c>
    </row>
    <row r="6596" customFormat="false" ht="15" hidden="false" customHeight="false" outlineLevel="0" collapsed="false">
      <c r="A6596" s="0" t="s">
        <v>10</v>
      </c>
      <c r="B6596" s="0" t="s">
        <v>539</v>
      </c>
      <c r="C6596" s="15" t="n">
        <v>44958</v>
      </c>
      <c r="D6596" s="0" t="n">
        <v>1</v>
      </c>
      <c r="E6596" s="0" t="n">
        <v>0</v>
      </c>
      <c r="F6596" s="0" t="n">
        <v>0</v>
      </c>
      <c r="G6596" s="0" t="n">
        <v>0</v>
      </c>
      <c r="H6596" s="0" t="n">
        <v>0</v>
      </c>
      <c r="I6596" s="0" t="n">
        <v>15</v>
      </c>
      <c r="J6596" s="0" t="n">
        <v>0</v>
      </c>
      <c r="K6596" s="37" t="n">
        <f aca="false">E6596+Inputs!$B$5*F6596</f>
        <v>0</v>
      </c>
      <c r="L6596" s="37" t="n">
        <f aca="false">G6596+Inputs!$B$6*H6596</f>
        <v>0</v>
      </c>
      <c r="M6596" s="37" t="n">
        <f aca="false">I6596+Inputs!$B$7*J6596</f>
        <v>15</v>
      </c>
      <c r="N6596" s="37" t="n">
        <f aca="false">K6596+L6596+M6596</f>
        <v>15</v>
      </c>
    </row>
    <row r="6597" customFormat="false" ht="15" hidden="false" customHeight="false" outlineLevel="0" collapsed="false">
      <c r="A6597" s="0" t="s">
        <v>10</v>
      </c>
      <c r="B6597" s="0" t="s">
        <v>539</v>
      </c>
      <c r="C6597" s="15" t="n">
        <v>44986</v>
      </c>
      <c r="D6597" s="0" t="n">
        <v>1</v>
      </c>
      <c r="E6597" s="0" t="n">
        <v>0</v>
      </c>
      <c r="F6597" s="0" t="n">
        <v>0</v>
      </c>
      <c r="G6597" s="0" t="n">
        <v>0</v>
      </c>
      <c r="H6597" s="0" t="n">
        <v>0</v>
      </c>
      <c r="I6597" s="0" t="n">
        <v>17</v>
      </c>
      <c r="J6597" s="0" t="n">
        <v>0</v>
      </c>
      <c r="K6597" s="37" t="n">
        <f aca="false">E6597+Inputs!$B$5*F6597</f>
        <v>0</v>
      </c>
      <c r="L6597" s="37" t="n">
        <f aca="false">G6597+Inputs!$B$6*H6597</f>
        <v>0</v>
      </c>
      <c r="M6597" s="37" t="n">
        <f aca="false">I6597+Inputs!$B$7*J6597</f>
        <v>17</v>
      </c>
      <c r="N6597" s="37" t="n">
        <f aca="false">K6597+L6597+M6597</f>
        <v>17</v>
      </c>
    </row>
    <row r="6598" customFormat="false" ht="15" hidden="false" customHeight="false" outlineLevel="0" collapsed="false">
      <c r="A6598" s="0" t="s">
        <v>10</v>
      </c>
      <c r="B6598" s="0" t="s">
        <v>539</v>
      </c>
      <c r="C6598" s="15" t="n">
        <v>45017</v>
      </c>
      <c r="D6598" s="0" t="n">
        <v>1</v>
      </c>
      <c r="E6598" s="0" t="n">
        <v>0</v>
      </c>
      <c r="F6598" s="0" t="n">
        <v>0</v>
      </c>
      <c r="G6598" s="0" t="n">
        <v>0</v>
      </c>
      <c r="H6598" s="0" t="n">
        <v>0</v>
      </c>
      <c r="I6598" s="0" t="n">
        <v>13</v>
      </c>
      <c r="J6598" s="0" t="n">
        <v>0</v>
      </c>
      <c r="K6598" s="37" t="n">
        <f aca="false">E6598+Inputs!$B$5*F6598</f>
        <v>0</v>
      </c>
      <c r="L6598" s="37" t="n">
        <f aca="false">G6598+Inputs!$B$6*H6598</f>
        <v>0</v>
      </c>
      <c r="M6598" s="37" t="n">
        <f aca="false">I6598+Inputs!$B$7*J6598</f>
        <v>13</v>
      </c>
      <c r="N6598" s="37" t="n">
        <f aca="false">K6598+L6598+M6598</f>
        <v>13</v>
      </c>
    </row>
    <row r="6599" customFormat="false" ht="15" hidden="false" customHeight="false" outlineLevel="0" collapsed="false">
      <c r="A6599" s="0" t="s">
        <v>10</v>
      </c>
      <c r="B6599" s="0" t="s">
        <v>539</v>
      </c>
      <c r="C6599" s="15" t="n">
        <v>45047</v>
      </c>
      <c r="D6599" s="0" t="n">
        <v>1</v>
      </c>
      <c r="E6599" s="0" t="n">
        <v>0</v>
      </c>
      <c r="F6599" s="0" t="n">
        <v>0</v>
      </c>
      <c r="G6599" s="0" t="n">
        <v>0</v>
      </c>
      <c r="H6599" s="0" t="n">
        <v>0</v>
      </c>
      <c r="I6599" s="0" t="n">
        <v>11</v>
      </c>
      <c r="J6599" s="0" t="n">
        <v>0</v>
      </c>
      <c r="K6599" s="37" t="n">
        <f aca="false">E6599+Inputs!$B$5*F6599</f>
        <v>0</v>
      </c>
      <c r="L6599" s="37" t="n">
        <f aca="false">G6599+Inputs!$B$6*H6599</f>
        <v>0</v>
      </c>
      <c r="M6599" s="37" t="n">
        <f aca="false">I6599+Inputs!$B$7*J6599</f>
        <v>11</v>
      </c>
      <c r="N6599" s="37" t="n">
        <f aca="false">K6599+L6599+M6599</f>
        <v>11</v>
      </c>
    </row>
    <row r="6600" customFormat="false" ht="15" hidden="false" customHeight="false" outlineLevel="0" collapsed="false">
      <c r="A6600" s="0" t="s">
        <v>10</v>
      </c>
      <c r="B6600" s="0" t="s">
        <v>539</v>
      </c>
      <c r="C6600" s="15" t="n">
        <v>45078</v>
      </c>
      <c r="D6600" s="0" t="n">
        <v>1</v>
      </c>
      <c r="E6600" s="0" t="n">
        <v>0</v>
      </c>
      <c r="F6600" s="0" t="n">
        <v>0</v>
      </c>
      <c r="G6600" s="0" t="n">
        <v>0</v>
      </c>
      <c r="H6600" s="0" t="n">
        <v>0</v>
      </c>
      <c r="I6600" s="0" t="n">
        <v>19</v>
      </c>
      <c r="J6600" s="0" t="n">
        <v>0</v>
      </c>
      <c r="K6600" s="37" t="n">
        <f aca="false">E6600+Inputs!$B$5*F6600</f>
        <v>0</v>
      </c>
      <c r="L6600" s="37" t="n">
        <f aca="false">G6600+Inputs!$B$6*H6600</f>
        <v>0</v>
      </c>
      <c r="M6600" s="37" t="n">
        <f aca="false">I6600+Inputs!$B$7*J6600</f>
        <v>19</v>
      </c>
      <c r="N6600" s="37" t="n">
        <f aca="false">K6600+L6600+M6600</f>
        <v>19</v>
      </c>
    </row>
    <row r="6601" customFormat="false" ht="15" hidden="false" customHeight="false" outlineLevel="0" collapsed="false">
      <c r="A6601" s="0" t="s">
        <v>10</v>
      </c>
      <c r="B6601" s="0" t="s">
        <v>539</v>
      </c>
      <c r="C6601" s="15" t="n">
        <v>45108</v>
      </c>
      <c r="D6601" s="0" t="n">
        <v>1</v>
      </c>
      <c r="E6601" s="0" t="n">
        <v>0</v>
      </c>
      <c r="F6601" s="0" t="n">
        <v>0</v>
      </c>
      <c r="G6601" s="0" t="n">
        <v>0</v>
      </c>
      <c r="H6601" s="0" t="n">
        <v>0</v>
      </c>
      <c r="I6601" s="0" t="n">
        <v>17</v>
      </c>
      <c r="J6601" s="0" t="n">
        <v>0</v>
      </c>
      <c r="K6601" s="37" t="n">
        <f aca="false">E6601+Inputs!$B$5*F6601</f>
        <v>0</v>
      </c>
      <c r="L6601" s="37" t="n">
        <f aca="false">G6601+Inputs!$B$6*H6601</f>
        <v>0</v>
      </c>
      <c r="M6601" s="37" t="n">
        <f aca="false">I6601+Inputs!$B$7*J6601</f>
        <v>17</v>
      </c>
      <c r="N6601" s="37" t="n">
        <f aca="false">K6601+L6601+M6601</f>
        <v>17</v>
      </c>
    </row>
    <row r="6602" customFormat="false" ht="15" hidden="false" customHeight="false" outlineLevel="0" collapsed="false">
      <c r="A6602" s="0" t="s">
        <v>10</v>
      </c>
      <c r="B6602" s="0" t="s">
        <v>539</v>
      </c>
      <c r="C6602" s="15" t="n">
        <v>45139</v>
      </c>
      <c r="D6602" s="0" t="n">
        <v>1</v>
      </c>
      <c r="E6602" s="0" t="n">
        <v>0</v>
      </c>
      <c r="F6602" s="0" t="n">
        <v>0</v>
      </c>
      <c r="G6602" s="0" t="n">
        <v>0</v>
      </c>
      <c r="H6602" s="0" t="n">
        <v>0</v>
      </c>
      <c r="I6602" s="0" t="n">
        <v>15</v>
      </c>
      <c r="J6602" s="0" t="n">
        <v>0</v>
      </c>
      <c r="K6602" s="37" t="n">
        <f aca="false">E6602+Inputs!$B$5*F6602</f>
        <v>0</v>
      </c>
      <c r="L6602" s="37" t="n">
        <f aca="false">G6602+Inputs!$B$6*H6602</f>
        <v>0</v>
      </c>
      <c r="M6602" s="37" t="n">
        <f aca="false">I6602+Inputs!$B$7*J6602</f>
        <v>15</v>
      </c>
      <c r="N6602" s="37" t="n">
        <f aca="false">K6602+L6602+M6602</f>
        <v>15</v>
      </c>
    </row>
    <row r="6603" customFormat="false" ht="15" hidden="false" customHeight="false" outlineLevel="0" collapsed="false">
      <c r="A6603" s="0" t="s">
        <v>10</v>
      </c>
      <c r="B6603" s="0" t="s">
        <v>539</v>
      </c>
      <c r="C6603" s="15" t="n">
        <v>45170</v>
      </c>
      <c r="D6603" s="0" t="n">
        <v>1</v>
      </c>
      <c r="E6603" s="0" t="n">
        <v>0</v>
      </c>
      <c r="F6603" s="0" t="n">
        <v>0</v>
      </c>
      <c r="G6603" s="0" t="n">
        <v>0</v>
      </c>
      <c r="H6603" s="0" t="n">
        <v>0</v>
      </c>
      <c r="I6603" s="0" t="n">
        <v>17</v>
      </c>
      <c r="J6603" s="0" t="n">
        <v>0</v>
      </c>
      <c r="K6603" s="37" t="n">
        <f aca="false">E6603+Inputs!$B$5*F6603</f>
        <v>0</v>
      </c>
      <c r="L6603" s="37" t="n">
        <f aca="false">G6603+Inputs!$B$6*H6603</f>
        <v>0</v>
      </c>
      <c r="M6603" s="37" t="n">
        <f aca="false">I6603+Inputs!$B$7*J6603</f>
        <v>17</v>
      </c>
      <c r="N6603" s="37" t="n">
        <f aca="false">K6603+L6603+M6603</f>
        <v>17</v>
      </c>
    </row>
    <row r="6604" customFormat="false" ht="15" hidden="false" customHeight="false" outlineLevel="0" collapsed="false">
      <c r="A6604" s="0" t="s">
        <v>10</v>
      </c>
      <c r="B6604" s="0" t="s">
        <v>539</v>
      </c>
      <c r="C6604" s="15" t="n">
        <v>45200</v>
      </c>
      <c r="D6604" s="0" t="n">
        <v>1</v>
      </c>
      <c r="E6604" s="0" t="n">
        <v>1</v>
      </c>
      <c r="F6604" s="0" t="n">
        <v>0</v>
      </c>
      <c r="G6604" s="0" t="n">
        <v>0</v>
      </c>
      <c r="H6604" s="0" t="n">
        <v>0</v>
      </c>
      <c r="I6604" s="0" t="n">
        <v>25</v>
      </c>
      <c r="J6604" s="0" t="n">
        <v>0</v>
      </c>
      <c r="K6604" s="37" t="n">
        <f aca="false">E6604+Inputs!$B$5*F6604</f>
        <v>1</v>
      </c>
      <c r="L6604" s="37" t="n">
        <f aca="false">G6604+Inputs!$B$6*H6604</f>
        <v>0</v>
      </c>
      <c r="M6604" s="37" t="n">
        <f aca="false">I6604+Inputs!$B$7*J6604</f>
        <v>25</v>
      </c>
      <c r="N6604" s="37" t="n">
        <f aca="false">K6604+L6604+M6604</f>
        <v>26</v>
      </c>
    </row>
    <row r="6605" customFormat="false" ht="15" hidden="false" customHeight="false" outlineLevel="0" collapsed="false">
      <c r="A6605" s="0" t="s">
        <v>10</v>
      </c>
      <c r="B6605" s="0" t="s">
        <v>539</v>
      </c>
      <c r="C6605" s="15" t="n">
        <v>45231</v>
      </c>
      <c r="D6605" s="0" t="n">
        <v>1</v>
      </c>
      <c r="E6605" s="0" t="n">
        <v>0</v>
      </c>
      <c r="F6605" s="0" t="n">
        <v>0</v>
      </c>
      <c r="G6605" s="0" t="n">
        <v>0</v>
      </c>
      <c r="H6605" s="0" t="n">
        <v>0</v>
      </c>
      <c r="I6605" s="0" t="n">
        <v>19</v>
      </c>
      <c r="J6605" s="0" t="n">
        <v>0</v>
      </c>
      <c r="K6605" s="37" t="n">
        <f aca="false">E6605+Inputs!$B$5*F6605</f>
        <v>0</v>
      </c>
      <c r="L6605" s="37" t="n">
        <f aca="false">G6605+Inputs!$B$6*H6605</f>
        <v>0</v>
      </c>
      <c r="M6605" s="37" t="n">
        <f aca="false">I6605+Inputs!$B$7*J6605</f>
        <v>19</v>
      </c>
      <c r="N6605" s="37" t="n">
        <f aca="false">K6605+L6605+M6605</f>
        <v>19</v>
      </c>
    </row>
    <row r="6606" customFormat="false" ht="15" hidden="false" customHeight="false" outlineLevel="0" collapsed="false">
      <c r="A6606" s="0" t="s">
        <v>10</v>
      </c>
      <c r="B6606" s="0" t="s">
        <v>539</v>
      </c>
      <c r="C6606" s="15" t="n">
        <v>45261</v>
      </c>
      <c r="D6606" s="0" t="n">
        <v>1</v>
      </c>
      <c r="E6606" s="0" t="n">
        <v>0</v>
      </c>
      <c r="F6606" s="0" t="n">
        <v>0</v>
      </c>
      <c r="G6606" s="0" t="n">
        <v>0</v>
      </c>
      <c r="H6606" s="0" t="n">
        <v>0</v>
      </c>
      <c r="I6606" s="0" t="n">
        <v>22</v>
      </c>
      <c r="J6606" s="0" t="n">
        <v>0</v>
      </c>
      <c r="K6606" s="37" t="n">
        <f aca="false">E6606+Inputs!$B$5*F6606</f>
        <v>0</v>
      </c>
      <c r="L6606" s="37" t="n">
        <f aca="false">G6606+Inputs!$B$6*H6606</f>
        <v>0</v>
      </c>
      <c r="M6606" s="37" t="n">
        <f aca="false">I6606+Inputs!$B$7*J6606</f>
        <v>22</v>
      </c>
      <c r="N6606" s="37" t="n">
        <f aca="false">K6606+L6606+M6606</f>
        <v>22</v>
      </c>
    </row>
    <row r="6607" customFormat="false" ht="15" hidden="false" customHeight="false" outlineLevel="0" collapsed="false">
      <c r="A6607" s="0" t="s">
        <v>10</v>
      </c>
      <c r="B6607" s="0" t="s">
        <v>539</v>
      </c>
      <c r="C6607" s="15" t="n">
        <v>45292</v>
      </c>
      <c r="D6607" s="0" t="n">
        <v>1</v>
      </c>
      <c r="E6607" s="0" t="n">
        <v>1</v>
      </c>
      <c r="F6607" s="0" t="n">
        <v>0</v>
      </c>
      <c r="G6607" s="0" t="n">
        <v>0</v>
      </c>
      <c r="H6607" s="0" t="n">
        <v>0</v>
      </c>
      <c r="I6607" s="0" t="n">
        <v>15</v>
      </c>
      <c r="J6607" s="0" t="n">
        <v>0</v>
      </c>
      <c r="K6607" s="37" t="n">
        <f aca="false">E6607+Inputs!$B$5*F6607</f>
        <v>1</v>
      </c>
      <c r="L6607" s="37" t="n">
        <f aca="false">G6607+Inputs!$B$6*H6607</f>
        <v>0</v>
      </c>
      <c r="M6607" s="37" t="n">
        <f aca="false">I6607+Inputs!$B$7*J6607</f>
        <v>15</v>
      </c>
      <c r="N6607" s="37" t="n">
        <f aca="false">K6607+L6607+M6607</f>
        <v>16</v>
      </c>
    </row>
    <row r="6608" customFormat="false" ht="15" hidden="false" customHeight="false" outlineLevel="0" collapsed="false">
      <c r="A6608" s="0" t="s">
        <v>10</v>
      </c>
      <c r="B6608" s="0" t="s">
        <v>539</v>
      </c>
      <c r="C6608" s="15" t="n">
        <v>45323</v>
      </c>
      <c r="D6608" s="0" t="n">
        <v>1</v>
      </c>
      <c r="E6608" s="0" t="n">
        <v>1</v>
      </c>
      <c r="F6608" s="0" t="n">
        <v>0</v>
      </c>
      <c r="G6608" s="0" t="n">
        <v>0</v>
      </c>
      <c r="H6608" s="0" t="n">
        <v>0</v>
      </c>
      <c r="I6608" s="0" t="n">
        <v>20</v>
      </c>
      <c r="J6608" s="0" t="n">
        <v>0</v>
      </c>
      <c r="K6608" s="37" t="n">
        <f aca="false">E6608+Inputs!$B$5*F6608</f>
        <v>1</v>
      </c>
      <c r="L6608" s="37" t="n">
        <f aca="false">G6608+Inputs!$B$6*H6608</f>
        <v>0</v>
      </c>
      <c r="M6608" s="37" t="n">
        <f aca="false">I6608+Inputs!$B$7*J6608</f>
        <v>20</v>
      </c>
      <c r="N6608" s="37" t="n">
        <f aca="false">K6608+L6608+M6608</f>
        <v>21</v>
      </c>
    </row>
    <row r="6609" customFormat="false" ht="15" hidden="false" customHeight="false" outlineLevel="0" collapsed="false">
      <c r="A6609" s="0" t="s">
        <v>10</v>
      </c>
      <c r="B6609" s="0" t="s">
        <v>539</v>
      </c>
      <c r="C6609" s="15" t="n">
        <v>45352</v>
      </c>
      <c r="D6609" s="0" t="n">
        <v>1</v>
      </c>
      <c r="E6609" s="0" t="n">
        <v>0</v>
      </c>
      <c r="F6609" s="0" t="n">
        <v>0</v>
      </c>
      <c r="G6609" s="0" t="n">
        <v>0</v>
      </c>
      <c r="H6609" s="0" t="n">
        <v>0</v>
      </c>
      <c r="I6609" s="0" t="n">
        <v>22</v>
      </c>
      <c r="J6609" s="0" t="n">
        <v>0</v>
      </c>
      <c r="K6609" s="37" t="n">
        <f aca="false">E6609+Inputs!$B$5*F6609</f>
        <v>0</v>
      </c>
      <c r="L6609" s="37" t="n">
        <f aca="false">G6609+Inputs!$B$6*H6609</f>
        <v>0</v>
      </c>
      <c r="M6609" s="37" t="n">
        <f aca="false">I6609+Inputs!$B$7*J6609</f>
        <v>22</v>
      </c>
      <c r="N6609" s="37" t="n">
        <f aca="false">K6609+L6609+M6609</f>
        <v>22</v>
      </c>
    </row>
    <row r="6610" customFormat="false" ht="15" hidden="false" customHeight="false" outlineLevel="0" collapsed="false">
      <c r="A6610" s="0" t="s">
        <v>10</v>
      </c>
      <c r="B6610" s="0" t="s">
        <v>539</v>
      </c>
      <c r="C6610" s="15" t="n">
        <v>45383</v>
      </c>
      <c r="D6610" s="0" t="n">
        <v>1</v>
      </c>
      <c r="E6610" s="0" t="n">
        <v>0</v>
      </c>
      <c r="F6610" s="0" t="n">
        <v>0</v>
      </c>
      <c r="G6610" s="0" t="n">
        <v>0</v>
      </c>
      <c r="H6610" s="0" t="n">
        <v>0</v>
      </c>
      <c r="I6610" s="0" t="n">
        <v>25</v>
      </c>
      <c r="J6610" s="0" t="n">
        <v>0</v>
      </c>
      <c r="K6610" s="37" t="n">
        <f aca="false">E6610+Inputs!$B$5*F6610</f>
        <v>0</v>
      </c>
      <c r="L6610" s="37" t="n">
        <f aca="false">G6610+Inputs!$B$6*H6610</f>
        <v>0</v>
      </c>
      <c r="M6610" s="37" t="n">
        <f aca="false">I6610+Inputs!$B$7*J6610</f>
        <v>25</v>
      </c>
      <c r="N6610" s="37" t="n">
        <f aca="false">K6610+L6610+M6610</f>
        <v>25</v>
      </c>
    </row>
    <row r="6611" customFormat="false" ht="15" hidden="false" customHeight="false" outlineLevel="0" collapsed="false">
      <c r="A6611" s="0" t="s">
        <v>10</v>
      </c>
      <c r="B6611" s="0" t="s">
        <v>539</v>
      </c>
      <c r="C6611" s="15" t="n">
        <v>45413</v>
      </c>
      <c r="D6611" s="0" t="n">
        <v>1</v>
      </c>
      <c r="E6611" s="0" t="n">
        <v>0</v>
      </c>
      <c r="F6611" s="0" t="n">
        <v>0</v>
      </c>
      <c r="G6611" s="0" t="n">
        <v>0</v>
      </c>
      <c r="H6611" s="0" t="n">
        <v>0</v>
      </c>
      <c r="I6611" s="0" t="n">
        <v>11</v>
      </c>
      <c r="J6611" s="0" t="n">
        <v>0</v>
      </c>
      <c r="K6611" s="37" t="n">
        <f aca="false">E6611+Inputs!$B$5*F6611</f>
        <v>0</v>
      </c>
      <c r="L6611" s="37" t="n">
        <f aca="false">G6611+Inputs!$B$6*H6611</f>
        <v>0</v>
      </c>
      <c r="M6611" s="37" t="n">
        <f aca="false">I6611+Inputs!$B$7*J6611</f>
        <v>11</v>
      </c>
      <c r="N6611" s="37" t="n">
        <f aca="false">K6611+L6611+M6611</f>
        <v>11</v>
      </c>
    </row>
    <row r="6612" customFormat="false" ht="15" hidden="false" customHeight="false" outlineLevel="0" collapsed="false">
      <c r="A6612" s="0" t="s">
        <v>10</v>
      </c>
      <c r="B6612" s="0" t="s">
        <v>539</v>
      </c>
      <c r="C6612" s="15" t="n">
        <v>45444</v>
      </c>
      <c r="D6612" s="0" t="n">
        <v>1</v>
      </c>
      <c r="E6612" s="0" t="n">
        <v>1</v>
      </c>
      <c r="F6612" s="0" t="n">
        <v>0</v>
      </c>
      <c r="G6612" s="0" t="n">
        <v>0</v>
      </c>
      <c r="H6612" s="0" t="n">
        <v>0</v>
      </c>
      <c r="I6612" s="0" t="n">
        <v>17</v>
      </c>
      <c r="J6612" s="0" t="n">
        <v>0</v>
      </c>
      <c r="K6612" s="37" t="n">
        <f aca="false">E6612+Inputs!$B$5*F6612</f>
        <v>1</v>
      </c>
      <c r="L6612" s="37" t="n">
        <f aca="false">G6612+Inputs!$B$6*H6612</f>
        <v>0</v>
      </c>
      <c r="M6612" s="37" t="n">
        <f aca="false">I6612+Inputs!$B$7*J6612</f>
        <v>17</v>
      </c>
      <c r="N6612" s="37" t="n">
        <f aca="false">K6612+L6612+M6612</f>
        <v>18</v>
      </c>
    </row>
    <row r="6613" customFormat="false" ht="15" hidden="false" customHeight="false" outlineLevel="0" collapsed="false">
      <c r="A6613" s="0" t="s">
        <v>10</v>
      </c>
      <c r="B6613" s="0" t="s">
        <v>539</v>
      </c>
      <c r="C6613" s="15" t="n">
        <v>45474</v>
      </c>
      <c r="D6613" s="0" t="n">
        <v>1</v>
      </c>
      <c r="E6613" s="0" t="n">
        <v>0</v>
      </c>
      <c r="F6613" s="0" t="n">
        <v>0</v>
      </c>
      <c r="G6613" s="0" t="n">
        <v>0</v>
      </c>
      <c r="H6613" s="0" t="n">
        <v>0</v>
      </c>
      <c r="I6613" s="0" t="n">
        <v>19</v>
      </c>
      <c r="J6613" s="0" t="n">
        <v>0</v>
      </c>
      <c r="K6613" s="37" t="n">
        <f aca="false">E6613+Inputs!$B$5*F6613</f>
        <v>0</v>
      </c>
      <c r="L6613" s="37" t="n">
        <f aca="false">G6613+Inputs!$B$6*H6613</f>
        <v>0</v>
      </c>
      <c r="M6613" s="37" t="n">
        <f aca="false">I6613+Inputs!$B$7*J6613</f>
        <v>19</v>
      </c>
      <c r="N6613" s="37" t="n">
        <f aca="false">K6613+L6613+M6613</f>
        <v>19</v>
      </c>
    </row>
    <row r="6614" customFormat="false" ht="15" hidden="false" customHeight="false" outlineLevel="0" collapsed="false">
      <c r="A6614" s="0" t="s">
        <v>10</v>
      </c>
      <c r="B6614" s="0" t="s">
        <v>539</v>
      </c>
      <c r="C6614" s="15" t="n">
        <v>45505</v>
      </c>
      <c r="D6614" s="0" t="n">
        <v>1</v>
      </c>
      <c r="E6614" s="0" t="n">
        <v>0</v>
      </c>
      <c r="F6614" s="0" t="n">
        <v>0</v>
      </c>
      <c r="G6614" s="0" t="n">
        <v>0</v>
      </c>
      <c r="H6614" s="0" t="n">
        <v>0</v>
      </c>
      <c r="I6614" s="0" t="n">
        <v>13</v>
      </c>
      <c r="J6614" s="0" t="n">
        <v>0</v>
      </c>
      <c r="K6614" s="37" t="n">
        <f aca="false">E6614+Inputs!$B$5*F6614</f>
        <v>0</v>
      </c>
      <c r="L6614" s="37" t="n">
        <f aca="false">G6614+Inputs!$B$6*H6614</f>
        <v>0</v>
      </c>
      <c r="M6614" s="37" t="n">
        <f aca="false">I6614+Inputs!$B$7*J6614</f>
        <v>13</v>
      </c>
      <c r="N6614" s="37" t="n">
        <f aca="false">K6614+L6614+M6614</f>
        <v>13</v>
      </c>
    </row>
    <row r="6615" customFormat="false" ht="15" hidden="false" customHeight="false" outlineLevel="0" collapsed="false">
      <c r="A6615" s="0" t="s">
        <v>10</v>
      </c>
      <c r="B6615" s="0" t="s">
        <v>539</v>
      </c>
      <c r="C6615" s="15" t="n">
        <v>45536</v>
      </c>
      <c r="D6615" s="0" t="n">
        <v>1</v>
      </c>
      <c r="E6615" s="0" t="n">
        <v>1</v>
      </c>
      <c r="F6615" s="0" t="n">
        <v>0</v>
      </c>
      <c r="G6615" s="0" t="n">
        <v>0</v>
      </c>
      <c r="H6615" s="0" t="n">
        <v>0</v>
      </c>
      <c r="I6615" s="0" t="n">
        <v>16</v>
      </c>
      <c r="J6615" s="0" t="n">
        <v>0</v>
      </c>
      <c r="K6615" s="37" t="n">
        <f aca="false">E6615+Inputs!$B$5*F6615</f>
        <v>1</v>
      </c>
      <c r="L6615" s="37" t="n">
        <f aca="false">G6615+Inputs!$B$6*H6615</f>
        <v>0</v>
      </c>
      <c r="M6615" s="37" t="n">
        <f aca="false">I6615+Inputs!$B$7*J6615</f>
        <v>16</v>
      </c>
      <c r="N6615" s="37" t="n">
        <f aca="false">K6615+L6615+M6615</f>
        <v>17</v>
      </c>
    </row>
    <row r="6616" customFormat="false" ht="15" hidden="false" customHeight="false" outlineLevel="0" collapsed="false">
      <c r="A6616" s="0" t="s">
        <v>10</v>
      </c>
      <c r="B6616" s="0" t="s">
        <v>539</v>
      </c>
      <c r="C6616" s="15" t="n">
        <v>45566</v>
      </c>
      <c r="D6616" s="0" t="n">
        <v>1</v>
      </c>
      <c r="E6616" s="0" t="n">
        <v>1</v>
      </c>
      <c r="F6616" s="0" t="n">
        <v>0</v>
      </c>
      <c r="G6616" s="0" t="n">
        <v>0</v>
      </c>
      <c r="H6616" s="0" t="n">
        <v>0</v>
      </c>
      <c r="I6616" s="0" t="n">
        <v>14</v>
      </c>
      <c r="J6616" s="0" t="n">
        <v>0</v>
      </c>
      <c r="K6616" s="37" t="n">
        <f aca="false">E6616+Inputs!$B$5*F6616</f>
        <v>1</v>
      </c>
      <c r="L6616" s="37" t="n">
        <f aca="false">G6616+Inputs!$B$6*H6616</f>
        <v>0</v>
      </c>
      <c r="M6616" s="37" t="n">
        <f aca="false">I6616+Inputs!$B$7*J6616</f>
        <v>14</v>
      </c>
      <c r="N6616" s="37" t="n">
        <f aca="false">K6616+L6616+M6616</f>
        <v>15</v>
      </c>
    </row>
    <row r="6617" customFormat="false" ht="15" hidden="false" customHeight="false" outlineLevel="0" collapsed="false">
      <c r="A6617" s="0" t="s">
        <v>10</v>
      </c>
      <c r="B6617" s="0" t="s">
        <v>539</v>
      </c>
      <c r="C6617" s="15" t="n">
        <v>45597</v>
      </c>
      <c r="D6617" s="0" t="n">
        <v>1</v>
      </c>
      <c r="E6617" s="0" t="n">
        <v>0</v>
      </c>
      <c r="F6617" s="0" t="n">
        <v>0</v>
      </c>
      <c r="G6617" s="0" t="n">
        <v>0</v>
      </c>
      <c r="H6617" s="0" t="n">
        <v>0</v>
      </c>
      <c r="I6617" s="0" t="n">
        <v>25</v>
      </c>
      <c r="J6617" s="0" t="n">
        <v>0</v>
      </c>
      <c r="K6617" s="37" t="n">
        <f aca="false">E6617+Inputs!$B$5*F6617</f>
        <v>0</v>
      </c>
      <c r="L6617" s="37" t="n">
        <f aca="false">G6617+Inputs!$B$6*H6617</f>
        <v>0</v>
      </c>
      <c r="M6617" s="37" t="n">
        <f aca="false">I6617+Inputs!$B$7*J6617</f>
        <v>25</v>
      </c>
      <c r="N6617" s="37" t="n">
        <f aca="false">K6617+L6617+M6617</f>
        <v>25</v>
      </c>
    </row>
    <row r="6618" customFormat="false" ht="15" hidden="false" customHeight="false" outlineLevel="0" collapsed="false">
      <c r="A6618" s="0" t="s">
        <v>10</v>
      </c>
      <c r="B6618" s="0" t="s">
        <v>539</v>
      </c>
      <c r="C6618" s="15" t="n">
        <v>45627</v>
      </c>
      <c r="D6618" s="0" t="n">
        <v>1</v>
      </c>
      <c r="E6618" s="0" t="n">
        <v>0</v>
      </c>
      <c r="F6618" s="0" t="n">
        <v>0</v>
      </c>
      <c r="G6618" s="0" t="n">
        <v>0</v>
      </c>
      <c r="H6618" s="0" t="n">
        <v>0</v>
      </c>
      <c r="I6618" s="0" t="n">
        <v>14</v>
      </c>
      <c r="J6618" s="0" t="n">
        <v>0</v>
      </c>
      <c r="K6618" s="37" t="n">
        <f aca="false">E6618+Inputs!$B$5*F6618</f>
        <v>0</v>
      </c>
      <c r="L6618" s="37" t="n">
        <f aca="false">G6618+Inputs!$B$6*H6618</f>
        <v>0</v>
      </c>
      <c r="M6618" s="37" t="n">
        <f aca="false">I6618+Inputs!$B$7*J6618</f>
        <v>14</v>
      </c>
      <c r="N6618" s="37" t="n">
        <f aca="false">K6618+L6618+M6618</f>
        <v>14</v>
      </c>
    </row>
    <row r="6619" customFormat="false" ht="15" hidden="false" customHeight="false" outlineLevel="0" collapsed="false">
      <c r="A6619" s="0" t="s">
        <v>10</v>
      </c>
      <c r="B6619" s="0" t="s">
        <v>539</v>
      </c>
      <c r="C6619" s="15" t="n">
        <v>45658</v>
      </c>
      <c r="D6619" s="0" t="n">
        <v>1</v>
      </c>
      <c r="E6619" s="0" t="n">
        <v>0</v>
      </c>
      <c r="F6619" s="0" t="n">
        <v>0</v>
      </c>
      <c r="G6619" s="0" t="n">
        <v>0</v>
      </c>
      <c r="H6619" s="0" t="n">
        <v>0</v>
      </c>
      <c r="I6619" s="0" t="n">
        <v>23</v>
      </c>
      <c r="J6619" s="0" t="n">
        <v>0</v>
      </c>
      <c r="K6619" s="37" t="n">
        <f aca="false">E6619+Inputs!$B$5*F6619</f>
        <v>0</v>
      </c>
      <c r="L6619" s="37" t="n">
        <f aca="false">G6619+Inputs!$B$6*H6619</f>
        <v>0</v>
      </c>
      <c r="M6619" s="37" t="n">
        <f aca="false">I6619+Inputs!$B$7*J6619</f>
        <v>23</v>
      </c>
      <c r="N6619" s="37" t="n">
        <f aca="false">K6619+L6619+M6619</f>
        <v>23</v>
      </c>
    </row>
    <row r="6620" customFormat="false" ht="15" hidden="false" customHeight="false" outlineLevel="0" collapsed="false">
      <c r="A6620" s="0" t="s">
        <v>10</v>
      </c>
      <c r="B6620" s="0" t="s">
        <v>539</v>
      </c>
      <c r="C6620" s="15" t="n">
        <v>45689</v>
      </c>
      <c r="D6620" s="0" t="n">
        <v>1</v>
      </c>
      <c r="E6620" s="0" t="n">
        <v>0</v>
      </c>
      <c r="F6620" s="0" t="n">
        <v>0</v>
      </c>
      <c r="G6620" s="0" t="n">
        <v>0</v>
      </c>
      <c r="H6620" s="0" t="n">
        <v>0</v>
      </c>
      <c r="I6620" s="0" t="n">
        <v>13</v>
      </c>
      <c r="J6620" s="0" t="n">
        <v>0</v>
      </c>
      <c r="K6620" s="37" t="n">
        <f aca="false">E6620+Inputs!$B$5*F6620</f>
        <v>0</v>
      </c>
      <c r="L6620" s="37" t="n">
        <f aca="false">G6620+Inputs!$B$6*H6620</f>
        <v>0</v>
      </c>
      <c r="M6620" s="37" t="n">
        <f aca="false">I6620+Inputs!$B$7*J6620</f>
        <v>13</v>
      </c>
      <c r="N6620" s="37" t="n">
        <f aca="false">K6620+L6620+M6620</f>
        <v>13</v>
      </c>
    </row>
    <row r="6621" customFormat="false" ht="15" hidden="false" customHeight="false" outlineLevel="0" collapsed="false">
      <c r="A6621" s="0" t="s">
        <v>10</v>
      </c>
      <c r="B6621" s="0" t="s">
        <v>539</v>
      </c>
      <c r="C6621" s="15" t="n">
        <v>45717</v>
      </c>
      <c r="D6621" s="0" t="n">
        <v>1</v>
      </c>
      <c r="E6621" s="0" t="n">
        <v>0</v>
      </c>
      <c r="F6621" s="0" t="n">
        <v>0</v>
      </c>
      <c r="G6621" s="0" t="n">
        <v>0</v>
      </c>
      <c r="H6621" s="0" t="n">
        <v>0</v>
      </c>
      <c r="I6621" s="0" t="n">
        <v>41</v>
      </c>
      <c r="J6621" s="0" t="n">
        <v>0</v>
      </c>
      <c r="K6621" s="37" t="n">
        <f aca="false">E6621+Inputs!$B$5*F6621</f>
        <v>0</v>
      </c>
      <c r="L6621" s="37" t="n">
        <f aca="false">G6621+Inputs!$B$6*H6621</f>
        <v>0</v>
      </c>
      <c r="M6621" s="37" t="n">
        <f aca="false">I6621+Inputs!$B$7*J6621</f>
        <v>41</v>
      </c>
      <c r="N6621" s="37" t="n">
        <f aca="false">K6621+L6621+M6621</f>
        <v>41</v>
      </c>
    </row>
    <row r="6622" customFormat="false" ht="15" hidden="false" customHeight="false" outlineLevel="0" collapsed="false">
      <c r="A6622" s="0" t="s">
        <v>10</v>
      </c>
      <c r="B6622" s="0" t="s">
        <v>539</v>
      </c>
      <c r="C6622" s="15" t="n">
        <v>45748</v>
      </c>
      <c r="D6622" s="0" t="n">
        <v>1</v>
      </c>
      <c r="E6622" s="0" t="n">
        <v>1</v>
      </c>
      <c r="F6622" s="0" t="n">
        <v>0</v>
      </c>
      <c r="G6622" s="0" t="n">
        <v>0</v>
      </c>
      <c r="H6622" s="0" t="n">
        <v>0</v>
      </c>
      <c r="I6622" s="0" t="n">
        <v>30</v>
      </c>
      <c r="J6622" s="0" t="n">
        <v>0</v>
      </c>
      <c r="K6622" s="37" t="n">
        <f aca="false">E6622+Inputs!$B$5*F6622</f>
        <v>1</v>
      </c>
      <c r="L6622" s="37" t="n">
        <f aca="false">G6622+Inputs!$B$6*H6622</f>
        <v>0</v>
      </c>
      <c r="M6622" s="37" t="n">
        <f aca="false">I6622+Inputs!$B$7*J6622</f>
        <v>30</v>
      </c>
      <c r="N6622" s="37" t="n">
        <f aca="false">K6622+L6622+M6622</f>
        <v>31</v>
      </c>
    </row>
    <row r="6623" customFormat="false" ht="15" hidden="false" customHeight="false" outlineLevel="0" collapsed="false">
      <c r="A6623" s="0" t="s">
        <v>10</v>
      </c>
      <c r="B6623" s="0" t="s">
        <v>539</v>
      </c>
      <c r="C6623" s="15" t="n">
        <v>45778</v>
      </c>
      <c r="D6623" s="0" t="n">
        <v>1</v>
      </c>
      <c r="E6623" s="0" t="n">
        <v>0</v>
      </c>
      <c r="F6623" s="0" t="n">
        <v>0</v>
      </c>
      <c r="G6623" s="0" t="n">
        <v>0</v>
      </c>
      <c r="H6623" s="0" t="n">
        <v>0</v>
      </c>
      <c r="I6623" s="0" t="n">
        <v>25</v>
      </c>
      <c r="J6623" s="0" t="n">
        <v>0</v>
      </c>
      <c r="K6623" s="37" t="n">
        <f aca="false">E6623+Inputs!$B$5*F6623</f>
        <v>0</v>
      </c>
      <c r="L6623" s="37" t="n">
        <f aca="false">G6623+Inputs!$B$6*H6623</f>
        <v>0</v>
      </c>
      <c r="M6623" s="37" t="n">
        <f aca="false">I6623+Inputs!$B$7*J6623</f>
        <v>25</v>
      </c>
      <c r="N6623" s="37" t="n">
        <f aca="false">K6623+L6623+M6623</f>
        <v>25</v>
      </c>
    </row>
    <row r="6624" customFormat="false" ht="15" hidden="false" customHeight="false" outlineLevel="0" collapsed="false">
      <c r="A6624" s="0" t="s">
        <v>10</v>
      </c>
      <c r="B6624" s="0" t="s">
        <v>539</v>
      </c>
      <c r="C6624" s="15" t="n">
        <v>45809</v>
      </c>
      <c r="D6624" s="0" t="n">
        <v>1</v>
      </c>
      <c r="E6624" s="0" t="n">
        <v>1</v>
      </c>
      <c r="F6624" s="0" t="n">
        <v>0</v>
      </c>
      <c r="G6624" s="0" t="n">
        <v>0</v>
      </c>
      <c r="H6624" s="0" t="n">
        <v>0</v>
      </c>
      <c r="I6624" s="0" t="n">
        <v>25</v>
      </c>
      <c r="J6624" s="0" t="n">
        <v>0</v>
      </c>
      <c r="K6624" s="37" t="n">
        <f aca="false">E6624+Inputs!$B$5*F6624</f>
        <v>1</v>
      </c>
      <c r="L6624" s="37" t="n">
        <f aca="false">G6624+Inputs!$B$6*H6624</f>
        <v>0</v>
      </c>
      <c r="M6624" s="37" t="n">
        <f aca="false">I6624+Inputs!$B$7*J6624</f>
        <v>25</v>
      </c>
      <c r="N6624" s="37" t="n">
        <f aca="false">K6624+L6624+M6624</f>
        <v>26</v>
      </c>
    </row>
    <row r="6625" customFormat="false" ht="15" hidden="false" customHeight="false" outlineLevel="0" collapsed="false">
      <c r="A6625" s="0" t="s">
        <v>10</v>
      </c>
      <c r="B6625" s="0" t="s">
        <v>539</v>
      </c>
      <c r="C6625" s="15" t="n">
        <v>45839</v>
      </c>
      <c r="D6625" s="0" t="n">
        <v>1</v>
      </c>
      <c r="E6625" s="0" t="n">
        <v>1</v>
      </c>
      <c r="F6625" s="0" t="n">
        <v>0</v>
      </c>
      <c r="G6625" s="0" t="n">
        <v>0</v>
      </c>
      <c r="H6625" s="0" t="n">
        <v>0</v>
      </c>
      <c r="I6625" s="0" t="n">
        <v>23</v>
      </c>
      <c r="J6625" s="0" t="n">
        <v>0</v>
      </c>
      <c r="K6625" s="37" t="n">
        <f aca="false">E6625+Inputs!$B$5*F6625</f>
        <v>1</v>
      </c>
      <c r="L6625" s="37" t="n">
        <f aca="false">G6625+Inputs!$B$6*H6625</f>
        <v>0</v>
      </c>
      <c r="M6625" s="37" t="n">
        <f aca="false">I6625+Inputs!$B$7*J6625</f>
        <v>23</v>
      </c>
      <c r="N6625" s="37" t="n">
        <f aca="false">K6625+L6625+M6625</f>
        <v>24</v>
      </c>
    </row>
    <row r="6626" customFormat="false" ht="15" hidden="false" customHeight="false" outlineLevel="0" collapsed="false">
      <c r="A6626" s="0" t="s">
        <v>10</v>
      </c>
      <c r="B6626" s="0" t="s">
        <v>539</v>
      </c>
      <c r="C6626" s="15" t="n">
        <v>45870</v>
      </c>
      <c r="D6626" s="0" t="n">
        <v>1</v>
      </c>
      <c r="E6626" s="0" t="n">
        <v>0</v>
      </c>
      <c r="F6626" s="0" t="n">
        <v>0</v>
      </c>
      <c r="G6626" s="0" t="n">
        <v>0</v>
      </c>
      <c r="H6626" s="0" t="n">
        <v>0</v>
      </c>
      <c r="I6626" s="0" t="n">
        <v>27</v>
      </c>
      <c r="J6626" s="0" t="n">
        <v>0</v>
      </c>
      <c r="K6626" s="37" t="n">
        <f aca="false">E6626+Inputs!$B$5*F6626</f>
        <v>0</v>
      </c>
      <c r="L6626" s="37" t="n">
        <f aca="false">G6626+Inputs!$B$6*H6626</f>
        <v>0</v>
      </c>
      <c r="M6626" s="37" t="n">
        <f aca="false">I6626+Inputs!$B$7*J6626</f>
        <v>27</v>
      </c>
      <c r="N6626" s="37" t="n">
        <f aca="false">K6626+L6626+M6626</f>
        <v>27</v>
      </c>
    </row>
    <row r="6627" customFormat="false" ht="15" hidden="false" customHeight="false" outlineLevel="0" collapsed="false">
      <c r="A6627" s="0" t="s">
        <v>10</v>
      </c>
      <c r="B6627" s="0" t="s">
        <v>539</v>
      </c>
      <c r="C6627" s="15" t="n">
        <v>45901</v>
      </c>
      <c r="D6627" s="0" t="n">
        <v>1</v>
      </c>
      <c r="E6627" s="0" t="n">
        <v>1</v>
      </c>
      <c r="F6627" s="0" t="n">
        <v>0</v>
      </c>
      <c r="G6627" s="0" t="n">
        <v>0</v>
      </c>
      <c r="H6627" s="0" t="n">
        <v>0</v>
      </c>
      <c r="I6627" s="0" t="n">
        <v>13</v>
      </c>
      <c r="J6627" s="0" t="n">
        <v>0</v>
      </c>
      <c r="K6627" s="37" t="n">
        <f aca="false">E6627+Inputs!$B$5*F6627</f>
        <v>1</v>
      </c>
      <c r="L6627" s="37" t="n">
        <f aca="false">G6627+Inputs!$B$6*H6627</f>
        <v>0</v>
      </c>
      <c r="M6627" s="37" t="n">
        <f aca="false">I6627+Inputs!$B$7*J6627</f>
        <v>13</v>
      </c>
      <c r="N6627" s="37" t="n">
        <f aca="false">K6627+L6627+M6627</f>
        <v>14</v>
      </c>
    </row>
    <row r="6628" customFormat="false" ht="15" hidden="false" customHeight="false" outlineLevel="0" collapsed="false">
      <c r="A6628" s="0" t="s">
        <v>10</v>
      </c>
      <c r="B6628" s="0" t="s">
        <v>539</v>
      </c>
      <c r="C6628" s="15" t="n">
        <v>45931</v>
      </c>
      <c r="D6628" s="0" t="n">
        <v>1</v>
      </c>
      <c r="E6628" s="0" t="n">
        <v>0</v>
      </c>
      <c r="F6628" s="0" t="n">
        <v>0</v>
      </c>
      <c r="G6628" s="0" t="n">
        <v>0</v>
      </c>
      <c r="H6628" s="0" t="n">
        <v>0</v>
      </c>
      <c r="I6628" s="0" t="n">
        <v>23</v>
      </c>
      <c r="J6628" s="0" t="n">
        <v>0</v>
      </c>
      <c r="K6628" s="37" t="n">
        <f aca="false">E6628+Inputs!$B$5*F6628</f>
        <v>0</v>
      </c>
      <c r="L6628" s="37" t="n">
        <f aca="false">G6628+Inputs!$B$6*H6628</f>
        <v>0</v>
      </c>
      <c r="M6628" s="37" t="n">
        <f aca="false">I6628+Inputs!$B$7*J6628</f>
        <v>23</v>
      </c>
      <c r="N6628" s="37" t="n">
        <f aca="false">K6628+L6628+M6628</f>
        <v>23</v>
      </c>
    </row>
    <row r="6629" customFormat="false" ht="15" hidden="false" customHeight="false" outlineLevel="0" collapsed="false">
      <c r="A6629" s="0" t="s">
        <v>10</v>
      </c>
      <c r="B6629" s="0" t="s">
        <v>539</v>
      </c>
      <c r="C6629" s="15" t="n">
        <v>45962</v>
      </c>
      <c r="D6629" s="0" t="n">
        <v>1</v>
      </c>
      <c r="E6629" s="0" t="n">
        <v>0</v>
      </c>
      <c r="F6629" s="0" t="n">
        <v>0</v>
      </c>
      <c r="G6629" s="0" t="n">
        <v>0</v>
      </c>
      <c r="H6629" s="0" t="n">
        <v>0</v>
      </c>
      <c r="I6629" s="0" t="n">
        <v>17</v>
      </c>
      <c r="J6629" s="0" t="n">
        <v>0</v>
      </c>
      <c r="K6629" s="37" t="n">
        <f aca="false">E6629+Inputs!$B$5*F6629</f>
        <v>0</v>
      </c>
      <c r="L6629" s="37" t="n">
        <f aca="false">G6629+Inputs!$B$6*H6629</f>
        <v>0</v>
      </c>
      <c r="M6629" s="37" t="n">
        <f aca="false">I6629+Inputs!$B$7*J6629</f>
        <v>17</v>
      </c>
      <c r="N6629" s="37" t="n">
        <f aca="false">K6629+L6629+M6629</f>
        <v>17</v>
      </c>
    </row>
    <row r="6630" customFormat="false" ht="15" hidden="false" customHeight="false" outlineLevel="0" collapsed="false">
      <c r="A6630" s="0" t="s">
        <v>10</v>
      </c>
      <c r="B6630" s="0" t="s">
        <v>539</v>
      </c>
      <c r="C6630" s="15" t="n">
        <v>45992</v>
      </c>
      <c r="D6630" s="0" t="n">
        <v>1</v>
      </c>
      <c r="E6630" s="0" t="n">
        <v>1</v>
      </c>
      <c r="F6630" s="0" t="n">
        <v>0</v>
      </c>
      <c r="G6630" s="0" t="n">
        <v>0</v>
      </c>
      <c r="H6630" s="0" t="n">
        <v>0</v>
      </c>
      <c r="I6630" s="0" t="n">
        <v>21</v>
      </c>
      <c r="J6630" s="0" t="n">
        <v>0</v>
      </c>
      <c r="K6630" s="37" t="n">
        <f aca="false">E6630+Inputs!$B$5*F6630</f>
        <v>1</v>
      </c>
      <c r="L6630" s="37" t="n">
        <f aca="false">G6630+Inputs!$B$6*H6630</f>
        <v>0</v>
      </c>
      <c r="M6630" s="37" t="n">
        <f aca="false">I6630+Inputs!$B$7*J6630</f>
        <v>21</v>
      </c>
      <c r="N6630" s="37" t="n">
        <f aca="false">K6630+L6630+M6630</f>
        <v>22</v>
      </c>
    </row>
    <row r="6631" customFormat="false" ht="15" hidden="false" customHeight="false" outlineLevel="0" collapsed="false">
      <c r="A6631" s="0" t="s">
        <v>10</v>
      </c>
      <c r="B6631" s="0" t="s">
        <v>539</v>
      </c>
      <c r="C6631" s="15" t="n">
        <v>46023</v>
      </c>
      <c r="D6631" s="0" t="n">
        <v>1</v>
      </c>
      <c r="E6631" s="0" t="n">
        <v>0</v>
      </c>
      <c r="F6631" s="0" t="n">
        <v>0</v>
      </c>
      <c r="G6631" s="0" t="n">
        <v>0</v>
      </c>
      <c r="H6631" s="0" t="n">
        <v>0</v>
      </c>
      <c r="I6631" s="0" t="n">
        <v>13</v>
      </c>
      <c r="J6631" s="0" t="n">
        <v>0</v>
      </c>
      <c r="K6631" s="37" t="n">
        <f aca="false">E6631+Inputs!$B$5*F6631</f>
        <v>0</v>
      </c>
      <c r="L6631" s="37" t="n">
        <f aca="false">G6631+Inputs!$B$6*H6631</f>
        <v>0</v>
      </c>
      <c r="M6631" s="37" t="n">
        <f aca="false">I6631+Inputs!$B$7*J6631</f>
        <v>13</v>
      </c>
      <c r="N6631" s="37" t="n">
        <f aca="false">K6631+L6631+M6631</f>
        <v>13</v>
      </c>
    </row>
    <row r="6632" customFormat="false" ht="15" hidden="false" customHeight="false" outlineLevel="0" collapsed="false">
      <c r="A6632" s="0" t="s">
        <v>10</v>
      </c>
      <c r="B6632" s="0" t="s">
        <v>539</v>
      </c>
      <c r="C6632" s="15" t="n">
        <v>46054</v>
      </c>
      <c r="D6632" s="0" t="n">
        <v>1</v>
      </c>
      <c r="E6632" s="0" t="n">
        <v>2</v>
      </c>
      <c r="F6632" s="0" t="n">
        <v>0</v>
      </c>
      <c r="G6632" s="0" t="n">
        <v>0</v>
      </c>
      <c r="H6632" s="0" t="n">
        <v>0</v>
      </c>
      <c r="I6632" s="0" t="n">
        <v>15</v>
      </c>
      <c r="J6632" s="0" t="n">
        <v>0</v>
      </c>
      <c r="K6632" s="37" t="n">
        <f aca="false">E6632+Inputs!$B$5*F6632</f>
        <v>2</v>
      </c>
      <c r="L6632" s="37" t="n">
        <f aca="false">G6632+Inputs!$B$6*H6632</f>
        <v>0</v>
      </c>
      <c r="M6632" s="37" t="n">
        <f aca="false">I6632+Inputs!$B$7*J6632</f>
        <v>15</v>
      </c>
      <c r="N6632" s="37" t="n">
        <f aca="false">K6632+L6632+M6632</f>
        <v>17</v>
      </c>
    </row>
    <row r="6633" customFormat="false" ht="15" hidden="false" customHeight="false" outlineLevel="0" collapsed="false">
      <c r="A6633" s="0" t="s">
        <v>10</v>
      </c>
      <c r="B6633" s="0" t="s">
        <v>539</v>
      </c>
      <c r="C6633" s="15" t="n">
        <v>46082</v>
      </c>
      <c r="D6633" s="0" t="n">
        <v>1</v>
      </c>
      <c r="E6633" s="0" t="n">
        <v>0</v>
      </c>
      <c r="F6633" s="0" t="n">
        <v>0</v>
      </c>
      <c r="G6633" s="0" t="n">
        <v>0</v>
      </c>
      <c r="H6633" s="0" t="n">
        <v>0</v>
      </c>
      <c r="I6633" s="0" t="n">
        <v>27</v>
      </c>
      <c r="J6633" s="0" t="n">
        <v>0</v>
      </c>
      <c r="K6633" s="37" t="n">
        <f aca="false">E6633+Inputs!$B$5*F6633</f>
        <v>0</v>
      </c>
      <c r="L6633" s="37" t="n">
        <f aca="false">G6633+Inputs!$B$6*H6633</f>
        <v>0</v>
      </c>
      <c r="M6633" s="37" t="n">
        <f aca="false">I6633+Inputs!$B$7*J6633</f>
        <v>27</v>
      </c>
      <c r="N6633" s="37" t="n">
        <f aca="false">K6633+L6633+M6633</f>
        <v>27</v>
      </c>
    </row>
    <row r="6634" customFormat="false" ht="15" hidden="false" customHeight="false" outlineLevel="0" collapsed="false">
      <c r="A6634" s="0" t="s">
        <v>10</v>
      </c>
      <c r="B6634" s="0" t="s">
        <v>539</v>
      </c>
      <c r="C6634" s="15" t="n">
        <v>46113</v>
      </c>
      <c r="D6634" s="0" t="n">
        <v>1</v>
      </c>
      <c r="E6634" s="0" t="n">
        <v>1</v>
      </c>
      <c r="F6634" s="0" t="n">
        <v>0</v>
      </c>
      <c r="G6634" s="0" t="n">
        <v>0</v>
      </c>
      <c r="H6634" s="0" t="n">
        <v>0</v>
      </c>
      <c r="I6634" s="0" t="n">
        <v>14</v>
      </c>
      <c r="J6634" s="0" t="n">
        <v>0</v>
      </c>
      <c r="K6634" s="37" t="n">
        <f aca="false">E6634+Inputs!$B$5*F6634</f>
        <v>1</v>
      </c>
      <c r="L6634" s="37" t="n">
        <f aca="false">G6634+Inputs!$B$6*H6634</f>
        <v>0</v>
      </c>
      <c r="M6634" s="37" t="n">
        <f aca="false">I6634+Inputs!$B$7*J6634</f>
        <v>14</v>
      </c>
      <c r="N6634" s="37" t="n">
        <f aca="false">K6634+L6634+M6634</f>
        <v>15</v>
      </c>
    </row>
    <row r="6635" customFormat="false" ht="15" hidden="false" customHeight="false" outlineLevel="0" collapsed="false">
      <c r="A6635" s="0" t="s">
        <v>10</v>
      </c>
      <c r="B6635" s="0" t="s">
        <v>539</v>
      </c>
      <c r="C6635" s="15" t="n">
        <v>46143</v>
      </c>
      <c r="D6635" s="0" t="n">
        <v>1</v>
      </c>
      <c r="E6635" s="0" t="n">
        <v>2</v>
      </c>
      <c r="F6635" s="0" t="n">
        <v>0</v>
      </c>
      <c r="G6635" s="0" t="n">
        <v>0</v>
      </c>
      <c r="H6635" s="0" t="n">
        <v>0</v>
      </c>
      <c r="I6635" s="0" t="n">
        <v>16</v>
      </c>
      <c r="J6635" s="0" t="n">
        <v>0</v>
      </c>
      <c r="K6635" s="37" t="n">
        <f aca="false">E6635+Inputs!$B$5*F6635</f>
        <v>2</v>
      </c>
      <c r="L6635" s="37" t="n">
        <f aca="false">G6635+Inputs!$B$6*H6635</f>
        <v>0</v>
      </c>
      <c r="M6635" s="37" t="n">
        <f aca="false">I6635+Inputs!$B$7*J6635</f>
        <v>16</v>
      </c>
      <c r="N6635" s="37" t="n">
        <f aca="false">K6635+L6635+M6635</f>
        <v>18</v>
      </c>
    </row>
    <row r="6636" customFormat="false" ht="15" hidden="false" customHeight="false" outlineLevel="0" collapsed="false">
      <c r="A6636" s="0" t="s">
        <v>10</v>
      </c>
      <c r="B6636" s="0" t="s">
        <v>539</v>
      </c>
      <c r="C6636" s="15" t="n">
        <v>46174</v>
      </c>
      <c r="D6636" s="0" t="n">
        <v>1</v>
      </c>
      <c r="E6636" s="0" t="n">
        <v>0</v>
      </c>
      <c r="F6636" s="0" t="n">
        <v>0</v>
      </c>
      <c r="G6636" s="0" t="n">
        <v>0</v>
      </c>
      <c r="H6636" s="0" t="n">
        <v>0</v>
      </c>
      <c r="I6636" s="0" t="n">
        <v>27</v>
      </c>
      <c r="J6636" s="0" t="n">
        <v>0</v>
      </c>
      <c r="K6636" s="37" t="n">
        <f aca="false">E6636+Inputs!$B$5*F6636</f>
        <v>0</v>
      </c>
      <c r="L6636" s="37" t="n">
        <f aca="false">G6636+Inputs!$B$6*H6636</f>
        <v>0</v>
      </c>
      <c r="M6636" s="37" t="n">
        <f aca="false">I6636+Inputs!$B$7*J6636</f>
        <v>27</v>
      </c>
      <c r="N6636" s="37" t="n">
        <f aca="false">K6636+L6636+M6636</f>
        <v>27</v>
      </c>
    </row>
    <row r="6637" customFormat="false" ht="15" hidden="false" customHeight="false" outlineLevel="0" collapsed="false">
      <c r="A6637" s="0" t="s">
        <v>10</v>
      </c>
      <c r="B6637" s="0" t="s">
        <v>539</v>
      </c>
      <c r="C6637" s="15" t="n">
        <v>46204</v>
      </c>
      <c r="D6637" s="0" t="n">
        <v>1</v>
      </c>
      <c r="E6637" s="0" t="n">
        <v>1</v>
      </c>
      <c r="F6637" s="0" t="n">
        <v>0</v>
      </c>
      <c r="G6637" s="0" t="n">
        <v>0</v>
      </c>
      <c r="H6637" s="0" t="n">
        <v>0</v>
      </c>
      <c r="I6637" s="0" t="n">
        <v>18</v>
      </c>
      <c r="J6637" s="0" t="n">
        <v>0</v>
      </c>
      <c r="K6637" s="37" t="n">
        <f aca="false">E6637+Inputs!$B$5*F6637</f>
        <v>1</v>
      </c>
      <c r="L6637" s="37" t="n">
        <f aca="false">G6637+Inputs!$B$6*H6637</f>
        <v>0</v>
      </c>
      <c r="M6637" s="37" t="n">
        <f aca="false">I6637+Inputs!$B$7*J6637</f>
        <v>18</v>
      </c>
      <c r="N6637" s="37" t="n">
        <f aca="false">K6637+L6637+M6637</f>
        <v>19</v>
      </c>
    </row>
    <row r="6638" customFormat="false" ht="15" hidden="false" customHeight="false" outlineLevel="0" collapsed="false">
      <c r="A6638" s="0" t="s">
        <v>10</v>
      </c>
      <c r="B6638" s="0" t="s">
        <v>539</v>
      </c>
      <c r="C6638" s="15" t="n">
        <v>46235</v>
      </c>
      <c r="D6638" s="0" t="n">
        <v>1</v>
      </c>
      <c r="E6638" s="0" t="n">
        <v>3</v>
      </c>
      <c r="F6638" s="0" t="n">
        <v>0</v>
      </c>
      <c r="G6638" s="0" t="n">
        <v>0</v>
      </c>
      <c r="H6638" s="0" t="n">
        <v>0</v>
      </c>
      <c r="I6638" s="0" t="n">
        <v>23</v>
      </c>
      <c r="J6638" s="0" t="n">
        <v>0</v>
      </c>
      <c r="K6638" s="37" t="n">
        <f aca="false">E6638+Inputs!$B$5*F6638</f>
        <v>3</v>
      </c>
      <c r="L6638" s="37" t="n">
        <f aca="false">G6638+Inputs!$B$6*H6638</f>
        <v>0</v>
      </c>
      <c r="M6638" s="37" t="n">
        <f aca="false">I6638+Inputs!$B$7*J6638</f>
        <v>23</v>
      </c>
      <c r="N6638" s="37" t="n">
        <f aca="false">K6638+L6638+M6638</f>
        <v>26</v>
      </c>
    </row>
    <row r="6639" customFormat="false" ht="15" hidden="false" customHeight="false" outlineLevel="0" collapsed="false">
      <c r="A6639" s="0" t="s">
        <v>10</v>
      </c>
      <c r="B6639" s="0" t="s">
        <v>524</v>
      </c>
      <c r="C6639" s="15" t="n">
        <v>45231</v>
      </c>
      <c r="D6639" s="0" t="n">
        <v>1</v>
      </c>
      <c r="E6639" s="0" t="n">
        <v>0</v>
      </c>
      <c r="F6639" s="0" t="n">
        <v>0</v>
      </c>
      <c r="G6639" s="0" t="n">
        <v>0</v>
      </c>
      <c r="H6639" s="0" t="n">
        <v>0</v>
      </c>
      <c r="I6639" s="0" t="n">
        <v>2</v>
      </c>
      <c r="J6639" s="0" t="n">
        <v>0</v>
      </c>
      <c r="K6639" s="37" t="n">
        <f aca="false">E6639+Inputs!$B$5*F6639</f>
        <v>0</v>
      </c>
      <c r="L6639" s="37" t="n">
        <f aca="false">G6639+Inputs!$B$6*H6639</f>
        <v>0</v>
      </c>
      <c r="M6639" s="37" t="n">
        <f aca="false">I6639+Inputs!$B$7*J6639</f>
        <v>2</v>
      </c>
      <c r="N6639" s="37" t="n">
        <f aca="false">K6639+L6639+M6639</f>
        <v>2</v>
      </c>
    </row>
    <row r="6640" customFormat="false" ht="15" hidden="false" customHeight="false" outlineLevel="0" collapsed="false">
      <c r="A6640" s="0" t="s">
        <v>10</v>
      </c>
      <c r="B6640" s="0" t="s">
        <v>524</v>
      </c>
      <c r="C6640" s="15" t="n">
        <v>45261</v>
      </c>
      <c r="D6640" s="0" t="n">
        <v>1</v>
      </c>
      <c r="E6640" s="0" t="n">
        <v>0</v>
      </c>
      <c r="F6640" s="0" t="n">
        <v>0</v>
      </c>
      <c r="G6640" s="0" t="n">
        <v>0</v>
      </c>
      <c r="H6640" s="0" t="n">
        <v>0</v>
      </c>
      <c r="I6640" s="0" t="n">
        <v>1</v>
      </c>
      <c r="J6640" s="0" t="n">
        <v>0</v>
      </c>
      <c r="K6640" s="37" t="n">
        <f aca="false">E6640+Inputs!$B$5*F6640</f>
        <v>0</v>
      </c>
      <c r="L6640" s="37" t="n">
        <f aca="false">G6640+Inputs!$B$6*H6640</f>
        <v>0</v>
      </c>
      <c r="M6640" s="37" t="n">
        <f aca="false">I6640+Inputs!$B$7*J6640</f>
        <v>1</v>
      </c>
      <c r="N6640" s="37" t="n">
        <f aca="false">K6640+L6640+M6640</f>
        <v>1</v>
      </c>
    </row>
    <row r="6641" customFormat="false" ht="15" hidden="false" customHeight="false" outlineLevel="0" collapsed="false">
      <c r="A6641" s="0" t="s">
        <v>10</v>
      </c>
      <c r="B6641" s="0" t="s">
        <v>524</v>
      </c>
      <c r="C6641" s="15" t="n">
        <v>45413</v>
      </c>
      <c r="D6641" s="0" t="n">
        <v>1</v>
      </c>
      <c r="E6641" s="0" t="n">
        <v>0</v>
      </c>
      <c r="F6641" s="0" t="n">
        <v>0</v>
      </c>
      <c r="G6641" s="0" t="n">
        <v>0</v>
      </c>
      <c r="H6641" s="0" t="n">
        <v>0</v>
      </c>
      <c r="I6641" s="0" t="n">
        <v>2</v>
      </c>
      <c r="J6641" s="0" t="n">
        <v>0</v>
      </c>
      <c r="K6641" s="37" t="n">
        <f aca="false">E6641+Inputs!$B$5*F6641</f>
        <v>0</v>
      </c>
      <c r="L6641" s="37" t="n">
        <f aca="false">G6641+Inputs!$B$6*H6641</f>
        <v>0</v>
      </c>
      <c r="M6641" s="37" t="n">
        <f aca="false">I6641+Inputs!$B$7*J6641</f>
        <v>2</v>
      </c>
      <c r="N6641" s="37" t="n">
        <f aca="false">K6641+L6641+M6641</f>
        <v>2</v>
      </c>
    </row>
    <row r="6642" customFormat="false" ht="15" hidden="false" customHeight="false" outlineLevel="0" collapsed="false">
      <c r="A6642" s="0" t="s">
        <v>10</v>
      </c>
      <c r="B6642" s="0" t="s">
        <v>524</v>
      </c>
      <c r="C6642" s="15" t="n">
        <v>45505</v>
      </c>
      <c r="D6642" s="0" t="n">
        <v>1</v>
      </c>
      <c r="E6642" s="0" t="n">
        <v>0</v>
      </c>
      <c r="F6642" s="0" t="n">
        <v>0</v>
      </c>
      <c r="G6642" s="0" t="n">
        <v>0</v>
      </c>
      <c r="H6642" s="0" t="n">
        <v>0</v>
      </c>
      <c r="I6642" s="0" t="n">
        <v>1</v>
      </c>
      <c r="J6642" s="0" t="n">
        <v>0</v>
      </c>
      <c r="K6642" s="37" t="n">
        <f aca="false">E6642+Inputs!$B$5*F6642</f>
        <v>0</v>
      </c>
      <c r="L6642" s="37" t="n">
        <f aca="false">G6642+Inputs!$B$6*H6642</f>
        <v>0</v>
      </c>
      <c r="M6642" s="37" t="n">
        <f aca="false">I6642+Inputs!$B$7*J6642</f>
        <v>1</v>
      </c>
      <c r="N6642" s="37" t="n">
        <f aca="false">K6642+L6642+M6642</f>
        <v>1</v>
      </c>
    </row>
    <row r="6643" customFormat="false" ht="15" hidden="false" customHeight="false" outlineLevel="0" collapsed="false">
      <c r="A6643" s="0" t="s">
        <v>10</v>
      </c>
      <c r="B6643" s="0" t="s">
        <v>524</v>
      </c>
      <c r="C6643" s="15" t="n">
        <v>45748</v>
      </c>
      <c r="D6643" s="0" t="n">
        <v>1</v>
      </c>
      <c r="E6643" s="0" t="n">
        <v>0</v>
      </c>
      <c r="F6643" s="0" t="n">
        <v>0</v>
      </c>
      <c r="G6643" s="0" t="n">
        <v>0</v>
      </c>
      <c r="H6643" s="0" t="n">
        <v>0</v>
      </c>
      <c r="I6643" s="0" t="n">
        <v>1</v>
      </c>
      <c r="J6643" s="0" t="n">
        <v>0</v>
      </c>
      <c r="K6643" s="37" t="n">
        <f aca="false">E6643+Inputs!$B$5*F6643</f>
        <v>0</v>
      </c>
      <c r="L6643" s="37" t="n">
        <f aca="false">G6643+Inputs!$B$6*H6643</f>
        <v>0</v>
      </c>
      <c r="M6643" s="37" t="n">
        <f aca="false">I6643+Inputs!$B$7*J6643</f>
        <v>1</v>
      </c>
      <c r="N6643" s="37" t="n">
        <f aca="false">K6643+L6643+M6643</f>
        <v>1</v>
      </c>
    </row>
    <row r="6644" customFormat="false" ht="15" hidden="false" customHeight="false" outlineLevel="0" collapsed="false">
      <c r="A6644" s="0" t="s">
        <v>10</v>
      </c>
      <c r="B6644" s="0" t="s">
        <v>524</v>
      </c>
      <c r="C6644" s="15" t="n">
        <v>45962</v>
      </c>
      <c r="D6644" s="0" t="n">
        <v>1</v>
      </c>
      <c r="E6644" s="0" t="n">
        <v>0</v>
      </c>
      <c r="F6644" s="0" t="n">
        <v>0</v>
      </c>
      <c r="G6644" s="0" t="n">
        <v>0</v>
      </c>
      <c r="H6644" s="0" t="n">
        <v>0</v>
      </c>
      <c r="I6644" s="0" t="n">
        <v>1</v>
      </c>
      <c r="J6644" s="0" t="n">
        <v>0</v>
      </c>
      <c r="K6644" s="37" t="n">
        <f aca="false">E6644+Inputs!$B$5*F6644</f>
        <v>0</v>
      </c>
      <c r="L6644" s="37" t="n">
        <f aca="false">G6644+Inputs!$B$6*H6644</f>
        <v>0</v>
      </c>
      <c r="M6644" s="37" t="n">
        <f aca="false">I6644+Inputs!$B$7*J6644</f>
        <v>1</v>
      </c>
      <c r="N6644" s="37" t="n">
        <f aca="false">K6644+L6644+M6644</f>
        <v>1</v>
      </c>
    </row>
    <row r="6645" customFormat="false" ht="15" hidden="false" customHeight="false" outlineLevel="0" collapsed="false">
      <c r="A6645" s="0" t="s">
        <v>10</v>
      </c>
      <c r="B6645" s="0" t="s">
        <v>524</v>
      </c>
      <c r="C6645" s="15" t="n">
        <v>45992</v>
      </c>
      <c r="D6645" s="0" t="n">
        <v>1</v>
      </c>
      <c r="E6645" s="0" t="n">
        <v>0</v>
      </c>
      <c r="F6645" s="0" t="n">
        <v>0</v>
      </c>
      <c r="G6645" s="0" t="n">
        <v>0</v>
      </c>
      <c r="H6645" s="0" t="n">
        <v>0</v>
      </c>
      <c r="I6645" s="0" t="n">
        <v>1</v>
      </c>
      <c r="J6645" s="0" t="n">
        <v>0</v>
      </c>
      <c r="K6645" s="37" t="n">
        <f aca="false">E6645+Inputs!$B$5*F6645</f>
        <v>0</v>
      </c>
      <c r="L6645" s="37" t="n">
        <f aca="false">G6645+Inputs!$B$6*H6645</f>
        <v>0</v>
      </c>
      <c r="M6645" s="37" t="n">
        <f aca="false">I6645+Inputs!$B$7*J6645</f>
        <v>1</v>
      </c>
      <c r="N6645" s="37" t="n">
        <f aca="false">K6645+L6645+M6645</f>
        <v>1</v>
      </c>
    </row>
    <row r="6646" customFormat="false" ht="15" hidden="false" customHeight="false" outlineLevel="0" collapsed="false">
      <c r="A6646" s="0" t="s">
        <v>10</v>
      </c>
      <c r="B6646" s="0" t="s">
        <v>524</v>
      </c>
      <c r="C6646" s="15" t="n">
        <v>46054</v>
      </c>
      <c r="D6646" s="0" t="n">
        <v>1</v>
      </c>
      <c r="E6646" s="0" t="n">
        <v>0</v>
      </c>
      <c r="F6646" s="0" t="n">
        <v>0</v>
      </c>
      <c r="G6646" s="0" t="n">
        <v>0</v>
      </c>
      <c r="H6646" s="0" t="n">
        <v>0</v>
      </c>
      <c r="I6646" s="0" t="n">
        <v>1</v>
      </c>
      <c r="J6646" s="0" t="n">
        <v>0</v>
      </c>
      <c r="K6646" s="37" t="n">
        <f aca="false">E6646+Inputs!$B$5*F6646</f>
        <v>0</v>
      </c>
      <c r="L6646" s="37" t="n">
        <f aca="false">G6646+Inputs!$B$6*H6646</f>
        <v>0</v>
      </c>
      <c r="M6646" s="37" t="n">
        <f aca="false">I6646+Inputs!$B$7*J6646</f>
        <v>1</v>
      </c>
      <c r="N6646" s="37" t="n">
        <f aca="false">K6646+L6646+M6646</f>
        <v>1</v>
      </c>
    </row>
    <row r="6647" customFormat="false" ht="15" hidden="false" customHeight="false" outlineLevel="0" collapsed="false">
      <c r="A6647" s="0" t="s">
        <v>10</v>
      </c>
      <c r="B6647" s="0" t="s">
        <v>505</v>
      </c>
      <c r="C6647" s="15" t="n">
        <v>44927</v>
      </c>
      <c r="D6647" s="0" t="n">
        <v>3</v>
      </c>
      <c r="E6647" s="0" t="n">
        <v>39</v>
      </c>
      <c r="F6647" s="0" t="n">
        <v>0</v>
      </c>
      <c r="G6647" s="0" t="n">
        <v>0</v>
      </c>
      <c r="H6647" s="0" t="n">
        <v>0</v>
      </c>
      <c r="I6647" s="0" t="n">
        <v>366</v>
      </c>
      <c r="J6647" s="0" t="n">
        <v>0</v>
      </c>
      <c r="K6647" s="37" t="n">
        <f aca="false">E6647+Inputs!$B$5*F6647</f>
        <v>39</v>
      </c>
      <c r="L6647" s="37" t="n">
        <f aca="false">G6647+Inputs!$B$6*H6647</f>
        <v>0</v>
      </c>
      <c r="M6647" s="37" t="n">
        <f aca="false">I6647+Inputs!$B$7*J6647</f>
        <v>366</v>
      </c>
      <c r="N6647" s="37" t="n">
        <f aca="false">K6647+L6647+M6647</f>
        <v>405</v>
      </c>
    </row>
    <row r="6648" customFormat="false" ht="15" hidden="false" customHeight="false" outlineLevel="0" collapsed="false">
      <c r="A6648" s="0" t="s">
        <v>10</v>
      </c>
      <c r="B6648" s="0" t="s">
        <v>505</v>
      </c>
      <c r="C6648" s="15" t="n">
        <v>44958</v>
      </c>
      <c r="D6648" s="0" t="n">
        <v>3</v>
      </c>
      <c r="E6648" s="0" t="n">
        <v>33</v>
      </c>
      <c r="F6648" s="0" t="n">
        <v>0</v>
      </c>
      <c r="G6648" s="0" t="n">
        <v>0</v>
      </c>
      <c r="H6648" s="0" t="n">
        <v>0</v>
      </c>
      <c r="I6648" s="0" t="n">
        <v>339</v>
      </c>
      <c r="J6648" s="0" t="n">
        <v>0</v>
      </c>
      <c r="K6648" s="37" t="n">
        <f aca="false">E6648+Inputs!$B$5*F6648</f>
        <v>33</v>
      </c>
      <c r="L6648" s="37" t="n">
        <f aca="false">G6648+Inputs!$B$6*H6648</f>
        <v>0</v>
      </c>
      <c r="M6648" s="37" t="n">
        <f aca="false">I6648+Inputs!$B$7*J6648</f>
        <v>339</v>
      </c>
      <c r="N6648" s="37" t="n">
        <f aca="false">K6648+L6648+M6648</f>
        <v>372</v>
      </c>
    </row>
    <row r="6649" customFormat="false" ht="15" hidden="false" customHeight="false" outlineLevel="0" collapsed="false">
      <c r="A6649" s="0" t="s">
        <v>10</v>
      </c>
      <c r="B6649" s="0" t="s">
        <v>505</v>
      </c>
      <c r="C6649" s="15" t="n">
        <v>44986</v>
      </c>
      <c r="D6649" s="0" t="n">
        <v>3</v>
      </c>
      <c r="E6649" s="0" t="n">
        <v>23</v>
      </c>
      <c r="F6649" s="0" t="n">
        <v>0</v>
      </c>
      <c r="G6649" s="0" t="n">
        <v>0</v>
      </c>
      <c r="H6649" s="0" t="n">
        <v>0</v>
      </c>
      <c r="I6649" s="0" t="n">
        <v>432</v>
      </c>
      <c r="J6649" s="0" t="n">
        <v>0</v>
      </c>
      <c r="K6649" s="37" t="n">
        <f aca="false">E6649+Inputs!$B$5*F6649</f>
        <v>23</v>
      </c>
      <c r="L6649" s="37" t="n">
        <f aca="false">G6649+Inputs!$B$6*H6649</f>
        <v>0</v>
      </c>
      <c r="M6649" s="37" t="n">
        <f aca="false">I6649+Inputs!$B$7*J6649</f>
        <v>432</v>
      </c>
      <c r="N6649" s="37" t="n">
        <f aca="false">K6649+L6649+M6649</f>
        <v>455</v>
      </c>
    </row>
    <row r="6650" customFormat="false" ht="15" hidden="false" customHeight="false" outlineLevel="0" collapsed="false">
      <c r="A6650" s="0" t="s">
        <v>10</v>
      </c>
      <c r="B6650" s="0" t="s">
        <v>505</v>
      </c>
      <c r="C6650" s="15" t="n">
        <v>45017</v>
      </c>
      <c r="D6650" s="0" t="n">
        <v>3</v>
      </c>
      <c r="E6650" s="0" t="n">
        <v>42</v>
      </c>
      <c r="F6650" s="0" t="n">
        <v>0</v>
      </c>
      <c r="G6650" s="0" t="n">
        <v>0</v>
      </c>
      <c r="H6650" s="0" t="n">
        <v>0</v>
      </c>
      <c r="I6650" s="0" t="n">
        <v>378</v>
      </c>
      <c r="J6650" s="0" t="n">
        <v>0</v>
      </c>
      <c r="K6650" s="37" t="n">
        <f aca="false">E6650+Inputs!$B$5*F6650</f>
        <v>42</v>
      </c>
      <c r="L6650" s="37" t="n">
        <f aca="false">G6650+Inputs!$B$6*H6650</f>
        <v>0</v>
      </c>
      <c r="M6650" s="37" t="n">
        <f aca="false">I6650+Inputs!$B$7*J6650</f>
        <v>378</v>
      </c>
      <c r="N6650" s="37" t="n">
        <f aca="false">K6650+L6650+M6650</f>
        <v>420</v>
      </c>
    </row>
    <row r="6651" customFormat="false" ht="15" hidden="false" customHeight="false" outlineLevel="0" collapsed="false">
      <c r="A6651" s="0" t="s">
        <v>10</v>
      </c>
      <c r="B6651" s="0" t="s">
        <v>505</v>
      </c>
      <c r="C6651" s="15" t="n">
        <v>45047</v>
      </c>
      <c r="D6651" s="0" t="n">
        <v>3</v>
      </c>
      <c r="E6651" s="0" t="n">
        <v>33</v>
      </c>
      <c r="F6651" s="0" t="n">
        <v>0</v>
      </c>
      <c r="G6651" s="0" t="n">
        <v>0</v>
      </c>
      <c r="H6651" s="0" t="n">
        <v>0</v>
      </c>
      <c r="I6651" s="0" t="n">
        <v>391</v>
      </c>
      <c r="J6651" s="0" t="n">
        <v>0</v>
      </c>
      <c r="K6651" s="37" t="n">
        <f aca="false">E6651+Inputs!$B$5*F6651</f>
        <v>33</v>
      </c>
      <c r="L6651" s="37" t="n">
        <f aca="false">G6651+Inputs!$B$6*H6651</f>
        <v>0</v>
      </c>
      <c r="M6651" s="37" t="n">
        <f aca="false">I6651+Inputs!$B$7*J6651</f>
        <v>391</v>
      </c>
      <c r="N6651" s="37" t="n">
        <f aca="false">K6651+L6651+M6651</f>
        <v>424</v>
      </c>
    </row>
    <row r="6652" customFormat="false" ht="15" hidden="false" customHeight="false" outlineLevel="0" collapsed="false">
      <c r="A6652" s="0" t="s">
        <v>10</v>
      </c>
      <c r="B6652" s="0" t="s">
        <v>505</v>
      </c>
      <c r="C6652" s="15" t="n">
        <v>45078</v>
      </c>
      <c r="D6652" s="0" t="n">
        <v>3</v>
      </c>
      <c r="E6652" s="0" t="n">
        <v>58</v>
      </c>
      <c r="F6652" s="0" t="n">
        <v>0</v>
      </c>
      <c r="G6652" s="0" t="n">
        <v>0</v>
      </c>
      <c r="H6652" s="0" t="n">
        <v>0</v>
      </c>
      <c r="I6652" s="0" t="n">
        <v>477</v>
      </c>
      <c r="J6652" s="0" t="n">
        <v>0</v>
      </c>
      <c r="K6652" s="37" t="n">
        <f aca="false">E6652+Inputs!$B$5*F6652</f>
        <v>58</v>
      </c>
      <c r="L6652" s="37" t="n">
        <f aca="false">G6652+Inputs!$B$6*H6652</f>
        <v>0</v>
      </c>
      <c r="M6652" s="37" t="n">
        <f aca="false">I6652+Inputs!$B$7*J6652</f>
        <v>477</v>
      </c>
      <c r="N6652" s="37" t="n">
        <f aca="false">K6652+L6652+M6652</f>
        <v>535</v>
      </c>
    </row>
    <row r="6653" customFormat="false" ht="15" hidden="false" customHeight="false" outlineLevel="0" collapsed="false">
      <c r="A6653" s="0" t="s">
        <v>10</v>
      </c>
      <c r="B6653" s="0" t="s">
        <v>505</v>
      </c>
      <c r="C6653" s="15" t="n">
        <v>45108</v>
      </c>
      <c r="D6653" s="0" t="n">
        <v>3</v>
      </c>
      <c r="E6653" s="0" t="n">
        <v>41</v>
      </c>
      <c r="F6653" s="0" t="n">
        <v>0</v>
      </c>
      <c r="G6653" s="0" t="n">
        <v>0</v>
      </c>
      <c r="H6653" s="0" t="n">
        <v>0</v>
      </c>
      <c r="I6653" s="0" t="n">
        <v>434</v>
      </c>
      <c r="J6653" s="0" t="n">
        <v>0</v>
      </c>
      <c r="K6653" s="37" t="n">
        <f aca="false">E6653+Inputs!$B$5*F6653</f>
        <v>41</v>
      </c>
      <c r="L6653" s="37" t="n">
        <f aca="false">G6653+Inputs!$B$6*H6653</f>
        <v>0</v>
      </c>
      <c r="M6653" s="37" t="n">
        <f aca="false">I6653+Inputs!$B$7*J6653</f>
        <v>434</v>
      </c>
      <c r="N6653" s="37" t="n">
        <f aca="false">K6653+L6653+M6653</f>
        <v>475</v>
      </c>
    </row>
    <row r="6654" customFormat="false" ht="15" hidden="false" customHeight="false" outlineLevel="0" collapsed="false">
      <c r="A6654" s="0" t="s">
        <v>10</v>
      </c>
      <c r="B6654" s="0" t="s">
        <v>505</v>
      </c>
      <c r="C6654" s="15" t="n">
        <v>45139</v>
      </c>
      <c r="D6654" s="0" t="n">
        <v>3</v>
      </c>
      <c r="E6654" s="0" t="n">
        <v>69</v>
      </c>
      <c r="F6654" s="0" t="n">
        <v>0</v>
      </c>
      <c r="G6654" s="0" t="n">
        <v>0</v>
      </c>
      <c r="H6654" s="0" t="n">
        <v>0</v>
      </c>
      <c r="I6654" s="0" t="n">
        <v>442</v>
      </c>
      <c r="J6654" s="0" t="n">
        <v>0</v>
      </c>
      <c r="K6654" s="37" t="n">
        <f aca="false">E6654+Inputs!$B$5*F6654</f>
        <v>69</v>
      </c>
      <c r="L6654" s="37" t="n">
        <f aca="false">G6654+Inputs!$B$6*H6654</f>
        <v>0</v>
      </c>
      <c r="M6654" s="37" t="n">
        <f aca="false">I6654+Inputs!$B$7*J6654</f>
        <v>442</v>
      </c>
      <c r="N6654" s="37" t="n">
        <f aca="false">K6654+L6654+M6654</f>
        <v>511</v>
      </c>
    </row>
    <row r="6655" customFormat="false" ht="15" hidden="false" customHeight="false" outlineLevel="0" collapsed="false">
      <c r="A6655" s="0" t="s">
        <v>10</v>
      </c>
      <c r="B6655" s="0" t="s">
        <v>505</v>
      </c>
      <c r="C6655" s="15" t="n">
        <v>45170</v>
      </c>
      <c r="D6655" s="0" t="n">
        <v>3</v>
      </c>
      <c r="E6655" s="0" t="n">
        <v>60</v>
      </c>
      <c r="F6655" s="0" t="n">
        <v>0</v>
      </c>
      <c r="G6655" s="0" t="n">
        <v>0</v>
      </c>
      <c r="H6655" s="0" t="n">
        <v>0</v>
      </c>
      <c r="I6655" s="0" t="n">
        <v>473</v>
      </c>
      <c r="J6655" s="0" t="n">
        <v>0</v>
      </c>
      <c r="K6655" s="37" t="n">
        <f aca="false">E6655+Inputs!$B$5*F6655</f>
        <v>60</v>
      </c>
      <c r="L6655" s="37" t="n">
        <f aca="false">G6655+Inputs!$B$6*H6655</f>
        <v>0</v>
      </c>
      <c r="M6655" s="37" t="n">
        <f aca="false">I6655+Inputs!$B$7*J6655</f>
        <v>473</v>
      </c>
      <c r="N6655" s="37" t="n">
        <f aca="false">K6655+L6655+M6655</f>
        <v>533</v>
      </c>
    </row>
    <row r="6656" customFormat="false" ht="15" hidden="false" customHeight="false" outlineLevel="0" collapsed="false">
      <c r="A6656" s="0" t="s">
        <v>10</v>
      </c>
      <c r="B6656" s="0" t="s">
        <v>505</v>
      </c>
      <c r="C6656" s="15" t="n">
        <v>45200</v>
      </c>
      <c r="D6656" s="0" t="n">
        <v>3</v>
      </c>
      <c r="E6656" s="0" t="n">
        <v>41</v>
      </c>
      <c r="F6656" s="0" t="n">
        <v>0</v>
      </c>
      <c r="G6656" s="0" t="n">
        <v>0</v>
      </c>
      <c r="H6656" s="0" t="n">
        <v>0</v>
      </c>
      <c r="I6656" s="0" t="n">
        <v>460</v>
      </c>
      <c r="J6656" s="0" t="n">
        <v>0</v>
      </c>
      <c r="K6656" s="37" t="n">
        <f aca="false">E6656+Inputs!$B$5*F6656</f>
        <v>41</v>
      </c>
      <c r="L6656" s="37" t="n">
        <f aca="false">G6656+Inputs!$B$6*H6656</f>
        <v>0</v>
      </c>
      <c r="M6656" s="37" t="n">
        <f aca="false">I6656+Inputs!$B$7*J6656</f>
        <v>460</v>
      </c>
      <c r="N6656" s="37" t="n">
        <f aca="false">K6656+L6656+M6656</f>
        <v>501</v>
      </c>
    </row>
    <row r="6657" customFormat="false" ht="15" hidden="false" customHeight="false" outlineLevel="0" collapsed="false">
      <c r="A6657" s="0" t="s">
        <v>10</v>
      </c>
      <c r="B6657" s="0" t="s">
        <v>505</v>
      </c>
      <c r="C6657" s="15" t="n">
        <v>45231</v>
      </c>
      <c r="D6657" s="0" t="n">
        <v>3</v>
      </c>
      <c r="E6657" s="0" t="n">
        <v>65</v>
      </c>
      <c r="F6657" s="0" t="n">
        <v>0</v>
      </c>
      <c r="G6657" s="0" t="n">
        <v>0</v>
      </c>
      <c r="H6657" s="0" t="n">
        <v>0</v>
      </c>
      <c r="I6657" s="0" t="n">
        <v>442</v>
      </c>
      <c r="J6657" s="0" t="n">
        <v>0</v>
      </c>
      <c r="K6657" s="37" t="n">
        <f aca="false">E6657+Inputs!$B$5*F6657</f>
        <v>65</v>
      </c>
      <c r="L6657" s="37" t="n">
        <f aca="false">G6657+Inputs!$B$6*H6657</f>
        <v>0</v>
      </c>
      <c r="M6657" s="37" t="n">
        <f aca="false">I6657+Inputs!$B$7*J6657</f>
        <v>442</v>
      </c>
      <c r="N6657" s="37" t="n">
        <f aca="false">K6657+L6657+M6657</f>
        <v>507</v>
      </c>
    </row>
    <row r="6658" customFormat="false" ht="15" hidden="false" customHeight="false" outlineLevel="0" collapsed="false">
      <c r="A6658" s="0" t="s">
        <v>10</v>
      </c>
      <c r="B6658" s="0" t="s">
        <v>505</v>
      </c>
      <c r="C6658" s="15" t="n">
        <v>45261</v>
      </c>
      <c r="D6658" s="0" t="n">
        <v>3</v>
      </c>
      <c r="E6658" s="0" t="n">
        <v>44</v>
      </c>
      <c r="F6658" s="0" t="n">
        <v>0</v>
      </c>
      <c r="G6658" s="0" t="n">
        <v>0</v>
      </c>
      <c r="H6658" s="0" t="n">
        <v>0</v>
      </c>
      <c r="I6658" s="0" t="n">
        <v>419</v>
      </c>
      <c r="J6658" s="0" t="n">
        <v>0</v>
      </c>
      <c r="K6658" s="37" t="n">
        <f aca="false">E6658+Inputs!$B$5*F6658</f>
        <v>44</v>
      </c>
      <c r="L6658" s="37" t="n">
        <f aca="false">G6658+Inputs!$B$6*H6658</f>
        <v>0</v>
      </c>
      <c r="M6658" s="37" t="n">
        <f aca="false">I6658+Inputs!$B$7*J6658</f>
        <v>419</v>
      </c>
      <c r="N6658" s="37" t="n">
        <f aca="false">K6658+L6658+M6658</f>
        <v>463</v>
      </c>
    </row>
    <row r="6659" customFormat="false" ht="15" hidden="false" customHeight="false" outlineLevel="0" collapsed="false">
      <c r="A6659" s="0" t="s">
        <v>10</v>
      </c>
      <c r="B6659" s="0" t="s">
        <v>505</v>
      </c>
      <c r="C6659" s="15" t="n">
        <v>45292</v>
      </c>
      <c r="D6659" s="0" t="n">
        <v>3</v>
      </c>
      <c r="E6659" s="0" t="n">
        <v>60</v>
      </c>
      <c r="F6659" s="0" t="n">
        <v>0</v>
      </c>
      <c r="G6659" s="0" t="n">
        <v>0</v>
      </c>
      <c r="H6659" s="0" t="n">
        <v>0</v>
      </c>
      <c r="I6659" s="0" t="n">
        <v>404</v>
      </c>
      <c r="J6659" s="0" t="n">
        <v>0</v>
      </c>
      <c r="K6659" s="37" t="n">
        <f aca="false">E6659+Inputs!$B$5*F6659</f>
        <v>60</v>
      </c>
      <c r="L6659" s="37" t="n">
        <f aca="false">G6659+Inputs!$B$6*H6659</f>
        <v>0</v>
      </c>
      <c r="M6659" s="37" t="n">
        <f aca="false">I6659+Inputs!$B$7*J6659</f>
        <v>404</v>
      </c>
      <c r="N6659" s="37" t="n">
        <f aca="false">K6659+L6659+M6659</f>
        <v>464</v>
      </c>
    </row>
    <row r="6660" customFormat="false" ht="15" hidden="false" customHeight="false" outlineLevel="0" collapsed="false">
      <c r="A6660" s="0" t="s">
        <v>10</v>
      </c>
      <c r="B6660" s="0" t="s">
        <v>505</v>
      </c>
      <c r="C6660" s="15" t="n">
        <v>45323</v>
      </c>
      <c r="D6660" s="0" t="n">
        <v>3</v>
      </c>
      <c r="E6660" s="0" t="n">
        <v>64</v>
      </c>
      <c r="F6660" s="0" t="n">
        <v>0</v>
      </c>
      <c r="G6660" s="0" t="n">
        <v>0</v>
      </c>
      <c r="H6660" s="0" t="n">
        <v>0</v>
      </c>
      <c r="I6660" s="0" t="n">
        <v>394</v>
      </c>
      <c r="J6660" s="0" t="n">
        <v>0</v>
      </c>
      <c r="K6660" s="37" t="n">
        <f aca="false">E6660+Inputs!$B$5*F6660</f>
        <v>64</v>
      </c>
      <c r="L6660" s="37" t="n">
        <f aca="false">G6660+Inputs!$B$6*H6660</f>
        <v>0</v>
      </c>
      <c r="M6660" s="37" t="n">
        <f aca="false">I6660+Inputs!$B$7*J6660</f>
        <v>394</v>
      </c>
      <c r="N6660" s="37" t="n">
        <f aca="false">K6660+L6660+M6660</f>
        <v>458</v>
      </c>
    </row>
    <row r="6661" customFormat="false" ht="15" hidden="false" customHeight="false" outlineLevel="0" collapsed="false">
      <c r="A6661" s="0" t="s">
        <v>10</v>
      </c>
      <c r="B6661" s="0" t="s">
        <v>505</v>
      </c>
      <c r="C6661" s="15" t="n">
        <v>45352</v>
      </c>
      <c r="D6661" s="0" t="n">
        <v>3</v>
      </c>
      <c r="E6661" s="0" t="n">
        <v>83</v>
      </c>
      <c r="F6661" s="0" t="n">
        <v>0</v>
      </c>
      <c r="G6661" s="0" t="n">
        <v>0</v>
      </c>
      <c r="H6661" s="0" t="n">
        <v>0</v>
      </c>
      <c r="I6661" s="0" t="n">
        <v>436</v>
      </c>
      <c r="J6661" s="0" t="n">
        <v>0</v>
      </c>
      <c r="K6661" s="37" t="n">
        <f aca="false">E6661+Inputs!$B$5*F6661</f>
        <v>83</v>
      </c>
      <c r="L6661" s="37" t="n">
        <f aca="false">G6661+Inputs!$B$6*H6661</f>
        <v>0</v>
      </c>
      <c r="M6661" s="37" t="n">
        <f aca="false">I6661+Inputs!$B$7*J6661</f>
        <v>436</v>
      </c>
      <c r="N6661" s="37" t="n">
        <f aca="false">K6661+L6661+M6661</f>
        <v>519</v>
      </c>
    </row>
    <row r="6662" customFormat="false" ht="15" hidden="false" customHeight="false" outlineLevel="0" collapsed="false">
      <c r="A6662" s="0" t="s">
        <v>10</v>
      </c>
      <c r="B6662" s="0" t="s">
        <v>505</v>
      </c>
      <c r="C6662" s="15" t="n">
        <v>45383</v>
      </c>
      <c r="D6662" s="0" t="n">
        <v>3</v>
      </c>
      <c r="E6662" s="0" t="n">
        <v>49</v>
      </c>
      <c r="F6662" s="0" t="n">
        <v>0</v>
      </c>
      <c r="G6662" s="0" t="n">
        <v>0</v>
      </c>
      <c r="H6662" s="0" t="n">
        <v>0</v>
      </c>
      <c r="I6662" s="0" t="n">
        <v>456</v>
      </c>
      <c r="J6662" s="0" t="n">
        <v>0</v>
      </c>
      <c r="K6662" s="37" t="n">
        <f aca="false">E6662+Inputs!$B$5*F6662</f>
        <v>49</v>
      </c>
      <c r="L6662" s="37" t="n">
        <f aca="false">G6662+Inputs!$B$6*H6662</f>
        <v>0</v>
      </c>
      <c r="M6662" s="37" t="n">
        <f aca="false">I6662+Inputs!$B$7*J6662</f>
        <v>456</v>
      </c>
      <c r="N6662" s="37" t="n">
        <f aca="false">K6662+L6662+M6662</f>
        <v>505</v>
      </c>
    </row>
    <row r="6663" customFormat="false" ht="15" hidden="false" customHeight="false" outlineLevel="0" collapsed="false">
      <c r="A6663" s="0" t="s">
        <v>10</v>
      </c>
      <c r="B6663" s="0" t="s">
        <v>505</v>
      </c>
      <c r="C6663" s="15" t="n">
        <v>45413</v>
      </c>
      <c r="D6663" s="0" t="n">
        <v>3</v>
      </c>
      <c r="E6663" s="0" t="n">
        <v>74</v>
      </c>
      <c r="F6663" s="0" t="n">
        <v>0</v>
      </c>
      <c r="G6663" s="0" t="n">
        <v>0</v>
      </c>
      <c r="H6663" s="0" t="n">
        <v>0</v>
      </c>
      <c r="I6663" s="0" t="n">
        <v>455</v>
      </c>
      <c r="J6663" s="0" t="n">
        <v>0</v>
      </c>
      <c r="K6663" s="37" t="n">
        <f aca="false">E6663+Inputs!$B$5*F6663</f>
        <v>74</v>
      </c>
      <c r="L6663" s="37" t="n">
        <f aca="false">G6663+Inputs!$B$6*H6663</f>
        <v>0</v>
      </c>
      <c r="M6663" s="37" t="n">
        <f aca="false">I6663+Inputs!$B$7*J6663</f>
        <v>455</v>
      </c>
      <c r="N6663" s="37" t="n">
        <f aca="false">K6663+L6663+M6663</f>
        <v>529</v>
      </c>
    </row>
    <row r="6664" customFormat="false" ht="15" hidden="false" customHeight="false" outlineLevel="0" collapsed="false">
      <c r="A6664" s="0" t="s">
        <v>10</v>
      </c>
      <c r="B6664" s="0" t="s">
        <v>505</v>
      </c>
      <c r="C6664" s="15" t="n">
        <v>45444</v>
      </c>
      <c r="D6664" s="0" t="n">
        <v>3</v>
      </c>
      <c r="E6664" s="0" t="n">
        <v>78</v>
      </c>
      <c r="F6664" s="0" t="n">
        <v>0</v>
      </c>
      <c r="G6664" s="0" t="n">
        <v>0</v>
      </c>
      <c r="H6664" s="0" t="n">
        <v>0</v>
      </c>
      <c r="I6664" s="0" t="n">
        <v>520</v>
      </c>
      <c r="J6664" s="0" t="n">
        <v>0</v>
      </c>
      <c r="K6664" s="37" t="n">
        <f aca="false">E6664+Inputs!$B$5*F6664</f>
        <v>78</v>
      </c>
      <c r="L6664" s="37" t="n">
        <f aca="false">G6664+Inputs!$B$6*H6664</f>
        <v>0</v>
      </c>
      <c r="M6664" s="37" t="n">
        <f aca="false">I6664+Inputs!$B$7*J6664</f>
        <v>520</v>
      </c>
      <c r="N6664" s="37" t="n">
        <f aca="false">K6664+L6664+M6664</f>
        <v>598</v>
      </c>
    </row>
    <row r="6665" customFormat="false" ht="15" hidden="false" customHeight="false" outlineLevel="0" collapsed="false">
      <c r="A6665" s="0" t="s">
        <v>10</v>
      </c>
      <c r="B6665" s="0" t="s">
        <v>505</v>
      </c>
      <c r="C6665" s="15" t="n">
        <v>45474</v>
      </c>
      <c r="D6665" s="0" t="n">
        <v>3</v>
      </c>
      <c r="E6665" s="0" t="n">
        <v>52</v>
      </c>
      <c r="F6665" s="0" t="n">
        <v>0</v>
      </c>
      <c r="G6665" s="0" t="n">
        <v>0</v>
      </c>
      <c r="H6665" s="0" t="n">
        <v>0</v>
      </c>
      <c r="I6665" s="0" t="n">
        <v>431</v>
      </c>
      <c r="J6665" s="0" t="n">
        <v>0</v>
      </c>
      <c r="K6665" s="37" t="n">
        <f aca="false">E6665+Inputs!$B$5*F6665</f>
        <v>52</v>
      </c>
      <c r="L6665" s="37" t="n">
        <f aca="false">G6665+Inputs!$B$6*H6665</f>
        <v>0</v>
      </c>
      <c r="M6665" s="37" t="n">
        <f aca="false">I6665+Inputs!$B$7*J6665</f>
        <v>431</v>
      </c>
      <c r="N6665" s="37" t="n">
        <f aca="false">K6665+L6665+M6665</f>
        <v>483</v>
      </c>
    </row>
    <row r="6666" customFormat="false" ht="15" hidden="false" customHeight="false" outlineLevel="0" collapsed="false">
      <c r="A6666" s="0" t="s">
        <v>10</v>
      </c>
      <c r="B6666" s="0" t="s">
        <v>505</v>
      </c>
      <c r="C6666" s="15" t="n">
        <v>45505</v>
      </c>
      <c r="D6666" s="0" t="n">
        <v>3</v>
      </c>
      <c r="E6666" s="0" t="n">
        <v>45</v>
      </c>
      <c r="F6666" s="0" t="n">
        <v>0</v>
      </c>
      <c r="G6666" s="0" t="n">
        <v>0</v>
      </c>
      <c r="H6666" s="0" t="n">
        <v>0</v>
      </c>
      <c r="I6666" s="0" t="n">
        <v>455</v>
      </c>
      <c r="J6666" s="0" t="n">
        <v>0</v>
      </c>
      <c r="K6666" s="37" t="n">
        <f aca="false">E6666+Inputs!$B$5*F6666</f>
        <v>45</v>
      </c>
      <c r="L6666" s="37" t="n">
        <f aca="false">G6666+Inputs!$B$6*H6666</f>
        <v>0</v>
      </c>
      <c r="M6666" s="37" t="n">
        <f aca="false">I6666+Inputs!$B$7*J6666</f>
        <v>455</v>
      </c>
      <c r="N6666" s="37" t="n">
        <f aca="false">K6666+L6666+M6666</f>
        <v>500</v>
      </c>
    </row>
    <row r="6667" customFormat="false" ht="15" hidden="false" customHeight="false" outlineLevel="0" collapsed="false">
      <c r="A6667" s="0" t="s">
        <v>10</v>
      </c>
      <c r="B6667" s="0" t="s">
        <v>505</v>
      </c>
      <c r="C6667" s="15" t="n">
        <v>45536</v>
      </c>
      <c r="D6667" s="0" t="n">
        <v>3</v>
      </c>
      <c r="E6667" s="0" t="n">
        <v>42</v>
      </c>
      <c r="F6667" s="0" t="n">
        <v>0</v>
      </c>
      <c r="G6667" s="0" t="n">
        <v>0</v>
      </c>
      <c r="H6667" s="0" t="n">
        <v>0</v>
      </c>
      <c r="I6667" s="0" t="n">
        <v>461</v>
      </c>
      <c r="J6667" s="0" t="n">
        <v>0</v>
      </c>
      <c r="K6667" s="37" t="n">
        <f aca="false">E6667+Inputs!$B$5*F6667</f>
        <v>42</v>
      </c>
      <c r="L6667" s="37" t="n">
        <f aca="false">G6667+Inputs!$B$6*H6667</f>
        <v>0</v>
      </c>
      <c r="M6667" s="37" t="n">
        <f aca="false">I6667+Inputs!$B$7*J6667</f>
        <v>461</v>
      </c>
      <c r="N6667" s="37" t="n">
        <f aca="false">K6667+L6667+M6667</f>
        <v>503</v>
      </c>
    </row>
    <row r="6668" customFormat="false" ht="15" hidden="false" customHeight="false" outlineLevel="0" collapsed="false">
      <c r="A6668" s="0" t="s">
        <v>10</v>
      </c>
      <c r="B6668" s="0" t="s">
        <v>505</v>
      </c>
      <c r="C6668" s="15" t="n">
        <v>45566</v>
      </c>
      <c r="D6668" s="0" t="n">
        <v>3</v>
      </c>
      <c r="E6668" s="0" t="n">
        <v>38</v>
      </c>
      <c r="F6668" s="0" t="n">
        <v>0</v>
      </c>
      <c r="G6668" s="0" t="n">
        <v>0</v>
      </c>
      <c r="H6668" s="0" t="n">
        <v>0</v>
      </c>
      <c r="I6668" s="0" t="n">
        <v>420</v>
      </c>
      <c r="J6668" s="0" t="n">
        <v>0</v>
      </c>
      <c r="K6668" s="37" t="n">
        <f aca="false">E6668+Inputs!$B$5*F6668</f>
        <v>38</v>
      </c>
      <c r="L6668" s="37" t="n">
        <f aca="false">G6668+Inputs!$B$6*H6668</f>
        <v>0</v>
      </c>
      <c r="M6668" s="37" t="n">
        <f aca="false">I6668+Inputs!$B$7*J6668</f>
        <v>420</v>
      </c>
      <c r="N6668" s="37" t="n">
        <f aca="false">K6668+L6668+M6668</f>
        <v>458</v>
      </c>
    </row>
    <row r="6669" customFormat="false" ht="15" hidden="false" customHeight="false" outlineLevel="0" collapsed="false">
      <c r="A6669" s="0" t="s">
        <v>10</v>
      </c>
      <c r="B6669" s="0" t="s">
        <v>505</v>
      </c>
      <c r="C6669" s="15" t="n">
        <v>45597</v>
      </c>
      <c r="D6669" s="0" t="n">
        <v>3</v>
      </c>
      <c r="E6669" s="0" t="n">
        <v>43</v>
      </c>
      <c r="F6669" s="0" t="n">
        <v>0</v>
      </c>
      <c r="G6669" s="0" t="n">
        <v>0</v>
      </c>
      <c r="H6669" s="0" t="n">
        <v>0</v>
      </c>
      <c r="I6669" s="0" t="n">
        <v>452</v>
      </c>
      <c r="J6669" s="0" t="n">
        <v>0</v>
      </c>
      <c r="K6669" s="37" t="n">
        <f aca="false">E6669+Inputs!$B$5*F6669</f>
        <v>43</v>
      </c>
      <c r="L6669" s="37" t="n">
        <f aca="false">G6669+Inputs!$B$6*H6669</f>
        <v>0</v>
      </c>
      <c r="M6669" s="37" t="n">
        <f aca="false">I6669+Inputs!$B$7*J6669</f>
        <v>452</v>
      </c>
      <c r="N6669" s="37" t="n">
        <f aca="false">K6669+L6669+M6669</f>
        <v>495</v>
      </c>
    </row>
    <row r="6670" customFormat="false" ht="15" hidden="false" customHeight="false" outlineLevel="0" collapsed="false">
      <c r="A6670" s="0" t="s">
        <v>10</v>
      </c>
      <c r="B6670" s="0" t="s">
        <v>505</v>
      </c>
      <c r="C6670" s="15" t="n">
        <v>45627</v>
      </c>
      <c r="D6670" s="0" t="n">
        <v>3</v>
      </c>
      <c r="E6670" s="0" t="n">
        <v>51</v>
      </c>
      <c r="F6670" s="0" t="n">
        <v>0</v>
      </c>
      <c r="G6670" s="0" t="n">
        <v>0</v>
      </c>
      <c r="H6670" s="0" t="n">
        <v>0</v>
      </c>
      <c r="I6670" s="0" t="n">
        <v>439</v>
      </c>
      <c r="J6670" s="0" t="n">
        <v>0</v>
      </c>
      <c r="K6670" s="37" t="n">
        <f aca="false">E6670+Inputs!$B$5*F6670</f>
        <v>51</v>
      </c>
      <c r="L6670" s="37" t="n">
        <f aca="false">G6670+Inputs!$B$6*H6670</f>
        <v>0</v>
      </c>
      <c r="M6670" s="37" t="n">
        <f aca="false">I6670+Inputs!$B$7*J6670</f>
        <v>439</v>
      </c>
      <c r="N6670" s="37" t="n">
        <f aca="false">K6670+L6670+M6670</f>
        <v>490</v>
      </c>
    </row>
    <row r="6671" customFormat="false" ht="15" hidden="false" customHeight="false" outlineLevel="0" collapsed="false">
      <c r="A6671" s="0" t="s">
        <v>10</v>
      </c>
      <c r="B6671" s="0" t="s">
        <v>505</v>
      </c>
      <c r="C6671" s="15" t="n">
        <v>45658</v>
      </c>
      <c r="D6671" s="0" t="n">
        <v>3</v>
      </c>
      <c r="E6671" s="0" t="n">
        <v>20</v>
      </c>
      <c r="F6671" s="0" t="n">
        <v>0</v>
      </c>
      <c r="G6671" s="0" t="n">
        <v>0</v>
      </c>
      <c r="H6671" s="0" t="n">
        <v>0</v>
      </c>
      <c r="I6671" s="0" t="n">
        <v>425</v>
      </c>
      <c r="J6671" s="0" t="n">
        <v>0</v>
      </c>
      <c r="K6671" s="37" t="n">
        <f aca="false">E6671+Inputs!$B$5*F6671</f>
        <v>20</v>
      </c>
      <c r="L6671" s="37" t="n">
        <f aca="false">G6671+Inputs!$B$6*H6671</f>
        <v>0</v>
      </c>
      <c r="M6671" s="37" t="n">
        <f aca="false">I6671+Inputs!$B$7*J6671</f>
        <v>425</v>
      </c>
      <c r="N6671" s="37" t="n">
        <f aca="false">K6671+L6671+M6671</f>
        <v>445</v>
      </c>
    </row>
    <row r="6672" customFormat="false" ht="15" hidden="false" customHeight="false" outlineLevel="0" collapsed="false">
      <c r="A6672" s="0" t="s">
        <v>10</v>
      </c>
      <c r="B6672" s="0" t="s">
        <v>505</v>
      </c>
      <c r="C6672" s="15" t="n">
        <v>45689</v>
      </c>
      <c r="D6672" s="0" t="n">
        <v>3</v>
      </c>
      <c r="E6672" s="0" t="n">
        <v>47</v>
      </c>
      <c r="F6672" s="0" t="n">
        <v>0</v>
      </c>
      <c r="G6672" s="0" t="n">
        <v>0</v>
      </c>
      <c r="H6672" s="0" t="n">
        <v>0</v>
      </c>
      <c r="I6672" s="0" t="n">
        <v>437</v>
      </c>
      <c r="J6672" s="0" t="n">
        <v>0</v>
      </c>
      <c r="K6672" s="37" t="n">
        <f aca="false">E6672+Inputs!$B$5*F6672</f>
        <v>47</v>
      </c>
      <c r="L6672" s="37" t="n">
        <f aca="false">G6672+Inputs!$B$6*H6672</f>
        <v>0</v>
      </c>
      <c r="M6672" s="37" t="n">
        <f aca="false">I6672+Inputs!$B$7*J6672</f>
        <v>437</v>
      </c>
      <c r="N6672" s="37" t="n">
        <f aca="false">K6672+L6672+M6672</f>
        <v>484</v>
      </c>
    </row>
    <row r="6673" customFormat="false" ht="15" hidden="false" customHeight="false" outlineLevel="0" collapsed="false">
      <c r="A6673" s="0" t="s">
        <v>10</v>
      </c>
      <c r="B6673" s="0" t="s">
        <v>505</v>
      </c>
      <c r="C6673" s="15" t="n">
        <v>45717</v>
      </c>
      <c r="D6673" s="0" t="n">
        <v>3</v>
      </c>
      <c r="E6673" s="0" t="n">
        <v>58</v>
      </c>
      <c r="F6673" s="0" t="n">
        <v>0</v>
      </c>
      <c r="G6673" s="0" t="n">
        <v>0</v>
      </c>
      <c r="H6673" s="0" t="n">
        <v>0</v>
      </c>
      <c r="I6673" s="0" t="n">
        <v>426</v>
      </c>
      <c r="J6673" s="0" t="n">
        <v>0</v>
      </c>
      <c r="K6673" s="37" t="n">
        <f aca="false">E6673+Inputs!$B$5*F6673</f>
        <v>58</v>
      </c>
      <c r="L6673" s="37" t="n">
        <f aca="false">G6673+Inputs!$B$6*H6673</f>
        <v>0</v>
      </c>
      <c r="M6673" s="37" t="n">
        <f aca="false">I6673+Inputs!$B$7*J6673</f>
        <v>426</v>
      </c>
      <c r="N6673" s="37" t="n">
        <f aca="false">K6673+L6673+M6673</f>
        <v>484</v>
      </c>
    </row>
    <row r="6674" customFormat="false" ht="15" hidden="false" customHeight="false" outlineLevel="0" collapsed="false">
      <c r="A6674" s="0" t="s">
        <v>10</v>
      </c>
      <c r="B6674" s="0" t="s">
        <v>505</v>
      </c>
      <c r="C6674" s="15" t="n">
        <v>45748</v>
      </c>
      <c r="D6674" s="0" t="n">
        <v>3</v>
      </c>
      <c r="E6674" s="0" t="n">
        <v>39</v>
      </c>
      <c r="F6674" s="0" t="n">
        <v>0</v>
      </c>
      <c r="G6674" s="0" t="n">
        <v>0</v>
      </c>
      <c r="H6674" s="0" t="n">
        <v>0</v>
      </c>
      <c r="I6674" s="0" t="n">
        <v>386</v>
      </c>
      <c r="J6674" s="0" t="n">
        <v>0</v>
      </c>
      <c r="K6674" s="37" t="n">
        <f aca="false">E6674+Inputs!$B$5*F6674</f>
        <v>39</v>
      </c>
      <c r="L6674" s="37" t="n">
        <f aca="false">G6674+Inputs!$B$6*H6674</f>
        <v>0</v>
      </c>
      <c r="M6674" s="37" t="n">
        <f aca="false">I6674+Inputs!$B$7*J6674</f>
        <v>386</v>
      </c>
      <c r="N6674" s="37" t="n">
        <f aca="false">K6674+L6674+M6674</f>
        <v>425</v>
      </c>
    </row>
    <row r="6675" customFormat="false" ht="15" hidden="false" customHeight="false" outlineLevel="0" collapsed="false">
      <c r="A6675" s="0" t="s">
        <v>10</v>
      </c>
      <c r="B6675" s="0" t="s">
        <v>505</v>
      </c>
      <c r="C6675" s="15" t="n">
        <v>45778</v>
      </c>
      <c r="D6675" s="0" t="n">
        <v>3</v>
      </c>
      <c r="E6675" s="0" t="n">
        <v>55</v>
      </c>
      <c r="F6675" s="0" t="n">
        <v>0</v>
      </c>
      <c r="G6675" s="0" t="n">
        <v>0</v>
      </c>
      <c r="H6675" s="0" t="n">
        <v>0</v>
      </c>
      <c r="I6675" s="0" t="n">
        <v>490</v>
      </c>
      <c r="J6675" s="0" t="n">
        <v>0</v>
      </c>
      <c r="K6675" s="37" t="n">
        <f aca="false">E6675+Inputs!$B$5*F6675</f>
        <v>55</v>
      </c>
      <c r="L6675" s="37" t="n">
        <f aca="false">G6675+Inputs!$B$6*H6675</f>
        <v>0</v>
      </c>
      <c r="M6675" s="37" t="n">
        <f aca="false">I6675+Inputs!$B$7*J6675</f>
        <v>490</v>
      </c>
      <c r="N6675" s="37" t="n">
        <f aca="false">K6675+L6675+M6675</f>
        <v>545</v>
      </c>
    </row>
    <row r="6676" customFormat="false" ht="15" hidden="false" customHeight="false" outlineLevel="0" collapsed="false">
      <c r="A6676" s="0" t="s">
        <v>10</v>
      </c>
      <c r="B6676" s="0" t="s">
        <v>505</v>
      </c>
      <c r="C6676" s="15" t="n">
        <v>45809</v>
      </c>
      <c r="D6676" s="0" t="n">
        <v>3</v>
      </c>
      <c r="E6676" s="0" t="n">
        <v>87</v>
      </c>
      <c r="F6676" s="0" t="n">
        <v>0</v>
      </c>
      <c r="G6676" s="0" t="n">
        <v>0</v>
      </c>
      <c r="H6676" s="0" t="n">
        <v>0</v>
      </c>
      <c r="I6676" s="0" t="n">
        <v>524</v>
      </c>
      <c r="J6676" s="0" t="n">
        <v>0</v>
      </c>
      <c r="K6676" s="37" t="n">
        <f aca="false">E6676+Inputs!$B$5*F6676</f>
        <v>87</v>
      </c>
      <c r="L6676" s="37" t="n">
        <f aca="false">G6676+Inputs!$B$6*H6676</f>
        <v>0</v>
      </c>
      <c r="M6676" s="37" t="n">
        <f aca="false">I6676+Inputs!$B$7*J6676</f>
        <v>524</v>
      </c>
      <c r="N6676" s="37" t="n">
        <f aca="false">K6676+L6676+M6676</f>
        <v>611</v>
      </c>
    </row>
    <row r="6677" customFormat="false" ht="15" hidden="false" customHeight="false" outlineLevel="0" collapsed="false">
      <c r="A6677" s="0" t="s">
        <v>10</v>
      </c>
      <c r="B6677" s="0" t="s">
        <v>505</v>
      </c>
      <c r="C6677" s="15" t="n">
        <v>45839</v>
      </c>
      <c r="D6677" s="0" t="n">
        <v>3</v>
      </c>
      <c r="E6677" s="0" t="n">
        <v>61</v>
      </c>
      <c r="F6677" s="0" t="n">
        <v>0</v>
      </c>
      <c r="G6677" s="0" t="n">
        <v>0</v>
      </c>
      <c r="H6677" s="0" t="n">
        <v>0</v>
      </c>
      <c r="I6677" s="0" t="n">
        <v>510</v>
      </c>
      <c r="J6677" s="0" t="n">
        <v>0</v>
      </c>
      <c r="K6677" s="37" t="n">
        <f aca="false">E6677+Inputs!$B$5*F6677</f>
        <v>61</v>
      </c>
      <c r="L6677" s="37" t="n">
        <f aca="false">G6677+Inputs!$B$6*H6677</f>
        <v>0</v>
      </c>
      <c r="M6677" s="37" t="n">
        <f aca="false">I6677+Inputs!$B$7*J6677</f>
        <v>510</v>
      </c>
      <c r="N6677" s="37" t="n">
        <f aca="false">K6677+L6677+M6677</f>
        <v>571</v>
      </c>
    </row>
    <row r="6678" customFormat="false" ht="15" hidden="false" customHeight="false" outlineLevel="0" collapsed="false">
      <c r="A6678" s="0" t="s">
        <v>10</v>
      </c>
      <c r="B6678" s="0" t="s">
        <v>505</v>
      </c>
      <c r="C6678" s="15" t="n">
        <v>45870</v>
      </c>
      <c r="D6678" s="0" t="n">
        <v>3</v>
      </c>
      <c r="E6678" s="0" t="n">
        <v>65</v>
      </c>
      <c r="F6678" s="0" t="n">
        <v>0</v>
      </c>
      <c r="G6678" s="0" t="n">
        <v>0</v>
      </c>
      <c r="H6678" s="0" t="n">
        <v>0</v>
      </c>
      <c r="I6678" s="0" t="n">
        <v>472</v>
      </c>
      <c r="J6678" s="0" t="n">
        <v>0</v>
      </c>
      <c r="K6678" s="37" t="n">
        <f aca="false">E6678+Inputs!$B$5*F6678</f>
        <v>65</v>
      </c>
      <c r="L6678" s="37" t="n">
        <f aca="false">G6678+Inputs!$B$6*H6678</f>
        <v>0</v>
      </c>
      <c r="M6678" s="37" t="n">
        <f aca="false">I6678+Inputs!$B$7*J6678</f>
        <v>472</v>
      </c>
      <c r="N6678" s="37" t="n">
        <f aca="false">K6678+L6678+M6678</f>
        <v>537</v>
      </c>
    </row>
    <row r="6679" customFormat="false" ht="15" hidden="false" customHeight="false" outlineLevel="0" collapsed="false">
      <c r="A6679" s="0" t="s">
        <v>10</v>
      </c>
      <c r="B6679" s="0" t="s">
        <v>505</v>
      </c>
      <c r="C6679" s="15" t="n">
        <v>45901</v>
      </c>
      <c r="D6679" s="0" t="n">
        <v>3</v>
      </c>
      <c r="E6679" s="0" t="n">
        <v>81</v>
      </c>
      <c r="F6679" s="0" t="n">
        <v>0</v>
      </c>
      <c r="G6679" s="0" t="n">
        <v>0</v>
      </c>
      <c r="H6679" s="0" t="n">
        <v>0</v>
      </c>
      <c r="I6679" s="0" t="n">
        <v>426</v>
      </c>
      <c r="J6679" s="0" t="n">
        <v>0</v>
      </c>
      <c r="K6679" s="37" t="n">
        <f aca="false">E6679+Inputs!$B$5*F6679</f>
        <v>81</v>
      </c>
      <c r="L6679" s="37" t="n">
        <f aca="false">G6679+Inputs!$B$6*H6679</f>
        <v>0</v>
      </c>
      <c r="M6679" s="37" t="n">
        <f aca="false">I6679+Inputs!$B$7*J6679</f>
        <v>426</v>
      </c>
      <c r="N6679" s="37" t="n">
        <f aca="false">K6679+L6679+M6679</f>
        <v>507</v>
      </c>
    </row>
    <row r="6680" customFormat="false" ht="15" hidden="false" customHeight="false" outlineLevel="0" collapsed="false">
      <c r="A6680" s="0" t="s">
        <v>10</v>
      </c>
      <c r="B6680" s="0" t="s">
        <v>505</v>
      </c>
      <c r="C6680" s="15" t="n">
        <v>45931</v>
      </c>
      <c r="D6680" s="0" t="n">
        <v>3</v>
      </c>
      <c r="E6680" s="0" t="n">
        <v>67</v>
      </c>
      <c r="F6680" s="0" t="n">
        <v>0</v>
      </c>
      <c r="G6680" s="0" t="n">
        <v>0</v>
      </c>
      <c r="H6680" s="0" t="n">
        <v>0</v>
      </c>
      <c r="I6680" s="0" t="n">
        <v>415</v>
      </c>
      <c r="J6680" s="0" t="n">
        <v>0</v>
      </c>
      <c r="K6680" s="37" t="n">
        <f aca="false">E6680+Inputs!$B$5*F6680</f>
        <v>67</v>
      </c>
      <c r="L6680" s="37" t="n">
        <f aca="false">G6680+Inputs!$B$6*H6680</f>
        <v>0</v>
      </c>
      <c r="M6680" s="37" t="n">
        <f aca="false">I6680+Inputs!$B$7*J6680</f>
        <v>415</v>
      </c>
      <c r="N6680" s="37" t="n">
        <f aca="false">K6680+L6680+M6680</f>
        <v>482</v>
      </c>
    </row>
    <row r="6681" customFormat="false" ht="15" hidden="false" customHeight="false" outlineLevel="0" collapsed="false">
      <c r="A6681" s="0" t="s">
        <v>10</v>
      </c>
      <c r="B6681" s="0" t="s">
        <v>505</v>
      </c>
      <c r="C6681" s="15" t="n">
        <v>45962</v>
      </c>
      <c r="D6681" s="0" t="n">
        <v>3</v>
      </c>
      <c r="E6681" s="0" t="n">
        <v>63</v>
      </c>
      <c r="F6681" s="0" t="n">
        <v>0</v>
      </c>
      <c r="G6681" s="0" t="n">
        <v>0</v>
      </c>
      <c r="H6681" s="0" t="n">
        <v>0</v>
      </c>
      <c r="I6681" s="0" t="n">
        <v>413</v>
      </c>
      <c r="J6681" s="0" t="n">
        <v>0</v>
      </c>
      <c r="K6681" s="37" t="n">
        <f aca="false">E6681+Inputs!$B$5*F6681</f>
        <v>63</v>
      </c>
      <c r="L6681" s="37" t="n">
        <f aca="false">G6681+Inputs!$B$6*H6681</f>
        <v>0</v>
      </c>
      <c r="M6681" s="37" t="n">
        <f aca="false">I6681+Inputs!$B$7*J6681</f>
        <v>413</v>
      </c>
      <c r="N6681" s="37" t="n">
        <f aca="false">K6681+L6681+M6681</f>
        <v>476</v>
      </c>
    </row>
    <row r="6682" customFormat="false" ht="15" hidden="false" customHeight="false" outlineLevel="0" collapsed="false">
      <c r="A6682" s="0" t="s">
        <v>10</v>
      </c>
      <c r="B6682" s="0" t="s">
        <v>505</v>
      </c>
      <c r="C6682" s="15" t="n">
        <v>45992</v>
      </c>
      <c r="D6682" s="0" t="n">
        <v>3</v>
      </c>
      <c r="E6682" s="0" t="n">
        <v>81</v>
      </c>
      <c r="F6682" s="0" t="n">
        <v>0</v>
      </c>
      <c r="G6682" s="0" t="n">
        <v>0</v>
      </c>
      <c r="H6682" s="0" t="n">
        <v>0</v>
      </c>
      <c r="I6682" s="0" t="n">
        <v>429</v>
      </c>
      <c r="J6682" s="0" t="n">
        <v>0</v>
      </c>
      <c r="K6682" s="37" t="n">
        <f aca="false">E6682+Inputs!$B$5*F6682</f>
        <v>81</v>
      </c>
      <c r="L6682" s="37" t="n">
        <f aca="false">G6682+Inputs!$B$6*H6682</f>
        <v>0</v>
      </c>
      <c r="M6682" s="37" t="n">
        <f aca="false">I6682+Inputs!$B$7*J6682</f>
        <v>429</v>
      </c>
      <c r="N6682" s="37" t="n">
        <f aca="false">K6682+L6682+M6682</f>
        <v>510</v>
      </c>
    </row>
    <row r="6683" customFormat="false" ht="15" hidden="false" customHeight="false" outlineLevel="0" collapsed="false">
      <c r="A6683" s="0" t="s">
        <v>10</v>
      </c>
      <c r="B6683" s="0" t="s">
        <v>505</v>
      </c>
      <c r="C6683" s="15" t="n">
        <v>46023</v>
      </c>
      <c r="D6683" s="0" t="n">
        <v>3</v>
      </c>
      <c r="E6683" s="0" t="n">
        <v>57</v>
      </c>
      <c r="F6683" s="0" t="n">
        <v>0</v>
      </c>
      <c r="G6683" s="0" t="n">
        <v>0</v>
      </c>
      <c r="H6683" s="0" t="n">
        <v>0</v>
      </c>
      <c r="I6683" s="0" t="n">
        <v>385</v>
      </c>
      <c r="J6683" s="0" t="n">
        <v>0</v>
      </c>
      <c r="K6683" s="37" t="n">
        <f aca="false">E6683+Inputs!$B$5*F6683</f>
        <v>57</v>
      </c>
      <c r="L6683" s="37" t="n">
        <f aca="false">G6683+Inputs!$B$6*H6683</f>
        <v>0</v>
      </c>
      <c r="M6683" s="37" t="n">
        <f aca="false">I6683+Inputs!$B$7*J6683</f>
        <v>385</v>
      </c>
      <c r="N6683" s="37" t="n">
        <f aca="false">K6683+L6683+M6683</f>
        <v>442</v>
      </c>
    </row>
    <row r="6684" customFormat="false" ht="15" hidden="false" customHeight="false" outlineLevel="0" collapsed="false">
      <c r="A6684" s="0" t="s">
        <v>10</v>
      </c>
      <c r="B6684" s="0" t="s">
        <v>505</v>
      </c>
      <c r="C6684" s="15" t="n">
        <v>46054</v>
      </c>
      <c r="D6684" s="0" t="n">
        <v>3</v>
      </c>
      <c r="E6684" s="0" t="n">
        <v>75</v>
      </c>
      <c r="F6684" s="0" t="n">
        <v>0</v>
      </c>
      <c r="G6684" s="0" t="n">
        <v>0</v>
      </c>
      <c r="H6684" s="0" t="n">
        <v>0</v>
      </c>
      <c r="I6684" s="0" t="n">
        <v>357</v>
      </c>
      <c r="J6684" s="0" t="n">
        <v>0</v>
      </c>
      <c r="K6684" s="37" t="n">
        <f aca="false">E6684+Inputs!$B$5*F6684</f>
        <v>75</v>
      </c>
      <c r="L6684" s="37" t="n">
        <f aca="false">G6684+Inputs!$B$6*H6684</f>
        <v>0</v>
      </c>
      <c r="M6684" s="37" t="n">
        <f aca="false">I6684+Inputs!$B$7*J6684</f>
        <v>357</v>
      </c>
      <c r="N6684" s="37" t="n">
        <f aca="false">K6684+L6684+M6684</f>
        <v>432</v>
      </c>
    </row>
    <row r="6685" customFormat="false" ht="15" hidden="false" customHeight="false" outlineLevel="0" collapsed="false">
      <c r="A6685" s="0" t="s">
        <v>10</v>
      </c>
      <c r="B6685" s="0" t="s">
        <v>505</v>
      </c>
      <c r="C6685" s="15" t="n">
        <v>46082</v>
      </c>
      <c r="D6685" s="0" t="n">
        <v>3</v>
      </c>
      <c r="E6685" s="0" t="n">
        <v>114</v>
      </c>
      <c r="F6685" s="0" t="n">
        <v>0</v>
      </c>
      <c r="G6685" s="0" t="n">
        <v>0</v>
      </c>
      <c r="H6685" s="0" t="n">
        <v>0</v>
      </c>
      <c r="I6685" s="0" t="n">
        <v>396</v>
      </c>
      <c r="J6685" s="0" t="n">
        <v>0</v>
      </c>
      <c r="K6685" s="37" t="n">
        <f aca="false">E6685+Inputs!$B$5*F6685</f>
        <v>114</v>
      </c>
      <c r="L6685" s="37" t="n">
        <f aca="false">G6685+Inputs!$B$6*H6685</f>
        <v>0</v>
      </c>
      <c r="M6685" s="37" t="n">
        <f aca="false">I6685+Inputs!$B$7*J6685</f>
        <v>396</v>
      </c>
      <c r="N6685" s="37" t="n">
        <f aca="false">K6685+L6685+M6685</f>
        <v>510</v>
      </c>
    </row>
    <row r="6686" customFormat="false" ht="15" hidden="false" customHeight="false" outlineLevel="0" collapsed="false">
      <c r="A6686" s="0" t="s">
        <v>10</v>
      </c>
      <c r="B6686" s="0" t="s">
        <v>505</v>
      </c>
      <c r="C6686" s="15" t="n">
        <v>46113</v>
      </c>
      <c r="D6686" s="0" t="n">
        <v>3</v>
      </c>
      <c r="E6686" s="0" t="n">
        <v>121</v>
      </c>
      <c r="F6686" s="0" t="n">
        <v>0</v>
      </c>
      <c r="G6686" s="0" t="n">
        <v>0</v>
      </c>
      <c r="H6686" s="0" t="n">
        <v>0</v>
      </c>
      <c r="I6686" s="0" t="n">
        <v>400</v>
      </c>
      <c r="J6686" s="0" t="n">
        <v>0</v>
      </c>
      <c r="K6686" s="37" t="n">
        <f aca="false">E6686+Inputs!$B$5*F6686</f>
        <v>121</v>
      </c>
      <c r="L6686" s="37" t="n">
        <f aca="false">G6686+Inputs!$B$6*H6686</f>
        <v>0</v>
      </c>
      <c r="M6686" s="37" t="n">
        <f aca="false">I6686+Inputs!$B$7*J6686</f>
        <v>400</v>
      </c>
      <c r="N6686" s="37" t="n">
        <f aca="false">K6686+L6686+M6686</f>
        <v>521</v>
      </c>
    </row>
    <row r="6687" customFormat="false" ht="15" hidden="false" customHeight="false" outlineLevel="0" collapsed="false">
      <c r="A6687" s="0" t="s">
        <v>10</v>
      </c>
      <c r="B6687" s="0" t="s">
        <v>505</v>
      </c>
      <c r="C6687" s="15" t="n">
        <v>46143</v>
      </c>
      <c r="D6687" s="0" t="n">
        <v>3</v>
      </c>
      <c r="E6687" s="0" t="n">
        <v>193</v>
      </c>
      <c r="F6687" s="0" t="n">
        <v>0</v>
      </c>
      <c r="G6687" s="0" t="n">
        <v>0</v>
      </c>
      <c r="H6687" s="0" t="n">
        <v>0</v>
      </c>
      <c r="I6687" s="0" t="n">
        <v>410</v>
      </c>
      <c r="J6687" s="0" t="n">
        <v>0</v>
      </c>
      <c r="K6687" s="37" t="n">
        <f aca="false">E6687+Inputs!$B$5*F6687</f>
        <v>193</v>
      </c>
      <c r="L6687" s="37" t="n">
        <f aca="false">G6687+Inputs!$B$6*H6687</f>
        <v>0</v>
      </c>
      <c r="M6687" s="37" t="n">
        <f aca="false">I6687+Inputs!$B$7*J6687</f>
        <v>410</v>
      </c>
      <c r="N6687" s="37" t="n">
        <f aca="false">K6687+L6687+M6687</f>
        <v>603</v>
      </c>
    </row>
    <row r="6688" customFormat="false" ht="15" hidden="false" customHeight="false" outlineLevel="0" collapsed="false">
      <c r="A6688" s="0" t="s">
        <v>10</v>
      </c>
      <c r="B6688" s="0" t="s">
        <v>505</v>
      </c>
      <c r="C6688" s="15" t="n">
        <v>46174</v>
      </c>
      <c r="D6688" s="0" t="n">
        <v>3</v>
      </c>
      <c r="E6688" s="0" t="n">
        <v>268</v>
      </c>
      <c r="F6688" s="0" t="n">
        <v>0</v>
      </c>
      <c r="G6688" s="0" t="n">
        <v>0</v>
      </c>
      <c r="H6688" s="0" t="n">
        <v>0</v>
      </c>
      <c r="I6688" s="0" t="n">
        <v>506</v>
      </c>
      <c r="J6688" s="0" t="n">
        <v>0</v>
      </c>
      <c r="K6688" s="37" t="n">
        <f aca="false">E6688+Inputs!$B$5*F6688</f>
        <v>268</v>
      </c>
      <c r="L6688" s="37" t="n">
        <f aca="false">G6688+Inputs!$B$6*H6688</f>
        <v>0</v>
      </c>
      <c r="M6688" s="37" t="n">
        <f aca="false">I6688+Inputs!$B$7*J6688</f>
        <v>506</v>
      </c>
      <c r="N6688" s="37" t="n">
        <f aca="false">K6688+L6688+M6688</f>
        <v>774</v>
      </c>
    </row>
    <row r="6689" customFormat="false" ht="15" hidden="false" customHeight="false" outlineLevel="0" collapsed="false">
      <c r="A6689" s="0" t="s">
        <v>10</v>
      </c>
      <c r="B6689" s="0" t="s">
        <v>505</v>
      </c>
      <c r="C6689" s="15" t="n">
        <v>46204</v>
      </c>
      <c r="D6689" s="0" t="n">
        <v>3</v>
      </c>
      <c r="E6689" s="0" t="n">
        <v>186</v>
      </c>
      <c r="F6689" s="0" t="n">
        <v>0</v>
      </c>
      <c r="G6689" s="0" t="n">
        <v>0</v>
      </c>
      <c r="H6689" s="0" t="n">
        <v>0</v>
      </c>
      <c r="I6689" s="0" t="n">
        <v>428</v>
      </c>
      <c r="J6689" s="0" t="n">
        <v>0</v>
      </c>
      <c r="K6689" s="37" t="n">
        <f aca="false">E6689+Inputs!$B$5*F6689</f>
        <v>186</v>
      </c>
      <c r="L6689" s="37" t="n">
        <f aca="false">G6689+Inputs!$B$6*H6689</f>
        <v>0</v>
      </c>
      <c r="M6689" s="37" t="n">
        <f aca="false">I6689+Inputs!$B$7*J6689</f>
        <v>428</v>
      </c>
      <c r="N6689" s="37" t="n">
        <f aca="false">K6689+L6689+M6689</f>
        <v>614</v>
      </c>
    </row>
    <row r="6690" customFormat="false" ht="15" hidden="false" customHeight="false" outlineLevel="0" collapsed="false">
      <c r="A6690" s="0" t="s">
        <v>10</v>
      </c>
      <c r="B6690" s="0" t="s">
        <v>505</v>
      </c>
      <c r="C6690" s="15" t="n">
        <v>46235</v>
      </c>
      <c r="D6690" s="0" t="n">
        <v>3</v>
      </c>
      <c r="E6690" s="0" t="n">
        <v>199</v>
      </c>
      <c r="F6690" s="0" t="n">
        <v>0</v>
      </c>
      <c r="G6690" s="0" t="n">
        <v>0</v>
      </c>
      <c r="H6690" s="0" t="n">
        <v>0</v>
      </c>
      <c r="I6690" s="0" t="n">
        <v>397</v>
      </c>
      <c r="J6690" s="0" t="n">
        <v>0</v>
      </c>
      <c r="K6690" s="37" t="n">
        <f aca="false">E6690+Inputs!$B$5*F6690</f>
        <v>199</v>
      </c>
      <c r="L6690" s="37" t="n">
        <f aca="false">G6690+Inputs!$B$6*H6690</f>
        <v>0</v>
      </c>
      <c r="M6690" s="37" t="n">
        <f aca="false">I6690+Inputs!$B$7*J6690</f>
        <v>397</v>
      </c>
      <c r="N6690" s="37" t="n">
        <f aca="false">K6690+L6690+M6690</f>
        <v>596</v>
      </c>
    </row>
    <row r="6691" customFormat="false" ht="15" hidden="false" customHeight="false" outlineLevel="0" collapsed="false">
      <c r="A6691" s="0" t="s">
        <v>10</v>
      </c>
      <c r="B6691" s="0" t="s">
        <v>513</v>
      </c>
      <c r="C6691" s="15" t="n">
        <v>44927</v>
      </c>
      <c r="D6691" s="0" t="n">
        <v>5</v>
      </c>
      <c r="E6691" s="0" t="n">
        <v>0</v>
      </c>
      <c r="F6691" s="0" t="n">
        <v>0</v>
      </c>
      <c r="G6691" s="0" t="n">
        <v>0</v>
      </c>
      <c r="H6691" s="0" t="n">
        <v>0</v>
      </c>
      <c r="I6691" s="0" t="n">
        <v>24</v>
      </c>
      <c r="J6691" s="0" t="n">
        <v>0</v>
      </c>
      <c r="K6691" s="37" t="n">
        <f aca="false">E6691+Inputs!$B$5*F6691</f>
        <v>0</v>
      </c>
      <c r="L6691" s="37" t="n">
        <f aca="false">G6691+Inputs!$B$6*H6691</f>
        <v>0</v>
      </c>
      <c r="M6691" s="37" t="n">
        <f aca="false">I6691+Inputs!$B$7*J6691</f>
        <v>24</v>
      </c>
      <c r="N6691" s="37" t="n">
        <f aca="false">K6691+L6691+M6691</f>
        <v>24</v>
      </c>
    </row>
    <row r="6692" customFormat="false" ht="15" hidden="false" customHeight="false" outlineLevel="0" collapsed="false">
      <c r="A6692" s="0" t="s">
        <v>10</v>
      </c>
      <c r="B6692" s="0" t="s">
        <v>513</v>
      </c>
      <c r="C6692" s="15" t="n">
        <v>44958</v>
      </c>
      <c r="D6692" s="0" t="n">
        <v>5</v>
      </c>
      <c r="E6692" s="0" t="n">
        <v>0</v>
      </c>
      <c r="F6692" s="0" t="n">
        <v>0</v>
      </c>
      <c r="G6692" s="0" t="n">
        <v>0</v>
      </c>
      <c r="H6692" s="0" t="n">
        <v>0</v>
      </c>
      <c r="I6692" s="0" t="n">
        <v>25</v>
      </c>
      <c r="J6692" s="0" t="n">
        <v>0</v>
      </c>
      <c r="K6692" s="37" t="n">
        <f aca="false">E6692+Inputs!$B$5*F6692</f>
        <v>0</v>
      </c>
      <c r="L6692" s="37" t="n">
        <f aca="false">G6692+Inputs!$B$6*H6692</f>
        <v>0</v>
      </c>
      <c r="M6692" s="37" t="n">
        <f aca="false">I6692+Inputs!$B$7*J6692</f>
        <v>25</v>
      </c>
      <c r="N6692" s="37" t="n">
        <f aca="false">K6692+L6692+M6692</f>
        <v>25</v>
      </c>
    </row>
    <row r="6693" customFormat="false" ht="15" hidden="false" customHeight="false" outlineLevel="0" collapsed="false">
      <c r="A6693" s="0" t="s">
        <v>10</v>
      </c>
      <c r="B6693" s="0" t="s">
        <v>513</v>
      </c>
      <c r="C6693" s="15" t="n">
        <v>44986</v>
      </c>
      <c r="D6693" s="0" t="n">
        <v>5</v>
      </c>
      <c r="E6693" s="0" t="n">
        <v>1</v>
      </c>
      <c r="F6693" s="0" t="n">
        <v>0</v>
      </c>
      <c r="G6693" s="0" t="n">
        <v>0</v>
      </c>
      <c r="H6693" s="0" t="n">
        <v>0</v>
      </c>
      <c r="I6693" s="0" t="n">
        <v>33</v>
      </c>
      <c r="J6693" s="0" t="n">
        <v>0</v>
      </c>
      <c r="K6693" s="37" t="n">
        <f aca="false">E6693+Inputs!$B$5*F6693</f>
        <v>1</v>
      </c>
      <c r="L6693" s="37" t="n">
        <f aca="false">G6693+Inputs!$B$6*H6693</f>
        <v>0</v>
      </c>
      <c r="M6693" s="37" t="n">
        <f aca="false">I6693+Inputs!$B$7*J6693</f>
        <v>33</v>
      </c>
      <c r="N6693" s="37" t="n">
        <f aca="false">K6693+L6693+M6693</f>
        <v>34</v>
      </c>
    </row>
    <row r="6694" customFormat="false" ht="15" hidden="false" customHeight="false" outlineLevel="0" collapsed="false">
      <c r="A6694" s="0" t="s">
        <v>10</v>
      </c>
      <c r="B6694" s="0" t="s">
        <v>513</v>
      </c>
      <c r="C6694" s="15" t="n">
        <v>45017</v>
      </c>
      <c r="D6694" s="0" t="n">
        <v>5</v>
      </c>
      <c r="E6694" s="0" t="n">
        <v>1</v>
      </c>
      <c r="F6694" s="0" t="n">
        <v>0</v>
      </c>
      <c r="G6694" s="0" t="n">
        <v>0</v>
      </c>
      <c r="H6694" s="0" t="n">
        <v>0</v>
      </c>
      <c r="I6694" s="0" t="n">
        <v>23</v>
      </c>
      <c r="J6694" s="0" t="n">
        <v>0</v>
      </c>
      <c r="K6694" s="37" t="n">
        <f aca="false">E6694+Inputs!$B$5*F6694</f>
        <v>1</v>
      </c>
      <c r="L6694" s="37" t="n">
        <f aca="false">G6694+Inputs!$B$6*H6694</f>
        <v>0</v>
      </c>
      <c r="M6694" s="37" t="n">
        <f aca="false">I6694+Inputs!$B$7*J6694</f>
        <v>23</v>
      </c>
      <c r="N6694" s="37" t="n">
        <f aca="false">K6694+L6694+M6694</f>
        <v>24</v>
      </c>
    </row>
    <row r="6695" customFormat="false" ht="15" hidden="false" customHeight="false" outlineLevel="0" collapsed="false">
      <c r="A6695" s="0" t="s">
        <v>10</v>
      </c>
      <c r="B6695" s="0" t="s">
        <v>513</v>
      </c>
      <c r="C6695" s="15" t="n">
        <v>45047</v>
      </c>
      <c r="D6695" s="0" t="n">
        <v>5</v>
      </c>
      <c r="E6695" s="0" t="n">
        <v>0</v>
      </c>
      <c r="F6695" s="0" t="n">
        <v>0</v>
      </c>
      <c r="G6695" s="0" t="n">
        <v>0</v>
      </c>
      <c r="H6695" s="0" t="n">
        <v>0</v>
      </c>
      <c r="I6695" s="0" t="n">
        <v>42</v>
      </c>
      <c r="J6695" s="0" t="n">
        <v>0</v>
      </c>
      <c r="K6695" s="37" t="n">
        <f aca="false">E6695+Inputs!$B$5*F6695</f>
        <v>0</v>
      </c>
      <c r="L6695" s="37" t="n">
        <f aca="false">G6695+Inputs!$B$6*H6695</f>
        <v>0</v>
      </c>
      <c r="M6695" s="37" t="n">
        <f aca="false">I6695+Inputs!$B$7*J6695</f>
        <v>42</v>
      </c>
      <c r="N6695" s="37" t="n">
        <f aca="false">K6695+L6695+M6695</f>
        <v>42</v>
      </c>
    </row>
    <row r="6696" customFormat="false" ht="15" hidden="false" customHeight="false" outlineLevel="0" collapsed="false">
      <c r="A6696" s="0" t="s">
        <v>10</v>
      </c>
      <c r="B6696" s="0" t="s">
        <v>513</v>
      </c>
      <c r="C6696" s="15" t="n">
        <v>45078</v>
      </c>
      <c r="D6696" s="0" t="n">
        <v>5</v>
      </c>
      <c r="E6696" s="0" t="n">
        <v>0</v>
      </c>
      <c r="F6696" s="0" t="n">
        <v>0</v>
      </c>
      <c r="G6696" s="0" t="n">
        <v>0</v>
      </c>
      <c r="H6696" s="0" t="n">
        <v>0</v>
      </c>
      <c r="I6696" s="0" t="n">
        <v>41</v>
      </c>
      <c r="J6696" s="0" t="n">
        <v>0</v>
      </c>
      <c r="K6696" s="37" t="n">
        <f aca="false">E6696+Inputs!$B$5*F6696</f>
        <v>0</v>
      </c>
      <c r="L6696" s="37" t="n">
        <f aca="false">G6696+Inputs!$B$6*H6696</f>
        <v>0</v>
      </c>
      <c r="M6696" s="37" t="n">
        <f aca="false">I6696+Inputs!$B$7*J6696</f>
        <v>41</v>
      </c>
      <c r="N6696" s="37" t="n">
        <f aca="false">K6696+L6696+M6696</f>
        <v>41</v>
      </c>
    </row>
    <row r="6697" customFormat="false" ht="15" hidden="false" customHeight="false" outlineLevel="0" collapsed="false">
      <c r="A6697" s="0" t="s">
        <v>10</v>
      </c>
      <c r="B6697" s="0" t="s">
        <v>513</v>
      </c>
      <c r="C6697" s="15" t="n">
        <v>45108</v>
      </c>
      <c r="D6697" s="0" t="n">
        <v>5</v>
      </c>
      <c r="E6697" s="0" t="n">
        <v>0</v>
      </c>
      <c r="F6697" s="0" t="n">
        <v>0</v>
      </c>
      <c r="G6697" s="0" t="n">
        <v>0</v>
      </c>
      <c r="H6697" s="0" t="n">
        <v>0</v>
      </c>
      <c r="I6697" s="0" t="n">
        <v>37</v>
      </c>
      <c r="J6697" s="0" t="n">
        <v>0</v>
      </c>
      <c r="K6697" s="37" t="n">
        <f aca="false">E6697+Inputs!$B$5*F6697</f>
        <v>0</v>
      </c>
      <c r="L6697" s="37" t="n">
        <f aca="false">G6697+Inputs!$B$6*H6697</f>
        <v>0</v>
      </c>
      <c r="M6697" s="37" t="n">
        <f aca="false">I6697+Inputs!$B$7*J6697</f>
        <v>37</v>
      </c>
      <c r="N6697" s="37" t="n">
        <f aca="false">K6697+L6697+M6697</f>
        <v>37</v>
      </c>
    </row>
    <row r="6698" customFormat="false" ht="15" hidden="false" customHeight="false" outlineLevel="0" collapsed="false">
      <c r="A6698" s="0" t="s">
        <v>10</v>
      </c>
      <c r="B6698" s="0" t="s">
        <v>513</v>
      </c>
      <c r="C6698" s="15" t="n">
        <v>45139</v>
      </c>
      <c r="D6698" s="0" t="n">
        <v>5</v>
      </c>
      <c r="E6698" s="0" t="n">
        <v>1</v>
      </c>
      <c r="F6698" s="0" t="n">
        <v>0</v>
      </c>
      <c r="G6698" s="0" t="n">
        <v>0</v>
      </c>
      <c r="H6698" s="0" t="n">
        <v>0</v>
      </c>
      <c r="I6698" s="0" t="n">
        <v>59</v>
      </c>
      <c r="J6698" s="0" t="n">
        <v>0</v>
      </c>
      <c r="K6698" s="37" t="n">
        <f aca="false">E6698+Inputs!$B$5*F6698</f>
        <v>1</v>
      </c>
      <c r="L6698" s="37" t="n">
        <f aca="false">G6698+Inputs!$B$6*H6698</f>
        <v>0</v>
      </c>
      <c r="M6698" s="37" t="n">
        <f aca="false">I6698+Inputs!$B$7*J6698</f>
        <v>59</v>
      </c>
      <c r="N6698" s="37" t="n">
        <f aca="false">K6698+L6698+M6698</f>
        <v>60</v>
      </c>
    </row>
    <row r="6699" customFormat="false" ht="15" hidden="false" customHeight="false" outlineLevel="0" collapsed="false">
      <c r="A6699" s="0" t="s">
        <v>10</v>
      </c>
      <c r="B6699" s="0" t="s">
        <v>513</v>
      </c>
      <c r="C6699" s="15" t="n">
        <v>45170</v>
      </c>
      <c r="D6699" s="0" t="n">
        <v>5</v>
      </c>
      <c r="E6699" s="0" t="n">
        <v>0</v>
      </c>
      <c r="F6699" s="0" t="n">
        <v>0</v>
      </c>
      <c r="G6699" s="0" t="n">
        <v>0</v>
      </c>
      <c r="H6699" s="0" t="n">
        <v>0</v>
      </c>
      <c r="I6699" s="0" t="n">
        <v>46</v>
      </c>
      <c r="J6699" s="0" t="n">
        <v>0</v>
      </c>
      <c r="K6699" s="37" t="n">
        <f aca="false">E6699+Inputs!$B$5*F6699</f>
        <v>0</v>
      </c>
      <c r="L6699" s="37" t="n">
        <f aca="false">G6699+Inputs!$B$6*H6699</f>
        <v>0</v>
      </c>
      <c r="M6699" s="37" t="n">
        <f aca="false">I6699+Inputs!$B$7*J6699</f>
        <v>46</v>
      </c>
      <c r="N6699" s="37" t="n">
        <f aca="false">K6699+L6699+M6699</f>
        <v>46</v>
      </c>
    </row>
    <row r="6700" customFormat="false" ht="15" hidden="false" customHeight="false" outlineLevel="0" collapsed="false">
      <c r="A6700" s="0" t="s">
        <v>10</v>
      </c>
      <c r="B6700" s="0" t="s">
        <v>513</v>
      </c>
      <c r="C6700" s="15" t="n">
        <v>45200</v>
      </c>
      <c r="D6700" s="0" t="n">
        <v>5</v>
      </c>
      <c r="E6700" s="0" t="n">
        <v>0</v>
      </c>
      <c r="F6700" s="0" t="n">
        <v>0</v>
      </c>
      <c r="G6700" s="0" t="n">
        <v>0</v>
      </c>
      <c r="H6700" s="0" t="n">
        <v>0</v>
      </c>
      <c r="I6700" s="0" t="n">
        <v>49</v>
      </c>
      <c r="J6700" s="0" t="n">
        <v>0</v>
      </c>
      <c r="K6700" s="37" t="n">
        <f aca="false">E6700+Inputs!$B$5*F6700</f>
        <v>0</v>
      </c>
      <c r="L6700" s="37" t="n">
        <f aca="false">G6700+Inputs!$B$6*H6700</f>
        <v>0</v>
      </c>
      <c r="M6700" s="37" t="n">
        <f aca="false">I6700+Inputs!$B$7*J6700</f>
        <v>49</v>
      </c>
      <c r="N6700" s="37" t="n">
        <f aca="false">K6700+L6700+M6700</f>
        <v>49</v>
      </c>
    </row>
    <row r="6701" customFormat="false" ht="15" hidden="false" customHeight="false" outlineLevel="0" collapsed="false">
      <c r="A6701" s="0" t="s">
        <v>10</v>
      </c>
      <c r="B6701" s="0" t="s">
        <v>513</v>
      </c>
      <c r="C6701" s="15" t="n">
        <v>45231</v>
      </c>
      <c r="D6701" s="0" t="n">
        <v>5</v>
      </c>
      <c r="E6701" s="0" t="n">
        <v>0</v>
      </c>
      <c r="F6701" s="0" t="n">
        <v>0</v>
      </c>
      <c r="G6701" s="0" t="n">
        <v>0</v>
      </c>
      <c r="H6701" s="0" t="n">
        <v>0</v>
      </c>
      <c r="I6701" s="0" t="n">
        <v>37</v>
      </c>
      <c r="J6701" s="0" t="n">
        <v>0</v>
      </c>
      <c r="K6701" s="37" t="n">
        <f aca="false">E6701+Inputs!$B$5*F6701</f>
        <v>0</v>
      </c>
      <c r="L6701" s="37" t="n">
        <f aca="false">G6701+Inputs!$B$6*H6701</f>
        <v>0</v>
      </c>
      <c r="M6701" s="37" t="n">
        <f aca="false">I6701+Inputs!$B$7*J6701</f>
        <v>37</v>
      </c>
      <c r="N6701" s="37" t="n">
        <f aca="false">K6701+L6701+M6701</f>
        <v>37</v>
      </c>
    </row>
    <row r="6702" customFormat="false" ht="15" hidden="false" customHeight="false" outlineLevel="0" collapsed="false">
      <c r="A6702" s="0" t="s">
        <v>10</v>
      </c>
      <c r="B6702" s="0" t="s">
        <v>513</v>
      </c>
      <c r="C6702" s="15" t="n">
        <v>45261</v>
      </c>
      <c r="D6702" s="0" t="n">
        <v>5</v>
      </c>
      <c r="E6702" s="0" t="n">
        <v>0</v>
      </c>
      <c r="F6702" s="0" t="n">
        <v>0</v>
      </c>
      <c r="G6702" s="0" t="n">
        <v>0</v>
      </c>
      <c r="H6702" s="0" t="n">
        <v>0</v>
      </c>
      <c r="I6702" s="0" t="n">
        <v>42</v>
      </c>
      <c r="J6702" s="0" t="n">
        <v>0</v>
      </c>
      <c r="K6702" s="37" t="n">
        <f aca="false">E6702+Inputs!$B$5*F6702</f>
        <v>0</v>
      </c>
      <c r="L6702" s="37" t="n">
        <f aca="false">G6702+Inputs!$B$6*H6702</f>
        <v>0</v>
      </c>
      <c r="M6702" s="37" t="n">
        <f aca="false">I6702+Inputs!$B$7*J6702</f>
        <v>42</v>
      </c>
      <c r="N6702" s="37" t="n">
        <f aca="false">K6702+L6702+M6702</f>
        <v>42</v>
      </c>
    </row>
    <row r="6703" customFormat="false" ht="15" hidden="false" customHeight="false" outlineLevel="0" collapsed="false">
      <c r="A6703" s="0" t="s">
        <v>10</v>
      </c>
      <c r="B6703" s="0" t="s">
        <v>513</v>
      </c>
      <c r="C6703" s="15" t="n">
        <v>45292</v>
      </c>
      <c r="D6703" s="0" t="n">
        <v>5</v>
      </c>
      <c r="E6703" s="0" t="n">
        <v>1</v>
      </c>
      <c r="F6703" s="0" t="n">
        <v>0</v>
      </c>
      <c r="G6703" s="0" t="n">
        <v>0</v>
      </c>
      <c r="H6703" s="0" t="n">
        <v>0</v>
      </c>
      <c r="I6703" s="0" t="n">
        <v>40</v>
      </c>
      <c r="J6703" s="0" t="n">
        <v>0</v>
      </c>
      <c r="K6703" s="37" t="n">
        <f aca="false">E6703+Inputs!$B$5*F6703</f>
        <v>1</v>
      </c>
      <c r="L6703" s="37" t="n">
        <f aca="false">G6703+Inputs!$B$6*H6703</f>
        <v>0</v>
      </c>
      <c r="M6703" s="37" t="n">
        <f aca="false">I6703+Inputs!$B$7*J6703</f>
        <v>40</v>
      </c>
      <c r="N6703" s="37" t="n">
        <f aca="false">K6703+L6703+M6703</f>
        <v>41</v>
      </c>
    </row>
    <row r="6704" customFormat="false" ht="15" hidden="false" customHeight="false" outlineLevel="0" collapsed="false">
      <c r="A6704" s="0" t="s">
        <v>10</v>
      </c>
      <c r="B6704" s="0" t="s">
        <v>513</v>
      </c>
      <c r="C6704" s="15" t="n">
        <v>45323</v>
      </c>
      <c r="D6704" s="0" t="n">
        <v>5</v>
      </c>
      <c r="E6704" s="0" t="n">
        <v>1</v>
      </c>
      <c r="F6704" s="0" t="n">
        <v>0</v>
      </c>
      <c r="G6704" s="0" t="n">
        <v>0</v>
      </c>
      <c r="H6704" s="0" t="n">
        <v>0</v>
      </c>
      <c r="I6704" s="0" t="n">
        <v>37</v>
      </c>
      <c r="J6704" s="0" t="n">
        <v>0</v>
      </c>
      <c r="K6704" s="37" t="n">
        <f aca="false">E6704+Inputs!$B$5*F6704</f>
        <v>1</v>
      </c>
      <c r="L6704" s="37" t="n">
        <f aca="false">G6704+Inputs!$B$6*H6704</f>
        <v>0</v>
      </c>
      <c r="M6704" s="37" t="n">
        <f aca="false">I6704+Inputs!$B$7*J6704</f>
        <v>37</v>
      </c>
      <c r="N6704" s="37" t="n">
        <f aca="false">K6704+L6704+M6704</f>
        <v>38</v>
      </c>
    </row>
    <row r="6705" customFormat="false" ht="15" hidden="false" customHeight="false" outlineLevel="0" collapsed="false">
      <c r="A6705" s="0" t="s">
        <v>10</v>
      </c>
      <c r="B6705" s="0" t="s">
        <v>513</v>
      </c>
      <c r="C6705" s="15" t="n">
        <v>45352</v>
      </c>
      <c r="D6705" s="0" t="n">
        <v>5</v>
      </c>
      <c r="E6705" s="0" t="n">
        <v>0</v>
      </c>
      <c r="F6705" s="0" t="n">
        <v>0</v>
      </c>
      <c r="G6705" s="0" t="n">
        <v>0</v>
      </c>
      <c r="H6705" s="0" t="n">
        <v>0</v>
      </c>
      <c r="I6705" s="0" t="n">
        <v>30</v>
      </c>
      <c r="J6705" s="0" t="n">
        <v>0</v>
      </c>
      <c r="K6705" s="37" t="n">
        <f aca="false">E6705+Inputs!$B$5*F6705</f>
        <v>0</v>
      </c>
      <c r="L6705" s="37" t="n">
        <f aca="false">G6705+Inputs!$B$6*H6705</f>
        <v>0</v>
      </c>
      <c r="M6705" s="37" t="n">
        <f aca="false">I6705+Inputs!$B$7*J6705</f>
        <v>30</v>
      </c>
      <c r="N6705" s="37" t="n">
        <f aca="false">K6705+L6705+M6705</f>
        <v>30</v>
      </c>
    </row>
    <row r="6706" customFormat="false" ht="15" hidden="false" customHeight="false" outlineLevel="0" collapsed="false">
      <c r="A6706" s="0" t="s">
        <v>10</v>
      </c>
      <c r="B6706" s="0" t="s">
        <v>513</v>
      </c>
      <c r="C6706" s="15" t="n">
        <v>45383</v>
      </c>
      <c r="D6706" s="0" t="n">
        <v>5</v>
      </c>
      <c r="E6706" s="0" t="n">
        <v>1</v>
      </c>
      <c r="F6706" s="0" t="n">
        <v>0</v>
      </c>
      <c r="G6706" s="0" t="n">
        <v>0</v>
      </c>
      <c r="H6706" s="0" t="n">
        <v>0</v>
      </c>
      <c r="I6706" s="0" t="n">
        <v>33</v>
      </c>
      <c r="J6706" s="0" t="n">
        <v>0</v>
      </c>
      <c r="K6706" s="37" t="n">
        <f aca="false">E6706+Inputs!$B$5*F6706</f>
        <v>1</v>
      </c>
      <c r="L6706" s="37" t="n">
        <f aca="false">G6706+Inputs!$B$6*H6706</f>
        <v>0</v>
      </c>
      <c r="M6706" s="37" t="n">
        <f aca="false">I6706+Inputs!$B$7*J6706</f>
        <v>33</v>
      </c>
      <c r="N6706" s="37" t="n">
        <f aca="false">K6706+L6706+M6706</f>
        <v>34</v>
      </c>
    </row>
    <row r="6707" customFormat="false" ht="15" hidden="false" customHeight="false" outlineLevel="0" collapsed="false">
      <c r="A6707" s="0" t="s">
        <v>10</v>
      </c>
      <c r="B6707" s="0" t="s">
        <v>513</v>
      </c>
      <c r="C6707" s="15" t="n">
        <v>45413</v>
      </c>
      <c r="D6707" s="0" t="n">
        <v>5</v>
      </c>
      <c r="E6707" s="0" t="n">
        <v>0</v>
      </c>
      <c r="F6707" s="0" t="n">
        <v>0</v>
      </c>
      <c r="G6707" s="0" t="n">
        <v>0</v>
      </c>
      <c r="H6707" s="0" t="n">
        <v>0</v>
      </c>
      <c r="I6707" s="0" t="n">
        <v>40</v>
      </c>
      <c r="J6707" s="0" t="n">
        <v>0</v>
      </c>
      <c r="K6707" s="37" t="n">
        <f aca="false">E6707+Inputs!$B$5*F6707</f>
        <v>0</v>
      </c>
      <c r="L6707" s="37" t="n">
        <f aca="false">G6707+Inputs!$B$6*H6707</f>
        <v>0</v>
      </c>
      <c r="M6707" s="37" t="n">
        <f aca="false">I6707+Inputs!$B$7*J6707</f>
        <v>40</v>
      </c>
      <c r="N6707" s="37" t="n">
        <f aca="false">K6707+L6707+M6707</f>
        <v>40</v>
      </c>
    </row>
    <row r="6708" customFormat="false" ht="15" hidden="false" customHeight="false" outlineLevel="0" collapsed="false">
      <c r="A6708" s="0" t="s">
        <v>10</v>
      </c>
      <c r="B6708" s="0" t="s">
        <v>513</v>
      </c>
      <c r="C6708" s="15" t="n">
        <v>45444</v>
      </c>
      <c r="D6708" s="0" t="n">
        <v>5</v>
      </c>
      <c r="E6708" s="0" t="n">
        <v>0</v>
      </c>
      <c r="F6708" s="0" t="n">
        <v>0</v>
      </c>
      <c r="G6708" s="0" t="n">
        <v>0</v>
      </c>
      <c r="H6708" s="0" t="n">
        <v>0</v>
      </c>
      <c r="I6708" s="0" t="n">
        <v>35</v>
      </c>
      <c r="J6708" s="0" t="n">
        <v>0</v>
      </c>
      <c r="K6708" s="37" t="n">
        <f aca="false">E6708+Inputs!$B$5*F6708</f>
        <v>0</v>
      </c>
      <c r="L6708" s="37" t="n">
        <f aca="false">G6708+Inputs!$B$6*H6708</f>
        <v>0</v>
      </c>
      <c r="M6708" s="37" t="n">
        <f aca="false">I6708+Inputs!$B$7*J6708</f>
        <v>35</v>
      </c>
      <c r="N6708" s="37" t="n">
        <f aca="false">K6708+L6708+M6708</f>
        <v>35</v>
      </c>
    </row>
    <row r="6709" customFormat="false" ht="15" hidden="false" customHeight="false" outlineLevel="0" collapsed="false">
      <c r="A6709" s="0" t="s">
        <v>10</v>
      </c>
      <c r="B6709" s="0" t="s">
        <v>513</v>
      </c>
      <c r="C6709" s="15" t="n">
        <v>45474</v>
      </c>
      <c r="D6709" s="0" t="n">
        <v>5</v>
      </c>
      <c r="E6709" s="0" t="n">
        <v>0</v>
      </c>
      <c r="F6709" s="0" t="n">
        <v>0</v>
      </c>
      <c r="G6709" s="0" t="n">
        <v>0</v>
      </c>
      <c r="H6709" s="0" t="n">
        <v>0</v>
      </c>
      <c r="I6709" s="0" t="n">
        <v>47</v>
      </c>
      <c r="J6709" s="0" t="n">
        <v>0</v>
      </c>
      <c r="K6709" s="37" t="n">
        <f aca="false">E6709+Inputs!$B$5*F6709</f>
        <v>0</v>
      </c>
      <c r="L6709" s="37" t="n">
        <f aca="false">G6709+Inputs!$B$6*H6709</f>
        <v>0</v>
      </c>
      <c r="M6709" s="37" t="n">
        <f aca="false">I6709+Inputs!$B$7*J6709</f>
        <v>47</v>
      </c>
      <c r="N6709" s="37" t="n">
        <f aca="false">K6709+L6709+M6709</f>
        <v>47</v>
      </c>
    </row>
    <row r="6710" customFormat="false" ht="15" hidden="false" customHeight="false" outlineLevel="0" collapsed="false">
      <c r="A6710" s="0" t="s">
        <v>10</v>
      </c>
      <c r="B6710" s="0" t="s">
        <v>513</v>
      </c>
      <c r="C6710" s="15" t="n">
        <v>45505</v>
      </c>
      <c r="D6710" s="0" t="n">
        <v>5</v>
      </c>
      <c r="E6710" s="0" t="n">
        <v>0</v>
      </c>
      <c r="F6710" s="0" t="n">
        <v>0</v>
      </c>
      <c r="G6710" s="0" t="n">
        <v>0</v>
      </c>
      <c r="H6710" s="0" t="n">
        <v>0</v>
      </c>
      <c r="I6710" s="0" t="n">
        <v>41</v>
      </c>
      <c r="J6710" s="0" t="n">
        <v>0</v>
      </c>
      <c r="K6710" s="37" t="n">
        <f aca="false">E6710+Inputs!$B$5*F6710</f>
        <v>0</v>
      </c>
      <c r="L6710" s="37" t="n">
        <f aca="false">G6710+Inputs!$B$6*H6710</f>
        <v>0</v>
      </c>
      <c r="M6710" s="37" t="n">
        <f aca="false">I6710+Inputs!$B$7*J6710</f>
        <v>41</v>
      </c>
      <c r="N6710" s="37" t="n">
        <f aca="false">K6710+L6710+M6710</f>
        <v>41</v>
      </c>
    </row>
    <row r="6711" customFormat="false" ht="15" hidden="false" customHeight="false" outlineLevel="0" collapsed="false">
      <c r="A6711" s="0" t="s">
        <v>10</v>
      </c>
      <c r="B6711" s="0" t="s">
        <v>513</v>
      </c>
      <c r="C6711" s="15" t="n">
        <v>45536</v>
      </c>
      <c r="D6711" s="0" t="n">
        <v>5</v>
      </c>
      <c r="E6711" s="0" t="n">
        <v>0</v>
      </c>
      <c r="F6711" s="0" t="n">
        <v>0</v>
      </c>
      <c r="G6711" s="0" t="n">
        <v>0</v>
      </c>
      <c r="H6711" s="0" t="n">
        <v>0</v>
      </c>
      <c r="I6711" s="0" t="n">
        <v>30</v>
      </c>
      <c r="J6711" s="0" t="n">
        <v>0</v>
      </c>
      <c r="K6711" s="37" t="n">
        <f aca="false">E6711+Inputs!$B$5*F6711</f>
        <v>0</v>
      </c>
      <c r="L6711" s="37" t="n">
        <f aca="false">G6711+Inputs!$B$6*H6711</f>
        <v>0</v>
      </c>
      <c r="M6711" s="37" t="n">
        <f aca="false">I6711+Inputs!$B$7*J6711</f>
        <v>30</v>
      </c>
      <c r="N6711" s="37" t="n">
        <f aca="false">K6711+L6711+M6711</f>
        <v>30</v>
      </c>
    </row>
    <row r="6712" customFormat="false" ht="15" hidden="false" customHeight="false" outlineLevel="0" collapsed="false">
      <c r="A6712" s="0" t="s">
        <v>10</v>
      </c>
      <c r="B6712" s="0" t="s">
        <v>513</v>
      </c>
      <c r="C6712" s="15" t="n">
        <v>45566</v>
      </c>
      <c r="D6712" s="0" t="n">
        <v>5</v>
      </c>
      <c r="E6712" s="0" t="n">
        <v>0</v>
      </c>
      <c r="F6712" s="0" t="n">
        <v>0</v>
      </c>
      <c r="G6712" s="0" t="n">
        <v>0</v>
      </c>
      <c r="H6712" s="0" t="n">
        <v>0</v>
      </c>
      <c r="I6712" s="0" t="n">
        <v>35</v>
      </c>
      <c r="J6712" s="0" t="n">
        <v>0</v>
      </c>
      <c r="K6712" s="37" t="n">
        <f aca="false">E6712+Inputs!$B$5*F6712</f>
        <v>0</v>
      </c>
      <c r="L6712" s="37" t="n">
        <f aca="false">G6712+Inputs!$B$6*H6712</f>
        <v>0</v>
      </c>
      <c r="M6712" s="37" t="n">
        <f aca="false">I6712+Inputs!$B$7*J6712</f>
        <v>35</v>
      </c>
      <c r="N6712" s="37" t="n">
        <f aca="false">K6712+L6712+M6712</f>
        <v>35</v>
      </c>
    </row>
    <row r="6713" customFormat="false" ht="15" hidden="false" customHeight="false" outlineLevel="0" collapsed="false">
      <c r="A6713" s="0" t="s">
        <v>10</v>
      </c>
      <c r="B6713" s="0" t="s">
        <v>513</v>
      </c>
      <c r="C6713" s="15" t="n">
        <v>45597</v>
      </c>
      <c r="D6713" s="0" t="n">
        <v>5</v>
      </c>
      <c r="E6713" s="0" t="n">
        <v>0</v>
      </c>
      <c r="F6713" s="0" t="n">
        <v>0</v>
      </c>
      <c r="G6713" s="0" t="n">
        <v>0</v>
      </c>
      <c r="H6713" s="0" t="n">
        <v>0</v>
      </c>
      <c r="I6713" s="0" t="n">
        <v>43</v>
      </c>
      <c r="J6713" s="0" t="n">
        <v>0</v>
      </c>
      <c r="K6713" s="37" t="n">
        <f aca="false">E6713+Inputs!$B$5*F6713</f>
        <v>0</v>
      </c>
      <c r="L6713" s="37" t="n">
        <f aca="false">G6713+Inputs!$B$6*H6713</f>
        <v>0</v>
      </c>
      <c r="M6713" s="37" t="n">
        <f aca="false">I6713+Inputs!$B$7*J6713</f>
        <v>43</v>
      </c>
      <c r="N6713" s="37" t="n">
        <f aca="false">K6713+L6713+M6713</f>
        <v>43</v>
      </c>
    </row>
    <row r="6714" customFormat="false" ht="15" hidden="false" customHeight="false" outlineLevel="0" collapsed="false">
      <c r="A6714" s="0" t="s">
        <v>10</v>
      </c>
      <c r="B6714" s="0" t="s">
        <v>513</v>
      </c>
      <c r="C6714" s="15" t="n">
        <v>45627</v>
      </c>
      <c r="D6714" s="0" t="n">
        <v>5</v>
      </c>
      <c r="E6714" s="0" t="n">
        <v>0</v>
      </c>
      <c r="F6714" s="0" t="n">
        <v>0</v>
      </c>
      <c r="G6714" s="0" t="n">
        <v>0</v>
      </c>
      <c r="H6714" s="0" t="n">
        <v>0</v>
      </c>
      <c r="I6714" s="0" t="n">
        <v>28</v>
      </c>
      <c r="J6714" s="0" t="n">
        <v>0</v>
      </c>
      <c r="K6714" s="37" t="n">
        <f aca="false">E6714+Inputs!$B$5*F6714</f>
        <v>0</v>
      </c>
      <c r="L6714" s="37" t="n">
        <f aca="false">G6714+Inputs!$B$6*H6714</f>
        <v>0</v>
      </c>
      <c r="M6714" s="37" t="n">
        <f aca="false">I6714+Inputs!$B$7*J6714</f>
        <v>28</v>
      </c>
      <c r="N6714" s="37" t="n">
        <f aca="false">K6714+L6714+M6714</f>
        <v>28</v>
      </c>
    </row>
    <row r="6715" customFormat="false" ht="15" hidden="false" customHeight="false" outlineLevel="0" collapsed="false">
      <c r="A6715" s="0" t="s">
        <v>10</v>
      </c>
      <c r="B6715" s="0" t="s">
        <v>513</v>
      </c>
      <c r="C6715" s="15" t="n">
        <v>45658</v>
      </c>
      <c r="D6715" s="0" t="n">
        <v>5</v>
      </c>
      <c r="E6715" s="0" t="n">
        <v>0</v>
      </c>
      <c r="F6715" s="0" t="n">
        <v>0</v>
      </c>
      <c r="G6715" s="0" t="n">
        <v>0</v>
      </c>
      <c r="H6715" s="0" t="n">
        <v>0</v>
      </c>
      <c r="I6715" s="0" t="n">
        <v>38</v>
      </c>
      <c r="J6715" s="0" t="n">
        <v>0</v>
      </c>
      <c r="K6715" s="37" t="n">
        <f aca="false">E6715+Inputs!$B$5*F6715</f>
        <v>0</v>
      </c>
      <c r="L6715" s="37" t="n">
        <f aca="false">G6715+Inputs!$B$6*H6715</f>
        <v>0</v>
      </c>
      <c r="M6715" s="37" t="n">
        <f aca="false">I6715+Inputs!$B$7*J6715</f>
        <v>38</v>
      </c>
      <c r="N6715" s="37" t="n">
        <f aca="false">K6715+L6715+M6715</f>
        <v>38</v>
      </c>
    </row>
    <row r="6716" customFormat="false" ht="15" hidden="false" customHeight="false" outlineLevel="0" collapsed="false">
      <c r="A6716" s="0" t="s">
        <v>10</v>
      </c>
      <c r="B6716" s="0" t="s">
        <v>513</v>
      </c>
      <c r="C6716" s="15" t="n">
        <v>45689</v>
      </c>
      <c r="D6716" s="0" t="n">
        <v>5</v>
      </c>
      <c r="E6716" s="0" t="n">
        <v>0</v>
      </c>
      <c r="F6716" s="0" t="n">
        <v>0</v>
      </c>
      <c r="G6716" s="0" t="n">
        <v>0</v>
      </c>
      <c r="H6716" s="0" t="n">
        <v>0</v>
      </c>
      <c r="I6716" s="0" t="n">
        <v>26</v>
      </c>
      <c r="J6716" s="0" t="n">
        <v>0</v>
      </c>
      <c r="K6716" s="37" t="n">
        <f aca="false">E6716+Inputs!$B$5*F6716</f>
        <v>0</v>
      </c>
      <c r="L6716" s="37" t="n">
        <f aca="false">G6716+Inputs!$B$6*H6716</f>
        <v>0</v>
      </c>
      <c r="M6716" s="37" t="n">
        <f aca="false">I6716+Inputs!$B$7*J6716</f>
        <v>26</v>
      </c>
      <c r="N6716" s="37" t="n">
        <f aca="false">K6716+L6716+M6716</f>
        <v>26</v>
      </c>
    </row>
    <row r="6717" customFormat="false" ht="15" hidden="false" customHeight="false" outlineLevel="0" collapsed="false">
      <c r="A6717" s="0" t="s">
        <v>10</v>
      </c>
      <c r="B6717" s="0" t="s">
        <v>513</v>
      </c>
      <c r="C6717" s="15" t="n">
        <v>45717</v>
      </c>
      <c r="D6717" s="0" t="n">
        <v>5</v>
      </c>
      <c r="E6717" s="0" t="n">
        <v>0</v>
      </c>
      <c r="F6717" s="0" t="n">
        <v>0</v>
      </c>
      <c r="G6717" s="0" t="n">
        <v>0</v>
      </c>
      <c r="H6717" s="0" t="n">
        <v>0</v>
      </c>
      <c r="I6717" s="0" t="n">
        <v>30</v>
      </c>
      <c r="J6717" s="0" t="n">
        <v>0</v>
      </c>
      <c r="K6717" s="37" t="n">
        <f aca="false">E6717+Inputs!$B$5*F6717</f>
        <v>0</v>
      </c>
      <c r="L6717" s="37" t="n">
        <f aca="false">G6717+Inputs!$B$6*H6717</f>
        <v>0</v>
      </c>
      <c r="M6717" s="37" t="n">
        <f aca="false">I6717+Inputs!$B$7*J6717</f>
        <v>30</v>
      </c>
      <c r="N6717" s="37" t="n">
        <f aca="false">K6717+L6717+M6717</f>
        <v>30</v>
      </c>
    </row>
    <row r="6718" customFormat="false" ht="15" hidden="false" customHeight="false" outlineLevel="0" collapsed="false">
      <c r="A6718" s="0" t="s">
        <v>10</v>
      </c>
      <c r="B6718" s="0" t="s">
        <v>513</v>
      </c>
      <c r="C6718" s="15" t="n">
        <v>45748</v>
      </c>
      <c r="D6718" s="0" t="n">
        <v>5</v>
      </c>
      <c r="E6718" s="0" t="n">
        <v>1</v>
      </c>
      <c r="F6718" s="0" t="n">
        <v>0</v>
      </c>
      <c r="G6718" s="0" t="n">
        <v>0</v>
      </c>
      <c r="H6718" s="0" t="n">
        <v>0</v>
      </c>
      <c r="I6718" s="0" t="n">
        <v>26</v>
      </c>
      <c r="J6718" s="0" t="n">
        <v>0</v>
      </c>
      <c r="K6718" s="37" t="n">
        <f aca="false">E6718+Inputs!$B$5*F6718</f>
        <v>1</v>
      </c>
      <c r="L6718" s="37" t="n">
        <f aca="false">G6718+Inputs!$B$6*H6718</f>
        <v>0</v>
      </c>
      <c r="M6718" s="37" t="n">
        <f aca="false">I6718+Inputs!$B$7*J6718</f>
        <v>26</v>
      </c>
      <c r="N6718" s="37" t="n">
        <f aca="false">K6718+L6718+M6718</f>
        <v>27</v>
      </c>
    </row>
    <row r="6719" customFormat="false" ht="15" hidden="false" customHeight="false" outlineLevel="0" collapsed="false">
      <c r="A6719" s="0" t="s">
        <v>10</v>
      </c>
      <c r="B6719" s="0" t="s">
        <v>513</v>
      </c>
      <c r="C6719" s="15" t="n">
        <v>45778</v>
      </c>
      <c r="D6719" s="0" t="n">
        <v>5</v>
      </c>
      <c r="E6719" s="0" t="n">
        <v>1</v>
      </c>
      <c r="F6719" s="0" t="n">
        <v>0</v>
      </c>
      <c r="G6719" s="0" t="n">
        <v>0</v>
      </c>
      <c r="H6719" s="0" t="n">
        <v>0</v>
      </c>
      <c r="I6719" s="0" t="n">
        <v>31</v>
      </c>
      <c r="J6719" s="0" t="n">
        <v>0</v>
      </c>
      <c r="K6719" s="37" t="n">
        <f aca="false">E6719+Inputs!$B$5*F6719</f>
        <v>1</v>
      </c>
      <c r="L6719" s="37" t="n">
        <f aca="false">G6719+Inputs!$B$6*H6719</f>
        <v>0</v>
      </c>
      <c r="M6719" s="37" t="n">
        <f aca="false">I6719+Inputs!$B$7*J6719</f>
        <v>31</v>
      </c>
      <c r="N6719" s="37" t="n">
        <f aca="false">K6719+L6719+M6719</f>
        <v>32</v>
      </c>
    </row>
    <row r="6720" customFormat="false" ht="15" hidden="false" customHeight="false" outlineLevel="0" collapsed="false">
      <c r="A6720" s="0" t="s">
        <v>10</v>
      </c>
      <c r="B6720" s="0" t="s">
        <v>513</v>
      </c>
      <c r="C6720" s="15" t="n">
        <v>45809</v>
      </c>
      <c r="D6720" s="0" t="n">
        <v>5</v>
      </c>
      <c r="E6720" s="0" t="n">
        <v>0</v>
      </c>
      <c r="F6720" s="0" t="n">
        <v>0</v>
      </c>
      <c r="G6720" s="0" t="n">
        <v>0</v>
      </c>
      <c r="H6720" s="0" t="n">
        <v>0</v>
      </c>
      <c r="I6720" s="0" t="n">
        <v>31</v>
      </c>
      <c r="J6720" s="0" t="n">
        <v>0</v>
      </c>
      <c r="K6720" s="37" t="n">
        <f aca="false">E6720+Inputs!$B$5*F6720</f>
        <v>0</v>
      </c>
      <c r="L6720" s="37" t="n">
        <f aca="false">G6720+Inputs!$B$6*H6720</f>
        <v>0</v>
      </c>
      <c r="M6720" s="37" t="n">
        <f aca="false">I6720+Inputs!$B$7*J6720</f>
        <v>31</v>
      </c>
      <c r="N6720" s="37" t="n">
        <f aca="false">K6720+L6720+M6720</f>
        <v>31</v>
      </c>
    </row>
    <row r="6721" customFormat="false" ht="15" hidden="false" customHeight="false" outlineLevel="0" collapsed="false">
      <c r="A6721" s="0" t="s">
        <v>10</v>
      </c>
      <c r="B6721" s="0" t="s">
        <v>513</v>
      </c>
      <c r="C6721" s="15" t="n">
        <v>45839</v>
      </c>
      <c r="D6721" s="0" t="n">
        <v>5</v>
      </c>
      <c r="E6721" s="0" t="n">
        <v>0</v>
      </c>
      <c r="F6721" s="0" t="n">
        <v>0</v>
      </c>
      <c r="G6721" s="0" t="n">
        <v>0</v>
      </c>
      <c r="H6721" s="0" t="n">
        <v>0</v>
      </c>
      <c r="I6721" s="0" t="n">
        <v>45</v>
      </c>
      <c r="J6721" s="0" t="n">
        <v>0</v>
      </c>
      <c r="K6721" s="37" t="n">
        <f aca="false">E6721+Inputs!$B$5*F6721</f>
        <v>0</v>
      </c>
      <c r="L6721" s="37" t="n">
        <f aca="false">G6721+Inputs!$B$6*H6721</f>
        <v>0</v>
      </c>
      <c r="M6721" s="37" t="n">
        <f aca="false">I6721+Inputs!$B$7*J6721</f>
        <v>45</v>
      </c>
      <c r="N6721" s="37" t="n">
        <f aca="false">K6721+L6721+M6721</f>
        <v>45</v>
      </c>
    </row>
    <row r="6722" customFormat="false" ht="15" hidden="false" customHeight="false" outlineLevel="0" collapsed="false">
      <c r="A6722" s="0" t="s">
        <v>10</v>
      </c>
      <c r="B6722" s="0" t="s">
        <v>513</v>
      </c>
      <c r="C6722" s="15" t="n">
        <v>45870</v>
      </c>
      <c r="D6722" s="0" t="n">
        <v>5</v>
      </c>
      <c r="E6722" s="0" t="n">
        <v>0</v>
      </c>
      <c r="F6722" s="0" t="n">
        <v>0</v>
      </c>
      <c r="G6722" s="0" t="n">
        <v>0</v>
      </c>
      <c r="H6722" s="0" t="n">
        <v>0</v>
      </c>
      <c r="I6722" s="0" t="n">
        <v>32</v>
      </c>
      <c r="J6722" s="0" t="n">
        <v>0</v>
      </c>
      <c r="K6722" s="37" t="n">
        <f aca="false">E6722+Inputs!$B$5*F6722</f>
        <v>0</v>
      </c>
      <c r="L6722" s="37" t="n">
        <f aca="false">G6722+Inputs!$B$6*H6722</f>
        <v>0</v>
      </c>
      <c r="M6722" s="37" t="n">
        <f aca="false">I6722+Inputs!$B$7*J6722</f>
        <v>32</v>
      </c>
      <c r="N6722" s="37" t="n">
        <f aca="false">K6722+L6722+M6722</f>
        <v>32</v>
      </c>
    </row>
    <row r="6723" customFormat="false" ht="15" hidden="false" customHeight="false" outlineLevel="0" collapsed="false">
      <c r="A6723" s="0" t="s">
        <v>10</v>
      </c>
      <c r="B6723" s="0" t="s">
        <v>513</v>
      </c>
      <c r="C6723" s="15" t="n">
        <v>45901</v>
      </c>
      <c r="D6723" s="0" t="n">
        <v>5</v>
      </c>
      <c r="E6723" s="0" t="n">
        <v>2</v>
      </c>
      <c r="F6723" s="0" t="n">
        <v>0</v>
      </c>
      <c r="G6723" s="0" t="n">
        <v>0</v>
      </c>
      <c r="H6723" s="0" t="n">
        <v>0</v>
      </c>
      <c r="I6723" s="0" t="n">
        <v>40</v>
      </c>
      <c r="J6723" s="0" t="n">
        <v>0</v>
      </c>
      <c r="K6723" s="37" t="n">
        <f aca="false">E6723+Inputs!$B$5*F6723</f>
        <v>2</v>
      </c>
      <c r="L6723" s="37" t="n">
        <f aca="false">G6723+Inputs!$B$6*H6723</f>
        <v>0</v>
      </c>
      <c r="M6723" s="37" t="n">
        <f aca="false">I6723+Inputs!$B$7*J6723</f>
        <v>40</v>
      </c>
      <c r="N6723" s="37" t="n">
        <f aca="false">K6723+L6723+M6723</f>
        <v>42</v>
      </c>
    </row>
    <row r="6724" customFormat="false" ht="15" hidden="false" customHeight="false" outlineLevel="0" collapsed="false">
      <c r="A6724" s="0" t="s">
        <v>10</v>
      </c>
      <c r="B6724" s="0" t="s">
        <v>513</v>
      </c>
      <c r="C6724" s="15" t="n">
        <v>45931</v>
      </c>
      <c r="D6724" s="0" t="n">
        <v>5</v>
      </c>
      <c r="E6724" s="0" t="n">
        <v>1</v>
      </c>
      <c r="F6724" s="0" t="n">
        <v>0</v>
      </c>
      <c r="G6724" s="0" t="n">
        <v>0</v>
      </c>
      <c r="H6724" s="0" t="n">
        <v>0</v>
      </c>
      <c r="I6724" s="0" t="n">
        <v>34</v>
      </c>
      <c r="J6724" s="0" t="n">
        <v>0</v>
      </c>
      <c r="K6724" s="37" t="n">
        <f aca="false">E6724+Inputs!$B$5*F6724</f>
        <v>1</v>
      </c>
      <c r="L6724" s="37" t="n">
        <f aca="false">G6724+Inputs!$B$6*H6724</f>
        <v>0</v>
      </c>
      <c r="M6724" s="37" t="n">
        <f aca="false">I6724+Inputs!$B$7*J6724</f>
        <v>34</v>
      </c>
      <c r="N6724" s="37" t="n">
        <f aca="false">K6724+L6724+M6724</f>
        <v>35</v>
      </c>
    </row>
    <row r="6725" customFormat="false" ht="15" hidden="false" customHeight="false" outlineLevel="0" collapsed="false">
      <c r="A6725" s="0" t="s">
        <v>10</v>
      </c>
      <c r="B6725" s="0" t="s">
        <v>513</v>
      </c>
      <c r="C6725" s="15" t="n">
        <v>45962</v>
      </c>
      <c r="D6725" s="0" t="n">
        <v>5</v>
      </c>
      <c r="E6725" s="0" t="n">
        <v>1</v>
      </c>
      <c r="F6725" s="0" t="n">
        <v>0</v>
      </c>
      <c r="G6725" s="0" t="n">
        <v>0</v>
      </c>
      <c r="H6725" s="0" t="n">
        <v>0</v>
      </c>
      <c r="I6725" s="0" t="n">
        <v>28</v>
      </c>
      <c r="J6725" s="0" t="n">
        <v>0</v>
      </c>
      <c r="K6725" s="37" t="n">
        <f aca="false">E6725+Inputs!$B$5*F6725</f>
        <v>1</v>
      </c>
      <c r="L6725" s="37" t="n">
        <f aca="false">G6725+Inputs!$B$6*H6725</f>
        <v>0</v>
      </c>
      <c r="M6725" s="37" t="n">
        <f aca="false">I6725+Inputs!$B$7*J6725</f>
        <v>28</v>
      </c>
      <c r="N6725" s="37" t="n">
        <f aca="false">K6725+L6725+M6725</f>
        <v>29</v>
      </c>
    </row>
    <row r="6726" customFormat="false" ht="15" hidden="false" customHeight="false" outlineLevel="0" collapsed="false">
      <c r="A6726" s="0" t="s">
        <v>10</v>
      </c>
      <c r="B6726" s="0" t="s">
        <v>513</v>
      </c>
      <c r="C6726" s="15" t="n">
        <v>45992</v>
      </c>
      <c r="D6726" s="0" t="n">
        <v>5</v>
      </c>
      <c r="E6726" s="0" t="n">
        <v>0</v>
      </c>
      <c r="F6726" s="0" t="n">
        <v>0</v>
      </c>
      <c r="G6726" s="0" t="n">
        <v>0</v>
      </c>
      <c r="H6726" s="0" t="n">
        <v>0</v>
      </c>
      <c r="I6726" s="0" t="n">
        <v>34</v>
      </c>
      <c r="J6726" s="0" t="n">
        <v>0</v>
      </c>
      <c r="K6726" s="37" t="n">
        <f aca="false">E6726+Inputs!$B$5*F6726</f>
        <v>0</v>
      </c>
      <c r="L6726" s="37" t="n">
        <f aca="false">G6726+Inputs!$B$6*H6726</f>
        <v>0</v>
      </c>
      <c r="M6726" s="37" t="n">
        <f aca="false">I6726+Inputs!$B$7*J6726</f>
        <v>34</v>
      </c>
      <c r="N6726" s="37" t="n">
        <f aca="false">K6726+L6726+M6726</f>
        <v>34</v>
      </c>
    </row>
    <row r="6727" customFormat="false" ht="15" hidden="false" customHeight="false" outlineLevel="0" collapsed="false">
      <c r="A6727" s="0" t="s">
        <v>10</v>
      </c>
      <c r="B6727" s="0" t="s">
        <v>513</v>
      </c>
      <c r="C6727" s="15" t="n">
        <v>46023</v>
      </c>
      <c r="D6727" s="0" t="n">
        <v>5</v>
      </c>
      <c r="E6727" s="0" t="n">
        <v>0</v>
      </c>
      <c r="F6727" s="0" t="n">
        <v>0</v>
      </c>
      <c r="G6727" s="0" t="n">
        <v>0</v>
      </c>
      <c r="H6727" s="0" t="n">
        <v>0</v>
      </c>
      <c r="I6727" s="0" t="n">
        <v>31</v>
      </c>
      <c r="J6727" s="0" t="n">
        <v>0</v>
      </c>
      <c r="K6727" s="37" t="n">
        <f aca="false">E6727+Inputs!$B$5*F6727</f>
        <v>0</v>
      </c>
      <c r="L6727" s="37" t="n">
        <f aca="false">G6727+Inputs!$B$6*H6727</f>
        <v>0</v>
      </c>
      <c r="M6727" s="37" t="n">
        <f aca="false">I6727+Inputs!$B$7*J6727</f>
        <v>31</v>
      </c>
      <c r="N6727" s="37" t="n">
        <f aca="false">K6727+L6727+M6727</f>
        <v>31</v>
      </c>
    </row>
    <row r="6728" customFormat="false" ht="15" hidden="false" customHeight="false" outlineLevel="0" collapsed="false">
      <c r="A6728" s="0" t="s">
        <v>10</v>
      </c>
      <c r="B6728" s="0" t="s">
        <v>513</v>
      </c>
      <c r="C6728" s="15" t="n">
        <v>46054</v>
      </c>
      <c r="D6728" s="0" t="n">
        <v>5</v>
      </c>
      <c r="E6728" s="0" t="n">
        <v>0</v>
      </c>
      <c r="F6728" s="0" t="n">
        <v>0</v>
      </c>
      <c r="G6728" s="0" t="n">
        <v>0</v>
      </c>
      <c r="H6728" s="0" t="n">
        <v>0</v>
      </c>
      <c r="I6728" s="0" t="n">
        <v>30</v>
      </c>
      <c r="J6728" s="0" t="n">
        <v>0</v>
      </c>
      <c r="K6728" s="37" t="n">
        <f aca="false">E6728+Inputs!$B$5*F6728</f>
        <v>0</v>
      </c>
      <c r="L6728" s="37" t="n">
        <f aca="false">G6728+Inputs!$B$6*H6728</f>
        <v>0</v>
      </c>
      <c r="M6728" s="37" t="n">
        <f aca="false">I6728+Inputs!$B$7*J6728</f>
        <v>30</v>
      </c>
      <c r="N6728" s="37" t="n">
        <f aca="false">K6728+L6728+M6728</f>
        <v>30</v>
      </c>
    </row>
    <row r="6729" customFormat="false" ht="15" hidden="false" customHeight="false" outlineLevel="0" collapsed="false">
      <c r="A6729" s="0" t="s">
        <v>10</v>
      </c>
      <c r="B6729" s="0" t="s">
        <v>513</v>
      </c>
      <c r="C6729" s="15" t="n">
        <v>46082</v>
      </c>
      <c r="D6729" s="0" t="n">
        <v>5</v>
      </c>
      <c r="E6729" s="0" t="n">
        <v>3</v>
      </c>
      <c r="F6729" s="0" t="n">
        <v>0</v>
      </c>
      <c r="G6729" s="0" t="n">
        <v>0</v>
      </c>
      <c r="H6729" s="0" t="n">
        <v>0</v>
      </c>
      <c r="I6729" s="0" t="n">
        <v>24</v>
      </c>
      <c r="J6729" s="0" t="n">
        <v>0</v>
      </c>
      <c r="K6729" s="37" t="n">
        <f aca="false">E6729+Inputs!$B$5*F6729</f>
        <v>3</v>
      </c>
      <c r="L6729" s="37" t="n">
        <f aca="false">G6729+Inputs!$B$6*H6729</f>
        <v>0</v>
      </c>
      <c r="M6729" s="37" t="n">
        <f aca="false">I6729+Inputs!$B$7*J6729</f>
        <v>24</v>
      </c>
      <c r="N6729" s="37" t="n">
        <f aca="false">K6729+L6729+M6729</f>
        <v>27</v>
      </c>
    </row>
    <row r="6730" customFormat="false" ht="15" hidden="false" customHeight="false" outlineLevel="0" collapsed="false">
      <c r="A6730" s="0" t="s">
        <v>10</v>
      </c>
      <c r="B6730" s="0" t="s">
        <v>513</v>
      </c>
      <c r="C6730" s="15" t="n">
        <v>46113</v>
      </c>
      <c r="D6730" s="0" t="n">
        <v>5</v>
      </c>
      <c r="E6730" s="0" t="n">
        <v>2</v>
      </c>
      <c r="F6730" s="0" t="n">
        <v>0</v>
      </c>
      <c r="G6730" s="0" t="n">
        <v>0</v>
      </c>
      <c r="H6730" s="0" t="n">
        <v>0</v>
      </c>
      <c r="I6730" s="0" t="n">
        <v>30</v>
      </c>
      <c r="J6730" s="0" t="n">
        <v>0</v>
      </c>
      <c r="K6730" s="37" t="n">
        <f aca="false">E6730+Inputs!$B$5*F6730</f>
        <v>2</v>
      </c>
      <c r="L6730" s="37" t="n">
        <f aca="false">G6730+Inputs!$B$6*H6730</f>
        <v>0</v>
      </c>
      <c r="M6730" s="37" t="n">
        <f aca="false">I6730+Inputs!$B$7*J6730</f>
        <v>30</v>
      </c>
      <c r="N6730" s="37" t="n">
        <f aca="false">K6730+L6730+M6730</f>
        <v>32</v>
      </c>
    </row>
    <row r="6731" customFormat="false" ht="15" hidden="false" customHeight="false" outlineLevel="0" collapsed="false">
      <c r="A6731" s="0" t="s">
        <v>10</v>
      </c>
      <c r="B6731" s="0" t="s">
        <v>513</v>
      </c>
      <c r="C6731" s="15" t="n">
        <v>46143</v>
      </c>
      <c r="D6731" s="0" t="n">
        <v>5</v>
      </c>
      <c r="E6731" s="0" t="n">
        <v>2</v>
      </c>
      <c r="F6731" s="0" t="n">
        <v>0</v>
      </c>
      <c r="G6731" s="0" t="n">
        <v>0</v>
      </c>
      <c r="H6731" s="0" t="n">
        <v>0</v>
      </c>
      <c r="I6731" s="0" t="n">
        <v>21</v>
      </c>
      <c r="J6731" s="0" t="n">
        <v>0</v>
      </c>
      <c r="K6731" s="37" t="n">
        <f aca="false">E6731+Inputs!$B$5*F6731</f>
        <v>2</v>
      </c>
      <c r="L6731" s="37" t="n">
        <f aca="false">G6731+Inputs!$B$6*H6731</f>
        <v>0</v>
      </c>
      <c r="M6731" s="37" t="n">
        <f aca="false">I6731+Inputs!$B$7*J6731</f>
        <v>21</v>
      </c>
      <c r="N6731" s="37" t="n">
        <f aca="false">K6731+L6731+M6731</f>
        <v>23</v>
      </c>
    </row>
    <row r="6732" customFormat="false" ht="15" hidden="false" customHeight="false" outlineLevel="0" collapsed="false">
      <c r="A6732" s="0" t="s">
        <v>10</v>
      </c>
      <c r="B6732" s="0" t="s">
        <v>513</v>
      </c>
      <c r="C6732" s="15" t="n">
        <v>46174</v>
      </c>
      <c r="D6732" s="0" t="n">
        <v>5</v>
      </c>
      <c r="E6732" s="0" t="n">
        <v>1</v>
      </c>
      <c r="F6732" s="0" t="n">
        <v>0</v>
      </c>
      <c r="G6732" s="0" t="n">
        <v>0</v>
      </c>
      <c r="H6732" s="0" t="n">
        <v>0</v>
      </c>
      <c r="I6732" s="0" t="n">
        <v>27</v>
      </c>
      <c r="J6732" s="0" t="n">
        <v>0</v>
      </c>
      <c r="K6732" s="37" t="n">
        <f aca="false">E6732+Inputs!$B$5*F6732</f>
        <v>1</v>
      </c>
      <c r="L6732" s="37" t="n">
        <f aca="false">G6732+Inputs!$B$6*H6732</f>
        <v>0</v>
      </c>
      <c r="M6732" s="37" t="n">
        <f aca="false">I6732+Inputs!$B$7*J6732</f>
        <v>27</v>
      </c>
      <c r="N6732" s="37" t="n">
        <f aca="false">K6732+L6732+M6732</f>
        <v>28</v>
      </c>
    </row>
    <row r="6733" customFormat="false" ht="15" hidden="false" customHeight="false" outlineLevel="0" collapsed="false">
      <c r="A6733" s="0" t="s">
        <v>10</v>
      </c>
      <c r="B6733" s="0" t="s">
        <v>513</v>
      </c>
      <c r="C6733" s="15" t="n">
        <v>46204</v>
      </c>
      <c r="D6733" s="0" t="n">
        <v>5</v>
      </c>
      <c r="E6733" s="0" t="n">
        <v>2</v>
      </c>
      <c r="F6733" s="0" t="n">
        <v>0</v>
      </c>
      <c r="G6733" s="0" t="n">
        <v>0</v>
      </c>
      <c r="H6733" s="0" t="n">
        <v>0</v>
      </c>
      <c r="I6733" s="0" t="n">
        <v>31</v>
      </c>
      <c r="J6733" s="0" t="n">
        <v>0</v>
      </c>
      <c r="K6733" s="37" t="n">
        <f aca="false">E6733+Inputs!$B$5*F6733</f>
        <v>2</v>
      </c>
      <c r="L6733" s="37" t="n">
        <f aca="false">G6733+Inputs!$B$6*H6733</f>
        <v>0</v>
      </c>
      <c r="M6733" s="37" t="n">
        <f aca="false">I6733+Inputs!$B$7*J6733</f>
        <v>31</v>
      </c>
      <c r="N6733" s="37" t="n">
        <f aca="false">K6733+L6733+M6733</f>
        <v>33</v>
      </c>
    </row>
    <row r="6734" customFormat="false" ht="15" hidden="false" customHeight="false" outlineLevel="0" collapsed="false">
      <c r="A6734" s="0" t="s">
        <v>10</v>
      </c>
      <c r="B6734" s="0" t="s">
        <v>513</v>
      </c>
      <c r="C6734" s="15" t="n">
        <v>46235</v>
      </c>
      <c r="D6734" s="0" t="n">
        <v>5</v>
      </c>
      <c r="E6734" s="0" t="n">
        <v>3</v>
      </c>
      <c r="F6734" s="0" t="n">
        <v>0</v>
      </c>
      <c r="G6734" s="0" t="n">
        <v>0</v>
      </c>
      <c r="H6734" s="0" t="n">
        <v>0</v>
      </c>
      <c r="I6734" s="0" t="n">
        <v>33</v>
      </c>
      <c r="J6734" s="0" t="n">
        <v>0</v>
      </c>
      <c r="K6734" s="37" t="n">
        <f aca="false">E6734+Inputs!$B$5*F6734</f>
        <v>3</v>
      </c>
      <c r="L6734" s="37" t="n">
        <f aca="false">G6734+Inputs!$B$6*H6734</f>
        <v>0</v>
      </c>
      <c r="M6734" s="37" t="n">
        <f aca="false">I6734+Inputs!$B$7*J6734</f>
        <v>33</v>
      </c>
      <c r="N6734" s="37" t="n">
        <f aca="false">K6734+L6734+M6734</f>
        <v>36</v>
      </c>
    </row>
    <row r="6735" customFormat="false" ht="15" hidden="false" customHeight="false" outlineLevel="0" collapsed="false">
      <c r="A6735" s="0" t="s">
        <v>10</v>
      </c>
      <c r="B6735" s="0" t="s">
        <v>521</v>
      </c>
      <c r="C6735" s="15" t="n">
        <v>45078</v>
      </c>
      <c r="D6735" s="0" t="n">
        <v>1</v>
      </c>
      <c r="E6735" s="0" t="n">
        <v>0</v>
      </c>
      <c r="F6735" s="0" t="n">
        <v>0</v>
      </c>
      <c r="G6735" s="0" t="n">
        <v>0</v>
      </c>
      <c r="H6735" s="0" t="n">
        <v>0</v>
      </c>
      <c r="I6735" s="0" t="n">
        <v>2</v>
      </c>
      <c r="J6735" s="0" t="n">
        <v>0</v>
      </c>
      <c r="K6735" s="37" t="n">
        <f aca="false">E6735+Inputs!$B$5*F6735</f>
        <v>0</v>
      </c>
      <c r="L6735" s="37" t="n">
        <f aca="false">G6735+Inputs!$B$6*H6735</f>
        <v>0</v>
      </c>
      <c r="M6735" s="37" t="n">
        <f aca="false">I6735+Inputs!$B$7*J6735</f>
        <v>2</v>
      </c>
      <c r="N6735" s="37" t="n">
        <f aca="false">K6735+L6735+M6735</f>
        <v>2</v>
      </c>
    </row>
    <row r="6736" customFormat="false" ht="15" hidden="false" customHeight="false" outlineLevel="0" collapsed="false">
      <c r="A6736" s="0" t="s">
        <v>10</v>
      </c>
      <c r="B6736" s="0" t="s">
        <v>521</v>
      </c>
      <c r="C6736" s="15" t="n">
        <v>45200</v>
      </c>
      <c r="D6736" s="0" t="n">
        <v>1</v>
      </c>
      <c r="E6736" s="0" t="n">
        <v>0</v>
      </c>
      <c r="F6736" s="0" t="n">
        <v>0</v>
      </c>
      <c r="G6736" s="0" t="n">
        <v>0</v>
      </c>
      <c r="H6736" s="0" t="n">
        <v>0</v>
      </c>
      <c r="I6736" s="0" t="n">
        <v>1</v>
      </c>
      <c r="J6736" s="0" t="n">
        <v>0</v>
      </c>
      <c r="K6736" s="37" t="n">
        <f aca="false">E6736+Inputs!$B$5*F6736</f>
        <v>0</v>
      </c>
      <c r="L6736" s="37" t="n">
        <f aca="false">G6736+Inputs!$B$6*H6736</f>
        <v>0</v>
      </c>
      <c r="M6736" s="37" t="n">
        <f aca="false">I6736+Inputs!$B$7*J6736</f>
        <v>1</v>
      </c>
      <c r="N6736" s="37" t="n">
        <f aca="false">K6736+L6736+M6736</f>
        <v>1</v>
      </c>
    </row>
    <row r="6737" customFormat="false" ht="15" hidden="false" customHeight="false" outlineLevel="0" collapsed="false">
      <c r="A6737" s="0" t="s">
        <v>10</v>
      </c>
      <c r="B6737" s="0" t="s">
        <v>521</v>
      </c>
      <c r="C6737" s="15" t="n">
        <v>45809</v>
      </c>
      <c r="D6737" s="0" t="n">
        <v>1</v>
      </c>
      <c r="E6737" s="0" t="n">
        <v>0</v>
      </c>
      <c r="F6737" s="0" t="n">
        <v>0</v>
      </c>
      <c r="G6737" s="0" t="n">
        <v>0</v>
      </c>
      <c r="H6737" s="0" t="n">
        <v>0</v>
      </c>
      <c r="I6737" s="0" t="n">
        <v>1</v>
      </c>
      <c r="J6737" s="0" t="n">
        <v>0</v>
      </c>
      <c r="K6737" s="37" t="n">
        <f aca="false">E6737+Inputs!$B$5*F6737</f>
        <v>0</v>
      </c>
      <c r="L6737" s="37" t="n">
        <f aca="false">G6737+Inputs!$B$6*H6737</f>
        <v>0</v>
      </c>
      <c r="M6737" s="37" t="n">
        <f aca="false">I6737+Inputs!$B$7*J6737</f>
        <v>1</v>
      </c>
      <c r="N6737" s="37" t="n">
        <f aca="false">K6737+L6737+M6737</f>
        <v>1</v>
      </c>
    </row>
    <row r="6738" customFormat="false" ht="15" hidden="false" customHeight="false" outlineLevel="0" collapsed="false">
      <c r="A6738" s="0" t="s">
        <v>10</v>
      </c>
      <c r="B6738" s="0" t="s">
        <v>521</v>
      </c>
      <c r="C6738" s="15" t="n">
        <v>45839</v>
      </c>
      <c r="D6738" s="0" t="n">
        <v>1</v>
      </c>
      <c r="E6738" s="0" t="n">
        <v>0</v>
      </c>
      <c r="F6738" s="0" t="n">
        <v>0</v>
      </c>
      <c r="G6738" s="0" t="n">
        <v>0</v>
      </c>
      <c r="H6738" s="0" t="n">
        <v>0</v>
      </c>
      <c r="I6738" s="0" t="n">
        <v>1</v>
      </c>
      <c r="J6738" s="0" t="n">
        <v>0</v>
      </c>
      <c r="K6738" s="37" t="n">
        <f aca="false">E6738+Inputs!$B$5*F6738</f>
        <v>0</v>
      </c>
      <c r="L6738" s="37" t="n">
        <f aca="false">G6738+Inputs!$B$6*H6738</f>
        <v>0</v>
      </c>
      <c r="M6738" s="37" t="n">
        <f aca="false">I6738+Inputs!$B$7*J6738</f>
        <v>1</v>
      </c>
      <c r="N6738" s="37" t="n">
        <f aca="false">K6738+L6738+M6738</f>
        <v>1</v>
      </c>
    </row>
    <row r="6739" customFormat="false" ht="15" hidden="false" customHeight="false" outlineLevel="0" collapsed="false">
      <c r="A6739" s="0" t="s">
        <v>10</v>
      </c>
      <c r="B6739" s="0" t="s">
        <v>504</v>
      </c>
      <c r="C6739" s="15" t="n">
        <v>44927</v>
      </c>
      <c r="D6739" s="0" t="n">
        <v>3</v>
      </c>
      <c r="E6739" s="0" t="n">
        <v>3</v>
      </c>
      <c r="F6739" s="0" t="n">
        <v>0</v>
      </c>
      <c r="G6739" s="0" t="n">
        <v>0</v>
      </c>
      <c r="H6739" s="0" t="n">
        <v>0</v>
      </c>
      <c r="I6739" s="0" t="n">
        <v>60</v>
      </c>
      <c r="J6739" s="0" t="n">
        <v>0</v>
      </c>
      <c r="K6739" s="37" t="n">
        <f aca="false">E6739+Inputs!$B$5*F6739</f>
        <v>3</v>
      </c>
      <c r="L6739" s="37" t="n">
        <f aca="false">G6739+Inputs!$B$6*H6739</f>
        <v>0</v>
      </c>
      <c r="M6739" s="37" t="n">
        <f aca="false">I6739+Inputs!$B$7*J6739</f>
        <v>60</v>
      </c>
      <c r="N6739" s="37" t="n">
        <f aca="false">K6739+L6739+M6739</f>
        <v>63</v>
      </c>
    </row>
    <row r="6740" customFormat="false" ht="15" hidden="false" customHeight="false" outlineLevel="0" collapsed="false">
      <c r="A6740" s="0" t="s">
        <v>10</v>
      </c>
      <c r="B6740" s="0" t="s">
        <v>504</v>
      </c>
      <c r="C6740" s="15" t="n">
        <v>44958</v>
      </c>
      <c r="D6740" s="0" t="n">
        <v>3</v>
      </c>
      <c r="E6740" s="0" t="n">
        <v>2</v>
      </c>
      <c r="F6740" s="0" t="n">
        <v>0</v>
      </c>
      <c r="G6740" s="0" t="n">
        <v>0</v>
      </c>
      <c r="H6740" s="0" t="n">
        <v>0</v>
      </c>
      <c r="I6740" s="0" t="n">
        <v>65</v>
      </c>
      <c r="J6740" s="0" t="n">
        <v>0</v>
      </c>
      <c r="K6740" s="37" t="n">
        <f aca="false">E6740+Inputs!$B$5*F6740</f>
        <v>2</v>
      </c>
      <c r="L6740" s="37" t="n">
        <f aca="false">G6740+Inputs!$B$6*H6740</f>
        <v>0</v>
      </c>
      <c r="M6740" s="37" t="n">
        <f aca="false">I6740+Inputs!$B$7*J6740</f>
        <v>65</v>
      </c>
      <c r="N6740" s="37" t="n">
        <f aca="false">K6740+L6740+M6740</f>
        <v>67</v>
      </c>
    </row>
    <row r="6741" customFormat="false" ht="15" hidden="false" customHeight="false" outlineLevel="0" collapsed="false">
      <c r="A6741" s="0" t="s">
        <v>10</v>
      </c>
      <c r="B6741" s="0" t="s">
        <v>504</v>
      </c>
      <c r="C6741" s="15" t="n">
        <v>44986</v>
      </c>
      <c r="D6741" s="0" t="n">
        <v>3</v>
      </c>
      <c r="E6741" s="0" t="n">
        <v>6</v>
      </c>
      <c r="F6741" s="0" t="n">
        <v>0</v>
      </c>
      <c r="G6741" s="0" t="n">
        <v>0</v>
      </c>
      <c r="H6741" s="0" t="n">
        <v>0</v>
      </c>
      <c r="I6741" s="0" t="n">
        <v>74</v>
      </c>
      <c r="J6741" s="0" t="n">
        <v>0</v>
      </c>
      <c r="K6741" s="37" t="n">
        <f aca="false">E6741+Inputs!$B$5*F6741</f>
        <v>6</v>
      </c>
      <c r="L6741" s="37" t="n">
        <f aca="false">G6741+Inputs!$B$6*H6741</f>
        <v>0</v>
      </c>
      <c r="M6741" s="37" t="n">
        <f aca="false">I6741+Inputs!$B$7*J6741</f>
        <v>74</v>
      </c>
      <c r="N6741" s="37" t="n">
        <f aca="false">K6741+L6741+M6741</f>
        <v>80</v>
      </c>
    </row>
    <row r="6742" customFormat="false" ht="15" hidden="false" customHeight="false" outlineLevel="0" collapsed="false">
      <c r="A6742" s="0" t="s">
        <v>10</v>
      </c>
      <c r="B6742" s="0" t="s">
        <v>504</v>
      </c>
      <c r="C6742" s="15" t="n">
        <v>45017</v>
      </c>
      <c r="D6742" s="0" t="n">
        <v>3</v>
      </c>
      <c r="E6742" s="0" t="n">
        <v>4</v>
      </c>
      <c r="F6742" s="0" t="n">
        <v>0</v>
      </c>
      <c r="G6742" s="0" t="n">
        <v>0</v>
      </c>
      <c r="H6742" s="0" t="n">
        <v>0</v>
      </c>
      <c r="I6742" s="0" t="n">
        <v>73</v>
      </c>
      <c r="J6742" s="0" t="n">
        <v>0</v>
      </c>
      <c r="K6742" s="37" t="n">
        <f aca="false">E6742+Inputs!$B$5*F6742</f>
        <v>4</v>
      </c>
      <c r="L6742" s="37" t="n">
        <f aca="false">G6742+Inputs!$B$6*H6742</f>
        <v>0</v>
      </c>
      <c r="M6742" s="37" t="n">
        <f aca="false">I6742+Inputs!$B$7*J6742</f>
        <v>73</v>
      </c>
      <c r="N6742" s="37" t="n">
        <f aca="false">K6742+L6742+M6742</f>
        <v>77</v>
      </c>
    </row>
    <row r="6743" customFormat="false" ht="15" hidden="false" customHeight="false" outlineLevel="0" collapsed="false">
      <c r="A6743" s="0" t="s">
        <v>10</v>
      </c>
      <c r="B6743" s="0" t="s">
        <v>504</v>
      </c>
      <c r="C6743" s="15" t="n">
        <v>45047</v>
      </c>
      <c r="D6743" s="0" t="n">
        <v>3</v>
      </c>
      <c r="E6743" s="0" t="n">
        <v>1</v>
      </c>
      <c r="F6743" s="0" t="n">
        <v>0</v>
      </c>
      <c r="G6743" s="0" t="n">
        <v>0</v>
      </c>
      <c r="H6743" s="0" t="n">
        <v>0</v>
      </c>
      <c r="I6743" s="0" t="n">
        <v>74</v>
      </c>
      <c r="J6743" s="0" t="n">
        <v>0</v>
      </c>
      <c r="K6743" s="37" t="n">
        <f aca="false">E6743+Inputs!$B$5*F6743</f>
        <v>1</v>
      </c>
      <c r="L6743" s="37" t="n">
        <f aca="false">G6743+Inputs!$B$6*H6743</f>
        <v>0</v>
      </c>
      <c r="M6743" s="37" t="n">
        <f aca="false">I6743+Inputs!$B$7*J6743</f>
        <v>74</v>
      </c>
      <c r="N6743" s="37" t="n">
        <f aca="false">K6743+L6743+M6743</f>
        <v>75</v>
      </c>
    </row>
    <row r="6744" customFormat="false" ht="15" hidden="false" customHeight="false" outlineLevel="0" collapsed="false">
      <c r="A6744" s="0" t="s">
        <v>10</v>
      </c>
      <c r="B6744" s="0" t="s">
        <v>504</v>
      </c>
      <c r="C6744" s="15" t="n">
        <v>45078</v>
      </c>
      <c r="D6744" s="0" t="n">
        <v>3</v>
      </c>
      <c r="E6744" s="0" t="n">
        <v>0</v>
      </c>
      <c r="F6744" s="0" t="n">
        <v>0</v>
      </c>
      <c r="G6744" s="0" t="n">
        <v>0</v>
      </c>
      <c r="H6744" s="0" t="n">
        <v>0</v>
      </c>
      <c r="I6744" s="0" t="n">
        <v>69</v>
      </c>
      <c r="J6744" s="0" t="n">
        <v>0</v>
      </c>
      <c r="K6744" s="37" t="n">
        <f aca="false">E6744+Inputs!$B$5*F6744</f>
        <v>0</v>
      </c>
      <c r="L6744" s="37" t="n">
        <f aca="false">G6744+Inputs!$B$6*H6744</f>
        <v>0</v>
      </c>
      <c r="M6744" s="37" t="n">
        <f aca="false">I6744+Inputs!$B$7*J6744</f>
        <v>69</v>
      </c>
      <c r="N6744" s="37" t="n">
        <f aca="false">K6744+L6744+M6744</f>
        <v>69</v>
      </c>
    </row>
    <row r="6745" customFormat="false" ht="15" hidden="false" customHeight="false" outlineLevel="0" collapsed="false">
      <c r="A6745" s="0" t="s">
        <v>10</v>
      </c>
      <c r="B6745" s="0" t="s">
        <v>504</v>
      </c>
      <c r="C6745" s="15" t="n">
        <v>45108</v>
      </c>
      <c r="D6745" s="0" t="n">
        <v>3</v>
      </c>
      <c r="E6745" s="0" t="n">
        <v>2</v>
      </c>
      <c r="F6745" s="0" t="n">
        <v>0</v>
      </c>
      <c r="G6745" s="0" t="n">
        <v>0</v>
      </c>
      <c r="H6745" s="0" t="n">
        <v>0</v>
      </c>
      <c r="I6745" s="0" t="n">
        <v>64</v>
      </c>
      <c r="J6745" s="0" t="n">
        <v>0</v>
      </c>
      <c r="K6745" s="37" t="n">
        <f aca="false">E6745+Inputs!$B$5*F6745</f>
        <v>2</v>
      </c>
      <c r="L6745" s="37" t="n">
        <f aca="false">G6745+Inputs!$B$6*H6745</f>
        <v>0</v>
      </c>
      <c r="M6745" s="37" t="n">
        <f aca="false">I6745+Inputs!$B$7*J6745</f>
        <v>64</v>
      </c>
      <c r="N6745" s="37" t="n">
        <f aca="false">K6745+L6745+M6745</f>
        <v>66</v>
      </c>
    </row>
    <row r="6746" customFormat="false" ht="15" hidden="false" customHeight="false" outlineLevel="0" collapsed="false">
      <c r="A6746" s="0" t="s">
        <v>10</v>
      </c>
      <c r="B6746" s="0" t="s">
        <v>504</v>
      </c>
      <c r="C6746" s="15" t="n">
        <v>45139</v>
      </c>
      <c r="D6746" s="0" t="n">
        <v>3</v>
      </c>
      <c r="E6746" s="0" t="n">
        <v>4</v>
      </c>
      <c r="F6746" s="0" t="n">
        <v>0</v>
      </c>
      <c r="G6746" s="0" t="n">
        <v>0</v>
      </c>
      <c r="H6746" s="0" t="n">
        <v>0</v>
      </c>
      <c r="I6746" s="0" t="n">
        <v>90</v>
      </c>
      <c r="J6746" s="0" t="n">
        <v>0</v>
      </c>
      <c r="K6746" s="37" t="n">
        <f aca="false">E6746+Inputs!$B$5*F6746</f>
        <v>4</v>
      </c>
      <c r="L6746" s="37" t="n">
        <f aca="false">G6746+Inputs!$B$6*H6746</f>
        <v>0</v>
      </c>
      <c r="M6746" s="37" t="n">
        <f aca="false">I6746+Inputs!$B$7*J6746</f>
        <v>90</v>
      </c>
      <c r="N6746" s="37" t="n">
        <f aca="false">K6746+L6746+M6746</f>
        <v>94</v>
      </c>
    </row>
    <row r="6747" customFormat="false" ht="15" hidden="false" customHeight="false" outlineLevel="0" collapsed="false">
      <c r="A6747" s="0" t="s">
        <v>10</v>
      </c>
      <c r="B6747" s="0" t="s">
        <v>504</v>
      </c>
      <c r="C6747" s="15" t="n">
        <v>45170</v>
      </c>
      <c r="D6747" s="0" t="n">
        <v>3</v>
      </c>
      <c r="E6747" s="0" t="n">
        <v>1</v>
      </c>
      <c r="F6747" s="0" t="n">
        <v>0</v>
      </c>
      <c r="G6747" s="0" t="n">
        <v>0</v>
      </c>
      <c r="H6747" s="0" t="n">
        <v>0</v>
      </c>
      <c r="I6747" s="0" t="n">
        <v>83</v>
      </c>
      <c r="J6747" s="0" t="n">
        <v>0</v>
      </c>
      <c r="K6747" s="37" t="n">
        <f aca="false">E6747+Inputs!$B$5*F6747</f>
        <v>1</v>
      </c>
      <c r="L6747" s="37" t="n">
        <f aca="false">G6747+Inputs!$B$6*H6747</f>
        <v>0</v>
      </c>
      <c r="M6747" s="37" t="n">
        <f aca="false">I6747+Inputs!$B$7*J6747</f>
        <v>83</v>
      </c>
      <c r="N6747" s="37" t="n">
        <f aca="false">K6747+L6747+M6747</f>
        <v>84</v>
      </c>
    </row>
    <row r="6748" customFormat="false" ht="15" hidden="false" customHeight="false" outlineLevel="0" collapsed="false">
      <c r="A6748" s="0" t="s">
        <v>10</v>
      </c>
      <c r="B6748" s="0" t="s">
        <v>504</v>
      </c>
      <c r="C6748" s="15" t="n">
        <v>45200</v>
      </c>
      <c r="D6748" s="0" t="n">
        <v>3</v>
      </c>
      <c r="E6748" s="0" t="n">
        <v>2</v>
      </c>
      <c r="F6748" s="0" t="n">
        <v>0</v>
      </c>
      <c r="G6748" s="0" t="n">
        <v>0</v>
      </c>
      <c r="H6748" s="0" t="n">
        <v>0</v>
      </c>
      <c r="I6748" s="0" t="n">
        <v>82</v>
      </c>
      <c r="J6748" s="0" t="n">
        <v>0</v>
      </c>
      <c r="K6748" s="37" t="n">
        <f aca="false">E6748+Inputs!$B$5*F6748</f>
        <v>2</v>
      </c>
      <c r="L6748" s="37" t="n">
        <f aca="false">G6748+Inputs!$B$6*H6748</f>
        <v>0</v>
      </c>
      <c r="M6748" s="37" t="n">
        <f aca="false">I6748+Inputs!$B$7*J6748</f>
        <v>82</v>
      </c>
      <c r="N6748" s="37" t="n">
        <f aca="false">K6748+L6748+M6748</f>
        <v>84</v>
      </c>
    </row>
    <row r="6749" customFormat="false" ht="15" hidden="false" customHeight="false" outlineLevel="0" collapsed="false">
      <c r="A6749" s="0" t="s">
        <v>10</v>
      </c>
      <c r="B6749" s="0" t="s">
        <v>504</v>
      </c>
      <c r="C6749" s="15" t="n">
        <v>45231</v>
      </c>
      <c r="D6749" s="0" t="n">
        <v>3</v>
      </c>
      <c r="E6749" s="0" t="n">
        <v>4</v>
      </c>
      <c r="F6749" s="0" t="n">
        <v>0</v>
      </c>
      <c r="G6749" s="0" t="n">
        <v>0</v>
      </c>
      <c r="H6749" s="0" t="n">
        <v>0</v>
      </c>
      <c r="I6749" s="0" t="n">
        <v>82</v>
      </c>
      <c r="J6749" s="0" t="n">
        <v>0</v>
      </c>
      <c r="K6749" s="37" t="n">
        <f aca="false">E6749+Inputs!$B$5*F6749</f>
        <v>4</v>
      </c>
      <c r="L6749" s="37" t="n">
        <f aca="false">G6749+Inputs!$B$6*H6749</f>
        <v>0</v>
      </c>
      <c r="M6749" s="37" t="n">
        <f aca="false">I6749+Inputs!$B$7*J6749</f>
        <v>82</v>
      </c>
      <c r="N6749" s="37" t="n">
        <f aca="false">K6749+L6749+M6749</f>
        <v>86</v>
      </c>
    </row>
    <row r="6750" customFormat="false" ht="15" hidden="false" customHeight="false" outlineLevel="0" collapsed="false">
      <c r="A6750" s="0" t="s">
        <v>10</v>
      </c>
      <c r="B6750" s="0" t="s">
        <v>504</v>
      </c>
      <c r="C6750" s="15" t="n">
        <v>45261</v>
      </c>
      <c r="D6750" s="0" t="n">
        <v>3</v>
      </c>
      <c r="E6750" s="0" t="n">
        <v>4</v>
      </c>
      <c r="F6750" s="0" t="n">
        <v>0</v>
      </c>
      <c r="G6750" s="0" t="n">
        <v>0</v>
      </c>
      <c r="H6750" s="0" t="n">
        <v>0</v>
      </c>
      <c r="I6750" s="0" t="n">
        <v>79</v>
      </c>
      <c r="J6750" s="0" t="n">
        <v>0</v>
      </c>
      <c r="K6750" s="37" t="n">
        <f aca="false">E6750+Inputs!$B$5*F6750</f>
        <v>4</v>
      </c>
      <c r="L6750" s="37" t="n">
        <f aca="false">G6750+Inputs!$B$6*H6750</f>
        <v>0</v>
      </c>
      <c r="M6750" s="37" t="n">
        <f aca="false">I6750+Inputs!$B$7*J6750</f>
        <v>79</v>
      </c>
      <c r="N6750" s="37" t="n">
        <f aca="false">K6750+L6750+M6750</f>
        <v>83</v>
      </c>
    </row>
    <row r="6751" customFormat="false" ht="15" hidden="false" customHeight="false" outlineLevel="0" collapsed="false">
      <c r="A6751" s="0" t="s">
        <v>10</v>
      </c>
      <c r="B6751" s="0" t="s">
        <v>504</v>
      </c>
      <c r="C6751" s="15" t="n">
        <v>45292</v>
      </c>
      <c r="D6751" s="0" t="n">
        <v>3</v>
      </c>
      <c r="E6751" s="0" t="n">
        <v>6</v>
      </c>
      <c r="F6751" s="0" t="n">
        <v>0</v>
      </c>
      <c r="G6751" s="0" t="n">
        <v>0</v>
      </c>
      <c r="H6751" s="0" t="n">
        <v>0</v>
      </c>
      <c r="I6751" s="0" t="n">
        <v>85</v>
      </c>
      <c r="J6751" s="0" t="n">
        <v>0</v>
      </c>
      <c r="K6751" s="37" t="n">
        <f aca="false">E6751+Inputs!$B$5*F6751</f>
        <v>6</v>
      </c>
      <c r="L6751" s="37" t="n">
        <f aca="false">G6751+Inputs!$B$6*H6751</f>
        <v>0</v>
      </c>
      <c r="M6751" s="37" t="n">
        <f aca="false">I6751+Inputs!$B$7*J6751</f>
        <v>85</v>
      </c>
      <c r="N6751" s="37" t="n">
        <f aca="false">K6751+L6751+M6751</f>
        <v>91</v>
      </c>
    </row>
    <row r="6752" customFormat="false" ht="15" hidden="false" customHeight="false" outlineLevel="0" collapsed="false">
      <c r="A6752" s="0" t="s">
        <v>10</v>
      </c>
      <c r="B6752" s="0" t="s">
        <v>504</v>
      </c>
      <c r="C6752" s="15" t="n">
        <v>45323</v>
      </c>
      <c r="D6752" s="0" t="n">
        <v>3</v>
      </c>
      <c r="E6752" s="0" t="n">
        <v>5</v>
      </c>
      <c r="F6752" s="0" t="n">
        <v>0</v>
      </c>
      <c r="G6752" s="0" t="n">
        <v>0</v>
      </c>
      <c r="H6752" s="0" t="n">
        <v>0</v>
      </c>
      <c r="I6752" s="0" t="n">
        <v>83</v>
      </c>
      <c r="J6752" s="0" t="n">
        <v>0</v>
      </c>
      <c r="K6752" s="37" t="n">
        <f aca="false">E6752+Inputs!$B$5*F6752</f>
        <v>5</v>
      </c>
      <c r="L6752" s="37" t="n">
        <f aca="false">G6752+Inputs!$B$6*H6752</f>
        <v>0</v>
      </c>
      <c r="M6752" s="37" t="n">
        <f aca="false">I6752+Inputs!$B$7*J6752</f>
        <v>83</v>
      </c>
      <c r="N6752" s="37" t="n">
        <f aca="false">K6752+L6752+M6752</f>
        <v>88</v>
      </c>
    </row>
    <row r="6753" customFormat="false" ht="15" hidden="false" customHeight="false" outlineLevel="0" collapsed="false">
      <c r="A6753" s="0" t="s">
        <v>10</v>
      </c>
      <c r="B6753" s="0" t="s">
        <v>504</v>
      </c>
      <c r="C6753" s="15" t="n">
        <v>45352</v>
      </c>
      <c r="D6753" s="0" t="n">
        <v>3</v>
      </c>
      <c r="E6753" s="0" t="n">
        <v>7</v>
      </c>
      <c r="F6753" s="0" t="n">
        <v>0</v>
      </c>
      <c r="G6753" s="0" t="n">
        <v>0</v>
      </c>
      <c r="H6753" s="0" t="n">
        <v>0</v>
      </c>
      <c r="I6753" s="0" t="n">
        <v>97</v>
      </c>
      <c r="J6753" s="0" t="n">
        <v>0</v>
      </c>
      <c r="K6753" s="37" t="n">
        <f aca="false">E6753+Inputs!$B$5*F6753</f>
        <v>7</v>
      </c>
      <c r="L6753" s="37" t="n">
        <f aca="false">G6753+Inputs!$B$6*H6753</f>
        <v>0</v>
      </c>
      <c r="M6753" s="37" t="n">
        <f aca="false">I6753+Inputs!$B$7*J6753</f>
        <v>97</v>
      </c>
      <c r="N6753" s="37" t="n">
        <f aca="false">K6753+L6753+M6753</f>
        <v>104</v>
      </c>
    </row>
    <row r="6754" customFormat="false" ht="15" hidden="false" customHeight="false" outlineLevel="0" collapsed="false">
      <c r="A6754" s="0" t="s">
        <v>10</v>
      </c>
      <c r="B6754" s="0" t="s">
        <v>504</v>
      </c>
      <c r="C6754" s="15" t="n">
        <v>45383</v>
      </c>
      <c r="D6754" s="0" t="n">
        <v>3</v>
      </c>
      <c r="E6754" s="0" t="n">
        <v>4</v>
      </c>
      <c r="F6754" s="0" t="n">
        <v>0</v>
      </c>
      <c r="G6754" s="0" t="n">
        <v>0</v>
      </c>
      <c r="H6754" s="0" t="n">
        <v>0</v>
      </c>
      <c r="I6754" s="0" t="n">
        <v>82</v>
      </c>
      <c r="J6754" s="0" t="n">
        <v>0</v>
      </c>
      <c r="K6754" s="37" t="n">
        <f aca="false">E6754+Inputs!$B$5*F6754</f>
        <v>4</v>
      </c>
      <c r="L6754" s="37" t="n">
        <f aca="false">G6754+Inputs!$B$6*H6754</f>
        <v>0</v>
      </c>
      <c r="M6754" s="37" t="n">
        <f aca="false">I6754+Inputs!$B$7*J6754</f>
        <v>82</v>
      </c>
      <c r="N6754" s="37" t="n">
        <f aca="false">K6754+L6754+M6754</f>
        <v>86</v>
      </c>
    </row>
    <row r="6755" customFormat="false" ht="15" hidden="false" customHeight="false" outlineLevel="0" collapsed="false">
      <c r="A6755" s="0" t="s">
        <v>10</v>
      </c>
      <c r="B6755" s="0" t="s">
        <v>504</v>
      </c>
      <c r="C6755" s="15" t="n">
        <v>45413</v>
      </c>
      <c r="D6755" s="0" t="n">
        <v>3</v>
      </c>
      <c r="E6755" s="0" t="n">
        <v>6</v>
      </c>
      <c r="F6755" s="0" t="n">
        <v>0</v>
      </c>
      <c r="G6755" s="0" t="n">
        <v>0</v>
      </c>
      <c r="H6755" s="0" t="n">
        <v>0</v>
      </c>
      <c r="I6755" s="0" t="n">
        <v>86</v>
      </c>
      <c r="J6755" s="0" t="n">
        <v>0</v>
      </c>
      <c r="K6755" s="37" t="n">
        <f aca="false">E6755+Inputs!$B$5*F6755</f>
        <v>6</v>
      </c>
      <c r="L6755" s="37" t="n">
        <f aca="false">G6755+Inputs!$B$6*H6755</f>
        <v>0</v>
      </c>
      <c r="M6755" s="37" t="n">
        <f aca="false">I6755+Inputs!$B$7*J6755</f>
        <v>86</v>
      </c>
      <c r="N6755" s="37" t="n">
        <f aca="false">K6755+L6755+M6755</f>
        <v>92</v>
      </c>
    </row>
    <row r="6756" customFormat="false" ht="15" hidden="false" customHeight="false" outlineLevel="0" collapsed="false">
      <c r="A6756" s="0" t="s">
        <v>10</v>
      </c>
      <c r="B6756" s="0" t="s">
        <v>504</v>
      </c>
      <c r="C6756" s="15" t="n">
        <v>45444</v>
      </c>
      <c r="D6756" s="0" t="n">
        <v>3</v>
      </c>
      <c r="E6756" s="0" t="n">
        <v>2</v>
      </c>
      <c r="F6756" s="0" t="n">
        <v>0</v>
      </c>
      <c r="G6756" s="0" t="n">
        <v>0</v>
      </c>
      <c r="H6756" s="0" t="n">
        <v>0</v>
      </c>
      <c r="I6756" s="0" t="n">
        <v>103</v>
      </c>
      <c r="J6756" s="0" t="n">
        <v>0</v>
      </c>
      <c r="K6756" s="37" t="n">
        <f aca="false">E6756+Inputs!$B$5*F6756</f>
        <v>2</v>
      </c>
      <c r="L6756" s="37" t="n">
        <f aca="false">G6756+Inputs!$B$6*H6756</f>
        <v>0</v>
      </c>
      <c r="M6756" s="37" t="n">
        <f aca="false">I6756+Inputs!$B$7*J6756</f>
        <v>103</v>
      </c>
      <c r="N6756" s="37" t="n">
        <f aca="false">K6756+L6756+M6756</f>
        <v>105</v>
      </c>
    </row>
    <row r="6757" customFormat="false" ht="15" hidden="false" customHeight="false" outlineLevel="0" collapsed="false">
      <c r="A6757" s="0" t="s">
        <v>10</v>
      </c>
      <c r="B6757" s="0" t="s">
        <v>504</v>
      </c>
      <c r="C6757" s="15" t="n">
        <v>45474</v>
      </c>
      <c r="D6757" s="0" t="n">
        <v>3</v>
      </c>
      <c r="E6757" s="0" t="n">
        <v>7</v>
      </c>
      <c r="F6757" s="0" t="n">
        <v>0</v>
      </c>
      <c r="G6757" s="0" t="n">
        <v>0</v>
      </c>
      <c r="H6757" s="0" t="n">
        <v>0</v>
      </c>
      <c r="I6757" s="0" t="n">
        <v>82</v>
      </c>
      <c r="J6757" s="0" t="n">
        <v>0</v>
      </c>
      <c r="K6757" s="37" t="n">
        <f aca="false">E6757+Inputs!$B$5*F6757</f>
        <v>7</v>
      </c>
      <c r="L6757" s="37" t="n">
        <f aca="false">G6757+Inputs!$B$6*H6757</f>
        <v>0</v>
      </c>
      <c r="M6757" s="37" t="n">
        <f aca="false">I6757+Inputs!$B$7*J6757</f>
        <v>82</v>
      </c>
      <c r="N6757" s="37" t="n">
        <f aca="false">K6757+L6757+M6757</f>
        <v>89</v>
      </c>
    </row>
    <row r="6758" customFormat="false" ht="15" hidden="false" customHeight="false" outlineLevel="0" collapsed="false">
      <c r="A6758" s="0" t="s">
        <v>10</v>
      </c>
      <c r="B6758" s="0" t="s">
        <v>504</v>
      </c>
      <c r="C6758" s="15" t="n">
        <v>45505</v>
      </c>
      <c r="D6758" s="0" t="n">
        <v>3</v>
      </c>
      <c r="E6758" s="0" t="n">
        <v>3</v>
      </c>
      <c r="F6758" s="0" t="n">
        <v>0</v>
      </c>
      <c r="G6758" s="0" t="n">
        <v>0</v>
      </c>
      <c r="H6758" s="0" t="n">
        <v>0</v>
      </c>
      <c r="I6758" s="0" t="n">
        <v>89</v>
      </c>
      <c r="J6758" s="0" t="n">
        <v>0</v>
      </c>
      <c r="K6758" s="37" t="n">
        <f aca="false">E6758+Inputs!$B$5*F6758</f>
        <v>3</v>
      </c>
      <c r="L6758" s="37" t="n">
        <f aca="false">G6758+Inputs!$B$6*H6758</f>
        <v>0</v>
      </c>
      <c r="M6758" s="37" t="n">
        <f aca="false">I6758+Inputs!$B$7*J6758</f>
        <v>89</v>
      </c>
      <c r="N6758" s="37" t="n">
        <f aca="false">K6758+L6758+M6758</f>
        <v>92</v>
      </c>
    </row>
    <row r="6759" customFormat="false" ht="15" hidden="false" customHeight="false" outlineLevel="0" collapsed="false">
      <c r="A6759" s="0" t="s">
        <v>10</v>
      </c>
      <c r="B6759" s="0" t="s">
        <v>504</v>
      </c>
      <c r="C6759" s="15" t="n">
        <v>45536</v>
      </c>
      <c r="D6759" s="0" t="n">
        <v>3</v>
      </c>
      <c r="E6759" s="0" t="n">
        <v>4</v>
      </c>
      <c r="F6759" s="0" t="n">
        <v>0</v>
      </c>
      <c r="G6759" s="0" t="n">
        <v>0</v>
      </c>
      <c r="H6759" s="0" t="n">
        <v>0</v>
      </c>
      <c r="I6759" s="0" t="n">
        <v>104</v>
      </c>
      <c r="J6759" s="0" t="n">
        <v>0</v>
      </c>
      <c r="K6759" s="37" t="n">
        <f aca="false">E6759+Inputs!$B$5*F6759</f>
        <v>4</v>
      </c>
      <c r="L6759" s="37" t="n">
        <f aca="false">G6759+Inputs!$B$6*H6759</f>
        <v>0</v>
      </c>
      <c r="M6759" s="37" t="n">
        <f aca="false">I6759+Inputs!$B$7*J6759</f>
        <v>104</v>
      </c>
      <c r="N6759" s="37" t="n">
        <f aca="false">K6759+L6759+M6759</f>
        <v>108</v>
      </c>
    </row>
    <row r="6760" customFormat="false" ht="15" hidden="false" customHeight="false" outlineLevel="0" collapsed="false">
      <c r="A6760" s="0" t="s">
        <v>10</v>
      </c>
      <c r="B6760" s="0" t="s">
        <v>504</v>
      </c>
      <c r="C6760" s="15" t="n">
        <v>45566</v>
      </c>
      <c r="D6760" s="0" t="n">
        <v>3</v>
      </c>
      <c r="E6760" s="0" t="n">
        <v>5</v>
      </c>
      <c r="F6760" s="0" t="n">
        <v>0</v>
      </c>
      <c r="G6760" s="0" t="n">
        <v>0</v>
      </c>
      <c r="H6760" s="0" t="n">
        <v>0</v>
      </c>
      <c r="I6760" s="0" t="n">
        <v>73</v>
      </c>
      <c r="J6760" s="0" t="n">
        <v>0</v>
      </c>
      <c r="K6760" s="37" t="n">
        <f aca="false">E6760+Inputs!$B$5*F6760</f>
        <v>5</v>
      </c>
      <c r="L6760" s="37" t="n">
        <f aca="false">G6760+Inputs!$B$6*H6760</f>
        <v>0</v>
      </c>
      <c r="M6760" s="37" t="n">
        <f aca="false">I6760+Inputs!$B$7*J6760</f>
        <v>73</v>
      </c>
      <c r="N6760" s="37" t="n">
        <f aca="false">K6760+L6760+M6760</f>
        <v>78</v>
      </c>
    </row>
    <row r="6761" customFormat="false" ht="15" hidden="false" customHeight="false" outlineLevel="0" collapsed="false">
      <c r="A6761" s="0" t="s">
        <v>10</v>
      </c>
      <c r="B6761" s="0" t="s">
        <v>504</v>
      </c>
      <c r="C6761" s="15" t="n">
        <v>45597</v>
      </c>
      <c r="D6761" s="0" t="n">
        <v>3</v>
      </c>
      <c r="E6761" s="0" t="n">
        <v>1</v>
      </c>
      <c r="F6761" s="0" t="n">
        <v>0</v>
      </c>
      <c r="G6761" s="0" t="n">
        <v>0</v>
      </c>
      <c r="H6761" s="0" t="n">
        <v>0</v>
      </c>
      <c r="I6761" s="0" t="n">
        <v>80</v>
      </c>
      <c r="J6761" s="0" t="n">
        <v>0</v>
      </c>
      <c r="K6761" s="37" t="n">
        <f aca="false">E6761+Inputs!$B$5*F6761</f>
        <v>1</v>
      </c>
      <c r="L6761" s="37" t="n">
        <f aca="false">G6761+Inputs!$B$6*H6761</f>
        <v>0</v>
      </c>
      <c r="M6761" s="37" t="n">
        <f aca="false">I6761+Inputs!$B$7*J6761</f>
        <v>80</v>
      </c>
      <c r="N6761" s="37" t="n">
        <f aca="false">K6761+L6761+M6761</f>
        <v>81</v>
      </c>
    </row>
    <row r="6762" customFormat="false" ht="15" hidden="false" customHeight="false" outlineLevel="0" collapsed="false">
      <c r="A6762" s="0" t="s">
        <v>10</v>
      </c>
      <c r="B6762" s="0" t="s">
        <v>504</v>
      </c>
      <c r="C6762" s="15" t="n">
        <v>45627</v>
      </c>
      <c r="D6762" s="0" t="n">
        <v>3</v>
      </c>
      <c r="E6762" s="0" t="n">
        <v>4</v>
      </c>
      <c r="F6762" s="0" t="n">
        <v>0</v>
      </c>
      <c r="G6762" s="0" t="n">
        <v>0</v>
      </c>
      <c r="H6762" s="0" t="n">
        <v>0</v>
      </c>
      <c r="I6762" s="0" t="n">
        <v>73</v>
      </c>
      <c r="J6762" s="0" t="n">
        <v>0</v>
      </c>
      <c r="K6762" s="37" t="n">
        <f aca="false">E6762+Inputs!$B$5*F6762</f>
        <v>4</v>
      </c>
      <c r="L6762" s="37" t="n">
        <f aca="false">G6762+Inputs!$B$6*H6762</f>
        <v>0</v>
      </c>
      <c r="M6762" s="37" t="n">
        <f aca="false">I6762+Inputs!$B$7*J6762</f>
        <v>73</v>
      </c>
      <c r="N6762" s="37" t="n">
        <f aca="false">K6762+L6762+M6762</f>
        <v>77</v>
      </c>
    </row>
    <row r="6763" customFormat="false" ht="15" hidden="false" customHeight="false" outlineLevel="0" collapsed="false">
      <c r="A6763" s="0" t="s">
        <v>10</v>
      </c>
      <c r="B6763" s="0" t="s">
        <v>504</v>
      </c>
      <c r="C6763" s="15" t="n">
        <v>45658</v>
      </c>
      <c r="D6763" s="0" t="n">
        <v>3</v>
      </c>
      <c r="E6763" s="0" t="n">
        <v>2</v>
      </c>
      <c r="F6763" s="0" t="n">
        <v>0</v>
      </c>
      <c r="G6763" s="0" t="n">
        <v>0</v>
      </c>
      <c r="H6763" s="0" t="n">
        <v>0</v>
      </c>
      <c r="I6763" s="0" t="n">
        <v>82</v>
      </c>
      <c r="J6763" s="0" t="n">
        <v>0</v>
      </c>
      <c r="K6763" s="37" t="n">
        <f aca="false">E6763+Inputs!$B$5*F6763</f>
        <v>2</v>
      </c>
      <c r="L6763" s="37" t="n">
        <f aca="false">G6763+Inputs!$B$6*H6763</f>
        <v>0</v>
      </c>
      <c r="M6763" s="37" t="n">
        <f aca="false">I6763+Inputs!$B$7*J6763</f>
        <v>82</v>
      </c>
      <c r="N6763" s="37" t="n">
        <f aca="false">K6763+L6763+M6763</f>
        <v>84</v>
      </c>
    </row>
    <row r="6764" customFormat="false" ht="15" hidden="false" customHeight="false" outlineLevel="0" collapsed="false">
      <c r="A6764" s="0" t="s">
        <v>10</v>
      </c>
      <c r="B6764" s="0" t="s">
        <v>504</v>
      </c>
      <c r="C6764" s="15" t="n">
        <v>45689</v>
      </c>
      <c r="D6764" s="0" t="n">
        <v>3</v>
      </c>
      <c r="E6764" s="0" t="n">
        <v>0</v>
      </c>
      <c r="F6764" s="0" t="n">
        <v>0</v>
      </c>
      <c r="G6764" s="0" t="n">
        <v>0</v>
      </c>
      <c r="H6764" s="0" t="n">
        <v>0</v>
      </c>
      <c r="I6764" s="0" t="n">
        <v>80</v>
      </c>
      <c r="J6764" s="0" t="n">
        <v>0</v>
      </c>
      <c r="K6764" s="37" t="n">
        <f aca="false">E6764+Inputs!$B$5*F6764</f>
        <v>0</v>
      </c>
      <c r="L6764" s="37" t="n">
        <f aca="false">G6764+Inputs!$B$6*H6764</f>
        <v>0</v>
      </c>
      <c r="M6764" s="37" t="n">
        <f aca="false">I6764+Inputs!$B$7*J6764</f>
        <v>80</v>
      </c>
      <c r="N6764" s="37" t="n">
        <f aca="false">K6764+L6764+M6764</f>
        <v>80</v>
      </c>
    </row>
    <row r="6765" customFormat="false" ht="15" hidden="false" customHeight="false" outlineLevel="0" collapsed="false">
      <c r="A6765" s="0" t="s">
        <v>10</v>
      </c>
      <c r="B6765" s="0" t="s">
        <v>504</v>
      </c>
      <c r="C6765" s="15" t="n">
        <v>45717</v>
      </c>
      <c r="D6765" s="0" t="n">
        <v>3</v>
      </c>
      <c r="E6765" s="0" t="n">
        <v>3</v>
      </c>
      <c r="F6765" s="0" t="n">
        <v>0</v>
      </c>
      <c r="G6765" s="0" t="n">
        <v>0</v>
      </c>
      <c r="H6765" s="0" t="n">
        <v>0</v>
      </c>
      <c r="I6765" s="0" t="n">
        <v>83</v>
      </c>
      <c r="J6765" s="0" t="n">
        <v>0</v>
      </c>
      <c r="K6765" s="37" t="n">
        <f aca="false">E6765+Inputs!$B$5*F6765</f>
        <v>3</v>
      </c>
      <c r="L6765" s="37" t="n">
        <f aca="false">G6765+Inputs!$B$6*H6765</f>
        <v>0</v>
      </c>
      <c r="M6765" s="37" t="n">
        <f aca="false">I6765+Inputs!$B$7*J6765</f>
        <v>83</v>
      </c>
      <c r="N6765" s="37" t="n">
        <f aca="false">K6765+L6765+M6765</f>
        <v>86</v>
      </c>
    </row>
    <row r="6766" customFormat="false" ht="15" hidden="false" customHeight="false" outlineLevel="0" collapsed="false">
      <c r="A6766" s="0" t="s">
        <v>10</v>
      </c>
      <c r="B6766" s="0" t="s">
        <v>504</v>
      </c>
      <c r="C6766" s="15" t="n">
        <v>45748</v>
      </c>
      <c r="D6766" s="0" t="n">
        <v>3</v>
      </c>
      <c r="E6766" s="0" t="n">
        <v>1</v>
      </c>
      <c r="F6766" s="0" t="n">
        <v>0</v>
      </c>
      <c r="G6766" s="0" t="n">
        <v>0</v>
      </c>
      <c r="H6766" s="0" t="n">
        <v>0</v>
      </c>
      <c r="I6766" s="0" t="n">
        <v>74</v>
      </c>
      <c r="J6766" s="0" t="n">
        <v>0</v>
      </c>
      <c r="K6766" s="37" t="n">
        <f aca="false">E6766+Inputs!$B$5*F6766</f>
        <v>1</v>
      </c>
      <c r="L6766" s="37" t="n">
        <f aca="false">G6766+Inputs!$B$6*H6766</f>
        <v>0</v>
      </c>
      <c r="M6766" s="37" t="n">
        <f aca="false">I6766+Inputs!$B$7*J6766</f>
        <v>74</v>
      </c>
      <c r="N6766" s="37" t="n">
        <f aca="false">K6766+L6766+M6766</f>
        <v>75</v>
      </c>
    </row>
    <row r="6767" customFormat="false" ht="15" hidden="false" customHeight="false" outlineLevel="0" collapsed="false">
      <c r="A6767" s="0" t="s">
        <v>10</v>
      </c>
      <c r="B6767" s="0" t="s">
        <v>504</v>
      </c>
      <c r="C6767" s="15" t="n">
        <v>45778</v>
      </c>
      <c r="D6767" s="0" t="n">
        <v>3</v>
      </c>
      <c r="E6767" s="0" t="n">
        <v>2</v>
      </c>
      <c r="F6767" s="0" t="n">
        <v>0</v>
      </c>
      <c r="G6767" s="0" t="n">
        <v>0</v>
      </c>
      <c r="H6767" s="0" t="n">
        <v>0</v>
      </c>
      <c r="I6767" s="0" t="n">
        <v>97</v>
      </c>
      <c r="J6767" s="0" t="n">
        <v>0</v>
      </c>
      <c r="K6767" s="37" t="n">
        <f aca="false">E6767+Inputs!$B$5*F6767</f>
        <v>2</v>
      </c>
      <c r="L6767" s="37" t="n">
        <f aca="false">G6767+Inputs!$B$6*H6767</f>
        <v>0</v>
      </c>
      <c r="M6767" s="37" t="n">
        <f aca="false">I6767+Inputs!$B$7*J6767</f>
        <v>97</v>
      </c>
      <c r="N6767" s="37" t="n">
        <f aca="false">K6767+L6767+M6767</f>
        <v>99</v>
      </c>
    </row>
    <row r="6768" customFormat="false" ht="15" hidden="false" customHeight="false" outlineLevel="0" collapsed="false">
      <c r="A6768" s="0" t="s">
        <v>10</v>
      </c>
      <c r="B6768" s="0" t="s">
        <v>504</v>
      </c>
      <c r="C6768" s="15" t="n">
        <v>45809</v>
      </c>
      <c r="D6768" s="0" t="n">
        <v>3</v>
      </c>
      <c r="E6768" s="0" t="n">
        <v>6</v>
      </c>
      <c r="F6768" s="0" t="n">
        <v>0</v>
      </c>
      <c r="G6768" s="0" t="n">
        <v>0</v>
      </c>
      <c r="H6768" s="0" t="n">
        <v>0</v>
      </c>
      <c r="I6768" s="0" t="n">
        <v>103</v>
      </c>
      <c r="J6768" s="0" t="n">
        <v>0</v>
      </c>
      <c r="K6768" s="37" t="n">
        <f aca="false">E6768+Inputs!$B$5*F6768</f>
        <v>6</v>
      </c>
      <c r="L6768" s="37" t="n">
        <f aca="false">G6768+Inputs!$B$6*H6768</f>
        <v>0</v>
      </c>
      <c r="M6768" s="37" t="n">
        <f aca="false">I6768+Inputs!$B$7*J6768</f>
        <v>103</v>
      </c>
      <c r="N6768" s="37" t="n">
        <f aca="false">K6768+L6768+M6768</f>
        <v>109</v>
      </c>
    </row>
    <row r="6769" customFormat="false" ht="15" hidden="false" customHeight="false" outlineLevel="0" collapsed="false">
      <c r="A6769" s="0" t="s">
        <v>10</v>
      </c>
      <c r="B6769" s="0" t="s">
        <v>504</v>
      </c>
      <c r="C6769" s="15" t="n">
        <v>45839</v>
      </c>
      <c r="D6769" s="0" t="n">
        <v>3</v>
      </c>
      <c r="E6769" s="0" t="n">
        <v>6</v>
      </c>
      <c r="F6769" s="0" t="n">
        <v>0</v>
      </c>
      <c r="G6769" s="0" t="n">
        <v>0</v>
      </c>
      <c r="H6769" s="0" t="n">
        <v>0</v>
      </c>
      <c r="I6769" s="0" t="n">
        <v>82</v>
      </c>
      <c r="J6769" s="0" t="n">
        <v>0</v>
      </c>
      <c r="K6769" s="37" t="n">
        <f aca="false">E6769+Inputs!$B$5*F6769</f>
        <v>6</v>
      </c>
      <c r="L6769" s="37" t="n">
        <f aca="false">G6769+Inputs!$B$6*H6769</f>
        <v>0</v>
      </c>
      <c r="M6769" s="37" t="n">
        <f aca="false">I6769+Inputs!$B$7*J6769</f>
        <v>82</v>
      </c>
      <c r="N6769" s="37" t="n">
        <f aca="false">K6769+L6769+M6769</f>
        <v>88</v>
      </c>
    </row>
    <row r="6770" customFormat="false" ht="15" hidden="false" customHeight="false" outlineLevel="0" collapsed="false">
      <c r="A6770" s="0" t="s">
        <v>10</v>
      </c>
      <c r="B6770" s="0" t="s">
        <v>504</v>
      </c>
      <c r="C6770" s="15" t="n">
        <v>45870</v>
      </c>
      <c r="D6770" s="0" t="n">
        <v>3</v>
      </c>
      <c r="E6770" s="0" t="n">
        <v>2</v>
      </c>
      <c r="F6770" s="0" t="n">
        <v>0</v>
      </c>
      <c r="G6770" s="0" t="n">
        <v>0</v>
      </c>
      <c r="H6770" s="0" t="n">
        <v>0</v>
      </c>
      <c r="I6770" s="0" t="n">
        <v>88</v>
      </c>
      <c r="J6770" s="0" t="n">
        <v>0</v>
      </c>
      <c r="K6770" s="37" t="n">
        <f aca="false">E6770+Inputs!$B$5*F6770</f>
        <v>2</v>
      </c>
      <c r="L6770" s="37" t="n">
        <f aca="false">G6770+Inputs!$B$6*H6770</f>
        <v>0</v>
      </c>
      <c r="M6770" s="37" t="n">
        <f aca="false">I6770+Inputs!$B$7*J6770</f>
        <v>88</v>
      </c>
      <c r="N6770" s="37" t="n">
        <f aca="false">K6770+L6770+M6770</f>
        <v>90</v>
      </c>
    </row>
    <row r="6771" customFormat="false" ht="15" hidden="false" customHeight="false" outlineLevel="0" collapsed="false">
      <c r="A6771" s="0" t="s">
        <v>10</v>
      </c>
      <c r="B6771" s="0" t="s">
        <v>504</v>
      </c>
      <c r="C6771" s="15" t="n">
        <v>45901</v>
      </c>
      <c r="D6771" s="0" t="n">
        <v>3</v>
      </c>
      <c r="E6771" s="0" t="n">
        <v>5</v>
      </c>
      <c r="F6771" s="0" t="n">
        <v>0</v>
      </c>
      <c r="G6771" s="0" t="n">
        <v>0</v>
      </c>
      <c r="H6771" s="0" t="n">
        <v>0</v>
      </c>
      <c r="I6771" s="0" t="n">
        <v>74</v>
      </c>
      <c r="J6771" s="0" t="n">
        <v>0</v>
      </c>
      <c r="K6771" s="37" t="n">
        <f aca="false">E6771+Inputs!$B$5*F6771</f>
        <v>5</v>
      </c>
      <c r="L6771" s="37" t="n">
        <f aca="false">G6771+Inputs!$B$6*H6771</f>
        <v>0</v>
      </c>
      <c r="M6771" s="37" t="n">
        <f aca="false">I6771+Inputs!$B$7*J6771</f>
        <v>74</v>
      </c>
      <c r="N6771" s="37" t="n">
        <f aca="false">K6771+L6771+M6771</f>
        <v>79</v>
      </c>
    </row>
    <row r="6772" customFormat="false" ht="15" hidden="false" customHeight="false" outlineLevel="0" collapsed="false">
      <c r="A6772" s="0" t="s">
        <v>10</v>
      </c>
      <c r="B6772" s="0" t="s">
        <v>504</v>
      </c>
      <c r="C6772" s="15" t="n">
        <v>45931</v>
      </c>
      <c r="D6772" s="0" t="n">
        <v>3</v>
      </c>
      <c r="E6772" s="0" t="n">
        <v>1</v>
      </c>
      <c r="F6772" s="0" t="n">
        <v>0</v>
      </c>
      <c r="G6772" s="0" t="n">
        <v>0</v>
      </c>
      <c r="H6772" s="0" t="n">
        <v>0</v>
      </c>
      <c r="I6772" s="0" t="n">
        <v>75</v>
      </c>
      <c r="J6772" s="0" t="n">
        <v>0</v>
      </c>
      <c r="K6772" s="37" t="n">
        <f aca="false">E6772+Inputs!$B$5*F6772</f>
        <v>1</v>
      </c>
      <c r="L6772" s="37" t="n">
        <f aca="false">G6772+Inputs!$B$6*H6772</f>
        <v>0</v>
      </c>
      <c r="M6772" s="37" t="n">
        <f aca="false">I6772+Inputs!$B$7*J6772</f>
        <v>75</v>
      </c>
      <c r="N6772" s="37" t="n">
        <f aca="false">K6772+L6772+M6772</f>
        <v>76</v>
      </c>
    </row>
    <row r="6773" customFormat="false" ht="15" hidden="false" customHeight="false" outlineLevel="0" collapsed="false">
      <c r="A6773" s="0" t="s">
        <v>10</v>
      </c>
      <c r="B6773" s="0" t="s">
        <v>504</v>
      </c>
      <c r="C6773" s="15" t="n">
        <v>45962</v>
      </c>
      <c r="D6773" s="0" t="n">
        <v>3</v>
      </c>
      <c r="E6773" s="0" t="n">
        <v>6</v>
      </c>
      <c r="F6773" s="0" t="n">
        <v>0</v>
      </c>
      <c r="G6773" s="0" t="n">
        <v>0</v>
      </c>
      <c r="H6773" s="0" t="n">
        <v>0</v>
      </c>
      <c r="I6773" s="0" t="n">
        <v>73</v>
      </c>
      <c r="J6773" s="0" t="n">
        <v>0</v>
      </c>
      <c r="K6773" s="37" t="n">
        <f aca="false">E6773+Inputs!$B$5*F6773</f>
        <v>6</v>
      </c>
      <c r="L6773" s="37" t="n">
        <f aca="false">G6773+Inputs!$B$6*H6773</f>
        <v>0</v>
      </c>
      <c r="M6773" s="37" t="n">
        <f aca="false">I6773+Inputs!$B$7*J6773</f>
        <v>73</v>
      </c>
      <c r="N6773" s="37" t="n">
        <f aca="false">K6773+L6773+M6773</f>
        <v>79</v>
      </c>
    </row>
    <row r="6774" customFormat="false" ht="15" hidden="false" customHeight="false" outlineLevel="0" collapsed="false">
      <c r="A6774" s="0" t="s">
        <v>10</v>
      </c>
      <c r="B6774" s="0" t="s">
        <v>504</v>
      </c>
      <c r="C6774" s="15" t="n">
        <v>45992</v>
      </c>
      <c r="D6774" s="0" t="n">
        <v>3</v>
      </c>
      <c r="E6774" s="0" t="n">
        <v>2</v>
      </c>
      <c r="F6774" s="0" t="n">
        <v>0</v>
      </c>
      <c r="G6774" s="0" t="n">
        <v>0</v>
      </c>
      <c r="H6774" s="0" t="n">
        <v>0</v>
      </c>
      <c r="I6774" s="0" t="n">
        <v>81</v>
      </c>
      <c r="J6774" s="0" t="n">
        <v>0</v>
      </c>
      <c r="K6774" s="37" t="n">
        <f aca="false">E6774+Inputs!$B$5*F6774</f>
        <v>2</v>
      </c>
      <c r="L6774" s="37" t="n">
        <f aca="false">G6774+Inputs!$B$6*H6774</f>
        <v>0</v>
      </c>
      <c r="M6774" s="37" t="n">
        <f aca="false">I6774+Inputs!$B$7*J6774</f>
        <v>81</v>
      </c>
      <c r="N6774" s="37" t="n">
        <f aca="false">K6774+L6774+M6774</f>
        <v>83</v>
      </c>
    </row>
    <row r="6775" customFormat="false" ht="15" hidden="false" customHeight="false" outlineLevel="0" collapsed="false">
      <c r="A6775" s="0" t="s">
        <v>10</v>
      </c>
      <c r="B6775" s="0" t="s">
        <v>504</v>
      </c>
      <c r="C6775" s="15" t="n">
        <v>46023</v>
      </c>
      <c r="D6775" s="0" t="n">
        <v>3</v>
      </c>
      <c r="E6775" s="0" t="n">
        <v>5</v>
      </c>
      <c r="F6775" s="0" t="n">
        <v>0</v>
      </c>
      <c r="G6775" s="0" t="n">
        <v>0</v>
      </c>
      <c r="H6775" s="0" t="n">
        <v>0</v>
      </c>
      <c r="I6775" s="0" t="n">
        <v>73</v>
      </c>
      <c r="J6775" s="0" t="n">
        <v>0</v>
      </c>
      <c r="K6775" s="37" t="n">
        <f aca="false">E6775+Inputs!$B$5*F6775</f>
        <v>5</v>
      </c>
      <c r="L6775" s="37" t="n">
        <f aca="false">G6775+Inputs!$B$6*H6775</f>
        <v>0</v>
      </c>
      <c r="M6775" s="37" t="n">
        <f aca="false">I6775+Inputs!$B$7*J6775</f>
        <v>73</v>
      </c>
      <c r="N6775" s="37" t="n">
        <f aca="false">K6775+L6775+M6775</f>
        <v>78</v>
      </c>
    </row>
    <row r="6776" customFormat="false" ht="15" hidden="false" customHeight="false" outlineLevel="0" collapsed="false">
      <c r="A6776" s="0" t="s">
        <v>10</v>
      </c>
      <c r="B6776" s="0" t="s">
        <v>504</v>
      </c>
      <c r="C6776" s="15" t="n">
        <v>46054</v>
      </c>
      <c r="D6776" s="0" t="n">
        <v>3</v>
      </c>
      <c r="E6776" s="0" t="n">
        <v>3</v>
      </c>
      <c r="F6776" s="0" t="n">
        <v>0</v>
      </c>
      <c r="G6776" s="0" t="n">
        <v>0</v>
      </c>
      <c r="H6776" s="0" t="n">
        <v>0</v>
      </c>
      <c r="I6776" s="0" t="n">
        <v>70</v>
      </c>
      <c r="J6776" s="0" t="n">
        <v>0</v>
      </c>
      <c r="K6776" s="37" t="n">
        <f aca="false">E6776+Inputs!$B$5*F6776</f>
        <v>3</v>
      </c>
      <c r="L6776" s="37" t="n">
        <f aca="false">G6776+Inputs!$B$6*H6776</f>
        <v>0</v>
      </c>
      <c r="M6776" s="37" t="n">
        <f aca="false">I6776+Inputs!$B$7*J6776</f>
        <v>70</v>
      </c>
      <c r="N6776" s="37" t="n">
        <f aca="false">K6776+L6776+M6776</f>
        <v>73</v>
      </c>
    </row>
    <row r="6777" customFormat="false" ht="15" hidden="false" customHeight="false" outlineLevel="0" collapsed="false">
      <c r="A6777" s="0" t="s">
        <v>10</v>
      </c>
      <c r="B6777" s="0" t="s">
        <v>504</v>
      </c>
      <c r="C6777" s="15" t="n">
        <v>46082</v>
      </c>
      <c r="D6777" s="0" t="n">
        <v>3</v>
      </c>
      <c r="E6777" s="0" t="n">
        <v>11</v>
      </c>
      <c r="F6777" s="0" t="n">
        <v>0</v>
      </c>
      <c r="G6777" s="0" t="n">
        <v>0</v>
      </c>
      <c r="H6777" s="0" t="n">
        <v>0</v>
      </c>
      <c r="I6777" s="0" t="n">
        <v>59</v>
      </c>
      <c r="J6777" s="0" t="n">
        <v>0</v>
      </c>
      <c r="K6777" s="37" t="n">
        <f aca="false">E6777+Inputs!$B$5*F6777</f>
        <v>11</v>
      </c>
      <c r="L6777" s="37" t="n">
        <f aca="false">G6777+Inputs!$B$6*H6777</f>
        <v>0</v>
      </c>
      <c r="M6777" s="37" t="n">
        <f aca="false">I6777+Inputs!$B$7*J6777</f>
        <v>59</v>
      </c>
      <c r="N6777" s="37" t="n">
        <f aca="false">K6777+L6777+M6777</f>
        <v>70</v>
      </c>
    </row>
    <row r="6778" customFormat="false" ht="15" hidden="false" customHeight="false" outlineLevel="0" collapsed="false">
      <c r="A6778" s="0" t="s">
        <v>10</v>
      </c>
      <c r="B6778" s="0" t="s">
        <v>504</v>
      </c>
      <c r="C6778" s="15" t="n">
        <v>46113</v>
      </c>
      <c r="D6778" s="0" t="n">
        <v>3</v>
      </c>
      <c r="E6778" s="0" t="n">
        <v>9</v>
      </c>
      <c r="F6778" s="0" t="n">
        <v>0</v>
      </c>
      <c r="G6778" s="0" t="n">
        <v>0</v>
      </c>
      <c r="H6778" s="0" t="n">
        <v>0</v>
      </c>
      <c r="I6778" s="0" t="n">
        <v>79</v>
      </c>
      <c r="J6778" s="0" t="n">
        <v>0</v>
      </c>
      <c r="K6778" s="37" t="n">
        <f aca="false">E6778+Inputs!$B$5*F6778</f>
        <v>9</v>
      </c>
      <c r="L6778" s="37" t="n">
        <f aca="false">G6778+Inputs!$B$6*H6778</f>
        <v>0</v>
      </c>
      <c r="M6778" s="37" t="n">
        <f aca="false">I6778+Inputs!$B$7*J6778</f>
        <v>79</v>
      </c>
      <c r="N6778" s="37" t="n">
        <f aca="false">K6778+L6778+M6778</f>
        <v>88</v>
      </c>
    </row>
    <row r="6779" customFormat="false" ht="15" hidden="false" customHeight="false" outlineLevel="0" collapsed="false">
      <c r="A6779" s="0" t="s">
        <v>10</v>
      </c>
      <c r="B6779" s="0" t="s">
        <v>504</v>
      </c>
      <c r="C6779" s="15" t="n">
        <v>46143</v>
      </c>
      <c r="D6779" s="0" t="n">
        <v>3</v>
      </c>
      <c r="E6779" s="0" t="n">
        <v>15</v>
      </c>
      <c r="F6779" s="0" t="n">
        <v>0</v>
      </c>
      <c r="G6779" s="0" t="n">
        <v>0</v>
      </c>
      <c r="H6779" s="0" t="n">
        <v>0</v>
      </c>
      <c r="I6779" s="0" t="n">
        <v>75</v>
      </c>
      <c r="J6779" s="0" t="n">
        <v>0</v>
      </c>
      <c r="K6779" s="37" t="n">
        <f aca="false">E6779+Inputs!$B$5*F6779</f>
        <v>15</v>
      </c>
      <c r="L6779" s="37" t="n">
        <f aca="false">G6779+Inputs!$B$6*H6779</f>
        <v>0</v>
      </c>
      <c r="M6779" s="37" t="n">
        <f aca="false">I6779+Inputs!$B$7*J6779</f>
        <v>75</v>
      </c>
      <c r="N6779" s="37" t="n">
        <f aca="false">K6779+L6779+M6779</f>
        <v>90</v>
      </c>
    </row>
    <row r="6780" customFormat="false" ht="15" hidden="false" customHeight="false" outlineLevel="0" collapsed="false">
      <c r="A6780" s="0" t="s">
        <v>10</v>
      </c>
      <c r="B6780" s="0" t="s">
        <v>504</v>
      </c>
      <c r="C6780" s="15" t="n">
        <v>46174</v>
      </c>
      <c r="D6780" s="0" t="n">
        <v>3</v>
      </c>
      <c r="E6780" s="0" t="n">
        <v>22</v>
      </c>
      <c r="F6780" s="0" t="n">
        <v>0</v>
      </c>
      <c r="G6780" s="0" t="n">
        <v>0</v>
      </c>
      <c r="H6780" s="0" t="n">
        <v>0</v>
      </c>
      <c r="I6780" s="0" t="n">
        <v>88</v>
      </c>
      <c r="J6780" s="0" t="n">
        <v>0</v>
      </c>
      <c r="K6780" s="37" t="n">
        <f aca="false">E6780+Inputs!$B$5*F6780</f>
        <v>22</v>
      </c>
      <c r="L6780" s="37" t="n">
        <f aca="false">G6780+Inputs!$B$6*H6780</f>
        <v>0</v>
      </c>
      <c r="M6780" s="37" t="n">
        <f aca="false">I6780+Inputs!$B$7*J6780</f>
        <v>88</v>
      </c>
      <c r="N6780" s="37" t="n">
        <f aca="false">K6780+L6780+M6780</f>
        <v>110</v>
      </c>
    </row>
    <row r="6781" customFormat="false" ht="15" hidden="false" customHeight="false" outlineLevel="0" collapsed="false">
      <c r="A6781" s="0" t="s">
        <v>10</v>
      </c>
      <c r="B6781" s="0" t="s">
        <v>504</v>
      </c>
      <c r="C6781" s="15" t="n">
        <v>46204</v>
      </c>
      <c r="D6781" s="0" t="n">
        <v>3</v>
      </c>
      <c r="E6781" s="0" t="n">
        <v>16</v>
      </c>
      <c r="F6781" s="0" t="n">
        <v>0</v>
      </c>
      <c r="G6781" s="0" t="n">
        <v>0</v>
      </c>
      <c r="H6781" s="0" t="n">
        <v>0</v>
      </c>
      <c r="I6781" s="0" t="n">
        <v>80</v>
      </c>
      <c r="J6781" s="0" t="n">
        <v>0</v>
      </c>
      <c r="K6781" s="37" t="n">
        <f aca="false">E6781+Inputs!$B$5*F6781</f>
        <v>16</v>
      </c>
      <c r="L6781" s="37" t="n">
        <f aca="false">G6781+Inputs!$B$6*H6781</f>
        <v>0</v>
      </c>
      <c r="M6781" s="37" t="n">
        <f aca="false">I6781+Inputs!$B$7*J6781</f>
        <v>80</v>
      </c>
      <c r="N6781" s="37" t="n">
        <f aca="false">K6781+L6781+M6781</f>
        <v>96</v>
      </c>
    </row>
    <row r="6782" customFormat="false" ht="15" hidden="false" customHeight="false" outlineLevel="0" collapsed="false">
      <c r="A6782" s="0" t="s">
        <v>10</v>
      </c>
      <c r="B6782" s="0" t="s">
        <v>504</v>
      </c>
      <c r="C6782" s="15" t="n">
        <v>46235</v>
      </c>
      <c r="D6782" s="0" t="n">
        <v>3</v>
      </c>
      <c r="E6782" s="0" t="n">
        <v>20</v>
      </c>
      <c r="F6782" s="0" t="n">
        <v>0</v>
      </c>
      <c r="G6782" s="0" t="n">
        <v>0</v>
      </c>
      <c r="H6782" s="0" t="n">
        <v>0</v>
      </c>
      <c r="I6782" s="0" t="n">
        <v>62</v>
      </c>
      <c r="J6782" s="0" t="n">
        <v>0</v>
      </c>
      <c r="K6782" s="37" t="n">
        <f aca="false">E6782+Inputs!$B$5*F6782</f>
        <v>20</v>
      </c>
      <c r="L6782" s="37" t="n">
        <f aca="false">G6782+Inputs!$B$6*H6782</f>
        <v>0</v>
      </c>
      <c r="M6782" s="37" t="n">
        <f aca="false">I6782+Inputs!$B$7*J6782</f>
        <v>62</v>
      </c>
      <c r="N6782" s="37" t="n">
        <f aca="false">K6782+L6782+M6782</f>
        <v>82</v>
      </c>
    </row>
    <row r="6783" customFormat="false" ht="15" hidden="false" customHeight="false" outlineLevel="0" collapsed="false">
      <c r="A6783" s="0" t="s">
        <v>10</v>
      </c>
      <c r="B6783" s="0" t="s">
        <v>519</v>
      </c>
      <c r="C6783" s="15" t="n">
        <v>44927</v>
      </c>
      <c r="D6783" s="0" t="n">
        <v>1</v>
      </c>
      <c r="E6783" s="0" t="n">
        <v>0</v>
      </c>
      <c r="F6783" s="0" t="n">
        <v>0</v>
      </c>
      <c r="G6783" s="0" t="n">
        <v>0</v>
      </c>
      <c r="H6783" s="0" t="n">
        <v>0</v>
      </c>
      <c r="I6783" s="0" t="n">
        <v>1</v>
      </c>
      <c r="J6783" s="0" t="n">
        <v>0</v>
      </c>
      <c r="K6783" s="37" t="n">
        <f aca="false">E6783+Inputs!$B$5*F6783</f>
        <v>0</v>
      </c>
      <c r="L6783" s="37" t="n">
        <f aca="false">G6783+Inputs!$B$6*H6783</f>
        <v>0</v>
      </c>
      <c r="M6783" s="37" t="n">
        <f aca="false">I6783+Inputs!$B$7*J6783</f>
        <v>1</v>
      </c>
      <c r="N6783" s="37" t="n">
        <f aca="false">K6783+L6783+M6783</f>
        <v>1</v>
      </c>
    </row>
    <row r="6784" customFormat="false" ht="15" hidden="false" customHeight="false" outlineLevel="0" collapsed="false">
      <c r="A6784" s="0" t="s">
        <v>10</v>
      </c>
      <c r="B6784" s="0" t="s">
        <v>519</v>
      </c>
      <c r="C6784" s="15" t="n">
        <v>45047</v>
      </c>
      <c r="D6784" s="0" t="n">
        <v>1</v>
      </c>
      <c r="E6784" s="0" t="n">
        <v>0</v>
      </c>
      <c r="F6784" s="0" t="n">
        <v>0</v>
      </c>
      <c r="G6784" s="0" t="n">
        <v>0</v>
      </c>
      <c r="H6784" s="0" t="n">
        <v>0</v>
      </c>
      <c r="I6784" s="0" t="n">
        <v>1</v>
      </c>
      <c r="J6784" s="0" t="n">
        <v>0</v>
      </c>
      <c r="K6784" s="37" t="n">
        <f aca="false">E6784+Inputs!$B$5*F6784</f>
        <v>0</v>
      </c>
      <c r="L6784" s="37" t="n">
        <f aca="false">G6784+Inputs!$B$6*H6784</f>
        <v>0</v>
      </c>
      <c r="M6784" s="37" t="n">
        <f aca="false">I6784+Inputs!$B$7*J6784</f>
        <v>1</v>
      </c>
      <c r="N6784" s="37" t="n">
        <f aca="false">K6784+L6784+M6784</f>
        <v>1</v>
      </c>
    </row>
    <row r="6785" customFormat="false" ht="15" hidden="false" customHeight="false" outlineLevel="0" collapsed="false">
      <c r="A6785" s="0" t="s">
        <v>10</v>
      </c>
      <c r="B6785" s="0" t="s">
        <v>519</v>
      </c>
      <c r="C6785" s="15" t="n">
        <v>45901</v>
      </c>
      <c r="D6785" s="0" t="n">
        <v>1</v>
      </c>
      <c r="E6785" s="0" t="n">
        <v>0</v>
      </c>
      <c r="F6785" s="0" t="n">
        <v>0</v>
      </c>
      <c r="G6785" s="0" t="n">
        <v>0</v>
      </c>
      <c r="H6785" s="0" t="n">
        <v>0</v>
      </c>
      <c r="I6785" s="0" t="n">
        <v>1</v>
      </c>
      <c r="J6785" s="0" t="n">
        <v>0</v>
      </c>
      <c r="K6785" s="37" t="n">
        <f aca="false">E6785+Inputs!$B$5*F6785</f>
        <v>0</v>
      </c>
      <c r="L6785" s="37" t="n">
        <f aca="false">G6785+Inputs!$B$6*H6785</f>
        <v>0</v>
      </c>
      <c r="M6785" s="37" t="n">
        <f aca="false">I6785+Inputs!$B$7*J6785</f>
        <v>1</v>
      </c>
      <c r="N6785" s="37" t="n">
        <f aca="false">K6785+L6785+M6785</f>
        <v>1</v>
      </c>
    </row>
    <row r="6786" customFormat="false" ht="15" hidden="false" customHeight="false" outlineLevel="0" collapsed="false">
      <c r="A6786" s="0" t="s">
        <v>10</v>
      </c>
      <c r="B6786" s="0" t="s">
        <v>519</v>
      </c>
      <c r="C6786" s="15" t="n">
        <v>46054</v>
      </c>
      <c r="D6786" s="0" t="n">
        <v>1</v>
      </c>
      <c r="E6786" s="0" t="n">
        <v>0</v>
      </c>
      <c r="F6786" s="0" t="n">
        <v>0</v>
      </c>
      <c r="G6786" s="0" t="n">
        <v>0</v>
      </c>
      <c r="H6786" s="0" t="n">
        <v>0</v>
      </c>
      <c r="I6786" s="0" t="n">
        <v>1</v>
      </c>
      <c r="J6786" s="0" t="n">
        <v>0</v>
      </c>
      <c r="K6786" s="37" t="n">
        <f aca="false">E6786+Inputs!$B$5*F6786</f>
        <v>0</v>
      </c>
      <c r="L6786" s="37" t="n">
        <f aca="false">G6786+Inputs!$B$6*H6786</f>
        <v>0</v>
      </c>
      <c r="M6786" s="37" t="n">
        <f aca="false">I6786+Inputs!$B$7*J6786</f>
        <v>1</v>
      </c>
      <c r="N6786" s="37" t="n">
        <f aca="false">K6786+L6786+M6786</f>
        <v>1</v>
      </c>
    </row>
    <row r="6787" customFormat="false" ht="15" hidden="false" customHeight="false" outlineLevel="0" collapsed="false">
      <c r="A6787" s="0" t="s">
        <v>10</v>
      </c>
      <c r="B6787" s="0" t="s">
        <v>494</v>
      </c>
      <c r="C6787" s="15" t="n">
        <v>44927</v>
      </c>
      <c r="D6787" s="0" t="n">
        <v>1</v>
      </c>
      <c r="E6787" s="0" t="n">
        <v>1</v>
      </c>
      <c r="F6787" s="0" t="n">
        <v>0</v>
      </c>
      <c r="G6787" s="0" t="n">
        <v>0</v>
      </c>
      <c r="H6787" s="0" t="n">
        <v>0</v>
      </c>
      <c r="I6787" s="0" t="n">
        <v>59</v>
      </c>
      <c r="J6787" s="0" t="n">
        <v>0</v>
      </c>
      <c r="K6787" s="37" t="n">
        <f aca="false">E6787+Inputs!$B$5*F6787</f>
        <v>1</v>
      </c>
      <c r="L6787" s="37" t="n">
        <f aca="false">G6787+Inputs!$B$6*H6787</f>
        <v>0</v>
      </c>
      <c r="M6787" s="37" t="n">
        <f aca="false">I6787+Inputs!$B$7*J6787</f>
        <v>59</v>
      </c>
      <c r="N6787" s="37" t="n">
        <f aca="false">K6787+L6787+M6787</f>
        <v>60</v>
      </c>
    </row>
    <row r="6788" customFormat="false" ht="15" hidden="false" customHeight="false" outlineLevel="0" collapsed="false">
      <c r="A6788" s="0" t="s">
        <v>10</v>
      </c>
      <c r="B6788" s="0" t="s">
        <v>494</v>
      </c>
      <c r="C6788" s="15" t="n">
        <v>44958</v>
      </c>
      <c r="D6788" s="0" t="n">
        <v>1</v>
      </c>
      <c r="E6788" s="0" t="n">
        <v>2</v>
      </c>
      <c r="F6788" s="0" t="n">
        <v>0</v>
      </c>
      <c r="G6788" s="0" t="n">
        <v>0</v>
      </c>
      <c r="H6788" s="0" t="n">
        <v>0</v>
      </c>
      <c r="I6788" s="0" t="n">
        <v>51</v>
      </c>
      <c r="J6788" s="0" t="n">
        <v>0</v>
      </c>
      <c r="K6788" s="37" t="n">
        <f aca="false">E6788+Inputs!$B$5*F6788</f>
        <v>2</v>
      </c>
      <c r="L6788" s="37" t="n">
        <f aca="false">G6788+Inputs!$B$6*H6788</f>
        <v>0</v>
      </c>
      <c r="M6788" s="37" t="n">
        <f aca="false">I6788+Inputs!$B$7*J6788</f>
        <v>51</v>
      </c>
      <c r="N6788" s="37" t="n">
        <f aca="false">K6788+L6788+M6788</f>
        <v>53</v>
      </c>
    </row>
    <row r="6789" customFormat="false" ht="15" hidden="false" customHeight="false" outlineLevel="0" collapsed="false">
      <c r="A6789" s="0" t="s">
        <v>10</v>
      </c>
      <c r="B6789" s="0" t="s">
        <v>494</v>
      </c>
      <c r="C6789" s="15" t="n">
        <v>44986</v>
      </c>
      <c r="D6789" s="0" t="n">
        <v>1</v>
      </c>
      <c r="E6789" s="0" t="n">
        <v>4</v>
      </c>
      <c r="F6789" s="0" t="n">
        <v>0</v>
      </c>
      <c r="G6789" s="0" t="n">
        <v>0</v>
      </c>
      <c r="H6789" s="0" t="n">
        <v>0</v>
      </c>
      <c r="I6789" s="0" t="n">
        <v>78</v>
      </c>
      <c r="J6789" s="0" t="n">
        <v>0</v>
      </c>
      <c r="K6789" s="37" t="n">
        <f aca="false">E6789+Inputs!$B$5*F6789</f>
        <v>4</v>
      </c>
      <c r="L6789" s="37" t="n">
        <f aca="false">G6789+Inputs!$B$6*H6789</f>
        <v>0</v>
      </c>
      <c r="M6789" s="37" t="n">
        <f aca="false">I6789+Inputs!$B$7*J6789</f>
        <v>78</v>
      </c>
      <c r="N6789" s="37" t="n">
        <f aca="false">K6789+L6789+M6789</f>
        <v>82</v>
      </c>
    </row>
    <row r="6790" customFormat="false" ht="15" hidden="false" customHeight="false" outlineLevel="0" collapsed="false">
      <c r="A6790" s="0" t="s">
        <v>10</v>
      </c>
      <c r="B6790" s="0" t="s">
        <v>494</v>
      </c>
      <c r="C6790" s="15" t="n">
        <v>45017</v>
      </c>
      <c r="D6790" s="0" t="n">
        <v>1</v>
      </c>
      <c r="E6790" s="0" t="n">
        <v>2</v>
      </c>
      <c r="F6790" s="0" t="n">
        <v>0</v>
      </c>
      <c r="G6790" s="0" t="n">
        <v>0</v>
      </c>
      <c r="H6790" s="0" t="n">
        <v>0</v>
      </c>
      <c r="I6790" s="0" t="n">
        <v>57</v>
      </c>
      <c r="J6790" s="0" t="n">
        <v>0</v>
      </c>
      <c r="K6790" s="37" t="n">
        <f aca="false">E6790+Inputs!$B$5*F6790</f>
        <v>2</v>
      </c>
      <c r="L6790" s="37" t="n">
        <f aca="false">G6790+Inputs!$B$6*H6790</f>
        <v>0</v>
      </c>
      <c r="M6790" s="37" t="n">
        <f aca="false">I6790+Inputs!$B$7*J6790</f>
        <v>57</v>
      </c>
      <c r="N6790" s="37" t="n">
        <f aca="false">K6790+L6790+M6790</f>
        <v>59</v>
      </c>
    </row>
    <row r="6791" customFormat="false" ht="15" hidden="false" customHeight="false" outlineLevel="0" collapsed="false">
      <c r="A6791" s="0" t="s">
        <v>10</v>
      </c>
      <c r="B6791" s="0" t="s">
        <v>494</v>
      </c>
      <c r="C6791" s="15" t="n">
        <v>45047</v>
      </c>
      <c r="D6791" s="0" t="n">
        <v>1</v>
      </c>
      <c r="E6791" s="0" t="n">
        <v>3</v>
      </c>
      <c r="F6791" s="0" t="n">
        <v>0</v>
      </c>
      <c r="G6791" s="0" t="n">
        <v>0</v>
      </c>
      <c r="H6791" s="0" t="n">
        <v>0</v>
      </c>
      <c r="I6791" s="0" t="n">
        <v>59</v>
      </c>
      <c r="J6791" s="0" t="n">
        <v>0</v>
      </c>
      <c r="K6791" s="37" t="n">
        <f aca="false">E6791+Inputs!$B$5*F6791</f>
        <v>3</v>
      </c>
      <c r="L6791" s="37" t="n">
        <f aca="false">G6791+Inputs!$B$6*H6791</f>
        <v>0</v>
      </c>
      <c r="M6791" s="37" t="n">
        <f aca="false">I6791+Inputs!$B$7*J6791</f>
        <v>59</v>
      </c>
      <c r="N6791" s="37" t="n">
        <f aca="false">K6791+L6791+M6791</f>
        <v>62</v>
      </c>
    </row>
    <row r="6792" customFormat="false" ht="15" hidden="false" customHeight="false" outlineLevel="0" collapsed="false">
      <c r="A6792" s="0" t="s">
        <v>10</v>
      </c>
      <c r="B6792" s="0" t="s">
        <v>494</v>
      </c>
      <c r="C6792" s="15" t="n">
        <v>45078</v>
      </c>
      <c r="D6792" s="0" t="n">
        <v>1</v>
      </c>
      <c r="E6792" s="0" t="n">
        <v>1</v>
      </c>
      <c r="F6792" s="0" t="n">
        <v>0</v>
      </c>
      <c r="G6792" s="0" t="n">
        <v>0</v>
      </c>
      <c r="H6792" s="0" t="n">
        <v>0</v>
      </c>
      <c r="I6792" s="0" t="n">
        <v>70</v>
      </c>
      <c r="J6792" s="0" t="n">
        <v>0</v>
      </c>
      <c r="K6792" s="37" t="n">
        <f aca="false">E6792+Inputs!$B$5*F6792</f>
        <v>1</v>
      </c>
      <c r="L6792" s="37" t="n">
        <f aca="false">G6792+Inputs!$B$6*H6792</f>
        <v>0</v>
      </c>
      <c r="M6792" s="37" t="n">
        <f aca="false">I6792+Inputs!$B$7*J6792</f>
        <v>70</v>
      </c>
      <c r="N6792" s="37" t="n">
        <f aca="false">K6792+L6792+M6792</f>
        <v>71</v>
      </c>
    </row>
    <row r="6793" customFormat="false" ht="15" hidden="false" customHeight="false" outlineLevel="0" collapsed="false">
      <c r="A6793" s="0" t="s">
        <v>10</v>
      </c>
      <c r="B6793" s="0" t="s">
        <v>494</v>
      </c>
      <c r="C6793" s="15" t="n">
        <v>45108</v>
      </c>
      <c r="D6793" s="0" t="n">
        <v>1</v>
      </c>
      <c r="E6793" s="0" t="n">
        <v>2</v>
      </c>
      <c r="F6793" s="0" t="n">
        <v>0</v>
      </c>
      <c r="G6793" s="0" t="n">
        <v>0</v>
      </c>
      <c r="H6793" s="0" t="n">
        <v>0</v>
      </c>
      <c r="I6793" s="0" t="n">
        <v>62</v>
      </c>
      <c r="J6793" s="0" t="n">
        <v>0</v>
      </c>
      <c r="K6793" s="37" t="n">
        <f aca="false">E6793+Inputs!$B$5*F6793</f>
        <v>2</v>
      </c>
      <c r="L6793" s="37" t="n">
        <f aca="false">G6793+Inputs!$B$6*H6793</f>
        <v>0</v>
      </c>
      <c r="M6793" s="37" t="n">
        <f aca="false">I6793+Inputs!$B$7*J6793</f>
        <v>62</v>
      </c>
      <c r="N6793" s="37" t="n">
        <f aca="false">K6793+L6793+M6793</f>
        <v>64</v>
      </c>
    </row>
    <row r="6794" customFormat="false" ht="15" hidden="false" customHeight="false" outlineLevel="0" collapsed="false">
      <c r="A6794" s="0" t="s">
        <v>10</v>
      </c>
      <c r="B6794" s="0" t="s">
        <v>494</v>
      </c>
      <c r="C6794" s="15" t="n">
        <v>45139</v>
      </c>
      <c r="D6794" s="0" t="n">
        <v>1</v>
      </c>
      <c r="E6794" s="0" t="n">
        <v>8</v>
      </c>
      <c r="F6794" s="0" t="n">
        <v>0</v>
      </c>
      <c r="G6794" s="0" t="n">
        <v>0</v>
      </c>
      <c r="H6794" s="0" t="n">
        <v>0</v>
      </c>
      <c r="I6794" s="0" t="n">
        <v>50</v>
      </c>
      <c r="J6794" s="0" t="n">
        <v>0</v>
      </c>
      <c r="K6794" s="37" t="n">
        <f aca="false">E6794+Inputs!$B$5*F6794</f>
        <v>8</v>
      </c>
      <c r="L6794" s="37" t="n">
        <f aca="false">G6794+Inputs!$B$6*H6794</f>
        <v>0</v>
      </c>
      <c r="M6794" s="37" t="n">
        <f aca="false">I6794+Inputs!$B$7*J6794</f>
        <v>50</v>
      </c>
      <c r="N6794" s="37" t="n">
        <f aca="false">K6794+L6794+M6794</f>
        <v>58</v>
      </c>
    </row>
    <row r="6795" customFormat="false" ht="15" hidden="false" customHeight="false" outlineLevel="0" collapsed="false">
      <c r="A6795" s="0" t="s">
        <v>10</v>
      </c>
      <c r="B6795" s="0" t="s">
        <v>494</v>
      </c>
      <c r="C6795" s="15" t="n">
        <v>45170</v>
      </c>
      <c r="D6795" s="0" t="n">
        <v>1</v>
      </c>
      <c r="E6795" s="0" t="n">
        <v>6</v>
      </c>
      <c r="F6795" s="0" t="n">
        <v>0</v>
      </c>
      <c r="G6795" s="0" t="n">
        <v>0</v>
      </c>
      <c r="H6795" s="0" t="n">
        <v>0</v>
      </c>
      <c r="I6795" s="0" t="n">
        <v>61</v>
      </c>
      <c r="J6795" s="0" t="n">
        <v>0</v>
      </c>
      <c r="K6795" s="37" t="n">
        <f aca="false">E6795+Inputs!$B$5*F6795</f>
        <v>6</v>
      </c>
      <c r="L6795" s="37" t="n">
        <f aca="false">G6795+Inputs!$B$6*H6795</f>
        <v>0</v>
      </c>
      <c r="M6795" s="37" t="n">
        <f aca="false">I6795+Inputs!$B$7*J6795</f>
        <v>61</v>
      </c>
      <c r="N6795" s="37" t="n">
        <f aca="false">K6795+L6795+M6795</f>
        <v>67</v>
      </c>
    </row>
    <row r="6796" customFormat="false" ht="15" hidden="false" customHeight="false" outlineLevel="0" collapsed="false">
      <c r="A6796" s="0" t="s">
        <v>10</v>
      </c>
      <c r="B6796" s="0" t="s">
        <v>494</v>
      </c>
      <c r="C6796" s="15" t="n">
        <v>45200</v>
      </c>
      <c r="D6796" s="0" t="n">
        <v>1</v>
      </c>
      <c r="E6796" s="0" t="n">
        <v>4</v>
      </c>
      <c r="F6796" s="0" t="n">
        <v>0</v>
      </c>
      <c r="G6796" s="0" t="n">
        <v>0</v>
      </c>
      <c r="H6796" s="0" t="n">
        <v>0</v>
      </c>
      <c r="I6796" s="0" t="n">
        <v>74</v>
      </c>
      <c r="J6796" s="0" t="n">
        <v>0</v>
      </c>
      <c r="K6796" s="37" t="n">
        <f aca="false">E6796+Inputs!$B$5*F6796</f>
        <v>4</v>
      </c>
      <c r="L6796" s="37" t="n">
        <f aca="false">G6796+Inputs!$B$6*H6796</f>
        <v>0</v>
      </c>
      <c r="M6796" s="37" t="n">
        <f aca="false">I6796+Inputs!$B$7*J6796</f>
        <v>74</v>
      </c>
      <c r="N6796" s="37" t="n">
        <f aca="false">K6796+L6796+M6796</f>
        <v>78</v>
      </c>
    </row>
    <row r="6797" customFormat="false" ht="15" hidden="false" customHeight="false" outlineLevel="0" collapsed="false">
      <c r="A6797" s="0" t="s">
        <v>10</v>
      </c>
      <c r="B6797" s="0" t="s">
        <v>494</v>
      </c>
      <c r="C6797" s="15" t="n">
        <v>45231</v>
      </c>
      <c r="D6797" s="0" t="n">
        <v>1</v>
      </c>
      <c r="E6797" s="0" t="n">
        <v>5</v>
      </c>
      <c r="F6797" s="0" t="n">
        <v>0</v>
      </c>
      <c r="G6797" s="0" t="n">
        <v>0</v>
      </c>
      <c r="H6797" s="0" t="n">
        <v>0</v>
      </c>
      <c r="I6797" s="0" t="n">
        <v>65</v>
      </c>
      <c r="J6797" s="0" t="n">
        <v>0</v>
      </c>
      <c r="K6797" s="37" t="n">
        <f aca="false">E6797+Inputs!$B$5*F6797</f>
        <v>5</v>
      </c>
      <c r="L6797" s="37" t="n">
        <f aca="false">G6797+Inputs!$B$6*H6797</f>
        <v>0</v>
      </c>
      <c r="M6797" s="37" t="n">
        <f aca="false">I6797+Inputs!$B$7*J6797</f>
        <v>65</v>
      </c>
      <c r="N6797" s="37" t="n">
        <f aca="false">K6797+L6797+M6797</f>
        <v>70</v>
      </c>
    </row>
    <row r="6798" customFormat="false" ht="15" hidden="false" customHeight="false" outlineLevel="0" collapsed="false">
      <c r="A6798" s="0" t="s">
        <v>10</v>
      </c>
      <c r="B6798" s="0" t="s">
        <v>494</v>
      </c>
      <c r="C6798" s="15" t="n">
        <v>45261</v>
      </c>
      <c r="D6798" s="0" t="n">
        <v>1</v>
      </c>
      <c r="E6798" s="0" t="n">
        <v>2</v>
      </c>
      <c r="F6798" s="0" t="n">
        <v>0</v>
      </c>
      <c r="G6798" s="0" t="n">
        <v>0</v>
      </c>
      <c r="H6798" s="0" t="n">
        <v>0</v>
      </c>
      <c r="I6798" s="0" t="n">
        <v>57</v>
      </c>
      <c r="J6798" s="0" t="n">
        <v>0</v>
      </c>
      <c r="K6798" s="37" t="n">
        <f aca="false">E6798+Inputs!$B$5*F6798</f>
        <v>2</v>
      </c>
      <c r="L6798" s="37" t="n">
        <f aca="false">G6798+Inputs!$B$6*H6798</f>
        <v>0</v>
      </c>
      <c r="M6798" s="37" t="n">
        <f aca="false">I6798+Inputs!$B$7*J6798</f>
        <v>57</v>
      </c>
      <c r="N6798" s="37" t="n">
        <f aca="false">K6798+L6798+M6798</f>
        <v>59</v>
      </c>
    </row>
    <row r="6799" customFormat="false" ht="15" hidden="false" customHeight="false" outlineLevel="0" collapsed="false">
      <c r="A6799" s="0" t="s">
        <v>10</v>
      </c>
      <c r="B6799" s="0" t="s">
        <v>494</v>
      </c>
      <c r="C6799" s="15" t="n">
        <v>45292</v>
      </c>
      <c r="D6799" s="0" t="n">
        <v>1</v>
      </c>
      <c r="E6799" s="0" t="n">
        <v>6</v>
      </c>
      <c r="F6799" s="0" t="n">
        <v>0</v>
      </c>
      <c r="G6799" s="0" t="n">
        <v>0</v>
      </c>
      <c r="H6799" s="0" t="n">
        <v>0</v>
      </c>
      <c r="I6799" s="0" t="n">
        <v>74</v>
      </c>
      <c r="J6799" s="0" t="n">
        <v>0</v>
      </c>
      <c r="K6799" s="37" t="n">
        <f aca="false">E6799+Inputs!$B$5*F6799</f>
        <v>6</v>
      </c>
      <c r="L6799" s="37" t="n">
        <f aca="false">G6799+Inputs!$B$6*H6799</f>
        <v>0</v>
      </c>
      <c r="M6799" s="37" t="n">
        <f aca="false">I6799+Inputs!$B$7*J6799</f>
        <v>74</v>
      </c>
      <c r="N6799" s="37" t="n">
        <f aca="false">K6799+L6799+M6799</f>
        <v>80</v>
      </c>
    </row>
    <row r="6800" customFormat="false" ht="15" hidden="false" customHeight="false" outlineLevel="0" collapsed="false">
      <c r="A6800" s="0" t="s">
        <v>10</v>
      </c>
      <c r="B6800" s="0" t="s">
        <v>494</v>
      </c>
      <c r="C6800" s="15" t="n">
        <v>45323</v>
      </c>
      <c r="D6800" s="0" t="n">
        <v>1</v>
      </c>
      <c r="E6800" s="0" t="n">
        <v>7</v>
      </c>
      <c r="F6800" s="0" t="n">
        <v>0</v>
      </c>
      <c r="G6800" s="0" t="n">
        <v>0</v>
      </c>
      <c r="H6800" s="0" t="n">
        <v>0</v>
      </c>
      <c r="I6800" s="0" t="n">
        <v>79</v>
      </c>
      <c r="J6800" s="0" t="n">
        <v>0</v>
      </c>
      <c r="K6800" s="37" t="n">
        <f aca="false">E6800+Inputs!$B$5*F6800</f>
        <v>7</v>
      </c>
      <c r="L6800" s="37" t="n">
        <f aca="false">G6800+Inputs!$B$6*H6800</f>
        <v>0</v>
      </c>
      <c r="M6800" s="37" t="n">
        <f aca="false">I6800+Inputs!$B$7*J6800</f>
        <v>79</v>
      </c>
      <c r="N6800" s="37" t="n">
        <f aca="false">K6800+L6800+M6800</f>
        <v>86</v>
      </c>
    </row>
    <row r="6801" customFormat="false" ht="15" hidden="false" customHeight="false" outlineLevel="0" collapsed="false">
      <c r="A6801" s="0" t="s">
        <v>10</v>
      </c>
      <c r="B6801" s="0" t="s">
        <v>494</v>
      </c>
      <c r="C6801" s="15" t="n">
        <v>45352</v>
      </c>
      <c r="D6801" s="0" t="n">
        <v>1</v>
      </c>
      <c r="E6801" s="0" t="n">
        <v>2</v>
      </c>
      <c r="F6801" s="0" t="n">
        <v>0</v>
      </c>
      <c r="G6801" s="0" t="n">
        <v>0</v>
      </c>
      <c r="H6801" s="0" t="n">
        <v>0</v>
      </c>
      <c r="I6801" s="0" t="n">
        <v>93</v>
      </c>
      <c r="J6801" s="0" t="n">
        <v>0</v>
      </c>
      <c r="K6801" s="37" t="n">
        <f aca="false">E6801+Inputs!$B$5*F6801</f>
        <v>2</v>
      </c>
      <c r="L6801" s="37" t="n">
        <f aca="false">G6801+Inputs!$B$6*H6801</f>
        <v>0</v>
      </c>
      <c r="M6801" s="37" t="n">
        <f aca="false">I6801+Inputs!$B$7*J6801</f>
        <v>93</v>
      </c>
      <c r="N6801" s="37" t="n">
        <f aca="false">K6801+L6801+M6801</f>
        <v>95</v>
      </c>
    </row>
    <row r="6802" customFormat="false" ht="15" hidden="false" customHeight="false" outlineLevel="0" collapsed="false">
      <c r="A6802" s="0" t="s">
        <v>10</v>
      </c>
      <c r="B6802" s="0" t="s">
        <v>494</v>
      </c>
      <c r="C6802" s="15" t="n">
        <v>45383</v>
      </c>
      <c r="D6802" s="0" t="n">
        <v>1</v>
      </c>
      <c r="E6802" s="0" t="n">
        <v>5</v>
      </c>
      <c r="F6802" s="0" t="n">
        <v>0</v>
      </c>
      <c r="G6802" s="0" t="n">
        <v>0</v>
      </c>
      <c r="H6802" s="0" t="n">
        <v>0</v>
      </c>
      <c r="I6802" s="0" t="n">
        <v>68</v>
      </c>
      <c r="J6802" s="0" t="n">
        <v>0</v>
      </c>
      <c r="K6802" s="37" t="n">
        <f aca="false">E6802+Inputs!$B$5*F6802</f>
        <v>5</v>
      </c>
      <c r="L6802" s="37" t="n">
        <f aca="false">G6802+Inputs!$B$6*H6802</f>
        <v>0</v>
      </c>
      <c r="M6802" s="37" t="n">
        <f aca="false">I6802+Inputs!$B$7*J6802</f>
        <v>68</v>
      </c>
      <c r="N6802" s="37" t="n">
        <f aca="false">K6802+L6802+M6802</f>
        <v>73</v>
      </c>
    </row>
    <row r="6803" customFormat="false" ht="15" hidden="false" customHeight="false" outlineLevel="0" collapsed="false">
      <c r="A6803" s="0" t="s">
        <v>10</v>
      </c>
      <c r="B6803" s="0" t="s">
        <v>494</v>
      </c>
      <c r="C6803" s="15" t="n">
        <v>45413</v>
      </c>
      <c r="D6803" s="0" t="n">
        <v>1</v>
      </c>
      <c r="E6803" s="0" t="n">
        <v>4</v>
      </c>
      <c r="F6803" s="0" t="n">
        <v>0</v>
      </c>
      <c r="G6803" s="0" t="n">
        <v>0</v>
      </c>
      <c r="H6803" s="0" t="n">
        <v>0</v>
      </c>
      <c r="I6803" s="0" t="n">
        <v>75</v>
      </c>
      <c r="J6803" s="0" t="n">
        <v>0</v>
      </c>
      <c r="K6803" s="37" t="n">
        <f aca="false">E6803+Inputs!$B$5*F6803</f>
        <v>4</v>
      </c>
      <c r="L6803" s="37" t="n">
        <f aca="false">G6803+Inputs!$B$6*H6803</f>
        <v>0</v>
      </c>
      <c r="M6803" s="37" t="n">
        <f aca="false">I6803+Inputs!$B$7*J6803</f>
        <v>75</v>
      </c>
      <c r="N6803" s="37" t="n">
        <f aca="false">K6803+L6803+M6803</f>
        <v>79</v>
      </c>
    </row>
    <row r="6804" customFormat="false" ht="15" hidden="false" customHeight="false" outlineLevel="0" collapsed="false">
      <c r="A6804" s="0" t="s">
        <v>10</v>
      </c>
      <c r="B6804" s="0" t="s">
        <v>494</v>
      </c>
      <c r="C6804" s="15" t="n">
        <v>45444</v>
      </c>
      <c r="D6804" s="0" t="n">
        <v>1</v>
      </c>
      <c r="E6804" s="0" t="n">
        <v>6</v>
      </c>
      <c r="F6804" s="0" t="n">
        <v>0</v>
      </c>
      <c r="G6804" s="0" t="n">
        <v>0</v>
      </c>
      <c r="H6804" s="0" t="n">
        <v>0</v>
      </c>
      <c r="I6804" s="0" t="n">
        <v>69</v>
      </c>
      <c r="J6804" s="0" t="n">
        <v>0</v>
      </c>
      <c r="K6804" s="37" t="n">
        <f aca="false">E6804+Inputs!$B$5*F6804</f>
        <v>6</v>
      </c>
      <c r="L6804" s="37" t="n">
        <f aca="false">G6804+Inputs!$B$6*H6804</f>
        <v>0</v>
      </c>
      <c r="M6804" s="37" t="n">
        <f aca="false">I6804+Inputs!$B$7*J6804</f>
        <v>69</v>
      </c>
      <c r="N6804" s="37" t="n">
        <f aca="false">K6804+L6804+M6804</f>
        <v>75</v>
      </c>
    </row>
    <row r="6805" customFormat="false" ht="15" hidden="false" customHeight="false" outlineLevel="0" collapsed="false">
      <c r="A6805" s="0" t="s">
        <v>10</v>
      </c>
      <c r="B6805" s="0" t="s">
        <v>494</v>
      </c>
      <c r="C6805" s="15" t="n">
        <v>45474</v>
      </c>
      <c r="D6805" s="0" t="n">
        <v>1</v>
      </c>
      <c r="E6805" s="0" t="n">
        <v>7</v>
      </c>
      <c r="F6805" s="0" t="n">
        <v>0</v>
      </c>
      <c r="G6805" s="0" t="n">
        <v>0</v>
      </c>
      <c r="H6805" s="0" t="n">
        <v>0</v>
      </c>
      <c r="I6805" s="0" t="n">
        <v>68</v>
      </c>
      <c r="J6805" s="0" t="n">
        <v>0</v>
      </c>
      <c r="K6805" s="37" t="n">
        <f aca="false">E6805+Inputs!$B$5*F6805</f>
        <v>7</v>
      </c>
      <c r="L6805" s="37" t="n">
        <f aca="false">G6805+Inputs!$B$6*H6805</f>
        <v>0</v>
      </c>
      <c r="M6805" s="37" t="n">
        <f aca="false">I6805+Inputs!$B$7*J6805</f>
        <v>68</v>
      </c>
      <c r="N6805" s="37" t="n">
        <f aca="false">K6805+L6805+M6805</f>
        <v>75</v>
      </c>
    </row>
    <row r="6806" customFormat="false" ht="15" hidden="false" customHeight="false" outlineLevel="0" collapsed="false">
      <c r="A6806" s="0" t="s">
        <v>10</v>
      </c>
      <c r="B6806" s="0" t="s">
        <v>494</v>
      </c>
      <c r="C6806" s="15" t="n">
        <v>45505</v>
      </c>
      <c r="D6806" s="0" t="n">
        <v>1</v>
      </c>
      <c r="E6806" s="0" t="n">
        <v>5</v>
      </c>
      <c r="F6806" s="0" t="n">
        <v>0</v>
      </c>
      <c r="G6806" s="0" t="n">
        <v>0</v>
      </c>
      <c r="H6806" s="0" t="n">
        <v>0</v>
      </c>
      <c r="I6806" s="0" t="n">
        <v>56</v>
      </c>
      <c r="J6806" s="0" t="n">
        <v>0</v>
      </c>
      <c r="K6806" s="37" t="n">
        <f aca="false">E6806+Inputs!$B$5*F6806</f>
        <v>5</v>
      </c>
      <c r="L6806" s="37" t="n">
        <f aca="false">G6806+Inputs!$B$6*H6806</f>
        <v>0</v>
      </c>
      <c r="M6806" s="37" t="n">
        <f aca="false">I6806+Inputs!$B$7*J6806</f>
        <v>56</v>
      </c>
      <c r="N6806" s="37" t="n">
        <f aca="false">K6806+L6806+M6806</f>
        <v>61</v>
      </c>
    </row>
    <row r="6807" customFormat="false" ht="15" hidden="false" customHeight="false" outlineLevel="0" collapsed="false">
      <c r="A6807" s="0" t="s">
        <v>10</v>
      </c>
      <c r="B6807" s="0" t="s">
        <v>494</v>
      </c>
      <c r="C6807" s="15" t="n">
        <v>45536</v>
      </c>
      <c r="D6807" s="0" t="n">
        <v>1</v>
      </c>
      <c r="E6807" s="0" t="n">
        <v>4</v>
      </c>
      <c r="F6807" s="0" t="n">
        <v>0</v>
      </c>
      <c r="G6807" s="0" t="n">
        <v>0</v>
      </c>
      <c r="H6807" s="0" t="n">
        <v>0</v>
      </c>
      <c r="I6807" s="0" t="n">
        <v>50</v>
      </c>
      <c r="J6807" s="0" t="n">
        <v>0</v>
      </c>
      <c r="K6807" s="37" t="n">
        <f aca="false">E6807+Inputs!$B$5*F6807</f>
        <v>4</v>
      </c>
      <c r="L6807" s="37" t="n">
        <f aca="false">G6807+Inputs!$B$6*H6807</f>
        <v>0</v>
      </c>
      <c r="M6807" s="37" t="n">
        <f aca="false">I6807+Inputs!$B$7*J6807</f>
        <v>50</v>
      </c>
      <c r="N6807" s="37" t="n">
        <f aca="false">K6807+L6807+M6807</f>
        <v>54</v>
      </c>
    </row>
    <row r="6808" customFormat="false" ht="15" hidden="false" customHeight="false" outlineLevel="0" collapsed="false">
      <c r="A6808" s="0" t="s">
        <v>10</v>
      </c>
      <c r="B6808" s="0" t="s">
        <v>494</v>
      </c>
      <c r="C6808" s="15" t="n">
        <v>45566</v>
      </c>
      <c r="D6808" s="0" t="n">
        <v>1</v>
      </c>
      <c r="E6808" s="0" t="n">
        <v>6</v>
      </c>
      <c r="F6808" s="0" t="n">
        <v>0</v>
      </c>
      <c r="G6808" s="0" t="n">
        <v>0</v>
      </c>
      <c r="H6808" s="0" t="n">
        <v>0</v>
      </c>
      <c r="I6808" s="0" t="n">
        <v>82</v>
      </c>
      <c r="J6808" s="0" t="n">
        <v>0</v>
      </c>
      <c r="K6808" s="37" t="n">
        <f aca="false">E6808+Inputs!$B$5*F6808</f>
        <v>6</v>
      </c>
      <c r="L6808" s="37" t="n">
        <f aca="false">G6808+Inputs!$B$6*H6808</f>
        <v>0</v>
      </c>
      <c r="M6808" s="37" t="n">
        <f aca="false">I6808+Inputs!$B$7*J6808</f>
        <v>82</v>
      </c>
      <c r="N6808" s="37" t="n">
        <f aca="false">K6808+L6808+M6808</f>
        <v>88</v>
      </c>
    </row>
    <row r="6809" customFormat="false" ht="15" hidden="false" customHeight="false" outlineLevel="0" collapsed="false">
      <c r="A6809" s="0" t="s">
        <v>10</v>
      </c>
      <c r="B6809" s="0" t="s">
        <v>494</v>
      </c>
      <c r="C6809" s="15" t="n">
        <v>45597</v>
      </c>
      <c r="D6809" s="0" t="n">
        <v>1</v>
      </c>
      <c r="E6809" s="0" t="n">
        <v>2</v>
      </c>
      <c r="F6809" s="0" t="n">
        <v>0</v>
      </c>
      <c r="G6809" s="0" t="n">
        <v>0</v>
      </c>
      <c r="H6809" s="0" t="n">
        <v>0</v>
      </c>
      <c r="I6809" s="0" t="n">
        <v>74</v>
      </c>
      <c r="J6809" s="0" t="n">
        <v>0</v>
      </c>
      <c r="K6809" s="37" t="n">
        <f aca="false">E6809+Inputs!$B$5*F6809</f>
        <v>2</v>
      </c>
      <c r="L6809" s="37" t="n">
        <f aca="false">G6809+Inputs!$B$6*H6809</f>
        <v>0</v>
      </c>
      <c r="M6809" s="37" t="n">
        <f aca="false">I6809+Inputs!$B$7*J6809</f>
        <v>74</v>
      </c>
      <c r="N6809" s="37" t="n">
        <f aca="false">K6809+L6809+M6809</f>
        <v>76</v>
      </c>
    </row>
    <row r="6810" customFormat="false" ht="15" hidden="false" customHeight="false" outlineLevel="0" collapsed="false">
      <c r="A6810" s="0" t="s">
        <v>10</v>
      </c>
      <c r="B6810" s="0" t="s">
        <v>494</v>
      </c>
      <c r="C6810" s="15" t="n">
        <v>45627</v>
      </c>
      <c r="D6810" s="0" t="n">
        <v>1</v>
      </c>
      <c r="E6810" s="0" t="n">
        <v>3</v>
      </c>
      <c r="F6810" s="0" t="n">
        <v>0</v>
      </c>
      <c r="G6810" s="0" t="n">
        <v>0</v>
      </c>
      <c r="H6810" s="0" t="n">
        <v>0</v>
      </c>
      <c r="I6810" s="0" t="n">
        <v>73</v>
      </c>
      <c r="J6810" s="0" t="n">
        <v>0</v>
      </c>
      <c r="K6810" s="37" t="n">
        <f aca="false">E6810+Inputs!$B$5*F6810</f>
        <v>3</v>
      </c>
      <c r="L6810" s="37" t="n">
        <f aca="false">G6810+Inputs!$B$6*H6810</f>
        <v>0</v>
      </c>
      <c r="M6810" s="37" t="n">
        <f aca="false">I6810+Inputs!$B$7*J6810</f>
        <v>73</v>
      </c>
      <c r="N6810" s="37" t="n">
        <f aca="false">K6810+L6810+M6810</f>
        <v>76</v>
      </c>
    </row>
    <row r="6811" customFormat="false" ht="15" hidden="false" customHeight="false" outlineLevel="0" collapsed="false">
      <c r="A6811" s="0" t="s">
        <v>10</v>
      </c>
      <c r="B6811" s="0" t="s">
        <v>494</v>
      </c>
      <c r="C6811" s="15" t="n">
        <v>45658</v>
      </c>
      <c r="D6811" s="0" t="n">
        <v>1</v>
      </c>
      <c r="E6811" s="0" t="n">
        <v>1</v>
      </c>
      <c r="F6811" s="0" t="n">
        <v>0</v>
      </c>
      <c r="G6811" s="0" t="n">
        <v>0</v>
      </c>
      <c r="H6811" s="0" t="n">
        <v>0</v>
      </c>
      <c r="I6811" s="0" t="n">
        <v>68</v>
      </c>
      <c r="J6811" s="0" t="n">
        <v>0</v>
      </c>
      <c r="K6811" s="37" t="n">
        <f aca="false">E6811+Inputs!$B$5*F6811</f>
        <v>1</v>
      </c>
      <c r="L6811" s="37" t="n">
        <f aca="false">G6811+Inputs!$B$6*H6811</f>
        <v>0</v>
      </c>
      <c r="M6811" s="37" t="n">
        <f aca="false">I6811+Inputs!$B$7*J6811</f>
        <v>68</v>
      </c>
      <c r="N6811" s="37" t="n">
        <f aca="false">K6811+L6811+M6811</f>
        <v>69</v>
      </c>
    </row>
    <row r="6812" customFormat="false" ht="15" hidden="false" customHeight="false" outlineLevel="0" collapsed="false">
      <c r="A6812" s="0" t="s">
        <v>10</v>
      </c>
      <c r="B6812" s="0" t="s">
        <v>494</v>
      </c>
      <c r="C6812" s="15" t="n">
        <v>45689</v>
      </c>
      <c r="D6812" s="0" t="n">
        <v>1</v>
      </c>
      <c r="E6812" s="0" t="n">
        <v>4</v>
      </c>
      <c r="F6812" s="0" t="n">
        <v>0</v>
      </c>
      <c r="G6812" s="0" t="n">
        <v>0</v>
      </c>
      <c r="H6812" s="0" t="n">
        <v>0</v>
      </c>
      <c r="I6812" s="0" t="n">
        <v>63</v>
      </c>
      <c r="J6812" s="0" t="n">
        <v>0</v>
      </c>
      <c r="K6812" s="37" t="n">
        <f aca="false">E6812+Inputs!$B$5*F6812</f>
        <v>4</v>
      </c>
      <c r="L6812" s="37" t="n">
        <f aca="false">G6812+Inputs!$B$6*H6812</f>
        <v>0</v>
      </c>
      <c r="M6812" s="37" t="n">
        <f aca="false">I6812+Inputs!$B$7*J6812</f>
        <v>63</v>
      </c>
      <c r="N6812" s="37" t="n">
        <f aca="false">K6812+L6812+M6812</f>
        <v>67</v>
      </c>
    </row>
    <row r="6813" customFormat="false" ht="15" hidden="false" customHeight="false" outlineLevel="0" collapsed="false">
      <c r="A6813" s="0" t="s">
        <v>10</v>
      </c>
      <c r="B6813" s="0" t="s">
        <v>494</v>
      </c>
      <c r="C6813" s="15" t="n">
        <v>45717</v>
      </c>
      <c r="D6813" s="0" t="n">
        <v>1</v>
      </c>
      <c r="E6813" s="0" t="n">
        <v>4</v>
      </c>
      <c r="F6813" s="0" t="n">
        <v>0</v>
      </c>
      <c r="G6813" s="0" t="n">
        <v>0</v>
      </c>
      <c r="H6813" s="0" t="n">
        <v>0</v>
      </c>
      <c r="I6813" s="0" t="n">
        <v>64</v>
      </c>
      <c r="J6813" s="0" t="n">
        <v>0</v>
      </c>
      <c r="K6813" s="37" t="n">
        <f aca="false">E6813+Inputs!$B$5*F6813</f>
        <v>4</v>
      </c>
      <c r="L6813" s="37" t="n">
        <f aca="false">G6813+Inputs!$B$6*H6813</f>
        <v>0</v>
      </c>
      <c r="M6813" s="37" t="n">
        <f aca="false">I6813+Inputs!$B$7*J6813</f>
        <v>64</v>
      </c>
      <c r="N6813" s="37" t="n">
        <f aca="false">K6813+L6813+M6813</f>
        <v>68</v>
      </c>
    </row>
    <row r="6814" customFormat="false" ht="15" hidden="false" customHeight="false" outlineLevel="0" collapsed="false">
      <c r="A6814" s="0" t="s">
        <v>10</v>
      </c>
      <c r="B6814" s="0" t="s">
        <v>494</v>
      </c>
      <c r="C6814" s="15" t="n">
        <v>45748</v>
      </c>
      <c r="D6814" s="0" t="n">
        <v>1</v>
      </c>
      <c r="E6814" s="0" t="n">
        <v>3</v>
      </c>
      <c r="F6814" s="0" t="n">
        <v>0</v>
      </c>
      <c r="G6814" s="0" t="n">
        <v>0</v>
      </c>
      <c r="H6814" s="0" t="n">
        <v>0</v>
      </c>
      <c r="I6814" s="0" t="n">
        <v>48</v>
      </c>
      <c r="J6814" s="0" t="n">
        <v>0</v>
      </c>
      <c r="K6814" s="37" t="n">
        <f aca="false">E6814+Inputs!$B$5*F6814</f>
        <v>3</v>
      </c>
      <c r="L6814" s="37" t="n">
        <f aca="false">G6814+Inputs!$B$6*H6814</f>
        <v>0</v>
      </c>
      <c r="M6814" s="37" t="n">
        <f aca="false">I6814+Inputs!$B$7*J6814</f>
        <v>48</v>
      </c>
      <c r="N6814" s="37" t="n">
        <f aca="false">K6814+L6814+M6814</f>
        <v>51</v>
      </c>
    </row>
    <row r="6815" customFormat="false" ht="15" hidden="false" customHeight="false" outlineLevel="0" collapsed="false">
      <c r="A6815" s="0" t="s">
        <v>10</v>
      </c>
      <c r="B6815" s="0" t="s">
        <v>494</v>
      </c>
      <c r="C6815" s="15" t="n">
        <v>45778</v>
      </c>
      <c r="D6815" s="0" t="n">
        <v>1</v>
      </c>
      <c r="E6815" s="0" t="n">
        <v>5</v>
      </c>
      <c r="F6815" s="0" t="n">
        <v>0</v>
      </c>
      <c r="G6815" s="0" t="n">
        <v>0</v>
      </c>
      <c r="H6815" s="0" t="n">
        <v>0</v>
      </c>
      <c r="I6815" s="0" t="n">
        <v>80</v>
      </c>
      <c r="J6815" s="0" t="n">
        <v>0</v>
      </c>
      <c r="K6815" s="37" t="n">
        <f aca="false">E6815+Inputs!$B$5*F6815</f>
        <v>5</v>
      </c>
      <c r="L6815" s="37" t="n">
        <f aca="false">G6815+Inputs!$B$6*H6815</f>
        <v>0</v>
      </c>
      <c r="M6815" s="37" t="n">
        <f aca="false">I6815+Inputs!$B$7*J6815</f>
        <v>80</v>
      </c>
      <c r="N6815" s="37" t="n">
        <f aca="false">K6815+L6815+M6815</f>
        <v>85</v>
      </c>
    </row>
    <row r="6816" customFormat="false" ht="15" hidden="false" customHeight="false" outlineLevel="0" collapsed="false">
      <c r="A6816" s="0" t="s">
        <v>10</v>
      </c>
      <c r="B6816" s="0" t="s">
        <v>494</v>
      </c>
      <c r="C6816" s="15" t="n">
        <v>45809</v>
      </c>
      <c r="D6816" s="0" t="n">
        <v>1</v>
      </c>
      <c r="E6816" s="0" t="n">
        <v>9</v>
      </c>
      <c r="F6816" s="0" t="n">
        <v>0</v>
      </c>
      <c r="G6816" s="0" t="n">
        <v>0</v>
      </c>
      <c r="H6816" s="0" t="n">
        <v>0</v>
      </c>
      <c r="I6816" s="0" t="n">
        <v>94</v>
      </c>
      <c r="J6816" s="0" t="n">
        <v>0</v>
      </c>
      <c r="K6816" s="37" t="n">
        <f aca="false">E6816+Inputs!$B$5*F6816</f>
        <v>9</v>
      </c>
      <c r="L6816" s="37" t="n">
        <f aca="false">G6816+Inputs!$B$6*H6816</f>
        <v>0</v>
      </c>
      <c r="M6816" s="37" t="n">
        <f aca="false">I6816+Inputs!$B$7*J6816</f>
        <v>94</v>
      </c>
      <c r="N6816" s="37" t="n">
        <f aca="false">K6816+L6816+M6816</f>
        <v>103</v>
      </c>
    </row>
    <row r="6817" customFormat="false" ht="15" hidden="false" customHeight="false" outlineLevel="0" collapsed="false">
      <c r="A6817" s="0" t="s">
        <v>10</v>
      </c>
      <c r="B6817" s="0" t="s">
        <v>494</v>
      </c>
      <c r="C6817" s="15" t="n">
        <v>45839</v>
      </c>
      <c r="D6817" s="0" t="n">
        <v>1</v>
      </c>
      <c r="E6817" s="0" t="n">
        <v>4</v>
      </c>
      <c r="F6817" s="0" t="n">
        <v>0</v>
      </c>
      <c r="G6817" s="0" t="n">
        <v>0</v>
      </c>
      <c r="H6817" s="0" t="n">
        <v>0</v>
      </c>
      <c r="I6817" s="0" t="n">
        <v>96</v>
      </c>
      <c r="J6817" s="0" t="n">
        <v>0</v>
      </c>
      <c r="K6817" s="37" t="n">
        <f aca="false">E6817+Inputs!$B$5*F6817</f>
        <v>4</v>
      </c>
      <c r="L6817" s="37" t="n">
        <f aca="false">G6817+Inputs!$B$6*H6817</f>
        <v>0</v>
      </c>
      <c r="M6817" s="37" t="n">
        <f aca="false">I6817+Inputs!$B$7*J6817</f>
        <v>96</v>
      </c>
      <c r="N6817" s="37" t="n">
        <f aca="false">K6817+L6817+M6817</f>
        <v>100</v>
      </c>
    </row>
    <row r="6818" customFormat="false" ht="15" hidden="false" customHeight="false" outlineLevel="0" collapsed="false">
      <c r="A6818" s="0" t="s">
        <v>10</v>
      </c>
      <c r="B6818" s="0" t="s">
        <v>494</v>
      </c>
      <c r="C6818" s="15" t="n">
        <v>45870</v>
      </c>
      <c r="D6818" s="0" t="n">
        <v>1</v>
      </c>
      <c r="E6818" s="0" t="n">
        <v>3</v>
      </c>
      <c r="F6818" s="0" t="n">
        <v>0</v>
      </c>
      <c r="G6818" s="0" t="n">
        <v>0</v>
      </c>
      <c r="H6818" s="0" t="n">
        <v>0</v>
      </c>
      <c r="I6818" s="0" t="n">
        <v>78</v>
      </c>
      <c r="J6818" s="0" t="n">
        <v>0</v>
      </c>
      <c r="K6818" s="37" t="n">
        <f aca="false">E6818+Inputs!$B$5*F6818</f>
        <v>3</v>
      </c>
      <c r="L6818" s="37" t="n">
        <f aca="false">G6818+Inputs!$B$6*H6818</f>
        <v>0</v>
      </c>
      <c r="M6818" s="37" t="n">
        <f aca="false">I6818+Inputs!$B$7*J6818</f>
        <v>78</v>
      </c>
      <c r="N6818" s="37" t="n">
        <f aca="false">K6818+L6818+M6818</f>
        <v>81</v>
      </c>
    </row>
    <row r="6819" customFormat="false" ht="15" hidden="false" customHeight="false" outlineLevel="0" collapsed="false">
      <c r="A6819" s="0" t="s">
        <v>10</v>
      </c>
      <c r="B6819" s="0" t="s">
        <v>494</v>
      </c>
      <c r="C6819" s="15" t="n">
        <v>45901</v>
      </c>
      <c r="D6819" s="0" t="n">
        <v>1</v>
      </c>
      <c r="E6819" s="0" t="n">
        <v>6</v>
      </c>
      <c r="F6819" s="0" t="n">
        <v>0</v>
      </c>
      <c r="G6819" s="0" t="n">
        <v>0</v>
      </c>
      <c r="H6819" s="0" t="n">
        <v>0</v>
      </c>
      <c r="I6819" s="0" t="n">
        <v>62</v>
      </c>
      <c r="J6819" s="0" t="n">
        <v>0</v>
      </c>
      <c r="K6819" s="37" t="n">
        <f aca="false">E6819+Inputs!$B$5*F6819</f>
        <v>6</v>
      </c>
      <c r="L6819" s="37" t="n">
        <f aca="false">G6819+Inputs!$B$6*H6819</f>
        <v>0</v>
      </c>
      <c r="M6819" s="37" t="n">
        <f aca="false">I6819+Inputs!$B$7*J6819</f>
        <v>62</v>
      </c>
      <c r="N6819" s="37" t="n">
        <f aca="false">K6819+L6819+M6819</f>
        <v>68</v>
      </c>
    </row>
    <row r="6820" customFormat="false" ht="15" hidden="false" customHeight="false" outlineLevel="0" collapsed="false">
      <c r="A6820" s="0" t="s">
        <v>10</v>
      </c>
      <c r="B6820" s="0" t="s">
        <v>494</v>
      </c>
      <c r="C6820" s="15" t="n">
        <v>45931</v>
      </c>
      <c r="D6820" s="0" t="n">
        <v>1</v>
      </c>
      <c r="E6820" s="0" t="n">
        <v>6</v>
      </c>
      <c r="F6820" s="0" t="n">
        <v>0</v>
      </c>
      <c r="G6820" s="0" t="n">
        <v>0</v>
      </c>
      <c r="H6820" s="0" t="n">
        <v>0</v>
      </c>
      <c r="I6820" s="0" t="n">
        <v>64</v>
      </c>
      <c r="J6820" s="0" t="n">
        <v>0</v>
      </c>
      <c r="K6820" s="37" t="n">
        <f aca="false">E6820+Inputs!$B$5*F6820</f>
        <v>6</v>
      </c>
      <c r="L6820" s="37" t="n">
        <f aca="false">G6820+Inputs!$B$6*H6820</f>
        <v>0</v>
      </c>
      <c r="M6820" s="37" t="n">
        <f aca="false">I6820+Inputs!$B$7*J6820</f>
        <v>64</v>
      </c>
      <c r="N6820" s="37" t="n">
        <f aca="false">K6820+L6820+M6820</f>
        <v>70</v>
      </c>
    </row>
    <row r="6821" customFormat="false" ht="15" hidden="false" customHeight="false" outlineLevel="0" collapsed="false">
      <c r="A6821" s="0" t="s">
        <v>10</v>
      </c>
      <c r="B6821" s="0" t="s">
        <v>494</v>
      </c>
      <c r="C6821" s="15" t="n">
        <v>45962</v>
      </c>
      <c r="D6821" s="0" t="n">
        <v>1</v>
      </c>
      <c r="E6821" s="0" t="n">
        <v>5</v>
      </c>
      <c r="F6821" s="0" t="n">
        <v>0</v>
      </c>
      <c r="G6821" s="0" t="n">
        <v>0</v>
      </c>
      <c r="H6821" s="0" t="n">
        <v>0</v>
      </c>
      <c r="I6821" s="0" t="n">
        <v>55</v>
      </c>
      <c r="J6821" s="0" t="n">
        <v>0</v>
      </c>
      <c r="K6821" s="37" t="n">
        <f aca="false">E6821+Inputs!$B$5*F6821</f>
        <v>5</v>
      </c>
      <c r="L6821" s="37" t="n">
        <f aca="false">G6821+Inputs!$B$6*H6821</f>
        <v>0</v>
      </c>
      <c r="M6821" s="37" t="n">
        <f aca="false">I6821+Inputs!$B$7*J6821</f>
        <v>55</v>
      </c>
      <c r="N6821" s="37" t="n">
        <f aca="false">K6821+L6821+M6821</f>
        <v>60</v>
      </c>
    </row>
    <row r="6822" customFormat="false" ht="15" hidden="false" customHeight="false" outlineLevel="0" collapsed="false">
      <c r="A6822" s="0" t="s">
        <v>10</v>
      </c>
      <c r="B6822" s="0" t="s">
        <v>494</v>
      </c>
      <c r="C6822" s="15" t="n">
        <v>45992</v>
      </c>
      <c r="D6822" s="0" t="n">
        <v>1</v>
      </c>
      <c r="E6822" s="0" t="n">
        <v>5</v>
      </c>
      <c r="F6822" s="0" t="n">
        <v>0</v>
      </c>
      <c r="G6822" s="0" t="n">
        <v>0</v>
      </c>
      <c r="H6822" s="0" t="n">
        <v>0</v>
      </c>
      <c r="I6822" s="0" t="n">
        <v>84</v>
      </c>
      <c r="J6822" s="0" t="n">
        <v>0</v>
      </c>
      <c r="K6822" s="37" t="n">
        <f aca="false">E6822+Inputs!$B$5*F6822</f>
        <v>5</v>
      </c>
      <c r="L6822" s="37" t="n">
        <f aca="false">G6822+Inputs!$B$6*H6822</f>
        <v>0</v>
      </c>
      <c r="M6822" s="37" t="n">
        <f aca="false">I6822+Inputs!$B$7*J6822</f>
        <v>84</v>
      </c>
      <c r="N6822" s="37" t="n">
        <f aca="false">K6822+L6822+M6822</f>
        <v>89</v>
      </c>
    </row>
    <row r="6823" customFormat="false" ht="15" hidden="false" customHeight="false" outlineLevel="0" collapsed="false">
      <c r="A6823" s="0" t="s">
        <v>10</v>
      </c>
      <c r="B6823" s="0" t="s">
        <v>494</v>
      </c>
      <c r="C6823" s="15" t="n">
        <v>46023</v>
      </c>
      <c r="D6823" s="0" t="n">
        <v>1</v>
      </c>
      <c r="E6823" s="0" t="n">
        <v>3</v>
      </c>
      <c r="F6823" s="0" t="n">
        <v>0</v>
      </c>
      <c r="G6823" s="0" t="n">
        <v>0</v>
      </c>
      <c r="H6823" s="0" t="n">
        <v>0</v>
      </c>
      <c r="I6823" s="0" t="n">
        <v>62</v>
      </c>
      <c r="J6823" s="0" t="n">
        <v>0</v>
      </c>
      <c r="K6823" s="37" t="n">
        <f aca="false">E6823+Inputs!$B$5*F6823</f>
        <v>3</v>
      </c>
      <c r="L6823" s="37" t="n">
        <f aca="false">G6823+Inputs!$B$6*H6823</f>
        <v>0</v>
      </c>
      <c r="M6823" s="37" t="n">
        <f aca="false">I6823+Inputs!$B$7*J6823</f>
        <v>62</v>
      </c>
      <c r="N6823" s="37" t="n">
        <f aca="false">K6823+L6823+M6823</f>
        <v>65</v>
      </c>
    </row>
    <row r="6824" customFormat="false" ht="15" hidden="false" customHeight="false" outlineLevel="0" collapsed="false">
      <c r="A6824" s="0" t="s">
        <v>10</v>
      </c>
      <c r="B6824" s="0" t="s">
        <v>494</v>
      </c>
      <c r="C6824" s="15" t="n">
        <v>46054</v>
      </c>
      <c r="D6824" s="0" t="n">
        <v>1</v>
      </c>
      <c r="E6824" s="0" t="n">
        <v>3</v>
      </c>
      <c r="F6824" s="0" t="n">
        <v>0</v>
      </c>
      <c r="G6824" s="0" t="n">
        <v>0</v>
      </c>
      <c r="H6824" s="0" t="n">
        <v>0</v>
      </c>
      <c r="I6824" s="0" t="n">
        <v>68</v>
      </c>
      <c r="J6824" s="0" t="n">
        <v>0</v>
      </c>
      <c r="K6824" s="37" t="n">
        <f aca="false">E6824+Inputs!$B$5*F6824</f>
        <v>3</v>
      </c>
      <c r="L6824" s="37" t="n">
        <f aca="false">G6824+Inputs!$B$6*H6824</f>
        <v>0</v>
      </c>
      <c r="M6824" s="37" t="n">
        <f aca="false">I6824+Inputs!$B$7*J6824</f>
        <v>68</v>
      </c>
      <c r="N6824" s="37" t="n">
        <f aca="false">K6824+L6824+M6824</f>
        <v>71</v>
      </c>
    </row>
    <row r="6825" customFormat="false" ht="15" hidden="false" customHeight="false" outlineLevel="0" collapsed="false">
      <c r="A6825" s="0" t="s">
        <v>10</v>
      </c>
      <c r="B6825" s="0" t="s">
        <v>494</v>
      </c>
      <c r="C6825" s="15" t="n">
        <v>46082</v>
      </c>
      <c r="D6825" s="0" t="n">
        <v>1</v>
      </c>
      <c r="E6825" s="0" t="n">
        <v>18</v>
      </c>
      <c r="F6825" s="0" t="n">
        <v>0</v>
      </c>
      <c r="G6825" s="0" t="n">
        <v>0</v>
      </c>
      <c r="H6825" s="0" t="n">
        <v>0</v>
      </c>
      <c r="I6825" s="0" t="n">
        <v>75</v>
      </c>
      <c r="J6825" s="0" t="n">
        <v>0</v>
      </c>
      <c r="K6825" s="37" t="n">
        <f aca="false">E6825+Inputs!$B$5*F6825</f>
        <v>18</v>
      </c>
      <c r="L6825" s="37" t="n">
        <f aca="false">G6825+Inputs!$B$6*H6825</f>
        <v>0</v>
      </c>
      <c r="M6825" s="37" t="n">
        <f aca="false">I6825+Inputs!$B$7*J6825</f>
        <v>75</v>
      </c>
      <c r="N6825" s="37" t="n">
        <f aca="false">K6825+L6825+M6825</f>
        <v>93</v>
      </c>
    </row>
    <row r="6826" customFormat="false" ht="15" hidden="false" customHeight="false" outlineLevel="0" collapsed="false">
      <c r="A6826" s="0" t="s">
        <v>10</v>
      </c>
      <c r="B6826" s="0" t="s">
        <v>494</v>
      </c>
      <c r="C6826" s="15" t="n">
        <v>46113</v>
      </c>
      <c r="D6826" s="0" t="n">
        <v>1</v>
      </c>
      <c r="E6826" s="0" t="n">
        <v>11</v>
      </c>
      <c r="F6826" s="0" t="n">
        <v>0</v>
      </c>
      <c r="G6826" s="0" t="n">
        <v>0</v>
      </c>
      <c r="H6826" s="0" t="n">
        <v>0</v>
      </c>
      <c r="I6826" s="0" t="n">
        <v>56</v>
      </c>
      <c r="J6826" s="0" t="n">
        <v>0</v>
      </c>
      <c r="K6826" s="37" t="n">
        <f aca="false">E6826+Inputs!$B$5*F6826</f>
        <v>11</v>
      </c>
      <c r="L6826" s="37" t="n">
        <f aca="false">G6826+Inputs!$B$6*H6826</f>
        <v>0</v>
      </c>
      <c r="M6826" s="37" t="n">
        <f aca="false">I6826+Inputs!$B$7*J6826</f>
        <v>56</v>
      </c>
      <c r="N6826" s="37" t="n">
        <f aca="false">K6826+L6826+M6826</f>
        <v>67</v>
      </c>
    </row>
    <row r="6827" customFormat="false" ht="15" hidden="false" customHeight="false" outlineLevel="0" collapsed="false">
      <c r="A6827" s="0" t="s">
        <v>10</v>
      </c>
      <c r="B6827" s="0" t="s">
        <v>494</v>
      </c>
      <c r="C6827" s="15" t="n">
        <v>46143</v>
      </c>
      <c r="D6827" s="0" t="n">
        <v>1</v>
      </c>
      <c r="E6827" s="0" t="n">
        <v>21</v>
      </c>
      <c r="F6827" s="0" t="n">
        <v>0</v>
      </c>
      <c r="G6827" s="0" t="n">
        <v>0</v>
      </c>
      <c r="H6827" s="0" t="n">
        <v>0</v>
      </c>
      <c r="I6827" s="0" t="n">
        <v>59</v>
      </c>
      <c r="J6827" s="0" t="n">
        <v>0</v>
      </c>
      <c r="K6827" s="37" t="n">
        <f aca="false">E6827+Inputs!$B$5*F6827</f>
        <v>21</v>
      </c>
      <c r="L6827" s="37" t="n">
        <f aca="false">G6827+Inputs!$B$6*H6827</f>
        <v>0</v>
      </c>
      <c r="M6827" s="37" t="n">
        <f aca="false">I6827+Inputs!$B$7*J6827</f>
        <v>59</v>
      </c>
      <c r="N6827" s="37" t="n">
        <f aca="false">K6827+L6827+M6827</f>
        <v>80</v>
      </c>
    </row>
    <row r="6828" customFormat="false" ht="15" hidden="false" customHeight="false" outlineLevel="0" collapsed="false">
      <c r="A6828" s="0" t="s">
        <v>10</v>
      </c>
      <c r="B6828" s="0" t="s">
        <v>494</v>
      </c>
      <c r="C6828" s="15" t="n">
        <v>46174</v>
      </c>
      <c r="D6828" s="0" t="n">
        <v>1</v>
      </c>
      <c r="E6828" s="0" t="n">
        <v>33</v>
      </c>
      <c r="F6828" s="0" t="n">
        <v>0</v>
      </c>
      <c r="G6828" s="0" t="n">
        <v>0</v>
      </c>
      <c r="H6828" s="0" t="n">
        <v>0</v>
      </c>
      <c r="I6828" s="0" t="n">
        <v>70</v>
      </c>
      <c r="J6828" s="0" t="n">
        <v>0</v>
      </c>
      <c r="K6828" s="37" t="n">
        <f aca="false">E6828+Inputs!$B$5*F6828</f>
        <v>33</v>
      </c>
      <c r="L6828" s="37" t="n">
        <f aca="false">G6828+Inputs!$B$6*H6828</f>
        <v>0</v>
      </c>
      <c r="M6828" s="37" t="n">
        <f aca="false">I6828+Inputs!$B$7*J6828</f>
        <v>70</v>
      </c>
      <c r="N6828" s="37" t="n">
        <f aca="false">K6828+L6828+M6828</f>
        <v>103</v>
      </c>
    </row>
    <row r="6829" customFormat="false" ht="15" hidden="false" customHeight="false" outlineLevel="0" collapsed="false">
      <c r="A6829" s="0" t="s">
        <v>10</v>
      </c>
      <c r="B6829" s="0" t="s">
        <v>494</v>
      </c>
      <c r="C6829" s="15" t="n">
        <v>46204</v>
      </c>
      <c r="D6829" s="0" t="n">
        <v>1</v>
      </c>
      <c r="E6829" s="0" t="n">
        <v>14</v>
      </c>
      <c r="F6829" s="0" t="n">
        <v>0</v>
      </c>
      <c r="G6829" s="0" t="n">
        <v>0</v>
      </c>
      <c r="H6829" s="0" t="n">
        <v>0</v>
      </c>
      <c r="I6829" s="0" t="n">
        <v>64</v>
      </c>
      <c r="J6829" s="0" t="n">
        <v>0</v>
      </c>
      <c r="K6829" s="37" t="n">
        <f aca="false">E6829+Inputs!$B$5*F6829</f>
        <v>14</v>
      </c>
      <c r="L6829" s="37" t="n">
        <f aca="false">G6829+Inputs!$B$6*H6829</f>
        <v>0</v>
      </c>
      <c r="M6829" s="37" t="n">
        <f aca="false">I6829+Inputs!$B$7*J6829</f>
        <v>64</v>
      </c>
      <c r="N6829" s="37" t="n">
        <f aca="false">K6829+L6829+M6829</f>
        <v>78</v>
      </c>
    </row>
    <row r="6830" customFormat="false" ht="15" hidden="false" customHeight="false" outlineLevel="0" collapsed="false">
      <c r="A6830" s="0" t="s">
        <v>10</v>
      </c>
      <c r="B6830" s="0" t="s">
        <v>494</v>
      </c>
      <c r="C6830" s="15" t="n">
        <v>46235</v>
      </c>
      <c r="D6830" s="0" t="n">
        <v>1</v>
      </c>
      <c r="E6830" s="0" t="n">
        <v>24</v>
      </c>
      <c r="F6830" s="0" t="n">
        <v>0</v>
      </c>
      <c r="G6830" s="0" t="n">
        <v>0</v>
      </c>
      <c r="H6830" s="0" t="n">
        <v>0</v>
      </c>
      <c r="I6830" s="0" t="n">
        <v>68</v>
      </c>
      <c r="J6830" s="0" t="n">
        <v>0</v>
      </c>
      <c r="K6830" s="37" t="n">
        <f aca="false">E6830+Inputs!$B$5*F6830</f>
        <v>24</v>
      </c>
      <c r="L6830" s="37" t="n">
        <f aca="false">G6830+Inputs!$B$6*H6830</f>
        <v>0</v>
      </c>
      <c r="M6830" s="37" t="n">
        <f aca="false">I6830+Inputs!$B$7*J6830</f>
        <v>68</v>
      </c>
      <c r="N6830" s="37" t="n">
        <f aca="false">K6830+L6830+M6830</f>
        <v>92</v>
      </c>
    </row>
    <row r="6831" customFormat="false" ht="15" hidden="false" customHeight="false" outlineLevel="0" collapsed="false">
      <c r="A6831" s="0" t="s">
        <v>10</v>
      </c>
      <c r="B6831" s="0" t="s">
        <v>500</v>
      </c>
      <c r="C6831" s="15" t="n">
        <v>44927</v>
      </c>
      <c r="D6831" s="0" t="n">
        <v>2</v>
      </c>
      <c r="E6831" s="0" t="n">
        <v>55</v>
      </c>
      <c r="F6831" s="0" t="n">
        <v>0</v>
      </c>
      <c r="G6831" s="0" t="n">
        <v>0</v>
      </c>
      <c r="H6831" s="0" t="n">
        <v>0</v>
      </c>
      <c r="I6831" s="0" t="n">
        <v>517</v>
      </c>
      <c r="J6831" s="0" t="n">
        <v>0</v>
      </c>
      <c r="K6831" s="37" t="n">
        <f aca="false">E6831+Inputs!$B$5*F6831</f>
        <v>55</v>
      </c>
      <c r="L6831" s="37" t="n">
        <f aca="false">G6831+Inputs!$B$6*H6831</f>
        <v>0</v>
      </c>
      <c r="M6831" s="37" t="n">
        <f aca="false">I6831+Inputs!$B$7*J6831</f>
        <v>517</v>
      </c>
      <c r="N6831" s="37" t="n">
        <f aca="false">K6831+L6831+M6831</f>
        <v>572</v>
      </c>
    </row>
    <row r="6832" customFormat="false" ht="15" hidden="false" customHeight="false" outlineLevel="0" collapsed="false">
      <c r="A6832" s="0" t="s">
        <v>10</v>
      </c>
      <c r="B6832" s="0" t="s">
        <v>500</v>
      </c>
      <c r="C6832" s="15" t="n">
        <v>44958</v>
      </c>
      <c r="D6832" s="0" t="n">
        <v>2</v>
      </c>
      <c r="E6832" s="0" t="n">
        <v>33</v>
      </c>
      <c r="F6832" s="0" t="n">
        <v>0</v>
      </c>
      <c r="G6832" s="0" t="n">
        <v>0</v>
      </c>
      <c r="H6832" s="0" t="n">
        <v>0</v>
      </c>
      <c r="I6832" s="0" t="n">
        <v>490</v>
      </c>
      <c r="J6832" s="0" t="n">
        <v>0</v>
      </c>
      <c r="K6832" s="37" t="n">
        <f aca="false">E6832+Inputs!$B$5*F6832</f>
        <v>33</v>
      </c>
      <c r="L6832" s="37" t="n">
        <f aca="false">G6832+Inputs!$B$6*H6832</f>
        <v>0</v>
      </c>
      <c r="M6832" s="37" t="n">
        <f aca="false">I6832+Inputs!$B$7*J6832</f>
        <v>490</v>
      </c>
      <c r="N6832" s="37" t="n">
        <f aca="false">K6832+L6832+M6832</f>
        <v>523</v>
      </c>
    </row>
    <row r="6833" customFormat="false" ht="15" hidden="false" customHeight="false" outlineLevel="0" collapsed="false">
      <c r="A6833" s="0" t="s">
        <v>10</v>
      </c>
      <c r="B6833" s="0" t="s">
        <v>500</v>
      </c>
      <c r="C6833" s="15" t="n">
        <v>44986</v>
      </c>
      <c r="D6833" s="0" t="n">
        <v>2</v>
      </c>
      <c r="E6833" s="0" t="n">
        <v>32</v>
      </c>
      <c r="F6833" s="0" t="n">
        <v>0</v>
      </c>
      <c r="G6833" s="0" t="n">
        <v>0</v>
      </c>
      <c r="H6833" s="0" t="n">
        <v>0</v>
      </c>
      <c r="I6833" s="0" t="n">
        <v>600</v>
      </c>
      <c r="J6833" s="0" t="n">
        <v>0</v>
      </c>
      <c r="K6833" s="37" t="n">
        <f aca="false">E6833+Inputs!$B$5*F6833</f>
        <v>32</v>
      </c>
      <c r="L6833" s="37" t="n">
        <f aca="false">G6833+Inputs!$B$6*H6833</f>
        <v>0</v>
      </c>
      <c r="M6833" s="37" t="n">
        <f aca="false">I6833+Inputs!$B$7*J6833</f>
        <v>600</v>
      </c>
      <c r="N6833" s="37" t="n">
        <f aca="false">K6833+L6833+M6833</f>
        <v>632</v>
      </c>
    </row>
    <row r="6834" customFormat="false" ht="15" hidden="false" customHeight="false" outlineLevel="0" collapsed="false">
      <c r="A6834" s="0" t="s">
        <v>10</v>
      </c>
      <c r="B6834" s="0" t="s">
        <v>500</v>
      </c>
      <c r="C6834" s="15" t="n">
        <v>45017</v>
      </c>
      <c r="D6834" s="0" t="n">
        <v>2</v>
      </c>
      <c r="E6834" s="0" t="n">
        <v>49</v>
      </c>
      <c r="F6834" s="0" t="n">
        <v>0</v>
      </c>
      <c r="G6834" s="0" t="n">
        <v>0</v>
      </c>
      <c r="H6834" s="0" t="n">
        <v>0</v>
      </c>
      <c r="I6834" s="0" t="n">
        <v>470</v>
      </c>
      <c r="J6834" s="0" t="n">
        <v>0</v>
      </c>
      <c r="K6834" s="37" t="n">
        <f aca="false">E6834+Inputs!$B$5*F6834</f>
        <v>49</v>
      </c>
      <c r="L6834" s="37" t="n">
        <f aca="false">G6834+Inputs!$B$6*H6834</f>
        <v>0</v>
      </c>
      <c r="M6834" s="37" t="n">
        <f aca="false">I6834+Inputs!$B$7*J6834</f>
        <v>470</v>
      </c>
      <c r="N6834" s="37" t="n">
        <f aca="false">K6834+L6834+M6834</f>
        <v>519</v>
      </c>
    </row>
    <row r="6835" customFormat="false" ht="15" hidden="false" customHeight="false" outlineLevel="0" collapsed="false">
      <c r="A6835" s="0" t="s">
        <v>10</v>
      </c>
      <c r="B6835" s="0" t="s">
        <v>500</v>
      </c>
      <c r="C6835" s="15" t="n">
        <v>45047</v>
      </c>
      <c r="D6835" s="0" t="n">
        <v>2</v>
      </c>
      <c r="E6835" s="0" t="n">
        <v>36</v>
      </c>
      <c r="F6835" s="0" t="n">
        <v>0</v>
      </c>
      <c r="G6835" s="0" t="n">
        <v>0</v>
      </c>
      <c r="H6835" s="0" t="n">
        <v>0</v>
      </c>
      <c r="I6835" s="0" t="n">
        <v>593</v>
      </c>
      <c r="J6835" s="0" t="n">
        <v>0</v>
      </c>
      <c r="K6835" s="37" t="n">
        <f aca="false">E6835+Inputs!$B$5*F6835</f>
        <v>36</v>
      </c>
      <c r="L6835" s="37" t="n">
        <f aca="false">G6835+Inputs!$B$6*H6835</f>
        <v>0</v>
      </c>
      <c r="M6835" s="37" t="n">
        <f aca="false">I6835+Inputs!$B$7*J6835</f>
        <v>593</v>
      </c>
      <c r="N6835" s="37" t="n">
        <f aca="false">K6835+L6835+M6835</f>
        <v>629</v>
      </c>
    </row>
    <row r="6836" customFormat="false" ht="15" hidden="false" customHeight="false" outlineLevel="0" collapsed="false">
      <c r="A6836" s="0" t="s">
        <v>10</v>
      </c>
      <c r="B6836" s="0" t="s">
        <v>500</v>
      </c>
      <c r="C6836" s="15" t="n">
        <v>45078</v>
      </c>
      <c r="D6836" s="0" t="n">
        <v>2</v>
      </c>
      <c r="E6836" s="0" t="n">
        <v>64</v>
      </c>
      <c r="F6836" s="0" t="n">
        <v>0</v>
      </c>
      <c r="G6836" s="0" t="n">
        <v>0</v>
      </c>
      <c r="H6836" s="0" t="n">
        <v>0</v>
      </c>
      <c r="I6836" s="0" t="n">
        <v>612</v>
      </c>
      <c r="J6836" s="0" t="n">
        <v>0</v>
      </c>
      <c r="K6836" s="37" t="n">
        <f aca="false">E6836+Inputs!$B$5*F6836</f>
        <v>64</v>
      </c>
      <c r="L6836" s="37" t="n">
        <f aca="false">G6836+Inputs!$B$6*H6836</f>
        <v>0</v>
      </c>
      <c r="M6836" s="37" t="n">
        <f aca="false">I6836+Inputs!$B$7*J6836</f>
        <v>612</v>
      </c>
      <c r="N6836" s="37" t="n">
        <f aca="false">K6836+L6836+M6836</f>
        <v>676</v>
      </c>
    </row>
    <row r="6837" customFormat="false" ht="15" hidden="false" customHeight="false" outlineLevel="0" collapsed="false">
      <c r="A6837" s="0" t="s">
        <v>10</v>
      </c>
      <c r="B6837" s="0" t="s">
        <v>500</v>
      </c>
      <c r="C6837" s="15" t="n">
        <v>45108</v>
      </c>
      <c r="D6837" s="0" t="n">
        <v>2</v>
      </c>
      <c r="E6837" s="0" t="n">
        <v>40</v>
      </c>
      <c r="F6837" s="0" t="n">
        <v>0</v>
      </c>
      <c r="G6837" s="0" t="n">
        <v>0</v>
      </c>
      <c r="H6837" s="0" t="n">
        <v>0</v>
      </c>
      <c r="I6837" s="0" t="n">
        <v>551</v>
      </c>
      <c r="J6837" s="0" t="n">
        <v>0</v>
      </c>
      <c r="K6837" s="37" t="n">
        <f aca="false">E6837+Inputs!$B$5*F6837</f>
        <v>40</v>
      </c>
      <c r="L6837" s="37" t="n">
        <f aca="false">G6837+Inputs!$B$6*H6837</f>
        <v>0</v>
      </c>
      <c r="M6837" s="37" t="n">
        <f aca="false">I6837+Inputs!$B$7*J6837</f>
        <v>551</v>
      </c>
      <c r="N6837" s="37" t="n">
        <f aca="false">K6837+L6837+M6837</f>
        <v>591</v>
      </c>
    </row>
    <row r="6838" customFormat="false" ht="15" hidden="false" customHeight="false" outlineLevel="0" collapsed="false">
      <c r="A6838" s="0" t="s">
        <v>10</v>
      </c>
      <c r="B6838" s="0" t="s">
        <v>500</v>
      </c>
      <c r="C6838" s="15" t="n">
        <v>45139</v>
      </c>
      <c r="D6838" s="0" t="n">
        <v>2</v>
      </c>
      <c r="E6838" s="0" t="n">
        <v>77</v>
      </c>
      <c r="F6838" s="0" t="n">
        <v>0</v>
      </c>
      <c r="G6838" s="0" t="n">
        <v>0</v>
      </c>
      <c r="H6838" s="0" t="n">
        <v>0</v>
      </c>
      <c r="I6838" s="0" t="n">
        <v>633</v>
      </c>
      <c r="J6838" s="0" t="n">
        <v>0</v>
      </c>
      <c r="K6838" s="37" t="n">
        <f aca="false">E6838+Inputs!$B$5*F6838</f>
        <v>77</v>
      </c>
      <c r="L6838" s="37" t="n">
        <f aca="false">G6838+Inputs!$B$6*H6838</f>
        <v>0</v>
      </c>
      <c r="M6838" s="37" t="n">
        <f aca="false">I6838+Inputs!$B$7*J6838</f>
        <v>633</v>
      </c>
      <c r="N6838" s="37" t="n">
        <f aca="false">K6838+L6838+M6838</f>
        <v>710</v>
      </c>
    </row>
    <row r="6839" customFormat="false" ht="15" hidden="false" customHeight="false" outlineLevel="0" collapsed="false">
      <c r="A6839" s="0" t="s">
        <v>10</v>
      </c>
      <c r="B6839" s="0" t="s">
        <v>500</v>
      </c>
      <c r="C6839" s="15" t="n">
        <v>45170</v>
      </c>
      <c r="D6839" s="0" t="n">
        <v>2</v>
      </c>
      <c r="E6839" s="0" t="n">
        <v>88</v>
      </c>
      <c r="F6839" s="0" t="n">
        <v>0</v>
      </c>
      <c r="G6839" s="0" t="n">
        <v>0</v>
      </c>
      <c r="H6839" s="0" t="n">
        <v>0</v>
      </c>
      <c r="I6839" s="0" t="n">
        <v>639</v>
      </c>
      <c r="J6839" s="0" t="n">
        <v>0</v>
      </c>
      <c r="K6839" s="37" t="n">
        <f aca="false">E6839+Inputs!$B$5*F6839</f>
        <v>88</v>
      </c>
      <c r="L6839" s="37" t="n">
        <f aca="false">G6839+Inputs!$B$6*H6839</f>
        <v>0</v>
      </c>
      <c r="M6839" s="37" t="n">
        <f aca="false">I6839+Inputs!$B$7*J6839</f>
        <v>639</v>
      </c>
      <c r="N6839" s="37" t="n">
        <f aca="false">K6839+L6839+M6839</f>
        <v>727</v>
      </c>
    </row>
    <row r="6840" customFormat="false" ht="15" hidden="false" customHeight="false" outlineLevel="0" collapsed="false">
      <c r="A6840" s="0" t="s">
        <v>10</v>
      </c>
      <c r="B6840" s="0" t="s">
        <v>500</v>
      </c>
      <c r="C6840" s="15" t="n">
        <v>45200</v>
      </c>
      <c r="D6840" s="0" t="n">
        <v>2</v>
      </c>
      <c r="E6840" s="0" t="n">
        <v>63</v>
      </c>
      <c r="F6840" s="0" t="n">
        <v>0</v>
      </c>
      <c r="G6840" s="0" t="n">
        <v>0</v>
      </c>
      <c r="H6840" s="0" t="n">
        <v>0</v>
      </c>
      <c r="I6840" s="0" t="n">
        <v>595</v>
      </c>
      <c r="J6840" s="0" t="n">
        <v>0</v>
      </c>
      <c r="K6840" s="37" t="n">
        <f aca="false">E6840+Inputs!$B$5*F6840</f>
        <v>63</v>
      </c>
      <c r="L6840" s="37" t="n">
        <f aca="false">G6840+Inputs!$B$6*H6840</f>
        <v>0</v>
      </c>
      <c r="M6840" s="37" t="n">
        <f aca="false">I6840+Inputs!$B$7*J6840</f>
        <v>595</v>
      </c>
      <c r="N6840" s="37" t="n">
        <f aca="false">K6840+L6840+M6840</f>
        <v>658</v>
      </c>
    </row>
    <row r="6841" customFormat="false" ht="15" hidden="false" customHeight="false" outlineLevel="0" collapsed="false">
      <c r="A6841" s="0" t="s">
        <v>10</v>
      </c>
      <c r="B6841" s="0" t="s">
        <v>500</v>
      </c>
      <c r="C6841" s="15" t="n">
        <v>45231</v>
      </c>
      <c r="D6841" s="0" t="n">
        <v>2</v>
      </c>
      <c r="E6841" s="0" t="n">
        <v>80</v>
      </c>
      <c r="F6841" s="0" t="n">
        <v>0</v>
      </c>
      <c r="G6841" s="0" t="n">
        <v>0</v>
      </c>
      <c r="H6841" s="0" t="n">
        <v>0</v>
      </c>
      <c r="I6841" s="0" t="n">
        <v>625</v>
      </c>
      <c r="J6841" s="0" t="n">
        <v>0</v>
      </c>
      <c r="K6841" s="37" t="n">
        <f aca="false">E6841+Inputs!$B$5*F6841</f>
        <v>80</v>
      </c>
      <c r="L6841" s="37" t="n">
        <f aca="false">G6841+Inputs!$B$6*H6841</f>
        <v>0</v>
      </c>
      <c r="M6841" s="37" t="n">
        <f aca="false">I6841+Inputs!$B$7*J6841</f>
        <v>625</v>
      </c>
      <c r="N6841" s="37" t="n">
        <f aca="false">K6841+L6841+M6841</f>
        <v>705</v>
      </c>
    </row>
    <row r="6842" customFormat="false" ht="15" hidden="false" customHeight="false" outlineLevel="0" collapsed="false">
      <c r="A6842" s="0" t="s">
        <v>10</v>
      </c>
      <c r="B6842" s="0" t="s">
        <v>500</v>
      </c>
      <c r="C6842" s="15" t="n">
        <v>45261</v>
      </c>
      <c r="D6842" s="0" t="n">
        <v>2</v>
      </c>
      <c r="E6842" s="0" t="n">
        <v>71</v>
      </c>
      <c r="F6842" s="0" t="n">
        <v>0</v>
      </c>
      <c r="G6842" s="0" t="n">
        <v>0</v>
      </c>
      <c r="H6842" s="0" t="n">
        <v>0</v>
      </c>
      <c r="I6842" s="0" t="n">
        <v>512</v>
      </c>
      <c r="J6842" s="0" t="n">
        <v>0</v>
      </c>
      <c r="K6842" s="37" t="n">
        <f aca="false">E6842+Inputs!$B$5*F6842</f>
        <v>71</v>
      </c>
      <c r="L6842" s="37" t="n">
        <f aca="false">G6842+Inputs!$B$6*H6842</f>
        <v>0</v>
      </c>
      <c r="M6842" s="37" t="n">
        <f aca="false">I6842+Inputs!$B$7*J6842</f>
        <v>512</v>
      </c>
      <c r="N6842" s="37" t="n">
        <f aca="false">K6842+L6842+M6842</f>
        <v>583</v>
      </c>
    </row>
    <row r="6843" customFormat="false" ht="15" hidden="false" customHeight="false" outlineLevel="0" collapsed="false">
      <c r="A6843" s="0" t="s">
        <v>10</v>
      </c>
      <c r="B6843" s="0" t="s">
        <v>500</v>
      </c>
      <c r="C6843" s="15" t="n">
        <v>45292</v>
      </c>
      <c r="D6843" s="0" t="n">
        <v>2</v>
      </c>
      <c r="E6843" s="0" t="n">
        <v>41</v>
      </c>
      <c r="F6843" s="0" t="n">
        <v>0</v>
      </c>
      <c r="G6843" s="0" t="n">
        <v>0</v>
      </c>
      <c r="H6843" s="0" t="n">
        <v>0</v>
      </c>
      <c r="I6843" s="0" t="n">
        <v>570</v>
      </c>
      <c r="J6843" s="0" t="n">
        <v>0</v>
      </c>
      <c r="K6843" s="37" t="n">
        <f aca="false">E6843+Inputs!$B$5*F6843</f>
        <v>41</v>
      </c>
      <c r="L6843" s="37" t="n">
        <f aca="false">G6843+Inputs!$B$6*H6843</f>
        <v>0</v>
      </c>
      <c r="M6843" s="37" t="n">
        <f aca="false">I6843+Inputs!$B$7*J6843</f>
        <v>570</v>
      </c>
      <c r="N6843" s="37" t="n">
        <f aca="false">K6843+L6843+M6843</f>
        <v>611</v>
      </c>
    </row>
    <row r="6844" customFormat="false" ht="15" hidden="false" customHeight="false" outlineLevel="0" collapsed="false">
      <c r="A6844" s="0" t="s">
        <v>10</v>
      </c>
      <c r="B6844" s="0" t="s">
        <v>500</v>
      </c>
      <c r="C6844" s="15" t="n">
        <v>45323</v>
      </c>
      <c r="D6844" s="0" t="n">
        <v>2</v>
      </c>
      <c r="E6844" s="0" t="n">
        <v>68</v>
      </c>
      <c r="F6844" s="0" t="n">
        <v>0</v>
      </c>
      <c r="G6844" s="0" t="n">
        <v>0</v>
      </c>
      <c r="H6844" s="0" t="n">
        <v>0</v>
      </c>
      <c r="I6844" s="0" t="n">
        <v>616</v>
      </c>
      <c r="J6844" s="0" t="n">
        <v>0</v>
      </c>
      <c r="K6844" s="37" t="n">
        <f aca="false">E6844+Inputs!$B$5*F6844</f>
        <v>68</v>
      </c>
      <c r="L6844" s="37" t="n">
        <f aca="false">G6844+Inputs!$B$6*H6844</f>
        <v>0</v>
      </c>
      <c r="M6844" s="37" t="n">
        <f aca="false">I6844+Inputs!$B$7*J6844</f>
        <v>616</v>
      </c>
      <c r="N6844" s="37" t="n">
        <f aca="false">K6844+L6844+M6844</f>
        <v>684</v>
      </c>
    </row>
    <row r="6845" customFormat="false" ht="15" hidden="false" customHeight="false" outlineLevel="0" collapsed="false">
      <c r="A6845" s="0" t="s">
        <v>10</v>
      </c>
      <c r="B6845" s="0" t="s">
        <v>500</v>
      </c>
      <c r="C6845" s="15" t="n">
        <v>45352</v>
      </c>
      <c r="D6845" s="0" t="n">
        <v>2</v>
      </c>
      <c r="E6845" s="0" t="n">
        <v>76</v>
      </c>
      <c r="F6845" s="0" t="n">
        <v>0</v>
      </c>
      <c r="G6845" s="0" t="n">
        <v>0</v>
      </c>
      <c r="H6845" s="0" t="n">
        <v>0</v>
      </c>
      <c r="I6845" s="0" t="n">
        <v>634</v>
      </c>
      <c r="J6845" s="0" t="n">
        <v>0</v>
      </c>
      <c r="K6845" s="37" t="n">
        <f aca="false">E6845+Inputs!$B$5*F6845</f>
        <v>76</v>
      </c>
      <c r="L6845" s="37" t="n">
        <f aca="false">G6845+Inputs!$B$6*H6845</f>
        <v>0</v>
      </c>
      <c r="M6845" s="37" t="n">
        <f aca="false">I6845+Inputs!$B$7*J6845</f>
        <v>634</v>
      </c>
      <c r="N6845" s="37" t="n">
        <f aca="false">K6845+L6845+M6845</f>
        <v>710</v>
      </c>
    </row>
    <row r="6846" customFormat="false" ht="15" hidden="false" customHeight="false" outlineLevel="0" collapsed="false">
      <c r="A6846" s="0" t="s">
        <v>10</v>
      </c>
      <c r="B6846" s="0" t="s">
        <v>500</v>
      </c>
      <c r="C6846" s="15" t="n">
        <v>45383</v>
      </c>
      <c r="D6846" s="0" t="n">
        <v>2</v>
      </c>
      <c r="E6846" s="0" t="n">
        <v>57</v>
      </c>
      <c r="F6846" s="0" t="n">
        <v>0</v>
      </c>
      <c r="G6846" s="0" t="n">
        <v>0</v>
      </c>
      <c r="H6846" s="0" t="n">
        <v>0</v>
      </c>
      <c r="I6846" s="0" t="n">
        <v>553</v>
      </c>
      <c r="J6846" s="0" t="n">
        <v>0</v>
      </c>
      <c r="K6846" s="37" t="n">
        <f aca="false">E6846+Inputs!$B$5*F6846</f>
        <v>57</v>
      </c>
      <c r="L6846" s="37" t="n">
        <f aca="false">G6846+Inputs!$B$6*H6846</f>
        <v>0</v>
      </c>
      <c r="M6846" s="37" t="n">
        <f aca="false">I6846+Inputs!$B$7*J6846</f>
        <v>553</v>
      </c>
      <c r="N6846" s="37" t="n">
        <f aca="false">K6846+L6846+M6846</f>
        <v>610</v>
      </c>
    </row>
    <row r="6847" customFormat="false" ht="15" hidden="false" customHeight="false" outlineLevel="0" collapsed="false">
      <c r="A6847" s="0" t="s">
        <v>10</v>
      </c>
      <c r="B6847" s="0" t="s">
        <v>500</v>
      </c>
      <c r="C6847" s="15" t="n">
        <v>45413</v>
      </c>
      <c r="D6847" s="0" t="n">
        <v>2</v>
      </c>
      <c r="E6847" s="0" t="n">
        <v>85</v>
      </c>
      <c r="F6847" s="0" t="n">
        <v>0</v>
      </c>
      <c r="G6847" s="0" t="n">
        <v>0</v>
      </c>
      <c r="H6847" s="0" t="n">
        <v>0</v>
      </c>
      <c r="I6847" s="0" t="n">
        <v>599</v>
      </c>
      <c r="J6847" s="0" t="n">
        <v>0</v>
      </c>
      <c r="K6847" s="37" t="n">
        <f aca="false">E6847+Inputs!$B$5*F6847</f>
        <v>85</v>
      </c>
      <c r="L6847" s="37" t="n">
        <f aca="false">G6847+Inputs!$B$6*H6847</f>
        <v>0</v>
      </c>
      <c r="M6847" s="37" t="n">
        <f aca="false">I6847+Inputs!$B$7*J6847</f>
        <v>599</v>
      </c>
      <c r="N6847" s="37" t="n">
        <f aca="false">K6847+L6847+M6847</f>
        <v>684</v>
      </c>
    </row>
    <row r="6848" customFormat="false" ht="15" hidden="false" customHeight="false" outlineLevel="0" collapsed="false">
      <c r="A6848" s="0" t="s">
        <v>10</v>
      </c>
      <c r="B6848" s="0" t="s">
        <v>500</v>
      </c>
      <c r="C6848" s="15" t="n">
        <v>45444</v>
      </c>
      <c r="D6848" s="0" t="n">
        <v>2</v>
      </c>
      <c r="E6848" s="0" t="n">
        <v>95</v>
      </c>
      <c r="F6848" s="0" t="n">
        <v>0</v>
      </c>
      <c r="G6848" s="0" t="n">
        <v>0</v>
      </c>
      <c r="H6848" s="0" t="n">
        <v>0</v>
      </c>
      <c r="I6848" s="0" t="n">
        <v>681</v>
      </c>
      <c r="J6848" s="0" t="n">
        <v>0</v>
      </c>
      <c r="K6848" s="37" t="n">
        <f aca="false">E6848+Inputs!$B$5*F6848</f>
        <v>95</v>
      </c>
      <c r="L6848" s="37" t="n">
        <f aca="false">G6848+Inputs!$B$6*H6848</f>
        <v>0</v>
      </c>
      <c r="M6848" s="37" t="n">
        <f aca="false">I6848+Inputs!$B$7*J6848</f>
        <v>681</v>
      </c>
      <c r="N6848" s="37" t="n">
        <f aca="false">K6848+L6848+M6848</f>
        <v>776</v>
      </c>
    </row>
    <row r="6849" customFormat="false" ht="15" hidden="false" customHeight="false" outlineLevel="0" collapsed="false">
      <c r="A6849" s="0" t="s">
        <v>10</v>
      </c>
      <c r="B6849" s="0" t="s">
        <v>500</v>
      </c>
      <c r="C6849" s="15" t="n">
        <v>45474</v>
      </c>
      <c r="D6849" s="0" t="n">
        <v>2</v>
      </c>
      <c r="E6849" s="0" t="n">
        <v>52</v>
      </c>
      <c r="F6849" s="0" t="n">
        <v>0</v>
      </c>
      <c r="G6849" s="0" t="n">
        <v>0</v>
      </c>
      <c r="H6849" s="0" t="n">
        <v>0</v>
      </c>
      <c r="I6849" s="0" t="n">
        <v>647</v>
      </c>
      <c r="J6849" s="0" t="n">
        <v>0</v>
      </c>
      <c r="K6849" s="37" t="n">
        <f aca="false">E6849+Inputs!$B$5*F6849</f>
        <v>52</v>
      </c>
      <c r="L6849" s="37" t="n">
        <f aca="false">G6849+Inputs!$B$6*H6849</f>
        <v>0</v>
      </c>
      <c r="M6849" s="37" t="n">
        <f aca="false">I6849+Inputs!$B$7*J6849</f>
        <v>647</v>
      </c>
      <c r="N6849" s="37" t="n">
        <f aca="false">K6849+L6849+M6849</f>
        <v>699</v>
      </c>
    </row>
    <row r="6850" customFormat="false" ht="15" hidden="false" customHeight="false" outlineLevel="0" collapsed="false">
      <c r="A6850" s="0" t="s">
        <v>10</v>
      </c>
      <c r="B6850" s="0" t="s">
        <v>500</v>
      </c>
      <c r="C6850" s="15" t="n">
        <v>45505</v>
      </c>
      <c r="D6850" s="0" t="n">
        <v>2</v>
      </c>
      <c r="E6850" s="0" t="n">
        <v>54</v>
      </c>
      <c r="F6850" s="0" t="n">
        <v>0</v>
      </c>
      <c r="G6850" s="0" t="n">
        <v>0</v>
      </c>
      <c r="H6850" s="0" t="n">
        <v>0</v>
      </c>
      <c r="I6850" s="0" t="n">
        <v>625</v>
      </c>
      <c r="J6850" s="0" t="n">
        <v>0</v>
      </c>
      <c r="K6850" s="37" t="n">
        <f aca="false">E6850+Inputs!$B$5*F6850</f>
        <v>54</v>
      </c>
      <c r="L6850" s="37" t="n">
        <f aca="false">G6850+Inputs!$B$6*H6850</f>
        <v>0</v>
      </c>
      <c r="M6850" s="37" t="n">
        <f aca="false">I6850+Inputs!$B$7*J6850</f>
        <v>625</v>
      </c>
      <c r="N6850" s="37" t="n">
        <f aca="false">K6850+L6850+M6850</f>
        <v>679</v>
      </c>
    </row>
    <row r="6851" customFormat="false" ht="15" hidden="false" customHeight="false" outlineLevel="0" collapsed="false">
      <c r="A6851" s="0" t="s">
        <v>10</v>
      </c>
      <c r="B6851" s="0" t="s">
        <v>500</v>
      </c>
      <c r="C6851" s="15" t="n">
        <v>45536</v>
      </c>
      <c r="D6851" s="0" t="n">
        <v>2</v>
      </c>
      <c r="E6851" s="0" t="n">
        <v>39</v>
      </c>
      <c r="F6851" s="0" t="n">
        <v>0</v>
      </c>
      <c r="G6851" s="0" t="n">
        <v>0</v>
      </c>
      <c r="H6851" s="0" t="n">
        <v>0</v>
      </c>
      <c r="I6851" s="0" t="n">
        <v>646</v>
      </c>
      <c r="J6851" s="0" t="n">
        <v>0</v>
      </c>
      <c r="K6851" s="37" t="n">
        <f aca="false">E6851+Inputs!$B$5*F6851</f>
        <v>39</v>
      </c>
      <c r="L6851" s="37" t="n">
        <f aca="false">G6851+Inputs!$B$6*H6851</f>
        <v>0</v>
      </c>
      <c r="M6851" s="37" t="n">
        <f aca="false">I6851+Inputs!$B$7*J6851</f>
        <v>646</v>
      </c>
      <c r="N6851" s="37" t="n">
        <f aca="false">K6851+L6851+M6851</f>
        <v>685</v>
      </c>
    </row>
    <row r="6852" customFormat="false" ht="15" hidden="false" customHeight="false" outlineLevel="0" collapsed="false">
      <c r="A6852" s="0" t="s">
        <v>10</v>
      </c>
      <c r="B6852" s="0" t="s">
        <v>500</v>
      </c>
      <c r="C6852" s="15" t="n">
        <v>45566</v>
      </c>
      <c r="D6852" s="0" t="n">
        <v>2</v>
      </c>
      <c r="E6852" s="0" t="n">
        <v>70</v>
      </c>
      <c r="F6852" s="0" t="n">
        <v>0</v>
      </c>
      <c r="G6852" s="0" t="n">
        <v>0</v>
      </c>
      <c r="H6852" s="0" t="n">
        <v>0</v>
      </c>
      <c r="I6852" s="0" t="n">
        <v>693</v>
      </c>
      <c r="J6852" s="0" t="n">
        <v>0</v>
      </c>
      <c r="K6852" s="37" t="n">
        <f aca="false">E6852+Inputs!$B$5*F6852</f>
        <v>70</v>
      </c>
      <c r="L6852" s="37" t="n">
        <f aca="false">G6852+Inputs!$B$6*H6852</f>
        <v>0</v>
      </c>
      <c r="M6852" s="37" t="n">
        <f aca="false">I6852+Inputs!$B$7*J6852</f>
        <v>693</v>
      </c>
      <c r="N6852" s="37" t="n">
        <f aca="false">K6852+L6852+M6852</f>
        <v>763</v>
      </c>
    </row>
    <row r="6853" customFormat="false" ht="15" hidden="false" customHeight="false" outlineLevel="0" collapsed="false">
      <c r="A6853" s="0" t="s">
        <v>10</v>
      </c>
      <c r="B6853" s="0" t="s">
        <v>500</v>
      </c>
      <c r="C6853" s="15" t="n">
        <v>45597</v>
      </c>
      <c r="D6853" s="0" t="n">
        <v>2</v>
      </c>
      <c r="E6853" s="0" t="n">
        <v>49</v>
      </c>
      <c r="F6853" s="0" t="n">
        <v>0</v>
      </c>
      <c r="G6853" s="0" t="n">
        <v>0</v>
      </c>
      <c r="H6853" s="0" t="n">
        <v>0</v>
      </c>
      <c r="I6853" s="0" t="n">
        <v>597</v>
      </c>
      <c r="J6853" s="0" t="n">
        <v>0</v>
      </c>
      <c r="K6853" s="37" t="n">
        <f aca="false">E6853+Inputs!$B$5*F6853</f>
        <v>49</v>
      </c>
      <c r="L6853" s="37" t="n">
        <f aca="false">G6853+Inputs!$B$6*H6853</f>
        <v>0</v>
      </c>
      <c r="M6853" s="37" t="n">
        <f aca="false">I6853+Inputs!$B$7*J6853</f>
        <v>597</v>
      </c>
      <c r="N6853" s="37" t="n">
        <f aca="false">K6853+L6853+M6853</f>
        <v>646</v>
      </c>
    </row>
    <row r="6854" customFormat="false" ht="15" hidden="false" customHeight="false" outlineLevel="0" collapsed="false">
      <c r="A6854" s="0" t="s">
        <v>10</v>
      </c>
      <c r="B6854" s="0" t="s">
        <v>500</v>
      </c>
      <c r="C6854" s="15" t="n">
        <v>45627</v>
      </c>
      <c r="D6854" s="0" t="n">
        <v>2</v>
      </c>
      <c r="E6854" s="0" t="n">
        <v>59</v>
      </c>
      <c r="F6854" s="0" t="n">
        <v>0</v>
      </c>
      <c r="G6854" s="0" t="n">
        <v>0</v>
      </c>
      <c r="H6854" s="0" t="n">
        <v>0</v>
      </c>
      <c r="I6854" s="0" t="n">
        <v>633</v>
      </c>
      <c r="J6854" s="0" t="n">
        <v>0</v>
      </c>
      <c r="K6854" s="37" t="n">
        <f aca="false">E6854+Inputs!$B$5*F6854</f>
        <v>59</v>
      </c>
      <c r="L6854" s="37" t="n">
        <f aca="false">G6854+Inputs!$B$6*H6854</f>
        <v>0</v>
      </c>
      <c r="M6854" s="37" t="n">
        <f aca="false">I6854+Inputs!$B$7*J6854</f>
        <v>633</v>
      </c>
      <c r="N6854" s="37" t="n">
        <f aca="false">K6854+L6854+M6854</f>
        <v>692</v>
      </c>
    </row>
    <row r="6855" customFormat="false" ht="15" hidden="false" customHeight="false" outlineLevel="0" collapsed="false">
      <c r="A6855" s="0" t="s">
        <v>10</v>
      </c>
      <c r="B6855" s="0" t="s">
        <v>500</v>
      </c>
      <c r="C6855" s="15" t="n">
        <v>45658</v>
      </c>
      <c r="D6855" s="0" t="n">
        <v>2</v>
      </c>
      <c r="E6855" s="0" t="n">
        <v>33</v>
      </c>
      <c r="F6855" s="0" t="n">
        <v>0</v>
      </c>
      <c r="G6855" s="0" t="n">
        <v>0</v>
      </c>
      <c r="H6855" s="0" t="n">
        <v>0</v>
      </c>
      <c r="I6855" s="0" t="n">
        <v>562</v>
      </c>
      <c r="J6855" s="0" t="n">
        <v>0</v>
      </c>
      <c r="K6855" s="37" t="n">
        <f aca="false">E6855+Inputs!$B$5*F6855</f>
        <v>33</v>
      </c>
      <c r="L6855" s="37" t="n">
        <f aca="false">G6855+Inputs!$B$6*H6855</f>
        <v>0</v>
      </c>
      <c r="M6855" s="37" t="n">
        <f aca="false">I6855+Inputs!$B$7*J6855</f>
        <v>562</v>
      </c>
      <c r="N6855" s="37" t="n">
        <f aca="false">K6855+L6855+M6855</f>
        <v>595</v>
      </c>
    </row>
    <row r="6856" customFormat="false" ht="15" hidden="false" customHeight="false" outlineLevel="0" collapsed="false">
      <c r="A6856" s="0" t="s">
        <v>10</v>
      </c>
      <c r="B6856" s="0" t="s">
        <v>500</v>
      </c>
      <c r="C6856" s="15" t="n">
        <v>45689</v>
      </c>
      <c r="D6856" s="0" t="n">
        <v>2</v>
      </c>
      <c r="E6856" s="0" t="n">
        <v>33</v>
      </c>
      <c r="F6856" s="0" t="n">
        <v>0</v>
      </c>
      <c r="G6856" s="0" t="n">
        <v>0</v>
      </c>
      <c r="H6856" s="0" t="n">
        <v>0</v>
      </c>
      <c r="I6856" s="0" t="n">
        <v>593</v>
      </c>
      <c r="J6856" s="0" t="n">
        <v>0</v>
      </c>
      <c r="K6856" s="37" t="n">
        <f aca="false">E6856+Inputs!$B$5*F6856</f>
        <v>33</v>
      </c>
      <c r="L6856" s="37" t="n">
        <f aca="false">G6856+Inputs!$B$6*H6856</f>
        <v>0</v>
      </c>
      <c r="M6856" s="37" t="n">
        <f aca="false">I6856+Inputs!$B$7*J6856</f>
        <v>593</v>
      </c>
      <c r="N6856" s="37" t="n">
        <f aca="false">K6856+L6856+M6856</f>
        <v>626</v>
      </c>
    </row>
    <row r="6857" customFormat="false" ht="15" hidden="false" customHeight="false" outlineLevel="0" collapsed="false">
      <c r="A6857" s="0" t="s">
        <v>10</v>
      </c>
      <c r="B6857" s="0" t="s">
        <v>500</v>
      </c>
      <c r="C6857" s="15" t="n">
        <v>45717</v>
      </c>
      <c r="D6857" s="0" t="n">
        <v>2</v>
      </c>
      <c r="E6857" s="0" t="n">
        <v>58</v>
      </c>
      <c r="F6857" s="0" t="n">
        <v>0</v>
      </c>
      <c r="G6857" s="0" t="n">
        <v>0</v>
      </c>
      <c r="H6857" s="0" t="n">
        <v>0</v>
      </c>
      <c r="I6857" s="0" t="n">
        <v>569</v>
      </c>
      <c r="J6857" s="0" t="n">
        <v>0</v>
      </c>
      <c r="K6857" s="37" t="n">
        <f aca="false">E6857+Inputs!$B$5*F6857</f>
        <v>58</v>
      </c>
      <c r="L6857" s="37" t="n">
        <f aca="false">G6857+Inputs!$B$6*H6857</f>
        <v>0</v>
      </c>
      <c r="M6857" s="37" t="n">
        <f aca="false">I6857+Inputs!$B$7*J6857</f>
        <v>569</v>
      </c>
      <c r="N6857" s="37" t="n">
        <f aca="false">K6857+L6857+M6857</f>
        <v>627</v>
      </c>
    </row>
    <row r="6858" customFormat="false" ht="15" hidden="false" customHeight="false" outlineLevel="0" collapsed="false">
      <c r="A6858" s="0" t="s">
        <v>10</v>
      </c>
      <c r="B6858" s="0" t="s">
        <v>500</v>
      </c>
      <c r="C6858" s="15" t="n">
        <v>45748</v>
      </c>
      <c r="D6858" s="0" t="n">
        <v>2</v>
      </c>
      <c r="E6858" s="0" t="n">
        <v>41</v>
      </c>
      <c r="F6858" s="0" t="n">
        <v>0</v>
      </c>
      <c r="G6858" s="0" t="n">
        <v>0</v>
      </c>
      <c r="H6858" s="0" t="n">
        <v>0</v>
      </c>
      <c r="I6858" s="0" t="n">
        <v>500</v>
      </c>
      <c r="J6858" s="0" t="n">
        <v>0</v>
      </c>
      <c r="K6858" s="37" t="n">
        <f aca="false">E6858+Inputs!$B$5*F6858</f>
        <v>41</v>
      </c>
      <c r="L6858" s="37" t="n">
        <f aca="false">G6858+Inputs!$B$6*H6858</f>
        <v>0</v>
      </c>
      <c r="M6858" s="37" t="n">
        <f aca="false">I6858+Inputs!$B$7*J6858</f>
        <v>500</v>
      </c>
      <c r="N6858" s="37" t="n">
        <f aca="false">K6858+L6858+M6858</f>
        <v>541</v>
      </c>
    </row>
    <row r="6859" customFormat="false" ht="15" hidden="false" customHeight="false" outlineLevel="0" collapsed="false">
      <c r="A6859" s="0" t="s">
        <v>10</v>
      </c>
      <c r="B6859" s="0" t="s">
        <v>500</v>
      </c>
      <c r="C6859" s="15" t="n">
        <v>45778</v>
      </c>
      <c r="D6859" s="0" t="n">
        <v>2</v>
      </c>
      <c r="E6859" s="0" t="n">
        <v>82</v>
      </c>
      <c r="F6859" s="0" t="n">
        <v>0</v>
      </c>
      <c r="G6859" s="0" t="n">
        <v>0</v>
      </c>
      <c r="H6859" s="0" t="n">
        <v>0</v>
      </c>
      <c r="I6859" s="0" t="n">
        <v>655</v>
      </c>
      <c r="J6859" s="0" t="n">
        <v>0</v>
      </c>
      <c r="K6859" s="37" t="n">
        <f aca="false">E6859+Inputs!$B$5*F6859</f>
        <v>82</v>
      </c>
      <c r="L6859" s="37" t="n">
        <f aca="false">G6859+Inputs!$B$6*H6859</f>
        <v>0</v>
      </c>
      <c r="M6859" s="37" t="n">
        <f aca="false">I6859+Inputs!$B$7*J6859</f>
        <v>655</v>
      </c>
      <c r="N6859" s="37" t="n">
        <f aca="false">K6859+L6859+M6859</f>
        <v>737</v>
      </c>
    </row>
    <row r="6860" customFormat="false" ht="15" hidden="false" customHeight="false" outlineLevel="0" collapsed="false">
      <c r="A6860" s="0" t="s">
        <v>10</v>
      </c>
      <c r="B6860" s="0" t="s">
        <v>500</v>
      </c>
      <c r="C6860" s="15" t="n">
        <v>45809</v>
      </c>
      <c r="D6860" s="0" t="n">
        <v>2</v>
      </c>
      <c r="E6860" s="0" t="n">
        <v>119</v>
      </c>
      <c r="F6860" s="0" t="n">
        <v>0</v>
      </c>
      <c r="G6860" s="0" t="n">
        <v>0</v>
      </c>
      <c r="H6860" s="0" t="n">
        <v>0</v>
      </c>
      <c r="I6860" s="0" t="n">
        <v>735</v>
      </c>
      <c r="J6860" s="0" t="n">
        <v>0</v>
      </c>
      <c r="K6860" s="37" t="n">
        <f aca="false">E6860+Inputs!$B$5*F6860</f>
        <v>119</v>
      </c>
      <c r="L6860" s="37" t="n">
        <f aca="false">G6860+Inputs!$B$6*H6860</f>
        <v>0</v>
      </c>
      <c r="M6860" s="37" t="n">
        <f aca="false">I6860+Inputs!$B$7*J6860</f>
        <v>735</v>
      </c>
      <c r="N6860" s="37" t="n">
        <f aca="false">K6860+L6860+M6860</f>
        <v>854</v>
      </c>
    </row>
    <row r="6861" customFormat="false" ht="15" hidden="false" customHeight="false" outlineLevel="0" collapsed="false">
      <c r="A6861" s="0" t="s">
        <v>10</v>
      </c>
      <c r="B6861" s="0" t="s">
        <v>500</v>
      </c>
      <c r="C6861" s="15" t="n">
        <v>45839</v>
      </c>
      <c r="D6861" s="0" t="n">
        <v>2</v>
      </c>
      <c r="E6861" s="0" t="n">
        <v>74</v>
      </c>
      <c r="F6861" s="0" t="n">
        <v>0</v>
      </c>
      <c r="G6861" s="0" t="n">
        <v>0</v>
      </c>
      <c r="H6861" s="0" t="n">
        <v>0</v>
      </c>
      <c r="I6861" s="0" t="n">
        <v>662</v>
      </c>
      <c r="J6861" s="0" t="n">
        <v>0</v>
      </c>
      <c r="K6861" s="37" t="n">
        <f aca="false">E6861+Inputs!$B$5*F6861</f>
        <v>74</v>
      </c>
      <c r="L6861" s="37" t="n">
        <f aca="false">G6861+Inputs!$B$6*H6861</f>
        <v>0</v>
      </c>
      <c r="M6861" s="37" t="n">
        <f aca="false">I6861+Inputs!$B$7*J6861</f>
        <v>662</v>
      </c>
      <c r="N6861" s="37" t="n">
        <f aca="false">K6861+L6861+M6861</f>
        <v>736</v>
      </c>
    </row>
    <row r="6862" customFormat="false" ht="15" hidden="false" customHeight="false" outlineLevel="0" collapsed="false">
      <c r="A6862" s="0" t="s">
        <v>10</v>
      </c>
      <c r="B6862" s="0" t="s">
        <v>500</v>
      </c>
      <c r="C6862" s="15" t="n">
        <v>45870</v>
      </c>
      <c r="D6862" s="0" t="n">
        <v>2</v>
      </c>
      <c r="E6862" s="0" t="n">
        <v>88</v>
      </c>
      <c r="F6862" s="0" t="n">
        <v>0</v>
      </c>
      <c r="G6862" s="0" t="n">
        <v>0</v>
      </c>
      <c r="H6862" s="0" t="n">
        <v>0</v>
      </c>
      <c r="I6862" s="0" t="n">
        <v>625</v>
      </c>
      <c r="J6862" s="0" t="n">
        <v>0</v>
      </c>
      <c r="K6862" s="37" t="n">
        <f aca="false">E6862+Inputs!$B$5*F6862</f>
        <v>88</v>
      </c>
      <c r="L6862" s="37" t="n">
        <f aca="false">G6862+Inputs!$B$6*H6862</f>
        <v>0</v>
      </c>
      <c r="M6862" s="37" t="n">
        <f aca="false">I6862+Inputs!$B$7*J6862</f>
        <v>625</v>
      </c>
      <c r="N6862" s="37" t="n">
        <f aca="false">K6862+L6862+M6862</f>
        <v>713</v>
      </c>
    </row>
    <row r="6863" customFormat="false" ht="15" hidden="false" customHeight="false" outlineLevel="0" collapsed="false">
      <c r="A6863" s="0" t="s">
        <v>10</v>
      </c>
      <c r="B6863" s="0" t="s">
        <v>500</v>
      </c>
      <c r="C6863" s="15" t="n">
        <v>45901</v>
      </c>
      <c r="D6863" s="0" t="n">
        <v>2</v>
      </c>
      <c r="E6863" s="0" t="n">
        <v>98</v>
      </c>
      <c r="F6863" s="0" t="n">
        <v>0</v>
      </c>
      <c r="G6863" s="0" t="n">
        <v>0</v>
      </c>
      <c r="H6863" s="0" t="n">
        <v>0</v>
      </c>
      <c r="I6863" s="0" t="n">
        <v>600</v>
      </c>
      <c r="J6863" s="0" t="n">
        <v>0</v>
      </c>
      <c r="K6863" s="37" t="n">
        <f aca="false">E6863+Inputs!$B$5*F6863</f>
        <v>98</v>
      </c>
      <c r="L6863" s="37" t="n">
        <f aca="false">G6863+Inputs!$B$6*H6863</f>
        <v>0</v>
      </c>
      <c r="M6863" s="37" t="n">
        <f aca="false">I6863+Inputs!$B$7*J6863</f>
        <v>600</v>
      </c>
      <c r="N6863" s="37" t="n">
        <f aca="false">K6863+L6863+M6863</f>
        <v>698</v>
      </c>
    </row>
    <row r="6864" customFormat="false" ht="15" hidden="false" customHeight="false" outlineLevel="0" collapsed="false">
      <c r="A6864" s="0" t="s">
        <v>10</v>
      </c>
      <c r="B6864" s="0" t="s">
        <v>500</v>
      </c>
      <c r="C6864" s="15" t="n">
        <v>45931</v>
      </c>
      <c r="D6864" s="0" t="n">
        <v>2</v>
      </c>
      <c r="E6864" s="0" t="n">
        <v>65</v>
      </c>
      <c r="F6864" s="0" t="n">
        <v>0</v>
      </c>
      <c r="G6864" s="0" t="n">
        <v>0</v>
      </c>
      <c r="H6864" s="0" t="n">
        <v>0</v>
      </c>
      <c r="I6864" s="0" t="n">
        <v>622</v>
      </c>
      <c r="J6864" s="0" t="n">
        <v>0</v>
      </c>
      <c r="K6864" s="37" t="n">
        <f aca="false">E6864+Inputs!$B$5*F6864</f>
        <v>65</v>
      </c>
      <c r="L6864" s="37" t="n">
        <f aca="false">G6864+Inputs!$B$6*H6864</f>
        <v>0</v>
      </c>
      <c r="M6864" s="37" t="n">
        <f aca="false">I6864+Inputs!$B$7*J6864</f>
        <v>622</v>
      </c>
      <c r="N6864" s="37" t="n">
        <f aca="false">K6864+L6864+M6864</f>
        <v>687</v>
      </c>
    </row>
    <row r="6865" customFormat="false" ht="15" hidden="false" customHeight="false" outlineLevel="0" collapsed="false">
      <c r="A6865" s="0" t="s">
        <v>10</v>
      </c>
      <c r="B6865" s="0" t="s">
        <v>500</v>
      </c>
      <c r="C6865" s="15" t="n">
        <v>45962</v>
      </c>
      <c r="D6865" s="0" t="n">
        <v>2</v>
      </c>
      <c r="E6865" s="0" t="n">
        <v>63</v>
      </c>
      <c r="F6865" s="0" t="n">
        <v>0</v>
      </c>
      <c r="G6865" s="0" t="n">
        <v>0</v>
      </c>
      <c r="H6865" s="0" t="n">
        <v>0</v>
      </c>
      <c r="I6865" s="0" t="n">
        <v>558</v>
      </c>
      <c r="J6865" s="0" t="n">
        <v>0</v>
      </c>
      <c r="K6865" s="37" t="n">
        <f aca="false">E6865+Inputs!$B$5*F6865</f>
        <v>63</v>
      </c>
      <c r="L6865" s="37" t="n">
        <f aca="false">G6865+Inputs!$B$6*H6865</f>
        <v>0</v>
      </c>
      <c r="M6865" s="37" t="n">
        <f aca="false">I6865+Inputs!$B$7*J6865</f>
        <v>558</v>
      </c>
      <c r="N6865" s="37" t="n">
        <f aca="false">K6865+L6865+M6865</f>
        <v>621</v>
      </c>
    </row>
    <row r="6866" customFormat="false" ht="15" hidden="false" customHeight="false" outlineLevel="0" collapsed="false">
      <c r="A6866" s="0" t="s">
        <v>10</v>
      </c>
      <c r="B6866" s="0" t="s">
        <v>500</v>
      </c>
      <c r="C6866" s="15" t="n">
        <v>45992</v>
      </c>
      <c r="D6866" s="0" t="n">
        <v>2</v>
      </c>
      <c r="E6866" s="0" t="n">
        <v>90</v>
      </c>
      <c r="F6866" s="0" t="n">
        <v>0</v>
      </c>
      <c r="G6866" s="0" t="n">
        <v>0</v>
      </c>
      <c r="H6866" s="0" t="n">
        <v>0</v>
      </c>
      <c r="I6866" s="0" t="n">
        <v>654</v>
      </c>
      <c r="J6866" s="0" t="n">
        <v>0</v>
      </c>
      <c r="K6866" s="37" t="n">
        <f aca="false">E6866+Inputs!$B$5*F6866</f>
        <v>90</v>
      </c>
      <c r="L6866" s="37" t="n">
        <f aca="false">G6866+Inputs!$B$6*H6866</f>
        <v>0</v>
      </c>
      <c r="M6866" s="37" t="n">
        <f aca="false">I6866+Inputs!$B$7*J6866</f>
        <v>654</v>
      </c>
      <c r="N6866" s="37" t="n">
        <f aca="false">K6866+L6866+M6866</f>
        <v>744</v>
      </c>
    </row>
    <row r="6867" customFormat="false" ht="15" hidden="false" customHeight="false" outlineLevel="0" collapsed="false">
      <c r="A6867" s="0" t="s">
        <v>10</v>
      </c>
      <c r="B6867" s="0" t="s">
        <v>500</v>
      </c>
      <c r="C6867" s="15" t="n">
        <v>46023</v>
      </c>
      <c r="D6867" s="0" t="n">
        <v>2</v>
      </c>
      <c r="E6867" s="0" t="n">
        <v>52</v>
      </c>
      <c r="F6867" s="0" t="n">
        <v>0</v>
      </c>
      <c r="G6867" s="0" t="n">
        <v>0</v>
      </c>
      <c r="H6867" s="0" t="n">
        <v>0</v>
      </c>
      <c r="I6867" s="0" t="n">
        <v>568</v>
      </c>
      <c r="J6867" s="0" t="n">
        <v>0</v>
      </c>
      <c r="K6867" s="37" t="n">
        <f aca="false">E6867+Inputs!$B$5*F6867</f>
        <v>52</v>
      </c>
      <c r="L6867" s="37" t="n">
        <f aca="false">G6867+Inputs!$B$6*H6867</f>
        <v>0</v>
      </c>
      <c r="M6867" s="37" t="n">
        <f aca="false">I6867+Inputs!$B$7*J6867</f>
        <v>568</v>
      </c>
      <c r="N6867" s="37" t="n">
        <f aca="false">K6867+L6867+M6867</f>
        <v>620</v>
      </c>
    </row>
    <row r="6868" customFormat="false" ht="15" hidden="false" customHeight="false" outlineLevel="0" collapsed="false">
      <c r="A6868" s="0" t="s">
        <v>10</v>
      </c>
      <c r="B6868" s="0" t="s">
        <v>500</v>
      </c>
      <c r="C6868" s="15" t="n">
        <v>46054</v>
      </c>
      <c r="D6868" s="0" t="n">
        <v>2</v>
      </c>
      <c r="E6868" s="0" t="n">
        <v>95</v>
      </c>
      <c r="F6868" s="0" t="n">
        <v>0</v>
      </c>
      <c r="G6868" s="0" t="n">
        <v>0</v>
      </c>
      <c r="H6868" s="0" t="n">
        <v>0</v>
      </c>
      <c r="I6868" s="0" t="n">
        <v>578</v>
      </c>
      <c r="J6868" s="0" t="n">
        <v>0</v>
      </c>
      <c r="K6868" s="37" t="n">
        <f aca="false">E6868+Inputs!$B$5*F6868</f>
        <v>95</v>
      </c>
      <c r="L6868" s="37" t="n">
        <f aca="false">G6868+Inputs!$B$6*H6868</f>
        <v>0</v>
      </c>
      <c r="M6868" s="37" t="n">
        <f aca="false">I6868+Inputs!$B$7*J6868</f>
        <v>578</v>
      </c>
      <c r="N6868" s="37" t="n">
        <f aca="false">K6868+L6868+M6868</f>
        <v>673</v>
      </c>
    </row>
    <row r="6869" customFormat="false" ht="15" hidden="false" customHeight="false" outlineLevel="0" collapsed="false">
      <c r="A6869" s="0" t="s">
        <v>10</v>
      </c>
      <c r="B6869" s="0" t="s">
        <v>500</v>
      </c>
      <c r="C6869" s="15" t="n">
        <v>46082</v>
      </c>
      <c r="D6869" s="0" t="n">
        <v>2</v>
      </c>
      <c r="E6869" s="0" t="n">
        <v>146</v>
      </c>
      <c r="F6869" s="0" t="n">
        <v>0</v>
      </c>
      <c r="G6869" s="0" t="n">
        <v>0</v>
      </c>
      <c r="H6869" s="0" t="n">
        <v>0</v>
      </c>
      <c r="I6869" s="0" t="n">
        <v>592</v>
      </c>
      <c r="J6869" s="0" t="n">
        <v>0</v>
      </c>
      <c r="K6869" s="37" t="n">
        <f aca="false">E6869+Inputs!$B$5*F6869</f>
        <v>146</v>
      </c>
      <c r="L6869" s="37" t="n">
        <f aca="false">G6869+Inputs!$B$6*H6869</f>
        <v>0</v>
      </c>
      <c r="M6869" s="37" t="n">
        <f aca="false">I6869+Inputs!$B$7*J6869</f>
        <v>592</v>
      </c>
      <c r="N6869" s="37" t="n">
        <f aca="false">K6869+L6869+M6869</f>
        <v>738</v>
      </c>
    </row>
    <row r="6870" customFormat="false" ht="15" hidden="false" customHeight="false" outlineLevel="0" collapsed="false">
      <c r="A6870" s="0" t="s">
        <v>10</v>
      </c>
      <c r="B6870" s="0" t="s">
        <v>500</v>
      </c>
      <c r="C6870" s="15" t="n">
        <v>46113</v>
      </c>
      <c r="D6870" s="0" t="n">
        <v>2</v>
      </c>
      <c r="E6870" s="0" t="n">
        <v>164</v>
      </c>
      <c r="F6870" s="0" t="n">
        <v>0</v>
      </c>
      <c r="G6870" s="0" t="n">
        <v>0</v>
      </c>
      <c r="H6870" s="0" t="n">
        <v>0</v>
      </c>
      <c r="I6870" s="0" t="n">
        <v>543</v>
      </c>
      <c r="J6870" s="0" t="n">
        <v>0</v>
      </c>
      <c r="K6870" s="37" t="n">
        <f aca="false">E6870+Inputs!$B$5*F6870</f>
        <v>164</v>
      </c>
      <c r="L6870" s="37" t="n">
        <f aca="false">G6870+Inputs!$B$6*H6870</f>
        <v>0</v>
      </c>
      <c r="M6870" s="37" t="n">
        <f aca="false">I6870+Inputs!$B$7*J6870</f>
        <v>543</v>
      </c>
      <c r="N6870" s="37" t="n">
        <f aca="false">K6870+L6870+M6870</f>
        <v>707</v>
      </c>
    </row>
    <row r="6871" customFormat="false" ht="15" hidden="false" customHeight="false" outlineLevel="0" collapsed="false">
      <c r="A6871" s="0" t="s">
        <v>10</v>
      </c>
      <c r="B6871" s="0" t="s">
        <v>500</v>
      </c>
      <c r="C6871" s="15" t="n">
        <v>46143</v>
      </c>
      <c r="D6871" s="0" t="n">
        <v>2</v>
      </c>
      <c r="E6871" s="0" t="n">
        <v>239</v>
      </c>
      <c r="F6871" s="0" t="n">
        <v>0</v>
      </c>
      <c r="G6871" s="0" t="n">
        <v>0</v>
      </c>
      <c r="H6871" s="0" t="n">
        <v>0</v>
      </c>
      <c r="I6871" s="0" t="n">
        <v>552</v>
      </c>
      <c r="J6871" s="0" t="n">
        <v>0</v>
      </c>
      <c r="K6871" s="37" t="n">
        <f aca="false">E6871+Inputs!$B$5*F6871</f>
        <v>239</v>
      </c>
      <c r="L6871" s="37" t="n">
        <f aca="false">G6871+Inputs!$B$6*H6871</f>
        <v>0</v>
      </c>
      <c r="M6871" s="37" t="n">
        <f aca="false">I6871+Inputs!$B$7*J6871</f>
        <v>552</v>
      </c>
      <c r="N6871" s="37" t="n">
        <f aca="false">K6871+L6871+M6871</f>
        <v>791</v>
      </c>
    </row>
    <row r="6872" customFormat="false" ht="15" hidden="false" customHeight="false" outlineLevel="0" collapsed="false">
      <c r="A6872" s="0" t="s">
        <v>10</v>
      </c>
      <c r="B6872" s="0" t="s">
        <v>500</v>
      </c>
      <c r="C6872" s="15" t="n">
        <v>46174</v>
      </c>
      <c r="D6872" s="0" t="n">
        <v>2</v>
      </c>
      <c r="E6872" s="0" t="n">
        <v>315</v>
      </c>
      <c r="F6872" s="0" t="n">
        <v>0</v>
      </c>
      <c r="G6872" s="0" t="n">
        <v>0</v>
      </c>
      <c r="H6872" s="0" t="n">
        <v>0</v>
      </c>
      <c r="I6872" s="0" t="n">
        <v>714</v>
      </c>
      <c r="J6872" s="0" t="n">
        <v>0</v>
      </c>
      <c r="K6872" s="37" t="n">
        <f aca="false">E6872+Inputs!$B$5*F6872</f>
        <v>315</v>
      </c>
      <c r="L6872" s="37" t="n">
        <f aca="false">G6872+Inputs!$B$6*H6872</f>
        <v>0</v>
      </c>
      <c r="M6872" s="37" t="n">
        <f aca="false">I6872+Inputs!$B$7*J6872</f>
        <v>714</v>
      </c>
      <c r="N6872" s="37" t="n">
        <f aca="false">K6872+L6872+M6872</f>
        <v>1029</v>
      </c>
    </row>
    <row r="6873" customFormat="false" ht="15" hidden="false" customHeight="false" outlineLevel="0" collapsed="false">
      <c r="A6873" s="0" t="s">
        <v>10</v>
      </c>
      <c r="B6873" s="0" t="s">
        <v>500</v>
      </c>
      <c r="C6873" s="15" t="n">
        <v>46204</v>
      </c>
      <c r="D6873" s="0" t="n">
        <v>2</v>
      </c>
      <c r="E6873" s="0" t="n">
        <v>207</v>
      </c>
      <c r="F6873" s="0" t="n">
        <v>0</v>
      </c>
      <c r="G6873" s="0" t="n">
        <v>0</v>
      </c>
      <c r="H6873" s="0" t="n">
        <v>0</v>
      </c>
      <c r="I6873" s="0" t="n">
        <v>582</v>
      </c>
      <c r="J6873" s="0" t="n">
        <v>0</v>
      </c>
      <c r="K6873" s="37" t="n">
        <f aca="false">E6873+Inputs!$B$5*F6873</f>
        <v>207</v>
      </c>
      <c r="L6873" s="37" t="n">
        <f aca="false">G6873+Inputs!$B$6*H6873</f>
        <v>0</v>
      </c>
      <c r="M6873" s="37" t="n">
        <f aca="false">I6873+Inputs!$B$7*J6873</f>
        <v>582</v>
      </c>
      <c r="N6873" s="37" t="n">
        <f aca="false">K6873+L6873+M6873</f>
        <v>789</v>
      </c>
    </row>
    <row r="6874" customFormat="false" ht="15" hidden="false" customHeight="false" outlineLevel="0" collapsed="false">
      <c r="A6874" s="0" t="s">
        <v>10</v>
      </c>
      <c r="B6874" s="0" t="s">
        <v>500</v>
      </c>
      <c r="C6874" s="15" t="n">
        <v>46235</v>
      </c>
      <c r="D6874" s="0" t="n">
        <v>2</v>
      </c>
      <c r="E6874" s="0" t="n">
        <v>212</v>
      </c>
      <c r="F6874" s="0" t="n">
        <v>0</v>
      </c>
      <c r="G6874" s="0" t="n">
        <v>0</v>
      </c>
      <c r="H6874" s="0" t="n">
        <v>0</v>
      </c>
      <c r="I6874" s="0" t="n">
        <v>511</v>
      </c>
      <c r="J6874" s="0" t="n">
        <v>0</v>
      </c>
      <c r="K6874" s="37" t="n">
        <f aca="false">E6874+Inputs!$B$5*F6874</f>
        <v>212</v>
      </c>
      <c r="L6874" s="37" t="n">
        <f aca="false">G6874+Inputs!$B$6*H6874</f>
        <v>0</v>
      </c>
      <c r="M6874" s="37" t="n">
        <f aca="false">I6874+Inputs!$B$7*J6874</f>
        <v>511</v>
      </c>
      <c r="N6874" s="37" t="n">
        <f aca="false">K6874+L6874+M6874</f>
        <v>723</v>
      </c>
    </row>
    <row r="6875" customFormat="false" ht="15" hidden="false" customHeight="false" outlineLevel="0" collapsed="false">
      <c r="A6875" s="0" t="s">
        <v>10</v>
      </c>
      <c r="B6875" s="0" t="s">
        <v>554</v>
      </c>
      <c r="C6875" s="15" t="n">
        <v>44927</v>
      </c>
      <c r="D6875" s="0" t="n">
        <v>4</v>
      </c>
      <c r="E6875" s="0" t="n">
        <v>0</v>
      </c>
      <c r="F6875" s="0" t="n">
        <v>0</v>
      </c>
      <c r="G6875" s="0" t="n">
        <v>0</v>
      </c>
      <c r="H6875" s="0" t="n">
        <v>0</v>
      </c>
      <c r="I6875" s="0" t="n">
        <v>1</v>
      </c>
      <c r="J6875" s="0" t="n">
        <v>0</v>
      </c>
      <c r="K6875" s="37" t="n">
        <f aca="false">E6875+Inputs!$B$5*F6875</f>
        <v>0</v>
      </c>
      <c r="L6875" s="37" t="n">
        <f aca="false">G6875+Inputs!$B$6*H6875</f>
        <v>0</v>
      </c>
      <c r="M6875" s="37" t="n">
        <f aca="false">I6875+Inputs!$B$7*J6875</f>
        <v>1</v>
      </c>
      <c r="N6875" s="37" t="n">
        <f aca="false">K6875+L6875+M6875</f>
        <v>1</v>
      </c>
    </row>
    <row r="6876" customFormat="false" ht="15" hidden="false" customHeight="false" outlineLevel="0" collapsed="false">
      <c r="A6876" s="0" t="s">
        <v>10</v>
      </c>
      <c r="B6876" s="0" t="s">
        <v>554</v>
      </c>
      <c r="C6876" s="15" t="n">
        <v>44958</v>
      </c>
      <c r="D6876" s="0" t="n">
        <v>4</v>
      </c>
      <c r="E6876" s="0" t="n">
        <v>0</v>
      </c>
      <c r="F6876" s="0" t="n">
        <v>0</v>
      </c>
      <c r="G6876" s="0" t="n">
        <v>0</v>
      </c>
      <c r="H6876" s="0" t="n">
        <v>0</v>
      </c>
      <c r="I6876" s="0" t="n">
        <v>3</v>
      </c>
      <c r="J6876" s="0" t="n">
        <v>0</v>
      </c>
      <c r="K6876" s="37" t="n">
        <f aca="false">E6876+Inputs!$B$5*F6876</f>
        <v>0</v>
      </c>
      <c r="L6876" s="37" t="n">
        <f aca="false">G6876+Inputs!$B$6*H6876</f>
        <v>0</v>
      </c>
      <c r="M6876" s="37" t="n">
        <f aca="false">I6876+Inputs!$B$7*J6876</f>
        <v>3</v>
      </c>
      <c r="N6876" s="37" t="n">
        <f aca="false">K6876+L6876+M6876</f>
        <v>3</v>
      </c>
    </row>
    <row r="6877" customFormat="false" ht="15" hidden="false" customHeight="false" outlineLevel="0" collapsed="false">
      <c r="A6877" s="0" t="s">
        <v>10</v>
      </c>
      <c r="B6877" s="0" t="s">
        <v>554</v>
      </c>
      <c r="C6877" s="15" t="n">
        <v>44986</v>
      </c>
      <c r="D6877" s="0" t="n">
        <v>4</v>
      </c>
      <c r="E6877" s="0" t="n">
        <v>0</v>
      </c>
      <c r="F6877" s="0" t="n">
        <v>0</v>
      </c>
      <c r="G6877" s="0" t="n">
        <v>0</v>
      </c>
      <c r="H6877" s="0" t="n">
        <v>0</v>
      </c>
      <c r="I6877" s="0" t="n">
        <v>3</v>
      </c>
      <c r="J6877" s="0" t="n">
        <v>0</v>
      </c>
      <c r="K6877" s="37" t="n">
        <f aca="false">E6877+Inputs!$B$5*F6877</f>
        <v>0</v>
      </c>
      <c r="L6877" s="37" t="n">
        <f aca="false">G6877+Inputs!$B$6*H6877</f>
        <v>0</v>
      </c>
      <c r="M6877" s="37" t="n">
        <f aca="false">I6877+Inputs!$B$7*J6877</f>
        <v>3</v>
      </c>
      <c r="N6877" s="37" t="n">
        <f aca="false">K6877+L6877+M6877</f>
        <v>3</v>
      </c>
    </row>
    <row r="6878" customFormat="false" ht="15" hidden="false" customHeight="false" outlineLevel="0" collapsed="false">
      <c r="A6878" s="0" t="s">
        <v>10</v>
      </c>
      <c r="B6878" s="0" t="s">
        <v>554</v>
      </c>
      <c r="C6878" s="15" t="n">
        <v>45017</v>
      </c>
      <c r="D6878" s="0" t="n">
        <v>4</v>
      </c>
      <c r="E6878" s="0" t="n">
        <v>0</v>
      </c>
      <c r="F6878" s="0" t="n">
        <v>0</v>
      </c>
      <c r="G6878" s="0" t="n">
        <v>0</v>
      </c>
      <c r="H6878" s="0" t="n">
        <v>0</v>
      </c>
      <c r="I6878" s="0" t="n">
        <v>1</v>
      </c>
      <c r="J6878" s="0" t="n">
        <v>0</v>
      </c>
      <c r="K6878" s="37" t="n">
        <f aca="false">E6878+Inputs!$B$5*F6878</f>
        <v>0</v>
      </c>
      <c r="L6878" s="37" t="n">
        <f aca="false">G6878+Inputs!$B$6*H6878</f>
        <v>0</v>
      </c>
      <c r="M6878" s="37" t="n">
        <f aca="false">I6878+Inputs!$B$7*J6878</f>
        <v>1</v>
      </c>
      <c r="N6878" s="37" t="n">
        <f aca="false">K6878+L6878+M6878</f>
        <v>1</v>
      </c>
    </row>
    <row r="6879" customFormat="false" ht="15" hidden="false" customHeight="false" outlineLevel="0" collapsed="false">
      <c r="A6879" s="0" t="s">
        <v>10</v>
      </c>
      <c r="B6879" s="0" t="s">
        <v>554</v>
      </c>
      <c r="C6879" s="15" t="n">
        <v>45047</v>
      </c>
      <c r="D6879" s="0" t="n">
        <v>4</v>
      </c>
      <c r="E6879" s="0" t="n">
        <v>0</v>
      </c>
      <c r="F6879" s="0" t="n">
        <v>0</v>
      </c>
      <c r="G6879" s="0" t="n">
        <v>0</v>
      </c>
      <c r="H6879" s="0" t="n">
        <v>0</v>
      </c>
      <c r="I6879" s="0" t="n">
        <v>3</v>
      </c>
      <c r="J6879" s="0" t="n">
        <v>0</v>
      </c>
      <c r="K6879" s="37" t="n">
        <f aca="false">E6879+Inputs!$B$5*F6879</f>
        <v>0</v>
      </c>
      <c r="L6879" s="37" t="n">
        <f aca="false">G6879+Inputs!$B$6*H6879</f>
        <v>0</v>
      </c>
      <c r="M6879" s="37" t="n">
        <f aca="false">I6879+Inputs!$B$7*J6879</f>
        <v>3</v>
      </c>
      <c r="N6879" s="37" t="n">
        <f aca="false">K6879+L6879+M6879</f>
        <v>3</v>
      </c>
    </row>
    <row r="6880" customFormat="false" ht="15" hidden="false" customHeight="false" outlineLevel="0" collapsed="false">
      <c r="A6880" s="0" t="s">
        <v>10</v>
      </c>
      <c r="B6880" s="0" t="s">
        <v>554</v>
      </c>
      <c r="C6880" s="15" t="n">
        <v>45078</v>
      </c>
      <c r="D6880" s="0" t="n">
        <v>4</v>
      </c>
      <c r="E6880" s="0" t="n">
        <v>0</v>
      </c>
      <c r="F6880" s="0" t="n">
        <v>0</v>
      </c>
      <c r="G6880" s="0" t="n">
        <v>0</v>
      </c>
      <c r="H6880" s="0" t="n">
        <v>0</v>
      </c>
      <c r="I6880" s="0" t="n">
        <v>6</v>
      </c>
      <c r="J6880" s="0" t="n">
        <v>0</v>
      </c>
      <c r="K6880" s="37" t="n">
        <f aca="false">E6880+Inputs!$B$5*F6880</f>
        <v>0</v>
      </c>
      <c r="L6880" s="37" t="n">
        <f aca="false">G6880+Inputs!$B$6*H6880</f>
        <v>0</v>
      </c>
      <c r="M6880" s="37" t="n">
        <f aca="false">I6880+Inputs!$B$7*J6880</f>
        <v>6</v>
      </c>
      <c r="N6880" s="37" t="n">
        <f aca="false">K6880+L6880+M6880</f>
        <v>6</v>
      </c>
    </row>
    <row r="6881" customFormat="false" ht="15" hidden="false" customHeight="false" outlineLevel="0" collapsed="false">
      <c r="A6881" s="0" t="s">
        <v>10</v>
      </c>
      <c r="B6881" s="0" t="s">
        <v>554</v>
      </c>
      <c r="C6881" s="15" t="n">
        <v>45108</v>
      </c>
      <c r="D6881" s="0" t="n">
        <v>4</v>
      </c>
      <c r="E6881" s="0" t="n">
        <v>0</v>
      </c>
      <c r="F6881" s="0" t="n">
        <v>0</v>
      </c>
      <c r="G6881" s="0" t="n">
        <v>0</v>
      </c>
      <c r="H6881" s="0" t="n">
        <v>0</v>
      </c>
      <c r="I6881" s="0" t="n">
        <v>6</v>
      </c>
      <c r="J6881" s="0" t="n">
        <v>0</v>
      </c>
      <c r="K6881" s="37" t="n">
        <f aca="false">E6881+Inputs!$B$5*F6881</f>
        <v>0</v>
      </c>
      <c r="L6881" s="37" t="n">
        <f aca="false">G6881+Inputs!$B$6*H6881</f>
        <v>0</v>
      </c>
      <c r="M6881" s="37" t="n">
        <f aca="false">I6881+Inputs!$B$7*J6881</f>
        <v>6</v>
      </c>
      <c r="N6881" s="37" t="n">
        <f aca="false">K6881+L6881+M6881</f>
        <v>6</v>
      </c>
    </row>
    <row r="6882" customFormat="false" ht="15" hidden="false" customHeight="false" outlineLevel="0" collapsed="false">
      <c r="A6882" s="0" t="s">
        <v>10</v>
      </c>
      <c r="B6882" s="0" t="s">
        <v>554</v>
      </c>
      <c r="C6882" s="15" t="n">
        <v>45139</v>
      </c>
      <c r="D6882" s="0" t="n">
        <v>4</v>
      </c>
      <c r="E6882" s="0" t="n">
        <v>0</v>
      </c>
      <c r="F6882" s="0" t="n">
        <v>0</v>
      </c>
      <c r="G6882" s="0" t="n">
        <v>0</v>
      </c>
      <c r="H6882" s="0" t="n">
        <v>0</v>
      </c>
      <c r="I6882" s="0" t="n">
        <v>7</v>
      </c>
      <c r="J6882" s="0" t="n">
        <v>0</v>
      </c>
      <c r="K6882" s="37" t="n">
        <f aca="false">E6882+Inputs!$B$5*F6882</f>
        <v>0</v>
      </c>
      <c r="L6882" s="37" t="n">
        <f aca="false">G6882+Inputs!$B$6*H6882</f>
        <v>0</v>
      </c>
      <c r="M6882" s="37" t="n">
        <f aca="false">I6882+Inputs!$B$7*J6882</f>
        <v>7</v>
      </c>
      <c r="N6882" s="37" t="n">
        <f aca="false">K6882+L6882+M6882</f>
        <v>7</v>
      </c>
    </row>
    <row r="6883" customFormat="false" ht="15" hidden="false" customHeight="false" outlineLevel="0" collapsed="false">
      <c r="A6883" s="0" t="s">
        <v>10</v>
      </c>
      <c r="B6883" s="0" t="s">
        <v>554</v>
      </c>
      <c r="C6883" s="15" t="n">
        <v>45170</v>
      </c>
      <c r="D6883" s="0" t="n">
        <v>4</v>
      </c>
      <c r="E6883" s="0" t="n">
        <v>0</v>
      </c>
      <c r="F6883" s="0" t="n">
        <v>0</v>
      </c>
      <c r="G6883" s="0" t="n">
        <v>0</v>
      </c>
      <c r="H6883" s="0" t="n">
        <v>0</v>
      </c>
      <c r="I6883" s="0" t="n">
        <v>4</v>
      </c>
      <c r="J6883" s="0" t="n">
        <v>0</v>
      </c>
      <c r="K6883" s="37" t="n">
        <f aca="false">E6883+Inputs!$B$5*F6883</f>
        <v>0</v>
      </c>
      <c r="L6883" s="37" t="n">
        <f aca="false">G6883+Inputs!$B$6*H6883</f>
        <v>0</v>
      </c>
      <c r="M6883" s="37" t="n">
        <f aca="false">I6883+Inputs!$B$7*J6883</f>
        <v>4</v>
      </c>
      <c r="N6883" s="37" t="n">
        <f aca="false">K6883+L6883+M6883</f>
        <v>4</v>
      </c>
    </row>
    <row r="6884" customFormat="false" ht="15" hidden="false" customHeight="false" outlineLevel="0" collapsed="false">
      <c r="A6884" s="0" t="s">
        <v>10</v>
      </c>
      <c r="B6884" s="0" t="s">
        <v>554</v>
      </c>
      <c r="C6884" s="15" t="n">
        <v>45200</v>
      </c>
      <c r="D6884" s="0" t="n">
        <v>4</v>
      </c>
      <c r="E6884" s="0" t="n">
        <v>0</v>
      </c>
      <c r="F6884" s="0" t="n">
        <v>0</v>
      </c>
      <c r="G6884" s="0" t="n">
        <v>0</v>
      </c>
      <c r="H6884" s="0" t="n">
        <v>0</v>
      </c>
      <c r="I6884" s="0" t="n">
        <v>3</v>
      </c>
      <c r="J6884" s="0" t="n">
        <v>0</v>
      </c>
      <c r="K6884" s="37" t="n">
        <f aca="false">E6884+Inputs!$B$5*F6884</f>
        <v>0</v>
      </c>
      <c r="L6884" s="37" t="n">
        <f aca="false">G6884+Inputs!$B$6*H6884</f>
        <v>0</v>
      </c>
      <c r="M6884" s="37" t="n">
        <f aca="false">I6884+Inputs!$B$7*J6884</f>
        <v>3</v>
      </c>
      <c r="N6884" s="37" t="n">
        <f aca="false">K6884+L6884+M6884</f>
        <v>3</v>
      </c>
    </row>
    <row r="6885" customFormat="false" ht="15" hidden="false" customHeight="false" outlineLevel="0" collapsed="false">
      <c r="A6885" s="0" t="s">
        <v>10</v>
      </c>
      <c r="B6885" s="0" t="s">
        <v>554</v>
      </c>
      <c r="C6885" s="15" t="n">
        <v>45231</v>
      </c>
      <c r="D6885" s="0" t="n">
        <v>4</v>
      </c>
      <c r="E6885" s="0" t="n">
        <v>0</v>
      </c>
      <c r="F6885" s="0" t="n">
        <v>0</v>
      </c>
      <c r="G6885" s="0" t="n">
        <v>0</v>
      </c>
      <c r="H6885" s="0" t="n">
        <v>0</v>
      </c>
      <c r="I6885" s="0" t="n">
        <v>6</v>
      </c>
      <c r="J6885" s="0" t="n">
        <v>0</v>
      </c>
      <c r="K6885" s="37" t="n">
        <f aca="false">E6885+Inputs!$B$5*F6885</f>
        <v>0</v>
      </c>
      <c r="L6885" s="37" t="n">
        <f aca="false">G6885+Inputs!$B$6*H6885</f>
        <v>0</v>
      </c>
      <c r="M6885" s="37" t="n">
        <f aca="false">I6885+Inputs!$B$7*J6885</f>
        <v>6</v>
      </c>
      <c r="N6885" s="37" t="n">
        <f aca="false">K6885+L6885+M6885</f>
        <v>6</v>
      </c>
    </row>
    <row r="6886" customFormat="false" ht="15" hidden="false" customHeight="false" outlineLevel="0" collapsed="false">
      <c r="A6886" s="0" t="s">
        <v>10</v>
      </c>
      <c r="B6886" s="0" t="s">
        <v>554</v>
      </c>
      <c r="C6886" s="15" t="n">
        <v>45261</v>
      </c>
      <c r="D6886" s="0" t="n">
        <v>4</v>
      </c>
      <c r="E6886" s="0" t="n">
        <v>0</v>
      </c>
      <c r="F6886" s="0" t="n">
        <v>0</v>
      </c>
      <c r="G6886" s="0" t="n">
        <v>0</v>
      </c>
      <c r="H6886" s="0" t="n">
        <v>0</v>
      </c>
      <c r="I6886" s="0" t="n">
        <v>2</v>
      </c>
      <c r="J6886" s="0" t="n">
        <v>0</v>
      </c>
      <c r="K6886" s="37" t="n">
        <f aca="false">E6886+Inputs!$B$5*F6886</f>
        <v>0</v>
      </c>
      <c r="L6886" s="37" t="n">
        <f aca="false">G6886+Inputs!$B$6*H6886</f>
        <v>0</v>
      </c>
      <c r="M6886" s="37" t="n">
        <f aca="false">I6886+Inputs!$B$7*J6886</f>
        <v>2</v>
      </c>
      <c r="N6886" s="37" t="n">
        <f aca="false">K6886+L6886+M6886</f>
        <v>2</v>
      </c>
    </row>
    <row r="6887" customFormat="false" ht="15" hidden="false" customHeight="false" outlineLevel="0" collapsed="false">
      <c r="A6887" s="0" t="s">
        <v>10</v>
      </c>
      <c r="B6887" s="0" t="s">
        <v>554</v>
      </c>
      <c r="C6887" s="15" t="n">
        <v>45292</v>
      </c>
      <c r="D6887" s="0" t="n">
        <v>4</v>
      </c>
      <c r="E6887" s="0" t="n">
        <v>0</v>
      </c>
      <c r="F6887" s="0" t="n">
        <v>0</v>
      </c>
      <c r="G6887" s="0" t="n">
        <v>0</v>
      </c>
      <c r="H6887" s="0" t="n">
        <v>0</v>
      </c>
      <c r="I6887" s="0" t="n">
        <v>7</v>
      </c>
      <c r="J6887" s="0" t="n">
        <v>0</v>
      </c>
      <c r="K6887" s="37" t="n">
        <f aca="false">E6887+Inputs!$B$5*F6887</f>
        <v>0</v>
      </c>
      <c r="L6887" s="37" t="n">
        <f aca="false">G6887+Inputs!$B$6*H6887</f>
        <v>0</v>
      </c>
      <c r="M6887" s="37" t="n">
        <f aca="false">I6887+Inputs!$B$7*J6887</f>
        <v>7</v>
      </c>
      <c r="N6887" s="37" t="n">
        <f aca="false">K6887+L6887+M6887</f>
        <v>7</v>
      </c>
    </row>
    <row r="6888" customFormat="false" ht="15" hidden="false" customHeight="false" outlineLevel="0" collapsed="false">
      <c r="A6888" s="0" t="s">
        <v>10</v>
      </c>
      <c r="B6888" s="0" t="s">
        <v>554</v>
      </c>
      <c r="C6888" s="15" t="n">
        <v>45323</v>
      </c>
      <c r="D6888" s="0" t="n">
        <v>4</v>
      </c>
      <c r="E6888" s="0" t="n">
        <v>0</v>
      </c>
      <c r="F6888" s="0" t="n">
        <v>0</v>
      </c>
      <c r="G6888" s="0" t="n">
        <v>0</v>
      </c>
      <c r="H6888" s="0" t="n">
        <v>0</v>
      </c>
      <c r="I6888" s="0" t="n">
        <v>3</v>
      </c>
      <c r="J6888" s="0" t="n">
        <v>0</v>
      </c>
      <c r="K6888" s="37" t="n">
        <f aca="false">E6888+Inputs!$B$5*F6888</f>
        <v>0</v>
      </c>
      <c r="L6888" s="37" t="n">
        <f aca="false">G6888+Inputs!$B$6*H6888</f>
        <v>0</v>
      </c>
      <c r="M6888" s="37" t="n">
        <f aca="false">I6888+Inputs!$B$7*J6888</f>
        <v>3</v>
      </c>
      <c r="N6888" s="37" t="n">
        <f aca="false">K6888+L6888+M6888</f>
        <v>3</v>
      </c>
    </row>
    <row r="6889" customFormat="false" ht="15" hidden="false" customHeight="false" outlineLevel="0" collapsed="false">
      <c r="A6889" s="0" t="s">
        <v>10</v>
      </c>
      <c r="B6889" s="0" t="s">
        <v>554</v>
      </c>
      <c r="C6889" s="15" t="n">
        <v>45352</v>
      </c>
      <c r="D6889" s="0" t="n">
        <v>4</v>
      </c>
      <c r="E6889" s="0" t="n">
        <v>0</v>
      </c>
      <c r="F6889" s="0" t="n">
        <v>0</v>
      </c>
      <c r="G6889" s="0" t="n">
        <v>0</v>
      </c>
      <c r="H6889" s="0" t="n">
        <v>0</v>
      </c>
      <c r="I6889" s="0" t="n">
        <v>4</v>
      </c>
      <c r="J6889" s="0" t="n">
        <v>0</v>
      </c>
      <c r="K6889" s="37" t="n">
        <f aca="false">E6889+Inputs!$B$5*F6889</f>
        <v>0</v>
      </c>
      <c r="L6889" s="37" t="n">
        <f aca="false">G6889+Inputs!$B$6*H6889</f>
        <v>0</v>
      </c>
      <c r="M6889" s="37" t="n">
        <f aca="false">I6889+Inputs!$B$7*J6889</f>
        <v>4</v>
      </c>
      <c r="N6889" s="37" t="n">
        <f aca="false">K6889+L6889+M6889</f>
        <v>4</v>
      </c>
    </row>
    <row r="6890" customFormat="false" ht="15" hidden="false" customHeight="false" outlineLevel="0" collapsed="false">
      <c r="A6890" s="0" t="s">
        <v>10</v>
      </c>
      <c r="B6890" s="0" t="s">
        <v>554</v>
      </c>
      <c r="C6890" s="15" t="n">
        <v>45383</v>
      </c>
      <c r="D6890" s="0" t="n">
        <v>4</v>
      </c>
      <c r="E6890" s="0" t="n">
        <v>0</v>
      </c>
      <c r="F6890" s="0" t="n">
        <v>0</v>
      </c>
      <c r="G6890" s="0" t="n">
        <v>0</v>
      </c>
      <c r="H6890" s="0" t="n">
        <v>0</v>
      </c>
      <c r="I6890" s="0" t="n">
        <v>5</v>
      </c>
      <c r="J6890" s="0" t="n">
        <v>0</v>
      </c>
      <c r="K6890" s="37" t="n">
        <f aca="false">E6890+Inputs!$B$5*F6890</f>
        <v>0</v>
      </c>
      <c r="L6890" s="37" t="n">
        <f aca="false">G6890+Inputs!$B$6*H6890</f>
        <v>0</v>
      </c>
      <c r="M6890" s="37" t="n">
        <f aca="false">I6890+Inputs!$B$7*J6890</f>
        <v>5</v>
      </c>
      <c r="N6890" s="37" t="n">
        <f aca="false">K6890+L6890+M6890</f>
        <v>5</v>
      </c>
    </row>
    <row r="6891" customFormat="false" ht="15" hidden="false" customHeight="false" outlineLevel="0" collapsed="false">
      <c r="A6891" s="0" t="s">
        <v>10</v>
      </c>
      <c r="B6891" s="0" t="s">
        <v>554</v>
      </c>
      <c r="C6891" s="15" t="n">
        <v>45413</v>
      </c>
      <c r="D6891" s="0" t="n">
        <v>4</v>
      </c>
      <c r="E6891" s="0" t="n">
        <v>0</v>
      </c>
      <c r="F6891" s="0" t="n">
        <v>0</v>
      </c>
      <c r="G6891" s="0" t="n">
        <v>0</v>
      </c>
      <c r="H6891" s="0" t="n">
        <v>0</v>
      </c>
      <c r="I6891" s="0" t="n">
        <v>9</v>
      </c>
      <c r="J6891" s="0" t="n">
        <v>0</v>
      </c>
      <c r="K6891" s="37" t="n">
        <f aca="false">E6891+Inputs!$B$5*F6891</f>
        <v>0</v>
      </c>
      <c r="L6891" s="37" t="n">
        <f aca="false">G6891+Inputs!$B$6*H6891</f>
        <v>0</v>
      </c>
      <c r="M6891" s="37" t="n">
        <f aca="false">I6891+Inputs!$B$7*J6891</f>
        <v>9</v>
      </c>
      <c r="N6891" s="37" t="n">
        <f aca="false">K6891+L6891+M6891</f>
        <v>9</v>
      </c>
    </row>
    <row r="6892" customFormat="false" ht="15" hidden="false" customHeight="false" outlineLevel="0" collapsed="false">
      <c r="A6892" s="0" t="s">
        <v>10</v>
      </c>
      <c r="B6892" s="0" t="s">
        <v>554</v>
      </c>
      <c r="C6892" s="15" t="n">
        <v>45444</v>
      </c>
      <c r="D6892" s="0" t="n">
        <v>4</v>
      </c>
      <c r="E6892" s="0" t="n">
        <v>0</v>
      </c>
      <c r="F6892" s="0" t="n">
        <v>0</v>
      </c>
      <c r="G6892" s="0" t="n">
        <v>0</v>
      </c>
      <c r="H6892" s="0" t="n">
        <v>0</v>
      </c>
      <c r="I6892" s="0" t="n">
        <v>3</v>
      </c>
      <c r="J6892" s="0" t="n">
        <v>0</v>
      </c>
      <c r="K6892" s="37" t="n">
        <f aca="false">E6892+Inputs!$B$5*F6892</f>
        <v>0</v>
      </c>
      <c r="L6892" s="37" t="n">
        <f aca="false">G6892+Inputs!$B$6*H6892</f>
        <v>0</v>
      </c>
      <c r="M6892" s="37" t="n">
        <f aca="false">I6892+Inputs!$B$7*J6892</f>
        <v>3</v>
      </c>
      <c r="N6892" s="37" t="n">
        <f aca="false">K6892+L6892+M6892</f>
        <v>3</v>
      </c>
    </row>
    <row r="6893" customFormat="false" ht="15" hidden="false" customHeight="false" outlineLevel="0" collapsed="false">
      <c r="A6893" s="0" t="s">
        <v>10</v>
      </c>
      <c r="B6893" s="0" t="s">
        <v>554</v>
      </c>
      <c r="C6893" s="15" t="n">
        <v>45474</v>
      </c>
      <c r="D6893" s="0" t="n">
        <v>4</v>
      </c>
      <c r="E6893" s="0" t="n">
        <v>0</v>
      </c>
      <c r="F6893" s="0" t="n">
        <v>0</v>
      </c>
      <c r="G6893" s="0" t="n">
        <v>0</v>
      </c>
      <c r="H6893" s="0" t="n">
        <v>0</v>
      </c>
      <c r="I6893" s="0" t="n">
        <v>5</v>
      </c>
      <c r="J6893" s="0" t="n">
        <v>0</v>
      </c>
      <c r="K6893" s="37" t="n">
        <f aca="false">E6893+Inputs!$B$5*F6893</f>
        <v>0</v>
      </c>
      <c r="L6893" s="37" t="n">
        <f aca="false">G6893+Inputs!$B$6*H6893</f>
        <v>0</v>
      </c>
      <c r="M6893" s="37" t="n">
        <f aca="false">I6893+Inputs!$B$7*J6893</f>
        <v>5</v>
      </c>
      <c r="N6893" s="37" t="n">
        <f aca="false">K6893+L6893+M6893</f>
        <v>5</v>
      </c>
    </row>
    <row r="6894" customFormat="false" ht="15" hidden="false" customHeight="false" outlineLevel="0" collapsed="false">
      <c r="A6894" s="0" t="s">
        <v>10</v>
      </c>
      <c r="B6894" s="0" t="s">
        <v>554</v>
      </c>
      <c r="C6894" s="15" t="n">
        <v>45505</v>
      </c>
      <c r="D6894" s="0" t="n">
        <v>4</v>
      </c>
      <c r="E6894" s="0" t="n">
        <v>0</v>
      </c>
      <c r="F6894" s="0" t="n">
        <v>0</v>
      </c>
      <c r="G6894" s="0" t="n">
        <v>0</v>
      </c>
      <c r="H6894" s="0" t="n">
        <v>0</v>
      </c>
      <c r="I6894" s="0" t="n">
        <v>4</v>
      </c>
      <c r="J6894" s="0" t="n">
        <v>0</v>
      </c>
      <c r="K6894" s="37" t="n">
        <f aca="false">E6894+Inputs!$B$5*F6894</f>
        <v>0</v>
      </c>
      <c r="L6894" s="37" t="n">
        <f aca="false">G6894+Inputs!$B$6*H6894</f>
        <v>0</v>
      </c>
      <c r="M6894" s="37" t="n">
        <f aca="false">I6894+Inputs!$B$7*J6894</f>
        <v>4</v>
      </c>
      <c r="N6894" s="37" t="n">
        <f aca="false">K6894+L6894+M6894</f>
        <v>4</v>
      </c>
    </row>
    <row r="6895" customFormat="false" ht="15" hidden="false" customHeight="false" outlineLevel="0" collapsed="false">
      <c r="A6895" s="0" t="s">
        <v>10</v>
      </c>
      <c r="B6895" s="0" t="s">
        <v>554</v>
      </c>
      <c r="C6895" s="15" t="n">
        <v>45536</v>
      </c>
      <c r="D6895" s="0" t="n">
        <v>4</v>
      </c>
      <c r="E6895" s="0" t="n">
        <v>0</v>
      </c>
      <c r="F6895" s="0" t="n">
        <v>0</v>
      </c>
      <c r="G6895" s="0" t="n">
        <v>0</v>
      </c>
      <c r="H6895" s="0" t="n">
        <v>0</v>
      </c>
      <c r="I6895" s="0" t="n">
        <v>6</v>
      </c>
      <c r="J6895" s="0" t="n">
        <v>0</v>
      </c>
      <c r="K6895" s="37" t="n">
        <f aca="false">E6895+Inputs!$B$5*F6895</f>
        <v>0</v>
      </c>
      <c r="L6895" s="37" t="n">
        <f aca="false">G6895+Inputs!$B$6*H6895</f>
        <v>0</v>
      </c>
      <c r="M6895" s="37" t="n">
        <f aca="false">I6895+Inputs!$B$7*J6895</f>
        <v>6</v>
      </c>
      <c r="N6895" s="37" t="n">
        <f aca="false">K6895+L6895+M6895</f>
        <v>6</v>
      </c>
    </row>
    <row r="6896" customFormat="false" ht="15" hidden="false" customHeight="false" outlineLevel="0" collapsed="false">
      <c r="A6896" s="0" t="s">
        <v>10</v>
      </c>
      <c r="B6896" s="0" t="s">
        <v>554</v>
      </c>
      <c r="C6896" s="15" t="n">
        <v>45566</v>
      </c>
      <c r="D6896" s="0" t="n">
        <v>4</v>
      </c>
      <c r="E6896" s="0" t="n">
        <v>0</v>
      </c>
      <c r="F6896" s="0" t="n">
        <v>0</v>
      </c>
      <c r="G6896" s="0" t="n">
        <v>0</v>
      </c>
      <c r="H6896" s="0" t="n">
        <v>0</v>
      </c>
      <c r="I6896" s="0" t="n">
        <v>4</v>
      </c>
      <c r="J6896" s="0" t="n">
        <v>0</v>
      </c>
      <c r="K6896" s="37" t="n">
        <f aca="false">E6896+Inputs!$B$5*F6896</f>
        <v>0</v>
      </c>
      <c r="L6896" s="37" t="n">
        <f aca="false">G6896+Inputs!$B$6*H6896</f>
        <v>0</v>
      </c>
      <c r="M6896" s="37" t="n">
        <f aca="false">I6896+Inputs!$B$7*J6896</f>
        <v>4</v>
      </c>
      <c r="N6896" s="37" t="n">
        <f aca="false">K6896+L6896+M6896</f>
        <v>4</v>
      </c>
    </row>
    <row r="6897" customFormat="false" ht="15" hidden="false" customHeight="false" outlineLevel="0" collapsed="false">
      <c r="A6897" s="0" t="s">
        <v>10</v>
      </c>
      <c r="B6897" s="0" t="s">
        <v>554</v>
      </c>
      <c r="C6897" s="15" t="n">
        <v>45597</v>
      </c>
      <c r="D6897" s="0" t="n">
        <v>4</v>
      </c>
      <c r="E6897" s="0" t="n">
        <v>0</v>
      </c>
      <c r="F6897" s="0" t="n">
        <v>0</v>
      </c>
      <c r="G6897" s="0" t="n">
        <v>0</v>
      </c>
      <c r="H6897" s="0" t="n">
        <v>0</v>
      </c>
      <c r="I6897" s="0" t="n">
        <v>3</v>
      </c>
      <c r="J6897" s="0" t="n">
        <v>0</v>
      </c>
      <c r="K6897" s="37" t="n">
        <f aca="false">E6897+Inputs!$B$5*F6897</f>
        <v>0</v>
      </c>
      <c r="L6897" s="37" t="n">
        <f aca="false">G6897+Inputs!$B$6*H6897</f>
        <v>0</v>
      </c>
      <c r="M6897" s="37" t="n">
        <f aca="false">I6897+Inputs!$B$7*J6897</f>
        <v>3</v>
      </c>
      <c r="N6897" s="37" t="n">
        <f aca="false">K6897+L6897+M6897</f>
        <v>3</v>
      </c>
    </row>
    <row r="6898" customFormat="false" ht="15" hidden="false" customHeight="false" outlineLevel="0" collapsed="false">
      <c r="A6898" s="0" t="s">
        <v>10</v>
      </c>
      <c r="B6898" s="0" t="s">
        <v>554</v>
      </c>
      <c r="C6898" s="15" t="n">
        <v>45627</v>
      </c>
      <c r="D6898" s="0" t="n">
        <v>4</v>
      </c>
      <c r="E6898" s="0" t="n">
        <v>0</v>
      </c>
      <c r="F6898" s="0" t="n">
        <v>0</v>
      </c>
      <c r="G6898" s="0" t="n">
        <v>0</v>
      </c>
      <c r="H6898" s="0" t="n">
        <v>0</v>
      </c>
      <c r="I6898" s="0" t="n">
        <v>9</v>
      </c>
      <c r="J6898" s="0" t="n">
        <v>0</v>
      </c>
      <c r="K6898" s="37" t="n">
        <f aca="false">E6898+Inputs!$B$5*F6898</f>
        <v>0</v>
      </c>
      <c r="L6898" s="37" t="n">
        <f aca="false">G6898+Inputs!$B$6*H6898</f>
        <v>0</v>
      </c>
      <c r="M6898" s="37" t="n">
        <f aca="false">I6898+Inputs!$B$7*J6898</f>
        <v>9</v>
      </c>
      <c r="N6898" s="37" t="n">
        <f aca="false">K6898+L6898+M6898</f>
        <v>9</v>
      </c>
    </row>
    <row r="6899" customFormat="false" ht="15" hidden="false" customHeight="false" outlineLevel="0" collapsed="false">
      <c r="A6899" s="0" t="s">
        <v>10</v>
      </c>
      <c r="B6899" s="0" t="s">
        <v>554</v>
      </c>
      <c r="C6899" s="15" t="n">
        <v>45658</v>
      </c>
      <c r="D6899" s="0" t="n">
        <v>4</v>
      </c>
      <c r="E6899" s="0" t="n">
        <v>0</v>
      </c>
      <c r="F6899" s="0" t="n">
        <v>0</v>
      </c>
      <c r="G6899" s="0" t="n">
        <v>0</v>
      </c>
      <c r="H6899" s="0" t="n">
        <v>0</v>
      </c>
      <c r="I6899" s="0" t="n">
        <v>4</v>
      </c>
      <c r="J6899" s="0" t="n">
        <v>0</v>
      </c>
      <c r="K6899" s="37" t="n">
        <f aca="false">E6899+Inputs!$B$5*F6899</f>
        <v>0</v>
      </c>
      <c r="L6899" s="37" t="n">
        <f aca="false">G6899+Inputs!$B$6*H6899</f>
        <v>0</v>
      </c>
      <c r="M6899" s="37" t="n">
        <f aca="false">I6899+Inputs!$B$7*J6899</f>
        <v>4</v>
      </c>
      <c r="N6899" s="37" t="n">
        <f aca="false">K6899+L6899+M6899</f>
        <v>4</v>
      </c>
    </row>
    <row r="6900" customFormat="false" ht="15" hidden="false" customHeight="false" outlineLevel="0" collapsed="false">
      <c r="A6900" s="0" t="s">
        <v>10</v>
      </c>
      <c r="B6900" s="0" t="s">
        <v>554</v>
      </c>
      <c r="C6900" s="15" t="n">
        <v>45689</v>
      </c>
      <c r="D6900" s="0" t="n">
        <v>4</v>
      </c>
      <c r="E6900" s="0" t="n">
        <v>0</v>
      </c>
      <c r="F6900" s="0" t="n">
        <v>0</v>
      </c>
      <c r="G6900" s="0" t="n">
        <v>0</v>
      </c>
      <c r="H6900" s="0" t="n">
        <v>0</v>
      </c>
      <c r="I6900" s="0" t="n">
        <v>8</v>
      </c>
      <c r="J6900" s="0" t="n">
        <v>0</v>
      </c>
      <c r="K6900" s="37" t="n">
        <f aca="false">E6900+Inputs!$B$5*F6900</f>
        <v>0</v>
      </c>
      <c r="L6900" s="37" t="n">
        <f aca="false">G6900+Inputs!$B$6*H6900</f>
        <v>0</v>
      </c>
      <c r="M6900" s="37" t="n">
        <f aca="false">I6900+Inputs!$B$7*J6900</f>
        <v>8</v>
      </c>
      <c r="N6900" s="37" t="n">
        <f aca="false">K6900+L6900+M6900</f>
        <v>8</v>
      </c>
    </row>
    <row r="6901" customFormat="false" ht="15" hidden="false" customHeight="false" outlineLevel="0" collapsed="false">
      <c r="A6901" s="0" t="s">
        <v>10</v>
      </c>
      <c r="B6901" s="0" t="s">
        <v>554</v>
      </c>
      <c r="C6901" s="15" t="n">
        <v>45717</v>
      </c>
      <c r="D6901" s="0" t="n">
        <v>4</v>
      </c>
      <c r="E6901" s="0" t="n">
        <v>0</v>
      </c>
      <c r="F6901" s="0" t="n">
        <v>0</v>
      </c>
      <c r="G6901" s="0" t="n">
        <v>0</v>
      </c>
      <c r="H6901" s="0" t="n">
        <v>0</v>
      </c>
      <c r="I6901" s="0" t="n">
        <v>5</v>
      </c>
      <c r="J6901" s="0" t="n">
        <v>0</v>
      </c>
      <c r="K6901" s="37" t="n">
        <f aca="false">E6901+Inputs!$B$5*F6901</f>
        <v>0</v>
      </c>
      <c r="L6901" s="37" t="n">
        <f aca="false">G6901+Inputs!$B$6*H6901</f>
        <v>0</v>
      </c>
      <c r="M6901" s="37" t="n">
        <f aca="false">I6901+Inputs!$B$7*J6901</f>
        <v>5</v>
      </c>
      <c r="N6901" s="37" t="n">
        <f aca="false">K6901+L6901+M6901</f>
        <v>5</v>
      </c>
    </row>
    <row r="6902" customFormat="false" ht="15" hidden="false" customHeight="false" outlineLevel="0" collapsed="false">
      <c r="A6902" s="0" t="s">
        <v>10</v>
      </c>
      <c r="B6902" s="0" t="s">
        <v>554</v>
      </c>
      <c r="C6902" s="15" t="n">
        <v>45748</v>
      </c>
      <c r="D6902" s="0" t="n">
        <v>4</v>
      </c>
      <c r="E6902" s="0" t="n">
        <v>1</v>
      </c>
      <c r="F6902" s="0" t="n">
        <v>0</v>
      </c>
      <c r="G6902" s="0" t="n">
        <v>0</v>
      </c>
      <c r="H6902" s="0" t="n">
        <v>0</v>
      </c>
      <c r="I6902" s="0" t="n">
        <v>3</v>
      </c>
      <c r="J6902" s="0" t="n">
        <v>0</v>
      </c>
      <c r="K6902" s="37" t="n">
        <f aca="false">E6902+Inputs!$B$5*F6902</f>
        <v>1</v>
      </c>
      <c r="L6902" s="37" t="n">
        <f aca="false">G6902+Inputs!$B$6*H6902</f>
        <v>0</v>
      </c>
      <c r="M6902" s="37" t="n">
        <f aca="false">I6902+Inputs!$B$7*J6902</f>
        <v>3</v>
      </c>
      <c r="N6902" s="37" t="n">
        <f aca="false">K6902+L6902+M6902</f>
        <v>4</v>
      </c>
    </row>
    <row r="6903" customFormat="false" ht="15" hidden="false" customHeight="false" outlineLevel="0" collapsed="false">
      <c r="A6903" s="0" t="s">
        <v>10</v>
      </c>
      <c r="B6903" s="0" t="s">
        <v>554</v>
      </c>
      <c r="C6903" s="15" t="n">
        <v>45778</v>
      </c>
      <c r="D6903" s="0" t="n">
        <v>4</v>
      </c>
      <c r="E6903" s="0" t="n">
        <v>0</v>
      </c>
      <c r="F6903" s="0" t="n">
        <v>0</v>
      </c>
      <c r="G6903" s="0" t="n">
        <v>0</v>
      </c>
      <c r="H6903" s="0" t="n">
        <v>0</v>
      </c>
      <c r="I6903" s="0" t="n">
        <v>4</v>
      </c>
      <c r="J6903" s="0" t="n">
        <v>0</v>
      </c>
      <c r="K6903" s="37" t="n">
        <f aca="false">E6903+Inputs!$B$5*F6903</f>
        <v>0</v>
      </c>
      <c r="L6903" s="37" t="n">
        <f aca="false">G6903+Inputs!$B$6*H6903</f>
        <v>0</v>
      </c>
      <c r="M6903" s="37" t="n">
        <f aca="false">I6903+Inputs!$B$7*J6903</f>
        <v>4</v>
      </c>
      <c r="N6903" s="37" t="n">
        <f aca="false">K6903+L6903+M6903</f>
        <v>4</v>
      </c>
    </row>
    <row r="6904" customFormat="false" ht="15" hidden="false" customHeight="false" outlineLevel="0" collapsed="false">
      <c r="A6904" s="0" t="s">
        <v>10</v>
      </c>
      <c r="B6904" s="0" t="s">
        <v>554</v>
      </c>
      <c r="C6904" s="15" t="n">
        <v>45809</v>
      </c>
      <c r="D6904" s="0" t="n">
        <v>4</v>
      </c>
      <c r="E6904" s="0" t="n">
        <v>1</v>
      </c>
      <c r="F6904" s="0" t="n">
        <v>0</v>
      </c>
      <c r="G6904" s="0" t="n">
        <v>0</v>
      </c>
      <c r="H6904" s="0" t="n">
        <v>0</v>
      </c>
      <c r="I6904" s="0" t="n">
        <v>2</v>
      </c>
      <c r="J6904" s="0" t="n">
        <v>0</v>
      </c>
      <c r="K6904" s="37" t="n">
        <f aca="false">E6904+Inputs!$B$5*F6904</f>
        <v>1</v>
      </c>
      <c r="L6904" s="37" t="n">
        <f aca="false">G6904+Inputs!$B$6*H6904</f>
        <v>0</v>
      </c>
      <c r="M6904" s="37" t="n">
        <f aca="false">I6904+Inputs!$B$7*J6904</f>
        <v>2</v>
      </c>
      <c r="N6904" s="37" t="n">
        <f aca="false">K6904+L6904+M6904</f>
        <v>3</v>
      </c>
    </row>
    <row r="6905" customFormat="false" ht="15" hidden="false" customHeight="false" outlineLevel="0" collapsed="false">
      <c r="A6905" s="0" t="s">
        <v>10</v>
      </c>
      <c r="B6905" s="0" t="s">
        <v>554</v>
      </c>
      <c r="C6905" s="15" t="n">
        <v>45839</v>
      </c>
      <c r="D6905" s="0" t="n">
        <v>4</v>
      </c>
      <c r="E6905" s="0" t="n">
        <v>0</v>
      </c>
      <c r="F6905" s="0" t="n">
        <v>0</v>
      </c>
      <c r="G6905" s="0" t="n">
        <v>0</v>
      </c>
      <c r="H6905" s="0" t="n">
        <v>0</v>
      </c>
      <c r="I6905" s="0" t="n">
        <v>2</v>
      </c>
      <c r="J6905" s="0" t="n">
        <v>0</v>
      </c>
      <c r="K6905" s="37" t="n">
        <f aca="false">E6905+Inputs!$B$5*F6905</f>
        <v>0</v>
      </c>
      <c r="L6905" s="37" t="n">
        <f aca="false">G6905+Inputs!$B$6*H6905</f>
        <v>0</v>
      </c>
      <c r="M6905" s="37" t="n">
        <f aca="false">I6905+Inputs!$B$7*J6905</f>
        <v>2</v>
      </c>
      <c r="N6905" s="37" t="n">
        <f aca="false">K6905+L6905+M6905</f>
        <v>2</v>
      </c>
    </row>
    <row r="6906" customFormat="false" ht="15" hidden="false" customHeight="false" outlineLevel="0" collapsed="false">
      <c r="A6906" s="0" t="s">
        <v>10</v>
      </c>
      <c r="B6906" s="0" t="s">
        <v>554</v>
      </c>
      <c r="C6906" s="15" t="n">
        <v>45870</v>
      </c>
      <c r="D6906" s="0" t="n">
        <v>4</v>
      </c>
      <c r="E6906" s="0" t="n">
        <v>0</v>
      </c>
      <c r="F6906" s="0" t="n">
        <v>0</v>
      </c>
      <c r="G6906" s="0" t="n">
        <v>0</v>
      </c>
      <c r="H6906" s="0" t="n">
        <v>0</v>
      </c>
      <c r="I6906" s="0" t="n">
        <v>5</v>
      </c>
      <c r="J6906" s="0" t="n">
        <v>0</v>
      </c>
      <c r="K6906" s="37" t="n">
        <f aca="false">E6906+Inputs!$B$5*F6906</f>
        <v>0</v>
      </c>
      <c r="L6906" s="37" t="n">
        <f aca="false">G6906+Inputs!$B$6*H6906</f>
        <v>0</v>
      </c>
      <c r="M6906" s="37" t="n">
        <f aca="false">I6906+Inputs!$B$7*J6906</f>
        <v>5</v>
      </c>
      <c r="N6906" s="37" t="n">
        <f aca="false">K6906+L6906+M6906</f>
        <v>5</v>
      </c>
    </row>
    <row r="6907" customFormat="false" ht="15" hidden="false" customHeight="false" outlineLevel="0" collapsed="false">
      <c r="A6907" s="0" t="s">
        <v>10</v>
      </c>
      <c r="B6907" s="0" t="s">
        <v>554</v>
      </c>
      <c r="C6907" s="15" t="n">
        <v>45901</v>
      </c>
      <c r="D6907" s="0" t="n">
        <v>4</v>
      </c>
      <c r="E6907" s="0" t="n">
        <v>0</v>
      </c>
      <c r="F6907" s="0" t="n">
        <v>0</v>
      </c>
      <c r="G6907" s="0" t="n">
        <v>0</v>
      </c>
      <c r="H6907" s="0" t="n">
        <v>0</v>
      </c>
      <c r="I6907" s="0" t="n">
        <v>4</v>
      </c>
      <c r="J6907" s="0" t="n">
        <v>0</v>
      </c>
      <c r="K6907" s="37" t="n">
        <f aca="false">E6907+Inputs!$B$5*F6907</f>
        <v>0</v>
      </c>
      <c r="L6907" s="37" t="n">
        <f aca="false">G6907+Inputs!$B$6*H6907</f>
        <v>0</v>
      </c>
      <c r="M6907" s="37" t="n">
        <f aca="false">I6907+Inputs!$B$7*J6907</f>
        <v>4</v>
      </c>
      <c r="N6907" s="37" t="n">
        <f aca="false">K6907+L6907+M6907</f>
        <v>4</v>
      </c>
    </row>
    <row r="6908" customFormat="false" ht="15" hidden="false" customHeight="false" outlineLevel="0" collapsed="false">
      <c r="A6908" s="0" t="s">
        <v>10</v>
      </c>
      <c r="B6908" s="0" t="s">
        <v>554</v>
      </c>
      <c r="C6908" s="15" t="n">
        <v>45931</v>
      </c>
      <c r="D6908" s="0" t="n">
        <v>4</v>
      </c>
      <c r="E6908" s="0" t="n">
        <v>0</v>
      </c>
      <c r="F6908" s="0" t="n">
        <v>0</v>
      </c>
      <c r="G6908" s="0" t="n">
        <v>0</v>
      </c>
      <c r="H6908" s="0" t="n">
        <v>0</v>
      </c>
      <c r="I6908" s="0" t="n">
        <v>4</v>
      </c>
      <c r="J6908" s="0" t="n">
        <v>0</v>
      </c>
      <c r="K6908" s="37" t="n">
        <f aca="false">E6908+Inputs!$B$5*F6908</f>
        <v>0</v>
      </c>
      <c r="L6908" s="37" t="n">
        <f aca="false">G6908+Inputs!$B$6*H6908</f>
        <v>0</v>
      </c>
      <c r="M6908" s="37" t="n">
        <f aca="false">I6908+Inputs!$B$7*J6908</f>
        <v>4</v>
      </c>
      <c r="N6908" s="37" t="n">
        <f aca="false">K6908+L6908+M6908</f>
        <v>4</v>
      </c>
    </row>
    <row r="6909" customFormat="false" ht="15" hidden="false" customHeight="false" outlineLevel="0" collapsed="false">
      <c r="A6909" s="0" t="s">
        <v>10</v>
      </c>
      <c r="B6909" s="0" t="s">
        <v>554</v>
      </c>
      <c r="C6909" s="15" t="n">
        <v>45962</v>
      </c>
      <c r="D6909" s="0" t="n">
        <v>4</v>
      </c>
      <c r="E6909" s="0" t="n">
        <v>0</v>
      </c>
      <c r="F6909" s="0" t="n">
        <v>0</v>
      </c>
      <c r="G6909" s="0" t="n">
        <v>0</v>
      </c>
      <c r="H6909" s="0" t="n">
        <v>0</v>
      </c>
      <c r="I6909" s="0" t="n">
        <v>8</v>
      </c>
      <c r="J6909" s="0" t="n">
        <v>0</v>
      </c>
      <c r="K6909" s="37" t="n">
        <f aca="false">E6909+Inputs!$B$5*F6909</f>
        <v>0</v>
      </c>
      <c r="L6909" s="37" t="n">
        <f aca="false">G6909+Inputs!$B$6*H6909</f>
        <v>0</v>
      </c>
      <c r="M6909" s="37" t="n">
        <f aca="false">I6909+Inputs!$B$7*J6909</f>
        <v>8</v>
      </c>
      <c r="N6909" s="37" t="n">
        <f aca="false">K6909+L6909+M6909</f>
        <v>8</v>
      </c>
    </row>
    <row r="6910" customFormat="false" ht="15" hidden="false" customHeight="false" outlineLevel="0" collapsed="false">
      <c r="A6910" s="0" t="s">
        <v>10</v>
      </c>
      <c r="B6910" s="0" t="s">
        <v>554</v>
      </c>
      <c r="C6910" s="15" t="n">
        <v>45992</v>
      </c>
      <c r="D6910" s="0" t="n">
        <v>4</v>
      </c>
      <c r="E6910" s="0" t="n">
        <v>0</v>
      </c>
      <c r="F6910" s="0" t="n">
        <v>0</v>
      </c>
      <c r="G6910" s="0" t="n">
        <v>0</v>
      </c>
      <c r="H6910" s="0" t="n">
        <v>0</v>
      </c>
      <c r="I6910" s="0" t="n">
        <v>1</v>
      </c>
      <c r="J6910" s="0" t="n">
        <v>0</v>
      </c>
      <c r="K6910" s="37" t="n">
        <f aca="false">E6910+Inputs!$B$5*F6910</f>
        <v>0</v>
      </c>
      <c r="L6910" s="37" t="n">
        <f aca="false">G6910+Inputs!$B$6*H6910</f>
        <v>0</v>
      </c>
      <c r="M6910" s="37" t="n">
        <f aca="false">I6910+Inputs!$B$7*J6910</f>
        <v>1</v>
      </c>
      <c r="N6910" s="37" t="n">
        <f aca="false">K6910+L6910+M6910</f>
        <v>1</v>
      </c>
    </row>
    <row r="6911" customFormat="false" ht="15" hidden="false" customHeight="false" outlineLevel="0" collapsed="false">
      <c r="A6911" s="0" t="s">
        <v>10</v>
      </c>
      <c r="B6911" s="0" t="s">
        <v>554</v>
      </c>
      <c r="C6911" s="15" t="n">
        <v>46023</v>
      </c>
      <c r="D6911" s="0" t="n">
        <v>4</v>
      </c>
      <c r="E6911" s="0" t="n">
        <v>0</v>
      </c>
      <c r="F6911" s="0" t="n">
        <v>0</v>
      </c>
      <c r="G6911" s="0" t="n">
        <v>0</v>
      </c>
      <c r="H6911" s="0" t="n">
        <v>0</v>
      </c>
      <c r="I6911" s="0" t="n">
        <v>2</v>
      </c>
      <c r="J6911" s="0" t="n">
        <v>0</v>
      </c>
      <c r="K6911" s="37" t="n">
        <f aca="false">E6911+Inputs!$B$5*F6911</f>
        <v>0</v>
      </c>
      <c r="L6911" s="37" t="n">
        <f aca="false">G6911+Inputs!$B$6*H6911</f>
        <v>0</v>
      </c>
      <c r="M6911" s="37" t="n">
        <f aca="false">I6911+Inputs!$B$7*J6911</f>
        <v>2</v>
      </c>
      <c r="N6911" s="37" t="n">
        <f aca="false">K6911+L6911+M6911</f>
        <v>2</v>
      </c>
    </row>
    <row r="6912" customFormat="false" ht="15" hidden="false" customHeight="false" outlineLevel="0" collapsed="false">
      <c r="A6912" s="0" t="s">
        <v>10</v>
      </c>
      <c r="B6912" s="0" t="s">
        <v>554</v>
      </c>
      <c r="C6912" s="15" t="n">
        <v>46054</v>
      </c>
      <c r="D6912" s="0" t="n">
        <v>4</v>
      </c>
      <c r="E6912" s="0" t="n">
        <v>0</v>
      </c>
      <c r="F6912" s="0" t="n">
        <v>0</v>
      </c>
      <c r="G6912" s="0" t="n">
        <v>0</v>
      </c>
      <c r="H6912" s="0" t="n">
        <v>0</v>
      </c>
      <c r="I6912" s="0" t="n">
        <v>4</v>
      </c>
      <c r="J6912" s="0" t="n">
        <v>0</v>
      </c>
      <c r="K6912" s="37" t="n">
        <f aca="false">E6912+Inputs!$B$5*F6912</f>
        <v>0</v>
      </c>
      <c r="L6912" s="37" t="n">
        <f aca="false">G6912+Inputs!$B$6*H6912</f>
        <v>0</v>
      </c>
      <c r="M6912" s="37" t="n">
        <f aca="false">I6912+Inputs!$B$7*J6912</f>
        <v>4</v>
      </c>
      <c r="N6912" s="37" t="n">
        <f aca="false">K6912+L6912+M6912</f>
        <v>4</v>
      </c>
    </row>
    <row r="6913" customFormat="false" ht="15" hidden="false" customHeight="false" outlineLevel="0" collapsed="false">
      <c r="A6913" s="0" t="s">
        <v>10</v>
      </c>
      <c r="B6913" s="0" t="s">
        <v>554</v>
      </c>
      <c r="C6913" s="15" t="n">
        <v>46113</v>
      </c>
      <c r="D6913" s="0" t="n">
        <v>4</v>
      </c>
      <c r="E6913" s="0" t="n">
        <v>1</v>
      </c>
      <c r="F6913" s="0" t="n">
        <v>0</v>
      </c>
      <c r="G6913" s="0" t="n">
        <v>0</v>
      </c>
      <c r="H6913" s="0" t="n">
        <v>0</v>
      </c>
      <c r="I6913" s="0" t="n">
        <v>6</v>
      </c>
      <c r="J6913" s="0" t="n">
        <v>0</v>
      </c>
      <c r="K6913" s="37" t="n">
        <f aca="false">E6913+Inputs!$B$5*F6913</f>
        <v>1</v>
      </c>
      <c r="L6913" s="37" t="n">
        <f aca="false">G6913+Inputs!$B$6*H6913</f>
        <v>0</v>
      </c>
      <c r="M6913" s="37" t="n">
        <f aca="false">I6913+Inputs!$B$7*J6913</f>
        <v>6</v>
      </c>
      <c r="N6913" s="37" t="n">
        <f aca="false">K6913+L6913+M6913</f>
        <v>7</v>
      </c>
    </row>
    <row r="6914" customFormat="false" ht="15" hidden="false" customHeight="false" outlineLevel="0" collapsed="false">
      <c r="A6914" s="0" t="s">
        <v>10</v>
      </c>
      <c r="B6914" s="0" t="s">
        <v>554</v>
      </c>
      <c r="C6914" s="15" t="n">
        <v>46143</v>
      </c>
      <c r="D6914" s="0" t="n">
        <v>4</v>
      </c>
      <c r="E6914" s="0" t="n">
        <v>0</v>
      </c>
      <c r="F6914" s="0" t="n">
        <v>0</v>
      </c>
      <c r="G6914" s="0" t="n">
        <v>0</v>
      </c>
      <c r="H6914" s="0" t="n">
        <v>0</v>
      </c>
      <c r="I6914" s="0" t="n">
        <v>3</v>
      </c>
      <c r="J6914" s="0" t="n">
        <v>0</v>
      </c>
      <c r="K6914" s="37" t="n">
        <f aca="false">E6914+Inputs!$B$5*F6914</f>
        <v>0</v>
      </c>
      <c r="L6914" s="37" t="n">
        <f aca="false">G6914+Inputs!$B$6*H6914</f>
        <v>0</v>
      </c>
      <c r="M6914" s="37" t="n">
        <f aca="false">I6914+Inputs!$B$7*J6914</f>
        <v>3</v>
      </c>
      <c r="N6914" s="37" t="n">
        <f aca="false">K6914+L6914+M6914</f>
        <v>3</v>
      </c>
    </row>
    <row r="6915" customFormat="false" ht="15" hidden="false" customHeight="false" outlineLevel="0" collapsed="false">
      <c r="A6915" s="0" t="s">
        <v>10</v>
      </c>
      <c r="B6915" s="0" t="s">
        <v>554</v>
      </c>
      <c r="C6915" s="15" t="n">
        <v>46174</v>
      </c>
      <c r="D6915" s="0" t="n">
        <v>4</v>
      </c>
      <c r="E6915" s="0" t="n">
        <v>0</v>
      </c>
      <c r="F6915" s="0" t="n">
        <v>0</v>
      </c>
      <c r="G6915" s="0" t="n">
        <v>0</v>
      </c>
      <c r="H6915" s="0" t="n">
        <v>0</v>
      </c>
      <c r="I6915" s="0" t="n">
        <v>5</v>
      </c>
      <c r="J6915" s="0" t="n">
        <v>0</v>
      </c>
      <c r="K6915" s="37" t="n">
        <f aca="false">E6915+Inputs!$B$5*F6915</f>
        <v>0</v>
      </c>
      <c r="L6915" s="37" t="n">
        <f aca="false">G6915+Inputs!$B$6*H6915</f>
        <v>0</v>
      </c>
      <c r="M6915" s="37" t="n">
        <f aca="false">I6915+Inputs!$B$7*J6915</f>
        <v>5</v>
      </c>
      <c r="N6915" s="37" t="n">
        <f aca="false">K6915+L6915+M6915</f>
        <v>5</v>
      </c>
    </row>
    <row r="6916" customFormat="false" ht="15" hidden="false" customHeight="false" outlineLevel="0" collapsed="false">
      <c r="A6916" s="0" t="s">
        <v>10</v>
      </c>
      <c r="B6916" s="0" t="s">
        <v>554</v>
      </c>
      <c r="C6916" s="15" t="n">
        <v>46204</v>
      </c>
      <c r="D6916" s="0" t="n">
        <v>4</v>
      </c>
      <c r="E6916" s="0" t="n">
        <v>0</v>
      </c>
      <c r="F6916" s="0" t="n">
        <v>0</v>
      </c>
      <c r="G6916" s="0" t="n">
        <v>0</v>
      </c>
      <c r="H6916" s="0" t="n">
        <v>0</v>
      </c>
      <c r="I6916" s="0" t="n">
        <v>2</v>
      </c>
      <c r="J6916" s="0" t="n">
        <v>0</v>
      </c>
      <c r="K6916" s="37" t="n">
        <f aca="false">E6916+Inputs!$B$5*F6916</f>
        <v>0</v>
      </c>
      <c r="L6916" s="37" t="n">
        <f aca="false">G6916+Inputs!$B$6*H6916</f>
        <v>0</v>
      </c>
      <c r="M6916" s="37" t="n">
        <f aca="false">I6916+Inputs!$B$7*J6916</f>
        <v>2</v>
      </c>
      <c r="N6916" s="37" t="n">
        <f aca="false">K6916+L6916+M6916</f>
        <v>2</v>
      </c>
    </row>
    <row r="6917" customFormat="false" ht="15" hidden="false" customHeight="false" outlineLevel="0" collapsed="false">
      <c r="A6917" s="0" t="s">
        <v>10</v>
      </c>
      <c r="B6917" s="0" t="s">
        <v>554</v>
      </c>
      <c r="C6917" s="15" t="n">
        <v>46235</v>
      </c>
      <c r="D6917" s="0" t="n">
        <v>4</v>
      </c>
      <c r="E6917" s="0" t="n">
        <v>0</v>
      </c>
      <c r="F6917" s="0" t="n">
        <v>0</v>
      </c>
      <c r="G6917" s="0" t="n">
        <v>0</v>
      </c>
      <c r="H6917" s="0" t="n">
        <v>0</v>
      </c>
      <c r="I6917" s="0" t="n">
        <v>4</v>
      </c>
      <c r="J6917" s="0" t="n">
        <v>0</v>
      </c>
      <c r="K6917" s="37" t="n">
        <f aca="false">E6917+Inputs!$B$5*F6917</f>
        <v>0</v>
      </c>
      <c r="L6917" s="37" t="n">
        <f aca="false">G6917+Inputs!$B$6*H6917</f>
        <v>0</v>
      </c>
      <c r="M6917" s="37" t="n">
        <f aca="false">I6917+Inputs!$B$7*J6917</f>
        <v>4</v>
      </c>
      <c r="N6917" s="37" t="n">
        <f aca="false">K6917+L6917+M6917</f>
        <v>4</v>
      </c>
    </row>
    <row r="6918" customFormat="false" ht="15" hidden="false" customHeight="false" outlineLevel="0" collapsed="false">
      <c r="A6918" s="0" t="s">
        <v>10</v>
      </c>
      <c r="B6918" s="0" t="s">
        <v>511</v>
      </c>
      <c r="C6918" s="15" t="n">
        <v>44927</v>
      </c>
      <c r="D6918" s="0" t="n">
        <v>5</v>
      </c>
      <c r="E6918" s="0" t="n">
        <v>6</v>
      </c>
      <c r="F6918" s="0" t="n">
        <v>0</v>
      </c>
      <c r="G6918" s="0" t="n">
        <v>0</v>
      </c>
      <c r="H6918" s="0" t="n">
        <v>0</v>
      </c>
      <c r="I6918" s="0" t="n">
        <v>205</v>
      </c>
      <c r="J6918" s="0" t="n">
        <v>0</v>
      </c>
      <c r="K6918" s="37" t="n">
        <f aca="false">E6918+Inputs!$B$5*F6918</f>
        <v>6</v>
      </c>
      <c r="L6918" s="37" t="n">
        <f aca="false">G6918+Inputs!$B$6*H6918</f>
        <v>0</v>
      </c>
      <c r="M6918" s="37" t="n">
        <f aca="false">I6918+Inputs!$B$7*J6918</f>
        <v>205</v>
      </c>
      <c r="N6918" s="37" t="n">
        <f aca="false">K6918+L6918+M6918</f>
        <v>211</v>
      </c>
    </row>
    <row r="6919" customFormat="false" ht="15" hidden="false" customHeight="false" outlineLevel="0" collapsed="false">
      <c r="A6919" s="0" t="s">
        <v>10</v>
      </c>
      <c r="B6919" s="0" t="s">
        <v>511</v>
      </c>
      <c r="C6919" s="15" t="n">
        <v>44958</v>
      </c>
      <c r="D6919" s="0" t="n">
        <v>5</v>
      </c>
      <c r="E6919" s="0" t="n">
        <v>5</v>
      </c>
      <c r="F6919" s="0" t="n">
        <v>0</v>
      </c>
      <c r="G6919" s="0" t="n">
        <v>0</v>
      </c>
      <c r="H6919" s="0" t="n">
        <v>0</v>
      </c>
      <c r="I6919" s="0" t="n">
        <v>242</v>
      </c>
      <c r="J6919" s="0" t="n">
        <v>0</v>
      </c>
      <c r="K6919" s="37" t="n">
        <f aca="false">E6919+Inputs!$B$5*F6919</f>
        <v>5</v>
      </c>
      <c r="L6919" s="37" t="n">
        <f aca="false">G6919+Inputs!$B$6*H6919</f>
        <v>0</v>
      </c>
      <c r="M6919" s="37" t="n">
        <f aca="false">I6919+Inputs!$B$7*J6919</f>
        <v>242</v>
      </c>
      <c r="N6919" s="37" t="n">
        <f aca="false">K6919+L6919+M6919</f>
        <v>247</v>
      </c>
    </row>
    <row r="6920" customFormat="false" ht="15" hidden="false" customHeight="false" outlineLevel="0" collapsed="false">
      <c r="A6920" s="0" t="s">
        <v>10</v>
      </c>
      <c r="B6920" s="0" t="s">
        <v>511</v>
      </c>
      <c r="C6920" s="15" t="n">
        <v>44986</v>
      </c>
      <c r="D6920" s="0" t="n">
        <v>5</v>
      </c>
      <c r="E6920" s="0" t="n">
        <v>3</v>
      </c>
      <c r="F6920" s="0" t="n">
        <v>0</v>
      </c>
      <c r="G6920" s="0" t="n">
        <v>0</v>
      </c>
      <c r="H6920" s="0" t="n">
        <v>0</v>
      </c>
      <c r="I6920" s="0" t="n">
        <v>235</v>
      </c>
      <c r="J6920" s="0" t="n">
        <v>0</v>
      </c>
      <c r="K6920" s="37" t="n">
        <f aca="false">E6920+Inputs!$B$5*F6920</f>
        <v>3</v>
      </c>
      <c r="L6920" s="37" t="n">
        <f aca="false">G6920+Inputs!$B$6*H6920</f>
        <v>0</v>
      </c>
      <c r="M6920" s="37" t="n">
        <f aca="false">I6920+Inputs!$B$7*J6920</f>
        <v>235</v>
      </c>
      <c r="N6920" s="37" t="n">
        <f aca="false">K6920+L6920+M6920</f>
        <v>238</v>
      </c>
    </row>
    <row r="6921" customFormat="false" ht="15" hidden="false" customHeight="false" outlineLevel="0" collapsed="false">
      <c r="A6921" s="0" t="s">
        <v>10</v>
      </c>
      <c r="B6921" s="0" t="s">
        <v>511</v>
      </c>
      <c r="C6921" s="15" t="n">
        <v>45017</v>
      </c>
      <c r="D6921" s="0" t="n">
        <v>5</v>
      </c>
      <c r="E6921" s="0" t="n">
        <v>4</v>
      </c>
      <c r="F6921" s="0" t="n">
        <v>0</v>
      </c>
      <c r="G6921" s="0" t="n">
        <v>0</v>
      </c>
      <c r="H6921" s="0" t="n">
        <v>0</v>
      </c>
      <c r="I6921" s="0" t="n">
        <v>196</v>
      </c>
      <c r="J6921" s="0" t="n">
        <v>0</v>
      </c>
      <c r="K6921" s="37" t="n">
        <f aca="false">E6921+Inputs!$B$5*F6921</f>
        <v>4</v>
      </c>
      <c r="L6921" s="37" t="n">
        <f aca="false">G6921+Inputs!$B$6*H6921</f>
        <v>0</v>
      </c>
      <c r="M6921" s="37" t="n">
        <f aca="false">I6921+Inputs!$B$7*J6921</f>
        <v>196</v>
      </c>
      <c r="N6921" s="37" t="n">
        <f aca="false">K6921+L6921+M6921</f>
        <v>200</v>
      </c>
    </row>
    <row r="6922" customFormat="false" ht="15" hidden="false" customHeight="false" outlineLevel="0" collapsed="false">
      <c r="A6922" s="0" t="s">
        <v>10</v>
      </c>
      <c r="B6922" s="0" t="s">
        <v>511</v>
      </c>
      <c r="C6922" s="15" t="n">
        <v>45047</v>
      </c>
      <c r="D6922" s="0" t="n">
        <v>5</v>
      </c>
      <c r="E6922" s="0" t="n">
        <v>4</v>
      </c>
      <c r="F6922" s="0" t="n">
        <v>0</v>
      </c>
      <c r="G6922" s="0" t="n">
        <v>0</v>
      </c>
      <c r="H6922" s="0" t="n">
        <v>0</v>
      </c>
      <c r="I6922" s="0" t="n">
        <v>257</v>
      </c>
      <c r="J6922" s="0" t="n">
        <v>0</v>
      </c>
      <c r="K6922" s="37" t="n">
        <f aca="false">E6922+Inputs!$B$5*F6922</f>
        <v>4</v>
      </c>
      <c r="L6922" s="37" t="n">
        <f aca="false">G6922+Inputs!$B$6*H6922</f>
        <v>0</v>
      </c>
      <c r="M6922" s="37" t="n">
        <f aca="false">I6922+Inputs!$B$7*J6922</f>
        <v>257</v>
      </c>
      <c r="N6922" s="37" t="n">
        <f aca="false">K6922+L6922+M6922</f>
        <v>261</v>
      </c>
    </row>
    <row r="6923" customFormat="false" ht="15" hidden="false" customHeight="false" outlineLevel="0" collapsed="false">
      <c r="A6923" s="0" t="s">
        <v>10</v>
      </c>
      <c r="B6923" s="0" t="s">
        <v>511</v>
      </c>
      <c r="C6923" s="15" t="n">
        <v>45078</v>
      </c>
      <c r="D6923" s="0" t="n">
        <v>5</v>
      </c>
      <c r="E6923" s="0" t="n">
        <v>4</v>
      </c>
      <c r="F6923" s="0" t="n">
        <v>0</v>
      </c>
      <c r="G6923" s="0" t="n">
        <v>0</v>
      </c>
      <c r="H6923" s="0" t="n">
        <v>0</v>
      </c>
      <c r="I6923" s="0" t="n">
        <v>222</v>
      </c>
      <c r="J6923" s="0" t="n">
        <v>0</v>
      </c>
      <c r="K6923" s="37" t="n">
        <f aca="false">E6923+Inputs!$B$5*F6923</f>
        <v>4</v>
      </c>
      <c r="L6923" s="37" t="n">
        <f aca="false">G6923+Inputs!$B$6*H6923</f>
        <v>0</v>
      </c>
      <c r="M6923" s="37" t="n">
        <f aca="false">I6923+Inputs!$B$7*J6923</f>
        <v>222</v>
      </c>
      <c r="N6923" s="37" t="n">
        <f aca="false">K6923+L6923+M6923</f>
        <v>226</v>
      </c>
    </row>
    <row r="6924" customFormat="false" ht="15" hidden="false" customHeight="false" outlineLevel="0" collapsed="false">
      <c r="A6924" s="0" t="s">
        <v>10</v>
      </c>
      <c r="B6924" s="0" t="s">
        <v>511</v>
      </c>
      <c r="C6924" s="15" t="n">
        <v>45108</v>
      </c>
      <c r="D6924" s="0" t="n">
        <v>5</v>
      </c>
      <c r="E6924" s="0" t="n">
        <v>5</v>
      </c>
      <c r="F6924" s="0" t="n">
        <v>0</v>
      </c>
      <c r="G6924" s="0" t="n">
        <v>0</v>
      </c>
      <c r="H6924" s="0" t="n">
        <v>0</v>
      </c>
      <c r="I6924" s="0" t="n">
        <v>239</v>
      </c>
      <c r="J6924" s="0" t="n">
        <v>0</v>
      </c>
      <c r="K6924" s="37" t="n">
        <f aca="false">E6924+Inputs!$B$5*F6924</f>
        <v>5</v>
      </c>
      <c r="L6924" s="37" t="n">
        <f aca="false">G6924+Inputs!$B$6*H6924</f>
        <v>0</v>
      </c>
      <c r="M6924" s="37" t="n">
        <f aca="false">I6924+Inputs!$B$7*J6924</f>
        <v>239</v>
      </c>
      <c r="N6924" s="37" t="n">
        <f aca="false">K6924+L6924+M6924</f>
        <v>244</v>
      </c>
    </row>
    <row r="6925" customFormat="false" ht="15" hidden="false" customHeight="false" outlineLevel="0" collapsed="false">
      <c r="A6925" s="0" t="s">
        <v>10</v>
      </c>
      <c r="B6925" s="0" t="s">
        <v>511</v>
      </c>
      <c r="C6925" s="15" t="n">
        <v>45139</v>
      </c>
      <c r="D6925" s="0" t="n">
        <v>5</v>
      </c>
      <c r="E6925" s="0" t="n">
        <v>8</v>
      </c>
      <c r="F6925" s="0" t="n">
        <v>0</v>
      </c>
      <c r="G6925" s="0" t="n">
        <v>0</v>
      </c>
      <c r="H6925" s="0" t="n">
        <v>0</v>
      </c>
      <c r="I6925" s="0" t="n">
        <v>246</v>
      </c>
      <c r="J6925" s="0" t="n">
        <v>0</v>
      </c>
      <c r="K6925" s="37" t="n">
        <f aca="false">E6925+Inputs!$B$5*F6925</f>
        <v>8</v>
      </c>
      <c r="L6925" s="37" t="n">
        <f aca="false">G6925+Inputs!$B$6*H6925</f>
        <v>0</v>
      </c>
      <c r="M6925" s="37" t="n">
        <f aca="false">I6925+Inputs!$B$7*J6925</f>
        <v>246</v>
      </c>
      <c r="N6925" s="37" t="n">
        <f aca="false">K6925+L6925+M6925</f>
        <v>254</v>
      </c>
    </row>
    <row r="6926" customFormat="false" ht="15" hidden="false" customHeight="false" outlineLevel="0" collapsed="false">
      <c r="A6926" s="0" t="s">
        <v>10</v>
      </c>
      <c r="B6926" s="0" t="s">
        <v>511</v>
      </c>
      <c r="C6926" s="15" t="n">
        <v>45170</v>
      </c>
      <c r="D6926" s="0" t="n">
        <v>5</v>
      </c>
      <c r="E6926" s="0" t="n">
        <v>5</v>
      </c>
      <c r="F6926" s="0" t="n">
        <v>0</v>
      </c>
      <c r="G6926" s="0" t="n">
        <v>0</v>
      </c>
      <c r="H6926" s="0" t="n">
        <v>0</v>
      </c>
      <c r="I6926" s="0" t="n">
        <v>272</v>
      </c>
      <c r="J6926" s="0" t="n">
        <v>0</v>
      </c>
      <c r="K6926" s="37" t="n">
        <f aca="false">E6926+Inputs!$B$5*F6926</f>
        <v>5</v>
      </c>
      <c r="L6926" s="37" t="n">
        <f aca="false">G6926+Inputs!$B$6*H6926</f>
        <v>0</v>
      </c>
      <c r="M6926" s="37" t="n">
        <f aca="false">I6926+Inputs!$B$7*J6926</f>
        <v>272</v>
      </c>
      <c r="N6926" s="37" t="n">
        <f aca="false">K6926+L6926+M6926</f>
        <v>277</v>
      </c>
    </row>
    <row r="6927" customFormat="false" ht="15" hidden="false" customHeight="false" outlineLevel="0" collapsed="false">
      <c r="A6927" s="0" t="s">
        <v>10</v>
      </c>
      <c r="B6927" s="0" t="s">
        <v>511</v>
      </c>
      <c r="C6927" s="15" t="n">
        <v>45200</v>
      </c>
      <c r="D6927" s="0" t="n">
        <v>5</v>
      </c>
      <c r="E6927" s="0" t="n">
        <v>4</v>
      </c>
      <c r="F6927" s="0" t="n">
        <v>0</v>
      </c>
      <c r="G6927" s="0" t="n">
        <v>0</v>
      </c>
      <c r="H6927" s="0" t="n">
        <v>0</v>
      </c>
      <c r="I6927" s="0" t="n">
        <v>265</v>
      </c>
      <c r="J6927" s="0" t="n">
        <v>0</v>
      </c>
      <c r="K6927" s="37" t="n">
        <f aca="false">E6927+Inputs!$B$5*F6927</f>
        <v>4</v>
      </c>
      <c r="L6927" s="37" t="n">
        <f aca="false">G6927+Inputs!$B$6*H6927</f>
        <v>0</v>
      </c>
      <c r="M6927" s="37" t="n">
        <f aca="false">I6927+Inputs!$B$7*J6927</f>
        <v>265</v>
      </c>
      <c r="N6927" s="37" t="n">
        <f aca="false">K6927+L6927+M6927</f>
        <v>269</v>
      </c>
    </row>
    <row r="6928" customFormat="false" ht="15" hidden="false" customHeight="false" outlineLevel="0" collapsed="false">
      <c r="A6928" s="0" t="s">
        <v>10</v>
      </c>
      <c r="B6928" s="0" t="s">
        <v>511</v>
      </c>
      <c r="C6928" s="15" t="n">
        <v>45231</v>
      </c>
      <c r="D6928" s="0" t="n">
        <v>5</v>
      </c>
      <c r="E6928" s="0" t="n">
        <v>10</v>
      </c>
      <c r="F6928" s="0" t="n">
        <v>0</v>
      </c>
      <c r="G6928" s="0" t="n">
        <v>0</v>
      </c>
      <c r="H6928" s="0" t="n">
        <v>0</v>
      </c>
      <c r="I6928" s="0" t="n">
        <v>252</v>
      </c>
      <c r="J6928" s="0" t="n">
        <v>0</v>
      </c>
      <c r="K6928" s="37" t="n">
        <f aca="false">E6928+Inputs!$B$5*F6928</f>
        <v>10</v>
      </c>
      <c r="L6928" s="37" t="n">
        <f aca="false">G6928+Inputs!$B$6*H6928</f>
        <v>0</v>
      </c>
      <c r="M6928" s="37" t="n">
        <f aca="false">I6928+Inputs!$B$7*J6928</f>
        <v>252</v>
      </c>
      <c r="N6928" s="37" t="n">
        <f aca="false">K6928+L6928+M6928</f>
        <v>262</v>
      </c>
    </row>
    <row r="6929" customFormat="false" ht="15" hidden="false" customHeight="false" outlineLevel="0" collapsed="false">
      <c r="A6929" s="0" t="s">
        <v>10</v>
      </c>
      <c r="B6929" s="0" t="s">
        <v>511</v>
      </c>
      <c r="C6929" s="15" t="n">
        <v>45261</v>
      </c>
      <c r="D6929" s="0" t="n">
        <v>5</v>
      </c>
      <c r="E6929" s="0" t="n">
        <v>4</v>
      </c>
      <c r="F6929" s="0" t="n">
        <v>0</v>
      </c>
      <c r="G6929" s="0" t="n">
        <v>0</v>
      </c>
      <c r="H6929" s="0" t="n">
        <v>0</v>
      </c>
      <c r="I6929" s="0" t="n">
        <v>252</v>
      </c>
      <c r="J6929" s="0" t="n">
        <v>0</v>
      </c>
      <c r="K6929" s="37" t="n">
        <f aca="false">E6929+Inputs!$B$5*F6929</f>
        <v>4</v>
      </c>
      <c r="L6929" s="37" t="n">
        <f aca="false">G6929+Inputs!$B$6*H6929</f>
        <v>0</v>
      </c>
      <c r="M6929" s="37" t="n">
        <f aca="false">I6929+Inputs!$B$7*J6929</f>
        <v>252</v>
      </c>
      <c r="N6929" s="37" t="n">
        <f aca="false">K6929+L6929+M6929</f>
        <v>256</v>
      </c>
    </row>
    <row r="6930" customFormat="false" ht="15" hidden="false" customHeight="false" outlineLevel="0" collapsed="false">
      <c r="A6930" s="0" t="s">
        <v>10</v>
      </c>
      <c r="B6930" s="0" t="s">
        <v>511</v>
      </c>
      <c r="C6930" s="15" t="n">
        <v>45292</v>
      </c>
      <c r="D6930" s="0" t="n">
        <v>5</v>
      </c>
      <c r="E6930" s="0" t="n">
        <v>5</v>
      </c>
      <c r="F6930" s="0" t="n">
        <v>0</v>
      </c>
      <c r="G6930" s="0" t="n">
        <v>0</v>
      </c>
      <c r="H6930" s="0" t="n">
        <v>0</v>
      </c>
      <c r="I6930" s="0" t="n">
        <v>220</v>
      </c>
      <c r="J6930" s="0" t="n">
        <v>0</v>
      </c>
      <c r="K6930" s="37" t="n">
        <f aca="false">E6930+Inputs!$B$5*F6930</f>
        <v>5</v>
      </c>
      <c r="L6930" s="37" t="n">
        <f aca="false">G6930+Inputs!$B$6*H6930</f>
        <v>0</v>
      </c>
      <c r="M6930" s="37" t="n">
        <f aca="false">I6930+Inputs!$B$7*J6930</f>
        <v>220</v>
      </c>
      <c r="N6930" s="37" t="n">
        <f aca="false">K6930+L6930+M6930</f>
        <v>225</v>
      </c>
    </row>
    <row r="6931" customFormat="false" ht="15" hidden="false" customHeight="false" outlineLevel="0" collapsed="false">
      <c r="A6931" s="0" t="s">
        <v>10</v>
      </c>
      <c r="B6931" s="0" t="s">
        <v>511</v>
      </c>
      <c r="C6931" s="15" t="n">
        <v>45323</v>
      </c>
      <c r="D6931" s="0" t="n">
        <v>5</v>
      </c>
      <c r="E6931" s="0" t="n">
        <v>4</v>
      </c>
      <c r="F6931" s="0" t="n">
        <v>0</v>
      </c>
      <c r="G6931" s="0" t="n">
        <v>0</v>
      </c>
      <c r="H6931" s="0" t="n">
        <v>0</v>
      </c>
      <c r="I6931" s="0" t="n">
        <v>301</v>
      </c>
      <c r="J6931" s="0" t="n">
        <v>0</v>
      </c>
      <c r="K6931" s="37" t="n">
        <f aca="false">E6931+Inputs!$B$5*F6931</f>
        <v>4</v>
      </c>
      <c r="L6931" s="37" t="n">
        <f aca="false">G6931+Inputs!$B$6*H6931</f>
        <v>0</v>
      </c>
      <c r="M6931" s="37" t="n">
        <f aca="false">I6931+Inputs!$B$7*J6931</f>
        <v>301</v>
      </c>
      <c r="N6931" s="37" t="n">
        <f aca="false">K6931+L6931+M6931</f>
        <v>305</v>
      </c>
    </row>
    <row r="6932" customFormat="false" ht="15" hidden="false" customHeight="false" outlineLevel="0" collapsed="false">
      <c r="A6932" s="0" t="s">
        <v>10</v>
      </c>
      <c r="B6932" s="0" t="s">
        <v>511</v>
      </c>
      <c r="C6932" s="15" t="n">
        <v>45352</v>
      </c>
      <c r="D6932" s="0" t="n">
        <v>5</v>
      </c>
      <c r="E6932" s="0" t="n">
        <v>9</v>
      </c>
      <c r="F6932" s="0" t="n">
        <v>0</v>
      </c>
      <c r="G6932" s="0" t="n">
        <v>0</v>
      </c>
      <c r="H6932" s="0" t="n">
        <v>0</v>
      </c>
      <c r="I6932" s="0" t="n">
        <v>266</v>
      </c>
      <c r="J6932" s="0" t="n">
        <v>0</v>
      </c>
      <c r="K6932" s="37" t="n">
        <f aca="false">E6932+Inputs!$B$5*F6932</f>
        <v>9</v>
      </c>
      <c r="L6932" s="37" t="n">
        <f aca="false">G6932+Inputs!$B$6*H6932</f>
        <v>0</v>
      </c>
      <c r="M6932" s="37" t="n">
        <f aca="false">I6932+Inputs!$B$7*J6932</f>
        <v>266</v>
      </c>
      <c r="N6932" s="37" t="n">
        <f aca="false">K6932+L6932+M6932</f>
        <v>275</v>
      </c>
    </row>
    <row r="6933" customFormat="false" ht="15" hidden="false" customHeight="false" outlineLevel="0" collapsed="false">
      <c r="A6933" s="0" t="s">
        <v>10</v>
      </c>
      <c r="B6933" s="0" t="s">
        <v>511</v>
      </c>
      <c r="C6933" s="15" t="n">
        <v>45383</v>
      </c>
      <c r="D6933" s="0" t="n">
        <v>5</v>
      </c>
      <c r="E6933" s="0" t="n">
        <v>4</v>
      </c>
      <c r="F6933" s="0" t="n">
        <v>0</v>
      </c>
      <c r="G6933" s="0" t="n">
        <v>0</v>
      </c>
      <c r="H6933" s="0" t="n">
        <v>0</v>
      </c>
      <c r="I6933" s="0" t="n">
        <v>220</v>
      </c>
      <c r="J6933" s="0" t="n">
        <v>0</v>
      </c>
      <c r="K6933" s="37" t="n">
        <f aca="false">E6933+Inputs!$B$5*F6933</f>
        <v>4</v>
      </c>
      <c r="L6933" s="37" t="n">
        <f aca="false">G6933+Inputs!$B$6*H6933</f>
        <v>0</v>
      </c>
      <c r="M6933" s="37" t="n">
        <f aca="false">I6933+Inputs!$B$7*J6933</f>
        <v>220</v>
      </c>
      <c r="N6933" s="37" t="n">
        <f aca="false">K6933+L6933+M6933</f>
        <v>224</v>
      </c>
    </row>
    <row r="6934" customFormat="false" ht="15" hidden="false" customHeight="false" outlineLevel="0" collapsed="false">
      <c r="A6934" s="0" t="s">
        <v>10</v>
      </c>
      <c r="B6934" s="0" t="s">
        <v>511</v>
      </c>
      <c r="C6934" s="15" t="n">
        <v>45413</v>
      </c>
      <c r="D6934" s="0" t="n">
        <v>5</v>
      </c>
      <c r="E6934" s="0" t="n">
        <v>7</v>
      </c>
      <c r="F6934" s="0" t="n">
        <v>0</v>
      </c>
      <c r="G6934" s="0" t="n">
        <v>0</v>
      </c>
      <c r="H6934" s="0" t="n">
        <v>0</v>
      </c>
      <c r="I6934" s="0" t="n">
        <v>269</v>
      </c>
      <c r="J6934" s="0" t="n">
        <v>0</v>
      </c>
      <c r="K6934" s="37" t="n">
        <f aca="false">E6934+Inputs!$B$5*F6934</f>
        <v>7</v>
      </c>
      <c r="L6934" s="37" t="n">
        <f aca="false">G6934+Inputs!$B$6*H6934</f>
        <v>0</v>
      </c>
      <c r="M6934" s="37" t="n">
        <f aca="false">I6934+Inputs!$B$7*J6934</f>
        <v>269</v>
      </c>
      <c r="N6934" s="37" t="n">
        <f aca="false">K6934+L6934+M6934</f>
        <v>276</v>
      </c>
    </row>
    <row r="6935" customFormat="false" ht="15" hidden="false" customHeight="false" outlineLevel="0" collapsed="false">
      <c r="A6935" s="0" t="s">
        <v>10</v>
      </c>
      <c r="B6935" s="0" t="s">
        <v>511</v>
      </c>
      <c r="C6935" s="15" t="n">
        <v>45444</v>
      </c>
      <c r="D6935" s="0" t="n">
        <v>5</v>
      </c>
      <c r="E6935" s="0" t="n">
        <v>11</v>
      </c>
      <c r="F6935" s="0" t="n">
        <v>0</v>
      </c>
      <c r="G6935" s="0" t="n">
        <v>0</v>
      </c>
      <c r="H6935" s="0" t="n">
        <v>0</v>
      </c>
      <c r="I6935" s="0" t="n">
        <v>258</v>
      </c>
      <c r="J6935" s="0" t="n">
        <v>0</v>
      </c>
      <c r="K6935" s="37" t="n">
        <f aca="false">E6935+Inputs!$B$5*F6935</f>
        <v>11</v>
      </c>
      <c r="L6935" s="37" t="n">
        <f aca="false">G6935+Inputs!$B$6*H6935</f>
        <v>0</v>
      </c>
      <c r="M6935" s="37" t="n">
        <f aca="false">I6935+Inputs!$B$7*J6935</f>
        <v>258</v>
      </c>
      <c r="N6935" s="37" t="n">
        <f aca="false">K6935+L6935+M6935</f>
        <v>269</v>
      </c>
    </row>
    <row r="6936" customFormat="false" ht="15" hidden="false" customHeight="false" outlineLevel="0" collapsed="false">
      <c r="A6936" s="0" t="s">
        <v>10</v>
      </c>
      <c r="B6936" s="0" t="s">
        <v>511</v>
      </c>
      <c r="C6936" s="15" t="n">
        <v>45474</v>
      </c>
      <c r="D6936" s="0" t="n">
        <v>5</v>
      </c>
      <c r="E6936" s="0" t="n">
        <v>16</v>
      </c>
      <c r="F6936" s="0" t="n">
        <v>0</v>
      </c>
      <c r="G6936" s="0" t="n">
        <v>0</v>
      </c>
      <c r="H6936" s="0" t="n">
        <v>0</v>
      </c>
      <c r="I6936" s="0" t="n">
        <v>244</v>
      </c>
      <c r="J6936" s="0" t="n">
        <v>0</v>
      </c>
      <c r="K6936" s="37" t="n">
        <f aca="false">E6936+Inputs!$B$5*F6936</f>
        <v>16</v>
      </c>
      <c r="L6936" s="37" t="n">
        <f aca="false">G6936+Inputs!$B$6*H6936</f>
        <v>0</v>
      </c>
      <c r="M6936" s="37" t="n">
        <f aca="false">I6936+Inputs!$B$7*J6936</f>
        <v>244</v>
      </c>
      <c r="N6936" s="37" t="n">
        <f aca="false">K6936+L6936+M6936</f>
        <v>260</v>
      </c>
    </row>
    <row r="6937" customFormat="false" ht="15" hidden="false" customHeight="false" outlineLevel="0" collapsed="false">
      <c r="A6937" s="0" t="s">
        <v>10</v>
      </c>
      <c r="B6937" s="0" t="s">
        <v>511</v>
      </c>
      <c r="C6937" s="15" t="n">
        <v>45505</v>
      </c>
      <c r="D6937" s="0" t="n">
        <v>5</v>
      </c>
      <c r="E6937" s="0" t="n">
        <v>7</v>
      </c>
      <c r="F6937" s="0" t="n">
        <v>0</v>
      </c>
      <c r="G6937" s="0" t="n">
        <v>0</v>
      </c>
      <c r="H6937" s="0" t="n">
        <v>0</v>
      </c>
      <c r="I6937" s="0" t="n">
        <v>237</v>
      </c>
      <c r="J6937" s="0" t="n">
        <v>0</v>
      </c>
      <c r="K6937" s="37" t="n">
        <f aca="false">E6937+Inputs!$B$5*F6937</f>
        <v>7</v>
      </c>
      <c r="L6937" s="37" t="n">
        <f aca="false">G6937+Inputs!$B$6*H6937</f>
        <v>0</v>
      </c>
      <c r="M6937" s="37" t="n">
        <f aca="false">I6937+Inputs!$B$7*J6937</f>
        <v>237</v>
      </c>
      <c r="N6937" s="37" t="n">
        <f aca="false">K6937+L6937+M6937</f>
        <v>244</v>
      </c>
    </row>
    <row r="6938" customFormat="false" ht="15" hidden="false" customHeight="false" outlineLevel="0" collapsed="false">
      <c r="A6938" s="0" t="s">
        <v>10</v>
      </c>
      <c r="B6938" s="0" t="s">
        <v>511</v>
      </c>
      <c r="C6938" s="15" t="n">
        <v>45536</v>
      </c>
      <c r="D6938" s="0" t="n">
        <v>5</v>
      </c>
      <c r="E6938" s="0" t="n">
        <v>4</v>
      </c>
      <c r="F6938" s="0" t="n">
        <v>0</v>
      </c>
      <c r="G6938" s="0" t="n">
        <v>0</v>
      </c>
      <c r="H6938" s="0" t="n">
        <v>0</v>
      </c>
      <c r="I6938" s="0" t="n">
        <v>241</v>
      </c>
      <c r="J6938" s="0" t="n">
        <v>0</v>
      </c>
      <c r="K6938" s="37" t="n">
        <f aca="false">E6938+Inputs!$B$5*F6938</f>
        <v>4</v>
      </c>
      <c r="L6938" s="37" t="n">
        <f aca="false">G6938+Inputs!$B$6*H6938</f>
        <v>0</v>
      </c>
      <c r="M6938" s="37" t="n">
        <f aca="false">I6938+Inputs!$B$7*J6938</f>
        <v>241</v>
      </c>
      <c r="N6938" s="37" t="n">
        <f aca="false">K6938+L6938+M6938</f>
        <v>245</v>
      </c>
    </row>
    <row r="6939" customFormat="false" ht="15" hidden="false" customHeight="false" outlineLevel="0" collapsed="false">
      <c r="A6939" s="0" t="s">
        <v>10</v>
      </c>
      <c r="B6939" s="0" t="s">
        <v>511</v>
      </c>
      <c r="C6939" s="15" t="n">
        <v>45566</v>
      </c>
      <c r="D6939" s="0" t="n">
        <v>5</v>
      </c>
      <c r="E6939" s="0" t="n">
        <v>3</v>
      </c>
      <c r="F6939" s="0" t="n">
        <v>0</v>
      </c>
      <c r="G6939" s="0" t="n">
        <v>0</v>
      </c>
      <c r="H6939" s="0" t="n">
        <v>0</v>
      </c>
      <c r="I6939" s="0" t="n">
        <v>248</v>
      </c>
      <c r="J6939" s="0" t="n">
        <v>0</v>
      </c>
      <c r="K6939" s="37" t="n">
        <f aca="false">E6939+Inputs!$B$5*F6939</f>
        <v>3</v>
      </c>
      <c r="L6939" s="37" t="n">
        <f aca="false">G6939+Inputs!$B$6*H6939</f>
        <v>0</v>
      </c>
      <c r="M6939" s="37" t="n">
        <f aca="false">I6939+Inputs!$B$7*J6939</f>
        <v>248</v>
      </c>
      <c r="N6939" s="37" t="n">
        <f aca="false">K6939+L6939+M6939</f>
        <v>251</v>
      </c>
    </row>
    <row r="6940" customFormat="false" ht="15" hidden="false" customHeight="false" outlineLevel="0" collapsed="false">
      <c r="A6940" s="0" t="s">
        <v>10</v>
      </c>
      <c r="B6940" s="0" t="s">
        <v>511</v>
      </c>
      <c r="C6940" s="15" t="n">
        <v>45597</v>
      </c>
      <c r="D6940" s="0" t="n">
        <v>5</v>
      </c>
      <c r="E6940" s="0" t="n">
        <v>3</v>
      </c>
      <c r="F6940" s="0" t="n">
        <v>0</v>
      </c>
      <c r="G6940" s="0" t="n">
        <v>0</v>
      </c>
      <c r="H6940" s="0" t="n">
        <v>0</v>
      </c>
      <c r="I6940" s="0" t="n">
        <v>251</v>
      </c>
      <c r="J6940" s="0" t="n">
        <v>0</v>
      </c>
      <c r="K6940" s="37" t="n">
        <f aca="false">E6940+Inputs!$B$5*F6940</f>
        <v>3</v>
      </c>
      <c r="L6940" s="37" t="n">
        <f aca="false">G6940+Inputs!$B$6*H6940</f>
        <v>0</v>
      </c>
      <c r="M6940" s="37" t="n">
        <f aca="false">I6940+Inputs!$B$7*J6940</f>
        <v>251</v>
      </c>
      <c r="N6940" s="37" t="n">
        <f aca="false">K6940+L6940+M6940</f>
        <v>254</v>
      </c>
    </row>
    <row r="6941" customFormat="false" ht="15" hidden="false" customHeight="false" outlineLevel="0" collapsed="false">
      <c r="A6941" s="0" t="s">
        <v>10</v>
      </c>
      <c r="B6941" s="0" t="s">
        <v>511</v>
      </c>
      <c r="C6941" s="15" t="n">
        <v>45627</v>
      </c>
      <c r="D6941" s="0" t="n">
        <v>5</v>
      </c>
      <c r="E6941" s="0" t="n">
        <v>12</v>
      </c>
      <c r="F6941" s="0" t="n">
        <v>0</v>
      </c>
      <c r="G6941" s="0" t="n">
        <v>0</v>
      </c>
      <c r="H6941" s="0" t="n">
        <v>0</v>
      </c>
      <c r="I6941" s="0" t="n">
        <v>265</v>
      </c>
      <c r="J6941" s="0" t="n">
        <v>0</v>
      </c>
      <c r="K6941" s="37" t="n">
        <f aca="false">E6941+Inputs!$B$5*F6941</f>
        <v>12</v>
      </c>
      <c r="L6941" s="37" t="n">
        <f aca="false">G6941+Inputs!$B$6*H6941</f>
        <v>0</v>
      </c>
      <c r="M6941" s="37" t="n">
        <f aca="false">I6941+Inputs!$B$7*J6941</f>
        <v>265</v>
      </c>
      <c r="N6941" s="37" t="n">
        <f aca="false">K6941+L6941+M6941</f>
        <v>277</v>
      </c>
    </row>
    <row r="6942" customFormat="false" ht="15" hidden="false" customHeight="false" outlineLevel="0" collapsed="false">
      <c r="A6942" s="0" t="s">
        <v>10</v>
      </c>
      <c r="B6942" s="0" t="s">
        <v>511</v>
      </c>
      <c r="C6942" s="15" t="n">
        <v>45658</v>
      </c>
      <c r="D6942" s="0" t="n">
        <v>5</v>
      </c>
      <c r="E6942" s="0" t="n">
        <v>2</v>
      </c>
      <c r="F6942" s="0" t="n">
        <v>0</v>
      </c>
      <c r="G6942" s="0" t="n">
        <v>0</v>
      </c>
      <c r="H6942" s="0" t="n">
        <v>0</v>
      </c>
      <c r="I6942" s="0" t="n">
        <v>226</v>
      </c>
      <c r="J6942" s="0" t="n">
        <v>0</v>
      </c>
      <c r="K6942" s="37" t="n">
        <f aca="false">E6942+Inputs!$B$5*F6942</f>
        <v>2</v>
      </c>
      <c r="L6942" s="37" t="n">
        <f aca="false">G6942+Inputs!$B$6*H6942</f>
        <v>0</v>
      </c>
      <c r="M6942" s="37" t="n">
        <f aca="false">I6942+Inputs!$B$7*J6942</f>
        <v>226</v>
      </c>
      <c r="N6942" s="37" t="n">
        <f aca="false">K6942+L6942+M6942</f>
        <v>228</v>
      </c>
    </row>
    <row r="6943" customFormat="false" ht="15" hidden="false" customHeight="false" outlineLevel="0" collapsed="false">
      <c r="A6943" s="0" t="s">
        <v>10</v>
      </c>
      <c r="B6943" s="0" t="s">
        <v>511</v>
      </c>
      <c r="C6943" s="15" t="n">
        <v>45689</v>
      </c>
      <c r="D6943" s="0" t="n">
        <v>5</v>
      </c>
      <c r="E6943" s="0" t="n">
        <v>6</v>
      </c>
      <c r="F6943" s="0" t="n">
        <v>0</v>
      </c>
      <c r="G6943" s="0" t="n">
        <v>0</v>
      </c>
      <c r="H6943" s="0" t="n">
        <v>0</v>
      </c>
      <c r="I6943" s="0" t="n">
        <v>220</v>
      </c>
      <c r="J6943" s="0" t="n">
        <v>0</v>
      </c>
      <c r="K6943" s="37" t="n">
        <f aca="false">E6943+Inputs!$B$5*F6943</f>
        <v>6</v>
      </c>
      <c r="L6943" s="37" t="n">
        <f aca="false">G6943+Inputs!$B$6*H6943</f>
        <v>0</v>
      </c>
      <c r="M6943" s="37" t="n">
        <f aca="false">I6943+Inputs!$B$7*J6943</f>
        <v>220</v>
      </c>
      <c r="N6943" s="37" t="n">
        <f aca="false">K6943+L6943+M6943</f>
        <v>226</v>
      </c>
    </row>
    <row r="6944" customFormat="false" ht="15" hidden="false" customHeight="false" outlineLevel="0" collapsed="false">
      <c r="A6944" s="0" t="s">
        <v>10</v>
      </c>
      <c r="B6944" s="0" t="s">
        <v>511</v>
      </c>
      <c r="C6944" s="15" t="n">
        <v>45717</v>
      </c>
      <c r="D6944" s="0" t="n">
        <v>5</v>
      </c>
      <c r="E6944" s="0" t="n">
        <v>8</v>
      </c>
      <c r="F6944" s="0" t="n">
        <v>0</v>
      </c>
      <c r="G6944" s="0" t="n">
        <v>0</v>
      </c>
      <c r="H6944" s="0" t="n">
        <v>0</v>
      </c>
      <c r="I6944" s="0" t="n">
        <v>267</v>
      </c>
      <c r="J6944" s="0" t="n">
        <v>0</v>
      </c>
      <c r="K6944" s="37" t="n">
        <f aca="false">E6944+Inputs!$B$5*F6944</f>
        <v>8</v>
      </c>
      <c r="L6944" s="37" t="n">
        <f aca="false">G6944+Inputs!$B$6*H6944</f>
        <v>0</v>
      </c>
      <c r="M6944" s="37" t="n">
        <f aca="false">I6944+Inputs!$B$7*J6944</f>
        <v>267</v>
      </c>
      <c r="N6944" s="37" t="n">
        <f aca="false">K6944+L6944+M6944</f>
        <v>275</v>
      </c>
    </row>
    <row r="6945" customFormat="false" ht="15" hidden="false" customHeight="false" outlineLevel="0" collapsed="false">
      <c r="A6945" s="0" t="s">
        <v>10</v>
      </c>
      <c r="B6945" s="0" t="s">
        <v>511</v>
      </c>
      <c r="C6945" s="15" t="n">
        <v>45748</v>
      </c>
      <c r="D6945" s="0" t="n">
        <v>5</v>
      </c>
      <c r="E6945" s="0" t="n">
        <v>7</v>
      </c>
      <c r="F6945" s="0" t="n">
        <v>0</v>
      </c>
      <c r="G6945" s="0" t="n">
        <v>0</v>
      </c>
      <c r="H6945" s="0" t="n">
        <v>0</v>
      </c>
      <c r="I6945" s="0" t="n">
        <v>189</v>
      </c>
      <c r="J6945" s="0" t="n">
        <v>0</v>
      </c>
      <c r="K6945" s="37" t="n">
        <f aca="false">E6945+Inputs!$B$5*F6945</f>
        <v>7</v>
      </c>
      <c r="L6945" s="37" t="n">
        <f aca="false">G6945+Inputs!$B$6*H6945</f>
        <v>0</v>
      </c>
      <c r="M6945" s="37" t="n">
        <f aca="false">I6945+Inputs!$B$7*J6945</f>
        <v>189</v>
      </c>
      <c r="N6945" s="37" t="n">
        <f aca="false">K6945+L6945+M6945</f>
        <v>196</v>
      </c>
    </row>
    <row r="6946" customFormat="false" ht="15" hidden="false" customHeight="false" outlineLevel="0" collapsed="false">
      <c r="A6946" s="0" t="s">
        <v>10</v>
      </c>
      <c r="B6946" s="0" t="s">
        <v>511</v>
      </c>
      <c r="C6946" s="15" t="n">
        <v>45778</v>
      </c>
      <c r="D6946" s="0" t="n">
        <v>5</v>
      </c>
      <c r="E6946" s="0" t="n">
        <v>10</v>
      </c>
      <c r="F6946" s="0" t="n">
        <v>0</v>
      </c>
      <c r="G6946" s="0" t="n">
        <v>0</v>
      </c>
      <c r="H6946" s="0" t="n">
        <v>0</v>
      </c>
      <c r="I6946" s="0" t="n">
        <v>229</v>
      </c>
      <c r="J6946" s="0" t="n">
        <v>0</v>
      </c>
      <c r="K6946" s="37" t="n">
        <f aca="false">E6946+Inputs!$B$5*F6946</f>
        <v>10</v>
      </c>
      <c r="L6946" s="37" t="n">
        <f aca="false">G6946+Inputs!$B$6*H6946</f>
        <v>0</v>
      </c>
      <c r="M6946" s="37" t="n">
        <f aca="false">I6946+Inputs!$B$7*J6946</f>
        <v>229</v>
      </c>
      <c r="N6946" s="37" t="n">
        <f aca="false">K6946+L6946+M6946</f>
        <v>239</v>
      </c>
    </row>
    <row r="6947" customFormat="false" ht="15" hidden="false" customHeight="false" outlineLevel="0" collapsed="false">
      <c r="A6947" s="0" t="s">
        <v>10</v>
      </c>
      <c r="B6947" s="0" t="s">
        <v>511</v>
      </c>
      <c r="C6947" s="15" t="n">
        <v>45809</v>
      </c>
      <c r="D6947" s="0" t="n">
        <v>5</v>
      </c>
      <c r="E6947" s="0" t="n">
        <v>12</v>
      </c>
      <c r="F6947" s="0" t="n">
        <v>0</v>
      </c>
      <c r="G6947" s="0" t="n">
        <v>0</v>
      </c>
      <c r="H6947" s="0" t="n">
        <v>0</v>
      </c>
      <c r="I6947" s="0" t="n">
        <v>209</v>
      </c>
      <c r="J6947" s="0" t="n">
        <v>0</v>
      </c>
      <c r="K6947" s="37" t="n">
        <f aca="false">E6947+Inputs!$B$5*F6947</f>
        <v>12</v>
      </c>
      <c r="L6947" s="37" t="n">
        <f aca="false">G6947+Inputs!$B$6*H6947</f>
        <v>0</v>
      </c>
      <c r="M6947" s="37" t="n">
        <f aca="false">I6947+Inputs!$B$7*J6947</f>
        <v>209</v>
      </c>
      <c r="N6947" s="37" t="n">
        <f aca="false">K6947+L6947+M6947</f>
        <v>221</v>
      </c>
    </row>
    <row r="6948" customFormat="false" ht="15" hidden="false" customHeight="false" outlineLevel="0" collapsed="false">
      <c r="A6948" s="0" t="s">
        <v>10</v>
      </c>
      <c r="B6948" s="0" t="s">
        <v>511</v>
      </c>
      <c r="C6948" s="15" t="n">
        <v>45839</v>
      </c>
      <c r="D6948" s="0" t="n">
        <v>5</v>
      </c>
      <c r="E6948" s="0" t="n">
        <v>8</v>
      </c>
      <c r="F6948" s="0" t="n">
        <v>0</v>
      </c>
      <c r="G6948" s="0" t="n">
        <v>0</v>
      </c>
      <c r="H6948" s="0" t="n">
        <v>0</v>
      </c>
      <c r="I6948" s="0" t="n">
        <v>274</v>
      </c>
      <c r="J6948" s="0" t="n">
        <v>0</v>
      </c>
      <c r="K6948" s="37" t="n">
        <f aca="false">E6948+Inputs!$B$5*F6948</f>
        <v>8</v>
      </c>
      <c r="L6948" s="37" t="n">
        <f aca="false">G6948+Inputs!$B$6*H6948</f>
        <v>0</v>
      </c>
      <c r="M6948" s="37" t="n">
        <f aca="false">I6948+Inputs!$B$7*J6948</f>
        <v>274</v>
      </c>
      <c r="N6948" s="37" t="n">
        <f aca="false">K6948+L6948+M6948</f>
        <v>282</v>
      </c>
    </row>
    <row r="6949" customFormat="false" ht="15" hidden="false" customHeight="false" outlineLevel="0" collapsed="false">
      <c r="A6949" s="0" t="s">
        <v>10</v>
      </c>
      <c r="B6949" s="0" t="s">
        <v>511</v>
      </c>
      <c r="C6949" s="15" t="n">
        <v>45870</v>
      </c>
      <c r="D6949" s="0" t="n">
        <v>5</v>
      </c>
      <c r="E6949" s="0" t="n">
        <v>9</v>
      </c>
      <c r="F6949" s="0" t="n">
        <v>0</v>
      </c>
      <c r="G6949" s="0" t="n">
        <v>0</v>
      </c>
      <c r="H6949" s="0" t="n">
        <v>0</v>
      </c>
      <c r="I6949" s="0" t="n">
        <v>235</v>
      </c>
      <c r="J6949" s="0" t="n">
        <v>0</v>
      </c>
      <c r="K6949" s="37" t="n">
        <f aca="false">E6949+Inputs!$B$5*F6949</f>
        <v>9</v>
      </c>
      <c r="L6949" s="37" t="n">
        <f aca="false">G6949+Inputs!$B$6*H6949</f>
        <v>0</v>
      </c>
      <c r="M6949" s="37" t="n">
        <f aca="false">I6949+Inputs!$B$7*J6949</f>
        <v>235</v>
      </c>
      <c r="N6949" s="37" t="n">
        <f aca="false">K6949+L6949+M6949</f>
        <v>244</v>
      </c>
    </row>
    <row r="6950" customFormat="false" ht="15" hidden="false" customHeight="false" outlineLevel="0" collapsed="false">
      <c r="A6950" s="0" t="s">
        <v>10</v>
      </c>
      <c r="B6950" s="0" t="s">
        <v>511</v>
      </c>
      <c r="C6950" s="15" t="n">
        <v>45901</v>
      </c>
      <c r="D6950" s="0" t="n">
        <v>5</v>
      </c>
      <c r="E6950" s="0" t="n">
        <v>9</v>
      </c>
      <c r="F6950" s="0" t="n">
        <v>0</v>
      </c>
      <c r="G6950" s="0" t="n">
        <v>0</v>
      </c>
      <c r="H6950" s="0" t="n">
        <v>0</v>
      </c>
      <c r="I6950" s="0" t="n">
        <v>231</v>
      </c>
      <c r="J6950" s="0" t="n">
        <v>0</v>
      </c>
      <c r="K6950" s="37" t="n">
        <f aca="false">E6950+Inputs!$B$5*F6950</f>
        <v>9</v>
      </c>
      <c r="L6950" s="37" t="n">
        <f aca="false">G6950+Inputs!$B$6*H6950</f>
        <v>0</v>
      </c>
      <c r="M6950" s="37" t="n">
        <f aca="false">I6950+Inputs!$B$7*J6950</f>
        <v>231</v>
      </c>
      <c r="N6950" s="37" t="n">
        <f aca="false">K6950+L6950+M6950</f>
        <v>240</v>
      </c>
    </row>
    <row r="6951" customFormat="false" ht="15" hidden="false" customHeight="false" outlineLevel="0" collapsed="false">
      <c r="A6951" s="0" t="s">
        <v>10</v>
      </c>
      <c r="B6951" s="0" t="s">
        <v>511</v>
      </c>
      <c r="C6951" s="15" t="n">
        <v>45931</v>
      </c>
      <c r="D6951" s="0" t="n">
        <v>5</v>
      </c>
      <c r="E6951" s="0" t="n">
        <v>5</v>
      </c>
      <c r="F6951" s="0" t="n">
        <v>0</v>
      </c>
      <c r="G6951" s="0" t="n">
        <v>0</v>
      </c>
      <c r="H6951" s="0" t="n">
        <v>0</v>
      </c>
      <c r="I6951" s="0" t="n">
        <v>206</v>
      </c>
      <c r="J6951" s="0" t="n">
        <v>0</v>
      </c>
      <c r="K6951" s="37" t="n">
        <f aca="false">E6951+Inputs!$B$5*F6951</f>
        <v>5</v>
      </c>
      <c r="L6951" s="37" t="n">
        <f aca="false">G6951+Inputs!$B$6*H6951</f>
        <v>0</v>
      </c>
      <c r="M6951" s="37" t="n">
        <f aca="false">I6951+Inputs!$B$7*J6951</f>
        <v>206</v>
      </c>
      <c r="N6951" s="37" t="n">
        <f aca="false">K6951+L6951+M6951</f>
        <v>211</v>
      </c>
    </row>
    <row r="6952" customFormat="false" ht="15" hidden="false" customHeight="false" outlineLevel="0" collapsed="false">
      <c r="A6952" s="0" t="s">
        <v>10</v>
      </c>
      <c r="B6952" s="0" t="s">
        <v>511</v>
      </c>
      <c r="C6952" s="15" t="n">
        <v>45962</v>
      </c>
      <c r="D6952" s="0" t="n">
        <v>5</v>
      </c>
      <c r="E6952" s="0" t="n">
        <v>6</v>
      </c>
      <c r="F6952" s="0" t="n">
        <v>0</v>
      </c>
      <c r="G6952" s="0" t="n">
        <v>0</v>
      </c>
      <c r="H6952" s="0" t="n">
        <v>0</v>
      </c>
      <c r="I6952" s="0" t="n">
        <v>236</v>
      </c>
      <c r="J6952" s="0" t="n">
        <v>0</v>
      </c>
      <c r="K6952" s="37" t="n">
        <f aca="false">E6952+Inputs!$B$5*F6952</f>
        <v>6</v>
      </c>
      <c r="L6952" s="37" t="n">
        <f aca="false">G6952+Inputs!$B$6*H6952</f>
        <v>0</v>
      </c>
      <c r="M6952" s="37" t="n">
        <f aca="false">I6952+Inputs!$B$7*J6952</f>
        <v>236</v>
      </c>
      <c r="N6952" s="37" t="n">
        <f aca="false">K6952+L6952+M6952</f>
        <v>242</v>
      </c>
    </row>
    <row r="6953" customFormat="false" ht="15" hidden="false" customHeight="false" outlineLevel="0" collapsed="false">
      <c r="A6953" s="0" t="s">
        <v>10</v>
      </c>
      <c r="B6953" s="0" t="s">
        <v>511</v>
      </c>
      <c r="C6953" s="15" t="n">
        <v>45992</v>
      </c>
      <c r="D6953" s="0" t="n">
        <v>5</v>
      </c>
      <c r="E6953" s="0" t="n">
        <v>14</v>
      </c>
      <c r="F6953" s="0" t="n">
        <v>0</v>
      </c>
      <c r="G6953" s="0" t="n">
        <v>0</v>
      </c>
      <c r="H6953" s="0" t="n">
        <v>0</v>
      </c>
      <c r="I6953" s="0" t="n">
        <v>205</v>
      </c>
      <c r="J6953" s="0" t="n">
        <v>0</v>
      </c>
      <c r="K6953" s="37" t="n">
        <f aca="false">E6953+Inputs!$B$5*F6953</f>
        <v>14</v>
      </c>
      <c r="L6953" s="37" t="n">
        <f aca="false">G6953+Inputs!$B$6*H6953</f>
        <v>0</v>
      </c>
      <c r="M6953" s="37" t="n">
        <f aca="false">I6953+Inputs!$B$7*J6953</f>
        <v>205</v>
      </c>
      <c r="N6953" s="37" t="n">
        <f aca="false">K6953+L6953+M6953</f>
        <v>219</v>
      </c>
    </row>
    <row r="6954" customFormat="false" ht="15" hidden="false" customHeight="false" outlineLevel="0" collapsed="false">
      <c r="A6954" s="0" t="s">
        <v>10</v>
      </c>
      <c r="B6954" s="0" t="s">
        <v>511</v>
      </c>
      <c r="C6954" s="15" t="n">
        <v>46023</v>
      </c>
      <c r="D6954" s="0" t="n">
        <v>5</v>
      </c>
      <c r="E6954" s="0" t="n">
        <v>4</v>
      </c>
      <c r="F6954" s="0" t="n">
        <v>0</v>
      </c>
      <c r="G6954" s="0" t="n">
        <v>0</v>
      </c>
      <c r="H6954" s="0" t="n">
        <v>0</v>
      </c>
      <c r="I6954" s="0" t="n">
        <v>163</v>
      </c>
      <c r="J6954" s="0" t="n">
        <v>0</v>
      </c>
      <c r="K6954" s="37" t="n">
        <f aca="false">E6954+Inputs!$B$5*F6954</f>
        <v>4</v>
      </c>
      <c r="L6954" s="37" t="n">
        <f aca="false">G6954+Inputs!$B$6*H6954</f>
        <v>0</v>
      </c>
      <c r="M6954" s="37" t="n">
        <f aca="false">I6954+Inputs!$B$7*J6954</f>
        <v>163</v>
      </c>
      <c r="N6954" s="37" t="n">
        <f aca="false">K6954+L6954+M6954</f>
        <v>167</v>
      </c>
    </row>
    <row r="6955" customFormat="false" ht="15" hidden="false" customHeight="false" outlineLevel="0" collapsed="false">
      <c r="A6955" s="0" t="s">
        <v>10</v>
      </c>
      <c r="B6955" s="0" t="s">
        <v>511</v>
      </c>
      <c r="C6955" s="15" t="n">
        <v>46054</v>
      </c>
      <c r="D6955" s="0" t="n">
        <v>5</v>
      </c>
      <c r="E6955" s="0" t="n">
        <v>10</v>
      </c>
      <c r="F6955" s="0" t="n">
        <v>0</v>
      </c>
      <c r="G6955" s="0" t="n">
        <v>0</v>
      </c>
      <c r="H6955" s="0" t="n">
        <v>0</v>
      </c>
      <c r="I6955" s="0" t="n">
        <v>210</v>
      </c>
      <c r="J6955" s="0" t="n">
        <v>0</v>
      </c>
      <c r="K6955" s="37" t="n">
        <f aca="false">E6955+Inputs!$B$5*F6955</f>
        <v>10</v>
      </c>
      <c r="L6955" s="37" t="n">
        <f aca="false">G6955+Inputs!$B$6*H6955</f>
        <v>0</v>
      </c>
      <c r="M6955" s="37" t="n">
        <f aca="false">I6955+Inputs!$B$7*J6955</f>
        <v>210</v>
      </c>
      <c r="N6955" s="37" t="n">
        <f aca="false">K6955+L6955+M6955</f>
        <v>220</v>
      </c>
    </row>
    <row r="6956" customFormat="false" ht="15" hidden="false" customHeight="false" outlineLevel="0" collapsed="false">
      <c r="A6956" s="0" t="s">
        <v>10</v>
      </c>
      <c r="B6956" s="0" t="s">
        <v>511</v>
      </c>
      <c r="C6956" s="15" t="n">
        <v>46082</v>
      </c>
      <c r="D6956" s="0" t="n">
        <v>5</v>
      </c>
      <c r="E6956" s="0" t="n">
        <v>18</v>
      </c>
      <c r="F6956" s="0" t="n">
        <v>0</v>
      </c>
      <c r="G6956" s="0" t="n">
        <v>0</v>
      </c>
      <c r="H6956" s="0" t="n">
        <v>0</v>
      </c>
      <c r="I6956" s="0" t="n">
        <v>232</v>
      </c>
      <c r="J6956" s="0" t="n">
        <v>0</v>
      </c>
      <c r="K6956" s="37" t="n">
        <f aca="false">E6956+Inputs!$B$5*F6956</f>
        <v>18</v>
      </c>
      <c r="L6956" s="37" t="n">
        <f aca="false">G6956+Inputs!$B$6*H6956</f>
        <v>0</v>
      </c>
      <c r="M6956" s="37" t="n">
        <f aca="false">I6956+Inputs!$B$7*J6956</f>
        <v>232</v>
      </c>
      <c r="N6956" s="37" t="n">
        <f aca="false">K6956+L6956+M6956</f>
        <v>250</v>
      </c>
    </row>
    <row r="6957" customFormat="false" ht="15" hidden="false" customHeight="false" outlineLevel="0" collapsed="false">
      <c r="A6957" s="0" t="s">
        <v>10</v>
      </c>
      <c r="B6957" s="0" t="s">
        <v>511</v>
      </c>
      <c r="C6957" s="15" t="n">
        <v>46113</v>
      </c>
      <c r="D6957" s="0" t="n">
        <v>5</v>
      </c>
      <c r="E6957" s="0" t="n">
        <v>21</v>
      </c>
      <c r="F6957" s="0" t="n">
        <v>0</v>
      </c>
      <c r="G6957" s="0" t="n">
        <v>0</v>
      </c>
      <c r="H6957" s="0" t="n">
        <v>0</v>
      </c>
      <c r="I6957" s="0" t="n">
        <v>186</v>
      </c>
      <c r="J6957" s="0" t="n">
        <v>0</v>
      </c>
      <c r="K6957" s="37" t="n">
        <f aca="false">E6957+Inputs!$B$5*F6957</f>
        <v>21</v>
      </c>
      <c r="L6957" s="37" t="n">
        <f aca="false">G6957+Inputs!$B$6*H6957</f>
        <v>0</v>
      </c>
      <c r="M6957" s="37" t="n">
        <f aca="false">I6957+Inputs!$B$7*J6957</f>
        <v>186</v>
      </c>
      <c r="N6957" s="37" t="n">
        <f aca="false">K6957+L6957+M6957</f>
        <v>207</v>
      </c>
    </row>
    <row r="6958" customFormat="false" ht="15" hidden="false" customHeight="false" outlineLevel="0" collapsed="false">
      <c r="A6958" s="0" t="s">
        <v>10</v>
      </c>
      <c r="B6958" s="0" t="s">
        <v>511</v>
      </c>
      <c r="C6958" s="15" t="n">
        <v>46143</v>
      </c>
      <c r="D6958" s="0" t="n">
        <v>5</v>
      </c>
      <c r="E6958" s="0" t="n">
        <v>21</v>
      </c>
      <c r="F6958" s="0" t="n">
        <v>0</v>
      </c>
      <c r="G6958" s="0" t="n">
        <v>0</v>
      </c>
      <c r="H6958" s="0" t="n">
        <v>0</v>
      </c>
      <c r="I6958" s="0" t="n">
        <v>200</v>
      </c>
      <c r="J6958" s="0" t="n">
        <v>0</v>
      </c>
      <c r="K6958" s="37" t="n">
        <f aca="false">E6958+Inputs!$B$5*F6958</f>
        <v>21</v>
      </c>
      <c r="L6958" s="37" t="n">
        <f aca="false">G6958+Inputs!$B$6*H6958</f>
        <v>0</v>
      </c>
      <c r="M6958" s="37" t="n">
        <f aca="false">I6958+Inputs!$B$7*J6958</f>
        <v>200</v>
      </c>
      <c r="N6958" s="37" t="n">
        <f aca="false">K6958+L6958+M6958</f>
        <v>221</v>
      </c>
    </row>
    <row r="6959" customFormat="false" ht="15" hidden="false" customHeight="false" outlineLevel="0" collapsed="false">
      <c r="A6959" s="0" t="s">
        <v>10</v>
      </c>
      <c r="B6959" s="0" t="s">
        <v>511</v>
      </c>
      <c r="C6959" s="15" t="n">
        <v>46174</v>
      </c>
      <c r="D6959" s="0" t="n">
        <v>5</v>
      </c>
      <c r="E6959" s="0" t="n">
        <v>53</v>
      </c>
      <c r="F6959" s="0" t="n">
        <v>0</v>
      </c>
      <c r="G6959" s="0" t="n">
        <v>0</v>
      </c>
      <c r="H6959" s="0" t="n">
        <v>0</v>
      </c>
      <c r="I6959" s="0" t="n">
        <v>269</v>
      </c>
      <c r="J6959" s="0" t="n">
        <v>0</v>
      </c>
      <c r="K6959" s="37" t="n">
        <f aca="false">E6959+Inputs!$B$5*F6959</f>
        <v>53</v>
      </c>
      <c r="L6959" s="37" t="n">
        <f aca="false">G6959+Inputs!$B$6*H6959</f>
        <v>0</v>
      </c>
      <c r="M6959" s="37" t="n">
        <f aca="false">I6959+Inputs!$B$7*J6959</f>
        <v>269</v>
      </c>
      <c r="N6959" s="37" t="n">
        <f aca="false">K6959+L6959+M6959</f>
        <v>322</v>
      </c>
    </row>
    <row r="6960" customFormat="false" ht="15" hidden="false" customHeight="false" outlineLevel="0" collapsed="false">
      <c r="A6960" s="0" t="s">
        <v>10</v>
      </c>
      <c r="B6960" s="0" t="s">
        <v>511</v>
      </c>
      <c r="C6960" s="15" t="n">
        <v>46204</v>
      </c>
      <c r="D6960" s="0" t="n">
        <v>5</v>
      </c>
      <c r="E6960" s="0" t="n">
        <v>26</v>
      </c>
      <c r="F6960" s="0" t="n">
        <v>0</v>
      </c>
      <c r="G6960" s="0" t="n">
        <v>0</v>
      </c>
      <c r="H6960" s="0" t="n">
        <v>0</v>
      </c>
      <c r="I6960" s="0" t="n">
        <v>211</v>
      </c>
      <c r="J6960" s="0" t="n">
        <v>0</v>
      </c>
      <c r="K6960" s="37" t="n">
        <f aca="false">E6960+Inputs!$B$5*F6960</f>
        <v>26</v>
      </c>
      <c r="L6960" s="37" t="n">
        <f aca="false">G6960+Inputs!$B$6*H6960</f>
        <v>0</v>
      </c>
      <c r="M6960" s="37" t="n">
        <f aca="false">I6960+Inputs!$B$7*J6960</f>
        <v>211</v>
      </c>
      <c r="N6960" s="37" t="n">
        <f aca="false">K6960+L6960+M6960</f>
        <v>237</v>
      </c>
    </row>
    <row r="6961" customFormat="false" ht="15" hidden="false" customHeight="false" outlineLevel="0" collapsed="false">
      <c r="A6961" s="0" t="s">
        <v>10</v>
      </c>
      <c r="B6961" s="0" t="s">
        <v>511</v>
      </c>
      <c r="C6961" s="15" t="n">
        <v>46235</v>
      </c>
      <c r="D6961" s="0" t="n">
        <v>5</v>
      </c>
      <c r="E6961" s="0" t="n">
        <v>42</v>
      </c>
      <c r="F6961" s="0" t="n">
        <v>0</v>
      </c>
      <c r="G6961" s="0" t="n">
        <v>0</v>
      </c>
      <c r="H6961" s="0" t="n">
        <v>0</v>
      </c>
      <c r="I6961" s="0" t="n">
        <v>228</v>
      </c>
      <c r="J6961" s="0" t="n">
        <v>0</v>
      </c>
      <c r="K6961" s="37" t="n">
        <f aca="false">E6961+Inputs!$B$5*F6961</f>
        <v>42</v>
      </c>
      <c r="L6961" s="37" t="n">
        <f aca="false">G6961+Inputs!$B$6*H6961</f>
        <v>0</v>
      </c>
      <c r="M6961" s="37" t="n">
        <f aca="false">I6961+Inputs!$B$7*J6961</f>
        <v>228</v>
      </c>
      <c r="N6961" s="37" t="n">
        <f aca="false">K6961+L6961+M6961</f>
        <v>270</v>
      </c>
    </row>
    <row r="6962" customFormat="false" ht="15" hidden="false" customHeight="false" outlineLevel="0" collapsed="false">
      <c r="A6962" s="0" t="s">
        <v>10</v>
      </c>
      <c r="B6962" s="0" t="s">
        <v>523</v>
      </c>
      <c r="C6962" s="15" t="n">
        <v>45444</v>
      </c>
      <c r="D6962" s="0" t="n">
        <v>1</v>
      </c>
      <c r="E6962" s="0" t="n">
        <v>0</v>
      </c>
      <c r="F6962" s="0" t="n">
        <v>0</v>
      </c>
      <c r="G6962" s="0" t="n">
        <v>0</v>
      </c>
      <c r="H6962" s="0" t="n">
        <v>0</v>
      </c>
      <c r="I6962" s="0" t="n">
        <v>1</v>
      </c>
      <c r="J6962" s="0" t="n">
        <v>0</v>
      </c>
      <c r="K6962" s="37" t="n">
        <f aca="false">E6962+Inputs!$B$5*F6962</f>
        <v>0</v>
      </c>
      <c r="L6962" s="37" t="n">
        <f aca="false">G6962+Inputs!$B$6*H6962</f>
        <v>0</v>
      </c>
      <c r="M6962" s="37" t="n">
        <f aca="false">I6962+Inputs!$B$7*J6962</f>
        <v>1</v>
      </c>
      <c r="N6962" s="37" t="n">
        <f aca="false">K6962+L6962+M6962</f>
        <v>1</v>
      </c>
    </row>
    <row r="6963" customFormat="false" ht="15" hidden="false" customHeight="false" outlineLevel="0" collapsed="false">
      <c r="A6963" s="0" t="s">
        <v>10</v>
      </c>
      <c r="B6963" s="0" t="s">
        <v>523</v>
      </c>
      <c r="C6963" s="15" t="n">
        <v>45505</v>
      </c>
      <c r="D6963" s="0" t="n">
        <v>1</v>
      </c>
      <c r="E6963" s="0" t="n">
        <v>0</v>
      </c>
      <c r="F6963" s="0" t="n">
        <v>0</v>
      </c>
      <c r="G6963" s="0" t="n">
        <v>0</v>
      </c>
      <c r="H6963" s="0" t="n">
        <v>0</v>
      </c>
      <c r="I6963" s="0" t="n">
        <v>1</v>
      </c>
      <c r="J6963" s="0" t="n">
        <v>0</v>
      </c>
      <c r="K6963" s="37" t="n">
        <f aca="false">E6963+Inputs!$B$5*F6963</f>
        <v>0</v>
      </c>
      <c r="L6963" s="37" t="n">
        <f aca="false">G6963+Inputs!$B$6*H6963</f>
        <v>0</v>
      </c>
      <c r="M6963" s="37" t="n">
        <f aca="false">I6963+Inputs!$B$7*J6963</f>
        <v>1</v>
      </c>
      <c r="N6963" s="37" t="n">
        <f aca="false">K6963+L6963+M6963</f>
        <v>1</v>
      </c>
    </row>
    <row r="6964" customFormat="false" ht="15" hidden="false" customHeight="false" outlineLevel="0" collapsed="false">
      <c r="A6964" s="0" t="s">
        <v>10</v>
      </c>
      <c r="B6964" s="0" t="s">
        <v>523</v>
      </c>
      <c r="C6964" s="15" t="n">
        <v>45778</v>
      </c>
      <c r="D6964" s="0" t="n">
        <v>1</v>
      </c>
      <c r="E6964" s="0" t="n">
        <v>0</v>
      </c>
      <c r="F6964" s="0" t="n">
        <v>0</v>
      </c>
      <c r="G6964" s="0" t="n">
        <v>0</v>
      </c>
      <c r="H6964" s="0" t="n">
        <v>0</v>
      </c>
      <c r="I6964" s="0" t="n">
        <v>1</v>
      </c>
      <c r="J6964" s="0" t="n">
        <v>0</v>
      </c>
      <c r="K6964" s="37" t="n">
        <f aca="false">E6964+Inputs!$B$5*F6964</f>
        <v>0</v>
      </c>
      <c r="L6964" s="37" t="n">
        <f aca="false">G6964+Inputs!$B$6*H6964</f>
        <v>0</v>
      </c>
      <c r="M6964" s="37" t="n">
        <f aca="false">I6964+Inputs!$B$7*J6964</f>
        <v>1</v>
      </c>
      <c r="N6964" s="37" t="n">
        <f aca="false">K6964+L6964+M6964</f>
        <v>1</v>
      </c>
    </row>
    <row r="6965" customFormat="false" ht="15" hidden="false" customHeight="false" outlineLevel="0" collapsed="false">
      <c r="A6965" s="0" t="s">
        <v>10</v>
      </c>
      <c r="B6965" s="0" t="s">
        <v>523</v>
      </c>
      <c r="C6965" s="15" t="n">
        <v>46082</v>
      </c>
      <c r="D6965" s="0" t="n">
        <v>1</v>
      </c>
      <c r="E6965" s="0" t="n">
        <v>0</v>
      </c>
      <c r="F6965" s="0" t="n">
        <v>0</v>
      </c>
      <c r="G6965" s="0" t="n">
        <v>0</v>
      </c>
      <c r="H6965" s="0" t="n">
        <v>0</v>
      </c>
      <c r="I6965" s="0" t="n">
        <v>1</v>
      </c>
      <c r="J6965" s="0" t="n">
        <v>0</v>
      </c>
      <c r="K6965" s="37" t="n">
        <f aca="false">E6965+Inputs!$B$5*F6965</f>
        <v>0</v>
      </c>
      <c r="L6965" s="37" t="n">
        <f aca="false">G6965+Inputs!$B$6*H6965</f>
        <v>0</v>
      </c>
      <c r="M6965" s="37" t="n">
        <f aca="false">I6965+Inputs!$B$7*J6965</f>
        <v>1</v>
      </c>
      <c r="N6965" s="37" t="n">
        <f aca="false">K6965+L6965+M6965</f>
        <v>1</v>
      </c>
    </row>
    <row r="6966" customFormat="false" ht="15" hidden="false" customHeight="false" outlineLevel="0" collapsed="false">
      <c r="A6966" s="0" t="s">
        <v>10</v>
      </c>
      <c r="B6966" s="0" t="s">
        <v>523</v>
      </c>
      <c r="C6966" s="15" t="n">
        <v>46113</v>
      </c>
      <c r="D6966" s="0" t="n">
        <v>1</v>
      </c>
      <c r="E6966" s="0" t="n">
        <v>0</v>
      </c>
      <c r="F6966" s="0" t="n">
        <v>0</v>
      </c>
      <c r="G6966" s="0" t="n">
        <v>0</v>
      </c>
      <c r="H6966" s="0" t="n">
        <v>0</v>
      </c>
      <c r="I6966" s="0" t="n">
        <v>1</v>
      </c>
      <c r="J6966" s="0" t="n">
        <v>0</v>
      </c>
      <c r="K6966" s="37" t="n">
        <f aca="false">E6966+Inputs!$B$5*F6966</f>
        <v>0</v>
      </c>
      <c r="L6966" s="37" t="n">
        <f aca="false">G6966+Inputs!$B$6*H6966</f>
        <v>0</v>
      </c>
      <c r="M6966" s="37" t="n">
        <f aca="false">I6966+Inputs!$B$7*J6966</f>
        <v>1</v>
      </c>
      <c r="N6966" s="37" t="n">
        <f aca="false">K6966+L6966+M6966</f>
        <v>1</v>
      </c>
    </row>
    <row r="6967" customFormat="false" ht="15" hidden="false" customHeight="false" outlineLevel="0" collapsed="false">
      <c r="A6967" s="0" t="s">
        <v>10</v>
      </c>
      <c r="B6967" s="0" t="s">
        <v>523</v>
      </c>
      <c r="C6967" s="15" t="n">
        <v>46235</v>
      </c>
      <c r="D6967" s="0" t="n">
        <v>1</v>
      </c>
      <c r="E6967" s="0" t="n">
        <v>0</v>
      </c>
      <c r="F6967" s="0" t="n">
        <v>0</v>
      </c>
      <c r="G6967" s="0" t="n">
        <v>0</v>
      </c>
      <c r="H6967" s="0" t="n">
        <v>0</v>
      </c>
      <c r="I6967" s="0" t="n">
        <v>1</v>
      </c>
      <c r="J6967" s="0" t="n">
        <v>0</v>
      </c>
      <c r="K6967" s="37" t="n">
        <f aca="false">E6967+Inputs!$B$5*F6967</f>
        <v>0</v>
      </c>
      <c r="L6967" s="37" t="n">
        <f aca="false">G6967+Inputs!$B$6*H6967</f>
        <v>0</v>
      </c>
      <c r="M6967" s="37" t="n">
        <f aca="false">I6967+Inputs!$B$7*J6967</f>
        <v>1</v>
      </c>
      <c r="N6967" s="37" t="n">
        <f aca="false">K6967+L6967+M6967</f>
        <v>1</v>
      </c>
    </row>
    <row r="6968" customFormat="false" ht="15" hidden="false" customHeight="false" outlineLevel="0" collapsed="false">
      <c r="A6968" s="0" t="s">
        <v>10</v>
      </c>
      <c r="B6968" s="0" t="s">
        <v>549</v>
      </c>
      <c r="C6968" s="15" t="n">
        <v>44927</v>
      </c>
      <c r="D6968" s="0" t="n">
        <v>3</v>
      </c>
      <c r="E6968" s="0" t="n">
        <v>0</v>
      </c>
      <c r="F6968" s="0" t="n">
        <v>0</v>
      </c>
      <c r="G6968" s="0" t="n">
        <v>0</v>
      </c>
      <c r="H6968" s="0" t="n">
        <v>0</v>
      </c>
      <c r="I6968" s="0" t="n">
        <v>6</v>
      </c>
      <c r="J6968" s="0" t="n">
        <v>0</v>
      </c>
      <c r="K6968" s="37" t="n">
        <f aca="false">E6968+Inputs!$B$5*F6968</f>
        <v>0</v>
      </c>
      <c r="L6968" s="37" t="n">
        <f aca="false">G6968+Inputs!$B$6*H6968</f>
        <v>0</v>
      </c>
      <c r="M6968" s="37" t="n">
        <f aca="false">I6968+Inputs!$B$7*J6968</f>
        <v>6</v>
      </c>
      <c r="N6968" s="37" t="n">
        <f aca="false">K6968+L6968+M6968</f>
        <v>6</v>
      </c>
    </row>
    <row r="6969" customFormat="false" ht="15" hidden="false" customHeight="false" outlineLevel="0" collapsed="false">
      <c r="A6969" s="0" t="s">
        <v>10</v>
      </c>
      <c r="B6969" s="0" t="s">
        <v>549</v>
      </c>
      <c r="C6969" s="15" t="n">
        <v>44958</v>
      </c>
      <c r="D6969" s="0" t="n">
        <v>3</v>
      </c>
      <c r="E6969" s="0" t="n">
        <v>0</v>
      </c>
      <c r="F6969" s="0" t="n">
        <v>0</v>
      </c>
      <c r="G6969" s="0" t="n">
        <v>0</v>
      </c>
      <c r="H6969" s="0" t="n">
        <v>0</v>
      </c>
      <c r="I6969" s="0" t="n">
        <v>11</v>
      </c>
      <c r="J6969" s="0" t="n">
        <v>0</v>
      </c>
      <c r="K6969" s="37" t="n">
        <f aca="false">E6969+Inputs!$B$5*F6969</f>
        <v>0</v>
      </c>
      <c r="L6969" s="37" t="n">
        <f aca="false">G6969+Inputs!$B$6*H6969</f>
        <v>0</v>
      </c>
      <c r="M6969" s="37" t="n">
        <f aca="false">I6969+Inputs!$B$7*J6969</f>
        <v>11</v>
      </c>
      <c r="N6969" s="37" t="n">
        <f aca="false">K6969+L6969+M6969</f>
        <v>11</v>
      </c>
    </row>
    <row r="6970" customFormat="false" ht="15" hidden="false" customHeight="false" outlineLevel="0" collapsed="false">
      <c r="A6970" s="0" t="s">
        <v>10</v>
      </c>
      <c r="B6970" s="0" t="s">
        <v>549</v>
      </c>
      <c r="C6970" s="15" t="n">
        <v>44986</v>
      </c>
      <c r="D6970" s="0" t="n">
        <v>3</v>
      </c>
      <c r="E6970" s="0" t="n">
        <v>1</v>
      </c>
      <c r="F6970" s="0" t="n">
        <v>0</v>
      </c>
      <c r="G6970" s="0" t="n">
        <v>0</v>
      </c>
      <c r="H6970" s="0" t="n">
        <v>0</v>
      </c>
      <c r="I6970" s="0" t="n">
        <v>15</v>
      </c>
      <c r="J6970" s="0" t="n">
        <v>0</v>
      </c>
      <c r="K6970" s="37" t="n">
        <f aca="false">E6970+Inputs!$B$5*F6970</f>
        <v>1</v>
      </c>
      <c r="L6970" s="37" t="n">
        <f aca="false">G6970+Inputs!$B$6*H6970</f>
        <v>0</v>
      </c>
      <c r="M6970" s="37" t="n">
        <f aca="false">I6970+Inputs!$B$7*J6970</f>
        <v>15</v>
      </c>
      <c r="N6970" s="37" t="n">
        <f aca="false">K6970+L6970+M6970</f>
        <v>16</v>
      </c>
    </row>
    <row r="6971" customFormat="false" ht="15" hidden="false" customHeight="false" outlineLevel="0" collapsed="false">
      <c r="A6971" s="0" t="s">
        <v>10</v>
      </c>
      <c r="B6971" s="0" t="s">
        <v>549</v>
      </c>
      <c r="C6971" s="15" t="n">
        <v>45017</v>
      </c>
      <c r="D6971" s="0" t="n">
        <v>3</v>
      </c>
      <c r="E6971" s="0" t="n">
        <v>0</v>
      </c>
      <c r="F6971" s="0" t="n">
        <v>0</v>
      </c>
      <c r="G6971" s="0" t="n">
        <v>0</v>
      </c>
      <c r="H6971" s="0" t="n">
        <v>0</v>
      </c>
      <c r="I6971" s="0" t="n">
        <v>13</v>
      </c>
      <c r="J6971" s="0" t="n">
        <v>0</v>
      </c>
      <c r="K6971" s="37" t="n">
        <f aca="false">E6971+Inputs!$B$5*F6971</f>
        <v>0</v>
      </c>
      <c r="L6971" s="37" t="n">
        <f aca="false">G6971+Inputs!$B$6*H6971</f>
        <v>0</v>
      </c>
      <c r="M6971" s="37" t="n">
        <f aca="false">I6971+Inputs!$B$7*J6971</f>
        <v>13</v>
      </c>
      <c r="N6971" s="37" t="n">
        <f aca="false">K6971+L6971+M6971</f>
        <v>13</v>
      </c>
    </row>
    <row r="6972" customFormat="false" ht="15" hidden="false" customHeight="false" outlineLevel="0" collapsed="false">
      <c r="A6972" s="0" t="s">
        <v>10</v>
      </c>
      <c r="B6972" s="0" t="s">
        <v>549</v>
      </c>
      <c r="C6972" s="15" t="n">
        <v>45047</v>
      </c>
      <c r="D6972" s="0" t="n">
        <v>3</v>
      </c>
      <c r="E6972" s="0" t="n">
        <v>0</v>
      </c>
      <c r="F6972" s="0" t="n">
        <v>0</v>
      </c>
      <c r="G6972" s="0" t="n">
        <v>0</v>
      </c>
      <c r="H6972" s="0" t="n">
        <v>0</v>
      </c>
      <c r="I6972" s="0" t="n">
        <v>20</v>
      </c>
      <c r="J6972" s="0" t="n">
        <v>0</v>
      </c>
      <c r="K6972" s="37" t="n">
        <f aca="false">E6972+Inputs!$B$5*F6972</f>
        <v>0</v>
      </c>
      <c r="L6972" s="37" t="n">
        <f aca="false">G6972+Inputs!$B$6*H6972</f>
        <v>0</v>
      </c>
      <c r="M6972" s="37" t="n">
        <f aca="false">I6972+Inputs!$B$7*J6972</f>
        <v>20</v>
      </c>
      <c r="N6972" s="37" t="n">
        <f aca="false">K6972+L6972+M6972</f>
        <v>20</v>
      </c>
    </row>
    <row r="6973" customFormat="false" ht="15" hidden="false" customHeight="false" outlineLevel="0" collapsed="false">
      <c r="A6973" s="0" t="s">
        <v>10</v>
      </c>
      <c r="B6973" s="0" t="s">
        <v>549</v>
      </c>
      <c r="C6973" s="15" t="n">
        <v>45078</v>
      </c>
      <c r="D6973" s="0" t="n">
        <v>3</v>
      </c>
      <c r="E6973" s="0" t="n">
        <v>0</v>
      </c>
      <c r="F6973" s="0" t="n">
        <v>0</v>
      </c>
      <c r="G6973" s="0" t="n">
        <v>0</v>
      </c>
      <c r="H6973" s="0" t="n">
        <v>0</v>
      </c>
      <c r="I6973" s="0" t="n">
        <v>20</v>
      </c>
      <c r="J6973" s="0" t="n">
        <v>0</v>
      </c>
      <c r="K6973" s="37" t="n">
        <f aca="false">E6973+Inputs!$B$5*F6973</f>
        <v>0</v>
      </c>
      <c r="L6973" s="37" t="n">
        <f aca="false">G6973+Inputs!$B$6*H6973</f>
        <v>0</v>
      </c>
      <c r="M6973" s="37" t="n">
        <f aca="false">I6973+Inputs!$B$7*J6973</f>
        <v>20</v>
      </c>
      <c r="N6973" s="37" t="n">
        <f aca="false">K6973+L6973+M6973</f>
        <v>20</v>
      </c>
    </row>
    <row r="6974" customFormat="false" ht="15" hidden="false" customHeight="false" outlineLevel="0" collapsed="false">
      <c r="A6974" s="0" t="s">
        <v>10</v>
      </c>
      <c r="B6974" s="0" t="s">
        <v>549</v>
      </c>
      <c r="C6974" s="15" t="n">
        <v>45108</v>
      </c>
      <c r="D6974" s="0" t="n">
        <v>3</v>
      </c>
      <c r="E6974" s="0" t="n">
        <v>0</v>
      </c>
      <c r="F6974" s="0" t="n">
        <v>0</v>
      </c>
      <c r="G6974" s="0" t="n">
        <v>0</v>
      </c>
      <c r="H6974" s="0" t="n">
        <v>0</v>
      </c>
      <c r="I6974" s="0" t="n">
        <v>30</v>
      </c>
      <c r="J6974" s="0" t="n">
        <v>0</v>
      </c>
      <c r="K6974" s="37" t="n">
        <f aca="false">E6974+Inputs!$B$5*F6974</f>
        <v>0</v>
      </c>
      <c r="L6974" s="37" t="n">
        <f aca="false">G6974+Inputs!$B$6*H6974</f>
        <v>0</v>
      </c>
      <c r="M6974" s="37" t="n">
        <f aca="false">I6974+Inputs!$B$7*J6974</f>
        <v>30</v>
      </c>
      <c r="N6974" s="37" t="n">
        <f aca="false">K6974+L6974+M6974</f>
        <v>30</v>
      </c>
    </row>
    <row r="6975" customFormat="false" ht="15" hidden="false" customHeight="false" outlineLevel="0" collapsed="false">
      <c r="A6975" s="0" t="s">
        <v>10</v>
      </c>
      <c r="B6975" s="0" t="s">
        <v>549</v>
      </c>
      <c r="C6975" s="15" t="n">
        <v>45139</v>
      </c>
      <c r="D6975" s="0" t="n">
        <v>3</v>
      </c>
      <c r="E6975" s="0" t="n">
        <v>0</v>
      </c>
      <c r="F6975" s="0" t="n">
        <v>0</v>
      </c>
      <c r="G6975" s="0" t="n">
        <v>0</v>
      </c>
      <c r="H6975" s="0" t="n">
        <v>0</v>
      </c>
      <c r="I6975" s="0" t="n">
        <v>19</v>
      </c>
      <c r="J6975" s="0" t="n">
        <v>0</v>
      </c>
      <c r="K6975" s="37" t="n">
        <f aca="false">E6975+Inputs!$B$5*F6975</f>
        <v>0</v>
      </c>
      <c r="L6975" s="37" t="n">
        <f aca="false">G6975+Inputs!$B$6*H6975</f>
        <v>0</v>
      </c>
      <c r="M6975" s="37" t="n">
        <f aca="false">I6975+Inputs!$B$7*J6975</f>
        <v>19</v>
      </c>
      <c r="N6975" s="37" t="n">
        <f aca="false">K6975+L6975+M6975</f>
        <v>19</v>
      </c>
    </row>
    <row r="6976" customFormat="false" ht="15" hidden="false" customHeight="false" outlineLevel="0" collapsed="false">
      <c r="A6976" s="0" t="s">
        <v>10</v>
      </c>
      <c r="B6976" s="0" t="s">
        <v>549</v>
      </c>
      <c r="C6976" s="15" t="n">
        <v>45170</v>
      </c>
      <c r="D6976" s="0" t="n">
        <v>3</v>
      </c>
      <c r="E6976" s="0" t="n">
        <v>0</v>
      </c>
      <c r="F6976" s="0" t="n">
        <v>0</v>
      </c>
      <c r="G6976" s="0" t="n">
        <v>0</v>
      </c>
      <c r="H6976" s="0" t="n">
        <v>0</v>
      </c>
      <c r="I6976" s="0" t="n">
        <v>23</v>
      </c>
      <c r="J6976" s="0" t="n">
        <v>0</v>
      </c>
      <c r="K6976" s="37" t="n">
        <f aca="false">E6976+Inputs!$B$5*F6976</f>
        <v>0</v>
      </c>
      <c r="L6976" s="37" t="n">
        <f aca="false">G6976+Inputs!$B$6*H6976</f>
        <v>0</v>
      </c>
      <c r="M6976" s="37" t="n">
        <f aca="false">I6976+Inputs!$B$7*J6976</f>
        <v>23</v>
      </c>
      <c r="N6976" s="37" t="n">
        <f aca="false">K6976+L6976+M6976</f>
        <v>23</v>
      </c>
    </row>
    <row r="6977" customFormat="false" ht="15" hidden="false" customHeight="false" outlineLevel="0" collapsed="false">
      <c r="A6977" s="0" t="s">
        <v>10</v>
      </c>
      <c r="B6977" s="0" t="s">
        <v>549</v>
      </c>
      <c r="C6977" s="15" t="n">
        <v>45200</v>
      </c>
      <c r="D6977" s="0" t="n">
        <v>3</v>
      </c>
      <c r="E6977" s="0" t="n">
        <v>0</v>
      </c>
      <c r="F6977" s="0" t="n">
        <v>0</v>
      </c>
      <c r="G6977" s="0" t="n">
        <v>0</v>
      </c>
      <c r="H6977" s="0" t="n">
        <v>0</v>
      </c>
      <c r="I6977" s="0" t="n">
        <v>23</v>
      </c>
      <c r="J6977" s="0" t="n">
        <v>0</v>
      </c>
      <c r="K6977" s="37" t="n">
        <f aca="false">E6977+Inputs!$B$5*F6977</f>
        <v>0</v>
      </c>
      <c r="L6977" s="37" t="n">
        <f aca="false">G6977+Inputs!$B$6*H6977</f>
        <v>0</v>
      </c>
      <c r="M6977" s="37" t="n">
        <f aca="false">I6977+Inputs!$B$7*J6977</f>
        <v>23</v>
      </c>
      <c r="N6977" s="37" t="n">
        <f aca="false">K6977+L6977+M6977</f>
        <v>23</v>
      </c>
    </row>
    <row r="6978" customFormat="false" ht="15" hidden="false" customHeight="false" outlineLevel="0" collapsed="false">
      <c r="A6978" s="0" t="s">
        <v>10</v>
      </c>
      <c r="B6978" s="0" t="s">
        <v>549</v>
      </c>
      <c r="C6978" s="15" t="n">
        <v>45231</v>
      </c>
      <c r="D6978" s="0" t="n">
        <v>3</v>
      </c>
      <c r="E6978" s="0" t="n">
        <v>0</v>
      </c>
      <c r="F6978" s="0" t="n">
        <v>0</v>
      </c>
      <c r="G6978" s="0" t="n">
        <v>0</v>
      </c>
      <c r="H6978" s="0" t="n">
        <v>0</v>
      </c>
      <c r="I6978" s="0" t="n">
        <v>26</v>
      </c>
      <c r="J6978" s="0" t="n">
        <v>0</v>
      </c>
      <c r="K6978" s="37" t="n">
        <f aca="false">E6978+Inputs!$B$5*F6978</f>
        <v>0</v>
      </c>
      <c r="L6978" s="37" t="n">
        <f aca="false">G6978+Inputs!$B$6*H6978</f>
        <v>0</v>
      </c>
      <c r="M6978" s="37" t="n">
        <f aca="false">I6978+Inputs!$B$7*J6978</f>
        <v>26</v>
      </c>
      <c r="N6978" s="37" t="n">
        <f aca="false">K6978+L6978+M6978</f>
        <v>26</v>
      </c>
    </row>
    <row r="6979" customFormat="false" ht="15" hidden="false" customHeight="false" outlineLevel="0" collapsed="false">
      <c r="A6979" s="0" t="s">
        <v>10</v>
      </c>
      <c r="B6979" s="0" t="s">
        <v>549</v>
      </c>
      <c r="C6979" s="15" t="n">
        <v>45261</v>
      </c>
      <c r="D6979" s="0" t="n">
        <v>3</v>
      </c>
      <c r="E6979" s="0" t="n">
        <v>0</v>
      </c>
      <c r="F6979" s="0" t="n">
        <v>0</v>
      </c>
      <c r="G6979" s="0" t="n">
        <v>0</v>
      </c>
      <c r="H6979" s="0" t="n">
        <v>0</v>
      </c>
      <c r="I6979" s="0" t="n">
        <v>16</v>
      </c>
      <c r="J6979" s="0" t="n">
        <v>0</v>
      </c>
      <c r="K6979" s="37" t="n">
        <f aca="false">E6979+Inputs!$B$5*F6979</f>
        <v>0</v>
      </c>
      <c r="L6979" s="37" t="n">
        <f aca="false">G6979+Inputs!$B$6*H6979</f>
        <v>0</v>
      </c>
      <c r="M6979" s="37" t="n">
        <f aca="false">I6979+Inputs!$B$7*J6979</f>
        <v>16</v>
      </c>
      <c r="N6979" s="37" t="n">
        <f aca="false">K6979+L6979+M6979</f>
        <v>16</v>
      </c>
    </row>
    <row r="6980" customFormat="false" ht="15" hidden="false" customHeight="false" outlineLevel="0" collapsed="false">
      <c r="A6980" s="0" t="s">
        <v>10</v>
      </c>
      <c r="B6980" s="0" t="s">
        <v>549</v>
      </c>
      <c r="C6980" s="15" t="n">
        <v>45292</v>
      </c>
      <c r="D6980" s="0" t="n">
        <v>3</v>
      </c>
      <c r="E6980" s="0" t="n">
        <v>0</v>
      </c>
      <c r="F6980" s="0" t="n">
        <v>0</v>
      </c>
      <c r="G6980" s="0" t="n">
        <v>0</v>
      </c>
      <c r="H6980" s="0" t="n">
        <v>0</v>
      </c>
      <c r="I6980" s="0" t="n">
        <v>21</v>
      </c>
      <c r="J6980" s="0" t="n">
        <v>0</v>
      </c>
      <c r="K6980" s="37" t="n">
        <f aca="false">E6980+Inputs!$B$5*F6980</f>
        <v>0</v>
      </c>
      <c r="L6980" s="37" t="n">
        <f aca="false">G6980+Inputs!$B$6*H6980</f>
        <v>0</v>
      </c>
      <c r="M6980" s="37" t="n">
        <f aca="false">I6980+Inputs!$B$7*J6980</f>
        <v>21</v>
      </c>
      <c r="N6980" s="37" t="n">
        <f aca="false">K6980+L6980+M6980</f>
        <v>21</v>
      </c>
    </row>
    <row r="6981" customFormat="false" ht="15" hidden="false" customHeight="false" outlineLevel="0" collapsed="false">
      <c r="A6981" s="0" t="s">
        <v>10</v>
      </c>
      <c r="B6981" s="0" t="s">
        <v>549</v>
      </c>
      <c r="C6981" s="15" t="n">
        <v>45323</v>
      </c>
      <c r="D6981" s="0" t="n">
        <v>3</v>
      </c>
      <c r="E6981" s="0" t="n">
        <v>0</v>
      </c>
      <c r="F6981" s="0" t="n">
        <v>0</v>
      </c>
      <c r="G6981" s="0" t="n">
        <v>0</v>
      </c>
      <c r="H6981" s="0" t="n">
        <v>0</v>
      </c>
      <c r="I6981" s="0" t="n">
        <v>18</v>
      </c>
      <c r="J6981" s="0" t="n">
        <v>0</v>
      </c>
      <c r="K6981" s="37" t="n">
        <f aca="false">E6981+Inputs!$B$5*F6981</f>
        <v>0</v>
      </c>
      <c r="L6981" s="37" t="n">
        <f aca="false">G6981+Inputs!$B$6*H6981</f>
        <v>0</v>
      </c>
      <c r="M6981" s="37" t="n">
        <f aca="false">I6981+Inputs!$B$7*J6981</f>
        <v>18</v>
      </c>
      <c r="N6981" s="37" t="n">
        <f aca="false">K6981+L6981+M6981</f>
        <v>18</v>
      </c>
    </row>
    <row r="6982" customFormat="false" ht="15" hidden="false" customHeight="false" outlineLevel="0" collapsed="false">
      <c r="A6982" s="0" t="s">
        <v>10</v>
      </c>
      <c r="B6982" s="0" t="s">
        <v>549</v>
      </c>
      <c r="C6982" s="15" t="n">
        <v>45352</v>
      </c>
      <c r="D6982" s="0" t="n">
        <v>3</v>
      </c>
      <c r="E6982" s="0" t="n">
        <v>0</v>
      </c>
      <c r="F6982" s="0" t="n">
        <v>0</v>
      </c>
      <c r="G6982" s="0" t="n">
        <v>0</v>
      </c>
      <c r="H6982" s="0" t="n">
        <v>0</v>
      </c>
      <c r="I6982" s="0" t="n">
        <v>16</v>
      </c>
      <c r="J6982" s="0" t="n">
        <v>0</v>
      </c>
      <c r="K6982" s="37" t="n">
        <f aca="false">E6982+Inputs!$B$5*F6982</f>
        <v>0</v>
      </c>
      <c r="L6982" s="37" t="n">
        <f aca="false">G6982+Inputs!$B$6*H6982</f>
        <v>0</v>
      </c>
      <c r="M6982" s="37" t="n">
        <f aca="false">I6982+Inputs!$B$7*J6982</f>
        <v>16</v>
      </c>
      <c r="N6982" s="37" t="n">
        <f aca="false">K6982+L6982+M6982</f>
        <v>16</v>
      </c>
    </row>
    <row r="6983" customFormat="false" ht="15" hidden="false" customHeight="false" outlineLevel="0" collapsed="false">
      <c r="A6983" s="0" t="s">
        <v>10</v>
      </c>
      <c r="B6983" s="0" t="s">
        <v>549</v>
      </c>
      <c r="C6983" s="15" t="n">
        <v>45383</v>
      </c>
      <c r="D6983" s="0" t="n">
        <v>3</v>
      </c>
      <c r="E6983" s="0" t="n">
        <v>0</v>
      </c>
      <c r="F6983" s="0" t="n">
        <v>0</v>
      </c>
      <c r="G6983" s="0" t="n">
        <v>0</v>
      </c>
      <c r="H6983" s="0" t="n">
        <v>0</v>
      </c>
      <c r="I6983" s="0" t="n">
        <v>14</v>
      </c>
      <c r="J6983" s="0" t="n">
        <v>0</v>
      </c>
      <c r="K6983" s="37" t="n">
        <f aca="false">E6983+Inputs!$B$5*F6983</f>
        <v>0</v>
      </c>
      <c r="L6983" s="37" t="n">
        <f aca="false">G6983+Inputs!$B$6*H6983</f>
        <v>0</v>
      </c>
      <c r="M6983" s="37" t="n">
        <f aca="false">I6983+Inputs!$B$7*J6983</f>
        <v>14</v>
      </c>
      <c r="N6983" s="37" t="n">
        <f aca="false">K6983+L6983+M6983</f>
        <v>14</v>
      </c>
    </row>
    <row r="6984" customFormat="false" ht="15" hidden="false" customHeight="false" outlineLevel="0" collapsed="false">
      <c r="A6984" s="0" t="s">
        <v>10</v>
      </c>
      <c r="B6984" s="0" t="s">
        <v>549</v>
      </c>
      <c r="C6984" s="15" t="n">
        <v>45413</v>
      </c>
      <c r="D6984" s="0" t="n">
        <v>3</v>
      </c>
      <c r="E6984" s="0" t="n">
        <v>0</v>
      </c>
      <c r="F6984" s="0" t="n">
        <v>0</v>
      </c>
      <c r="G6984" s="0" t="n">
        <v>0</v>
      </c>
      <c r="H6984" s="0" t="n">
        <v>0</v>
      </c>
      <c r="I6984" s="0" t="n">
        <v>21</v>
      </c>
      <c r="J6984" s="0" t="n">
        <v>0</v>
      </c>
      <c r="K6984" s="37" t="n">
        <f aca="false">E6984+Inputs!$B$5*F6984</f>
        <v>0</v>
      </c>
      <c r="L6984" s="37" t="n">
        <f aca="false">G6984+Inputs!$B$6*H6984</f>
        <v>0</v>
      </c>
      <c r="M6984" s="37" t="n">
        <f aca="false">I6984+Inputs!$B$7*J6984</f>
        <v>21</v>
      </c>
      <c r="N6984" s="37" t="n">
        <f aca="false">K6984+L6984+M6984</f>
        <v>21</v>
      </c>
    </row>
    <row r="6985" customFormat="false" ht="15" hidden="false" customHeight="false" outlineLevel="0" collapsed="false">
      <c r="A6985" s="0" t="s">
        <v>10</v>
      </c>
      <c r="B6985" s="0" t="s">
        <v>549</v>
      </c>
      <c r="C6985" s="15" t="n">
        <v>45444</v>
      </c>
      <c r="D6985" s="0" t="n">
        <v>3</v>
      </c>
      <c r="E6985" s="0" t="n">
        <v>0</v>
      </c>
      <c r="F6985" s="0" t="n">
        <v>0</v>
      </c>
      <c r="G6985" s="0" t="n">
        <v>0</v>
      </c>
      <c r="H6985" s="0" t="n">
        <v>0</v>
      </c>
      <c r="I6985" s="0" t="n">
        <v>15</v>
      </c>
      <c r="J6985" s="0" t="n">
        <v>0</v>
      </c>
      <c r="K6985" s="37" t="n">
        <f aca="false">E6985+Inputs!$B$5*F6985</f>
        <v>0</v>
      </c>
      <c r="L6985" s="37" t="n">
        <f aca="false">G6985+Inputs!$B$6*H6985</f>
        <v>0</v>
      </c>
      <c r="M6985" s="37" t="n">
        <f aca="false">I6985+Inputs!$B$7*J6985</f>
        <v>15</v>
      </c>
      <c r="N6985" s="37" t="n">
        <f aca="false">K6985+L6985+M6985</f>
        <v>15</v>
      </c>
    </row>
    <row r="6986" customFormat="false" ht="15" hidden="false" customHeight="false" outlineLevel="0" collapsed="false">
      <c r="A6986" s="0" t="s">
        <v>10</v>
      </c>
      <c r="B6986" s="0" t="s">
        <v>549</v>
      </c>
      <c r="C6986" s="15" t="n">
        <v>45474</v>
      </c>
      <c r="D6986" s="0" t="n">
        <v>3</v>
      </c>
      <c r="E6986" s="0" t="n">
        <v>0</v>
      </c>
      <c r="F6986" s="0" t="n">
        <v>0</v>
      </c>
      <c r="G6986" s="0" t="n">
        <v>0</v>
      </c>
      <c r="H6986" s="0" t="n">
        <v>0</v>
      </c>
      <c r="I6986" s="0" t="n">
        <v>20</v>
      </c>
      <c r="J6986" s="0" t="n">
        <v>0</v>
      </c>
      <c r="K6986" s="37" t="n">
        <f aca="false">E6986+Inputs!$B$5*F6986</f>
        <v>0</v>
      </c>
      <c r="L6986" s="37" t="n">
        <f aca="false">G6986+Inputs!$B$6*H6986</f>
        <v>0</v>
      </c>
      <c r="M6986" s="37" t="n">
        <f aca="false">I6986+Inputs!$B$7*J6986</f>
        <v>20</v>
      </c>
      <c r="N6986" s="37" t="n">
        <f aca="false">K6986+L6986+M6986</f>
        <v>20</v>
      </c>
    </row>
    <row r="6987" customFormat="false" ht="15" hidden="false" customHeight="false" outlineLevel="0" collapsed="false">
      <c r="A6987" s="0" t="s">
        <v>10</v>
      </c>
      <c r="B6987" s="0" t="s">
        <v>549</v>
      </c>
      <c r="C6987" s="15" t="n">
        <v>45505</v>
      </c>
      <c r="D6987" s="0" t="n">
        <v>3</v>
      </c>
      <c r="E6987" s="0" t="n">
        <v>0</v>
      </c>
      <c r="F6987" s="0" t="n">
        <v>0</v>
      </c>
      <c r="G6987" s="0" t="n">
        <v>0</v>
      </c>
      <c r="H6987" s="0" t="n">
        <v>0</v>
      </c>
      <c r="I6987" s="0" t="n">
        <v>20</v>
      </c>
      <c r="J6987" s="0" t="n">
        <v>0</v>
      </c>
      <c r="K6987" s="37" t="n">
        <f aca="false">E6987+Inputs!$B$5*F6987</f>
        <v>0</v>
      </c>
      <c r="L6987" s="37" t="n">
        <f aca="false">G6987+Inputs!$B$6*H6987</f>
        <v>0</v>
      </c>
      <c r="M6987" s="37" t="n">
        <f aca="false">I6987+Inputs!$B$7*J6987</f>
        <v>20</v>
      </c>
      <c r="N6987" s="37" t="n">
        <f aca="false">K6987+L6987+M6987</f>
        <v>20</v>
      </c>
    </row>
    <row r="6988" customFormat="false" ht="15" hidden="false" customHeight="false" outlineLevel="0" collapsed="false">
      <c r="A6988" s="0" t="s">
        <v>10</v>
      </c>
      <c r="B6988" s="0" t="s">
        <v>549</v>
      </c>
      <c r="C6988" s="15" t="n">
        <v>45536</v>
      </c>
      <c r="D6988" s="0" t="n">
        <v>3</v>
      </c>
      <c r="E6988" s="0" t="n">
        <v>0</v>
      </c>
      <c r="F6988" s="0" t="n">
        <v>0</v>
      </c>
      <c r="G6988" s="0" t="n">
        <v>0</v>
      </c>
      <c r="H6988" s="0" t="n">
        <v>0</v>
      </c>
      <c r="I6988" s="0" t="n">
        <v>10</v>
      </c>
      <c r="J6988" s="0" t="n">
        <v>0</v>
      </c>
      <c r="K6988" s="37" t="n">
        <f aca="false">E6988+Inputs!$B$5*F6988</f>
        <v>0</v>
      </c>
      <c r="L6988" s="37" t="n">
        <f aca="false">G6988+Inputs!$B$6*H6988</f>
        <v>0</v>
      </c>
      <c r="M6988" s="37" t="n">
        <f aca="false">I6988+Inputs!$B$7*J6988</f>
        <v>10</v>
      </c>
      <c r="N6988" s="37" t="n">
        <f aca="false">K6988+L6988+M6988</f>
        <v>10</v>
      </c>
    </row>
    <row r="6989" customFormat="false" ht="15" hidden="false" customHeight="false" outlineLevel="0" collapsed="false">
      <c r="A6989" s="0" t="s">
        <v>10</v>
      </c>
      <c r="B6989" s="0" t="s">
        <v>549</v>
      </c>
      <c r="C6989" s="15" t="n">
        <v>45566</v>
      </c>
      <c r="D6989" s="0" t="n">
        <v>3</v>
      </c>
      <c r="E6989" s="0" t="n">
        <v>0</v>
      </c>
      <c r="F6989" s="0" t="n">
        <v>0</v>
      </c>
      <c r="G6989" s="0" t="n">
        <v>0</v>
      </c>
      <c r="H6989" s="0" t="n">
        <v>0</v>
      </c>
      <c r="I6989" s="0" t="n">
        <v>15</v>
      </c>
      <c r="J6989" s="0" t="n">
        <v>0</v>
      </c>
      <c r="K6989" s="37" t="n">
        <f aca="false">E6989+Inputs!$B$5*F6989</f>
        <v>0</v>
      </c>
      <c r="L6989" s="37" t="n">
        <f aca="false">G6989+Inputs!$B$6*H6989</f>
        <v>0</v>
      </c>
      <c r="M6989" s="37" t="n">
        <f aca="false">I6989+Inputs!$B$7*J6989</f>
        <v>15</v>
      </c>
      <c r="N6989" s="37" t="n">
        <f aca="false">K6989+L6989+M6989</f>
        <v>15</v>
      </c>
    </row>
    <row r="6990" customFormat="false" ht="15" hidden="false" customHeight="false" outlineLevel="0" collapsed="false">
      <c r="A6990" s="0" t="s">
        <v>10</v>
      </c>
      <c r="B6990" s="0" t="s">
        <v>549</v>
      </c>
      <c r="C6990" s="15" t="n">
        <v>45597</v>
      </c>
      <c r="D6990" s="0" t="n">
        <v>3</v>
      </c>
      <c r="E6990" s="0" t="n">
        <v>1</v>
      </c>
      <c r="F6990" s="0" t="n">
        <v>0</v>
      </c>
      <c r="G6990" s="0" t="n">
        <v>0</v>
      </c>
      <c r="H6990" s="0" t="n">
        <v>0</v>
      </c>
      <c r="I6990" s="0" t="n">
        <v>17</v>
      </c>
      <c r="J6990" s="0" t="n">
        <v>0</v>
      </c>
      <c r="K6990" s="37" t="n">
        <f aca="false">E6990+Inputs!$B$5*F6990</f>
        <v>1</v>
      </c>
      <c r="L6990" s="37" t="n">
        <f aca="false">G6990+Inputs!$B$6*H6990</f>
        <v>0</v>
      </c>
      <c r="M6990" s="37" t="n">
        <f aca="false">I6990+Inputs!$B$7*J6990</f>
        <v>17</v>
      </c>
      <c r="N6990" s="37" t="n">
        <f aca="false">K6990+L6990+M6990</f>
        <v>18</v>
      </c>
    </row>
    <row r="6991" customFormat="false" ht="15" hidden="false" customHeight="false" outlineLevel="0" collapsed="false">
      <c r="A6991" s="0" t="s">
        <v>10</v>
      </c>
      <c r="B6991" s="0" t="s">
        <v>549</v>
      </c>
      <c r="C6991" s="15" t="n">
        <v>45627</v>
      </c>
      <c r="D6991" s="0" t="n">
        <v>3</v>
      </c>
      <c r="E6991" s="0" t="n">
        <v>0</v>
      </c>
      <c r="F6991" s="0" t="n">
        <v>0</v>
      </c>
      <c r="G6991" s="0" t="n">
        <v>0</v>
      </c>
      <c r="H6991" s="0" t="n">
        <v>0</v>
      </c>
      <c r="I6991" s="0" t="n">
        <v>18</v>
      </c>
      <c r="J6991" s="0" t="n">
        <v>0</v>
      </c>
      <c r="K6991" s="37" t="n">
        <f aca="false">E6991+Inputs!$B$5*F6991</f>
        <v>0</v>
      </c>
      <c r="L6991" s="37" t="n">
        <f aca="false">G6991+Inputs!$B$6*H6991</f>
        <v>0</v>
      </c>
      <c r="M6991" s="37" t="n">
        <f aca="false">I6991+Inputs!$B$7*J6991</f>
        <v>18</v>
      </c>
      <c r="N6991" s="37" t="n">
        <f aca="false">K6991+L6991+M6991</f>
        <v>18</v>
      </c>
    </row>
    <row r="6992" customFormat="false" ht="15" hidden="false" customHeight="false" outlineLevel="0" collapsed="false">
      <c r="A6992" s="0" t="s">
        <v>10</v>
      </c>
      <c r="B6992" s="0" t="s">
        <v>549</v>
      </c>
      <c r="C6992" s="15" t="n">
        <v>45658</v>
      </c>
      <c r="D6992" s="0" t="n">
        <v>3</v>
      </c>
      <c r="E6992" s="0" t="n">
        <v>0</v>
      </c>
      <c r="F6992" s="0" t="n">
        <v>0</v>
      </c>
      <c r="G6992" s="0" t="n">
        <v>0</v>
      </c>
      <c r="H6992" s="0" t="n">
        <v>0</v>
      </c>
      <c r="I6992" s="0" t="n">
        <v>11</v>
      </c>
      <c r="J6992" s="0" t="n">
        <v>0</v>
      </c>
      <c r="K6992" s="37" t="n">
        <f aca="false">E6992+Inputs!$B$5*F6992</f>
        <v>0</v>
      </c>
      <c r="L6992" s="37" t="n">
        <f aca="false">G6992+Inputs!$B$6*H6992</f>
        <v>0</v>
      </c>
      <c r="M6992" s="37" t="n">
        <f aca="false">I6992+Inputs!$B$7*J6992</f>
        <v>11</v>
      </c>
      <c r="N6992" s="37" t="n">
        <f aca="false">K6992+L6992+M6992</f>
        <v>11</v>
      </c>
    </row>
    <row r="6993" customFormat="false" ht="15" hidden="false" customHeight="false" outlineLevel="0" collapsed="false">
      <c r="A6993" s="0" t="s">
        <v>10</v>
      </c>
      <c r="B6993" s="0" t="s">
        <v>549</v>
      </c>
      <c r="C6993" s="15" t="n">
        <v>45689</v>
      </c>
      <c r="D6993" s="0" t="n">
        <v>3</v>
      </c>
      <c r="E6993" s="0" t="n">
        <v>0</v>
      </c>
      <c r="F6993" s="0" t="n">
        <v>0</v>
      </c>
      <c r="G6993" s="0" t="n">
        <v>0</v>
      </c>
      <c r="H6993" s="0" t="n">
        <v>0</v>
      </c>
      <c r="I6993" s="0" t="n">
        <v>23</v>
      </c>
      <c r="J6993" s="0" t="n">
        <v>0</v>
      </c>
      <c r="K6993" s="37" t="n">
        <f aca="false">E6993+Inputs!$B$5*F6993</f>
        <v>0</v>
      </c>
      <c r="L6993" s="37" t="n">
        <f aca="false">G6993+Inputs!$B$6*H6993</f>
        <v>0</v>
      </c>
      <c r="M6993" s="37" t="n">
        <f aca="false">I6993+Inputs!$B$7*J6993</f>
        <v>23</v>
      </c>
      <c r="N6993" s="37" t="n">
        <f aca="false">K6993+L6993+M6993</f>
        <v>23</v>
      </c>
    </row>
    <row r="6994" customFormat="false" ht="15" hidden="false" customHeight="false" outlineLevel="0" collapsed="false">
      <c r="A6994" s="0" t="s">
        <v>10</v>
      </c>
      <c r="B6994" s="0" t="s">
        <v>549</v>
      </c>
      <c r="C6994" s="15" t="n">
        <v>45717</v>
      </c>
      <c r="D6994" s="0" t="n">
        <v>3</v>
      </c>
      <c r="E6994" s="0" t="n">
        <v>0</v>
      </c>
      <c r="F6994" s="0" t="n">
        <v>0</v>
      </c>
      <c r="G6994" s="0" t="n">
        <v>0</v>
      </c>
      <c r="H6994" s="0" t="n">
        <v>0</v>
      </c>
      <c r="I6994" s="0" t="n">
        <v>13</v>
      </c>
      <c r="J6994" s="0" t="n">
        <v>0</v>
      </c>
      <c r="K6994" s="37" t="n">
        <f aca="false">E6994+Inputs!$B$5*F6994</f>
        <v>0</v>
      </c>
      <c r="L6994" s="37" t="n">
        <f aca="false">G6994+Inputs!$B$6*H6994</f>
        <v>0</v>
      </c>
      <c r="M6994" s="37" t="n">
        <f aca="false">I6994+Inputs!$B$7*J6994</f>
        <v>13</v>
      </c>
      <c r="N6994" s="37" t="n">
        <f aca="false">K6994+L6994+M6994</f>
        <v>13</v>
      </c>
    </row>
    <row r="6995" customFormat="false" ht="15" hidden="false" customHeight="false" outlineLevel="0" collapsed="false">
      <c r="A6995" s="0" t="s">
        <v>10</v>
      </c>
      <c r="B6995" s="0" t="s">
        <v>549</v>
      </c>
      <c r="C6995" s="15" t="n">
        <v>45748</v>
      </c>
      <c r="D6995" s="0" t="n">
        <v>3</v>
      </c>
      <c r="E6995" s="0" t="n">
        <v>0</v>
      </c>
      <c r="F6995" s="0" t="n">
        <v>0</v>
      </c>
      <c r="G6995" s="0" t="n">
        <v>0</v>
      </c>
      <c r="H6995" s="0" t="n">
        <v>0</v>
      </c>
      <c r="I6995" s="0" t="n">
        <v>14</v>
      </c>
      <c r="J6995" s="0" t="n">
        <v>0</v>
      </c>
      <c r="K6995" s="37" t="n">
        <f aca="false">E6995+Inputs!$B$5*F6995</f>
        <v>0</v>
      </c>
      <c r="L6995" s="37" t="n">
        <f aca="false">G6995+Inputs!$B$6*H6995</f>
        <v>0</v>
      </c>
      <c r="M6995" s="37" t="n">
        <f aca="false">I6995+Inputs!$B$7*J6995</f>
        <v>14</v>
      </c>
      <c r="N6995" s="37" t="n">
        <f aca="false">K6995+L6995+M6995</f>
        <v>14</v>
      </c>
    </row>
    <row r="6996" customFormat="false" ht="15" hidden="false" customHeight="false" outlineLevel="0" collapsed="false">
      <c r="A6996" s="0" t="s">
        <v>10</v>
      </c>
      <c r="B6996" s="0" t="s">
        <v>549</v>
      </c>
      <c r="C6996" s="15" t="n">
        <v>45778</v>
      </c>
      <c r="D6996" s="0" t="n">
        <v>3</v>
      </c>
      <c r="E6996" s="0" t="n">
        <v>0</v>
      </c>
      <c r="F6996" s="0" t="n">
        <v>0</v>
      </c>
      <c r="G6996" s="0" t="n">
        <v>0</v>
      </c>
      <c r="H6996" s="0" t="n">
        <v>0</v>
      </c>
      <c r="I6996" s="0" t="n">
        <v>15</v>
      </c>
      <c r="J6996" s="0" t="n">
        <v>0</v>
      </c>
      <c r="K6996" s="37" t="n">
        <f aca="false">E6996+Inputs!$B$5*F6996</f>
        <v>0</v>
      </c>
      <c r="L6996" s="37" t="n">
        <f aca="false">G6996+Inputs!$B$6*H6996</f>
        <v>0</v>
      </c>
      <c r="M6996" s="37" t="n">
        <f aca="false">I6996+Inputs!$B$7*J6996</f>
        <v>15</v>
      </c>
      <c r="N6996" s="37" t="n">
        <f aca="false">K6996+L6996+M6996</f>
        <v>15</v>
      </c>
    </row>
    <row r="6997" customFormat="false" ht="15" hidden="false" customHeight="false" outlineLevel="0" collapsed="false">
      <c r="A6997" s="0" t="s">
        <v>10</v>
      </c>
      <c r="B6997" s="0" t="s">
        <v>549</v>
      </c>
      <c r="C6997" s="15" t="n">
        <v>45809</v>
      </c>
      <c r="D6997" s="0" t="n">
        <v>3</v>
      </c>
      <c r="E6997" s="0" t="n">
        <v>1</v>
      </c>
      <c r="F6997" s="0" t="n">
        <v>0</v>
      </c>
      <c r="G6997" s="0" t="n">
        <v>0</v>
      </c>
      <c r="H6997" s="0" t="n">
        <v>0</v>
      </c>
      <c r="I6997" s="0" t="n">
        <v>18</v>
      </c>
      <c r="J6997" s="0" t="n">
        <v>0</v>
      </c>
      <c r="K6997" s="37" t="n">
        <f aca="false">E6997+Inputs!$B$5*F6997</f>
        <v>1</v>
      </c>
      <c r="L6997" s="37" t="n">
        <f aca="false">G6997+Inputs!$B$6*H6997</f>
        <v>0</v>
      </c>
      <c r="M6997" s="37" t="n">
        <f aca="false">I6997+Inputs!$B$7*J6997</f>
        <v>18</v>
      </c>
      <c r="N6997" s="37" t="n">
        <f aca="false">K6997+L6997+M6997</f>
        <v>19</v>
      </c>
    </row>
    <row r="6998" customFormat="false" ht="15" hidden="false" customHeight="false" outlineLevel="0" collapsed="false">
      <c r="A6998" s="0" t="s">
        <v>10</v>
      </c>
      <c r="B6998" s="0" t="s">
        <v>549</v>
      </c>
      <c r="C6998" s="15" t="n">
        <v>45839</v>
      </c>
      <c r="D6998" s="0" t="n">
        <v>3</v>
      </c>
      <c r="E6998" s="0" t="n">
        <v>0</v>
      </c>
      <c r="F6998" s="0" t="n">
        <v>0</v>
      </c>
      <c r="G6998" s="0" t="n">
        <v>0</v>
      </c>
      <c r="H6998" s="0" t="n">
        <v>0</v>
      </c>
      <c r="I6998" s="0" t="n">
        <v>19</v>
      </c>
      <c r="J6998" s="0" t="n">
        <v>0</v>
      </c>
      <c r="K6998" s="37" t="n">
        <f aca="false">E6998+Inputs!$B$5*F6998</f>
        <v>0</v>
      </c>
      <c r="L6998" s="37" t="n">
        <f aca="false">G6998+Inputs!$B$6*H6998</f>
        <v>0</v>
      </c>
      <c r="M6998" s="37" t="n">
        <f aca="false">I6998+Inputs!$B$7*J6998</f>
        <v>19</v>
      </c>
      <c r="N6998" s="37" t="n">
        <f aca="false">K6998+L6998+M6998</f>
        <v>19</v>
      </c>
    </row>
    <row r="6999" customFormat="false" ht="15" hidden="false" customHeight="false" outlineLevel="0" collapsed="false">
      <c r="A6999" s="0" t="s">
        <v>10</v>
      </c>
      <c r="B6999" s="0" t="s">
        <v>549</v>
      </c>
      <c r="C6999" s="15" t="n">
        <v>45870</v>
      </c>
      <c r="D6999" s="0" t="n">
        <v>3</v>
      </c>
      <c r="E6999" s="0" t="n">
        <v>0</v>
      </c>
      <c r="F6999" s="0" t="n">
        <v>0</v>
      </c>
      <c r="G6999" s="0" t="n">
        <v>0</v>
      </c>
      <c r="H6999" s="0" t="n">
        <v>0</v>
      </c>
      <c r="I6999" s="0" t="n">
        <v>19</v>
      </c>
      <c r="J6999" s="0" t="n">
        <v>0</v>
      </c>
      <c r="K6999" s="37" t="n">
        <f aca="false">E6999+Inputs!$B$5*F6999</f>
        <v>0</v>
      </c>
      <c r="L6999" s="37" t="n">
        <f aca="false">G6999+Inputs!$B$6*H6999</f>
        <v>0</v>
      </c>
      <c r="M6999" s="37" t="n">
        <f aca="false">I6999+Inputs!$B$7*J6999</f>
        <v>19</v>
      </c>
      <c r="N6999" s="37" t="n">
        <f aca="false">K6999+L6999+M6999</f>
        <v>19</v>
      </c>
    </row>
    <row r="7000" customFormat="false" ht="15" hidden="false" customHeight="false" outlineLevel="0" collapsed="false">
      <c r="A7000" s="0" t="s">
        <v>10</v>
      </c>
      <c r="B7000" s="0" t="s">
        <v>549</v>
      </c>
      <c r="C7000" s="15" t="n">
        <v>45901</v>
      </c>
      <c r="D7000" s="0" t="n">
        <v>3</v>
      </c>
      <c r="E7000" s="0" t="n">
        <v>0</v>
      </c>
      <c r="F7000" s="0" t="n">
        <v>0</v>
      </c>
      <c r="G7000" s="0" t="n">
        <v>0</v>
      </c>
      <c r="H7000" s="0" t="n">
        <v>0</v>
      </c>
      <c r="I7000" s="0" t="n">
        <v>13</v>
      </c>
      <c r="J7000" s="0" t="n">
        <v>0</v>
      </c>
      <c r="K7000" s="37" t="n">
        <f aca="false">E7000+Inputs!$B$5*F7000</f>
        <v>0</v>
      </c>
      <c r="L7000" s="37" t="n">
        <f aca="false">G7000+Inputs!$B$6*H7000</f>
        <v>0</v>
      </c>
      <c r="M7000" s="37" t="n">
        <f aca="false">I7000+Inputs!$B$7*J7000</f>
        <v>13</v>
      </c>
      <c r="N7000" s="37" t="n">
        <f aca="false">K7000+L7000+M7000</f>
        <v>13</v>
      </c>
    </row>
    <row r="7001" customFormat="false" ht="15" hidden="false" customHeight="false" outlineLevel="0" collapsed="false">
      <c r="A7001" s="0" t="s">
        <v>10</v>
      </c>
      <c r="B7001" s="0" t="s">
        <v>549</v>
      </c>
      <c r="C7001" s="15" t="n">
        <v>45931</v>
      </c>
      <c r="D7001" s="0" t="n">
        <v>3</v>
      </c>
      <c r="E7001" s="0" t="n">
        <v>0</v>
      </c>
      <c r="F7001" s="0" t="n">
        <v>0</v>
      </c>
      <c r="G7001" s="0" t="n">
        <v>0</v>
      </c>
      <c r="H7001" s="0" t="n">
        <v>0</v>
      </c>
      <c r="I7001" s="0" t="n">
        <v>11</v>
      </c>
      <c r="J7001" s="0" t="n">
        <v>0</v>
      </c>
      <c r="K7001" s="37" t="n">
        <f aca="false">E7001+Inputs!$B$5*F7001</f>
        <v>0</v>
      </c>
      <c r="L7001" s="37" t="n">
        <f aca="false">G7001+Inputs!$B$6*H7001</f>
        <v>0</v>
      </c>
      <c r="M7001" s="37" t="n">
        <f aca="false">I7001+Inputs!$B$7*J7001</f>
        <v>11</v>
      </c>
      <c r="N7001" s="37" t="n">
        <f aca="false">K7001+L7001+M7001</f>
        <v>11</v>
      </c>
    </row>
    <row r="7002" customFormat="false" ht="15" hidden="false" customHeight="false" outlineLevel="0" collapsed="false">
      <c r="A7002" s="0" t="s">
        <v>10</v>
      </c>
      <c r="B7002" s="0" t="s">
        <v>549</v>
      </c>
      <c r="C7002" s="15" t="n">
        <v>45962</v>
      </c>
      <c r="D7002" s="0" t="n">
        <v>3</v>
      </c>
      <c r="E7002" s="0" t="n">
        <v>0</v>
      </c>
      <c r="F7002" s="0" t="n">
        <v>0</v>
      </c>
      <c r="G7002" s="0" t="n">
        <v>0</v>
      </c>
      <c r="H7002" s="0" t="n">
        <v>0</v>
      </c>
      <c r="I7002" s="0" t="n">
        <v>27</v>
      </c>
      <c r="J7002" s="0" t="n">
        <v>0</v>
      </c>
      <c r="K7002" s="37" t="n">
        <f aca="false">E7002+Inputs!$B$5*F7002</f>
        <v>0</v>
      </c>
      <c r="L7002" s="37" t="n">
        <f aca="false">G7002+Inputs!$B$6*H7002</f>
        <v>0</v>
      </c>
      <c r="M7002" s="37" t="n">
        <f aca="false">I7002+Inputs!$B$7*J7002</f>
        <v>27</v>
      </c>
      <c r="N7002" s="37" t="n">
        <f aca="false">K7002+L7002+M7002</f>
        <v>27</v>
      </c>
    </row>
    <row r="7003" customFormat="false" ht="15" hidden="false" customHeight="false" outlineLevel="0" collapsed="false">
      <c r="A7003" s="0" t="s">
        <v>10</v>
      </c>
      <c r="B7003" s="0" t="s">
        <v>549</v>
      </c>
      <c r="C7003" s="15" t="n">
        <v>45992</v>
      </c>
      <c r="D7003" s="0" t="n">
        <v>3</v>
      </c>
      <c r="E7003" s="0" t="n">
        <v>0</v>
      </c>
      <c r="F7003" s="0" t="n">
        <v>0</v>
      </c>
      <c r="G7003" s="0" t="n">
        <v>0</v>
      </c>
      <c r="H7003" s="0" t="n">
        <v>0</v>
      </c>
      <c r="I7003" s="0" t="n">
        <v>13</v>
      </c>
      <c r="J7003" s="0" t="n">
        <v>0</v>
      </c>
      <c r="K7003" s="37" t="n">
        <f aca="false">E7003+Inputs!$B$5*F7003</f>
        <v>0</v>
      </c>
      <c r="L7003" s="37" t="n">
        <f aca="false">G7003+Inputs!$B$6*H7003</f>
        <v>0</v>
      </c>
      <c r="M7003" s="37" t="n">
        <f aca="false">I7003+Inputs!$B$7*J7003</f>
        <v>13</v>
      </c>
      <c r="N7003" s="37" t="n">
        <f aca="false">K7003+L7003+M7003</f>
        <v>13</v>
      </c>
    </row>
    <row r="7004" customFormat="false" ht="15" hidden="false" customHeight="false" outlineLevel="0" collapsed="false">
      <c r="A7004" s="0" t="s">
        <v>10</v>
      </c>
      <c r="B7004" s="0" t="s">
        <v>549</v>
      </c>
      <c r="C7004" s="15" t="n">
        <v>46023</v>
      </c>
      <c r="D7004" s="0" t="n">
        <v>3</v>
      </c>
      <c r="E7004" s="0" t="n">
        <v>0</v>
      </c>
      <c r="F7004" s="0" t="n">
        <v>0</v>
      </c>
      <c r="G7004" s="0" t="n">
        <v>0</v>
      </c>
      <c r="H7004" s="0" t="n">
        <v>0</v>
      </c>
      <c r="I7004" s="0" t="n">
        <v>16</v>
      </c>
      <c r="J7004" s="0" t="n">
        <v>0</v>
      </c>
      <c r="K7004" s="37" t="n">
        <f aca="false">E7004+Inputs!$B$5*F7004</f>
        <v>0</v>
      </c>
      <c r="L7004" s="37" t="n">
        <f aca="false">G7004+Inputs!$B$6*H7004</f>
        <v>0</v>
      </c>
      <c r="M7004" s="37" t="n">
        <f aca="false">I7004+Inputs!$B$7*J7004</f>
        <v>16</v>
      </c>
      <c r="N7004" s="37" t="n">
        <f aca="false">K7004+L7004+M7004</f>
        <v>16</v>
      </c>
    </row>
    <row r="7005" customFormat="false" ht="15" hidden="false" customHeight="false" outlineLevel="0" collapsed="false">
      <c r="A7005" s="0" t="s">
        <v>10</v>
      </c>
      <c r="B7005" s="0" t="s">
        <v>549</v>
      </c>
      <c r="C7005" s="15" t="n">
        <v>46054</v>
      </c>
      <c r="D7005" s="0" t="n">
        <v>3</v>
      </c>
      <c r="E7005" s="0" t="n">
        <v>0</v>
      </c>
      <c r="F7005" s="0" t="n">
        <v>0</v>
      </c>
      <c r="G7005" s="0" t="n">
        <v>0</v>
      </c>
      <c r="H7005" s="0" t="n">
        <v>0</v>
      </c>
      <c r="I7005" s="0" t="n">
        <v>19</v>
      </c>
      <c r="J7005" s="0" t="n">
        <v>0</v>
      </c>
      <c r="K7005" s="37" t="n">
        <f aca="false">E7005+Inputs!$B$5*F7005</f>
        <v>0</v>
      </c>
      <c r="L7005" s="37" t="n">
        <f aca="false">G7005+Inputs!$B$6*H7005</f>
        <v>0</v>
      </c>
      <c r="M7005" s="37" t="n">
        <f aca="false">I7005+Inputs!$B$7*J7005</f>
        <v>19</v>
      </c>
      <c r="N7005" s="37" t="n">
        <f aca="false">K7005+L7005+M7005</f>
        <v>19</v>
      </c>
    </row>
    <row r="7006" customFormat="false" ht="15" hidden="false" customHeight="false" outlineLevel="0" collapsed="false">
      <c r="A7006" s="0" t="s">
        <v>10</v>
      </c>
      <c r="B7006" s="0" t="s">
        <v>549</v>
      </c>
      <c r="C7006" s="15" t="n">
        <v>46082</v>
      </c>
      <c r="D7006" s="0" t="n">
        <v>3</v>
      </c>
      <c r="E7006" s="0" t="n">
        <v>0</v>
      </c>
      <c r="F7006" s="0" t="n">
        <v>0</v>
      </c>
      <c r="G7006" s="0" t="n">
        <v>0</v>
      </c>
      <c r="H7006" s="0" t="n">
        <v>0</v>
      </c>
      <c r="I7006" s="0" t="n">
        <v>21</v>
      </c>
      <c r="J7006" s="0" t="n">
        <v>0</v>
      </c>
      <c r="K7006" s="37" t="n">
        <f aca="false">E7006+Inputs!$B$5*F7006</f>
        <v>0</v>
      </c>
      <c r="L7006" s="37" t="n">
        <f aca="false">G7006+Inputs!$B$6*H7006</f>
        <v>0</v>
      </c>
      <c r="M7006" s="37" t="n">
        <f aca="false">I7006+Inputs!$B$7*J7006</f>
        <v>21</v>
      </c>
      <c r="N7006" s="37" t="n">
        <f aca="false">K7006+L7006+M7006</f>
        <v>21</v>
      </c>
    </row>
    <row r="7007" customFormat="false" ht="15" hidden="false" customHeight="false" outlineLevel="0" collapsed="false">
      <c r="A7007" s="0" t="s">
        <v>10</v>
      </c>
      <c r="B7007" s="0" t="s">
        <v>549</v>
      </c>
      <c r="C7007" s="15" t="n">
        <v>46113</v>
      </c>
      <c r="D7007" s="0" t="n">
        <v>3</v>
      </c>
      <c r="E7007" s="0" t="n">
        <v>0</v>
      </c>
      <c r="F7007" s="0" t="n">
        <v>0</v>
      </c>
      <c r="G7007" s="0" t="n">
        <v>0</v>
      </c>
      <c r="H7007" s="0" t="n">
        <v>0</v>
      </c>
      <c r="I7007" s="0" t="n">
        <v>14</v>
      </c>
      <c r="J7007" s="0" t="n">
        <v>0</v>
      </c>
      <c r="K7007" s="37" t="n">
        <f aca="false">E7007+Inputs!$B$5*F7007</f>
        <v>0</v>
      </c>
      <c r="L7007" s="37" t="n">
        <f aca="false">G7007+Inputs!$B$6*H7007</f>
        <v>0</v>
      </c>
      <c r="M7007" s="37" t="n">
        <f aca="false">I7007+Inputs!$B$7*J7007</f>
        <v>14</v>
      </c>
      <c r="N7007" s="37" t="n">
        <f aca="false">K7007+L7007+M7007</f>
        <v>14</v>
      </c>
    </row>
    <row r="7008" customFormat="false" ht="15" hidden="false" customHeight="false" outlineLevel="0" collapsed="false">
      <c r="A7008" s="0" t="s">
        <v>10</v>
      </c>
      <c r="B7008" s="0" t="s">
        <v>549</v>
      </c>
      <c r="C7008" s="15" t="n">
        <v>46143</v>
      </c>
      <c r="D7008" s="0" t="n">
        <v>3</v>
      </c>
      <c r="E7008" s="0" t="n">
        <v>0</v>
      </c>
      <c r="F7008" s="0" t="n">
        <v>0</v>
      </c>
      <c r="G7008" s="0" t="n">
        <v>0</v>
      </c>
      <c r="H7008" s="0" t="n">
        <v>0</v>
      </c>
      <c r="I7008" s="0" t="n">
        <v>11</v>
      </c>
      <c r="J7008" s="0" t="n">
        <v>0</v>
      </c>
      <c r="K7008" s="37" t="n">
        <f aca="false">E7008+Inputs!$B$5*F7008</f>
        <v>0</v>
      </c>
      <c r="L7008" s="37" t="n">
        <f aca="false">G7008+Inputs!$B$6*H7008</f>
        <v>0</v>
      </c>
      <c r="M7008" s="37" t="n">
        <f aca="false">I7008+Inputs!$B$7*J7008</f>
        <v>11</v>
      </c>
      <c r="N7008" s="37" t="n">
        <f aca="false">K7008+L7008+M7008</f>
        <v>11</v>
      </c>
    </row>
    <row r="7009" customFormat="false" ht="15" hidden="false" customHeight="false" outlineLevel="0" collapsed="false">
      <c r="A7009" s="0" t="s">
        <v>10</v>
      </c>
      <c r="B7009" s="0" t="s">
        <v>549</v>
      </c>
      <c r="C7009" s="15" t="n">
        <v>46174</v>
      </c>
      <c r="D7009" s="0" t="n">
        <v>3</v>
      </c>
      <c r="E7009" s="0" t="n">
        <v>1</v>
      </c>
      <c r="F7009" s="0" t="n">
        <v>0</v>
      </c>
      <c r="G7009" s="0" t="n">
        <v>0</v>
      </c>
      <c r="H7009" s="0" t="n">
        <v>0</v>
      </c>
      <c r="I7009" s="0" t="n">
        <v>19</v>
      </c>
      <c r="J7009" s="0" t="n">
        <v>0</v>
      </c>
      <c r="K7009" s="37" t="n">
        <f aca="false">E7009+Inputs!$B$5*F7009</f>
        <v>1</v>
      </c>
      <c r="L7009" s="37" t="n">
        <f aca="false">G7009+Inputs!$B$6*H7009</f>
        <v>0</v>
      </c>
      <c r="M7009" s="37" t="n">
        <f aca="false">I7009+Inputs!$B$7*J7009</f>
        <v>19</v>
      </c>
      <c r="N7009" s="37" t="n">
        <f aca="false">K7009+L7009+M7009</f>
        <v>20</v>
      </c>
    </row>
    <row r="7010" customFormat="false" ht="15" hidden="false" customHeight="false" outlineLevel="0" collapsed="false">
      <c r="A7010" s="0" t="s">
        <v>10</v>
      </c>
      <c r="B7010" s="0" t="s">
        <v>549</v>
      </c>
      <c r="C7010" s="15" t="n">
        <v>46204</v>
      </c>
      <c r="D7010" s="0" t="n">
        <v>3</v>
      </c>
      <c r="E7010" s="0" t="n">
        <v>2</v>
      </c>
      <c r="F7010" s="0" t="n">
        <v>0</v>
      </c>
      <c r="G7010" s="0" t="n">
        <v>0</v>
      </c>
      <c r="H7010" s="0" t="n">
        <v>0</v>
      </c>
      <c r="I7010" s="0" t="n">
        <v>12</v>
      </c>
      <c r="J7010" s="0" t="n">
        <v>0</v>
      </c>
      <c r="K7010" s="37" t="n">
        <f aca="false">E7010+Inputs!$B$5*F7010</f>
        <v>2</v>
      </c>
      <c r="L7010" s="37" t="n">
        <f aca="false">G7010+Inputs!$B$6*H7010</f>
        <v>0</v>
      </c>
      <c r="M7010" s="37" t="n">
        <f aca="false">I7010+Inputs!$B$7*J7010</f>
        <v>12</v>
      </c>
      <c r="N7010" s="37" t="n">
        <f aca="false">K7010+L7010+M7010</f>
        <v>14</v>
      </c>
    </row>
    <row r="7011" customFormat="false" ht="15" hidden="false" customHeight="false" outlineLevel="0" collapsed="false">
      <c r="A7011" s="0" t="s">
        <v>10</v>
      </c>
      <c r="B7011" s="0" t="s">
        <v>549</v>
      </c>
      <c r="C7011" s="15" t="n">
        <v>46235</v>
      </c>
      <c r="D7011" s="0" t="n">
        <v>3</v>
      </c>
      <c r="E7011" s="0" t="n">
        <v>0</v>
      </c>
      <c r="F7011" s="0" t="n">
        <v>0</v>
      </c>
      <c r="G7011" s="0" t="n">
        <v>0</v>
      </c>
      <c r="H7011" s="0" t="n">
        <v>0</v>
      </c>
      <c r="I7011" s="0" t="n">
        <v>22</v>
      </c>
      <c r="J7011" s="0" t="n">
        <v>0</v>
      </c>
      <c r="K7011" s="37" t="n">
        <f aca="false">E7011+Inputs!$B$5*F7011</f>
        <v>0</v>
      </c>
      <c r="L7011" s="37" t="n">
        <f aca="false">G7011+Inputs!$B$6*H7011</f>
        <v>0</v>
      </c>
      <c r="M7011" s="37" t="n">
        <f aca="false">I7011+Inputs!$B$7*J7011</f>
        <v>22</v>
      </c>
      <c r="N7011" s="37" t="n">
        <f aca="false">K7011+L7011+M7011</f>
        <v>22</v>
      </c>
    </row>
    <row r="7012" customFormat="false" ht="15" hidden="false" customHeight="false" outlineLevel="0" collapsed="false">
      <c r="A7012" s="0" t="s">
        <v>10</v>
      </c>
      <c r="B7012" s="0" t="s">
        <v>485</v>
      </c>
      <c r="C7012" s="15" t="n">
        <v>44927</v>
      </c>
      <c r="D7012" s="0" t="n">
        <v>1</v>
      </c>
      <c r="E7012" s="0" t="n">
        <v>1</v>
      </c>
      <c r="F7012" s="0" t="n">
        <v>0</v>
      </c>
      <c r="G7012" s="0" t="n">
        <v>0</v>
      </c>
      <c r="H7012" s="0" t="n">
        <v>0</v>
      </c>
      <c r="I7012" s="0" t="n">
        <v>26</v>
      </c>
      <c r="J7012" s="0" t="n">
        <v>0</v>
      </c>
      <c r="K7012" s="37" t="n">
        <f aca="false">E7012+Inputs!$B$5*F7012</f>
        <v>1</v>
      </c>
      <c r="L7012" s="37" t="n">
        <f aca="false">G7012+Inputs!$B$6*H7012</f>
        <v>0</v>
      </c>
      <c r="M7012" s="37" t="n">
        <f aca="false">I7012+Inputs!$B$7*J7012</f>
        <v>26</v>
      </c>
      <c r="N7012" s="37" t="n">
        <f aca="false">K7012+L7012+M7012</f>
        <v>27</v>
      </c>
    </row>
    <row r="7013" customFormat="false" ht="15" hidden="false" customHeight="false" outlineLevel="0" collapsed="false">
      <c r="A7013" s="0" t="s">
        <v>10</v>
      </c>
      <c r="B7013" s="0" t="s">
        <v>485</v>
      </c>
      <c r="C7013" s="15" t="n">
        <v>44958</v>
      </c>
      <c r="D7013" s="0" t="n">
        <v>1</v>
      </c>
      <c r="E7013" s="0" t="n">
        <v>1</v>
      </c>
      <c r="F7013" s="0" t="n">
        <v>0</v>
      </c>
      <c r="G7013" s="0" t="n">
        <v>0</v>
      </c>
      <c r="H7013" s="0" t="n">
        <v>0</v>
      </c>
      <c r="I7013" s="0" t="n">
        <v>31</v>
      </c>
      <c r="J7013" s="0" t="n">
        <v>0</v>
      </c>
      <c r="K7013" s="37" t="n">
        <f aca="false">E7013+Inputs!$B$5*F7013</f>
        <v>1</v>
      </c>
      <c r="L7013" s="37" t="n">
        <f aca="false">G7013+Inputs!$B$6*H7013</f>
        <v>0</v>
      </c>
      <c r="M7013" s="37" t="n">
        <f aca="false">I7013+Inputs!$B$7*J7013</f>
        <v>31</v>
      </c>
      <c r="N7013" s="37" t="n">
        <f aca="false">K7013+L7013+M7013</f>
        <v>32</v>
      </c>
    </row>
    <row r="7014" customFormat="false" ht="15" hidden="false" customHeight="false" outlineLevel="0" collapsed="false">
      <c r="A7014" s="0" t="s">
        <v>10</v>
      </c>
      <c r="B7014" s="0" t="s">
        <v>485</v>
      </c>
      <c r="C7014" s="15" t="n">
        <v>44986</v>
      </c>
      <c r="D7014" s="0" t="n">
        <v>1</v>
      </c>
      <c r="E7014" s="0" t="n">
        <v>2</v>
      </c>
      <c r="F7014" s="0" t="n">
        <v>0</v>
      </c>
      <c r="G7014" s="0" t="n">
        <v>0</v>
      </c>
      <c r="H7014" s="0" t="n">
        <v>0</v>
      </c>
      <c r="I7014" s="0" t="n">
        <v>22</v>
      </c>
      <c r="J7014" s="0" t="n">
        <v>0</v>
      </c>
      <c r="K7014" s="37" t="n">
        <f aca="false">E7014+Inputs!$B$5*F7014</f>
        <v>2</v>
      </c>
      <c r="L7014" s="37" t="n">
        <f aca="false">G7014+Inputs!$B$6*H7014</f>
        <v>0</v>
      </c>
      <c r="M7014" s="37" t="n">
        <f aca="false">I7014+Inputs!$B$7*J7014</f>
        <v>22</v>
      </c>
      <c r="N7014" s="37" t="n">
        <f aca="false">K7014+L7014+M7014</f>
        <v>24</v>
      </c>
    </row>
    <row r="7015" customFormat="false" ht="15" hidden="false" customHeight="false" outlineLevel="0" collapsed="false">
      <c r="A7015" s="0" t="s">
        <v>10</v>
      </c>
      <c r="B7015" s="0" t="s">
        <v>485</v>
      </c>
      <c r="C7015" s="15" t="n">
        <v>45017</v>
      </c>
      <c r="D7015" s="0" t="n">
        <v>1</v>
      </c>
      <c r="E7015" s="0" t="n">
        <v>1</v>
      </c>
      <c r="F7015" s="0" t="n">
        <v>0</v>
      </c>
      <c r="G7015" s="0" t="n">
        <v>0</v>
      </c>
      <c r="H7015" s="0" t="n">
        <v>0</v>
      </c>
      <c r="I7015" s="0" t="n">
        <v>16</v>
      </c>
      <c r="J7015" s="0" t="n">
        <v>0</v>
      </c>
      <c r="K7015" s="37" t="n">
        <f aca="false">E7015+Inputs!$B$5*F7015</f>
        <v>1</v>
      </c>
      <c r="L7015" s="37" t="n">
        <f aca="false">G7015+Inputs!$B$6*H7015</f>
        <v>0</v>
      </c>
      <c r="M7015" s="37" t="n">
        <f aca="false">I7015+Inputs!$B$7*J7015</f>
        <v>16</v>
      </c>
      <c r="N7015" s="37" t="n">
        <f aca="false">K7015+L7015+M7015</f>
        <v>17</v>
      </c>
    </row>
    <row r="7016" customFormat="false" ht="15" hidden="false" customHeight="false" outlineLevel="0" collapsed="false">
      <c r="A7016" s="0" t="s">
        <v>10</v>
      </c>
      <c r="B7016" s="0" t="s">
        <v>485</v>
      </c>
      <c r="C7016" s="15" t="n">
        <v>45047</v>
      </c>
      <c r="D7016" s="0" t="n">
        <v>1</v>
      </c>
      <c r="E7016" s="0" t="n">
        <v>1</v>
      </c>
      <c r="F7016" s="0" t="n">
        <v>0</v>
      </c>
      <c r="G7016" s="0" t="n">
        <v>0</v>
      </c>
      <c r="H7016" s="0" t="n">
        <v>0</v>
      </c>
      <c r="I7016" s="0" t="n">
        <v>24</v>
      </c>
      <c r="J7016" s="0" t="n">
        <v>0</v>
      </c>
      <c r="K7016" s="37" t="n">
        <f aca="false">E7016+Inputs!$B$5*F7016</f>
        <v>1</v>
      </c>
      <c r="L7016" s="37" t="n">
        <f aca="false">G7016+Inputs!$B$6*H7016</f>
        <v>0</v>
      </c>
      <c r="M7016" s="37" t="n">
        <f aca="false">I7016+Inputs!$B$7*J7016</f>
        <v>24</v>
      </c>
      <c r="N7016" s="37" t="n">
        <f aca="false">K7016+L7016+M7016</f>
        <v>25</v>
      </c>
    </row>
    <row r="7017" customFormat="false" ht="15" hidden="false" customHeight="false" outlineLevel="0" collapsed="false">
      <c r="A7017" s="0" t="s">
        <v>10</v>
      </c>
      <c r="B7017" s="0" t="s">
        <v>485</v>
      </c>
      <c r="C7017" s="15" t="n">
        <v>45078</v>
      </c>
      <c r="D7017" s="0" t="n">
        <v>1</v>
      </c>
      <c r="E7017" s="0" t="n">
        <v>1</v>
      </c>
      <c r="F7017" s="0" t="n">
        <v>0</v>
      </c>
      <c r="G7017" s="0" t="n">
        <v>0</v>
      </c>
      <c r="H7017" s="0" t="n">
        <v>0</v>
      </c>
      <c r="I7017" s="0" t="n">
        <v>20</v>
      </c>
      <c r="J7017" s="0" t="n">
        <v>0</v>
      </c>
      <c r="K7017" s="37" t="n">
        <f aca="false">E7017+Inputs!$B$5*F7017</f>
        <v>1</v>
      </c>
      <c r="L7017" s="37" t="n">
        <f aca="false">G7017+Inputs!$B$6*H7017</f>
        <v>0</v>
      </c>
      <c r="M7017" s="37" t="n">
        <f aca="false">I7017+Inputs!$B$7*J7017</f>
        <v>20</v>
      </c>
      <c r="N7017" s="37" t="n">
        <f aca="false">K7017+L7017+M7017</f>
        <v>21</v>
      </c>
    </row>
    <row r="7018" customFormat="false" ht="15" hidden="false" customHeight="false" outlineLevel="0" collapsed="false">
      <c r="A7018" s="0" t="s">
        <v>10</v>
      </c>
      <c r="B7018" s="0" t="s">
        <v>485</v>
      </c>
      <c r="C7018" s="15" t="n">
        <v>45108</v>
      </c>
      <c r="D7018" s="0" t="n">
        <v>1</v>
      </c>
      <c r="E7018" s="0" t="n">
        <v>2</v>
      </c>
      <c r="F7018" s="0" t="n">
        <v>0</v>
      </c>
      <c r="G7018" s="0" t="n">
        <v>0</v>
      </c>
      <c r="H7018" s="0" t="n">
        <v>0</v>
      </c>
      <c r="I7018" s="0" t="n">
        <v>21</v>
      </c>
      <c r="J7018" s="0" t="n">
        <v>0</v>
      </c>
      <c r="K7018" s="37" t="n">
        <f aca="false">E7018+Inputs!$B$5*F7018</f>
        <v>2</v>
      </c>
      <c r="L7018" s="37" t="n">
        <f aca="false">G7018+Inputs!$B$6*H7018</f>
        <v>0</v>
      </c>
      <c r="M7018" s="37" t="n">
        <f aca="false">I7018+Inputs!$B$7*J7018</f>
        <v>21</v>
      </c>
      <c r="N7018" s="37" t="n">
        <f aca="false">K7018+L7018+M7018</f>
        <v>23</v>
      </c>
    </row>
    <row r="7019" customFormat="false" ht="15" hidden="false" customHeight="false" outlineLevel="0" collapsed="false">
      <c r="A7019" s="0" t="s">
        <v>10</v>
      </c>
      <c r="B7019" s="0" t="s">
        <v>485</v>
      </c>
      <c r="C7019" s="15" t="n">
        <v>45139</v>
      </c>
      <c r="D7019" s="0" t="n">
        <v>1</v>
      </c>
      <c r="E7019" s="0" t="n">
        <v>2</v>
      </c>
      <c r="F7019" s="0" t="n">
        <v>0</v>
      </c>
      <c r="G7019" s="0" t="n">
        <v>0</v>
      </c>
      <c r="H7019" s="0" t="n">
        <v>0</v>
      </c>
      <c r="I7019" s="0" t="n">
        <v>24</v>
      </c>
      <c r="J7019" s="0" t="n">
        <v>0</v>
      </c>
      <c r="K7019" s="37" t="n">
        <f aca="false">E7019+Inputs!$B$5*F7019</f>
        <v>2</v>
      </c>
      <c r="L7019" s="37" t="n">
        <f aca="false">G7019+Inputs!$B$6*H7019</f>
        <v>0</v>
      </c>
      <c r="M7019" s="37" t="n">
        <f aca="false">I7019+Inputs!$B$7*J7019</f>
        <v>24</v>
      </c>
      <c r="N7019" s="37" t="n">
        <f aca="false">K7019+L7019+M7019</f>
        <v>26</v>
      </c>
    </row>
    <row r="7020" customFormat="false" ht="15" hidden="false" customHeight="false" outlineLevel="0" collapsed="false">
      <c r="A7020" s="0" t="s">
        <v>10</v>
      </c>
      <c r="B7020" s="0" t="s">
        <v>485</v>
      </c>
      <c r="C7020" s="15" t="n">
        <v>45170</v>
      </c>
      <c r="D7020" s="0" t="n">
        <v>1</v>
      </c>
      <c r="E7020" s="0" t="n">
        <v>1</v>
      </c>
      <c r="F7020" s="0" t="n">
        <v>0</v>
      </c>
      <c r="G7020" s="0" t="n">
        <v>0</v>
      </c>
      <c r="H7020" s="0" t="n">
        <v>0</v>
      </c>
      <c r="I7020" s="0" t="n">
        <v>22</v>
      </c>
      <c r="J7020" s="0" t="n">
        <v>0</v>
      </c>
      <c r="K7020" s="37" t="n">
        <f aca="false">E7020+Inputs!$B$5*F7020</f>
        <v>1</v>
      </c>
      <c r="L7020" s="37" t="n">
        <f aca="false">G7020+Inputs!$B$6*H7020</f>
        <v>0</v>
      </c>
      <c r="M7020" s="37" t="n">
        <f aca="false">I7020+Inputs!$B$7*J7020</f>
        <v>22</v>
      </c>
      <c r="N7020" s="37" t="n">
        <f aca="false">K7020+L7020+M7020</f>
        <v>23</v>
      </c>
    </row>
    <row r="7021" customFormat="false" ht="15" hidden="false" customHeight="false" outlineLevel="0" collapsed="false">
      <c r="A7021" s="0" t="s">
        <v>10</v>
      </c>
      <c r="B7021" s="0" t="s">
        <v>485</v>
      </c>
      <c r="C7021" s="15" t="n">
        <v>45200</v>
      </c>
      <c r="D7021" s="0" t="n">
        <v>1</v>
      </c>
      <c r="E7021" s="0" t="n">
        <v>0</v>
      </c>
      <c r="F7021" s="0" t="n">
        <v>0</v>
      </c>
      <c r="G7021" s="0" t="n">
        <v>0</v>
      </c>
      <c r="H7021" s="0" t="n">
        <v>0</v>
      </c>
      <c r="I7021" s="0" t="n">
        <v>35</v>
      </c>
      <c r="J7021" s="0" t="n">
        <v>0</v>
      </c>
      <c r="K7021" s="37" t="n">
        <f aca="false">E7021+Inputs!$B$5*F7021</f>
        <v>0</v>
      </c>
      <c r="L7021" s="37" t="n">
        <f aca="false">G7021+Inputs!$B$6*H7021</f>
        <v>0</v>
      </c>
      <c r="M7021" s="37" t="n">
        <f aca="false">I7021+Inputs!$B$7*J7021</f>
        <v>35</v>
      </c>
      <c r="N7021" s="37" t="n">
        <f aca="false">K7021+L7021+M7021</f>
        <v>35</v>
      </c>
    </row>
    <row r="7022" customFormat="false" ht="15" hidden="false" customHeight="false" outlineLevel="0" collapsed="false">
      <c r="A7022" s="0" t="s">
        <v>10</v>
      </c>
      <c r="B7022" s="0" t="s">
        <v>485</v>
      </c>
      <c r="C7022" s="15" t="n">
        <v>45231</v>
      </c>
      <c r="D7022" s="0" t="n">
        <v>1</v>
      </c>
      <c r="E7022" s="0" t="n">
        <v>1</v>
      </c>
      <c r="F7022" s="0" t="n">
        <v>0</v>
      </c>
      <c r="G7022" s="0" t="n">
        <v>0</v>
      </c>
      <c r="H7022" s="0" t="n">
        <v>0</v>
      </c>
      <c r="I7022" s="0" t="n">
        <v>31</v>
      </c>
      <c r="J7022" s="0" t="n">
        <v>0</v>
      </c>
      <c r="K7022" s="37" t="n">
        <f aca="false">E7022+Inputs!$B$5*F7022</f>
        <v>1</v>
      </c>
      <c r="L7022" s="37" t="n">
        <f aca="false">G7022+Inputs!$B$6*H7022</f>
        <v>0</v>
      </c>
      <c r="M7022" s="37" t="n">
        <f aca="false">I7022+Inputs!$B$7*J7022</f>
        <v>31</v>
      </c>
      <c r="N7022" s="37" t="n">
        <f aca="false">K7022+L7022+M7022</f>
        <v>32</v>
      </c>
    </row>
    <row r="7023" customFormat="false" ht="15" hidden="false" customHeight="false" outlineLevel="0" collapsed="false">
      <c r="A7023" s="0" t="s">
        <v>10</v>
      </c>
      <c r="B7023" s="0" t="s">
        <v>485</v>
      </c>
      <c r="C7023" s="15" t="n">
        <v>45261</v>
      </c>
      <c r="D7023" s="0" t="n">
        <v>1</v>
      </c>
      <c r="E7023" s="0" t="n">
        <v>1</v>
      </c>
      <c r="F7023" s="0" t="n">
        <v>0</v>
      </c>
      <c r="G7023" s="0" t="n">
        <v>0</v>
      </c>
      <c r="H7023" s="0" t="n">
        <v>0</v>
      </c>
      <c r="I7023" s="0" t="n">
        <v>14</v>
      </c>
      <c r="J7023" s="0" t="n">
        <v>0</v>
      </c>
      <c r="K7023" s="37" t="n">
        <f aca="false">E7023+Inputs!$B$5*F7023</f>
        <v>1</v>
      </c>
      <c r="L7023" s="37" t="n">
        <f aca="false">G7023+Inputs!$B$6*H7023</f>
        <v>0</v>
      </c>
      <c r="M7023" s="37" t="n">
        <f aca="false">I7023+Inputs!$B$7*J7023</f>
        <v>14</v>
      </c>
      <c r="N7023" s="37" t="n">
        <f aca="false">K7023+L7023+M7023</f>
        <v>15</v>
      </c>
    </row>
    <row r="7024" customFormat="false" ht="15" hidden="false" customHeight="false" outlineLevel="0" collapsed="false">
      <c r="A7024" s="0" t="s">
        <v>10</v>
      </c>
      <c r="B7024" s="0" t="s">
        <v>485</v>
      </c>
      <c r="C7024" s="15" t="n">
        <v>45292</v>
      </c>
      <c r="D7024" s="0" t="n">
        <v>1</v>
      </c>
      <c r="E7024" s="0" t="n">
        <v>1</v>
      </c>
      <c r="F7024" s="0" t="n">
        <v>0</v>
      </c>
      <c r="G7024" s="0" t="n">
        <v>0</v>
      </c>
      <c r="H7024" s="0" t="n">
        <v>0</v>
      </c>
      <c r="I7024" s="0" t="n">
        <v>27</v>
      </c>
      <c r="J7024" s="0" t="n">
        <v>0</v>
      </c>
      <c r="K7024" s="37" t="n">
        <f aca="false">E7024+Inputs!$B$5*F7024</f>
        <v>1</v>
      </c>
      <c r="L7024" s="37" t="n">
        <f aca="false">G7024+Inputs!$B$6*H7024</f>
        <v>0</v>
      </c>
      <c r="M7024" s="37" t="n">
        <f aca="false">I7024+Inputs!$B$7*J7024</f>
        <v>27</v>
      </c>
      <c r="N7024" s="37" t="n">
        <f aca="false">K7024+L7024+M7024</f>
        <v>28</v>
      </c>
    </row>
    <row r="7025" customFormat="false" ht="15" hidden="false" customHeight="false" outlineLevel="0" collapsed="false">
      <c r="A7025" s="0" t="s">
        <v>10</v>
      </c>
      <c r="B7025" s="0" t="s">
        <v>485</v>
      </c>
      <c r="C7025" s="15" t="n">
        <v>45323</v>
      </c>
      <c r="D7025" s="0" t="n">
        <v>1</v>
      </c>
      <c r="E7025" s="0" t="n">
        <v>1</v>
      </c>
      <c r="F7025" s="0" t="n">
        <v>0</v>
      </c>
      <c r="G7025" s="0" t="n">
        <v>0</v>
      </c>
      <c r="H7025" s="0" t="n">
        <v>0</v>
      </c>
      <c r="I7025" s="0" t="n">
        <v>32</v>
      </c>
      <c r="J7025" s="0" t="n">
        <v>0</v>
      </c>
      <c r="K7025" s="37" t="n">
        <f aca="false">E7025+Inputs!$B$5*F7025</f>
        <v>1</v>
      </c>
      <c r="L7025" s="37" t="n">
        <f aca="false">G7025+Inputs!$B$6*H7025</f>
        <v>0</v>
      </c>
      <c r="M7025" s="37" t="n">
        <f aca="false">I7025+Inputs!$B$7*J7025</f>
        <v>32</v>
      </c>
      <c r="N7025" s="37" t="n">
        <f aca="false">K7025+L7025+M7025</f>
        <v>33</v>
      </c>
    </row>
    <row r="7026" customFormat="false" ht="15" hidden="false" customHeight="false" outlineLevel="0" collapsed="false">
      <c r="A7026" s="0" t="s">
        <v>10</v>
      </c>
      <c r="B7026" s="0" t="s">
        <v>485</v>
      </c>
      <c r="C7026" s="15" t="n">
        <v>45352</v>
      </c>
      <c r="D7026" s="0" t="n">
        <v>1</v>
      </c>
      <c r="E7026" s="0" t="n">
        <v>1</v>
      </c>
      <c r="F7026" s="0" t="n">
        <v>0</v>
      </c>
      <c r="G7026" s="0" t="n">
        <v>0</v>
      </c>
      <c r="H7026" s="0" t="n">
        <v>0</v>
      </c>
      <c r="I7026" s="0" t="n">
        <v>29</v>
      </c>
      <c r="J7026" s="0" t="n">
        <v>0</v>
      </c>
      <c r="K7026" s="37" t="n">
        <f aca="false">E7026+Inputs!$B$5*F7026</f>
        <v>1</v>
      </c>
      <c r="L7026" s="37" t="n">
        <f aca="false">G7026+Inputs!$B$6*H7026</f>
        <v>0</v>
      </c>
      <c r="M7026" s="37" t="n">
        <f aca="false">I7026+Inputs!$B$7*J7026</f>
        <v>29</v>
      </c>
      <c r="N7026" s="37" t="n">
        <f aca="false">K7026+L7026+M7026</f>
        <v>30</v>
      </c>
    </row>
    <row r="7027" customFormat="false" ht="15" hidden="false" customHeight="false" outlineLevel="0" collapsed="false">
      <c r="A7027" s="0" t="s">
        <v>10</v>
      </c>
      <c r="B7027" s="0" t="s">
        <v>485</v>
      </c>
      <c r="C7027" s="15" t="n">
        <v>45383</v>
      </c>
      <c r="D7027" s="0" t="n">
        <v>1</v>
      </c>
      <c r="E7027" s="0" t="n">
        <v>2</v>
      </c>
      <c r="F7027" s="0" t="n">
        <v>0</v>
      </c>
      <c r="G7027" s="0" t="n">
        <v>0</v>
      </c>
      <c r="H7027" s="0" t="n">
        <v>0</v>
      </c>
      <c r="I7027" s="0" t="n">
        <v>14</v>
      </c>
      <c r="J7027" s="0" t="n">
        <v>0</v>
      </c>
      <c r="K7027" s="37" t="n">
        <f aca="false">E7027+Inputs!$B$5*F7027</f>
        <v>2</v>
      </c>
      <c r="L7027" s="37" t="n">
        <f aca="false">G7027+Inputs!$B$6*H7027</f>
        <v>0</v>
      </c>
      <c r="M7027" s="37" t="n">
        <f aca="false">I7027+Inputs!$B$7*J7027</f>
        <v>14</v>
      </c>
      <c r="N7027" s="37" t="n">
        <f aca="false">K7027+L7027+M7027</f>
        <v>16</v>
      </c>
    </row>
    <row r="7028" customFormat="false" ht="15" hidden="false" customHeight="false" outlineLevel="0" collapsed="false">
      <c r="A7028" s="0" t="s">
        <v>10</v>
      </c>
      <c r="B7028" s="0" t="s">
        <v>485</v>
      </c>
      <c r="C7028" s="15" t="n">
        <v>45413</v>
      </c>
      <c r="D7028" s="0" t="n">
        <v>1</v>
      </c>
      <c r="E7028" s="0" t="n">
        <v>1</v>
      </c>
      <c r="F7028" s="0" t="n">
        <v>0</v>
      </c>
      <c r="G7028" s="0" t="n">
        <v>0</v>
      </c>
      <c r="H7028" s="0" t="n">
        <v>0</v>
      </c>
      <c r="I7028" s="0" t="n">
        <v>26</v>
      </c>
      <c r="J7028" s="0" t="n">
        <v>0</v>
      </c>
      <c r="K7028" s="37" t="n">
        <f aca="false">E7028+Inputs!$B$5*F7028</f>
        <v>1</v>
      </c>
      <c r="L7028" s="37" t="n">
        <f aca="false">G7028+Inputs!$B$6*H7028</f>
        <v>0</v>
      </c>
      <c r="M7028" s="37" t="n">
        <f aca="false">I7028+Inputs!$B$7*J7028</f>
        <v>26</v>
      </c>
      <c r="N7028" s="37" t="n">
        <f aca="false">K7028+L7028+M7028</f>
        <v>27</v>
      </c>
    </row>
    <row r="7029" customFormat="false" ht="15" hidden="false" customHeight="false" outlineLevel="0" collapsed="false">
      <c r="A7029" s="0" t="s">
        <v>10</v>
      </c>
      <c r="B7029" s="0" t="s">
        <v>485</v>
      </c>
      <c r="C7029" s="15" t="n">
        <v>45444</v>
      </c>
      <c r="D7029" s="0" t="n">
        <v>1</v>
      </c>
      <c r="E7029" s="0" t="n">
        <v>1</v>
      </c>
      <c r="F7029" s="0" t="n">
        <v>0</v>
      </c>
      <c r="G7029" s="0" t="n">
        <v>0</v>
      </c>
      <c r="H7029" s="0" t="n">
        <v>0</v>
      </c>
      <c r="I7029" s="0" t="n">
        <v>33</v>
      </c>
      <c r="J7029" s="0" t="n">
        <v>0</v>
      </c>
      <c r="K7029" s="37" t="n">
        <f aca="false">E7029+Inputs!$B$5*F7029</f>
        <v>1</v>
      </c>
      <c r="L7029" s="37" t="n">
        <f aca="false">G7029+Inputs!$B$6*H7029</f>
        <v>0</v>
      </c>
      <c r="M7029" s="37" t="n">
        <f aca="false">I7029+Inputs!$B$7*J7029</f>
        <v>33</v>
      </c>
      <c r="N7029" s="37" t="n">
        <f aca="false">K7029+L7029+M7029</f>
        <v>34</v>
      </c>
    </row>
    <row r="7030" customFormat="false" ht="15" hidden="false" customHeight="false" outlineLevel="0" collapsed="false">
      <c r="A7030" s="0" t="s">
        <v>10</v>
      </c>
      <c r="B7030" s="0" t="s">
        <v>485</v>
      </c>
      <c r="C7030" s="15" t="n">
        <v>45474</v>
      </c>
      <c r="D7030" s="0" t="n">
        <v>1</v>
      </c>
      <c r="E7030" s="0" t="n">
        <v>3</v>
      </c>
      <c r="F7030" s="0" t="n">
        <v>0</v>
      </c>
      <c r="G7030" s="0" t="n">
        <v>0</v>
      </c>
      <c r="H7030" s="0" t="n">
        <v>0</v>
      </c>
      <c r="I7030" s="0" t="n">
        <v>21</v>
      </c>
      <c r="J7030" s="0" t="n">
        <v>0</v>
      </c>
      <c r="K7030" s="37" t="n">
        <f aca="false">E7030+Inputs!$B$5*F7030</f>
        <v>3</v>
      </c>
      <c r="L7030" s="37" t="n">
        <f aca="false">G7030+Inputs!$B$6*H7030</f>
        <v>0</v>
      </c>
      <c r="M7030" s="37" t="n">
        <f aca="false">I7030+Inputs!$B$7*J7030</f>
        <v>21</v>
      </c>
      <c r="N7030" s="37" t="n">
        <f aca="false">K7030+L7030+M7030</f>
        <v>24</v>
      </c>
    </row>
    <row r="7031" customFormat="false" ht="15" hidden="false" customHeight="false" outlineLevel="0" collapsed="false">
      <c r="A7031" s="0" t="s">
        <v>10</v>
      </c>
      <c r="B7031" s="0" t="s">
        <v>485</v>
      </c>
      <c r="C7031" s="15" t="n">
        <v>45505</v>
      </c>
      <c r="D7031" s="0" t="n">
        <v>1</v>
      </c>
      <c r="E7031" s="0" t="n">
        <v>1</v>
      </c>
      <c r="F7031" s="0" t="n">
        <v>0</v>
      </c>
      <c r="G7031" s="0" t="n">
        <v>0</v>
      </c>
      <c r="H7031" s="0" t="n">
        <v>0</v>
      </c>
      <c r="I7031" s="0" t="n">
        <v>26</v>
      </c>
      <c r="J7031" s="0" t="n">
        <v>0</v>
      </c>
      <c r="K7031" s="37" t="n">
        <f aca="false">E7031+Inputs!$B$5*F7031</f>
        <v>1</v>
      </c>
      <c r="L7031" s="37" t="n">
        <f aca="false">G7031+Inputs!$B$6*H7031</f>
        <v>0</v>
      </c>
      <c r="M7031" s="37" t="n">
        <f aca="false">I7031+Inputs!$B$7*J7031</f>
        <v>26</v>
      </c>
      <c r="N7031" s="37" t="n">
        <f aca="false">K7031+L7031+M7031</f>
        <v>27</v>
      </c>
    </row>
    <row r="7032" customFormat="false" ht="15" hidden="false" customHeight="false" outlineLevel="0" collapsed="false">
      <c r="A7032" s="0" t="s">
        <v>10</v>
      </c>
      <c r="B7032" s="0" t="s">
        <v>485</v>
      </c>
      <c r="C7032" s="15" t="n">
        <v>45536</v>
      </c>
      <c r="D7032" s="0" t="n">
        <v>1</v>
      </c>
      <c r="E7032" s="0" t="n">
        <v>2</v>
      </c>
      <c r="F7032" s="0" t="n">
        <v>0</v>
      </c>
      <c r="G7032" s="0" t="n">
        <v>0</v>
      </c>
      <c r="H7032" s="0" t="n">
        <v>0</v>
      </c>
      <c r="I7032" s="0" t="n">
        <v>29</v>
      </c>
      <c r="J7032" s="0" t="n">
        <v>0</v>
      </c>
      <c r="K7032" s="37" t="n">
        <f aca="false">E7032+Inputs!$B$5*F7032</f>
        <v>2</v>
      </c>
      <c r="L7032" s="37" t="n">
        <f aca="false">G7032+Inputs!$B$6*H7032</f>
        <v>0</v>
      </c>
      <c r="M7032" s="37" t="n">
        <f aca="false">I7032+Inputs!$B$7*J7032</f>
        <v>29</v>
      </c>
      <c r="N7032" s="37" t="n">
        <f aca="false">K7032+L7032+M7032</f>
        <v>31</v>
      </c>
    </row>
    <row r="7033" customFormat="false" ht="15" hidden="false" customHeight="false" outlineLevel="0" collapsed="false">
      <c r="A7033" s="0" t="s">
        <v>10</v>
      </c>
      <c r="B7033" s="0" t="s">
        <v>485</v>
      </c>
      <c r="C7033" s="15" t="n">
        <v>45566</v>
      </c>
      <c r="D7033" s="0" t="n">
        <v>1</v>
      </c>
      <c r="E7033" s="0" t="n">
        <v>1</v>
      </c>
      <c r="F7033" s="0" t="n">
        <v>0</v>
      </c>
      <c r="G7033" s="0" t="n">
        <v>0</v>
      </c>
      <c r="H7033" s="0" t="n">
        <v>0</v>
      </c>
      <c r="I7033" s="0" t="n">
        <v>31</v>
      </c>
      <c r="J7033" s="0" t="n">
        <v>0</v>
      </c>
      <c r="K7033" s="37" t="n">
        <f aca="false">E7033+Inputs!$B$5*F7033</f>
        <v>1</v>
      </c>
      <c r="L7033" s="37" t="n">
        <f aca="false">G7033+Inputs!$B$6*H7033</f>
        <v>0</v>
      </c>
      <c r="M7033" s="37" t="n">
        <f aca="false">I7033+Inputs!$B$7*J7033</f>
        <v>31</v>
      </c>
      <c r="N7033" s="37" t="n">
        <f aca="false">K7033+L7033+M7033</f>
        <v>32</v>
      </c>
    </row>
    <row r="7034" customFormat="false" ht="15" hidden="false" customHeight="false" outlineLevel="0" collapsed="false">
      <c r="A7034" s="0" t="s">
        <v>10</v>
      </c>
      <c r="B7034" s="0" t="s">
        <v>485</v>
      </c>
      <c r="C7034" s="15" t="n">
        <v>45597</v>
      </c>
      <c r="D7034" s="0" t="n">
        <v>1</v>
      </c>
      <c r="E7034" s="0" t="n">
        <v>3</v>
      </c>
      <c r="F7034" s="0" t="n">
        <v>0</v>
      </c>
      <c r="G7034" s="0" t="n">
        <v>0</v>
      </c>
      <c r="H7034" s="0" t="n">
        <v>0</v>
      </c>
      <c r="I7034" s="0" t="n">
        <v>24</v>
      </c>
      <c r="J7034" s="0" t="n">
        <v>0</v>
      </c>
      <c r="K7034" s="37" t="n">
        <f aca="false">E7034+Inputs!$B$5*F7034</f>
        <v>3</v>
      </c>
      <c r="L7034" s="37" t="n">
        <f aca="false">G7034+Inputs!$B$6*H7034</f>
        <v>0</v>
      </c>
      <c r="M7034" s="37" t="n">
        <f aca="false">I7034+Inputs!$B$7*J7034</f>
        <v>24</v>
      </c>
      <c r="N7034" s="37" t="n">
        <f aca="false">K7034+L7034+M7034</f>
        <v>27</v>
      </c>
    </row>
    <row r="7035" customFormat="false" ht="15" hidden="false" customHeight="false" outlineLevel="0" collapsed="false">
      <c r="A7035" s="0" t="s">
        <v>10</v>
      </c>
      <c r="B7035" s="0" t="s">
        <v>485</v>
      </c>
      <c r="C7035" s="15" t="n">
        <v>45627</v>
      </c>
      <c r="D7035" s="0" t="n">
        <v>1</v>
      </c>
      <c r="E7035" s="0" t="n">
        <v>0</v>
      </c>
      <c r="F7035" s="0" t="n">
        <v>0</v>
      </c>
      <c r="G7035" s="0" t="n">
        <v>0</v>
      </c>
      <c r="H7035" s="0" t="n">
        <v>0</v>
      </c>
      <c r="I7035" s="0" t="n">
        <v>37</v>
      </c>
      <c r="J7035" s="0" t="n">
        <v>0</v>
      </c>
      <c r="K7035" s="37" t="n">
        <f aca="false">E7035+Inputs!$B$5*F7035</f>
        <v>0</v>
      </c>
      <c r="L7035" s="37" t="n">
        <f aca="false">G7035+Inputs!$B$6*H7035</f>
        <v>0</v>
      </c>
      <c r="M7035" s="37" t="n">
        <f aca="false">I7035+Inputs!$B$7*J7035</f>
        <v>37</v>
      </c>
      <c r="N7035" s="37" t="n">
        <f aca="false">K7035+L7035+M7035</f>
        <v>37</v>
      </c>
    </row>
    <row r="7036" customFormat="false" ht="15" hidden="false" customHeight="false" outlineLevel="0" collapsed="false">
      <c r="A7036" s="0" t="s">
        <v>10</v>
      </c>
      <c r="B7036" s="0" t="s">
        <v>485</v>
      </c>
      <c r="C7036" s="15" t="n">
        <v>45658</v>
      </c>
      <c r="D7036" s="0" t="n">
        <v>1</v>
      </c>
      <c r="E7036" s="0" t="n">
        <v>0</v>
      </c>
      <c r="F7036" s="0" t="n">
        <v>0</v>
      </c>
      <c r="G7036" s="0" t="n">
        <v>0</v>
      </c>
      <c r="H7036" s="0" t="n">
        <v>0</v>
      </c>
      <c r="I7036" s="0" t="n">
        <v>37</v>
      </c>
      <c r="J7036" s="0" t="n">
        <v>0</v>
      </c>
      <c r="K7036" s="37" t="n">
        <f aca="false">E7036+Inputs!$B$5*F7036</f>
        <v>0</v>
      </c>
      <c r="L7036" s="37" t="n">
        <f aca="false">G7036+Inputs!$B$6*H7036</f>
        <v>0</v>
      </c>
      <c r="M7036" s="37" t="n">
        <f aca="false">I7036+Inputs!$B$7*J7036</f>
        <v>37</v>
      </c>
      <c r="N7036" s="37" t="n">
        <f aca="false">K7036+L7036+M7036</f>
        <v>37</v>
      </c>
    </row>
    <row r="7037" customFormat="false" ht="15" hidden="false" customHeight="false" outlineLevel="0" collapsed="false">
      <c r="A7037" s="0" t="s">
        <v>10</v>
      </c>
      <c r="B7037" s="0" t="s">
        <v>485</v>
      </c>
      <c r="C7037" s="15" t="n">
        <v>45689</v>
      </c>
      <c r="D7037" s="0" t="n">
        <v>1</v>
      </c>
      <c r="E7037" s="0" t="n">
        <v>1</v>
      </c>
      <c r="F7037" s="0" t="n">
        <v>0</v>
      </c>
      <c r="G7037" s="0" t="n">
        <v>0</v>
      </c>
      <c r="H7037" s="0" t="n">
        <v>0</v>
      </c>
      <c r="I7037" s="0" t="n">
        <v>24</v>
      </c>
      <c r="J7037" s="0" t="n">
        <v>0</v>
      </c>
      <c r="K7037" s="37" t="n">
        <f aca="false">E7037+Inputs!$B$5*F7037</f>
        <v>1</v>
      </c>
      <c r="L7037" s="37" t="n">
        <f aca="false">G7037+Inputs!$B$6*H7037</f>
        <v>0</v>
      </c>
      <c r="M7037" s="37" t="n">
        <f aca="false">I7037+Inputs!$B$7*J7037</f>
        <v>24</v>
      </c>
      <c r="N7037" s="37" t="n">
        <f aca="false">K7037+L7037+M7037</f>
        <v>25</v>
      </c>
    </row>
    <row r="7038" customFormat="false" ht="15" hidden="false" customHeight="false" outlineLevel="0" collapsed="false">
      <c r="A7038" s="0" t="s">
        <v>10</v>
      </c>
      <c r="B7038" s="0" t="s">
        <v>485</v>
      </c>
      <c r="C7038" s="15" t="n">
        <v>45717</v>
      </c>
      <c r="D7038" s="0" t="n">
        <v>1</v>
      </c>
      <c r="E7038" s="0" t="n">
        <v>0</v>
      </c>
      <c r="F7038" s="0" t="n">
        <v>0</v>
      </c>
      <c r="G7038" s="0" t="n">
        <v>0</v>
      </c>
      <c r="H7038" s="0" t="n">
        <v>0</v>
      </c>
      <c r="I7038" s="0" t="n">
        <v>36</v>
      </c>
      <c r="J7038" s="0" t="n">
        <v>0</v>
      </c>
      <c r="K7038" s="37" t="n">
        <f aca="false">E7038+Inputs!$B$5*F7038</f>
        <v>0</v>
      </c>
      <c r="L7038" s="37" t="n">
        <f aca="false">G7038+Inputs!$B$6*H7038</f>
        <v>0</v>
      </c>
      <c r="M7038" s="37" t="n">
        <f aca="false">I7038+Inputs!$B$7*J7038</f>
        <v>36</v>
      </c>
      <c r="N7038" s="37" t="n">
        <f aca="false">K7038+L7038+M7038</f>
        <v>36</v>
      </c>
    </row>
    <row r="7039" customFormat="false" ht="15" hidden="false" customHeight="false" outlineLevel="0" collapsed="false">
      <c r="A7039" s="0" t="s">
        <v>10</v>
      </c>
      <c r="B7039" s="0" t="s">
        <v>485</v>
      </c>
      <c r="C7039" s="15" t="n">
        <v>45748</v>
      </c>
      <c r="D7039" s="0" t="n">
        <v>1</v>
      </c>
      <c r="E7039" s="0" t="n">
        <v>1</v>
      </c>
      <c r="F7039" s="0" t="n">
        <v>0</v>
      </c>
      <c r="G7039" s="0" t="n">
        <v>0</v>
      </c>
      <c r="H7039" s="0" t="n">
        <v>0</v>
      </c>
      <c r="I7039" s="0" t="n">
        <v>26</v>
      </c>
      <c r="J7039" s="0" t="n">
        <v>0</v>
      </c>
      <c r="K7039" s="37" t="n">
        <f aca="false">E7039+Inputs!$B$5*F7039</f>
        <v>1</v>
      </c>
      <c r="L7039" s="37" t="n">
        <f aca="false">G7039+Inputs!$B$6*H7039</f>
        <v>0</v>
      </c>
      <c r="M7039" s="37" t="n">
        <f aca="false">I7039+Inputs!$B$7*J7039</f>
        <v>26</v>
      </c>
      <c r="N7039" s="37" t="n">
        <f aca="false">K7039+L7039+M7039</f>
        <v>27</v>
      </c>
    </row>
    <row r="7040" customFormat="false" ht="15" hidden="false" customHeight="false" outlineLevel="0" collapsed="false">
      <c r="A7040" s="0" t="s">
        <v>10</v>
      </c>
      <c r="B7040" s="0" t="s">
        <v>485</v>
      </c>
      <c r="C7040" s="15" t="n">
        <v>45778</v>
      </c>
      <c r="D7040" s="0" t="n">
        <v>1</v>
      </c>
      <c r="E7040" s="0" t="n">
        <v>4</v>
      </c>
      <c r="F7040" s="0" t="n">
        <v>0</v>
      </c>
      <c r="G7040" s="0" t="n">
        <v>0</v>
      </c>
      <c r="H7040" s="0" t="n">
        <v>0</v>
      </c>
      <c r="I7040" s="0" t="n">
        <v>33</v>
      </c>
      <c r="J7040" s="0" t="n">
        <v>0</v>
      </c>
      <c r="K7040" s="37" t="n">
        <f aca="false">E7040+Inputs!$B$5*F7040</f>
        <v>4</v>
      </c>
      <c r="L7040" s="37" t="n">
        <f aca="false">G7040+Inputs!$B$6*H7040</f>
        <v>0</v>
      </c>
      <c r="M7040" s="37" t="n">
        <f aca="false">I7040+Inputs!$B$7*J7040</f>
        <v>33</v>
      </c>
      <c r="N7040" s="37" t="n">
        <f aca="false">K7040+L7040+M7040</f>
        <v>37</v>
      </c>
    </row>
    <row r="7041" customFormat="false" ht="15" hidden="false" customHeight="false" outlineLevel="0" collapsed="false">
      <c r="A7041" s="0" t="s">
        <v>10</v>
      </c>
      <c r="B7041" s="0" t="s">
        <v>485</v>
      </c>
      <c r="C7041" s="15" t="n">
        <v>45809</v>
      </c>
      <c r="D7041" s="0" t="n">
        <v>1</v>
      </c>
      <c r="E7041" s="0" t="n">
        <v>2</v>
      </c>
      <c r="F7041" s="0" t="n">
        <v>0</v>
      </c>
      <c r="G7041" s="0" t="n">
        <v>0</v>
      </c>
      <c r="H7041" s="0" t="n">
        <v>0</v>
      </c>
      <c r="I7041" s="0" t="n">
        <v>30</v>
      </c>
      <c r="J7041" s="0" t="n">
        <v>0</v>
      </c>
      <c r="K7041" s="37" t="n">
        <f aca="false">E7041+Inputs!$B$5*F7041</f>
        <v>2</v>
      </c>
      <c r="L7041" s="37" t="n">
        <f aca="false">G7041+Inputs!$B$6*H7041</f>
        <v>0</v>
      </c>
      <c r="M7041" s="37" t="n">
        <f aca="false">I7041+Inputs!$B$7*J7041</f>
        <v>30</v>
      </c>
      <c r="N7041" s="37" t="n">
        <f aca="false">K7041+L7041+M7041</f>
        <v>32</v>
      </c>
    </row>
    <row r="7042" customFormat="false" ht="15" hidden="false" customHeight="false" outlineLevel="0" collapsed="false">
      <c r="A7042" s="0" t="s">
        <v>10</v>
      </c>
      <c r="B7042" s="0" t="s">
        <v>485</v>
      </c>
      <c r="C7042" s="15" t="n">
        <v>45839</v>
      </c>
      <c r="D7042" s="0" t="n">
        <v>1</v>
      </c>
      <c r="E7042" s="0" t="n">
        <v>1</v>
      </c>
      <c r="F7042" s="0" t="n">
        <v>0</v>
      </c>
      <c r="G7042" s="0" t="n">
        <v>0</v>
      </c>
      <c r="H7042" s="0" t="n">
        <v>0</v>
      </c>
      <c r="I7042" s="0" t="n">
        <v>20</v>
      </c>
      <c r="J7042" s="0" t="n">
        <v>0</v>
      </c>
      <c r="K7042" s="37" t="n">
        <f aca="false">E7042+Inputs!$B$5*F7042</f>
        <v>1</v>
      </c>
      <c r="L7042" s="37" t="n">
        <f aca="false">G7042+Inputs!$B$6*H7042</f>
        <v>0</v>
      </c>
      <c r="M7042" s="37" t="n">
        <f aca="false">I7042+Inputs!$B$7*J7042</f>
        <v>20</v>
      </c>
      <c r="N7042" s="37" t="n">
        <f aca="false">K7042+L7042+M7042</f>
        <v>21</v>
      </c>
    </row>
    <row r="7043" customFormat="false" ht="15" hidden="false" customHeight="false" outlineLevel="0" collapsed="false">
      <c r="A7043" s="0" t="s">
        <v>10</v>
      </c>
      <c r="B7043" s="0" t="s">
        <v>485</v>
      </c>
      <c r="C7043" s="15" t="n">
        <v>45870</v>
      </c>
      <c r="D7043" s="0" t="n">
        <v>1</v>
      </c>
      <c r="E7043" s="0" t="n">
        <v>3</v>
      </c>
      <c r="F7043" s="0" t="n">
        <v>0</v>
      </c>
      <c r="G7043" s="0" t="n">
        <v>0</v>
      </c>
      <c r="H7043" s="0" t="n">
        <v>0</v>
      </c>
      <c r="I7043" s="0" t="n">
        <v>23</v>
      </c>
      <c r="J7043" s="0" t="n">
        <v>0</v>
      </c>
      <c r="K7043" s="37" t="n">
        <f aca="false">E7043+Inputs!$B$5*F7043</f>
        <v>3</v>
      </c>
      <c r="L7043" s="37" t="n">
        <f aca="false">G7043+Inputs!$B$6*H7043</f>
        <v>0</v>
      </c>
      <c r="M7043" s="37" t="n">
        <f aca="false">I7043+Inputs!$B$7*J7043</f>
        <v>23</v>
      </c>
      <c r="N7043" s="37" t="n">
        <f aca="false">K7043+L7043+M7043</f>
        <v>26</v>
      </c>
    </row>
    <row r="7044" customFormat="false" ht="15" hidden="false" customHeight="false" outlineLevel="0" collapsed="false">
      <c r="A7044" s="0" t="s">
        <v>10</v>
      </c>
      <c r="B7044" s="0" t="s">
        <v>485</v>
      </c>
      <c r="C7044" s="15" t="n">
        <v>45901</v>
      </c>
      <c r="D7044" s="0" t="n">
        <v>1</v>
      </c>
      <c r="E7044" s="0" t="n">
        <v>4</v>
      </c>
      <c r="F7044" s="0" t="n">
        <v>0</v>
      </c>
      <c r="G7044" s="0" t="n">
        <v>0</v>
      </c>
      <c r="H7044" s="0" t="n">
        <v>0</v>
      </c>
      <c r="I7044" s="0" t="n">
        <v>33</v>
      </c>
      <c r="J7044" s="0" t="n">
        <v>0</v>
      </c>
      <c r="K7044" s="37" t="n">
        <f aca="false">E7044+Inputs!$B$5*F7044</f>
        <v>4</v>
      </c>
      <c r="L7044" s="37" t="n">
        <f aca="false">G7044+Inputs!$B$6*H7044</f>
        <v>0</v>
      </c>
      <c r="M7044" s="37" t="n">
        <f aca="false">I7044+Inputs!$B$7*J7044</f>
        <v>33</v>
      </c>
      <c r="N7044" s="37" t="n">
        <f aca="false">K7044+L7044+M7044</f>
        <v>37</v>
      </c>
    </row>
    <row r="7045" customFormat="false" ht="15" hidden="false" customHeight="false" outlineLevel="0" collapsed="false">
      <c r="A7045" s="0" t="s">
        <v>10</v>
      </c>
      <c r="B7045" s="0" t="s">
        <v>485</v>
      </c>
      <c r="C7045" s="15" t="n">
        <v>45931</v>
      </c>
      <c r="D7045" s="0" t="n">
        <v>1</v>
      </c>
      <c r="E7045" s="0" t="n">
        <v>3</v>
      </c>
      <c r="F7045" s="0" t="n">
        <v>0</v>
      </c>
      <c r="G7045" s="0" t="n">
        <v>0</v>
      </c>
      <c r="H7045" s="0" t="n">
        <v>0</v>
      </c>
      <c r="I7045" s="0" t="n">
        <v>25</v>
      </c>
      <c r="J7045" s="0" t="n">
        <v>0</v>
      </c>
      <c r="K7045" s="37" t="n">
        <f aca="false">E7045+Inputs!$B$5*F7045</f>
        <v>3</v>
      </c>
      <c r="L7045" s="37" t="n">
        <f aca="false">G7045+Inputs!$B$6*H7045</f>
        <v>0</v>
      </c>
      <c r="M7045" s="37" t="n">
        <f aca="false">I7045+Inputs!$B$7*J7045</f>
        <v>25</v>
      </c>
      <c r="N7045" s="37" t="n">
        <f aca="false">K7045+L7045+M7045</f>
        <v>28</v>
      </c>
    </row>
    <row r="7046" customFormat="false" ht="15" hidden="false" customHeight="false" outlineLevel="0" collapsed="false">
      <c r="A7046" s="0" t="s">
        <v>10</v>
      </c>
      <c r="B7046" s="0" t="s">
        <v>485</v>
      </c>
      <c r="C7046" s="15" t="n">
        <v>45962</v>
      </c>
      <c r="D7046" s="0" t="n">
        <v>1</v>
      </c>
      <c r="E7046" s="0" t="n">
        <v>1</v>
      </c>
      <c r="F7046" s="0" t="n">
        <v>0</v>
      </c>
      <c r="G7046" s="0" t="n">
        <v>0</v>
      </c>
      <c r="H7046" s="0" t="n">
        <v>0</v>
      </c>
      <c r="I7046" s="0" t="n">
        <v>21</v>
      </c>
      <c r="J7046" s="0" t="n">
        <v>0</v>
      </c>
      <c r="K7046" s="37" t="n">
        <f aca="false">E7046+Inputs!$B$5*F7046</f>
        <v>1</v>
      </c>
      <c r="L7046" s="37" t="n">
        <f aca="false">G7046+Inputs!$B$6*H7046</f>
        <v>0</v>
      </c>
      <c r="M7046" s="37" t="n">
        <f aca="false">I7046+Inputs!$B$7*J7046</f>
        <v>21</v>
      </c>
      <c r="N7046" s="37" t="n">
        <f aca="false">K7046+L7046+M7046</f>
        <v>22</v>
      </c>
    </row>
    <row r="7047" customFormat="false" ht="15" hidden="false" customHeight="false" outlineLevel="0" collapsed="false">
      <c r="A7047" s="0" t="s">
        <v>10</v>
      </c>
      <c r="B7047" s="0" t="s">
        <v>485</v>
      </c>
      <c r="C7047" s="15" t="n">
        <v>45992</v>
      </c>
      <c r="D7047" s="0" t="n">
        <v>1</v>
      </c>
      <c r="E7047" s="0" t="n">
        <v>1</v>
      </c>
      <c r="F7047" s="0" t="n">
        <v>0</v>
      </c>
      <c r="G7047" s="0" t="n">
        <v>0</v>
      </c>
      <c r="H7047" s="0" t="n">
        <v>0</v>
      </c>
      <c r="I7047" s="0" t="n">
        <v>19</v>
      </c>
      <c r="J7047" s="0" t="n">
        <v>0</v>
      </c>
      <c r="K7047" s="37" t="n">
        <f aca="false">E7047+Inputs!$B$5*F7047</f>
        <v>1</v>
      </c>
      <c r="L7047" s="37" t="n">
        <f aca="false">G7047+Inputs!$B$6*H7047</f>
        <v>0</v>
      </c>
      <c r="M7047" s="37" t="n">
        <f aca="false">I7047+Inputs!$B$7*J7047</f>
        <v>19</v>
      </c>
      <c r="N7047" s="37" t="n">
        <f aca="false">K7047+L7047+M7047</f>
        <v>20</v>
      </c>
    </row>
    <row r="7048" customFormat="false" ht="15" hidden="false" customHeight="false" outlineLevel="0" collapsed="false">
      <c r="A7048" s="0" t="s">
        <v>10</v>
      </c>
      <c r="B7048" s="0" t="s">
        <v>485</v>
      </c>
      <c r="C7048" s="15" t="n">
        <v>46023</v>
      </c>
      <c r="D7048" s="0" t="n">
        <v>1</v>
      </c>
      <c r="E7048" s="0" t="n">
        <v>0</v>
      </c>
      <c r="F7048" s="0" t="n">
        <v>0</v>
      </c>
      <c r="G7048" s="0" t="n">
        <v>0</v>
      </c>
      <c r="H7048" s="0" t="n">
        <v>0</v>
      </c>
      <c r="I7048" s="0" t="n">
        <v>30</v>
      </c>
      <c r="J7048" s="0" t="n">
        <v>0</v>
      </c>
      <c r="K7048" s="37" t="n">
        <f aca="false">E7048+Inputs!$B$5*F7048</f>
        <v>0</v>
      </c>
      <c r="L7048" s="37" t="n">
        <f aca="false">G7048+Inputs!$B$6*H7048</f>
        <v>0</v>
      </c>
      <c r="M7048" s="37" t="n">
        <f aca="false">I7048+Inputs!$B$7*J7048</f>
        <v>30</v>
      </c>
      <c r="N7048" s="37" t="n">
        <f aca="false">K7048+L7048+M7048</f>
        <v>30</v>
      </c>
    </row>
    <row r="7049" customFormat="false" ht="15" hidden="false" customHeight="false" outlineLevel="0" collapsed="false">
      <c r="A7049" s="0" t="s">
        <v>10</v>
      </c>
      <c r="B7049" s="0" t="s">
        <v>485</v>
      </c>
      <c r="C7049" s="15" t="n">
        <v>46054</v>
      </c>
      <c r="D7049" s="0" t="n">
        <v>1</v>
      </c>
      <c r="E7049" s="0" t="n">
        <v>1</v>
      </c>
      <c r="F7049" s="0" t="n">
        <v>0</v>
      </c>
      <c r="G7049" s="0" t="n">
        <v>0</v>
      </c>
      <c r="H7049" s="0" t="n">
        <v>0</v>
      </c>
      <c r="I7049" s="0" t="n">
        <v>19</v>
      </c>
      <c r="J7049" s="0" t="n">
        <v>0</v>
      </c>
      <c r="K7049" s="37" t="n">
        <f aca="false">E7049+Inputs!$B$5*F7049</f>
        <v>1</v>
      </c>
      <c r="L7049" s="37" t="n">
        <f aca="false">G7049+Inputs!$B$6*H7049</f>
        <v>0</v>
      </c>
      <c r="M7049" s="37" t="n">
        <f aca="false">I7049+Inputs!$B$7*J7049</f>
        <v>19</v>
      </c>
      <c r="N7049" s="37" t="n">
        <f aca="false">K7049+L7049+M7049</f>
        <v>20</v>
      </c>
    </row>
    <row r="7050" customFormat="false" ht="15" hidden="false" customHeight="false" outlineLevel="0" collapsed="false">
      <c r="A7050" s="0" t="s">
        <v>10</v>
      </c>
      <c r="B7050" s="0" t="s">
        <v>485</v>
      </c>
      <c r="C7050" s="15" t="n">
        <v>46082</v>
      </c>
      <c r="D7050" s="0" t="n">
        <v>1</v>
      </c>
      <c r="E7050" s="0" t="n">
        <v>5</v>
      </c>
      <c r="F7050" s="0" t="n">
        <v>0</v>
      </c>
      <c r="G7050" s="0" t="n">
        <v>0</v>
      </c>
      <c r="H7050" s="0" t="n">
        <v>0</v>
      </c>
      <c r="I7050" s="0" t="n">
        <v>18</v>
      </c>
      <c r="J7050" s="0" t="n">
        <v>0</v>
      </c>
      <c r="K7050" s="37" t="n">
        <f aca="false">E7050+Inputs!$B$5*F7050</f>
        <v>5</v>
      </c>
      <c r="L7050" s="37" t="n">
        <f aca="false">G7050+Inputs!$B$6*H7050</f>
        <v>0</v>
      </c>
      <c r="M7050" s="37" t="n">
        <f aca="false">I7050+Inputs!$B$7*J7050</f>
        <v>18</v>
      </c>
      <c r="N7050" s="37" t="n">
        <f aca="false">K7050+L7050+M7050</f>
        <v>23</v>
      </c>
    </row>
    <row r="7051" customFormat="false" ht="15" hidden="false" customHeight="false" outlineLevel="0" collapsed="false">
      <c r="A7051" s="0" t="s">
        <v>10</v>
      </c>
      <c r="B7051" s="0" t="s">
        <v>485</v>
      </c>
      <c r="C7051" s="15" t="n">
        <v>46113</v>
      </c>
      <c r="D7051" s="0" t="n">
        <v>1</v>
      </c>
      <c r="E7051" s="0" t="n">
        <v>6</v>
      </c>
      <c r="F7051" s="0" t="n">
        <v>0</v>
      </c>
      <c r="G7051" s="0" t="n">
        <v>0</v>
      </c>
      <c r="H7051" s="0" t="n">
        <v>0</v>
      </c>
      <c r="I7051" s="0" t="n">
        <v>21</v>
      </c>
      <c r="J7051" s="0" t="n">
        <v>0</v>
      </c>
      <c r="K7051" s="37" t="n">
        <f aca="false">E7051+Inputs!$B$5*F7051</f>
        <v>6</v>
      </c>
      <c r="L7051" s="37" t="n">
        <f aca="false">G7051+Inputs!$B$6*H7051</f>
        <v>0</v>
      </c>
      <c r="M7051" s="37" t="n">
        <f aca="false">I7051+Inputs!$B$7*J7051</f>
        <v>21</v>
      </c>
      <c r="N7051" s="37" t="n">
        <f aca="false">K7051+L7051+M7051</f>
        <v>27</v>
      </c>
    </row>
    <row r="7052" customFormat="false" ht="15" hidden="false" customHeight="false" outlineLevel="0" collapsed="false">
      <c r="A7052" s="0" t="s">
        <v>10</v>
      </c>
      <c r="B7052" s="0" t="s">
        <v>485</v>
      </c>
      <c r="C7052" s="15" t="n">
        <v>46143</v>
      </c>
      <c r="D7052" s="0" t="n">
        <v>1</v>
      </c>
      <c r="E7052" s="0" t="n">
        <v>6</v>
      </c>
      <c r="F7052" s="0" t="n">
        <v>0</v>
      </c>
      <c r="G7052" s="0" t="n">
        <v>0</v>
      </c>
      <c r="H7052" s="0" t="n">
        <v>0</v>
      </c>
      <c r="I7052" s="0" t="n">
        <v>26</v>
      </c>
      <c r="J7052" s="0" t="n">
        <v>0</v>
      </c>
      <c r="K7052" s="37" t="n">
        <f aca="false">E7052+Inputs!$B$5*F7052</f>
        <v>6</v>
      </c>
      <c r="L7052" s="37" t="n">
        <f aca="false">G7052+Inputs!$B$6*H7052</f>
        <v>0</v>
      </c>
      <c r="M7052" s="37" t="n">
        <f aca="false">I7052+Inputs!$B$7*J7052</f>
        <v>26</v>
      </c>
      <c r="N7052" s="37" t="n">
        <f aca="false">K7052+L7052+M7052</f>
        <v>32</v>
      </c>
    </row>
    <row r="7053" customFormat="false" ht="15" hidden="false" customHeight="false" outlineLevel="0" collapsed="false">
      <c r="A7053" s="0" t="s">
        <v>10</v>
      </c>
      <c r="B7053" s="0" t="s">
        <v>485</v>
      </c>
      <c r="C7053" s="15" t="n">
        <v>46174</v>
      </c>
      <c r="D7053" s="0" t="n">
        <v>1</v>
      </c>
      <c r="E7053" s="0" t="n">
        <v>8</v>
      </c>
      <c r="F7053" s="0" t="n">
        <v>0</v>
      </c>
      <c r="G7053" s="0" t="n">
        <v>0</v>
      </c>
      <c r="H7053" s="0" t="n">
        <v>0</v>
      </c>
      <c r="I7053" s="0" t="n">
        <v>26</v>
      </c>
      <c r="J7053" s="0" t="n">
        <v>0</v>
      </c>
      <c r="K7053" s="37" t="n">
        <f aca="false">E7053+Inputs!$B$5*F7053</f>
        <v>8</v>
      </c>
      <c r="L7053" s="37" t="n">
        <f aca="false">G7053+Inputs!$B$6*H7053</f>
        <v>0</v>
      </c>
      <c r="M7053" s="37" t="n">
        <f aca="false">I7053+Inputs!$B$7*J7053</f>
        <v>26</v>
      </c>
      <c r="N7053" s="37" t="n">
        <f aca="false">K7053+L7053+M7053</f>
        <v>34</v>
      </c>
    </row>
    <row r="7054" customFormat="false" ht="15" hidden="false" customHeight="false" outlineLevel="0" collapsed="false">
      <c r="A7054" s="0" t="s">
        <v>10</v>
      </c>
      <c r="B7054" s="0" t="s">
        <v>485</v>
      </c>
      <c r="C7054" s="15" t="n">
        <v>46204</v>
      </c>
      <c r="D7054" s="0" t="n">
        <v>1</v>
      </c>
      <c r="E7054" s="0" t="n">
        <v>6</v>
      </c>
      <c r="F7054" s="0" t="n">
        <v>0</v>
      </c>
      <c r="G7054" s="0" t="n">
        <v>0</v>
      </c>
      <c r="H7054" s="0" t="n">
        <v>0</v>
      </c>
      <c r="I7054" s="0" t="n">
        <v>23</v>
      </c>
      <c r="J7054" s="0" t="n">
        <v>0</v>
      </c>
      <c r="K7054" s="37" t="n">
        <f aca="false">E7054+Inputs!$B$5*F7054</f>
        <v>6</v>
      </c>
      <c r="L7054" s="37" t="n">
        <f aca="false">G7054+Inputs!$B$6*H7054</f>
        <v>0</v>
      </c>
      <c r="M7054" s="37" t="n">
        <f aca="false">I7054+Inputs!$B$7*J7054</f>
        <v>23</v>
      </c>
      <c r="N7054" s="37" t="n">
        <f aca="false">K7054+L7054+M7054</f>
        <v>29</v>
      </c>
    </row>
    <row r="7055" customFormat="false" ht="15" hidden="false" customHeight="false" outlineLevel="0" collapsed="false">
      <c r="A7055" s="0" t="s">
        <v>10</v>
      </c>
      <c r="B7055" s="0" t="s">
        <v>485</v>
      </c>
      <c r="C7055" s="15" t="n">
        <v>46235</v>
      </c>
      <c r="D7055" s="0" t="n">
        <v>1</v>
      </c>
      <c r="E7055" s="0" t="n">
        <v>6</v>
      </c>
      <c r="F7055" s="0" t="n">
        <v>0</v>
      </c>
      <c r="G7055" s="0" t="n">
        <v>0</v>
      </c>
      <c r="H7055" s="0" t="n">
        <v>0</v>
      </c>
      <c r="I7055" s="0" t="n">
        <v>27</v>
      </c>
      <c r="J7055" s="0" t="n">
        <v>0</v>
      </c>
      <c r="K7055" s="37" t="n">
        <f aca="false">E7055+Inputs!$B$5*F7055</f>
        <v>6</v>
      </c>
      <c r="L7055" s="37" t="n">
        <f aca="false">G7055+Inputs!$B$6*H7055</f>
        <v>0</v>
      </c>
      <c r="M7055" s="37" t="n">
        <f aca="false">I7055+Inputs!$B$7*J7055</f>
        <v>27</v>
      </c>
      <c r="N7055" s="37" t="n">
        <f aca="false">K7055+L7055+M7055</f>
        <v>33</v>
      </c>
    </row>
    <row r="7056" customFormat="false" ht="15" hidden="false" customHeight="false" outlineLevel="0" collapsed="false">
      <c r="A7056" s="0" t="s">
        <v>10</v>
      </c>
      <c r="B7056" s="0" t="s">
        <v>536</v>
      </c>
      <c r="C7056" s="15" t="n">
        <v>44986</v>
      </c>
      <c r="D7056" s="0" t="n">
        <v>1</v>
      </c>
      <c r="E7056" s="0" t="n">
        <v>0</v>
      </c>
      <c r="F7056" s="0" t="n">
        <v>0</v>
      </c>
      <c r="G7056" s="0" t="n">
        <v>0</v>
      </c>
      <c r="H7056" s="0" t="n">
        <v>0</v>
      </c>
      <c r="I7056" s="0" t="n">
        <v>1</v>
      </c>
      <c r="J7056" s="0" t="n">
        <v>0</v>
      </c>
      <c r="K7056" s="37" t="n">
        <f aca="false">E7056+Inputs!$B$5*F7056</f>
        <v>0</v>
      </c>
      <c r="L7056" s="37" t="n">
        <f aca="false">G7056+Inputs!$B$6*H7056</f>
        <v>0</v>
      </c>
      <c r="M7056" s="37" t="n">
        <f aca="false">I7056+Inputs!$B$7*J7056</f>
        <v>1</v>
      </c>
      <c r="N7056" s="37" t="n">
        <f aca="false">K7056+L7056+M7056</f>
        <v>1</v>
      </c>
    </row>
    <row r="7057" customFormat="false" ht="15" hidden="false" customHeight="false" outlineLevel="0" collapsed="false">
      <c r="A7057" s="0" t="s">
        <v>10</v>
      </c>
      <c r="B7057" s="0" t="s">
        <v>536</v>
      </c>
      <c r="C7057" s="15" t="n">
        <v>45047</v>
      </c>
      <c r="D7057" s="0" t="n">
        <v>1</v>
      </c>
      <c r="E7057" s="0" t="n">
        <v>0</v>
      </c>
      <c r="F7057" s="0" t="n">
        <v>0</v>
      </c>
      <c r="G7057" s="0" t="n">
        <v>0</v>
      </c>
      <c r="H7057" s="0" t="n">
        <v>0</v>
      </c>
      <c r="I7057" s="0" t="n">
        <v>2</v>
      </c>
      <c r="J7057" s="0" t="n">
        <v>0</v>
      </c>
      <c r="K7057" s="37" t="n">
        <f aca="false">E7057+Inputs!$B$5*F7057</f>
        <v>0</v>
      </c>
      <c r="L7057" s="37" t="n">
        <f aca="false">G7057+Inputs!$B$6*H7057</f>
        <v>0</v>
      </c>
      <c r="M7057" s="37" t="n">
        <f aca="false">I7057+Inputs!$B$7*J7057</f>
        <v>2</v>
      </c>
      <c r="N7057" s="37" t="n">
        <f aca="false">K7057+L7057+M7057</f>
        <v>2</v>
      </c>
    </row>
    <row r="7058" customFormat="false" ht="15" hidden="false" customHeight="false" outlineLevel="0" collapsed="false">
      <c r="A7058" s="0" t="s">
        <v>10</v>
      </c>
      <c r="B7058" s="0" t="s">
        <v>536</v>
      </c>
      <c r="C7058" s="15" t="n">
        <v>45078</v>
      </c>
      <c r="D7058" s="0" t="n">
        <v>1</v>
      </c>
      <c r="E7058" s="0" t="n">
        <v>0</v>
      </c>
      <c r="F7058" s="0" t="n">
        <v>0</v>
      </c>
      <c r="G7058" s="0" t="n">
        <v>0</v>
      </c>
      <c r="H7058" s="0" t="n">
        <v>0</v>
      </c>
      <c r="I7058" s="0" t="n">
        <v>4</v>
      </c>
      <c r="J7058" s="0" t="n">
        <v>0</v>
      </c>
      <c r="K7058" s="37" t="n">
        <f aca="false">E7058+Inputs!$B$5*F7058</f>
        <v>0</v>
      </c>
      <c r="L7058" s="37" t="n">
        <f aca="false">G7058+Inputs!$B$6*H7058</f>
        <v>0</v>
      </c>
      <c r="M7058" s="37" t="n">
        <f aca="false">I7058+Inputs!$B$7*J7058</f>
        <v>4</v>
      </c>
      <c r="N7058" s="37" t="n">
        <f aca="false">K7058+L7058+M7058</f>
        <v>4</v>
      </c>
    </row>
    <row r="7059" customFormat="false" ht="15" hidden="false" customHeight="false" outlineLevel="0" collapsed="false">
      <c r="A7059" s="0" t="s">
        <v>10</v>
      </c>
      <c r="B7059" s="0" t="s">
        <v>536</v>
      </c>
      <c r="C7059" s="15" t="n">
        <v>45170</v>
      </c>
      <c r="D7059" s="0" t="n">
        <v>1</v>
      </c>
      <c r="E7059" s="0" t="n">
        <v>0</v>
      </c>
      <c r="F7059" s="0" t="n">
        <v>0</v>
      </c>
      <c r="G7059" s="0" t="n">
        <v>0</v>
      </c>
      <c r="H7059" s="0" t="n">
        <v>0</v>
      </c>
      <c r="I7059" s="0" t="n">
        <v>2</v>
      </c>
      <c r="J7059" s="0" t="n">
        <v>0</v>
      </c>
      <c r="K7059" s="37" t="n">
        <f aca="false">E7059+Inputs!$B$5*F7059</f>
        <v>0</v>
      </c>
      <c r="L7059" s="37" t="n">
        <f aca="false">G7059+Inputs!$B$6*H7059</f>
        <v>0</v>
      </c>
      <c r="M7059" s="37" t="n">
        <f aca="false">I7059+Inputs!$B$7*J7059</f>
        <v>2</v>
      </c>
      <c r="N7059" s="37" t="n">
        <f aca="false">K7059+L7059+M7059</f>
        <v>2</v>
      </c>
    </row>
    <row r="7060" customFormat="false" ht="15" hidden="false" customHeight="false" outlineLevel="0" collapsed="false">
      <c r="A7060" s="0" t="s">
        <v>10</v>
      </c>
      <c r="B7060" s="0" t="s">
        <v>536</v>
      </c>
      <c r="C7060" s="15" t="n">
        <v>45200</v>
      </c>
      <c r="D7060" s="0" t="n">
        <v>1</v>
      </c>
      <c r="E7060" s="0" t="n">
        <v>0</v>
      </c>
      <c r="F7060" s="0" t="n">
        <v>0</v>
      </c>
      <c r="G7060" s="0" t="n">
        <v>0</v>
      </c>
      <c r="H7060" s="0" t="n">
        <v>0</v>
      </c>
      <c r="I7060" s="0" t="n">
        <v>1</v>
      </c>
      <c r="J7060" s="0" t="n">
        <v>0</v>
      </c>
      <c r="K7060" s="37" t="n">
        <f aca="false">E7060+Inputs!$B$5*F7060</f>
        <v>0</v>
      </c>
      <c r="L7060" s="37" t="n">
        <f aca="false">G7060+Inputs!$B$6*H7060</f>
        <v>0</v>
      </c>
      <c r="M7060" s="37" t="n">
        <f aca="false">I7060+Inputs!$B$7*J7060</f>
        <v>1</v>
      </c>
      <c r="N7060" s="37" t="n">
        <f aca="false">K7060+L7060+M7060</f>
        <v>1</v>
      </c>
    </row>
    <row r="7061" customFormat="false" ht="15" hidden="false" customHeight="false" outlineLevel="0" collapsed="false">
      <c r="A7061" s="0" t="s">
        <v>10</v>
      </c>
      <c r="B7061" s="0" t="s">
        <v>536</v>
      </c>
      <c r="C7061" s="15" t="n">
        <v>45231</v>
      </c>
      <c r="D7061" s="0" t="n">
        <v>1</v>
      </c>
      <c r="E7061" s="0" t="n">
        <v>0</v>
      </c>
      <c r="F7061" s="0" t="n">
        <v>0</v>
      </c>
      <c r="G7061" s="0" t="n">
        <v>0</v>
      </c>
      <c r="H7061" s="0" t="n">
        <v>0</v>
      </c>
      <c r="I7061" s="0" t="n">
        <v>1</v>
      </c>
      <c r="J7061" s="0" t="n">
        <v>0</v>
      </c>
      <c r="K7061" s="37" t="n">
        <f aca="false">E7061+Inputs!$B$5*F7061</f>
        <v>0</v>
      </c>
      <c r="L7061" s="37" t="n">
        <f aca="false">G7061+Inputs!$B$6*H7061</f>
        <v>0</v>
      </c>
      <c r="M7061" s="37" t="n">
        <f aca="false">I7061+Inputs!$B$7*J7061</f>
        <v>1</v>
      </c>
      <c r="N7061" s="37" t="n">
        <f aca="false">K7061+L7061+M7061</f>
        <v>1</v>
      </c>
    </row>
    <row r="7062" customFormat="false" ht="15" hidden="false" customHeight="false" outlineLevel="0" collapsed="false">
      <c r="A7062" s="0" t="s">
        <v>10</v>
      </c>
      <c r="B7062" s="0" t="s">
        <v>536</v>
      </c>
      <c r="C7062" s="15" t="n">
        <v>45352</v>
      </c>
      <c r="D7062" s="0" t="n">
        <v>1</v>
      </c>
      <c r="E7062" s="0" t="n">
        <v>0</v>
      </c>
      <c r="F7062" s="0" t="n">
        <v>0</v>
      </c>
      <c r="G7062" s="0" t="n">
        <v>0</v>
      </c>
      <c r="H7062" s="0" t="n">
        <v>0</v>
      </c>
      <c r="I7062" s="0" t="n">
        <v>2</v>
      </c>
      <c r="J7062" s="0" t="n">
        <v>0</v>
      </c>
      <c r="K7062" s="37" t="n">
        <f aca="false">E7062+Inputs!$B$5*F7062</f>
        <v>0</v>
      </c>
      <c r="L7062" s="37" t="n">
        <f aca="false">G7062+Inputs!$B$6*H7062</f>
        <v>0</v>
      </c>
      <c r="M7062" s="37" t="n">
        <f aca="false">I7062+Inputs!$B$7*J7062</f>
        <v>2</v>
      </c>
      <c r="N7062" s="37" t="n">
        <f aca="false">K7062+L7062+M7062</f>
        <v>2</v>
      </c>
    </row>
    <row r="7063" customFormat="false" ht="15" hidden="false" customHeight="false" outlineLevel="0" collapsed="false">
      <c r="A7063" s="0" t="s">
        <v>10</v>
      </c>
      <c r="B7063" s="0" t="s">
        <v>536</v>
      </c>
      <c r="C7063" s="15" t="n">
        <v>45383</v>
      </c>
      <c r="D7063" s="0" t="n">
        <v>1</v>
      </c>
      <c r="E7063" s="0" t="n">
        <v>0</v>
      </c>
      <c r="F7063" s="0" t="n">
        <v>0</v>
      </c>
      <c r="G7063" s="0" t="n">
        <v>0</v>
      </c>
      <c r="H7063" s="0" t="n">
        <v>0</v>
      </c>
      <c r="I7063" s="0" t="n">
        <v>1</v>
      </c>
      <c r="J7063" s="0" t="n">
        <v>0</v>
      </c>
      <c r="K7063" s="37" t="n">
        <f aca="false">E7063+Inputs!$B$5*F7063</f>
        <v>0</v>
      </c>
      <c r="L7063" s="37" t="n">
        <f aca="false">G7063+Inputs!$B$6*H7063</f>
        <v>0</v>
      </c>
      <c r="M7063" s="37" t="n">
        <f aca="false">I7063+Inputs!$B$7*J7063</f>
        <v>1</v>
      </c>
      <c r="N7063" s="37" t="n">
        <f aca="false">K7063+L7063+M7063</f>
        <v>1</v>
      </c>
    </row>
    <row r="7064" customFormat="false" ht="15" hidden="false" customHeight="false" outlineLevel="0" collapsed="false">
      <c r="A7064" s="0" t="s">
        <v>10</v>
      </c>
      <c r="B7064" s="0" t="s">
        <v>536</v>
      </c>
      <c r="C7064" s="15" t="n">
        <v>45413</v>
      </c>
      <c r="D7064" s="0" t="n">
        <v>1</v>
      </c>
      <c r="E7064" s="0" t="n">
        <v>0</v>
      </c>
      <c r="F7064" s="0" t="n">
        <v>0</v>
      </c>
      <c r="G7064" s="0" t="n">
        <v>0</v>
      </c>
      <c r="H7064" s="0" t="n">
        <v>0</v>
      </c>
      <c r="I7064" s="0" t="n">
        <v>1</v>
      </c>
      <c r="J7064" s="0" t="n">
        <v>0</v>
      </c>
      <c r="K7064" s="37" t="n">
        <f aca="false">E7064+Inputs!$B$5*F7064</f>
        <v>0</v>
      </c>
      <c r="L7064" s="37" t="n">
        <f aca="false">G7064+Inputs!$B$6*H7064</f>
        <v>0</v>
      </c>
      <c r="M7064" s="37" t="n">
        <f aca="false">I7064+Inputs!$B$7*J7064</f>
        <v>1</v>
      </c>
      <c r="N7064" s="37" t="n">
        <f aca="false">K7064+L7064+M7064</f>
        <v>1</v>
      </c>
    </row>
    <row r="7065" customFormat="false" ht="15" hidden="false" customHeight="false" outlineLevel="0" collapsed="false">
      <c r="A7065" s="0" t="s">
        <v>10</v>
      </c>
      <c r="B7065" s="0" t="s">
        <v>536</v>
      </c>
      <c r="C7065" s="15" t="n">
        <v>45444</v>
      </c>
      <c r="D7065" s="0" t="n">
        <v>1</v>
      </c>
      <c r="E7065" s="0" t="n">
        <v>0</v>
      </c>
      <c r="F7065" s="0" t="n">
        <v>0</v>
      </c>
      <c r="G7065" s="0" t="n">
        <v>0</v>
      </c>
      <c r="H7065" s="0" t="n">
        <v>0</v>
      </c>
      <c r="I7065" s="0" t="n">
        <v>2</v>
      </c>
      <c r="J7065" s="0" t="n">
        <v>0</v>
      </c>
      <c r="K7065" s="37" t="n">
        <f aca="false">E7065+Inputs!$B$5*F7065</f>
        <v>0</v>
      </c>
      <c r="L7065" s="37" t="n">
        <f aca="false">G7065+Inputs!$B$6*H7065</f>
        <v>0</v>
      </c>
      <c r="M7065" s="37" t="n">
        <f aca="false">I7065+Inputs!$B$7*J7065</f>
        <v>2</v>
      </c>
      <c r="N7065" s="37" t="n">
        <f aca="false">K7065+L7065+M7065</f>
        <v>2</v>
      </c>
    </row>
    <row r="7066" customFormat="false" ht="15" hidden="false" customHeight="false" outlineLevel="0" collapsed="false">
      <c r="A7066" s="0" t="s">
        <v>10</v>
      </c>
      <c r="B7066" s="0" t="s">
        <v>536</v>
      </c>
      <c r="C7066" s="15" t="n">
        <v>45474</v>
      </c>
      <c r="D7066" s="0" t="n">
        <v>1</v>
      </c>
      <c r="E7066" s="0" t="n">
        <v>0</v>
      </c>
      <c r="F7066" s="0" t="n">
        <v>0</v>
      </c>
      <c r="G7066" s="0" t="n">
        <v>0</v>
      </c>
      <c r="H7066" s="0" t="n">
        <v>0</v>
      </c>
      <c r="I7066" s="0" t="n">
        <v>4</v>
      </c>
      <c r="J7066" s="0" t="n">
        <v>0</v>
      </c>
      <c r="K7066" s="37" t="n">
        <f aca="false">E7066+Inputs!$B$5*F7066</f>
        <v>0</v>
      </c>
      <c r="L7066" s="37" t="n">
        <f aca="false">G7066+Inputs!$B$6*H7066</f>
        <v>0</v>
      </c>
      <c r="M7066" s="37" t="n">
        <f aca="false">I7066+Inputs!$B$7*J7066</f>
        <v>4</v>
      </c>
      <c r="N7066" s="37" t="n">
        <f aca="false">K7066+L7066+M7066</f>
        <v>4</v>
      </c>
    </row>
    <row r="7067" customFormat="false" ht="15" hidden="false" customHeight="false" outlineLevel="0" collapsed="false">
      <c r="A7067" s="0" t="s">
        <v>10</v>
      </c>
      <c r="B7067" s="0" t="s">
        <v>536</v>
      </c>
      <c r="C7067" s="15" t="n">
        <v>45566</v>
      </c>
      <c r="D7067" s="0" t="n">
        <v>1</v>
      </c>
      <c r="E7067" s="0" t="n">
        <v>0</v>
      </c>
      <c r="F7067" s="0" t="n">
        <v>0</v>
      </c>
      <c r="G7067" s="0" t="n">
        <v>0</v>
      </c>
      <c r="H7067" s="0" t="n">
        <v>0</v>
      </c>
      <c r="I7067" s="0" t="n">
        <v>2</v>
      </c>
      <c r="J7067" s="0" t="n">
        <v>0</v>
      </c>
      <c r="K7067" s="37" t="n">
        <f aca="false">E7067+Inputs!$B$5*F7067</f>
        <v>0</v>
      </c>
      <c r="L7067" s="37" t="n">
        <f aca="false">G7067+Inputs!$B$6*H7067</f>
        <v>0</v>
      </c>
      <c r="M7067" s="37" t="n">
        <f aca="false">I7067+Inputs!$B$7*J7067</f>
        <v>2</v>
      </c>
      <c r="N7067" s="37" t="n">
        <f aca="false">K7067+L7067+M7067</f>
        <v>2</v>
      </c>
    </row>
    <row r="7068" customFormat="false" ht="15" hidden="false" customHeight="false" outlineLevel="0" collapsed="false">
      <c r="A7068" s="0" t="s">
        <v>10</v>
      </c>
      <c r="B7068" s="0" t="s">
        <v>536</v>
      </c>
      <c r="C7068" s="15" t="n">
        <v>45597</v>
      </c>
      <c r="D7068" s="0" t="n">
        <v>1</v>
      </c>
      <c r="E7068" s="0" t="n">
        <v>0</v>
      </c>
      <c r="F7068" s="0" t="n">
        <v>0</v>
      </c>
      <c r="G7068" s="0" t="n">
        <v>0</v>
      </c>
      <c r="H7068" s="0" t="n">
        <v>0</v>
      </c>
      <c r="I7068" s="0" t="n">
        <v>2</v>
      </c>
      <c r="J7068" s="0" t="n">
        <v>0</v>
      </c>
      <c r="K7068" s="37" t="n">
        <f aca="false">E7068+Inputs!$B$5*F7068</f>
        <v>0</v>
      </c>
      <c r="L7068" s="37" t="n">
        <f aca="false">G7068+Inputs!$B$6*H7068</f>
        <v>0</v>
      </c>
      <c r="M7068" s="37" t="n">
        <f aca="false">I7068+Inputs!$B$7*J7068</f>
        <v>2</v>
      </c>
      <c r="N7068" s="37" t="n">
        <f aca="false">K7068+L7068+M7068</f>
        <v>2</v>
      </c>
    </row>
    <row r="7069" customFormat="false" ht="15" hidden="false" customHeight="false" outlineLevel="0" collapsed="false">
      <c r="A7069" s="0" t="s">
        <v>10</v>
      </c>
      <c r="B7069" s="0" t="s">
        <v>536</v>
      </c>
      <c r="C7069" s="15" t="n">
        <v>45658</v>
      </c>
      <c r="D7069" s="0" t="n">
        <v>1</v>
      </c>
      <c r="E7069" s="0" t="n">
        <v>0</v>
      </c>
      <c r="F7069" s="0" t="n">
        <v>0</v>
      </c>
      <c r="G7069" s="0" t="n">
        <v>0</v>
      </c>
      <c r="H7069" s="0" t="n">
        <v>0</v>
      </c>
      <c r="I7069" s="0" t="n">
        <v>2</v>
      </c>
      <c r="J7069" s="0" t="n">
        <v>0</v>
      </c>
      <c r="K7069" s="37" t="n">
        <f aca="false">E7069+Inputs!$B$5*F7069</f>
        <v>0</v>
      </c>
      <c r="L7069" s="37" t="n">
        <f aca="false">G7069+Inputs!$B$6*H7069</f>
        <v>0</v>
      </c>
      <c r="M7069" s="37" t="n">
        <f aca="false">I7069+Inputs!$B$7*J7069</f>
        <v>2</v>
      </c>
      <c r="N7069" s="37" t="n">
        <f aca="false">K7069+L7069+M7069</f>
        <v>2</v>
      </c>
    </row>
    <row r="7070" customFormat="false" ht="15" hidden="false" customHeight="false" outlineLevel="0" collapsed="false">
      <c r="A7070" s="0" t="s">
        <v>10</v>
      </c>
      <c r="B7070" s="0" t="s">
        <v>536</v>
      </c>
      <c r="C7070" s="15" t="n">
        <v>45778</v>
      </c>
      <c r="D7070" s="0" t="n">
        <v>1</v>
      </c>
      <c r="E7070" s="0" t="n">
        <v>0</v>
      </c>
      <c r="F7070" s="0" t="n">
        <v>0</v>
      </c>
      <c r="G7070" s="0" t="n">
        <v>0</v>
      </c>
      <c r="H7070" s="0" t="n">
        <v>0</v>
      </c>
      <c r="I7070" s="0" t="n">
        <v>2</v>
      </c>
      <c r="J7070" s="0" t="n">
        <v>0</v>
      </c>
      <c r="K7070" s="37" t="n">
        <f aca="false">E7070+Inputs!$B$5*F7070</f>
        <v>0</v>
      </c>
      <c r="L7070" s="37" t="n">
        <f aca="false">G7070+Inputs!$B$6*H7070</f>
        <v>0</v>
      </c>
      <c r="M7070" s="37" t="n">
        <f aca="false">I7070+Inputs!$B$7*J7070</f>
        <v>2</v>
      </c>
      <c r="N7070" s="37" t="n">
        <f aca="false">K7070+L7070+M7070</f>
        <v>2</v>
      </c>
    </row>
    <row r="7071" customFormat="false" ht="15" hidden="false" customHeight="false" outlineLevel="0" collapsed="false">
      <c r="A7071" s="0" t="s">
        <v>10</v>
      </c>
      <c r="B7071" s="0" t="s">
        <v>536</v>
      </c>
      <c r="C7071" s="15" t="n">
        <v>45839</v>
      </c>
      <c r="D7071" s="0" t="n">
        <v>1</v>
      </c>
      <c r="E7071" s="0" t="n">
        <v>0</v>
      </c>
      <c r="F7071" s="0" t="n">
        <v>0</v>
      </c>
      <c r="G7071" s="0" t="n">
        <v>0</v>
      </c>
      <c r="H7071" s="0" t="n">
        <v>0</v>
      </c>
      <c r="I7071" s="0" t="n">
        <v>1</v>
      </c>
      <c r="J7071" s="0" t="n">
        <v>0</v>
      </c>
      <c r="K7071" s="37" t="n">
        <f aca="false">E7071+Inputs!$B$5*F7071</f>
        <v>0</v>
      </c>
      <c r="L7071" s="37" t="n">
        <f aca="false">G7071+Inputs!$B$6*H7071</f>
        <v>0</v>
      </c>
      <c r="M7071" s="37" t="n">
        <f aca="false">I7071+Inputs!$B$7*J7071</f>
        <v>1</v>
      </c>
      <c r="N7071" s="37" t="n">
        <f aca="false">K7071+L7071+M7071</f>
        <v>1</v>
      </c>
    </row>
    <row r="7072" customFormat="false" ht="15" hidden="false" customHeight="false" outlineLevel="0" collapsed="false">
      <c r="A7072" s="0" t="s">
        <v>10</v>
      </c>
      <c r="B7072" s="0" t="s">
        <v>536</v>
      </c>
      <c r="C7072" s="15" t="n">
        <v>45870</v>
      </c>
      <c r="D7072" s="0" t="n">
        <v>1</v>
      </c>
      <c r="E7072" s="0" t="n">
        <v>0</v>
      </c>
      <c r="F7072" s="0" t="n">
        <v>0</v>
      </c>
      <c r="G7072" s="0" t="n">
        <v>0</v>
      </c>
      <c r="H7072" s="0" t="n">
        <v>0</v>
      </c>
      <c r="I7072" s="0" t="n">
        <v>2</v>
      </c>
      <c r="J7072" s="0" t="n">
        <v>0</v>
      </c>
      <c r="K7072" s="37" t="n">
        <f aca="false">E7072+Inputs!$B$5*F7072</f>
        <v>0</v>
      </c>
      <c r="L7072" s="37" t="n">
        <f aca="false">G7072+Inputs!$B$6*H7072</f>
        <v>0</v>
      </c>
      <c r="M7072" s="37" t="n">
        <f aca="false">I7072+Inputs!$B$7*J7072</f>
        <v>2</v>
      </c>
      <c r="N7072" s="37" t="n">
        <f aca="false">K7072+L7072+M7072</f>
        <v>2</v>
      </c>
    </row>
    <row r="7073" customFormat="false" ht="15" hidden="false" customHeight="false" outlineLevel="0" collapsed="false">
      <c r="A7073" s="0" t="s">
        <v>10</v>
      </c>
      <c r="B7073" s="0" t="s">
        <v>536</v>
      </c>
      <c r="C7073" s="15" t="n">
        <v>45931</v>
      </c>
      <c r="D7073" s="0" t="n">
        <v>1</v>
      </c>
      <c r="E7073" s="0" t="n">
        <v>0</v>
      </c>
      <c r="F7073" s="0" t="n">
        <v>0</v>
      </c>
      <c r="G7073" s="0" t="n">
        <v>0</v>
      </c>
      <c r="H7073" s="0" t="n">
        <v>0</v>
      </c>
      <c r="I7073" s="0" t="n">
        <v>1</v>
      </c>
      <c r="J7073" s="0" t="n">
        <v>0</v>
      </c>
      <c r="K7073" s="37" t="n">
        <f aca="false">E7073+Inputs!$B$5*F7073</f>
        <v>0</v>
      </c>
      <c r="L7073" s="37" t="n">
        <f aca="false">G7073+Inputs!$B$6*H7073</f>
        <v>0</v>
      </c>
      <c r="M7073" s="37" t="n">
        <f aca="false">I7073+Inputs!$B$7*J7073</f>
        <v>1</v>
      </c>
      <c r="N7073" s="37" t="n">
        <f aca="false">K7073+L7073+M7073</f>
        <v>1</v>
      </c>
    </row>
    <row r="7074" customFormat="false" ht="15" hidden="false" customHeight="false" outlineLevel="0" collapsed="false">
      <c r="A7074" s="0" t="s">
        <v>10</v>
      </c>
      <c r="B7074" s="0" t="s">
        <v>536</v>
      </c>
      <c r="C7074" s="15" t="n">
        <v>45962</v>
      </c>
      <c r="D7074" s="0" t="n">
        <v>1</v>
      </c>
      <c r="E7074" s="0" t="n">
        <v>0</v>
      </c>
      <c r="F7074" s="0" t="n">
        <v>0</v>
      </c>
      <c r="G7074" s="0" t="n">
        <v>0</v>
      </c>
      <c r="H7074" s="0" t="n">
        <v>0</v>
      </c>
      <c r="I7074" s="0" t="n">
        <v>1</v>
      </c>
      <c r="J7074" s="0" t="n">
        <v>0</v>
      </c>
      <c r="K7074" s="37" t="n">
        <f aca="false">E7074+Inputs!$B$5*F7074</f>
        <v>0</v>
      </c>
      <c r="L7074" s="37" t="n">
        <f aca="false">G7074+Inputs!$B$6*H7074</f>
        <v>0</v>
      </c>
      <c r="M7074" s="37" t="n">
        <f aca="false">I7074+Inputs!$B$7*J7074</f>
        <v>1</v>
      </c>
      <c r="N7074" s="37" t="n">
        <f aca="false">K7074+L7074+M7074</f>
        <v>1</v>
      </c>
    </row>
    <row r="7075" customFormat="false" ht="15" hidden="false" customHeight="false" outlineLevel="0" collapsed="false">
      <c r="A7075" s="0" t="s">
        <v>10</v>
      </c>
      <c r="B7075" s="0" t="s">
        <v>536</v>
      </c>
      <c r="C7075" s="15" t="n">
        <v>45992</v>
      </c>
      <c r="D7075" s="0" t="n">
        <v>1</v>
      </c>
      <c r="E7075" s="0" t="n">
        <v>0</v>
      </c>
      <c r="F7075" s="0" t="n">
        <v>0</v>
      </c>
      <c r="G7075" s="0" t="n">
        <v>0</v>
      </c>
      <c r="H7075" s="0" t="n">
        <v>0</v>
      </c>
      <c r="I7075" s="0" t="n">
        <v>1</v>
      </c>
      <c r="J7075" s="0" t="n">
        <v>0</v>
      </c>
      <c r="K7075" s="37" t="n">
        <f aca="false">E7075+Inputs!$B$5*F7075</f>
        <v>0</v>
      </c>
      <c r="L7075" s="37" t="n">
        <f aca="false">G7075+Inputs!$B$6*H7075</f>
        <v>0</v>
      </c>
      <c r="M7075" s="37" t="n">
        <f aca="false">I7075+Inputs!$B$7*J7075</f>
        <v>1</v>
      </c>
      <c r="N7075" s="37" t="n">
        <f aca="false">K7075+L7075+M7075</f>
        <v>1</v>
      </c>
    </row>
    <row r="7076" customFormat="false" ht="15" hidden="false" customHeight="false" outlineLevel="0" collapsed="false">
      <c r="A7076" s="0" t="s">
        <v>10</v>
      </c>
      <c r="B7076" s="0" t="s">
        <v>536</v>
      </c>
      <c r="C7076" s="15" t="n">
        <v>46054</v>
      </c>
      <c r="D7076" s="0" t="n">
        <v>1</v>
      </c>
      <c r="E7076" s="0" t="n">
        <v>0</v>
      </c>
      <c r="F7076" s="0" t="n">
        <v>0</v>
      </c>
      <c r="G7076" s="0" t="n">
        <v>0</v>
      </c>
      <c r="H7076" s="0" t="n">
        <v>0</v>
      </c>
      <c r="I7076" s="0" t="n">
        <v>3</v>
      </c>
      <c r="J7076" s="0" t="n">
        <v>0</v>
      </c>
      <c r="K7076" s="37" t="n">
        <f aca="false">E7076+Inputs!$B$5*F7076</f>
        <v>0</v>
      </c>
      <c r="L7076" s="37" t="n">
        <f aca="false">G7076+Inputs!$B$6*H7076</f>
        <v>0</v>
      </c>
      <c r="M7076" s="37" t="n">
        <f aca="false">I7076+Inputs!$B$7*J7076</f>
        <v>3</v>
      </c>
      <c r="N7076" s="37" t="n">
        <f aca="false">K7076+L7076+M7076</f>
        <v>3</v>
      </c>
    </row>
    <row r="7077" customFormat="false" ht="15" hidden="false" customHeight="false" outlineLevel="0" collapsed="false">
      <c r="A7077" s="0" t="s">
        <v>10</v>
      </c>
      <c r="B7077" s="0" t="s">
        <v>536</v>
      </c>
      <c r="C7077" s="15" t="n">
        <v>46082</v>
      </c>
      <c r="D7077" s="0" t="n">
        <v>1</v>
      </c>
      <c r="E7077" s="0" t="n">
        <v>0</v>
      </c>
      <c r="F7077" s="0" t="n">
        <v>0</v>
      </c>
      <c r="G7077" s="0" t="n">
        <v>0</v>
      </c>
      <c r="H7077" s="0" t="n">
        <v>0</v>
      </c>
      <c r="I7077" s="0" t="n">
        <v>1</v>
      </c>
      <c r="J7077" s="0" t="n">
        <v>0</v>
      </c>
      <c r="K7077" s="37" t="n">
        <f aca="false">E7077+Inputs!$B$5*F7077</f>
        <v>0</v>
      </c>
      <c r="L7077" s="37" t="n">
        <f aca="false">G7077+Inputs!$B$6*H7077</f>
        <v>0</v>
      </c>
      <c r="M7077" s="37" t="n">
        <f aca="false">I7077+Inputs!$B$7*J7077</f>
        <v>1</v>
      </c>
      <c r="N7077" s="37" t="n">
        <f aca="false">K7077+L7077+M7077</f>
        <v>1</v>
      </c>
    </row>
    <row r="7078" customFormat="false" ht="15" hidden="false" customHeight="false" outlineLevel="0" collapsed="false">
      <c r="A7078" s="0" t="s">
        <v>10</v>
      </c>
      <c r="B7078" s="0" t="s">
        <v>536</v>
      </c>
      <c r="C7078" s="15" t="n">
        <v>46143</v>
      </c>
      <c r="D7078" s="0" t="n">
        <v>1</v>
      </c>
      <c r="E7078" s="0" t="n">
        <v>0</v>
      </c>
      <c r="F7078" s="0" t="n">
        <v>0</v>
      </c>
      <c r="G7078" s="0" t="n">
        <v>0</v>
      </c>
      <c r="H7078" s="0" t="n">
        <v>0</v>
      </c>
      <c r="I7078" s="0" t="n">
        <v>1</v>
      </c>
      <c r="J7078" s="0" t="n">
        <v>0</v>
      </c>
      <c r="K7078" s="37" t="n">
        <f aca="false">E7078+Inputs!$B$5*F7078</f>
        <v>0</v>
      </c>
      <c r="L7078" s="37" t="n">
        <f aca="false">G7078+Inputs!$B$6*H7078</f>
        <v>0</v>
      </c>
      <c r="M7078" s="37" t="n">
        <f aca="false">I7078+Inputs!$B$7*J7078</f>
        <v>1</v>
      </c>
      <c r="N7078" s="37" t="n">
        <f aca="false">K7078+L7078+M7078</f>
        <v>1</v>
      </c>
    </row>
    <row r="7079" customFormat="false" ht="15" hidden="false" customHeight="false" outlineLevel="0" collapsed="false">
      <c r="A7079" s="0" t="s">
        <v>10</v>
      </c>
      <c r="B7079" s="0" t="s">
        <v>536</v>
      </c>
      <c r="C7079" s="15" t="n">
        <v>46174</v>
      </c>
      <c r="D7079" s="0" t="n">
        <v>1</v>
      </c>
      <c r="E7079" s="0" t="n">
        <v>0</v>
      </c>
      <c r="F7079" s="0" t="n">
        <v>0</v>
      </c>
      <c r="G7079" s="0" t="n">
        <v>0</v>
      </c>
      <c r="H7079" s="0" t="n">
        <v>0</v>
      </c>
      <c r="I7079" s="0" t="n">
        <v>1</v>
      </c>
      <c r="J7079" s="0" t="n">
        <v>0</v>
      </c>
      <c r="K7079" s="37" t="n">
        <f aca="false">E7079+Inputs!$B$5*F7079</f>
        <v>0</v>
      </c>
      <c r="L7079" s="37" t="n">
        <f aca="false">G7079+Inputs!$B$6*H7079</f>
        <v>0</v>
      </c>
      <c r="M7079" s="37" t="n">
        <f aca="false">I7079+Inputs!$B$7*J7079</f>
        <v>1</v>
      </c>
      <c r="N7079" s="37" t="n">
        <f aca="false">K7079+L7079+M7079</f>
        <v>1</v>
      </c>
    </row>
    <row r="7080" customFormat="false" ht="15" hidden="false" customHeight="false" outlineLevel="0" collapsed="false">
      <c r="A7080" s="0" t="s">
        <v>10</v>
      </c>
      <c r="B7080" s="0" t="s">
        <v>536</v>
      </c>
      <c r="C7080" s="15" t="n">
        <v>46204</v>
      </c>
      <c r="D7080" s="0" t="n">
        <v>1</v>
      </c>
      <c r="E7080" s="0" t="n">
        <v>0</v>
      </c>
      <c r="F7080" s="0" t="n">
        <v>0</v>
      </c>
      <c r="G7080" s="0" t="n">
        <v>0</v>
      </c>
      <c r="H7080" s="0" t="n">
        <v>0</v>
      </c>
      <c r="I7080" s="0" t="n">
        <v>1</v>
      </c>
      <c r="J7080" s="0" t="n">
        <v>0</v>
      </c>
      <c r="K7080" s="37" t="n">
        <f aca="false">E7080+Inputs!$B$5*F7080</f>
        <v>0</v>
      </c>
      <c r="L7080" s="37" t="n">
        <f aca="false">G7080+Inputs!$B$6*H7080</f>
        <v>0</v>
      </c>
      <c r="M7080" s="37" t="n">
        <f aca="false">I7080+Inputs!$B$7*J7080</f>
        <v>1</v>
      </c>
      <c r="N7080" s="37" t="n">
        <f aca="false">K7080+L7080+M7080</f>
        <v>1</v>
      </c>
    </row>
    <row r="7081" customFormat="false" ht="15" hidden="false" customHeight="false" outlineLevel="0" collapsed="false">
      <c r="A7081" s="0" t="s">
        <v>10</v>
      </c>
      <c r="B7081" s="0" t="s">
        <v>503</v>
      </c>
      <c r="C7081" s="15" t="n">
        <v>44927</v>
      </c>
      <c r="D7081" s="0" t="n">
        <v>3</v>
      </c>
      <c r="E7081" s="0" t="n">
        <v>106</v>
      </c>
      <c r="F7081" s="0" t="n">
        <v>0</v>
      </c>
      <c r="G7081" s="0" t="n">
        <v>0</v>
      </c>
      <c r="H7081" s="0" t="n">
        <v>0</v>
      </c>
      <c r="I7081" s="0" t="n">
        <v>809</v>
      </c>
      <c r="J7081" s="0" t="n">
        <v>0</v>
      </c>
      <c r="K7081" s="37" t="n">
        <f aca="false">E7081+Inputs!$B$5*F7081</f>
        <v>106</v>
      </c>
      <c r="L7081" s="37" t="n">
        <f aca="false">G7081+Inputs!$B$6*H7081</f>
        <v>0</v>
      </c>
      <c r="M7081" s="37" t="n">
        <f aca="false">I7081+Inputs!$B$7*J7081</f>
        <v>809</v>
      </c>
      <c r="N7081" s="37" t="n">
        <f aca="false">K7081+L7081+M7081</f>
        <v>915</v>
      </c>
    </row>
    <row r="7082" customFormat="false" ht="15" hidden="false" customHeight="false" outlineLevel="0" collapsed="false">
      <c r="A7082" s="0" t="s">
        <v>10</v>
      </c>
      <c r="B7082" s="0" t="s">
        <v>503</v>
      </c>
      <c r="C7082" s="15" t="n">
        <v>44958</v>
      </c>
      <c r="D7082" s="0" t="n">
        <v>3</v>
      </c>
      <c r="E7082" s="0" t="n">
        <v>55</v>
      </c>
      <c r="F7082" s="0" t="n">
        <v>0</v>
      </c>
      <c r="G7082" s="0" t="n">
        <v>0</v>
      </c>
      <c r="H7082" s="0" t="n">
        <v>0</v>
      </c>
      <c r="I7082" s="0" t="n">
        <v>738</v>
      </c>
      <c r="J7082" s="0" t="n">
        <v>0</v>
      </c>
      <c r="K7082" s="37" t="n">
        <f aca="false">E7082+Inputs!$B$5*F7082</f>
        <v>55</v>
      </c>
      <c r="L7082" s="37" t="n">
        <f aca="false">G7082+Inputs!$B$6*H7082</f>
        <v>0</v>
      </c>
      <c r="M7082" s="37" t="n">
        <f aca="false">I7082+Inputs!$B$7*J7082</f>
        <v>738</v>
      </c>
      <c r="N7082" s="37" t="n">
        <f aca="false">K7082+L7082+M7082</f>
        <v>793</v>
      </c>
    </row>
    <row r="7083" customFormat="false" ht="15" hidden="false" customHeight="false" outlineLevel="0" collapsed="false">
      <c r="A7083" s="0" t="s">
        <v>10</v>
      </c>
      <c r="B7083" s="0" t="s">
        <v>503</v>
      </c>
      <c r="C7083" s="15" t="n">
        <v>44986</v>
      </c>
      <c r="D7083" s="0" t="n">
        <v>3</v>
      </c>
      <c r="E7083" s="0" t="n">
        <v>65</v>
      </c>
      <c r="F7083" s="0" t="n">
        <v>0</v>
      </c>
      <c r="G7083" s="0" t="n">
        <v>0</v>
      </c>
      <c r="H7083" s="0" t="n">
        <v>0</v>
      </c>
      <c r="I7083" s="0" t="n">
        <v>941</v>
      </c>
      <c r="J7083" s="0" t="n">
        <v>0</v>
      </c>
      <c r="K7083" s="37" t="n">
        <f aca="false">E7083+Inputs!$B$5*F7083</f>
        <v>65</v>
      </c>
      <c r="L7083" s="37" t="n">
        <f aca="false">G7083+Inputs!$B$6*H7083</f>
        <v>0</v>
      </c>
      <c r="M7083" s="37" t="n">
        <f aca="false">I7083+Inputs!$B$7*J7083</f>
        <v>941</v>
      </c>
      <c r="N7083" s="37" t="n">
        <f aca="false">K7083+L7083+M7083</f>
        <v>1006</v>
      </c>
    </row>
    <row r="7084" customFormat="false" ht="15" hidden="false" customHeight="false" outlineLevel="0" collapsed="false">
      <c r="A7084" s="0" t="s">
        <v>10</v>
      </c>
      <c r="B7084" s="0" t="s">
        <v>503</v>
      </c>
      <c r="C7084" s="15" t="n">
        <v>45017</v>
      </c>
      <c r="D7084" s="0" t="n">
        <v>3</v>
      </c>
      <c r="E7084" s="0" t="n">
        <v>93</v>
      </c>
      <c r="F7084" s="0" t="n">
        <v>0</v>
      </c>
      <c r="G7084" s="0" t="n">
        <v>0</v>
      </c>
      <c r="H7084" s="0" t="n">
        <v>0</v>
      </c>
      <c r="I7084" s="0" t="n">
        <v>785</v>
      </c>
      <c r="J7084" s="0" t="n">
        <v>0</v>
      </c>
      <c r="K7084" s="37" t="n">
        <f aca="false">E7084+Inputs!$B$5*F7084</f>
        <v>93</v>
      </c>
      <c r="L7084" s="37" t="n">
        <f aca="false">G7084+Inputs!$B$6*H7084</f>
        <v>0</v>
      </c>
      <c r="M7084" s="37" t="n">
        <f aca="false">I7084+Inputs!$B$7*J7084</f>
        <v>785</v>
      </c>
      <c r="N7084" s="37" t="n">
        <f aca="false">K7084+L7084+M7084</f>
        <v>878</v>
      </c>
    </row>
    <row r="7085" customFormat="false" ht="15" hidden="false" customHeight="false" outlineLevel="0" collapsed="false">
      <c r="A7085" s="0" t="s">
        <v>10</v>
      </c>
      <c r="B7085" s="0" t="s">
        <v>503</v>
      </c>
      <c r="C7085" s="15" t="n">
        <v>45047</v>
      </c>
      <c r="D7085" s="0" t="n">
        <v>3</v>
      </c>
      <c r="E7085" s="0" t="n">
        <v>71</v>
      </c>
      <c r="F7085" s="0" t="n">
        <v>0</v>
      </c>
      <c r="G7085" s="0" t="n">
        <v>0</v>
      </c>
      <c r="H7085" s="0" t="n">
        <v>0</v>
      </c>
      <c r="I7085" s="0" t="n">
        <v>887</v>
      </c>
      <c r="J7085" s="0" t="n">
        <v>0</v>
      </c>
      <c r="K7085" s="37" t="n">
        <f aca="false">E7085+Inputs!$B$5*F7085</f>
        <v>71</v>
      </c>
      <c r="L7085" s="37" t="n">
        <f aca="false">G7085+Inputs!$B$6*H7085</f>
        <v>0</v>
      </c>
      <c r="M7085" s="37" t="n">
        <f aca="false">I7085+Inputs!$B$7*J7085</f>
        <v>887</v>
      </c>
      <c r="N7085" s="37" t="n">
        <f aca="false">K7085+L7085+M7085</f>
        <v>958</v>
      </c>
    </row>
    <row r="7086" customFormat="false" ht="15" hidden="false" customHeight="false" outlineLevel="0" collapsed="false">
      <c r="A7086" s="0" t="s">
        <v>10</v>
      </c>
      <c r="B7086" s="0" t="s">
        <v>503</v>
      </c>
      <c r="C7086" s="15" t="n">
        <v>45078</v>
      </c>
      <c r="D7086" s="0" t="n">
        <v>3</v>
      </c>
      <c r="E7086" s="0" t="n">
        <v>122</v>
      </c>
      <c r="F7086" s="0" t="n">
        <v>0</v>
      </c>
      <c r="G7086" s="0" t="n">
        <v>0</v>
      </c>
      <c r="H7086" s="0" t="n">
        <v>0</v>
      </c>
      <c r="I7086" s="0" t="n">
        <v>1009</v>
      </c>
      <c r="J7086" s="0" t="n">
        <v>0</v>
      </c>
      <c r="K7086" s="37" t="n">
        <f aca="false">E7086+Inputs!$B$5*F7086</f>
        <v>122</v>
      </c>
      <c r="L7086" s="37" t="n">
        <f aca="false">G7086+Inputs!$B$6*H7086</f>
        <v>0</v>
      </c>
      <c r="M7086" s="37" t="n">
        <f aca="false">I7086+Inputs!$B$7*J7086</f>
        <v>1009</v>
      </c>
      <c r="N7086" s="37" t="n">
        <f aca="false">K7086+L7086+M7086</f>
        <v>1131</v>
      </c>
    </row>
    <row r="7087" customFormat="false" ht="15" hidden="false" customHeight="false" outlineLevel="0" collapsed="false">
      <c r="A7087" s="0" t="s">
        <v>10</v>
      </c>
      <c r="B7087" s="0" t="s">
        <v>503</v>
      </c>
      <c r="C7087" s="15" t="n">
        <v>45108</v>
      </c>
      <c r="D7087" s="0" t="n">
        <v>3</v>
      </c>
      <c r="E7087" s="0" t="n">
        <v>69</v>
      </c>
      <c r="F7087" s="0" t="n">
        <v>0</v>
      </c>
      <c r="G7087" s="0" t="n">
        <v>0</v>
      </c>
      <c r="H7087" s="0" t="n">
        <v>0</v>
      </c>
      <c r="I7087" s="0" t="n">
        <v>926</v>
      </c>
      <c r="J7087" s="0" t="n">
        <v>0</v>
      </c>
      <c r="K7087" s="37" t="n">
        <f aca="false">E7087+Inputs!$B$5*F7087</f>
        <v>69</v>
      </c>
      <c r="L7087" s="37" t="n">
        <f aca="false">G7087+Inputs!$B$6*H7087</f>
        <v>0</v>
      </c>
      <c r="M7087" s="37" t="n">
        <f aca="false">I7087+Inputs!$B$7*J7087</f>
        <v>926</v>
      </c>
      <c r="N7087" s="37" t="n">
        <f aca="false">K7087+L7087+M7087</f>
        <v>995</v>
      </c>
    </row>
    <row r="7088" customFormat="false" ht="15" hidden="false" customHeight="false" outlineLevel="0" collapsed="false">
      <c r="A7088" s="0" t="s">
        <v>10</v>
      </c>
      <c r="B7088" s="0" t="s">
        <v>503</v>
      </c>
      <c r="C7088" s="15" t="n">
        <v>45139</v>
      </c>
      <c r="D7088" s="0" t="n">
        <v>3</v>
      </c>
      <c r="E7088" s="0" t="n">
        <v>147</v>
      </c>
      <c r="F7088" s="0" t="n">
        <v>0</v>
      </c>
      <c r="G7088" s="0" t="n">
        <v>0</v>
      </c>
      <c r="H7088" s="0" t="n">
        <v>0</v>
      </c>
      <c r="I7088" s="0" t="n">
        <v>941</v>
      </c>
      <c r="J7088" s="0" t="n">
        <v>0</v>
      </c>
      <c r="K7088" s="37" t="n">
        <f aca="false">E7088+Inputs!$B$5*F7088</f>
        <v>147</v>
      </c>
      <c r="L7088" s="37" t="n">
        <f aca="false">G7088+Inputs!$B$6*H7088</f>
        <v>0</v>
      </c>
      <c r="M7088" s="37" t="n">
        <f aca="false">I7088+Inputs!$B$7*J7088</f>
        <v>941</v>
      </c>
      <c r="N7088" s="37" t="n">
        <f aca="false">K7088+L7088+M7088</f>
        <v>1088</v>
      </c>
    </row>
    <row r="7089" customFormat="false" ht="15" hidden="false" customHeight="false" outlineLevel="0" collapsed="false">
      <c r="A7089" s="0" t="s">
        <v>10</v>
      </c>
      <c r="B7089" s="0" t="s">
        <v>503</v>
      </c>
      <c r="C7089" s="15" t="n">
        <v>45170</v>
      </c>
      <c r="D7089" s="0" t="n">
        <v>3</v>
      </c>
      <c r="E7089" s="0" t="n">
        <v>121</v>
      </c>
      <c r="F7089" s="0" t="n">
        <v>0</v>
      </c>
      <c r="G7089" s="0" t="n">
        <v>0</v>
      </c>
      <c r="H7089" s="0" t="n">
        <v>0</v>
      </c>
      <c r="I7089" s="0" t="n">
        <v>942</v>
      </c>
      <c r="J7089" s="0" t="n">
        <v>0</v>
      </c>
      <c r="K7089" s="37" t="n">
        <f aca="false">E7089+Inputs!$B$5*F7089</f>
        <v>121</v>
      </c>
      <c r="L7089" s="37" t="n">
        <f aca="false">G7089+Inputs!$B$6*H7089</f>
        <v>0</v>
      </c>
      <c r="M7089" s="37" t="n">
        <f aca="false">I7089+Inputs!$B$7*J7089</f>
        <v>942</v>
      </c>
      <c r="N7089" s="37" t="n">
        <f aca="false">K7089+L7089+M7089</f>
        <v>1063</v>
      </c>
    </row>
    <row r="7090" customFormat="false" ht="15" hidden="false" customHeight="false" outlineLevel="0" collapsed="false">
      <c r="A7090" s="0" t="s">
        <v>10</v>
      </c>
      <c r="B7090" s="0" t="s">
        <v>503</v>
      </c>
      <c r="C7090" s="15" t="n">
        <v>45200</v>
      </c>
      <c r="D7090" s="0" t="n">
        <v>3</v>
      </c>
      <c r="E7090" s="0" t="n">
        <v>92</v>
      </c>
      <c r="F7090" s="0" t="n">
        <v>0</v>
      </c>
      <c r="G7090" s="0" t="n">
        <v>0</v>
      </c>
      <c r="H7090" s="0" t="n">
        <v>0</v>
      </c>
      <c r="I7090" s="0" t="n">
        <v>911</v>
      </c>
      <c r="J7090" s="0" t="n">
        <v>0</v>
      </c>
      <c r="K7090" s="37" t="n">
        <f aca="false">E7090+Inputs!$B$5*F7090</f>
        <v>92</v>
      </c>
      <c r="L7090" s="37" t="n">
        <f aca="false">G7090+Inputs!$B$6*H7090</f>
        <v>0</v>
      </c>
      <c r="M7090" s="37" t="n">
        <f aca="false">I7090+Inputs!$B$7*J7090</f>
        <v>911</v>
      </c>
      <c r="N7090" s="37" t="n">
        <f aca="false">K7090+L7090+M7090</f>
        <v>1003</v>
      </c>
    </row>
    <row r="7091" customFormat="false" ht="15" hidden="false" customHeight="false" outlineLevel="0" collapsed="false">
      <c r="A7091" s="0" t="s">
        <v>10</v>
      </c>
      <c r="B7091" s="0" t="s">
        <v>503</v>
      </c>
      <c r="C7091" s="15" t="n">
        <v>45231</v>
      </c>
      <c r="D7091" s="0" t="n">
        <v>3</v>
      </c>
      <c r="E7091" s="0" t="n">
        <v>125</v>
      </c>
      <c r="F7091" s="0" t="n">
        <v>0</v>
      </c>
      <c r="G7091" s="0" t="n">
        <v>0</v>
      </c>
      <c r="H7091" s="0" t="n">
        <v>0</v>
      </c>
      <c r="I7091" s="0" t="n">
        <v>1035</v>
      </c>
      <c r="J7091" s="0" t="n">
        <v>0</v>
      </c>
      <c r="K7091" s="37" t="n">
        <f aca="false">E7091+Inputs!$B$5*F7091</f>
        <v>125</v>
      </c>
      <c r="L7091" s="37" t="n">
        <f aca="false">G7091+Inputs!$B$6*H7091</f>
        <v>0</v>
      </c>
      <c r="M7091" s="37" t="n">
        <f aca="false">I7091+Inputs!$B$7*J7091</f>
        <v>1035</v>
      </c>
      <c r="N7091" s="37" t="n">
        <f aca="false">K7091+L7091+M7091</f>
        <v>1160</v>
      </c>
    </row>
    <row r="7092" customFormat="false" ht="15" hidden="false" customHeight="false" outlineLevel="0" collapsed="false">
      <c r="A7092" s="0" t="s">
        <v>10</v>
      </c>
      <c r="B7092" s="0" t="s">
        <v>503</v>
      </c>
      <c r="C7092" s="15" t="n">
        <v>45261</v>
      </c>
      <c r="D7092" s="0" t="n">
        <v>3</v>
      </c>
      <c r="E7092" s="0" t="n">
        <v>90</v>
      </c>
      <c r="F7092" s="0" t="n">
        <v>0</v>
      </c>
      <c r="G7092" s="0" t="n">
        <v>0</v>
      </c>
      <c r="H7092" s="0" t="n">
        <v>0</v>
      </c>
      <c r="I7092" s="0" t="n">
        <v>771</v>
      </c>
      <c r="J7092" s="0" t="n">
        <v>0</v>
      </c>
      <c r="K7092" s="37" t="n">
        <f aca="false">E7092+Inputs!$B$5*F7092</f>
        <v>90</v>
      </c>
      <c r="L7092" s="37" t="n">
        <f aca="false">G7092+Inputs!$B$6*H7092</f>
        <v>0</v>
      </c>
      <c r="M7092" s="37" t="n">
        <f aca="false">I7092+Inputs!$B$7*J7092</f>
        <v>771</v>
      </c>
      <c r="N7092" s="37" t="n">
        <f aca="false">K7092+L7092+M7092</f>
        <v>861</v>
      </c>
    </row>
    <row r="7093" customFormat="false" ht="15" hidden="false" customHeight="false" outlineLevel="0" collapsed="false">
      <c r="A7093" s="0" t="s">
        <v>10</v>
      </c>
      <c r="B7093" s="0" t="s">
        <v>503</v>
      </c>
      <c r="C7093" s="15" t="n">
        <v>45292</v>
      </c>
      <c r="D7093" s="0" t="n">
        <v>3</v>
      </c>
      <c r="E7093" s="0" t="n">
        <v>100</v>
      </c>
      <c r="F7093" s="0" t="n">
        <v>0</v>
      </c>
      <c r="G7093" s="0" t="n">
        <v>0</v>
      </c>
      <c r="H7093" s="0" t="n">
        <v>0</v>
      </c>
      <c r="I7093" s="0" t="n">
        <v>839</v>
      </c>
      <c r="J7093" s="0" t="n">
        <v>0</v>
      </c>
      <c r="K7093" s="37" t="n">
        <f aca="false">E7093+Inputs!$B$5*F7093</f>
        <v>100</v>
      </c>
      <c r="L7093" s="37" t="n">
        <f aca="false">G7093+Inputs!$B$6*H7093</f>
        <v>0</v>
      </c>
      <c r="M7093" s="37" t="n">
        <f aca="false">I7093+Inputs!$B$7*J7093</f>
        <v>839</v>
      </c>
      <c r="N7093" s="37" t="n">
        <f aca="false">K7093+L7093+M7093</f>
        <v>939</v>
      </c>
    </row>
    <row r="7094" customFormat="false" ht="15" hidden="false" customHeight="false" outlineLevel="0" collapsed="false">
      <c r="A7094" s="0" t="s">
        <v>10</v>
      </c>
      <c r="B7094" s="0" t="s">
        <v>503</v>
      </c>
      <c r="C7094" s="15" t="n">
        <v>45323</v>
      </c>
      <c r="D7094" s="0" t="n">
        <v>3</v>
      </c>
      <c r="E7094" s="0" t="n">
        <v>104</v>
      </c>
      <c r="F7094" s="0" t="n">
        <v>0</v>
      </c>
      <c r="G7094" s="0" t="n">
        <v>0</v>
      </c>
      <c r="H7094" s="0" t="n">
        <v>0</v>
      </c>
      <c r="I7094" s="0" t="n">
        <v>887</v>
      </c>
      <c r="J7094" s="0" t="n">
        <v>0</v>
      </c>
      <c r="K7094" s="37" t="n">
        <f aca="false">E7094+Inputs!$B$5*F7094</f>
        <v>104</v>
      </c>
      <c r="L7094" s="37" t="n">
        <f aca="false">G7094+Inputs!$B$6*H7094</f>
        <v>0</v>
      </c>
      <c r="M7094" s="37" t="n">
        <f aca="false">I7094+Inputs!$B$7*J7094</f>
        <v>887</v>
      </c>
      <c r="N7094" s="37" t="n">
        <f aca="false">K7094+L7094+M7094</f>
        <v>991</v>
      </c>
    </row>
    <row r="7095" customFormat="false" ht="15" hidden="false" customHeight="false" outlineLevel="0" collapsed="false">
      <c r="A7095" s="0" t="s">
        <v>10</v>
      </c>
      <c r="B7095" s="0" t="s">
        <v>503</v>
      </c>
      <c r="C7095" s="15" t="n">
        <v>45352</v>
      </c>
      <c r="D7095" s="0" t="n">
        <v>3</v>
      </c>
      <c r="E7095" s="0" t="n">
        <v>121</v>
      </c>
      <c r="F7095" s="0" t="n">
        <v>0</v>
      </c>
      <c r="G7095" s="0" t="n">
        <v>0</v>
      </c>
      <c r="H7095" s="0" t="n">
        <v>0</v>
      </c>
      <c r="I7095" s="0" t="n">
        <v>959</v>
      </c>
      <c r="J7095" s="0" t="n">
        <v>0</v>
      </c>
      <c r="K7095" s="37" t="n">
        <f aca="false">E7095+Inputs!$B$5*F7095</f>
        <v>121</v>
      </c>
      <c r="L7095" s="37" t="n">
        <f aca="false">G7095+Inputs!$B$6*H7095</f>
        <v>0</v>
      </c>
      <c r="M7095" s="37" t="n">
        <f aca="false">I7095+Inputs!$B$7*J7095</f>
        <v>959</v>
      </c>
      <c r="N7095" s="37" t="n">
        <f aca="false">K7095+L7095+M7095</f>
        <v>1080</v>
      </c>
    </row>
    <row r="7096" customFormat="false" ht="15" hidden="false" customHeight="false" outlineLevel="0" collapsed="false">
      <c r="A7096" s="0" t="s">
        <v>10</v>
      </c>
      <c r="B7096" s="0" t="s">
        <v>503</v>
      </c>
      <c r="C7096" s="15" t="n">
        <v>45383</v>
      </c>
      <c r="D7096" s="0" t="n">
        <v>3</v>
      </c>
      <c r="E7096" s="0" t="n">
        <v>107</v>
      </c>
      <c r="F7096" s="0" t="n">
        <v>0</v>
      </c>
      <c r="G7096" s="0" t="n">
        <v>0</v>
      </c>
      <c r="H7096" s="0" t="n">
        <v>0</v>
      </c>
      <c r="I7096" s="0" t="n">
        <v>945</v>
      </c>
      <c r="J7096" s="0" t="n">
        <v>0</v>
      </c>
      <c r="K7096" s="37" t="n">
        <f aca="false">E7096+Inputs!$B$5*F7096</f>
        <v>107</v>
      </c>
      <c r="L7096" s="37" t="n">
        <f aca="false">G7096+Inputs!$B$6*H7096</f>
        <v>0</v>
      </c>
      <c r="M7096" s="37" t="n">
        <f aca="false">I7096+Inputs!$B$7*J7096</f>
        <v>945</v>
      </c>
      <c r="N7096" s="37" t="n">
        <f aca="false">K7096+L7096+M7096</f>
        <v>1052</v>
      </c>
    </row>
    <row r="7097" customFormat="false" ht="15" hidden="false" customHeight="false" outlineLevel="0" collapsed="false">
      <c r="A7097" s="0" t="s">
        <v>10</v>
      </c>
      <c r="B7097" s="0" t="s">
        <v>503</v>
      </c>
      <c r="C7097" s="15" t="n">
        <v>45413</v>
      </c>
      <c r="D7097" s="0" t="n">
        <v>3</v>
      </c>
      <c r="E7097" s="0" t="n">
        <v>147</v>
      </c>
      <c r="F7097" s="0" t="n">
        <v>0</v>
      </c>
      <c r="G7097" s="0" t="n">
        <v>0</v>
      </c>
      <c r="H7097" s="0" t="n">
        <v>0</v>
      </c>
      <c r="I7097" s="0" t="n">
        <v>916</v>
      </c>
      <c r="J7097" s="0" t="n">
        <v>0</v>
      </c>
      <c r="K7097" s="37" t="n">
        <f aca="false">E7097+Inputs!$B$5*F7097</f>
        <v>147</v>
      </c>
      <c r="L7097" s="37" t="n">
        <f aca="false">G7097+Inputs!$B$6*H7097</f>
        <v>0</v>
      </c>
      <c r="M7097" s="37" t="n">
        <f aca="false">I7097+Inputs!$B$7*J7097</f>
        <v>916</v>
      </c>
      <c r="N7097" s="37" t="n">
        <f aca="false">K7097+L7097+M7097</f>
        <v>1063</v>
      </c>
    </row>
    <row r="7098" customFormat="false" ht="15" hidden="false" customHeight="false" outlineLevel="0" collapsed="false">
      <c r="A7098" s="0" t="s">
        <v>10</v>
      </c>
      <c r="B7098" s="0" t="s">
        <v>503</v>
      </c>
      <c r="C7098" s="15" t="n">
        <v>45444</v>
      </c>
      <c r="D7098" s="0" t="n">
        <v>3</v>
      </c>
      <c r="E7098" s="0" t="n">
        <v>129</v>
      </c>
      <c r="F7098" s="0" t="n">
        <v>0</v>
      </c>
      <c r="G7098" s="0" t="n">
        <v>0</v>
      </c>
      <c r="H7098" s="0" t="n">
        <v>0</v>
      </c>
      <c r="I7098" s="0" t="n">
        <v>1046</v>
      </c>
      <c r="J7098" s="0" t="n">
        <v>0</v>
      </c>
      <c r="K7098" s="37" t="n">
        <f aca="false">E7098+Inputs!$B$5*F7098</f>
        <v>129</v>
      </c>
      <c r="L7098" s="37" t="n">
        <f aca="false">G7098+Inputs!$B$6*H7098</f>
        <v>0</v>
      </c>
      <c r="M7098" s="37" t="n">
        <f aca="false">I7098+Inputs!$B$7*J7098</f>
        <v>1046</v>
      </c>
      <c r="N7098" s="37" t="n">
        <f aca="false">K7098+L7098+M7098</f>
        <v>1175</v>
      </c>
    </row>
    <row r="7099" customFormat="false" ht="15" hidden="false" customHeight="false" outlineLevel="0" collapsed="false">
      <c r="A7099" s="0" t="s">
        <v>10</v>
      </c>
      <c r="B7099" s="0" t="s">
        <v>503</v>
      </c>
      <c r="C7099" s="15" t="n">
        <v>45474</v>
      </c>
      <c r="D7099" s="0" t="n">
        <v>3</v>
      </c>
      <c r="E7099" s="0" t="n">
        <v>100</v>
      </c>
      <c r="F7099" s="0" t="n">
        <v>0</v>
      </c>
      <c r="G7099" s="0" t="n">
        <v>0</v>
      </c>
      <c r="H7099" s="0" t="n">
        <v>0</v>
      </c>
      <c r="I7099" s="0" t="n">
        <v>976</v>
      </c>
      <c r="J7099" s="0" t="n">
        <v>0</v>
      </c>
      <c r="K7099" s="37" t="n">
        <f aca="false">E7099+Inputs!$B$5*F7099</f>
        <v>100</v>
      </c>
      <c r="L7099" s="37" t="n">
        <f aca="false">G7099+Inputs!$B$6*H7099</f>
        <v>0</v>
      </c>
      <c r="M7099" s="37" t="n">
        <f aca="false">I7099+Inputs!$B$7*J7099</f>
        <v>976</v>
      </c>
      <c r="N7099" s="37" t="n">
        <f aca="false">K7099+L7099+M7099</f>
        <v>1076</v>
      </c>
    </row>
    <row r="7100" customFormat="false" ht="15" hidden="false" customHeight="false" outlineLevel="0" collapsed="false">
      <c r="A7100" s="0" t="s">
        <v>10</v>
      </c>
      <c r="B7100" s="0" t="s">
        <v>503</v>
      </c>
      <c r="C7100" s="15" t="n">
        <v>45505</v>
      </c>
      <c r="D7100" s="0" t="n">
        <v>3</v>
      </c>
      <c r="E7100" s="0" t="n">
        <v>90</v>
      </c>
      <c r="F7100" s="0" t="n">
        <v>0</v>
      </c>
      <c r="G7100" s="0" t="n">
        <v>0</v>
      </c>
      <c r="H7100" s="0" t="n">
        <v>0</v>
      </c>
      <c r="I7100" s="0" t="n">
        <v>1047</v>
      </c>
      <c r="J7100" s="0" t="n">
        <v>0</v>
      </c>
      <c r="K7100" s="37" t="n">
        <f aca="false">E7100+Inputs!$B$5*F7100</f>
        <v>90</v>
      </c>
      <c r="L7100" s="37" t="n">
        <f aca="false">G7100+Inputs!$B$6*H7100</f>
        <v>0</v>
      </c>
      <c r="M7100" s="37" t="n">
        <f aca="false">I7100+Inputs!$B$7*J7100</f>
        <v>1047</v>
      </c>
      <c r="N7100" s="37" t="n">
        <f aca="false">K7100+L7100+M7100</f>
        <v>1137</v>
      </c>
    </row>
    <row r="7101" customFormat="false" ht="15" hidden="false" customHeight="false" outlineLevel="0" collapsed="false">
      <c r="A7101" s="0" t="s">
        <v>10</v>
      </c>
      <c r="B7101" s="0" t="s">
        <v>503</v>
      </c>
      <c r="C7101" s="15" t="n">
        <v>45536</v>
      </c>
      <c r="D7101" s="0" t="n">
        <v>3</v>
      </c>
      <c r="E7101" s="0" t="n">
        <v>75</v>
      </c>
      <c r="F7101" s="0" t="n">
        <v>0</v>
      </c>
      <c r="G7101" s="0" t="n">
        <v>0</v>
      </c>
      <c r="H7101" s="0" t="n">
        <v>0</v>
      </c>
      <c r="I7101" s="0" t="n">
        <v>976</v>
      </c>
      <c r="J7101" s="0" t="n">
        <v>0</v>
      </c>
      <c r="K7101" s="37" t="n">
        <f aca="false">E7101+Inputs!$B$5*F7101</f>
        <v>75</v>
      </c>
      <c r="L7101" s="37" t="n">
        <f aca="false">G7101+Inputs!$B$6*H7101</f>
        <v>0</v>
      </c>
      <c r="M7101" s="37" t="n">
        <f aca="false">I7101+Inputs!$B$7*J7101</f>
        <v>976</v>
      </c>
      <c r="N7101" s="37" t="n">
        <f aca="false">K7101+L7101+M7101</f>
        <v>1051</v>
      </c>
    </row>
    <row r="7102" customFormat="false" ht="15" hidden="false" customHeight="false" outlineLevel="0" collapsed="false">
      <c r="A7102" s="0" t="s">
        <v>10</v>
      </c>
      <c r="B7102" s="0" t="s">
        <v>503</v>
      </c>
      <c r="C7102" s="15" t="n">
        <v>45566</v>
      </c>
      <c r="D7102" s="0" t="n">
        <v>3</v>
      </c>
      <c r="E7102" s="0" t="n">
        <v>107</v>
      </c>
      <c r="F7102" s="0" t="n">
        <v>0</v>
      </c>
      <c r="G7102" s="0" t="n">
        <v>0</v>
      </c>
      <c r="H7102" s="0" t="n">
        <v>0</v>
      </c>
      <c r="I7102" s="0" t="n">
        <v>918</v>
      </c>
      <c r="J7102" s="0" t="n">
        <v>0</v>
      </c>
      <c r="K7102" s="37" t="n">
        <f aca="false">E7102+Inputs!$B$5*F7102</f>
        <v>107</v>
      </c>
      <c r="L7102" s="37" t="n">
        <f aca="false">G7102+Inputs!$B$6*H7102</f>
        <v>0</v>
      </c>
      <c r="M7102" s="37" t="n">
        <f aca="false">I7102+Inputs!$B$7*J7102</f>
        <v>918</v>
      </c>
      <c r="N7102" s="37" t="n">
        <f aca="false">K7102+L7102+M7102</f>
        <v>1025</v>
      </c>
    </row>
    <row r="7103" customFormat="false" ht="15" hidden="false" customHeight="false" outlineLevel="0" collapsed="false">
      <c r="A7103" s="0" t="s">
        <v>10</v>
      </c>
      <c r="B7103" s="0" t="s">
        <v>503</v>
      </c>
      <c r="C7103" s="15" t="n">
        <v>45597</v>
      </c>
      <c r="D7103" s="0" t="n">
        <v>3</v>
      </c>
      <c r="E7103" s="0" t="n">
        <v>77</v>
      </c>
      <c r="F7103" s="0" t="n">
        <v>0</v>
      </c>
      <c r="G7103" s="0" t="n">
        <v>0</v>
      </c>
      <c r="H7103" s="0" t="n">
        <v>0</v>
      </c>
      <c r="I7103" s="0" t="n">
        <v>963</v>
      </c>
      <c r="J7103" s="0" t="n">
        <v>0</v>
      </c>
      <c r="K7103" s="37" t="n">
        <f aca="false">E7103+Inputs!$B$5*F7103</f>
        <v>77</v>
      </c>
      <c r="L7103" s="37" t="n">
        <f aca="false">G7103+Inputs!$B$6*H7103</f>
        <v>0</v>
      </c>
      <c r="M7103" s="37" t="n">
        <f aca="false">I7103+Inputs!$B$7*J7103</f>
        <v>963</v>
      </c>
      <c r="N7103" s="37" t="n">
        <f aca="false">K7103+L7103+M7103</f>
        <v>1040</v>
      </c>
    </row>
    <row r="7104" customFormat="false" ht="15" hidden="false" customHeight="false" outlineLevel="0" collapsed="false">
      <c r="A7104" s="0" t="s">
        <v>10</v>
      </c>
      <c r="B7104" s="0" t="s">
        <v>503</v>
      </c>
      <c r="C7104" s="15" t="n">
        <v>45627</v>
      </c>
      <c r="D7104" s="0" t="n">
        <v>3</v>
      </c>
      <c r="E7104" s="0" t="n">
        <v>99</v>
      </c>
      <c r="F7104" s="0" t="n">
        <v>0</v>
      </c>
      <c r="G7104" s="0" t="n">
        <v>0</v>
      </c>
      <c r="H7104" s="0" t="n">
        <v>0</v>
      </c>
      <c r="I7104" s="0" t="n">
        <v>867</v>
      </c>
      <c r="J7104" s="0" t="n">
        <v>0</v>
      </c>
      <c r="K7104" s="37" t="n">
        <f aca="false">E7104+Inputs!$B$5*F7104</f>
        <v>99</v>
      </c>
      <c r="L7104" s="37" t="n">
        <f aca="false">G7104+Inputs!$B$6*H7104</f>
        <v>0</v>
      </c>
      <c r="M7104" s="37" t="n">
        <f aca="false">I7104+Inputs!$B$7*J7104</f>
        <v>867</v>
      </c>
      <c r="N7104" s="37" t="n">
        <f aca="false">K7104+L7104+M7104</f>
        <v>966</v>
      </c>
    </row>
    <row r="7105" customFormat="false" ht="15" hidden="false" customHeight="false" outlineLevel="0" collapsed="false">
      <c r="A7105" s="0" t="s">
        <v>10</v>
      </c>
      <c r="B7105" s="0" t="s">
        <v>503</v>
      </c>
      <c r="C7105" s="15" t="n">
        <v>45658</v>
      </c>
      <c r="D7105" s="0" t="n">
        <v>3</v>
      </c>
      <c r="E7105" s="0" t="n">
        <v>56</v>
      </c>
      <c r="F7105" s="0" t="n">
        <v>0</v>
      </c>
      <c r="G7105" s="0" t="n">
        <v>0</v>
      </c>
      <c r="H7105" s="0" t="n">
        <v>0</v>
      </c>
      <c r="I7105" s="0" t="n">
        <v>835</v>
      </c>
      <c r="J7105" s="0" t="n">
        <v>0</v>
      </c>
      <c r="K7105" s="37" t="n">
        <f aca="false">E7105+Inputs!$B$5*F7105</f>
        <v>56</v>
      </c>
      <c r="L7105" s="37" t="n">
        <f aca="false">G7105+Inputs!$B$6*H7105</f>
        <v>0</v>
      </c>
      <c r="M7105" s="37" t="n">
        <f aca="false">I7105+Inputs!$B$7*J7105</f>
        <v>835</v>
      </c>
      <c r="N7105" s="37" t="n">
        <f aca="false">K7105+L7105+M7105</f>
        <v>891</v>
      </c>
    </row>
    <row r="7106" customFormat="false" ht="15" hidden="false" customHeight="false" outlineLevel="0" collapsed="false">
      <c r="A7106" s="0" t="s">
        <v>10</v>
      </c>
      <c r="B7106" s="0" t="s">
        <v>503</v>
      </c>
      <c r="C7106" s="15" t="n">
        <v>45689</v>
      </c>
      <c r="D7106" s="0" t="n">
        <v>3</v>
      </c>
      <c r="E7106" s="0" t="n">
        <v>69</v>
      </c>
      <c r="F7106" s="0" t="n">
        <v>0</v>
      </c>
      <c r="G7106" s="0" t="n">
        <v>0</v>
      </c>
      <c r="H7106" s="0" t="n">
        <v>0</v>
      </c>
      <c r="I7106" s="0" t="n">
        <v>917</v>
      </c>
      <c r="J7106" s="0" t="n">
        <v>0</v>
      </c>
      <c r="K7106" s="37" t="n">
        <f aca="false">E7106+Inputs!$B$5*F7106</f>
        <v>69</v>
      </c>
      <c r="L7106" s="37" t="n">
        <f aca="false">G7106+Inputs!$B$6*H7106</f>
        <v>0</v>
      </c>
      <c r="M7106" s="37" t="n">
        <f aca="false">I7106+Inputs!$B$7*J7106</f>
        <v>917</v>
      </c>
      <c r="N7106" s="37" t="n">
        <f aca="false">K7106+L7106+M7106</f>
        <v>986</v>
      </c>
    </row>
    <row r="7107" customFormat="false" ht="15" hidden="false" customHeight="false" outlineLevel="0" collapsed="false">
      <c r="A7107" s="0" t="s">
        <v>10</v>
      </c>
      <c r="B7107" s="0" t="s">
        <v>503</v>
      </c>
      <c r="C7107" s="15" t="n">
        <v>45717</v>
      </c>
      <c r="D7107" s="0" t="n">
        <v>3</v>
      </c>
      <c r="E7107" s="0" t="n">
        <v>86</v>
      </c>
      <c r="F7107" s="0" t="n">
        <v>0</v>
      </c>
      <c r="G7107" s="0" t="n">
        <v>0</v>
      </c>
      <c r="H7107" s="0" t="n">
        <v>0</v>
      </c>
      <c r="I7107" s="0" t="n">
        <v>920</v>
      </c>
      <c r="J7107" s="0" t="n">
        <v>0</v>
      </c>
      <c r="K7107" s="37" t="n">
        <f aca="false">E7107+Inputs!$B$5*F7107</f>
        <v>86</v>
      </c>
      <c r="L7107" s="37" t="n">
        <f aca="false">G7107+Inputs!$B$6*H7107</f>
        <v>0</v>
      </c>
      <c r="M7107" s="37" t="n">
        <f aca="false">I7107+Inputs!$B$7*J7107</f>
        <v>920</v>
      </c>
      <c r="N7107" s="37" t="n">
        <f aca="false">K7107+L7107+M7107</f>
        <v>1006</v>
      </c>
    </row>
    <row r="7108" customFormat="false" ht="15" hidden="false" customHeight="false" outlineLevel="0" collapsed="false">
      <c r="A7108" s="0" t="s">
        <v>10</v>
      </c>
      <c r="B7108" s="0" t="s">
        <v>503</v>
      </c>
      <c r="C7108" s="15" t="n">
        <v>45748</v>
      </c>
      <c r="D7108" s="0" t="n">
        <v>3</v>
      </c>
      <c r="E7108" s="0" t="n">
        <v>84</v>
      </c>
      <c r="F7108" s="0" t="n">
        <v>0</v>
      </c>
      <c r="G7108" s="0" t="n">
        <v>0</v>
      </c>
      <c r="H7108" s="0" t="n">
        <v>0</v>
      </c>
      <c r="I7108" s="0" t="n">
        <v>845</v>
      </c>
      <c r="J7108" s="0" t="n">
        <v>0</v>
      </c>
      <c r="K7108" s="37" t="n">
        <f aca="false">E7108+Inputs!$B$5*F7108</f>
        <v>84</v>
      </c>
      <c r="L7108" s="37" t="n">
        <f aca="false">G7108+Inputs!$B$6*H7108</f>
        <v>0</v>
      </c>
      <c r="M7108" s="37" t="n">
        <f aca="false">I7108+Inputs!$B$7*J7108</f>
        <v>845</v>
      </c>
      <c r="N7108" s="37" t="n">
        <f aca="false">K7108+L7108+M7108</f>
        <v>929</v>
      </c>
    </row>
    <row r="7109" customFormat="false" ht="15" hidden="false" customHeight="false" outlineLevel="0" collapsed="false">
      <c r="A7109" s="0" t="s">
        <v>10</v>
      </c>
      <c r="B7109" s="0" t="s">
        <v>503</v>
      </c>
      <c r="C7109" s="15" t="n">
        <v>45778</v>
      </c>
      <c r="D7109" s="0" t="n">
        <v>3</v>
      </c>
      <c r="E7109" s="0" t="n">
        <v>148</v>
      </c>
      <c r="F7109" s="0" t="n">
        <v>0</v>
      </c>
      <c r="G7109" s="0" t="n">
        <v>0</v>
      </c>
      <c r="H7109" s="0" t="n">
        <v>0</v>
      </c>
      <c r="I7109" s="0" t="n">
        <v>1029</v>
      </c>
      <c r="J7109" s="0" t="n">
        <v>0</v>
      </c>
      <c r="K7109" s="37" t="n">
        <f aca="false">E7109+Inputs!$B$5*F7109</f>
        <v>148</v>
      </c>
      <c r="L7109" s="37" t="n">
        <f aca="false">G7109+Inputs!$B$6*H7109</f>
        <v>0</v>
      </c>
      <c r="M7109" s="37" t="n">
        <f aca="false">I7109+Inputs!$B$7*J7109</f>
        <v>1029</v>
      </c>
      <c r="N7109" s="37" t="n">
        <f aca="false">K7109+L7109+M7109</f>
        <v>1177</v>
      </c>
    </row>
    <row r="7110" customFormat="false" ht="15" hidden="false" customHeight="false" outlineLevel="0" collapsed="false">
      <c r="A7110" s="0" t="s">
        <v>10</v>
      </c>
      <c r="B7110" s="0" t="s">
        <v>503</v>
      </c>
      <c r="C7110" s="15" t="n">
        <v>45809</v>
      </c>
      <c r="D7110" s="0" t="n">
        <v>3</v>
      </c>
      <c r="E7110" s="0" t="n">
        <v>204</v>
      </c>
      <c r="F7110" s="0" t="n">
        <v>0</v>
      </c>
      <c r="G7110" s="0" t="n">
        <v>0</v>
      </c>
      <c r="H7110" s="0" t="n">
        <v>0</v>
      </c>
      <c r="I7110" s="0" t="n">
        <v>1134</v>
      </c>
      <c r="J7110" s="0" t="n">
        <v>0</v>
      </c>
      <c r="K7110" s="37" t="n">
        <f aca="false">E7110+Inputs!$B$5*F7110</f>
        <v>204</v>
      </c>
      <c r="L7110" s="37" t="n">
        <f aca="false">G7110+Inputs!$B$6*H7110</f>
        <v>0</v>
      </c>
      <c r="M7110" s="37" t="n">
        <f aca="false">I7110+Inputs!$B$7*J7110</f>
        <v>1134</v>
      </c>
      <c r="N7110" s="37" t="n">
        <f aca="false">K7110+L7110+M7110</f>
        <v>1338</v>
      </c>
    </row>
    <row r="7111" customFormat="false" ht="15" hidden="false" customHeight="false" outlineLevel="0" collapsed="false">
      <c r="A7111" s="0" t="s">
        <v>10</v>
      </c>
      <c r="B7111" s="0" t="s">
        <v>503</v>
      </c>
      <c r="C7111" s="15" t="n">
        <v>45839</v>
      </c>
      <c r="D7111" s="0" t="n">
        <v>3</v>
      </c>
      <c r="E7111" s="0" t="n">
        <v>114</v>
      </c>
      <c r="F7111" s="0" t="n">
        <v>0</v>
      </c>
      <c r="G7111" s="0" t="n">
        <v>0</v>
      </c>
      <c r="H7111" s="0" t="n">
        <v>0</v>
      </c>
      <c r="I7111" s="0" t="n">
        <v>1051</v>
      </c>
      <c r="J7111" s="0" t="n">
        <v>0</v>
      </c>
      <c r="K7111" s="37" t="n">
        <f aca="false">E7111+Inputs!$B$5*F7111</f>
        <v>114</v>
      </c>
      <c r="L7111" s="37" t="n">
        <f aca="false">G7111+Inputs!$B$6*H7111</f>
        <v>0</v>
      </c>
      <c r="M7111" s="37" t="n">
        <f aca="false">I7111+Inputs!$B$7*J7111</f>
        <v>1051</v>
      </c>
      <c r="N7111" s="37" t="n">
        <f aca="false">K7111+L7111+M7111</f>
        <v>1165</v>
      </c>
    </row>
    <row r="7112" customFormat="false" ht="15" hidden="false" customHeight="false" outlineLevel="0" collapsed="false">
      <c r="A7112" s="0" t="s">
        <v>10</v>
      </c>
      <c r="B7112" s="0" t="s">
        <v>503</v>
      </c>
      <c r="C7112" s="15" t="n">
        <v>45870</v>
      </c>
      <c r="D7112" s="0" t="n">
        <v>3</v>
      </c>
      <c r="E7112" s="0" t="n">
        <v>137</v>
      </c>
      <c r="F7112" s="0" t="n">
        <v>0</v>
      </c>
      <c r="G7112" s="0" t="n">
        <v>0</v>
      </c>
      <c r="H7112" s="0" t="n">
        <v>0</v>
      </c>
      <c r="I7112" s="0" t="n">
        <v>905</v>
      </c>
      <c r="J7112" s="0" t="n">
        <v>0</v>
      </c>
      <c r="K7112" s="37" t="n">
        <f aca="false">E7112+Inputs!$B$5*F7112</f>
        <v>137</v>
      </c>
      <c r="L7112" s="37" t="n">
        <f aca="false">G7112+Inputs!$B$6*H7112</f>
        <v>0</v>
      </c>
      <c r="M7112" s="37" t="n">
        <f aca="false">I7112+Inputs!$B$7*J7112</f>
        <v>905</v>
      </c>
      <c r="N7112" s="37" t="n">
        <f aca="false">K7112+L7112+M7112</f>
        <v>1042</v>
      </c>
    </row>
    <row r="7113" customFormat="false" ht="15" hidden="false" customHeight="false" outlineLevel="0" collapsed="false">
      <c r="A7113" s="0" t="s">
        <v>10</v>
      </c>
      <c r="B7113" s="0" t="s">
        <v>503</v>
      </c>
      <c r="C7113" s="15" t="n">
        <v>45901</v>
      </c>
      <c r="D7113" s="0" t="n">
        <v>3</v>
      </c>
      <c r="E7113" s="0" t="n">
        <v>143</v>
      </c>
      <c r="F7113" s="0" t="n">
        <v>0</v>
      </c>
      <c r="G7113" s="0" t="n">
        <v>0</v>
      </c>
      <c r="H7113" s="0" t="n">
        <v>0</v>
      </c>
      <c r="I7113" s="0" t="n">
        <v>859</v>
      </c>
      <c r="J7113" s="0" t="n">
        <v>0</v>
      </c>
      <c r="K7113" s="37" t="n">
        <f aca="false">E7113+Inputs!$B$5*F7113</f>
        <v>143</v>
      </c>
      <c r="L7113" s="37" t="n">
        <f aca="false">G7113+Inputs!$B$6*H7113</f>
        <v>0</v>
      </c>
      <c r="M7113" s="37" t="n">
        <f aca="false">I7113+Inputs!$B$7*J7113</f>
        <v>859</v>
      </c>
      <c r="N7113" s="37" t="n">
        <f aca="false">K7113+L7113+M7113</f>
        <v>1002</v>
      </c>
    </row>
    <row r="7114" customFormat="false" ht="15" hidden="false" customHeight="false" outlineLevel="0" collapsed="false">
      <c r="A7114" s="0" t="s">
        <v>10</v>
      </c>
      <c r="B7114" s="0" t="s">
        <v>503</v>
      </c>
      <c r="C7114" s="15" t="n">
        <v>45931</v>
      </c>
      <c r="D7114" s="0" t="n">
        <v>3</v>
      </c>
      <c r="E7114" s="0" t="n">
        <v>117</v>
      </c>
      <c r="F7114" s="0" t="n">
        <v>0</v>
      </c>
      <c r="G7114" s="0" t="n">
        <v>0</v>
      </c>
      <c r="H7114" s="0" t="n">
        <v>0</v>
      </c>
      <c r="I7114" s="0" t="n">
        <v>948</v>
      </c>
      <c r="J7114" s="0" t="n">
        <v>0</v>
      </c>
      <c r="K7114" s="37" t="n">
        <f aca="false">E7114+Inputs!$B$5*F7114</f>
        <v>117</v>
      </c>
      <c r="L7114" s="37" t="n">
        <f aca="false">G7114+Inputs!$B$6*H7114</f>
        <v>0</v>
      </c>
      <c r="M7114" s="37" t="n">
        <f aca="false">I7114+Inputs!$B$7*J7114</f>
        <v>948</v>
      </c>
      <c r="N7114" s="37" t="n">
        <f aca="false">K7114+L7114+M7114</f>
        <v>1065</v>
      </c>
    </row>
    <row r="7115" customFormat="false" ht="15" hidden="false" customHeight="false" outlineLevel="0" collapsed="false">
      <c r="A7115" s="0" t="s">
        <v>10</v>
      </c>
      <c r="B7115" s="0" t="s">
        <v>503</v>
      </c>
      <c r="C7115" s="15" t="n">
        <v>45962</v>
      </c>
      <c r="D7115" s="0" t="n">
        <v>3</v>
      </c>
      <c r="E7115" s="0" t="n">
        <v>102</v>
      </c>
      <c r="F7115" s="0" t="n">
        <v>0</v>
      </c>
      <c r="G7115" s="0" t="n">
        <v>0</v>
      </c>
      <c r="H7115" s="0" t="n">
        <v>0</v>
      </c>
      <c r="I7115" s="0" t="n">
        <v>857</v>
      </c>
      <c r="J7115" s="0" t="n">
        <v>0</v>
      </c>
      <c r="K7115" s="37" t="n">
        <f aca="false">E7115+Inputs!$B$5*F7115</f>
        <v>102</v>
      </c>
      <c r="L7115" s="37" t="n">
        <f aca="false">G7115+Inputs!$B$6*H7115</f>
        <v>0</v>
      </c>
      <c r="M7115" s="37" t="n">
        <f aca="false">I7115+Inputs!$B$7*J7115</f>
        <v>857</v>
      </c>
      <c r="N7115" s="37" t="n">
        <f aca="false">K7115+L7115+M7115</f>
        <v>959</v>
      </c>
    </row>
    <row r="7116" customFormat="false" ht="15" hidden="false" customHeight="false" outlineLevel="0" collapsed="false">
      <c r="A7116" s="0" t="s">
        <v>10</v>
      </c>
      <c r="B7116" s="0" t="s">
        <v>503</v>
      </c>
      <c r="C7116" s="15" t="n">
        <v>45992</v>
      </c>
      <c r="D7116" s="0" t="n">
        <v>3</v>
      </c>
      <c r="E7116" s="0" t="n">
        <v>139</v>
      </c>
      <c r="F7116" s="0" t="n">
        <v>0</v>
      </c>
      <c r="G7116" s="0" t="n">
        <v>0</v>
      </c>
      <c r="H7116" s="0" t="n">
        <v>0</v>
      </c>
      <c r="I7116" s="0" t="n">
        <v>906</v>
      </c>
      <c r="J7116" s="0" t="n">
        <v>0</v>
      </c>
      <c r="K7116" s="37" t="n">
        <f aca="false">E7116+Inputs!$B$5*F7116</f>
        <v>139</v>
      </c>
      <c r="L7116" s="37" t="n">
        <f aca="false">G7116+Inputs!$B$6*H7116</f>
        <v>0</v>
      </c>
      <c r="M7116" s="37" t="n">
        <f aca="false">I7116+Inputs!$B$7*J7116</f>
        <v>906</v>
      </c>
      <c r="N7116" s="37" t="n">
        <f aca="false">K7116+L7116+M7116</f>
        <v>1045</v>
      </c>
    </row>
    <row r="7117" customFormat="false" ht="15" hidden="false" customHeight="false" outlineLevel="0" collapsed="false">
      <c r="A7117" s="0" t="s">
        <v>10</v>
      </c>
      <c r="B7117" s="0" t="s">
        <v>503</v>
      </c>
      <c r="C7117" s="15" t="n">
        <v>46023</v>
      </c>
      <c r="D7117" s="0" t="n">
        <v>3</v>
      </c>
      <c r="E7117" s="0" t="n">
        <v>118</v>
      </c>
      <c r="F7117" s="0" t="n">
        <v>0</v>
      </c>
      <c r="G7117" s="0" t="n">
        <v>0</v>
      </c>
      <c r="H7117" s="0" t="n">
        <v>0</v>
      </c>
      <c r="I7117" s="0" t="n">
        <v>871</v>
      </c>
      <c r="J7117" s="0" t="n">
        <v>0</v>
      </c>
      <c r="K7117" s="37" t="n">
        <f aca="false">E7117+Inputs!$B$5*F7117</f>
        <v>118</v>
      </c>
      <c r="L7117" s="37" t="n">
        <f aca="false">G7117+Inputs!$B$6*H7117</f>
        <v>0</v>
      </c>
      <c r="M7117" s="37" t="n">
        <f aca="false">I7117+Inputs!$B$7*J7117</f>
        <v>871</v>
      </c>
      <c r="N7117" s="37" t="n">
        <f aca="false">K7117+L7117+M7117</f>
        <v>989</v>
      </c>
    </row>
    <row r="7118" customFormat="false" ht="15" hidden="false" customHeight="false" outlineLevel="0" collapsed="false">
      <c r="A7118" s="0" t="s">
        <v>10</v>
      </c>
      <c r="B7118" s="0" t="s">
        <v>503</v>
      </c>
      <c r="C7118" s="15" t="n">
        <v>46054</v>
      </c>
      <c r="D7118" s="0" t="n">
        <v>3</v>
      </c>
      <c r="E7118" s="0" t="n">
        <v>139</v>
      </c>
      <c r="F7118" s="0" t="n">
        <v>0</v>
      </c>
      <c r="G7118" s="0" t="n">
        <v>0</v>
      </c>
      <c r="H7118" s="0" t="n">
        <v>0</v>
      </c>
      <c r="I7118" s="0" t="n">
        <v>843</v>
      </c>
      <c r="J7118" s="0" t="n">
        <v>0</v>
      </c>
      <c r="K7118" s="37" t="n">
        <f aca="false">E7118+Inputs!$B$5*F7118</f>
        <v>139</v>
      </c>
      <c r="L7118" s="37" t="n">
        <f aca="false">G7118+Inputs!$B$6*H7118</f>
        <v>0</v>
      </c>
      <c r="M7118" s="37" t="n">
        <f aca="false">I7118+Inputs!$B$7*J7118</f>
        <v>843</v>
      </c>
      <c r="N7118" s="37" t="n">
        <f aca="false">K7118+L7118+M7118</f>
        <v>982</v>
      </c>
    </row>
    <row r="7119" customFormat="false" ht="15" hidden="false" customHeight="false" outlineLevel="0" collapsed="false">
      <c r="A7119" s="0" t="s">
        <v>10</v>
      </c>
      <c r="B7119" s="0" t="s">
        <v>503</v>
      </c>
      <c r="C7119" s="15" t="n">
        <v>46082</v>
      </c>
      <c r="D7119" s="0" t="n">
        <v>3</v>
      </c>
      <c r="E7119" s="0" t="n">
        <v>243</v>
      </c>
      <c r="F7119" s="0" t="n">
        <v>0</v>
      </c>
      <c r="G7119" s="0" t="n">
        <v>0</v>
      </c>
      <c r="H7119" s="0" t="n">
        <v>0</v>
      </c>
      <c r="I7119" s="0" t="n">
        <v>855</v>
      </c>
      <c r="J7119" s="0" t="n">
        <v>0</v>
      </c>
      <c r="K7119" s="37" t="n">
        <f aca="false">E7119+Inputs!$B$5*F7119</f>
        <v>243</v>
      </c>
      <c r="L7119" s="37" t="n">
        <f aca="false">G7119+Inputs!$B$6*H7119</f>
        <v>0</v>
      </c>
      <c r="M7119" s="37" t="n">
        <f aca="false">I7119+Inputs!$B$7*J7119</f>
        <v>855</v>
      </c>
      <c r="N7119" s="37" t="n">
        <f aca="false">K7119+L7119+M7119</f>
        <v>1098</v>
      </c>
    </row>
    <row r="7120" customFormat="false" ht="15" hidden="false" customHeight="false" outlineLevel="0" collapsed="false">
      <c r="A7120" s="0" t="s">
        <v>10</v>
      </c>
      <c r="B7120" s="0" t="s">
        <v>503</v>
      </c>
      <c r="C7120" s="15" t="n">
        <v>46113</v>
      </c>
      <c r="D7120" s="0" t="n">
        <v>3</v>
      </c>
      <c r="E7120" s="0" t="n">
        <v>265</v>
      </c>
      <c r="F7120" s="0" t="n">
        <v>0</v>
      </c>
      <c r="G7120" s="0" t="n">
        <v>0</v>
      </c>
      <c r="H7120" s="0" t="n">
        <v>0</v>
      </c>
      <c r="I7120" s="0" t="n">
        <v>774</v>
      </c>
      <c r="J7120" s="0" t="n">
        <v>0</v>
      </c>
      <c r="K7120" s="37" t="n">
        <f aca="false">E7120+Inputs!$B$5*F7120</f>
        <v>265</v>
      </c>
      <c r="L7120" s="37" t="n">
        <f aca="false">G7120+Inputs!$B$6*H7120</f>
        <v>0</v>
      </c>
      <c r="M7120" s="37" t="n">
        <f aca="false">I7120+Inputs!$B$7*J7120</f>
        <v>774</v>
      </c>
      <c r="N7120" s="37" t="n">
        <f aca="false">K7120+L7120+M7120</f>
        <v>1039</v>
      </c>
    </row>
    <row r="7121" customFormat="false" ht="15" hidden="false" customHeight="false" outlineLevel="0" collapsed="false">
      <c r="A7121" s="0" t="s">
        <v>10</v>
      </c>
      <c r="B7121" s="0" t="s">
        <v>503</v>
      </c>
      <c r="C7121" s="15" t="n">
        <v>46143</v>
      </c>
      <c r="D7121" s="0" t="n">
        <v>3</v>
      </c>
      <c r="E7121" s="0" t="n">
        <v>335</v>
      </c>
      <c r="F7121" s="0" t="n">
        <v>0</v>
      </c>
      <c r="G7121" s="0" t="n">
        <v>0</v>
      </c>
      <c r="H7121" s="0" t="n">
        <v>0</v>
      </c>
      <c r="I7121" s="0" t="n">
        <v>770</v>
      </c>
      <c r="J7121" s="0" t="n">
        <v>0</v>
      </c>
      <c r="K7121" s="37" t="n">
        <f aca="false">E7121+Inputs!$B$5*F7121</f>
        <v>335</v>
      </c>
      <c r="L7121" s="37" t="n">
        <f aca="false">G7121+Inputs!$B$6*H7121</f>
        <v>0</v>
      </c>
      <c r="M7121" s="37" t="n">
        <f aca="false">I7121+Inputs!$B$7*J7121</f>
        <v>770</v>
      </c>
      <c r="N7121" s="37" t="n">
        <f aca="false">K7121+L7121+M7121</f>
        <v>1105</v>
      </c>
    </row>
    <row r="7122" customFormat="false" ht="15" hidden="false" customHeight="false" outlineLevel="0" collapsed="false">
      <c r="A7122" s="0" t="s">
        <v>10</v>
      </c>
      <c r="B7122" s="0" t="s">
        <v>503</v>
      </c>
      <c r="C7122" s="15" t="n">
        <v>46174</v>
      </c>
      <c r="D7122" s="0" t="n">
        <v>3</v>
      </c>
      <c r="E7122" s="0" t="n">
        <v>618</v>
      </c>
      <c r="F7122" s="0" t="n">
        <v>0</v>
      </c>
      <c r="G7122" s="0" t="n">
        <v>0</v>
      </c>
      <c r="H7122" s="0" t="n">
        <v>0</v>
      </c>
      <c r="I7122" s="0" t="n">
        <v>1090</v>
      </c>
      <c r="J7122" s="0" t="n">
        <v>0</v>
      </c>
      <c r="K7122" s="37" t="n">
        <f aca="false">E7122+Inputs!$B$5*F7122</f>
        <v>618</v>
      </c>
      <c r="L7122" s="37" t="n">
        <f aca="false">G7122+Inputs!$B$6*H7122</f>
        <v>0</v>
      </c>
      <c r="M7122" s="37" t="n">
        <f aca="false">I7122+Inputs!$B$7*J7122</f>
        <v>1090</v>
      </c>
      <c r="N7122" s="37" t="n">
        <f aca="false">K7122+L7122+M7122</f>
        <v>1708</v>
      </c>
    </row>
    <row r="7123" customFormat="false" ht="15" hidden="false" customHeight="false" outlineLevel="0" collapsed="false">
      <c r="A7123" s="0" t="s">
        <v>10</v>
      </c>
      <c r="B7123" s="0" t="s">
        <v>503</v>
      </c>
      <c r="C7123" s="15" t="n">
        <v>46204</v>
      </c>
      <c r="D7123" s="0" t="n">
        <v>3</v>
      </c>
      <c r="E7123" s="0" t="n">
        <v>356</v>
      </c>
      <c r="F7123" s="0" t="n">
        <v>0</v>
      </c>
      <c r="G7123" s="0" t="n">
        <v>0</v>
      </c>
      <c r="H7123" s="0" t="n">
        <v>0</v>
      </c>
      <c r="I7123" s="0" t="n">
        <v>909</v>
      </c>
      <c r="J7123" s="0" t="n">
        <v>0</v>
      </c>
      <c r="K7123" s="37" t="n">
        <f aca="false">E7123+Inputs!$B$5*F7123</f>
        <v>356</v>
      </c>
      <c r="L7123" s="37" t="n">
        <f aca="false">G7123+Inputs!$B$6*H7123</f>
        <v>0</v>
      </c>
      <c r="M7123" s="37" t="n">
        <f aca="false">I7123+Inputs!$B$7*J7123</f>
        <v>909</v>
      </c>
      <c r="N7123" s="37" t="n">
        <f aca="false">K7123+L7123+M7123</f>
        <v>1265</v>
      </c>
    </row>
    <row r="7124" customFormat="false" ht="15" hidden="false" customHeight="false" outlineLevel="0" collapsed="false">
      <c r="A7124" s="0" t="s">
        <v>10</v>
      </c>
      <c r="B7124" s="0" t="s">
        <v>503</v>
      </c>
      <c r="C7124" s="15" t="n">
        <v>46235</v>
      </c>
      <c r="D7124" s="0" t="n">
        <v>3</v>
      </c>
      <c r="E7124" s="0" t="n">
        <v>390</v>
      </c>
      <c r="F7124" s="0" t="n">
        <v>0</v>
      </c>
      <c r="G7124" s="0" t="n">
        <v>0</v>
      </c>
      <c r="H7124" s="0" t="n">
        <v>0</v>
      </c>
      <c r="I7124" s="0" t="n">
        <v>777</v>
      </c>
      <c r="J7124" s="0" t="n">
        <v>0</v>
      </c>
      <c r="K7124" s="37" t="n">
        <f aca="false">E7124+Inputs!$B$5*F7124</f>
        <v>390</v>
      </c>
      <c r="L7124" s="37" t="n">
        <f aca="false">G7124+Inputs!$B$6*H7124</f>
        <v>0</v>
      </c>
      <c r="M7124" s="37" t="n">
        <f aca="false">I7124+Inputs!$B$7*J7124</f>
        <v>777</v>
      </c>
      <c r="N7124" s="37" t="n">
        <f aca="false">K7124+L7124+M7124</f>
        <v>1167</v>
      </c>
    </row>
    <row r="7125" customFormat="false" ht="15" hidden="false" customHeight="false" outlineLevel="0" collapsed="false">
      <c r="A7125" s="0" t="s">
        <v>10</v>
      </c>
      <c r="B7125" s="0" t="s">
        <v>522</v>
      </c>
      <c r="C7125" s="15" t="n">
        <v>45597</v>
      </c>
      <c r="D7125" s="0" t="n">
        <v>1</v>
      </c>
      <c r="E7125" s="0" t="n">
        <v>0</v>
      </c>
      <c r="F7125" s="0" t="n">
        <v>0</v>
      </c>
      <c r="G7125" s="0" t="n">
        <v>0</v>
      </c>
      <c r="H7125" s="0" t="n">
        <v>0</v>
      </c>
      <c r="I7125" s="0" t="n">
        <v>1</v>
      </c>
      <c r="J7125" s="0" t="n">
        <v>0</v>
      </c>
      <c r="K7125" s="37" t="n">
        <f aca="false">E7125+Inputs!$B$5*F7125</f>
        <v>0</v>
      </c>
      <c r="L7125" s="37" t="n">
        <f aca="false">G7125+Inputs!$B$6*H7125</f>
        <v>0</v>
      </c>
      <c r="M7125" s="37" t="n">
        <f aca="false">I7125+Inputs!$B$7*J7125</f>
        <v>1</v>
      </c>
      <c r="N7125" s="37" t="n">
        <f aca="false">K7125+L7125+M7125</f>
        <v>1</v>
      </c>
    </row>
    <row r="7126" customFormat="false" ht="15" hidden="false" customHeight="false" outlineLevel="0" collapsed="false">
      <c r="A7126" s="0" t="s">
        <v>10</v>
      </c>
      <c r="B7126" s="0" t="s">
        <v>522</v>
      </c>
      <c r="C7126" s="15" t="n">
        <v>45931</v>
      </c>
      <c r="D7126" s="0" t="n">
        <v>1</v>
      </c>
      <c r="E7126" s="0" t="n">
        <v>0</v>
      </c>
      <c r="F7126" s="0" t="n">
        <v>0</v>
      </c>
      <c r="G7126" s="0" t="n">
        <v>0</v>
      </c>
      <c r="H7126" s="0" t="n">
        <v>0</v>
      </c>
      <c r="I7126" s="0" t="n">
        <v>1</v>
      </c>
      <c r="J7126" s="0" t="n">
        <v>0</v>
      </c>
      <c r="K7126" s="37" t="n">
        <f aca="false">E7126+Inputs!$B$5*F7126</f>
        <v>0</v>
      </c>
      <c r="L7126" s="37" t="n">
        <f aca="false">G7126+Inputs!$B$6*H7126</f>
        <v>0</v>
      </c>
      <c r="M7126" s="37" t="n">
        <f aca="false">I7126+Inputs!$B$7*J7126</f>
        <v>1</v>
      </c>
      <c r="N7126" s="37" t="n">
        <f aca="false">K7126+L7126+M7126</f>
        <v>1</v>
      </c>
    </row>
    <row r="7127" customFormat="false" ht="15" hidden="false" customHeight="false" outlineLevel="0" collapsed="false">
      <c r="A7127" s="0" t="s">
        <v>10</v>
      </c>
      <c r="B7127" s="0" t="s">
        <v>522</v>
      </c>
      <c r="C7127" s="15" t="n">
        <v>45992</v>
      </c>
      <c r="D7127" s="0" t="n">
        <v>1</v>
      </c>
      <c r="E7127" s="0" t="n">
        <v>0</v>
      </c>
      <c r="F7127" s="0" t="n">
        <v>0</v>
      </c>
      <c r="G7127" s="0" t="n">
        <v>0</v>
      </c>
      <c r="H7127" s="0" t="n">
        <v>0</v>
      </c>
      <c r="I7127" s="0" t="n">
        <v>1</v>
      </c>
      <c r="J7127" s="0" t="n">
        <v>0</v>
      </c>
      <c r="K7127" s="37" t="n">
        <f aca="false">E7127+Inputs!$B$5*F7127</f>
        <v>0</v>
      </c>
      <c r="L7127" s="37" t="n">
        <f aca="false">G7127+Inputs!$B$6*H7127</f>
        <v>0</v>
      </c>
      <c r="M7127" s="37" t="n">
        <f aca="false">I7127+Inputs!$B$7*J7127</f>
        <v>1</v>
      </c>
      <c r="N7127" s="37" t="n">
        <f aca="false">K7127+L7127+M7127</f>
        <v>1</v>
      </c>
    </row>
    <row r="7128" customFormat="false" ht="15" hidden="false" customHeight="false" outlineLevel="0" collapsed="false">
      <c r="A7128" s="0" t="s">
        <v>10</v>
      </c>
      <c r="B7128" s="0" t="s">
        <v>559</v>
      </c>
      <c r="C7128" s="15" t="n">
        <v>44927</v>
      </c>
      <c r="D7128" s="0" t="n">
        <v>5</v>
      </c>
      <c r="E7128" s="0" t="n">
        <v>0</v>
      </c>
      <c r="F7128" s="0" t="n">
        <v>0</v>
      </c>
      <c r="G7128" s="0" t="n">
        <v>0</v>
      </c>
      <c r="H7128" s="0" t="n">
        <v>0</v>
      </c>
      <c r="I7128" s="0" t="n">
        <v>18</v>
      </c>
      <c r="J7128" s="0" t="n">
        <v>0</v>
      </c>
      <c r="K7128" s="37" t="n">
        <f aca="false">E7128+Inputs!$B$5*F7128</f>
        <v>0</v>
      </c>
      <c r="L7128" s="37" t="n">
        <f aca="false">G7128+Inputs!$B$6*H7128</f>
        <v>0</v>
      </c>
      <c r="M7128" s="37" t="n">
        <f aca="false">I7128+Inputs!$B$7*J7128</f>
        <v>18</v>
      </c>
      <c r="N7128" s="37" t="n">
        <f aca="false">K7128+L7128+M7128</f>
        <v>18</v>
      </c>
    </row>
    <row r="7129" customFormat="false" ht="15" hidden="false" customHeight="false" outlineLevel="0" collapsed="false">
      <c r="A7129" s="0" t="s">
        <v>10</v>
      </c>
      <c r="B7129" s="0" t="s">
        <v>559</v>
      </c>
      <c r="C7129" s="15" t="n">
        <v>44958</v>
      </c>
      <c r="D7129" s="0" t="n">
        <v>5</v>
      </c>
      <c r="E7129" s="0" t="n">
        <v>0</v>
      </c>
      <c r="F7129" s="0" t="n">
        <v>0</v>
      </c>
      <c r="G7129" s="0" t="n">
        <v>0</v>
      </c>
      <c r="H7129" s="0" t="n">
        <v>0</v>
      </c>
      <c r="I7129" s="0" t="n">
        <v>21</v>
      </c>
      <c r="J7129" s="0" t="n">
        <v>0</v>
      </c>
      <c r="K7129" s="37" t="n">
        <f aca="false">E7129+Inputs!$B$5*F7129</f>
        <v>0</v>
      </c>
      <c r="L7129" s="37" t="n">
        <f aca="false">G7129+Inputs!$B$6*H7129</f>
        <v>0</v>
      </c>
      <c r="M7129" s="37" t="n">
        <f aca="false">I7129+Inputs!$B$7*J7129</f>
        <v>21</v>
      </c>
      <c r="N7129" s="37" t="n">
        <f aca="false">K7129+L7129+M7129</f>
        <v>21</v>
      </c>
    </row>
    <row r="7130" customFormat="false" ht="15" hidden="false" customHeight="false" outlineLevel="0" collapsed="false">
      <c r="A7130" s="0" t="s">
        <v>10</v>
      </c>
      <c r="B7130" s="0" t="s">
        <v>559</v>
      </c>
      <c r="C7130" s="15" t="n">
        <v>44986</v>
      </c>
      <c r="D7130" s="0" t="n">
        <v>5</v>
      </c>
      <c r="E7130" s="0" t="n">
        <v>0</v>
      </c>
      <c r="F7130" s="0" t="n">
        <v>0</v>
      </c>
      <c r="G7130" s="0" t="n">
        <v>0</v>
      </c>
      <c r="H7130" s="0" t="n">
        <v>0</v>
      </c>
      <c r="I7130" s="0" t="n">
        <v>29</v>
      </c>
      <c r="J7130" s="0" t="n">
        <v>0</v>
      </c>
      <c r="K7130" s="37" t="n">
        <f aca="false">E7130+Inputs!$B$5*F7130</f>
        <v>0</v>
      </c>
      <c r="L7130" s="37" t="n">
        <f aca="false">G7130+Inputs!$B$6*H7130</f>
        <v>0</v>
      </c>
      <c r="M7130" s="37" t="n">
        <f aca="false">I7130+Inputs!$B$7*J7130</f>
        <v>29</v>
      </c>
      <c r="N7130" s="37" t="n">
        <f aca="false">K7130+L7130+M7130</f>
        <v>29</v>
      </c>
    </row>
    <row r="7131" customFormat="false" ht="15" hidden="false" customHeight="false" outlineLevel="0" collapsed="false">
      <c r="A7131" s="0" t="s">
        <v>10</v>
      </c>
      <c r="B7131" s="0" t="s">
        <v>559</v>
      </c>
      <c r="C7131" s="15" t="n">
        <v>45017</v>
      </c>
      <c r="D7131" s="0" t="n">
        <v>5</v>
      </c>
      <c r="E7131" s="0" t="n">
        <v>0</v>
      </c>
      <c r="F7131" s="0" t="n">
        <v>0</v>
      </c>
      <c r="G7131" s="0" t="n">
        <v>0</v>
      </c>
      <c r="H7131" s="0" t="n">
        <v>0</v>
      </c>
      <c r="I7131" s="0" t="n">
        <v>24</v>
      </c>
      <c r="J7131" s="0" t="n">
        <v>0</v>
      </c>
      <c r="K7131" s="37" t="n">
        <f aca="false">E7131+Inputs!$B$5*F7131</f>
        <v>0</v>
      </c>
      <c r="L7131" s="37" t="n">
        <f aca="false">G7131+Inputs!$B$6*H7131</f>
        <v>0</v>
      </c>
      <c r="M7131" s="37" t="n">
        <f aca="false">I7131+Inputs!$B$7*J7131</f>
        <v>24</v>
      </c>
      <c r="N7131" s="37" t="n">
        <f aca="false">K7131+L7131+M7131</f>
        <v>24</v>
      </c>
    </row>
    <row r="7132" customFormat="false" ht="15" hidden="false" customHeight="false" outlineLevel="0" collapsed="false">
      <c r="A7132" s="0" t="s">
        <v>10</v>
      </c>
      <c r="B7132" s="0" t="s">
        <v>559</v>
      </c>
      <c r="C7132" s="15" t="n">
        <v>45047</v>
      </c>
      <c r="D7132" s="0" t="n">
        <v>5</v>
      </c>
      <c r="E7132" s="0" t="n">
        <v>0</v>
      </c>
      <c r="F7132" s="0" t="n">
        <v>0</v>
      </c>
      <c r="G7132" s="0" t="n">
        <v>0</v>
      </c>
      <c r="H7132" s="0" t="n">
        <v>0</v>
      </c>
      <c r="I7132" s="0" t="n">
        <v>30</v>
      </c>
      <c r="J7132" s="0" t="n">
        <v>0</v>
      </c>
      <c r="K7132" s="37" t="n">
        <f aca="false">E7132+Inputs!$B$5*F7132</f>
        <v>0</v>
      </c>
      <c r="L7132" s="37" t="n">
        <f aca="false">G7132+Inputs!$B$6*H7132</f>
        <v>0</v>
      </c>
      <c r="M7132" s="37" t="n">
        <f aca="false">I7132+Inputs!$B$7*J7132</f>
        <v>30</v>
      </c>
      <c r="N7132" s="37" t="n">
        <f aca="false">K7132+L7132+M7132</f>
        <v>30</v>
      </c>
    </row>
    <row r="7133" customFormat="false" ht="15" hidden="false" customHeight="false" outlineLevel="0" collapsed="false">
      <c r="A7133" s="0" t="s">
        <v>10</v>
      </c>
      <c r="B7133" s="0" t="s">
        <v>559</v>
      </c>
      <c r="C7133" s="15" t="n">
        <v>45078</v>
      </c>
      <c r="D7133" s="0" t="n">
        <v>5</v>
      </c>
      <c r="E7133" s="0" t="n">
        <v>0</v>
      </c>
      <c r="F7133" s="0" t="n">
        <v>0</v>
      </c>
      <c r="G7133" s="0" t="n">
        <v>0</v>
      </c>
      <c r="H7133" s="0" t="n">
        <v>0</v>
      </c>
      <c r="I7133" s="0" t="n">
        <v>18</v>
      </c>
      <c r="J7133" s="0" t="n">
        <v>0</v>
      </c>
      <c r="K7133" s="37" t="n">
        <f aca="false">E7133+Inputs!$B$5*F7133</f>
        <v>0</v>
      </c>
      <c r="L7133" s="37" t="n">
        <f aca="false">G7133+Inputs!$B$6*H7133</f>
        <v>0</v>
      </c>
      <c r="M7133" s="37" t="n">
        <f aca="false">I7133+Inputs!$B$7*J7133</f>
        <v>18</v>
      </c>
      <c r="N7133" s="37" t="n">
        <f aca="false">K7133+L7133+M7133</f>
        <v>18</v>
      </c>
    </row>
    <row r="7134" customFormat="false" ht="15" hidden="false" customHeight="false" outlineLevel="0" collapsed="false">
      <c r="A7134" s="0" t="s">
        <v>10</v>
      </c>
      <c r="B7134" s="0" t="s">
        <v>559</v>
      </c>
      <c r="C7134" s="15" t="n">
        <v>45108</v>
      </c>
      <c r="D7134" s="0" t="n">
        <v>5</v>
      </c>
      <c r="E7134" s="0" t="n">
        <v>0</v>
      </c>
      <c r="F7134" s="0" t="n">
        <v>0</v>
      </c>
      <c r="G7134" s="0" t="n">
        <v>0</v>
      </c>
      <c r="H7134" s="0" t="n">
        <v>0</v>
      </c>
      <c r="I7134" s="0" t="n">
        <v>23</v>
      </c>
      <c r="J7134" s="0" t="n">
        <v>0</v>
      </c>
      <c r="K7134" s="37" t="n">
        <f aca="false">E7134+Inputs!$B$5*F7134</f>
        <v>0</v>
      </c>
      <c r="L7134" s="37" t="n">
        <f aca="false">G7134+Inputs!$B$6*H7134</f>
        <v>0</v>
      </c>
      <c r="M7134" s="37" t="n">
        <f aca="false">I7134+Inputs!$B$7*J7134</f>
        <v>23</v>
      </c>
      <c r="N7134" s="37" t="n">
        <f aca="false">K7134+L7134+M7134</f>
        <v>23</v>
      </c>
    </row>
    <row r="7135" customFormat="false" ht="15" hidden="false" customHeight="false" outlineLevel="0" collapsed="false">
      <c r="A7135" s="0" t="s">
        <v>10</v>
      </c>
      <c r="B7135" s="0" t="s">
        <v>559</v>
      </c>
      <c r="C7135" s="15" t="n">
        <v>45139</v>
      </c>
      <c r="D7135" s="0" t="n">
        <v>5</v>
      </c>
      <c r="E7135" s="0" t="n">
        <v>1</v>
      </c>
      <c r="F7135" s="0" t="n">
        <v>0</v>
      </c>
      <c r="G7135" s="0" t="n">
        <v>0</v>
      </c>
      <c r="H7135" s="0" t="n">
        <v>0</v>
      </c>
      <c r="I7135" s="0" t="n">
        <v>21</v>
      </c>
      <c r="J7135" s="0" t="n">
        <v>0</v>
      </c>
      <c r="K7135" s="37" t="n">
        <f aca="false">E7135+Inputs!$B$5*F7135</f>
        <v>1</v>
      </c>
      <c r="L7135" s="37" t="n">
        <f aca="false">G7135+Inputs!$B$6*H7135</f>
        <v>0</v>
      </c>
      <c r="M7135" s="37" t="n">
        <f aca="false">I7135+Inputs!$B$7*J7135</f>
        <v>21</v>
      </c>
      <c r="N7135" s="37" t="n">
        <f aca="false">K7135+L7135+M7135</f>
        <v>22</v>
      </c>
    </row>
    <row r="7136" customFormat="false" ht="15" hidden="false" customHeight="false" outlineLevel="0" collapsed="false">
      <c r="A7136" s="0" t="s">
        <v>10</v>
      </c>
      <c r="B7136" s="0" t="s">
        <v>559</v>
      </c>
      <c r="C7136" s="15" t="n">
        <v>45170</v>
      </c>
      <c r="D7136" s="0" t="n">
        <v>5</v>
      </c>
      <c r="E7136" s="0" t="n">
        <v>0</v>
      </c>
      <c r="F7136" s="0" t="n">
        <v>0</v>
      </c>
      <c r="G7136" s="0" t="n">
        <v>0</v>
      </c>
      <c r="H7136" s="0" t="n">
        <v>0</v>
      </c>
      <c r="I7136" s="0" t="n">
        <v>35</v>
      </c>
      <c r="J7136" s="0" t="n">
        <v>0</v>
      </c>
      <c r="K7136" s="37" t="n">
        <f aca="false">E7136+Inputs!$B$5*F7136</f>
        <v>0</v>
      </c>
      <c r="L7136" s="37" t="n">
        <f aca="false">G7136+Inputs!$B$6*H7136</f>
        <v>0</v>
      </c>
      <c r="M7136" s="37" t="n">
        <f aca="false">I7136+Inputs!$B$7*J7136</f>
        <v>35</v>
      </c>
      <c r="N7136" s="37" t="n">
        <f aca="false">K7136+L7136+M7136</f>
        <v>35</v>
      </c>
    </row>
    <row r="7137" customFormat="false" ht="15" hidden="false" customHeight="false" outlineLevel="0" collapsed="false">
      <c r="A7137" s="0" t="s">
        <v>10</v>
      </c>
      <c r="B7137" s="0" t="s">
        <v>559</v>
      </c>
      <c r="C7137" s="15" t="n">
        <v>45200</v>
      </c>
      <c r="D7137" s="0" t="n">
        <v>5</v>
      </c>
      <c r="E7137" s="0" t="n">
        <v>0</v>
      </c>
      <c r="F7137" s="0" t="n">
        <v>0</v>
      </c>
      <c r="G7137" s="0" t="n">
        <v>0</v>
      </c>
      <c r="H7137" s="0" t="n">
        <v>0</v>
      </c>
      <c r="I7137" s="0" t="n">
        <v>27</v>
      </c>
      <c r="J7137" s="0" t="n">
        <v>0</v>
      </c>
      <c r="K7137" s="37" t="n">
        <f aca="false">E7137+Inputs!$B$5*F7137</f>
        <v>0</v>
      </c>
      <c r="L7137" s="37" t="n">
        <f aca="false">G7137+Inputs!$B$6*H7137</f>
        <v>0</v>
      </c>
      <c r="M7137" s="37" t="n">
        <f aca="false">I7137+Inputs!$B$7*J7137</f>
        <v>27</v>
      </c>
      <c r="N7137" s="37" t="n">
        <f aca="false">K7137+L7137+M7137</f>
        <v>27</v>
      </c>
    </row>
    <row r="7138" customFormat="false" ht="15" hidden="false" customHeight="false" outlineLevel="0" collapsed="false">
      <c r="A7138" s="0" t="s">
        <v>10</v>
      </c>
      <c r="B7138" s="0" t="s">
        <v>559</v>
      </c>
      <c r="C7138" s="15" t="n">
        <v>45231</v>
      </c>
      <c r="D7138" s="0" t="n">
        <v>5</v>
      </c>
      <c r="E7138" s="0" t="n">
        <v>0</v>
      </c>
      <c r="F7138" s="0" t="n">
        <v>0</v>
      </c>
      <c r="G7138" s="0" t="n">
        <v>0</v>
      </c>
      <c r="H7138" s="0" t="n">
        <v>0</v>
      </c>
      <c r="I7138" s="0" t="n">
        <v>23</v>
      </c>
      <c r="J7138" s="0" t="n">
        <v>0</v>
      </c>
      <c r="K7138" s="37" t="n">
        <f aca="false">E7138+Inputs!$B$5*F7138</f>
        <v>0</v>
      </c>
      <c r="L7138" s="37" t="n">
        <f aca="false">G7138+Inputs!$B$6*H7138</f>
        <v>0</v>
      </c>
      <c r="M7138" s="37" t="n">
        <f aca="false">I7138+Inputs!$B$7*J7138</f>
        <v>23</v>
      </c>
      <c r="N7138" s="37" t="n">
        <f aca="false">K7138+L7138+M7138</f>
        <v>23</v>
      </c>
    </row>
    <row r="7139" customFormat="false" ht="15" hidden="false" customHeight="false" outlineLevel="0" collapsed="false">
      <c r="A7139" s="0" t="s">
        <v>10</v>
      </c>
      <c r="B7139" s="0" t="s">
        <v>559</v>
      </c>
      <c r="C7139" s="15" t="n">
        <v>45261</v>
      </c>
      <c r="D7139" s="0" t="n">
        <v>5</v>
      </c>
      <c r="E7139" s="0" t="n">
        <v>0</v>
      </c>
      <c r="F7139" s="0" t="n">
        <v>0</v>
      </c>
      <c r="G7139" s="0" t="n">
        <v>0</v>
      </c>
      <c r="H7139" s="0" t="n">
        <v>0</v>
      </c>
      <c r="I7139" s="0" t="n">
        <v>12</v>
      </c>
      <c r="J7139" s="0" t="n">
        <v>0</v>
      </c>
      <c r="K7139" s="37" t="n">
        <f aca="false">E7139+Inputs!$B$5*F7139</f>
        <v>0</v>
      </c>
      <c r="L7139" s="37" t="n">
        <f aca="false">G7139+Inputs!$B$6*H7139</f>
        <v>0</v>
      </c>
      <c r="M7139" s="37" t="n">
        <f aca="false">I7139+Inputs!$B$7*J7139</f>
        <v>12</v>
      </c>
      <c r="N7139" s="37" t="n">
        <f aca="false">K7139+L7139+M7139</f>
        <v>12</v>
      </c>
    </row>
    <row r="7140" customFormat="false" ht="15" hidden="false" customHeight="false" outlineLevel="0" collapsed="false">
      <c r="A7140" s="0" t="s">
        <v>10</v>
      </c>
      <c r="B7140" s="0" t="s">
        <v>559</v>
      </c>
      <c r="C7140" s="15" t="n">
        <v>45292</v>
      </c>
      <c r="D7140" s="0" t="n">
        <v>5</v>
      </c>
      <c r="E7140" s="0" t="n">
        <v>1</v>
      </c>
      <c r="F7140" s="0" t="n">
        <v>0</v>
      </c>
      <c r="G7140" s="0" t="n">
        <v>0</v>
      </c>
      <c r="H7140" s="0" t="n">
        <v>0</v>
      </c>
      <c r="I7140" s="0" t="n">
        <v>23</v>
      </c>
      <c r="J7140" s="0" t="n">
        <v>0</v>
      </c>
      <c r="K7140" s="37" t="n">
        <f aca="false">E7140+Inputs!$B$5*F7140</f>
        <v>1</v>
      </c>
      <c r="L7140" s="37" t="n">
        <f aca="false">G7140+Inputs!$B$6*H7140</f>
        <v>0</v>
      </c>
      <c r="M7140" s="37" t="n">
        <f aca="false">I7140+Inputs!$B$7*J7140</f>
        <v>23</v>
      </c>
      <c r="N7140" s="37" t="n">
        <f aca="false">K7140+L7140+M7140</f>
        <v>24</v>
      </c>
    </row>
    <row r="7141" customFormat="false" ht="15" hidden="false" customHeight="false" outlineLevel="0" collapsed="false">
      <c r="A7141" s="0" t="s">
        <v>10</v>
      </c>
      <c r="B7141" s="0" t="s">
        <v>559</v>
      </c>
      <c r="C7141" s="15" t="n">
        <v>45323</v>
      </c>
      <c r="D7141" s="0" t="n">
        <v>5</v>
      </c>
      <c r="E7141" s="0" t="n">
        <v>0</v>
      </c>
      <c r="F7141" s="0" t="n">
        <v>0</v>
      </c>
      <c r="G7141" s="0" t="n">
        <v>0</v>
      </c>
      <c r="H7141" s="0" t="n">
        <v>0</v>
      </c>
      <c r="I7141" s="0" t="n">
        <v>29</v>
      </c>
      <c r="J7141" s="0" t="n">
        <v>0</v>
      </c>
      <c r="K7141" s="37" t="n">
        <f aca="false">E7141+Inputs!$B$5*F7141</f>
        <v>0</v>
      </c>
      <c r="L7141" s="37" t="n">
        <f aca="false">G7141+Inputs!$B$6*H7141</f>
        <v>0</v>
      </c>
      <c r="M7141" s="37" t="n">
        <f aca="false">I7141+Inputs!$B$7*J7141</f>
        <v>29</v>
      </c>
      <c r="N7141" s="37" t="n">
        <f aca="false">K7141+L7141+M7141</f>
        <v>29</v>
      </c>
    </row>
    <row r="7142" customFormat="false" ht="15" hidden="false" customHeight="false" outlineLevel="0" collapsed="false">
      <c r="A7142" s="0" t="s">
        <v>10</v>
      </c>
      <c r="B7142" s="0" t="s">
        <v>559</v>
      </c>
      <c r="C7142" s="15" t="n">
        <v>45352</v>
      </c>
      <c r="D7142" s="0" t="n">
        <v>5</v>
      </c>
      <c r="E7142" s="0" t="n">
        <v>0</v>
      </c>
      <c r="F7142" s="0" t="n">
        <v>0</v>
      </c>
      <c r="G7142" s="0" t="n">
        <v>0</v>
      </c>
      <c r="H7142" s="0" t="n">
        <v>0</v>
      </c>
      <c r="I7142" s="0" t="n">
        <v>37</v>
      </c>
      <c r="J7142" s="0" t="n">
        <v>0</v>
      </c>
      <c r="K7142" s="37" t="n">
        <f aca="false">E7142+Inputs!$B$5*F7142</f>
        <v>0</v>
      </c>
      <c r="L7142" s="37" t="n">
        <f aca="false">G7142+Inputs!$B$6*H7142</f>
        <v>0</v>
      </c>
      <c r="M7142" s="37" t="n">
        <f aca="false">I7142+Inputs!$B$7*J7142</f>
        <v>37</v>
      </c>
      <c r="N7142" s="37" t="n">
        <f aca="false">K7142+L7142+M7142</f>
        <v>37</v>
      </c>
    </row>
    <row r="7143" customFormat="false" ht="15" hidden="false" customHeight="false" outlineLevel="0" collapsed="false">
      <c r="A7143" s="0" t="s">
        <v>10</v>
      </c>
      <c r="B7143" s="0" t="s">
        <v>559</v>
      </c>
      <c r="C7143" s="15" t="n">
        <v>45383</v>
      </c>
      <c r="D7143" s="0" t="n">
        <v>5</v>
      </c>
      <c r="E7143" s="0" t="n">
        <v>0</v>
      </c>
      <c r="F7143" s="0" t="n">
        <v>0</v>
      </c>
      <c r="G7143" s="0" t="n">
        <v>0</v>
      </c>
      <c r="H7143" s="0" t="n">
        <v>0</v>
      </c>
      <c r="I7143" s="0" t="n">
        <v>23</v>
      </c>
      <c r="J7143" s="0" t="n">
        <v>0</v>
      </c>
      <c r="K7143" s="37" t="n">
        <f aca="false">E7143+Inputs!$B$5*F7143</f>
        <v>0</v>
      </c>
      <c r="L7143" s="37" t="n">
        <f aca="false">G7143+Inputs!$B$6*H7143</f>
        <v>0</v>
      </c>
      <c r="M7143" s="37" t="n">
        <f aca="false">I7143+Inputs!$B$7*J7143</f>
        <v>23</v>
      </c>
      <c r="N7143" s="37" t="n">
        <f aca="false">K7143+L7143+M7143</f>
        <v>23</v>
      </c>
    </row>
    <row r="7144" customFormat="false" ht="15" hidden="false" customHeight="false" outlineLevel="0" collapsed="false">
      <c r="A7144" s="0" t="s">
        <v>10</v>
      </c>
      <c r="B7144" s="0" t="s">
        <v>559</v>
      </c>
      <c r="C7144" s="15" t="n">
        <v>45413</v>
      </c>
      <c r="D7144" s="0" t="n">
        <v>5</v>
      </c>
      <c r="E7144" s="0" t="n">
        <v>0</v>
      </c>
      <c r="F7144" s="0" t="n">
        <v>0</v>
      </c>
      <c r="G7144" s="0" t="n">
        <v>0</v>
      </c>
      <c r="H7144" s="0" t="n">
        <v>0</v>
      </c>
      <c r="I7144" s="0" t="n">
        <v>30</v>
      </c>
      <c r="J7144" s="0" t="n">
        <v>0</v>
      </c>
      <c r="K7144" s="37" t="n">
        <f aca="false">E7144+Inputs!$B$5*F7144</f>
        <v>0</v>
      </c>
      <c r="L7144" s="37" t="n">
        <f aca="false">G7144+Inputs!$B$6*H7144</f>
        <v>0</v>
      </c>
      <c r="M7144" s="37" t="n">
        <f aca="false">I7144+Inputs!$B$7*J7144</f>
        <v>30</v>
      </c>
      <c r="N7144" s="37" t="n">
        <f aca="false">K7144+L7144+M7144</f>
        <v>30</v>
      </c>
    </row>
    <row r="7145" customFormat="false" ht="15" hidden="false" customHeight="false" outlineLevel="0" collapsed="false">
      <c r="A7145" s="0" t="s">
        <v>10</v>
      </c>
      <c r="B7145" s="0" t="s">
        <v>559</v>
      </c>
      <c r="C7145" s="15" t="n">
        <v>45444</v>
      </c>
      <c r="D7145" s="0" t="n">
        <v>5</v>
      </c>
      <c r="E7145" s="0" t="n">
        <v>0</v>
      </c>
      <c r="F7145" s="0" t="n">
        <v>0</v>
      </c>
      <c r="G7145" s="0" t="n">
        <v>0</v>
      </c>
      <c r="H7145" s="0" t="n">
        <v>0</v>
      </c>
      <c r="I7145" s="0" t="n">
        <v>20</v>
      </c>
      <c r="J7145" s="0" t="n">
        <v>0</v>
      </c>
      <c r="K7145" s="37" t="n">
        <f aca="false">E7145+Inputs!$B$5*F7145</f>
        <v>0</v>
      </c>
      <c r="L7145" s="37" t="n">
        <f aca="false">G7145+Inputs!$B$6*H7145</f>
        <v>0</v>
      </c>
      <c r="M7145" s="37" t="n">
        <f aca="false">I7145+Inputs!$B$7*J7145</f>
        <v>20</v>
      </c>
      <c r="N7145" s="37" t="n">
        <f aca="false">K7145+L7145+M7145</f>
        <v>20</v>
      </c>
    </row>
    <row r="7146" customFormat="false" ht="15" hidden="false" customHeight="false" outlineLevel="0" collapsed="false">
      <c r="A7146" s="0" t="s">
        <v>10</v>
      </c>
      <c r="B7146" s="0" t="s">
        <v>559</v>
      </c>
      <c r="C7146" s="15" t="n">
        <v>45474</v>
      </c>
      <c r="D7146" s="0" t="n">
        <v>5</v>
      </c>
      <c r="E7146" s="0" t="n">
        <v>0</v>
      </c>
      <c r="F7146" s="0" t="n">
        <v>0</v>
      </c>
      <c r="G7146" s="0" t="n">
        <v>0</v>
      </c>
      <c r="H7146" s="0" t="n">
        <v>0</v>
      </c>
      <c r="I7146" s="0" t="n">
        <v>18</v>
      </c>
      <c r="J7146" s="0" t="n">
        <v>0</v>
      </c>
      <c r="K7146" s="37" t="n">
        <f aca="false">E7146+Inputs!$B$5*F7146</f>
        <v>0</v>
      </c>
      <c r="L7146" s="37" t="n">
        <f aca="false">G7146+Inputs!$B$6*H7146</f>
        <v>0</v>
      </c>
      <c r="M7146" s="37" t="n">
        <f aca="false">I7146+Inputs!$B$7*J7146</f>
        <v>18</v>
      </c>
      <c r="N7146" s="37" t="n">
        <f aca="false">K7146+L7146+M7146</f>
        <v>18</v>
      </c>
    </row>
    <row r="7147" customFormat="false" ht="15" hidden="false" customHeight="false" outlineLevel="0" collapsed="false">
      <c r="A7147" s="0" t="s">
        <v>10</v>
      </c>
      <c r="B7147" s="0" t="s">
        <v>559</v>
      </c>
      <c r="C7147" s="15" t="n">
        <v>45505</v>
      </c>
      <c r="D7147" s="0" t="n">
        <v>5</v>
      </c>
      <c r="E7147" s="0" t="n">
        <v>0</v>
      </c>
      <c r="F7147" s="0" t="n">
        <v>0</v>
      </c>
      <c r="G7147" s="0" t="n">
        <v>0</v>
      </c>
      <c r="H7147" s="0" t="n">
        <v>0</v>
      </c>
      <c r="I7147" s="0" t="n">
        <v>21</v>
      </c>
      <c r="J7147" s="0" t="n">
        <v>0</v>
      </c>
      <c r="K7147" s="37" t="n">
        <f aca="false">E7147+Inputs!$B$5*F7147</f>
        <v>0</v>
      </c>
      <c r="L7147" s="37" t="n">
        <f aca="false">G7147+Inputs!$B$6*H7147</f>
        <v>0</v>
      </c>
      <c r="M7147" s="37" t="n">
        <f aca="false">I7147+Inputs!$B$7*J7147</f>
        <v>21</v>
      </c>
      <c r="N7147" s="37" t="n">
        <f aca="false">K7147+L7147+M7147</f>
        <v>21</v>
      </c>
    </row>
    <row r="7148" customFormat="false" ht="15" hidden="false" customHeight="false" outlineLevel="0" collapsed="false">
      <c r="A7148" s="0" t="s">
        <v>10</v>
      </c>
      <c r="B7148" s="0" t="s">
        <v>559</v>
      </c>
      <c r="C7148" s="15" t="n">
        <v>45536</v>
      </c>
      <c r="D7148" s="0" t="n">
        <v>5</v>
      </c>
      <c r="E7148" s="0" t="n">
        <v>0</v>
      </c>
      <c r="F7148" s="0" t="n">
        <v>0</v>
      </c>
      <c r="G7148" s="0" t="n">
        <v>0</v>
      </c>
      <c r="H7148" s="0" t="n">
        <v>0</v>
      </c>
      <c r="I7148" s="0" t="n">
        <v>22</v>
      </c>
      <c r="J7148" s="0" t="n">
        <v>0</v>
      </c>
      <c r="K7148" s="37" t="n">
        <f aca="false">E7148+Inputs!$B$5*F7148</f>
        <v>0</v>
      </c>
      <c r="L7148" s="37" t="n">
        <f aca="false">G7148+Inputs!$B$6*H7148</f>
        <v>0</v>
      </c>
      <c r="M7148" s="37" t="n">
        <f aca="false">I7148+Inputs!$B$7*J7148</f>
        <v>22</v>
      </c>
      <c r="N7148" s="37" t="n">
        <f aca="false">K7148+L7148+M7148</f>
        <v>22</v>
      </c>
    </row>
    <row r="7149" customFormat="false" ht="15" hidden="false" customHeight="false" outlineLevel="0" collapsed="false">
      <c r="A7149" s="0" t="s">
        <v>10</v>
      </c>
      <c r="B7149" s="0" t="s">
        <v>559</v>
      </c>
      <c r="C7149" s="15" t="n">
        <v>45566</v>
      </c>
      <c r="D7149" s="0" t="n">
        <v>5</v>
      </c>
      <c r="E7149" s="0" t="n">
        <v>0</v>
      </c>
      <c r="F7149" s="0" t="n">
        <v>0</v>
      </c>
      <c r="G7149" s="0" t="n">
        <v>0</v>
      </c>
      <c r="H7149" s="0" t="n">
        <v>0</v>
      </c>
      <c r="I7149" s="0" t="n">
        <v>26</v>
      </c>
      <c r="J7149" s="0" t="n">
        <v>0</v>
      </c>
      <c r="K7149" s="37" t="n">
        <f aca="false">E7149+Inputs!$B$5*F7149</f>
        <v>0</v>
      </c>
      <c r="L7149" s="37" t="n">
        <f aca="false">G7149+Inputs!$B$6*H7149</f>
        <v>0</v>
      </c>
      <c r="M7149" s="37" t="n">
        <f aca="false">I7149+Inputs!$B$7*J7149</f>
        <v>26</v>
      </c>
      <c r="N7149" s="37" t="n">
        <f aca="false">K7149+L7149+M7149</f>
        <v>26</v>
      </c>
    </row>
    <row r="7150" customFormat="false" ht="15" hidden="false" customHeight="false" outlineLevel="0" collapsed="false">
      <c r="A7150" s="0" t="s">
        <v>10</v>
      </c>
      <c r="B7150" s="0" t="s">
        <v>559</v>
      </c>
      <c r="C7150" s="15" t="n">
        <v>45597</v>
      </c>
      <c r="D7150" s="0" t="n">
        <v>5</v>
      </c>
      <c r="E7150" s="0" t="n">
        <v>0</v>
      </c>
      <c r="F7150" s="0" t="n">
        <v>0</v>
      </c>
      <c r="G7150" s="0" t="n">
        <v>0</v>
      </c>
      <c r="H7150" s="0" t="n">
        <v>0</v>
      </c>
      <c r="I7150" s="0" t="n">
        <v>25</v>
      </c>
      <c r="J7150" s="0" t="n">
        <v>0</v>
      </c>
      <c r="K7150" s="37" t="n">
        <f aca="false">E7150+Inputs!$B$5*F7150</f>
        <v>0</v>
      </c>
      <c r="L7150" s="37" t="n">
        <f aca="false">G7150+Inputs!$B$6*H7150</f>
        <v>0</v>
      </c>
      <c r="M7150" s="37" t="n">
        <f aca="false">I7150+Inputs!$B$7*J7150</f>
        <v>25</v>
      </c>
      <c r="N7150" s="37" t="n">
        <f aca="false">K7150+L7150+M7150</f>
        <v>25</v>
      </c>
    </row>
    <row r="7151" customFormat="false" ht="15" hidden="false" customHeight="false" outlineLevel="0" collapsed="false">
      <c r="A7151" s="0" t="s">
        <v>10</v>
      </c>
      <c r="B7151" s="0" t="s">
        <v>559</v>
      </c>
      <c r="C7151" s="15" t="n">
        <v>45627</v>
      </c>
      <c r="D7151" s="0" t="n">
        <v>5</v>
      </c>
      <c r="E7151" s="0" t="n">
        <v>0</v>
      </c>
      <c r="F7151" s="0" t="n">
        <v>0</v>
      </c>
      <c r="G7151" s="0" t="n">
        <v>0</v>
      </c>
      <c r="H7151" s="0" t="n">
        <v>0</v>
      </c>
      <c r="I7151" s="0" t="n">
        <v>21</v>
      </c>
      <c r="J7151" s="0" t="n">
        <v>0</v>
      </c>
      <c r="K7151" s="37" t="n">
        <f aca="false">E7151+Inputs!$B$5*F7151</f>
        <v>0</v>
      </c>
      <c r="L7151" s="37" t="n">
        <f aca="false">G7151+Inputs!$B$6*H7151</f>
        <v>0</v>
      </c>
      <c r="M7151" s="37" t="n">
        <f aca="false">I7151+Inputs!$B$7*J7151</f>
        <v>21</v>
      </c>
      <c r="N7151" s="37" t="n">
        <f aca="false">K7151+L7151+M7151</f>
        <v>21</v>
      </c>
    </row>
    <row r="7152" customFormat="false" ht="15" hidden="false" customHeight="false" outlineLevel="0" collapsed="false">
      <c r="A7152" s="0" t="s">
        <v>10</v>
      </c>
      <c r="B7152" s="0" t="s">
        <v>559</v>
      </c>
      <c r="C7152" s="15" t="n">
        <v>45658</v>
      </c>
      <c r="D7152" s="0" t="n">
        <v>5</v>
      </c>
      <c r="E7152" s="0" t="n">
        <v>0</v>
      </c>
      <c r="F7152" s="0" t="n">
        <v>0</v>
      </c>
      <c r="G7152" s="0" t="n">
        <v>0</v>
      </c>
      <c r="H7152" s="0" t="n">
        <v>0</v>
      </c>
      <c r="I7152" s="0" t="n">
        <v>29</v>
      </c>
      <c r="J7152" s="0" t="n">
        <v>0</v>
      </c>
      <c r="K7152" s="37" t="n">
        <f aca="false">E7152+Inputs!$B$5*F7152</f>
        <v>0</v>
      </c>
      <c r="L7152" s="37" t="n">
        <f aca="false">G7152+Inputs!$B$6*H7152</f>
        <v>0</v>
      </c>
      <c r="M7152" s="37" t="n">
        <f aca="false">I7152+Inputs!$B$7*J7152</f>
        <v>29</v>
      </c>
      <c r="N7152" s="37" t="n">
        <f aca="false">K7152+L7152+M7152</f>
        <v>29</v>
      </c>
    </row>
    <row r="7153" customFormat="false" ht="15" hidden="false" customHeight="false" outlineLevel="0" collapsed="false">
      <c r="A7153" s="0" t="s">
        <v>10</v>
      </c>
      <c r="B7153" s="0" t="s">
        <v>559</v>
      </c>
      <c r="C7153" s="15" t="n">
        <v>45689</v>
      </c>
      <c r="D7153" s="0" t="n">
        <v>5</v>
      </c>
      <c r="E7153" s="0" t="n">
        <v>0</v>
      </c>
      <c r="F7153" s="0" t="n">
        <v>0</v>
      </c>
      <c r="G7153" s="0" t="n">
        <v>0</v>
      </c>
      <c r="H7153" s="0" t="n">
        <v>0</v>
      </c>
      <c r="I7153" s="0" t="n">
        <v>18</v>
      </c>
      <c r="J7153" s="0" t="n">
        <v>0</v>
      </c>
      <c r="K7153" s="37" t="n">
        <f aca="false">E7153+Inputs!$B$5*F7153</f>
        <v>0</v>
      </c>
      <c r="L7153" s="37" t="n">
        <f aca="false">G7153+Inputs!$B$6*H7153</f>
        <v>0</v>
      </c>
      <c r="M7153" s="37" t="n">
        <f aca="false">I7153+Inputs!$B$7*J7153</f>
        <v>18</v>
      </c>
      <c r="N7153" s="37" t="n">
        <f aca="false">K7153+L7153+M7153</f>
        <v>18</v>
      </c>
    </row>
    <row r="7154" customFormat="false" ht="15" hidden="false" customHeight="false" outlineLevel="0" collapsed="false">
      <c r="A7154" s="0" t="s">
        <v>10</v>
      </c>
      <c r="B7154" s="0" t="s">
        <v>559</v>
      </c>
      <c r="C7154" s="15" t="n">
        <v>45717</v>
      </c>
      <c r="D7154" s="0" t="n">
        <v>5</v>
      </c>
      <c r="E7154" s="0" t="n">
        <v>0</v>
      </c>
      <c r="F7154" s="0" t="n">
        <v>0</v>
      </c>
      <c r="G7154" s="0" t="n">
        <v>0</v>
      </c>
      <c r="H7154" s="0" t="n">
        <v>0</v>
      </c>
      <c r="I7154" s="0" t="n">
        <v>28</v>
      </c>
      <c r="J7154" s="0" t="n">
        <v>0</v>
      </c>
      <c r="K7154" s="37" t="n">
        <f aca="false">E7154+Inputs!$B$5*F7154</f>
        <v>0</v>
      </c>
      <c r="L7154" s="37" t="n">
        <f aca="false">G7154+Inputs!$B$6*H7154</f>
        <v>0</v>
      </c>
      <c r="M7154" s="37" t="n">
        <f aca="false">I7154+Inputs!$B$7*J7154</f>
        <v>28</v>
      </c>
      <c r="N7154" s="37" t="n">
        <f aca="false">K7154+L7154+M7154</f>
        <v>28</v>
      </c>
    </row>
    <row r="7155" customFormat="false" ht="15" hidden="false" customHeight="false" outlineLevel="0" collapsed="false">
      <c r="A7155" s="0" t="s">
        <v>10</v>
      </c>
      <c r="B7155" s="0" t="s">
        <v>559</v>
      </c>
      <c r="C7155" s="15" t="n">
        <v>45748</v>
      </c>
      <c r="D7155" s="0" t="n">
        <v>5</v>
      </c>
      <c r="E7155" s="0" t="n">
        <v>0</v>
      </c>
      <c r="F7155" s="0" t="n">
        <v>0</v>
      </c>
      <c r="G7155" s="0" t="n">
        <v>0</v>
      </c>
      <c r="H7155" s="0" t="n">
        <v>0</v>
      </c>
      <c r="I7155" s="0" t="n">
        <v>20</v>
      </c>
      <c r="J7155" s="0" t="n">
        <v>0</v>
      </c>
      <c r="K7155" s="37" t="n">
        <f aca="false">E7155+Inputs!$B$5*F7155</f>
        <v>0</v>
      </c>
      <c r="L7155" s="37" t="n">
        <f aca="false">G7155+Inputs!$B$6*H7155</f>
        <v>0</v>
      </c>
      <c r="M7155" s="37" t="n">
        <f aca="false">I7155+Inputs!$B$7*J7155</f>
        <v>20</v>
      </c>
      <c r="N7155" s="37" t="n">
        <f aca="false">K7155+L7155+M7155</f>
        <v>20</v>
      </c>
    </row>
    <row r="7156" customFormat="false" ht="15" hidden="false" customHeight="false" outlineLevel="0" collapsed="false">
      <c r="A7156" s="0" t="s">
        <v>10</v>
      </c>
      <c r="B7156" s="0" t="s">
        <v>559</v>
      </c>
      <c r="C7156" s="15" t="n">
        <v>45778</v>
      </c>
      <c r="D7156" s="0" t="n">
        <v>5</v>
      </c>
      <c r="E7156" s="0" t="n">
        <v>1</v>
      </c>
      <c r="F7156" s="0" t="n">
        <v>0</v>
      </c>
      <c r="G7156" s="0" t="n">
        <v>0</v>
      </c>
      <c r="H7156" s="0" t="n">
        <v>0</v>
      </c>
      <c r="I7156" s="0" t="n">
        <v>27</v>
      </c>
      <c r="J7156" s="0" t="n">
        <v>0</v>
      </c>
      <c r="K7156" s="37" t="n">
        <f aca="false">E7156+Inputs!$B$5*F7156</f>
        <v>1</v>
      </c>
      <c r="L7156" s="37" t="n">
        <f aca="false">G7156+Inputs!$B$6*H7156</f>
        <v>0</v>
      </c>
      <c r="M7156" s="37" t="n">
        <f aca="false">I7156+Inputs!$B$7*J7156</f>
        <v>27</v>
      </c>
      <c r="N7156" s="37" t="n">
        <f aca="false">K7156+L7156+M7156</f>
        <v>28</v>
      </c>
    </row>
    <row r="7157" customFormat="false" ht="15" hidden="false" customHeight="false" outlineLevel="0" collapsed="false">
      <c r="A7157" s="0" t="s">
        <v>10</v>
      </c>
      <c r="B7157" s="0" t="s">
        <v>559</v>
      </c>
      <c r="C7157" s="15" t="n">
        <v>45809</v>
      </c>
      <c r="D7157" s="0" t="n">
        <v>5</v>
      </c>
      <c r="E7157" s="0" t="n">
        <v>1</v>
      </c>
      <c r="F7157" s="0" t="n">
        <v>0</v>
      </c>
      <c r="G7157" s="0" t="n">
        <v>0</v>
      </c>
      <c r="H7157" s="0" t="n">
        <v>0</v>
      </c>
      <c r="I7157" s="0" t="n">
        <v>27</v>
      </c>
      <c r="J7157" s="0" t="n">
        <v>0</v>
      </c>
      <c r="K7157" s="37" t="n">
        <f aca="false">E7157+Inputs!$B$5*F7157</f>
        <v>1</v>
      </c>
      <c r="L7157" s="37" t="n">
        <f aca="false">G7157+Inputs!$B$6*H7157</f>
        <v>0</v>
      </c>
      <c r="M7157" s="37" t="n">
        <f aca="false">I7157+Inputs!$B$7*J7157</f>
        <v>27</v>
      </c>
      <c r="N7157" s="37" t="n">
        <f aca="false">K7157+L7157+M7157</f>
        <v>28</v>
      </c>
    </row>
    <row r="7158" customFormat="false" ht="15" hidden="false" customHeight="false" outlineLevel="0" collapsed="false">
      <c r="A7158" s="0" t="s">
        <v>10</v>
      </c>
      <c r="B7158" s="0" t="s">
        <v>559</v>
      </c>
      <c r="C7158" s="15" t="n">
        <v>45839</v>
      </c>
      <c r="D7158" s="0" t="n">
        <v>5</v>
      </c>
      <c r="E7158" s="0" t="n">
        <v>0</v>
      </c>
      <c r="F7158" s="0" t="n">
        <v>0</v>
      </c>
      <c r="G7158" s="0" t="n">
        <v>0</v>
      </c>
      <c r="H7158" s="0" t="n">
        <v>0</v>
      </c>
      <c r="I7158" s="0" t="n">
        <v>23</v>
      </c>
      <c r="J7158" s="0" t="n">
        <v>0</v>
      </c>
      <c r="K7158" s="37" t="n">
        <f aca="false">E7158+Inputs!$B$5*F7158</f>
        <v>0</v>
      </c>
      <c r="L7158" s="37" t="n">
        <f aca="false">G7158+Inputs!$B$6*H7158</f>
        <v>0</v>
      </c>
      <c r="M7158" s="37" t="n">
        <f aca="false">I7158+Inputs!$B$7*J7158</f>
        <v>23</v>
      </c>
      <c r="N7158" s="37" t="n">
        <f aca="false">K7158+L7158+M7158</f>
        <v>23</v>
      </c>
    </row>
    <row r="7159" customFormat="false" ht="15" hidden="false" customHeight="false" outlineLevel="0" collapsed="false">
      <c r="A7159" s="0" t="s">
        <v>10</v>
      </c>
      <c r="B7159" s="0" t="s">
        <v>559</v>
      </c>
      <c r="C7159" s="15" t="n">
        <v>45870</v>
      </c>
      <c r="D7159" s="0" t="n">
        <v>5</v>
      </c>
      <c r="E7159" s="0" t="n">
        <v>0</v>
      </c>
      <c r="F7159" s="0" t="n">
        <v>0</v>
      </c>
      <c r="G7159" s="0" t="n">
        <v>0</v>
      </c>
      <c r="H7159" s="0" t="n">
        <v>0</v>
      </c>
      <c r="I7159" s="0" t="n">
        <v>27</v>
      </c>
      <c r="J7159" s="0" t="n">
        <v>0</v>
      </c>
      <c r="K7159" s="37" t="n">
        <f aca="false">E7159+Inputs!$B$5*F7159</f>
        <v>0</v>
      </c>
      <c r="L7159" s="37" t="n">
        <f aca="false">G7159+Inputs!$B$6*H7159</f>
        <v>0</v>
      </c>
      <c r="M7159" s="37" t="n">
        <f aca="false">I7159+Inputs!$B$7*J7159</f>
        <v>27</v>
      </c>
      <c r="N7159" s="37" t="n">
        <f aca="false">K7159+L7159+M7159</f>
        <v>27</v>
      </c>
    </row>
    <row r="7160" customFormat="false" ht="15" hidden="false" customHeight="false" outlineLevel="0" collapsed="false">
      <c r="A7160" s="0" t="s">
        <v>10</v>
      </c>
      <c r="B7160" s="0" t="s">
        <v>559</v>
      </c>
      <c r="C7160" s="15" t="n">
        <v>45901</v>
      </c>
      <c r="D7160" s="0" t="n">
        <v>5</v>
      </c>
      <c r="E7160" s="0" t="n">
        <v>0</v>
      </c>
      <c r="F7160" s="0" t="n">
        <v>0</v>
      </c>
      <c r="G7160" s="0" t="n">
        <v>0</v>
      </c>
      <c r="H7160" s="0" t="n">
        <v>0</v>
      </c>
      <c r="I7160" s="0" t="n">
        <v>21</v>
      </c>
      <c r="J7160" s="0" t="n">
        <v>0</v>
      </c>
      <c r="K7160" s="37" t="n">
        <f aca="false">E7160+Inputs!$B$5*F7160</f>
        <v>0</v>
      </c>
      <c r="L7160" s="37" t="n">
        <f aca="false">G7160+Inputs!$B$6*H7160</f>
        <v>0</v>
      </c>
      <c r="M7160" s="37" t="n">
        <f aca="false">I7160+Inputs!$B$7*J7160</f>
        <v>21</v>
      </c>
      <c r="N7160" s="37" t="n">
        <f aca="false">K7160+L7160+M7160</f>
        <v>21</v>
      </c>
    </row>
    <row r="7161" customFormat="false" ht="15" hidden="false" customHeight="false" outlineLevel="0" collapsed="false">
      <c r="A7161" s="0" t="s">
        <v>10</v>
      </c>
      <c r="B7161" s="0" t="s">
        <v>559</v>
      </c>
      <c r="C7161" s="15" t="n">
        <v>45931</v>
      </c>
      <c r="D7161" s="0" t="n">
        <v>5</v>
      </c>
      <c r="E7161" s="0" t="n">
        <v>1</v>
      </c>
      <c r="F7161" s="0" t="n">
        <v>0</v>
      </c>
      <c r="G7161" s="0" t="n">
        <v>0</v>
      </c>
      <c r="H7161" s="0" t="n">
        <v>0</v>
      </c>
      <c r="I7161" s="0" t="n">
        <v>28</v>
      </c>
      <c r="J7161" s="0" t="n">
        <v>0</v>
      </c>
      <c r="K7161" s="37" t="n">
        <f aca="false">E7161+Inputs!$B$5*F7161</f>
        <v>1</v>
      </c>
      <c r="L7161" s="37" t="n">
        <f aca="false">G7161+Inputs!$B$6*H7161</f>
        <v>0</v>
      </c>
      <c r="M7161" s="37" t="n">
        <f aca="false">I7161+Inputs!$B$7*J7161</f>
        <v>28</v>
      </c>
      <c r="N7161" s="37" t="n">
        <f aca="false">K7161+L7161+M7161</f>
        <v>29</v>
      </c>
    </row>
    <row r="7162" customFormat="false" ht="15" hidden="false" customHeight="false" outlineLevel="0" collapsed="false">
      <c r="A7162" s="0" t="s">
        <v>10</v>
      </c>
      <c r="B7162" s="0" t="s">
        <v>559</v>
      </c>
      <c r="C7162" s="15" t="n">
        <v>45962</v>
      </c>
      <c r="D7162" s="0" t="n">
        <v>5</v>
      </c>
      <c r="E7162" s="0" t="n">
        <v>0</v>
      </c>
      <c r="F7162" s="0" t="n">
        <v>0</v>
      </c>
      <c r="G7162" s="0" t="n">
        <v>0</v>
      </c>
      <c r="H7162" s="0" t="n">
        <v>0</v>
      </c>
      <c r="I7162" s="0" t="n">
        <v>29</v>
      </c>
      <c r="J7162" s="0" t="n">
        <v>0</v>
      </c>
      <c r="K7162" s="37" t="n">
        <f aca="false">E7162+Inputs!$B$5*F7162</f>
        <v>0</v>
      </c>
      <c r="L7162" s="37" t="n">
        <f aca="false">G7162+Inputs!$B$6*H7162</f>
        <v>0</v>
      </c>
      <c r="M7162" s="37" t="n">
        <f aca="false">I7162+Inputs!$B$7*J7162</f>
        <v>29</v>
      </c>
      <c r="N7162" s="37" t="n">
        <f aca="false">K7162+L7162+M7162</f>
        <v>29</v>
      </c>
    </row>
    <row r="7163" customFormat="false" ht="15" hidden="false" customHeight="false" outlineLevel="0" collapsed="false">
      <c r="A7163" s="0" t="s">
        <v>10</v>
      </c>
      <c r="B7163" s="0" t="s">
        <v>559</v>
      </c>
      <c r="C7163" s="15" t="n">
        <v>45992</v>
      </c>
      <c r="D7163" s="0" t="n">
        <v>5</v>
      </c>
      <c r="E7163" s="0" t="n">
        <v>0</v>
      </c>
      <c r="F7163" s="0" t="n">
        <v>0</v>
      </c>
      <c r="G7163" s="0" t="n">
        <v>0</v>
      </c>
      <c r="H7163" s="0" t="n">
        <v>0</v>
      </c>
      <c r="I7163" s="0" t="n">
        <v>19</v>
      </c>
      <c r="J7163" s="0" t="n">
        <v>0</v>
      </c>
      <c r="K7163" s="37" t="n">
        <f aca="false">E7163+Inputs!$B$5*F7163</f>
        <v>0</v>
      </c>
      <c r="L7163" s="37" t="n">
        <f aca="false">G7163+Inputs!$B$6*H7163</f>
        <v>0</v>
      </c>
      <c r="M7163" s="37" t="n">
        <f aca="false">I7163+Inputs!$B$7*J7163</f>
        <v>19</v>
      </c>
      <c r="N7163" s="37" t="n">
        <f aca="false">K7163+L7163+M7163</f>
        <v>19</v>
      </c>
    </row>
    <row r="7164" customFormat="false" ht="15" hidden="false" customHeight="false" outlineLevel="0" collapsed="false">
      <c r="A7164" s="0" t="s">
        <v>10</v>
      </c>
      <c r="B7164" s="0" t="s">
        <v>559</v>
      </c>
      <c r="C7164" s="15" t="n">
        <v>46023</v>
      </c>
      <c r="D7164" s="0" t="n">
        <v>5</v>
      </c>
      <c r="E7164" s="0" t="n">
        <v>0</v>
      </c>
      <c r="F7164" s="0" t="n">
        <v>0</v>
      </c>
      <c r="G7164" s="0" t="n">
        <v>0</v>
      </c>
      <c r="H7164" s="0" t="n">
        <v>0</v>
      </c>
      <c r="I7164" s="0" t="n">
        <v>12</v>
      </c>
      <c r="J7164" s="0" t="n">
        <v>0</v>
      </c>
      <c r="K7164" s="37" t="n">
        <f aca="false">E7164+Inputs!$B$5*F7164</f>
        <v>0</v>
      </c>
      <c r="L7164" s="37" t="n">
        <f aca="false">G7164+Inputs!$B$6*H7164</f>
        <v>0</v>
      </c>
      <c r="M7164" s="37" t="n">
        <f aca="false">I7164+Inputs!$B$7*J7164</f>
        <v>12</v>
      </c>
      <c r="N7164" s="37" t="n">
        <f aca="false">K7164+L7164+M7164</f>
        <v>12</v>
      </c>
    </row>
    <row r="7165" customFormat="false" ht="15" hidden="false" customHeight="false" outlineLevel="0" collapsed="false">
      <c r="A7165" s="0" t="s">
        <v>10</v>
      </c>
      <c r="B7165" s="0" t="s">
        <v>559</v>
      </c>
      <c r="C7165" s="15" t="n">
        <v>46054</v>
      </c>
      <c r="D7165" s="0" t="n">
        <v>5</v>
      </c>
      <c r="E7165" s="0" t="n">
        <v>0</v>
      </c>
      <c r="F7165" s="0" t="n">
        <v>0</v>
      </c>
      <c r="G7165" s="0" t="n">
        <v>0</v>
      </c>
      <c r="H7165" s="0" t="n">
        <v>0</v>
      </c>
      <c r="I7165" s="0" t="n">
        <v>21</v>
      </c>
      <c r="J7165" s="0" t="n">
        <v>0</v>
      </c>
      <c r="K7165" s="37" t="n">
        <f aca="false">E7165+Inputs!$B$5*F7165</f>
        <v>0</v>
      </c>
      <c r="L7165" s="37" t="n">
        <f aca="false">G7165+Inputs!$B$6*H7165</f>
        <v>0</v>
      </c>
      <c r="M7165" s="37" t="n">
        <f aca="false">I7165+Inputs!$B$7*J7165</f>
        <v>21</v>
      </c>
      <c r="N7165" s="37" t="n">
        <f aca="false">K7165+L7165+M7165</f>
        <v>21</v>
      </c>
    </row>
    <row r="7166" customFormat="false" ht="15" hidden="false" customHeight="false" outlineLevel="0" collapsed="false">
      <c r="A7166" s="0" t="s">
        <v>10</v>
      </c>
      <c r="B7166" s="0" t="s">
        <v>559</v>
      </c>
      <c r="C7166" s="15" t="n">
        <v>46082</v>
      </c>
      <c r="D7166" s="0" t="n">
        <v>5</v>
      </c>
      <c r="E7166" s="0" t="n">
        <v>2</v>
      </c>
      <c r="F7166" s="0" t="n">
        <v>0</v>
      </c>
      <c r="G7166" s="0" t="n">
        <v>0</v>
      </c>
      <c r="H7166" s="0" t="n">
        <v>0</v>
      </c>
      <c r="I7166" s="0" t="n">
        <v>23</v>
      </c>
      <c r="J7166" s="0" t="n">
        <v>0</v>
      </c>
      <c r="K7166" s="37" t="n">
        <f aca="false">E7166+Inputs!$B$5*F7166</f>
        <v>2</v>
      </c>
      <c r="L7166" s="37" t="n">
        <f aca="false">G7166+Inputs!$B$6*H7166</f>
        <v>0</v>
      </c>
      <c r="M7166" s="37" t="n">
        <f aca="false">I7166+Inputs!$B$7*J7166</f>
        <v>23</v>
      </c>
      <c r="N7166" s="37" t="n">
        <f aca="false">K7166+L7166+M7166</f>
        <v>25</v>
      </c>
    </row>
    <row r="7167" customFormat="false" ht="15" hidden="false" customHeight="false" outlineLevel="0" collapsed="false">
      <c r="A7167" s="0" t="s">
        <v>10</v>
      </c>
      <c r="B7167" s="0" t="s">
        <v>559</v>
      </c>
      <c r="C7167" s="15" t="n">
        <v>46113</v>
      </c>
      <c r="D7167" s="0" t="n">
        <v>5</v>
      </c>
      <c r="E7167" s="0" t="n">
        <v>1</v>
      </c>
      <c r="F7167" s="0" t="n">
        <v>0</v>
      </c>
      <c r="G7167" s="0" t="n">
        <v>0</v>
      </c>
      <c r="H7167" s="0" t="n">
        <v>0</v>
      </c>
      <c r="I7167" s="0" t="n">
        <v>16</v>
      </c>
      <c r="J7167" s="0" t="n">
        <v>0</v>
      </c>
      <c r="K7167" s="37" t="n">
        <f aca="false">E7167+Inputs!$B$5*F7167</f>
        <v>1</v>
      </c>
      <c r="L7167" s="37" t="n">
        <f aca="false">G7167+Inputs!$B$6*H7167</f>
        <v>0</v>
      </c>
      <c r="M7167" s="37" t="n">
        <f aca="false">I7167+Inputs!$B$7*J7167</f>
        <v>16</v>
      </c>
      <c r="N7167" s="37" t="n">
        <f aca="false">K7167+L7167+M7167</f>
        <v>17</v>
      </c>
    </row>
    <row r="7168" customFormat="false" ht="15" hidden="false" customHeight="false" outlineLevel="0" collapsed="false">
      <c r="A7168" s="0" t="s">
        <v>10</v>
      </c>
      <c r="B7168" s="0" t="s">
        <v>559</v>
      </c>
      <c r="C7168" s="15" t="n">
        <v>46143</v>
      </c>
      <c r="D7168" s="0" t="n">
        <v>5</v>
      </c>
      <c r="E7168" s="0" t="n">
        <v>0</v>
      </c>
      <c r="F7168" s="0" t="n">
        <v>0</v>
      </c>
      <c r="G7168" s="0" t="n">
        <v>0</v>
      </c>
      <c r="H7168" s="0" t="n">
        <v>0</v>
      </c>
      <c r="I7168" s="0" t="n">
        <v>19</v>
      </c>
      <c r="J7168" s="0" t="n">
        <v>0</v>
      </c>
      <c r="K7168" s="37" t="n">
        <f aca="false">E7168+Inputs!$B$5*F7168</f>
        <v>0</v>
      </c>
      <c r="L7168" s="37" t="n">
        <f aca="false">G7168+Inputs!$B$6*H7168</f>
        <v>0</v>
      </c>
      <c r="M7168" s="37" t="n">
        <f aca="false">I7168+Inputs!$B$7*J7168</f>
        <v>19</v>
      </c>
      <c r="N7168" s="37" t="n">
        <f aca="false">K7168+L7168+M7168</f>
        <v>19</v>
      </c>
    </row>
    <row r="7169" customFormat="false" ht="15" hidden="false" customHeight="false" outlineLevel="0" collapsed="false">
      <c r="A7169" s="0" t="s">
        <v>10</v>
      </c>
      <c r="B7169" s="0" t="s">
        <v>559</v>
      </c>
      <c r="C7169" s="15" t="n">
        <v>46174</v>
      </c>
      <c r="D7169" s="0" t="n">
        <v>5</v>
      </c>
      <c r="E7169" s="0" t="n">
        <v>3</v>
      </c>
      <c r="F7169" s="0" t="n">
        <v>0</v>
      </c>
      <c r="G7169" s="0" t="n">
        <v>0</v>
      </c>
      <c r="H7169" s="0" t="n">
        <v>0</v>
      </c>
      <c r="I7169" s="0" t="n">
        <v>18</v>
      </c>
      <c r="J7169" s="0" t="n">
        <v>0</v>
      </c>
      <c r="K7169" s="37" t="n">
        <f aca="false">E7169+Inputs!$B$5*F7169</f>
        <v>3</v>
      </c>
      <c r="L7169" s="37" t="n">
        <f aca="false">G7169+Inputs!$B$6*H7169</f>
        <v>0</v>
      </c>
      <c r="M7169" s="37" t="n">
        <f aca="false">I7169+Inputs!$B$7*J7169</f>
        <v>18</v>
      </c>
      <c r="N7169" s="37" t="n">
        <f aca="false">K7169+L7169+M7169</f>
        <v>21</v>
      </c>
    </row>
    <row r="7170" customFormat="false" ht="15" hidden="false" customHeight="false" outlineLevel="0" collapsed="false">
      <c r="A7170" s="0" t="s">
        <v>10</v>
      </c>
      <c r="B7170" s="0" t="s">
        <v>559</v>
      </c>
      <c r="C7170" s="15" t="n">
        <v>46204</v>
      </c>
      <c r="D7170" s="0" t="n">
        <v>5</v>
      </c>
      <c r="E7170" s="0" t="n">
        <v>1</v>
      </c>
      <c r="F7170" s="0" t="n">
        <v>0</v>
      </c>
      <c r="G7170" s="0" t="n">
        <v>0</v>
      </c>
      <c r="H7170" s="0" t="n">
        <v>0</v>
      </c>
      <c r="I7170" s="0" t="n">
        <v>30</v>
      </c>
      <c r="J7170" s="0" t="n">
        <v>0</v>
      </c>
      <c r="K7170" s="37" t="n">
        <f aca="false">E7170+Inputs!$B$5*F7170</f>
        <v>1</v>
      </c>
      <c r="L7170" s="37" t="n">
        <f aca="false">G7170+Inputs!$B$6*H7170</f>
        <v>0</v>
      </c>
      <c r="M7170" s="37" t="n">
        <f aca="false">I7170+Inputs!$B$7*J7170</f>
        <v>30</v>
      </c>
      <c r="N7170" s="37" t="n">
        <f aca="false">K7170+L7170+M7170</f>
        <v>31</v>
      </c>
    </row>
    <row r="7171" customFormat="false" ht="15" hidden="false" customHeight="false" outlineLevel="0" collapsed="false">
      <c r="A7171" s="0" t="s">
        <v>10</v>
      </c>
      <c r="B7171" s="0" t="s">
        <v>559</v>
      </c>
      <c r="C7171" s="15" t="n">
        <v>46235</v>
      </c>
      <c r="D7171" s="0" t="n">
        <v>5</v>
      </c>
      <c r="E7171" s="0" t="n">
        <v>1</v>
      </c>
      <c r="F7171" s="0" t="n">
        <v>0</v>
      </c>
      <c r="G7171" s="0" t="n">
        <v>0</v>
      </c>
      <c r="H7171" s="0" t="n">
        <v>0</v>
      </c>
      <c r="I7171" s="0" t="n">
        <v>14</v>
      </c>
      <c r="J7171" s="0" t="n">
        <v>0</v>
      </c>
      <c r="K7171" s="37" t="n">
        <f aca="false">E7171+Inputs!$B$5*F7171</f>
        <v>1</v>
      </c>
      <c r="L7171" s="37" t="n">
        <f aca="false">G7171+Inputs!$B$6*H7171</f>
        <v>0</v>
      </c>
      <c r="M7171" s="37" t="n">
        <f aca="false">I7171+Inputs!$B$7*J7171</f>
        <v>14</v>
      </c>
      <c r="N7171" s="37" t="n">
        <f aca="false">K7171+L7171+M7171</f>
        <v>15</v>
      </c>
    </row>
    <row r="7172" customFormat="false" ht="15" hidden="false" customHeight="false" outlineLevel="0" collapsed="false">
      <c r="A7172" s="0" t="s">
        <v>10</v>
      </c>
      <c r="B7172" s="0" t="s">
        <v>547</v>
      </c>
      <c r="C7172" s="15" t="n">
        <v>44927</v>
      </c>
      <c r="D7172" s="0" t="n">
        <v>2</v>
      </c>
      <c r="E7172" s="0" t="n">
        <v>0</v>
      </c>
      <c r="F7172" s="0" t="n">
        <v>0</v>
      </c>
      <c r="G7172" s="0" t="n">
        <v>0</v>
      </c>
      <c r="H7172" s="0" t="n">
        <v>0</v>
      </c>
      <c r="I7172" s="0" t="n">
        <v>5</v>
      </c>
      <c r="J7172" s="0" t="n">
        <v>0</v>
      </c>
      <c r="K7172" s="37" t="n">
        <f aca="false">E7172+Inputs!$B$5*F7172</f>
        <v>0</v>
      </c>
      <c r="L7172" s="37" t="n">
        <f aca="false">G7172+Inputs!$B$6*H7172</f>
        <v>0</v>
      </c>
      <c r="M7172" s="37" t="n">
        <f aca="false">I7172+Inputs!$B$7*J7172</f>
        <v>5</v>
      </c>
      <c r="N7172" s="37" t="n">
        <f aca="false">K7172+L7172+M7172</f>
        <v>5</v>
      </c>
    </row>
    <row r="7173" customFormat="false" ht="15" hidden="false" customHeight="false" outlineLevel="0" collapsed="false">
      <c r="A7173" s="0" t="s">
        <v>10</v>
      </c>
      <c r="B7173" s="0" t="s">
        <v>547</v>
      </c>
      <c r="C7173" s="15" t="n">
        <v>44958</v>
      </c>
      <c r="D7173" s="0" t="n">
        <v>2</v>
      </c>
      <c r="E7173" s="0" t="n">
        <v>0</v>
      </c>
      <c r="F7173" s="0" t="n">
        <v>0</v>
      </c>
      <c r="G7173" s="0" t="n">
        <v>0</v>
      </c>
      <c r="H7173" s="0" t="n">
        <v>0</v>
      </c>
      <c r="I7173" s="0" t="n">
        <v>9</v>
      </c>
      <c r="J7173" s="0" t="n">
        <v>0</v>
      </c>
      <c r="K7173" s="37" t="n">
        <f aca="false">E7173+Inputs!$B$5*F7173</f>
        <v>0</v>
      </c>
      <c r="L7173" s="37" t="n">
        <f aca="false">G7173+Inputs!$B$6*H7173</f>
        <v>0</v>
      </c>
      <c r="M7173" s="37" t="n">
        <f aca="false">I7173+Inputs!$B$7*J7173</f>
        <v>9</v>
      </c>
      <c r="N7173" s="37" t="n">
        <f aca="false">K7173+L7173+M7173</f>
        <v>9</v>
      </c>
    </row>
    <row r="7174" customFormat="false" ht="15" hidden="false" customHeight="false" outlineLevel="0" collapsed="false">
      <c r="A7174" s="0" t="s">
        <v>10</v>
      </c>
      <c r="B7174" s="0" t="s">
        <v>547</v>
      </c>
      <c r="C7174" s="15" t="n">
        <v>44986</v>
      </c>
      <c r="D7174" s="0" t="n">
        <v>2</v>
      </c>
      <c r="E7174" s="0" t="n">
        <v>0</v>
      </c>
      <c r="F7174" s="0" t="n">
        <v>0</v>
      </c>
      <c r="G7174" s="0" t="n">
        <v>0</v>
      </c>
      <c r="H7174" s="0" t="n">
        <v>0</v>
      </c>
      <c r="I7174" s="0" t="n">
        <v>3</v>
      </c>
      <c r="J7174" s="0" t="n">
        <v>0</v>
      </c>
      <c r="K7174" s="37" t="n">
        <f aca="false">E7174+Inputs!$B$5*F7174</f>
        <v>0</v>
      </c>
      <c r="L7174" s="37" t="n">
        <f aca="false">G7174+Inputs!$B$6*H7174</f>
        <v>0</v>
      </c>
      <c r="M7174" s="37" t="n">
        <f aca="false">I7174+Inputs!$B$7*J7174</f>
        <v>3</v>
      </c>
      <c r="N7174" s="37" t="n">
        <f aca="false">K7174+L7174+M7174</f>
        <v>3</v>
      </c>
    </row>
    <row r="7175" customFormat="false" ht="15" hidden="false" customHeight="false" outlineLevel="0" collapsed="false">
      <c r="A7175" s="0" t="s">
        <v>10</v>
      </c>
      <c r="B7175" s="0" t="s">
        <v>547</v>
      </c>
      <c r="C7175" s="15" t="n">
        <v>45017</v>
      </c>
      <c r="D7175" s="0" t="n">
        <v>2</v>
      </c>
      <c r="E7175" s="0" t="n">
        <v>0</v>
      </c>
      <c r="F7175" s="0" t="n">
        <v>0</v>
      </c>
      <c r="G7175" s="0" t="n">
        <v>0</v>
      </c>
      <c r="H7175" s="0" t="n">
        <v>0</v>
      </c>
      <c r="I7175" s="0" t="n">
        <v>3</v>
      </c>
      <c r="J7175" s="0" t="n">
        <v>0</v>
      </c>
      <c r="K7175" s="37" t="n">
        <f aca="false">E7175+Inputs!$B$5*F7175</f>
        <v>0</v>
      </c>
      <c r="L7175" s="37" t="n">
        <f aca="false">G7175+Inputs!$B$6*H7175</f>
        <v>0</v>
      </c>
      <c r="M7175" s="37" t="n">
        <f aca="false">I7175+Inputs!$B$7*J7175</f>
        <v>3</v>
      </c>
      <c r="N7175" s="37" t="n">
        <f aca="false">K7175+L7175+M7175</f>
        <v>3</v>
      </c>
    </row>
    <row r="7176" customFormat="false" ht="15" hidden="false" customHeight="false" outlineLevel="0" collapsed="false">
      <c r="A7176" s="0" t="s">
        <v>10</v>
      </c>
      <c r="B7176" s="0" t="s">
        <v>547</v>
      </c>
      <c r="C7176" s="15" t="n">
        <v>45047</v>
      </c>
      <c r="D7176" s="0" t="n">
        <v>2</v>
      </c>
      <c r="E7176" s="0" t="n">
        <v>0</v>
      </c>
      <c r="F7176" s="0" t="n">
        <v>0</v>
      </c>
      <c r="G7176" s="0" t="n">
        <v>0</v>
      </c>
      <c r="H7176" s="0" t="n">
        <v>0</v>
      </c>
      <c r="I7176" s="0" t="n">
        <v>2</v>
      </c>
      <c r="J7176" s="0" t="n">
        <v>0</v>
      </c>
      <c r="K7176" s="37" t="n">
        <f aca="false">E7176+Inputs!$B$5*F7176</f>
        <v>0</v>
      </c>
      <c r="L7176" s="37" t="n">
        <f aca="false">G7176+Inputs!$B$6*H7176</f>
        <v>0</v>
      </c>
      <c r="M7176" s="37" t="n">
        <f aca="false">I7176+Inputs!$B$7*J7176</f>
        <v>2</v>
      </c>
      <c r="N7176" s="37" t="n">
        <f aca="false">K7176+L7176+M7176</f>
        <v>2</v>
      </c>
    </row>
    <row r="7177" customFormat="false" ht="15" hidden="false" customHeight="false" outlineLevel="0" collapsed="false">
      <c r="A7177" s="0" t="s">
        <v>10</v>
      </c>
      <c r="B7177" s="0" t="s">
        <v>547</v>
      </c>
      <c r="C7177" s="15" t="n">
        <v>45078</v>
      </c>
      <c r="D7177" s="0" t="n">
        <v>2</v>
      </c>
      <c r="E7177" s="0" t="n">
        <v>0</v>
      </c>
      <c r="F7177" s="0" t="n">
        <v>0</v>
      </c>
      <c r="G7177" s="0" t="n">
        <v>0</v>
      </c>
      <c r="H7177" s="0" t="n">
        <v>0</v>
      </c>
      <c r="I7177" s="0" t="n">
        <v>6</v>
      </c>
      <c r="J7177" s="0" t="n">
        <v>0</v>
      </c>
      <c r="K7177" s="37" t="n">
        <f aca="false">E7177+Inputs!$B$5*F7177</f>
        <v>0</v>
      </c>
      <c r="L7177" s="37" t="n">
        <f aca="false">G7177+Inputs!$B$6*H7177</f>
        <v>0</v>
      </c>
      <c r="M7177" s="37" t="n">
        <f aca="false">I7177+Inputs!$B$7*J7177</f>
        <v>6</v>
      </c>
      <c r="N7177" s="37" t="n">
        <f aca="false">K7177+L7177+M7177</f>
        <v>6</v>
      </c>
    </row>
    <row r="7178" customFormat="false" ht="15" hidden="false" customHeight="false" outlineLevel="0" collapsed="false">
      <c r="A7178" s="0" t="s">
        <v>10</v>
      </c>
      <c r="B7178" s="0" t="s">
        <v>547</v>
      </c>
      <c r="C7178" s="15" t="n">
        <v>45108</v>
      </c>
      <c r="D7178" s="0" t="n">
        <v>2</v>
      </c>
      <c r="E7178" s="0" t="n">
        <v>0</v>
      </c>
      <c r="F7178" s="0" t="n">
        <v>0</v>
      </c>
      <c r="G7178" s="0" t="n">
        <v>0</v>
      </c>
      <c r="H7178" s="0" t="n">
        <v>0</v>
      </c>
      <c r="I7178" s="0" t="n">
        <v>4</v>
      </c>
      <c r="J7178" s="0" t="n">
        <v>0</v>
      </c>
      <c r="K7178" s="37" t="n">
        <f aca="false">E7178+Inputs!$B$5*F7178</f>
        <v>0</v>
      </c>
      <c r="L7178" s="37" t="n">
        <f aca="false">G7178+Inputs!$B$6*H7178</f>
        <v>0</v>
      </c>
      <c r="M7178" s="37" t="n">
        <f aca="false">I7178+Inputs!$B$7*J7178</f>
        <v>4</v>
      </c>
      <c r="N7178" s="37" t="n">
        <f aca="false">K7178+L7178+M7178</f>
        <v>4</v>
      </c>
    </row>
    <row r="7179" customFormat="false" ht="15" hidden="false" customHeight="false" outlineLevel="0" collapsed="false">
      <c r="A7179" s="0" t="s">
        <v>10</v>
      </c>
      <c r="B7179" s="0" t="s">
        <v>547</v>
      </c>
      <c r="C7179" s="15" t="n">
        <v>45139</v>
      </c>
      <c r="D7179" s="0" t="n">
        <v>2</v>
      </c>
      <c r="E7179" s="0" t="n">
        <v>0</v>
      </c>
      <c r="F7179" s="0" t="n">
        <v>0</v>
      </c>
      <c r="G7179" s="0" t="n">
        <v>0</v>
      </c>
      <c r="H7179" s="0" t="n">
        <v>0</v>
      </c>
      <c r="I7179" s="0" t="n">
        <v>4</v>
      </c>
      <c r="J7179" s="0" t="n">
        <v>0</v>
      </c>
      <c r="K7179" s="37" t="n">
        <f aca="false">E7179+Inputs!$B$5*F7179</f>
        <v>0</v>
      </c>
      <c r="L7179" s="37" t="n">
        <f aca="false">G7179+Inputs!$B$6*H7179</f>
        <v>0</v>
      </c>
      <c r="M7179" s="37" t="n">
        <f aca="false">I7179+Inputs!$B$7*J7179</f>
        <v>4</v>
      </c>
      <c r="N7179" s="37" t="n">
        <f aca="false">K7179+L7179+M7179</f>
        <v>4</v>
      </c>
    </row>
    <row r="7180" customFormat="false" ht="15" hidden="false" customHeight="false" outlineLevel="0" collapsed="false">
      <c r="A7180" s="0" t="s">
        <v>10</v>
      </c>
      <c r="B7180" s="0" t="s">
        <v>547</v>
      </c>
      <c r="C7180" s="15" t="n">
        <v>45170</v>
      </c>
      <c r="D7180" s="0" t="n">
        <v>2</v>
      </c>
      <c r="E7180" s="0" t="n">
        <v>0</v>
      </c>
      <c r="F7180" s="0" t="n">
        <v>0</v>
      </c>
      <c r="G7180" s="0" t="n">
        <v>0</v>
      </c>
      <c r="H7180" s="0" t="n">
        <v>0</v>
      </c>
      <c r="I7180" s="0" t="n">
        <v>7</v>
      </c>
      <c r="J7180" s="0" t="n">
        <v>0</v>
      </c>
      <c r="K7180" s="37" t="n">
        <f aca="false">E7180+Inputs!$B$5*F7180</f>
        <v>0</v>
      </c>
      <c r="L7180" s="37" t="n">
        <f aca="false">G7180+Inputs!$B$6*H7180</f>
        <v>0</v>
      </c>
      <c r="M7180" s="37" t="n">
        <f aca="false">I7180+Inputs!$B$7*J7180</f>
        <v>7</v>
      </c>
      <c r="N7180" s="37" t="n">
        <f aca="false">K7180+L7180+M7180</f>
        <v>7</v>
      </c>
    </row>
    <row r="7181" customFormat="false" ht="15" hidden="false" customHeight="false" outlineLevel="0" collapsed="false">
      <c r="A7181" s="0" t="s">
        <v>10</v>
      </c>
      <c r="B7181" s="0" t="s">
        <v>547</v>
      </c>
      <c r="C7181" s="15" t="n">
        <v>45200</v>
      </c>
      <c r="D7181" s="0" t="n">
        <v>2</v>
      </c>
      <c r="E7181" s="0" t="n">
        <v>0</v>
      </c>
      <c r="F7181" s="0" t="n">
        <v>0</v>
      </c>
      <c r="G7181" s="0" t="n">
        <v>0</v>
      </c>
      <c r="H7181" s="0" t="n">
        <v>0</v>
      </c>
      <c r="I7181" s="0" t="n">
        <v>5</v>
      </c>
      <c r="J7181" s="0" t="n">
        <v>0</v>
      </c>
      <c r="K7181" s="37" t="n">
        <f aca="false">E7181+Inputs!$B$5*F7181</f>
        <v>0</v>
      </c>
      <c r="L7181" s="37" t="n">
        <f aca="false">G7181+Inputs!$B$6*H7181</f>
        <v>0</v>
      </c>
      <c r="M7181" s="37" t="n">
        <f aca="false">I7181+Inputs!$B$7*J7181</f>
        <v>5</v>
      </c>
      <c r="N7181" s="37" t="n">
        <f aca="false">K7181+L7181+M7181</f>
        <v>5</v>
      </c>
    </row>
    <row r="7182" customFormat="false" ht="15" hidden="false" customHeight="false" outlineLevel="0" collapsed="false">
      <c r="A7182" s="0" t="s">
        <v>10</v>
      </c>
      <c r="B7182" s="0" t="s">
        <v>547</v>
      </c>
      <c r="C7182" s="15" t="n">
        <v>45231</v>
      </c>
      <c r="D7182" s="0" t="n">
        <v>2</v>
      </c>
      <c r="E7182" s="0" t="n">
        <v>0</v>
      </c>
      <c r="F7182" s="0" t="n">
        <v>0</v>
      </c>
      <c r="G7182" s="0" t="n">
        <v>0</v>
      </c>
      <c r="H7182" s="0" t="n">
        <v>0</v>
      </c>
      <c r="I7182" s="0" t="n">
        <v>5</v>
      </c>
      <c r="J7182" s="0" t="n">
        <v>0</v>
      </c>
      <c r="K7182" s="37" t="n">
        <f aca="false">E7182+Inputs!$B$5*F7182</f>
        <v>0</v>
      </c>
      <c r="L7182" s="37" t="n">
        <f aca="false">G7182+Inputs!$B$6*H7182</f>
        <v>0</v>
      </c>
      <c r="M7182" s="37" t="n">
        <f aca="false">I7182+Inputs!$B$7*J7182</f>
        <v>5</v>
      </c>
      <c r="N7182" s="37" t="n">
        <f aca="false">K7182+L7182+M7182</f>
        <v>5</v>
      </c>
    </row>
    <row r="7183" customFormat="false" ht="15" hidden="false" customHeight="false" outlineLevel="0" collapsed="false">
      <c r="A7183" s="0" t="s">
        <v>10</v>
      </c>
      <c r="B7183" s="0" t="s">
        <v>547</v>
      </c>
      <c r="C7183" s="15" t="n">
        <v>45261</v>
      </c>
      <c r="D7183" s="0" t="n">
        <v>2</v>
      </c>
      <c r="E7183" s="0" t="n">
        <v>0</v>
      </c>
      <c r="F7183" s="0" t="n">
        <v>0</v>
      </c>
      <c r="G7183" s="0" t="n">
        <v>0</v>
      </c>
      <c r="H7183" s="0" t="n">
        <v>0</v>
      </c>
      <c r="I7183" s="0" t="n">
        <v>7</v>
      </c>
      <c r="J7183" s="0" t="n">
        <v>0</v>
      </c>
      <c r="K7183" s="37" t="n">
        <f aca="false">E7183+Inputs!$B$5*F7183</f>
        <v>0</v>
      </c>
      <c r="L7183" s="37" t="n">
        <f aca="false">G7183+Inputs!$B$6*H7183</f>
        <v>0</v>
      </c>
      <c r="M7183" s="37" t="n">
        <f aca="false">I7183+Inputs!$B$7*J7183</f>
        <v>7</v>
      </c>
      <c r="N7183" s="37" t="n">
        <f aca="false">K7183+L7183+M7183</f>
        <v>7</v>
      </c>
    </row>
    <row r="7184" customFormat="false" ht="15" hidden="false" customHeight="false" outlineLevel="0" collapsed="false">
      <c r="A7184" s="0" t="s">
        <v>10</v>
      </c>
      <c r="B7184" s="0" t="s">
        <v>547</v>
      </c>
      <c r="C7184" s="15" t="n">
        <v>45292</v>
      </c>
      <c r="D7184" s="0" t="n">
        <v>2</v>
      </c>
      <c r="E7184" s="0" t="n">
        <v>0</v>
      </c>
      <c r="F7184" s="0" t="n">
        <v>0</v>
      </c>
      <c r="G7184" s="0" t="n">
        <v>0</v>
      </c>
      <c r="H7184" s="0" t="n">
        <v>0</v>
      </c>
      <c r="I7184" s="0" t="n">
        <v>2</v>
      </c>
      <c r="J7184" s="0" t="n">
        <v>0</v>
      </c>
      <c r="K7184" s="37" t="n">
        <f aca="false">E7184+Inputs!$B$5*F7184</f>
        <v>0</v>
      </c>
      <c r="L7184" s="37" t="n">
        <f aca="false">G7184+Inputs!$B$6*H7184</f>
        <v>0</v>
      </c>
      <c r="M7184" s="37" t="n">
        <f aca="false">I7184+Inputs!$B$7*J7184</f>
        <v>2</v>
      </c>
      <c r="N7184" s="37" t="n">
        <f aca="false">K7184+L7184+M7184</f>
        <v>2</v>
      </c>
    </row>
    <row r="7185" customFormat="false" ht="15" hidden="false" customHeight="false" outlineLevel="0" collapsed="false">
      <c r="A7185" s="0" t="s">
        <v>10</v>
      </c>
      <c r="B7185" s="0" t="s">
        <v>547</v>
      </c>
      <c r="C7185" s="15" t="n">
        <v>45323</v>
      </c>
      <c r="D7185" s="0" t="n">
        <v>2</v>
      </c>
      <c r="E7185" s="0" t="n">
        <v>0</v>
      </c>
      <c r="F7185" s="0" t="n">
        <v>0</v>
      </c>
      <c r="G7185" s="0" t="n">
        <v>0</v>
      </c>
      <c r="H7185" s="0" t="n">
        <v>0</v>
      </c>
      <c r="I7185" s="0" t="n">
        <v>6</v>
      </c>
      <c r="J7185" s="0" t="n">
        <v>0</v>
      </c>
      <c r="K7185" s="37" t="n">
        <f aca="false">E7185+Inputs!$B$5*F7185</f>
        <v>0</v>
      </c>
      <c r="L7185" s="37" t="n">
        <f aca="false">G7185+Inputs!$B$6*H7185</f>
        <v>0</v>
      </c>
      <c r="M7185" s="37" t="n">
        <f aca="false">I7185+Inputs!$B$7*J7185</f>
        <v>6</v>
      </c>
      <c r="N7185" s="37" t="n">
        <f aca="false">K7185+L7185+M7185</f>
        <v>6</v>
      </c>
    </row>
    <row r="7186" customFormat="false" ht="15" hidden="false" customHeight="false" outlineLevel="0" collapsed="false">
      <c r="A7186" s="0" t="s">
        <v>10</v>
      </c>
      <c r="B7186" s="0" t="s">
        <v>547</v>
      </c>
      <c r="C7186" s="15" t="n">
        <v>45352</v>
      </c>
      <c r="D7186" s="0" t="n">
        <v>2</v>
      </c>
      <c r="E7186" s="0" t="n">
        <v>0</v>
      </c>
      <c r="F7186" s="0" t="n">
        <v>0</v>
      </c>
      <c r="G7186" s="0" t="n">
        <v>0</v>
      </c>
      <c r="H7186" s="0" t="n">
        <v>0</v>
      </c>
      <c r="I7186" s="0" t="n">
        <v>2</v>
      </c>
      <c r="J7186" s="0" t="n">
        <v>0</v>
      </c>
      <c r="K7186" s="37" t="n">
        <f aca="false">E7186+Inputs!$B$5*F7186</f>
        <v>0</v>
      </c>
      <c r="L7186" s="37" t="n">
        <f aca="false">G7186+Inputs!$B$6*H7186</f>
        <v>0</v>
      </c>
      <c r="M7186" s="37" t="n">
        <f aca="false">I7186+Inputs!$B$7*J7186</f>
        <v>2</v>
      </c>
      <c r="N7186" s="37" t="n">
        <f aca="false">K7186+L7186+M7186</f>
        <v>2</v>
      </c>
    </row>
    <row r="7187" customFormat="false" ht="15" hidden="false" customHeight="false" outlineLevel="0" collapsed="false">
      <c r="A7187" s="0" t="s">
        <v>10</v>
      </c>
      <c r="B7187" s="0" t="s">
        <v>547</v>
      </c>
      <c r="C7187" s="15" t="n">
        <v>45383</v>
      </c>
      <c r="D7187" s="0" t="n">
        <v>2</v>
      </c>
      <c r="E7187" s="0" t="n">
        <v>0</v>
      </c>
      <c r="F7187" s="0" t="n">
        <v>0</v>
      </c>
      <c r="G7187" s="0" t="n">
        <v>0</v>
      </c>
      <c r="H7187" s="0" t="n">
        <v>0</v>
      </c>
      <c r="I7187" s="0" t="n">
        <v>3</v>
      </c>
      <c r="J7187" s="0" t="n">
        <v>0</v>
      </c>
      <c r="K7187" s="37" t="n">
        <f aca="false">E7187+Inputs!$B$5*F7187</f>
        <v>0</v>
      </c>
      <c r="L7187" s="37" t="n">
        <f aca="false">G7187+Inputs!$B$6*H7187</f>
        <v>0</v>
      </c>
      <c r="M7187" s="37" t="n">
        <f aca="false">I7187+Inputs!$B$7*J7187</f>
        <v>3</v>
      </c>
      <c r="N7187" s="37" t="n">
        <f aca="false">K7187+L7187+M7187</f>
        <v>3</v>
      </c>
    </row>
    <row r="7188" customFormat="false" ht="15" hidden="false" customHeight="false" outlineLevel="0" collapsed="false">
      <c r="A7188" s="0" t="s">
        <v>10</v>
      </c>
      <c r="B7188" s="0" t="s">
        <v>547</v>
      </c>
      <c r="C7188" s="15" t="n">
        <v>45413</v>
      </c>
      <c r="D7188" s="0" t="n">
        <v>2</v>
      </c>
      <c r="E7188" s="0" t="n">
        <v>0</v>
      </c>
      <c r="F7188" s="0" t="n">
        <v>0</v>
      </c>
      <c r="G7188" s="0" t="n">
        <v>0</v>
      </c>
      <c r="H7188" s="0" t="n">
        <v>0</v>
      </c>
      <c r="I7188" s="0" t="n">
        <v>6</v>
      </c>
      <c r="J7188" s="0" t="n">
        <v>0</v>
      </c>
      <c r="K7188" s="37" t="n">
        <f aca="false">E7188+Inputs!$B$5*F7188</f>
        <v>0</v>
      </c>
      <c r="L7188" s="37" t="n">
        <f aca="false">G7188+Inputs!$B$6*H7188</f>
        <v>0</v>
      </c>
      <c r="M7188" s="37" t="n">
        <f aca="false">I7188+Inputs!$B$7*J7188</f>
        <v>6</v>
      </c>
      <c r="N7188" s="37" t="n">
        <f aca="false">K7188+L7188+M7188</f>
        <v>6</v>
      </c>
    </row>
    <row r="7189" customFormat="false" ht="15" hidden="false" customHeight="false" outlineLevel="0" collapsed="false">
      <c r="A7189" s="0" t="s">
        <v>10</v>
      </c>
      <c r="B7189" s="0" t="s">
        <v>547</v>
      </c>
      <c r="C7189" s="15" t="n">
        <v>45444</v>
      </c>
      <c r="D7189" s="0" t="n">
        <v>2</v>
      </c>
      <c r="E7189" s="0" t="n">
        <v>0</v>
      </c>
      <c r="F7189" s="0" t="n">
        <v>0</v>
      </c>
      <c r="G7189" s="0" t="n">
        <v>0</v>
      </c>
      <c r="H7189" s="0" t="n">
        <v>0</v>
      </c>
      <c r="I7189" s="0" t="n">
        <v>3</v>
      </c>
      <c r="J7189" s="0" t="n">
        <v>0</v>
      </c>
      <c r="K7189" s="37" t="n">
        <f aca="false">E7189+Inputs!$B$5*F7189</f>
        <v>0</v>
      </c>
      <c r="L7189" s="37" t="n">
        <f aca="false">G7189+Inputs!$B$6*H7189</f>
        <v>0</v>
      </c>
      <c r="M7189" s="37" t="n">
        <f aca="false">I7189+Inputs!$B$7*J7189</f>
        <v>3</v>
      </c>
      <c r="N7189" s="37" t="n">
        <f aca="false">K7189+L7189+M7189</f>
        <v>3</v>
      </c>
    </row>
    <row r="7190" customFormat="false" ht="15" hidden="false" customHeight="false" outlineLevel="0" collapsed="false">
      <c r="A7190" s="0" t="s">
        <v>10</v>
      </c>
      <c r="B7190" s="0" t="s">
        <v>547</v>
      </c>
      <c r="C7190" s="15" t="n">
        <v>45474</v>
      </c>
      <c r="D7190" s="0" t="n">
        <v>2</v>
      </c>
      <c r="E7190" s="0" t="n">
        <v>0</v>
      </c>
      <c r="F7190" s="0" t="n">
        <v>0</v>
      </c>
      <c r="G7190" s="0" t="n">
        <v>0</v>
      </c>
      <c r="H7190" s="0" t="n">
        <v>0</v>
      </c>
      <c r="I7190" s="0" t="n">
        <v>3</v>
      </c>
      <c r="J7190" s="0" t="n">
        <v>0</v>
      </c>
      <c r="K7190" s="37" t="n">
        <f aca="false">E7190+Inputs!$B$5*F7190</f>
        <v>0</v>
      </c>
      <c r="L7190" s="37" t="n">
        <f aca="false">G7190+Inputs!$B$6*H7190</f>
        <v>0</v>
      </c>
      <c r="M7190" s="37" t="n">
        <f aca="false">I7190+Inputs!$B$7*J7190</f>
        <v>3</v>
      </c>
      <c r="N7190" s="37" t="n">
        <f aca="false">K7190+L7190+M7190</f>
        <v>3</v>
      </c>
    </row>
    <row r="7191" customFormat="false" ht="15" hidden="false" customHeight="false" outlineLevel="0" collapsed="false">
      <c r="A7191" s="0" t="s">
        <v>10</v>
      </c>
      <c r="B7191" s="0" t="s">
        <v>547</v>
      </c>
      <c r="C7191" s="15" t="n">
        <v>45505</v>
      </c>
      <c r="D7191" s="0" t="n">
        <v>2</v>
      </c>
      <c r="E7191" s="0" t="n">
        <v>0</v>
      </c>
      <c r="F7191" s="0" t="n">
        <v>0</v>
      </c>
      <c r="G7191" s="0" t="n">
        <v>0</v>
      </c>
      <c r="H7191" s="0" t="n">
        <v>0</v>
      </c>
      <c r="I7191" s="0" t="n">
        <v>4</v>
      </c>
      <c r="J7191" s="0" t="n">
        <v>0</v>
      </c>
      <c r="K7191" s="37" t="n">
        <f aca="false">E7191+Inputs!$B$5*F7191</f>
        <v>0</v>
      </c>
      <c r="L7191" s="37" t="n">
        <f aca="false">G7191+Inputs!$B$6*H7191</f>
        <v>0</v>
      </c>
      <c r="M7191" s="37" t="n">
        <f aca="false">I7191+Inputs!$B$7*J7191</f>
        <v>4</v>
      </c>
      <c r="N7191" s="37" t="n">
        <f aca="false">K7191+L7191+M7191</f>
        <v>4</v>
      </c>
    </row>
    <row r="7192" customFormat="false" ht="15" hidden="false" customHeight="false" outlineLevel="0" collapsed="false">
      <c r="A7192" s="0" t="s">
        <v>10</v>
      </c>
      <c r="B7192" s="0" t="s">
        <v>547</v>
      </c>
      <c r="C7192" s="15" t="n">
        <v>45536</v>
      </c>
      <c r="D7192" s="0" t="n">
        <v>2</v>
      </c>
      <c r="E7192" s="0" t="n">
        <v>0</v>
      </c>
      <c r="F7192" s="0" t="n">
        <v>0</v>
      </c>
      <c r="G7192" s="0" t="n">
        <v>0</v>
      </c>
      <c r="H7192" s="0" t="n">
        <v>0</v>
      </c>
      <c r="I7192" s="0" t="n">
        <v>4</v>
      </c>
      <c r="J7192" s="0" t="n">
        <v>0</v>
      </c>
      <c r="K7192" s="37" t="n">
        <f aca="false">E7192+Inputs!$B$5*F7192</f>
        <v>0</v>
      </c>
      <c r="L7192" s="37" t="n">
        <f aca="false">G7192+Inputs!$B$6*H7192</f>
        <v>0</v>
      </c>
      <c r="M7192" s="37" t="n">
        <f aca="false">I7192+Inputs!$B$7*J7192</f>
        <v>4</v>
      </c>
      <c r="N7192" s="37" t="n">
        <f aca="false">K7192+L7192+M7192</f>
        <v>4</v>
      </c>
    </row>
    <row r="7193" customFormat="false" ht="15" hidden="false" customHeight="false" outlineLevel="0" collapsed="false">
      <c r="A7193" s="0" t="s">
        <v>10</v>
      </c>
      <c r="B7193" s="0" t="s">
        <v>547</v>
      </c>
      <c r="C7193" s="15" t="n">
        <v>45566</v>
      </c>
      <c r="D7193" s="0" t="n">
        <v>2</v>
      </c>
      <c r="E7193" s="0" t="n">
        <v>0</v>
      </c>
      <c r="F7193" s="0" t="n">
        <v>0</v>
      </c>
      <c r="G7193" s="0" t="n">
        <v>0</v>
      </c>
      <c r="H7193" s="0" t="n">
        <v>0</v>
      </c>
      <c r="I7193" s="0" t="n">
        <v>4</v>
      </c>
      <c r="J7193" s="0" t="n">
        <v>0</v>
      </c>
      <c r="K7193" s="37" t="n">
        <f aca="false">E7193+Inputs!$B$5*F7193</f>
        <v>0</v>
      </c>
      <c r="L7193" s="37" t="n">
        <f aca="false">G7193+Inputs!$B$6*H7193</f>
        <v>0</v>
      </c>
      <c r="M7193" s="37" t="n">
        <f aca="false">I7193+Inputs!$B$7*J7193</f>
        <v>4</v>
      </c>
      <c r="N7193" s="37" t="n">
        <f aca="false">K7193+L7193+M7193</f>
        <v>4</v>
      </c>
    </row>
    <row r="7194" customFormat="false" ht="15" hidden="false" customHeight="false" outlineLevel="0" collapsed="false">
      <c r="A7194" s="0" t="s">
        <v>10</v>
      </c>
      <c r="B7194" s="0" t="s">
        <v>547</v>
      </c>
      <c r="C7194" s="15" t="n">
        <v>45597</v>
      </c>
      <c r="D7194" s="0" t="n">
        <v>2</v>
      </c>
      <c r="E7194" s="0" t="n">
        <v>0</v>
      </c>
      <c r="F7194" s="0" t="n">
        <v>0</v>
      </c>
      <c r="G7194" s="0" t="n">
        <v>0</v>
      </c>
      <c r="H7194" s="0" t="n">
        <v>0</v>
      </c>
      <c r="I7194" s="0" t="n">
        <v>5</v>
      </c>
      <c r="J7194" s="0" t="n">
        <v>0</v>
      </c>
      <c r="K7194" s="37" t="n">
        <f aca="false">E7194+Inputs!$B$5*F7194</f>
        <v>0</v>
      </c>
      <c r="L7194" s="37" t="n">
        <f aca="false">G7194+Inputs!$B$6*H7194</f>
        <v>0</v>
      </c>
      <c r="M7194" s="37" t="n">
        <f aca="false">I7194+Inputs!$B$7*J7194</f>
        <v>5</v>
      </c>
      <c r="N7194" s="37" t="n">
        <f aca="false">K7194+L7194+M7194</f>
        <v>5</v>
      </c>
    </row>
    <row r="7195" customFormat="false" ht="15" hidden="false" customHeight="false" outlineLevel="0" collapsed="false">
      <c r="A7195" s="0" t="s">
        <v>10</v>
      </c>
      <c r="B7195" s="0" t="s">
        <v>547</v>
      </c>
      <c r="C7195" s="15" t="n">
        <v>45627</v>
      </c>
      <c r="D7195" s="0" t="n">
        <v>2</v>
      </c>
      <c r="E7195" s="0" t="n">
        <v>0</v>
      </c>
      <c r="F7195" s="0" t="n">
        <v>0</v>
      </c>
      <c r="G7195" s="0" t="n">
        <v>0</v>
      </c>
      <c r="H7195" s="0" t="n">
        <v>0</v>
      </c>
      <c r="I7195" s="0" t="n">
        <v>5</v>
      </c>
      <c r="J7195" s="0" t="n">
        <v>0</v>
      </c>
      <c r="K7195" s="37" t="n">
        <f aca="false">E7195+Inputs!$B$5*F7195</f>
        <v>0</v>
      </c>
      <c r="L7195" s="37" t="n">
        <f aca="false">G7195+Inputs!$B$6*H7195</f>
        <v>0</v>
      </c>
      <c r="M7195" s="37" t="n">
        <f aca="false">I7195+Inputs!$B$7*J7195</f>
        <v>5</v>
      </c>
      <c r="N7195" s="37" t="n">
        <f aca="false">K7195+L7195+M7195</f>
        <v>5</v>
      </c>
    </row>
    <row r="7196" customFormat="false" ht="15" hidden="false" customHeight="false" outlineLevel="0" collapsed="false">
      <c r="A7196" s="0" t="s">
        <v>10</v>
      </c>
      <c r="B7196" s="0" t="s">
        <v>547</v>
      </c>
      <c r="C7196" s="15" t="n">
        <v>45658</v>
      </c>
      <c r="D7196" s="0" t="n">
        <v>2</v>
      </c>
      <c r="E7196" s="0" t="n">
        <v>0</v>
      </c>
      <c r="F7196" s="0" t="n">
        <v>0</v>
      </c>
      <c r="G7196" s="0" t="n">
        <v>0</v>
      </c>
      <c r="H7196" s="0" t="n">
        <v>0</v>
      </c>
      <c r="I7196" s="0" t="n">
        <v>3</v>
      </c>
      <c r="J7196" s="0" t="n">
        <v>0</v>
      </c>
      <c r="K7196" s="37" t="n">
        <f aca="false">E7196+Inputs!$B$5*F7196</f>
        <v>0</v>
      </c>
      <c r="L7196" s="37" t="n">
        <f aca="false">G7196+Inputs!$B$6*H7196</f>
        <v>0</v>
      </c>
      <c r="M7196" s="37" t="n">
        <f aca="false">I7196+Inputs!$B$7*J7196</f>
        <v>3</v>
      </c>
      <c r="N7196" s="37" t="n">
        <f aca="false">K7196+L7196+M7196</f>
        <v>3</v>
      </c>
    </row>
    <row r="7197" customFormat="false" ht="15" hidden="false" customHeight="false" outlineLevel="0" collapsed="false">
      <c r="A7197" s="0" t="s">
        <v>10</v>
      </c>
      <c r="B7197" s="0" t="s">
        <v>547</v>
      </c>
      <c r="C7197" s="15" t="n">
        <v>45689</v>
      </c>
      <c r="D7197" s="0" t="n">
        <v>2</v>
      </c>
      <c r="E7197" s="0" t="n">
        <v>0</v>
      </c>
      <c r="F7197" s="0" t="n">
        <v>0</v>
      </c>
      <c r="G7197" s="0" t="n">
        <v>0</v>
      </c>
      <c r="H7197" s="0" t="n">
        <v>0</v>
      </c>
      <c r="I7197" s="0" t="n">
        <v>5</v>
      </c>
      <c r="J7197" s="0" t="n">
        <v>0</v>
      </c>
      <c r="K7197" s="37" t="n">
        <f aca="false">E7197+Inputs!$B$5*F7197</f>
        <v>0</v>
      </c>
      <c r="L7197" s="37" t="n">
        <f aca="false">G7197+Inputs!$B$6*H7197</f>
        <v>0</v>
      </c>
      <c r="M7197" s="37" t="n">
        <f aca="false">I7197+Inputs!$B$7*J7197</f>
        <v>5</v>
      </c>
      <c r="N7197" s="37" t="n">
        <f aca="false">K7197+L7197+M7197</f>
        <v>5</v>
      </c>
    </row>
    <row r="7198" customFormat="false" ht="15" hidden="false" customHeight="false" outlineLevel="0" collapsed="false">
      <c r="A7198" s="0" t="s">
        <v>10</v>
      </c>
      <c r="B7198" s="0" t="s">
        <v>547</v>
      </c>
      <c r="C7198" s="15" t="n">
        <v>45717</v>
      </c>
      <c r="D7198" s="0" t="n">
        <v>2</v>
      </c>
      <c r="E7198" s="0" t="n">
        <v>0</v>
      </c>
      <c r="F7198" s="0" t="n">
        <v>0</v>
      </c>
      <c r="G7198" s="0" t="n">
        <v>0</v>
      </c>
      <c r="H7198" s="0" t="n">
        <v>0</v>
      </c>
      <c r="I7198" s="0" t="n">
        <v>5</v>
      </c>
      <c r="J7198" s="0" t="n">
        <v>0</v>
      </c>
      <c r="K7198" s="37" t="n">
        <f aca="false">E7198+Inputs!$B$5*F7198</f>
        <v>0</v>
      </c>
      <c r="L7198" s="37" t="n">
        <f aca="false">G7198+Inputs!$B$6*H7198</f>
        <v>0</v>
      </c>
      <c r="M7198" s="37" t="n">
        <f aca="false">I7198+Inputs!$B$7*J7198</f>
        <v>5</v>
      </c>
      <c r="N7198" s="37" t="n">
        <f aca="false">K7198+L7198+M7198</f>
        <v>5</v>
      </c>
    </row>
    <row r="7199" customFormat="false" ht="15" hidden="false" customHeight="false" outlineLevel="0" collapsed="false">
      <c r="A7199" s="0" t="s">
        <v>10</v>
      </c>
      <c r="B7199" s="0" t="s">
        <v>547</v>
      </c>
      <c r="C7199" s="15" t="n">
        <v>45748</v>
      </c>
      <c r="D7199" s="0" t="n">
        <v>2</v>
      </c>
      <c r="E7199" s="0" t="n">
        <v>0</v>
      </c>
      <c r="F7199" s="0" t="n">
        <v>0</v>
      </c>
      <c r="G7199" s="0" t="n">
        <v>0</v>
      </c>
      <c r="H7199" s="0" t="n">
        <v>0</v>
      </c>
      <c r="I7199" s="0" t="n">
        <v>3</v>
      </c>
      <c r="J7199" s="0" t="n">
        <v>0</v>
      </c>
      <c r="K7199" s="37" t="n">
        <f aca="false">E7199+Inputs!$B$5*F7199</f>
        <v>0</v>
      </c>
      <c r="L7199" s="37" t="n">
        <f aca="false">G7199+Inputs!$B$6*H7199</f>
        <v>0</v>
      </c>
      <c r="M7199" s="37" t="n">
        <f aca="false">I7199+Inputs!$B$7*J7199</f>
        <v>3</v>
      </c>
      <c r="N7199" s="37" t="n">
        <f aca="false">K7199+L7199+M7199</f>
        <v>3</v>
      </c>
    </row>
    <row r="7200" customFormat="false" ht="15" hidden="false" customHeight="false" outlineLevel="0" collapsed="false">
      <c r="A7200" s="0" t="s">
        <v>10</v>
      </c>
      <c r="B7200" s="0" t="s">
        <v>547</v>
      </c>
      <c r="C7200" s="15" t="n">
        <v>45778</v>
      </c>
      <c r="D7200" s="0" t="n">
        <v>2</v>
      </c>
      <c r="E7200" s="0" t="n">
        <v>0</v>
      </c>
      <c r="F7200" s="0" t="n">
        <v>0</v>
      </c>
      <c r="G7200" s="0" t="n">
        <v>0</v>
      </c>
      <c r="H7200" s="0" t="n">
        <v>0</v>
      </c>
      <c r="I7200" s="0" t="n">
        <v>11</v>
      </c>
      <c r="J7200" s="0" t="n">
        <v>0</v>
      </c>
      <c r="K7200" s="37" t="n">
        <f aca="false">E7200+Inputs!$B$5*F7200</f>
        <v>0</v>
      </c>
      <c r="L7200" s="37" t="n">
        <f aca="false">G7200+Inputs!$B$6*H7200</f>
        <v>0</v>
      </c>
      <c r="M7200" s="37" t="n">
        <f aca="false">I7200+Inputs!$B$7*J7200</f>
        <v>11</v>
      </c>
      <c r="N7200" s="37" t="n">
        <f aca="false">K7200+L7200+M7200</f>
        <v>11</v>
      </c>
    </row>
    <row r="7201" customFormat="false" ht="15" hidden="false" customHeight="false" outlineLevel="0" collapsed="false">
      <c r="A7201" s="0" t="s">
        <v>10</v>
      </c>
      <c r="B7201" s="0" t="s">
        <v>547</v>
      </c>
      <c r="C7201" s="15" t="n">
        <v>45809</v>
      </c>
      <c r="D7201" s="0" t="n">
        <v>2</v>
      </c>
      <c r="E7201" s="0" t="n">
        <v>0</v>
      </c>
      <c r="F7201" s="0" t="n">
        <v>0</v>
      </c>
      <c r="G7201" s="0" t="n">
        <v>0</v>
      </c>
      <c r="H7201" s="0" t="n">
        <v>0</v>
      </c>
      <c r="I7201" s="0" t="n">
        <v>8</v>
      </c>
      <c r="J7201" s="0" t="n">
        <v>0</v>
      </c>
      <c r="K7201" s="37" t="n">
        <f aca="false">E7201+Inputs!$B$5*F7201</f>
        <v>0</v>
      </c>
      <c r="L7201" s="37" t="n">
        <f aca="false">G7201+Inputs!$B$6*H7201</f>
        <v>0</v>
      </c>
      <c r="M7201" s="37" t="n">
        <f aca="false">I7201+Inputs!$B$7*J7201</f>
        <v>8</v>
      </c>
      <c r="N7201" s="37" t="n">
        <f aca="false">K7201+L7201+M7201</f>
        <v>8</v>
      </c>
    </row>
    <row r="7202" customFormat="false" ht="15" hidden="false" customHeight="false" outlineLevel="0" collapsed="false">
      <c r="A7202" s="0" t="s">
        <v>10</v>
      </c>
      <c r="B7202" s="0" t="s">
        <v>547</v>
      </c>
      <c r="C7202" s="15" t="n">
        <v>45839</v>
      </c>
      <c r="D7202" s="0" t="n">
        <v>2</v>
      </c>
      <c r="E7202" s="0" t="n">
        <v>0</v>
      </c>
      <c r="F7202" s="0" t="n">
        <v>0</v>
      </c>
      <c r="G7202" s="0" t="n">
        <v>0</v>
      </c>
      <c r="H7202" s="0" t="n">
        <v>0</v>
      </c>
      <c r="I7202" s="0" t="n">
        <v>4</v>
      </c>
      <c r="J7202" s="0" t="n">
        <v>0</v>
      </c>
      <c r="K7202" s="37" t="n">
        <f aca="false">E7202+Inputs!$B$5*F7202</f>
        <v>0</v>
      </c>
      <c r="L7202" s="37" t="n">
        <f aca="false">G7202+Inputs!$B$6*H7202</f>
        <v>0</v>
      </c>
      <c r="M7202" s="37" t="n">
        <f aca="false">I7202+Inputs!$B$7*J7202</f>
        <v>4</v>
      </c>
      <c r="N7202" s="37" t="n">
        <f aca="false">K7202+L7202+M7202</f>
        <v>4</v>
      </c>
    </row>
    <row r="7203" customFormat="false" ht="15" hidden="false" customHeight="false" outlineLevel="0" collapsed="false">
      <c r="A7203" s="0" t="s">
        <v>10</v>
      </c>
      <c r="B7203" s="0" t="s">
        <v>547</v>
      </c>
      <c r="C7203" s="15" t="n">
        <v>45870</v>
      </c>
      <c r="D7203" s="0" t="n">
        <v>2</v>
      </c>
      <c r="E7203" s="0" t="n">
        <v>0</v>
      </c>
      <c r="F7203" s="0" t="n">
        <v>0</v>
      </c>
      <c r="G7203" s="0" t="n">
        <v>0</v>
      </c>
      <c r="H7203" s="0" t="n">
        <v>0</v>
      </c>
      <c r="I7203" s="0" t="n">
        <v>7</v>
      </c>
      <c r="J7203" s="0" t="n">
        <v>0</v>
      </c>
      <c r="K7203" s="37" t="n">
        <f aca="false">E7203+Inputs!$B$5*F7203</f>
        <v>0</v>
      </c>
      <c r="L7203" s="37" t="n">
        <f aca="false">G7203+Inputs!$B$6*H7203</f>
        <v>0</v>
      </c>
      <c r="M7203" s="37" t="n">
        <f aca="false">I7203+Inputs!$B$7*J7203</f>
        <v>7</v>
      </c>
      <c r="N7203" s="37" t="n">
        <f aca="false">K7203+L7203+M7203</f>
        <v>7</v>
      </c>
    </row>
    <row r="7204" customFormat="false" ht="15" hidden="false" customHeight="false" outlineLevel="0" collapsed="false">
      <c r="A7204" s="0" t="s">
        <v>10</v>
      </c>
      <c r="B7204" s="0" t="s">
        <v>547</v>
      </c>
      <c r="C7204" s="15" t="n">
        <v>45901</v>
      </c>
      <c r="D7204" s="0" t="n">
        <v>2</v>
      </c>
      <c r="E7204" s="0" t="n">
        <v>0</v>
      </c>
      <c r="F7204" s="0" t="n">
        <v>0</v>
      </c>
      <c r="G7204" s="0" t="n">
        <v>0</v>
      </c>
      <c r="H7204" s="0" t="n">
        <v>0</v>
      </c>
      <c r="I7204" s="0" t="n">
        <v>1</v>
      </c>
      <c r="J7204" s="0" t="n">
        <v>0</v>
      </c>
      <c r="K7204" s="37" t="n">
        <f aca="false">E7204+Inputs!$B$5*F7204</f>
        <v>0</v>
      </c>
      <c r="L7204" s="37" t="n">
        <f aca="false">G7204+Inputs!$B$6*H7204</f>
        <v>0</v>
      </c>
      <c r="M7204" s="37" t="n">
        <f aca="false">I7204+Inputs!$B$7*J7204</f>
        <v>1</v>
      </c>
      <c r="N7204" s="37" t="n">
        <f aca="false">K7204+L7204+M7204</f>
        <v>1</v>
      </c>
    </row>
    <row r="7205" customFormat="false" ht="15" hidden="false" customHeight="false" outlineLevel="0" collapsed="false">
      <c r="A7205" s="0" t="s">
        <v>10</v>
      </c>
      <c r="B7205" s="0" t="s">
        <v>547</v>
      </c>
      <c r="C7205" s="15" t="n">
        <v>45931</v>
      </c>
      <c r="D7205" s="0" t="n">
        <v>2</v>
      </c>
      <c r="E7205" s="0" t="n">
        <v>0</v>
      </c>
      <c r="F7205" s="0" t="n">
        <v>0</v>
      </c>
      <c r="G7205" s="0" t="n">
        <v>0</v>
      </c>
      <c r="H7205" s="0" t="n">
        <v>0</v>
      </c>
      <c r="I7205" s="0" t="n">
        <v>5</v>
      </c>
      <c r="J7205" s="0" t="n">
        <v>0</v>
      </c>
      <c r="K7205" s="37" t="n">
        <f aca="false">E7205+Inputs!$B$5*F7205</f>
        <v>0</v>
      </c>
      <c r="L7205" s="37" t="n">
        <f aca="false">G7205+Inputs!$B$6*H7205</f>
        <v>0</v>
      </c>
      <c r="M7205" s="37" t="n">
        <f aca="false">I7205+Inputs!$B$7*J7205</f>
        <v>5</v>
      </c>
      <c r="N7205" s="37" t="n">
        <f aca="false">K7205+L7205+M7205</f>
        <v>5</v>
      </c>
    </row>
    <row r="7206" customFormat="false" ht="15" hidden="false" customHeight="false" outlineLevel="0" collapsed="false">
      <c r="A7206" s="0" t="s">
        <v>10</v>
      </c>
      <c r="B7206" s="0" t="s">
        <v>547</v>
      </c>
      <c r="C7206" s="15" t="n">
        <v>45962</v>
      </c>
      <c r="D7206" s="0" t="n">
        <v>2</v>
      </c>
      <c r="E7206" s="0" t="n">
        <v>0</v>
      </c>
      <c r="F7206" s="0" t="n">
        <v>0</v>
      </c>
      <c r="G7206" s="0" t="n">
        <v>0</v>
      </c>
      <c r="H7206" s="0" t="n">
        <v>0</v>
      </c>
      <c r="I7206" s="0" t="n">
        <v>6</v>
      </c>
      <c r="J7206" s="0" t="n">
        <v>0</v>
      </c>
      <c r="K7206" s="37" t="n">
        <f aca="false">E7206+Inputs!$B$5*F7206</f>
        <v>0</v>
      </c>
      <c r="L7206" s="37" t="n">
        <f aca="false">G7206+Inputs!$B$6*H7206</f>
        <v>0</v>
      </c>
      <c r="M7206" s="37" t="n">
        <f aca="false">I7206+Inputs!$B$7*J7206</f>
        <v>6</v>
      </c>
      <c r="N7206" s="37" t="n">
        <f aca="false">K7206+L7206+M7206</f>
        <v>6</v>
      </c>
    </row>
    <row r="7207" customFormat="false" ht="15" hidden="false" customHeight="false" outlineLevel="0" collapsed="false">
      <c r="A7207" s="0" t="s">
        <v>10</v>
      </c>
      <c r="B7207" s="0" t="s">
        <v>547</v>
      </c>
      <c r="C7207" s="15" t="n">
        <v>45992</v>
      </c>
      <c r="D7207" s="0" t="n">
        <v>2</v>
      </c>
      <c r="E7207" s="0" t="n">
        <v>0</v>
      </c>
      <c r="F7207" s="0" t="n">
        <v>0</v>
      </c>
      <c r="G7207" s="0" t="n">
        <v>0</v>
      </c>
      <c r="H7207" s="0" t="n">
        <v>0</v>
      </c>
      <c r="I7207" s="0" t="n">
        <v>3</v>
      </c>
      <c r="J7207" s="0" t="n">
        <v>0</v>
      </c>
      <c r="K7207" s="37" t="n">
        <f aca="false">E7207+Inputs!$B$5*F7207</f>
        <v>0</v>
      </c>
      <c r="L7207" s="37" t="n">
        <f aca="false">G7207+Inputs!$B$6*H7207</f>
        <v>0</v>
      </c>
      <c r="M7207" s="37" t="n">
        <f aca="false">I7207+Inputs!$B$7*J7207</f>
        <v>3</v>
      </c>
      <c r="N7207" s="37" t="n">
        <f aca="false">K7207+L7207+M7207</f>
        <v>3</v>
      </c>
    </row>
    <row r="7208" customFormat="false" ht="15" hidden="false" customHeight="false" outlineLevel="0" collapsed="false">
      <c r="A7208" s="0" t="s">
        <v>10</v>
      </c>
      <c r="B7208" s="0" t="s">
        <v>547</v>
      </c>
      <c r="C7208" s="15" t="n">
        <v>46023</v>
      </c>
      <c r="D7208" s="0" t="n">
        <v>2</v>
      </c>
      <c r="E7208" s="0" t="n">
        <v>0</v>
      </c>
      <c r="F7208" s="0" t="n">
        <v>0</v>
      </c>
      <c r="G7208" s="0" t="n">
        <v>0</v>
      </c>
      <c r="H7208" s="0" t="n">
        <v>0</v>
      </c>
      <c r="I7208" s="0" t="n">
        <v>5</v>
      </c>
      <c r="J7208" s="0" t="n">
        <v>0</v>
      </c>
      <c r="K7208" s="37" t="n">
        <f aca="false">E7208+Inputs!$B$5*F7208</f>
        <v>0</v>
      </c>
      <c r="L7208" s="37" t="n">
        <f aca="false">G7208+Inputs!$B$6*H7208</f>
        <v>0</v>
      </c>
      <c r="M7208" s="37" t="n">
        <f aca="false">I7208+Inputs!$B$7*J7208</f>
        <v>5</v>
      </c>
      <c r="N7208" s="37" t="n">
        <f aca="false">K7208+L7208+M7208</f>
        <v>5</v>
      </c>
    </row>
    <row r="7209" customFormat="false" ht="15" hidden="false" customHeight="false" outlineLevel="0" collapsed="false">
      <c r="A7209" s="0" t="s">
        <v>10</v>
      </c>
      <c r="B7209" s="0" t="s">
        <v>547</v>
      </c>
      <c r="C7209" s="15" t="n">
        <v>46054</v>
      </c>
      <c r="D7209" s="0" t="n">
        <v>2</v>
      </c>
      <c r="E7209" s="0" t="n">
        <v>0</v>
      </c>
      <c r="F7209" s="0" t="n">
        <v>0</v>
      </c>
      <c r="G7209" s="0" t="n">
        <v>0</v>
      </c>
      <c r="H7209" s="0" t="n">
        <v>0</v>
      </c>
      <c r="I7209" s="0" t="n">
        <v>2</v>
      </c>
      <c r="J7209" s="0" t="n">
        <v>0</v>
      </c>
      <c r="K7209" s="37" t="n">
        <f aca="false">E7209+Inputs!$B$5*F7209</f>
        <v>0</v>
      </c>
      <c r="L7209" s="37" t="n">
        <f aca="false">G7209+Inputs!$B$6*H7209</f>
        <v>0</v>
      </c>
      <c r="M7209" s="37" t="n">
        <f aca="false">I7209+Inputs!$B$7*J7209</f>
        <v>2</v>
      </c>
      <c r="N7209" s="37" t="n">
        <f aca="false">K7209+L7209+M7209</f>
        <v>2</v>
      </c>
    </row>
    <row r="7210" customFormat="false" ht="15" hidden="false" customHeight="false" outlineLevel="0" collapsed="false">
      <c r="A7210" s="0" t="s">
        <v>10</v>
      </c>
      <c r="B7210" s="0" t="s">
        <v>547</v>
      </c>
      <c r="C7210" s="15" t="n">
        <v>46082</v>
      </c>
      <c r="D7210" s="0" t="n">
        <v>2</v>
      </c>
      <c r="E7210" s="0" t="n">
        <v>0</v>
      </c>
      <c r="F7210" s="0" t="n">
        <v>0</v>
      </c>
      <c r="G7210" s="0" t="n">
        <v>0</v>
      </c>
      <c r="H7210" s="0" t="n">
        <v>0</v>
      </c>
      <c r="I7210" s="0" t="n">
        <v>2</v>
      </c>
      <c r="J7210" s="0" t="n">
        <v>0</v>
      </c>
      <c r="K7210" s="37" t="n">
        <f aca="false">E7210+Inputs!$B$5*F7210</f>
        <v>0</v>
      </c>
      <c r="L7210" s="37" t="n">
        <f aca="false">G7210+Inputs!$B$6*H7210</f>
        <v>0</v>
      </c>
      <c r="M7210" s="37" t="n">
        <f aca="false">I7210+Inputs!$B$7*J7210</f>
        <v>2</v>
      </c>
      <c r="N7210" s="37" t="n">
        <f aca="false">K7210+L7210+M7210</f>
        <v>2</v>
      </c>
    </row>
    <row r="7211" customFormat="false" ht="15" hidden="false" customHeight="false" outlineLevel="0" collapsed="false">
      <c r="A7211" s="0" t="s">
        <v>10</v>
      </c>
      <c r="B7211" s="0" t="s">
        <v>547</v>
      </c>
      <c r="C7211" s="15" t="n">
        <v>46113</v>
      </c>
      <c r="D7211" s="0" t="n">
        <v>2</v>
      </c>
      <c r="E7211" s="0" t="n">
        <v>0</v>
      </c>
      <c r="F7211" s="0" t="n">
        <v>0</v>
      </c>
      <c r="G7211" s="0" t="n">
        <v>0</v>
      </c>
      <c r="H7211" s="0" t="n">
        <v>0</v>
      </c>
      <c r="I7211" s="0" t="n">
        <v>5</v>
      </c>
      <c r="J7211" s="0" t="n">
        <v>0</v>
      </c>
      <c r="K7211" s="37" t="n">
        <f aca="false">E7211+Inputs!$B$5*F7211</f>
        <v>0</v>
      </c>
      <c r="L7211" s="37" t="n">
        <f aca="false">G7211+Inputs!$B$6*H7211</f>
        <v>0</v>
      </c>
      <c r="M7211" s="37" t="n">
        <f aca="false">I7211+Inputs!$B$7*J7211</f>
        <v>5</v>
      </c>
      <c r="N7211" s="37" t="n">
        <f aca="false">K7211+L7211+M7211</f>
        <v>5</v>
      </c>
    </row>
    <row r="7212" customFormat="false" ht="15" hidden="false" customHeight="false" outlineLevel="0" collapsed="false">
      <c r="A7212" s="0" t="s">
        <v>10</v>
      </c>
      <c r="B7212" s="0" t="s">
        <v>547</v>
      </c>
      <c r="C7212" s="15" t="n">
        <v>46143</v>
      </c>
      <c r="D7212" s="0" t="n">
        <v>2</v>
      </c>
      <c r="E7212" s="0" t="n">
        <v>0</v>
      </c>
      <c r="F7212" s="0" t="n">
        <v>0</v>
      </c>
      <c r="G7212" s="0" t="n">
        <v>0</v>
      </c>
      <c r="H7212" s="0" t="n">
        <v>0</v>
      </c>
      <c r="I7212" s="0" t="n">
        <v>4</v>
      </c>
      <c r="J7212" s="0" t="n">
        <v>0</v>
      </c>
      <c r="K7212" s="37" t="n">
        <f aca="false">E7212+Inputs!$B$5*F7212</f>
        <v>0</v>
      </c>
      <c r="L7212" s="37" t="n">
        <f aca="false">G7212+Inputs!$B$6*H7212</f>
        <v>0</v>
      </c>
      <c r="M7212" s="37" t="n">
        <f aca="false">I7212+Inputs!$B$7*J7212</f>
        <v>4</v>
      </c>
      <c r="N7212" s="37" t="n">
        <f aca="false">K7212+L7212+M7212</f>
        <v>4</v>
      </c>
    </row>
    <row r="7213" customFormat="false" ht="15" hidden="false" customHeight="false" outlineLevel="0" collapsed="false">
      <c r="A7213" s="0" t="s">
        <v>10</v>
      </c>
      <c r="B7213" s="0" t="s">
        <v>547</v>
      </c>
      <c r="C7213" s="15" t="n">
        <v>46174</v>
      </c>
      <c r="D7213" s="0" t="n">
        <v>2</v>
      </c>
      <c r="E7213" s="0" t="n">
        <v>0</v>
      </c>
      <c r="F7213" s="0" t="n">
        <v>0</v>
      </c>
      <c r="G7213" s="0" t="n">
        <v>0</v>
      </c>
      <c r="H7213" s="0" t="n">
        <v>0</v>
      </c>
      <c r="I7213" s="0" t="n">
        <v>1</v>
      </c>
      <c r="J7213" s="0" t="n">
        <v>0</v>
      </c>
      <c r="K7213" s="37" t="n">
        <f aca="false">E7213+Inputs!$B$5*F7213</f>
        <v>0</v>
      </c>
      <c r="L7213" s="37" t="n">
        <f aca="false">G7213+Inputs!$B$6*H7213</f>
        <v>0</v>
      </c>
      <c r="M7213" s="37" t="n">
        <f aca="false">I7213+Inputs!$B$7*J7213</f>
        <v>1</v>
      </c>
      <c r="N7213" s="37" t="n">
        <f aca="false">K7213+L7213+M7213</f>
        <v>1</v>
      </c>
    </row>
    <row r="7214" customFormat="false" ht="15" hidden="false" customHeight="false" outlineLevel="0" collapsed="false">
      <c r="A7214" s="0" t="s">
        <v>10</v>
      </c>
      <c r="B7214" s="0" t="s">
        <v>547</v>
      </c>
      <c r="C7214" s="15" t="n">
        <v>46204</v>
      </c>
      <c r="D7214" s="0" t="n">
        <v>2</v>
      </c>
      <c r="E7214" s="0" t="n">
        <v>0</v>
      </c>
      <c r="F7214" s="0" t="n">
        <v>0</v>
      </c>
      <c r="G7214" s="0" t="n">
        <v>0</v>
      </c>
      <c r="H7214" s="0" t="n">
        <v>0</v>
      </c>
      <c r="I7214" s="0" t="n">
        <v>5</v>
      </c>
      <c r="J7214" s="0" t="n">
        <v>0</v>
      </c>
      <c r="K7214" s="37" t="n">
        <f aca="false">E7214+Inputs!$B$5*F7214</f>
        <v>0</v>
      </c>
      <c r="L7214" s="37" t="n">
        <f aca="false">G7214+Inputs!$B$6*H7214</f>
        <v>0</v>
      </c>
      <c r="M7214" s="37" t="n">
        <f aca="false">I7214+Inputs!$B$7*J7214</f>
        <v>5</v>
      </c>
      <c r="N7214" s="37" t="n">
        <f aca="false">K7214+L7214+M7214</f>
        <v>5</v>
      </c>
    </row>
    <row r="7215" customFormat="false" ht="15" hidden="false" customHeight="false" outlineLevel="0" collapsed="false">
      <c r="A7215" s="0" t="s">
        <v>10</v>
      </c>
      <c r="B7215" s="0" t="s">
        <v>547</v>
      </c>
      <c r="C7215" s="15" t="n">
        <v>46235</v>
      </c>
      <c r="D7215" s="0" t="n">
        <v>2</v>
      </c>
      <c r="E7215" s="0" t="n">
        <v>0</v>
      </c>
      <c r="F7215" s="0" t="n">
        <v>0</v>
      </c>
      <c r="G7215" s="0" t="n">
        <v>0</v>
      </c>
      <c r="H7215" s="0" t="n">
        <v>0</v>
      </c>
      <c r="I7215" s="0" t="n">
        <v>4</v>
      </c>
      <c r="J7215" s="0" t="n">
        <v>0</v>
      </c>
      <c r="K7215" s="37" t="n">
        <f aca="false">E7215+Inputs!$B$5*F7215</f>
        <v>0</v>
      </c>
      <c r="L7215" s="37" t="n">
        <f aca="false">G7215+Inputs!$B$6*H7215</f>
        <v>0</v>
      </c>
      <c r="M7215" s="37" t="n">
        <f aca="false">I7215+Inputs!$B$7*J7215</f>
        <v>4</v>
      </c>
      <c r="N7215" s="37" t="n">
        <f aca="false">K7215+L7215+M7215</f>
        <v>4</v>
      </c>
    </row>
    <row r="7216" customFormat="false" ht="15" hidden="false" customHeight="false" outlineLevel="0" collapsed="false">
      <c r="A7216" s="0" t="s">
        <v>10</v>
      </c>
      <c r="B7216" s="0" t="s">
        <v>520</v>
      </c>
      <c r="C7216" s="15" t="n">
        <v>46143</v>
      </c>
      <c r="D7216" s="0" t="n">
        <v>1</v>
      </c>
      <c r="E7216" s="0" t="n">
        <v>0</v>
      </c>
      <c r="F7216" s="0" t="n">
        <v>0</v>
      </c>
      <c r="G7216" s="0" t="n">
        <v>0</v>
      </c>
      <c r="H7216" s="0" t="n">
        <v>0</v>
      </c>
      <c r="I7216" s="0" t="n">
        <v>1</v>
      </c>
      <c r="J7216" s="0" t="n">
        <v>0</v>
      </c>
      <c r="K7216" s="37" t="n">
        <f aca="false">E7216+Inputs!$B$5*F7216</f>
        <v>0</v>
      </c>
      <c r="L7216" s="37" t="n">
        <f aca="false">G7216+Inputs!$B$6*H7216</f>
        <v>0</v>
      </c>
      <c r="M7216" s="37" t="n">
        <f aca="false">I7216+Inputs!$B$7*J7216</f>
        <v>1</v>
      </c>
      <c r="N7216" s="37" t="n">
        <f aca="false">K7216+L7216+M7216</f>
        <v>1</v>
      </c>
    </row>
    <row r="7217" customFormat="false" ht="15" hidden="false" customHeight="false" outlineLevel="0" collapsed="false">
      <c r="A7217" s="0" t="s">
        <v>10</v>
      </c>
      <c r="B7217" s="0" t="s">
        <v>520</v>
      </c>
      <c r="C7217" s="15" t="n">
        <v>46235</v>
      </c>
      <c r="D7217" s="0" t="n">
        <v>1</v>
      </c>
      <c r="E7217" s="0" t="n">
        <v>0</v>
      </c>
      <c r="F7217" s="0" t="n">
        <v>0</v>
      </c>
      <c r="G7217" s="0" t="n">
        <v>0</v>
      </c>
      <c r="H7217" s="0" t="n">
        <v>0</v>
      </c>
      <c r="I7217" s="0" t="n">
        <v>1</v>
      </c>
      <c r="J7217" s="0" t="n">
        <v>0</v>
      </c>
      <c r="K7217" s="37" t="n">
        <f aca="false">E7217+Inputs!$B$5*F7217</f>
        <v>0</v>
      </c>
      <c r="L7217" s="37" t="n">
        <f aca="false">G7217+Inputs!$B$6*H7217</f>
        <v>0</v>
      </c>
      <c r="M7217" s="37" t="n">
        <f aca="false">I7217+Inputs!$B$7*J7217</f>
        <v>1</v>
      </c>
      <c r="N7217" s="37" t="n">
        <f aca="false">K7217+L7217+M7217</f>
        <v>1</v>
      </c>
    </row>
    <row r="7218" customFormat="false" ht="15" hidden="false" customHeight="false" outlineLevel="0" collapsed="false">
      <c r="A7218" s="0" t="s">
        <v>10</v>
      </c>
      <c r="B7218" s="0" t="s">
        <v>489</v>
      </c>
      <c r="C7218" s="15" t="n">
        <v>44927</v>
      </c>
      <c r="D7218" s="0" t="n">
        <v>1</v>
      </c>
      <c r="E7218" s="0" t="n">
        <v>14</v>
      </c>
      <c r="F7218" s="0" t="n">
        <v>0</v>
      </c>
      <c r="G7218" s="0" t="n">
        <v>0</v>
      </c>
      <c r="H7218" s="0" t="n">
        <v>0</v>
      </c>
      <c r="I7218" s="0" t="n">
        <v>86</v>
      </c>
      <c r="J7218" s="0" t="n">
        <v>0</v>
      </c>
      <c r="K7218" s="37" t="n">
        <f aca="false">E7218+Inputs!$B$5*F7218</f>
        <v>14</v>
      </c>
      <c r="L7218" s="37" t="n">
        <f aca="false">G7218+Inputs!$B$6*H7218</f>
        <v>0</v>
      </c>
      <c r="M7218" s="37" t="n">
        <f aca="false">I7218+Inputs!$B$7*J7218</f>
        <v>86</v>
      </c>
      <c r="N7218" s="37" t="n">
        <f aca="false">K7218+L7218+M7218</f>
        <v>100</v>
      </c>
    </row>
    <row r="7219" customFormat="false" ht="15" hidden="false" customHeight="false" outlineLevel="0" collapsed="false">
      <c r="A7219" s="0" t="s">
        <v>10</v>
      </c>
      <c r="B7219" s="0" t="s">
        <v>489</v>
      </c>
      <c r="C7219" s="15" t="n">
        <v>44958</v>
      </c>
      <c r="D7219" s="0" t="n">
        <v>1</v>
      </c>
      <c r="E7219" s="0" t="n">
        <v>12</v>
      </c>
      <c r="F7219" s="0" t="n">
        <v>0</v>
      </c>
      <c r="G7219" s="0" t="n">
        <v>0</v>
      </c>
      <c r="H7219" s="0" t="n">
        <v>0</v>
      </c>
      <c r="I7219" s="0" t="n">
        <v>78</v>
      </c>
      <c r="J7219" s="0" t="n">
        <v>0</v>
      </c>
      <c r="K7219" s="37" t="n">
        <f aca="false">E7219+Inputs!$B$5*F7219</f>
        <v>12</v>
      </c>
      <c r="L7219" s="37" t="n">
        <f aca="false">G7219+Inputs!$B$6*H7219</f>
        <v>0</v>
      </c>
      <c r="M7219" s="37" t="n">
        <f aca="false">I7219+Inputs!$B$7*J7219</f>
        <v>78</v>
      </c>
      <c r="N7219" s="37" t="n">
        <f aca="false">K7219+L7219+M7219</f>
        <v>90</v>
      </c>
    </row>
    <row r="7220" customFormat="false" ht="15" hidden="false" customHeight="false" outlineLevel="0" collapsed="false">
      <c r="A7220" s="0" t="s">
        <v>10</v>
      </c>
      <c r="B7220" s="0" t="s">
        <v>489</v>
      </c>
      <c r="C7220" s="15" t="n">
        <v>44986</v>
      </c>
      <c r="D7220" s="0" t="n">
        <v>1</v>
      </c>
      <c r="E7220" s="0" t="n">
        <v>15</v>
      </c>
      <c r="F7220" s="0" t="n">
        <v>0</v>
      </c>
      <c r="G7220" s="0" t="n">
        <v>0</v>
      </c>
      <c r="H7220" s="0" t="n">
        <v>0</v>
      </c>
      <c r="I7220" s="0" t="n">
        <v>89</v>
      </c>
      <c r="J7220" s="0" t="n">
        <v>0</v>
      </c>
      <c r="K7220" s="37" t="n">
        <f aca="false">E7220+Inputs!$B$5*F7220</f>
        <v>15</v>
      </c>
      <c r="L7220" s="37" t="n">
        <f aca="false">G7220+Inputs!$B$6*H7220</f>
        <v>0</v>
      </c>
      <c r="M7220" s="37" t="n">
        <f aca="false">I7220+Inputs!$B$7*J7220</f>
        <v>89</v>
      </c>
      <c r="N7220" s="37" t="n">
        <f aca="false">K7220+L7220+M7220</f>
        <v>104</v>
      </c>
    </row>
    <row r="7221" customFormat="false" ht="15" hidden="false" customHeight="false" outlineLevel="0" collapsed="false">
      <c r="A7221" s="0" t="s">
        <v>10</v>
      </c>
      <c r="B7221" s="0" t="s">
        <v>489</v>
      </c>
      <c r="C7221" s="15" t="n">
        <v>45017</v>
      </c>
      <c r="D7221" s="0" t="n">
        <v>1</v>
      </c>
      <c r="E7221" s="0" t="n">
        <v>14</v>
      </c>
      <c r="F7221" s="0" t="n">
        <v>0</v>
      </c>
      <c r="G7221" s="0" t="n">
        <v>0</v>
      </c>
      <c r="H7221" s="0" t="n">
        <v>0</v>
      </c>
      <c r="I7221" s="0" t="n">
        <v>105</v>
      </c>
      <c r="J7221" s="0" t="n">
        <v>0</v>
      </c>
      <c r="K7221" s="37" t="n">
        <f aca="false">E7221+Inputs!$B$5*F7221</f>
        <v>14</v>
      </c>
      <c r="L7221" s="37" t="n">
        <f aca="false">G7221+Inputs!$B$6*H7221</f>
        <v>0</v>
      </c>
      <c r="M7221" s="37" t="n">
        <f aca="false">I7221+Inputs!$B$7*J7221</f>
        <v>105</v>
      </c>
      <c r="N7221" s="37" t="n">
        <f aca="false">K7221+L7221+M7221</f>
        <v>119</v>
      </c>
    </row>
    <row r="7222" customFormat="false" ht="15" hidden="false" customHeight="false" outlineLevel="0" collapsed="false">
      <c r="A7222" s="0" t="s">
        <v>10</v>
      </c>
      <c r="B7222" s="0" t="s">
        <v>489</v>
      </c>
      <c r="C7222" s="15" t="n">
        <v>45047</v>
      </c>
      <c r="D7222" s="0" t="n">
        <v>1</v>
      </c>
      <c r="E7222" s="0" t="n">
        <v>14</v>
      </c>
      <c r="F7222" s="0" t="n">
        <v>0</v>
      </c>
      <c r="G7222" s="0" t="n">
        <v>0</v>
      </c>
      <c r="H7222" s="0" t="n">
        <v>0</v>
      </c>
      <c r="I7222" s="0" t="n">
        <v>100</v>
      </c>
      <c r="J7222" s="0" t="n">
        <v>0</v>
      </c>
      <c r="K7222" s="37" t="n">
        <f aca="false">E7222+Inputs!$B$5*F7222</f>
        <v>14</v>
      </c>
      <c r="L7222" s="37" t="n">
        <f aca="false">G7222+Inputs!$B$6*H7222</f>
        <v>0</v>
      </c>
      <c r="M7222" s="37" t="n">
        <f aca="false">I7222+Inputs!$B$7*J7222</f>
        <v>100</v>
      </c>
      <c r="N7222" s="37" t="n">
        <f aca="false">K7222+L7222+M7222</f>
        <v>114</v>
      </c>
    </row>
    <row r="7223" customFormat="false" ht="15" hidden="false" customHeight="false" outlineLevel="0" collapsed="false">
      <c r="A7223" s="0" t="s">
        <v>10</v>
      </c>
      <c r="B7223" s="0" t="s">
        <v>489</v>
      </c>
      <c r="C7223" s="15" t="n">
        <v>45078</v>
      </c>
      <c r="D7223" s="0" t="n">
        <v>1</v>
      </c>
      <c r="E7223" s="0" t="n">
        <v>25</v>
      </c>
      <c r="F7223" s="0" t="n">
        <v>0</v>
      </c>
      <c r="G7223" s="0" t="n">
        <v>0</v>
      </c>
      <c r="H7223" s="0" t="n">
        <v>0</v>
      </c>
      <c r="I7223" s="0" t="n">
        <v>117</v>
      </c>
      <c r="J7223" s="0" t="n">
        <v>0</v>
      </c>
      <c r="K7223" s="37" t="n">
        <f aca="false">E7223+Inputs!$B$5*F7223</f>
        <v>25</v>
      </c>
      <c r="L7223" s="37" t="n">
        <f aca="false">G7223+Inputs!$B$6*H7223</f>
        <v>0</v>
      </c>
      <c r="M7223" s="37" t="n">
        <f aca="false">I7223+Inputs!$B$7*J7223</f>
        <v>117</v>
      </c>
      <c r="N7223" s="37" t="n">
        <f aca="false">K7223+L7223+M7223</f>
        <v>142</v>
      </c>
    </row>
    <row r="7224" customFormat="false" ht="15" hidden="false" customHeight="false" outlineLevel="0" collapsed="false">
      <c r="A7224" s="0" t="s">
        <v>10</v>
      </c>
      <c r="B7224" s="0" t="s">
        <v>489</v>
      </c>
      <c r="C7224" s="15" t="n">
        <v>45108</v>
      </c>
      <c r="D7224" s="0" t="n">
        <v>1</v>
      </c>
      <c r="E7224" s="0" t="n">
        <v>8</v>
      </c>
      <c r="F7224" s="0" t="n">
        <v>0</v>
      </c>
      <c r="G7224" s="0" t="n">
        <v>0</v>
      </c>
      <c r="H7224" s="0" t="n">
        <v>0</v>
      </c>
      <c r="I7224" s="0" t="n">
        <v>113</v>
      </c>
      <c r="J7224" s="0" t="n">
        <v>0</v>
      </c>
      <c r="K7224" s="37" t="n">
        <f aca="false">E7224+Inputs!$B$5*F7224</f>
        <v>8</v>
      </c>
      <c r="L7224" s="37" t="n">
        <f aca="false">G7224+Inputs!$B$6*H7224</f>
        <v>0</v>
      </c>
      <c r="M7224" s="37" t="n">
        <f aca="false">I7224+Inputs!$B$7*J7224</f>
        <v>113</v>
      </c>
      <c r="N7224" s="37" t="n">
        <f aca="false">K7224+L7224+M7224</f>
        <v>121</v>
      </c>
    </row>
    <row r="7225" customFormat="false" ht="15" hidden="false" customHeight="false" outlineLevel="0" collapsed="false">
      <c r="A7225" s="0" t="s">
        <v>10</v>
      </c>
      <c r="B7225" s="0" t="s">
        <v>489</v>
      </c>
      <c r="C7225" s="15" t="n">
        <v>45139</v>
      </c>
      <c r="D7225" s="0" t="n">
        <v>1</v>
      </c>
      <c r="E7225" s="0" t="n">
        <v>24</v>
      </c>
      <c r="F7225" s="0" t="n">
        <v>0</v>
      </c>
      <c r="G7225" s="0" t="n">
        <v>0</v>
      </c>
      <c r="H7225" s="0" t="n">
        <v>0</v>
      </c>
      <c r="I7225" s="0" t="n">
        <v>101</v>
      </c>
      <c r="J7225" s="0" t="n">
        <v>0</v>
      </c>
      <c r="K7225" s="37" t="n">
        <f aca="false">E7225+Inputs!$B$5*F7225</f>
        <v>24</v>
      </c>
      <c r="L7225" s="37" t="n">
        <f aca="false">G7225+Inputs!$B$6*H7225</f>
        <v>0</v>
      </c>
      <c r="M7225" s="37" t="n">
        <f aca="false">I7225+Inputs!$B$7*J7225</f>
        <v>101</v>
      </c>
      <c r="N7225" s="37" t="n">
        <f aca="false">K7225+L7225+M7225</f>
        <v>125</v>
      </c>
    </row>
    <row r="7226" customFormat="false" ht="15" hidden="false" customHeight="false" outlineLevel="0" collapsed="false">
      <c r="A7226" s="0" t="s">
        <v>10</v>
      </c>
      <c r="B7226" s="0" t="s">
        <v>489</v>
      </c>
      <c r="C7226" s="15" t="n">
        <v>45170</v>
      </c>
      <c r="D7226" s="0" t="n">
        <v>1</v>
      </c>
      <c r="E7226" s="0" t="n">
        <v>17</v>
      </c>
      <c r="F7226" s="0" t="n">
        <v>0</v>
      </c>
      <c r="G7226" s="0" t="n">
        <v>0</v>
      </c>
      <c r="H7226" s="0" t="n">
        <v>0</v>
      </c>
      <c r="I7226" s="0" t="n">
        <v>106</v>
      </c>
      <c r="J7226" s="0" t="n">
        <v>0</v>
      </c>
      <c r="K7226" s="37" t="n">
        <f aca="false">E7226+Inputs!$B$5*F7226</f>
        <v>17</v>
      </c>
      <c r="L7226" s="37" t="n">
        <f aca="false">G7226+Inputs!$B$6*H7226</f>
        <v>0</v>
      </c>
      <c r="M7226" s="37" t="n">
        <f aca="false">I7226+Inputs!$B$7*J7226</f>
        <v>106</v>
      </c>
      <c r="N7226" s="37" t="n">
        <f aca="false">K7226+L7226+M7226</f>
        <v>123</v>
      </c>
    </row>
    <row r="7227" customFormat="false" ht="15" hidden="false" customHeight="false" outlineLevel="0" collapsed="false">
      <c r="A7227" s="0" t="s">
        <v>10</v>
      </c>
      <c r="B7227" s="0" t="s">
        <v>489</v>
      </c>
      <c r="C7227" s="15" t="n">
        <v>45200</v>
      </c>
      <c r="D7227" s="0" t="n">
        <v>1</v>
      </c>
      <c r="E7227" s="0" t="n">
        <v>20</v>
      </c>
      <c r="F7227" s="0" t="n">
        <v>0</v>
      </c>
      <c r="G7227" s="0" t="n">
        <v>0</v>
      </c>
      <c r="H7227" s="0" t="n">
        <v>0</v>
      </c>
      <c r="I7227" s="0" t="n">
        <v>110</v>
      </c>
      <c r="J7227" s="0" t="n">
        <v>0</v>
      </c>
      <c r="K7227" s="37" t="n">
        <f aca="false">E7227+Inputs!$B$5*F7227</f>
        <v>20</v>
      </c>
      <c r="L7227" s="37" t="n">
        <f aca="false">G7227+Inputs!$B$6*H7227</f>
        <v>0</v>
      </c>
      <c r="M7227" s="37" t="n">
        <f aca="false">I7227+Inputs!$B$7*J7227</f>
        <v>110</v>
      </c>
      <c r="N7227" s="37" t="n">
        <f aca="false">K7227+L7227+M7227</f>
        <v>130</v>
      </c>
    </row>
    <row r="7228" customFormat="false" ht="15" hidden="false" customHeight="false" outlineLevel="0" collapsed="false">
      <c r="A7228" s="0" t="s">
        <v>10</v>
      </c>
      <c r="B7228" s="0" t="s">
        <v>489</v>
      </c>
      <c r="C7228" s="15" t="n">
        <v>45231</v>
      </c>
      <c r="D7228" s="0" t="n">
        <v>1</v>
      </c>
      <c r="E7228" s="0" t="n">
        <v>33</v>
      </c>
      <c r="F7228" s="0" t="n">
        <v>0</v>
      </c>
      <c r="G7228" s="0" t="n">
        <v>0</v>
      </c>
      <c r="H7228" s="0" t="n">
        <v>0</v>
      </c>
      <c r="I7228" s="0" t="n">
        <v>125</v>
      </c>
      <c r="J7228" s="0" t="n">
        <v>0</v>
      </c>
      <c r="K7228" s="37" t="n">
        <f aca="false">E7228+Inputs!$B$5*F7228</f>
        <v>33</v>
      </c>
      <c r="L7228" s="37" t="n">
        <f aca="false">G7228+Inputs!$B$6*H7228</f>
        <v>0</v>
      </c>
      <c r="M7228" s="37" t="n">
        <f aca="false">I7228+Inputs!$B$7*J7228</f>
        <v>125</v>
      </c>
      <c r="N7228" s="37" t="n">
        <f aca="false">K7228+L7228+M7228</f>
        <v>158</v>
      </c>
    </row>
    <row r="7229" customFormat="false" ht="15" hidden="false" customHeight="false" outlineLevel="0" collapsed="false">
      <c r="A7229" s="0" t="s">
        <v>10</v>
      </c>
      <c r="B7229" s="0" t="s">
        <v>489</v>
      </c>
      <c r="C7229" s="15" t="n">
        <v>45261</v>
      </c>
      <c r="D7229" s="0" t="n">
        <v>1</v>
      </c>
      <c r="E7229" s="0" t="n">
        <v>13</v>
      </c>
      <c r="F7229" s="0" t="n">
        <v>0</v>
      </c>
      <c r="G7229" s="0" t="n">
        <v>0</v>
      </c>
      <c r="H7229" s="0" t="n">
        <v>0</v>
      </c>
      <c r="I7229" s="0" t="n">
        <v>98</v>
      </c>
      <c r="J7229" s="0" t="n">
        <v>0</v>
      </c>
      <c r="K7229" s="37" t="n">
        <f aca="false">E7229+Inputs!$B$5*F7229</f>
        <v>13</v>
      </c>
      <c r="L7229" s="37" t="n">
        <f aca="false">G7229+Inputs!$B$6*H7229</f>
        <v>0</v>
      </c>
      <c r="M7229" s="37" t="n">
        <f aca="false">I7229+Inputs!$B$7*J7229</f>
        <v>98</v>
      </c>
      <c r="N7229" s="37" t="n">
        <f aca="false">K7229+L7229+M7229</f>
        <v>111</v>
      </c>
    </row>
    <row r="7230" customFormat="false" ht="15" hidden="false" customHeight="false" outlineLevel="0" collapsed="false">
      <c r="A7230" s="0" t="s">
        <v>10</v>
      </c>
      <c r="B7230" s="0" t="s">
        <v>489</v>
      </c>
      <c r="C7230" s="15" t="n">
        <v>45292</v>
      </c>
      <c r="D7230" s="0" t="n">
        <v>1</v>
      </c>
      <c r="E7230" s="0" t="n">
        <v>9</v>
      </c>
      <c r="F7230" s="0" t="n">
        <v>0</v>
      </c>
      <c r="G7230" s="0" t="n">
        <v>0</v>
      </c>
      <c r="H7230" s="0" t="n">
        <v>0</v>
      </c>
      <c r="I7230" s="0" t="n">
        <v>93</v>
      </c>
      <c r="J7230" s="0" t="n">
        <v>0</v>
      </c>
      <c r="K7230" s="37" t="n">
        <f aca="false">E7230+Inputs!$B$5*F7230</f>
        <v>9</v>
      </c>
      <c r="L7230" s="37" t="n">
        <f aca="false">G7230+Inputs!$B$6*H7230</f>
        <v>0</v>
      </c>
      <c r="M7230" s="37" t="n">
        <f aca="false">I7230+Inputs!$B$7*J7230</f>
        <v>93</v>
      </c>
      <c r="N7230" s="37" t="n">
        <f aca="false">K7230+L7230+M7230</f>
        <v>102</v>
      </c>
    </row>
    <row r="7231" customFormat="false" ht="15" hidden="false" customHeight="false" outlineLevel="0" collapsed="false">
      <c r="A7231" s="0" t="s">
        <v>10</v>
      </c>
      <c r="B7231" s="0" t="s">
        <v>489</v>
      </c>
      <c r="C7231" s="15" t="n">
        <v>45323</v>
      </c>
      <c r="D7231" s="0" t="n">
        <v>1</v>
      </c>
      <c r="E7231" s="0" t="n">
        <v>10</v>
      </c>
      <c r="F7231" s="0" t="n">
        <v>0</v>
      </c>
      <c r="G7231" s="0" t="n">
        <v>0</v>
      </c>
      <c r="H7231" s="0" t="n">
        <v>0</v>
      </c>
      <c r="I7231" s="0" t="n">
        <v>88</v>
      </c>
      <c r="J7231" s="0" t="n">
        <v>0</v>
      </c>
      <c r="K7231" s="37" t="n">
        <f aca="false">E7231+Inputs!$B$5*F7231</f>
        <v>10</v>
      </c>
      <c r="L7231" s="37" t="n">
        <f aca="false">G7231+Inputs!$B$6*H7231</f>
        <v>0</v>
      </c>
      <c r="M7231" s="37" t="n">
        <f aca="false">I7231+Inputs!$B$7*J7231</f>
        <v>88</v>
      </c>
      <c r="N7231" s="37" t="n">
        <f aca="false">K7231+L7231+M7231</f>
        <v>98</v>
      </c>
    </row>
    <row r="7232" customFormat="false" ht="15" hidden="false" customHeight="false" outlineLevel="0" collapsed="false">
      <c r="A7232" s="0" t="s">
        <v>10</v>
      </c>
      <c r="B7232" s="0" t="s">
        <v>489</v>
      </c>
      <c r="C7232" s="15" t="n">
        <v>45352</v>
      </c>
      <c r="D7232" s="0" t="n">
        <v>1</v>
      </c>
      <c r="E7232" s="0" t="n">
        <v>18</v>
      </c>
      <c r="F7232" s="0" t="n">
        <v>0</v>
      </c>
      <c r="G7232" s="0" t="n">
        <v>0</v>
      </c>
      <c r="H7232" s="0" t="n">
        <v>0</v>
      </c>
      <c r="I7232" s="0" t="n">
        <v>128</v>
      </c>
      <c r="J7232" s="0" t="n">
        <v>0</v>
      </c>
      <c r="K7232" s="37" t="n">
        <f aca="false">E7232+Inputs!$B$5*F7232</f>
        <v>18</v>
      </c>
      <c r="L7232" s="37" t="n">
        <f aca="false">G7232+Inputs!$B$6*H7232</f>
        <v>0</v>
      </c>
      <c r="M7232" s="37" t="n">
        <f aca="false">I7232+Inputs!$B$7*J7232</f>
        <v>128</v>
      </c>
      <c r="N7232" s="37" t="n">
        <f aca="false">K7232+L7232+M7232</f>
        <v>146</v>
      </c>
    </row>
    <row r="7233" customFormat="false" ht="15" hidden="false" customHeight="false" outlineLevel="0" collapsed="false">
      <c r="A7233" s="0" t="s">
        <v>10</v>
      </c>
      <c r="B7233" s="0" t="s">
        <v>489</v>
      </c>
      <c r="C7233" s="15" t="n">
        <v>45383</v>
      </c>
      <c r="D7233" s="0" t="n">
        <v>1</v>
      </c>
      <c r="E7233" s="0" t="n">
        <v>15</v>
      </c>
      <c r="F7233" s="0" t="n">
        <v>0</v>
      </c>
      <c r="G7233" s="0" t="n">
        <v>0</v>
      </c>
      <c r="H7233" s="0" t="n">
        <v>0</v>
      </c>
      <c r="I7233" s="0" t="n">
        <v>111</v>
      </c>
      <c r="J7233" s="0" t="n">
        <v>0</v>
      </c>
      <c r="K7233" s="37" t="n">
        <f aca="false">E7233+Inputs!$B$5*F7233</f>
        <v>15</v>
      </c>
      <c r="L7233" s="37" t="n">
        <f aca="false">G7233+Inputs!$B$6*H7233</f>
        <v>0</v>
      </c>
      <c r="M7233" s="37" t="n">
        <f aca="false">I7233+Inputs!$B$7*J7233</f>
        <v>111</v>
      </c>
      <c r="N7233" s="37" t="n">
        <f aca="false">K7233+L7233+M7233</f>
        <v>126</v>
      </c>
    </row>
    <row r="7234" customFormat="false" ht="15" hidden="false" customHeight="false" outlineLevel="0" collapsed="false">
      <c r="A7234" s="0" t="s">
        <v>10</v>
      </c>
      <c r="B7234" s="0" t="s">
        <v>489</v>
      </c>
      <c r="C7234" s="15" t="n">
        <v>45413</v>
      </c>
      <c r="D7234" s="0" t="n">
        <v>1</v>
      </c>
      <c r="E7234" s="0" t="n">
        <v>23</v>
      </c>
      <c r="F7234" s="0" t="n">
        <v>0</v>
      </c>
      <c r="G7234" s="0" t="n">
        <v>0</v>
      </c>
      <c r="H7234" s="0" t="n">
        <v>0</v>
      </c>
      <c r="I7234" s="0" t="n">
        <v>119</v>
      </c>
      <c r="J7234" s="0" t="n">
        <v>0</v>
      </c>
      <c r="K7234" s="37" t="n">
        <f aca="false">E7234+Inputs!$B$5*F7234</f>
        <v>23</v>
      </c>
      <c r="L7234" s="37" t="n">
        <f aca="false">G7234+Inputs!$B$6*H7234</f>
        <v>0</v>
      </c>
      <c r="M7234" s="37" t="n">
        <f aca="false">I7234+Inputs!$B$7*J7234</f>
        <v>119</v>
      </c>
      <c r="N7234" s="37" t="n">
        <f aca="false">K7234+L7234+M7234</f>
        <v>142</v>
      </c>
    </row>
    <row r="7235" customFormat="false" ht="15" hidden="false" customHeight="false" outlineLevel="0" collapsed="false">
      <c r="A7235" s="0" t="s">
        <v>10</v>
      </c>
      <c r="B7235" s="0" t="s">
        <v>489</v>
      </c>
      <c r="C7235" s="15" t="n">
        <v>45444</v>
      </c>
      <c r="D7235" s="0" t="n">
        <v>1</v>
      </c>
      <c r="E7235" s="0" t="n">
        <v>18</v>
      </c>
      <c r="F7235" s="0" t="n">
        <v>0</v>
      </c>
      <c r="G7235" s="0" t="n">
        <v>0</v>
      </c>
      <c r="H7235" s="0" t="n">
        <v>0</v>
      </c>
      <c r="I7235" s="0" t="n">
        <v>127</v>
      </c>
      <c r="J7235" s="0" t="n">
        <v>0</v>
      </c>
      <c r="K7235" s="37" t="n">
        <f aca="false">E7235+Inputs!$B$5*F7235</f>
        <v>18</v>
      </c>
      <c r="L7235" s="37" t="n">
        <f aca="false">G7235+Inputs!$B$6*H7235</f>
        <v>0</v>
      </c>
      <c r="M7235" s="37" t="n">
        <f aca="false">I7235+Inputs!$B$7*J7235</f>
        <v>127</v>
      </c>
      <c r="N7235" s="37" t="n">
        <f aca="false">K7235+L7235+M7235</f>
        <v>145</v>
      </c>
    </row>
    <row r="7236" customFormat="false" ht="15" hidden="false" customHeight="false" outlineLevel="0" collapsed="false">
      <c r="A7236" s="0" t="s">
        <v>10</v>
      </c>
      <c r="B7236" s="0" t="s">
        <v>489</v>
      </c>
      <c r="C7236" s="15" t="n">
        <v>45474</v>
      </c>
      <c r="D7236" s="0" t="n">
        <v>1</v>
      </c>
      <c r="E7236" s="0" t="n">
        <v>17</v>
      </c>
      <c r="F7236" s="0" t="n">
        <v>0</v>
      </c>
      <c r="G7236" s="0" t="n">
        <v>0</v>
      </c>
      <c r="H7236" s="0" t="n">
        <v>0</v>
      </c>
      <c r="I7236" s="0" t="n">
        <v>110</v>
      </c>
      <c r="J7236" s="0" t="n">
        <v>0</v>
      </c>
      <c r="K7236" s="37" t="n">
        <f aca="false">E7236+Inputs!$B$5*F7236</f>
        <v>17</v>
      </c>
      <c r="L7236" s="37" t="n">
        <f aca="false">G7236+Inputs!$B$6*H7236</f>
        <v>0</v>
      </c>
      <c r="M7236" s="37" t="n">
        <f aca="false">I7236+Inputs!$B$7*J7236</f>
        <v>110</v>
      </c>
      <c r="N7236" s="37" t="n">
        <f aca="false">K7236+L7236+M7236</f>
        <v>127</v>
      </c>
    </row>
    <row r="7237" customFormat="false" ht="15" hidden="false" customHeight="false" outlineLevel="0" collapsed="false">
      <c r="A7237" s="0" t="s">
        <v>10</v>
      </c>
      <c r="B7237" s="0" t="s">
        <v>489</v>
      </c>
      <c r="C7237" s="15" t="n">
        <v>45505</v>
      </c>
      <c r="D7237" s="0" t="n">
        <v>1</v>
      </c>
      <c r="E7237" s="0" t="n">
        <v>15</v>
      </c>
      <c r="F7237" s="0" t="n">
        <v>0</v>
      </c>
      <c r="G7237" s="0" t="n">
        <v>0</v>
      </c>
      <c r="H7237" s="0" t="n">
        <v>0</v>
      </c>
      <c r="I7237" s="0" t="n">
        <v>107</v>
      </c>
      <c r="J7237" s="0" t="n">
        <v>0</v>
      </c>
      <c r="K7237" s="37" t="n">
        <f aca="false">E7237+Inputs!$B$5*F7237</f>
        <v>15</v>
      </c>
      <c r="L7237" s="37" t="n">
        <f aca="false">G7237+Inputs!$B$6*H7237</f>
        <v>0</v>
      </c>
      <c r="M7237" s="37" t="n">
        <f aca="false">I7237+Inputs!$B$7*J7237</f>
        <v>107</v>
      </c>
      <c r="N7237" s="37" t="n">
        <f aca="false">K7237+L7237+M7237</f>
        <v>122</v>
      </c>
    </row>
    <row r="7238" customFormat="false" ht="15" hidden="false" customHeight="false" outlineLevel="0" collapsed="false">
      <c r="A7238" s="0" t="s">
        <v>10</v>
      </c>
      <c r="B7238" s="0" t="s">
        <v>489</v>
      </c>
      <c r="C7238" s="15" t="n">
        <v>45536</v>
      </c>
      <c r="D7238" s="0" t="n">
        <v>1</v>
      </c>
      <c r="E7238" s="0" t="n">
        <v>16</v>
      </c>
      <c r="F7238" s="0" t="n">
        <v>0</v>
      </c>
      <c r="G7238" s="0" t="n">
        <v>0</v>
      </c>
      <c r="H7238" s="0" t="n">
        <v>0</v>
      </c>
      <c r="I7238" s="0" t="n">
        <v>101</v>
      </c>
      <c r="J7238" s="0" t="n">
        <v>0</v>
      </c>
      <c r="K7238" s="37" t="n">
        <f aca="false">E7238+Inputs!$B$5*F7238</f>
        <v>16</v>
      </c>
      <c r="L7238" s="37" t="n">
        <f aca="false">G7238+Inputs!$B$6*H7238</f>
        <v>0</v>
      </c>
      <c r="M7238" s="37" t="n">
        <f aca="false">I7238+Inputs!$B$7*J7238</f>
        <v>101</v>
      </c>
      <c r="N7238" s="37" t="n">
        <f aca="false">K7238+L7238+M7238</f>
        <v>117</v>
      </c>
    </row>
    <row r="7239" customFormat="false" ht="15" hidden="false" customHeight="false" outlineLevel="0" collapsed="false">
      <c r="A7239" s="0" t="s">
        <v>10</v>
      </c>
      <c r="B7239" s="0" t="s">
        <v>489</v>
      </c>
      <c r="C7239" s="15" t="n">
        <v>45566</v>
      </c>
      <c r="D7239" s="0" t="n">
        <v>1</v>
      </c>
      <c r="E7239" s="0" t="n">
        <v>16</v>
      </c>
      <c r="F7239" s="0" t="n">
        <v>0</v>
      </c>
      <c r="G7239" s="0" t="n">
        <v>0</v>
      </c>
      <c r="H7239" s="0" t="n">
        <v>0</v>
      </c>
      <c r="I7239" s="0" t="n">
        <v>102</v>
      </c>
      <c r="J7239" s="0" t="n">
        <v>0</v>
      </c>
      <c r="K7239" s="37" t="n">
        <f aca="false">E7239+Inputs!$B$5*F7239</f>
        <v>16</v>
      </c>
      <c r="L7239" s="37" t="n">
        <f aca="false">G7239+Inputs!$B$6*H7239</f>
        <v>0</v>
      </c>
      <c r="M7239" s="37" t="n">
        <f aca="false">I7239+Inputs!$B$7*J7239</f>
        <v>102</v>
      </c>
      <c r="N7239" s="37" t="n">
        <f aca="false">K7239+L7239+M7239</f>
        <v>118</v>
      </c>
    </row>
    <row r="7240" customFormat="false" ht="15" hidden="false" customHeight="false" outlineLevel="0" collapsed="false">
      <c r="A7240" s="0" t="s">
        <v>10</v>
      </c>
      <c r="B7240" s="0" t="s">
        <v>489</v>
      </c>
      <c r="C7240" s="15" t="n">
        <v>45597</v>
      </c>
      <c r="D7240" s="0" t="n">
        <v>1</v>
      </c>
      <c r="E7240" s="0" t="n">
        <v>8</v>
      </c>
      <c r="F7240" s="0" t="n">
        <v>0</v>
      </c>
      <c r="G7240" s="0" t="n">
        <v>0</v>
      </c>
      <c r="H7240" s="0" t="n">
        <v>0</v>
      </c>
      <c r="I7240" s="0" t="n">
        <v>125</v>
      </c>
      <c r="J7240" s="0" t="n">
        <v>0</v>
      </c>
      <c r="K7240" s="37" t="n">
        <f aca="false">E7240+Inputs!$B$5*F7240</f>
        <v>8</v>
      </c>
      <c r="L7240" s="37" t="n">
        <f aca="false">G7240+Inputs!$B$6*H7240</f>
        <v>0</v>
      </c>
      <c r="M7240" s="37" t="n">
        <f aca="false">I7240+Inputs!$B$7*J7240</f>
        <v>125</v>
      </c>
      <c r="N7240" s="37" t="n">
        <f aca="false">K7240+L7240+M7240</f>
        <v>133</v>
      </c>
    </row>
    <row r="7241" customFormat="false" ht="15" hidden="false" customHeight="false" outlineLevel="0" collapsed="false">
      <c r="A7241" s="0" t="s">
        <v>10</v>
      </c>
      <c r="B7241" s="0" t="s">
        <v>489</v>
      </c>
      <c r="C7241" s="15" t="n">
        <v>45627</v>
      </c>
      <c r="D7241" s="0" t="n">
        <v>1</v>
      </c>
      <c r="E7241" s="0" t="n">
        <v>12</v>
      </c>
      <c r="F7241" s="0" t="n">
        <v>0</v>
      </c>
      <c r="G7241" s="0" t="n">
        <v>0</v>
      </c>
      <c r="H7241" s="0" t="n">
        <v>0</v>
      </c>
      <c r="I7241" s="0" t="n">
        <v>101</v>
      </c>
      <c r="J7241" s="0" t="n">
        <v>0</v>
      </c>
      <c r="K7241" s="37" t="n">
        <f aca="false">E7241+Inputs!$B$5*F7241</f>
        <v>12</v>
      </c>
      <c r="L7241" s="37" t="n">
        <f aca="false">G7241+Inputs!$B$6*H7241</f>
        <v>0</v>
      </c>
      <c r="M7241" s="37" t="n">
        <f aca="false">I7241+Inputs!$B$7*J7241</f>
        <v>101</v>
      </c>
      <c r="N7241" s="37" t="n">
        <f aca="false">K7241+L7241+M7241</f>
        <v>113</v>
      </c>
    </row>
    <row r="7242" customFormat="false" ht="15" hidden="false" customHeight="false" outlineLevel="0" collapsed="false">
      <c r="A7242" s="0" t="s">
        <v>10</v>
      </c>
      <c r="B7242" s="0" t="s">
        <v>489</v>
      </c>
      <c r="C7242" s="15" t="n">
        <v>45658</v>
      </c>
      <c r="D7242" s="0" t="n">
        <v>1</v>
      </c>
      <c r="E7242" s="0" t="n">
        <v>5</v>
      </c>
      <c r="F7242" s="0" t="n">
        <v>0</v>
      </c>
      <c r="G7242" s="0" t="n">
        <v>0</v>
      </c>
      <c r="H7242" s="0" t="n">
        <v>0</v>
      </c>
      <c r="I7242" s="0" t="n">
        <v>94</v>
      </c>
      <c r="J7242" s="0" t="n">
        <v>0</v>
      </c>
      <c r="K7242" s="37" t="n">
        <f aca="false">E7242+Inputs!$B$5*F7242</f>
        <v>5</v>
      </c>
      <c r="L7242" s="37" t="n">
        <f aca="false">G7242+Inputs!$B$6*H7242</f>
        <v>0</v>
      </c>
      <c r="M7242" s="37" t="n">
        <f aca="false">I7242+Inputs!$B$7*J7242</f>
        <v>94</v>
      </c>
      <c r="N7242" s="37" t="n">
        <f aca="false">K7242+L7242+M7242</f>
        <v>99</v>
      </c>
    </row>
    <row r="7243" customFormat="false" ht="15" hidden="false" customHeight="false" outlineLevel="0" collapsed="false">
      <c r="A7243" s="0" t="s">
        <v>10</v>
      </c>
      <c r="B7243" s="0" t="s">
        <v>489</v>
      </c>
      <c r="C7243" s="15" t="n">
        <v>45689</v>
      </c>
      <c r="D7243" s="0" t="n">
        <v>1</v>
      </c>
      <c r="E7243" s="0" t="n">
        <v>10</v>
      </c>
      <c r="F7243" s="0" t="n">
        <v>0</v>
      </c>
      <c r="G7243" s="0" t="n">
        <v>0</v>
      </c>
      <c r="H7243" s="0" t="n">
        <v>0</v>
      </c>
      <c r="I7243" s="0" t="n">
        <v>93</v>
      </c>
      <c r="J7243" s="0" t="n">
        <v>0</v>
      </c>
      <c r="K7243" s="37" t="n">
        <f aca="false">E7243+Inputs!$B$5*F7243</f>
        <v>10</v>
      </c>
      <c r="L7243" s="37" t="n">
        <f aca="false">G7243+Inputs!$B$6*H7243</f>
        <v>0</v>
      </c>
      <c r="M7243" s="37" t="n">
        <f aca="false">I7243+Inputs!$B$7*J7243</f>
        <v>93</v>
      </c>
      <c r="N7243" s="37" t="n">
        <f aca="false">K7243+L7243+M7243</f>
        <v>103</v>
      </c>
    </row>
    <row r="7244" customFormat="false" ht="15" hidden="false" customHeight="false" outlineLevel="0" collapsed="false">
      <c r="A7244" s="0" t="s">
        <v>10</v>
      </c>
      <c r="B7244" s="0" t="s">
        <v>489</v>
      </c>
      <c r="C7244" s="15" t="n">
        <v>45717</v>
      </c>
      <c r="D7244" s="0" t="n">
        <v>1</v>
      </c>
      <c r="E7244" s="0" t="n">
        <v>7</v>
      </c>
      <c r="F7244" s="0" t="n">
        <v>0</v>
      </c>
      <c r="G7244" s="0" t="n">
        <v>0</v>
      </c>
      <c r="H7244" s="0" t="n">
        <v>0</v>
      </c>
      <c r="I7244" s="0" t="n">
        <v>117</v>
      </c>
      <c r="J7244" s="0" t="n">
        <v>0</v>
      </c>
      <c r="K7244" s="37" t="n">
        <f aca="false">E7244+Inputs!$B$5*F7244</f>
        <v>7</v>
      </c>
      <c r="L7244" s="37" t="n">
        <f aca="false">G7244+Inputs!$B$6*H7244</f>
        <v>0</v>
      </c>
      <c r="M7244" s="37" t="n">
        <f aca="false">I7244+Inputs!$B$7*J7244</f>
        <v>117</v>
      </c>
      <c r="N7244" s="37" t="n">
        <f aca="false">K7244+L7244+M7244</f>
        <v>124</v>
      </c>
    </row>
    <row r="7245" customFormat="false" ht="15" hidden="false" customHeight="false" outlineLevel="0" collapsed="false">
      <c r="A7245" s="0" t="s">
        <v>10</v>
      </c>
      <c r="B7245" s="0" t="s">
        <v>489</v>
      </c>
      <c r="C7245" s="15" t="n">
        <v>45748</v>
      </c>
      <c r="D7245" s="0" t="n">
        <v>1</v>
      </c>
      <c r="E7245" s="0" t="n">
        <v>15</v>
      </c>
      <c r="F7245" s="0" t="n">
        <v>0</v>
      </c>
      <c r="G7245" s="0" t="n">
        <v>0</v>
      </c>
      <c r="H7245" s="0" t="n">
        <v>0</v>
      </c>
      <c r="I7245" s="0" t="n">
        <v>90</v>
      </c>
      <c r="J7245" s="0" t="n">
        <v>0</v>
      </c>
      <c r="K7245" s="37" t="n">
        <f aca="false">E7245+Inputs!$B$5*F7245</f>
        <v>15</v>
      </c>
      <c r="L7245" s="37" t="n">
        <f aca="false">G7245+Inputs!$B$6*H7245</f>
        <v>0</v>
      </c>
      <c r="M7245" s="37" t="n">
        <f aca="false">I7245+Inputs!$B$7*J7245</f>
        <v>90</v>
      </c>
      <c r="N7245" s="37" t="n">
        <f aca="false">K7245+L7245+M7245</f>
        <v>105</v>
      </c>
    </row>
    <row r="7246" customFormat="false" ht="15" hidden="false" customHeight="false" outlineLevel="0" collapsed="false">
      <c r="A7246" s="0" t="s">
        <v>10</v>
      </c>
      <c r="B7246" s="0" t="s">
        <v>489</v>
      </c>
      <c r="C7246" s="15" t="n">
        <v>45778</v>
      </c>
      <c r="D7246" s="0" t="n">
        <v>1</v>
      </c>
      <c r="E7246" s="0" t="n">
        <v>17</v>
      </c>
      <c r="F7246" s="0" t="n">
        <v>0</v>
      </c>
      <c r="G7246" s="0" t="n">
        <v>0</v>
      </c>
      <c r="H7246" s="0" t="n">
        <v>0</v>
      </c>
      <c r="I7246" s="0" t="n">
        <v>129</v>
      </c>
      <c r="J7246" s="0" t="n">
        <v>0</v>
      </c>
      <c r="K7246" s="37" t="n">
        <f aca="false">E7246+Inputs!$B$5*F7246</f>
        <v>17</v>
      </c>
      <c r="L7246" s="37" t="n">
        <f aca="false">G7246+Inputs!$B$6*H7246</f>
        <v>0</v>
      </c>
      <c r="M7246" s="37" t="n">
        <f aca="false">I7246+Inputs!$B$7*J7246</f>
        <v>129</v>
      </c>
      <c r="N7246" s="37" t="n">
        <f aca="false">K7246+L7246+M7246</f>
        <v>146</v>
      </c>
    </row>
    <row r="7247" customFormat="false" ht="15" hidden="false" customHeight="false" outlineLevel="0" collapsed="false">
      <c r="A7247" s="0" t="s">
        <v>10</v>
      </c>
      <c r="B7247" s="0" t="s">
        <v>489</v>
      </c>
      <c r="C7247" s="15" t="n">
        <v>45809</v>
      </c>
      <c r="D7247" s="0" t="n">
        <v>1</v>
      </c>
      <c r="E7247" s="0" t="n">
        <v>20</v>
      </c>
      <c r="F7247" s="0" t="n">
        <v>0</v>
      </c>
      <c r="G7247" s="0" t="n">
        <v>0</v>
      </c>
      <c r="H7247" s="0" t="n">
        <v>0</v>
      </c>
      <c r="I7247" s="0" t="n">
        <v>161</v>
      </c>
      <c r="J7247" s="0" t="n">
        <v>0</v>
      </c>
      <c r="K7247" s="37" t="n">
        <f aca="false">E7247+Inputs!$B$5*F7247</f>
        <v>20</v>
      </c>
      <c r="L7247" s="37" t="n">
        <f aca="false">G7247+Inputs!$B$6*H7247</f>
        <v>0</v>
      </c>
      <c r="M7247" s="37" t="n">
        <f aca="false">I7247+Inputs!$B$7*J7247</f>
        <v>161</v>
      </c>
      <c r="N7247" s="37" t="n">
        <f aca="false">K7247+L7247+M7247</f>
        <v>181</v>
      </c>
    </row>
    <row r="7248" customFormat="false" ht="15" hidden="false" customHeight="false" outlineLevel="0" collapsed="false">
      <c r="A7248" s="0" t="s">
        <v>10</v>
      </c>
      <c r="B7248" s="0" t="s">
        <v>489</v>
      </c>
      <c r="C7248" s="15" t="n">
        <v>45839</v>
      </c>
      <c r="D7248" s="0" t="n">
        <v>1</v>
      </c>
      <c r="E7248" s="0" t="n">
        <v>16</v>
      </c>
      <c r="F7248" s="0" t="n">
        <v>0</v>
      </c>
      <c r="G7248" s="0" t="n">
        <v>0</v>
      </c>
      <c r="H7248" s="0" t="n">
        <v>0</v>
      </c>
      <c r="I7248" s="0" t="n">
        <v>119</v>
      </c>
      <c r="J7248" s="0" t="n">
        <v>0</v>
      </c>
      <c r="K7248" s="37" t="n">
        <f aca="false">E7248+Inputs!$B$5*F7248</f>
        <v>16</v>
      </c>
      <c r="L7248" s="37" t="n">
        <f aca="false">G7248+Inputs!$B$6*H7248</f>
        <v>0</v>
      </c>
      <c r="M7248" s="37" t="n">
        <f aca="false">I7248+Inputs!$B$7*J7248</f>
        <v>119</v>
      </c>
      <c r="N7248" s="37" t="n">
        <f aca="false">K7248+L7248+M7248</f>
        <v>135</v>
      </c>
    </row>
    <row r="7249" customFormat="false" ht="15" hidden="false" customHeight="false" outlineLevel="0" collapsed="false">
      <c r="A7249" s="0" t="s">
        <v>10</v>
      </c>
      <c r="B7249" s="0" t="s">
        <v>489</v>
      </c>
      <c r="C7249" s="15" t="n">
        <v>45870</v>
      </c>
      <c r="D7249" s="0" t="n">
        <v>1</v>
      </c>
      <c r="E7249" s="0" t="n">
        <v>11</v>
      </c>
      <c r="F7249" s="0" t="n">
        <v>0</v>
      </c>
      <c r="G7249" s="0" t="n">
        <v>0</v>
      </c>
      <c r="H7249" s="0" t="n">
        <v>0</v>
      </c>
      <c r="I7249" s="0" t="n">
        <v>98</v>
      </c>
      <c r="J7249" s="0" t="n">
        <v>0</v>
      </c>
      <c r="K7249" s="37" t="n">
        <f aca="false">E7249+Inputs!$B$5*F7249</f>
        <v>11</v>
      </c>
      <c r="L7249" s="37" t="n">
        <f aca="false">G7249+Inputs!$B$6*H7249</f>
        <v>0</v>
      </c>
      <c r="M7249" s="37" t="n">
        <f aca="false">I7249+Inputs!$B$7*J7249</f>
        <v>98</v>
      </c>
      <c r="N7249" s="37" t="n">
        <f aca="false">K7249+L7249+M7249</f>
        <v>109</v>
      </c>
    </row>
    <row r="7250" customFormat="false" ht="15" hidden="false" customHeight="false" outlineLevel="0" collapsed="false">
      <c r="A7250" s="0" t="s">
        <v>10</v>
      </c>
      <c r="B7250" s="0" t="s">
        <v>489</v>
      </c>
      <c r="C7250" s="15" t="n">
        <v>45901</v>
      </c>
      <c r="D7250" s="0" t="n">
        <v>1</v>
      </c>
      <c r="E7250" s="0" t="n">
        <v>15</v>
      </c>
      <c r="F7250" s="0" t="n">
        <v>0</v>
      </c>
      <c r="G7250" s="0" t="n">
        <v>0</v>
      </c>
      <c r="H7250" s="0" t="n">
        <v>0</v>
      </c>
      <c r="I7250" s="0" t="n">
        <v>101</v>
      </c>
      <c r="J7250" s="0" t="n">
        <v>0</v>
      </c>
      <c r="K7250" s="37" t="n">
        <f aca="false">E7250+Inputs!$B$5*F7250</f>
        <v>15</v>
      </c>
      <c r="L7250" s="37" t="n">
        <f aca="false">G7250+Inputs!$B$6*H7250</f>
        <v>0</v>
      </c>
      <c r="M7250" s="37" t="n">
        <f aca="false">I7250+Inputs!$B$7*J7250</f>
        <v>101</v>
      </c>
      <c r="N7250" s="37" t="n">
        <f aca="false">K7250+L7250+M7250</f>
        <v>116</v>
      </c>
    </row>
    <row r="7251" customFormat="false" ht="15" hidden="false" customHeight="false" outlineLevel="0" collapsed="false">
      <c r="A7251" s="0" t="s">
        <v>10</v>
      </c>
      <c r="B7251" s="0" t="s">
        <v>489</v>
      </c>
      <c r="C7251" s="15" t="n">
        <v>45931</v>
      </c>
      <c r="D7251" s="0" t="n">
        <v>1</v>
      </c>
      <c r="E7251" s="0" t="n">
        <v>20</v>
      </c>
      <c r="F7251" s="0" t="n">
        <v>0</v>
      </c>
      <c r="G7251" s="0" t="n">
        <v>0</v>
      </c>
      <c r="H7251" s="0" t="n">
        <v>0</v>
      </c>
      <c r="I7251" s="0" t="n">
        <v>126</v>
      </c>
      <c r="J7251" s="0" t="n">
        <v>0</v>
      </c>
      <c r="K7251" s="37" t="n">
        <f aca="false">E7251+Inputs!$B$5*F7251</f>
        <v>20</v>
      </c>
      <c r="L7251" s="37" t="n">
        <f aca="false">G7251+Inputs!$B$6*H7251</f>
        <v>0</v>
      </c>
      <c r="M7251" s="37" t="n">
        <f aca="false">I7251+Inputs!$B$7*J7251</f>
        <v>126</v>
      </c>
      <c r="N7251" s="37" t="n">
        <f aca="false">K7251+L7251+M7251</f>
        <v>146</v>
      </c>
    </row>
    <row r="7252" customFormat="false" ht="15" hidden="false" customHeight="false" outlineLevel="0" collapsed="false">
      <c r="A7252" s="0" t="s">
        <v>10</v>
      </c>
      <c r="B7252" s="0" t="s">
        <v>489</v>
      </c>
      <c r="C7252" s="15" t="n">
        <v>45962</v>
      </c>
      <c r="D7252" s="0" t="n">
        <v>1</v>
      </c>
      <c r="E7252" s="0" t="n">
        <v>5</v>
      </c>
      <c r="F7252" s="0" t="n">
        <v>0</v>
      </c>
      <c r="G7252" s="0" t="n">
        <v>0</v>
      </c>
      <c r="H7252" s="0" t="n">
        <v>0</v>
      </c>
      <c r="I7252" s="0" t="n">
        <v>91</v>
      </c>
      <c r="J7252" s="0" t="n">
        <v>0</v>
      </c>
      <c r="K7252" s="37" t="n">
        <f aca="false">E7252+Inputs!$B$5*F7252</f>
        <v>5</v>
      </c>
      <c r="L7252" s="37" t="n">
        <f aca="false">G7252+Inputs!$B$6*H7252</f>
        <v>0</v>
      </c>
      <c r="M7252" s="37" t="n">
        <f aca="false">I7252+Inputs!$B$7*J7252</f>
        <v>91</v>
      </c>
      <c r="N7252" s="37" t="n">
        <f aca="false">K7252+L7252+M7252</f>
        <v>96</v>
      </c>
    </row>
    <row r="7253" customFormat="false" ht="15" hidden="false" customHeight="false" outlineLevel="0" collapsed="false">
      <c r="A7253" s="0" t="s">
        <v>10</v>
      </c>
      <c r="B7253" s="0" t="s">
        <v>489</v>
      </c>
      <c r="C7253" s="15" t="n">
        <v>45992</v>
      </c>
      <c r="D7253" s="0" t="n">
        <v>1</v>
      </c>
      <c r="E7253" s="0" t="n">
        <v>14</v>
      </c>
      <c r="F7253" s="0" t="n">
        <v>0</v>
      </c>
      <c r="G7253" s="0" t="n">
        <v>0</v>
      </c>
      <c r="H7253" s="0" t="n">
        <v>0</v>
      </c>
      <c r="I7253" s="0" t="n">
        <v>107</v>
      </c>
      <c r="J7253" s="0" t="n">
        <v>0</v>
      </c>
      <c r="K7253" s="37" t="n">
        <f aca="false">E7253+Inputs!$B$5*F7253</f>
        <v>14</v>
      </c>
      <c r="L7253" s="37" t="n">
        <f aca="false">G7253+Inputs!$B$6*H7253</f>
        <v>0</v>
      </c>
      <c r="M7253" s="37" t="n">
        <f aca="false">I7253+Inputs!$B$7*J7253</f>
        <v>107</v>
      </c>
      <c r="N7253" s="37" t="n">
        <f aca="false">K7253+L7253+M7253</f>
        <v>121</v>
      </c>
    </row>
    <row r="7254" customFormat="false" ht="15" hidden="false" customHeight="false" outlineLevel="0" collapsed="false">
      <c r="A7254" s="0" t="s">
        <v>10</v>
      </c>
      <c r="B7254" s="0" t="s">
        <v>489</v>
      </c>
      <c r="C7254" s="15" t="n">
        <v>46023</v>
      </c>
      <c r="D7254" s="0" t="n">
        <v>1</v>
      </c>
      <c r="E7254" s="0" t="n">
        <v>14</v>
      </c>
      <c r="F7254" s="0" t="n">
        <v>0</v>
      </c>
      <c r="G7254" s="0" t="n">
        <v>0</v>
      </c>
      <c r="H7254" s="0" t="n">
        <v>0</v>
      </c>
      <c r="I7254" s="0" t="n">
        <v>79</v>
      </c>
      <c r="J7254" s="0" t="n">
        <v>0</v>
      </c>
      <c r="K7254" s="37" t="n">
        <f aca="false">E7254+Inputs!$B$5*F7254</f>
        <v>14</v>
      </c>
      <c r="L7254" s="37" t="n">
        <f aca="false">G7254+Inputs!$B$6*H7254</f>
        <v>0</v>
      </c>
      <c r="M7254" s="37" t="n">
        <f aca="false">I7254+Inputs!$B$7*J7254</f>
        <v>79</v>
      </c>
      <c r="N7254" s="37" t="n">
        <f aca="false">K7254+L7254+M7254</f>
        <v>93</v>
      </c>
    </row>
    <row r="7255" customFormat="false" ht="15" hidden="false" customHeight="false" outlineLevel="0" collapsed="false">
      <c r="A7255" s="0" t="s">
        <v>10</v>
      </c>
      <c r="B7255" s="0" t="s">
        <v>489</v>
      </c>
      <c r="C7255" s="15" t="n">
        <v>46054</v>
      </c>
      <c r="D7255" s="0" t="n">
        <v>1</v>
      </c>
      <c r="E7255" s="0" t="n">
        <v>11</v>
      </c>
      <c r="F7255" s="0" t="n">
        <v>0</v>
      </c>
      <c r="G7255" s="0" t="n">
        <v>0</v>
      </c>
      <c r="H7255" s="0" t="n">
        <v>0</v>
      </c>
      <c r="I7255" s="0" t="n">
        <v>76</v>
      </c>
      <c r="J7255" s="0" t="n">
        <v>0</v>
      </c>
      <c r="K7255" s="37" t="n">
        <f aca="false">E7255+Inputs!$B$5*F7255</f>
        <v>11</v>
      </c>
      <c r="L7255" s="37" t="n">
        <f aca="false">G7255+Inputs!$B$6*H7255</f>
        <v>0</v>
      </c>
      <c r="M7255" s="37" t="n">
        <f aca="false">I7255+Inputs!$B$7*J7255</f>
        <v>76</v>
      </c>
      <c r="N7255" s="37" t="n">
        <f aca="false">K7255+L7255+M7255</f>
        <v>87</v>
      </c>
    </row>
    <row r="7256" customFormat="false" ht="15" hidden="false" customHeight="false" outlineLevel="0" collapsed="false">
      <c r="A7256" s="0" t="s">
        <v>10</v>
      </c>
      <c r="B7256" s="0" t="s">
        <v>489</v>
      </c>
      <c r="C7256" s="15" t="n">
        <v>46082</v>
      </c>
      <c r="D7256" s="0" t="n">
        <v>1</v>
      </c>
      <c r="E7256" s="0" t="n">
        <v>32</v>
      </c>
      <c r="F7256" s="0" t="n">
        <v>0</v>
      </c>
      <c r="G7256" s="0" t="n">
        <v>0</v>
      </c>
      <c r="H7256" s="0" t="n">
        <v>0</v>
      </c>
      <c r="I7256" s="0" t="n">
        <v>86</v>
      </c>
      <c r="J7256" s="0" t="n">
        <v>0</v>
      </c>
      <c r="K7256" s="37" t="n">
        <f aca="false">E7256+Inputs!$B$5*F7256</f>
        <v>32</v>
      </c>
      <c r="L7256" s="37" t="n">
        <f aca="false">G7256+Inputs!$B$6*H7256</f>
        <v>0</v>
      </c>
      <c r="M7256" s="37" t="n">
        <f aca="false">I7256+Inputs!$B$7*J7256</f>
        <v>86</v>
      </c>
      <c r="N7256" s="37" t="n">
        <f aca="false">K7256+L7256+M7256</f>
        <v>118</v>
      </c>
    </row>
    <row r="7257" customFormat="false" ht="15" hidden="false" customHeight="false" outlineLevel="0" collapsed="false">
      <c r="A7257" s="0" t="s">
        <v>10</v>
      </c>
      <c r="B7257" s="0" t="s">
        <v>489</v>
      </c>
      <c r="C7257" s="15" t="n">
        <v>46113</v>
      </c>
      <c r="D7257" s="0" t="n">
        <v>1</v>
      </c>
      <c r="E7257" s="0" t="n">
        <v>24</v>
      </c>
      <c r="F7257" s="0" t="n">
        <v>0</v>
      </c>
      <c r="G7257" s="0" t="n">
        <v>0</v>
      </c>
      <c r="H7257" s="0" t="n">
        <v>0</v>
      </c>
      <c r="I7257" s="0" t="n">
        <v>100</v>
      </c>
      <c r="J7257" s="0" t="n">
        <v>0</v>
      </c>
      <c r="K7257" s="37" t="n">
        <f aca="false">E7257+Inputs!$B$5*F7257</f>
        <v>24</v>
      </c>
      <c r="L7257" s="37" t="n">
        <f aca="false">G7257+Inputs!$B$6*H7257</f>
        <v>0</v>
      </c>
      <c r="M7257" s="37" t="n">
        <f aca="false">I7257+Inputs!$B$7*J7257</f>
        <v>100</v>
      </c>
      <c r="N7257" s="37" t="n">
        <f aca="false">K7257+L7257+M7257</f>
        <v>124</v>
      </c>
    </row>
    <row r="7258" customFormat="false" ht="15" hidden="false" customHeight="false" outlineLevel="0" collapsed="false">
      <c r="A7258" s="0" t="s">
        <v>10</v>
      </c>
      <c r="B7258" s="0" t="s">
        <v>489</v>
      </c>
      <c r="C7258" s="15" t="n">
        <v>46143</v>
      </c>
      <c r="D7258" s="0" t="n">
        <v>1</v>
      </c>
      <c r="E7258" s="0" t="n">
        <v>52</v>
      </c>
      <c r="F7258" s="0" t="n">
        <v>0</v>
      </c>
      <c r="G7258" s="0" t="n">
        <v>0</v>
      </c>
      <c r="H7258" s="0" t="n">
        <v>0</v>
      </c>
      <c r="I7258" s="0" t="n">
        <v>73</v>
      </c>
      <c r="J7258" s="0" t="n">
        <v>0</v>
      </c>
      <c r="K7258" s="37" t="n">
        <f aca="false">E7258+Inputs!$B$5*F7258</f>
        <v>52</v>
      </c>
      <c r="L7258" s="37" t="n">
        <f aca="false">G7258+Inputs!$B$6*H7258</f>
        <v>0</v>
      </c>
      <c r="M7258" s="37" t="n">
        <f aca="false">I7258+Inputs!$B$7*J7258</f>
        <v>73</v>
      </c>
      <c r="N7258" s="37" t="n">
        <f aca="false">K7258+L7258+M7258</f>
        <v>125</v>
      </c>
    </row>
    <row r="7259" customFormat="false" ht="15" hidden="false" customHeight="false" outlineLevel="0" collapsed="false">
      <c r="A7259" s="0" t="s">
        <v>10</v>
      </c>
      <c r="B7259" s="0" t="s">
        <v>489</v>
      </c>
      <c r="C7259" s="15" t="n">
        <v>46174</v>
      </c>
      <c r="D7259" s="0" t="n">
        <v>1</v>
      </c>
      <c r="E7259" s="0" t="n">
        <v>62</v>
      </c>
      <c r="F7259" s="0" t="n">
        <v>0</v>
      </c>
      <c r="G7259" s="0" t="n">
        <v>0</v>
      </c>
      <c r="H7259" s="0" t="n">
        <v>0</v>
      </c>
      <c r="I7259" s="0" t="n">
        <v>118</v>
      </c>
      <c r="J7259" s="0" t="n">
        <v>0</v>
      </c>
      <c r="K7259" s="37" t="n">
        <f aca="false">E7259+Inputs!$B$5*F7259</f>
        <v>62</v>
      </c>
      <c r="L7259" s="37" t="n">
        <f aca="false">G7259+Inputs!$B$6*H7259</f>
        <v>0</v>
      </c>
      <c r="M7259" s="37" t="n">
        <f aca="false">I7259+Inputs!$B$7*J7259</f>
        <v>118</v>
      </c>
      <c r="N7259" s="37" t="n">
        <f aca="false">K7259+L7259+M7259</f>
        <v>180</v>
      </c>
    </row>
    <row r="7260" customFormat="false" ht="15" hidden="false" customHeight="false" outlineLevel="0" collapsed="false">
      <c r="A7260" s="0" t="s">
        <v>10</v>
      </c>
      <c r="B7260" s="0" t="s">
        <v>489</v>
      </c>
      <c r="C7260" s="15" t="n">
        <v>46204</v>
      </c>
      <c r="D7260" s="0" t="n">
        <v>1</v>
      </c>
      <c r="E7260" s="0" t="n">
        <v>47</v>
      </c>
      <c r="F7260" s="0" t="n">
        <v>0</v>
      </c>
      <c r="G7260" s="0" t="n">
        <v>0</v>
      </c>
      <c r="H7260" s="0" t="n">
        <v>0</v>
      </c>
      <c r="I7260" s="0" t="n">
        <v>101</v>
      </c>
      <c r="J7260" s="0" t="n">
        <v>0</v>
      </c>
      <c r="K7260" s="37" t="n">
        <f aca="false">E7260+Inputs!$B$5*F7260</f>
        <v>47</v>
      </c>
      <c r="L7260" s="37" t="n">
        <f aca="false">G7260+Inputs!$B$6*H7260</f>
        <v>0</v>
      </c>
      <c r="M7260" s="37" t="n">
        <f aca="false">I7260+Inputs!$B$7*J7260</f>
        <v>101</v>
      </c>
      <c r="N7260" s="37" t="n">
        <f aca="false">K7260+L7260+M7260</f>
        <v>148</v>
      </c>
    </row>
    <row r="7261" customFormat="false" ht="15" hidden="false" customHeight="false" outlineLevel="0" collapsed="false">
      <c r="A7261" s="0" t="s">
        <v>10</v>
      </c>
      <c r="B7261" s="0" t="s">
        <v>489</v>
      </c>
      <c r="C7261" s="15" t="n">
        <v>46235</v>
      </c>
      <c r="D7261" s="0" t="n">
        <v>1</v>
      </c>
      <c r="E7261" s="0" t="n">
        <v>53</v>
      </c>
      <c r="F7261" s="0" t="n">
        <v>0</v>
      </c>
      <c r="G7261" s="0" t="n">
        <v>0</v>
      </c>
      <c r="H7261" s="0" t="n">
        <v>0</v>
      </c>
      <c r="I7261" s="0" t="n">
        <v>107</v>
      </c>
      <c r="J7261" s="0" t="n">
        <v>0</v>
      </c>
      <c r="K7261" s="37" t="n">
        <f aca="false">E7261+Inputs!$B$5*F7261</f>
        <v>53</v>
      </c>
      <c r="L7261" s="37" t="n">
        <f aca="false">G7261+Inputs!$B$6*H7261</f>
        <v>0</v>
      </c>
      <c r="M7261" s="37" t="n">
        <f aca="false">I7261+Inputs!$B$7*J7261</f>
        <v>107</v>
      </c>
      <c r="N7261" s="37" t="n">
        <f aca="false">K7261+L7261+M7261</f>
        <v>160</v>
      </c>
    </row>
    <row r="7262" customFormat="false" ht="15" hidden="false" customHeight="false" outlineLevel="0" collapsed="false">
      <c r="A7262" s="0" t="s">
        <v>10</v>
      </c>
      <c r="B7262" s="0" t="s">
        <v>527</v>
      </c>
      <c r="C7262" s="15" t="n">
        <v>44927</v>
      </c>
      <c r="D7262" s="0" t="n">
        <v>1</v>
      </c>
      <c r="E7262" s="0" t="n">
        <v>0</v>
      </c>
      <c r="F7262" s="0" t="n">
        <v>0</v>
      </c>
      <c r="G7262" s="0" t="n">
        <v>0</v>
      </c>
      <c r="H7262" s="0" t="n">
        <v>0</v>
      </c>
      <c r="I7262" s="0" t="n">
        <v>9</v>
      </c>
      <c r="J7262" s="0" t="n">
        <v>0</v>
      </c>
      <c r="K7262" s="37" t="n">
        <f aca="false">E7262+Inputs!$B$5*F7262</f>
        <v>0</v>
      </c>
      <c r="L7262" s="37" t="n">
        <f aca="false">G7262+Inputs!$B$6*H7262</f>
        <v>0</v>
      </c>
      <c r="M7262" s="37" t="n">
        <f aca="false">I7262+Inputs!$B$7*J7262</f>
        <v>9</v>
      </c>
      <c r="N7262" s="37" t="n">
        <f aca="false">K7262+L7262+M7262</f>
        <v>9</v>
      </c>
    </row>
    <row r="7263" customFormat="false" ht="15" hidden="false" customHeight="false" outlineLevel="0" collapsed="false">
      <c r="A7263" s="0" t="s">
        <v>10</v>
      </c>
      <c r="B7263" s="0" t="s">
        <v>527</v>
      </c>
      <c r="C7263" s="15" t="n">
        <v>44958</v>
      </c>
      <c r="D7263" s="0" t="n">
        <v>1</v>
      </c>
      <c r="E7263" s="0" t="n">
        <v>0</v>
      </c>
      <c r="F7263" s="0" t="n">
        <v>0</v>
      </c>
      <c r="G7263" s="0" t="n">
        <v>0</v>
      </c>
      <c r="H7263" s="0" t="n">
        <v>0</v>
      </c>
      <c r="I7263" s="0" t="n">
        <v>11</v>
      </c>
      <c r="J7263" s="0" t="n">
        <v>0</v>
      </c>
      <c r="K7263" s="37" t="n">
        <f aca="false">E7263+Inputs!$B$5*F7263</f>
        <v>0</v>
      </c>
      <c r="L7263" s="37" t="n">
        <f aca="false">G7263+Inputs!$B$6*H7263</f>
        <v>0</v>
      </c>
      <c r="M7263" s="37" t="n">
        <f aca="false">I7263+Inputs!$B$7*J7263</f>
        <v>11</v>
      </c>
      <c r="N7263" s="37" t="n">
        <f aca="false">K7263+L7263+M7263</f>
        <v>11</v>
      </c>
    </row>
    <row r="7264" customFormat="false" ht="15" hidden="false" customHeight="false" outlineLevel="0" collapsed="false">
      <c r="A7264" s="0" t="s">
        <v>10</v>
      </c>
      <c r="B7264" s="0" t="s">
        <v>527</v>
      </c>
      <c r="C7264" s="15" t="n">
        <v>44986</v>
      </c>
      <c r="D7264" s="0" t="n">
        <v>1</v>
      </c>
      <c r="E7264" s="0" t="n">
        <v>0</v>
      </c>
      <c r="F7264" s="0" t="n">
        <v>0</v>
      </c>
      <c r="G7264" s="0" t="n">
        <v>0</v>
      </c>
      <c r="H7264" s="0" t="n">
        <v>0</v>
      </c>
      <c r="I7264" s="0" t="n">
        <v>13</v>
      </c>
      <c r="J7264" s="0" t="n">
        <v>0</v>
      </c>
      <c r="K7264" s="37" t="n">
        <f aca="false">E7264+Inputs!$B$5*F7264</f>
        <v>0</v>
      </c>
      <c r="L7264" s="37" t="n">
        <f aca="false">G7264+Inputs!$B$6*H7264</f>
        <v>0</v>
      </c>
      <c r="M7264" s="37" t="n">
        <f aca="false">I7264+Inputs!$B$7*J7264</f>
        <v>13</v>
      </c>
      <c r="N7264" s="37" t="n">
        <f aca="false">K7264+L7264+M7264</f>
        <v>13</v>
      </c>
    </row>
    <row r="7265" customFormat="false" ht="15" hidden="false" customHeight="false" outlineLevel="0" collapsed="false">
      <c r="A7265" s="0" t="s">
        <v>10</v>
      </c>
      <c r="B7265" s="0" t="s">
        <v>527</v>
      </c>
      <c r="C7265" s="15" t="n">
        <v>45017</v>
      </c>
      <c r="D7265" s="0" t="n">
        <v>1</v>
      </c>
      <c r="E7265" s="0" t="n">
        <v>0</v>
      </c>
      <c r="F7265" s="0" t="n">
        <v>0</v>
      </c>
      <c r="G7265" s="0" t="n">
        <v>0</v>
      </c>
      <c r="H7265" s="0" t="n">
        <v>0</v>
      </c>
      <c r="I7265" s="0" t="n">
        <v>5</v>
      </c>
      <c r="J7265" s="0" t="n">
        <v>0</v>
      </c>
      <c r="K7265" s="37" t="n">
        <f aca="false">E7265+Inputs!$B$5*F7265</f>
        <v>0</v>
      </c>
      <c r="L7265" s="37" t="n">
        <f aca="false">G7265+Inputs!$B$6*H7265</f>
        <v>0</v>
      </c>
      <c r="M7265" s="37" t="n">
        <f aca="false">I7265+Inputs!$B$7*J7265</f>
        <v>5</v>
      </c>
      <c r="N7265" s="37" t="n">
        <f aca="false">K7265+L7265+M7265</f>
        <v>5</v>
      </c>
    </row>
    <row r="7266" customFormat="false" ht="15" hidden="false" customHeight="false" outlineLevel="0" collapsed="false">
      <c r="A7266" s="0" t="s">
        <v>10</v>
      </c>
      <c r="B7266" s="0" t="s">
        <v>527</v>
      </c>
      <c r="C7266" s="15" t="n">
        <v>45047</v>
      </c>
      <c r="D7266" s="0" t="n">
        <v>1</v>
      </c>
      <c r="E7266" s="0" t="n">
        <v>0</v>
      </c>
      <c r="F7266" s="0" t="n">
        <v>0</v>
      </c>
      <c r="G7266" s="0" t="n">
        <v>0</v>
      </c>
      <c r="H7266" s="0" t="n">
        <v>0</v>
      </c>
      <c r="I7266" s="0" t="n">
        <v>15</v>
      </c>
      <c r="J7266" s="0" t="n">
        <v>0</v>
      </c>
      <c r="K7266" s="37" t="n">
        <f aca="false">E7266+Inputs!$B$5*F7266</f>
        <v>0</v>
      </c>
      <c r="L7266" s="37" t="n">
        <f aca="false">G7266+Inputs!$B$6*H7266</f>
        <v>0</v>
      </c>
      <c r="M7266" s="37" t="n">
        <f aca="false">I7266+Inputs!$B$7*J7266</f>
        <v>15</v>
      </c>
      <c r="N7266" s="37" t="n">
        <f aca="false">K7266+L7266+M7266</f>
        <v>15</v>
      </c>
    </row>
    <row r="7267" customFormat="false" ht="15" hidden="false" customHeight="false" outlineLevel="0" collapsed="false">
      <c r="A7267" s="0" t="s">
        <v>10</v>
      </c>
      <c r="B7267" s="0" t="s">
        <v>527</v>
      </c>
      <c r="C7267" s="15" t="n">
        <v>45078</v>
      </c>
      <c r="D7267" s="0" t="n">
        <v>1</v>
      </c>
      <c r="E7267" s="0" t="n">
        <v>0</v>
      </c>
      <c r="F7267" s="0" t="n">
        <v>0</v>
      </c>
      <c r="G7267" s="0" t="n">
        <v>0</v>
      </c>
      <c r="H7267" s="0" t="n">
        <v>0</v>
      </c>
      <c r="I7267" s="0" t="n">
        <v>14</v>
      </c>
      <c r="J7267" s="0" t="n">
        <v>0</v>
      </c>
      <c r="K7267" s="37" t="n">
        <f aca="false">E7267+Inputs!$B$5*F7267</f>
        <v>0</v>
      </c>
      <c r="L7267" s="37" t="n">
        <f aca="false">G7267+Inputs!$B$6*H7267</f>
        <v>0</v>
      </c>
      <c r="M7267" s="37" t="n">
        <f aca="false">I7267+Inputs!$B$7*J7267</f>
        <v>14</v>
      </c>
      <c r="N7267" s="37" t="n">
        <f aca="false">K7267+L7267+M7267</f>
        <v>14</v>
      </c>
    </row>
    <row r="7268" customFormat="false" ht="15" hidden="false" customHeight="false" outlineLevel="0" collapsed="false">
      <c r="A7268" s="0" t="s">
        <v>10</v>
      </c>
      <c r="B7268" s="0" t="s">
        <v>527</v>
      </c>
      <c r="C7268" s="15" t="n">
        <v>45108</v>
      </c>
      <c r="D7268" s="0" t="n">
        <v>1</v>
      </c>
      <c r="E7268" s="0" t="n">
        <v>0</v>
      </c>
      <c r="F7268" s="0" t="n">
        <v>0</v>
      </c>
      <c r="G7268" s="0" t="n">
        <v>0</v>
      </c>
      <c r="H7268" s="0" t="n">
        <v>0</v>
      </c>
      <c r="I7268" s="0" t="n">
        <v>10</v>
      </c>
      <c r="J7268" s="0" t="n">
        <v>0</v>
      </c>
      <c r="K7268" s="37" t="n">
        <f aca="false">E7268+Inputs!$B$5*F7268</f>
        <v>0</v>
      </c>
      <c r="L7268" s="37" t="n">
        <f aca="false">G7268+Inputs!$B$6*H7268</f>
        <v>0</v>
      </c>
      <c r="M7268" s="37" t="n">
        <f aca="false">I7268+Inputs!$B$7*J7268</f>
        <v>10</v>
      </c>
      <c r="N7268" s="37" t="n">
        <f aca="false">K7268+L7268+M7268</f>
        <v>10</v>
      </c>
    </row>
    <row r="7269" customFormat="false" ht="15" hidden="false" customHeight="false" outlineLevel="0" collapsed="false">
      <c r="A7269" s="0" t="s">
        <v>10</v>
      </c>
      <c r="B7269" s="0" t="s">
        <v>527</v>
      </c>
      <c r="C7269" s="15" t="n">
        <v>45139</v>
      </c>
      <c r="D7269" s="0" t="n">
        <v>1</v>
      </c>
      <c r="E7269" s="0" t="n">
        <v>0</v>
      </c>
      <c r="F7269" s="0" t="n">
        <v>0</v>
      </c>
      <c r="G7269" s="0" t="n">
        <v>0</v>
      </c>
      <c r="H7269" s="0" t="n">
        <v>0</v>
      </c>
      <c r="I7269" s="0" t="n">
        <v>10</v>
      </c>
      <c r="J7269" s="0" t="n">
        <v>0</v>
      </c>
      <c r="K7269" s="37" t="n">
        <f aca="false">E7269+Inputs!$B$5*F7269</f>
        <v>0</v>
      </c>
      <c r="L7269" s="37" t="n">
        <f aca="false">G7269+Inputs!$B$6*H7269</f>
        <v>0</v>
      </c>
      <c r="M7269" s="37" t="n">
        <f aca="false">I7269+Inputs!$B$7*J7269</f>
        <v>10</v>
      </c>
      <c r="N7269" s="37" t="n">
        <f aca="false">K7269+L7269+M7269</f>
        <v>10</v>
      </c>
    </row>
    <row r="7270" customFormat="false" ht="15" hidden="false" customHeight="false" outlineLevel="0" collapsed="false">
      <c r="A7270" s="0" t="s">
        <v>10</v>
      </c>
      <c r="B7270" s="0" t="s">
        <v>527</v>
      </c>
      <c r="C7270" s="15" t="n">
        <v>45170</v>
      </c>
      <c r="D7270" s="0" t="n">
        <v>1</v>
      </c>
      <c r="E7270" s="0" t="n">
        <v>0</v>
      </c>
      <c r="F7270" s="0" t="n">
        <v>0</v>
      </c>
      <c r="G7270" s="0" t="n">
        <v>0</v>
      </c>
      <c r="H7270" s="0" t="n">
        <v>0</v>
      </c>
      <c r="I7270" s="0" t="n">
        <v>12</v>
      </c>
      <c r="J7270" s="0" t="n">
        <v>0</v>
      </c>
      <c r="K7270" s="37" t="n">
        <f aca="false">E7270+Inputs!$B$5*F7270</f>
        <v>0</v>
      </c>
      <c r="L7270" s="37" t="n">
        <f aca="false">G7270+Inputs!$B$6*H7270</f>
        <v>0</v>
      </c>
      <c r="M7270" s="37" t="n">
        <f aca="false">I7270+Inputs!$B$7*J7270</f>
        <v>12</v>
      </c>
      <c r="N7270" s="37" t="n">
        <f aca="false">K7270+L7270+M7270</f>
        <v>12</v>
      </c>
    </row>
    <row r="7271" customFormat="false" ht="15" hidden="false" customHeight="false" outlineLevel="0" collapsed="false">
      <c r="A7271" s="0" t="s">
        <v>10</v>
      </c>
      <c r="B7271" s="0" t="s">
        <v>527</v>
      </c>
      <c r="C7271" s="15" t="n">
        <v>45200</v>
      </c>
      <c r="D7271" s="0" t="n">
        <v>1</v>
      </c>
      <c r="E7271" s="0" t="n">
        <v>0</v>
      </c>
      <c r="F7271" s="0" t="n">
        <v>0</v>
      </c>
      <c r="G7271" s="0" t="n">
        <v>0</v>
      </c>
      <c r="H7271" s="0" t="n">
        <v>0</v>
      </c>
      <c r="I7271" s="0" t="n">
        <v>8</v>
      </c>
      <c r="J7271" s="0" t="n">
        <v>0</v>
      </c>
      <c r="K7271" s="37" t="n">
        <f aca="false">E7271+Inputs!$B$5*F7271</f>
        <v>0</v>
      </c>
      <c r="L7271" s="37" t="n">
        <f aca="false">G7271+Inputs!$B$6*H7271</f>
        <v>0</v>
      </c>
      <c r="M7271" s="37" t="n">
        <f aca="false">I7271+Inputs!$B$7*J7271</f>
        <v>8</v>
      </c>
      <c r="N7271" s="37" t="n">
        <f aca="false">K7271+L7271+M7271</f>
        <v>8</v>
      </c>
    </row>
    <row r="7272" customFormat="false" ht="15" hidden="false" customHeight="false" outlineLevel="0" collapsed="false">
      <c r="A7272" s="0" t="s">
        <v>10</v>
      </c>
      <c r="B7272" s="0" t="s">
        <v>527</v>
      </c>
      <c r="C7272" s="15" t="n">
        <v>45231</v>
      </c>
      <c r="D7272" s="0" t="n">
        <v>1</v>
      </c>
      <c r="E7272" s="0" t="n">
        <v>1</v>
      </c>
      <c r="F7272" s="0" t="n">
        <v>0</v>
      </c>
      <c r="G7272" s="0" t="n">
        <v>0</v>
      </c>
      <c r="H7272" s="0" t="n">
        <v>0</v>
      </c>
      <c r="I7272" s="0" t="n">
        <v>11</v>
      </c>
      <c r="J7272" s="0" t="n">
        <v>0</v>
      </c>
      <c r="K7272" s="37" t="n">
        <f aca="false">E7272+Inputs!$B$5*F7272</f>
        <v>1</v>
      </c>
      <c r="L7272" s="37" t="n">
        <f aca="false">G7272+Inputs!$B$6*H7272</f>
        <v>0</v>
      </c>
      <c r="M7272" s="37" t="n">
        <f aca="false">I7272+Inputs!$B$7*J7272</f>
        <v>11</v>
      </c>
      <c r="N7272" s="37" t="n">
        <f aca="false">K7272+L7272+M7272</f>
        <v>12</v>
      </c>
    </row>
    <row r="7273" customFormat="false" ht="15" hidden="false" customHeight="false" outlineLevel="0" collapsed="false">
      <c r="A7273" s="0" t="s">
        <v>10</v>
      </c>
      <c r="B7273" s="0" t="s">
        <v>527</v>
      </c>
      <c r="C7273" s="15" t="n">
        <v>45261</v>
      </c>
      <c r="D7273" s="0" t="n">
        <v>1</v>
      </c>
      <c r="E7273" s="0" t="n">
        <v>0</v>
      </c>
      <c r="F7273" s="0" t="n">
        <v>0</v>
      </c>
      <c r="G7273" s="0" t="n">
        <v>0</v>
      </c>
      <c r="H7273" s="0" t="n">
        <v>0</v>
      </c>
      <c r="I7273" s="0" t="n">
        <v>14</v>
      </c>
      <c r="J7273" s="0" t="n">
        <v>0</v>
      </c>
      <c r="K7273" s="37" t="n">
        <f aca="false">E7273+Inputs!$B$5*F7273</f>
        <v>0</v>
      </c>
      <c r="L7273" s="37" t="n">
        <f aca="false">G7273+Inputs!$B$6*H7273</f>
        <v>0</v>
      </c>
      <c r="M7273" s="37" t="n">
        <f aca="false">I7273+Inputs!$B$7*J7273</f>
        <v>14</v>
      </c>
      <c r="N7273" s="37" t="n">
        <f aca="false">K7273+L7273+M7273</f>
        <v>14</v>
      </c>
    </row>
    <row r="7274" customFormat="false" ht="15" hidden="false" customHeight="false" outlineLevel="0" collapsed="false">
      <c r="A7274" s="0" t="s">
        <v>10</v>
      </c>
      <c r="B7274" s="0" t="s">
        <v>527</v>
      </c>
      <c r="C7274" s="15" t="n">
        <v>45292</v>
      </c>
      <c r="D7274" s="0" t="n">
        <v>1</v>
      </c>
      <c r="E7274" s="0" t="n">
        <v>0</v>
      </c>
      <c r="F7274" s="0" t="n">
        <v>0</v>
      </c>
      <c r="G7274" s="0" t="n">
        <v>0</v>
      </c>
      <c r="H7274" s="0" t="n">
        <v>0</v>
      </c>
      <c r="I7274" s="0" t="n">
        <v>8</v>
      </c>
      <c r="J7274" s="0" t="n">
        <v>0</v>
      </c>
      <c r="K7274" s="37" t="n">
        <f aca="false">E7274+Inputs!$B$5*F7274</f>
        <v>0</v>
      </c>
      <c r="L7274" s="37" t="n">
        <f aca="false">G7274+Inputs!$B$6*H7274</f>
        <v>0</v>
      </c>
      <c r="M7274" s="37" t="n">
        <f aca="false">I7274+Inputs!$B$7*J7274</f>
        <v>8</v>
      </c>
      <c r="N7274" s="37" t="n">
        <f aca="false">K7274+L7274+M7274</f>
        <v>8</v>
      </c>
    </row>
    <row r="7275" customFormat="false" ht="15" hidden="false" customHeight="false" outlineLevel="0" collapsed="false">
      <c r="A7275" s="0" t="s">
        <v>10</v>
      </c>
      <c r="B7275" s="0" t="s">
        <v>527</v>
      </c>
      <c r="C7275" s="15" t="n">
        <v>45323</v>
      </c>
      <c r="D7275" s="0" t="n">
        <v>1</v>
      </c>
      <c r="E7275" s="0" t="n">
        <v>0</v>
      </c>
      <c r="F7275" s="0" t="n">
        <v>0</v>
      </c>
      <c r="G7275" s="0" t="n">
        <v>0</v>
      </c>
      <c r="H7275" s="0" t="n">
        <v>0</v>
      </c>
      <c r="I7275" s="0" t="n">
        <v>13</v>
      </c>
      <c r="J7275" s="0" t="n">
        <v>0</v>
      </c>
      <c r="K7275" s="37" t="n">
        <f aca="false">E7275+Inputs!$B$5*F7275</f>
        <v>0</v>
      </c>
      <c r="L7275" s="37" t="n">
        <f aca="false">G7275+Inputs!$B$6*H7275</f>
        <v>0</v>
      </c>
      <c r="M7275" s="37" t="n">
        <f aca="false">I7275+Inputs!$B$7*J7275</f>
        <v>13</v>
      </c>
      <c r="N7275" s="37" t="n">
        <f aca="false">K7275+L7275+M7275</f>
        <v>13</v>
      </c>
    </row>
    <row r="7276" customFormat="false" ht="15" hidden="false" customHeight="false" outlineLevel="0" collapsed="false">
      <c r="A7276" s="0" t="s">
        <v>10</v>
      </c>
      <c r="B7276" s="0" t="s">
        <v>527</v>
      </c>
      <c r="C7276" s="15" t="n">
        <v>45352</v>
      </c>
      <c r="D7276" s="0" t="n">
        <v>1</v>
      </c>
      <c r="E7276" s="0" t="n">
        <v>0</v>
      </c>
      <c r="F7276" s="0" t="n">
        <v>0</v>
      </c>
      <c r="G7276" s="0" t="n">
        <v>0</v>
      </c>
      <c r="H7276" s="0" t="n">
        <v>0</v>
      </c>
      <c r="I7276" s="0" t="n">
        <v>13</v>
      </c>
      <c r="J7276" s="0" t="n">
        <v>0</v>
      </c>
      <c r="K7276" s="37" t="n">
        <f aca="false">E7276+Inputs!$B$5*F7276</f>
        <v>0</v>
      </c>
      <c r="L7276" s="37" t="n">
        <f aca="false">G7276+Inputs!$B$6*H7276</f>
        <v>0</v>
      </c>
      <c r="M7276" s="37" t="n">
        <f aca="false">I7276+Inputs!$B$7*J7276</f>
        <v>13</v>
      </c>
      <c r="N7276" s="37" t="n">
        <f aca="false">K7276+L7276+M7276</f>
        <v>13</v>
      </c>
    </row>
    <row r="7277" customFormat="false" ht="15" hidden="false" customHeight="false" outlineLevel="0" collapsed="false">
      <c r="A7277" s="0" t="s">
        <v>10</v>
      </c>
      <c r="B7277" s="0" t="s">
        <v>527</v>
      </c>
      <c r="C7277" s="15" t="n">
        <v>45383</v>
      </c>
      <c r="D7277" s="0" t="n">
        <v>1</v>
      </c>
      <c r="E7277" s="0" t="n">
        <v>0</v>
      </c>
      <c r="F7277" s="0" t="n">
        <v>0</v>
      </c>
      <c r="G7277" s="0" t="n">
        <v>0</v>
      </c>
      <c r="H7277" s="0" t="n">
        <v>0</v>
      </c>
      <c r="I7277" s="0" t="n">
        <v>8</v>
      </c>
      <c r="J7277" s="0" t="n">
        <v>0</v>
      </c>
      <c r="K7277" s="37" t="n">
        <f aca="false">E7277+Inputs!$B$5*F7277</f>
        <v>0</v>
      </c>
      <c r="L7277" s="37" t="n">
        <f aca="false">G7277+Inputs!$B$6*H7277</f>
        <v>0</v>
      </c>
      <c r="M7277" s="37" t="n">
        <f aca="false">I7277+Inputs!$B$7*J7277</f>
        <v>8</v>
      </c>
      <c r="N7277" s="37" t="n">
        <f aca="false">K7277+L7277+M7277</f>
        <v>8</v>
      </c>
    </row>
    <row r="7278" customFormat="false" ht="15" hidden="false" customHeight="false" outlineLevel="0" collapsed="false">
      <c r="A7278" s="0" t="s">
        <v>10</v>
      </c>
      <c r="B7278" s="0" t="s">
        <v>527</v>
      </c>
      <c r="C7278" s="15" t="n">
        <v>45413</v>
      </c>
      <c r="D7278" s="0" t="n">
        <v>1</v>
      </c>
      <c r="E7278" s="0" t="n">
        <v>0</v>
      </c>
      <c r="F7278" s="0" t="n">
        <v>0</v>
      </c>
      <c r="G7278" s="0" t="n">
        <v>0</v>
      </c>
      <c r="H7278" s="0" t="n">
        <v>0</v>
      </c>
      <c r="I7278" s="0" t="n">
        <v>6</v>
      </c>
      <c r="J7278" s="0" t="n">
        <v>0</v>
      </c>
      <c r="K7278" s="37" t="n">
        <f aca="false">E7278+Inputs!$B$5*F7278</f>
        <v>0</v>
      </c>
      <c r="L7278" s="37" t="n">
        <f aca="false">G7278+Inputs!$B$6*H7278</f>
        <v>0</v>
      </c>
      <c r="M7278" s="37" t="n">
        <f aca="false">I7278+Inputs!$B$7*J7278</f>
        <v>6</v>
      </c>
      <c r="N7278" s="37" t="n">
        <f aca="false">K7278+L7278+M7278</f>
        <v>6</v>
      </c>
    </row>
    <row r="7279" customFormat="false" ht="15" hidden="false" customHeight="false" outlineLevel="0" collapsed="false">
      <c r="A7279" s="0" t="s">
        <v>10</v>
      </c>
      <c r="B7279" s="0" t="s">
        <v>527</v>
      </c>
      <c r="C7279" s="15" t="n">
        <v>45444</v>
      </c>
      <c r="D7279" s="0" t="n">
        <v>1</v>
      </c>
      <c r="E7279" s="0" t="n">
        <v>1</v>
      </c>
      <c r="F7279" s="0" t="n">
        <v>0</v>
      </c>
      <c r="G7279" s="0" t="n">
        <v>0</v>
      </c>
      <c r="H7279" s="0" t="n">
        <v>0</v>
      </c>
      <c r="I7279" s="0" t="n">
        <v>15</v>
      </c>
      <c r="J7279" s="0" t="n">
        <v>0</v>
      </c>
      <c r="K7279" s="37" t="n">
        <f aca="false">E7279+Inputs!$B$5*F7279</f>
        <v>1</v>
      </c>
      <c r="L7279" s="37" t="n">
        <f aca="false">G7279+Inputs!$B$6*H7279</f>
        <v>0</v>
      </c>
      <c r="M7279" s="37" t="n">
        <f aca="false">I7279+Inputs!$B$7*J7279</f>
        <v>15</v>
      </c>
      <c r="N7279" s="37" t="n">
        <f aca="false">K7279+L7279+M7279</f>
        <v>16</v>
      </c>
    </row>
    <row r="7280" customFormat="false" ht="15" hidden="false" customHeight="false" outlineLevel="0" collapsed="false">
      <c r="A7280" s="0" t="s">
        <v>10</v>
      </c>
      <c r="B7280" s="0" t="s">
        <v>527</v>
      </c>
      <c r="C7280" s="15" t="n">
        <v>45474</v>
      </c>
      <c r="D7280" s="0" t="n">
        <v>1</v>
      </c>
      <c r="E7280" s="0" t="n">
        <v>0</v>
      </c>
      <c r="F7280" s="0" t="n">
        <v>0</v>
      </c>
      <c r="G7280" s="0" t="n">
        <v>0</v>
      </c>
      <c r="H7280" s="0" t="n">
        <v>0</v>
      </c>
      <c r="I7280" s="0" t="n">
        <v>14</v>
      </c>
      <c r="J7280" s="0" t="n">
        <v>0</v>
      </c>
      <c r="K7280" s="37" t="n">
        <f aca="false">E7280+Inputs!$B$5*F7280</f>
        <v>0</v>
      </c>
      <c r="L7280" s="37" t="n">
        <f aca="false">G7280+Inputs!$B$6*H7280</f>
        <v>0</v>
      </c>
      <c r="M7280" s="37" t="n">
        <f aca="false">I7280+Inputs!$B$7*J7280</f>
        <v>14</v>
      </c>
      <c r="N7280" s="37" t="n">
        <f aca="false">K7280+L7280+M7280</f>
        <v>14</v>
      </c>
    </row>
    <row r="7281" customFormat="false" ht="15" hidden="false" customHeight="false" outlineLevel="0" collapsed="false">
      <c r="A7281" s="0" t="s">
        <v>10</v>
      </c>
      <c r="B7281" s="0" t="s">
        <v>527</v>
      </c>
      <c r="C7281" s="15" t="n">
        <v>45505</v>
      </c>
      <c r="D7281" s="0" t="n">
        <v>1</v>
      </c>
      <c r="E7281" s="0" t="n">
        <v>0</v>
      </c>
      <c r="F7281" s="0" t="n">
        <v>0</v>
      </c>
      <c r="G7281" s="0" t="n">
        <v>0</v>
      </c>
      <c r="H7281" s="0" t="n">
        <v>0</v>
      </c>
      <c r="I7281" s="0" t="n">
        <v>7</v>
      </c>
      <c r="J7281" s="0" t="n">
        <v>0</v>
      </c>
      <c r="K7281" s="37" t="n">
        <f aca="false">E7281+Inputs!$B$5*F7281</f>
        <v>0</v>
      </c>
      <c r="L7281" s="37" t="n">
        <f aca="false">G7281+Inputs!$B$6*H7281</f>
        <v>0</v>
      </c>
      <c r="M7281" s="37" t="n">
        <f aca="false">I7281+Inputs!$B$7*J7281</f>
        <v>7</v>
      </c>
      <c r="N7281" s="37" t="n">
        <f aca="false">K7281+L7281+M7281</f>
        <v>7</v>
      </c>
    </row>
    <row r="7282" customFormat="false" ht="15" hidden="false" customHeight="false" outlineLevel="0" collapsed="false">
      <c r="A7282" s="0" t="s">
        <v>10</v>
      </c>
      <c r="B7282" s="0" t="s">
        <v>527</v>
      </c>
      <c r="C7282" s="15" t="n">
        <v>45536</v>
      </c>
      <c r="D7282" s="0" t="n">
        <v>1</v>
      </c>
      <c r="E7282" s="0" t="n">
        <v>2</v>
      </c>
      <c r="F7282" s="0" t="n">
        <v>0</v>
      </c>
      <c r="G7282" s="0" t="n">
        <v>0</v>
      </c>
      <c r="H7282" s="0" t="n">
        <v>0</v>
      </c>
      <c r="I7282" s="0" t="n">
        <v>14</v>
      </c>
      <c r="J7282" s="0" t="n">
        <v>0</v>
      </c>
      <c r="K7282" s="37" t="n">
        <f aca="false">E7282+Inputs!$B$5*F7282</f>
        <v>2</v>
      </c>
      <c r="L7282" s="37" t="n">
        <f aca="false">G7282+Inputs!$B$6*H7282</f>
        <v>0</v>
      </c>
      <c r="M7282" s="37" t="n">
        <f aca="false">I7282+Inputs!$B$7*J7282</f>
        <v>14</v>
      </c>
      <c r="N7282" s="37" t="n">
        <f aca="false">K7282+L7282+M7282</f>
        <v>16</v>
      </c>
    </row>
    <row r="7283" customFormat="false" ht="15" hidden="false" customHeight="false" outlineLevel="0" collapsed="false">
      <c r="A7283" s="0" t="s">
        <v>10</v>
      </c>
      <c r="B7283" s="0" t="s">
        <v>527</v>
      </c>
      <c r="C7283" s="15" t="n">
        <v>45566</v>
      </c>
      <c r="D7283" s="0" t="n">
        <v>1</v>
      </c>
      <c r="E7283" s="0" t="n">
        <v>0</v>
      </c>
      <c r="F7283" s="0" t="n">
        <v>0</v>
      </c>
      <c r="G7283" s="0" t="n">
        <v>0</v>
      </c>
      <c r="H7283" s="0" t="n">
        <v>0</v>
      </c>
      <c r="I7283" s="0" t="n">
        <v>15</v>
      </c>
      <c r="J7283" s="0" t="n">
        <v>0</v>
      </c>
      <c r="K7283" s="37" t="n">
        <f aca="false">E7283+Inputs!$B$5*F7283</f>
        <v>0</v>
      </c>
      <c r="L7283" s="37" t="n">
        <f aca="false">G7283+Inputs!$B$6*H7283</f>
        <v>0</v>
      </c>
      <c r="M7283" s="37" t="n">
        <f aca="false">I7283+Inputs!$B$7*J7283</f>
        <v>15</v>
      </c>
      <c r="N7283" s="37" t="n">
        <f aca="false">K7283+L7283+M7283</f>
        <v>15</v>
      </c>
    </row>
    <row r="7284" customFormat="false" ht="15" hidden="false" customHeight="false" outlineLevel="0" collapsed="false">
      <c r="A7284" s="0" t="s">
        <v>10</v>
      </c>
      <c r="B7284" s="0" t="s">
        <v>527</v>
      </c>
      <c r="C7284" s="15" t="n">
        <v>45597</v>
      </c>
      <c r="D7284" s="0" t="n">
        <v>1</v>
      </c>
      <c r="E7284" s="0" t="n">
        <v>0</v>
      </c>
      <c r="F7284" s="0" t="n">
        <v>0</v>
      </c>
      <c r="G7284" s="0" t="n">
        <v>0</v>
      </c>
      <c r="H7284" s="0" t="n">
        <v>0</v>
      </c>
      <c r="I7284" s="0" t="n">
        <v>10</v>
      </c>
      <c r="J7284" s="0" t="n">
        <v>0</v>
      </c>
      <c r="K7284" s="37" t="n">
        <f aca="false">E7284+Inputs!$B$5*F7284</f>
        <v>0</v>
      </c>
      <c r="L7284" s="37" t="n">
        <f aca="false">G7284+Inputs!$B$6*H7284</f>
        <v>0</v>
      </c>
      <c r="M7284" s="37" t="n">
        <f aca="false">I7284+Inputs!$B$7*J7284</f>
        <v>10</v>
      </c>
      <c r="N7284" s="37" t="n">
        <f aca="false">K7284+L7284+M7284</f>
        <v>10</v>
      </c>
    </row>
    <row r="7285" customFormat="false" ht="15" hidden="false" customHeight="false" outlineLevel="0" collapsed="false">
      <c r="A7285" s="0" t="s">
        <v>10</v>
      </c>
      <c r="B7285" s="0" t="s">
        <v>527</v>
      </c>
      <c r="C7285" s="15" t="n">
        <v>45627</v>
      </c>
      <c r="D7285" s="0" t="n">
        <v>1</v>
      </c>
      <c r="E7285" s="0" t="n">
        <v>1</v>
      </c>
      <c r="F7285" s="0" t="n">
        <v>0</v>
      </c>
      <c r="G7285" s="0" t="n">
        <v>0</v>
      </c>
      <c r="H7285" s="0" t="n">
        <v>0</v>
      </c>
      <c r="I7285" s="0" t="n">
        <v>13</v>
      </c>
      <c r="J7285" s="0" t="n">
        <v>0</v>
      </c>
      <c r="K7285" s="37" t="n">
        <f aca="false">E7285+Inputs!$B$5*F7285</f>
        <v>1</v>
      </c>
      <c r="L7285" s="37" t="n">
        <f aca="false">G7285+Inputs!$B$6*H7285</f>
        <v>0</v>
      </c>
      <c r="M7285" s="37" t="n">
        <f aca="false">I7285+Inputs!$B$7*J7285</f>
        <v>13</v>
      </c>
      <c r="N7285" s="37" t="n">
        <f aca="false">K7285+L7285+M7285</f>
        <v>14</v>
      </c>
    </row>
    <row r="7286" customFormat="false" ht="15" hidden="false" customHeight="false" outlineLevel="0" collapsed="false">
      <c r="A7286" s="0" t="s">
        <v>10</v>
      </c>
      <c r="B7286" s="0" t="s">
        <v>527</v>
      </c>
      <c r="C7286" s="15" t="n">
        <v>45658</v>
      </c>
      <c r="D7286" s="0" t="n">
        <v>1</v>
      </c>
      <c r="E7286" s="0" t="n">
        <v>0</v>
      </c>
      <c r="F7286" s="0" t="n">
        <v>0</v>
      </c>
      <c r="G7286" s="0" t="n">
        <v>0</v>
      </c>
      <c r="H7286" s="0" t="n">
        <v>0</v>
      </c>
      <c r="I7286" s="0" t="n">
        <v>9</v>
      </c>
      <c r="J7286" s="0" t="n">
        <v>0</v>
      </c>
      <c r="K7286" s="37" t="n">
        <f aca="false">E7286+Inputs!$B$5*F7286</f>
        <v>0</v>
      </c>
      <c r="L7286" s="37" t="n">
        <f aca="false">G7286+Inputs!$B$6*H7286</f>
        <v>0</v>
      </c>
      <c r="M7286" s="37" t="n">
        <f aca="false">I7286+Inputs!$B$7*J7286</f>
        <v>9</v>
      </c>
      <c r="N7286" s="37" t="n">
        <f aca="false">K7286+L7286+M7286</f>
        <v>9</v>
      </c>
    </row>
    <row r="7287" customFormat="false" ht="15" hidden="false" customHeight="false" outlineLevel="0" collapsed="false">
      <c r="A7287" s="0" t="s">
        <v>10</v>
      </c>
      <c r="B7287" s="0" t="s">
        <v>527</v>
      </c>
      <c r="C7287" s="15" t="n">
        <v>45689</v>
      </c>
      <c r="D7287" s="0" t="n">
        <v>1</v>
      </c>
      <c r="E7287" s="0" t="n">
        <v>0</v>
      </c>
      <c r="F7287" s="0" t="n">
        <v>0</v>
      </c>
      <c r="G7287" s="0" t="n">
        <v>0</v>
      </c>
      <c r="H7287" s="0" t="n">
        <v>0</v>
      </c>
      <c r="I7287" s="0" t="n">
        <v>13</v>
      </c>
      <c r="J7287" s="0" t="n">
        <v>0</v>
      </c>
      <c r="K7287" s="37" t="n">
        <f aca="false">E7287+Inputs!$B$5*F7287</f>
        <v>0</v>
      </c>
      <c r="L7287" s="37" t="n">
        <f aca="false">G7287+Inputs!$B$6*H7287</f>
        <v>0</v>
      </c>
      <c r="M7287" s="37" t="n">
        <f aca="false">I7287+Inputs!$B$7*J7287</f>
        <v>13</v>
      </c>
      <c r="N7287" s="37" t="n">
        <f aca="false">K7287+L7287+M7287</f>
        <v>13</v>
      </c>
    </row>
    <row r="7288" customFormat="false" ht="15" hidden="false" customHeight="false" outlineLevel="0" collapsed="false">
      <c r="A7288" s="0" t="s">
        <v>10</v>
      </c>
      <c r="B7288" s="0" t="s">
        <v>527</v>
      </c>
      <c r="C7288" s="15" t="n">
        <v>45717</v>
      </c>
      <c r="D7288" s="0" t="n">
        <v>1</v>
      </c>
      <c r="E7288" s="0" t="n">
        <v>1</v>
      </c>
      <c r="F7288" s="0" t="n">
        <v>0</v>
      </c>
      <c r="G7288" s="0" t="n">
        <v>0</v>
      </c>
      <c r="H7288" s="0" t="n">
        <v>0</v>
      </c>
      <c r="I7288" s="0" t="n">
        <v>4</v>
      </c>
      <c r="J7288" s="0" t="n">
        <v>0</v>
      </c>
      <c r="K7288" s="37" t="n">
        <f aca="false">E7288+Inputs!$B$5*F7288</f>
        <v>1</v>
      </c>
      <c r="L7288" s="37" t="n">
        <f aca="false">G7288+Inputs!$B$6*H7288</f>
        <v>0</v>
      </c>
      <c r="M7288" s="37" t="n">
        <f aca="false">I7288+Inputs!$B$7*J7288</f>
        <v>4</v>
      </c>
      <c r="N7288" s="37" t="n">
        <f aca="false">K7288+L7288+M7288</f>
        <v>5</v>
      </c>
    </row>
    <row r="7289" customFormat="false" ht="15" hidden="false" customHeight="false" outlineLevel="0" collapsed="false">
      <c r="A7289" s="0" t="s">
        <v>10</v>
      </c>
      <c r="B7289" s="0" t="s">
        <v>527</v>
      </c>
      <c r="C7289" s="15" t="n">
        <v>45748</v>
      </c>
      <c r="D7289" s="0" t="n">
        <v>1</v>
      </c>
      <c r="E7289" s="0" t="n">
        <v>0</v>
      </c>
      <c r="F7289" s="0" t="n">
        <v>0</v>
      </c>
      <c r="G7289" s="0" t="n">
        <v>0</v>
      </c>
      <c r="H7289" s="0" t="n">
        <v>0</v>
      </c>
      <c r="I7289" s="0" t="n">
        <v>8</v>
      </c>
      <c r="J7289" s="0" t="n">
        <v>0</v>
      </c>
      <c r="K7289" s="37" t="n">
        <f aca="false">E7289+Inputs!$B$5*F7289</f>
        <v>0</v>
      </c>
      <c r="L7289" s="37" t="n">
        <f aca="false">G7289+Inputs!$B$6*H7289</f>
        <v>0</v>
      </c>
      <c r="M7289" s="37" t="n">
        <f aca="false">I7289+Inputs!$B$7*J7289</f>
        <v>8</v>
      </c>
      <c r="N7289" s="37" t="n">
        <f aca="false">K7289+L7289+M7289</f>
        <v>8</v>
      </c>
    </row>
    <row r="7290" customFormat="false" ht="15" hidden="false" customHeight="false" outlineLevel="0" collapsed="false">
      <c r="A7290" s="0" t="s">
        <v>10</v>
      </c>
      <c r="B7290" s="0" t="s">
        <v>527</v>
      </c>
      <c r="C7290" s="15" t="n">
        <v>45778</v>
      </c>
      <c r="D7290" s="0" t="n">
        <v>1</v>
      </c>
      <c r="E7290" s="0" t="n">
        <v>0</v>
      </c>
      <c r="F7290" s="0" t="n">
        <v>0</v>
      </c>
      <c r="G7290" s="0" t="n">
        <v>0</v>
      </c>
      <c r="H7290" s="0" t="n">
        <v>0</v>
      </c>
      <c r="I7290" s="0" t="n">
        <v>11</v>
      </c>
      <c r="J7290" s="0" t="n">
        <v>0</v>
      </c>
      <c r="K7290" s="37" t="n">
        <f aca="false">E7290+Inputs!$B$5*F7290</f>
        <v>0</v>
      </c>
      <c r="L7290" s="37" t="n">
        <f aca="false">G7290+Inputs!$B$6*H7290</f>
        <v>0</v>
      </c>
      <c r="M7290" s="37" t="n">
        <f aca="false">I7290+Inputs!$B$7*J7290</f>
        <v>11</v>
      </c>
      <c r="N7290" s="37" t="n">
        <f aca="false">K7290+L7290+M7290</f>
        <v>11</v>
      </c>
    </row>
    <row r="7291" customFormat="false" ht="15" hidden="false" customHeight="false" outlineLevel="0" collapsed="false">
      <c r="A7291" s="0" t="s">
        <v>10</v>
      </c>
      <c r="B7291" s="0" t="s">
        <v>527</v>
      </c>
      <c r="C7291" s="15" t="n">
        <v>45809</v>
      </c>
      <c r="D7291" s="0" t="n">
        <v>1</v>
      </c>
      <c r="E7291" s="0" t="n">
        <v>0</v>
      </c>
      <c r="F7291" s="0" t="n">
        <v>0</v>
      </c>
      <c r="G7291" s="0" t="n">
        <v>0</v>
      </c>
      <c r="H7291" s="0" t="n">
        <v>0</v>
      </c>
      <c r="I7291" s="0" t="n">
        <v>7</v>
      </c>
      <c r="J7291" s="0" t="n">
        <v>0</v>
      </c>
      <c r="K7291" s="37" t="n">
        <f aca="false">E7291+Inputs!$B$5*F7291</f>
        <v>0</v>
      </c>
      <c r="L7291" s="37" t="n">
        <f aca="false">G7291+Inputs!$B$6*H7291</f>
        <v>0</v>
      </c>
      <c r="M7291" s="37" t="n">
        <f aca="false">I7291+Inputs!$B$7*J7291</f>
        <v>7</v>
      </c>
      <c r="N7291" s="37" t="n">
        <f aca="false">K7291+L7291+M7291</f>
        <v>7</v>
      </c>
    </row>
    <row r="7292" customFormat="false" ht="15" hidden="false" customHeight="false" outlineLevel="0" collapsed="false">
      <c r="A7292" s="0" t="s">
        <v>10</v>
      </c>
      <c r="B7292" s="0" t="s">
        <v>527</v>
      </c>
      <c r="C7292" s="15" t="n">
        <v>45839</v>
      </c>
      <c r="D7292" s="0" t="n">
        <v>1</v>
      </c>
      <c r="E7292" s="0" t="n">
        <v>0</v>
      </c>
      <c r="F7292" s="0" t="n">
        <v>0</v>
      </c>
      <c r="G7292" s="0" t="n">
        <v>0</v>
      </c>
      <c r="H7292" s="0" t="n">
        <v>0</v>
      </c>
      <c r="I7292" s="0" t="n">
        <v>7</v>
      </c>
      <c r="J7292" s="0" t="n">
        <v>0</v>
      </c>
      <c r="K7292" s="37" t="n">
        <f aca="false">E7292+Inputs!$B$5*F7292</f>
        <v>0</v>
      </c>
      <c r="L7292" s="37" t="n">
        <f aca="false">G7292+Inputs!$B$6*H7292</f>
        <v>0</v>
      </c>
      <c r="M7292" s="37" t="n">
        <f aca="false">I7292+Inputs!$B$7*J7292</f>
        <v>7</v>
      </c>
      <c r="N7292" s="37" t="n">
        <f aca="false">K7292+L7292+M7292</f>
        <v>7</v>
      </c>
    </row>
    <row r="7293" customFormat="false" ht="15" hidden="false" customHeight="false" outlineLevel="0" collapsed="false">
      <c r="A7293" s="0" t="s">
        <v>10</v>
      </c>
      <c r="B7293" s="0" t="s">
        <v>527</v>
      </c>
      <c r="C7293" s="15" t="n">
        <v>45870</v>
      </c>
      <c r="D7293" s="0" t="n">
        <v>1</v>
      </c>
      <c r="E7293" s="0" t="n">
        <v>0</v>
      </c>
      <c r="F7293" s="0" t="n">
        <v>0</v>
      </c>
      <c r="G7293" s="0" t="n">
        <v>0</v>
      </c>
      <c r="H7293" s="0" t="n">
        <v>0</v>
      </c>
      <c r="I7293" s="0" t="n">
        <v>12</v>
      </c>
      <c r="J7293" s="0" t="n">
        <v>0</v>
      </c>
      <c r="K7293" s="37" t="n">
        <f aca="false">E7293+Inputs!$B$5*F7293</f>
        <v>0</v>
      </c>
      <c r="L7293" s="37" t="n">
        <f aca="false">G7293+Inputs!$B$6*H7293</f>
        <v>0</v>
      </c>
      <c r="M7293" s="37" t="n">
        <f aca="false">I7293+Inputs!$B$7*J7293</f>
        <v>12</v>
      </c>
      <c r="N7293" s="37" t="n">
        <f aca="false">K7293+L7293+M7293</f>
        <v>12</v>
      </c>
    </row>
    <row r="7294" customFormat="false" ht="15" hidden="false" customHeight="false" outlineLevel="0" collapsed="false">
      <c r="A7294" s="0" t="s">
        <v>10</v>
      </c>
      <c r="B7294" s="0" t="s">
        <v>527</v>
      </c>
      <c r="C7294" s="15" t="n">
        <v>45901</v>
      </c>
      <c r="D7294" s="0" t="n">
        <v>1</v>
      </c>
      <c r="E7294" s="0" t="n">
        <v>1</v>
      </c>
      <c r="F7294" s="0" t="n">
        <v>0</v>
      </c>
      <c r="G7294" s="0" t="n">
        <v>0</v>
      </c>
      <c r="H7294" s="0" t="n">
        <v>0</v>
      </c>
      <c r="I7294" s="0" t="n">
        <v>8</v>
      </c>
      <c r="J7294" s="0" t="n">
        <v>0</v>
      </c>
      <c r="K7294" s="37" t="n">
        <f aca="false">E7294+Inputs!$B$5*F7294</f>
        <v>1</v>
      </c>
      <c r="L7294" s="37" t="n">
        <f aca="false">G7294+Inputs!$B$6*H7294</f>
        <v>0</v>
      </c>
      <c r="M7294" s="37" t="n">
        <f aca="false">I7294+Inputs!$B$7*J7294</f>
        <v>8</v>
      </c>
      <c r="N7294" s="37" t="n">
        <f aca="false">K7294+L7294+M7294</f>
        <v>9</v>
      </c>
    </row>
    <row r="7295" customFormat="false" ht="15" hidden="false" customHeight="false" outlineLevel="0" collapsed="false">
      <c r="A7295" s="0" t="s">
        <v>10</v>
      </c>
      <c r="B7295" s="0" t="s">
        <v>527</v>
      </c>
      <c r="C7295" s="15" t="n">
        <v>45931</v>
      </c>
      <c r="D7295" s="0" t="n">
        <v>1</v>
      </c>
      <c r="E7295" s="0" t="n">
        <v>1</v>
      </c>
      <c r="F7295" s="0" t="n">
        <v>0</v>
      </c>
      <c r="G7295" s="0" t="n">
        <v>0</v>
      </c>
      <c r="H7295" s="0" t="n">
        <v>0</v>
      </c>
      <c r="I7295" s="0" t="n">
        <v>14</v>
      </c>
      <c r="J7295" s="0" t="n">
        <v>0</v>
      </c>
      <c r="K7295" s="37" t="n">
        <f aca="false">E7295+Inputs!$B$5*F7295</f>
        <v>1</v>
      </c>
      <c r="L7295" s="37" t="n">
        <f aca="false">G7295+Inputs!$B$6*H7295</f>
        <v>0</v>
      </c>
      <c r="M7295" s="37" t="n">
        <f aca="false">I7295+Inputs!$B$7*J7295</f>
        <v>14</v>
      </c>
      <c r="N7295" s="37" t="n">
        <f aca="false">K7295+L7295+M7295</f>
        <v>15</v>
      </c>
    </row>
    <row r="7296" customFormat="false" ht="15" hidden="false" customHeight="false" outlineLevel="0" collapsed="false">
      <c r="A7296" s="0" t="s">
        <v>10</v>
      </c>
      <c r="B7296" s="0" t="s">
        <v>527</v>
      </c>
      <c r="C7296" s="15" t="n">
        <v>45962</v>
      </c>
      <c r="D7296" s="0" t="n">
        <v>1</v>
      </c>
      <c r="E7296" s="0" t="n">
        <v>1</v>
      </c>
      <c r="F7296" s="0" t="n">
        <v>0</v>
      </c>
      <c r="G7296" s="0" t="n">
        <v>0</v>
      </c>
      <c r="H7296" s="0" t="n">
        <v>0</v>
      </c>
      <c r="I7296" s="0" t="n">
        <v>8</v>
      </c>
      <c r="J7296" s="0" t="n">
        <v>0</v>
      </c>
      <c r="K7296" s="37" t="n">
        <f aca="false">E7296+Inputs!$B$5*F7296</f>
        <v>1</v>
      </c>
      <c r="L7296" s="37" t="n">
        <f aca="false">G7296+Inputs!$B$6*H7296</f>
        <v>0</v>
      </c>
      <c r="M7296" s="37" t="n">
        <f aca="false">I7296+Inputs!$B$7*J7296</f>
        <v>8</v>
      </c>
      <c r="N7296" s="37" t="n">
        <f aca="false">K7296+L7296+M7296</f>
        <v>9</v>
      </c>
    </row>
    <row r="7297" customFormat="false" ht="15" hidden="false" customHeight="false" outlineLevel="0" collapsed="false">
      <c r="A7297" s="0" t="s">
        <v>10</v>
      </c>
      <c r="B7297" s="0" t="s">
        <v>527</v>
      </c>
      <c r="C7297" s="15" t="n">
        <v>45992</v>
      </c>
      <c r="D7297" s="0" t="n">
        <v>1</v>
      </c>
      <c r="E7297" s="0" t="n">
        <v>0</v>
      </c>
      <c r="F7297" s="0" t="n">
        <v>0</v>
      </c>
      <c r="G7297" s="0" t="n">
        <v>0</v>
      </c>
      <c r="H7297" s="0" t="n">
        <v>0</v>
      </c>
      <c r="I7297" s="0" t="n">
        <v>7</v>
      </c>
      <c r="J7297" s="0" t="n">
        <v>0</v>
      </c>
      <c r="K7297" s="37" t="n">
        <f aca="false">E7297+Inputs!$B$5*F7297</f>
        <v>0</v>
      </c>
      <c r="L7297" s="37" t="n">
        <f aca="false">G7297+Inputs!$B$6*H7297</f>
        <v>0</v>
      </c>
      <c r="M7297" s="37" t="n">
        <f aca="false">I7297+Inputs!$B$7*J7297</f>
        <v>7</v>
      </c>
      <c r="N7297" s="37" t="n">
        <f aca="false">K7297+L7297+M7297</f>
        <v>7</v>
      </c>
    </row>
    <row r="7298" customFormat="false" ht="15" hidden="false" customHeight="false" outlineLevel="0" collapsed="false">
      <c r="A7298" s="0" t="s">
        <v>10</v>
      </c>
      <c r="B7298" s="0" t="s">
        <v>527</v>
      </c>
      <c r="C7298" s="15" t="n">
        <v>46023</v>
      </c>
      <c r="D7298" s="0" t="n">
        <v>1</v>
      </c>
      <c r="E7298" s="0" t="n">
        <v>0</v>
      </c>
      <c r="F7298" s="0" t="n">
        <v>0</v>
      </c>
      <c r="G7298" s="0" t="n">
        <v>0</v>
      </c>
      <c r="H7298" s="0" t="n">
        <v>0</v>
      </c>
      <c r="I7298" s="0" t="n">
        <v>5</v>
      </c>
      <c r="J7298" s="0" t="n">
        <v>0</v>
      </c>
      <c r="K7298" s="37" t="n">
        <f aca="false">E7298+Inputs!$B$5*F7298</f>
        <v>0</v>
      </c>
      <c r="L7298" s="37" t="n">
        <f aca="false">G7298+Inputs!$B$6*H7298</f>
        <v>0</v>
      </c>
      <c r="M7298" s="37" t="n">
        <f aca="false">I7298+Inputs!$B$7*J7298</f>
        <v>5</v>
      </c>
      <c r="N7298" s="37" t="n">
        <f aca="false">K7298+L7298+M7298</f>
        <v>5</v>
      </c>
    </row>
    <row r="7299" customFormat="false" ht="15" hidden="false" customHeight="false" outlineLevel="0" collapsed="false">
      <c r="A7299" s="0" t="s">
        <v>10</v>
      </c>
      <c r="B7299" s="0" t="s">
        <v>527</v>
      </c>
      <c r="C7299" s="15" t="n">
        <v>46054</v>
      </c>
      <c r="D7299" s="0" t="n">
        <v>1</v>
      </c>
      <c r="E7299" s="0" t="n">
        <v>0</v>
      </c>
      <c r="F7299" s="0" t="n">
        <v>0</v>
      </c>
      <c r="G7299" s="0" t="n">
        <v>0</v>
      </c>
      <c r="H7299" s="0" t="n">
        <v>0</v>
      </c>
      <c r="I7299" s="0" t="n">
        <v>12</v>
      </c>
      <c r="J7299" s="0" t="n">
        <v>0</v>
      </c>
      <c r="K7299" s="37" t="n">
        <f aca="false">E7299+Inputs!$B$5*F7299</f>
        <v>0</v>
      </c>
      <c r="L7299" s="37" t="n">
        <f aca="false">G7299+Inputs!$B$6*H7299</f>
        <v>0</v>
      </c>
      <c r="M7299" s="37" t="n">
        <f aca="false">I7299+Inputs!$B$7*J7299</f>
        <v>12</v>
      </c>
      <c r="N7299" s="37" t="n">
        <f aca="false">K7299+L7299+M7299</f>
        <v>12</v>
      </c>
    </row>
    <row r="7300" customFormat="false" ht="15" hidden="false" customHeight="false" outlineLevel="0" collapsed="false">
      <c r="A7300" s="0" t="s">
        <v>10</v>
      </c>
      <c r="B7300" s="0" t="s">
        <v>527</v>
      </c>
      <c r="C7300" s="15" t="n">
        <v>46082</v>
      </c>
      <c r="D7300" s="0" t="n">
        <v>1</v>
      </c>
      <c r="E7300" s="0" t="n">
        <v>0</v>
      </c>
      <c r="F7300" s="0" t="n">
        <v>0</v>
      </c>
      <c r="G7300" s="0" t="n">
        <v>0</v>
      </c>
      <c r="H7300" s="0" t="n">
        <v>0</v>
      </c>
      <c r="I7300" s="0" t="n">
        <v>9</v>
      </c>
      <c r="J7300" s="0" t="n">
        <v>0</v>
      </c>
      <c r="K7300" s="37" t="n">
        <f aca="false">E7300+Inputs!$B$5*F7300</f>
        <v>0</v>
      </c>
      <c r="L7300" s="37" t="n">
        <f aca="false">G7300+Inputs!$B$6*H7300</f>
        <v>0</v>
      </c>
      <c r="M7300" s="37" t="n">
        <f aca="false">I7300+Inputs!$B$7*J7300</f>
        <v>9</v>
      </c>
      <c r="N7300" s="37" t="n">
        <f aca="false">K7300+L7300+M7300</f>
        <v>9</v>
      </c>
    </row>
    <row r="7301" customFormat="false" ht="15" hidden="false" customHeight="false" outlineLevel="0" collapsed="false">
      <c r="A7301" s="0" t="s">
        <v>10</v>
      </c>
      <c r="B7301" s="0" t="s">
        <v>527</v>
      </c>
      <c r="C7301" s="15" t="n">
        <v>46113</v>
      </c>
      <c r="D7301" s="0" t="n">
        <v>1</v>
      </c>
      <c r="E7301" s="0" t="n">
        <v>0</v>
      </c>
      <c r="F7301" s="0" t="n">
        <v>0</v>
      </c>
      <c r="G7301" s="0" t="n">
        <v>0</v>
      </c>
      <c r="H7301" s="0" t="n">
        <v>0</v>
      </c>
      <c r="I7301" s="0" t="n">
        <v>5</v>
      </c>
      <c r="J7301" s="0" t="n">
        <v>0</v>
      </c>
      <c r="K7301" s="37" t="n">
        <f aca="false">E7301+Inputs!$B$5*F7301</f>
        <v>0</v>
      </c>
      <c r="L7301" s="37" t="n">
        <f aca="false">G7301+Inputs!$B$6*H7301</f>
        <v>0</v>
      </c>
      <c r="M7301" s="37" t="n">
        <f aca="false">I7301+Inputs!$B$7*J7301</f>
        <v>5</v>
      </c>
      <c r="N7301" s="37" t="n">
        <f aca="false">K7301+L7301+M7301</f>
        <v>5</v>
      </c>
    </row>
    <row r="7302" customFormat="false" ht="15" hidden="false" customHeight="false" outlineLevel="0" collapsed="false">
      <c r="A7302" s="0" t="s">
        <v>10</v>
      </c>
      <c r="B7302" s="0" t="s">
        <v>527</v>
      </c>
      <c r="C7302" s="15" t="n">
        <v>46143</v>
      </c>
      <c r="D7302" s="0" t="n">
        <v>1</v>
      </c>
      <c r="E7302" s="0" t="n">
        <v>1</v>
      </c>
      <c r="F7302" s="0" t="n">
        <v>0</v>
      </c>
      <c r="G7302" s="0" t="n">
        <v>0</v>
      </c>
      <c r="H7302" s="0" t="n">
        <v>0</v>
      </c>
      <c r="I7302" s="0" t="n">
        <v>19</v>
      </c>
      <c r="J7302" s="0" t="n">
        <v>0</v>
      </c>
      <c r="K7302" s="37" t="n">
        <f aca="false">E7302+Inputs!$B$5*F7302</f>
        <v>1</v>
      </c>
      <c r="L7302" s="37" t="n">
        <f aca="false">G7302+Inputs!$B$6*H7302</f>
        <v>0</v>
      </c>
      <c r="M7302" s="37" t="n">
        <f aca="false">I7302+Inputs!$B$7*J7302</f>
        <v>19</v>
      </c>
      <c r="N7302" s="37" t="n">
        <f aca="false">K7302+L7302+M7302</f>
        <v>20</v>
      </c>
    </row>
    <row r="7303" customFormat="false" ht="15" hidden="false" customHeight="false" outlineLevel="0" collapsed="false">
      <c r="A7303" s="0" t="s">
        <v>10</v>
      </c>
      <c r="B7303" s="0" t="s">
        <v>527</v>
      </c>
      <c r="C7303" s="15" t="n">
        <v>46174</v>
      </c>
      <c r="D7303" s="0" t="n">
        <v>1</v>
      </c>
      <c r="E7303" s="0" t="n">
        <v>1</v>
      </c>
      <c r="F7303" s="0" t="n">
        <v>0</v>
      </c>
      <c r="G7303" s="0" t="n">
        <v>0</v>
      </c>
      <c r="H7303" s="0" t="n">
        <v>0</v>
      </c>
      <c r="I7303" s="0" t="n">
        <v>15</v>
      </c>
      <c r="J7303" s="0" t="n">
        <v>0</v>
      </c>
      <c r="K7303" s="37" t="n">
        <f aca="false">E7303+Inputs!$B$5*F7303</f>
        <v>1</v>
      </c>
      <c r="L7303" s="37" t="n">
        <f aca="false">G7303+Inputs!$B$6*H7303</f>
        <v>0</v>
      </c>
      <c r="M7303" s="37" t="n">
        <f aca="false">I7303+Inputs!$B$7*J7303</f>
        <v>15</v>
      </c>
      <c r="N7303" s="37" t="n">
        <f aca="false">K7303+L7303+M7303</f>
        <v>16</v>
      </c>
    </row>
    <row r="7304" customFormat="false" ht="15" hidden="false" customHeight="false" outlineLevel="0" collapsed="false">
      <c r="A7304" s="0" t="s">
        <v>10</v>
      </c>
      <c r="B7304" s="0" t="s">
        <v>527</v>
      </c>
      <c r="C7304" s="15" t="n">
        <v>46204</v>
      </c>
      <c r="D7304" s="0" t="n">
        <v>1</v>
      </c>
      <c r="E7304" s="0" t="n">
        <v>1</v>
      </c>
      <c r="F7304" s="0" t="n">
        <v>0</v>
      </c>
      <c r="G7304" s="0" t="n">
        <v>0</v>
      </c>
      <c r="H7304" s="0" t="n">
        <v>0</v>
      </c>
      <c r="I7304" s="0" t="n">
        <v>11</v>
      </c>
      <c r="J7304" s="0" t="n">
        <v>0</v>
      </c>
      <c r="K7304" s="37" t="n">
        <f aca="false">E7304+Inputs!$B$5*F7304</f>
        <v>1</v>
      </c>
      <c r="L7304" s="37" t="n">
        <f aca="false">G7304+Inputs!$B$6*H7304</f>
        <v>0</v>
      </c>
      <c r="M7304" s="37" t="n">
        <f aca="false">I7304+Inputs!$B$7*J7304</f>
        <v>11</v>
      </c>
      <c r="N7304" s="37" t="n">
        <f aca="false">K7304+L7304+M7304</f>
        <v>12</v>
      </c>
    </row>
    <row r="7305" customFormat="false" ht="15" hidden="false" customHeight="false" outlineLevel="0" collapsed="false">
      <c r="A7305" s="0" t="s">
        <v>10</v>
      </c>
      <c r="B7305" s="0" t="s">
        <v>527</v>
      </c>
      <c r="C7305" s="15" t="n">
        <v>46235</v>
      </c>
      <c r="D7305" s="0" t="n">
        <v>1</v>
      </c>
      <c r="E7305" s="0" t="n">
        <v>0</v>
      </c>
      <c r="F7305" s="0" t="n">
        <v>0</v>
      </c>
      <c r="G7305" s="0" t="n">
        <v>0</v>
      </c>
      <c r="H7305" s="0" t="n">
        <v>0</v>
      </c>
      <c r="I7305" s="0" t="n">
        <v>15</v>
      </c>
      <c r="J7305" s="0" t="n">
        <v>0</v>
      </c>
      <c r="K7305" s="37" t="n">
        <f aca="false">E7305+Inputs!$B$5*F7305</f>
        <v>0</v>
      </c>
      <c r="L7305" s="37" t="n">
        <f aca="false">G7305+Inputs!$B$6*H7305</f>
        <v>0</v>
      </c>
      <c r="M7305" s="37" t="n">
        <f aca="false">I7305+Inputs!$B$7*J7305</f>
        <v>15</v>
      </c>
      <c r="N7305" s="37" t="n">
        <f aca="false">K7305+L7305+M7305</f>
        <v>15</v>
      </c>
    </row>
    <row r="7306" customFormat="false" ht="15" hidden="false" customHeight="false" outlineLevel="0" collapsed="false">
      <c r="A7306" s="0" t="s">
        <v>10</v>
      </c>
      <c r="B7306" s="0" t="s">
        <v>530</v>
      </c>
      <c r="C7306" s="15" t="n">
        <v>45108</v>
      </c>
      <c r="D7306" s="0" t="n">
        <v>1</v>
      </c>
      <c r="E7306" s="0" t="n">
        <v>0</v>
      </c>
      <c r="F7306" s="0" t="n">
        <v>0</v>
      </c>
      <c r="G7306" s="0" t="n">
        <v>0</v>
      </c>
      <c r="H7306" s="0" t="n">
        <v>0</v>
      </c>
      <c r="I7306" s="0" t="n">
        <v>1</v>
      </c>
      <c r="J7306" s="0" t="n">
        <v>0</v>
      </c>
      <c r="K7306" s="37" t="n">
        <f aca="false">E7306+Inputs!$B$5*F7306</f>
        <v>0</v>
      </c>
      <c r="L7306" s="37" t="n">
        <f aca="false">G7306+Inputs!$B$6*H7306</f>
        <v>0</v>
      </c>
      <c r="M7306" s="37" t="n">
        <f aca="false">I7306+Inputs!$B$7*J7306</f>
        <v>1</v>
      </c>
      <c r="N7306" s="37" t="n">
        <f aca="false">K7306+L7306+M7306</f>
        <v>1</v>
      </c>
    </row>
    <row r="7307" customFormat="false" ht="15" hidden="false" customHeight="false" outlineLevel="0" collapsed="false">
      <c r="A7307" s="0" t="s">
        <v>10</v>
      </c>
      <c r="B7307" s="0" t="s">
        <v>530</v>
      </c>
      <c r="C7307" s="15" t="n">
        <v>45444</v>
      </c>
      <c r="D7307" s="0" t="n">
        <v>1</v>
      </c>
      <c r="E7307" s="0" t="n">
        <v>0</v>
      </c>
      <c r="F7307" s="0" t="n">
        <v>0</v>
      </c>
      <c r="G7307" s="0" t="n">
        <v>0</v>
      </c>
      <c r="H7307" s="0" t="n">
        <v>0</v>
      </c>
      <c r="I7307" s="0" t="n">
        <v>2</v>
      </c>
      <c r="J7307" s="0" t="n">
        <v>0</v>
      </c>
      <c r="K7307" s="37" t="n">
        <f aca="false">E7307+Inputs!$B$5*F7307</f>
        <v>0</v>
      </c>
      <c r="L7307" s="37" t="n">
        <f aca="false">G7307+Inputs!$B$6*H7307</f>
        <v>0</v>
      </c>
      <c r="M7307" s="37" t="n">
        <f aca="false">I7307+Inputs!$B$7*J7307</f>
        <v>2</v>
      </c>
      <c r="N7307" s="37" t="n">
        <f aca="false">K7307+L7307+M7307</f>
        <v>2</v>
      </c>
    </row>
    <row r="7308" customFormat="false" ht="15" hidden="false" customHeight="false" outlineLevel="0" collapsed="false">
      <c r="A7308" s="0" t="s">
        <v>10</v>
      </c>
      <c r="B7308" s="0" t="s">
        <v>530</v>
      </c>
      <c r="C7308" s="15" t="n">
        <v>45627</v>
      </c>
      <c r="D7308" s="0" t="n">
        <v>1</v>
      </c>
      <c r="E7308" s="0" t="n">
        <v>0</v>
      </c>
      <c r="F7308" s="0" t="n">
        <v>0</v>
      </c>
      <c r="G7308" s="0" t="n">
        <v>0</v>
      </c>
      <c r="H7308" s="0" t="n">
        <v>0</v>
      </c>
      <c r="I7308" s="0" t="n">
        <v>1</v>
      </c>
      <c r="J7308" s="0" t="n">
        <v>0</v>
      </c>
      <c r="K7308" s="37" t="n">
        <f aca="false">E7308+Inputs!$B$5*F7308</f>
        <v>0</v>
      </c>
      <c r="L7308" s="37" t="n">
        <f aca="false">G7308+Inputs!$B$6*H7308</f>
        <v>0</v>
      </c>
      <c r="M7308" s="37" t="n">
        <f aca="false">I7308+Inputs!$B$7*J7308</f>
        <v>1</v>
      </c>
      <c r="N7308" s="37" t="n">
        <f aca="false">K7308+L7308+M7308</f>
        <v>1</v>
      </c>
    </row>
    <row r="7309" customFormat="false" ht="15" hidden="false" customHeight="false" outlineLevel="0" collapsed="false">
      <c r="A7309" s="0" t="s">
        <v>10</v>
      </c>
      <c r="B7309" s="0" t="s">
        <v>530</v>
      </c>
      <c r="C7309" s="15" t="n">
        <v>45839</v>
      </c>
      <c r="D7309" s="0" t="n">
        <v>1</v>
      </c>
      <c r="E7309" s="0" t="n">
        <v>0</v>
      </c>
      <c r="F7309" s="0" t="n">
        <v>0</v>
      </c>
      <c r="G7309" s="0" t="n">
        <v>0</v>
      </c>
      <c r="H7309" s="0" t="n">
        <v>0</v>
      </c>
      <c r="I7309" s="0" t="n">
        <v>1</v>
      </c>
      <c r="J7309" s="0" t="n">
        <v>0</v>
      </c>
      <c r="K7309" s="37" t="n">
        <f aca="false">E7309+Inputs!$B$5*F7309</f>
        <v>0</v>
      </c>
      <c r="L7309" s="37" t="n">
        <f aca="false">G7309+Inputs!$B$6*H7309</f>
        <v>0</v>
      </c>
      <c r="M7309" s="37" t="n">
        <f aca="false">I7309+Inputs!$B$7*J7309</f>
        <v>1</v>
      </c>
      <c r="N7309" s="37" t="n">
        <f aca="false">K7309+L7309+M7309</f>
        <v>1</v>
      </c>
    </row>
    <row r="7310" customFormat="false" ht="15" hidden="false" customHeight="false" outlineLevel="0" collapsed="false">
      <c r="A7310" s="0" t="s">
        <v>10</v>
      </c>
      <c r="B7310" s="0" t="s">
        <v>530</v>
      </c>
      <c r="C7310" s="15" t="n">
        <v>45992</v>
      </c>
      <c r="D7310" s="0" t="n">
        <v>1</v>
      </c>
      <c r="E7310" s="0" t="n">
        <v>0</v>
      </c>
      <c r="F7310" s="0" t="n">
        <v>0</v>
      </c>
      <c r="G7310" s="0" t="n">
        <v>0</v>
      </c>
      <c r="H7310" s="0" t="n">
        <v>0</v>
      </c>
      <c r="I7310" s="0" t="n">
        <v>3</v>
      </c>
      <c r="J7310" s="0" t="n">
        <v>0</v>
      </c>
      <c r="K7310" s="37" t="n">
        <f aca="false">E7310+Inputs!$B$5*F7310</f>
        <v>0</v>
      </c>
      <c r="L7310" s="37" t="n">
        <f aca="false">G7310+Inputs!$B$6*H7310</f>
        <v>0</v>
      </c>
      <c r="M7310" s="37" t="n">
        <f aca="false">I7310+Inputs!$B$7*J7310</f>
        <v>3</v>
      </c>
      <c r="N7310" s="37" t="n">
        <f aca="false">K7310+L7310+M7310</f>
        <v>3</v>
      </c>
    </row>
    <row r="7311" customFormat="false" ht="15" hidden="false" customHeight="false" outlineLevel="0" collapsed="false">
      <c r="A7311" s="0" t="s">
        <v>10</v>
      </c>
      <c r="B7311" s="0" t="s">
        <v>530</v>
      </c>
      <c r="C7311" s="15" t="n">
        <v>46143</v>
      </c>
      <c r="D7311" s="0" t="n">
        <v>1</v>
      </c>
      <c r="E7311" s="0" t="n">
        <v>0</v>
      </c>
      <c r="F7311" s="0" t="n">
        <v>0</v>
      </c>
      <c r="G7311" s="0" t="n">
        <v>0</v>
      </c>
      <c r="H7311" s="0" t="n">
        <v>0</v>
      </c>
      <c r="I7311" s="0" t="n">
        <v>1</v>
      </c>
      <c r="J7311" s="0" t="n">
        <v>0</v>
      </c>
      <c r="K7311" s="37" t="n">
        <f aca="false">E7311+Inputs!$B$5*F7311</f>
        <v>0</v>
      </c>
      <c r="L7311" s="37" t="n">
        <f aca="false">G7311+Inputs!$B$6*H7311</f>
        <v>0</v>
      </c>
      <c r="M7311" s="37" t="n">
        <f aca="false">I7311+Inputs!$B$7*J7311</f>
        <v>1</v>
      </c>
      <c r="N7311" s="37" t="n">
        <f aca="false">K7311+L7311+M7311</f>
        <v>1</v>
      </c>
    </row>
    <row r="7312" customFormat="false" ht="15" hidden="false" customHeight="false" outlineLevel="0" collapsed="false">
      <c r="A7312" s="0" t="s">
        <v>10</v>
      </c>
      <c r="B7312" s="0" t="s">
        <v>528</v>
      </c>
      <c r="C7312" s="15" t="n">
        <v>44927</v>
      </c>
      <c r="D7312" s="0" t="n">
        <v>1</v>
      </c>
      <c r="E7312" s="0" t="n">
        <v>0</v>
      </c>
      <c r="F7312" s="0" t="n">
        <v>0</v>
      </c>
      <c r="G7312" s="0" t="n">
        <v>0</v>
      </c>
      <c r="H7312" s="0" t="n">
        <v>0</v>
      </c>
      <c r="I7312" s="0" t="n">
        <v>1</v>
      </c>
      <c r="J7312" s="0" t="n">
        <v>0</v>
      </c>
      <c r="K7312" s="37" t="n">
        <f aca="false">E7312+Inputs!$B$5*F7312</f>
        <v>0</v>
      </c>
      <c r="L7312" s="37" t="n">
        <f aca="false">G7312+Inputs!$B$6*H7312</f>
        <v>0</v>
      </c>
      <c r="M7312" s="37" t="n">
        <f aca="false">I7312+Inputs!$B$7*J7312</f>
        <v>1</v>
      </c>
      <c r="N7312" s="37" t="n">
        <f aca="false">K7312+L7312+M7312</f>
        <v>1</v>
      </c>
    </row>
    <row r="7313" customFormat="false" ht="15" hidden="false" customHeight="false" outlineLevel="0" collapsed="false">
      <c r="A7313" s="0" t="s">
        <v>10</v>
      </c>
      <c r="B7313" s="0" t="s">
        <v>528</v>
      </c>
      <c r="C7313" s="15" t="n">
        <v>44958</v>
      </c>
      <c r="D7313" s="0" t="n">
        <v>1</v>
      </c>
      <c r="E7313" s="0" t="n">
        <v>0</v>
      </c>
      <c r="F7313" s="0" t="n">
        <v>0</v>
      </c>
      <c r="G7313" s="0" t="n">
        <v>0</v>
      </c>
      <c r="H7313" s="0" t="n">
        <v>0</v>
      </c>
      <c r="I7313" s="0" t="n">
        <v>1</v>
      </c>
      <c r="J7313" s="0" t="n">
        <v>0</v>
      </c>
      <c r="K7313" s="37" t="n">
        <f aca="false">E7313+Inputs!$B$5*F7313</f>
        <v>0</v>
      </c>
      <c r="L7313" s="37" t="n">
        <f aca="false">G7313+Inputs!$B$6*H7313</f>
        <v>0</v>
      </c>
      <c r="M7313" s="37" t="n">
        <f aca="false">I7313+Inputs!$B$7*J7313</f>
        <v>1</v>
      </c>
      <c r="N7313" s="37" t="n">
        <f aca="false">K7313+L7313+M7313</f>
        <v>1</v>
      </c>
    </row>
    <row r="7314" customFormat="false" ht="15" hidden="false" customHeight="false" outlineLevel="0" collapsed="false">
      <c r="A7314" s="0" t="s">
        <v>10</v>
      </c>
      <c r="B7314" s="0" t="s">
        <v>528</v>
      </c>
      <c r="C7314" s="15" t="n">
        <v>45139</v>
      </c>
      <c r="D7314" s="0" t="n">
        <v>1</v>
      </c>
      <c r="E7314" s="0" t="n">
        <v>0</v>
      </c>
      <c r="F7314" s="0" t="n">
        <v>0</v>
      </c>
      <c r="G7314" s="0" t="n">
        <v>0</v>
      </c>
      <c r="H7314" s="0" t="n">
        <v>0</v>
      </c>
      <c r="I7314" s="0" t="n">
        <v>1</v>
      </c>
      <c r="J7314" s="0" t="n">
        <v>0</v>
      </c>
      <c r="K7314" s="37" t="n">
        <f aca="false">E7314+Inputs!$B$5*F7314</f>
        <v>0</v>
      </c>
      <c r="L7314" s="37" t="n">
        <f aca="false">G7314+Inputs!$B$6*H7314</f>
        <v>0</v>
      </c>
      <c r="M7314" s="37" t="n">
        <f aca="false">I7314+Inputs!$B$7*J7314</f>
        <v>1</v>
      </c>
      <c r="N7314" s="37" t="n">
        <f aca="false">K7314+L7314+M7314</f>
        <v>1</v>
      </c>
    </row>
    <row r="7315" customFormat="false" ht="15" hidden="false" customHeight="false" outlineLevel="0" collapsed="false">
      <c r="A7315" s="0" t="s">
        <v>10</v>
      </c>
      <c r="B7315" s="0" t="s">
        <v>528</v>
      </c>
      <c r="C7315" s="15" t="n">
        <v>45170</v>
      </c>
      <c r="D7315" s="0" t="n">
        <v>1</v>
      </c>
      <c r="E7315" s="0" t="n">
        <v>0</v>
      </c>
      <c r="F7315" s="0" t="n">
        <v>0</v>
      </c>
      <c r="G7315" s="0" t="n">
        <v>0</v>
      </c>
      <c r="H7315" s="0" t="n">
        <v>0</v>
      </c>
      <c r="I7315" s="0" t="n">
        <v>2</v>
      </c>
      <c r="J7315" s="0" t="n">
        <v>0</v>
      </c>
      <c r="K7315" s="37" t="n">
        <f aca="false">E7315+Inputs!$B$5*F7315</f>
        <v>0</v>
      </c>
      <c r="L7315" s="37" t="n">
        <f aca="false">G7315+Inputs!$B$6*H7315</f>
        <v>0</v>
      </c>
      <c r="M7315" s="37" t="n">
        <f aca="false">I7315+Inputs!$B$7*J7315</f>
        <v>2</v>
      </c>
      <c r="N7315" s="37" t="n">
        <f aca="false">K7315+L7315+M7315</f>
        <v>2</v>
      </c>
    </row>
    <row r="7316" customFormat="false" ht="15" hidden="false" customHeight="false" outlineLevel="0" collapsed="false">
      <c r="A7316" s="0" t="s">
        <v>10</v>
      </c>
      <c r="B7316" s="0" t="s">
        <v>528</v>
      </c>
      <c r="C7316" s="15" t="n">
        <v>45200</v>
      </c>
      <c r="D7316" s="0" t="n">
        <v>1</v>
      </c>
      <c r="E7316" s="0" t="n">
        <v>0</v>
      </c>
      <c r="F7316" s="0" t="n">
        <v>0</v>
      </c>
      <c r="G7316" s="0" t="n">
        <v>0</v>
      </c>
      <c r="H7316" s="0" t="n">
        <v>0</v>
      </c>
      <c r="I7316" s="0" t="n">
        <v>1</v>
      </c>
      <c r="J7316" s="0" t="n">
        <v>0</v>
      </c>
      <c r="K7316" s="37" t="n">
        <f aca="false">E7316+Inputs!$B$5*F7316</f>
        <v>0</v>
      </c>
      <c r="L7316" s="37" t="n">
        <f aca="false">G7316+Inputs!$B$6*H7316</f>
        <v>0</v>
      </c>
      <c r="M7316" s="37" t="n">
        <f aca="false">I7316+Inputs!$B$7*J7316</f>
        <v>1</v>
      </c>
      <c r="N7316" s="37" t="n">
        <f aca="false">K7316+L7316+M7316</f>
        <v>1</v>
      </c>
    </row>
    <row r="7317" customFormat="false" ht="15" hidden="false" customHeight="false" outlineLevel="0" collapsed="false">
      <c r="A7317" s="0" t="s">
        <v>10</v>
      </c>
      <c r="B7317" s="0" t="s">
        <v>528</v>
      </c>
      <c r="C7317" s="15" t="n">
        <v>45231</v>
      </c>
      <c r="D7317" s="0" t="n">
        <v>1</v>
      </c>
      <c r="E7317" s="0" t="n">
        <v>0</v>
      </c>
      <c r="F7317" s="0" t="n">
        <v>0</v>
      </c>
      <c r="G7317" s="0" t="n">
        <v>0</v>
      </c>
      <c r="H7317" s="0" t="n">
        <v>0</v>
      </c>
      <c r="I7317" s="0" t="n">
        <v>1</v>
      </c>
      <c r="J7317" s="0" t="n">
        <v>0</v>
      </c>
      <c r="K7317" s="37" t="n">
        <f aca="false">E7317+Inputs!$B$5*F7317</f>
        <v>0</v>
      </c>
      <c r="L7317" s="37" t="n">
        <f aca="false">G7317+Inputs!$B$6*H7317</f>
        <v>0</v>
      </c>
      <c r="M7317" s="37" t="n">
        <f aca="false">I7317+Inputs!$B$7*J7317</f>
        <v>1</v>
      </c>
      <c r="N7317" s="37" t="n">
        <f aca="false">K7317+L7317+M7317</f>
        <v>1</v>
      </c>
    </row>
    <row r="7318" customFormat="false" ht="15" hidden="false" customHeight="false" outlineLevel="0" collapsed="false">
      <c r="A7318" s="0" t="s">
        <v>10</v>
      </c>
      <c r="B7318" s="0" t="s">
        <v>528</v>
      </c>
      <c r="C7318" s="15" t="n">
        <v>45444</v>
      </c>
      <c r="D7318" s="0" t="n">
        <v>1</v>
      </c>
      <c r="E7318" s="0" t="n">
        <v>0</v>
      </c>
      <c r="F7318" s="0" t="n">
        <v>0</v>
      </c>
      <c r="G7318" s="0" t="n">
        <v>0</v>
      </c>
      <c r="H7318" s="0" t="n">
        <v>0</v>
      </c>
      <c r="I7318" s="0" t="n">
        <v>1</v>
      </c>
      <c r="J7318" s="0" t="n">
        <v>0</v>
      </c>
      <c r="K7318" s="37" t="n">
        <f aca="false">E7318+Inputs!$B$5*F7318</f>
        <v>0</v>
      </c>
      <c r="L7318" s="37" t="n">
        <f aca="false">G7318+Inputs!$B$6*H7318</f>
        <v>0</v>
      </c>
      <c r="M7318" s="37" t="n">
        <f aca="false">I7318+Inputs!$B$7*J7318</f>
        <v>1</v>
      </c>
      <c r="N7318" s="37" t="n">
        <f aca="false">K7318+L7318+M7318</f>
        <v>1</v>
      </c>
    </row>
    <row r="7319" customFormat="false" ht="15" hidden="false" customHeight="false" outlineLevel="0" collapsed="false">
      <c r="A7319" s="0" t="s">
        <v>10</v>
      </c>
      <c r="B7319" s="0" t="s">
        <v>528</v>
      </c>
      <c r="C7319" s="15" t="n">
        <v>45597</v>
      </c>
      <c r="D7319" s="0" t="n">
        <v>1</v>
      </c>
      <c r="E7319" s="0" t="n">
        <v>0</v>
      </c>
      <c r="F7319" s="0" t="n">
        <v>0</v>
      </c>
      <c r="G7319" s="0" t="n">
        <v>0</v>
      </c>
      <c r="H7319" s="0" t="n">
        <v>0</v>
      </c>
      <c r="I7319" s="0" t="n">
        <v>3</v>
      </c>
      <c r="J7319" s="0" t="n">
        <v>0</v>
      </c>
      <c r="K7319" s="37" t="n">
        <f aca="false">E7319+Inputs!$B$5*F7319</f>
        <v>0</v>
      </c>
      <c r="L7319" s="37" t="n">
        <f aca="false">G7319+Inputs!$B$6*H7319</f>
        <v>0</v>
      </c>
      <c r="M7319" s="37" t="n">
        <f aca="false">I7319+Inputs!$B$7*J7319</f>
        <v>3</v>
      </c>
      <c r="N7319" s="37" t="n">
        <f aca="false">K7319+L7319+M7319</f>
        <v>3</v>
      </c>
    </row>
    <row r="7320" customFormat="false" ht="15" hidden="false" customHeight="false" outlineLevel="0" collapsed="false">
      <c r="A7320" s="0" t="s">
        <v>10</v>
      </c>
      <c r="B7320" s="0" t="s">
        <v>528</v>
      </c>
      <c r="C7320" s="15" t="n">
        <v>45627</v>
      </c>
      <c r="D7320" s="0" t="n">
        <v>1</v>
      </c>
      <c r="E7320" s="0" t="n">
        <v>0</v>
      </c>
      <c r="F7320" s="0" t="n">
        <v>0</v>
      </c>
      <c r="G7320" s="0" t="n">
        <v>0</v>
      </c>
      <c r="H7320" s="0" t="n">
        <v>0</v>
      </c>
      <c r="I7320" s="0" t="n">
        <v>1</v>
      </c>
      <c r="J7320" s="0" t="n">
        <v>0</v>
      </c>
      <c r="K7320" s="37" t="n">
        <f aca="false">E7320+Inputs!$B$5*F7320</f>
        <v>0</v>
      </c>
      <c r="L7320" s="37" t="n">
        <f aca="false">G7320+Inputs!$B$6*H7320</f>
        <v>0</v>
      </c>
      <c r="M7320" s="37" t="n">
        <f aca="false">I7320+Inputs!$B$7*J7320</f>
        <v>1</v>
      </c>
      <c r="N7320" s="37" t="n">
        <f aca="false">K7320+L7320+M7320</f>
        <v>1</v>
      </c>
    </row>
    <row r="7321" customFormat="false" ht="15" hidden="false" customHeight="false" outlineLevel="0" collapsed="false">
      <c r="A7321" s="0" t="s">
        <v>10</v>
      </c>
      <c r="B7321" s="0" t="s">
        <v>528</v>
      </c>
      <c r="C7321" s="15" t="n">
        <v>45778</v>
      </c>
      <c r="D7321" s="0" t="n">
        <v>1</v>
      </c>
      <c r="E7321" s="0" t="n">
        <v>0</v>
      </c>
      <c r="F7321" s="0" t="n">
        <v>0</v>
      </c>
      <c r="G7321" s="0" t="n">
        <v>0</v>
      </c>
      <c r="H7321" s="0" t="n">
        <v>0</v>
      </c>
      <c r="I7321" s="0" t="n">
        <v>1</v>
      </c>
      <c r="J7321" s="0" t="n">
        <v>0</v>
      </c>
      <c r="K7321" s="37" t="n">
        <f aca="false">E7321+Inputs!$B$5*F7321</f>
        <v>0</v>
      </c>
      <c r="L7321" s="37" t="n">
        <f aca="false">G7321+Inputs!$B$6*H7321</f>
        <v>0</v>
      </c>
      <c r="M7321" s="37" t="n">
        <f aca="false">I7321+Inputs!$B$7*J7321</f>
        <v>1</v>
      </c>
      <c r="N7321" s="37" t="n">
        <f aca="false">K7321+L7321+M7321</f>
        <v>1</v>
      </c>
    </row>
    <row r="7322" customFormat="false" ht="15" hidden="false" customHeight="false" outlineLevel="0" collapsed="false">
      <c r="A7322" s="0" t="s">
        <v>10</v>
      </c>
      <c r="B7322" s="0" t="s">
        <v>528</v>
      </c>
      <c r="C7322" s="15" t="n">
        <v>45931</v>
      </c>
      <c r="D7322" s="0" t="n">
        <v>1</v>
      </c>
      <c r="E7322" s="0" t="n">
        <v>0</v>
      </c>
      <c r="F7322" s="0" t="n">
        <v>0</v>
      </c>
      <c r="G7322" s="0" t="n">
        <v>0</v>
      </c>
      <c r="H7322" s="0" t="n">
        <v>0</v>
      </c>
      <c r="I7322" s="0" t="n">
        <v>1</v>
      </c>
      <c r="J7322" s="0" t="n">
        <v>0</v>
      </c>
      <c r="K7322" s="37" t="n">
        <f aca="false">E7322+Inputs!$B$5*F7322</f>
        <v>0</v>
      </c>
      <c r="L7322" s="37" t="n">
        <f aca="false">G7322+Inputs!$B$6*H7322</f>
        <v>0</v>
      </c>
      <c r="M7322" s="37" t="n">
        <f aca="false">I7322+Inputs!$B$7*J7322</f>
        <v>1</v>
      </c>
      <c r="N7322" s="37" t="n">
        <f aca="false">K7322+L7322+M7322</f>
        <v>1</v>
      </c>
    </row>
    <row r="7323" customFormat="false" ht="15" hidden="false" customHeight="false" outlineLevel="0" collapsed="false">
      <c r="A7323" s="0" t="s">
        <v>10</v>
      </c>
      <c r="B7323" s="0" t="s">
        <v>528</v>
      </c>
      <c r="C7323" s="15" t="n">
        <v>45962</v>
      </c>
      <c r="D7323" s="0" t="n">
        <v>1</v>
      </c>
      <c r="E7323" s="0" t="n">
        <v>0</v>
      </c>
      <c r="F7323" s="0" t="n">
        <v>0</v>
      </c>
      <c r="G7323" s="0" t="n">
        <v>0</v>
      </c>
      <c r="H7323" s="0" t="n">
        <v>0</v>
      </c>
      <c r="I7323" s="0" t="n">
        <v>1</v>
      </c>
      <c r="J7323" s="0" t="n">
        <v>0</v>
      </c>
      <c r="K7323" s="37" t="n">
        <f aca="false">E7323+Inputs!$B$5*F7323</f>
        <v>0</v>
      </c>
      <c r="L7323" s="37" t="n">
        <f aca="false">G7323+Inputs!$B$6*H7323</f>
        <v>0</v>
      </c>
      <c r="M7323" s="37" t="n">
        <f aca="false">I7323+Inputs!$B$7*J7323</f>
        <v>1</v>
      </c>
      <c r="N7323" s="37" t="n">
        <f aca="false">K7323+L7323+M7323</f>
        <v>1</v>
      </c>
    </row>
    <row r="7324" customFormat="false" ht="15" hidden="false" customHeight="false" outlineLevel="0" collapsed="false">
      <c r="A7324" s="0" t="s">
        <v>10</v>
      </c>
      <c r="B7324" s="0" t="s">
        <v>528</v>
      </c>
      <c r="C7324" s="15" t="n">
        <v>45992</v>
      </c>
      <c r="D7324" s="0" t="n">
        <v>1</v>
      </c>
      <c r="E7324" s="0" t="n">
        <v>0</v>
      </c>
      <c r="F7324" s="0" t="n">
        <v>0</v>
      </c>
      <c r="G7324" s="0" t="n">
        <v>0</v>
      </c>
      <c r="H7324" s="0" t="n">
        <v>0</v>
      </c>
      <c r="I7324" s="0" t="n">
        <v>1</v>
      </c>
      <c r="J7324" s="0" t="n">
        <v>0</v>
      </c>
      <c r="K7324" s="37" t="n">
        <f aca="false">E7324+Inputs!$B$5*F7324</f>
        <v>0</v>
      </c>
      <c r="L7324" s="37" t="n">
        <f aca="false">G7324+Inputs!$B$6*H7324</f>
        <v>0</v>
      </c>
      <c r="M7324" s="37" t="n">
        <f aca="false">I7324+Inputs!$B$7*J7324</f>
        <v>1</v>
      </c>
      <c r="N7324" s="37" t="n">
        <f aca="false">K7324+L7324+M7324</f>
        <v>1</v>
      </c>
    </row>
    <row r="7325" customFormat="false" ht="15" hidden="false" customHeight="false" outlineLevel="0" collapsed="false">
      <c r="A7325" s="0" t="s">
        <v>10</v>
      </c>
      <c r="B7325" s="0" t="s">
        <v>528</v>
      </c>
      <c r="C7325" s="15" t="n">
        <v>46143</v>
      </c>
      <c r="D7325" s="0" t="n">
        <v>1</v>
      </c>
      <c r="E7325" s="0" t="n">
        <v>1</v>
      </c>
      <c r="F7325" s="0" t="n">
        <v>0</v>
      </c>
      <c r="G7325" s="0" t="n">
        <v>0</v>
      </c>
      <c r="H7325" s="0" t="n">
        <v>0</v>
      </c>
      <c r="I7325" s="0" t="n">
        <v>0</v>
      </c>
      <c r="J7325" s="0" t="n">
        <v>0</v>
      </c>
      <c r="K7325" s="37" t="n">
        <f aca="false">E7325+Inputs!$B$5*F7325</f>
        <v>1</v>
      </c>
      <c r="L7325" s="37" t="n">
        <f aca="false">G7325+Inputs!$B$6*H7325</f>
        <v>0</v>
      </c>
      <c r="M7325" s="37" t="n">
        <f aca="false">I7325+Inputs!$B$7*J7325</f>
        <v>0</v>
      </c>
      <c r="N7325" s="37" t="n">
        <f aca="false">K7325+L7325+M7325</f>
        <v>1</v>
      </c>
    </row>
    <row r="7326" customFormat="false" ht="15" hidden="false" customHeight="false" outlineLevel="0" collapsed="false">
      <c r="A7326" s="0" t="s">
        <v>10</v>
      </c>
      <c r="B7326" s="0" t="s">
        <v>535</v>
      </c>
      <c r="C7326" s="15" t="n">
        <v>44927</v>
      </c>
      <c r="D7326" s="0" t="n">
        <v>1</v>
      </c>
      <c r="E7326" s="0" t="n">
        <v>0</v>
      </c>
      <c r="F7326" s="0" t="n">
        <v>0</v>
      </c>
      <c r="G7326" s="0" t="n">
        <v>0</v>
      </c>
      <c r="H7326" s="0" t="n">
        <v>0</v>
      </c>
      <c r="I7326" s="0" t="n">
        <v>2</v>
      </c>
      <c r="J7326" s="0" t="n">
        <v>0</v>
      </c>
      <c r="K7326" s="37" t="n">
        <f aca="false">E7326+Inputs!$B$5*F7326</f>
        <v>0</v>
      </c>
      <c r="L7326" s="37" t="n">
        <f aca="false">G7326+Inputs!$B$6*H7326</f>
        <v>0</v>
      </c>
      <c r="M7326" s="37" t="n">
        <f aca="false">I7326+Inputs!$B$7*J7326</f>
        <v>2</v>
      </c>
      <c r="N7326" s="37" t="n">
        <f aca="false">K7326+L7326+M7326</f>
        <v>2</v>
      </c>
    </row>
    <row r="7327" customFormat="false" ht="15" hidden="false" customHeight="false" outlineLevel="0" collapsed="false">
      <c r="A7327" s="0" t="s">
        <v>10</v>
      </c>
      <c r="B7327" s="0" t="s">
        <v>535</v>
      </c>
      <c r="C7327" s="15" t="n">
        <v>44986</v>
      </c>
      <c r="D7327" s="0" t="n">
        <v>1</v>
      </c>
      <c r="E7327" s="0" t="n">
        <v>0</v>
      </c>
      <c r="F7327" s="0" t="n">
        <v>0</v>
      </c>
      <c r="G7327" s="0" t="n">
        <v>0</v>
      </c>
      <c r="H7327" s="0" t="n">
        <v>0</v>
      </c>
      <c r="I7327" s="0" t="n">
        <v>3</v>
      </c>
      <c r="J7327" s="0" t="n">
        <v>0</v>
      </c>
      <c r="K7327" s="37" t="n">
        <f aca="false">E7327+Inputs!$B$5*F7327</f>
        <v>0</v>
      </c>
      <c r="L7327" s="37" t="n">
        <f aca="false">G7327+Inputs!$B$6*H7327</f>
        <v>0</v>
      </c>
      <c r="M7327" s="37" t="n">
        <f aca="false">I7327+Inputs!$B$7*J7327</f>
        <v>3</v>
      </c>
      <c r="N7327" s="37" t="n">
        <f aca="false">K7327+L7327+M7327</f>
        <v>3</v>
      </c>
    </row>
    <row r="7328" customFormat="false" ht="15" hidden="false" customHeight="false" outlineLevel="0" collapsed="false">
      <c r="A7328" s="0" t="s">
        <v>10</v>
      </c>
      <c r="B7328" s="0" t="s">
        <v>535</v>
      </c>
      <c r="C7328" s="15" t="n">
        <v>45017</v>
      </c>
      <c r="D7328" s="0" t="n">
        <v>1</v>
      </c>
      <c r="E7328" s="0" t="n">
        <v>0</v>
      </c>
      <c r="F7328" s="0" t="n">
        <v>0</v>
      </c>
      <c r="G7328" s="0" t="n">
        <v>0</v>
      </c>
      <c r="H7328" s="0" t="n">
        <v>0</v>
      </c>
      <c r="I7328" s="0" t="n">
        <v>1</v>
      </c>
      <c r="J7328" s="0" t="n">
        <v>0</v>
      </c>
      <c r="K7328" s="37" t="n">
        <f aca="false">E7328+Inputs!$B$5*F7328</f>
        <v>0</v>
      </c>
      <c r="L7328" s="37" t="n">
        <f aca="false">G7328+Inputs!$B$6*H7328</f>
        <v>0</v>
      </c>
      <c r="M7328" s="37" t="n">
        <f aca="false">I7328+Inputs!$B$7*J7328</f>
        <v>1</v>
      </c>
      <c r="N7328" s="37" t="n">
        <f aca="false">K7328+L7328+M7328</f>
        <v>1</v>
      </c>
    </row>
    <row r="7329" customFormat="false" ht="15" hidden="false" customHeight="false" outlineLevel="0" collapsed="false">
      <c r="A7329" s="0" t="s">
        <v>10</v>
      </c>
      <c r="B7329" s="0" t="s">
        <v>535</v>
      </c>
      <c r="C7329" s="15" t="n">
        <v>45078</v>
      </c>
      <c r="D7329" s="0" t="n">
        <v>1</v>
      </c>
      <c r="E7329" s="0" t="n">
        <v>0</v>
      </c>
      <c r="F7329" s="0" t="n">
        <v>0</v>
      </c>
      <c r="G7329" s="0" t="n">
        <v>0</v>
      </c>
      <c r="H7329" s="0" t="n">
        <v>0</v>
      </c>
      <c r="I7329" s="0" t="n">
        <v>2</v>
      </c>
      <c r="J7329" s="0" t="n">
        <v>0</v>
      </c>
      <c r="K7329" s="37" t="n">
        <f aca="false">E7329+Inputs!$B$5*F7329</f>
        <v>0</v>
      </c>
      <c r="L7329" s="37" t="n">
        <f aca="false">G7329+Inputs!$B$6*H7329</f>
        <v>0</v>
      </c>
      <c r="M7329" s="37" t="n">
        <f aca="false">I7329+Inputs!$B$7*J7329</f>
        <v>2</v>
      </c>
      <c r="N7329" s="37" t="n">
        <f aca="false">K7329+L7329+M7329</f>
        <v>2</v>
      </c>
    </row>
    <row r="7330" customFormat="false" ht="15" hidden="false" customHeight="false" outlineLevel="0" collapsed="false">
      <c r="A7330" s="0" t="s">
        <v>10</v>
      </c>
      <c r="B7330" s="0" t="s">
        <v>535</v>
      </c>
      <c r="C7330" s="15" t="n">
        <v>45108</v>
      </c>
      <c r="D7330" s="0" t="n">
        <v>1</v>
      </c>
      <c r="E7330" s="0" t="n">
        <v>0</v>
      </c>
      <c r="F7330" s="0" t="n">
        <v>0</v>
      </c>
      <c r="G7330" s="0" t="n">
        <v>0</v>
      </c>
      <c r="H7330" s="0" t="n">
        <v>0</v>
      </c>
      <c r="I7330" s="0" t="n">
        <v>2</v>
      </c>
      <c r="J7330" s="0" t="n">
        <v>0</v>
      </c>
      <c r="K7330" s="37" t="n">
        <f aca="false">E7330+Inputs!$B$5*F7330</f>
        <v>0</v>
      </c>
      <c r="L7330" s="37" t="n">
        <f aca="false">G7330+Inputs!$B$6*H7330</f>
        <v>0</v>
      </c>
      <c r="M7330" s="37" t="n">
        <f aca="false">I7330+Inputs!$B$7*J7330</f>
        <v>2</v>
      </c>
      <c r="N7330" s="37" t="n">
        <f aca="false">K7330+L7330+M7330</f>
        <v>2</v>
      </c>
    </row>
    <row r="7331" customFormat="false" ht="15" hidden="false" customHeight="false" outlineLevel="0" collapsed="false">
      <c r="A7331" s="0" t="s">
        <v>10</v>
      </c>
      <c r="B7331" s="0" t="s">
        <v>535</v>
      </c>
      <c r="C7331" s="15" t="n">
        <v>45170</v>
      </c>
      <c r="D7331" s="0" t="n">
        <v>1</v>
      </c>
      <c r="E7331" s="0" t="n">
        <v>0</v>
      </c>
      <c r="F7331" s="0" t="n">
        <v>0</v>
      </c>
      <c r="G7331" s="0" t="n">
        <v>0</v>
      </c>
      <c r="H7331" s="0" t="n">
        <v>0</v>
      </c>
      <c r="I7331" s="0" t="n">
        <v>1</v>
      </c>
      <c r="J7331" s="0" t="n">
        <v>0</v>
      </c>
      <c r="K7331" s="37" t="n">
        <f aca="false">E7331+Inputs!$B$5*F7331</f>
        <v>0</v>
      </c>
      <c r="L7331" s="37" t="n">
        <f aca="false">G7331+Inputs!$B$6*H7331</f>
        <v>0</v>
      </c>
      <c r="M7331" s="37" t="n">
        <f aca="false">I7331+Inputs!$B$7*J7331</f>
        <v>1</v>
      </c>
      <c r="N7331" s="37" t="n">
        <f aca="false">K7331+L7331+M7331</f>
        <v>1</v>
      </c>
    </row>
    <row r="7332" customFormat="false" ht="15" hidden="false" customHeight="false" outlineLevel="0" collapsed="false">
      <c r="A7332" s="0" t="s">
        <v>10</v>
      </c>
      <c r="B7332" s="0" t="s">
        <v>535</v>
      </c>
      <c r="C7332" s="15" t="n">
        <v>45200</v>
      </c>
      <c r="D7332" s="0" t="n">
        <v>1</v>
      </c>
      <c r="E7332" s="0" t="n">
        <v>0</v>
      </c>
      <c r="F7332" s="0" t="n">
        <v>0</v>
      </c>
      <c r="G7332" s="0" t="n">
        <v>0</v>
      </c>
      <c r="H7332" s="0" t="n">
        <v>0</v>
      </c>
      <c r="I7332" s="0" t="n">
        <v>1</v>
      </c>
      <c r="J7332" s="0" t="n">
        <v>0</v>
      </c>
      <c r="K7332" s="37" t="n">
        <f aca="false">E7332+Inputs!$B$5*F7332</f>
        <v>0</v>
      </c>
      <c r="L7332" s="37" t="n">
        <f aca="false">G7332+Inputs!$B$6*H7332</f>
        <v>0</v>
      </c>
      <c r="M7332" s="37" t="n">
        <f aca="false">I7332+Inputs!$B$7*J7332</f>
        <v>1</v>
      </c>
      <c r="N7332" s="37" t="n">
        <f aca="false">K7332+L7332+M7332</f>
        <v>1</v>
      </c>
    </row>
    <row r="7333" customFormat="false" ht="15" hidden="false" customHeight="false" outlineLevel="0" collapsed="false">
      <c r="A7333" s="0" t="s">
        <v>10</v>
      </c>
      <c r="B7333" s="0" t="s">
        <v>535</v>
      </c>
      <c r="C7333" s="15" t="n">
        <v>45231</v>
      </c>
      <c r="D7333" s="0" t="n">
        <v>1</v>
      </c>
      <c r="E7333" s="0" t="n">
        <v>0</v>
      </c>
      <c r="F7333" s="0" t="n">
        <v>0</v>
      </c>
      <c r="G7333" s="0" t="n">
        <v>0</v>
      </c>
      <c r="H7333" s="0" t="n">
        <v>0</v>
      </c>
      <c r="I7333" s="0" t="n">
        <v>1</v>
      </c>
      <c r="J7333" s="0" t="n">
        <v>0</v>
      </c>
      <c r="K7333" s="37" t="n">
        <f aca="false">E7333+Inputs!$B$5*F7333</f>
        <v>0</v>
      </c>
      <c r="L7333" s="37" t="n">
        <f aca="false">G7333+Inputs!$B$6*H7333</f>
        <v>0</v>
      </c>
      <c r="M7333" s="37" t="n">
        <f aca="false">I7333+Inputs!$B$7*J7333</f>
        <v>1</v>
      </c>
      <c r="N7333" s="37" t="n">
        <f aca="false">K7333+L7333+M7333</f>
        <v>1</v>
      </c>
    </row>
    <row r="7334" customFormat="false" ht="15" hidden="false" customHeight="false" outlineLevel="0" collapsed="false">
      <c r="A7334" s="0" t="s">
        <v>10</v>
      </c>
      <c r="B7334" s="0" t="s">
        <v>535</v>
      </c>
      <c r="C7334" s="15" t="n">
        <v>45261</v>
      </c>
      <c r="D7334" s="0" t="n">
        <v>1</v>
      </c>
      <c r="E7334" s="0" t="n">
        <v>0</v>
      </c>
      <c r="F7334" s="0" t="n">
        <v>0</v>
      </c>
      <c r="G7334" s="0" t="n">
        <v>0</v>
      </c>
      <c r="H7334" s="0" t="n">
        <v>0</v>
      </c>
      <c r="I7334" s="0" t="n">
        <v>2</v>
      </c>
      <c r="J7334" s="0" t="n">
        <v>0</v>
      </c>
      <c r="K7334" s="37" t="n">
        <f aca="false">E7334+Inputs!$B$5*F7334</f>
        <v>0</v>
      </c>
      <c r="L7334" s="37" t="n">
        <f aca="false">G7334+Inputs!$B$6*H7334</f>
        <v>0</v>
      </c>
      <c r="M7334" s="37" t="n">
        <f aca="false">I7334+Inputs!$B$7*J7334</f>
        <v>2</v>
      </c>
      <c r="N7334" s="37" t="n">
        <f aca="false">K7334+L7334+M7334</f>
        <v>2</v>
      </c>
    </row>
    <row r="7335" customFormat="false" ht="15" hidden="false" customHeight="false" outlineLevel="0" collapsed="false">
      <c r="A7335" s="0" t="s">
        <v>10</v>
      </c>
      <c r="B7335" s="0" t="s">
        <v>535</v>
      </c>
      <c r="C7335" s="15" t="n">
        <v>45292</v>
      </c>
      <c r="D7335" s="0" t="n">
        <v>1</v>
      </c>
      <c r="E7335" s="0" t="n">
        <v>0</v>
      </c>
      <c r="F7335" s="0" t="n">
        <v>0</v>
      </c>
      <c r="G7335" s="0" t="n">
        <v>0</v>
      </c>
      <c r="H7335" s="0" t="n">
        <v>0</v>
      </c>
      <c r="I7335" s="0" t="n">
        <v>2</v>
      </c>
      <c r="J7335" s="0" t="n">
        <v>0</v>
      </c>
      <c r="K7335" s="37" t="n">
        <f aca="false">E7335+Inputs!$B$5*F7335</f>
        <v>0</v>
      </c>
      <c r="L7335" s="37" t="n">
        <f aca="false">G7335+Inputs!$B$6*H7335</f>
        <v>0</v>
      </c>
      <c r="M7335" s="37" t="n">
        <f aca="false">I7335+Inputs!$B$7*J7335</f>
        <v>2</v>
      </c>
      <c r="N7335" s="37" t="n">
        <f aca="false">K7335+L7335+M7335</f>
        <v>2</v>
      </c>
    </row>
    <row r="7336" customFormat="false" ht="15" hidden="false" customHeight="false" outlineLevel="0" collapsed="false">
      <c r="A7336" s="0" t="s">
        <v>10</v>
      </c>
      <c r="B7336" s="0" t="s">
        <v>535</v>
      </c>
      <c r="C7336" s="15" t="n">
        <v>45323</v>
      </c>
      <c r="D7336" s="0" t="n">
        <v>1</v>
      </c>
      <c r="E7336" s="0" t="n">
        <v>0</v>
      </c>
      <c r="F7336" s="0" t="n">
        <v>0</v>
      </c>
      <c r="G7336" s="0" t="n">
        <v>0</v>
      </c>
      <c r="H7336" s="0" t="n">
        <v>0</v>
      </c>
      <c r="I7336" s="0" t="n">
        <v>1</v>
      </c>
      <c r="J7336" s="0" t="n">
        <v>0</v>
      </c>
      <c r="K7336" s="37" t="n">
        <f aca="false">E7336+Inputs!$B$5*F7336</f>
        <v>0</v>
      </c>
      <c r="L7336" s="37" t="n">
        <f aca="false">G7336+Inputs!$B$6*H7336</f>
        <v>0</v>
      </c>
      <c r="M7336" s="37" t="n">
        <f aca="false">I7336+Inputs!$B$7*J7336</f>
        <v>1</v>
      </c>
      <c r="N7336" s="37" t="n">
        <f aca="false">K7336+L7336+M7336</f>
        <v>1</v>
      </c>
    </row>
    <row r="7337" customFormat="false" ht="15" hidden="false" customHeight="false" outlineLevel="0" collapsed="false">
      <c r="A7337" s="0" t="s">
        <v>10</v>
      </c>
      <c r="B7337" s="0" t="s">
        <v>535</v>
      </c>
      <c r="C7337" s="15" t="n">
        <v>45383</v>
      </c>
      <c r="D7337" s="0" t="n">
        <v>1</v>
      </c>
      <c r="E7337" s="0" t="n">
        <v>0</v>
      </c>
      <c r="F7337" s="0" t="n">
        <v>0</v>
      </c>
      <c r="G7337" s="0" t="n">
        <v>0</v>
      </c>
      <c r="H7337" s="0" t="n">
        <v>0</v>
      </c>
      <c r="I7337" s="0" t="n">
        <v>3</v>
      </c>
      <c r="J7337" s="0" t="n">
        <v>0</v>
      </c>
      <c r="K7337" s="37" t="n">
        <f aca="false">E7337+Inputs!$B$5*F7337</f>
        <v>0</v>
      </c>
      <c r="L7337" s="37" t="n">
        <f aca="false">G7337+Inputs!$B$6*H7337</f>
        <v>0</v>
      </c>
      <c r="M7337" s="37" t="n">
        <f aca="false">I7337+Inputs!$B$7*J7337</f>
        <v>3</v>
      </c>
      <c r="N7337" s="37" t="n">
        <f aca="false">K7337+L7337+M7337</f>
        <v>3</v>
      </c>
    </row>
    <row r="7338" customFormat="false" ht="15" hidden="false" customHeight="false" outlineLevel="0" collapsed="false">
      <c r="A7338" s="0" t="s">
        <v>10</v>
      </c>
      <c r="B7338" s="0" t="s">
        <v>535</v>
      </c>
      <c r="C7338" s="15" t="n">
        <v>45474</v>
      </c>
      <c r="D7338" s="0" t="n">
        <v>1</v>
      </c>
      <c r="E7338" s="0" t="n">
        <v>0</v>
      </c>
      <c r="F7338" s="0" t="n">
        <v>0</v>
      </c>
      <c r="G7338" s="0" t="n">
        <v>0</v>
      </c>
      <c r="H7338" s="0" t="n">
        <v>0</v>
      </c>
      <c r="I7338" s="0" t="n">
        <v>2</v>
      </c>
      <c r="J7338" s="0" t="n">
        <v>0</v>
      </c>
      <c r="K7338" s="37" t="n">
        <f aca="false">E7338+Inputs!$B$5*F7338</f>
        <v>0</v>
      </c>
      <c r="L7338" s="37" t="n">
        <f aca="false">G7338+Inputs!$B$6*H7338</f>
        <v>0</v>
      </c>
      <c r="M7338" s="37" t="n">
        <f aca="false">I7338+Inputs!$B$7*J7338</f>
        <v>2</v>
      </c>
      <c r="N7338" s="37" t="n">
        <f aca="false">K7338+L7338+M7338</f>
        <v>2</v>
      </c>
    </row>
    <row r="7339" customFormat="false" ht="15" hidden="false" customHeight="false" outlineLevel="0" collapsed="false">
      <c r="A7339" s="0" t="s">
        <v>10</v>
      </c>
      <c r="B7339" s="0" t="s">
        <v>535</v>
      </c>
      <c r="C7339" s="15" t="n">
        <v>45536</v>
      </c>
      <c r="D7339" s="0" t="n">
        <v>1</v>
      </c>
      <c r="E7339" s="0" t="n">
        <v>0</v>
      </c>
      <c r="F7339" s="0" t="n">
        <v>0</v>
      </c>
      <c r="G7339" s="0" t="n">
        <v>0</v>
      </c>
      <c r="H7339" s="0" t="n">
        <v>0</v>
      </c>
      <c r="I7339" s="0" t="n">
        <v>3</v>
      </c>
      <c r="J7339" s="0" t="n">
        <v>0</v>
      </c>
      <c r="K7339" s="37" t="n">
        <f aca="false">E7339+Inputs!$B$5*F7339</f>
        <v>0</v>
      </c>
      <c r="L7339" s="37" t="n">
        <f aca="false">G7339+Inputs!$B$6*H7339</f>
        <v>0</v>
      </c>
      <c r="M7339" s="37" t="n">
        <f aca="false">I7339+Inputs!$B$7*J7339</f>
        <v>3</v>
      </c>
      <c r="N7339" s="37" t="n">
        <f aca="false">K7339+L7339+M7339</f>
        <v>3</v>
      </c>
    </row>
    <row r="7340" customFormat="false" ht="15" hidden="false" customHeight="false" outlineLevel="0" collapsed="false">
      <c r="A7340" s="0" t="s">
        <v>10</v>
      </c>
      <c r="B7340" s="0" t="s">
        <v>535</v>
      </c>
      <c r="C7340" s="15" t="n">
        <v>45566</v>
      </c>
      <c r="D7340" s="0" t="n">
        <v>1</v>
      </c>
      <c r="E7340" s="0" t="n">
        <v>0</v>
      </c>
      <c r="F7340" s="0" t="n">
        <v>0</v>
      </c>
      <c r="G7340" s="0" t="n">
        <v>0</v>
      </c>
      <c r="H7340" s="0" t="n">
        <v>0</v>
      </c>
      <c r="I7340" s="0" t="n">
        <v>1</v>
      </c>
      <c r="J7340" s="0" t="n">
        <v>0</v>
      </c>
      <c r="K7340" s="37" t="n">
        <f aca="false">E7340+Inputs!$B$5*F7340</f>
        <v>0</v>
      </c>
      <c r="L7340" s="37" t="n">
        <f aca="false">G7340+Inputs!$B$6*H7340</f>
        <v>0</v>
      </c>
      <c r="M7340" s="37" t="n">
        <f aca="false">I7340+Inputs!$B$7*J7340</f>
        <v>1</v>
      </c>
      <c r="N7340" s="37" t="n">
        <f aca="false">K7340+L7340+M7340</f>
        <v>1</v>
      </c>
    </row>
    <row r="7341" customFormat="false" ht="15" hidden="false" customHeight="false" outlineLevel="0" collapsed="false">
      <c r="A7341" s="0" t="s">
        <v>10</v>
      </c>
      <c r="B7341" s="0" t="s">
        <v>535</v>
      </c>
      <c r="C7341" s="15" t="n">
        <v>45597</v>
      </c>
      <c r="D7341" s="0" t="n">
        <v>1</v>
      </c>
      <c r="E7341" s="0" t="n">
        <v>0</v>
      </c>
      <c r="F7341" s="0" t="n">
        <v>0</v>
      </c>
      <c r="G7341" s="0" t="n">
        <v>0</v>
      </c>
      <c r="H7341" s="0" t="n">
        <v>0</v>
      </c>
      <c r="I7341" s="0" t="n">
        <v>3</v>
      </c>
      <c r="J7341" s="0" t="n">
        <v>0</v>
      </c>
      <c r="K7341" s="37" t="n">
        <f aca="false">E7341+Inputs!$B$5*F7341</f>
        <v>0</v>
      </c>
      <c r="L7341" s="37" t="n">
        <f aca="false">G7341+Inputs!$B$6*H7341</f>
        <v>0</v>
      </c>
      <c r="M7341" s="37" t="n">
        <f aca="false">I7341+Inputs!$B$7*J7341</f>
        <v>3</v>
      </c>
      <c r="N7341" s="37" t="n">
        <f aca="false">K7341+L7341+M7341</f>
        <v>3</v>
      </c>
    </row>
    <row r="7342" customFormat="false" ht="15" hidden="false" customHeight="false" outlineLevel="0" collapsed="false">
      <c r="A7342" s="0" t="s">
        <v>10</v>
      </c>
      <c r="B7342" s="0" t="s">
        <v>535</v>
      </c>
      <c r="C7342" s="15" t="n">
        <v>45627</v>
      </c>
      <c r="D7342" s="0" t="n">
        <v>1</v>
      </c>
      <c r="E7342" s="0" t="n">
        <v>0</v>
      </c>
      <c r="F7342" s="0" t="n">
        <v>0</v>
      </c>
      <c r="G7342" s="0" t="n">
        <v>0</v>
      </c>
      <c r="H7342" s="0" t="n">
        <v>0</v>
      </c>
      <c r="I7342" s="0" t="n">
        <v>6</v>
      </c>
      <c r="J7342" s="0" t="n">
        <v>0</v>
      </c>
      <c r="K7342" s="37" t="n">
        <f aca="false">E7342+Inputs!$B$5*F7342</f>
        <v>0</v>
      </c>
      <c r="L7342" s="37" t="n">
        <f aca="false">G7342+Inputs!$B$6*H7342</f>
        <v>0</v>
      </c>
      <c r="M7342" s="37" t="n">
        <f aca="false">I7342+Inputs!$B$7*J7342</f>
        <v>6</v>
      </c>
      <c r="N7342" s="37" t="n">
        <f aca="false">K7342+L7342+M7342</f>
        <v>6</v>
      </c>
    </row>
    <row r="7343" customFormat="false" ht="15" hidden="false" customHeight="false" outlineLevel="0" collapsed="false">
      <c r="A7343" s="0" t="s">
        <v>10</v>
      </c>
      <c r="B7343" s="0" t="s">
        <v>535</v>
      </c>
      <c r="C7343" s="15" t="n">
        <v>45658</v>
      </c>
      <c r="D7343" s="0" t="n">
        <v>1</v>
      </c>
      <c r="E7343" s="0" t="n">
        <v>0</v>
      </c>
      <c r="F7343" s="0" t="n">
        <v>0</v>
      </c>
      <c r="G7343" s="0" t="n">
        <v>0</v>
      </c>
      <c r="H7343" s="0" t="n">
        <v>0</v>
      </c>
      <c r="I7343" s="0" t="n">
        <v>2</v>
      </c>
      <c r="J7343" s="0" t="n">
        <v>0</v>
      </c>
      <c r="K7343" s="37" t="n">
        <f aca="false">E7343+Inputs!$B$5*F7343</f>
        <v>0</v>
      </c>
      <c r="L7343" s="37" t="n">
        <f aca="false">G7343+Inputs!$B$6*H7343</f>
        <v>0</v>
      </c>
      <c r="M7343" s="37" t="n">
        <f aca="false">I7343+Inputs!$B$7*J7343</f>
        <v>2</v>
      </c>
      <c r="N7343" s="37" t="n">
        <f aca="false">K7343+L7343+M7343</f>
        <v>2</v>
      </c>
    </row>
    <row r="7344" customFormat="false" ht="15" hidden="false" customHeight="false" outlineLevel="0" collapsed="false">
      <c r="A7344" s="0" t="s">
        <v>10</v>
      </c>
      <c r="B7344" s="0" t="s">
        <v>535</v>
      </c>
      <c r="C7344" s="15" t="n">
        <v>45689</v>
      </c>
      <c r="D7344" s="0" t="n">
        <v>1</v>
      </c>
      <c r="E7344" s="0" t="n">
        <v>0</v>
      </c>
      <c r="F7344" s="0" t="n">
        <v>0</v>
      </c>
      <c r="G7344" s="0" t="n">
        <v>0</v>
      </c>
      <c r="H7344" s="0" t="n">
        <v>0</v>
      </c>
      <c r="I7344" s="0" t="n">
        <v>2</v>
      </c>
      <c r="J7344" s="0" t="n">
        <v>0</v>
      </c>
      <c r="K7344" s="37" t="n">
        <f aca="false">E7344+Inputs!$B$5*F7344</f>
        <v>0</v>
      </c>
      <c r="L7344" s="37" t="n">
        <f aca="false">G7344+Inputs!$B$6*H7344</f>
        <v>0</v>
      </c>
      <c r="M7344" s="37" t="n">
        <f aca="false">I7344+Inputs!$B$7*J7344</f>
        <v>2</v>
      </c>
      <c r="N7344" s="37" t="n">
        <f aca="false">K7344+L7344+M7344</f>
        <v>2</v>
      </c>
    </row>
    <row r="7345" customFormat="false" ht="15" hidden="false" customHeight="false" outlineLevel="0" collapsed="false">
      <c r="A7345" s="0" t="s">
        <v>10</v>
      </c>
      <c r="B7345" s="0" t="s">
        <v>535</v>
      </c>
      <c r="C7345" s="15" t="n">
        <v>45748</v>
      </c>
      <c r="D7345" s="0" t="n">
        <v>1</v>
      </c>
      <c r="E7345" s="0" t="n">
        <v>0</v>
      </c>
      <c r="F7345" s="0" t="n">
        <v>0</v>
      </c>
      <c r="G7345" s="0" t="n">
        <v>0</v>
      </c>
      <c r="H7345" s="0" t="n">
        <v>0</v>
      </c>
      <c r="I7345" s="0" t="n">
        <v>1</v>
      </c>
      <c r="J7345" s="0" t="n">
        <v>0</v>
      </c>
      <c r="K7345" s="37" t="n">
        <f aca="false">E7345+Inputs!$B$5*F7345</f>
        <v>0</v>
      </c>
      <c r="L7345" s="37" t="n">
        <f aca="false">G7345+Inputs!$B$6*H7345</f>
        <v>0</v>
      </c>
      <c r="M7345" s="37" t="n">
        <f aca="false">I7345+Inputs!$B$7*J7345</f>
        <v>1</v>
      </c>
      <c r="N7345" s="37" t="n">
        <f aca="false">K7345+L7345+M7345</f>
        <v>1</v>
      </c>
    </row>
    <row r="7346" customFormat="false" ht="15" hidden="false" customHeight="false" outlineLevel="0" collapsed="false">
      <c r="A7346" s="0" t="s">
        <v>10</v>
      </c>
      <c r="B7346" s="0" t="s">
        <v>535</v>
      </c>
      <c r="C7346" s="15" t="n">
        <v>45809</v>
      </c>
      <c r="D7346" s="0" t="n">
        <v>1</v>
      </c>
      <c r="E7346" s="0" t="n">
        <v>0</v>
      </c>
      <c r="F7346" s="0" t="n">
        <v>0</v>
      </c>
      <c r="G7346" s="0" t="n">
        <v>0</v>
      </c>
      <c r="H7346" s="0" t="n">
        <v>0</v>
      </c>
      <c r="I7346" s="0" t="n">
        <v>6</v>
      </c>
      <c r="J7346" s="0" t="n">
        <v>0</v>
      </c>
      <c r="K7346" s="37" t="n">
        <f aca="false">E7346+Inputs!$B$5*F7346</f>
        <v>0</v>
      </c>
      <c r="L7346" s="37" t="n">
        <f aca="false">G7346+Inputs!$B$6*H7346</f>
        <v>0</v>
      </c>
      <c r="M7346" s="37" t="n">
        <f aca="false">I7346+Inputs!$B$7*J7346</f>
        <v>6</v>
      </c>
      <c r="N7346" s="37" t="n">
        <f aca="false">K7346+L7346+M7346</f>
        <v>6</v>
      </c>
    </row>
    <row r="7347" customFormat="false" ht="15" hidden="false" customHeight="false" outlineLevel="0" collapsed="false">
      <c r="A7347" s="0" t="s">
        <v>10</v>
      </c>
      <c r="B7347" s="0" t="s">
        <v>535</v>
      </c>
      <c r="C7347" s="15" t="n">
        <v>45839</v>
      </c>
      <c r="D7347" s="0" t="n">
        <v>1</v>
      </c>
      <c r="E7347" s="0" t="n">
        <v>0</v>
      </c>
      <c r="F7347" s="0" t="n">
        <v>0</v>
      </c>
      <c r="G7347" s="0" t="n">
        <v>0</v>
      </c>
      <c r="H7347" s="0" t="n">
        <v>0</v>
      </c>
      <c r="I7347" s="0" t="n">
        <v>2</v>
      </c>
      <c r="J7347" s="0" t="n">
        <v>0</v>
      </c>
      <c r="K7347" s="37" t="n">
        <f aca="false">E7347+Inputs!$B$5*F7347</f>
        <v>0</v>
      </c>
      <c r="L7347" s="37" t="n">
        <f aca="false">G7347+Inputs!$B$6*H7347</f>
        <v>0</v>
      </c>
      <c r="M7347" s="37" t="n">
        <f aca="false">I7347+Inputs!$B$7*J7347</f>
        <v>2</v>
      </c>
      <c r="N7347" s="37" t="n">
        <f aca="false">K7347+L7347+M7347</f>
        <v>2</v>
      </c>
    </row>
    <row r="7348" customFormat="false" ht="15" hidden="false" customHeight="false" outlineLevel="0" collapsed="false">
      <c r="A7348" s="0" t="s">
        <v>10</v>
      </c>
      <c r="B7348" s="0" t="s">
        <v>535</v>
      </c>
      <c r="C7348" s="15" t="n">
        <v>45870</v>
      </c>
      <c r="D7348" s="0" t="n">
        <v>1</v>
      </c>
      <c r="E7348" s="0" t="n">
        <v>0</v>
      </c>
      <c r="F7348" s="0" t="n">
        <v>0</v>
      </c>
      <c r="G7348" s="0" t="n">
        <v>0</v>
      </c>
      <c r="H7348" s="0" t="n">
        <v>0</v>
      </c>
      <c r="I7348" s="0" t="n">
        <v>1</v>
      </c>
      <c r="J7348" s="0" t="n">
        <v>0</v>
      </c>
      <c r="K7348" s="37" t="n">
        <f aca="false">E7348+Inputs!$B$5*F7348</f>
        <v>0</v>
      </c>
      <c r="L7348" s="37" t="n">
        <f aca="false">G7348+Inputs!$B$6*H7348</f>
        <v>0</v>
      </c>
      <c r="M7348" s="37" t="n">
        <f aca="false">I7348+Inputs!$B$7*J7348</f>
        <v>1</v>
      </c>
      <c r="N7348" s="37" t="n">
        <f aca="false">K7348+L7348+M7348</f>
        <v>1</v>
      </c>
    </row>
    <row r="7349" customFormat="false" ht="15" hidden="false" customHeight="false" outlineLevel="0" collapsed="false">
      <c r="A7349" s="0" t="s">
        <v>10</v>
      </c>
      <c r="B7349" s="0" t="s">
        <v>535</v>
      </c>
      <c r="C7349" s="15" t="n">
        <v>45901</v>
      </c>
      <c r="D7349" s="0" t="n">
        <v>1</v>
      </c>
      <c r="E7349" s="0" t="n">
        <v>0</v>
      </c>
      <c r="F7349" s="0" t="n">
        <v>0</v>
      </c>
      <c r="G7349" s="0" t="n">
        <v>0</v>
      </c>
      <c r="H7349" s="0" t="n">
        <v>0</v>
      </c>
      <c r="I7349" s="0" t="n">
        <v>2</v>
      </c>
      <c r="J7349" s="0" t="n">
        <v>0</v>
      </c>
      <c r="K7349" s="37" t="n">
        <f aca="false">E7349+Inputs!$B$5*F7349</f>
        <v>0</v>
      </c>
      <c r="L7349" s="37" t="n">
        <f aca="false">G7349+Inputs!$B$6*H7349</f>
        <v>0</v>
      </c>
      <c r="M7349" s="37" t="n">
        <f aca="false">I7349+Inputs!$B$7*J7349</f>
        <v>2</v>
      </c>
      <c r="N7349" s="37" t="n">
        <f aca="false">K7349+L7349+M7349</f>
        <v>2</v>
      </c>
    </row>
    <row r="7350" customFormat="false" ht="15" hidden="false" customHeight="false" outlineLevel="0" collapsed="false">
      <c r="A7350" s="0" t="s">
        <v>10</v>
      </c>
      <c r="B7350" s="0" t="s">
        <v>535</v>
      </c>
      <c r="C7350" s="15" t="n">
        <v>45931</v>
      </c>
      <c r="D7350" s="0" t="n">
        <v>1</v>
      </c>
      <c r="E7350" s="0" t="n">
        <v>0</v>
      </c>
      <c r="F7350" s="0" t="n">
        <v>0</v>
      </c>
      <c r="G7350" s="0" t="n">
        <v>0</v>
      </c>
      <c r="H7350" s="0" t="n">
        <v>0</v>
      </c>
      <c r="I7350" s="0" t="n">
        <v>2</v>
      </c>
      <c r="J7350" s="0" t="n">
        <v>0</v>
      </c>
      <c r="K7350" s="37" t="n">
        <f aca="false">E7350+Inputs!$B$5*F7350</f>
        <v>0</v>
      </c>
      <c r="L7350" s="37" t="n">
        <f aca="false">G7350+Inputs!$B$6*H7350</f>
        <v>0</v>
      </c>
      <c r="M7350" s="37" t="n">
        <f aca="false">I7350+Inputs!$B$7*J7350</f>
        <v>2</v>
      </c>
      <c r="N7350" s="37" t="n">
        <f aca="false">K7350+L7350+M7350</f>
        <v>2</v>
      </c>
    </row>
    <row r="7351" customFormat="false" ht="15" hidden="false" customHeight="false" outlineLevel="0" collapsed="false">
      <c r="A7351" s="0" t="s">
        <v>10</v>
      </c>
      <c r="B7351" s="0" t="s">
        <v>535</v>
      </c>
      <c r="C7351" s="15" t="n">
        <v>45962</v>
      </c>
      <c r="D7351" s="0" t="n">
        <v>1</v>
      </c>
      <c r="E7351" s="0" t="n">
        <v>0</v>
      </c>
      <c r="F7351" s="0" t="n">
        <v>0</v>
      </c>
      <c r="G7351" s="0" t="n">
        <v>0</v>
      </c>
      <c r="H7351" s="0" t="n">
        <v>0</v>
      </c>
      <c r="I7351" s="0" t="n">
        <v>2</v>
      </c>
      <c r="J7351" s="0" t="n">
        <v>0</v>
      </c>
      <c r="K7351" s="37" t="n">
        <f aca="false">E7351+Inputs!$B$5*F7351</f>
        <v>0</v>
      </c>
      <c r="L7351" s="37" t="n">
        <f aca="false">G7351+Inputs!$B$6*H7351</f>
        <v>0</v>
      </c>
      <c r="M7351" s="37" t="n">
        <f aca="false">I7351+Inputs!$B$7*J7351</f>
        <v>2</v>
      </c>
      <c r="N7351" s="37" t="n">
        <f aca="false">K7351+L7351+M7351</f>
        <v>2</v>
      </c>
    </row>
    <row r="7352" customFormat="false" ht="15" hidden="false" customHeight="false" outlineLevel="0" collapsed="false">
      <c r="A7352" s="0" t="s">
        <v>10</v>
      </c>
      <c r="B7352" s="0" t="s">
        <v>535</v>
      </c>
      <c r="C7352" s="15" t="n">
        <v>45992</v>
      </c>
      <c r="D7352" s="0" t="n">
        <v>1</v>
      </c>
      <c r="E7352" s="0" t="n">
        <v>0</v>
      </c>
      <c r="F7352" s="0" t="n">
        <v>0</v>
      </c>
      <c r="G7352" s="0" t="n">
        <v>0</v>
      </c>
      <c r="H7352" s="0" t="n">
        <v>0</v>
      </c>
      <c r="I7352" s="0" t="n">
        <v>4</v>
      </c>
      <c r="J7352" s="0" t="n">
        <v>0</v>
      </c>
      <c r="K7352" s="37" t="n">
        <f aca="false">E7352+Inputs!$B$5*F7352</f>
        <v>0</v>
      </c>
      <c r="L7352" s="37" t="n">
        <f aca="false">G7352+Inputs!$B$6*H7352</f>
        <v>0</v>
      </c>
      <c r="M7352" s="37" t="n">
        <f aca="false">I7352+Inputs!$B$7*J7352</f>
        <v>4</v>
      </c>
      <c r="N7352" s="37" t="n">
        <f aca="false">K7352+L7352+M7352</f>
        <v>4</v>
      </c>
    </row>
    <row r="7353" customFormat="false" ht="15" hidden="false" customHeight="false" outlineLevel="0" collapsed="false">
      <c r="A7353" s="0" t="s">
        <v>10</v>
      </c>
      <c r="B7353" s="0" t="s">
        <v>535</v>
      </c>
      <c r="C7353" s="15" t="n">
        <v>46054</v>
      </c>
      <c r="D7353" s="0" t="n">
        <v>1</v>
      </c>
      <c r="E7353" s="0" t="n">
        <v>0</v>
      </c>
      <c r="F7353" s="0" t="n">
        <v>0</v>
      </c>
      <c r="G7353" s="0" t="n">
        <v>0</v>
      </c>
      <c r="H7353" s="0" t="n">
        <v>0</v>
      </c>
      <c r="I7353" s="0" t="n">
        <v>3</v>
      </c>
      <c r="J7353" s="0" t="n">
        <v>0</v>
      </c>
      <c r="K7353" s="37" t="n">
        <f aca="false">E7353+Inputs!$B$5*F7353</f>
        <v>0</v>
      </c>
      <c r="L7353" s="37" t="n">
        <f aca="false">G7353+Inputs!$B$6*H7353</f>
        <v>0</v>
      </c>
      <c r="M7353" s="37" t="n">
        <f aca="false">I7353+Inputs!$B$7*J7353</f>
        <v>3</v>
      </c>
      <c r="N7353" s="37" t="n">
        <f aca="false">K7353+L7353+M7353</f>
        <v>3</v>
      </c>
    </row>
    <row r="7354" customFormat="false" ht="15" hidden="false" customHeight="false" outlineLevel="0" collapsed="false">
      <c r="A7354" s="0" t="s">
        <v>10</v>
      </c>
      <c r="B7354" s="0" t="s">
        <v>535</v>
      </c>
      <c r="C7354" s="15" t="n">
        <v>46082</v>
      </c>
      <c r="D7354" s="0" t="n">
        <v>1</v>
      </c>
      <c r="E7354" s="0" t="n">
        <v>0</v>
      </c>
      <c r="F7354" s="0" t="n">
        <v>0</v>
      </c>
      <c r="G7354" s="0" t="n">
        <v>0</v>
      </c>
      <c r="H7354" s="0" t="n">
        <v>0</v>
      </c>
      <c r="I7354" s="0" t="n">
        <v>1</v>
      </c>
      <c r="J7354" s="0" t="n">
        <v>0</v>
      </c>
      <c r="K7354" s="37" t="n">
        <f aca="false">E7354+Inputs!$B$5*F7354</f>
        <v>0</v>
      </c>
      <c r="L7354" s="37" t="n">
        <f aca="false">G7354+Inputs!$B$6*H7354</f>
        <v>0</v>
      </c>
      <c r="M7354" s="37" t="n">
        <f aca="false">I7354+Inputs!$B$7*J7354</f>
        <v>1</v>
      </c>
      <c r="N7354" s="37" t="n">
        <f aca="false">K7354+L7354+M7354</f>
        <v>1</v>
      </c>
    </row>
    <row r="7355" customFormat="false" ht="15" hidden="false" customHeight="false" outlineLevel="0" collapsed="false">
      <c r="A7355" s="0" t="s">
        <v>10</v>
      </c>
      <c r="B7355" s="0" t="s">
        <v>535</v>
      </c>
      <c r="C7355" s="15" t="n">
        <v>46113</v>
      </c>
      <c r="D7355" s="0" t="n">
        <v>1</v>
      </c>
      <c r="E7355" s="0" t="n">
        <v>0</v>
      </c>
      <c r="F7355" s="0" t="n">
        <v>0</v>
      </c>
      <c r="G7355" s="0" t="n">
        <v>0</v>
      </c>
      <c r="H7355" s="0" t="n">
        <v>0</v>
      </c>
      <c r="I7355" s="0" t="n">
        <v>1</v>
      </c>
      <c r="J7355" s="0" t="n">
        <v>0</v>
      </c>
      <c r="K7355" s="37" t="n">
        <f aca="false">E7355+Inputs!$B$5*F7355</f>
        <v>0</v>
      </c>
      <c r="L7355" s="37" t="n">
        <f aca="false">G7355+Inputs!$B$6*H7355</f>
        <v>0</v>
      </c>
      <c r="M7355" s="37" t="n">
        <f aca="false">I7355+Inputs!$B$7*J7355</f>
        <v>1</v>
      </c>
      <c r="N7355" s="37" t="n">
        <f aca="false">K7355+L7355+M7355</f>
        <v>1</v>
      </c>
    </row>
    <row r="7356" customFormat="false" ht="15" hidden="false" customHeight="false" outlineLevel="0" collapsed="false">
      <c r="A7356" s="0" t="s">
        <v>10</v>
      </c>
      <c r="B7356" s="0" t="s">
        <v>535</v>
      </c>
      <c r="C7356" s="15" t="n">
        <v>46143</v>
      </c>
      <c r="D7356" s="0" t="n">
        <v>1</v>
      </c>
      <c r="E7356" s="0" t="n">
        <v>0</v>
      </c>
      <c r="F7356" s="0" t="n">
        <v>0</v>
      </c>
      <c r="G7356" s="0" t="n">
        <v>0</v>
      </c>
      <c r="H7356" s="0" t="n">
        <v>0</v>
      </c>
      <c r="I7356" s="0" t="n">
        <v>1</v>
      </c>
      <c r="J7356" s="0" t="n">
        <v>0</v>
      </c>
      <c r="K7356" s="37" t="n">
        <f aca="false">E7356+Inputs!$B$5*F7356</f>
        <v>0</v>
      </c>
      <c r="L7356" s="37" t="n">
        <f aca="false">G7356+Inputs!$B$6*H7356</f>
        <v>0</v>
      </c>
      <c r="M7356" s="37" t="n">
        <f aca="false">I7356+Inputs!$B$7*J7356</f>
        <v>1</v>
      </c>
      <c r="N7356" s="37" t="n">
        <f aca="false">K7356+L7356+M7356</f>
        <v>1</v>
      </c>
    </row>
    <row r="7357" customFormat="false" ht="15" hidden="false" customHeight="false" outlineLevel="0" collapsed="false">
      <c r="A7357" s="0" t="s">
        <v>10</v>
      </c>
      <c r="B7357" s="0" t="s">
        <v>535</v>
      </c>
      <c r="C7357" s="15" t="n">
        <v>46204</v>
      </c>
      <c r="D7357" s="0" t="n">
        <v>1</v>
      </c>
      <c r="E7357" s="0" t="n">
        <v>0</v>
      </c>
      <c r="F7357" s="0" t="n">
        <v>0</v>
      </c>
      <c r="G7357" s="0" t="n">
        <v>0</v>
      </c>
      <c r="H7357" s="0" t="n">
        <v>0</v>
      </c>
      <c r="I7357" s="0" t="n">
        <v>3</v>
      </c>
      <c r="J7357" s="0" t="n">
        <v>0</v>
      </c>
      <c r="K7357" s="37" t="n">
        <f aca="false">E7357+Inputs!$B$5*F7357</f>
        <v>0</v>
      </c>
      <c r="L7357" s="37" t="n">
        <f aca="false">G7357+Inputs!$B$6*H7357</f>
        <v>0</v>
      </c>
      <c r="M7357" s="37" t="n">
        <f aca="false">I7357+Inputs!$B$7*J7357</f>
        <v>3</v>
      </c>
      <c r="N7357" s="37" t="n">
        <f aca="false">K7357+L7357+M7357</f>
        <v>3</v>
      </c>
    </row>
    <row r="7358" customFormat="false" ht="15" hidden="false" customHeight="false" outlineLevel="0" collapsed="false">
      <c r="A7358" s="0" t="s">
        <v>10</v>
      </c>
      <c r="B7358" s="0" t="s">
        <v>535</v>
      </c>
      <c r="C7358" s="15" t="n">
        <v>46235</v>
      </c>
      <c r="D7358" s="0" t="n">
        <v>1</v>
      </c>
      <c r="E7358" s="0" t="n">
        <v>0</v>
      </c>
      <c r="F7358" s="0" t="n">
        <v>0</v>
      </c>
      <c r="G7358" s="0" t="n">
        <v>0</v>
      </c>
      <c r="H7358" s="0" t="n">
        <v>0</v>
      </c>
      <c r="I7358" s="0" t="n">
        <v>1</v>
      </c>
      <c r="J7358" s="0" t="n">
        <v>0</v>
      </c>
      <c r="K7358" s="37" t="n">
        <f aca="false">E7358+Inputs!$B$5*F7358</f>
        <v>0</v>
      </c>
      <c r="L7358" s="37" t="n">
        <f aca="false">G7358+Inputs!$B$6*H7358</f>
        <v>0</v>
      </c>
      <c r="M7358" s="37" t="n">
        <f aca="false">I7358+Inputs!$B$7*J7358</f>
        <v>1</v>
      </c>
      <c r="N7358" s="37" t="n">
        <f aca="false">K7358+L7358+M7358</f>
        <v>1</v>
      </c>
    </row>
    <row r="7359" customFormat="false" ht="15" hidden="false" customHeight="false" outlineLevel="0" collapsed="false">
      <c r="A7359" s="0" t="s">
        <v>10</v>
      </c>
      <c r="B7359" s="0" t="s">
        <v>515</v>
      </c>
      <c r="C7359" s="15" t="n">
        <v>45901</v>
      </c>
      <c r="D7359" s="0" t="n">
        <v>1</v>
      </c>
      <c r="E7359" s="0" t="n">
        <v>0</v>
      </c>
      <c r="F7359" s="0" t="n">
        <v>0</v>
      </c>
      <c r="G7359" s="0" t="n">
        <v>0</v>
      </c>
      <c r="H7359" s="0" t="n">
        <v>0</v>
      </c>
      <c r="I7359" s="0" t="n">
        <v>1</v>
      </c>
      <c r="J7359" s="0" t="n">
        <v>0</v>
      </c>
      <c r="K7359" s="37" t="n">
        <f aca="false">E7359+Inputs!$B$5*F7359</f>
        <v>0</v>
      </c>
      <c r="L7359" s="37" t="n">
        <f aca="false">G7359+Inputs!$B$6*H7359</f>
        <v>0</v>
      </c>
      <c r="M7359" s="37" t="n">
        <f aca="false">I7359+Inputs!$B$7*J7359</f>
        <v>1</v>
      </c>
      <c r="N7359" s="37" t="n">
        <f aca="false">K7359+L7359+M7359</f>
        <v>1</v>
      </c>
    </row>
    <row r="7360" customFormat="false" ht="15" hidden="false" customHeight="false" outlineLevel="0" collapsed="false">
      <c r="A7360" s="0" t="s">
        <v>10</v>
      </c>
      <c r="B7360" s="0" t="s">
        <v>515</v>
      </c>
      <c r="C7360" s="15" t="n">
        <v>45931</v>
      </c>
      <c r="D7360" s="0" t="n">
        <v>1</v>
      </c>
      <c r="E7360" s="0" t="n">
        <v>0</v>
      </c>
      <c r="F7360" s="0" t="n">
        <v>0</v>
      </c>
      <c r="G7360" s="0" t="n">
        <v>0</v>
      </c>
      <c r="H7360" s="0" t="n">
        <v>0</v>
      </c>
      <c r="I7360" s="0" t="n">
        <v>1</v>
      </c>
      <c r="J7360" s="0" t="n">
        <v>0</v>
      </c>
      <c r="K7360" s="37" t="n">
        <f aca="false">E7360+Inputs!$B$5*F7360</f>
        <v>0</v>
      </c>
      <c r="L7360" s="37" t="n">
        <f aca="false">G7360+Inputs!$B$6*H7360</f>
        <v>0</v>
      </c>
      <c r="M7360" s="37" t="n">
        <f aca="false">I7360+Inputs!$B$7*J7360</f>
        <v>1</v>
      </c>
      <c r="N7360" s="37" t="n">
        <f aca="false">K7360+L7360+M7360</f>
        <v>1</v>
      </c>
    </row>
    <row r="7361" customFormat="false" ht="15" hidden="false" customHeight="false" outlineLevel="0" collapsed="false">
      <c r="A7361" s="0" t="s">
        <v>10</v>
      </c>
      <c r="B7361" s="0" t="s">
        <v>553</v>
      </c>
      <c r="C7361" s="15" t="n">
        <v>44927</v>
      </c>
      <c r="D7361" s="0" t="n">
        <v>3</v>
      </c>
      <c r="E7361" s="0" t="n">
        <v>0</v>
      </c>
      <c r="F7361" s="0" t="n">
        <v>0</v>
      </c>
      <c r="G7361" s="0" t="n">
        <v>0</v>
      </c>
      <c r="H7361" s="0" t="n">
        <v>0</v>
      </c>
      <c r="I7361" s="0" t="n">
        <v>1</v>
      </c>
      <c r="J7361" s="0" t="n">
        <v>0</v>
      </c>
      <c r="K7361" s="37" t="n">
        <f aca="false">E7361+Inputs!$B$5*F7361</f>
        <v>0</v>
      </c>
      <c r="L7361" s="37" t="n">
        <f aca="false">G7361+Inputs!$B$6*H7361</f>
        <v>0</v>
      </c>
      <c r="M7361" s="37" t="n">
        <f aca="false">I7361+Inputs!$B$7*J7361</f>
        <v>1</v>
      </c>
      <c r="N7361" s="37" t="n">
        <f aca="false">K7361+L7361+M7361</f>
        <v>1</v>
      </c>
    </row>
    <row r="7362" customFormat="false" ht="15" hidden="false" customHeight="false" outlineLevel="0" collapsed="false">
      <c r="A7362" s="0" t="s">
        <v>10</v>
      </c>
      <c r="B7362" s="0" t="s">
        <v>553</v>
      </c>
      <c r="C7362" s="15" t="n">
        <v>44958</v>
      </c>
      <c r="D7362" s="0" t="n">
        <v>3</v>
      </c>
      <c r="E7362" s="0" t="n">
        <v>0</v>
      </c>
      <c r="F7362" s="0" t="n">
        <v>0</v>
      </c>
      <c r="G7362" s="0" t="n">
        <v>0</v>
      </c>
      <c r="H7362" s="0" t="n">
        <v>0</v>
      </c>
      <c r="I7362" s="0" t="n">
        <v>1</v>
      </c>
      <c r="J7362" s="0" t="n">
        <v>0</v>
      </c>
      <c r="K7362" s="37" t="n">
        <f aca="false">E7362+Inputs!$B$5*F7362</f>
        <v>0</v>
      </c>
      <c r="L7362" s="37" t="n">
        <f aca="false">G7362+Inputs!$B$6*H7362</f>
        <v>0</v>
      </c>
      <c r="M7362" s="37" t="n">
        <f aca="false">I7362+Inputs!$B$7*J7362</f>
        <v>1</v>
      </c>
      <c r="N7362" s="37" t="n">
        <f aca="false">K7362+L7362+M7362</f>
        <v>1</v>
      </c>
    </row>
    <row r="7363" customFormat="false" ht="15" hidden="false" customHeight="false" outlineLevel="0" collapsed="false">
      <c r="A7363" s="0" t="s">
        <v>10</v>
      </c>
      <c r="B7363" s="0" t="s">
        <v>553</v>
      </c>
      <c r="C7363" s="15" t="n">
        <v>44986</v>
      </c>
      <c r="D7363" s="0" t="n">
        <v>3</v>
      </c>
      <c r="E7363" s="0" t="n">
        <v>0</v>
      </c>
      <c r="F7363" s="0" t="n">
        <v>0</v>
      </c>
      <c r="G7363" s="0" t="n">
        <v>0</v>
      </c>
      <c r="H7363" s="0" t="n">
        <v>0</v>
      </c>
      <c r="I7363" s="0" t="n">
        <v>2</v>
      </c>
      <c r="J7363" s="0" t="n">
        <v>0</v>
      </c>
      <c r="K7363" s="37" t="n">
        <f aca="false">E7363+Inputs!$B$5*F7363</f>
        <v>0</v>
      </c>
      <c r="L7363" s="37" t="n">
        <f aca="false">G7363+Inputs!$B$6*H7363</f>
        <v>0</v>
      </c>
      <c r="M7363" s="37" t="n">
        <f aca="false">I7363+Inputs!$B$7*J7363</f>
        <v>2</v>
      </c>
      <c r="N7363" s="37" t="n">
        <f aca="false">K7363+L7363+M7363</f>
        <v>2</v>
      </c>
    </row>
    <row r="7364" customFormat="false" ht="15" hidden="false" customHeight="false" outlineLevel="0" collapsed="false">
      <c r="A7364" s="0" t="s">
        <v>10</v>
      </c>
      <c r="B7364" s="0" t="s">
        <v>553</v>
      </c>
      <c r="C7364" s="15" t="n">
        <v>45017</v>
      </c>
      <c r="D7364" s="0" t="n">
        <v>3</v>
      </c>
      <c r="E7364" s="0" t="n">
        <v>0</v>
      </c>
      <c r="F7364" s="0" t="n">
        <v>0</v>
      </c>
      <c r="G7364" s="0" t="n">
        <v>0</v>
      </c>
      <c r="H7364" s="0" t="n">
        <v>0</v>
      </c>
      <c r="I7364" s="0" t="n">
        <v>1</v>
      </c>
      <c r="J7364" s="0" t="n">
        <v>0</v>
      </c>
      <c r="K7364" s="37" t="n">
        <f aca="false">E7364+Inputs!$B$5*F7364</f>
        <v>0</v>
      </c>
      <c r="L7364" s="37" t="n">
        <f aca="false">G7364+Inputs!$B$6*H7364</f>
        <v>0</v>
      </c>
      <c r="M7364" s="37" t="n">
        <f aca="false">I7364+Inputs!$B$7*J7364</f>
        <v>1</v>
      </c>
      <c r="N7364" s="37" t="n">
        <f aca="false">K7364+L7364+M7364</f>
        <v>1</v>
      </c>
    </row>
    <row r="7365" customFormat="false" ht="15" hidden="false" customHeight="false" outlineLevel="0" collapsed="false">
      <c r="A7365" s="0" t="s">
        <v>10</v>
      </c>
      <c r="B7365" s="0" t="s">
        <v>553</v>
      </c>
      <c r="C7365" s="15" t="n">
        <v>45139</v>
      </c>
      <c r="D7365" s="0" t="n">
        <v>3</v>
      </c>
      <c r="E7365" s="0" t="n">
        <v>0</v>
      </c>
      <c r="F7365" s="0" t="n">
        <v>0</v>
      </c>
      <c r="G7365" s="0" t="n">
        <v>0</v>
      </c>
      <c r="H7365" s="0" t="n">
        <v>0</v>
      </c>
      <c r="I7365" s="0" t="n">
        <v>3</v>
      </c>
      <c r="J7365" s="0" t="n">
        <v>0</v>
      </c>
      <c r="K7365" s="37" t="n">
        <f aca="false">E7365+Inputs!$B$5*F7365</f>
        <v>0</v>
      </c>
      <c r="L7365" s="37" t="n">
        <f aca="false">G7365+Inputs!$B$6*H7365</f>
        <v>0</v>
      </c>
      <c r="M7365" s="37" t="n">
        <f aca="false">I7365+Inputs!$B$7*J7365</f>
        <v>3</v>
      </c>
      <c r="N7365" s="37" t="n">
        <f aca="false">K7365+L7365+M7365</f>
        <v>3</v>
      </c>
    </row>
    <row r="7366" customFormat="false" ht="15" hidden="false" customHeight="false" outlineLevel="0" collapsed="false">
      <c r="A7366" s="0" t="s">
        <v>10</v>
      </c>
      <c r="B7366" s="0" t="s">
        <v>553</v>
      </c>
      <c r="C7366" s="15" t="n">
        <v>45170</v>
      </c>
      <c r="D7366" s="0" t="n">
        <v>3</v>
      </c>
      <c r="E7366" s="0" t="n">
        <v>0</v>
      </c>
      <c r="F7366" s="0" t="n">
        <v>0</v>
      </c>
      <c r="G7366" s="0" t="n">
        <v>0</v>
      </c>
      <c r="H7366" s="0" t="n">
        <v>0</v>
      </c>
      <c r="I7366" s="0" t="n">
        <v>1</v>
      </c>
      <c r="J7366" s="0" t="n">
        <v>0</v>
      </c>
      <c r="K7366" s="37" t="n">
        <f aca="false">E7366+Inputs!$B$5*F7366</f>
        <v>0</v>
      </c>
      <c r="L7366" s="37" t="n">
        <f aca="false">G7366+Inputs!$B$6*H7366</f>
        <v>0</v>
      </c>
      <c r="M7366" s="37" t="n">
        <f aca="false">I7366+Inputs!$B$7*J7366</f>
        <v>1</v>
      </c>
      <c r="N7366" s="37" t="n">
        <f aca="false">K7366+L7366+M7366</f>
        <v>1</v>
      </c>
    </row>
    <row r="7367" customFormat="false" ht="15" hidden="false" customHeight="false" outlineLevel="0" collapsed="false">
      <c r="A7367" s="0" t="s">
        <v>10</v>
      </c>
      <c r="B7367" s="0" t="s">
        <v>553</v>
      </c>
      <c r="C7367" s="15" t="n">
        <v>45200</v>
      </c>
      <c r="D7367" s="0" t="n">
        <v>3</v>
      </c>
      <c r="E7367" s="0" t="n">
        <v>0</v>
      </c>
      <c r="F7367" s="0" t="n">
        <v>0</v>
      </c>
      <c r="G7367" s="0" t="n">
        <v>0</v>
      </c>
      <c r="H7367" s="0" t="n">
        <v>0</v>
      </c>
      <c r="I7367" s="0" t="n">
        <v>1</v>
      </c>
      <c r="J7367" s="0" t="n">
        <v>0</v>
      </c>
      <c r="K7367" s="37" t="n">
        <f aca="false">E7367+Inputs!$B$5*F7367</f>
        <v>0</v>
      </c>
      <c r="L7367" s="37" t="n">
        <f aca="false">G7367+Inputs!$B$6*H7367</f>
        <v>0</v>
      </c>
      <c r="M7367" s="37" t="n">
        <f aca="false">I7367+Inputs!$B$7*J7367</f>
        <v>1</v>
      </c>
      <c r="N7367" s="37" t="n">
        <f aca="false">K7367+L7367+M7367</f>
        <v>1</v>
      </c>
    </row>
    <row r="7368" customFormat="false" ht="15" hidden="false" customHeight="false" outlineLevel="0" collapsed="false">
      <c r="A7368" s="0" t="s">
        <v>10</v>
      </c>
      <c r="B7368" s="0" t="s">
        <v>553</v>
      </c>
      <c r="C7368" s="15" t="n">
        <v>45231</v>
      </c>
      <c r="D7368" s="0" t="n">
        <v>3</v>
      </c>
      <c r="E7368" s="0" t="n">
        <v>0</v>
      </c>
      <c r="F7368" s="0" t="n">
        <v>0</v>
      </c>
      <c r="G7368" s="0" t="n">
        <v>0</v>
      </c>
      <c r="H7368" s="0" t="n">
        <v>0</v>
      </c>
      <c r="I7368" s="0" t="n">
        <v>2</v>
      </c>
      <c r="J7368" s="0" t="n">
        <v>0</v>
      </c>
      <c r="K7368" s="37" t="n">
        <f aca="false">E7368+Inputs!$B$5*F7368</f>
        <v>0</v>
      </c>
      <c r="L7368" s="37" t="n">
        <f aca="false">G7368+Inputs!$B$6*H7368</f>
        <v>0</v>
      </c>
      <c r="M7368" s="37" t="n">
        <f aca="false">I7368+Inputs!$B$7*J7368</f>
        <v>2</v>
      </c>
      <c r="N7368" s="37" t="n">
        <f aca="false">K7368+L7368+M7368</f>
        <v>2</v>
      </c>
    </row>
    <row r="7369" customFormat="false" ht="15" hidden="false" customHeight="false" outlineLevel="0" collapsed="false">
      <c r="A7369" s="0" t="s">
        <v>10</v>
      </c>
      <c r="B7369" s="0" t="s">
        <v>553</v>
      </c>
      <c r="C7369" s="15" t="n">
        <v>45292</v>
      </c>
      <c r="D7369" s="0" t="n">
        <v>3</v>
      </c>
      <c r="E7369" s="0" t="n">
        <v>0</v>
      </c>
      <c r="F7369" s="0" t="n">
        <v>0</v>
      </c>
      <c r="G7369" s="0" t="n">
        <v>0</v>
      </c>
      <c r="H7369" s="0" t="n">
        <v>0</v>
      </c>
      <c r="I7369" s="0" t="n">
        <v>2</v>
      </c>
      <c r="J7369" s="0" t="n">
        <v>0</v>
      </c>
      <c r="K7369" s="37" t="n">
        <f aca="false">E7369+Inputs!$B$5*F7369</f>
        <v>0</v>
      </c>
      <c r="L7369" s="37" t="n">
        <f aca="false">G7369+Inputs!$B$6*H7369</f>
        <v>0</v>
      </c>
      <c r="M7369" s="37" t="n">
        <f aca="false">I7369+Inputs!$B$7*J7369</f>
        <v>2</v>
      </c>
      <c r="N7369" s="37" t="n">
        <f aca="false">K7369+L7369+M7369</f>
        <v>2</v>
      </c>
    </row>
    <row r="7370" customFormat="false" ht="15" hidden="false" customHeight="false" outlineLevel="0" collapsed="false">
      <c r="A7370" s="0" t="s">
        <v>10</v>
      </c>
      <c r="B7370" s="0" t="s">
        <v>553</v>
      </c>
      <c r="C7370" s="15" t="n">
        <v>45323</v>
      </c>
      <c r="D7370" s="0" t="n">
        <v>3</v>
      </c>
      <c r="E7370" s="0" t="n">
        <v>0</v>
      </c>
      <c r="F7370" s="0" t="n">
        <v>0</v>
      </c>
      <c r="G7370" s="0" t="n">
        <v>0</v>
      </c>
      <c r="H7370" s="0" t="n">
        <v>0</v>
      </c>
      <c r="I7370" s="0" t="n">
        <v>1</v>
      </c>
      <c r="J7370" s="0" t="n">
        <v>0</v>
      </c>
      <c r="K7370" s="37" t="n">
        <f aca="false">E7370+Inputs!$B$5*F7370</f>
        <v>0</v>
      </c>
      <c r="L7370" s="37" t="n">
        <f aca="false">G7370+Inputs!$B$6*H7370</f>
        <v>0</v>
      </c>
      <c r="M7370" s="37" t="n">
        <f aca="false">I7370+Inputs!$B$7*J7370</f>
        <v>1</v>
      </c>
      <c r="N7370" s="37" t="n">
        <f aca="false">K7370+L7370+M7370</f>
        <v>1</v>
      </c>
    </row>
    <row r="7371" customFormat="false" ht="15" hidden="false" customHeight="false" outlineLevel="0" collapsed="false">
      <c r="A7371" s="0" t="s">
        <v>10</v>
      </c>
      <c r="B7371" s="0" t="s">
        <v>553</v>
      </c>
      <c r="C7371" s="15" t="n">
        <v>45352</v>
      </c>
      <c r="D7371" s="0" t="n">
        <v>3</v>
      </c>
      <c r="E7371" s="0" t="n">
        <v>0</v>
      </c>
      <c r="F7371" s="0" t="n">
        <v>0</v>
      </c>
      <c r="G7371" s="0" t="n">
        <v>0</v>
      </c>
      <c r="H7371" s="0" t="n">
        <v>0</v>
      </c>
      <c r="I7371" s="0" t="n">
        <v>1</v>
      </c>
      <c r="J7371" s="0" t="n">
        <v>0</v>
      </c>
      <c r="K7371" s="37" t="n">
        <f aca="false">E7371+Inputs!$B$5*F7371</f>
        <v>0</v>
      </c>
      <c r="L7371" s="37" t="n">
        <f aca="false">G7371+Inputs!$B$6*H7371</f>
        <v>0</v>
      </c>
      <c r="M7371" s="37" t="n">
        <f aca="false">I7371+Inputs!$B$7*J7371</f>
        <v>1</v>
      </c>
      <c r="N7371" s="37" t="n">
        <f aca="false">K7371+L7371+M7371</f>
        <v>1</v>
      </c>
    </row>
    <row r="7372" customFormat="false" ht="15" hidden="false" customHeight="false" outlineLevel="0" collapsed="false">
      <c r="A7372" s="0" t="s">
        <v>10</v>
      </c>
      <c r="B7372" s="0" t="s">
        <v>553</v>
      </c>
      <c r="C7372" s="15" t="n">
        <v>45413</v>
      </c>
      <c r="D7372" s="0" t="n">
        <v>3</v>
      </c>
      <c r="E7372" s="0" t="n">
        <v>0</v>
      </c>
      <c r="F7372" s="0" t="n">
        <v>0</v>
      </c>
      <c r="G7372" s="0" t="n">
        <v>0</v>
      </c>
      <c r="H7372" s="0" t="n">
        <v>0</v>
      </c>
      <c r="I7372" s="0" t="n">
        <v>1</v>
      </c>
      <c r="J7372" s="0" t="n">
        <v>0</v>
      </c>
      <c r="K7372" s="37" t="n">
        <f aca="false">E7372+Inputs!$B$5*F7372</f>
        <v>0</v>
      </c>
      <c r="L7372" s="37" t="n">
        <f aca="false">G7372+Inputs!$B$6*H7372</f>
        <v>0</v>
      </c>
      <c r="M7372" s="37" t="n">
        <f aca="false">I7372+Inputs!$B$7*J7372</f>
        <v>1</v>
      </c>
      <c r="N7372" s="37" t="n">
        <f aca="false">K7372+L7372+M7372</f>
        <v>1</v>
      </c>
    </row>
    <row r="7373" customFormat="false" ht="15" hidden="false" customHeight="false" outlineLevel="0" collapsed="false">
      <c r="A7373" s="0" t="s">
        <v>10</v>
      </c>
      <c r="B7373" s="0" t="s">
        <v>553</v>
      </c>
      <c r="C7373" s="15" t="n">
        <v>45444</v>
      </c>
      <c r="D7373" s="0" t="n">
        <v>3</v>
      </c>
      <c r="E7373" s="0" t="n">
        <v>0</v>
      </c>
      <c r="F7373" s="0" t="n">
        <v>0</v>
      </c>
      <c r="G7373" s="0" t="n">
        <v>0</v>
      </c>
      <c r="H7373" s="0" t="n">
        <v>0</v>
      </c>
      <c r="I7373" s="0" t="n">
        <v>1</v>
      </c>
      <c r="J7373" s="0" t="n">
        <v>0</v>
      </c>
      <c r="K7373" s="37" t="n">
        <f aca="false">E7373+Inputs!$B$5*F7373</f>
        <v>0</v>
      </c>
      <c r="L7373" s="37" t="n">
        <f aca="false">G7373+Inputs!$B$6*H7373</f>
        <v>0</v>
      </c>
      <c r="M7373" s="37" t="n">
        <f aca="false">I7373+Inputs!$B$7*J7373</f>
        <v>1</v>
      </c>
      <c r="N7373" s="37" t="n">
        <f aca="false">K7373+L7373+M7373</f>
        <v>1</v>
      </c>
    </row>
    <row r="7374" customFormat="false" ht="15" hidden="false" customHeight="false" outlineLevel="0" collapsed="false">
      <c r="A7374" s="0" t="s">
        <v>10</v>
      </c>
      <c r="B7374" s="0" t="s">
        <v>553</v>
      </c>
      <c r="C7374" s="15" t="n">
        <v>45474</v>
      </c>
      <c r="D7374" s="0" t="n">
        <v>3</v>
      </c>
      <c r="E7374" s="0" t="n">
        <v>0</v>
      </c>
      <c r="F7374" s="0" t="n">
        <v>0</v>
      </c>
      <c r="G7374" s="0" t="n">
        <v>0</v>
      </c>
      <c r="H7374" s="0" t="n">
        <v>0</v>
      </c>
      <c r="I7374" s="0" t="n">
        <v>2</v>
      </c>
      <c r="J7374" s="0" t="n">
        <v>0</v>
      </c>
      <c r="K7374" s="37" t="n">
        <f aca="false">E7374+Inputs!$B$5*F7374</f>
        <v>0</v>
      </c>
      <c r="L7374" s="37" t="n">
        <f aca="false">G7374+Inputs!$B$6*H7374</f>
        <v>0</v>
      </c>
      <c r="M7374" s="37" t="n">
        <f aca="false">I7374+Inputs!$B$7*J7374</f>
        <v>2</v>
      </c>
      <c r="N7374" s="37" t="n">
        <f aca="false">K7374+L7374+M7374</f>
        <v>2</v>
      </c>
    </row>
    <row r="7375" customFormat="false" ht="15" hidden="false" customHeight="false" outlineLevel="0" collapsed="false">
      <c r="A7375" s="0" t="s">
        <v>10</v>
      </c>
      <c r="B7375" s="0" t="s">
        <v>553</v>
      </c>
      <c r="C7375" s="15" t="n">
        <v>45505</v>
      </c>
      <c r="D7375" s="0" t="n">
        <v>3</v>
      </c>
      <c r="E7375" s="0" t="n">
        <v>0</v>
      </c>
      <c r="F7375" s="0" t="n">
        <v>0</v>
      </c>
      <c r="G7375" s="0" t="n">
        <v>0</v>
      </c>
      <c r="H7375" s="0" t="n">
        <v>0</v>
      </c>
      <c r="I7375" s="0" t="n">
        <v>3</v>
      </c>
      <c r="J7375" s="0" t="n">
        <v>0</v>
      </c>
      <c r="K7375" s="37" t="n">
        <f aca="false">E7375+Inputs!$B$5*F7375</f>
        <v>0</v>
      </c>
      <c r="L7375" s="37" t="n">
        <f aca="false">G7375+Inputs!$B$6*H7375</f>
        <v>0</v>
      </c>
      <c r="M7375" s="37" t="n">
        <f aca="false">I7375+Inputs!$B$7*J7375</f>
        <v>3</v>
      </c>
      <c r="N7375" s="37" t="n">
        <f aca="false">K7375+L7375+M7375</f>
        <v>3</v>
      </c>
    </row>
    <row r="7376" customFormat="false" ht="15" hidden="false" customHeight="false" outlineLevel="0" collapsed="false">
      <c r="A7376" s="0" t="s">
        <v>10</v>
      </c>
      <c r="B7376" s="0" t="s">
        <v>553</v>
      </c>
      <c r="C7376" s="15" t="n">
        <v>45566</v>
      </c>
      <c r="D7376" s="0" t="n">
        <v>3</v>
      </c>
      <c r="E7376" s="0" t="n">
        <v>0</v>
      </c>
      <c r="F7376" s="0" t="n">
        <v>0</v>
      </c>
      <c r="G7376" s="0" t="n">
        <v>0</v>
      </c>
      <c r="H7376" s="0" t="n">
        <v>0</v>
      </c>
      <c r="I7376" s="0" t="n">
        <v>2</v>
      </c>
      <c r="J7376" s="0" t="n">
        <v>0</v>
      </c>
      <c r="K7376" s="37" t="n">
        <f aca="false">E7376+Inputs!$B$5*F7376</f>
        <v>0</v>
      </c>
      <c r="L7376" s="37" t="n">
        <f aca="false">G7376+Inputs!$B$6*H7376</f>
        <v>0</v>
      </c>
      <c r="M7376" s="37" t="n">
        <f aca="false">I7376+Inputs!$B$7*J7376</f>
        <v>2</v>
      </c>
      <c r="N7376" s="37" t="n">
        <f aca="false">K7376+L7376+M7376</f>
        <v>2</v>
      </c>
    </row>
    <row r="7377" customFormat="false" ht="15" hidden="false" customHeight="false" outlineLevel="0" collapsed="false">
      <c r="A7377" s="0" t="s">
        <v>10</v>
      </c>
      <c r="B7377" s="0" t="s">
        <v>553</v>
      </c>
      <c r="C7377" s="15" t="n">
        <v>45689</v>
      </c>
      <c r="D7377" s="0" t="n">
        <v>3</v>
      </c>
      <c r="E7377" s="0" t="n">
        <v>0</v>
      </c>
      <c r="F7377" s="0" t="n">
        <v>0</v>
      </c>
      <c r="G7377" s="0" t="n">
        <v>0</v>
      </c>
      <c r="H7377" s="0" t="n">
        <v>0</v>
      </c>
      <c r="I7377" s="0" t="n">
        <v>1</v>
      </c>
      <c r="J7377" s="0" t="n">
        <v>0</v>
      </c>
      <c r="K7377" s="37" t="n">
        <f aca="false">E7377+Inputs!$B$5*F7377</f>
        <v>0</v>
      </c>
      <c r="L7377" s="37" t="n">
        <f aca="false">G7377+Inputs!$B$6*H7377</f>
        <v>0</v>
      </c>
      <c r="M7377" s="37" t="n">
        <f aca="false">I7377+Inputs!$B$7*J7377</f>
        <v>1</v>
      </c>
      <c r="N7377" s="37" t="n">
        <f aca="false">K7377+L7377+M7377</f>
        <v>1</v>
      </c>
    </row>
    <row r="7378" customFormat="false" ht="15" hidden="false" customHeight="false" outlineLevel="0" collapsed="false">
      <c r="A7378" s="0" t="s">
        <v>10</v>
      </c>
      <c r="B7378" s="0" t="s">
        <v>553</v>
      </c>
      <c r="C7378" s="15" t="n">
        <v>45748</v>
      </c>
      <c r="D7378" s="0" t="n">
        <v>3</v>
      </c>
      <c r="E7378" s="0" t="n">
        <v>0</v>
      </c>
      <c r="F7378" s="0" t="n">
        <v>0</v>
      </c>
      <c r="G7378" s="0" t="n">
        <v>0</v>
      </c>
      <c r="H7378" s="0" t="n">
        <v>0</v>
      </c>
      <c r="I7378" s="0" t="n">
        <v>1</v>
      </c>
      <c r="J7378" s="0" t="n">
        <v>0</v>
      </c>
      <c r="K7378" s="37" t="n">
        <f aca="false">E7378+Inputs!$B$5*F7378</f>
        <v>0</v>
      </c>
      <c r="L7378" s="37" t="n">
        <f aca="false">G7378+Inputs!$B$6*H7378</f>
        <v>0</v>
      </c>
      <c r="M7378" s="37" t="n">
        <f aca="false">I7378+Inputs!$B$7*J7378</f>
        <v>1</v>
      </c>
      <c r="N7378" s="37" t="n">
        <f aca="false">K7378+L7378+M7378</f>
        <v>1</v>
      </c>
    </row>
    <row r="7379" customFormat="false" ht="15" hidden="false" customHeight="false" outlineLevel="0" collapsed="false">
      <c r="A7379" s="0" t="s">
        <v>10</v>
      </c>
      <c r="B7379" s="0" t="s">
        <v>553</v>
      </c>
      <c r="C7379" s="15" t="n">
        <v>45809</v>
      </c>
      <c r="D7379" s="0" t="n">
        <v>3</v>
      </c>
      <c r="E7379" s="0" t="n">
        <v>0</v>
      </c>
      <c r="F7379" s="0" t="n">
        <v>0</v>
      </c>
      <c r="G7379" s="0" t="n">
        <v>0</v>
      </c>
      <c r="H7379" s="0" t="n">
        <v>0</v>
      </c>
      <c r="I7379" s="0" t="n">
        <v>1</v>
      </c>
      <c r="J7379" s="0" t="n">
        <v>0</v>
      </c>
      <c r="K7379" s="37" t="n">
        <f aca="false">E7379+Inputs!$B$5*F7379</f>
        <v>0</v>
      </c>
      <c r="L7379" s="37" t="n">
        <f aca="false">G7379+Inputs!$B$6*H7379</f>
        <v>0</v>
      </c>
      <c r="M7379" s="37" t="n">
        <f aca="false">I7379+Inputs!$B$7*J7379</f>
        <v>1</v>
      </c>
      <c r="N7379" s="37" t="n">
        <f aca="false">K7379+L7379+M7379</f>
        <v>1</v>
      </c>
    </row>
    <row r="7380" customFormat="false" ht="15" hidden="false" customHeight="false" outlineLevel="0" collapsed="false">
      <c r="A7380" s="0" t="s">
        <v>10</v>
      </c>
      <c r="B7380" s="0" t="s">
        <v>553</v>
      </c>
      <c r="C7380" s="15" t="n">
        <v>45839</v>
      </c>
      <c r="D7380" s="0" t="n">
        <v>3</v>
      </c>
      <c r="E7380" s="0" t="n">
        <v>0</v>
      </c>
      <c r="F7380" s="0" t="n">
        <v>0</v>
      </c>
      <c r="G7380" s="0" t="n">
        <v>0</v>
      </c>
      <c r="H7380" s="0" t="n">
        <v>0</v>
      </c>
      <c r="I7380" s="0" t="n">
        <v>1</v>
      </c>
      <c r="J7380" s="0" t="n">
        <v>0</v>
      </c>
      <c r="K7380" s="37" t="n">
        <f aca="false">E7380+Inputs!$B$5*F7380</f>
        <v>0</v>
      </c>
      <c r="L7380" s="37" t="n">
        <f aca="false">G7380+Inputs!$B$6*H7380</f>
        <v>0</v>
      </c>
      <c r="M7380" s="37" t="n">
        <f aca="false">I7380+Inputs!$B$7*J7380</f>
        <v>1</v>
      </c>
      <c r="N7380" s="37" t="n">
        <f aca="false">K7380+L7380+M7380</f>
        <v>1</v>
      </c>
    </row>
    <row r="7381" customFormat="false" ht="15" hidden="false" customHeight="false" outlineLevel="0" collapsed="false">
      <c r="A7381" s="0" t="s">
        <v>10</v>
      </c>
      <c r="B7381" s="0" t="s">
        <v>553</v>
      </c>
      <c r="C7381" s="15" t="n">
        <v>46113</v>
      </c>
      <c r="D7381" s="0" t="n">
        <v>3</v>
      </c>
      <c r="E7381" s="0" t="n">
        <v>0</v>
      </c>
      <c r="F7381" s="0" t="n">
        <v>0</v>
      </c>
      <c r="G7381" s="0" t="n">
        <v>0</v>
      </c>
      <c r="H7381" s="0" t="n">
        <v>0</v>
      </c>
      <c r="I7381" s="0" t="n">
        <v>1</v>
      </c>
      <c r="J7381" s="0" t="n">
        <v>0</v>
      </c>
      <c r="K7381" s="37" t="n">
        <f aca="false">E7381+Inputs!$B$5*F7381</f>
        <v>0</v>
      </c>
      <c r="L7381" s="37" t="n">
        <f aca="false">G7381+Inputs!$B$6*H7381</f>
        <v>0</v>
      </c>
      <c r="M7381" s="37" t="n">
        <f aca="false">I7381+Inputs!$B$7*J7381</f>
        <v>1</v>
      </c>
      <c r="N7381" s="37" t="n">
        <f aca="false">K7381+L7381+M7381</f>
        <v>1</v>
      </c>
    </row>
    <row r="7382" customFormat="false" ht="15" hidden="false" customHeight="false" outlineLevel="0" collapsed="false">
      <c r="A7382" s="0" t="s">
        <v>10</v>
      </c>
      <c r="B7382" s="0" t="s">
        <v>553</v>
      </c>
      <c r="C7382" s="15" t="n">
        <v>46143</v>
      </c>
      <c r="D7382" s="0" t="n">
        <v>3</v>
      </c>
      <c r="E7382" s="0" t="n">
        <v>0</v>
      </c>
      <c r="F7382" s="0" t="n">
        <v>0</v>
      </c>
      <c r="G7382" s="0" t="n">
        <v>0</v>
      </c>
      <c r="H7382" s="0" t="n">
        <v>0</v>
      </c>
      <c r="I7382" s="0" t="n">
        <v>2</v>
      </c>
      <c r="J7382" s="0" t="n">
        <v>0</v>
      </c>
      <c r="K7382" s="37" t="n">
        <f aca="false">E7382+Inputs!$B$5*F7382</f>
        <v>0</v>
      </c>
      <c r="L7382" s="37" t="n">
        <f aca="false">G7382+Inputs!$B$6*H7382</f>
        <v>0</v>
      </c>
      <c r="M7382" s="37" t="n">
        <f aca="false">I7382+Inputs!$B$7*J7382</f>
        <v>2</v>
      </c>
      <c r="N7382" s="37" t="n">
        <f aca="false">K7382+L7382+M7382</f>
        <v>2</v>
      </c>
    </row>
    <row r="7383" customFormat="false" ht="15" hidden="false" customHeight="false" outlineLevel="0" collapsed="false">
      <c r="A7383" s="0" t="s">
        <v>10</v>
      </c>
      <c r="B7383" s="0" t="s">
        <v>553</v>
      </c>
      <c r="C7383" s="15" t="n">
        <v>46204</v>
      </c>
      <c r="D7383" s="0" t="n">
        <v>3</v>
      </c>
      <c r="E7383" s="0" t="n">
        <v>0</v>
      </c>
      <c r="F7383" s="0" t="n">
        <v>0</v>
      </c>
      <c r="G7383" s="0" t="n">
        <v>0</v>
      </c>
      <c r="H7383" s="0" t="n">
        <v>0</v>
      </c>
      <c r="I7383" s="0" t="n">
        <v>2</v>
      </c>
      <c r="J7383" s="0" t="n">
        <v>0</v>
      </c>
      <c r="K7383" s="37" t="n">
        <f aca="false">E7383+Inputs!$B$5*F7383</f>
        <v>0</v>
      </c>
      <c r="L7383" s="37" t="n">
        <f aca="false">G7383+Inputs!$B$6*H7383</f>
        <v>0</v>
      </c>
      <c r="M7383" s="37" t="n">
        <f aca="false">I7383+Inputs!$B$7*J7383</f>
        <v>2</v>
      </c>
      <c r="N7383" s="37" t="n">
        <f aca="false">K7383+L7383+M7383</f>
        <v>2</v>
      </c>
    </row>
    <row r="7384" customFormat="false" ht="15" hidden="false" customHeight="false" outlineLevel="0" collapsed="false">
      <c r="A7384" s="0" t="s">
        <v>10</v>
      </c>
      <c r="B7384" s="0" t="s">
        <v>506</v>
      </c>
      <c r="C7384" s="15" t="n">
        <v>44927</v>
      </c>
      <c r="D7384" s="0" t="n">
        <v>4</v>
      </c>
      <c r="E7384" s="0" t="n">
        <v>33</v>
      </c>
      <c r="F7384" s="0" t="n">
        <v>0</v>
      </c>
      <c r="G7384" s="0" t="n">
        <v>0</v>
      </c>
      <c r="H7384" s="0" t="n">
        <v>0</v>
      </c>
      <c r="I7384" s="0" t="n">
        <v>265</v>
      </c>
      <c r="J7384" s="0" t="n">
        <v>0</v>
      </c>
      <c r="K7384" s="37" t="n">
        <f aca="false">E7384+Inputs!$B$5*F7384</f>
        <v>33</v>
      </c>
      <c r="L7384" s="37" t="n">
        <f aca="false">G7384+Inputs!$B$6*H7384</f>
        <v>0</v>
      </c>
      <c r="M7384" s="37" t="n">
        <f aca="false">I7384+Inputs!$B$7*J7384</f>
        <v>265</v>
      </c>
      <c r="N7384" s="37" t="n">
        <f aca="false">K7384+L7384+M7384</f>
        <v>298</v>
      </c>
    </row>
    <row r="7385" customFormat="false" ht="15" hidden="false" customHeight="false" outlineLevel="0" collapsed="false">
      <c r="A7385" s="0" t="s">
        <v>10</v>
      </c>
      <c r="B7385" s="0" t="s">
        <v>506</v>
      </c>
      <c r="C7385" s="15" t="n">
        <v>44958</v>
      </c>
      <c r="D7385" s="0" t="n">
        <v>4</v>
      </c>
      <c r="E7385" s="0" t="n">
        <v>37</v>
      </c>
      <c r="F7385" s="0" t="n">
        <v>0</v>
      </c>
      <c r="G7385" s="0" t="n">
        <v>0</v>
      </c>
      <c r="H7385" s="0" t="n">
        <v>0</v>
      </c>
      <c r="I7385" s="0" t="n">
        <v>231</v>
      </c>
      <c r="J7385" s="0" t="n">
        <v>0</v>
      </c>
      <c r="K7385" s="37" t="n">
        <f aca="false">E7385+Inputs!$B$5*F7385</f>
        <v>37</v>
      </c>
      <c r="L7385" s="37" t="n">
        <f aca="false">G7385+Inputs!$B$6*H7385</f>
        <v>0</v>
      </c>
      <c r="M7385" s="37" t="n">
        <f aca="false">I7385+Inputs!$B$7*J7385</f>
        <v>231</v>
      </c>
      <c r="N7385" s="37" t="n">
        <f aca="false">K7385+L7385+M7385</f>
        <v>268</v>
      </c>
    </row>
    <row r="7386" customFormat="false" ht="15" hidden="false" customHeight="false" outlineLevel="0" collapsed="false">
      <c r="A7386" s="0" t="s">
        <v>10</v>
      </c>
      <c r="B7386" s="0" t="s">
        <v>506</v>
      </c>
      <c r="C7386" s="15" t="n">
        <v>44986</v>
      </c>
      <c r="D7386" s="0" t="n">
        <v>4</v>
      </c>
      <c r="E7386" s="0" t="n">
        <v>32</v>
      </c>
      <c r="F7386" s="0" t="n">
        <v>0</v>
      </c>
      <c r="G7386" s="0" t="n">
        <v>0</v>
      </c>
      <c r="H7386" s="0" t="n">
        <v>0</v>
      </c>
      <c r="I7386" s="0" t="n">
        <v>319</v>
      </c>
      <c r="J7386" s="0" t="n">
        <v>0</v>
      </c>
      <c r="K7386" s="37" t="n">
        <f aca="false">E7386+Inputs!$B$5*F7386</f>
        <v>32</v>
      </c>
      <c r="L7386" s="37" t="n">
        <f aca="false">G7386+Inputs!$B$6*H7386</f>
        <v>0</v>
      </c>
      <c r="M7386" s="37" t="n">
        <f aca="false">I7386+Inputs!$B$7*J7386</f>
        <v>319</v>
      </c>
      <c r="N7386" s="37" t="n">
        <f aca="false">K7386+L7386+M7386</f>
        <v>351</v>
      </c>
    </row>
    <row r="7387" customFormat="false" ht="15" hidden="false" customHeight="false" outlineLevel="0" collapsed="false">
      <c r="A7387" s="0" t="s">
        <v>10</v>
      </c>
      <c r="B7387" s="0" t="s">
        <v>506</v>
      </c>
      <c r="C7387" s="15" t="n">
        <v>45017</v>
      </c>
      <c r="D7387" s="0" t="n">
        <v>4</v>
      </c>
      <c r="E7387" s="0" t="n">
        <v>27</v>
      </c>
      <c r="F7387" s="0" t="n">
        <v>0</v>
      </c>
      <c r="G7387" s="0" t="n">
        <v>0</v>
      </c>
      <c r="H7387" s="0" t="n">
        <v>0</v>
      </c>
      <c r="I7387" s="0" t="n">
        <v>267</v>
      </c>
      <c r="J7387" s="0" t="n">
        <v>0</v>
      </c>
      <c r="K7387" s="37" t="n">
        <f aca="false">E7387+Inputs!$B$5*F7387</f>
        <v>27</v>
      </c>
      <c r="L7387" s="37" t="n">
        <f aca="false">G7387+Inputs!$B$6*H7387</f>
        <v>0</v>
      </c>
      <c r="M7387" s="37" t="n">
        <f aca="false">I7387+Inputs!$B$7*J7387</f>
        <v>267</v>
      </c>
      <c r="N7387" s="37" t="n">
        <f aca="false">K7387+L7387+M7387</f>
        <v>294</v>
      </c>
    </row>
    <row r="7388" customFormat="false" ht="15" hidden="false" customHeight="false" outlineLevel="0" collapsed="false">
      <c r="A7388" s="0" t="s">
        <v>10</v>
      </c>
      <c r="B7388" s="0" t="s">
        <v>506</v>
      </c>
      <c r="C7388" s="15" t="n">
        <v>45047</v>
      </c>
      <c r="D7388" s="0" t="n">
        <v>4</v>
      </c>
      <c r="E7388" s="0" t="n">
        <v>20</v>
      </c>
      <c r="F7388" s="0" t="n">
        <v>0</v>
      </c>
      <c r="G7388" s="0" t="n">
        <v>0</v>
      </c>
      <c r="H7388" s="0" t="n">
        <v>0</v>
      </c>
      <c r="I7388" s="0" t="n">
        <v>325</v>
      </c>
      <c r="J7388" s="0" t="n">
        <v>0</v>
      </c>
      <c r="K7388" s="37" t="n">
        <f aca="false">E7388+Inputs!$B$5*F7388</f>
        <v>20</v>
      </c>
      <c r="L7388" s="37" t="n">
        <f aca="false">G7388+Inputs!$B$6*H7388</f>
        <v>0</v>
      </c>
      <c r="M7388" s="37" t="n">
        <f aca="false">I7388+Inputs!$B$7*J7388</f>
        <v>325</v>
      </c>
      <c r="N7388" s="37" t="n">
        <f aca="false">K7388+L7388+M7388</f>
        <v>345</v>
      </c>
    </row>
    <row r="7389" customFormat="false" ht="15" hidden="false" customHeight="false" outlineLevel="0" collapsed="false">
      <c r="A7389" s="0" t="s">
        <v>10</v>
      </c>
      <c r="B7389" s="0" t="s">
        <v>506</v>
      </c>
      <c r="C7389" s="15" t="n">
        <v>45078</v>
      </c>
      <c r="D7389" s="0" t="n">
        <v>4</v>
      </c>
      <c r="E7389" s="0" t="n">
        <v>31</v>
      </c>
      <c r="F7389" s="0" t="n">
        <v>0</v>
      </c>
      <c r="G7389" s="0" t="n">
        <v>0</v>
      </c>
      <c r="H7389" s="0" t="n">
        <v>0</v>
      </c>
      <c r="I7389" s="0" t="n">
        <v>359</v>
      </c>
      <c r="J7389" s="0" t="n">
        <v>0</v>
      </c>
      <c r="K7389" s="37" t="n">
        <f aca="false">E7389+Inputs!$B$5*F7389</f>
        <v>31</v>
      </c>
      <c r="L7389" s="37" t="n">
        <f aca="false">G7389+Inputs!$B$6*H7389</f>
        <v>0</v>
      </c>
      <c r="M7389" s="37" t="n">
        <f aca="false">I7389+Inputs!$B$7*J7389</f>
        <v>359</v>
      </c>
      <c r="N7389" s="37" t="n">
        <f aca="false">K7389+L7389+M7389</f>
        <v>390</v>
      </c>
    </row>
    <row r="7390" customFormat="false" ht="15" hidden="false" customHeight="false" outlineLevel="0" collapsed="false">
      <c r="A7390" s="0" t="s">
        <v>10</v>
      </c>
      <c r="B7390" s="0" t="s">
        <v>506</v>
      </c>
      <c r="C7390" s="15" t="n">
        <v>45108</v>
      </c>
      <c r="D7390" s="0" t="n">
        <v>4</v>
      </c>
      <c r="E7390" s="0" t="n">
        <v>21</v>
      </c>
      <c r="F7390" s="0" t="n">
        <v>0</v>
      </c>
      <c r="G7390" s="0" t="n">
        <v>0</v>
      </c>
      <c r="H7390" s="0" t="n">
        <v>0</v>
      </c>
      <c r="I7390" s="0" t="n">
        <v>286</v>
      </c>
      <c r="J7390" s="0" t="n">
        <v>0</v>
      </c>
      <c r="K7390" s="37" t="n">
        <f aca="false">E7390+Inputs!$B$5*F7390</f>
        <v>21</v>
      </c>
      <c r="L7390" s="37" t="n">
        <f aca="false">G7390+Inputs!$B$6*H7390</f>
        <v>0</v>
      </c>
      <c r="M7390" s="37" t="n">
        <f aca="false">I7390+Inputs!$B$7*J7390</f>
        <v>286</v>
      </c>
      <c r="N7390" s="37" t="n">
        <f aca="false">K7390+L7390+M7390</f>
        <v>307</v>
      </c>
    </row>
    <row r="7391" customFormat="false" ht="15" hidden="false" customHeight="false" outlineLevel="0" collapsed="false">
      <c r="A7391" s="0" t="s">
        <v>10</v>
      </c>
      <c r="B7391" s="0" t="s">
        <v>506</v>
      </c>
      <c r="C7391" s="15" t="n">
        <v>45139</v>
      </c>
      <c r="D7391" s="0" t="n">
        <v>4</v>
      </c>
      <c r="E7391" s="0" t="n">
        <v>51</v>
      </c>
      <c r="F7391" s="0" t="n">
        <v>0</v>
      </c>
      <c r="G7391" s="0" t="n">
        <v>0</v>
      </c>
      <c r="H7391" s="0" t="n">
        <v>0</v>
      </c>
      <c r="I7391" s="0" t="n">
        <v>331</v>
      </c>
      <c r="J7391" s="0" t="n">
        <v>0</v>
      </c>
      <c r="K7391" s="37" t="n">
        <f aca="false">E7391+Inputs!$B$5*F7391</f>
        <v>51</v>
      </c>
      <c r="L7391" s="37" t="n">
        <f aca="false">G7391+Inputs!$B$6*H7391</f>
        <v>0</v>
      </c>
      <c r="M7391" s="37" t="n">
        <f aca="false">I7391+Inputs!$B$7*J7391</f>
        <v>331</v>
      </c>
      <c r="N7391" s="37" t="n">
        <f aca="false">K7391+L7391+M7391</f>
        <v>382</v>
      </c>
    </row>
    <row r="7392" customFormat="false" ht="15" hidden="false" customHeight="false" outlineLevel="0" collapsed="false">
      <c r="A7392" s="0" t="s">
        <v>10</v>
      </c>
      <c r="B7392" s="0" t="s">
        <v>506</v>
      </c>
      <c r="C7392" s="15" t="n">
        <v>45170</v>
      </c>
      <c r="D7392" s="0" t="n">
        <v>4</v>
      </c>
      <c r="E7392" s="0" t="n">
        <v>45</v>
      </c>
      <c r="F7392" s="0" t="n">
        <v>0</v>
      </c>
      <c r="G7392" s="0" t="n">
        <v>0</v>
      </c>
      <c r="H7392" s="0" t="n">
        <v>0</v>
      </c>
      <c r="I7392" s="0" t="n">
        <v>300</v>
      </c>
      <c r="J7392" s="0" t="n">
        <v>0</v>
      </c>
      <c r="K7392" s="37" t="n">
        <f aca="false">E7392+Inputs!$B$5*F7392</f>
        <v>45</v>
      </c>
      <c r="L7392" s="37" t="n">
        <f aca="false">G7392+Inputs!$B$6*H7392</f>
        <v>0</v>
      </c>
      <c r="M7392" s="37" t="n">
        <f aca="false">I7392+Inputs!$B$7*J7392</f>
        <v>300</v>
      </c>
      <c r="N7392" s="37" t="n">
        <f aca="false">K7392+L7392+M7392</f>
        <v>345</v>
      </c>
    </row>
    <row r="7393" customFormat="false" ht="15" hidden="false" customHeight="false" outlineLevel="0" collapsed="false">
      <c r="A7393" s="0" t="s">
        <v>10</v>
      </c>
      <c r="B7393" s="0" t="s">
        <v>506</v>
      </c>
      <c r="C7393" s="15" t="n">
        <v>45200</v>
      </c>
      <c r="D7393" s="0" t="n">
        <v>4</v>
      </c>
      <c r="E7393" s="0" t="n">
        <v>27</v>
      </c>
      <c r="F7393" s="0" t="n">
        <v>0</v>
      </c>
      <c r="G7393" s="0" t="n">
        <v>0</v>
      </c>
      <c r="H7393" s="0" t="n">
        <v>0</v>
      </c>
      <c r="I7393" s="0" t="n">
        <v>333</v>
      </c>
      <c r="J7393" s="0" t="n">
        <v>0</v>
      </c>
      <c r="K7393" s="37" t="n">
        <f aca="false">E7393+Inputs!$B$5*F7393</f>
        <v>27</v>
      </c>
      <c r="L7393" s="37" t="n">
        <f aca="false">G7393+Inputs!$B$6*H7393</f>
        <v>0</v>
      </c>
      <c r="M7393" s="37" t="n">
        <f aca="false">I7393+Inputs!$B$7*J7393</f>
        <v>333</v>
      </c>
      <c r="N7393" s="37" t="n">
        <f aca="false">K7393+L7393+M7393</f>
        <v>360</v>
      </c>
    </row>
    <row r="7394" customFormat="false" ht="15" hidden="false" customHeight="false" outlineLevel="0" collapsed="false">
      <c r="A7394" s="0" t="s">
        <v>10</v>
      </c>
      <c r="B7394" s="0" t="s">
        <v>506</v>
      </c>
      <c r="C7394" s="15" t="n">
        <v>45231</v>
      </c>
      <c r="D7394" s="0" t="n">
        <v>4</v>
      </c>
      <c r="E7394" s="0" t="n">
        <v>56</v>
      </c>
      <c r="F7394" s="0" t="n">
        <v>0</v>
      </c>
      <c r="G7394" s="0" t="n">
        <v>0</v>
      </c>
      <c r="H7394" s="0" t="n">
        <v>0</v>
      </c>
      <c r="I7394" s="0" t="n">
        <v>304</v>
      </c>
      <c r="J7394" s="0" t="n">
        <v>0</v>
      </c>
      <c r="K7394" s="37" t="n">
        <f aca="false">E7394+Inputs!$B$5*F7394</f>
        <v>56</v>
      </c>
      <c r="L7394" s="37" t="n">
        <f aca="false">G7394+Inputs!$B$6*H7394</f>
        <v>0</v>
      </c>
      <c r="M7394" s="37" t="n">
        <f aca="false">I7394+Inputs!$B$7*J7394</f>
        <v>304</v>
      </c>
      <c r="N7394" s="37" t="n">
        <f aca="false">K7394+L7394+M7394</f>
        <v>360</v>
      </c>
    </row>
    <row r="7395" customFormat="false" ht="15" hidden="false" customHeight="false" outlineLevel="0" collapsed="false">
      <c r="A7395" s="0" t="s">
        <v>10</v>
      </c>
      <c r="B7395" s="0" t="s">
        <v>506</v>
      </c>
      <c r="C7395" s="15" t="n">
        <v>45261</v>
      </c>
      <c r="D7395" s="0" t="n">
        <v>4</v>
      </c>
      <c r="E7395" s="0" t="n">
        <v>38</v>
      </c>
      <c r="F7395" s="0" t="n">
        <v>0</v>
      </c>
      <c r="G7395" s="0" t="n">
        <v>0</v>
      </c>
      <c r="H7395" s="0" t="n">
        <v>0</v>
      </c>
      <c r="I7395" s="0" t="n">
        <v>232</v>
      </c>
      <c r="J7395" s="0" t="n">
        <v>0</v>
      </c>
      <c r="K7395" s="37" t="n">
        <f aca="false">E7395+Inputs!$B$5*F7395</f>
        <v>38</v>
      </c>
      <c r="L7395" s="37" t="n">
        <f aca="false">G7395+Inputs!$B$6*H7395</f>
        <v>0</v>
      </c>
      <c r="M7395" s="37" t="n">
        <f aca="false">I7395+Inputs!$B$7*J7395</f>
        <v>232</v>
      </c>
      <c r="N7395" s="37" t="n">
        <f aca="false">K7395+L7395+M7395</f>
        <v>270</v>
      </c>
    </row>
    <row r="7396" customFormat="false" ht="15" hidden="false" customHeight="false" outlineLevel="0" collapsed="false">
      <c r="A7396" s="0" t="s">
        <v>10</v>
      </c>
      <c r="B7396" s="0" t="s">
        <v>506</v>
      </c>
      <c r="C7396" s="15" t="n">
        <v>45292</v>
      </c>
      <c r="D7396" s="0" t="n">
        <v>4</v>
      </c>
      <c r="E7396" s="0" t="n">
        <v>22</v>
      </c>
      <c r="F7396" s="0" t="n">
        <v>0</v>
      </c>
      <c r="G7396" s="0" t="n">
        <v>0</v>
      </c>
      <c r="H7396" s="0" t="n">
        <v>0</v>
      </c>
      <c r="I7396" s="0" t="n">
        <v>280</v>
      </c>
      <c r="J7396" s="0" t="n">
        <v>0</v>
      </c>
      <c r="K7396" s="37" t="n">
        <f aca="false">E7396+Inputs!$B$5*F7396</f>
        <v>22</v>
      </c>
      <c r="L7396" s="37" t="n">
        <f aca="false">G7396+Inputs!$B$6*H7396</f>
        <v>0</v>
      </c>
      <c r="M7396" s="37" t="n">
        <f aca="false">I7396+Inputs!$B$7*J7396</f>
        <v>280</v>
      </c>
      <c r="N7396" s="37" t="n">
        <f aca="false">K7396+L7396+M7396</f>
        <v>302</v>
      </c>
    </row>
    <row r="7397" customFormat="false" ht="15" hidden="false" customHeight="false" outlineLevel="0" collapsed="false">
      <c r="A7397" s="0" t="s">
        <v>10</v>
      </c>
      <c r="B7397" s="0" t="s">
        <v>506</v>
      </c>
      <c r="C7397" s="15" t="n">
        <v>45323</v>
      </c>
      <c r="D7397" s="0" t="n">
        <v>4</v>
      </c>
      <c r="E7397" s="0" t="n">
        <v>40</v>
      </c>
      <c r="F7397" s="0" t="n">
        <v>0</v>
      </c>
      <c r="G7397" s="0" t="n">
        <v>0</v>
      </c>
      <c r="H7397" s="0" t="n">
        <v>0</v>
      </c>
      <c r="I7397" s="0" t="n">
        <v>314</v>
      </c>
      <c r="J7397" s="0" t="n">
        <v>0</v>
      </c>
      <c r="K7397" s="37" t="n">
        <f aca="false">E7397+Inputs!$B$5*F7397</f>
        <v>40</v>
      </c>
      <c r="L7397" s="37" t="n">
        <f aca="false">G7397+Inputs!$B$6*H7397</f>
        <v>0</v>
      </c>
      <c r="M7397" s="37" t="n">
        <f aca="false">I7397+Inputs!$B$7*J7397</f>
        <v>314</v>
      </c>
      <c r="N7397" s="37" t="n">
        <f aca="false">K7397+L7397+M7397</f>
        <v>354</v>
      </c>
    </row>
    <row r="7398" customFormat="false" ht="15" hidden="false" customHeight="false" outlineLevel="0" collapsed="false">
      <c r="A7398" s="0" t="s">
        <v>10</v>
      </c>
      <c r="B7398" s="0" t="s">
        <v>506</v>
      </c>
      <c r="C7398" s="15" t="n">
        <v>45352</v>
      </c>
      <c r="D7398" s="0" t="n">
        <v>4</v>
      </c>
      <c r="E7398" s="0" t="n">
        <v>45</v>
      </c>
      <c r="F7398" s="0" t="n">
        <v>0</v>
      </c>
      <c r="G7398" s="0" t="n">
        <v>0</v>
      </c>
      <c r="H7398" s="0" t="n">
        <v>0</v>
      </c>
      <c r="I7398" s="0" t="n">
        <v>305</v>
      </c>
      <c r="J7398" s="0" t="n">
        <v>0</v>
      </c>
      <c r="K7398" s="37" t="n">
        <f aca="false">E7398+Inputs!$B$5*F7398</f>
        <v>45</v>
      </c>
      <c r="L7398" s="37" t="n">
        <f aca="false">G7398+Inputs!$B$6*H7398</f>
        <v>0</v>
      </c>
      <c r="M7398" s="37" t="n">
        <f aca="false">I7398+Inputs!$B$7*J7398</f>
        <v>305</v>
      </c>
      <c r="N7398" s="37" t="n">
        <f aca="false">K7398+L7398+M7398</f>
        <v>350</v>
      </c>
    </row>
    <row r="7399" customFormat="false" ht="15" hidden="false" customHeight="false" outlineLevel="0" collapsed="false">
      <c r="A7399" s="0" t="s">
        <v>10</v>
      </c>
      <c r="B7399" s="0" t="s">
        <v>506</v>
      </c>
      <c r="C7399" s="15" t="n">
        <v>45383</v>
      </c>
      <c r="D7399" s="0" t="n">
        <v>4</v>
      </c>
      <c r="E7399" s="0" t="n">
        <v>22</v>
      </c>
      <c r="F7399" s="0" t="n">
        <v>0</v>
      </c>
      <c r="G7399" s="0" t="n">
        <v>0</v>
      </c>
      <c r="H7399" s="0" t="n">
        <v>0</v>
      </c>
      <c r="I7399" s="0" t="n">
        <v>274</v>
      </c>
      <c r="J7399" s="0" t="n">
        <v>0</v>
      </c>
      <c r="K7399" s="37" t="n">
        <f aca="false">E7399+Inputs!$B$5*F7399</f>
        <v>22</v>
      </c>
      <c r="L7399" s="37" t="n">
        <f aca="false">G7399+Inputs!$B$6*H7399</f>
        <v>0</v>
      </c>
      <c r="M7399" s="37" t="n">
        <f aca="false">I7399+Inputs!$B$7*J7399</f>
        <v>274</v>
      </c>
      <c r="N7399" s="37" t="n">
        <f aca="false">K7399+L7399+M7399</f>
        <v>296</v>
      </c>
    </row>
    <row r="7400" customFormat="false" ht="15" hidden="false" customHeight="false" outlineLevel="0" collapsed="false">
      <c r="A7400" s="0" t="s">
        <v>10</v>
      </c>
      <c r="B7400" s="0" t="s">
        <v>506</v>
      </c>
      <c r="C7400" s="15" t="n">
        <v>45413</v>
      </c>
      <c r="D7400" s="0" t="n">
        <v>4</v>
      </c>
      <c r="E7400" s="0" t="n">
        <v>51</v>
      </c>
      <c r="F7400" s="0" t="n">
        <v>0</v>
      </c>
      <c r="G7400" s="0" t="n">
        <v>0</v>
      </c>
      <c r="H7400" s="0" t="n">
        <v>0</v>
      </c>
      <c r="I7400" s="0" t="n">
        <v>308</v>
      </c>
      <c r="J7400" s="0" t="n">
        <v>0</v>
      </c>
      <c r="K7400" s="37" t="n">
        <f aca="false">E7400+Inputs!$B$5*F7400</f>
        <v>51</v>
      </c>
      <c r="L7400" s="37" t="n">
        <f aca="false">G7400+Inputs!$B$6*H7400</f>
        <v>0</v>
      </c>
      <c r="M7400" s="37" t="n">
        <f aca="false">I7400+Inputs!$B$7*J7400</f>
        <v>308</v>
      </c>
      <c r="N7400" s="37" t="n">
        <f aca="false">K7400+L7400+M7400</f>
        <v>359</v>
      </c>
    </row>
    <row r="7401" customFormat="false" ht="15" hidden="false" customHeight="false" outlineLevel="0" collapsed="false">
      <c r="A7401" s="0" t="s">
        <v>10</v>
      </c>
      <c r="B7401" s="0" t="s">
        <v>506</v>
      </c>
      <c r="C7401" s="15" t="n">
        <v>45444</v>
      </c>
      <c r="D7401" s="0" t="n">
        <v>4</v>
      </c>
      <c r="E7401" s="0" t="n">
        <v>46</v>
      </c>
      <c r="F7401" s="0" t="n">
        <v>0</v>
      </c>
      <c r="G7401" s="0" t="n">
        <v>0</v>
      </c>
      <c r="H7401" s="0" t="n">
        <v>0</v>
      </c>
      <c r="I7401" s="0" t="n">
        <v>347</v>
      </c>
      <c r="J7401" s="0" t="n">
        <v>0</v>
      </c>
      <c r="K7401" s="37" t="n">
        <f aca="false">E7401+Inputs!$B$5*F7401</f>
        <v>46</v>
      </c>
      <c r="L7401" s="37" t="n">
        <f aca="false">G7401+Inputs!$B$6*H7401</f>
        <v>0</v>
      </c>
      <c r="M7401" s="37" t="n">
        <f aca="false">I7401+Inputs!$B$7*J7401</f>
        <v>347</v>
      </c>
      <c r="N7401" s="37" t="n">
        <f aca="false">K7401+L7401+M7401</f>
        <v>393</v>
      </c>
    </row>
    <row r="7402" customFormat="false" ht="15" hidden="false" customHeight="false" outlineLevel="0" collapsed="false">
      <c r="A7402" s="0" t="s">
        <v>10</v>
      </c>
      <c r="B7402" s="0" t="s">
        <v>506</v>
      </c>
      <c r="C7402" s="15" t="n">
        <v>45474</v>
      </c>
      <c r="D7402" s="0" t="n">
        <v>4</v>
      </c>
      <c r="E7402" s="0" t="n">
        <v>28</v>
      </c>
      <c r="F7402" s="0" t="n">
        <v>0</v>
      </c>
      <c r="G7402" s="0" t="n">
        <v>0</v>
      </c>
      <c r="H7402" s="0" t="n">
        <v>0</v>
      </c>
      <c r="I7402" s="0" t="n">
        <v>310</v>
      </c>
      <c r="J7402" s="0" t="n">
        <v>0</v>
      </c>
      <c r="K7402" s="37" t="n">
        <f aca="false">E7402+Inputs!$B$5*F7402</f>
        <v>28</v>
      </c>
      <c r="L7402" s="37" t="n">
        <f aca="false">G7402+Inputs!$B$6*H7402</f>
        <v>0</v>
      </c>
      <c r="M7402" s="37" t="n">
        <f aca="false">I7402+Inputs!$B$7*J7402</f>
        <v>310</v>
      </c>
      <c r="N7402" s="37" t="n">
        <f aca="false">K7402+L7402+M7402</f>
        <v>338</v>
      </c>
    </row>
    <row r="7403" customFormat="false" ht="15" hidden="false" customHeight="false" outlineLevel="0" collapsed="false">
      <c r="A7403" s="0" t="s">
        <v>10</v>
      </c>
      <c r="B7403" s="0" t="s">
        <v>506</v>
      </c>
      <c r="C7403" s="15" t="n">
        <v>45505</v>
      </c>
      <c r="D7403" s="0" t="n">
        <v>4</v>
      </c>
      <c r="E7403" s="0" t="n">
        <v>39</v>
      </c>
      <c r="F7403" s="0" t="n">
        <v>0</v>
      </c>
      <c r="G7403" s="0" t="n">
        <v>0</v>
      </c>
      <c r="H7403" s="0" t="n">
        <v>0</v>
      </c>
      <c r="I7403" s="0" t="n">
        <v>320</v>
      </c>
      <c r="J7403" s="0" t="n">
        <v>0</v>
      </c>
      <c r="K7403" s="37" t="n">
        <f aca="false">E7403+Inputs!$B$5*F7403</f>
        <v>39</v>
      </c>
      <c r="L7403" s="37" t="n">
        <f aca="false">G7403+Inputs!$B$6*H7403</f>
        <v>0</v>
      </c>
      <c r="M7403" s="37" t="n">
        <f aca="false">I7403+Inputs!$B$7*J7403</f>
        <v>320</v>
      </c>
      <c r="N7403" s="37" t="n">
        <f aca="false">K7403+L7403+M7403</f>
        <v>359</v>
      </c>
    </row>
    <row r="7404" customFormat="false" ht="15" hidden="false" customHeight="false" outlineLevel="0" collapsed="false">
      <c r="A7404" s="0" t="s">
        <v>10</v>
      </c>
      <c r="B7404" s="0" t="s">
        <v>506</v>
      </c>
      <c r="C7404" s="15" t="n">
        <v>45536</v>
      </c>
      <c r="D7404" s="0" t="n">
        <v>4</v>
      </c>
      <c r="E7404" s="0" t="n">
        <v>30</v>
      </c>
      <c r="F7404" s="0" t="n">
        <v>0</v>
      </c>
      <c r="G7404" s="0" t="n">
        <v>0</v>
      </c>
      <c r="H7404" s="0" t="n">
        <v>0</v>
      </c>
      <c r="I7404" s="0" t="n">
        <v>291</v>
      </c>
      <c r="J7404" s="0" t="n">
        <v>0</v>
      </c>
      <c r="K7404" s="37" t="n">
        <f aca="false">E7404+Inputs!$B$5*F7404</f>
        <v>30</v>
      </c>
      <c r="L7404" s="37" t="n">
        <f aca="false">G7404+Inputs!$B$6*H7404</f>
        <v>0</v>
      </c>
      <c r="M7404" s="37" t="n">
        <f aca="false">I7404+Inputs!$B$7*J7404</f>
        <v>291</v>
      </c>
      <c r="N7404" s="37" t="n">
        <f aca="false">K7404+L7404+M7404</f>
        <v>321</v>
      </c>
    </row>
    <row r="7405" customFormat="false" ht="15" hidden="false" customHeight="false" outlineLevel="0" collapsed="false">
      <c r="A7405" s="0" t="s">
        <v>10</v>
      </c>
      <c r="B7405" s="0" t="s">
        <v>506</v>
      </c>
      <c r="C7405" s="15" t="n">
        <v>45566</v>
      </c>
      <c r="D7405" s="0" t="n">
        <v>4</v>
      </c>
      <c r="E7405" s="0" t="n">
        <v>33</v>
      </c>
      <c r="F7405" s="0" t="n">
        <v>0</v>
      </c>
      <c r="G7405" s="0" t="n">
        <v>0</v>
      </c>
      <c r="H7405" s="0" t="n">
        <v>0</v>
      </c>
      <c r="I7405" s="0" t="n">
        <v>310</v>
      </c>
      <c r="J7405" s="0" t="n">
        <v>0</v>
      </c>
      <c r="K7405" s="37" t="n">
        <f aca="false">E7405+Inputs!$B$5*F7405</f>
        <v>33</v>
      </c>
      <c r="L7405" s="37" t="n">
        <f aca="false">G7405+Inputs!$B$6*H7405</f>
        <v>0</v>
      </c>
      <c r="M7405" s="37" t="n">
        <f aca="false">I7405+Inputs!$B$7*J7405</f>
        <v>310</v>
      </c>
      <c r="N7405" s="37" t="n">
        <f aca="false">K7405+L7405+M7405</f>
        <v>343</v>
      </c>
    </row>
    <row r="7406" customFormat="false" ht="15" hidden="false" customHeight="false" outlineLevel="0" collapsed="false">
      <c r="A7406" s="0" t="s">
        <v>10</v>
      </c>
      <c r="B7406" s="0" t="s">
        <v>506</v>
      </c>
      <c r="C7406" s="15" t="n">
        <v>45597</v>
      </c>
      <c r="D7406" s="0" t="n">
        <v>4</v>
      </c>
      <c r="E7406" s="0" t="n">
        <v>36</v>
      </c>
      <c r="F7406" s="0" t="n">
        <v>0</v>
      </c>
      <c r="G7406" s="0" t="n">
        <v>0</v>
      </c>
      <c r="H7406" s="0" t="n">
        <v>0</v>
      </c>
      <c r="I7406" s="0" t="n">
        <v>326</v>
      </c>
      <c r="J7406" s="0" t="n">
        <v>0</v>
      </c>
      <c r="K7406" s="37" t="n">
        <f aca="false">E7406+Inputs!$B$5*F7406</f>
        <v>36</v>
      </c>
      <c r="L7406" s="37" t="n">
        <f aca="false">G7406+Inputs!$B$6*H7406</f>
        <v>0</v>
      </c>
      <c r="M7406" s="37" t="n">
        <f aca="false">I7406+Inputs!$B$7*J7406</f>
        <v>326</v>
      </c>
      <c r="N7406" s="37" t="n">
        <f aca="false">K7406+L7406+M7406</f>
        <v>362</v>
      </c>
    </row>
    <row r="7407" customFormat="false" ht="15" hidden="false" customHeight="false" outlineLevel="0" collapsed="false">
      <c r="A7407" s="0" t="s">
        <v>10</v>
      </c>
      <c r="B7407" s="0" t="s">
        <v>506</v>
      </c>
      <c r="C7407" s="15" t="n">
        <v>45627</v>
      </c>
      <c r="D7407" s="0" t="n">
        <v>4</v>
      </c>
      <c r="E7407" s="0" t="n">
        <v>37</v>
      </c>
      <c r="F7407" s="0" t="n">
        <v>0</v>
      </c>
      <c r="G7407" s="0" t="n">
        <v>0</v>
      </c>
      <c r="H7407" s="0" t="n">
        <v>0</v>
      </c>
      <c r="I7407" s="0" t="n">
        <v>262</v>
      </c>
      <c r="J7407" s="0" t="n">
        <v>0</v>
      </c>
      <c r="K7407" s="37" t="n">
        <f aca="false">E7407+Inputs!$B$5*F7407</f>
        <v>37</v>
      </c>
      <c r="L7407" s="37" t="n">
        <f aca="false">G7407+Inputs!$B$6*H7407</f>
        <v>0</v>
      </c>
      <c r="M7407" s="37" t="n">
        <f aca="false">I7407+Inputs!$B$7*J7407</f>
        <v>262</v>
      </c>
      <c r="N7407" s="37" t="n">
        <f aca="false">K7407+L7407+M7407</f>
        <v>299</v>
      </c>
    </row>
    <row r="7408" customFormat="false" ht="15" hidden="false" customHeight="false" outlineLevel="0" collapsed="false">
      <c r="A7408" s="0" t="s">
        <v>10</v>
      </c>
      <c r="B7408" s="0" t="s">
        <v>506</v>
      </c>
      <c r="C7408" s="15" t="n">
        <v>45658</v>
      </c>
      <c r="D7408" s="0" t="n">
        <v>4</v>
      </c>
      <c r="E7408" s="0" t="n">
        <v>17</v>
      </c>
      <c r="F7408" s="0" t="n">
        <v>0</v>
      </c>
      <c r="G7408" s="0" t="n">
        <v>0</v>
      </c>
      <c r="H7408" s="0" t="n">
        <v>0</v>
      </c>
      <c r="I7408" s="0" t="n">
        <v>306</v>
      </c>
      <c r="J7408" s="0" t="n">
        <v>0</v>
      </c>
      <c r="K7408" s="37" t="n">
        <f aca="false">E7408+Inputs!$B$5*F7408</f>
        <v>17</v>
      </c>
      <c r="L7408" s="37" t="n">
        <f aca="false">G7408+Inputs!$B$6*H7408</f>
        <v>0</v>
      </c>
      <c r="M7408" s="37" t="n">
        <f aca="false">I7408+Inputs!$B$7*J7408</f>
        <v>306</v>
      </c>
      <c r="N7408" s="37" t="n">
        <f aca="false">K7408+L7408+M7408</f>
        <v>323</v>
      </c>
    </row>
    <row r="7409" customFormat="false" ht="15" hidden="false" customHeight="false" outlineLevel="0" collapsed="false">
      <c r="A7409" s="0" t="s">
        <v>10</v>
      </c>
      <c r="B7409" s="0" t="s">
        <v>506</v>
      </c>
      <c r="C7409" s="15" t="n">
        <v>45689</v>
      </c>
      <c r="D7409" s="0" t="n">
        <v>4</v>
      </c>
      <c r="E7409" s="0" t="n">
        <v>27</v>
      </c>
      <c r="F7409" s="0" t="n">
        <v>0</v>
      </c>
      <c r="G7409" s="0" t="n">
        <v>0</v>
      </c>
      <c r="H7409" s="0" t="n">
        <v>0</v>
      </c>
      <c r="I7409" s="0" t="n">
        <v>307</v>
      </c>
      <c r="J7409" s="0" t="n">
        <v>0</v>
      </c>
      <c r="K7409" s="37" t="n">
        <f aca="false">E7409+Inputs!$B$5*F7409</f>
        <v>27</v>
      </c>
      <c r="L7409" s="37" t="n">
        <f aca="false">G7409+Inputs!$B$6*H7409</f>
        <v>0</v>
      </c>
      <c r="M7409" s="37" t="n">
        <f aca="false">I7409+Inputs!$B$7*J7409</f>
        <v>307</v>
      </c>
      <c r="N7409" s="37" t="n">
        <f aca="false">K7409+L7409+M7409</f>
        <v>334</v>
      </c>
    </row>
    <row r="7410" customFormat="false" ht="15" hidden="false" customHeight="false" outlineLevel="0" collapsed="false">
      <c r="A7410" s="0" t="s">
        <v>10</v>
      </c>
      <c r="B7410" s="0" t="s">
        <v>506</v>
      </c>
      <c r="C7410" s="15" t="n">
        <v>45717</v>
      </c>
      <c r="D7410" s="0" t="n">
        <v>4</v>
      </c>
      <c r="E7410" s="0" t="n">
        <v>28</v>
      </c>
      <c r="F7410" s="0" t="n">
        <v>0</v>
      </c>
      <c r="G7410" s="0" t="n">
        <v>0</v>
      </c>
      <c r="H7410" s="0" t="n">
        <v>0</v>
      </c>
      <c r="I7410" s="0" t="n">
        <v>273</v>
      </c>
      <c r="J7410" s="0" t="n">
        <v>0</v>
      </c>
      <c r="K7410" s="37" t="n">
        <f aca="false">E7410+Inputs!$B$5*F7410</f>
        <v>28</v>
      </c>
      <c r="L7410" s="37" t="n">
        <f aca="false">G7410+Inputs!$B$6*H7410</f>
        <v>0</v>
      </c>
      <c r="M7410" s="37" t="n">
        <f aca="false">I7410+Inputs!$B$7*J7410</f>
        <v>273</v>
      </c>
      <c r="N7410" s="37" t="n">
        <f aca="false">K7410+L7410+M7410</f>
        <v>301</v>
      </c>
    </row>
    <row r="7411" customFormat="false" ht="15" hidden="false" customHeight="false" outlineLevel="0" collapsed="false">
      <c r="A7411" s="0" t="s">
        <v>10</v>
      </c>
      <c r="B7411" s="0" t="s">
        <v>506</v>
      </c>
      <c r="C7411" s="15" t="n">
        <v>45748</v>
      </c>
      <c r="D7411" s="0" t="n">
        <v>4</v>
      </c>
      <c r="E7411" s="0" t="n">
        <v>25</v>
      </c>
      <c r="F7411" s="0" t="n">
        <v>0</v>
      </c>
      <c r="G7411" s="0" t="n">
        <v>0</v>
      </c>
      <c r="H7411" s="0" t="n">
        <v>0</v>
      </c>
      <c r="I7411" s="0" t="n">
        <v>239</v>
      </c>
      <c r="J7411" s="0" t="n">
        <v>0</v>
      </c>
      <c r="K7411" s="37" t="n">
        <f aca="false">E7411+Inputs!$B$5*F7411</f>
        <v>25</v>
      </c>
      <c r="L7411" s="37" t="n">
        <f aca="false">G7411+Inputs!$B$6*H7411</f>
        <v>0</v>
      </c>
      <c r="M7411" s="37" t="n">
        <f aca="false">I7411+Inputs!$B$7*J7411</f>
        <v>239</v>
      </c>
      <c r="N7411" s="37" t="n">
        <f aca="false">K7411+L7411+M7411</f>
        <v>264</v>
      </c>
    </row>
    <row r="7412" customFormat="false" ht="15" hidden="false" customHeight="false" outlineLevel="0" collapsed="false">
      <c r="A7412" s="0" t="s">
        <v>10</v>
      </c>
      <c r="B7412" s="0" t="s">
        <v>506</v>
      </c>
      <c r="C7412" s="15" t="n">
        <v>45778</v>
      </c>
      <c r="D7412" s="0" t="n">
        <v>4</v>
      </c>
      <c r="E7412" s="0" t="n">
        <v>51</v>
      </c>
      <c r="F7412" s="0" t="n">
        <v>0</v>
      </c>
      <c r="G7412" s="0" t="n">
        <v>0</v>
      </c>
      <c r="H7412" s="0" t="n">
        <v>0</v>
      </c>
      <c r="I7412" s="0" t="n">
        <v>313</v>
      </c>
      <c r="J7412" s="0" t="n">
        <v>0</v>
      </c>
      <c r="K7412" s="37" t="n">
        <f aca="false">E7412+Inputs!$B$5*F7412</f>
        <v>51</v>
      </c>
      <c r="L7412" s="37" t="n">
        <f aca="false">G7412+Inputs!$B$6*H7412</f>
        <v>0</v>
      </c>
      <c r="M7412" s="37" t="n">
        <f aca="false">I7412+Inputs!$B$7*J7412</f>
        <v>313</v>
      </c>
      <c r="N7412" s="37" t="n">
        <f aca="false">K7412+L7412+M7412</f>
        <v>364</v>
      </c>
    </row>
    <row r="7413" customFormat="false" ht="15" hidden="false" customHeight="false" outlineLevel="0" collapsed="false">
      <c r="A7413" s="0" t="s">
        <v>10</v>
      </c>
      <c r="B7413" s="0" t="s">
        <v>506</v>
      </c>
      <c r="C7413" s="15" t="n">
        <v>45809</v>
      </c>
      <c r="D7413" s="0" t="n">
        <v>4</v>
      </c>
      <c r="E7413" s="0" t="n">
        <v>54</v>
      </c>
      <c r="F7413" s="0" t="n">
        <v>0</v>
      </c>
      <c r="G7413" s="0" t="n">
        <v>0</v>
      </c>
      <c r="H7413" s="0" t="n">
        <v>0</v>
      </c>
      <c r="I7413" s="0" t="n">
        <v>354</v>
      </c>
      <c r="J7413" s="0" t="n">
        <v>0</v>
      </c>
      <c r="K7413" s="37" t="n">
        <f aca="false">E7413+Inputs!$B$5*F7413</f>
        <v>54</v>
      </c>
      <c r="L7413" s="37" t="n">
        <f aca="false">G7413+Inputs!$B$6*H7413</f>
        <v>0</v>
      </c>
      <c r="M7413" s="37" t="n">
        <f aca="false">I7413+Inputs!$B$7*J7413</f>
        <v>354</v>
      </c>
      <c r="N7413" s="37" t="n">
        <f aca="false">K7413+L7413+M7413</f>
        <v>408</v>
      </c>
    </row>
    <row r="7414" customFormat="false" ht="15" hidden="false" customHeight="false" outlineLevel="0" collapsed="false">
      <c r="A7414" s="0" t="s">
        <v>10</v>
      </c>
      <c r="B7414" s="0" t="s">
        <v>506</v>
      </c>
      <c r="C7414" s="15" t="n">
        <v>45839</v>
      </c>
      <c r="D7414" s="0" t="n">
        <v>4</v>
      </c>
      <c r="E7414" s="0" t="n">
        <v>26</v>
      </c>
      <c r="F7414" s="0" t="n">
        <v>0</v>
      </c>
      <c r="G7414" s="0" t="n">
        <v>0</v>
      </c>
      <c r="H7414" s="0" t="n">
        <v>0</v>
      </c>
      <c r="I7414" s="0" t="n">
        <v>325</v>
      </c>
      <c r="J7414" s="0" t="n">
        <v>0</v>
      </c>
      <c r="K7414" s="37" t="n">
        <f aca="false">E7414+Inputs!$B$5*F7414</f>
        <v>26</v>
      </c>
      <c r="L7414" s="37" t="n">
        <f aca="false">G7414+Inputs!$B$6*H7414</f>
        <v>0</v>
      </c>
      <c r="M7414" s="37" t="n">
        <f aca="false">I7414+Inputs!$B$7*J7414</f>
        <v>325</v>
      </c>
      <c r="N7414" s="37" t="n">
        <f aca="false">K7414+L7414+M7414</f>
        <v>351</v>
      </c>
    </row>
    <row r="7415" customFormat="false" ht="15" hidden="false" customHeight="false" outlineLevel="0" collapsed="false">
      <c r="A7415" s="0" t="s">
        <v>10</v>
      </c>
      <c r="B7415" s="0" t="s">
        <v>506</v>
      </c>
      <c r="C7415" s="15" t="n">
        <v>45870</v>
      </c>
      <c r="D7415" s="0" t="n">
        <v>4</v>
      </c>
      <c r="E7415" s="0" t="n">
        <v>48</v>
      </c>
      <c r="F7415" s="0" t="n">
        <v>0</v>
      </c>
      <c r="G7415" s="0" t="n">
        <v>0</v>
      </c>
      <c r="H7415" s="0" t="n">
        <v>0</v>
      </c>
      <c r="I7415" s="0" t="n">
        <v>291</v>
      </c>
      <c r="J7415" s="0" t="n">
        <v>0</v>
      </c>
      <c r="K7415" s="37" t="n">
        <f aca="false">E7415+Inputs!$B$5*F7415</f>
        <v>48</v>
      </c>
      <c r="L7415" s="37" t="n">
        <f aca="false">G7415+Inputs!$B$6*H7415</f>
        <v>0</v>
      </c>
      <c r="M7415" s="37" t="n">
        <f aca="false">I7415+Inputs!$B$7*J7415</f>
        <v>291</v>
      </c>
      <c r="N7415" s="37" t="n">
        <f aca="false">K7415+L7415+M7415</f>
        <v>339</v>
      </c>
    </row>
    <row r="7416" customFormat="false" ht="15" hidden="false" customHeight="false" outlineLevel="0" collapsed="false">
      <c r="A7416" s="0" t="s">
        <v>10</v>
      </c>
      <c r="B7416" s="0" t="s">
        <v>506</v>
      </c>
      <c r="C7416" s="15" t="n">
        <v>45901</v>
      </c>
      <c r="D7416" s="0" t="n">
        <v>4</v>
      </c>
      <c r="E7416" s="0" t="n">
        <v>54</v>
      </c>
      <c r="F7416" s="0" t="n">
        <v>0</v>
      </c>
      <c r="G7416" s="0" t="n">
        <v>0</v>
      </c>
      <c r="H7416" s="0" t="n">
        <v>0</v>
      </c>
      <c r="I7416" s="0" t="n">
        <v>297</v>
      </c>
      <c r="J7416" s="0" t="n">
        <v>0</v>
      </c>
      <c r="K7416" s="37" t="n">
        <f aca="false">E7416+Inputs!$B$5*F7416</f>
        <v>54</v>
      </c>
      <c r="L7416" s="37" t="n">
        <f aca="false">G7416+Inputs!$B$6*H7416</f>
        <v>0</v>
      </c>
      <c r="M7416" s="37" t="n">
        <f aca="false">I7416+Inputs!$B$7*J7416</f>
        <v>297</v>
      </c>
      <c r="N7416" s="37" t="n">
        <f aca="false">K7416+L7416+M7416</f>
        <v>351</v>
      </c>
    </row>
    <row r="7417" customFormat="false" ht="15" hidden="false" customHeight="false" outlineLevel="0" collapsed="false">
      <c r="A7417" s="0" t="s">
        <v>10</v>
      </c>
      <c r="B7417" s="0" t="s">
        <v>506</v>
      </c>
      <c r="C7417" s="15" t="n">
        <v>45931</v>
      </c>
      <c r="D7417" s="0" t="n">
        <v>4</v>
      </c>
      <c r="E7417" s="0" t="n">
        <v>30</v>
      </c>
      <c r="F7417" s="0" t="n">
        <v>0</v>
      </c>
      <c r="G7417" s="0" t="n">
        <v>0</v>
      </c>
      <c r="H7417" s="0" t="n">
        <v>0</v>
      </c>
      <c r="I7417" s="0" t="n">
        <v>265</v>
      </c>
      <c r="J7417" s="0" t="n">
        <v>0</v>
      </c>
      <c r="K7417" s="37" t="n">
        <f aca="false">E7417+Inputs!$B$5*F7417</f>
        <v>30</v>
      </c>
      <c r="L7417" s="37" t="n">
        <f aca="false">G7417+Inputs!$B$6*H7417</f>
        <v>0</v>
      </c>
      <c r="M7417" s="37" t="n">
        <f aca="false">I7417+Inputs!$B$7*J7417</f>
        <v>265</v>
      </c>
      <c r="N7417" s="37" t="n">
        <f aca="false">K7417+L7417+M7417</f>
        <v>295</v>
      </c>
    </row>
    <row r="7418" customFormat="false" ht="15" hidden="false" customHeight="false" outlineLevel="0" collapsed="false">
      <c r="A7418" s="0" t="s">
        <v>10</v>
      </c>
      <c r="B7418" s="0" t="s">
        <v>506</v>
      </c>
      <c r="C7418" s="15" t="n">
        <v>45962</v>
      </c>
      <c r="D7418" s="0" t="n">
        <v>4</v>
      </c>
      <c r="E7418" s="0" t="n">
        <v>32</v>
      </c>
      <c r="F7418" s="0" t="n">
        <v>0</v>
      </c>
      <c r="G7418" s="0" t="n">
        <v>0</v>
      </c>
      <c r="H7418" s="0" t="n">
        <v>0</v>
      </c>
      <c r="I7418" s="0" t="n">
        <v>253</v>
      </c>
      <c r="J7418" s="0" t="n">
        <v>0</v>
      </c>
      <c r="K7418" s="37" t="n">
        <f aca="false">E7418+Inputs!$B$5*F7418</f>
        <v>32</v>
      </c>
      <c r="L7418" s="37" t="n">
        <f aca="false">G7418+Inputs!$B$6*H7418</f>
        <v>0</v>
      </c>
      <c r="M7418" s="37" t="n">
        <f aca="false">I7418+Inputs!$B$7*J7418</f>
        <v>253</v>
      </c>
      <c r="N7418" s="37" t="n">
        <f aca="false">K7418+L7418+M7418</f>
        <v>285</v>
      </c>
    </row>
    <row r="7419" customFormat="false" ht="15" hidden="false" customHeight="false" outlineLevel="0" collapsed="false">
      <c r="A7419" s="0" t="s">
        <v>10</v>
      </c>
      <c r="B7419" s="0" t="s">
        <v>506</v>
      </c>
      <c r="C7419" s="15" t="n">
        <v>45992</v>
      </c>
      <c r="D7419" s="0" t="n">
        <v>4</v>
      </c>
      <c r="E7419" s="0" t="n">
        <v>48</v>
      </c>
      <c r="F7419" s="0" t="n">
        <v>0</v>
      </c>
      <c r="G7419" s="0" t="n">
        <v>0</v>
      </c>
      <c r="H7419" s="0" t="n">
        <v>0</v>
      </c>
      <c r="I7419" s="0" t="n">
        <v>319</v>
      </c>
      <c r="J7419" s="0" t="n">
        <v>0</v>
      </c>
      <c r="K7419" s="37" t="n">
        <f aca="false">E7419+Inputs!$B$5*F7419</f>
        <v>48</v>
      </c>
      <c r="L7419" s="37" t="n">
        <f aca="false">G7419+Inputs!$B$6*H7419</f>
        <v>0</v>
      </c>
      <c r="M7419" s="37" t="n">
        <f aca="false">I7419+Inputs!$B$7*J7419</f>
        <v>319</v>
      </c>
      <c r="N7419" s="37" t="n">
        <f aca="false">K7419+L7419+M7419</f>
        <v>367</v>
      </c>
    </row>
    <row r="7420" customFormat="false" ht="15" hidden="false" customHeight="false" outlineLevel="0" collapsed="false">
      <c r="A7420" s="0" t="s">
        <v>10</v>
      </c>
      <c r="B7420" s="0" t="s">
        <v>506</v>
      </c>
      <c r="C7420" s="15" t="n">
        <v>46023</v>
      </c>
      <c r="D7420" s="0" t="n">
        <v>4</v>
      </c>
      <c r="E7420" s="0" t="n">
        <v>29</v>
      </c>
      <c r="F7420" s="0" t="n">
        <v>0</v>
      </c>
      <c r="G7420" s="0" t="n">
        <v>0</v>
      </c>
      <c r="H7420" s="0" t="n">
        <v>0</v>
      </c>
      <c r="I7420" s="0" t="n">
        <v>283</v>
      </c>
      <c r="J7420" s="0" t="n">
        <v>0</v>
      </c>
      <c r="K7420" s="37" t="n">
        <f aca="false">E7420+Inputs!$B$5*F7420</f>
        <v>29</v>
      </c>
      <c r="L7420" s="37" t="n">
        <f aca="false">G7420+Inputs!$B$6*H7420</f>
        <v>0</v>
      </c>
      <c r="M7420" s="37" t="n">
        <f aca="false">I7420+Inputs!$B$7*J7420</f>
        <v>283</v>
      </c>
      <c r="N7420" s="37" t="n">
        <f aca="false">K7420+L7420+M7420</f>
        <v>312</v>
      </c>
    </row>
    <row r="7421" customFormat="false" ht="15" hidden="false" customHeight="false" outlineLevel="0" collapsed="false">
      <c r="A7421" s="0" t="s">
        <v>10</v>
      </c>
      <c r="B7421" s="0" t="s">
        <v>506</v>
      </c>
      <c r="C7421" s="15" t="n">
        <v>46054</v>
      </c>
      <c r="D7421" s="0" t="n">
        <v>4</v>
      </c>
      <c r="E7421" s="0" t="n">
        <v>48</v>
      </c>
      <c r="F7421" s="0" t="n">
        <v>0</v>
      </c>
      <c r="G7421" s="0" t="n">
        <v>0</v>
      </c>
      <c r="H7421" s="0" t="n">
        <v>0</v>
      </c>
      <c r="I7421" s="0" t="n">
        <v>265</v>
      </c>
      <c r="J7421" s="0" t="n">
        <v>0</v>
      </c>
      <c r="K7421" s="37" t="n">
        <f aca="false">E7421+Inputs!$B$5*F7421</f>
        <v>48</v>
      </c>
      <c r="L7421" s="37" t="n">
        <f aca="false">G7421+Inputs!$B$6*H7421</f>
        <v>0</v>
      </c>
      <c r="M7421" s="37" t="n">
        <f aca="false">I7421+Inputs!$B$7*J7421</f>
        <v>265</v>
      </c>
      <c r="N7421" s="37" t="n">
        <f aca="false">K7421+L7421+M7421</f>
        <v>313</v>
      </c>
    </row>
    <row r="7422" customFormat="false" ht="15" hidden="false" customHeight="false" outlineLevel="0" collapsed="false">
      <c r="A7422" s="0" t="s">
        <v>10</v>
      </c>
      <c r="B7422" s="0" t="s">
        <v>506</v>
      </c>
      <c r="C7422" s="15" t="n">
        <v>46082</v>
      </c>
      <c r="D7422" s="0" t="n">
        <v>4</v>
      </c>
      <c r="E7422" s="0" t="n">
        <v>72</v>
      </c>
      <c r="F7422" s="0" t="n">
        <v>0</v>
      </c>
      <c r="G7422" s="0" t="n">
        <v>0</v>
      </c>
      <c r="H7422" s="0" t="n">
        <v>0</v>
      </c>
      <c r="I7422" s="0" t="n">
        <v>315</v>
      </c>
      <c r="J7422" s="0" t="n">
        <v>0</v>
      </c>
      <c r="K7422" s="37" t="n">
        <f aca="false">E7422+Inputs!$B$5*F7422</f>
        <v>72</v>
      </c>
      <c r="L7422" s="37" t="n">
        <f aca="false">G7422+Inputs!$B$6*H7422</f>
        <v>0</v>
      </c>
      <c r="M7422" s="37" t="n">
        <f aca="false">I7422+Inputs!$B$7*J7422</f>
        <v>315</v>
      </c>
      <c r="N7422" s="37" t="n">
        <f aca="false">K7422+L7422+M7422</f>
        <v>387</v>
      </c>
    </row>
    <row r="7423" customFormat="false" ht="15" hidden="false" customHeight="false" outlineLevel="0" collapsed="false">
      <c r="A7423" s="0" t="s">
        <v>10</v>
      </c>
      <c r="B7423" s="0" t="s">
        <v>506</v>
      </c>
      <c r="C7423" s="15" t="n">
        <v>46113</v>
      </c>
      <c r="D7423" s="0" t="n">
        <v>4</v>
      </c>
      <c r="E7423" s="0" t="n">
        <v>89</v>
      </c>
      <c r="F7423" s="0" t="n">
        <v>0</v>
      </c>
      <c r="G7423" s="0" t="n">
        <v>0</v>
      </c>
      <c r="H7423" s="0" t="n">
        <v>0</v>
      </c>
      <c r="I7423" s="0" t="n">
        <v>270</v>
      </c>
      <c r="J7423" s="0" t="n">
        <v>0</v>
      </c>
      <c r="K7423" s="37" t="n">
        <f aca="false">E7423+Inputs!$B$5*F7423</f>
        <v>89</v>
      </c>
      <c r="L7423" s="37" t="n">
        <f aca="false">G7423+Inputs!$B$6*H7423</f>
        <v>0</v>
      </c>
      <c r="M7423" s="37" t="n">
        <f aca="false">I7423+Inputs!$B$7*J7423</f>
        <v>270</v>
      </c>
      <c r="N7423" s="37" t="n">
        <f aca="false">K7423+L7423+M7423</f>
        <v>359</v>
      </c>
    </row>
    <row r="7424" customFormat="false" ht="15" hidden="false" customHeight="false" outlineLevel="0" collapsed="false">
      <c r="A7424" s="0" t="s">
        <v>10</v>
      </c>
      <c r="B7424" s="0" t="s">
        <v>506</v>
      </c>
      <c r="C7424" s="15" t="n">
        <v>46143</v>
      </c>
      <c r="D7424" s="0" t="n">
        <v>4</v>
      </c>
      <c r="E7424" s="0" t="n">
        <v>121</v>
      </c>
      <c r="F7424" s="0" t="n">
        <v>0</v>
      </c>
      <c r="G7424" s="0" t="n">
        <v>0</v>
      </c>
      <c r="H7424" s="0" t="n">
        <v>0</v>
      </c>
      <c r="I7424" s="0" t="n">
        <v>264</v>
      </c>
      <c r="J7424" s="0" t="n">
        <v>0</v>
      </c>
      <c r="K7424" s="37" t="n">
        <f aca="false">E7424+Inputs!$B$5*F7424</f>
        <v>121</v>
      </c>
      <c r="L7424" s="37" t="n">
        <f aca="false">G7424+Inputs!$B$6*H7424</f>
        <v>0</v>
      </c>
      <c r="M7424" s="37" t="n">
        <f aca="false">I7424+Inputs!$B$7*J7424</f>
        <v>264</v>
      </c>
      <c r="N7424" s="37" t="n">
        <f aca="false">K7424+L7424+M7424</f>
        <v>385</v>
      </c>
    </row>
    <row r="7425" customFormat="false" ht="15" hidden="false" customHeight="false" outlineLevel="0" collapsed="false">
      <c r="A7425" s="0" t="s">
        <v>10</v>
      </c>
      <c r="B7425" s="0" t="s">
        <v>506</v>
      </c>
      <c r="C7425" s="15" t="n">
        <v>46174</v>
      </c>
      <c r="D7425" s="0" t="n">
        <v>4</v>
      </c>
      <c r="E7425" s="0" t="n">
        <v>167</v>
      </c>
      <c r="F7425" s="0" t="n">
        <v>0</v>
      </c>
      <c r="G7425" s="0" t="n">
        <v>0</v>
      </c>
      <c r="H7425" s="0" t="n">
        <v>0</v>
      </c>
      <c r="I7425" s="0" t="n">
        <v>365</v>
      </c>
      <c r="J7425" s="0" t="n">
        <v>0</v>
      </c>
      <c r="K7425" s="37" t="n">
        <f aca="false">E7425+Inputs!$B$5*F7425</f>
        <v>167</v>
      </c>
      <c r="L7425" s="37" t="n">
        <f aca="false">G7425+Inputs!$B$6*H7425</f>
        <v>0</v>
      </c>
      <c r="M7425" s="37" t="n">
        <f aca="false">I7425+Inputs!$B$7*J7425</f>
        <v>365</v>
      </c>
      <c r="N7425" s="37" t="n">
        <f aca="false">K7425+L7425+M7425</f>
        <v>532</v>
      </c>
    </row>
    <row r="7426" customFormat="false" ht="15" hidden="false" customHeight="false" outlineLevel="0" collapsed="false">
      <c r="A7426" s="0" t="s">
        <v>10</v>
      </c>
      <c r="B7426" s="0" t="s">
        <v>506</v>
      </c>
      <c r="C7426" s="15" t="n">
        <v>46204</v>
      </c>
      <c r="D7426" s="0" t="n">
        <v>4</v>
      </c>
      <c r="E7426" s="0" t="n">
        <v>105</v>
      </c>
      <c r="F7426" s="0" t="n">
        <v>0</v>
      </c>
      <c r="G7426" s="0" t="n">
        <v>0</v>
      </c>
      <c r="H7426" s="0" t="n">
        <v>0</v>
      </c>
      <c r="I7426" s="0" t="n">
        <v>288</v>
      </c>
      <c r="J7426" s="0" t="n">
        <v>0</v>
      </c>
      <c r="K7426" s="37" t="n">
        <f aca="false">E7426+Inputs!$B$5*F7426</f>
        <v>105</v>
      </c>
      <c r="L7426" s="37" t="n">
        <f aca="false">G7426+Inputs!$B$6*H7426</f>
        <v>0</v>
      </c>
      <c r="M7426" s="37" t="n">
        <f aca="false">I7426+Inputs!$B$7*J7426</f>
        <v>288</v>
      </c>
      <c r="N7426" s="37" t="n">
        <f aca="false">K7426+L7426+M7426</f>
        <v>393</v>
      </c>
    </row>
    <row r="7427" customFormat="false" ht="15" hidden="false" customHeight="false" outlineLevel="0" collapsed="false">
      <c r="A7427" s="0" t="s">
        <v>10</v>
      </c>
      <c r="B7427" s="0" t="s">
        <v>506</v>
      </c>
      <c r="C7427" s="15" t="n">
        <v>46235</v>
      </c>
      <c r="D7427" s="0" t="n">
        <v>4</v>
      </c>
      <c r="E7427" s="0" t="n">
        <v>154</v>
      </c>
      <c r="F7427" s="0" t="n">
        <v>0</v>
      </c>
      <c r="G7427" s="0" t="n">
        <v>0</v>
      </c>
      <c r="H7427" s="0" t="n">
        <v>0</v>
      </c>
      <c r="I7427" s="0" t="n">
        <v>240</v>
      </c>
      <c r="J7427" s="0" t="n">
        <v>0</v>
      </c>
      <c r="K7427" s="37" t="n">
        <f aca="false">E7427+Inputs!$B$5*F7427</f>
        <v>154</v>
      </c>
      <c r="L7427" s="37" t="n">
        <f aca="false">G7427+Inputs!$B$6*H7427</f>
        <v>0</v>
      </c>
      <c r="M7427" s="37" t="n">
        <f aca="false">I7427+Inputs!$B$7*J7427</f>
        <v>240</v>
      </c>
      <c r="N7427" s="37" t="n">
        <f aca="false">K7427+L7427+M7427</f>
        <v>394</v>
      </c>
    </row>
    <row r="7428" customFormat="false" ht="15" hidden="false" customHeight="false" outlineLevel="0" collapsed="false">
      <c r="A7428" s="0" t="s">
        <v>10</v>
      </c>
      <c r="B7428" s="0" t="s">
        <v>546</v>
      </c>
      <c r="C7428" s="15" t="n">
        <v>44927</v>
      </c>
      <c r="D7428" s="0" t="n">
        <v>2</v>
      </c>
      <c r="E7428" s="0" t="n">
        <v>0</v>
      </c>
      <c r="F7428" s="0" t="n">
        <v>0</v>
      </c>
      <c r="G7428" s="0" t="n">
        <v>0</v>
      </c>
      <c r="H7428" s="0" t="n">
        <v>0</v>
      </c>
      <c r="I7428" s="0" t="n">
        <v>1</v>
      </c>
      <c r="J7428" s="0" t="n">
        <v>0</v>
      </c>
      <c r="K7428" s="37" t="n">
        <f aca="false">E7428+Inputs!$B$5*F7428</f>
        <v>0</v>
      </c>
      <c r="L7428" s="37" t="n">
        <f aca="false">G7428+Inputs!$B$6*H7428</f>
        <v>0</v>
      </c>
      <c r="M7428" s="37" t="n">
        <f aca="false">I7428+Inputs!$B$7*J7428</f>
        <v>1</v>
      </c>
      <c r="N7428" s="37" t="n">
        <f aca="false">K7428+L7428+M7428</f>
        <v>1</v>
      </c>
    </row>
    <row r="7429" customFormat="false" ht="15" hidden="false" customHeight="false" outlineLevel="0" collapsed="false">
      <c r="A7429" s="0" t="s">
        <v>10</v>
      </c>
      <c r="B7429" s="0" t="s">
        <v>546</v>
      </c>
      <c r="C7429" s="15" t="n">
        <v>44958</v>
      </c>
      <c r="D7429" s="0" t="n">
        <v>2</v>
      </c>
      <c r="E7429" s="0" t="n">
        <v>0</v>
      </c>
      <c r="F7429" s="0" t="n">
        <v>0</v>
      </c>
      <c r="G7429" s="0" t="n">
        <v>0</v>
      </c>
      <c r="H7429" s="0" t="n">
        <v>0</v>
      </c>
      <c r="I7429" s="0" t="n">
        <v>2</v>
      </c>
      <c r="J7429" s="0" t="n">
        <v>0</v>
      </c>
      <c r="K7429" s="37" t="n">
        <f aca="false">E7429+Inputs!$B$5*F7429</f>
        <v>0</v>
      </c>
      <c r="L7429" s="37" t="n">
        <f aca="false">G7429+Inputs!$B$6*H7429</f>
        <v>0</v>
      </c>
      <c r="M7429" s="37" t="n">
        <f aca="false">I7429+Inputs!$B$7*J7429</f>
        <v>2</v>
      </c>
      <c r="N7429" s="37" t="n">
        <f aca="false">K7429+L7429+M7429</f>
        <v>2</v>
      </c>
    </row>
    <row r="7430" customFormat="false" ht="15" hidden="false" customHeight="false" outlineLevel="0" collapsed="false">
      <c r="A7430" s="0" t="s">
        <v>10</v>
      </c>
      <c r="B7430" s="0" t="s">
        <v>546</v>
      </c>
      <c r="C7430" s="15" t="n">
        <v>44986</v>
      </c>
      <c r="D7430" s="0" t="n">
        <v>2</v>
      </c>
      <c r="E7430" s="0" t="n">
        <v>0</v>
      </c>
      <c r="F7430" s="0" t="n">
        <v>0</v>
      </c>
      <c r="G7430" s="0" t="n">
        <v>0</v>
      </c>
      <c r="H7430" s="0" t="n">
        <v>0</v>
      </c>
      <c r="I7430" s="0" t="n">
        <v>1</v>
      </c>
      <c r="J7430" s="0" t="n">
        <v>0</v>
      </c>
      <c r="K7430" s="37" t="n">
        <f aca="false">E7430+Inputs!$B$5*F7430</f>
        <v>0</v>
      </c>
      <c r="L7430" s="37" t="n">
        <f aca="false">G7430+Inputs!$B$6*H7430</f>
        <v>0</v>
      </c>
      <c r="M7430" s="37" t="n">
        <f aca="false">I7430+Inputs!$B$7*J7430</f>
        <v>1</v>
      </c>
      <c r="N7430" s="37" t="n">
        <f aca="false">K7430+L7430+M7430</f>
        <v>1</v>
      </c>
    </row>
    <row r="7431" customFormat="false" ht="15" hidden="false" customHeight="false" outlineLevel="0" collapsed="false">
      <c r="A7431" s="0" t="s">
        <v>10</v>
      </c>
      <c r="B7431" s="0" t="s">
        <v>546</v>
      </c>
      <c r="C7431" s="15" t="n">
        <v>45078</v>
      </c>
      <c r="D7431" s="0" t="n">
        <v>2</v>
      </c>
      <c r="E7431" s="0" t="n">
        <v>0</v>
      </c>
      <c r="F7431" s="0" t="n">
        <v>0</v>
      </c>
      <c r="G7431" s="0" t="n">
        <v>0</v>
      </c>
      <c r="H7431" s="0" t="n">
        <v>0</v>
      </c>
      <c r="I7431" s="0" t="n">
        <v>3</v>
      </c>
      <c r="J7431" s="0" t="n">
        <v>0</v>
      </c>
      <c r="K7431" s="37" t="n">
        <f aca="false">E7431+Inputs!$B$5*F7431</f>
        <v>0</v>
      </c>
      <c r="L7431" s="37" t="n">
        <f aca="false">G7431+Inputs!$B$6*H7431</f>
        <v>0</v>
      </c>
      <c r="M7431" s="37" t="n">
        <f aca="false">I7431+Inputs!$B$7*J7431</f>
        <v>3</v>
      </c>
      <c r="N7431" s="37" t="n">
        <f aca="false">K7431+L7431+M7431</f>
        <v>3</v>
      </c>
    </row>
    <row r="7432" customFormat="false" ht="15" hidden="false" customHeight="false" outlineLevel="0" collapsed="false">
      <c r="A7432" s="0" t="s">
        <v>10</v>
      </c>
      <c r="B7432" s="0" t="s">
        <v>546</v>
      </c>
      <c r="C7432" s="15" t="n">
        <v>45108</v>
      </c>
      <c r="D7432" s="0" t="n">
        <v>2</v>
      </c>
      <c r="E7432" s="0" t="n">
        <v>0</v>
      </c>
      <c r="F7432" s="0" t="n">
        <v>0</v>
      </c>
      <c r="G7432" s="0" t="n">
        <v>0</v>
      </c>
      <c r="H7432" s="0" t="n">
        <v>0</v>
      </c>
      <c r="I7432" s="0" t="n">
        <v>1</v>
      </c>
      <c r="J7432" s="0" t="n">
        <v>0</v>
      </c>
      <c r="K7432" s="37" t="n">
        <f aca="false">E7432+Inputs!$B$5*F7432</f>
        <v>0</v>
      </c>
      <c r="L7432" s="37" t="n">
        <f aca="false">G7432+Inputs!$B$6*H7432</f>
        <v>0</v>
      </c>
      <c r="M7432" s="37" t="n">
        <f aca="false">I7432+Inputs!$B$7*J7432</f>
        <v>1</v>
      </c>
      <c r="N7432" s="37" t="n">
        <f aca="false">K7432+L7432+M7432</f>
        <v>1</v>
      </c>
    </row>
    <row r="7433" customFormat="false" ht="15" hidden="false" customHeight="false" outlineLevel="0" collapsed="false">
      <c r="A7433" s="0" t="s">
        <v>10</v>
      </c>
      <c r="B7433" s="0" t="s">
        <v>546</v>
      </c>
      <c r="C7433" s="15" t="n">
        <v>45139</v>
      </c>
      <c r="D7433" s="0" t="n">
        <v>2</v>
      </c>
      <c r="E7433" s="0" t="n">
        <v>0</v>
      </c>
      <c r="F7433" s="0" t="n">
        <v>0</v>
      </c>
      <c r="G7433" s="0" t="n">
        <v>0</v>
      </c>
      <c r="H7433" s="0" t="n">
        <v>0</v>
      </c>
      <c r="I7433" s="0" t="n">
        <v>4</v>
      </c>
      <c r="J7433" s="0" t="n">
        <v>0</v>
      </c>
      <c r="K7433" s="37" t="n">
        <f aca="false">E7433+Inputs!$B$5*F7433</f>
        <v>0</v>
      </c>
      <c r="L7433" s="37" t="n">
        <f aca="false">G7433+Inputs!$B$6*H7433</f>
        <v>0</v>
      </c>
      <c r="M7433" s="37" t="n">
        <f aca="false">I7433+Inputs!$B$7*J7433</f>
        <v>4</v>
      </c>
      <c r="N7433" s="37" t="n">
        <f aca="false">K7433+L7433+M7433</f>
        <v>4</v>
      </c>
    </row>
    <row r="7434" customFormat="false" ht="15" hidden="false" customHeight="false" outlineLevel="0" collapsed="false">
      <c r="A7434" s="0" t="s">
        <v>10</v>
      </c>
      <c r="B7434" s="0" t="s">
        <v>546</v>
      </c>
      <c r="C7434" s="15" t="n">
        <v>45170</v>
      </c>
      <c r="D7434" s="0" t="n">
        <v>2</v>
      </c>
      <c r="E7434" s="0" t="n">
        <v>0</v>
      </c>
      <c r="F7434" s="0" t="n">
        <v>0</v>
      </c>
      <c r="G7434" s="0" t="n">
        <v>0</v>
      </c>
      <c r="H7434" s="0" t="n">
        <v>0</v>
      </c>
      <c r="I7434" s="0" t="n">
        <v>2</v>
      </c>
      <c r="J7434" s="0" t="n">
        <v>0</v>
      </c>
      <c r="K7434" s="37" t="n">
        <f aca="false">E7434+Inputs!$B$5*F7434</f>
        <v>0</v>
      </c>
      <c r="L7434" s="37" t="n">
        <f aca="false">G7434+Inputs!$B$6*H7434</f>
        <v>0</v>
      </c>
      <c r="M7434" s="37" t="n">
        <f aca="false">I7434+Inputs!$B$7*J7434</f>
        <v>2</v>
      </c>
      <c r="N7434" s="37" t="n">
        <f aca="false">K7434+L7434+M7434</f>
        <v>2</v>
      </c>
    </row>
    <row r="7435" customFormat="false" ht="15" hidden="false" customHeight="false" outlineLevel="0" collapsed="false">
      <c r="A7435" s="0" t="s">
        <v>10</v>
      </c>
      <c r="B7435" s="0" t="s">
        <v>546</v>
      </c>
      <c r="C7435" s="15" t="n">
        <v>45261</v>
      </c>
      <c r="D7435" s="0" t="n">
        <v>2</v>
      </c>
      <c r="E7435" s="0" t="n">
        <v>0</v>
      </c>
      <c r="F7435" s="0" t="n">
        <v>0</v>
      </c>
      <c r="G7435" s="0" t="n">
        <v>0</v>
      </c>
      <c r="H7435" s="0" t="n">
        <v>0</v>
      </c>
      <c r="I7435" s="0" t="n">
        <v>2</v>
      </c>
      <c r="J7435" s="0" t="n">
        <v>0</v>
      </c>
      <c r="K7435" s="37" t="n">
        <f aca="false">E7435+Inputs!$B$5*F7435</f>
        <v>0</v>
      </c>
      <c r="L7435" s="37" t="n">
        <f aca="false">G7435+Inputs!$B$6*H7435</f>
        <v>0</v>
      </c>
      <c r="M7435" s="37" t="n">
        <f aca="false">I7435+Inputs!$B$7*J7435</f>
        <v>2</v>
      </c>
      <c r="N7435" s="37" t="n">
        <f aca="false">K7435+L7435+M7435</f>
        <v>2</v>
      </c>
    </row>
    <row r="7436" customFormat="false" ht="15" hidden="false" customHeight="false" outlineLevel="0" collapsed="false">
      <c r="A7436" s="0" t="s">
        <v>10</v>
      </c>
      <c r="B7436" s="0" t="s">
        <v>546</v>
      </c>
      <c r="C7436" s="15" t="n">
        <v>45292</v>
      </c>
      <c r="D7436" s="0" t="n">
        <v>2</v>
      </c>
      <c r="E7436" s="0" t="n">
        <v>0</v>
      </c>
      <c r="F7436" s="0" t="n">
        <v>0</v>
      </c>
      <c r="G7436" s="0" t="n">
        <v>0</v>
      </c>
      <c r="H7436" s="0" t="n">
        <v>0</v>
      </c>
      <c r="I7436" s="0" t="n">
        <v>1</v>
      </c>
      <c r="J7436" s="0" t="n">
        <v>0</v>
      </c>
      <c r="K7436" s="37" t="n">
        <f aca="false">E7436+Inputs!$B$5*F7436</f>
        <v>0</v>
      </c>
      <c r="L7436" s="37" t="n">
        <f aca="false">G7436+Inputs!$B$6*H7436</f>
        <v>0</v>
      </c>
      <c r="M7436" s="37" t="n">
        <f aca="false">I7436+Inputs!$B$7*J7436</f>
        <v>1</v>
      </c>
      <c r="N7436" s="37" t="n">
        <f aca="false">K7436+L7436+M7436</f>
        <v>1</v>
      </c>
    </row>
    <row r="7437" customFormat="false" ht="15" hidden="false" customHeight="false" outlineLevel="0" collapsed="false">
      <c r="A7437" s="0" t="s">
        <v>10</v>
      </c>
      <c r="B7437" s="0" t="s">
        <v>546</v>
      </c>
      <c r="C7437" s="15" t="n">
        <v>45323</v>
      </c>
      <c r="D7437" s="0" t="n">
        <v>2</v>
      </c>
      <c r="E7437" s="0" t="n">
        <v>0</v>
      </c>
      <c r="F7437" s="0" t="n">
        <v>0</v>
      </c>
      <c r="G7437" s="0" t="n">
        <v>0</v>
      </c>
      <c r="H7437" s="0" t="n">
        <v>0</v>
      </c>
      <c r="I7437" s="0" t="n">
        <v>2</v>
      </c>
      <c r="J7437" s="0" t="n">
        <v>0</v>
      </c>
      <c r="K7437" s="37" t="n">
        <f aca="false">E7437+Inputs!$B$5*F7437</f>
        <v>0</v>
      </c>
      <c r="L7437" s="37" t="n">
        <f aca="false">G7437+Inputs!$B$6*H7437</f>
        <v>0</v>
      </c>
      <c r="M7437" s="37" t="n">
        <f aca="false">I7437+Inputs!$B$7*J7437</f>
        <v>2</v>
      </c>
      <c r="N7437" s="37" t="n">
        <f aca="false">K7437+L7437+M7437</f>
        <v>2</v>
      </c>
    </row>
    <row r="7438" customFormat="false" ht="15" hidden="false" customHeight="false" outlineLevel="0" collapsed="false">
      <c r="A7438" s="0" t="s">
        <v>10</v>
      </c>
      <c r="B7438" s="0" t="s">
        <v>546</v>
      </c>
      <c r="C7438" s="15" t="n">
        <v>45352</v>
      </c>
      <c r="D7438" s="0" t="n">
        <v>2</v>
      </c>
      <c r="E7438" s="0" t="n">
        <v>0</v>
      </c>
      <c r="F7438" s="0" t="n">
        <v>0</v>
      </c>
      <c r="G7438" s="0" t="n">
        <v>0</v>
      </c>
      <c r="H7438" s="0" t="n">
        <v>0</v>
      </c>
      <c r="I7438" s="0" t="n">
        <v>2</v>
      </c>
      <c r="J7438" s="0" t="n">
        <v>0</v>
      </c>
      <c r="K7438" s="37" t="n">
        <f aca="false">E7438+Inputs!$B$5*F7438</f>
        <v>0</v>
      </c>
      <c r="L7438" s="37" t="n">
        <f aca="false">G7438+Inputs!$B$6*H7438</f>
        <v>0</v>
      </c>
      <c r="M7438" s="37" t="n">
        <f aca="false">I7438+Inputs!$B$7*J7438</f>
        <v>2</v>
      </c>
      <c r="N7438" s="37" t="n">
        <f aca="false">K7438+L7438+M7438</f>
        <v>2</v>
      </c>
    </row>
    <row r="7439" customFormat="false" ht="15" hidden="false" customHeight="false" outlineLevel="0" collapsed="false">
      <c r="A7439" s="0" t="s">
        <v>10</v>
      </c>
      <c r="B7439" s="0" t="s">
        <v>546</v>
      </c>
      <c r="C7439" s="15" t="n">
        <v>45444</v>
      </c>
      <c r="D7439" s="0" t="n">
        <v>2</v>
      </c>
      <c r="E7439" s="0" t="n">
        <v>0</v>
      </c>
      <c r="F7439" s="0" t="n">
        <v>0</v>
      </c>
      <c r="G7439" s="0" t="n">
        <v>0</v>
      </c>
      <c r="H7439" s="0" t="n">
        <v>0</v>
      </c>
      <c r="I7439" s="0" t="n">
        <v>2</v>
      </c>
      <c r="J7439" s="0" t="n">
        <v>0</v>
      </c>
      <c r="K7439" s="37" t="n">
        <f aca="false">E7439+Inputs!$B$5*F7439</f>
        <v>0</v>
      </c>
      <c r="L7439" s="37" t="n">
        <f aca="false">G7439+Inputs!$B$6*H7439</f>
        <v>0</v>
      </c>
      <c r="M7439" s="37" t="n">
        <f aca="false">I7439+Inputs!$B$7*J7439</f>
        <v>2</v>
      </c>
      <c r="N7439" s="37" t="n">
        <f aca="false">K7439+L7439+M7439</f>
        <v>2</v>
      </c>
    </row>
    <row r="7440" customFormat="false" ht="15" hidden="false" customHeight="false" outlineLevel="0" collapsed="false">
      <c r="A7440" s="0" t="s">
        <v>10</v>
      </c>
      <c r="B7440" s="0" t="s">
        <v>546</v>
      </c>
      <c r="C7440" s="15" t="n">
        <v>45474</v>
      </c>
      <c r="D7440" s="0" t="n">
        <v>2</v>
      </c>
      <c r="E7440" s="0" t="n">
        <v>0</v>
      </c>
      <c r="F7440" s="0" t="n">
        <v>0</v>
      </c>
      <c r="G7440" s="0" t="n">
        <v>0</v>
      </c>
      <c r="H7440" s="0" t="n">
        <v>0</v>
      </c>
      <c r="I7440" s="0" t="n">
        <v>1</v>
      </c>
      <c r="J7440" s="0" t="n">
        <v>0</v>
      </c>
      <c r="K7440" s="37" t="n">
        <f aca="false">E7440+Inputs!$B$5*F7440</f>
        <v>0</v>
      </c>
      <c r="L7440" s="37" t="n">
        <f aca="false">G7440+Inputs!$B$6*H7440</f>
        <v>0</v>
      </c>
      <c r="M7440" s="37" t="n">
        <f aca="false">I7440+Inputs!$B$7*J7440</f>
        <v>1</v>
      </c>
      <c r="N7440" s="37" t="n">
        <f aca="false">K7440+L7440+M7440</f>
        <v>1</v>
      </c>
    </row>
    <row r="7441" customFormat="false" ht="15" hidden="false" customHeight="false" outlineLevel="0" collapsed="false">
      <c r="A7441" s="0" t="s">
        <v>10</v>
      </c>
      <c r="B7441" s="0" t="s">
        <v>546</v>
      </c>
      <c r="C7441" s="15" t="n">
        <v>45597</v>
      </c>
      <c r="D7441" s="0" t="n">
        <v>2</v>
      </c>
      <c r="E7441" s="0" t="n">
        <v>0</v>
      </c>
      <c r="F7441" s="0" t="n">
        <v>0</v>
      </c>
      <c r="G7441" s="0" t="n">
        <v>0</v>
      </c>
      <c r="H7441" s="0" t="n">
        <v>0</v>
      </c>
      <c r="I7441" s="0" t="n">
        <v>1</v>
      </c>
      <c r="J7441" s="0" t="n">
        <v>0</v>
      </c>
      <c r="K7441" s="37" t="n">
        <f aca="false">E7441+Inputs!$B$5*F7441</f>
        <v>0</v>
      </c>
      <c r="L7441" s="37" t="n">
        <f aca="false">G7441+Inputs!$B$6*H7441</f>
        <v>0</v>
      </c>
      <c r="M7441" s="37" t="n">
        <f aca="false">I7441+Inputs!$B$7*J7441</f>
        <v>1</v>
      </c>
      <c r="N7441" s="37" t="n">
        <f aca="false">K7441+L7441+M7441</f>
        <v>1</v>
      </c>
    </row>
    <row r="7442" customFormat="false" ht="15" hidden="false" customHeight="false" outlineLevel="0" collapsed="false">
      <c r="A7442" s="0" t="s">
        <v>10</v>
      </c>
      <c r="B7442" s="0" t="s">
        <v>546</v>
      </c>
      <c r="C7442" s="15" t="n">
        <v>45658</v>
      </c>
      <c r="D7442" s="0" t="n">
        <v>2</v>
      </c>
      <c r="E7442" s="0" t="n">
        <v>0</v>
      </c>
      <c r="F7442" s="0" t="n">
        <v>0</v>
      </c>
      <c r="G7442" s="0" t="n">
        <v>0</v>
      </c>
      <c r="H7442" s="0" t="n">
        <v>0</v>
      </c>
      <c r="I7442" s="0" t="n">
        <v>2</v>
      </c>
      <c r="J7442" s="0" t="n">
        <v>0</v>
      </c>
      <c r="K7442" s="37" t="n">
        <f aca="false">E7442+Inputs!$B$5*F7442</f>
        <v>0</v>
      </c>
      <c r="L7442" s="37" t="n">
        <f aca="false">G7442+Inputs!$B$6*H7442</f>
        <v>0</v>
      </c>
      <c r="M7442" s="37" t="n">
        <f aca="false">I7442+Inputs!$B$7*J7442</f>
        <v>2</v>
      </c>
      <c r="N7442" s="37" t="n">
        <f aca="false">K7442+L7442+M7442</f>
        <v>2</v>
      </c>
    </row>
    <row r="7443" customFormat="false" ht="15" hidden="false" customHeight="false" outlineLevel="0" collapsed="false">
      <c r="A7443" s="0" t="s">
        <v>10</v>
      </c>
      <c r="B7443" s="0" t="s">
        <v>546</v>
      </c>
      <c r="C7443" s="15" t="n">
        <v>45689</v>
      </c>
      <c r="D7443" s="0" t="n">
        <v>2</v>
      </c>
      <c r="E7443" s="0" t="n">
        <v>0</v>
      </c>
      <c r="F7443" s="0" t="n">
        <v>0</v>
      </c>
      <c r="G7443" s="0" t="n">
        <v>0</v>
      </c>
      <c r="H7443" s="0" t="n">
        <v>0</v>
      </c>
      <c r="I7443" s="0" t="n">
        <v>1</v>
      </c>
      <c r="J7443" s="0" t="n">
        <v>0</v>
      </c>
      <c r="K7443" s="37" t="n">
        <f aca="false">E7443+Inputs!$B$5*F7443</f>
        <v>0</v>
      </c>
      <c r="L7443" s="37" t="n">
        <f aca="false">G7443+Inputs!$B$6*H7443</f>
        <v>0</v>
      </c>
      <c r="M7443" s="37" t="n">
        <f aca="false">I7443+Inputs!$B$7*J7443</f>
        <v>1</v>
      </c>
      <c r="N7443" s="37" t="n">
        <f aca="false">K7443+L7443+M7443</f>
        <v>1</v>
      </c>
    </row>
    <row r="7444" customFormat="false" ht="15" hidden="false" customHeight="false" outlineLevel="0" collapsed="false">
      <c r="A7444" s="0" t="s">
        <v>10</v>
      </c>
      <c r="B7444" s="0" t="s">
        <v>546</v>
      </c>
      <c r="C7444" s="15" t="n">
        <v>45778</v>
      </c>
      <c r="D7444" s="0" t="n">
        <v>2</v>
      </c>
      <c r="E7444" s="0" t="n">
        <v>0</v>
      </c>
      <c r="F7444" s="0" t="n">
        <v>0</v>
      </c>
      <c r="G7444" s="0" t="n">
        <v>0</v>
      </c>
      <c r="H7444" s="0" t="n">
        <v>0</v>
      </c>
      <c r="I7444" s="0" t="n">
        <v>5</v>
      </c>
      <c r="J7444" s="0" t="n">
        <v>0</v>
      </c>
      <c r="K7444" s="37" t="n">
        <f aca="false">E7444+Inputs!$B$5*F7444</f>
        <v>0</v>
      </c>
      <c r="L7444" s="37" t="n">
        <f aca="false">G7444+Inputs!$B$6*H7444</f>
        <v>0</v>
      </c>
      <c r="M7444" s="37" t="n">
        <f aca="false">I7444+Inputs!$B$7*J7444</f>
        <v>5</v>
      </c>
      <c r="N7444" s="37" t="n">
        <f aca="false">K7444+L7444+M7444</f>
        <v>5</v>
      </c>
    </row>
    <row r="7445" customFormat="false" ht="15" hidden="false" customHeight="false" outlineLevel="0" collapsed="false">
      <c r="A7445" s="0" t="s">
        <v>10</v>
      </c>
      <c r="B7445" s="0" t="s">
        <v>546</v>
      </c>
      <c r="C7445" s="15" t="n">
        <v>45809</v>
      </c>
      <c r="D7445" s="0" t="n">
        <v>2</v>
      </c>
      <c r="E7445" s="0" t="n">
        <v>0</v>
      </c>
      <c r="F7445" s="0" t="n">
        <v>0</v>
      </c>
      <c r="G7445" s="0" t="n">
        <v>0</v>
      </c>
      <c r="H7445" s="0" t="n">
        <v>0</v>
      </c>
      <c r="I7445" s="0" t="n">
        <v>2</v>
      </c>
      <c r="J7445" s="0" t="n">
        <v>0</v>
      </c>
      <c r="K7445" s="37" t="n">
        <f aca="false">E7445+Inputs!$B$5*F7445</f>
        <v>0</v>
      </c>
      <c r="L7445" s="37" t="n">
        <f aca="false">G7445+Inputs!$B$6*H7445</f>
        <v>0</v>
      </c>
      <c r="M7445" s="37" t="n">
        <f aca="false">I7445+Inputs!$B$7*J7445</f>
        <v>2</v>
      </c>
      <c r="N7445" s="37" t="n">
        <f aca="false">K7445+L7445+M7445</f>
        <v>2</v>
      </c>
    </row>
    <row r="7446" customFormat="false" ht="15" hidden="false" customHeight="false" outlineLevel="0" collapsed="false">
      <c r="A7446" s="0" t="s">
        <v>10</v>
      </c>
      <c r="B7446" s="0" t="s">
        <v>546</v>
      </c>
      <c r="C7446" s="15" t="n">
        <v>45839</v>
      </c>
      <c r="D7446" s="0" t="n">
        <v>2</v>
      </c>
      <c r="E7446" s="0" t="n">
        <v>0</v>
      </c>
      <c r="F7446" s="0" t="n">
        <v>0</v>
      </c>
      <c r="G7446" s="0" t="n">
        <v>0</v>
      </c>
      <c r="H7446" s="0" t="n">
        <v>0</v>
      </c>
      <c r="I7446" s="0" t="n">
        <v>1</v>
      </c>
      <c r="J7446" s="0" t="n">
        <v>0</v>
      </c>
      <c r="K7446" s="37" t="n">
        <f aca="false">E7446+Inputs!$B$5*F7446</f>
        <v>0</v>
      </c>
      <c r="L7446" s="37" t="n">
        <f aca="false">G7446+Inputs!$B$6*H7446</f>
        <v>0</v>
      </c>
      <c r="M7446" s="37" t="n">
        <f aca="false">I7446+Inputs!$B$7*J7446</f>
        <v>1</v>
      </c>
      <c r="N7446" s="37" t="n">
        <f aca="false">K7446+L7446+M7446</f>
        <v>1</v>
      </c>
    </row>
    <row r="7447" customFormat="false" ht="15" hidden="false" customHeight="false" outlineLevel="0" collapsed="false">
      <c r="A7447" s="0" t="s">
        <v>10</v>
      </c>
      <c r="B7447" s="0" t="s">
        <v>546</v>
      </c>
      <c r="C7447" s="15" t="n">
        <v>45870</v>
      </c>
      <c r="D7447" s="0" t="n">
        <v>2</v>
      </c>
      <c r="E7447" s="0" t="n">
        <v>0</v>
      </c>
      <c r="F7447" s="0" t="n">
        <v>0</v>
      </c>
      <c r="G7447" s="0" t="n">
        <v>0</v>
      </c>
      <c r="H7447" s="0" t="n">
        <v>0</v>
      </c>
      <c r="I7447" s="0" t="n">
        <v>1</v>
      </c>
      <c r="J7447" s="0" t="n">
        <v>0</v>
      </c>
      <c r="K7447" s="37" t="n">
        <f aca="false">E7447+Inputs!$B$5*F7447</f>
        <v>0</v>
      </c>
      <c r="L7447" s="37" t="n">
        <f aca="false">G7447+Inputs!$B$6*H7447</f>
        <v>0</v>
      </c>
      <c r="M7447" s="37" t="n">
        <f aca="false">I7447+Inputs!$B$7*J7447</f>
        <v>1</v>
      </c>
      <c r="N7447" s="37" t="n">
        <f aca="false">K7447+L7447+M7447</f>
        <v>1</v>
      </c>
    </row>
    <row r="7448" customFormat="false" ht="15" hidden="false" customHeight="false" outlineLevel="0" collapsed="false">
      <c r="A7448" s="0" t="s">
        <v>10</v>
      </c>
      <c r="B7448" s="0" t="s">
        <v>546</v>
      </c>
      <c r="C7448" s="15" t="n">
        <v>45901</v>
      </c>
      <c r="D7448" s="0" t="n">
        <v>2</v>
      </c>
      <c r="E7448" s="0" t="n">
        <v>0</v>
      </c>
      <c r="F7448" s="0" t="n">
        <v>0</v>
      </c>
      <c r="G7448" s="0" t="n">
        <v>0</v>
      </c>
      <c r="H7448" s="0" t="n">
        <v>0</v>
      </c>
      <c r="I7448" s="0" t="n">
        <v>3</v>
      </c>
      <c r="J7448" s="0" t="n">
        <v>0</v>
      </c>
      <c r="K7448" s="37" t="n">
        <f aca="false">E7448+Inputs!$B$5*F7448</f>
        <v>0</v>
      </c>
      <c r="L7448" s="37" t="n">
        <f aca="false">G7448+Inputs!$B$6*H7448</f>
        <v>0</v>
      </c>
      <c r="M7448" s="37" t="n">
        <f aca="false">I7448+Inputs!$B$7*J7448</f>
        <v>3</v>
      </c>
      <c r="N7448" s="37" t="n">
        <f aca="false">K7448+L7448+M7448</f>
        <v>3</v>
      </c>
    </row>
    <row r="7449" customFormat="false" ht="15" hidden="false" customHeight="false" outlineLevel="0" collapsed="false">
      <c r="A7449" s="0" t="s">
        <v>10</v>
      </c>
      <c r="B7449" s="0" t="s">
        <v>546</v>
      </c>
      <c r="C7449" s="15" t="n">
        <v>45962</v>
      </c>
      <c r="D7449" s="0" t="n">
        <v>2</v>
      </c>
      <c r="E7449" s="0" t="n">
        <v>0</v>
      </c>
      <c r="F7449" s="0" t="n">
        <v>0</v>
      </c>
      <c r="G7449" s="0" t="n">
        <v>0</v>
      </c>
      <c r="H7449" s="0" t="n">
        <v>0</v>
      </c>
      <c r="I7449" s="0" t="n">
        <v>2</v>
      </c>
      <c r="J7449" s="0" t="n">
        <v>0</v>
      </c>
      <c r="K7449" s="37" t="n">
        <f aca="false">E7449+Inputs!$B$5*F7449</f>
        <v>0</v>
      </c>
      <c r="L7449" s="37" t="n">
        <f aca="false">G7449+Inputs!$B$6*H7449</f>
        <v>0</v>
      </c>
      <c r="M7449" s="37" t="n">
        <f aca="false">I7449+Inputs!$B$7*J7449</f>
        <v>2</v>
      </c>
      <c r="N7449" s="37" t="n">
        <f aca="false">K7449+L7449+M7449</f>
        <v>2</v>
      </c>
    </row>
    <row r="7450" customFormat="false" ht="15" hidden="false" customHeight="false" outlineLevel="0" collapsed="false">
      <c r="A7450" s="0" t="s">
        <v>10</v>
      </c>
      <c r="B7450" s="0" t="s">
        <v>546</v>
      </c>
      <c r="C7450" s="15" t="n">
        <v>46023</v>
      </c>
      <c r="D7450" s="0" t="n">
        <v>2</v>
      </c>
      <c r="E7450" s="0" t="n">
        <v>0</v>
      </c>
      <c r="F7450" s="0" t="n">
        <v>0</v>
      </c>
      <c r="G7450" s="0" t="n">
        <v>0</v>
      </c>
      <c r="H7450" s="0" t="n">
        <v>0</v>
      </c>
      <c r="I7450" s="0" t="n">
        <v>1</v>
      </c>
      <c r="J7450" s="0" t="n">
        <v>0</v>
      </c>
      <c r="K7450" s="37" t="n">
        <f aca="false">E7450+Inputs!$B$5*F7450</f>
        <v>0</v>
      </c>
      <c r="L7450" s="37" t="n">
        <f aca="false">G7450+Inputs!$B$6*H7450</f>
        <v>0</v>
      </c>
      <c r="M7450" s="37" t="n">
        <f aca="false">I7450+Inputs!$B$7*J7450</f>
        <v>1</v>
      </c>
      <c r="N7450" s="37" t="n">
        <f aca="false">K7450+L7450+M7450</f>
        <v>1</v>
      </c>
    </row>
    <row r="7451" customFormat="false" ht="15" hidden="false" customHeight="false" outlineLevel="0" collapsed="false">
      <c r="A7451" s="0" t="s">
        <v>10</v>
      </c>
      <c r="B7451" s="0" t="s">
        <v>546</v>
      </c>
      <c r="C7451" s="15" t="n">
        <v>46113</v>
      </c>
      <c r="D7451" s="0" t="n">
        <v>2</v>
      </c>
      <c r="E7451" s="0" t="n">
        <v>0</v>
      </c>
      <c r="F7451" s="0" t="n">
        <v>0</v>
      </c>
      <c r="G7451" s="0" t="n">
        <v>0</v>
      </c>
      <c r="H7451" s="0" t="n">
        <v>0</v>
      </c>
      <c r="I7451" s="0" t="n">
        <v>1</v>
      </c>
      <c r="J7451" s="0" t="n">
        <v>0</v>
      </c>
      <c r="K7451" s="37" t="n">
        <f aca="false">E7451+Inputs!$B$5*F7451</f>
        <v>0</v>
      </c>
      <c r="L7451" s="37" t="n">
        <f aca="false">G7451+Inputs!$B$6*H7451</f>
        <v>0</v>
      </c>
      <c r="M7451" s="37" t="n">
        <f aca="false">I7451+Inputs!$B$7*J7451</f>
        <v>1</v>
      </c>
      <c r="N7451" s="37" t="n">
        <f aca="false">K7451+L7451+M7451</f>
        <v>1</v>
      </c>
    </row>
    <row r="7452" customFormat="false" ht="15" hidden="false" customHeight="false" outlineLevel="0" collapsed="false">
      <c r="A7452" s="0" t="s">
        <v>10</v>
      </c>
      <c r="B7452" s="0" t="s">
        <v>546</v>
      </c>
      <c r="C7452" s="15" t="n">
        <v>46174</v>
      </c>
      <c r="D7452" s="0" t="n">
        <v>2</v>
      </c>
      <c r="E7452" s="0" t="n">
        <v>0</v>
      </c>
      <c r="F7452" s="0" t="n">
        <v>0</v>
      </c>
      <c r="G7452" s="0" t="n">
        <v>0</v>
      </c>
      <c r="H7452" s="0" t="n">
        <v>0</v>
      </c>
      <c r="I7452" s="0" t="n">
        <v>1</v>
      </c>
      <c r="J7452" s="0" t="n">
        <v>0</v>
      </c>
      <c r="K7452" s="37" t="n">
        <f aca="false">E7452+Inputs!$B$5*F7452</f>
        <v>0</v>
      </c>
      <c r="L7452" s="37" t="n">
        <f aca="false">G7452+Inputs!$B$6*H7452</f>
        <v>0</v>
      </c>
      <c r="M7452" s="37" t="n">
        <f aca="false">I7452+Inputs!$B$7*J7452</f>
        <v>1</v>
      </c>
      <c r="N7452" s="37" t="n">
        <f aca="false">K7452+L7452+M7452</f>
        <v>1</v>
      </c>
    </row>
    <row r="7453" customFormat="false" ht="15" hidden="false" customHeight="false" outlineLevel="0" collapsed="false">
      <c r="A7453" s="0" t="s">
        <v>10</v>
      </c>
      <c r="B7453" s="0" t="s">
        <v>507</v>
      </c>
      <c r="C7453" s="15" t="n">
        <v>44927</v>
      </c>
      <c r="D7453" s="0" t="n">
        <v>4</v>
      </c>
      <c r="E7453" s="0" t="n">
        <v>3</v>
      </c>
      <c r="F7453" s="0" t="n">
        <v>0</v>
      </c>
      <c r="G7453" s="0" t="n">
        <v>0</v>
      </c>
      <c r="H7453" s="0" t="n">
        <v>0</v>
      </c>
      <c r="I7453" s="0" t="n">
        <v>127</v>
      </c>
      <c r="J7453" s="0" t="n">
        <v>0</v>
      </c>
      <c r="K7453" s="37" t="n">
        <f aca="false">E7453+Inputs!$B$5*F7453</f>
        <v>3</v>
      </c>
      <c r="L7453" s="37" t="n">
        <f aca="false">G7453+Inputs!$B$6*H7453</f>
        <v>0</v>
      </c>
      <c r="M7453" s="37" t="n">
        <f aca="false">I7453+Inputs!$B$7*J7453</f>
        <v>127</v>
      </c>
      <c r="N7453" s="37" t="n">
        <f aca="false">K7453+L7453+M7453</f>
        <v>130</v>
      </c>
    </row>
    <row r="7454" customFormat="false" ht="15" hidden="false" customHeight="false" outlineLevel="0" collapsed="false">
      <c r="A7454" s="0" t="s">
        <v>10</v>
      </c>
      <c r="B7454" s="0" t="s">
        <v>507</v>
      </c>
      <c r="C7454" s="15" t="n">
        <v>44958</v>
      </c>
      <c r="D7454" s="0" t="n">
        <v>4</v>
      </c>
      <c r="E7454" s="0" t="n">
        <v>3</v>
      </c>
      <c r="F7454" s="0" t="n">
        <v>0</v>
      </c>
      <c r="G7454" s="0" t="n">
        <v>0</v>
      </c>
      <c r="H7454" s="0" t="n">
        <v>0</v>
      </c>
      <c r="I7454" s="0" t="n">
        <v>120</v>
      </c>
      <c r="J7454" s="0" t="n">
        <v>0</v>
      </c>
      <c r="K7454" s="37" t="n">
        <f aca="false">E7454+Inputs!$B$5*F7454</f>
        <v>3</v>
      </c>
      <c r="L7454" s="37" t="n">
        <f aca="false">G7454+Inputs!$B$6*H7454</f>
        <v>0</v>
      </c>
      <c r="M7454" s="37" t="n">
        <f aca="false">I7454+Inputs!$B$7*J7454</f>
        <v>120</v>
      </c>
      <c r="N7454" s="37" t="n">
        <f aca="false">K7454+L7454+M7454</f>
        <v>123</v>
      </c>
    </row>
    <row r="7455" customFormat="false" ht="15" hidden="false" customHeight="false" outlineLevel="0" collapsed="false">
      <c r="A7455" s="0" t="s">
        <v>10</v>
      </c>
      <c r="B7455" s="0" t="s">
        <v>507</v>
      </c>
      <c r="C7455" s="15" t="n">
        <v>44986</v>
      </c>
      <c r="D7455" s="0" t="n">
        <v>4</v>
      </c>
      <c r="E7455" s="0" t="n">
        <v>9</v>
      </c>
      <c r="F7455" s="0" t="n">
        <v>0</v>
      </c>
      <c r="G7455" s="0" t="n">
        <v>0</v>
      </c>
      <c r="H7455" s="0" t="n">
        <v>0</v>
      </c>
      <c r="I7455" s="0" t="n">
        <v>157</v>
      </c>
      <c r="J7455" s="0" t="n">
        <v>0</v>
      </c>
      <c r="K7455" s="37" t="n">
        <f aca="false">E7455+Inputs!$B$5*F7455</f>
        <v>9</v>
      </c>
      <c r="L7455" s="37" t="n">
        <f aca="false">G7455+Inputs!$B$6*H7455</f>
        <v>0</v>
      </c>
      <c r="M7455" s="37" t="n">
        <f aca="false">I7455+Inputs!$B$7*J7455</f>
        <v>157</v>
      </c>
      <c r="N7455" s="37" t="n">
        <f aca="false">K7455+L7455+M7455</f>
        <v>166</v>
      </c>
    </row>
    <row r="7456" customFormat="false" ht="15" hidden="false" customHeight="false" outlineLevel="0" collapsed="false">
      <c r="A7456" s="0" t="s">
        <v>10</v>
      </c>
      <c r="B7456" s="0" t="s">
        <v>507</v>
      </c>
      <c r="C7456" s="15" t="n">
        <v>45017</v>
      </c>
      <c r="D7456" s="0" t="n">
        <v>4</v>
      </c>
      <c r="E7456" s="0" t="n">
        <v>3</v>
      </c>
      <c r="F7456" s="0" t="n">
        <v>0</v>
      </c>
      <c r="G7456" s="0" t="n">
        <v>0</v>
      </c>
      <c r="H7456" s="0" t="n">
        <v>0</v>
      </c>
      <c r="I7456" s="0" t="n">
        <v>99</v>
      </c>
      <c r="J7456" s="0" t="n">
        <v>0</v>
      </c>
      <c r="K7456" s="37" t="n">
        <f aca="false">E7456+Inputs!$B$5*F7456</f>
        <v>3</v>
      </c>
      <c r="L7456" s="37" t="n">
        <f aca="false">G7456+Inputs!$B$6*H7456</f>
        <v>0</v>
      </c>
      <c r="M7456" s="37" t="n">
        <f aca="false">I7456+Inputs!$B$7*J7456</f>
        <v>99</v>
      </c>
      <c r="N7456" s="37" t="n">
        <f aca="false">K7456+L7456+M7456</f>
        <v>102</v>
      </c>
    </row>
    <row r="7457" customFormat="false" ht="15" hidden="false" customHeight="false" outlineLevel="0" collapsed="false">
      <c r="A7457" s="0" t="s">
        <v>10</v>
      </c>
      <c r="B7457" s="0" t="s">
        <v>507</v>
      </c>
      <c r="C7457" s="15" t="n">
        <v>45047</v>
      </c>
      <c r="D7457" s="0" t="n">
        <v>4</v>
      </c>
      <c r="E7457" s="0" t="n">
        <v>2</v>
      </c>
      <c r="F7457" s="0" t="n">
        <v>0</v>
      </c>
      <c r="G7457" s="0" t="n">
        <v>0</v>
      </c>
      <c r="H7457" s="0" t="n">
        <v>0</v>
      </c>
      <c r="I7457" s="0" t="n">
        <v>139</v>
      </c>
      <c r="J7457" s="0" t="n">
        <v>0</v>
      </c>
      <c r="K7457" s="37" t="n">
        <f aca="false">E7457+Inputs!$B$5*F7457</f>
        <v>2</v>
      </c>
      <c r="L7457" s="37" t="n">
        <f aca="false">G7457+Inputs!$B$6*H7457</f>
        <v>0</v>
      </c>
      <c r="M7457" s="37" t="n">
        <f aca="false">I7457+Inputs!$B$7*J7457</f>
        <v>139</v>
      </c>
      <c r="N7457" s="37" t="n">
        <f aca="false">K7457+L7457+M7457</f>
        <v>141</v>
      </c>
    </row>
    <row r="7458" customFormat="false" ht="15" hidden="false" customHeight="false" outlineLevel="0" collapsed="false">
      <c r="A7458" s="0" t="s">
        <v>10</v>
      </c>
      <c r="B7458" s="0" t="s">
        <v>507</v>
      </c>
      <c r="C7458" s="15" t="n">
        <v>45078</v>
      </c>
      <c r="D7458" s="0" t="n">
        <v>4</v>
      </c>
      <c r="E7458" s="0" t="n">
        <v>2</v>
      </c>
      <c r="F7458" s="0" t="n">
        <v>0</v>
      </c>
      <c r="G7458" s="0" t="n">
        <v>0</v>
      </c>
      <c r="H7458" s="0" t="n">
        <v>0</v>
      </c>
      <c r="I7458" s="0" t="n">
        <v>143</v>
      </c>
      <c r="J7458" s="0" t="n">
        <v>0</v>
      </c>
      <c r="K7458" s="37" t="n">
        <f aca="false">E7458+Inputs!$B$5*F7458</f>
        <v>2</v>
      </c>
      <c r="L7458" s="37" t="n">
        <f aca="false">G7458+Inputs!$B$6*H7458</f>
        <v>0</v>
      </c>
      <c r="M7458" s="37" t="n">
        <f aca="false">I7458+Inputs!$B$7*J7458</f>
        <v>143</v>
      </c>
      <c r="N7458" s="37" t="n">
        <f aca="false">K7458+L7458+M7458</f>
        <v>145</v>
      </c>
    </row>
    <row r="7459" customFormat="false" ht="15" hidden="false" customHeight="false" outlineLevel="0" collapsed="false">
      <c r="A7459" s="0" t="s">
        <v>10</v>
      </c>
      <c r="B7459" s="0" t="s">
        <v>507</v>
      </c>
      <c r="C7459" s="15" t="n">
        <v>45108</v>
      </c>
      <c r="D7459" s="0" t="n">
        <v>4</v>
      </c>
      <c r="E7459" s="0" t="n">
        <v>5</v>
      </c>
      <c r="F7459" s="0" t="n">
        <v>0</v>
      </c>
      <c r="G7459" s="0" t="n">
        <v>0</v>
      </c>
      <c r="H7459" s="0" t="n">
        <v>0</v>
      </c>
      <c r="I7459" s="0" t="n">
        <v>137</v>
      </c>
      <c r="J7459" s="0" t="n">
        <v>0</v>
      </c>
      <c r="K7459" s="37" t="n">
        <f aca="false">E7459+Inputs!$B$5*F7459</f>
        <v>5</v>
      </c>
      <c r="L7459" s="37" t="n">
        <f aca="false">G7459+Inputs!$B$6*H7459</f>
        <v>0</v>
      </c>
      <c r="M7459" s="37" t="n">
        <f aca="false">I7459+Inputs!$B$7*J7459</f>
        <v>137</v>
      </c>
      <c r="N7459" s="37" t="n">
        <f aca="false">K7459+L7459+M7459</f>
        <v>142</v>
      </c>
    </row>
    <row r="7460" customFormat="false" ht="15" hidden="false" customHeight="false" outlineLevel="0" collapsed="false">
      <c r="A7460" s="0" t="s">
        <v>10</v>
      </c>
      <c r="B7460" s="0" t="s">
        <v>507</v>
      </c>
      <c r="C7460" s="15" t="n">
        <v>45139</v>
      </c>
      <c r="D7460" s="0" t="n">
        <v>4</v>
      </c>
      <c r="E7460" s="0" t="n">
        <v>9</v>
      </c>
      <c r="F7460" s="0" t="n">
        <v>0</v>
      </c>
      <c r="G7460" s="0" t="n">
        <v>0</v>
      </c>
      <c r="H7460" s="0" t="n">
        <v>0</v>
      </c>
      <c r="I7460" s="0" t="n">
        <v>139</v>
      </c>
      <c r="J7460" s="0" t="n">
        <v>0</v>
      </c>
      <c r="K7460" s="37" t="n">
        <f aca="false">E7460+Inputs!$B$5*F7460</f>
        <v>9</v>
      </c>
      <c r="L7460" s="37" t="n">
        <f aca="false">G7460+Inputs!$B$6*H7460</f>
        <v>0</v>
      </c>
      <c r="M7460" s="37" t="n">
        <f aca="false">I7460+Inputs!$B$7*J7460</f>
        <v>139</v>
      </c>
      <c r="N7460" s="37" t="n">
        <f aca="false">K7460+L7460+M7460</f>
        <v>148</v>
      </c>
    </row>
    <row r="7461" customFormat="false" ht="15" hidden="false" customHeight="false" outlineLevel="0" collapsed="false">
      <c r="A7461" s="0" t="s">
        <v>10</v>
      </c>
      <c r="B7461" s="0" t="s">
        <v>507</v>
      </c>
      <c r="C7461" s="15" t="n">
        <v>45170</v>
      </c>
      <c r="D7461" s="0" t="n">
        <v>4</v>
      </c>
      <c r="E7461" s="0" t="n">
        <v>10</v>
      </c>
      <c r="F7461" s="0" t="n">
        <v>0</v>
      </c>
      <c r="G7461" s="0" t="n">
        <v>0</v>
      </c>
      <c r="H7461" s="0" t="n">
        <v>0</v>
      </c>
      <c r="I7461" s="0" t="n">
        <v>191</v>
      </c>
      <c r="J7461" s="0" t="n">
        <v>0</v>
      </c>
      <c r="K7461" s="37" t="n">
        <f aca="false">E7461+Inputs!$B$5*F7461</f>
        <v>10</v>
      </c>
      <c r="L7461" s="37" t="n">
        <f aca="false">G7461+Inputs!$B$6*H7461</f>
        <v>0</v>
      </c>
      <c r="M7461" s="37" t="n">
        <f aca="false">I7461+Inputs!$B$7*J7461</f>
        <v>191</v>
      </c>
      <c r="N7461" s="37" t="n">
        <f aca="false">K7461+L7461+M7461</f>
        <v>201</v>
      </c>
    </row>
    <row r="7462" customFormat="false" ht="15" hidden="false" customHeight="false" outlineLevel="0" collapsed="false">
      <c r="A7462" s="0" t="s">
        <v>10</v>
      </c>
      <c r="B7462" s="0" t="s">
        <v>507</v>
      </c>
      <c r="C7462" s="15" t="n">
        <v>45200</v>
      </c>
      <c r="D7462" s="0" t="n">
        <v>4</v>
      </c>
      <c r="E7462" s="0" t="n">
        <v>5</v>
      </c>
      <c r="F7462" s="0" t="n">
        <v>0</v>
      </c>
      <c r="G7462" s="0" t="n">
        <v>0</v>
      </c>
      <c r="H7462" s="0" t="n">
        <v>0</v>
      </c>
      <c r="I7462" s="0" t="n">
        <v>170</v>
      </c>
      <c r="J7462" s="0" t="n">
        <v>0</v>
      </c>
      <c r="K7462" s="37" t="n">
        <f aca="false">E7462+Inputs!$B$5*F7462</f>
        <v>5</v>
      </c>
      <c r="L7462" s="37" t="n">
        <f aca="false">G7462+Inputs!$B$6*H7462</f>
        <v>0</v>
      </c>
      <c r="M7462" s="37" t="n">
        <f aca="false">I7462+Inputs!$B$7*J7462</f>
        <v>170</v>
      </c>
      <c r="N7462" s="37" t="n">
        <f aca="false">K7462+L7462+M7462</f>
        <v>175</v>
      </c>
    </row>
    <row r="7463" customFormat="false" ht="15" hidden="false" customHeight="false" outlineLevel="0" collapsed="false">
      <c r="A7463" s="0" t="s">
        <v>10</v>
      </c>
      <c r="B7463" s="0" t="s">
        <v>507</v>
      </c>
      <c r="C7463" s="15" t="n">
        <v>45231</v>
      </c>
      <c r="D7463" s="0" t="n">
        <v>4</v>
      </c>
      <c r="E7463" s="0" t="n">
        <v>3</v>
      </c>
      <c r="F7463" s="0" t="n">
        <v>0</v>
      </c>
      <c r="G7463" s="0" t="n">
        <v>0</v>
      </c>
      <c r="H7463" s="0" t="n">
        <v>0</v>
      </c>
      <c r="I7463" s="0" t="n">
        <v>159</v>
      </c>
      <c r="J7463" s="0" t="n">
        <v>0</v>
      </c>
      <c r="K7463" s="37" t="n">
        <f aca="false">E7463+Inputs!$B$5*F7463</f>
        <v>3</v>
      </c>
      <c r="L7463" s="37" t="n">
        <f aca="false">G7463+Inputs!$B$6*H7463</f>
        <v>0</v>
      </c>
      <c r="M7463" s="37" t="n">
        <f aca="false">I7463+Inputs!$B$7*J7463</f>
        <v>159</v>
      </c>
      <c r="N7463" s="37" t="n">
        <f aca="false">K7463+L7463+M7463</f>
        <v>162</v>
      </c>
    </row>
    <row r="7464" customFormat="false" ht="15" hidden="false" customHeight="false" outlineLevel="0" collapsed="false">
      <c r="A7464" s="0" t="s">
        <v>10</v>
      </c>
      <c r="B7464" s="0" t="s">
        <v>507</v>
      </c>
      <c r="C7464" s="15" t="n">
        <v>45261</v>
      </c>
      <c r="D7464" s="0" t="n">
        <v>4</v>
      </c>
      <c r="E7464" s="0" t="n">
        <v>9</v>
      </c>
      <c r="F7464" s="0" t="n">
        <v>0</v>
      </c>
      <c r="G7464" s="0" t="n">
        <v>0</v>
      </c>
      <c r="H7464" s="0" t="n">
        <v>0</v>
      </c>
      <c r="I7464" s="0" t="n">
        <v>144</v>
      </c>
      <c r="J7464" s="0" t="n">
        <v>0</v>
      </c>
      <c r="K7464" s="37" t="n">
        <f aca="false">E7464+Inputs!$B$5*F7464</f>
        <v>9</v>
      </c>
      <c r="L7464" s="37" t="n">
        <f aca="false">G7464+Inputs!$B$6*H7464</f>
        <v>0</v>
      </c>
      <c r="M7464" s="37" t="n">
        <f aca="false">I7464+Inputs!$B$7*J7464</f>
        <v>144</v>
      </c>
      <c r="N7464" s="37" t="n">
        <f aca="false">K7464+L7464+M7464</f>
        <v>153</v>
      </c>
    </row>
    <row r="7465" customFormat="false" ht="15" hidden="false" customHeight="false" outlineLevel="0" collapsed="false">
      <c r="A7465" s="0" t="s">
        <v>10</v>
      </c>
      <c r="B7465" s="0" t="s">
        <v>507</v>
      </c>
      <c r="C7465" s="15" t="n">
        <v>45292</v>
      </c>
      <c r="D7465" s="0" t="n">
        <v>4</v>
      </c>
      <c r="E7465" s="0" t="n">
        <v>6</v>
      </c>
      <c r="F7465" s="0" t="n">
        <v>0</v>
      </c>
      <c r="G7465" s="0" t="n">
        <v>0</v>
      </c>
      <c r="H7465" s="0" t="n">
        <v>0</v>
      </c>
      <c r="I7465" s="0" t="n">
        <v>149</v>
      </c>
      <c r="J7465" s="0" t="n">
        <v>0</v>
      </c>
      <c r="K7465" s="37" t="n">
        <f aca="false">E7465+Inputs!$B$5*F7465</f>
        <v>6</v>
      </c>
      <c r="L7465" s="37" t="n">
        <f aca="false">G7465+Inputs!$B$6*H7465</f>
        <v>0</v>
      </c>
      <c r="M7465" s="37" t="n">
        <f aca="false">I7465+Inputs!$B$7*J7465</f>
        <v>149</v>
      </c>
      <c r="N7465" s="37" t="n">
        <f aca="false">K7465+L7465+M7465</f>
        <v>155</v>
      </c>
    </row>
    <row r="7466" customFormat="false" ht="15" hidden="false" customHeight="false" outlineLevel="0" collapsed="false">
      <c r="A7466" s="0" t="s">
        <v>10</v>
      </c>
      <c r="B7466" s="0" t="s">
        <v>507</v>
      </c>
      <c r="C7466" s="15" t="n">
        <v>45323</v>
      </c>
      <c r="D7466" s="0" t="n">
        <v>4</v>
      </c>
      <c r="E7466" s="0" t="n">
        <v>4</v>
      </c>
      <c r="F7466" s="0" t="n">
        <v>0</v>
      </c>
      <c r="G7466" s="0" t="n">
        <v>0</v>
      </c>
      <c r="H7466" s="0" t="n">
        <v>0</v>
      </c>
      <c r="I7466" s="0" t="n">
        <v>156</v>
      </c>
      <c r="J7466" s="0" t="n">
        <v>0</v>
      </c>
      <c r="K7466" s="37" t="n">
        <f aca="false">E7466+Inputs!$B$5*F7466</f>
        <v>4</v>
      </c>
      <c r="L7466" s="37" t="n">
        <f aca="false">G7466+Inputs!$B$6*H7466</f>
        <v>0</v>
      </c>
      <c r="M7466" s="37" t="n">
        <f aca="false">I7466+Inputs!$B$7*J7466</f>
        <v>156</v>
      </c>
      <c r="N7466" s="37" t="n">
        <f aca="false">K7466+L7466+M7466</f>
        <v>160</v>
      </c>
    </row>
    <row r="7467" customFormat="false" ht="15" hidden="false" customHeight="false" outlineLevel="0" collapsed="false">
      <c r="A7467" s="0" t="s">
        <v>10</v>
      </c>
      <c r="B7467" s="0" t="s">
        <v>507</v>
      </c>
      <c r="C7467" s="15" t="n">
        <v>45352</v>
      </c>
      <c r="D7467" s="0" t="n">
        <v>4</v>
      </c>
      <c r="E7467" s="0" t="n">
        <v>5</v>
      </c>
      <c r="F7467" s="0" t="n">
        <v>0</v>
      </c>
      <c r="G7467" s="0" t="n">
        <v>0</v>
      </c>
      <c r="H7467" s="0" t="n">
        <v>0</v>
      </c>
      <c r="I7467" s="0" t="n">
        <v>132</v>
      </c>
      <c r="J7467" s="0" t="n">
        <v>0</v>
      </c>
      <c r="K7467" s="37" t="n">
        <f aca="false">E7467+Inputs!$B$5*F7467</f>
        <v>5</v>
      </c>
      <c r="L7467" s="37" t="n">
        <f aca="false">G7467+Inputs!$B$6*H7467</f>
        <v>0</v>
      </c>
      <c r="M7467" s="37" t="n">
        <f aca="false">I7467+Inputs!$B$7*J7467</f>
        <v>132</v>
      </c>
      <c r="N7467" s="37" t="n">
        <f aca="false">K7467+L7467+M7467</f>
        <v>137</v>
      </c>
    </row>
    <row r="7468" customFormat="false" ht="15" hidden="false" customHeight="false" outlineLevel="0" collapsed="false">
      <c r="A7468" s="0" t="s">
        <v>10</v>
      </c>
      <c r="B7468" s="0" t="s">
        <v>507</v>
      </c>
      <c r="C7468" s="15" t="n">
        <v>45383</v>
      </c>
      <c r="D7468" s="0" t="n">
        <v>4</v>
      </c>
      <c r="E7468" s="0" t="n">
        <v>9</v>
      </c>
      <c r="F7468" s="0" t="n">
        <v>0</v>
      </c>
      <c r="G7468" s="0" t="n">
        <v>0</v>
      </c>
      <c r="H7468" s="0" t="n">
        <v>0</v>
      </c>
      <c r="I7468" s="0" t="n">
        <v>160</v>
      </c>
      <c r="J7468" s="0" t="n">
        <v>0</v>
      </c>
      <c r="K7468" s="37" t="n">
        <f aca="false">E7468+Inputs!$B$5*F7468</f>
        <v>9</v>
      </c>
      <c r="L7468" s="37" t="n">
        <f aca="false">G7468+Inputs!$B$6*H7468</f>
        <v>0</v>
      </c>
      <c r="M7468" s="37" t="n">
        <f aca="false">I7468+Inputs!$B$7*J7468</f>
        <v>160</v>
      </c>
      <c r="N7468" s="37" t="n">
        <f aca="false">K7468+L7468+M7468</f>
        <v>169</v>
      </c>
    </row>
    <row r="7469" customFormat="false" ht="15" hidden="false" customHeight="false" outlineLevel="0" collapsed="false">
      <c r="A7469" s="0" t="s">
        <v>10</v>
      </c>
      <c r="B7469" s="0" t="s">
        <v>507</v>
      </c>
      <c r="C7469" s="15" t="n">
        <v>45413</v>
      </c>
      <c r="D7469" s="0" t="n">
        <v>4</v>
      </c>
      <c r="E7469" s="0" t="n">
        <v>8</v>
      </c>
      <c r="F7469" s="0" t="n">
        <v>0</v>
      </c>
      <c r="G7469" s="0" t="n">
        <v>0</v>
      </c>
      <c r="H7469" s="0" t="n">
        <v>0</v>
      </c>
      <c r="I7469" s="0" t="n">
        <v>175</v>
      </c>
      <c r="J7469" s="0" t="n">
        <v>0</v>
      </c>
      <c r="K7469" s="37" t="n">
        <f aca="false">E7469+Inputs!$B$5*F7469</f>
        <v>8</v>
      </c>
      <c r="L7469" s="37" t="n">
        <f aca="false">G7469+Inputs!$B$6*H7469</f>
        <v>0</v>
      </c>
      <c r="M7469" s="37" t="n">
        <f aca="false">I7469+Inputs!$B$7*J7469</f>
        <v>175</v>
      </c>
      <c r="N7469" s="37" t="n">
        <f aca="false">K7469+L7469+M7469</f>
        <v>183</v>
      </c>
    </row>
    <row r="7470" customFormat="false" ht="15" hidden="false" customHeight="false" outlineLevel="0" collapsed="false">
      <c r="A7470" s="0" t="s">
        <v>10</v>
      </c>
      <c r="B7470" s="0" t="s">
        <v>507</v>
      </c>
      <c r="C7470" s="15" t="n">
        <v>45444</v>
      </c>
      <c r="D7470" s="0" t="n">
        <v>4</v>
      </c>
      <c r="E7470" s="0" t="n">
        <v>6</v>
      </c>
      <c r="F7470" s="0" t="n">
        <v>0</v>
      </c>
      <c r="G7470" s="0" t="n">
        <v>0</v>
      </c>
      <c r="H7470" s="0" t="n">
        <v>0</v>
      </c>
      <c r="I7470" s="0" t="n">
        <v>147</v>
      </c>
      <c r="J7470" s="0" t="n">
        <v>0</v>
      </c>
      <c r="K7470" s="37" t="n">
        <f aca="false">E7470+Inputs!$B$5*F7470</f>
        <v>6</v>
      </c>
      <c r="L7470" s="37" t="n">
        <f aca="false">G7470+Inputs!$B$6*H7470</f>
        <v>0</v>
      </c>
      <c r="M7470" s="37" t="n">
        <f aca="false">I7470+Inputs!$B$7*J7470</f>
        <v>147</v>
      </c>
      <c r="N7470" s="37" t="n">
        <f aca="false">K7470+L7470+M7470</f>
        <v>153</v>
      </c>
    </row>
    <row r="7471" customFormat="false" ht="15" hidden="false" customHeight="false" outlineLevel="0" collapsed="false">
      <c r="A7471" s="0" t="s">
        <v>10</v>
      </c>
      <c r="B7471" s="0" t="s">
        <v>507</v>
      </c>
      <c r="C7471" s="15" t="n">
        <v>45474</v>
      </c>
      <c r="D7471" s="0" t="n">
        <v>4</v>
      </c>
      <c r="E7471" s="0" t="n">
        <v>5</v>
      </c>
      <c r="F7471" s="0" t="n">
        <v>0</v>
      </c>
      <c r="G7471" s="0" t="n">
        <v>0</v>
      </c>
      <c r="H7471" s="0" t="n">
        <v>0</v>
      </c>
      <c r="I7471" s="0" t="n">
        <v>158</v>
      </c>
      <c r="J7471" s="0" t="n">
        <v>0</v>
      </c>
      <c r="K7471" s="37" t="n">
        <f aca="false">E7471+Inputs!$B$5*F7471</f>
        <v>5</v>
      </c>
      <c r="L7471" s="37" t="n">
        <f aca="false">G7471+Inputs!$B$6*H7471</f>
        <v>0</v>
      </c>
      <c r="M7471" s="37" t="n">
        <f aca="false">I7471+Inputs!$B$7*J7471</f>
        <v>158</v>
      </c>
      <c r="N7471" s="37" t="n">
        <f aca="false">K7471+L7471+M7471</f>
        <v>163</v>
      </c>
    </row>
    <row r="7472" customFormat="false" ht="15" hidden="false" customHeight="false" outlineLevel="0" collapsed="false">
      <c r="A7472" s="0" t="s">
        <v>10</v>
      </c>
      <c r="B7472" s="0" t="s">
        <v>507</v>
      </c>
      <c r="C7472" s="15" t="n">
        <v>45505</v>
      </c>
      <c r="D7472" s="0" t="n">
        <v>4</v>
      </c>
      <c r="E7472" s="0" t="n">
        <v>3</v>
      </c>
      <c r="F7472" s="0" t="n">
        <v>0</v>
      </c>
      <c r="G7472" s="0" t="n">
        <v>0</v>
      </c>
      <c r="H7472" s="0" t="n">
        <v>0</v>
      </c>
      <c r="I7472" s="0" t="n">
        <v>154</v>
      </c>
      <c r="J7472" s="0" t="n">
        <v>0</v>
      </c>
      <c r="K7472" s="37" t="n">
        <f aca="false">E7472+Inputs!$B$5*F7472</f>
        <v>3</v>
      </c>
      <c r="L7472" s="37" t="n">
        <f aca="false">G7472+Inputs!$B$6*H7472</f>
        <v>0</v>
      </c>
      <c r="M7472" s="37" t="n">
        <f aca="false">I7472+Inputs!$B$7*J7472</f>
        <v>154</v>
      </c>
      <c r="N7472" s="37" t="n">
        <f aca="false">K7472+L7472+M7472</f>
        <v>157</v>
      </c>
    </row>
    <row r="7473" customFormat="false" ht="15" hidden="false" customHeight="false" outlineLevel="0" collapsed="false">
      <c r="A7473" s="0" t="s">
        <v>10</v>
      </c>
      <c r="B7473" s="0" t="s">
        <v>507</v>
      </c>
      <c r="C7473" s="15" t="n">
        <v>45536</v>
      </c>
      <c r="D7473" s="0" t="n">
        <v>4</v>
      </c>
      <c r="E7473" s="0" t="n">
        <v>2</v>
      </c>
      <c r="F7473" s="0" t="n">
        <v>0</v>
      </c>
      <c r="G7473" s="0" t="n">
        <v>0</v>
      </c>
      <c r="H7473" s="0" t="n">
        <v>0</v>
      </c>
      <c r="I7473" s="0" t="n">
        <v>152</v>
      </c>
      <c r="J7473" s="0" t="n">
        <v>0</v>
      </c>
      <c r="K7473" s="37" t="n">
        <f aca="false">E7473+Inputs!$B$5*F7473</f>
        <v>2</v>
      </c>
      <c r="L7473" s="37" t="n">
        <f aca="false">G7473+Inputs!$B$6*H7473</f>
        <v>0</v>
      </c>
      <c r="M7473" s="37" t="n">
        <f aca="false">I7473+Inputs!$B$7*J7473</f>
        <v>152</v>
      </c>
      <c r="N7473" s="37" t="n">
        <f aca="false">K7473+L7473+M7473</f>
        <v>154</v>
      </c>
    </row>
    <row r="7474" customFormat="false" ht="15" hidden="false" customHeight="false" outlineLevel="0" collapsed="false">
      <c r="A7474" s="0" t="s">
        <v>10</v>
      </c>
      <c r="B7474" s="0" t="s">
        <v>507</v>
      </c>
      <c r="C7474" s="15" t="n">
        <v>45566</v>
      </c>
      <c r="D7474" s="0" t="n">
        <v>4</v>
      </c>
      <c r="E7474" s="0" t="n">
        <v>7</v>
      </c>
      <c r="F7474" s="0" t="n">
        <v>0</v>
      </c>
      <c r="G7474" s="0" t="n">
        <v>0</v>
      </c>
      <c r="H7474" s="0" t="n">
        <v>0</v>
      </c>
      <c r="I7474" s="0" t="n">
        <v>142</v>
      </c>
      <c r="J7474" s="0" t="n">
        <v>0</v>
      </c>
      <c r="K7474" s="37" t="n">
        <f aca="false">E7474+Inputs!$B$5*F7474</f>
        <v>7</v>
      </c>
      <c r="L7474" s="37" t="n">
        <f aca="false">G7474+Inputs!$B$6*H7474</f>
        <v>0</v>
      </c>
      <c r="M7474" s="37" t="n">
        <f aca="false">I7474+Inputs!$B$7*J7474</f>
        <v>142</v>
      </c>
      <c r="N7474" s="37" t="n">
        <f aca="false">K7474+L7474+M7474</f>
        <v>149</v>
      </c>
    </row>
    <row r="7475" customFormat="false" ht="15" hidden="false" customHeight="false" outlineLevel="0" collapsed="false">
      <c r="A7475" s="0" t="s">
        <v>10</v>
      </c>
      <c r="B7475" s="0" t="s">
        <v>507</v>
      </c>
      <c r="C7475" s="15" t="n">
        <v>45597</v>
      </c>
      <c r="D7475" s="0" t="n">
        <v>4</v>
      </c>
      <c r="E7475" s="0" t="n">
        <v>5</v>
      </c>
      <c r="F7475" s="0" t="n">
        <v>0</v>
      </c>
      <c r="G7475" s="0" t="n">
        <v>0</v>
      </c>
      <c r="H7475" s="0" t="n">
        <v>0</v>
      </c>
      <c r="I7475" s="0" t="n">
        <v>169</v>
      </c>
      <c r="J7475" s="0" t="n">
        <v>0</v>
      </c>
      <c r="K7475" s="37" t="n">
        <f aca="false">E7475+Inputs!$B$5*F7475</f>
        <v>5</v>
      </c>
      <c r="L7475" s="37" t="n">
        <f aca="false">G7475+Inputs!$B$6*H7475</f>
        <v>0</v>
      </c>
      <c r="M7475" s="37" t="n">
        <f aca="false">I7475+Inputs!$B$7*J7475</f>
        <v>169</v>
      </c>
      <c r="N7475" s="37" t="n">
        <f aca="false">K7475+L7475+M7475</f>
        <v>174</v>
      </c>
    </row>
    <row r="7476" customFormat="false" ht="15" hidden="false" customHeight="false" outlineLevel="0" collapsed="false">
      <c r="A7476" s="0" t="s">
        <v>10</v>
      </c>
      <c r="B7476" s="0" t="s">
        <v>507</v>
      </c>
      <c r="C7476" s="15" t="n">
        <v>45627</v>
      </c>
      <c r="D7476" s="0" t="n">
        <v>4</v>
      </c>
      <c r="E7476" s="0" t="n">
        <v>7</v>
      </c>
      <c r="F7476" s="0" t="n">
        <v>0</v>
      </c>
      <c r="G7476" s="0" t="n">
        <v>0</v>
      </c>
      <c r="H7476" s="0" t="n">
        <v>0</v>
      </c>
      <c r="I7476" s="0" t="n">
        <v>155</v>
      </c>
      <c r="J7476" s="0" t="n">
        <v>0</v>
      </c>
      <c r="K7476" s="37" t="n">
        <f aca="false">E7476+Inputs!$B$5*F7476</f>
        <v>7</v>
      </c>
      <c r="L7476" s="37" t="n">
        <f aca="false">G7476+Inputs!$B$6*H7476</f>
        <v>0</v>
      </c>
      <c r="M7476" s="37" t="n">
        <f aca="false">I7476+Inputs!$B$7*J7476</f>
        <v>155</v>
      </c>
      <c r="N7476" s="37" t="n">
        <f aca="false">K7476+L7476+M7476</f>
        <v>162</v>
      </c>
    </row>
    <row r="7477" customFormat="false" ht="15" hidden="false" customHeight="false" outlineLevel="0" collapsed="false">
      <c r="A7477" s="0" t="s">
        <v>10</v>
      </c>
      <c r="B7477" s="0" t="s">
        <v>507</v>
      </c>
      <c r="C7477" s="15" t="n">
        <v>45658</v>
      </c>
      <c r="D7477" s="0" t="n">
        <v>4</v>
      </c>
      <c r="E7477" s="0" t="n">
        <v>2</v>
      </c>
      <c r="F7477" s="0" t="n">
        <v>0</v>
      </c>
      <c r="G7477" s="0" t="n">
        <v>0</v>
      </c>
      <c r="H7477" s="0" t="n">
        <v>0</v>
      </c>
      <c r="I7477" s="0" t="n">
        <v>137</v>
      </c>
      <c r="J7477" s="0" t="n">
        <v>0</v>
      </c>
      <c r="K7477" s="37" t="n">
        <f aca="false">E7477+Inputs!$B$5*F7477</f>
        <v>2</v>
      </c>
      <c r="L7477" s="37" t="n">
        <f aca="false">G7477+Inputs!$B$6*H7477</f>
        <v>0</v>
      </c>
      <c r="M7477" s="37" t="n">
        <f aca="false">I7477+Inputs!$B$7*J7477</f>
        <v>137</v>
      </c>
      <c r="N7477" s="37" t="n">
        <f aca="false">K7477+L7477+M7477</f>
        <v>139</v>
      </c>
    </row>
    <row r="7478" customFormat="false" ht="15" hidden="false" customHeight="false" outlineLevel="0" collapsed="false">
      <c r="A7478" s="0" t="s">
        <v>10</v>
      </c>
      <c r="B7478" s="0" t="s">
        <v>507</v>
      </c>
      <c r="C7478" s="15" t="n">
        <v>45689</v>
      </c>
      <c r="D7478" s="0" t="n">
        <v>4</v>
      </c>
      <c r="E7478" s="0" t="n">
        <v>2</v>
      </c>
      <c r="F7478" s="0" t="n">
        <v>0</v>
      </c>
      <c r="G7478" s="0" t="n">
        <v>0</v>
      </c>
      <c r="H7478" s="0" t="n">
        <v>0</v>
      </c>
      <c r="I7478" s="0" t="n">
        <v>135</v>
      </c>
      <c r="J7478" s="0" t="n">
        <v>0</v>
      </c>
      <c r="K7478" s="37" t="n">
        <f aca="false">E7478+Inputs!$B$5*F7478</f>
        <v>2</v>
      </c>
      <c r="L7478" s="37" t="n">
        <f aca="false">G7478+Inputs!$B$6*H7478</f>
        <v>0</v>
      </c>
      <c r="M7478" s="37" t="n">
        <f aca="false">I7478+Inputs!$B$7*J7478</f>
        <v>135</v>
      </c>
      <c r="N7478" s="37" t="n">
        <f aca="false">K7478+L7478+M7478</f>
        <v>137</v>
      </c>
    </row>
    <row r="7479" customFormat="false" ht="15" hidden="false" customHeight="false" outlineLevel="0" collapsed="false">
      <c r="A7479" s="0" t="s">
        <v>10</v>
      </c>
      <c r="B7479" s="0" t="s">
        <v>507</v>
      </c>
      <c r="C7479" s="15" t="n">
        <v>45717</v>
      </c>
      <c r="D7479" s="0" t="n">
        <v>4</v>
      </c>
      <c r="E7479" s="0" t="n">
        <v>6</v>
      </c>
      <c r="F7479" s="0" t="n">
        <v>0</v>
      </c>
      <c r="G7479" s="0" t="n">
        <v>0</v>
      </c>
      <c r="H7479" s="0" t="n">
        <v>0</v>
      </c>
      <c r="I7479" s="0" t="n">
        <v>161</v>
      </c>
      <c r="J7479" s="0" t="n">
        <v>0</v>
      </c>
      <c r="K7479" s="37" t="n">
        <f aca="false">E7479+Inputs!$B$5*F7479</f>
        <v>6</v>
      </c>
      <c r="L7479" s="37" t="n">
        <f aca="false">G7479+Inputs!$B$6*H7479</f>
        <v>0</v>
      </c>
      <c r="M7479" s="37" t="n">
        <f aca="false">I7479+Inputs!$B$7*J7479</f>
        <v>161</v>
      </c>
      <c r="N7479" s="37" t="n">
        <f aca="false">K7479+L7479+M7479</f>
        <v>167</v>
      </c>
    </row>
    <row r="7480" customFormat="false" ht="15" hidden="false" customHeight="false" outlineLevel="0" collapsed="false">
      <c r="A7480" s="0" t="s">
        <v>10</v>
      </c>
      <c r="B7480" s="0" t="s">
        <v>507</v>
      </c>
      <c r="C7480" s="15" t="n">
        <v>45748</v>
      </c>
      <c r="D7480" s="0" t="n">
        <v>4</v>
      </c>
      <c r="E7480" s="0" t="n">
        <v>3</v>
      </c>
      <c r="F7480" s="0" t="n">
        <v>0</v>
      </c>
      <c r="G7480" s="0" t="n">
        <v>0</v>
      </c>
      <c r="H7480" s="0" t="n">
        <v>0</v>
      </c>
      <c r="I7480" s="0" t="n">
        <v>127</v>
      </c>
      <c r="J7480" s="0" t="n">
        <v>0</v>
      </c>
      <c r="K7480" s="37" t="n">
        <f aca="false">E7480+Inputs!$B$5*F7480</f>
        <v>3</v>
      </c>
      <c r="L7480" s="37" t="n">
        <f aca="false">G7480+Inputs!$B$6*H7480</f>
        <v>0</v>
      </c>
      <c r="M7480" s="37" t="n">
        <f aca="false">I7480+Inputs!$B$7*J7480</f>
        <v>127</v>
      </c>
      <c r="N7480" s="37" t="n">
        <f aca="false">K7480+L7480+M7480</f>
        <v>130</v>
      </c>
    </row>
    <row r="7481" customFormat="false" ht="15" hidden="false" customHeight="false" outlineLevel="0" collapsed="false">
      <c r="A7481" s="0" t="s">
        <v>10</v>
      </c>
      <c r="B7481" s="0" t="s">
        <v>507</v>
      </c>
      <c r="C7481" s="15" t="n">
        <v>45778</v>
      </c>
      <c r="D7481" s="0" t="n">
        <v>4</v>
      </c>
      <c r="E7481" s="0" t="n">
        <v>6</v>
      </c>
      <c r="F7481" s="0" t="n">
        <v>0</v>
      </c>
      <c r="G7481" s="0" t="n">
        <v>0</v>
      </c>
      <c r="H7481" s="0" t="n">
        <v>0</v>
      </c>
      <c r="I7481" s="0" t="n">
        <v>159</v>
      </c>
      <c r="J7481" s="0" t="n">
        <v>0</v>
      </c>
      <c r="K7481" s="37" t="n">
        <f aca="false">E7481+Inputs!$B$5*F7481</f>
        <v>6</v>
      </c>
      <c r="L7481" s="37" t="n">
        <f aca="false">G7481+Inputs!$B$6*H7481</f>
        <v>0</v>
      </c>
      <c r="M7481" s="37" t="n">
        <f aca="false">I7481+Inputs!$B$7*J7481</f>
        <v>159</v>
      </c>
      <c r="N7481" s="37" t="n">
        <f aca="false">K7481+L7481+M7481</f>
        <v>165</v>
      </c>
    </row>
    <row r="7482" customFormat="false" ht="15" hidden="false" customHeight="false" outlineLevel="0" collapsed="false">
      <c r="A7482" s="0" t="s">
        <v>10</v>
      </c>
      <c r="B7482" s="0" t="s">
        <v>507</v>
      </c>
      <c r="C7482" s="15" t="n">
        <v>45809</v>
      </c>
      <c r="D7482" s="0" t="n">
        <v>4</v>
      </c>
      <c r="E7482" s="0" t="n">
        <v>8</v>
      </c>
      <c r="F7482" s="0" t="n">
        <v>0</v>
      </c>
      <c r="G7482" s="0" t="n">
        <v>0</v>
      </c>
      <c r="H7482" s="0" t="n">
        <v>0</v>
      </c>
      <c r="I7482" s="0" t="n">
        <v>150</v>
      </c>
      <c r="J7482" s="0" t="n">
        <v>0</v>
      </c>
      <c r="K7482" s="37" t="n">
        <f aca="false">E7482+Inputs!$B$5*F7482</f>
        <v>8</v>
      </c>
      <c r="L7482" s="37" t="n">
        <f aca="false">G7482+Inputs!$B$6*H7482</f>
        <v>0</v>
      </c>
      <c r="M7482" s="37" t="n">
        <f aca="false">I7482+Inputs!$B$7*J7482</f>
        <v>150</v>
      </c>
      <c r="N7482" s="37" t="n">
        <f aca="false">K7482+L7482+M7482</f>
        <v>158</v>
      </c>
    </row>
    <row r="7483" customFormat="false" ht="15" hidden="false" customHeight="false" outlineLevel="0" collapsed="false">
      <c r="A7483" s="0" t="s">
        <v>10</v>
      </c>
      <c r="B7483" s="0" t="s">
        <v>507</v>
      </c>
      <c r="C7483" s="15" t="n">
        <v>45839</v>
      </c>
      <c r="D7483" s="0" t="n">
        <v>4</v>
      </c>
      <c r="E7483" s="0" t="n">
        <v>8</v>
      </c>
      <c r="F7483" s="0" t="n">
        <v>0</v>
      </c>
      <c r="G7483" s="0" t="n">
        <v>0</v>
      </c>
      <c r="H7483" s="0" t="n">
        <v>0</v>
      </c>
      <c r="I7483" s="0" t="n">
        <v>145</v>
      </c>
      <c r="J7483" s="0" t="n">
        <v>0</v>
      </c>
      <c r="K7483" s="37" t="n">
        <f aca="false">E7483+Inputs!$B$5*F7483</f>
        <v>8</v>
      </c>
      <c r="L7483" s="37" t="n">
        <f aca="false">G7483+Inputs!$B$6*H7483</f>
        <v>0</v>
      </c>
      <c r="M7483" s="37" t="n">
        <f aca="false">I7483+Inputs!$B$7*J7483</f>
        <v>145</v>
      </c>
      <c r="N7483" s="37" t="n">
        <f aca="false">K7483+L7483+M7483</f>
        <v>153</v>
      </c>
    </row>
    <row r="7484" customFormat="false" ht="15" hidden="false" customHeight="false" outlineLevel="0" collapsed="false">
      <c r="A7484" s="0" t="s">
        <v>10</v>
      </c>
      <c r="B7484" s="0" t="s">
        <v>507</v>
      </c>
      <c r="C7484" s="15" t="n">
        <v>45870</v>
      </c>
      <c r="D7484" s="0" t="n">
        <v>4</v>
      </c>
      <c r="E7484" s="0" t="n">
        <v>3</v>
      </c>
      <c r="F7484" s="0" t="n">
        <v>0</v>
      </c>
      <c r="G7484" s="0" t="n">
        <v>0</v>
      </c>
      <c r="H7484" s="0" t="n">
        <v>0</v>
      </c>
      <c r="I7484" s="0" t="n">
        <v>135</v>
      </c>
      <c r="J7484" s="0" t="n">
        <v>0</v>
      </c>
      <c r="K7484" s="37" t="n">
        <f aca="false">E7484+Inputs!$B$5*F7484</f>
        <v>3</v>
      </c>
      <c r="L7484" s="37" t="n">
        <f aca="false">G7484+Inputs!$B$6*H7484</f>
        <v>0</v>
      </c>
      <c r="M7484" s="37" t="n">
        <f aca="false">I7484+Inputs!$B$7*J7484</f>
        <v>135</v>
      </c>
      <c r="N7484" s="37" t="n">
        <f aca="false">K7484+L7484+M7484</f>
        <v>138</v>
      </c>
    </row>
    <row r="7485" customFormat="false" ht="15" hidden="false" customHeight="false" outlineLevel="0" collapsed="false">
      <c r="A7485" s="0" t="s">
        <v>10</v>
      </c>
      <c r="B7485" s="0" t="s">
        <v>507</v>
      </c>
      <c r="C7485" s="15" t="n">
        <v>45901</v>
      </c>
      <c r="D7485" s="0" t="n">
        <v>4</v>
      </c>
      <c r="E7485" s="0" t="n">
        <v>9</v>
      </c>
      <c r="F7485" s="0" t="n">
        <v>0</v>
      </c>
      <c r="G7485" s="0" t="n">
        <v>0</v>
      </c>
      <c r="H7485" s="0" t="n">
        <v>0</v>
      </c>
      <c r="I7485" s="0" t="n">
        <v>130</v>
      </c>
      <c r="J7485" s="0" t="n">
        <v>0</v>
      </c>
      <c r="K7485" s="37" t="n">
        <f aca="false">E7485+Inputs!$B$5*F7485</f>
        <v>9</v>
      </c>
      <c r="L7485" s="37" t="n">
        <f aca="false">G7485+Inputs!$B$6*H7485</f>
        <v>0</v>
      </c>
      <c r="M7485" s="37" t="n">
        <f aca="false">I7485+Inputs!$B$7*J7485</f>
        <v>130</v>
      </c>
      <c r="N7485" s="37" t="n">
        <f aca="false">K7485+L7485+M7485</f>
        <v>139</v>
      </c>
    </row>
    <row r="7486" customFormat="false" ht="15" hidden="false" customHeight="false" outlineLevel="0" collapsed="false">
      <c r="A7486" s="0" t="s">
        <v>10</v>
      </c>
      <c r="B7486" s="0" t="s">
        <v>507</v>
      </c>
      <c r="C7486" s="15" t="n">
        <v>45931</v>
      </c>
      <c r="D7486" s="0" t="n">
        <v>4</v>
      </c>
      <c r="E7486" s="0" t="n">
        <v>9</v>
      </c>
      <c r="F7486" s="0" t="n">
        <v>0</v>
      </c>
      <c r="G7486" s="0" t="n">
        <v>0</v>
      </c>
      <c r="H7486" s="0" t="n">
        <v>0</v>
      </c>
      <c r="I7486" s="0" t="n">
        <v>134</v>
      </c>
      <c r="J7486" s="0" t="n">
        <v>0</v>
      </c>
      <c r="K7486" s="37" t="n">
        <f aca="false">E7486+Inputs!$B$5*F7486</f>
        <v>9</v>
      </c>
      <c r="L7486" s="37" t="n">
        <f aca="false">G7486+Inputs!$B$6*H7486</f>
        <v>0</v>
      </c>
      <c r="M7486" s="37" t="n">
        <f aca="false">I7486+Inputs!$B$7*J7486</f>
        <v>134</v>
      </c>
      <c r="N7486" s="37" t="n">
        <f aca="false">K7486+L7486+M7486</f>
        <v>143</v>
      </c>
    </row>
    <row r="7487" customFormat="false" ht="15" hidden="false" customHeight="false" outlineLevel="0" collapsed="false">
      <c r="A7487" s="0" t="s">
        <v>10</v>
      </c>
      <c r="B7487" s="0" t="s">
        <v>507</v>
      </c>
      <c r="C7487" s="15" t="n">
        <v>45962</v>
      </c>
      <c r="D7487" s="0" t="n">
        <v>4</v>
      </c>
      <c r="E7487" s="0" t="n">
        <v>3</v>
      </c>
      <c r="F7487" s="0" t="n">
        <v>0</v>
      </c>
      <c r="G7487" s="0" t="n">
        <v>0</v>
      </c>
      <c r="H7487" s="0" t="n">
        <v>0</v>
      </c>
      <c r="I7487" s="0" t="n">
        <v>169</v>
      </c>
      <c r="J7487" s="0" t="n">
        <v>0</v>
      </c>
      <c r="K7487" s="37" t="n">
        <f aca="false">E7487+Inputs!$B$5*F7487</f>
        <v>3</v>
      </c>
      <c r="L7487" s="37" t="n">
        <f aca="false">G7487+Inputs!$B$6*H7487</f>
        <v>0</v>
      </c>
      <c r="M7487" s="37" t="n">
        <f aca="false">I7487+Inputs!$B$7*J7487</f>
        <v>169</v>
      </c>
      <c r="N7487" s="37" t="n">
        <f aca="false">K7487+L7487+M7487</f>
        <v>172</v>
      </c>
    </row>
    <row r="7488" customFormat="false" ht="15" hidden="false" customHeight="false" outlineLevel="0" collapsed="false">
      <c r="A7488" s="0" t="s">
        <v>10</v>
      </c>
      <c r="B7488" s="0" t="s">
        <v>507</v>
      </c>
      <c r="C7488" s="15" t="n">
        <v>45992</v>
      </c>
      <c r="D7488" s="0" t="n">
        <v>4</v>
      </c>
      <c r="E7488" s="0" t="n">
        <v>5</v>
      </c>
      <c r="F7488" s="0" t="n">
        <v>0</v>
      </c>
      <c r="G7488" s="0" t="n">
        <v>0</v>
      </c>
      <c r="H7488" s="0" t="n">
        <v>0</v>
      </c>
      <c r="I7488" s="0" t="n">
        <v>139</v>
      </c>
      <c r="J7488" s="0" t="n">
        <v>0</v>
      </c>
      <c r="K7488" s="37" t="n">
        <f aca="false">E7488+Inputs!$B$5*F7488</f>
        <v>5</v>
      </c>
      <c r="L7488" s="37" t="n">
        <f aca="false">G7488+Inputs!$B$6*H7488</f>
        <v>0</v>
      </c>
      <c r="M7488" s="37" t="n">
        <f aca="false">I7488+Inputs!$B$7*J7488</f>
        <v>139</v>
      </c>
      <c r="N7488" s="37" t="n">
        <f aca="false">K7488+L7488+M7488</f>
        <v>144</v>
      </c>
    </row>
    <row r="7489" customFormat="false" ht="15" hidden="false" customHeight="false" outlineLevel="0" collapsed="false">
      <c r="A7489" s="0" t="s">
        <v>10</v>
      </c>
      <c r="B7489" s="0" t="s">
        <v>507</v>
      </c>
      <c r="C7489" s="15" t="n">
        <v>46023</v>
      </c>
      <c r="D7489" s="0" t="n">
        <v>4</v>
      </c>
      <c r="E7489" s="0" t="n">
        <v>6</v>
      </c>
      <c r="F7489" s="0" t="n">
        <v>0</v>
      </c>
      <c r="G7489" s="0" t="n">
        <v>0</v>
      </c>
      <c r="H7489" s="0" t="n">
        <v>0</v>
      </c>
      <c r="I7489" s="0" t="n">
        <v>100</v>
      </c>
      <c r="J7489" s="0" t="n">
        <v>0</v>
      </c>
      <c r="K7489" s="37" t="n">
        <f aca="false">E7489+Inputs!$B$5*F7489</f>
        <v>6</v>
      </c>
      <c r="L7489" s="37" t="n">
        <f aca="false">G7489+Inputs!$B$6*H7489</f>
        <v>0</v>
      </c>
      <c r="M7489" s="37" t="n">
        <f aca="false">I7489+Inputs!$B$7*J7489</f>
        <v>100</v>
      </c>
      <c r="N7489" s="37" t="n">
        <f aca="false">K7489+L7489+M7489</f>
        <v>106</v>
      </c>
    </row>
    <row r="7490" customFormat="false" ht="15" hidden="false" customHeight="false" outlineLevel="0" collapsed="false">
      <c r="A7490" s="0" t="s">
        <v>10</v>
      </c>
      <c r="B7490" s="0" t="s">
        <v>507</v>
      </c>
      <c r="C7490" s="15" t="n">
        <v>46054</v>
      </c>
      <c r="D7490" s="0" t="n">
        <v>4</v>
      </c>
      <c r="E7490" s="0" t="n">
        <v>10</v>
      </c>
      <c r="F7490" s="0" t="n">
        <v>0</v>
      </c>
      <c r="G7490" s="0" t="n">
        <v>0</v>
      </c>
      <c r="H7490" s="0" t="n">
        <v>0</v>
      </c>
      <c r="I7490" s="0" t="n">
        <v>127</v>
      </c>
      <c r="J7490" s="0" t="n">
        <v>0</v>
      </c>
      <c r="K7490" s="37" t="n">
        <f aca="false">E7490+Inputs!$B$5*F7490</f>
        <v>10</v>
      </c>
      <c r="L7490" s="37" t="n">
        <f aca="false">G7490+Inputs!$B$6*H7490</f>
        <v>0</v>
      </c>
      <c r="M7490" s="37" t="n">
        <f aca="false">I7490+Inputs!$B$7*J7490</f>
        <v>127</v>
      </c>
      <c r="N7490" s="37" t="n">
        <f aca="false">K7490+L7490+M7490</f>
        <v>137</v>
      </c>
    </row>
    <row r="7491" customFormat="false" ht="15" hidden="false" customHeight="false" outlineLevel="0" collapsed="false">
      <c r="A7491" s="0" t="s">
        <v>10</v>
      </c>
      <c r="B7491" s="0" t="s">
        <v>507</v>
      </c>
      <c r="C7491" s="15" t="n">
        <v>46082</v>
      </c>
      <c r="D7491" s="0" t="n">
        <v>4</v>
      </c>
      <c r="E7491" s="0" t="n">
        <v>14</v>
      </c>
      <c r="F7491" s="0" t="n">
        <v>0</v>
      </c>
      <c r="G7491" s="0" t="n">
        <v>0</v>
      </c>
      <c r="H7491" s="0" t="n">
        <v>0</v>
      </c>
      <c r="I7491" s="0" t="n">
        <v>132</v>
      </c>
      <c r="J7491" s="0" t="n">
        <v>0</v>
      </c>
      <c r="K7491" s="37" t="n">
        <f aca="false">E7491+Inputs!$B$5*F7491</f>
        <v>14</v>
      </c>
      <c r="L7491" s="37" t="n">
        <f aca="false">G7491+Inputs!$B$6*H7491</f>
        <v>0</v>
      </c>
      <c r="M7491" s="37" t="n">
        <f aca="false">I7491+Inputs!$B$7*J7491</f>
        <v>132</v>
      </c>
      <c r="N7491" s="37" t="n">
        <f aca="false">K7491+L7491+M7491</f>
        <v>146</v>
      </c>
    </row>
    <row r="7492" customFormat="false" ht="15" hidden="false" customHeight="false" outlineLevel="0" collapsed="false">
      <c r="A7492" s="0" t="s">
        <v>10</v>
      </c>
      <c r="B7492" s="0" t="s">
        <v>507</v>
      </c>
      <c r="C7492" s="15" t="n">
        <v>46113</v>
      </c>
      <c r="D7492" s="0" t="n">
        <v>4</v>
      </c>
      <c r="E7492" s="0" t="n">
        <v>8</v>
      </c>
      <c r="F7492" s="0" t="n">
        <v>0</v>
      </c>
      <c r="G7492" s="0" t="n">
        <v>0</v>
      </c>
      <c r="H7492" s="0" t="n">
        <v>0</v>
      </c>
      <c r="I7492" s="0" t="n">
        <v>132</v>
      </c>
      <c r="J7492" s="0" t="n">
        <v>0</v>
      </c>
      <c r="K7492" s="37" t="n">
        <f aca="false">E7492+Inputs!$B$5*F7492</f>
        <v>8</v>
      </c>
      <c r="L7492" s="37" t="n">
        <f aca="false">G7492+Inputs!$B$6*H7492</f>
        <v>0</v>
      </c>
      <c r="M7492" s="37" t="n">
        <f aca="false">I7492+Inputs!$B$7*J7492</f>
        <v>132</v>
      </c>
      <c r="N7492" s="37" t="n">
        <f aca="false">K7492+L7492+M7492</f>
        <v>140</v>
      </c>
    </row>
    <row r="7493" customFormat="false" ht="15" hidden="false" customHeight="false" outlineLevel="0" collapsed="false">
      <c r="A7493" s="0" t="s">
        <v>10</v>
      </c>
      <c r="B7493" s="0" t="s">
        <v>507</v>
      </c>
      <c r="C7493" s="15" t="n">
        <v>46143</v>
      </c>
      <c r="D7493" s="0" t="n">
        <v>4</v>
      </c>
      <c r="E7493" s="0" t="n">
        <v>16</v>
      </c>
      <c r="F7493" s="0" t="n">
        <v>0</v>
      </c>
      <c r="G7493" s="0" t="n">
        <v>0</v>
      </c>
      <c r="H7493" s="0" t="n">
        <v>0</v>
      </c>
      <c r="I7493" s="0" t="n">
        <v>117</v>
      </c>
      <c r="J7493" s="0" t="n">
        <v>0</v>
      </c>
      <c r="K7493" s="37" t="n">
        <f aca="false">E7493+Inputs!$B$5*F7493</f>
        <v>16</v>
      </c>
      <c r="L7493" s="37" t="n">
        <f aca="false">G7493+Inputs!$B$6*H7493</f>
        <v>0</v>
      </c>
      <c r="M7493" s="37" t="n">
        <f aca="false">I7493+Inputs!$B$7*J7493</f>
        <v>117</v>
      </c>
      <c r="N7493" s="37" t="n">
        <f aca="false">K7493+L7493+M7493</f>
        <v>133</v>
      </c>
    </row>
    <row r="7494" customFormat="false" ht="15" hidden="false" customHeight="false" outlineLevel="0" collapsed="false">
      <c r="A7494" s="0" t="s">
        <v>10</v>
      </c>
      <c r="B7494" s="0" t="s">
        <v>507</v>
      </c>
      <c r="C7494" s="15" t="n">
        <v>46174</v>
      </c>
      <c r="D7494" s="0" t="n">
        <v>4</v>
      </c>
      <c r="E7494" s="0" t="n">
        <v>24</v>
      </c>
      <c r="F7494" s="0" t="n">
        <v>0</v>
      </c>
      <c r="G7494" s="0" t="n">
        <v>0</v>
      </c>
      <c r="H7494" s="0" t="n">
        <v>0</v>
      </c>
      <c r="I7494" s="0" t="n">
        <v>153</v>
      </c>
      <c r="J7494" s="0" t="n">
        <v>0</v>
      </c>
      <c r="K7494" s="37" t="n">
        <f aca="false">E7494+Inputs!$B$5*F7494</f>
        <v>24</v>
      </c>
      <c r="L7494" s="37" t="n">
        <f aca="false">G7494+Inputs!$B$6*H7494</f>
        <v>0</v>
      </c>
      <c r="M7494" s="37" t="n">
        <f aca="false">I7494+Inputs!$B$7*J7494</f>
        <v>153</v>
      </c>
      <c r="N7494" s="37" t="n">
        <f aca="false">K7494+L7494+M7494</f>
        <v>177</v>
      </c>
    </row>
    <row r="7495" customFormat="false" ht="15" hidden="false" customHeight="false" outlineLevel="0" collapsed="false">
      <c r="A7495" s="0" t="s">
        <v>10</v>
      </c>
      <c r="B7495" s="0" t="s">
        <v>507</v>
      </c>
      <c r="C7495" s="15" t="n">
        <v>46204</v>
      </c>
      <c r="D7495" s="0" t="n">
        <v>4</v>
      </c>
      <c r="E7495" s="0" t="n">
        <v>32</v>
      </c>
      <c r="F7495" s="0" t="n">
        <v>0</v>
      </c>
      <c r="G7495" s="0" t="n">
        <v>0</v>
      </c>
      <c r="H7495" s="0" t="n">
        <v>0</v>
      </c>
      <c r="I7495" s="0" t="n">
        <v>164</v>
      </c>
      <c r="J7495" s="0" t="n">
        <v>0</v>
      </c>
      <c r="K7495" s="37" t="n">
        <f aca="false">E7495+Inputs!$B$5*F7495</f>
        <v>32</v>
      </c>
      <c r="L7495" s="37" t="n">
        <f aca="false">G7495+Inputs!$B$6*H7495</f>
        <v>0</v>
      </c>
      <c r="M7495" s="37" t="n">
        <f aca="false">I7495+Inputs!$B$7*J7495</f>
        <v>164</v>
      </c>
      <c r="N7495" s="37" t="n">
        <f aca="false">K7495+L7495+M7495</f>
        <v>196</v>
      </c>
    </row>
    <row r="7496" customFormat="false" ht="15" hidden="false" customHeight="false" outlineLevel="0" collapsed="false">
      <c r="A7496" s="0" t="s">
        <v>10</v>
      </c>
      <c r="B7496" s="0" t="s">
        <v>507</v>
      </c>
      <c r="C7496" s="15" t="n">
        <v>46235</v>
      </c>
      <c r="D7496" s="0" t="n">
        <v>4</v>
      </c>
      <c r="E7496" s="0" t="n">
        <v>25</v>
      </c>
      <c r="F7496" s="0" t="n">
        <v>0</v>
      </c>
      <c r="G7496" s="0" t="n">
        <v>0</v>
      </c>
      <c r="H7496" s="0" t="n">
        <v>0</v>
      </c>
      <c r="I7496" s="0" t="n">
        <v>127</v>
      </c>
      <c r="J7496" s="0" t="n">
        <v>0</v>
      </c>
      <c r="K7496" s="37" t="n">
        <f aca="false">E7496+Inputs!$B$5*F7496</f>
        <v>25</v>
      </c>
      <c r="L7496" s="37" t="n">
        <f aca="false">G7496+Inputs!$B$6*H7496</f>
        <v>0</v>
      </c>
      <c r="M7496" s="37" t="n">
        <f aca="false">I7496+Inputs!$B$7*J7496</f>
        <v>127</v>
      </c>
      <c r="N7496" s="37" t="n">
        <f aca="false">K7496+L7496+M7496</f>
        <v>152</v>
      </c>
    </row>
    <row r="7497" customFormat="false" ht="15" hidden="false" customHeight="false" outlineLevel="0" collapsed="false">
      <c r="A7497" s="0" t="s">
        <v>10</v>
      </c>
      <c r="B7497" s="0" t="s">
        <v>492</v>
      </c>
      <c r="C7497" s="15" t="n">
        <v>44927</v>
      </c>
      <c r="D7497" s="0" t="n">
        <v>1</v>
      </c>
      <c r="E7497" s="0" t="n">
        <v>4</v>
      </c>
      <c r="F7497" s="0" t="n">
        <v>0</v>
      </c>
      <c r="G7497" s="0" t="n">
        <v>0</v>
      </c>
      <c r="H7497" s="0" t="n">
        <v>0</v>
      </c>
      <c r="I7497" s="0" t="n">
        <v>61</v>
      </c>
      <c r="J7497" s="0" t="n">
        <v>0</v>
      </c>
      <c r="K7497" s="37" t="n">
        <f aca="false">E7497+Inputs!$B$5*F7497</f>
        <v>4</v>
      </c>
      <c r="L7497" s="37" t="n">
        <f aca="false">G7497+Inputs!$B$6*H7497</f>
        <v>0</v>
      </c>
      <c r="M7497" s="37" t="n">
        <f aca="false">I7497+Inputs!$B$7*J7497</f>
        <v>61</v>
      </c>
      <c r="N7497" s="37" t="n">
        <f aca="false">K7497+L7497+M7497</f>
        <v>65</v>
      </c>
    </row>
    <row r="7498" customFormat="false" ht="15" hidden="false" customHeight="false" outlineLevel="0" collapsed="false">
      <c r="A7498" s="0" t="s">
        <v>10</v>
      </c>
      <c r="B7498" s="0" t="s">
        <v>492</v>
      </c>
      <c r="C7498" s="15" t="n">
        <v>44958</v>
      </c>
      <c r="D7498" s="0" t="n">
        <v>1</v>
      </c>
      <c r="E7498" s="0" t="n">
        <v>3</v>
      </c>
      <c r="F7498" s="0" t="n">
        <v>0</v>
      </c>
      <c r="G7498" s="0" t="n">
        <v>0</v>
      </c>
      <c r="H7498" s="0" t="n">
        <v>0</v>
      </c>
      <c r="I7498" s="0" t="n">
        <v>51</v>
      </c>
      <c r="J7498" s="0" t="n">
        <v>0</v>
      </c>
      <c r="K7498" s="37" t="n">
        <f aca="false">E7498+Inputs!$B$5*F7498</f>
        <v>3</v>
      </c>
      <c r="L7498" s="37" t="n">
        <f aca="false">G7498+Inputs!$B$6*H7498</f>
        <v>0</v>
      </c>
      <c r="M7498" s="37" t="n">
        <f aca="false">I7498+Inputs!$B$7*J7498</f>
        <v>51</v>
      </c>
      <c r="N7498" s="37" t="n">
        <f aca="false">K7498+L7498+M7498</f>
        <v>54</v>
      </c>
    </row>
    <row r="7499" customFormat="false" ht="15" hidden="false" customHeight="false" outlineLevel="0" collapsed="false">
      <c r="A7499" s="0" t="s">
        <v>10</v>
      </c>
      <c r="B7499" s="0" t="s">
        <v>492</v>
      </c>
      <c r="C7499" s="15" t="n">
        <v>44986</v>
      </c>
      <c r="D7499" s="0" t="n">
        <v>1</v>
      </c>
      <c r="E7499" s="0" t="n">
        <v>2</v>
      </c>
      <c r="F7499" s="0" t="n">
        <v>0</v>
      </c>
      <c r="G7499" s="0" t="n">
        <v>0</v>
      </c>
      <c r="H7499" s="0" t="n">
        <v>0</v>
      </c>
      <c r="I7499" s="0" t="n">
        <v>85</v>
      </c>
      <c r="J7499" s="0" t="n">
        <v>0</v>
      </c>
      <c r="K7499" s="37" t="n">
        <f aca="false">E7499+Inputs!$B$5*F7499</f>
        <v>2</v>
      </c>
      <c r="L7499" s="37" t="n">
        <f aca="false">G7499+Inputs!$B$6*H7499</f>
        <v>0</v>
      </c>
      <c r="M7499" s="37" t="n">
        <f aca="false">I7499+Inputs!$B$7*J7499</f>
        <v>85</v>
      </c>
      <c r="N7499" s="37" t="n">
        <f aca="false">K7499+L7499+M7499</f>
        <v>87</v>
      </c>
    </row>
    <row r="7500" customFormat="false" ht="15" hidden="false" customHeight="false" outlineLevel="0" collapsed="false">
      <c r="A7500" s="0" t="s">
        <v>10</v>
      </c>
      <c r="B7500" s="0" t="s">
        <v>492</v>
      </c>
      <c r="C7500" s="15" t="n">
        <v>45017</v>
      </c>
      <c r="D7500" s="0" t="n">
        <v>1</v>
      </c>
      <c r="E7500" s="0" t="n">
        <v>6</v>
      </c>
      <c r="F7500" s="0" t="n">
        <v>0</v>
      </c>
      <c r="G7500" s="0" t="n">
        <v>0</v>
      </c>
      <c r="H7500" s="0" t="n">
        <v>0</v>
      </c>
      <c r="I7500" s="0" t="n">
        <v>56</v>
      </c>
      <c r="J7500" s="0" t="n">
        <v>0</v>
      </c>
      <c r="K7500" s="37" t="n">
        <f aca="false">E7500+Inputs!$B$5*F7500</f>
        <v>6</v>
      </c>
      <c r="L7500" s="37" t="n">
        <f aca="false">G7500+Inputs!$B$6*H7500</f>
        <v>0</v>
      </c>
      <c r="M7500" s="37" t="n">
        <f aca="false">I7500+Inputs!$B$7*J7500</f>
        <v>56</v>
      </c>
      <c r="N7500" s="37" t="n">
        <f aca="false">K7500+L7500+M7500</f>
        <v>62</v>
      </c>
    </row>
    <row r="7501" customFormat="false" ht="15" hidden="false" customHeight="false" outlineLevel="0" collapsed="false">
      <c r="A7501" s="0" t="s">
        <v>10</v>
      </c>
      <c r="B7501" s="0" t="s">
        <v>492</v>
      </c>
      <c r="C7501" s="15" t="n">
        <v>45047</v>
      </c>
      <c r="D7501" s="0" t="n">
        <v>1</v>
      </c>
      <c r="E7501" s="0" t="n">
        <v>8</v>
      </c>
      <c r="F7501" s="0" t="n">
        <v>0</v>
      </c>
      <c r="G7501" s="0" t="n">
        <v>0</v>
      </c>
      <c r="H7501" s="0" t="n">
        <v>0</v>
      </c>
      <c r="I7501" s="0" t="n">
        <v>52</v>
      </c>
      <c r="J7501" s="0" t="n">
        <v>0</v>
      </c>
      <c r="K7501" s="37" t="n">
        <f aca="false">E7501+Inputs!$B$5*F7501</f>
        <v>8</v>
      </c>
      <c r="L7501" s="37" t="n">
        <f aca="false">G7501+Inputs!$B$6*H7501</f>
        <v>0</v>
      </c>
      <c r="M7501" s="37" t="n">
        <f aca="false">I7501+Inputs!$B$7*J7501</f>
        <v>52</v>
      </c>
      <c r="N7501" s="37" t="n">
        <f aca="false">K7501+L7501+M7501</f>
        <v>60</v>
      </c>
    </row>
    <row r="7502" customFormat="false" ht="15" hidden="false" customHeight="false" outlineLevel="0" collapsed="false">
      <c r="A7502" s="0" t="s">
        <v>10</v>
      </c>
      <c r="B7502" s="0" t="s">
        <v>492</v>
      </c>
      <c r="C7502" s="15" t="n">
        <v>45078</v>
      </c>
      <c r="D7502" s="0" t="n">
        <v>1</v>
      </c>
      <c r="E7502" s="0" t="n">
        <v>6</v>
      </c>
      <c r="F7502" s="0" t="n">
        <v>0</v>
      </c>
      <c r="G7502" s="0" t="n">
        <v>0</v>
      </c>
      <c r="H7502" s="0" t="n">
        <v>0</v>
      </c>
      <c r="I7502" s="0" t="n">
        <v>76</v>
      </c>
      <c r="J7502" s="0" t="n">
        <v>0</v>
      </c>
      <c r="K7502" s="37" t="n">
        <f aca="false">E7502+Inputs!$B$5*F7502</f>
        <v>6</v>
      </c>
      <c r="L7502" s="37" t="n">
        <f aca="false">G7502+Inputs!$B$6*H7502</f>
        <v>0</v>
      </c>
      <c r="M7502" s="37" t="n">
        <f aca="false">I7502+Inputs!$B$7*J7502</f>
        <v>76</v>
      </c>
      <c r="N7502" s="37" t="n">
        <f aca="false">K7502+L7502+M7502</f>
        <v>82</v>
      </c>
    </row>
    <row r="7503" customFormat="false" ht="15" hidden="false" customHeight="false" outlineLevel="0" collapsed="false">
      <c r="A7503" s="0" t="s">
        <v>10</v>
      </c>
      <c r="B7503" s="0" t="s">
        <v>492</v>
      </c>
      <c r="C7503" s="15" t="n">
        <v>45108</v>
      </c>
      <c r="D7503" s="0" t="n">
        <v>1</v>
      </c>
      <c r="E7503" s="0" t="n">
        <v>4</v>
      </c>
      <c r="F7503" s="0" t="n">
        <v>0</v>
      </c>
      <c r="G7503" s="0" t="n">
        <v>0</v>
      </c>
      <c r="H7503" s="0" t="n">
        <v>0</v>
      </c>
      <c r="I7503" s="0" t="n">
        <v>79</v>
      </c>
      <c r="J7503" s="0" t="n">
        <v>0</v>
      </c>
      <c r="K7503" s="37" t="n">
        <f aca="false">E7503+Inputs!$B$5*F7503</f>
        <v>4</v>
      </c>
      <c r="L7503" s="37" t="n">
        <f aca="false">G7503+Inputs!$B$6*H7503</f>
        <v>0</v>
      </c>
      <c r="M7503" s="37" t="n">
        <f aca="false">I7503+Inputs!$B$7*J7503</f>
        <v>79</v>
      </c>
      <c r="N7503" s="37" t="n">
        <f aca="false">K7503+L7503+M7503</f>
        <v>83</v>
      </c>
    </row>
    <row r="7504" customFormat="false" ht="15" hidden="false" customHeight="false" outlineLevel="0" collapsed="false">
      <c r="A7504" s="0" t="s">
        <v>10</v>
      </c>
      <c r="B7504" s="0" t="s">
        <v>492</v>
      </c>
      <c r="C7504" s="15" t="n">
        <v>45139</v>
      </c>
      <c r="D7504" s="0" t="n">
        <v>1</v>
      </c>
      <c r="E7504" s="0" t="n">
        <v>11</v>
      </c>
      <c r="F7504" s="0" t="n">
        <v>0</v>
      </c>
      <c r="G7504" s="0" t="n">
        <v>0</v>
      </c>
      <c r="H7504" s="0" t="n">
        <v>0</v>
      </c>
      <c r="I7504" s="0" t="n">
        <v>68</v>
      </c>
      <c r="J7504" s="0" t="n">
        <v>0</v>
      </c>
      <c r="K7504" s="37" t="n">
        <f aca="false">E7504+Inputs!$B$5*F7504</f>
        <v>11</v>
      </c>
      <c r="L7504" s="37" t="n">
        <f aca="false">G7504+Inputs!$B$6*H7504</f>
        <v>0</v>
      </c>
      <c r="M7504" s="37" t="n">
        <f aca="false">I7504+Inputs!$B$7*J7504</f>
        <v>68</v>
      </c>
      <c r="N7504" s="37" t="n">
        <f aca="false">K7504+L7504+M7504</f>
        <v>79</v>
      </c>
    </row>
    <row r="7505" customFormat="false" ht="15" hidden="false" customHeight="false" outlineLevel="0" collapsed="false">
      <c r="A7505" s="0" t="s">
        <v>10</v>
      </c>
      <c r="B7505" s="0" t="s">
        <v>492</v>
      </c>
      <c r="C7505" s="15" t="n">
        <v>45170</v>
      </c>
      <c r="D7505" s="0" t="n">
        <v>1</v>
      </c>
      <c r="E7505" s="0" t="n">
        <v>2</v>
      </c>
      <c r="F7505" s="0" t="n">
        <v>0</v>
      </c>
      <c r="G7505" s="0" t="n">
        <v>0</v>
      </c>
      <c r="H7505" s="0" t="n">
        <v>0</v>
      </c>
      <c r="I7505" s="0" t="n">
        <v>66</v>
      </c>
      <c r="J7505" s="0" t="n">
        <v>0</v>
      </c>
      <c r="K7505" s="37" t="n">
        <f aca="false">E7505+Inputs!$B$5*F7505</f>
        <v>2</v>
      </c>
      <c r="L7505" s="37" t="n">
        <f aca="false">G7505+Inputs!$B$6*H7505</f>
        <v>0</v>
      </c>
      <c r="M7505" s="37" t="n">
        <f aca="false">I7505+Inputs!$B$7*J7505</f>
        <v>66</v>
      </c>
      <c r="N7505" s="37" t="n">
        <f aca="false">K7505+L7505+M7505</f>
        <v>68</v>
      </c>
    </row>
    <row r="7506" customFormat="false" ht="15" hidden="false" customHeight="false" outlineLevel="0" collapsed="false">
      <c r="A7506" s="0" t="s">
        <v>10</v>
      </c>
      <c r="B7506" s="0" t="s">
        <v>492</v>
      </c>
      <c r="C7506" s="15" t="n">
        <v>45200</v>
      </c>
      <c r="D7506" s="0" t="n">
        <v>1</v>
      </c>
      <c r="E7506" s="0" t="n">
        <v>7</v>
      </c>
      <c r="F7506" s="0" t="n">
        <v>0</v>
      </c>
      <c r="G7506" s="0" t="n">
        <v>0</v>
      </c>
      <c r="H7506" s="0" t="n">
        <v>0</v>
      </c>
      <c r="I7506" s="0" t="n">
        <v>75</v>
      </c>
      <c r="J7506" s="0" t="n">
        <v>0</v>
      </c>
      <c r="K7506" s="37" t="n">
        <f aca="false">E7506+Inputs!$B$5*F7506</f>
        <v>7</v>
      </c>
      <c r="L7506" s="37" t="n">
        <f aca="false">G7506+Inputs!$B$6*H7506</f>
        <v>0</v>
      </c>
      <c r="M7506" s="37" t="n">
        <f aca="false">I7506+Inputs!$B$7*J7506</f>
        <v>75</v>
      </c>
      <c r="N7506" s="37" t="n">
        <f aca="false">K7506+L7506+M7506</f>
        <v>82</v>
      </c>
    </row>
    <row r="7507" customFormat="false" ht="15" hidden="false" customHeight="false" outlineLevel="0" collapsed="false">
      <c r="A7507" s="0" t="s">
        <v>10</v>
      </c>
      <c r="B7507" s="0" t="s">
        <v>492</v>
      </c>
      <c r="C7507" s="15" t="n">
        <v>45231</v>
      </c>
      <c r="D7507" s="0" t="n">
        <v>1</v>
      </c>
      <c r="E7507" s="0" t="n">
        <v>15</v>
      </c>
      <c r="F7507" s="0" t="n">
        <v>0</v>
      </c>
      <c r="G7507" s="0" t="n">
        <v>0</v>
      </c>
      <c r="H7507" s="0" t="n">
        <v>0</v>
      </c>
      <c r="I7507" s="0" t="n">
        <v>84</v>
      </c>
      <c r="J7507" s="0" t="n">
        <v>0</v>
      </c>
      <c r="K7507" s="37" t="n">
        <f aca="false">E7507+Inputs!$B$5*F7507</f>
        <v>15</v>
      </c>
      <c r="L7507" s="37" t="n">
        <f aca="false">G7507+Inputs!$B$6*H7507</f>
        <v>0</v>
      </c>
      <c r="M7507" s="37" t="n">
        <f aca="false">I7507+Inputs!$B$7*J7507</f>
        <v>84</v>
      </c>
      <c r="N7507" s="37" t="n">
        <f aca="false">K7507+L7507+M7507</f>
        <v>99</v>
      </c>
    </row>
    <row r="7508" customFormat="false" ht="15" hidden="false" customHeight="false" outlineLevel="0" collapsed="false">
      <c r="A7508" s="0" t="s">
        <v>10</v>
      </c>
      <c r="B7508" s="0" t="s">
        <v>492</v>
      </c>
      <c r="C7508" s="15" t="n">
        <v>45261</v>
      </c>
      <c r="D7508" s="0" t="n">
        <v>1</v>
      </c>
      <c r="E7508" s="0" t="n">
        <v>3</v>
      </c>
      <c r="F7508" s="0" t="n">
        <v>0</v>
      </c>
      <c r="G7508" s="0" t="n">
        <v>0</v>
      </c>
      <c r="H7508" s="0" t="n">
        <v>0</v>
      </c>
      <c r="I7508" s="0" t="n">
        <v>55</v>
      </c>
      <c r="J7508" s="0" t="n">
        <v>0</v>
      </c>
      <c r="K7508" s="37" t="n">
        <f aca="false">E7508+Inputs!$B$5*F7508</f>
        <v>3</v>
      </c>
      <c r="L7508" s="37" t="n">
        <f aca="false">G7508+Inputs!$B$6*H7508</f>
        <v>0</v>
      </c>
      <c r="M7508" s="37" t="n">
        <f aca="false">I7508+Inputs!$B$7*J7508</f>
        <v>55</v>
      </c>
      <c r="N7508" s="37" t="n">
        <f aca="false">K7508+L7508+M7508</f>
        <v>58</v>
      </c>
    </row>
    <row r="7509" customFormat="false" ht="15" hidden="false" customHeight="false" outlineLevel="0" collapsed="false">
      <c r="A7509" s="0" t="s">
        <v>10</v>
      </c>
      <c r="B7509" s="0" t="s">
        <v>492</v>
      </c>
      <c r="C7509" s="15" t="n">
        <v>45292</v>
      </c>
      <c r="D7509" s="0" t="n">
        <v>1</v>
      </c>
      <c r="E7509" s="0" t="n">
        <v>6</v>
      </c>
      <c r="F7509" s="0" t="n">
        <v>0</v>
      </c>
      <c r="G7509" s="0" t="n">
        <v>0</v>
      </c>
      <c r="H7509" s="0" t="n">
        <v>0</v>
      </c>
      <c r="I7509" s="0" t="n">
        <v>57</v>
      </c>
      <c r="J7509" s="0" t="n">
        <v>0</v>
      </c>
      <c r="K7509" s="37" t="n">
        <f aca="false">E7509+Inputs!$B$5*F7509</f>
        <v>6</v>
      </c>
      <c r="L7509" s="37" t="n">
        <f aca="false">G7509+Inputs!$B$6*H7509</f>
        <v>0</v>
      </c>
      <c r="M7509" s="37" t="n">
        <f aca="false">I7509+Inputs!$B$7*J7509</f>
        <v>57</v>
      </c>
      <c r="N7509" s="37" t="n">
        <f aca="false">K7509+L7509+M7509</f>
        <v>63</v>
      </c>
    </row>
    <row r="7510" customFormat="false" ht="15" hidden="false" customHeight="false" outlineLevel="0" collapsed="false">
      <c r="A7510" s="0" t="s">
        <v>10</v>
      </c>
      <c r="B7510" s="0" t="s">
        <v>492</v>
      </c>
      <c r="C7510" s="15" t="n">
        <v>45323</v>
      </c>
      <c r="D7510" s="0" t="n">
        <v>1</v>
      </c>
      <c r="E7510" s="0" t="n">
        <v>5</v>
      </c>
      <c r="F7510" s="0" t="n">
        <v>0</v>
      </c>
      <c r="G7510" s="0" t="n">
        <v>0</v>
      </c>
      <c r="H7510" s="0" t="n">
        <v>0</v>
      </c>
      <c r="I7510" s="0" t="n">
        <v>69</v>
      </c>
      <c r="J7510" s="0" t="n">
        <v>0</v>
      </c>
      <c r="K7510" s="37" t="n">
        <f aca="false">E7510+Inputs!$B$5*F7510</f>
        <v>5</v>
      </c>
      <c r="L7510" s="37" t="n">
        <f aca="false">G7510+Inputs!$B$6*H7510</f>
        <v>0</v>
      </c>
      <c r="M7510" s="37" t="n">
        <f aca="false">I7510+Inputs!$B$7*J7510</f>
        <v>69</v>
      </c>
      <c r="N7510" s="37" t="n">
        <f aca="false">K7510+L7510+M7510</f>
        <v>74</v>
      </c>
    </row>
    <row r="7511" customFormat="false" ht="15" hidden="false" customHeight="false" outlineLevel="0" collapsed="false">
      <c r="A7511" s="0" t="s">
        <v>10</v>
      </c>
      <c r="B7511" s="0" t="s">
        <v>492</v>
      </c>
      <c r="C7511" s="15" t="n">
        <v>45352</v>
      </c>
      <c r="D7511" s="0" t="n">
        <v>1</v>
      </c>
      <c r="E7511" s="0" t="n">
        <v>6</v>
      </c>
      <c r="F7511" s="0" t="n">
        <v>0</v>
      </c>
      <c r="G7511" s="0" t="n">
        <v>0</v>
      </c>
      <c r="H7511" s="0" t="n">
        <v>0</v>
      </c>
      <c r="I7511" s="0" t="n">
        <v>68</v>
      </c>
      <c r="J7511" s="0" t="n">
        <v>0</v>
      </c>
      <c r="K7511" s="37" t="n">
        <f aca="false">E7511+Inputs!$B$5*F7511</f>
        <v>6</v>
      </c>
      <c r="L7511" s="37" t="n">
        <f aca="false">G7511+Inputs!$B$6*H7511</f>
        <v>0</v>
      </c>
      <c r="M7511" s="37" t="n">
        <f aca="false">I7511+Inputs!$B$7*J7511</f>
        <v>68</v>
      </c>
      <c r="N7511" s="37" t="n">
        <f aca="false">K7511+L7511+M7511</f>
        <v>74</v>
      </c>
    </row>
    <row r="7512" customFormat="false" ht="15" hidden="false" customHeight="false" outlineLevel="0" collapsed="false">
      <c r="A7512" s="0" t="s">
        <v>10</v>
      </c>
      <c r="B7512" s="0" t="s">
        <v>492</v>
      </c>
      <c r="C7512" s="15" t="n">
        <v>45383</v>
      </c>
      <c r="D7512" s="0" t="n">
        <v>1</v>
      </c>
      <c r="E7512" s="0" t="n">
        <v>8</v>
      </c>
      <c r="F7512" s="0" t="n">
        <v>0</v>
      </c>
      <c r="G7512" s="0" t="n">
        <v>0</v>
      </c>
      <c r="H7512" s="0" t="n">
        <v>0</v>
      </c>
      <c r="I7512" s="0" t="n">
        <v>73</v>
      </c>
      <c r="J7512" s="0" t="n">
        <v>0</v>
      </c>
      <c r="K7512" s="37" t="n">
        <f aca="false">E7512+Inputs!$B$5*F7512</f>
        <v>8</v>
      </c>
      <c r="L7512" s="37" t="n">
        <f aca="false">G7512+Inputs!$B$6*H7512</f>
        <v>0</v>
      </c>
      <c r="M7512" s="37" t="n">
        <f aca="false">I7512+Inputs!$B$7*J7512</f>
        <v>73</v>
      </c>
      <c r="N7512" s="37" t="n">
        <f aca="false">K7512+L7512+M7512</f>
        <v>81</v>
      </c>
    </row>
    <row r="7513" customFormat="false" ht="15" hidden="false" customHeight="false" outlineLevel="0" collapsed="false">
      <c r="A7513" s="0" t="s">
        <v>10</v>
      </c>
      <c r="B7513" s="0" t="s">
        <v>492</v>
      </c>
      <c r="C7513" s="15" t="n">
        <v>45413</v>
      </c>
      <c r="D7513" s="0" t="n">
        <v>1</v>
      </c>
      <c r="E7513" s="0" t="n">
        <v>7</v>
      </c>
      <c r="F7513" s="0" t="n">
        <v>0</v>
      </c>
      <c r="G7513" s="0" t="n">
        <v>0</v>
      </c>
      <c r="H7513" s="0" t="n">
        <v>0</v>
      </c>
      <c r="I7513" s="0" t="n">
        <v>80</v>
      </c>
      <c r="J7513" s="0" t="n">
        <v>0</v>
      </c>
      <c r="K7513" s="37" t="n">
        <f aca="false">E7513+Inputs!$B$5*F7513</f>
        <v>7</v>
      </c>
      <c r="L7513" s="37" t="n">
        <f aca="false">G7513+Inputs!$B$6*H7513</f>
        <v>0</v>
      </c>
      <c r="M7513" s="37" t="n">
        <f aca="false">I7513+Inputs!$B$7*J7513</f>
        <v>80</v>
      </c>
      <c r="N7513" s="37" t="n">
        <f aca="false">K7513+L7513+M7513</f>
        <v>87</v>
      </c>
    </row>
    <row r="7514" customFormat="false" ht="15" hidden="false" customHeight="false" outlineLevel="0" collapsed="false">
      <c r="A7514" s="0" t="s">
        <v>10</v>
      </c>
      <c r="B7514" s="0" t="s">
        <v>492</v>
      </c>
      <c r="C7514" s="15" t="n">
        <v>45444</v>
      </c>
      <c r="D7514" s="0" t="n">
        <v>1</v>
      </c>
      <c r="E7514" s="0" t="n">
        <v>10</v>
      </c>
      <c r="F7514" s="0" t="n">
        <v>0</v>
      </c>
      <c r="G7514" s="0" t="n">
        <v>0</v>
      </c>
      <c r="H7514" s="0" t="n">
        <v>0</v>
      </c>
      <c r="I7514" s="0" t="n">
        <v>72</v>
      </c>
      <c r="J7514" s="0" t="n">
        <v>0</v>
      </c>
      <c r="K7514" s="37" t="n">
        <f aca="false">E7514+Inputs!$B$5*F7514</f>
        <v>10</v>
      </c>
      <c r="L7514" s="37" t="n">
        <f aca="false">G7514+Inputs!$B$6*H7514</f>
        <v>0</v>
      </c>
      <c r="M7514" s="37" t="n">
        <f aca="false">I7514+Inputs!$B$7*J7514</f>
        <v>72</v>
      </c>
      <c r="N7514" s="37" t="n">
        <f aca="false">K7514+L7514+M7514</f>
        <v>82</v>
      </c>
    </row>
    <row r="7515" customFormat="false" ht="15" hidden="false" customHeight="false" outlineLevel="0" collapsed="false">
      <c r="A7515" s="0" t="s">
        <v>10</v>
      </c>
      <c r="B7515" s="0" t="s">
        <v>492</v>
      </c>
      <c r="C7515" s="15" t="n">
        <v>45474</v>
      </c>
      <c r="D7515" s="0" t="n">
        <v>1</v>
      </c>
      <c r="E7515" s="0" t="n">
        <v>5</v>
      </c>
      <c r="F7515" s="0" t="n">
        <v>0</v>
      </c>
      <c r="G7515" s="0" t="n">
        <v>0</v>
      </c>
      <c r="H7515" s="0" t="n">
        <v>0</v>
      </c>
      <c r="I7515" s="0" t="n">
        <v>93</v>
      </c>
      <c r="J7515" s="0" t="n">
        <v>0</v>
      </c>
      <c r="K7515" s="37" t="n">
        <f aca="false">E7515+Inputs!$B$5*F7515</f>
        <v>5</v>
      </c>
      <c r="L7515" s="37" t="n">
        <f aca="false">G7515+Inputs!$B$6*H7515</f>
        <v>0</v>
      </c>
      <c r="M7515" s="37" t="n">
        <f aca="false">I7515+Inputs!$B$7*J7515</f>
        <v>93</v>
      </c>
      <c r="N7515" s="37" t="n">
        <f aca="false">K7515+L7515+M7515</f>
        <v>98</v>
      </c>
    </row>
    <row r="7516" customFormat="false" ht="15" hidden="false" customHeight="false" outlineLevel="0" collapsed="false">
      <c r="A7516" s="0" t="s">
        <v>10</v>
      </c>
      <c r="B7516" s="0" t="s">
        <v>492</v>
      </c>
      <c r="C7516" s="15" t="n">
        <v>45505</v>
      </c>
      <c r="D7516" s="0" t="n">
        <v>1</v>
      </c>
      <c r="E7516" s="0" t="n">
        <v>2</v>
      </c>
      <c r="F7516" s="0" t="n">
        <v>0</v>
      </c>
      <c r="G7516" s="0" t="n">
        <v>0</v>
      </c>
      <c r="H7516" s="0" t="n">
        <v>0</v>
      </c>
      <c r="I7516" s="0" t="n">
        <v>66</v>
      </c>
      <c r="J7516" s="0" t="n">
        <v>0</v>
      </c>
      <c r="K7516" s="37" t="n">
        <f aca="false">E7516+Inputs!$B$5*F7516</f>
        <v>2</v>
      </c>
      <c r="L7516" s="37" t="n">
        <f aca="false">G7516+Inputs!$B$6*H7516</f>
        <v>0</v>
      </c>
      <c r="M7516" s="37" t="n">
        <f aca="false">I7516+Inputs!$B$7*J7516</f>
        <v>66</v>
      </c>
      <c r="N7516" s="37" t="n">
        <f aca="false">K7516+L7516+M7516</f>
        <v>68</v>
      </c>
    </row>
    <row r="7517" customFormat="false" ht="15" hidden="false" customHeight="false" outlineLevel="0" collapsed="false">
      <c r="A7517" s="0" t="s">
        <v>10</v>
      </c>
      <c r="B7517" s="0" t="s">
        <v>492</v>
      </c>
      <c r="C7517" s="15" t="n">
        <v>45536</v>
      </c>
      <c r="D7517" s="0" t="n">
        <v>1</v>
      </c>
      <c r="E7517" s="0" t="n">
        <v>3</v>
      </c>
      <c r="F7517" s="0" t="n">
        <v>0</v>
      </c>
      <c r="G7517" s="0" t="n">
        <v>0</v>
      </c>
      <c r="H7517" s="0" t="n">
        <v>0</v>
      </c>
      <c r="I7517" s="0" t="n">
        <v>73</v>
      </c>
      <c r="J7517" s="0" t="n">
        <v>0</v>
      </c>
      <c r="K7517" s="37" t="n">
        <f aca="false">E7517+Inputs!$B$5*F7517</f>
        <v>3</v>
      </c>
      <c r="L7517" s="37" t="n">
        <f aca="false">G7517+Inputs!$B$6*H7517</f>
        <v>0</v>
      </c>
      <c r="M7517" s="37" t="n">
        <f aca="false">I7517+Inputs!$B$7*J7517</f>
        <v>73</v>
      </c>
      <c r="N7517" s="37" t="n">
        <f aca="false">K7517+L7517+M7517</f>
        <v>76</v>
      </c>
    </row>
    <row r="7518" customFormat="false" ht="15" hidden="false" customHeight="false" outlineLevel="0" collapsed="false">
      <c r="A7518" s="0" t="s">
        <v>10</v>
      </c>
      <c r="B7518" s="0" t="s">
        <v>492</v>
      </c>
      <c r="C7518" s="15" t="n">
        <v>45566</v>
      </c>
      <c r="D7518" s="0" t="n">
        <v>1</v>
      </c>
      <c r="E7518" s="0" t="n">
        <v>6</v>
      </c>
      <c r="F7518" s="0" t="n">
        <v>0</v>
      </c>
      <c r="G7518" s="0" t="n">
        <v>0</v>
      </c>
      <c r="H7518" s="0" t="n">
        <v>0</v>
      </c>
      <c r="I7518" s="0" t="n">
        <v>67</v>
      </c>
      <c r="J7518" s="0" t="n">
        <v>0</v>
      </c>
      <c r="K7518" s="37" t="n">
        <f aca="false">E7518+Inputs!$B$5*F7518</f>
        <v>6</v>
      </c>
      <c r="L7518" s="37" t="n">
        <f aca="false">G7518+Inputs!$B$6*H7518</f>
        <v>0</v>
      </c>
      <c r="M7518" s="37" t="n">
        <f aca="false">I7518+Inputs!$B$7*J7518</f>
        <v>67</v>
      </c>
      <c r="N7518" s="37" t="n">
        <f aca="false">K7518+L7518+M7518</f>
        <v>73</v>
      </c>
    </row>
    <row r="7519" customFormat="false" ht="15" hidden="false" customHeight="false" outlineLevel="0" collapsed="false">
      <c r="A7519" s="0" t="s">
        <v>10</v>
      </c>
      <c r="B7519" s="0" t="s">
        <v>492</v>
      </c>
      <c r="C7519" s="15" t="n">
        <v>45597</v>
      </c>
      <c r="D7519" s="0" t="n">
        <v>1</v>
      </c>
      <c r="E7519" s="0" t="n">
        <v>6</v>
      </c>
      <c r="F7519" s="0" t="n">
        <v>0</v>
      </c>
      <c r="G7519" s="0" t="n">
        <v>0</v>
      </c>
      <c r="H7519" s="0" t="n">
        <v>0</v>
      </c>
      <c r="I7519" s="0" t="n">
        <v>72</v>
      </c>
      <c r="J7519" s="0" t="n">
        <v>0</v>
      </c>
      <c r="K7519" s="37" t="n">
        <f aca="false">E7519+Inputs!$B$5*F7519</f>
        <v>6</v>
      </c>
      <c r="L7519" s="37" t="n">
        <f aca="false">G7519+Inputs!$B$6*H7519</f>
        <v>0</v>
      </c>
      <c r="M7519" s="37" t="n">
        <f aca="false">I7519+Inputs!$B$7*J7519</f>
        <v>72</v>
      </c>
      <c r="N7519" s="37" t="n">
        <f aca="false">K7519+L7519+M7519</f>
        <v>78</v>
      </c>
    </row>
    <row r="7520" customFormat="false" ht="15" hidden="false" customHeight="false" outlineLevel="0" collapsed="false">
      <c r="A7520" s="0" t="s">
        <v>10</v>
      </c>
      <c r="B7520" s="0" t="s">
        <v>492</v>
      </c>
      <c r="C7520" s="15" t="n">
        <v>45627</v>
      </c>
      <c r="D7520" s="0" t="n">
        <v>1</v>
      </c>
      <c r="E7520" s="0" t="n">
        <v>5</v>
      </c>
      <c r="F7520" s="0" t="n">
        <v>0</v>
      </c>
      <c r="G7520" s="0" t="n">
        <v>0</v>
      </c>
      <c r="H7520" s="0" t="n">
        <v>0</v>
      </c>
      <c r="I7520" s="0" t="n">
        <v>76</v>
      </c>
      <c r="J7520" s="0" t="n">
        <v>0</v>
      </c>
      <c r="K7520" s="37" t="n">
        <f aca="false">E7520+Inputs!$B$5*F7520</f>
        <v>5</v>
      </c>
      <c r="L7520" s="37" t="n">
        <f aca="false">G7520+Inputs!$B$6*H7520</f>
        <v>0</v>
      </c>
      <c r="M7520" s="37" t="n">
        <f aca="false">I7520+Inputs!$B$7*J7520</f>
        <v>76</v>
      </c>
      <c r="N7520" s="37" t="n">
        <f aca="false">K7520+L7520+M7520</f>
        <v>81</v>
      </c>
    </row>
    <row r="7521" customFormat="false" ht="15" hidden="false" customHeight="false" outlineLevel="0" collapsed="false">
      <c r="A7521" s="0" t="s">
        <v>10</v>
      </c>
      <c r="B7521" s="0" t="s">
        <v>492</v>
      </c>
      <c r="C7521" s="15" t="n">
        <v>45658</v>
      </c>
      <c r="D7521" s="0" t="n">
        <v>1</v>
      </c>
      <c r="E7521" s="0" t="n">
        <v>1</v>
      </c>
      <c r="F7521" s="0" t="n">
        <v>0</v>
      </c>
      <c r="G7521" s="0" t="n">
        <v>0</v>
      </c>
      <c r="H7521" s="0" t="n">
        <v>0</v>
      </c>
      <c r="I7521" s="0" t="n">
        <v>85</v>
      </c>
      <c r="J7521" s="0" t="n">
        <v>0</v>
      </c>
      <c r="K7521" s="37" t="n">
        <f aca="false">E7521+Inputs!$B$5*F7521</f>
        <v>1</v>
      </c>
      <c r="L7521" s="37" t="n">
        <f aca="false">G7521+Inputs!$B$6*H7521</f>
        <v>0</v>
      </c>
      <c r="M7521" s="37" t="n">
        <f aca="false">I7521+Inputs!$B$7*J7521</f>
        <v>85</v>
      </c>
      <c r="N7521" s="37" t="n">
        <f aca="false">K7521+L7521+M7521</f>
        <v>86</v>
      </c>
    </row>
    <row r="7522" customFormat="false" ht="15" hidden="false" customHeight="false" outlineLevel="0" collapsed="false">
      <c r="A7522" s="0" t="s">
        <v>10</v>
      </c>
      <c r="B7522" s="0" t="s">
        <v>492</v>
      </c>
      <c r="C7522" s="15" t="n">
        <v>45689</v>
      </c>
      <c r="D7522" s="0" t="n">
        <v>1</v>
      </c>
      <c r="E7522" s="0" t="n">
        <v>4</v>
      </c>
      <c r="F7522" s="0" t="n">
        <v>0</v>
      </c>
      <c r="G7522" s="0" t="n">
        <v>0</v>
      </c>
      <c r="H7522" s="0" t="n">
        <v>0</v>
      </c>
      <c r="I7522" s="0" t="n">
        <v>79</v>
      </c>
      <c r="J7522" s="0" t="n">
        <v>0</v>
      </c>
      <c r="K7522" s="37" t="n">
        <f aca="false">E7522+Inputs!$B$5*F7522</f>
        <v>4</v>
      </c>
      <c r="L7522" s="37" t="n">
        <f aca="false">G7522+Inputs!$B$6*H7522</f>
        <v>0</v>
      </c>
      <c r="M7522" s="37" t="n">
        <f aca="false">I7522+Inputs!$B$7*J7522</f>
        <v>79</v>
      </c>
      <c r="N7522" s="37" t="n">
        <f aca="false">K7522+L7522+M7522</f>
        <v>83</v>
      </c>
    </row>
    <row r="7523" customFormat="false" ht="15" hidden="false" customHeight="false" outlineLevel="0" collapsed="false">
      <c r="A7523" s="0" t="s">
        <v>10</v>
      </c>
      <c r="B7523" s="0" t="s">
        <v>492</v>
      </c>
      <c r="C7523" s="15" t="n">
        <v>45717</v>
      </c>
      <c r="D7523" s="0" t="n">
        <v>1</v>
      </c>
      <c r="E7523" s="0" t="n">
        <v>2</v>
      </c>
      <c r="F7523" s="0" t="n">
        <v>0</v>
      </c>
      <c r="G7523" s="0" t="n">
        <v>0</v>
      </c>
      <c r="H7523" s="0" t="n">
        <v>0</v>
      </c>
      <c r="I7523" s="0" t="n">
        <v>81</v>
      </c>
      <c r="J7523" s="0" t="n">
        <v>0</v>
      </c>
      <c r="K7523" s="37" t="n">
        <f aca="false">E7523+Inputs!$B$5*F7523</f>
        <v>2</v>
      </c>
      <c r="L7523" s="37" t="n">
        <f aca="false">G7523+Inputs!$B$6*H7523</f>
        <v>0</v>
      </c>
      <c r="M7523" s="37" t="n">
        <f aca="false">I7523+Inputs!$B$7*J7523</f>
        <v>81</v>
      </c>
      <c r="N7523" s="37" t="n">
        <f aca="false">K7523+L7523+M7523</f>
        <v>83</v>
      </c>
    </row>
    <row r="7524" customFormat="false" ht="15" hidden="false" customHeight="false" outlineLevel="0" collapsed="false">
      <c r="A7524" s="0" t="s">
        <v>10</v>
      </c>
      <c r="B7524" s="0" t="s">
        <v>492</v>
      </c>
      <c r="C7524" s="15" t="n">
        <v>45748</v>
      </c>
      <c r="D7524" s="0" t="n">
        <v>1</v>
      </c>
      <c r="E7524" s="0" t="n">
        <v>5</v>
      </c>
      <c r="F7524" s="0" t="n">
        <v>0</v>
      </c>
      <c r="G7524" s="0" t="n">
        <v>0</v>
      </c>
      <c r="H7524" s="0" t="n">
        <v>0</v>
      </c>
      <c r="I7524" s="0" t="n">
        <v>75</v>
      </c>
      <c r="J7524" s="0" t="n">
        <v>0</v>
      </c>
      <c r="K7524" s="37" t="n">
        <f aca="false">E7524+Inputs!$B$5*F7524</f>
        <v>5</v>
      </c>
      <c r="L7524" s="37" t="n">
        <f aca="false">G7524+Inputs!$B$6*H7524</f>
        <v>0</v>
      </c>
      <c r="M7524" s="37" t="n">
        <f aca="false">I7524+Inputs!$B$7*J7524</f>
        <v>75</v>
      </c>
      <c r="N7524" s="37" t="n">
        <f aca="false">K7524+L7524+M7524</f>
        <v>80</v>
      </c>
    </row>
    <row r="7525" customFormat="false" ht="15" hidden="false" customHeight="false" outlineLevel="0" collapsed="false">
      <c r="A7525" s="0" t="s">
        <v>10</v>
      </c>
      <c r="B7525" s="0" t="s">
        <v>492</v>
      </c>
      <c r="C7525" s="15" t="n">
        <v>45778</v>
      </c>
      <c r="D7525" s="0" t="n">
        <v>1</v>
      </c>
      <c r="E7525" s="0" t="n">
        <v>7</v>
      </c>
      <c r="F7525" s="0" t="n">
        <v>0</v>
      </c>
      <c r="G7525" s="0" t="n">
        <v>0</v>
      </c>
      <c r="H7525" s="0" t="n">
        <v>0</v>
      </c>
      <c r="I7525" s="0" t="n">
        <v>79</v>
      </c>
      <c r="J7525" s="0" t="n">
        <v>0</v>
      </c>
      <c r="K7525" s="37" t="n">
        <f aca="false">E7525+Inputs!$B$5*F7525</f>
        <v>7</v>
      </c>
      <c r="L7525" s="37" t="n">
        <f aca="false">G7525+Inputs!$B$6*H7525</f>
        <v>0</v>
      </c>
      <c r="M7525" s="37" t="n">
        <f aca="false">I7525+Inputs!$B$7*J7525</f>
        <v>79</v>
      </c>
      <c r="N7525" s="37" t="n">
        <f aca="false">K7525+L7525+M7525</f>
        <v>86</v>
      </c>
    </row>
    <row r="7526" customFormat="false" ht="15" hidden="false" customHeight="false" outlineLevel="0" collapsed="false">
      <c r="A7526" s="0" t="s">
        <v>10</v>
      </c>
      <c r="B7526" s="0" t="s">
        <v>492</v>
      </c>
      <c r="C7526" s="15" t="n">
        <v>45809</v>
      </c>
      <c r="D7526" s="0" t="n">
        <v>1</v>
      </c>
      <c r="E7526" s="0" t="n">
        <v>17</v>
      </c>
      <c r="F7526" s="0" t="n">
        <v>0</v>
      </c>
      <c r="G7526" s="0" t="n">
        <v>0</v>
      </c>
      <c r="H7526" s="0" t="n">
        <v>0</v>
      </c>
      <c r="I7526" s="0" t="n">
        <v>90</v>
      </c>
      <c r="J7526" s="0" t="n">
        <v>0</v>
      </c>
      <c r="K7526" s="37" t="n">
        <f aca="false">E7526+Inputs!$B$5*F7526</f>
        <v>17</v>
      </c>
      <c r="L7526" s="37" t="n">
        <f aca="false">G7526+Inputs!$B$6*H7526</f>
        <v>0</v>
      </c>
      <c r="M7526" s="37" t="n">
        <f aca="false">I7526+Inputs!$B$7*J7526</f>
        <v>90</v>
      </c>
      <c r="N7526" s="37" t="n">
        <f aca="false">K7526+L7526+M7526</f>
        <v>107</v>
      </c>
    </row>
    <row r="7527" customFormat="false" ht="15" hidden="false" customHeight="false" outlineLevel="0" collapsed="false">
      <c r="A7527" s="0" t="s">
        <v>10</v>
      </c>
      <c r="B7527" s="0" t="s">
        <v>492</v>
      </c>
      <c r="C7527" s="15" t="n">
        <v>45839</v>
      </c>
      <c r="D7527" s="0" t="n">
        <v>1</v>
      </c>
      <c r="E7527" s="0" t="n">
        <v>10</v>
      </c>
      <c r="F7527" s="0" t="n">
        <v>0</v>
      </c>
      <c r="G7527" s="0" t="n">
        <v>0</v>
      </c>
      <c r="H7527" s="0" t="n">
        <v>0</v>
      </c>
      <c r="I7527" s="0" t="n">
        <v>90</v>
      </c>
      <c r="J7527" s="0" t="n">
        <v>0</v>
      </c>
      <c r="K7527" s="37" t="n">
        <f aca="false">E7527+Inputs!$B$5*F7527</f>
        <v>10</v>
      </c>
      <c r="L7527" s="37" t="n">
        <f aca="false">G7527+Inputs!$B$6*H7527</f>
        <v>0</v>
      </c>
      <c r="M7527" s="37" t="n">
        <f aca="false">I7527+Inputs!$B$7*J7527</f>
        <v>90</v>
      </c>
      <c r="N7527" s="37" t="n">
        <f aca="false">K7527+L7527+M7527</f>
        <v>100</v>
      </c>
    </row>
    <row r="7528" customFormat="false" ht="15" hidden="false" customHeight="false" outlineLevel="0" collapsed="false">
      <c r="A7528" s="0" t="s">
        <v>10</v>
      </c>
      <c r="B7528" s="0" t="s">
        <v>492</v>
      </c>
      <c r="C7528" s="15" t="n">
        <v>45870</v>
      </c>
      <c r="D7528" s="0" t="n">
        <v>1</v>
      </c>
      <c r="E7528" s="0" t="n">
        <v>8</v>
      </c>
      <c r="F7528" s="0" t="n">
        <v>0</v>
      </c>
      <c r="G7528" s="0" t="n">
        <v>0</v>
      </c>
      <c r="H7528" s="0" t="n">
        <v>0</v>
      </c>
      <c r="I7528" s="0" t="n">
        <v>76</v>
      </c>
      <c r="J7528" s="0" t="n">
        <v>0</v>
      </c>
      <c r="K7528" s="37" t="n">
        <f aca="false">E7528+Inputs!$B$5*F7528</f>
        <v>8</v>
      </c>
      <c r="L7528" s="37" t="n">
        <f aca="false">G7528+Inputs!$B$6*H7528</f>
        <v>0</v>
      </c>
      <c r="M7528" s="37" t="n">
        <f aca="false">I7528+Inputs!$B$7*J7528</f>
        <v>76</v>
      </c>
      <c r="N7528" s="37" t="n">
        <f aca="false">K7528+L7528+M7528</f>
        <v>84</v>
      </c>
    </row>
    <row r="7529" customFormat="false" ht="15" hidden="false" customHeight="false" outlineLevel="0" collapsed="false">
      <c r="A7529" s="0" t="s">
        <v>10</v>
      </c>
      <c r="B7529" s="0" t="s">
        <v>492</v>
      </c>
      <c r="C7529" s="15" t="n">
        <v>45901</v>
      </c>
      <c r="D7529" s="0" t="n">
        <v>1</v>
      </c>
      <c r="E7529" s="0" t="n">
        <v>4</v>
      </c>
      <c r="F7529" s="0" t="n">
        <v>0</v>
      </c>
      <c r="G7529" s="0" t="n">
        <v>0</v>
      </c>
      <c r="H7529" s="0" t="n">
        <v>0</v>
      </c>
      <c r="I7529" s="0" t="n">
        <v>56</v>
      </c>
      <c r="J7529" s="0" t="n">
        <v>0</v>
      </c>
      <c r="K7529" s="37" t="n">
        <f aca="false">E7529+Inputs!$B$5*F7529</f>
        <v>4</v>
      </c>
      <c r="L7529" s="37" t="n">
        <f aca="false">G7529+Inputs!$B$6*H7529</f>
        <v>0</v>
      </c>
      <c r="M7529" s="37" t="n">
        <f aca="false">I7529+Inputs!$B$7*J7529</f>
        <v>56</v>
      </c>
      <c r="N7529" s="37" t="n">
        <f aca="false">K7529+L7529+M7529</f>
        <v>60</v>
      </c>
    </row>
    <row r="7530" customFormat="false" ht="15" hidden="false" customHeight="false" outlineLevel="0" collapsed="false">
      <c r="A7530" s="0" t="s">
        <v>10</v>
      </c>
      <c r="B7530" s="0" t="s">
        <v>492</v>
      </c>
      <c r="C7530" s="15" t="n">
        <v>45931</v>
      </c>
      <c r="D7530" s="0" t="n">
        <v>1</v>
      </c>
      <c r="E7530" s="0" t="n">
        <v>4</v>
      </c>
      <c r="F7530" s="0" t="n">
        <v>0</v>
      </c>
      <c r="G7530" s="0" t="n">
        <v>0</v>
      </c>
      <c r="H7530" s="0" t="n">
        <v>0</v>
      </c>
      <c r="I7530" s="0" t="n">
        <v>78</v>
      </c>
      <c r="J7530" s="0" t="n">
        <v>0</v>
      </c>
      <c r="K7530" s="37" t="n">
        <f aca="false">E7530+Inputs!$B$5*F7530</f>
        <v>4</v>
      </c>
      <c r="L7530" s="37" t="n">
        <f aca="false">G7530+Inputs!$B$6*H7530</f>
        <v>0</v>
      </c>
      <c r="M7530" s="37" t="n">
        <f aca="false">I7530+Inputs!$B$7*J7530</f>
        <v>78</v>
      </c>
      <c r="N7530" s="37" t="n">
        <f aca="false">K7530+L7530+M7530</f>
        <v>82</v>
      </c>
    </row>
    <row r="7531" customFormat="false" ht="15" hidden="false" customHeight="false" outlineLevel="0" collapsed="false">
      <c r="A7531" s="0" t="s">
        <v>10</v>
      </c>
      <c r="B7531" s="0" t="s">
        <v>492</v>
      </c>
      <c r="C7531" s="15" t="n">
        <v>45962</v>
      </c>
      <c r="D7531" s="0" t="n">
        <v>1</v>
      </c>
      <c r="E7531" s="0" t="n">
        <v>5</v>
      </c>
      <c r="F7531" s="0" t="n">
        <v>0</v>
      </c>
      <c r="G7531" s="0" t="n">
        <v>0</v>
      </c>
      <c r="H7531" s="0" t="n">
        <v>0</v>
      </c>
      <c r="I7531" s="0" t="n">
        <v>57</v>
      </c>
      <c r="J7531" s="0" t="n">
        <v>0</v>
      </c>
      <c r="K7531" s="37" t="n">
        <f aca="false">E7531+Inputs!$B$5*F7531</f>
        <v>5</v>
      </c>
      <c r="L7531" s="37" t="n">
        <f aca="false">G7531+Inputs!$B$6*H7531</f>
        <v>0</v>
      </c>
      <c r="M7531" s="37" t="n">
        <f aca="false">I7531+Inputs!$B$7*J7531</f>
        <v>57</v>
      </c>
      <c r="N7531" s="37" t="n">
        <f aca="false">K7531+L7531+M7531</f>
        <v>62</v>
      </c>
    </row>
    <row r="7532" customFormat="false" ht="15" hidden="false" customHeight="false" outlineLevel="0" collapsed="false">
      <c r="A7532" s="0" t="s">
        <v>10</v>
      </c>
      <c r="B7532" s="0" t="s">
        <v>492</v>
      </c>
      <c r="C7532" s="15" t="n">
        <v>45992</v>
      </c>
      <c r="D7532" s="0" t="n">
        <v>1</v>
      </c>
      <c r="E7532" s="0" t="n">
        <v>7</v>
      </c>
      <c r="F7532" s="0" t="n">
        <v>0</v>
      </c>
      <c r="G7532" s="0" t="n">
        <v>0</v>
      </c>
      <c r="H7532" s="0" t="n">
        <v>0</v>
      </c>
      <c r="I7532" s="0" t="n">
        <v>86</v>
      </c>
      <c r="J7532" s="0" t="n">
        <v>0</v>
      </c>
      <c r="K7532" s="37" t="n">
        <f aca="false">E7532+Inputs!$B$5*F7532</f>
        <v>7</v>
      </c>
      <c r="L7532" s="37" t="n">
        <f aca="false">G7532+Inputs!$B$6*H7532</f>
        <v>0</v>
      </c>
      <c r="M7532" s="37" t="n">
        <f aca="false">I7532+Inputs!$B$7*J7532</f>
        <v>86</v>
      </c>
      <c r="N7532" s="37" t="n">
        <f aca="false">K7532+L7532+M7532</f>
        <v>93</v>
      </c>
    </row>
    <row r="7533" customFormat="false" ht="15" hidden="false" customHeight="false" outlineLevel="0" collapsed="false">
      <c r="A7533" s="0" t="s">
        <v>10</v>
      </c>
      <c r="B7533" s="0" t="s">
        <v>492</v>
      </c>
      <c r="C7533" s="15" t="n">
        <v>46023</v>
      </c>
      <c r="D7533" s="0" t="n">
        <v>1</v>
      </c>
      <c r="E7533" s="0" t="n">
        <v>4</v>
      </c>
      <c r="F7533" s="0" t="n">
        <v>0</v>
      </c>
      <c r="G7533" s="0" t="n">
        <v>0</v>
      </c>
      <c r="H7533" s="0" t="n">
        <v>0</v>
      </c>
      <c r="I7533" s="0" t="n">
        <v>61</v>
      </c>
      <c r="J7533" s="0" t="n">
        <v>0</v>
      </c>
      <c r="K7533" s="37" t="n">
        <f aca="false">E7533+Inputs!$B$5*F7533</f>
        <v>4</v>
      </c>
      <c r="L7533" s="37" t="n">
        <f aca="false">G7533+Inputs!$B$6*H7533</f>
        <v>0</v>
      </c>
      <c r="M7533" s="37" t="n">
        <f aca="false">I7533+Inputs!$B$7*J7533</f>
        <v>61</v>
      </c>
      <c r="N7533" s="37" t="n">
        <f aca="false">K7533+L7533+M7533</f>
        <v>65</v>
      </c>
    </row>
    <row r="7534" customFormat="false" ht="15" hidden="false" customHeight="false" outlineLevel="0" collapsed="false">
      <c r="A7534" s="0" t="s">
        <v>10</v>
      </c>
      <c r="B7534" s="0" t="s">
        <v>492</v>
      </c>
      <c r="C7534" s="15" t="n">
        <v>46054</v>
      </c>
      <c r="D7534" s="0" t="n">
        <v>1</v>
      </c>
      <c r="E7534" s="0" t="n">
        <v>8</v>
      </c>
      <c r="F7534" s="0" t="n">
        <v>0</v>
      </c>
      <c r="G7534" s="0" t="n">
        <v>0</v>
      </c>
      <c r="H7534" s="0" t="n">
        <v>0</v>
      </c>
      <c r="I7534" s="0" t="n">
        <v>62</v>
      </c>
      <c r="J7534" s="0" t="n">
        <v>0</v>
      </c>
      <c r="K7534" s="37" t="n">
        <f aca="false">E7534+Inputs!$B$5*F7534</f>
        <v>8</v>
      </c>
      <c r="L7534" s="37" t="n">
        <f aca="false">G7534+Inputs!$B$6*H7534</f>
        <v>0</v>
      </c>
      <c r="M7534" s="37" t="n">
        <f aca="false">I7534+Inputs!$B$7*J7534</f>
        <v>62</v>
      </c>
      <c r="N7534" s="37" t="n">
        <f aca="false">K7534+L7534+M7534</f>
        <v>70</v>
      </c>
    </row>
    <row r="7535" customFormat="false" ht="15" hidden="false" customHeight="false" outlineLevel="0" collapsed="false">
      <c r="A7535" s="0" t="s">
        <v>10</v>
      </c>
      <c r="B7535" s="0" t="s">
        <v>492</v>
      </c>
      <c r="C7535" s="15" t="n">
        <v>46082</v>
      </c>
      <c r="D7535" s="0" t="n">
        <v>1</v>
      </c>
      <c r="E7535" s="0" t="n">
        <v>11</v>
      </c>
      <c r="F7535" s="0" t="n">
        <v>0</v>
      </c>
      <c r="G7535" s="0" t="n">
        <v>0</v>
      </c>
      <c r="H7535" s="0" t="n">
        <v>0</v>
      </c>
      <c r="I7535" s="0" t="n">
        <v>71</v>
      </c>
      <c r="J7535" s="0" t="n">
        <v>0</v>
      </c>
      <c r="K7535" s="37" t="n">
        <f aca="false">E7535+Inputs!$B$5*F7535</f>
        <v>11</v>
      </c>
      <c r="L7535" s="37" t="n">
        <f aca="false">G7535+Inputs!$B$6*H7535</f>
        <v>0</v>
      </c>
      <c r="M7535" s="37" t="n">
        <f aca="false">I7535+Inputs!$B$7*J7535</f>
        <v>71</v>
      </c>
      <c r="N7535" s="37" t="n">
        <f aca="false">K7535+L7535+M7535</f>
        <v>82</v>
      </c>
    </row>
    <row r="7536" customFormat="false" ht="15" hidden="false" customHeight="false" outlineLevel="0" collapsed="false">
      <c r="A7536" s="0" t="s">
        <v>10</v>
      </c>
      <c r="B7536" s="0" t="s">
        <v>492</v>
      </c>
      <c r="C7536" s="15" t="n">
        <v>46113</v>
      </c>
      <c r="D7536" s="0" t="n">
        <v>1</v>
      </c>
      <c r="E7536" s="0" t="n">
        <v>30</v>
      </c>
      <c r="F7536" s="0" t="n">
        <v>0</v>
      </c>
      <c r="G7536" s="0" t="n">
        <v>0</v>
      </c>
      <c r="H7536" s="0" t="n">
        <v>0</v>
      </c>
      <c r="I7536" s="0" t="n">
        <v>68</v>
      </c>
      <c r="J7536" s="0" t="n">
        <v>0</v>
      </c>
      <c r="K7536" s="37" t="n">
        <f aca="false">E7536+Inputs!$B$5*F7536</f>
        <v>30</v>
      </c>
      <c r="L7536" s="37" t="n">
        <f aca="false">G7536+Inputs!$B$6*H7536</f>
        <v>0</v>
      </c>
      <c r="M7536" s="37" t="n">
        <f aca="false">I7536+Inputs!$B$7*J7536</f>
        <v>68</v>
      </c>
      <c r="N7536" s="37" t="n">
        <f aca="false">K7536+L7536+M7536</f>
        <v>98</v>
      </c>
    </row>
    <row r="7537" customFormat="false" ht="15" hidden="false" customHeight="false" outlineLevel="0" collapsed="false">
      <c r="A7537" s="0" t="s">
        <v>10</v>
      </c>
      <c r="B7537" s="0" t="s">
        <v>492</v>
      </c>
      <c r="C7537" s="15" t="n">
        <v>46143</v>
      </c>
      <c r="D7537" s="0" t="n">
        <v>1</v>
      </c>
      <c r="E7537" s="0" t="n">
        <v>20</v>
      </c>
      <c r="F7537" s="0" t="n">
        <v>0</v>
      </c>
      <c r="G7537" s="0" t="n">
        <v>0</v>
      </c>
      <c r="H7537" s="0" t="n">
        <v>0</v>
      </c>
      <c r="I7537" s="0" t="n">
        <v>64</v>
      </c>
      <c r="J7537" s="0" t="n">
        <v>0</v>
      </c>
      <c r="K7537" s="37" t="n">
        <f aca="false">E7537+Inputs!$B$5*F7537</f>
        <v>20</v>
      </c>
      <c r="L7537" s="37" t="n">
        <f aca="false">G7537+Inputs!$B$6*H7537</f>
        <v>0</v>
      </c>
      <c r="M7537" s="37" t="n">
        <f aca="false">I7537+Inputs!$B$7*J7537</f>
        <v>64</v>
      </c>
      <c r="N7537" s="37" t="n">
        <f aca="false">K7537+L7537+M7537</f>
        <v>84</v>
      </c>
    </row>
    <row r="7538" customFormat="false" ht="15" hidden="false" customHeight="false" outlineLevel="0" collapsed="false">
      <c r="A7538" s="0" t="s">
        <v>10</v>
      </c>
      <c r="B7538" s="0" t="s">
        <v>492</v>
      </c>
      <c r="C7538" s="15" t="n">
        <v>46174</v>
      </c>
      <c r="D7538" s="0" t="n">
        <v>1</v>
      </c>
      <c r="E7538" s="0" t="n">
        <v>46</v>
      </c>
      <c r="F7538" s="0" t="n">
        <v>0</v>
      </c>
      <c r="G7538" s="0" t="n">
        <v>0</v>
      </c>
      <c r="H7538" s="0" t="n">
        <v>0</v>
      </c>
      <c r="I7538" s="0" t="n">
        <v>76</v>
      </c>
      <c r="J7538" s="0" t="n">
        <v>0</v>
      </c>
      <c r="K7538" s="37" t="n">
        <f aca="false">E7538+Inputs!$B$5*F7538</f>
        <v>46</v>
      </c>
      <c r="L7538" s="37" t="n">
        <f aca="false">G7538+Inputs!$B$6*H7538</f>
        <v>0</v>
      </c>
      <c r="M7538" s="37" t="n">
        <f aca="false">I7538+Inputs!$B$7*J7538</f>
        <v>76</v>
      </c>
      <c r="N7538" s="37" t="n">
        <f aca="false">K7538+L7538+M7538</f>
        <v>122</v>
      </c>
    </row>
    <row r="7539" customFormat="false" ht="15" hidden="false" customHeight="false" outlineLevel="0" collapsed="false">
      <c r="A7539" s="0" t="s">
        <v>10</v>
      </c>
      <c r="B7539" s="0" t="s">
        <v>492</v>
      </c>
      <c r="C7539" s="15" t="n">
        <v>46204</v>
      </c>
      <c r="D7539" s="0" t="n">
        <v>1</v>
      </c>
      <c r="E7539" s="0" t="n">
        <v>19</v>
      </c>
      <c r="F7539" s="0" t="n">
        <v>0</v>
      </c>
      <c r="G7539" s="0" t="n">
        <v>0</v>
      </c>
      <c r="H7539" s="0" t="n">
        <v>0</v>
      </c>
      <c r="I7539" s="0" t="n">
        <v>83</v>
      </c>
      <c r="J7539" s="0" t="n">
        <v>0</v>
      </c>
      <c r="K7539" s="37" t="n">
        <f aca="false">E7539+Inputs!$B$5*F7539</f>
        <v>19</v>
      </c>
      <c r="L7539" s="37" t="n">
        <f aca="false">G7539+Inputs!$B$6*H7539</f>
        <v>0</v>
      </c>
      <c r="M7539" s="37" t="n">
        <f aca="false">I7539+Inputs!$B$7*J7539</f>
        <v>83</v>
      </c>
      <c r="N7539" s="37" t="n">
        <f aca="false">K7539+L7539+M7539</f>
        <v>102</v>
      </c>
    </row>
    <row r="7540" customFormat="false" ht="15" hidden="false" customHeight="false" outlineLevel="0" collapsed="false">
      <c r="A7540" s="0" t="s">
        <v>10</v>
      </c>
      <c r="B7540" s="0" t="s">
        <v>492</v>
      </c>
      <c r="C7540" s="15" t="n">
        <v>46235</v>
      </c>
      <c r="D7540" s="0" t="n">
        <v>1</v>
      </c>
      <c r="E7540" s="0" t="n">
        <v>26</v>
      </c>
      <c r="F7540" s="0" t="n">
        <v>0</v>
      </c>
      <c r="G7540" s="0" t="n">
        <v>0</v>
      </c>
      <c r="H7540" s="0" t="n">
        <v>0</v>
      </c>
      <c r="I7540" s="0" t="n">
        <v>65</v>
      </c>
      <c r="J7540" s="0" t="n">
        <v>0</v>
      </c>
      <c r="K7540" s="37" t="n">
        <f aca="false">E7540+Inputs!$B$5*F7540</f>
        <v>26</v>
      </c>
      <c r="L7540" s="37" t="n">
        <f aca="false">G7540+Inputs!$B$6*H7540</f>
        <v>0</v>
      </c>
      <c r="M7540" s="37" t="n">
        <f aca="false">I7540+Inputs!$B$7*J7540</f>
        <v>65</v>
      </c>
      <c r="N7540" s="37" t="n">
        <f aca="false">K7540+L7540+M7540</f>
        <v>91</v>
      </c>
    </row>
    <row r="7541" customFormat="false" ht="15" hidden="false" customHeight="false" outlineLevel="0" collapsed="false">
      <c r="A7541" s="0" t="s">
        <v>10</v>
      </c>
      <c r="B7541" s="0" t="s">
        <v>493</v>
      </c>
      <c r="C7541" s="15" t="n">
        <v>44927</v>
      </c>
      <c r="D7541" s="0" t="n">
        <v>1</v>
      </c>
      <c r="E7541" s="0" t="n">
        <v>1</v>
      </c>
      <c r="F7541" s="0" t="n">
        <v>0</v>
      </c>
      <c r="G7541" s="0" t="n">
        <v>0</v>
      </c>
      <c r="H7541" s="0" t="n">
        <v>0</v>
      </c>
      <c r="I7541" s="0" t="n">
        <v>32</v>
      </c>
      <c r="J7541" s="0" t="n">
        <v>0</v>
      </c>
      <c r="K7541" s="37" t="n">
        <f aca="false">E7541+Inputs!$B$5*F7541</f>
        <v>1</v>
      </c>
      <c r="L7541" s="37" t="n">
        <f aca="false">G7541+Inputs!$B$6*H7541</f>
        <v>0</v>
      </c>
      <c r="M7541" s="37" t="n">
        <f aca="false">I7541+Inputs!$B$7*J7541</f>
        <v>32</v>
      </c>
      <c r="N7541" s="37" t="n">
        <f aca="false">K7541+L7541+M7541</f>
        <v>33</v>
      </c>
    </row>
    <row r="7542" customFormat="false" ht="15" hidden="false" customHeight="false" outlineLevel="0" collapsed="false">
      <c r="A7542" s="0" t="s">
        <v>10</v>
      </c>
      <c r="B7542" s="0" t="s">
        <v>493</v>
      </c>
      <c r="C7542" s="15" t="n">
        <v>44958</v>
      </c>
      <c r="D7542" s="0" t="n">
        <v>1</v>
      </c>
      <c r="E7542" s="0" t="n">
        <v>0</v>
      </c>
      <c r="F7542" s="0" t="n">
        <v>0</v>
      </c>
      <c r="G7542" s="0" t="n">
        <v>0</v>
      </c>
      <c r="H7542" s="0" t="n">
        <v>0</v>
      </c>
      <c r="I7542" s="0" t="n">
        <v>30</v>
      </c>
      <c r="J7542" s="0" t="n">
        <v>0</v>
      </c>
      <c r="K7542" s="37" t="n">
        <f aca="false">E7542+Inputs!$B$5*F7542</f>
        <v>0</v>
      </c>
      <c r="L7542" s="37" t="n">
        <f aca="false">G7542+Inputs!$B$6*H7542</f>
        <v>0</v>
      </c>
      <c r="M7542" s="37" t="n">
        <f aca="false">I7542+Inputs!$B$7*J7542</f>
        <v>30</v>
      </c>
      <c r="N7542" s="37" t="n">
        <f aca="false">K7542+L7542+M7542</f>
        <v>30</v>
      </c>
    </row>
    <row r="7543" customFormat="false" ht="15" hidden="false" customHeight="false" outlineLevel="0" collapsed="false">
      <c r="A7543" s="0" t="s">
        <v>10</v>
      </c>
      <c r="B7543" s="0" t="s">
        <v>493</v>
      </c>
      <c r="C7543" s="15" t="n">
        <v>44986</v>
      </c>
      <c r="D7543" s="0" t="n">
        <v>1</v>
      </c>
      <c r="E7543" s="0" t="n">
        <v>3</v>
      </c>
      <c r="F7543" s="0" t="n">
        <v>0</v>
      </c>
      <c r="G7543" s="0" t="n">
        <v>0</v>
      </c>
      <c r="H7543" s="0" t="n">
        <v>0</v>
      </c>
      <c r="I7543" s="0" t="n">
        <v>41</v>
      </c>
      <c r="J7543" s="0" t="n">
        <v>0</v>
      </c>
      <c r="K7543" s="37" t="n">
        <f aca="false">E7543+Inputs!$B$5*F7543</f>
        <v>3</v>
      </c>
      <c r="L7543" s="37" t="n">
        <f aca="false">G7543+Inputs!$B$6*H7543</f>
        <v>0</v>
      </c>
      <c r="M7543" s="37" t="n">
        <f aca="false">I7543+Inputs!$B$7*J7543</f>
        <v>41</v>
      </c>
      <c r="N7543" s="37" t="n">
        <f aca="false">K7543+L7543+M7543</f>
        <v>44</v>
      </c>
    </row>
    <row r="7544" customFormat="false" ht="15" hidden="false" customHeight="false" outlineLevel="0" collapsed="false">
      <c r="A7544" s="0" t="s">
        <v>10</v>
      </c>
      <c r="B7544" s="0" t="s">
        <v>493</v>
      </c>
      <c r="C7544" s="15" t="n">
        <v>45017</v>
      </c>
      <c r="D7544" s="0" t="n">
        <v>1</v>
      </c>
      <c r="E7544" s="0" t="n">
        <v>1</v>
      </c>
      <c r="F7544" s="0" t="n">
        <v>0</v>
      </c>
      <c r="G7544" s="0" t="n">
        <v>0</v>
      </c>
      <c r="H7544" s="0" t="n">
        <v>0</v>
      </c>
      <c r="I7544" s="0" t="n">
        <v>33</v>
      </c>
      <c r="J7544" s="0" t="n">
        <v>0</v>
      </c>
      <c r="K7544" s="37" t="n">
        <f aca="false">E7544+Inputs!$B$5*F7544</f>
        <v>1</v>
      </c>
      <c r="L7544" s="37" t="n">
        <f aca="false">G7544+Inputs!$B$6*H7544</f>
        <v>0</v>
      </c>
      <c r="M7544" s="37" t="n">
        <f aca="false">I7544+Inputs!$B$7*J7544</f>
        <v>33</v>
      </c>
      <c r="N7544" s="37" t="n">
        <f aca="false">K7544+L7544+M7544</f>
        <v>34</v>
      </c>
    </row>
    <row r="7545" customFormat="false" ht="15" hidden="false" customHeight="false" outlineLevel="0" collapsed="false">
      <c r="A7545" s="0" t="s">
        <v>10</v>
      </c>
      <c r="B7545" s="0" t="s">
        <v>493</v>
      </c>
      <c r="C7545" s="15" t="n">
        <v>45047</v>
      </c>
      <c r="D7545" s="0" t="n">
        <v>1</v>
      </c>
      <c r="E7545" s="0" t="n">
        <v>0</v>
      </c>
      <c r="F7545" s="0" t="n">
        <v>0</v>
      </c>
      <c r="G7545" s="0" t="n">
        <v>0</v>
      </c>
      <c r="H7545" s="0" t="n">
        <v>0</v>
      </c>
      <c r="I7545" s="0" t="n">
        <v>40</v>
      </c>
      <c r="J7545" s="0" t="n">
        <v>0</v>
      </c>
      <c r="K7545" s="37" t="n">
        <f aca="false">E7545+Inputs!$B$5*F7545</f>
        <v>0</v>
      </c>
      <c r="L7545" s="37" t="n">
        <f aca="false">G7545+Inputs!$B$6*H7545</f>
        <v>0</v>
      </c>
      <c r="M7545" s="37" t="n">
        <f aca="false">I7545+Inputs!$B$7*J7545</f>
        <v>40</v>
      </c>
      <c r="N7545" s="37" t="n">
        <f aca="false">K7545+L7545+M7545</f>
        <v>40</v>
      </c>
    </row>
    <row r="7546" customFormat="false" ht="15" hidden="false" customHeight="false" outlineLevel="0" collapsed="false">
      <c r="A7546" s="0" t="s">
        <v>10</v>
      </c>
      <c r="B7546" s="0" t="s">
        <v>493</v>
      </c>
      <c r="C7546" s="15" t="n">
        <v>45078</v>
      </c>
      <c r="D7546" s="0" t="n">
        <v>1</v>
      </c>
      <c r="E7546" s="0" t="n">
        <v>1</v>
      </c>
      <c r="F7546" s="0" t="n">
        <v>0</v>
      </c>
      <c r="G7546" s="0" t="n">
        <v>0</v>
      </c>
      <c r="H7546" s="0" t="n">
        <v>0</v>
      </c>
      <c r="I7546" s="0" t="n">
        <v>56</v>
      </c>
      <c r="J7546" s="0" t="n">
        <v>0</v>
      </c>
      <c r="K7546" s="37" t="n">
        <f aca="false">E7546+Inputs!$B$5*F7546</f>
        <v>1</v>
      </c>
      <c r="L7546" s="37" t="n">
        <f aca="false">G7546+Inputs!$B$6*H7546</f>
        <v>0</v>
      </c>
      <c r="M7546" s="37" t="n">
        <f aca="false">I7546+Inputs!$B$7*J7546</f>
        <v>56</v>
      </c>
      <c r="N7546" s="37" t="n">
        <f aca="false">K7546+L7546+M7546</f>
        <v>57</v>
      </c>
    </row>
    <row r="7547" customFormat="false" ht="15" hidden="false" customHeight="false" outlineLevel="0" collapsed="false">
      <c r="A7547" s="0" t="s">
        <v>10</v>
      </c>
      <c r="B7547" s="0" t="s">
        <v>493</v>
      </c>
      <c r="C7547" s="15" t="n">
        <v>45108</v>
      </c>
      <c r="D7547" s="0" t="n">
        <v>1</v>
      </c>
      <c r="E7547" s="0" t="n">
        <v>0</v>
      </c>
      <c r="F7547" s="0" t="n">
        <v>0</v>
      </c>
      <c r="G7547" s="0" t="n">
        <v>0</v>
      </c>
      <c r="H7547" s="0" t="n">
        <v>0</v>
      </c>
      <c r="I7547" s="0" t="n">
        <v>40</v>
      </c>
      <c r="J7547" s="0" t="n">
        <v>0</v>
      </c>
      <c r="K7547" s="37" t="n">
        <f aca="false">E7547+Inputs!$B$5*F7547</f>
        <v>0</v>
      </c>
      <c r="L7547" s="37" t="n">
        <f aca="false">G7547+Inputs!$B$6*H7547</f>
        <v>0</v>
      </c>
      <c r="M7547" s="37" t="n">
        <f aca="false">I7547+Inputs!$B$7*J7547</f>
        <v>40</v>
      </c>
      <c r="N7547" s="37" t="n">
        <f aca="false">K7547+L7547+M7547</f>
        <v>40</v>
      </c>
    </row>
    <row r="7548" customFormat="false" ht="15" hidden="false" customHeight="false" outlineLevel="0" collapsed="false">
      <c r="A7548" s="0" t="s">
        <v>10</v>
      </c>
      <c r="B7548" s="0" t="s">
        <v>493</v>
      </c>
      <c r="C7548" s="15" t="n">
        <v>45139</v>
      </c>
      <c r="D7548" s="0" t="n">
        <v>1</v>
      </c>
      <c r="E7548" s="0" t="n">
        <v>2</v>
      </c>
      <c r="F7548" s="0" t="n">
        <v>0</v>
      </c>
      <c r="G7548" s="0" t="n">
        <v>0</v>
      </c>
      <c r="H7548" s="0" t="n">
        <v>0</v>
      </c>
      <c r="I7548" s="0" t="n">
        <v>57</v>
      </c>
      <c r="J7548" s="0" t="n">
        <v>0</v>
      </c>
      <c r="K7548" s="37" t="n">
        <f aca="false">E7548+Inputs!$B$5*F7548</f>
        <v>2</v>
      </c>
      <c r="L7548" s="37" t="n">
        <f aca="false">G7548+Inputs!$B$6*H7548</f>
        <v>0</v>
      </c>
      <c r="M7548" s="37" t="n">
        <f aca="false">I7548+Inputs!$B$7*J7548</f>
        <v>57</v>
      </c>
      <c r="N7548" s="37" t="n">
        <f aca="false">K7548+L7548+M7548</f>
        <v>59</v>
      </c>
    </row>
    <row r="7549" customFormat="false" ht="15" hidden="false" customHeight="false" outlineLevel="0" collapsed="false">
      <c r="A7549" s="0" t="s">
        <v>10</v>
      </c>
      <c r="B7549" s="0" t="s">
        <v>493</v>
      </c>
      <c r="C7549" s="15" t="n">
        <v>45170</v>
      </c>
      <c r="D7549" s="0" t="n">
        <v>1</v>
      </c>
      <c r="E7549" s="0" t="n">
        <v>0</v>
      </c>
      <c r="F7549" s="0" t="n">
        <v>0</v>
      </c>
      <c r="G7549" s="0" t="n">
        <v>0</v>
      </c>
      <c r="H7549" s="0" t="n">
        <v>0</v>
      </c>
      <c r="I7549" s="0" t="n">
        <v>45</v>
      </c>
      <c r="J7549" s="0" t="n">
        <v>0</v>
      </c>
      <c r="K7549" s="37" t="n">
        <f aca="false">E7549+Inputs!$B$5*F7549</f>
        <v>0</v>
      </c>
      <c r="L7549" s="37" t="n">
        <f aca="false">G7549+Inputs!$B$6*H7549</f>
        <v>0</v>
      </c>
      <c r="M7549" s="37" t="n">
        <f aca="false">I7549+Inputs!$B$7*J7549</f>
        <v>45</v>
      </c>
      <c r="N7549" s="37" t="n">
        <f aca="false">K7549+L7549+M7549</f>
        <v>45</v>
      </c>
    </row>
    <row r="7550" customFormat="false" ht="15" hidden="false" customHeight="false" outlineLevel="0" collapsed="false">
      <c r="A7550" s="0" t="s">
        <v>10</v>
      </c>
      <c r="B7550" s="0" t="s">
        <v>493</v>
      </c>
      <c r="C7550" s="15" t="n">
        <v>45200</v>
      </c>
      <c r="D7550" s="0" t="n">
        <v>1</v>
      </c>
      <c r="E7550" s="0" t="n">
        <v>4</v>
      </c>
      <c r="F7550" s="0" t="n">
        <v>0</v>
      </c>
      <c r="G7550" s="0" t="n">
        <v>0</v>
      </c>
      <c r="H7550" s="0" t="n">
        <v>0</v>
      </c>
      <c r="I7550" s="0" t="n">
        <v>39</v>
      </c>
      <c r="J7550" s="0" t="n">
        <v>0</v>
      </c>
      <c r="K7550" s="37" t="n">
        <f aca="false">E7550+Inputs!$B$5*F7550</f>
        <v>4</v>
      </c>
      <c r="L7550" s="37" t="n">
        <f aca="false">G7550+Inputs!$B$6*H7550</f>
        <v>0</v>
      </c>
      <c r="M7550" s="37" t="n">
        <f aca="false">I7550+Inputs!$B$7*J7550</f>
        <v>39</v>
      </c>
      <c r="N7550" s="37" t="n">
        <f aca="false">K7550+L7550+M7550</f>
        <v>43</v>
      </c>
    </row>
    <row r="7551" customFormat="false" ht="15" hidden="false" customHeight="false" outlineLevel="0" collapsed="false">
      <c r="A7551" s="0" t="s">
        <v>10</v>
      </c>
      <c r="B7551" s="0" t="s">
        <v>493</v>
      </c>
      <c r="C7551" s="15" t="n">
        <v>45231</v>
      </c>
      <c r="D7551" s="0" t="n">
        <v>1</v>
      </c>
      <c r="E7551" s="0" t="n">
        <v>4</v>
      </c>
      <c r="F7551" s="0" t="n">
        <v>0</v>
      </c>
      <c r="G7551" s="0" t="n">
        <v>0</v>
      </c>
      <c r="H7551" s="0" t="n">
        <v>0</v>
      </c>
      <c r="I7551" s="0" t="n">
        <v>47</v>
      </c>
      <c r="J7551" s="0" t="n">
        <v>0</v>
      </c>
      <c r="K7551" s="37" t="n">
        <f aca="false">E7551+Inputs!$B$5*F7551</f>
        <v>4</v>
      </c>
      <c r="L7551" s="37" t="n">
        <f aca="false">G7551+Inputs!$B$6*H7551</f>
        <v>0</v>
      </c>
      <c r="M7551" s="37" t="n">
        <f aca="false">I7551+Inputs!$B$7*J7551</f>
        <v>47</v>
      </c>
      <c r="N7551" s="37" t="n">
        <f aca="false">K7551+L7551+M7551</f>
        <v>51</v>
      </c>
    </row>
    <row r="7552" customFormat="false" ht="15" hidden="false" customHeight="false" outlineLevel="0" collapsed="false">
      <c r="A7552" s="0" t="s">
        <v>10</v>
      </c>
      <c r="B7552" s="0" t="s">
        <v>493</v>
      </c>
      <c r="C7552" s="15" t="n">
        <v>45261</v>
      </c>
      <c r="D7552" s="0" t="n">
        <v>1</v>
      </c>
      <c r="E7552" s="0" t="n">
        <v>3</v>
      </c>
      <c r="F7552" s="0" t="n">
        <v>0</v>
      </c>
      <c r="G7552" s="0" t="n">
        <v>0</v>
      </c>
      <c r="H7552" s="0" t="n">
        <v>0</v>
      </c>
      <c r="I7552" s="0" t="n">
        <v>45</v>
      </c>
      <c r="J7552" s="0" t="n">
        <v>0</v>
      </c>
      <c r="K7552" s="37" t="n">
        <f aca="false">E7552+Inputs!$B$5*F7552</f>
        <v>3</v>
      </c>
      <c r="L7552" s="37" t="n">
        <f aca="false">G7552+Inputs!$B$6*H7552</f>
        <v>0</v>
      </c>
      <c r="M7552" s="37" t="n">
        <f aca="false">I7552+Inputs!$B$7*J7552</f>
        <v>45</v>
      </c>
      <c r="N7552" s="37" t="n">
        <f aca="false">K7552+L7552+M7552</f>
        <v>48</v>
      </c>
    </row>
    <row r="7553" customFormat="false" ht="15" hidden="false" customHeight="false" outlineLevel="0" collapsed="false">
      <c r="A7553" s="0" t="s">
        <v>10</v>
      </c>
      <c r="B7553" s="0" t="s">
        <v>493</v>
      </c>
      <c r="C7553" s="15" t="n">
        <v>45292</v>
      </c>
      <c r="D7553" s="0" t="n">
        <v>1</v>
      </c>
      <c r="E7553" s="0" t="n">
        <v>3</v>
      </c>
      <c r="F7553" s="0" t="n">
        <v>0</v>
      </c>
      <c r="G7553" s="0" t="n">
        <v>0</v>
      </c>
      <c r="H7553" s="0" t="n">
        <v>0</v>
      </c>
      <c r="I7553" s="0" t="n">
        <v>42</v>
      </c>
      <c r="J7553" s="0" t="n">
        <v>0</v>
      </c>
      <c r="K7553" s="37" t="n">
        <f aca="false">E7553+Inputs!$B$5*F7553</f>
        <v>3</v>
      </c>
      <c r="L7553" s="37" t="n">
        <f aca="false">G7553+Inputs!$B$6*H7553</f>
        <v>0</v>
      </c>
      <c r="M7553" s="37" t="n">
        <f aca="false">I7553+Inputs!$B$7*J7553</f>
        <v>42</v>
      </c>
      <c r="N7553" s="37" t="n">
        <f aca="false">K7553+L7553+M7553</f>
        <v>45</v>
      </c>
    </row>
    <row r="7554" customFormat="false" ht="15" hidden="false" customHeight="false" outlineLevel="0" collapsed="false">
      <c r="A7554" s="0" t="s">
        <v>10</v>
      </c>
      <c r="B7554" s="0" t="s">
        <v>493</v>
      </c>
      <c r="C7554" s="15" t="n">
        <v>45323</v>
      </c>
      <c r="D7554" s="0" t="n">
        <v>1</v>
      </c>
      <c r="E7554" s="0" t="n">
        <v>5</v>
      </c>
      <c r="F7554" s="0" t="n">
        <v>0</v>
      </c>
      <c r="G7554" s="0" t="n">
        <v>0</v>
      </c>
      <c r="H7554" s="0" t="n">
        <v>0</v>
      </c>
      <c r="I7554" s="0" t="n">
        <v>55</v>
      </c>
      <c r="J7554" s="0" t="n">
        <v>0</v>
      </c>
      <c r="K7554" s="37" t="n">
        <f aca="false">E7554+Inputs!$B$5*F7554</f>
        <v>5</v>
      </c>
      <c r="L7554" s="37" t="n">
        <f aca="false">G7554+Inputs!$B$6*H7554</f>
        <v>0</v>
      </c>
      <c r="M7554" s="37" t="n">
        <f aca="false">I7554+Inputs!$B$7*J7554</f>
        <v>55</v>
      </c>
      <c r="N7554" s="37" t="n">
        <f aca="false">K7554+L7554+M7554</f>
        <v>60</v>
      </c>
    </row>
    <row r="7555" customFormat="false" ht="15" hidden="false" customHeight="false" outlineLevel="0" collapsed="false">
      <c r="A7555" s="0" t="s">
        <v>10</v>
      </c>
      <c r="B7555" s="0" t="s">
        <v>493</v>
      </c>
      <c r="C7555" s="15" t="n">
        <v>45352</v>
      </c>
      <c r="D7555" s="0" t="n">
        <v>1</v>
      </c>
      <c r="E7555" s="0" t="n">
        <v>2</v>
      </c>
      <c r="F7555" s="0" t="n">
        <v>0</v>
      </c>
      <c r="G7555" s="0" t="n">
        <v>0</v>
      </c>
      <c r="H7555" s="0" t="n">
        <v>0</v>
      </c>
      <c r="I7555" s="0" t="n">
        <v>40</v>
      </c>
      <c r="J7555" s="0" t="n">
        <v>0</v>
      </c>
      <c r="K7555" s="37" t="n">
        <f aca="false">E7555+Inputs!$B$5*F7555</f>
        <v>2</v>
      </c>
      <c r="L7555" s="37" t="n">
        <f aca="false">G7555+Inputs!$B$6*H7555</f>
        <v>0</v>
      </c>
      <c r="M7555" s="37" t="n">
        <f aca="false">I7555+Inputs!$B$7*J7555</f>
        <v>40</v>
      </c>
      <c r="N7555" s="37" t="n">
        <f aca="false">K7555+L7555+M7555</f>
        <v>42</v>
      </c>
    </row>
    <row r="7556" customFormat="false" ht="15" hidden="false" customHeight="false" outlineLevel="0" collapsed="false">
      <c r="A7556" s="0" t="s">
        <v>10</v>
      </c>
      <c r="B7556" s="0" t="s">
        <v>493</v>
      </c>
      <c r="C7556" s="15" t="n">
        <v>45383</v>
      </c>
      <c r="D7556" s="0" t="n">
        <v>1</v>
      </c>
      <c r="E7556" s="0" t="n">
        <v>0</v>
      </c>
      <c r="F7556" s="0" t="n">
        <v>0</v>
      </c>
      <c r="G7556" s="0" t="n">
        <v>0</v>
      </c>
      <c r="H7556" s="0" t="n">
        <v>0</v>
      </c>
      <c r="I7556" s="0" t="n">
        <v>47</v>
      </c>
      <c r="J7556" s="0" t="n">
        <v>0</v>
      </c>
      <c r="K7556" s="37" t="n">
        <f aca="false">E7556+Inputs!$B$5*F7556</f>
        <v>0</v>
      </c>
      <c r="L7556" s="37" t="n">
        <f aca="false">G7556+Inputs!$B$6*H7556</f>
        <v>0</v>
      </c>
      <c r="M7556" s="37" t="n">
        <f aca="false">I7556+Inputs!$B$7*J7556</f>
        <v>47</v>
      </c>
      <c r="N7556" s="37" t="n">
        <f aca="false">K7556+L7556+M7556</f>
        <v>47</v>
      </c>
    </row>
    <row r="7557" customFormat="false" ht="15" hidden="false" customHeight="false" outlineLevel="0" collapsed="false">
      <c r="A7557" s="0" t="s">
        <v>10</v>
      </c>
      <c r="B7557" s="0" t="s">
        <v>493</v>
      </c>
      <c r="C7557" s="15" t="n">
        <v>45413</v>
      </c>
      <c r="D7557" s="0" t="n">
        <v>1</v>
      </c>
      <c r="E7557" s="0" t="n">
        <v>3</v>
      </c>
      <c r="F7557" s="0" t="n">
        <v>0</v>
      </c>
      <c r="G7557" s="0" t="n">
        <v>0</v>
      </c>
      <c r="H7557" s="0" t="n">
        <v>0</v>
      </c>
      <c r="I7557" s="0" t="n">
        <v>40</v>
      </c>
      <c r="J7557" s="0" t="n">
        <v>0</v>
      </c>
      <c r="K7557" s="37" t="n">
        <f aca="false">E7557+Inputs!$B$5*F7557</f>
        <v>3</v>
      </c>
      <c r="L7557" s="37" t="n">
        <f aca="false">G7557+Inputs!$B$6*H7557</f>
        <v>0</v>
      </c>
      <c r="M7557" s="37" t="n">
        <f aca="false">I7557+Inputs!$B$7*J7557</f>
        <v>40</v>
      </c>
      <c r="N7557" s="37" t="n">
        <f aca="false">K7557+L7557+M7557</f>
        <v>43</v>
      </c>
    </row>
    <row r="7558" customFormat="false" ht="15" hidden="false" customHeight="false" outlineLevel="0" collapsed="false">
      <c r="A7558" s="0" t="s">
        <v>10</v>
      </c>
      <c r="B7558" s="0" t="s">
        <v>493</v>
      </c>
      <c r="C7558" s="15" t="n">
        <v>45444</v>
      </c>
      <c r="D7558" s="0" t="n">
        <v>1</v>
      </c>
      <c r="E7558" s="0" t="n">
        <v>3</v>
      </c>
      <c r="F7558" s="0" t="n">
        <v>0</v>
      </c>
      <c r="G7558" s="0" t="n">
        <v>0</v>
      </c>
      <c r="H7558" s="0" t="n">
        <v>0</v>
      </c>
      <c r="I7558" s="0" t="n">
        <v>49</v>
      </c>
      <c r="J7558" s="0" t="n">
        <v>0</v>
      </c>
      <c r="K7558" s="37" t="n">
        <f aca="false">E7558+Inputs!$B$5*F7558</f>
        <v>3</v>
      </c>
      <c r="L7558" s="37" t="n">
        <f aca="false">G7558+Inputs!$B$6*H7558</f>
        <v>0</v>
      </c>
      <c r="M7558" s="37" t="n">
        <f aca="false">I7558+Inputs!$B$7*J7558</f>
        <v>49</v>
      </c>
      <c r="N7558" s="37" t="n">
        <f aca="false">K7558+L7558+M7558</f>
        <v>52</v>
      </c>
    </row>
    <row r="7559" customFormat="false" ht="15" hidden="false" customHeight="false" outlineLevel="0" collapsed="false">
      <c r="A7559" s="0" t="s">
        <v>10</v>
      </c>
      <c r="B7559" s="0" t="s">
        <v>493</v>
      </c>
      <c r="C7559" s="15" t="n">
        <v>45474</v>
      </c>
      <c r="D7559" s="0" t="n">
        <v>1</v>
      </c>
      <c r="E7559" s="0" t="n">
        <v>6</v>
      </c>
      <c r="F7559" s="0" t="n">
        <v>0</v>
      </c>
      <c r="G7559" s="0" t="n">
        <v>0</v>
      </c>
      <c r="H7559" s="0" t="n">
        <v>0</v>
      </c>
      <c r="I7559" s="0" t="n">
        <v>46</v>
      </c>
      <c r="J7559" s="0" t="n">
        <v>0</v>
      </c>
      <c r="K7559" s="37" t="n">
        <f aca="false">E7559+Inputs!$B$5*F7559</f>
        <v>6</v>
      </c>
      <c r="L7559" s="37" t="n">
        <f aca="false">G7559+Inputs!$B$6*H7559</f>
        <v>0</v>
      </c>
      <c r="M7559" s="37" t="n">
        <f aca="false">I7559+Inputs!$B$7*J7559</f>
        <v>46</v>
      </c>
      <c r="N7559" s="37" t="n">
        <f aca="false">K7559+L7559+M7559</f>
        <v>52</v>
      </c>
    </row>
    <row r="7560" customFormat="false" ht="15" hidden="false" customHeight="false" outlineLevel="0" collapsed="false">
      <c r="A7560" s="0" t="s">
        <v>10</v>
      </c>
      <c r="B7560" s="0" t="s">
        <v>493</v>
      </c>
      <c r="C7560" s="15" t="n">
        <v>45505</v>
      </c>
      <c r="D7560" s="0" t="n">
        <v>1</v>
      </c>
      <c r="E7560" s="0" t="n">
        <v>6</v>
      </c>
      <c r="F7560" s="0" t="n">
        <v>0</v>
      </c>
      <c r="G7560" s="0" t="n">
        <v>0</v>
      </c>
      <c r="H7560" s="0" t="n">
        <v>0</v>
      </c>
      <c r="I7560" s="0" t="n">
        <v>39</v>
      </c>
      <c r="J7560" s="0" t="n">
        <v>0</v>
      </c>
      <c r="K7560" s="37" t="n">
        <f aca="false">E7560+Inputs!$B$5*F7560</f>
        <v>6</v>
      </c>
      <c r="L7560" s="37" t="n">
        <f aca="false">G7560+Inputs!$B$6*H7560</f>
        <v>0</v>
      </c>
      <c r="M7560" s="37" t="n">
        <f aca="false">I7560+Inputs!$B$7*J7560</f>
        <v>39</v>
      </c>
      <c r="N7560" s="37" t="n">
        <f aca="false">K7560+L7560+M7560</f>
        <v>45</v>
      </c>
    </row>
    <row r="7561" customFormat="false" ht="15" hidden="false" customHeight="false" outlineLevel="0" collapsed="false">
      <c r="A7561" s="0" t="s">
        <v>10</v>
      </c>
      <c r="B7561" s="0" t="s">
        <v>493</v>
      </c>
      <c r="C7561" s="15" t="n">
        <v>45536</v>
      </c>
      <c r="D7561" s="0" t="n">
        <v>1</v>
      </c>
      <c r="E7561" s="0" t="n">
        <v>2</v>
      </c>
      <c r="F7561" s="0" t="n">
        <v>0</v>
      </c>
      <c r="G7561" s="0" t="n">
        <v>0</v>
      </c>
      <c r="H7561" s="0" t="n">
        <v>0</v>
      </c>
      <c r="I7561" s="0" t="n">
        <v>43</v>
      </c>
      <c r="J7561" s="0" t="n">
        <v>0</v>
      </c>
      <c r="K7561" s="37" t="n">
        <f aca="false">E7561+Inputs!$B$5*F7561</f>
        <v>2</v>
      </c>
      <c r="L7561" s="37" t="n">
        <f aca="false">G7561+Inputs!$B$6*H7561</f>
        <v>0</v>
      </c>
      <c r="M7561" s="37" t="n">
        <f aca="false">I7561+Inputs!$B$7*J7561</f>
        <v>43</v>
      </c>
      <c r="N7561" s="37" t="n">
        <f aca="false">K7561+L7561+M7561</f>
        <v>45</v>
      </c>
    </row>
    <row r="7562" customFormat="false" ht="15" hidden="false" customHeight="false" outlineLevel="0" collapsed="false">
      <c r="A7562" s="0" t="s">
        <v>10</v>
      </c>
      <c r="B7562" s="0" t="s">
        <v>493</v>
      </c>
      <c r="C7562" s="15" t="n">
        <v>45566</v>
      </c>
      <c r="D7562" s="0" t="n">
        <v>1</v>
      </c>
      <c r="E7562" s="0" t="n">
        <v>4</v>
      </c>
      <c r="F7562" s="0" t="n">
        <v>0</v>
      </c>
      <c r="G7562" s="0" t="n">
        <v>0</v>
      </c>
      <c r="H7562" s="0" t="n">
        <v>0</v>
      </c>
      <c r="I7562" s="0" t="n">
        <v>38</v>
      </c>
      <c r="J7562" s="0" t="n">
        <v>0</v>
      </c>
      <c r="K7562" s="37" t="n">
        <f aca="false">E7562+Inputs!$B$5*F7562</f>
        <v>4</v>
      </c>
      <c r="L7562" s="37" t="n">
        <f aca="false">G7562+Inputs!$B$6*H7562</f>
        <v>0</v>
      </c>
      <c r="M7562" s="37" t="n">
        <f aca="false">I7562+Inputs!$B$7*J7562</f>
        <v>38</v>
      </c>
      <c r="N7562" s="37" t="n">
        <f aca="false">K7562+L7562+M7562</f>
        <v>42</v>
      </c>
    </row>
    <row r="7563" customFormat="false" ht="15" hidden="false" customHeight="false" outlineLevel="0" collapsed="false">
      <c r="A7563" s="0" t="s">
        <v>10</v>
      </c>
      <c r="B7563" s="0" t="s">
        <v>493</v>
      </c>
      <c r="C7563" s="15" t="n">
        <v>45597</v>
      </c>
      <c r="D7563" s="0" t="n">
        <v>1</v>
      </c>
      <c r="E7563" s="0" t="n">
        <v>2</v>
      </c>
      <c r="F7563" s="0" t="n">
        <v>0</v>
      </c>
      <c r="G7563" s="0" t="n">
        <v>0</v>
      </c>
      <c r="H7563" s="0" t="n">
        <v>0</v>
      </c>
      <c r="I7563" s="0" t="n">
        <v>48</v>
      </c>
      <c r="J7563" s="0" t="n">
        <v>0</v>
      </c>
      <c r="K7563" s="37" t="n">
        <f aca="false">E7563+Inputs!$B$5*F7563</f>
        <v>2</v>
      </c>
      <c r="L7563" s="37" t="n">
        <f aca="false">G7563+Inputs!$B$6*H7563</f>
        <v>0</v>
      </c>
      <c r="M7563" s="37" t="n">
        <f aca="false">I7563+Inputs!$B$7*J7563</f>
        <v>48</v>
      </c>
      <c r="N7563" s="37" t="n">
        <f aca="false">K7563+L7563+M7563</f>
        <v>50</v>
      </c>
    </row>
    <row r="7564" customFormat="false" ht="15" hidden="false" customHeight="false" outlineLevel="0" collapsed="false">
      <c r="A7564" s="0" t="s">
        <v>10</v>
      </c>
      <c r="B7564" s="0" t="s">
        <v>493</v>
      </c>
      <c r="C7564" s="15" t="n">
        <v>45627</v>
      </c>
      <c r="D7564" s="0" t="n">
        <v>1</v>
      </c>
      <c r="E7564" s="0" t="n">
        <v>2</v>
      </c>
      <c r="F7564" s="0" t="n">
        <v>0</v>
      </c>
      <c r="G7564" s="0" t="n">
        <v>0</v>
      </c>
      <c r="H7564" s="0" t="n">
        <v>0</v>
      </c>
      <c r="I7564" s="0" t="n">
        <v>51</v>
      </c>
      <c r="J7564" s="0" t="n">
        <v>0</v>
      </c>
      <c r="K7564" s="37" t="n">
        <f aca="false">E7564+Inputs!$B$5*F7564</f>
        <v>2</v>
      </c>
      <c r="L7564" s="37" t="n">
        <f aca="false">G7564+Inputs!$B$6*H7564</f>
        <v>0</v>
      </c>
      <c r="M7564" s="37" t="n">
        <f aca="false">I7564+Inputs!$B$7*J7564</f>
        <v>51</v>
      </c>
      <c r="N7564" s="37" t="n">
        <f aca="false">K7564+L7564+M7564</f>
        <v>53</v>
      </c>
    </row>
    <row r="7565" customFormat="false" ht="15" hidden="false" customHeight="false" outlineLevel="0" collapsed="false">
      <c r="A7565" s="0" t="s">
        <v>10</v>
      </c>
      <c r="B7565" s="0" t="s">
        <v>493</v>
      </c>
      <c r="C7565" s="15" t="n">
        <v>45658</v>
      </c>
      <c r="D7565" s="0" t="n">
        <v>1</v>
      </c>
      <c r="E7565" s="0" t="n">
        <v>0</v>
      </c>
      <c r="F7565" s="0" t="n">
        <v>0</v>
      </c>
      <c r="G7565" s="0" t="n">
        <v>0</v>
      </c>
      <c r="H7565" s="0" t="n">
        <v>0</v>
      </c>
      <c r="I7565" s="0" t="n">
        <v>50</v>
      </c>
      <c r="J7565" s="0" t="n">
        <v>0</v>
      </c>
      <c r="K7565" s="37" t="n">
        <f aca="false">E7565+Inputs!$B$5*F7565</f>
        <v>0</v>
      </c>
      <c r="L7565" s="37" t="n">
        <f aca="false">G7565+Inputs!$B$6*H7565</f>
        <v>0</v>
      </c>
      <c r="M7565" s="37" t="n">
        <f aca="false">I7565+Inputs!$B$7*J7565</f>
        <v>50</v>
      </c>
      <c r="N7565" s="37" t="n">
        <f aca="false">K7565+L7565+M7565</f>
        <v>50</v>
      </c>
    </row>
    <row r="7566" customFormat="false" ht="15" hidden="false" customHeight="false" outlineLevel="0" collapsed="false">
      <c r="A7566" s="0" t="s">
        <v>10</v>
      </c>
      <c r="B7566" s="0" t="s">
        <v>493</v>
      </c>
      <c r="C7566" s="15" t="n">
        <v>45689</v>
      </c>
      <c r="D7566" s="0" t="n">
        <v>1</v>
      </c>
      <c r="E7566" s="0" t="n">
        <v>1</v>
      </c>
      <c r="F7566" s="0" t="n">
        <v>0</v>
      </c>
      <c r="G7566" s="0" t="n">
        <v>0</v>
      </c>
      <c r="H7566" s="0" t="n">
        <v>0</v>
      </c>
      <c r="I7566" s="0" t="n">
        <v>37</v>
      </c>
      <c r="J7566" s="0" t="n">
        <v>0</v>
      </c>
      <c r="K7566" s="37" t="n">
        <f aca="false">E7566+Inputs!$B$5*F7566</f>
        <v>1</v>
      </c>
      <c r="L7566" s="37" t="n">
        <f aca="false">G7566+Inputs!$B$6*H7566</f>
        <v>0</v>
      </c>
      <c r="M7566" s="37" t="n">
        <f aca="false">I7566+Inputs!$B$7*J7566</f>
        <v>37</v>
      </c>
      <c r="N7566" s="37" t="n">
        <f aca="false">K7566+L7566+M7566</f>
        <v>38</v>
      </c>
    </row>
    <row r="7567" customFormat="false" ht="15" hidden="false" customHeight="false" outlineLevel="0" collapsed="false">
      <c r="A7567" s="0" t="s">
        <v>10</v>
      </c>
      <c r="B7567" s="0" t="s">
        <v>493</v>
      </c>
      <c r="C7567" s="15" t="n">
        <v>45717</v>
      </c>
      <c r="D7567" s="0" t="n">
        <v>1</v>
      </c>
      <c r="E7567" s="0" t="n">
        <v>2</v>
      </c>
      <c r="F7567" s="0" t="n">
        <v>0</v>
      </c>
      <c r="G7567" s="0" t="n">
        <v>0</v>
      </c>
      <c r="H7567" s="0" t="n">
        <v>0</v>
      </c>
      <c r="I7567" s="0" t="n">
        <v>39</v>
      </c>
      <c r="J7567" s="0" t="n">
        <v>0</v>
      </c>
      <c r="K7567" s="37" t="n">
        <f aca="false">E7567+Inputs!$B$5*F7567</f>
        <v>2</v>
      </c>
      <c r="L7567" s="37" t="n">
        <f aca="false">G7567+Inputs!$B$6*H7567</f>
        <v>0</v>
      </c>
      <c r="M7567" s="37" t="n">
        <f aca="false">I7567+Inputs!$B$7*J7567</f>
        <v>39</v>
      </c>
      <c r="N7567" s="37" t="n">
        <f aca="false">K7567+L7567+M7567</f>
        <v>41</v>
      </c>
    </row>
    <row r="7568" customFormat="false" ht="15" hidden="false" customHeight="false" outlineLevel="0" collapsed="false">
      <c r="A7568" s="0" t="s">
        <v>10</v>
      </c>
      <c r="B7568" s="0" t="s">
        <v>493</v>
      </c>
      <c r="C7568" s="15" t="n">
        <v>45748</v>
      </c>
      <c r="D7568" s="0" t="n">
        <v>1</v>
      </c>
      <c r="E7568" s="0" t="n">
        <v>0</v>
      </c>
      <c r="F7568" s="0" t="n">
        <v>0</v>
      </c>
      <c r="G7568" s="0" t="n">
        <v>0</v>
      </c>
      <c r="H7568" s="0" t="n">
        <v>0</v>
      </c>
      <c r="I7568" s="0" t="n">
        <v>45</v>
      </c>
      <c r="J7568" s="0" t="n">
        <v>0</v>
      </c>
      <c r="K7568" s="37" t="n">
        <f aca="false">E7568+Inputs!$B$5*F7568</f>
        <v>0</v>
      </c>
      <c r="L7568" s="37" t="n">
        <f aca="false">G7568+Inputs!$B$6*H7568</f>
        <v>0</v>
      </c>
      <c r="M7568" s="37" t="n">
        <f aca="false">I7568+Inputs!$B$7*J7568</f>
        <v>45</v>
      </c>
      <c r="N7568" s="37" t="n">
        <f aca="false">K7568+L7568+M7568</f>
        <v>45</v>
      </c>
    </row>
    <row r="7569" customFormat="false" ht="15" hidden="false" customHeight="false" outlineLevel="0" collapsed="false">
      <c r="A7569" s="0" t="s">
        <v>10</v>
      </c>
      <c r="B7569" s="0" t="s">
        <v>493</v>
      </c>
      <c r="C7569" s="15" t="n">
        <v>45778</v>
      </c>
      <c r="D7569" s="0" t="n">
        <v>1</v>
      </c>
      <c r="E7569" s="0" t="n">
        <v>3</v>
      </c>
      <c r="F7569" s="0" t="n">
        <v>0</v>
      </c>
      <c r="G7569" s="0" t="n">
        <v>0</v>
      </c>
      <c r="H7569" s="0" t="n">
        <v>0</v>
      </c>
      <c r="I7569" s="0" t="n">
        <v>37</v>
      </c>
      <c r="J7569" s="0" t="n">
        <v>0</v>
      </c>
      <c r="K7569" s="37" t="n">
        <f aca="false">E7569+Inputs!$B$5*F7569</f>
        <v>3</v>
      </c>
      <c r="L7569" s="37" t="n">
        <f aca="false">G7569+Inputs!$B$6*H7569</f>
        <v>0</v>
      </c>
      <c r="M7569" s="37" t="n">
        <f aca="false">I7569+Inputs!$B$7*J7569</f>
        <v>37</v>
      </c>
      <c r="N7569" s="37" t="n">
        <f aca="false">K7569+L7569+M7569</f>
        <v>40</v>
      </c>
    </row>
    <row r="7570" customFormat="false" ht="15" hidden="false" customHeight="false" outlineLevel="0" collapsed="false">
      <c r="A7570" s="0" t="s">
        <v>10</v>
      </c>
      <c r="B7570" s="0" t="s">
        <v>493</v>
      </c>
      <c r="C7570" s="15" t="n">
        <v>45809</v>
      </c>
      <c r="D7570" s="0" t="n">
        <v>1</v>
      </c>
      <c r="E7570" s="0" t="n">
        <v>1</v>
      </c>
      <c r="F7570" s="0" t="n">
        <v>0</v>
      </c>
      <c r="G7570" s="0" t="n">
        <v>0</v>
      </c>
      <c r="H7570" s="0" t="n">
        <v>0</v>
      </c>
      <c r="I7570" s="0" t="n">
        <v>56</v>
      </c>
      <c r="J7570" s="0" t="n">
        <v>0</v>
      </c>
      <c r="K7570" s="37" t="n">
        <f aca="false">E7570+Inputs!$B$5*F7570</f>
        <v>1</v>
      </c>
      <c r="L7570" s="37" t="n">
        <f aca="false">G7570+Inputs!$B$6*H7570</f>
        <v>0</v>
      </c>
      <c r="M7570" s="37" t="n">
        <f aca="false">I7570+Inputs!$B$7*J7570</f>
        <v>56</v>
      </c>
      <c r="N7570" s="37" t="n">
        <f aca="false">K7570+L7570+M7570</f>
        <v>57</v>
      </c>
    </row>
    <row r="7571" customFormat="false" ht="15" hidden="false" customHeight="false" outlineLevel="0" collapsed="false">
      <c r="A7571" s="0" t="s">
        <v>10</v>
      </c>
      <c r="B7571" s="0" t="s">
        <v>493</v>
      </c>
      <c r="C7571" s="15" t="n">
        <v>45839</v>
      </c>
      <c r="D7571" s="0" t="n">
        <v>1</v>
      </c>
      <c r="E7571" s="0" t="n">
        <v>0</v>
      </c>
      <c r="F7571" s="0" t="n">
        <v>0</v>
      </c>
      <c r="G7571" s="0" t="n">
        <v>0</v>
      </c>
      <c r="H7571" s="0" t="n">
        <v>0</v>
      </c>
      <c r="I7571" s="0" t="n">
        <v>60</v>
      </c>
      <c r="J7571" s="0" t="n">
        <v>0</v>
      </c>
      <c r="K7571" s="37" t="n">
        <f aca="false">E7571+Inputs!$B$5*F7571</f>
        <v>0</v>
      </c>
      <c r="L7571" s="37" t="n">
        <f aca="false">G7571+Inputs!$B$6*H7571</f>
        <v>0</v>
      </c>
      <c r="M7571" s="37" t="n">
        <f aca="false">I7571+Inputs!$B$7*J7571</f>
        <v>60</v>
      </c>
      <c r="N7571" s="37" t="n">
        <f aca="false">K7571+L7571+M7571</f>
        <v>60</v>
      </c>
    </row>
    <row r="7572" customFormat="false" ht="15" hidden="false" customHeight="false" outlineLevel="0" collapsed="false">
      <c r="A7572" s="0" t="s">
        <v>10</v>
      </c>
      <c r="B7572" s="0" t="s">
        <v>493</v>
      </c>
      <c r="C7572" s="15" t="n">
        <v>45870</v>
      </c>
      <c r="D7572" s="0" t="n">
        <v>1</v>
      </c>
      <c r="E7572" s="0" t="n">
        <v>4</v>
      </c>
      <c r="F7572" s="0" t="n">
        <v>0</v>
      </c>
      <c r="G7572" s="0" t="n">
        <v>0</v>
      </c>
      <c r="H7572" s="0" t="n">
        <v>0</v>
      </c>
      <c r="I7572" s="0" t="n">
        <v>44</v>
      </c>
      <c r="J7572" s="0" t="n">
        <v>0</v>
      </c>
      <c r="K7572" s="37" t="n">
        <f aca="false">E7572+Inputs!$B$5*F7572</f>
        <v>4</v>
      </c>
      <c r="L7572" s="37" t="n">
        <f aca="false">G7572+Inputs!$B$6*H7572</f>
        <v>0</v>
      </c>
      <c r="M7572" s="37" t="n">
        <f aca="false">I7572+Inputs!$B$7*J7572</f>
        <v>44</v>
      </c>
      <c r="N7572" s="37" t="n">
        <f aca="false">K7572+L7572+M7572</f>
        <v>48</v>
      </c>
    </row>
    <row r="7573" customFormat="false" ht="15" hidden="false" customHeight="false" outlineLevel="0" collapsed="false">
      <c r="A7573" s="0" t="s">
        <v>10</v>
      </c>
      <c r="B7573" s="0" t="s">
        <v>493</v>
      </c>
      <c r="C7573" s="15" t="n">
        <v>45901</v>
      </c>
      <c r="D7573" s="0" t="n">
        <v>1</v>
      </c>
      <c r="E7573" s="0" t="n">
        <v>0</v>
      </c>
      <c r="F7573" s="0" t="n">
        <v>0</v>
      </c>
      <c r="G7573" s="0" t="n">
        <v>0</v>
      </c>
      <c r="H7573" s="0" t="n">
        <v>0</v>
      </c>
      <c r="I7573" s="0" t="n">
        <v>38</v>
      </c>
      <c r="J7573" s="0" t="n">
        <v>0</v>
      </c>
      <c r="K7573" s="37" t="n">
        <f aca="false">E7573+Inputs!$B$5*F7573</f>
        <v>0</v>
      </c>
      <c r="L7573" s="37" t="n">
        <f aca="false">G7573+Inputs!$B$6*H7573</f>
        <v>0</v>
      </c>
      <c r="M7573" s="37" t="n">
        <f aca="false">I7573+Inputs!$B$7*J7573</f>
        <v>38</v>
      </c>
      <c r="N7573" s="37" t="n">
        <f aca="false">K7573+L7573+M7573</f>
        <v>38</v>
      </c>
    </row>
    <row r="7574" customFormat="false" ht="15" hidden="false" customHeight="false" outlineLevel="0" collapsed="false">
      <c r="A7574" s="0" t="s">
        <v>10</v>
      </c>
      <c r="B7574" s="0" t="s">
        <v>493</v>
      </c>
      <c r="C7574" s="15" t="n">
        <v>45931</v>
      </c>
      <c r="D7574" s="0" t="n">
        <v>1</v>
      </c>
      <c r="E7574" s="0" t="n">
        <v>1</v>
      </c>
      <c r="F7574" s="0" t="n">
        <v>0</v>
      </c>
      <c r="G7574" s="0" t="n">
        <v>0</v>
      </c>
      <c r="H7574" s="0" t="n">
        <v>0</v>
      </c>
      <c r="I7574" s="0" t="n">
        <v>50</v>
      </c>
      <c r="J7574" s="0" t="n">
        <v>0</v>
      </c>
      <c r="K7574" s="37" t="n">
        <f aca="false">E7574+Inputs!$B$5*F7574</f>
        <v>1</v>
      </c>
      <c r="L7574" s="37" t="n">
        <f aca="false">G7574+Inputs!$B$6*H7574</f>
        <v>0</v>
      </c>
      <c r="M7574" s="37" t="n">
        <f aca="false">I7574+Inputs!$B$7*J7574</f>
        <v>50</v>
      </c>
      <c r="N7574" s="37" t="n">
        <f aca="false">K7574+L7574+M7574</f>
        <v>51</v>
      </c>
    </row>
    <row r="7575" customFormat="false" ht="15" hidden="false" customHeight="false" outlineLevel="0" collapsed="false">
      <c r="A7575" s="0" t="s">
        <v>10</v>
      </c>
      <c r="B7575" s="0" t="s">
        <v>493</v>
      </c>
      <c r="C7575" s="15" t="n">
        <v>45962</v>
      </c>
      <c r="D7575" s="0" t="n">
        <v>1</v>
      </c>
      <c r="E7575" s="0" t="n">
        <v>4</v>
      </c>
      <c r="F7575" s="0" t="n">
        <v>0</v>
      </c>
      <c r="G7575" s="0" t="n">
        <v>0</v>
      </c>
      <c r="H7575" s="0" t="n">
        <v>0</v>
      </c>
      <c r="I7575" s="0" t="n">
        <v>47</v>
      </c>
      <c r="J7575" s="0" t="n">
        <v>0</v>
      </c>
      <c r="K7575" s="37" t="n">
        <f aca="false">E7575+Inputs!$B$5*F7575</f>
        <v>4</v>
      </c>
      <c r="L7575" s="37" t="n">
        <f aca="false">G7575+Inputs!$B$6*H7575</f>
        <v>0</v>
      </c>
      <c r="M7575" s="37" t="n">
        <f aca="false">I7575+Inputs!$B$7*J7575</f>
        <v>47</v>
      </c>
      <c r="N7575" s="37" t="n">
        <f aca="false">K7575+L7575+M7575</f>
        <v>51</v>
      </c>
    </row>
    <row r="7576" customFormat="false" ht="15" hidden="false" customHeight="false" outlineLevel="0" collapsed="false">
      <c r="A7576" s="0" t="s">
        <v>10</v>
      </c>
      <c r="B7576" s="0" t="s">
        <v>493</v>
      </c>
      <c r="C7576" s="15" t="n">
        <v>45992</v>
      </c>
      <c r="D7576" s="0" t="n">
        <v>1</v>
      </c>
      <c r="E7576" s="0" t="n">
        <v>1</v>
      </c>
      <c r="F7576" s="0" t="n">
        <v>0</v>
      </c>
      <c r="G7576" s="0" t="n">
        <v>0</v>
      </c>
      <c r="H7576" s="0" t="n">
        <v>0</v>
      </c>
      <c r="I7576" s="0" t="n">
        <v>49</v>
      </c>
      <c r="J7576" s="0" t="n">
        <v>0</v>
      </c>
      <c r="K7576" s="37" t="n">
        <f aca="false">E7576+Inputs!$B$5*F7576</f>
        <v>1</v>
      </c>
      <c r="L7576" s="37" t="n">
        <f aca="false">G7576+Inputs!$B$6*H7576</f>
        <v>0</v>
      </c>
      <c r="M7576" s="37" t="n">
        <f aca="false">I7576+Inputs!$B$7*J7576</f>
        <v>49</v>
      </c>
      <c r="N7576" s="37" t="n">
        <f aca="false">K7576+L7576+M7576</f>
        <v>50</v>
      </c>
    </row>
    <row r="7577" customFormat="false" ht="15" hidden="false" customHeight="false" outlineLevel="0" collapsed="false">
      <c r="A7577" s="0" t="s">
        <v>10</v>
      </c>
      <c r="B7577" s="0" t="s">
        <v>493</v>
      </c>
      <c r="C7577" s="15" t="n">
        <v>46023</v>
      </c>
      <c r="D7577" s="0" t="n">
        <v>1</v>
      </c>
      <c r="E7577" s="0" t="n">
        <v>0</v>
      </c>
      <c r="F7577" s="0" t="n">
        <v>0</v>
      </c>
      <c r="G7577" s="0" t="n">
        <v>0</v>
      </c>
      <c r="H7577" s="0" t="n">
        <v>0</v>
      </c>
      <c r="I7577" s="0" t="n">
        <v>36</v>
      </c>
      <c r="J7577" s="0" t="n">
        <v>0</v>
      </c>
      <c r="K7577" s="37" t="n">
        <f aca="false">E7577+Inputs!$B$5*F7577</f>
        <v>0</v>
      </c>
      <c r="L7577" s="37" t="n">
        <f aca="false">G7577+Inputs!$B$6*H7577</f>
        <v>0</v>
      </c>
      <c r="M7577" s="37" t="n">
        <f aca="false">I7577+Inputs!$B$7*J7577</f>
        <v>36</v>
      </c>
      <c r="N7577" s="37" t="n">
        <f aca="false">K7577+L7577+M7577</f>
        <v>36</v>
      </c>
    </row>
    <row r="7578" customFormat="false" ht="15" hidden="false" customHeight="false" outlineLevel="0" collapsed="false">
      <c r="A7578" s="0" t="s">
        <v>10</v>
      </c>
      <c r="B7578" s="0" t="s">
        <v>493</v>
      </c>
      <c r="C7578" s="15" t="n">
        <v>46054</v>
      </c>
      <c r="D7578" s="0" t="n">
        <v>1</v>
      </c>
      <c r="E7578" s="0" t="n">
        <v>7</v>
      </c>
      <c r="F7578" s="0" t="n">
        <v>0</v>
      </c>
      <c r="G7578" s="0" t="n">
        <v>0</v>
      </c>
      <c r="H7578" s="0" t="n">
        <v>0</v>
      </c>
      <c r="I7578" s="0" t="n">
        <v>44</v>
      </c>
      <c r="J7578" s="0" t="n">
        <v>0</v>
      </c>
      <c r="K7578" s="37" t="n">
        <f aca="false">E7578+Inputs!$B$5*F7578</f>
        <v>7</v>
      </c>
      <c r="L7578" s="37" t="n">
        <f aca="false">G7578+Inputs!$B$6*H7578</f>
        <v>0</v>
      </c>
      <c r="M7578" s="37" t="n">
        <f aca="false">I7578+Inputs!$B$7*J7578</f>
        <v>44</v>
      </c>
      <c r="N7578" s="37" t="n">
        <f aca="false">K7578+L7578+M7578</f>
        <v>51</v>
      </c>
    </row>
    <row r="7579" customFormat="false" ht="15" hidden="false" customHeight="false" outlineLevel="0" collapsed="false">
      <c r="A7579" s="0" t="s">
        <v>10</v>
      </c>
      <c r="B7579" s="0" t="s">
        <v>493</v>
      </c>
      <c r="C7579" s="15" t="n">
        <v>46082</v>
      </c>
      <c r="D7579" s="0" t="n">
        <v>1</v>
      </c>
      <c r="E7579" s="0" t="n">
        <v>7</v>
      </c>
      <c r="F7579" s="0" t="n">
        <v>0</v>
      </c>
      <c r="G7579" s="0" t="n">
        <v>0</v>
      </c>
      <c r="H7579" s="0" t="n">
        <v>0</v>
      </c>
      <c r="I7579" s="0" t="n">
        <v>43</v>
      </c>
      <c r="J7579" s="0" t="n">
        <v>0</v>
      </c>
      <c r="K7579" s="37" t="n">
        <f aca="false">E7579+Inputs!$B$5*F7579</f>
        <v>7</v>
      </c>
      <c r="L7579" s="37" t="n">
        <f aca="false">G7579+Inputs!$B$6*H7579</f>
        <v>0</v>
      </c>
      <c r="M7579" s="37" t="n">
        <f aca="false">I7579+Inputs!$B$7*J7579</f>
        <v>43</v>
      </c>
      <c r="N7579" s="37" t="n">
        <f aca="false">K7579+L7579+M7579</f>
        <v>50</v>
      </c>
    </row>
    <row r="7580" customFormat="false" ht="15" hidden="false" customHeight="false" outlineLevel="0" collapsed="false">
      <c r="A7580" s="0" t="s">
        <v>10</v>
      </c>
      <c r="B7580" s="0" t="s">
        <v>493</v>
      </c>
      <c r="C7580" s="15" t="n">
        <v>46113</v>
      </c>
      <c r="D7580" s="0" t="n">
        <v>1</v>
      </c>
      <c r="E7580" s="0" t="n">
        <v>15</v>
      </c>
      <c r="F7580" s="0" t="n">
        <v>0</v>
      </c>
      <c r="G7580" s="0" t="n">
        <v>0</v>
      </c>
      <c r="H7580" s="0" t="n">
        <v>0</v>
      </c>
      <c r="I7580" s="0" t="n">
        <v>34</v>
      </c>
      <c r="J7580" s="0" t="n">
        <v>0</v>
      </c>
      <c r="K7580" s="37" t="n">
        <f aca="false">E7580+Inputs!$B$5*F7580</f>
        <v>15</v>
      </c>
      <c r="L7580" s="37" t="n">
        <f aca="false">G7580+Inputs!$B$6*H7580</f>
        <v>0</v>
      </c>
      <c r="M7580" s="37" t="n">
        <f aca="false">I7580+Inputs!$B$7*J7580</f>
        <v>34</v>
      </c>
      <c r="N7580" s="37" t="n">
        <f aca="false">K7580+L7580+M7580</f>
        <v>49</v>
      </c>
    </row>
    <row r="7581" customFormat="false" ht="15" hidden="false" customHeight="false" outlineLevel="0" collapsed="false">
      <c r="A7581" s="0" t="s">
        <v>10</v>
      </c>
      <c r="B7581" s="0" t="s">
        <v>493</v>
      </c>
      <c r="C7581" s="15" t="n">
        <v>46143</v>
      </c>
      <c r="D7581" s="0" t="n">
        <v>1</v>
      </c>
      <c r="E7581" s="0" t="n">
        <v>12</v>
      </c>
      <c r="F7581" s="0" t="n">
        <v>0</v>
      </c>
      <c r="G7581" s="0" t="n">
        <v>0</v>
      </c>
      <c r="H7581" s="0" t="n">
        <v>0</v>
      </c>
      <c r="I7581" s="0" t="n">
        <v>44</v>
      </c>
      <c r="J7581" s="0" t="n">
        <v>0</v>
      </c>
      <c r="K7581" s="37" t="n">
        <f aca="false">E7581+Inputs!$B$5*F7581</f>
        <v>12</v>
      </c>
      <c r="L7581" s="37" t="n">
        <f aca="false">G7581+Inputs!$B$6*H7581</f>
        <v>0</v>
      </c>
      <c r="M7581" s="37" t="n">
        <f aca="false">I7581+Inputs!$B$7*J7581</f>
        <v>44</v>
      </c>
      <c r="N7581" s="37" t="n">
        <f aca="false">K7581+L7581+M7581</f>
        <v>56</v>
      </c>
    </row>
    <row r="7582" customFormat="false" ht="15" hidden="false" customHeight="false" outlineLevel="0" collapsed="false">
      <c r="A7582" s="0" t="s">
        <v>10</v>
      </c>
      <c r="B7582" s="0" t="s">
        <v>493</v>
      </c>
      <c r="C7582" s="15" t="n">
        <v>46174</v>
      </c>
      <c r="D7582" s="0" t="n">
        <v>1</v>
      </c>
      <c r="E7582" s="0" t="n">
        <v>12</v>
      </c>
      <c r="F7582" s="0" t="n">
        <v>0</v>
      </c>
      <c r="G7582" s="0" t="n">
        <v>0</v>
      </c>
      <c r="H7582" s="0" t="n">
        <v>0</v>
      </c>
      <c r="I7582" s="0" t="n">
        <v>46</v>
      </c>
      <c r="J7582" s="0" t="n">
        <v>0</v>
      </c>
      <c r="K7582" s="37" t="n">
        <f aca="false">E7582+Inputs!$B$5*F7582</f>
        <v>12</v>
      </c>
      <c r="L7582" s="37" t="n">
        <f aca="false">G7582+Inputs!$B$6*H7582</f>
        <v>0</v>
      </c>
      <c r="M7582" s="37" t="n">
        <f aca="false">I7582+Inputs!$B$7*J7582</f>
        <v>46</v>
      </c>
      <c r="N7582" s="37" t="n">
        <f aca="false">K7582+L7582+M7582</f>
        <v>58</v>
      </c>
    </row>
    <row r="7583" customFormat="false" ht="15" hidden="false" customHeight="false" outlineLevel="0" collapsed="false">
      <c r="A7583" s="0" t="s">
        <v>10</v>
      </c>
      <c r="B7583" s="0" t="s">
        <v>493</v>
      </c>
      <c r="C7583" s="15" t="n">
        <v>46204</v>
      </c>
      <c r="D7583" s="0" t="n">
        <v>1</v>
      </c>
      <c r="E7583" s="0" t="n">
        <v>12</v>
      </c>
      <c r="F7583" s="0" t="n">
        <v>0</v>
      </c>
      <c r="G7583" s="0" t="n">
        <v>0</v>
      </c>
      <c r="H7583" s="0" t="n">
        <v>0</v>
      </c>
      <c r="I7583" s="0" t="n">
        <v>51</v>
      </c>
      <c r="J7583" s="0" t="n">
        <v>0</v>
      </c>
      <c r="K7583" s="37" t="n">
        <f aca="false">E7583+Inputs!$B$5*F7583</f>
        <v>12</v>
      </c>
      <c r="L7583" s="37" t="n">
        <f aca="false">G7583+Inputs!$B$6*H7583</f>
        <v>0</v>
      </c>
      <c r="M7583" s="37" t="n">
        <f aca="false">I7583+Inputs!$B$7*J7583</f>
        <v>51</v>
      </c>
      <c r="N7583" s="37" t="n">
        <f aca="false">K7583+L7583+M7583</f>
        <v>63</v>
      </c>
    </row>
    <row r="7584" customFormat="false" ht="15" hidden="false" customHeight="false" outlineLevel="0" collapsed="false">
      <c r="A7584" s="0" t="s">
        <v>10</v>
      </c>
      <c r="B7584" s="0" t="s">
        <v>493</v>
      </c>
      <c r="C7584" s="15" t="n">
        <v>46235</v>
      </c>
      <c r="D7584" s="0" t="n">
        <v>1</v>
      </c>
      <c r="E7584" s="0" t="n">
        <v>10</v>
      </c>
      <c r="F7584" s="0" t="n">
        <v>0</v>
      </c>
      <c r="G7584" s="0" t="n">
        <v>0</v>
      </c>
      <c r="H7584" s="0" t="n">
        <v>0</v>
      </c>
      <c r="I7584" s="0" t="n">
        <v>44</v>
      </c>
      <c r="J7584" s="0" t="n">
        <v>0</v>
      </c>
      <c r="K7584" s="37" t="n">
        <f aca="false">E7584+Inputs!$B$5*F7584</f>
        <v>10</v>
      </c>
      <c r="L7584" s="37" t="n">
        <f aca="false">G7584+Inputs!$B$6*H7584</f>
        <v>0</v>
      </c>
      <c r="M7584" s="37" t="n">
        <f aca="false">I7584+Inputs!$B$7*J7584</f>
        <v>44</v>
      </c>
      <c r="N7584" s="37" t="n">
        <f aca="false">K7584+L7584+M7584</f>
        <v>54</v>
      </c>
    </row>
    <row r="7585" customFormat="false" ht="15" hidden="false" customHeight="false" outlineLevel="0" collapsed="false">
      <c r="A7585" s="0" t="s">
        <v>10</v>
      </c>
      <c r="B7585" s="0" t="s">
        <v>488</v>
      </c>
      <c r="C7585" s="15" t="n">
        <v>44927</v>
      </c>
      <c r="D7585" s="0" t="n">
        <v>1</v>
      </c>
      <c r="E7585" s="0" t="n">
        <v>0</v>
      </c>
      <c r="F7585" s="0" t="n">
        <v>0</v>
      </c>
      <c r="G7585" s="0" t="n">
        <v>0</v>
      </c>
      <c r="H7585" s="0" t="n">
        <v>0</v>
      </c>
      <c r="I7585" s="0" t="n">
        <v>39</v>
      </c>
      <c r="J7585" s="0" t="n">
        <v>0</v>
      </c>
      <c r="K7585" s="37" t="n">
        <f aca="false">E7585+Inputs!$B$5*F7585</f>
        <v>0</v>
      </c>
      <c r="L7585" s="37" t="n">
        <f aca="false">G7585+Inputs!$B$6*H7585</f>
        <v>0</v>
      </c>
      <c r="M7585" s="37" t="n">
        <f aca="false">I7585+Inputs!$B$7*J7585</f>
        <v>39</v>
      </c>
      <c r="N7585" s="37" t="n">
        <f aca="false">K7585+L7585+M7585</f>
        <v>39</v>
      </c>
    </row>
    <row r="7586" customFormat="false" ht="15" hidden="false" customHeight="false" outlineLevel="0" collapsed="false">
      <c r="A7586" s="0" t="s">
        <v>10</v>
      </c>
      <c r="B7586" s="0" t="s">
        <v>488</v>
      </c>
      <c r="C7586" s="15" t="n">
        <v>44958</v>
      </c>
      <c r="D7586" s="0" t="n">
        <v>1</v>
      </c>
      <c r="E7586" s="0" t="n">
        <v>4</v>
      </c>
      <c r="F7586" s="0" t="n">
        <v>0</v>
      </c>
      <c r="G7586" s="0" t="n">
        <v>0</v>
      </c>
      <c r="H7586" s="0" t="n">
        <v>0</v>
      </c>
      <c r="I7586" s="0" t="n">
        <v>33</v>
      </c>
      <c r="J7586" s="0" t="n">
        <v>0</v>
      </c>
      <c r="K7586" s="37" t="n">
        <f aca="false">E7586+Inputs!$B$5*F7586</f>
        <v>4</v>
      </c>
      <c r="L7586" s="37" t="n">
        <f aca="false">G7586+Inputs!$B$6*H7586</f>
        <v>0</v>
      </c>
      <c r="M7586" s="37" t="n">
        <f aca="false">I7586+Inputs!$B$7*J7586</f>
        <v>33</v>
      </c>
      <c r="N7586" s="37" t="n">
        <f aca="false">K7586+L7586+M7586</f>
        <v>37</v>
      </c>
    </row>
    <row r="7587" customFormat="false" ht="15" hidden="false" customHeight="false" outlineLevel="0" collapsed="false">
      <c r="A7587" s="0" t="s">
        <v>10</v>
      </c>
      <c r="B7587" s="0" t="s">
        <v>488</v>
      </c>
      <c r="C7587" s="15" t="n">
        <v>44986</v>
      </c>
      <c r="D7587" s="0" t="n">
        <v>1</v>
      </c>
      <c r="E7587" s="0" t="n">
        <v>1</v>
      </c>
      <c r="F7587" s="0" t="n">
        <v>0</v>
      </c>
      <c r="G7587" s="0" t="n">
        <v>0</v>
      </c>
      <c r="H7587" s="0" t="n">
        <v>0</v>
      </c>
      <c r="I7587" s="0" t="n">
        <v>45</v>
      </c>
      <c r="J7587" s="0" t="n">
        <v>0</v>
      </c>
      <c r="K7587" s="37" t="n">
        <f aca="false">E7587+Inputs!$B$5*F7587</f>
        <v>1</v>
      </c>
      <c r="L7587" s="37" t="n">
        <f aca="false">G7587+Inputs!$B$6*H7587</f>
        <v>0</v>
      </c>
      <c r="M7587" s="37" t="n">
        <f aca="false">I7587+Inputs!$B$7*J7587</f>
        <v>45</v>
      </c>
      <c r="N7587" s="37" t="n">
        <f aca="false">K7587+L7587+M7587</f>
        <v>46</v>
      </c>
    </row>
    <row r="7588" customFormat="false" ht="15" hidden="false" customHeight="false" outlineLevel="0" collapsed="false">
      <c r="A7588" s="0" t="s">
        <v>10</v>
      </c>
      <c r="B7588" s="0" t="s">
        <v>488</v>
      </c>
      <c r="C7588" s="15" t="n">
        <v>45017</v>
      </c>
      <c r="D7588" s="0" t="n">
        <v>1</v>
      </c>
      <c r="E7588" s="0" t="n">
        <v>5</v>
      </c>
      <c r="F7588" s="0" t="n">
        <v>0</v>
      </c>
      <c r="G7588" s="0" t="n">
        <v>0</v>
      </c>
      <c r="H7588" s="0" t="n">
        <v>0</v>
      </c>
      <c r="I7588" s="0" t="n">
        <v>46</v>
      </c>
      <c r="J7588" s="0" t="n">
        <v>0</v>
      </c>
      <c r="K7588" s="37" t="n">
        <f aca="false">E7588+Inputs!$B$5*F7588</f>
        <v>5</v>
      </c>
      <c r="L7588" s="37" t="n">
        <f aca="false">G7588+Inputs!$B$6*H7588</f>
        <v>0</v>
      </c>
      <c r="M7588" s="37" t="n">
        <f aca="false">I7588+Inputs!$B$7*J7588</f>
        <v>46</v>
      </c>
      <c r="N7588" s="37" t="n">
        <f aca="false">K7588+L7588+M7588</f>
        <v>51</v>
      </c>
    </row>
    <row r="7589" customFormat="false" ht="15" hidden="false" customHeight="false" outlineLevel="0" collapsed="false">
      <c r="A7589" s="0" t="s">
        <v>10</v>
      </c>
      <c r="B7589" s="0" t="s">
        <v>488</v>
      </c>
      <c r="C7589" s="15" t="n">
        <v>45047</v>
      </c>
      <c r="D7589" s="0" t="n">
        <v>1</v>
      </c>
      <c r="E7589" s="0" t="n">
        <v>1</v>
      </c>
      <c r="F7589" s="0" t="n">
        <v>0</v>
      </c>
      <c r="G7589" s="0" t="n">
        <v>0</v>
      </c>
      <c r="H7589" s="0" t="n">
        <v>0</v>
      </c>
      <c r="I7589" s="0" t="n">
        <v>48</v>
      </c>
      <c r="J7589" s="0" t="n">
        <v>0</v>
      </c>
      <c r="K7589" s="37" t="n">
        <f aca="false">E7589+Inputs!$B$5*F7589</f>
        <v>1</v>
      </c>
      <c r="L7589" s="37" t="n">
        <f aca="false">G7589+Inputs!$B$6*H7589</f>
        <v>0</v>
      </c>
      <c r="M7589" s="37" t="n">
        <f aca="false">I7589+Inputs!$B$7*J7589</f>
        <v>48</v>
      </c>
      <c r="N7589" s="37" t="n">
        <f aca="false">K7589+L7589+M7589</f>
        <v>49</v>
      </c>
    </row>
    <row r="7590" customFormat="false" ht="15" hidden="false" customHeight="false" outlineLevel="0" collapsed="false">
      <c r="A7590" s="0" t="s">
        <v>10</v>
      </c>
      <c r="B7590" s="0" t="s">
        <v>488</v>
      </c>
      <c r="C7590" s="15" t="n">
        <v>45078</v>
      </c>
      <c r="D7590" s="0" t="n">
        <v>1</v>
      </c>
      <c r="E7590" s="0" t="n">
        <v>0</v>
      </c>
      <c r="F7590" s="0" t="n">
        <v>0</v>
      </c>
      <c r="G7590" s="0" t="n">
        <v>0</v>
      </c>
      <c r="H7590" s="0" t="n">
        <v>0</v>
      </c>
      <c r="I7590" s="0" t="n">
        <v>48</v>
      </c>
      <c r="J7590" s="0" t="n">
        <v>0</v>
      </c>
      <c r="K7590" s="37" t="n">
        <f aca="false">E7590+Inputs!$B$5*F7590</f>
        <v>0</v>
      </c>
      <c r="L7590" s="37" t="n">
        <f aca="false">G7590+Inputs!$B$6*H7590</f>
        <v>0</v>
      </c>
      <c r="M7590" s="37" t="n">
        <f aca="false">I7590+Inputs!$B$7*J7590</f>
        <v>48</v>
      </c>
      <c r="N7590" s="37" t="n">
        <f aca="false">K7590+L7590+M7590</f>
        <v>48</v>
      </c>
    </row>
    <row r="7591" customFormat="false" ht="15" hidden="false" customHeight="false" outlineLevel="0" collapsed="false">
      <c r="A7591" s="0" t="s">
        <v>10</v>
      </c>
      <c r="B7591" s="0" t="s">
        <v>488</v>
      </c>
      <c r="C7591" s="15" t="n">
        <v>45108</v>
      </c>
      <c r="D7591" s="0" t="n">
        <v>1</v>
      </c>
      <c r="E7591" s="0" t="n">
        <v>3</v>
      </c>
      <c r="F7591" s="0" t="n">
        <v>0</v>
      </c>
      <c r="G7591" s="0" t="n">
        <v>0</v>
      </c>
      <c r="H7591" s="0" t="n">
        <v>0</v>
      </c>
      <c r="I7591" s="0" t="n">
        <v>40</v>
      </c>
      <c r="J7591" s="0" t="n">
        <v>0</v>
      </c>
      <c r="K7591" s="37" t="n">
        <f aca="false">E7591+Inputs!$B$5*F7591</f>
        <v>3</v>
      </c>
      <c r="L7591" s="37" t="n">
        <f aca="false">G7591+Inputs!$B$6*H7591</f>
        <v>0</v>
      </c>
      <c r="M7591" s="37" t="n">
        <f aca="false">I7591+Inputs!$B$7*J7591</f>
        <v>40</v>
      </c>
      <c r="N7591" s="37" t="n">
        <f aca="false">K7591+L7591+M7591</f>
        <v>43</v>
      </c>
    </row>
    <row r="7592" customFormat="false" ht="15" hidden="false" customHeight="false" outlineLevel="0" collapsed="false">
      <c r="A7592" s="0" t="s">
        <v>10</v>
      </c>
      <c r="B7592" s="0" t="s">
        <v>488</v>
      </c>
      <c r="C7592" s="15" t="n">
        <v>45139</v>
      </c>
      <c r="D7592" s="0" t="n">
        <v>1</v>
      </c>
      <c r="E7592" s="0" t="n">
        <v>0</v>
      </c>
      <c r="F7592" s="0" t="n">
        <v>0</v>
      </c>
      <c r="G7592" s="0" t="n">
        <v>0</v>
      </c>
      <c r="H7592" s="0" t="n">
        <v>0</v>
      </c>
      <c r="I7592" s="0" t="n">
        <v>45</v>
      </c>
      <c r="J7592" s="0" t="n">
        <v>0</v>
      </c>
      <c r="K7592" s="37" t="n">
        <f aca="false">E7592+Inputs!$B$5*F7592</f>
        <v>0</v>
      </c>
      <c r="L7592" s="37" t="n">
        <f aca="false">G7592+Inputs!$B$6*H7592</f>
        <v>0</v>
      </c>
      <c r="M7592" s="37" t="n">
        <f aca="false">I7592+Inputs!$B$7*J7592</f>
        <v>45</v>
      </c>
      <c r="N7592" s="37" t="n">
        <f aca="false">K7592+L7592+M7592</f>
        <v>45</v>
      </c>
    </row>
    <row r="7593" customFormat="false" ht="15" hidden="false" customHeight="false" outlineLevel="0" collapsed="false">
      <c r="A7593" s="0" t="s">
        <v>10</v>
      </c>
      <c r="B7593" s="0" t="s">
        <v>488</v>
      </c>
      <c r="C7593" s="15" t="n">
        <v>45170</v>
      </c>
      <c r="D7593" s="0" t="n">
        <v>1</v>
      </c>
      <c r="E7593" s="0" t="n">
        <v>2</v>
      </c>
      <c r="F7593" s="0" t="n">
        <v>0</v>
      </c>
      <c r="G7593" s="0" t="n">
        <v>0</v>
      </c>
      <c r="H7593" s="0" t="n">
        <v>0</v>
      </c>
      <c r="I7593" s="0" t="n">
        <v>62</v>
      </c>
      <c r="J7593" s="0" t="n">
        <v>0</v>
      </c>
      <c r="K7593" s="37" t="n">
        <f aca="false">E7593+Inputs!$B$5*F7593</f>
        <v>2</v>
      </c>
      <c r="L7593" s="37" t="n">
        <f aca="false">G7593+Inputs!$B$6*H7593</f>
        <v>0</v>
      </c>
      <c r="M7593" s="37" t="n">
        <f aca="false">I7593+Inputs!$B$7*J7593</f>
        <v>62</v>
      </c>
      <c r="N7593" s="37" t="n">
        <f aca="false">K7593+L7593+M7593</f>
        <v>64</v>
      </c>
    </row>
    <row r="7594" customFormat="false" ht="15" hidden="false" customHeight="false" outlineLevel="0" collapsed="false">
      <c r="A7594" s="0" t="s">
        <v>10</v>
      </c>
      <c r="B7594" s="0" t="s">
        <v>488</v>
      </c>
      <c r="C7594" s="15" t="n">
        <v>45200</v>
      </c>
      <c r="D7594" s="0" t="n">
        <v>1</v>
      </c>
      <c r="E7594" s="0" t="n">
        <v>2</v>
      </c>
      <c r="F7594" s="0" t="n">
        <v>0</v>
      </c>
      <c r="G7594" s="0" t="n">
        <v>0</v>
      </c>
      <c r="H7594" s="0" t="n">
        <v>0</v>
      </c>
      <c r="I7594" s="0" t="n">
        <v>52</v>
      </c>
      <c r="J7594" s="0" t="n">
        <v>0</v>
      </c>
      <c r="K7594" s="37" t="n">
        <f aca="false">E7594+Inputs!$B$5*F7594</f>
        <v>2</v>
      </c>
      <c r="L7594" s="37" t="n">
        <f aca="false">G7594+Inputs!$B$6*H7594</f>
        <v>0</v>
      </c>
      <c r="M7594" s="37" t="n">
        <f aca="false">I7594+Inputs!$B$7*J7594</f>
        <v>52</v>
      </c>
      <c r="N7594" s="37" t="n">
        <f aca="false">K7594+L7594+M7594</f>
        <v>54</v>
      </c>
    </row>
    <row r="7595" customFormat="false" ht="15" hidden="false" customHeight="false" outlineLevel="0" collapsed="false">
      <c r="A7595" s="0" t="s">
        <v>10</v>
      </c>
      <c r="B7595" s="0" t="s">
        <v>488</v>
      </c>
      <c r="C7595" s="15" t="n">
        <v>45231</v>
      </c>
      <c r="D7595" s="0" t="n">
        <v>1</v>
      </c>
      <c r="E7595" s="0" t="n">
        <v>2</v>
      </c>
      <c r="F7595" s="0" t="n">
        <v>0</v>
      </c>
      <c r="G7595" s="0" t="n">
        <v>0</v>
      </c>
      <c r="H7595" s="0" t="n">
        <v>0</v>
      </c>
      <c r="I7595" s="0" t="n">
        <v>63</v>
      </c>
      <c r="J7595" s="0" t="n">
        <v>0</v>
      </c>
      <c r="K7595" s="37" t="n">
        <f aca="false">E7595+Inputs!$B$5*F7595</f>
        <v>2</v>
      </c>
      <c r="L7595" s="37" t="n">
        <f aca="false">G7595+Inputs!$B$6*H7595</f>
        <v>0</v>
      </c>
      <c r="M7595" s="37" t="n">
        <f aca="false">I7595+Inputs!$B$7*J7595</f>
        <v>63</v>
      </c>
      <c r="N7595" s="37" t="n">
        <f aca="false">K7595+L7595+M7595</f>
        <v>65</v>
      </c>
    </row>
    <row r="7596" customFormat="false" ht="15" hidden="false" customHeight="false" outlineLevel="0" collapsed="false">
      <c r="A7596" s="0" t="s">
        <v>10</v>
      </c>
      <c r="B7596" s="0" t="s">
        <v>488</v>
      </c>
      <c r="C7596" s="15" t="n">
        <v>45261</v>
      </c>
      <c r="D7596" s="0" t="n">
        <v>1</v>
      </c>
      <c r="E7596" s="0" t="n">
        <v>1</v>
      </c>
      <c r="F7596" s="0" t="n">
        <v>0</v>
      </c>
      <c r="G7596" s="0" t="n">
        <v>0</v>
      </c>
      <c r="H7596" s="0" t="n">
        <v>0</v>
      </c>
      <c r="I7596" s="0" t="n">
        <v>43</v>
      </c>
      <c r="J7596" s="0" t="n">
        <v>0</v>
      </c>
      <c r="K7596" s="37" t="n">
        <f aca="false">E7596+Inputs!$B$5*F7596</f>
        <v>1</v>
      </c>
      <c r="L7596" s="37" t="n">
        <f aca="false">G7596+Inputs!$B$6*H7596</f>
        <v>0</v>
      </c>
      <c r="M7596" s="37" t="n">
        <f aca="false">I7596+Inputs!$B$7*J7596</f>
        <v>43</v>
      </c>
      <c r="N7596" s="37" t="n">
        <f aca="false">K7596+L7596+M7596</f>
        <v>44</v>
      </c>
    </row>
    <row r="7597" customFormat="false" ht="15" hidden="false" customHeight="false" outlineLevel="0" collapsed="false">
      <c r="A7597" s="0" t="s">
        <v>10</v>
      </c>
      <c r="B7597" s="0" t="s">
        <v>488</v>
      </c>
      <c r="C7597" s="15" t="n">
        <v>45292</v>
      </c>
      <c r="D7597" s="0" t="n">
        <v>1</v>
      </c>
      <c r="E7597" s="0" t="n">
        <v>1</v>
      </c>
      <c r="F7597" s="0" t="n">
        <v>0</v>
      </c>
      <c r="G7597" s="0" t="n">
        <v>0</v>
      </c>
      <c r="H7597" s="0" t="n">
        <v>0</v>
      </c>
      <c r="I7597" s="0" t="n">
        <v>23</v>
      </c>
      <c r="J7597" s="0" t="n">
        <v>0</v>
      </c>
      <c r="K7597" s="37" t="n">
        <f aca="false">E7597+Inputs!$B$5*F7597</f>
        <v>1</v>
      </c>
      <c r="L7597" s="37" t="n">
        <f aca="false">G7597+Inputs!$B$6*H7597</f>
        <v>0</v>
      </c>
      <c r="M7597" s="37" t="n">
        <f aca="false">I7597+Inputs!$B$7*J7597</f>
        <v>23</v>
      </c>
      <c r="N7597" s="37" t="n">
        <f aca="false">K7597+L7597+M7597</f>
        <v>24</v>
      </c>
    </row>
    <row r="7598" customFormat="false" ht="15" hidden="false" customHeight="false" outlineLevel="0" collapsed="false">
      <c r="A7598" s="0" t="s">
        <v>10</v>
      </c>
      <c r="B7598" s="0" t="s">
        <v>488</v>
      </c>
      <c r="C7598" s="15" t="n">
        <v>45323</v>
      </c>
      <c r="D7598" s="0" t="n">
        <v>1</v>
      </c>
      <c r="E7598" s="0" t="n">
        <v>1</v>
      </c>
      <c r="F7598" s="0" t="n">
        <v>0</v>
      </c>
      <c r="G7598" s="0" t="n">
        <v>0</v>
      </c>
      <c r="H7598" s="0" t="n">
        <v>0</v>
      </c>
      <c r="I7598" s="0" t="n">
        <v>46</v>
      </c>
      <c r="J7598" s="0" t="n">
        <v>0</v>
      </c>
      <c r="K7598" s="37" t="n">
        <f aca="false">E7598+Inputs!$B$5*F7598</f>
        <v>1</v>
      </c>
      <c r="L7598" s="37" t="n">
        <f aca="false">G7598+Inputs!$B$6*H7598</f>
        <v>0</v>
      </c>
      <c r="M7598" s="37" t="n">
        <f aca="false">I7598+Inputs!$B$7*J7598</f>
        <v>46</v>
      </c>
      <c r="N7598" s="37" t="n">
        <f aca="false">K7598+L7598+M7598</f>
        <v>47</v>
      </c>
    </row>
    <row r="7599" customFormat="false" ht="15" hidden="false" customHeight="false" outlineLevel="0" collapsed="false">
      <c r="A7599" s="0" t="s">
        <v>10</v>
      </c>
      <c r="B7599" s="0" t="s">
        <v>488</v>
      </c>
      <c r="C7599" s="15" t="n">
        <v>45352</v>
      </c>
      <c r="D7599" s="0" t="n">
        <v>1</v>
      </c>
      <c r="E7599" s="0" t="n">
        <v>3</v>
      </c>
      <c r="F7599" s="0" t="n">
        <v>0</v>
      </c>
      <c r="G7599" s="0" t="n">
        <v>0</v>
      </c>
      <c r="H7599" s="0" t="n">
        <v>0</v>
      </c>
      <c r="I7599" s="0" t="n">
        <v>59</v>
      </c>
      <c r="J7599" s="0" t="n">
        <v>0</v>
      </c>
      <c r="K7599" s="37" t="n">
        <f aca="false">E7599+Inputs!$B$5*F7599</f>
        <v>3</v>
      </c>
      <c r="L7599" s="37" t="n">
        <f aca="false">G7599+Inputs!$B$6*H7599</f>
        <v>0</v>
      </c>
      <c r="M7599" s="37" t="n">
        <f aca="false">I7599+Inputs!$B$7*J7599</f>
        <v>59</v>
      </c>
      <c r="N7599" s="37" t="n">
        <f aca="false">K7599+L7599+M7599</f>
        <v>62</v>
      </c>
    </row>
    <row r="7600" customFormat="false" ht="15" hidden="false" customHeight="false" outlineLevel="0" collapsed="false">
      <c r="A7600" s="0" t="s">
        <v>10</v>
      </c>
      <c r="B7600" s="0" t="s">
        <v>488</v>
      </c>
      <c r="C7600" s="15" t="n">
        <v>45383</v>
      </c>
      <c r="D7600" s="0" t="n">
        <v>1</v>
      </c>
      <c r="E7600" s="0" t="n">
        <v>2</v>
      </c>
      <c r="F7600" s="0" t="n">
        <v>0</v>
      </c>
      <c r="G7600" s="0" t="n">
        <v>0</v>
      </c>
      <c r="H7600" s="0" t="n">
        <v>0</v>
      </c>
      <c r="I7600" s="0" t="n">
        <v>54</v>
      </c>
      <c r="J7600" s="0" t="n">
        <v>0</v>
      </c>
      <c r="K7600" s="37" t="n">
        <f aca="false">E7600+Inputs!$B$5*F7600</f>
        <v>2</v>
      </c>
      <c r="L7600" s="37" t="n">
        <f aca="false">G7600+Inputs!$B$6*H7600</f>
        <v>0</v>
      </c>
      <c r="M7600" s="37" t="n">
        <f aca="false">I7600+Inputs!$B$7*J7600</f>
        <v>54</v>
      </c>
      <c r="N7600" s="37" t="n">
        <f aca="false">K7600+L7600+M7600</f>
        <v>56</v>
      </c>
    </row>
    <row r="7601" customFormat="false" ht="15" hidden="false" customHeight="false" outlineLevel="0" collapsed="false">
      <c r="A7601" s="0" t="s">
        <v>10</v>
      </c>
      <c r="B7601" s="0" t="s">
        <v>488</v>
      </c>
      <c r="C7601" s="15" t="n">
        <v>45413</v>
      </c>
      <c r="D7601" s="0" t="n">
        <v>1</v>
      </c>
      <c r="E7601" s="0" t="n">
        <v>0</v>
      </c>
      <c r="F7601" s="0" t="n">
        <v>0</v>
      </c>
      <c r="G7601" s="0" t="n">
        <v>0</v>
      </c>
      <c r="H7601" s="0" t="n">
        <v>0</v>
      </c>
      <c r="I7601" s="0" t="n">
        <v>48</v>
      </c>
      <c r="J7601" s="0" t="n">
        <v>0</v>
      </c>
      <c r="K7601" s="37" t="n">
        <f aca="false">E7601+Inputs!$B$5*F7601</f>
        <v>0</v>
      </c>
      <c r="L7601" s="37" t="n">
        <f aca="false">G7601+Inputs!$B$6*H7601</f>
        <v>0</v>
      </c>
      <c r="M7601" s="37" t="n">
        <f aca="false">I7601+Inputs!$B$7*J7601</f>
        <v>48</v>
      </c>
      <c r="N7601" s="37" t="n">
        <f aca="false">K7601+L7601+M7601</f>
        <v>48</v>
      </c>
    </row>
    <row r="7602" customFormat="false" ht="15" hidden="false" customHeight="false" outlineLevel="0" collapsed="false">
      <c r="A7602" s="0" t="s">
        <v>10</v>
      </c>
      <c r="B7602" s="0" t="s">
        <v>488</v>
      </c>
      <c r="C7602" s="15" t="n">
        <v>45444</v>
      </c>
      <c r="D7602" s="0" t="n">
        <v>1</v>
      </c>
      <c r="E7602" s="0" t="n">
        <v>1</v>
      </c>
      <c r="F7602" s="0" t="n">
        <v>0</v>
      </c>
      <c r="G7602" s="0" t="n">
        <v>0</v>
      </c>
      <c r="H7602" s="0" t="n">
        <v>0</v>
      </c>
      <c r="I7602" s="0" t="n">
        <v>45</v>
      </c>
      <c r="J7602" s="0" t="n">
        <v>0</v>
      </c>
      <c r="K7602" s="37" t="n">
        <f aca="false">E7602+Inputs!$B$5*F7602</f>
        <v>1</v>
      </c>
      <c r="L7602" s="37" t="n">
        <f aca="false">G7602+Inputs!$B$6*H7602</f>
        <v>0</v>
      </c>
      <c r="M7602" s="37" t="n">
        <f aca="false">I7602+Inputs!$B$7*J7602</f>
        <v>45</v>
      </c>
      <c r="N7602" s="37" t="n">
        <f aca="false">K7602+L7602+M7602</f>
        <v>46</v>
      </c>
    </row>
    <row r="7603" customFormat="false" ht="15" hidden="false" customHeight="false" outlineLevel="0" collapsed="false">
      <c r="A7603" s="0" t="s">
        <v>10</v>
      </c>
      <c r="B7603" s="0" t="s">
        <v>488</v>
      </c>
      <c r="C7603" s="15" t="n">
        <v>45474</v>
      </c>
      <c r="D7603" s="0" t="n">
        <v>1</v>
      </c>
      <c r="E7603" s="0" t="n">
        <v>0</v>
      </c>
      <c r="F7603" s="0" t="n">
        <v>0</v>
      </c>
      <c r="G7603" s="0" t="n">
        <v>0</v>
      </c>
      <c r="H7603" s="0" t="n">
        <v>0</v>
      </c>
      <c r="I7603" s="0" t="n">
        <v>61</v>
      </c>
      <c r="J7603" s="0" t="n">
        <v>0</v>
      </c>
      <c r="K7603" s="37" t="n">
        <f aca="false">E7603+Inputs!$B$5*F7603</f>
        <v>0</v>
      </c>
      <c r="L7603" s="37" t="n">
        <f aca="false">G7603+Inputs!$B$6*H7603</f>
        <v>0</v>
      </c>
      <c r="M7603" s="37" t="n">
        <f aca="false">I7603+Inputs!$B$7*J7603</f>
        <v>61</v>
      </c>
      <c r="N7603" s="37" t="n">
        <f aca="false">K7603+L7603+M7603</f>
        <v>61</v>
      </c>
    </row>
    <row r="7604" customFormat="false" ht="15" hidden="false" customHeight="false" outlineLevel="0" collapsed="false">
      <c r="A7604" s="0" t="s">
        <v>10</v>
      </c>
      <c r="B7604" s="0" t="s">
        <v>488</v>
      </c>
      <c r="C7604" s="15" t="n">
        <v>45505</v>
      </c>
      <c r="D7604" s="0" t="n">
        <v>1</v>
      </c>
      <c r="E7604" s="0" t="n">
        <v>0</v>
      </c>
      <c r="F7604" s="0" t="n">
        <v>0</v>
      </c>
      <c r="G7604" s="0" t="n">
        <v>0</v>
      </c>
      <c r="H7604" s="0" t="n">
        <v>0</v>
      </c>
      <c r="I7604" s="0" t="n">
        <v>56</v>
      </c>
      <c r="J7604" s="0" t="n">
        <v>0</v>
      </c>
      <c r="K7604" s="37" t="n">
        <f aca="false">E7604+Inputs!$B$5*F7604</f>
        <v>0</v>
      </c>
      <c r="L7604" s="37" t="n">
        <f aca="false">G7604+Inputs!$B$6*H7604</f>
        <v>0</v>
      </c>
      <c r="M7604" s="37" t="n">
        <f aca="false">I7604+Inputs!$B$7*J7604</f>
        <v>56</v>
      </c>
      <c r="N7604" s="37" t="n">
        <f aca="false">K7604+L7604+M7604</f>
        <v>56</v>
      </c>
    </row>
    <row r="7605" customFormat="false" ht="15" hidden="false" customHeight="false" outlineLevel="0" collapsed="false">
      <c r="A7605" s="0" t="s">
        <v>10</v>
      </c>
      <c r="B7605" s="0" t="s">
        <v>488</v>
      </c>
      <c r="C7605" s="15" t="n">
        <v>45536</v>
      </c>
      <c r="D7605" s="0" t="n">
        <v>1</v>
      </c>
      <c r="E7605" s="0" t="n">
        <v>4</v>
      </c>
      <c r="F7605" s="0" t="n">
        <v>0</v>
      </c>
      <c r="G7605" s="0" t="n">
        <v>0</v>
      </c>
      <c r="H7605" s="0" t="n">
        <v>0</v>
      </c>
      <c r="I7605" s="0" t="n">
        <v>47</v>
      </c>
      <c r="J7605" s="0" t="n">
        <v>0</v>
      </c>
      <c r="K7605" s="37" t="n">
        <f aca="false">E7605+Inputs!$B$5*F7605</f>
        <v>4</v>
      </c>
      <c r="L7605" s="37" t="n">
        <f aca="false">G7605+Inputs!$B$6*H7605</f>
        <v>0</v>
      </c>
      <c r="M7605" s="37" t="n">
        <f aca="false">I7605+Inputs!$B$7*J7605</f>
        <v>47</v>
      </c>
      <c r="N7605" s="37" t="n">
        <f aca="false">K7605+L7605+M7605</f>
        <v>51</v>
      </c>
    </row>
    <row r="7606" customFormat="false" ht="15" hidden="false" customHeight="false" outlineLevel="0" collapsed="false">
      <c r="A7606" s="0" t="s">
        <v>10</v>
      </c>
      <c r="B7606" s="0" t="s">
        <v>488</v>
      </c>
      <c r="C7606" s="15" t="n">
        <v>45566</v>
      </c>
      <c r="D7606" s="0" t="n">
        <v>1</v>
      </c>
      <c r="E7606" s="0" t="n">
        <v>2</v>
      </c>
      <c r="F7606" s="0" t="n">
        <v>0</v>
      </c>
      <c r="G7606" s="0" t="n">
        <v>0</v>
      </c>
      <c r="H7606" s="0" t="n">
        <v>0</v>
      </c>
      <c r="I7606" s="0" t="n">
        <v>57</v>
      </c>
      <c r="J7606" s="0" t="n">
        <v>0</v>
      </c>
      <c r="K7606" s="37" t="n">
        <f aca="false">E7606+Inputs!$B$5*F7606</f>
        <v>2</v>
      </c>
      <c r="L7606" s="37" t="n">
        <f aca="false">G7606+Inputs!$B$6*H7606</f>
        <v>0</v>
      </c>
      <c r="M7606" s="37" t="n">
        <f aca="false">I7606+Inputs!$B$7*J7606</f>
        <v>57</v>
      </c>
      <c r="N7606" s="37" t="n">
        <f aca="false">K7606+L7606+M7606</f>
        <v>59</v>
      </c>
    </row>
    <row r="7607" customFormat="false" ht="15" hidden="false" customHeight="false" outlineLevel="0" collapsed="false">
      <c r="A7607" s="0" t="s">
        <v>10</v>
      </c>
      <c r="B7607" s="0" t="s">
        <v>488</v>
      </c>
      <c r="C7607" s="15" t="n">
        <v>45597</v>
      </c>
      <c r="D7607" s="0" t="n">
        <v>1</v>
      </c>
      <c r="E7607" s="0" t="n">
        <v>0</v>
      </c>
      <c r="F7607" s="0" t="n">
        <v>0</v>
      </c>
      <c r="G7607" s="0" t="n">
        <v>0</v>
      </c>
      <c r="H7607" s="0" t="n">
        <v>0</v>
      </c>
      <c r="I7607" s="0" t="n">
        <v>67</v>
      </c>
      <c r="J7607" s="0" t="n">
        <v>0</v>
      </c>
      <c r="K7607" s="37" t="n">
        <f aca="false">E7607+Inputs!$B$5*F7607</f>
        <v>0</v>
      </c>
      <c r="L7607" s="37" t="n">
        <f aca="false">G7607+Inputs!$B$6*H7607</f>
        <v>0</v>
      </c>
      <c r="M7607" s="37" t="n">
        <f aca="false">I7607+Inputs!$B$7*J7607</f>
        <v>67</v>
      </c>
      <c r="N7607" s="37" t="n">
        <f aca="false">K7607+L7607+M7607</f>
        <v>67</v>
      </c>
    </row>
    <row r="7608" customFormat="false" ht="15" hidden="false" customHeight="false" outlineLevel="0" collapsed="false">
      <c r="A7608" s="0" t="s">
        <v>10</v>
      </c>
      <c r="B7608" s="0" t="s">
        <v>488</v>
      </c>
      <c r="C7608" s="15" t="n">
        <v>45627</v>
      </c>
      <c r="D7608" s="0" t="n">
        <v>1</v>
      </c>
      <c r="E7608" s="0" t="n">
        <v>0</v>
      </c>
      <c r="F7608" s="0" t="n">
        <v>0</v>
      </c>
      <c r="G7608" s="0" t="n">
        <v>0</v>
      </c>
      <c r="H7608" s="0" t="n">
        <v>0</v>
      </c>
      <c r="I7608" s="0" t="n">
        <v>44</v>
      </c>
      <c r="J7608" s="0" t="n">
        <v>0</v>
      </c>
      <c r="K7608" s="37" t="n">
        <f aca="false">E7608+Inputs!$B$5*F7608</f>
        <v>0</v>
      </c>
      <c r="L7608" s="37" t="n">
        <f aca="false">G7608+Inputs!$B$6*H7608</f>
        <v>0</v>
      </c>
      <c r="M7608" s="37" t="n">
        <f aca="false">I7608+Inputs!$B$7*J7608</f>
        <v>44</v>
      </c>
      <c r="N7608" s="37" t="n">
        <f aca="false">K7608+L7608+M7608</f>
        <v>44</v>
      </c>
    </row>
    <row r="7609" customFormat="false" ht="15" hidden="false" customHeight="false" outlineLevel="0" collapsed="false">
      <c r="A7609" s="0" t="s">
        <v>10</v>
      </c>
      <c r="B7609" s="0" t="s">
        <v>488</v>
      </c>
      <c r="C7609" s="15" t="n">
        <v>45658</v>
      </c>
      <c r="D7609" s="0" t="n">
        <v>1</v>
      </c>
      <c r="E7609" s="0" t="n">
        <v>1</v>
      </c>
      <c r="F7609" s="0" t="n">
        <v>0</v>
      </c>
      <c r="G7609" s="0" t="n">
        <v>0</v>
      </c>
      <c r="H7609" s="0" t="n">
        <v>0</v>
      </c>
      <c r="I7609" s="0" t="n">
        <v>56</v>
      </c>
      <c r="J7609" s="0" t="n">
        <v>0</v>
      </c>
      <c r="K7609" s="37" t="n">
        <f aca="false">E7609+Inputs!$B$5*F7609</f>
        <v>1</v>
      </c>
      <c r="L7609" s="37" t="n">
        <f aca="false">G7609+Inputs!$B$6*H7609</f>
        <v>0</v>
      </c>
      <c r="M7609" s="37" t="n">
        <f aca="false">I7609+Inputs!$B$7*J7609</f>
        <v>56</v>
      </c>
      <c r="N7609" s="37" t="n">
        <f aca="false">K7609+L7609+M7609</f>
        <v>57</v>
      </c>
    </row>
    <row r="7610" customFormat="false" ht="15" hidden="false" customHeight="false" outlineLevel="0" collapsed="false">
      <c r="A7610" s="0" t="s">
        <v>10</v>
      </c>
      <c r="B7610" s="0" t="s">
        <v>488</v>
      </c>
      <c r="C7610" s="15" t="n">
        <v>45689</v>
      </c>
      <c r="D7610" s="0" t="n">
        <v>1</v>
      </c>
      <c r="E7610" s="0" t="n">
        <v>0</v>
      </c>
      <c r="F7610" s="0" t="n">
        <v>0</v>
      </c>
      <c r="G7610" s="0" t="n">
        <v>0</v>
      </c>
      <c r="H7610" s="0" t="n">
        <v>0</v>
      </c>
      <c r="I7610" s="0" t="n">
        <v>42</v>
      </c>
      <c r="J7610" s="0" t="n">
        <v>0</v>
      </c>
      <c r="K7610" s="37" t="n">
        <f aca="false">E7610+Inputs!$B$5*F7610</f>
        <v>0</v>
      </c>
      <c r="L7610" s="37" t="n">
        <f aca="false">G7610+Inputs!$B$6*H7610</f>
        <v>0</v>
      </c>
      <c r="M7610" s="37" t="n">
        <f aca="false">I7610+Inputs!$B$7*J7610</f>
        <v>42</v>
      </c>
      <c r="N7610" s="37" t="n">
        <f aca="false">K7610+L7610+M7610</f>
        <v>42</v>
      </c>
    </row>
    <row r="7611" customFormat="false" ht="15" hidden="false" customHeight="false" outlineLevel="0" collapsed="false">
      <c r="A7611" s="0" t="s">
        <v>10</v>
      </c>
      <c r="B7611" s="0" t="s">
        <v>488</v>
      </c>
      <c r="C7611" s="15" t="n">
        <v>45717</v>
      </c>
      <c r="D7611" s="0" t="n">
        <v>1</v>
      </c>
      <c r="E7611" s="0" t="n">
        <v>2</v>
      </c>
      <c r="F7611" s="0" t="n">
        <v>0</v>
      </c>
      <c r="G7611" s="0" t="n">
        <v>0</v>
      </c>
      <c r="H7611" s="0" t="n">
        <v>0</v>
      </c>
      <c r="I7611" s="0" t="n">
        <v>50</v>
      </c>
      <c r="J7611" s="0" t="n">
        <v>0</v>
      </c>
      <c r="K7611" s="37" t="n">
        <f aca="false">E7611+Inputs!$B$5*F7611</f>
        <v>2</v>
      </c>
      <c r="L7611" s="37" t="n">
        <f aca="false">G7611+Inputs!$B$6*H7611</f>
        <v>0</v>
      </c>
      <c r="M7611" s="37" t="n">
        <f aca="false">I7611+Inputs!$B$7*J7611</f>
        <v>50</v>
      </c>
      <c r="N7611" s="37" t="n">
        <f aca="false">K7611+L7611+M7611</f>
        <v>52</v>
      </c>
    </row>
    <row r="7612" customFormat="false" ht="15" hidden="false" customHeight="false" outlineLevel="0" collapsed="false">
      <c r="A7612" s="0" t="s">
        <v>10</v>
      </c>
      <c r="B7612" s="0" t="s">
        <v>488</v>
      </c>
      <c r="C7612" s="15" t="n">
        <v>45748</v>
      </c>
      <c r="D7612" s="0" t="n">
        <v>1</v>
      </c>
      <c r="E7612" s="0" t="n">
        <v>3</v>
      </c>
      <c r="F7612" s="0" t="n">
        <v>0</v>
      </c>
      <c r="G7612" s="0" t="n">
        <v>0</v>
      </c>
      <c r="H7612" s="0" t="n">
        <v>0</v>
      </c>
      <c r="I7612" s="0" t="n">
        <v>46</v>
      </c>
      <c r="J7612" s="0" t="n">
        <v>0</v>
      </c>
      <c r="K7612" s="37" t="n">
        <f aca="false">E7612+Inputs!$B$5*F7612</f>
        <v>3</v>
      </c>
      <c r="L7612" s="37" t="n">
        <f aca="false">G7612+Inputs!$B$6*H7612</f>
        <v>0</v>
      </c>
      <c r="M7612" s="37" t="n">
        <f aca="false">I7612+Inputs!$B$7*J7612</f>
        <v>46</v>
      </c>
      <c r="N7612" s="37" t="n">
        <f aca="false">K7612+L7612+M7612</f>
        <v>49</v>
      </c>
    </row>
    <row r="7613" customFormat="false" ht="15" hidden="false" customHeight="false" outlineLevel="0" collapsed="false">
      <c r="A7613" s="0" t="s">
        <v>10</v>
      </c>
      <c r="B7613" s="0" t="s">
        <v>488</v>
      </c>
      <c r="C7613" s="15" t="n">
        <v>45778</v>
      </c>
      <c r="D7613" s="0" t="n">
        <v>1</v>
      </c>
      <c r="E7613" s="0" t="n">
        <v>0</v>
      </c>
      <c r="F7613" s="0" t="n">
        <v>0</v>
      </c>
      <c r="G7613" s="0" t="n">
        <v>0</v>
      </c>
      <c r="H7613" s="0" t="n">
        <v>0</v>
      </c>
      <c r="I7613" s="0" t="n">
        <v>44</v>
      </c>
      <c r="J7613" s="0" t="n">
        <v>0</v>
      </c>
      <c r="K7613" s="37" t="n">
        <f aca="false">E7613+Inputs!$B$5*F7613</f>
        <v>0</v>
      </c>
      <c r="L7613" s="37" t="n">
        <f aca="false">G7613+Inputs!$B$6*H7613</f>
        <v>0</v>
      </c>
      <c r="M7613" s="37" t="n">
        <f aca="false">I7613+Inputs!$B$7*J7613</f>
        <v>44</v>
      </c>
      <c r="N7613" s="37" t="n">
        <f aca="false">K7613+L7613+M7613</f>
        <v>44</v>
      </c>
    </row>
    <row r="7614" customFormat="false" ht="15" hidden="false" customHeight="false" outlineLevel="0" collapsed="false">
      <c r="A7614" s="0" t="s">
        <v>10</v>
      </c>
      <c r="B7614" s="0" t="s">
        <v>488</v>
      </c>
      <c r="C7614" s="15" t="n">
        <v>45809</v>
      </c>
      <c r="D7614" s="0" t="n">
        <v>1</v>
      </c>
      <c r="E7614" s="0" t="n">
        <v>1</v>
      </c>
      <c r="F7614" s="0" t="n">
        <v>0</v>
      </c>
      <c r="G7614" s="0" t="n">
        <v>0</v>
      </c>
      <c r="H7614" s="0" t="n">
        <v>0</v>
      </c>
      <c r="I7614" s="0" t="n">
        <v>62</v>
      </c>
      <c r="J7614" s="0" t="n">
        <v>0</v>
      </c>
      <c r="K7614" s="37" t="n">
        <f aca="false">E7614+Inputs!$B$5*F7614</f>
        <v>1</v>
      </c>
      <c r="L7614" s="37" t="n">
        <f aca="false">G7614+Inputs!$B$6*H7614</f>
        <v>0</v>
      </c>
      <c r="M7614" s="37" t="n">
        <f aca="false">I7614+Inputs!$B$7*J7614</f>
        <v>62</v>
      </c>
      <c r="N7614" s="37" t="n">
        <f aca="false">K7614+L7614+M7614</f>
        <v>63</v>
      </c>
    </row>
    <row r="7615" customFormat="false" ht="15" hidden="false" customHeight="false" outlineLevel="0" collapsed="false">
      <c r="A7615" s="0" t="s">
        <v>10</v>
      </c>
      <c r="B7615" s="0" t="s">
        <v>488</v>
      </c>
      <c r="C7615" s="15" t="n">
        <v>45839</v>
      </c>
      <c r="D7615" s="0" t="n">
        <v>1</v>
      </c>
      <c r="E7615" s="0" t="n">
        <v>2</v>
      </c>
      <c r="F7615" s="0" t="n">
        <v>0</v>
      </c>
      <c r="G7615" s="0" t="n">
        <v>0</v>
      </c>
      <c r="H7615" s="0" t="n">
        <v>0</v>
      </c>
      <c r="I7615" s="0" t="n">
        <v>49</v>
      </c>
      <c r="J7615" s="0" t="n">
        <v>0</v>
      </c>
      <c r="K7615" s="37" t="n">
        <f aca="false">E7615+Inputs!$B$5*F7615</f>
        <v>2</v>
      </c>
      <c r="L7615" s="37" t="n">
        <f aca="false">G7615+Inputs!$B$6*H7615</f>
        <v>0</v>
      </c>
      <c r="M7615" s="37" t="n">
        <f aca="false">I7615+Inputs!$B$7*J7615</f>
        <v>49</v>
      </c>
      <c r="N7615" s="37" t="n">
        <f aca="false">K7615+L7615+M7615</f>
        <v>51</v>
      </c>
    </row>
    <row r="7616" customFormat="false" ht="15" hidden="false" customHeight="false" outlineLevel="0" collapsed="false">
      <c r="A7616" s="0" t="s">
        <v>10</v>
      </c>
      <c r="B7616" s="0" t="s">
        <v>488</v>
      </c>
      <c r="C7616" s="15" t="n">
        <v>45870</v>
      </c>
      <c r="D7616" s="0" t="n">
        <v>1</v>
      </c>
      <c r="E7616" s="0" t="n">
        <v>1</v>
      </c>
      <c r="F7616" s="0" t="n">
        <v>0</v>
      </c>
      <c r="G7616" s="0" t="n">
        <v>0</v>
      </c>
      <c r="H7616" s="0" t="n">
        <v>0</v>
      </c>
      <c r="I7616" s="0" t="n">
        <v>36</v>
      </c>
      <c r="J7616" s="0" t="n">
        <v>0</v>
      </c>
      <c r="K7616" s="37" t="n">
        <f aca="false">E7616+Inputs!$B$5*F7616</f>
        <v>1</v>
      </c>
      <c r="L7616" s="37" t="n">
        <f aca="false">G7616+Inputs!$B$6*H7616</f>
        <v>0</v>
      </c>
      <c r="M7616" s="37" t="n">
        <f aca="false">I7616+Inputs!$B$7*J7616</f>
        <v>36</v>
      </c>
      <c r="N7616" s="37" t="n">
        <f aca="false">K7616+L7616+M7616</f>
        <v>37</v>
      </c>
    </row>
    <row r="7617" customFormat="false" ht="15" hidden="false" customHeight="false" outlineLevel="0" collapsed="false">
      <c r="A7617" s="0" t="s">
        <v>10</v>
      </c>
      <c r="B7617" s="0" t="s">
        <v>488</v>
      </c>
      <c r="C7617" s="15" t="n">
        <v>45901</v>
      </c>
      <c r="D7617" s="0" t="n">
        <v>1</v>
      </c>
      <c r="E7617" s="0" t="n">
        <v>1</v>
      </c>
      <c r="F7617" s="0" t="n">
        <v>0</v>
      </c>
      <c r="G7617" s="0" t="n">
        <v>0</v>
      </c>
      <c r="H7617" s="0" t="n">
        <v>0</v>
      </c>
      <c r="I7617" s="0" t="n">
        <v>38</v>
      </c>
      <c r="J7617" s="0" t="n">
        <v>0</v>
      </c>
      <c r="K7617" s="37" t="n">
        <f aca="false">E7617+Inputs!$B$5*F7617</f>
        <v>1</v>
      </c>
      <c r="L7617" s="37" t="n">
        <f aca="false">G7617+Inputs!$B$6*H7617</f>
        <v>0</v>
      </c>
      <c r="M7617" s="37" t="n">
        <f aca="false">I7617+Inputs!$B$7*J7617</f>
        <v>38</v>
      </c>
      <c r="N7617" s="37" t="n">
        <f aca="false">K7617+L7617+M7617</f>
        <v>39</v>
      </c>
    </row>
    <row r="7618" customFormat="false" ht="15" hidden="false" customHeight="false" outlineLevel="0" collapsed="false">
      <c r="A7618" s="0" t="s">
        <v>10</v>
      </c>
      <c r="B7618" s="0" t="s">
        <v>488</v>
      </c>
      <c r="C7618" s="15" t="n">
        <v>45931</v>
      </c>
      <c r="D7618" s="0" t="n">
        <v>1</v>
      </c>
      <c r="E7618" s="0" t="n">
        <v>0</v>
      </c>
      <c r="F7618" s="0" t="n">
        <v>0</v>
      </c>
      <c r="G7618" s="0" t="n">
        <v>0</v>
      </c>
      <c r="H7618" s="0" t="n">
        <v>0</v>
      </c>
      <c r="I7618" s="0" t="n">
        <v>42</v>
      </c>
      <c r="J7618" s="0" t="n">
        <v>0</v>
      </c>
      <c r="K7618" s="37" t="n">
        <f aca="false">E7618+Inputs!$B$5*F7618</f>
        <v>0</v>
      </c>
      <c r="L7618" s="37" t="n">
        <f aca="false">G7618+Inputs!$B$6*H7618</f>
        <v>0</v>
      </c>
      <c r="M7618" s="37" t="n">
        <f aca="false">I7618+Inputs!$B$7*J7618</f>
        <v>42</v>
      </c>
      <c r="N7618" s="37" t="n">
        <f aca="false">K7618+L7618+M7618</f>
        <v>42</v>
      </c>
    </row>
    <row r="7619" customFormat="false" ht="15" hidden="false" customHeight="false" outlineLevel="0" collapsed="false">
      <c r="A7619" s="0" t="s">
        <v>10</v>
      </c>
      <c r="B7619" s="0" t="s">
        <v>488</v>
      </c>
      <c r="C7619" s="15" t="n">
        <v>45962</v>
      </c>
      <c r="D7619" s="0" t="n">
        <v>1</v>
      </c>
      <c r="E7619" s="0" t="n">
        <v>0</v>
      </c>
      <c r="F7619" s="0" t="n">
        <v>0</v>
      </c>
      <c r="G7619" s="0" t="n">
        <v>0</v>
      </c>
      <c r="H7619" s="0" t="n">
        <v>0</v>
      </c>
      <c r="I7619" s="0" t="n">
        <v>44</v>
      </c>
      <c r="J7619" s="0" t="n">
        <v>0</v>
      </c>
      <c r="K7619" s="37" t="n">
        <f aca="false">E7619+Inputs!$B$5*F7619</f>
        <v>0</v>
      </c>
      <c r="L7619" s="37" t="n">
        <f aca="false">G7619+Inputs!$B$6*H7619</f>
        <v>0</v>
      </c>
      <c r="M7619" s="37" t="n">
        <f aca="false">I7619+Inputs!$B$7*J7619</f>
        <v>44</v>
      </c>
      <c r="N7619" s="37" t="n">
        <f aca="false">K7619+L7619+M7619</f>
        <v>44</v>
      </c>
    </row>
    <row r="7620" customFormat="false" ht="15" hidden="false" customHeight="false" outlineLevel="0" collapsed="false">
      <c r="A7620" s="0" t="s">
        <v>10</v>
      </c>
      <c r="B7620" s="0" t="s">
        <v>488</v>
      </c>
      <c r="C7620" s="15" t="n">
        <v>45992</v>
      </c>
      <c r="D7620" s="0" t="n">
        <v>1</v>
      </c>
      <c r="E7620" s="0" t="n">
        <v>0</v>
      </c>
      <c r="F7620" s="0" t="n">
        <v>0</v>
      </c>
      <c r="G7620" s="0" t="n">
        <v>0</v>
      </c>
      <c r="H7620" s="0" t="n">
        <v>0</v>
      </c>
      <c r="I7620" s="0" t="n">
        <v>42</v>
      </c>
      <c r="J7620" s="0" t="n">
        <v>0</v>
      </c>
      <c r="K7620" s="37" t="n">
        <f aca="false">E7620+Inputs!$B$5*F7620</f>
        <v>0</v>
      </c>
      <c r="L7620" s="37" t="n">
        <f aca="false">G7620+Inputs!$B$6*H7620</f>
        <v>0</v>
      </c>
      <c r="M7620" s="37" t="n">
        <f aca="false">I7620+Inputs!$B$7*J7620</f>
        <v>42</v>
      </c>
      <c r="N7620" s="37" t="n">
        <f aca="false">K7620+L7620+M7620</f>
        <v>42</v>
      </c>
    </row>
    <row r="7621" customFormat="false" ht="15" hidden="false" customHeight="false" outlineLevel="0" collapsed="false">
      <c r="A7621" s="0" t="s">
        <v>10</v>
      </c>
      <c r="B7621" s="0" t="s">
        <v>488</v>
      </c>
      <c r="C7621" s="15" t="n">
        <v>46023</v>
      </c>
      <c r="D7621" s="0" t="n">
        <v>1</v>
      </c>
      <c r="E7621" s="0" t="n">
        <v>1</v>
      </c>
      <c r="F7621" s="0" t="n">
        <v>0</v>
      </c>
      <c r="G7621" s="0" t="n">
        <v>0</v>
      </c>
      <c r="H7621" s="0" t="n">
        <v>0</v>
      </c>
      <c r="I7621" s="0" t="n">
        <v>43</v>
      </c>
      <c r="J7621" s="0" t="n">
        <v>0</v>
      </c>
      <c r="K7621" s="37" t="n">
        <f aca="false">E7621+Inputs!$B$5*F7621</f>
        <v>1</v>
      </c>
      <c r="L7621" s="37" t="n">
        <f aca="false">G7621+Inputs!$B$6*H7621</f>
        <v>0</v>
      </c>
      <c r="M7621" s="37" t="n">
        <f aca="false">I7621+Inputs!$B$7*J7621</f>
        <v>43</v>
      </c>
      <c r="N7621" s="37" t="n">
        <f aca="false">K7621+L7621+M7621</f>
        <v>44</v>
      </c>
    </row>
    <row r="7622" customFormat="false" ht="15" hidden="false" customHeight="false" outlineLevel="0" collapsed="false">
      <c r="A7622" s="0" t="s">
        <v>10</v>
      </c>
      <c r="B7622" s="0" t="s">
        <v>488</v>
      </c>
      <c r="C7622" s="15" t="n">
        <v>46054</v>
      </c>
      <c r="D7622" s="0" t="n">
        <v>1</v>
      </c>
      <c r="E7622" s="0" t="n">
        <v>2</v>
      </c>
      <c r="F7622" s="0" t="n">
        <v>0</v>
      </c>
      <c r="G7622" s="0" t="n">
        <v>0</v>
      </c>
      <c r="H7622" s="0" t="n">
        <v>0</v>
      </c>
      <c r="I7622" s="0" t="n">
        <v>47</v>
      </c>
      <c r="J7622" s="0" t="n">
        <v>0</v>
      </c>
      <c r="K7622" s="37" t="n">
        <f aca="false">E7622+Inputs!$B$5*F7622</f>
        <v>2</v>
      </c>
      <c r="L7622" s="37" t="n">
        <f aca="false">G7622+Inputs!$B$6*H7622</f>
        <v>0</v>
      </c>
      <c r="M7622" s="37" t="n">
        <f aca="false">I7622+Inputs!$B$7*J7622</f>
        <v>47</v>
      </c>
      <c r="N7622" s="37" t="n">
        <f aca="false">K7622+L7622+M7622</f>
        <v>49</v>
      </c>
    </row>
    <row r="7623" customFormat="false" ht="15" hidden="false" customHeight="false" outlineLevel="0" collapsed="false">
      <c r="A7623" s="0" t="s">
        <v>10</v>
      </c>
      <c r="B7623" s="0" t="s">
        <v>488</v>
      </c>
      <c r="C7623" s="15" t="n">
        <v>46082</v>
      </c>
      <c r="D7623" s="0" t="n">
        <v>1</v>
      </c>
      <c r="E7623" s="0" t="n">
        <v>2</v>
      </c>
      <c r="F7623" s="0" t="n">
        <v>0</v>
      </c>
      <c r="G7623" s="0" t="n">
        <v>0</v>
      </c>
      <c r="H7623" s="0" t="n">
        <v>0</v>
      </c>
      <c r="I7623" s="0" t="n">
        <v>46</v>
      </c>
      <c r="J7623" s="0" t="n">
        <v>0</v>
      </c>
      <c r="K7623" s="37" t="n">
        <f aca="false">E7623+Inputs!$B$5*F7623</f>
        <v>2</v>
      </c>
      <c r="L7623" s="37" t="n">
        <f aca="false">G7623+Inputs!$B$6*H7623</f>
        <v>0</v>
      </c>
      <c r="M7623" s="37" t="n">
        <f aca="false">I7623+Inputs!$B$7*J7623</f>
        <v>46</v>
      </c>
      <c r="N7623" s="37" t="n">
        <f aca="false">K7623+L7623+M7623</f>
        <v>48</v>
      </c>
    </row>
    <row r="7624" customFormat="false" ht="15" hidden="false" customHeight="false" outlineLevel="0" collapsed="false">
      <c r="A7624" s="0" t="s">
        <v>10</v>
      </c>
      <c r="B7624" s="0" t="s">
        <v>488</v>
      </c>
      <c r="C7624" s="15" t="n">
        <v>46113</v>
      </c>
      <c r="D7624" s="0" t="n">
        <v>1</v>
      </c>
      <c r="E7624" s="0" t="n">
        <v>3</v>
      </c>
      <c r="F7624" s="0" t="n">
        <v>0</v>
      </c>
      <c r="G7624" s="0" t="n">
        <v>0</v>
      </c>
      <c r="H7624" s="0" t="n">
        <v>0</v>
      </c>
      <c r="I7624" s="0" t="n">
        <v>47</v>
      </c>
      <c r="J7624" s="0" t="n">
        <v>0</v>
      </c>
      <c r="K7624" s="37" t="n">
        <f aca="false">E7624+Inputs!$B$5*F7624</f>
        <v>3</v>
      </c>
      <c r="L7624" s="37" t="n">
        <f aca="false">G7624+Inputs!$B$6*H7624</f>
        <v>0</v>
      </c>
      <c r="M7624" s="37" t="n">
        <f aca="false">I7624+Inputs!$B$7*J7624</f>
        <v>47</v>
      </c>
      <c r="N7624" s="37" t="n">
        <f aca="false">K7624+L7624+M7624</f>
        <v>50</v>
      </c>
    </row>
    <row r="7625" customFormat="false" ht="15" hidden="false" customHeight="false" outlineLevel="0" collapsed="false">
      <c r="A7625" s="0" t="s">
        <v>10</v>
      </c>
      <c r="B7625" s="0" t="s">
        <v>488</v>
      </c>
      <c r="C7625" s="15" t="n">
        <v>46143</v>
      </c>
      <c r="D7625" s="0" t="n">
        <v>1</v>
      </c>
      <c r="E7625" s="0" t="n">
        <v>7</v>
      </c>
      <c r="F7625" s="0" t="n">
        <v>0</v>
      </c>
      <c r="G7625" s="0" t="n">
        <v>0</v>
      </c>
      <c r="H7625" s="0" t="n">
        <v>0</v>
      </c>
      <c r="I7625" s="0" t="n">
        <v>37</v>
      </c>
      <c r="J7625" s="0" t="n">
        <v>0</v>
      </c>
      <c r="K7625" s="37" t="n">
        <f aca="false">E7625+Inputs!$B$5*F7625</f>
        <v>7</v>
      </c>
      <c r="L7625" s="37" t="n">
        <f aca="false">G7625+Inputs!$B$6*H7625</f>
        <v>0</v>
      </c>
      <c r="M7625" s="37" t="n">
        <f aca="false">I7625+Inputs!$B$7*J7625</f>
        <v>37</v>
      </c>
      <c r="N7625" s="37" t="n">
        <f aca="false">K7625+L7625+M7625</f>
        <v>44</v>
      </c>
    </row>
    <row r="7626" customFormat="false" ht="15" hidden="false" customHeight="false" outlineLevel="0" collapsed="false">
      <c r="A7626" s="0" t="s">
        <v>10</v>
      </c>
      <c r="B7626" s="0" t="s">
        <v>488</v>
      </c>
      <c r="C7626" s="15" t="n">
        <v>46174</v>
      </c>
      <c r="D7626" s="0" t="n">
        <v>1</v>
      </c>
      <c r="E7626" s="0" t="n">
        <v>7</v>
      </c>
      <c r="F7626" s="0" t="n">
        <v>0</v>
      </c>
      <c r="G7626" s="0" t="n">
        <v>0</v>
      </c>
      <c r="H7626" s="0" t="n">
        <v>0</v>
      </c>
      <c r="I7626" s="0" t="n">
        <v>54</v>
      </c>
      <c r="J7626" s="0" t="n">
        <v>0</v>
      </c>
      <c r="K7626" s="37" t="n">
        <f aca="false">E7626+Inputs!$B$5*F7626</f>
        <v>7</v>
      </c>
      <c r="L7626" s="37" t="n">
        <f aca="false">G7626+Inputs!$B$6*H7626</f>
        <v>0</v>
      </c>
      <c r="M7626" s="37" t="n">
        <f aca="false">I7626+Inputs!$B$7*J7626</f>
        <v>54</v>
      </c>
      <c r="N7626" s="37" t="n">
        <f aca="false">K7626+L7626+M7626</f>
        <v>61</v>
      </c>
    </row>
    <row r="7627" customFormat="false" ht="15" hidden="false" customHeight="false" outlineLevel="0" collapsed="false">
      <c r="A7627" s="0" t="s">
        <v>10</v>
      </c>
      <c r="B7627" s="0" t="s">
        <v>488</v>
      </c>
      <c r="C7627" s="15" t="n">
        <v>46204</v>
      </c>
      <c r="D7627" s="0" t="n">
        <v>1</v>
      </c>
      <c r="E7627" s="0" t="n">
        <v>5</v>
      </c>
      <c r="F7627" s="0" t="n">
        <v>0</v>
      </c>
      <c r="G7627" s="0" t="n">
        <v>0</v>
      </c>
      <c r="H7627" s="0" t="n">
        <v>0</v>
      </c>
      <c r="I7627" s="0" t="n">
        <v>37</v>
      </c>
      <c r="J7627" s="0" t="n">
        <v>0</v>
      </c>
      <c r="K7627" s="37" t="n">
        <f aca="false">E7627+Inputs!$B$5*F7627</f>
        <v>5</v>
      </c>
      <c r="L7627" s="37" t="n">
        <f aca="false">G7627+Inputs!$B$6*H7627</f>
        <v>0</v>
      </c>
      <c r="M7627" s="37" t="n">
        <f aca="false">I7627+Inputs!$B$7*J7627</f>
        <v>37</v>
      </c>
      <c r="N7627" s="37" t="n">
        <f aca="false">K7627+L7627+M7627</f>
        <v>42</v>
      </c>
    </row>
    <row r="7628" customFormat="false" ht="15" hidden="false" customHeight="false" outlineLevel="0" collapsed="false">
      <c r="A7628" s="0" t="s">
        <v>10</v>
      </c>
      <c r="B7628" s="0" t="s">
        <v>488</v>
      </c>
      <c r="C7628" s="15" t="n">
        <v>46235</v>
      </c>
      <c r="D7628" s="0" t="n">
        <v>1</v>
      </c>
      <c r="E7628" s="0" t="n">
        <v>8</v>
      </c>
      <c r="F7628" s="0" t="n">
        <v>0</v>
      </c>
      <c r="G7628" s="0" t="n">
        <v>0</v>
      </c>
      <c r="H7628" s="0" t="n">
        <v>0</v>
      </c>
      <c r="I7628" s="0" t="n">
        <v>35</v>
      </c>
      <c r="J7628" s="0" t="n">
        <v>0</v>
      </c>
      <c r="K7628" s="37" t="n">
        <f aca="false">E7628+Inputs!$B$5*F7628</f>
        <v>8</v>
      </c>
      <c r="L7628" s="37" t="n">
        <f aca="false">G7628+Inputs!$B$6*H7628</f>
        <v>0</v>
      </c>
      <c r="M7628" s="37" t="n">
        <f aca="false">I7628+Inputs!$B$7*J7628</f>
        <v>35</v>
      </c>
      <c r="N7628" s="37" t="n">
        <f aca="false">K7628+L7628+M7628</f>
        <v>43</v>
      </c>
    </row>
    <row r="7629" customFormat="false" ht="15" hidden="false" customHeight="false" outlineLevel="0" collapsed="false">
      <c r="A7629" s="0" t="s">
        <v>10</v>
      </c>
      <c r="B7629" s="0" t="s">
        <v>486</v>
      </c>
      <c r="C7629" s="15" t="n">
        <v>44927</v>
      </c>
      <c r="D7629" s="0" t="n">
        <v>1</v>
      </c>
      <c r="E7629" s="0" t="n">
        <v>1</v>
      </c>
      <c r="F7629" s="0" t="n">
        <v>0</v>
      </c>
      <c r="G7629" s="0" t="n">
        <v>0</v>
      </c>
      <c r="H7629" s="0" t="n">
        <v>0</v>
      </c>
      <c r="I7629" s="0" t="n">
        <v>53</v>
      </c>
      <c r="J7629" s="0" t="n">
        <v>0</v>
      </c>
      <c r="K7629" s="37" t="n">
        <f aca="false">E7629+Inputs!$B$5*F7629</f>
        <v>1</v>
      </c>
      <c r="L7629" s="37" t="n">
        <f aca="false">G7629+Inputs!$B$6*H7629</f>
        <v>0</v>
      </c>
      <c r="M7629" s="37" t="n">
        <f aca="false">I7629+Inputs!$B$7*J7629</f>
        <v>53</v>
      </c>
      <c r="N7629" s="37" t="n">
        <f aca="false">K7629+L7629+M7629</f>
        <v>54</v>
      </c>
    </row>
    <row r="7630" customFormat="false" ht="15" hidden="false" customHeight="false" outlineLevel="0" collapsed="false">
      <c r="A7630" s="0" t="s">
        <v>10</v>
      </c>
      <c r="B7630" s="0" t="s">
        <v>486</v>
      </c>
      <c r="C7630" s="15" t="n">
        <v>44958</v>
      </c>
      <c r="D7630" s="0" t="n">
        <v>1</v>
      </c>
      <c r="E7630" s="0" t="n">
        <v>0</v>
      </c>
      <c r="F7630" s="0" t="n">
        <v>0</v>
      </c>
      <c r="G7630" s="0" t="n">
        <v>0</v>
      </c>
      <c r="H7630" s="0" t="n">
        <v>0</v>
      </c>
      <c r="I7630" s="0" t="n">
        <v>49</v>
      </c>
      <c r="J7630" s="0" t="n">
        <v>0</v>
      </c>
      <c r="K7630" s="37" t="n">
        <f aca="false">E7630+Inputs!$B$5*F7630</f>
        <v>0</v>
      </c>
      <c r="L7630" s="37" t="n">
        <f aca="false">G7630+Inputs!$B$6*H7630</f>
        <v>0</v>
      </c>
      <c r="M7630" s="37" t="n">
        <f aca="false">I7630+Inputs!$B$7*J7630</f>
        <v>49</v>
      </c>
      <c r="N7630" s="37" t="n">
        <f aca="false">K7630+L7630+M7630</f>
        <v>49</v>
      </c>
    </row>
    <row r="7631" customFormat="false" ht="15" hidden="false" customHeight="false" outlineLevel="0" collapsed="false">
      <c r="A7631" s="0" t="s">
        <v>10</v>
      </c>
      <c r="B7631" s="0" t="s">
        <v>486</v>
      </c>
      <c r="C7631" s="15" t="n">
        <v>44986</v>
      </c>
      <c r="D7631" s="0" t="n">
        <v>1</v>
      </c>
      <c r="E7631" s="0" t="n">
        <v>2</v>
      </c>
      <c r="F7631" s="0" t="n">
        <v>0</v>
      </c>
      <c r="G7631" s="0" t="n">
        <v>0</v>
      </c>
      <c r="H7631" s="0" t="n">
        <v>0</v>
      </c>
      <c r="I7631" s="0" t="n">
        <v>68</v>
      </c>
      <c r="J7631" s="0" t="n">
        <v>0</v>
      </c>
      <c r="K7631" s="37" t="n">
        <f aca="false">E7631+Inputs!$B$5*F7631</f>
        <v>2</v>
      </c>
      <c r="L7631" s="37" t="n">
        <f aca="false">G7631+Inputs!$B$6*H7631</f>
        <v>0</v>
      </c>
      <c r="M7631" s="37" t="n">
        <f aca="false">I7631+Inputs!$B$7*J7631</f>
        <v>68</v>
      </c>
      <c r="N7631" s="37" t="n">
        <f aca="false">K7631+L7631+M7631</f>
        <v>70</v>
      </c>
    </row>
    <row r="7632" customFormat="false" ht="15" hidden="false" customHeight="false" outlineLevel="0" collapsed="false">
      <c r="A7632" s="0" t="s">
        <v>10</v>
      </c>
      <c r="B7632" s="0" t="s">
        <v>486</v>
      </c>
      <c r="C7632" s="15" t="n">
        <v>45017</v>
      </c>
      <c r="D7632" s="0" t="n">
        <v>1</v>
      </c>
      <c r="E7632" s="0" t="n">
        <v>4</v>
      </c>
      <c r="F7632" s="0" t="n">
        <v>0</v>
      </c>
      <c r="G7632" s="0" t="n">
        <v>0</v>
      </c>
      <c r="H7632" s="0" t="n">
        <v>0</v>
      </c>
      <c r="I7632" s="0" t="n">
        <v>44</v>
      </c>
      <c r="J7632" s="0" t="n">
        <v>0</v>
      </c>
      <c r="K7632" s="37" t="n">
        <f aca="false">E7632+Inputs!$B$5*F7632</f>
        <v>4</v>
      </c>
      <c r="L7632" s="37" t="n">
        <f aca="false">G7632+Inputs!$B$6*H7632</f>
        <v>0</v>
      </c>
      <c r="M7632" s="37" t="n">
        <f aca="false">I7632+Inputs!$B$7*J7632</f>
        <v>44</v>
      </c>
      <c r="N7632" s="37" t="n">
        <f aca="false">K7632+L7632+M7632</f>
        <v>48</v>
      </c>
    </row>
    <row r="7633" customFormat="false" ht="15" hidden="false" customHeight="false" outlineLevel="0" collapsed="false">
      <c r="A7633" s="0" t="s">
        <v>10</v>
      </c>
      <c r="B7633" s="0" t="s">
        <v>486</v>
      </c>
      <c r="C7633" s="15" t="n">
        <v>45047</v>
      </c>
      <c r="D7633" s="0" t="n">
        <v>1</v>
      </c>
      <c r="E7633" s="0" t="n">
        <v>2</v>
      </c>
      <c r="F7633" s="0" t="n">
        <v>0</v>
      </c>
      <c r="G7633" s="0" t="n">
        <v>0</v>
      </c>
      <c r="H7633" s="0" t="n">
        <v>0</v>
      </c>
      <c r="I7633" s="0" t="n">
        <v>40</v>
      </c>
      <c r="J7633" s="0" t="n">
        <v>0</v>
      </c>
      <c r="K7633" s="37" t="n">
        <f aca="false">E7633+Inputs!$B$5*F7633</f>
        <v>2</v>
      </c>
      <c r="L7633" s="37" t="n">
        <f aca="false">G7633+Inputs!$B$6*H7633</f>
        <v>0</v>
      </c>
      <c r="M7633" s="37" t="n">
        <f aca="false">I7633+Inputs!$B$7*J7633</f>
        <v>40</v>
      </c>
      <c r="N7633" s="37" t="n">
        <f aca="false">K7633+L7633+M7633</f>
        <v>42</v>
      </c>
    </row>
    <row r="7634" customFormat="false" ht="15" hidden="false" customHeight="false" outlineLevel="0" collapsed="false">
      <c r="A7634" s="0" t="s">
        <v>10</v>
      </c>
      <c r="B7634" s="0" t="s">
        <v>486</v>
      </c>
      <c r="C7634" s="15" t="n">
        <v>45078</v>
      </c>
      <c r="D7634" s="0" t="n">
        <v>1</v>
      </c>
      <c r="E7634" s="0" t="n">
        <v>1</v>
      </c>
      <c r="F7634" s="0" t="n">
        <v>0</v>
      </c>
      <c r="G7634" s="0" t="n">
        <v>0</v>
      </c>
      <c r="H7634" s="0" t="n">
        <v>0</v>
      </c>
      <c r="I7634" s="0" t="n">
        <v>62</v>
      </c>
      <c r="J7634" s="0" t="n">
        <v>0</v>
      </c>
      <c r="K7634" s="37" t="n">
        <f aca="false">E7634+Inputs!$B$5*F7634</f>
        <v>1</v>
      </c>
      <c r="L7634" s="37" t="n">
        <f aca="false">G7634+Inputs!$B$6*H7634</f>
        <v>0</v>
      </c>
      <c r="M7634" s="37" t="n">
        <f aca="false">I7634+Inputs!$B$7*J7634</f>
        <v>62</v>
      </c>
      <c r="N7634" s="37" t="n">
        <f aca="false">K7634+L7634+M7634</f>
        <v>63</v>
      </c>
    </row>
    <row r="7635" customFormat="false" ht="15" hidden="false" customHeight="false" outlineLevel="0" collapsed="false">
      <c r="A7635" s="0" t="s">
        <v>10</v>
      </c>
      <c r="B7635" s="0" t="s">
        <v>486</v>
      </c>
      <c r="C7635" s="15" t="n">
        <v>45108</v>
      </c>
      <c r="D7635" s="0" t="n">
        <v>1</v>
      </c>
      <c r="E7635" s="0" t="n">
        <v>3</v>
      </c>
      <c r="F7635" s="0" t="n">
        <v>0</v>
      </c>
      <c r="G7635" s="0" t="n">
        <v>0</v>
      </c>
      <c r="H7635" s="0" t="n">
        <v>0</v>
      </c>
      <c r="I7635" s="0" t="n">
        <v>48</v>
      </c>
      <c r="J7635" s="0" t="n">
        <v>0</v>
      </c>
      <c r="K7635" s="37" t="n">
        <f aca="false">E7635+Inputs!$B$5*F7635</f>
        <v>3</v>
      </c>
      <c r="L7635" s="37" t="n">
        <f aca="false">G7635+Inputs!$B$6*H7635</f>
        <v>0</v>
      </c>
      <c r="M7635" s="37" t="n">
        <f aca="false">I7635+Inputs!$B$7*J7635</f>
        <v>48</v>
      </c>
      <c r="N7635" s="37" t="n">
        <f aca="false">K7635+L7635+M7635</f>
        <v>51</v>
      </c>
    </row>
    <row r="7636" customFormat="false" ht="15" hidden="false" customHeight="false" outlineLevel="0" collapsed="false">
      <c r="A7636" s="0" t="s">
        <v>10</v>
      </c>
      <c r="B7636" s="0" t="s">
        <v>486</v>
      </c>
      <c r="C7636" s="15" t="n">
        <v>45139</v>
      </c>
      <c r="D7636" s="0" t="n">
        <v>1</v>
      </c>
      <c r="E7636" s="0" t="n">
        <v>3</v>
      </c>
      <c r="F7636" s="0" t="n">
        <v>0</v>
      </c>
      <c r="G7636" s="0" t="n">
        <v>0</v>
      </c>
      <c r="H7636" s="0" t="n">
        <v>0</v>
      </c>
      <c r="I7636" s="0" t="n">
        <v>71</v>
      </c>
      <c r="J7636" s="0" t="n">
        <v>0</v>
      </c>
      <c r="K7636" s="37" t="n">
        <f aca="false">E7636+Inputs!$B$5*F7636</f>
        <v>3</v>
      </c>
      <c r="L7636" s="37" t="n">
        <f aca="false">G7636+Inputs!$B$6*H7636</f>
        <v>0</v>
      </c>
      <c r="M7636" s="37" t="n">
        <f aca="false">I7636+Inputs!$B$7*J7636</f>
        <v>71</v>
      </c>
      <c r="N7636" s="37" t="n">
        <f aca="false">K7636+L7636+M7636</f>
        <v>74</v>
      </c>
    </row>
    <row r="7637" customFormat="false" ht="15" hidden="false" customHeight="false" outlineLevel="0" collapsed="false">
      <c r="A7637" s="0" t="s">
        <v>10</v>
      </c>
      <c r="B7637" s="0" t="s">
        <v>486</v>
      </c>
      <c r="C7637" s="15" t="n">
        <v>45170</v>
      </c>
      <c r="D7637" s="0" t="n">
        <v>1</v>
      </c>
      <c r="E7637" s="0" t="n">
        <v>2</v>
      </c>
      <c r="F7637" s="0" t="n">
        <v>0</v>
      </c>
      <c r="G7637" s="0" t="n">
        <v>0</v>
      </c>
      <c r="H7637" s="0" t="n">
        <v>0</v>
      </c>
      <c r="I7637" s="0" t="n">
        <v>67</v>
      </c>
      <c r="J7637" s="0" t="n">
        <v>0</v>
      </c>
      <c r="K7637" s="37" t="n">
        <f aca="false">E7637+Inputs!$B$5*F7637</f>
        <v>2</v>
      </c>
      <c r="L7637" s="37" t="n">
        <f aca="false">G7637+Inputs!$B$6*H7637</f>
        <v>0</v>
      </c>
      <c r="M7637" s="37" t="n">
        <f aca="false">I7637+Inputs!$B$7*J7637</f>
        <v>67</v>
      </c>
      <c r="N7637" s="37" t="n">
        <f aca="false">K7637+L7637+M7637</f>
        <v>69</v>
      </c>
    </row>
    <row r="7638" customFormat="false" ht="15" hidden="false" customHeight="false" outlineLevel="0" collapsed="false">
      <c r="A7638" s="0" t="s">
        <v>10</v>
      </c>
      <c r="B7638" s="0" t="s">
        <v>486</v>
      </c>
      <c r="C7638" s="15" t="n">
        <v>45200</v>
      </c>
      <c r="D7638" s="0" t="n">
        <v>1</v>
      </c>
      <c r="E7638" s="0" t="n">
        <v>4</v>
      </c>
      <c r="F7638" s="0" t="n">
        <v>0</v>
      </c>
      <c r="G7638" s="0" t="n">
        <v>0</v>
      </c>
      <c r="H7638" s="0" t="n">
        <v>0</v>
      </c>
      <c r="I7638" s="0" t="n">
        <v>64</v>
      </c>
      <c r="J7638" s="0" t="n">
        <v>0</v>
      </c>
      <c r="K7638" s="37" t="n">
        <f aca="false">E7638+Inputs!$B$5*F7638</f>
        <v>4</v>
      </c>
      <c r="L7638" s="37" t="n">
        <f aca="false">G7638+Inputs!$B$6*H7638</f>
        <v>0</v>
      </c>
      <c r="M7638" s="37" t="n">
        <f aca="false">I7638+Inputs!$B$7*J7638</f>
        <v>64</v>
      </c>
      <c r="N7638" s="37" t="n">
        <f aca="false">K7638+L7638+M7638</f>
        <v>68</v>
      </c>
    </row>
    <row r="7639" customFormat="false" ht="15" hidden="false" customHeight="false" outlineLevel="0" collapsed="false">
      <c r="A7639" s="0" t="s">
        <v>10</v>
      </c>
      <c r="B7639" s="0" t="s">
        <v>486</v>
      </c>
      <c r="C7639" s="15" t="n">
        <v>45231</v>
      </c>
      <c r="D7639" s="0" t="n">
        <v>1</v>
      </c>
      <c r="E7639" s="0" t="n">
        <v>3</v>
      </c>
      <c r="F7639" s="0" t="n">
        <v>0</v>
      </c>
      <c r="G7639" s="0" t="n">
        <v>0</v>
      </c>
      <c r="H7639" s="0" t="n">
        <v>0</v>
      </c>
      <c r="I7639" s="0" t="n">
        <v>66</v>
      </c>
      <c r="J7639" s="0" t="n">
        <v>0</v>
      </c>
      <c r="K7639" s="37" t="n">
        <f aca="false">E7639+Inputs!$B$5*F7639</f>
        <v>3</v>
      </c>
      <c r="L7639" s="37" t="n">
        <f aca="false">G7639+Inputs!$B$6*H7639</f>
        <v>0</v>
      </c>
      <c r="M7639" s="37" t="n">
        <f aca="false">I7639+Inputs!$B$7*J7639</f>
        <v>66</v>
      </c>
      <c r="N7639" s="37" t="n">
        <f aca="false">K7639+L7639+M7639</f>
        <v>69</v>
      </c>
    </row>
    <row r="7640" customFormat="false" ht="15" hidden="false" customHeight="false" outlineLevel="0" collapsed="false">
      <c r="A7640" s="0" t="s">
        <v>10</v>
      </c>
      <c r="B7640" s="0" t="s">
        <v>486</v>
      </c>
      <c r="C7640" s="15" t="n">
        <v>45261</v>
      </c>
      <c r="D7640" s="0" t="n">
        <v>1</v>
      </c>
      <c r="E7640" s="0" t="n">
        <v>0</v>
      </c>
      <c r="F7640" s="0" t="n">
        <v>0</v>
      </c>
      <c r="G7640" s="0" t="n">
        <v>0</v>
      </c>
      <c r="H7640" s="0" t="n">
        <v>0</v>
      </c>
      <c r="I7640" s="0" t="n">
        <v>60</v>
      </c>
      <c r="J7640" s="0" t="n">
        <v>0</v>
      </c>
      <c r="K7640" s="37" t="n">
        <f aca="false">E7640+Inputs!$B$5*F7640</f>
        <v>0</v>
      </c>
      <c r="L7640" s="37" t="n">
        <f aca="false">G7640+Inputs!$B$6*H7640</f>
        <v>0</v>
      </c>
      <c r="M7640" s="37" t="n">
        <f aca="false">I7640+Inputs!$B$7*J7640</f>
        <v>60</v>
      </c>
      <c r="N7640" s="37" t="n">
        <f aca="false">K7640+L7640+M7640</f>
        <v>60</v>
      </c>
    </row>
    <row r="7641" customFormat="false" ht="15" hidden="false" customHeight="false" outlineLevel="0" collapsed="false">
      <c r="A7641" s="0" t="s">
        <v>10</v>
      </c>
      <c r="B7641" s="0" t="s">
        <v>486</v>
      </c>
      <c r="C7641" s="15" t="n">
        <v>45292</v>
      </c>
      <c r="D7641" s="0" t="n">
        <v>1</v>
      </c>
      <c r="E7641" s="0" t="n">
        <v>1</v>
      </c>
      <c r="F7641" s="0" t="n">
        <v>0</v>
      </c>
      <c r="G7641" s="0" t="n">
        <v>0</v>
      </c>
      <c r="H7641" s="0" t="n">
        <v>0</v>
      </c>
      <c r="I7641" s="0" t="n">
        <v>42</v>
      </c>
      <c r="J7641" s="0" t="n">
        <v>0</v>
      </c>
      <c r="K7641" s="37" t="n">
        <f aca="false">E7641+Inputs!$B$5*F7641</f>
        <v>1</v>
      </c>
      <c r="L7641" s="37" t="n">
        <f aca="false">G7641+Inputs!$B$6*H7641</f>
        <v>0</v>
      </c>
      <c r="M7641" s="37" t="n">
        <f aca="false">I7641+Inputs!$B$7*J7641</f>
        <v>42</v>
      </c>
      <c r="N7641" s="37" t="n">
        <f aca="false">K7641+L7641+M7641</f>
        <v>43</v>
      </c>
    </row>
    <row r="7642" customFormat="false" ht="15" hidden="false" customHeight="false" outlineLevel="0" collapsed="false">
      <c r="A7642" s="0" t="s">
        <v>10</v>
      </c>
      <c r="B7642" s="0" t="s">
        <v>486</v>
      </c>
      <c r="C7642" s="15" t="n">
        <v>45323</v>
      </c>
      <c r="D7642" s="0" t="n">
        <v>1</v>
      </c>
      <c r="E7642" s="0" t="n">
        <v>0</v>
      </c>
      <c r="F7642" s="0" t="n">
        <v>0</v>
      </c>
      <c r="G7642" s="0" t="n">
        <v>0</v>
      </c>
      <c r="H7642" s="0" t="n">
        <v>0</v>
      </c>
      <c r="I7642" s="0" t="n">
        <v>52</v>
      </c>
      <c r="J7642" s="0" t="n">
        <v>0</v>
      </c>
      <c r="K7642" s="37" t="n">
        <f aca="false">E7642+Inputs!$B$5*F7642</f>
        <v>0</v>
      </c>
      <c r="L7642" s="37" t="n">
        <f aca="false">G7642+Inputs!$B$6*H7642</f>
        <v>0</v>
      </c>
      <c r="M7642" s="37" t="n">
        <f aca="false">I7642+Inputs!$B$7*J7642</f>
        <v>52</v>
      </c>
      <c r="N7642" s="37" t="n">
        <f aca="false">K7642+L7642+M7642</f>
        <v>52</v>
      </c>
    </row>
    <row r="7643" customFormat="false" ht="15" hidden="false" customHeight="false" outlineLevel="0" collapsed="false">
      <c r="A7643" s="0" t="s">
        <v>10</v>
      </c>
      <c r="B7643" s="0" t="s">
        <v>486</v>
      </c>
      <c r="C7643" s="15" t="n">
        <v>45352</v>
      </c>
      <c r="D7643" s="0" t="n">
        <v>1</v>
      </c>
      <c r="E7643" s="0" t="n">
        <v>2</v>
      </c>
      <c r="F7643" s="0" t="n">
        <v>0</v>
      </c>
      <c r="G7643" s="0" t="n">
        <v>0</v>
      </c>
      <c r="H7643" s="0" t="n">
        <v>0</v>
      </c>
      <c r="I7643" s="0" t="n">
        <v>50</v>
      </c>
      <c r="J7643" s="0" t="n">
        <v>0</v>
      </c>
      <c r="K7643" s="37" t="n">
        <f aca="false">E7643+Inputs!$B$5*F7643</f>
        <v>2</v>
      </c>
      <c r="L7643" s="37" t="n">
        <f aca="false">G7643+Inputs!$B$6*H7643</f>
        <v>0</v>
      </c>
      <c r="M7643" s="37" t="n">
        <f aca="false">I7643+Inputs!$B$7*J7643</f>
        <v>50</v>
      </c>
      <c r="N7643" s="37" t="n">
        <f aca="false">K7643+L7643+M7643</f>
        <v>52</v>
      </c>
    </row>
    <row r="7644" customFormat="false" ht="15" hidden="false" customHeight="false" outlineLevel="0" collapsed="false">
      <c r="A7644" s="0" t="s">
        <v>10</v>
      </c>
      <c r="B7644" s="0" t="s">
        <v>486</v>
      </c>
      <c r="C7644" s="15" t="n">
        <v>45383</v>
      </c>
      <c r="D7644" s="0" t="n">
        <v>1</v>
      </c>
      <c r="E7644" s="0" t="n">
        <v>0</v>
      </c>
      <c r="F7644" s="0" t="n">
        <v>0</v>
      </c>
      <c r="G7644" s="0" t="n">
        <v>0</v>
      </c>
      <c r="H7644" s="0" t="n">
        <v>0</v>
      </c>
      <c r="I7644" s="0" t="n">
        <v>59</v>
      </c>
      <c r="J7644" s="0" t="n">
        <v>0</v>
      </c>
      <c r="K7644" s="37" t="n">
        <f aca="false">E7644+Inputs!$B$5*F7644</f>
        <v>0</v>
      </c>
      <c r="L7644" s="37" t="n">
        <f aca="false">G7644+Inputs!$B$6*H7644</f>
        <v>0</v>
      </c>
      <c r="M7644" s="37" t="n">
        <f aca="false">I7644+Inputs!$B$7*J7644</f>
        <v>59</v>
      </c>
      <c r="N7644" s="37" t="n">
        <f aca="false">K7644+L7644+M7644</f>
        <v>59</v>
      </c>
    </row>
    <row r="7645" customFormat="false" ht="15" hidden="false" customHeight="false" outlineLevel="0" collapsed="false">
      <c r="A7645" s="0" t="s">
        <v>10</v>
      </c>
      <c r="B7645" s="0" t="s">
        <v>486</v>
      </c>
      <c r="C7645" s="15" t="n">
        <v>45413</v>
      </c>
      <c r="D7645" s="0" t="n">
        <v>1</v>
      </c>
      <c r="E7645" s="0" t="n">
        <v>3</v>
      </c>
      <c r="F7645" s="0" t="n">
        <v>0</v>
      </c>
      <c r="G7645" s="0" t="n">
        <v>0</v>
      </c>
      <c r="H7645" s="0" t="n">
        <v>0</v>
      </c>
      <c r="I7645" s="0" t="n">
        <v>62</v>
      </c>
      <c r="J7645" s="0" t="n">
        <v>0</v>
      </c>
      <c r="K7645" s="37" t="n">
        <f aca="false">E7645+Inputs!$B$5*F7645</f>
        <v>3</v>
      </c>
      <c r="L7645" s="37" t="n">
        <f aca="false">G7645+Inputs!$B$6*H7645</f>
        <v>0</v>
      </c>
      <c r="M7645" s="37" t="n">
        <f aca="false">I7645+Inputs!$B$7*J7645</f>
        <v>62</v>
      </c>
      <c r="N7645" s="37" t="n">
        <f aca="false">K7645+L7645+M7645</f>
        <v>65</v>
      </c>
    </row>
    <row r="7646" customFormat="false" ht="15" hidden="false" customHeight="false" outlineLevel="0" collapsed="false">
      <c r="A7646" s="0" t="s">
        <v>10</v>
      </c>
      <c r="B7646" s="0" t="s">
        <v>486</v>
      </c>
      <c r="C7646" s="15" t="n">
        <v>45444</v>
      </c>
      <c r="D7646" s="0" t="n">
        <v>1</v>
      </c>
      <c r="E7646" s="0" t="n">
        <v>5</v>
      </c>
      <c r="F7646" s="0" t="n">
        <v>0</v>
      </c>
      <c r="G7646" s="0" t="n">
        <v>0</v>
      </c>
      <c r="H7646" s="0" t="n">
        <v>0</v>
      </c>
      <c r="I7646" s="0" t="n">
        <v>63</v>
      </c>
      <c r="J7646" s="0" t="n">
        <v>0</v>
      </c>
      <c r="K7646" s="37" t="n">
        <f aca="false">E7646+Inputs!$B$5*F7646</f>
        <v>5</v>
      </c>
      <c r="L7646" s="37" t="n">
        <f aca="false">G7646+Inputs!$B$6*H7646</f>
        <v>0</v>
      </c>
      <c r="M7646" s="37" t="n">
        <f aca="false">I7646+Inputs!$B$7*J7646</f>
        <v>63</v>
      </c>
      <c r="N7646" s="37" t="n">
        <f aca="false">K7646+L7646+M7646</f>
        <v>68</v>
      </c>
    </row>
    <row r="7647" customFormat="false" ht="15" hidden="false" customHeight="false" outlineLevel="0" collapsed="false">
      <c r="A7647" s="0" t="s">
        <v>10</v>
      </c>
      <c r="B7647" s="0" t="s">
        <v>486</v>
      </c>
      <c r="C7647" s="15" t="n">
        <v>45474</v>
      </c>
      <c r="D7647" s="0" t="n">
        <v>1</v>
      </c>
      <c r="E7647" s="0" t="n">
        <v>2</v>
      </c>
      <c r="F7647" s="0" t="n">
        <v>0</v>
      </c>
      <c r="G7647" s="0" t="n">
        <v>0</v>
      </c>
      <c r="H7647" s="0" t="n">
        <v>0</v>
      </c>
      <c r="I7647" s="0" t="n">
        <v>58</v>
      </c>
      <c r="J7647" s="0" t="n">
        <v>0</v>
      </c>
      <c r="K7647" s="37" t="n">
        <f aca="false">E7647+Inputs!$B$5*F7647</f>
        <v>2</v>
      </c>
      <c r="L7647" s="37" t="n">
        <f aca="false">G7647+Inputs!$B$6*H7647</f>
        <v>0</v>
      </c>
      <c r="M7647" s="37" t="n">
        <f aca="false">I7647+Inputs!$B$7*J7647</f>
        <v>58</v>
      </c>
      <c r="N7647" s="37" t="n">
        <f aca="false">K7647+L7647+M7647</f>
        <v>60</v>
      </c>
    </row>
    <row r="7648" customFormat="false" ht="15" hidden="false" customHeight="false" outlineLevel="0" collapsed="false">
      <c r="A7648" s="0" t="s">
        <v>10</v>
      </c>
      <c r="B7648" s="0" t="s">
        <v>486</v>
      </c>
      <c r="C7648" s="15" t="n">
        <v>45505</v>
      </c>
      <c r="D7648" s="0" t="n">
        <v>1</v>
      </c>
      <c r="E7648" s="0" t="n">
        <v>1</v>
      </c>
      <c r="F7648" s="0" t="n">
        <v>0</v>
      </c>
      <c r="G7648" s="0" t="n">
        <v>0</v>
      </c>
      <c r="H7648" s="0" t="n">
        <v>0</v>
      </c>
      <c r="I7648" s="0" t="n">
        <v>63</v>
      </c>
      <c r="J7648" s="0" t="n">
        <v>0</v>
      </c>
      <c r="K7648" s="37" t="n">
        <f aca="false">E7648+Inputs!$B$5*F7648</f>
        <v>1</v>
      </c>
      <c r="L7648" s="37" t="n">
        <f aca="false">G7648+Inputs!$B$6*H7648</f>
        <v>0</v>
      </c>
      <c r="M7648" s="37" t="n">
        <f aca="false">I7648+Inputs!$B$7*J7648</f>
        <v>63</v>
      </c>
      <c r="N7648" s="37" t="n">
        <f aca="false">K7648+L7648+M7648</f>
        <v>64</v>
      </c>
    </row>
    <row r="7649" customFormat="false" ht="15" hidden="false" customHeight="false" outlineLevel="0" collapsed="false">
      <c r="A7649" s="0" t="s">
        <v>10</v>
      </c>
      <c r="B7649" s="0" t="s">
        <v>486</v>
      </c>
      <c r="C7649" s="15" t="n">
        <v>45536</v>
      </c>
      <c r="D7649" s="0" t="n">
        <v>1</v>
      </c>
      <c r="E7649" s="0" t="n">
        <v>1</v>
      </c>
      <c r="F7649" s="0" t="n">
        <v>0</v>
      </c>
      <c r="G7649" s="0" t="n">
        <v>0</v>
      </c>
      <c r="H7649" s="0" t="n">
        <v>0</v>
      </c>
      <c r="I7649" s="0" t="n">
        <v>49</v>
      </c>
      <c r="J7649" s="0" t="n">
        <v>0</v>
      </c>
      <c r="K7649" s="37" t="n">
        <f aca="false">E7649+Inputs!$B$5*F7649</f>
        <v>1</v>
      </c>
      <c r="L7649" s="37" t="n">
        <f aca="false">G7649+Inputs!$B$6*H7649</f>
        <v>0</v>
      </c>
      <c r="M7649" s="37" t="n">
        <f aca="false">I7649+Inputs!$B$7*J7649</f>
        <v>49</v>
      </c>
      <c r="N7649" s="37" t="n">
        <f aca="false">K7649+L7649+M7649</f>
        <v>50</v>
      </c>
    </row>
    <row r="7650" customFormat="false" ht="15" hidden="false" customHeight="false" outlineLevel="0" collapsed="false">
      <c r="A7650" s="0" t="s">
        <v>10</v>
      </c>
      <c r="B7650" s="0" t="s">
        <v>486</v>
      </c>
      <c r="C7650" s="15" t="n">
        <v>45566</v>
      </c>
      <c r="D7650" s="0" t="n">
        <v>1</v>
      </c>
      <c r="E7650" s="0" t="n">
        <v>7</v>
      </c>
      <c r="F7650" s="0" t="n">
        <v>0</v>
      </c>
      <c r="G7650" s="0" t="n">
        <v>0</v>
      </c>
      <c r="H7650" s="0" t="n">
        <v>0</v>
      </c>
      <c r="I7650" s="0" t="n">
        <v>60</v>
      </c>
      <c r="J7650" s="0" t="n">
        <v>0</v>
      </c>
      <c r="K7650" s="37" t="n">
        <f aca="false">E7650+Inputs!$B$5*F7650</f>
        <v>7</v>
      </c>
      <c r="L7650" s="37" t="n">
        <f aca="false">G7650+Inputs!$B$6*H7650</f>
        <v>0</v>
      </c>
      <c r="M7650" s="37" t="n">
        <f aca="false">I7650+Inputs!$B$7*J7650</f>
        <v>60</v>
      </c>
      <c r="N7650" s="37" t="n">
        <f aca="false">K7650+L7650+M7650</f>
        <v>67</v>
      </c>
    </row>
    <row r="7651" customFormat="false" ht="15" hidden="false" customHeight="false" outlineLevel="0" collapsed="false">
      <c r="A7651" s="0" t="s">
        <v>10</v>
      </c>
      <c r="B7651" s="0" t="s">
        <v>486</v>
      </c>
      <c r="C7651" s="15" t="n">
        <v>45597</v>
      </c>
      <c r="D7651" s="0" t="n">
        <v>1</v>
      </c>
      <c r="E7651" s="0" t="n">
        <v>0</v>
      </c>
      <c r="F7651" s="0" t="n">
        <v>0</v>
      </c>
      <c r="G7651" s="0" t="n">
        <v>0</v>
      </c>
      <c r="H7651" s="0" t="n">
        <v>0</v>
      </c>
      <c r="I7651" s="0" t="n">
        <v>53</v>
      </c>
      <c r="J7651" s="0" t="n">
        <v>0</v>
      </c>
      <c r="K7651" s="37" t="n">
        <f aca="false">E7651+Inputs!$B$5*F7651</f>
        <v>0</v>
      </c>
      <c r="L7651" s="37" t="n">
        <f aca="false">G7651+Inputs!$B$6*H7651</f>
        <v>0</v>
      </c>
      <c r="M7651" s="37" t="n">
        <f aca="false">I7651+Inputs!$B$7*J7651</f>
        <v>53</v>
      </c>
      <c r="N7651" s="37" t="n">
        <f aca="false">K7651+L7651+M7651</f>
        <v>53</v>
      </c>
    </row>
    <row r="7652" customFormat="false" ht="15" hidden="false" customHeight="false" outlineLevel="0" collapsed="false">
      <c r="A7652" s="0" t="s">
        <v>10</v>
      </c>
      <c r="B7652" s="0" t="s">
        <v>486</v>
      </c>
      <c r="C7652" s="15" t="n">
        <v>45627</v>
      </c>
      <c r="D7652" s="0" t="n">
        <v>1</v>
      </c>
      <c r="E7652" s="0" t="n">
        <v>1</v>
      </c>
      <c r="F7652" s="0" t="n">
        <v>0</v>
      </c>
      <c r="G7652" s="0" t="n">
        <v>0</v>
      </c>
      <c r="H7652" s="0" t="n">
        <v>0</v>
      </c>
      <c r="I7652" s="0" t="n">
        <v>43</v>
      </c>
      <c r="J7652" s="0" t="n">
        <v>0</v>
      </c>
      <c r="K7652" s="37" t="n">
        <f aca="false">E7652+Inputs!$B$5*F7652</f>
        <v>1</v>
      </c>
      <c r="L7652" s="37" t="n">
        <f aca="false">G7652+Inputs!$B$6*H7652</f>
        <v>0</v>
      </c>
      <c r="M7652" s="37" t="n">
        <f aca="false">I7652+Inputs!$B$7*J7652</f>
        <v>43</v>
      </c>
      <c r="N7652" s="37" t="n">
        <f aca="false">K7652+L7652+M7652</f>
        <v>44</v>
      </c>
    </row>
    <row r="7653" customFormat="false" ht="15" hidden="false" customHeight="false" outlineLevel="0" collapsed="false">
      <c r="A7653" s="0" t="s">
        <v>10</v>
      </c>
      <c r="B7653" s="0" t="s">
        <v>486</v>
      </c>
      <c r="C7653" s="15" t="n">
        <v>45658</v>
      </c>
      <c r="D7653" s="0" t="n">
        <v>1</v>
      </c>
      <c r="E7653" s="0" t="n">
        <v>2</v>
      </c>
      <c r="F7653" s="0" t="n">
        <v>0</v>
      </c>
      <c r="G7653" s="0" t="n">
        <v>0</v>
      </c>
      <c r="H7653" s="0" t="n">
        <v>0</v>
      </c>
      <c r="I7653" s="0" t="n">
        <v>61</v>
      </c>
      <c r="J7653" s="0" t="n">
        <v>0</v>
      </c>
      <c r="K7653" s="37" t="n">
        <f aca="false">E7653+Inputs!$B$5*F7653</f>
        <v>2</v>
      </c>
      <c r="L7653" s="37" t="n">
        <f aca="false">G7653+Inputs!$B$6*H7653</f>
        <v>0</v>
      </c>
      <c r="M7653" s="37" t="n">
        <f aca="false">I7653+Inputs!$B$7*J7653</f>
        <v>61</v>
      </c>
      <c r="N7653" s="37" t="n">
        <f aca="false">K7653+L7653+M7653</f>
        <v>63</v>
      </c>
    </row>
    <row r="7654" customFormat="false" ht="15" hidden="false" customHeight="false" outlineLevel="0" collapsed="false">
      <c r="A7654" s="0" t="s">
        <v>10</v>
      </c>
      <c r="B7654" s="0" t="s">
        <v>486</v>
      </c>
      <c r="C7654" s="15" t="n">
        <v>45689</v>
      </c>
      <c r="D7654" s="0" t="n">
        <v>1</v>
      </c>
      <c r="E7654" s="0" t="n">
        <v>2</v>
      </c>
      <c r="F7654" s="0" t="n">
        <v>0</v>
      </c>
      <c r="G7654" s="0" t="n">
        <v>0</v>
      </c>
      <c r="H7654" s="0" t="n">
        <v>0</v>
      </c>
      <c r="I7654" s="0" t="n">
        <v>45</v>
      </c>
      <c r="J7654" s="0" t="n">
        <v>0</v>
      </c>
      <c r="K7654" s="37" t="n">
        <f aca="false">E7654+Inputs!$B$5*F7654</f>
        <v>2</v>
      </c>
      <c r="L7654" s="37" t="n">
        <f aca="false">G7654+Inputs!$B$6*H7654</f>
        <v>0</v>
      </c>
      <c r="M7654" s="37" t="n">
        <f aca="false">I7654+Inputs!$B$7*J7654</f>
        <v>45</v>
      </c>
      <c r="N7654" s="37" t="n">
        <f aca="false">K7654+L7654+M7654</f>
        <v>47</v>
      </c>
    </row>
    <row r="7655" customFormat="false" ht="15" hidden="false" customHeight="false" outlineLevel="0" collapsed="false">
      <c r="A7655" s="0" t="s">
        <v>10</v>
      </c>
      <c r="B7655" s="0" t="s">
        <v>486</v>
      </c>
      <c r="C7655" s="15" t="n">
        <v>45717</v>
      </c>
      <c r="D7655" s="0" t="n">
        <v>1</v>
      </c>
      <c r="E7655" s="0" t="n">
        <v>1</v>
      </c>
      <c r="F7655" s="0" t="n">
        <v>0</v>
      </c>
      <c r="G7655" s="0" t="n">
        <v>0</v>
      </c>
      <c r="H7655" s="0" t="n">
        <v>0</v>
      </c>
      <c r="I7655" s="0" t="n">
        <v>54</v>
      </c>
      <c r="J7655" s="0" t="n">
        <v>0</v>
      </c>
      <c r="K7655" s="37" t="n">
        <f aca="false">E7655+Inputs!$B$5*F7655</f>
        <v>1</v>
      </c>
      <c r="L7655" s="37" t="n">
        <f aca="false">G7655+Inputs!$B$6*H7655</f>
        <v>0</v>
      </c>
      <c r="M7655" s="37" t="n">
        <f aca="false">I7655+Inputs!$B$7*J7655</f>
        <v>54</v>
      </c>
      <c r="N7655" s="37" t="n">
        <f aca="false">K7655+L7655+M7655</f>
        <v>55</v>
      </c>
    </row>
    <row r="7656" customFormat="false" ht="15" hidden="false" customHeight="false" outlineLevel="0" collapsed="false">
      <c r="A7656" s="0" t="s">
        <v>10</v>
      </c>
      <c r="B7656" s="0" t="s">
        <v>486</v>
      </c>
      <c r="C7656" s="15" t="n">
        <v>45748</v>
      </c>
      <c r="D7656" s="0" t="n">
        <v>1</v>
      </c>
      <c r="E7656" s="0" t="n">
        <v>2</v>
      </c>
      <c r="F7656" s="0" t="n">
        <v>0</v>
      </c>
      <c r="G7656" s="0" t="n">
        <v>0</v>
      </c>
      <c r="H7656" s="0" t="n">
        <v>0</v>
      </c>
      <c r="I7656" s="0" t="n">
        <v>46</v>
      </c>
      <c r="J7656" s="0" t="n">
        <v>0</v>
      </c>
      <c r="K7656" s="37" t="n">
        <f aca="false">E7656+Inputs!$B$5*F7656</f>
        <v>2</v>
      </c>
      <c r="L7656" s="37" t="n">
        <f aca="false">G7656+Inputs!$B$6*H7656</f>
        <v>0</v>
      </c>
      <c r="M7656" s="37" t="n">
        <f aca="false">I7656+Inputs!$B$7*J7656</f>
        <v>46</v>
      </c>
      <c r="N7656" s="37" t="n">
        <f aca="false">K7656+L7656+M7656</f>
        <v>48</v>
      </c>
    </row>
    <row r="7657" customFormat="false" ht="15" hidden="false" customHeight="false" outlineLevel="0" collapsed="false">
      <c r="A7657" s="0" t="s">
        <v>10</v>
      </c>
      <c r="B7657" s="0" t="s">
        <v>486</v>
      </c>
      <c r="C7657" s="15" t="n">
        <v>45778</v>
      </c>
      <c r="D7657" s="0" t="n">
        <v>1</v>
      </c>
      <c r="E7657" s="0" t="n">
        <v>0</v>
      </c>
      <c r="F7657" s="0" t="n">
        <v>0</v>
      </c>
      <c r="G7657" s="0" t="n">
        <v>0</v>
      </c>
      <c r="H7657" s="0" t="n">
        <v>0</v>
      </c>
      <c r="I7657" s="0" t="n">
        <v>51</v>
      </c>
      <c r="J7657" s="0" t="n">
        <v>0</v>
      </c>
      <c r="K7657" s="37" t="n">
        <f aca="false">E7657+Inputs!$B$5*F7657</f>
        <v>0</v>
      </c>
      <c r="L7657" s="37" t="n">
        <f aca="false">G7657+Inputs!$B$6*H7657</f>
        <v>0</v>
      </c>
      <c r="M7657" s="37" t="n">
        <f aca="false">I7657+Inputs!$B$7*J7657</f>
        <v>51</v>
      </c>
      <c r="N7657" s="37" t="n">
        <f aca="false">K7657+L7657+M7657</f>
        <v>51</v>
      </c>
    </row>
    <row r="7658" customFormat="false" ht="15" hidden="false" customHeight="false" outlineLevel="0" collapsed="false">
      <c r="A7658" s="0" t="s">
        <v>10</v>
      </c>
      <c r="B7658" s="0" t="s">
        <v>486</v>
      </c>
      <c r="C7658" s="15" t="n">
        <v>45809</v>
      </c>
      <c r="D7658" s="0" t="n">
        <v>1</v>
      </c>
      <c r="E7658" s="0" t="n">
        <v>3</v>
      </c>
      <c r="F7658" s="0" t="n">
        <v>0</v>
      </c>
      <c r="G7658" s="0" t="n">
        <v>0</v>
      </c>
      <c r="H7658" s="0" t="n">
        <v>0</v>
      </c>
      <c r="I7658" s="0" t="n">
        <v>69</v>
      </c>
      <c r="J7658" s="0" t="n">
        <v>0</v>
      </c>
      <c r="K7658" s="37" t="n">
        <f aca="false">E7658+Inputs!$B$5*F7658</f>
        <v>3</v>
      </c>
      <c r="L7658" s="37" t="n">
        <f aca="false">G7658+Inputs!$B$6*H7658</f>
        <v>0</v>
      </c>
      <c r="M7658" s="37" t="n">
        <f aca="false">I7658+Inputs!$B$7*J7658</f>
        <v>69</v>
      </c>
      <c r="N7658" s="37" t="n">
        <f aca="false">K7658+L7658+M7658</f>
        <v>72</v>
      </c>
    </row>
    <row r="7659" customFormat="false" ht="15" hidden="false" customHeight="false" outlineLevel="0" collapsed="false">
      <c r="A7659" s="0" t="s">
        <v>10</v>
      </c>
      <c r="B7659" s="0" t="s">
        <v>486</v>
      </c>
      <c r="C7659" s="15" t="n">
        <v>45839</v>
      </c>
      <c r="D7659" s="0" t="n">
        <v>1</v>
      </c>
      <c r="E7659" s="0" t="n">
        <v>2</v>
      </c>
      <c r="F7659" s="0" t="n">
        <v>0</v>
      </c>
      <c r="G7659" s="0" t="n">
        <v>0</v>
      </c>
      <c r="H7659" s="0" t="n">
        <v>0</v>
      </c>
      <c r="I7659" s="0" t="n">
        <v>58</v>
      </c>
      <c r="J7659" s="0" t="n">
        <v>0</v>
      </c>
      <c r="K7659" s="37" t="n">
        <f aca="false">E7659+Inputs!$B$5*F7659</f>
        <v>2</v>
      </c>
      <c r="L7659" s="37" t="n">
        <f aca="false">G7659+Inputs!$B$6*H7659</f>
        <v>0</v>
      </c>
      <c r="M7659" s="37" t="n">
        <f aca="false">I7659+Inputs!$B$7*J7659</f>
        <v>58</v>
      </c>
      <c r="N7659" s="37" t="n">
        <f aca="false">K7659+L7659+M7659</f>
        <v>60</v>
      </c>
    </row>
    <row r="7660" customFormat="false" ht="15" hidden="false" customHeight="false" outlineLevel="0" collapsed="false">
      <c r="A7660" s="0" t="s">
        <v>10</v>
      </c>
      <c r="B7660" s="0" t="s">
        <v>486</v>
      </c>
      <c r="C7660" s="15" t="n">
        <v>45870</v>
      </c>
      <c r="D7660" s="0" t="n">
        <v>1</v>
      </c>
      <c r="E7660" s="0" t="n">
        <v>4</v>
      </c>
      <c r="F7660" s="0" t="n">
        <v>0</v>
      </c>
      <c r="G7660" s="0" t="n">
        <v>0</v>
      </c>
      <c r="H7660" s="0" t="n">
        <v>0</v>
      </c>
      <c r="I7660" s="0" t="n">
        <v>48</v>
      </c>
      <c r="J7660" s="0" t="n">
        <v>0</v>
      </c>
      <c r="K7660" s="37" t="n">
        <f aca="false">E7660+Inputs!$B$5*F7660</f>
        <v>4</v>
      </c>
      <c r="L7660" s="37" t="n">
        <f aca="false">G7660+Inputs!$B$6*H7660</f>
        <v>0</v>
      </c>
      <c r="M7660" s="37" t="n">
        <f aca="false">I7660+Inputs!$B$7*J7660</f>
        <v>48</v>
      </c>
      <c r="N7660" s="37" t="n">
        <f aca="false">K7660+L7660+M7660</f>
        <v>52</v>
      </c>
    </row>
    <row r="7661" customFormat="false" ht="15" hidden="false" customHeight="false" outlineLevel="0" collapsed="false">
      <c r="A7661" s="0" t="s">
        <v>10</v>
      </c>
      <c r="B7661" s="0" t="s">
        <v>486</v>
      </c>
      <c r="C7661" s="15" t="n">
        <v>45901</v>
      </c>
      <c r="D7661" s="0" t="n">
        <v>1</v>
      </c>
      <c r="E7661" s="0" t="n">
        <v>2</v>
      </c>
      <c r="F7661" s="0" t="n">
        <v>0</v>
      </c>
      <c r="G7661" s="0" t="n">
        <v>0</v>
      </c>
      <c r="H7661" s="0" t="n">
        <v>0</v>
      </c>
      <c r="I7661" s="0" t="n">
        <v>52</v>
      </c>
      <c r="J7661" s="0" t="n">
        <v>0</v>
      </c>
      <c r="K7661" s="37" t="n">
        <f aca="false">E7661+Inputs!$B$5*F7661</f>
        <v>2</v>
      </c>
      <c r="L7661" s="37" t="n">
        <f aca="false">G7661+Inputs!$B$6*H7661</f>
        <v>0</v>
      </c>
      <c r="M7661" s="37" t="n">
        <f aca="false">I7661+Inputs!$B$7*J7661</f>
        <v>52</v>
      </c>
      <c r="N7661" s="37" t="n">
        <f aca="false">K7661+L7661+M7661</f>
        <v>54</v>
      </c>
    </row>
    <row r="7662" customFormat="false" ht="15" hidden="false" customHeight="false" outlineLevel="0" collapsed="false">
      <c r="A7662" s="0" t="s">
        <v>10</v>
      </c>
      <c r="B7662" s="0" t="s">
        <v>486</v>
      </c>
      <c r="C7662" s="15" t="n">
        <v>45931</v>
      </c>
      <c r="D7662" s="0" t="n">
        <v>1</v>
      </c>
      <c r="E7662" s="0" t="n">
        <v>0</v>
      </c>
      <c r="F7662" s="0" t="n">
        <v>0</v>
      </c>
      <c r="G7662" s="0" t="n">
        <v>0</v>
      </c>
      <c r="H7662" s="0" t="n">
        <v>0</v>
      </c>
      <c r="I7662" s="0" t="n">
        <v>37</v>
      </c>
      <c r="J7662" s="0" t="n">
        <v>0</v>
      </c>
      <c r="K7662" s="37" t="n">
        <f aca="false">E7662+Inputs!$B$5*F7662</f>
        <v>0</v>
      </c>
      <c r="L7662" s="37" t="n">
        <f aca="false">G7662+Inputs!$B$6*H7662</f>
        <v>0</v>
      </c>
      <c r="M7662" s="37" t="n">
        <f aca="false">I7662+Inputs!$B$7*J7662</f>
        <v>37</v>
      </c>
      <c r="N7662" s="37" t="n">
        <f aca="false">K7662+L7662+M7662</f>
        <v>37</v>
      </c>
    </row>
    <row r="7663" customFormat="false" ht="15" hidden="false" customHeight="false" outlineLevel="0" collapsed="false">
      <c r="A7663" s="0" t="s">
        <v>10</v>
      </c>
      <c r="B7663" s="0" t="s">
        <v>486</v>
      </c>
      <c r="C7663" s="15" t="n">
        <v>45962</v>
      </c>
      <c r="D7663" s="0" t="n">
        <v>1</v>
      </c>
      <c r="E7663" s="0" t="n">
        <v>2</v>
      </c>
      <c r="F7663" s="0" t="n">
        <v>0</v>
      </c>
      <c r="G7663" s="0" t="n">
        <v>0</v>
      </c>
      <c r="H7663" s="0" t="n">
        <v>0</v>
      </c>
      <c r="I7663" s="0" t="n">
        <v>41</v>
      </c>
      <c r="J7663" s="0" t="n">
        <v>0</v>
      </c>
      <c r="K7663" s="37" t="n">
        <f aca="false">E7663+Inputs!$B$5*F7663</f>
        <v>2</v>
      </c>
      <c r="L7663" s="37" t="n">
        <f aca="false">G7663+Inputs!$B$6*H7663</f>
        <v>0</v>
      </c>
      <c r="M7663" s="37" t="n">
        <f aca="false">I7663+Inputs!$B$7*J7663</f>
        <v>41</v>
      </c>
      <c r="N7663" s="37" t="n">
        <f aca="false">K7663+L7663+M7663</f>
        <v>43</v>
      </c>
    </row>
    <row r="7664" customFormat="false" ht="15" hidden="false" customHeight="false" outlineLevel="0" collapsed="false">
      <c r="A7664" s="0" t="s">
        <v>10</v>
      </c>
      <c r="B7664" s="0" t="s">
        <v>486</v>
      </c>
      <c r="C7664" s="15" t="n">
        <v>45992</v>
      </c>
      <c r="D7664" s="0" t="n">
        <v>1</v>
      </c>
      <c r="E7664" s="0" t="n">
        <v>3</v>
      </c>
      <c r="F7664" s="0" t="n">
        <v>0</v>
      </c>
      <c r="G7664" s="0" t="n">
        <v>0</v>
      </c>
      <c r="H7664" s="0" t="n">
        <v>0</v>
      </c>
      <c r="I7664" s="0" t="n">
        <v>58</v>
      </c>
      <c r="J7664" s="0" t="n">
        <v>0</v>
      </c>
      <c r="K7664" s="37" t="n">
        <f aca="false">E7664+Inputs!$B$5*F7664</f>
        <v>3</v>
      </c>
      <c r="L7664" s="37" t="n">
        <f aca="false">G7664+Inputs!$B$6*H7664</f>
        <v>0</v>
      </c>
      <c r="M7664" s="37" t="n">
        <f aca="false">I7664+Inputs!$B$7*J7664</f>
        <v>58</v>
      </c>
      <c r="N7664" s="37" t="n">
        <f aca="false">K7664+L7664+M7664</f>
        <v>61</v>
      </c>
    </row>
    <row r="7665" customFormat="false" ht="15" hidden="false" customHeight="false" outlineLevel="0" collapsed="false">
      <c r="A7665" s="0" t="s">
        <v>10</v>
      </c>
      <c r="B7665" s="0" t="s">
        <v>486</v>
      </c>
      <c r="C7665" s="15" t="n">
        <v>46023</v>
      </c>
      <c r="D7665" s="0" t="n">
        <v>1</v>
      </c>
      <c r="E7665" s="0" t="n">
        <v>5</v>
      </c>
      <c r="F7665" s="0" t="n">
        <v>0</v>
      </c>
      <c r="G7665" s="0" t="n">
        <v>0</v>
      </c>
      <c r="H7665" s="0" t="n">
        <v>0</v>
      </c>
      <c r="I7665" s="0" t="n">
        <v>39</v>
      </c>
      <c r="J7665" s="0" t="n">
        <v>0</v>
      </c>
      <c r="K7665" s="37" t="n">
        <f aca="false">E7665+Inputs!$B$5*F7665</f>
        <v>5</v>
      </c>
      <c r="L7665" s="37" t="n">
        <f aca="false">G7665+Inputs!$B$6*H7665</f>
        <v>0</v>
      </c>
      <c r="M7665" s="37" t="n">
        <f aca="false">I7665+Inputs!$B$7*J7665</f>
        <v>39</v>
      </c>
      <c r="N7665" s="37" t="n">
        <f aca="false">K7665+L7665+M7665</f>
        <v>44</v>
      </c>
    </row>
    <row r="7666" customFormat="false" ht="15" hidden="false" customHeight="false" outlineLevel="0" collapsed="false">
      <c r="A7666" s="0" t="s">
        <v>10</v>
      </c>
      <c r="B7666" s="0" t="s">
        <v>486</v>
      </c>
      <c r="C7666" s="15" t="n">
        <v>46054</v>
      </c>
      <c r="D7666" s="0" t="n">
        <v>1</v>
      </c>
      <c r="E7666" s="0" t="n">
        <v>1</v>
      </c>
      <c r="F7666" s="0" t="n">
        <v>0</v>
      </c>
      <c r="G7666" s="0" t="n">
        <v>0</v>
      </c>
      <c r="H7666" s="0" t="n">
        <v>0</v>
      </c>
      <c r="I7666" s="0" t="n">
        <v>47</v>
      </c>
      <c r="J7666" s="0" t="n">
        <v>0</v>
      </c>
      <c r="K7666" s="37" t="n">
        <f aca="false">E7666+Inputs!$B$5*F7666</f>
        <v>1</v>
      </c>
      <c r="L7666" s="37" t="n">
        <f aca="false">G7666+Inputs!$B$6*H7666</f>
        <v>0</v>
      </c>
      <c r="M7666" s="37" t="n">
        <f aca="false">I7666+Inputs!$B$7*J7666</f>
        <v>47</v>
      </c>
      <c r="N7666" s="37" t="n">
        <f aca="false">K7666+L7666+M7666</f>
        <v>48</v>
      </c>
    </row>
    <row r="7667" customFormat="false" ht="15" hidden="false" customHeight="false" outlineLevel="0" collapsed="false">
      <c r="A7667" s="0" t="s">
        <v>10</v>
      </c>
      <c r="B7667" s="0" t="s">
        <v>486</v>
      </c>
      <c r="C7667" s="15" t="n">
        <v>46082</v>
      </c>
      <c r="D7667" s="0" t="n">
        <v>1</v>
      </c>
      <c r="E7667" s="0" t="n">
        <v>4</v>
      </c>
      <c r="F7667" s="0" t="n">
        <v>0</v>
      </c>
      <c r="G7667" s="0" t="n">
        <v>0</v>
      </c>
      <c r="H7667" s="0" t="n">
        <v>0</v>
      </c>
      <c r="I7667" s="0" t="n">
        <v>56</v>
      </c>
      <c r="J7667" s="0" t="n">
        <v>0</v>
      </c>
      <c r="K7667" s="37" t="n">
        <f aca="false">E7667+Inputs!$B$5*F7667</f>
        <v>4</v>
      </c>
      <c r="L7667" s="37" t="n">
        <f aca="false">G7667+Inputs!$B$6*H7667</f>
        <v>0</v>
      </c>
      <c r="M7667" s="37" t="n">
        <f aca="false">I7667+Inputs!$B$7*J7667</f>
        <v>56</v>
      </c>
      <c r="N7667" s="37" t="n">
        <f aca="false">K7667+L7667+M7667</f>
        <v>60</v>
      </c>
    </row>
    <row r="7668" customFormat="false" ht="15" hidden="false" customHeight="false" outlineLevel="0" collapsed="false">
      <c r="A7668" s="0" t="s">
        <v>10</v>
      </c>
      <c r="B7668" s="0" t="s">
        <v>486</v>
      </c>
      <c r="C7668" s="15" t="n">
        <v>46113</v>
      </c>
      <c r="D7668" s="0" t="n">
        <v>1</v>
      </c>
      <c r="E7668" s="0" t="n">
        <v>6</v>
      </c>
      <c r="F7668" s="0" t="n">
        <v>0</v>
      </c>
      <c r="G7668" s="0" t="n">
        <v>0</v>
      </c>
      <c r="H7668" s="0" t="n">
        <v>0</v>
      </c>
      <c r="I7668" s="0" t="n">
        <v>55</v>
      </c>
      <c r="J7668" s="0" t="n">
        <v>0</v>
      </c>
      <c r="K7668" s="37" t="n">
        <f aca="false">E7668+Inputs!$B$5*F7668</f>
        <v>6</v>
      </c>
      <c r="L7668" s="37" t="n">
        <f aca="false">G7668+Inputs!$B$6*H7668</f>
        <v>0</v>
      </c>
      <c r="M7668" s="37" t="n">
        <f aca="false">I7668+Inputs!$B$7*J7668</f>
        <v>55</v>
      </c>
      <c r="N7668" s="37" t="n">
        <f aca="false">K7668+L7668+M7668</f>
        <v>61</v>
      </c>
    </row>
    <row r="7669" customFormat="false" ht="15" hidden="false" customHeight="false" outlineLevel="0" collapsed="false">
      <c r="A7669" s="0" t="s">
        <v>10</v>
      </c>
      <c r="B7669" s="0" t="s">
        <v>486</v>
      </c>
      <c r="C7669" s="15" t="n">
        <v>46143</v>
      </c>
      <c r="D7669" s="0" t="n">
        <v>1</v>
      </c>
      <c r="E7669" s="0" t="n">
        <v>9</v>
      </c>
      <c r="F7669" s="0" t="n">
        <v>0</v>
      </c>
      <c r="G7669" s="0" t="n">
        <v>0</v>
      </c>
      <c r="H7669" s="0" t="n">
        <v>0</v>
      </c>
      <c r="I7669" s="0" t="n">
        <v>49</v>
      </c>
      <c r="J7669" s="0" t="n">
        <v>0</v>
      </c>
      <c r="K7669" s="37" t="n">
        <f aca="false">E7669+Inputs!$B$5*F7669</f>
        <v>9</v>
      </c>
      <c r="L7669" s="37" t="n">
        <f aca="false">G7669+Inputs!$B$6*H7669</f>
        <v>0</v>
      </c>
      <c r="M7669" s="37" t="n">
        <f aca="false">I7669+Inputs!$B$7*J7669</f>
        <v>49</v>
      </c>
      <c r="N7669" s="37" t="n">
        <f aca="false">K7669+L7669+M7669</f>
        <v>58</v>
      </c>
    </row>
    <row r="7670" customFormat="false" ht="15" hidden="false" customHeight="false" outlineLevel="0" collapsed="false">
      <c r="A7670" s="0" t="s">
        <v>10</v>
      </c>
      <c r="B7670" s="0" t="s">
        <v>486</v>
      </c>
      <c r="C7670" s="15" t="n">
        <v>46174</v>
      </c>
      <c r="D7670" s="0" t="n">
        <v>1</v>
      </c>
      <c r="E7670" s="0" t="n">
        <v>16</v>
      </c>
      <c r="F7670" s="0" t="n">
        <v>0</v>
      </c>
      <c r="G7670" s="0" t="n">
        <v>0</v>
      </c>
      <c r="H7670" s="0" t="n">
        <v>0</v>
      </c>
      <c r="I7670" s="0" t="n">
        <v>63</v>
      </c>
      <c r="J7670" s="0" t="n">
        <v>0</v>
      </c>
      <c r="K7670" s="37" t="n">
        <f aca="false">E7670+Inputs!$B$5*F7670</f>
        <v>16</v>
      </c>
      <c r="L7670" s="37" t="n">
        <f aca="false">G7670+Inputs!$B$6*H7670</f>
        <v>0</v>
      </c>
      <c r="M7670" s="37" t="n">
        <f aca="false">I7670+Inputs!$B$7*J7670</f>
        <v>63</v>
      </c>
      <c r="N7670" s="37" t="n">
        <f aca="false">K7670+L7670+M7670</f>
        <v>79</v>
      </c>
    </row>
    <row r="7671" customFormat="false" ht="15" hidden="false" customHeight="false" outlineLevel="0" collapsed="false">
      <c r="A7671" s="0" t="s">
        <v>10</v>
      </c>
      <c r="B7671" s="0" t="s">
        <v>486</v>
      </c>
      <c r="C7671" s="15" t="n">
        <v>46204</v>
      </c>
      <c r="D7671" s="0" t="n">
        <v>1</v>
      </c>
      <c r="E7671" s="0" t="n">
        <v>7</v>
      </c>
      <c r="F7671" s="0" t="n">
        <v>0</v>
      </c>
      <c r="G7671" s="0" t="n">
        <v>0</v>
      </c>
      <c r="H7671" s="0" t="n">
        <v>0</v>
      </c>
      <c r="I7671" s="0" t="n">
        <v>65</v>
      </c>
      <c r="J7671" s="0" t="n">
        <v>0</v>
      </c>
      <c r="K7671" s="37" t="n">
        <f aca="false">E7671+Inputs!$B$5*F7671</f>
        <v>7</v>
      </c>
      <c r="L7671" s="37" t="n">
        <f aca="false">G7671+Inputs!$B$6*H7671</f>
        <v>0</v>
      </c>
      <c r="M7671" s="37" t="n">
        <f aca="false">I7671+Inputs!$B$7*J7671</f>
        <v>65</v>
      </c>
      <c r="N7671" s="37" t="n">
        <f aca="false">K7671+L7671+M7671</f>
        <v>72</v>
      </c>
    </row>
    <row r="7672" customFormat="false" ht="15" hidden="false" customHeight="false" outlineLevel="0" collapsed="false">
      <c r="A7672" s="0" t="s">
        <v>10</v>
      </c>
      <c r="B7672" s="0" t="s">
        <v>486</v>
      </c>
      <c r="C7672" s="15" t="n">
        <v>46235</v>
      </c>
      <c r="D7672" s="0" t="n">
        <v>1</v>
      </c>
      <c r="E7672" s="0" t="n">
        <v>7</v>
      </c>
      <c r="F7672" s="0" t="n">
        <v>0</v>
      </c>
      <c r="G7672" s="0" t="n">
        <v>0</v>
      </c>
      <c r="H7672" s="0" t="n">
        <v>0</v>
      </c>
      <c r="I7672" s="0" t="n">
        <v>46</v>
      </c>
      <c r="J7672" s="0" t="n">
        <v>0</v>
      </c>
      <c r="K7672" s="37" t="n">
        <f aca="false">E7672+Inputs!$B$5*F7672</f>
        <v>7</v>
      </c>
      <c r="L7672" s="37" t="n">
        <f aca="false">G7672+Inputs!$B$6*H7672</f>
        <v>0</v>
      </c>
      <c r="M7672" s="37" t="n">
        <f aca="false">I7672+Inputs!$B$7*J7672</f>
        <v>46</v>
      </c>
      <c r="N7672" s="37" t="n">
        <f aca="false">K7672+L7672+M7672</f>
        <v>53</v>
      </c>
    </row>
    <row r="7673" customFormat="false" ht="15" hidden="false" customHeight="false" outlineLevel="0" collapsed="false">
      <c r="A7673" s="0" t="s">
        <v>10</v>
      </c>
      <c r="B7673" s="0" t="s">
        <v>497</v>
      </c>
      <c r="C7673" s="15" t="n">
        <v>44927</v>
      </c>
      <c r="D7673" s="0" t="n">
        <v>1</v>
      </c>
      <c r="E7673" s="0" t="n">
        <v>94</v>
      </c>
      <c r="F7673" s="0" t="n">
        <v>0</v>
      </c>
      <c r="G7673" s="0" t="n">
        <v>0</v>
      </c>
      <c r="H7673" s="0" t="n">
        <v>0</v>
      </c>
      <c r="I7673" s="0" t="n">
        <v>574</v>
      </c>
      <c r="J7673" s="0" t="n">
        <v>0</v>
      </c>
      <c r="K7673" s="37" t="n">
        <f aca="false">E7673+Inputs!$B$5*F7673</f>
        <v>94</v>
      </c>
      <c r="L7673" s="37" t="n">
        <f aca="false">G7673+Inputs!$B$6*H7673</f>
        <v>0</v>
      </c>
      <c r="M7673" s="37" t="n">
        <f aca="false">I7673+Inputs!$B$7*J7673</f>
        <v>574</v>
      </c>
      <c r="N7673" s="37" t="n">
        <f aca="false">K7673+L7673+M7673</f>
        <v>668</v>
      </c>
    </row>
    <row r="7674" customFormat="false" ht="15" hidden="false" customHeight="false" outlineLevel="0" collapsed="false">
      <c r="A7674" s="0" t="s">
        <v>10</v>
      </c>
      <c r="B7674" s="0" t="s">
        <v>497</v>
      </c>
      <c r="C7674" s="15" t="n">
        <v>44958</v>
      </c>
      <c r="D7674" s="0" t="n">
        <v>1</v>
      </c>
      <c r="E7674" s="0" t="n">
        <v>58</v>
      </c>
      <c r="F7674" s="0" t="n">
        <v>0</v>
      </c>
      <c r="G7674" s="0" t="n">
        <v>0</v>
      </c>
      <c r="H7674" s="0" t="n">
        <v>0</v>
      </c>
      <c r="I7674" s="0" t="n">
        <v>505</v>
      </c>
      <c r="J7674" s="0" t="n">
        <v>0</v>
      </c>
      <c r="K7674" s="37" t="n">
        <f aca="false">E7674+Inputs!$B$5*F7674</f>
        <v>58</v>
      </c>
      <c r="L7674" s="37" t="n">
        <f aca="false">G7674+Inputs!$B$6*H7674</f>
        <v>0</v>
      </c>
      <c r="M7674" s="37" t="n">
        <f aca="false">I7674+Inputs!$B$7*J7674</f>
        <v>505</v>
      </c>
      <c r="N7674" s="37" t="n">
        <f aca="false">K7674+L7674+M7674</f>
        <v>563</v>
      </c>
    </row>
    <row r="7675" customFormat="false" ht="15" hidden="false" customHeight="false" outlineLevel="0" collapsed="false">
      <c r="A7675" s="0" t="s">
        <v>10</v>
      </c>
      <c r="B7675" s="0" t="s">
        <v>497</v>
      </c>
      <c r="C7675" s="15" t="n">
        <v>44986</v>
      </c>
      <c r="D7675" s="0" t="n">
        <v>1</v>
      </c>
      <c r="E7675" s="0" t="n">
        <v>64</v>
      </c>
      <c r="F7675" s="0" t="n">
        <v>0</v>
      </c>
      <c r="G7675" s="0" t="n">
        <v>0</v>
      </c>
      <c r="H7675" s="0" t="n">
        <v>0</v>
      </c>
      <c r="I7675" s="0" t="n">
        <v>628</v>
      </c>
      <c r="J7675" s="0" t="n">
        <v>0</v>
      </c>
      <c r="K7675" s="37" t="n">
        <f aca="false">E7675+Inputs!$B$5*F7675</f>
        <v>64</v>
      </c>
      <c r="L7675" s="37" t="n">
        <f aca="false">G7675+Inputs!$B$6*H7675</f>
        <v>0</v>
      </c>
      <c r="M7675" s="37" t="n">
        <f aca="false">I7675+Inputs!$B$7*J7675</f>
        <v>628</v>
      </c>
      <c r="N7675" s="37" t="n">
        <f aca="false">K7675+L7675+M7675</f>
        <v>692</v>
      </c>
    </row>
    <row r="7676" customFormat="false" ht="15" hidden="false" customHeight="false" outlineLevel="0" collapsed="false">
      <c r="A7676" s="0" t="s">
        <v>10</v>
      </c>
      <c r="B7676" s="0" t="s">
        <v>497</v>
      </c>
      <c r="C7676" s="15" t="n">
        <v>45017</v>
      </c>
      <c r="D7676" s="0" t="n">
        <v>1</v>
      </c>
      <c r="E7676" s="0" t="n">
        <v>67</v>
      </c>
      <c r="F7676" s="0" t="n">
        <v>0</v>
      </c>
      <c r="G7676" s="0" t="n">
        <v>0</v>
      </c>
      <c r="H7676" s="0" t="n">
        <v>0</v>
      </c>
      <c r="I7676" s="0" t="n">
        <v>530</v>
      </c>
      <c r="J7676" s="0" t="n">
        <v>0</v>
      </c>
      <c r="K7676" s="37" t="n">
        <f aca="false">E7676+Inputs!$B$5*F7676</f>
        <v>67</v>
      </c>
      <c r="L7676" s="37" t="n">
        <f aca="false">G7676+Inputs!$B$6*H7676</f>
        <v>0</v>
      </c>
      <c r="M7676" s="37" t="n">
        <f aca="false">I7676+Inputs!$B$7*J7676</f>
        <v>530</v>
      </c>
      <c r="N7676" s="37" t="n">
        <f aca="false">K7676+L7676+M7676</f>
        <v>597</v>
      </c>
    </row>
    <row r="7677" customFormat="false" ht="15" hidden="false" customHeight="false" outlineLevel="0" collapsed="false">
      <c r="A7677" s="0" t="s">
        <v>10</v>
      </c>
      <c r="B7677" s="0" t="s">
        <v>497</v>
      </c>
      <c r="C7677" s="15" t="n">
        <v>45047</v>
      </c>
      <c r="D7677" s="0" t="n">
        <v>1</v>
      </c>
      <c r="E7677" s="0" t="n">
        <v>49</v>
      </c>
      <c r="F7677" s="0" t="n">
        <v>0</v>
      </c>
      <c r="G7677" s="0" t="n">
        <v>0</v>
      </c>
      <c r="H7677" s="0" t="n">
        <v>0</v>
      </c>
      <c r="I7677" s="0" t="n">
        <v>610</v>
      </c>
      <c r="J7677" s="0" t="n">
        <v>0</v>
      </c>
      <c r="K7677" s="37" t="n">
        <f aca="false">E7677+Inputs!$B$5*F7677</f>
        <v>49</v>
      </c>
      <c r="L7677" s="37" t="n">
        <f aca="false">G7677+Inputs!$B$6*H7677</f>
        <v>0</v>
      </c>
      <c r="M7677" s="37" t="n">
        <f aca="false">I7677+Inputs!$B$7*J7677</f>
        <v>610</v>
      </c>
      <c r="N7677" s="37" t="n">
        <f aca="false">K7677+L7677+M7677</f>
        <v>659</v>
      </c>
    </row>
    <row r="7678" customFormat="false" ht="15" hidden="false" customHeight="false" outlineLevel="0" collapsed="false">
      <c r="A7678" s="0" t="s">
        <v>10</v>
      </c>
      <c r="B7678" s="0" t="s">
        <v>497</v>
      </c>
      <c r="C7678" s="15" t="n">
        <v>45078</v>
      </c>
      <c r="D7678" s="0" t="n">
        <v>1</v>
      </c>
      <c r="E7678" s="0" t="n">
        <v>94</v>
      </c>
      <c r="F7678" s="0" t="n">
        <v>0</v>
      </c>
      <c r="G7678" s="0" t="n">
        <v>0</v>
      </c>
      <c r="H7678" s="0" t="n">
        <v>0</v>
      </c>
      <c r="I7678" s="0" t="n">
        <v>704</v>
      </c>
      <c r="J7678" s="0" t="n">
        <v>0</v>
      </c>
      <c r="K7678" s="37" t="n">
        <f aca="false">E7678+Inputs!$B$5*F7678</f>
        <v>94</v>
      </c>
      <c r="L7678" s="37" t="n">
        <f aca="false">G7678+Inputs!$B$6*H7678</f>
        <v>0</v>
      </c>
      <c r="M7678" s="37" t="n">
        <f aca="false">I7678+Inputs!$B$7*J7678</f>
        <v>704</v>
      </c>
      <c r="N7678" s="37" t="n">
        <f aca="false">K7678+L7678+M7678</f>
        <v>798</v>
      </c>
    </row>
    <row r="7679" customFormat="false" ht="15" hidden="false" customHeight="false" outlineLevel="0" collapsed="false">
      <c r="A7679" s="0" t="s">
        <v>10</v>
      </c>
      <c r="B7679" s="0" t="s">
        <v>497</v>
      </c>
      <c r="C7679" s="15" t="n">
        <v>45108</v>
      </c>
      <c r="D7679" s="0" t="n">
        <v>1</v>
      </c>
      <c r="E7679" s="0" t="n">
        <v>40</v>
      </c>
      <c r="F7679" s="0" t="n">
        <v>0</v>
      </c>
      <c r="G7679" s="0" t="n">
        <v>0</v>
      </c>
      <c r="H7679" s="0" t="n">
        <v>0</v>
      </c>
      <c r="I7679" s="0" t="n">
        <v>679</v>
      </c>
      <c r="J7679" s="0" t="n">
        <v>0</v>
      </c>
      <c r="K7679" s="37" t="n">
        <f aca="false">E7679+Inputs!$B$5*F7679</f>
        <v>40</v>
      </c>
      <c r="L7679" s="37" t="n">
        <f aca="false">G7679+Inputs!$B$6*H7679</f>
        <v>0</v>
      </c>
      <c r="M7679" s="37" t="n">
        <f aca="false">I7679+Inputs!$B$7*J7679</f>
        <v>679</v>
      </c>
      <c r="N7679" s="37" t="n">
        <f aca="false">K7679+L7679+M7679</f>
        <v>719</v>
      </c>
    </row>
    <row r="7680" customFormat="false" ht="15" hidden="false" customHeight="false" outlineLevel="0" collapsed="false">
      <c r="A7680" s="0" t="s">
        <v>10</v>
      </c>
      <c r="B7680" s="0" t="s">
        <v>497</v>
      </c>
      <c r="C7680" s="15" t="n">
        <v>45139</v>
      </c>
      <c r="D7680" s="0" t="n">
        <v>1</v>
      </c>
      <c r="E7680" s="0" t="n">
        <v>97</v>
      </c>
      <c r="F7680" s="0" t="n">
        <v>0</v>
      </c>
      <c r="G7680" s="0" t="n">
        <v>0</v>
      </c>
      <c r="H7680" s="0" t="n">
        <v>0</v>
      </c>
      <c r="I7680" s="0" t="n">
        <v>678</v>
      </c>
      <c r="J7680" s="0" t="n">
        <v>0</v>
      </c>
      <c r="K7680" s="37" t="n">
        <f aca="false">E7680+Inputs!$B$5*F7680</f>
        <v>97</v>
      </c>
      <c r="L7680" s="37" t="n">
        <f aca="false">G7680+Inputs!$B$6*H7680</f>
        <v>0</v>
      </c>
      <c r="M7680" s="37" t="n">
        <f aca="false">I7680+Inputs!$B$7*J7680</f>
        <v>678</v>
      </c>
      <c r="N7680" s="37" t="n">
        <f aca="false">K7680+L7680+M7680</f>
        <v>775</v>
      </c>
    </row>
    <row r="7681" customFormat="false" ht="15" hidden="false" customHeight="false" outlineLevel="0" collapsed="false">
      <c r="A7681" s="0" t="s">
        <v>10</v>
      </c>
      <c r="B7681" s="0" t="s">
        <v>497</v>
      </c>
      <c r="C7681" s="15" t="n">
        <v>45170</v>
      </c>
      <c r="D7681" s="0" t="n">
        <v>1</v>
      </c>
      <c r="E7681" s="0" t="n">
        <v>83</v>
      </c>
      <c r="F7681" s="0" t="n">
        <v>0</v>
      </c>
      <c r="G7681" s="0" t="n">
        <v>0</v>
      </c>
      <c r="H7681" s="0" t="n">
        <v>0</v>
      </c>
      <c r="I7681" s="0" t="n">
        <v>695</v>
      </c>
      <c r="J7681" s="0" t="n">
        <v>0</v>
      </c>
      <c r="K7681" s="37" t="n">
        <f aca="false">E7681+Inputs!$B$5*F7681</f>
        <v>83</v>
      </c>
      <c r="L7681" s="37" t="n">
        <f aca="false">G7681+Inputs!$B$6*H7681</f>
        <v>0</v>
      </c>
      <c r="M7681" s="37" t="n">
        <f aca="false">I7681+Inputs!$B$7*J7681</f>
        <v>695</v>
      </c>
      <c r="N7681" s="37" t="n">
        <f aca="false">K7681+L7681+M7681</f>
        <v>778</v>
      </c>
    </row>
    <row r="7682" customFormat="false" ht="15" hidden="false" customHeight="false" outlineLevel="0" collapsed="false">
      <c r="A7682" s="0" t="s">
        <v>10</v>
      </c>
      <c r="B7682" s="0" t="s">
        <v>497</v>
      </c>
      <c r="C7682" s="15" t="n">
        <v>45200</v>
      </c>
      <c r="D7682" s="0" t="n">
        <v>1</v>
      </c>
      <c r="E7682" s="0" t="n">
        <v>56</v>
      </c>
      <c r="F7682" s="0" t="n">
        <v>0</v>
      </c>
      <c r="G7682" s="0" t="n">
        <v>0</v>
      </c>
      <c r="H7682" s="0" t="n">
        <v>0</v>
      </c>
      <c r="I7682" s="0" t="n">
        <v>640</v>
      </c>
      <c r="J7682" s="0" t="n">
        <v>0</v>
      </c>
      <c r="K7682" s="37" t="n">
        <f aca="false">E7682+Inputs!$B$5*F7682</f>
        <v>56</v>
      </c>
      <c r="L7682" s="37" t="n">
        <f aca="false">G7682+Inputs!$B$6*H7682</f>
        <v>0</v>
      </c>
      <c r="M7682" s="37" t="n">
        <f aca="false">I7682+Inputs!$B$7*J7682</f>
        <v>640</v>
      </c>
      <c r="N7682" s="37" t="n">
        <f aca="false">K7682+L7682+M7682</f>
        <v>696</v>
      </c>
    </row>
    <row r="7683" customFormat="false" ht="15" hidden="false" customHeight="false" outlineLevel="0" collapsed="false">
      <c r="A7683" s="0" t="s">
        <v>10</v>
      </c>
      <c r="B7683" s="0" t="s">
        <v>497</v>
      </c>
      <c r="C7683" s="15" t="n">
        <v>45231</v>
      </c>
      <c r="D7683" s="0" t="n">
        <v>1</v>
      </c>
      <c r="E7683" s="0" t="n">
        <v>104</v>
      </c>
      <c r="F7683" s="0" t="n">
        <v>0</v>
      </c>
      <c r="G7683" s="0" t="n">
        <v>0</v>
      </c>
      <c r="H7683" s="0" t="n">
        <v>0</v>
      </c>
      <c r="I7683" s="0" t="n">
        <v>702</v>
      </c>
      <c r="J7683" s="0" t="n">
        <v>0</v>
      </c>
      <c r="K7683" s="37" t="n">
        <f aca="false">E7683+Inputs!$B$5*F7683</f>
        <v>104</v>
      </c>
      <c r="L7683" s="37" t="n">
        <f aca="false">G7683+Inputs!$B$6*H7683</f>
        <v>0</v>
      </c>
      <c r="M7683" s="37" t="n">
        <f aca="false">I7683+Inputs!$B$7*J7683</f>
        <v>702</v>
      </c>
      <c r="N7683" s="37" t="n">
        <f aca="false">K7683+L7683+M7683</f>
        <v>806</v>
      </c>
    </row>
    <row r="7684" customFormat="false" ht="15" hidden="false" customHeight="false" outlineLevel="0" collapsed="false">
      <c r="A7684" s="0" t="s">
        <v>10</v>
      </c>
      <c r="B7684" s="0" t="s">
        <v>497</v>
      </c>
      <c r="C7684" s="15" t="n">
        <v>45261</v>
      </c>
      <c r="D7684" s="0" t="n">
        <v>1</v>
      </c>
      <c r="E7684" s="0" t="n">
        <v>79</v>
      </c>
      <c r="F7684" s="0" t="n">
        <v>0</v>
      </c>
      <c r="G7684" s="0" t="n">
        <v>0</v>
      </c>
      <c r="H7684" s="0" t="n">
        <v>0</v>
      </c>
      <c r="I7684" s="0" t="n">
        <v>569</v>
      </c>
      <c r="J7684" s="0" t="n">
        <v>0</v>
      </c>
      <c r="K7684" s="37" t="n">
        <f aca="false">E7684+Inputs!$B$5*F7684</f>
        <v>79</v>
      </c>
      <c r="L7684" s="37" t="n">
        <f aca="false">G7684+Inputs!$B$6*H7684</f>
        <v>0</v>
      </c>
      <c r="M7684" s="37" t="n">
        <f aca="false">I7684+Inputs!$B$7*J7684</f>
        <v>569</v>
      </c>
      <c r="N7684" s="37" t="n">
        <f aca="false">K7684+L7684+M7684</f>
        <v>648</v>
      </c>
    </row>
    <row r="7685" customFormat="false" ht="15" hidden="false" customHeight="false" outlineLevel="0" collapsed="false">
      <c r="A7685" s="0" t="s">
        <v>10</v>
      </c>
      <c r="B7685" s="0" t="s">
        <v>497</v>
      </c>
      <c r="C7685" s="15" t="n">
        <v>45292</v>
      </c>
      <c r="D7685" s="0" t="n">
        <v>1</v>
      </c>
      <c r="E7685" s="0" t="n">
        <v>72</v>
      </c>
      <c r="F7685" s="0" t="n">
        <v>0</v>
      </c>
      <c r="G7685" s="0" t="n">
        <v>0</v>
      </c>
      <c r="H7685" s="0" t="n">
        <v>0</v>
      </c>
      <c r="I7685" s="0" t="n">
        <v>613</v>
      </c>
      <c r="J7685" s="0" t="n">
        <v>0</v>
      </c>
      <c r="K7685" s="37" t="n">
        <f aca="false">E7685+Inputs!$B$5*F7685</f>
        <v>72</v>
      </c>
      <c r="L7685" s="37" t="n">
        <f aca="false">G7685+Inputs!$B$6*H7685</f>
        <v>0</v>
      </c>
      <c r="M7685" s="37" t="n">
        <f aca="false">I7685+Inputs!$B$7*J7685</f>
        <v>613</v>
      </c>
      <c r="N7685" s="37" t="n">
        <f aca="false">K7685+L7685+M7685</f>
        <v>685</v>
      </c>
    </row>
    <row r="7686" customFormat="false" ht="15" hidden="false" customHeight="false" outlineLevel="0" collapsed="false">
      <c r="A7686" s="0" t="s">
        <v>10</v>
      </c>
      <c r="B7686" s="0" t="s">
        <v>497</v>
      </c>
      <c r="C7686" s="15" t="n">
        <v>45323</v>
      </c>
      <c r="D7686" s="0" t="n">
        <v>1</v>
      </c>
      <c r="E7686" s="0" t="n">
        <v>87</v>
      </c>
      <c r="F7686" s="0" t="n">
        <v>0</v>
      </c>
      <c r="G7686" s="0" t="n">
        <v>0</v>
      </c>
      <c r="H7686" s="0" t="n">
        <v>0</v>
      </c>
      <c r="I7686" s="0" t="n">
        <v>633</v>
      </c>
      <c r="J7686" s="0" t="n">
        <v>0</v>
      </c>
      <c r="K7686" s="37" t="n">
        <f aca="false">E7686+Inputs!$B$5*F7686</f>
        <v>87</v>
      </c>
      <c r="L7686" s="37" t="n">
        <f aca="false">G7686+Inputs!$B$6*H7686</f>
        <v>0</v>
      </c>
      <c r="M7686" s="37" t="n">
        <f aca="false">I7686+Inputs!$B$7*J7686</f>
        <v>633</v>
      </c>
      <c r="N7686" s="37" t="n">
        <f aca="false">K7686+L7686+M7686</f>
        <v>720</v>
      </c>
    </row>
    <row r="7687" customFormat="false" ht="15" hidden="false" customHeight="false" outlineLevel="0" collapsed="false">
      <c r="A7687" s="0" t="s">
        <v>10</v>
      </c>
      <c r="B7687" s="0" t="s">
        <v>497</v>
      </c>
      <c r="C7687" s="15" t="n">
        <v>45352</v>
      </c>
      <c r="D7687" s="0" t="n">
        <v>1</v>
      </c>
      <c r="E7687" s="0" t="n">
        <v>94</v>
      </c>
      <c r="F7687" s="0" t="n">
        <v>0</v>
      </c>
      <c r="G7687" s="0" t="n">
        <v>0</v>
      </c>
      <c r="H7687" s="0" t="n">
        <v>0</v>
      </c>
      <c r="I7687" s="0" t="n">
        <v>642</v>
      </c>
      <c r="J7687" s="0" t="n">
        <v>0</v>
      </c>
      <c r="K7687" s="37" t="n">
        <f aca="false">E7687+Inputs!$B$5*F7687</f>
        <v>94</v>
      </c>
      <c r="L7687" s="37" t="n">
        <f aca="false">G7687+Inputs!$B$6*H7687</f>
        <v>0</v>
      </c>
      <c r="M7687" s="37" t="n">
        <f aca="false">I7687+Inputs!$B$7*J7687</f>
        <v>642</v>
      </c>
      <c r="N7687" s="37" t="n">
        <f aca="false">K7687+L7687+M7687</f>
        <v>736</v>
      </c>
    </row>
    <row r="7688" customFormat="false" ht="15" hidden="false" customHeight="false" outlineLevel="0" collapsed="false">
      <c r="A7688" s="0" t="s">
        <v>10</v>
      </c>
      <c r="B7688" s="0" t="s">
        <v>497</v>
      </c>
      <c r="C7688" s="15" t="n">
        <v>45383</v>
      </c>
      <c r="D7688" s="0" t="n">
        <v>1</v>
      </c>
      <c r="E7688" s="0" t="n">
        <v>66</v>
      </c>
      <c r="F7688" s="0" t="n">
        <v>0</v>
      </c>
      <c r="G7688" s="0" t="n">
        <v>0</v>
      </c>
      <c r="H7688" s="0" t="n">
        <v>0</v>
      </c>
      <c r="I7688" s="0" t="n">
        <v>649</v>
      </c>
      <c r="J7688" s="0" t="n">
        <v>0</v>
      </c>
      <c r="K7688" s="37" t="n">
        <f aca="false">E7688+Inputs!$B$5*F7688</f>
        <v>66</v>
      </c>
      <c r="L7688" s="37" t="n">
        <f aca="false">G7688+Inputs!$B$6*H7688</f>
        <v>0</v>
      </c>
      <c r="M7688" s="37" t="n">
        <f aca="false">I7688+Inputs!$B$7*J7688</f>
        <v>649</v>
      </c>
      <c r="N7688" s="37" t="n">
        <f aca="false">K7688+L7688+M7688</f>
        <v>715</v>
      </c>
    </row>
    <row r="7689" customFormat="false" ht="15" hidden="false" customHeight="false" outlineLevel="0" collapsed="false">
      <c r="A7689" s="0" t="s">
        <v>10</v>
      </c>
      <c r="B7689" s="0" t="s">
        <v>497</v>
      </c>
      <c r="C7689" s="15" t="n">
        <v>45413</v>
      </c>
      <c r="D7689" s="0" t="n">
        <v>1</v>
      </c>
      <c r="E7689" s="0" t="n">
        <v>112</v>
      </c>
      <c r="F7689" s="0" t="n">
        <v>0</v>
      </c>
      <c r="G7689" s="0" t="n">
        <v>0</v>
      </c>
      <c r="H7689" s="0" t="n">
        <v>0</v>
      </c>
      <c r="I7689" s="0" t="n">
        <v>667</v>
      </c>
      <c r="J7689" s="0" t="n">
        <v>0</v>
      </c>
      <c r="K7689" s="37" t="n">
        <f aca="false">E7689+Inputs!$B$5*F7689</f>
        <v>112</v>
      </c>
      <c r="L7689" s="37" t="n">
        <f aca="false">G7689+Inputs!$B$6*H7689</f>
        <v>0</v>
      </c>
      <c r="M7689" s="37" t="n">
        <f aca="false">I7689+Inputs!$B$7*J7689</f>
        <v>667</v>
      </c>
      <c r="N7689" s="37" t="n">
        <f aca="false">K7689+L7689+M7689</f>
        <v>779</v>
      </c>
    </row>
    <row r="7690" customFormat="false" ht="15" hidden="false" customHeight="false" outlineLevel="0" collapsed="false">
      <c r="A7690" s="0" t="s">
        <v>10</v>
      </c>
      <c r="B7690" s="0" t="s">
        <v>497</v>
      </c>
      <c r="C7690" s="15" t="n">
        <v>45444</v>
      </c>
      <c r="D7690" s="0" t="n">
        <v>1</v>
      </c>
      <c r="E7690" s="0" t="n">
        <v>96</v>
      </c>
      <c r="F7690" s="0" t="n">
        <v>0</v>
      </c>
      <c r="G7690" s="0" t="n">
        <v>0</v>
      </c>
      <c r="H7690" s="0" t="n">
        <v>0</v>
      </c>
      <c r="I7690" s="0" t="n">
        <v>734</v>
      </c>
      <c r="J7690" s="0" t="n">
        <v>0</v>
      </c>
      <c r="K7690" s="37" t="n">
        <f aca="false">E7690+Inputs!$B$5*F7690</f>
        <v>96</v>
      </c>
      <c r="L7690" s="37" t="n">
        <f aca="false">G7690+Inputs!$B$6*H7690</f>
        <v>0</v>
      </c>
      <c r="M7690" s="37" t="n">
        <f aca="false">I7690+Inputs!$B$7*J7690</f>
        <v>734</v>
      </c>
      <c r="N7690" s="37" t="n">
        <f aca="false">K7690+L7690+M7690</f>
        <v>830</v>
      </c>
    </row>
    <row r="7691" customFormat="false" ht="15" hidden="false" customHeight="false" outlineLevel="0" collapsed="false">
      <c r="A7691" s="0" t="s">
        <v>10</v>
      </c>
      <c r="B7691" s="0" t="s">
        <v>497</v>
      </c>
      <c r="C7691" s="15" t="n">
        <v>45474</v>
      </c>
      <c r="D7691" s="0" t="n">
        <v>1</v>
      </c>
      <c r="E7691" s="0" t="n">
        <v>68</v>
      </c>
      <c r="F7691" s="0" t="n">
        <v>0</v>
      </c>
      <c r="G7691" s="0" t="n">
        <v>0</v>
      </c>
      <c r="H7691" s="0" t="n">
        <v>0</v>
      </c>
      <c r="I7691" s="0" t="n">
        <v>711</v>
      </c>
      <c r="J7691" s="0" t="n">
        <v>0</v>
      </c>
      <c r="K7691" s="37" t="n">
        <f aca="false">E7691+Inputs!$B$5*F7691</f>
        <v>68</v>
      </c>
      <c r="L7691" s="37" t="n">
        <f aca="false">G7691+Inputs!$B$6*H7691</f>
        <v>0</v>
      </c>
      <c r="M7691" s="37" t="n">
        <f aca="false">I7691+Inputs!$B$7*J7691</f>
        <v>711</v>
      </c>
      <c r="N7691" s="37" t="n">
        <f aca="false">K7691+L7691+M7691</f>
        <v>779</v>
      </c>
    </row>
    <row r="7692" customFormat="false" ht="15" hidden="false" customHeight="false" outlineLevel="0" collapsed="false">
      <c r="A7692" s="0" t="s">
        <v>10</v>
      </c>
      <c r="B7692" s="0" t="s">
        <v>497</v>
      </c>
      <c r="C7692" s="15" t="n">
        <v>45505</v>
      </c>
      <c r="D7692" s="0" t="n">
        <v>1</v>
      </c>
      <c r="E7692" s="0" t="n">
        <v>60</v>
      </c>
      <c r="F7692" s="0" t="n">
        <v>0</v>
      </c>
      <c r="G7692" s="0" t="n">
        <v>0</v>
      </c>
      <c r="H7692" s="0" t="n">
        <v>0</v>
      </c>
      <c r="I7692" s="0" t="n">
        <v>684</v>
      </c>
      <c r="J7692" s="0" t="n">
        <v>0</v>
      </c>
      <c r="K7692" s="37" t="n">
        <f aca="false">E7692+Inputs!$B$5*F7692</f>
        <v>60</v>
      </c>
      <c r="L7692" s="37" t="n">
        <f aca="false">G7692+Inputs!$B$6*H7692</f>
        <v>0</v>
      </c>
      <c r="M7692" s="37" t="n">
        <f aca="false">I7692+Inputs!$B$7*J7692</f>
        <v>684</v>
      </c>
      <c r="N7692" s="37" t="n">
        <f aca="false">K7692+L7692+M7692</f>
        <v>744</v>
      </c>
    </row>
    <row r="7693" customFormat="false" ht="15" hidden="false" customHeight="false" outlineLevel="0" collapsed="false">
      <c r="A7693" s="0" t="s">
        <v>10</v>
      </c>
      <c r="B7693" s="0" t="s">
        <v>497</v>
      </c>
      <c r="C7693" s="15" t="n">
        <v>45536</v>
      </c>
      <c r="D7693" s="0" t="n">
        <v>1</v>
      </c>
      <c r="E7693" s="0" t="n">
        <v>46</v>
      </c>
      <c r="F7693" s="0" t="n">
        <v>0</v>
      </c>
      <c r="G7693" s="0" t="n">
        <v>0</v>
      </c>
      <c r="H7693" s="0" t="n">
        <v>0</v>
      </c>
      <c r="I7693" s="0" t="n">
        <v>701</v>
      </c>
      <c r="J7693" s="0" t="n">
        <v>0</v>
      </c>
      <c r="K7693" s="37" t="n">
        <f aca="false">E7693+Inputs!$B$5*F7693</f>
        <v>46</v>
      </c>
      <c r="L7693" s="37" t="n">
        <f aca="false">G7693+Inputs!$B$6*H7693</f>
        <v>0</v>
      </c>
      <c r="M7693" s="37" t="n">
        <f aca="false">I7693+Inputs!$B$7*J7693</f>
        <v>701</v>
      </c>
      <c r="N7693" s="37" t="n">
        <f aca="false">K7693+L7693+M7693</f>
        <v>747</v>
      </c>
    </row>
    <row r="7694" customFormat="false" ht="15" hidden="false" customHeight="false" outlineLevel="0" collapsed="false">
      <c r="A7694" s="0" t="s">
        <v>10</v>
      </c>
      <c r="B7694" s="0" t="s">
        <v>497</v>
      </c>
      <c r="C7694" s="15" t="n">
        <v>45566</v>
      </c>
      <c r="D7694" s="0" t="n">
        <v>1</v>
      </c>
      <c r="E7694" s="0" t="n">
        <v>66</v>
      </c>
      <c r="F7694" s="0" t="n">
        <v>0</v>
      </c>
      <c r="G7694" s="0" t="n">
        <v>0</v>
      </c>
      <c r="H7694" s="0" t="n">
        <v>0</v>
      </c>
      <c r="I7694" s="0" t="n">
        <v>691</v>
      </c>
      <c r="J7694" s="0" t="n">
        <v>0</v>
      </c>
      <c r="K7694" s="37" t="n">
        <f aca="false">E7694+Inputs!$B$5*F7694</f>
        <v>66</v>
      </c>
      <c r="L7694" s="37" t="n">
        <f aca="false">G7694+Inputs!$B$6*H7694</f>
        <v>0</v>
      </c>
      <c r="M7694" s="37" t="n">
        <f aca="false">I7694+Inputs!$B$7*J7694</f>
        <v>691</v>
      </c>
      <c r="N7694" s="37" t="n">
        <f aca="false">K7694+L7694+M7694</f>
        <v>757</v>
      </c>
    </row>
    <row r="7695" customFormat="false" ht="15" hidden="false" customHeight="false" outlineLevel="0" collapsed="false">
      <c r="A7695" s="0" t="s">
        <v>10</v>
      </c>
      <c r="B7695" s="0" t="s">
        <v>497</v>
      </c>
      <c r="C7695" s="15" t="n">
        <v>45597</v>
      </c>
      <c r="D7695" s="0" t="n">
        <v>1</v>
      </c>
      <c r="E7695" s="0" t="n">
        <v>62</v>
      </c>
      <c r="F7695" s="0" t="n">
        <v>0</v>
      </c>
      <c r="G7695" s="0" t="n">
        <v>0</v>
      </c>
      <c r="H7695" s="0" t="n">
        <v>0</v>
      </c>
      <c r="I7695" s="0" t="n">
        <v>703</v>
      </c>
      <c r="J7695" s="0" t="n">
        <v>0</v>
      </c>
      <c r="K7695" s="37" t="n">
        <f aca="false">E7695+Inputs!$B$5*F7695</f>
        <v>62</v>
      </c>
      <c r="L7695" s="37" t="n">
        <f aca="false">G7695+Inputs!$B$6*H7695</f>
        <v>0</v>
      </c>
      <c r="M7695" s="37" t="n">
        <f aca="false">I7695+Inputs!$B$7*J7695</f>
        <v>703</v>
      </c>
      <c r="N7695" s="37" t="n">
        <f aca="false">K7695+L7695+M7695</f>
        <v>765</v>
      </c>
    </row>
    <row r="7696" customFormat="false" ht="15" hidden="false" customHeight="false" outlineLevel="0" collapsed="false">
      <c r="A7696" s="0" t="s">
        <v>10</v>
      </c>
      <c r="B7696" s="0" t="s">
        <v>497</v>
      </c>
      <c r="C7696" s="15" t="n">
        <v>45627</v>
      </c>
      <c r="D7696" s="0" t="n">
        <v>1</v>
      </c>
      <c r="E7696" s="0" t="n">
        <v>76</v>
      </c>
      <c r="F7696" s="0" t="n">
        <v>0</v>
      </c>
      <c r="G7696" s="0" t="n">
        <v>0</v>
      </c>
      <c r="H7696" s="0" t="n">
        <v>0</v>
      </c>
      <c r="I7696" s="0" t="n">
        <v>599</v>
      </c>
      <c r="J7696" s="0" t="n">
        <v>0</v>
      </c>
      <c r="K7696" s="37" t="n">
        <f aca="false">E7696+Inputs!$B$5*F7696</f>
        <v>76</v>
      </c>
      <c r="L7696" s="37" t="n">
        <f aca="false">G7696+Inputs!$B$6*H7696</f>
        <v>0</v>
      </c>
      <c r="M7696" s="37" t="n">
        <f aca="false">I7696+Inputs!$B$7*J7696</f>
        <v>599</v>
      </c>
      <c r="N7696" s="37" t="n">
        <f aca="false">K7696+L7696+M7696</f>
        <v>675</v>
      </c>
    </row>
    <row r="7697" customFormat="false" ht="15" hidden="false" customHeight="false" outlineLevel="0" collapsed="false">
      <c r="A7697" s="0" t="s">
        <v>10</v>
      </c>
      <c r="B7697" s="0" t="s">
        <v>497</v>
      </c>
      <c r="C7697" s="15" t="n">
        <v>45658</v>
      </c>
      <c r="D7697" s="0" t="n">
        <v>1</v>
      </c>
      <c r="E7697" s="0" t="n">
        <v>38</v>
      </c>
      <c r="F7697" s="0" t="n">
        <v>0</v>
      </c>
      <c r="G7697" s="0" t="n">
        <v>0</v>
      </c>
      <c r="H7697" s="0" t="n">
        <v>0</v>
      </c>
      <c r="I7697" s="0" t="n">
        <v>604</v>
      </c>
      <c r="J7697" s="0" t="n">
        <v>0</v>
      </c>
      <c r="K7697" s="37" t="n">
        <f aca="false">E7697+Inputs!$B$5*F7697</f>
        <v>38</v>
      </c>
      <c r="L7697" s="37" t="n">
        <f aca="false">G7697+Inputs!$B$6*H7697</f>
        <v>0</v>
      </c>
      <c r="M7697" s="37" t="n">
        <f aca="false">I7697+Inputs!$B$7*J7697</f>
        <v>604</v>
      </c>
      <c r="N7697" s="37" t="n">
        <f aca="false">K7697+L7697+M7697</f>
        <v>642</v>
      </c>
    </row>
    <row r="7698" customFormat="false" ht="15" hidden="false" customHeight="false" outlineLevel="0" collapsed="false">
      <c r="A7698" s="0" t="s">
        <v>10</v>
      </c>
      <c r="B7698" s="0" t="s">
        <v>497</v>
      </c>
      <c r="C7698" s="15" t="n">
        <v>45689</v>
      </c>
      <c r="D7698" s="0" t="n">
        <v>1</v>
      </c>
      <c r="E7698" s="0" t="n">
        <v>43</v>
      </c>
      <c r="F7698" s="0" t="n">
        <v>0</v>
      </c>
      <c r="G7698" s="0" t="n">
        <v>0</v>
      </c>
      <c r="H7698" s="0" t="n">
        <v>0</v>
      </c>
      <c r="I7698" s="0" t="n">
        <v>672</v>
      </c>
      <c r="J7698" s="0" t="n">
        <v>0</v>
      </c>
      <c r="K7698" s="37" t="n">
        <f aca="false">E7698+Inputs!$B$5*F7698</f>
        <v>43</v>
      </c>
      <c r="L7698" s="37" t="n">
        <f aca="false">G7698+Inputs!$B$6*H7698</f>
        <v>0</v>
      </c>
      <c r="M7698" s="37" t="n">
        <f aca="false">I7698+Inputs!$B$7*J7698</f>
        <v>672</v>
      </c>
      <c r="N7698" s="37" t="n">
        <f aca="false">K7698+L7698+M7698</f>
        <v>715</v>
      </c>
    </row>
    <row r="7699" customFormat="false" ht="15" hidden="false" customHeight="false" outlineLevel="0" collapsed="false">
      <c r="A7699" s="0" t="s">
        <v>10</v>
      </c>
      <c r="B7699" s="0" t="s">
        <v>497</v>
      </c>
      <c r="C7699" s="15" t="n">
        <v>45717</v>
      </c>
      <c r="D7699" s="0" t="n">
        <v>1</v>
      </c>
      <c r="E7699" s="0" t="n">
        <v>73</v>
      </c>
      <c r="F7699" s="0" t="n">
        <v>0</v>
      </c>
      <c r="G7699" s="0" t="n">
        <v>0</v>
      </c>
      <c r="H7699" s="0" t="n">
        <v>0</v>
      </c>
      <c r="I7699" s="0" t="n">
        <v>623</v>
      </c>
      <c r="J7699" s="0" t="n">
        <v>0</v>
      </c>
      <c r="K7699" s="37" t="n">
        <f aca="false">E7699+Inputs!$B$5*F7699</f>
        <v>73</v>
      </c>
      <c r="L7699" s="37" t="n">
        <f aca="false">G7699+Inputs!$B$6*H7699</f>
        <v>0</v>
      </c>
      <c r="M7699" s="37" t="n">
        <f aca="false">I7699+Inputs!$B$7*J7699</f>
        <v>623</v>
      </c>
      <c r="N7699" s="37" t="n">
        <f aca="false">K7699+L7699+M7699</f>
        <v>696</v>
      </c>
    </row>
    <row r="7700" customFormat="false" ht="15" hidden="false" customHeight="false" outlineLevel="0" collapsed="false">
      <c r="A7700" s="0" t="s">
        <v>10</v>
      </c>
      <c r="B7700" s="0" t="s">
        <v>497</v>
      </c>
      <c r="C7700" s="15" t="n">
        <v>45748</v>
      </c>
      <c r="D7700" s="0" t="n">
        <v>1</v>
      </c>
      <c r="E7700" s="0" t="n">
        <v>42</v>
      </c>
      <c r="F7700" s="0" t="n">
        <v>0</v>
      </c>
      <c r="G7700" s="0" t="n">
        <v>0</v>
      </c>
      <c r="H7700" s="0" t="n">
        <v>0</v>
      </c>
      <c r="I7700" s="0" t="n">
        <v>607</v>
      </c>
      <c r="J7700" s="0" t="n">
        <v>0</v>
      </c>
      <c r="K7700" s="37" t="n">
        <f aca="false">E7700+Inputs!$B$5*F7700</f>
        <v>42</v>
      </c>
      <c r="L7700" s="37" t="n">
        <f aca="false">G7700+Inputs!$B$6*H7700</f>
        <v>0</v>
      </c>
      <c r="M7700" s="37" t="n">
        <f aca="false">I7700+Inputs!$B$7*J7700</f>
        <v>607</v>
      </c>
      <c r="N7700" s="37" t="n">
        <f aca="false">K7700+L7700+M7700</f>
        <v>649</v>
      </c>
    </row>
    <row r="7701" customFormat="false" ht="15" hidden="false" customHeight="false" outlineLevel="0" collapsed="false">
      <c r="A7701" s="0" t="s">
        <v>10</v>
      </c>
      <c r="B7701" s="0" t="s">
        <v>497</v>
      </c>
      <c r="C7701" s="15" t="n">
        <v>45778</v>
      </c>
      <c r="D7701" s="0" t="n">
        <v>1</v>
      </c>
      <c r="E7701" s="0" t="n">
        <v>102</v>
      </c>
      <c r="F7701" s="0" t="n">
        <v>0</v>
      </c>
      <c r="G7701" s="0" t="n">
        <v>0</v>
      </c>
      <c r="H7701" s="0" t="n">
        <v>0</v>
      </c>
      <c r="I7701" s="0" t="n">
        <v>693</v>
      </c>
      <c r="J7701" s="0" t="n">
        <v>0</v>
      </c>
      <c r="K7701" s="37" t="n">
        <f aca="false">E7701+Inputs!$B$5*F7701</f>
        <v>102</v>
      </c>
      <c r="L7701" s="37" t="n">
        <f aca="false">G7701+Inputs!$B$6*H7701</f>
        <v>0</v>
      </c>
      <c r="M7701" s="37" t="n">
        <f aca="false">I7701+Inputs!$B$7*J7701</f>
        <v>693</v>
      </c>
      <c r="N7701" s="37" t="n">
        <f aca="false">K7701+L7701+M7701</f>
        <v>795</v>
      </c>
    </row>
    <row r="7702" customFormat="false" ht="15" hidden="false" customHeight="false" outlineLevel="0" collapsed="false">
      <c r="A7702" s="0" t="s">
        <v>10</v>
      </c>
      <c r="B7702" s="0" t="s">
        <v>497</v>
      </c>
      <c r="C7702" s="15" t="n">
        <v>45809</v>
      </c>
      <c r="D7702" s="0" t="n">
        <v>1</v>
      </c>
      <c r="E7702" s="0" t="n">
        <v>110</v>
      </c>
      <c r="F7702" s="0" t="n">
        <v>0</v>
      </c>
      <c r="G7702" s="0" t="n">
        <v>0</v>
      </c>
      <c r="H7702" s="0" t="n">
        <v>0</v>
      </c>
      <c r="I7702" s="0" t="n">
        <v>859</v>
      </c>
      <c r="J7702" s="0" t="n">
        <v>0</v>
      </c>
      <c r="K7702" s="37" t="n">
        <f aca="false">E7702+Inputs!$B$5*F7702</f>
        <v>110</v>
      </c>
      <c r="L7702" s="37" t="n">
        <f aca="false">G7702+Inputs!$B$6*H7702</f>
        <v>0</v>
      </c>
      <c r="M7702" s="37" t="n">
        <f aca="false">I7702+Inputs!$B$7*J7702</f>
        <v>859</v>
      </c>
      <c r="N7702" s="37" t="n">
        <f aca="false">K7702+L7702+M7702</f>
        <v>969</v>
      </c>
    </row>
    <row r="7703" customFormat="false" ht="15" hidden="false" customHeight="false" outlineLevel="0" collapsed="false">
      <c r="A7703" s="0" t="s">
        <v>10</v>
      </c>
      <c r="B7703" s="0" t="s">
        <v>497</v>
      </c>
      <c r="C7703" s="15" t="n">
        <v>45839</v>
      </c>
      <c r="D7703" s="0" t="n">
        <v>1</v>
      </c>
      <c r="E7703" s="0" t="n">
        <v>73</v>
      </c>
      <c r="F7703" s="0" t="n">
        <v>0</v>
      </c>
      <c r="G7703" s="0" t="n">
        <v>0</v>
      </c>
      <c r="H7703" s="0" t="n">
        <v>0</v>
      </c>
      <c r="I7703" s="0" t="n">
        <v>707</v>
      </c>
      <c r="J7703" s="0" t="n">
        <v>0</v>
      </c>
      <c r="K7703" s="37" t="n">
        <f aca="false">E7703+Inputs!$B$5*F7703</f>
        <v>73</v>
      </c>
      <c r="L7703" s="37" t="n">
        <f aca="false">G7703+Inputs!$B$6*H7703</f>
        <v>0</v>
      </c>
      <c r="M7703" s="37" t="n">
        <f aca="false">I7703+Inputs!$B$7*J7703</f>
        <v>707</v>
      </c>
      <c r="N7703" s="37" t="n">
        <f aca="false">K7703+L7703+M7703</f>
        <v>780</v>
      </c>
    </row>
    <row r="7704" customFormat="false" ht="15" hidden="false" customHeight="false" outlineLevel="0" collapsed="false">
      <c r="A7704" s="0" t="s">
        <v>10</v>
      </c>
      <c r="B7704" s="0" t="s">
        <v>497</v>
      </c>
      <c r="C7704" s="15" t="n">
        <v>45870</v>
      </c>
      <c r="D7704" s="0" t="n">
        <v>1</v>
      </c>
      <c r="E7704" s="0" t="n">
        <v>93</v>
      </c>
      <c r="F7704" s="0" t="n">
        <v>0</v>
      </c>
      <c r="G7704" s="0" t="n">
        <v>0</v>
      </c>
      <c r="H7704" s="0" t="n">
        <v>0</v>
      </c>
      <c r="I7704" s="0" t="n">
        <v>671</v>
      </c>
      <c r="J7704" s="0" t="n">
        <v>0</v>
      </c>
      <c r="K7704" s="37" t="n">
        <f aca="false">E7704+Inputs!$B$5*F7704</f>
        <v>93</v>
      </c>
      <c r="L7704" s="37" t="n">
        <f aca="false">G7704+Inputs!$B$6*H7704</f>
        <v>0</v>
      </c>
      <c r="M7704" s="37" t="n">
        <f aca="false">I7704+Inputs!$B$7*J7704</f>
        <v>671</v>
      </c>
      <c r="N7704" s="37" t="n">
        <f aca="false">K7704+L7704+M7704</f>
        <v>764</v>
      </c>
    </row>
    <row r="7705" customFormat="false" ht="15" hidden="false" customHeight="false" outlineLevel="0" collapsed="false">
      <c r="A7705" s="0" t="s">
        <v>10</v>
      </c>
      <c r="B7705" s="0" t="s">
        <v>497</v>
      </c>
      <c r="C7705" s="15" t="n">
        <v>45901</v>
      </c>
      <c r="D7705" s="0" t="n">
        <v>1</v>
      </c>
      <c r="E7705" s="0" t="n">
        <v>107</v>
      </c>
      <c r="F7705" s="0" t="n">
        <v>0</v>
      </c>
      <c r="G7705" s="0" t="n">
        <v>0</v>
      </c>
      <c r="H7705" s="0" t="n">
        <v>0</v>
      </c>
      <c r="I7705" s="0" t="n">
        <v>634</v>
      </c>
      <c r="J7705" s="0" t="n">
        <v>0</v>
      </c>
      <c r="K7705" s="37" t="n">
        <f aca="false">E7705+Inputs!$B$5*F7705</f>
        <v>107</v>
      </c>
      <c r="L7705" s="37" t="n">
        <f aca="false">G7705+Inputs!$B$6*H7705</f>
        <v>0</v>
      </c>
      <c r="M7705" s="37" t="n">
        <f aca="false">I7705+Inputs!$B$7*J7705</f>
        <v>634</v>
      </c>
      <c r="N7705" s="37" t="n">
        <f aca="false">K7705+L7705+M7705</f>
        <v>741</v>
      </c>
    </row>
    <row r="7706" customFormat="false" ht="15" hidden="false" customHeight="false" outlineLevel="0" collapsed="false">
      <c r="A7706" s="0" t="s">
        <v>10</v>
      </c>
      <c r="B7706" s="0" t="s">
        <v>497</v>
      </c>
      <c r="C7706" s="15" t="n">
        <v>45931</v>
      </c>
      <c r="D7706" s="0" t="n">
        <v>1</v>
      </c>
      <c r="E7706" s="0" t="n">
        <v>87</v>
      </c>
      <c r="F7706" s="0" t="n">
        <v>0</v>
      </c>
      <c r="G7706" s="0" t="n">
        <v>0</v>
      </c>
      <c r="H7706" s="0" t="n">
        <v>0</v>
      </c>
      <c r="I7706" s="0" t="n">
        <v>602</v>
      </c>
      <c r="J7706" s="0" t="n">
        <v>0</v>
      </c>
      <c r="K7706" s="37" t="n">
        <f aca="false">E7706+Inputs!$B$5*F7706</f>
        <v>87</v>
      </c>
      <c r="L7706" s="37" t="n">
        <f aca="false">G7706+Inputs!$B$6*H7706</f>
        <v>0</v>
      </c>
      <c r="M7706" s="37" t="n">
        <f aca="false">I7706+Inputs!$B$7*J7706</f>
        <v>602</v>
      </c>
      <c r="N7706" s="37" t="n">
        <f aca="false">K7706+L7706+M7706</f>
        <v>689</v>
      </c>
    </row>
    <row r="7707" customFormat="false" ht="15" hidden="false" customHeight="false" outlineLevel="0" collapsed="false">
      <c r="A7707" s="0" t="s">
        <v>10</v>
      </c>
      <c r="B7707" s="0" t="s">
        <v>497</v>
      </c>
      <c r="C7707" s="15" t="n">
        <v>45962</v>
      </c>
      <c r="D7707" s="0" t="n">
        <v>1</v>
      </c>
      <c r="E7707" s="0" t="n">
        <v>79</v>
      </c>
      <c r="F7707" s="0" t="n">
        <v>0</v>
      </c>
      <c r="G7707" s="0" t="n">
        <v>0</v>
      </c>
      <c r="H7707" s="0" t="n">
        <v>0</v>
      </c>
      <c r="I7707" s="0" t="n">
        <v>643</v>
      </c>
      <c r="J7707" s="0" t="n">
        <v>0</v>
      </c>
      <c r="K7707" s="37" t="n">
        <f aca="false">E7707+Inputs!$B$5*F7707</f>
        <v>79</v>
      </c>
      <c r="L7707" s="37" t="n">
        <f aca="false">G7707+Inputs!$B$6*H7707</f>
        <v>0</v>
      </c>
      <c r="M7707" s="37" t="n">
        <f aca="false">I7707+Inputs!$B$7*J7707</f>
        <v>643</v>
      </c>
      <c r="N7707" s="37" t="n">
        <f aca="false">K7707+L7707+M7707</f>
        <v>722</v>
      </c>
    </row>
    <row r="7708" customFormat="false" ht="15" hidden="false" customHeight="false" outlineLevel="0" collapsed="false">
      <c r="A7708" s="0" t="s">
        <v>10</v>
      </c>
      <c r="B7708" s="0" t="s">
        <v>497</v>
      </c>
      <c r="C7708" s="15" t="n">
        <v>45992</v>
      </c>
      <c r="D7708" s="0" t="n">
        <v>1</v>
      </c>
      <c r="E7708" s="0" t="n">
        <v>81</v>
      </c>
      <c r="F7708" s="0" t="n">
        <v>0</v>
      </c>
      <c r="G7708" s="0" t="n">
        <v>0</v>
      </c>
      <c r="H7708" s="0" t="n">
        <v>0</v>
      </c>
      <c r="I7708" s="0" t="n">
        <v>618</v>
      </c>
      <c r="J7708" s="0" t="n">
        <v>0</v>
      </c>
      <c r="K7708" s="37" t="n">
        <f aca="false">E7708+Inputs!$B$5*F7708</f>
        <v>81</v>
      </c>
      <c r="L7708" s="37" t="n">
        <f aca="false">G7708+Inputs!$B$6*H7708</f>
        <v>0</v>
      </c>
      <c r="M7708" s="37" t="n">
        <f aca="false">I7708+Inputs!$B$7*J7708</f>
        <v>618</v>
      </c>
      <c r="N7708" s="37" t="n">
        <f aca="false">K7708+L7708+M7708</f>
        <v>699</v>
      </c>
    </row>
    <row r="7709" customFormat="false" ht="15" hidden="false" customHeight="false" outlineLevel="0" collapsed="false">
      <c r="A7709" s="0" t="s">
        <v>10</v>
      </c>
      <c r="B7709" s="0" t="s">
        <v>497</v>
      </c>
      <c r="C7709" s="15" t="n">
        <v>46023</v>
      </c>
      <c r="D7709" s="0" t="n">
        <v>1</v>
      </c>
      <c r="E7709" s="0" t="n">
        <v>70</v>
      </c>
      <c r="F7709" s="0" t="n">
        <v>0</v>
      </c>
      <c r="G7709" s="0" t="n">
        <v>0</v>
      </c>
      <c r="H7709" s="0" t="n">
        <v>0</v>
      </c>
      <c r="I7709" s="0" t="n">
        <v>502</v>
      </c>
      <c r="J7709" s="0" t="n">
        <v>0</v>
      </c>
      <c r="K7709" s="37" t="n">
        <f aca="false">E7709+Inputs!$B$5*F7709</f>
        <v>70</v>
      </c>
      <c r="L7709" s="37" t="n">
        <f aca="false">G7709+Inputs!$B$6*H7709</f>
        <v>0</v>
      </c>
      <c r="M7709" s="37" t="n">
        <f aca="false">I7709+Inputs!$B$7*J7709</f>
        <v>502</v>
      </c>
      <c r="N7709" s="37" t="n">
        <f aca="false">K7709+L7709+M7709</f>
        <v>572</v>
      </c>
    </row>
    <row r="7710" customFormat="false" ht="15" hidden="false" customHeight="false" outlineLevel="0" collapsed="false">
      <c r="A7710" s="0" t="s">
        <v>10</v>
      </c>
      <c r="B7710" s="0" t="s">
        <v>497</v>
      </c>
      <c r="C7710" s="15" t="n">
        <v>46054</v>
      </c>
      <c r="D7710" s="0" t="n">
        <v>1</v>
      </c>
      <c r="E7710" s="0" t="n">
        <v>106</v>
      </c>
      <c r="F7710" s="0" t="n">
        <v>0</v>
      </c>
      <c r="G7710" s="0" t="n">
        <v>0</v>
      </c>
      <c r="H7710" s="0" t="n">
        <v>0</v>
      </c>
      <c r="I7710" s="0" t="n">
        <v>566</v>
      </c>
      <c r="J7710" s="0" t="n">
        <v>0</v>
      </c>
      <c r="K7710" s="37" t="n">
        <f aca="false">E7710+Inputs!$B$5*F7710</f>
        <v>106</v>
      </c>
      <c r="L7710" s="37" t="n">
        <f aca="false">G7710+Inputs!$B$6*H7710</f>
        <v>0</v>
      </c>
      <c r="M7710" s="37" t="n">
        <f aca="false">I7710+Inputs!$B$7*J7710</f>
        <v>566</v>
      </c>
      <c r="N7710" s="37" t="n">
        <f aca="false">K7710+L7710+M7710</f>
        <v>672</v>
      </c>
    </row>
    <row r="7711" customFormat="false" ht="15" hidden="false" customHeight="false" outlineLevel="0" collapsed="false">
      <c r="A7711" s="0" t="s">
        <v>10</v>
      </c>
      <c r="B7711" s="0" t="s">
        <v>497</v>
      </c>
      <c r="C7711" s="15" t="n">
        <v>46082</v>
      </c>
      <c r="D7711" s="0" t="n">
        <v>1</v>
      </c>
      <c r="E7711" s="0" t="n">
        <v>161</v>
      </c>
      <c r="F7711" s="0" t="n">
        <v>0</v>
      </c>
      <c r="G7711" s="0" t="n">
        <v>0</v>
      </c>
      <c r="H7711" s="0" t="n">
        <v>0</v>
      </c>
      <c r="I7711" s="0" t="n">
        <v>569</v>
      </c>
      <c r="J7711" s="0" t="n">
        <v>0</v>
      </c>
      <c r="K7711" s="37" t="n">
        <f aca="false">E7711+Inputs!$B$5*F7711</f>
        <v>161</v>
      </c>
      <c r="L7711" s="37" t="n">
        <f aca="false">G7711+Inputs!$B$6*H7711</f>
        <v>0</v>
      </c>
      <c r="M7711" s="37" t="n">
        <f aca="false">I7711+Inputs!$B$7*J7711</f>
        <v>569</v>
      </c>
      <c r="N7711" s="37" t="n">
        <f aca="false">K7711+L7711+M7711</f>
        <v>730</v>
      </c>
    </row>
    <row r="7712" customFormat="false" ht="15" hidden="false" customHeight="false" outlineLevel="0" collapsed="false">
      <c r="A7712" s="0" t="s">
        <v>10</v>
      </c>
      <c r="B7712" s="0" t="s">
        <v>497</v>
      </c>
      <c r="C7712" s="15" t="n">
        <v>46113</v>
      </c>
      <c r="D7712" s="0" t="n">
        <v>1</v>
      </c>
      <c r="E7712" s="0" t="n">
        <v>197</v>
      </c>
      <c r="F7712" s="0" t="n">
        <v>0</v>
      </c>
      <c r="G7712" s="0" t="n">
        <v>0</v>
      </c>
      <c r="H7712" s="0" t="n">
        <v>0</v>
      </c>
      <c r="I7712" s="0" t="n">
        <v>530</v>
      </c>
      <c r="J7712" s="0" t="n">
        <v>0</v>
      </c>
      <c r="K7712" s="37" t="n">
        <f aca="false">E7712+Inputs!$B$5*F7712</f>
        <v>197</v>
      </c>
      <c r="L7712" s="37" t="n">
        <f aca="false">G7712+Inputs!$B$6*H7712</f>
        <v>0</v>
      </c>
      <c r="M7712" s="37" t="n">
        <f aca="false">I7712+Inputs!$B$7*J7712</f>
        <v>530</v>
      </c>
      <c r="N7712" s="37" t="n">
        <f aca="false">K7712+L7712+M7712</f>
        <v>727</v>
      </c>
    </row>
    <row r="7713" customFormat="false" ht="15" hidden="false" customHeight="false" outlineLevel="0" collapsed="false">
      <c r="A7713" s="0" t="s">
        <v>10</v>
      </c>
      <c r="B7713" s="0" t="s">
        <v>497</v>
      </c>
      <c r="C7713" s="15" t="n">
        <v>46143</v>
      </c>
      <c r="D7713" s="0" t="n">
        <v>1</v>
      </c>
      <c r="E7713" s="0" t="n">
        <v>249</v>
      </c>
      <c r="F7713" s="0" t="n">
        <v>0</v>
      </c>
      <c r="G7713" s="0" t="n">
        <v>0</v>
      </c>
      <c r="H7713" s="0" t="n">
        <v>0</v>
      </c>
      <c r="I7713" s="0" t="n">
        <v>594</v>
      </c>
      <c r="J7713" s="0" t="n">
        <v>0</v>
      </c>
      <c r="K7713" s="37" t="n">
        <f aca="false">E7713+Inputs!$B$5*F7713</f>
        <v>249</v>
      </c>
      <c r="L7713" s="37" t="n">
        <f aca="false">G7713+Inputs!$B$6*H7713</f>
        <v>0</v>
      </c>
      <c r="M7713" s="37" t="n">
        <f aca="false">I7713+Inputs!$B$7*J7713</f>
        <v>594</v>
      </c>
      <c r="N7713" s="37" t="n">
        <f aca="false">K7713+L7713+M7713</f>
        <v>843</v>
      </c>
    </row>
    <row r="7714" customFormat="false" ht="15" hidden="false" customHeight="false" outlineLevel="0" collapsed="false">
      <c r="A7714" s="0" t="s">
        <v>10</v>
      </c>
      <c r="B7714" s="0" t="s">
        <v>497</v>
      </c>
      <c r="C7714" s="15" t="n">
        <v>46174</v>
      </c>
      <c r="D7714" s="0" t="n">
        <v>1</v>
      </c>
      <c r="E7714" s="0" t="n">
        <v>390</v>
      </c>
      <c r="F7714" s="0" t="n">
        <v>0</v>
      </c>
      <c r="G7714" s="0" t="n">
        <v>0</v>
      </c>
      <c r="H7714" s="0" t="n">
        <v>0</v>
      </c>
      <c r="I7714" s="0" t="n">
        <v>806</v>
      </c>
      <c r="J7714" s="0" t="n">
        <v>0</v>
      </c>
      <c r="K7714" s="37" t="n">
        <f aca="false">E7714+Inputs!$B$5*F7714</f>
        <v>390</v>
      </c>
      <c r="L7714" s="37" t="n">
        <f aca="false">G7714+Inputs!$B$6*H7714</f>
        <v>0</v>
      </c>
      <c r="M7714" s="37" t="n">
        <f aca="false">I7714+Inputs!$B$7*J7714</f>
        <v>806</v>
      </c>
      <c r="N7714" s="37" t="n">
        <f aca="false">K7714+L7714+M7714</f>
        <v>1196</v>
      </c>
    </row>
    <row r="7715" customFormat="false" ht="15" hidden="false" customHeight="false" outlineLevel="0" collapsed="false">
      <c r="A7715" s="0" t="s">
        <v>10</v>
      </c>
      <c r="B7715" s="0" t="s">
        <v>497</v>
      </c>
      <c r="C7715" s="15" t="n">
        <v>46204</v>
      </c>
      <c r="D7715" s="0" t="n">
        <v>1</v>
      </c>
      <c r="E7715" s="0" t="n">
        <v>283</v>
      </c>
      <c r="F7715" s="0" t="n">
        <v>0</v>
      </c>
      <c r="G7715" s="0" t="n">
        <v>0</v>
      </c>
      <c r="H7715" s="0" t="n">
        <v>0</v>
      </c>
      <c r="I7715" s="0" t="n">
        <v>617</v>
      </c>
      <c r="J7715" s="0" t="n">
        <v>0</v>
      </c>
      <c r="K7715" s="37" t="n">
        <f aca="false">E7715+Inputs!$B$5*F7715</f>
        <v>283</v>
      </c>
      <c r="L7715" s="37" t="n">
        <f aca="false">G7715+Inputs!$B$6*H7715</f>
        <v>0</v>
      </c>
      <c r="M7715" s="37" t="n">
        <f aca="false">I7715+Inputs!$B$7*J7715</f>
        <v>617</v>
      </c>
      <c r="N7715" s="37" t="n">
        <f aca="false">K7715+L7715+M7715</f>
        <v>900</v>
      </c>
    </row>
    <row r="7716" customFormat="false" ht="15" hidden="false" customHeight="false" outlineLevel="0" collapsed="false">
      <c r="A7716" s="0" t="s">
        <v>10</v>
      </c>
      <c r="B7716" s="0" t="s">
        <v>497</v>
      </c>
      <c r="C7716" s="15" t="n">
        <v>46235</v>
      </c>
      <c r="D7716" s="0" t="n">
        <v>1</v>
      </c>
      <c r="E7716" s="0" t="n">
        <v>273</v>
      </c>
      <c r="F7716" s="0" t="n">
        <v>0</v>
      </c>
      <c r="G7716" s="0" t="n">
        <v>0</v>
      </c>
      <c r="H7716" s="0" t="n">
        <v>0</v>
      </c>
      <c r="I7716" s="0" t="n">
        <v>570</v>
      </c>
      <c r="J7716" s="0" t="n">
        <v>0</v>
      </c>
      <c r="K7716" s="37" t="n">
        <f aca="false">E7716+Inputs!$B$5*F7716</f>
        <v>273</v>
      </c>
      <c r="L7716" s="37" t="n">
        <f aca="false">G7716+Inputs!$B$6*H7716</f>
        <v>0</v>
      </c>
      <c r="M7716" s="37" t="n">
        <f aca="false">I7716+Inputs!$B$7*J7716</f>
        <v>570</v>
      </c>
      <c r="N7716" s="37" t="n">
        <f aca="false">K7716+L7716+M7716</f>
        <v>843</v>
      </c>
    </row>
    <row r="7717" customFormat="false" ht="15" hidden="false" customHeight="false" outlineLevel="0" collapsed="false">
      <c r="A7717" s="0" t="s">
        <v>10</v>
      </c>
      <c r="B7717" s="0" t="s">
        <v>484</v>
      </c>
      <c r="C7717" s="15" t="n">
        <v>44927</v>
      </c>
      <c r="D7717" s="0" t="n">
        <v>1</v>
      </c>
      <c r="E7717" s="0" t="n">
        <v>4</v>
      </c>
      <c r="F7717" s="0" t="n">
        <v>0</v>
      </c>
      <c r="G7717" s="0" t="n">
        <v>0</v>
      </c>
      <c r="H7717" s="0" t="n">
        <v>0</v>
      </c>
      <c r="I7717" s="0" t="n">
        <v>26</v>
      </c>
      <c r="J7717" s="0" t="n">
        <v>0</v>
      </c>
      <c r="K7717" s="37" t="n">
        <f aca="false">E7717+Inputs!$B$5*F7717</f>
        <v>4</v>
      </c>
      <c r="L7717" s="37" t="n">
        <f aca="false">G7717+Inputs!$B$6*H7717</f>
        <v>0</v>
      </c>
      <c r="M7717" s="37" t="n">
        <f aca="false">I7717+Inputs!$B$7*J7717</f>
        <v>26</v>
      </c>
      <c r="N7717" s="37" t="n">
        <f aca="false">K7717+L7717+M7717</f>
        <v>30</v>
      </c>
    </row>
    <row r="7718" customFormat="false" ht="15" hidden="false" customHeight="false" outlineLevel="0" collapsed="false">
      <c r="A7718" s="0" t="s">
        <v>10</v>
      </c>
      <c r="B7718" s="0" t="s">
        <v>484</v>
      </c>
      <c r="C7718" s="15" t="n">
        <v>44958</v>
      </c>
      <c r="D7718" s="0" t="n">
        <v>1</v>
      </c>
      <c r="E7718" s="0" t="n">
        <v>0</v>
      </c>
      <c r="F7718" s="0" t="n">
        <v>0</v>
      </c>
      <c r="G7718" s="0" t="n">
        <v>0</v>
      </c>
      <c r="H7718" s="0" t="n">
        <v>0</v>
      </c>
      <c r="I7718" s="0" t="n">
        <v>34</v>
      </c>
      <c r="J7718" s="0" t="n">
        <v>0</v>
      </c>
      <c r="K7718" s="37" t="n">
        <f aca="false">E7718+Inputs!$B$5*F7718</f>
        <v>0</v>
      </c>
      <c r="L7718" s="37" t="n">
        <f aca="false">G7718+Inputs!$B$6*H7718</f>
        <v>0</v>
      </c>
      <c r="M7718" s="37" t="n">
        <f aca="false">I7718+Inputs!$B$7*J7718</f>
        <v>34</v>
      </c>
      <c r="N7718" s="37" t="n">
        <f aca="false">K7718+L7718+M7718</f>
        <v>34</v>
      </c>
    </row>
    <row r="7719" customFormat="false" ht="15" hidden="false" customHeight="false" outlineLevel="0" collapsed="false">
      <c r="A7719" s="0" t="s">
        <v>10</v>
      </c>
      <c r="B7719" s="0" t="s">
        <v>484</v>
      </c>
      <c r="C7719" s="15" t="n">
        <v>44986</v>
      </c>
      <c r="D7719" s="0" t="n">
        <v>1</v>
      </c>
      <c r="E7719" s="0" t="n">
        <v>1</v>
      </c>
      <c r="F7719" s="0" t="n">
        <v>0</v>
      </c>
      <c r="G7719" s="0" t="n">
        <v>0</v>
      </c>
      <c r="H7719" s="0" t="n">
        <v>0</v>
      </c>
      <c r="I7719" s="0" t="n">
        <v>36</v>
      </c>
      <c r="J7719" s="0" t="n">
        <v>0</v>
      </c>
      <c r="K7719" s="37" t="n">
        <f aca="false">E7719+Inputs!$B$5*F7719</f>
        <v>1</v>
      </c>
      <c r="L7719" s="37" t="n">
        <f aca="false">G7719+Inputs!$B$6*H7719</f>
        <v>0</v>
      </c>
      <c r="M7719" s="37" t="n">
        <f aca="false">I7719+Inputs!$B$7*J7719</f>
        <v>36</v>
      </c>
      <c r="N7719" s="37" t="n">
        <f aca="false">K7719+L7719+M7719</f>
        <v>37</v>
      </c>
    </row>
    <row r="7720" customFormat="false" ht="15" hidden="false" customHeight="false" outlineLevel="0" collapsed="false">
      <c r="A7720" s="0" t="s">
        <v>10</v>
      </c>
      <c r="B7720" s="0" t="s">
        <v>484</v>
      </c>
      <c r="C7720" s="15" t="n">
        <v>45017</v>
      </c>
      <c r="D7720" s="0" t="n">
        <v>1</v>
      </c>
      <c r="E7720" s="0" t="n">
        <v>3</v>
      </c>
      <c r="F7720" s="0" t="n">
        <v>0</v>
      </c>
      <c r="G7720" s="0" t="n">
        <v>0</v>
      </c>
      <c r="H7720" s="0" t="n">
        <v>0</v>
      </c>
      <c r="I7720" s="0" t="n">
        <v>26</v>
      </c>
      <c r="J7720" s="0" t="n">
        <v>0</v>
      </c>
      <c r="K7720" s="37" t="n">
        <f aca="false">E7720+Inputs!$B$5*F7720</f>
        <v>3</v>
      </c>
      <c r="L7720" s="37" t="n">
        <f aca="false">G7720+Inputs!$B$6*H7720</f>
        <v>0</v>
      </c>
      <c r="M7720" s="37" t="n">
        <f aca="false">I7720+Inputs!$B$7*J7720</f>
        <v>26</v>
      </c>
      <c r="N7720" s="37" t="n">
        <f aca="false">K7720+L7720+M7720</f>
        <v>29</v>
      </c>
    </row>
    <row r="7721" customFormat="false" ht="15" hidden="false" customHeight="false" outlineLevel="0" collapsed="false">
      <c r="A7721" s="0" t="s">
        <v>10</v>
      </c>
      <c r="B7721" s="0" t="s">
        <v>484</v>
      </c>
      <c r="C7721" s="15" t="n">
        <v>45047</v>
      </c>
      <c r="D7721" s="0" t="n">
        <v>1</v>
      </c>
      <c r="E7721" s="0" t="n">
        <v>2</v>
      </c>
      <c r="F7721" s="0" t="n">
        <v>0</v>
      </c>
      <c r="G7721" s="0" t="n">
        <v>0</v>
      </c>
      <c r="H7721" s="0" t="n">
        <v>0</v>
      </c>
      <c r="I7721" s="0" t="n">
        <v>37</v>
      </c>
      <c r="J7721" s="0" t="n">
        <v>0</v>
      </c>
      <c r="K7721" s="37" t="n">
        <f aca="false">E7721+Inputs!$B$5*F7721</f>
        <v>2</v>
      </c>
      <c r="L7721" s="37" t="n">
        <f aca="false">G7721+Inputs!$B$6*H7721</f>
        <v>0</v>
      </c>
      <c r="M7721" s="37" t="n">
        <f aca="false">I7721+Inputs!$B$7*J7721</f>
        <v>37</v>
      </c>
      <c r="N7721" s="37" t="n">
        <f aca="false">K7721+L7721+M7721</f>
        <v>39</v>
      </c>
    </row>
    <row r="7722" customFormat="false" ht="15" hidden="false" customHeight="false" outlineLevel="0" collapsed="false">
      <c r="A7722" s="0" t="s">
        <v>10</v>
      </c>
      <c r="B7722" s="0" t="s">
        <v>484</v>
      </c>
      <c r="C7722" s="15" t="n">
        <v>45078</v>
      </c>
      <c r="D7722" s="0" t="n">
        <v>1</v>
      </c>
      <c r="E7722" s="0" t="n">
        <v>2</v>
      </c>
      <c r="F7722" s="0" t="n">
        <v>0</v>
      </c>
      <c r="G7722" s="0" t="n">
        <v>0</v>
      </c>
      <c r="H7722" s="0" t="n">
        <v>0</v>
      </c>
      <c r="I7722" s="0" t="n">
        <v>31</v>
      </c>
      <c r="J7722" s="0" t="n">
        <v>0</v>
      </c>
      <c r="K7722" s="37" t="n">
        <f aca="false">E7722+Inputs!$B$5*F7722</f>
        <v>2</v>
      </c>
      <c r="L7722" s="37" t="n">
        <f aca="false">G7722+Inputs!$B$6*H7722</f>
        <v>0</v>
      </c>
      <c r="M7722" s="37" t="n">
        <f aca="false">I7722+Inputs!$B$7*J7722</f>
        <v>31</v>
      </c>
      <c r="N7722" s="37" t="n">
        <f aca="false">K7722+L7722+M7722</f>
        <v>33</v>
      </c>
    </row>
    <row r="7723" customFormat="false" ht="15" hidden="false" customHeight="false" outlineLevel="0" collapsed="false">
      <c r="A7723" s="0" t="s">
        <v>10</v>
      </c>
      <c r="B7723" s="0" t="s">
        <v>484</v>
      </c>
      <c r="C7723" s="15" t="n">
        <v>45108</v>
      </c>
      <c r="D7723" s="0" t="n">
        <v>1</v>
      </c>
      <c r="E7723" s="0" t="n">
        <v>1</v>
      </c>
      <c r="F7723" s="0" t="n">
        <v>0</v>
      </c>
      <c r="G7723" s="0" t="n">
        <v>0</v>
      </c>
      <c r="H7723" s="0" t="n">
        <v>0</v>
      </c>
      <c r="I7723" s="0" t="n">
        <v>32</v>
      </c>
      <c r="J7723" s="0" t="n">
        <v>0</v>
      </c>
      <c r="K7723" s="37" t="n">
        <f aca="false">E7723+Inputs!$B$5*F7723</f>
        <v>1</v>
      </c>
      <c r="L7723" s="37" t="n">
        <f aca="false">G7723+Inputs!$B$6*H7723</f>
        <v>0</v>
      </c>
      <c r="M7723" s="37" t="n">
        <f aca="false">I7723+Inputs!$B$7*J7723</f>
        <v>32</v>
      </c>
      <c r="N7723" s="37" t="n">
        <f aca="false">K7723+L7723+M7723</f>
        <v>33</v>
      </c>
    </row>
    <row r="7724" customFormat="false" ht="15" hidden="false" customHeight="false" outlineLevel="0" collapsed="false">
      <c r="A7724" s="0" t="s">
        <v>10</v>
      </c>
      <c r="B7724" s="0" t="s">
        <v>484</v>
      </c>
      <c r="C7724" s="15" t="n">
        <v>45139</v>
      </c>
      <c r="D7724" s="0" t="n">
        <v>1</v>
      </c>
      <c r="E7724" s="0" t="n">
        <v>3</v>
      </c>
      <c r="F7724" s="0" t="n">
        <v>0</v>
      </c>
      <c r="G7724" s="0" t="n">
        <v>0</v>
      </c>
      <c r="H7724" s="0" t="n">
        <v>0</v>
      </c>
      <c r="I7724" s="0" t="n">
        <v>59</v>
      </c>
      <c r="J7724" s="0" t="n">
        <v>0</v>
      </c>
      <c r="K7724" s="37" t="n">
        <f aca="false">E7724+Inputs!$B$5*F7724</f>
        <v>3</v>
      </c>
      <c r="L7724" s="37" t="n">
        <f aca="false">G7724+Inputs!$B$6*H7724</f>
        <v>0</v>
      </c>
      <c r="M7724" s="37" t="n">
        <f aca="false">I7724+Inputs!$B$7*J7724</f>
        <v>59</v>
      </c>
      <c r="N7724" s="37" t="n">
        <f aca="false">K7724+L7724+M7724</f>
        <v>62</v>
      </c>
    </row>
    <row r="7725" customFormat="false" ht="15" hidden="false" customHeight="false" outlineLevel="0" collapsed="false">
      <c r="A7725" s="0" t="s">
        <v>10</v>
      </c>
      <c r="B7725" s="0" t="s">
        <v>484</v>
      </c>
      <c r="C7725" s="15" t="n">
        <v>45170</v>
      </c>
      <c r="D7725" s="0" t="n">
        <v>1</v>
      </c>
      <c r="E7725" s="0" t="n">
        <v>3</v>
      </c>
      <c r="F7725" s="0" t="n">
        <v>0</v>
      </c>
      <c r="G7725" s="0" t="n">
        <v>0</v>
      </c>
      <c r="H7725" s="0" t="n">
        <v>0</v>
      </c>
      <c r="I7725" s="0" t="n">
        <v>39</v>
      </c>
      <c r="J7725" s="0" t="n">
        <v>0</v>
      </c>
      <c r="K7725" s="37" t="n">
        <f aca="false">E7725+Inputs!$B$5*F7725</f>
        <v>3</v>
      </c>
      <c r="L7725" s="37" t="n">
        <f aca="false">G7725+Inputs!$B$6*H7725</f>
        <v>0</v>
      </c>
      <c r="M7725" s="37" t="n">
        <f aca="false">I7725+Inputs!$B$7*J7725</f>
        <v>39</v>
      </c>
      <c r="N7725" s="37" t="n">
        <f aca="false">K7725+L7725+M7725</f>
        <v>42</v>
      </c>
    </row>
    <row r="7726" customFormat="false" ht="15" hidden="false" customHeight="false" outlineLevel="0" collapsed="false">
      <c r="A7726" s="0" t="s">
        <v>10</v>
      </c>
      <c r="B7726" s="0" t="s">
        <v>484</v>
      </c>
      <c r="C7726" s="15" t="n">
        <v>45200</v>
      </c>
      <c r="D7726" s="0" t="n">
        <v>1</v>
      </c>
      <c r="E7726" s="0" t="n">
        <v>1</v>
      </c>
      <c r="F7726" s="0" t="n">
        <v>0</v>
      </c>
      <c r="G7726" s="0" t="n">
        <v>0</v>
      </c>
      <c r="H7726" s="0" t="n">
        <v>0</v>
      </c>
      <c r="I7726" s="0" t="n">
        <v>33</v>
      </c>
      <c r="J7726" s="0" t="n">
        <v>0</v>
      </c>
      <c r="K7726" s="37" t="n">
        <f aca="false">E7726+Inputs!$B$5*F7726</f>
        <v>1</v>
      </c>
      <c r="L7726" s="37" t="n">
        <f aca="false">G7726+Inputs!$B$6*H7726</f>
        <v>0</v>
      </c>
      <c r="M7726" s="37" t="n">
        <f aca="false">I7726+Inputs!$B$7*J7726</f>
        <v>33</v>
      </c>
      <c r="N7726" s="37" t="n">
        <f aca="false">K7726+L7726+M7726</f>
        <v>34</v>
      </c>
    </row>
    <row r="7727" customFormat="false" ht="15" hidden="false" customHeight="false" outlineLevel="0" collapsed="false">
      <c r="A7727" s="0" t="s">
        <v>10</v>
      </c>
      <c r="B7727" s="0" t="s">
        <v>484</v>
      </c>
      <c r="C7727" s="15" t="n">
        <v>45231</v>
      </c>
      <c r="D7727" s="0" t="n">
        <v>1</v>
      </c>
      <c r="E7727" s="0" t="n">
        <v>1</v>
      </c>
      <c r="F7727" s="0" t="n">
        <v>0</v>
      </c>
      <c r="G7727" s="0" t="n">
        <v>0</v>
      </c>
      <c r="H7727" s="0" t="n">
        <v>0</v>
      </c>
      <c r="I7727" s="0" t="n">
        <v>31</v>
      </c>
      <c r="J7727" s="0" t="n">
        <v>0</v>
      </c>
      <c r="K7727" s="37" t="n">
        <f aca="false">E7727+Inputs!$B$5*F7727</f>
        <v>1</v>
      </c>
      <c r="L7727" s="37" t="n">
        <f aca="false">G7727+Inputs!$B$6*H7727</f>
        <v>0</v>
      </c>
      <c r="M7727" s="37" t="n">
        <f aca="false">I7727+Inputs!$B$7*J7727</f>
        <v>31</v>
      </c>
      <c r="N7727" s="37" t="n">
        <f aca="false">K7727+L7727+M7727</f>
        <v>32</v>
      </c>
    </row>
    <row r="7728" customFormat="false" ht="15" hidden="false" customHeight="false" outlineLevel="0" collapsed="false">
      <c r="A7728" s="0" t="s">
        <v>10</v>
      </c>
      <c r="B7728" s="0" t="s">
        <v>484</v>
      </c>
      <c r="C7728" s="15" t="n">
        <v>45261</v>
      </c>
      <c r="D7728" s="0" t="n">
        <v>1</v>
      </c>
      <c r="E7728" s="0" t="n">
        <v>0</v>
      </c>
      <c r="F7728" s="0" t="n">
        <v>0</v>
      </c>
      <c r="G7728" s="0" t="n">
        <v>0</v>
      </c>
      <c r="H7728" s="0" t="n">
        <v>0</v>
      </c>
      <c r="I7728" s="0" t="n">
        <v>29</v>
      </c>
      <c r="J7728" s="0" t="n">
        <v>0</v>
      </c>
      <c r="K7728" s="37" t="n">
        <f aca="false">E7728+Inputs!$B$5*F7728</f>
        <v>0</v>
      </c>
      <c r="L7728" s="37" t="n">
        <f aca="false">G7728+Inputs!$B$6*H7728</f>
        <v>0</v>
      </c>
      <c r="M7728" s="37" t="n">
        <f aca="false">I7728+Inputs!$B$7*J7728</f>
        <v>29</v>
      </c>
      <c r="N7728" s="37" t="n">
        <f aca="false">K7728+L7728+M7728</f>
        <v>29</v>
      </c>
    </row>
    <row r="7729" customFormat="false" ht="15" hidden="false" customHeight="false" outlineLevel="0" collapsed="false">
      <c r="A7729" s="0" t="s">
        <v>10</v>
      </c>
      <c r="B7729" s="0" t="s">
        <v>484</v>
      </c>
      <c r="C7729" s="15" t="n">
        <v>45292</v>
      </c>
      <c r="D7729" s="0" t="n">
        <v>1</v>
      </c>
      <c r="E7729" s="0" t="n">
        <v>1</v>
      </c>
      <c r="F7729" s="0" t="n">
        <v>0</v>
      </c>
      <c r="G7729" s="0" t="n">
        <v>0</v>
      </c>
      <c r="H7729" s="0" t="n">
        <v>0</v>
      </c>
      <c r="I7729" s="0" t="n">
        <v>32</v>
      </c>
      <c r="J7729" s="0" t="n">
        <v>0</v>
      </c>
      <c r="K7729" s="37" t="n">
        <f aca="false">E7729+Inputs!$B$5*F7729</f>
        <v>1</v>
      </c>
      <c r="L7729" s="37" t="n">
        <f aca="false">G7729+Inputs!$B$6*H7729</f>
        <v>0</v>
      </c>
      <c r="M7729" s="37" t="n">
        <f aca="false">I7729+Inputs!$B$7*J7729</f>
        <v>32</v>
      </c>
      <c r="N7729" s="37" t="n">
        <f aca="false">K7729+L7729+M7729</f>
        <v>33</v>
      </c>
    </row>
    <row r="7730" customFormat="false" ht="15" hidden="false" customHeight="false" outlineLevel="0" collapsed="false">
      <c r="A7730" s="0" t="s">
        <v>10</v>
      </c>
      <c r="B7730" s="0" t="s">
        <v>484</v>
      </c>
      <c r="C7730" s="15" t="n">
        <v>45323</v>
      </c>
      <c r="D7730" s="0" t="n">
        <v>1</v>
      </c>
      <c r="E7730" s="0" t="n">
        <v>2</v>
      </c>
      <c r="F7730" s="0" t="n">
        <v>0</v>
      </c>
      <c r="G7730" s="0" t="n">
        <v>0</v>
      </c>
      <c r="H7730" s="0" t="n">
        <v>0</v>
      </c>
      <c r="I7730" s="0" t="n">
        <v>48</v>
      </c>
      <c r="J7730" s="0" t="n">
        <v>0</v>
      </c>
      <c r="K7730" s="37" t="n">
        <f aca="false">E7730+Inputs!$B$5*F7730</f>
        <v>2</v>
      </c>
      <c r="L7730" s="37" t="n">
        <f aca="false">G7730+Inputs!$B$6*H7730</f>
        <v>0</v>
      </c>
      <c r="M7730" s="37" t="n">
        <f aca="false">I7730+Inputs!$B$7*J7730</f>
        <v>48</v>
      </c>
      <c r="N7730" s="37" t="n">
        <f aca="false">K7730+L7730+M7730</f>
        <v>50</v>
      </c>
    </row>
    <row r="7731" customFormat="false" ht="15" hidden="false" customHeight="false" outlineLevel="0" collapsed="false">
      <c r="A7731" s="0" t="s">
        <v>10</v>
      </c>
      <c r="B7731" s="0" t="s">
        <v>484</v>
      </c>
      <c r="C7731" s="15" t="n">
        <v>45352</v>
      </c>
      <c r="D7731" s="0" t="n">
        <v>1</v>
      </c>
      <c r="E7731" s="0" t="n">
        <v>4</v>
      </c>
      <c r="F7731" s="0" t="n">
        <v>0</v>
      </c>
      <c r="G7731" s="0" t="n">
        <v>0</v>
      </c>
      <c r="H7731" s="0" t="n">
        <v>0</v>
      </c>
      <c r="I7731" s="0" t="n">
        <v>33</v>
      </c>
      <c r="J7731" s="0" t="n">
        <v>0</v>
      </c>
      <c r="K7731" s="37" t="n">
        <f aca="false">E7731+Inputs!$B$5*F7731</f>
        <v>4</v>
      </c>
      <c r="L7731" s="37" t="n">
        <f aca="false">G7731+Inputs!$B$6*H7731</f>
        <v>0</v>
      </c>
      <c r="M7731" s="37" t="n">
        <f aca="false">I7731+Inputs!$B$7*J7731</f>
        <v>33</v>
      </c>
      <c r="N7731" s="37" t="n">
        <f aca="false">K7731+L7731+M7731</f>
        <v>37</v>
      </c>
    </row>
    <row r="7732" customFormat="false" ht="15" hidden="false" customHeight="false" outlineLevel="0" collapsed="false">
      <c r="A7732" s="0" t="s">
        <v>10</v>
      </c>
      <c r="B7732" s="0" t="s">
        <v>484</v>
      </c>
      <c r="C7732" s="15" t="n">
        <v>45383</v>
      </c>
      <c r="D7732" s="0" t="n">
        <v>1</v>
      </c>
      <c r="E7732" s="0" t="n">
        <v>1</v>
      </c>
      <c r="F7732" s="0" t="n">
        <v>0</v>
      </c>
      <c r="G7732" s="0" t="n">
        <v>0</v>
      </c>
      <c r="H7732" s="0" t="n">
        <v>0</v>
      </c>
      <c r="I7732" s="0" t="n">
        <v>35</v>
      </c>
      <c r="J7732" s="0" t="n">
        <v>0</v>
      </c>
      <c r="K7732" s="37" t="n">
        <f aca="false">E7732+Inputs!$B$5*F7732</f>
        <v>1</v>
      </c>
      <c r="L7732" s="37" t="n">
        <f aca="false">G7732+Inputs!$B$6*H7732</f>
        <v>0</v>
      </c>
      <c r="M7732" s="37" t="n">
        <f aca="false">I7732+Inputs!$B$7*J7732</f>
        <v>35</v>
      </c>
      <c r="N7732" s="37" t="n">
        <f aca="false">K7732+L7732+M7732</f>
        <v>36</v>
      </c>
    </row>
    <row r="7733" customFormat="false" ht="15" hidden="false" customHeight="false" outlineLevel="0" collapsed="false">
      <c r="A7733" s="0" t="s">
        <v>10</v>
      </c>
      <c r="B7733" s="0" t="s">
        <v>484</v>
      </c>
      <c r="C7733" s="15" t="n">
        <v>45413</v>
      </c>
      <c r="D7733" s="0" t="n">
        <v>1</v>
      </c>
      <c r="E7733" s="0" t="n">
        <v>7</v>
      </c>
      <c r="F7733" s="0" t="n">
        <v>0</v>
      </c>
      <c r="G7733" s="0" t="n">
        <v>0</v>
      </c>
      <c r="H7733" s="0" t="n">
        <v>0</v>
      </c>
      <c r="I7733" s="0" t="n">
        <v>42</v>
      </c>
      <c r="J7733" s="0" t="n">
        <v>0</v>
      </c>
      <c r="K7733" s="37" t="n">
        <f aca="false">E7733+Inputs!$B$5*F7733</f>
        <v>7</v>
      </c>
      <c r="L7733" s="37" t="n">
        <f aca="false">G7733+Inputs!$B$6*H7733</f>
        <v>0</v>
      </c>
      <c r="M7733" s="37" t="n">
        <f aca="false">I7733+Inputs!$B$7*J7733</f>
        <v>42</v>
      </c>
      <c r="N7733" s="37" t="n">
        <f aca="false">K7733+L7733+M7733</f>
        <v>49</v>
      </c>
    </row>
    <row r="7734" customFormat="false" ht="15" hidden="false" customHeight="false" outlineLevel="0" collapsed="false">
      <c r="A7734" s="0" t="s">
        <v>10</v>
      </c>
      <c r="B7734" s="0" t="s">
        <v>484</v>
      </c>
      <c r="C7734" s="15" t="n">
        <v>45444</v>
      </c>
      <c r="D7734" s="0" t="n">
        <v>1</v>
      </c>
      <c r="E7734" s="0" t="n">
        <v>4</v>
      </c>
      <c r="F7734" s="0" t="n">
        <v>0</v>
      </c>
      <c r="G7734" s="0" t="n">
        <v>0</v>
      </c>
      <c r="H7734" s="0" t="n">
        <v>0</v>
      </c>
      <c r="I7734" s="0" t="n">
        <v>39</v>
      </c>
      <c r="J7734" s="0" t="n">
        <v>0</v>
      </c>
      <c r="K7734" s="37" t="n">
        <f aca="false">E7734+Inputs!$B$5*F7734</f>
        <v>4</v>
      </c>
      <c r="L7734" s="37" t="n">
        <f aca="false">G7734+Inputs!$B$6*H7734</f>
        <v>0</v>
      </c>
      <c r="M7734" s="37" t="n">
        <f aca="false">I7734+Inputs!$B$7*J7734</f>
        <v>39</v>
      </c>
      <c r="N7734" s="37" t="n">
        <f aca="false">K7734+L7734+M7734</f>
        <v>43</v>
      </c>
    </row>
    <row r="7735" customFormat="false" ht="15" hidden="false" customHeight="false" outlineLevel="0" collapsed="false">
      <c r="A7735" s="0" t="s">
        <v>10</v>
      </c>
      <c r="B7735" s="0" t="s">
        <v>484</v>
      </c>
      <c r="C7735" s="15" t="n">
        <v>45474</v>
      </c>
      <c r="D7735" s="0" t="n">
        <v>1</v>
      </c>
      <c r="E7735" s="0" t="n">
        <v>3</v>
      </c>
      <c r="F7735" s="0" t="n">
        <v>0</v>
      </c>
      <c r="G7735" s="0" t="n">
        <v>0</v>
      </c>
      <c r="H7735" s="0" t="n">
        <v>0</v>
      </c>
      <c r="I7735" s="0" t="n">
        <v>46</v>
      </c>
      <c r="J7735" s="0" t="n">
        <v>0</v>
      </c>
      <c r="K7735" s="37" t="n">
        <f aca="false">E7735+Inputs!$B$5*F7735</f>
        <v>3</v>
      </c>
      <c r="L7735" s="37" t="n">
        <f aca="false">G7735+Inputs!$B$6*H7735</f>
        <v>0</v>
      </c>
      <c r="M7735" s="37" t="n">
        <f aca="false">I7735+Inputs!$B$7*J7735</f>
        <v>46</v>
      </c>
      <c r="N7735" s="37" t="n">
        <f aca="false">K7735+L7735+M7735</f>
        <v>49</v>
      </c>
    </row>
    <row r="7736" customFormat="false" ht="15" hidden="false" customHeight="false" outlineLevel="0" collapsed="false">
      <c r="A7736" s="0" t="s">
        <v>10</v>
      </c>
      <c r="B7736" s="0" t="s">
        <v>484</v>
      </c>
      <c r="C7736" s="15" t="n">
        <v>45505</v>
      </c>
      <c r="D7736" s="0" t="n">
        <v>1</v>
      </c>
      <c r="E7736" s="0" t="n">
        <v>0</v>
      </c>
      <c r="F7736" s="0" t="n">
        <v>0</v>
      </c>
      <c r="G7736" s="0" t="n">
        <v>0</v>
      </c>
      <c r="H7736" s="0" t="n">
        <v>0</v>
      </c>
      <c r="I7736" s="0" t="n">
        <v>36</v>
      </c>
      <c r="J7736" s="0" t="n">
        <v>0</v>
      </c>
      <c r="K7736" s="37" t="n">
        <f aca="false">E7736+Inputs!$B$5*F7736</f>
        <v>0</v>
      </c>
      <c r="L7736" s="37" t="n">
        <f aca="false">G7736+Inputs!$B$6*H7736</f>
        <v>0</v>
      </c>
      <c r="M7736" s="37" t="n">
        <f aca="false">I7736+Inputs!$B$7*J7736</f>
        <v>36</v>
      </c>
      <c r="N7736" s="37" t="n">
        <f aca="false">K7736+L7736+M7736</f>
        <v>36</v>
      </c>
    </row>
    <row r="7737" customFormat="false" ht="15" hidden="false" customHeight="false" outlineLevel="0" collapsed="false">
      <c r="A7737" s="0" t="s">
        <v>10</v>
      </c>
      <c r="B7737" s="0" t="s">
        <v>484</v>
      </c>
      <c r="C7737" s="15" t="n">
        <v>45536</v>
      </c>
      <c r="D7737" s="0" t="n">
        <v>1</v>
      </c>
      <c r="E7737" s="0" t="n">
        <v>1</v>
      </c>
      <c r="F7737" s="0" t="n">
        <v>0</v>
      </c>
      <c r="G7737" s="0" t="n">
        <v>0</v>
      </c>
      <c r="H7737" s="0" t="n">
        <v>0</v>
      </c>
      <c r="I7737" s="0" t="n">
        <v>39</v>
      </c>
      <c r="J7737" s="0" t="n">
        <v>0</v>
      </c>
      <c r="K7737" s="37" t="n">
        <f aca="false">E7737+Inputs!$B$5*F7737</f>
        <v>1</v>
      </c>
      <c r="L7737" s="37" t="n">
        <f aca="false">G7737+Inputs!$B$6*H7737</f>
        <v>0</v>
      </c>
      <c r="M7737" s="37" t="n">
        <f aca="false">I7737+Inputs!$B$7*J7737</f>
        <v>39</v>
      </c>
      <c r="N7737" s="37" t="n">
        <f aca="false">K7737+L7737+M7737</f>
        <v>40</v>
      </c>
    </row>
    <row r="7738" customFormat="false" ht="15" hidden="false" customHeight="false" outlineLevel="0" collapsed="false">
      <c r="A7738" s="0" t="s">
        <v>10</v>
      </c>
      <c r="B7738" s="0" t="s">
        <v>484</v>
      </c>
      <c r="C7738" s="15" t="n">
        <v>45566</v>
      </c>
      <c r="D7738" s="0" t="n">
        <v>1</v>
      </c>
      <c r="E7738" s="0" t="n">
        <v>3</v>
      </c>
      <c r="F7738" s="0" t="n">
        <v>0</v>
      </c>
      <c r="G7738" s="0" t="n">
        <v>0</v>
      </c>
      <c r="H7738" s="0" t="n">
        <v>0</v>
      </c>
      <c r="I7738" s="0" t="n">
        <v>51</v>
      </c>
      <c r="J7738" s="0" t="n">
        <v>0</v>
      </c>
      <c r="K7738" s="37" t="n">
        <f aca="false">E7738+Inputs!$B$5*F7738</f>
        <v>3</v>
      </c>
      <c r="L7738" s="37" t="n">
        <f aca="false">G7738+Inputs!$B$6*H7738</f>
        <v>0</v>
      </c>
      <c r="M7738" s="37" t="n">
        <f aca="false">I7738+Inputs!$B$7*J7738</f>
        <v>51</v>
      </c>
      <c r="N7738" s="37" t="n">
        <f aca="false">K7738+L7738+M7738</f>
        <v>54</v>
      </c>
    </row>
    <row r="7739" customFormat="false" ht="15" hidden="false" customHeight="false" outlineLevel="0" collapsed="false">
      <c r="A7739" s="0" t="s">
        <v>10</v>
      </c>
      <c r="B7739" s="0" t="s">
        <v>484</v>
      </c>
      <c r="C7739" s="15" t="n">
        <v>45597</v>
      </c>
      <c r="D7739" s="0" t="n">
        <v>1</v>
      </c>
      <c r="E7739" s="0" t="n">
        <v>2</v>
      </c>
      <c r="F7739" s="0" t="n">
        <v>0</v>
      </c>
      <c r="G7739" s="0" t="n">
        <v>0</v>
      </c>
      <c r="H7739" s="0" t="n">
        <v>0</v>
      </c>
      <c r="I7739" s="0" t="n">
        <v>38</v>
      </c>
      <c r="J7739" s="0" t="n">
        <v>0</v>
      </c>
      <c r="K7739" s="37" t="n">
        <f aca="false">E7739+Inputs!$B$5*F7739</f>
        <v>2</v>
      </c>
      <c r="L7739" s="37" t="n">
        <f aca="false">G7739+Inputs!$B$6*H7739</f>
        <v>0</v>
      </c>
      <c r="M7739" s="37" t="n">
        <f aca="false">I7739+Inputs!$B$7*J7739</f>
        <v>38</v>
      </c>
      <c r="N7739" s="37" t="n">
        <f aca="false">K7739+L7739+M7739</f>
        <v>40</v>
      </c>
    </row>
    <row r="7740" customFormat="false" ht="15" hidden="false" customHeight="false" outlineLevel="0" collapsed="false">
      <c r="A7740" s="0" t="s">
        <v>10</v>
      </c>
      <c r="B7740" s="0" t="s">
        <v>484</v>
      </c>
      <c r="C7740" s="15" t="n">
        <v>45627</v>
      </c>
      <c r="D7740" s="0" t="n">
        <v>1</v>
      </c>
      <c r="E7740" s="0" t="n">
        <v>2</v>
      </c>
      <c r="F7740" s="0" t="n">
        <v>0</v>
      </c>
      <c r="G7740" s="0" t="n">
        <v>0</v>
      </c>
      <c r="H7740" s="0" t="n">
        <v>0</v>
      </c>
      <c r="I7740" s="0" t="n">
        <v>21</v>
      </c>
      <c r="J7740" s="0" t="n">
        <v>0</v>
      </c>
      <c r="K7740" s="37" t="n">
        <f aca="false">E7740+Inputs!$B$5*F7740</f>
        <v>2</v>
      </c>
      <c r="L7740" s="37" t="n">
        <f aca="false">G7740+Inputs!$B$6*H7740</f>
        <v>0</v>
      </c>
      <c r="M7740" s="37" t="n">
        <f aca="false">I7740+Inputs!$B$7*J7740</f>
        <v>21</v>
      </c>
      <c r="N7740" s="37" t="n">
        <f aca="false">K7740+L7740+M7740</f>
        <v>23</v>
      </c>
    </row>
    <row r="7741" customFormat="false" ht="15" hidden="false" customHeight="false" outlineLevel="0" collapsed="false">
      <c r="A7741" s="0" t="s">
        <v>10</v>
      </c>
      <c r="B7741" s="0" t="s">
        <v>484</v>
      </c>
      <c r="C7741" s="15" t="n">
        <v>45658</v>
      </c>
      <c r="D7741" s="0" t="n">
        <v>1</v>
      </c>
      <c r="E7741" s="0" t="n">
        <v>2</v>
      </c>
      <c r="F7741" s="0" t="n">
        <v>0</v>
      </c>
      <c r="G7741" s="0" t="n">
        <v>0</v>
      </c>
      <c r="H7741" s="0" t="n">
        <v>0</v>
      </c>
      <c r="I7741" s="0" t="n">
        <v>48</v>
      </c>
      <c r="J7741" s="0" t="n">
        <v>0</v>
      </c>
      <c r="K7741" s="37" t="n">
        <f aca="false">E7741+Inputs!$B$5*F7741</f>
        <v>2</v>
      </c>
      <c r="L7741" s="37" t="n">
        <f aca="false">G7741+Inputs!$B$6*H7741</f>
        <v>0</v>
      </c>
      <c r="M7741" s="37" t="n">
        <f aca="false">I7741+Inputs!$B$7*J7741</f>
        <v>48</v>
      </c>
      <c r="N7741" s="37" t="n">
        <f aca="false">K7741+L7741+M7741</f>
        <v>50</v>
      </c>
    </row>
    <row r="7742" customFormat="false" ht="15" hidden="false" customHeight="false" outlineLevel="0" collapsed="false">
      <c r="A7742" s="0" t="s">
        <v>10</v>
      </c>
      <c r="B7742" s="0" t="s">
        <v>484</v>
      </c>
      <c r="C7742" s="15" t="n">
        <v>45689</v>
      </c>
      <c r="D7742" s="0" t="n">
        <v>1</v>
      </c>
      <c r="E7742" s="0" t="n">
        <v>3</v>
      </c>
      <c r="F7742" s="0" t="n">
        <v>0</v>
      </c>
      <c r="G7742" s="0" t="n">
        <v>0</v>
      </c>
      <c r="H7742" s="0" t="n">
        <v>0</v>
      </c>
      <c r="I7742" s="0" t="n">
        <v>31</v>
      </c>
      <c r="J7742" s="0" t="n">
        <v>0</v>
      </c>
      <c r="K7742" s="37" t="n">
        <f aca="false">E7742+Inputs!$B$5*F7742</f>
        <v>3</v>
      </c>
      <c r="L7742" s="37" t="n">
        <f aca="false">G7742+Inputs!$B$6*H7742</f>
        <v>0</v>
      </c>
      <c r="M7742" s="37" t="n">
        <f aca="false">I7742+Inputs!$B$7*J7742</f>
        <v>31</v>
      </c>
      <c r="N7742" s="37" t="n">
        <f aca="false">K7742+L7742+M7742</f>
        <v>34</v>
      </c>
    </row>
    <row r="7743" customFormat="false" ht="15" hidden="false" customHeight="false" outlineLevel="0" collapsed="false">
      <c r="A7743" s="0" t="s">
        <v>10</v>
      </c>
      <c r="B7743" s="0" t="s">
        <v>484</v>
      </c>
      <c r="C7743" s="15" t="n">
        <v>45717</v>
      </c>
      <c r="D7743" s="0" t="n">
        <v>1</v>
      </c>
      <c r="E7743" s="0" t="n">
        <v>2</v>
      </c>
      <c r="F7743" s="0" t="n">
        <v>0</v>
      </c>
      <c r="G7743" s="0" t="n">
        <v>0</v>
      </c>
      <c r="H7743" s="0" t="n">
        <v>0</v>
      </c>
      <c r="I7743" s="0" t="n">
        <v>46</v>
      </c>
      <c r="J7743" s="0" t="n">
        <v>0</v>
      </c>
      <c r="K7743" s="37" t="n">
        <f aca="false">E7743+Inputs!$B$5*F7743</f>
        <v>2</v>
      </c>
      <c r="L7743" s="37" t="n">
        <f aca="false">G7743+Inputs!$B$6*H7743</f>
        <v>0</v>
      </c>
      <c r="M7743" s="37" t="n">
        <f aca="false">I7743+Inputs!$B$7*J7743</f>
        <v>46</v>
      </c>
      <c r="N7743" s="37" t="n">
        <f aca="false">K7743+L7743+M7743</f>
        <v>48</v>
      </c>
    </row>
    <row r="7744" customFormat="false" ht="15" hidden="false" customHeight="false" outlineLevel="0" collapsed="false">
      <c r="A7744" s="0" t="s">
        <v>10</v>
      </c>
      <c r="B7744" s="0" t="s">
        <v>484</v>
      </c>
      <c r="C7744" s="15" t="n">
        <v>45748</v>
      </c>
      <c r="D7744" s="0" t="n">
        <v>1</v>
      </c>
      <c r="E7744" s="0" t="n">
        <v>1</v>
      </c>
      <c r="F7744" s="0" t="n">
        <v>0</v>
      </c>
      <c r="G7744" s="0" t="n">
        <v>0</v>
      </c>
      <c r="H7744" s="0" t="n">
        <v>0</v>
      </c>
      <c r="I7744" s="0" t="n">
        <v>29</v>
      </c>
      <c r="J7744" s="0" t="n">
        <v>0</v>
      </c>
      <c r="K7744" s="37" t="n">
        <f aca="false">E7744+Inputs!$B$5*F7744</f>
        <v>1</v>
      </c>
      <c r="L7744" s="37" t="n">
        <f aca="false">G7744+Inputs!$B$6*H7744</f>
        <v>0</v>
      </c>
      <c r="M7744" s="37" t="n">
        <f aca="false">I7744+Inputs!$B$7*J7744</f>
        <v>29</v>
      </c>
      <c r="N7744" s="37" t="n">
        <f aca="false">K7744+L7744+M7744</f>
        <v>30</v>
      </c>
    </row>
    <row r="7745" customFormat="false" ht="15" hidden="false" customHeight="false" outlineLevel="0" collapsed="false">
      <c r="A7745" s="0" t="s">
        <v>10</v>
      </c>
      <c r="B7745" s="0" t="s">
        <v>484</v>
      </c>
      <c r="C7745" s="15" t="n">
        <v>45778</v>
      </c>
      <c r="D7745" s="0" t="n">
        <v>1</v>
      </c>
      <c r="E7745" s="0" t="n">
        <v>0</v>
      </c>
      <c r="F7745" s="0" t="n">
        <v>0</v>
      </c>
      <c r="G7745" s="0" t="n">
        <v>0</v>
      </c>
      <c r="H7745" s="0" t="n">
        <v>0</v>
      </c>
      <c r="I7745" s="0" t="n">
        <v>34</v>
      </c>
      <c r="J7745" s="0" t="n">
        <v>0</v>
      </c>
      <c r="K7745" s="37" t="n">
        <f aca="false">E7745+Inputs!$B$5*F7745</f>
        <v>0</v>
      </c>
      <c r="L7745" s="37" t="n">
        <f aca="false">G7745+Inputs!$B$6*H7745</f>
        <v>0</v>
      </c>
      <c r="M7745" s="37" t="n">
        <f aca="false">I7745+Inputs!$B$7*J7745</f>
        <v>34</v>
      </c>
      <c r="N7745" s="37" t="n">
        <f aca="false">K7745+L7745+M7745</f>
        <v>34</v>
      </c>
    </row>
    <row r="7746" customFormat="false" ht="15" hidden="false" customHeight="false" outlineLevel="0" collapsed="false">
      <c r="A7746" s="0" t="s">
        <v>10</v>
      </c>
      <c r="B7746" s="0" t="s">
        <v>484</v>
      </c>
      <c r="C7746" s="15" t="n">
        <v>45809</v>
      </c>
      <c r="D7746" s="0" t="n">
        <v>1</v>
      </c>
      <c r="E7746" s="0" t="n">
        <v>2</v>
      </c>
      <c r="F7746" s="0" t="n">
        <v>0</v>
      </c>
      <c r="G7746" s="0" t="n">
        <v>0</v>
      </c>
      <c r="H7746" s="0" t="n">
        <v>0</v>
      </c>
      <c r="I7746" s="0" t="n">
        <v>43</v>
      </c>
      <c r="J7746" s="0" t="n">
        <v>0</v>
      </c>
      <c r="K7746" s="37" t="n">
        <f aca="false">E7746+Inputs!$B$5*F7746</f>
        <v>2</v>
      </c>
      <c r="L7746" s="37" t="n">
        <f aca="false">G7746+Inputs!$B$6*H7746</f>
        <v>0</v>
      </c>
      <c r="M7746" s="37" t="n">
        <f aca="false">I7746+Inputs!$B$7*J7746</f>
        <v>43</v>
      </c>
      <c r="N7746" s="37" t="n">
        <f aca="false">K7746+L7746+M7746</f>
        <v>45</v>
      </c>
    </row>
    <row r="7747" customFormat="false" ht="15" hidden="false" customHeight="false" outlineLevel="0" collapsed="false">
      <c r="A7747" s="0" t="s">
        <v>10</v>
      </c>
      <c r="B7747" s="0" t="s">
        <v>484</v>
      </c>
      <c r="C7747" s="15" t="n">
        <v>45839</v>
      </c>
      <c r="D7747" s="0" t="n">
        <v>1</v>
      </c>
      <c r="E7747" s="0" t="n">
        <v>2</v>
      </c>
      <c r="F7747" s="0" t="n">
        <v>0</v>
      </c>
      <c r="G7747" s="0" t="n">
        <v>0</v>
      </c>
      <c r="H7747" s="0" t="n">
        <v>0</v>
      </c>
      <c r="I7747" s="0" t="n">
        <v>38</v>
      </c>
      <c r="J7747" s="0" t="n">
        <v>0</v>
      </c>
      <c r="K7747" s="37" t="n">
        <f aca="false">E7747+Inputs!$B$5*F7747</f>
        <v>2</v>
      </c>
      <c r="L7747" s="37" t="n">
        <f aca="false">G7747+Inputs!$B$6*H7747</f>
        <v>0</v>
      </c>
      <c r="M7747" s="37" t="n">
        <f aca="false">I7747+Inputs!$B$7*J7747</f>
        <v>38</v>
      </c>
      <c r="N7747" s="37" t="n">
        <f aca="false">K7747+L7747+M7747</f>
        <v>40</v>
      </c>
    </row>
    <row r="7748" customFormat="false" ht="15" hidden="false" customHeight="false" outlineLevel="0" collapsed="false">
      <c r="A7748" s="0" t="s">
        <v>10</v>
      </c>
      <c r="B7748" s="0" t="s">
        <v>484</v>
      </c>
      <c r="C7748" s="15" t="n">
        <v>45870</v>
      </c>
      <c r="D7748" s="0" t="n">
        <v>1</v>
      </c>
      <c r="E7748" s="0" t="n">
        <v>2</v>
      </c>
      <c r="F7748" s="0" t="n">
        <v>0</v>
      </c>
      <c r="G7748" s="0" t="n">
        <v>0</v>
      </c>
      <c r="H7748" s="0" t="n">
        <v>0</v>
      </c>
      <c r="I7748" s="0" t="n">
        <v>30</v>
      </c>
      <c r="J7748" s="0" t="n">
        <v>0</v>
      </c>
      <c r="K7748" s="37" t="n">
        <f aca="false">E7748+Inputs!$B$5*F7748</f>
        <v>2</v>
      </c>
      <c r="L7748" s="37" t="n">
        <f aca="false">G7748+Inputs!$B$6*H7748</f>
        <v>0</v>
      </c>
      <c r="M7748" s="37" t="n">
        <f aca="false">I7748+Inputs!$B$7*J7748</f>
        <v>30</v>
      </c>
      <c r="N7748" s="37" t="n">
        <f aca="false">K7748+L7748+M7748</f>
        <v>32</v>
      </c>
    </row>
    <row r="7749" customFormat="false" ht="15" hidden="false" customHeight="false" outlineLevel="0" collapsed="false">
      <c r="A7749" s="0" t="s">
        <v>10</v>
      </c>
      <c r="B7749" s="0" t="s">
        <v>484</v>
      </c>
      <c r="C7749" s="15" t="n">
        <v>45901</v>
      </c>
      <c r="D7749" s="0" t="n">
        <v>1</v>
      </c>
      <c r="E7749" s="0" t="n">
        <v>4</v>
      </c>
      <c r="F7749" s="0" t="n">
        <v>0</v>
      </c>
      <c r="G7749" s="0" t="n">
        <v>0</v>
      </c>
      <c r="H7749" s="0" t="n">
        <v>0</v>
      </c>
      <c r="I7749" s="0" t="n">
        <v>37</v>
      </c>
      <c r="J7749" s="0" t="n">
        <v>0</v>
      </c>
      <c r="K7749" s="37" t="n">
        <f aca="false">E7749+Inputs!$B$5*F7749</f>
        <v>4</v>
      </c>
      <c r="L7749" s="37" t="n">
        <f aca="false">G7749+Inputs!$B$6*H7749</f>
        <v>0</v>
      </c>
      <c r="M7749" s="37" t="n">
        <f aca="false">I7749+Inputs!$B$7*J7749</f>
        <v>37</v>
      </c>
      <c r="N7749" s="37" t="n">
        <f aca="false">K7749+L7749+M7749</f>
        <v>41</v>
      </c>
    </row>
    <row r="7750" customFormat="false" ht="15" hidden="false" customHeight="false" outlineLevel="0" collapsed="false">
      <c r="A7750" s="0" t="s">
        <v>10</v>
      </c>
      <c r="B7750" s="0" t="s">
        <v>484</v>
      </c>
      <c r="C7750" s="15" t="n">
        <v>45931</v>
      </c>
      <c r="D7750" s="0" t="n">
        <v>1</v>
      </c>
      <c r="E7750" s="0" t="n">
        <v>3</v>
      </c>
      <c r="F7750" s="0" t="n">
        <v>0</v>
      </c>
      <c r="G7750" s="0" t="n">
        <v>0</v>
      </c>
      <c r="H7750" s="0" t="n">
        <v>0</v>
      </c>
      <c r="I7750" s="0" t="n">
        <v>31</v>
      </c>
      <c r="J7750" s="0" t="n">
        <v>0</v>
      </c>
      <c r="K7750" s="37" t="n">
        <f aca="false">E7750+Inputs!$B$5*F7750</f>
        <v>3</v>
      </c>
      <c r="L7750" s="37" t="n">
        <f aca="false">G7750+Inputs!$B$6*H7750</f>
        <v>0</v>
      </c>
      <c r="M7750" s="37" t="n">
        <f aca="false">I7750+Inputs!$B$7*J7750</f>
        <v>31</v>
      </c>
      <c r="N7750" s="37" t="n">
        <f aca="false">K7750+L7750+M7750</f>
        <v>34</v>
      </c>
    </row>
    <row r="7751" customFormat="false" ht="15" hidden="false" customHeight="false" outlineLevel="0" collapsed="false">
      <c r="A7751" s="0" t="s">
        <v>10</v>
      </c>
      <c r="B7751" s="0" t="s">
        <v>484</v>
      </c>
      <c r="C7751" s="15" t="n">
        <v>45962</v>
      </c>
      <c r="D7751" s="0" t="n">
        <v>1</v>
      </c>
      <c r="E7751" s="0" t="n">
        <v>0</v>
      </c>
      <c r="F7751" s="0" t="n">
        <v>0</v>
      </c>
      <c r="G7751" s="0" t="n">
        <v>0</v>
      </c>
      <c r="H7751" s="0" t="n">
        <v>0</v>
      </c>
      <c r="I7751" s="0" t="n">
        <v>29</v>
      </c>
      <c r="J7751" s="0" t="n">
        <v>0</v>
      </c>
      <c r="K7751" s="37" t="n">
        <f aca="false">E7751+Inputs!$B$5*F7751</f>
        <v>0</v>
      </c>
      <c r="L7751" s="37" t="n">
        <f aca="false">G7751+Inputs!$B$6*H7751</f>
        <v>0</v>
      </c>
      <c r="M7751" s="37" t="n">
        <f aca="false">I7751+Inputs!$B$7*J7751</f>
        <v>29</v>
      </c>
      <c r="N7751" s="37" t="n">
        <f aca="false">K7751+L7751+M7751</f>
        <v>29</v>
      </c>
    </row>
    <row r="7752" customFormat="false" ht="15" hidden="false" customHeight="false" outlineLevel="0" collapsed="false">
      <c r="A7752" s="0" t="s">
        <v>10</v>
      </c>
      <c r="B7752" s="0" t="s">
        <v>484</v>
      </c>
      <c r="C7752" s="15" t="n">
        <v>45992</v>
      </c>
      <c r="D7752" s="0" t="n">
        <v>1</v>
      </c>
      <c r="E7752" s="0" t="n">
        <v>3</v>
      </c>
      <c r="F7752" s="0" t="n">
        <v>0</v>
      </c>
      <c r="G7752" s="0" t="n">
        <v>0</v>
      </c>
      <c r="H7752" s="0" t="n">
        <v>0</v>
      </c>
      <c r="I7752" s="0" t="n">
        <v>39</v>
      </c>
      <c r="J7752" s="0" t="n">
        <v>0</v>
      </c>
      <c r="K7752" s="37" t="n">
        <f aca="false">E7752+Inputs!$B$5*F7752</f>
        <v>3</v>
      </c>
      <c r="L7752" s="37" t="n">
        <f aca="false">G7752+Inputs!$B$6*H7752</f>
        <v>0</v>
      </c>
      <c r="M7752" s="37" t="n">
        <f aca="false">I7752+Inputs!$B$7*J7752</f>
        <v>39</v>
      </c>
      <c r="N7752" s="37" t="n">
        <f aca="false">K7752+L7752+M7752</f>
        <v>42</v>
      </c>
    </row>
    <row r="7753" customFormat="false" ht="15" hidden="false" customHeight="false" outlineLevel="0" collapsed="false">
      <c r="A7753" s="0" t="s">
        <v>10</v>
      </c>
      <c r="B7753" s="0" t="s">
        <v>484</v>
      </c>
      <c r="C7753" s="15" t="n">
        <v>46023</v>
      </c>
      <c r="D7753" s="0" t="n">
        <v>1</v>
      </c>
      <c r="E7753" s="0" t="n">
        <v>1</v>
      </c>
      <c r="F7753" s="0" t="n">
        <v>0</v>
      </c>
      <c r="G7753" s="0" t="n">
        <v>0</v>
      </c>
      <c r="H7753" s="0" t="n">
        <v>0</v>
      </c>
      <c r="I7753" s="0" t="n">
        <v>28</v>
      </c>
      <c r="J7753" s="0" t="n">
        <v>0</v>
      </c>
      <c r="K7753" s="37" t="n">
        <f aca="false">E7753+Inputs!$B$5*F7753</f>
        <v>1</v>
      </c>
      <c r="L7753" s="37" t="n">
        <f aca="false">G7753+Inputs!$B$6*H7753</f>
        <v>0</v>
      </c>
      <c r="M7753" s="37" t="n">
        <f aca="false">I7753+Inputs!$B$7*J7753</f>
        <v>28</v>
      </c>
      <c r="N7753" s="37" t="n">
        <f aca="false">K7753+L7753+M7753</f>
        <v>29</v>
      </c>
    </row>
    <row r="7754" customFormat="false" ht="15" hidden="false" customHeight="false" outlineLevel="0" collapsed="false">
      <c r="A7754" s="0" t="s">
        <v>10</v>
      </c>
      <c r="B7754" s="0" t="s">
        <v>484</v>
      </c>
      <c r="C7754" s="15" t="n">
        <v>46054</v>
      </c>
      <c r="D7754" s="0" t="n">
        <v>1</v>
      </c>
      <c r="E7754" s="0" t="n">
        <v>2</v>
      </c>
      <c r="F7754" s="0" t="n">
        <v>0</v>
      </c>
      <c r="G7754" s="0" t="n">
        <v>0</v>
      </c>
      <c r="H7754" s="0" t="n">
        <v>0</v>
      </c>
      <c r="I7754" s="0" t="n">
        <v>40</v>
      </c>
      <c r="J7754" s="0" t="n">
        <v>0</v>
      </c>
      <c r="K7754" s="37" t="n">
        <f aca="false">E7754+Inputs!$B$5*F7754</f>
        <v>2</v>
      </c>
      <c r="L7754" s="37" t="n">
        <f aca="false">G7754+Inputs!$B$6*H7754</f>
        <v>0</v>
      </c>
      <c r="M7754" s="37" t="n">
        <f aca="false">I7754+Inputs!$B$7*J7754</f>
        <v>40</v>
      </c>
      <c r="N7754" s="37" t="n">
        <f aca="false">K7754+L7754+M7754</f>
        <v>42</v>
      </c>
    </row>
    <row r="7755" customFormat="false" ht="15" hidden="false" customHeight="false" outlineLevel="0" collapsed="false">
      <c r="A7755" s="0" t="s">
        <v>10</v>
      </c>
      <c r="B7755" s="0" t="s">
        <v>484</v>
      </c>
      <c r="C7755" s="15" t="n">
        <v>46082</v>
      </c>
      <c r="D7755" s="0" t="n">
        <v>1</v>
      </c>
      <c r="E7755" s="0" t="n">
        <v>5</v>
      </c>
      <c r="F7755" s="0" t="n">
        <v>0</v>
      </c>
      <c r="G7755" s="0" t="n">
        <v>0</v>
      </c>
      <c r="H7755" s="0" t="n">
        <v>0</v>
      </c>
      <c r="I7755" s="0" t="n">
        <v>29</v>
      </c>
      <c r="J7755" s="0" t="n">
        <v>0</v>
      </c>
      <c r="K7755" s="37" t="n">
        <f aca="false">E7755+Inputs!$B$5*F7755</f>
        <v>5</v>
      </c>
      <c r="L7755" s="37" t="n">
        <f aca="false">G7755+Inputs!$B$6*H7755</f>
        <v>0</v>
      </c>
      <c r="M7755" s="37" t="n">
        <f aca="false">I7755+Inputs!$B$7*J7755</f>
        <v>29</v>
      </c>
      <c r="N7755" s="37" t="n">
        <f aca="false">K7755+L7755+M7755</f>
        <v>34</v>
      </c>
    </row>
    <row r="7756" customFormat="false" ht="15" hidden="false" customHeight="false" outlineLevel="0" collapsed="false">
      <c r="A7756" s="0" t="s">
        <v>10</v>
      </c>
      <c r="B7756" s="0" t="s">
        <v>484</v>
      </c>
      <c r="C7756" s="15" t="n">
        <v>46113</v>
      </c>
      <c r="D7756" s="0" t="n">
        <v>1</v>
      </c>
      <c r="E7756" s="0" t="n">
        <v>8</v>
      </c>
      <c r="F7756" s="0" t="n">
        <v>0</v>
      </c>
      <c r="G7756" s="0" t="n">
        <v>0</v>
      </c>
      <c r="H7756" s="0" t="n">
        <v>0</v>
      </c>
      <c r="I7756" s="0" t="n">
        <v>24</v>
      </c>
      <c r="J7756" s="0" t="n">
        <v>0</v>
      </c>
      <c r="K7756" s="37" t="n">
        <f aca="false">E7756+Inputs!$B$5*F7756</f>
        <v>8</v>
      </c>
      <c r="L7756" s="37" t="n">
        <f aca="false">G7756+Inputs!$B$6*H7756</f>
        <v>0</v>
      </c>
      <c r="M7756" s="37" t="n">
        <f aca="false">I7756+Inputs!$B$7*J7756</f>
        <v>24</v>
      </c>
      <c r="N7756" s="37" t="n">
        <f aca="false">K7756+L7756+M7756</f>
        <v>32</v>
      </c>
    </row>
    <row r="7757" customFormat="false" ht="15" hidden="false" customHeight="false" outlineLevel="0" collapsed="false">
      <c r="A7757" s="0" t="s">
        <v>10</v>
      </c>
      <c r="B7757" s="0" t="s">
        <v>484</v>
      </c>
      <c r="C7757" s="15" t="n">
        <v>46143</v>
      </c>
      <c r="D7757" s="0" t="n">
        <v>1</v>
      </c>
      <c r="E7757" s="0" t="n">
        <v>5</v>
      </c>
      <c r="F7757" s="0" t="n">
        <v>0</v>
      </c>
      <c r="G7757" s="0" t="n">
        <v>0</v>
      </c>
      <c r="H7757" s="0" t="n">
        <v>0</v>
      </c>
      <c r="I7757" s="0" t="n">
        <v>23</v>
      </c>
      <c r="J7757" s="0" t="n">
        <v>0</v>
      </c>
      <c r="K7757" s="37" t="n">
        <f aca="false">E7757+Inputs!$B$5*F7757</f>
        <v>5</v>
      </c>
      <c r="L7757" s="37" t="n">
        <f aca="false">G7757+Inputs!$B$6*H7757</f>
        <v>0</v>
      </c>
      <c r="M7757" s="37" t="n">
        <f aca="false">I7757+Inputs!$B$7*J7757</f>
        <v>23</v>
      </c>
      <c r="N7757" s="37" t="n">
        <f aca="false">K7757+L7757+M7757</f>
        <v>28</v>
      </c>
    </row>
    <row r="7758" customFormat="false" ht="15" hidden="false" customHeight="false" outlineLevel="0" collapsed="false">
      <c r="A7758" s="0" t="s">
        <v>10</v>
      </c>
      <c r="B7758" s="0" t="s">
        <v>484</v>
      </c>
      <c r="C7758" s="15" t="n">
        <v>46174</v>
      </c>
      <c r="D7758" s="0" t="n">
        <v>1</v>
      </c>
      <c r="E7758" s="0" t="n">
        <v>12</v>
      </c>
      <c r="F7758" s="0" t="n">
        <v>0</v>
      </c>
      <c r="G7758" s="0" t="n">
        <v>0</v>
      </c>
      <c r="H7758" s="0" t="n">
        <v>0</v>
      </c>
      <c r="I7758" s="0" t="n">
        <v>36</v>
      </c>
      <c r="J7758" s="0" t="n">
        <v>0</v>
      </c>
      <c r="K7758" s="37" t="n">
        <f aca="false">E7758+Inputs!$B$5*F7758</f>
        <v>12</v>
      </c>
      <c r="L7758" s="37" t="n">
        <f aca="false">G7758+Inputs!$B$6*H7758</f>
        <v>0</v>
      </c>
      <c r="M7758" s="37" t="n">
        <f aca="false">I7758+Inputs!$B$7*J7758</f>
        <v>36</v>
      </c>
      <c r="N7758" s="37" t="n">
        <f aca="false">K7758+L7758+M7758</f>
        <v>48</v>
      </c>
    </row>
    <row r="7759" customFormat="false" ht="15" hidden="false" customHeight="false" outlineLevel="0" collapsed="false">
      <c r="A7759" s="0" t="s">
        <v>10</v>
      </c>
      <c r="B7759" s="0" t="s">
        <v>484</v>
      </c>
      <c r="C7759" s="15" t="n">
        <v>46204</v>
      </c>
      <c r="D7759" s="0" t="n">
        <v>1</v>
      </c>
      <c r="E7759" s="0" t="n">
        <v>5</v>
      </c>
      <c r="F7759" s="0" t="n">
        <v>0</v>
      </c>
      <c r="G7759" s="0" t="n">
        <v>0</v>
      </c>
      <c r="H7759" s="0" t="n">
        <v>0</v>
      </c>
      <c r="I7759" s="0" t="n">
        <v>32</v>
      </c>
      <c r="J7759" s="0" t="n">
        <v>0</v>
      </c>
      <c r="K7759" s="37" t="n">
        <f aca="false">E7759+Inputs!$B$5*F7759</f>
        <v>5</v>
      </c>
      <c r="L7759" s="37" t="n">
        <f aca="false">G7759+Inputs!$B$6*H7759</f>
        <v>0</v>
      </c>
      <c r="M7759" s="37" t="n">
        <f aca="false">I7759+Inputs!$B$7*J7759</f>
        <v>32</v>
      </c>
      <c r="N7759" s="37" t="n">
        <f aca="false">K7759+L7759+M7759</f>
        <v>37</v>
      </c>
    </row>
    <row r="7760" customFormat="false" ht="15" hidden="false" customHeight="false" outlineLevel="0" collapsed="false">
      <c r="A7760" s="0" t="s">
        <v>10</v>
      </c>
      <c r="B7760" s="0" t="s">
        <v>484</v>
      </c>
      <c r="C7760" s="15" t="n">
        <v>46235</v>
      </c>
      <c r="D7760" s="0" t="n">
        <v>1</v>
      </c>
      <c r="E7760" s="0" t="n">
        <v>9</v>
      </c>
      <c r="F7760" s="0" t="n">
        <v>0</v>
      </c>
      <c r="G7760" s="0" t="n">
        <v>0</v>
      </c>
      <c r="H7760" s="0" t="n">
        <v>0</v>
      </c>
      <c r="I7760" s="0" t="n">
        <v>32</v>
      </c>
      <c r="J7760" s="0" t="n">
        <v>0</v>
      </c>
      <c r="K7760" s="37" t="n">
        <f aca="false">E7760+Inputs!$B$5*F7760</f>
        <v>9</v>
      </c>
      <c r="L7760" s="37" t="n">
        <f aca="false">G7760+Inputs!$B$6*H7760</f>
        <v>0</v>
      </c>
      <c r="M7760" s="37" t="n">
        <f aca="false">I7760+Inputs!$B$7*J7760</f>
        <v>32</v>
      </c>
      <c r="N7760" s="37" t="n">
        <f aca="false">K7760+L7760+M7760</f>
        <v>41</v>
      </c>
    </row>
    <row r="7761" customFormat="false" ht="15" hidden="false" customHeight="false" outlineLevel="0" collapsed="false">
      <c r="A7761" s="0" t="s">
        <v>10</v>
      </c>
      <c r="B7761" s="0" t="s">
        <v>502</v>
      </c>
      <c r="C7761" s="15" t="n">
        <v>44927</v>
      </c>
      <c r="D7761" s="0" t="n">
        <v>3</v>
      </c>
      <c r="E7761" s="0" t="n">
        <v>14</v>
      </c>
      <c r="F7761" s="0" t="n">
        <v>0</v>
      </c>
      <c r="G7761" s="0" t="n">
        <v>0</v>
      </c>
      <c r="H7761" s="0" t="n">
        <v>0</v>
      </c>
      <c r="I7761" s="0" t="n">
        <v>279</v>
      </c>
      <c r="J7761" s="0" t="n">
        <v>0</v>
      </c>
      <c r="K7761" s="37" t="n">
        <f aca="false">E7761+Inputs!$B$5*F7761</f>
        <v>14</v>
      </c>
      <c r="L7761" s="37" t="n">
        <f aca="false">G7761+Inputs!$B$6*H7761</f>
        <v>0</v>
      </c>
      <c r="M7761" s="37" t="n">
        <f aca="false">I7761+Inputs!$B$7*J7761</f>
        <v>279</v>
      </c>
      <c r="N7761" s="37" t="n">
        <f aca="false">K7761+L7761+M7761</f>
        <v>293</v>
      </c>
    </row>
    <row r="7762" customFormat="false" ht="15" hidden="false" customHeight="false" outlineLevel="0" collapsed="false">
      <c r="A7762" s="0" t="s">
        <v>10</v>
      </c>
      <c r="B7762" s="0" t="s">
        <v>502</v>
      </c>
      <c r="C7762" s="15" t="n">
        <v>44958</v>
      </c>
      <c r="D7762" s="0" t="n">
        <v>3</v>
      </c>
      <c r="E7762" s="0" t="n">
        <v>9</v>
      </c>
      <c r="F7762" s="0" t="n">
        <v>0</v>
      </c>
      <c r="G7762" s="0" t="n">
        <v>0</v>
      </c>
      <c r="H7762" s="0" t="n">
        <v>0</v>
      </c>
      <c r="I7762" s="0" t="n">
        <v>236</v>
      </c>
      <c r="J7762" s="0" t="n">
        <v>0</v>
      </c>
      <c r="K7762" s="37" t="n">
        <f aca="false">E7762+Inputs!$B$5*F7762</f>
        <v>9</v>
      </c>
      <c r="L7762" s="37" t="n">
        <f aca="false">G7762+Inputs!$B$6*H7762</f>
        <v>0</v>
      </c>
      <c r="M7762" s="37" t="n">
        <f aca="false">I7762+Inputs!$B$7*J7762</f>
        <v>236</v>
      </c>
      <c r="N7762" s="37" t="n">
        <f aca="false">K7762+L7762+M7762</f>
        <v>245</v>
      </c>
    </row>
    <row r="7763" customFormat="false" ht="15" hidden="false" customHeight="false" outlineLevel="0" collapsed="false">
      <c r="A7763" s="0" t="s">
        <v>10</v>
      </c>
      <c r="B7763" s="0" t="s">
        <v>502</v>
      </c>
      <c r="C7763" s="15" t="n">
        <v>44986</v>
      </c>
      <c r="D7763" s="0" t="n">
        <v>3</v>
      </c>
      <c r="E7763" s="0" t="n">
        <v>23</v>
      </c>
      <c r="F7763" s="0" t="n">
        <v>0</v>
      </c>
      <c r="G7763" s="0" t="n">
        <v>0</v>
      </c>
      <c r="H7763" s="0" t="n">
        <v>0</v>
      </c>
      <c r="I7763" s="0" t="n">
        <v>292</v>
      </c>
      <c r="J7763" s="0" t="n">
        <v>0</v>
      </c>
      <c r="K7763" s="37" t="n">
        <f aca="false">E7763+Inputs!$B$5*F7763</f>
        <v>23</v>
      </c>
      <c r="L7763" s="37" t="n">
        <f aca="false">G7763+Inputs!$B$6*H7763</f>
        <v>0</v>
      </c>
      <c r="M7763" s="37" t="n">
        <f aca="false">I7763+Inputs!$B$7*J7763</f>
        <v>292</v>
      </c>
      <c r="N7763" s="37" t="n">
        <f aca="false">K7763+L7763+M7763</f>
        <v>315</v>
      </c>
    </row>
    <row r="7764" customFormat="false" ht="15" hidden="false" customHeight="false" outlineLevel="0" collapsed="false">
      <c r="A7764" s="0" t="s">
        <v>10</v>
      </c>
      <c r="B7764" s="0" t="s">
        <v>502</v>
      </c>
      <c r="C7764" s="15" t="n">
        <v>45017</v>
      </c>
      <c r="D7764" s="0" t="n">
        <v>3</v>
      </c>
      <c r="E7764" s="0" t="n">
        <v>14</v>
      </c>
      <c r="F7764" s="0" t="n">
        <v>0</v>
      </c>
      <c r="G7764" s="0" t="n">
        <v>0</v>
      </c>
      <c r="H7764" s="0" t="n">
        <v>0</v>
      </c>
      <c r="I7764" s="0" t="n">
        <v>255</v>
      </c>
      <c r="J7764" s="0" t="n">
        <v>0</v>
      </c>
      <c r="K7764" s="37" t="n">
        <f aca="false">E7764+Inputs!$B$5*F7764</f>
        <v>14</v>
      </c>
      <c r="L7764" s="37" t="n">
        <f aca="false">G7764+Inputs!$B$6*H7764</f>
        <v>0</v>
      </c>
      <c r="M7764" s="37" t="n">
        <f aca="false">I7764+Inputs!$B$7*J7764</f>
        <v>255</v>
      </c>
      <c r="N7764" s="37" t="n">
        <f aca="false">K7764+L7764+M7764</f>
        <v>269</v>
      </c>
    </row>
    <row r="7765" customFormat="false" ht="15" hidden="false" customHeight="false" outlineLevel="0" collapsed="false">
      <c r="A7765" s="0" t="s">
        <v>10</v>
      </c>
      <c r="B7765" s="0" t="s">
        <v>502</v>
      </c>
      <c r="C7765" s="15" t="n">
        <v>45047</v>
      </c>
      <c r="D7765" s="0" t="n">
        <v>3</v>
      </c>
      <c r="E7765" s="0" t="n">
        <v>18</v>
      </c>
      <c r="F7765" s="0" t="n">
        <v>0</v>
      </c>
      <c r="G7765" s="0" t="n">
        <v>0</v>
      </c>
      <c r="H7765" s="0" t="n">
        <v>0</v>
      </c>
      <c r="I7765" s="0" t="n">
        <v>254</v>
      </c>
      <c r="J7765" s="0" t="n">
        <v>0</v>
      </c>
      <c r="K7765" s="37" t="n">
        <f aca="false">E7765+Inputs!$B$5*F7765</f>
        <v>18</v>
      </c>
      <c r="L7765" s="37" t="n">
        <f aca="false">G7765+Inputs!$B$6*H7765</f>
        <v>0</v>
      </c>
      <c r="M7765" s="37" t="n">
        <f aca="false">I7765+Inputs!$B$7*J7765</f>
        <v>254</v>
      </c>
      <c r="N7765" s="37" t="n">
        <f aca="false">K7765+L7765+M7765</f>
        <v>272</v>
      </c>
    </row>
    <row r="7766" customFormat="false" ht="15" hidden="false" customHeight="false" outlineLevel="0" collapsed="false">
      <c r="A7766" s="0" t="s">
        <v>10</v>
      </c>
      <c r="B7766" s="0" t="s">
        <v>502</v>
      </c>
      <c r="C7766" s="15" t="n">
        <v>45078</v>
      </c>
      <c r="D7766" s="0" t="n">
        <v>3</v>
      </c>
      <c r="E7766" s="0" t="n">
        <v>22</v>
      </c>
      <c r="F7766" s="0" t="n">
        <v>0</v>
      </c>
      <c r="G7766" s="0" t="n">
        <v>0</v>
      </c>
      <c r="H7766" s="0" t="n">
        <v>0</v>
      </c>
      <c r="I7766" s="0" t="n">
        <v>323</v>
      </c>
      <c r="J7766" s="0" t="n">
        <v>0</v>
      </c>
      <c r="K7766" s="37" t="n">
        <f aca="false">E7766+Inputs!$B$5*F7766</f>
        <v>22</v>
      </c>
      <c r="L7766" s="37" t="n">
        <f aca="false">G7766+Inputs!$B$6*H7766</f>
        <v>0</v>
      </c>
      <c r="M7766" s="37" t="n">
        <f aca="false">I7766+Inputs!$B$7*J7766</f>
        <v>323</v>
      </c>
      <c r="N7766" s="37" t="n">
        <f aca="false">K7766+L7766+M7766</f>
        <v>345</v>
      </c>
    </row>
    <row r="7767" customFormat="false" ht="15" hidden="false" customHeight="false" outlineLevel="0" collapsed="false">
      <c r="A7767" s="0" t="s">
        <v>10</v>
      </c>
      <c r="B7767" s="0" t="s">
        <v>502</v>
      </c>
      <c r="C7767" s="15" t="n">
        <v>45108</v>
      </c>
      <c r="D7767" s="0" t="n">
        <v>3</v>
      </c>
      <c r="E7767" s="0" t="n">
        <v>15</v>
      </c>
      <c r="F7767" s="0" t="n">
        <v>0</v>
      </c>
      <c r="G7767" s="0" t="n">
        <v>0</v>
      </c>
      <c r="H7767" s="0" t="n">
        <v>0</v>
      </c>
      <c r="I7767" s="0" t="n">
        <v>355</v>
      </c>
      <c r="J7767" s="0" t="n">
        <v>0</v>
      </c>
      <c r="K7767" s="37" t="n">
        <f aca="false">E7767+Inputs!$B$5*F7767</f>
        <v>15</v>
      </c>
      <c r="L7767" s="37" t="n">
        <f aca="false">G7767+Inputs!$B$6*H7767</f>
        <v>0</v>
      </c>
      <c r="M7767" s="37" t="n">
        <f aca="false">I7767+Inputs!$B$7*J7767</f>
        <v>355</v>
      </c>
      <c r="N7767" s="37" t="n">
        <f aca="false">K7767+L7767+M7767</f>
        <v>370</v>
      </c>
    </row>
    <row r="7768" customFormat="false" ht="15" hidden="false" customHeight="false" outlineLevel="0" collapsed="false">
      <c r="A7768" s="0" t="s">
        <v>10</v>
      </c>
      <c r="B7768" s="0" t="s">
        <v>502</v>
      </c>
      <c r="C7768" s="15" t="n">
        <v>45139</v>
      </c>
      <c r="D7768" s="0" t="n">
        <v>3</v>
      </c>
      <c r="E7768" s="0" t="n">
        <v>27</v>
      </c>
      <c r="F7768" s="0" t="n">
        <v>0</v>
      </c>
      <c r="G7768" s="0" t="n">
        <v>0</v>
      </c>
      <c r="H7768" s="0" t="n">
        <v>0</v>
      </c>
      <c r="I7768" s="0" t="n">
        <v>340</v>
      </c>
      <c r="J7768" s="0" t="n">
        <v>0</v>
      </c>
      <c r="K7768" s="37" t="n">
        <f aca="false">E7768+Inputs!$B$5*F7768</f>
        <v>27</v>
      </c>
      <c r="L7768" s="37" t="n">
        <f aca="false">G7768+Inputs!$B$6*H7768</f>
        <v>0</v>
      </c>
      <c r="M7768" s="37" t="n">
        <f aca="false">I7768+Inputs!$B$7*J7768</f>
        <v>340</v>
      </c>
      <c r="N7768" s="37" t="n">
        <f aca="false">K7768+L7768+M7768</f>
        <v>367</v>
      </c>
    </row>
    <row r="7769" customFormat="false" ht="15" hidden="false" customHeight="false" outlineLevel="0" collapsed="false">
      <c r="A7769" s="0" t="s">
        <v>10</v>
      </c>
      <c r="B7769" s="0" t="s">
        <v>502</v>
      </c>
      <c r="C7769" s="15" t="n">
        <v>45170</v>
      </c>
      <c r="D7769" s="0" t="n">
        <v>3</v>
      </c>
      <c r="E7769" s="0" t="n">
        <v>14</v>
      </c>
      <c r="F7769" s="0" t="n">
        <v>0</v>
      </c>
      <c r="G7769" s="0" t="n">
        <v>0</v>
      </c>
      <c r="H7769" s="0" t="n">
        <v>0</v>
      </c>
      <c r="I7769" s="0" t="n">
        <v>299</v>
      </c>
      <c r="J7769" s="0" t="n">
        <v>0</v>
      </c>
      <c r="K7769" s="37" t="n">
        <f aca="false">E7769+Inputs!$B$5*F7769</f>
        <v>14</v>
      </c>
      <c r="L7769" s="37" t="n">
        <f aca="false">G7769+Inputs!$B$6*H7769</f>
        <v>0</v>
      </c>
      <c r="M7769" s="37" t="n">
        <f aca="false">I7769+Inputs!$B$7*J7769</f>
        <v>299</v>
      </c>
      <c r="N7769" s="37" t="n">
        <f aca="false">K7769+L7769+M7769</f>
        <v>313</v>
      </c>
    </row>
    <row r="7770" customFormat="false" ht="15" hidden="false" customHeight="false" outlineLevel="0" collapsed="false">
      <c r="A7770" s="0" t="s">
        <v>10</v>
      </c>
      <c r="B7770" s="0" t="s">
        <v>502</v>
      </c>
      <c r="C7770" s="15" t="n">
        <v>45200</v>
      </c>
      <c r="D7770" s="0" t="n">
        <v>3</v>
      </c>
      <c r="E7770" s="0" t="n">
        <v>8</v>
      </c>
      <c r="F7770" s="0" t="n">
        <v>0</v>
      </c>
      <c r="G7770" s="0" t="n">
        <v>0</v>
      </c>
      <c r="H7770" s="0" t="n">
        <v>0</v>
      </c>
      <c r="I7770" s="0" t="n">
        <v>303</v>
      </c>
      <c r="J7770" s="0" t="n">
        <v>0</v>
      </c>
      <c r="K7770" s="37" t="n">
        <f aca="false">E7770+Inputs!$B$5*F7770</f>
        <v>8</v>
      </c>
      <c r="L7770" s="37" t="n">
        <f aca="false">G7770+Inputs!$B$6*H7770</f>
        <v>0</v>
      </c>
      <c r="M7770" s="37" t="n">
        <f aca="false">I7770+Inputs!$B$7*J7770</f>
        <v>303</v>
      </c>
      <c r="N7770" s="37" t="n">
        <f aca="false">K7770+L7770+M7770</f>
        <v>311</v>
      </c>
    </row>
    <row r="7771" customFormat="false" ht="15" hidden="false" customHeight="false" outlineLevel="0" collapsed="false">
      <c r="A7771" s="0" t="s">
        <v>10</v>
      </c>
      <c r="B7771" s="0" t="s">
        <v>502</v>
      </c>
      <c r="C7771" s="15" t="n">
        <v>45231</v>
      </c>
      <c r="D7771" s="0" t="n">
        <v>3</v>
      </c>
      <c r="E7771" s="0" t="n">
        <v>22</v>
      </c>
      <c r="F7771" s="0" t="n">
        <v>0</v>
      </c>
      <c r="G7771" s="0" t="n">
        <v>0</v>
      </c>
      <c r="H7771" s="0" t="n">
        <v>0</v>
      </c>
      <c r="I7771" s="0" t="n">
        <v>307</v>
      </c>
      <c r="J7771" s="0" t="n">
        <v>0</v>
      </c>
      <c r="K7771" s="37" t="n">
        <f aca="false">E7771+Inputs!$B$5*F7771</f>
        <v>22</v>
      </c>
      <c r="L7771" s="37" t="n">
        <f aca="false">G7771+Inputs!$B$6*H7771</f>
        <v>0</v>
      </c>
      <c r="M7771" s="37" t="n">
        <f aca="false">I7771+Inputs!$B$7*J7771</f>
        <v>307</v>
      </c>
      <c r="N7771" s="37" t="n">
        <f aca="false">K7771+L7771+M7771</f>
        <v>329</v>
      </c>
    </row>
    <row r="7772" customFormat="false" ht="15" hidden="false" customHeight="false" outlineLevel="0" collapsed="false">
      <c r="A7772" s="0" t="s">
        <v>10</v>
      </c>
      <c r="B7772" s="0" t="s">
        <v>502</v>
      </c>
      <c r="C7772" s="15" t="n">
        <v>45261</v>
      </c>
      <c r="D7772" s="0" t="n">
        <v>3</v>
      </c>
      <c r="E7772" s="0" t="n">
        <v>11</v>
      </c>
      <c r="F7772" s="0" t="n">
        <v>0</v>
      </c>
      <c r="G7772" s="0" t="n">
        <v>0</v>
      </c>
      <c r="H7772" s="0" t="n">
        <v>0</v>
      </c>
      <c r="I7772" s="0" t="n">
        <v>295</v>
      </c>
      <c r="J7772" s="0" t="n">
        <v>0</v>
      </c>
      <c r="K7772" s="37" t="n">
        <f aca="false">E7772+Inputs!$B$5*F7772</f>
        <v>11</v>
      </c>
      <c r="L7772" s="37" t="n">
        <f aca="false">G7772+Inputs!$B$6*H7772</f>
        <v>0</v>
      </c>
      <c r="M7772" s="37" t="n">
        <f aca="false">I7772+Inputs!$B$7*J7772</f>
        <v>295</v>
      </c>
      <c r="N7772" s="37" t="n">
        <f aca="false">K7772+L7772+M7772</f>
        <v>306</v>
      </c>
    </row>
    <row r="7773" customFormat="false" ht="15" hidden="false" customHeight="false" outlineLevel="0" collapsed="false">
      <c r="A7773" s="0" t="s">
        <v>10</v>
      </c>
      <c r="B7773" s="0" t="s">
        <v>502</v>
      </c>
      <c r="C7773" s="15" t="n">
        <v>45292</v>
      </c>
      <c r="D7773" s="0" t="n">
        <v>3</v>
      </c>
      <c r="E7773" s="0" t="n">
        <v>16</v>
      </c>
      <c r="F7773" s="0" t="n">
        <v>0</v>
      </c>
      <c r="G7773" s="0" t="n">
        <v>0</v>
      </c>
      <c r="H7773" s="0" t="n">
        <v>0</v>
      </c>
      <c r="I7773" s="0" t="n">
        <v>269</v>
      </c>
      <c r="J7773" s="0" t="n">
        <v>0</v>
      </c>
      <c r="K7773" s="37" t="n">
        <f aca="false">E7773+Inputs!$B$5*F7773</f>
        <v>16</v>
      </c>
      <c r="L7773" s="37" t="n">
        <f aca="false">G7773+Inputs!$B$6*H7773</f>
        <v>0</v>
      </c>
      <c r="M7773" s="37" t="n">
        <f aca="false">I7773+Inputs!$B$7*J7773</f>
        <v>269</v>
      </c>
      <c r="N7773" s="37" t="n">
        <f aca="false">K7773+L7773+M7773</f>
        <v>285</v>
      </c>
    </row>
    <row r="7774" customFormat="false" ht="15" hidden="false" customHeight="false" outlineLevel="0" collapsed="false">
      <c r="A7774" s="0" t="s">
        <v>10</v>
      </c>
      <c r="B7774" s="0" t="s">
        <v>502</v>
      </c>
      <c r="C7774" s="15" t="n">
        <v>45323</v>
      </c>
      <c r="D7774" s="0" t="n">
        <v>3</v>
      </c>
      <c r="E7774" s="0" t="n">
        <v>20</v>
      </c>
      <c r="F7774" s="0" t="n">
        <v>0</v>
      </c>
      <c r="G7774" s="0" t="n">
        <v>0</v>
      </c>
      <c r="H7774" s="0" t="n">
        <v>0</v>
      </c>
      <c r="I7774" s="0" t="n">
        <v>289</v>
      </c>
      <c r="J7774" s="0" t="n">
        <v>0</v>
      </c>
      <c r="K7774" s="37" t="n">
        <f aca="false">E7774+Inputs!$B$5*F7774</f>
        <v>20</v>
      </c>
      <c r="L7774" s="37" t="n">
        <f aca="false">G7774+Inputs!$B$6*H7774</f>
        <v>0</v>
      </c>
      <c r="M7774" s="37" t="n">
        <f aca="false">I7774+Inputs!$B$7*J7774</f>
        <v>289</v>
      </c>
      <c r="N7774" s="37" t="n">
        <f aca="false">K7774+L7774+M7774</f>
        <v>309</v>
      </c>
    </row>
    <row r="7775" customFormat="false" ht="15" hidden="false" customHeight="false" outlineLevel="0" collapsed="false">
      <c r="A7775" s="0" t="s">
        <v>10</v>
      </c>
      <c r="B7775" s="0" t="s">
        <v>502</v>
      </c>
      <c r="C7775" s="15" t="n">
        <v>45352</v>
      </c>
      <c r="D7775" s="0" t="n">
        <v>3</v>
      </c>
      <c r="E7775" s="0" t="n">
        <v>27</v>
      </c>
      <c r="F7775" s="0" t="n">
        <v>0</v>
      </c>
      <c r="G7775" s="0" t="n">
        <v>0</v>
      </c>
      <c r="H7775" s="0" t="n">
        <v>0</v>
      </c>
      <c r="I7775" s="0" t="n">
        <v>318</v>
      </c>
      <c r="J7775" s="0" t="n">
        <v>0</v>
      </c>
      <c r="K7775" s="37" t="n">
        <f aca="false">E7775+Inputs!$B$5*F7775</f>
        <v>27</v>
      </c>
      <c r="L7775" s="37" t="n">
        <f aca="false">G7775+Inputs!$B$6*H7775</f>
        <v>0</v>
      </c>
      <c r="M7775" s="37" t="n">
        <f aca="false">I7775+Inputs!$B$7*J7775</f>
        <v>318</v>
      </c>
      <c r="N7775" s="37" t="n">
        <f aca="false">K7775+L7775+M7775</f>
        <v>345</v>
      </c>
    </row>
    <row r="7776" customFormat="false" ht="15" hidden="false" customHeight="false" outlineLevel="0" collapsed="false">
      <c r="A7776" s="0" t="s">
        <v>10</v>
      </c>
      <c r="B7776" s="0" t="s">
        <v>502</v>
      </c>
      <c r="C7776" s="15" t="n">
        <v>45383</v>
      </c>
      <c r="D7776" s="0" t="n">
        <v>3</v>
      </c>
      <c r="E7776" s="0" t="n">
        <v>14</v>
      </c>
      <c r="F7776" s="0" t="n">
        <v>0</v>
      </c>
      <c r="G7776" s="0" t="n">
        <v>0</v>
      </c>
      <c r="H7776" s="0" t="n">
        <v>0</v>
      </c>
      <c r="I7776" s="0" t="n">
        <v>299</v>
      </c>
      <c r="J7776" s="0" t="n">
        <v>0</v>
      </c>
      <c r="K7776" s="37" t="n">
        <f aca="false">E7776+Inputs!$B$5*F7776</f>
        <v>14</v>
      </c>
      <c r="L7776" s="37" t="n">
        <f aca="false">G7776+Inputs!$B$6*H7776</f>
        <v>0</v>
      </c>
      <c r="M7776" s="37" t="n">
        <f aca="false">I7776+Inputs!$B$7*J7776</f>
        <v>299</v>
      </c>
      <c r="N7776" s="37" t="n">
        <f aca="false">K7776+L7776+M7776</f>
        <v>313</v>
      </c>
    </row>
    <row r="7777" customFormat="false" ht="15" hidden="false" customHeight="false" outlineLevel="0" collapsed="false">
      <c r="A7777" s="0" t="s">
        <v>10</v>
      </c>
      <c r="B7777" s="0" t="s">
        <v>502</v>
      </c>
      <c r="C7777" s="15" t="n">
        <v>45413</v>
      </c>
      <c r="D7777" s="0" t="n">
        <v>3</v>
      </c>
      <c r="E7777" s="0" t="n">
        <v>38</v>
      </c>
      <c r="F7777" s="0" t="n">
        <v>0</v>
      </c>
      <c r="G7777" s="0" t="n">
        <v>0</v>
      </c>
      <c r="H7777" s="0" t="n">
        <v>0</v>
      </c>
      <c r="I7777" s="0" t="n">
        <v>316</v>
      </c>
      <c r="J7777" s="0" t="n">
        <v>0</v>
      </c>
      <c r="K7777" s="37" t="n">
        <f aca="false">E7777+Inputs!$B$5*F7777</f>
        <v>38</v>
      </c>
      <c r="L7777" s="37" t="n">
        <f aca="false">G7777+Inputs!$B$6*H7777</f>
        <v>0</v>
      </c>
      <c r="M7777" s="37" t="n">
        <f aca="false">I7777+Inputs!$B$7*J7777</f>
        <v>316</v>
      </c>
      <c r="N7777" s="37" t="n">
        <f aca="false">K7777+L7777+M7777</f>
        <v>354</v>
      </c>
    </row>
    <row r="7778" customFormat="false" ht="15" hidden="false" customHeight="false" outlineLevel="0" collapsed="false">
      <c r="A7778" s="0" t="s">
        <v>10</v>
      </c>
      <c r="B7778" s="0" t="s">
        <v>502</v>
      </c>
      <c r="C7778" s="15" t="n">
        <v>45444</v>
      </c>
      <c r="D7778" s="0" t="n">
        <v>3</v>
      </c>
      <c r="E7778" s="0" t="n">
        <v>23</v>
      </c>
      <c r="F7778" s="0" t="n">
        <v>0</v>
      </c>
      <c r="G7778" s="0" t="n">
        <v>0</v>
      </c>
      <c r="H7778" s="0" t="n">
        <v>0</v>
      </c>
      <c r="I7778" s="0" t="n">
        <v>369</v>
      </c>
      <c r="J7778" s="0" t="n">
        <v>0</v>
      </c>
      <c r="K7778" s="37" t="n">
        <f aca="false">E7778+Inputs!$B$5*F7778</f>
        <v>23</v>
      </c>
      <c r="L7778" s="37" t="n">
        <f aca="false">G7778+Inputs!$B$6*H7778</f>
        <v>0</v>
      </c>
      <c r="M7778" s="37" t="n">
        <f aca="false">I7778+Inputs!$B$7*J7778</f>
        <v>369</v>
      </c>
      <c r="N7778" s="37" t="n">
        <f aca="false">K7778+L7778+M7778</f>
        <v>392</v>
      </c>
    </row>
    <row r="7779" customFormat="false" ht="15" hidden="false" customHeight="false" outlineLevel="0" collapsed="false">
      <c r="A7779" s="0" t="s">
        <v>10</v>
      </c>
      <c r="B7779" s="0" t="s">
        <v>502</v>
      </c>
      <c r="C7779" s="15" t="n">
        <v>45474</v>
      </c>
      <c r="D7779" s="0" t="n">
        <v>3</v>
      </c>
      <c r="E7779" s="0" t="n">
        <v>23</v>
      </c>
      <c r="F7779" s="0" t="n">
        <v>0</v>
      </c>
      <c r="G7779" s="0" t="n">
        <v>0</v>
      </c>
      <c r="H7779" s="0" t="n">
        <v>0</v>
      </c>
      <c r="I7779" s="0" t="n">
        <v>331</v>
      </c>
      <c r="J7779" s="0" t="n">
        <v>0</v>
      </c>
      <c r="K7779" s="37" t="n">
        <f aca="false">E7779+Inputs!$B$5*F7779</f>
        <v>23</v>
      </c>
      <c r="L7779" s="37" t="n">
        <f aca="false">G7779+Inputs!$B$6*H7779</f>
        <v>0</v>
      </c>
      <c r="M7779" s="37" t="n">
        <f aca="false">I7779+Inputs!$B$7*J7779</f>
        <v>331</v>
      </c>
      <c r="N7779" s="37" t="n">
        <f aca="false">K7779+L7779+M7779</f>
        <v>354</v>
      </c>
    </row>
    <row r="7780" customFormat="false" ht="15" hidden="false" customHeight="false" outlineLevel="0" collapsed="false">
      <c r="A7780" s="0" t="s">
        <v>10</v>
      </c>
      <c r="B7780" s="0" t="s">
        <v>502</v>
      </c>
      <c r="C7780" s="15" t="n">
        <v>45505</v>
      </c>
      <c r="D7780" s="0" t="n">
        <v>3</v>
      </c>
      <c r="E7780" s="0" t="n">
        <v>11</v>
      </c>
      <c r="F7780" s="0" t="n">
        <v>0</v>
      </c>
      <c r="G7780" s="0" t="n">
        <v>0</v>
      </c>
      <c r="H7780" s="0" t="n">
        <v>0</v>
      </c>
      <c r="I7780" s="0" t="n">
        <v>362</v>
      </c>
      <c r="J7780" s="0" t="n">
        <v>0</v>
      </c>
      <c r="K7780" s="37" t="n">
        <f aca="false">E7780+Inputs!$B$5*F7780</f>
        <v>11</v>
      </c>
      <c r="L7780" s="37" t="n">
        <f aca="false">G7780+Inputs!$B$6*H7780</f>
        <v>0</v>
      </c>
      <c r="M7780" s="37" t="n">
        <f aca="false">I7780+Inputs!$B$7*J7780</f>
        <v>362</v>
      </c>
      <c r="N7780" s="37" t="n">
        <f aca="false">K7780+L7780+M7780</f>
        <v>373</v>
      </c>
    </row>
    <row r="7781" customFormat="false" ht="15" hidden="false" customHeight="false" outlineLevel="0" collapsed="false">
      <c r="A7781" s="0" t="s">
        <v>10</v>
      </c>
      <c r="B7781" s="0" t="s">
        <v>502</v>
      </c>
      <c r="C7781" s="15" t="n">
        <v>45536</v>
      </c>
      <c r="D7781" s="0" t="n">
        <v>3</v>
      </c>
      <c r="E7781" s="0" t="n">
        <v>11</v>
      </c>
      <c r="F7781" s="0" t="n">
        <v>0</v>
      </c>
      <c r="G7781" s="0" t="n">
        <v>0</v>
      </c>
      <c r="H7781" s="0" t="n">
        <v>0</v>
      </c>
      <c r="I7781" s="0" t="n">
        <v>306</v>
      </c>
      <c r="J7781" s="0" t="n">
        <v>0</v>
      </c>
      <c r="K7781" s="37" t="n">
        <f aca="false">E7781+Inputs!$B$5*F7781</f>
        <v>11</v>
      </c>
      <c r="L7781" s="37" t="n">
        <f aca="false">G7781+Inputs!$B$6*H7781</f>
        <v>0</v>
      </c>
      <c r="M7781" s="37" t="n">
        <f aca="false">I7781+Inputs!$B$7*J7781</f>
        <v>306</v>
      </c>
      <c r="N7781" s="37" t="n">
        <f aca="false">K7781+L7781+M7781</f>
        <v>317</v>
      </c>
    </row>
    <row r="7782" customFormat="false" ht="15" hidden="false" customHeight="false" outlineLevel="0" collapsed="false">
      <c r="A7782" s="0" t="s">
        <v>10</v>
      </c>
      <c r="B7782" s="0" t="s">
        <v>502</v>
      </c>
      <c r="C7782" s="15" t="n">
        <v>45566</v>
      </c>
      <c r="D7782" s="0" t="n">
        <v>3</v>
      </c>
      <c r="E7782" s="0" t="n">
        <v>24</v>
      </c>
      <c r="F7782" s="0" t="n">
        <v>0</v>
      </c>
      <c r="G7782" s="0" t="n">
        <v>0</v>
      </c>
      <c r="H7782" s="0" t="n">
        <v>0</v>
      </c>
      <c r="I7782" s="0" t="n">
        <v>338</v>
      </c>
      <c r="J7782" s="0" t="n">
        <v>0</v>
      </c>
      <c r="K7782" s="37" t="n">
        <f aca="false">E7782+Inputs!$B$5*F7782</f>
        <v>24</v>
      </c>
      <c r="L7782" s="37" t="n">
        <f aca="false">G7782+Inputs!$B$6*H7782</f>
        <v>0</v>
      </c>
      <c r="M7782" s="37" t="n">
        <f aca="false">I7782+Inputs!$B$7*J7782</f>
        <v>338</v>
      </c>
      <c r="N7782" s="37" t="n">
        <f aca="false">K7782+L7782+M7782</f>
        <v>362</v>
      </c>
    </row>
    <row r="7783" customFormat="false" ht="15" hidden="false" customHeight="false" outlineLevel="0" collapsed="false">
      <c r="A7783" s="0" t="s">
        <v>10</v>
      </c>
      <c r="B7783" s="0" t="s">
        <v>502</v>
      </c>
      <c r="C7783" s="15" t="n">
        <v>45597</v>
      </c>
      <c r="D7783" s="0" t="n">
        <v>3</v>
      </c>
      <c r="E7783" s="0" t="n">
        <v>22</v>
      </c>
      <c r="F7783" s="0" t="n">
        <v>0</v>
      </c>
      <c r="G7783" s="0" t="n">
        <v>0</v>
      </c>
      <c r="H7783" s="0" t="n">
        <v>0</v>
      </c>
      <c r="I7783" s="0" t="n">
        <v>315</v>
      </c>
      <c r="J7783" s="0" t="n">
        <v>0</v>
      </c>
      <c r="K7783" s="37" t="n">
        <f aca="false">E7783+Inputs!$B$5*F7783</f>
        <v>22</v>
      </c>
      <c r="L7783" s="37" t="n">
        <f aca="false">G7783+Inputs!$B$6*H7783</f>
        <v>0</v>
      </c>
      <c r="M7783" s="37" t="n">
        <f aca="false">I7783+Inputs!$B$7*J7783</f>
        <v>315</v>
      </c>
      <c r="N7783" s="37" t="n">
        <f aca="false">K7783+L7783+M7783</f>
        <v>337</v>
      </c>
    </row>
    <row r="7784" customFormat="false" ht="15" hidden="false" customHeight="false" outlineLevel="0" collapsed="false">
      <c r="A7784" s="0" t="s">
        <v>10</v>
      </c>
      <c r="B7784" s="0" t="s">
        <v>502</v>
      </c>
      <c r="C7784" s="15" t="n">
        <v>45627</v>
      </c>
      <c r="D7784" s="0" t="n">
        <v>3</v>
      </c>
      <c r="E7784" s="0" t="n">
        <v>19</v>
      </c>
      <c r="F7784" s="0" t="n">
        <v>0</v>
      </c>
      <c r="G7784" s="0" t="n">
        <v>0</v>
      </c>
      <c r="H7784" s="0" t="n">
        <v>0</v>
      </c>
      <c r="I7784" s="0" t="n">
        <v>311</v>
      </c>
      <c r="J7784" s="0" t="n">
        <v>0</v>
      </c>
      <c r="K7784" s="37" t="n">
        <f aca="false">E7784+Inputs!$B$5*F7784</f>
        <v>19</v>
      </c>
      <c r="L7784" s="37" t="n">
        <f aca="false">G7784+Inputs!$B$6*H7784</f>
        <v>0</v>
      </c>
      <c r="M7784" s="37" t="n">
        <f aca="false">I7784+Inputs!$B$7*J7784</f>
        <v>311</v>
      </c>
      <c r="N7784" s="37" t="n">
        <f aca="false">K7784+L7784+M7784</f>
        <v>330</v>
      </c>
    </row>
    <row r="7785" customFormat="false" ht="15" hidden="false" customHeight="false" outlineLevel="0" collapsed="false">
      <c r="A7785" s="0" t="s">
        <v>10</v>
      </c>
      <c r="B7785" s="0" t="s">
        <v>502</v>
      </c>
      <c r="C7785" s="15" t="n">
        <v>45658</v>
      </c>
      <c r="D7785" s="0" t="n">
        <v>3</v>
      </c>
      <c r="E7785" s="0" t="n">
        <v>8</v>
      </c>
      <c r="F7785" s="0" t="n">
        <v>0</v>
      </c>
      <c r="G7785" s="0" t="n">
        <v>0</v>
      </c>
      <c r="H7785" s="0" t="n">
        <v>0</v>
      </c>
      <c r="I7785" s="0" t="n">
        <v>301</v>
      </c>
      <c r="J7785" s="0" t="n">
        <v>0</v>
      </c>
      <c r="K7785" s="37" t="n">
        <f aca="false">E7785+Inputs!$B$5*F7785</f>
        <v>8</v>
      </c>
      <c r="L7785" s="37" t="n">
        <f aca="false">G7785+Inputs!$B$6*H7785</f>
        <v>0</v>
      </c>
      <c r="M7785" s="37" t="n">
        <f aca="false">I7785+Inputs!$B$7*J7785</f>
        <v>301</v>
      </c>
      <c r="N7785" s="37" t="n">
        <f aca="false">K7785+L7785+M7785</f>
        <v>309</v>
      </c>
    </row>
    <row r="7786" customFormat="false" ht="15" hidden="false" customHeight="false" outlineLevel="0" collapsed="false">
      <c r="A7786" s="0" t="s">
        <v>10</v>
      </c>
      <c r="B7786" s="0" t="s">
        <v>502</v>
      </c>
      <c r="C7786" s="15" t="n">
        <v>45689</v>
      </c>
      <c r="D7786" s="0" t="n">
        <v>3</v>
      </c>
      <c r="E7786" s="0" t="n">
        <v>10</v>
      </c>
      <c r="F7786" s="0" t="n">
        <v>0</v>
      </c>
      <c r="G7786" s="0" t="n">
        <v>0</v>
      </c>
      <c r="H7786" s="0" t="n">
        <v>0</v>
      </c>
      <c r="I7786" s="0" t="n">
        <v>306</v>
      </c>
      <c r="J7786" s="0" t="n">
        <v>0</v>
      </c>
      <c r="K7786" s="37" t="n">
        <f aca="false">E7786+Inputs!$B$5*F7786</f>
        <v>10</v>
      </c>
      <c r="L7786" s="37" t="n">
        <f aca="false">G7786+Inputs!$B$6*H7786</f>
        <v>0</v>
      </c>
      <c r="M7786" s="37" t="n">
        <f aca="false">I7786+Inputs!$B$7*J7786</f>
        <v>306</v>
      </c>
      <c r="N7786" s="37" t="n">
        <f aca="false">K7786+L7786+M7786</f>
        <v>316</v>
      </c>
    </row>
    <row r="7787" customFormat="false" ht="15" hidden="false" customHeight="false" outlineLevel="0" collapsed="false">
      <c r="A7787" s="0" t="s">
        <v>10</v>
      </c>
      <c r="B7787" s="0" t="s">
        <v>502</v>
      </c>
      <c r="C7787" s="15" t="n">
        <v>45717</v>
      </c>
      <c r="D7787" s="0" t="n">
        <v>3</v>
      </c>
      <c r="E7787" s="0" t="n">
        <v>14</v>
      </c>
      <c r="F7787" s="0" t="n">
        <v>0</v>
      </c>
      <c r="G7787" s="0" t="n">
        <v>0</v>
      </c>
      <c r="H7787" s="0" t="n">
        <v>0</v>
      </c>
      <c r="I7787" s="0" t="n">
        <v>309</v>
      </c>
      <c r="J7787" s="0" t="n">
        <v>0</v>
      </c>
      <c r="K7787" s="37" t="n">
        <f aca="false">E7787+Inputs!$B$5*F7787</f>
        <v>14</v>
      </c>
      <c r="L7787" s="37" t="n">
        <f aca="false">G7787+Inputs!$B$6*H7787</f>
        <v>0</v>
      </c>
      <c r="M7787" s="37" t="n">
        <f aca="false">I7787+Inputs!$B$7*J7787</f>
        <v>309</v>
      </c>
      <c r="N7787" s="37" t="n">
        <f aca="false">K7787+L7787+M7787</f>
        <v>323</v>
      </c>
    </row>
    <row r="7788" customFormat="false" ht="15" hidden="false" customHeight="false" outlineLevel="0" collapsed="false">
      <c r="A7788" s="0" t="s">
        <v>10</v>
      </c>
      <c r="B7788" s="0" t="s">
        <v>502</v>
      </c>
      <c r="C7788" s="15" t="n">
        <v>45748</v>
      </c>
      <c r="D7788" s="0" t="n">
        <v>3</v>
      </c>
      <c r="E7788" s="0" t="n">
        <v>20</v>
      </c>
      <c r="F7788" s="0" t="n">
        <v>0</v>
      </c>
      <c r="G7788" s="0" t="n">
        <v>0</v>
      </c>
      <c r="H7788" s="0" t="n">
        <v>0</v>
      </c>
      <c r="I7788" s="0" t="n">
        <v>263</v>
      </c>
      <c r="J7788" s="0" t="n">
        <v>0</v>
      </c>
      <c r="K7788" s="37" t="n">
        <f aca="false">E7788+Inputs!$B$5*F7788</f>
        <v>20</v>
      </c>
      <c r="L7788" s="37" t="n">
        <f aca="false">G7788+Inputs!$B$6*H7788</f>
        <v>0</v>
      </c>
      <c r="M7788" s="37" t="n">
        <f aca="false">I7788+Inputs!$B$7*J7788</f>
        <v>263</v>
      </c>
      <c r="N7788" s="37" t="n">
        <f aca="false">K7788+L7788+M7788</f>
        <v>283</v>
      </c>
    </row>
    <row r="7789" customFormat="false" ht="15" hidden="false" customHeight="false" outlineLevel="0" collapsed="false">
      <c r="A7789" s="0" t="s">
        <v>10</v>
      </c>
      <c r="B7789" s="0" t="s">
        <v>502</v>
      </c>
      <c r="C7789" s="15" t="n">
        <v>45778</v>
      </c>
      <c r="D7789" s="0" t="n">
        <v>3</v>
      </c>
      <c r="E7789" s="0" t="n">
        <v>27</v>
      </c>
      <c r="F7789" s="0" t="n">
        <v>0</v>
      </c>
      <c r="G7789" s="0" t="n">
        <v>0</v>
      </c>
      <c r="H7789" s="0" t="n">
        <v>0</v>
      </c>
      <c r="I7789" s="0" t="n">
        <v>338</v>
      </c>
      <c r="J7789" s="0" t="n">
        <v>0</v>
      </c>
      <c r="K7789" s="37" t="n">
        <f aca="false">E7789+Inputs!$B$5*F7789</f>
        <v>27</v>
      </c>
      <c r="L7789" s="37" t="n">
        <f aca="false">G7789+Inputs!$B$6*H7789</f>
        <v>0</v>
      </c>
      <c r="M7789" s="37" t="n">
        <f aca="false">I7789+Inputs!$B$7*J7789</f>
        <v>338</v>
      </c>
      <c r="N7789" s="37" t="n">
        <f aca="false">K7789+L7789+M7789</f>
        <v>365</v>
      </c>
    </row>
    <row r="7790" customFormat="false" ht="15" hidden="false" customHeight="false" outlineLevel="0" collapsed="false">
      <c r="A7790" s="0" t="s">
        <v>10</v>
      </c>
      <c r="B7790" s="0" t="s">
        <v>502</v>
      </c>
      <c r="C7790" s="15" t="n">
        <v>45809</v>
      </c>
      <c r="D7790" s="0" t="n">
        <v>3</v>
      </c>
      <c r="E7790" s="0" t="n">
        <v>22</v>
      </c>
      <c r="F7790" s="0" t="n">
        <v>0</v>
      </c>
      <c r="G7790" s="0" t="n">
        <v>0</v>
      </c>
      <c r="H7790" s="0" t="n">
        <v>0</v>
      </c>
      <c r="I7790" s="0" t="n">
        <v>371</v>
      </c>
      <c r="J7790" s="0" t="n">
        <v>0</v>
      </c>
      <c r="K7790" s="37" t="n">
        <f aca="false">E7790+Inputs!$B$5*F7790</f>
        <v>22</v>
      </c>
      <c r="L7790" s="37" t="n">
        <f aca="false">G7790+Inputs!$B$6*H7790</f>
        <v>0</v>
      </c>
      <c r="M7790" s="37" t="n">
        <f aca="false">I7790+Inputs!$B$7*J7790</f>
        <v>371</v>
      </c>
      <c r="N7790" s="37" t="n">
        <f aca="false">K7790+L7790+M7790</f>
        <v>393</v>
      </c>
    </row>
    <row r="7791" customFormat="false" ht="15" hidden="false" customHeight="false" outlineLevel="0" collapsed="false">
      <c r="A7791" s="0" t="s">
        <v>10</v>
      </c>
      <c r="B7791" s="0" t="s">
        <v>502</v>
      </c>
      <c r="C7791" s="15" t="n">
        <v>45839</v>
      </c>
      <c r="D7791" s="0" t="n">
        <v>3</v>
      </c>
      <c r="E7791" s="0" t="n">
        <v>20</v>
      </c>
      <c r="F7791" s="0" t="n">
        <v>0</v>
      </c>
      <c r="G7791" s="0" t="n">
        <v>0</v>
      </c>
      <c r="H7791" s="0" t="n">
        <v>0</v>
      </c>
      <c r="I7791" s="0" t="n">
        <v>321</v>
      </c>
      <c r="J7791" s="0" t="n">
        <v>0</v>
      </c>
      <c r="K7791" s="37" t="n">
        <f aca="false">E7791+Inputs!$B$5*F7791</f>
        <v>20</v>
      </c>
      <c r="L7791" s="37" t="n">
        <f aca="false">G7791+Inputs!$B$6*H7791</f>
        <v>0</v>
      </c>
      <c r="M7791" s="37" t="n">
        <f aca="false">I7791+Inputs!$B$7*J7791</f>
        <v>321</v>
      </c>
      <c r="N7791" s="37" t="n">
        <f aca="false">K7791+L7791+M7791</f>
        <v>341</v>
      </c>
    </row>
    <row r="7792" customFormat="false" ht="15" hidden="false" customHeight="false" outlineLevel="0" collapsed="false">
      <c r="A7792" s="0" t="s">
        <v>10</v>
      </c>
      <c r="B7792" s="0" t="s">
        <v>502</v>
      </c>
      <c r="C7792" s="15" t="n">
        <v>45870</v>
      </c>
      <c r="D7792" s="0" t="n">
        <v>3</v>
      </c>
      <c r="E7792" s="0" t="n">
        <v>29</v>
      </c>
      <c r="F7792" s="0" t="n">
        <v>0</v>
      </c>
      <c r="G7792" s="0" t="n">
        <v>0</v>
      </c>
      <c r="H7792" s="0" t="n">
        <v>0</v>
      </c>
      <c r="I7792" s="0" t="n">
        <v>301</v>
      </c>
      <c r="J7792" s="0" t="n">
        <v>0</v>
      </c>
      <c r="K7792" s="37" t="n">
        <f aca="false">E7792+Inputs!$B$5*F7792</f>
        <v>29</v>
      </c>
      <c r="L7792" s="37" t="n">
        <f aca="false">G7792+Inputs!$B$6*H7792</f>
        <v>0</v>
      </c>
      <c r="M7792" s="37" t="n">
        <f aca="false">I7792+Inputs!$B$7*J7792</f>
        <v>301</v>
      </c>
      <c r="N7792" s="37" t="n">
        <f aca="false">K7792+L7792+M7792</f>
        <v>330</v>
      </c>
    </row>
    <row r="7793" customFormat="false" ht="15" hidden="false" customHeight="false" outlineLevel="0" collapsed="false">
      <c r="A7793" s="0" t="s">
        <v>10</v>
      </c>
      <c r="B7793" s="0" t="s">
        <v>502</v>
      </c>
      <c r="C7793" s="15" t="n">
        <v>45901</v>
      </c>
      <c r="D7793" s="0" t="n">
        <v>3</v>
      </c>
      <c r="E7793" s="0" t="n">
        <v>20</v>
      </c>
      <c r="F7793" s="0" t="n">
        <v>0</v>
      </c>
      <c r="G7793" s="0" t="n">
        <v>0</v>
      </c>
      <c r="H7793" s="0" t="n">
        <v>0</v>
      </c>
      <c r="I7793" s="0" t="n">
        <v>291</v>
      </c>
      <c r="J7793" s="0" t="n">
        <v>0</v>
      </c>
      <c r="K7793" s="37" t="n">
        <f aca="false">E7793+Inputs!$B$5*F7793</f>
        <v>20</v>
      </c>
      <c r="L7793" s="37" t="n">
        <f aca="false">G7793+Inputs!$B$6*H7793</f>
        <v>0</v>
      </c>
      <c r="M7793" s="37" t="n">
        <f aca="false">I7793+Inputs!$B$7*J7793</f>
        <v>291</v>
      </c>
      <c r="N7793" s="37" t="n">
        <f aca="false">K7793+L7793+M7793</f>
        <v>311</v>
      </c>
    </row>
    <row r="7794" customFormat="false" ht="15" hidden="false" customHeight="false" outlineLevel="0" collapsed="false">
      <c r="A7794" s="0" t="s">
        <v>10</v>
      </c>
      <c r="B7794" s="0" t="s">
        <v>502</v>
      </c>
      <c r="C7794" s="15" t="n">
        <v>45931</v>
      </c>
      <c r="D7794" s="0" t="n">
        <v>3</v>
      </c>
      <c r="E7794" s="0" t="n">
        <v>20</v>
      </c>
      <c r="F7794" s="0" t="n">
        <v>0</v>
      </c>
      <c r="G7794" s="0" t="n">
        <v>0</v>
      </c>
      <c r="H7794" s="0" t="n">
        <v>0</v>
      </c>
      <c r="I7794" s="0" t="n">
        <v>290</v>
      </c>
      <c r="J7794" s="0" t="n">
        <v>0</v>
      </c>
      <c r="K7794" s="37" t="n">
        <f aca="false">E7794+Inputs!$B$5*F7794</f>
        <v>20</v>
      </c>
      <c r="L7794" s="37" t="n">
        <f aca="false">G7794+Inputs!$B$6*H7794</f>
        <v>0</v>
      </c>
      <c r="M7794" s="37" t="n">
        <f aca="false">I7794+Inputs!$B$7*J7794</f>
        <v>290</v>
      </c>
      <c r="N7794" s="37" t="n">
        <f aca="false">K7794+L7794+M7794</f>
        <v>310</v>
      </c>
    </row>
    <row r="7795" customFormat="false" ht="15" hidden="false" customHeight="false" outlineLevel="0" collapsed="false">
      <c r="A7795" s="0" t="s">
        <v>10</v>
      </c>
      <c r="B7795" s="0" t="s">
        <v>502</v>
      </c>
      <c r="C7795" s="15" t="n">
        <v>45962</v>
      </c>
      <c r="D7795" s="0" t="n">
        <v>3</v>
      </c>
      <c r="E7795" s="0" t="n">
        <v>17</v>
      </c>
      <c r="F7795" s="0" t="n">
        <v>0</v>
      </c>
      <c r="G7795" s="0" t="n">
        <v>0</v>
      </c>
      <c r="H7795" s="0" t="n">
        <v>0</v>
      </c>
      <c r="I7795" s="0" t="n">
        <v>323</v>
      </c>
      <c r="J7795" s="0" t="n">
        <v>0</v>
      </c>
      <c r="K7795" s="37" t="n">
        <f aca="false">E7795+Inputs!$B$5*F7795</f>
        <v>17</v>
      </c>
      <c r="L7795" s="37" t="n">
        <f aca="false">G7795+Inputs!$B$6*H7795</f>
        <v>0</v>
      </c>
      <c r="M7795" s="37" t="n">
        <f aca="false">I7795+Inputs!$B$7*J7795</f>
        <v>323</v>
      </c>
      <c r="N7795" s="37" t="n">
        <f aca="false">K7795+L7795+M7795</f>
        <v>340</v>
      </c>
    </row>
    <row r="7796" customFormat="false" ht="15" hidden="false" customHeight="false" outlineLevel="0" collapsed="false">
      <c r="A7796" s="0" t="s">
        <v>10</v>
      </c>
      <c r="B7796" s="0" t="s">
        <v>502</v>
      </c>
      <c r="C7796" s="15" t="n">
        <v>45992</v>
      </c>
      <c r="D7796" s="0" t="n">
        <v>3</v>
      </c>
      <c r="E7796" s="0" t="n">
        <v>16</v>
      </c>
      <c r="F7796" s="0" t="n">
        <v>0</v>
      </c>
      <c r="G7796" s="0" t="n">
        <v>0</v>
      </c>
      <c r="H7796" s="0" t="n">
        <v>0</v>
      </c>
      <c r="I7796" s="0" t="n">
        <v>325</v>
      </c>
      <c r="J7796" s="0" t="n">
        <v>0</v>
      </c>
      <c r="K7796" s="37" t="n">
        <f aca="false">E7796+Inputs!$B$5*F7796</f>
        <v>16</v>
      </c>
      <c r="L7796" s="37" t="n">
        <f aca="false">G7796+Inputs!$B$6*H7796</f>
        <v>0</v>
      </c>
      <c r="M7796" s="37" t="n">
        <f aca="false">I7796+Inputs!$B$7*J7796</f>
        <v>325</v>
      </c>
      <c r="N7796" s="37" t="n">
        <f aca="false">K7796+L7796+M7796</f>
        <v>341</v>
      </c>
    </row>
    <row r="7797" customFormat="false" ht="15" hidden="false" customHeight="false" outlineLevel="0" collapsed="false">
      <c r="A7797" s="0" t="s">
        <v>10</v>
      </c>
      <c r="B7797" s="0" t="s">
        <v>502</v>
      </c>
      <c r="C7797" s="15" t="n">
        <v>46023</v>
      </c>
      <c r="D7797" s="0" t="n">
        <v>3</v>
      </c>
      <c r="E7797" s="0" t="n">
        <v>17</v>
      </c>
      <c r="F7797" s="0" t="n">
        <v>0</v>
      </c>
      <c r="G7797" s="0" t="n">
        <v>0</v>
      </c>
      <c r="H7797" s="0" t="n">
        <v>0</v>
      </c>
      <c r="I7797" s="0" t="n">
        <v>287</v>
      </c>
      <c r="J7797" s="0" t="n">
        <v>0</v>
      </c>
      <c r="K7797" s="37" t="n">
        <f aca="false">E7797+Inputs!$B$5*F7797</f>
        <v>17</v>
      </c>
      <c r="L7797" s="37" t="n">
        <f aca="false">G7797+Inputs!$B$6*H7797</f>
        <v>0</v>
      </c>
      <c r="M7797" s="37" t="n">
        <f aca="false">I7797+Inputs!$B$7*J7797</f>
        <v>287</v>
      </c>
      <c r="N7797" s="37" t="n">
        <f aca="false">K7797+L7797+M7797</f>
        <v>304</v>
      </c>
    </row>
    <row r="7798" customFormat="false" ht="15" hidden="false" customHeight="false" outlineLevel="0" collapsed="false">
      <c r="A7798" s="0" t="s">
        <v>10</v>
      </c>
      <c r="B7798" s="0" t="s">
        <v>502</v>
      </c>
      <c r="C7798" s="15" t="n">
        <v>46054</v>
      </c>
      <c r="D7798" s="0" t="n">
        <v>3</v>
      </c>
      <c r="E7798" s="0" t="n">
        <v>23</v>
      </c>
      <c r="F7798" s="0" t="n">
        <v>0</v>
      </c>
      <c r="G7798" s="0" t="n">
        <v>0</v>
      </c>
      <c r="H7798" s="0" t="n">
        <v>0</v>
      </c>
      <c r="I7798" s="0" t="n">
        <v>228</v>
      </c>
      <c r="J7798" s="0" t="n">
        <v>0</v>
      </c>
      <c r="K7798" s="37" t="n">
        <f aca="false">E7798+Inputs!$B$5*F7798</f>
        <v>23</v>
      </c>
      <c r="L7798" s="37" t="n">
        <f aca="false">G7798+Inputs!$B$6*H7798</f>
        <v>0</v>
      </c>
      <c r="M7798" s="37" t="n">
        <f aca="false">I7798+Inputs!$B$7*J7798</f>
        <v>228</v>
      </c>
      <c r="N7798" s="37" t="n">
        <f aca="false">K7798+L7798+M7798</f>
        <v>251</v>
      </c>
    </row>
    <row r="7799" customFormat="false" ht="15" hidden="false" customHeight="false" outlineLevel="0" collapsed="false">
      <c r="A7799" s="0" t="s">
        <v>10</v>
      </c>
      <c r="B7799" s="0" t="s">
        <v>502</v>
      </c>
      <c r="C7799" s="15" t="n">
        <v>46082</v>
      </c>
      <c r="D7799" s="0" t="n">
        <v>3</v>
      </c>
      <c r="E7799" s="0" t="n">
        <v>43</v>
      </c>
      <c r="F7799" s="0" t="n">
        <v>0</v>
      </c>
      <c r="G7799" s="0" t="n">
        <v>0</v>
      </c>
      <c r="H7799" s="0" t="n">
        <v>0</v>
      </c>
      <c r="I7799" s="0" t="n">
        <v>311</v>
      </c>
      <c r="J7799" s="0" t="n">
        <v>0</v>
      </c>
      <c r="K7799" s="37" t="n">
        <f aca="false">E7799+Inputs!$B$5*F7799</f>
        <v>43</v>
      </c>
      <c r="L7799" s="37" t="n">
        <f aca="false">G7799+Inputs!$B$6*H7799</f>
        <v>0</v>
      </c>
      <c r="M7799" s="37" t="n">
        <f aca="false">I7799+Inputs!$B$7*J7799</f>
        <v>311</v>
      </c>
      <c r="N7799" s="37" t="n">
        <f aca="false">K7799+L7799+M7799</f>
        <v>354</v>
      </c>
    </row>
    <row r="7800" customFormat="false" ht="15" hidden="false" customHeight="false" outlineLevel="0" collapsed="false">
      <c r="A7800" s="0" t="s">
        <v>10</v>
      </c>
      <c r="B7800" s="0" t="s">
        <v>502</v>
      </c>
      <c r="C7800" s="15" t="n">
        <v>46113</v>
      </c>
      <c r="D7800" s="0" t="n">
        <v>3</v>
      </c>
      <c r="E7800" s="0" t="n">
        <v>58</v>
      </c>
      <c r="F7800" s="0" t="n">
        <v>0</v>
      </c>
      <c r="G7800" s="0" t="n">
        <v>0</v>
      </c>
      <c r="H7800" s="0" t="n">
        <v>0</v>
      </c>
      <c r="I7800" s="0" t="n">
        <v>252</v>
      </c>
      <c r="J7800" s="0" t="n">
        <v>0</v>
      </c>
      <c r="K7800" s="37" t="n">
        <f aca="false">E7800+Inputs!$B$5*F7800</f>
        <v>58</v>
      </c>
      <c r="L7800" s="37" t="n">
        <f aca="false">G7800+Inputs!$B$6*H7800</f>
        <v>0</v>
      </c>
      <c r="M7800" s="37" t="n">
        <f aca="false">I7800+Inputs!$B$7*J7800</f>
        <v>252</v>
      </c>
      <c r="N7800" s="37" t="n">
        <f aca="false">K7800+L7800+M7800</f>
        <v>310</v>
      </c>
    </row>
    <row r="7801" customFormat="false" ht="15" hidden="false" customHeight="false" outlineLevel="0" collapsed="false">
      <c r="A7801" s="0" t="s">
        <v>10</v>
      </c>
      <c r="B7801" s="0" t="s">
        <v>502</v>
      </c>
      <c r="C7801" s="15" t="n">
        <v>46143</v>
      </c>
      <c r="D7801" s="0" t="n">
        <v>3</v>
      </c>
      <c r="E7801" s="0" t="n">
        <v>64</v>
      </c>
      <c r="F7801" s="0" t="n">
        <v>0</v>
      </c>
      <c r="G7801" s="0" t="n">
        <v>0</v>
      </c>
      <c r="H7801" s="0" t="n">
        <v>0</v>
      </c>
      <c r="I7801" s="0" t="n">
        <v>266</v>
      </c>
      <c r="J7801" s="0" t="n">
        <v>0</v>
      </c>
      <c r="K7801" s="37" t="n">
        <f aca="false">E7801+Inputs!$B$5*F7801</f>
        <v>64</v>
      </c>
      <c r="L7801" s="37" t="n">
        <f aca="false">G7801+Inputs!$B$6*H7801</f>
        <v>0</v>
      </c>
      <c r="M7801" s="37" t="n">
        <f aca="false">I7801+Inputs!$B$7*J7801</f>
        <v>266</v>
      </c>
      <c r="N7801" s="37" t="n">
        <f aca="false">K7801+L7801+M7801</f>
        <v>330</v>
      </c>
    </row>
    <row r="7802" customFormat="false" ht="15" hidden="false" customHeight="false" outlineLevel="0" collapsed="false">
      <c r="A7802" s="0" t="s">
        <v>10</v>
      </c>
      <c r="B7802" s="0" t="s">
        <v>502</v>
      </c>
      <c r="C7802" s="15" t="n">
        <v>46174</v>
      </c>
      <c r="D7802" s="0" t="n">
        <v>3</v>
      </c>
      <c r="E7802" s="0" t="n">
        <v>103</v>
      </c>
      <c r="F7802" s="0" t="n">
        <v>0</v>
      </c>
      <c r="G7802" s="0" t="n">
        <v>0</v>
      </c>
      <c r="H7802" s="0" t="n">
        <v>0</v>
      </c>
      <c r="I7802" s="0" t="n">
        <v>370</v>
      </c>
      <c r="J7802" s="0" t="n">
        <v>0</v>
      </c>
      <c r="K7802" s="37" t="n">
        <f aca="false">E7802+Inputs!$B$5*F7802</f>
        <v>103</v>
      </c>
      <c r="L7802" s="37" t="n">
        <f aca="false">G7802+Inputs!$B$6*H7802</f>
        <v>0</v>
      </c>
      <c r="M7802" s="37" t="n">
        <f aca="false">I7802+Inputs!$B$7*J7802</f>
        <v>370</v>
      </c>
      <c r="N7802" s="37" t="n">
        <f aca="false">K7802+L7802+M7802</f>
        <v>473</v>
      </c>
    </row>
    <row r="7803" customFormat="false" ht="15" hidden="false" customHeight="false" outlineLevel="0" collapsed="false">
      <c r="A7803" s="0" t="s">
        <v>10</v>
      </c>
      <c r="B7803" s="0" t="s">
        <v>502</v>
      </c>
      <c r="C7803" s="15" t="n">
        <v>46204</v>
      </c>
      <c r="D7803" s="0" t="n">
        <v>3</v>
      </c>
      <c r="E7803" s="0" t="n">
        <v>62</v>
      </c>
      <c r="F7803" s="0" t="n">
        <v>0</v>
      </c>
      <c r="G7803" s="0" t="n">
        <v>0</v>
      </c>
      <c r="H7803" s="0" t="n">
        <v>0</v>
      </c>
      <c r="I7803" s="0" t="n">
        <v>314</v>
      </c>
      <c r="J7803" s="0" t="n">
        <v>0</v>
      </c>
      <c r="K7803" s="37" t="n">
        <f aca="false">E7803+Inputs!$B$5*F7803</f>
        <v>62</v>
      </c>
      <c r="L7803" s="37" t="n">
        <f aca="false">G7803+Inputs!$B$6*H7803</f>
        <v>0</v>
      </c>
      <c r="M7803" s="37" t="n">
        <f aca="false">I7803+Inputs!$B$7*J7803</f>
        <v>314</v>
      </c>
      <c r="N7803" s="37" t="n">
        <f aca="false">K7803+L7803+M7803</f>
        <v>376</v>
      </c>
    </row>
    <row r="7804" customFormat="false" ht="15" hidden="false" customHeight="false" outlineLevel="0" collapsed="false">
      <c r="A7804" s="0" t="s">
        <v>10</v>
      </c>
      <c r="B7804" s="0" t="s">
        <v>502</v>
      </c>
      <c r="C7804" s="15" t="n">
        <v>46235</v>
      </c>
      <c r="D7804" s="0" t="n">
        <v>3</v>
      </c>
      <c r="E7804" s="0" t="n">
        <v>55</v>
      </c>
      <c r="F7804" s="0" t="n">
        <v>0</v>
      </c>
      <c r="G7804" s="0" t="n">
        <v>0</v>
      </c>
      <c r="H7804" s="0" t="n">
        <v>0</v>
      </c>
      <c r="I7804" s="0" t="n">
        <v>274</v>
      </c>
      <c r="J7804" s="0" t="n">
        <v>0</v>
      </c>
      <c r="K7804" s="37" t="n">
        <f aca="false">E7804+Inputs!$B$5*F7804</f>
        <v>55</v>
      </c>
      <c r="L7804" s="37" t="n">
        <f aca="false">G7804+Inputs!$B$6*H7804</f>
        <v>0</v>
      </c>
      <c r="M7804" s="37" t="n">
        <f aca="false">I7804+Inputs!$B$7*J7804</f>
        <v>274</v>
      </c>
      <c r="N7804" s="37" t="n">
        <f aca="false">K7804+L7804+M7804</f>
        <v>329</v>
      </c>
    </row>
    <row r="7805" customFormat="false" ht="15" hidden="false" customHeight="false" outlineLevel="0" collapsed="false">
      <c r="A7805" s="0" t="s">
        <v>10</v>
      </c>
      <c r="B7805" s="0" t="s">
        <v>557</v>
      </c>
      <c r="C7805" s="15" t="n">
        <v>44927</v>
      </c>
      <c r="D7805" s="0" t="n">
        <v>5</v>
      </c>
      <c r="E7805" s="0" t="n">
        <v>0</v>
      </c>
      <c r="F7805" s="0" t="n">
        <v>0</v>
      </c>
      <c r="G7805" s="0" t="n">
        <v>0</v>
      </c>
      <c r="H7805" s="0" t="n">
        <v>0</v>
      </c>
      <c r="I7805" s="0" t="n">
        <v>1</v>
      </c>
      <c r="J7805" s="0" t="n">
        <v>0</v>
      </c>
      <c r="K7805" s="37" t="n">
        <f aca="false">E7805+Inputs!$B$5*F7805</f>
        <v>0</v>
      </c>
      <c r="L7805" s="37" t="n">
        <f aca="false">G7805+Inputs!$B$6*H7805</f>
        <v>0</v>
      </c>
      <c r="M7805" s="37" t="n">
        <f aca="false">I7805+Inputs!$B$7*J7805</f>
        <v>1</v>
      </c>
      <c r="N7805" s="37" t="n">
        <f aca="false">K7805+L7805+M7805</f>
        <v>1</v>
      </c>
    </row>
    <row r="7806" customFormat="false" ht="15" hidden="false" customHeight="false" outlineLevel="0" collapsed="false">
      <c r="A7806" s="0" t="s">
        <v>10</v>
      </c>
      <c r="B7806" s="0" t="s">
        <v>557</v>
      </c>
      <c r="C7806" s="15" t="n">
        <v>44958</v>
      </c>
      <c r="D7806" s="0" t="n">
        <v>5</v>
      </c>
      <c r="E7806" s="0" t="n">
        <v>0</v>
      </c>
      <c r="F7806" s="0" t="n">
        <v>0</v>
      </c>
      <c r="G7806" s="0" t="n">
        <v>0</v>
      </c>
      <c r="H7806" s="0" t="n">
        <v>0</v>
      </c>
      <c r="I7806" s="0" t="n">
        <v>1</v>
      </c>
      <c r="J7806" s="0" t="n">
        <v>0</v>
      </c>
      <c r="K7806" s="37" t="n">
        <f aca="false">E7806+Inputs!$B$5*F7806</f>
        <v>0</v>
      </c>
      <c r="L7806" s="37" t="n">
        <f aca="false">G7806+Inputs!$B$6*H7806</f>
        <v>0</v>
      </c>
      <c r="M7806" s="37" t="n">
        <f aca="false">I7806+Inputs!$B$7*J7806</f>
        <v>1</v>
      </c>
      <c r="N7806" s="37" t="n">
        <f aca="false">K7806+L7806+M7806</f>
        <v>1</v>
      </c>
    </row>
    <row r="7807" customFormat="false" ht="15" hidden="false" customHeight="false" outlineLevel="0" collapsed="false">
      <c r="A7807" s="0" t="s">
        <v>10</v>
      </c>
      <c r="B7807" s="0" t="s">
        <v>557</v>
      </c>
      <c r="C7807" s="15" t="n">
        <v>44986</v>
      </c>
      <c r="D7807" s="0" t="n">
        <v>5</v>
      </c>
      <c r="E7807" s="0" t="n">
        <v>0</v>
      </c>
      <c r="F7807" s="0" t="n">
        <v>0</v>
      </c>
      <c r="G7807" s="0" t="n">
        <v>0</v>
      </c>
      <c r="H7807" s="0" t="n">
        <v>0</v>
      </c>
      <c r="I7807" s="0" t="n">
        <v>1</v>
      </c>
      <c r="J7807" s="0" t="n">
        <v>0</v>
      </c>
      <c r="K7807" s="37" t="n">
        <f aca="false">E7807+Inputs!$B$5*F7807</f>
        <v>0</v>
      </c>
      <c r="L7807" s="37" t="n">
        <f aca="false">G7807+Inputs!$B$6*H7807</f>
        <v>0</v>
      </c>
      <c r="M7807" s="37" t="n">
        <f aca="false">I7807+Inputs!$B$7*J7807</f>
        <v>1</v>
      </c>
      <c r="N7807" s="37" t="n">
        <f aca="false">K7807+L7807+M7807</f>
        <v>1</v>
      </c>
    </row>
    <row r="7808" customFormat="false" ht="15" hidden="false" customHeight="false" outlineLevel="0" collapsed="false">
      <c r="A7808" s="0" t="s">
        <v>10</v>
      </c>
      <c r="B7808" s="0" t="s">
        <v>557</v>
      </c>
      <c r="C7808" s="15" t="n">
        <v>45078</v>
      </c>
      <c r="D7808" s="0" t="n">
        <v>5</v>
      </c>
      <c r="E7808" s="0" t="n">
        <v>0</v>
      </c>
      <c r="F7808" s="0" t="n">
        <v>0</v>
      </c>
      <c r="G7808" s="0" t="n">
        <v>0</v>
      </c>
      <c r="H7808" s="0" t="n">
        <v>0</v>
      </c>
      <c r="I7808" s="0" t="n">
        <v>1</v>
      </c>
      <c r="J7808" s="0" t="n">
        <v>0</v>
      </c>
      <c r="K7808" s="37" t="n">
        <f aca="false">E7808+Inputs!$B$5*F7808</f>
        <v>0</v>
      </c>
      <c r="L7808" s="37" t="n">
        <f aca="false">G7808+Inputs!$B$6*H7808</f>
        <v>0</v>
      </c>
      <c r="M7808" s="37" t="n">
        <f aca="false">I7808+Inputs!$B$7*J7808</f>
        <v>1</v>
      </c>
      <c r="N7808" s="37" t="n">
        <f aca="false">K7808+L7808+M7808</f>
        <v>1</v>
      </c>
    </row>
    <row r="7809" customFormat="false" ht="15" hidden="false" customHeight="false" outlineLevel="0" collapsed="false">
      <c r="A7809" s="0" t="s">
        <v>10</v>
      </c>
      <c r="B7809" s="0" t="s">
        <v>557</v>
      </c>
      <c r="C7809" s="15" t="n">
        <v>45108</v>
      </c>
      <c r="D7809" s="0" t="n">
        <v>5</v>
      </c>
      <c r="E7809" s="0" t="n">
        <v>0</v>
      </c>
      <c r="F7809" s="0" t="n">
        <v>0</v>
      </c>
      <c r="G7809" s="0" t="n">
        <v>0</v>
      </c>
      <c r="H7809" s="0" t="n">
        <v>0</v>
      </c>
      <c r="I7809" s="0" t="n">
        <v>2</v>
      </c>
      <c r="J7809" s="0" t="n">
        <v>0</v>
      </c>
      <c r="K7809" s="37" t="n">
        <f aca="false">E7809+Inputs!$B$5*F7809</f>
        <v>0</v>
      </c>
      <c r="L7809" s="37" t="n">
        <f aca="false">G7809+Inputs!$B$6*H7809</f>
        <v>0</v>
      </c>
      <c r="M7809" s="37" t="n">
        <f aca="false">I7809+Inputs!$B$7*J7809</f>
        <v>2</v>
      </c>
      <c r="N7809" s="37" t="n">
        <f aca="false">K7809+L7809+M7809</f>
        <v>2</v>
      </c>
    </row>
    <row r="7810" customFormat="false" ht="15" hidden="false" customHeight="false" outlineLevel="0" collapsed="false">
      <c r="A7810" s="0" t="s">
        <v>10</v>
      </c>
      <c r="B7810" s="0" t="s">
        <v>557</v>
      </c>
      <c r="C7810" s="15" t="n">
        <v>45170</v>
      </c>
      <c r="D7810" s="0" t="n">
        <v>5</v>
      </c>
      <c r="E7810" s="0" t="n">
        <v>0</v>
      </c>
      <c r="F7810" s="0" t="n">
        <v>0</v>
      </c>
      <c r="G7810" s="0" t="n">
        <v>0</v>
      </c>
      <c r="H7810" s="0" t="n">
        <v>0</v>
      </c>
      <c r="I7810" s="0" t="n">
        <v>3</v>
      </c>
      <c r="J7810" s="0" t="n">
        <v>0</v>
      </c>
      <c r="K7810" s="37" t="n">
        <f aca="false">E7810+Inputs!$B$5*F7810</f>
        <v>0</v>
      </c>
      <c r="L7810" s="37" t="n">
        <f aca="false">G7810+Inputs!$B$6*H7810</f>
        <v>0</v>
      </c>
      <c r="M7810" s="37" t="n">
        <f aca="false">I7810+Inputs!$B$7*J7810</f>
        <v>3</v>
      </c>
      <c r="N7810" s="37" t="n">
        <f aca="false">K7810+L7810+M7810</f>
        <v>3</v>
      </c>
    </row>
    <row r="7811" customFormat="false" ht="15" hidden="false" customHeight="false" outlineLevel="0" collapsed="false">
      <c r="A7811" s="0" t="s">
        <v>10</v>
      </c>
      <c r="B7811" s="0" t="s">
        <v>557</v>
      </c>
      <c r="C7811" s="15" t="n">
        <v>45261</v>
      </c>
      <c r="D7811" s="0" t="n">
        <v>5</v>
      </c>
      <c r="E7811" s="0" t="n">
        <v>0</v>
      </c>
      <c r="F7811" s="0" t="n">
        <v>0</v>
      </c>
      <c r="G7811" s="0" t="n">
        <v>0</v>
      </c>
      <c r="H7811" s="0" t="n">
        <v>0</v>
      </c>
      <c r="I7811" s="0" t="n">
        <v>1</v>
      </c>
      <c r="J7811" s="0" t="n">
        <v>0</v>
      </c>
      <c r="K7811" s="37" t="n">
        <f aca="false">E7811+Inputs!$B$5*F7811</f>
        <v>0</v>
      </c>
      <c r="L7811" s="37" t="n">
        <f aca="false">G7811+Inputs!$B$6*H7811</f>
        <v>0</v>
      </c>
      <c r="M7811" s="37" t="n">
        <f aca="false">I7811+Inputs!$B$7*J7811</f>
        <v>1</v>
      </c>
      <c r="N7811" s="37" t="n">
        <f aca="false">K7811+L7811+M7811</f>
        <v>1</v>
      </c>
    </row>
    <row r="7812" customFormat="false" ht="15" hidden="false" customHeight="false" outlineLevel="0" collapsed="false">
      <c r="A7812" s="0" t="s">
        <v>10</v>
      </c>
      <c r="B7812" s="0" t="s">
        <v>557</v>
      </c>
      <c r="C7812" s="15" t="n">
        <v>45323</v>
      </c>
      <c r="D7812" s="0" t="n">
        <v>5</v>
      </c>
      <c r="E7812" s="0" t="n">
        <v>0</v>
      </c>
      <c r="F7812" s="0" t="n">
        <v>0</v>
      </c>
      <c r="G7812" s="0" t="n">
        <v>0</v>
      </c>
      <c r="H7812" s="0" t="n">
        <v>0</v>
      </c>
      <c r="I7812" s="0" t="n">
        <v>1</v>
      </c>
      <c r="J7812" s="0" t="n">
        <v>0</v>
      </c>
      <c r="K7812" s="37" t="n">
        <f aca="false">E7812+Inputs!$B$5*F7812</f>
        <v>0</v>
      </c>
      <c r="L7812" s="37" t="n">
        <f aca="false">G7812+Inputs!$B$6*H7812</f>
        <v>0</v>
      </c>
      <c r="M7812" s="37" t="n">
        <f aca="false">I7812+Inputs!$B$7*J7812</f>
        <v>1</v>
      </c>
      <c r="N7812" s="37" t="n">
        <f aca="false">K7812+L7812+M7812</f>
        <v>1</v>
      </c>
    </row>
    <row r="7813" customFormat="false" ht="15" hidden="false" customHeight="false" outlineLevel="0" collapsed="false">
      <c r="A7813" s="0" t="s">
        <v>10</v>
      </c>
      <c r="B7813" s="0" t="s">
        <v>557</v>
      </c>
      <c r="C7813" s="15" t="n">
        <v>45352</v>
      </c>
      <c r="D7813" s="0" t="n">
        <v>5</v>
      </c>
      <c r="E7813" s="0" t="n">
        <v>0</v>
      </c>
      <c r="F7813" s="0" t="n">
        <v>0</v>
      </c>
      <c r="G7813" s="0" t="n">
        <v>0</v>
      </c>
      <c r="H7813" s="0" t="n">
        <v>0</v>
      </c>
      <c r="I7813" s="0" t="n">
        <v>1</v>
      </c>
      <c r="J7813" s="0" t="n">
        <v>0</v>
      </c>
      <c r="K7813" s="37" t="n">
        <f aca="false">E7813+Inputs!$B$5*F7813</f>
        <v>0</v>
      </c>
      <c r="L7813" s="37" t="n">
        <f aca="false">G7813+Inputs!$B$6*H7813</f>
        <v>0</v>
      </c>
      <c r="M7813" s="37" t="n">
        <f aca="false">I7813+Inputs!$B$7*J7813</f>
        <v>1</v>
      </c>
      <c r="N7813" s="37" t="n">
        <f aca="false">K7813+L7813+M7813</f>
        <v>1</v>
      </c>
    </row>
    <row r="7814" customFormat="false" ht="15" hidden="false" customHeight="false" outlineLevel="0" collapsed="false">
      <c r="A7814" s="0" t="s">
        <v>10</v>
      </c>
      <c r="B7814" s="0" t="s">
        <v>557</v>
      </c>
      <c r="C7814" s="15" t="n">
        <v>45383</v>
      </c>
      <c r="D7814" s="0" t="n">
        <v>5</v>
      </c>
      <c r="E7814" s="0" t="n">
        <v>0</v>
      </c>
      <c r="F7814" s="0" t="n">
        <v>0</v>
      </c>
      <c r="G7814" s="0" t="n">
        <v>0</v>
      </c>
      <c r="H7814" s="0" t="n">
        <v>0</v>
      </c>
      <c r="I7814" s="0" t="n">
        <v>1</v>
      </c>
      <c r="J7814" s="0" t="n">
        <v>0</v>
      </c>
      <c r="K7814" s="37" t="n">
        <f aca="false">E7814+Inputs!$B$5*F7814</f>
        <v>0</v>
      </c>
      <c r="L7814" s="37" t="n">
        <f aca="false">G7814+Inputs!$B$6*H7814</f>
        <v>0</v>
      </c>
      <c r="M7814" s="37" t="n">
        <f aca="false">I7814+Inputs!$B$7*J7814</f>
        <v>1</v>
      </c>
      <c r="N7814" s="37" t="n">
        <f aca="false">K7814+L7814+M7814</f>
        <v>1</v>
      </c>
    </row>
    <row r="7815" customFormat="false" ht="15" hidden="false" customHeight="false" outlineLevel="0" collapsed="false">
      <c r="A7815" s="0" t="s">
        <v>10</v>
      </c>
      <c r="B7815" s="0" t="s">
        <v>557</v>
      </c>
      <c r="C7815" s="15" t="n">
        <v>45413</v>
      </c>
      <c r="D7815" s="0" t="n">
        <v>5</v>
      </c>
      <c r="E7815" s="0" t="n">
        <v>0</v>
      </c>
      <c r="F7815" s="0" t="n">
        <v>0</v>
      </c>
      <c r="G7815" s="0" t="n">
        <v>0</v>
      </c>
      <c r="H7815" s="0" t="n">
        <v>0</v>
      </c>
      <c r="I7815" s="0" t="n">
        <v>2</v>
      </c>
      <c r="J7815" s="0" t="n">
        <v>0</v>
      </c>
      <c r="K7815" s="37" t="n">
        <f aca="false">E7815+Inputs!$B$5*F7815</f>
        <v>0</v>
      </c>
      <c r="L7815" s="37" t="n">
        <f aca="false">G7815+Inputs!$B$6*H7815</f>
        <v>0</v>
      </c>
      <c r="M7815" s="37" t="n">
        <f aca="false">I7815+Inputs!$B$7*J7815</f>
        <v>2</v>
      </c>
      <c r="N7815" s="37" t="n">
        <f aca="false">K7815+L7815+M7815</f>
        <v>2</v>
      </c>
    </row>
    <row r="7816" customFormat="false" ht="15" hidden="false" customHeight="false" outlineLevel="0" collapsed="false">
      <c r="A7816" s="0" t="s">
        <v>10</v>
      </c>
      <c r="B7816" s="0" t="s">
        <v>557</v>
      </c>
      <c r="C7816" s="15" t="n">
        <v>45505</v>
      </c>
      <c r="D7816" s="0" t="n">
        <v>5</v>
      </c>
      <c r="E7816" s="0" t="n">
        <v>0</v>
      </c>
      <c r="F7816" s="0" t="n">
        <v>0</v>
      </c>
      <c r="G7816" s="0" t="n">
        <v>0</v>
      </c>
      <c r="H7816" s="0" t="n">
        <v>0</v>
      </c>
      <c r="I7816" s="0" t="n">
        <v>1</v>
      </c>
      <c r="J7816" s="0" t="n">
        <v>0</v>
      </c>
      <c r="K7816" s="37" t="n">
        <f aca="false">E7816+Inputs!$B$5*F7816</f>
        <v>0</v>
      </c>
      <c r="L7816" s="37" t="n">
        <f aca="false">G7816+Inputs!$B$6*H7816</f>
        <v>0</v>
      </c>
      <c r="M7816" s="37" t="n">
        <f aca="false">I7816+Inputs!$B$7*J7816</f>
        <v>1</v>
      </c>
      <c r="N7816" s="37" t="n">
        <f aca="false">K7816+L7816+M7816</f>
        <v>1</v>
      </c>
    </row>
    <row r="7817" customFormat="false" ht="15" hidden="false" customHeight="false" outlineLevel="0" collapsed="false">
      <c r="A7817" s="0" t="s">
        <v>10</v>
      </c>
      <c r="B7817" s="0" t="s">
        <v>557</v>
      </c>
      <c r="C7817" s="15" t="n">
        <v>45597</v>
      </c>
      <c r="D7817" s="0" t="n">
        <v>5</v>
      </c>
      <c r="E7817" s="0" t="n">
        <v>0</v>
      </c>
      <c r="F7817" s="0" t="n">
        <v>0</v>
      </c>
      <c r="G7817" s="0" t="n">
        <v>0</v>
      </c>
      <c r="H7817" s="0" t="n">
        <v>0</v>
      </c>
      <c r="I7817" s="0" t="n">
        <v>4</v>
      </c>
      <c r="J7817" s="0" t="n">
        <v>0</v>
      </c>
      <c r="K7817" s="37" t="n">
        <f aca="false">E7817+Inputs!$B$5*F7817</f>
        <v>0</v>
      </c>
      <c r="L7817" s="37" t="n">
        <f aca="false">G7817+Inputs!$B$6*H7817</f>
        <v>0</v>
      </c>
      <c r="M7817" s="37" t="n">
        <f aca="false">I7817+Inputs!$B$7*J7817</f>
        <v>4</v>
      </c>
      <c r="N7817" s="37" t="n">
        <f aca="false">K7817+L7817+M7817</f>
        <v>4</v>
      </c>
    </row>
    <row r="7818" customFormat="false" ht="15" hidden="false" customHeight="false" outlineLevel="0" collapsed="false">
      <c r="A7818" s="0" t="s">
        <v>10</v>
      </c>
      <c r="B7818" s="0" t="s">
        <v>557</v>
      </c>
      <c r="C7818" s="15" t="n">
        <v>45627</v>
      </c>
      <c r="D7818" s="0" t="n">
        <v>5</v>
      </c>
      <c r="E7818" s="0" t="n">
        <v>0</v>
      </c>
      <c r="F7818" s="0" t="n">
        <v>0</v>
      </c>
      <c r="G7818" s="0" t="n">
        <v>0</v>
      </c>
      <c r="H7818" s="0" t="n">
        <v>0</v>
      </c>
      <c r="I7818" s="0" t="n">
        <v>2</v>
      </c>
      <c r="J7818" s="0" t="n">
        <v>0</v>
      </c>
      <c r="K7818" s="37" t="n">
        <f aca="false">E7818+Inputs!$B$5*F7818</f>
        <v>0</v>
      </c>
      <c r="L7818" s="37" t="n">
        <f aca="false">G7818+Inputs!$B$6*H7818</f>
        <v>0</v>
      </c>
      <c r="M7818" s="37" t="n">
        <f aca="false">I7818+Inputs!$B$7*J7818</f>
        <v>2</v>
      </c>
      <c r="N7818" s="37" t="n">
        <f aca="false">K7818+L7818+M7818</f>
        <v>2</v>
      </c>
    </row>
    <row r="7819" customFormat="false" ht="15" hidden="false" customHeight="false" outlineLevel="0" collapsed="false">
      <c r="A7819" s="0" t="s">
        <v>10</v>
      </c>
      <c r="B7819" s="0" t="s">
        <v>557</v>
      </c>
      <c r="C7819" s="15" t="n">
        <v>45658</v>
      </c>
      <c r="D7819" s="0" t="n">
        <v>5</v>
      </c>
      <c r="E7819" s="0" t="n">
        <v>0</v>
      </c>
      <c r="F7819" s="0" t="n">
        <v>0</v>
      </c>
      <c r="G7819" s="0" t="n">
        <v>0</v>
      </c>
      <c r="H7819" s="0" t="n">
        <v>0</v>
      </c>
      <c r="I7819" s="0" t="n">
        <v>2</v>
      </c>
      <c r="J7819" s="0" t="n">
        <v>0</v>
      </c>
      <c r="K7819" s="37" t="n">
        <f aca="false">E7819+Inputs!$B$5*F7819</f>
        <v>0</v>
      </c>
      <c r="L7819" s="37" t="n">
        <f aca="false">G7819+Inputs!$B$6*H7819</f>
        <v>0</v>
      </c>
      <c r="M7819" s="37" t="n">
        <f aca="false">I7819+Inputs!$B$7*J7819</f>
        <v>2</v>
      </c>
      <c r="N7819" s="37" t="n">
        <f aca="false">K7819+L7819+M7819</f>
        <v>2</v>
      </c>
    </row>
    <row r="7820" customFormat="false" ht="15" hidden="false" customHeight="false" outlineLevel="0" collapsed="false">
      <c r="A7820" s="0" t="s">
        <v>10</v>
      </c>
      <c r="B7820" s="0" t="s">
        <v>557</v>
      </c>
      <c r="C7820" s="15" t="n">
        <v>45778</v>
      </c>
      <c r="D7820" s="0" t="n">
        <v>5</v>
      </c>
      <c r="E7820" s="0" t="n">
        <v>0</v>
      </c>
      <c r="F7820" s="0" t="n">
        <v>0</v>
      </c>
      <c r="G7820" s="0" t="n">
        <v>0</v>
      </c>
      <c r="H7820" s="0" t="n">
        <v>0</v>
      </c>
      <c r="I7820" s="0" t="n">
        <v>1</v>
      </c>
      <c r="J7820" s="0" t="n">
        <v>0</v>
      </c>
      <c r="K7820" s="37" t="n">
        <f aca="false">E7820+Inputs!$B$5*F7820</f>
        <v>0</v>
      </c>
      <c r="L7820" s="37" t="n">
        <f aca="false">G7820+Inputs!$B$6*H7820</f>
        <v>0</v>
      </c>
      <c r="M7820" s="37" t="n">
        <f aca="false">I7820+Inputs!$B$7*J7820</f>
        <v>1</v>
      </c>
      <c r="N7820" s="37" t="n">
        <f aca="false">K7820+L7820+M7820</f>
        <v>1</v>
      </c>
    </row>
    <row r="7821" customFormat="false" ht="15" hidden="false" customHeight="false" outlineLevel="0" collapsed="false">
      <c r="A7821" s="0" t="s">
        <v>10</v>
      </c>
      <c r="B7821" s="0" t="s">
        <v>557</v>
      </c>
      <c r="C7821" s="15" t="n">
        <v>45992</v>
      </c>
      <c r="D7821" s="0" t="n">
        <v>5</v>
      </c>
      <c r="E7821" s="0" t="n">
        <v>1</v>
      </c>
      <c r="F7821" s="0" t="n">
        <v>0</v>
      </c>
      <c r="G7821" s="0" t="n">
        <v>0</v>
      </c>
      <c r="H7821" s="0" t="n">
        <v>0</v>
      </c>
      <c r="I7821" s="0" t="n">
        <v>1</v>
      </c>
      <c r="J7821" s="0" t="n">
        <v>0</v>
      </c>
      <c r="K7821" s="37" t="n">
        <f aca="false">E7821+Inputs!$B$5*F7821</f>
        <v>1</v>
      </c>
      <c r="L7821" s="37" t="n">
        <f aca="false">G7821+Inputs!$B$6*H7821</f>
        <v>0</v>
      </c>
      <c r="M7821" s="37" t="n">
        <f aca="false">I7821+Inputs!$B$7*J7821</f>
        <v>1</v>
      </c>
      <c r="N7821" s="37" t="n">
        <f aca="false">K7821+L7821+M7821</f>
        <v>2</v>
      </c>
    </row>
    <row r="7822" customFormat="false" ht="15" hidden="false" customHeight="false" outlineLevel="0" collapsed="false">
      <c r="A7822" s="0" t="s">
        <v>10</v>
      </c>
      <c r="B7822" s="0" t="s">
        <v>557</v>
      </c>
      <c r="C7822" s="15" t="n">
        <v>46054</v>
      </c>
      <c r="D7822" s="0" t="n">
        <v>5</v>
      </c>
      <c r="E7822" s="0" t="n">
        <v>1</v>
      </c>
      <c r="F7822" s="0" t="n">
        <v>0</v>
      </c>
      <c r="G7822" s="0" t="n">
        <v>0</v>
      </c>
      <c r="H7822" s="0" t="n">
        <v>0</v>
      </c>
      <c r="I7822" s="0" t="n">
        <v>1</v>
      </c>
      <c r="J7822" s="0" t="n">
        <v>0</v>
      </c>
      <c r="K7822" s="37" t="n">
        <f aca="false">E7822+Inputs!$B$5*F7822</f>
        <v>1</v>
      </c>
      <c r="L7822" s="37" t="n">
        <f aca="false">G7822+Inputs!$B$6*H7822</f>
        <v>0</v>
      </c>
      <c r="M7822" s="37" t="n">
        <f aca="false">I7822+Inputs!$B$7*J7822</f>
        <v>1</v>
      </c>
      <c r="N7822" s="37" t="n">
        <f aca="false">K7822+L7822+M7822</f>
        <v>2</v>
      </c>
    </row>
    <row r="7823" customFormat="false" ht="15" hidden="false" customHeight="false" outlineLevel="0" collapsed="false">
      <c r="A7823" s="0" t="s">
        <v>10</v>
      </c>
      <c r="B7823" s="0" t="s">
        <v>557</v>
      </c>
      <c r="C7823" s="15" t="n">
        <v>46082</v>
      </c>
      <c r="D7823" s="0" t="n">
        <v>5</v>
      </c>
      <c r="E7823" s="0" t="n">
        <v>1</v>
      </c>
      <c r="F7823" s="0" t="n">
        <v>0</v>
      </c>
      <c r="G7823" s="0" t="n">
        <v>0</v>
      </c>
      <c r="H7823" s="0" t="n">
        <v>0</v>
      </c>
      <c r="I7823" s="0" t="n">
        <v>2</v>
      </c>
      <c r="J7823" s="0" t="n">
        <v>0</v>
      </c>
      <c r="K7823" s="37" t="n">
        <f aca="false">E7823+Inputs!$B$5*F7823</f>
        <v>1</v>
      </c>
      <c r="L7823" s="37" t="n">
        <f aca="false">G7823+Inputs!$B$6*H7823</f>
        <v>0</v>
      </c>
      <c r="M7823" s="37" t="n">
        <f aca="false">I7823+Inputs!$B$7*J7823</f>
        <v>2</v>
      </c>
      <c r="N7823" s="37" t="n">
        <f aca="false">K7823+L7823+M7823</f>
        <v>3</v>
      </c>
    </row>
    <row r="7824" customFormat="false" ht="15" hidden="false" customHeight="false" outlineLevel="0" collapsed="false">
      <c r="A7824" s="0" t="s">
        <v>10</v>
      </c>
      <c r="B7824" s="0" t="s">
        <v>557</v>
      </c>
      <c r="C7824" s="15" t="n">
        <v>46113</v>
      </c>
      <c r="D7824" s="0" t="n">
        <v>5</v>
      </c>
      <c r="E7824" s="0" t="n">
        <v>0</v>
      </c>
      <c r="F7824" s="0" t="n">
        <v>0</v>
      </c>
      <c r="G7824" s="0" t="n">
        <v>0</v>
      </c>
      <c r="H7824" s="0" t="n">
        <v>0</v>
      </c>
      <c r="I7824" s="0" t="n">
        <v>1</v>
      </c>
      <c r="J7824" s="0" t="n">
        <v>0</v>
      </c>
      <c r="K7824" s="37" t="n">
        <f aca="false">E7824+Inputs!$B$5*F7824</f>
        <v>0</v>
      </c>
      <c r="L7824" s="37" t="n">
        <f aca="false">G7824+Inputs!$B$6*H7824</f>
        <v>0</v>
      </c>
      <c r="M7824" s="37" t="n">
        <f aca="false">I7824+Inputs!$B$7*J7824</f>
        <v>1</v>
      </c>
      <c r="N7824" s="37" t="n">
        <f aca="false">K7824+L7824+M7824</f>
        <v>1</v>
      </c>
    </row>
    <row r="7825" customFormat="false" ht="15" hidden="false" customHeight="false" outlineLevel="0" collapsed="false">
      <c r="A7825" s="0" t="s">
        <v>10</v>
      </c>
      <c r="B7825" s="0" t="s">
        <v>557</v>
      </c>
      <c r="C7825" s="15" t="n">
        <v>46174</v>
      </c>
      <c r="D7825" s="0" t="n">
        <v>5</v>
      </c>
      <c r="E7825" s="0" t="n">
        <v>0</v>
      </c>
      <c r="F7825" s="0" t="n">
        <v>0</v>
      </c>
      <c r="G7825" s="0" t="n">
        <v>0</v>
      </c>
      <c r="H7825" s="0" t="n">
        <v>0</v>
      </c>
      <c r="I7825" s="0" t="n">
        <v>1</v>
      </c>
      <c r="J7825" s="0" t="n">
        <v>0</v>
      </c>
      <c r="K7825" s="37" t="n">
        <f aca="false">E7825+Inputs!$B$5*F7825</f>
        <v>0</v>
      </c>
      <c r="L7825" s="37" t="n">
        <f aca="false">G7825+Inputs!$B$6*H7825</f>
        <v>0</v>
      </c>
      <c r="M7825" s="37" t="n">
        <f aca="false">I7825+Inputs!$B$7*J7825</f>
        <v>1</v>
      </c>
      <c r="N7825" s="37" t="n">
        <f aca="false">K7825+L7825+M7825</f>
        <v>1</v>
      </c>
    </row>
    <row r="7826" customFormat="false" ht="15" hidden="false" customHeight="false" outlineLevel="0" collapsed="false">
      <c r="A7826" s="0" t="s">
        <v>10</v>
      </c>
      <c r="B7826" s="0" t="s">
        <v>557</v>
      </c>
      <c r="C7826" s="15" t="n">
        <v>46204</v>
      </c>
      <c r="D7826" s="0" t="n">
        <v>5</v>
      </c>
      <c r="E7826" s="0" t="n">
        <v>0</v>
      </c>
      <c r="F7826" s="0" t="n">
        <v>0</v>
      </c>
      <c r="G7826" s="0" t="n">
        <v>0</v>
      </c>
      <c r="H7826" s="0" t="n">
        <v>0</v>
      </c>
      <c r="I7826" s="0" t="n">
        <v>1</v>
      </c>
      <c r="J7826" s="0" t="n">
        <v>0</v>
      </c>
      <c r="K7826" s="37" t="n">
        <f aca="false">E7826+Inputs!$B$5*F7826</f>
        <v>0</v>
      </c>
      <c r="L7826" s="37" t="n">
        <f aca="false">G7826+Inputs!$B$6*H7826</f>
        <v>0</v>
      </c>
      <c r="M7826" s="37" t="n">
        <f aca="false">I7826+Inputs!$B$7*J7826</f>
        <v>1</v>
      </c>
      <c r="N7826" s="37" t="n">
        <f aca="false">K7826+L7826+M7826</f>
        <v>1</v>
      </c>
    </row>
    <row r="7827" customFormat="false" ht="15" hidden="false" customHeight="false" outlineLevel="0" collapsed="false">
      <c r="A7827" s="0" t="s">
        <v>10</v>
      </c>
      <c r="B7827" s="0" t="s">
        <v>557</v>
      </c>
      <c r="C7827" s="15" t="n">
        <v>46235</v>
      </c>
      <c r="D7827" s="0" t="n">
        <v>5</v>
      </c>
      <c r="E7827" s="0" t="n">
        <v>1</v>
      </c>
      <c r="F7827" s="0" t="n">
        <v>0</v>
      </c>
      <c r="G7827" s="0" t="n">
        <v>0</v>
      </c>
      <c r="H7827" s="0" t="n">
        <v>0</v>
      </c>
      <c r="I7827" s="0" t="n">
        <v>0</v>
      </c>
      <c r="J7827" s="0" t="n">
        <v>0</v>
      </c>
      <c r="K7827" s="37" t="n">
        <f aca="false">E7827+Inputs!$B$5*F7827</f>
        <v>1</v>
      </c>
      <c r="L7827" s="37" t="n">
        <f aca="false">G7827+Inputs!$B$6*H7827</f>
        <v>0</v>
      </c>
      <c r="M7827" s="37" t="n">
        <f aca="false">I7827+Inputs!$B$7*J7827</f>
        <v>0</v>
      </c>
      <c r="N7827" s="37" t="n">
        <f aca="false">K7827+L7827+M7827</f>
        <v>1</v>
      </c>
    </row>
    <row r="7828" customFormat="false" ht="15" hidden="false" customHeight="false" outlineLevel="0" collapsed="false">
      <c r="A7828" s="0" t="s">
        <v>10</v>
      </c>
      <c r="B7828" s="0" t="s">
        <v>529</v>
      </c>
      <c r="C7828" s="15" t="n">
        <v>44927</v>
      </c>
      <c r="D7828" s="0" t="n">
        <v>1</v>
      </c>
      <c r="E7828" s="0" t="n">
        <v>0</v>
      </c>
      <c r="F7828" s="0" t="n">
        <v>0</v>
      </c>
      <c r="G7828" s="0" t="n">
        <v>0</v>
      </c>
      <c r="H7828" s="0" t="n">
        <v>0</v>
      </c>
      <c r="I7828" s="0" t="n">
        <v>1</v>
      </c>
      <c r="J7828" s="0" t="n">
        <v>0</v>
      </c>
      <c r="K7828" s="37" t="n">
        <f aca="false">E7828+Inputs!$B$5*F7828</f>
        <v>0</v>
      </c>
      <c r="L7828" s="37" t="n">
        <f aca="false">G7828+Inputs!$B$6*H7828</f>
        <v>0</v>
      </c>
      <c r="M7828" s="37" t="n">
        <f aca="false">I7828+Inputs!$B$7*J7828</f>
        <v>1</v>
      </c>
      <c r="N7828" s="37" t="n">
        <f aca="false">K7828+L7828+M7828</f>
        <v>1</v>
      </c>
    </row>
    <row r="7829" customFormat="false" ht="15" hidden="false" customHeight="false" outlineLevel="0" collapsed="false">
      <c r="A7829" s="0" t="s">
        <v>10</v>
      </c>
      <c r="B7829" s="0" t="s">
        <v>529</v>
      </c>
      <c r="C7829" s="15" t="n">
        <v>44986</v>
      </c>
      <c r="D7829" s="0" t="n">
        <v>1</v>
      </c>
      <c r="E7829" s="0" t="n">
        <v>0</v>
      </c>
      <c r="F7829" s="0" t="n">
        <v>0</v>
      </c>
      <c r="G7829" s="0" t="n">
        <v>0</v>
      </c>
      <c r="H7829" s="0" t="n">
        <v>0</v>
      </c>
      <c r="I7829" s="0" t="n">
        <v>1</v>
      </c>
      <c r="J7829" s="0" t="n">
        <v>0</v>
      </c>
      <c r="K7829" s="37" t="n">
        <f aca="false">E7829+Inputs!$B$5*F7829</f>
        <v>0</v>
      </c>
      <c r="L7829" s="37" t="n">
        <f aca="false">G7829+Inputs!$B$6*H7829</f>
        <v>0</v>
      </c>
      <c r="M7829" s="37" t="n">
        <f aca="false">I7829+Inputs!$B$7*J7829</f>
        <v>1</v>
      </c>
      <c r="N7829" s="37" t="n">
        <f aca="false">K7829+L7829+M7829</f>
        <v>1</v>
      </c>
    </row>
    <row r="7830" customFormat="false" ht="15" hidden="false" customHeight="false" outlineLevel="0" collapsed="false">
      <c r="A7830" s="0" t="s">
        <v>10</v>
      </c>
      <c r="B7830" s="0" t="s">
        <v>529</v>
      </c>
      <c r="C7830" s="15" t="n">
        <v>45170</v>
      </c>
      <c r="D7830" s="0" t="n">
        <v>1</v>
      </c>
      <c r="E7830" s="0" t="n">
        <v>0</v>
      </c>
      <c r="F7830" s="0" t="n">
        <v>0</v>
      </c>
      <c r="G7830" s="0" t="n">
        <v>0</v>
      </c>
      <c r="H7830" s="0" t="n">
        <v>0</v>
      </c>
      <c r="I7830" s="0" t="n">
        <v>1</v>
      </c>
      <c r="J7830" s="0" t="n">
        <v>0</v>
      </c>
      <c r="K7830" s="37" t="n">
        <f aca="false">E7830+Inputs!$B$5*F7830</f>
        <v>0</v>
      </c>
      <c r="L7830" s="37" t="n">
        <f aca="false">G7830+Inputs!$B$6*H7830</f>
        <v>0</v>
      </c>
      <c r="M7830" s="37" t="n">
        <f aca="false">I7830+Inputs!$B$7*J7830</f>
        <v>1</v>
      </c>
      <c r="N7830" s="37" t="n">
        <f aca="false">K7830+L7830+M7830</f>
        <v>1</v>
      </c>
    </row>
    <row r="7831" customFormat="false" ht="15" hidden="false" customHeight="false" outlineLevel="0" collapsed="false">
      <c r="A7831" s="0" t="s">
        <v>10</v>
      </c>
      <c r="B7831" s="0" t="s">
        <v>529</v>
      </c>
      <c r="C7831" s="15" t="n">
        <v>45200</v>
      </c>
      <c r="D7831" s="0" t="n">
        <v>1</v>
      </c>
      <c r="E7831" s="0" t="n">
        <v>0</v>
      </c>
      <c r="F7831" s="0" t="n">
        <v>0</v>
      </c>
      <c r="G7831" s="0" t="n">
        <v>0</v>
      </c>
      <c r="H7831" s="0" t="n">
        <v>0</v>
      </c>
      <c r="I7831" s="0" t="n">
        <v>1</v>
      </c>
      <c r="J7831" s="0" t="n">
        <v>0</v>
      </c>
      <c r="K7831" s="37" t="n">
        <f aca="false">E7831+Inputs!$B$5*F7831</f>
        <v>0</v>
      </c>
      <c r="L7831" s="37" t="n">
        <f aca="false">G7831+Inputs!$B$6*H7831</f>
        <v>0</v>
      </c>
      <c r="M7831" s="37" t="n">
        <f aca="false">I7831+Inputs!$B$7*J7831</f>
        <v>1</v>
      </c>
      <c r="N7831" s="37" t="n">
        <f aca="false">K7831+L7831+M7831</f>
        <v>1</v>
      </c>
    </row>
    <row r="7832" customFormat="false" ht="15" hidden="false" customHeight="false" outlineLevel="0" collapsed="false">
      <c r="A7832" s="0" t="s">
        <v>10</v>
      </c>
      <c r="B7832" s="0" t="s">
        <v>529</v>
      </c>
      <c r="C7832" s="15" t="n">
        <v>45383</v>
      </c>
      <c r="D7832" s="0" t="n">
        <v>1</v>
      </c>
      <c r="E7832" s="0" t="n">
        <v>0</v>
      </c>
      <c r="F7832" s="0" t="n">
        <v>0</v>
      </c>
      <c r="G7832" s="0" t="n">
        <v>0</v>
      </c>
      <c r="H7832" s="0" t="n">
        <v>0</v>
      </c>
      <c r="I7832" s="0" t="n">
        <v>2</v>
      </c>
      <c r="J7832" s="0" t="n">
        <v>0</v>
      </c>
      <c r="K7832" s="37" t="n">
        <f aca="false">E7832+Inputs!$B$5*F7832</f>
        <v>0</v>
      </c>
      <c r="L7832" s="37" t="n">
        <f aca="false">G7832+Inputs!$B$6*H7832</f>
        <v>0</v>
      </c>
      <c r="M7832" s="37" t="n">
        <f aca="false">I7832+Inputs!$B$7*J7832</f>
        <v>2</v>
      </c>
      <c r="N7832" s="37" t="n">
        <f aca="false">K7832+L7832+M7832</f>
        <v>2</v>
      </c>
    </row>
    <row r="7833" customFormat="false" ht="15" hidden="false" customHeight="false" outlineLevel="0" collapsed="false">
      <c r="A7833" s="0" t="s">
        <v>10</v>
      </c>
      <c r="B7833" s="0" t="s">
        <v>529</v>
      </c>
      <c r="C7833" s="15" t="n">
        <v>45536</v>
      </c>
      <c r="D7833" s="0" t="n">
        <v>1</v>
      </c>
      <c r="E7833" s="0" t="n">
        <v>0</v>
      </c>
      <c r="F7833" s="0" t="n">
        <v>0</v>
      </c>
      <c r="G7833" s="0" t="n">
        <v>0</v>
      </c>
      <c r="H7833" s="0" t="n">
        <v>0</v>
      </c>
      <c r="I7833" s="0" t="n">
        <v>1</v>
      </c>
      <c r="J7833" s="0" t="n">
        <v>0</v>
      </c>
      <c r="K7833" s="37" t="n">
        <f aca="false">E7833+Inputs!$B$5*F7833</f>
        <v>0</v>
      </c>
      <c r="L7833" s="37" t="n">
        <f aca="false">G7833+Inputs!$B$6*H7833</f>
        <v>0</v>
      </c>
      <c r="M7833" s="37" t="n">
        <f aca="false">I7833+Inputs!$B$7*J7833</f>
        <v>1</v>
      </c>
      <c r="N7833" s="37" t="n">
        <f aca="false">K7833+L7833+M7833</f>
        <v>1</v>
      </c>
    </row>
    <row r="7834" customFormat="false" ht="15" hidden="false" customHeight="false" outlineLevel="0" collapsed="false">
      <c r="A7834" s="0" t="s">
        <v>10</v>
      </c>
      <c r="B7834" s="0" t="s">
        <v>529</v>
      </c>
      <c r="C7834" s="15" t="n">
        <v>45962</v>
      </c>
      <c r="D7834" s="0" t="n">
        <v>1</v>
      </c>
      <c r="E7834" s="0" t="n">
        <v>0</v>
      </c>
      <c r="F7834" s="0" t="n">
        <v>0</v>
      </c>
      <c r="G7834" s="0" t="n">
        <v>0</v>
      </c>
      <c r="H7834" s="0" t="n">
        <v>0</v>
      </c>
      <c r="I7834" s="0" t="n">
        <v>1</v>
      </c>
      <c r="J7834" s="0" t="n">
        <v>0</v>
      </c>
      <c r="K7834" s="37" t="n">
        <f aca="false">E7834+Inputs!$B$5*F7834</f>
        <v>0</v>
      </c>
      <c r="L7834" s="37" t="n">
        <f aca="false">G7834+Inputs!$B$6*H7834</f>
        <v>0</v>
      </c>
      <c r="M7834" s="37" t="n">
        <f aca="false">I7834+Inputs!$B$7*J7834</f>
        <v>1</v>
      </c>
      <c r="N7834" s="37" t="n">
        <f aca="false">K7834+L7834+M7834</f>
        <v>1</v>
      </c>
    </row>
    <row r="7835" customFormat="false" ht="15" hidden="false" customHeight="false" outlineLevel="0" collapsed="false">
      <c r="A7835" s="0" t="s">
        <v>10</v>
      </c>
      <c r="B7835" s="0" t="s">
        <v>529</v>
      </c>
      <c r="C7835" s="15" t="n">
        <v>45992</v>
      </c>
      <c r="D7835" s="0" t="n">
        <v>1</v>
      </c>
      <c r="E7835" s="0" t="n">
        <v>0</v>
      </c>
      <c r="F7835" s="0" t="n">
        <v>0</v>
      </c>
      <c r="G7835" s="0" t="n">
        <v>0</v>
      </c>
      <c r="H7835" s="0" t="n">
        <v>0</v>
      </c>
      <c r="I7835" s="0" t="n">
        <v>1</v>
      </c>
      <c r="J7835" s="0" t="n">
        <v>0</v>
      </c>
      <c r="K7835" s="37" t="n">
        <f aca="false">E7835+Inputs!$B$5*F7835</f>
        <v>0</v>
      </c>
      <c r="L7835" s="37" t="n">
        <f aca="false">G7835+Inputs!$B$6*H7835</f>
        <v>0</v>
      </c>
      <c r="M7835" s="37" t="n">
        <f aca="false">I7835+Inputs!$B$7*J7835</f>
        <v>1</v>
      </c>
      <c r="N7835" s="37" t="n">
        <f aca="false">K7835+L7835+M7835</f>
        <v>1</v>
      </c>
    </row>
    <row r="7836" customFormat="false" ht="15" hidden="false" customHeight="false" outlineLevel="0" collapsed="false">
      <c r="A7836" s="0" t="s">
        <v>10</v>
      </c>
      <c r="B7836" s="0" t="s">
        <v>509</v>
      </c>
      <c r="C7836" s="15" t="n">
        <v>44927</v>
      </c>
      <c r="D7836" s="0" t="n">
        <v>4</v>
      </c>
      <c r="E7836" s="0" t="n">
        <v>12</v>
      </c>
      <c r="F7836" s="0" t="n">
        <v>0</v>
      </c>
      <c r="G7836" s="0" t="n">
        <v>0</v>
      </c>
      <c r="H7836" s="0" t="n">
        <v>0</v>
      </c>
      <c r="I7836" s="0" t="n">
        <v>297</v>
      </c>
      <c r="J7836" s="0" t="n">
        <v>0</v>
      </c>
      <c r="K7836" s="37" t="n">
        <f aca="false">E7836+Inputs!$B$5*F7836</f>
        <v>12</v>
      </c>
      <c r="L7836" s="37" t="n">
        <f aca="false">G7836+Inputs!$B$6*H7836</f>
        <v>0</v>
      </c>
      <c r="M7836" s="37" t="n">
        <f aca="false">I7836+Inputs!$B$7*J7836</f>
        <v>297</v>
      </c>
      <c r="N7836" s="37" t="n">
        <f aca="false">K7836+L7836+M7836</f>
        <v>309</v>
      </c>
    </row>
    <row r="7837" customFormat="false" ht="15" hidden="false" customHeight="false" outlineLevel="0" collapsed="false">
      <c r="A7837" s="0" t="s">
        <v>10</v>
      </c>
      <c r="B7837" s="0" t="s">
        <v>509</v>
      </c>
      <c r="C7837" s="15" t="n">
        <v>44958</v>
      </c>
      <c r="D7837" s="0" t="n">
        <v>4</v>
      </c>
      <c r="E7837" s="0" t="n">
        <v>8</v>
      </c>
      <c r="F7837" s="0" t="n">
        <v>0</v>
      </c>
      <c r="G7837" s="0" t="n">
        <v>0</v>
      </c>
      <c r="H7837" s="0" t="n">
        <v>0</v>
      </c>
      <c r="I7837" s="0" t="n">
        <v>333</v>
      </c>
      <c r="J7837" s="0" t="n">
        <v>0</v>
      </c>
      <c r="K7837" s="37" t="n">
        <f aca="false">E7837+Inputs!$B$5*F7837</f>
        <v>8</v>
      </c>
      <c r="L7837" s="37" t="n">
        <f aca="false">G7837+Inputs!$B$6*H7837</f>
        <v>0</v>
      </c>
      <c r="M7837" s="37" t="n">
        <f aca="false">I7837+Inputs!$B$7*J7837</f>
        <v>333</v>
      </c>
      <c r="N7837" s="37" t="n">
        <f aca="false">K7837+L7837+M7837</f>
        <v>341</v>
      </c>
    </row>
    <row r="7838" customFormat="false" ht="15" hidden="false" customHeight="false" outlineLevel="0" collapsed="false">
      <c r="A7838" s="0" t="s">
        <v>10</v>
      </c>
      <c r="B7838" s="0" t="s">
        <v>509</v>
      </c>
      <c r="C7838" s="15" t="n">
        <v>44986</v>
      </c>
      <c r="D7838" s="0" t="n">
        <v>4</v>
      </c>
      <c r="E7838" s="0" t="n">
        <v>16</v>
      </c>
      <c r="F7838" s="0" t="n">
        <v>0</v>
      </c>
      <c r="G7838" s="0" t="n">
        <v>0</v>
      </c>
      <c r="H7838" s="0" t="n">
        <v>0</v>
      </c>
      <c r="I7838" s="0" t="n">
        <v>367</v>
      </c>
      <c r="J7838" s="0" t="n">
        <v>0</v>
      </c>
      <c r="K7838" s="37" t="n">
        <f aca="false">E7838+Inputs!$B$5*F7838</f>
        <v>16</v>
      </c>
      <c r="L7838" s="37" t="n">
        <f aca="false">G7838+Inputs!$B$6*H7838</f>
        <v>0</v>
      </c>
      <c r="M7838" s="37" t="n">
        <f aca="false">I7838+Inputs!$B$7*J7838</f>
        <v>367</v>
      </c>
      <c r="N7838" s="37" t="n">
        <f aca="false">K7838+L7838+M7838</f>
        <v>383</v>
      </c>
    </row>
    <row r="7839" customFormat="false" ht="15" hidden="false" customHeight="false" outlineLevel="0" collapsed="false">
      <c r="A7839" s="0" t="s">
        <v>10</v>
      </c>
      <c r="B7839" s="0" t="s">
        <v>509</v>
      </c>
      <c r="C7839" s="15" t="n">
        <v>45017</v>
      </c>
      <c r="D7839" s="0" t="n">
        <v>4</v>
      </c>
      <c r="E7839" s="0" t="n">
        <v>12</v>
      </c>
      <c r="F7839" s="0" t="n">
        <v>0</v>
      </c>
      <c r="G7839" s="0" t="n">
        <v>0</v>
      </c>
      <c r="H7839" s="0" t="n">
        <v>0</v>
      </c>
      <c r="I7839" s="0" t="n">
        <v>289</v>
      </c>
      <c r="J7839" s="0" t="n">
        <v>0</v>
      </c>
      <c r="K7839" s="37" t="n">
        <f aca="false">E7839+Inputs!$B$5*F7839</f>
        <v>12</v>
      </c>
      <c r="L7839" s="37" t="n">
        <f aca="false">G7839+Inputs!$B$6*H7839</f>
        <v>0</v>
      </c>
      <c r="M7839" s="37" t="n">
        <f aca="false">I7839+Inputs!$B$7*J7839</f>
        <v>289</v>
      </c>
      <c r="N7839" s="37" t="n">
        <f aca="false">K7839+L7839+M7839</f>
        <v>301</v>
      </c>
    </row>
    <row r="7840" customFormat="false" ht="15" hidden="false" customHeight="false" outlineLevel="0" collapsed="false">
      <c r="A7840" s="0" t="s">
        <v>10</v>
      </c>
      <c r="B7840" s="0" t="s">
        <v>509</v>
      </c>
      <c r="C7840" s="15" t="n">
        <v>45047</v>
      </c>
      <c r="D7840" s="0" t="n">
        <v>4</v>
      </c>
      <c r="E7840" s="0" t="n">
        <v>12</v>
      </c>
      <c r="F7840" s="0" t="n">
        <v>0</v>
      </c>
      <c r="G7840" s="0" t="n">
        <v>0</v>
      </c>
      <c r="H7840" s="0" t="n">
        <v>0</v>
      </c>
      <c r="I7840" s="0" t="n">
        <v>376</v>
      </c>
      <c r="J7840" s="0" t="n">
        <v>0</v>
      </c>
      <c r="K7840" s="37" t="n">
        <f aca="false">E7840+Inputs!$B$5*F7840</f>
        <v>12</v>
      </c>
      <c r="L7840" s="37" t="n">
        <f aca="false">G7840+Inputs!$B$6*H7840</f>
        <v>0</v>
      </c>
      <c r="M7840" s="37" t="n">
        <f aca="false">I7840+Inputs!$B$7*J7840</f>
        <v>376</v>
      </c>
      <c r="N7840" s="37" t="n">
        <f aca="false">K7840+L7840+M7840</f>
        <v>388</v>
      </c>
    </row>
    <row r="7841" customFormat="false" ht="15" hidden="false" customHeight="false" outlineLevel="0" collapsed="false">
      <c r="A7841" s="0" t="s">
        <v>10</v>
      </c>
      <c r="B7841" s="0" t="s">
        <v>509</v>
      </c>
      <c r="C7841" s="15" t="n">
        <v>45078</v>
      </c>
      <c r="D7841" s="0" t="n">
        <v>4</v>
      </c>
      <c r="E7841" s="0" t="n">
        <v>10</v>
      </c>
      <c r="F7841" s="0" t="n">
        <v>0</v>
      </c>
      <c r="G7841" s="0" t="n">
        <v>0</v>
      </c>
      <c r="H7841" s="0" t="n">
        <v>0</v>
      </c>
      <c r="I7841" s="0" t="n">
        <v>371</v>
      </c>
      <c r="J7841" s="0" t="n">
        <v>0</v>
      </c>
      <c r="K7841" s="37" t="n">
        <f aca="false">E7841+Inputs!$B$5*F7841</f>
        <v>10</v>
      </c>
      <c r="L7841" s="37" t="n">
        <f aca="false">G7841+Inputs!$B$6*H7841</f>
        <v>0</v>
      </c>
      <c r="M7841" s="37" t="n">
        <f aca="false">I7841+Inputs!$B$7*J7841</f>
        <v>371</v>
      </c>
      <c r="N7841" s="37" t="n">
        <f aca="false">K7841+L7841+M7841</f>
        <v>381</v>
      </c>
    </row>
    <row r="7842" customFormat="false" ht="15" hidden="false" customHeight="false" outlineLevel="0" collapsed="false">
      <c r="A7842" s="0" t="s">
        <v>10</v>
      </c>
      <c r="B7842" s="0" t="s">
        <v>509</v>
      </c>
      <c r="C7842" s="15" t="n">
        <v>45108</v>
      </c>
      <c r="D7842" s="0" t="n">
        <v>4</v>
      </c>
      <c r="E7842" s="0" t="n">
        <v>10</v>
      </c>
      <c r="F7842" s="0" t="n">
        <v>0</v>
      </c>
      <c r="G7842" s="0" t="n">
        <v>0</v>
      </c>
      <c r="H7842" s="0" t="n">
        <v>0</v>
      </c>
      <c r="I7842" s="0" t="n">
        <v>376</v>
      </c>
      <c r="J7842" s="0" t="n">
        <v>0</v>
      </c>
      <c r="K7842" s="37" t="n">
        <f aca="false">E7842+Inputs!$B$5*F7842</f>
        <v>10</v>
      </c>
      <c r="L7842" s="37" t="n">
        <f aca="false">G7842+Inputs!$B$6*H7842</f>
        <v>0</v>
      </c>
      <c r="M7842" s="37" t="n">
        <f aca="false">I7842+Inputs!$B$7*J7842</f>
        <v>376</v>
      </c>
      <c r="N7842" s="37" t="n">
        <f aca="false">K7842+L7842+M7842</f>
        <v>386</v>
      </c>
    </row>
    <row r="7843" customFormat="false" ht="15" hidden="false" customHeight="false" outlineLevel="0" collapsed="false">
      <c r="A7843" s="0" t="s">
        <v>10</v>
      </c>
      <c r="B7843" s="0" t="s">
        <v>509</v>
      </c>
      <c r="C7843" s="15" t="n">
        <v>45139</v>
      </c>
      <c r="D7843" s="0" t="n">
        <v>4</v>
      </c>
      <c r="E7843" s="0" t="n">
        <v>37</v>
      </c>
      <c r="F7843" s="0" t="n">
        <v>0</v>
      </c>
      <c r="G7843" s="0" t="n">
        <v>0</v>
      </c>
      <c r="H7843" s="0" t="n">
        <v>0</v>
      </c>
      <c r="I7843" s="0" t="n">
        <v>375</v>
      </c>
      <c r="J7843" s="0" t="n">
        <v>0</v>
      </c>
      <c r="K7843" s="37" t="n">
        <f aca="false">E7843+Inputs!$B$5*F7843</f>
        <v>37</v>
      </c>
      <c r="L7843" s="37" t="n">
        <f aca="false">G7843+Inputs!$B$6*H7843</f>
        <v>0</v>
      </c>
      <c r="M7843" s="37" t="n">
        <f aca="false">I7843+Inputs!$B$7*J7843</f>
        <v>375</v>
      </c>
      <c r="N7843" s="37" t="n">
        <f aca="false">K7843+L7843+M7843</f>
        <v>412</v>
      </c>
    </row>
    <row r="7844" customFormat="false" ht="15" hidden="false" customHeight="false" outlineLevel="0" collapsed="false">
      <c r="A7844" s="0" t="s">
        <v>10</v>
      </c>
      <c r="B7844" s="0" t="s">
        <v>509</v>
      </c>
      <c r="C7844" s="15" t="n">
        <v>45170</v>
      </c>
      <c r="D7844" s="0" t="n">
        <v>4</v>
      </c>
      <c r="E7844" s="0" t="n">
        <v>17</v>
      </c>
      <c r="F7844" s="0" t="n">
        <v>0</v>
      </c>
      <c r="G7844" s="0" t="n">
        <v>0</v>
      </c>
      <c r="H7844" s="0" t="n">
        <v>0</v>
      </c>
      <c r="I7844" s="0" t="n">
        <v>402</v>
      </c>
      <c r="J7844" s="0" t="n">
        <v>0</v>
      </c>
      <c r="K7844" s="37" t="n">
        <f aca="false">E7844+Inputs!$B$5*F7844</f>
        <v>17</v>
      </c>
      <c r="L7844" s="37" t="n">
        <f aca="false">G7844+Inputs!$B$6*H7844</f>
        <v>0</v>
      </c>
      <c r="M7844" s="37" t="n">
        <f aca="false">I7844+Inputs!$B$7*J7844</f>
        <v>402</v>
      </c>
      <c r="N7844" s="37" t="n">
        <f aca="false">K7844+L7844+M7844</f>
        <v>419</v>
      </c>
    </row>
    <row r="7845" customFormat="false" ht="15" hidden="false" customHeight="false" outlineLevel="0" collapsed="false">
      <c r="A7845" s="0" t="s">
        <v>10</v>
      </c>
      <c r="B7845" s="0" t="s">
        <v>509</v>
      </c>
      <c r="C7845" s="15" t="n">
        <v>45200</v>
      </c>
      <c r="D7845" s="0" t="n">
        <v>4</v>
      </c>
      <c r="E7845" s="0" t="n">
        <v>23</v>
      </c>
      <c r="F7845" s="0" t="n">
        <v>0</v>
      </c>
      <c r="G7845" s="0" t="n">
        <v>0</v>
      </c>
      <c r="H7845" s="0" t="n">
        <v>0</v>
      </c>
      <c r="I7845" s="0" t="n">
        <v>417</v>
      </c>
      <c r="J7845" s="0" t="n">
        <v>0</v>
      </c>
      <c r="K7845" s="37" t="n">
        <f aca="false">E7845+Inputs!$B$5*F7845</f>
        <v>23</v>
      </c>
      <c r="L7845" s="37" t="n">
        <f aca="false">G7845+Inputs!$B$6*H7845</f>
        <v>0</v>
      </c>
      <c r="M7845" s="37" t="n">
        <f aca="false">I7845+Inputs!$B$7*J7845</f>
        <v>417</v>
      </c>
      <c r="N7845" s="37" t="n">
        <f aca="false">K7845+L7845+M7845</f>
        <v>440</v>
      </c>
    </row>
    <row r="7846" customFormat="false" ht="15" hidden="false" customHeight="false" outlineLevel="0" collapsed="false">
      <c r="A7846" s="0" t="s">
        <v>10</v>
      </c>
      <c r="B7846" s="0" t="s">
        <v>509</v>
      </c>
      <c r="C7846" s="15" t="n">
        <v>45231</v>
      </c>
      <c r="D7846" s="0" t="n">
        <v>4</v>
      </c>
      <c r="E7846" s="0" t="n">
        <v>26</v>
      </c>
      <c r="F7846" s="0" t="n">
        <v>0</v>
      </c>
      <c r="G7846" s="0" t="n">
        <v>0</v>
      </c>
      <c r="H7846" s="0" t="n">
        <v>0</v>
      </c>
      <c r="I7846" s="0" t="n">
        <v>401</v>
      </c>
      <c r="J7846" s="0" t="n">
        <v>0</v>
      </c>
      <c r="K7846" s="37" t="n">
        <f aca="false">E7846+Inputs!$B$5*F7846</f>
        <v>26</v>
      </c>
      <c r="L7846" s="37" t="n">
        <f aca="false">G7846+Inputs!$B$6*H7846</f>
        <v>0</v>
      </c>
      <c r="M7846" s="37" t="n">
        <f aca="false">I7846+Inputs!$B$7*J7846</f>
        <v>401</v>
      </c>
      <c r="N7846" s="37" t="n">
        <f aca="false">K7846+L7846+M7846</f>
        <v>427</v>
      </c>
    </row>
    <row r="7847" customFormat="false" ht="15" hidden="false" customHeight="false" outlineLevel="0" collapsed="false">
      <c r="A7847" s="0" t="s">
        <v>10</v>
      </c>
      <c r="B7847" s="0" t="s">
        <v>509</v>
      </c>
      <c r="C7847" s="15" t="n">
        <v>45261</v>
      </c>
      <c r="D7847" s="0" t="n">
        <v>4</v>
      </c>
      <c r="E7847" s="0" t="n">
        <v>23</v>
      </c>
      <c r="F7847" s="0" t="n">
        <v>0</v>
      </c>
      <c r="G7847" s="0" t="n">
        <v>0</v>
      </c>
      <c r="H7847" s="0" t="n">
        <v>0</v>
      </c>
      <c r="I7847" s="0" t="n">
        <v>351</v>
      </c>
      <c r="J7847" s="0" t="n">
        <v>0</v>
      </c>
      <c r="K7847" s="37" t="n">
        <f aca="false">E7847+Inputs!$B$5*F7847</f>
        <v>23</v>
      </c>
      <c r="L7847" s="37" t="n">
        <f aca="false">G7847+Inputs!$B$6*H7847</f>
        <v>0</v>
      </c>
      <c r="M7847" s="37" t="n">
        <f aca="false">I7847+Inputs!$B$7*J7847</f>
        <v>351</v>
      </c>
      <c r="N7847" s="37" t="n">
        <f aca="false">K7847+L7847+M7847</f>
        <v>374</v>
      </c>
    </row>
    <row r="7848" customFormat="false" ht="15" hidden="false" customHeight="false" outlineLevel="0" collapsed="false">
      <c r="A7848" s="0" t="s">
        <v>10</v>
      </c>
      <c r="B7848" s="0" t="s">
        <v>509</v>
      </c>
      <c r="C7848" s="15" t="n">
        <v>45292</v>
      </c>
      <c r="D7848" s="0" t="n">
        <v>4</v>
      </c>
      <c r="E7848" s="0" t="n">
        <v>25</v>
      </c>
      <c r="F7848" s="0" t="n">
        <v>0</v>
      </c>
      <c r="G7848" s="0" t="n">
        <v>0</v>
      </c>
      <c r="H7848" s="0" t="n">
        <v>0</v>
      </c>
      <c r="I7848" s="0" t="n">
        <v>353</v>
      </c>
      <c r="J7848" s="0" t="n">
        <v>0</v>
      </c>
      <c r="K7848" s="37" t="n">
        <f aca="false">E7848+Inputs!$B$5*F7848</f>
        <v>25</v>
      </c>
      <c r="L7848" s="37" t="n">
        <f aca="false">G7848+Inputs!$B$6*H7848</f>
        <v>0</v>
      </c>
      <c r="M7848" s="37" t="n">
        <f aca="false">I7848+Inputs!$B$7*J7848</f>
        <v>353</v>
      </c>
      <c r="N7848" s="37" t="n">
        <f aca="false">K7848+L7848+M7848</f>
        <v>378</v>
      </c>
    </row>
    <row r="7849" customFormat="false" ht="15" hidden="false" customHeight="false" outlineLevel="0" collapsed="false">
      <c r="A7849" s="0" t="s">
        <v>10</v>
      </c>
      <c r="B7849" s="0" t="s">
        <v>509</v>
      </c>
      <c r="C7849" s="15" t="n">
        <v>45323</v>
      </c>
      <c r="D7849" s="0" t="n">
        <v>4</v>
      </c>
      <c r="E7849" s="0" t="n">
        <v>24</v>
      </c>
      <c r="F7849" s="0" t="n">
        <v>0</v>
      </c>
      <c r="G7849" s="0" t="n">
        <v>0</v>
      </c>
      <c r="H7849" s="0" t="n">
        <v>0</v>
      </c>
      <c r="I7849" s="0" t="n">
        <v>385</v>
      </c>
      <c r="J7849" s="0" t="n">
        <v>0</v>
      </c>
      <c r="K7849" s="37" t="n">
        <f aca="false">E7849+Inputs!$B$5*F7849</f>
        <v>24</v>
      </c>
      <c r="L7849" s="37" t="n">
        <f aca="false">G7849+Inputs!$B$6*H7849</f>
        <v>0</v>
      </c>
      <c r="M7849" s="37" t="n">
        <f aca="false">I7849+Inputs!$B$7*J7849</f>
        <v>385</v>
      </c>
      <c r="N7849" s="37" t="n">
        <f aca="false">K7849+L7849+M7849</f>
        <v>409</v>
      </c>
    </row>
    <row r="7850" customFormat="false" ht="15" hidden="false" customHeight="false" outlineLevel="0" collapsed="false">
      <c r="A7850" s="0" t="s">
        <v>10</v>
      </c>
      <c r="B7850" s="0" t="s">
        <v>509</v>
      </c>
      <c r="C7850" s="15" t="n">
        <v>45352</v>
      </c>
      <c r="D7850" s="0" t="n">
        <v>4</v>
      </c>
      <c r="E7850" s="0" t="n">
        <v>39</v>
      </c>
      <c r="F7850" s="0" t="n">
        <v>0</v>
      </c>
      <c r="G7850" s="0" t="n">
        <v>0</v>
      </c>
      <c r="H7850" s="0" t="n">
        <v>0</v>
      </c>
      <c r="I7850" s="0" t="n">
        <v>408</v>
      </c>
      <c r="J7850" s="0" t="n">
        <v>0</v>
      </c>
      <c r="K7850" s="37" t="n">
        <f aca="false">E7850+Inputs!$B$5*F7850</f>
        <v>39</v>
      </c>
      <c r="L7850" s="37" t="n">
        <f aca="false">G7850+Inputs!$B$6*H7850</f>
        <v>0</v>
      </c>
      <c r="M7850" s="37" t="n">
        <f aca="false">I7850+Inputs!$B$7*J7850</f>
        <v>408</v>
      </c>
      <c r="N7850" s="37" t="n">
        <f aca="false">K7850+L7850+M7850</f>
        <v>447</v>
      </c>
    </row>
    <row r="7851" customFormat="false" ht="15" hidden="false" customHeight="false" outlineLevel="0" collapsed="false">
      <c r="A7851" s="0" t="s">
        <v>10</v>
      </c>
      <c r="B7851" s="0" t="s">
        <v>509</v>
      </c>
      <c r="C7851" s="15" t="n">
        <v>45383</v>
      </c>
      <c r="D7851" s="0" t="n">
        <v>4</v>
      </c>
      <c r="E7851" s="0" t="n">
        <v>28</v>
      </c>
      <c r="F7851" s="0" t="n">
        <v>0</v>
      </c>
      <c r="G7851" s="0" t="n">
        <v>0</v>
      </c>
      <c r="H7851" s="0" t="n">
        <v>0</v>
      </c>
      <c r="I7851" s="0" t="n">
        <v>385</v>
      </c>
      <c r="J7851" s="0" t="n">
        <v>0</v>
      </c>
      <c r="K7851" s="37" t="n">
        <f aca="false">E7851+Inputs!$B$5*F7851</f>
        <v>28</v>
      </c>
      <c r="L7851" s="37" t="n">
        <f aca="false">G7851+Inputs!$B$6*H7851</f>
        <v>0</v>
      </c>
      <c r="M7851" s="37" t="n">
        <f aca="false">I7851+Inputs!$B$7*J7851</f>
        <v>385</v>
      </c>
      <c r="N7851" s="37" t="n">
        <f aca="false">K7851+L7851+M7851</f>
        <v>413</v>
      </c>
    </row>
    <row r="7852" customFormat="false" ht="15" hidden="false" customHeight="false" outlineLevel="0" collapsed="false">
      <c r="A7852" s="0" t="s">
        <v>10</v>
      </c>
      <c r="B7852" s="0" t="s">
        <v>509</v>
      </c>
      <c r="C7852" s="15" t="n">
        <v>45413</v>
      </c>
      <c r="D7852" s="0" t="n">
        <v>4</v>
      </c>
      <c r="E7852" s="0" t="n">
        <v>28</v>
      </c>
      <c r="F7852" s="0" t="n">
        <v>0</v>
      </c>
      <c r="G7852" s="0" t="n">
        <v>0</v>
      </c>
      <c r="H7852" s="0" t="n">
        <v>0</v>
      </c>
      <c r="I7852" s="0" t="n">
        <v>446</v>
      </c>
      <c r="J7852" s="0" t="n">
        <v>0</v>
      </c>
      <c r="K7852" s="37" t="n">
        <f aca="false">E7852+Inputs!$B$5*F7852</f>
        <v>28</v>
      </c>
      <c r="L7852" s="37" t="n">
        <f aca="false">G7852+Inputs!$B$6*H7852</f>
        <v>0</v>
      </c>
      <c r="M7852" s="37" t="n">
        <f aca="false">I7852+Inputs!$B$7*J7852</f>
        <v>446</v>
      </c>
      <c r="N7852" s="37" t="n">
        <f aca="false">K7852+L7852+M7852</f>
        <v>474</v>
      </c>
    </row>
    <row r="7853" customFormat="false" ht="15" hidden="false" customHeight="false" outlineLevel="0" collapsed="false">
      <c r="A7853" s="0" t="s">
        <v>10</v>
      </c>
      <c r="B7853" s="0" t="s">
        <v>509</v>
      </c>
      <c r="C7853" s="15" t="n">
        <v>45444</v>
      </c>
      <c r="D7853" s="0" t="n">
        <v>4</v>
      </c>
      <c r="E7853" s="0" t="n">
        <v>23</v>
      </c>
      <c r="F7853" s="0" t="n">
        <v>0</v>
      </c>
      <c r="G7853" s="0" t="n">
        <v>0</v>
      </c>
      <c r="H7853" s="0" t="n">
        <v>0</v>
      </c>
      <c r="I7853" s="0" t="n">
        <v>457</v>
      </c>
      <c r="J7853" s="0" t="n">
        <v>0</v>
      </c>
      <c r="K7853" s="37" t="n">
        <f aca="false">E7853+Inputs!$B$5*F7853</f>
        <v>23</v>
      </c>
      <c r="L7853" s="37" t="n">
        <f aca="false">G7853+Inputs!$B$6*H7853</f>
        <v>0</v>
      </c>
      <c r="M7853" s="37" t="n">
        <f aca="false">I7853+Inputs!$B$7*J7853</f>
        <v>457</v>
      </c>
      <c r="N7853" s="37" t="n">
        <f aca="false">K7853+L7853+M7853</f>
        <v>480</v>
      </c>
    </row>
    <row r="7854" customFormat="false" ht="15" hidden="false" customHeight="false" outlineLevel="0" collapsed="false">
      <c r="A7854" s="0" t="s">
        <v>10</v>
      </c>
      <c r="B7854" s="0" t="s">
        <v>509</v>
      </c>
      <c r="C7854" s="15" t="n">
        <v>45474</v>
      </c>
      <c r="D7854" s="0" t="n">
        <v>4</v>
      </c>
      <c r="E7854" s="0" t="n">
        <v>29</v>
      </c>
      <c r="F7854" s="0" t="n">
        <v>0</v>
      </c>
      <c r="G7854" s="0" t="n">
        <v>0</v>
      </c>
      <c r="H7854" s="0" t="n">
        <v>0</v>
      </c>
      <c r="I7854" s="0" t="n">
        <v>401</v>
      </c>
      <c r="J7854" s="0" t="n">
        <v>0</v>
      </c>
      <c r="K7854" s="37" t="n">
        <f aca="false">E7854+Inputs!$B$5*F7854</f>
        <v>29</v>
      </c>
      <c r="L7854" s="37" t="n">
        <f aca="false">G7854+Inputs!$B$6*H7854</f>
        <v>0</v>
      </c>
      <c r="M7854" s="37" t="n">
        <f aca="false">I7854+Inputs!$B$7*J7854</f>
        <v>401</v>
      </c>
      <c r="N7854" s="37" t="n">
        <f aca="false">K7854+L7854+M7854</f>
        <v>430</v>
      </c>
    </row>
    <row r="7855" customFormat="false" ht="15" hidden="false" customHeight="false" outlineLevel="0" collapsed="false">
      <c r="A7855" s="0" t="s">
        <v>10</v>
      </c>
      <c r="B7855" s="0" t="s">
        <v>509</v>
      </c>
      <c r="C7855" s="15" t="n">
        <v>45505</v>
      </c>
      <c r="D7855" s="0" t="n">
        <v>4</v>
      </c>
      <c r="E7855" s="0" t="n">
        <v>19</v>
      </c>
      <c r="F7855" s="0" t="n">
        <v>0</v>
      </c>
      <c r="G7855" s="0" t="n">
        <v>0</v>
      </c>
      <c r="H7855" s="0" t="n">
        <v>0</v>
      </c>
      <c r="I7855" s="0" t="n">
        <v>450</v>
      </c>
      <c r="J7855" s="0" t="n">
        <v>0</v>
      </c>
      <c r="K7855" s="37" t="n">
        <f aca="false">E7855+Inputs!$B$5*F7855</f>
        <v>19</v>
      </c>
      <c r="L7855" s="37" t="n">
        <f aca="false">G7855+Inputs!$B$6*H7855</f>
        <v>0</v>
      </c>
      <c r="M7855" s="37" t="n">
        <f aca="false">I7855+Inputs!$B$7*J7855</f>
        <v>450</v>
      </c>
      <c r="N7855" s="37" t="n">
        <f aca="false">K7855+L7855+M7855</f>
        <v>469</v>
      </c>
    </row>
    <row r="7856" customFormat="false" ht="15" hidden="false" customHeight="false" outlineLevel="0" collapsed="false">
      <c r="A7856" s="0" t="s">
        <v>10</v>
      </c>
      <c r="B7856" s="0" t="s">
        <v>509</v>
      </c>
      <c r="C7856" s="15" t="n">
        <v>45536</v>
      </c>
      <c r="D7856" s="0" t="n">
        <v>4</v>
      </c>
      <c r="E7856" s="0" t="n">
        <v>26</v>
      </c>
      <c r="F7856" s="0" t="n">
        <v>0</v>
      </c>
      <c r="G7856" s="0" t="n">
        <v>0</v>
      </c>
      <c r="H7856" s="0" t="n">
        <v>0</v>
      </c>
      <c r="I7856" s="0" t="n">
        <v>409</v>
      </c>
      <c r="J7856" s="0" t="n">
        <v>0</v>
      </c>
      <c r="K7856" s="37" t="n">
        <f aca="false">E7856+Inputs!$B$5*F7856</f>
        <v>26</v>
      </c>
      <c r="L7856" s="37" t="n">
        <f aca="false">G7856+Inputs!$B$6*H7856</f>
        <v>0</v>
      </c>
      <c r="M7856" s="37" t="n">
        <f aca="false">I7856+Inputs!$B$7*J7856</f>
        <v>409</v>
      </c>
      <c r="N7856" s="37" t="n">
        <f aca="false">K7856+L7856+M7856</f>
        <v>435</v>
      </c>
    </row>
    <row r="7857" customFormat="false" ht="15" hidden="false" customHeight="false" outlineLevel="0" collapsed="false">
      <c r="A7857" s="0" t="s">
        <v>10</v>
      </c>
      <c r="B7857" s="0" t="s">
        <v>509</v>
      </c>
      <c r="C7857" s="15" t="n">
        <v>45566</v>
      </c>
      <c r="D7857" s="0" t="n">
        <v>4</v>
      </c>
      <c r="E7857" s="0" t="n">
        <v>27</v>
      </c>
      <c r="F7857" s="0" t="n">
        <v>0</v>
      </c>
      <c r="G7857" s="0" t="n">
        <v>0</v>
      </c>
      <c r="H7857" s="0" t="n">
        <v>0</v>
      </c>
      <c r="I7857" s="0" t="n">
        <v>440</v>
      </c>
      <c r="J7857" s="0" t="n">
        <v>0</v>
      </c>
      <c r="K7857" s="37" t="n">
        <f aca="false">E7857+Inputs!$B$5*F7857</f>
        <v>27</v>
      </c>
      <c r="L7857" s="37" t="n">
        <f aca="false">G7857+Inputs!$B$6*H7857</f>
        <v>0</v>
      </c>
      <c r="M7857" s="37" t="n">
        <f aca="false">I7857+Inputs!$B$7*J7857</f>
        <v>440</v>
      </c>
      <c r="N7857" s="37" t="n">
        <f aca="false">K7857+L7857+M7857</f>
        <v>467</v>
      </c>
    </row>
    <row r="7858" customFormat="false" ht="15" hidden="false" customHeight="false" outlineLevel="0" collapsed="false">
      <c r="A7858" s="0" t="s">
        <v>10</v>
      </c>
      <c r="B7858" s="0" t="s">
        <v>509</v>
      </c>
      <c r="C7858" s="15" t="n">
        <v>45597</v>
      </c>
      <c r="D7858" s="0" t="n">
        <v>4</v>
      </c>
      <c r="E7858" s="0" t="n">
        <v>21</v>
      </c>
      <c r="F7858" s="0" t="n">
        <v>0</v>
      </c>
      <c r="G7858" s="0" t="n">
        <v>0</v>
      </c>
      <c r="H7858" s="0" t="n">
        <v>0</v>
      </c>
      <c r="I7858" s="0" t="n">
        <v>382</v>
      </c>
      <c r="J7858" s="0" t="n">
        <v>0</v>
      </c>
      <c r="K7858" s="37" t="n">
        <f aca="false">E7858+Inputs!$B$5*F7858</f>
        <v>21</v>
      </c>
      <c r="L7858" s="37" t="n">
        <f aca="false">G7858+Inputs!$B$6*H7858</f>
        <v>0</v>
      </c>
      <c r="M7858" s="37" t="n">
        <f aca="false">I7858+Inputs!$B$7*J7858</f>
        <v>382</v>
      </c>
      <c r="N7858" s="37" t="n">
        <f aca="false">K7858+L7858+M7858</f>
        <v>403</v>
      </c>
    </row>
    <row r="7859" customFormat="false" ht="15" hidden="false" customHeight="false" outlineLevel="0" collapsed="false">
      <c r="A7859" s="0" t="s">
        <v>10</v>
      </c>
      <c r="B7859" s="0" t="s">
        <v>509</v>
      </c>
      <c r="C7859" s="15" t="n">
        <v>45627</v>
      </c>
      <c r="D7859" s="0" t="n">
        <v>4</v>
      </c>
      <c r="E7859" s="0" t="n">
        <v>24</v>
      </c>
      <c r="F7859" s="0" t="n">
        <v>0</v>
      </c>
      <c r="G7859" s="0" t="n">
        <v>0</v>
      </c>
      <c r="H7859" s="0" t="n">
        <v>0</v>
      </c>
      <c r="I7859" s="0" t="n">
        <v>383</v>
      </c>
      <c r="J7859" s="0" t="n">
        <v>0</v>
      </c>
      <c r="K7859" s="37" t="n">
        <f aca="false">E7859+Inputs!$B$5*F7859</f>
        <v>24</v>
      </c>
      <c r="L7859" s="37" t="n">
        <f aca="false">G7859+Inputs!$B$6*H7859</f>
        <v>0</v>
      </c>
      <c r="M7859" s="37" t="n">
        <f aca="false">I7859+Inputs!$B$7*J7859</f>
        <v>383</v>
      </c>
      <c r="N7859" s="37" t="n">
        <f aca="false">K7859+L7859+M7859</f>
        <v>407</v>
      </c>
    </row>
    <row r="7860" customFormat="false" ht="15" hidden="false" customHeight="false" outlineLevel="0" collapsed="false">
      <c r="A7860" s="0" t="s">
        <v>10</v>
      </c>
      <c r="B7860" s="0" t="s">
        <v>509</v>
      </c>
      <c r="C7860" s="15" t="n">
        <v>45658</v>
      </c>
      <c r="D7860" s="0" t="n">
        <v>4</v>
      </c>
      <c r="E7860" s="0" t="n">
        <v>14</v>
      </c>
      <c r="F7860" s="0" t="n">
        <v>0</v>
      </c>
      <c r="G7860" s="0" t="n">
        <v>0</v>
      </c>
      <c r="H7860" s="0" t="n">
        <v>0</v>
      </c>
      <c r="I7860" s="0" t="n">
        <v>389</v>
      </c>
      <c r="J7860" s="0" t="n">
        <v>0</v>
      </c>
      <c r="K7860" s="37" t="n">
        <f aca="false">E7860+Inputs!$B$5*F7860</f>
        <v>14</v>
      </c>
      <c r="L7860" s="37" t="n">
        <f aca="false">G7860+Inputs!$B$6*H7860</f>
        <v>0</v>
      </c>
      <c r="M7860" s="37" t="n">
        <f aca="false">I7860+Inputs!$B$7*J7860</f>
        <v>389</v>
      </c>
      <c r="N7860" s="37" t="n">
        <f aca="false">K7860+L7860+M7860</f>
        <v>403</v>
      </c>
    </row>
    <row r="7861" customFormat="false" ht="15" hidden="false" customHeight="false" outlineLevel="0" collapsed="false">
      <c r="A7861" s="0" t="s">
        <v>10</v>
      </c>
      <c r="B7861" s="0" t="s">
        <v>509</v>
      </c>
      <c r="C7861" s="15" t="n">
        <v>45689</v>
      </c>
      <c r="D7861" s="0" t="n">
        <v>4</v>
      </c>
      <c r="E7861" s="0" t="n">
        <v>9</v>
      </c>
      <c r="F7861" s="0" t="n">
        <v>0</v>
      </c>
      <c r="G7861" s="0" t="n">
        <v>0</v>
      </c>
      <c r="H7861" s="0" t="n">
        <v>0</v>
      </c>
      <c r="I7861" s="0" t="n">
        <v>391</v>
      </c>
      <c r="J7861" s="0" t="n">
        <v>0</v>
      </c>
      <c r="K7861" s="37" t="n">
        <f aca="false">E7861+Inputs!$B$5*F7861</f>
        <v>9</v>
      </c>
      <c r="L7861" s="37" t="n">
        <f aca="false">G7861+Inputs!$B$6*H7861</f>
        <v>0</v>
      </c>
      <c r="M7861" s="37" t="n">
        <f aca="false">I7861+Inputs!$B$7*J7861</f>
        <v>391</v>
      </c>
      <c r="N7861" s="37" t="n">
        <f aca="false">K7861+L7861+M7861</f>
        <v>400</v>
      </c>
    </row>
    <row r="7862" customFormat="false" ht="15" hidden="false" customHeight="false" outlineLevel="0" collapsed="false">
      <c r="A7862" s="0" t="s">
        <v>10</v>
      </c>
      <c r="B7862" s="0" t="s">
        <v>509</v>
      </c>
      <c r="C7862" s="15" t="n">
        <v>45717</v>
      </c>
      <c r="D7862" s="0" t="n">
        <v>4</v>
      </c>
      <c r="E7862" s="0" t="n">
        <v>11</v>
      </c>
      <c r="F7862" s="0" t="n">
        <v>0</v>
      </c>
      <c r="G7862" s="0" t="n">
        <v>0</v>
      </c>
      <c r="H7862" s="0" t="n">
        <v>0</v>
      </c>
      <c r="I7862" s="0" t="n">
        <v>467</v>
      </c>
      <c r="J7862" s="0" t="n">
        <v>0</v>
      </c>
      <c r="K7862" s="37" t="n">
        <f aca="false">E7862+Inputs!$B$5*F7862</f>
        <v>11</v>
      </c>
      <c r="L7862" s="37" t="n">
        <f aca="false">G7862+Inputs!$B$6*H7862</f>
        <v>0</v>
      </c>
      <c r="M7862" s="37" t="n">
        <f aca="false">I7862+Inputs!$B$7*J7862</f>
        <v>467</v>
      </c>
      <c r="N7862" s="37" t="n">
        <f aca="false">K7862+L7862+M7862</f>
        <v>478</v>
      </c>
    </row>
    <row r="7863" customFormat="false" ht="15" hidden="false" customHeight="false" outlineLevel="0" collapsed="false">
      <c r="A7863" s="0" t="s">
        <v>10</v>
      </c>
      <c r="B7863" s="0" t="s">
        <v>509</v>
      </c>
      <c r="C7863" s="15" t="n">
        <v>45748</v>
      </c>
      <c r="D7863" s="0" t="n">
        <v>4</v>
      </c>
      <c r="E7863" s="0" t="n">
        <v>28</v>
      </c>
      <c r="F7863" s="0" t="n">
        <v>0</v>
      </c>
      <c r="G7863" s="0" t="n">
        <v>0</v>
      </c>
      <c r="H7863" s="0" t="n">
        <v>0</v>
      </c>
      <c r="I7863" s="0" t="n">
        <v>398</v>
      </c>
      <c r="J7863" s="0" t="n">
        <v>0</v>
      </c>
      <c r="K7863" s="37" t="n">
        <f aca="false">E7863+Inputs!$B$5*F7863</f>
        <v>28</v>
      </c>
      <c r="L7863" s="37" t="n">
        <f aca="false">G7863+Inputs!$B$6*H7863</f>
        <v>0</v>
      </c>
      <c r="M7863" s="37" t="n">
        <f aca="false">I7863+Inputs!$B$7*J7863</f>
        <v>398</v>
      </c>
      <c r="N7863" s="37" t="n">
        <f aca="false">K7863+L7863+M7863</f>
        <v>426</v>
      </c>
    </row>
    <row r="7864" customFormat="false" ht="15" hidden="false" customHeight="false" outlineLevel="0" collapsed="false">
      <c r="A7864" s="0" t="s">
        <v>10</v>
      </c>
      <c r="B7864" s="0" t="s">
        <v>509</v>
      </c>
      <c r="C7864" s="15" t="n">
        <v>45778</v>
      </c>
      <c r="D7864" s="0" t="n">
        <v>4</v>
      </c>
      <c r="E7864" s="0" t="n">
        <v>39</v>
      </c>
      <c r="F7864" s="0" t="n">
        <v>0</v>
      </c>
      <c r="G7864" s="0" t="n">
        <v>0</v>
      </c>
      <c r="H7864" s="0" t="n">
        <v>0</v>
      </c>
      <c r="I7864" s="0" t="n">
        <v>456</v>
      </c>
      <c r="J7864" s="0" t="n">
        <v>0</v>
      </c>
      <c r="K7864" s="37" t="n">
        <f aca="false">E7864+Inputs!$B$5*F7864</f>
        <v>39</v>
      </c>
      <c r="L7864" s="37" t="n">
        <f aca="false">G7864+Inputs!$B$6*H7864</f>
        <v>0</v>
      </c>
      <c r="M7864" s="37" t="n">
        <f aca="false">I7864+Inputs!$B$7*J7864</f>
        <v>456</v>
      </c>
      <c r="N7864" s="37" t="n">
        <f aca="false">K7864+L7864+M7864</f>
        <v>495</v>
      </c>
    </row>
    <row r="7865" customFormat="false" ht="15" hidden="false" customHeight="false" outlineLevel="0" collapsed="false">
      <c r="A7865" s="0" t="s">
        <v>10</v>
      </c>
      <c r="B7865" s="0" t="s">
        <v>509</v>
      </c>
      <c r="C7865" s="15" t="n">
        <v>45809</v>
      </c>
      <c r="D7865" s="0" t="n">
        <v>4</v>
      </c>
      <c r="E7865" s="0" t="n">
        <v>40</v>
      </c>
      <c r="F7865" s="0" t="n">
        <v>0</v>
      </c>
      <c r="G7865" s="0" t="n">
        <v>0</v>
      </c>
      <c r="H7865" s="0" t="n">
        <v>0</v>
      </c>
      <c r="I7865" s="0" t="n">
        <v>473</v>
      </c>
      <c r="J7865" s="0" t="n">
        <v>0</v>
      </c>
      <c r="K7865" s="37" t="n">
        <f aca="false">E7865+Inputs!$B$5*F7865</f>
        <v>40</v>
      </c>
      <c r="L7865" s="37" t="n">
        <f aca="false">G7865+Inputs!$B$6*H7865</f>
        <v>0</v>
      </c>
      <c r="M7865" s="37" t="n">
        <f aca="false">I7865+Inputs!$B$7*J7865</f>
        <v>473</v>
      </c>
      <c r="N7865" s="37" t="n">
        <f aca="false">K7865+L7865+M7865</f>
        <v>513</v>
      </c>
    </row>
    <row r="7866" customFormat="false" ht="15" hidden="false" customHeight="false" outlineLevel="0" collapsed="false">
      <c r="A7866" s="0" t="s">
        <v>10</v>
      </c>
      <c r="B7866" s="0" t="s">
        <v>509</v>
      </c>
      <c r="C7866" s="15" t="n">
        <v>45839</v>
      </c>
      <c r="D7866" s="0" t="n">
        <v>4</v>
      </c>
      <c r="E7866" s="0" t="n">
        <v>35</v>
      </c>
      <c r="F7866" s="0" t="n">
        <v>0</v>
      </c>
      <c r="G7866" s="0" t="n">
        <v>0</v>
      </c>
      <c r="H7866" s="0" t="n">
        <v>0</v>
      </c>
      <c r="I7866" s="0" t="n">
        <v>449</v>
      </c>
      <c r="J7866" s="0" t="n">
        <v>0</v>
      </c>
      <c r="K7866" s="37" t="n">
        <f aca="false">E7866+Inputs!$B$5*F7866</f>
        <v>35</v>
      </c>
      <c r="L7866" s="37" t="n">
        <f aca="false">G7866+Inputs!$B$6*H7866</f>
        <v>0</v>
      </c>
      <c r="M7866" s="37" t="n">
        <f aca="false">I7866+Inputs!$B$7*J7866</f>
        <v>449</v>
      </c>
      <c r="N7866" s="37" t="n">
        <f aca="false">K7866+L7866+M7866</f>
        <v>484</v>
      </c>
    </row>
    <row r="7867" customFormat="false" ht="15" hidden="false" customHeight="false" outlineLevel="0" collapsed="false">
      <c r="A7867" s="0" t="s">
        <v>10</v>
      </c>
      <c r="B7867" s="0" t="s">
        <v>509</v>
      </c>
      <c r="C7867" s="15" t="n">
        <v>45870</v>
      </c>
      <c r="D7867" s="0" t="n">
        <v>4</v>
      </c>
      <c r="E7867" s="0" t="n">
        <v>31</v>
      </c>
      <c r="F7867" s="0" t="n">
        <v>0</v>
      </c>
      <c r="G7867" s="0" t="n">
        <v>0</v>
      </c>
      <c r="H7867" s="0" t="n">
        <v>0</v>
      </c>
      <c r="I7867" s="0" t="n">
        <v>428</v>
      </c>
      <c r="J7867" s="0" t="n">
        <v>0</v>
      </c>
      <c r="K7867" s="37" t="n">
        <f aca="false">E7867+Inputs!$B$5*F7867</f>
        <v>31</v>
      </c>
      <c r="L7867" s="37" t="n">
        <f aca="false">G7867+Inputs!$B$6*H7867</f>
        <v>0</v>
      </c>
      <c r="M7867" s="37" t="n">
        <f aca="false">I7867+Inputs!$B$7*J7867</f>
        <v>428</v>
      </c>
      <c r="N7867" s="37" t="n">
        <f aca="false">K7867+L7867+M7867</f>
        <v>459</v>
      </c>
    </row>
    <row r="7868" customFormat="false" ht="15" hidden="false" customHeight="false" outlineLevel="0" collapsed="false">
      <c r="A7868" s="0" t="s">
        <v>10</v>
      </c>
      <c r="B7868" s="0" t="s">
        <v>509</v>
      </c>
      <c r="C7868" s="15" t="n">
        <v>45901</v>
      </c>
      <c r="D7868" s="0" t="n">
        <v>4</v>
      </c>
      <c r="E7868" s="0" t="n">
        <v>36</v>
      </c>
      <c r="F7868" s="0" t="n">
        <v>0</v>
      </c>
      <c r="G7868" s="0" t="n">
        <v>0</v>
      </c>
      <c r="H7868" s="0" t="n">
        <v>0</v>
      </c>
      <c r="I7868" s="0" t="n">
        <v>411</v>
      </c>
      <c r="J7868" s="0" t="n">
        <v>0</v>
      </c>
      <c r="K7868" s="37" t="n">
        <f aca="false">E7868+Inputs!$B$5*F7868</f>
        <v>36</v>
      </c>
      <c r="L7868" s="37" t="n">
        <f aca="false">G7868+Inputs!$B$6*H7868</f>
        <v>0</v>
      </c>
      <c r="M7868" s="37" t="n">
        <f aca="false">I7868+Inputs!$B$7*J7868</f>
        <v>411</v>
      </c>
      <c r="N7868" s="37" t="n">
        <f aca="false">K7868+L7868+M7868</f>
        <v>447</v>
      </c>
    </row>
    <row r="7869" customFormat="false" ht="15" hidden="false" customHeight="false" outlineLevel="0" collapsed="false">
      <c r="A7869" s="0" t="s">
        <v>10</v>
      </c>
      <c r="B7869" s="0" t="s">
        <v>509</v>
      </c>
      <c r="C7869" s="15" t="n">
        <v>45931</v>
      </c>
      <c r="D7869" s="0" t="n">
        <v>4</v>
      </c>
      <c r="E7869" s="0" t="n">
        <v>17</v>
      </c>
      <c r="F7869" s="0" t="n">
        <v>0</v>
      </c>
      <c r="G7869" s="0" t="n">
        <v>0</v>
      </c>
      <c r="H7869" s="0" t="n">
        <v>0</v>
      </c>
      <c r="I7869" s="0" t="n">
        <v>360</v>
      </c>
      <c r="J7869" s="0" t="n">
        <v>0</v>
      </c>
      <c r="K7869" s="37" t="n">
        <f aca="false">E7869+Inputs!$B$5*F7869</f>
        <v>17</v>
      </c>
      <c r="L7869" s="37" t="n">
        <f aca="false">G7869+Inputs!$B$6*H7869</f>
        <v>0</v>
      </c>
      <c r="M7869" s="37" t="n">
        <f aca="false">I7869+Inputs!$B$7*J7869</f>
        <v>360</v>
      </c>
      <c r="N7869" s="37" t="n">
        <f aca="false">K7869+L7869+M7869</f>
        <v>377</v>
      </c>
    </row>
    <row r="7870" customFormat="false" ht="15" hidden="false" customHeight="false" outlineLevel="0" collapsed="false">
      <c r="A7870" s="0" t="s">
        <v>10</v>
      </c>
      <c r="B7870" s="0" t="s">
        <v>509</v>
      </c>
      <c r="C7870" s="15" t="n">
        <v>45962</v>
      </c>
      <c r="D7870" s="0" t="n">
        <v>4</v>
      </c>
      <c r="E7870" s="0" t="n">
        <v>26</v>
      </c>
      <c r="F7870" s="0" t="n">
        <v>0</v>
      </c>
      <c r="G7870" s="0" t="n">
        <v>0</v>
      </c>
      <c r="H7870" s="0" t="n">
        <v>0</v>
      </c>
      <c r="I7870" s="0" t="n">
        <v>383</v>
      </c>
      <c r="J7870" s="0" t="n">
        <v>0</v>
      </c>
      <c r="K7870" s="37" t="n">
        <f aca="false">E7870+Inputs!$B$5*F7870</f>
        <v>26</v>
      </c>
      <c r="L7870" s="37" t="n">
        <f aca="false">G7870+Inputs!$B$6*H7870</f>
        <v>0</v>
      </c>
      <c r="M7870" s="37" t="n">
        <f aca="false">I7870+Inputs!$B$7*J7870</f>
        <v>383</v>
      </c>
      <c r="N7870" s="37" t="n">
        <f aca="false">K7870+L7870+M7870</f>
        <v>409</v>
      </c>
    </row>
    <row r="7871" customFormat="false" ht="15" hidden="false" customHeight="false" outlineLevel="0" collapsed="false">
      <c r="A7871" s="0" t="s">
        <v>10</v>
      </c>
      <c r="B7871" s="0" t="s">
        <v>509</v>
      </c>
      <c r="C7871" s="15" t="n">
        <v>45992</v>
      </c>
      <c r="D7871" s="0" t="n">
        <v>4</v>
      </c>
      <c r="E7871" s="0" t="n">
        <v>32</v>
      </c>
      <c r="F7871" s="0" t="n">
        <v>0</v>
      </c>
      <c r="G7871" s="0" t="n">
        <v>0</v>
      </c>
      <c r="H7871" s="0" t="n">
        <v>0</v>
      </c>
      <c r="I7871" s="0" t="n">
        <v>340</v>
      </c>
      <c r="J7871" s="0" t="n">
        <v>0</v>
      </c>
      <c r="K7871" s="37" t="n">
        <f aca="false">E7871+Inputs!$B$5*F7871</f>
        <v>32</v>
      </c>
      <c r="L7871" s="37" t="n">
        <f aca="false">G7871+Inputs!$B$6*H7871</f>
        <v>0</v>
      </c>
      <c r="M7871" s="37" t="n">
        <f aca="false">I7871+Inputs!$B$7*J7871</f>
        <v>340</v>
      </c>
      <c r="N7871" s="37" t="n">
        <f aca="false">K7871+L7871+M7871</f>
        <v>372</v>
      </c>
    </row>
    <row r="7872" customFormat="false" ht="15" hidden="false" customHeight="false" outlineLevel="0" collapsed="false">
      <c r="A7872" s="0" t="s">
        <v>10</v>
      </c>
      <c r="B7872" s="0" t="s">
        <v>509</v>
      </c>
      <c r="C7872" s="15" t="n">
        <v>46023</v>
      </c>
      <c r="D7872" s="0" t="n">
        <v>4</v>
      </c>
      <c r="E7872" s="0" t="n">
        <v>27</v>
      </c>
      <c r="F7872" s="0" t="n">
        <v>0</v>
      </c>
      <c r="G7872" s="0" t="n">
        <v>0</v>
      </c>
      <c r="H7872" s="0" t="n">
        <v>0</v>
      </c>
      <c r="I7872" s="0" t="n">
        <v>287</v>
      </c>
      <c r="J7872" s="0" t="n">
        <v>0</v>
      </c>
      <c r="K7872" s="37" t="n">
        <f aca="false">E7872+Inputs!$B$5*F7872</f>
        <v>27</v>
      </c>
      <c r="L7872" s="37" t="n">
        <f aca="false">G7872+Inputs!$B$6*H7872</f>
        <v>0</v>
      </c>
      <c r="M7872" s="37" t="n">
        <f aca="false">I7872+Inputs!$B$7*J7872</f>
        <v>287</v>
      </c>
      <c r="N7872" s="37" t="n">
        <f aca="false">K7872+L7872+M7872</f>
        <v>314</v>
      </c>
    </row>
    <row r="7873" customFormat="false" ht="15" hidden="false" customHeight="false" outlineLevel="0" collapsed="false">
      <c r="A7873" s="0" t="s">
        <v>10</v>
      </c>
      <c r="B7873" s="0" t="s">
        <v>509</v>
      </c>
      <c r="C7873" s="15" t="n">
        <v>46054</v>
      </c>
      <c r="D7873" s="0" t="n">
        <v>4</v>
      </c>
      <c r="E7873" s="0" t="n">
        <v>35</v>
      </c>
      <c r="F7873" s="0" t="n">
        <v>0</v>
      </c>
      <c r="G7873" s="0" t="n">
        <v>0</v>
      </c>
      <c r="H7873" s="0" t="n">
        <v>0</v>
      </c>
      <c r="I7873" s="0" t="n">
        <v>299</v>
      </c>
      <c r="J7873" s="0" t="n">
        <v>0</v>
      </c>
      <c r="K7873" s="37" t="n">
        <f aca="false">E7873+Inputs!$B$5*F7873</f>
        <v>35</v>
      </c>
      <c r="L7873" s="37" t="n">
        <f aca="false">G7873+Inputs!$B$6*H7873</f>
        <v>0</v>
      </c>
      <c r="M7873" s="37" t="n">
        <f aca="false">I7873+Inputs!$B$7*J7873</f>
        <v>299</v>
      </c>
      <c r="N7873" s="37" t="n">
        <f aca="false">K7873+L7873+M7873</f>
        <v>334</v>
      </c>
    </row>
    <row r="7874" customFormat="false" ht="15" hidden="false" customHeight="false" outlineLevel="0" collapsed="false">
      <c r="A7874" s="0" t="s">
        <v>10</v>
      </c>
      <c r="B7874" s="0" t="s">
        <v>509</v>
      </c>
      <c r="C7874" s="15" t="n">
        <v>46082</v>
      </c>
      <c r="D7874" s="0" t="n">
        <v>4</v>
      </c>
      <c r="E7874" s="0" t="n">
        <v>58</v>
      </c>
      <c r="F7874" s="0" t="n">
        <v>0</v>
      </c>
      <c r="G7874" s="0" t="n">
        <v>0</v>
      </c>
      <c r="H7874" s="0" t="n">
        <v>0</v>
      </c>
      <c r="I7874" s="0" t="n">
        <v>391</v>
      </c>
      <c r="J7874" s="0" t="n">
        <v>0</v>
      </c>
      <c r="K7874" s="37" t="n">
        <f aca="false">E7874+Inputs!$B$5*F7874</f>
        <v>58</v>
      </c>
      <c r="L7874" s="37" t="n">
        <f aca="false">G7874+Inputs!$B$6*H7874</f>
        <v>0</v>
      </c>
      <c r="M7874" s="37" t="n">
        <f aca="false">I7874+Inputs!$B$7*J7874</f>
        <v>391</v>
      </c>
      <c r="N7874" s="37" t="n">
        <f aca="false">K7874+L7874+M7874</f>
        <v>449</v>
      </c>
    </row>
    <row r="7875" customFormat="false" ht="15" hidden="false" customHeight="false" outlineLevel="0" collapsed="false">
      <c r="A7875" s="0" t="s">
        <v>10</v>
      </c>
      <c r="B7875" s="0" t="s">
        <v>509</v>
      </c>
      <c r="C7875" s="15" t="n">
        <v>46113</v>
      </c>
      <c r="D7875" s="0" t="n">
        <v>4</v>
      </c>
      <c r="E7875" s="0" t="n">
        <v>61</v>
      </c>
      <c r="F7875" s="0" t="n">
        <v>0</v>
      </c>
      <c r="G7875" s="0" t="n">
        <v>0</v>
      </c>
      <c r="H7875" s="0" t="n">
        <v>0</v>
      </c>
      <c r="I7875" s="0" t="n">
        <v>305</v>
      </c>
      <c r="J7875" s="0" t="n">
        <v>0</v>
      </c>
      <c r="K7875" s="37" t="n">
        <f aca="false">E7875+Inputs!$B$5*F7875</f>
        <v>61</v>
      </c>
      <c r="L7875" s="37" t="n">
        <f aca="false">G7875+Inputs!$B$6*H7875</f>
        <v>0</v>
      </c>
      <c r="M7875" s="37" t="n">
        <f aca="false">I7875+Inputs!$B$7*J7875</f>
        <v>305</v>
      </c>
      <c r="N7875" s="37" t="n">
        <f aca="false">K7875+L7875+M7875</f>
        <v>366</v>
      </c>
    </row>
    <row r="7876" customFormat="false" ht="15" hidden="false" customHeight="false" outlineLevel="0" collapsed="false">
      <c r="A7876" s="0" t="s">
        <v>10</v>
      </c>
      <c r="B7876" s="0" t="s">
        <v>509</v>
      </c>
      <c r="C7876" s="15" t="n">
        <v>46143</v>
      </c>
      <c r="D7876" s="0" t="n">
        <v>4</v>
      </c>
      <c r="E7876" s="0" t="n">
        <v>61</v>
      </c>
      <c r="F7876" s="0" t="n">
        <v>0</v>
      </c>
      <c r="G7876" s="0" t="n">
        <v>0</v>
      </c>
      <c r="H7876" s="0" t="n">
        <v>0</v>
      </c>
      <c r="I7876" s="0" t="n">
        <v>348</v>
      </c>
      <c r="J7876" s="0" t="n">
        <v>0</v>
      </c>
      <c r="K7876" s="37" t="n">
        <f aca="false">E7876+Inputs!$B$5*F7876</f>
        <v>61</v>
      </c>
      <c r="L7876" s="37" t="n">
        <f aca="false">G7876+Inputs!$B$6*H7876</f>
        <v>0</v>
      </c>
      <c r="M7876" s="37" t="n">
        <f aca="false">I7876+Inputs!$B$7*J7876</f>
        <v>348</v>
      </c>
      <c r="N7876" s="37" t="n">
        <f aca="false">K7876+L7876+M7876</f>
        <v>409</v>
      </c>
    </row>
    <row r="7877" customFormat="false" ht="15" hidden="false" customHeight="false" outlineLevel="0" collapsed="false">
      <c r="A7877" s="0" t="s">
        <v>10</v>
      </c>
      <c r="B7877" s="0" t="s">
        <v>509</v>
      </c>
      <c r="C7877" s="15" t="n">
        <v>46174</v>
      </c>
      <c r="D7877" s="0" t="n">
        <v>4</v>
      </c>
      <c r="E7877" s="0" t="n">
        <v>128</v>
      </c>
      <c r="F7877" s="0" t="n">
        <v>0</v>
      </c>
      <c r="G7877" s="0" t="n">
        <v>0</v>
      </c>
      <c r="H7877" s="0" t="n">
        <v>0</v>
      </c>
      <c r="I7877" s="0" t="n">
        <v>473</v>
      </c>
      <c r="J7877" s="0" t="n">
        <v>0</v>
      </c>
      <c r="K7877" s="37" t="n">
        <f aca="false">E7877+Inputs!$B$5*F7877</f>
        <v>128</v>
      </c>
      <c r="L7877" s="37" t="n">
        <f aca="false">G7877+Inputs!$B$6*H7877</f>
        <v>0</v>
      </c>
      <c r="M7877" s="37" t="n">
        <f aca="false">I7877+Inputs!$B$7*J7877</f>
        <v>473</v>
      </c>
      <c r="N7877" s="37" t="n">
        <f aca="false">K7877+L7877+M7877</f>
        <v>601</v>
      </c>
    </row>
    <row r="7878" customFormat="false" ht="15" hidden="false" customHeight="false" outlineLevel="0" collapsed="false">
      <c r="A7878" s="0" t="s">
        <v>10</v>
      </c>
      <c r="B7878" s="0" t="s">
        <v>509</v>
      </c>
      <c r="C7878" s="15" t="n">
        <v>46204</v>
      </c>
      <c r="D7878" s="0" t="n">
        <v>4</v>
      </c>
      <c r="E7878" s="0" t="n">
        <v>79</v>
      </c>
      <c r="F7878" s="0" t="n">
        <v>0</v>
      </c>
      <c r="G7878" s="0" t="n">
        <v>0</v>
      </c>
      <c r="H7878" s="0" t="n">
        <v>0</v>
      </c>
      <c r="I7878" s="0" t="n">
        <v>356</v>
      </c>
      <c r="J7878" s="0" t="n">
        <v>0</v>
      </c>
      <c r="K7878" s="37" t="n">
        <f aca="false">E7878+Inputs!$B$5*F7878</f>
        <v>79</v>
      </c>
      <c r="L7878" s="37" t="n">
        <f aca="false">G7878+Inputs!$B$6*H7878</f>
        <v>0</v>
      </c>
      <c r="M7878" s="37" t="n">
        <f aca="false">I7878+Inputs!$B$7*J7878</f>
        <v>356</v>
      </c>
      <c r="N7878" s="37" t="n">
        <f aca="false">K7878+L7878+M7878</f>
        <v>435</v>
      </c>
    </row>
    <row r="7879" customFormat="false" ht="15" hidden="false" customHeight="false" outlineLevel="0" collapsed="false">
      <c r="A7879" s="0" t="s">
        <v>10</v>
      </c>
      <c r="B7879" s="0" t="s">
        <v>509</v>
      </c>
      <c r="C7879" s="15" t="n">
        <v>46235</v>
      </c>
      <c r="D7879" s="0" t="n">
        <v>4</v>
      </c>
      <c r="E7879" s="0" t="n">
        <v>92</v>
      </c>
      <c r="F7879" s="0" t="n">
        <v>0</v>
      </c>
      <c r="G7879" s="0" t="n">
        <v>0</v>
      </c>
      <c r="H7879" s="0" t="n">
        <v>0</v>
      </c>
      <c r="I7879" s="0" t="n">
        <v>353</v>
      </c>
      <c r="J7879" s="0" t="n">
        <v>0</v>
      </c>
      <c r="K7879" s="37" t="n">
        <f aca="false">E7879+Inputs!$B$5*F7879</f>
        <v>92</v>
      </c>
      <c r="L7879" s="37" t="n">
        <f aca="false">G7879+Inputs!$B$6*H7879</f>
        <v>0</v>
      </c>
      <c r="M7879" s="37" t="n">
        <f aca="false">I7879+Inputs!$B$7*J7879</f>
        <v>353</v>
      </c>
      <c r="N7879" s="37" t="n">
        <f aca="false">K7879+L7879+M7879</f>
        <v>445</v>
      </c>
    </row>
    <row r="7880" customFormat="false" ht="15" hidden="false" customHeight="false" outlineLevel="0" collapsed="false">
      <c r="A7880" s="0" t="s">
        <v>10</v>
      </c>
      <c r="B7880" s="0" t="s">
        <v>560</v>
      </c>
      <c r="C7880" s="15" t="n">
        <v>44958</v>
      </c>
      <c r="D7880" s="0" t="n">
        <v>5</v>
      </c>
      <c r="E7880" s="0" t="n">
        <v>0</v>
      </c>
      <c r="F7880" s="0" t="n">
        <v>0</v>
      </c>
      <c r="G7880" s="0" t="n">
        <v>0</v>
      </c>
      <c r="H7880" s="0" t="n">
        <v>0</v>
      </c>
      <c r="I7880" s="0" t="n">
        <v>1</v>
      </c>
      <c r="J7880" s="0" t="n">
        <v>0</v>
      </c>
      <c r="K7880" s="37" t="n">
        <f aca="false">E7880+Inputs!$B$5*F7880</f>
        <v>0</v>
      </c>
      <c r="L7880" s="37" t="n">
        <f aca="false">G7880+Inputs!$B$6*H7880</f>
        <v>0</v>
      </c>
      <c r="M7880" s="37" t="n">
        <f aca="false">I7880+Inputs!$B$7*J7880</f>
        <v>1</v>
      </c>
      <c r="N7880" s="37" t="n">
        <f aca="false">K7880+L7880+M7880</f>
        <v>1</v>
      </c>
    </row>
    <row r="7881" customFormat="false" ht="15" hidden="false" customHeight="false" outlineLevel="0" collapsed="false">
      <c r="A7881" s="0" t="s">
        <v>10</v>
      </c>
      <c r="B7881" s="0" t="s">
        <v>560</v>
      </c>
      <c r="C7881" s="15" t="n">
        <v>44986</v>
      </c>
      <c r="D7881" s="0" t="n">
        <v>5</v>
      </c>
      <c r="E7881" s="0" t="n">
        <v>0</v>
      </c>
      <c r="F7881" s="0" t="n">
        <v>0</v>
      </c>
      <c r="G7881" s="0" t="n">
        <v>0</v>
      </c>
      <c r="H7881" s="0" t="n">
        <v>0</v>
      </c>
      <c r="I7881" s="0" t="n">
        <v>3</v>
      </c>
      <c r="J7881" s="0" t="n">
        <v>0</v>
      </c>
      <c r="K7881" s="37" t="n">
        <f aca="false">E7881+Inputs!$B$5*F7881</f>
        <v>0</v>
      </c>
      <c r="L7881" s="37" t="n">
        <f aca="false">G7881+Inputs!$B$6*H7881</f>
        <v>0</v>
      </c>
      <c r="M7881" s="37" t="n">
        <f aca="false">I7881+Inputs!$B$7*J7881</f>
        <v>3</v>
      </c>
      <c r="N7881" s="37" t="n">
        <f aca="false">K7881+L7881+M7881</f>
        <v>3</v>
      </c>
    </row>
    <row r="7882" customFormat="false" ht="15" hidden="false" customHeight="false" outlineLevel="0" collapsed="false">
      <c r="A7882" s="0" t="s">
        <v>10</v>
      </c>
      <c r="B7882" s="0" t="s">
        <v>560</v>
      </c>
      <c r="C7882" s="15" t="n">
        <v>45017</v>
      </c>
      <c r="D7882" s="0" t="n">
        <v>5</v>
      </c>
      <c r="E7882" s="0" t="n">
        <v>0</v>
      </c>
      <c r="F7882" s="0" t="n">
        <v>0</v>
      </c>
      <c r="G7882" s="0" t="n">
        <v>0</v>
      </c>
      <c r="H7882" s="0" t="n">
        <v>0</v>
      </c>
      <c r="I7882" s="0" t="n">
        <v>3</v>
      </c>
      <c r="J7882" s="0" t="n">
        <v>0</v>
      </c>
      <c r="K7882" s="37" t="n">
        <f aca="false">E7882+Inputs!$B$5*F7882</f>
        <v>0</v>
      </c>
      <c r="L7882" s="37" t="n">
        <f aca="false">G7882+Inputs!$B$6*H7882</f>
        <v>0</v>
      </c>
      <c r="M7882" s="37" t="n">
        <f aca="false">I7882+Inputs!$B$7*J7882</f>
        <v>3</v>
      </c>
      <c r="N7882" s="37" t="n">
        <f aca="false">K7882+L7882+M7882</f>
        <v>3</v>
      </c>
    </row>
    <row r="7883" customFormat="false" ht="15" hidden="false" customHeight="false" outlineLevel="0" collapsed="false">
      <c r="A7883" s="0" t="s">
        <v>10</v>
      </c>
      <c r="B7883" s="0" t="s">
        <v>560</v>
      </c>
      <c r="C7883" s="15" t="n">
        <v>45047</v>
      </c>
      <c r="D7883" s="0" t="n">
        <v>5</v>
      </c>
      <c r="E7883" s="0" t="n">
        <v>0</v>
      </c>
      <c r="F7883" s="0" t="n">
        <v>0</v>
      </c>
      <c r="G7883" s="0" t="n">
        <v>0</v>
      </c>
      <c r="H7883" s="0" t="n">
        <v>0</v>
      </c>
      <c r="I7883" s="0" t="n">
        <v>6</v>
      </c>
      <c r="J7883" s="0" t="n">
        <v>0</v>
      </c>
      <c r="K7883" s="37" t="n">
        <f aca="false">E7883+Inputs!$B$5*F7883</f>
        <v>0</v>
      </c>
      <c r="L7883" s="37" t="n">
        <f aca="false">G7883+Inputs!$B$6*H7883</f>
        <v>0</v>
      </c>
      <c r="M7883" s="37" t="n">
        <f aca="false">I7883+Inputs!$B$7*J7883</f>
        <v>6</v>
      </c>
      <c r="N7883" s="37" t="n">
        <f aca="false">K7883+L7883+M7883</f>
        <v>6</v>
      </c>
    </row>
    <row r="7884" customFormat="false" ht="15" hidden="false" customHeight="false" outlineLevel="0" collapsed="false">
      <c r="A7884" s="0" t="s">
        <v>10</v>
      </c>
      <c r="B7884" s="0" t="s">
        <v>560</v>
      </c>
      <c r="C7884" s="15" t="n">
        <v>45078</v>
      </c>
      <c r="D7884" s="0" t="n">
        <v>5</v>
      </c>
      <c r="E7884" s="0" t="n">
        <v>0</v>
      </c>
      <c r="F7884" s="0" t="n">
        <v>0</v>
      </c>
      <c r="G7884" s="0" t="n">
        <v>0</v>
      </c>
      <c r="H7884" s="0" t="n">
        <v>0</v>
      </c>
      <c r="I7884" s="0" t="n">
        <v>5</v>
      </c>
      <c r="J7884" s="0" t="n">
        <v>0</v>
      </c>
      <c r="K7884" s="37" t="n">
        <f aca="false">E7884+Inputs!$B$5*F7884</f>
        <v>0</v>
      </c>
      <c r="L7884" s="37" t="n">
        <f aca="false">G7884+Inputs!$B$6*H7884</f>
        <v>0</v>
      </c>
      <c r="M7884" s="37" t="n">
        <f aca="false">I7884+Inputs!$B$7*J7884</f>
        <v>5</v>
      </c>
      <c r="N7884" s="37" t="n">
        <f aca="false">K7884+L7884+M7884</f>
        <v>5</v>
      </c>
    </row>
    <row r="7885" customFormat="false" ht="15" hidden="false" customHeight="false" outlineLevel="0" collapsed="false">
      <c r="A7885" s="0" t="s">
        <v>10</v>
      </c>
      <c r="B7885" s="0" t="s">
        <v>560</v>
      </c>
      <c r="C7885" s="15" t="n">
        <v>45170</v>
      </c>
      <c r="D7885" s="0" t="n">
        <v>5</v>
      </c>
      <c r="E7885" s="0" t="n">
        <v>0</v>
      </c>
      <c r="F7885" s="0" t="n">
        <v>0</v>
      </c>
      <c r="G7885" s="0" t="n">
        <v>0</v>
      </c>
      <c r="H7885" s="0" t="n">
        <v>0</v>
      </c>
      <c r="I7885" s="0" t="n">
        <v>3</v>
      </c>
      <c r="J7885" s="0" t="n">
        <v>0</v>
      </c>
      <c r="K7885" s="37" t="n">
        <f aca="false">E7885+Inputs!$B$5*F7885</f>
        <v>0</v>
      </c>
      <c r="L7885" s="37" t="n">
        <f aca="false">G7885+Inputs!$B$6*H7885</f>
        <v>0</v>
      </c>
      <c r="M7885" s="37" t="n">
        <f aca="false">I7885+Inputs!$B$7*J7885</f>
        <v>3</v>
      </c>
      <c r="N7885" s="37" t="n">
        <f aca="false">K7885+L7885+M7885</f>
        <v>3</v>
      </c>
    </row>
    <row r="7886" customFormat="false" ht="15" hidden="false" customHeight="false" outlineLevel="0" collapsed="false">
      <c r="A7886" s="0" t="s">
        <v>10</v>
      </c>
      <c r="B7886" s="0" t="s">
        <v>560</v>
      </c>
      <c r="C7886" s="15" t="n">
        <v>45200</v>
      </c>
      <c r="D7886" s="0" t="n">
        <v>5</v>
      </c>
      <c r="E7886" s="0" t="n">
        <v>0</v>
      </c>
      <c r="F7886" s="0" t="n">
        <v>0</v>
      </c>
      <c r="G7886" s="0" t="n">
        <v>0</v>
      </c>
      <c r="H7886" s="0" t="n">
        <v>0</v>
      </c>
      <c r="I7886" s="0" t="n">
        <v>7</v>
      </c>
      <c r="J7886" s="0" t="n">
        <v>0</v>
      </c>
      <c r="K7886" s="37" t="n">
        <f aca="false">E7886+Inputs!$B$5*F7886</f>
        <v>0</v>
      </c>
      <c r="L7886" s="37" t="n">
        <f aca="false">G7886+Inputs!$B$6*H7886</f>
        <v>0</v>
      </c>
      <c r="M7886" s="37" t="n">
        <f aca="false">I7886+Inputs!$B$7*J7886</f>
        <v>7</v>
      </c>
      <c r="N7886" s="37" t="n">
        <f aca="false">K7886+L7886+M7886</f>
        <v>7</v>
      </c>
    </row>
    <row r="7887" customFormat="false" ht="15" hidden="false" customHeight="false" outlineLevel="0" collapsed="false">
      <c r="A7887" s="0" t="s">
        <v>10</v>
      </c>
      <c r="B7887" s="0" t="s">
        <v>560</v>
      </c>
      <c r="C7887" s="15" t="n">
        <v>45231</v>
      </c>
      <c r="D7887" s="0" t="n">
        <v>5</v>
      </c>
      <c r="E7887" s="0" t="n">
        <v>0</v>
      </c>
      <c r="F7887" s="0" t="n">
        <v>0</v>
      </c>
      <c r="G7887" s="0" t="n">
        <v>0</v>
      </c>
      <c r="H7887" s="0" t="n">
        <v>0</v>
      </c>
      <c r="I7887" s="0" t="n">
        <v>2</v>
      </c>
      <c r="J7887" s="0" t="n">
        <v>0</v>
      </c>
      <c r="K7887" s="37" t="n">
        <f aca="false">E7887+Inputs!$B$5*F7887</f>
        <v>0</v>
      </c>
      <c r="L7887" s="37" t="n">
        <f aca="false">G7887+Inputs!$B$6*H7887</f>
        <v>0</v>
      </c>
      <c r="M7887" s="37" t="n">
        <f aca="false">I7887+Inputs!$B$7*J7887</f>
        <v>2</v>
      </c>
      <c r="N7887" s="37" t="n">
        <f aca="false">K7887+L7887+M7887</f>
        <v>2</v>
      </c>
    </row>
    <row r="7888" customFormat="false" ht="15" hidden="false" customHeight="false" outlineLevel="0" collapsed="false">
      <c r="A7888" s="0" t="s">
        <v>10</v>
      </c>
      <c r="B7888" s="0" t="s">
        <v>560</v>
      </c>
      <c r="C7888" s="15" t="n">
        <v>45261</v>
      </c>
      <c r="D7888" s="0" t="n">
        <v>5</v>
      </c>
      <c r="E7888" s="0" t="n">
        <v>0</v>
      </c>
      <c r="F7888" s="0" t="n">
        <v>0</v>
      </c>
      <c r="G7888" s="0" t="n">
        <v>0</v>
      </c>
      <c r="H7888" s="0" t="n">
        <v>0</v>
      </c>
      <c r="I7888" s="0" t="n">
        <v>4</v>
      </c>
      <c r="J7888" s="0" t="n">
        <v>0</v>
      </c>
      <c r="K7888" s="37" t="n">
        <f aca="false">E7888+Inputs!$B$5*F7888</f>
        <v>0</v>
      </c>
      <c r="L7888" s="37" t="n">
        <f aca="false">G7888+Inputs!$B$6*H7888</f>
        <v>0</v>
      </c>
      <c r="M7888" s="37" t="n">
        <f aca="false">I7888+Inputs!$B$7*J7888</f>
        <v>4</v>
      </c>
      <c r="N7888" s="37" t="n">
        <f aca="false">K7888+L7888+M7888</f>
        <v>4</v>
      </c>
    </row>
    <row r="7889" customFormat="false" ht="15" hidden="false" customHeight="false" outlineLevel="0" collapsed="false">
      <c r="A7889" s="0" t="s">
        <v>10</v>
      </c>
      <c r="B7889" s="0" t="s">
        <v>560</v>
      </c>
      <c r="C7889" s="15" t="n">
        <v>45292</v>
      </c>
      <c r="D7889" s="0" t="n">
        <v>5</v>
      </c>
      <c r="E7889" s="0" t="n">
        <v>0</v>
      </c>
      <c r="F7889" s="0" t="n">
        <v>0</v>
      </c>
      <c r="G7889" s="0" t="n">
        <v>0</v>
      </c>
      <c r="H7889" s="0" t="n">
        <v>0</v>
      </c>
      <c r="I7889" s="0" t="n">
        <v>3</v>
      </c>
      <c r="J7889" s="0" t="n">
        <v>0</v>
      </c>
      <c r="K7889" s="37" t="n">
        <f aca="false">E7889+Inputs!$B$5*F7889</f>
        <v>0</v>
      </c>
      <c r="L7889" s="37" t="n">
        <f aca="false">G7889+Inputs!$B$6*H7889</f>
        <v>0</v>
      </c>
      <c r="M7889" s="37" t="n">
        <f aca="false">I7889+Inputs!$B$7*J7889</f>
        <v>3</v>
      </c>
      <c r="N7889" s="37" t="n">
        <f aca="false">K7889+L7889+M7889</f>
        <v>3</v>
      </c>
    </row>
    <row r="7890" customFormat="false" ht="15" hidden="false" customHeight="false" outlineLevel="0" collapsed="false">
      <c r="A7890" s="0" t="s">
        <v>10</v>
      </c>
      <c r="B7890" s="0" t="s">
        <v>560</v>
      </c>
      <c r="C7890" s="15" t="n">
        <v>45323</v>
      </c>
      <c r="D7890" s="0" t="n">
        <v>5</v>
      </c>
      <c r="E7890" s="0" t="n">
        <v>0</v>
      </c>
      <c r="F7890" s="0" t="n">
        <v>0</v>
      </c>
      <c r="G7890" s="0" t="n">
        <v>0</v>
      </c>
      <c r="H7890" s="0" t="n">
        <v>0</v>
      </c>
      <c r="I7890" s="0" t="n">
        <v>2</v>
      </c>
      <c r="J7890" s="0" t="n">
        <v>0</v>
      </c>
      <c r="K7890" s="37" t="n">
        <f aca="false">E7890+Inputs!$B$5*F7890</f>
        <v>0</v>
      </c>
      <c r="L7890" s="37" t="n">
        <f aca="false">G7890+Inputs!$B$6*H7890</f>
        <v>0</v>
      </c>
      <c r="M7890" s="37" t="n">
        <f aca="false">I7890+Inputs!$B$7*J7890</f>
        <v>2</v>
      </c>
      <c r="N7890" s="37" t="n">
        <f aca="false">K7890+L7890+M7890</f>
        <v>2</v>
      </c>
    </row>
    <row r="7891" customFormat="false" ht="15" hidden="false" customHeight="false" outlineLevel="0" collapsed="false">
      <c r="A7891" s="0" t="s">
        <v>10</v>
      </c>
      <c r="B7891" s="0" t="s">
        <v>560</v>
      </c>
      <c r="C7891" s="15" t="n">
        <v>45413</v>
      </c>
      <c r="D7891" s="0" t="n">
        <v>5</v>
      </c>
      <c r="E7891" s="0" t="n">
        <v>0</v>
      </c>
      <c r="F7891" s="0" t="n">
        <v>0</v>
      </c>
      <c r="G7891" s="0" t="n">
        <v>0</v>
      </c>
      <c r="H7891" s="0" t="n">
        <v>0</v>
      </c>
      <c r="I7891" s="0" t="n">
        <v>8</v>
      </c>
      <c r="J7891" s="0" t="n">
        <v>0</v>
      </c>
      <c r="K7891" s="37" t="n">
        <f aca="false">E7891+Inputs!$B$5*F7891</f>
        <v>0</v>
      </c>
      <c r="L7891" s="37" t="n">
        <f aca="false">G7891+Inputs!$B$6*H7891</f>
        <v>0</v>
      </c>
      <c r="M7891" s="37" t="n">
        <f aca="false">I7891+Inputs!$B$7*J7891</f>
        <v>8</v>
      </c>
      <c r="N7891" s="37" t="n">
        <f aca="false">K7891+L7891+M7891</f>
        <v>8</v>
      </c>
    </row>
    <row r="7892" customFormat="false" ht="15" hidden="false" customHeight="false" outlineLevel="0" collapsed="false">
      <c r="A7892" s="0" t="s">
        <v>10</v>
      </c>
      <c r="B7892" s="0" t="s">
        <v>560</v>
      </c>
      <c r="C7892" s="15" t="n">
        <v>45444</v>
      </c>
      <c r="D7892" s="0" t="n">
        <v>5</v>
      </c>
      <c r="E7892" s="0" t="n">
        <v>0</v>
      </c>
      <c r="F7892" s="0" t="n">
        <v>0</v>
      </c>
      <c r="G7892" s="0" t="n">
        <v>0</v>
      </c>
      <c r="H7892" s="0" t="n">
        <v>0</v>
      </c>
      <c r="I7892" s="0" t="n">
        <v>5</v>
      </c>
      <c r="J7892" s="0" t="n">
        <v>0</v>
      </c>
      <c r="K7892" s="37" t="n">
        <f aca="false">E7892+Inputs!$B$5*F7892</f>
        <v>0</v>
      </c>
      <c r="L7892" s="37" t="n">
        <f aca="false">G7892+Inputs!$B$6*H7892</f>
        <v>0</v>
      </c>
      <c r="M7892" s="37" t="n">
        <f aca="false">I7892+Inputs!$B$7*J7892</f>
        <v>5</v>
      </c>
      <c r="N7892" s="37" t="n">
        <f aca="false">K7892+L7892+M7892</f>
        <v>5</v>
      </c>
    </row>
    <row r="7893" customFormat="false" ht="15" hidden="false" customHeight="false" outlineLevel="0" collapsed="false">
      <c r="A7893" s="0" t="s">
        <v>10</v>
      </c>
      <c r="B7893" s="0" t="s">
        <v>560</v>
      </c>
      <c r="C7893" s="15" t="n">
        <v>45474</v>
      </c>
      <c r="D7893" s="0" t="n">
        <v>5</v>
      </c>
      <c r="E7893" s="0" t="n">
        <v>0</v>
      </c>
      <c r="F7893" s="0" t="n">
        <v>0</v>
      </c>
      <c r="G7893" s="0" t="n">
        <v>0</v>
      </c>
      <c r="H7893" s="0" t="n">
        <v>0</v>
      </c>
      <c r="I7893" s="0" t="n">
        <v>2</v>
      </c>
      <c r="J7893" s="0" t="n">
        <v>0</v>
      </c>
      <c r="K7893" s="37" t="n">
        <f aca="false">E7893+Inputs!$B$5*F7893</f>
        <v>0</v>
      </c>
      <c r="L7893" s="37" t="n">
        <f aca="false">G7893+Inputs!$B$6*H7893</f>
        <v>0</v>
      </c>
      <c r="M7893" s="37" t="n">
        <f aca="false">I7893+Inputs!$B$7*J7893</f>
        <v>2</v>
      </c>
      <c r="N7893" s="37" t="n">
        <f aca="false">K7893+L7893+M7893</f>
        <v>2</v>
      </c>
    </row>
    <row r="7894" customFormat="false" ht="15" hidden="false" customHeight="false" outlineLevel="0" collapsed="false">
      <c r="A7894" s="0" t="s">
        <v>10</v>
      </c>
      <c r="B7894" s="0" t="s">
        <v>560</v>
      </c>
      <c r="C7894" s="15" t="n">
        <v>45505</v>
      </c>
      <c r="D7894" s="0" t="n">
        <v>5</v>
      </c>
      <c r="E7894" s="0" t="n">
        <v>0</v>
      </c>
      <c r="F7894" s="0" t="n">
        <v>0</v>
      </c>
      <c r="G7894" s="0" t="n">
        <v>0</v>
      </c>
      <c r="H7894" s="0" t="n">
        <v>0</v>
      </c>
      <c r="I7894" s="0" t="n">
        <v>3</v>
      </c>
      <c r="J7894" s="0" t="n">
        <v>0</v>
      </c>
      <c r="K7894" s="37" t="n">
        <f aca="false">E7894+Inputs!$B$5*F7894</f>
        <v>0</v>
      </c>
      <c r="L7894" s="37" t="n">
        <f aca="false">G7894+Inputs!$B$6*H7894</f>
        <v>0</v>
      </c>
      <c r="M7894" s="37" t="n">
        <f aca="false">I7894+Inputs!$B$7*J7894</f>
        <v>3</v>
      </c>
      <c r="N7894" s="37" t="n">
        <f aca="false">K7894+L7894+M7894</f>
        <v>3</v>
      </c>
    </row>
    <row r="7895" customFormat="false" ht="15" hidden="false" customHeight="false" outlineLevel="0" collapsed="false">
      <c r="A7895" s="0" t="s">
        <v>10</v>
      </c>
      <c r="B7895" s="0" t="s">
        <v>560</v>
      </c>
      <c r="C7895" s="15" t="n">
        <v>45536</v>
      </c>
      <c r="D7895" s="0" t="n">
        <v>5</v>
      </c>
      <c r="E7895" s="0" t="n">
        <v>0</v>
      </c>
      <c r="F7895" s="0" t="n">
        <v>0</v>
      </c>
      <c r="G7895" s="0" t="n">
        <v>0</v>
      </c>
      <c r="H7895" s="0" t="n">
        <v>0</v>
      </c>
      <c r="I7895" s="0" t="n">
        <v>1</v>
      </c>
      <c r="J7895" s="0" t="n">
        <v>0</v>
      </c>
      <c r="K7895" s="37" t="n">
        <f aca="false">E7895+Inputs!$B$5*F7895</f>
        <v>0</v>
      </c>
      <c r="L7895" s="37" t="n">
        <f aca="false">G7895+Inputs!$B$6*H7895</f>
        <v>0</v>
      </c>
      <c r="M7895" s="37" t="n">
        <f aca="false">I7895+Inputs!$B$7*J7895</f>
        <v>1</v>
      </c>
      <c r="N7895" s="37" t="n">
        <f aca="false">K7895+L7895+M7895</f>
        <v>1</v>
      </c>
    </row>
    <row r="7896" customFormat="false" ht="15" hidden="false" customHeight="false" outlineLevel="0" collapsed="false">
      <c r="A7896" s="0" t="s">
        <v>10</v>
      </c>
      <c r="B7896" s="0" t="s">
        <v>560</v>
      </c>
      <c r="C7896" s="15" t="n">
        <v>45566</v>
      </c>
      <c r="D7896" s="0" t="n">
        <v>5</v>
      </c>
      <c r="E7896" s="0" t="n">
        <v>0</v>
      </c>
      <c r="F7896" s="0" t="n">
        <v>0</v>
      </c>
      <c r="G7896" s="0" t="n">
        <v>0</v>
      </c>
      <c r="H7896" s="0" t="n">
        <v>0</v>
      </c>
      <c r="I7896" s="0" t="n">
        <v>2</v>
      </c>
      <c r="J7896" s="0" t="n">
        <v>0</v>
      </c>
      <c r="K7896" s="37" t="n">
        <f aca="false">E7896+Inputs!$B$5*F7896</f>
        <v>0</v>
      </c>
      <c r="L7896" s="37" t="n">
        <f aca="false">G7896+Inputs!$B$6*H7896</f>
        <v>0</v>
      </c>
      <c r="M7896" s="37" t="n">
        <f aca="false">I7896+Inputs!$B$7*J7896</f>
        <v>2</v>
      </c>
      <c r="N7896" s="37" t="n">
        <f aca="false">K7896+L7896+M7896</f>
        <v>2</v>
      </c>
    </row>
    <row r="7897" customFormat="false" ht="15" hidden="false" customHeight="false" outlineLevel="0" collapsed="false">
      <c r="A7897" s="0" t="s">
        <v>10</v>
      </c>
      <c r="B7897" s="0" t="s">
        <v>560</v>
      </c>
      <c r="C7897" s="15" t="n">
        <v>45597</v>
      </c>
      <c r="D7897" s="0" t="n">
        <v>5</v>
      </c>
      <c r="E7897" s="0" t="n">
        <v>0</v>
      </c>
      <c r="F7897" s="0" t="n">
        <v>0</v>
      </c>
      <c r="G7897" s="0" t="n">
        <v>0</v>
      </c>
      <c r="H7897" s="0" t="n">
        <v>0</v>
      </c>
      <c r="I7897" s="0" t="n">
        <v>2</v>
      </c>
      <c r="J7897" s="0" t="n">
        <v>0</v>
      </c>
      <c r="K7897" s="37" t="n">
        <f aca="false">E7897+Inputs!$B$5*F7897</f>
        <v>0</v>
      </c>
      <c r="L7897" s="37" t="n">
        <f aca="false">G7897+Inputs!$B$6*H7897</f>
        <v>0</v>
      </c>
      <c r="M7897" s="37" t="n">
        <f aca="false">I7897+Inputs!$B$7*J7897</f>
        <v>2</v>
      </c>
      <c r="N7897" s="37" t="n">
        <f aca="false">K7897+L7897+M7897</f>
        <v>2</v>
      </c>
    </row>
    <row r="7898" customFormat="false" ht="15" hidden="false" customHeight="false" outlineLevel="0" collapsed="false">
      <c r="A7898" s="0" t="s">
        <v>10</v>
      </c>
      <c r="B7898" s="0" t="s">
        <v>560</v>
      </c>
      <c r="C7898" s="15" t="n">
        <v>45627</v>
      </c>
      <c r="D7898" s="0" t="n">
        <v>5</v>
      </c>
      <c r="E7898" s="0" t="n">
        <v>0</v>
      </c>
      <c r="F7898" s="0" t="n">
        <v>0</v>
      </c>
      <c r="G7898" s="0" t="n">
        <v>0</v>
      </c>
      <c r="H7898" s="0" t="n">
        <v>0</v>
      </c>
      <c r="I7898" s="0" t="n">
        <v>3</v>
      </c>
      <c r="J7898" s="0" t="n">
        <v>0</v>
      </c>
      <c r="K7898" s="37" t="n">
        <f aca="false">E7898+Inputs!$B$5*F7898</f>
        <v>0</v>
      </c>
      <c r="L7898" s="37" t="n">
        <f aca="false">G7898+Inputs!$B$6*H7898</f>
        <v>0</v>
      </c>
      <c r="M7898" s="37" t="n">
        <f aca="false">I7898+Inputs!$B$7*J7898</f>
        <v>3</v>
      </c>
      <c r="N7898" s="37" t="n">
        <f aca="false">K7898+L7898+M7898</f>
        <v>3</v>
      </c>
    </row>
    <row r="7899" customFormat="false" ht="15" hidden="false" customHeight="false" outlineLevel="0" collapsed="false">
      <c r="A7899" s="0" t="s">
        <v>10</v>
      </c>
      <c r="B7899" s="0" t="s">
        <v>560</v>
      </c>
      <c r="C7899" s="15" t="n">
        <v>45658</v>
      </c>
      <c r="D7899" s="0" t="n">
        <v>5</v>
      </c>
      <c r="E7899" s="0" t="n">
        <v>0</v>
      </c>
      <c r="F7899" s="0" t="n">
        <v>0</v>
      </c>
      <c r="G7899" s="0" t="n">
        <v>0</v>
      </c>
      <c r="H7899" s="0" t="n">
        <v>0</v>
      </c>
      <c r="I7899" s="0" t="n">
        <v>3</v>
      </c>
      <c r="J7899" s="0" t="n">
        <v>0</v>
      </c>
      <c r="K7899" s="37" t="n">
        <f aca="false">E7899+Inputs!$B$5*F7899</f>
        <v>0</v>
      </c>
      <c r="L7899" s="37" t="n">
        <f aca="false">G7899+Inputs!$B$6*H7899</f>
        <v>0</v>
      </c>
      <c r="M7899" s="37" t="n">
        <f aca="false">I7899+Inputs!$B$7*J7899</f>
        <v>3</v>
      </c>
      <c r="N7899" s="37" t="n">
        <f aca="false">K7899+L7899+M7899</f>
        <v>3</v>
      </c>
    </row>
    <row r="7900" customFormat="false" ht="15" hidden="false" customHeight="false" outlineLevel="0" collapsed="false">
      <c r="A7900" s="0" t="s">
        <v>10</v>
      </c>
      <c r="B7900" s="0" t="s">
        <v>560</v>
      </c>
      <c r="C7900" s="15" t="n">
        <v>45717</v>
      </c>
      <c r="D7900" s="0" t="n">
        <v>5</v>
      </c>
      <c r="E7900" s="0" t="n">
        <v>0</v>
      </c>
      <c r="F7900" s="0" t="n">
        <v>0</v>
      </c>
      <c r="G7900" s="0" t="n">
        <v>0</v>
      </c>
      <c r="H7900" s="0" t="n">
        <v>0</v>
      </c>
      <c r="I7900" s="0" t="n">
        <v>3</v>
      </c>
      <c r="J7900" s="0" t="n">
        <v>0</v>
      </c>
      <c r="K7900" s="37" t="n">
        <f aca="false">E7900+Inputs!$B$5*F7900</f>
        <v>0</v>
      </c>
      <c r="L7900" s="37" t="n">
        <f aca="false">G7900+Inputs!$B$6*H7900</f>
        <v>0</v>
      </c>
      <c r="M7900" s="37" t="n">
        <f aca="false">I7900+Inputs!$B$7*J7900</f>
        <v>3</v>
      </c>
      <c r="N7900" s="37" t="n">
        <f aca="false">K7900+L7900+M7900</f>
        <v>3</v>
      </c>
    </row>
    <row r="7901" customFormat="false" ht="15" hidden="false" customHeight="false" outlineLevel="0" collapsed="false">
      <c r="A7901" s="0" t="s">
        <v>10</v>
      </c>
      <c r="B7901" s="0" t="s">
        <v>560</v>
      </c>
      <c r="C7901" s="15" t="n">
        <v>45778</v>
      </c>
      <c r="D7901" s="0" t="n">
        <v>5</v>
      </c>
      <c r="E7901" s="0" t="n">
        <v>0</v>
      </c>
      <c r="F7901" s="0" t="n">
        <v>0</v>
      </c>
      <c r="G7901" s="0" t="n">
        <v>0</v>
      </c>
      <c r="H7901" s="0" t="n">
        <v>0</v>
      </c>
      <c r="I7901" s="0" t="n">
        <v>3</v>
      </c>
      <c r="J7901" s="0" t="n">
        <v>0</v>
      </c>
      <c r="K7901" s="37" t="n">
        <f aca="false">E7901+Inputs!$B$5*F7901</f>
        <v>0</v>
      </c>
      <c r="L7901" s="37" t="n">
        <f aca="false">G7901+Inputs!$B$6*H7901</f>
        <v>0</v>
      </c>
      <c r="M7901" s="37" t="n">
        <f aca="false">I7901+Inputs!$B$7*J7901</f>
        <v>3</v>
      </c>
      <c r="N7901" s="37" t="n">
        <f aca="false">K7901+L7901+M7901</f>
        <v>3</v>
      </c>
    </row>
    <row r="7902" customFormat="false" ht="15" hidden="false" customHeight="false" outlineLevel="0" collapsed="false">
      <c r="A7902" s="0" t="s">
        <v>10</v>
      </c>
      <c r="B7902" s="0" t="s">
        <v>560</v>
      </c>
      <c r="C7902" s="15" t="n">
        <v>45809</v>
      </c>
      <c r="D7902" s="0" t="n">
        <v>5</v>
      </c>
      <c r="E7902" s="0" t="n">
        <v>0</v>
      </c>
      <c r="F7902" s="0" t="n">
        <v>0</v>
      </c>
      <c r="G7902" s="0" t="n">
        <v>0</v>
      </c>
      <c r="H7902" s="0" t="n">
        <v>0</v>
      </c>
      <c r="I7902" s="0" t="n">
        <v>4</v>
      </c>
      <c r="J7902" s="0" t="n">
        <v>0</v>
      </c>
      <c r="K7902" s="37" t="n">
        <f aca="false">E7902+Inputs!$B$5*F7902</f>
        <v>0</v>
      </c>
      <c r="L7902" s="37" t="n">
        <f aca="false">G7902+Inputs!$B$6*H7902</f>
        <v>0</v>
      </c>
      <c r="M7902" s="37" t="n">
        <f aca="false">I7902+Inputs!$B$7*J7902</f>
        <v>4</v>
      </c>
      <c r="N7902" s="37" t="n">
        <f aca="false">K7902+L7902+M7902</f>
        <v>4</v>
      </c>
    </row>
    <row r="7903" customFormat="false" ht="15" hidden="false" customHeight="false" outlineLevel="0" collapsed="false">
      <c r="A7903" s="0" t="s">
        <v>10</v>
      </c>
      <c r="B7903" s="0" t="s">
        <v>560</v>
      </c>
      <c r="C7903" s="15" t="n">
        <v>45839</v>
      </c>
      <c r="D7903" s="0" t="n">
        <v>5</v>
      </c>
      <c r="E7903" s="0" t="n">
        <v>1</v>
      </c>
      <c r="F7903" s="0" t="n">
        <v>0</v>
      </c>
      <c r="G7903" s="0" t="n">
        <v>0</v>
      </c>
      <c r="H7903" s="0" t="n">
        <v>0</v>
      </c>
      <c r="I7903" s="0" t="n">
        <v>7</v>
      </c>
      <c r="J7903" s="0" t="n">
        <v>0</v>
      </c>
      <c r="K7903" s="37" t="n">
        <f aca="false">E7903+Inputs!$B$5*F7903</f>
        <v>1</v>
      </c>
      <c r="L7903" s="37" t="n">
        <f aca="false">G7903+Inputs!$B$6*H7903</f>
        <v>0</v>
      </c>
      <c r="M7903" s="37" t="n">
        <f aca="false">I7903+Inputs!$B$7*J7903</f>
        <v>7</v>
      </c>
      <c r="N7903" s="37" t="n">
        <f aca="false">K7903+L7903+M7903</f>
        <v>8</v>
      </c>
    </row>
    <row r="7904" customFormat="false" ht="15" hidden="false" customHeight="false" outlineLevel="0" collapsed="false">
      <c r="A7904" s="0" t="s">
        <v>10</v>
      </c>
      <c r="B7904" s="0" t="s">
        <v>560</v>
      </c>
      <c r="C7904" s="15" t="n">
        <v>45901</v>
      </c>
      <c r="D7904" s="0" t="n">
        <v>5</v>
      </c>
      <c r="E7904" s="0" t="n">
        <v>0</v>
      </c>
      <c r="F7904" s="0" t="n">
        <v>0</v>
      </c>
      <c r="G7904" s="0" t="n">
        <v>0</v>
      </c>
      <c r="H7904" s="0" t="n">
        <v>0</v>
      </c>
      <c r="I7904" s="0" t="n">
        <v>3</v>
      </c>
      <c r="J7904" s="0" t="n">
        <v>0</v>
      </c>
      <c r="K7904" s="37" t="n">
        <f aca="false">E7904+Inputs!$B$5*F7904</f>
        <v>0</v>
      </c>
      <c r="L7904" s="37" t="n">
        <f aca="false">G7904+Inputs!$B$6*H7904</f>
        <v>0</v>
      </c>
      <c r="M7904" s="37" t="n">
        <f aca="false">I7904+Inputs!$B$7*J7904</f>
        <v>3</v>
      </c>
      <c r="N7904" s="37" t="n">
        <f aca="false">K7904+L7904+M7904</f>
        <v>3</v>
      </c>
    </row>
    <row r="7905" customFormat="false" ht="15" hidden="false" customHeight="false" outlineLevel="0" collapsed="false">
      <c r="A7905" s="0" t="s">
        <v>10</v>
      </c>
      <c r="B7905" s="0" t="s">
        <v>560</v>
      </c>
      <c r="C7905" s="15" t="n">
        <v>45931</v>
      </c>
      <c r="D7905" s="0" t="n">
        <v>5</v>
      </c>
      <c r="E7905" s="0" t="n">
        <v>0</v>
      </c>
      <c r="F7905" s="0" t="n">
        <v>0</v>
      </c>
      <c r="G7905" s="0" t="n">
        <v>0</v>
      </c>
      <c r="H7905" s="0" t="n">
        <v>0</v>
      </c>
      <c r="I7905" s="0" t="n">
        <v>2</v>
      </c>
      <c r="J7905" s="0" t="n">
        <v>0</v>
      </c>
      <c r="K7905" s="37" t="n">
        <f aca="false">E7905+Inputs!$B$5*F7905</f>
        <v>0</v>
      </c>
      <c r="L7905" s="37" t="n">
        <f aca="false">G7905+Inputs!$B$6*H7905</f>
        <v>0</v>
      </c>
      <c r="M7905" s="37" t="n">
        <f aca="false">I7905+Inputs!$B$7*J7905</f>
        <v>2</v>
      </c>
      <c r="N7905" s="37" t="n">
        <f aca="false">K7905+L7905+M7905</f>
        <v>2</v>
      </c>
    </row>
    <row r="7906" customFormat="false" ht="15" hidden="false" customHeight="false" outlineLevel="0" collapsed="false">
      <c r="A7906" s="0" t="s">
        <v>10</v>
      </c>
      <c r="B7906" s="0" t="s">
        <v>560</v>
      </c>
      <c r="C7906" s="15" t="n">
        <v>45962</v>
      </c>
      <c r="D7906" s="0" t="n">
        <v>5</v>
      </c>
      <c r="E7906" s="0" t="n">
        <v>0</v>
      </c>
      <c r="F7906" s="0" t="n">
        <v>0</v>
      </c>
      <c r="G7906" s="0" t="n">
        <v>0</v>
      </c>
      <c r="H7906" s="0" t="n">
        <v>0</v>
      </c>
      <c r="I7906" s="0" t="n">
        <v>2</v>
      </c>
      <c r="J7906" s="0" t="n">
        <v>0</v>
      </c>
      <c r="K7906" s="37" t="n">
        <f aca="false">E7906+Inputs!$B$5*F7906</f>
        <v>0</v>
      </c>
      <c r="L7906" s="37" t="n">
        <f aca="false">G7906+Inputs!$B$6*H7906</f>
        <v>0</v>
      </c>
      <c r="M7906" s="37" t="n">
        <f aca="false">I7906+Inputs!$B$7*J7906</f>
        <v>2</v>
      </c>
      <c r="N7906" s="37" t="n">
        <f aca="false">K7906+L7906+M7906</f>
        <v>2</v>
      </c>
    </row>
    <row r="7907" customFormat="false" ht="15" hidden="false" customHeight="false" outlineLevel="0" collapsed="false">
      <c r="A7907" s="0" t="s">
        <v>10</v>
      </c>
      <c r="B7907" s="0" t="s">
        <v>560</v>
      </c>
      <c r="C7907" s="15" t="n">
        <v>45992</v>
      </c>
      <c r="D7907" s="0" t="n">
        <v>5</v>
      </c>
      <c r="E7907" s="0" t="n">
        <v>0</v>
      </c>
      <c r="F7907" s="0" t="n">
        <v>0</v>
      </c>
      <c r="G7907" s="0" t="n">
        <v>0</v>
      </c>
      <c r="H7907" s="0" t="n">
        <v>0</v>
      </c>
      <c r="I7907" s="0" t="n">
        <v>5</v>
      </c>
      <c r="J7907" s="0" t="n">
        <v>0</v>
      </c>
      <c r="K7907" s="37" t="n">
        <f aca="false">E7907+Inputs!$B$5*F7907</f>
        <v>0</v>
      </c>
      <c r="L7907" s="37" t="n">
        <f aca="false">G7907+Inputs!$B$6*H7907</f>
        <v>0</v>
      </c>
      <c r="M7907" s="37" t="n">
        <f aca="false">I7907+Inputs!$B$7*J7907</f>
        <v>5</v>
      </c>
      <c r="N7907" s="37" t="n">
        <f aca="false">K7907+L7907+M7907</f>
        <v>5</v>
      </c>
    </row>
    <row r="7908" customFormat="false" ht="15" hidden="false" customHeight="false" outlineLevel="0" collapsed="false">
      <c r="A7908" s="0" t="s">
        <v>10</v>
      </c>
      <c r="B7908" s="0" t="s">
        <v>560</v>
      </c>
      <c r="C7908" s="15" t="n">
        <v>46023</v>
      </c>
      <c r="D7908" s="0" t="n">
        <v>5</v>
      </c>
      <c r="E7908" s="0" t="n">
        <v>1</v>
      </c>
      <c r="F7908" s="0" t="n">
        <v>0</v>
      </c>
      <c r="G7908" s="0" t="n">
        <v>0</v>
      </c>
      <c r="H7908" s="0" t="n">
        <v>0</v>
      </c>
      <c r="I7908" s="0" t="n">
        <v>2</v>
      </c>
      <c r="J7908" s="0" t="n">
        <v>0</v>
      </c>
      <c r="K7908" s="37" t="n">
        <f aca="false">E7908+Inputs!$B$5*F7908</f>
        <v>1</v>
      </c>
      <c r="L7908" s="37" t="n">
        <f aca="false">G7908+Inputs!$B$6*H7908</f>
        <v>0</v>
      </c>
      <c r="M7908" s="37" t="n">
        <f aca="false">I7908+Inputs!$B$7*J7908</f>
        <v>2</v>
      </c>
      <c r="N7908" s="37" t="n">
        <f aca="false">K7908+L7908+M7908</f>
        <v>3</v>
      </c>
    </row>
    <row r="7909" customFormat="false" ht="15" hidden="false" customHeight="false" outlineLevel="0" collapsed="false">
      <c r="A7909" s="0" t="s">
        <v>10</v>
      </c>
      <c r="B7909" s="0" t="s">
        <v>560</v>
      </c>
      <c r="C7909" s="15" t="n">
        <v>46054</v>
      </c>
      <c r="D7909" s="0" t="n">
        <v>5</v>
      </c>
      <c r="E7909" s="0" t="n">
        <v>0</v>
      </c>
      <c r="F7909" s="0" t="n">
        <v>0</v>
      </c>
      <c r="G7909" s="0" t="n">
        <v>0</v>
      </c>
      <c r="H7909" s="0" t="n">
        <v>0</v>
      </c>
      <c r="I7909" s="0" t="n">
        <v>2</v>
      </c>
      <c r="J7909" s="0" t="n">
        <v>0</v>
      </c>
      <c r="K7909" s="37" t="n">
        <f aca="false">E7909+Inputs!$B$5*F7909</f>
        <v>0</v>
      </c>
      <c r="L7909" s="37" t="n">
        <f aca="false">G7909+Inputs!$B$6*H7909</f>
        <v>0</v>
      </c>
      <c r="M7909" s="37" t="n">
        <f aca="false">I7909+Inputs!$B$7*J7909</f>
        <v>2</v>
      </c>
      <c r="N7909" s="37" t="n">
        <f aca="false">K7909+L7909+M7909</f>
        <v>2</v>
      </c>
    </row>
    <row r="7910" customFormat="false" ht="15" hidden="false" customHeight="false" outlineLevel="0" collapsed="false">
      <c r="A7910" s="0" t="s">
        <v>10</v>
      </c>
      <c r="B7910" s="0" t="s">
        <v>560</v>
      </c>
      <c r="C7910" s="15" t="n">
        <v>46082</v>
      </c>
      <c r="D7910" s="0" t="n">
        <v>5</v>
      </c>
      <c r="E7910" s="0" t="n">
        <v>0</v>
      </c>
      <c r="F7910" s="0" t="n">
        <v>0</v>
      </c>
      <c r="G7910" s="0" t="n">
        <v>0</v>
      </c>
      <c r="H7910" s="0" t="n">
        <v>0</v>
      </c>
      <c r="I7910" s="0" t="n">
        <v>3</v>
      </c>
      <c r="J7910" s="0" t="n">
        <v>0</v>
      </c>
      <c r="K7910" s="37" t="n">
        <f aca="false">E7910+Inputs!$B$5*F7910</f>
        <v>0</v>
      </c>
      <c r="L7910" s="37" t="n">
        <f aca="false">G7910+Inputs!$B$6*H7910</f>
        <v>0</v>
      </c>
      <c r="M7910" s="37" t="n">
        <f aca="false">I7910+Inputs!$B$7*J7910</f>
        <v>3</v>
      </c>
      <c r="N7910" s="37" t="n">
        <f aca="false">K7910+L7910+M7910</f>
        <v>3</v>
      </c>
    </row>
    <row r="7911" customFormat="false" ht="15" hidden="false" customHeight="false" outlineLevel="0" collapsed="false">
      <c r="A7911" s="0" t="s">
        <v>10</v>
      </c>
      <c r="B7911" s="0" t="s">
        <v>560</v>
      </c>
      <c r="C7911" s="15" t="n">
        <v>46143</v>
      </c>
      <c r="D7911" s="0" t="n">
        <v>5</v>
      </c>
      <c r="E7911" s="0" t="n">
        <v>0</v>
      </c>
      <c r="F7911" s="0" t="n">
        <v>0</v>
      </c>
      <c r="G7911" s="0" t="n">
        <v>0</v>
      </c>
      <c r="H7911" s="0" t="n">
        <v>0</v>
      </c>
      <c r="I7911" s="0" t="n">
        <v>1</v>
      </c>
      <c r="J7911" s="0" t="n">
        <v>0</v>
      </c>
      <c r="K7911" s="37" t="n">
        <f aca="false">E7911+Inputs!$B$5*F7911</f>
        <v>0</v>
      </c>
      <c r="L7911" s="37" t="n">
        <f aca="false">G7911+Inputs!$B$6*H7911</f>
        <v>0</v>
      </c>
      <c r="M7911" s="37" t="n">
        <f aca="false">I7911+Inputs!$B$7*J7911</f>
        <v>1</v>
      </c>
      <c r="N7911" s="37" t="n">
        <f aca="false">K7911+L7911+M7911</f>
        <v>1</v>
      </c>
    </row>
    <row r="7912" customFormat="false" ht="15" hidden="false" customHeight="false" outlineLevel="0" collapsed="false">
      <c r="A7912" s="0" t="s">
        <v>10</v>
      </c>
      <c r="B7912" s="0" t="s">
        <v>560</v>
      </c>
      <c r="C7912" s="15" t="n">
        <v>46174</v>
      </c>
      <c r="D7912" s="0" t="n">
        <v>5</v>
      </c>
      <c r="E7912" s="0" t="n">
        <v>0</v>
      </c>
      <c r="F7912" s="0" t="n">
        <v>0</v>
      </c>
      <c r="G7912" s="0" t="n">
        <v>0</v>
      </c>
      <c r="H7912" s="0" t="n">
        <v>0</v>
      </c>
      <c r="I7912" s="0" t="n">
        <v>3</v>
      </c>
      <c r="J7912" s="0" t="n">
        <v>0</v>
      </c>
      <c r="K7912" s="37" t="n">
        <f aca="false">E7912+Inputs!$B$5*F7912</f>
        <v>0</v>
      </c>
      <c r="L7912" s="37" t="n">
        <f aca="false">G7912+Inputs!$B$6*H7912</f>
        <v>0</v>
      </c>
      <c r="M7912" s="37" t="n">
        <f aca="false">I7912+Inputs!$B$7*J7912</f>
        <v>3</v>
      </c>
      <c r="N7912" s="37" t="n">
        <f aca="false">K7912+L7912+M7912</f>
        <v>3</v>
      </c>
    </row>
    <row r="7913" customFormat="false" ht="15" hidden="false" customHeight="false" outlineLevel="0" collapsed="false">
      <c r="A7913" s="0" t="s">
        <v>10</v>
      </c>
      <c r="B7913" s="0" t="s">
        <v>560</v>
      </c>
      <c r="C7913" s="15" t="n">
        <v>46204</v>
      </c>
      <c r="D7913" s="0" t="n">
        <v>5</v>
      </c>
      <c r="E7913" s="0" t="n">
        <v>0</v>
      </c>
      <c r="F7913" s="0" t="n">
        <v>0</v>
      </c>
      <c r="G7913" s="0" t="n">
        <v>0</v>
      </c>
      <c r="H7913" s="0" t="n">
        <v>0</v>
      </c>
      <c r="I7913" s="0" t="n">
        <v>1</v>
      </c>
      <c r="J7913" s="0" t="n">
        <v>0</v>
      </c>
      <c r="K7913" s="37" t="n">
        <f aca="false">E7913+Inputs!$B$5*F7913</f>
        <v>0</v>
      </c>
      <c r="L7913" s="37" t="n">
        <f aca="false">G7913+Inputs!$B$6*H7913</f>
        <v>0</v>
      </c>
      <c r="M7913" s="37" t="n">
        <f aca="false">I7913+Inputs!$B$7*J7913</f>
        <v>1</v>
      </c>
      <c r="N7913" s="37" t="n">
        <f aca="false">K7913+L7913+M7913</f>
        <v>1</v>
      </c>
    </row>
    <row r="7914" customFormat="false" ht="15" hidden="false" customHeight="false" outlineLevel="0" collapsed="false">
      <c r="A7914" s="0" t="s">
        <v>10</v>
      </c>
      <c r="B7914" s="0" t="s">
        <v>560</v>
      </c>
      <c r="C7914" s="15" t="n">
        <v>46235</v>
      </c>
      <c r="D7914" s="0" t="n">
        <v>5</v>
      </c>
      <c r="E7914" s="0" t="n">
        <v>0</v>
      </c>
      <c r="F7914" s="0" t="n">
        <v>0</v>
      </c>
      <c r="G7914" s="0" t="n">
        <v>0</v>
      </c>
      <c r="H7914" s="0" t="n">
        <v>0</v>
      </c>
      <c r="I7914" s="0" t="n">
        <v>2</v>
      </c>
      <c r="J7914" s="0" t="n">
        <v>0</v>
      </c>
      <c r="K7914" s="37" t="n">
        <f aca="false">E7914+Inputs!$B$5*F7914</f>
        <v>0</v>
      </c>
      <c r="L7914" s="37" t="n">
        <f aca="false">G7914+Inputs!$B$6*H7914</f>
        <v>0</v>
      </c>
      <c r="M7914" s="37" t="n">
        <f aca="false">I7914+Inputs!$B$7*J7914</f>
        <v>2</v>
      </c>
      <c r="N7914" s="37" t="n">
        <f aca="false">K7914+L7914+M7914</f>
        <v>2</v>
      </c>
    </row>
    <row r="7915" customFormat="false" ht="15" hidden="false" customHeight="false" outlineLevel="0" collapsed="false">
      <c r="A7915" s="0" t="s">
        <v>10</v>
      </c>
      <c r="B7915" s="0" t="s">
        <v>496</v>
      </c>
      <c r="C7915" s="15" t="n">
        <v>44927</v>
      </c>
      <c r="D7915" s="0" t="n">
        <v>1</v>
      </c>
      <c r="E7915" s="0" t="n">
        <v>2</v>
      </c>
      <c r="F7915" s="0" t="n">
        <v>0</v>
      </c>
      <c r="G7915" s="0" t="n">
        <v>0</v>
      </c>
      <c r="H7915" s="0" t="n">
        <v>0</v>
      </c>
      <c r="I7915" s="0" t="n">
        <v>42</v>
      </c>
      <c r="J7915" s="0" t="n">
        <v>0</v>
      </c>
      <c r="K7915" s="37" t="n">
        <f aca="false">E7915+Inputs!$B$5*F7915</f>
        <v>2</v>
      </c>
      <c r="L7915" s="37" t="n">
        <f aca="false">G7915+Inputs!$B$6*H7915</f>
        <v>0</v>
      </c>
      <c r="M7915" s="37" t="n">
        <f aca="false">I7915+Inputs!$B$7*J7915</f>
        <v>42</v>
      </c>
      <c r="N7915" s="37" t="n">
        <f aca="false">K7915+L7915+M7915</f>
        <v>44</v>
      </c>
    </row>
    <row r="7916" customFormat="false" ht="15" hidden="false" customHeight="false" outlineLevel="0" collapsed="false">
      <c r="A7916" s="0" t="s">
        <v>10</v>
      </c>
      <c r="B7916" s="0" t="s">
        <v>496</v>
      </c>
      <c r="C7916" s="15" t="n">
        <v>44958</v>
      </c>
      <c r="D7916" s="0" t="n">
        <v>1</v>
      </c>
      <c r="E7916" s="0" t="n">
        <v>0</v>
      </c>
      <c r="F7916" s="0" t="n">
        <v>0</v>
      </c>
      <c r="G7916" s="0" t="n">
        <v>0</v>
      </c>
      <c r="H7916" s="0" t="n">
        <v>0</v>
      </c>
      <c r="I7916" s="0" t="n">
        <v>31</v>
      </c>
      <c r="J7916" s="0" t="n">
        <v>0</v>
      </c>
      <c r="K7916" s="37" t="n">
        <f aca="false">E7916+Inputs!$B$5*F7916</f>
        <v>0</v>
      </c>
      <c r="L7916" s="37" t="n">
        <f aca="false">G7916+Inputs!$B$6*H7916</f>
        <v>0</v>
      </c>
      <c r="M7916" s="37" t="n">
        <f aca="false">I7916+Inputs!$B$7*J7916</f>
        <v>31</v>
      </c>
      <c r="N7916" s="37" t="n">
        <f aca="false">K7916+L7916+M7916</f>
        <v>31</v>
      </c>
    </row>
    <row r="7917" customFormat="false" ht="15" hidden="false" customHeight="false" outlineLevel="0" collapsed="false">
      <c r="A7917" s="0" t="s">
        <v>10</v>
      </c>
      <c r="B7917" s="0" t="s">
        <v>496</v>
      </c>
      <c r="C7917" s="15" t="n">
        <v>44986</v>
      </c>
      <c r="D7917" s="0" t="n">
        <v>1</v>
      </c>
      <c r="E7917" s="0" t="n">
        <v>0</v>
      </c>
      <c r="F7917" s="0" t="n">
        <v>0</v>
      </c>
      <c r="G7917" s="0" t="n">
        <v>0</v>
      </c>
      <c r="H7917" s="0" t="n">
        <v>0</v>
      </c>
      <c r="I7917" s="0" t="n">
        <v>44</v>
      </c>
      <c r="J7917" s="0" t="n">
        <v>0</v>
      </c>
      <c r="K7917" s="37" t="n">
        <f aca="false">E7917+Inputs!$B$5*F7917</f>
        <v>0</v>
      </c>
      <c r="L7917" s="37" t="n">
        <f aca="false">G7917+Inputs!$B$6*H7917</f>
        <v>0</v>
      </c>
      <c r="M7917" s="37" t="n">
        <f aca="false">I7917+Inputs!$B$7*J7917</f>
        <v>44</v>
      </c>
      <c r="N7917" s="37" t="n">
        <f aca="false">K7917+L7917+M7917</f>
        <v>44</v>
      </c>
    </row>
    <row r="7918" customFormat="false" ht="15" hidden="false" customHeight="false" outlineLevel="0" collapsed="false">
      <c r="A7918" s="0" t="s">
        <v>10</v>
      </c>
      <c r="B7918" s="0" t="s">
        <v>496</v>
      </c>
      <c r="C7918" s="15" t="n">
        <v>45017</v>
      </c>
      <c r="D7918" s="0" t="n">
        <v>1</v>
      </c>
      <c r="E7918" s="0" t="n">
        <v>2</v>
      </c>
      <c r="F7918" s="0" t="n">
        <v>0</v>
      </c>
      <c r="G7918" s="0" t="n">
        <v>0</v>
      </c>
      <c r="H7918" s="0" t="n">
        <v>0</v>
      </c>
      <c r="I7918" s="0" t="n">
        <v>35</v>
      </c>
      <c r="J7918" s="0" t="n">
        <v>0</v>
      </c>
      <c r="K7918" s="37" t="n">
        <f aca="false">E7918+Inputs!$B$5*F7918</f>
        <v>2</v>
      </c>
      <c r="L7918" s="37" t="n">
        <f aca="false">G7918+Inputs!$B$6*H7918</f>
        <v>0</v>
      </c>
      <c r="M7918" s="37" t="n">
        <f aca="false">I7918+Inputs!$B$7*J7918</f>
        <v>35</v>
      </c>
      <c r="N7918" s="37" t="n">
        <f aca="false">K7918+L7918+M7918</f>
        <v>37</v>
      </c>
    </row>
    <row r="7919" customFormat="false" ht="15" hidden="false" customHeight="false" outlineLevel="0" collapsed="false">
      <c r="A7919" s="0" t="s">
        <v>10</v>
      </c>
      <c r="B7919" s="0" t="s">
        <v>496</v>
      </c>
      <c r="C7919" s="15" t="n">
        <v>45047</v>
      </c>
      <c r="D7919" s="0" t="n">
        <v>1</v>
      </c>
      <c r="E7919" s="0" t="n">
        <v>0</v>
      </c>
      <c r="F7919" s="0" t="n">
        <v>0</v>
      </c>
      <c r="G7919" s="0" t="n">
        <v>0</v>
      </c>
      <c r="H7919" s="0" t="n">
        <v>0</v>
      </c>
      <c r="I7919" s="0" t="n">
        <v>29</v>
      </c>
      <c r="J7919" s="0" t="n">
        <v>0</v>
      </c>
      <c r="K7919" s="37" t="n">
        <f aca="false">E7919+Inputs!$B$5*F7919</f>
        <v>0</v>
      </c>
      <c r="L7919" s="37" t="n">
        <f aca="false">G7919+Inputs!$B$6*H7919</f>
        <v>0</v>
      </c>
      <c r="M7919" s="37" t="n">
        <f aca="false">I7919+Inputs!$B$7*J7919</f>
        <v>29</v>
      </c>
      <c r="N7919" s="37" t="n">
        <f aca="false">K7919+L7919+M7919</f>
        <v>29</v>
      </c>
    </row>
    <row r="7920" customFormat="false" ht="15" hidden="false" customHeight="false" outlineLevel="0" collapsed="false">
      <c r="A7920" s="0" t="s">
        <v>10</v>
      </c>
      <c r="B7920" s="0" t="s">
        <v>496</v>
      </c>
      <c r="C7920" s="15" t="n">
        <v>45078</v>
      </c>
      <c r="D7920" s="0" t="n">
        <v>1</v>
      </c>
      <c r="E7920" s="0" t="n">
        <v>1</v>
      </c>
      <c r="F7920" s="0" t="n">
        <v>0</v>
      </c>
      <c r="G7920" s="0" t="n">
        <v>0</v>
      </c>
      <c r="H7920" s="0" t="n">
        <v>0</v>
      </c>
      <c r="I7920" s="0" t="n">
        <v>49</v>
      </c>
      <c r="J7920" s="0" t="n">
        <v>0</v>
      </c>
      <c r="K7920" s="37" t="n">
        <f aca="false">E7920+Inputs!$B$5*F7920</f>
        <v>1</v>
      </c>
      <c r="L7920" s="37" t="n">
        <f aca="false">G7920+Inputs!$B$6*H7920</f>
        <v>0</v>
      </c>
      <c r="M7920" s="37" t="n">
        <f aca="false">I7920+Inputs!$B$7*J7920</f>
        <v>49</v>
      </c>
      <c r="N7920" s="37" t="n">
        <f aca="false">K7920+L7920+M7920</f>
        <v>50</v>
      </c>
    </row>
    <row r="7921" customFormat="false" ht="15" hidden="false" customHeight="false" outlineLevel="0" collapsed="false">
      <c r="A7921" s="0" t="s">
        <v>10</v>
      </c>
      <c r="B7921" s="0" t="s">
        <v>496</v>
      </c>
      <c r="C7921" s="15" t="n">
        <v>45108</v>
      </c>
      <c r="D7921" s="0" t="n">
        <v>1</v>
      </c>
      <c r="E7921" s="0" t="n">
        <v>0</v>
      </c>
      <c r="F7921" s="0" t="n">
        <v>0</v>
      </c>
      <c r="G7921" s="0" t="n">
        <v>0</v>
      </c>
      <c r="H7921" s="0" t="n">
        <v>0</v>
      </c>
      <c r="I7921" s="0" t="n">
        <v>41</v>
      </c>
      <c r="J7921" s="0" t="n">
        <v>0</v>
      </c>
      <c r="K7921" s="37" t="n">
        <f aca="false">E7921+Inputs!$B$5*F7921</f>
        <v>0</v>
      </c>
      <c r="L7921" s="37" t="n">
        <f aca="false">G7921+Inputs!$B$6*H7921</f>
        <v>0</v>
      </c>
      <c r="M7921" s="37" t="n">
        <f aca="false">I7921+Inputs!$B$7*J7921</f>
        <v>41</v>
      </c>
      <c r="N7921" s="37" t="n">
        <f aca="false">K7921+L7921+M7921</f>
        <v>41</v>
      </c>
    </row>
    <row r="7922" customFormat="false" ht="15" hidden="false" customHeight="false" outlineLevel="0" collapsed="false">
      <c r="A7922" s="0" t="s">
        <v>10</v>
      </c>
      <c r="B7922" s="0" t="s">
        <v>496</v>
      </c>
      <c r="C7922" s="15" t="n">
        <v>45139</v>
      </c>
      <c r="D7922" s="0" t="n">
        <v>1</v>
      </c>
      <c r="E7922" s="0" t="n">
        <v>2</v>
      </c>
      <c r="F7922" s="0" t="n">
        <v>0</v>
      </c>
      <c r="G7922" s="0" t="n">
        <v>0</v>
      </c>
      <c r="H7922" s="0" t="n">
        <v>0</v>
      </c>
      <c r="I7922" s="0" t="n">
        <v>56</v>
      </c>
      <c r="J7922" s="0" t="n">
        <v>0</v>
      </c>
      <c r="K7922" s="37" t="n">
        <f aca="false">E7922+Inputs!$B$5*F7922</f>
        <v>2</v>
      </c>
      <c r="L7922" s="37" t="n">
        <f aca="false">G7922+Inputs!$B$6*H7922</f>
        <v>0</v>
      </c>
      <c r="M7922" s="37" t="n">
        <f aca="false">I7922+Inputs!$B$7*J7922</f>
        <v>56</v>
      </c>
      <c r="N7922" s="37" t="n">
        <f aca="false">K7922+L7922+M7922</f>
        <v>58</v>
      </c>
    </row>
    <row r="7923" customFormat="false" ht="15" hidden="false" customHeight="false" outlineLevel="0" collapsed="false">
      <c r="A7923" s="0" t="s">
        <v>10</v>
      </c>
      <c r="B7923" s="0" t="s">
        <v>496</v>
      </c>
      <c r="C7923" s="15" t="n">
        <v>45170</v>
      </c>
      <c r="D7923" s="0" t="n">
        <v>1</v>
      </c>
      <c r="E7923" s="0" t="n">
        <v>0</v>
      </c>
      <c r="F7923" s="0" t="n">
        <v>0</v>
      </c>
      <c r="G7923" s="0" t="n">
        <v>0</v>
      </c>
      <c r="H7923" s="0" t="n">
        <v>0</v>
      </c>
      <c r="I7923" s="0" t="n">
        <v>54</v>
      </c>
      <c r="J7923" s="0" t="n">
        <v>0</v>
      </c>
      <c r="K7923" s="37" t="n">
        <f aca="false">E7923+Inputs!$B$5*F7923</f>
        <v>0</v>
      </c>
      <c r="L7923" s="37" t="n">
        <f aca="false">G7923+Inputs!$B$6*H7923</f>
        <v>0</v>
      </c>
      <c r="M7923" s="37" t="n">
        <f aca="false">I7923+Inputs!$B$7*J7923</f>
        <v>54</v>
      </c>
      <c r="N7923" s="37" t="n">
        <f aca="false">K7923+L7923+M7923</f>
        <v>54</v>
      </c>
    </row>
    <row r="7924" customFormat="false" ht="15" hidden="false" customHeight="false" outlineLevel="0" collapsed="false">
      <c r="A7924" s="0" t="s">
        <v>10</v>
      </c>
      <c r="B7924" s="0" t="s">
        <v>496</v>
      </c>
      <c r="C7924" s="15" t="n">
        <v>45200</v>
      </c>
      <c r="D7924" s="0" t="n">
        <v>1</v>
      </c>
      <c r="E7924" s="0" t="n">
        <v>0</v>
      </c>
      <c r="F7924" s="0" t="n">
        <v>0</v>
      </c>
      <c r="G7924" s="0" t="n">
        <v>0</v>
      </c>
      <c r="H7924" s="0" t="n">
        <v>0</v>
      </c>
      <c r="I7924" s="0" t="n">
        <v>56</v>
      </c>
      <c r="J7924" s="0" t="n">
        <v>0</v>
      </c>
      <c r="K7924" s="37" t="n">
        <f aca="false">E7924+Inputs!$B$5*F7924</f>
        <v>0</v>
      </c>
      <c r="L7924" s="37" t="n">
        <f aca="false">G7924+Inputs!$B$6*H7924</f>
        <v>0</v>
      </c>
      <c r="M7924" s="37" t="n">
        <f aca="false">I7924+Inputs!$B$7*J7924</f>
        <v>56</v>
      </c>
      <c r="N7924" s="37" t="n">
        <f aca="false">K7924+L7924+M7924</f>
        <v>56</v>
      </c>
    </row>
    <row r="7925" customFormat="false" ht="15" hidden="false" customHeight="false" outlineLevel="0" collapsed="false">
      <c r="A7925" s="0" t="s">
        <v>10</v>
      </c>
      <c r="B7925" s="0" t="s">
        <v>496</v>
      </c>
      <c r="C7925" s="15" t="n">
        <v>45231</v>
      </c>
      <c r="D7925" s="0" t="n">
        <v>1</v>
      </c>
      <c r="E7925" s="0" t="n">
        <v>3</v>
      </c>
      <c r="F7925" s="0" t="n">
        <v>0</v>
      </c>
      <c r="G7925" s="0" t="n">
        <v>0</v>
      </c>
      <c r="H7925" s="0" t="n">
        <v>0</v>
      </c>
      <c r="I7925" s="0" t="n">
        <v>80</v>
      </c>
      <c r="J7925" s="0" t="n">
        <v>0</v>
      </c>
      <c r="K7925" s="37" t="n">
        <f aca="false">E7925+Inputs!$B$5*F7925</f>
        <v>3</v>
      </c>
      <c r="L7925" s="37" t="n">
        <f aca="false">G7925+Inputs!$B$6*H7925</f>
        <v>0</v>
      </c>
      <c r="M7925" s="37" t="n">
        <f aca="false">I7925+Inputs!$B$7*J7925</f>
        <v>80</v>
      </c>
      <c r="N7925" s="37" t="n">
        <f aca="false">K7925+L7925+M7925</f>
        <v>83</v>
      </c>
    </row>
    <row r="7926" customFormat="false" ht="15" hidden="false" customHeight="false" outlineLevel="0" collapsed="false">
      <c r="A7926" s="0" t="s">
        <v>10</v>
      </c>
      <c r="B7926" s="0" t="s">
        <v>496</v>
      </c>
      <c r="C7926" s="15" t="n">
        <v>45261</v>
      </c>
      <c r="D7926" s="0" t="n">
        <v>1</v>
      </c>
      <c r="E7926" s="0" t="n">
        <v>0</v>
      </c>
      <c r="F7926" s="0" t="n">
        <v>0</v>
      </c>
      <c r="G7926" s="0" t="n">
        <v>0</v>
      </c>
      <c r="H7926" s="0" t="n">
        <v>0</v>
      </c>
      <c r="I7926" s="0" t="n">
        <v>58</v>
      </c>
      <c r="J7926" s="0" t="n">
        <v>0</v>
      </c>
      <c r="K7926" s="37" t="n">
        <f aca="false">E7926+Inputs!$B$5*F7926</f>
        <v>0</v>
      </c>
      <c r="L7926" s="37" t="n">
        <f aca="false">G7926+Inputs!$B$6*H7926</f>
        <v>0</v>
      </c>
      <c r="M7926" s="37" t="n">
        <f aca="false">I7926+Inputs!$B$7*J7926</f>
        <v>58</v>
      </c>
      <c r="N7926" s="37" t="n">
        <f aca="false">K7926+L7926+M7926</f>
        <v>58</v>
      </c>
    </row>
    <row r="7927" customFormat="false" ht="15" hidden="false" customHeight="false" outlineLevel="0" collapsed="false">
      <c r="A7927" s="0" t="s">
        <v>10</v>
      </c>
      <c r="B7927" s="0" t="s">
        <v>496</v>
      </c>
      <c r="C7927" s="15" t="n">
        <v>45292</v>
      </c>
      <c r="D7927" s="0" t="n">
        <v>1</v>
      </c>
      <c r="E7927" s="0" t="n">
        <v>0</v>
      </c>
      <c r="F7927" s="0" t="n">
        <v>0</v>
      </c>
      <c r="G7927" s="0" t="n">
        <v>0</v>
      </c>
      <c r="H7927" s="0" t="n">
        <v>0</v>
      </c>
      <c r="I7927" s="0" t="n">
        <v>46</v>
      </c>
      <c r="J7927" s="0" t="n">
        <v>0</v>
      </c>
      <c r="K7927" s="37" t="n">
        <f aca="false">E7927+Inputs!$B$5*F7927</f>
        <v>0</v>
      </c>
      <c r="L7927" s="37" t="n">
        <f aca="false">G7927+Inputs!$B$6*H7927</f>
        <v>0</v>
      </c>
      <c r="M7927" s="37" t="n">
        <f aca="false">I7927+Inputs!$B$7*J7927</f>
        <v>46</v>
      </c>
      <c r="N7927" s="37" t="n">
        <f aca="false">K7927+L7927+M7927</f>
        <v>46</v>
      </c>
    </row>
    <row r="7928" customFormat="false" ht="15" hidden="false" customHeight="false" outlineLevel="0" collapsed="false">
      <c r="A7928" s="0" t="s">
        <v>10</v>
      </c>
      <c r="B7928" s="0" t="s">
        <v>496</v>
      </c>
      <c r="C7928" s="15" t="n">
        <v>45323</v>
      </c>
      <c r="D7928" s="0" t="n">
        <v>1</v>
      </c>
      <c r="E7928" s="0" t="n">
        <v>1</v>
      </c>
      <c r="F7928" s="0" t="n">
        <v>0</v>
      </c>
      <c r="G7928" s="0" t="n">
        <v>0</v>
      </c>
      <c r="H7928" s="0" t="n">
        <v>0</v>
      </c>
      <c r="I7928" s="0" t="n">
        <v>54</v>
      </c>
      <c r="J7928" s="0" t="n">
        <v>0</v>
      </c>
      <c r="K7928" s="37" t="n">
        <f aca="false">E7928+Inputs!$B$5*F7928</f>
        <v>1</v>
      </c>
      <c r="L7928" s="37" t="n">
        <f aca="false">G7928+Inputs!$B$6*H7928</f>
        <v>0</v>
      </c>
      <c r="M7928" s="37" t="n">
        <f aca="false">I7928+Inputs!$B$7*J7928</f>
        <v>54</v>
      </c>
      <c r="N7928" s="37" t="n">
        <f aca="false">K7928+L7928+M7928</f>
        <v>55</v>
      </c>
    </row>
    <row r="7929" customFormat="false" ht="15" hidden="false" customHeight="false" outlineLevel="0" collapsed="false">
      <c r="A7929" s="0" t="s">
        <v>10</v>
      </c>
      <c r="B7929" s="0" t="s">
        <v>496</v>
      </c>
      <c r="C7929" s="15" t="n">
        <v>45352</v>
      </c>
      <c r="D7929" s="0" t="n">
        <v>1</v>
      </c>
      <c r="E7929" s="0" t="n">
        <v>0</v>
      </c>
      <c r="F7929" s="0" t="n">
        <v>0</v>
      </c>
      <c r="G7929" s="0" t="n">
        <v>0</v>
      </c>
      <c r="H7929" s="0" t="n">
        <v>0</v>
      </c>
      <c r="I7929" s="0" t="n">
        <v>60</v>
      </c>
      <c r="J7929" s="0" t="n">
        <v>0</v>
      </c>
      <c r="K7929" s="37" t="n">
        <f aca="false">E7929+Inputs!$B$5*F7929</f>
        <v>0</v>
      </c>
      <c r="L7929" s="37" t="n">
        <f aca="false">G7929+Inputs!$B$6*H7929</f>
        <v>0</v>
      </c>
      <c r="M7929" s="37" t="n">
        <f aca="false">I7929+Inputs!$B$7*J7929</f>
        <v>60</v>
      </c>
      <c r="N7929" s="37" t="n">
        <f aca="false">K7929+L7929+M7929</f>
        <v>60</v>
      </c>
    </row>
    <row r="7930" customFormat="false" ht="15" hidden="false" customHeight="false" outlineLevel="0" collapsed="false">
      <c r="A7930" s="0" t="s">
        <v>10</v>
      </c>
      <c r="B7930" s="0" t="s">
        <v>496</v>
      </c>
      <c r="C7930" s="15" t="n">
        <v>45383</v>
      </c>
      <c r="D7930" s="0" t="n">
        <v>1</v>
      </c>
      <c r="E7930" s="0" t="n">
        <v>2</v>
      </c>
      <c r="F7930" s="0" t="n">
        <v>0</v>
      </c>
      <c r="G7930" s="0" t="n">
        <v>0</v>
      </c>
      <c r="H7930" s="0" t="n">
        <v>0</v>
      </c>
      <c r="I7930" s="0" t="n">
        <v>53</v>
      </c>
      <c r="J7930" s="0" t="n">
        <v>0</v>
      </c>
      <c r="K7930" s="37" t="n">
        <f aca="false">E7930+Inputs!$B$5*F7930</f>
        <v>2</v>
      </c>
      <c r="L7930" s="37" t="n">
        <f aca="false">G7930+Inputs!$B$6*H7930</f>
        <v>0</v>
      </c>
      <c r="M7930" s="37" t="n">
        <f aca="false">I7930+Inputs!$B$7*J7930</f>
        <v>53</v>
      </c>
      <c r="N7930" s="37" t="n">
        <f aca="false">K7930+L7930+M7930</f>
        <v>55</v>
      </c>
    </row>
    <row r="7931" customFormat="false" ht="15" hidden="false" customHeight="false" outlineLevel="0" collapsed="false">
      <c r="A7931" s="0" t="s">
        <v>10</v>
      </c>
      <c r="B7931" s="0" t="s">
        <v>496</v>
      </c>
      <c r="C7931" s="15" t="n">
        <v>45413</v>
      </c>
      <c r="D7931" s="0" t="n">
        <v>1</v>
      </c>
      <c r="E7931" s="0" t="n">
        <v>1</v>
      </c>
      <c r="F7931" s="0" t="n">
        <v>0</v>
      </c>
      <c r="G7931" s="0" t="n">
        <v>0</v>
      </c>
      <c r="H7931" s="0" t="n">
        <v>0</v>
      </c>
      <c r="I7931" s="0" t="n">
        <v>45</v>
      </c>
      <c r="J7931" s="0" t="n">
        <v>0</v>
      </c>
      <c r="K7931" s="37" t="n">
        <f aca="false">E7931+Inputs!$B$5*F7931</f>
        <v>1</v>
      </c>
      <c r="L7931" s="37" t="n">
        <f aca="false">G7931+Inputs!$B$6*H7931</f>
        <v>0</v>
      </c>
      <c r="M7931" s="37" t="n">
        <f aca="false">I7931+Inputs!$B$7*J7931</f>
        <v>45</v>
      </c>
      <c r="N7931" s="37" t="n">
        <f aca="false">K7931+L7931+M7931</f>
        <v>46</v>
      </c>
    </row>
    <row r="7932" customFormat="false" ht="15" hidden="false" customHeight="false" outlineLevel="0" collapsed="false">
      <c r="A7932" s="0" t="s">
        <v>10</v>
      </c>
      <c r="B7932" s="0" t="s">
        <v>496</v>
      </c>
      <c r="C7932" s="15" t="n">
        <v>45444</v>
      </c>
      <c r="D7932" s="0" t="n">
        <v>1</v>
      </c>
      <c r="E7932" s="0" t="n">
        <v>3</v>
      </c>
      <c r="F7932" s="0" t="n">
        <v>0</v>
      </c>
      <c r="G7932" s="0" t="n">
        <v>0</v>
      </c>
      <c r="H7932" s="0" t="n">
        <v>0</v>
      </c>
      <c r="I7932" s="0" t="n">
        <v>59</v>
      </c>
      <c r="J7932" s="0" t="n">
        <v>0</v>
      </c>
      <c r="K7932" s="37" t="n">
        <f aca="false">E7932+Inputs!$B$5*F7932</f>
        <v>3</v>
      </c>
      <c r="L7932" s="37" t="n">
        <f aca="false">G7932+Inputs!$B$6*H7932</f>
        <v>0</v>
      </c>
      <c r="M7932" s="37" t="n">
        <f aca="false">I7932+Inputs!$B$7*J7932</f>
        <v>59</v>
      </c>
      <c r="N7932" s="37" t="n">
        <f aca="false">K7932+L7932+M7932</f>
        <v>62</v>
      </c>
    </row>
    <row r="7933" customFormat="false" ht="15" hidden="false" customHeight="false" outlineLevel="0" collapsed="false">
      <c r="A7933" s="0" t="s">
        <v>10</v>
      </c>
      <c r="B7933" s="0" t="s">
        <v>496</v>
      </c>
      <c r="C7933" s="15" t="n">
        <v>45474</v>
      </c>
      <c r="D7933" s="0" t="n">
        <v>1</v>
      </c>
      <c r="E7933" s="0" t="n">
        <v>0</v>
      </c>
      <c r="F7933" s="0" t="n">
        <v>0</v>
      </c>
      <c r="G7933" s="0" t="n">
        <v>0</v>
      </c>
      <c r="H7933" s="0" t="n">
        <v>0</v>
      </c>
      <c r="I7933" s="0" t="n">
        <v>56</v>
      </c>
      <c r="J7933" s="0" t="n">
        <v>0</v>
      </c>
      <c r="K7933" s="37" t="n">
        <f aca="false">E7933+Inputs!$B$5*F7933</f>
        <v>0</v>
      </c>
      <c r="L7933" s="37" t="n">
        <f aca="false">G7933+Inputs!$B$6*H7933</f>
        <v>0</v>
      </c>
      <c r="M7933" s="37" t="n">
        <f aca="false">I7933+Inputs!$B$7*J7933</f>
        <v>56</v>
      </c>
      <c r="N7933" s="37" t="n">
        <f aca="false">K7933+L7933+M7933</f>
        <v>56</v>
      </c>
    </row>
    <row r="7934" customFormat="false" ht="15" hidden="false" customHeight="false" outlineLevel="0" collapsed="false">
      <c r="A7934" s="0" t="s">
        <v>10</v>
      </c>
      <c r="B7934" s="0" t="s">
        <v>496</v>
      </c>
      <c r="C7934" s="15" t="n">
        <v>45505</v>
      </c>
      <c r="D7934" s="0" t="n">
        <v>1</v>
      </c>
      <c r="E7934" s="0" t="n">
        <v>1</v>
      </c>
      <c r="F7934" s="0" t="n">
        <v>0</v>
      </c>
      <c r="G7934" s="0" t="n">
        <v>0</v>
      </c>
      <c r="H7934" s="0" t="n">
        <v>0</v>
      </c>
      <c r="I7934" s="0" t="n">
        <v>45</v>
      </c>
      <c r="J7934" s="0" t="n">
        <v>0</v>
      </c>
      <c r="K7934" s="37" t="n">
        <f aca="false">E7934+Inputs!$B$5*F7934</f>
        <v>1</v>
      </c>
      <c r="L7934" s="37" t="n">
        <f aca="false">G7934+Inputs!$B$6*H7934</f>
        <v>0</v>
      </c>
      <c r="M7934" s="37" t="n">
        <f aca="false">I7934+Inputs!$B$7*J7934</f>
        <v>45</v>
      </c>
      <c r="N7934" s="37" t="n">
        <f aca="false">K7934+L7934+M7934</f>
        <v>46</v>
      </c>
    </row>
    <row r="7935" customFormat="false" ht="15" hidden="false" customHeight="false" outlineLevel="0" collapsed="false">
      <c r="A7935" s="0" t="s">
        <v>10</v>
      </c>
      <c r="B7935" s="0" t="s">
        <v>496</v>
      </c>
      <c r="C7935" s="15" t="n">
        <v>45536</v>
      </c>
      <c r="D7935" s="0" t="n">
        <v>1</v>
      </c>
      <c r="E7935" s="0" t="n">
        <v>0</v>
      </c>
      <c r="F7935" s="0" t="n">
        <v>0</v>
      </c>
      <c r="G7935" s="0" t="n">
        <v>0</v>
      </c>
      <c r="H7935" s="0" t="n">
        <v>0</v>
      </c>
      <c r="I7935" s="0" t="n">
        <v>58</v>
      </c>
      <c r="J7935" s="0" t="n">
        <v>0</v>
      </c>
      <c r="K7935" s="37" t="n">
        <f aca="false">E7935+Inputs!$B$5*F7935</f>
        <v>0</v>
      </c>
      <c r="L7935" s="37" t="n">
        <f aca="false">G7935+Inputs!$B$6*H7935</f>
        <v>0</v>
      </c>
      <c r="M7935" s="37" t="n">
        <f aca="false">I7935+Inputs!$B$7*J7935</f>
        <v>58</v>
      </c>
      <c r="N7935" s="37" t="n">
        <f aca="false">K7935+L7935+M7935</f>
        <v>58</v>
      </c>
    </row>
    <row r="7936" customFormat="false" ht="15" hidden="false" customHeight="false" outlineLevel="0" collapsed="false">
      <c r="A7936" s="0" t="s">
        <v>10</v>
      </c>
      <c r="B7936" s="0" t="s">
        <v>496</v>
      </c>
      <c r="C7936" s="15" t="n">
        <v>45566</v>
      </c>
      <c r="D7936" s="0" t="n">
        <v>1</v>
      </c>
      <c r="E7936" s="0" t="n">
        <v>4</v>
      </c>
      <c r="F7936" s="0" t="n">
        <v>0</v>
      </c>
      <c r="G7936" s="0" t="n">
        <v>0</v>
      </c>
      <c r="H7936" s="0" t="n">
        <v>0</v>
      </c>
      <c r="I7936" s="0" t="n">
        <v>46</v>
      </c>
      <c r="J7936" s="0" t="n">
        <v>0</v>
      </c>
      <c r="K7936" s="37" t="n">
        <f aca="false">E7936+Inputs!$B$5*F7936</f>
        <v>4</v>
      </c>
      <c r="L7936" s="37" t="n">
        <f aca="false">G7936+Inputs!$B$6*H7936</f>
        <v>0</v>
      </c>
      <c r="M7936" s="37" t="n">
        <f aca="false">I7936+Inputs!$B$7*J7936</f>
        <v>46</v>
      </c>
      <c r="N7936" s="37" t="n">
        <f aca="false">K7936+L7936+M7936</f>
        <v>50</v>
      </c>
    </row>
    <row r="7937" customFormat="false" ht="15" hidden="false" customHeight="false" outlineLevel="0" collapsed="false">
      <c r="A7937" s="0" t="s">
        <v>10</v>
      </c>
      <c r="B7937" s="0" t="s">
        <v>496</v>
      </c>
      <c r="C7937" s="15" t="n">
        <v>45597</v>
      </c>
      <c r="D7937" s="0" t="n">
        <v>1</v>
      </c>
      <c r="E7937" s="0" t="n">
        <v>0</v>
      </c>
      <c r="F7937" s="0" t="n">
        <v>0</v>
      </c>
      <c r="G7937" s="0" t="n">
        <v>0</v>
      </c>
      <c r="H7937" s="0" t="n">
        <v>0</v>
      </c>
      <c r="I7937" s="0" t="n">
        <v>45</v>
      </c>
      <c r="J7937" s="0" t="n">
        <v>0</v>
      </c>
      <c r="K7937" s="37" t="n">
        <f aca="false">E7937+Inputs!$B$5*F7937</f>
        <v>0</v>
      </c>
      <c r="L7937" s="37" t="n">
        <f aca="false">G7937+Inputs!$B$6*H7937</f>
        <v>0</v>
      </c>
      <c r="M7937" s="37" t="n">
        <f aca="false">I7937+Inputs!$B$7*J7937</f>
        <v>45</v>
      </c>
      <c r="N7937" s="37" t="n">
        <f aca="false">K7937+L7937+M7937</f>
        <v>45</v>
      </c>
    </row>
    <row r="7938" customFormat="false" ht="15" hidden="false" customHeight="false" outlineLevel="0" collapsed="false">
      <c r="A7938" s="0" t="s">
        <v>10</v>
      </c>
      <c r="B7938" s="0" t="s">
        <v>496</v>
      </c>
      <c r="C7938" s="15" t="n">
        <v>45627</v>
      </c>
      <c r="D7938" s="0" t="n">
        <v>1</v>
      </c>
      <c r="E7938" s="0" t="n">
        <v>0</v>
      </c>
      <c r="F7938" s="0" t="n">
        <v>0</v>
      </c>
      <c r="G7938" s="0" t="n">
        <v>0</v>
      </c>
      <c r="H7938" s="0" t="n">
        <v>0</v>
      </c>
      <c r="I7938" s="0" t="n">
        <v>52</v>
      </c>
      <c r="J7938" s="0" t="n">
        <v>0</v>
      </c>
      <c r="K7938" s="37" t="n">
        <f aca="false">E7938+Inputs!$B$5*F7938</f>
        <v>0</v>
      </c>
      <c r="L7938" s="37" t="n">
        <f aca="false">G7938+Inputs!$B$6*H7938</f>
        <v>0</v>
      </c>
      <c r="M7938" s="37" t="n">
        <f aca="false">I7938+Inputs!$B$7*J7938</f>
        <v>52</v>
      </c>
      <c r="N7938" s="37" t="n">
        <f aca="false">K7938+L7938+M7938</f>
        <v>52</v>
      </c>
    </row>
    <row r="7939" customFormat="false" ht="15" hidden="false" customHeight="false" outlineLevel="0" collapsed="false">
      <c r="A7939" s="0" t="s">
        <v>10</v>
      </c>
      <c r="B7939" s="0" t="s">
        <v>496</v>
      </c>
      <c r="C7939" s="15" t="n">
        <v>45658</v>
      </c>
      <c r="D7939" s="0" t="n">
        <v>1</v>
      </c>
      <c r="E7939" s="0" t="n">
        <v>0</v>
      </c>
      <c r="F7939" s="0" t="n">
        <v>0</v>
      </c>
      <c r="G7939" s="0" t="n">
        <v>0</v>
      </c>
      <c r="H7939" s="0" t="n">
        <v>0</v>
      </c>
      <c r="I7939" s="0" t="n">
        <v>34</v>
      </c>
      <c r="J7939" s="0" t="n">
        <v>0</v>
      </c>
      <c r="K7939" s="37" t="n">
        <f aca="false">E7939+Inputs!$B$5*F7939</f>
        <v>0</v>
      </c>
      <c r="L7939" s="37" t="n">
        <f aca="false">G7939+Inputs!$B$6*H7939</f>
        <v>0</v>
      </c>
      <c r="M7939" s="37" t="n">
        <f aca="false">I7939+Inputs!$B$7*J7939</f>
        <v>34</v>
      </c>
      <c r="N7939" s="37" t="n">
        <f aca="false">K7939+L7939+M7939</f>
        <v>34</v>
      </c>
    </row>
    <row r="7940" customFormat="false" ht="15" hidden="false" customHeight="false" outlineLevel="0" collapsed="false">
      <c r="A7940" s="0" t="s">
        <v>10</v>
      </c>
      <c r="B7940" s="0" t="s">
        <v>496</v>
      </c>
      <c r="C7940" s="15" t="n">
        <v>45689</v>
      </c>
      <c r="D7940" s="0" t="n">
        <v>1</v>
      </c>
      <c r="E7940" s="0" t="n">
        <v>0</v>
      </c>
      <c r="F7940" s="0" t="n">
        <v>0</v>
      </c>
      <c r="G7940" s="0" t="n">
        <v>0</v>
      </c>
      <c r="H7940" s="0" t="n">
        <v>0</v>
      </c>
      <c r="I7940" s="0" t="n">
        <v>36</v>
      </c>
      <c r="J7940" s="0" t="n">
        <v>0</v>
      </c>
      <c r="K7940" s="37" t="n">
        <f aca="false">E7940+Inputs!$B$5*F7940</f>
        <v>0</v>
      </c>
      <c r="L7940" s="37" t="n">
        <f aca="false">G7940+Inputs!$B$6*H7940</f>
        <v>0</v>
      </c>
      <c r="M7940" s="37" t="n">
        <f aca="false">I7940+Inputs!$B$7*J7940</f>
        <v>36</v>
      </c>
      <c r="N7940" s="37" t="n">
        <f aca="false">K7940+L7940+M7940</f>
        <v>36</v>
      </c>
    </row>
    <row r="7941" customFormat="false" ht="15" hidden="false" customHeight="false" outlineLevel="0" collapsed="false">
      <c r="A7941" s="0" t="s">
        <v>10</v>
      </c>
      <c r="B7941" s="0" t="s">
        <v>496</v>
      </c>
      <c r="C7941" s="15" t="n">
        <v>45717</v>
      </c>
      <c r="D7941" s="0" t="n">
        <v>1</v>
      </c>
      <c r="E7941" s="0" t="n">
        <v>1</v>
      </c>
      <c r="F7941" s="0" t="n">
        <v>0</v>
      </c>
      <c r="G7941" s="0" t="n">
        <v>0</v>
      </c>
      <c r="H7941" s="0" t="n">
        <v>0</v>
      </c>
      <c r="I7941" s="0" t="n">
        <v>50</v>
      </c>
      <c r="J7941" s="0" t="n">
        <v>0</v>
      </c>
      <c r="K7941" s="37" t="n">
        <f aca="false">E7941+Inputs!$B$5*F7941</f>
        <v>1</v>
      </c>
      <c r="L7941" s="37" t="n">
        <f aca="false">G7941+Inputs!$B$6*H7941</f>
        <v>0</v>
      </c>
      <c r="M7941" s="37" t="n">
        <f aca="false">I7941+Inputs!$B$7*J7941</f>
        <v>50</v>
      </c>
      <c r="N7941" s="37" t="n">
        <f aca="false">K7941+L7941+M7941</f>
        <v>51</v>
      </c>
    </row>
    <row r="7942" customFormat="false" ht="15" hidden="false" customHeight="false" outlineLevel="0" collapsed="false">
      <c r="A7942" s="0" t="s">
        <v>10</v>
      </c>
      <c r="B7942" s="0" t="s">
        <v>496</v>
      </c>
      <c r="C7942" s="15" t="n">
        <v>45748</v>
      </c>
      <c r="D7942" s="0" t="n">
        <v>1</v>
      </c>
      <c r="E7942" s="0" t="n">
        <v>1</v>
      </c>
      <c r="F7942" s="0" t="n">
        <v>0</v>
      </c>
      <c r="G7942" s="0" t="n">
        <v>0</v>
      </c>
      <c r="H7942" s="0" t="n">
        <v>0</v>
      </c>
      <c r="I7942" s="0" t="n">
        <v>47</v>
      </c>
      <c r="J7942" s="0" t="n">
        <v>0</v>
      </c>
      <c r="K7942" s="37" t="n">
        <f aca="false">E7942+Inputs!$B$5*F7942</f>
        <v>1</v>
      </c>
      <c r="L7942" s="37" t="n">
        <f aca="false">G7942+Inputs!$B$6*H7942</f>
        <v>0</v>
      </c>
      <c r="M7942" s="37" t="n">
        <f aca="false">I7942+Inputs!$B$7*J7942</f>
        <v>47</v>
      </c>
      <c r="N7942" s="37" t="n">
        <f aca="false">K7942+L7942+M7942</f>
        <v>48</v>
      </c>
    </row>
    <row r="7943" customFormat="false" ht="15" hidden="false" customHeight="false" outlineLevel="0" collapsed="false">
      <c r="A7943" s="0" t="s">
        <v>10</v>
      </c>
      <c r="B7943" s="0" t="s">
        <v>496</v>
      </c>
      <c r="C7943" s="15" t="n">
        <v>45778</v>
      </c>
      <c r="D7943" s="0" t="n">
        <v>1</v>
      </c>
      <c r="E7943" s="0" t="n">
        <v>0</v>
      </c>
      <c r="F7943" s="0" t="n">
        <v>0</v>
      </c>
      <c r="G7943" s="0" t="n">
        <v>0</v>
      </c>
      <c r="H7943" s="0" t="n">
        <v>0</v>
      </c>
      <c r="I7943" s="0" t="n">
        <v>47</v>
      </c>
      <c r="J7943" s="0" t="n">
        <v>0</v>
      </c>
      <c r="K7943" s="37" t="n">
        <f aca="false">E7943+Inputs!$B$5*F7943</f>
        <v>0</v>
      </c>
      <c r="L7943" s="37" t="n">
        <f aca="false">G7943+Inputs!$B$6*H7943</f>
        <v>0</v>
      </c>
      <c r="M7943" s="37" t="n">
        <f aca="false">I7943+Inputs!$B$7*J7943</f>
        <v>47</v>
      </c>
      <c r="N7943" s="37" t="n">
        <f aca="false">K7943+L7943+M7943</f>
        <v>47</v>
      </c>
    </row>
    <row r="7944" customFormat="false" ht="15" hidden="false" customHeight="false" outlineLevel="0" collapsed="false">
      <c r="A7944" s="0" t="s">
        <v>10</v>
      </c>
      <c r="B7944" s="0" t="s">
        <v>496</v>
      </c>
      <c r="C7944" s="15" t="n">
        <v>45809</v>
      </c>
      <c r="D7944" s="0" t="n">
        <v>1</v>
      </c>
      <c r="E7944" s="0" t="n">
        <v>1</v>
      </c>
      <c r="F7944" s="0" t="n">
        <v>0</v>
      </c>
      <c r="G7944" s="0" t="n">
        <v>0</v>
      </c>
      <c r="H7944" s="0" t="n">
        <v>0</v>
      </c>
      <c r="I7944" s="0" t="n">
        <v>51</v>
      </c>
      <c r="J7944" s="0" t="n">
        <v>0</v>
      </c>
      <c r="K7944" s="37" t="n">
        <f aca="false">E7944+Inputs!$B$5*F7944</f>
        <v>1</v>
      </c>
      <c r="L7944" s="37" t="n">
        <f aca="false">G7944+Inputs!$B$6*H7944</f>
        <v>0</v>
      </c>
      <c r="M7944" s="37" t="n">
        <f aca="false">I7944+Inputs!$B$7*J7944</f>
        <v>51</v>
      </c>
      <c r="N7944" s="37" t="n">
        <f aca="false">K7944+L7944+M7944</f>
        <v>52</v>
      </c>
    </row>
    <row r="7945" customFormat="false" ht="15" hidden="false" customHeight="false" outlineLevel="0" collapsed="false">
      <c r="A7945" s="0" t="s">
        <v>10</v>
      </c>
      <c r="B7945" s="0" t="s">
        <v>496</v>
      </c>
      <c r="C7945" s="15" t="n">
        <v>45839</v>
      </c>
      <c r="D7945" s="0" t="n">
        <v>1</v>
      </c>
      <c r="E7945" s="0" t="n">
        <v>1</v>
      </c>
      <c r="F7945" s="0" t="n">
        <v>0</v>
      </c>
      <c r="G7945" s="0" t="n">
        <v>0</v>
      </c>
      <c r="H7945" s="0" t="n">
        <v>0</v>
      </c>
      <c r="I7945" s="0" t="n">
        <v>54</v>
      </c>
      <c r="J7945" s="0" t="n">
        <v>0</v>
      </c>
      <c r="K7945" s="37" t="n">
        <f aca="false">E7945+Inputs!$B$5*F7945</f>
        <v>1</v>
      </c>
      <c r="L7945" s="37" t="n">
        <f aca="false">G7945+Inputs!$B$6*H7945</f>
        <v>0</v>
      </c>
      <c r="M7945" s="37" t="n">
        <f aca="false">I7945+Inputs!$B$7*J7945</f>
        <v>54</v>
      </c>
      <c r="N7945" s="37" t="n">
        <f aca="false">K7945+L7945+M7945</f>
        <v>55</v>
      </c>
    </row>
    <row r="7946" customFormat="false" ht="15" hidden="false" customHeight="false" outlineLevel="0" collapsed="false">
      <c r="A7946" s="0" t="s">
        <v>10</v>
      </c>
      <c r="B7946" s="0" t="s">
        <v>496</v>
      </c>
      <c r="C7946" s="15" t="n">
        <v>45870</v>
      </c>
      <c r="D7946" s="0" t="n">
        <v>1</v>
      </c>
      <c r="E7946" s="0" t="n">
        <v>0</v>
      </c>
      <c r="F7946" s="0" t="n">
        <v>0</v>
      </c>
      <c r="G7946" s="0" t="n">
        <v>0</v>
      </c>
      <c r="H7946" s="0" t="n">
        <v>0</v>
      </c>
      <c r="I7946" s="0" t="n">
        <v>38</v>
      </c>
      <c r="J7946" s="0" t="n">
        <v>0</v>
      </c>
      <c r="K7946" s="37" t="n">
        <f aca="false">E7946+Inputs!$B$5*F7946</f>
        <v>0</v>
      </c>
      <c r="L7946" s="37" t="n">
        <f aca="false">G7946+Inputs!$B$6*H7946</f>
        <v>0</v>
      </c>
      <c r="M7946" s="37" t="n">
        <f aca="false">I7946+Inputs!$B$7*J7946</f>
        <v>38</v>
      </c>
      <c r="N7946" s="37" t="n">
        <f aca="false">K7946+L7946+M7946</f>
        <v>38</v>
      </c>
    </row>
    <row r="7947" customFormat="false" ht="15" hidden="false" customHeight="false" outlineLevel="0" collapsed="false">
      <c r="A7947" s="0" t="s">
        <v>10</v>
      </c>
      <c r="B7947" s="0" t="s">
        <v>496</v>
      </c>
      <c r="C7947" s="15" t="n">
        <v>45901</v>
      </c>
      <c r="D7947" s="0" t="n">
        <v>1</v>
      </c>
      <c r="E7947" s="0" t="n">
        <v>4</v>
      </c>
      <c r="F7947" s="0" t="n">
        <v>0</v>
      </c>
      <c r="G7947" s="0" t="n">
        <v>0</v>
      </c>
      <c r="H7947" s="0" t="n">
        <v>0</v>
      </c>
      <c r="I7947" s="0" t="n">
        <v>54</v>
      </c>
      <c r="J7947" s="0" t="n">
        <v>0</v>
      </c>
      <c r="K7947" s="37" t="n">
        <f aca="false">E7947+Inputs!$B$5*F7947</f>
        <v>4</v>
      </c>
      <c r="L7947" s="37" t="n">
        <f aca="false">G7947+Inputs!$B$6*H7947</f>
        <v>0</v>
      </c>
      <c r="M7947" s="37" t="n">
        <f aca="false">I7947+Inputs!$B$7*J7947</f>
        <v>54</v>
      </c>
      <c r="N7947" s="37" t="n">
        <f aca="false">K7947+L7947+M7947</f>
        <v>58</v>
      </c>
    </row>
    <row r="7948" customFormat="false" ht="15" hidden="false" customHeight="false" outlineLevel="0" collapsed="false">
      <c r="A7948" s="0" t="s">
        <v>10</v>
      </c>
      <c r="B7948" s="0" t="s">
        <v>496</v>
      </c>
      <c r="C7948" s="15" t="n">
        <v>45931</v>
      </c>
      <c r="D7948" s="0" t="n">
        <v>1</v>
      </c>
      <c r="E7948" s="0" t="n">
        <v>0</v>
      </c>
      <c r="F7948" s="0" t="n">
        <v>0</v>
      </c>
      <c r="G7948" s="0" t="n">
        <v>0</v>
      </c>
      <c r="H7948" s="0" t="n">
        <v>0</v>
      </c>
      <c r="I7948" s="0" t="n">
        <v>47</v>
      </c>
      <c r="J7948" s="0" t="n">
        <v>0</v>
      </c>
      <c r="K7948" s="37" t="n">
        <f aca="false">E7948+Inputs!$B$5*F7948</f>
        <v>0</v>
      </c>
      <c r="L7948" s="37" t="n">
        <f aca="false">G7948+Inputs!$B$6*H7948</f>
        <v>0</v>
      </c>
      <c r="M7948" s="37" t="n">
        <f aca="false">I7948+Inputs!$B$7*J7948</f>
        <v>47</v>
      </c>
      <c r="N7948" s="37" t="n">
        <f aca="false">K7948+L7948+M7948</f>
        <v>47</v>
      </c>
    </row>
    <row r="7949" customFormat="false" ht="15" hidden="false" customHeight="false" outlineLevel="0" collapsed="false">
      <c r="A7949" s="0" t="s">
        <v>10</v>
      </c>
      <c r="B7949" s="0" t="s">
        <v>496</v>
      </c>
      <c r="C7949" s="15" t="n">
        <v>45962</v>
      </c>
      <c r="D7949" s="0" t="n">
        <v>1</v>
      </c>
      <c r="E7949" s="0" t="n">
        <v>0</v>
      </c>
      <c r="F7949" s="0" t="n">
        <v>0</v>
      </c>
      <c r="G7949" s="0" t="n">
        <v>0</v>
      </c>
      <c r="H7949" s="0" t="n">
        <v>0</v>
      </c>
      <c r="I7949" s="0" t="n">
        <v>34</v>
      </c>
      <c r="J7949" s="0" t="n">
        <v>0</v>
      </c>
      <c r="K7949" s="37" t="n">
        <f aca="false">E7949+Inputs!$B$5*F7949</f>
        <v>0</v>
      </c>
      <c r="L7949" s="37" t="n">
        <f aca="false">G7949+Inputs!$B$6*H7949</f>
        <v>0</v>
      </c>
      <c r="M7949" s="37" t="n">
        <f aca="false">I7949+Inputs!$B$7*J7949</f>
        <v>34</v>
      </c>
      <c r="N7949" s="37" t="n">
        <f aca="false">K7949+L7949+M7949</f>
        <v>34</v>
      </c>
    </row>
    <row r="7950" customFormat="false" ht="15" hidden="false" customHeight="false" outlineLevel="0" collapsed="false">
      <c r="A7950" s="0" t="s">
        <v>10</v>
      </c>
      <c r="B7950" s="0" t="s">
        <v>496</v>
      </c>
      <c r="C7950" s="15" t="n">
        <v>45992</v>
      </c>
      <c r="D7950" s="0" t="n">
        <v>1</v>
      </c>
      <c r="E7950" s="0" t="n">
        <v>5</v>
      </c>
      <c r="F7950" s="0" t="n">
        <v>0</v>
      </c>
      <c r="G7950" s="0" t="n">
        <v>0</v>
      </c>
      <c r="H7950" s="0" t="n">
        <v>0</v>
      </c>
      <c r="I7950" s="0" t="n">
        <v>43</v>
      </c>
      <c r="J7950" s="0" t="n">
        <v>0</v>
      </c>
      <c r="K7950" s="37" t="n">
        <f aca="false">E7950+Inputs!$B$5*F7950</f>
        <v>5</v>
      </c>
      <c r="L7950" s="37" t="n">
        <f aca="false">G7950+Inputs!$B$6*H7950</f>
        <v>0</v>
      </c>
      <c r="M7950" s="37" t="n">
        <f aca="false">I7950+Inputs!$B$7*J7950</f>
        <v>43</v>
      </c>
      <c r="N7950" s="37" t="n">
        <f aca="false">K7950+L7950+M7950</f>
        <v>48</v>
      </c>
    </row>
    <row r="7951" customFormat="false" ht="15" hidden="false" customHeight="false" outlineLevel="0" collapsed="false">
      <c r="A7951" s="0" t="s">
        <v>10</v>
      </c>
      <c r="B7951" s="0" t="s">
        <v>496</v>
      </c>
      <c r="C7951" s="15" t="n">
        <v>46023</v>
      </c>
      <c r="D7951" s="0" t="n">
        <v>1</v>
      </c>
      <c r="E7951" s="0" t="n">
        <v>2</v>
      </c>
      <c r="F7951" s="0" t="n">
        <v>0</v>
      </c>
      <c r="G7951" s="0" t="n">
        <v>0</v>
      </c>
      <c r="H7951" s="0" t="n">
        <v>0</v>
      </c>
      <c r="I7951" s="0" t="n">
        <v>34</v>
      </c>
      <c r="J7951" s="0" t="n">
        <v>0</v>
      </c>
      <c r="K7951" s="37" t="n">
        <f aca="false">E7951+Inputs!$B$5*F7951</f>
        <v>2</v>
      </c>
      <c r="L7951" s="37" t="n">
        <f aca="false">G7951+Inputs!$B$6*H7951</f>
        <v>0</v>
      </c>
      <c r="M7951" s="37" t="n">
        <f aca="false">I7951+Inputs!$B$7*J7951</f>
        <v>34</v>
      </c>
      <c r="N7951" s="37" t="n">
        <f aca="false">K7951+L7951+M7951</f>
        <v>36</v>
      </c>
    </row>
    <row r="7952" customFormat="false" ht="15" hidden="false" customHeight="false" outlineLevel="0" collapsed="false">
      <c r="A7952" s="0" t="s">
        <v>10</v>
      </c>
      <c r="B7952" s="0" t="s">
        <v>496</v>
      </c>
      <c r="C7952" s="15" t="n">
        <v>46054</v>
      </c>
      <c r="D7952" s="0" t="n">
        <v>1</v>
      </c>
      <c r="E7952" s="0" t="n">
        <v>0</v>
      </c>
      <c r="F7952" s="0" t="n">
        <v>0</v>
      </c>
      <c r="G7952" s="0" t="n">
        <v>0</v>
      </c>
      <c r="H7952" s="0" t="n">
        <v>0</v>
      </c>
      <c r="I7952" s="0" t="n">
        <v>29</v>
      </c>
      <c r="J7952" s="0" t="n">
        <v>0</v>
      </c>
      <c r="K7952" s="37" t="n">
        <f aca="false">E7952+Inputs!$B$5*F7952</f>
        <v>0</v>
      </c>
      <c r="L7952" s="37" t="n">
        <f aca="false">G7952+Inputs!$B$6*H7952</f>
        <v>0</v>
      </c>
      <c r="M7952" s="37" t="n">
        <f aca="false">I7952+Inputs!$B$7*J7952</f>
        <v>29</v>
      </c>
      <c r="N7952" s="37" t="n">
        <f aca="false">K7952+L7952+M7952</f>
        <v>29</v>
      </c>
    </row>
    <row r="7953" customFormat="false" ht="15" hidden="false" customHeight="false" outlineLevel="0" collapsed="false">
      <c r="A7953" s="0" t="s">
        <v>10</v>
      </c>
      <c r="B7953" s="0" t="s">
        <v>496</v>
      </c>
      <c r="C7953" s="15" t="n">
        <v>46082</v>
      </c>
      <c r="D7953" s="0" t="n">
        <v>1</v>
      </c>
      <c r="E7953" s="0" t="n">
        <v>2</v>
      </c>
      <c r="F7953" s="0" t="n">
        <v>0</v>
      </c>
      <c r="G7953" s="0" t="n">
        <v>0</v>
      </c>
      <c r="H7953" s="0" t="n">
        <v>0</v>
      </c>
      <c r="I7953" s="0" t="n">
        <v>30</v>
      </c>
      <c r="J7953" s="0" t="n">
        <v>0</v>
      </c>
      <c r="K7953" s="37" t="n">
        <f aca="false">E7953+Inputs!$B$5*F7953</f>
        <v>2</v>
      </c>
      <c r="L7953" s="37" t="n">
        <f aca="false">G7953+Inputs!$B$6*H7953</f>
        <v>0</v>
      </c>
      <c r="M7953" s="37" t="n">
        <f aca="false">I7953+Inputs!$B$7*J7953</f>
        <v>30</v>
      </c>
      <c r="N7953" s="37" t="n">
        <f aca="false">K7953+L7953+M7953</f>
        <v>32</v>
      </c>
    </row>
    <row r="7954" customFormat="false" ht="15" hidden="false" customHeight="false" outlineLevel="0" collapsed="false">
      <c r="A7954" s="0" t="s">
        <v>10</v>
      </c>
      <c r="B7954" s="0" t="s">
        <v>496</v>
      </c>
      <c r="C7954" s="15" t="n">
        <v>46113</v>
      </c>
      <c r="D7954" s="0" t="n">
        <v>1</v>
      </c>
      <c r="E7954" s="0" t="n">
        <v>4</v>
      </c>
      <c r="F7954" s="0" t="n">
        <v>0</v>
      </c>
      <c r="G7954" s="0" t="n">
        <v>0</v>
      </c>
      <c r="H7954" s="0" t="n">
        <v>0</v>
      </c>
      <c r="I7954" s="0" t="n">
        <v>48</v>
      </c>
      <c r="J7954" s="0" t="n">
        <v>0</v>
      </c>
      <c r="K7954" s="37" t="n">
        <f aca="false">E7954+Inputs!$B$5*F7954</f>
        <v>4</v>
      </c>
      <c r="L7954" s="37" t="n">
        <f aca="false">G7954+Inputs!$B$6*H7954</f>
        <v>0</v>
      </c>
      <c r="M7954" s="37" t="n">
        <f aca="false">I7954+Inputs!$B$7*J7954</f>
        <v>48</v>
      </c>
      <c r="N7954" s="37" t="n">
        <f aca="false">K7954+L7954+M7954</f>
        <v>52</v>
      </c>
    </row>
    <row r="7955" customFormat="false" ht="15" hidden="false" customHeight="false" outlineLevel="0" collapsed="false">
      <c r="A7955" s="0" t="s">
        <v>10</v>
      </c>
      <c r="B7955" s="0" t="s">
        <v>496</v>
      </c>
      <c r="C7955" s="15" t="n">
        <v>46143</v>
      </c>
      <c r="D7955" s="0" t="n">
        <v>1</v>
      </c>
      <c r="E7955" s="0" t="n">
        <v>5</v>
      </c>
      <c r="F7955" s="0" t="n">
        <v>0</v>
      </c>
      <c r="G7955" s="0" t="n">
        <v>0</v>
      </c>
      <c r="H7955" s="0" t="n">
        <v>0</v>
      </c>
      <c r="I7955" s="0" t="n">
        <v>37</v>
      </c>
      <c r="J7955" s="0" t="n">
        <v>0</v>
      </c>
      <c r="K7955" s="37" t="n">
        <f aca="false">E7955+Inputs!$B$5*F7955</f>
        <v>5</v>
      </c>
      <c r="L7955" s="37" t="n">
        <f aca="false">G7955+Inputs!$B$6*H7955</f>
        <v>0</v>
      </c>
      <c r="M7955" s="37" t="n">
        <f aca="false">I7955+Inputs!$B$7*J7955</f>
        <v>37</v>
      </c>
      <c r="N7955" s="37" t="n">
        <f aca="false">K7955+L7955+M7955</f>
        <v>42</v>
      </c>
    </row>
    <row r="7956" customFormat="false" ht="15" hidden="false" customHeight="false" outlineLevel="0" collapsed="false">
      <c r="A7956" s="0" t="s">
        <v>10</v>
      </c>
      <c r="B7956" s="0" t="s">
        <v>496</v>
      </c>
      <c r="C7956" s="15" t="n">
        <v>46174</v>
      </c>
      <c r="D7956" s="0" t="n">
        <v>1</v>
      </c>
      <c r="E7956" s="0" t="n">
        <v>5</v>
      </c>
      <c r="F7956" s="0" t="n">
        <v>0</v>
      </c>
      <c r="G7956" s="0" t="n">
        <v>0</v>
      </c>
      <c r="H7956" s="0" t="n">
        <v>0</v>
      </c>
      <c r="I7956" s="0" t="n">
        <v>34</v>
      </c>
      <c r="J7956" s="0" t="n">
        <v>0</v>
      </c>
      <c r="K7956" s="37" t="n">
        <f aca="false">E7956+Inputs!$B$5*F7956</f>
        <v>5</v>
      </c>
      <c r="L7956" s="37" t="n">
        <f aca="false">G7956+Inputs!$B$6*H7956</f>
        <v>0</v>
      </c>
      <c r="M7956" s="37" t="n">
        <f aca="false">I7956+Inputs!$B$7*J7956</f>
        <v>34</v>
      </c>
      <c r="N7956" s="37" t="n">
        <f aca="false">K7956+L7956+M7956</f>
        <v>39</v>
      </c>
    </row>
    <row r="7957" customFormat="false" ht="15" hidden="false" customHeight="false" outlineLevel="0" collapsed="false">
      <c r="A7957" s="0" t="s">
        <v>10</v>
      </c>
      <c r="B7957" s="0" t="s">
        <v>496</v>
      </c>
      <c r="C7957" s="15" t="n">
        <v>46204</v>
      </c>
      <c r="D7957" s="0" t="n">
        <v>1</v>
      </c>
      <c r="E7957" s="0" t="n">
        <v>0</v>
      </c>
      <c r="F7957" s="0" t="n">
        <v>0</v>
      </c>
      <c r="G7957" s="0" t="n">
        <v>0</v>
      </c>
      <c r="H7957" s="0" t="n">
        <v>0</v>
      </c>
      <c r="I7957" s="0" t="n">
        <v>46</v>
      </c>
      <c r="J7957" s="0" t="n">
        <v>0</v>
      </c>
      <c r="K7957" s="37" t="n">
        <f aca="false">E7957+Inputs!$B$5*F7957</f>
        <v>0</v>
      </c>
      <c r="L7957" s="37" t="n">
        <f aca="false">G7957+Inputs!$B$6*H7957</f>
        <v>0</v>
      </c>
      <c r="M7957" s="37" t="n">
        <f aca="false">I7957+Inputs!$B$7*J7957</f>
        <v>46</v>
      </c>
      <c r="N7957" s="37" t="n">
        <f aca="false">K7957+L7957+M7957</f>
        <v>46</v>
      </c>
    </row>
    <row r="7958" customFormat="false" ht="15" hidden="false" customHeight="false" outlineLevel="0" collapsed="false">
      <c r="A7958" s="0" t="s">
        <v>10</v>
      </c>
      <c r="B7958" s="0" t="s">
        <v>496</v>
      </c>
      <c r="C7958" s="15" t="n">
        <v>46235</v>
      </c>
      <c r="D7958" s="0" t="n">
        <v>1</v>
      </c>
      <c r="E7958" s="0" t="n">
        <v>3</v>
      </c>
      <c r="F7958" s="0" t="n">
        <v>0</v>
      </c>
      <c r="G7958" s="0" t="n">
        <v>0</v>
      </c>
      <c r="H7958" s="0" t="n">
        <v>0</v>
      </c>
      <c r="I7958" s="0" t="n">
        <v>49</v>
      </c>
      <c r="J7958" s="0" t="n">
        <v>0</v>
      </c>
      <c r="K7958" s="37" t="n">
        <f aca="false">E7958+Inputs!$B$5*F7958</f>
        <v>3</v>
      </c>
      <c r="L7958" s="37" t="n">
        <f aca="false">G7958+Inputs!$B$6*H7958</f>
        <v>0</v>
      </c>
      <c r="M7958" s="37" t="n">
        <f aca="false">I7958+Inputs!$B$7*J7958</f>
        <v>49</v>
      </c>
      <c r="N7958" s="37" t="n">
        <f aca="false">K7958+L7958+M7958</f>
        <v>52</v>
      </c>
    </row>
    <row r="7959" customFormat="false" ht="15" hidden="false" customHeight="false" outlineLevel="0" collapsed="false">
      <c r="A7959" s="0" t="s">
        <v>10</v>
      </c>
      <c r="B7959" s="0" t="s">
        <v>495</v>
      </c>
      <c r="C7959" s="15" t="n">
        <v>44927</v>
      </c>
      <c r="D7959" s="0" t="n">
        <v>1</v>
      </c>
      <c r="E7959" s="0" t="n">
        <v>3</v>
      </c>
      <c r="F7959" s="0" t="n">
        <v>0</v>
      </c>
      <c r="G7959" s="0" t="n">
        <v>0</v>
      </c>
      <c r="H7959" s="0" t="n">
        <v>0</v>
      </c>
      <c r="I7959" s="0" t="n">
        <v>36</v>
      </c>
      <c r="J7959" s="0" t="n">
        <v>0</v>
      </c>
      <c r="K7959" s="37" t="n">
        <f aca="false">E7959+Inputs!$B$5*F7959</f>
        <v>3</v>
      </c>
      <c r="L7959" s="37" t="n">
        <f aca="false">G7959+Inputs!$B$6*H7959</f>
        <v>0</v>
      </c>
      <c r="M7959" s="37" t="n">
        <f aca="false">I7959+Inputs!$B$7*J7959</f>
        <v>36</v>
      </c>
      <c r="N7959" s="37" t="n">
        <f aca="false">K7959+L7959+M7959</f>
        <v>39</v>
      </c>
    </row>
    <row r="7960" customFormat="false" ht="15" hidden="false" customHeight="false" outlineLevel="0" collapsed="false">
      <c r="A7960" s="0" t="s">
        <v>10</v>
      </c>
      <c r="B7960" s="0" t="s">
        <v>495</v>
      </c>
      <c r="C7960" s="15" t="n">
        <v>44958</v>
      </c>
      <c r="D7960" s="0" t="n">
        <v>1</v>
      </c>
      <c r="E7960" s="0" t="n">
        <v>1</v>
      </c>
      <c r="F7960" s="0" t="n">
        <v>0</v>
      </c>
      <c r="G7960" s="0" t="n">
        <v>0</v>
      </c>
      <c r="H7960" s="0" t="n">
        <v>0</v>
      </c>
      <c r="I7960" s="0" t="n">
        <v>36</v>
      </c>
      <c r="J7960" s="0" t="n">
        <v>0</v>
      </c>
      <c r="K7960" s="37" t="n">
        <f aca="false">E7960+Inputs!$B$5*F7960</f>
        <v>1</v>
      </c>
      <c r="L7960" s="37" t="n">
        <f aca="false">G7960+Inputs!$B$6*H7960</f>
        <v>0</v>
      </c>
      <c r="M7960" s="37" t="n">
        <f aca="false">I7960+Inputs!$B$7*J7960</f>
        <v>36</v>
      </c>
      <c r="N7960" s="37" t="n">
        <f aca="false">K7960+L7960+M7960</f>
        <v>37</v>
      </c>
    </row>
    <row r="7961" customFormat="false" ht="15" hidden="false" customHeight="false" outlineLevel="0" collapsed="false">
      <c r="A7961" s="0" t="s">
        <v>10</v>
      </c>
      <c r="B7961" s="0" t="s">
        <v>495</v>
      </c>
      <c r="C7961" s="15" t="n">
        <v>44986</v>
      </c>
      <c r="D7961" s="0" t="n">
        <v>1</v>
      </c>
      <c r="E7961" s="0" t="n">
        <v>1</v>
      </c>
      <c r="F7961" s="0" t="n">
        <v>0</v>
      </c>
      <c r="G7961" s="0" t="n">
        <v>0</v>
      </c>
      <c r="H7961" s="0" t="n">
        <v>0</v>
      </c>
      <c r="I7961" s="0" t="n">
        <v>55</v>
      </c>
      <c r="J7961" s="0" t="n">
        <v>0</v>
      </c>
      <c r="K7961" s="37" t="n">
        <f aca="false">E7961+Inputs!$B$5*F7961</f>
        <v>1</v>
      </c>
      <c r="L7961" s="37" t="n">
        <f aca="false">G7961+Inputs!$B$6*H7961</f>
        <v>0</v>
      </c>
      <c r="M7961" s="37" t="n">
        <f aca="false">I7961+Inputs!$B$7*J7961</f>
        <v>55</v>
      </c>
      <c r="N7961" s="37" t="n">
        <f aca="false">K7961+L7961+M7961</f>
        <v>56</v>
      </c>
    </row>
    <row r="7962" customFormat="false" ht="15" hidden="false" customHeight="false" outlineLevel="0" collapsed="false">
      <c r="A7962" s="0" t="s">
        <v>10</v>
      </c>
      <c r="B7962" s="0" t="s">
        <v>495</v>
      </c>
      <c r="C7962" s="15" t="n">
        <v>45017</v>
      </c>
      <c r="D7962" s="0" t="n">
        <v>1</v>
      </c>
      <c r="E7962" s="0" t="n">
        <v>1</v>
      </c>
      <c r="F7962" s="0" t="n">
        <v>0</v>
      </c>
      <c r="G7962" s="0" t="n">
        <v>0</v>
      </c>
      <c r="H7962" s="0" t="n">
        <v>0</v>
      </c>
      <c r="I7962" s="0" t="n">
        <v>40</v>
      </c>
      <c r="J7962" s="0" t="n">
        <v>0</v>
      </c>
      <c r="K7962" s="37" t="n">
        <f aca="false">E7962+Inputs!$B$5*F7962</f>
        <v>1</v>
      </c>
      <c r="L7962" s="37" t="n">
        <f aca="false">G7962+Inputs!$B$6*H7962</f>
        <v>0</v>
      </c>
      <c r="M7962" s="37" t="n">
        <f aca="false">I7962+Inputs!$B$7*J7962</f>
        <v>40</v>
      </c>
      <c r="N7962" s="37" t="n">
        <f aca="false">K7962+L7962+M7962</f>
        <v>41</v>
      </c>
    </row>
    <row r="7963" customFormat="false" ht="15" hidden="false" customHeight="false" outlineLevel="0" collapsed="false">
      <c r="A7963" s="0" t="s">
        <v>10</v>
      </c>
      <c r="B7963" s="0" t="s">
        <v>495</v>
      </c>
      <c r="C7963" s="15" t="n">
        <v>45047</v>
      </c>
      <c r="D7963" s="0" t="n">
        <v>1</v>
      </c>
      <c r="E7963" s="0" t="n">
        <v>0</v>
      </c>
      <c r="F7963" s="0" t="n">
        <v>0</v>
      </c>
      <c r="G7963" s="0" t="n">
        <v>0</v>
      </c>
      <c r="H7963" s="0" t="n">
        <v>0</v>
      </c>
      <c r="I7963" s="0" t="n">
        <v>53</v>
      </c>
      <c r="J7963" s="0" t="n">
        <v>0</v>
      </c>
      <c r="K7963" s="37" t="n">
        <f aca="false">E7963+Inputs!$B$5*F7963</f>
        <v>0</v>
      </c>
      <c r="L7963" s="37" t="n">
        <f aca="false">G7963+Inputs!$B$6*H7963</f>
        <v>0</v>
      </c>
      <c r="M7963" s="37" t="n">
        <f aca="false">I7963+Inputs!$B$7*J7963</f>
        <v>53</v>
      </c>
      <c r="N7963" s="37" t="n">
        <f aca="false">K7963+L7963+M7963</f>
        <v>53</v>
      </c>
    </row>
    <row r="7964" customFormat="false" ht="15" hidden="false" customHeight="false" outlineLevel="0" collapsed="false">
      <c r="A7964" s="0" t="s">
        <v>10</v>
      </c>
      <c r="B7964" s="0" t="s">
        <v>495</v>
      </c>
      <c r="C7964" s="15" t="n">
        <v>45078</v>
      </c>
      <c r="D7964" s="0" t="n">
        <v>1</v>
      </c>
      <c r="E7964" s="0" t="n">
        <v>0</v>
      </c>
      <c r="F7964" s="0" t="n">
        <v>0</v>
      </c>
      <c r="G7964" s="0" t="n">
        <v>0</v>
      </c>
      <c r="H7964" s="0" t="n">
        <v>0</v>
      </c>
      <c r="I7964" s="0" t="n">
        <v>54</v>
      </c>
      <c r="J7964" s="0" t="n">
        <v>0</v>
      </c>
      <c r="K7964" s="37" t="n">
        <f aca="false">E7964+Inputs!$B$5*F7964</f>
        <v>0</v>
      </c>
      <c r="L7964" s="37" t="n">
        <f aca="false">G7964+Inputs!$B$6*H7964</f>
        <v>0</v>
      </c>
      <c r="M7964" s="37" t="n">
        <f aca="false">I7964+Inputs!$B$7*J7964</f>
        <v>54</v>
      </c>
      <c r="N7964" s="37" t="n">
        <f aca="false">K7964+L7964+M7964</f>
        <v>54</v>
      </c>
    </row>
    <row r="7965" customFormat="false" ht="15" hidden="false" customHeight="false" outlineLevel="0" collapsed="false">
      <c r="A7965" s="0" t="s">
        <v>10</v>
      </c>
      <c r="B7965" s="0" t="s">
        <v>495</v>
      </c>
      <c r="C7965" s="15" t="n">
        <v>45108</v>
      </c>
      <c r="D7965" s="0" t="n">
        <v>1</v>
      </c>
      <c r="E7965" s="0" t="n">
        <v>0</v>
      </c>
      <c r="F7965" s="0" t="n">
        <v>0</v>
      </c>
      <c r="G7965" s="0" t="n">
        <v>0</v>
      </c>
      <c r="H7965" s="0" t="n">
        <v>0</v>
      </c>
      <c r="I7965" s="0" t="n">
        <v>44</v>
      </c>
      <c r="J7965" s="0" t="n">
        <v>0</v>
      </c>
      <c r="K7965" s="37" t="n">
        <f aca="false">E7965+Inputs!$B$5*F7965</f>
        <v>0</v>
      </c>
      <c r="L7965" s="37" t="n">
        <f aca="false">G7965+Inputs!$B$6*H7965</f>
        <v>0</v>
      </c>
      <c r="M7965" s="37" t="n">
        <f aca="false">I7965+Inputs!$B$7*J7965</f>
        <v>44</v>
      </c>
      <c r="N7965" s="37" t="n">
        <f aca="false">K7965+L7965+M7965</f>
        <v>44</v>
      </c>
    </row>
    <row r="7966" customFormat="false" ht="15" hidden="false" customHeight="false" outlineLevel="0" collapsed="false">
      <c r="A7966" s="0" t="s">
        <v>10</v>
      </c>
      <c r="B7966" s="0" t="s">
        <v>495</v>
      </c>
      <c r="C7966" s="15" t="n">
        <v>45139</v>
      </c>
      <c r="D7966" s="0" t="n">
        <v>1</v>
      </c>
      <c r="E7966" s="0" t="n">
        <v>0</v>
      </c>
      <c r="F7966" s="0" t="n">
        <v>0</v>
      </c>
      <c r="G7966" s="0" t="n">
        <v>0</v>
      </c>
      <c r="H7966" s="0" t="n">
        <v>0</v>
      </c>
      <c r="I7966" s="0" t="n">
        <v>62</v>
      </c>
      <c r="J7966" s="0" t="n">
        <v>0</v>
      </c>
      <c r="K7966" s="37" t="n">
        <f aca="false">E7966+Inputs!$B$5*F7966</f>
        <v>0</v>
      </c>
      <c r="L7966" s="37" t="n">
        <f aca="false">G7966+Inputs!$B$6*H7966</f>
        <v>0</v>
      </c>
      <c r="M7966" s="37" t="n">
        <f aca="false">I7966+Inputs!$B$7*J7966</f>
        <v>62</v>
      </c>
      <c r="N7966" s="37" t="n">
        <f aca="false">K7966+L7966+M7966</f>
        <v>62</v>
      </c>
    </row>
    <row r="7967" customFormat="false" ht="15" hidden="false" customHeight="false" outlineLevel="0" collapsed="false">
      <c r="A7967" s="0" t="s">
        <v>10</v>
      </c>
      <c r="B7967" s="0" t="s">
        <v>495</v>
      </c>
      <c r="C7967" s="15" t="n">
        <v>45170</v>
      </c>
      <c r="D7967" s="0" t="n">
        <v>1</v>
      </c>
      <c r="E7967" s="0" t="n">
        <v>1</v>
      </c>
      <c r="F7967" s="0" t="n">
        <v>0</v>
      </c>
      <c r="G7967" s="0" t="n">
        <v>0</v>
      </c>
      <c r="H7967" s="0" t="n">
        <v>0</v>
      </c>
      <c r="I7967" s="0" t="n">
        <v>54</v>
      </c>
      <c r="J7967" s="0" t="n">
        <v>0</v>
      </c>
      <c r="K7967" s="37" t="n">
        <f aca="false">E7967+Inputs!$B$5*F7967</f>
        <v>1</v>
      </c>
      <c r="L7967" s="37" t="n">
        <f aca="false">G7967+Inputs!$B$6*H7967</f>
        <v>0</v>
      </c>
      <c r="M7967" s="37" t="n">
        <f aca="false">I7967+Inputs!$B$7*J7967</f>
        <v>54</v>
      </c>
      <c r="N7967" s="37" t="n">
        <f aca="false">K7967+L7967+M7967</f>
        <v>55</v>
      </c>
    </row>
    <row r="7968" customFormat="false" ht="15" hidden="false" customHeight="false" outlineLevel="0" collapsed="false">
      <c r="A7968" s="0" t="s">
        <v>10</v>
      </c>
      <c r="B7968" s="0" t="s">
        <v>495</v>
      </c>
      <c r="C7968" s="15" t="n">
        <v>45200</v>
      </c>
      <c r="D7968" s="0" t="n">
        <v>1</v>
      </c>
      <c r="E7968" s="0" t="n">
        <v>2</v>
      </c>
      <c r="F7968" s="0" t="n">
        <v>0</v>
      </c>
      <c r="G7968" s="0" t="n">
        <v>0</v>
      </c>
      <c r="H7968" s="0" t="n">
        <v>0</v>
      </c>
      <c r="I7968" s="0" t="n">
        <v>62</v>
      </c>
      <c r="J7968" s="0" t="n">
        <v>0</v>
      </c>
      <c r="K7968" s="37" t="n">
        <f aca="false">E7968+Inputs!$B$5*F7968</f>
        <v>2</v>
      </c>
      <c r="L7968" s="37" t="n">
        <f aca="false">G7968+Inputs!$B$6*H7968</f>
        <v>0</v>
      </c>
      <c r="M7968" s="37" t="n">
        <f aca="false">I7968+Inputs!$B$7*J7968</f>
        <v>62</v>
      </c>
      <c r="N7968" s="37" t="n">
        <f aca="false">K7968+L7968+M7968</f>
        <v>64</v>
      </c>
    </row>
    <row r="7969" customFormat="false" ht="15" hidden="false" customHeight="false" outlineLevel="0" collapsed="false">
      <c r="A7969" s="0" t="s">
        <v>10</v>
      </c>
      <c r="B7969" s="0" t="s">
        <v>495</v>
      </c>
      <c r="C7969" s="15" t="n">
        <v>45231</v>
      </c>
      <c r="D7969" s="0" t="n">
        <v>1</v>
      </c>
      <c r="E7969" s="0" t="n">
        <v>0</v>
      </c>
      <c r="F7969" s="0" t="n">
        <v>0</v>
      </c>
      <c r="G7969" s="0" t="n">
        <v>0</v>
      </c>
      <c r="H7969" s="0" t="n">
        <v>0</v>
      </c>
      <c r="I7969" s="0" t="n">
        <v>46</v>
      </c>
      <c r="J7969" s="0" t="n">
        <v>0</v>
      </c>
      <c r="K7969" s="37" t="n">
        <f aca="false">E7969+Inputs!$B$5*F7969</f>
        <v>0</v>
      </c>
      <c r="L7969" s="37" t="n">
        <f aca="false">G7969+Inputs!$B$6*H7969</f>
        <v>0</v>
      </c>
      <c r="M7969" s="37" t="n">
        <f aca="false">I7969+Inputs!$B$7*J7969</f>
        <v>46</v>
      </c>
      <c r="N7969" s="37" t="n">
        <f aca="false">K7969+L7969+M7969</f>
        <v>46</v>
      </c>
    </row>
    <row r="7970" customFormat="false" ht="15" hidden="false" customHeight="false" outlineLevel="0" collapsed="false">
      <c r="A7970" s="0" t="s">
        <v>10</v>
      </c>
      <c r="B7970" s="0" t="s">
        <v>495</v>
      </c>
      <c r="C7970" s="15" t="n">
        <v>45261</v>
      </c>
      <c r="D7970" s="0" t="n">
        <v>1</v>
      </c>
      <c r="E7970" s="0" t="n">
        <v>0</v>
      </c>
      <c r="F7970" s="0" t="n">
        <v>0</v>
      </c>
      <c r="G7970" s="0" t="n">
        <v>0</v>
      </c>
      <c r="H7970" s="0" t="n">
        <v>0</v>
      </c>
      <c r="I7970" s="0" t="n">
        <v>42</v>
      </c>
      <c r="J7970" s="0" t="n">
        <v>0</v>
      </c>
      <c r="K7970" s="37" t="n">
        <f aca="false">E7970+Inputs!$B$5*F7970</f>
        <v>0</v>
      </c>
      <c r="L7970" s="37" t="n">
        <f aca="false">G7970+Inputs!$B$6*H7970</f>
        <v>0</v>
      </c>
      <c r="M7970" s="37" t="n">
        <f aca="false">I7970+Inputs!$B$7*J7970</f>
        <v>42</v>
      </c>
      <c r="N7970" s="37" t="n">
        <f aca="false">K7970+L7970+M7970</f>
        <v>42</v>
      </c>
    </row>
    <row r="7971" customFormat="false" ht="15" hidden="false" customHeight="false" outlineLevel="0" collapsed="false">
      <c r="A7971" s="0" t="s">
        <v>10</v>
      </c>
      <c r="B7971" s="0" t="s">
        <v>495</v>
      </c>
      <c r="C7971" s="15" t="n">
        <v>45292</v>
      </c>
      <c r="D7971" s="0" t="n">
        <v>1</v>
      </c>
      <c r="E7971" s="0" t="n">
        <v>0</v>
      </c>
      <c r="F7971" s="0" t="n">
        <v>0</v>
      </c>
      <c r="G7971" s="0" t="n">
        <v>0</v>
      </c>
      <c r="H7971" s="0" t="n">
        <v>0</v>
      </c>
      <c r="I7971" s="0" t="n">
        <v>52</v>
      </c>
      <c r="J7971" s="0" t="n">
        <v>0</v>
      </c>
      <c r="K7971" s="37" t="n">
        <f aca="false">E7971+Inputs!$B$5*F7971</f>
        <v>0</v>
      </c>
      <c r="L7971" s="37" t="n">
        <f aca="false">G7971+Inputs!$B$6*H7971</f>
        <v>0</v>
      </c>
      <c r="M7971" s="37" t="n">
        <f aca="false">I7971+Inputs!$B$7*J7971</f>
        <v>52</v>
      </c>
      <c r="N7971" s="37" t="n">
        <f aca="false">K7971+L7971+M7971</f>
        <v>52</v>
      </c>
    </row>
    <row r="7972" customFormat="false" ht="15" hidden="false" customHeight="false" outlineLevel="0" collapsed="false">
      <c r="A7972" s="0" t="s">
        <v>10</v>
      </c>
      <c r="B7972" s="0" t="s">
        <v>495</v>
      </c>
      <c r="C7972" s="15" t="n">
        <v>45323</v>
      </c>
      <c r="D7972" s="0" t="n">
        <v>1</v>
      </c>
      <c r="E7972" s="0" t="n">
        <v>3</v>
      </c>
      <c r="F7972" s="0" t="n">
        <v>0</v>
      </c>
      <c r="G7972" s="0" t="n">
        <v>0</v>
      </c>
      <c r="H7972" s="0" t="n">
        <v>0</v>
      </c>
      <c r="I7972" s="0" t="n">
        <v>61</v>
      </c>
      <c r="J7972" s="0" t="n">
        <v>0</v>
      </c>
      <c r="K7972" s="37" t="n">
        <f aca="false">E7972+Inputs!$B$5*F7972</f>
        <v>3</v>
      </c>
      <c r="L7972" s="37" t="n">
        <f aca="false">G7972+Inputs!$B$6*H7972</f>
        <v>0</v>
      </c>
      <c r="M7972" s="37" t="n">
        <f aca="false">I7972+Inputs!$B$7*J7972</f>
        <v>61</v>
      </c>
      <c r="N7972" s="37" t="n">
        <f aca="false">K7972+L7972+M7972</f>
        <v>64</v>
      </c>
    </row>
    <row r="7973" customFormat="false" ht="15" hidden="false" customHeight="false" outlineLevel="0" collapsed="false">
      <c r="A7973" s="0" t="s">
        <v>10</v>
      </c>
      <c r="B7973" s="0" t="s">
        <v>495</v>
      </c>
      <c r="C7973" s="15" t="n">
        <v>45352</v>
      </c>
      <c r="D7973" s="0" t="n">
        <v>1</v>
      </c>
      <c r="E7973" s="0" t="n">
        <v>7</v>
      </c>
      <c r="F7973" s="0" t="n">
        <v>0</v>
      </c>
      <c r="G7973" s="0" t="n">
        <v>0</v>
      </c>
      <c r="H7973" s="0" t="n">
        <v>0</v>
      </c>
      <c r="I7973" s="0" t="n">
        <v>47</v>
      </c>
      <c r="J7973" s="0" t="n">
        <v>0</v>
      </c>
      <c r="K7973" s="37" t="n">
        <f aca="false">E7973+Inputs!$B$5*F7973</f>
        <v>7</v>
      </c>
      <c r="L7973" s="37" t="n">
        <f aca="false">G7973+Inputs!$B$6*H7973</f>
        <v>0</v>
      </c>
      <c r="M7973" s="37" t="n">
        <f aca="false">I7973+Inputs!$B$7*J7973</f>
        <v>47</v>
      </c>
      <c r="N7973" s="37" t="n">
        <f aca="false">K7973+L7973+M7973</f>
        <v>54</v>
      </c>
    </row>
    <row r="7974" customFormat="false" ht="15" hidden="false" customHeight="false" outlineLevel="0" collapsed="false">
      <c r="A7974" s="0" t="s">
        <v>10</v>
      </c>
      <c r="B7974" s="0" t="s">
        <v>495</v>
      </c>
      <c r="C7974" s="15" t="n">
        <v>45383</v>
      </c>
      <c r="D7974" s="0" t="n">
        <v>1</v>
      </c>
      <c r="E7974" s="0" t="n">
        <v>1</v>
      </c>
      <c r="F7974" s="0" t="n">
        <v>0</v>
      </c>
      <c r="G7974" s="0" t="n">
        <v>0</v>
      </c>
      <c r="H7974" s="0" t="n">
        <v>0</v>
      </c>
      <c r="I7974" s="0" t="n">
        <v>42</v>
      </c>
      <c r="J7974" s="0" t="n">
        <v>0</v>
      </c>
      <c r="K7974" s="37" t="n">
        <f aca="false">E7974+Inputs!$B$5*F7974</f>
        <v>1</v>
      </c>
      <c r="L7974" s="37" t="n">
        <f aca="false">G7974+Inputs!$B$6*H7974</f>
        <v>0</v>
      </c>
      <c r="M7974" s="37" t="n">
        <f aca="false">I7974+Inputs!$B$7*J7974</f>
        <v>42</v>
      </c>
      <c r="N7974" s="37" t="n">
        <f aca="false">K7974+L7974+M7974</f>
        <v>43</v>
      </c>
    </row>
    <row r="7975" customFormat="false" ht="15" hidden="false" customHeight="false" outlineLevel="0" collapsed="false">
      <c r="A7975" s="0" t="s">
        <v>10</v>
      </c>
      <c r="B7975" s="0" t="s">
        <v>495</v>
      </c>
      <c r="C7975" s="15" t="n">
        <v>45413</v>
      </c>
      <c r="D7975" s="0" t="n">
        <v>1</v>
      </c>
      <c r="E7975" s="0" t="n">
        <v>3</v>
      </c>
      <c r="F7975" s="0" t="n">
        <v>0</v>
      </c>
      <c r="G7975" s="0" t="n">
        <v>0</v>
      </c>
      <c r="H7975" s="0" t="n">
        <v>0</v>
      </c>
      <c r="I7975" s="0" t="n">
        <v>60</v>
      </c>
      <c r="J7975" s="0" t="n">
        <v>0</v>
      </c>
      <c r="K7975" s="37" t="n">
        <f aca="false">E7975+Inputs!$B$5*F7975</f>
        <v>3</v>
      </c>
      <c r="L7975" s="37" t="n">
        <f aca="false">G7975+Inputs!$B$6*H7975</f>
        <v>0</v>
      </c>
      <c r="M7975" s="37" t="n">
        <f aca="false">I7975+Inputs!$B$7*J7975</f>
        <v>60</v>
      </c>
      <c r="N7975" s="37" t="n">
        <f aca="false">K7975+L7975+M7975</f>
        <v>63</v>
      </c>
    </row>
    <row r="7976" customFormat="false" ht="15" hidden="false" customHeight="false" outlineLevel="0" collapsed="false">
      <c r="A7976" s="0" t="s">
        <v>10</v>
      </c>
      <c r="B7976" s="0" t="s">
        <v>495</v>
      </c>
      <c r="C7976" s="15" t="n">
        <v>45444</v>
      </c>
      <c r="D7976" s="0" t="n">
        <v>1</v>
      </c>
      <c r="E7976" s="0" t="n">
        <v>3</v>
      </c>
      <c r="F7976" s="0" t="n">
        <v>0</v>
      </c>
      <c r="G7976" s="0" t="n">
        <v>0</v>
      </c>
      <c r="H7976" s="0" t="n">
        <v>0</v>
      </c>
      <c r="I7976" s="0" t="n">
        <v>51</v>
      </c>
      <c r="J7976" s="0" t="n">
        <v>0</v>
      </c>
      <c r="K7976" s="37" t="n">
        <f aca="false">E7976+Inputs!$B$5*F7976</f>
        <v>3</v>
      </c>
      <c r="L7976" s="37" t="n">
        <f aca="false">G7976+Inputs!$B$6*H7976</f>
        <v>0</v>
      </c>
      <c r="M7976" s="37" t="n">
        <f aca="false">I7976+Inputs!$B$7*J7976</f>
        <v>51</v>
      </c>
      <c r="N7976" s="37" t="n">
        <f aca="false">K7976+L7976+M7976</f>
        <v>54</v>
      </c>
    </row>
    <row r="7977" customFormat="false" ht="15" hidden="false" customHeight="false" outlineLevel="0" collapsed="false">
      <c r="A7977" s="0" t="s">
        <v>10</v>
      </c>
      <c r="B7977" s="0" t="s">
        <v>495</v>
      </c>
      <c r="C7977" s="15" t="n">
        <v>45474</v>
      </c>
      <c r="D7977" s="0" t="n">
        <v>1</v>
      </c>
      <c r="E7977" s="0" t="n">
        <v>5</v>
      </c>
      <c r="F7977" s="0" t="n">
        <v>0</v>
      </c>
      <c r="G7977" s="0" t="n">
        <v>0</v>
      </c>
      <c r="H7977" s="0" t="n">
        <v>0</v>
      </c>
      <c r="I7977" s="0" t="n">
        <v>54</v>
      </c>
      <c r="J7977" s="0" t="n">
        <v>0</v>
      </c>
      <c r="K7977" s="37" t="n">
        <f aca="false">E7977+Inputs!$B$5*F7977</f>
        <v>5</v>
      </c>
      <c r="L7977" s="37" t="n">
        <f aca="false">G7977+Inputs!$B$6*H7977</f>
        <v>0</v>
      </c>
      <c r="M7977" s="37" t="n">
        <f aca="false">I7977+Inputs!$B$7*J7977</f>
        <v>54</v>
      </c>
      <c r="N7977" s="37" t="n">
        <f aca="false">K7977+L7977+M7977</f>
        <v>59</v>
      </c>
    </row>
    <row r="7978" customFormat="false" ht="15" hidden="false" customHeight="false" outlineLevel="0" collapsed="false">
      <c r="A7978" s="0" t="s">
        <v>10</v>
      </c>
      <c r="B7978" s="0" t="s">
        <v>495</v>
      </c>
      <c r="C7978" s="15" t="n">
        <v>45505</v>
      </c>
      <c r="D7978" s="0" t="n">
        <v>1</v>
      </c>
      <c r="E7978" s="0" t="n">
        <v>1</v>
      </c>
      <c r="F7978" s="0" t="n">
        <v>0</v>
      </c>
      <c r="G7978" s="0" t="n">
        <v>0</v>
      </c>
      <c r="H7978" s="0" t="n">
        <v>0</v>
      </c>
      <c r="I7978" s="0" t="n">
        <v>50</v>
      </c>
      <c r="J7978" s="0" t="n">
        <v>0</v>
      </c>
      <c r="K7978" s="37" t="n">
        <f aca="false">E7978+Inputs!$B$5*F7978</f>
        <v>1</v>
      </c>
      <c r="L7978" s="37" t="n">
        <f aca="false">G7978+Inputs!$B$6*H7978</f>
        <v>0</v>
      </c>
      <c r="M7978" s="37" t="n">
        <f aca="false">I7978+Inputs!$B$7*J7978</f>
        <v>50</v>
      </c>
      <c r="N7978" s="37" t="n">
        <f aca="false">K7978+L7978+M7978</f>
        <v>51</v>
      </c>
    </row>
    <row r="7979" customFormat="false" ht="15" hidden="false" customHeight="false" outlineLevel="0" collapsed="false">
      <c r="A7979" s="0" t="s">
        <v>10</v>
      </c>
      <c r="B7979" s="0" t="s">
        <v>495</v>
      </c>
      <c r="C7979" s="15" t="n">
        <v>45536</v>
      </c>
      <c r="D7979" s="0" t="n">
        <v>1</v>
      </c>
      <c r="E7979" s="0" t="n">
        <v>0</v>
      </c>
      <c r="F7979" s="0" t="n">
        <v>0</v>
      </c>
      <c r="G7979" s="0" t="n">
        <v>0</v>
      </c>
      <c r="H7979" s="0" t="n">
        <v>0</v>
      </c>
      <c r="I7979" s="0" t="n">
        <v>61</v>
      </c>
      <c r="J7979" s="0" t="n">
        <v>0</v>
      </c>
      <c r="K7979" s="37" t="n">
        <f aca="false">E7979+Inputs!$B$5*F7979</f>
        <v>0</v>
      </c>
      <c r="L7979" s="37" t="n">
        <f aca="false">G7979+Inputs!$B$6*H7979</f>
        <v>0</v>
      </c>
      <c r="M7979" s="37" t="n">
        <f aca="false">I7979+Inputs!$B$7*J7979</f>
        <v>61</v>
      </c>
      <c r="N7979" s="37" t="n">
        <f aca="false">K7979+L7979+M7979</f>
        <v>61</v>
      </c>
    </row>
    <row r="7980" customFormat="false" ht="15" hidden="false" customHeight="false" outlineLevel="0" collapsed="false">
      <c r="A7980" s="0" t="s">
        <v>10</v>
      </c>
      <c r="B7980" s="0" t="s">
        <v>495</v>
      </c>
      <c r="C7980" s="15" t="n">
        <v>45566</v>
      </c>
      <c r="D7980" s="0" t="n">
        <v>1</v>
      </c>
      <c r="E7980" s="0" t="n">
        <v>1</v>
      </c>
      <c r="F7980" s="0" t="n">
        <v>0</v>
      </c>
      <c r="G7980" s="0" t="n">
        <v>0</v>
      </c>
      <c r="H7980" s="0" t="n">
        <v>0</v>
      </c>
      <c r="I7980" s="0" t="n">
        <v>56</v>
      </c>
      <c r="J7980" s="0" t="n">
        <v>0</v>
      </c>
      <c r="K7980" s="37" t="n">
        <f aca="false">E7980+Inputs!$B$5*F7980</f>
        <v>1</v>
      </c>
      <c r="L7980" s="37" t="n">
        <f aca="false">G7980+Inputs!$B$6*H7980</f>
        <v>0</v>
      </c>
      <c r="M7980" s="37" t="n">
        <f aca="false">I7980+Inputs!$B$7*J7980</f>
        <v>56</v>
      </c>
      <c r="N7980" s="37" t="n">
        <f aca="false">K7980+L7980+M7980</f>
        <v>57</v>
      </c>
    </row>
    <row r="7981" customFormat="false" ht="15" hidden="false" customHeight="false" outlineLevel="0" collapsed="false">
      <c r="A7981" s="0" t="s">
        <v>10</v>
      </c>
      <c r="B7981" s="0" t="s">
        <v>495</v>
      </c>
      <c r="C7981" s="15" t="n">
        <v>45597</v>
      </c>
      <c r="D7981" s="0" t="n">
        <v>1</v>
      </c>
      <c r="E7981" s="0" t="n">
        <v>1</v>
      </c>
      <c r="F7981" s="0" t="n">
        <v>0</v>
      </c>
      <c r="G7981" s="0" t="n">
        <v>0</v>
      </c>
      <c r="H7981" s="0" t="n">
        <v>0</v>
      </c>
      <c r="I7981" s="0" t="n">
        <v>74</v>
      </c>
      <c r="J7981" s="0" t="n">
        <v>0</v>
      </c>
      <c r="K7981" s="37" t="n">
        <f aca="false">E7981+Inputs!$B$5*F7981</f>
        <v>1</v>
      </c>
      <c r="L7981" s="37" t="n">
        <f aca="false">G7981+Inputs!$B$6*H7981</f>
        <v>0</v>
      </c>
      <c r="M7981" s="37" t="n">
        <f aca="false">I7981+Inputs!$B$7*J7981</f>
        <v>74</v>
      </c>
      <c r="N7981" s="37" t="n">
        <f aca="false">K7981+L7981+M7981</f>
        <v>75</v>
      </c>
    </row>
    <row r="7982" customFormat="false" ht="15" hidden="false" customHeight="false" outlineLevel="0" collapsed="false">
      <c r="A7982" s="0" t="s">
        <v>10</v>
      </c>
      <c r="B7982" s="0" t="s">
        <v>495</v>
      </c>
      <c r="C7982" s="15" t="n">
        <v>45627</v>
      </c>
      <c r="D7982" s="0" t="n">
        <v>1</v>
      </c>
      <c r="E7982" s="0" t="n">
        <v>2</v>
      </c>
      <c r="F7982" s="0" t="n">
        <v>0</v>
      </c>
      <c r="G7982" s="0" t="n">
        <v>0</v>
      </c>
      <c r="H7982" s="0" t="n">
        <v>0</v>
      </c>
      <c r="I7982" s="0" t="n">
        <v>46</v>
      </c>
      <c r="J7982" s="0" t="n">
        <v>0</v>
      </c>
      <c r="K7982" s="37" t="n">
        <f aca="false">E7982+Inputs!$B$5*F7982</f>
        <v>2</v>
      </c>
      <c r="L7982" s="37" t="n">
        <f aca="false">G7982+Inputs!$B$6*H7982</f>
        <v>0</v>
      </c>
      <c r="M7982" s="37" t="n">
        <f aca="false">I7982+Inputs!$B$7*J7982</f>
        <v>46</v>
      </c>
      <c r="N7982" s="37" t="n">
        <f aca="false">K7982+L7982+M7982</f>
        <v>48</v>
      </c>
    </row>
    <row r="7983" customFormat="false" ht="15" hidden="false" customHeight="false" outlineLevel="0" collapsed="false">
      <c r="A7983" s="0" t="s">
        <v>10</v>
      </c>
      <c r="B7983" s="0" t="s">
        <v>495</v>
      </c>
      <c r="C7983" s="15" t="n">
        <v>45658</v>
      </c>
      <c r="D7983" s="0" t="n">
        <v>1</v>
      </c>
      <c r="E7983" s="0" t="n">
        <v>0</v>
      </c>
      <c r="F7983" s="0" t="n">
        <v>0</v>
      </c>
      <c r="G7983" s="0" t="n">
        <v>0</v>
      </c>
      <c r="H7983" s="0" t="n">
        <v>0</v>
      </c>
      <c r="I7983" s="0" t="n">
        <v>49</v>
      </c>
      <c r="J7983" s="0" t="n">
        <v>0</v>
      </c>
      <c r="K7983" s="37" t="n">
        <f aca="false">E7983+Inputs!$B$5*F7983</f>
        <v>0</v>
      </c>
      <c r="L7983" s="37" t="n">
        <f aca="false">G7983+Inputs!$B$6*H7983</f>
        <v>0</v>
      </c>
      <c r="M7983" s="37" t="n">
        <f aca="false">I7983+Inputs!$B$7*J7983</f>
        <v>49</v>
      </c>
      <c r="N7983" s="37" t="n">
        <f aca="false">K7983+L7983+M7983</f>
        <v>49</v>
      </c>
    </row>
    <row r="7984" customFormat="false" ht="15" hidden="false" customHeight="false" outlineLevel="0" collapsed="false">
      <c r="A7984" s="0" t="s">
        <v>10</v>
      </c>
      <c r="B7984" s="0" t="s">
        <v>495</v>
      </c>
      <c r="C7984" s="15" t="n">
        <v>45689</v>
      </c>
      <c r="D7984" s="0" t="n">
        <v>1</v>
      </c>
      <c r="E7984" s="0" t="n">
        <v>1</v>
      </c>
      <c r="F7984" s="0" t="n">
        <v>0</v>
      </c>
      <c r="G7984" s="0" t="n">
        <v>0</v>
      </c>
      <c r="H7984" s="0" t="n">
        <v>0</v>
      </c>
      <c r="I7984" s="0" t="n">
        <v>46</v>
      </c>
      <c r="J7984" s="0" t="n">
        <v>0</v>
      </c>
      <c r="K7984" s="37" t="n">
        <f aca="false">E7984+Inputs!$B$5*F7984</f>
        <v>1</v>
      </c>
      <c r="L7984" s="37" t="n">
        <f aca="false">G7984+Inputs!$B$6*H7984</f>
        <v>0</v>
      </c>
      <c r="M7984" s="37" t="n">
        <f aca="false">I7984+Inputs!$B$7*J7984</f>
        <v>46</v>
      </c>
      <c r="N7984" s="37" t="n">
        <f aca="false">K7984+L7984+M7984</f>
        <v>47</v>
      </c>
    </row>
    <row r="7985" customFormat="false" ht="15" hidden="false" customHeight="false" outlineLevel="0" collapsed="false">
      <c r="A7985" s="0" t="s">
        <v>10</v>
      </c>
      <c r="B7985" s="0" t="s">
        <v>495</v>
      </c>
      <c r="C7985" s="15" t="n">
        <v>45717</v>
      </c>
      <c r="D7985" s="0" t="n">
        <v>1</v>
      </c>
      <c r="E7985" s="0" t="n">
        <v>1</v>
      </c>
      <c r="F7985" s="0" t="n">
        <v>0</v>
      </c>
      <c r="G7985" s="0" t="n">
        <v>0</v>
      </c>
      <c r="H7985" s="0" t="n">
        <v>0</v>
      </c>
      <c r="I7985" s="0" t="n">
        <v>55</v>
      </c>
      <c r="J7985" s="0" t="n">
        <v>0</v>
      </c>
      <c r="K7985" s="37" t="n">
        <f aca="false">E7985+Inputs!$B$5*F7985</f>
        <v>1</v>
      </c>
      <c r="L7985" s="37" t="n">
        <f aca="false">G7985+Inputs!$B$6*H7985</f>
        <v>0</v>
      </c>
      <c r="M7985" s="37" t="n">
        <f aca="false">I7985+Inputs!$B$7*J7985</f>
        <v>55</v>
      </c>
      <c r="N7985" s="37" t="n">
        <f aca="false">K7985+L7985+M7985</f>
        <v>56</v>
      </c>
    </row>
    <row r="7986" customFormat="false" ht="15" hidden="false" customHeight="false" outlineLevel="0" collapsed="false">
      <c r="A7986" s="0" t="s">
        <v>10</v>
      </c>
      <c r="B7986" s="0" t="s">
        <v>495</v>
      </c>
      <c r="C7986" s="15" t="n">
        <v>45748</v>
      </c>
      <c r="D7986" s="0" t="n">
        <v>1</v>
      </c>
      <c r="E7986" s="0" t="n">
        <v>1</v>
      </c>
      <c r="F7986" s="0" t="n">
        <v>0</v>
      </c>
      <c r="G7986" s="0" t="n">
        <v>0</v>
      </c>
      <c r="H7986" s="0" t="n">
        <v>0</v>
      </c>
      <c r="I7986" s="0" t="n">
        <v>43</v>
      </c>
      <c r="J7986" s="0" t="n">
        <v>0</v>
      </c>
      <c r="K7986" s="37" t="n">
        <f aca="false">E7986+Inputs!$B$5*F7986</f>
        <v>1</v>
      </c>
      <c r="L7986" s="37" t="n">
        <f aca="false">G7986+Inputs!$B$6*H7986</f>
        <v>0</v>
      </c>
      <c r="M7986" s="37" t="n">
        <f aca="false">I7986+Inputs!$B$7*J7986</f>
        <v>43</v>
      </c>
      <c r="N7986" s="37" t="n">
        <f aca="false">K7986+L7986+M7986</f>
        <v>44</v>
      </c>
    </row>
    <row r="7987" customFormat="false" ht="15" hidden="false" customHeight="false" outlineLevel="0" collapsed="false">
      <c r="A7987" s="0" t="s">
        <v>10</v>
      </c>
      <c r="B7987" s="0" t="s">
        <v>495</v>
      </c>
      <c r="C7987" s="15" t="n">
        <v>45778</v>
      </c>
      <c r="D7987" s="0" t="n">
        <v>1</v>
      </c>
      <c r="E7987" s="0" t="n">
        <v>1</v>
      </c>
      <c r="F7987" s="0" t="n">
        <v>0</v>
      </c>
      <c r="G7987" s="0" t="n">
        <v>0</v>
      </c>
      <c r="H7987" s="0" t="n">
        <v>0</v>
      </c>
      <c r="I7987" s="0" t="n">
        <v>66</v>
      </c>
      <c r="J7987" s="0" t="n">
        <v>0</v>
      </c>
      <c r="K7987" s="37" t="n">
        <f aca="false">E7987+Inputs!$B$5*F7987</f>
        <v>1</v>
      </c>
      <c r="L7987" s="37" t="n">
        <f aca="false">G7987+Inputs!$B$6*H7987</f>
        <v>0</v>
      </c>
      <c r="M7987" s="37" t="n">
        <f aca="false">I7987+Inputs!$B$7*J7987</f>
        <v>66</v>
      </c>
      <c r="N7987" s="37" t="n">
        <f aca="false">K7987+L7987+M7987</f>
        <v>67</v>
      </c>
    </row>
    <row r="7988" customFormat="false" ht="15" hidden="false" customHeight="false" outlineLevel="0" collapsed="false">
      <c r="A7988" s="0" t="s">
        <v>10</v>
      </c>
      <c r="B7988" s="0" t="s">
        <v>495</v>
      </c>
      <c r="C7988" s="15" t="n">
        <v>45809</v>
      </c>
      <c r="D7988" s="0" t="n">
        <v>1</v>
      </c>
      <c r="E7988" s="0" t="n">
        <v>2</v>
      </c>
      <c r="F7988" s="0" t="n">
        <v>0</v>
      </c>
      <c r="G7988" s="0" t="n">
        <v>0</v>
      </c>
      <c r="H7988" s="0" t="n">
        <v>0</v>
      </c>
      <c r="I7988" s="0" t="n">
        <v>57</v>
      </c>
      <c r="J7988" s="0" t="n">
        <v>0</v>
      </c>
      <c r="K7988" s="37" t="n">
        <f aca="false">E7988+Inputs!$B$5*F7988</f>
        <v>2</v>
      </c>
      <c r="L7988" s="37" t="n">
        <f aca="false">G7988+Inputs!$B$6*H7988</f>
        <v>0</v>
      </c>
      <c r="M7988" s="37" t="n">
        <f aca="false">I7988+Inputs!$B$7*J7988</f>
        <v>57</v>
      </c>
      <c r="N7988" s="37" t="n">
        <f aca="false">K7988+L7988+M7988</f>
        <v>59</v>
      </c>
    </row>
    <row r="7989" customFormat="false" ht="15" hidden="false" customHeight="false" outlineLevel="0" collapsed="false">
      <c r="A7989" s="0" t="s">
        <v>10</v>
      </c>
      <c r="B7989" s="0" t="s">
        <v>495</v>
      </c>
      <c r="C7989" s="15" t="n">
        <v>45839</v>
      </c>
      <c r="D7989" s="0" t="n">
        <v>1</v>
      </c>
      <c r="E7989" s="0" t="n">
        <v>3</v>
      </c>
      <c r="F7989" s="0" t="n">
        <v>0</v>
      </c>
      <c r="G7989" s="0" t="n">
        <v>0</v>
      </c>
      <c r="H7989" s="0" t="n">
        <v>0</v>
      </c>
      <c r="I7989" s="0" t="n">
        <v>61</v>
      </c>
      <c r="J7989" s="0" t="n">
        <v>0</v>
      </c>
      <c r="K7989" s="37" t="n">
        <f aca="false">E7989+Inputs!$B$5*F7989</f>
        <v>3</v>
      </c>
      <c r="L7989" s="37" t="n">
        <f aca="false">G7989+Inputs!$B$6*H7989</f>
        <v>0</v>
      </c>
      <c r="M7989" s="37" t="n">
        <f aca="false">I7989+Inputs!$B$7*J7989</f>
        <v>61</v>
      </c>
      <c r="N7989" s="37" t="n">
        <f aca="false">K7989+L7989+M7989</f>
        <v>64</v>
      </c>
    </row>
    <row r="7990" customFormat="false" ht="15" hidden="false" customHeight="false" outlineLevel="0" collapsed="false">
      <c r="A7990" s="0" t="s">
        <v>10</v>
      </c>
      <c r="B7990" s="0" t="s">
        <v>495</v>
      </c>
      <c r="C7990" s="15" t="n">
        <v>45870</v>
      </c>
      <c r="D7990" s="0" t="n">
        <v>1</v>
      </c>
      <c r="E7990" s="0" t="n">
        <v>0</v>
      </c>
      <c r="F7990" s="0" t="n">
        <v>0</v>
      </c>
      <c r="G7990" s="0" t="n">
        <v>0</v>
      </c>
      <c r="H7990" s="0" t="n">
        <v>0</v>
      </c>
      <c r="I7990" s="0" t="n">
        <v>59</v>
      </c>
      <c r="J7990" s="0" t="n">
        <v>0</v>
      </c>
      <c r="K7990" s="37" t="n">
        <f aca="false">E7990+Inputs!$B$5*F7990</f>
        <v>0</v>
      </c>
      <c r="L7990" s="37" t="n">
        <f aca="false">G7990+Inputs!$B$6*H7990</f>
        <v>0</v>
      </c>
      <c r="M7990" s="37" t="n">
        <f aca="false">I7990+Inputs!$B$7*J7990</f>
        <v>59</v>
      </c>
      <c r="N7990" s="37" t="n">
        <f aca="false">K7990+L7990+M7990</f>
        <v>59</v>
      </c>
    </row>
    <row r="7991" customFormat="false" ht="15" hidden="false" customHeight="false" outlineLevel="0" collapsed="false">
      <c r="A7991" s="0" t="s">
        <v>10</v>
      </c>
      <c r="B7991" s="0" t="s">
        <v>495</v>
      </c>
      <c r="C7991" s="15" t="n">
        <v>45901</v>
      </c>
      <c r="D7991" s="0" t="n">
        <v>1</v>
      </c>
      <c r="E7991" s="0" t="n">
        <v>3</v>
      </c>
      <c r="F7991" s="0" t="n">
        <v>0</v>
      </c>
      <c r="G7991" s="0" t="n">
        <v>0</v>
      </c>
      <c r="H7991" s="0" t="n">
        <v>0</v>
      </c>
      <c r="I7991" s="0" t="n">
        <v>52</v>
      </c>
      <c r="J7991" s="0" t="n">
        <v>0</v>
      </c>
      <c r="K7991" s="37" t="n">
        <f aca="false">E7991+Inputs!$B$5*F7991</f>
        <v>3</v>
      </c>
      <c r="L7991" s="37" t="n">
        <f aca="false">G7991+Inputs!$B$6*H7991</f>
        <v>0</v>
      </c>
      <c r="M7991" s="37" t="n">
        <f aca="false">I7991+Inputs!$B$7*J7991</f>
        <v>52</v>
      </c>
      <c r="N7991" s="37" t="n">
        <f aca="false">K7991+L7991+M7991</f>
        <v>55</v>
      </c>
    </row>
    <row r="7992" customFormat="false" ht="15" hidden="false" customHeight="false" outlineLevel="0" collapsed="false">
      <c r="A7992" s="0" t="s">
        <v>10</v>
      </c>
      <c r="B7992" s="0" t="s">
        <v>495</v>
      </c>
      <c r="C7992" s="15" t="n">
        <v>45931</v>
      </c>
      <c r="D7992" s="0" t="n">
        <v>1</v>
      </c>
      <c r="E7992" s="0" t="n">
        <v>0</v>
      </c>
      <c r="F7992" s="0" t="n">
        <v>0</v>
      </c>
      <c r="G7992" s="0" t="n">
        <v>0</v>
      </c>
      <c r="H7992" s="0" t="n">
        <v>0</v>
      </c>
      <c r="I7992" s="0" t="n">
        <v>50</v>
      </c>
      <c r="J7992" s="0" t="n">
        <v>0</v>
      </c>
      <c r="K7992" s="37" t="n">
        <f aca="false">E7992+Inputs!$B$5*F7992</f>
        <v>0</v>
      </c>
      <c r="L7992" s="37" t="n">
        <f aca="false">G7992+Inputs!$B$6*H7992</f>
        <v>0</v>
      </c>
      <c r="M7992" s="37" t="n">
        <f aca="false">I7992+Inputs!$B$7*J7992</f>
        <v>50</v>
      </c>
      <c r="N7992" s="37" t="n">
        <f aca="false">K7992+L7992+M7992</f>
        <v>50</v>
      </c>
    </row>
    <row r="7993" customFormat="false" ht="15" hidden="false" customHeight="false" outlineLevel="0" collapsed="false">
      <c r="A7993" s="0" t="s">
        <v>10</v>
      </c>
      <c r="B7993" s="0" t="s">
        <v>495</v>
      </c>
      <c r="C7993" s="15" t="n">
        <v>45962</v>
      </c>
      <c r="D7993" s="0" t="n">
        <v>1</v>
      </c>
      <c r="E7993" s="0" t="n">
        <v>2</v>
      </c>
      <c r="F7993" s="0" t="n">
        <v>0</v>
      </c>
      <c r="G7993" s="0" t="n">
        <v>0</v>
      </c>
      <c r="H7993" s="0" t="n">
        <v>0</v>
      </c>
      <c r="I7993" s="0" t="n">
        <v>60</v>
      </c>
      <c r="J7993" s="0" t="n">
        <v>0</v>
      </c>
      <c r="K7993" s="37" t="n">
        <f aca="false">E7993+Inputs!$B$5*F7993</f>
        <v>2</v>
      </c>
      <c r="L7993" s="37" t="n">
        <f aca="false">G7993+Inputs!$B$6*H7993</f>
        <v>0</v>
      </c>
      <c r="M7993" s="37" t="n">
        <f aca="false">I7993+Inputs!$B$7*J7993</f>
        <v>60</v>
      </c>
      <c r="N7993" s="37" t="n">
        <f aca="false">K7993+L7993+M7993</f>
        <v>62</v>
      </c>
    </row>
    <row r="7994" customFormat="false" ht="15" hidden="false" customHeight="false" outlineLevel="0" collapsed="false">
      <c r="A7994" s="0" t="s">
        <v>10</v>
      </c>
      <c r="B7994" s="0" t="s">
        <v>495</v>
      </c>
      <c r="C7994" s="15" t="n">
        <v>45992</v>
      </c>
      <c r="D7994" s="0" t="n">
        <v>1</v>
      </c>
      <c r="E7994" s="0" t="n">
        <v>4</v>
      </c>
      <c r="F7994" s="0" t="n">
        <v>0</v>
      </c>
      <c r="G7994" s="0" t="n">
        <v>0</v>
      </c>
      <c r="H7994" s="0" t="n">
        <v>0</v>
      </c>
      <c r="I7994" s="0" t="n">
        <v>49</v>
      </c>
      <c r="J7994" s="0" t="n">
        <v>0</v>
      </c>
      <c r="K7994" s="37" t="n">
        <f aca="false">E7994+Inputs!$B$5*F7994</f>
        <v>4</v>
      </c>
      <c r="L7994" s="37" t="n">
        <f aca="false">G7994+Inputs!$B$6*H7994</f>
        <v>0</v>
      </c>
      <c r="M7994" s="37" t="n">
        <f aca="false">I7994+Inputs!$B$7*J7994</f>
        <v>49</v>
      </c>
      <c r="N7994" s="37" t="n">
        <f aca="false">K7994+L7994+M7994</f>
        <v>53</v>
      </c>
    </row>
    <row r="7995" customFormat="false" ht="15" hidden="false" customHeight="false" outlineLevel="0" collapsed="false">
      <c r="A7995" s="0" t="s">
        <v>10</v>
      </c>
      <c r="B7995" s="0" t="s">
        <v>495</v>
      </c>
      <c r="C7995" s="15" t="n">
        <v>46023</v>
      </c>
      <c r="D7995" s="0" t="n">
        <v>1</v>
      </c>
      <c r="E7995" s="0" t="n">
        <v>2</v>
      </c>
      <c r="F7995" s="0" t="n">
        <v>0</v>
      </c>
      <c r="G7995" s="0" t="n">
        <v>0</v>
      </c>
      <c r="H7995" s="0" t="n">
        <v>0</v>
      </c>
      <c r="I7995" s="0" t="n">
        <v>50</v>
      </c>
      <c r="J7995" s="0" t="n">
        <v>0</v>
      </c>
      <c r="K7995" s="37" t="n">
        <f aca="false">E7995+Inputs!$B$5*F7995</f>
        <v>2</v>
      </c>
      <c r="L7995" s="37" t="n">
        <f aca="false">G7995+Inputs!$B$6*H7995</f>
        <v>0</v>
      </c>
      <c r="M7995" s="37" t="n">
        <f aca="false">I7995+Inputs!$B$7*J7995</f>
        <v>50</v>
      </c>
      <c r="N7995" s="37" t="n">
        <f aca="false">K7995+L7995+M7995</f>
        <v>52</v>
      </c>
    </row>
    <row r="7996" customFormat="false" ht="15" hidden="false" customHeight="false" outlineLevel="0" collapsed="false">
      <c r="A7996" s="0" t="s">
        <v>10</v>
      </c>
      <c r="B7996" s="0" t="s">
        <v>495</v>
      </c>
      <c r="C7996" s="15" t="n">
        <v>46054</v>
      </c>
      <c r="D7996" s="0" t="n">
        <v>1</v>
      </c>
      <c r="E7996" s="0" t="n">
        <v>1</v>
      </c>
      <c r="F7996" s="0" t="n">
        <v>0</v>
      </c>
      <c r="G7996" s="0" t="n">
        <v>0</v>
      </c>
      <c r="H7996" s="0" t="n">
        <v>0</v>
      </c>
      <c r="I7996" s="0" t="n">
        <v>34</v>
      </c>
      <c r="J7996" s="0" t="n">
        <v>0</v>
      </c>
      <c r="K7996" s="37" t="n">
        <f aca="false">E7996+Inputs!$B$5*F7996</f>
        <v>1</v>
      </c>
      <c r="L7996" s="37" t="n">
        <f aca="false">G7996+Inputs!$B$6*H7996</f>
        <v>0</v>
      </c>
      <c r="M7996" s="37" t="n">
        <f aca="false">I7996+Inputs!$B$7*J7996</f>
        <v>34</v>
      </c>
      <c r="N7996" s="37" t="n">
        <f aca="false">K7996+L7996+M7996</f>
        <v>35</v>
      </c>
    </row>
    <row r="7997" customFormat="false" ht="15" hidden="false" customHeight="false" outlineLevel="0" collapsed="false">
      <c r="A7997" s="0" t="s">
        <v>10</v>
      </c>
      <c r="B7997" s="0" t="s">
        <v>495</v>
      </c>
      <c r="C7997" s="15" t="n">
        <v>46082</v>
      </c>
      <c r="D7997" s="0" t="n">
        <v>1</v>
      </c>
      <c r="E7997" s="0" t="n">
        <v>3</v>
      </c>
      <c r="F7997" s="0" t="n">
        <v>0</v>
      </c>
      <c r="G7997" s="0" t="n">
        <v>0</v>
      </c>
      <c r="H7997" s="0" t="n">
        <v>0</v>
      </c>
      <c r="I7997" s="0" t="n">
        <v>52</v>
      </c>
      <c r="J7997" s="0" t="n">
        <v>0</v>
      </c>
      <c r="K7997" s="37" t="n">
        <f aca="false">E7997+Inputs!$B$5*F7997</f>
        <v>3</v>
      </c>
      <c r="L7997" s="37" t="n">
        <f aca="false">G7997+Inputs!$B$6*H7997</f>
        <v>0</v>
      </c>
      <c r="M7997" s="37" t="n">
        <f aca="false">I7997+Inputs!$B$7*J7997</f>
        <v>52</v>
      </c>
      <c r="N7997" s="37" t="n">
        <f aca="false">K7997+L7997+M7997</f>
        <v>55</v>
      </c>
    </row>
    <row r="7998" customFormat="false" ht="15" hidden="false" customHeight="false" outlineLevel="0" collapsed="false">
      <c r="A7998" s="0" t="s">
        <v>10</v>
      </c>
      <c r="B7998" s="0" t="s">
        <v>495</v>
      </c>
      <c r="C7998" s="15" t="n">
        <v>46113</v>
      </c>
      <c r="D7998" s="0" t="n">
        <v>1</v>
      </c>
      <c r="E7998" s="0" t="n">
        <v>4</v>
      </c>
      <c r="F7998" s="0" t="n">
        <v>0</v>
      </c>
      <c r="G7998" s="0" t="n">
        <v>0</v>
      </c>
      <c r="H7998" s="0" t="n">
        <v>0</v>
      </c>
      <c r="I7998" s="0" t="n">
        <v>49</v>
      </c>
      <c r="J7998" s="0" t="n">
        <v>0</v>
      </c>
      <c r="K7998" s="37" t="n">
        <f aca="false">E7998+Inputs!$B$5*F7998</f>
        <v>4</v>
      </c>
      <c r="L7998" s="37" t="n">
        <f aca="false">G7998+Inputs!$B$6*H7998</f>
        <v>0</v>
      </c>
      <c r="M7998" s="37" t="n">
        <f aca="false">I7998+Inputs!$B$7*J7998</f>
        <v>49</v>
      </c>
      <c r="N7998" s="37" t="n">
        <f aca="false">K7998+L7998+M7998</f>
        <v>53</v>
      </c>
    </row>
    <row r="7999" customFormat="false" ht="15" hidden="false" customHeight="false" outlineLevel="0" collapsed="false">
      <c r="A7999" s="0" t="s">
        <v>10</v>
      </c>
      <c r="B7999" s="0" t="s">
        <v>495</v>
      </c>
      <c r="C7999" s="15" t="n">
        <v>46143</v>
      </c>
      <c r="D7999" s="0" t="n">
        <v>1</v>
      </c>
      <c r="E7999" s="0" t="n">
        <v>4</v>
      </c>
      <c r="F7999" s="0" t="n">
        <v>0</v>
      </c>
      <c r="G7999" s="0" t="n">
        <v>0</v>
      </c>
      <c r="H7999" s="0" t="n">
        <v>0</v>
      </c>
      <c r="I7999" s="0" t="n">
        <v>36</v>
      </c>
      <c r="J7999" s="0" t="n">
        <v>0</v>
      </c>
      <c r="K7999" s="37" t="n">
        <f aca="false">E7999+Inputs!$B$5*F7999</f>
        <v>4</v>
      </c>
      <c r="L7999" s="37" t="n">
        <f aca="false">G7999+Inputs!$B$6*H7999</f>
        <v>0</v>
      </c>
      <c r="M7999" s="37" t="n">
        <f aca="false">I7999+Inputs!$B$7*J7999</f>
        <v>36</v>
      </c>
      <c r="N7999" s="37" t="n">
        <f aca="false">K7999+L7999+M7999</f>
        <v>40</v>
      </c>
    </row>
    <row r="8000" customFormat="false" ht="15" hidden="false" customHeight="false" outlineLevel="0" collapsed="false">
      <c r="A8000" s="0" t="s">
        <v>10</v>
      </c>
      <c r="B8000" s="0" t="s">
        <v>495</v>
      </c>
      <c r="C8000" s="15" t="n">
        <v>46174</v>
      </c>
      <c r="D8000" s="0" t="n">
        <v>1</v>
      </c>
      <c r="E8000" s="0" t="n">
        <v>9</v>
      </c>
      <c r="F8000" s="0" t="n">
        <v>0</v>
      </c>
      <c r="G8000" s="0" t="n">
        <v>0</v>
      </c>
      <c r="H8000" s="0" t="n">
        <v>0</v>
      </c>
      <c r="I8000" s="0" t="n">
        <v>55</v>
      </c>
      <c r="J8000" s="0" t="n">
        <v>0</v>
      </c>
      <c r="K8000" s="37" t="n">
        <f aca="false">E8000+Inputs!$B$5*F8000</f>
        <v>9</v>
      </c>
      <c r="L8000" s="37" t="n">
        <f aca="false">G8000+Inputs!$B$6*H8000</f>
        <v>0</v>
      </c>
      <c r="M8000" s="37" t="n">
        <f aca="false">I8000+Inputs!$B$7*J8000</f>
        <v>55</v>
      </c>
      <c r="N8000" s="37" t="n">
        <f aca="false">K8000+L8000+M8000</f>
        <v>64</v>
      </c>
    </row>
    <row r="8001" customFormat="false" ht="15" hidden="false" customHeight="false" outlineLevel="0" collapsed="false">
      <c r="A8001" s="0" t="s">
        <v>10</v>
      </c>
      <c r="B8001" s="0" t="s">
        <v>495</v>
      </c>
      <c r="C8001" s="15" t="n">
        <v>46204</v>
      </c>
      <c r="D8001" s="0" t="n">
        <v>1</v>
      </c>
      <c r="E8001" s="0" t="n">
        <v>4</v>
      </c>
      <c r="F8001" s="0" t="n">
        <v>0</v>
      </c>
      <c r="G8001" s="0" t="n">
        <v>0</v>
      </c>
      <c r="H8001" s="0" t="n">
        <v>0</v>
      </c>
      <c r="I8001" s="0" t="n">
        <v>48</v>
      </c>
      <c r="J8001" s="0" t="n">
        <v>0</v>
      </c>
      <c r="K8001" s="37" t="n">
        <f aca="false">E8001+Inputs!$B$5*F8001</f>
        <v>4</v>
      </c>
      <c r="L8001" s="37" t="n">
        <f aca="false">G8001+Inputs!$B$6*H8001</f>
        <v>0</v>
      </c>
      <c r="M8001" s="37" t="n">
        <f aca="false">I8001+Inputs!$B$7*J8001</f>
        <v>48</v>
      </c>
      <c r="N8001" s="37" t="n">
        <f aca="false">K8001+L8001+M8001</f>
        <v>52</v>
      </c>
    </row>
    <row r="8002" customFormat="false" ht="15" hidden="false" customHeight="false" outlineLevel="0" collapsed="false">
      <c r="A8002" s="0" t="s">
        <v>10</v>
      </c>
      <c r="B8002" s="0" t="s">
        <v>495</v>
      </c>
      <c r="C8002" s="15" t="n">
        <v>46235</v>
      </c>
      <c r="D8002" s="0" t="n">
        <v>1</v>
      </c>
      <c r="E8002" s="0" t="n">
        <v>6</v>
      </c>
      <c r="F8002" s="0" t="n">
        <v>0</v>
      </c>
      <c r="G8002" s="0" t="n">
        <v>0</v>
      </c>
      <c r="H8002" s="0" t="n">
        <v>0</v>
      </c>
      <c r="I8002" s="0" t="n">
        <v>48</v>
      </c>
      <c r="J8002" s="0" t="n">
        <v>0</v>
      </c>
      <c r="K8002" s="37" t="n">
        <f aca="false">E8002+Inputs!$B$5*F8002</f>
        <v>6</v>
      </c>
      <c r="L8002" s="37" t="n">
        <f aca="false">G8002+Inputs!$B$6*H8002</f>
        <v>0</v>
      </c>
      <c r="M8002" s="37" t="n">
        <f aca="false">I8002+Inputs!$B$7*J8002</f>
        <v>48</v>
      </c>
      <c r="N8002" s="37" t="n">
        <f aca="false">K8002+L8002+M8002</f>
        <v>54</v>
      </c>
    </row>
    <row r="8003" customFormat="false" ht="15" hidden="false" customHeight="false" outlineLevel="0" collapsed="false">
      <c r="A8003" s="0" t="s">
        <v>10</v>
      </c>
      <c r="B8003" s="0" t="s">
        <v>548</v>
      </c>
      <c r="C8003" s="15" t="n">
        <v>44927</v>
      </c>
      <c r="D8003" s="0" t="n">
        <v>3</v>
      </c>
      <c r="E8003" s="0" t="n">
        <v>0</v>
      </c>
      <c r="F8003" s="0" t="n">
        <v>0</v>
      </c>
      <c r="G8003" s="0" t="n">
        <v>0</v>
      </c>
      <c r="H8003" s="0" t="n">
        <v>0</v>
      </c>
      <c r="I8003" s="0" t="n">
        <v>2</v>
      </c>
      <c r="J8003" s="0" t="n">
        <v>0</v>
      </c>
      <c r="K8003" s="37" t="n">
        <f aca="false">E8003+Inputs!$B$5*F8003</f>
        <v>0</v>
      </c>
      <c r="L8003" s="37" t="n">
        <f aca="false">G8003+Inputs!$B$6*H8003</f>
        <v>0</v>
      </c>
      <c r="M8003" s="37" t="n">
        <f aca="false">I8003+Inputs!$B$7*J8003</f>
        <v>2</v>
      </c>
      <c r="N8003" s="37" t="n">
        <f aca="false">K8003+L8003+M8003</f>
        <v>2</v>
      </c>
    </row>
    <row r="8004" customFormat="false" ht="15" hidden="false" customHeight="false" outlineLevel="0" collapsed="false">
      <c r="A8004" s="0" t="s">
        <v>10</v>
      </c>
      <c r="B8004" s="0" t="s">
        <v>548</v>
      </c>
      <c r="C8004" s="15" t="n">
        <v>44958</v>
      </c>
      <c r="D8004" s="0" t="n">
        <v>3</v>
      </c>
      <c r="E8004" s="0" t="n">
        <v>0</v>
      </c>
      <c r="F8004" s="0" t="n">
        <v>0</v>
      </c>
      <c r="G8004" s="0" t="n">
        <v>0</v>
      </c>
      <c r="H8004" s="0" t="n">
        <v>0</v>
      </c>
      <c r="I8004" s="0" t="n">
        <v>2</v>
      </c>
      <c r="J8004" s="0" t="n">
        <v>0</v>
      </c>
      <c r="K8004" s="37" t="n">
        <f aca="false">E8004+Inputs!$B$5*F8004</f>
        <v>0</v>
      </c>
      <c r="L8004" s="37" t="n">
        <f aca="false">G8004+Inputs!$B$6*H8004</f>
        <v>0</v>
      </c>
      <c r="M8004" s="37" t="n">
        <f aca="false">I8004+Inputs!$B$7*J8004</f>
        <v>2</v>
      </c>
      <c r="N8004" s="37" t="n">
        <f aca="false">K8004+L8004+M8004</f>
        <v>2</v>
      </c>
    </row>
    <row r="8005" customFormat="false" ht="15" hidden="false" customHeight="false" outlineLevel="0" collapsed="false">
      <c r="A8005" s="0" t="s">
        <v>10</v>
      </c>
      <c r="B8005" s="0" t="s">
        <v>548</v>
      </c>
      <c r="C8005" s="15" t="n">
        <v>45047</v>
      </c>
      <c r="D8005" s="0" t="n">
        <v>3</v>
      </c>
      <c r="E8005" s="0" t="n">
        <v>0</v>
      </c>
      <c r="F8005" s="0" t="n">
        <v>0</v>
      </c>
      <c r="G8005" s="0" t="n">
        <v>0</v>
      </c>
      <c r="H8005" s="0" t="n">
        <v>0</v>
      </c>
      <c r="I8005" s="0" t="n">
        <v>2</v>
      </c>
      <c r="J8005" s="0" t="n">
        <v>0</v>
      </c>
      <c r="K8005" s="37" t="n">
        <f aca="false">E8005+Inputs!$B$5*F8005</f>
        <v>0</v>
      </c>
      <c r="L8005" s="37" t="n">
        <f aca="false">G8005+Inputs!$B$6*H8005</f>
        <v>0</v>
      </c>
      <c r="M8005" s="37" t="n">
        <f aca="false">I8005+Inputs!$B$7*J8005</f>
        <v>2</v>
      </c>
      <c r="N8005" s="37" t="n">
        <f aca="false">K8005+L8005+M8005</f>
        <v>2</v>
      </c>
    </row>
    <row r="8006" customFormat="false" ht="15" hidden="false" customHeight="false" outlineLevel="0" collapsed="false">
      <c r="A8006" s="0" t="s">
        <v>10</v>
      </c>
      <c r="B8006" s="0" t="s">
        <v>548</v>
      </c>
      <c r="C8006" s="15" t="n">
        <v>45108</v>
      </c>
      <c r="D8006" s="0" t="n">
        <v>3</v>
      </c>
      <c r="E8006" s="0" t="n">
        <v>0</v>
      </c>
      <c r="F8006" s="0" t="n">
        <v>0</v>
      </c>
      <c r="G8006" s="0" t="n">
        <v>0</v>
      </c>
      <c r="H8006" s="0" t="n">
        <v>0</v>
      </c>
      <c r="I8006" s="0" t="n">
        <v>1</v>
      </c>
      <c r="J8006" s="0" t="n">
        <v>0</v>
      </c>
      <c r="K8006" s="37" t="n">
        <f aca="false">E8006+Inputs!$B$5*F8006</f>
        <v>0</v>
      </c>
      <c r="L8006" s="37" t="n">
        <f aca="false">G8006+Inputs!$B$6*H8006</f>
        <v>0</v>
      </c>
      <c r="M8006" s="37" t="n">
        <f aca="false">I8006+Inputs!$B$7*J8006</f>
        <v>1</v>
      </c>
      <c r="N8006" s="37" t="n">
        <f aca="false">K8006+L8006+M8006</f>
        <v>1</v>
      </c>
    </row>
    <row r="8007" customFormat="false" ht="15" hidden="false" customHeight="false" outlineLevel="0" collapsed="false">
      <c r="A8007" s="0" t="s">
        <v>10</v>
      </c>
      <c r="B8007" s="0" t="s">
        <v>548</v>
      </c>
      <c r="C8007" s="15" t="n">
        <v>45139</v>
      </c>
      <c r="D8007" s="0" t="n">
        <v>3</v>
      </c>
      <c r="E8007" s="0" t="n">
        <v>0</v>
      </c>
      <c r="F8007" s="0" t="n">
        <v>0</v>
      </c>
      <c r="G8007" s="0" t="n">
        <v>0</v>
      </c>
      <c r="H8007" s="0" t="n">
        <v>0</v>
      </c>
      <c r="I8007" s="0" t="n">
        <v>3</v>
      </c>
      <c r="J8007" s="0" t="n">
        <v>0</v>
      </c>
      <c r="K8007" s="37" t="n">
        <f aca="false">E8007+Inputs!$B$5*F8007</f>
        <v>0</v>
      </c>
      <c r="L8007" s="37" t="n">
        <f aca="false">G8007+Inputs!$B$6*H8007</f>
        <v>0</v>
      </c>
      <c r="M8007" s="37" t="n">
        <f aca="false">I8007+Inputs!$B$7*J8007</f>
        <v>3</v>
      </c>
      <c r="N8007" s="37" t="n">
        <f aca="false">K8007+L8007+M8007</f>
        <v>3</v>
      </c>
    </row>
    <row r="8008" customFormat="false" ht="15" hidden="false" customHeight="false" outlineLevel="0" collapsed="false">
      <c r="A8008" s="0" t="s">
        <v>10</v>
      </c>
      <c r="B8008" s="0" t="s">
        <v>548</v>
      </c>
      <c r="C8008" s="15" t="n">
        <v>45170</v>
      </c>
      <c r="D8008" s="0" t="n">
        <v>3</v>
      </c>
      <c r="E8008" s="0" t="n">
        <v>0</v>
      </c>
      <c r="F8008" s="0" t="n">
        <v>0</v>
      </c>
      <c r="G8008" s="0" t="n">
        <v>0</v>
      </c>
      <c r="H8008" s="0" t="n">
        <v>0</v>
      </c>
      <c r="I8008" s="0" t="n">
        <v>1</v>
      </c>
      <c r="J8008" s="0" t="n">
        <v>0</v>
      </c>
      <c r="K8008" s="37" t="n">
        <f aca="false">E8008+Inputs!$B$5*F8008</f>
        <v>0</v>
      </c>
      <c r="L8008" s="37" t="n">
        <f aca="false">G8008+Inputs!$B$6*H8008</f>
        <v>0</v>
      </c>
      <c r="M8008" s="37" t="n">
        <f aca="false">I8008+Inputs!$B$7*J8008</f>
        <v>1</v>
      </c>
      <c r="N8008" s="37" t="n">
        <f aca="false">K8008+L8008+M8008</f>
        <v>1</v>
      </c>
    </row>
    <row r="8009" customFormat="false" ht="15" hidden="false" customHeight="false" outlineLevel="0" collapsed="false">
      <c r="A8009" s="0" t="s">
        <v>10</v>
      </c>
      <c r="B8009" s="0" t="s">
        <v>548</v>
      </c>
      <c r="C8009" s="15" t="n">
        <v>45200</v>
      </c>
      <c r="D8009" s="0" t="n">
        <v>3</v>
      </c>
      <c r="E8009" s="0" t="n">
        <v>0</v>
      </c>
      <c r="F8009" s="0" t="n">
        <v>0</v>
      </c>
      <c r="G8009" s="0" t="n">
        <v>0</v>
      </c>
      <c r="H8009" s="0" t="n">
        <v>0</v>
      </c>
      <c r="I8009" s="0" t="n">
        <v>2</v>
      </c>
      <c r="J8009" s="0" t="n">
        <v>0</v>
      </c>
      <c r="K8009" s="37" t="n">
        <f aca="false">E8009+Inputs!$B$5*F8009</f>
        <v>0</v>
      </c>
      <c r="L8009" s="37" t="n">
        <f aca="false">G8009+Inputs!$B$6*H8009</f>
        <v>0</v>
      </c>
      <c r="M8009" s="37" t="n">
        <f aca="false">I8009+Inputs!$B$7*J8009</f>
        <v>2</v>
      </c>
      <c r="N8009" s="37" t="n">
        <f aca="false">K8009+L8009+M8009</f>
        <v>2</v>
      </c>
    </row>
    <row r="8010" customFormat="false" ht="15" hidden="false" customHeight="false" outlineLevel="0" collapsed="false">
      <c r="A8010" s="0" t="s">
        <v>10</v>
      </c>
      <c r="B8010" s="0" t="s">
        <v>548</v>
      </c>
      <c r="C8010" s="15" t="n">
        <v>45231</v>
      </c>
      <c r="D8010" s="0" t="n">
        <v>3</v>
      </c>
      <c r="E8010" s="0" t="n">
        <v>0</v>
      </c>
      <c r="F8010" s="0" t="n">
        <v>0</v>
      </c>
      <c r="G8010" s="0" t="n">
        <v>0</v>
      </c>
      <c r="H8010" s="0" t="n">
        <v>0</v>
      </c>
      <c r="I8010" s="0" t="n">
        <v>2</v>
      </c>
      <c r="J8010" s="0" t="n">
        <v>0</v>
      </c>
      <c r="K8010" s="37" t="n">
        <f aca="false">E8010+Inputs!$B$5*F8010</f>
        <v>0</v>
      </c>
      <c r="L8010" s="37" t="n">
        <f aca="false">G8010+Inputs!$B$6*H8010</f>
        <v>0</v>
      </c>
      <c r="M8010" s="37" t="n">
        <f aca="false">I8010+Inputs!$B$7*J8010</f>
        <v>2</v>
      </c>
      <c r="N8010" s="37" t="n">
        <f aca="false">K8010+L8010+M8010</f>
        <v>2</v>
      </c>
    </row>
    <row r="8011" customFormat="false" ht="15" hidden="false" customHeight="false" outlineLevel="0" collapsed="false">
      <c r="A8011" s="0" t="s">
        <v>10</v>
      </c>
      <c r="B8011" s="0" t="s">
        <v>548</v>
      </c>
      <c r="C8011" s="15" t="n">
        <v>45261</v>
      </c>
      <c r="D8011" s="0" t="n">
        <v>3</v>
      </c>
      <c r="E8011" s="0" t="n">
        <v>0</v>
      </c>
      <c r="F8011" s="0" t="n">
        <v>0</v>
      </c>
      <c r="G8011" s="0" t="n">
        <v>0</v>
      </c>
      <c r="H8011" s="0" t="n">
        <v>0</v>
      </c>
      <c r="I8011" s="0" t="n">
        <v>2</v>
      </c>
      <c r="J8011" s="0" t="n">
        <v>0</v>
      </c>
      <c r="K8011" s="37" t="n">
        <f aca="false">E8011+Inputs!$B$5*F8011</f>
        <v>0</v>
      </c>
      <c r="L8011" s="37" t="n">
        <f aca="false">G8011+Inputs!$B$6*H8011</f>
        <v>0</v>
      </c>
      <c r="M8011" s="37" t="n">
        <f aca="false">I8011+Inputs!$B$7*J8011</f>
        <v>2</v>
      </c>
      <c r="N8011" s="37" t="n">
        <f aca="false">K8011+L8011+M8011</f>
        <v>2</v>
      </c>
    </row>
    <row r="8012" customFormat="false" ht="15" hidden="false" customHeight="false" outlineLevel="0" collapsed="false">
      <c r="A8012" s="0" t="s">
        <v>10</v>
      </c>
      <c r="B8012" s="0" t="s">
        <v>548</v>
      </c>
      <c r="C8012" s="15" t="n">
        <v>45292</v>
      </c>
      <c r="D8012" s="0" t="n">
        <v>3</v>
      </c>
      <c r="E8012" s="0" t="n">
        <v>0</v>
      </c>
      <c r="F8012" s="0" t="n">
        <v>0</v>
      </c>
      <c r="G8012" s="0" t="n">
        <v>0</v>
      </c>
      <c r="H8012" s="0" t="n">
        <v>0</v>
      </c>
      <c r="I8012" s="0" t="n">
        <v>2</v>
      </c>
      <c r="J8012" s="0" t="n">
        <v>0</v>
      </c>
      <c r="K8012" s="37" t="n">
        <f aca="false">E8012+Inputs!$B$5*F8012</f>
        <v>0</v>
      </c>
      <c r="L8012" s="37" t="n">
        <f aca="false">G8012+Inputs!$B$6*H8012</f>
        <v>0</v>
      </c>
      <c r="M8012" s="37" t="n">
        <f aca="false">I8012+Inputs!$B$7*J8012</f>
        <v>2</v>
      </c>
      <c r="N8012" s="37" t="n">
        <f aca="false">K8012+L8012+M8012</f>
        <v>2</v>
      </c>
    </row>
    <row r="8013" customFormat="false" ht="15" hidden="false" customHeight="false" outlineLevel="0" collapsed="false">
      <c r="A8013" s="0" t="s">
        <v>10</v>
      </c>
      <c r="B8013" s="0" t="s">
        <v>548</v>
      </c>
      <c r="C8013" s="15" t="n">
        <v>45323</v>
      </c>
      <c r="D8013" s="0" t="n">
        <v>3</v>
      </c>
      <c r="E8013" s="0" t="n">
        <v>0</v>
      </c>
      <c r="F8013" s="0" t="n">
        <v>0</v>
      </c>
      <c r="G8013" s="0" t="n">
        <v>0</v>
      </c>
      <c r="H8013" s="0" t="n">
        <v>0</v>
      </c>
      <c r="I8013" s="0" t="n">
        <v>1</v>
      </c>
      <c r="J8013" s="0" t="n">
        <v>0</v>
      </c>
      <c r="K8013" s="37" t="n">
        <f aca="false">E8013+Inputs!$B$5*F8013</f>
        <v>0</v>
      </c>
      <c r="L8013" s="37" t="n">
        <f aca="false">G8013+Inputs!$B$6*H8013</f>
        <v>0</v>
      </c>
      <c r="M8013" s="37" t="n">
        <f aca="false">I8013+Inputs!$B$7*J8013</f>
        <v>1</v>
      </c>
      <c r="N8013" s="37" t="n">
        <f aca="false">K8013+L8013+M8013</f>
        <v>1</v>
      </c>
    </row>
    <row r="8014" customFormat="false" ht="15" hidden="false" customHeight="false" outlineLevel="0" collapsed="false">
      <c r="A8014" s="0" t="s">
        <v>10</v>
      </c>
      <c r="B8014" s="0" t="s">
        <v>548</v>
      </c>
      <c r="C8014" s="15" t="n">
        <v>45352</v>
      </c>
      <c r="D8014" s="0" t="n">
        <v>3</v>
      </c>
      <c r="E8014" s="0" t="n">
        <v>0</v>
      </c>
      <c r="F8014" s="0" t="n">
        <v>0</v>
      </c>
      <c r="G8014" s="0" t="n">
        <v>0</v>
      </c>
      <c r="H8014" s="0" t="n">
        <v>0</v>
      </c>
      <c r="I8014" s="0" t="n">
        <v>1</v>
      </c>
      <c r="J8014" s="0" t="n">
        <v>0</v>
      </c>
      <c r="K8014" s="37" t="n">
        <f aca="false">E8014+Inputs!$B$5*F8014</f>
        <v>0</v>
      </c>
      <c r="L8014" s="37" t="n">
        <f aca="false">G8014+Inputs!$B$6*H8014</f>
        <v>0</v>
      </c>
      <c r="M8014" s="37" t="n">
        <f aca="false">I8014+Inputs!$B$7*J8014</f>
        <v>1</v>
      </c>
      <c r="N8014" s="37" t="n">
        <f aca="false">K8014+L8014+M8014</f>
        <v>1</v>
      </c>
    </row>
    <row r="8015" customFormat="false" ht="15" hidden="false" customHeight="false" outlineLevel="0" collapsed="false">
      <c r="A8015" s="0" t="s">
        <v>10</v>
      </c>
      <c r="B8015" s="0" t="s">
        <v>548</v>
      </c>
      <c r="C8015" s="15" t="n">
        <v>45505</v>
      </c>
      <c r="D8015" s="0" t="n">
        <v>3</v>
      </c>
      <c r="E8015" s="0" t="n">
        <v>0</v>
      </c>
      <c r="F8015" s="0" t="n">
        <v>0</v>
      </c>
      <c r="G8015" s="0" t="n">
        <v>0</v>
      </c>
      <c r="H8015" s="0" t="n">
        <v>0</v>
      </c>
      <c r="I8015" s="0" t="n">
        <v>1</v>
      </c>
      <c r="J8015" s="0" t="n">
        <v>0</v>
      </c>
      <c r="K8015" s="37" t="n">
        <f aca="false">E8015+Inputs!$B$5*F8015</f>
        <v>0</v>
      </c>
      <c r="L8015" s="37" t="n">
        <f aca="false">G8015+Inputs!$B$6*H8015</f>
        <v>0</v>
      </c>
      <c r="M8015" s="37" t="n">
        <f aca="false">I8015+Inputs!$B$7*J8015</f>
        <v>1</v>
      </c>
      <c r="N8015" s="37" t="n">
        <f aca="false">K8015+L8015+M8015</f>
        <v>1</v>
      </c>
    </row>
    <row r="8016" customFormat="false" ht="15" hidden="false" customHeight="false" outlineLevel="0" collapsed="false">
      <c r="A8016" s="0" t="s">
        <v>10</v>
      </c>
      <c r="B8016" s="0" t="s">
        <v>548</v>
      </c>
      <c r="C8016" s="15" t="n">
        <v>45536</v>
      </c>
      <c r="D8016" s="0" t="n">
        <v>3</v>
      </c>
      <c r="E8016" s="0" t="n">
        <v>0</v>
      </c>
      <c r="F8016" s="0" t="n">
        <v>0</v>
      </c>
      <c r="G8016" s="0" t="n">
        <v>0</v>
      </c>
      <c r="H8016" s="0" t="n">
        <v>0</v>
      </c>
      <c r="I8016" s="0" t="n">
        <v>1</v>
      </c>
      <c r="J8016" s="0" t="n">
        <v>0</v>
      </c>
      <c r="K8016" s="37" t="n">
        <f aca="false">E8016+Inputs!$B$5*F8016</f>
        <v>0</v>
      </c>
      <c r="L8016" s="37" t="n">
        <f aca="false">G8016+Inputs!$B$6*H8016</f>
        <v>0</v>
      </c>
      <c r="M8016" s="37" t="n">
        <f aca="false">I8016+Inputs!$B$7*J8016</f>
        <v>1</v>
      </c>
      <c r="N8016" s="37" t="n">
        <f aca="false">K8016+L8016+M8016</f>
        <v>1</v>
      </c>
    </row>
    <row r="8017" customFormat="false" ht="15" hidden="false" customHeight="false" outlineLevel="0" collapsed="false">
      <c r="A8017" s="0" t="s">
        <v>10</v>
      </c>
      <c r="B8017" s="0" t="s">
        <v>548</v>
      </c>
      <c r="C8017" s="15" t="n">
        <v>45566</v>
      </c>
      <c r="D8017" s="0" t="n">
        <v>3</v>
      </c>
      <c r="E8017" s="0" t="n">
        <v>0</v>
      </c>
      <c r="F8017" s="0" t="n">
        <v>0</v>
      </c>
      <c r="G8017" s="0" t="n">
        <v>0</v>
      </c>
      <c r="H8017" s="0" t="n">
        <v>0</v>
      </c>
      <c r="I8017" s="0" t="n">
        <v>1</v>
      </c>
      <c r="J8017" s="0" t="n">
        <v>0</v>
      </c>
      <c r="K8017" s="37" t="n">
        <f aca="false">E8017+Inputs!$B$5*F8017</f>
        <v>0</v>
      </c>
      <c r="L8017" s="37" t="n">
        <f aca="false">G8017+Inputs!$B$6*H8017</f>
        <v>0</v>
      </c>
      <c r="M8017" s="37" t="n">
        <f aca="false">I8017+Inputs!$B$7*J8017</f>
        <v>1</v>
      </c>
      <c r="N8017" s="37" t="n">
        <f aca="false">K8017+L8017+M8017</f>
        <v>1</v>
      </c>
    </row>
    <row r="8018" customFormat="false" ht="15" hidden="false" customHeight="false" outlineLevel="0" collapsed="false">
      <c r="A8018" s="0" t="s">
        <v>10</v>
      </c>
      <c r="B8018" s="0" t="s">
        <v>548</v>
      </c>
      <c r="C8018" s="15" t="n">
        <v>45597</v>
      </c>
      <c r="D8018" s="0" t="n">
        <v>3</v>
      </c>
      <c r="E8018" s="0" t="n">
        <v>0</v>
      </c>
      <c r="F8018" s="0" t="n">
        <v>0</v>
      </c>
      <c r="G8018" s="0" t="n">
        <v>0</v>
      </c>
      <c r="H8018" s="0" t="n">
        <v>0</v>
      </c>
      <c r="I8018" s="0" t="n">
        <v>3</v>
      </c>
      <c r="J8018" s="0" t="n">
        <v>0</v>
      </c>
      <c r="K8018" s="37" t="n">
        <f aca="false">E8018+Inputs!$B$5*F8018</f>
        <v>0</v>
      </c>
      <c r="L8018" s="37" t="n">
        <f aca="false">G8018+Inputs!$B$6*H8018</f>
        <v>0</v>
      </c>
      <c r="M8018" s="37" t="n">
        <f aca="false">I8018+Inputs!$B$7*J8018</f>
        <v>3</v>
      </c>
      <c r="N8018" s="37" t="n">
        <f aca="false">K8018+L8018+M8018</f>
        <v>3</v>
      </c>
    </row>
    <row r="8019" customFormat="false" ht="15" hidden="false" customHeight="false" outlineLevel="0" collapsed="false">
      <c r="A8019" s="0" t="s">
        <v>10</v>
      </c>
      <c r="B8019" s="0" t="s">
        <v>548</v>
      </c>
      <c r="C8019" s="15" t="n">
        <v>45627</v>
      </c>
      <c r="D8019" s="0" t="n">
        <v>3</v>
      </c>
      <c r="E8019" s="0" t="n">
        <v>0</v>
      </c>
      <c r="F8019" s="0" t="n">
        <v>0</v>
      </c>
      <c r="G8019" s="0" t="n">
        <v>0</v>
      </c>
      <c r="H8019" s="0" t="n">
        <v>0</v>
      </c>
      <c r="I8019" s="0" t="n">
        <v>2</v>
      </c>
      <c r="J8019" s="0" t="n">
        <v>0</v>
      </c>
      <c r="K8019" s="37" t="n">
        <f aca="false">E8019+Inputs!$B$5*F8019</f>
        <v>0</v>
      </c>
      <c r="L8019" s="37" t="n">
        <f aca="false">G8019+Inputs!$B$6*H8019</f>
        <v>0</v>
      </c>
      <c r="M8019" s="37" t="n">
        <f aca="false">I8019+Inputs!$B$7*J8019</f>
        <v>2</v>
      </c>
      <c r="N8019" s="37" t="n">
        <f aca="false">K8019+L8019+M8019</f>
        <v>2</v>
      </c>
    </row>
    <row r="8020" customFormat="false" ht="15" hidden="false" customHeight="false" outlineLevel="0" collapsed="false">
      <c r="A8020" s="0" t="s">
        <v>10</v>
      </c>
      <c r="B8020" s="0" t="s">
        <v>548</v>
      </c>
      <c r="C8020" s="15" t="n">
        <v>45658</v>
      </c>
      <c r="D8020" s="0" t="n">
        <v>3</v>
      </c>
      <c r="E8020" s="0" t="n">
        <v>0</v>
      </c>
      <c r="F8020" s="0" t="n">
        <v>0</v>
      </c>
      <c r="G8020" s="0" t="n">
        <v>0</v>
      </c>
      <c r="H8020" s="0" t="n">
        <v>0</v>
      </c>
      <c r="I8020" s="0" t="n">
        <v>4</v>
      </c>
      <c r="J8020" s="0" t="n">
        <v>0</v>
      </c>
      <c r="K8020" s="37" t="n">
        <f aca="false">E8020+Inputs!$B$5*F8020</f>
        <v>0</v>
      </c>
      <c r="L8020" s="37" t="n">
        <f aca="false">G8020+Inputs!$B$6*H8020</f>
        <v>0</v>
      </c>
      <c r="M8020" s="37" t="n">
        <f aca="false">I8020+Inputs!$B$7*J8020</f>
        <v>4</v>
      </c>
      <c r="N8020" s="37" t="n">
        <f aca="false">K8020+L8020+M8020</f>
        <v>4</v>
      </c>
    </row>
    <row r="8021" customFormat="false" ht="15" hidden="false" customHeight="false" outlineLevel="0" collapsed="false">
      <c r="A8021" s="0" t="s">
        <v>10</v>
      </c>
      <c r="B8021" s="0" t="s">
        <v>548</v>
      </c>
      <c r="C8021" s="15" t="n">
        <v>45689</v>
      </c>
      <c r="D8021" s="0" t="n">
        <v>3</v>
      </c>
      <c r="E8021" s="0" t="n">
        <v>0</v>
      </c>
      <c r="F8021" s="0" t="n">
        <v>0</v>
      </c>
      <c r="G8021" s="0" t="n">
        <v>0</v>
      </c>
      <c r="H8021" s="0" t="n">
        <v>0</v>
      </c>
      <c r="I8021" s="0" t="n">
        <v>3</v>
      </c>
      <c r="J8021" s="0" t="n">
        <v>0</v>
      </c>
      <c r="K8021" s="37" t="n">
        <f aca="false">E8021+Inputs!$B$5*F8021</f>
        <v>0</v>
      </c>
      <c r="L8021" s="37" t="n">
        <f aca="false">G8021+Inputs!$B$6*H8021</f>
        <v>0</v>
      </c>
      <c r="M8021" s="37" t="n">
        <f aca="false">I8021+Inputs!$B$7*J8021</f>
        <v>3</v>
      </c>
      <c r="N8021" s="37" t="n">
        <f aca="false">K8021+L8021+M8021</f>
        <v>3</v>
      </c>
    </row>
    <row r="8022" customFormat="false" ht="15" hidden="false" customHeight="false" outlineLevel="0" collapsed="false">
      <c r="A8022" s="0" t="s">
        <v>10</v>
      </c>
      <c r="B8022" s="0" t="s">
        <v>548</v>
      </c>
      <c r="C8022" s="15" t="n">
        <v>45717</v>
      </c>
      <c r="D8022" s="0" t="n">
        <v>3</v>
      </c>
      <c r="E8022" s="0" t="n">
        <v>0</v>
      </c>
      <c r="F8022" s="0" t="n">
        <v>0</v>
      </c>
      <c r="G8022" s="0" t="n">
        <v>0</v>
      </c>
      <c r="H8022" s="0" t="n">
        <v>0</v>
      </c>
      <c r="I8022" s="0" t="n">
        <v>1</v>
      </c>
      <c r="J8022" s="0" t="n">
        <v>0</v>
      </c>
      <c r="K8022" s="37" t="n">
        <f aca="false">E8022+Inputs!$B$5*F8022</f>
        <v>0</v>
      </c>
      <c r="L8022" s="37" t="n">
        <f aca="false">G8022+Inputs!$B$6*H8022</f>
        <v>0</v>
      </c>
      <c r="M8022" s="37" t="n">
        <f aca="false">I8022+Inputs!$B$7*J8022</f>
        <v>1</v>
      </c>
      <c r="N8022" s="37" t="n">
        <f aca="false">K8022+L8022+M8022</f>
        <v>1</v>
      </c>
    </row>
    <row r="8023" customFormat="false" ht="15" hidden="false" customHeight="false" outlineLevel="0" collapsed="false">
      <c r="A8023" s="0" t="s">
        <v>10</v>
      </c>
      <c r="B8023" s="0" t="s">
        <v>548</v>
      </c>
      <c r="C8023" s="15" t="n">
        <v>45748</v>
      </c>
      <c r="D8023" s="0" t="n">
        <v>3</v>
      </c>
      <c r="E8023" s="0" t="n">
        <v>0</v>
      </c>
      <c r="F8023" s="0" t="n">
        <v>0</v>
      </c>
      <c r="G8023" s="0" t="n">
        <v>0</v>
      </c>
      <c r="H8023" s="0" t="n">
        <v>0</v>
      </c>
      <c r="I8023" s="0" t="n">
        <v>2</v>
      </c>
      <c r="J8023" s="0" t="n">
        <v>0</v>
      </c>
      <c r="K8023" s="37" t="n">
        <f aca="false">E8023+Inputs!$B$5*F8023</f>
        <v>0</v>
      </c>
      <c r="L8023" s="37" t="n">
        <f aca="false">G8023+Inputs!$B$6*H8023</f>
        <v>0</v>
      </c>
      <c r="M8023" s="37" t="n">
        <f aca="false">I8023+Inputs!$B$7*J8023</f>
        <v>2</v>
      </c>
      <c r="N8023" s="37" t="n">
        <f aca="false">K8023+L8023+M8023</f>
        <v>2</v>
      </c>
    </row>
    <row r="8024" customFormat="false" ht="15" hidden="false" customHeight="false" outlineLevel="0" collapsed="false">
      <c r="A8024" s="0" t="s">
        <v>10</v>
      </c>
      <c r="B8024" s="0" t="s">
        <v>548</v>
      </c>
      <c r="C8024" s="15" t="n">
        <v>45778</v>
      </c>
      <c r="D8024" s="0" t="n">
        <v>3</v>
      </c>
      <c r="E8024" s="0" t="n">
        <v>0</v>
      </c>
      <c r="F8024" s="0" t="n">
        <v>0</v>
      </c>
      <c r="G8024" s="0" t="n">
        <v>0</v>
      </c>
      <c r="H8024" s="0" t="n">
        <v>0</v>
      </c>
      <c r="I8024" s="0" t="n">
        <v>1</v>
      </c>
      <c r="J8024" s="0" t="n">
        <v>0</v>
      </c>
      <c r="K8024" s="37" t="n">
        <f aca="false">E8024+Inputs!$B$5*F8024</f>
        <v>0</v>
      </c>
      <c r="L8024" s="37" t="n">
        <f aca="false">G8024+Inputs!$B$6*H8024</f>
        <v>0</v>
      </c>
      <c r="M8024" s="37" t="n">
        <f aca="false">I8024+Inputs!$B$7*J8024</f>
        <v>1</v>
      </c>
      <c r="N8024" s="37" t="n">
        <f aca="false">K8024+L8024+M8024</f>
        <v>1</v>
      </c>
    </row>
    <row r="8025" customFormat="false" ht="15" hidden="false" customHeight="false" outlineLevel="0" collapsed="false">
      <c r="A8025" s="0" t="s">
        <v>10</v>
      </c>
      <c r="B8025" s="0" t="s">
        <v>548</v>
      </c>
      <c r="C8025" s="15" t="n">
        <v>45809</v>
      </c>
      <c r="D8025" s="0" t="n">
        <v>3</v>
      </c>
      <c r="E8025" s="0" t="n">
        <v>0</v>
      </c>
      <c r="F8025" s="0" t="n">
        <v>0</v>
      </c>
      <c r="G8025" s="0" t="n">
        <v>0</v>
      </c>
      <c r="H8025" s="0" t="n">
        <v>0</v>
      </c>
      <c r="I8025" s="0" t="n">
        <v>2</v>
      </c>
      <c r="J8025" s="0" t="n">
        <v>0</v>
      </c>
      <c r="K8025" s="37" t="n">
        <f aca="false">E8025+Inputs!$B$5*F8025</f>
        <v>0</v>
      </c>
      <c r="L8025" s="37" t="n">
        <f aca="false">G8025+Inputs!$B$6*H8025</f>
        <v>0</v>
      </c>
      <c r="M8025" s="37" t="n">
        <f aca="false">I8025+Inputs!$B$7*J8025</f>
        <v>2</v>
      </c>
      <c r="N8025" s="37" t="n">
        <f aca="false">K8025+L8025+M8025</f>
        <v>2</v>
      </c>
    </row>
    <row r="8026" customFormat="false" ht="15" hidden="false" customHeight="false" outlineLevel="0" collapsed="false">
      <c r="A8026" s="0" t="s">
        <v>10</v>
      </c>
      <c r="B8026" s="0" t="s">
        <v>548</v>
      </c>
      <c r="C8026" s="15" t="n">
        <v>45839</v>
      </c>
      <c r="D8026" s="0" t="n">
        <v>3</v>
      </c>
      <c r="E8026" s="0" t="n">
        <v>0</v>
      </c>
      <c r="F8026" s="0" t="n">
        <v>0</v>
      </c>
      <c r="G8026" s="0" t="n">
        <v>0</v>
      </c>
      <c r="H8026" s="0" t="n">
        <v>0</v>
      </c>
      <c r="I8026" s="0" t="n">
        <v>1</v>
      </c>
      <c r="J8026" s="0" t="n">
        <v>0</v>
      </c>
      <c r="K8026" s="37" t="n">
        <f aca="false">E8026+Inputs!$B$5*F8026</f>
        <v>0</v>
      </c>
      <c r="L8026" s="37" t="n">
        <f aca="false">G8026+Inputs!$B$6*H8026</f>
        <v>0</v>
      </c>
      <c r="M8026" s="37" t="n">
        <f aca="false">I8026+Inputs!$B$7*J8026</f>
        <v>1</v>
      </c>
      <c r="N8026" s="37" t="n">
        <f aca="false">K8026+L8026+M8026</f>
        <v>1</v>
      </c>
    </row>
    <row r="8027" customFormat="false" ht="15" hidden="false" customHeight="false" outlineLevel="0" collapsed="false">
      <c r="A8027" s="0" t="s">
        <v>10</v>
      </c>
      <c r="B8027" s="0" t="s">
        <v>548</v>
      </c>
      <c r="C8027" s="15" t="n">
        <v>45901</v>
      </c>
      <c r="D8027" s="0" t="n">
        <v>3</v>
      </c>
      <c r="E8027" s="0" t="n">
        <v>0</v>
      </c>
      <c r="F8027" s="0" t="n">
        <v>0</v>
      </c>
      <c r="G8027" s="0" t="n">
        <v>0</v>
      </c>
      <c r="H8027" s="0" t="n">
        <v>0</v>
      </c>
      <c r="I8027" s="0" t="n">
        <v>1</v>
      </c>
      <c r="J8027" s="0" t="n">
        <v>0</v>
      </c>
      <c r="K8027" s="37" t="n">
        <f aca="false">E8027+Inputs!$B$5*F8027</f>
        <v>0</v>
      </c>
      <c r="L8027" s="37" t="n">
        <f aca="false">G8027+Inputs!$B$6*H8027</f>
        <v>0</v>
      </c>
      <c r="M8027" s="37" t="n">
        <f aca="false">I8027+Inputs!$B$7*J8027</f>
        <v>1</v>
      </c>
      <c r="N8027" s="37" t="n">
        <f aca="false">K8027+L8027+M8027</f>
        <v>1</v>
      </c>
    </row>
    <row r="8028" customFormat="false" ht="15" hidden="false" customHeight="false" outlineLevel="0" collapsed="false">
      <c r="A8028" s="0" t="s">
        <v>10</v>
      </c>
      <c r="B8028" s="0" t="s">
        <v>548</v>
      </c>
      <c r="C8028" s="15" t="n">
        <v>45931</v>
      </c>
      <c r="D8028" s="0" t="n">
        <v>3</v>
      </c>
      <c r="E8028" s="0" t="n">
        <v>0</v>
      </c>
      <c r="F8028" s="0" t="n">
        <v>0</v>
      </c>
      <c r="G8028" s="0" t="n">
        <v>0</v>
      </c>
      <c r="H8028" s="0" t="n">
        <v>0</v>
      </c>
      <c r="I8028" s="0" t="n">
        <v>2</v>
      </c>
      <c r="J8028" s="0" t="n">
        <v>0</v>
      </c>
      <c r="K8028" s="37" t="n">
        <f aca="false">E8028+Inputs!$B$5*F8028</f>
        <v>0</v>
      </c>
      <c r="L8028" s="37" t="n">
        <f aca="false">G8028+Inputs!$B$6*H8028</f>
        <v>0</v>
      </c>
      <c r="M8028" s="37" t="n">
        <f aca="false">I8028+Inputs!$B$7*J8028</f>
        <v>2</v>
      </c>
      <c r="N8028" s="37" t="n">
        <f aca="false">K8028+L8028+M8028</f>
        <v>2</v>
      </c>
    </row>
    <row r="8029" customFormat="false" ht="15" hidden="false" customHeight="false" outlineLevel="0" collapsed="false">
      <c r="A8029" s="0" t="s">
        <v>10</v>
      </c>
      <c r="B8029" s="0" t="s">
        <v>548</v>
      </c>
      <c r="C8029" s="15" t="n">
        <v>45962</v>
      </c>
      <c r="D8029" s="0" t="n">
        <v>3</v>
      </c>
      <c r="E8029" s="0" t="n">
        <v>0</v>
      </c>
      <c r="F8029" s="0" t="n">
        <v>0</v>
      </c>
      <c r="G8029" s="0" t="n">
        <v>0</v>
      </c>
      <c r="H8029" s="0" t="n">
        <v>0</v>
      </c>
      <c r="I8029" s="0" t="n">
        <v>2</v>
      </c>
      <c r="J8029" s="0" t="n">
        <v>0</v>
      </c>
      <c r="K8029" s="37" t="n">
        <f aca="false">E8029+Inputs!$B$5*F8029</f>
        <v>0</v>
      </c>
      <c r="L8029" s="37" t="n">
        <f aca="false">G8029+Inputs!$B$6*H8029</f>
        <v>0</v>
      </c>
      <c r="M8029" s="37" t="n">
        <f aca="false">I8029+Inputs!$B$7*J8029</f>
        <v>2</v>
      </c>
      <c r="N8029" s="37" t="n">
        <f aca="false">K8029+L8029+M8029</f>
        <v>2</v>
      </c>
    </row>
    <row r="8030" customFormat="false" ht="15" hidden="false" customHeight="false" outlineLevel="0" collapsed="false">
      <c r="A8030" s="0" t="s">
        <v>10</v>
      </c>
      <c r="B8030" s="0" t="s">
        <v>548</v>
      </c>
      <c r="C8030" s="15" t="n">
        <v>45992</v>
      </c>
      <c r="D8030" s="0" t="n">
        <v>3</v>
      </c>
      <c r="E8030" s="0" t="n">
        <v>1</v>
      </c>
      <c r="F8030" s="0" t="n">
        <v>0</v>
      </c>
      <c r="G8030" s="0" t="n">
        <v>0</v>
      </c>
      <c r="H8030" s="0" t="n">
        <v>0</v>
      </c>
      <c r="I8030" s="0" t="n">
        <v>1</v>
      </c>
      <c r="J8030" s="0" t="n">
        <v>0</v>
      </c>
      <c r="K8030" s="37" t="n">
        <f aca="false">E8030+Inputs!$B$5*F8030</f>
        <v>1</v>
      </c>
      <c r="L8030" s="37" t="n">
        <f aca="false">G8030+Inputs!$B$6*H8030</f>
        <v>0</v>
      </c>
      <c r="M8030" s="37" t="n">
        <f aca="false">I8030+Inputs!$B$7*J8030</f>
        <v>1</v>
      </c>
      <c r="N8030" s="37" t="n">
        <f aca="false">K8030+L8030+M8030</f>
        <v>2</v>
      </c>
    </row>
    <row r="8031" customFormat="false" ht="15" hidden="false" customHeight="false" outlineLevel="0" collapsed="false">
      <c r="A8031" s="0" t="s">
        <v>10</v>
      </c>
      <c r="B8031" s="0" t="s">
        <v>548</v>
      </c>
      <c r="C8031" s="15" t="n">
        <v>46023</v>
      </c>
      <c r="D8031" s="0" t="n">
        <v>3</v>
      </c>
      <c r="E8031" s="0" t="n">
        <v>0</v>
      </c>
      <c r="F8031" s="0" t="n">
        <v>0</v>
      </c>
      <c r="G8031" s="0" t="n">
        <v>0</v>
      </c>
      <c r="H8031" s="0" t="n">
        <v>0</v>
      </c>
      <c r="I8031" s="0" t="n">
        <v>1</v>
      </c>
      <c r="J8031" s="0" t="n">
        <v>0</v>
      </c>
      <c r="K8031" s="37" t="n">
        <f aca="false">E8031+Inputs!$B$5*F8031</f>
        <v>0</v>
      </c>
      <c r="L8031" s="37" t="n">
        <f aca="false">G8031+Inputs!$B$6*H8031</f>
        <v>0</v>
      </c>
      <c r="M8031" s="37" t="n">
        <f aca="false">I8031+Inputs!$B$7*J8031</f>
        <v>1</v>
      </c>
      <c r="N8031" s="37" t="n">
        <f aca="false">K8031+L8031+M8031</f>
        <v>1</v>
      </c>
    </row>
    <row r="8032" customFormat="false" ht="15" hidden="false" customHeight="false" outlineLevel="0" collapsed="false">
      <c r="A8032" s="0" t="s">
        <v>10</v>
      </c>
      <c r="B8032" s="0" t="s">
        <v>548</v>
      </c>
      <c r="C8032" s="15" t="n">
        <v>46054</v>
      </c>
      <c r="D8032" s="0" t="n">
        <v>3</v>
      </c>
      <c r="E8032" s="0" t="n">
        <v>0</v>
      </c>
      <c r="F8032" s="0" t="n">
        <v>0</v>
      </c>
      <c r="G8032" s="0" t="n">
        <v>0</v>
      </c>
      <c r="H8032" s="0" t="n">
        <v>0</v>
      </c>
      <c r="I8032" s="0" t="n">
        <v>2</v>
      </c>
      <c r="J8032" s="0" t="n">
        <v>0</v>
      </c>
      <c r="K8032" s="37" t="n">
        <f aca="false">E8032+Inputs!$B$5*F8032</f>
        <v>0</v>
      </c>
      <c r="L8032" s="37" t="n">
        <f aca="false">G8032+Inputs!$B$6*H8032</f>
        <v>0</v>
      </c>
      <c r="M8032" s="37" t="n">
        <f aca="false">I8032+Inputs!$B$7*J8032</f>
        <v>2</v>
      </c>
      <c r="N8032" s="37" t="n">
        <f aca="false">K8032+L8032+M8032</f>
        <v>2</v>
      </c>
    </row>
    <row r="8033" customFormat="false" ht="15" hidden="false" customHeight="false" outlineLevel="0" collapsed="false">
      <c r="A8033" s="0" t="s">
        <v>10</v>
      </c>
      <c r="B8033" s="0" t="s">
        <v>548</v>
      </c>
      <c r="C8033" s="15" t="n">
        <v>46082</v>
      </c>
      <c r="D8033" s="0" t="n">
        <v>3</v>
      </c>
      <c r="E8033" s="0" t="n">
        <v>0</v>
      </c>
      <c r="F8033" s="0" t="n">
        <v>0</v>
      </c>
      <c r="G8033" s="0" t="n">
        <v>0</v>
      </c>
      <c r="H8033" s="0" t="n">
        <v>0</v>
      </c>
      <c r="I8033" s="0" t="n">
        <v>4</v>
      </c>
      <c r="J8033" s="0" t="n">
        <v>0</v>
      </c>
      <c r="K8033" s="37" t="n">
        <f aca="false">E8033+Inputs!$B$5*F8033</f>
        <v>0</v>
      </c>
      <c r="L8033" s="37" t="n">
        <f aca="false">G8033+Inputs!$B$6*H8033</f>
        <v>0</v>
      </c>
      <c r="M8033" s="37" t="n">
        <f aca="false">I8033+Inputs!$B$7*J8033</f>
        <v>4</v>
      </c>
      <c r="N8033" s="37" t="n">
        <f aca="false">K8033+L8033+M8033</f>
        <v>4</v>
      </c>
    </row>
    <row r="8034" customFormat="false" ht="15" hidden="false" customHeight="false" outlineLevel="0" collapsed="false">
      <c r="A8034" s="0" t="s">
        <v>10</v>
      </c>
      <c r="B8034" s="0" t="s">
        <v>548</v>
      </c>
      <c r="C8034" s="15" t="n">
        <v>46113</v>
      </c>
      <c r="D8034" s="0" t="n">
        <v>3</v>
      </c>
      <c r="E8034" s="0" t="n">
        <v>0</v>
      </c>
      <c r="F8034" s="0" t="n">
        <v>0</v>
      </c>
      <c r="G8034" s="0" t="n">
        <v>0</v>
      </c>
      <c r="H8034" s="0" t="n">
        <v>0</v>
      </c>
      <c r="I8034" s="0" t="n">
        <v>1</v>
      </c>
      <c r="J8034" s="0" t="n">
        <v>0</v>
      </c>
      <c r="K8034" s="37" t="n">
        <f aca="false">E8034+Inputs!$B$5*F8034</f>
        <v>0</v>
      </c>
      <c r="L8034" s="37" t="n">
        <f aca="false">G8034+Inputs!$B$6*H8034</f>
        <v>0</v>
      </c>
      <c r="M8034" s="37" t="n">
        <f aca="false">I8034+Inputs!$B$7*J8034</f>
        <v>1</v>
      </c>
      <c r="N8034" s="37" t="n">
        <f aca="false">K8034+L8034+M8034</f>
        <v>1</v>
      </c>
    </row>
    <row r="8035" customFormat="false" ht="15" hidden="false" customHeight="false" outlineLevel="0" collapsed="false">
      <c r="A8035" s="0" t="s">
        <v>10</v>
      </c>
      <c r="B8035" s="0" t="s">
        <v>548</v>
      </c>
      <c r="C8035" s="15" t="n">
        <v>46174</v>
      </c>
      <c r="D8035" s="0" t="n">
        <v>3</v>
      </c>
      <c r="E8035" s="0" t="n">
        <v>0</v>
      </c>
      <c r="F8035" s="0" t="n">
        <v>0</v>
      </c>
      <c r="G8035" s="0" t="n">
        <v>0</v>
      </c>
      <c r="H8035" s="0" t="n">
        <v>0</v>
      </c>
      <c r="I8035" s="0" t="n">
        <v>3</v>
      </c>
      <c r="J8035" s="0" t="n">
        <v>0</v>
      </c>
      <c r="K8035" s="37" t="n">
        <f aca="false">E8035+Inputs!$B$5*F8035</f>
        <v>0</v>
      </c>
      <c r="L8035" s="37" t="n">
        <f aca="false">G8035+Inputs!$B$6*H8035</f>
        <v>0</v>
      </c>
      <c r="M8035" s="37" t="n">
        <f aca="false">I8035+Inputs!$B$7*J8035</f>
        <v>3</v>
      </c>
      <c r="N8035" s="37" t="n">
        <f aca="false">K8035+L8035+M8035</f>
        <v>3</v>
      </c>
    </row>
    <row r="8036" customFormat="false" ht="15" hidden="false" customHeight="false" outlineLevel="0" collapsed="false">
      <c r="A8036" s="0" t="s">
        <v>10</v>
      </c>
      <c r="B8036" s="0" t="s">
        <v>548</v>
      </c>
      <c r="C8036" s="15" t="n">
        <v>46204</v>
      </c>
      <c r="D8036" s="0" t="n">
        <v>3</v>
      </c>
      <c r="E8036" s="0" t="n">
        <v>0</v>
      </c>
      <c r="F8036" s="0" t="n">
        <v>0</v>
      </c>
      <c r="G8036" s="0" t="n">
        <v>0</v>
      </c>
      <c r="H8036" s="0" t="n">
        <v>0</v>
      </c>
      <c r="I8036" s="0" t="n">
        <v>1</v>
      </c>
      <c r="J8036" s="0" t="n">
        <v>0</v>
      </c>
      <c r="K8036" s="37" t="n">
        <f aca="false">E8036+Inputs!$B$5*F8036</f>
        <v>0</v>
      </c>
      <c r="L8036" s="37" t="n">
        <f aca="false">G8036+Inputs!$B$6*H8036</f>
        <v>0</v>
      </c>
      <c r="M8036" s="37" t="n">
        <f aca="false">I8036+Inputs!$B$7*J8036</f>
        <v>1</v>
      </c>
      <c r="N8036" s="37" t="n">
        <f aca="false">K8036+L8036+M8036</f>
        <v>1</v>
      </c>
    </row>
    <row r="8037" customFormat="false" ht="15" hidden="false" customHeight="false" outlineLevel="0" collapsed="false">
      <c r="A8037" s="0" t="s">
        <v>10</v>
      </c>
      <c r="B8037" s="0" t="s">
        <v>548</v>
      </c>
      <c r="C8037" s="15" t="n">
        <v>46235</v>
      </c>
      <c r="D8037" s="0" t="n">
        <v>3</v>
      </c>
      <c r="E8037" s="0" t="n">
        <v>1</v>
      </c>
      <c r="F8037" s="0" t="n">
        <v>0</v>
      </c>
      <c r="G8037" s="0" t="n">
        <v>0</v>
      </c>
      <c r="H8037" s="0" t="n">
        <v>0</v>
      </c>
      <c r="I8037" s="0" t="n">
        <v>1</v>
      </c>
      <c r="J8037" s="0" t="n">
        <v>0</v>
      </c>
      <c r="K8037" s="37" t="n">
        <f aca="false">E8037+Inputs!$B$5*F8037</f>
        <v>1</v>
      </c>
      <c r="L8037" s="37" t="n">
        <f aca="false">G8037+Inputs!$B$6*H8037</f>
        <v>0</v>
      </c>
      <c r="M8037" s="37" t="n">
        <f aca="false">I8037+Inputs!$B$7*J8037</f>
        <v>1</v>
      </c>
      <c r="N8037" s="37" t="n">
        <f aca="false">K8037+L8037+M8037</f>
        <v>2</v>
      </c>
    </row>
    <row r="8038" customFormat="false" ht="15" hidden="false" customHeight="false" outlineLevel="0" collapsed="false">
      <c r="A8038" s="0" t="s">
        <v>10</v>
      </c>
      <c r="B8038" s="0" t="s">
        <v>525</v>
      </c>
      <c r="C8038" s="15" t="n">
        <v>44927</v>
      </c>
      <c r="D8038" s="0" t="n">
        <v>1</v>
      </c>
      <c r="E8038" s="0" t="n">
        <v>0</v>
      </c>
      <c r="F8038" s="0" t="n">
        <v>0</v>
      </c>
      <c r="G8038" s="0" t="n">
        <v>0</v>
      </c>
      <c r="H8038" s="0" t="n">
        <v>0</v>
      </c>
      <c r="I8038" s="0" t="n">
        <v>2</v>
      </c>
      <c r="J8038" s="0" t="n">
        <v>0</v>
      </c>
      <c r="K8038" s="37" t="n">
        <f aca="false">E8038+Inputs!$B$5*F8038</f>
        <v>0</v>
      </c>
      <c r="L8038" s="37" t="n">
        <f aca="false">G8038+Inputs!$B$6*H8038</f>
        <v>0</v>
      </c>
      <c r="M8038" s="37" t="n">
        <f aca="false">I8038+Inputs!$B$7*J8038</f>
        <v>2</v>
      </c>
      <c r="N8038" s="37" t="n">
        <f aca="false">K8038+L8038+M8038</f>
        <v>2</v>
      </c>
    </row>
    <row r="8039" customFormat="false" ht="15" hidden="false" customHeight="false" outlineLevel="0" collapsed="false">
      <c r="A8039" s="0" t="s">
        <v>10</v>
      </c>
      <c r="B8039" s="0" t="s">
        <v>525</v>
      </c>
      <c r="C8039" s="15" t="n">
        <v>44958</v>
      </c>
      <c r="D8039" s="0" t="n">
        <v>1</v>
      </c>
      <c r="E8039" s="0" t="n">
        <v>0</v>
      </c>
      <c r="F8039" s="0" t="n">
        <v>0</v>
      </c>
      <c r="G8039" s="0" t="n">
        <v>0</v>
      </c>
      <c r="H8039" s="0" t="n">
        <v>0</v>
      </c>
      <c r="I8039" s="0" t="n">
        <v>1</v>
      </c>
      <c r="J8039" s="0" t="n">
        <v>0</v>
      </c>
      <c r="K8039" s="37" t="n">
        <f aca="false">E8039+Inputs!$B$5*F8039</f>
        <v>0</v>
      </c>
      <c r="L8039" s="37" t="n">
        <f aca="false">G8039+Inputs!$B$6*H8039</f>
        <v>0</v>
      </c>
      <c r="M8039" s="37" t="n">
        <f aca="false">I8039+Inputs!$B$7*J8039</f>
        <v>1</v>
      </c>
      <c r="N8039" s="37" t="n">
        <f aca="false">K8039+L8039+M8039</f>
        <v>1</v>
      </c>
    </row>
    <row r="8040" customFormat="false" ht="15" hidden="false" customHeight="false" outlineLevel="0" collapsed="false">
      <c r="A8040" s="0" t="s">
        <v>10</v>
      </c>
      <c r="B8040" s="0" t="s">
        <v>525</v>
      </c>
      <c r="C8040" s="15" t="n">
        <v>44986</v>
      </c>
      <c r="D8040" s="0" t="n">
        <v>1</v>
      </c>
      <c r="E8040" s="0" t="n">
        <v>0</v>
      </c>
      <c r="F8040" s="0" t="n">
        <v>0</v>
      </c>
      <c r="G8040" s="0" t="n">
        <v>0</v>
      </c>
      <c r="H8040" s="0" t="n">
        <v>0</v>
      </c>
      <c r="I8040" s="0" t="n">
        <v>1</v>
      </c>
      <c r="J8040" s="0" t="n">
        <v>0</v>
      </c>
      <c r="K8040" s="37" t="n">
        <f aca="false">E8040+Inputs!$B$5*F8040</f>
        <v>0</v>
      </c>
      <c r="L8040" s="37" t="n">
        <f aca="false">G8040+Inputs!$B$6*H8040</f>
        <v>0</v>
      </c>
      <c r="M8040" s="37" t="n">
        <f aca="false">I8040+Inputs!$B$7*J8040</f>
        <v>1</v>
      </c>
      <c r="N8040" s="37" t="n">
        <f aca="false">K8040+L8040+M8040</f>
        <v>1</v>
      </c>
    </row>
    <row r="8041" customFormat="false" ht="15" hidden="false" customHeight="false" outlineLevel="0" collapsed="false">
      <c r="A8041" s="0" t="s">
        <v>10</v>
      </c>
      <c r="B8041" s="0" t="s">
        <v>525</v>
      </c>
      <c r="C8041" s="15" t="n">
        <v>45017</v>
      </c>
      <c r="D8041" s="0" t="n">
        <v>1</v>
      </c>
      <c r="E8041" s="0" t="n">
        <v>0</v>
      </c>
      <c r="F8041" s="0" t="n">
        <v>0</v>
      </c>
      <c r="G8041" s="0" t="n">
        <v>0</v>
      </c>
      <c r="H8041" s="0" t="n">
        <v>0</v>
      </c>
      <c r="I8041" s="0" t="n">
        <v>1</v>
      </c>
      <c r="J8041" s="0" t="n">
        <v>0</v>
      </c>
      <c r="K8041" s="37" t="n">
        <f aca="false">E8041+Inputs!$B$5*F8041</f>
        <v>0</v>
      </c>
      <c r="L8041" s="37" t="n">
        <f aca="false">G8041+Inputs!$B$6*H8041</f>
        <v>0</v>
      </c>
      <c r="M8041" s="37" t="n">
        <f aca="false">I8041+Inputs!$B$7*J8041</f>
        <v>1</v>
      </c>
      <c r="N8041" s="37" t="n">
        <f aca="false">K8041+L8041+M8041</f>
        <v>1</v>
      </c>
    </row>
    <row r="8042" customFormat="false" ht="15" hidden="false" customHeight="false" outlineLevel="0" collapsed="false">
      <c r="A8042" s="0" t="s">
        <v>10</v>
      </c>
      <c r="B8042" s="0" t="s">
        <v>525</v>
      </c>
      <c r="C8042" s="15" t="n">
        <v>45078</v>
      </c>
      <c r="D8042" s="0" t="n">
        <v>1</v>
      </c>
      <c r="E8042" s="0" t="n">
        <v>0</v>
      </c>
      <c r="F8042" s="0" t="n">
        <v>0</v>
      </c>
      <c r="G8042" s="0" t="n">
        <v>0</v>
      </c>
      <c r="H8042" s="0" t="n">
        <v>0</v>
      </c>
      <c r="I8042" s="0" t="n">
        <v>2</v>
      </c>
      <c r="J8042" s="0" t="n">
        <v>0</v>
      </c>
      <c r="K8042" s="37" t="n">
        <f aca="false">E8042+Inputs!$B$5*F8042</f>
        <v>0</v>
      </c>
      <c r="L8042" s="37" t="n">
        <f aca="false">G8042+Inputs!$B$6*H8042</f>
        <v>0</v>
      </c>
      <c r="M8042" s="37" t="n">
        <f aca="false">I8042+Inputs!$B$7*J8042</f>
        <v>2</v>
      </c>
      <c r="N8042" s="37" t="n">
        <f aca="false">K8042+L8042+M8042</f>
        <v>2</v>
      </c>
    </row>
    <row r="8043" customFormat="false" ht="15" hidden="false" customHeight="false" outlineLevel="0" collapsed="false">
      <c r="A8043" s="0" t="s">
        <v>10</v>
      </c>
      <c r="B8043" s="0" t="s">
        <v>525</v>
      </c>
      <c r="C8043" s="15" t="n">
        <v>45139</v>
      </c>
      <c r="D8043" s="0" t="n">
        <v>1</v>
      </c>
      <c r="E8043" s="0" t="n">
        <v>0</v>
      </c>
      <c r="F8043" s="0" t="n">
        <v>0</v>
      </c>
      <c r="G8043" s="0" t="n">
        <v>0</v>
      </c>
      <c r="H8043" s="0" t="n">
        <v>0</v>
      </c>
      <c r="I8043" s="0" t="n">
        <v>5</v>
      </c>
      <c r="J8043" s="0" t="n">
        <v>0</v>
      </c>
      <c r="K8043" s="37" t="n">
        <f aca="false">E8043+Inputs!$B$5*F8043</f>
        <v>0</v>
      </c>
      <c r="L8043" s="37" t="n">
        <f aca="false">G8043+Inputs!$B$6*H8043</f>
        <v>0</v>
      </c>
      <c r="M8043" s="37" t="n">
        <f aca="false">I8043+Inputs!$B$7*J8043</f>
        <v>5</v>
      </c>
      <c r="N8043" s="37" t="n">
        <f aca="false">K8043+L8043+M8043</f>
        <v>5</v>
      </c>
    </row>
    <row r="8044" customFormat="false" ht="15" hidden="false" customHeight="false" outlineLevel="0" collapsed="false">
      <c r="A8044" s="0" t="s">
        <v>10</v>
      </c>
      <c r="B8044" s="0" t="s">
        <v>525</v>
      </c>
      <c r="C8044" s="15" t="n">
        <v>45170</v>
      </c>
      <c r="D8044" s="0" t="n">
        <v>1</v>
      </c>
      <c r="E8044" s="0" t="n">
        <v>0</v>
      </c>
      <c r="F8044" s="0" t="n">
        <v>0</v>
      </c>
      <c r="G8044" s="0" t="n">
        <v>0</v>
      </c>
      <c r="H8044" s="0" t="n">
        <v>0</v>
      </c>
      <c r="I8044" s="0" t="n">
        <v>1</v>
      </c>
      <c r="J8044" s="0" t="n">
        <v>0</v>
      </c>
      <c r="K8044" s="37" t="n">
        <f aca="false">E8044+Inputs!$B$5*F8044</f>
        <v>0</v>
      </c>
      <c r="L8044" s="37" t="n">
        <f aca="false">G8044+Inputs!$B$6*H8044</f>
        <v>0</v>
      </c>
      <c r="M8044" s="37" t="n">
        <f aca="false">I8044+Inputs!$B$7*J8044</f>
        <v>1</v>
      </c>
      <c r="N8044" s="37" t="n">
        <f aca="false">K8044+L8044+M8044</f>
        <v>1</v>
      </c>
    </row>
    <row r="8045" customFormat="false" ht="15" hidden="false" customHeight="false" outlineLevel="0" collapsed="false">
      <c r="A8045" s="0" t="s">
        <v>10</v>
      </c>
      <c r="B8045" s="0" t="s">
        <v>525</v>
      </c>
      <c r="C8045" s="15" t="n">
        <v>45200</v>
      </c>
      <c r="D8045" s="0" t="n">
        <v>1</v>
      </c>
      <c r="E8045" s="0" t="n">
        <v>0</v>
      </c>
      <c r="F8045" s="0" t="n">
        <v>0</v>
      </c>
      <c r="G8045" s="0" t="n">
        <v>0</v>
      </c>
      <c r="H8045" s="0" t="n">
        <v>0</v>
      </c>
      <c r="I8045" s="0" t="n">
        <v>1</v>
      </c>
      <c r="J8045" s="0" t="n">
        <v>0</v>
      </c>
      <c r="K8045" s="37" t="n">
        <f aca="false">E8045+Inputs!$B$5*F8045</f>
        <v>0</v>
      </c>
      <c r="L8045" s="37" t="n">
        <f aca="false">G8045+Inputs!$B$6*H8045</f>
        <v>0</v>
      </c>
      <c r="M8045" s="37" t="n">
        <f aca="false">I8045+Inputs!$B$7*J8045</f>
        <v>1</v>
      </c>
      <c r="N8045" s="37" t="n">
        <f aca="false">K8045+L8045+M8045</f>
        <v>1</v>
      </c>
    </row>
    <row r="8046" customFormat="false" ht="15" hidden="false" customHeight="false" outlineLevel="0" collapsed="false">
      <c r="A8046" s="0" t="s">
        <v>10</v>
      </c>
      <c r="B8046" s="0" t="s">
        <v>525</v>
      </c>
      <c r="C8046" s="15" t="n">
        <v>45231</v>
      </c>
      <c r="D8046" s="0" t="n">
        <v>1</v>
      </c>
      <c r="E8046" s="0" t="n">
        <v>0</v>
      </c>
      <c r="F8046" s="0" t="n">
        <v>0</v>
      </c>
      <c r="G8046" s="0" t="n">
        <v>0</v>
      </c>
      <c r="H8046" s="0" t="n">
        <v>0</v>
      </c>
      <c r="I8046" s="0" t="n">
        <v>1</v>
      </c>
      <c r="J8046" s="0" t="n">
        <v>0</v>
      </c>
      <c r="K8046" s="37" t="n">
        <f aca="false">E8046+Inputs!$B$5*F8046</f>
        <v>0</v>
      </c>
      <c r="L8046" s="37" t="n">
        <f aca="false">G8046+Inputs!$B$6*H8046</f>
        <v>0</v>
      </c>
      <c r="M8046" s="37" t="n">
        <f aca="false">I8046+Inputs!$B$7*J8046</f>
        <v>1</v>
      </c>
      <c r="N8046" s="37" t="n">
        <f aca="false">K8046+L8046+M8046</f>
        <v>1</v>
      </c>
    </row>
    <row r="8047" customFormat="false" ht="15" hidden="false" customHeight="false" outlineLevel="0" collapsed="false">
      <c r="A8047" s="0" t="s">
        <v>10</v>
      </c>
      <c r="B8047" s="0" t="s">
        <v>525</v>
      </c>
      <c r="C8047" s="15" t="n">
        <v>45292</v>
      </c>
      <c r="D8047" s="0" t="n">
        <v>1</v>
      </c>
      <c r="E8047" s="0" t="n">
        <v>0</v>
      </c>
      <c r="F8047" s="0" t="n">
        <v>0</v>
      </c>
      <c r="G8047" s="0" t="n">
        <v>0</v>
      </c>
      <c r="H8047" s="0" t="n">
        <v>0</v>
      </c>
      <c r="I8047" s="0" t="n">
        <v>1</v>
      </c>
      <c r="J8047" s="0" t="n">
        <v>0</v>
      </c>
      <c r="K8047" s="37" t="n">
        <f aca="false">E8047+Inputs!$B$5*F8047</f>
        <v>0</v>
      </c>
      <c r="L8047" s="37" t="n">
        <f aca="false">G8047+Inputs!$B$6*H8047</f>
        <v>0</v>
      </c>
      <c r="M8047" s="37" t="n">
        <f aca="false">I8047+Inputs!$B$7*J8047</f>
        <v>1</v>
      </c>
      <c r="N8047" s="37" t="n">
        <f aca="false">K8047+L8047+M8047</f>
        <v>1</v>
      </c>
    </row>
    <row r="8048" customFormat="false" ht="15" hidden="false" customHeight="false" outlineLevel="0" collapsed="false">
      <c r="A8048" s="0" t="s">
        <v>10</v>
      </c>
      <c r="B8048" s="0" t="s">
        <v>525</v>
      </c>
      <c r="C8048" s="15" t="n">
        <v>45383</v>
      </c>
      <c r="D8048" s="0" t="n">
        <v>1</v>
      </c>
      <c r="E8048" s="0" t="n">
        <v>0</v>
      </c>
      <c r="F8048" s="0" t="n">
        <v>0</v>
      </c>
      <c r="G8048" s="0" t="n">
        <v>0</v>
      </c>
      <c r="H8048" s="0" t="n">
        <v>0</v>
      </c>
      <c r="I8048" s="0" t="n">
        <v>3</v>
      </c>
      <c r="J8048" s="0" t="n">
        <v>0</v>
      </c>
      <c r="K8048" s="37" t="n">
        <f aca="false">E8048+Inputs!$B$5*F8048</f>
        <v>0</v>
      </c>
      <c r="L8048" s="37" t="n">
        <f aca="false">G8048+Inputs!$B$6*H8048</f>
        <v>0</v>
      </c>
      <c r="M8048" s="37" t="n">
        <f aca="false">I8048+Inputs!$B$7*J8048</f>
        <v>3</v>
      </c>
      <c r="N8048" s="37" t="n">
        <f aca="false">K8048+L8048+M8048</f>
        <v>3</v>
      </c>
    </row>
    <row r="8049" customFormat="false" ht="15" hidden="false" customHeight="false" outlineLevel="0" collapsed="false">
      <c r="A8049" s="0" t="s">
        <v>10</v>
      </c>
      <c r="B8049" s="0" t="s">
        <v>525</v>
      </c>
      <c r="C8049" s="15" t="n">
        <v>45474</v>
      </c>
      <c r="D8049" s="0" t="n">
        <v>1</v>
      </c>
      <c r="E8049" s="0" t="n">
        <v>0</v>
      </c>
      <c r="F8049" s="0" t="n">
        <v>0</v>
      </c>
      <c r="G8049" s="0" t="n">
        <v>0</v>
      </c>
      <c r="H8049" s="0" t="n">
        <v>0</v>
      </c>
      <c r="I8049" s="0" t="n">
        <v>4</v>
      </c>
      <c r="J8049" s="0" t="n">
        <v>0</v>
      </c>
      <c r="K8049" s="37" t="n">
        <f aca="false">E8049+Inputs!$B$5*F8049</f>
        <v>0</v>
      </c>
      <c r="L8049" s="37" t="n">
        <f aca="false">G8049+Inputs!$B$6*H8049</f>
        <v>0</v>
      </c>
      <c r="M8049" s="37" t="n">
        <f aca="false">I8049+Inputs!$B$7*J8049</f>
        <v>4</v>
      </c>
      <c r="N8049" s="37" t="n">
        <f aca="false">K8049+L8049+M8049</f>
        <v>4</v>
      </c>
    </row>
    <row r="8050" customFormat="false" ht="15" hidden="false" customHeight="false" outlineLevel="0" collapsed="false">
      <c r="A8050" s="0" t="s">
        <v>10</v>
      </c>
      <c r="B8050" s="0" t="s">
        <v>525</v>
      </c>
      <c r="C8050" s="15" t="n">
        <v>45597</v>
      </c>
      <c r="D8050" s="0" t="n">
        <v>1</v>
      </c>
      <c r="E8050" s="0" t="n">
        <v>0</v>
      </c>
      <c r="F8050" s="0" t="n">
        <v>0</v>
      </c>
      <c r="G8050" s="0" t="n">
        <v>0</v>
      </c>
      <c r="H8050" s="0" t="n">
        <v>0</v>
      </c>
      <c r="I8050" s="0" t="n">
        <v>2</v>
      </c>
      <c r="J8050" s="0" t="n">
        <v>0</v>
      </c>
      <c r="K8050" s="37" t="n">
        <f aca="false">E8050+Inputs!$B$5*F8050</f>
        <v>0</v>
      </c>
      <c r="L8050" s="37" t="n">
        <f aca="false">G8050+Inputs!$B$6*H8050</f>
        <v>0</v>
      </c>
      <c r="M8050" s="37" t="n">
        <f aca="false">I8050+Inputs!$B$7*J8050</f>
        <v>2</v>
      </c>
      <c r="N8050" s="37" t="n">
        <f aca="false">K8050+L8050+M8050</f>
        <v>2</v>
      </c>
    </row>
    <row r="8051" customFormat="false" ht="15" hidden="false" customHeight="false" outlineLevel="0" collapsed="false">
      <c r="A8051" s="0" t="s">
        <v>10</v>
      </c>
      <c r="B8051" s="0" t="s">
        <v>525</v>
      </c>
      <c r="C8051" s="15" t="n">
        <v>45627</v>
      </c>
      <c r="D8051" s="0" t="n">
        <v>1</v>
      </c>
      <c r="E8051" s="0" t="n">
        <v>0</v>
      </c>
      <c r="F8051" s="0" t="n">
        <v>0</v>
      </c>
      <c r="G8051" s="0" t="n">
        <v>0</v>
      </c>
      <c r="H8051" s="0" t="n">
        <v>0</v>
      </c>
      <c r="I8051" s="0" t="n">
        <v>2</v>
      </c>
      <c r="J8051" s="0" t="n">
        <v>0</v>
      </c>
      <c r="K8051" s="37" t="n">
        <f aca="false">E8051+Inputs!$B$5*F8051</f>
        <v>0</v>
      </c>
      <c r="L8051" s="37" t="n">
        <f aca="false">G8051+Inputs!$B$6*H8051</f>
        <v>0</v>
      </c>
      <c r="M8051" s="37" t="n">
        <f aca="false">I8051+Inputs!$B$7*J8051</f>
        <v>2</v>
      </c>
      <c r="N8051" s="37" t="n">
        <f aca="false">K8051+L8051+M8051</f>
        <v>2</v>
      </c>
    </row>
    <row r="8052" customFormat="false" ht="15" hidden="false" customHeight="false" outlineLevel="0" collapsed="false">
      <c r="A8052" s="0" t="s">
        <v>10</v>
      </c>
      <c r="B8052" s="0" t="s">
        <v>525</v>
      </c>
      <c r="C8052" s="15" t="n">
        <v>45658</v>
      </c>
      <c r="D8052" s="0" t="n">
        <v>1</v>
      </c>
      <c r="E8052" s="0" t="n">
        <v>0</v>
      </c>
      <c r="F8052" s="0" t="n">
        <v>0</v>
      </c>
      <c r="G8052" s="0" t="n">
        <v>0</v>
      </c>
      <c r="H8052" s="0" t="n">
        <v>0</v>
      </c>
      <c r="I8052" s="0" t="n">
        <v>1</v>
      </c>
      <c r="J8052" s="0" t="n">
        <v>0</v>
      </c>
      <c r="K8052" s="37" t="n">
        <f aca="false">E8052+Inputs!$B$5*F8052</f>
        <v>0</v>
      </c>
      <c r="L8052" s="37" t="n">
        <f aca="false">G8052+Inputs!$B$6*H8052</f>
        <v>0</v>
      </c>
      <c r="M8052" s="37" t="n">
        <f aca="false">I8052+Inputs!$B$7*J8052</f>
        <v>1</v>
      </c>
      <c r="N8052" s="37" t="n">
        <f aca="false">K8052+L8052+M8052</f>
        <v>1</v>
      </c>
    </row>
    <row r="8053" customFormat="false" ht="15" hidden="false" customHeight="false" outlineLevel="0" collapsed="false">
      <c r="A8053" s="0" t="s">
        <v>10</v>
      </c>
      <c r="B8053" s="0" t="s">
        <v>525</v>
      </c>
      <c r="C8053" s="15" t="n">
        <v>45689</v>
      </c>
      <c r="D8053" s="0" t="n">
        <v>1</v>
      </c>
      <c r="E8053" s="0" t="n">
        <v>0</v>
      </c>
      <c r="F8053" s="0" t="n">
        <v>0</v>
      </c>
      <c r="G8053" s="0" t="n">
        <v>0</v>
      </c>
      <c r="H8053" s="0" t="n">
        <v>0</v>
      </c>
      <c r="I8053" s="0" t="n">
        <v>1</v>
      </c>
      <c r="J8053" s="0" t="n">
        <v>0</v>
      </c>
      <c r="K8053" s="37" t="n">
        <f aca="false">E8053+Inputs!$B$5*F8053</f>
        <v>0</v>
      </c>
      <c r="L8053" s="37" t="n">
        <f aca="false">G8053+Inputs!$B$6*H8053</f>
        <v>0</v>
      </c>
      <c r="M8053" s="37" t="n">
        <f aca="false">I8053+Inputs!$B$7*J8053</f>
        <v>1</v>
      </c>
      <c r="N8053" s="37" t="n">
        <f aca="false">K8053+L8053+M8053</f>
        <v>1</v>
      </c>
    </row>
    <row r="8054" customFormat="false" ht="15" hidden="false" customHeight="false" outlineLevel="0" collapsed="false">
      <c r="A8054" s="0" t="s">
        <v>10</v>
      </c>
      <c r="B8054" s="0" t="s">
        <v>525</v>
      </c>
      <c r="C8054" s="15" t="n">
        <v>45717</v>
      </c>
      <c r="D8054" s="0" t="n">
        <v>1</v>
      </c>
      <c r="E8054" s="0" t="n">
        <v>0</v>
      </c>
      <c r="F8054" s="0" t="n">
        <v>0</v>
      </c>
      <c r="G8054" s="0" t="n">
        <v>0</v>
      </c>
      <c r="H8054" s="0" t="n">
        <v>0</v>
      </c>
      <c r="I8054" s="0" t="n">
        <v>3</v>
      </c>
      <c r="J8054" s="0" t="n">
        <v>0</v>
      </c>
      <c r="K8054" s="37" t="n">
        <f aca="false">E8054+Inputs!$B$5*F8054</f>
        <v>0</v>
      </c>
      <c r="L8054" s="37" t="n">
        <f aca="false">G8054+Inputs!$B$6*H8054</f>
        <v>0</v>
      </c>
      <c r="M8054" s="37" t="n">
        <f aca="false">I8054+Inputs!$B$7*J8054</f>
        <v>3</v>
      </c>
      <c r="N8054" s="37" t="n">
        <f aca="false">K8054+L8054+M8054</f>
        <v>3</v>
      </c>
    </row>
    <row r="8055" customFormat="false" ht="15" hidden="false" customHeight="false" outlineLevel="0" collapsed="false">
      <c r="A8055" s="0" t="s">
        <v>10</v>
      </c>
      <c r="B8055" s="0" t="s">
        <v>525</v>
      </c>
      <c r="C8055" s="15" t="n">
        <v>45748</v>
      </c>
      <c r="D8055" s="0" t="n">
        <v>1</v>
      </c>
      <c r="E8055" s="0" t="n">
        <v>0</v>
      </c>
      <c r="F8055" s="0" t="n">
        <v>0</v>
      </c>
      <c r="G8055" s="0" t="n">
        <v>0</v>
      </c>
      <c r="H8055" s="0" t="n">
        <v>0</v>
      </c>
      <c r="I8055" s="0" t="n">
        <v>1</v>
      </c>
      <c r="J8055" s="0" t="n">
        <v>0</v>
      </c>
      <c r="K8055" s="37" t="n">
        <f aca="false">E8055+Inputs!$B$5*F8055</f>
        <v>0</v>
      </c>
      <c r="L8055" s="37" t="n">
        <f aca="false">G8055+Inputs!$B$6*H8055</f>
        <v>0</v>
      </c>
      <c r="M8055" s="37" t="n">
        <f aca="false">I8055+Inputs!$B$7*J8055</f>
        <v>1</v>
      </c>
      <c r="N8055" s="37" t="n">
        <f aca="false">K8055+L8055+M8055</f>
        <v>1</v>
      </c>
    </row>
    <row r="8056" customFormat="false" ht="15" hidden="false" customHeight="false" outlineLevel="0" collapsed="false">
      <c r="A8056" s="0" t="s">
        <v>10</v>
      </c>
      <c r="B8056" s="0" t="s">
        <v>525</v>
      </c>
      <c r="C8056" s="15" t="n">
        <v>45809</v>
      </c>
      <c r="D8056" s="0" t="n">
        <v>1</v>
      </c>
      <c r="E8056" s="0" t="n">
        <v>0</v>
      </c>
      <c r="F8056" s="0" t="n">
        <v>0</v>
      </c>
      <c r="G8056" s="0" t="n">
        <v>0</v>
      </c>
      <c r="H8056" s="0" t="n">
        <v>0</v>
      </c>
      <c r="I8056" s="0" t="n">
        <v>1</v>
      </c>
      <c r="J8056" s="0" t="n">
        <v>0</v>
      </c>
      <c r="K8056" s="37" t="n">
        <f aca="false">E8056+Inputs!$B$5*F8056</f>
        <v>0</v>
      </c>
      <c r="L8056" s="37" t="n">
        <f aca="false">G8056+Inputs!$B$6*H8056</f>
        <v>0</v>
      </c>
      <c r="M8056" s="37" t="n">
        <f aca="false">I8056+Inputs!$B$7*J8056</f>
        <v>1</v>
      </c>
      <c r="N8056" s="37" t="n">
        <f aca="false">K8056+L8056+M8056</f>
        <v>1</v>
      </c>
    </row>
    <row r="8057" customFormat="false" ht="15" hidden="false" customHeight="false" outlineLevel="0" collapsed="false">
      <c r="A8057" s="0" t="s">
        <v>10</v>
      </c>
      <c r="B8057" s="0" t="s">
        <v>525</v>
      </c>
      <c r="C8057" s="15" t="n">
        <v>45870</v>
      </c>
      <c r="D8057" s="0" t="n">
        <v>1</v>
      </c>
      <c r="E8057" s="0" t="n">
        <v>0</v>
      </c>
      <c r="F8057" s="0" t="n">
        <v>0</v>
      </c>
      <c r="G8057" s="0" t="n">
        <v>0</v>
      </c>
      <c r="H8057" s="0" t="n">
        <v>0</v>
      </c>
      <c r="I8057" s="0" t="n">
        <v>1</v>
      </c>
      <c r="J8057" s="0" t="n">
        <v>0</v>
      </c>
      <c r="K8057" s="37" t="n">
        <f aca="false">E8057+Inputs!$B$5*F8057</f>
        <v>0</v>
      </c>
      <c r="L8057" s="37" t="n">
        <f aca="false">G8057+Inputs!$B$6*H8057</f>
        <v>0</v>
      </c>
      <c r="M8057" s="37" t="n">
        <f aca="false">I8057+Inputs!$B$7*J8057</f>
        <v>1</v>
      </c>
      <c r="N8057" s="37" t="n">
        <f aca="false">K8057+L8057+M8057</f>
        <v>1</v>
      </c>
    </row>
    <row r="8058" customFormat="false" ht="15" hidden="false" customHeight="false" outlineLevel="0" collapsed="false">
      <c r="A8058" s="0" t="s">
        <v>10</v>
      </c>
      <c r="B8058" s="0" t="s">
        <v>525</v>
      </c>
      <c r="C8058" s="15" t="n">
        <v>45901</v>
      </c>
      <c r="D8058" s="0" t="n">
        <v>1</v>
      </c>
      <c r="E8058" s="0" t="n">
        <v>0</v>
      </c>
      <c r="F8058" s="0" t="n">
        <v>0</v>
      </c>
      <c r="G8058" s="0" t="n">
        <v>0</v>
      </c>
      <c r="H8058" s="0" t="n">
        <v>0</v>
      </c>
      <c r="I8058" s="0" t="n">
        <v>3</v>
      </c>
      <c r="J8058" s="0" t="n">
        <v>0</v>
      </c>
      <c r="K8058" s="37" t="n">
        <f aca="false">E8058+Inputs!$B$5*F8058</f>
        <v>0</v>
      </c>
      <c r="L8058" s="37" t="n">
        <f aca="false">G8058+Inputs!$B$6*H8058</f>
        <v>0</v>
      </c>
      <c r="M8058" s="37" t="n">
        <f aca="false">I8058+Inputs!$B$7*J8058</f>
        <v>3</v>
      </c>
      <c r="N8058" s="37" t="n">
        <f aca="false">K8058+L8058+M8058</f>
        <v>3</v>
      </c>
    </row>
    <row r="8059" customFormat="false" ht="15" hidden="false" customHeight="false" outlineLevel="0" collapsed="false">
      <c r="A8059" s="0" t="s">
        <v>10</v>
      </c>
      <c r="B8059" s="0" t="s">
        <v>525</v>
      </c>
      <c r="C8059" s="15" t="n">
        <v>45962</v>
      </c>
      <c r="D8059" s="0" t="n">
        <v>1</v>
      </c>
      <c r="E8059" s="0" t="n">
        <v>0</v>
      </c>
      <c r="F8059" s="0" t="n">
        <v>0</v>
      </c>
      <c r="G8059" s="0" t="n">
        <v>0</v>
      </c>
      <c r="H8059" s="0" t="n">
        <v>0</v>
      </c>
      <c r="I8059" s="0" t="n">
        <v>1</v>
      </c>
      <c r="J8059" s="0" t="n">
        <v>0</v>
      </c>
      <c r="K8059" s="37" t="n">
        <f aca="false">E8059+Inputs!$B$5*F8059</f>
        <v>0</v>
      </c>
      <c r="L8059" s="37" t="n">
        <f aca="false">G8059+Inputs!$B$6*H8059</f>
        <v>0</v>
      </c>
      <c r="M8059" s="37" t="n">
        <f aca="false">I8059+Inputs!$B$7*J8059</f>
        <v>1</v>
      </c>
      <c r="N8059" s="37" t="n">
        <f aca="false">K8059+L8059+M8059</f>
        <v>1</v>
      </c>
    </row>
    <row r="8060" customFormat="false" ht="15" hidden="false" customHeight="false" outlineLevel="0" collapsed="false">
      <c r="A8060" s="0" t="s">
        <v>10</v>
      </c>
      <c r="B8060" s="0" t="s">
        <v>525</v>
      </c>
      <c r="C8060" s="15" t="n">
        <v>45992</v>
      </c>
      <c r="D8060" s="0" t="n">
        <v>1</v>
      </c>
      <c r="E8060" s="0" t="n">
        <v>0</v>
      </c>
      <c r="F8060" s="0" t="n">
        <v>0</v>
      </c>
      <c r="G8060" s="0" t="n">
        <v>0</v>
      </c>
      <c r="H8060" s="0" t="n">
        <v>0</v>
      </c>
      <c r="I8060" s="0" t="n">
        <v>1</v>
      </c>
      <c r="J8060" s="0" t="n">
        <v>0</v>
      </c>
      <c r="K8060" s="37" t="n">
        <f aca="false">E8060+Inputs!$B$5*F8060</f>
        <v>0</v>
      </c>
      <c r="L8060" s="37" t="n">
        <f aca="false">G8060+Inputs!$B$6*H8060</f>
        <v>0</v>
      </c>
      <c r="M8060" s="37" t="n">
        <f aca="false">I8060+Inputs!$B$7*J8060</f>
        <v>1</v>
      </c>
      <c r="N8060" s="37" t="n">
        <f aca="false">K8060+L8060+M8060</f>
        <v>1</v>
      </c>
    </row>
    <row r="8061" customFormat="false" ht="15" hidden="false" customHeight="false" outlineLevel="0" collapsed="false">
      <c r="A8061" s="0" t="s">
        <v>10</v>
      </c>
      <c r="B8061" s="0" t="s">
        <v>525</v>
      </c>
      <c r="C8061" s="15" t="n">
        <v>46082</v>
      </c>
      <c r="D8061" s="0" t="n">
        <v>1</v>
      </c>
      <c r="E8061" s="0" t="n">
        <v>0</v>
      </c>
      <c r="F8061" s="0" t="n">
        <v>0</v>
      </c>
      <c r="G8061" s="0" t="n">
        <v>0</v>
      </c>
      <c r="H8061" s="0" t="n">
        <v>0</v>
      </c>
      <c r="I8061" s="0" t="n">
        <v>2</v>
      </c>
      <c r="J8061" s="0" t="n">
        <v>0</v>
      </c>
      <c r="K8061" s="37" t="n">
        <f aca="false">E8061+Inputs!$B$5*F8061</f>
        <v>0</v>
      </c>
      <c r="L8061" s="37" t="n">
        <f aca="false">G8061+Inputs!$B$6*H8061</f>
        <v>0</v>
      </c>
      <c r="M8061" s="37" t="n">
        <f aca="false">I8061+Inputs!$B$7*J8061</f>
        <v>2</v>
      </c>
      <c r="N8061" s="37" t="n">
        <f aca="false">K8061+L8061+M8061</f>
        <v>2</v>
      </c>
    </row>
    <row r="8062" customFormat="false" ht="15" hidden="false" customHeight="false" outlineLevel="0" collapsed="false">
      <c r="A8062" s="0" t="s">
        <v>10</v>
      </c>
      <c r="B8062" s="0" t="s">
        <v>525</v>
      </c>
      <c r="C8062" s="15" t="n">
        <v>46113</v>
      </c>
      <c r="D8062" s="0" t="n">
        <v>1</v>
      </c>
      <c r="E8062" s="0" t="n">
        <v>0</v>
      </c>
      <c r="F8062" s="0" t="n">
        <v>0</v>
      </c>
      <c r="G8062" s="0" t="n">
        <v>0</v>
      </c>
      <c r="H8062" s="0" t="n">
        <v>0</v>
      </c>
      <c r="I8062" s="0" t="n">
        <v>2</v>
      </c>
      <c r="J8062" s="0" t="n">
        <v>0</v>
      </c>
      <c r="K8062" s="37" t="n">
        <f aca="false">E8062+Inputs!$B$5*F8062</f>
        <v>0</v>
      </c>
      <c r="L8062" s="37" t="n">
        <f aca="false">G8062+Inputs!$B$6*H8062</f>
        <v>0</v>
      </c>
      <c r="M8062" s="37" t="n">
        <f aca="false">I8062+Inputs!$B$7*J8062</f>
        <v>2</v>
      </c>
      <c r="N8062" s="37" t="n">
        <f aca="false">K8062+L8062+M8062</f>
        <v>2</v>
      </c>
    </row>
    <row r="8063" customFormat="false" ht="15" hidden="false" customHeight="false" outlineLevel="0" collapsed="false">
      <c r="A8063" s="0" t="s">
        <v>10</v>
      </c>
      <c r="B8063" s="0" t="s">
        <v>525</v>
      </c>
      <c r="C8063" s="15" t="n">
        <v>46174</v>
      </c>
      <c r="D8063" s="0" t="n">
        <v>1</v>
      </c>
      <c r="E8063" s="0" t="n">
        <v>0</v>
      </c>
      <c r="F8063" s="0" t="n">
        <v>0</v>
      </c>
      <c r="G8063" s="0" t="n">
        <v>0</v>
      </c>
      <c r="H8063" s="0" t="n">
        <v>0</v>
      </c>
      <c r="I8063" s="0" t="n">
        <v>2</v>
      </c>
      <c r="J8063" s="0" t="n">
        <v>0</v>
      </c>
      <c r="K8063" s="37" t="n">
        <f aca="false">E8063+Inputs!$B$5*F8063</f>
        <v>0</v>
      </c>
      <c r="L8063" s="37" t="n">
        <f aca="false">G8063+Inputs!$B$6*H8063</f>
        <v>0</v>
      </c>
      <c r="M8063" s="37" t="n">
        <f aca="false">I8063+Inputs!$B$7*J8063</f>
        <v>2</v>
      </c>
      <c r="N8063" s="37" t="n">
        <f aca="false">K8063+L8063+M8063</f>
        <v>2</v>
      </c>
    </row>
    <row r="8064" customFormat="false" ht="15" hidden="false" customHeight="false" outlineLevel="0" collapsed="false">
      <c r="A8064" s="0" t="s">
        <v>10</v>
      </c>
      <c r="B8064" s="0" t="s">
        <v>516</v>
      </c>
      <c r="C8064" s="15" t="n">
        <v>44958</v>
      </c>
      <c r="D8064" s="0" t="n">
        <v>1</v>
      </c>
      <c r="E8064" s="0" t="n">
        <v>0</v>
      </c>
      <c r="F8064" s="0" t="n">
        <v>0</v>
      </c>
      <c r="G8064" s="0" t="n">
        <v>0</v>
      </c>
      <c r="H8064" s="0" t="n">
        <v>0</v>
      </c>
      <c r="I8064" s="0" t="n">
        <v>1</v>
      </c>
      <c r="J8064" s="0" t="n">
        <v>0</v>
      </c>
      <c r="K8064" s="37" t="n">
        <f aca="false">E8064+Inputs!$B$5*F8064</f>
        <v>0</v>
      </c>
      <c r="L8064" s="37" t="n">
        <f aca="false">G8064+Inputs!$B$6*H8064</f>
        <v>0</v>
      </c>
      <c r="M8064" s="37" t="n">
        <f aca="false">I8064+Inputs!$B$7*J8064</f>
        <v>1</v>
      </c>
      <c r="N8064" s="37" t="n">
        <f aca="false">K8064+L8064+M8064</f>
        <v>1</v>
      </c>
    </row>
    <row r="8065" customFormat="false" ht="15" hidden="false" customHeight="false" outlineLevel="0" collapsed="false">
      <c r="A8065" s="0" t="s">
        <v>10</v>
      </c>
      <c r="B8065" s="0" t="s">
        <v>526</v>
      </c>
      <c r="C8065" s="15" t="n">
        <v>45047</v>
      </c>
      <c r="D8065" s="0" t="n">
        <v>1</v>
      </c>
      <c r="E8065" s="0" t="n">
        <v>0</v>
      </c>
      <c r="F8065" s="0" t="n">
        <v>0</v>
      </c>
      <c r="G8065" s="0" t="n">
        <v>0</v>
      </c>
      <c r="H8065" s="0" t="n">
        <v>0</v>
      </c>
      <c r="I8065" s="0" t="n">
        <v>1</v>
      </c>
      <c r="J8065" s="0" t="n">
        <v>0</v>
      </c>
      <c r="K8065" s="37" t="n">
        <f aca="false">E8065+Inputs!$B$5*F8065</f>
        <v>0</v>
      </c>
      <c r="L8065" s="37" t="n">
        <f aca="false">G8065+Inputs!$B$6*H8065</f>
        <v>0</v>
      </c>
      <c r="M8065" s="37" t="n">
        <f aca="false">I8065+Inputs!$B$7*J8065</f>
        <v>1</v>
      </c>
      <c r="N8065" s="37" t="n">
        <f aca="false">K8065+L8065+M8065</f>
        <v>1</v>
      </c>
    </row>
    <row r="8066" customFormat="false" ht="15" hidden="false" customHeight="false" outlineLevel="0" collapsed="false">
      <c r="A8066" s="0" t="s">
        <v>10</v>
      </c>
      <c r="B8066" s="0" t="s">
        <v>526</v>
      </c>
      <c r="C8066" s="15" t="n">
        <v>45078</v>
      </c>
      <c r="D8066" s="0" t="n">
        <v>1</v>
      </c>
      <c r="E8066" s="0" t="n">
        <v>0</v>
      </c>
      <c r="F8066" s="0" t="n">
        <v>0</v>
      </c>
      <c r="G8066" s="0" t="n">
        <v>0</v>
      </c>
      <c r="H8066" s="0" t="n">
        <v>0</v>
      </c>
      <c r="I8066" s="0" t="n">
        <v>1</v>
      </c>
      <c r="J8066" s="0" t="n">
        <v>0</v>
      </c>
      <c r="K8066" s="37" t="n">
        <f aca="false">E8066+Inputs!$B$5*F8066</f>
        <v>0</v>
      </c>
      <c r="L8066" s="37" t="n">
        <f aca="false">G8066+Inputs!$B$6*H8066</f>
        <v>0</v>
      </c>
      <c r="M8066" s="37" t="n">
        <f aca="false">I8066+Inputs!$B$7*J8066</f>
        <v>1</v>
      </c>
      <c r="N8066" s="37" t="n">
        <f aca="false">K8066+L8066+M8066</f>
        <v>1</v>
      </c>
    </row>
    <row r="8067" customFormat="false" ht="15" hidden="false" customHeight="false" outlineLevel="0" collapsed="false">
      <c r="A8067" s="0" t="s">
        <v>10</v>
      </c>
      <c r="B8067" s="0" t="s">
        <v>526</v>
      </c>
      <c r="C8067" s="15" t="n">
        <v>45170</v>
      </c>
      <c r="D8067" s="0" t="n">
        <v>1</v>
      </c>
      <c r="E8067" s="0" t="n">
        <v>0</v>
      </c>
      <c r="F8067" s="0" t="n">
        <v>0</v>
      </c>
      <c r="G8067" s="0" t="n">
        <v>0</v>
      </c>
      <c r="H8067" s="0" t="n">
        <v>0</v>
      </c>
      <c r="I8067" s="0" t="n">
        <v>1</v>
      </c>
      <c r="J8067" s="0" t="n">
        <v>0</v>
      </c>
      <c r="K8067" s="37" t="n">
        <f aca="false">E8067+Inputs!$B$5*F8067</f>
        <v>0</v>
      </c>
      <c r="L8067" s="37" t="n">
        <f aca="false">G8067+Inputs!$B$6*H8067</f>
        <v>0</v>
      </c>
      <c r="M8067" s="37" t="n">
        <f aca="false">I8067+Inputs!$B$7*J8067</f>
        <v>1</v>
      </c>
      <c r="N8067" s="37" t="n">
        <f aca="false">K8067+L8067+M8067</f>
        <v>1</v>
      </c>
    </row>
    <row r="8068" customFormat="false" ht="15" hidden="false" customHeight="false" outlineLevel="0" collapsed="false">
      <c r="A8068" s="0" t="s">
        <v>10</v>
      </c>
      <c r="B8068" s="0" t="s">
        <v>526</v>
      </c>
      <c r="C8068" s="15" t="n">
        <v>45261</v>
      </c>
      <c r="D8068" s="0" t="n">
        <v>1</v>
      </c>
      <c r="E8068" s="0" t="n">
        <v>0</v>
      </c>
      <c r="F8068" s="0" t="n">
        <v>0</v>
      </c>
      <c r="G8068" s="0" t="n">
        <v>0</v>
      </c>
      <c r="H8068" s="0" t="n">
        <v>0</v>
      </c>
      <c r="I8068" s="0" t="n">
        <v>1</v>
      </c>
      <c r="J8068" s="0" t="n">
        <v>0</v>
      </c>
      <c r="K8068" s="37" t="n">
        <f aca="false">E8068+Inputs!$B$5*F8068</f>
        <v>0</v>
      </c>
      <c r="L8068" s="37" t="n">
        <f aca="false">G8068+Inputs!$B$6*H8068</f>
        <v>0</v>
      </c>
      <c r="M8068" s="37" t="n">
        <f aca="false">I8068+Inputs!$B$7*J8068</f>
        <v>1</v>
      </c>
      <c r="N8068" s="37" t="n">
        <f aca="false">K8068+L8068+M8068</f>
        <v>1</v>
      </c>
    </row>
    <row r="8069" customFormat="false" ht="15" hidden="false" customHeight="false" outlineLevel="0" collapsed="false">
      <c r="A8069" s="0" t="s">
        <v>10</v>
      </c>
      <c r="B8069" s="0" t="s">
        <v>526</v>
      </c>
      <c r="C8069" s="15" t="n">
        <v>45352</v>
      </c>
      <c r="D8069" s="0" t="n">
        <v>1</v>
      </c>
      <c r="E8069" s="0" t="n">
        <v>0</v>
      </c>
      <c r="F8069" s="0" t="n">
        <v>0</v>
      </c>
      <c r="G8069" s="0" t="n">
        <v>0</v>
      </c>
      <c r="H8069" s="0" t="n">
        <v>0</v>
      </c>
      <c r="I8069" s="0" t="n">
        <v>1</v>
      </c>
      <c r="J8069" s="0" t="n">
        <v>0</v>
      </c>
      <c r="K8069" s="37" t="n">
        <f aca="false">E8069+Inputs!$B$5*F8069</f>
        <v>0</v>
      </c>
      <c r="L8069" s="37" t="n">
        <f aca="false">G8069+Inputs!$B$6*H8069</f>
        <v>0</v>
      </c>
      <c r="M8069" s="37" t="n">
        <f aca="false">I8069+Inputs!$B$7*J8069</f>
        <v>1</v>
      </c>
      <c r="N8069" s="37" t="n">
        <f aca="false">K8069+L8069+M8069</f>
        <v>1</v>
      </c>
    </row>
    <row r="8070" customFormat="false" ht="15" hidden="false" customHeight="false" outlineLevel="0" collapsed="false">
      <c r="A8070" s="0" t="s">
        <v>10</v>
      </c>
      <c r="B8070" s="0" t="s">
        <v>526</v>
      </c>
      <c r="C8070" s="15" t="n">
        <v>45474</v>
      </c>
      <c r="D8070" s="0" t="n">
        <v>1</v>
      </c>
      <c r="E8070" s="0" t="n">
        <v>0</v>
      </c>
      <c r="F8070" s="0" t="n">
        <v>0</v>
      </c>
      <c r="G8070" s="0" t="n">
        <v>0</v>
      </c>
      <c r="H8070" s="0" t="n">
        <v>0</v>
      </c>
      <c r="I8070" s="0" t="n">
        <v>1</v>
      </c>
      <c r="J8070" s="0" t="n">
        <v>0</v>
      </c>
      <c r="K8070" s="37" t="n">
        <f aca="false">E8070+Inputs!$B$5*F8070</f>
        <v>0</v>
      </c>
      <c r="L8070" s="37" t="n">
        <f aca="false">G8070+Inputs!$B$6*H8070</f>
        <v>0</v>
      </c>
      <c r="M8070" s="37" t="n">
        <f aca="false">I8070+Inputs!$B$7*J8070</f>
        <v>1</v>
      </c>
      <c r="N8070" s="37" t="n">
        <f aca="false">K8070+L8070+M8070</f>
        <v>1</v>
      </c>
    </row>
    <row r="8071" customFormat="false" ht="15" hidden="false" customHeight="false" outlineLevel="0" collapsed="false">
      <c r="A8071" s="0" t="s">
        <v>10</v>
      </c>
      <c r="B8071" s="0" t="s">
        <v>526</v>
      </c>
      <c r="C8071" s="15" t="n">
        <v>45536</v>
      </c>
      <c r="D8071" s="0" t="n">
        <v>1</v>
      </c>
      <c r="E8071" s="0" t="n">
        <v>0</v>
      </c>
      <c r="F8071" s="0" t="n">
        <v>0</v>
      </c>
      <c r="G8071" s="0" t="n">
        <v>0</v>
      </c>
      <c r="H8071" s="0" t="n">
        <v>0</v>
      </c>
      <c r="I8071" s="0" t="n">
        <v>1</v>
      </c>
      <c r="J8071" s="0" t="n">
        <v>0</v>
      </c>
      <c r="K8071" s="37" t="n">
        <f aca="false">E8071+Inputs!$B$5*F8071</f>
        <v>0</v>
      </c>
      <c r="L8071" s="37" t="n">
        <f aca="false">G8071+Inputs!$B$6*H8071</f>
        <v>0</v>
      </c>
      <c r="M8071" s="37" t="n">
        <f aca="false">I8071+Inputs!$B$7*J8071</f>
        <v>1</v>
      </c>
      <c r="N8071" s="37" t="n">
        <f aca="false">K8071+L8071+M8071</f>
        <v>1</v>
      </c>
    </row>
    <row r="8072" customFormat="false" ht="15" hidden="false" customHeight="false" outlineLevel="0" collapsed="false">
      <c r="A8072" s="0" t="s">
        <v>10</v>
      </c>
      <c r="B8072" s="0" t="s">
        <v>526</v>
      </c>
      <c r="C8072" s="15" t="n">
        <v>45689</v>
      </c>
      <c r="D8072" s="0" t="n">
        <v>1</v>
      </c>
      <c r="E8072" s="0" t="n">
        <v>0</v>
      </c>
      <c r="F8072" s="0" t="n">
        <v>0</v>
      </c>
      <c r="G8072" s="0" t="n">
        <v>0</v>
      </c>
      <c r="H8072" s="0" t="n">
        <v>0</v>
      </c>
      <c r="I8072" s="0" t="n">
        <v>1</v>
      </c>
      <c r="J8072" s="0" t="n">
        <v>0</v>
      </c>
      <c r="K8072" s="37" t="n">
        <f aca="false">E8072+Inputs!$B$5*F8072</f>
        <v>0</v>
      </c>
      <c r="L8072" s="37" t="n">
        <f aca="false">G8072+Inputs!$B$6*H8072</f>
        <v>0</v>
      </c>
      <c r="M8072" s="37" t="n">
        <f aca="false">I8072+Inputs!$B$7*J8072</f>
        <v>1</v>
      </c>
      <c r="N8072" s="37" t="n">
        <f aca="false">K8072+L8072+M8072</f>
        <v>1</v>
      </c>
    </row>
    <row r="8073" customFormat="false" ht="15" hidden="false" customHeight="false" outlineLevel="0" collapsed="false">
      <c r="A8073" s="0" t="s">
        <v>10</v>
      </c>
      <c r="B8073" s="0" t="s">
        <v>526</v>
      </c>
      <c r="C8073" s="15" t="n">
        <v>45778</v>
      </c>
      <c r="D8073" s="0" t="n">
        <v>1</v>
      </c>
      <c r="E8073" s="0" t="n">
        <v>0</v>
      </c>
      <c r="F8073" s="0" t="n">
        <v>0</v>
      </c>
      <c r="G8073" s="0" t="n">
        <v>0</v>
      </c>
      <c r="H8073" s="0" t="n">
        <v>0</v>
      </c>
      <c r="I8073" s="0" t="n">
        <v>1</v>
      </c>
      <c r="J8073" s="0" t="n">
        <v>0</v>
      </c>
      <c r="K8073" s="37" t="n">
        <f aca="false">E8073+Inputs!$B$5*F8073</f>
        <v>0</v>
      </c>
      <c r="L8073" s="37" t="n">
        <f aca="false">G8073+Inputs!$B$6*H8073</f>
        <v>0</v>
      </c>
      <c r="M8073" s="37" t="n">
        <f aca="false">I8073+Inputs!$B$7*J8073</f>
        <v>1</v>
      </c>
      <c r="N8073" s="37" t="n">
        <f aca="false">K8073+L8073+M8073</f>
        <v>1</v>
      </c>
    </row>
    <row r="8074" customFormat="false" ht="15" hidden="false" customHeight="false" outlineLevel="0" collapsed="false">
      <c r="A8074" s="0" t="s">
        <v>10</v>
      </c>
      <c r="B8074" s="0" t="s">
        <v>526</v>
      </c>
      <c r="C8074" s="15" t="n">
        <v>45809</v>
      </c>
      <c r="D8074" s="0" t="n">
        <v>1</v>
      </c>
      <c r="E8074" s="0" t="n">
        <v>0</v>
      </c>
      <c r="F8074" s="0" t="n">
        <v>0</v>
      </c>
      <c r="G8074" s="0" t="n">
        <v>0</v>
      </c>
      <c r="H8074" s="0" t="n">
        <v>0</v>
      </c>
      <c r="I8074" s="0" t="n">
        <v>1</v>
      </c>
      <c r="J8074" s="0" t="n">
        <v>0</v>
      </c>
      <c r="K8074" s="37" t="n">
        <f aca="false">E8074+Inputs!$B$5*F8074</f>
        <v>0</v>
      </c>
      <c r="L8074" s="37" t="n">
        <f aca="false">G8074+Inputs!$B$6*H8074</f>
        <v>0</v>
      </c>
      <c r="M8074" s="37" t="n">
        <f aca="false">I8074+Inputs!$B$7*J8074</f>
        <v>1</v>
      </c>
      <c r="N8074" s="37" t="n">
        <f aca="false">K8074+L8074+M8074</f>
        <v>1</v>
      </c>
    </row>
    <row r="8075" customFormat="false" ht="15" hidden="false" customHeight="false" outlineLevel="0" collapsed="false">
      <c r="A8075" s="0" t="s">
        <v>10</v>
      </c>
      <c r="B8075" s="0" t="s">
        <v>526</v>
      </c>
      <c r="C8075" s="15" t="n">
        <v>45839</v>
      </c>
      <c r="D8075" s="0" t="n">
        <v>1</v>
      </c>
      <c r="E8075" s="0" t="n">
        <v>0</v>
      </c>
      <c r="F8075" s="0" t="n">
        <v>0</v>
      </c>
      <c r="G8075" s="0" t="n">
        <v>0</v>
      </c>
      <c r="H8075" s="0" t="n">
        <v>0</v>
      </c>
      <c r="I8075" s="0" t="n">
        <v>2</v>
      </c>
      <c r="J8075" s="0" t="n">
        <v>0</v>
      </c>
      <c r="K8075" s="37" t="n">
        <f aca="false">E8075+Inputs!$B$5*F8075</f>
        <v>0</v>
      </c>
      <c r="L8075" s="37" t="n">
        <f aca="false">G8075+Inputs!$B$6*H8075</f>
        <v>0</v>
      </c>
      <c r="M8075" s="37" t="n">
        <f aca="false">I8075+Inputs!$B$7*J8075</f>
        <v>2</v>
      </c>
      <c r="N8075" s="37" t="n">
        <f aca="false">K8075+L8075+M8075</f>
        <v>2</v>
      </c>
    </row>
    <row r="8076" customFormat="false" ht="15" hidden="false" customHeight="false" outlineLevel="0" collapsed="false">
      <c r="A8076" s="0" t="s">
        <v>10</v>
      </c>
      <c r="B8076" s="0" t="s">
        <v>526</v>
      </c>
      <c r="C8076" s="15" t="n">
        <v>45870</v>
      </c>
      <c r="D8076" s="0" t="n">
        <v>1</v>
      </c>
      <c r="E8076" s="0" t="n">
        <v>0</v>
      </c>
      <c r="F8076" s="0" t="n">
        <v>0</v>
      </c>
      <c r="G8076" s="0" t="n">
        <v>0</v>
      </c>
      <c r="H8076" s="0" t="n">
        <v>0</v>
      </c>
      <c r="I8076" s="0" t="n">
        <v>2</v>
      </c>
      <c r="J8076" s="0" t="n">
        <v>0</v>
      </c>
      <c r="K8076" s="37" t="n">
        <f aca="false">E8076+Inputs!$B$5*F8076</f>
        <v>0</v>
      </c>
      <c r="L8076" s="37" t="n">
        <f aca="false">G8076+Inputs!$B$6*H8076</f>
        <v>0</v>
      </c>
      <c r="M8076" s="37" t="n">
        <f aca="false">I8076+Inputs!$B$7*J8076</f>
        <v>2</v>
      </c>
      <c r="N8076" s="37" t="n">
        <f aca="false">K8076+L8076+M8076</f>
        <v>2</v>
      </c>
    </row>
    <row r="8077" customFormat="false" ht="15" hidden="false" customHeight="false" outlineLevel="0" collapsed="false">
      <c r="A8077" s="0" t="s">
        <v>10</v>
      </c>
      <c r="B8077" s="0" t="s">
        <v>526</v>
      </c>
      <c r="C8077" s="15" t="n">
        <v>45901</v>
      </c>
      <c r="D8077" s="0" t="n">
        <v>1</v>
      </c>
      <c r="E8077" s="0" t="n">
        <v>0</v>
      </c>
      <c r="F8077" s="0" t="n">
        <v>0</v>
      </c>
      <c r="G8077" s="0" t="n">
        <v>0</v>
      </c>
      <c r="H8077" s="0" t="n">
        <v>0</v>
      </c>
      <c r="I8077" s="0" t="n">
        <v>1</v>
      </c>
      <c r="J8077" s="0" t="n">
        <v>0</v>
      </c>
      <c r="K8077" s="37" t="n">
        <f aca="false">E8077+Inputs!$B$5*F8077</f>
        <v>0</v>
      </c>
      <c r="L8077" s="37" t="n">
        <f aca="false">G8077+Inputs!$B$6*H8077</f>
        <v>0</v>
      </c>
      <c r="M8077" s="37" t="n">
        <f aca="false">I8077+Inputs!$B$7*J8077</f>
        <v>1</v>
      </c>
      <c r="N8077" s="37" t="n">
        <f aca="false">K8077+L8077+M8077</f>
        <v>1</v>
      </c>
    </row>
    <row r="8078" customFormat="false" ht="15" hidden="false" customHeight="false" outlineLevel="0" collapsed="false">
      <c r="A8078" s="0" t="s">
        <v>10</v>
      </c>
      <c r="B8078" s="0" t="s">
        <v>526</v>
      </c>
      <c r="C8078" s="15" t="n">
        <v>45962</v>
      </c>
      <c r="D8078" s="0" t="n">
        <v>1</v>
      </c>
      <c r="E8078" s="0" t="n">
        <v>0</v>
      </c>
      <c r="F8078" s="0" t="n">
        <v>0</v>
      </c>
      <c r="G8078" s="0" t="n">
        <v>0</v>
      </c>
      <c r="H8078" s="0" t="n">
        <v>0</v>
      </c>
      <c r="I8078" s="0" t="n">
        <v>1</v>
      </c>
      <c r="J8078" s="0" t="n">
        <v>0</v>
      </c>
      <c r="K8078" s="37" t="n">
        <f aca="false">E8078+Inputs!$B$5*F8078</f>
        <v>0</v>
      </c>
      <c r="L8078" s="37" t="n">
        <f aca="false">G8078+Inputs!$B$6*H8078</f>
        <v>0</v>
      </c>
      <c r="M8078" s="37" t="n">
        <f aca="false">I8078+Inputs!$B$7*J8078</f>
        <v>1</v>
      </c>
      <c r="N8078" s="37" t="n">
        <f aca="false">K8078+L8078+M8078</f>
        <v>1</v>
      </c>
    </row>
    <row r="8079" customFormat="false" ht="15" hidden="false" customHeight="false" outlineLevel="0" collapsed="false">
      <c r="A8079" s="0" t="s">
        <v>10</v>
      </c>
      <c r="B8079" s="0" t="s">
        <v>526</v>
      </c>
      <c r="C8079" s="15" t="n">
        <v>46054</v>
      </c>
      <c r="D8079" s="0" t="n">
        <v>1</v>
      </c>
      <c r="E8079" s="0" t="n">
        <v>0</v>
      </c>
      <c r="F8079" s="0" t="n">
        <v>0</v>
      </c>
      <c r="G8079" s="0" t="n">
        <v>0</v>
      </c>
      <c r="H8079" s="0" t="n">
        <v>0</v>
      </c>
      <c r="I8079" s="0" t="n">
        <v>1</v>
      </c>
      <c r="J8079" s="0" t="n">
        <v>0</v>
      </c>
      <c r="K8079" s="37" t="n">
        <f aca="false">E8079+Inputs!$B$5*F8079</f>
        <v>0</v>
      </c>
      <c r="L8079" s="37" t="n">
        <f aca="false">G8079+Inputs!$B$6*H8079</f>
        <v>0</v>
      </c>
      <c r="M8079" s="37" t="n">
        <f aca="false">I8079+Inputs!$B$7*J8079</f>
        <v>1</v>
      </c>
      <c r="N8079" s="37" t="n">
        <f aca="false">K8079+L8079+M8079</f>
        <v>1</v>
      </c>
    </row>
    <row r="8080" customFormat="false" ht="15" hidden="false" customHeight="false" outlineLevel="0" collapsed="false">
      <c r="A8080" s="0" t="s">
        <v>10</v>
      </c>
      <c r="B8080" s="0" t="s">
        <v>526</v>
      </c>
      <c r="C8080" s="15" t="n">
        <v>46113</v>
      </c>
      <c r="D8080" s="0" t="n">
        <v>1</v>
      </c>
      <c r="E8080" s="0" t="n">
        <v>0</v>
      </c>
      <c r="F8080" s="0" t="n">
        <v>0</v>
      </c>
      <c r="G8080" s="0" t="n">
        <v>0</v>
      </c>
      <c r="H8080" s="0" t="n">
        <v>0</v>
      </c>
      <c r="I8080" s="0" t="n">
        <v>1</v>
      </c>
      <c r="J8080" s="0" t="n">
        <v>0</v>
      </c>
      <c r="K8080" s="37" t="n">
        <f aca="false">E8080+Inputs!$B$5*F8080</f>
        <v>0</v>
      </c>
      <c r="L8080" s="37" t="n">
        <f aca="false">G8080+Inputs!$B$6*H8080</f>
        <v>0</v>
      </c>
      <c r="M8080" s="37" t="n">
        <f aca="false">I8080+Inputs!$B$7*J8080</f>
        <v>1</v>
      </c>
      <c r="N8080" s="37" t="n">
        <f aca="false">K8080+L8080+M8080</f>
        <v>1</v>
      </c>
    </row>
    <row r="8081" customFormat="false" ht="15" hidden="false" customHeight="false" outlineLevel="0" collapsed="false">
      <c r="A8081" s="0" t="s">
        <v>10</v>
      </c>
      <c r="B8081" s="0" t="s">
        <v>526</v>
      </c>
      <c r="C8081" s="15" t="n">
        <v>46143</v>
      </c>
      <c r="D8081" s="0" t="n">
        <v>1</v>
      </c>
      <c r="E8081" s="0" t="n">
        <v>0</v>
      </c>
      <c r="F8081" s="0" t="n">
        <v>0</v>
      </c>
      <c r="G8081" s="0" t="n">
        <v>0</v>
      </c>
      <c r="H8081" s="0" t="n">
        <v>0</v>
      </c>
      <c r="I8081" s="0" t="n">
        <v>1</v>
      </c>
      <c r="J8081" s="0" t="n">
        <v>0</v>
      </c>
      <c r="K8081" s="37" t="n">
        <f aca="false">E8081+Inputs!$B$5*F8081</f>
        <v>0</v>
      </c>
      <c r="L8081" s="37" t="n">
        <f aca="false">G8081+Inputs!$B$6*H8081</f>
        <v>0</v>
      </c>
      <c r="M8081" s="37" t="n">
        <f aca="false">I8081+Inputs!$B$7*J8081</f>
        <v>1</v>
      </c>
      <c r="N8081" s="37" t="n">
        <f aca="false">K8081+L8081+M8081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9"/>
    <col collapsed="false" customWidth="true" hidden="false" outlineLevel="0" max="13" min="4" style="0" width="11"/>
  </cols>
  <sheetData>
    <row r="1" customFormat="false" ht="42" hidden="false" customHeight="true" outlineLevel="0" collapsed="false">
      <c r="A1" s="4" t="s">
        <v>92</v>
      </c>
      <c r="B1" s="4" t="s">
        <v>63</v>
      </c>
      <c r="C1" s="4" t="s">
        <v>70</v>
      </c>
      <c r="D1" s="4" t="s">
        <v>1455</v>
      </c>
      <c r="E1" s="4" t="s">
        <v>1456</v>
      </c>
      <c r="F1" s="4" t="s">
        <v>1457</v>
      </c>
      <c r="G1" s="4" t="s">
        <v>1458</v>
      </c>
      <c r="H1" s="4" t="s">
        <v>1459</v>
      </c>
      <c r="I1" s="4" t="s">
        <v>1460</v>
      </c>
      <c r="J1" s="4" t="s">
        <v>1461</v>
      </c>
      <c r="K1" s="4" t="s">
        <v>1462</v>
      </c>
      <c r="L1" s="4" t="s">
        <v>1463</v>
      </c>
      <c r="M1" s="4" t="s">
        <v>1465</v>
      </c>
    </row>
    <row r="2" customFormat="false" ht="15" hidden="false" customHeight="false" outlineLevel="0" collapsed="false">
      <c r="A2" s="0" t="s">
        <v>398</v>
      </c>
      <c r="B2" s="15" t="n">
        <v>44805</v>
      </c>
      <c r="C2" s="0" t="n">
        <v>2</v>
      </c>
      <c r="D2" s="0" t="n">
        <v>0</v>
      </c>
      <c r="E2" s="0" t="n">
        <v>40</v>
      </c>
      <c r="F2" s="0" t="n">
        <v>0</v>
      </c>
      <c r="G2" s="0" t="n">
        <v>0</v>
      </c>
      <c r="H2" s="0" t="n">
        <v>12076</v>
      </c>
      <c r="I2" s="0" t="n">
        <v>16178</v>
      </c>
      <c r="J2" s="16" t="n">
        <f aca="false">D2+Inputs!$B$8*E2</f>
        <v>83.2</v>
      </c>
      <c r="K2" s="16" t="n">
        <f aca="false">F2+Inputs!$B$9*G2</f>
        <v>0</v>
      </c>
      <c r="L2" s="16" t="n">
        <f aca="false">H2+Inputs!$B$10*I2</f>
        <v>35323.786</v>
      </c>
      <c r="M2" s="16" t="n">
        <f aca="false">J2+K2+L2</f>
        <v>35406.986</v>
      </c>
    </row>
    <row r="3" customFormat="false" ht="15" hidden="false" customHeight="false" outlineLevel="0" collapsed="false">
      <c r="A3" s="0" t="s">
        <v>398</v>
      </c>
      <c r="B3" s="15" t="n">
        <v>44896</v>
      </c>
      <c r="C3" s="0" t="n">
        <v>2</v>
      </c>
      <c r="D3" s="0" t="n">
        <v>7</v>
      </c>
      <c r="E3" s="0" t="n">
        <v>45</v>
      </c>
      <c r="F3" s="0" t="n">
        <v>0</v>
      </c>
      <c r="G3" s="0" t="n">
        <v>1</v>
      </c>
      <c r="H3" s="0" t="n">
        <v>12439</v>
      </c>
      <c r="I3" s="0" t="n">
        <v>16159</v>
      </c>
      <c r="J3" s="16" t="n">
        <f aca="false">D3+Inputs!$B$8*E3</f>
        <v>100.6</v>
      </c>
      <c r="K3" s="16" t="n">
        <f aca="false">F3+Inputs!$B$9*G3</f>
        <v>2.08</v>
      </c>
      <c r="L3" s="16" t="n">
        <f aca="false">H3+Inputs!$B$10*I3</f>
        <v>35659.483</v>
      </c>
      <c r="M3" s="16" t="n">
        <f aca="false">J3+K3+L3</f>
        <v>35762.163</v>
      </c>
    </row>
    <row r="4" customFormat="false" ht="15" hidden="false" customHeight="false" outlineLevel="0" collapsed="false">
      <c r="A4" s="0" t="s">
        <v>398</v>
      </c>
      <c r="B4" s="15" t="n">
        <v>44986</v>
      </c>
      <c r="C4" s="0" t="n">
        <v>2</v>
      </c>
      <c r="D4" s="0" t="n">
        <v>22</v>
      </c>
      <c r="E4" s="0" t="n">
        <v>53</v>
      </c>
      <c r="F4" s="0" t="n">
        <v>0</v>
      </c>
      <c r="G4" s="0" t="n">
        <v>1</v>
      </c>
      <c r="H4" s="0" t="n">
        <v>12403</v>
      </c>
      <c r="I4" s="0" t="n">
        <v>16227</v>
      </c>
      <c r="J4" s="16" t="n">
        <f aca="false">D4+Inputs!$B$8*E4</f>
        <v>132.24</v>
      </c>
      <c r="K4" s="16" t="n">
        <f aca="false">F4+Inputs!$B$9*G4</f>
        <v>2.08</v>
      </c>
      <c r="L4" s="16" t="n">
        <f aca="false">H4+Inputs!$B$10*I4</f>
        <v>35721.199</v>
      </c>
      <c r="M4" s="16" t="n">
        <f aca="false">J4+K4+L4</f>
        <v>35855.519</v>
      </c>
    </row>
    <row r="5" customFormat="false" ht="15" hidden="false" customHeight="false" outlineLevel="0" collapsed="false">
      <c r="A5" s="0" t="s">
        <v>398</v>
      </c>
      <c r="B5" s="15" t="n">
        <v>45078</v>
      </c>
      <c r="C5" s="0" t="n">
        <v>2</v>
      </c>
      <c r="D5" s="0" t="n">
        <v>27</v>
      </c>
      <c r="E5" s="0" t="n">
        <v>57</v>
      </c>
      <c r="F5" s="0" t="n">
        <v>0</v>
      </c>
      <c r="G5" s="0" t="n">
        <v>2</v>
      </c>
      <c r="H5" s="0" t="n">
        <v>12607</v>
      </c>
      <c r="I5" s="0" t="n">
        <v>16315</v>
      </c>
      <c r="J5" s="16" t="n">
        <f aca="false">D5+Inputs!$B$8*E5</f>
        <v>145.56</v>
      </c>
      <c r="K5" s="16" t="n">
        <f aca="false">F5+Inputs!$B$9*G5</f>
        <v>4.16</v>
      </c>
      <c r="L5" s="16" t="n">
        <f aca="false">H5+Inputs!$B$10*I5</f>
        <v>36051.655</v>
      </c>
      <c r="M5" s="16" t="n">
        <f aca="false">J5+K5+L5</f>
        <v>36201.375</v>
      </c>
    </row>
    <row r="6" customFormat="false" ht="15" hidden="false" customHeight="false" outlineLevel="0" collapsed="false">
      <c r="A6" s="0" t="s">
        <v>398</v>
      </c>
      <c r="B6" s="15" t="n">
        <v>45170</v>
      </c>
      <c r="C6" s="0" t="n">
        <v>2</v>
      </c>
      <c r="D6" s="0" t="n">
        <v>35</v>
      </c>
      <c r="E6" s="0" t="n">
        <v>61</v>
      </c>
      <c r="F6" s="0" t="n">
        <v>0</v>
      </c>
      <c r="G6" s="0" t="n">
        <v>6</v>
      </c>
      <c r="H6" s="0" t="n">
        <v>12850</v>
      </c>
      <c r="I6" s="0" t="n">
        <v>16294</v>
      </c>
      <c r="J6" s="16" t="n">
        <f aca="false">D6+Inputs!$B$8*E6</f>
        <v>161.88</v>
      </c>
      <c r="K6" s="16" t="n">
        <f aca="false">F6+Inputs!$B$9*G6</f>
        <v>12.48</v>
      </c>
      <c r="L6" s="16" t="n">
        <f aca="false">H6+Inputs!$B$10*I6</f>
        <v>36264.478</v>
      </c>
      <c r="M6" s="16" t="n">
        <f aca="false">J6+K6+L6</f>
        <v>36438.838</v>
      </c>
    </row>
    <row r="7" customFormat="false" ht="15" hidden="false" customHeight="false" outlineLevel="0" collapsed="false">
      <c r="A7" s="0" t="s">
        <v>398</v>
      </c>
      <c r="B7" s="15" t="n">
        <v>45261</v>
      </c>
      <c r="C7" s="0" t="n">
        <v>2</v>
      </c>
      <c r="D7" s="0" t="n">
        <v>36</v>
      </c>
      <c r="E7" s="0" t="n">
        <v>67</v>
      </c>
      <c r="F7" s="0" t="n">
        <v>0</v>
      </c>
      <c r="G7" s="0" t="n">
        <v>10</v>
      </c>
      <c r="H7" s="0" t="n">
        <v>13216</v>
      </c>
      <c r="I7" s="0" t="n">
        <v>16301</v>
      </c>
      <c r="J7" s="16" t="n">
        <f aca="false">D7+Inputs!$B$8*E7</f>
        <v>175.36</v>
      </c>
      <c r="K7" s="16" t="n">
        <f aca="false">F7+Inputs!$B$9*G7</f>
        <v>20.8</v>
      </c>
      <c r="L7" s="16" t="n">
        <f aca="false">H7+Inputs!$B$10*I7</f>
        <v>36640.537</v>
      </c>
      <c r="M7" s="16" t="n">
        <f aca="false">J7+K7+L7</f>
        <v>36836.697</v>
      </c>
    </row>
    <row r="8" customFormat="false" ht="15" hidden="false" customHeight="false" outlineLevel="0" collapsed="false">
      <c r="A8" s="0" t="s">
        <v>398</v>
      </c>
      <c r="B8" s="15" t="n">
        <v>45352</v>
      </c>
      <c r="C8" s="0" t="n">
        <v>2</v>
      </c>
      <c r="D8" s="0" t="n">
        <v>38</v>
      </c>
      <c r="E8" s="0" t="n">
        <v>78</v>
      </c>
      <c r="F8" s="0" t="n">
        <v>0</v>
      </c>
      <c r="G8" s="0" t="n">
        <v>16</v>
      </c>
      <c r="H8" s="0" t="n">
        <v>13200</v>
      </c>
      <c r="I8" s="0" t="n">
        <v>16426</v>
      </c>
      <c r="J8" s="16" t="n">
        <f aca="false">D8+Inputs!$B$8*E8</f>
        <v>200.24</v>
      </c>
      <c r="K8" s="16" t="n">
        <f aca="false">F8+Inputs!$B$9*G8</f>
        <v>33.28</v>
      </c>
      <c r="L8" s="16" t="n">
        <f aca="false">H8+Inputs!$B$10*I8</f>
        <v>36804.162</v>
      </c>
      <c r="M8" s="16" t="n">
        <f aca="false">J8+K8+L8</f>
        <v>37037.682</v>
      </c>
    </row>
    <row r="9" customFormat="false" ht="15" hidden="false" customHeight="false" outlineLevel="0" collapsed="false">
      <c r="A9" s="0" t="s">
        <v>398</v>
      </c>
      <c r="B9" s="15" t="n">
        <v>45444</v>
      </c>
      <c r="C9" s="0" t="n">
        <v>2</v>
      </c>
      <c r="D9" s="0" t="n">
        <v>46</v>
      </c>
      <c r="E9" s="0" t="n">
        <v>89</v>
      </c>
      <c r="F9" s="0" t="n">
        <v>0</v>
      </c>
      <c r="G9" s="0" t="n">
        <v>17</v>
      </c>
      <c r="H9" s="0" t="n">
        <v>13183</v>
      </c>
      <c r="I9" s="0" t="n">
        <v>16439</v>
      </c>
      <c r="J9" s="16" t="n">
        <f aca="false">D9+Inputs!$B$8*E9</f>
        <v>231.12</v>
      </c>
      <c r="K9" s="16" t="n">
        <f aca="false">F9+Inputs!$B$9*G9</f>
        <v>35.36</v>
      </c>
      <c r="L9" s="16" t="n">
        <f aca="false">H9+Inputs!$B$10*I9</f>
        <v>36805.843</v>
      </c>
      <c r="M9" s="16" t="n">
        <f aca="false">J9+K9+L9</f>
        <v>37072.323</v>
      </c>
    </row>
    <row r="10" customFormat="false" ht="15" hidden="false" customHeight="false" outlineLevel="0" collapsed="false">
      <c r="A10" s="0" t="s">
        <v>398</v>
      </c>
      <c r="B10" s="15" t="n">
        <v>45536</v>
      </c>
      <c r="C10" s="0" t="n">
        <v>2</v>
      </c>
      <c r="D10" s="0" t="n">
        <v>46</v>
      </c>
      <c r="E10" s="0" t="n">
        <v>98</v>
      </c>
      <c r="F10" s="0" t="n">
        <v>0</v>
      </c>
      <c r="G10" s="0" t="n">
        <v>22</v>
      </c>
      <c r="H10" s="0" t="n">
        <v>13449</v>
      </c>
      <c r="I10" s="0" t="n">
        <v>16388</v>
      </c>
      <c r="J10" s="16" t="n">
        <f aca="false">D10+Inputs!$B$8*E10</f>
        <v>249.84</v>
      </c>
      <c r="K10" s="16" t="n">
        <f aca="false">F10+Inputs!$B$9*G10</f>
        <v>45.76</v>
      </c>
      <c r="L10" s="16" t="n">
        <f aca="false">H10+Inputs!$B$10*I10</f>
        <v>36998.556</v>
      </c>
      <c r="M10" s="16" t="n">
        <f aca="false">J10+K10+L10</f>
        <v>37294.156</v>
      </c>
    </row>
    <row r="11" customFormat="false" ht="15" hidden="false" customHeight="false" outlineLevel="0" collapsed="false">
      <c r="A11" s="0" t="s">
        <v>398</v>
      </c>
      <c r="B11" s="15" t="n">
        <v>45627</v>
      </c>
      <c r="C11" s="0" t="n">
        <v>2</v>
      </c>
      <c r="D11" s="0" t="n">
        <v>49</v>
      </c>
      <c r="E11" s="0" t="n">
        <v>102</v>
      </c>
      <c r="F11" s="0" t="n">
        <v>7</v>
      </c>
      <c r="G11" s="0" t="n">
        <v>26</v>
      </c>
      <c r="H11" s="0" t="n">
        <v>13752</v>
      </c>
      <c r="I11" s="0" t="n">
        <v>16422</v>
      </c>
      <c r="J11" s="16" t="n">
        <f aca="false">D11+Inputs!$B$8*E11</f>
        <v>261.16</v>
      </c>
      <c r="K11" s="16" t="n">
        <f aca="false">F11+Inputs!$B$9*G11</f>
        <v>61.08</v>
      </c>
      <c r="L11" s="16" t="n">
        <f aca="false">H11+Inputs!$B$10*I11</f>
        <v>37350.414</v>
      </c>
      <c r="M11" s="16" t="n">
        <f aca="false">J11+K11+L11</f>
        <v>37672.654</v>
      </c>
    </row>
    <row r="12" customFormat="false" ht="15" hidden="false" customHeight="false" outlineLevel="0" collapsed="false">
      <c r="A12" s="0" t="s">
        <v>398</v>
      </c>
      <c r="B12" s="15" t="n">
        <v>45717</v>
      </c>
      <c r="C12" s="0" t="n">
        <v>2</v>
      </c>
      <c r="D12" s="0" t="n">
        <v>53</v>
      </c>
      <c r="E12" s="0" t="n">
        <v>114</v>
      </c>
      <c r="F12" s="0" t="n">
        <v>8</v>
      </c>
      <c r="G12" s="0" t="n">
        <v>42</v>
      </c>
      <c r="H12" s="0" t="n">
        <v>13849</v>
      </c>
      <c r="I12" s="0" t="n">
        <v>16459</v>
      </c>
      <c r="J12" s="16" t="n">
        <f aca="false">D12+Inputs!$B$8*E12</f>
        <v>290.12</v>
      </c>
      <c r="K12" s="16" t="n">
        <f aca="false">F12+Inputs!$B$9*G12</f>
        <v>95.36</v>
      </c>
      <c r="L12" s="16" t="n">
        <f aca="false">H12+Inputs!$B$10*I12</f>
        <v>37500.583</v>
      </c>
      <c r="M12" s="16" t="n">
        <f aca="false">J12+K12+L12</f>
        <v>37886.063</v>
      </c>
    </row>
    <row r="13" customFormat="false" ht="15" hidden="false" customHeight="false" outlineLevel="0" collapsed="false">
      <c r="A13" s="0" t="s">
        <v>398</v>
      </c>
      <c r="B13" s="15" t="n">
        <v>45809</v>
      </c>
      <c r="C13" s="0" t="n">
        <v>2</v>
      </c>
      <c r="D13" s="0" t="n">
        <v>57</v>
      </c>
      <c r="E13" s="0" t="n">
        <v>118</v>
      </c>
      <c r="F13" s="0" t="n">
        <v>8</v>
      </c>
      <c r="G13" s="0" t="n">
        <v>51</v>
      </c>
      <c r="H13" s="0" t="n">
        <v>13884</v>
      </c>
      <c r="I13" s="0" t="n">
        <v>16459</v>
      </c>
      <c r="J13" s="16" t="n">
        <f aca="false">D13+Inputs!$B$8*E13</f>
        <v>302.44</v>
      </c>
      <c r="K13" s="16" t="n">
        <f aca="false">F13+Inputs!$B$9*G13</f>
        <v>114.08</v>
      </c>
      <c r="L13" s="16" t="n">
        <f aca="false">H13+Inputs!$B$10*I13</f>
        <v>37535.583</v>
      </c>
      <c r="M13" s="16" t="n">
        <f aca="false">J13+K13+L13</f>
        <v>37952.103</v>
      </c>
    </row>
    <row r="14" customFormat="false" ht="15" hidden="false" customHeight="false" outlineLevel="0" collapsed="false">
      <c r="A14" s="0" t="s">
        <v>398</v>
      </c>
      <c r="B14" s="15" t="n">
        <v>45901</v>
      </c>
      <c r="C14" s="0" t="n">
        <v>2</v>
      </c>
      <c r="D14" s="0" t="n">
        <v>55</v>
      </c>
      <c r="E14" s="0" t="n">
        <v>126</v>
      </c>
      <c r="F14" s="0" t="n">
        <v>7</v>
      </c>
      <c r="G14" s="0" t="n">
        <v>64</v>
      </c>
      <c r="H14" s="0" t="n">
        <v>13925</v>
      </c>
      <c r="I14" s="0" t="n">
        <v>16489</v>
      </c>
      <c r="J14" s="16" t="n">
        <f aca="false">D14+Inputs!$B$8*E14</f>
        <v>317.08</v>
      </c>
      <c r="K14" s="16" t="n">
        <f aca="false">F14+Inputs!$B$9*G14</f>
        <v>140.12</v>
      </c>
      <c r="L14" s="16" t="n">
        <f aca="false">H14+Inputs!$B$10*I14</f>
        <v>37619.693</v>
      </c>
      <c r="M14" s="16" t="n">
        <f aca="false">J14+K14+L14</f>
        <v>38076.893</v>
      </c>
    </row>
    <row r="15" customFormat="false" ht="15" hidden="false" customHeight="false" outlineLevel="0" collapsed="false">
      <c r="A15" s="0" t="s">
        <v>398</v>
      </c>
      <c r="B15" s="15" t="n">
        <v>45992</v>
      </c>
      <c r="C15" s="0" t="n">
        <v>2</v>
      </c>
      <c r="D15" s="0" t="n">
        <v>54</v>
      </c>
      <c r="E15" s="0" t="n">
        <v>135</v>
      </c>
      <c r="F15" s="0" t="n">
        <v>7</v>
      </c>
      <c r="G15" s="0" t="n">
        <v>75</v>
      </c>
      <c r="H15" s="0" t="n">
        <v>14281</v>
      </c>
      <c r="I15" s="0" t="n">
        <v>16346</v>
      </c>
      <c r="J15" s="16" t="n">
        <f aca="false">D15+Inputs!$B$8*E15</f>
        <v>334.8</v>
      </c>
      <c r="K15" s="16" t="n">
        <f aca="false">F15+Inputs!$B$9*G15</f>
        <v>163</v>
      </c>
      <c r="L15" s="16" t="n">
        <f aca="false">H15+Inputs!$B$10*I15</f>
        <v>37770.202</v>
      </c>
      <c r="M15" s="16" t="n">
        <f aca="false">J15+K15+L15</f>
        <v>38268.002</v>
      </c>
    </row>
    <row r="16" customFormat="false" ht="15" hidden="false" customHeight="false" outlineLevel="0" collapsed="false">
      <c r="A16" s="0" t="s">
        <v>398</v>
      </c>
      <c r="B16" s="15" t="n">
        <v>46082</v>
      </c>
      <c r="C16" s="0" t="n">
        <v>2</v>
      </c>
      <c r="D16" s="0" t="n">
        <v>69</v>
      </c>
      <c r="E16" s="0" t="n">
        <v>153</v>
      </c>
      <c r="F16" s="0" t="n">
        <v>15</v>
      </c>
      <c r="G16" s="0" t="n">
        <v>75</v>
      </c>
      <c r="H16" s="0" t="n">
        <v>14279</v>
      </c>
      <c r="I16" s="0" t="n">
        <v>16308</v>
      </c>
      <c r="J16" s="16" t="n">
        <f aca="false">D16+Inputs!$B$8*E16</f>
        <v>387.24</v>
      </c>
      <c r="K16" s="16" t="n">
        <f aca="false">F16+Inputs!$B$9*G16</f>
        <v>171</v>
      </c>
      <c r="L16" s="16" t="n">
        <f aca="false">H16+Inputs!$B$10*I16</f>
        <v>37713.596</v>
      </c>
      <c r="M16" s="16" t="n">
        <f aca="false">J16+K16+L16</f>
        <v>38271.836</v>
      </c>
    </row>
    <row r="17" customFormat="false" ht="15" hidden="false" customHeight="false" outlineLevel="0" collapsed="false">
      <c r="A17" s="0" t="s">
        <v>398</v>
      </c>
      <c r="B17" s="15" t="n">
        <v>46174</v>
      </c>
      <c r="C17" s="0" t="n">
        <v>2</v>
      </c>
      <c r="D17" s="0" t="n">
        <v>116</v>
      </c>
      <c r="E17" s="0" t="n">
        <v>177</v>
      </c>
      <c r="F17" s="0" t="n">
        <v>22</v>
      </c>
      <c r="G17" s="0" t="n">
        <v>105</v>
      </c>
      <c r="H17" s="0" t="n">
        <v>14221</v>
      </c>
      <c r="I17" s="0" t="n">
        <v>16240</v>
      </c>
      <c r="J17" s="16" t="n">
        <f aca="false">D17+Inputs!$B$8*E17</f>
        <v>484.16</v>
      </c>
      <c r="K17" s="16" t="n">
        <f aca="false">F17+Inputs!$B$9*G17</f>
        <v>240.4</v>
      </c>
      <c r="L17" s="16" t="n">
        <f aca="false">H17+Inputs!$B$10*I17</f>
        <v>37557.88</v>
      </c>
      <c r="M17" s="16" t="n">
        <f aca="false">J17+K17+L17</f>
        <v>38282.44</v>
      </c>
    </row>
    <row r="18" customFormat="false" ht="15" hidden="false" customHeight="false" outlineLevel="0" collapsed="false">
      <c r="A18" s="0" t="s">
        <v>398</v>
      </c>
      <c r="B18" s="15" t="n">
        <v>46235</v>
      </c>
      <c r="C18" s="0" t="n">
        <v>2</v>
      </c>
      <c r="D18" s="0" t="n">
        <v>147</v>
      </c>
      <c r="E18" s="0" t="n">
        <v>190</v>
      </c>
      <c r="F18" s="0" t="n">
        <v>37</v>
      </c>
      <c r="G18" s="0" t="n">
        <v>114</v>
      </c>
      <c r="H18" s="0" t="n">
        <v>14282</v>
      </c>
      <c r="I18" s="0" t="n">
        <v>16224</v>
      </c>
      <c r="J18" s="16" t="n">
        <f aca="false">D18+Inputs!$B$8*E18</f>
        <v>542.2</v>
      </c>
      <c r="K18" s="16" t="n">
        <f aca="false">F18+Inputs!$B$9*G18</f>
        <v>274.12</v>
      </c>
      <c r="L18" s="16" t="n">
        <f aca="false">H18+Inputs!$B$10*I18</f>
        <v>37595.888</v>
      </c>
      <c r="M18" s="16" t="n">
        <f aca="false">J18+K18+L18</f>
        <v>38412.208</v>
      </c>
    </row>
    <row r="19" customFormat="false" ht="15" hidden="false" customHeight="false" outlineLevel="0" collapsed="false">
      <c r="A19" s="0" t="s">
        <v>377</v>
      </c>
      <c r="B19" s="15" t="n">
        <v>44805</v>
      </c>
      <c r="C19" s="0" t="n">
        <v>1</v>
      </c>
      <c r="D19" s="0" t="n">
        <v>0</v>
      </c>
      <c r="E19" s="0" t="n">
        <v>13</v>
      </c>
      <c r="F19" s="0" t="n">
        <v>0</v>
      </c>
      <c r="G19" s="0" t="n">
        <v>0</v>
      </c>
      <c r="H19" s="0" t="n">
        <v>4272</v>
      </c>
      <c r="I19" s="0" t="n">
        <v>11567</v>
      </c>
      <c r="J19" s="16" t="n">
        <f aca="false">D19+Inputs!$B$8*E19</f>
        <v>27.04</v>
      </c>
      <c r="K19" s="16" t="n">
        <f aca="false">F19+Inputs!$B$9*G19</f>
        <v>0</v>
      </c>
      <c r="L19" s="16" t="n">
        <f aca="false">H19+Inputs!$B$10*I19</f>
        <v>20893.779</v>
      </c>
      <c r="M19" s="16" t="n">
        <f aca="false">J19+K19+L19</f>
        <v>20920.819</v>
      </c>
    </row>
    <row r="20" customFormat="false" ht="15" hidden="false" customHeight="false" outlineLevel="0" collapsed="false">
      <c r="A20" s="0" t="s">
        <v>377</v>
      </c>
      <c r="B20" s="15" t="n">
        <v>44896</v>
      </c>
      <c r="C20" s="0" t="n">
        <v>1</v>
      </c>
      <c r="D20" s="0" t="n">
        <v>0</v>
      </c>
      <c r="E20" s="0" t="n">
        <v>16</v>
      </c>
      <c r="F20" s="0" t="n">
        <v>0</v>
      </c>
      <c r="G20" s="0" t="n">
        <v>0</v>
      </c>
      <c r="H20" s="0" t="n">
        <v>4260</v>
      </c>
      <c r="I20" s="0" t="n">
        <v>11579</v>
      </c>
      <c r="J20" s="16" t="n">
        <f aca="false">D20+Inputs!$B$8*E20</f>
        <v>33.28</v>
      </c>
      <c r="K20" s="16" t="n">
        <f aca="false">F20+Inputs!$B$9*G20</f>
        <v>0</v>
      </c>
      <c r="L20" s="16" t="n">
        <f aca="false">H20+Inputs!$B$10*I20</f>
        <v>20899.023</v>
      </c>
      <c r="M20" s="16" t="n">
        <f aca="false">J20+K20+L20</f>
        <v>20932.303</v>
      </c>
    </row>
    <row r="21" customFormat="false" ht="15" hidden="false" customHeight="false" outlineLevel="0" collapsed="false">
      <c r="A21" s="0" t="s">
        <v>377</v>
      </c>
      <c r="B21" s="15" t="n">
        <v>44986</v>
      </c>
      <c r="C21" s="0" t="n">
        <v>1</v>
      </c>
      <c r="D21" s="0" t="n">
        <v>0</v>
      </c>
      <c r="E21" s="0" t="n">
        <v>18</v>
      </c>
      <c r="F21" s="0" t="n">
        <v>0</v>
      </c>
      <c r="G21" s="0" t="n">
        <v>2</v>
      </c>
      <c r="H21" s="0" t="n">
        <v>4233</v>
      </c>
      <c r="I21" s="0" t="n">
        <v>11629</v>
      </c>
      <c r="J21" s="16" t="n">
        <f aca="false">D21+Inputs!$B$8*E21</f>
        <v>37.44</v>
      </c>
      <c r="K21" s="16" t="n">
        <f aca="false">F21+Inputs!$B$9*G21</f>
        <v>4.16</v>
      </c>
      <c r="L21" s="16" t="n">
        <f aca="false">H21+Inputs!$B$10*I21</f>
        <v>20943.873</v>
      </c>
      <c r="M21" s="16" t="n">
        <f aca="false">J21+K21+L21</f>
        <v>20985.473</v>
      </c>
    </row>
    <row r="22" customFormat="false" ht="15" hidden="false" customHeight="false" outlineLevel="0" collapsed="false">
      <c r="A22" s="0" t="s">
        <v>377</v>
      </c>
      <c r="B22" s="15" t="n">
        <v>45078</v>
      </c>
      <c r="C22" s="0" t="n">
        <v>1</v>
      </c>
      <c r="D22" s="0" t="n">
        <v>0</v>
      </c>
      <c r="E22" s="0" t="n">
        <v>21</v>
      </c>
      <c r="F22" s="0" t="n">
        <v>0</v>
      </c>
      <c r="G22" s="0" t="n">
        <v>5</v>
      </c>
      <c r="H22" s="0" t="n">
        <v>4001</v>
      </c>
      <c r="I22" s="0" t="n">
        <v>11565</v>
      </c>
      <c r="J22" s="16" t="n">
        <f aca="false">D22+Inputs!$B$8*E22</f>
        <v>43.68</v>
      </c>
      <c r="K22" s="16" t="n">
        <f aca="false">F22+Inputs!$B$9*G22</f>
        <v>10.4</v>
      </c>
      <c r="L22" s="16" t="n">
        <f aca="false">H22+Inputs!$B$10*I22</f>
        <v>20619.905</v>
      </c>
      <c r="M22" s="16" t="n">
        <f aca="false">J22+K22+L22</f>
        <v>20673.985</v>
      </c>
    </row>
    <row r="23" customFormat="false" ht="15" hidden="false" customHeight="false" outlineLevel="0" collapsed="false">
      <c r="A23" s="0" t="s">
        <v>377</v>
      </c>
      <c r="B23" s="15" t="n">
        <v>45170</v>
      </c>
      <c r="C23" s="0" t="n">
        <v>1</v>
      </c>
      <c r="D23" s="0" t="n">
        <v>0</v>
      </c>
      <c r="E23" s="0" t="n">
        <v>23</v>
      </c>
      <c r="F23" s="0" t="n">
        <v>0</v>
      </c>
      <c r="G23" s="0" t="n">
        <v>5</v>
      </c>
      <c r="H23" s="0" t="n">
        <v>4076</v>
      </c>
      <c r="I23" s="0" t="n">
        <v>11570</v>
      </c>
      <c r="J23" s="16" t="n">
        <f aca="false">D23+Inputs!$B$8*E23</f>
        <v>47.84</v>
      </c>
      <c r="K23" s="16" t="n">
        <f aca="false">F23+Inputs!$B$9*G23</f>
        <v>10.4</v>
      </c>
      <c r="L23" s="16" t="n">
        <f aca="false">H23+Inputs!$B$10*I23</f>
        <v>20702.09</v>
      </c>
      <c r="M23" s="16" t="n">
        <f aca="false">J23+K23+L23</f>
        <v>20760.33</v>
      </c>
    </row>
    <row r="24" customFormat="false" ht="15" hidden="false" customHeight="false" outlineLevel="0" collapsed="false">
      <c r="A24" s="0" t="s">
        <v>377</v>
      </c>
      <c r="B24" s="15" t="n">
        <v>45261</v>
      </c>
      <c r="C24" s="0" t="n">
        <v>1</v>
      </c>
      <c r="D24" s="0" t="n">
        <v>6</v>
      </c>
      <c r="E24" s="0" t="n">
        <v>26</v>
      </c>
      <c r="F24" s="0" t="n">
        <v>0</v>
      </c>
      <c r="G24" s="0" t="n">
        <v>6</v>
      </c>
      <c r="H24" s="0" t="n">
        <v>4171</v>
      </c>
      <c r="I24" s="0" t="n">
        <v>11576</v>
      </c>
      <c r="J24" s="16" t="n">
        <f aca="false">D24+Inputs!$B$8*E24</f>
        <v>60.08</v>
      </c>
      <c r="K24" s="16" t="n">
        <f aca="false">F24+Inputs!$B$9*G24</f>
        <v>12.48</v>
      </c>
      <c r="L24" s="16" t="n">
        <f aca="false">H24+Inputs!$B$10*I24</f>
        <v>20805.712</v>
      </c>
      <c r="M24" s="16" t="n">
        <f aca="false">J24+K24+L24</f>
        <v>20878.272</v>
      </c>
    </row>
    <row r="25" customFormat="false" ht="15" hidden="false" customHeight="false" outlineLevel="0" collapsed="false">
      <c r="A25" s="0" t="s">
        <v>377</v>
      </c>
      <c r="B25" s="15" t="n">
        <v>45352</v>
      </c>
      <c r="C25" s="0" t="n">
        <v>1</v>
      </c>
      <c r="D25" s="0" t="n">
        <v>6</v>
      </c>
      <c r="E25" s="0" t="n">
        <v>33</v>
      </c>
      <c r="F25" s="0" t="n">
        <v>0</v>
      </c>
      <c r="G25" s="0" t="n">
        <v>11</v>
      </c>
      <c r="H25" s="0" t="n">
        <v>4131</v>
      </c>
      <c r="I25" s="0" t="n">
        <v>11577</v>
      </c>
      <c r="J25" s="16" t="n">
        <f aca="false">D25+Inputs!$B$8*E25</f>
        <v>74.64</v>
      </c>
      <c r="K25" s="16" t="n">
        <f aca="false">F25+Inputs!$B$9*G25</f>
        <v>22.88</v>
      </c>
      <c r="L25" s="16" t="n">
        <f aca="false">H25+Inputs!$B$10*I25</f>
        <v>20767.149</v>
      </c>
      <c r="M25" s="16" t="n">
        <f aca="false">J25+K25+L25</f>
        <v>20864.669</v>
      </c>
    </row>
    <row r="26" customFormat="false" ht="15" hidden="false" customHeight="false" outlineLevel="0" collapsed="false">
      <c r="A26" s="0" t="s">
        <v>377</v>
      </c>
      <c r="B26" s="15" t="n">
        <v>45444</v>
      </c>
      <c r="C26" s="0" t="n">
        <v>1</v>
      </c>
      <c r="D26" s="0" t="n">
        <v>6</v>
      </c>
      <c r="E26" s="0" t="n">
        <v>38</v>
      </c>
      <c r="F26" s="0" t="n">
        <v>0</v>
      </c>
      <c r="G26" s="0" t="n">
        <v>15</v>
      </c>
      <c r="H26" s="0" t="n">
        <v>4136</v>
      </c>
      <c r="I26" s="0" t="n">
        <v>11598</v>
      </c>
      <c r="J26" s="16" t="n">
        <f aca="false">D26+Inputs!$B$8*E26</f>
        <v>85.04</v>
      </c>
      <c r="K26" s="16" t="n">
        <f aca="false">F26+Inputs!$B$9*G26</f>
        <v>31.2</v>
      </c>
      <c r="L26" s="16" t="n">
        <f aca="false">H26+Inputs!$B$10*I26</f>
        <v>20802.326</v>
      </c>
      <c r="M26" s="16" t="n">
        <f aca="false">J26+K26+L26</f>
        <v>20918.566</v>
      </c>
    </row>
    <row r="27" customFormat="false" ht="15" hidden="false" customHeight="false" outlineLevel="0" collapsed="false">
      <c r="A27" s="0" t="s">
        <v>377</v>
      </c>
      <c r="B27" s="15" t="n">
        <v>45536</v>
      </c>
      <c r="C27" s="0" t="n">
        <v>1</v>
      </c>
      <c r="D27" s="0" t="n">
        <v>12</v>
      </c>
      <c r="E27" s="0" t="n">
        <v>41</v>
      </c>
      <c r="F27" s="0" t="n">
        <v>0</v>
      </c>
      <c r="G27" s="0" t="n">
        <v>17</v>
      </c>
      <c r="H27" s="0" t="n">
        <v>4154</v>
      </c>
      <c r="I27" s="0" t="n">
        <v>11630</v>
      </c>
      <c r="J27" s="16" t="n">
        <f aca="false">D27+Inputs!$B$8*E27</f>
        <v>97.28</v>
      </c>
      <c r="K27" s="16" t="n">
        <f aca="false">F27+Inputs!$B$9*G27</f>
        <v>35.36</v>
      </c>
      <c r="L27" s="16" t="n">
        <f aca="false">H27+Inputs!$B$10*I27</f>
        <v>20866.31</v>
      </c>
      <c r="M27" s="16" t="n">
        <f aca="false">J27+K27+L27</f>
        <v>20998.95</v>
      </c>
    </row>
    <row r="28" customFormat="false" ht="15" hidden="false" customHeight="false" outlineLevel="0" collapsed="false">
      <c r="A28" s="0" t="s">
        <v>377</v>
      </c>
      <c r="B28" s="15" t="n">
        <v>45627</v>
      </c>
      <c r="C28" s="0" t="n">
        <v>1</v>
      </c>
      <c r="D28" s="0" t="n">
        <v>0</v>
      </c>
      <c r="E28" s="0" t="n">
        <v>50</v>
      </c>
      <c r="F28" s="0" t="n">
        <v>0</v>
      </c>
      <c r="G28" s="0" t="n">
        <v>18</v>
      </c>
      <c r="H28" s="0" t="n">
        <v>4215</v>
      </c>
      <c r="I28" s="0" t="n">
        <v>11684</v>
      </c>
      <c r="J28" s="16" t="n">
        <f aca="false">D28+Inputs!$B$8*E28</f>
        <v>104</v>
      </c>
      <c r="K28" s="16" t="n">
        <f aca="false">F28+Inputs!$B$9*G28</f>
        <v>37.44</v>
      </c>
      <c r="L28" s="16" t="n">
        <f aca="false">H28+Inputs!$B$10*I28</f>
        <v>21004.908</v>
      </c>
      <c r="M28" s="16" t="n">
        <f aca="false">J28+K28+L28</f>
        <v>21146.348</v>
      </c>
    </row>
    <row r="29" customFormat="false" ht="15" hidden="false" customHeight="false" outlineLevel="0" collapsed="false">
      <c r="A29" s="0" t="s">
        <v>377</v>
      </c>
      <c r="B29" s="15" t="n">
        <v>45717</v>
      </c>
      <c r="C29" s="0" t="n">
        <v>1</v>
      </c>
      <c r="D29" s="0" t="n">
        <v>0</v>
      </c>
      <c r="E29" s="0" t="n">
        <v>55</v>
      </c>
      <c r="F29" s="0" t="n">
        <v>0</v>
      </c>
      <c r="G29" s="0" t="n">
        <v>21</v>
      </c>
      <c r="H29" s="0" t="n">
        <v>4289</v>
      </c>
      <c r="I29" s="0" t="n">
        <v>11667</v>
      </c>
      <c r="J29" s="16" t="n">
        <f aca="false">D29+Inputs!$B$8*E29</f>
        <v>114.4</v>
      </c>
      <c r="K29" s="16" t="n">
        <f aca="false">F29+Inputs!$B$9*G29</f>
        <v>43.68</v>
      </c>
      <c r="L29" s="16" t="n">
        <f aca="false">H29+Inputs!$B$10*I29</f>
        <v>21054.479</v>
      </c>
      <c r="M29" s="16" t="n">
        <f aca="false">J29+K29+L29</f>
        <v>21212.559</v>
      </c>
    </row>
    <row r="30" customFormat="false" ht="15" hidden="false" customHeight="false" outlineLevel="0" collapsed="false">
      <c r="A30" s="0" t="s">
        <v>377</v>
      </c>
      <c r="B30" s="15" t="n">
        <v>45809</v>
      </c>
      <c r="C30" s="0" t="n">
        <v>1</v>
      </c>
      <c r="D30" s="0" t="n">
        <v>0</v>
      </c>
      <c r="E30" s="0" t="n">
        <v>55</v>
      </c>
      <c r="F30" s="0" t="n">
        <v>0</v>
      </c>
      <c r="G30" s="0" t="n">
        <v>22</v>
      </c>
      <c r="H30" s="0" t="n">
        <v>4249</v>
      </c>
      <c r="I30" s="0" t="n">
        <v>11582</v>
      </c>
      <c r="J30" s="16" t="n">
        <f aca="false">D30+Inputs!$B$8*E30</f>
        <v>114.4</v>
      </c>
      <c r="K30" s="16" t="n">
        <f aca="false">F30+Inputs!$B$9*G30</f>
        <v>45.76</v>
      </c>
      <c r="L30" s="16" t="n">
        <f aca="false">H30+Inputs!$B$10*I30</f>
        <v>20892.334</v>
      </c>
      <c r="M30" s="16" t="n">
        <f aca="false">J30+K30+L30</f>
        <v>21052.494</v>
      </c>
    </row>
    <row r="31" customFormat="false" ht="15" hidden="false" customHeight="false" outlineLevel="0" collapsed="false">
      <c r="A31" s="0" t="s">
        <v>377</v>
      </c>
      <c r="B31" s="15" t="n">
        <v>45901</v>
      </c>
      <c r="C31" s="0" t="n">
        <v>1</v>
      </c>
      <c r="D31" s="0" t="n">
        <v>0</v>
      </c>
      <c r="E31" s="0" t="n">
        <v>59</v>
      </c>
      <c r="F31" s="0" t="n">
        <v>0</v>
      </c>
      <c r="G31" s="0" t="n">
        <v>23</v>
      </c>
      <c r="H31" s="0" t="n">
        <v>4277</v>
      </c>
      <c r="I31" s="0" t="n">
        <v>11623</v>
      </c>
      <c r="J31" s="16" t="n">
        <f aca="false">D31+Inputs!$B$8*E31</f>
        <v>122.72</v>
      </c>
      <c r="K31" s="16" t="n">
        <f aca="false">F31+Inputs!$B$9*G31</f>
        <v>47.84</v>
      </c>
      <c r="L31" s="16" t="n">
        <f aca="false">H31+Inputs!$B$10*I31</f>
        <v>20979.251</v>
      </c>
      <c r="M31" s="16" t="n">
        <f aca="false">J31+K31+L31</f>
        <v>21149.811</v>
      </c>
    </row>
    <row r="32" customFormat="false" ht="15" hidden="false" customHeight="false" outlineLevel="0" collapsed="false">
      <c r="A32" s="0" t="s">
        <v>377</v>
      </c>
      <c r="B32" s="15" t="n">
        <v>45992</v>
      </c>
      <c r="C32" s="0" t="n">
        <v>1</v>
      </c>
      <c r="D32" s="0" t="n">
        <v>0</v>
      </c>
      <c r="E32" s="0" t="n">
        <v>66</v>
      </c>
      <c r="F32" s="0" t="n">
        <v>0</v>
      </c>
      <c r="G32" s="0" t="n">
        <v>26</v>
      </c>
      <c r="H32" s="0" t="n">
        <v>4454</v>
      </c>
      <c r="I32" s="0" t="n">
        <v>11593</v>
      </c>
      <c r="J32" s="16" t="n">
        <f aca="false">D32+Inputs!$B$8*E32</f>
        <v>137.28</v>
      </c>
      <c r="K32" s="16" t="n">
        <f aca="false">F32+Inputs!$B$9*G32</f>
        <v>54.08</v>
      </c>
      <c r="L32" s="16" t="n">
        <f aca="false">H32+Inputs!$B$10*I32</f>
        <v>21113.141</v>
      </c>
      <c r="M32" s="16" t="n">
        <f aca="false">J32+K32+L32</f>
        <v>21304.501</v>
      </c>
    </row>
    <row r="33" customFormat="false" ht="15" hidden="false" customHeight="false" outlineLevel="0" collapsed="false">
      <c r="A33" s="0" t="s">
        <v>377</v>
      </c>
      <c r="B33" s="15" t="n">
        <v>46082</v>
      </c>
      <c r="C33" s="0" t="n">
        <v>1</v>
      </c>
      <c r="D33" s="0" t="n">
        <v>0</v>
      </c>
      <c r="E33" s="0" t="n">
        <v>78</v>
      </c>
      <c r="F33" s="0" t="n">
        <v>7</v>
      </c>
      <c r="G33" s="0" t="n">
        <v>28</v>
      </c>
      <c r="H33" s="0" t="n">
        <v>4439</v>
      </c>
      <c r="I33" s="0" t="n">
        <v>11599</v>
      </c>
      <c r="J33" s="16" t="n">
        <f aca="false">D33+Inputs!$B$8*E33</f>
        <v>162.24</v>
      </c>
      <c r="K33" s="16" t="n">
        <f aca="false">F33+Inputs!$B$9*G33</f>
        <v>65.24</v>
      </c>
      <c r="L33" s="16" t="n">
        <f aca="false">H33+Inputs!$B$10*I33</f>
        <v>21106.763</v>
      </c>
      <c r="M33" s="16" t="n">
        <f aca="false">J33+K33+L33</f>
        <v>21334.243</v>
      </c>
    </row>
    <row r="34" customFormat="false" ht="15" hidden="false" customHeight="false" outlineLevel="0" collapsed="false">
      <c r="A34" s="0" t="s">
        <v>377</v>
      </c>
      <c r="B34" s="15" t="n">
        <v>46174</v>
      </c>
      <c r="C34" s="0" t="n">
        <v>1</v>
      </c>
      <c r="D34" s="0" t="n">
        <v>7</v>
      </c>
      <c r="E34" s="0" t="n">
        <v>98</v>
      </c>
      <c r="F34" s="0" t="n">
        <v>8</v>
      </c>
      <c r="G34" s="0" t="n">
        <v>38</v>
      </c>
      <c r="H34" s="0" t="n">
        <v>4412</v>
      </c>
      <c r="I34" s="0" t="n">
        <v>11514</v>
      </c>
      <c r="J34" s="16" t="n">
        <f aca="false">D34+Inputs!$B$8*E34</f>
        <v>210.84</v>
      </c>
      <c r="K34" s="16" t="n">
        <f aca="false">F34+Inputs!$B$9*G34</f>
        <v>87.04</v>
      </c>
      <c r="L34" s="16" t="n">
        <f aca="false">H34+Inputs!$B$10*I34</f>
        <v>20957.618</v>
      </c>
      <c r="M34" s="16" t="n">
        <f aca="false">J34+K34+L34</f>
        <v>21255.498</v>
      </c>
    </row>
    <row r="35" customFormat="false" ht="15" hidden="false" customHeight="false" outlineLevel="0" collapsed="false">
      <c r="A35" s="0" t="s">
        <v>377</v>
      </c>
      <c r="B35" s="15" t="n">
        <v>46235</v>
      </c>
      <c r="C35" s="0" t="n">
        <v>1</v>
      </c>
      <c r="D35" s="0" t="n">
        <v>8</v>
      </c>
      <c r="E35" s="0" t="n">
        <v>108</v>
      </c>
      <c r="F35" s="0" t="n">
        <v>8</v>
      </c>
      <c r="G35" s="0" t="n">
        <v>46</v>
      </c>
      <c r="H35" s="0" t="n">
        <v>4429</v>
      </c>
      <c r="I35" s="0" t="n">
        <v>11545</v>
      </c>
      <c r="J35" s="16" t="n">
        <f aca="false">D35+Inputs!$B$8*E35</f>
        <v>232.64</v>
      </c>
      <c r="K35" s="16" t="n">
        <f aca="false">F35+Inputs!$B$9*G35</f>
        <v>103.68</v>
      </c>
      <c r="L35" s="16" t="n">
        <f aca="false">H35+Inputs!$B$10*I35</f>
        <v>21019.165</v>
      </c>
      <c r="M35" s="16" t="n">
        <f aca="false">J35+K35+L35</f>
        <v>21355.485</v>
      </c>
    </row>
    <row r="36" customFormat="false" ht="15" hidden="false" customHeight="false" outlineLevel="0" collapsed="false">
      <c r="A36" s="0" t="s">
        <v>376</v>
      </c>
      <c r="B36" s="15" t="n">
        <v>44805</v>
      </c>
      <c r="C36" s="0" t="n">
        <v>1</v>
      </c>
      <c r="D36" s="0" t="n">
        <v>26</v>
      </c>
      <c r="E36" s="0" t="n">
        <v>54</v>
      </c>
      <c r="F36" s="0" t="n">
        <v>0</v>
      </c>
      <c r="G36" s="0" t="n">
        <v>0</v>
      </c>
      <c r="H36" s="0" t="n">
        <v>10061</v>
      </c>
      <c r="I36" s="0" t="n">
        <v>15717</v>
      </c>
      <c r="J36" s="16" t="n">
        <f aca="false">D36+Inputs!$B$8*E36</f>
        <v>138.32</v>
      </c>
      <c r="K36" s="16" t="n">
        <f aca="false">F36+Inputs!$B$9*G36</f>
        <v>0</v>
      </c>
      <c r="L36" s="16" t="n">
        <f aca="false">H36+Inputs!$B$10*I36</f>
        <v>32646.329</v>
      </c>
      <c r="M36" s="16" t="n">
        <f aca="false">J36+K36+L36</f>
        <v>32784.649</v>
      </c>
    </row>
    <row r="37" customFormat="false" ht="15" hidden="false" customHeight="false" outlineLevel="0" collapsed="false">
      <c r="A37" s="0" t="s">
        <v>376</v>
      </c>
      <c r="B37" s="15" t="n">
        <v>44896</v>
      </c>
      <c r="C37" s="0" t="n">
        <v>1</v>
      </c>
      <c r="D37" s="0" t="n">
        <v>28</v>
      </c>
      <c r="E37" s="0" t="n">
        <v>59</v>
      </c>
      <c r="F37" s="0" t="n">
        <v>0</v>
      </c>
      <c r="G37" s="0" t="n">
        <v>2</v>
      </c>
      <c r="H37" s="0" t="n">
        <v>10295</v>
      </c>
      <c r="I37" s="0" t="n">
        <v>15732</v>
      </c>
      <c r="J37" s="16" t="n">
        <f aca="false">D37+Inputs!$B$8*E37</f>
        <v>150.72</v>
      </c>
      <c r="K37" s="16" t="n">
        <f aca="false">F37+Inputs!$B$9*G37</f>
        <v>4.16</v>
      </c>
      <c r="L37" s="16" t="n">
        <f aca="false">H37+Inputs!$B$10*I37</f>
        <v>32901.884</v>
      </c>
      <c r="M37" s="16" t="n">
        <f aca="false">J37+K37+L37</f>
        <v>33056.764</v>
      </c>
    </row>
    <row r="38" customFormat="false" ht="15" hidden="false" customHeight="false" outlineLevel="0" collapsed="false">
      <c r="A38" s="0" t="s">
        <v>376</v>
      </c>
      <c r="B38" s="15" t="n">
        <v>44986</v>
      </c>
      <c r="C38" s="0" t="n">
        <v>1</v>
      </c>
      <c r="D38" s="0" t="n">
        <v>43</v>
      </c>
      <c r="E38" s="0" t="n">
        <v>72</v>
      </c>
      <c r="F38" s="0" t="n">
        <v>0</v>
      </c>
      <c r="G38" s="0" t="n">
        <v>6</v>
      </c>
      <c r="H38" s="0" t="n">
        <v>10114</v>
      </c>
      <c r="I38" s="0" t="n">
        <v>15769</v>
      </c>
      <c r="J38" s="16" t="n">
        <f aca="false">D38+Inputs!$B$8*E38</f>
        <v>192.76</v>
      </c>
      <c r="K38" s="16" t="n">
        <f aca="false">F38+Inputs!$B$9*G38</f>
        <v>12.48</v>
      </c>
      <c r="L38" s="16" t="n">
        <f aca="false">H38+Inputs!$B$10*I38</f>
        <v>32774.053</v>
      </c>
      <c r="M38" s="16" t="n">
        <f aca="false">J38+K38+L38</f>
        <v>32979.293</v>
      </c>
    </row>
    <row r="39" customFormat="false" ht="15" hidden="false" customHeight="false" outlineLevel="0" collapsed="false">
      <c r="A39" s="0" t="s">
        <v>376</v>
      </c>
      <c r="B39" s="15" t="n">
        <v>45078</v>
      </c>
      <c r="C39" s="0" t="n">
        <v>1</v>
      </c>
      <c r="D39" s="0" t="n">
        <v>66</v>
      </c>
      <c r="E39" s="0" t="n">
        <v>80</v>
      </c>
      <c r="F39" s="0" t="n">
        <v>0</v>
      </c>
      <c r="G39" s="0" t="n">
        <v>9</v>
      </c>
      <c r="H39" s="0" t="n">
        <v>10221</v>
      </c>
      <c r="I39" s="0" t="n">
        <v>15858</v>
      </c>
      <c r="J39" s="16" t="n">
        <f aca="false">D39+Inputs!$B$8*E39</f>
        <v>232.4</v>
      </c>
      <c r="K39" s="16" t="n">
        <f aca="false">F39+Inputs!$B$9*G39</f>
        <v>18.72</v>
      </c>
      <c r="L39" s="16" t="n">
        <f aca="false">H39+Inputs!$B$10*I39</f>
        <v>33008.946</v>
      </c>
      <c r="M39" s="16" t="n">
        <f aca="false">J39+K39+L39</f>
        <v>33260.066</v>
      </c>
    </row>
    <row r="40" customFormat="false" ht="15" hidden="false" customHeight="false" outlineLevel="0" collapsed="false">
      <c r="A40" s="0" t="s">
        <v>376</v>
      </c>
      <c r="B40" s="15" t="n">
        <v>45170</v>
      </c>
      <c r="C40" s="0" t="n">
        <v>1</v>
      </c>
      <c r="D40" s="0" t="n">
        <v>82</v>
      </c>
      <c r="E40" s="0" t="n">
        <v>85</v>
      </c>
      <c r="F40" s="0" t="n">
        <v>0</v>
      </c>
      <c r="G40" s="0" t="n">
        <v>10</v>
      </c>
      <c r="H40" s="0" t="n">
        <v>10276</v>
      </c>
      <c r="I40" s="0" t="n">
        <v>15821</v>
      </c>
      <c r="J40" s="16" t="n">
        <f aca="false">D40+Inputs!$B$8*E40</f>
        <v>258.8</v>
      </c>
      <c r="K40" s="16" t="n">
        <f aca="false">F40+Inputs!$B$9*G40</f>
        <v>20.8</v>
      </c>
      <c r="L40" s="16" t="n">
        <f aca="false">H40+Inputs!$B$10*I40</f>
        <v>33010.777</v>
      </c>
      <c r="M40" s="16" t="n">
        <f aca="false">J40+K40+L40</f>
        <v>33290.377</v>
      </c>
    </row>
    <row r="41" customFormat="false" ht="15" hidden="false" customHeight="false" outlineLevel="0" collapsed="false">
      <c r="A41" s="0" t="s">
        <v>376</v>
      </c>
      <c r="B41" s="15" t="n">
        <v>45261</v>
      </c>
      <c r="C41" s="0" t="n">
        <v>1</v>
      </c>
      <c r="D41" s="0" t="n">
        <v>90</v>
      </c>
      <c r="E41" s="0" t="n">
        <v>98</v>
      </c>
      <c r="F41" s="0" t="n">
        <v>0</v>
      </c>
      <c r="G41" s="0" t="n">
        <v>10</v>
      </c>
      <c r="H41" s="0" t="n">
        <v>10401</v>
      </c>
      <c r="I41" s="0" t="n">
        <v>15869</v>
      </c>
      <c r="J41" s="16" t="n">
        <f aca="false">D41+Inputs!$B$8*E41</f>
        <v>293.84</v>
      </c>
      <c r="K41" s="16" t="n">
        <f aca="false">F41+Inputs!$B$9*G41</f>
        <v>20.8</v>
      </c>
      <c r="L41" s="16" t="n">
        <f aca="false">H41+Inputs!$B$10*I41</f>
        <v>33204.753</v>
      </c>
      <c r="M41" s="16" t="n">
        <f aca="false">J41+K41+L41</f>
        <v>33519.393</v>
      </c>
    </row>
    <row r="42" customFormat="false" ht="15" hidden="false" customHeight="false" outlineLevel="0" collapsed="false">
      <c r="A42" s="0" t="s">
        <v>376</v>
      </c>
      <c r="B42" s="15" t="n">
        <v>45352</v>
      </c>
      <c r="C42" s="0" t="n">
        <v>1</v>
      </c>
      <c r="D42" s="0" t="n">
        <v>101</v>
      </c>
      <c r="E42" s="0" t="n">
        <v>112</v>
      </c>
      <c r="F42" s="0" t="n">
        <v>0</v>
      </c>
      <c r="G42" s="0" t="n">
        <v>12</v>
      </c>
      <c r="H42" s="0" t="n">
        <v>10432</v>
      </c>
      <c r="I42" s="0" t="n">
        <v>15965</v>
      </c>
      <c r="J42" s="16" t="n">
        <f aca="false">D42+Inputs!$B$8*E42</f>
        <v>333.96</v>
      </c>
      <c r="K42" s="16" t="n">
        <f aca="false">F42+Inputs!$B$9*G42</f>
        <v>24.96</v>
      </c>
      <c r="L42" s="16" t="n">
        <f aca="false">H42+Inputs!$B$10*I42</f>
        <v>33373.705</v>
      </c>
      <c r="M42" s="16" t="n">
        <f aca="false">J42+K42+L42</f>
        <v>33732.625</v>
      </c>
    </row>
    <row r="43" customFormat="false" ht="15" hidden="false" customHeight="false" outlineLevel="0" collapsed="false">
      <c r="A43" s="0" t="s">
        <v>376</v>
      </c>
      <c r="B43" s="15" t="n">
        <v>45444</v>
      </c>
      <c r="C43" s="0" t="n">
        <v>1</v>
      </c>
      <c r="D43" s="0" t="n">
        <v>110</v>
      </c>
      <c r="E43" s="0" t="n">
        <v>121</v>
      </c>
      <c r="F43" s="0" t="n">
        <v>0</v>
      </c>
      <c r="G43" s="0" t="n">
        <v>18</v>
      </c>
      <c r="H43" s="0" t="n">
        <v>10384</v>
      </c>
      <c r="I43" s="0" t="n">
        <v>15966</v>
      </c>
      <c r="J43" s="16" t="n">
        <f aca="false">D43+Inputs!$B$8*E43</f>
        <v>361.68</v>
      </c>
      <c r="K43" s="16" t="n">
        <f aca="false">F43+Inputs!$B$9*G43</f>
        <v>37.44</v>
      </c>
      <c r="L43" s="16" t="n">
        <f aca="false">H43+Inputs!$B$10*I43</f>
        <v>33327.142</v>
      </c>
      <c r="M43" s="16" t="n">
        <f aca="false">J43+K43+L43</f>
        <v>33726.262</v>
      </c>
    </row>
    <row r="44" customFormat="false" ht="15" hidden="false" customHeight="false" outlineLevel="0" collapsed="false">
      <c r="A44" s="0" t="s">
        <v>376</v>
      </c>
      <c r="B44" s="15" t="n">
        <v>45536</v>
      </c>
      <c r="C44" s="0" t="n">
        <v>1</v>
      </c>
      <c r="D44" s="0" t="n">
        <v>116</v>
      </c>
      <c r="E44" s="0" t="n">
        <v>130</v>
      </c>
      <c r="F44" s="0" t="n">
        <v>0</v>
      </c>
      <c r="G44" s="0" t="n">
        <v>19</v>
      </c>
      <c r="H44" s="0" t="n">
        <v>10526</v>
      </c>
      <c r="I44" s="0" t="n">
        <v>15995</v>
      </c>
      <c r="J44" s="16" t="n">
        <f aca="false">D44+Inputs!$B$8*E44</f>
        <v>386.4</v>
      </c>
      <c r="K44" s="16" t="n">
        <f aca="false">F44+Inputs!$B$9*G44</f>
        <v>39.52</v>
      </c>
      <c r="L44" s="16" t="n">
        <f aca="false">H44+Inputs!$B$10*I44</f>
        <v>33510.815</v>
      </c>
      <c r="M44" s="16" t="n">
        <f aca="false">J44+K44+L44</f>
        <v>33936.735</v>
      </c>
    </row>
    <row r="45" customFormat="false" ht="15" hidden="false" customHeight="false" outlineLevel="0" collapsed="false">
      <c r="A45" s="0" t="s">
        <v>376</v>
      </c>
      <c r="B45" s="15" t="n">
        <v>45627</v>
      </c>
      <c r="C45" s="0" t="n">
        <v>1</v>
      </c>
      <c r="D45" s="0" t="n">
        <v>126</v>
      </c>
      <c r="E45" s="0" t="n">
        <v>145</v>
      </c>
      <c r="F45" s="0" t="n">
        <v>0</v>
      </c>
      <c r="G45" s="0" t="n">
        <v>21</v>
      </c>
      <c r="H45" s="0" t="n">
        <v>10774</v>
      </c>
      <c r="I45" s="0" t="n">
        <v>15888</v>
      </c>
      <c r="J45" s="16" t="n">
        <f aca="false">D45+Inputs!$B$8*E45</f>
        <v>427.6</v>
      </c>
      <c r="K45" s="16" t="n">
        <f aca="false">F45+Inputs!$B$9*G45</f>
        <v>43.68</v>
      </c>
      <c r="L45" s="16" t="n">
        <f aca="false">H45+Inputs!$B$10*I45</f>
        <v>33605.056</v>
      </c>
      <c r="M45" s="16" t="n">
        <f aca="false">J45+K45+L45</f>
        <v>34076.336</v>
      </c>
    </row>
    <row r="46" customFormat="false" ht="15" hidden="false" customHeight="false" outlineLevel="0" collapsed="false">
      <c r="A46" s="0" t="s">
        <v>376</v>
      </c>
      <c r="B46" s="15" t="n">
        <v>45717</v>
      </c>
      <c r="C46" s="0" t="n">
        <v>1</v>
      </c>
      <c r="D46" s="0" t="n">
        <v>121</v>
      </c>
      <c r="E46" s="0" t="n">
        <v>164</v>
      </c>
      <c r="F46" s="0" t="n">
        <v>0</v>
      </c>
      <c r="G46" s="0" t="n">
        <v>28</v>
      </c>
      <c r="H46" s="0" t="n">
        <v>10707</v>
      </c>
      <c r="I46" s="0" t="n">
        <v>15805</v>
      </c>
      <c r="J46" s="16" t="n">
        <f aca="false">D46+Inputs!$B$8*E46</f>
        <v>462.12</v>
      </c>
      <c r="K46" s="16" t="n">
        <f aca="false">F46+Inputs!$B$9*G46</f>
        <v>58.24</v>
      </c>
      <c r="L46" s="16" t="n">
        <f aca="false">H46+Inputs!$B$10*I46</f>
        <v>33418.785</v>
      </c>
      <c r="M46" s="16" t="n">
        <f aca="false">J46+K46+L46</f>
        <v>33939.145</v>
      </c>
    </row>
    <row r="47" customFormat="false" ht="15" hidden="false" customHeight="false" outlineLevel="0" collapsed="false">
      <c r="A47" s="0" t="s">
        <v>376</v>
      </c>
      <c r="B47" s="15" t="n">
        <v>45809</v>
      </c>
      <c r="C47" s="0" t="n">
        <v>1</v>
      </c>
      <c r="D47" s="0" t="n">
        <v>119</v>
      </c>
      <c r="E47" s="0" t="n">
        <v>184</v>
      </c>
      <c r="F47" s="0" t="n">
        <v>7</v>
      </c>
      <c r="G47" s="0" t="n">
        <v>34</v>
      </c>
      <c r="H47" s="0" t="n">
        <v>10669</v>
      </c>
      <c r="I47" s="0" t="n">
        <v>15869</v>
      </c>
      <c r="J47" s="16" t="n">
        <f aca="false">D47+Inputs!$B$8*E47</f>
        <v>501.72</v>
      </c>
      <c r="K47" s="16" t="n">
        <f aca="false">F47+Inputs!$B$9*G47</f>
        <v>77.72</v>
      </c>
      <c r="L47" s="16" t="n">
        <f aca="false">H47+Inputs!$B$10*I47</f>
        <v>33472.753</v>
      </c>
      <c r="M47" s="16" t="n">
        <f aca="false">J47+K47+L47</f>
        <v>34052.193</v>
      </c>
    </row>
    <row r="48" customFormat="false" ht="15" hidden="false" customHeight="false" outlineLevel="0" collapsed="false">
      <c r="A48" s="0" t="s">
        <v>376</v>
      </c>
      <c r="B48" s="15" t="n">
        <v>45901</v>
      </c>
      <c r="C48" s="0" t="n">
        <v>1</v>
      </c>
      <c r="D48" s="0" t="n">
        <v>129</v>
      </c>
      <c r="E48" s="0" t="n">
        <v>193</v>
      </c>
      <c r="F48" s="0" t="n">
        <v>8</v>
      </c>
      <c r="G48" s="0" t="n">
        <v>39</v>
      </c>
      <c r="H48" s="0" t="n">
        <v>10783</v>
      </c>
      <c r="I48" s="0" t="n">
        <v>15850</v>
      </c>
      <c r="J48" s="16" t="n">
        <f aca="false">D48+Inputs!$B$8*E48</f>
        <v>530.44</v>
      </c>
      <c r="K48" s="16" t="n">
        <f aca="false">F48+Inputs!$B$9*G48</f>
        <v>89.12</v>
      </c>
      <c r="L48" s="16" t="n">
        <f aca="false">H48+Inputs!$B$10*I48</f>
        <v>33559.45</v>
      </c>
      <c r="M48" s="16" t="n">
        <f aca="false">J48+K48+L48</f>
        <v>34179.01</v>
      </c>
    </row>
    <row r="49" customFormat="false" ht="15" hidden="false" customHeight="false" outlineLevel="0" collapsed="false">
      <c r="A49" s="0" t="s">
        <v>376</v>
      </c>
      <c r="B49" s="15" t="n">
        <v>45992</v>
      </c>
      <c r="C49" s="0" t="n">
        <v>1</v>
      </c>
      <c r="D49" s="0" t="n">
        <v>146</v>
      </c>
      <c r="E49" s="0" t="n">
        <v>206</v>
      </c>
      <c r="F49" s="0" t="n">
        <v>15</v>
      </c>
      <c r="G49" s="0" t="n">
        <v>43</v>
      </c>
      <c r="H49" s="0" t="n">
        <v>10855</v>
      </c>
      <c r="I49" s="0" t="n">
        <v>15869</v>
      </c>
      <c r="J49" s="16" t="n">
        <f aca="false">D49+Inputs!$B$8*E49</f>
        <v>574.48</v>
      </c>
      <c r="K49" s="16" t="n">
        <f aca="false">F49+Inputs!$B$9*G49</f>
        <v>104.44</v>
      </c>
      <c r="L49" s="16" t="n">
        <f aca="false">H49+Inputs!$B$10*I49</f>
        <v>33658.753</v>
      </c>
      <c r="M49" s="16" t="n">
        <f aca="false">J49+K49+L49</f>
        <v>34337.673</v>
      </c>
    </row>
    <row r="50" customFormat="false" ht="15" hidden="false" customHeight="false" outlineLevel="0" collapsed="false">
      <c r="A50" s="0" t="s">
        <v>376</v>
      </c>
      <c r="B50" s="15" t="n">
        <v>46082</v>
      </c>
      <c r="C50" s="0" t="n">
        <v>1</v>
      </c>
      <c r="D50" s="0" t="n">
        <v>165</v>
      </c>
      <c r="E50" s="0" t="n">
        <v>240</v>
      </c>
      <c r="F50" s="0" t="n">
        <v>26</v>
      </c>
      <c r="G50" s="0" t="n">
        <v>47</v>
      </c>
      <c r="H50" s="0" t="n">
        <v>10878</v>
      </c>
      <c r="I50" s="0" t="n">
        <v>15933</v>
      </c>
      <c r="J50" s="16" t="n">
        <f aca="false">D50+Inputs!$B$8*E50</f>
        <v>664.2</v>
      </c>
      <c r="K50" s="16" t="n">
        <f aca="false">F50+Inputs!$B$9*G50</f>
        <v>123.76</v>
      </c>
      <c r="L50" s="16" t="n">
        <f aca="false">H50+Inputs!$B$10*I50</f>
        <v>33773.721</v>
      </c>
      <c r="M50" s="16" t="n">
        <f aca="false">J50+K50+L50</f>
        <v>34561.681</v>
      </c>
    </row>
    <row r="51" customFormat="false" ht="15" hidden="false" customHeight="false" outlineLevel="0" collapsed="false">
      <c r="A51" s="0" t="s">
        <v>376</v>
      </c>
      <c r="B51" s="15" t="n">
        <v>46174</v>
      </c>
      <c r="C51" s="0" t="n">
        <v>1</v>
      </c>
      <c r="D51" s="0" t="n">
        <v>215</v>
      </c>
      <c r="E51" s="0" t="n">
        <v>267</v>
      </c>
      <c r="F51" s="0" t="n">
        <v>31</v>
      </c>
      <c r="G51" s="0" t="n">
        <v>70</v>
      </c>
      <c r="H51" s="0" t="n">
        <v>10788</v>
      </c>
      <c r="I51" s="0" t="n">
        <v>15860</v>
      </c>
      <c r="J51" s="16" t="n">
        <f aca="false">D51+Inputs!$B$8*E51</f>
        <v>770.36</v>
      </c>
      <c r="K51" s="16" t="n">
        <f aca="false">F51+Inputs!$B$9*G51</f>
        <v>176.6</v>
      </c>
      <c r="L51" s="16" t="n">
        <f aca="false">H51+Inputs!$B$10*I51</f>
        <v>33578.82</v>
      </c>
      <c r="M51" s="16" t="n">
        <f aca="false">J51+K51+L51</f>
        <v>34525.78</v>
      </c>
    </row>
    <row r="52" customFormat="false" ht="15" hidden="false" customHeight="false" outlineLevel="0" collapsed="false">
      <c r="A52" s="0" t="s">
        <v>376</v>
      </c>
      <c r="B52" s="15" t="n">
        <v>46235</v>
      </c>
      <c r="C52" s="0" t="n">
        <v>1</v>
      </c>
      <c r="D52" s="0" t="n">
        <v>272</v>
      </c>
      <c r="E52" s="0" t="n">
        <v>281</v>
      </c>
      <c r="F52" s="0" t="n">
        <v>38</v>
      </c>
      <c r="G52" s="0" t="n">
        <v>82</v>
      </c>
      <c r="H52" s="0" t="n">
        <v>10819</v>
      </c>
      <c r="I52" s="0" t="n">
        <v>15813</v>
      </c>
      <c r="J52" s="16" t="n">
        <f aca="false">D52+Inputs!$B$8*E52</f>
        <v>856.48</v>
      </c>
      <c r="K52" s="16" t="n">
        <f aca="false">F52+Inputs!$B$9*G52</f>
        <v>208.56</v>
      </c>
      <c r="L52" s="16" t="n">
        <f aca="false">H52+Inputs!$B$10*I52</f>
        <v>33542.281</v>
      </c>
      <c r="M52" s="16" t="n">
        <f aca="false">J52+K52+L52</f>
        <v>34607.321</v>
      </c>
    </row>
    <row r="53" customFormat="false" ht="15" hidden="false" customHeight="false" outlineLevel="0" collapsed="false">
      <c r="A53" s="0" t="s">
        <v>455</v>
      </c>
      <c r="B53" s="15" t="n">
        <v>44805</v>
      </c>
      <c r="C53" s="0" t="n">
        <v>1</v>
      </c>
      <c r="D53" s="0" t="n">
        <v>0</v>
      </c>
      <c r="E53" s="0" t="n">
        <v>0</v>
      </c>
      <c r="F53" s="0" t="n">
        <v>0</v>
      </c>
      <c r="G53" s="0" t="n">
        <v>0</v>
      </c>
      <c r="H53" s="0" t="n">
        <v>6</v>
      </c>
      <c r="I53" s="0" t="n">
        <v>1577</v>
      </c>
      <c r="J53" s="16" t="n">
        <f aca="false">D53+Inputs!$B$8*E53</f>
        <v>0</v>
      </c>
      <c r="K53" s="16" t="n">
        <f aca="false">F53+Inputs!$B$9*G53</f>
        <v>0</v>
      </c>
      <c r="L53" s="16" t="n">
        <f aca="false">H53+Inputs!$B$10*I53</f>
        <v>2272.149</v>
      </c>
      <c r="M53" s="16" t="n">
        <f aca="false">J53+K53+L53</f>
        <v>2272.149</v>
      </c>
    </row>
    <row r="54" customFormat="false" ht="15" hidden="false" customHeight="false" outlineLevel="0" collapsed="false">
      <c r="A54" s="0" t="s">
        <v>455</v>
      </c>
      <c r="B54" s="15" t="n">
        <v>44896</v>
      </c>
      <c r="C54" s="0" t="n">
        <v>1</v>
      </c>
      <c r="D54" s="0" t="n">
        <v>0</v>
      </c>
      <c r="E54" s="0" t="n">
        <v>0</v>
      </c>
      <c r="F54" s="0" t="n">
        <v>0</v>
      </c>
      <c r="G54" s="0" t="n">
        <v>0</v>
      </c>
      <c r="H54" s="0" t="n">
        <v>0</v>
      </c>
      <c r="I54" s="0" t="n">
        <v>1557</v>
      </c>
      <c r="J54" s="16" t="n">
        <f aca="false">D54+Inputs!$B$8*E54</f>
        <v>0</v>
      </c>
      <c r="K54" s="16" t="n">
        <f aca="false">F54+Inputs!$B$9*G54</f>
        <v>0</v>
      </c>
      <c r="L54" s="16" t="n">
        <f aca="false">H54+Inputs!$B$10*I54</f>
        <v>2237.409</v>
      </c>
      <c r="M54" s="16" t="n">
        <f aca="false">J54+K54+L54</f>
        <v>2237.409</v>
      </c>
    </row>
    <row r="55" customFormat="false" ht="15" hidden="false" customHeight="false" outlineLevel="0" collapsed="false">
      <c r="A55" s="0" t="s">
        <v>455</v>
      </c>
      <c r="B55" s="15" t="n">
        <v>44986</v>
      </c>
      <c r="C55" s="0" t="n">
        <v>1</v>
      </c>
      <c r="D55" s="0" t="n">
        <v>0</v>
      </c>
      <c r="E55" s="0" t="n">
        <v>0</v>
      </c>
      <c r="F55" s="0" t="n">
        <v>0</v>
      </c>
      <c r="G55" s="0" t="n">
        <v>0</v>
      </c>
      <c r="H55" s="0" t="n">
        <v>0</v>
      </c>
      <c r="I55" s="0" t="n">
        <v>1557</v>
      </c>
      <c r="J55" s="16" t="n">
        <f aca="false">D55+Inputs!$B$8*E55</f>
        <v>0</v>
      </c>
      <c r="K55" s="16" t="n">
        <f aca="false">F55+Inputs!$B$9*G55</f>
        <v>0</v>
      </c>
      <c r="L55" s="16" t="n">
        <f aca="false">H55+Inputs!$B$10*I55</f>
        <v>2237.409</v>
      </c>
      <c r="M55" s="16" t="n">
        <f aca="false">J55+K55+L55</f>
        <v>2237.409</v>
      </c>
    </row>
    <row r="56" customFormat="false" ht="15" hidden="false" customHeight="false" outlineLevel="0" collapsed="false">
      <c r="A56" s="0" t="s">
        <v>455</v>
      </c>
      <c r="B56" s="15" t="n">
        <v>45078</v>
      </c>
      <c r="C56" s="0" t="n">
        <v>1</v>
      </c>
      <c r="D56" s="0" t="n">
        <v>0</v>
      </c>
      <c r="E56" s="0" t="n">
        <v>0</v>
      </c>
      <c r="F56" s="0" t="n">
        <v>0</v>
      </c>
      <c r="G56" s="0" t="n">
        <v>0</v>
      </c>
      <c r="H56" s="0" t="n">
        <v>0</v>
      </c>
      <c r="I56" s="0" t="n">
        <v>1509</v>
      </c>
      <c r="J56" s="16" t="n">
        <f aca="false">D56+Inputs!$B$8*E56</f>
        <v>0</v>
      </c>
      <c r="K56" s="16" t="n">
        <f aca="false">F56+Inputs!$B$9*G56</f>
        <v>0</v>
      </c>
      <c r="L56" s="16" t="n">
        <f aca="false">H56+Inputs!$B$10*I56</f>
        <v>2168.433</v>
      </c>
      <c r="M56" s="16" t="n">
        <f aca="false">J56+K56+L56</f>
        <v>2168.433</v>
      </c>
    </row>
    <row r="57" customFormat="false" ht="15" hidden="false" customHeight="false" outlineLevel="0" collapsed="false">
      <c r="A57" s="0" t="s">
        <v>455</v>
      </c>
      <c r="B57" s="15" t="n">
        <v>45170</v>
      </c>
      <c r="C57" s="0" t="n">
        <v>1</v>
      </c>
      <c r="D57" s="0" t="n">
        <v>0</v>
      </c>
      <c r="E57" s="0" t="n">
        <v>0</v>
      </c>
      <c r="F57" s="0" t="n">
        <v>0</v>
      </c>
      <c r="G57" s="0" t="n">
        <v>0</v>
      </c>
      <c r="H57" s="0" t="n">
        <v>0</v>
      </c>
      <c r="I57" s="0" t="n">
        <v>1485</v>
      </c>
      <c r="J57" s="16" t="n">
        <f aca="false">D57+Inputs!$B$8*E57</f>
        <v>0</v>
      </c>
      <c r="K57" s="16" t="n">
        <f aca="false">F57+Inputs!$B$9*G57</f>
        <v>0</v>
      </c>
      <c r="L57" s="16" t="n">
        <f aca="false">H57+Inputs!$B$10*I57</f>
        <v>2133.945</v>
      </c>
      <c r="M57" s="16" t="n">
        <f aca="false">J57+K57+L57</f>
        <v>2133.945</v>
      </c>
    </row>
    <row r="58" customFormat="false" ht="15" hidden="false" customHeight="false" outlineLevel="0" collapsed="false">
      <c r="A58" s="0" t="s">
        <v>455</v>
      </c>
      <c r="B58" s="15" t="n">
        <v>45261</v>
      </c>
      <c r="C58" s="0" t="n">
        <v>1</v>
      </c>
      <c r="D58" s="0" t="n">
        <v>0</v>
      </c>
      <c r="E58" s="0" t="n">
        <v>0</v>
      </c>
      <c r="F58" s="0" t="n">
        <v>0</v>
      </c>
      <c r="G58" s="0" t="n">
        <v>0</v>
      </c>
      <c r="H58" s="0" t="n">
        <v>0</v>
      </c>
      <c r="I58" s="0" t="n">
        <v>1498</v>
      </c>
      <c r="J58" s="16" t="n">
        <f aca="false">D58+Inputs!$B$8*E58</f>
        <v>0</v>
      </c>
      <c r="K58" s="16" t="n">
        <f aca="false">F58+Inputs!$B$9*G58</f>
        <v>0</v>
      </c>
      <c r="L58" s="16" t="n">
        <f aca="false">H58+Inputs!$B$10*I58</f>
        <v>2152.626</v>
      </c>
      <c r="M58" s="16" t="n">
        <f aca="false">J58+K58+L58</f>
        <v>2152.626</v>
      </c>
    </row>
    <row r="59" customFormat="false" ht="15" hidden="false" customHeight="false" outlineLevel="0" collapsed="false">
      <c r="A59" s="0" t="s">
        <v>455</v>
      </c>
      <c r="B59" s="15" t="n">
        <v>45352</v>
      </c>
      <c r="C59" s="0" t="n">
        <v>1</v>
      </c>
      <c r="D59" s="0" t="n">
        <v>0</v>
      </c>
      <c r="E59" s="0" t="n">
        <v>1</v>
      </c>
      <c r="F59" s="0" t="n">
        <v>0</v>
      </c>
      <c r="G59" s="0" t="n">
        <v>0</v>
      </c>
      <c r="H59" s="0" t="n">
        <v>0</v>
      </c>
      <c r="I59" s="0" t="n">
        <v>1496</v>
      </c>
      <c r="J59" s="16" t="n">
        <f aca="false">D59+Inputs!$B$8*E59</f>
        <v>2.08</v>
      </c>
      <c r="K59" s="16" t="n">
        <f aca="false">F59+Inputs!$B$9*G59</f>
        <v>0</v>
      </c>
      <c r="L59" s="16" t="n">
        <f aca="false">H59+Inputs!$B$10*I59</f>
        <v>2149.752</v>
      </c>
      <c r="M59" s="16" t="n">
        <f aca="false">J59+K59+L59</f>
        <v>2151.832</v>
      </c>
    </row>
    <row r="60" customFormat="false" ht="15" hidden="false" customHeight="false" outlineLevel="0" collapsed="false">
      <c r="A60" s="0" t="s">
        <v>455</v>
      </c>
      <c r="B60" s="15" t="n">
        <v>45444</v>
      </c>
      <c r="C60" s="0" t="n">
        <v>1</v>
      </c>
      <c r="D60" s="0" t="n">
        <v>0</v>
      </c>
      <c r="E60" s="0" t="n">
        <v>1</v>
      </c>
      <c r="F60" s="0" t="n">
        <v>0</v>
      </c>
      <c r="G60" s="0" t="n">
        <v>0</v>
      </c>
      <c r="H60" s="0" t="n">
        <v>0</v>
      </c>
      <c r="I60" s="0" t="n">
        <v>1476</v>
      </c>
      <c r="J60" s="16" t="n">
        <f aca="false">D60+Inputs!$B$8*E60</f>
        <v>2.08</v>
      </c>
      <c r="K60" s="16" t="n">
        <f aca="false">F60+Inputs!$B$9*G60</f>
        <v>0</v>
      </c>
      <c r="L60" s="16" t="n">
        <f aca="false">H60+Inputs!$B$10*I60</f>
        <v>2121.012</v>
      </c>
      <c r="M60" s="16" t="n">
        <f aca="false">J60+K60+L60</f>
        <v>2123.092</v>
      </c>
    </row>
    <row r="61" customFormat="false" ht="15" hidden="false" customHeight="false" outlineLevel="0" collapsed="false">
      <c r="A61" s="0" t="s">
        <v>455</v>
      </c>
      <c r="B61" s="15" t="n">
        <v>45536</v>
      </c>
      <c r="C61" s="0" t="n">
        <v>1</v>
      </c>
      <c r="D61" s="0" t="n">
        <v>0</v>
      </c>
      <c r="E61" s="0" t="n">
        <v>1</v>
      </c>
      <c r="F61" s="0" t="n">
        <v>0</v>
      </c>
      <c r="G61" s="0" t="n">
        <v>0</v>
      </c>
      <c r="H61" s="0" t="n">
        <v>0</v>
      </c>
      <c r="I61" s="0" t="n">
        <v>1489</v>
      </c>
      <c r="J61" s="16" t="n">
        <f aca="false">D61+Inputs!$B$8*E61</f>
        <v>2.08</v>
      </c>
      <c r="K61" s="16" t="n">
        <f aca="false">F61+Inputs!$B$9*G61</f>
        <v>0</v>
      </c>
      <c r="L61" s="16" t="n">
        <f aca="false">H61+Inputs!$B$10*I61</f>
        <v>2139.693</v>
      </c>
      <c r="M61" s="16" t="n">
        <f aca="false">J61+K61+L61</f>
        <v>2141.773</v>
      </c>
    </row>
    <row r="62" customFormat="false" ht="15" hidden="false" customHeight="false" outlineLevel="0" collapsed="false">
      <c r="A62" s="0" t="s">
        <v>455</v>
      </c>
      <c r="B62" s="15" t="n">
        <v>45627</v>
      </c>
      <c r="C62" s="0" t="n">
        <v>1</v>
      </c>
      <c r="D62" s="0" t="n">
        <v>0</v>
      </c>
      <c r="E62" s="0" t="n">
        <v>1</v>
      </c>
      <c r="F62" s="0" t="n">
        <v>0</v>
      </c>
      <c r="G62" s="0" t="n">
        <v>0</v>
      </c>
      <c r="H62" s="0" t="n">
        <v>6</v>
      </c>
      <c r="I62" s="0" t="n">
        <v>1481</v>
      </c>
      <c r="J62" s="16" t="n">
        <f aca="false">D62+Inputs!$B$8*E62</f>
        <v>2.08</v>
      </c>
      <c r="K62" s="16" t="n">
        <f aca="false">F62+Inputs!$B$9*G62</f>
        <v>0</v>
      </c>
      <c r="L62" s="16" t="n">
        <f aca="false">H62+Inputs!$B$10*I62</f>
        <v>2134.197</v>
      </c>
      <c r="M62" s="16" t="n">
        <f aca="false">J62+K62+L62</f>
        <v>2136.277</v>
      </c>
    </row>
    <row r="63" customFormat="false" ht="15" hidden="false" customHeight="false" outlineLevel="0" collapsed="false">
      <c r="A63" s="0" t="s">
        <v>455</v>
      </c>
      <c r="B63" s="15" t="n">
        <v>45717</v>
      </c>
      <c r="C63" s="0" t="n">
        <v>1</v>
      </c>
      <c r="D63" s="0" t="n">
        <v>0</v>
      </c>
      <c r="E63" s="0" t="n">
        <v>2</v>
      </c>
      <c r="F63" s="0" t="n">
        <v>0</v>
      </c>
      <c r="G63" s="0" t="n">
        <v>0</v>
      </c>
      <c r="H63" s="0" t="n">
        <v>0</v>
      </c>
      <c r="I63" s="0" t="n">
        <v>1485</v>
      </c>
      <c r="J63" s="16" t="n">
        <f aca="false">D63+Inputs!$B$8*E63</f>
        <v>4.16</v>
      </c>
      <c r="K63" s="16" t="n">
        <f aca="false">F63+Inputs!$B$9*G63</f>
        <v>0</v>
      </c>
      <c r="L63" s="16" t="n">
        <f aca="false">H63+Inputs!$B$10*I63</f>
        <v>2133.945</v>
      </c>
      <c r="M63" s="16" t="n">
        <f aca="false">J63+K63+L63</f>
        <v>2138.105</v>
      </c>
    </row>
    <row r="64" customFormat="false" ht="15" hidden="false" customHeight="false" outlineLevel="0" collapsed="false">
      <c r="A64" s="0" t="s">
        <v>455</v>
      </c>
      <c r="B64" s="15" t="n">
        <v>45809</v>
      </c>
      <c r="C64" s="0" t="n">
        <v>1</v>
      </c>
      <c r="D64" s="0" t="n">
        <v>0</v>
      </c>
      <c r="E64" s="0" t="n">
        <v>2</v>
      </c>
      <c r="F64" s="0" t="n">
        <v>0</v>
      </c>
      <c r="G64" s="0" t="n">
        <v>1</v>
      </c>
      <c r="H64" s="0" t="n">
        <v>0</v>
      </c>
      <c r="I64" s="0" t="n">
        <v>1475</v>
      </c>
      <c r="J64" s="16" t="n">
        <f aca="false">D64+Inputs!$B$8*E64</f>
        <v>4.16</v>
      </c>
      <c r="K64" s="16" t="n">
        <f aca="false">F64+Inputs!$B$9*G64</f>
        <v>2.08</v>
      </c>
      <c r="L64" s="16" t="n">
        <f aca="false">H64+Inputs!$B$10*I64</f>
        <v>2119.575</v>
      </c>
      <c r="M64" s="16" t="n">
        <f aca="false">J64+K64+L64</f>
        <v>2125.815</v>
      </c>
    </row>
    <row r="65" customFormat="false" ht="15" hidden="false" customHeight="false" outlineLevel="0" collapsed="false">
      <c r="A65" s="0" t="s">
        <v>455</v>
      </c>
      <c r="B65" s="15" t="n">
        <v>45901</v>
      </c>
      <c r="C65" s="0" t="n">
        <v>1</v>
      </c>
      <c r="D65" s="0" t="n">
        <v>0</v>
      </c>
      <c r="E65" s="0" t="n">
        <v>2</v>
      </c>
      <c r="F65" s="0" t="n">
        <v>0</v>
      </c>
      <c r="G65" s="0" t="n">
        <v>1</v>
      </c>
      <c r="H65" s="0" t="n">
        <v>6</v>
      </c>
      <c r="I65" s="0" t="n">
        <v>1491</v>
      </c>
      <c r="J65" s="16" t="n">
        <f aca="false">D65+Inputs!$B$8*E65</f>
        <v>4.16</v>
      </c>
      <c r="K65" s="16" t="n">
        <f aca="false">F65+Inputs!$B$9*G65</f>
        <v>2.08</v>
      </c>
      <c r="L65" s="16" t="n">
        <f aca="false">H65+Inputs!$B$10*I65</f>
        <v>2148.567</v>
      </c>
      <c r="M65" s="16" t="n">
        <f aca="false">J65+K65+L65</f>
        <v>2154.807</v>
      </c>
    </row>
    <row r="66" customFormat="false" ht="15" hidden="false" customHeight="false" outlineLevel="0" collapsed="false">
      <c r="A66" s="0" t="s">
        <v>455</v>
      </c>
      <c r="B66" s="15" t="n">
        <v>45992</v>
      </c>
      <c r="C66" s="0" t="n">
        <v>1</v>
      </c>
      <c r="D66" s="0" t="n">
        <v>0</v>
      </c>
      <c r="E66" s="0" t="n">
        <v>2</v>
      </c>
      <c r="F66" s="0" t="n">
        <v>0</v>
      </c>
      <c r="G66" s="0" t="n">
        <v>1</v>
      </c>
      <c r="H66" s="0" t="n">
        <v>6</v>
      </c>
      <c r="I66" s="0" t="n">
        <v>1473</v>
      </c>
      <c r="J66" s="16" t="n">
        <f aca="false">D66+Inputs!$B$8*E66</f>
        <v>4.16</v>
      </c>
      <c r="K66" s="16" t="n">
        <f aca="false">F66+Inputs!$B$9*G66</f>
        <v>2.08</v>
      </c>
      <c r="L66" s="16" t="n">
        <f aca="false">H66+Inputs!$B$10*I66</f>
        <v>2122.701</v>
      </c>
      <c r="M66" s="16" t="n">
        <f aca="false">J66+K66+L66</f>
        <v>2128.941</v>
      </c>
    </row>
    <row r="67" customFormat="false" ht="15" hidden="false" customHeight="false" outlineLevel="0" collapsed="false">
      <c r="A67" s="0" t="s">
        <v>455</v>
      </c>
      <c r="B67" s="15" t="n">
        <v>46082</v>
      </c>
      <c r="C67" s="0" t="n">
        <v>1</v>
      </c>
      <c r="D67" s="0" t="n">
        <v>0</v>
      </c>
      <c r="E67" s="0" t="n">
        <v>2</v>
      </c>
      <c r="F67" s="0" t="n">
        <v>0</v>
      </c>
      <c r="G67" s="0" t="n">
        <v>1</v>
      </c>
      <c r="H67" s="0" t="n">
        <v>7</v>
      </c>
      <c r="I67" s="0" t="n">
        <v>1464</v>
      </c>
      <c r="J67" s="16" t="n">
        <f aca="false">D67+Inputs!$B$8*E67</f>
        <v>4.16</v>
      </c>
      <c r="K67" s="16" t="n">
        <f aca="false">F67+Inputs!$B$9*G67</f>
        <v>2.08</v>
      </c>
      <c r="L67" s="16" t="n">
        <f aca="false">H67+Inputs!$B$10*I67</f>
        <v>2110.768</v>
      </c>
      <c r="M67" s="16" t="n">
        <f aca="false">J67+K67+L67</f>
        <v>2117.008</v>
      </c>
    </row>
    <row r="68" customFormat="false" ht="15" hidden="false" customHeight="false" outlineLevel="0" collapsed="false">
      <c r="A68" s="0" t="s">
        <v>455</v>
      </c>
      <c r="B68" s="15" t="n">
        <v>46174</v>
      </c>
      <c r="C68" s="0" t="n">
        <v>1</v>
      </c>
      <c r="D68" s="0" t="n">
        <v>0</v>
      </c>
      <c r="E68" s="0" t="n">
        <v>2</v>
      </c>
      <c r="F68" s="0" t="n">
        <v>0</v>
      </c>
      <c r="G68" s="0" t="n">
        <v>1</v>
      </c>
      <c r="H68" s="0" t="n">
        <v>0</v>
      </c>
      <c r="I68" s="0" t="n">
        <v>1462</v>
      </c>
      <c r="J68" s="16" t="n">
        <f aca="false">D68+Inputs!$B$8*E68</f>
        <v>4.16</v>
      </c>
      <c r="K68" s="16" t="n">
        <f aca="false">F68+Inputs!$B$9*G68</f>
        <v>2.08</v>
      </c>
      <c r="L68" s="16" t="n">
        <f aca="false">H68+Inputs!$B$10*I68</f>
        <v>2100.894</v>
      </c>
      <c r="M68" s="16" t="n">
        <f aca="false">J68+K68+L68</f>
        <v>2107.134</v>
      </c>
    </row>
    <row r="69" customFormat="false" ht="15" hidden="false" customHeight="false" outlineLevel="0" collapsed="false">
      <c r="A69" s="0" t="s">
        <v>455</v>
      </c>
      <c r="B69" s="15" t="n">
        <v>46235</v>
      </c>
      <c r="C69" s="0" t="n">
        <v>1</v>
      </c>
      <c r="D69" s="0" t="n">
        <v>0</v>
      </c>
      <c r="E69" s="0" t="n">
        <v>2</v>
      </c>
      <c r="F69" s="0" t="n">
        <v>0</v>
      </c>
      <c r="G69" s="0" t="n">
        <v>1</v>
      </c>
      <c r="H69" s="0" t="n">
        <v>0</v>
      </c>
      <c r="I69" s="0" t="n">
        <v>1471</v>
      </c>
      <c r="J69" s="16" t="n">
        <f aca="false">D69+Inputs!$B$8*E69</f>
        <v>4.16</v>
      </c>
      <c r="K69" s="16" t="n">
        <f aca="false">F69+Inputs!$B$9*G69</f>
        <v>2.08</v>
      </c>
      <c r="L69" s="16" t="n">
        <f aca="false">H69+Inputs!$B$10*I69</f>
        <v>2113.827</v>
      </c>
      <c r="M69" s="16" t="n">
        <f aca="false">J69+K69+L69</f>
        <v>2120.067</v>
      </c>
    </row>
    <row r="70" customFormat="false" ht="15" hidden="false" customHeight="false" outlineLevel="0" collapsed="false">
      <c r="A70" s="0" t="s">
        <v>401</v>
      </c>
      <c r="B70" s="15" t="n">
        <v>44805</v>
      </c>
      <c r="C70" s="0" t="n">
        <v>2</v>
      </c>
      <c r="D70" s="0" t="n">
        <v>9</v>
      </c>
      <c r="E70" s="0" t="n">
        <v>25</v>
      </c>
      <c r="F70" s="0" t="n">
        <v>0</v>
      </c>
      <c r="G70" s="0" t="n">
        <v>2</v>
      </c>
      <c r="H70" s="0" t="n">
        <v>10298</v>
      </c>
      <c r="I70" s="0" t="n">
        <v>15098</v>
      </c>
      <c r="J70" s="16" t="n">
        <f aca="false">D70+Inputs!$B$8*E70</f>
        <v>61</v>
      </c>
      <c r="K70" s="16" t="n">
        <f aca="false">F70+Inputs!$B$9*G70</f>
        <v>4.16</v>
      </c>
      <c r="L70" s="16" t="n">
        <f aca="false">H70+Inputs!$B$10*I70</f>
        <v>31993.826</v>
      </c>
      <c r="M70" s="16" t="n">
        <f aca="false">J70+K70+L70</f>
        <v>32058.986</v>
      </c>
    </row>
    <row r="71" customFormat="false" ht="15" hidden="false" customHeight="false" outlineLevel="0" collapsed="false">
      <c r="A71" s="0" t="s">
        <v>401</v>
      </c>
      <c r="B71" s="15" t="n">
        <v>44896</v>
      </c>
      <c r="C71" s="0" t="n">
        <v>2</v>
      </c>
      <c r="D71" s="0" t="n">
        <v>9</v>
      </c>
      <c r="E71" s="0" t="n">
        <v>30</v>
      </c>
      <c r="F71" s="0" t="n">
        <v>0</v>
      </c>
      <c r="G71" s="0" t="n">
        <v>4</v>
      </c>
      <c r="H71" s="0" t="n">
        <v>10512</v>
      </c>
      <c r="I71" s="0" t="n">
        <v>15031</v>
      </c>
      <c r="J71" s="16" t="n">
        <f aca="false">D71+Inputs!$B$8*E71</f>
        <v>71.4</v>
      </c>
      <c r="K71" s="16" t="n">
        <f aca="false">F71+Inputs!$B$9*G71</f>
        <v>8.32</v>
      </c>
      <c r="L71" s="16" t="n">
        <f aca="false">H71+Inputs!$B$10*I71</f>
        <v>32111.547</v>
      </c>
      <c r="M71" s="16" t="n">
        <f aca="false">J71+K71+L71</f>
        <v>32191.267</v>
      </c>
    </row>
    <row r="72" customFormat="false" ht="15" hidden="false" customHeight="false" outlineLevel="0" collapsed="false">
      <c r="A72" s="0" t="s">
        <v>401</v>
      </c>
      <c r="B72" s="15" t="n">
        <v>44986</v>
      </c>
      <c r="C72" s="0" t="n">
        <v>2</v>
      </c>
      <c r="D72" s="0" t="n">
        <v>18</v>
      </c>
      <c r="E72" s="0" t="n">
        <v>36</v>
      </c>
      <c r="F72" s="0" t="n">
        <v>0</v>
      </c>
      <c r="G72" s="0" t="n">
        <v>4</v>
      </c>
      <c r="H72" s="0" t="n">
        <v>10592</v>
      </c>
      <c r="I72" s="0" t="n">
        <v>15147</v>
      </c>
      <c r="J72" s="16" t="n">
        <f aca="false">D72+Inputs!$B$8*E72</f>
        <v>92.88</v>
      </c>
      <c r="K72" s="16" t="n">
        <f aca="false">F72+Inputs!$B$9*G72</f>
        <v>8.32</v>
      </c>
      <c r="L72" s="16" t="n">
        <f aca="false">H72+Inputs!$B$10*I72</f>
        <v>32358.239</v>
      </c>
      <c r="M72" s="16" t="n">
        <f aca="false">J72+K72+L72</f>
        <v>32459.439</v>
      </c>
    </row>
    <row r="73" customFormat="false" ht="15" hidden="false" customHeight="false" outlineLevel="0" collapsed="false">
      <c r="A73" s="0" t="s">
        <v>401</v>
      </c>
      <c r="B73" s="15" t="n">
        <v>45078</v>
      </c>
      <c r="C73" s="0" t="n">
        <v>2</v>
      </c>
      <c r="D73" s="0" t="n">
        <v>18</v>
      </c>
      <c r="E73" s="0" t="n">
        <v>41</v>
      </c>
      <c r="F73" s="0" t="n">
        <v>0</v>
      </c>
      <c r="G73" s="0" t="n">
        <v>6</v>
      </c>
      <c r="H73" s="0" t="n">
        <v>10636</v>
      </c>
      <c r="I73" s="0" t="n">
        <v>15267</v>
      </c>
      <c r="J73" s="16" t="n">
        <f aca="false">D73+Inputs!$B$8*E73</f>
        <v>103.28</v>
      </c>
      <c r="K73" s="16" t="n">
        <f aca="false">F73+Inputs!$B$9*G73</f>
        <v>12.48</v>
      </c>
      <c r="L73" s="16" t="n">
        <f aca="false">H73+Inputs!$B$10*I73</f>
        <v>32574.679</v>
      </c>
      <c r="M73" s="16" t="n">
        <f aca="false">J73+K73+L73</f>
        <v>32690.439</v>
      </c>
    </row>
    <row r="74" customFormat="false" ht="15" hidden="false" customHeight="false" outlineLevel="0" collapsed="false">
      <c r="A74" s="0" t="s">
        <v>401</v>
      </c>
      <c r="B74" s="15" t="n">
        <v>45170</v>
      </c>
      <c r="C74" s="0" t="n">
        <v>2</v>
      </c>
      <c r="D74" s="0" t="n">
        <v>29</v>
      </c>
      <c r="E74" s="0" t="n">
        <v>46</v>
      </c>
      <c r="F74" s="0" t="n">
        <v>0</v>
      </c>
      <c r="G74" s="0" t="n">
        <v>8</v>
      </c>
      <c r="H74" s="0" t="n">
        <v>10701</v>
      </c>
      <c r="I74" s="0" t="n">
        <v>15307</v>
      </c>
      <c r="J74" s="16" t="n">
        <f aca="false">D74+Inputs!$B$8*E74</f>
        <v>124.68</v>
      </c>
      <c r="K74" s="16" t="n">
        <f aca="false">F74+Inputs!$B$9*G74</f>
        <v>16.64</v>
      </c>
      <c r="L74" s="16" t="n">
        <f aca="false">H74+Inputs!$B$10*I74</f>
        <v>32697.159</v>
      </c>
      <c r="M74" s="16" t="n">
        <f aca="false">J74+K74+L74</f>
        <v>32838.479</v>
      </c>
    </row>
    <row r="75" customFormat="false" ht="15" hidden="false" customHeight="false" outlineLevel="0" collapsed="false">
      <c r="A75" s="0" t="s">
        <v>401</v>
      </c>
      <c r="B75" s="15" t="n">
        <v>45261</v>
      </c>
      <c r="C75" s="0" t="n">
        <v>2</v>
      </c>
      <c r="D75" s="0" t="n">
        <v>29</v>
      </c>
      <c r="E75" s="0" t="n">
        <v>52</v>
      </c>
      <c r="F75" s="0" t="n">
        <v>0</v>
      </c>
      <c r="G75" s="0" t="n">
        <v>13</v>
      </c>
      <c r="H75" s="0" t="n">
        <v>10933</v>
      </c>
      <c r="I75" s="0" t="n">
        <v>15299</v>
      </c>
      <c r="J75" s="16" t="n">
        <f aca="false">D75+Inputs!$B$8*E75</f>
        <v>137.16</v>
      </c>
      <c r="K75" s="16" t="n">
        <f aca="false">F75+Inputs!$B$9*G75</f>
        <v>27.04</v>
      </c>
      <c r="L75" s="16" t="n">
        <f aca="false">H75+Inputs!$B$10*I75</f>
        <v>32917.663</v>
      </c>
      <c r="M75" s="16" t="n">
        <f aca="false">J75+K75+L75</f>
        <v>33081.863</v>
      </c>
    </row>
    <row r="76" customFormat="false" ht="15" hidden="false" customHeight="false" outlineLevel="0" collapsed="false">
      <c r="A76" s="0" t="s">
        <v>401</v>
      </c>
      <c r="B76" s="15" t="n">
        <v>45352</v>
      </c>
      <c r="C76" s="0" t="n">
        <v>2</v>
      </c>
      <c r="D76" s="0" t="n">
        <v>39</v>
      </c>
      <c r="E76" s="0" t="n">
        <v>60</v>
      </c>
      <c r="F76" s="0" t="n">
        <v>0</v>
      </c>
      <c r="G76" s="0" t="n">
        <v>15</v>
      </c>
      <c r="H76" s="0" t="n">
        <v>11752</v>
      </c>
      <c r="I76" s="0" t="n">
        <v>15446</v>
      </c>
      <c r="J76" s="16" t="n">
        <f aca="false">D76+Inputs!$B$8*E76</f>
        <v>163.8</v>
      </c>
      <c r="K76" s="16" t="n">
        <f aca="false">F76+Inputs!$B$9*G76</f>
        <v>31.2</v>
      </c>
      <c r="L76" s="16" t="n">
        <f aca="false">H76+Inputs!$B$10*I76</f>
        <v>33947.902</v>
      </c>
      <c r="M76" s="16" t="n">
        <f aca="false">J76+K76+L76</f>
        <v>34142.902</v>
      </c>
    </row>
    <row r="77" customFormat="false" ht="15" hidden="false" customHeight="false" outlineLevel="0" collapsed="false">
      <c r="A77" s="0" t="s">
        <v>401</v>
      </c>
      <c r="B77" s="15" t="n">
        <v>45444</v>
      </c>
      <c r="C77" s="0" t="n">
        <v>2</v>
      </c>
      <c r="D77" s="0" t="n">
        <v>47</v>
      </c>
      <c r="E77" s="0" t="n">
        <v>69</v>
      </c>
      <c r="F77" s="0" t="n">
        <v>0</v>
      </c>
      <c r="G77" s="0" t="n">
        <v>16</v>
      </c>
      <c r="H77" s="0" t="n">
        <v>11839</v>
      </c>
      <c r="I77" s="0" t="n">
        <v>15537</v>
      </c>
      <c r="J77" s="16" t="n">
        <f aca="false">D77+Inputs!$B$8*E77</f>
        <v>190.52</v>
      </c>
      <c r="K77" s="16" t="n">
        <f aca="false">F77+Inputs!$B$9*G77</f>
        <v>33.28</v>
      </c>
      <c r="L77" s="16" t="n">
        <f aca="false">H77+Inputs!$B$10*I77</f>
        <v>34165.669</v>
      </c>
      <c r="M77" s="16" t="n">
        <f aca="false">J77+K77+L77</f>
        <v>34389.469</v>
      </c>
    </row>
    <row r="78" customFormat="false" ht="15" hidden="false" customHeight="false" outlineLevel="0" collapsed="false">
      <c r="A78" s="0" t="s">
        <v>401</v>
      </c>
      <c r="B78" s="15" t="n">
        <v>45536</v>
      </c>
      <c r="C78" s="0" t="n">
        <v>2</v>
      </c>
      <c r="D78" s="0" t="n">
        <v>52</v>
      </c>
      <c r="E78" s="0" t="n">
        <v>72</v>
      </c>
      <c r="F78" s="0" t="n">
        <v>0</v>
      </c>
      <c r="G78" s="0" t="n">
        <v>20</v>
      </c>
      <c r="H78" s="0" t="n">
        <v>11847</v>
      </c>
      <c r="I78" s="0" t="n">
        <v>15533</v>
      </c>
      <c r="J78" s="16" t="n">
        <f aca="false">D78+Inputs!$B$8*E78</f>
        <v>201.76</v>
      </c>
      <c r="K78" s="16" t="n">
        <f aca="false">F78+Inputs!$B$9*G78</f>
        <v>41.6</v>
      </c>
      <c r="L78" s="16" t="n">
        <f aca="false">H78+Inputs!$B$10*I78</f>
        <v>34167.921</v>
      </c>
      <c r="M78" s="16" t="n">
        <f aca="false">J78+K78+L78</f>
        <v>34411.281</v>
      </c>
    </row>
    <row r="79" customFormat="false" ht="15" hidden="false" customHeight="false" outlineLevel="0" collapsed="false">
      <c r="A79" s="0" t="s">
        <v>401</v>
      </c>
      <c r="B79" s="15" t="n">
        <v>45627</v>
      </c>
      <c r="C79" s="0" t="n">
        <v>2</v>
      </c>
      <c r="D79" s="0" t="n">
        <v>53</v>
      </c>
      <c r="E79" s="0" t="n">
        <v>75</v>
      </c>
      <c r="F79" s="0" t="n">
        <v>0</v>
      </c>
      <c r="G79" s="0" t="n">
        <v>21</v>
      </c>
      <c r="H79" s="0" t="n">
        <v>12092</v>
      </c>
      <c r="I79" s="0" t="n">
        <v>15517</v>
      </c>
      <c r="J79" s="16" t="n">
        <f aca="false">D79+Inputs!$B$8*E79</f>
        <v>209</v>
      </c>
      <c r="K79" s="16" t="n">
        <f aca="false">F79+Inputs!$B$9*G79</f>
        <v>43.68</v>
      </c>
      <c r="L79" s="16" t="n">
        <f aca="false">H79+Inputs!$B$10*I79</f>
        <v>34389.929</v>
      </c>
      <c r="M79" s="16" t="n">
        <f aca="false">J79+K79+L79</f>
        <v>34642.609</v>
      </c>
    </row>
    <row r="80" customFormat="false" ht="15" hidden="false" customHeight="false" outlineLevel="0" collapsed="false">
      <c r="A80" s="0" t="s">
        <v>401</v>
      </c>
      <c r="B80" s="15" t="n">
        <v>45717</v>
      </c>
      <c r="C80" s="0" t="n">
        <v>2</v>
      </c>
      <c r="D80" s="0" t="n">
        <v>50</v>
      </c>
      <c r="E80" s="0" t="n">
        <v>79</v>
      </c>
      <c r="F80" s="0" t="n">
        <v>0</v>
      </c>
      <c r="G80" s="0" t="n">
        <v>28</v>
      </c>
      <c r="H80" s="0" t="n">
        <v>12197</v>
      </c>
      <c r="I80" s="0" t="n">
        <v>15515</v>
      </c>
      <c r="J80" s="16" t="n">
        <f aca="false">D80+Inputs!$B$8*E80</f>
        <v>214.32</v>
      </c>
      <c r="K80" s="16" t="n">
        <f aca="false">F80+Inputs!$B$9*G80</f>
        <v>58.24</v>
      </c>
      <c r="L80" s="16" t="n">
        <f aca="false">H80+Inputs!$B$10*I80</f>
        <v>34492.055</v>
      </c>
      <c r="M80" s="16" t="n">
        <f aca="false">J80+K80+L80</f>
        <v>34764.615</v>
      </c>
    </row>
    <row r="81" customFormat="false" ht="15" hidden="false" customHeight="false" outlineLevel="0" collapsed="false">
      <c r="A81" s="0" t="s">
        <v>401</v>
      </c>
      <c r="B81" s="15" t="n">
        <v>45809</v>
      </c>
      <c r="C81" s="0" t="n">
        <v>2</v>
      </c>
      <c r="D81" s="0" t="n">
        <v>49</v>
      </c>
      <c r="E81" s="0" t="n">
        <v>95</v>
      </c>
      <c r="F81" s="0" t="n">
        <v>0</v>
      </c>
      <c r="G81" s="0" t="n">
        <v>31</v>
      </c>
      <c r="H81" s="0" t="n">
        <v>12233</v>
      </c>
      <c r="I81" s="0" t="n">
        <v>15517</v>
      </c>
      <c r="J81" s="16" t="n">
        <f aca="false">D81+Inputs!$B$8*E81</f>
        <v>246.6</v>
      </c>
      <c r="K81" s="16" t="n">
        <f aca="false">F81+Inputs!$B$9*G81</f>
        <v>64.48</v>
      </c>
      <c r="L81" s="16" t="n">
        <f aca="false">H81+Inputs!$B$10*I81</f>
        <v>34530.929</v>
      </c>
      <c r="M81" s="16" t="n">
        <f aca="false">J81+K81+L81</f>
        <v>34842.009</v>
      </c>
    </row>
    <row r="82" customFormat="false" ht="15" hidden="false" customHeight="false" outlineLevel="0" collapsed="false">
      <c r="A82" s="0" t="s">
        <v>401</v>
      </c>
      <c r="B82" s="15" t="n">
        <v>45901</v>
      </c>
      <c r="C82" s="0" t="n">
        <v>2</v>
      </c>
      <c r="D82" s="0" t="n">
        <v>48</v>
      </c>
      <c r="E82" s="0" t="n">
        <v>99</v>
      </c>
      <c r="F82" s="0" t="n">
        <v>0</v>
      </c>
      <c r="G82" s="0" t="n">
        <v>39</v>
      </c>
      <c r="H82" s="0" t="n">
        <v>12314</v>
      </c>
      <c r="I82" s="0" t="n">
        <v>15501</v>
      </c>
      <c r="J82" s="16" t="n">
        <f aca="false">D82+Inputs!$B$8*E82</f>
        <v>253.92</v>
      </c>
      <c r="K82" s="16" t="n">
        <f aca="false">F82+Inputs!$B$9*G82</f>
        <v>81.12</v>
      </c>
      <c r="L82" s="16" t="n">
        <f aca="false">H82+Inputs!$B$10*I82</f>
        <v>34588.937</v>
      </c>
      <c r="M82" s="16" t="n">
        <f aca="false">J82+K82+L82</f>
        <v>34923.977</v>
      </c>
    </row>
    <row r="83" customFormat="false" ht="15" hidden="false" customHeight="false" outlineLevel="0" collapsed="false">
      <c r="A83" s="0" t="s">
        <v>401</v>
      </c>
      <c r="B83" s="15" t="n">
        <v>45992</v>
      </c>
      <c r="C83" s="0" t="n">
        <v>2</v>
      </c>
      <c r="D83" s="0" t="n">
        <v>54</v>
      </c>
      <c r="E83" s="0" t="n">
        <v>107</v>
      </c>
      <c r="F83" s="0" t="n">
        <v>0</v>
      </c>
      <c r="G83" s="0" t="n">
        <v>41</v>
      </c>
      <c r="H83" s="0" t="n">
        <v>12502</v>
      </c>
      <c r="I83" s="0" t="n">
        <v>15514</v>
      </c>
      <c r="J83" s="16" t="n">
        <f aca="false">D83+Inputs!$B$8*E83</f>
        <v>276.56</v>
      </c>
      <c r="K83" s="16" t="n">
        <f aca="false">F83+Inputs!$B$9*G83</f>
        <v>85.28</v>
      </c>
      <c r="L83" s="16" t="n">
        <f aca="false">H83+Inputs!$B$10*I83</f>
        <v>34795.618</v>
      </c>
      <c r="M83" s="16" t="n">
        <f aca="false">J83+K83+L83</f>
        <v>35157.458</v>
      </c>
    </row>
    <row r="84" customFormat="false" ht="15" hidden="false" customHeight="false" outlineLevel="0" collapsed="false">
      <c r="A84" s="0" t="s">
        <v>401</v>
      </c>
      <c r="B84" s="15" t="n">
        <v>46082</v>
      </c>
      <c r="C84" s="0" t="n">
        <v>2</v>
      </c>
      <c r="D84" s="0" t="n">
        <v>61</v>
      </c>
      <c r="E84" s="0" t="n">
        <v>120</v>
      </c>
      <c r="F84" s="0" t="n">
        <v>0</v>
      </c>
      <c r="G84" s="0" t="n">
        <v>50</v>
      </c>
      <c r="H84" s="0" t="n">
        <v>12389</v>
      </c>
      <c r="I84" s="0" t="n">
        <v>15529</v>
      </c>
      <c r="J84" s="16" t="n">
        <f aca="false">D84+Inputs!$B$8*E84</f>
        <v>310.6</v>
      </c>
      <c r="K84" s="16" t="n">
        <f aca="false">F84+Inputs!$B$9*G84</f>
        <v>104</v>
      </c>
      <c r="L84" s="16" t="n">
        <f aca="false">H84+Inputs!$B$10*I84</f>
        <v>34704.173</v>
      </c>
      <c r="M84" s="16" t="n">
        <f aca="false">J84+K84+L84</f>
        <v>35118.773</v>
      </c>
    </row>
    <row r="85" customFormat="false" ht="15" hidden="false" customHeight="false" outlineLevel="0" collapsed="false">
      <c r="A85" s="0" t="s">
        <v>401</v>
      </c>
      <c r="B85" s="15" t="n">
        <v>46174</v>
      </c>
      <c r="C85" s="0" t="n">
        <v>2</v>
      </c>
      <c r="D85" s="0" t="n">
        <v>72</v>
      </c>
      <c r="E85" s="0" t="n">
        <v>153</v>
      </c>
      <c r="F85" s="0" t="n">
        <v>0</v>
      </c>
      <c r="G85" s="0" t="n">
        <v>62</v>
      </c>
      <c r="H85" s="0" t="n">
        <v>12510</v>
      </c>
      <c r="I85" s="0" t="n">
        <v>15689</v>
      </c>
      <c r="J85" s="16" t="n">
        <f aca="false">D85+Inputs!$B$8*E85</f>
        <v>390.24</v>
      </c>
      <c r="K85" s="16" t="n">
        <f aca="false">F85+Inputs!$B$9*G85</f>
        <v>128.96</v>
      </c>
      <c r="L85" s="16" t="n">
        <f aca="false">H85+Inputs!$B$10*I85</f>
        <v>35055.093</v>
      </c>
      <c r="M85" s="16" t="n">
        <f aca="false">J85+K85+L85</f>
        <v>35574.293</v>
      </c>
    </row>
    <row r="86" customFormat="false" ht="15" hidden="false" customHeight="false" outlineLevel="0" collapsed="false">
      <c r="A86" s="0" t="s">
        <v>401</v>
      </c>
      <c r="B86" s="15" t="n">
        <v>46235</v>
      </c>
      <c r="C86" s="0" t="n">
        <v>2</v>
      </c>
      <c r="D86" s="0" t="n">
        <v>83</v>
      </c>
      <c r="E86" s="0" t="n">
        <v>166</v>
      </c>
      <c r="F86" s="0" t="n">
        <v>8</v>
      </c>
      <c r="G86" s="0" t="n">
        <v>71</v>
      </c>
      <c r="H86" s="0" t="n">
        <v>12554</v>
      </c>
      <c r="I86" s="0" t="n">
        <v>15748</v>
      </c>
      <c r="J86" s="16" t="n">
        <f aca="false">D86+Inputs!$B$8*E86</f>
        <v>428.28</v>
      </c>
      <c r="K86" s="16" t="n">
        <f aca="false">F86+Inputs!$B$9*G86</f>
        <v>155.68</v>
      </c>
      <c r="L86" s="16" t="n">
        <f aca="false">H86+Inputs!$B$10*I86</f>
        <v>35183.876</v>
      </c>
      <c r="M86" s="16" t="n">
        <f aca="false">J86+K86+L86</f>
        <v>35767.836</v>
      </c>
    </row>
    <row r="87" customFormat="false" ht="15" hidden="false" customHeight="false" outlineLevel="0" collapsed="false">
      <c r="A87" s="0" t="s">
        <v>415</v>
      </c>
      <c r="B87" s="15" t="n">
        <v>44805</v>
      </c>
      <c r="C87" s="0" t="n">
        <v>3</v>
      </c>
      <c r="D87" s="0" t="n">
        <v>204</v>
      </c>
      <c r="E87" s="0" t="n">
        <v>107</v>
      </c>
      <c r="F87" s="0" t="n">
        <v>0</v>
      </c>
      <c r="G87" s="0" t="n">
        <v>3</v>
      </c>
      <c r="H87" s="0" t="n">
        <v>69285</v>
      </c>
      <c r="I87" s="0" t="n">
        <v>25350</v>
      </c>
      <c r="J87" s="16" t="n">
        <f aca="false">D87+Inputs!$B$8*E87</f>
        <v>426.56</v>
      </c>
      <c r="K87" s="16" t="n">
        <f aca="false">F87+Inputs!$B$9*G87</f>
        <v>6.24</v>
      </c>
      <c r="L87" s="16" t="n">
        <f aca="false">H87+Inputs!$B$10*I87</f>
        <v>105712.95</v>
      </c>
      <c r="M87" s="16" t="n">
        <f aca="false">J87+K87+L87</f>
        <v>106145.75</v>
      </c>
    </row>
    <row r="88" customFormat="false" ht="15" hidden="false" customHeight="false" outlineLevel="0" collapsed="false">
      <c r="A88" s="0" t="s">
        <v>415</v>
      </c>
      <c r="B88" s="15" t="n">
        <v>44896</v>
      </c>
      <c r="C88" s="0" t="n">
        <v>3</v>
      </c>
      <c r="D88" s="0" t="n">
        <v>309</v>
      </c>
      <c r="E88" s="0" t="n">
        <v>112</v>
      </c>
      <c r="F88" s="0" t="n">
        <v>0</v>
      </c>
      <c r="G88" s="0" t="n">
        <v>5</v>
      </c>
      <c r="H88" s="0" t="n">
        <v>70414</v>
      </c>
      <c r="I88" s="0" t="n">
        <v>25420</v>
      </c>
      <c r="J88" s="16" t="n">
        <f aca="false">D88+Inputs!$B$8*E88</f>
        <v>541.96</v>
      </c>
      <c r="K88" s="16" t="n">
        <f aca="false">F88+Inputs!$B$9*G88</f>
        <v>10.4</v>
      </c>
      <c r="L88" s="16" t="n">
        <f aca="false">H88+Inputs!$B$10*I88</f>
        <v>106942.54</v>
      </c>
      <c r="M88" s="16" t="n">
        <f aca="false">J88+K88+L88</f>
        <v>107494.9</v>
      </c>
    </row>
    <row r="89" customFormat="false" ht="15" hidden="false" customHeight="false" outlineLevel="0" collapsed="false">
      <c r="A89" s="0" t="s">
        <v>415</v>
      </c>
      <c r="B89" s="15" t="n">
        <v>44986</v>
      </c>
      <c r="C89" s="0" t="n">
        <v>3</v>
      </c>
      <c r="D89" s="0" t="n">
        <v>433</v>
      </c>
      <c r="E89" s="0" t="n">
        <v>131</v>
      </c>
      <c r="F89" s="0" t="n">
        <v>0</v>
      </c>
      <c r="G89" s="0" t="n">
        <v>10</v>
      </c>
      <c r="H89" s="0" t="n">
        <v>70438</v>
      </c>
      <c r="I89" s="0" t="n">
        <v>25656</v>
      </c>
      <c r="J89" s="16" t="n">
        <f aca="false">D89+Inputs!$B$8*E89</f>
        <v>705.48</v>
      </c>
      <c r="K89" s="16" t="n">
        <f aca="false">F89+Inputs!$B$9*G89</f>
        <v>20.8</v>
      </c>
      <c r="L89" s="16" t="n">
        <f aca="false">H89+Inputs!$B$10*I89</f>
        <v>107305.672</v>
      </c>
      <c r="M89" s="16" t="n">
        <f aca="false">J89+K89+L89</f>
        <v>108031.952</v>
      </c>
    </row>
    <row r="90" customFormat="false" ht="15" hidden="false" customHeight="false" outlineLevel="0" collapsed="false">
      <c r="A90" s="0" t="s">
        <v>415</v>
      </c>
      <c r="B90" s="15" t="n">
        <v>45078</v>
      </c>
      <c r="C90" s="0" t="n">
        <v>3</v>
      </c>
      <c r="D90" s="0" t="n">
        <v>646</v>
      </c>
      <c r="E90" s="0" t="n">
        <v>148</v>
      </c>
      <c r="F90" s="0" t="n">
        <v>0</v>
      </c>
      <c r="G90" s="0" t="n">
        <v>19</v>
      </c>
      <c r="H90" s="0" t="n">
        <v>71118</v>
      </c>
      <c r="I90" s="0" t="n">
        <v>25518</v>
      </c>
      <c r="J90" s="16" t="n">
        <f aca="false">D90+Inputs!$B$8*E90</f>
        <v>953.84</v>
      </c>
      <c r="K90" s="16" t="n">
        <f aca="false">F90+Inputs!$B$9*G90</f>
        <v>39.52</v>
      </c>
      <c r="L90" s="16" t="n">
        <f aca="false">H90+Inputs!$B$10*I90</f>
        <v>107787.366</v>
      </c>
      <c r="M90" s="16" t="n">
        <f aca="false">J90+K90+L90</f>
        <v>108780.726</v>
      </c>
    </row>
    <row r="91" customFormat="false" ht="15" hidden="false" customHeight="false" outlineLevel="0" collapsed="false">
      <c r="A91" s="0" t="s">
        <v>415</v>
      </c>
      <c r="B91" s="15" t="n">
        <v>45170</v>
      </c>
      <c r="C91" s="0" t="n">
        <v>3</v>
      </c>
      <c r="D91" s="0" t="n">
        <v>905</v>
      </c>
      <c r="E91" s="0" t="n">
        <v>154</v>
      </c>
      <c r="F91" s="0" t="n">
        <v>0</v>
      </c>
      <c r="G91" s="0" t="n">
        <v>34</v>
      </c>
      <c r="H91" s="0" t="n">
        <v>71897</v>
      </c>
      <c r="I91" s="0" t="n">
        <v>25497</v>
      </c>
      <c r="J91" s="16" t="n">
        <f aca="false">D91+Inputs!$B$8*E91</f>
        <v>1225.32</v>
      </c>
      <c r="K91" s="16" t="n">
        <f aca="false">F91+Inputs!$B$9*G91</f>
        <v>70.72</v>
      </c>
      <c r="L91" s="16" t="n">
        <f aca="false">H91+Inputs!$B$10*I91</f>
        <v>108536.189</v>
      </c>
      <c r="M91" s="16" t="n">
        <f aca="false">J91+K91+L91</f>
        <v>109832.229</v>
      </c>
    </row>
    <row r="92" customFormat="false" ht="15" hidden="false" customHeight="false" outlineLevel="0" collapsed="false">
      <c r="A92" s="0" t="s">
        <v>415</v>
      </c>
      <c r="B92" s="15" t="n">
        <v>45261</v>
      </c>
      <c r="C92" s="0" t="n">
        <v>3</v>
      </c>
      <c r="D92" s="0" t="n">
        <v>1099</v>
      </c>
      <c r="E92" s="0" t="n">
        <v>168</v>
      </c>
      <c r="F92" s="0" t="n">
        <v>6</v>
      </c>
      <c r="G92" s="0" t="n">
        <v>42</v>
      </c>
      <c r="H92" s="0" t="n">
        <v>73217</v>
      </c>
      <c r="I92" s="0" t="n">
        <v>25496</v>
      </c>
      <c r="J92" s="16" t="n">
        <f aca="false">D92+Inputs!$B$8*E92</f>
        <v>1448.44</v>
      </c>
      <c r="K92" s="16" t="n">
        <f aca="false">F92+Inputs!$B$9*G92</f>
        <v>93.36</v>
      </c>
      <c r="L92" s="16" t="n">
        <f aca="false">H92+Inputs!$B$10*I92</f>
        <v>109854.752</v>
      </c>
      <c r="M92" s="16" t="n">
        <f aca="false">J92+K92+L92</f>
        <v>111396.552</v>
      </c>
    </row>
    <row r="93" customFormat="false" ht="15" hidden="false" customHeight="false" outlineLevel="0" collapsed="false">
      <c r="A93" s="0" t="s">
        <v>415</v>
      </c>
      <c r="B93" s="15" t="n">
        <v>45352</v>
      </c>
      <c r="C93" s="0" t="n">
        <v>3</v>
      </c>
      <c r="D93" s="0" t="n">
        <v>1240</v>
      </c>
      <c r="E93" s="0" t="n">
        <v>191</v>
      </c>
      <c r="F93" s="0" t="n">
        <v>0</v>
      </c>
      <c r="G93" s="0" t="n">
        <v>51</v>
      </c>
      <c r="H93" s="0" t="n">
        <v>72950</v>
      </c>
      <c r="I93" s="0" t="n">
        <v>25718</v>
      </c>
      <c r="J93" s="16" t="n">
        <f aca="false">D93+Inputs!$B$8*E93</f>
        <v>1637.28</v>
      </c>
      <c r="K93" s="16" t="n">
        <f aca="false">F93+Inputs!$B$9*G93</f>
        <v>106.08</v>
      </c>
      <c r="L93" s="16" t="n">
        <f aca="false">H93+Inputs!$B$10*I93</f>
        <v>109906.766</v>
      </c>
      <c r="M93" s="16" t="n">
        <f aca="false">J93+K93+L93</f>
        <v>111650.126</v>
      </c>
    </row>
    <row r="94" customFormat="false" ht="15" hidden="false" customHeight="false" outlineLevel="0" collapsed="false">
      <c r="A94" s="0" t="s">
        <v>415</v>
      </c>
      <c r="B94" s="15" t="n">
        <v>45444</v>
      </c>
      <c r="C94" s="0" t="n">
        <v>3</v>
      </c>
      <c r="D94" s="0" t="n">
        <v>1378</v>
      </c>
      <c r="E94" s="0" t="n">
        <v>215</v>
      </c>
      <c r="F94" s="0" t="n">
        <v>0</v>
      </c>
      <c r="G94" s="0" t="n">
        <v>71</v>
      </c>
      <c r="H94" s="0" t="n">
        <v>74568</v>
      </c>
      <c r="I94" s="0" t="n">
        <v>25639</v>
      </c>
      <c r="J94" s="16" t="n">
        <f aca="false">D94+Inputs!$B$8*E94</f>
        <v>1825.2</v>
      </c>
      <c r="K94" s="16" t="n">
        <f aca="false">F94+Inputs!$B$9*G94</f>
        <v>147.68</v>
      </c>
      <c r="L94" s="16" t="n">
        <f aca="false">H94+Inputs!$B$10*I94</f>
        <v>111411.243</v>
      </c>
      <c r="M94" s="16" t="n">
        <f aca="false">J94+K94+L94</f>
        <v>113384.123</v>
      </c>
    </row>
    <row r="95" customFormat="false" ht="15" hidden="false" customHeight="false" outlineLevel="0" collapsed="false">
      <c r="A95" s="0" t="s">
        <v>415</v>
      </c>
      <c r="B95" s="15" t="n">
        <v>45536</v>
      </c>
      <c r="C95" s="0" t="n">
        <v>3</v>
      </c>
      <c r="D95" s="0" t="n">
        <v>1483</v>
      </c>
      <c r="E95" s="0" t="n">
        <v>240</v>
      </c>
      <c r="F95" s="0" t="n">
        <v>47</v>
      </c>
      <c r="G95" s="0" t="n">
        <v>71</v>
      </c>
      <c r="H95" s="0" t="n">
        <v>74843</v>
      </c>
      <c r="I95" s="0" t="n">
        <v>25579</v>
      </c>
      <c r="J95" s="16" t="n">
        <f aca="false">D95+Inputs!$B$8*E95</f>
        <v>1982.2</v>
      </c>
      <c r="K95" s="16" t="n">
        <f aca="false">F95+Inputs!$B$9*G95</f>
        <v>194.68</v>
      </c>
      <c r="L95" s="16" t="n">
        <f aca="false">H95+Inputs!$B$10*I95</f>
        <v>111600.023</v>
      </c>
      <c r="M95" s="16" t="n">
        <f aca="false">J95+K95+L95</f>
        <v>113776.903</v>
      </c>
    </row>
    <row r="96" customFormat="false" ht="15" hidden="false" customHeight="false" outlineLevel="0" collapsed="false">
      <c r="A96" s="0" t="s">
        <v>415</v>
      </c>
      <c r="B96" s="15" t="n">
        <v>45627</v>
      </c>
      <c r="C96" s="0" t="n">
        <v>3</v>
      </c>
      <c r="D96" s="0" t="n">
        <v>1594</v>
      </c>
      <c r="E96" s="0" t="n">
        <v>279</v>
      </c>
      <c r="F96" s="0" t="n">
        <v>76</v>
      </c>
      <c r="G96" s="0" t="n">
        <v>76</v>
      </c>
      <c r="H96" s="0" t="n">
        <v>75765</v>
      </c>
      <c r="I96" s="0" t="n">
        <v>25538</v>
      </c>
      <c r="J96" s="16" t="n">
        <f aca="false">D96+Inputs!$B$8*E96</f>
        <v>2174.32</v>
      </c>
      <c r="K96" s="16" t="n">
        <f aca="false">F96+Inputs!$B$9*G96</f>
        <v>234.08</v>
      </c>
      <c r="L96" s="16" t="n">
        <f aca="false">H96+Inputs!$B$10*I96</f>
        <v>112463.106</v>
      </c>
      <c r="M96" s="16" t="n">
        <f aca="false">J96+K96+L96</f>
        <v>114871.506</v>
      </c>
    </row>
    <row r="97" customFormat="false" ht="15" hidden="false" customHeight="false" outlineLevel="0" collapsed="false">
      <c r="A97" s="0" t="s">
        <v>415</v>
      </c>
      <c r="B97" s="15" t="n">
        <v>45717</v>
      </c>
      <c r="C97" s="0" t="n">
        <v>3</v>
      </c>
      <c r="D97" s="0" t="n">
        <v>1561</v>
      </c>
      <c r="E97" s="0" t="n">
        <v>336</v>
      </c>
      <c r="F97" s="0" t="n">
        <v>104</v>
      </c>
      <c r="G97" s="0" t="n">
        <v>111</v>
      </c>
      <c r="H97" s="0" t="n">
        <v>74909</v>
      </c>
      <c r="I97" s="0" t="n">
        <v>25820</v>
      </c>
      <c r="J97" s="16" t="n">
        <f aca="false">D97+Inputs!$B$8*E97</f>
        <v>2259.88</v>
      </c>
      <c r="K97" s="16" t="n">
        <f aca="false">F97+Inputs!$B$9*G97</f>
        <v>334.88</v>
      </c>
      <c r="L97" s="16" t="n">
        <f aca="false">H97+Inputs!$B$10*I97</f>
        <v>112012.34</v>
      </c>
      <c r="M97" s="16" t="n">
        <f aca="false">J97+K97+L97</f>
        <v>114607.1</v>
      </c>
    </row>
    <row r="98" customFormat="false" ht="15" hidden="false" customHeight="false" outlineLevel="0" collapsed="false">
      <c r="A98" s="0" t="s">
        <v>415</v>
      </c>
      <c r="B98" s="15" t="n">
        <v>45809</v>
      </c>
      <c r="C98" s="0" t="n">
        <v>3</v>
      </c>
      <c r="D98" s="0" t="n">
        <v>1801</v>
      </c>
      <c r="E98" s="0" t="n">
        <v>360</v>
      </c>
      <c r="F98" s="0" t="n">
        <v>175</v>
      </c>
      <c r="G98" s="0" t="n">
        <v>123</v>
      </c>
      <c r="H98" s="0" t="n">
        <v>74783</v>
      </c>
      <c r="I98" s="0" t="n">
        <v>25795</v>
      </c>
      <c r="J98" s="16" t="n">
        <f aca="false">D98+Inputs!$B$8*E98</f>
        <v>2549.8</v>
      </c>
      <c r="K98" s="16" t="n">
        <f aca="false">F98+Inputs!$B$9*G98</f>
        <v>430.84</v>
      </c>
      <c r="L98" s="16" t="n">
        <f aca="false">H98+Inputs!$B$10*I98</f>
        <v>111850.415</v>
      </c>
      <c r="M98" s="16" t="n">
        <f aca="false">J98+K98+L98</f>
        <v>114831.055</v>
      </c>
    </row>
    <row r="99" customFormat="false" ht="15" hidden="false" customHeight="false" outlineLevel="0" collapsed="false">
      <c r="A99" s="0" t="s">
        <v>415</v>
      </c>
      <c r="B99" s="15" t="n">
        <v>45901</v>
      </c>
      <c r="C99" s="0" t="n">
        <v>3</v>
      </c>
      <c r="D99" s="0" t="n">
        <v>1909</v>
      </c>
      <c r="E99" s="0" t="n">
        <v>377</v>
      </c>
      <c r="F99" s="0" t="n">
        <v>203</v>
      </c>
      <c r="G99" s="0" t="n">
        <v>148</v>
      </c>
      <c r="H99" s="0" t="n">
        <v>75269</v>
      </c>
      <c r="I99" s="0" t="n">
        <v>25750</v>
      </c>
      <c r="J99" s="16" t="n">
        <f aca="false">D99+Inputs!$B$8*E99</f>
        <v>2693.16</v>
      </c>
      <c r="K99" s="16" t="n">
        <f aca="false">F99+Inputs!$B$9*G99</f>
        <v>510.84</v>
      </c>
      <c r="L99" s="16" t="n">
        <f aca="false">H99+Inputs!$B$10*I99</f>
        <v>112271.75</v>
      </c>
      <c r="M99" s="16" t="n">
        <f aca="false">J99+K99+L99</f>
        <v>115475.75</v>
      </c>
    </row>
    <row r="100" customFormat="false" ht="15" hidden="false" customHeight="false" outlineLevel="0" collapsed="false">
      <c r="A100" s="0" t="s">
        <v>415</v>
      </c>
      <c r="B100" s="15" t="n">
        <v>45992</v>
      </c>
      <c r="C100" s="0" t="n">
        <v>3</v>
      </c>
      <c r="D100" s="0" t="n">
        <v>1962</v>
      </c>
      <c r="E100" s="0" t="n">
        <v>399</v>
      </c>
      <c r="F100" s="0" t="n">
        <v>232</v>
      </c>
      <c r="G100" s="0" t="n">
        <v>174</v>
      </c>
      <c r="H100" s="0" t="n">
        <v>76785</v>
      </c>
      <c r="I100" s="0" t="n">
        <v>25886</v>
      </c>
      <c r="J100" s="16" t="n">
        <f aca="false">D100+Inputs!$B$8*E100</f>
        <v>2791.92</v>
      </c>
      <c r="K100" s="16" t="n">
        <f aca="false">F100+Inputs!$B$9*G100</f>
        <v>593.92</v>
      </c>
      <c r="L100" s="16" t="n">
        <f aca="false">H100+Inputs!$B$10*I100</f>
        <v>113983.182</v>
      </c>
      <c r="M100" s="16" t="n">
        <f aca="false">J100+K100+L100</f>
        <v>117369.022</v>
      </c>
    </row>
    <row r="101" customFormat="false" ht="15" hidden="false" customHeight="false" outlineLevel="0" collapsed="false">
      <c r="A101" s="0" t="s">
        <v>415</v>
      </c>
      <c r="B101" s="15" t="n">
        <v>46082</v>
      </c>
      <c r="C101" s="0" t="n">
        <v>3</v>
      </c>
      <c r="D101" s="0" t="n">
        <v>1927</v>
      </c>
      <c r="E101" s="0" t="n">
        <v>449</v>
      </c>
      <c r="F101" s="0" t="n">
        <v>269</v>
      </c>
      <c r="G101" s="0" t="n">
        <v>191</v>
      </c>
      <c r="H101" s="0" t="n">
        <v>76755</v>
      </c>
      <c r="I101" s="0" t="n">
        <v>26012</v>
      </c>
      <c r="J101" s="16" t="n">
        <f aca="false">D101+Inputs!$B$8*E101</f>
        <v>2860.92</v>
      </c>
      <c r="K101" s="16" t="n">
        <f aca="false">F101+Inputs!$B$9*G101</f>
        <v>666.28</v>
      </c>
      <c r="L101" s="16" t="n">
        <f aca="false">H101+Inputs!$B$10*I101</f>
        <v>114134.244</v>
      </c>
      <c r="M101" s="16" t="n">
        <f aca="false">J101+K101+L101</f>
        <v>117661.444</v>
      </c>
    </row>
    <row r="102" customFormat="false" ht="15" hidden="false" customHeight="false" outlineLevel="0" collapsed="false">
      <c r="A102" s="0" t="s">
        <v>415</v>
      </c>
      <c r="B102" s="15" t="n">
        <v>46174</v>
      </c>
      <c r="C102" s="0" t="n">
        <v>3</v>
      </c>
      <c r="D102" s="0" t="n">
        <v>2276</v>
      </c>
      <c r="E102" s="0" t="n">
        <v>489</v>
      </c>
      <c r="F102" s="0" t="n">
        <v>349</v>
      </c>
      <c r="G102" s="0" t="n">
        <v>233</v>
      </c>
      <c r="H102" s="0" t="n">
        <v>75916</v>
      </c>
      <c r="I102" s="0" t="n">
        <v>25950</v>
      </c>
      <c r="J102" s="16" t="n">
        <f aca="false">D102+Inputs!$B$8*E102</f>
        <v>3293.12</v>
      </c>
      <c r="K102" s="16" t="n">
        <f aca="false">F102+Inputs!$B$9*G102</f>
        <v>833.64</v>
      </c>
      <c r="L102" s="16" t="n">
        <f aca="false">H102+Inputs!$B$10*I102</f>
        <v>113206.15</v>
      </c>
      <c r="M102" s="16" t="n">
        <f aca="false">J102+K102+L102</f>
        <v>117332.91</v>
      </c>
    </row>
    <row r="103" customFormat="false" ht="15" hidden="false" customHeight="false" outlineLevel="0" collapsed="false">
      <c r="A103" s="0" t="s">
        <v>415</v>
      </c>
      <c r="B103" s="15" t="n">
        <v>46235</v>
      </c>
      <c r="C103" s="0" t="n">
        <v>3</v>
      </c>
      <c r="D103" s="0" t="n">
        <v>2557</v>
      </c>
      <c r="E103" s="0" t="n">
        <v>505</v>
      </c>
      <c r="F103" s="0" t="n">
        <v>401</v>
      </c>
      <c r="G103" s="0" t="n">
        <v>248</v>
      </c>
      <c r="H103" s="0" t="n">
        <v>75872</v>
      </c>
      <c r="I103" s="0" t="n">
        <v>25921</v>
      </c>
      <c r="J103" s="16" t="n">
        <f aca="false">D103+Inputs!$B$8*E103</f>
        <v>3607.4</v>
      </c>
      <c r="K103" s="16" t="n">
        <f aca="false">F103+Inputs!$B$9*G103</f>
        <v>916.84</v>
      </c>
      <c r="L103" s="16" t="n">
        <f aca="false">H103+Inputs!$B$10*I103</f>
        <v>113120.477</v>
      </c>
      <c r="M103" s="16" t="n">
        <f aca="false">J103+K103+L103</f>
        <v>117644.717</v>
      </c>
    </row>
    <row r="104" customFormat="false" ht="15" hidden="false" customHeight="false" outlineLevel="0" collapsed="false">
      <c r="A104" s="0" t="s">
        <v>364</v>
      </c>
      <c r="B104" s="15" t="n">
        <v>44805</v>
      </c>
      <c r="C104" s="0" t="n">
        <v>1</v>
      </c>
      <c r="D104" s="0" t="n">
        <v>13</v>
      </c>
      <c r="E104" s="0" t="n">
        <v>31</v>
      </c>
      <c r="F104" s="0" t="n">
        <v>0</v>
      </c>
      <c r="G104" s="0" t="n">
        <v>1</v>
      </c>
      <c r="H104" s="0" t="n">
        <v>6859</v>
      </c>
      <c r="I104" s="0" t="n">
        <v>15299</v>
      </c>
      <c r="J104" s="16" t="n">
        <f aca="false">D104+Inputs!$B$8*E104</f>
        <v>77.48</v>
      </c>
      <c r="K104" s="16" t="n">
        <f aca="false">F104+Inputs!$B$9*G104</f>
        <v>2.08</v>
      </c>
      <c r="L104" s="16" t="n">
        <f aca="false">H104+Inputs!$B$10*I104</f>
        <v>28843.663</v>
      </c>
      <c r="M104" s="16" t="n">
        <f aca="false">J104+K104+L104</f>
        <v>28923.223</v>
      </c>
    </row>
    <row r="105" customFormat="false" ht="15" hidden="false" customHeight="false" outlineLevel="0" collapsed="false">
      <c r="A105" s="0" t="s">
        <v>364</v>
      </c>
      <c r="B105" s="15" t="n">
        <v>44896</v>
      </c>
      <c r="C105" s="0" t="n">
        <v>1</v>
      </c>
      <c r="D105" s="0" t="n">
        <v>14</v>
      </c>
      <c r="E105" s="0" t="n">
        <v>37</v>
      </c>
      <c r="F105" s="0" t="n">
        <v>0</v>
      </c>
      <c r="G105" s="0" t="n">
        <v>4</v>
      </c>
      <c r="H105" s="0" t="n">
        <v>6893</v>
      </c>
      <c r="I105" s="0" t="n">
        <v>15340</v>
      </c>
      <c r="J105" s="16" t="n">
        <f aca="false">D105+Inputs!$B$8*E105</f>
        <v>90.96</v>
      </c>
      <c r="K105" s="16" t="n">
        <f aca="false">F105+Inputs!$B$9*G105</f>
        <v>8.32</v>
      </c>
      <c r="L105" s="16" t="n">
        <f aca="false">H105+Inputs!$B$10*I105</f>
        <v>28936.58</v>
      </c>
      <c r="M105" s="16" t="n">
        <f aca="false">J105+K105+L105</f>
        <v>29035.86</v>
      </c>
    </row>
    <row r="106" customFormat="false" ht="15" hidden="false" customHeight="false" outlineLevel="0" collapsed="false">
      <c r="A106" s="0" t="s">
        <v>364</v>
      </c>
      <c r="B106" s="15" t="n">
        <v>44986</v>
      </c>
      <c r="C106" s="0" t="n">
        <v>1</v>
      </c>
      <c r="D106" s="0" t="n">
        <v>19</v>
      </c>
      <c r="E106" s="0" t="n">
        <v>49</v>
      </c>
      <c r="F106" s="0" t="n">
        <v>0</v>
      </c>
      <c r="G106" s="0" t="n">
        <v>4</v>
      </c>
      <c r="H106" s="0" t="n">
        <v>6828</v>
      </c>
      <c r="I106" s="0" t="n">
        <v>15372</v>
      </c>
      <c r="J106" s="16" t="n">
        <f aca="false">D106+Inputs!$B$8*E106</f>
        <v>120.92</v>
      </c>
      <c r="K106" s="16" t="n">
        <f aca="false">F106+Inputs!$B$9*G106</f>
        <v>8.32</v>
      </c>
      <c r="L106" s="16" t="n">
        <f aca="false">H106+Inputs!$B$10*I106</f>
        <v>28917.564</v>
      </c>
      <c r="M106" s="16" t="n">
        <f aca="false">J106+K106+L106</f>
        <v>29046.804</v>
      </c>
    </row>
    <row r="107" customFormat="false" ht="15" hidden="false" customHeight="false" outlineLevel="0" collapsed="false">
      <c r="A107" s="0" t="s">
        <v>364</v>
      </c>
      <c r="B107" s="15" t="n">
        <v>45078</v>
      </c>
      <c r="C107" s="0" t="n">
        <v>1</v>
      </c>
      <c r="D107" s="0" t="n">
        <v>19</v>
      </c>
      <c r="E107" s="0" t="n">
        <v>58</v>
      </c>
      <c r="F107" s="0" t="n">
        <v>0</v>
      </c>
      <c r="G107" s="0" t="n">
        <v>5</v>
      </c>
      <c r="H107" s="0" t="n">
        <v>6486</v>
      </c>
      <c r="I107" s="0" t="n">
        <v>15425</v>
      </c>
      <c r="J107" s="16" t="n">
        <f aca="false">D107+Inputs!$B$8*E107</f>
        <v>139.64</v>
      </c>
      <c r="K107" s="16" t="n">
        <f aca="false">F107+Inputs!$B$9*G107</f>
        <v>10.4</v>
      </c>
      <c r="L107" s="16" t="n">
        <f aca="false">H107+Inputs!$B$10*I107</f>
        <v>28651.725</v>
      </c>
      <c r="M107" s="16" t="n">
        <f aca="false">J107+K107+L107</f>
        <v>28801.765</v>
      </c>
    </row>
    <row r="108" customFormat="false" ht="15" hidden="false" customHeight="false" outlineLevel="0" collapsed="false">
      <c r="A108" s="0" t="s">
        <v>364</v>
      </c>
      <c r="B108" s="15" t="n">
        <v>45170</v>
      </c>
      <c r="C108" s="0" t="n">
        <v>1</v>
      </c>
      <c r="D108" s="0" t="n">
        <v>25</v>
      </c>
      <c r="E108" s="0" t="n">
        <v>61</v>
      </c>
      <c r="F108" s="0" t="n">
        <v>0</v>
      </c>
      <c r="G108" s="0" t="n">
        <v>7</v>
      </c>
      <c r="H108" s="0" t="n">
        <v>6582</v>
      </c>
      <c r="I108" s="0" t="n">
        <v>15472</v>
      </c>
      <c r="J108" s="16" t="n">
        <f aca="false">D108+Inputs!$B$8*E108</f>
        <v>151.88</v>
      </c>
      <c r="K108" s="16" t="n">
        <f aca="false">F108+Inputs!$B$9*G108</f>
        <v>14.56</v>
      </c>
      <c r="L108" s="16" t="n">
        <f aca="false">H108+Inputs!$B$10*I108</f>
        <v>28815.264</v>
      </c>
      <c r="M108" s="16" t="n">
        <f aca="false">J108+K108+L108</f>
        <v>28981.704</v>
      </c>
    </row>
    <row r="109" customFormat="false" ht="15" hidden="false" customHeight="false" outlineLevel="0" collapsed="false">
      <c r="A109" s="0" t="s">
        <v>364</v>
      </c>
      <c r="B109" s="15" t="n">
        <v>45261</v>
      </c>
      <c r="C109" s="0" t="n">
        <v>1</v>
      </c>
      <c r="D109" s="0" t="n">
        <v>26</v>
      </c>
      <c r="E109" s="0" t="n">
        <v>73</v>
      </c>
      <c r="F109" s="0" t="n">
        <v>0</v>
      </c>
      <c r="G109" s="0" t="n">
        <v>10</v>
      </c>
      <c r="H109" s="0" t="n">
        <v>6710</v>
      </c>
      <c r="I109" s="0" t="n">
        <v>15493</v>
      </c>
      <c r="J109" s="16" t="n">
        <f aca="false">D109+Inputs!$B$8*E109</f>
        <v>177.84</v>
      </c>
      <c r="K109" s="16" t="n">
        <f aca="false">F109+Inputs!$B$9*G109</f>
        <v>20.8</v>
      </c>
      <c r="L109" s="16" t="n">
        <f aca="false">H109+Inputs!$B$10*I109</f>
        <v>28973.441</v>
      </c>
      <c r="M109" s="16" t="n">
        <f aca="false">J109+K109+L109</f>
        <v>29172.081</v>
      </c>
    </row>
    <row r="110" customFormat="false" ht="15" hidden="false" customHeight="false" outlineLevel="0" collapsed="false">
      <c r="A110" s="0" t="s">
        <v>364</v>
      </c>
      <c r="B110" s="15" t="n">
        <v>45352</v>
      </c>
      <c r="C110" s="0" t="n">
        <v>1</v>
      </c>
      <c r="D110" s="0" t="n">
        <v>31</v>
      </c>
      <c r="E110" s="0" t="n">
        <v>80</v>
      </c>
      <c r="F110" s="0" t="n">
        <v>0</v>
      </c>
      <c r="G110" s="0" t="n">
        <v>13</v>
      </c>
      <c r="H110" s="0" t="n">
        <v>6717</v>
      </c>
      <c r="I110" s="0" t="n">
        <v>15544</v>
      </c>
      <c r="J110" s="16" t="n">
        <f aca="false">D110+Inputs!$B$8*E110</f>
        <v>197.4</v>
      </c>
      <c r="K110" s="16" t="n">
        <f aca="false">F110+Inputs!$B$9*G110</f>
        <v>27.04</v>
      </c>
      <c r="L110" s="16" t="n">
        <f aca="false">H110+Inputs!$B$10*I110</f>
        <v>29053.728</v>
      </c>
      <c r="M110" s="16" t="n">
        <f aca="false">J110+K110+L110</f>
        <v>29278.168</v>
      </c>
    </row>
    <row r="111" customFormat="false" ht="15" hidden="false" customHeight="false" outlineLevel="0" collapsed="false">
      <c r="A111" s="0" t="s">
        <v>364</v>
      </c>
      <c r="B111" s="15" t="n">
        <v>45444</v>
      </c>
      <c r="C111" s="0" t="n">
        <v>1</v>
      </c>
      <c r="D111" s="0" t="n">
        <v>31</v>
      </c>
      <c r="E111" s="0" t="n">
        <v>84</v>
      </c>
      <c r="F111" s="0" t="n">
        <v>0</v>
      </c>
      <c r="G111" s="0" t="n">
        <v>14</v>
      </c>
      <c r="H111" s="0" t="n">
        <v>6711</v>
      </c>
      <c r="I111" s="0" t="n">
        <v>15569</v>
      </c>
      <c r="J111" s="16" t="n">
        <f aca="false">D111+Inputs!$B$8*E111</f>
        <v>205.72</v>
      </c>
      <c r="K111" s="16" t="n">
        <f aca="false">F111+Inputs!$B$9*G111</f>
        <v>29.12</v>
      </c>
      <c r="L111" s="16" t="n">
        <f aca="false">H111+Inputs!$B$10*I111</f>
        <v>29083.653</v>
      </c>
      <c r="M111" s="16" t="n">
        <f aca="false">J111+K111+L111</f>
        <v>29318.493</v>
      </c>
    </row>
    <row r="112" customFormat="false" ht="15" hidden="false" customHeight="false" outlineLevel="0" collapsed="false">
      <c r="A112" s="0" t="s">
        <v>364</v>
      </c>
      <c r="B112" s="15" t="n">
        <v>45536</v>
      </c>
      <c r="C112" s="0" t="n">
        <v>1</v>
      </c>
      <c r="D112" s="0" t="n">
        <v>30</v>
      </c>
      <c r="E112" s="0" t="n">
        <v>93</v>
      </c>
      <c r="F112" s="0" t="n">
        <v>0</v>
      </c>
      <c r="G112" s="0" t="n">
        <v>18</v>
      </c>
      <c r="H112" s="0" t="n">
        <v>6703</v>
      </c>
      <c r="I112" s="0" t="n">
        <v>15590</v>
      </c>
      <c r="J112" s="16" t="n">
        <f aca="false">D112+Inputs!$B$8*E112</f>
        <v>223.44</v>
      </c>
      <c r="K112" s="16" t="n">
        <f aca="false">F112+Inputs!$B$9*G112</f>
        <v>37.44</v>
      </c>
      <c r="L112" s="16" t="n">
        <f aca="false">H112+Inputs!$B$10*I112</f>
        <v>29105.83</v>
      </c>
      <c r="M112" s="16" t="n">
        <f aca="false">J112+K112+L112</f>
        <v>29366.71</v>
      </c>
    </row>
    <row r="113" customFormat="false" ht="15" hidden="false" customHeight="false" outlineLevel="0" collapsed="false">
      <c r="A113" s="0" t="s">
        <v>364</v>
      </c>
      <c r="B113" s="15" t="n">
        <v>45627</v>
      </c>
      <c r="C113" s="0" t="n">
        <v>1</v>
      </c>
      <c r="D113" s="0" t="n">
        <v>31</v>
      </c>
      <c r="E113" s="0" t="n">
        <v>103</v>
      </c>
      <c r="F113" s="0" t="n">
        <v>0</v>
      </c>
      <c r="G113" s="0" t="n">
        <v>19</v>
      </c>
      <c r="H113" s="0" t="n">
        <v>6851</v>
      </c>
      <c r="I113" s="0" t="n">
        <v>15574</v>
      </c>
      <c r="J113" s="16" t="n">
        <f aca="false">D113+Inputs!$B$8*E113</f>
        <v>245.24</v>
      </c>
      <c r="K113" s="16" t="n">
        <f aca="false">F113+Inputs!$B$9*G113</f>
        <v>39.52</v>
      </c>
      <c r="L113" s="16" t="n">
        <f aca="false">H113+Inputs!$B$10*I113</f>
        <v>29230.838</v>
      </c>
      <c r="M113" s="16" t="n">
        <f aca="false">J113+K113+L113</f>
        <v>29515.598</v>
      </c>
    </row>
    <row r="114" customFormat="false" ht="15" hidden="false" customHeight="false" outlineLevel="0" collapsed="false">
      <c r="A114" s="0" t="s">
        <v>364</v>
      </c>
      <c r="B114" s="15" t="n">
        <v>45717</v>
      </c>
      <c r="C114" s="0" t="n">
        <v>1</v>
      </c>
      <c r="D114" s="0" t="n">
        <v>37</v>
      </c>
      <c r="E114" s="0" t="n">
        <v>109</v>
      </c>
      <c r="F114" s="0" t="n">
        <v>6</v>
      </c>
      <c r="G114" s="0" t="n">
        <v>23</v>
      </c>
      <c r="H114" s="0" t="n">
        <v>6781</v>
      </c>
      <c r="I114" s="0" t="n">
        <v>15627</v>
      </c>
      <c r="J114" s="16" t="n">
        <f aca="false">D114+Inputs!$B$8*E114</f>
        <v>263.72</v>
      </c>
      <c r="K114" s="16" t="n">
        <f aca="false">F114+Inputs!$B$9*G114</f>
        <v>53.84</v>
      </c>
      <c r="L114" s="16" t="n">
        <f aca="false">H114+Inputs!$B$10*I114</f>
        <v>29236.999</v>
      </c>
      <c r="M114" s="16" t="n">
        <f aca="false">J114+K114+L114</f>
        <v>29554.559</v>
      </c>
    </row>
    <row r="115" customFormat="false" ht="15" hidden="false" customHeight="false" outlineLevel="0" collapsed="false">
      <c r="A115" s="0" t="s">
        <v>364</v>
      </c>
      <c r="B115" s="15" t="n">
        <v>45809</v>
      </c>
      <c r="C115" s="0" t="n">
        <v>1</v>
      </c>
      <c r="D115" s="0" t="n">
        <v>37</v>
      </c>
      <c r="E115" s="0" t="n">
        <v>129</v>
      </c>
      <c r="F115" s="0" t="n">
        <v>0</v>
      </c>
      <c r="G115" s="0" t="n">
        <v>24</v>
      </c>
      <c r="H115" s="0" t="n">
        <v>6712</v>
      </c>
      <c r="I115" s="0" t="n">
        <v>15659</v>
      </c>
      <c r="J115" s="16" t="n">
        <f aca="false">D115+Inputs!$B$8*E115</f>
        <v>305.32</v>
      </c>
      <c r="K115" s="16" t="n">
        <f aca="false">F115+Inputs!$B$9*G115</f>
        <v>49.92</v>
      </c>
      <c r="L115" s="16" t="n">
        <f aca="false">H115+Inputs!$B$10*I115</f>
        <v>29213.983</v>
      </c>
      <c r="M115" s="16" t="n">
        <f aca="false">J115+K115+L115</f>
        <v>29569.223</v>
      </c>
    </row>
    <row r="116" customFormat="false" ht="15" hidden="false" customHeight="false" outlineLevel="0" collapsed="false">
      <c r="A116" s="0" t="s">
        <v>364</v>
      </c>
      <c r="B116" s="15" t="n">
        <v>45901</v>
      </c>
      <c r="C116" s="0" t="n">
        <v>1</v>
      </c>
      <c r="D116" s="0" t="n">
        <v>50</v>
      </c>
      <c r="E116" s="0" t="n">
        <v>140</v>
      </c>
      <c r="F116" s="0" t="n">
        <v>6</v>
      </c>
      <c r="G116" s="0" t="n">
        <v>23</v>
      </c>
      <c r="H116" s="0" t="n">
        <v>6761</v>
      </c>
      <c r="I116" s="0" t="n">
        <v>15691</v>
      </c>
      <c r="J116" s="16" t="n">
        <f aca="false">D116+Inputs!$B$8*E116</f>
        <v>341.2</v>
      </c>
      <c r="K116" s="16" t="n">
        <f aca="false">F116+Inputs!$B$9*G116</f>
        <v>53.84</v>
      </c>
      <c r="L116" s="16" t="n">
        <f aca="false">H116+Inputs!$B$10*I116</f>
        <v>29308.967</v>
      </c>
      <c r="M116" s="16" t="n">
        <f aca="false">J116+K116+L116</f>
        <v>29704.007</v>
      </c>
    </row>
    <row r="117" customFormat="false" ht="15" hidden="false" customHeight="false" outlineLevel="0" collapsed="false">
      <c r="A117" s="0" t="s">
        <v>364</v>
      </c>
      <c r="B117" s="15" t="n">
        <v>45992</v>
      </c>
      <c r="C117" s="0" t="n">
        <v>1</v>
      </c>
      <c r="D117" s="0" t="n">
        <v>52</v>
      </c>
      <c r="E117" s="0" t="n">
        <v>151</v>
      </c>
      <c r="F117" s="0" t="n">
        <v>6</v>
      </c>
      <c r="G117" s="0" t="n">
        <v>26</v>
      </c>
      <c r="H117" s="0" t="n">
        <v>6911</v>
      </c>
      <c r="I117" s="0" t="n">
        <v>15664</v>
      </c>
      <c r="J117" s="16" t="n">
        <f aca="false">D117+Inputs!$B$8*E117</f>
        <v>366.08</v>
      </c>
      <c r="K117" s="16" t="n">
        <f aca="false">F117+Inputs!$B$9*G117</f>
        <v>60.08</v>
      </c>
      <c r="L117" s="16" t="n">
        <f aca="false">H117+Inputs!$B$10*I117</f>
        <v>29420.168</v>
      </c>
      <c r="M117" s="16" t="n">
        <f aca="false">J117+K117+L117</f>
        <v>29846.328</v>
      </c>
    </row>
    <row r="118" customFormat="false" ht="15" hidden="false" customHeight="false" outlineLevel="0" collapsed="false">
      <c r="A118" s="0" t="s">
        <v>364</v>
      </c>
      <c r="B118" s="15" t="n">
        <v>46082</v>
      </c>
      <c r="C118" s="0" t="n">
        <v>1</v>
      </c>
      <c r="D118" s="0" t="n">
        <v>61</v>
      </c>
      <c r="E118" s="0" t="n">
        <v>173</v>
      </c>
      <c r="F118" s="0" t="n">
        <v>20</v>
      </c>
      <c r="G118" s="0" t="n">
        <v>26</v>
      </c>
      <c r="H118" s="0" t="n">
        <v>6987</v>
      </c>
      <c r="I118" s="0" t="n">
        <v>15697</v>
      </c>
      <c r="J118" s="16" t="n">
        <f aca="false">D118+Inputs!$B$8*E118</f>
        <v>420.84</v>
      </c>
      <c r="K118" s="16" t="n">
        <f aca="false">F118+Inputs!$B$9*G118</f>
        <v>74.08</v>
      </c>
      <c r="L118" s="16" t="n">
        <f aca="false">H118+Inputs!$B$10*I118</f>
        <v>29543.589</v>
      </c>
      <c r="M118" s="16" t="n">
        <f aca="false">J118+K118+L118</f>
        <v>30038.509</v>
      </c>
    </row>
    <row r="119" customFormat="false" ht="15" hidden="false" customHeight="false" outlineLevel="0" collapsed="false">
      <c r="A119" s="0" t="s">
        <v>364</v>
      </c>
      <c r="B119" s="15" t="n">
        <v>46174</v>
      </c>
      <c r="C119" s="0" t="n">
        <v>1</v>
      </c>
      <c r="D119" s="0" t="n">
        <v>57</v>
      </c>
      <c r="E119" s="0" t="n">
        <v>208</v>
      </c>
      <c r="F119" s="0" t="n">
        <v>14</v>
      </c>
      <c r="G119" s="0" t="n">
        <v>36</v>
      </c>
      <c r="H119" s="0" t="n">
        <v>6967</v>
      </c>
      <c r="I119" s="0" t="n">
        <v>15663</v>
      </c>
      <c r="J119" s="16" t="n">
        <f aca="false">D119+Inputs!$B$8*E119</f>
        <v>489.64</v>
      </c>
      <c r="K119" s="16" t="n">
        <f aca="false">F119+Inputs!$B$9*G119</f>
        <v>88.88</v>
      </c>
      <c r="L119" s="16" t="n">
        <f aca="false">H119+Inputs!$B$10*I119</f>
        <v>29474.731</v>
      </c>
      <c r="M119" s="16" t="n">
        <f aca="false">J119+K119+L119</f>
        <v>30053.251</v>
      </c>
    </row>
    <row r="120" customFormat="false" ht="15" hidden="false" customHeight="false" outlineLevel="0" collapsed="false">
      <c r="A120" s="0" t="s">
        <v>364</v>
      </c>
      <c r="B120" s="15" t="n">
        <v>46235</v>
      </c>
      <c r="C120" s="0" t="n">
        <v>1</v>
      </c>
      <c r="D120" s="0" t="n">
        <v>67</v>
      </c>
      <c r="E120" s="0" t="n">
        <v>222</v>
      </c>
      <c r="F120" s="0" t="n">
        <v>14</v>
      </c>
      <c r="G120" s="0" t="n">
        <v>42</v>
      </c>
      <c r="H120" s="0" t="n">
        <v>6988</v>
      </c>
      <c r="I120" s="0" t="n">
        <v>15754</v>
      </c>
      <c r="J120" s="16" t="n">
        <f aca="false">D120+Inputs!$B$8*E120</f>
        <v>528.76</v>
      </c>
      <c r="K120" s="16" t="n">
        <f aca="false">F120+Inputs!$B$9*G120</f>
        <v>101.36</v>
      </c>
      <c r="L120" s="16" t="n">
        <f aca="false">H120+Inputs!$B$10*I120</f>
        <v>29626.498</v>
      </c>
      <c r="M120" s="16" t="n">
        <f aca="false">J120+K120+L120</f>
        <v>30256.618</v>
      </c>
    </row>
    <row r="121" customFormat="false" ht="15" hidden="false" customHeight="false" outlineLevel="0" collapsed="false">
      <c r="A121" s="0" t="s">
        <v>358</v>
      </c>
      <c r="B121" s="15" t="n">
        <v>44805</v>
      </c>
      <c r="C121" s="0" t="n">
        <v>1</v>
      </c>
      <c r="D121" s="0" t="n">
        <v>0</v>
      </c>
      <c r="E121" s="0" t="n">
        <v>21</v>
      </c>
      <c r="F121" s="0" t="n">
        <v>0</v>
      </c>
      <c r="G121" s="0" t="n">
        <v>0</v>
      </c>
      <c r="H121" s="0" t="n">
        <v>529</v>
      </c>
      <c r="I121" s="0" t="n">
        <v>7960</v>
      </c>
      <c r="J121" s="16" t="n">
        <f aca="false">D121+Inputs!$B$8*E121</f>
        <v>43.68</v>
      </c>
      <c r="K121" s="16" t="n">
        <f aca="false">F121+Inputs!$B$9*G121</f>
        <v>0</v>
      </c>
      <c r="L121" s="16" t="n">
        <f aca="false">H121+Inputs!$B$10*I121</f>
        <v>11967.52</v>
      </c>
      <c r="M121" s="16" t="n">
        <f aca="false">J121+K121+L121</f>
        <v>12011.2</v>
      </c>
    </row>
    <row r="122" customFormat="false" ht="15" hidden="false" customHeight="false" outlineLevel="0" collapsed="false">
      <c r="A122" s="0" t="s">
        <v>358</v>
      </c>
      <c r="B122" s="15" t="n">
        <v>44896</v>
      </c>
      <c r="C122" s="0" t="n">
        <v>1</v>
      </c>
      <c r="D122" s="0" t="n">
        <v>0</v>
      </c>
      <c r="E122" s="0" t="n">
        <v>22</v>
      </c>
      <c r="F122" s="0" t="n">
        <v>0</v>
      </c>
      <c r="G122" s="0" t="n">
        <v>0</v>
      </c>
      <c r="H122" s="0" t="n">
        <v>511</v>
      </c>
      <c r="I122" s="0" t="n">
        <v>7969</v>
      </c>
      <c r="J122" s="16" t="n">
        <f aca="false">D122+Inputs!$B$8*E122</f>
        <v>45.76</v>
      </c>
      <c r="K122" s="16" t="n">
        <f aca="false">F122+Inputs!$B$9*G122</f>
        <v>0</v>
      </c>
      <c r="L122" s="16" t="n">
        <f aca="false">H122+Inputs!$B$10*I122</f>
        <v>11962.453</v>
      </c>
      <c r="M122" s="16" t="n">
        <f aca="false">J122+K122+L122</f>
        <v>12008.213</v>
      </c>
    </row>
    <row r="123" customFormat="false" ht="15" hidden="false" customHeight="false" outlineLevel="0" collapsed="false">
      <c r="A123" s="0" t="s">
        <v>358</v>
      </c>
      <c r="B123" s="15" t="n">
        <v>44986</v>
      </c>
      <c r="C123" s="0" t="n">
        <v>1</v>
      </c>
      <c r="D123" s="0" t="n">
        <v>0</v>
      </c>
      <c r="E123" s="0" t="n">
        <v>26</v>
      </c>
      <c r="F123" s="0" t="n">
        <v>0</v>
      </c>
      <c r="G123" s="0" t="n">
        <v>1</v>
      </c>
      <c r="H123" s="0" t="n">
        <v>497</v>
      </c>
      <c r="I123" s="0" t="n">
        <v>8044</v>
      </c>
      <c r="J123" s="16" t="n">
        <f aca="false">D123+Inputs!$B$8*E123</f>
        <v>54.08</v>
      </c>
      <c r="K123" s="16" t="n">
        <f aca="false">F123+Inputs!$B$9*G123</f>
        <v>2.08</v>
      </c>
      <c r="L123" s="16" t="n">
        <f aca="false">H123+Inputs!$B$10*I123</f>
        <v>12056.228</v>
      </c>
      <c r="M123" s="16" t="n">
        <f aca="false">J123+K123+L123</f>
        <v>12112.388</v>
      </c>
    </row>
    <row r="124" customFormat="false" ht="15" hidden="false" customHeight="false" outlineLevel="0" collapsed="false">
      <c r="A124" s="0" t="s">
        <v>358</v>
      </c>
      <c r="B124" s="15" t="n">
        <v>45078</v>
      </c>
      <c r="C124" s="0" t="n">
        <v>1</v>
      </c>
      <c r="D124" s="0" t="n">
        <v>0</v>
      </c>
      <c r="E124" s="0" t="n">
        <v>31</v>
      </c>
      <c r="F124" s="0" t="n">
        <v>0</v>
      </c>
      <c r="G124" s="0" t="n">
        <v>1</v>
      </c>
      <c r="H124" s="0" t="n">
        <v>453</v>
      </c>
      <c r="I124" s="0" t="n">
        <v>8117</v>
      </c>
      <c r="J124" s="16" t="n">
        <f aca="false">D124+Inputs!$B$8*E124</f>
        <v>64.48</v>
      </c>
      <c r="K124" s="16" t="n">
        <f aca="false">F124+Inputs!$B$9*G124</f>
        <v>2.08</v>
      </c>
      <c r="L124" s="16" t="n">
        <f aca="false">H124+Inputs!$B$10*I124</f>
        <v>12117.129</v>
      </c>
      <c r="M124" s="16" t="n">
        <f aca="false">J124+K124+L124</f>
        <v>12183.689</v>
      </c>
    </row>
    <row r="125" customFormat="false" ht="15" hidden="false" customHeight="false" outlineLevel="0" collapsed="false">
      <c r="A125" s="0" t="s">
        <v>358</v>
      </c>
      <c r="B125" s="15" t="n">
        <v>45170</v>
      </c>
      <c r="C125" s="0" t="n">
        <v>1</v>
      </c>
      <c r="D125" s="0" t="n">
        <v>6</v>
      </c>
      <c r="E125" s="0" t="n">
        <v>36</v>
      </c>
      <c r="F125" s="0" t="n">
        <v>0</v>
      </c>
      <c r="G125" s="0" t="n">
        <v>2</v>
      </c>
      <c r="H125" s="0" t="n">
        <v>432</v>
      </c>
      <c r="I125" s="0" t="n">
        <v>8156</v>
      </c>
      <c r="J125" s="16" t="n">
        <f aca="false">D125+Inputs!$B$8*E125</f>
        <v>80.88</v>
      </c>
      <c r="K125" s="16" t="n">
        <f aca="false">F125+Inputs!$B$9*G125</f>
        <v>4.16</v>
      </c>
      <c r="L125" s="16" t="n">
        <f aca="false">H125+Inputs!$B$10*I125</f>
        <v>12152.172</v>
      </c>
      <c r="M125" s="16" t="n">
        <f aca="false">J125+K125+L125</f>
        <v>12237.212</v>
      </c>
    </row>
    <row r="126" customFormat="false" ht="15" hidden="false" customHeight="false" outlineLevel="0" collapsed="false">
      <c r="A126" s="0" t="s">
        <v>358</v>
      </c>
      <c r="B126" s="15" t="n">
        <v>45261</v>
      </c>
      <c r="C126" s="0" t="n">
        <v>1</v>
      </c>
      <c r="D126" s="0" t="n">
        <v>0</v>
      </c>
      <c r="E126" s="0" t="n">
        <v>40</v>
      </c>
      <c r="F126" s="0" t="n">
        <v>0</v>
      </c>
      <c r="G126" s="0" t="n">
        <v>2</v>
      </c>
      <c r="H126" s="0" t="n">
        <v>427</v>
      </c>
      <c r="I126" s="0" t="n">
        <v>8130</v>
      </c>
      <c r="J126" s="16" t="n">
        <f aca="false">D126+Inputs!$B$8*E126</f>
        <v>83.2</v>
      </c>
      <c r="K126" s="16" t="n">
        <f aca="false">F126+Inputs!$B$9*G126</f>
        <v>4.16</v>
      </c>
      <c r="L126" s="16" t="n">
        <f aca="false">H126+Inputs!$B$10*I126</f>
        <v>12109.81</v>
      </c>
      <c r="M126" s="16" t="n">
        <f aca="false">J126+K126+L126</f>
        <v>12197.17</v>
      </c>
    </row>
    <row r="127" customFormat="false" ht="15" hidden="false" customHeight="false" outlineLevel="0" collapsed="false">
      <c r="A127" s="0" t="s">
        <v>358</v>
      </c>
      <c r="B127" s="15" t="n">
        <v>45352</v>
      </c>
      <c r="C127" s="0" t="n">
        <v>1</v>
      </c>
      <c r="D127" s="0" t="n">
        <v>6</v>
      </c>
      <c r="E127" s="0" t="n">
        <v>40</v>
      </c>
      <c r="F127" s="0" t="n">
        <v>0</v>
      </c>
      <c r="G127" s="0" t="n">
        <v>2</v>
      </c>
      <c r="H127" s="0" t="n">
        <v>448</v>
      </c>
      <c r="I127" s="0" t="n">
        <v>8215</v>
      </c>
      <c r="J127" s="16" t="n">
        <f aca="false">D127+Inputs!$B$8*E127</f>
        <v>89.2</v>
      </c>
      <c r="K127" s="16" t="n">
        <f aca="false">F127+Inputs!$B$9*G127</f>
        <v>4.16</v>
      </c>
      <c r="L127" s="16" t="n">
        <f aca="false">H127+Inputs!$B$10*I127</f>
        <v>12252.955</v>
      </c>
      <c r="M127" s="16" t="n">
        <f aca="false">J127+K127+L127</f>
        <v>12346.315</v>
      </c>
    </row>
    <row r="128" customFormat="false" ht="15" hidden="false" customHeight="false" outlineLevel="0" collapsed="false">
      <c r="A128" s="0" t="s">
        <v>358</v>
      </c>
      <c r="B128" s="15" t="n">
        <v>45444</v>
      </c>
      <c r="C128" s="0" t="n">
        <v>1</v>
      </c>
      <c r="D128" s="0" t="n">
        <v>6</v>
      </c>
      <c r="E128" s="0" t="n">
        <v>44</v>
      </c>
      <c r="F128" s="0" t="n">
        <v>0</v>
      </c>
      <c r="G128" s="0" t="n">
        <v>4</v>
      </c>
      <c r="H128" s="0" t="n">
        <v>465</v>
      </c>
      <c r="I128" s="0" t="n">
        <v>8212</v>
      </c>
      <c r="J128" s="16" t="n">
        <f aca="false">D128+Inputs!$B$8*E128</f>
        <v>97.52</v>
      </c>
      <c r="K128" s="16" t="n">
        <f aca="false">F128+Inputs!$B$9*G128</f>
        <v>8.32</v>
      </c>
      <c r="L128" s="16" t="n">
        <f aca="false">H128+Inputs!$B$10*I128</f>
        <v>12265.644</v>
      </c>
      <c r="M128" s="16" t="n">
        <f aca="false">J128+K128+L128</f>
        <v>12371.484</v>
      </c>
    </row>
    <row r="129" customFormat="false" ht="15" hidden="false" customHeight="false" outlineLevel="0" collapsed="false">
      <c r="A129" s="0" t="s">
        <v>358</v>
      </c>
      <c r="B129" s="15" t="n">
        <v>45536</v>
      </c>
      <c r="C129" s="0" t="n">
        <v>1</v>
      </c>
      <c r="D129" s="0" t="n">
        <v>7</v>
      </c>
      <c r="E129" s="0" t="n">
        <v>47</v>
      </c>
      <c r="F129" s="0" t="n">
        <v>0</v>
      </c>
      <c r="G129" s="0" t="n">
        <v>4</v>
      </c>
      <c r="H129" s="0" t="n">
        <v>449</v>
      </c>
      <c r="I129" s="0" t="n">
        <v>8221</v>
      </c>
      <c r="J129" s="16" t="n">
        <f aca="false">D129+Inputs!$B$8*E129</f>
        <v>104.76</v>
      </c>
      <c r="K129" s="16" t="n">
        <f aca="false">F129+Inputs!$B$9*G129</f>
        <v>8.32</v>
      </c>
      <c r="L129" s="16" t="n">
        <f aca="false">H129+Inputs!$B$10*I129</f>
        <v>12262.577</v>
      </c>
      <c r="M129" s="16" t="n">
        <f aca="false">J129+K129+L129</f>
        <v>12375.657</v>
      </c>
    </row>
    <row r="130" customFormat="false" ht="15" hidden="false" customHeight="false" outlineLevel="0" collapsed="false">
      <c r="A130" s="0" t="s">
        <v>358</v>
      </c>
      <c r="B130" s="15" t="n">
        <v>45627</v>
      </c>
      <c r="C130" s="0" t="n">
        <v>1</v>
      </c>
      <c r="D130" s="0" t="n">
        <v>7</v>
      </c>
      <c r="E130" s="0" t="n">
        <v>56</v>
      </c>
      <c r="F130" s="0" t="n">
        <v>0</v>
      </c>
      <c r="G130" s="0" t="n">
        <v>4</v>
      </c>
      <c r="H130" s="0" t="n">
        <v>476</v>
      </c>
      <c r="I130" s="0" t="n">
        <v>8213</v>
      </c>
      <c r="J130" s="16" t="n">
        <f aca="false">D130+Inputs!$B$8*E130</f>
        <v>123.48</v>
      </c>
      <c r="K130" s="16" t="n">
        <f aca="false">F130+Inputs!$B$9*G130</f>
        <v>8.32</v>
      </c>
      <c r="L130" s="16" t="n">
        <f aca="false">H130+Inputs!$B$10*I130</f>
        <v>12278.081</v>
      </c>
      <c r="M130" s="16" t="n">
        <f aca="false">J130+K130+L130</f>
        <v>12409.881</v>
      </c>
    </row>
    <row r="131" customFormat="false" ht="15" hidden="false" customHeight="false" outlineLevel="0" collapsed="false">
      <c r="A131" s="0" t="s">
        <v>358</v>
      </c>
      <c r="B131" s="15" t="n">
        <v>45717</v>
      </c>
      <c r="C131" s="0" t="n">
        <v>1</v>
      </c>
      <c r="D131" s="0" t="n">
        <v>7</v>
      </c>
      <c r="E131" s="0" t="n">
        <v>59</v>
      </c>
      <c r="F131" s="0" t="n">
        <v>0</v>
      </c>
      <c r="G131" s="0" t="n">
        <v>7</v>
      </c>
      <c r="H131" s="0" t="n">
        <v>486</v>
      </c>
      <c r="I131" s="0" t="n">
        <v>8155</v>
      </c>
      <c r="J131" s="16" t="n">
        <f aca="false">D131+Inputs!$B$8*E131</f>
        <v>129.72</v>
      </c>
      <c r="K131" s="16" t="n">
        <f aca="false">F131+Inputs!$B$9*G131</f>
        <v>14.56</v>
      </c>
      <c r="L131" s="16" t="n">
        <f aca="false">H131+Inputs!$B$10*I131</f>
        <v>12204.735</v>
      </c>
      <c r="M131" s="16" t="n">
        <f aca="false">J131+K131+L131</f>
        <v>12349.015</v>
      </c>
    </row>
    <row r="132" customFormat="false" ht="15" hidden="false" customHeight="false" outlineLevel="0" collapsed="false">
      <c r="A132" s="0" t="s">
        <v>358</v>
      </c>
      <c r="B132" s="15" t="n">
        <v>45809</v>
      </c>
      <c r="C132" s="0" t="n">
        <v>1</v>
      </c>
      <c r="D132" s="0" t="n">
        <v>7</v>
      </c>
      <c r="E132" s="0" t="n">
        <v>65</v>
      </c>
      <c r="F132" s="0" t="n">
        <v>0</v>
      </c>
      <c r="G132" s="0" t="n">
        <v>7</v>
      </c>
      <c r="H132" s="0" t="n">
        <v>458</v>
      </c>
      <c r="I132" s="0" t="n">
        <v>8179</v>
      </c>
      <c r="J132" s="16" t="n">
        <f aca="false">D132+Inputs!$B$8*E132</f>
        <v>142.2</v>
      </c>
      <c r="K132" s="16" t="n">
        <f aca="false">F132+Inputs!$B$9*G132</f>
        <v>14.56</v>
      </c>
      <c r="L132" s="16" t="n">
        <f aca="false">H132+Inputs!$B$10*I132</f>
        <v>12211.223</v>
      </c>
      <c r="M132" s="16" t="n">
        <f aca="false">J132+K132+L132</f>
        <v>12367.983</v>
      </c>
    </row>
    <row r="133" customFormat="false" ht="15" hidden="false" customHeight="false" outlineLevel="0" collapsed="false">
      <c r="A133" s="0" t="s">
        <v>358</v>
      </c>
      <c r="B133" s="15" t="n">
        <v>45901</v>
      </c>
      <c r="C133" s="0" t="n">
        <v>1</v>
      </c>
      <c r="D133" s="0" t="n">
        <v>7</v>
      </c>
      <c r="E133" s="0" t="n">
        <v>73</v>
      </c>
      <c r="F133" s="0" t="n">
        <v>0</v>
      </c>
      <c r="G133" s="0" t="n">
        <v>6</v>
      </c>
      <c r="H133" s="0" t="n">
        <v>455</v>
      </c>
      <c r="I133" s="0" t="n">
        <v>8194</v>
      </c>
      <c r="J133" s="16" t="n">
        <f aca="false">D133+Inputs!$B$8*E133</f>
        <v>158.84</v>
      </c>
      <c r="K133" s="16" t="n">
        <f aca="false">F133+Inputs!$B$9*G133</f>
        <v>12.48</v>
      </c>
      <c r="L133" s="16" t="n">
        <f aca="false">H133+Inputs!$B$10*I133</f>
        <v>12229.778</v>
      </c>
      <c r="M133" s="16" t="n">
        <f aca="false">J133+K133+L133</f>
        <v>12401.098</v>
      </c>
    </row>
    <row r="134" customFormat="false" ht="15" hidden="false" customHeight="false" outlineLevel="0" collapsed="false">
      <c r="A134" s="0" t="s">
        <v>358</v>
      </c>
      <c r="B134" s="15" t="n">
        <v>45992</v>
      </c>
      <c r="C134" s="0" t="n">
        <v>1</v>
      </c>
      <c r="D134" s="0" t="n">
        <v>6</v>
      </c>
      <c r="E134" s="0" t="n">
        <v>79</v>
      </c>
      <c r="F134" s="0" t="n">
        <v>0</v>
      </c>
      <c r="G134" s="0" t="n">
        <v>7</v>
      </c>
      <c r="H134" s="0" t="n">
        <v>507</v>
      </c>
      <c r="I134" s="0" t="n">
        <v>8159</v>
      </c>
      <c r="J134" s="16" t="n">
        <f aca="false">D134+Inputs!$B$8*E134</f>
        <v>170.32</v>
      </c>
      <c r="K134" s="16" t="n">
        <f aca="false">F134+Inputs!$B$9*G134</f>
        <v>14.56</v>
      </c>
      <c r="L134" s="16" t="n">
        <f aca="false">H134+Inputs!$B$10*I134</f>
        <v>12231.483</v>
      </c>
      <c r="M134" s="16" t="n">
        <f aca="false">J134+K134+L134</f>
        <v>12416.363</v>
      </c>
    </row>
    <row r="135" customFormat="false" ht="15" hidden="false" customHeight="false" outlineLevel="0" collapsed="false">
      <c r="A135" s="0" t="s">
        <v>358</v>
      </c>
      <c r="B135" s="15" t="n">
        <v>46082</v>
      </c>
      <c r="C135" s="0" t="n">
        <v>1</v>
      </c>
      <c r="D135" s="0" t="n">
        <v>6</v>
      </c>
      <c r="E135" s="0" t="n">
        <v>91</v>
      </c>
      <c r="F135" s="0" t="n">
        <v>0</v>
      </c>
      <c r="G135" s="0" t="n">
        <v>12</v>
      </c>
      <c r="H135" s="0" t="n">
        <v>472</v>
      </c>
      <c r="I135" s="0" t="n">
        <v>8185</v>
      </c>
      <c r="J135" s="16" t="n">
        <f aca="false">D135+Inputs!$B$8*E135</f>
        <v>195.28</v>
      </c>
      <c r="K135" s="16" t="n">
        <f aca="false">F135+Inputs!$B$9*G135</f>
        <v>24.96</v>
      </c>
      <c r="L135" s="16" t="n">
        <f aca="false">H135+Inputs!$B$10*I135</f>
        <v>12233.845</v>
      </c>
      <c r="M135" s="16" t="n">
        <f aca="false">J135+K135+L135</f>
        <v>12454.085</v>
      </c>
    </row>
    <row r="136" customFormat="false" ht="15" hidden="false" customHeight="false" outlineLevel="0" collapsed="false">
      <c r="A136" s="0" t="s">
        <v>358</v>
      </c>
      <c r="B136" s="15" t="n">
        <v>46174</v>
      </c>
      <c r="C136" s="0" t="n">
        <v>1</v>
      </c>
      <c r="D136" s="0" t="n">
        <v>7</v>
      </c>
      <c r="E136" s="0" t="n">
        <v>119</v>
      </c>
      <c r="F136" s="0" t="n">
        <v>0</v>
      </c>
      <c r="G136" s="0" t="n">
        <v>18</v>
      </c>
      <c r="H136" s="0" t="n">
        <v>436</v>
      </c>
      <c r="I136" s="0" t="n">
        <v>8167</v>
      </c>
      <c r="J136" s="16" t="n">
        <f aca="false">D136+Inputs!$B$8*E136</f>
        <v>254.52</v>
      </c>
      <c r="K136" s="16" t="n">
        <f aca="false">F136+Inputs!$B$9*G136</f>
        <v>37.44</v>
      </c>
      <c r="L136" s="16" t="n">
        <f aca="false">H136+Inputs!$B$10*I136</f>
        <v>12171.979</v>
      </c>
      <c r="M136" s="16" t="n">
        <f aca="false">J136+K136+L136</f>
        <v>12463.939</v>
      </c>
    </row>
    <row r="137" customFormat="false" ht="15" hidden="false" customHeight="false" outlineLevel="0" collapsed="false">
      <c r="A137" s="0" t="s">
        <v>358</v>
      </c>
      <c r="B137" s="15" t="n">
        <v>46235</v>
      </c>
      <c r="C137" s="0" t="n">
        <v>1</v>
      </c>
      <c r="D137" s="0" t="n">
        <v>15</v>
      </c>
      <c r="E137" s="0" t="n">
        <v>127</v>
      </c>
      <c r="F137" s="0" t="n">
        <v>0</v>
      </c>
      <c r="G137" s="0" t="n">
        <v>26</v>
      </c>
      <c r="H137" s="0" t="n">
        <v>450</v>
      </c>
      <c r="I137" s="0" t="n">
        <v>8143</v>
      </c>
      <c r="J137" s="16" t="n">
        <f aca="false">D137+Inputs!$B$8*E137</f>
        <v>279.16</v>
      </c>
      <c r="K137" s="16" t="n">
        <f aca="false">F137+Inputs!$B$9*G137</f>
        <v>54.08</v>
      </c>
      <c r="L137" s="16" t="n">
        <f aca="false">H137+Inputs!$B$10*I137</f>
        <v>12151.491</v>
      </c>
      <c r="M137" s="16" t="n">
        <f aca="false">J137+K137+L137</f>
        <v>12484.731</v>
      </c>
    </row>
    <row r="138" customFormat="false" ht="15" hidden="false" customHeight="false" outlineLevel="0" collapsed="false">
      <c r="A138" s="0" t="s">
        <v>452</v>
      </c>
      <c r="B138" s="15" t="n">
        <v>44805</v>
      </c>
      <c r="C138" s="0" t="n">
        <v>1</v>
      </c>
      <c r="D138" s="0" t="n">
        <v>0</v>
      </c>
      <c r="E138" s="0" t="n">
        <v>6</v>
      </c>
      <c r="F138" s="0" t="n">
        <v>0</v>
      </c>
      <c r="G138" s="0" t="n">
        <v>0</v>
      </c>
      <c r="H138" s="0" t="n">
        <v>191</v>
      </c>
      <c r="I138" s="0" t="n">
        <v>5372</v>
      </c>
      <c r="J138" s="16" t="n">
        <f aca="false">D138+Inputs!$B$8*E138</f>
        <v>12.48</v>
      </c>
      <c r="K138" s="16" t="n">
        <f aca="false">F138+Inputs!$B$9*G138</f>
        <v>0</v>
      </c>
      <c r="L138" s="16" t="n">
        <f aca="false">H138+Inputs!$B$10*I138</f>
        <v>7910.564</v>
      </c>
      <c r="M138" s="16" t="n">
        <f aca="false">J138+K138+L138</f>
        <v>7923.044</v>
      </c>
    </row>
    <row r="139" customFormat="false" ht="15" hidden="false" customHeight="false" outlineLevel="0" collapsed="false">
      <c r="A139" s="0" t="s">
        <v>452</v>
      </c>
      <c r="B139" s="15" t="n">
        <v>44896</v>
      </c>
      <c r="C139" s="0" t="n">
        <v>1</v>
      </c>
      <c r="D139" s="0" t="n">
        <v>0</v>
      </c>
      <c r="E139" s="0" t="n">
        <v>7</v>
      </c>
      <c r="F139" s="0" t="n">
        <v>0</v>
      </c>
      <c r="G139" s="0" t="n">
        <v>0</v>
      </c>
      <c r="H139" s="0" t="n">
        <v>206</v>
      </c>
      <c r="I139" s="0" t="n">
        <v>5345</v>
      </c>
      <c r="J139" s="16" t="n">
        <f aca="false">D139+Inputs!$B$8*E139</f>
        <v>14.56</v>
      </c>
      <c r="K139" s="16" t="n">
        <f aca="false">F139+Inputs!$B$9*G139</f>
        <v>0</v>
      </c>
      <c r="L139" s="16" t="n">
        <f aca="false">H139+Inputs!$B$10*I139</f>
        <v>7886.765</v>
      </c>
      <c r="M139" s="16" t="n">
        <f aca="false">J139+K139+L139</f>
        <v>7901.325</v>
      </c>
    </row>
    <row r="140" customFormat="false" ht="15" hidden="false" customHeight="false" outlineLevel="0" collapsed="false">
      <c r="A140" s="0" t="s">
        <v>452</v>
      </c>
      <c r="B140" s="15" t="n">
        <v>44986</v>
      </c>
      <c r="C140" s="0" t="n">
        <v>1</v>
      </c>
      <c r="D140" s="0" t="n">
        <v>0</v>
      </c>
      <c r="E140" s="0" t="n">
        <v>7</v>
      </c>
      <c r="F140" s="0" t="n">
        <v>0</v>
      </c>
      <c r="G140" s="0" t="n">
        <v>0</v>
      </c>
      <c r="H140" s="0" t="n">
        <v>206</v>
      </c>
      <c r="I140" s="0" t="n">
        <v>5372</v>
      </c>
      <c r="J140" s="16" t="n">
        <f aca="false">D140+Inputs!$B$8*E140</f>
        <v>14.56</v>
      </c>
      <c r="K140" s="16" t="n">
        <f aca="false">F140+Inputs!$B$9*G140</f>
        <v>0</v>
      </c>
      <c r="L140" s="16" t="n">
        <f aca="false">H140+Inputs!$B$10*I140</f>
        <v>7925.564</v>
      </c>
      <c r="M140" s="16" t="n">
        <f aca="false">J140+K140+L140</f>
        <v>7940.124</v>
      </c>
    </row>
    <row r="141" customFormat="false" ht="15" hidden="false" customHeight="false" outlineLevel="0" collapsed="false">
      <c r="A141" s="0" t="s">
        <v>452</v>
      </c>
      <c r="B141" s="15" t="n">
        <v>45078</v>
      </c>
      <c r="C141" s="0" t="n">
        <v>1</v>
      </c>
      <c r="D141" s="0" t="n">
        <v>0</v>
      </c>
      <c r="E141" s="0" t="n">
        <v>10</v>
      </c>
      <c r="F141" s="0" t="n">
        <v>0</v>
      </c>
      <c r="G141" s="0" t="n">
        <v>0</v>
      </c>
      <c r="H141" s="0" t="n">
        <v>193</v>
      </c>
      <c r="I141" s="0" t="n">
        <v>5381</v>
      </c>
      <c r="J141" s="16" t="n">
        <f aca="false">D141+Inputs!$B$8*E141</f>
        <v>20.8</v>
      </c>
      <c r="K141" s="16" t="n">
        <f aca="false">F141+Inputs!$B$9*G141</f>
        <v>0</v>
      </c>
      <c r="L141" s="16" t="n">
        <f aca="false">H141+Inputs!$B$10*I141</f>
        <v>7925.497</v>
      </c>
      <c r="M141" s="16" t="n">
        <f aca="false">J141+K141+L141</f>
        <v>7946.297</v>
      </c>
    </row>
    <row r="142" customFormat="false" ht="15" hidden="false" customHeight="false" outlineLevel="0" collapsed="false">
      <c r="A142" s="0" t="s">
        <v>452</v>
      </c>
      <c r="B142" s="15" t="n">
        <v>45170</v>
      </c>
      <c r="C142" s="0" t="n">
        <v>1</v>
      </c>
      <c r="D142" s="0" t="n">
        <v>0</v>
      </c>
      <c r="E142" s="0" t="n">
        <v>9</v>
      </c>
      <c r="F142" s="0" t="n">
        <v>0</v>
      </c>
      <c r="G142" s="0" t="n">
        <v>1</v>
      </c>
      <c r="H142" s="0" t="n">
        <v>196</v>
      </c>
      <c r="I142" s="0" t="n">
        <v>5374</v>
      </c>
      <c r="J142" s="16" t="n">
        <f aca="false">D142+Inputs!$B$8*E142</f>
        <v>18.72</v>
      </c>
      <c r="K142" s="16" t="n">
        <f aca="false">F142+Inputs!$B$9*G142</f>
        <v>2.08</v>
      </c>
      <c r="L142" s="16" t="n">
        <f aca="false">H142+Inputs!$B$10*I142</f>
        <v>7918.438</v>
      </c>
      <c r="M142" s="16" t="n">
        <f aca="false">J142+K142+L142</f>
        <v>7939.238</v>
      </c>
    </row>
    <row r="143" customFormat="false" ht="15" hidden="false" customHeight="false" outlineLevel="0" collapsed="false">
      <c r="A143" s="0" t="s">
        <v>452</v>
      </c>
      <c r="B143" s="15" t="n">
        <v>45261</v>
      </c>
      <c r="C143" s="0" t="n">
        <v>1</v>
      </c>
      <c r="D143" s="0" t="n">
        <v>0</v>
      </c>
      <c r="E143" s="0" t="n">
        <v>11</v>
      </c>
      <c r="F143" s="0" t="n">
        <v>0</v>
      </c>
      <c r="G143" s="0" t="n">
        <v>2</v>
      </c>
      <c r="H143" s="0" t="n">
        <v>218</v>
      </c>
      <c r="I143" s="0" t="n">
        <v>5395</v>
      </c>
      <c r="J143" s="16" t="n">
        <f aca="false">D143+Inputs!$B$8*E143</f>
        <v>22.88</v>
      </c>
      <c r="K143" s="16" t="n">
        <f aca="false">F143+Inputs!$B$9*G143</f>
        <v>4.16</v>
      </c>
      <c r="L143" s="16" t="n">
        <f aca="false">H143+Inputs!$B$10*I143</f>
        <v>7970.615</v>
      </c>
      <c r="M143" s="16" t="n">
        <f aca="false">J143+K143+L143</f>
        <v>7997.655</v>
      </c>
    </row>
    <row r="144" customFormat="false" ht="15" hidden="false" customHeight="false" outlineLevel="0" collapsed="false">
      <c r="A144" s="0" t="s">
        <v>452</v>
      </c>
      <c r="B144" s="15" t="n">
        <v>45352</v>
      </c>
      <c r="C144" s="0" t="n">
        <v>1</v>
      </c>
      <c r="D144" s="0" t="n">
        <v>0</v>
      </c>
      <c r="E144" s="0" t="n">
        <v>13</v>
      </c>
      <c r="F144" s="0" t="n">
        <v>0</v>
      </c>
      <c r="G144" s="0" t="n">
        <v>2</v>
      </c>
      <c r="H144" s="0" t="n">
        <v>207</v>
      </c>
      <c r="I144" s="0" t="n">
        <v>5401</v>
      </c>
      <c r="J144" s="16" t="n">
        <f aca="false">D144+Inputs!$B$8*E144</f>
        <v>27.04</v>
      </c>
      <c r="K144" s="16" t="n">
        <f aca="false">F144+Inputs!$B$9*G144</f>
        <v>4.16</v>
      </c>
      <c r="L144" s="16" t="n">
        <f aca="false">H144+Inputs!$B$10*I144</f>
        <v>7968.237</v>
      </c>
      <c r="M144" s="16" t="n">
        <f aca="false">J144+K144+L144</f>
        <v>7999.437</v>
      </c>
    </row>
    <row r="145" customFormat="false" ht="15" hidden="false" customHeight="false" outlineLevel="0" collapsed="false">
      <c r="A145" s="0" t="s">
        <v>452</v>
      </c>
      <c r="B145" s="15" t="n">
        <v>45444</v>
      </c>
      <c r="C145" s="0" t="n">
        <v>1</v>
      </c>
      <c r="D145" s="0" t="n">
        <v>0</v>
      </c>
      <c r="E145" s="0" t="n">
        <v>13</v>
      </c>
      <c r="F145" s="0" t="n">
        <v>0</v>
      </c>
      <c r="G145" s="0" t="n">
        <v>2</v>
      </c>
      <c r="H145" s="0" t="n">
        <v>199</v>
      </c>
      <c r="I145" s="0" t="n">
        <v>5379</v>
      </c>
      <c r="J145" s="16" t="n">
        <f aca="false">D145+Inputs!$B$8*E145</f>
        <v>27.04</v>
      </c>
      <c r="K145" s="16" t="n">
        <f aca="false">F145+Inputs!$B$9*G145</f>
        <v>4.16</v>
      </c>
      <c r="L145" s="16" t="n">
        <f aca="false">H145+Inputs!$B$10*I145</f>
        <v>7928.623</v>
      </c>
      <c r="M145" s="16" t="n">
        <f aca="false">J145+K145+L145</f>
        <v>7959.823</v>
      </c>
    </row>
    <row r="146" customFormat="false" ht="15" hidden="false" customHeight="false" outlineLevel="0" collapsed="false">
      <c r="A146" s="0" t="s">
        <v>452</v>
      </c>
      <c r="B146" s="15" t="n">
        <v>45536</v>
      </c>
      <c r="C146" s="0" t="n">
        <v>1</v>
      </c>
      <c r="D146" s="0" t="n">
        <v>0</v>
      </c>
      <c r="E146" s="0" t="n">
        <v>13</v>
      </c>
      <c r="F146" s="0" t="n">
        <v>0</v>
      </c>
      <c r="G146" s="0" t="n">
        <v>2</v>
      </c>
      <c r="H146" s="0" t="n">
        <v>186</v>
      </c>
      <c r="I146" s="0" t="n">
        <v>5379</v>
      </c>
      <c r="J146" s="16" t="n">
        <f aca="false">D146+Inputs!$B$8*E146</f>
        <v>27.04</v>
      </c>
      <c r="K146" s="16" t="n">
        <f aca="false">F146+Inputs!$B$9*G146</f>
        <v>4.16</v>
      </c>
      <c r="L146" s="16" t="n">
        <f aca="false">H146+Inputs!$B$10*I146</f>
        <v>7915.623</v>
      </c>
      <c r="M146" s="16" t="n">
        <f aca="false">J146+K146+L146</f>
        <v>7946.823</v>
      </c>
    </row>
    <row r="147" customFormat="false" ht="15" hidden="false" customHeight="false" outlineLevel="0" collapsed="false">
      <c r="A147" s="0" t="s">
        <v>452</v>
      </c>
      <c r="B147" s="15" t="n">
        <v>45627</v>
      </c>
      <c r="C147" s="0" t="n">
        <v>1</v>
      </c>
      <c r="D147" s="0" t="n">
        <v>0</v>
      </c>
      <c r="E147" s="0" t="n">
        <v>12</v>
      </c>
      <c r="F147" s="0" t="n">
        <v>0</v>
      </c>
      <c r="G147" s="0" t="n">
        <v>5</v>
      </c>
      <c r="H147" s="0" t="n">
        <v>187</v>
      </c>
      <c r="I147" s="0" t="n">
        <v>5349</v>
      </c>
      <c r="J147" s="16" t="n">
        <f aca="false">D147+Inputs!$B$8*E147</f>
        <v>24.96</v>
      </c>
      <c r="K147" s="16" t="n">
        <f aca="false">F147+Inputs!$B$9*G147</f>
        <v>10.4</v>
      </c>
      <c r="L147" s="16" t="n">
        <f aca="false">H147+Inputs!$B$10*I147</f>
        <v>7873.513</v>
      </c>
      <c r="M147" s="16" t="n">
        <f aca="false">J147+K147+L147</f>
        <v>7908.873</v>
      </c>
    </row>
    <row r="148" customFormat="false" ht="15" hidden="false" customHeight="false" outlineLevel="0" collapsed="false">
      <c r="A148" s="0" t="s">
        <v>452</v>
      </c>
      <c r="B148" s="15" t="n">
        <v>45717</v>
      </c>
      <c r="C148" s="0" t="n">
        <v>1</v>
      </c>
      <c r="D148" s="0" t="n">
        <v>0</v>
      </c>
      <c r="E148" s="0" t="n">
        <v>12</v>
      </c>
      <c r="F148" s="0" t="n">
        <v>0</v>
      </c>
      <c r="G148" s="0" t="n">
        <v>7</v>
      </c>
      <c r="H148" s="0" t="n">
        <v>208</v>
      </c>
      <c r="I148" s="0" t="n">
        <v>5362</v>
      </c>
      <c r="J148" s="16" t="n">
        <f aca="false">D148+Inputs!$B$8*E148</f>
        <v>24.96</v>
      </c>
      <c r="K148" s="16" t="n">
        <f aca="false">F148+Inputs!$B$9*G148</f>
        <v>14.56</v>
      </c>
      <c r="L148" s="16" t="n">
        <f aca="false">H148+Inputs!$B$10*I148</f>
        <v>7913.194</v>
      </c>
      <c r="M148" s="16" t="n">
        <f aca="false">J148+K148+L148</f>
        <v>7952.714</v>
      </c>
    </row>
    <row r="149" customFormat="false" ht="15" hidden="false" customHeight="false" outlineLevel="0" collapsed="false">
      <c r="A149" s="0" t="s">
        <v>452</v>
      </c>
      <c r="B149" s="15" t="n">
        <v>45809</v>
      </c>
      <c r="C149" s="0" t="n">
        <v>1</v>
      </c>
      <c r="D149" s="0" t="n">
        <v>0</v>
      </c>
      <c r="E149" s="0" t="n">
        <v>14</v>
      </c>
      <c r="F149" s="0" t="n">
        <v>0</v>
      </c>
      <c r="G149" s="0" t="n">
        <v>7</v>
      </c>
      <c r="H149" s="0" t="n">
        <v>193</v>
      </c>
      <c r="I149" s="0" t="n">
        <v>5350</v>
      </c>
      <c r="J149" s="16" t="n">
        <f aca="false">D149+Inputs!$B$8*E149</f>
        <v>29.12</v>
      </c>
      <c r="K149" s="16" t="n">
        <f aca="false">F149+Inputs!$B$9*G149</f>
        <v>14.56</v>
      </c>
      <c r="L149" s="16" t="n">
        <f aca="false">H149+Inputs!$B$10*I149</f>
        <v>7880.95</v>
      </c>
      <c r="M149" s="16" t="n">
        <f aca="false">J149+K149+L149</f>
        <v>7924.63</v>
      </c>
    </row>
    <row r="150" customFormat="false" ht="15" hidden="false" customHeight="false" outlineLevel="0" collapsed="false">
      <c r="A150" s="0" t="s">
        <v>452</v>
      </c>
      <c r="B150" s="15" t="n">
        <v>45901</v>
      </c>
      <c r="C150" s="0" t="n">
        <v>1</v>
      </c>
      <c r="D150" s="0" t="n">
        <v>0</v>
      </c>
      <c r="E150" s="0" t="n">
        <v>16</v>
      </c>
      <c r="F150" s="0" t="n">
        <v>0</v>
      </c>
      <c r="G150" s="0" t="n">
        <v>8</v>
      </c>
      <c r="H150" s="0" t="n">
        <v>171</v>
      </c>
      <c r="I150" s="0" t="n">
        <v>5333</v>
      </c>
      <c r="J150" s="16" t="n">
        <f aca="false">D150+Inputs!$B$8*E150</f>
        <v>33.28</v>
      </c>
      <c r="K150" s="16" t="n">
        <f aca="false">F150+Inputs!$B$9*G150</f>
        <v>16.64</v>
      </c>
      <c r="L150" s="16" t="n">
        <f aca="false">H150+Inputs!$B$10*I150</f>
        <v>7834.521</v>
      </c>
      <c r="M150" s="16" t="n">
        <f aca="false">J150+K150+L150</f>
        <v>7884.441</v>
      </c>
    </row>
    <row r="151" customFormat="false" ht="15" hidden="false" customHeight="false" outlineLevel="0" collapsed="false">
      <c r="A151" s="0" t="s">
        <v>452</v>
      </c>
      <c r="B151" s="15" t="n">
        <v>45992</v>
      </c>
      <c r="C151" s="0" t="n">
        <v>1</v>
      </c>
      <c r="D151" s="0" t="n">
        <v>0</v>
      </c>
      <c r="E151" s="0" t="n">
        <v>18</v>
      </c>
      <c r="F151" s="0" t="n">
        <v>0</v>
      </c>
      <c r="G151" s="0" t="n">
        <v>9</v>
      </c>
      <c r="H151" s="0" t="n">
        <v>172</v>
      </c>
      <c r="I151" s="0" t="n">
        <v>5348</v>
      </c>
      <c r="J151" s="16" t="n">
        <f aca="false">D151+Inputs!$B$8*E151</f>
        <v>37.44</v>
      </c>
      <c r="K151" s="16" t="n">
        <f aca="false">F151+Inputs!$B$9*G151</f>
        <v>18.72</v>
      </c>
      <c r="L151" s="16" t="n">
        <f aca="false">H151+Inputs!$B$10*I151</f>
        <v>7857.076</v>
      </c>
      <c r="M151" s="16" t="n">
        <f aca="false">J151+K151+L151</f>
        <v>7913.236</v>
      </c>
    </row>
    <row r="152" customFormat="false" ht="15" hidden="false" customHeight="false" outlineLevel="0" collapsed="false">
      <c r="A152" s="0" t="s">
        <v>452</v>
      </c>
      <c r="B152" s="15" t="n">
        <v>46082</v>
      </c>
      <c r="C152" s="0" t="n">
        <v>1</v>
      </c>
      <c r="D152" s="0" t="n">
        <v>0</v>
      </c>
      <c r="E152" s="0" t="n">
        <v>21</v>
      </c>
      <c r="F152" s="0" t="n">
        <v>0</v>
      </c>
      <c r="G152" s="0" t="n">
        <v>12</v>
      </c>
      <c r="H152" s="0" t="n">
        <v>170</v>
      </c>
      <c r="I152" s="0" t="n">
        <v>5347</v>
      </c>
      <c r="J152" s="16" t="n">
        <f aca="false">D152+Inputs!$B$8*E152</f>
        <v>43.68</v>
      </c>
      <c r="K152" s="16" t="n">
        <f aca="false">F152+Inputs!$B$9*G152</f>
        <v>24.96</v>
      </c>
      <c r="L152" s="16" t="n">
        <f aca="false">H152+Inputs!$B$10*I152</f>
        <v>7853.639</v>
      </c>
      <c r="M152" s="16" t="n">
        <f aca="false">J152+K152+L152</f>
        <v>7922.279</v>
      </c>
    </row>
    <row r="153" customFormat="false" ht="15" hidden="false" customHeight="false" outlineLevel="0" collapsed="false">
      <c r="A153" s="0" t="s">
        <v>452</v>
      </c>
      <c r="B153" s="15" t="n">
        <v>46174</v>
      </c>
      <c r="C153" s="0" t="n">
        <v>1</v>
      </c>
      <c r="D153" s="0" t="n">
        <v>0</v>
      </c>
      <c r="E153" s="0" t="n">
        <v>31</v>
      </c>
      <c r="F153" s="0" t="n">
        <v>0</v>
      </c>
      <c r="G153" s="0" t="n">
        <v>15</v>
      </c>
      <c r="H153" s="0" t="n">
        <v>176</v>
      </c>
      <c r="I153" s="0" t="n">
        <v>5326</v>
      </c>
      <c r="J153" s="16" t="n">
        <f aca="false">D153+Inputs!$B$8*E153</f>
        <v>64.48</v>
      </c>
      <c r="K153" s="16" t="n">
        <f aca="false">F153+Inputs!$B$9*G153</f>
        <v>31.2</v>
      </c>
      <c r="L153" s="16" t="n">
        <f aca="false">H153+Inputs!$B$10*I153</f>
        <v>7829.462</v>
      </c>
      <c r="M153" s="16" t="n">
        <f aca="false">J153+K153+L153</f>
        <v>7925.142</v>
      </c>
    </row>
    <row r="154" customFormat="false" ht="15" hidden="false" customHeight="false" outlineLevel="0" collapsed="false">
      <c r="A154" s="0" t="s">
        <v>452</v>
      </c>
      <c r="B154" s="15" t="n">
        <v>46235</v>
      </c>
      <c r="C154" s="0" t="n">
        <v>1</v>
      </c>
      <c r="D154" s="0" t="n">
        <v>0</v>
      </c>
      <c r="E154" s="0" t="n">
        <v>31</v>
      </c>
      <c r="F154" s="0" t="n">
        <v>0</v>
      </c>
      <c r="G154" s="0" t="n">
        <v>19</v>
      </c>
      <c r="H154" s="0" t="n">
        <v>156</v>
      </c>
      <c r="I154" s="0" t="n">
        <v>5325</v>
      </c>
      <c r="J154" s="16" t="n">
        <f aca="false">D154+Inputs!$B$8*E154</f>
        <v>64.48</v>
      </c>
      <c r="K154" s="16" t="n">
        <f aca="false">F154+Inputs!$B$9*G154</f>
        <v>39.52</v>
      </c>
      <c r="L154" s="16" t="n">
        <f aca="false">H154+Inputs!$B$10*I154</f>
        <v>7808.025</v>
      </c>
      <c r="M154" s="16" t="n">
        <f aca="false">J154+K154+L154</f>
        <v>7912.025</v>
      </c>
    </row>
    <row r="155" customFormat="false" ht="15" hidden="false" customHeight="false" outlineLevel="0" collapsed="false">
      <c r="A155" s="0" t="s">
        <v>422</v>
      </c>
      <c r="B155" s="15" t="n">
        <v>44805</v>
      </c>
      <c r="C155" s="0" t="n">
        <v>4</v>
      </c>
      <c r="D155" s="0" t="n">
        <v>422</v>
      </c>
      <c r="E155" s="0" t="n">
        <v>99</v>
      </c>
      <c r="F155" s="0" t="n">
        <v>0</v>
      </c>
      <c r="G155" s="0" t="n">
        <v>6</v>
      </c>
      <c r="H155" s="0" t="n">
        <v>171855</v>
      </c>
      <c r="I155" s="0" t="n">
        <v>34220</v>
      </c>
      <c r="J155" s="16" t="n">
        <f aca="false">D155+Inputs!$B$8*E155</f>
        <v>627.92</v>
      </c>
      <c r="K155" s="16" t="n">
        <f aca="false">F155+Inputs!$B$9*G155</f>
        <v>12.48</v>
      </c>
      <c r="L155" s="16" t="n">
        <f aca="false">H155+Inputs!$B$10*I155</f>
        <v>221029.14</v>
      </c>
      <c r="M155" s="16" t="n">
        <f aca="false">J155+K155+L155</f>
        <v>221669.54</v>
      </c>
    </row>
    <row r="156" customFormat="false" ht="15" hidden="false" customHeight="false" outlineLevel="0" collapsed="false">
      <c r="A156" s="0" t="s">
        <v>422</v>
      </c>
      <c r="B156" s="15" t="n">
        <v>44896</v>
      </c>
      <c r="C156" s="0" t="n">
        <v>4</v>
      </c>
      <c r="D156" s="0" t="n">
        <v>547</v>
      </c>
      <c r="E156" s="0" t="n">
        <v>113</v>
      </c>
      <c r="F156" s="0" t="n">
        <v>0</v>
      </c>
      <c r="G156" s="0" t="n">
        <v>14</v>
      </c>
      <c r="H156" s="0" t="n">
        <v>173347</v>
      </c>
      <c r="I156" s="0" t="n">
        <v>34205</v>
      </c>
      <c r="J156" s="16" t="n">
        <f aca="false">D156+Inputs!$B$8*E156</f>
        <v>782.04</v>
      </c>
      <c r="K156" s="16" t="n">
        <f aca="false">F156+Inputs!$B$9*G156</f>
        <v>29.12</v>
      </c>
      <c r="L156" s="16" t="n">
        <f aca="false">H156+Inputs!$B$10*I156</f>
        <v>222499.585</v>
      </c>
      <c r="M156" s="16" t="n">
        <f aca="false">J156+K156+L156</f>
        <v>223310.745</v>
      </c>
    </row>
    <row r="157" customFormat="false" ht="15" hidden="false" customHeight="false" outlineLevel="0" collapsed="false">
      <c r="A157" s="0" t="s">
        <v>422</v>
      </c>
      <c r="B157" s="15" t="n">
        <v>44986</v>
      </c>
      <c r="C157" s="0" t="n">
        <v>4</v>
      </c>
      <c r="D157" s="0" t="n">
        <v>794</v>
      </c>
      <c r="E157" s="0" t="n">
        <v>142</v>
      </c>
      <c r="F157" s="0" t="n">
        <v>0</v>
      </c>
      <c r="G157" s="0" t="n">
        <v>24</v>
      </c>
      <c r="H157" s="0" t="n">
        <v>174189</v>
      </c>
      <c r="I157" s="0" t="n">
        <v>34375</v>
      </c>
      <c r="J157" s="16" t="n">
        <f aca="false">D157+Inputs!$B$8*E157</f>
        <v>1089.36</v>
      </c>
      <c r="K157" s="16" t="n">
        <f aca="false">F157+Inputs!$B$9*G157</f>
        <v>49.92</v>
      </c>
      <c r="L157" s="16" t="n">
        <f aca="false">H157+Inputs!$B$10*I157</f>
        <v>223585.875</v>
      </c>
      <c r="M157" s="16" t="n">
        <f aca="false">J157+K157+L157</f>
        <v>224725.155</v>
      </c>
    </row>
    <row r="158" customFormat="false" ht="15" hidden="false" customHeight="false" outlineLevel="0" collapsed="false">
      <c r="A158" s="0" t="s">
        <v>422</v>
      </c>
      <c r="B158" s="15" t="n">
        <v>45078</v>
      </c>
      <c r="C158" s="0" t="n">
        <v>4</v>
      </c>
      <c r="D158" s="0" t="n">
        <v>1275</v>
      </c>
      <c r="E158" s="0" t="n">
        <v>160</v>
      </c>
      <c r="F158" s="0" t="n">
        <v>0</v>
      </c>
      <c r="G158" s="0" t="n">
        <v>43</v>
      </c>
      <c r="H158" s="0" t="n">
        <v>184449</v>
      </c>
      <c r="I158" s="0" t="n">
        <v>34504</v>
      </c>
      <c r="J158" s="16" t="n">
        <f aca="false">D158+Inputs!$B$8*E158</f>
        <v>1607.8</v>
      </c>
      <c r="K158" s="16" t="n">
        <f aca="false">F158+Inputs!$B$9*G158</f>
        <v>89.44</v>
      </c>
      <c r="L158" s="16" t="n">
        <f aca="false">H158+Inputs!$B$10*I158</f>
        <v>234031.248</v>
      </c>
      <c r="M158" s="16" t="n">
        <f aca="false">J158+K158+L158</f>
        <v>235728.488</v>
      </c>
    </row>
    <row r="159" customFormat="false" ht="15" hidden="false" customHeight="false" outlineLevel="0" collapsed="false">
      <c r="A159" s="0" t="s">
        <v>422</v>
      </c>
      <c r="B159" s="15" t="n">
        <v>45170</v>
      </c>
      <c r="C159" s="0" t="n">
        <v>4</v>
      </c>
      <c r="D159" s="0" t="n">
        <v>1669</v>
      </c>
      <c r="E159" s="0" t="n">
        <v>172</v>
      </c>
      <c r="F159" s="0" t="n">
        <v>16</v>
      </c>
      <c r="G159" s="0" t="n">
        <v>60</v>
      </c>
      <c r="H159" s="0" t="n">
        <v>186668</v>
      </c>
      <c r="I159" s="0" t="n">
        <v>34621</v>
      </c>
      <c r="J159" s="16" t="n">
        <f aca="false">D159+Inputs!$B$8*E159</f>
        <v>2026.76</v>
      </c>
      <c r="K159" s="16" t="n">
        <f aca="false">F159+Inputs!$B$9*G159</f>
        <v>140.8</v>
      </c>
      <c r="L159" s="16" t="n">
        <f aca="false">H159+Inputs!$B$10*I159</f>
        <v>236418.377</v>
      </c>
      <c r="M159" s="16" t="n">
        <f aca="false">J159+K159+L159</f>
        <v>238585.937</v>
      </c>
    </row>
    <row r="160" customFormat="false" ht="15" hidden="false" customHeight="false" outlineLevel="0" collapsed="false">
      <c r="A160" s="0" t="s">
        <v>422</v>
      </c>
      <c r="B160" s="15" t="n">
        <v>45261</v>
      </c>
      <c r="C160" s="0" t="n">
        <v>4</v>
      </c>
      <c r="D160" s="0" t="n">
        <v>1945</v>
      </c>
      <c r="E160" s="0" t="n">
        <v>185</v>
      </c>
      <c r="F160" s="0" t="n">
        <v>39</v>
      </c>
      <c r="G160" s="0" t="n">
        <v>68</v>
      </c>
      <c r="H160" s="0" t="n">
        <v>188163</v>
      </c>
      <c r="I160" s="0" t="n">
        <v>34531</v>
      </c>
      <c r="J160" s="16" t="n">
        <f aca="false">D160+Inputs!$B$8*E160</f>
        <v>2329.8</v>
      </c>
      <c r="K160" s="16" t="n">
        <f aca="false">F160+Inputs!$B$9*G160</f>
        <v>180.44</v>
      </c>
      <c r="L160" s="16" t="n">
        <f aca="false">H160+Inputs!$B$10*I160</f>
        <v>237784.047</v>
      </c>
      <c r="M160" s="16" t="n">
        <f aca="false">J160+K160+L160</f>
        <v>240294.287</v>
      </c>
    </row>
    <row r="161" customFormat="false" ht="15" hidden="false" customHeight="false" outlineLevel="0" collapsed="false">
      <c r="A161" s="0" t="s">
        <v>422</v>
      </c>
      <c r="B161" s="15" t="n">
        <v>45352</v>
      </c>
      <c r="C161" s="0" t="n">
        <v>4</v>
      </c>
      <c r="D161" s="0" t="n">
        <v>2351</v>
      </c>
      <c r="E161" s="0" t="n">
        <v>211</v>
      </c>
      <c r="F161" s="0" t="n">
        <v>50</v>
      </c>
      <c r="G161" s="0" t="n">
        <v>80</v>
      </c>
      <c r="H161" s="0" t="n">
        <v>188971</v>
      </c>
      <c r="I161" s="0" t="n">
        <v>34839</v>
      </c>
      <c r="J161" s="16" t="n">
        <f aca="false">D161+Inputs!$B$8*E161</f>
        <v>2789.88</v>
      </c>
      <c r="K161" s="16" t="n">
        <f aca="false">F161+Inputs!$B$9*G161</f>
        <v>216.4</v>
      </c>
      <c r="L161" s="16" t="n">
        <f aca="false">H161+Inputs!$B$10*I161</f>
        <v>239034.643</v>
      </c>
      <c r="M161" s="16" t="n">
        <f aca="false">J161+K161+L161</f>
        <v>242040.923</v>
      </c>
    </row>
    <row r="162" customFormat="false" ht="15" hidden="false" customHeight="false" outlineLevel="0" collapsed="false">
      <c r="A162" s="0" t="s">
        <v>422</v>
      </c>
      <c r="B162" s="15" t="n">
        <v>45444</v>
      </c>
      <c r="C162" s="0" t="n">
        <v>4</v>
      </c>
      <c r="D162" s="0" t="n">
        <v>2650</v>
      </c>
      <c r="E162" s="0" t="n">
        <v>248</v>
      </c>
      <c r="F162" s="0" t="n">
        <v>75</v>
      </c>
      <c r="G162" s="0" t="n">
        <v>96</v>
      </c>
      <c r="H162" s="0" t="n">
        <v>190754</v>
      </c>
      <c r="I162" s="0" t="n">
        <v>34819</v>
      </c>
      <c r="J162" s="16" t="n">
        <f aca="false">D162+Inputs!$B$8*E162</f>
        <v>3165.84</v>
      </c>
      <c r="K162" s="16" t="n">
        <f aca="false">F162+Inputs!$B$9*G162</f>
        <v>274.68</v>
      </c>
      <c r="L162" s="16" t="n">
        <f aca="false">H162+Inputs!$B$10*I162</f>
        <v>240788.903</v>
      </c>
      <c r="M162" s="16" t="n">
        <f aca="false">J162+K162+L162</f>
        <v>244229.423</v>
      </c>
    </row>
    <row r="163" customFormat="false" ht="15" hidden="false" customHeight="false" outlineLevel="0" collapsed="false">
      <c r="A163" s="0" t="s">
        <v>422</v>
      </c>
      <c r="B163" s="15" t="n">
        <v>45536</v>
      </c>
      <c r="C163" s="0" t="n">
        <v>4</v>
      </c>
      <c r="D163" s="0" t="n">
        <v>2857</v>
      </c>
      <c r="E163" s="0" t="n">
        <v>265</v>
      </c>
      <c r="F163" s="0" t="n">
        <v>109</v>
      </c>
      <c r="G163" s="0" t="n">
        <v>118</v>
      </c>
      <c r="H163" s="0" t="n">
        <v>192605</v>
      </c>
      <c r="I163" s="0" t="n">
        <v>34780</v>
      </c>
      <c r="J163" s="16" t="n">
        <f aca="false">D163+Inputs!$B$8*E163</f>
        <v>3408.2</v>
      </c>
      <c r="K163" s="16" t="n">
        <f aca="false">F163+Inputs!$B$9*G163</f>
        <v>354.44</v>
      </c>
      <c r="L163" s="16" t="n">
        <f aca="false">H163+Inputs!$B$10*I163</f>
        <v>242583.86</v>
      </c>
      <c r="M163" s="16" t="n">
        <f aca="false">J163+K163+L163</f>
        <v>246346.5</v>
      </c>
    </row>
    <row r="164" customFormat="false" ht="15" hidden="false" customHeight="false" outlineLevel="0" collapsed="false">
      <c r="A164" s="0" t="s">
        <v>422</v>
      </c>
      <c r="B164" s="15" t="n">
        <v>45627</v>
      </c>
      <c r="C164" s="0" t="n">
        <v>4</v>
      </c>
      <c r="D164" s="0" t="n">
        <v>3111</v>
      </c>
      <c r="E164" s="0" t="n">
        <v>281</v>
      </c>
      <c r="F164" s="0" t="n">
        <v>146</v>
      </c>
      <c r="G164" s="0" t="n">
        <v>133</v>
      </c>
      <c r="H164" s="0" t="n">
        <v>193460</v>
      </c>
      <c r="I164" s="0" t="n">
        <v>34623</v>
      </c>
      <c r="J164" s="16" t="n">
        <f aca="false">D164+Inputs!$B$8*E164</f>
        <v>3695.48</v>
      </c>
      <c r="K164" s="16" t="n">
        <f aca="false">F164+Inputs!$B$9*G164</f>
        <v>422.64</v>
      </c>
      <c r="L164" s="16" t="n">
        <f aca="false">H164+Inputs!$B$10*I164</f>
        <v>243213.251</v>
      </c>
      <c r="M164" s="16" t="n">
        <f aca="false">J164+K164+L164</f>
        <v>247331.371</v>
      </c>
    </row>
    <row r="165" customFormat="false" ht="15" hidden="false" customHeight="false" outlineLevel="0" collapsed="false">
      <c r="A165" s="0" t="s">
        <v>422</v>
      </c>
      <c r="B165" s="15" t="n">
        <v>45717</v>
      </c>
      <c r="C165" s="0" t="n">
        <v>4</v>
      </c>
      <c r="D165" s="0" t="n">
        <v>3269</v>
      </c>
      <c r="E165" s="0" t="n">
        <v>342</v>
      </c>
      <c r="F165" s="0" t="n">
        <v>201</v>
      </c>
      <c r="G165" s="0" t="n">
        <v>167</v>
      </c>
      <c r="H165" s="0" t="n">
        <v>194545</v>
      </c>
      <c r="I165" s="0" t="n">
        <v>34714</v>
      </c>
      <c r="J165" s="16" t="n">
        <f aca="false">D165+Inputs!$B$8*E165</f>
        <v>3980.36</v>
      </c>
      <c r="K165" s="16" t="n">
        <f aca="false">F165+Inputs!$B$9*G165</f>
        <v>548.36</v>
      </c>
      <c r="L165" s="16" t="n">
        <f aca="false">H165+Inputs!$B$10*I165</f>
        <v>244429.018</v>
      </c>
      <c r="M165" s="16" t="n">
        <f aca="false">J165+K165+L165</f>
        <v>248957.738</v>
      </c>
    </row>
    <row r="166" customFormat="false" ht="15" hidden="false" customHeight="false" outlineLevel="0" collapsed="false">
      <c r="A166" s="0" t="s">
        <v>422</v>
      </c>
      <c r="B166" s="15" t="n">
        <v>45809</v>
      </c>
      <c r="C166" s="0" t="n">
        <v>4</v>
      </c>
      <c r="D166" s="0" t="n">
        <v>3643</v>
      </c>
      <c r="E166" s="0" t="n">
        <v>378</v>
      </c>
      <c r="F166" s="0" t="n">
        <v>225</v>
      </c>
      <c r="G166" s="0" t="n">
        <v>178</v>
      </c>
      <c r="H166" s="0" t="n">
        <v>194862</v>
      </c>
      <c r="I166" s="0" t="n">
        <v>34729</v>
      </c>
      <c r="J166" s="16" t="n">
        <f aca="false">D166+Inputs!$B$8*E166</f>
        <v>4429.24</v>
      </c>
      <c r="K166" s="16" t="n">
        <f aca="false">F166+Inputs!$B$9*G166</f>
        <v>595.24</v>
      </c>
      <c r="L166" s="16" t="n">
        <f aca="false">H166+Inputs!$B$10*I166</f>
        <v>244767.573</v>
      </c>
      <c r="M166" s="16" t="n">
        <f aca="false">J166+K166+L166</f>
        <v>249792.053</v>
      </c>
    </row>
    <row r="167" customFormat="false" ht="15" hidden="false" customHeight="false" outlineLevel="0" collapsed="false">
      <c r="A167" s="0" t="s">
        <v>422</v>
      </c>
      <c r="B167" s="15" t="n">
        <v>45901</v>
      </c>
      <c r="C167" s="0" t="n">
        <v>4</v>
      </c>
      <c r="D167" s="0" t="n">
        <v>4084</v>
      </c>
      <c r="E167" s="0" t="n">
        <v>405</v>
      </c>
      <c r="F167" s="0" t="n">
        <v>270</v>
      </c>
      <c r="G167" s="0" t="n">
        <v>204</v>
      </c>
      <c r="H167" s="0" t="n">
        <v>196270</v>
      </c>
      <c r="I167" s="0" t="n">
        <v>34704</v>
      </c>
      <c r="J167" s="16" t="n">
        <f aca="false">D167+Inputs!$B$8*E167</f>
        <v>4926.4</v>
      </c>
      <c r="K167" s="16" t="n">
        <f aca="false">F167+Inputs!$B$9*G167</f>
        <v>694.32</v>
      </c>
      <c r="L167" s="16" t="n">
        <f aca="false">H167+Inputs!$B$10*I167</f>
        <v>246139.648</v>
      </c>
      <c r="M167" s="16" t="n">
        <f aca="false">J167+K167+L167</f>
        <v>251760.368</v>
      </c>
    </row>
    <row r="168" customFormat="false" ht="15" hidden="false" customHeight="false" outlineLevel="0" collapsed="false">
      <c r="A168" s="0" t="s">
        <v>422</v>
      </c>
      <c r="B168" s="15" t="n">
        <v>45992</v>
      </c>
      <c r="C168" s="0" t="n">
        <v>4</v>
      </c>
      <c r="D168" s="0" t="n">
        <v>4485</v>
      </c>
      <c r="E168" s="0" t="n">
        <v>418</v>
      </c>
      <c r="F168" s="0" t="n">
        <v>382</v>
      </c>
      <c r="G168" s="0" t="n">
        <v>211</v>
      </c>
      <c r="H168" s="0" t="n">
        <v>197243</v>
      </c>
      <c r="I168" s="0" t="n">
        <v>34548</v>
      </c>
      <c r="J168" s="16" t="n">
        <f aca="false">D168+Inputs!$B$8*E168</f>
        <v>5354.44</v>
      </c>
      <c r="K168" s="16" t="n">
        <f aca="false">F168+Inputs!$B$9*G168</f>
        <v>820.88</v>
      </c>
      <c r="L168" s="16" t="n">
        <f aca="false">H168+Inputs!$B$10*I168</f>
        <v>246888.476</v>
      </c>
      <c r="M168" s="16" t="n">
        <f aca="false">J168+K168+L168</f>
        <v>253063.796</v>
      </c>
    </row>
    <row r="169" customFormat="false" ht="15" hidden="false" customHeight="false" outlineLevel="0" collapsed="false">
      <c r="A169" s="0" t="s">
        <v>422</v>
      </c>
      <c r="B169" s="15" t="n">
        <v>46082</v>
      </c>
      <c r="C169" s="0" t="n">
        <v>4</v>
      </c>
      <c r="D169" s="0" t="n">
        <v>4950</v>
      </c>
      <c r="E169" s="0" t="n">
        <v>471</v>
      </c>
      <c r="F169" s="0" t="n">
        <v>515</v>
      </c>
      <c r="G169" s="0" t="n">
        <v>246</v>
      </c>
      <c r="H169" s="0" t="n">
        <v>197388</v>
      </c>
      <c r="I169" s="0" t="n">
        <v>34700</v>
      </c>
      <c r="J169" s="16" t="n">
        <f aca="false">D169+Inputs!$B$8*E169</f>
        <v>5929.68</v>
      </c>
      <c r="K169" s="16" t="n">
        <f aca="false">F169+Inputs!$B$9*G169</f>
        <v>1026.68</v>
      </c>
      <c r="L169" s="16" t="n">
        <f aca="false">H169+Inputs!$B$10*I169</f>
        <v>247251.9</v>
      </c>
      <c r="M169" s="16" t="n">
        <f aca="false">J169+K169+L169</f>
        <v>254208.26</v>
      </c>
    </row>
    <row r="170" customFormat="false" ht="15" hidden="false" customHeight="false" outlineLevel="0" collapsed="false">
      <c r="A170" s="0" t="s">
        <v>422</v>
      </c>
      <c r="B170" s="15" t="n">
        <v>46174</v>
      </c>
      <c r="C170" s="0" t="n">
        <v>4</v>
      </c>
      <c r="D170" s="0" t="n">
        <v>6084</v>
      </c>
      <c r="E170" s="0" t="n">
        <v>527</v>
      </c>
      <c r="F170" s="0" t="n">
        <v>816</v>
      </c>
      <c r="G170" s="0" t="n">
        <v>281</v>
      </c>
      <c r="H170" s="0" t="n">
        <v>197237</v>
      </c>
      <c r="I170" s="0" t="n">
        <v>34651</v>
      </c>
      <c r="J170" s="16" t="n">
        <f aca="false">D170+Inputs!$B$8*E170</f>
        <v>7180.16</v>
      </c>
      <c r="K170" s="16" t="n">
        <f aca="false">F170+Inputs!$B$9*G170</f>
        <v>1400.48</v>
      </c>
      <c r="L170" s="16" t="n">
        <f aca="false">H170+Inputs!$B$10*I170</f>
        <v>247030.487</v>
      </c>
      <c r="M170" s="16" t="n">
        <f aca="false">J170+K170+L170</f>
        <v>255611.127</v>
      </c>
    </row>
    <row r="171" customFormat="false" ht="15" hidden="false" customHeight="false" outlineLevel="0" collapsed="false">
      <c r="A171" s="0" t="s">
        <v>422</v>
      </c>
      <c r="B171" s="15" t="n">
        <v>46235</v>
      </c>
      <c r="C171" s="0" t="n">
        <v>4</v>
      </c>
      <c r="D171" s="0" t="n">
        <v>6899</v>
      </c>
      <c r="E171" s="0" t="n">
        <v>566</v>
      </c>
      <c r="F171" s="0" t="n">
        <v>1101</v>
      </c>
      <c r="G171" s="0" t="n">
        <v>297</v>
      </c>
      <c r="H171" s="0" t="n">
        <v>197405</v>
      </c>
      <c r="I171" s="0" t="n">
        <v>34681</v>
      </c>
      <c r="J171" s="16" t="n">
        <f aca="false">D171+Inputs!$B$8*E171</f>
        <v>8076.28</v>
      </c>
      <c r="K171" s="16" t="n">
        <f aca="false">F171+Inputs!$B$9*G171</f>
        <v>1718.76</v>
      </c>
      <c r="L171" s="16" t="n">
        <f aca="false">H171+Inputs!$B$10*I171</f>
        <v>247241.597</v>
      </c>
      <c r="M171" s="16" t="n">
        <f aca="false">J171+K171+L171</f>
        <v>257036.637</v>
      </c>
    </row>
    <row r="172" customFormat="false" ht="15" hidden="false" customHeight="false" outlineLevel="0" collapsed="false">
      <c r="A172" s="0" t="s">
        <v>470</v>
      </c>
      <c r="B172" s="15" t="n">
        <v>44805</v>
      </c>
      <c r="C172" s="0" t="n">
        <v>1</v>
      </c>
      <c r="D172" s="0" t="n">
        <v>0</v>
      </c>
      <c r="E172" s="0" t="n">
        <v>0</v>
      </c>
      <c r="F172" s="0" t="n">
        <v>0</v>
      </c>
      <c r="G172" s="0" t="n">
        <v>0</v>
      </c>
      <c r="H172" s="0" t="n">
        <v>501</v>
      </c>
      <c r="I172" s="0" t="n">
        <v>4580</v>
      </c>
      <c r="J172" s="16" t="n">
        <f aca="false">D172+Inputs!$B$8*E172</f>
        <v>0</v>
      </c>
      <c r="K172" s="16" t="n">
        <f aca="false">F172+Inputs!$B$9*G172</f>
        <v>0</v>
      </c>
      <c r="L172" s="16" t="n">
        <f aca="false">H172+Inputs!$B$10*I172</f>
        <v>7082.46</v>
      </c>
      <c r="M172" s="16" t="n">
        <f aca="false">J172+K172+L172</f>
        <v>7082.46</v>
      </c>
    </row>
    <row r="173" customFormat="false" ht="15" hidden="false" customHeight="false" outlineLevel="0" collapsed="false">
      <c r="A173" s="0" t="s">
        <v>470</v>
      </c>
      <c r="B173" s="15" t="n">
        <v>44896</v>
      </c>
      <c r="C173" s="0" t="n">
        <v>1</v>
      </c>
      <c r="D173" s="0" t="n">
        <v>0</v>
      </c>
      <c r="E173" s="0" t="n">
        <v>0</v>
      </c>
      <c r="F173" s="0" t="n">
        <v>0</v>
      </c>
      <c r="G173" s="0" t="n">
        <v>0</v>
      </c>
      <c r="H173" s="0" t="n">
        <v>526</v>
      </c>
      <c r="I173" s="0" t="n">
        <v>4577</v>
      </c>
      <c r="J173" s="16" t="n">
        <f aca="false">D173+Inputs!$B$8*E173</f>
        <v>0</v>
      </c>
      <c r="K173" s="16" t="n">
        <f aca="false">F173+Inputs!$B$9*G173</f>
        <v>0</v>
      </c>
      <c r="L173" s="16" t="n">
        <f aca="false">H173+Inputs!$B$10*I173</f>
        <v>7103.149</v>
      </c>
      <c r="M173" s="16" t="n">
        <f aca="false">J173+K173+L173</f>
        <v>7103.149</v>
      </c>
    </row>
    <row r="174" customFormat="false" ht="15" hidden="false" customHeight="false" outlineLevel="0" collapsed="false">
      <c r="A174" s="0" t="s">
        <v>470</v>
      </c>
      <c r="B174" s="15" t="n">
        <v>44986</v>
      </c>
      <c r="C174" s="0" t="n">
        <v>1</v>
      </c>
      <c r="D174" s="0" t="n">
        <v>0</v>
      </c>
      <c r="E174" s="0" t="n">
        <v>0</v>
      </c>
      <c r="F174" s="0" t="n">
        <v>0</v>
      </c>
      <c r="G174" s="0" t="n">
        <v>0</v>
      </c>
      <c r="H174" s="0" t="n">
        <v>507</v>
      </c>
      <c r="I174" s="0" t="n">
        <v>4618</v>
      </c>
      <c r="J174" s="16" t="n">
        <f aca="false">D174+Inputs!$B$8*E174</f>
        <v>0</v>
      </c>
      <c r="K174" s="16" t="n">
        <f aca="false">F174+Inputs!$B$9*G174</f>
        <v>0</v>
      </c>
      <c r="L174" s="16" t="n">
        <f aca="false">H174+Inputs!$B$10*I174</f>
        <v>7143.066</v>
      </c>
      <c r="M174" s="16" t="n">
        <f aca="false">J174+K174+L174</f>
        <v>7143.066</v>
      </c>
    </row>
    <row r="175" customFormat="false" ht="15" hidden="false" customHeight="false" outlineLevel="0" collapsed="false">
      <c r="A175" s="0" t="s">
        <v>470</v>
      </c>
      <c r="B175" s="15" t="n">
        <v>45078</v>
      </c>
      <c r="C175" s="0" t="n">
        <v>1</v>
      </c>
      <c r="D175" s="0" t="n">
        <v>0</v>
      </c>
      <c r="E175" s="0" t="n">
        <v>0</v>
      </c>
      <c r="F175" s="0" t="n">
        <v>0</v>
      </c>
      <c r="G175" s="0" t="n">
        <v>0</v>
      </c>
      <c r="H175" s="0" t="n">
        <v>488</v>
      </c>
      <c r="I175" s="0" t="n">
        <v>4687</v>
      </c>
      <c r="J175" s="16" t="n">
        <f aca="false">D175+Inputs!$B$8*E175</f>
        <v>0</v>
      </c>
      <c r="K175" s="16" t="n">
        <f aca="false">F175+Inputs!$B$9*G175</f>
        <v>0</v>
      </c>
      <c r="L175" s="16" t="n">
        <f aca="false">H175+Inputs!$B$10*I175</f>
        <v>7223.219</v>
      </c>
      <c r="M175" s="16" t="n">
        <f aca="false">J175+K175+L175</f>
        <v>7223.219</v>
      </c>
    </row>
    <row r="176" customFormat="false" ht="15" hidden="false" customHeight="false" outlineLevel="0" collapsed="false">
      <c r="A176" s="0" t="s">
        <v>470</v>
      </c>
      <c r="B176" s="15" t="n">
        <v>45170</v>
      </c>
      <c r="C176" s="0" t="n">
        <v>1</v>
      </c>
      <c r="D176" s="0" t="n">
        <v>0</v>
      </c>
      <c r="E176" s="0" t="n">
        <v>0</v>
      </c>
      <c r="F176" s="0" t="n">
        <v>0</v>
      </c>
      <c r="G176" s="0" t="n">
        <v>0</v>
      </c>
      <c r="H176" s="0" t="n">
        <v>515</v>
      </c>
      <c r="I176" s="0" t="n">
        <v>4700</v>
      </c>
      <c r="J176" s="16" t="n">
        <f aca="false">D176+Inputs!$B$8*E176</f>
        <v>0</v>
      </c>
      <c r="K176" s="16" t="n">
        <f aca="false">F176+Inputs!$B$9*G176</f>
        <v>0</v>
      </c>
      <c r="L176" s="16" t="n">
        <f aca="false">H176+Inputs!$B$10*I176</f>
        <v>7268.9</v>
      </c>
      <c r="M176" s="16" t="n">
        <f aca="false">J176+K176+L176</f>
        <v>7268.9</v>
      </c>
    </row>
    <row r="177" customFormat="false" ht="15" hidden="false" customHeight="false" outlineLevel="0" collapsed="false">
      <c r="A177" s="0" t="s">
        <v>470</v>
      </c>
      <c r="B177" s="15" t="n">
        <v>45261</v>
      </c>
      <c r="C177" s="0" t="n">
        <v>1</v>
      </c>
      <c r="D177" s="0" t="n">
        <v>0</v>
      </c>
      <c r="E177" s="0" t="n">
        <v>0</v>
      </c>
      <c r="F177" s="0" t="n">
        <v>0</v>
      </c>
      <c r="G177" s="0" t="n">
        <v>0</v>
      </c>
      <c r="H177" s="0" t="n">
        <v>528</v>
      </c>
      <c r="I177" s="0" t="n">
        <v>4728</v>
      </c>
      <c r="J177" s="16" t="n">
        <f aca="false">D177+Inputs!$B$8*E177</f>
        <v>0</v>
      </c>
      <c r="K177" s="16" t="n">
        <f aca="false">F177+Inputs!$B$9*G177</f>
        <v>0</v>
      </c>
      <c r="L177" s="16" t="n">
        <f aca="false">H177+Inputs!$B$10*I177</f>
        <v>7322.136</v>
      </c>
      <c r="M177" s="16" t="n">
        <f aca="false">J177+K177+L177</f>
        <v>7322.136</v>
      </c>
    </row>
    <row r="178" customFormat="false" ht="15" hidden="false" customHeight="false" outlineLevel="0" collapsed="false">
      <c r="A178" s="0" t="s">
        <v>470</v>
      </c>
      <c r="B178" s="15" t="n">
        <v>45352</v>
      </c>
      <c r="C178" s="0" t="n">
        <v>1</v>
      </c>
      <c r="D178" s="0" t="n">
        <v>0</v>
      </c>
      <c r="E178" s="0" t="n">
        <v>1</v>
      </c>
      <c r="F178" s="0" t="n">
        <v>0</v>
      </c>
      <c r="G178" s="0" t="n">
        <v>0</v>
      </c>
      <c r="H178" s="0" t="n">
        <v>532</v>
      </c>
      <c r="I178" s="0" t="n">
        <v>4751</v>
      </c>
      <c r="J178" s="16" t="n">
        <f aca="false">D178+Inputs!$B$8*E178</f>
        <v>2.08</v>
      </c>
      <c r="K178" s="16" t="n">
        <f aca="false">F178+Inputs!$B$9*G178</f>
        <v>0</v>
      </c>
      <c r="L178" s="16" t="n">
        <f aca="false">H178+Inputs!$B$10*I178</f>
        <v>7359.187</v>
      </c>
      <c r="M178" s="16" t="n">
        <f aca="false">J178+K178+L178</f>
        <v>7361.267</v>
      </c>
    </row>
    <row r="179" customFormat="false" ht="15" hidden="false" customHeight="false" outlineLevel="0" collapsed="false">
      <c r="A179" s="0" t="s">
        <v>470</v>
      </c>
      <c r="B179" s="15" t="n">
        <v>45444</v>
      </c>
      <c r="C179" s="0" t="n">
        <v>1</v>
      </c>
      <c r="D179" s="0" t="n">
        <v>0</v>
      </c>
      <c r="E179" s="0" t="n">
        <v>1</v>
      </c>
      <c r="F179" s="0" t="n">
        <v>0</v>
      </c>
      <c r="G179" s="0" t="n">
        <v>0</v>
      </c>
      <c r="H179" s="0" t="n">
        <v>523</v>
      </c>
      <c r="I179" s="0" t="n">
        <v>4735</v>
      </c>
      <c r="J179" s="16" t="n">
        <f aca="false">D179+Inputs!$B$8*E179</f>
        <v>2.08</v>
      </c>
      <c r="K179" s="16" t="n">
        <f aca="false">F179+Inputs!$B$9*G179</f>
        <v>0</v>
      </c>
      <c r="L179" s="16" t="n">
        <f aca="false">H179+Inputs!$B$10*I179</f>
        <v>7327.195</v>
      </c>
      <c r="M179" s="16" t="n">
        <f aca="false">J179+K179+L179</f>
        <v>7329.275</v>
      </c>
    </row>
    <row r="180" customFormat="false" ht="15" hidden="false" customHeight="false" outlineLevel="0" collapsed="false">
      <c r="A180" s="0" t="s">
        <v>470</v>
      </c>
      <c r="B180" s="15" t="n">
        <v>45536</v>
      </c>
      <c r="C180" s="0" t="n">
        <v>1</v>
      </c>
      <c r="D180" s="0" t="n">
        <v>0</v>
      </c>
      <c r="E180" s="0" t="n">
        <v>1</v>
      </c>
      <c r="F180" s="0" t="n">
        <v>0</v>
      </c>
      <c r="G180" s="0" t="n">
        <v>1</v>
      </c>
      <c r="H180" s="0" t="n">
        <v>522</v>
      </c>
      <c r="I180" s="0" t="n">
        <v>4729</v>
      </c>
      <c r="J180" s="16" t="n">
        <f aca="false">D180+Inputs!$B$8*E180</f>
        <v>2.08</v>
      </c>
      <c r="K180" s="16" t="n">
        <f aca="false">F180+Inputs!$B$9*G180</f>
        <v>2.08</v>
      </c>
      <c r="L180" s="16" t="n">
        <f aca="false">H180+Inputs!$B$10*I180</f>
        <v>7317.573</v>
      </c>
      <c r="M180" s="16" t="n">
        <f aca="false">J180+K180+L180</f>
        <v>7321.733</v>
      </c>
    </row>
    <row r="181" customFormat="false" ht="15" hidden="false" customHeight="false" outlineLevel="0" collapsed="false">
      <c r="A181" s="0" t="s">
        <v>470</v>
      </c>
      <c r="B181" s="15" t="n">
        <v>45627</v>
      </c>
      <c r="C181" s="0" t="n">
        <v>1</v>
      </c>
      <c r="D181" s="0" t="n">
        <v>0</v>
      </c>
      <c r="E181" s="0" t="n">
        <v>1</v>
      </c>
      <c r="F181" s="0" t="n">
        <v>0</v>
      </c>
      <c r="G181" s="0" t="n">
        <v>1</v>
      </c>
      <c r="H181" s="0" t="n">
        <v>511</v>
      </c>
      <c r="I181" s="0" t="n">
        <v>4742</v>
      </c>
      <c r="J181" s="16" t="n">
        <f aca="false">D181+Inputs!$B$8*E181</f>
        <v>2.08</v>
      </c>
      <c r="K181" s="16" t="n">
        <f aca="false">F181+Inputs!$B$9*G181</f>
        <v>2.08</v>
      </c>
      <c r="L181" s="16" t="n">
        <f aca="false">H181+Inputs!$B$10*I181</f>
        <v>7325.254</v>
      </c>
      <c r="M181" s="16" t="n">
        <f aca="false">J181+K181+L181</f>
        <v>7329.414</v>
      </c>
    </row>
    <row r="182" customFormat="false" ht="15" hidden="false" customHeight="false" outlineLevel="0" collapsed="false">
      <c r="A182" s="0" t="s">
        <v>470</v>
      </c>
      <c r="B182" s="15" t="n">
        <v>45717</v>
      </c>
      <c r="C182" s="0" t="n">
        <v>1</v>
      </c>
      <c r="D182" s="0" t="n">
        <v>0</v>
      </c>
      <c r="E182" s="0" t="n">
        <v>1</v>
      </c>
      <c r="F182" s="0" t="n">
        <v>0</v>
      </c>
      <c r="G182" s="0" t="n">
        <v>2</v>
      </c>
      <c r="H182" s="0" t="n">
        <v>524</v>
      </c>
      <c r="I182" s="0" t="n">
        <v>4723</v>
      </c>
      <c r="J182" s="16" t="n">
        <f aca="false">D182+Inputs!$B$8*E182</f>
        <v>2.08</v>
      </c>
      <c r="K182" s="16" t="n">
        <f aca="false">F182+Inputs!$B$9*G182</f>
        <v>4.16</v>
      </c>
      <c r="L182" s="16" t="n">
        <f aca="false">H182+Inputs!$B$10*I182</f>
        <v>7310.951</v>
      </c>
      <c r="M182" s="16" t="n">
        <f aca="false">J182+K182+L182</f>
        <v>7317.191</v>
      </c>
    </row>
    <row r="183" customFormat="false" ht="15" hidden="false" customHeight="false" outlineLevel="0" collapsed="false">
      <c r="A183" s="0" t="s">
        <v>470</v>
      </c>
      <c r="B183" s="15" t="n">
        <v>45809</v>
      </c>
      <c r="C183" s="0" t="n">
        <v>1</v>
      </c>
      <c r="D183" s="0" t="n">
        <v>0</v>
      </c>
      <c r="E183" s="0" t="n">
        <v>1</v>
      </c>
      <c r="F183" s="0" t="n">
        <v>0</v>
      </c>
      <c r="G183" s="0" t="n">
        <v>3</v>
      </c>
      <c r="H183" s="0" t="n">
        <v>514</v>
      </c>
      <c r="I183" s="0" t="n">
        <v>4719</v>
      </c>
      <c r="J183" s="16" t="n">
        <f aca="false">D183+Inputs!$B$8*E183</f>
        <v>2.08</v>
      </c>
      <c r="K183" s="16" t="n">
        <f aca="false">F183+Inputs!$B$9*G183</f>
        <v>6.24</v>
      </c>
      <c r="L183" s="16" t="n">
        <f aca="false">H183+Inputs!$B$10*I183</f>
        <v>7295.203</v>
      </c>
      <c r="M183" s="16" t="n">
        <f aca="false">J183+K183+L183</f>
        <v>7303.523</v>
      </c>
    </row>
    <row r="184" customFormat="false" ht="15" hidden="false" customHeight="false" outlineLevel="0" collapsed="false">
      <c r="A184" s="0" t="s">
        <v>470</v>
      </c>
      <c r="B184" s="15" t="n">
        <v>45901</v>
      </c>
      <c r="C184" s="0" t="n">
        <v>1</v>
      </c>
      <c r="D184" s="0" t="n">
        <v>0</v>
      </c>
      <c r="E184" s="0" t="n">
        <v>2</v>
      </c>
      <c r="F184" s="0" t="n">
        <v>0</v>
      </c>
      <c r="G184" s="0" t="n">
        <v>4</v>
      </c>
      <c r="H184" s="0" t="n">
        <v>529</v>
      </c>
      <c r="I184" s="0" t="n">
        <v>4702</v>
      </c>
      <c r="J184" s="16" t="n">
        <f aca="false">D184+Inputs!$B$8*E184</f>
        <v>4.16</v>
      </c>
      <c r="K184" s="16" t="n">
        <f aca="false">F184+Inputs!$B$9*G184</f>
        <v>8.32</v>
      </c>
      <c r="L184" s="16" t="n">
        <f aca="false">H184+Inputs!$B$10*I184</f>
        <v>7285.774</v>
      </c>
      <c r="M184" s="16" t="n">
        <f aca="false">J184+K184+L184</f>
        <v>7298.254</v>
      </c>
    </row>
    <row r="185" customFormat="false" ht="15" hidden="false" customHeight="false" outlineLevel="0" collapsed="false">
      <c r="A185" s="0" t="s">
        <v>470</v>
      </c>
      <c r="B185" s="15" t="n">
        <v>45992</v>
      </c>
      <c r="C185" s="0" t="n">
        <v>1</v>
      </c>
      <c r="D185" s="0" t="n">
        <v>0</v>
      </c>
      <c r="E185" s="0" t="n">
        <v>2</v>
      </c>
      <c r="F185" s="0" t="n">
        <v>0</v>
      </c>
      <c r="G185" s="0" t="n">
        <v>4</v>
      </c>
      <c r="H185" s="0" t="n">
        <v>509</v>
      </c>
      <c r="I185" s="0" t="n">
        <v>4744</v>
      </c>
      <c r="J185" s="16" t="n">
        <f aca="false">D185+Inputs!$B$8*E185</f>
        <v>4.16</v>
      </c>
      <c r="K185" s="16" t="n">
        <f aca="false">F185+Inputs!$B$9*G185</f>
        <v>8.32</v>
      </c>
      <c r="L185" s="16" t="n">
        <f aca="false">H185+Inputs!$B$10*I185</f>
        <v>7326.128</v>
      </c>
      <c r="M185" s="16" t="n">
        <f aca="false">J185+K185+L185</f>
        <v>7338.608</v>
      </c>
    </row>
    <row r="186" customFormat="false" ht="15" hidden="false" customHeight="false" outlineLevel="0" collapsed="false">
      <c r="A186" s="0" t="s">
        <v>470</v>
      </c>
      <c r="B186" s="15" t="n">
        <v>46082</v>
      </c>
      <c r="C186" s="0" t="n">
        <v>1</v>
      </c>
      <c r="D186" s="0" t="n">
        <v>0</v>
      </c>
      <c r="E186" s="0" t="n">
        <v>2</v>
      </c>
      <c r="F186" s="0" t="n">
        <v>0</v>
      </c>
      <c r="G186" s="0" t="n">
        <v>4</v>
      </c>
      <c r="H186" s="0" t="n">
        <v>537</v>
      </c>
      <c r="I186" s="0" t="n">
        <v>4717</v>
      </c>
      <c r="J186" s="16" t="n">
        <f aca="false">D186+Inputs!$B$8*E186</f>
        <v>4.16</v>
      </c>
      <c r="K186" s="16" t="n">
        <f aca="false">F186+Inputs!$B$9*G186</f>
        <v>8.32</v>
      </c>
      <c r="L186" s="16" t="n">
        <f aca="false">H186+Inputs!$B$10*I186</f>
        <v>7315.329</v>
      </c>
      <c r="M186" s="16" t="n">
        <f aca="false">J186+K186+L186</f>
        <v>7327.809</v>
      </c>
    </row>
    <row r="187" customFormat="false" ht="15" hidden="false" customHeight="false" outlineLevel="0" collapsed="false">
      <c r="A187" s="0" t="s">
        <v>470</v>
      </c>
      <c r="B187" s="15" t="n">
        <v>46174</v>
      </c>
      <c r="C187" s="0" t="n">
        <v>1</v>
      </c>
      <c r="D187" s="0" t="n">
        <v>0</v>
      </c>
      <c r="E187" s="0" t="n">
        <v>5</v>
      </c>
      <c r="F187" s="0" t="n">
        <v>0</v>
      </c>
      <c r="G187" s="0" t="n">
        <v>6</v>
      </c>
      <c r="H187" s="0" t="n">
        <v>514</v>
      </c>
      <c r="I187" s="0" t="n">
        <v>4744</v>
      </c>
      <c r="J187" s="16" t="n">
        <f aca="false">D187+Inputs!$B$8*E187</f>
        <v>10.4</v>
      </c>
      <c r="K187" s="16" t="n">
        <f aca="false">F187+Inputs!$B$9*G187</f>
        <v>12.48</v>
      </c>
      <c r="L187" s="16" t="n">
        <f aca="false">H187+Inputs!$B$10*I187</f>
        <v>7331.128</v>
      </c>
      <c r="M187" s="16" t="n">
        <f aca="false">J187+K187+L187</f>
        <v>7354.008</v>
      </c>
    </row>
    <row r="188" customFormat="false" ht="15" hidden="false" customHeight="false" outlineLevel="0" collapsed="false">
      <c r="A188" s="0" t="s">
        <v>470</v>
      </c>
      <c r="B188" s="15" t="n">
        <v>46235</v>
      </c>
      <c r="C188" s="0" t="n">
        <v>1</v>
      </c>
      <c r="D188" s="0" t="n">
        <v>0</v>
      </c>
      <c r="E188" s="0" t="n">
        <v>5</v>
      </c>
      <c r="F188" s="0" t="n">
        <v>0</v>
      </c>
      <c r="G188" s="0" t="n">
        <v>6</v>
      </c>
      <c r="H188" s="0" t="n">
        <v>534</v>
      </c>
      <c r="I188" s="0" t="n">
        <v>4707</v>
      </c>
      <c r="J188" s="16" t="n">
        <f aca="false">D188+Inputs!$B$8*E188</f>
        <v>10.4</v>
      </c>
      <c r="K188" s="16" t="n">
        <f aca="false">F188+Inputs!$B$9*G188</f>
        <v>12.48</v>
      </c>
      <c r="L188" s="16" t="n">
        <f aca="false">H188+Inputs!$B$10*I188</f>
        <v>7297.959</v>
      </c>
      <c r="M188" s="16" t="n">
        <f aca="false">J188+K188+L188</f>
        <v>7320.839</v>
      </c>
    </row>
    <row r="189" customFormat="false" ht="15" hidden="false" customHeight="false" outlineLevel="0" collapsed="false">
      <c r="A189" s="0" t="s">
        <v>480</v>
      </c>
      <c r="B189" s="15" t="n">
        <v>44805</v>
      </c>
      <c r="C189" s="0" t="n">
        <v>2</v>
      </c>
      <c r="D189" s="0" t="n">
        <v>0</v>
      </c>
      <c r="E189" s="0" t="n">
        <v>4</v>
      </c>
      <c r="F189" s="0" t="n">
        <v>0</v>
      </c>
      <c r="G189" s="0" t="n">
        <v>0</v>
      </c>
      <c r="H189" s="0" t="n">
        <v>223</v>
      </c>
      <c r="I189" s="0" t="n">
        <v>4927</v>
      </c>
      <c r="J189" s="16" t="n">
        <f aca="false">D189+Inputs!$B$8*E189</f>
        <v>8.32</v>
      </c>
      <c r="K189" s="16" t="n">
        <f aca="false">F189+Inputs!$B$9*G189</f>
        <v>0</v>
      </c>
      <c r="L189" s="16" t="n">
        <f aca="false">H189+Inputs!$B$10*I189</f>
        <v>7303.099</v>
      </c>
      <c r="M189" s="16" t="n">
        <f aca="false">J189+K189+L189</f>
        <v>7311.419</v>
      </c>
    </row>
    <row r="190" customFormat="false" ht="15" hidden="false" customHeight="false" outlineLevel="0" collapsed="false">
      <c r="A190" s="0" t="s">
        <v>480</v>
      </c>
      <c r="B190" s="15" t="n">
        <v>44896</v>
      </c>
      <c r="C190" s="0" t="n">
        <v>2</v>
      </c>
      <c r="D190" s="0" t="n">
        <v>0</v>
      </c>
      <c r="E190" s="0" t="n">
        <v>7</v>
      </c>
      <c r="F190" s="0" t="n">
        <v>0</v>
      </c>
      <c r="G190" s="0" t="n">
        <v>0</v>
      </c>
      <c r="H190" s="0" t="n">
        <v>236</v>
      </c>
      <c r="I190" s="0" t="n">
        <v>4903</v>
      </c>
      <c r="J190" s="16" t="n">
        <f aca="false">D190+Inputs!$B$8*E190</f>
        <v>14.56</v>
      </c>
      <c r="K190" s="16" t="n">
        <f aca="false">F190+Inputs!$B$9*G190</f>
        <v>0</v>
      </c>
      <c r="L190" s="16" t="n">
        <f aca="false">H190+Inputs!$B$10*I190</f>
        <v>7281.611</v>
      </c>
      <c r="M190" s="16" t="n">
        <f aca="false">J190+K190+L190</f>
        <v>7296.171</v>
      </c>
    </row>
    <row r="191" customFormat="false" ht="15" hidden="false" customHeight="false" outlineLevel="0" collapsed="false">
      <c r="A191" s="0" t="s">
        <v>480</v>
      </c>
      <c r="B191" s="15" t="n">
        <v>44986</v>
      </c>
      <c r="C191" s="0" t="n">
        <v>2</v>
      </c>
      <c r="D191" s="0" t="n">
        <v>0</v>
      </c>
      <c r="E191" s="0" t="n">
        <v>11</v>
      </c>
      <c r="F191" s="0" t="n">
        <v>0</v>
      </c>
      <c r="G191" s="0" t="n">
        <v>2</v>
      </c>
      <c r="H191" s="0" t="n">
        <v>216</v>
      </c>
      <c r="I191" s="0" t="n">
        <v>4912</v>
      </c>
      <c r="J191" s="16" t="n">
        <f aca="false">D191+Inputs!$B$8*E191</f>
        <v>22.88</v>
      </c>
      <c r="K191" s="16" t="n">
        <f aca="false">F191+Inputs!$B$9*G191</f>
        <v>4.16</v>
      </c>
      <c r="L191" s="16" t="n">
        <f aca="false">H191+Inputs!$B$10*I191</f>
        <v>7274.544</v>
      </c>
      <c r="M191" s="16" t="n">
        <f aca="false">J191+K191+L191</f>
        <v>7301.584</v>
      </c>
    </row>
    <row r="192" customFormat="false" ht="15" hidden="false" customHeight="false" outlineLevel="0" collapsed="false">
      <c r="A192" s="0" t="s">
        <v>480</v>
      </c>
      <c r="B192" s="15" t="n">
        <v>45078</v>
      </c>
      <c r="C192" s="0" t="n">
        <v>2</v>
      </c>
      <c r="D192" s="0" t="n">
        <v>0</v>
      </c>
      <c r="E192" s="0" t="n">
        <v>11</v>
      </c>
      <c r="F192" s="0" t="n">
        <v>0</v>
      </c>
      <c r="G192" s="0" t="n">
        <v>2</v>
      </c>
      <c r="H192" s="0" t="n">
        <v>204</v>
      </c>
      <c r="I192" s="0" t="n">
        <v>4929</v>
      </c>
      <c r="J192" s="16" t="n">
        <f aca="false">D192+Inputs!$B$8*E192</f>
        <v>22.88</v>
      </c>
      <c r="K192" s="16" t="n">
        <f aca="false">F192+Inputs!$B$9*G192</f>
        <v>4.16</v>
      </c>
      <c r="L192" s="16" t="n">
        <f aca="false">H192+Inputs!$B$10*I192</f>
        <v>7286.973</v>
      </c>
      <c r="M192" s="16" t="n">
        <f aca="false">J192+K192+L192</f>
        <v>7314.013</v>
      </c>
    </row>
    <row r="193" customFormat="false" ht="15" hidden="false" customHeight="false" outlineLevel="0" collapsed="false">
      <c r="A193" s="0" t="s">
        <v>480</v>
      </c>
      <c r="B193" s="15" t="n">
        <v>45170</v>
      </c>
      <c r="C193" s="0" t="n">
        <v>2</v>
      </c>
      <c r="D193" s="0" t="n">
        <v>0</v>
      </c>
      <c r="E193" s="0" t="n">
        <v>12</v>
      </c>
      <c r="F193" s="0" t="n">
        <v>0</v>
      </c>
      <c r="G193" s="0" t="n">
        <v>2</v>
      </c>
      <c r="H193" s="0" t="n">
        <v>238</v>
      </c>
      <c r="I193" s="0" t="n">
        <v>4901</v>
      </c>
      <c r="J193" s="16" t="n">
        <f aca="false">D193+Inputs!$B$8*E193</f>
        <v>24.96</v>
      </c>
      <c r="K193" s="16" t="n">
        <f aca="false">F193+Inputs!$B$9*G193</f>
        <v>4.16</v>
      </c>
      <c r="L193" s="16" t="n">
        <f aca="false">H193+Inputs!$B$10*I193</f>
        <v>7280.737</v>
      </c>
      <c r="M193" s="16" t="n">
        <f aca="false">J193+K193+L193</f>
        <v>7309.857</v>
      </c>
    </row>
    <row r="194" customFormat="false" ht="15" hidden="false" customHeight="false" outlineLevel="0" collapsed="false">
      <c r="A194" s="0" t="s">
        <v>480</v>
      </c>
      <c r="B194" s="15" t="n">
        <v>45261</v>
      </c>
      <c r="C194" s="0" t="n">
        <v>2</v>
      </c>
      <c r="D194" s="0" t="n">
        <v>0</v>
      </c>
      <c r="E194" s="0" t="n">
        <v>16</v>
      </c>
      <c r="F194" s="0" t="n">
        <v>0</v>
      </c>
      <c r="G194" s="0" t="n">
        <v>4</v>
      </c>
      <c r="H194" s="0" t="n">
        <v>231</v>
      </c>
      <c r="I194" s="0" t="n">
        <v>4908</v>
      </c>
      <c r="J194" s="16" t="n">
        <f aca="false">D194+Inputs!$B$8*E194</f>
        <v>33.28</v>
      </c>
      <c r="K194" s="16" t="n">
        <f aca="false">F194+Inputs!$B$9*G194</f>
        <v>8.32</v>
      </c>
      <c r="L194" s="16" t="n">
        <f aca="false">H194+Inputs!$B$10*I194</f>
        <v>7283.796</v>
      </c>
      <c r="M194" s="16" t="n">
        <f aca="false">J194+K194+L194</f>
        <v>7325.396</v>
      </c>
    </row>
    <row r="195" customFormat="false" ht="15" hidden="false" customHeight="false" outlineLevel="0" collapsed="false">
      <c r="A195" s="0" t="s">
        <v>480</v>
      </c>
      <c r="B195" s="15" t="n">
        <v>45352</v>
      </c>
      <c r="C195" s="0" t="n">
        <v>2</v>
      </c>
      <c r="D195" s="0" t="n">
        <v>0</v>
      </c>
      <c r="E195" s="0" t="n">
        <v>21</v>
      </c>
      <c r="F195" s="0" t="n">
        <v>0</v>
      </c>
      <c r="G195" s="0" t="n">
        <v>3</v>
      </c>
      <c r="H195" s="0" t="n">
        <v>224</v>
      </c>
      <c r="I195" s="0" t="n">
        <v>4909</v>
      </c>
      <c r="J195" s="16" t="n">
        <f aca="false">D195+Inputs!$B$8*E195</f>
        <v>43.68</v>
      </c>
      <c r="K195" s="16" t="n">
        <f aca="false">F195+Inputs!$B$9*G195</f>
        <v>6.24</v>
      </c>
      <c r="L195" s="16" t="n">
        <f aca="false">H195+Inputs!$B$10*I195</f>
        <v>7278.233</v>
      </c>
      <c r="M195" s="16" t="n">
        <f aca="false">J195+K195+L195</f>
        <v>7328.153</v>
      </c>
    </row>
    <row r="196" customFormat="false" ht="15" hidden="false" customHeight="false" outlineLevel="0" collapsed="false">
      <c r="A196" s="0" t="s">
        <v>480</v>
      </c>
      <c r="B196" s="15" t="n">
        <v>45444</v>
      </c>
      <c r="C196" s="0" t="n">
        <v>2</v>
      </c>
      <c r="D196" s="0" t="n">
        <v>0</v>
      </c>
      <c r="E196" s="0" t="n">
        <v>21</v>
      </c>
      <c r="F196" s="0" t="n">
        <v>0</v>
      </c>
      <c r="G196" s="0" t="n">
        <v>3</v>
      </c>
      <c r="H196" s="0" t="n">
        <v>232</v>
      </c>
      <c r="I196" s="0" t="n">
        <v>4904</v>
      </c>
      <c r="J196" s="16" t="n">
        <f aca="false">D196+Inputs!$B$8*E196</f>
        <v>43.68</v>
      </c>
      <c r="K196" s="16" t="n">
        <f aca="false">F196+Inputs!$B$9*G196</f>
        <v>6.24</v>
      </c>
      <c r="L196" s="16" t="n">
        <f aca="false">H196+Inputs!$B$10*I196</f>
        <v>7279.048</v>
      </c>
      <c r="M196" s="16" t="n">
        <f aca="false">J196+K196+L196</f>
        <v>7328.968</v>
      </c>
    </row>
    <row r="197" customFormat="false" ht="15" hidden="false" customHeight="false" outlineLevel="0" collapsed="false">
      <c r="A197" s="0" t="s">
        <v>480</v>
      </c>
      <c r="B197" s="15" t="n">
        <v>45536</v>
      </c>
      <c r="C197" s="0" t="n">
        <v>2</v>
      </c>
      <c r="D197" s="0" t="n">
        <v>0</v>
      </c>
      <c r="E197" s="0" t="n">
        <v>23</v>
      </c>
      <c r="F197" s="0" t="n">
        <v>0</v>
      </c>
      <c r="G197" s="0" t="n">
        <v>3</v>
      </c>
      <c r="H197" s="0" t="n">
        <v>218</v>
      </c>
      <c r="I197" s="0" t="n">
        <v>4951</v>
      </c>
      <c r="J197" s="16" t="n">
        <f aca="false">D197+Inputs!$B$8*E197</f>
        <v>47.84</v>
      </c>
      <c r="K197" s="16" t="n">
        <f aca="false">F197+Inputs!$B$9*G197</f>
        <v>6.24</v>
      </c>
      <c r="L197" s="16" t="n">
        <f aca="false">H197+Inputs!$B$10*I197</f>
        <v>7332.587</v>
      </c>
      <c r="M197" s="16" t="n">
        <f aca="false">J197+K197+L197</f>
        <v>7386.667</v>
      </c>
    </row>
    <row r="198" customFormat="false" ht="15" hidden="false" customHeight="false" outlineLevel="0" collapsed="false">
      <c r="A198" s="0" t="s">
        <v>480</v>
      </c>
      <c r="B198" s="15" t="n">
        <v>45627</v>
      </c>
      <c r="C198" s="0" t="n">
        <v>2</v>
      </c>
      <c r="D198" s="0" t="n">
        <v>0</v>
      </c>
      <c r="E198" s="0" t="n">
        <v>24</v>
      </c>
      <c r="F198" s="0" t="n">
        <v>0</v>
      </c>
      <c r="G198" s="0" t="n">
        <v>3</v>
      </c>
      <c r="H198" s="0" t="n">
        <v>226</v>
      </c>
      <c r="I198" s="0" t="n">
        <v>4956</v>
      </c>
      <c r="J198" s="16" t="n">
        <f aca="false">D198+Inputs!$B$8*E198</f>
        <v>49.92</v>
      </c>
      <c r="K198" s="16" t="n">
        <f aca="false">F198+Inputs!$B$9*G198</f>
        <v>6.24</v>
      </c>
      <c r="L198" s="16" t="n">
        <f aca="false">H198+Inputs!$B$10*I198</f>
        <v>7347.772</v>
      </c>
      <c r="M198" s="16" t="n">
        <f aca="false">J198+K198+L198</f>
        <v>7403.932</v>
      </c>
    </row>
    <row r="199" customFormat="false" ht="15" hidden="false" customHeight="false" outlineLevel="0" collapsed="false">
      <c r="A199" s="0" t="s">
        <v>480</v>
      </c>
      <c r="B199" s="15" t="n">
        <v>45717</v>
      </c>
      <c r="C199" s="0" t="n">
        <v>2</v>
      </c>
      <c r="D199" s="0" t="n">
        <v>0</v>
      </c>
      <c r="E199" s="0" t="n">
        <v>26</v>
      </c>
      <c r="F199" s="0" t="n">
        <v>0</v>
      </c>
      <c r="G199" s="0" t="n">
        <v>3</v>
      </c>
      <c r="H199" s="0" t="n">
        <v>253</v>
      </c>
      <c r="I199" s="0" t="n">
        <v>4906</v>
      </c>
      <c r="J199" s="16" t="n">
        <f aca="false">D199+Inputs!$B$8*E199</f>
        <v>54.08</v>
      </c>
      <c r="K199" s="16" t="n">
        <f aca="false">F199+Inputs!$B$9*G199</f>
        <v>6.24</v>
      </c>
      <c r="L199" s="16" t="n">
        <f aca="false">H199+Inputs!$B$10*I199</f>
        <v>7302.922</v>
      </c>
      <c r="M199" s="16" t="n">
        <f aca="false">J199+K199+L199</f>
        <v>7363.242</v>
      </c>
    </row>
    <row r="200" customFormat="false" ht="15" hidden="false" customHeight="false" outlineLevel="0" collapsed="false">
      <c r="A200" s="0" t="s">
        <v>480</v>
      </c>
      <c r="B200" s="15" t="n">
        <v>45809</v>
      </c>
      <c r="C200" s="0" t="n">
        <v>2</v>
      </c>
      <c r="D200" s="0" t="n">
        <v>0</v>
      </c>
      <c r="E200" s="0" t="n">
        <v>29</v>
      </c>
      <c r="F200" s="0" t="n">
        <v>0</v>
      </c>
      <c r="G200" s="0" t="n">
        <v>4</v>
      </c>
      <c r="H200" s="0" t="n">
        <v>255</v>
      </c>
      <c r="I200" s="0" t="n">
        <v>4942</v>
      </c>
      <c r="J200" s="16" t="n">
        <f aca="false">D200+Inputs!$B$8*E200</f>
        <v>60.32</v>
      </c>
      <c r="K200" s="16" t="n">
        <f aca="false">F200+Inputs!$B$9*G200</f>
        <v>8.32</v>
      </c>
      <c r="L200" s="16" t="n">
        <f aca="false">H200+Inputs!$B$10*I200</f>
        <v>7356.654</v>
      </c>
      <c r="M200" s="16" t="n">
        <f aca="false">J200+K200+L200</f>
        <v>7425.294</v>
      </c>
    </row>
    <row r="201" customFormat="false" ht="15" hidden="false" customHeight="false" outlineLevel="0" collapsed="false">
      <c r="A201" s="0" t="s">
        <v>480</v>
      </c>
      <c r="B201" s="15" t="n">
        <v>45901</v>
      </c>
      <c r="C201" s="0" t="n">
        <v>2</v>
      </c>
      <c r="D201" s="0" t="n">
        <v>0</v>
      </c>
      <c r="E201" s="0" t="n">
        <v>32</v>
      </c>
      <c r="F201" s="0" t="n">
        <v>0</v>
      </c>
      <c r="G201" s="0" t="n">
        <v>4</v>
      </c>
      <c r="H201" s="0" t="n">
        <v>208</v>
      </c>
      <c r="I201" s="0" t="n">
        <v>4997</v>
      </c>
      <c r="J201" s="16" t="n">
        <f aca="false">D201+Inputs!$B$8*E201</f>
        <v>66.56</v>
      </c>
      <c r="K201" s="16" t="n">
        <f aca="false">F201+Inputs!$B$9*G201</f>
        <v>8.32</v>
      </c>
      <c r="L201" s="16" t="n">
        <f aca="false">H201+Inputs!$B$10*I201</f>
        <v>7388.689</v>
      </c>
      <c r="M201" s="16" t="n">
        <f aca="false">J201+K201+L201</f>
        <v>7463.569</v>
      </c>
    </row>
    <row r="202" customFormat="false" ht="15" hidden="false" customHeight="false" outlineLevel="0" collapsed="false">
      <c r="A202" s="0" t="s">
        <v>480</v>
      </c>
      <c r="B202" s="15" t="n">
        <v>45992</v>
      </c>
      <c r="C202" s="0" t="n">
        <v>2</v>
      </c>
      <c r="D202" s="0" t="n">
        <v>0</v>
      </c>
      <c r="E202" s="0" t="n">
        <v>35</v>
      </c>
      <c r="F202" s="0" t="n">
        <v>0</v>
      </c>
      <c r="G202" s="0" t="n">
        <v>8</v>
      </c>
      <c r="H202" s="0" t="n">
        <v>217</v>
      </c>
      <c r="I202" s="0" t="n">
        <v>5026</v>
      </c>
      <c r="J202" s="16" t="n">
        <f aca="false">D202+Inputs!$B$8*E202</f>
        <v>72.8</v>
      </c>
      <c r="K202" s="16" t="n">
        <f aca="false">F202+Inputs!$B$9*G202</f>
        <v>16.64</v>
      </c>
      <c r="L202" s="16" t="n">
        <f aca="false">H202+Inputs!$B$10*I202</f>
        <v>7439.362</v>
      </c>
      <c r="M202" s="16" t="n">
        <f aca="false">J202+K202+L202</f>
        <v>7528.802</v>
      </c>
    </row>
    <row r="203" customFormat="false" ht="15" hidden="false" customHeight="false" outlineLevel="0" collapsed="false">
      <c r="A203" s="0" t="s">
        <v>480</v>
      </c>
      <c r="B203" s="15" t="n">
        <v>46082</v>
      </c>
      <c r="C203" s="0" t="n">
        <v>2</v>
      </c>
      <c r="D203" s="0" t="n">
        <v>0</v>
      </c>
      <c r="E203" s="0" t="n">
        <v>35</v>
      </c>
      <c r="F203" s="0" t="n">
        <v>0</v>
      </c>
      <c r="G203" s="0" t="n">
        <v>11</v>
      </c>
      <c r="H203" s="0" t="n">
        <v>221</v>
      </c>
      <c r="I203" s="0" t="n">
        <v>5027</v>
      </c>
      <c r="J203" s="16" t="n">
        <f aca="false">D203+Inputs!$B$8*E203</f>
        <v>72.8</v>
      </c>
      <c r="K203" s="16" t="n">
        <f aca="false">F203+Inputs!$B$9*G203</f>
        <v>22.88</v>
      </c>
      <c r="L203" s="16" t="n">
        <f aca="false">H203+Inputs!$B$10*I203</f>
        <v>7444.799</v>
      </c>
      <c r="M203" s="16" t="n">
        <f aca="false">J203+K203+L203</f>
        <v>7540.479</v>
      </c>
    </row>
    <row r="204" customFormat="false" ht="15" hidden="false" customHeight="false" outlineLevel="0" collapsed="false">
      <c r="A204" s="0" t="s">
        <v>480</v>
      </c>
      <c r="B204" s="15" t="n">
        <v>46174</v>
      </c>
      <c r="C204" s="0" t="n">
        <v>2</v>
      </c>
      <c r="D204" s="0" t="n">
        <v>0</v>
      </c>
      <c r="E204" s="0" t="n">
        <v>45</v>
      </c>
      <c r="F204" s="0" t="n">
        <v>0</v>
      </c>
      <c r="G204" s="0" t="n">
        <v>14</v>
      </c>
      <c r="H204" s="0" t="n">
        <v>245</v>
      </c>
      <c r="I204" s="0" t="n">
        <v>5018</v>
      </c>
      <c r="J204" s="16" t="n">
        <f aca="false">D204+Inputs!$B$8*E204</f>
        <v>93.6</v>
      </c>
      <c r="K204" s="16" t="n">
        <f aca="false">F204+Inputs!$B$9*G204</f>
        <v>29.12</v>
      </c>
      <c r="L204" s="16" t="n">
        <f aca="false">H204+Inputs!$B$10*I204</f>
        <v>7455.866</v>
      </c>
      <c r="M204" s="16" t="n">
        <f aca="false">J204+K204+L204</f>
        <v>7578.586</v>
      </c>
    </row>
    <row r="205" customFormat="false" ht="15" hidden="false" customHeight="false" outlineLevel="0" collapsed="false">
      <c r="A205" s="0" t="s">
        <v>480</v>
      </c>
      <c r="B205" s="15" t="n">
        <v>46235</v>
      </c>
      <c r="C205" s="0" t="n">
        <v>2</v>
      </c>
      <c r="D205" s="0" t="n">
        <v>0</v>
      </c>
      <c r="E205" s="0" t="n">
        <v>47</v>
      </c>
      <c r="F205" s="0" t="n">
        <v>0</v>
      </c>
      <c r="G205" s="0" t="n">
        <v>17</v>
      </c>
      <c r="H205" s="0" t="n">
        <v>250</v>
      </c>
      <c r="I205" s="0" t="n">
        <v>5023</v>
      </c>
      <c r="J205" s="16" t="n">
        <f aca="false">D205+Inputs!$B$8*E205</f>
        <v>97.76</v>
      </c>
      <c r="K205" s="16" t="n">
        <f aca="false">F205+Inputs!$B$9*G205</f>
        <v>35.36</v>
      </c>
      <c r="L205" s="16" t="n">
        <f aca="false">H205+Inputs!$B$10*I205</f>
        <v>7468.051</v>
      </c>
      <c r="M205" s="16" t="n">
        <f aca="false">J205+K205+L205</f>
        <v>7601.171</v>
      </c>
    </row>
    <row r="206" customFormat="false" ht="15" hidden="false" customHeight="false" outlineLevel="0" collapsed="false">
      <c r="A206" s="0" t="s">
        <v>412</v>
      </c>
      <c r="B206" s="15" t="n">
        <v>44805</v>
      </c>
      <c r="C206" s="0" t="n">
        <v>3</v>
      </c>
      <c r="D206" s="0" t="n">
        <v>69</v>
      </c>
      <c r="E206" s="0" t="n">
        <v>82</v>
      </c>
      <c r="F206" s="0" t="n">
        <v>0</v>
      </c>
      <c r="G206" s="0" t="n">
        <v>1</v>
      </c>
      <c r="H206" s="0" t="n">
        <v>21905</v>
      </c>
      <c r="I206" s="0" t="n">
        <v>20345</v>
      </c>
      <c r="J206" s="16" t="n">
        <f aca="false">D206+Inputs!$B$8*E206</f>
        <v>239.56</v>
      </c>
      <c r="K206" s="16" t="n">
        <f aca="false">F206+Inputs!$B$9*G206</f>
        <v>2.08</v>
      </c>
      <c r="L206" s="16" t="n">
        <f aca="false">H206+Inputs!$B$10*I206</f>
        <v>51140.765</v>
      </c>
      <c r="M206" s="16" t="n">
        <f aca="false">J206+K206+L206</f>
        <v>51382.405</v>
      </c>
    </row>
    <row r="207" customFormat="false" ht="15" hidden="false" customHeight="false" outlineLevel="0" collapsed="false">
      <c r="A207" s="0" t="s">
        <v>412</v>
      </c>
      <c r="B207" s="15" t="n">
        <v>44896</v>
      </c>
      <c r="C207" s="0" t="n">
        <v>3</v>
      </c>
      <c r="D207" s="0" t="n">
        <v>94</v>
      </c>
      <c r="E207" s="0" t="n">
        <v>94</v>
      </c>
      <c r="F207" s="0" t="n">
        <v>0</v>
      </c>
      <c r="G207" s="0" t="n">
        <v>5</v>
      </c>
      <c r="H207" s="0" t="n">
        <v>22006</v>
      </c>
      <c r="I207" s="0" t="n">
        <v>20297</v>
      </c>
      <c r="J207" s="16" t="n">
        <f aca="false">D207+Inputs!$B$8*E207</f>
        <v>289.52</v>
      </c>
      <c r="K207" s="16" t="n">
        <f aca="false">F207+Inputs!$B$9*G207</f>
        <v>10.4</v>
      </c>
      <c r="L207" s="16" t="n">
        <f aca="false">H207+Inputs!$B$10*I207</f>
        <v>51172.789</v>
      </c>
      <c r="M207" s="16" t="n">
        <f aca="false">J207+K207+L207</f>
        <v>51472.709</v>
      </c>
    </row>
    <row r="208" customFormat="false" ht="15" hidden="false" customHeight="false" outlineLevel="0" collapsed="false">
      <c r="A208" s="0" t="s">
        <v>412</v>
      </c>
      <c r="B208" s="15" t="n">
        <v>44986</v>
      </c>
      <c r="C208" s="0" t="n">
        <v>3</v>
      </c>
      <c r="D208" s="0" t="n">
        <v>113</v>
      </c>
      <c r="E208" s="0" t="n">
        <v>121</v>
      </c>
      <c r="F208" s="0" t="n">
        <v>0</v>
      </c>
      <c r="G208" s="0" t="n">
        <v>6</v>
      </c>
      <c r="H208" s="0" t="n">
        <v>22175</v>
      </c>
      <c r="I208" s="0" t="n">
        <v>20484</v>
      </c>
      <c r="J208" s="16" t="n">
        <f aca="false">D208+Inputs!$B$8*E208</f>
        <v>364.68</v>
      </c>
      <c r="K208" s="16" t="n">
        <f aca="false">F208+Inputs!$B$9*G208</f>
        <v>12.48</v>
      </c>
      <c r="L208" s="16" t="n">
        <f aca="false">H208+Inputs!$B$10*I208</f>
        <v>51610.508</v>
      </c>
      <c r="M208" s="16" t="n">
        <f aca="false">J208+K208+L208</f>
        <v>51987.668</v>
      </c>
    </row>
    <row r="209" customFormat="false" ht="15" hidden="false" customHeight="false" outlineLevel="0" collapsed="false">
      <c r="A209" s="0" t="s">
        <v>412</v>
      </c>
      <c r="B209" s="15" t="n">
        <v>45078</v>
      </c>
      <c r="C209" s="0" t="n">
        <v>3</v>
      </c>
      <c r="D209" s="0" t="n">
        <v>154</v>
      </c>
      <c r="E209" s="0" t="n">
        <v>129</v>
      </c>
      <c r="F209" s="0" t="n">
        <v>0</v>
      </c>
      <c r="G209" s="0" t="n">
        <v>12</v>
      </c>
      <c r="H209" s="0" t="n">
        <v>21920</v>
      </c>
      <c r="I209" s="0" t="n">
        <v>21036</v>
      </c>
      <c r="J209" s="16" t="n">
        <f aca="false">D209+Inputs!$B$8*E209</f>
        <v>422.32</v>
      </c>
      <c r="K209" s="16" t="n">
        <f aca="false">F209+Inputs!$B$9*G209</f>
        <v>24.96</v>
      </c>
      <c r="L209" s="16" t="n">
        <f aca="false">H209+Inputs!$B$10*I209</f>
        <v>52148.732</v>
      </c>
      <c r="M209" s="16" t="n">
        <f aca="false">J209+K209+L209</f>
        <v>52596.012</v>
      </c>
    </row>
    <row r="210" customFormat="false" ht="15" hidden="false" customHeight="false" outlineLevel="0" collapsed="false">
      <c r="A210" s="0" t="s">
        <v>412</v>
      </c>
      <c r="B210" s="15" t="n">
        <v>45170</v>
      </c>
      <c r="C210" s="0" t="n">
        <v>3</v>
      </c>
      <c r="D210" s="0" t="n">
        <v>225</v>
      </c>
      <c r="E210" s="0" t="n">
        <v>143</v>
      </c>
      <c r="F210" s="0" t="n">
        <v>0</v>
      </c>
      <c r="G210" s="0" t="n">
        <v>16</v>
      </c>
      <c r="H210" s="0" t="n">
        <v>22123</v>
      </c>
      <c r="I210" s="0" t="n">
        <v>21110</v>
      </c>
      <c r="J210" s="16" t="n">
        <f aca="false">D210+Inputs!$B$8*E210</f>
        <v>522.44</v>
      </c>
      <c r="K210" s="16" t="n">
        <f aca="false">F210+Inputs!$B$9*G210</f>
        <v>33.28</v>
      </c>
      <c r="L210" s="16" t="n">
        <f aca="false">H210+Inputs!$B$10*I210</f>
        <v>52458.07</v>
      </c>
      <c r="M210" s="16" t="n">
        <f aca="false">J210+K210+L210</f>
        <v>53013.79</v>
      </c>
    </row>
    <row r="211" customFormat="false" ht="15" hidden="false" customHeight="false" outlineLevel="0" collapsed="false">
      <c r="A211" s="0" t="s">
        <v>412</v>
      </c>
      <c r="B211" s="15" t="n">
        <v>45261</v>
      </c>
      <c r="C211" s="0" t="n">
        <v>3</v>
      </c>
      <c r="D211" s="0" t="n">
        <v>268</v>
      </c>
      <c r="E211" s="0" t="n">
        <v>158</v>
      </c>
      <c r="F211" s="0" t="n">
        <v>6</v>
      </c>
      <c r="G211" s="0" t="n">
        <v>22</v>
      </c>
      <c r="H211" s="0" t="n">
        <v>22294</v>
      </c>
      <c r="I211" s="0" t="n">
        <v>21103</v>
      </c>
      <c r="J211" s="16" t="n">
        <f aca="false">D211+Inputs!$B$8*E211</f>
        <v>596.64</v>
      </c>
      <c r="K211" s="16" t="n">
        <f aca="false">F211+Inputs!$B$9*G211</f>
        <v>51.76</v>
      </c>
      <c r="L211" s="16" t="n">
        <f aca="false">H211+Inputs!$B$10*I211</f>
        <v>52619.011</v>
      </c>
      <c r="M211" s="16" t="n">
        <f aca="false">J211+K211+L211</f>
        <v>53267.411</v>
      </c>
    </row>
    <row r="212" customFormat="false" ht="15" hidden="false" customHeight="false" outlineLevel="0" collapsed="false">
      <c r="A212" s="0" t="s">
        <v>412</v>
      </c>
      <c r="B212" s="15" t="n">
        <v>45352</v>
      </c>
      <c r="C212" s="0" t="n">
        <v>3</v>
      </c>
      <c r="D212" s="0" t="n">
        <v>321</v>
      </c>
      <c r="E212" s="0" t="n">
        <v>180</v>
      </c>
      <c r="F212" s="0" t="n">
        <v>7</v>
      </c>
      <c r="G212" s="0" t="n">
        <v>27</v>
      </c>
      <c r="H212" s="0" t="n">
        <v>22310</v>
      </c>
      <c r="I212" s="0" t="n">
        <v>21133</v>
      </c>
      <c r="J212" s="16" t="n">
        <f aca="false">D212+Inputs!$B$8*E212</f>
        <v>695.4</v>
      </c>
      <c r="K212" s="16" t="n">
        <f aca="false">F212+Inputs!$B$9*G212</f>
        <v>63.16</v>
      </c>
      <c r="L212" s="16" t="n">
        <f aca="false">H212+Inputs!$B$10*I212</f>
        <v>52678.121</v>
      </c>
      <c r="M212" s="16" t="n">
        <f aca="false">J212+K212+L212</f>
        <v>53436.681</v>
      </c>
    </row>
    <row r="213" customFormat="false" ht="15" hidden="false" customHeight="false" outlineLevel="0" collapsed="false">
      <c r="A213" s="0" t="s">
        <v>412</v>
      </c>
      <c r="B213" s="15" t="n">
        <v>45444</v>
      </c>
      <c r="C213" s="0" t="n">
        <v>3</v>
      </c>
      <c r="D213" s="0" t="n">
        <v>369</v>
      </c>
      <c r="E213" s="0" t="n">
        <v>194</v>
      </c>
      <c r="F213" s="0" t="n">
        <v>7</v>
      </c>
      <c r="G213" s="0" t="n">
        <v>37</v>
      </c>
      <c r="H213" s="0" t="n">
        <v>22293</v>
      </c>
      <c r="I213" s="0" t="n">
        <v>21155</v>
      </c>
      <c r="J213" s="16" t="n">
        <f aca="false">D213+Inputs!$B$8*E213</f>
        <v>772.52</v>
      </c>
      <c r="K213" s="16" t="n">
        <f aca="false">F213+Inputs!$B$9*G213</f>
        <v>83.96</v>
      </c>
      <c r="L213" s="16" t="n">
        <f aca="false">H213+Inputs!$B$10*I213</f>
        <v>52692.735</v>
      </c>
      <c r="M213" s="16" t="n">
        <f aca="false">J213+K213+L213</f>
        <v>53549.215</v>
      </c>
    </row>
    <row r="214" customFormat="false" ht="15" hidden="false" customHeight="false" outlineLevel="0" collapsed="false">
      <c r="A214" s="0" t="s">
        <v>412</v>
      </c>
      <c r="B214" s="15" t="n">
        <v>45536</v>
      </c>
      <c r="C214" s="0" t="n">
        <v>3</v>
      </c>
      <c r="D214" s="0" t="n">
        <v>413</v>
      </c>
      <c r="E214" s="0" t="n">
        <v>211</v>
      </c>
      <c r="F214" s="0" t="n">
        <v>7</v>
      </c>
      <c r="G214" s="0" t="n">
        <v>45</v>
      </c>
      <c r="H214" s="0" t="n">
        <v>22503</v>
      </c>
      <c r="I214" s="0" t="n">
        <v>21155</v>
      </c>
      <c r="J214" s="16" t="n">
        <f aca="false">D214+Inputs!$B$8*E214</f>
        <v>851.88</v>
      </c>
      <c r="K214" s="16" t="n">
        <f aca="false">F214+Inputs!$B$9*G214</f>
        <v>100.6</v>
      </c>
      <c r="L214" s="16" t="n">
        <f aca="false">H214+Inputs!$B$10*I214</f>
        <v>52902.735</v>
      </c>
      <c r="M214" s="16" t="n">
        <f aca="false">J214+K214+L214</f>
        <v>53855.215</v>
      </c>
    </row>
    <row r="215" customFormat="false" ht="15" hidden="false" customHeight="false" outlineLevel="0" collapsed="false">
      <c r="A215" s="0" t="s">
        <v>412</v>
      </c>
      <c r="B215" s="15" t="n">
        <v>45627</v>
      </c>
      <c r="C215" s="0" t="n">
        <v>3</v>
      </c>
      <c r="D215" s="0" t="n">
        <v>470</v>
      </c>
      <c r="E215" s="0" t="n">
        <v>221</v>
      </c>
      <c r="F215" s="0" t="n">
        <v>18</v>
      </c>
      <c r="G215" s="0" t="n">
        <v>52</v>
      </c>
      <c r="H215" s="0" t="n">
        <v>22749</v>
      </c>
      <c r="I215" s="0" t="n">
        <v>21135</v>
      </c>
      <c r="J215" s="16" t="n">
        <f aca="false">D215+Inputs!$B$8*E215</f>
        <v>929.68</v>
      </c>
      <c r="K215" s="16" t="n">
        <f aca="false">F215+Inputs!$B$9*G215</f>
        <v>126.16</v>
      </c>
      <c r="L215" s="16" t="n">
        <f aca="false">H215+Inputs!$B$10*I215</f>
        <v>53119.995</v>
      </c>
      <c r="M215" s="16" t="n">
        <f aca="false">J215+K215+L215</f>
        <v>54175.835</v>
      </c>
    </row>
    <row r="216" customFormat="false" ht="15" hidden="false" customHeight="false" outlineLevel="0" collapsed="false">
      <c r="A216" s="0" t="s">
        <v>412</v>
      </c>
      <c r="B216" s="15" t="n">
        <v>45717</v>
      </c>
      <c r="C216" s="0" t="n">
        <v>3</v>
      </c>
      <c r="D216" s="0" t="n">
        <v>489</v>
      </c>
      <c r="E216" s="0" t="n">
        <v>254</v>
      </c>
      <c r="F216" s="0" t="n">
        <v>21</v>
      </c>
      <c r="G216" s="0" t="n">
        <v>67</v>
      </c>
      <c r="H216" s="0" t="n">
        <v>22834</v>
      </c>
      <c r="I216" s="0" t="n">
        <v>21194</v>
      </c>
      <c r="J216" s="16" t="n">
        <f aca="false">D216+Inputs!$B$8*E216</f>
        <v>1017.32</v>
      </c>
      <c r="K216" s="16" t="n">
        <f aca="false">F216+Inputs!$B$9*G216</f>
        <v>160.36</v>
      </c>
      <c r="L216" s="16" t="n">
        <f aca="false">H216+Inputs!$B$10*I216</f>
        <v>53289.778</v>
      </c>
      <c r="M216" s="16" t="n">
        <f aca="false">J216+K216+L216</f>
        <v>54467.458</v>
      </c>
    </row>
    <row r="217" customFormat="false" ht="15" hidden="false" customHeight="false" outlineLevel="0" collapsed="false">
      <c r="A217" s="0" t="s">
        <v>412</v>
      </c>
      <c r="B217" s="15" t="n">
        <v>45809</v>
      </c>
      <c r="C217" s="0" t="n">
        <v>3</v>
      </c>
      <c r="D217" s="0" t="n">
        <v>556</v>
      </c>
      <c r="E217" s="0" t="n">
        <v>284</v>
      </c>
      <c r="F217" s="0" t="n">
        <v>22</v>
      </c>
      <c r="G217" s="0" t="n">
        <v>74</v>
      </c>
      <c r="H217" s="0" t="n">
        <v>22803</v>
      </c>
      <c r="I217" s="0" t="n">
        <v>21105</v>
      </c>
      <c r="J217" s="16" t="n">
        <f aca="false">D217+Inputs!$B$8*E217</f>
        <v>1146.72</v>
      </c>
      <c r="K217" s="16" t="n">
        <f aca="false">F217+Inputs!$B$9*G217</f>
        <v>175.92</v>
      </c>
      <c r="L217" s="16" t="n">
        <f aca="false">H217+Inputs!$B$10*I217</f>
        <v>53130.885</v>
      </c>
      <c r="M217" s="16" t="n">
        <f aca="false">J217+K217+L217</f>
        <v>54453.525</v>
      </c>
    </row>
    <row r="218" customFormat="false" ht="15" hidden="false" customHeight="false" outlineLevel="0" collapsed="false">
      <c r="A218" s="0" t="s">
        <v>412</v>
      </c>
      <c r="B218" s="15" t="n">
        <v>45901</v>
      </c>
      <c r="C218" s="0" t="n">
        <v>3</v>
      </c>
      <c r="D218" s="0" t="n">
        <v>619</v>
      </c>
      <c r="E218" s="0" t="n">
        <v>309</v>
      </c>
      <c r="F218" s="0" t="n">
        <v>22</v>
      </c>
      <c r="G218" s="0" t="n">
        <v>83</v>
      </c>
      <c r="H218" s="0" t="n">
        <v>22863</v>
      </c>
      <c r="I218" s="0" t="n">
        <v>21159</v>
      </c>
      <c r="J218" s="16" t="n">
        <f aca="false">D218+Inputs!$B$8*E218</f>
        <v>1261.72</v>
      </c>
      <c r="K218" s="16" t="n">
        <f aca="false">F218+Inputs!$B$9*G218</f>
        <v>194.64</v>
      </c>
      <c r="L218" s="16" t="n">
        <f aca="false">H218+Inputs!$B$10*I218</f>
        <v>53268.483</v>
      </c>
      <c r="M218" s="16" t="n">
        <f aca="false">J218+K218+L218</f>
        <v>54724.843</v>
      </c>
    </row>
    <row r="219" customFormat="false" ht="15" hidden="false" customHeight="false" outlineLevel="0" collapsed="false">
      <c r="A219" s="0" t="s">
        <v>412</v>
      </c>
      <c r="B219" s="15" t="n">
        <v>45992</v>
      </c>
      <c r="C219" s="0" t="n">
        <v>3</v>
      </c>
      <c r="D219" s="0" t="n">
        <v>680</v>
      </c>
      <c r="E219" s="0" t="n">
        <v>327</v>
      </c>
      <c r="F219" s="0" t="n">
        <v>22</v>
      </c>
      <c r="G219" s="0" t="n">
        <v>92</v>
      </c>
      <c r="H219" s="0" t="n">
        <v>22902</v>
      </c>
      <c r="I219" s="0" t="n">
        <v>21095</v>
      </c>
      <c r="J219" s="16" t="n">
        <f aca="false">D219+Inputs!$B$8*E219</f>
        <v>1360.16</v>
      </c>
      <c r="K219" s="16" t="n">
        <f aca="false">F219+Inputs!$B$9*G219</f>
        <v>213.36</v>
      </c>
      <c r="L219" s="16" t="n">
        <f aca="false">H219+Inputs!$B$10*I219</f>
        <v>53215.515</v>
      </c>
      <c r="M219" s="16" t="n">
        <f aca="false">J219+K219+L219</f>
        <v>54789.035</v>
      </c>
    </row>
    <row r="220" customFormat="false" ht="15" hidden="false" customHeight="false" outlineLevel="0" collapsed="false">
      <c r="A220" s="0" t="s">
        <v>412</v>
      </c>
      <c r="B220" s="15" t="n">
        <v>46082</v>
      </c>
      <c r="C220" s="0" t="n">
        <v>3</v>
      </c>
      <c r="D220" s="0" t="n">
        <v>770</v>
      </c>
      <c r="E220" s="0" t="n">
        <v>365</v>
      </c>
      <c r="F220" s="0" t="n">
        <v>28</v>
      </c>
      <c r="G220" s="0" t="n">
        <v>114</v>
      </c>
      <c r="H220" s="0" t="n">
        <v>23039</v>
      </c>
      <c r="I220" s="0" t="n">
        <v>21048</v>
      </c>
      <c r="J220" s="16" t="n">
        <f aca="false">D220+Inputs!$B$8*E220</f>
        <v>1529.2</v>
      </c>
      <c r="K220" s="16" t="n">
        <f aca="false">F220+Inputs!$B$9*G220</f>
        <v>265.12</v>
      </c>
      <c r="L220" s="16" t="n">
        <f aca="false">H220+Inputs!$B$10*I220</f>
        <v>53284.976</v>
      </c>
      <c r="M220" s="16" t="n">
        <f aca="false">J220+K220+L220</f>
        <v>55079.296</v>
      </c>
    </row>
    <row r="221" customFormat="false" ht="15" hidden="false" customHeight="false" outlineLevel="0" collapsed="false">
      <c r="A221" s="0" t="s">
        <v>412</v>
      </c>
      <c r="B221" s="15" t="n">
        <v>46174</v>
      </c>
      <c r="C221" s="0" t="n">
        <v>3</v>
      </c>
      <c r="D221" s="0" t="n">
        <v>1027</v>
      </c>
      <c r="E221" s="0" t="n">
        <v>405</v>
      </c>
      <c r="F221" s="0" t="n">
        <v>28</v>
      </c>
      <c r="G221" s="0" t="n">
        <v>148</v>
      </c>
      <c r="H221" s="0" t="n">
        <v>22918</v>
      </c>
      <c r="I221" s="0" t="n">
        <v>21052</v>
      </c>
      <c r="J221" s="16" t="n">
        <f aca="false">D221+Inputs!$B$8*E221</f>
        <v>1869.4</v>
      </c>
      <c r="K221" s="16" t="n">
        <f aca="false">F221+Inputs!$B$9*G221</f>
        <v>335.84</v>
      </c>
      <c r="L221" s="16" t="n">
        <f aca="false">H221+Inputs!$B$10*I221</f>
        <v>53169.724</v>
      </c>
      <c r="M221" s="16" t="n">
        <f aca="false">J221+K221+L221</f>
        <v>55374.964</v>
      </c>
    </row>
    <row r="222" customFormat="false" ht="15" hidden="false" customHeight="false" outlineLevel="0" collapsed="false">
      <c r="A222" s="0" t="s">
        <v>412</v>
      </c>
      <c r="B222" s="15" t="n">
        <v>46235</v>
      </c>
      <c r="C222" s="0" t="n">
        <v>3</v>
      </c>
      <c r="D222" s="0" t="n">
        <v>1164</v>
      </c>
      <c r="E222" s="0" t="n">
        <v>418</v>
      </c>
      <c r="F222" s="0" t="n">
        <v>36</v>
      </c>
      <c r="G222" s="0" t="n">
        <v>158</v>
      </c>
      <c r="H222" s="0" t="n">
        <v>22844</v>
      </c>
      <c r="I222" s="0" t="n">
        <v>21065</v>
      </c>
      <c r="J222" s="16" t="n">
        <f aca="false">D222+Inputs!$B$8*E222</f>
        <v>2033.44</v>
      </c>
      <c r="K222" s="16" t="n">
        <f aca="false">F222+Inputs!$B$9*G222</f>
        <v>364.64</v>
      </c>
      <c r="L222" s="16" t="n">
        <f aca="false">H222+Inputs!$B$10*I222</f>
        <v>53114.405</v>
      </c>
      <c r="M222" s="16" t="n">
        <f aca="false">J222+K222+L222</f>
        <v>55512.485</v>
      </c>
    </row>
    <row r="223" customFormat="false" ht="15" hidden="false" customHeight="false" outlineLevel="0" collapsed="false">
      <c r="A223" s="0" t="s">
        <v>478</v>
      </c>
      <c r="B223" s="15" t="n">
        <v>44805</v>
      </c>
      <c r="C223" s="0" t="n">
        <v>2</v>
      </c>
      <c r="D223" s="0" t="n">
        <v>0</v>
      </c>
      <c r="E223" s="0" t="n">
        <v>0</v>
      </c>
      <c r="F223" s="0" t="n">
        <v>0</v>
      </c>
      <c r="G223" s="0" t="n">
        <v>0</v>
      </c>
      <c r="H223" s="0" t="n">
        <v>163</v>
      </c>
      <c r="I223" s="0" t="n">
        <v>1856</v>
      </c>
      <c r="J223" s="16" t="n">
        <f aca="false">D223+Inputs!$B$8*E223</f>
        <v>0</v>
      </c>
      <c r="K223" s="16" t="n">
        <f aca="false">F223+Inputs!$B$9*G223</f>
        <v>0</v>
      </c>
      <c r="L223" s="16" t="n">
        <f aca="false">H223+Inputs!$B$10*I223</f>
        <v>2830.072</v>
      </c>
      <c r="M223" s="16" t="n">
        <f aca="false">J223+K223+L223</f>
        <v>2830.072</v>
      </c>
    </row>
    <row r="224" customFormat="false" ht="15" hidden="false" customHeight="false" outlineLevel="0" collapsed="false">
      <c r="A224" s="0" t="s">
        <v>478</v>
      </c>
      <c r="B224" s="15" t="n">
        <v>44896</v>
      </c>
      <c r="C224" s="0" t="n">
        <v>2</v>
      </c>
      <c r="D224" s="0" t="n">
        <v>0</v>
      </c>
      <c r="E224" s="0" t="n">
        <v>0</v>
      </c>
      <c r="F224" s="0" t="n">
        <v>0</v>
      </c>
      <c r="G224" s="0" t="n">
        <v>0</v>
      </c>
      <c r="H224" s="0" t="n">
        <v>151</v>
      </c>
      <c r="I224" s="0" t="n">
        <v>1851</v>
      </c>
      <c r="J224" s="16" t="n">
        <f aca="false">D224+Inputs!$B$8*E224</f>
        <v>0</v>
      </c>
      <c r="K224" s="16" t="n">
        <f aca="false">F224+Inputs!$B$9*G224</f>
        <v>0</v>
      </c>
      <c r="L224" s="16" t="n">
        <f aca="false">H224+Inputs!$B$10*I224</f>
        <v>2810.887</v>
      </c>
      <c r="M224" s="16" t="n">
        <f aca="false">J224+K224+L224</f>
        <v>2810.887</v>
      </c>
    </row>
    <row r="225" customFormat="false" ht="15" hidden="false" customHeight="false" outlineLevel="0" collapsed="false">
      <c r="A225" s="0" t="s">
        <v>478</v>
      </c>
      <c r="B225" s="15" t="n">
        <v>44986</v>
      </c>
      <c r="C225" s="0" t="n">
        <v>2</v>
      </c>
      <c r="D225" s="0" t="n">
        <v>0</v>
      </c>
      <c r="E225" s="0" t="n">
        <v>0</v>
      </c>
      <c r="F225" s="0" t="n">
        <v>0</v>
      </c>
      <c r="G225" s="0" t="n">
        <v>0</v>
      </c>
      <c r="H225" s="0" t="n">
        <v>151</v>
      </c>
      <c r="I225" s="0" t="n">
        <v>1854</v>
      </c>
      <c r="J225" s="16" t="n">
        <f aca="false">D225+Inputs!$B$8*E225</f>
        <v>0</v>
      </c>
      <c r="K225" s="16" t="n">
        <f aca="false">F225+Inputs!$B$9*G225</f>
        <v>0</v>
      </c>
      <c r="L225" s="16" t="n">
        <f aca="false">H225+Inputs!$B$10*I225</f>
        <v>2815.198</v>
      </c>
      <c r="M225" s="16" t="n">
        <f aca="false">J225+K225+L225</f>
        <v>2815.198</v>
      </c>
    </row>
    <row r="226" customFormat="false" ht="15" hidden="false" customHeight="false" outlineLevel="0" collapsed="false">
      <c r="A226" s="0" t="s">
        <v>478</v>
      </c>
      <c r="B226" s="15" t="n">
        <v>45078</v>
      </c>
      <c r="C226" s="0" t="n">
        <v>2</v>
      </c>
      <c r="D226" s="0" t="n">
        <v>0</v>
      </c>
      <c r="E226" s="0" t="n">
        <v>0</v>
      </c>
      <c r="F226" s="0" t="n">
        <v>0</v>
      </c>
      <c r="G226" s="0" t="n">
        <v>0</v>
      </c>
      <c r="H226" s="0" t="n">
        <v>129</v>
      </c>
      <c r="I226" s="0" t="n">
        <v>3564</v>
      </c>
      <c r="J226" s="16" t="n">
        <f aca="false">D226+Inputs!$B$8*E226</f>
        <v>0</v>
      </c>
      <c r="K226" s="16" t="n">
        <f aca="false">F226+Inputs!$B$9*G226</f>
        <v>0</v>
      </c>
      <c r="L226" s="16" t="n">
        <f aca="false">H226+Inputs!$B$10*I226</f>
        <v>5250.468</v>
      </c>
      <c r="M226" s="16" t="n">
        <f aca="false">J226+K226+L226</f>
        <v>5250.468</v>
      </c>
    </row>
    <row r="227" customFormat="false" ht="15" hidden="false" customHeight="false" outlineLevel="0" collapsed="false">
      <c r="A227" s="0" t="s">
        <v>478</v>
      </c>
      <c r="B227" s="15" t="n">
        <v>45170</v>
      </c>
      <c r="C227" s="0" t="n">
        <v>2</v>
      </c>
      <c r="D227" s="0" t="n">
        <v>0</v>
      </c>
      <c r="E227" s="0" t="n">
        <v>0</v>
      </c>
      <c r="F227" s="0" t="n">
        <v>0</v>
      </c>
      <c r="G227" s="0" t="n">
        <v>1</v>
      </c>
      <c r="H227" s="0" t="n">
        <v>139</v>
      </c>
      <c r="I227" s="0" t="n">
        <v>3601</v>
      </c>
      <c r="J227" s="16" t="n">
        <f aca="false">D227+Inputs!$B$8*E227</f>
        <v>0</v>
      </c>
      <c r="K227" s="16" t="n">
        <f aca="false">F227+Inputs!$B$9*G227</f>
        <v>2.08</v>
      </c>
      <c r="L227" s="16" t="n">
        <f aca="false">H227+Inputs!$B$10*I227</f>
        <v>5313.637</v>
      </c>
      <c r="M227" s="16" t="n">
        <f aca="false">J227+K227+L227</f>
        <v>5315.717</v>
      </c>
    </row>
    <row r="228" customFormat="false" ht="15" hidden="false" customHeight="false" outlineLevel="0" collapsed="false">
      <c r="A228" s="0" t="s">
        <v>478</v>
      </c>
      <c r="B228" s="15" t="n">
        <v>45261</v>
      </c>
      <c r="C228" s="0" t="n">
        <v>2</v>
      </c>
      <c r="D228" s="0" t="n">
        <v>0</v>
      </c>
      <c r="E228" s="0" t="n">
        <v>0</v>
      </c>
      <c r="F228" s="0" t="n">
        <v>0</v>
      </c>
      <c r="G228" s="0" t="n">
        <v>1</v>
      </c>
      <c r="H228" s="0" t="n">
        <v>145</v>
      </c>
      <c r="I228" s="0" t="n">
        <v>3599</v>
      </c>
      <c r="J228" s="16" t="n">
        <f aca="false">D228+Inputs!$B$8*E228</f>
        <v>0</v>
      </c>
      <c r="K228" s="16" t="n">
        <f aca="false">F228+Inputs!$B$9*G228</f>
        <v>2.08</v>
      </c>
      <c r="L228" s="16" t="n">
        <f aca="false">H228+Inputs!$B$10*I228</f>
        <v>5316.763</v>
      </c>
      <c r="M228" s="16" t="n">
        <f aca="false">J228+K228+L228</f>
        <v>5318.843</v>
      </c>
    </row>
    <row r="229" customFormat="false" ht="15" hidden="false" customHeight="false" outlineLevel="0" collapsed="false">
      <c r="A229" s="0" t="s">
        <v>478</v>
      </c>
      <c r="B229" s="15" t="n">
        <v>45352</v>
      </c>
      <c r="C229" s="0" t="n">
        <v>2</v>
      </c>
      <c r="D229" s="0" t="n">
        <v>0</v>
      </c>
      <c r="E229" s="0" t="n">
        <v>0</v>
      </c>
      <c r="F229" s="0" t="n">
        <v>0</v>
      </c>
      <c r="G229" s="0" t="n">
        <v>1</v>
      </c>
      <c r="H229" s="0" t="n">
        <v>147</v>
      </c>
      <c r="I229" s="0" t="n">
        <v>3575</v>
      </c>
      <c r="J229" s="16" t="n">
        <f aca="false">D229+Inputs!$B$8*E229</f>
        <v>0</v>
      </c>
      <c r="K229" s="16" t="n">
        <f aca="false">F229+Inputs!$B$9*G229</f>
        <v>2.08</v>
      </c>
      <c r="L229" s="16" t="n">
        <f aca="false">H229+Inputs!$B$10*I229</f>
        <v>5284.275</v>
      </c>
      <c r="M229" s="16" t="n">
        <f aca="false">J229+K229+L229</f>
        <v>5286.355</v>
      </c>
    </row>
    <row r="230" customFormat="false" ht="15" hidden="false" customHeight="false" outlineLevel="0" collapsed="false">
      <c r="A230" s="0" t="s">
        <v>478</v>
      </c>
      <c r="B230" s="15" t="n">
        <v>45444</v>
      </c>
      <c r="C230" s="0" t="n">
        <v>2</v>
      </c>
      <c r="D230" s="0" t="n">
        <v>0</v>
      </c>
      <c r="E230" s="0" t="n">
        <v>1</v>
      </c>
      <c r="F230" s="0" t="n">
        <v>0</v>
      </c>
      <c r="G230" s="0" t="n">
        <v>1</v>
      </c>
      <c r="H230" s="0" t="n">
        <v>145</v>
      </c>
      <c r="I230" s="0" t="n">
        <v>3596</v>
      </c>
      <c r="J230" s="16" t="n">
        <f aca="false">D230+Inputs!$B$8*E230</f>
        <v>2.08</v>
      </c>
      <c r="K230" s="16" t="n">
        <f aca="false">F230+Inputs!$B$9*G230</f>
        <v>2.08</v>
      </c>
      <c r="L230" s="16" t="n">
        <f aca="false">H230+Inputs!$B$10*I230</f>
        <v>5312.452</v>
      </c>
      <c r="M230" s="16" t="n">
        <f aca="false">J230+K230+L230</f>
        <v>5316.612</v>
      </c>
    </row>
    <row r="231" customFormat="false" ht="15" hidden="false" customHeight="false" outlineLevel="0" collapsed="false">
      <c r="A231" s="0" t="s">
        <v>478</v>
      </c>
      <c r="B231" s="15" t="n">
        <v>45536</v>
      </c>
      <c r="C231" s="0" t="n">
        <v>2</v>
      </c>
      <c r="D231" s="0" t="n">
        <v>0</v>
      </c>
      <c r="E231" s="0" t="n">
        <v>1</v>
      </c>
      <c r="F231" s="0" t="n">
        <v>0</v>
      </c>
      <c r="G231" s="0" t="n">
        <v>1</v>
      </c>
      <c r="H231" s="0" t="n">
        <v>127</v>
      </c>
      <c r="I231" s="0" t="n">
        <v>3631</v>
      </c>
      <c r="J231" s="16" t="n">
        <f aca="false">D231+Inputs!$B$8*E231</f>
        <v>2.08</v>
      </c>
      <c r="K231" s="16" t="n">
        <f aca="false">F231+Inputs!$B$9*G231</f>
        <v>2.08</v>
      </c>
      <c r="L231" s="16" t="n">
        <f aca="false">H231+Inputs!$B$10*I231</f>
        <v>5344.747</v>
      </c>
      <c r="M231" s="16" t="n">
        <f aca="false">J231+K231+L231</f>
        <v>5348.907</v>
      </c>
    </row>
    <row r="232" customFormat="false" ht="15" hidden="false" customHeight="false" outlineLevel="0" collapsed="false">
      <c r="A232" s="0" t="s">
        <v>478</v>
      </c>
      <c r="B232" s="15" t="n">
        <v>45627</v>
      </c>
      <c r="C232" s="0" t="n">
        <v>2</v>
      </c>
      <c r="D232" s="0" t="n">
        <v>0</v>
      </c>
      <c r="E232" s="0" t="n">
        <v>2</v>
      </c>
      <c r="F232" s="0" t="n">
        <v>0</v>
      </c>
      <c r="G232" s="0" t="n">
        <v>2</v>
      </c>
      <c r="H232" s="0" t="n">
        <v>115</v>
      </c>
      <c r="I232" s="0" t="n">
        <v>3652</v>
      </c>
      <c r="J232" s="16" t="n">
        <f aca="false">D232+Inputs!$B$8*E232</f>
        <v>4.16</v>
      </c>
      <c r="K232" s="16" t="n">
        <f aca="false">F232+Inputs!$B$9*G232</f>
        <v>4.16</v>
      </c>
      <c r="L232" s="16" t="n">
        <f aca="false">H232+Inputs!$B$10*I232</f>
        <v>5362.924</v>
      </c>
      <c r="M232" s="16" t="n">
        <f aca="false">J232+K232+L232</f>
        <v>5371.244</v>
      </c>
    </row>
    <row r="233" customFormat="false" ht="15" hidden="false" customHeight="false" outlineLevel="0" collapsed="false">
      <c r="A233" s="0" t="s">
        <v>478</v>
      </c>
      <c r="B233" s="15" t="n">
        <v>45717</v>
      </c>
      <c r="C233" s="0" t="n">
        <v>2</v>
      </c>
      <c r="D233" s="0" t="n">
        <v>0</v>
      </c>
      <c r="E233" s="0" t="n">
        <v>2</v>
      </c>
      <c r="F233" s="0" t="n">
        <v>0</v>
      </c>
      <c r="G233" s="0" t="n">
        <v>2</v>
      </c>
      <c r="H233" s="0" t="n">
        <v>125</v>
      </c>
      <c r="I233" s="0" t="n">
        <v>3645</v>
      </c>
      <c r="J233" s="16" t="n">
        <f aca="false">D233+Inputs!$B$8*E233</f>
        <v>4.16</v>
      </c>
      <c r="K233" s="16" t="n">
        <f aca="false">F233+Inputs!$B$9*G233</f>
        <v>4.16</v>
      </c>
      <c r="L233" s="16" t="n">
        <f aca="false">H233+Inputs!$B$10*I233</f>
        <v>5362.865</v>
      </c>
      <c r="M233" s="16" t="n">
        <f aca="false">J233+K233+L233</f>
        <v>5371.185</v>
      </c>
    </row>
    <row r="234" customFormat="false" ht="15" hidden="false" customHeight="false" outlineLevel="0" collapsed="false">
      <c r="A234" s="0" t="s">
        <v>478</v>
      </c>
      <c r="B234" s="15" t="n">
        <v>45809</v>
      </c>
      <c r="C234" s="0" t="n">
        <v>2</v>
      </c>
      <c r="D234" s="0" t="n">
        <v>0</v>
      </c>
      <c r="E234" s="0" t="n">
        <v>2</v>
      </c>
      <c r="F234" s="0" t="n">
        <v>0</v>
      </c>
      <c r="G234" s="0" t="n">
        <v>2</v>
      </c>
      <c r="H234" s="0" t="n">
        <v>118</v>
      </c>
      <c r="I234" s="0" t="n">
        <v>3610</v>
      </c>
      <c r="J234" s="16" t="n">
        <f aca="false">D234+Inputs!$B$8*E234</f>
        <v>4.16</v>
      </c>
      <c r="K234" s="16" t="n">
        <f aca="false">F234+Inputs!$B$9*G234</f>
        <v>4.16</v>
      </c>
      <c r="L234" s="16" t="n">
        <f aca="false">H234+Inputs!$B$10*I234</f>
        <v>5305.57</v>
      </c>
      <c r="M234" s="16" t="n">
        <f aca="false">J234+K234+L234</f>
        <v>5313.89</v>
      </c>
    </row>
    <row r="235" customFormat="false" ht="15" hidden="false" customHeight="false" outlineLevel="0" collapsed="false">
      <c r="A235" s="0" t="s">
        <v>478</v>
      </c>
      <c r="B235" s="15" t="n">
        <v>45901</v>
      </c>
      <c r="C235" s="0" t="n">
        <v>2</v>
      </c>
      <c r="D235" s="0" t="n">
        <v>0</v>
      </c>
      <c r="E235" s="0" t="n">
        <v>2</v>
      </c>
      <c r="F235" s="0" t="n">
        <v>0</v>
      </c>
      <c r="G235" s="0" t="n">
        <v>2</v>
      </c>
      <c r="H235" s="0" t="n">
        <v>119</v>
      </c>
      <c r="I235" s="0" t="n">
        <v>3635</v>
      </c>
      <c r="J235" s="16" t="n">
        <f aca="false">D235+Inputs!$B$8*E235</f>
        <v>4.16</v>
      </c>
      <c r="K235" s="16" t="n">
        <f aca="false">F235+Inputs!$B$9*G235</f>
        <v>4.16</v>
      </c>
      <c r="L235" s="16" t="n">
        <f aca="false">H235+Inputs!$B$10*I235</f>
        <v>5342.495</v>
      </c>
      <c r="M235" s="16" t="n">
        <f aca="false">J235+K235+L235</f>
        <v>5350.815</v>
      </c>
    </row>
    <row r="236" customFormat="false" ht="15" hidden="false" customHeight="false" outlineLevel="0" collapsed="false">
      <c r="A236" s="0" t="s">
        <v>478</v>
      </c>
      <c r="B236" s="15" t="n">
        <v>45992</v>
      </c>
      <c r="C236" s="0" t="n">
        <v>2</v>
      </c>
      <c r="D236" s="0" t="n">
        <v>0</v>
      </c>
      <c r="E236" s="0" t="n">
        <v>2</v>
      </c>
      <c r="F236" s="0" t="n">
        <v>0</v>
      </c>
      <c r="G236" s="0" t="n">
        <v>2</v>
      </c>
      <c r="H236" s="0" t="n">
        <v>122</v>
      </c>
      <c r="I236" s="0" t="n">
        <v>3627</v>
      </c>
      <c r="J236" s="16" t="n">
        <f aca="false">D236+Inputs!$B$8*E236</f>
        <v>4.16</v>
      </c>
      <c r="K236" s="16" t="n">
        <f aca="false">F236+Inputs!$B$9*G236</f>
        <v>4.16</v>
      </c>
      <c r="L236" s="16" t="n">
        <f aca="false">H236+Inputs!$B$10*I236</f>
        <v>5333.999</v>
      </c>
      <c r="M236" s="16" t="n">
        <f aca="false">J236+K236+L236</f>
        <v>5342.319</v>
      </c>
    </row>
    <row r="237" customFormat="false" ht="15" hidden="false" customHeight="false" outlineLevel="0" collapsed="false">
      <c r="A237" s="0" t="s">
        <v>478</v>
      </c>
      <c r="B237" s="15" t="n">
        <v>46082</v>
      </c>
      <c r="C237" s="0" t="n">
        <v>2</v>
      </c>
      <c r="D237" s="0" t="n">
        <v>0</v>
      </c>
      <c r="E237" s="0" t="n">
        <v>4</v>
      </c>
      <c r="F237" s="0" t="n">
        <v>0</v>
      </c>
      <c r="G237" s="0" t="n">
        <v>2</v>
      </c>
      <c r="H237" s="0" t="n">
        <v>131</v>
      </c>
      <c r="I237" s="0" t="n">
        <v>3631</v>
      </c>
      <c r="J237" s="16" t="n">
        <f aca="false">D237+Inputs!$B$8*E237</f>
        <v>8.32</v>
      </c>
      <c r="K237" s="16" t="n">
        <f aca="false">F237+Inputs!$B$9*G237</f>
        <v>4.16</v>
      </c>
      <c r="L237" s="16" t="n">
        <f aca="false">H237+Inputs!$B$10*I237</f>
        <v>5348.747</v>
      </c>
      <c r="M237" s="16" t="n">
        <f aca="false">J237+K237+L237</f>
        <v>5361.227</v>
      </c>
    </row>
    <row r="238" customFormat="false" ht="15" hidden="false" customHeight="false" outlineLevel="0" collapsed="false">
      <c r="A238" s="0" t="s">
        <v>478</v>
      </c>
      <c r="B238" s="15" t="n">
        <v>46174</v>
      </c>
      <c r="C238" s="0" t="n">
        <v>2</v>
      </c>
      <c r="D238" s="0" t="n">
        <v>0</v>
      </c>
      <c r="E238" s="0" t="n">
        <v>5</v>
      </c>
      <c r="F238" s="0" t="n">
        <v>0</v>
      </c>
      <c r="G238" s="0" t="n">
        <v>3</v>
      </c>
      <c r="H238" s="0" t="n">
        <v>119</v>
      </c>
      <c r="I238" s="0" t="n">
        <v>3668</v>
      </c>
      <c r="J238" s="16" t="n">
        <f aca="false">D238+Inputs!$B$8*E238</f>
        <v>10.4</v>
      </c>
      <c r="K238" s="16" t="n">
        <f aca="false">F238+Inputs!$B$9*G238</f>
        <v>6.24</v>
      </c>
      <c r="L238" s="16" t="n">
        <f aca="false">H238+Inputs!$B$10*I238</f>
        <v>5389.916</v>
      </c>
      <c r="M238" s="16" t="n">
        <f aca="false">J238+K238+L238</f>
        <v>5406.556</v>
      </c>
    </row>
    <row r="239" customFormat="false" ht="15" hidden="false" customHeight="false" outlineLevel="0" collapsed="false">
      <c r="A239" s="0" t="s">
        <v>478</v>
      </c>
      <c r="B239" s="15" t="n">
        <v>46235</v>
      </c>
      <c r="C239" s="0" t="n">
        <v>2</v>
      </c>
      <c r="D239" s="0" t="n">
        <v>0</v>
      </c>
      <c r="E239" s="0" t="n">
        <v>6</v>
      </c>
      <c r="F239" s="0" t="n">
        <v>0</v>
      </c>
      <c r="G239" s="0" t="n">
        <v>6</v>
      </c>
      <c r="H239" s="0" t="n">
        <v>118</v>
      </c>
      <c r="I239" s="0" t="n">
        <v>3681</v>
      </c>
      <c r="J239" s="16" t="n">
        <f aca="false">D239+Inputs!$B$8*E239</f>
        <v>12.48</v>
      </c>
      <c r="K239" s="16" t="n">
        <f aca="false">F239+Inputs!$B$9*G239</f>
        <v>12.48</v>
      </c>
      <c r="L239" s="16" t="n">
        <f aca="false">H239+Inputs!$B$10*I239</f>
        <v>5407.597</v>
      </c>
      <c r="M239" s="16" t="n">
        <f aca="false">J239+K239+L239</f>
        <v>5432.557</v>
      </c>
    </row>
    <row r="240" customFormat="false" ht="15" hidden="false" customHeight="false" outlineLevel="0" collapsed="false">
      <c r="A240" s="0" t="s">
        <v>475</v>
      </c>
      <c r="B240" s="15" t="n">
        <v>44805</v>
      </c>
      <c r="C240" s="0" t="n">
        <v>2</v>
      </c>
      <c r="D240" s="0" t="n">
        <v>0</v>
      </c>
      <c r="E240" s="0" t="n">
        <v>0</v>
      </c>
      <c r="F240" s="0" t="n">
        <v>0</v>
      </c>
      <c r="G240" s="0" t="n">
        <v>0</v>
      </c>
      <c r="H240" s="0" t="n">
        <v>29</v>
      </c>
      <c r="I240" s="0" t="n">
        <v>1375</v>
      </c>
      <c r="J240" s="16" t="n">
        <f aca="false">D240+Inputs!$B$8*E240</f>
        <v>0</v>
      </c>
      <c r="K240" s="16" t="n">
        <f aca="false">F240+Inputs!$B$9*G240</f>
        <v>0</v>
      </c>
      <c r="L240" s="16" t="n">
        <f aca="false">H240+Inputs!$B$10*I240</f>
        <v>2004.875</v>
      </c>
      <c r="M240" s="16" t="n">
        <f aca="false">J240+K240+L240</f>
        <v>2004.875</v>
      </c>
    </row>
    <row r="241" customFormat="false" ht="15" hidden="false" customHeight="false" outlineLevel="0" collapsed="false">
      <c r="A241" s="0" t="s">
        <v>475</v>
      </c>
      <c r="B241" s="15" t="n">
        <v>44896</v>
      </c>
      <c r="C241" s="0" t="n">
        <v>2</v>
      </c>
      <c r="D241" s="0" t="n">
        <v>0</v>
      </c>
      <c r="E241" s="0" t="n">
        <v>0</v>
      </c>
      <c r="F241" s="0" t="n">
        <v>0</v>
      </c>
      <c r="G241" s="0" t="n">
        <v>0</v>
      </c>
      <c r="H241" s="0" t="n">
        <v>40</v>
      </c>
      <c r="I241" s="0" t="n">
        <v>1379</v>
      </c>
      <c r="J241" s="16" t="n">
        <f aca="false">D241+Inputs!$B$8*E241</f>
        <v>0</v>
      </c>
      <c r="K241" s="16" t="n">
        <f aca="false">F241+Inputs!$B$9*G241</f>
        <v>0</v>
      </c>
      <c r="L241" s="16" t="n">
        <f aca="false">H241+Inputs!$B$10*I241</f>
        <v>2021.623</v>
      </c>
      <c r="M241" s="16" t="n">
        <f aca="false">J241+K241+L241</f>
        <v>2021.623</v>
      </c>
    </row>
    <row r="242" customFormat="false" ht="15" hidden="false" customHeight="false" outlineLevel="0" collapsed="false">
      <c r="A242" s="0" t="s">
        <v>475</v>
      </c>
      <c r="B242" s="15" t="n">
        <v>44986</v>
      </c>
      <c r="C242" s="0" t="n">
        <v>2</v>
      </c>
      <c r="D242" s="0" t="n">
        <v>0</v>
      </c>
      <c r="E242" s="0" t="n">
        <v>0</v>
      </c>
      <c r="F242" s="0" t="n">
        <v>0</v>
      </c>
      <c r="G242" s="0" t="n">
        <v>0</v>
      </c>
      <c r="H242" s="0" t="n">
        <v>34</v>
      </c>
      <c r="I242" s="0" t="n">
        <v>1381</v>
      </c>
      <c r="J242" s="16" t="n">
        <f aca="false">D242+Inputs!$B$8*E242</f>
        <v>0</v>
      </c>
      <c r="K242" s="16" t="n">
        <f aca="false">F242+Inputs!$B$9*G242</f>
        <v>0</v>
      </c>
      <c r="L242" s="16" t="n">
        <f aca="false">H242+Inputs!$B$10*I242</f>
        <v>2018.497</v>
      </c>
      <c r="M242" s="16" t="n">
        <f aca="false">J242+K242+L242</f>
        <v>2018.497</v>
      </c>
    </row>
    <row r="243" customFormat="false" ht="15" hidden="false" customHeight="false" outlineLevel="0" collapsed="false">
      <c r="A243" s="0" t="s">
        <v>475</v>
      </c>
      <c r="B243" s="15" t="n">
        <v>45078</v>
      </c>
      <c r="C243" s="0" t="n">
        <v>2</v>
      </c>
      <c r="D243" s="0" t="n">
        <v>0</v>
      </c>
      <c r="E243" s="0" t="n">
        <v>0</v>
      </c>
      <c r="F243" s="0" t="n">
        <v>0</v>
      </c>
      <c r="G243" s="0" t="n">
        <v>0</v>
      </c>
      <c r="H243" s="0" t="n">
        <v>38</v>
      </c>
      <c r="I243" s="0" t="n">
        <v>1378</v>
      </c>
      <c r="J243" s="16" t="n">
        <f aca="false">D243+Inputs!$B$8*E243</f>
        <v>0</v>
      </c>
      <c r="K243" s="16" t="n">
        <f aca="false">F243+Inputs!$B$9*G243</f>
        <v>0</v>
      </c>
      <c r="L243" s="16" t="n">
        <f aca="false">H243+Inputs!$B$10*I243</f>
        <v>2018.186</v>
      </c>
      <c r="M243" s="16" t="n">
        <f aca="false">J243+K243+L243</f>
        <v>2018.186</v>
      </c>
    </row>
    <row r="244" customFormat="false" ht="15" hidden="false" customHeight="false" outlineLevel="0" collapsed="false">
      <c r="A244" s="0" t="s">
        <v>475</v>
      </c>
      <c r="B244" s="15" t="n">
        <v>45170</v>
      </c>
      <c r="C244" s="0" t="n">
        <v>2</v>
      </c>
      <c r="D244" s="0" t="n">
        <v>0</v>
      </c>
      <c r="E244" s="0" t="n">
        <v>0</v>
      </c>
      <c r="F244" s="0" t="n">
        <v>0</v>
      </c>
      <c r="G244" s="0" t="n">
        <v>0</v>
      </c>
      <c r="H244" s="0" t="n">
        <v>33</v>
      </c>
      <c r="I244" s="0" t="n">
        <v>1403</v>
      </c>
      <c r="J244" s="16" t="n">
        <f aca="false">D244+Inputs!$B$8*E244</f>
        <v>0</v>
      </c>
      <c r="K244" s="16" t="n">
        <f aca="false">F244+Inputs!$B$9*G244</f>
        <v>0</v>
      </c>
      <c r="L244" s="16" t="n">
        <f aca="false">H244+Inputs!$B$10*I244</f>
        <v>2049.111</v>
      </c>
      <c r="M244" s="16" t="n">
        <f aca="false">J244+K244+L244</f>
        <v>2049.111</v>
      </c>
    </row>
    <row r="245" customFormat="false" ht="15" hidden="false" customHeight="false" outlineLevel="0" collapsed="false">
      <c r="A245" s="0" t="s">
        <v>475</v>
      </c>
      <c r="B245" s="15" t="n">
        <v>45261</v>
      </c>
      <c r="C245" s="0" t="n">
        <v>2</v>
      </c>
      <c r="D245" s="0" t="n">
        <v>0</v>
      </c>
      <c r="E245" s="0" t="n">
        <v>0</v>
      </c>
      <c r="F245" s="0" t="n">
        <v>0</v>
      </c>
      <c r="G245" s="0" t="n">
        <v>0</v>
      </c>
      <c r="H245" s="0" t="n">
        <v>32</v>
      </c>
      <c r="I245" s="0" t="n">
        <v>1410</v>
      </c>
      <c r="J245" s="16" t="n">
        <f aca="false">D245+Inputs!$B$8*E245</f>
        <v>0</v>
      </c>
      <c r="K245" s="16" t="n">
        <f aca="false">F245+Inputs!$B$9*G245</f>
        <v>0</v>
      </c>
      <c r="L245" s="16" t="n">
        <f aca="false">H245+Inputs!$B$10*I245</f>
        <v>2058.17</v>
      </c>
      <c r="M245" s="16" t="n">
        <f aca="false">J245+K245+L245</f>
        <v>2058.17</v>
      </c>
    </row>
    <row r="246" customFormat="false" ht="15" hidden="false" customHeight="false" outlineLevel="0" collapsed="false">
      <c r="A246" s="0" t="s">
        <v>475</v>
      </c>
      <c r="B246" s="15" t="n">
        <v>45352</v>
      </c>
      <c r="C246" s="0" t="n">
        <v>2</v>
      </c>
      <c r="D246" s="0" t="n">
        <v>0</v>
      </c>
      <c r="E246" s="0" t="n">
        <v>0</v>
      </c>
      <c r="F246" s="0" t="n">
        <v>0</v>
      </c>
      <c r="G246" s="0" t="n">
        <v>0</v>
      </c>
      <c r="H246" s="0" t="n">
        <v>33</v>
      </c>
      <c r="I246" s="0" t="n">
        <v>1393</v>
      </c>
      <c r="J246" s="16" t="n">
        <f aca="false">D246+Inputs!$B$8*E246</f>
        <v>0</v>
      </c>
      <c r="K246" s="16" t="n">
        <f aca="false">F246+Inputs!$B$9*G246</f>
        <v>0</v>
      </c>
      <c r="L246" s="16" t="n">
        <f aca="false">H246+Inputs!$B$10*I246</f>
        <v>2034.741</v>
      </c>
      <c r="M246" s="16" t="n">
        <f aca="false">J246+K246+L246</f>
        <v>2034.741</v>
      </c>
    </row>
    <row r="247" customFormat="false" ht="15" hidden="false" customHeight="false" outlineLevel="0" collapsed="false">
      <c r="A247" s="0" t="s">
        <v>475</v>
      </c>
      <c r="B247" s="15" t="n">
        <v>45444</v>
      </c>
      <c r="C247" s="0" t="n">
        <v>2</v>
      </c>
      <c r="D247" s="0" t="n">
        <v>0</v>
      </c>
      <c r="E247" s="0" t="n">
        <v>0</v>
      </c>
      <c r="F247" s="0" t="n">
        <v>0</v>
      </c>
      <c r="G247" s="0" t="n">
        <v>0</v>
      </c>
      <c r="H247" s="0" t="n">
        <v>41</v>
      </c>
      <c r="I247" s="0" t="n">
        <v>1387</v>
      </c>
      <c r="J247" s="16" t="n">
        <f aca="false">D247+Inputs!$B$8*E247</f>
        <v>0</v>
      </c>
      <c r="K247" s="16" t="n">
        <f aca="false">F247+Inputs!$B$9*G247</f>
        <v>0</v>
      </c>
      <c r="L247" s="16" t="n">
        <f aca="false">H247+Inputs!$B$10*I247</f>
        <v>2034.119</v>
      </c>
      <c r="M247" s="16" t="n">
        <f aca="false">J247+K247+L247</f>
        <v>2034.119</v>
      </c>
    </row>
    <row r="248" customFormat="false" ht="15" hidden="false" customHeight="false" outlineLevel="0" collapsed="false">
      <c r="A248" s="0" t="s">
        <v>475</v>
      </c>
      <c r="B248" s="15" t="n">
        <v>45536</v>
      </c>
      <c r="C248" s="0" t="n">
        <v>2</v>
      </c>
      <c r="D248" s="0" t="n">
        <v>0</v>
      </c>
      <c r="E248" s="0" t="n">
        <v>0</v>
      </c>
      <c r="F248" s="0" t="n">
        <v>0</v>
      </c>
      <c r="G248" s="0" t="n">
        <v>0</v>
      </c>
      <c r="H248" s="0" t="n">
        <v>35</v>
      </c>
      <c r="I248" s="0" t="n">
        <v>1375</v>
      </c>
      <c r="J248" s="16" t="n">
        <f aca="false">D248+Inputs!$B$8*E248</f>
        <v>0</v>
      </c>
      <c r="K248" s="16" t="n">
        <f aca="false">F248+Inputs!$B$9*G248</f>
        <v>0</v>
      </c>
      <c r="L248" s="16" t="n">
        <f aca="false">H248+Inputs!$B$10*I248</f>
        <v>2010.875</v>
      </c>
      <c r="M248" s="16" t="n">
        <f aca="false">J248+K248+L248</f>
        <v>2010.875</v>
      </c>
    </row>
    <row r="249" customFormat="false" ht="15" hidden="false" customHeight="false" outlineLevel="0" collapsed="false">
      <c r="A249" s="0" t="s">
        <v>475</v>
      </c>
      <c r="B249" s="15" t="n">
        <v>45627</v>
      </c>
      <c r="C249" s="0" t="n">
        <v>2</v>
      </c>
      <c r="D249" s="0" t="n">
        <v>0</v>
      </c>
      <c r="E249" s="0" t="n">
        <v>0</v>
      </c>
      <c r="F249" s="0" t="n">
        <v>0</v>
      </c>
      <c r="G249" s="0" t="n">
        <v>0</v>
      </c>
      <c r="H249" s="0" t="n">
        <v>34</v>
      </c>
      <c r="I249" s="0" t="n">
        <v>1398</v>
      </c>
      <c r="J249" s="16" t="n">
        <f aca="false">D249+Inputs!$B$8*E249</f>
        <v>0</v>
      </c>
      <c r="K249" s="16" t="n">
        <f aca="false">F249+Inputs!$B$9*G249</f>
        <v>0</v>
      </c>
      <c r="L249" s="16" t="n">
        <f aca="false">H249+Inputs!$B$10*I249</f>
        <v>2042.926</v>
      </c>
      <c r="M249" s="16" t="n">
        <f aca="false">J249+K249+L249</f>
        <v>2042.926</v>
      </c>
    </row>
    <row r="250" customFormat="false" ht="15" hidden="false" customHeight="false" outlineLevel="0" collapsed="false">
      <c r="A250" s="0" t="s">
        <v>475</v>
      </c>
      <c r="B250" s="15" t="n">
        <v>45717</v>
      </c>
      <c r="C250" s="0" t="n">
        <v>2</v>
      </c>
      <c r="D250" s="0" t="n">
        <v>0</v>
      </c>
      <c r="E250" s="0" t="n">
        <v>0</v>
      </c>
      <c r="F250" s="0" t="n">
        <v>0</v>
      </c>
      <c r="G250" s="0" t="n">
        <v>0</v>
      </c>
      <c r="H250" s="0" t="n">
        <v>41</v>
      </c>
      <c r="I250" s="0" t="n">
        <v>1381</v>
      </c>
      <c r="J250" s="16" t="n">
        <f aca="false">D250+Inputs!$B$8*E250</f>
        <v>0</v>
      </c>
      <c r="K250" s="16" t="n">
        <f aca="false">F250+Inputs!$B$9*G250</f>
        <v>0</v>
      </c>
      <c r="L250" s="16" t="n">
        <f aca="false">H250+Inputs!$B$10*I250</f>
        <v>2025.497</v>
      </c>
      <c r="M250" s="16" t="n">
        <f aca="false">J250+K250+L250</f>
        <v>2025.497</v>
      </c>
    </row>
    <row r="251" customFormat="false" ht="15" hidden="false" customHeight="false" outlineLevel="0" collapsed="false">
      <c r="A251" s="0" t="s">
        <v>475</v>
      </c>
      <c r="B251" s="15" t="n">
        <v>45809</v>
      </c>
      <c r="C251" s="0" t="n">
        <v>2</v>
      </c>
      <c r="D251" s="0" t="n">
        <v>0</v>
      </c>
      <c r="E251" s="0" t="n">
        <v>0</v>
      </c>
      <c r="F251" s="0" t="n">
        <v>0</v>
      </c>
      <c r="G251" s="0" t="n">
        <v>0</v>
      </c>
      <c r="H251" s="0" t="n">
        <v>39</v>
      </c>
      <c r="I251" s="0" t="n">
        <v>1374</v>
      </c>
      <c r="J251" s="16" t="n">
        <f aca="false">D251+Inputs!$B$8*E251</f>
        <v>0</v>
      </c>
      <c r="K251" s="16" t="n">
        <f aca="false">F251+Inputs!$B$9*G251</f>
        <v>0</v>
      </c>
      <c r="L251" s="16" t="n">
        <f aca="false">H251+Inputs!$B$10*I251</f>
        <v>2013.438</v>
      </c>
      <c r="M251" s="16" t="n">
        <f aca="false">J251+K251+L251</f>
        <v>2013.438</v>
      </c>
    </row>
    <row r="252" customFormat="false" ht="15" hidden="false" customHeight="false" outlineLevel="0" collapsed="false">
      <c r="A252" s="0" t="s">
        <v>475</v>
      </c>
      <c r="B252" s="15" t="n">
        <v>45901</v>
      </c>
      <c r="C252" s="0" t="n">
        <v>2</v>
      </c>
      <c r="D252" s="0" t="n">
        <v>0</v>
      </c>
      <c r="E252" s="0" t="n">
        <v>0</v>
      </c>
      <c r="F252" s="0" t="n">
        <v>0</v>
      </c>
      <c r="G252" s="0" t="n">
        <v>0</v>
      </c>
      <c r="H252" s="0" t="n">
        <v>21</v>
      </c>
      <c r="I252" s="0" t="n">
        <v>1392</v>
      </c>
      <c r="J252" s="16" t="n">
        <f aca="false">D252+Inputs!$B$8*E252</f>
        <v>0</v>
      </c>
      <c r="K252" s="16" t="n">
        <f aca="false">F252+Inputs!$B$9*G252</f>
        <v>0</v>
      </c>
      <c r="L252" s="16" t="n">
        <f aca="false">H252+Inputs!$B$10*I252</f>
        <v>2021.304</v>
      </c>
      <c r="M252" s="16" t="n">
        <f aca="false">J252+K252+L252</f>
        <v>2021.304</v>
      </c>
    </row>
    <row r="253" customFormat="false" ht="15" hidden="false" customHeight="false" outlineLevel="0" collapsed="false">
      <c r="A253" s="0" t="s">
        <v>475</v>
      </c>
      <c r="B253" s="15" t="n">
        <v>45992</v>
      </c>
      <c r="C253" s="0" t="n">
        <v>2</v>
      </c>
      <c r="D253" s="0" t="n">
        <v>0</v>
      </c>
      <c r="E253" s="0" t="n">
        <v>0</v>
      </c>
      <c r="F253" s="0" t="n">
        <v>0</v>
      </c>
      <c r="G253" s="0" t="n">
        <v>0</v>
      </c>
      <c r="H253" s="0" t="n">
        <v>21</v>
      </c>
      <c r="I253" s="0" t="n">
        <v>1398</v>
      </c>
      <c r="J253" s="16" t="n">
        <f aca="false">D253+Inputs!$B$8*E253</f>
        <v>0</v>
      </c>
      <c r="K253" s="16" t="n">
        <f aca="false">F253+Inputs!$B$9*G253</f>
        <v>0</v>
      </c>
      <c r="L253" s="16" t="n">
        <f aca="false">H253+Inputs!$B$10*I253</f>
        <v>2029.926</v>
      </c>
      <c r="M253" s="16" t="n">
        <f aca="false">J253+K253+L253</f>
        <v>2029.926</v>
      </c>
    </row>
    <row r="254" customFormat="false" ht="15" hidden="false" customHeight="false" outlineLevel="0" collapsed="false">
      <c r="A254" s="0" t="s">
        <v>475</v>
      </c>
      <c r="B254" s="15" t="n">
        <v>46082</v>
      </c>
      <c r="C254" s="0" t="n">
        <v>2</v>
      </c>
      <c r="D254" s="0" t="n">
        <v>0</v>
      </c>
      <c r="E254" s="0" t="n">
        <v>0</v>
      </c>
      <c r="F254" s="0" t="n">
        <v>0</v>
      </c>
      <c r="G254" s="0" t="n">
        <v>0</v>
      </c>
      <c r="H254" s="0" t="n">
        <v>21</v>
      </c>
      <c r="I254" s="0" t="n">
        <v>1396</v>
      </c>
      <c r="J254" s="16" t="n">
        <f aca="false">D254+Inputs!$B$8*E254</f>
        <v>0</v>
      </c>
      <c r="K254" s="16" t="n">
        <f aca="false">F254+Inputs!$B$9*G254</f>
        <v>0</v>
      </c>
      <c r="L254" s="16" t="n">
        <f aca="false">H254+Inputs!$B$10*I254</f>
        <v>2027.052</v>
      </c>
      <c r="M254" s="16" t="n">
        <f aca="false">J254+K254+L254</f>
        <v>2027.052</v>
      </c>
    </row>
    <row r="255" customFormat="false" ht="15" hidden="false" customHeight="false" outlineLevel="0" collapsed="false">
      <c r="A255" s="0" t="s">
        <v>475</v>
      </c>
      <c r="B255" s="15" t="n">
        <v>46174</v>
      </c>
      <c r="C255" s="0" t="n">
        <v>2</v>
      </c>
      <c r="D255" s="0" t="n">
        <v>0</v>
      </c>
      <c r="E255" s="0" t="n">
        <v>1</v>
      </c>
      <c r="F255" s="0" t="n">
        <v>0</v>
      </c>
      <c r="G255" s="0" t="n">
        <v>0</v>
      </c>
      <c r="H255" s="0" t="n">
        <v>22</v>
      </c>
      <c r="I255" s="0" t="n">
        <v>1410</v>
      </c>
      <c r="J255" s="16" t="n">
        <f aca="false">D255+Inputs!$B$8*E255</f>
        <v>2.08</v>
      </c>
      <c r="K255" s="16" t="n">
        <f aca="false">F255+Inputs!$B$9*G255</f>
        <v>0</v>
      </c>
      <c r="L255" s="16" t="n">
        <f aca="false">H255+Inputs!$B$10*I255</f>
        <v>2048.17</v>
      </c>
      <c r="M255" s="16" t="n">
        <f aca="false">J255+K255+L255</f>
        <v>2050.25</v>
      </c>
    </row>
    <row r="256" customFormat="false" ht="15" hidden="false" customHeight="false" outlineLevel="0" collapsed="false">
      <c r="A256" s="0" t="s">
        <v>475</v>
      </c>
      <c r="B256" s="15" t="n">
        <v>46235</v>
      </c>
      <c r="C256" s="0" t="n">
        <v>2</v>
      </c>
      <c r="D256" s="0" t="n">
        <v>0</v>
      </c>
      <c r="E256" s="0" t="n">
        <v>1</v>
      </c>
      <c r="F256" s="0" t="n">
        <v>0</v>
      </c>
      <c r="G256" s="0" t="n">
        <v>0</v>
      </c>
      <c r="H256" s="0" t="n">
        <v>23</v>
      </c>
      <c r="I256" s="0" t="n">
        <v>1418</v>
      </c>
      <c r="J256" s="16" t="n">
        <f aca="false">D256+Inputs!$B$8*E256</f>
        <v>2.08</v>
      </c>
      <c r="K256" s="16" t="n">
        <f aca="false">F256+Inputs!$B$9*G256</f>
        <v>0</v>
      </c>
      <c r="L256" s="16" t="n">
        <f aca="false">H256+Inputs!$B$10*I256</f>
        <v>2060.666</v>
      </c>
      <c r="M256" s="16" t="n">
        <f aca="false">J256+K256+L256</f>
        <v>2062.746</v>
      </c>
    </row>
    <row r="257" customFormat="false" ht="15" hidden="false" customHeight="false" outlineLevel="0" collapsed="false">
      <c r="A257" s="0" t="s">
        <v>466</v>
      </c>
      <c r="B257" s="15" t="n">
        <v>44805</v>
      </c>
      <c r="C257" s="0" t="n">
        <v>1</v>
      </c>
      <c r="D257" s="0" t="n">
        <v>0</v>
      </c>
      <c r="E257" s="0" t="n">
        <v>0</v>
      </c>
      <c r="F257" s="0" t="n">
        <v>0</v>
      </c>
      <c r="G257" s="0" t="n">
        <v>0</v>
      </c>
      <c r="H257" s="0" t="n">
        <v>0</v>
      </c>
      <c r="I257" s="0" t="n">
        <v>743</v>
      </c>
      <c r="J257" s="16" t="n">
        <f aca="false">D257+Inputs!$B$8*E257</f>
        <v>0</v>
      </c>
      <c r="K257" s="16" t="n">
        <f aca="false">F257+Inputs!$B$9*G257</f>
        <v>0</v>
      </c>
      <c r="L257" s="16" t="n">
        <f aca="false">H257+Inputs!$B$10*I257</f>
        <v>1067.691</v>
      </c>
      <c r="M257" s="16" t="n">
        <f aca="false">J257+K257+L257</f>
        <v>1067.691</v>
      </c>
    </row>
    <row r="258" customFormat="false" ht="15" hidden="false" customHeight="false" outlineLevel="0" collapsed="false">
      <c r="A258" s="0" t="s">
        <v>466</v>
      </c>
      <c r="B258" s="15" t="n">
        <v>44896</v>
      </c>
      <c r="C258" s="0" t="n">
        <v>1</v>
      </c>
      <c r="D258" s="0" t="n">
        <v>0</v>
      </c>
      <c r="E258" s="0" t="n">
        <v>0</v>
      </c>
      <c r="F258" s="0" t="n">
        <v>0</v>
      </c>
      <c r="G258" s="0" t="n">
        <v>0</v>
      </c>
      <c r="H258" s="0" t="n">
        <v>0</v>
      </c>
      <c r="I258" s="0" t="n">
        <v>760</v>
      </c>
      <c r="J258" s="16" t="n">
        <f aca="false">D258+Inputs!$B$8*E258</f>
        <v>0</v>
      </c>
      <c r="K258" s="16" t="n">
        <f aca="false">F258+Inputs!$B$9*G258</f>
        <v>0</v>
      </c>
      <c r="L258" s="16" t="n">
        <f aca="false">H258+Inputs!$B$10*I258</f>
        <v>1092.12</v>
      </c>
      <c r="M258" s="16" t="n">
        <f aca="false">J258+K258+L258</f>
        <v>1092.12</v>
      </c>
    </row>
    <row r="259" customFormat="false" ht="15" hidden="false" customHeight="false" outlineLevel="0" collapsed="false">
      <c r="A259" s="0" t="s">
        <v>466</v>
      </c>
      <c r="B259" s="15" t="n">
        <v>44986</v>
      </c>
      <c r="C259" s="0" t="n">
        <v>1</v>
      </c>
      <c r="D259" s="0" t="n">
        <v>0</v>
      </c>
      <c r="E259" s="0" t="n">
        <v>0</v>
      </c>
      <c r="F259" s="0" t="n">
        <v>0</v>
      </c>
      <c r="G259" s="0" t="n">
        <v>0</v>
      </c>
      <c r="H259" s="0" t="n">
        <v>0</v>
      </c>
      <c r="I259" s="0" t="n">
        <v>768</v>
      </c>
      <c r="J259" s="16" t="n">
        <f aca="false">D259+Inputs!$B$8*E259</f>
        <v>0</v>
      </c>
      <c r="K259" s="16" t="n">
        <f aca="false">F259+Inputs!$B$9*G259</f>
        <v>0</v>
      </c>
      <c r="L259" s="16" t="n">
        <f aca="false">H259+Inputs!$B$10*I259</f>
        <v>1103.616</v>
      </c>
      <c r="M259" s="16" t="n">
        <f aca="false">J259+K259+L259</f>
        <v>1103.616</v>
      </c>
    </row>
    <row r="260" customFormat="false" ht="15" hidden="false" customHeight="false" outlineLevel="0" collapsed="false">
      <c r="A260" s="0" t="s">
        <v>466</v>
      </c>
      <c r="B260" s="15" t="n">
        <v>45078</v>
      </c>
      <c r="C260" s="0" t="n">
        <v>1</v>
      </c>
      <c r="D260" s="0" t="n">
        <v>0</v>
      </c>
      <c r="E260" s="0" t="n">
        <v>0</v>
      </c>
      <c r="F260" s="0" t="n">
        <v>0</v>
      </c>
      <c r="G260" s="0" t="n">
        <v>0</v>
      </c>
      <c r="H260" s="0" t="n">
        <v>0</v>
      </c>
      <c r="I260" s="0" t="n">
        <v>885</v>
      </c>
      <c r="J260" s="16" t="n">
        <f aca="false">D260+Inputs!$B$8*E260</f>
        <v>0</v>
      </c>
      <c r="K260" s="16" t="n">
        <f aca="false">F260+Inputs!$B$9*G260</f>
        <v>0</v>
      </c>
      <c r="L260" s="16" t="n">
        <f aca="false">H260+Inputs!$B$10*I260</f>
        <v>1271.745</v>
      </c>
      <c r="M260" s="16" t="n">
        <f aca="false">J260+K260+L260</f>
        <v>1271.745</v>
      </c>
    </row>
    <row r="261" customFormat="false" ht="15" hidden="false" customHeight="false" outlineLevel="0" collapsed="false">
      <c r="A261" s="0" t="s">
        <v>466</v>
      </c>
      <c r="B261" s="15" t="n">
        <v>45170</v>
      </c>
      <c r="C261" s="0" t="n">
        <v>1</v>
      </c>
      <c r="D261" s="0" t="n">
        <v>0</v>
      </c>
      <c r="E261" s="0" t="n">
        <v>0</v>
      </c>
      <c r="F261" s="0" t="n">
        <v>0</v>
      </c>
      <c r="G261" s="0" t="n">
        <v>0</v>
      </c>
      <c r="H261" s="0" t="n">
        <v>0</v>
      </c>
      <c r="I261" s="0" t="n">
        <v>895</v>
      </c>
      <c r="J261" s="16" t="n">
        <f aca="false">D261+Inputs!$B$8*E261</f>
        <v>0</v>
      </c>
      <c r="K261" s="16" t="n">
        <f aca="false">F261+Inputs!$B$9*G261</f>
        <v>0</v>
      </c>
      <c r="L261" s="16" t="n">
        <f aca="false">H261+Inputs!$B$10*I261</f>
        <v>1286.115</v>
      </c>
      <c r="M261" s="16" t="n">
        <f aca="false">J261+K261+L261</f>
        <v>1286.115</v>
      </c>
    </row>
    <row r="262" customFormat="false" ht="15" hidden="false" customHeight="false" outlineLevel="0" collapsed="false">
      <c r="A262" s="0" t="s">
        <v>466</v>
      </c>
      <c r="B262" s="15" t="n">
        <v>45261</v>
      </c>
      <c r="C262" s="0" t="n">
        <v>1</v>
      </c>
      <c r="D262" s="0" t="n">
        <v>0</v>
      </c>
      <c r="E262" s="0" t="n">
        <v>0</v>
      </c>
      <c r="F262" s="0" t="n">
        <v>0</v>
      </c>
      <c r="G262" s="0" t="n">
        <v>0</v>
      </c>
      <c r="H262" s="0" t="n">
        <v>0</v>
      </c>
      <c r="I262" s="0" t="n">
        <v>908</v>
      </c>
      <c r="J262" s="16" t="n">
        <f aca="false">D262+Inputs!$B$8*E262</f>
        <v>0</v>
      </c>
      <c r="K262" s="16" t="n">
        <f aca="false">F262+Inputs!$B$9*G262</f>
        <v>0</v>
      </c>
      <c r="L262" s="16" t="n">
        <f aca="false">H262+Inputs!$B$10*I262</f>
        <v>1304.796</v>
      </c>
      <c r="M262" s="16" t="n">
        <f aca="false">J262+K262+L262</f>
        <v>1304.796</v>
      </c>
    </row>
    <row r="263" customFormat="false" ht="15" hidden="false" customHeight="false" outlineLevel="0" collapsed="false">
      <c r="A263" s="0" t="s">
        <v>466</v>
      </c>
      <c r="B263" s="15" t="n">
        <v>45352</v>
      </c>
      <c r="C263" s="0" t="n">
        <v>1</v>
      </c>
      <c r="D263" s="0" t="n">
        <v>0</v>
      </c>
      <c r="E263" s="0" t="n">
        <v>0</v>
      </c>
      <c r="F263" s="0" t="n">
        <v>0</v>
      </c>
      <c r="G263" s="0" t="n">
        <v>0</v>
      </c>
      <c r="H263" s="0" t="n">
        <v>0</v>
      </c>
      <c r="I263" s="0" t="n">
        <v>910</v>
      </c>
      <c r="J263" s="16" t="n">
        <f aca="false">D263+Inputs!$B$8*E263</f>
        <v>0</v>
      </c>
      <c r="K263" s="16" t="n">
        <f aca="false">F263+Inputs!$B$9*G263</f>
        <v>0</v>
      </c>
      <c r="L263" s="16" t="n">
        <f aca="false">H263+Inputs!$B$10*I263</f>
        <v>1307.67</v>
      </c>
      <c r="M263" s="16" t="n">
        <f aca="false">J263+K263+L263</f>
        <v>1307.67</v>
      </c>
    </row>
    <row r="264" customFormat="false" ht="15" hidden="false" customHeight="false" outlineLevel="0" collapsed="false">
      <c r="A264" s="0" t="s">
        <v>466</v>
      </c>
      <c r="B264" s="15" t="n">
        <v>45444</v>
      </c>
      <c r="C264" s="0" t="n">
        <v>1</v>
      </c>
      <c r="D264" s="0" t="n">
        <v>0</v>
      </c>
      <c r="E264" s="0" t="n">
        <v>0</v>
      </c>
      <c r="F264" s="0" t="n">
        <v>0</v>
      </c>
      <c r="G264" s="0" t="n">
        <v>0</v>
      </c>
      <c r="H264" s="0" t="n">
        <v>6</v>
      </c>
      <c r="I264" s="0" t="n">
        <v>896</v>
      </c>
      <c r="J264" s="16" t="n">
        <f aca="false">D264+Inputs!$B$8*E264</f>
        <v>0</v>
      </c>
      <c r="K264" s="16" t="n">
        <f aca="false">F264+Inputs!$B$9*G264</f>
        <v>0</v>
      </c>
      <c r="L264" s="16" t="n">
        <f aca="false">H264+Inputs!$B$10*I264</f>
        <v>1293.552</v>
      </c>
      <c r="M264" s="16" t="n">
        <f aca="false">J264+K264+L264</f>
        <v>1293.552</v>
      </c>
    </row>
    <row r="265" customFormat="false" ht="15" hidden="false" customHeight="false" outlineLevel="0" collapsed="false">
      <c r="A265" s="0" t="s">
        <v>466</v>
      </c>
      <c r="B265" s="15" t="n">
        <v>45536</v>
      </c>
      <c r="C265" s="0" t="n">
        <v>1</v>
      </c>
      <c r="D265" s="0" t="n">
        <v>0</v>
      </c>
      <c r="E265" s="0" t="n">
        <v>0</v>
      </c>
      <c r="F265" s="0" t="n">
        <v>0</v>
      </c>
      <c r="G265" s="0" t="n">
        <v>0</v>
      </c>
      <c r="H265" s="0" t="n">
        <v>6</v>
      </c>
      <c r="I265" s="0" t="n">
        <v>903</v>
      </c>
      <c r="J265" s="16" t="n">
        <f aca="false">D265+Inputs!$B$8*E265</f>
        <v>0</v>
      </c>
      <c r="K265" s="16" t="n">
        <f aca="false">F265+Inputs!$B$9*G265</f>
        <v>0</v>
      </c>
      <c r="L265" s="16" t="n">
        <f aca="false">H265+Inputs!$B$10*I265</f>
        <v>1303.611</v>
      </c>
      <c r="M265" s="16" t="n">
        <f aca="false">J265+K265+L265</f>
        <v>1303.611</v>
      </c>
    </row>
    <row r="266" customFormat="false" ht="15" hidden="false" customHeight="false" outlineLevel="0" collapsed="false">
      <c r="A266" s="0" t="s">
        <v>466</v>
      </c>
      <c r="B266" s="15" t="n">
        <v>45627</v>
      </c>
      <c r="C266" s="0" t="n">
        <v>1</v>
      </c>
      <c r="D266" s="0" t="n">
        <v>0</v>
      </c>
      <c r="E266" s="0" t="n">
        <v>0</v>
      </c>
      <c r="F266" s="0" t="n">
        <v>0</v>
      </c>
      <c r="G266" s="0" t="n">
        <v>0</v>
      </c>
      <c r="H266" s="0" t="n">
        <v>6</v>
      </c>
      <c r="I266" s="0" t="n">
        <v>919</v>
      </c>
      <c r="J266" s="16" t="n">
        <f aca="false">D266+Inputs!$B$8*E266</f>
        <v>0</v>
      </c>
      <c r="K266" s="16" t="n">
        <f aca="false">F266+Inputs!$B$9*G266</f>
        <v>0</v>
      </c>
      <c r="L266" s="16" t="n">
        <f aca="false">H266+Inputs!$B$10*I266</f>
        <v>1326.603</v>
      </c>
      <c r="M266" s="16" t="n">
        <f aca="false">J266+K266+L266</f>
        <v>1326.603</v>
      </c>
    </row>
    <row r="267" customFormat="false" ht="15" hidden="false" customHeight="false" outlineLevel="0" collapsed="false">
      <c r="A267" s="0" t="s">
        <v>466</v>
      </c>
      <c r="B267" s="15" t="n">
        <v>45717</v>
      </c>
      <c r="C267" s="0" t="n">
        <v>1</v>
      </c>
      <c r="D267" s="0" t="n">
        <v>0</v>
      </c>
      <c r="E267" s="0" t="n">
        <v>0</v>
      </c>
      <c r="F267" s="0" t="n">
        <v>0</v>
      </c>
      <c r="G267" s="0" t="n">
        <v>0</v>
      </c>
      <c r="H267" s="0" t="n">
        <v>6</v>
      </c>
      <c r="I267" s="0" t="n">
        <v>920</v>
      </c>
      <c r="J267" s="16" t="n">
        <f aca="false">D267+Inputs!$B$8*E267</f>
        <v>0</v>
      </c>
      <c r="K267" s="16" t="n">
        <f aca="false">F267+Inputs!$B$9*G267</f>
        <v>0</v>
      </c>
      <c r="L267" s="16" t="n">
        <f aca="false">H267+Inputs!$B$10*I267</f>
        <v>1328.04</v>
      </c>
      <c r="M267" s="16" t="n">
        <f aca="false">J267+K267+L267</f>
        <v>1328.04</v>
      </c>
    </row>
    <row r="268" customFormat="false" ht="15" hidden="false" customHeight="false" outlineLevel="0" collapsed="false">
      <c r="A268" s="0" t="s">
        <v>466</v>
      </c>
      <c r="B268" s="15" t="n">
        <v>45809</v>
      </c>
      <c r="C268" s="0" t="n">
        <v>1</v>
      </c>
      <c r="D268" s="0" t="n">
        <v>0</v>
      </c>
      <c r="E268" s="0" t="n">
        <v>0</v>
      </c>
      <c r="F268" s="0" t="n">
        <v>0</v>
      </c>
      <c r="G268" s="0" t="n">
        <v>0</v>
      </c>
      <c r="H268" s="0" t="n">
        <v>6</v>
      </c>
      <c r="I268" s="0" t="n">
        <v>899</v>
      </c>
      <c r="J268" s="16" t="n">
        <f aca="false">D268+Inputs!$B$8*E268</f>
        <v>0</v>
      </c>
      <c r="K268" s="16" t="n">
        <f aca="false">F268+Inputs!$B$9*G268</f>
        <v>0</v>
      </c>
      <c r="L268" s="16" t="n">
        <f aca="false">H268+Inputs!$B$10*I268</f>
        <v>1297.863</v>
      </c>
      <c r="M268" s="16" t="n">
        <f aca="false">J268+K268+L268</f>
        <v>1297.863</v>
      </c>
    </row>
    <row r="269" customFormat="false" ht="15" hidden="false" customHeight="false" outlineLevel="0" collapsed="false">
      <c r="A269" s="0" t="s">
        <v>466</v>
      </c>
      <c r="B269" s="15" t="n">
        <v>45901</v>
      </c>
      <c r="C269" s="0" t="n">
        <v>1</v>
      </c>
      <c r="D269" s="0" t="n">
        <v>0</v>
      </c>
      <c r="E269" s="0" t="n">
        <v>0</v>
      </c>
      <c r="F269" s="0" t="n">
        <v>0</v>
      </c>
      <c r="G269" s="0" t="n">
        <v>0</v>
      </c>
      <c r="H269" s="0" t="n">
        <v>6</v>
      </c>
      <c r="I269" s="0" t="n">
        <v>916</v>
      </c>
      <c r="J269" s="16" t="n">
        <f aca="false">D269+Inputs!$B$8*E269</f>
        <v>0</v>
      </c>
      <c r="K269" s="16" t="n">
        <f aca="false">F269+Inputs!$B$9*G269</f>
        <v>0</v>
      </c>
      <c r="L269" s="16" t="n">
        <f aca="false">H269+Inputs!$B$10*I269</f>
        <v>1322.292</v>
      </c>
      <c r="M269" s="16" t="n">
        <f aca="false">J269+K269+L269</f>
        <v>1322.292</v>
      </c>
    </row>
    <row r="270" customFormat="false" ht="15" hidden="false" customHeight="false" outlineLevel="0" collapsed="false">
      <c r="A270" s="0" t="s">
        <v>466</v>
      </c>
      <c r="B270" s="15" t="n">
        <v>45992</v>
      </c>
      <c r="C270" s="0" t="n">
        <v>1</v>
      </c>
      <c r="D270" s="0" t="n">
        <v>0</v>
      </c>
      <c r="E270" s="0" t="n">
        <v>0</v>
      </c>
      <c r="F270" s="0" t="n">
        <v>0</v>
      </c>
      <c r="G270" s="0" t="n">
        <v>0</v>
      </c>
      <c r="H270" s="0" t="n">
        <v>6</v>
      </c>
      <c r="I270" s="0" t="n">
        <v>902</v>
      </c>
      <c r="J270" s="16" t="n">
        <f aca="false">D270+Inputs!$B$8*E270</f>
        <v>0</v>
      </c>
      <c r="K270" s="16" t="n">
        <f aca="false">F270+Inputs!$B$9*G270</f>
        <v>0</v>
      </c>
      <c r="L270" s="16" t="n">
        <f aca="false">H270+Inputs!$B$10*I270</f>
        <v>1302.174</v>
      </c>
      <c r="M270" s="16" t="n">
        <f aca="false">J270+K270+L270</f>
        <v>1302.174</v>
      </c>
    </row>
    <row r="271" customFormat="false" ht="15" hidden="false" customHeight="false" outlineLevel="0" collapsed="false">
      <c r="A271" s="0" t="s">
        <v>466</v>
      </c>
      <c r="B271" s="15" t="n">
        <v>46082</v>
      </c>
      <c r="C271" s="0" t="n">
        <v>1</v>
      </c>
      <c r="D271" s="0" t="n">
        <v>0</v>
      </c>
      <c r="E271" s="0" t="n">
        <v>0</v>
      </c>
      <c r="F271" s="0" t="n">
        <v>0</v>
      </c>
      <c r="G271" s="0" t="n">
        <v>0</v>
      </c>
      <c r="H271" s="0" t="n">
        <v>7</v>
      </c>
      <c r="I271" s="0" t="n">
        <v>927</v>
      </c>
      <c r="J271" s="16" t="n">
        <f aca="false">D271+Inputs!$B$8*E271</f>
        <v>0</v>
      </c>
      <c r="K271" s="16" t="n">
        <f aca="false">F271+Inputs!$B$9*G271</f>
        <v>0</v>
      </c>
      <c r="L271" s="16" t="n">
        <f aca="false">H271+Inputs!$B$10*I271</f>
        <v>1339.099</v>
      </c>
      <c r="M271" s="16" t="n">
        <f aca="false">J271+K271+L271</f>
        <v>1339.099</v>
      </c>
    </row>
    <row r="272" customFormat="false" ht="15" hidden="false" customHeight="false" outlineLevel="0" collapsed="false">
      <c r="A272" s="0" t="s">
        <v>466</v>
      </c>
      <c r="B272" s="15" t="n">
        <v>46174</v>
      </c>
      <c r="C272" s="0" t="n">
        <v>1</v>
      </c>
      <c r="D272" s="0" t="n">
        <v>0</v>
      </c>
      <c r="E272" s="0" t="n">
        <v>0</v>
      </c>
      <c r="F272" s="0" t="n">
        <v>0</v>
      </c>
      <c r="G272" s="0" t="n">
        <v>0</v>
      </c>
      <c r="H272" s="0" t="n">
        <v>7</v>
      </c>
      <c r="I272" s="0" t="n">
        <v>921</v>
      </c>
      <c r="J272" s="16" t="n">
        <f aca="false">D272+Inputs!$B$8*E272</f>
        <v>0</v>
      </c>
      <c r="K272" s="16" t="n">
        <f aca="false">F272+Inputs!$B$9*G272</f>
        <v>0</v>
      </c>
      <c r="L272" s="16" t="n">
        <f aca="false">H272+Inputs!$B$10*I272</f>
        <v>1330.477</v>
      </c>
      <c r="M272" s="16" t="n">
        <f aca="false">J272+K272+L272</f>
        <v>1330.477</v>
      </c>
    </row>
    <row r="273" customFormat="false" ht="15" hidden="false" customHeight="false" outlineLevel="0" collapsed="false">
      <c r="A273" s="0" t="s">
        <v>466</v>
      </c>
      <c r="B273" s="15" t="n">
        <v>46235</v>
      </c>
      <c r="C273" s="0" t="n">
        <v>1</v>
      </c>
      <c r="D273" s="0" t="n">
        <v>0</v>
      </c>
      <c r="E273" s="0" t="n">
        <v>0</v>
      </c>
      <c r="F273" s="0" t="n">
        <v>0</v>
      </c>
      <c r="G273" s="0" t="n">
        <v>0</v>
      </c>
      <c r="H273" s="0" t="n">
        <v>7</v>
      </c>
      <c r="I273" s="0" t="n">
        <v>948</v>
      </c>
      <c r="J273" s="16" t="n">
        <f aca="false">D273+Inputs!$B$8*E273</f>
        <v>0</v>
      </c>
      <c r="K273" s="16" t="n">
        <f aca="false">F273+Inputs!$B$9*G273</f>
        <v>0</v>
      </c>
      <c r="L273" s="16" t="n">
        <f aca="false">H273+Inputs!$B$10*I273</f>
        <v>1369.276</v>
      </c>
      <c r="M273" s="16" t="n">
        <f aca="false">J273+K273+L273</f>
        <v>1369.276</v>
      </c>
    </row>
    <row r="274" customFormat="false" ht="15" hidden="false" customHeight="false" outlineLevel="0" collapsed="false">
      <c r="A274" s="0" t="s">
        <v>407</v>
      </c>
      <c r="B274" s="15" t="n">
        <v>44805</v>
      </c>
      <c r="C274" s="0" t="n">
        <v>3</v>
      </c>
      <c r="D274" s="0" t="n">
        <v>0</v>
      </c>
      <c r="E274" s="0" t="n">
        <v>4</v>
      </c>
      <c r="F274" s="0" t="n">
        <v>0</v>
      </c>
      <c r="G274" s="0" t="n">
        <v>0</v>
      </c>
      <c r="H274" s="0" t="n">
        <v>1697</v>
      </c>
      <c r="I274" s="0" t="n">
        <v>7173</v>
      </c>
      <c r="J274" s="16" t="n">
        <f aca="false">D274+Inputs!$B$8*E274</f>
        <v>8.32</v>
      </c>
      <c r="K274" s="16" t="n">
        <f aca="false">F274+Inputs!$B$9*G274</f>
        <v>0</v>
      </c>
      <c r="L274" s="16" t="n">
        <f aca="false">H274+Inputs!$B$10*I274</f>
        <v>12004.601</v>
      </c>
      <c r="M274" s="16" t="n">
        <f aca="false">J274+K274+L274</f>
        <v>12012.921</v>
      </c>
    </row>
    <row r="275" customFormat="false" ht="15" hidden="false" customHeight="false" outlineLevel="0" collapsed="false">
      <c r="A275" s="0" t="s">
        <v>407</v>
      </c>
      <c r="B275" s="15" t="n">
        <v>44896</v>
      </c>
      <c r="C275" s="0" t="n">
        <v>3</v>
      </c>
      <c r="D275" s="0" t="n">
        <v>0</v>
      </c>
      <c r="E275" s="0" t="n">
        <v>4</v>
      </c>
      <c r="F275" s="0" t="n">
        <v>0</v>
      </c>
      <c r="G275" s="0" t="n">
        <v>0</v>
      </c>
      <c r="H275" s="0" t="n">
        <v>1722</v>
      </c>
      <c r="I275" s="0" t="n">
        <v>7133</v>
      </c>
      <c r="J275" s="16" t="n">
        <f aca="false">D275+Inputs!$B$8*E275</f>
        <v>8.32</v>
      </c>
      <c r="K275" s="16" t="n">
        <f aca="false">F275+Inputs!$B$9*G275</f>
        <v>0</v>
      </c>
      <c r="L275" s="16" t="n">
        <f aca="false">H275+Inputs!$B$10*I275</f>
        <v>11972.121</v>
      </c>
      <c r="M275" s="16" t="n">
        <f aca="false">J275+K275+L275</f>
        <v>11980.441</v>
      </c>
    </row>
    <row r="276" customFormat="false" ht="15" hidden="false" customHeight="false" outlineLevel="0" collapsed="false">
      <c r="A276" s="0" t="s">
        <v>407</v>
      </c>
      <c r="B276" s="15" t="n">
        <v>44986</v>
      </c>
      <c r="C276" s="0" t="n">
        <v>3</v>
      </c>
      <c r="D276" s="0" t="n">
        <v>0</v>
      </c>
      <c r="E276" s="0" t="n">
        <v>4</v>
      </c>
      <c r="F276" s="0" t="n">
        <v>0</v>
      </c>
      <c r="G276" s="0" t="n">
        <v>1</v>
      </c>
      <c r="H276" s="0" t="n">
        <v>1684</v>
      </c>
      <c r="I276" s="0" t="n">
        <v>7161</v>
      </c>
      <c r="J276" s="16" t="n">
        <f aca="false">D276+Inputs!$B$8*E276</f>
        <v>8.32</v>
      </c>
      <c r="K276" s="16" t="n">
        <f aca="false">F276+Inputs!$B$9*G276</f>
        <v>2.08</v>
      </c>
      <c r="L276" s="16" t="n">
        <f aca="false">H276+Inputs!$B$10*I276</f>
        <v>11974.357</v>
      </c>
      <c r="M276" s="16" t="n">
        <f aca="false">J276+K276+L276</f>
        <v>11984.757</v>
      </c>
    </row>
    <row r="277" customFormat="false" ht="15" hidden="false" customHeight="false" outlineLevel="0" collapsed="false">
      <c r="A277" s="0" t="s">
        <v>407</v>
      </c>
      <c r="B277" s="15" t="n">
        <v>45078</v>
      </c>
      <c r="C277" s="0" t="n">
        <v>3</v>
      </c>
      <c r="D277" s="0" t="n">
        <v>0</v>
      </c>
      <c r="E277" s="0" t="n">
        <v>7</v>
      </c>
      <c r="F277" s="0" t="n">
        <v>0</v>
      </c>
      <c r="G277" s="0" t="n">
        <v>1</v>
      </c>
      <c r="H277" s="0" t="n">
        <v>1671</v>
      </c>
      <c r="I277" s="0" t="n">
        <v>7159</v>
      </c>
      <c r="J277" s="16" t="n">
        <f aca="false">D277+Inputs!$B$8*E277</f>
        <v>14.56</v>
      </c>
      <c r="K277" s="16" t="n">
        <f aca="false">F277+Inputs!$B$9*G277</f>
        <v>2.08</v>
      </c>
      <c r="L277" s="16" t="n">
        <f aca="false">H277+Inputs!$B$10*I277</f>
        <v>11958.483</v>
      </c>
      <c r="M277" s="16" t="n">
        <f aca="false">J277+K277+L277</f>
        <v>11975.123</v>
      </c>
    </row>
    <row r="278" customFormat="false" ht="15" hidden="false" customHeight="false" outlineLevel="0" collapsed="false">
      <c r="A278" s="0" t="s">
        <v>407</v>
      </c>
      <c r="B278" s="15" t="n">
        <v>45170</v>
      </c>
      <c r="C278" s="0" t="n">
        <v>3</v>
      </c>
      <c r="D278" s="0" t="n">
        <v>0</v>
      </c>
      <c r="E278" s="0" t="n">
        <v>7</v>
      </c>
      <c r="F278" s="0" t="n">
        <v>0</v>
      </c>
      <c r="G278" s="0" t="n">
        <v>1</v>
      </c>
      <c r="H278" s="0" t="n">
        <v>1634</v>
      </c>
      <c r="I278" s="0" t="n">
        <v>7193</v>
      </c>
      <c r="J278" s="16" t="n">
        <f aca="false">D278+Inputs!$B$8*E278</f>
        <v>14.56</v>
      </c>
      <c r="K278" s="16" t="n">
        <f aca="false">F278+Inputs!$B$9*G278</f>
        <v>2.08</v>
      </c>
      <c r="L278" s="16" t="n">
        <f aca="false">H278+Inputs!$B$10*I278</f>
        <v>11970.341</v>
      </c>
      <c r="M278" s="16" t="n">
        <f aca="false">J278+K278+L278</f>
        <v>11986.981</v>
      </c>
    </row>
    <row r="279" customFormat="false" ht="15" hidden="false" customHeight="false" outlineLevel="0" collapsed="false">
      <c r="A279" s="0" t="s">
        <v>407</v>
      </c>
      <c r="B279" s="15" t="n">
        <v>45261</v>
      </c>
      <c r="C279" s="0" t="n">
        <v>3</v>
      </c>
      <c r="D279" s="0" t="n">
        <v>0</v>
      </c>
      <c r="E279" s="0" t="n">
        <v>6</v>
      </c>
      <c r="F279" s="0" t="n">
        <v>0</v>
      </c>
      <c r="G279" s="0" t="n">
        <v>2</v>
      </c>
      <c r="H279" s="0" t="n">
        <v>1680</v>
      </c>
      <c r="I279" s="0" t="n">
        <v>7161</v>
      </c>
      <c r="J279" s="16" t="n">
        <f aca="false">D279+Inputs!$B$8*E279</f>
        <v>12.48</v>
      </c>
      <c r="K279" s="16" t="n">
        <f aca="false">F279+Inputs!$B$9*G279</f>
        <v>4.16</v>
      </c>
      <c r="L279" s="16" t="n">
        <f aca="false">H279+Inputs!$B$10*I279</f>
        <v>11970.357</v>
      </c>
      <c r="M279" s="16" t="n">
        <f aca="false">J279+K279+L279</f>
        <v>11986.997</v>
      </c>
    </row>
    <row r="280" customFormat="false" ht="15" hidden="false" customHeight="false" outlineLevel="0" collapsed="false">
      <c r="A280" s="0" t="s">
        <v>407</v>
      </c>
      <c r="B280" s="15" t="n">
        <v>45352</v>
      </c>
      <c r="C280" s="0" t="n">
        <v>3</v>
      </c>
      <c r="D280" s="0" t="n">
        <v>0</v>
      </c>
      <c r="E280" s="0" t="n">
        <v>7</v>
      </c>
      <c r="F280" s="0" t="n">
        <v>0</v>
      </c>
      <c r="G280" s="0" t="n">
        <v>3</v>
      </c>
      <c r="H280" s="0" t="n">
        <v>1704</v>
      </c>
      <c r="I280" s="0" t="n">
        <v>7184</v>
      </c>
      <c r="J280" s="16" t="n">
        <f aca="false">D280+Inputs!$B$8*E280</f>
        <v>14.56</v>
      </c>
      <c r="K280" s="16" t="n">
        <f aca="false">F280+Inputs!$B$9*G280</f>
        <v>6.24</v>
      </c>
      <c r="L280" s="16" t="n">
        <f aca="false">H280+Inputs!$B$10*I280</f>
        <v>12027.408</v>
      </c>
      <c r="M280" s="16" t="n">
        <f aca="false">J280+K280+L280</f>
        <v>12048.208</v>
      </c>
    </row>
    <row r="281" customFormat="false" ht="15" hidden="false" customHeight="false" outlineLevel="0" collapsed="false">
      <c r="A281" s="0" t="s">
        <v>407</v>
      </c>
      <c r="B281" s="15" t="n">
        <v>45444</v>
      </c>
      <c r="C281" s="0" t="n">
        <v>3</v>
      </c>
      <c r="D281" s="0" t="n">
        <v>0</v>
      </c>
      <c r="E281" s="0" t="n">
        <v>8</v>
      </c>
      <c r="F281" s="0" t="n">
        <v>0</v>
      </c>
      <c r="G281" s="0" t="n">
        <v>2</v>
      </c>
      <c r="H281" s="0" t="n">
        <v>1712</v>
      </c>
      <c r="I281" s="0" t="n">
        <v>7171</v>
      </c>
      <c r="J281" s="16" t="n">
        <f aca="false">D281+Inputs!$B$8*E281</f>
        <v>16.64</v>
      </c>
      <c r="K281" s="16" t="n">
        <f aca="false">F281+Inputs!$B$9*G281</f>
        <v>4.16</v>
      </c>
      <c r="L281" s="16" t="n">
        <f aca="false">H281+Inputs!$B$10*I281</f>
        <v>12016.727</v>
      </c>
      <c r="M281" s="16" t="n">
        <f aca="false">J281+K281+L281</f>
        <v>12037.527</v>
      </c>
    </row>
    <row r="282" customFormat="false" ht="15" hidden="false" customHeight="false" outlineLevel="0" collapsed="false">
      <c r="A282" s="0" t="s">
        <v>407</v>
      </c>
      <c r="B282" s="15" t="n">
        <v>45536</v>
      </c>
      <c r="C282" s="0" t="n">
        <v>3</v>
      </c>
      <c r="D282" s="0" t="n">
        <v>0</v>
      </c>
      <c r="E282" s="0" t="n">
        <v>8</v>
      </c>
      <c r="F282" s="0" t="n">
        <v>0</v>
      </c>
      <c r="G282" s="0" t="n">
        <v>2</v>
      </c>
      <c r="H282" s="0" t="n">
        <v>1703</v>
      </c>
      <c r="I282" s="0" t="n">
        <v>7209</v>
      </c>
      <c r="J282" s="16" t="n">
        <f aca="false">D282+Inputs!$B$8*E282</f>
        <v>16.64</v>
      </c>
      <c r="K282" s="16" t="n">
        <f aca="false">F282+Inputs!$B$9*G282</f>
        <v>4.16</v>
      </c>
      <c r="L282" s="16" t="n">
        <f aca="false">H282+Inputs!$B$10*I282</f>
        <v>12062.333</v>
      </c>
      <c r="M282" s="16" t="n">
        <f aca="false">J282+K282+L282</f>
        <v>12083.133</v>
      </c>
    </row>
    <row r="283" customFormat="false" ht="15" hidden="false" customHeight="false" outlineLevel="0" collapsed="false">
      <c r="A283" s="0" t="s">
        <v>407</v>
      </c>
      <c r="B283" s="15" t="n">
        <v>45627</v>
      </c>
      <c r="C283" s="0" t="n">
        <v>3</v>
      </c>
      <c r="D283" s="0" t="n">
        <v>0</v>
      </c>
      <c r="E283" s="0" t="n">
        <v>8</v>
      </c>
      <c r="F283" s="0" t="n">
        <v>0</v>
      </c>
      <c r="G283" s="0" t="n">
        <v>2</v>
      </c>
      <c r="H283" s="0" t="n">
        <v>1673</v>
      </c>
      <c r="I283" s="0" t="n">
        <v>7197</v>
      </c>
      <c r="J283" s="16" t="n">
        <f aca="false">D283+Inputs!$B$8*E283</f>
        <v>16.64</v>
      </c>
      <c r="K283" s="16" t="n">
        <f aca="false">F283+Inputs!$B$9*G283</f>
        <v>4.16</v>
      </c>
      <c r="L283" s="16" t="n">
        <f aca="false">H283+Inputs!$B$10*I283</f>
        <v>12015.089</v>
      </c>
      <c r="M283" s="16" t="n">
        <f aca="false">J283+K283+L283</f>
        <v>12035.889</v>
      </c>
    </row>
    <row r="284" customFormat="false" ht="15" hidden="false" customHeight="false" outlineLevel="0" collapsed="false">
      <c r="A284" s="0" t="s">
        <v>407</v>
      </c>
      <c r="B284" s="15" t="n">
        <v>45717</v>
      </c>
      <c r="C284" s="0" t="n">
        <v>3</v>
      </c>
      <c r="D284" s="0" t="n">
        <v>0</v>
      </c>
      <c r="E284" s="0" t="n">
        <v>7</v>
      </c>
      <c r="F284" s="0" t="n">
        <v>0</v>
      </c>
      <c r="G284" s="0" t="n">
        <v>3</v>
      </c>
      <c r="H284" s="0" t="n">
        <v>1689</v>
      </c>
      <c r="I284" s="0" t="n">
        <v>7222</v>
      </c>
      <c r="J284" s="16" t="n">
        <f aca="false">D284+Inputs!$B$8*E284</f>
        <v>14.56</v>
      </c>
      <c r="K284" s="16" t="n">
        <f aca="false">F284+Inputs!$B$9*G284</f>
        <v>6.24</v>
      </c>
      <c r="L284" s="16" t="n">
        <f aca="false">H284+Inputs!$B$10*I284</f>
        <v>12067.014</v>
      </c>
      <c r="M284" s="16" t="n">
        <f aca="false">J284+K284+L284</f>
        <v>12087.814</v>
      </c>
    </row>
    <row r="285" customFormat="false" ht="15" hidden="false" customHeight="false" outlineLevel="0" collapsed="false">
      <c r="A285" s="0" t="s">
        <v>407</v>
      </c>
      <c r="B285" s="15" t="n">
        <v>45809</v>
      </c>
      <c r="C285" s="0" t="n">
        <v>3</v>
      </c>
      <c r="D285" s="0" t="n">
        <v>0</v>
      </c>
      <c r="E285" s="0" t="n">
        <v>8</v>
      </c>
      <c r="F285" s="0" t="n">
        <v>0</v>
      </c>
      <c r="G285" s="0" t="n">
        <v>3</v>
      </c>
      <c r="H285" s="0" t="n">
        <v>1633</v>
      </c>
      <c r="I285" s="0" t="n">
        <v>7235</v>
      </c>
      <c r="J285" s="16" t="n">
        <f aca="false">D285+Inputs!$B$8*E285</f>
        <v>16.64</v>
      </c>
      <c r="K285" s="16" t="n">
        <f aca="false">F285+Inputs!$B$9*G285</f>
        <v>6.24</v>
      </c>
      <c r="L285" s="16" t="n">
        <f aca="false">H285+Inputs!$B$10*I285</f>
        <v>12029.695</v>
      </c>
      <c r="M285" s="16" t="n">
        <f aca="false">J285+K285+L285</f>
        <v>12052.575</v>
      </c>
    </row>
    <row r="286" customFormat="false" ht="15" hidden="false" customHeight="false" outlineLevel="0" collapsed="false">
      <c r="A286" s="0" t="s">
        <v>407</v>
      </c>
      <c r="B286" s="15" t="n">
        <v>45901</v>
      </c>
      <c r="C286" s="0" t="n">
        <v>3</v>
      </c>
      <c r="D286" s="0" t="n">
        <v>0</v>
      </c>
      <c r="E286" s="0" t="n">
        <v>10</v>
      </c>
      <c r="F286" s="0" t="n">
        <v>0</v>
      </c>
      <c r="G286" s="0" t="n">
        <v>5</v>
      </c>
      <c r="H286" s="0" t="n">
        <v>1620</v>
      </c>
      <c r="I286" s="0" t="n">
        <v>7216</v>
      </c>
      <c r="J286" s="16" t="n">
        <f aca="false">D286+Inputs!$B$8*E286</f>
        <v>20.8</v>
      </c>
      <c r="K286" s="16" t="n">
        <f aca="false">F286+Inputs!$B$9*G286</f>
        <v>10.4</v>
      </c>
      <c r="L286" s="16" t="n">
        <f aca="false">H286+Inputs!$B$10*I286</f>
        <v>11989.392</v>
      </c>
      <c r="M286" s="16" t="n">
        <f aca="false">J286+K286+L286</f>
        <v>12020.592</v>
      </c>
    </row>
    <row r="287" customFormat="false" ht="15" hidden="false" customHeight="false" outlineLevel="0" collapsed="false">
      <c r="A287" s="0" t="s">
        <v>407</v>
      </c>
      <c r="B287" s="15" t="n">
        <v>45992</v>
      </c>
      <c r="C287" s="0" t="n">
        <v>3</v>
      </c>
      <c r="D287" s="0" t="n">
        <v>0</v>
      </c>
      <c r="E287" s="0" t="n">
        <v>12</v>
      </c>
      <c r="F287" s="0" t="n">
        <v>0</v>
      </c>
      <c r="G287" s="0" t="n">
        <v>5</v>
      </c>
      <c r="H287" s="0" t="n">
        <v>1599</v>
      </c>
      <c r="I287" s="0" t="n">
        <v>7228</v>
      </c>
      <c r="J287" s="16" t="n">
        <f aca="false">D287+Inputs!$B$8*E287</f>
        <v>24.96</v>
      </c>
      <c r="K287" s="16" t="n">
        <f aca="false">F287+Inputs!$B$9*G287</f>
        <v>10.4</v>
      </c>
      <c r="L287" s="16" t="n">
        <f aca="false">H287+Inputs!$B$10*I287</f>
        <v>11985.636</v>
      </c>
      <c r="M287" s="16" t="n">
        <f aca="false">J287+K287+L287</f>
        <v>12020.996</v>
      </c>
    </row>
    <row r="288" customFormat="false" ht="15" hidden="false" customHeight="false" outlineLevel="0" collapsed="false">
      <c r="A288" s="0" t="s">
        <v>407</v>
      </c>
      <c r="B288" s="15" t="n">
        <v>46082</v>
      </c>
      <c r="C288" s="0" t="n">
        <v>3</v>
      </c>
      <c r="D288" s="0" t="n">
        <v>0</v>
      </c>
      <c r="E288" s="0" t="n">
        <v>14</v>
      </c>
      <c r="F288" s="0" t="n">
        <v>0</v>
      </c>
      <c r="G288" s="0" t="n">
        <v>6</v>
      </c>
      <c r="H288" s="0" t="n">
        <v>1644</v>
      </c>
      <c r="I288" s="0" t="n">
        <v>7203</v>
      </c>
      <c r="J288" s="16" t="n">
        <f aca="false">D288+Inputs!$B$8*E288</f>
        <v>29.12</v>
      </c>
      <c r="K288" s="16" t="n">
        <f aca="false">F288+Inputs!$B$9*G288</f>
        <v>12.48</v>
      </c>
      <c r="L288" s="16" t="n">
        <f aca="false">H288+Inputs!$B$10*I288</f>
        <v>11994.711</v>
      </c>
      <c r="M288" s="16" t="n">
        <f aca="false">J288+K288+L288</f>
        <v>12036.311</v>
      </c>
    </row>
    <row r="289" customFormat="false" ht="15" hidden="false" customHeight="false" outlineLevel="0" collapsed="false">
      <c r="A289" s="0" t="s">
        <v>407</v>
      </c>
      <c r="B289" s="15" t="n">
        <v>46174</v>
      </c>
      <c r="C289" s="0" t="n">
        <v>3</v>
      </c>
      <c r="D289" s="0" t="n">
        <v>0</v>
      </c>
      <c r="E289" s="0" t="n">
        <v>15</v>
      </c>
      <c r="F289" s="0" t="n">
        <v>0</v>
      </c>
      <c r="G289" s="0" t="n">
        <v>7</v>
      </c>
      <c r="H289" s="0" t="n">
        <v>1622</v>
      </c>
      <c r="I289" s="0" t="n">
        <v>7228</v>
      </c>
      <c r="J289" s="16" t="n">
        <f aca="false">D289+Inputs!$B$8*E289</f>
        <v>31.2</v>
      </c>
      <c r="K289" s="16" t="n">
        <f aca="false">F289+Inputs!$B$9*G289</f>
        <v>14.56</v>
      </c>
      <c r="L289" s="16" t="n">
        <f aca="false">H289+Inputs!$B$10*I289</f>
        <v>12008.636</v>
      </c>
      <c r="M289" s="16" t="n">
        <f aca="false">J289+K289+L289</f>
        <v>12054.396</v>
      </c>
    </row>
    <row r="290" customFormat="false" ht="15" hidden="false" customHeight="false" outlineLevel="0" collapsed="false">
      <c r="A290" s="0" t="s">
        <v>407</v>
      </c>
      <c r="B290" s="15" t="n">
        <v>46235</v>
      </c>
      <c r="C290" s="0" t="n">
        <v>3</v>
      </c>
      <c r="D290" s="0" t="n">
        <v>0</v>
      </c>
      <c r="E290" s="0" t="n">
        <v>20</v>
      </c>
      <c r="F290" s="0" t="n">
        <v>0</v>
      </c>
      <c r="G290" s="0" t="n">
        <v>11</v>
      </c>
      <c r="H290" s="0" t="n">
        <v>1582</v>
      </c>
      <c r="I290" s="0" t="n">
        <v>7260</v>
      </c>
      <c r="J290" s="16" t="n">
        <f aca="false">D290+Inputs!$B$8*E290</f>
        <v>41.6</v>
      </c>
      <c r="K290" s="16" t="n">
        <f aca="false">F290+Inputs!$B$9*G290</f>
        <v>22.88</v>
      </c>
      <c r="L290" s="16" t="n">
        <f aca="false">H290+Inputs!$B$10*I290</f>
        <v>12014.62</v>
      </c>
      <c r="M290" s="16" t="n">
        <f aca="false">J290+K290+L290</f>
        <v>12079.1</v>
      </c>
    </row>
    <row r="291" customFormat="false" ht="15" hidden="false" customHeight="false" outlineLevel="0" collapsed="false">
      <c r="A291" s="0" t="s">
        <v>381</v>
      </c>
      <c r="B291" s="15" t="n">
        <v>44805</v>
      </c>
      <c r="C291" s="0" t="n">
        <v>2</v>
      </c>
      <c r="D291" s="0" t="n">
        <v>38</v>
      </c>
      <c r="E291" s="0" t="n">
        <v>70</v>
      </c>
      <c r="F291" s="0" t="n">
        <v>0</v>
      </c>
      <c r="G291" s="0" t="n">
        <v>0</v>
      </c>
      <c r="H291" s="0" t="n">
        <v>7879</v>
      </c>
      <c r="I291" s="0" t="n">
        <v>13357</v>
      </c>
      <c r="J291" s="16" t="n">
        <f aca="false">D291+Inputs!$B$8*E291</f>
        <v>183.6</v>
      </c>
      <c r="K291" s="16" t="n">
        <f aca="false">F291+Inputs!$B$9*G291</f>
        <v>0</v>
      </c>
      <c r="L291" s="16" t="n">
        <f aca="false">H291+Inputs!$B$10*I291</f>
        <v>27073.009</v>
      </c>
      <c r="M291" s="16" t="n">
        <f aca="false">J291+K291+L291</f>
        <v>27256.609</v>
      </c>
    </row>
    <row r="292" customFormat="false" ht="15" hidden="false" customHeight="false" outlineLevel="0" collapsed="false">
      <c r="A292" s="0" t="s">
        <v>381</v>
      </c>
      <c r="B292" s="15" t="n">
        <v>44896</v>
      </c>
      <c r="C292" s="0" t="n">
        <v>2</v>
      </c>
      <c r="D292" s="0" t="n">
        <v>44</v>
      </c>
      <c r="E292" s="0" t="n">
        <v>81</v>
      </c>
      <c r="F292" s="0" t="n">
        <v>0</v>
      </c>
      <c r="G292" s="0" t="n">
        <v>1</v>
      </c>
      <c r="H292" s="0" t="n">
        <v>7969</v>
      </c>
      <c r="I292" s="0" t="n">
        <v>13362</v>
      </c>
      <c r="J292" s="16" t="n">
        <f aca="false">D292+Inputs!$B$8*E292</f>
        <v>212.48</v>
      </c>
      <c r="K292" s="16" t="n">
        <f aca="false">F292+Inputs!$B$9*G292</f>
        <v>2.08</v>
      </c>
      <c r="L292" s="16" t="n">
        <f aca="false">H292+Inputs!$B$10*I292</f>
        <v>27170.194</v>
      </c>
      <c r="M292" s="16" t="n">
        <f aca="false">J292+K292+L292</f>
        <v>27384.754</v>
      </c>
    </row>
    <row r="293" customFormat="false" ht="15" hidden="false" customHeight="false" outlineLevel="0" collapsed="false">
      <c r="A293" s="0" t="s">
        <v>381</v>
      </c>
      <c r="B293" s="15" t="n">
        <v>44986</v>
      </c>
      <c r="C293" s="0" t="n">
        <v>2</v>
      </c>
      <c r="D293" s="0" t="n">
        <v>61</v>
      </c>
      <c r="E293" s="0" t="n">
        <v>95</v>
      </c>
      <c r="F293" s="0" t="n">
        <v>0</v>
      </c>
      <c r="G293" s="0" t="n">
        <v>6</v>
      </c>
      <c r="H293" s="0" t="n">
        <v>7915</v>
      </c>
      <c r="I293" s="0" t="n">
        <v>13518</v>
      </c>
      <c r="J293" s="16" t="n">
        <f aca="false">D293+Inputs!$B$8*E293</f>
        <v>258.6</v>
      </c>
      <c r="K293" s="16" t="n">
        <f aca="false">F293+Inputs!$B$9*G293</f>
        <v>12.48</v>
      </c>
      <c r="L293" s="16" t="n">
        <f aca="false">H293+Inputs!$B$10*I293</f>
        <v>27340.366</v>
      </c>
      <c r="M293" s="16" t="n">
        <f aca="false">J293+K293+L293</f>
        <v>27611.446</v>
      </c>
    </row>
    <row r="294" customFormat="false" ht="15" hidden="false" customHeight="false" outlineLevel="0" collapsed="false">
      <c r="A294" s="0" t="s">
        <v>381</v>
      </c>
      <c r="B294" s="15" t="n">
        <v>45078</v>
      </c>
      <c r="C294" s="0" t="n">
        <v>2</v>
      </c>
      <c r="D294" s="0" t="n">
        <v>94</v>
      </c>
      <c r="E294" s="0" t="n">
        <v>98</v>
      </c>
      <c r="F294" s="0" t="n">
        <v>0</v>
      </c>
      <c r="G294" s="0" t="n">
        <v>11</v>
      </c>
      <c r="H294" s="0" t="n">
        <v>7896</v>
      </c>
      <c r="I294" s="0" t="n">
        <v>13448</v>
      </c>
      <c r="J294" s="16" t="n">
        <f aca="false">D294+Inputs!$B$8*E294</f>
        <v>297.84</v>
      </c>
      <c r="K294" s="16" t="n">
        <f aca="false">F294+Inputs!$B$9*G294</f>
        <v>22.88</v>
      </c>
      <c r="L294" s="16" t="n">
        <f aca="false">H294+Inputs!$B$10*I294</f>
        <v>27220.776</v>
      </c>
      <c r="M294" s="16" t="n">
        <f aca="false">J294+K294+L294</f>
        <v>27541.496</v>
      </c>
    </row>
    <row r="295" customFormat="false" ht="15" hidden="false" customHeight="false" outlineLevel="0" collapsed="false">
      <c r="A295" s="0" t="s">
        <v>381</v>
      </c>
      <c r="B295" s="15" t="n">
        <v>45170</v>
      </c>
      <c r="C295" s="0" t="n">
        <v>2</v>
      </c>
      <c r="D295" s="0" t="n">
        <v>145</v>
      </c>
      <c r="E295" s="0" t="n">
        <v>108</v>
      </c>
      <c r="F295" s="0" t="n">
        <v>0</v>
      </c>
      <c r="G295" s="0" t="n">
        <v>17</v>
      </c>
      <c r="H295" s="0" t="n">
        <v>7891</v>
      </c>
      <c r="I295" s="0" t="n">
        <v>13401</v>
      </c>
      <c r="J295" s="16" t="n">
        <f aca="false">D295+Inputs!$B$8*E295</f>
        <v>369.64</v>
      </c>
      <c r="K295" s="16" t="n">
        <f aca="false">F295+Inputs!$B$9*G295</f>
        <v>35.36</v>
      </c>
      <c r="L295" s="16" t="n">
        <f aca="false">H295+Inputs!$B$10*I295</f>
        <v>27148.237</v>
      </c>
      <c r="M295" s="16" t="n">
        <f aca="false">J295+K295+L295</f>
        <v>27553.237</v>
      </c>
    </row>
    <row r="296" customFormat="false" ht="15" hidden="false" customHeight="false" outlineLevel="0" collapsed="false">
      <c r="A296" s="0" t="s">
        <v>381</v>
      </c>
      <c r="B296" s="15" t="n">
        <v>45261</v>
      </c>
      <c r="C296" s="0" t="n">
        <v>2</v>
      </c>
      <c r="D296" s="0" t="n">
        <v>158</v>
      </c>
      <c r="E296" s="0" t="n">
        <v>130</v>
      </c>
      <c r="F296" s="0" t="n">
        <v>0</v>
      </c>
      <c r="G296" s="0" t="n">
        <v>20</v>
      </c>
      <c r="H296" s="0" t="n">
        <v>8136</v>
      </c>
      <c r="I296" s="0" t="n">
        <v>13469</v>
      </c>
      <c r="J296" s="16" t="n">
        <f aca="false">D296+Inputs!$B$8*E296</f>
        <v>428.4</v>
      </c>
      <c r="K296" s="16" t="n">
        <f aca="false">F296+Inputs!$B$9*G296</f>
        <v>41.6</v>
      </c>
      <c r="L296" s="16" t="n">
        <f aca="false">H296+Inputs!$B$10*I296</f>
        <v>27490.953</v>
      </c>
      <c r="M296" s="16" t="n">
        <f aca="false">J296+K296+L296</f>
        <v>27960.953</v>
      </c>
    </row>
    <row r="297" customFormat="false" ht="15" hidden="false" customHeight="false" outlineLevel="0" collapsed="false">
      <c r="A297" s="0" t="s">
        <v>381</v>
      </c>
      <c r="B297" s="15" t="n">
        <v>45352</v>
      </c>
      <c r="C297" s="0" t="n">
        <v>2</v>
      </c>
      <c r="D297" s="0" t="n">
        <v>195</v>
      </c>
      <c r="E297" s="0" t="n">
        <v>146</v>
      </c>
      <c r="F297" s="0" t="n">
        <v>0</v>
      </c>
      <c r="G297" s="0" t="n">
        <v>22</v>
      </c>
      <c r="H297" s="0" t="n">
        <v>8137</v>
      </c>
      <c r="I297" s="0" t="n">
        <v>13555</v>
      </c>
      <c r="J297" s="16" t="n">
        <f aca="false">D297+Inputs!$B$8*E297</f>
        <v>498.68</v>
      </c>
      <c r="K297" s="16" t="n">
        <f aca="false">F297+Inputs!$B$9*G297</f>
        <v>45.76</v>
      </c>
      <c r="L297" s="16" t="n">
        <f aca="false">H297+Inputs!$B$10*I297</f>
        <v>27615.535</v>
      </c>
      <c r="M297" s="16" t="n">
        <f aca="false">J297+K297+L297</f>
        <v>28159.975</v>
      </c>
    </row>
    <row r="298" customFormat="false" ht="15" hidden="false" customHeight="false" outlineLevel="0" collapsed="false">
      <c r="A298" s="0" t="s">
        <v>381</v>
      </c>
      <c r="B298" s="15" t="n">
        <v>45444</v>
      </c>
      <c r="C298" s="0" t="n">
        <v>2</v>
      </c>
      <c r="D298" s="0" t="n">
        <v>222</v>
      </c>
      <c r="E298" s="0" t="n">
        <v>163</v>
      </c>
      <c r="F298" s="0" t="n">
        <v>0</v>
      </c>
      <c r="G298" s="0" t="n">
        <v>29</v>
      </c>
      <c r="H298" s="0" t="n">
        <v>8042</v>
      </c>
      <c r="I298" s="0" t="n">
        <v>13620</v>
      </c>
      <c r="J298" s="16" t="n">
        <f aca="false">D298+Inputs!$B$8*E298</f>
        <v>561.04</v>
      </c>
      <c r="K298" s="16" t="n">
        <f aca="false">F298+Inputs!$B$9*G298</f>
        <v>60.32</v>
      </c>
      <c r="L298" s="16" t="n">
        <f aca="false">H298+Inputs!$B$10*I298</f>
        <v>27613.94</v>
      </c>
      <c r="M298" s="16" t="n">
        <f aca="false">J298+K298+L298</f>
        <v>28235.3</v>
      </c>
    </row>
    <row r="299" customFormat="false" ht="15" hidden="false" customHeight="false" outlineLevel="0" collapsed="false">
      <c r="A299" s="0" t="s">
        <v>381</v>
      </c>
      <c r="B299" s="15" t="n">
        <v>45536</v>
      </c>
      <c r="C299" s="0" t="n">
        <v>2</v>
      </c>
      <c r="D299" s="0" t="n">
        <v>227</v>
      </c>
      <c r="E299" s="0" t="n">
        <v>185</v>
      </c>
      <c r="F299" s="0" t="n">
        <v>0</v>
      </c>
      <c r="G299" s="0" t="n">
        <v>35</v>
      </c>
      <c r="H299" s="0" t="n">
        <v>7913</v>
      </c>
      <c r="I299" s="0" t="n">
        <v>13506</v>
      </c>
      <c r="J299" s="16" t="n">
        <f aca="false">D299+Inputs!$B$8*E299</f>
        <v>611.8</v>
      </c>
      <c r="K299" s="16" t="n">
        <f aca="false">F299+Inputs!$B$9*G299</f>
        <v>72.8</v>
      </c>
      <c r="L299" s="16" t="n">
        <f aca="false">H299+Inputs!$B$10*I299</f>
        <v>27321.122</v>
      </c>
      <c r="M299" s="16" t="n">
        <f aca="false">J299+K299+L299</f>
        <v>28005.722</v>
      </c>
    </row>
    <row r="300" customFormat="false" ht="15" hidden="false" customHeight="false" outlineLevel="0" collapsed="false">
      <c r="A300" s="0" t="s">
        <v>381</v>
      </c>
      <c r="B300" s="15" t="n">
        <v>45627</v>
      </c>
      <c r="C300" s="0" t="n">
        <v>2</v>
      </c>
      <c r="D300" s="0" t="n">
        <v>230</v>
      </c>
      <c r="E300" s="0" t="n">
        <v>193</v>
      </c>
      <c r="F300" s="0" t="n">
        <v>0</v>
      </c>
      <c r="G300" s="0" t="n">
        <v>43</v>
      </c>
      <c r="H300" s="0" t="n">
        <v>7899</v>
      </c>
      <c r="I300" s="0" t="n">
        <v>13362</v>
      </c>
      <c r="J300" s="16" t="n">
        <f aca="false">D300+Inputs!$B$8*E300</f>
        <v>631.44</v>
      </c>
      <c r="K300" s="16" t="n">
        <f aca="false">F300+Inputs!$B$9*G300</f>
        <v>89.44</v>
      </c>
      <c r="L300" s="16" t="n">
        <f aca="false">H300+Inputs!$B$10*I300</f>
        <v>27100.194</v>
      </c>
      <c r="M300" s="16" t="n">
        <f aca="false">J300+K300+L300</f>
        <v>27821.074</v>
      </c>
    </row>
    <row r="301" customFormat="false" ht="15" hidden="false" customHeight="false" outlineLevel="0" collapsed="false">
      <c r="A301" s="0" t="s">
        <v>381</v>
      </c>
      <c r="B301" s="15" t="n">
        <v>45717</v>
      </c>
      <c r="C301" s="0" t="n">
        <v>2</v>
      </c>
      <c r="D301" s="0" t="n">
        <v>229</v>
      </c>
      <c r="E301" s="0" t="n">
        <v>223</v>
      </c>
      <c r="F301" s="0" t="n">
        <v>6</v>
      </c>
      <c r="G301" s="0" t="n">
        <v>57</v>
      </c>
      <c r="H301" s="0" t="n">
        <v>7627</v>
      </c>
      <c r="I301" s="0" t="n">
        <v>13463</v>
      </c>
      <c r="J301" s="16" t="n">
        <f aca="false">D301+Inputs!$B$8*E301</f>
        <v>692.84</v>
      </c>
      <c r="K301" s="16" t="n">
        <f aca="false">F301+Inputs!$B$9*G301</f>
        <v>124.56</v>
      </c>
      <c r="L301" s="16" t="n">
        <f aca="false">H301+Inputs!$B$10*I301</f>
        <v>26973.331</v>
      </c>
      <c r="M301" s="16" t="n">
        <f aca="false">J301+K301+L301</f>
        <v>27790.731</v>
      </c>
    </row>
    <row r="302" customFormat="false" ht="15" hidden="false" customHeight="false" outlineLevel="0" collapsed="false">
      <c r="A302" s="0" t="s">
        <v>381</v>
      </c>
      <c r="B302" s="15" t="n">
        <v>45809</v>
      </c>
      <c r="C302" s="0" t="n">
        <v>2</v>
      </c>
      <c r="D302" s="0" t="n">
        <v>248</v>
      </c>
      <c r="E302" s="0" t="n">
        <v>255</v>
      </c>
      <c r="F302" s="0" t="n">
        <v>12</v>
      </c>
      <c r="G302" s="0" t="n">
        <v>65</v>
      </c>
      <c r="H302" s="0" t="n">
        <v>7462</v>
      </c>
      <c r="I302" s="0" t="n">
        <v>13374</v>
      </c>
      <c r="J302" s="16" t="n">
        <f aca="false">D302+Inputs!$B$8*E302</f>
        <v>778.4</v>
      </c>
      <c r="K302" s="16" t="n">
        <f aca="false">F302+Inputs!$B$9*G302</f>
        <v>147.2</v>
      </c>
      <c r="L302" s="16" t="n">
        <f aca="false">H302+Inputs!$B$10*I302</f>
        <v>26680.438</v>
      </c>
      <c r="M302" s="16" t="n">
        <f aca="false">J302+K302+L302</f>
        <v>27606.038</v>
      </c>
    </row>
    <row r="303" customFormat="false" ht="15" hidden="false" customHeight="false" outlineLevel="0" collapsed="false">
      <c r="A303" s="0" t="s">
        <v>381</v>
      </c>
      <c r="B303" s="15" t="n">
        <v>45901</v>
      </c>
      <c r="C303" s="0" t="n">
        <v>2</v>
      </c>
      <c r="D303" s="0" t="n">
        <v>293</v>
      </c>
      <c r="E303" s="0" t="n">
        <v>279</v>
      </c>
      <c r="F303" s="0" t="n">
        <v>23</v>
      </c>
      <c r="G303" s="0" t="n">
        <v>75</v>
      </c>
      <c r="H303" s="0" t="n">
        <v>7378</v>
      </c>
      <c r="I303" s="0" t="n">
        <v>13363</v>
      </c>
      <c r="J303" s="16" t="n">
        <f aca="false">D303+Inputs!$B$8*E303</f>
        <v>873.32</v>
      </c>
      <c r="K303" s="16" t="n">
        <f aca="false">F303+Inputs!$B$9*G303</f>
        <v>179</v>
      </c>
      <c r="L303" s="16" t="n">
        <f aca="false">H303+Inputs!$B$10*I303</f>
        <v>26580.631</v>
      </c>
      <c r="M303" s="16" t="n">
        <f aca="false">J303+K303+L303</f>
        <v>27632.951</v>
      </c>
    </row>
    <row r="304" customFormat="false" ht="15" hidden="false" customHeight="false" outlineLevel="0" collapsed="false">
      <c r="A304" s="0" t="s">
        <v>381</v>
      </c>
      <c r="B304" s="15" t="n">
        <v>45992</v>
      </c>
      <c r="C304" s="0" t="n">
        <v>2</v>
      </c>
      <c r="D304" s="0" t="n">
        <v>309</v>
      </c>
      <c r="E304" s="0" t="n">
        <v>299</v>
      </c>
      <c r="F304" s="0" t="n">
        <v>36</v>
      </c>
      <c r="G304" s="0" t="n">
        <v>88</v>
      </c>
      <c r="H304" s="0" t="n">
        <v>7454</v>
      </c>
      <c r="I304" s="0" t="n">
        <v>13261</v>
      </c>
      <c r="J304" s="16" t="n">
        <f aca="false">D304+Inputs!$B$8*E304</f>
        <v>930.92</v>
      </c>
      <c r="K304" s="16" t="n">
        <f aca="false">F304+Inputs!$B$9*G304</f>
        <v>219.04</v>
      </c>
      <c r="L304" s="16" t="n">
        <f aca="false">H304+Inputs!$B$10*I304</f>
        <v>26510.057</v>
      </c>
      <c r="M304" s="16" t="n">
        <f aca="false">J304+K304+L304</f>
        <v>27660.017</v>
      </c>
    </row>
    <row r="305" customFormat="false" ht="15" hidden="false" customHeight="false" outlineLevel="0" collapsed="false">
      <c r="A305" s="0" t="s">
        <v>381</v>
      </c>
      <c r="B305" s="15" t="n">
        <v>46082</v>
      </c>
      <c r="C305" s="0" t="n">
        <v>2</v>
      </c>
      <c r="D305" s="0" t="n">
        <v>333</v>
      </c>
      <c r="E305" s="0" t="n">
        <v>320</v>
      </c>
      <c r="F305" s="0" t="n">
        <v>48</v>
      </c>
      <c r="G305" s="0" t="n">
        <v>103</v>
      </c>
      <c r="H305" s="0" t="n">
        <v>7270</v>
      </c>
      <c r="I305" s="0" t="n">
        <v>13298</v>
      </c>
      <c r="J305" s="16" t="n">
        <f aca="false">D305+Inputs!$B$8*E305</f>
        <v>998.6</v>
      </c>
      <c r="K305" s="16" t="n">
        <f aca="false">F305+Inputs!$B$9*G305</f>
        <v>262.24</v>
      </c>
      <c r="L305" s="16" t="n">
        <f aca="false">H305+Inputs!$B$10*I305</f>
        <v>26379.226</v>
      </c>
      <c r="M305" s="16" t="n">
        <f aca="false">J305+K305+L305</f>
        <v>27640.066</v>
      </c>
    </row>
    <row r="306" customFormat="false" ht="15" hidden="false" customHeight="false" outlineLevel="0" collapsed="false">
      <c r="A306" s="0" t="s">
        <v>381</v>
      </c>
      <c r="B306" s="15" t="n">
        <v>46174</v>
      </c>
      <c r="C306" s="0" t="n">
        <v>2</v>
      </c>
      <c r="D306" s="0" t="n">
        <v>417</v>
      </c>
      <c r="E306" s="0" t="n">
        <v>347</v>
      </c>
      <c r="F306" s="0" t="n">
        <v>61</v>
      </c>
      <c r="G306" s="0" t="n">
        <v>126</v>
      </c>
      <c r="H306" s="0" t="n">
        <v>7311</v>
      </c>
      <c r="I306" s="0" t="n">
        <v>13351</v>
      </c>
      <c r="J306" s="16" t="n">
        <f aca="false">D306+Inputs!$B$8*E306</f>
        <v>1138.76</v>
      </c>
      <c r="K306" s="16" t="n">
        <f aca="false">F306+Inputs!$B$9*G306</f>
        <v>323.08</v>
      </c>
      <c r="L306" s="16" t="n">
        <f aca="false">H306+Inputs!$B$10*I306</f>
        <v>26496.387</v>
      </c>
      <c r="M306" s="16" t="n">
        <f aca="false">J306+K306+L306</f>
        <v>27958.227</v>
      </c>
    </row>
    <row r="307" customFormat="false" ht="15" hidden="false" customHeight="false" outlineLevel="0" collapsed="false">
      <c r="A307" s="0" t="s">
        <v>381</v>
      </c>
      <c r="B307" s="15" t="n">
        <v>46235</v>
      </c>
      <c r="C307" s="0" t="n">
        <v>2</v>
      </c>
      <c r="D307" s="0" t="n">
        <v>466</v>
      </c>
      <c r="E307" s="0" t="n">
        <v>353</v>
      </c>
      <c r="F307" s="0" t="n">
        <v>85</v>
      </c>
      <c r="G307" s="0" t="n">
        <v>145</v>
      </c>
      <c r="H307" s="0" t="n">
        <v>7244</v>
      </c>
      <c r="I307" s="0" t="n">
        <v>13322</v>
      </c>
      <c r="J307" s="16" t="n">
        <f aca="false">D307+Inputs!$B$8*E307</f>
        <v>1200.24</v>
      </c>
      <c r="K307" s="16" t="n">
        <f aca="false">F307+Inputs!$B$9*G307</f>
        <v>386.6</v>
      </c>
      <c r="L307" s="16" t="n">
        <f aca="false">H307+Inputs!$B$10*I307</f>
        <v>26387.714</v>
      </c>
      <c r="M307" s="16" t="n">
        <f aca="false">J307+K307+L307</f>
        <v>27974.554</v>
      </c>
    </row>
    <row r="308" customFormat="false" ht="15" hidden="false" customHeight="false" outlineLevel="0" collapsed="false">
      <c r="A308" s="0" t="s">
        <v>356</v>
      </c>
      <c r="B308" s="15" t="n">
        <v>44805</v>
      </c>
      <c r="C308" s="0" t="n">
        <v>1</v>
      </c>
      <c r="D308" s="0" t="n">
        <v>76</v>
      </c>
      <c r="E308" s="0" t="n">
        <v>106</v>
      </c>
      <c r="F308" s="0" t="n">
        <v>0</v>
      </c>
      <c r="G308" s="0" t="n">
        <v>1</v>
      </c>
      <c r="H308" s="0" t="n">
        <v>4703</v>
      </c>
      <c r="I308" s="0" t="n">
        <v>15928</v>
      </c>
      <c r="J308" s="16" t="n">
        <f aca="false">D308+Inputs!$B$8*E308</f>
        <v>296.48</v>
      </c>
      <c r="K308" s="16" t="n">
        <f aca="false">F308+Inputs!$B$9*G308</f>
        <v>2.08</v>
      </c>
      <c r="L308" s="16" t="n">
        <f aca="false">H308+Inputs!$B$10*I308</f>
        <v>27591.536</v>
      </c>
      <c r="M308" s="16" t="n">
        <f aca="false">J308+K308+L308</f>
        <v>27890.096</v>
      </c>
    </row>
    <row r="309" customFormat="false" ht="15" hidden="false" customHeight="false" outlineLevel="0" collapsed="false">
      <c r="A309" s="0" t="s">
        <v>356</v>
      </c>
      <c r="B309" s="15" t="n">
        <v>44896</v>
      </c>
      <c r="C309" s="0" t="n">
        <v>1</v>
      </c>
      <c r="D309" s="0" t="n">
        <v>78</v>
      </c>
      <c r="E309" s="0" t="n">
        <v>112</v>
      </c>
      <c r="F309" s="0" t="n">
        <v>0</v>
      </c>
      <c r="G309" s="0" t="n">
        <v>1</v>
      </c>
      <c r="H309" s="0" t="n">
        <v>4844</v>
      </c>
      <c r="I309" s="0" t="n">
        <v>15960</v>
      </c>
      <c r="J309" s="16" t="n">
        <f aca="false">D309+Inputs!$B$8*E309</f>
        <v>310.96</v>
      </c>
      <c r="K309" s="16" t="n">
        <f aca="false">F309+Inputs!$B$9*G309</f>
        <v>2.08</v>
      </c>
      <c r="L309" s="16" t="n">
        <f aca="false">H309+Inputs!$B$10*I309</f>
        <v>27778.52</v>
      </c>
      <c r="M309" s="16" t="n">
        <f aca="false">J309+K309+L309</f>
        <v>28091.56</v>
      </c>
    </row>
    <row r="310" customFormat="false" ht="15" hidden="false" customHeight="false" outlineLevel="0" collapsed="false">
      <c r="A310" s="0" t="s">
        <v>356</v>
      </c>
      <c r="B310" s="15" t="n">
        <v>44986</v>
      </c>
      <c r="C310" s="0" t="n">
        <v>1</v>
      </c>
      <c r="D310" s="0" t="n">
        <v>93</v>
      </c>
      <c r="E310" s="0" t="n">
        <v>129</v>
      </c>
      <c r="F310" s="0" t="n">
        <v>0</v>
      </c>
      <c r="G310" s="0" t="n">
        <v>3</v>
      </c>
      <c r="H310" s="0" t="n">
        <v>4822</v>
      </c>
      <c r="I310" s="0" t="n">
        <v>16017</v>
      </c>
      <c r="J310" s="16" t="n">
        <f aca="false">D310+Inputs!$B$8*E310</f>
        <v>361.32</v>
      </c>
      <c r="K310" s="16" t="n">
        <f aca="false">F310+Inputs!$B$9*G310</f>
        <v>6.24</v>
      </c>
      <c r="L310" s="16" t="n">
        <f aca="false">H310+Inputs!$B$10*I310</f>
        <v>27838.429</v>
      </c>
      <c r="M310" s="16" t="n">
        <f aca="false">J310+K310+L310</f>
        <v>28205.989</v>
      </c>
    </row>
    <row r="311" customFormat="false" ht="15" hidden="false" customHeight="false" outlineLevel="0" collapsed="false">
      <c r="A311" s="0" t="s">
        <v>356</v>
      </c>
      <c r="B311" s="15" t="n">
        <v>45078</v>
      </c>
      <c r="C311" s="0" t="n">
        <v>1</v>
      </c>
      <c r="D311" s="0" t="n">
        <v>115</v>
      </c>
      <c r="E311" s="0" t="n">
        <v>131</v>
      </c>
      <c r="F311" s="0" t="n">
        <v>0</v>
      </c>
      <c r="G311" s="0" t="n">
        <v>2</v>
      </c>
      <c r="H311" s="0" t="n">
        <v>4776</v>
      </c>
      <c r="I311" s="0" t="n">
        <v>15862</v>
      </c>
      <c r="J311" s="16" t="n">
        <f aca="false">D311+Inputs!$B$8*E311</f>
        <v>387.48</v>
      </c>
      <c r="K311" s="16" t="n">
        <f aca="false">F311+Inputs!$B$9*G311</f>
        <v>4.16</v>
      </c>
      <c r="L311" s="16" t="n">
        <f aca="false">H311+Inputs!$B$10*I311</f>
        <v>27569.694</v>
      </c>
      <c r="M311" s="16" t="n">
        <f aca="false">J311+K311+L311</f>
        <v>27961.334</v>
      </c>
    </row>
    <row r="312" customFormat="false" ht="15" hidden="false" customHeight="false" outlineLevel="0" collapsed="false">
      <c r="A312" s="0" t="s">
        <v>356</v>
      </c>
      <c r="B312" s="15" t="n">
        <v>45170</v>
      </c>
      <c r="C312" s="0" t="n">
        <v>1</v>
      </c>
      <c r="D312" s="0" t="n">
        <v>136</v>
      </c>
      <c r="E312" s="0" t="n">
        <v>145</v>
      </c>
      <c r="F312" s="0" t="n">
        <v>0</v>
      </c>
      <c r="G312" s="0" t="n">
        <v>7</v>
      </c>
      <c r="H312" s="0" t="n">
        <v>4738</v>
      </c>
      <c r="I312" s="0" t="n">
        <v>15891</v>
      </c>
      <c r="J312" s="16" t="n">
        <f aca="false">D312+Inputs!$B$8*E312</f>
        <v>437.6</v>
      </c>
      <c r="K312" s="16" t="n">
        <f aca="false">F312+Inputs!$B$9*G312</f>
        <v>14.56</v>
      </c>
      <c r="L312" s="16" t="n">
        <f aca="false">H312+Inputs!$B$10*I312</f>
        <v>27573.367</v>
      </c>
      <c r="M312" s="16" t="n">
        <f aca="false">J312+K312+L312</f>
        <v>28025.527</v>
      </c>
    </row>
    <row r="313" customFormat="false" ht="15" hidden="false" customHeight="false" outlineLevel="0" collapsed="false">
      <c r="A313" s="0" t="s">
        <v>356</v>
      </c>
      <c r="B313" s="15" t="n">
        <v>45261</v>
      </c>
      <c r="C313" s="0" t="n">
        <v>1</v>
      </c>
      <c r="D313" s="0" t="n">
        <v>148</v>
      </c>
      <c r="E313" s="0" t="n">
        <v>159</v>
      </c>
      <c r="F313" s="0" t="n">
        <v>0</v>
      </c>
      <c r="G313" s="0" t="n">
        <v>10</v>
      </c>
      <c r="H313" s="0" t="n">
        <v>4933</v>
      </c>
      <c r="I313" s="0" t="n">
        <v>15973</v>
      </c>
      <c r="J313" s="16" t="n">
        <f aca="false">D313+Inputs!$B$8*E313</f>
        <v>478.72</v>
      </c>
      <c r="K313" s="16" t="n">
        <f aca="false">F313+Inputs!$B$9*G313</f>
        <v>20.8</v>
      </c>
      <c r="L313" s="16" t="n">
        <f aca="false">H313+Inputs!$B$10*I313</f>
        <v>27886.201</v>
      </c>
      <c r="M313" s="16" t="n">
        <f aca="false">J313+K313+L313</f>
        <v>28385.721</v>
      </c>
    </row>
    <row r="314" customFormat="false" ht="15" hidden="false" customHeight="false" outlineLevel="0" collapsed="false">
      <c r="A314" s="0" t="s">
        <v>356</v>
      </c>
      <c r="B314" s="15" t="n">
        <v>45352</v>
      </c>
      <c r="C314" s="0" t="n">
        <v>1</v>
      </c>
      <c r="D314" s="0" t="n">
        <v>171</v>
      </c>
      <c r="E314" s="0" t="n">
        <v>167</v>
      </c>
      <c r="F314" s="0" t="n">
        <v>0</v>
      </c>
      <c r="G314" s="0" t="n">
        <v>13</v>
      </c>
      <c r="H314" s="0" t="n">
        <v>4981</v>
      </c>
      <c r="I314" s="0" t="n">
        <v>16011</v>
      </c>
      <c r="J314" s="16" t="n">
        <f aca="false">D314+Inputs!$B$8*E314</f>
        <v>518.36</v>
      </c>
      <c r="K314" s="16" t="n">
        <f aca="false">F314+Inputs!$B$9*G314</f>
        <v>27.04</v>
      </c>
      <c r="L314" s="16" t="n">
        <f aca="false">H314+Inputs!$B$10*I314</f>
        <v>27988.807</v>
      </c>
      <c r="M314" s="16" t="n">
        <f aca="false">J314+K314+L314</f>
        <v>28534.207</v>
      </c>
    </row>
    <row r="315" customFormat="false" ht="15" hidden="false" customHeight="false" outlineLevel="0" collapsed="false">
      <c r="A315" s="0" t="s">
        <v>356</v>
      </c>
      <c r="B315" s="15" t="n">
        <v>45444</v>
      </c>
      <c r="C315" s="0" t="n">
        <v>1</v>
      </c>
      <c r="D315" s="0" t="n">
        <v>193</v>
      </c>
      <c r="E315" s="0" t="n">
        <v>188</v>
      </c>
      <c r="F315" s="0" t="n">
        <v>0</v>
      </c>
      <c r="G315" s="0" t="n">
        <v>18</v>
      </c>
      <c r="H315" s="0" t="n">
        <v>4905</v>
      </c>
      <c r="I315" s="0" t="n">
        <v>15935</v>
      </c>
      <c r="J315" s="16" t="n">
        <f aca="false">D315+Inputs!$B$8*E315</f>
        <v>584.04</v>
      </c>
      <c r="K315" s="16" t="n">
        <f aca="false">F315+Inputs!$B$9*G315</f>
        <v>37.44</v>
      </c>
      <c r="L315" s="16" t="n">
        <f aca="false">H315+Inputs!$B$10*I315</f>
        <v>27803.595</v>
      </c>
      <c r="M315" s="16" t="n">
        <f aca="false">J315+K315+L315</f>
        <v>28425.075</v>
      </c>
    </row>
    <row r="316" customFormat="false" ht="15" hidden="false" customHeight="false" outlineLevel="0" collapsed="false">
      <c r="A316" s="0" t="s">
        <v>356</v>
      </c>
      <c r="B316" s="15" t="n">
        <v>45536</v>
      </c>
      <c r="C316" s="0" t="n">
        <v>1</v>
      </c>
      <c r="D316" s="0" t="n">
        <v>214</v>
      </c>
      <c r="E316" s="0" t="n">
        <v>202</v>
      </c>
      <c r="F316" s="0" t="n">
        <v>0</v>
      </c>
      <c r="G316" s="0" t="n">
        <v>20</v>
      </c>
      <c r="H316" s="0" t="n">
        <v>4988</v>
      </c>
      <c r="I316" s="0" t="n">
        <v>15969</v>
      </c>
      <c r="J316" s="16" t="n">
        <f aca="false">D316+Inputs!$B$8*E316</f>
        <v>634.16</v>
      </c>
      <c r="K316" s="16" t="n">
        <f aca="false">F316+Inputs!$B$9*G316</f>
        <v>41.6</v>
      </c>
      <c r="L316" s="16" t="n">
        <f aca="false">H316+Inputs!$B$10*I316</f>
        <v>27935.453</v>
      </c>
      <c r="M316" s="16" t="n">
        <f aca="false">J316+K316+L316</f>
        <v>28611.213</v>
      </c>
    </row>
    <row r="317" customFormat="false" ht="15" hidden="false" customHeight="false" outlineLevel="0" collapsed="false">
      <c r="A317" s="0" t="s">
        <v>356</v>
      </c>
      <c r="B317" s="15" t="n">
        <v>45627</v>
      </c>
      <c r="C317" s="0" t="n">
        <v>1</v>
      </c>
      <c r="D317" s="0" t="n">
        <v>205</v>
      </c>
      <c r="E317" s="0" t="n">
        <v>216</v>
      </c>
      <c r="F317" s="0" t="n">
        <v>0</v>
      </c>
      <c r="G317" s="0" t="n">
        <v>23</v>
      </c>
      <c r="H317" s="0" t="n">
        <v>5121</v>
      </c>
      <c r="I317" s="0" t="n">
        <v>16052</v>
      </c>
      <c r="J317" s="16" t="n">
        <f aca="false">D317+Inputs!$B$8*E317</f>
        <v>654.28</v>
      </c>
      <c r="K317" s="16" t="n">
        <f aca="false">F317+Inputs!$B$9*G317</f>
        <v>47.84</v>
      </c>
      <c r="L317" s="16" t="n">
        <f aca="false">H317+Inputs!$B$10*I317</f>
        <v>28187.724</v>
      </c>
      <c r="M317" s="16" t="n">
        <f aca="false">J317+K317+L317</f>
        <v>28889.844</v>
      </c>
    </row>
    <row r="318" customFormat="false" ht="15" hidden="false" customHeight="false" outlineLevel="0" collapsed="false">
      <c r="A318" s="0" t="s">
        <v>356</v>
      </c>
      <c r="B318" s="15" t="n">
        <v>45717</v>
      </c>
      <c r="C318" s="0" t="n">
        <v>1</v>
      </c>
      <c r="D318" s="0" t="n">
        <v>201</v>
      </c>
      <c r="E318" s="0" t="n">
        <v>236</v>
      </c>
      <c r="F318" s="0" t="n">
        <v>0</v>
      </c>
      <c r="G318" s="0" t="n">
        <v>28</v>
      </c>
      <c r="H318" s="0" t="n">
        <v>5116</v>
      </c>
      <c r="I318" s="0" t="n">
        <v>16095</v>
      </c>
      <c r="J318" s="16" t="n">
        <f aca="false">D318+Inputs!$B$8*E318</f>
        <v>691.88</v>
      </c>
      <c r="K318" s="16" t="n">
        <f aca="false">F318+Inputs!$B$9*G318</f>
        <v>58.24</v>
      </c>
      <c r="L318" s="16" t="n">
        <f aca="false">H318+Inputs!$B$10*I318</f>
        <v>28244.515</v>
      </c>
      <c r="M318" s="16" t="n">
        <f aca="false">J318+K318+L318</f>
        <v>28994.635</v>
      </c>
    </row>
    <row r="319" customFormat="false" ht="15" hidden="false" customHeight="false" outlineLevel="0" collapsed="false">
      <c r="A319" s="0" t="s">
        <v>356</v>
      </c>
      <c r="B319" s="15" t="n">
        <v>45809</v>
      </c>
      <c r="C319" s="0" t="n">
        <v>1</v>
      </c>
      <c r="D319" s="0" t="n">
        <v>197</v>
      </c>
      <c r="E319" s="0" t="n">
        <v>259</v>
      </c>
      <c r="F319" s="0" t="n">
        <v>8</v>
      </c>
      <c r="G319" s="0" t="n">
        <v>33</v>
      </c>
      <c r="H319" s="0" t="n">
        <v>5085</v>
      </c>
      <c r="I319" s="0" t="n">
        <v>16044</v>
      </c>
      <c r="J319" s="16" t="n">
        <f aca="false">D319+Inputs!$B$8*E319</f>
        <v>735.72</v>
      </c>
      <c r="K319" s="16" t="n">
        <f aca="false">F319+Inputs!$B$9*G319</f>
        <v>76.64</v>
      </c>
      <c r="L319" s="16" t="n">
        <f aca="false">H319+Inputs!$B$10*I319</f>
        <v>28140.228</v>
      </c>
      <c r="M319" s="16" t="n">
        <f aca="false">J319+K319+L319</f>
        <v>28952.588</v>
      </c>
    </row>
    <row r="320" customFormat="false" ht="15" hidden="false" customHeight="false" outlineLevel="0" collapsed="false">
      <c r="A320" s="0" t="s">
        <v>356</v>
      </c>
      <c r="B320" s="15" t="n">
        <v>45901</v>
      </c>
      <c r="C320" s="0" t="n">
        <v>1</v>
      </c>
      <c r="D320" s="0" t="n">
        <v>199</v>
      </c>
      <c r="E320" s="0" t="n">
        <v>271</v>
      </c>
      <c r="F320" s="0" t="n">
        <v>23</v>
      </c>
      <c r="G320" s="0" t="n">
        <v>36</v>
      </c>
      <c r="H320" s="0" t="n">
        <v>5065</v>
      </c>
      <c r="I320" s="0" t="n">
        <v>16000</v>
      </c>
      <c r="J320" s="16" t="n">
        <f aca="false">D320+Inputs!$B$8*E320</f>
        <v>762.68</v>
      </c>
      <c r="K320" s="16" t="n">
        <f aca="false">F320+Inputs!$B$9*G320</f>
        <v>97.88</v>
      </c>
      <c r="L320" s="16" t="n">
        <f aca="false">H320+Inputs!$B$10*I320</f>
        <v>28057</v>
      </c>
      <c r="M320" s="16" t="n">
        <f aca="false">J320+K320+L320</f>
        <v>28917.56</v>
      </c>
    </row>
    <row r="321" customFormat="false" ht="15" hidden="false" customHeight="false" outlineLevel="0" collapsed="false">
      <c r="A321" s="0" t="s">
        <v>356</v>
      </c>
      <c r="B321" s="15" t="n">
        <v>45992</v>
      </c>
      <c r="C321" s="0" t="n">
        <v>1</v>
      </c>
      <c r="D321" s="0" t="n">
        <v>226</v>
      </c>
      <c r="E321" s="0" t="n">
        <v>290</v>
      </c>
      <c r="F321" s="0" t="n">
        <v>32</v>
      </c>
      <c r="G321" s="0" t="n">
        <v>40</v>
      </c>
      <c r="H321" s="0" t="n">
        <v>5088</v>
      </c>
      <c r="I321" s="0" t="n">
        <v>15969</v>
      </c>
      <c r="J321" s="16" t="n">
        <f aca="false">D321+Inputs!$B$8*E321</f>
        <v>829.2</v>
      </c>
      <c r="K321" s="16" t="n">
        <f aca="false">F321+Inputs!$B$9*G321</f>
        <v>115.2</v>
      </c>
      <c r="L321" s="16" t="n">
        <f aca="false">H321+Inputs!$B$10*I321</f>
        <v>28035.453</v>
      </c>
      <c r="M321" s="16" t="n">
        <f aca="false">J321+K321+L321</f>
        <v>28979.853</v>
      </c>
    </row>
    <row r="322" customFormat="false" ht="15" hidden="false" customHeight="false" outlineLevel="0" collapsed="false">
      <c r="A322" s="0" t="s">
        <v>356</v>
      </c>
      <c r="B322" s="15" t="n">
        <v>46082</v>
      </c>
      <c r="C322" s="0" t="n">
        <v>1</v>
      </c>
      <c r="D322" s="0" t="n">
        <v>254</v>
      </c>
      <c r="E322" s="0" t="n">
        <v>310</v>
      </c>
      <c r="F322" s="0" t="n">
        <v>43</v>
      </c>
      <c r="G322" s="0" t="n">
        <v>53</v>
      </c>
      <c r="H322" s="0" t="n">
        <v>5052</v>
      </c>
      <c r="I322" s="0" t="n">
        <v>16031</v>
      </c>
      <c r="J322" s="16" t="n">
        <f aca="false">D322+Inputs!$B$8*E322</f>
        <v>898.8</v>
      </c>
      <c r="K322" s="16" t="n">
        <f aca="false">F322+Inputs!$B$9*G322</f>
        <v>153.24</v>
      </c>
      <c r="L322" s="16" t="n">
        <f aca="false">H322+Inputs!$B$10*I322</f>
        <v>28088.547</v>
      </c>
      <c r="M322" s="16" t="n">
        <f aca="false">J322+K322+L322</f>
        <v>29140.587</v>
      </c>
    </row>
    <row r="323" customFormat="false" ht="15" hidden="false" customHeight="false" outlineLevel="0" collapsed="false">
      <c r="A323" s="0" t="s">
        <v>356</v>
      </c>
      <c r="B323" s="15" t="n">
        <v>46174</v>
      </c>
      <c r="C323" s="0" t="n">
        <v>1</v>
      </c>
      <c r="D323" s="0" t="n">
        <v>298</v>
      </c>
      <c r="E323" s="0" t="n">
        <v>344</v>
      </c>
      <c r="F323" s="0" t="n">
        <v>63</v>
      </c>
      <c r="G323" s="0" t="n">
        <v>71</v>
      </c>
      <c r="H323" s="0" t="n">
        <v>5012</v>
      </c>
      <c r="I323" s="0" t="n">
        <v>15986</v>
      </c>
      <c r="J323" s="16" t="n">
        <f aca="false">D323+Inputs!$B$8*E323</f>
        <v>1013.52</v>
      </c>
      <c r="K323" s="16" t="n">
        <f aca="false">F323+Inputs!$B$9*G323</f>
        <v>210.68</v>
      </c>
      <c r="L323" s="16" t="n">
        <f aca="false">H323+Inputs!$B$10*I323</f>
        <v>27983.882</v>
      </c>
      <c r="M323" s="16" t="n">
        <f aca="false">J323+K323+L323</f>
        <v>29208.082</v>
      </c>
    </row>
    <row r="324" customFormat="false" ht="15" hidden="false" customHeight="false" outlineLevel="0" collapsed="false">
      <c r="A324" s="0" t="s">
        <v>356</v>
      </c>
      <c r="B324" s="15" t="n">
        <v>46235</v>
      </c>
      <c r="C324" s="0" t="n">
        <v>1</v>
      </c>
      <c r="D324" s="0" t="n">
        <v>354</v>
      </c>
      <c r="E324" s="0" t="n">
        <v>349</v>
      </c>
      <c r="F324" s="0" t="n">
        <v>71</v>
      </c>
      <c r="G324" s="0" t="n">
        <v>82</v>
      </c>
      <c r="H324" s="0" t="n">
        <v>5103</v>
      </c>
      <c r="I324" s="0" t="n">
        <v>15930</v>
      </c>
      <c r="J324" s="16" t="n">
        <f aca="false">D324+Inputs!$B$8*E324</f>
        <v>1079.92</v>
      </c>
      <c r="K324" s="16" t="n">
        <f aca="false">F324+Inputs!$B$9*G324</f>
        <v>241.56</v>
      </c>
      <c r="L324" s="16" t="n">
        <f aca="false">H324+Inputs!$B$10*I324</f>
        <v>27994.41</v>
      </c>
      <c r="M324" s="16" t="n">
        <f aca="false">J324+K324+L324</f>
        <v>29315.89</v>
      </c>
    </row>
    <row r="325" customFormat="false" ht="15" hidden="false" customHeight="false" outlineLevel="0" collapsed="false">
      <c r="A325" s="0" t="s">
        <v>390</v>
      </c>
      <c r="B325" s="15" t="n">
        <v>44805</v>
      </c>
      <c r="C325" s="0" t="n">
        <v>2</v>
      </c>
      <c r="D325" s="0" t="n">
        <v>0</v>
      </c>
      <c r="E325" s="0" t="n">
        <v>42</v>
      </c>
      <c r="F325" s="0" t="n">
        <v>0</v>
      </c>
      <c r="G325" s="0" t="n">
        <v>4</v>
      </c>
      <c r="H325" s="0" t="n">
        <v>1369</v>
      </c>
      <c r="I325" s="0" t="n">
        <v>18565</v>
      </c>
      <c r="J325" s="16" t="n">
        <f aca="false">D325+Inputs!$B$8*E325</f>
        <v>87.36</v>
      </c>
      <c r="K325" s="16" t="n">
        <f aca="false">F325+Inputs!$B$9*G325</f>
        <v>8.32</v>
      </c>
      <c r="L325" s="16" t="n">
        <f aca="false">H325+Inputs!$B$10*I325</f>
        <v>28046.905</v>
      </c>
      <c r="M325" s="16" t="n">
        <f aca="false">J325+K325+L325</f>
        <v>28142.585</v>
      </c>
    </row>
    <row r="326" customFormat="false" ht="15" hidden="false" customHeight="false" outlineLevel="0" collapsed="false">
      <c r="A326" s="0" t="s">
        <v>390</v>
      </c>
      <c r="B326" s="15" t="n">
        <v>44896</v>
      </c>
      <c r="C326" s="0" t="n">
        <v>2</v>
      </c>
      <c r="D326" s="0" t="n">
        <v>0</v>
      </c>
      <c r="E326" s="0" t="n">
        <v>47</v>
      </c>
      <c r="F326" s="0" t="n">
        <v>0</v>
      </c>
      <c r="G326" s="0" t="n">
        <v>4</v>
      </c>
      <c r="H326" s="0" t="n">
        <v>1354</v>
      </c>
      <c r="I326" s="0" t="n">
        <v>18530</v>
      </c>
      <c r="J326" s="16" t="n">
        <f aca="false">D326+Inputs!$B$8*E326</f>
        <v>97.76</v>
      </c>
      <c r="K326" s="16" t="n">
        <f aca="false">F326+Inputs!$B$9*G326</f>
        <v>8.32</v>
      </c>
      <c r="L326" s="16" t="n">
        <f aca="false">H326+Inputs!$B$10*I326</f>
        <v>27981.61</v>
      </c>
      <c r="M326" s="16" t="n">
        <f aca="false">J326+K326+L326</f>
        <v>28087.69</v>
      </c>
    </row>
    <row r="327" customFormat="false" ht="15" hidden="false" customHeight="false" outlineLevel="0" collapsed="false">
      <c r="A327" s="0" t="s">
        <v>390</v>
      </c>
      <c r="B327" s="15" t="n">
        <v>44986</v>
      </c>
      <c r="C327" s="0" t="n">
        <v>2</v>
      </c>
      <c r="D327" s="0" t="n">
        <v>0</v>
      </c>
      <c r="E327" s="0" t="n">
        <v>59</v>
      </c>
      <c r="F327" s="0" t="n">
        <v>0</v>
      </c>
      <c r="G327" s="0" t="n">
        <v>5</v>
      </c>
      <c r="H327" s="0" t="n">
        <v>1385</v>
      </c>
      <c r="I327" s="0" t="n">
        <v>18616</v>
      </c>
      <c r="J327" s="16" t="n">
        <f aca="false">D327+Inputs!$B$8*E327</f>
        <v>122.72</v>
      </c>
      <c r="K327" s="16" t="n">
        <f aca="false">F327+Inputs!$B$9*G327</f>
        <v>10.4</v>
      </c>
      <c r="L327" s="16" t="n">
        <f aca="false">H327+Inputs!$B$10*I327</f>
        <v>28136.192</v>
      </c>
      <c r="M327" s="16" t="n">
        <f aca="false">J327+K327+L327</f>
        <v>28269.312</v>
      </c>
    </row>
    <row r="328" customFormat="false" ht="15" hidden="false" customHeight="false" outlineLevel="0" collapsed="false">
      <c r="A328" s="0" t="s">
        <v>390</v>
      </c>
      <c r="B328" s="15" t="n">
        <v>45078</v>
      </c>
      <c r="C328" s="0" t="n">
        <v>2</v>
      </c>
      <c r="D328" s="0" t="n">
        <v>0</v>
      </c>
      <c r="E328" s="0" t="n">
        <v>89</v>
      </c>
      <c r="F328" s="0" t="n">
        <v>0</v>
      </c>
      <c r="G328" s="0" t="n">
        <v>8</v>
      </c>
      <c r="H328" s="0" t="n">
        <v>1378</v>
      </c>
      <c r="I328" s="0" t="n">
        <v>26047</v>
      </c>
      <c r="J328" s="16" t="n">
        <f aca="false">D328+Inputs!$B$8*E328</f>
        <v>185.12</v>
      </c>
      <c r="K328" s="16" t="n">
        <f aca="false">F328+Inputs!$B$9*G328</f>
        <v>16.64</v>
      </c>
      <c r="L328" s="16" t="n">
        <f aca="false">H328+Inputs!$B$10*I328</f>
        <v>38807.539</v>
      </c>
      <c r="M328" s="16" t="n">
        <f aca="false">J328+K328+L328</f>
        <v>39009.299</v>
      </c>
    </row>
    <row r="329" customFormat="false" ht="15" hidden="false" customHeight="false" outlineLevel="0" collapsed="false">
      <c r="A329" s="0" t="s">
        <v>390</v>
      </c>
      <c r="B329" s="15" t="n">
        <v>45170</v>
      </c>
      <c r="C329" s="0" t="n">
        <v>2</v>
      </c>
      <c r="D329" s="0" t="n">
        <v>0</v>
      </c>
      <c r="E329" s="0" t="n">
        <v>99</v>
      </c>
      <c r="F329" s="0" t="n">
        <v>0</v>
      </c>
      <c r="G329" s="0" t="n">
        <v>17</v>
      </c>
      <c r="H329" s="0" t="n">
        <v>1404</v>
      </c>
      <c r="I329" s="0" t="n">
        <v>26087</v>
      </c>
      <c r="J329" s="16" t="n">
        <f aca="false">D329+Inputs!$B$8*E329</f>
        <v>205.92</v>
      </c>
      <c r="K329" s="16" t="n">
        <f aca="false">F329+Inputs!$B$9*G329</f>
        <v>35.36</v>
      </c>
      <c r="L329" s="16" t="n">
        <f aca="false">H329+Inputs!$B$10*I329</f>
        <v>38891.019</v>
      </c>
      <c r="M329" s="16" t="n">
        <f aca="false">J329+K329+L329</f>
        <v>39132.299</v>
      </c>
    </row>
    <row r="330" customFormat="false" ht="15" hidden="false" customHeight="false" outlineLevel="0" collapsed="false">
      <c r="A330" s="0" t="s">
        <v>390</v>
      </c>
      <c r="B330" s="15" t="n">
        <v>45261</v>
      </c>
      <c r="C330" s="0" t="n">
        <v>2</v>
      </c>
      <c r="D330" s="0" t="n">
        <v>0</v>
      </c>
      <c r="E330" s="0" t="n">
        <v>105</v>
      </c>
      <c r="F330" s="0" t="n">
        <v>0</v>
      </c>
      <c r="G330" s="0" t="n">
        <v>20</v>
      </c>
      <c r="H330" s="0" t="n">
        <v>1466</v>
      </c>
      <c r="I330" s="0" t="n">
        <v>26026</v>
      </c>
      <c r="J330" s="16" t="n">
        <f aca="false">D330+Inputs!$B$8*E330</f>
        <v>218.4</v>
      </c>
      <c r="K330" s="16" t="n">
        <f aca="false">F330+Inputs!$B$9*G330</f>
        <v>41.6</v>
      </c>
      <c r="L330" s="16" t="n">
        <f aca="false">H330+Inputs!$B$10*I330</f>
        <v>38865.362</v>
      </c>
      <c r="M330" s="16" t="n">
        <f aca="false">J330+K330+L330</f>
        <v>39125.362</v>
      </c>
    </row>
    <row r="331" customFormat="false" ht="15" hidden="false" customHeight="false" outlineLevel="0" collapsed="false">
      <c r="A331" s="0" t="s">
        <v>390</v>
      </c>
      <c r="B331" s="15" t="n">
        <v>45352</v>
      </c>
      <c r="C331" s="0" t="n">
        <v>2</v>
      </c>
      <c r="D331" s="0" t="n">
        <v>0</v>
      </c>
      <c r="E331" s="0" t="n">
        <v>121</v>
      </c>
      <c r="F331" s="0" t="n">
        <v>0</v>
      </c>
      <c r="G331" s="0" t="n">
        <v>26</v>
      </c>
      <c r="H331" s="0" t="n">
        <v>1507</v>
      </c>
      <c r="I331" s="0" t="n">
        <v>26133</v>
      </c>
      <c r="J331" s="16" t="n">
        <f aca="false">D331+Inputs!$B$8*E331</f>
        <v>251.68</v>
      </c>
      <c r="K331" s="16" t="n">
        <f aca="false">F331+Inputs!$B$9*G331</f>
        <v>54.08</v>
      </c>
      <c r="L331" s="16" t="n">
        <f aca="false">H331+Inputs!$B$10*I331</f>
        <v>39060.121</v>
      </c>
      <c r="M331" s="16" t="n">
        <f aca="false">J331+K331+L331</f>
        <v>39365.881</v>
      </c>
    </row>
    <row r="332" customFormat="false" ht="15" hidden="false" customHeight="false" outlineLevel="0" collapsed="false">
      <c r="A332" s="0" t="s">
        <v>390</v>
      </c>
      <c r="B332" s="15" t="n">
        <v>45444</v>
      </c>
      <c r="C332" s="0" t="n">
        <v>2</v>
      </c>
      <c r="D332" s="0" t="n">
        <v>0</v>
      </c>
      <c r="E332" s="0" t="n">
        <v>139</v>
      </c>
      <c r="F332" s="0" t="n">
        <v>0</v>
      </c>
      <c r="G332" s="0" t="n">
        <v>34</v>
      </c>
      <c r="H332" s="0" t="n">
        <v>1491</v>
      </c>
      <c r="I332" s="0" t="n">
        <v>26115</v>
      </c>
      <c r="J332" s="16" t="n">
        <f aca="false">D332+Inputs!$B$8*E332</f>
        <v>289.12</v>
      </c>
      <c r="K332" s="16" t="n">
        <f aca="false">F332+Inputs!$B$9*G332</f>
        <v>70.72</v>
      </c>
      <c r="L332" s="16" t="n">
        <f aca="false">H332+Inputs!$B$10*I332</f>
        <v>39018.255</v>
      </c>
      <c r="M332" s="16" t="n">
        <f aca="false">J332+K332+L332</f>
        <v>39378.095</v>
      </c>
    </row>
    <row r="333" customFormat="false" ht="15" hidden="false" customHeight="false" outlineLevel="0" collapsed="false">
      <c r="A333" s="0" t="s">
        <v>390</v>
      </c>
      <c r="B333" s="15" t="n">
        <v>45536</v>
      </c>
      <c r="C333" s="0" t="n">
        <v>2</v>
      </c>
      <c r="D333" s="0" t="n">
        <v>0</v>
      </c>
      <c r="E333" s="0" t="n">
        <v>149</v>
      </c>
      <c r="F333" s="0" t="n">
        <v>0</v>
      </c>
      <c r="G333" s="0" t="n">
        <v>40</v>
      </c>
      <c r="H333" s="0" t="n">
        <v>1493</v>
      </c>
      <c r="I333" s="0" t="n">
        <v>26109</v>
      </c>
      <c r="J333" s="16" t="n">
        <f aca="false">D333+Inputs!$B$8*E333</f>
        <v>309.92</v>
      </c>
      <c r="K333" s="16" t="n">
        <f aca="false">F333+Inputs!$B$9*G333</f>
        <v>83.2</v>
      </c>
      <c r="L333" s="16" t="n">
        <f aca="false">H333+Inputs!$B$10*I333</f>
        <v>39011.633</v>
      </c>
      <c r="M333" s="16" t="n">
        <f aca="false">J333+K333+L333</f>
        <v>39404.753</v>
      </c>
    </row>
    <row r="334" customFormat="false" ht="15" hidden="false" customHeight="false" outlineLevel="0" collapsed="false">
      <c r="A334" s="0" t="s">
        <v>390</v>
      </c>
      <c r="B334" s="15" t="n">
        <v>45627</v>
      </c>
      <c r="C334" s="0" t="n">
        <v>2</v>
      </c>
      <c r="D334" s="0" t="n">
        <v>0</v>
      </c>
      <c r="E334" s="0" t="n">
        <v>157</v>
      </c>
      <c r="F334" s="0" t="n">
        <v>0</v>
      </c>
      <c r="G334" s="0" t="n">
        <v>47</v>
      </c>
      <c r="H334" s="0" t="n">
        <v>1550</v>
      </c>
      <c r="I334" s="0" t="n">
        <v>26061</v>
      </c>
      <c r="J334" s="16" t="n">
        <f aca="false">D334+Inputs!$B$8*E334</f>
        <v>326.56</v>
      </c>
      <c r="K334" s="16" t="n">
        <f aca="false">F334+Inputs!$B$9*G334</f>
        <v>97.76</v>
      </c>
      <c r="L334" s="16" t="n">
        <f aca="false">H334+Inputs!$B$10*I334</f>
        <v>38999.657</v>
      </c>
      <c r="M334" s="16" t="n">
        <f aca="false">J334+K334+L334</f>
        <v>39423.977</v>
      </c>
    </row>
    <row r="335" customFormat="false" ht="15" hidden="false" customHeight="false" outlineLevel="0" collapsed="false">
      <c r="A335" s="0" t="s">
        <v>390</v>
      </c>
      <c r="B335" s="15" t="n">
        <v>45717</v>
      </c>
      <c r="C335" s="0" t="n">
        <v>2</v>
      </c>
      <c r="D335" s="0" t="n">
        <v>0</v>
      </c>
      <c r="E335" s="0" t="n">
        <v>170</v>
      </c>
      <c r="F335" s="0" t="n">
        <v>0</v>
      </c>
      <c r="G335" s="0" t="n">
        <v>62</v>
      </c>
      <c r="H335" s="0" t="n">
        <v>1555</v>
      </c>
      <c r="I335" s="0" t="n">
        <v>26180</v>
      </c>
      <c r="J335" s="16" t="n">
        <f aca="false">D335+Inputs!$B$8*E335</f>
        <v>353.6</v>
      </c>
      <c r="K335" s="16" t="n">
        <f aca="false">F335+Inputs!$B$9*G335</f>
        <v>128.96</v>
      </c>
      <c r="L335" s="16" t="n">
        <f aca="false">H335+Inputs!$B$10*I335</f>
        <v>39175.66</v>
      </c>
      <c r="M335" s="16" t="n">
        <f aca="false">J335+K335+L335</f>
        <v>39658.22</v>
      </c>
    </row>
    <row r="336" customFormat="false" ht="15" hidden="false" customHeight="false" outlineLevel="0" collapsed="false">
      <c r="A336" s="0" t="s">
        <v>390</v>
      </c>
      <c r="B336" s="15" t="n">
        <v>45809</v>
      </c>
      <c r="C336" s="0" t="n">
        <v>2</v>
      </c>
      <c r="D336" s="0" t="n">
        <v>0</v>
      </c>
      <c r="E336" s="0" t="n">
        <v>183</v>
      </c>
      <c r="F336" s="0" t="n">
        <v>0</v>
      </c>
      <c r="G336" s="0" t="n">
        <v>71</v>
      </c>
      <c r="H336" s="0" t="n">
        <v>1532</v>
      </c>
      <c r="I336" s="0" t="n">
        <v>26146</v>
      </c>
      <c r="J336" s="16" t="n">
        <f aca="false">D336+Inputs!$B$8*E336</f>
        <v>380.64</v>
      </c>
      <c r="K336" s="16" t="n">
        <f aca="false">F336+Inputs!$B$9*G336</f>
        <v>147.68</v>
      </c>
      <c r="L336" s="16" t="n">
        <f aca="false">H336+Inputs!$B$10*I336</f>
        <v>39103.802</v>
      </c>
      <c r="M336" s="16" t="n">
        <f aca="false">J336+K336+L336</f>
        <v>39632.122</v>
      </c>
    </row>
    <row r="337" customFormat="false" ht="15" hidden="false" customHeight="false" outlineLevel="0" collapsed="false">
      <c r="A337" s="0" t="s">
        <v>390</v>
      </c>
      <c r="B337" s="15" t="n">
        <v>45901</v>
      </c>
      <c r="C337" s="0" t="n">
        <v>2</v>
      </c>
      <c r="D337" s="0" t="n">
        <v>0</v>
      </c>
      <c r="E337" s="0" t="n">
        <v>189</v>
      </c>
      <c r="F337" s="0" t="n">
        <v>0</v>
      </c>
      <c r="G337" s="0" t="n">
        <v>85</v>
      </c>
      <c r="H337" s="0" t="n">
        <v>1581</v>
      </c>
      <c r="I337" s="0" t="n">
        <v>26191</v>
      </c>
      <c r="J337" s="16" t="n">
        <f aca="false">D337+Inputs!$B$8*E337</f>
        <v>393.12</v>
      </c>
      <c r="K337" s="16" t="n">
        <f aca="false">F337+Inputs!$B$9*G337</f>
        <v>176.8</v>
      </c>
      <c r="L337" s="16" t="n">
        <f aca="false">H337+Inputs!$B$10*I337</f>
        <v>39217.467</v>
      </c>
      <c r="M337" s="16" t="n">
        <f aca="false">J337+K337+L337</f>
        <v>39787.387</v>
      </c>
    </row>
    <row r="338" customFormat="false" ht="15" hidden="false" customHeight="false" outlineLevel="0" collapsed="false">
      <c r="A338" s="0" t="s">
        <v>390</v>
      </c>
      <c r="B338" s="15" t="n">
        <v>45992</v>
      </c>
      <c r="C338" s="0" t="n">
        <v>2</v>
      </c>
      <c r="D338" s="0" t="n">
        <v>0</v>
      </c>
      <c r="E338" s="0" t="n">
        <v>203</v>
      </c>
      <c r="F338" s="0" t="n">
        <v>0</v>
      </c>
      <c r="G338" s="0" t="n">
        <v>96</v>
      </c>
      <c r="H338" s="0" t="n">
        <v>1581</v>
      </c>
      <c r="I338" s="0" t="n">
        <v>26114</v>
      </c>
      <c r="J338" s="16" t="n">
        <f aca="false">D338+Inputs!$B$8*E338</f>
        <v>422.24</v>
      </c>
      <c r="K338" s="16" t="n">
        <f aca="false">F338+Inputs!$B$9*G338</f>
        <v>199.68</v>
      </c>
      <c r="L338" s="16" t="n">
        <f aca="false">H338+Inputs!$B$10*I338</f>
        <v>39106.818</v>
      </c>
      <c r="M338" s="16" t="n">
        <f aca="false">J338+K338+L338</f>
        <v>39728.738</v>
      </c>
    </row>
    <row r="339" customFormat="false" ht="15" hidden="false" customHeight="false" outlineLevel="0" collapsed="false">
      <c r="A339" s="0" t="s">
        <v>390</v>
      </c>
      <c r="B339" s="15" t="n">
        <v>46082</v>
      </c>
      <c r="C339" s="0" t="n">
        <v>2</v>
      </c>
      <c r="D339" s="0" t="n">
        <v>0</v>
      </c>
      <c r="E339" s="0" t="n">
        <v>224</v>
      </c>
      <c r="F339" s="0" t="n">
        <v>0</v>
      </c>
      <c r="G339" s="0" t="n">
        <v>101</v>
      </c>
      <c r="H339" s="0" t="n">
        <v>1611</v>
      </c>
      <c r="I339" s="0" t="n">
        <v>26283</v>
      </c>
      <c r="J339" s="16" t="n">
        <f aca="false">D339+Inputs!$B$8*E339</f>
        <v>465.92</v>
      </c>
      <c r="K339" s="16" t="n">
        <f aca="false">F339+Inputs!$B$9*G339</f>
        <v>210.08</v>
      </c>
      <c r="L339" s="16" t="n">
        <f aca="false">H339+Inputs!$B$10*I339</f>
        <v>39379.671</v>
      </c>
      <c r="M339" s="16" t="n">
        <f aca="false">J339+K339+L339</f>
        <v>40055.671</v>
      </c>
    </row>
    <row r="340" customFormat="false" ht="15" hidden="false" customHeight="false" outlineLevel="0" collapsed="false">
      <c r="A340" s="0" t="s">
        <v>390</v>
      </c>
      <c r="B340" s="15" t="n">
        <v>46174</v>
      </c>
      <c r="C340" s="0" t="n">
        <v>2</v>
      </c>
      <c r="D340" s="0" t="n">
        <v>0</v>
      </c>
      <c r="E340" s="0" t="n">
        <v>259</v>
      </c>
      <c r="F340" s="0" t="n">
        <v>0</v>
      </c>
      <c r="G340" s="0" t="n">
        <v>141</v>
      </c>
      <c r="H340" s="0" t="n">
        <v>1611</v>
      </c>
      <c r="I340" s="0" t="n">
        <v>26363</v>
      </c>
      <c r="J340" s="16" t="n">
        <f aca="false">D340+Inputs!$B$8*E340</f>
        <v>538.72</v>
      </c>
      <c r="K340" s="16" t="n">
        <f aca="false">F340+Inputs!$B$9*G340</f>
        <v>293.28</v>
      </c>
      <c r="L340" s="16" t="n">
        <f aca="false">H340+Inputs!$B$10*I340</f>
        <v>39494.631</v>
      </c>
      <c r="M340" s="16" t="n">
        <f aca="false">J340+K340+L340</f>
        <v>40326.631</v>
      </c>
    </row>
    <row r="341" customFormat="false" ht="15" hidden="false" customHeight="false" outlineLevel="0" collapsed="false">
      <c r="A341" s="0" t="s">
        <v>390</v>
      </c>
      <c r="B341" s="15" t="n">
        <v>46235</v>
      </c>
      <c r="C341" s="0" t="n">
        <v>2</v>
      </c>
      <c r="D341" s="0" t="n">
        <v>0</v>
      </c>
      <c r="E341" s="0" t="n">
        <v>280</v>
      </c>
      <c r="F341" s="0" t="n">
        <v>0</v>
      </c>
      <c r="G341" s="0" t="n">
        <v>156</v>
      </c>
      <c r="H341" s="0" t="n">
        <v>1645</v>
      </c>
      <c r="I341" s="0" t="n">
        <v>26375</v>
      </c>
      <c r="J341" s="16" t="n">
        <f aca="false">D341+Inputs!$B$8*E341</f>
        <v>582.4</v>
      </c>
      <c r="K341" s="16" t="n">
        <f aca="false">F341+Inputs!$B$9*G341</f>
        <v>324.48</v>
      </c>
      <c r="L341" s="16" t="n">
        <f aca="false">H341+Inputs!$B$10*I341</f>
        <v>39545.875</v>
      </c>
      <c r="M341" s="16" t="n">
        <f aca="false">J341+K341+L341</f>
        <v>40452.755</v>
      </c>
    </row>
    <row r="342" customFormat="false" ht="15" hidden="false" customHeight="false" outlineLevel="0" collapsed="false">
      <c r="A342" s="0" t="s">
        <v>429</v>
      </c>
      <c r="B342" s="15" t="n">
        <v>44805</v>
      </c>
      <c r="C342" s="0" t="n">
        <v>4</v>
      </c>
      <c r="D342" s="0" t="n">
        <v>108</v>
      </c>
      <c r="E342" s="0" t="n">
        <v>46</v>
      </c>
      <c r="F342" s="0" t="n">
        <v>0</v>
      </c>
      <c r="G342" s="0" t="n">
        <v>1</v>
      </c>
      <c r="H342" s="0" t="n">
        <v>48065</v>
      </c>
      <c r="I342" s="0" t="n">
        <v>21872</v>
      </c>
      <c r="J342" s="16" t="n">
        <f aca="false">D342+Inputs!$B$8*E342</f>
        <v>203.68</v>
      </c>
      <c r="K342" s="16" t="n">
        <f aca="false">F342+Inputs!$B$9*G342</f>
        <v>2.08</v>
      </c>
      <c r="L342" s="16" t="n">
        <f aca="false">H342+Inputs!$B$10*I342</f>
        <v>79495.064</v>
      </c>
      <c r="M342" s="16" t="n">
        <f aca="false">J342+K342+L342</f>
        <v>79700.824</v>
      </c>
    </row>
    <row r="343" customFormat="false" ht="15" hidden="false" customHeight="false" outlineLevel="0" collapsed="false">
      <c r="A343" s="0" t="s">
        <v>429</v>
      </c>
      <c r="B343" s="15" t="n">
        <v>44896</v>
      </c>
      <c r="C343" s="0" t="n">
        <v>4</v>
      </c>
      <c r="D343" s="0" t="n">
        <v>130</v>
      </c>
      <c r="E343" s="0" t="n">
        <v>56</v>
      </c>
      <c r="F343" s="0" t="n">
        <v>0</v>
      </c>
      <c r="G343" s="0" t="n">
        <v>6</v>
      </c>
      <c r="H343" s="0" t="n">
        <v>49046</v>
      </c>
      <c r="I343" s="0" t="n">
        <v>21890</v>
      </c>
      <c r="J343" s="16" t="n">
        <f aca="false">D343+Inputs!$B$8*E343</f>
        <v>246.48</v>
      </c>
      <c r="K343" s="16" t="n">
        <f aca="false">F343+Inputs!$B$9*G343</f>
        <v>12.48</v>
      </c>
      <c r="L343" s="16" t="n">
        <f aca="false">H343+Inputs!$B$10*I343</f>
        <v>80501.93</v>
      </c>
      <c r="M343" s="16" t="n">
        <f aca="false">J343+K343+L343</f>
        <v>80760.89</v>
      </c>
    </row>
    <row r="344" customFormat="false" ht="15" hidden="false" customHeight="false" outlineLevel="0" collapsed="false">
      <c r="A344" s="0" t="s">
        <v>429</v>
      </c>
      <c r="B344" s="15" t="n">
        <v>44986</v>
      </c>
      <c r="C344" s="0" t="n">
        <v>4</v>
      </c>
      <c r="D344" s="0" t="n">
        <v>210</v>
      </c>
      <c r="E344" s="0" t="n">
        <v>71</v>
      </c>
      <c r="F344" s="0" t="n">
        <v>0</v>
      </c>
      <c r="G344" s="0" t="n">
        <v>15</v>
      </c>
      <c r="H344" s="0" t="n">
        <v>49803</v>
      </c>
      <c r="I344" s="0" t="n">
        <v>22188</v>
      </c>
      <c r="J344" s="16" t="n">
        <f aca="false">D344+Inputs!$B$8*E344</f>
        <v>357.68</v>
      </c>
      <c r="K344" s="16" t="n">
        <f aca="false">F344+Inputs!$B$9*G344</f>
        <v>31.2</v>
      </c>
      <c r="L344" s="16" t="n">
        <f aca="false">H344+Inputs!$B$10*I344</f>
        <v>81687.156</v>
      </c>
      <c r="M344" s="16" t="n">
        <f aca="false">J344+K344+L344</f>
        <v>82076.036</v>
      </c>
    </row>
    <row r="345" customFormat="false" ht="15" hidden="false" customHeight="false" outlineLevel="0" collapsed="false">
      <c r="A345" s="0" t="s">
        <v>429</v>
      </c>
      <c r="B345" s="15" t="n">
        <v>45078</v>
      </c>
      <c r="C345" s="0" t="n">
        <v>4</v>
      </c>
      <c r="D345" s="0" t="n">
        <v>306</v>
      </c>
      <c r="E345" s="0" t="n">
        <v>79</v>
      </c>
      <c r="F345" s="0" t="n">
        <v>0</v>
      </c>
      <c r="G345" s="0" t="n">
        <v>18</v>
      </c>
      <c r="H345" s="0" t="n">
        <v>50336</v>
      </c>
      <c r="I345" s="0" t="n">
        <v>22894</v>
      </c>
      <c r="J345" s="16" t="n">
        <f aca="false">D345+Inputs!$B$8*E345</f>
        <v>470.32</v>
      </c>
      <c r="K345" s="16" t="n">
        <f aca="false">F345+Inputs!$B$9*G345</f>
        <v>37.44</v>
      </c>
      <c r="L345" s="16" t="n">
        <f aca="false">H345+Inputs!$B$10*I345</f>
        <v>83234.678</v>
      </c>
      <c r="M345" s="16" t="n">
        <f aca="false">J345+K345+L345</f>
        <v>83742.438</v>
      </c>
    </row>
    <row r="346" customFormat="false" ht="15" hidden="false" customHeight="false" outlineLevel="0" collapsed="false">
      <c r="A346" s="0" t="s">
        <v>429</v>
      </c>
      <c r="B346" s="15" t="n">
        <v>45170</v>
      </c>
      <c r="C346" s="0" t="n">
        <v>4</v>
      </c>
      <c r="D346" s="0" t="n">
        <v>424</v>
      </c>
      <c r="E346" s="0" t="n">
        <v>90</v>
      </c>
      <c r="F346" s="0" t="n">
        <v>0</v>
      </c>
      <c r="G346" s="0" t="n">
        <v>29</v>
      </c>
      <c r="H346" s="0" t="n">
        <v>51659</v>
      </c>
      <c r="I346" s="0" t="n">
        <v>22909</v>
      </c>
      <c r="J346" s="16" t="n">
        <f aca="false">D346+Inputs!$B$8*E346</f>
        <v>611.2</v>
      </c>
      <c r="K346" s="16" t="n">
        <f aca="false">F346+Inputs!$B$9*G346</f>
        <v>60.32</v>
      </c>
      <c r="L346" s="16" t="n">
        <f aca="false">H346+Inputs!$B$10*I346</f>
        <v>84579.233</v>
      </c>
      <c r="M346" s="16" t="n">
        <f aca="false">J346+K346+L346</f>
        <v>85250.753</v>
      </c>
    </row>
    <row r="347" customFormat="false" ht="15" hidden="false" customHeight="false" outlineLevel="0" collapsed="false">
      <c r="A347" s="0" t="s">
        <v>429</v>
      </c>
      <c r="B347" s="15" t="n">
        <v>45261</v>
      </c>
      <c r="C347" s="0" t="n">
        <v>4</v>
      </c>
      <c r="D347" s="0" t="n">
        <v>470</v>
      </c>
      <c r="E347" s="0" t="n">
        <v>107</v>
      </c>
      <c r="F347" s="0" t="n">
        <v>0</v>
      </c>
      <c r="G347" s="0" t="n">
        <v>34</v>
      </c>
      <c r="H347" s="0" t="n">
        <v>52783</v>
      </c>
      <c r="I347" s="0" t="n">
        <v>22896</v>
      </c>
      <c r="J347" s="16" t="n">
        <f aca="false">D347+Inputs!$B$8*E347</f>
        <v>692.56</v>
      </c>
      <c r="K347" s="16" t="n">
        <f aca="false">F347+Inputs!$B$9*G347</f>
        <v>70.72</v>
      </c>
      <c r="L347" s="16" t="n">
        <f aca="false">H347+Inputs!$B$10*I347</f>
        <v>85684.552</v>
      </c>
      <c r="M347" s="16" t="n">
        <f aca="false">J347+K347+L347</f>
        <v>86447.832</v>
      </c>
    </row>
    <row r="348" customFormat="false" ht="15" hidden="false" customHeight="false" outlineLevel="0" collapsed="false">
      <c r="A348" s="0" t="s">
        <v>429</v>
      </c>
      <c r="B348" s="15" t="n">
        <v>45352</v>
      </c>
      <c r="C348" s="0" t="n">
        <v>4</v>
      </c>
      <c r="D348" s="0" t="n">
        <v>562</v>
      </c>
      <c r="E348" s="0" t="n">
        <v>120</v>
      </c>
      <c r="F348" s="0" t="n">
        <v>0</v>
      </c>
      <c r="G348" s="0" t="n">
        <v>37</v>
      </c>
      <c r="H348" s="0" t="n">
        <v>53214</v>
      </c>
      <c r="I348" s="0" t="n">
        <v>23129</v>
      </c>
      <c r="J348" s="16" t="n">
        <f aca="false">D348+Inputs!$B$8*E348</f>
        <v>811.6</v>
      </c>
      <c r="K348" s="16" t="n">
        <f aca="false">F348+Inputs!$B$9*G348</f>
        <v>76.96</v>
      </c>
      <c r="L348" s="16" t="n">
        <f aca="false">H348+Inputs!$B$10*I348</f>
        <v>86450.373</v>
      </c>
      <c r="M348" s="16" t="n">
        <f aca="false">J348+K348+L348</f>
        <v>87338.933</v>
      </c>
    </row>
    <row r="349" customFormat="false" ht="15" hidden="false" customHeight="false" outlineLevel="0" collapsed="false">
      <c r="A349" s="0" t="s">
        <v>429</v>
      </c>
      <c r="B349" s="15" t="n">
        <v>45444</v>
      </c>
      <c r="C349" s="0" t="n">
        <v>4</v>
      </c>
      <c r="D349" s="0" t="n">
        <v>662</v>
      </c>
      <c r="E349" s="0" t="n">
        <v>144</v>
      </c>
      <c r="F349" s="0" t="n">
        <v>0</v>
      </c>
      <c r="G349" s="0" t="n">
        <v>44</v>
      </c>
      <c r="H349" s="0" t="n">
        <v>53658</v>
      </c>
      <c r="I349" s="0" t="n">
        <v>23235</v>
      </c>
      <c r="J349" s="16" t="n">
        <f aca="false">D349+Inputs!$B$8*E349</f>
        <v>961.52</v>
      </c>
      <c r="K349" s="16" t="n">
        <f aca="false">F349+Inputs!$B$9*G349</f>
        <v>91.52</v>
      </c>
      <c r="L349" s="16" t="n">
        <f aca="false">H349+Inputs!$B$10*I349</f>
        <v>87046.695</v>
      </c>
      <c r="M349" s="16" t="n">
        <f aca="false">J349+K349+L349</f>
        <v>88099.735</v>
      </c>
    </row>
    <row r="350" customFormat="false" ht="15" hidden="false" customHeight="false" outlineLevel="0" collapsed="false">
      <c r="A350" s="0" t="s">
        <v>429</v>
      </c>
      <c r="B350" s="15" t="n">
        <v>45536</v>
      </c>
      <c r="C350" s="0" t="n">
        <v>4</v>
      </c>
      <c r="D350" s="0" t="n">
        <v>711</v>
      </c>
      <c r="E350" s="0" t="n">
        <v>163</v>
      </c>
      <c r="F350" s="0" t="n">
        <v>0</v>
      </c>
      <c r="G350" s="0" t="n">
        <v>59</v>
      </c>
      <c r="H350" s="0" t="n">
        <v>54899</v>
      </c>
      <c r="I350" s="0" t="n">
        <v>23232</v>
      </c>
      <c r="J350" s="16" t="n">
        <f aca="false">D350+Inputs!$B$8*E350</f>
        <v>1050.04</v>
      </c>
      <c r="K350" s="16" t="n">
        <f aca="false">F350+Inputs!$B$9*G350</f>
        <v>122.72</v>
      </c>
      <c r="L350" s="16" t="n">
        <f aca="false">H350+Inputs!$B$10*I350</f>
        <v>88283.384</v>
      </c>
      <c r="M350" s="16" t="n">
        <f aca="false">J350+K350+L350</f>
        <v>89456.144</v>
      </c>
    </row>
    <row r="351" customFormat="false" ht="15" hidden="false" customHeight="false" outlineLevel="0" collapsed="false">
      <c r="A351" s="0" t="s">
        <v>429</v>
      </c>
      <c r="B351" s="15" t="n">
        <v>45627</v>
      </c>
      <c r="C351" s="0" t="n">
        <v>4</v>
      </c>
      <c r="D351" s="0" t="n">
        <v>770</v>
      </c>
      <c r="E351" s="0" t="n">
        <v>185</v>
      </c>
      <c r="F351" s="0" t="n">
        <v>18</v>
      </c>
      <c r="G351" s="0" t="n">
        <v>68</v>
      </c>
      <c r="H351" s="0" t="n">
        <v>55773</v>
      </c>
      <c r="I351" s="0" t="n">
        <v>23229</v>
      </c>
      <c r="J351" s="16" t="n">
        <f aca="false">D351+Inputs!$B$8*E351</f>
        <v>1154.8</v>
      </c>
      <c r="K351" s="16" t="n">
        <f aca="false">F351+Inputs!$B$9*G351</f>
        <v>159.44</v>
      </c>
      <c r="L351" s="16" t="n">
        <f aca="false">H351+Inputs!$B$10*I351</f>
        <v>89153.073</v>
      </c>
      <c r="M351" s="16" t="n">
        <f aca="false">J351+K351+L351</f>
        <v>90467.313</v>
      </c>
    </row>
    <row r="352" customFormat="false" ht="15" hidden="false" customHeight="false" outlineLevel="0" collapsed="false">
      <c r="A352" s="0" t="s">
        <v>429</v>
      </c>
      <c r="B352" s="15" t="n">
        <v>45717</v>
      </c>
      <c r="C352" s="0" t="n">
        <v>4</v>
      </c>
      <c r="D352" s="0" t="n">
        <v>802</v>
      </c>
      <c r="E352" s="0" t="n">
        <v>221</v>
      </c>
      <c r="F352" s="0" t="n">
        <v>37</v>
      </c>
      <c r="G352" s="0" t="n">
        <v>85</v>
      </c>
      <c r="H352" s="0" t="n">
        <v>56165</v>
      </c>
      <c r="I352" s="0" t="n">
        <v>23437</v>
      </c>
      <c r="J352" s="16" t="n">
        <f aca="false">D352+Inputs!$B$8*E352</f>
        <v>1261.68</v>
      </c>
      <c r="K352" s="16" t="n">
        <f aca="false">F352+Inputs!$B$9*G352</f>
        <v>213.8</v>
      </c>
      <c r="L352" s="16" t="n">
        <f aca="false">H352+Inputs!$B$10*I352</f>
        <v>89843.969</v>
      </c>
      <c r="M352" s="16" t="n">
        <f aca="false">J352+K352+L352</f>
        <v>91319.449</v>
      </c>
    </row>
    <row r="353" customFormat="false" ht="15" hidden="false" customHeight="false" outlineLevel="0" collapsed="false">
      <c r="A353" s="0" t="s">
        <v>429</v>
      </c>
      <c r="B353" s="15" t="n">
        <v>45809</v>
      </c>
      <c r="C353" s="0" t="n">
        <v>4</v>
      </c>
      <c r="D353" s="0" t="n">
        <v>921</v>
      </c>
      <c r="E353" s="0" t="n">
        <v>241</v>
      </c>
      <c r="F353" s="0" t="n">
        <v>81</v>
      </c>
      <c r="G353" s="0" t="n">
        <v>88</v>
      </c>
      <c r="H353" s="0" t="n">
        <v>56460</v>
      </c>
      <c r="I353" s="0" t="n">
        <v>23352</v>
      </c>
      <c r="J353" s="16" t="n">
        <f aca="false">D353+Inputs!$B$8*E353</f>
        <v>1422.28</v>
      </c>
      <c r="K353" s="16" t="n">
        <f aca="false">F353+Inputs!$B$9*G353</f>
        <v>264.04</v>
      </c>
      <c r="L353" s="16" t="n">
        <f aca="false">H353+Inputs!$B$10*I353</f>
        <v>90016.824</v>
      </c>
      <c r="M353" s="16" t="n">
        <f aca="false">J353+K353+L353</f>
        <v>91703.144</v>
      </c>
    </row>
    <row r="354" customFormat="false" ht="15" hidden="false" customHeight="false" outlineLevel="0" collapsed="false">
      <c r="A354" s="0" t="s">
        <v>429</v>
      </c>
      <c r="B354" s="15" t="n">
        <v>45901</v>
      </c>
      <c r="C354" s="0" t="n">
        <v>4</v>
      </c>
      <c r="D354" s="0" t="n">
        <v>1033</v>
      </c>
      <c r="E354" s="0" t="n">
        <v>255</v>
      </c>
      <c r="F354" s="0" t="n">
        <v>101</v>
      </c>
      <c r="G354" s="0" t="n">
        <v>100</v>
      </c>
      <c r="H354" s="0" t="n">
        <v>57059</v>
      </c>
      <c r="I354" s="0" t="n">
        <v>23317</v>
      </c>
      <c r="J354" s="16" t="n">
        <f aca="false">D354+Inputs!$B$8*E354</f>
        <v>1563.4</v>
      </c>
      <c r="K354" s="16" t="n">
        <f aca="false">F354+Inputs!$B$9*G354</f>
        <v>309</v>
      </c>
      <c r="L354" s="16" t="n">
        <f aca="false">H354+Inputs!$B$10*I354</f>
        <v>90565.529</v>
      </c>
      <c r="M354" s="16" t="n">
        <f aca="false">J354+K354+L354</f>
        <v>92437.929</v>
      </c>
    </row>
    <row r="355" customFormat="false" ht="15" hidden="false" customHeight="false" outlineLevel="0" collapsed="false">
      <c r="A355" s="0" t="s">
        <v>429</v>
      </c>
      <c r="B355" s="15" t="n">
        <v>45992</v>
      </c>
      <c r="C355" s="0" t="n">
        <v>4</v>
      </c>
      <c r="D355" s="0" t="n">
        <v>1142</v>
      </c>
      <c r="E355" s="0" t="n">
        <v>278</v>
      </c>
      <c r="F355" s="0" t="n">
        <v>124</v>
      </c>
      <c r="G355" s="0" t="n">
        <v>117</v>
      </c>
      <c r="H355" s="0" t="n">
        <v>58040</v>
      </c>
      <c r="I355" s="0" t="n">
        <v>23271</v>
      </c>
      <c r="J355" s="16" t="n">
        <f aca="false">D355+Inputs!$B$8*E355</f>
        <v>1720.24</v>
      </c>
      <c r="K355" s="16" t="n">
        <f aca="false">F355+Inputs!$B$9*G355</f>
        <v>367.36</v>
      </c>
      <c r="L355" s="16" t="n">
        <f aca="false">H355+Inputs!$B$10*I355</f>
        <v>91480.427</v>
      </c>
      <c r="M355" s="16" t="n">
        <f aca="false">J355+K355+L355</f>
        <v>93568.027</v>
      </c>
    </row>
    <row r="356" customFormat="false" ht="15" hidden="false" customHeight="false" outlineLevel="0" collapsed="false">
      <c r="A356" s="0" t="s">
        <v>429</v>
      </c>
      <c r="B356" s="15" t="n">
        <v>46082</v>
      </c>
      <c r="C356" s="0" t="n">
        <v>4</v>
      </c>
      <c r="D356" s="0" t="n">
        <v>1286</v>
      </c>
      <c r="E356" s="0" t="n">
        <v>312</v>
      </c>
      <c r="F356" s="0" t="n">
        <v>162</v>
      </c>
      <c r="G356" s="0" t="n">
        <v>131</v>
      </c>
      <c r="H356" s="0" t="n">
        <v>58245</v>
      </c>
      <c r="I356" s="0" t="n">
        <v>23445</v>
      </c>
      <c r="J356" s="16" t="n">
        <f aca="false">D356+Inputs!$B$8*E356</f>
        <v>1934.96</v>
      </c>
      <c r="K356" s="16" t="n">
        <f aca="false">F356+Inputs!$B$9*G356</f>
        <v>434.48</v>
      </c>
      <c r="L356" s="16" t="n">
        <f aca="false">H356+Inputs!$B$10*I356</f>
        <v>91935.465</v>
      </c>
      <c r="M356" s="16" t="n">
        <f aca="false">J356+K356+L356</f>
        <v>94304.905</v>
      </c>
    </row>
    <row r="357" customFormat="false" ht="15" hidden="false" customHeight="false" outlineLevel="0" collapsed="false">
      <c r="A357" s="0" t="s">
        <v>429</v>
      </c>
      <c r="B357" s="15" t="n">
        <v>46174</v>
      </c>
      <c r="C357" s="0" t="n">
        <v>4</v>
      </c>
      <c r="D357" s="0" t="n">
        <v>1640</v>
      </c>
      <c r="E357" s="0" t="n">
        <v>348</v>
      </c>
      <c r="F357" s="0" t="n">
        <v>235</v>
      </c>
      <c r="G357" s="0" t="n">
        <v>171</v>
      </c>
      <c r="H357" s="0" t="n">
        <v>58444</v>
      </c>
      <c r="I357" s="0" t="n">
        <v>23369</v>
      </c>
      <c r="J357" s="16" t="n">
        <f aca="false">D357+Inputs!$B$8*E357</f>
        <v>2363.84</v>
      </c>
      <c r="K357" s="16" t="n">
        <f aca="false">F357+Inputs!$B$9*G357</f>
        <v>590.68</v>
      </c>
      <c r="L357" s="16" t="n">
        <f aca="false">H357+Inputs!$B$10*I357</f>
        <v>92025.253</v>
      </c>
      <c r="M357" s="16" t="n">
        <f aca="false">J357+K357+L357</f>
        <v>94979.773</v>
      </c>
    </row>
    <row r="358" customFormat="false" ht="15" hidden="false" customHeight="false" outlineLevel="0" collapsed="false">
      <c r="A358" s="0" t="s">
        <v>429</v>
      </c>
      <c r="B358" s="15" t="n">
        <v>46235</v>
      </c>
      <c r="C358" s="0" t="n">
        <v>4</v>
      </c>
      <c r="D358" s="0" t="n">
        <v>1873</v>
      </c>
      <c r="E358" s="0" t="n">
        <v>374</v>
      </c>
      <c r="F358" s="0" t="n">
        <v>312</v>
      </c>
      <c r="G358" s="0" t="n">
        <v>187</v>
      </c>
      <c r="H358" s="0" t="n">
        <v>58662</v>
      </c>
      <c r="I358" s="0" t="n">
        <v>23418</v>
      </c>
      <c r="J358" s="16" t="n">
        <f aca="false">D358+Inputs!$B$8*E358</f>
        <v>2650.92</v>
      </c>
      <c r="K358" s="16" t="n">
        <f aca="false">F358+Inputs!$B$9*G358</f>
        <v>700.96</v>
      </c>
      <c r="L358" s="16" t="n">
        <f aca="false">H358+Inputs!$B$10*I358</f>
        <v>92313.666</v>
      </c>
      <c r="M358" s="16" t="n">
        <f aca="false">J358+K358+L358</f>
        <v>95665.546</v>
      </c>
    </row>
    <row r="359" customFormat="false" ht="15" hidden="false" customHeight="false" outlineLevel="0" collapsed="false">
      <c r="A359" s="0" t="s">
        <v>409</v>
      </c>
      <c r="B359" s="15" t="n">
        <v>44805</v>
      </c>
      <c r="C359" s="0" t="n">
        <v>3</v>
      </c>
      <c r="D359" s="0" t="n">
        <v>98</v>
      </c>
      <c r="E359" s="0" t="n">
        <v>66</v>
      </c>
      <c r="F359" s="0" t="n">
        <v>0</v>
      </c>
      <c r="G359" s="0" t="n">
        <v>2</v>
      </c>
      <c r="H359" s="0" t="n">
        <v>63702</v>
      </c>
      <c r="I359" s="0" t="n">
        <v>27453</v>
      </c>
      <c r="J359" s="16" t="n">
        <f aca="false">D359+Inputs!$B$8*E359</f>
        <v>235.28</v>
      </c>
      <c r="K359" s="16" t="n">
        <f aca="false">F359+Inputs!$B$9*G359</f>
        <v>4.16</v>
      </c>
      <c r="L359" s="16" t="n">
        <f aca="false">H359+Inputs!$B$10*I359</f>
        <v>103151.961</v>
      </c>
      <c r="M359" s="16" t="n">
        <f aca="false">J359+K359+L359</f>
        <v>103391.401</v>
      </c>
    </row>
    <row r="360" customFormat="false" ht="15" hidden="false" customHeight="false" outlineLevel="0" collapsed="false">
      <c r="A360" s="0" t="s">
        <v>409</v>
      </c>
      <c r="B360" s="15" t="n">
        <v>44896</v>
      </c>
      <c r="C360" s="0" t="n">
        <v>3</v>
      </c>
      <c r="D360" s="0" t="n">
        <v>112</v>
      </c>
      <c r="E360" s="0" t="n">
        <v>77</v>
      </c>
      <c r="F360" s="0" t="n">
        <v>0</v>
      </c>
      <c r="G360" s="0" t="n">
        <v>5</v>
      </c>
      <c r="H360" s="0" t="n">
        <v>64230</v>
      </c>
      <c r="I360" s="0" t="n">
        <v>27450</v>
      </c>
      <c r="J360" s="16" t="n">
        <f aca="false">D360+Inputs!$B$8*E360</f>
        <v>272.16</v>
      </c>
      <c r="K360" s="16" t="n">
        <f aca="false">F360+Inputs!$B$9*G360</f>
        <v>10.4</v>
      </c>
      <c r="L360" s="16" t="n">
        <f aca="false">H360+Inputs!$B$10*I360</f>
        <v>103675.65</v>
      </c>
      <c r="M360" s="16" t="n">
        <f aca="false">J360+K360+L360</f>
        <v>103958.21</v>
      </c>
    </row>
    <row r="361" customFormat="false" ht="15" hidden="false" customHeight="false" outlineLevel="0" collapsed="false">
      <c r="A361" s="0" t="s">
        <v>409</v>
      </c>
      <c r="B361" s="15" t="n">
        <v>44986</v>
      </c>
      <c r="C361" s="0" t="n">
        <v>3</v>
      </c>
      <c r="D361" s="0" t="n">
        <v>175</v>
      </c>
      <c r="E361" s="0" t="n">
        <v>93</v>
      </c>
      <c r="F361" s="0" t="n">
        <v>0</v>
      </c>
      <c r="G361" s="0" t="n">
        <v>9</v>
      </c>
      <c r="H361" s="0" t="n">
        <v>64108</v>
      </c>
      <c r="I361" s="0" t="n">
        <v>27697</v>
      </c>
      <c r="J361" s="16" t="n">
        <f aca="false">D361+Inputs!$B$8*E361</f>
        <v>368.44</v>
      </c>
      <c r="K361" s="16" t="n">
        <f aca="false">F361+Inputs!$B$9*G361</f>
        <v>18.72</v>
      </c>
      <c r="L361" s="16" t="n">
        <f aca="false">H361+Inputs!$B$10*I361</f>
        <v>103908.589</v>
      </c>
      <c r="M361" s="16" t="n">
        <f aca="false">J361+K361+L361</f>
        <v>104295.749</v>
      </c>
    </row>
    <row r="362" customFormat="false" ht="15" hidden="false" customHeight="false" outlineLevel="0" collapsed="false">
      <c r="A362" s="0" t="s">
        <v>409</v>
      </c>
      <c r="B362" s="15" t="n">
        <v>45078</v>
      </c>
      <c r="C362" s="0" t="n">
        <v>3</v>
      </c>
      <c r="D362" s="0" t="n">
        <v>296</v>
      </c>
      <c r="E362" s="0" t="n">
        <v>98</v>
      </c>
      <c r="F362" s="0" t="n">
        <v>0</v>
      </c>
      <c r="G362" s="0" t="n">
        <v>13</v>
      </c>
      <c r="H362" s="0" t="n">
        <v>66470</v>
      </c>
      <c r="I362" s="0" t="n">
        <v>25898</v>
      </c>
      <c r="J362" s="16" t="n">
        <f aca="false">D362+Inputs!$B$8*E362</f>
        <v>499.84</v>
      </c>
      <c r="K362" s="16" t="n">
        <f aca="false">F362+Inputs!$B$9*G362</f>
        <v>27.04</v>
      </c>
      <c r="L362" s="16" t="n">
        <f aca="false">H362+Inputs!$B$10*I362</f>
        <v>103685.426</v>
      </c>
      <c r="M362" s="16" t="n">
        <f aca="false">J362+K362+L362</f>
        <v>104212.306</v>
      </c>
    </row>
    <row r="363" customFormat="false" ht="15" hidden="false" customHeight="false" outlineLevel="0" collapsed="false">
      <c r="A363" s="0" t="s">
        <v>409</v>
      </c>
      <c r="B363" s="15" t="n">
        <v>45170</v>
      </c>
      <c r="C363" s="0" t="n">
        <v>3</v>
      </c>
      <c r="D363" s="0" t="n">
        <v>411</v>
      </c>
      <c r="E363" s="0" t="n">
        <v>111</v>
      </c>
      <c r="F363" s="0" t="n">
        <v>0</v>
      </c>
      <c r="G363" s="0" t="n">
        <v>27</v>
      </c>
      <c r="H363" s="0" t="n">
        <v>67042</v>
      </c>
      <c r="I363" s="0" t="n">
        <v>25931</v>
      </c>
      <c r="J363" s="16" t="n">
        <f aca="false">D363+Inputs!$B$8*E363</f>
        <v>641.88</v>
      </c>
      <c r="K363" s="16" t="n">
        <f aca="false">F363+Inputs!$B$9*G363</f>
        <v>56.16</v>
      </c>
      <c r="L363" s="16" t="n">
        <f aca="false">H363+Inputs!$B$10*I363</f>
        <v>104304.847</v>
      </c>
      <c r="M363" s="16" t="n">
        <f aca="false">J363+K363+L363</f>
        <v>105002.887</v>
      </c>
    </row>
    <row r="364" customFormat="false" ht="15" hidden="false" customHeight="false" outlineLevel="0" collapsed="false">
      <c r="A364" s="0" t="s">
        <v>409</v>
      </c>
      <c r="B364" s="15" t="n">
        <v>45261</v>
      </c>
      <c r="C364" s="0" t="n">
        <v>3</v>
      </c>
      <c r="D364" s="0" t="n">
        <v>469</v>
      </c>
      <c r="E364" s="0" t="n">
        <v>130</v>
      </c>
      <c r="F364" s="0" t="n">
        <v>0</v>
      </c>
      <c r="G364" s="0" t="n">
        <v>34</v>
      </c>
      <c r="H364" s="0" t="n">
        <v>67758</v>
      </c>
      <c r="I364" s="0" t="n">
        <v>25884</v>
      </c>
      <c r="J364" s="16" t="n">
        <f aca="false">D364+Inputs!$B$8*E364</f>
        <v>739.4</v>
      </c>
      <c r="K364" s="16" t="n">
        <f aca="false">F364+Inputs!$B$9*G364</f>
        <v>70.72</v>
      </c>
      <c r="L364" s="16" t="n">
        <f aca="false">H364+Inputs!$B$10*I364</f>
        <v>104953.308</v>
      </c>
      <c r="M364" s="16" t="n">
        <f aca="false">J364+K364+L364</f>
        <v>105763.428</v>
      </c>
    </row>
    <row r="365" customFormat="false" ht="15" hidden="false" customHeight="false" outlineLevel="0" collapsed="false">
      <c r="A365" s="0" t="s">
        <v>409</v>
      </c>
      <c r="B365" s="15" t="n">
        <v>45352</v>
      </c>
      <c r="C365" s="0" t="n">
        <v>3</v>
      </c>
      <c r="D365" s="0" t="n">
        <v>577</v>
      </c>
      <c r="E365" s="0" t="n">
        <v>152</v>
      </c>
      <c r="F365" s="0" t="n">
        <v>0</v>
      </c>
      <c r="G365" s="0" t="n">
        <v>39</v>
      </c>
      <c r="H365" s="0" t="n">
        <v>68101</v>
      </c>
      <c r="I365" s="0" t="n">
        <v>25962</v>
      </c>
      <c r="J365" s="16" t="n">
        <f aca="false">D365+Inputs!$B$8*E365</f>
        <v>893.16</v>
      </c>
      <c r="K365" s="16" t="n">
        <f aca="false">F365+Inputs!$B$9*G365</f>
        <v>81.12</v>
      </c>
      <c r="L365" s="16" t="n">
        <f aca="false">H365+Inputs!$B$10*I365</f>
        <v>105408.394</v>
      </c>
      <c r="M365" s="16" t="n">
        <f aca="false">J365+K365+L365</f>
        <v>106382.674</v>
      </c>
    </row>
    <row r="366" customFormat="false" ht="15" hidden="false" customHeight="false" outlineLevel="0" collapsed="false">
      <c r="A366" s="0" t="s">
        <v>409</v>
      </c>
      <c r="B366" s="15" t="n">
        <v>45444</v>
      </c>
      <c r="C366" s="0" t="n">
        <v>3</v>
      </c>
      <c r="D366" s="0" t="n">
        <v>661</v>
      </c>
      <c r="E366" s="0" t="n">
        <v>167</v>
      </c>
      <c r="F366" s="0" t="n">
        <v>0</v>
      </c>
      <c r="G366" s="0" t="n">
        <v>50</v>
      </c>
      <c r="H366" s="0" t="n">
        <v>68295</v>
      </c>
      <c r="I366" s="0" t="n">
        <v>25951</v>
      </c>
      <c r="J366" s="16" t="n">
        <f aca="false">D366+Inputs!$B$8*E366</f>
        <v>1008.36</v>
      </c>
      <c r="K366" s="16" t="n">
        <f aca="false">F366+Inputs!$B$9*G366</f>
        <v>104</v>
      </c>
      <c r="L366" s="16" t="n">
        <f aca="false">H366+Inputs!$B$10*I366</f>
        <v>105586.587</v>
      </c>
      <c r="M366" s="16" t="n">
        <f aca="false">J366+K366+L366</f>
        <v>106698.947</v>
      </c>
    </row>
    <row r="367" customFormat="false" ht="15" hidden="false" customHeight="false" outlineLevel="0" collapsed="false">
      <c r="A367" s="0" t="s">
        <v>409</v>
      </c>
      <c r="B367" s="15" t="n">
        <v>45536</v>
      </c>
      <c r="C367" s="0" t="n">
        <v>3</v>
      </c>
      <c r="D367" s="0" t="n">
        <v>720</v>
      </c>
      <c r="E367" s="0" t="n">
        <v>189</v>
      </c>
      <c r="F367" s="0" t="n">
        <v>17</v>
      </c>
      <c r="G367" s="0" t="n">
        <v>58</v>
      </c>
      <c r="H367" s="0" t="n">
        <v>69182</v>
      </c>
      <c r="I367" s="0" t="n">
        <v>25940</v>
      </c>
      <c r="J367" s="16" t="n">
        <f aca="false">D367+Inputs!$B$8*E367</f>
        <v>1113.12</v>
      </c>
      <c r="K367" s="16" t="n">
        <f aca="false">F367+Inputs!$B$9*G367</f>
        <v>137.64</v>
      </c>
      <c r="L367" s="16" t="n">
        <f aca="false">H367+Inputs!$B$10*I367</f>
        <v>106457.78</v>
      </c>
      <c r="M367" s="16" t="n">
        <f aca="false">J367+K367+L367</f>
        <v>107708.54</v>
      </c>
    </row>
    <row r="368" customFormat="false" ht="15" hidden="false" customHeight="false" outlineLevel="0" collapsed="false">
      <c r="A368" s="0" t="s">
        <v>409</v>
      </c>
      <c r="B368" s="15" t="n">
        <v>45627</v>
      </c>
      <c r="C368" s="0" t="n">
        <v>3</v>
      </c>
      <c r="D368" s="0" t="n">
        <v>750</v>
      </c>
      <c r="E368" s="0" t="n">
        <v>198</v>
      </c>
      <c r="F368" s="0" t="n">
        <v>49</v>
      </c>
      <c r="G368" s="0" t="n">
        <v>63</v>
      </c>
      <c r="H368" s="0" t="n">
        <v>69857</v>
      </c>
      <c r="I368" s="0" t="n">
        <v>25913</v>
      </c>
      <c r="J368" s="16" t="n">
        <f aca="false">D368+Inputs!$B$8*E368</f>
        <v>1161.84</v>
      </c>
      <c r="K368" s="16" t="n">
        <f aca="false">F368+Inputs!$B$9*G368</f>
        <v>180.04</v>
      </c>
      <c r="L368" s="16" t="n">
        <f aca="false">H368+Inputs!$B$10*I368</f>
        <v>107093.981</v>
      </c>
      <c r="M368" s="16" t="n">
        <f aca="false">J368+K368+L368</f>
        <v>108435.861</v>
      </c>
    </row>
    <row r="369" customFormat="false" ht="15" hidden="false" customHeight="false" outlineLevel="0" collapsed="false">
      <c r="A369" s="0" t="s">
        <v>409</v>
      </c>
      <c r="B369" s="15" t="n">
        <v>45717</v>
      </c>
      <c r="C369" s="0" t="n">
        <v>3</v>
      </c>
      <c r="D369" s="0" t="n">
        <v>762</v>
      </c>
      <c r="E369" s="0" t="n">
        <v>229</v>
      </c>
      <c r="F369" s="0" t="n">
        <v>70</v>
      </c>
      <c r="G369" s="0" t="n">
        <v>81</v>
      </c>
      <c r="H369" s="0" t="n">
        <v>69824</v>
      </c>
      <c r="I369" s="0" t="n">
        <v>26038</v>
      </c>
      <c r="J369" s="16" t="n">
        <f aca="false">D369+Inputs!$B$8*E369</f>
        <v>1238.32</v>
      </c>
      <c r="K369" s="16" t="n">
        <f aca="false">F369+Inputs!$B$9*G369</f>
        <v>238.48</v>
      </c>
      <c r="L369" s="16" t="n">
        <f aca="false">H369+Inputs!$B$10*I369</f>
        <v>107240.606</v>
      </c>
      <c r="M369" s="16" t="n">
        <f aca="false">J369+K369+L369</f>
        <v>108717.406</v>
      </c>
    </row>
    <row r="370" customFormat="false" ht="15" hidden="false" customHeight="false" outlineLevel="0" collapsed="false">
      <c r="A370" s="0" t="s">
        <v>409</v>
      </c>
      <c r="B370" s="15" t="n">
        <v>45809</v>
      </c>
      <c r="C370" s="0" t="n">
        <v>3</v>
      </c>
      <c r="D370" s="0" t="n">
        <v>864</v>
      </c>
      <c r="E370" s="0" t="n">
        <v>246</v>
      </c>
      <c r="F370" s="0" t="n">
        <v>94</v>
      </c>
      <c r="G370" s="0" t="n">
        <v>84</v>
      </c>
      <c r="H370" s="0" t="n">
        <v>70245</v>
      </c>
      <c r="I370" s="0" t="n">
        <v>26011</v>
      </c>
      <c r="J370" s="16" t="n">
        <f aca="false">D370+Inputs!$B$8*E370</f>
        <v>1375.68</v>
      </c>
      <c r="K370" s="16" t="n">
        <f aca="false">F370+Inputs!$B$9*G370</f>
        <v>268.72</v>
      </c>
      <c r="L370" s="16" t="n">
        <f aca="false">H370+Inputs!$B$10*I370</f>
        <v>107622.807</v>
      </c>
      <c r="M370" s="16" t="n">
        <f aca="false">J370+K370+L370</f>
        <v>109267.207</v>
      </c>
    </row>
    <row r="371" customFormat="false" ht="15" hidden="false" customHeight="false" outlineLevel="0" collapsed="false">
      <c r="A371" s="0" t="s">
        <v>409</v>
      </c>
      <c r="B371" s="15" t="n">
        <v>45901</v>
      </c>
      <c r="C371" s="0" t="n">
        <v>3</v>
      </c>
      <c r="D371" s="0" t="n">
        <v>954</v>
      </c>
      <c r="E371" s="0" t="n">
        <v>269</v>
      </c>
      <c r="F371" s="0" t="n">
        <v>115</v>
      </c>
      <c r="G371" s="0" t="n">
        <v>95</v>
      </c>
      <c r="H371" s="0" t="n">
        <v>70803</v>
      </c>
      <c r="I371" s="0" t="n">
        <v>25931</v>
      </c>
      <c r="J371" s="16" t="n">
        <f aca="false">D371+Inputs!$B$8*E371</f>
        <v>1513.52</v>
      </c>
      <c r="K371" s="16" t="n">
        <f aca="false">F371+Inputs!$B$9*G371</f>
        <v>312.6</v>
      </c>
      <c r="L371" s="16" t="n">
        <f aca="false">H371+Inputs!$B$10*I371</f>
        <v>108065.847</v>
      </c>
      <c r="M371" s="16" t="n">
        <f aca="false">J371+K371+L371</f>
        <v>109891.967</v>
      </c>
    </row>
    <row r="372" customFormat="false" ht="15" hidden="false" customHeight="false" outlineLevel="0" collapsed="false">
      <c r="A372" s="0" t="s">
        <v>409</v>
      </c>
      <c r="B372" s="15" t="n">
        <v>45992</v>
      </c>
      <c r="C372" s="0" t="n">
        <v>3</v>
      </c>
      <c r="D372" s="0" t="n">
        <v>1035</v>
      </c>
      <c r="E372" s="0" t="n">
        <v>281</v>
      </c>
      <c r="F372" s="0" t="n">
        <v>137</v>
      </c>
      <c r="G372" s="0" t="n">
        <v>101</v>
      </c>
      <c r="H372" s="0" t="n">
        <v>71277</v>
      </c>
      <c r="I372" s="0" t="n">
        <v>25825</v>
      </c>
      <c r="J372" s="16" t="n">
        <f aca="false">D372+Inputs!$B$8*E372</f>
        <v>1619.48</v>
      </c>
      <c r="K372" s="16" t="n">
        <f aca="false">F372+Inputs!$B$9*G372</f>
        <v>347.08</v>
      </c>
      <c r="L372" s="16" t="n">
        <f aca="false">H372+Inputs!$B$10*I372</f>
        <v>108387.525</v>
      </c>
      <c r="M372" s="16" t="n">
        <f aca="false">J372+K372+L372</f>
        <v>110354.085</v>
      </c>
    </row>
    <row r="373" customFormat="false" ht="15" hidden="false" customHeight="false" outlineLevel="0" collapsed="false">
      <c r="A373" s="0" t="s">
        <v>409</v>
      </c>
      <c r="B373" s="15" t="n">
        <v>46082</v>
      </c>
      <c r="C373" s="0" t="n">
        <v>3</v>
      </c>
      <c r="D373" s="0" t="n">
        <v>1148</v>
      </c>
      <c r="E373" s="0" t="n">
        <v>299</v>
      </c>
      <c r="F373" s="0" t="n">
        <v>153</v>
      </c>
      <c r="G373" s="0" t="n">
        <v>124</v>
      </c>
      <c r="H373" s="0" t="n">
        <v>71177</v>
      </c>
      <c r="I373" s="0" t="n">
        <v>25837</v>
      </c>
      <c r="J373" s="16" t="n">
        <f aca="false">D373+Inputs!$B$8*E373</f>
        <v>1769.92</v>
      </c>
      <c r="K373" s="16" t="n">
        <f aca="false">F373+Inputs!$B$9*G373</f>
        <v>410.92</v>
      </c>
      <c r="L373" s="16" t="n">
        <f aca="false">H373+Inputs!$B$10*I373</f>
        <v>108304.769</v>
      </c>
      <c r="M373" s="16" t="n">
        <f aca="false">J373+K373+L373</f>
        <v>110485.609</v>
      </c>
    </row>
    <row r="374" customFormat="false" ht="15" hidden="false" customHeight="false" outlineLevel="0" collapsed="false">
      <c r="A374" s="0" t="s">
        <v>409</v>
      </c>
      <c r="B374" s="15" t="n">
        <v>46174</v>
      </c>
      <c r="C374" s="0" t="n">
        <v>3</v>
      </c>
      <c r="D374" s="0" t="n">
        <v>1492</v>
      </c>
      <c r="E374" s="0" t="n">
        <v>354</v>
      </c>
      <c r="F374" s="0" t="n">
        <v>191</v>
      </c>
      <c r="G374" s="0" t="n">
        <v>168</v>
      </c>
      <c r="H374" s="0" t="n">
        <v>71311</v>
      </c>
      <c r="I374" s="0" t="n">
        <v>25853</v>
      </c>
      <c r="J374" s="16" t="n">
        <f aca="false">D374+Inputs!$B$8*E374</f>
        <v>2228.32</v>
      </c>
      <c r="K374" s="16" t="n">
        <f aca="false">F374+Inputs!$B$9*G374</f>
        <v>540.44</v>
      </c>
      <c r="L374" s="16" t="n">
        <f aca="false">H374+Inputs!$B$10*I374</f>
        <v>108461.761</v>
      </c>
      <c r="M374" s="16" t="n">
        <f aca="false">J374+K374+L374</f>
        <v>111230.521</v>
      </c>
    </row>
    <row r="375" customFormat="false" ht="15" hidden="false" customHeight="false" outlineLevel="0" collapsed="false">
      <c r="A375" s="0" t="s">
        <v>409</v>
      </c>
      <c r="B375" s="15" t="n">
        <v>46235</v>
      </c>
      <c r="C375" s="0" t="n">
        <v>3</v>
      </c>
      <c r="D375" s="0" t="n">
        <v>1651</v>
      </c>
      <c r="E375" s="0" t="n">
        <v>383</v>
      </c>
      <c r="F375" s="0" t="n">
        <v>244</v>
      </c>
      <c r="G375" s="0" t="n">
        <v>177</v>
      </c>
      <c r="H375" s="0" t="n">
        <v>71719</v>
      </c>
      <c r="I375" s="0" t="n">
        <v>25868</v>
      </c>
      <c r="J375" s="16" t="n">
        <f aca="false">D375+Inputs!$B$8*E375</f>
        <v>2447.64</v>
      </c>
      <c r="K375" s="16" t="n">
        <f aca="false">F375+Inputs!$B$9*G375</f>
        <v>612.16</v>
      </c>
      <c r="L375" s="16" t="n">
        <f aca="false">H375+Inputs!$B$10*I375</f>
        <v>108891.316</v>
      </c>
      <c r="M375" s="16" t="n">
        <f aca="false">J375+K375+L375</f>
        <v>111951.116</v>
      </c>
    </row>
    <row r="376" customFormat="false" ht="15" hidden="false" customHeight="false" outlineLevel="0" collapsed="false">
      <c r="A376" s="0" t="s">
        <v>434</v>
      </c>
      <c r="B376" s="15" t="n">
        <v>44805</v>
      </c>
      <c r="C376" s="0" t="n">
        <v>5</v>
      </c>
      <c r="D376" s="0" t="n">
        <v>241</v>
      </c>
      <c r="E376" s="0" t="n">
        <v>116</v>
      </c>
      <c r="F376" s="0" t="n">
        <v>0</v>
      </c>
      <c r="G376" s="0" t="n">
        <v>0</v>
      </c>
      <c r="H376" s="0" t="n">
        <v>30450</v>
      </c>
      <c r="I376" s="0" t="n">
        <v>18597</v>
      </c>
      <c r="J376" s="16" t="n">
        <f aca="false">D376+Inputs!$B$8*E376</f>
        <v>482.28</v>
      </c>
      <c r="K376" s="16" t="n">
        <f aca="false">F376+Inputs!$B$9*G376</f>
        <v>0</v>
      </c>
      <c r="L376" s="16" t="n">
        <f aca="false">H376+Inputs!$B$10*I376</f>
        <v>57173.889</v>
      </c>
      <c r="M376" s="16" t="n">
        <f aca="false">J376+K376+L376</f>
        <v>57656.169</v>
      </c>
    </row>
    <row r="377" customFormat="false" ht="15" hidden="false" customHeight="false" outlineLevel="0" collapsed="false">
      <c r="A377" s="0" t="s">
        <v>434</v>
      </c>
      <c r="B377" s="15" t="n">
        <v>44896</v>
      </c>
      <c r="C377" s="0" t="n">
        <v>5</v>
      </c>
      <c r="D377" s="0" t="n">
        <v>268</v>
      </c>
      <c r="E377" s="0" t="n">
        <v>134</v>
      </c>
      <c r="F377" s="0" t="n">
        <v>0</v>
      </c>
      <c r="G377" s="0" t="n">
        <v>8</v>
      </c>
      <c r="H377" s="0" t="n">
        <v>30765</v>
      </c>
      <c r="I377" s="0" t="n">
        <v>18594</v>
      </c>
      <c r="J377" s="16" t="n">
        <f aca="false">D377+Inputs!$B$8*E377</f>
        <v>546.72</v>
      </c>
      <c r="K377" s="16" t="n">
        <f aca="false">F377+Inputs!$B$9*G377</f>
        <v>16.64</v>
      </c>
      <c r="L377" s="16" t="n">
        <f aca="false">H377+Inputs!$B$10*I377</f>
        <v>57484.578</v>
      </c>
      <c r="M377" s="16" t="n">
        <f aca="false">J377+K377+L377</f>
        <v>58047.938</v>
      </c>
    </row>
    <row r="378" customFormat="false" ht="15" hidden="false" customHeight="false" outlineLevel="0" collapsed="false">
      <c r="A378" s="0" t="s">
        <v>434</v>
      </c>
      <c r="B378" s="15" t="n">
        <v>44986</v>
      </c>
      <c r="C378" s="0" t="n">
        <v>5</v>
      </c>
      <c r="D378" s="0" t="n">
        <v>331</v>
      </c>
      <c r="E378" s="0" t="n">
        <v>156</v>
      </c>
      <c r="F378" s="0" t="n">
        <v>0</v>
      </c>
      <c r="G378" s="0" t="n">
        <v>14</v>
      </c>
      <c r="H378" s="0" t="n">
        <v>30764</v>
      </c>
      <c r="I378" s="0" t="n">
        <v>18706</v>
      </c>
      <c r="J378" s="16" t="n">
        <f aca="false">D378+Inputs!$B$8*E378</f>
        <v>655.48</v>
      </c>
      <c r="K378" s="16" t="n">
        <f aca="false">F378+Inputs!$B$9*G378</f>
        <v>29.12</v>
      </c>
      <c r="L378" s="16" t="n">
        <f aca="false">H378+Inputs!$B$10*I378</f>
        <v>57644.522</v>
      </c>
      <c r="M378" s="16" t="n">
        <f aca="false">J378+K378+L378</f>
        <v>58329.122</v>
      </c>
    </row>
    <row r="379" customFormat="false" ht="15" hidden="false" customHeight="false" outlineLevel="0" collapsed="false">
      <c r="A379" s="0" t="s">
        <v>434</v>
      </c>
      <c r="B379" s="15" t="n">
        <v>45078</v>
      </c>
      <c r="C379" s="0" t="n">
        <v>5</v>
      </c>
      <c r="D379" s="0" t="n">
        <v>441</v>
      </c>
      <c r="E379" s="0" t="n">
        <v>195</v>
      </c>
      <c r="F379" s="0" t="n">
        <v>0</v>
      </c>
      <c r="G379" s="0" t="n">
        <v>22</v>
      </c>
      <c r="H379" s="0" t="n">
        <v>31065</v>
      </c>
      <c r="I379" s="0" t="n">
        <v>20252</v>
      </c>
      <c r="J379" s="16" t="n">
        <f aca="false">D379+Inputs!$B$8*E379</f>
        <v>846.6</v>
      </c>
      <c r="K379" s="16" t="n">
        <f aca="false">F379+Inputs!$B$9*G379</f>
        <v>45.76</v>
      </c>
      <c r="L379" s="16" t="n">
        <f aca="false">H379+Inputs!$B$10*I379</f>
        <v>60167.124</v>
      </c>
      <c r="M379" s="16" t="n">
        <f aca="false">J379+K379+L379</f>
        <v>61059.484</v>
      </c>
    </row>
    <row r="380" customFormat="false" ht="15" hidden="false" customHeight="false" outlineLevel="0" collapsed="false">
      <c r="A380" s="0" t="s">
        <v>434</v>
      </c>
      <c r="B380" s="15" t="n">
        <v>45170</v>
      </c>
      <c r="C380" s="0" t="n">
        <v>5</v>
      </c>
      <c r="D380" s="0" t="n">
        <v>537</v>
      </c>
      <c r="E380" s="0" t="n">
        <v>217</v>
      </c>
      <c r="F380" s="0" t="n">
        <v>15</v>
      </c>
      <c r="G380" s="0" t="n">
        <v>34</v>
      </c>
      <c r="H380" s="0" t="n">
        <v>31207</v>
      </c>
      <c r="I380" s="0" t="n">
        <v>20177</v>
      </c>
      <c r="J380" s="16" t="n">
        <f aca="false">D380+Inputs!$B$8*E380</f>
        <v>988.36</v>
      </c>
      <c r="K380" s="16" t="n">
        <f aca="false">F380+Inputs!$B$9*G380</f>
        <v>85.72</v>
      </c>
      <c r="L380" s="16" t="n">
        <f aca="false">H380+Inputs!$B$10*I380</f>
        <v>60201.349</v>
      </c>
      <c r="M380" s="16" t="n">
        <f aca="false">J380+K380+L380</f>
        <v>61275.429</v>
      </c>
    </row>
    <row r="381" customFormat="false" ht="15" hidden="false" customHeight="false" outlineLevel="0" collapsed="false">
      <c r="A381" s="0" t="s">
        <v>434</v>
      </c>
      <c r="B381" s="15" t="n">
        <v>45261</v>
      </c>
      <c r="C381" s="0" t="n">
        <v>5</v>
      </c>
      <c r="D381" s="0" t="n">
        <v>622</v>
      </c>
      <c r="E381" s="0" t="n">
        <v>225</v>
      </c>
      <c r="F381" s="0" t="n">
        <v>36</v>
      </c>
      <c r="G381" s="0" t="n">
        <v>41</v>
      </c>
      <c r="H381" s="0" t="n">
        <v>31475</v>
      </c>
      <c r="I381" s="0" t="n">
        <v>20127</v>
      </c>
      <c r="J381" s="16" t="n">
        <f aca="false">D381+Inputs!$B$8*E381</f>
        <v>1090</v>
      </c>
      <c r="K381" s="16" t="n">
        <f aca="false">F381+Inputs!$B$9*G381</f>
        <v>121.28</v>
      </c>
      <c r="L381" s="16" t="n">
        <f aca="false">H381+Inputs!$B$10*I381</f>
        <v>60397.499</v>
      </c>
      <c r="M381" s="16" t="n">
        <f aca="false">J381+K381+L381</f>
        <v>61608.779</v>
      </c>
    </row>
    <row r="382" customFormat="false" ht="15" hidden="false" customHeight="false" outlineLevel="0" collapsed="false">
      <c r="A382" s="0" t="s">
        <v>434</v>
      </c>
      <c r="B382" s="15" t="n">
        <v>45352</v>
      </c>
      <c r="C382" s="0" t="n">
        <v>5</v>
      </c>
      <c r="D382" s="0" t="n">
        <v>737</v>
      </c>
      <c r="E382" s="0" t="n">
        <v>255</v>
      </c>
      <c r="F382" s="0" t="n">
        <v>41</v>
      </c>
      <c r="G382" s="0" t="n">
        <v>53</v>
      </c>
      <c r="H382" s="0" t="n">
        <v>31662</v>
      </c>
      <c r="I382" s="0" t="n">
        <v>20351</v>
      </c>
      <c r="J382" s="16" t="n">
        <f aca="false">D382+Inputs!$B$8*E382</f>
        <v>1267.4</v>
      </c>
      <c r="K382" s="16" t="n">
        <f aca="false">F382+Inputs!$B$9*G382</f>
        <v>151.24</v>
      </c>
      <c r="L382" s="16" t="n">
        <f aca="false">H382+Inputs!$B$10*I382</f>
        <v>60906.387</v>
      </c>
      <c r="M382" s="16" t="n">
        <f aca="false">J382+K382+L382</f>
        <v>62325.027</v>
      </c>
    </row>
    <row r="383" customFormat="false" ht="15" hidden="false" customHeight="false" outlineLevel="0" collapsed="false">
      <c r="A383" s="0" t="s">
        <v>434</v>
      </c>
      <c r="B383" s="15" t="n">
        <v>45444</v>
      </c>
      <c r="C383" s="0" t="n">
        <v>5</v>
      </c>
      <c r="D383" s="0" t="n">
        <v>777</v>
      </c>
      <c r="E383" s="0" t="n">
        <v>282</v>
      </c>
      <c r="F383" s="0" t="n">
        <v>57</v>
      </c>
      <c r="G383" s="0" t="n">
        <v>62</v>
      </c>
      <c r="H383" s="0" t="n">
        <v>31432</v>
      </c>
      <c r="I383" s="0" t="n">
        <v>20434</v>
      </c>
      <c r="J383" s="16" t="n">
        <f aca="false">D383+Inputs!$B$8*E383</f>
        <v>1363.56</v>
      </c>
      <c r="K383" s="16" t="n">
        <f aca="false">F383+Inputs!$B$9*G383</f>
        <v>185.96</v>
      </c>
      <c r="L383" s="16" t="n">
        <f aca="false">H383+Inputs!$B$10*I383</f>
        <v>60795.658</v>
      </c>
      <c r="M383" s="16" t="n">
        <f aca="false">J383+K383+L383</f>
        <v>62345.178</v>
      </c>
    </row>
    <row r="384" customFormat="false" ht="15" hidden="false" customHeight="false" outlineLevel="0" collapsed="false">
      <c r="A384" s="0" t="s">
        <v>434</v>
      </c>
      <c r="B384" s="15" t="n">
        <v>45536</v>
      </c>
      <c r="C384" s="0" t="n">
        <v>5</v>
      </c>
      <c r="D384" s="0" t="n">
        <v>829</v>
      </c>
      <c r="E384" s="0" t="n">
        <v>297</v>
      </c>
      <c r="F384" s="0" t="n">
        <v>74</v>
      </c>
      <c r="G384" s="0" t="n">
        <v>67</v>
      </c>
      <c r="H384" s="0" t="n">
        <v>31359</v>
      </c>
      <c r="I384" s="0" t="n">
        <v>20368</v>
      </c>
      <c r="J384" s="16" t="n">
        <f aca="false">D384+Inputs!$B$8*E384</f>
        <v>1446.76</v>
      </c>
      <c r="K384" s="16" t="n">
        <f aca="false">F384+Inputs!$B$9*G384</f>
        <v>213.36</v>
      </c>
      <c r="L384" s="16" t="n">
        <f aca="false">H384+Inputs!$B$10*I384</f>
        <v>60627.816</v>
      </c>
      <c r="M384" s="16" t="n">
        <f aca="false">J384+K384+L384</f>
        <v>62287.936</v>
      </c>
    </row>
    <row r="385" customFormat="false" ht="15" hidden="false" customHeight="false" outlineLevel="0" collapsed="false">
      <c r="A385" s="0" t="s">
        <v>434</v>
      </c>
      <c r="B385" s="15" t="n">
        <v>45627</v>
      </c>
      <c r="C385" s="0" t="n">
        <v>5</v>
      </c>
      <c r="D385" s="0" t="n">
        <v>889</v>
      </c>
      <c r="E385" s="0" t="n">
        <v>318</v>
      </c>
      <c r="F385" s="0" t="n">
        <v>90</v>
      </c>
      <c r="G385" s="0" t="n">
        <v>80</v>
      </c>
      <c r="H385" s="0" t="n">
        <v>31680</v>
      </c>
      <c r="I385" s="0" t="n">
        <v>20243</v>
      </c>
      <c r="J385" s="16" t="n">
        <f aca="false">D385+Inputs!$B$8*E385</f>
        <v>1550.44</v>
      </c>
      <c r="K385" s="16" t="n">
        <f aca="false">F385+Inputs!$B$9*G385</f>
        <v>256.4</v>
      </c>
      <c r="L385" s="16" t="n">
        <f aca="false">H385+Inputs!$B$10*I385</f>
        <v>60769.191</v>
      </c>
      <c r="M385" s="16" t="n">
        <f aca="false">J385+K385+L385</f>
        <v>62576.031</v>
      </c>
    </row>
    <row r="386" customFormat="false" ht="15" hidden="false" customHeight="false" outlineLevel="0" collapsed="false">
      <c r="A386" s="0" t="s">
        <v>434</v>
      </c>
      <c r="B386" s="15" t="n">
        <v>45717</v>
      </c>
      <c r="C386" s="0" t="n">
        <v>5</v>
      </c>
      <c r="D386" s="0" t="n">
        <v>942</v>
      </c>
      <c r="E386" s="0" t="n">
        <v>367</v>
      </c>
      <c r="F386" s="0" t="n">
        <v>91</v>
      </c>
      <c r="G386" s="0" t="n">
        <v>112</v>
      </c>
      <c r="H386" s="0" t="n">
        <v>31771</v>
      </c>
      <c r="I386" s="0" t="n">
        <v>20353</v>
      </c>
      <c r="J386" s="16" t="n">
        <f aca="false">D386+Inputs!$B$8*E386</f>
        <v>1705.36</v>
      </c>
      <c r="K386" s="16" t="n">
        <f aca="false">F386+Inputs!$B$9*G386</f>
        <v>323.96</v>
      </c>
      <c r="L386" s="16" t="n">
        <f aca="false">H386+Inputs!$B$10*I386</f>
        <v>61018.261</v>
      </c>
      <c r="M386" s="16" t="n">
        <f aca="false">J386+K386+L386</f>
        <v>63047.581</v>
      </c>
    </row>
    <row r="387" customFormat="false" ht="15" hidden="false" customHeight="false" outlineLevel="0" collapsed="false">
      <c r="A387" s="0" t="s">
        <v>434</v>
      </c>
      <c r="B387" s="15" t="n">
        <v>45809</v>
      </c>
      <c r="C387" s="0" t="n">
        <v>5</v>
      </c>
      <c r="D387" s="0" t="n">
        <v>1042</v>
      </c>
      <c r="E387" s="0" t="n">
        <v>401</v>
      </c>
      <c r="F387" s="0" t="n">
        <v>112</v>
      </c>
      <c r="G387" s="0" t="n">
        <v>130</v>
      </c>
      <c r="H387" s="0" t="n">
        <v>31589</v>
      </c>
      <c r="I387" s="0" t="n">
        <v>20445</v>
      </c>
      <c r="J387" s="16" t="n">
        <f aca="false">D387+Inputs!$B$8*E387</f>
        <v>1876.08</v>
      </c>
      <c r="K387" s="16" t="n">
        <f aca="false">F387+Inputs!$B$9*G387</f>
        <v>382.4</v>
      </c>
      <c r="L387" s="16" t="n">
        <f aca="false">H387+Inputs!$B$10*I387</f>
        <v>60968.465</v>
      </c>
      <c r="M387" s="16" t="n">
        <f aca="false">J387+K387+L387</f>
        <v>63226.945</v>
      </c>
    </row>
    <row r="388" customFormat="false" ht="15" hidden="false" customHeight="false" outlineLevel="0" collapsed="false">
      <c r="A388" s="0" t="s">
        <v>434</v>
      </c>
      <c r="B388" s="15" t="n">
        <v>45901</v>
      </c>
      <c r="C388" s="0" t="n">
        <v>5</v>
      </c>
      <c r="D388" s="0" t="n">
        <v>1137</v>
      </c>
      <c r="E388" s="0" t="n">
        <v>414</v>
      </c>
      <c r="F388" s="0" t="n">
        <v>85</v>
      </c>
      <c r="G388" s="0" t="n">
        <v>133</v>
      </c>
      <c r="H388" s="0" t="n">
        <v>27497</v>
      </c>
      <c r="I388" s="0" t="n">
        <v>20338</v>
      </c>
      <c r="J388" s="16" t="n">
        <f aca="false">D388+Inputs!$B$8*E388</f>
        <v>1998.12</v>
      </c>
      <c r="K388" s="16" t="n">
        <f aca="false">F388+Inputs!$B$9*G388</f>
        <v>361.64</v>
      </c>
      <c r="L388" s="16" t="n">
        <f aca="false">H388+Inputs!$B$10*I388</f>
        <v>56722.706</v>
      </c>
      <c r="M388" s="16" t="n">
        <f aca="false">J388+K388+L388</f>
        <v>59082.466</v>
      </c>
    </row>
    <row r="389" customFormat="false" ht="15" hidden="false" customHeight="false" outlineLevel="0" collapsed="false">
      <c r="A389" s="0" t="s">
        <v>434</v>
      </c>
      <c r="B389" s="15" t="n">
        <v>45992</v>
      </c>
      <c r="C389" s="0" t="n">
        <v>5</v>
      </c>
      <c r="D389" s="0" t="n">
        <v>1220</v>
      </c>
      <c r="E389" s="0" t="n">
        <v>439</v>
      </c>
      <c r="F389" s="0" t="n">
        <v>101</v>
      </c>
      <c r="G389" s="0" t="n">
        <v>157</v>
      </c>
      <c r="H389" s="0" t="n">
        <v>27619</v>
      </c>
      <c r="I389" s="0" t="n">
        <v>20091</v>
      </c>
      <c r="J389" s="16" t="n">
        <f aca="false">D389+Inputs!$B$8*E389</f>
        <v>2133.12</v>
      </c>
      <c r="K389" s="16" t="n">
        <f aca="false">F389+Inputs!$B$9*G389</f>
        <v>427.56</v>
      </c>
      <c r="L389" s="16" t="n">
        <f aca="false">H389+Inputs!$B$10*I389</f>
        <v>56489.767</v>
      </c>
      <c r="M389" s="16" t="n">
        <f aca="false">J389+K389+L389</f>
        <v>59050.447</v>
      </c>
    </row>
    <row r="390" customFormat="false" ht="15" hidden="false" customHeight="false" outlineLevel="0" collapsed="false">
      <c r="A390" s="0" t="s">
        <v>434</v>
      </c>
      <c r="B390" s="15" t="n">
        <v>46082</v>
      </c>
      <c r="C390" s="0" t="n">
        <v>5</v>
      </c>
      <c r="D390" s="0" t="n">
        <v>1279</v>
      </c>
      <c r="E390" s="0" t="n">
        <v>490</v>
      </c>
      <c r="F390" s="0" t="n">
        <v>140</v>
      </c>
      <c r="G390" s="0" t="n">
        <v>185</v>
      </c>
      <c r="H390" s="0" t="n">
        <v>27622</v>
      </c>
      <c r="I390" s="0" t="n">
        <v>20234</v>
      </c>
      <c r="J390" s="16" t="n">
        <f aca="false">D390+Inputs!$B$8*E390</f>
        <v>2298.2</v>
      </c>
      <c r="K390" s="16" t="n">
        <f aca="false">F390+Inputs!$B$9*G390</f>
        <v>524.8</v>
      </c>
      <c r="L390" s="16" t="n">
        <f aca="false">H390+Inputs!$B$10*I390</f>
        <v>56698.258</v>
      </c>
      <c r="M390" s="16" t="n">
        <f aca="false">J390+K390+L390</f>
        <v>59521.258</v>
      </c>
    </row>
    <row r="391" customFormat="false" ht="15" hidden="false" customHeight="false" outlineLevel="0" collapsed="false">
      <c r="A391" s="0" t="s">
        <v>434</v>
      </c>
      <c r="B391" s="15" t="n">
        <v>46174</v>
      </c>
      <c r="C391" s="0" t="n">
        <v>5</v>
      </c>
      <c r="D391" s="0" t="n">
        <v>1477</v>
      </c>
      <c r="E391" s="0" t="n">
        <v>523</v>
      </c>
      <c r="F391" s="0" t="n">
        <v>167</v>
      </c>
      <c r="G391" s="0" t="n">
        <v>216</v>
      </c>
      <c r="H391" s="0" t="n">
        <v>27373</v>
      </c>
      <c r="I391" s="0" t="n">
        <v>20166</v>
      </c>
      <c r="J391" s="16" t="n">
        <f aca="false">D391+Inputs!$B$8*E391</f>
        <v>2564.84</v>
      </c>
      <c r="K391" s="16" t="n">
        <f aca="false">F391+Inputs!$B$9*G391</f>
        <v>616.28</v>
      </c>
      <c r="L391" s="16" t="n">
        <f aca="false">H391+Inputs!$B$10*I391</f>
        <v>56351.542</v>
      </c>
      <c r="M391" s="16" t="n">
        <f aca="false">J391+K391+L391</f>
        <v>59532.662</v>
      </c>
    </row>
    <row r="392" customFormat="false" ht="15" hidden="false" customHeight="false" outlineLevel="0" collapsed="false">
      <c r="A392" s="0" t="s">
        <v>434</v>
      </c>
      <c r="B392" s="15" t="n">
        <v>46235</v>
      </c>
      <c r="C392" s="0" t="n">
        <v>5</v>
      </c>
      <c r="D392" s="0" t="n">
        <v>1624</v>
      </c>
      <c r="E392" s="0" t="n">
        <v>539</v>
      </c>
      <c r="F392" s="0" t="n">
        <v>229</v>
      </c>
      <c r="G392" s="0" t="n">
        <v>236</v>
      </c>
      <c r="H392" s="0" t="n">
        <v>27029</v>
      </c>
      <c r="I392" s="0" t="n">
        <v>20132</v>
      </c>
      <c r="J392" s="16" t="n">
        <f aca="false">D392+Inputs!$B$8*E392</f>
        <v>2745.12</v>
      </c>
      <c r="K392" s="16" t="n">
        <f aca="false">F392+Inputs!$B$9*G392</f>
        <v>719.88</v>
      </c>
      <c r="L392" s="16" t="n">
        <f aca="false">H392+Inputs!$B$10*I392</f>
        <v>55958.684</v>
      </c>
      <c r="M392" s="16" t="n">
        <f aca="false">J392+K392+L392</f>
        <v>59423.684</v>
      </c>
    </row>
    <row r="393" customFormat="false" ht="15" hidden="false" customHeight="false" outlineLevel="0" collapsed="false">
      <c r="A393" s="0" t="s">
        <v>379</v>
      </c>
      <c r="B393" s="15" t="n">
        <v>44805</v>
      </c>
      <c r="C393" s="0" t="n">
        <v>1</v>
      </c>
      <c r="D393" s="0" t="n">
        <v>242</v>
      </c>
      <c r="E393" s="0" t="n">
        <v>126</v>
      </c>
      <c r="F393" s="0" t="n">
        <v>0</v>
      </c>
      <c r="G393" s="0" t="n">
        <v>7</v>
      </c>
      <c r="H393" s="0" t="n">
        <v>159682</v>
      </c>
      <c r="I393" s="0" t="n">
        <v>34708</v>
      </c>
      <c r="J393" s="16" t="n">
        <f aca="false">D393+Inputs!$B$8*E393</f>
        <v>504.08</v>
      </c>
      <c r="K393" s="16" t="n">
        <f aca="false">F393+Inputs!$B$9*G393</f>
        <v>14.56</v>
      </c>
      <c r="L393" s="16" t="n">
        <f aca="false">H393+Inputs!$B$10*I393</f>
        <v>209557.396</v>
      </c>
      <c r="M393" s="16" t="n">
        <f aca="false">J393+K393+L393</f>
        <v>210076.036</v>
      </c>
    </row>
    <row r="394" customFormat="false" ht="15" hidden="false" customHeight="false" outlineLevel="0" collapsed="false">
      <c r="A394" s="0" t="s">
        <v>379</v>
      </c>
      <c r="B394" s="15" t="n">
        <v>44896</v>
      </c>
      <c r="C394" s="0" t="n">
        <v>1</v>
      </c>
      <c r="D394" s="0" t="n">
        <v>290</v>
      </c>
      <c r="E394" s="0" t="n">
        <v>137</v>
      </c>
      <c r="F394" s="0" t="n">
        <v>0</v>
      </c>
      <c r="G394" s="0" t="n">
        <v>8</v>
      </c>
      <c r="H394" s="0" t="n">
        <v>160840</v>
      </c>
      <c r="I394" s="0" t="n">
        <v>34865</v>
      </c>
      <c r="J394" s="16" t="n">
        <f aca="false">D394+Inputs!$B$8*E394</f>
        <v>574.96</v>
      </c>
      <c r="K394" s="16" t="n">
        <f aca="false">F394+Inputs!$B$9*G394</f>
        <v>16.64</v>
      </c>
      <c r="L394" s="16" t="n">
        <f aca="false">H394+Inputs!$B$10*I394</f>
        <v>210941.005</v>
      </c>
      <c r="M394" s="16" t="n">
        <f aca="false">J394+K394+L394</f>
        <v>211532.605</v>
      </c>
    </row>
    <row r="395" customFormat="false" ht="15" hidden="false" customHeight="false" outlineLevel="0" collapsed="false">
      <c r="A395" s="0" t="s">
        <v>379</v>
      </c>
      <c r="B395" s="15" t="n">
        <v>44986</v>
      </c>
      <c r="C395" s="0" t="n">
        <v>1</v>
      </c>
      <c r="D395" s="0" t="n">
        <v>395</v>
      </c>
      <c r="E395" s="0" t="n">
        <v>163</v>
      </c>
      <c r="F395" s="0" t="n">
        <v>0</v>
      </c>
      <c r="G395" s="0" t="n">
        <v>14</v>
      </c>
      <c r="H395" s="0" t="n">
        <v>161642</v>
      </c>
      <c r="I395" s="0" t="n">
        <v>35323</v>
      </c>
      <c r="J395" s="16" t="n">
        <f aca="false">D395+Inputs!$B$8*E395</f>
        <v>734.04</v>
      </c>
      <c r="K395" s="16" t="n">
        <f aca="false">F395+Inputs!$B$9*G395</f>
        <v>29.12</v>
      </c>
      <c r="L395" s="16" t="n">
        <f aca="false">H395+Inputs!$B$10*I395</f>
        <v>212401.151</v>
      </c>
      <c r="M395" s="16" t="n">
        <f aca="false">J395+K395+L395</f>
        <v>213164.311</v>
      </c>
    </row>
    <row r="396" customFormat="false" ht="15" hidden="false" customHeight="false" outlineLevel="0" collapsed="false">
      <c r="A396" s="0" t="s">
        <v>379</v>
      </c>
      <c r="B396" s="15" t="n">
        <v>45078</v>
      </c>
      <c r="C396" s="0" t="n">
        <v>1</v>
      </c>
      <c r="D396" s="0" t="n">
        <v>579</v>
      </c>
      <c r="E396" s="0" t="n">
        <v>182</v>
      </c>
      <c r="F396" s="0" t="n">
        <v>0</v>
      </c>
      <c r="G396" s="0" t="n">
        <v>16</v>
      </c>
      <c r="H396" s="0" t="n">
        <v>163128</v>
      </c>
      <c r="I396" s="0" t="n">
        <v>35298</v>
      </c>
      <c r="J396" s="16" t="n">
        <f aca="false">D396+Inputs!$B$8*E396</f>
        <v>957.56</v>
      </c>
      <c r="K396" s="16" t="n">
        <f aca="false">F396+Inputs!$B$9*G396</f>
        <v>33.28</v>
      </c>
      <c r="L396" s="16" t="n">
        <f aca="false">H396+Inputs!$B$10*I396</f>
        <v>213851.226</v>
      </c>
      <c r="M396" s="16" t="n">
        <f aca="false">J396+K396+L396</f>
        <v>214842.066</v>
      </c>
    </row>
    <row r="397" customFormat="false" ht="15" hidden="false" customHeight="false" outlineLevel="0" collapsed="false">
      <c r="A397" s="0" t="s">
        <v>379</v>
      </c>
      <c r="B397" s="15" t="n">
        <v>45170</v>
      </c>
      <c r="C397" s="0" t="n">
        <v>1</v>
      </c>
      <c r="D397" s="0" t="n">
        <v>749</v>
      </c>
      <c r="E397" s="0" t="n">
        <v>200</v>
      </c>
      <c r="F397" s="0" t="n">
        <v>0</v>
      </c>
      <c r="G397" s="0" t="n">
        <v>34</v>
      </c>
      <c r="H397" s="0" t="n">
        <v>165046</v>
      </c>
      <c r="I397" s="0" t="n">
        <v>35326</v>
      </c>
      <c r="J397" s="16" t="n">
        <f aca="false">D397+Inputs!$B$8*E397</f>
        <v>1165</v>
      </c>
      <c r="K397" s="16" t="n">
        <f aca="false">F397+Inputs!$B$9*G397</f>
        <v>70.72</v>
      </c>
      <c r="L397" s="16" t="n">
        <f aca="false">H397+Inputs!$B$10*I397</f>
        <v>215809.462</v>
      </c>
      <c r="M397" s="16" t="n">
        <f aca="false">J397+K397+L397</f>
        <v>217045.182</v>
      </c>
    </row>
    <row r="398" customFormat="false" ht="15" hidden="false" customHeight="false" outlineLevel="0" collapsed="false">
      <c r="A398" s="0" t="s">
        <v>379</v>
      </c>
      <c r="B398" s="15" t="n">
        <v>45261</v>
      </c>
      <c r="C398" s="0" t="n">
        <v>1</v>
      </c>
      <c r="D398" s="0" t="n">
        <v>882</v>
      </c>
      <c r="E398" s="0" t="n">
        <v>220</v>
      </c>
      <c r="F398" s="0" t="n">
        <v>10</v>
      </c>
      <c r="G398" s="0" t="n">
        <v>42</v>
      </c>
      <c r="H398" s="0" t="n">
        <v>166380</v>
      </c>
      <c r="I398" s="0" t="n">
        <v>35363</v>
      </c>
      <c r="J398" s="16" t="n">
        <f aca="false">D398+Inputs!$B$8*E398</f>
        <v>1339.6</v>
      </c>
      <c r="K398" s="16" t="n">
        <f aca="false">F398+Inputs!$B$9*G398</f>
        <v>97.36</v>
      </c>
      <c r="L398" s="16" t="n">
        <f aca="false">H398+Inputs!$B$10*I398</f>
        <v>217196.631</v>
      </c>
      <c r="M398" s="16" t="n">
        <f aca="false">J398+K398+L398</f>
        <v>218633.591</v>
      </c>
    </row>
    <row r="399" customFormat="false" ht="15" hidden="false" customHeight="false" outlineLevel="0" collapsed="false">
      <c r="A399" s="0" t="s">
        <v>379</v>
      </c>
      <c r="B399" s="15" t="n">
        <v>45352</v>
      </c>
      <c r="C399" s="0" t="n">
        <v>1</v>
      </c>
      <c r="D399" s="0" t="n">
        <v>1122</v>
      </c>
      <c r="E399" s="0" t="n">
        <v>258</v>
      </c>
      <c r="F399" s="0" t="n">
        <v>13</v>
      </c>
      <c r="G399" s="0" t="n">
        <v>54</v>
      </c>
      <c r="H399" s="0" t="n">
        <v>167393</v>
      </c>
      <c r="I399" s="0" t="n">
        <v>35450</v>
      </c>
      <c r="J399" s="16" t="n">
        <f aca="false">D399+Inputs!$B$8*E399</f>
        <v>1658.64</v>
      </c>
      <c r="K399" s="16" t="n">
        <f aca="false">F399+Inputs!$B$9*G399</f>
        <v>125.32</v>
      </c>
      <c r="L399" s="16" t="n">
        <f aca="false">H399+Inputs!$B$10*I399</f>
        <v>218334.65</v>
      </c>
      <c r="M399" s="16" t="n">
        <f aca="false">J399+K399+L399</f>
        <v>220118.61</v>
      </c>
    </row>
    <row r="400" customFormat="false" ht="15" hidden="false" customHeight="false" outlineLevel="0" collapsed="false">
      <c r="A400" s="0" t="s">
        <v>379</v>
      </c>
      <c r="B400" s="15" t="n">
        <v>45444</v>
      </c>
      <c r="C400" s="0" t="n">
        <v>1</v>
      </c>
      <c r="D400" s="0" t="n">
        <v>1226</v>
      </c>
      <c r="E400" s="0" t="n">
        <v>289</v>
      </c>
      <c r="F400" s="0" t="n">
        <v>22</v>
      </c>
      <c r="G400" s="0" t="n">
        <v>71</v>
      </c>
      <c r="H400" s="0" t="n">
        <v>168463</v>
      </c>
      <c r="I400" s="0" t="n">
        <v>35392</v>
      </c>
      <c r="J400" s="16" t="n">
        <f aca="false">D400+Inputs!$B$8*E400</f>
        <v>1827.12</v>
      </c>
      <c r="K400" s="16" t="n">
        <f aca="false">F400+Inputs!$B$9*G400</f>
        <v>169.68</v>
      </c>
      <c r="L400" s="16" t="n">
        <f aca="false">H400+Inputs!$B$10*I400</f>
        <v>219321.304</v>
      </c>
      <c r="M400" s="16" t="n">
        <f aca="false">J400+K400+L400</f>
        <v>221318.104</v>
      </c>
    </row>
    <row r="401" customFormat="false" ht="15" hidden="false" customHeight="false" outlineLevel="0" collapsed="false">
      <c r="A401" s="0" t="s">
        <v>379</v>
      </c>
      <c r="B401" s="15" t="n">
        <v>45536</v>
      </c>
      <c r="C401" s="0" t="n">
        <v>1</v>
      </c>
      <c r="D401" s="0" t="n">
        <v>1365</v>
      </c>
      <c r="E401" s="0" t="n">
        <v>312</v>
      </c>
      <c r="F401" s="0" t="n">
        <v>76</v>
      </c>
      <c r="G401" s="0" t="n">
        <v>81</v>
      </c>
      <c r="H401" s="0" t="n">
        <v>169517</v>
      </c>
      <c r="I401" s="0" t="n">
        <v>35265</v>
      </c>
      <c r="J401" s="16" t="n">
        <f aca="false">D401+Inputs!$B$8*E401</f>
        <v>2013.96</v>
      </c>
      <c r="K401" s="16" t="n">
        <f aca="false">F401+Inputs!$B$9*G401</f>
        <v>244.48</v>
      </c>
      <c r="L401" s="16" t="n">
        <f aca="false">H401+Inputs!$B$10*I401</f>
        <v>220192.805</v>
      </c>
      <c r="M401" s="16" t="n">
        <f aca="false">J401+K401+L401</f>
        <v>222451.245</v>
      </c>
    </row>
    <row r="402" customFormat="false" ht="15" hidden="false" customHeight="false" outlineLevel="0" collapsed="false">
      <c r="A402" s="0" t="s">
        <v>379</v>
      </c>
      <c r="B402" s="15" t="n">
        <v>45627</v>
      </c>
      <c r="C402" s="0" t="n">
        <v>1</v>
      </c>
      <c r="D402" s="0" t="n">
        <v>1476</v>
      </c>
      <c r="E402" s="0" t="n">
        <v>319</v>
      </c>
      <c r="F402" s="0" t="n">
        <v>117</v>
      </c>
      <c r="G402" s="0" t="n">
        <v>89</v>
      </c>
      <c r="H402" s="0" t="n">
        <v>170905</v>
      </c>
      <c r="I402" s="0" t="n">
        <v>35214</v>
      </c>
      <c r="J402" s="16" t="n">
        <f aca="false">D402+Inputs!$B$8*E402</f>
        <v>2139.52</v>
      </c>
      <c r="K402" s="16" t="n">
        <f aca="false">F402+Inputs!$B$9*G402</f>
        <v>302.12</v>
      </c>
      <c r="L402" s="16" t="n">
        <f aca="false">H402+Inputs!$B$10*I402</f>
        <v>221507.518</v>
      </c>
      <c r="M402" s="16" t="n">
        <f aca="false">J402+K402+L402</f>
        <v>223949.158</v>
      </c>
    </row>
    <row r="403" customFormat="false" ht="15" hidden="false" customHeight="false" outlineLevel="0" collapsed="false">
      <c r="A403" s="0" t="s">
        <v>379</v>
      </c>
      <c r="B403" s="15" t="n">
        <v>45717</v>
      </c>
      <c r="C403" s="0" t="n">
        <v>1</v>
      </c>
      <c r="D403" s="0" t="n">
        <v>1535</v>
      </c>
      <c r="E403" s="0" t="n">
        <v>378</v>
      </c>
      <c r="F403" s="0" t="n">
        <v>138</v>
      </c>
      <c r="G403" s="0" t="n">
        <v>116</v>
      </c>
      <c r="H403" s="0" t="n">
        <v>170472</v>
      </c>
      <c r="I403" s="0" t="n">
        <v>35349</v>
      </c>
      <c r="J403" s="16" t="n">
        <f aca="false">D403+Inputs!$B$8*E403</f>
        <v>2321.24</v>
      </c>
      <c r="K403" s="16" t="n">
        <f aca="false">F403+Inputs!$B$9*G403</f>
        <v>379.28</v>
      </c>
      <c r="L403" s="16" t="n">
        <f aca="false">H403+Inputs!$B$10*I403</f>
        <v>221268.513</v>
      </c>
      <c r="M403" s="16" t="n">
        <f aca="false">J403+K403+L403</f>
        <v>223969.033</v>
      </c>
    </row>
    <row r="404" customFormat="false" ht="15" hidden="false" customHeight="false" outlineLevel="0" collapsed="false">
      <c r="A404" s="0" t="s">
        <v>379</v>
      </c>
      <c r="B404" s="15" t="n">
        <v>45809</v>
      </c>
      <c r="C404" s="0" t="n">
        <v>1</v>
      </c>
      <c r="D404" s="0" t="n">
        <v>1735</v>
      </c>
      <c r="E404" s="0" t="n">
        <v>402</v>
      </c>
      <c r="F404" s="0" t="n">
        <v>233</v>
      </c>
      <c r="G404" s="0" t="n">
        <v>136</v>
      </c>
      <c r="H404" s="0" t="n">
        <v>171111</v>
      </c>
      <c r="I404" s="0" t="n">
        <v>35220</v>
      </c>
      <c r="J404" s="16" t="n">
        <f aca="false">D404+Inputs!$B$8*E404</f>
        <v>2571.16</v>
      </c>
      <c r="K404" s="16" t="n">
        <f aca="false">F404+Inputs!$B$9*G404</f>
        <v>515.88</v>
      </c>
      <c r="L404" s="16" t="n">
        <f aca="false">H404+Inputs!$B$10*I404</f>
        <v>221722.14</v>
      </c>
      <c r="M404" s="16" t="n">
        <f aca="false">J404+K404+L404</f>
        <v>224809.18</v>
      </c>
    </row>
    <row r="405" customFormat="false" ht="15" hidden="false" customHeight="false" outlineLevel="0" collapsed="false">
      <c r="A405" s="0" t="s">
        <v>379</v>
      </c>
      <c r="B405" s="15" t="n">
        <v>45901</v>
      </c>
      <c r="C405" s="0" t="n">
        <v>1</v>
      </c>
      <c r="D405" s="0" t="n">
        <v>1965</v>
      </c>
      <c r="E405" s="0" t="n">
        <v>426</v>
      </c>
      <c r="F405" s="0" t="n">
        <v>309</v>
      </c>
      <c r="G405" s="0" t="n">
        <v>169</v>
      </c>
      <c r="H405" s="0" t="n">
        <v>172378</v>
      </c>
      <c r="I405" s="0" t="n">
        <v>35106</v>
      </c>
      <c r="J405" s="16" t="n">
        <f aca="false">D405+Inputs!$B$8*E405</f>
        <v>2851.08</v>
      </c>
      <c r="K405" s="16" t="n">
        <f aca="false">F405+Inputs!$B$9*G405</f>
        <v>660.52</v>
      </c>
      <c r="L405" s="16" t="n">
        <f aca="false">H405+Inputs!$B$10*I405</f>
        <v>222825.322</v>
      </c>
      <c r="M405" s="16" t="n">
        <f aca="false">J405+K405+L405</f>
        <v>226336.922</v>
      </c>
    </row>
    <row r="406" customFormat="false" ht="15" hidden="false" customHeight="false" outlineLevel="0" collapsed="false">
      <c r="A406" s="0" t="s">
        <v>379</v>
      </c>
      <c r="B406" s="15" t="n">
        <v>45992</v>
      </c>
      <c r="C406" s="0" t="n">
        <v>1</v>
      </c>
      <c r="D406" s="0" t="n">
        <v>2110</v>
      </c>
      <c r="E406" s="0" t="n">
        <v>444</v>
      </c>
      <c r="F406" s="0" t="n">
        <v>415</v>
      </c>
      <c r="G406" s="0" t="n">
        <v>183</v>
      </c>
      <c r="H406" s="0" t="n">
        <v>173065</v>
      </c>
      <c r="I406" s="0" t="n">
        <v>35025</v>
      </c>
      <c r="J406" s="16" t="n">
        <f aca="false">D406+Inputs!$B$8*E406</f>
        <v>3033.52</v>
      </c>
      <c r="K406" s="16" t="n">
        <f aca="false">F406+Inputs!$B$9*G406</f>
        <v>795.64</v>
      </c>
      <c r="L406" s="16" t="n">
        <f aca="false">H406+Inputs!$B$10*I406</f>
        <v>223395.925</v>
      </c>
      <c r="M406" s="16" t="n">
        <f aca="false">J406+K406+L406</f>
        <v>227225.085</v>
      </c>
    </row>
    <row r="407" customFormat="false" ht="15" hidden="false" customHeight="false" outlineLevel="0" collapsed="false">
      <c r="A407" s="0" t="s">
        <v>379</v>
      </c>
      <c r="B407" s="15" t="n">
        <v>46082</v>
      </c>
      <c r="C407" s="0" t="n">
        <v>1</v>
      </c>
      <c r="D407" s="0" t="n">
        <v>2295</v>
      </c>
      <c r="E407" s="0" t="n">
        <v>503</v>
      </c>
      <c r="F407" s="0" t="n">
        <v>515</v>
      </c>
      <c r="G407" s="0" t="n">
        <v>209</v>
      </c>
      <c r="H407" s="0" t="n">
        <v>172713</v>
      </c>
      <c r="I407" s="0" t="n">
        <v>35054</v>
      </c>
      <c r="J407" s="16" t="n">
        <f aca="false">D407+Inputs!$B$8*E407</f>
        <v>3341.24</v>
      </c>
      <c r="K407" s="16" t="n">
        <f aca="false">F407+Inputs!$B$9*G407</f>
        <v>949.72</v>
      </c>
      <c r="L407" s="16" t="n">
        <f aca="false">H407+Inputs!$B$10*I407</f>
        <v>223085.598</v>
      </c>
      <c r="M407" s="16" t="n">
        <f aca="false">J407+K407+L407</f>
        <v>227376.558</v>
      </c>
    </row>
    <row r="408" customFormat="false" ht="15" hidden="false" customHeight="false" outlineLevel="0" collapsed="false">
      <c r="A408" s="0" t="s">
        <v>379</v>
      </c>
      <c r="B408" s="15" t="n">
        <v>46174</v>
      </c>
      <c r="C408" s="0" t="n">
        <v>1</v>
      </c>
      <c r="D408" s="0" t="n">
        <v>2840</v>
      </c>
      <c r="E408" s="0" t="n">
        <v>561</v>
      </c>
      <c r="F408" s="0" t="n">
        <v>716</v>
      </c>
      <c r="G408" s="0" t="n">
        <v>261</v>
      </c>
      <c r="H408" s="0" t="n">
        <v>173235</v>
      </c>
      <c r="I408" s="0" t="n">
        <v>34965</v>
      </c>
      <c r="J408" s="16" t="n">
        <f aca="false">D408+Inputs!$B$8*E408</f>
        <v>4006.88</v>
      </c>
      <c r="K408" s="16" t="n">
        <f aca="false">F408+Inputs!$B$9*G408</f>
        <v>1258.88</v>
      </c>
      <c r="L408" s="16" t="n">
        <f aca="false">H408+Inputs!$B$10*I408</f>
        <v>223479.705</v>
      </c>
      <c r="M408" s="16" t="n">
        <f aca="false">J408+K408+L408</f>
        <v>228745.465</v>
      </c>
    </row>
    <row r="409" customFormat="false" ht="15" hidden="false" customHeight="false" outlineLevel="0" collapsed="false">
      <c r="A409" s="0" t="s">
        <v>379</v>
      </c>
      <c r="B409" s="15" t="n">
        <v>46235</v>
      </c>
      <c r="C409" s="0" t="n">
        <v>1</v>
      </c>
      <c r="D409" s="0" t="n">
        <v>3213</v>
      </c>
      <c r="E409" s="0" t="n">
        <v>594</v>
      </c>
      <c r="F409" s="0" t="n">
        <v>872</v>
      </c>
      <c r="G409" s="0" t="n">
        <v>282</v>
      </c>
      <c r="H409" s="0" t="n">
        <v>173145</v>
      </c>
      <c r="I409" s="0" t="n">
        <v>35136</v>
      </c>
      <c r="J409" s="16" t="n">
        <f aca="false">D409+Inputs!$B$8*E409</f>
        <v>4448.52</v>
      </c>
      <c r="K409" s="16" t="n">
        <f aca="false">F409+Inputs!$B$9*G409</f>
        <v>1458.56</v>
      </c>
      <c r="L409" s="16" t="n">
        <f aca="false">H409+Inputs!$B$10*I409</f>
        <v>223635.432</v>
      </c>
      <c r="M409" s="16" t="n">
        <f aca="false">J409+K409+L409</f>
        <v>229542.512</v>
      </c>
    </row>
    <row r="410" customFormat="false" ht="15" hidden="false" customHeight="false" outlineLevel="0" collapsed="false">
      <c r="A410" s="0" t="s">
        <v>471</v>
      </c>
      <c r="B410" s="15" t="n">
        <v>44805</v>
      </c>
      <c r="C410" s="0" t="n">
        <v>1</v>
      </c>
      <c r="D410" s="0" t="n">
        <v>0</v>
      </c>
      <c r="E410" s="0" t="n">
        <v>1</v>
      </c>
      <c r="F410" s="0" t="n">
        <v>0</v>
      </c>
      <c r="G410" s="0" t="n">
        <v>0</v>
      </c>
      <c r="H410" s="0" t="n">
        <v>141</v>
      </c>
      <c r="I410" s="0" t="n">
        <v>3141</v>
      </c>
      <c r="J410" s="16" t="n">
        <f aca="false">D410+Inputs!$B$8*E410</f>
        <v>2.08</v>
      </c>
      <c r="K410" s="16" t="n">
        <f aca="false">F410+Inputs!$B$9*G410</f>
        <v>0</v>
      </c>
      <c r="L410" s="16" t="n">
        <f aca="false">H410+Inputs!$B$10*I410</f>
        <v>4654.617</v>
      </c>
      <c r="M410" s="16" t="n">
        <f aca="false">J410+K410+L410</f>
        <v>4656.697</v>
      </c>
    </row>
    <row r="411" customFormat="false" ht="15" hidden="false" customHeight="false" outlineLevel="0" collapsed="false">
      <c r="A411" s="0" t="s">
        <v>471</v>
      </c>
      <c r="B411" s="15" t="n">
        <v>44896</v>
      </c>
      <c r="C411" s="0" t="n">
        <v>1</v>
      </c>
      <c r="D411" s="0" t="n">
        <v>0</v>
      </c>
      <c r="E411" s="0" t="n">
        <v>1</v>
      </c>
      <c r="F411" s="0" t="n">
        <v>0</v>
      </c>
      <c r="G411" s="0" t="n">
        <v>0</v>
      </c>
      <c r="H411" s="0" t="n">
        <v>134</v>
      </c>
      <c r="I411" s="0" t="n">
        <v>3153</v>
      </c>
      <c r="J411" s="16" t="n">
        <f aca="false">D411+Inputs!$B$8*E411</f>
        <v>2.08</v>
      </c>
      <c r="K411" s="16" t="n">
        <f aca="false">F411+Inputs!$B$9*G411</f>
        <v>0</v>
      </c>
      <c r="L411" s="16" t="n">
        <f aca="false">H411+Inputs!$B$10*I411</f>
        <v>4664.861</v>
      </c>
      <c r="M411" s="16" t="n">
        <f aca="false">J411+K411+L411</f>
        <v>4666.941</v>
      </c>
    </row>
    <row r="412" customFormat="false" ht="15" hidden="false" customHeight="false" outlineLevel="0" collapsed="false">
      <c r="A412" s="0" t="s">
        <v>471</v>
      </c>
      <c r="B412" s="15" t="n">
        <v>44986</v>
      </c>
      <c r="C412" s="0" t="n">
        <v>1</v>
      </c>
      <c r="D412" s="0" t="n">
        <v>0</v>
      </c>
      <c r="E412" s="0" t="n">
        <v>2</v>
      </c>
      <c r="F412" s="0" t="n">
        <v>0</v>
      </c>
      <c r="G412" s="0" t="n">
        <v>0</v>
      </c>
      <c r="H412" s="0" t="n">
        <v>114</v>
      </c>
      <c r="I412" s="0" t="n">
        <v>3176</v>
      </c>
      <c r="J412" s="16" t="n">
        <f aca="false">D412+Inputs!$B$8*E412</f>
        <v>4.16</v>
      </c>
      <c r="K412" s="16" t="n">
        <f aca="false">F412+Inputs!$B$9*G412</f>
        <v>0</v>
      </c>
      <c r="L412" s="16" t="n">
        <f aca="false">H412+Inputs!$B$10*I412</f>
        <v>4677.912</v>
      </c>
      <c r="M412" s="16" t="n">
        <f aca="false">J412+K412+L412</f>
        <v>4682.072</v>
      </c>
    </row>
    <row r="413" customFormat="false" ht="15" hidden="false" customHeight="false" outlineLevel="0" collapsed="false">
      <c r="A413" s="0" t="s">
        <v>471</v>
      </c>
      <c r="B413" s="15" t="n">
        <v>45078</v>
      </c>
      <c r="C413" s="0" t="n">
        <v>1</v>
      </c>
      <c r="D413" s="0" t="n">
        <v>0</v>
      </c>
      <c r="E413" s="0" t="n">
        <v>2</v>
      </c>
      <c r="F413" s="0" t="n">
        <v>0</v>
      </c>
      <c r="G413" s="0" t="n">
        <v>0</v>
      </c>
      <c r="H413" s="0" t="n">
        <v>101</v>
      </c>
      <c r="I413" s="0" t="n">
        <v>3181</v>
      </c>
      <c r="J413" s="16" t="n">
        <f aca="false">D413+Inputs!$B$8*E413</f>
        <v>4.16</v>
      </c>
      <c r="K413" s="16" t="n">
        <f aca="false">F413+Inputs!$B$9*G413</f>
        <v>0</v>
      </c>
      <c r="L413" s="16" t="n">
        <f aca="false">H413+Inputs!$B$10*I413</f>
        <v>4672.097</v>
      </c>
      <c r="M413" s="16" t="n">
        <f aca="false">J413+K413+L413</f>
        <v>4676.257</v>
      </c>
    </row>
    <row r="414" customFormat="false" ht="15" hidden="false" customHeight="false" outlineLevel="0" collapsed="false">
      <c r="A414" s="0" t="s">
        <v>471</v>
      </c>
      <c r="B414" s="15" t="n">
        <v>45170</v>
      </c>
      <c r="C414" s="0" t="n">
        <v>1</v>
      </c>
      <c r="D414" s="0" t="n">
        <v>0</v>
      </c>
      <c r="E414" s="0" t="n">
        <v>2</v>
      </c>
      <c r="F414" s="0" t="n">
        <v>0</v>
      </c>
      <c r="G414" s="0" t="n">
        <v>0</v>
      </c>
      <c r="H414" s="0" t="n">
        <v>101</v>
      </c>
      <c r="I414" s="0" t="n">
        <v>3154</v>
      </c>
      <c r="J414" s="16" t="n">
        <f aca="false">D414+Inputs!$B$8*E414</f>
        <v>4.16</v>
      </c>
      <c r="K414" s="16" t="n">
        <f aca="false">F414+Inputs!$B$9*G414</f>
        <v>0</v>
      </c>
      <c r="L414" s="16" t="n">
        <f aca="false">H414+Inputs!$B$10*I414</f>
        <v>4633.298</v>
      </c>
      <c r="M414" s="16" t="n">
        <f aca="false">J414+K414+L414</f>
        <v>4637.458</v>
      </c>
    </row>
    <row r="415" customFormat="false" ht="15" hidden="false" customHeight="false" outlineLevel="0" collapsed="false">
      <c r="A415" s="0" t="s">
        <v>471</v>
      </c>
      <c r="B415" s="15" t="n">
        <v>45261</v>
      </c>
      <c r="C415" s="0" t="n">
        <v>1</v>
      </c>
      <c r="D415" s="0" t="n">
        <v>0</v>
      </c>
      <c r="E415" s="0" t="n">
        <v>3</v>
      </c>
      <c r="F415" s="0" t="n">
        <v>0</v>
      </c>
      <c r="G415" s="0" t="n">
        <v>0</v>
      </c>
      <c r="H415" s="0" t="n">
        <v>112</v>
      </c>
      <c r="I415" s="0" t="n">
        <v>3180</v>
      </c>
      <c r="J415" s="16" t="n">
        <f aca="false">D415+Inputs!$B$8*E415</f>
        <v>6.24</v>
      </c>
      <c r="K415" s="16" t="n">
        <f aca="false">F415+Inputs!$B$9*G415</f>
        <v>0</v>
      </c>
      <c r="L415" s="16" t="n">
        <f aca="false">H415+Inputs!$B$10*I415</f>
        <v>4681.66</v>
      </c>
      <c r="M415" s="16" t="n">
        <f aca="false">J415+K415+L415</f>
        <v>4687.9</v>
      </c>
    </row>
    <row r="416" customFormat="false" ht="15" hidden="false" customHeight="false" outlineLevel="0" collapsed="false">
      <c r="A416" s="0" t="s">
        <v>471</v>
      </c>
      <c r="B416" s="15" t="n">
        <v>45352</v>
      </c>
      <c r="C416" s="0" t="n">
        <v>1</v>
      </c>
      <c r="D416" s="0" t="n">
        <v>0</v>
      </c>
      <c r="E416" s="0" t="n">
        <v>5</v>
      </c>
      <c r="F416" s="0" t="n">
        <v>0</v>
      </c>
      <c r="G416" s="0" t="n">
        <v>0</v>
      </c>
      <c r="H416" s="0" t="n">
        <v>121</v>
      </c>
      <c r="I416" s="0" t="n">
        <v>3192</v>
      </c>
      <c r="J416" s="16" t="n">
        <f aca="false">D416+Inputs!$B$8*E416</f>
        <v>10.4</v>
      </c>
      <c r="K416" s="16" t="n">
        <f aca="false">F416+Inputs!$B$9*G416</f>
        <v>0</v>
      </c>
      <c r="L416" s="16" t="n">
        <f aca="false">H416+Inputs!$B$10*I416</f>
        <v>4707.904</v>
      </c>
      <c r="M416" s="16" t="n">
        <f aca="false">J416+K416+L416</f>
        <v>4718.304</v>
      </c>
    </row>
    <row r="417" customFormat="false" ht="15" hidden="false" customHeight="false" outlineLevel="0" collapsed="false">
      <c r="A417" s="0" t="s">
        <v>471</v>
      </c>
      <c r="B417" s="15" t="n">
        <v>45444</v>
      </c>
      <c r="C417" s="0" t="n">
        <v>1</v>
      </c>
      <c r="D417" s="0" t="n">
        <v>0</v>
      </c>
      <c r="E417" s="0" t="n">
        <v>5</v>
      </c>
      <c r="F417" s="0" t="n">
        <v>0</v>
      </c>
      <c r="G417" s="0" t="n">
        <v>0</v>
      </c>
      <c r="H417" s="0" t="n">
        <v>123</v>
      </c>
      <c r="I417" s="0" t="n">
        <v>3170</v>
      </c>
      <c r="J417" s="16" t="n">
        <f aca="false">D417+Inputs!$B$8*E417</f>
        <v>10.4</v>
      </c>
      <c r="K417" s="16" t="n">
        <f aca="false">F417+Inputs!$B$9*G417</f>
        <v>0</v>
      </c>
      <c r="L417" s="16" t="n">
        <f aca="false">H417+Inputs!$B$10*I417</f>
        <v>4678.29</v>
      </c>
      <c r="M417" s="16" t="n">
        <f aca="false">J417+K417+L417</f>
        <v>4688.69</v>
      </c>
    </row>
    <row r="418" customFormat="false" ht="15" hidden="false" customHeight="false" outlineLevel="0" collapsed="false">
      <c r="A418" s="0" t="s">
        <v>471</v>
      </c>
      <c r="B418" s="15" t="n">
        <v>45536</v>
      </c>
      <c r="C418" s="0" t="n">
        <v>1</v>
      </c>
      <c r="D418" s="0" t="n">
        <v>0</v>
      </c>
      <c r="E418" s="0" t="n">
        <v>5</v>
      </c>
      <c r="F418" s="0" t="n">
        <v>0</v>
      </c>
      <c r="G418" s="0" t="n">
        <v>0</v>
      </c>
      <c r="H418" s="0" t="n">
        <v>135</v>
      </c>
      <c r="I418" s="0" t="n">
        <v>3162</v>
      </c>
      <c r="J418" s="16" t="n">
        <f aca="false">D418+Inputs!$B$8*E418</f>
        <v>10.4</v>
      </c>
      <c r="K418" s="16" t="n">
        <f aca="false">F418+Inputs!$B$9*G418</f>
        <v>0</v>
      </c>
      <c r="L418" s="16" t="n">
        <f aca="false">H418+Inputs!$B$10*I418</f>
        <v>4678.794</v>
      </c>
      <c r="M418" s="16" t="n">
        <f aca="false">J418+K418+L418</f>
        <v>4689.194</v>
      </c>
    </row>
    <row r="419" customFormat="false" ht="15" hidden="false" customHeight="false" outlineLevel="0" collapsed="false">
      <c r="A419" s="0" t="s">
        <v>471</v>
      </c>
      <c r="B419" s="15" t="n">
        <v>45627</v>
      </c>
      <c r="C419" s="0" t="n">
        <v>1</v>
      </c>
      <c r="D419" s="0" t="n">
        <v>0</v>
      </c>
      <c r="E419" s="0" t="n">
        <v>6</v>
      </c>
      <c r="F419" s="0" t="n">
        <v>0</v>
      </c>
      <c r="G419" s="0" t="n">
        <v>0</v>
      </c>
      <c r="H419" s="0" t="n">
        <v>131</v>
      </c>
      <c r="I419" s="0" t="n">
        <v>3158</v>
      </c>
      <c r="J419" s="16" t="n">
        <f aca="false">D419+Inputs!$B$8*E419</f>
        <v>12.48</v>
      </c>
      <c r="K419" s="16" t="n">
        <f aca="false">F419+Inputs!$B$9*G419</f>
        <v>0</v>
      </c>
      <c r="L419" s="16" t="n">
        <f aca="false">H419+Inputs!$B$10*I419</f>
        <v>4669.046</v>
      </c>
      <c r="M419" s="16" t="n">
        <f aca="false">J419+K419+L419</f>
        <v>4681.526</v>
      </c>
    </row>
    <row r="420" customFormat="false" ht="15" hidden="false" customHeight="false" outlineLevel="0" collapsed="false">
      <c r="A420" s="0" t="s">
        <v>471</v>
      </c>
      <c r="B420" s="15" t="n">
        <v>45717</v>
      </c>
      <c r="C420" s="0" t="n">
        <v>1</v>
      </c>
      <c r="D420" s="0" t="n">
        <v>0</v>
      </c>
      <c r="E420" s="0" t="n">
        <v>6</v>
      </c>
      <c r="F420" s="0" t="n">
        <v>0</v>
      </c>
      <c r="G420" s="0" t="n">
        <v>0</v>
      </c>
      <c r="H420" s="0" t="n">
        <v>135</v>
      </c>
      <c r="I420" s="0" t="n">
        <v>3166</v>
      </c>
      <c r="J420" s="16" t="n">
        <f aca="false">D420+Inputs!$B$8*E420</f>
        <v>12.48</v>
      </c>
      <c r="K420" s="16" t="n">
        <f aca="false">F420+Inputs!$B$9*G420</f>
        <v>0</v>
      </c>
      <c r="L420" s="16" t="n">
        <f aca="false">H420+Inputs!$B$10*I420</f>
        <v>4684.542</v>
      </c>
      <c r="M420" s="16" t="n">
        <f aca="false">J420+K420+L420</f>
        <v>4697.022</v>
      </c>
    </row>
    <row r="421" customFormat="false" ht="15" hidden="false" customHeight="false" outlineLevel="0" collapsed="false">
      <c r="A421" s="0" t="s">
        <v>471</v>
      </c>
      <c r="B421" s="15" t="n">
        <v>45809</v>
      </c>
      <c r="C421" s="0" t="n">
        <v>1</v>
      </c>
      <c r="D421" s="0" t="n">
        <v>0</v>
      </c>
      <c r="E421" s="0" t="n">
        <v>5</v>
      </c>
      <c r="F421" s="0" t="n">
        <v>0</v>
      </c>
      <c r="G421" s="0" t="n">
        <v>0</v>
      </c>
      <c r="H421" s="0" t="n">
        <v>108</v>
      </c>
      <c r="I421" s="0" t="n">
        <v>3143</v>
      </c>
      <c r="J421" s="16" t="n">
        <f aca="false">D421+Inputs!$B$8*E421</f>
        <v>10.4</v>
      </c>
      <c r="K421" s="16" t="n">
        <f aca="false">F421+Inputs!$B$9*G421</f>
        <v>0</v>
      </c>
      <c r="L421" s="16" t="n">
        <f aca="false">H421+Inputs!$B$10*I421</f>
        <v>4624.491</v>
      </c>
      <c r="M421" s="16" t="n">
        <f aca="false">J421+K421+L421</f>
        <v>4634.891</v>
      </c>
    </row>
    <row r="422" customFormat="false" ht="15" hidden="false" customHeight="false" outlineLevel="0" collapsed="false">
      <c r="A422" s="0" t="s">
        <v>471</v>
      </c>
      <c r="B422" s="15" t="n">
        <v>45901</v>
      </c>
      <c r="C422" s="0" t="n">
        <v>1</v>
      </c>
      <c r="D422" s="0" t="n">
        <v>0</v>
      </c>
      <c r="E422" s="0" t="n">
        <v>4</v>
      </c>
      <c r="F422" s="0" t="n">
        <v>0</v>
      </c>
      <c r="G422" s="0" t="n">
        <v>0</v>
      </c>
      <c r="H422" s="0" t="n">
        <v>102</v>
      </c>
      <c r="I422" s="0" t="n">
        <v>3154</v>
      </c>
      <c r="J422" s="16" t="n">
        <f aca="false">D422+Inputs!$B$8*E422</f>
        <v>8.32</v>
      </c>
      <c r="K422" s="16" t="n">
        <f aca="false">F422+Inputs!$B$9*G422</f>
        <v>0</v>
      </c>
      <c r="L422" s="16" t="n">
        <f aca="false">H422+Inputs!$B$10*I422</f>
        <v>4634.298</v>
      </c>
      <c r="M422" s="16" t="n">
        <f aca="false">J422+K422+L422</f>
        <v>4642.618</v>
      </c>
    </row>
    <row r="423" customFormat="false" ht="15" hidden="false" customHeight="false" outlineLevel="0" collapsed="false">
      <c r="A423" s="0" t="s">
        <v>471</v>
      </c>
      <c r="B423" s="15" t="n">
        <v>45992</v>
      </c>
      <c r="C423" s="0" t="n">
        <v>1</v>
      </c>
      <c r="D423" s="0" t="n">
        <v>0</v>
      </c>
      <c r="E423" s="0" t="n">
        <v>4</v>
      </c>
      <c r="F423" s="0" t="n">
        <v>0</v>
      </c>
      <c r="G423" s="0" t="n">
        <v>0</v>
      </c>
      <c r="H423" s="0" t="n">
        <v>107</v>
      </c>
      <c r="I423" s="0" t="n">
        <v>3148</v>
      </c>
      <c r="J423" s="16" t="n">
        <f aca="false">D423+Inputs!$B$8*E423</f>
        <v>8.32</v>
      </c>
      <c r="K423" s="16" t="n">
        <f aca="false">F423+Inputs!$B$9*G423</f>
        <v>0</v>
      </c>
      <c r="L423" s="16" t="n">
        <f aca="false">H423+Inputs!$B$10*I423</f>
        <v>4630.676</v>
      </c>
      <c r="M423" s="16" t="n">
        <f aca="false">J423+K423+L423</f>
        <v>4638.996</v>
      </c>
    </row>
    <row r="424" customFormat="false" ht="15" hidden="false" customHeight="false" outlineLevel="0" collapsed="false">
      <c r="A424" s="0" t="s">
        <v>471</v>
      </c>
      <c r="B424" s="15" t="n">
        <v>46082</v>
      </c>
      <c r="C424" s="0" t="n">
        <v>1</v>
      </c>
      <c r="D424" s="0" t="n">
        <v>0</v>
      </c>
      <c r="E424" s="0" t="n">
        <v>5</v>
      </c>
      <c r="F424" s="0" t="n">
        <v>0</v>
      </c>
      <c r="G424" s="0" t="n">
        <v>0</v>
      </c>
      <c r="H424" s="0" t="n">
        <v>102</v>
      </c>
      <c r="I424" s="0" t="n">
        <v>3170</v>
      </c>
      <c r="J424" s="16" t="n">
        <f aca="false">D424+Inputs!$B$8*E424</f>
        <v>10.4</v>
      </c>
      <c r="K424" s="16" t="n">
        <f aca="false">F424+Inputs!$B$9*G424</f>
        <v>0</v>
      </c>
      <c r="L424" s="16" t="n">
        <f aca="false">H424+Inputs!$B$10*I424</f>
        <v>4657.29</v>
      </c>
      <c r="M424" s="16" t="n">
        <f aca="false">J424+K424+L424</f>
        <v>4667.69</v>
      </c>
    </row>
    <row r="425" customFormat="false" ht="15" hidden="false" customHeight="false" outlineLevel="0" collapsed="false">
      <c r="A425" s="0" t="s">
        <v>471</v>
      </c>
      <c r="B425" s="15" t="n">
        <v>46174</v>
      </c>
      <c r="C425" s="0" t="n">
        <v>1</v>
      </c>
      <c r="D425" s="0" t="n">
        <v>0</v>
      </c>
      <c r="E425" s="0" t="n">
        <v>5</v>
      </c>
      <c r="F425" s="0" t="n">
        <v>0</v>
      </c>
      <c r="G425" s="0" t="n">
        <v>2</v>
      </c>
      <c r="H425" s="0" t="n">
        <v>104</v>
      </c>
      <c r="I425" s="0" t="n">
        <v>3162</v>
      </c>
      <c r="J425" s="16" t="n">
        <f aca="false">D425+Inputs!$B$8*E425</f>
        <v>10.4</v>
      </c>
      <c r="K425" s="16" t="n">
        <f aca="false">F425+Inputs!$B$9*G425</f>
        <v>4.16</v>
      </c>
      <c r="L425" s="16" t="n">
        <f aca="false">H425+Inputs!$B$10*I425</f>
        <v>4647.794</v>
      </c>
      <c r="M425" s="16" t="n">
        <f aca="false">J425+K425+L425</f>
        <v>4662.354</v>
      </c>
    </row>
    <row r="426" customFormat="false" ht="15" hidden="false" customHeight="false" outlineLevel="0" collapsed="false">
      <c r="A426" s="0" t="s">
        <v>471</v>
      </c>
      <c r="B426" s="15" t="n">
        <v>46235</v>
      </c>
      <c r="C426" s="0" t="n">
        <v>1</v>
      </c>
      <c r="D426" s="0" t="n">
        <v>0</v>
      </c>
      <c r="E426" s="0" t="n">
        <v>7</v>
      </c>
      <c r="F426" s="0" t="n">
        <v>0</v>
      </c>
      <c r="G426" s="0" t="n">
        <v>2</v>
      </c>
      <c r="H426" s="0" t="n">
        <v>97</v>
      </c>
      <c r="I426" s="0" t="n">
        <v>3183</v>
      </c>
      <c r="J426" s="16" t="n">
        <f aca="false">D426+Inputs!$B$8*E426</f>
        <v>14.56</v>
      </c>
      <c r="K426" s="16" t="n">
        <f aca="false">F426+Inputs!$B$9*G426</f>
        <v>4.16</v>
      </c>
      <c r="L426" s="16" t="n">
        <f aca="false">H426+Inputs!$B$10*I426</f>
        <v>4670.971</v>
      </c>
      <c r="M426" s="16" t="n">
        <f aca="false">J426+K426+L426</f>
        <v>4689.691</v>
      </c>
    </row>
    <row r="427" customFormat="false" ht="15" hidden="false" customHeight="false" outlineLevel="0" collapsed="false">
      <c r="A427" s="0" t="s">
        <v>396</v>
      </c>
      <c r="B427" s="15" t="n">
        <v>44805</v>
      </c>
      <c r="C427" s="0" t="n">
        <v>2</v>
      </c>
      <c r="D427" s="0" t="n">
        <v>288</v>
      </c>
      <c r="E427" s="0" t="n">
        <v>129</v>
      </c>
      <c r="F427" s="0" t="n">
        <v>0</v>
      </c>
      <c r="G427" s="0" t="n">
        <v>8</v>
      </c>
      <c r="H427" s="0" t="n">
        <v>177393</v>
      </c>
      <c r="I427" s="0" t="n">
        <v>39838</v>
      </c>
      <c r="J427" s="16" t="n">
        <f aca="false">D427+Inputs!$B$8*E427</f>
        <v>556.32</v>
      </c>
      <c r="K427" s="16" t="n">
        <f aca="false">F427+Inputs!$B$9*G427</f>
        <v>16.64</v>
      </c>
      <c r="L427" s="16" t="n">
        <f aca="false">H427+Inputs!$B$10*I427</f>
        <v>234640.206</v>
      </c>
      <c r="M427" s="16" t="n">
        <f aca="false">J427+K427+L427</f>
        <v>235213.166</v>
      </c>
    </row>
    <row r="428" customFormat="false" ht="15" hidden="false" customHeight="false" outlineLevel="0" collapsed="false">
      <c r="A428" s="0" t="s">
        <v>396</v>
      </c>
      <c r="B428" s="15" t="n">
        <v>44896</v>
      </c>
      <c r="C428" s="0" t="n">
        <v>2</v>
      </c>
      <c r="D428" s="0" t="n">
        <v>342</v>
      </c>
      <c r="E428" s="0" t="n">
        <v>143</v>
      </c>
      <c r="F428" s="0" t="n">
        <v>0</v>
      </c>
      <c r="G428" s="0" t="n">
        <v>13</v>
      </c>
      <c r="H428" s="0" t="n">
        <v>177928</v>
      </c>
      <c r="I428" s="0" t="n">
        <v>39866</v>
      </c>
      <c r="J428" s="16" t="n">
        <f aca="false">D428+Inputs!$B$8*E428</f>
        <v>639.44</v>
      </c>
      <c r="K428" s="16" t="n">
        <f aca="false">F428+Inputs!$B$9*G428</f>
        <v>27.04</v>
      </c>
      <c r="L428" s="16" t="n">
        <f aca="false">H428+Inputs!$B$10*I428</f>
        <v>235215.442</v>
      </c>
      <c r="M428" s="16" t="n">
        <f aca="false">J428+K428+L428</f>
        <v>235881.922</v>
      </c>
    </row>
    <row r="429" customFormat="false" ht="15" hidden="false" customHeight="false" outlineLevel="0" collapsed="false">
      <c r="A429" s="0" t="s">
        <v>396</v>
      </c>
      <c r="B429" s="15" t="n">
        <v>44986</v>
      </c>
      <c r="C429" s="0" t="n">
        <v>2</v>
      </c>
      <c r="D429" s="0" t="n">
        <v>449</v>
      </c>
      <c r="E429" s="0" t="n">
        <v>184</v>
      </c>
      <c r="F429" s="0" t="n">
        <v>0</v>
      </c>
      <c r="G429" s="0" t="n">
        <v>26</v>
      </c>
      <c r="H429" s="0" t="n">
        <v>177460</v>
      </c>
      <c r="I429" s="0" t="n">
        <v>40043</v>
      </c>
      <c r="J429" s="16" t="n">
        <f aca="false">D429+Inputs!$B$8*E429</f>
        <v>831.72</v>
      </c>
      <c r="K429" s="16" t="n">
        <f aca="false">F429+Inputs!$B$9*G429</f>
        <v>54.08</v>
      </c>
      <c r="L429" s="16" t="n">
        <f aca="false">H429+Inputs!$B$10*I429</f>
        <v>235001.791</v>
      </c>
      <c r="M429" s="16" t="n">
        <f aca="false">J429+K429+L429</f>
        <v>235887.591</v>
      </c>
    </row>
    <row r="430" customFormat="false" ht="15" hidden="false" customHeight="false" outlineLevel="0" collapsed="false">
      <c r="A430" s="0" t="s">
        <v>396</v>
      </c>
      <c r="B430" s="15" t="n">
        <v>45078</v>
      </c>
      <c r="C430" s="0" t="n">
        <v>2</v>
      </c>
      <c r="D430" s="0" t="n">
        <v>589</v>
      </c>
      <c r="E430" s="0" t="n">
        <v>202</v>
      </c>
      <c r="F430" s="0" t="n">
        <v>0</v>
      </c>
      <c r="G430" s="0" t="n">
        <v>38</v>
      </c>
      <c r="H430" s="0" t="n">
        <v>177443</v>
      </c>
      <c r="I430" s="0" t="n">
        <v>40000</v>
      </c>
      <c r="J430" s="16" t="n">
        <f aca="false">D430+Inputs!$B$8*E430</f>
        <v>1009.16</v>
      </c>
      <c r="K430" s="16" t="n">
        <f aca="false">F430+Inputs!$B$9*G430</f>
        <v>79.04</v>
      </c>
      <c r="L430" s="16" t="n">
        <f aca="false">H430+Inputs!$B$10*I430</f>
        <v>234923</v>
      </c>
      <c r="M430" s="16" t="n">
        <f aca="false">J430+K430+L430</f>
        <v>236011.2</v>
      </c>
    </row>
    <row r="431" customFormat="false" ht="15" hidden="false" customHeight="false" outlineLevel="0" collapsed="false">
      <c r="A431" s="0" t="s">
        <v>396</v>
      </c>
      <c r="B431" s="15" t="n">
        <v>45170</v>
      </c>
      <c r="C431" s="0" t="n">
        <v>2</v>
      </c>
      <c r="D431" s="0" t="n">
        <v>746</v>
      </c>
      <c r="E431" s="0" t="n">
        <v>216</v>
      </c>
      <c r="F431" s="0" t="n">
        <v>13</v>
      </c>
      <c r="G431" s="0" t="n">
        <v>51</v>
      </c>
      <c r="H431" s="0" t="n">
        <v>178492</v>
      </c>
      <c r="I431" s="0" t="n">
        <v>39925</v>
      </c>
      <c r="J431" s="16" t="n">
        <f aca="false">D431+Inputs!$B$8*E431</f>
        <v>1195.28</v>
      </c>
      <c r="K431" s="16" t="n">
        <f aca="false">F431+Inputs!$B$9*G431</f>
        <v>119.08</v>
      </c>
      <c r="L431" s="16" t="n">
        <f aca="false">H431+Inputs!$B$10*I431</f>
        <v>235864.225</v>
      </c>
      <c r="M431" s="16" t="n">
        <f aca="false">J431+K431+L431</f>
        <v>237178.585</v>
      </c>
    </row>
    <row r="432" customFormat="false" ht="15" hidden="false" customHeight="false" outlineLevel="0" collapsed="false">
      <c r="A432" s="0" t="s">
        <v>396</v>
      </c>
      <c r="B432" s="15" t="n">
        <v>45261</v>
      </c>
      <c r="C432" s="0" t="n">
        <v>2</v>
      </c>
      <c r="D432" s="0" t="n">
        <v>953</v>
      </c>
      <c r="E432" s="0" t="n">
        <v>221</v>
      </c>
      <c r="F432" s="0" t="n">
        <v>29</v>
      </c>
      <c r="G432" s="0" t="n">
        <v>63</v>
      </c>
      <c r="H432" s="0" t="n">
        <v>179765</v>
      </c>
      <c r="I432" s="0" t="n">
        <v>39881</v>
      </c>
      <c r="J432" s="16" t="n">
        <f aca="false">D432+Inputs!$B$8*E432</f>
        <v>1412.68</v>
      </c>
      <c r="K432" s="16" t="n">
        <f aca="false">F432+Inputs!$B$9*G432</f>
        <v>160.04</v>
      </c>
      <c r="L432" s="16" t="n">
        <f aca="false">H432+Inputs!$B$10*I432</f>
        <v>237073.997</v>
      </c>
      <c r="M432" s="16" t="n">
        <f aca="false">J432+K432+L432</f>
        <v>238646.717</v>
      </c>
    </row>
    <row r="433" customFormat="false" ht="15" hidden="false" customHeight="false" outlineLevel="0" collapsed="false">
      <c r="A433" s="0" t="s">
        <v>396</v>
      </c>
      <c r="B433" s="15" t="n">
        <v>45352</v>
      </c>
      <c r="C433" s="0" t="n">
        <v>2</v>
      </c>
      <c r="D433" s="0" t="n">
        <v>1140</v>
      </c>
      <c r="E433" s="0" t="n">
        <v>253</v>
      </c>
      <c r="F433" s="0" t="n">
        <v>46</v>
      </c>
      <c r="G433" s="0" t="n">
        <v>72</v>
      </c>
      <c r="H433" s="0" t="n">
        <v>180105</v>
      </c>
      <c r="I433" s="0" t="n">
        <v>40065</v>
      </c>
      <c r="J433" s="16" t="n">
        <f aca="false">D433+Inputs!$B$8*E433</f>
        <v>1666.24</v>
      </c>
      <c r="K433" s="16" t="n">
        <f aca="false">F433+Inputs!$B$9*G433</f>
        <v>195.76</v>
      </c>
      <c r="L433" s="16" t="n">
        <f aca="false">H433+Inputs!$B$10*I433</f>
        <v>237678.405</v>
      </c>
      <c r="M433" s="16" t="n">
        <f aca="false">J433+K433+L433</f>
        <v>239540.405</v>
      </c>
    </row>
    <row r="434" customFormat="false" ht="15" hidden="false" customHeight="false" outlineLevel="0" collapsed="false">
      <c r="A434" s="0" t="s">
        <v>396</v>
      </c>
      <c r="B434" s="15" t="n">
        <v>45444</v>
      </c>
      <c r="C434" s="0" t="n">
        <v>2</v>
      </c>
      <c r="D434" s="0" t="n">
        <v>1282</v>
      </c>
      <c r="E434" s="0" t="n">
        <v>282</v>
      </c>
      <c r="F434" s="0" t="n">
        <v>65</v>
      </c>
      <c r="G434" s="0" t="n">
        <v>92</v>
      </c>
      <c r="H434" s="0" t="n">
        <v>180268</v>
      </c>
      <c r="I434" s="0" t="n">
        <v>40006</v>
      </c>
      <c r="J434" s="16" t="n">
        <f aca="false">D434+Inputs!$B$8*E434</f>
        <v>1868.56</v>
      </c>
      <c r="K434" s="16" t="n">
        <f aca="false">F434+Inputs!$B$9*G434</f>
        <v>256.36</v>
      </c>
      <c r="L434" s="16" t="n">
        <f aca="false">H434+Inputs!$B$10*I434</f>
        <v>237756.622</v>
      </c>
      <c r="M434" s="16" t="n">
        <f aca="false">J434+K434+L434</f>
        <v>239881.542</v>
      </c>
    </row>
    <row r="435" customFormat="false" ht="15" hidden="false" customHeight="false" outlineLevel="0" collapsed="false">
      <c r="A435" s="0" t="s">
        <v>396</v>
      </c>
      <c r="B435" s="15" t="n">
        <v>45536</v>
      </c>
      <c r="C435" s="0" t="n">
        <v>2</v>
      </c>
      <c r="D435" s="0" t="n">
        <v>1404</v>
      </c>
      <c r="E435" s="0" t="n">
        <v>306</v>
      </c>
      <c r="F435" s="0" t="n">
        <v>119</v>
      </c>
      <c r="G435" s="0" t="n">
        <v>97</v>
      </c>
      <c r="H435" s="0" t="n">
        <v>182411</v>
      </c>
      <c r="I435" s="0" t="n">
        <v>39854</v>
      </c>
      <c r="J435" s="16" t="n">
        <f aca="false">D435+Inputs!$B$8*E435</f>
        <v>2040.48</v>
      </c>
      <c r="K435" s="16" t="n">
        <f aca="false">F435+Inputs!$B$9*G435</f>
        <v>320.76</v>
      </c>
      <c r="L435" s="16" t="n">
        <f aca="false">H435+Inputs!$B$10*I435</f>
        <v>239681.198</v>
      </c>
      <c r="M435" s="16" t="n">
        <f aca="false">J435+K435+L435</f>
        <v>242042.438</v>
      </c>
    </row>
    <row r="436" customFormat="false" ht="15" hidden="false" customHeight="false" outlineLevel="0" collapsed="false">
      <c r="A436" s="0" t="s">
        <v>396</v>
      </c>
      <c r="B436" s="15" t="n">
        <v>45627</v>
      </c>
      <c r="C436" s="0" t="n">
        <v>2</v>
      </c>
      <c r="D436" s="0" t="n">
        <v>1604</v>
      </c>
      <c r="E436" s="0" t="n">
        <v>325</v>
      </c>
      <c r="F436" s="0" t="n">
        <v>175</v>
      </c>
      <c r="G436" s="0" t="n">
        <v>106</v>
      </c>
      <c r="H436" s="0" t="n">
        <v>182626</v>
      </c>
      <c r="I436" s="0" t="n">
        <v>39708</v>
      </c>
      <c r="J436" s="16" t="n">
        <f aca="false">D436+Inputs!$B$8*E436</f>
        <v>2280</v>
      </c>
      <c r="K436" s="16" t="n">
        <f aca="false">F436+Inputs!$B$9*G436</f>
        <v>395.48</v>
      </c>
      <c r="L436" s="16" t="n">
        <f aca="false">H436+Inputs!$B$10*I436</f>
        <v>239686.396</v>
      </c>
      <c r="M436" s="16" t="n">
        <f aca="false">J436+K436+L436</f>
        <v>242361.876</v>
      </c>
    </row>
    <row r="437" customFormat="false" ht="15" hidden="false" customHeight="false" outlineLevel="0" collapsed="false">
      <c r="A437" s="0" t="s">
        <v>396</v>
      </c>
      <c r="B437" s="15" t="n">
        <v>45717</v>
      </c>
      <c r="C437" s="0" t="n">
        <v>2</v>
      </c>
      <c r="D437" s="0" t="n">
        <v>1664</v>
      </c>
      <c r="E437" s="0" t="n">
        <v>376</v>
      </c>
      <c r="F437" s="0" t="n">
        <v>216</v>
      </c>
      <c r="G437" s="0" t="n">
        <v>141</v>
      </c>
      <c r="H437" s="0" t="n">
        <v>182737</v>
      </c>
      <c r="I437" s="0" t="n">
        <v>39915</v>
      </c>
      <c r="J437" s="16" t="n">
        <f aca="false">D437+Inputs!$B$8*E437</f>
        <v>2446.08</v>
      </c>
      <c r="K437" s="16" t="n">
        <f aca="false">F437+Inputs!$B$9*G437</f>
        <v>509.28</v>
      </c>
      <c r="L437" s="16" t="n">
        <f aca="false">H437+Inputs!$B$10*I437</f>
        <v>240094.855</v>
      </c>
      <c r="M437" s="16" t="n">
        <f aca="false">J437+K437+L437</f>
        <v>243050.215</v>
      </c>
    </row>
    <row r="438" customFormat="false" ht="15" hidden="false" customHeight="false" outlineLevel="0" collapsed="false">
      <c r="A438" s="0" t="s">
        <v>396</v>
      </c>
      <c r="B438" s="15" t="n">
        <v>45809</v>
      </c>
      <c r="C438" s="0" t="n">
        <v>2</v>
      </c>
      <c r="D438" s="0" t="n">
        <v>1920</v>
      </c>
      <c r="E438" s="0" t="n">
        <v>405</v>
      </c>
      <c r="F438" s="0" t="n">
        <v>331</v>
      </c>
      <c r="G438" s="0" t="n">
        <v>141</v>
      </c>
      <c r="H438" s="0" t="n">
        <v>182687</v>
      </c>
      <c r="I438" s="0" t="n">
        <v>39779</v>
      </c>
      <c r="J438" s="16" t="n">
        <f aca="false">D438+Inputs!$B$8*E438</f>
        <v>2762.4</v>
      </c>
      <c r="K438" s="16" t="n">
        <f aca="false">F438+Inputs!$B$9*G438</f>
        <v>624.28</v>
      </c>
      <c r="L438" s="16" t="n">
        <f aca="false">H438+Inputs!$B$10*I438</f>
        <v>239849.423</v>
      </c>
      <c r="M438" s="16" t="n">
        <f aca="false">J438+K438+L438</f>
        <v>243236.103</v>
      </c>
    </row>
    <row r="439" customFormat="false" ht="15" hidden="false" customHeight="false" outlineLevel="0" collapsed="false">
      <c r="A439" s="0" t="s">
        <v>396</v>
      </c>
      <c r="B439" s="15" t="n">
        <v>45901</v>
      </c>
      <c r="C439" s="0" t="n">
        <v>2</v>
      </c>
      <c r="D439" s="0" t="n">
        <v>2142</v>
      </c>
      <c r="E439" s="0" t="n">
        <v>428</v>
      </c>
      <c r="F439" s="0" t="n">
        <v>367</v>
      </c>
      <c r="G439" s="0" t="n">
        <v>164</v>
      </c>
      <c r="H439" s="0" t="n">
        <v>184394</v>
      </c>
      <c r="I439" s="0" t="n">
        <v>39620</v>
      </c>
      <c r="J439" s="16" t="n">
        <f aca="false">D439+Inputs!$B$8*E439</f>
        <v>3032.24</v>
      </c>
      <c r="K439" s="16" t="n">
        <f aca="false">F439+Inputs!$B$9*G439</f>
        <v>708.12</v>
      </c>
      <c r="L439" s="16" t="n">
        <f aca="false">H439+Inputs!$B$10*I439</f>
        <v>241327.94</v>
      </c>
      <c r="M439" s="16" t="n">
        <f aca="false">J439+K439+L439</f>
        <v>245068.3</v>
      </c>
    </row>
    <row r="440" customFormat="false" ht="15" hidden="false" customHeight="false" outlineLevel="0" collapsed="false">
      <c r="A440" s="0" t="s">
        <v>396</v>
      </c>
      <c r="B440" s="15" t="n">
        <v>45992</v>
      </c>
      <c r="C440" s="0" t="n">
        <v>2</v>
      </c>
      <c r="D440" s="0" t="n">
        <v>2379</v>
      </c>
      <c r="E440" s="0" t="n">
        <v>454</v>
      </c>
      <c r="F440" s="0" t="n">
        <v>430</v>
      </c>
      <c r="G440" s="0" t="n">
        <v>173</v>
      </c>
      <c r="H440" s="0" t="n">
        <v>185251</v>
      </c>
      <c r="I440" s="0" t="n">
        <v>39589</v>
      </c>
      <c r="J440" s="16" t="n">
        <f aca="false">D440+Inputs!$B$8*E440</f>
        <v>3323.32</v>
      </c>
      <c r="K440" s="16" t="n">
        <f aca="false">F440+Inputs!$B$9*G440</f>
        <v>789.84</v>
      </c>
      <c r="L440" s="16" t="n">
        <f aca="false">H440+Inputs!$B$10*I440</f>
        <v>242140.393</v>
      </c>
      <c r="M440" s="16" t="n">
        <f aca="false">J440+K440+L440</f>
        <v>246253.553</v>
      </c>
    </row>
    <row r="441" customFormat="false" ht="15" hidden="false" customHeight="false" outlineLevel="0" collapsed="false">
      <c r="A441" s="0" t="s">
        <v>396</v>
      </c>
      <c r="B441" s="15" t="n">
        <v>46082</v>
      </c>
      <c r="C441" s="0" t="n">
        <v>2</v>
      </c>
      <c r="D441" s="0" t="n">
        <v>2679</v>
      </c>
      <c r="E441" s="0" t="n">
        <v>514</v>
      </c>
      <c r="F441" s="0" t="n">
        <v>517</v>
      </c>
      <c r="G441" s="0" t="n">
        <v>187</v>
      </c>
      <c r="H441" s="0" t="n">
        <v>185553</v>
      </c>
      <c r="I441" s="0" t="n">
        <v>39570</v>
      </c>
      <c r="J441" s="16" t="n">
        <f aca="false">D441+Inputs!$B$8*E441</f>
        <v>3748.12</v>
      </c>
      <c r="K441" s="16" t="n">
        <f aca="false">F441+Inputs!$B$9*G441</f>
        <v>905.96</v>
      </c>
      <c r="L441" s="16" t="n">
        <f aca="false">H441+Inputs!$B$10*I441</f>
        <v>242415.09</v>
      </c>
      <c r="M441" s="16" t="n">
        <f aca="false">J441+K441+L441</f>
        <v>247069.17</v>
      </c>
    </row>
    <row r="442" customFormat="false" ht="15" hidden="false" customHeight="false" outlineLevel="0" collapsed="false">
      <c r="A442" s="0" t="s">
        <v>396</v>
      </c>
      <c r="B442" s="15" t="n">
        <v>46174</v>
      </c>
      <c r="C442" s="0" t="n">
        <v>2</v>
      </c>
      <c r="D442" s="0" t="n">
        <v>3630</v>
      </c>
      <c r="E442" s="0" t="n">
        <v>563</v>
      </c>
      <c r="F442" s="0" t="n">
        <v>667</v>
      </c>
      <c r="G442" s="0" t="n">
        <v>235</v>
      </c>
      <c r="H442" s="0" t="n">
        <v>185032</v>
      </c>
      <c r="I442" s="0" t="n">
        <v>39406</v>
      </c>
      <c r="J442" s="16" t="n">
        <f aca="false">D442+Inputs!$B$8*E442</f>
        <v>4801.04</v>
      </c>
      <c r="K442" s="16" t="n">
        <f aca="false">F442+Inputs!$B$9*G442</f>
        <v>1155.8</v>
      </c>
      <c r="L442" s="16" t="n">
        <f aca="false">H442+Inputs!$B$10*I442</f>
        <v>241658.422</v>
      </c>
      <c r="M442" s="16" t="n">
        <f aca="false">J442+K442+L442</f>
        <v>247615.262</v>
      </c>
    </row>
    <row r="443" customFormat="false" ht="15" hidden="false" customHeight="false" outlineLevel="0" collapsed="false">
      <c r="A443" s="0" t="s">
        <v>396</v>
      </c>
      <c r="B443" s="15" t="n">
        <v>46235</v>
      </c>
      <c r="C443" s="0" t="n">
        <v>2</v>
      </c>
      <c r="D443" s="0" t="n">
        <v>4101</v>
      </c>
      <c r="E443" s="0" t="n">
        <v>602</v>
      </c>
      <c r="F443" s="0" t="n">
        <v>798</v>
      </c>
      <c r="G443" s="0" t="n">
        <v>252</v>
      </c>
      <c r="H443" s="0" t="n">
        <v>185464</v>
      </c>
      <c r="I443" s="0" t="n">
        <v>39435</v>
      </c>
      <c r="J443" s="16" t="n">
        <f aca="false">D443+Inputs!$B$8*E443</f>
        <v>5353.16</v>
      </c>
      <c r="K443" s="16" t="n">
        <f aca="false">F443+Inputs!$B$9*G443</f>
        <v>1322.16</v>
      </c>
      <c r="L443" s="16" t="n">
        <f aca="false">H443+Inputs!$B$10*I443</f>
        <v>242132.095</v>
      </c>
      <c r="M443" s="16" t="n">
        <f aca="false">J443+K443+L443</f>
        <v>248807.415</v>
      </c>
    </row>
    <row r="444" customFormat="false" ht="15" hidden="false" customHeight="false" outlineLevel="0" collapsed="false">
      <c r="A444" s="0" t="s">
        <v>448</v>
      </c>
      <c r="B444" s="15" t="n">
        <v>44805</v>
      </c>
      <c r="C444" s="0" t="n">
        <v>1</v>
      </c>
      <c r="D444" s="0" t="n">
        <v>0</v>
      </c>
      <c r="E444" s="0" t="n">
        <v>0</v>
      </c>
      <c r="F444" s="0" t="n">
        <v>0</v>
      </c>
      <c r="G444" s="0" t="n">
        <v>0</v>
      </c>
      <c r="H444" s="0" t="n">
        <v>6</v>
      </c>
      <c r="I444" s="0" t="n">
        <v>955</v>
      </c>
      <c r="J444" s="16" t="n">
        <f aca="false">D444+Inputs!$B$8*E444</f>
        <v>0</v>
      </c>
      <c r="K444" s="16" t="n">
        <f aca="false">F444+Inputs!$B$9*G444</f>
        <v>0</v>
      </c>
      <c r="L444" s="16" t="n">
        <f aca="false">H444+Inputs!$B$10*I444</f>
        <v>1378.335</v>
      </c>
      <c r="M444" s="16" t="n">
        <f aca="false">J444+K444+L444</f>
        <v>1378.335</v>
      </c>
    </row>
    <row r="445" customFormat="false" ht="15" hidden="false" customHeight="false" outlineLevel="0" collapsed="false">
      <c r="A445" s="0" t="s">
        <v>448</v>
      </c>
      <c r="B445" s="15" t="n">
        <v>44896</v>
      </c>
      <c r="C445" s="0" t="n">
        <v>1</v>
      </c>
      <c r="D445" s="0" t="n">
        <v>0</v>
      </c>
      <c r="E445" s="0" t="n">
        <v>0</v>
      </c>
      <c r="F445" s="0" t="n">
        <v>0</v>
      </c>
      <c r="G445" s="0" t="n">
        <v>0</v>
      </c>
      <c r="H445" s="0" t="n">
        <v>0</v>
      </c>
      <c r="I445" s="0" t="n">
        <v>977</v>
      </c>
      <c r="J445" s="16" t="n">
        <f aca="false">D445+Inputs!$B$8*E445</f>
        <v>0</v>
      </c>
      <c r="K445" s="16" t="n">
        <f aca="false">F445+Inputs!$B$9*G445</f>
        <v>0</v>
      </c>
      <c r="L445" s="16" t="n">
        <f aca="false">H445+Inputs!$B$10*I445</f>
        <v>1403.949</v>
      </c>
      <c r="M445" s="16" t="n">
        <f aca="false">J445+K445+L445</f>
        <v>1403.949</v>
      </c>
    </row>
    <row r="446" customFormat="false" ht="15" hidden="false" customHeight="false" outlineLevel="0" collapsed="false">
      <c r="A446" s="0" t="s">
        <v>448</v>
      </c>
      <c r="B446" s="15" t="n">
        <v>44986</v>
      </c>
      <c r="C446" s="0" t="n">
        <v>1</v>
      </c>
      <c r="D446" s="0" t="n">
        <v>0</v>
      </c>
      <c r="E446" s="0" t="n">
        <v>0</v>
      </c>
      <c r="F446" s="0" t="n">
        <v>0</v>
      </c>
      <c r="G446" s="0" t="n">
        <v>0</v>
      </c>
      <c r="H446" s="0" t="n">
        <v>0</v>
      </c>
      <c r="I446" s="0" t="n">
        <v>969</v>
      </c>
      <c r="J446" s="16" t="n">
        <f aca="false">D446+Inputs!$B$8*E446</f>
        <v>0</v>
      </c>
      <c r="K446" s="16" t="n">
        <f aca="false">F446+Inputs!$B$9*G446</f>
        <v>0</v>
      </c>
      <c r="L446" s="16" t="n">
        <f aca="false">H446+Inputs!$B$10*I446</f>
        <v>1392.453</v>
      </c>
      <c r="M446" s="16" t="n">
        <f aca="false">J446+K446+L446</f>
        <v>1392.453</v>
      </c>
    </row>
    <row r="447" customFormat="false" ht="15" hidden="false" customHeight="false" outlineLevel="0" collapsed="false">
      <c r="A447" s="0" t="s">
        <v>448</v>
      </c>
      <c r="B447" s="15" t="n">
        <v>45078</v>
      </c>
      <c r="C447" s="0" t="n">
        <v>1</v>
      </c>
      <c r="D447" s="0" t="n">
        <v>0</v>
      </c>
      <c r="E447" s="0" t="n">
        <v>0</v>
      </c>
      <c r="F447" s="0" t="n">
        <v>0</v>
      </c>
      <c r="G447" s="0" t="n">
        <v>0</v>
      </c>
      <c r="H447" s="0" t="n">
        <v>0</v>
      </c>
      <c r="I447" s="0" t="n">
        <v>952</v>
      </c>
      <c r="J447" s="16" t="n">
        <f aca="false">D447+Inputs!$B$8*E447</f>
        <v>0</v>
      </c>
      <c r="K447" s="16" t="n">
        <f aca="false">F447+Inputs!$B$9*G447</f>
        <v>0</v>
      </c>
      <c r="L447" s="16" t="n">
        <f aca="false">H447+Inputs!$B$10*I447</f>
        <v>1368.024</v>
      </c>
      <c r="M447" s="16" t="n">
        <f aca="false">J447+K447+L447</f>
        <v>1368.024</v>
      </c>
    </row>
    <row r="448" customFormat="false" ht="15" hidden="false" customHeight="false" outlineLevel="0" collapsed="false">
      <c r="A448" s="0" t="s">
        <v>448</v>
      </c>
      <c r="B448" s="15" t="n">
        <v>45170</v>
      </c>
      <c r="C448" s="0" t="n">
        <v>1</v>
      </c>
      <c r="D448" s="0" t="n">
        <v>0</v>
      </c>
      <c r="E448" s="0" t="n">
        <v>0</v>
      </c>
      <c r="F448" s="0" t="n">
        <v>0</v>
      </c>
      <c r="G448" s="0" t="n">
        <v>0</v>
      </c>
      <c r="H448" s="0" t="n">
        <v>0</v>
      </c>
      <c r="I448" s="0" t="n">
        <v>946</v>
      </c>
      <c r="J448" s="16" t="n">
        <f aca="false">D448+Inputs!$B$8*E448</f>
        <v>0</v>
      </c>
      <c r="K448" s="16" t="n">
        <f aca="false">F448+Inputs!$B$9*G448</f>
        <v>0</v>
      </c>
      <c r="L448" s="16" t="n">
        <f aca="false">H448+Inputs!$B$10*I448</f>
        <v>1359.402</v>
      </c>
      <c r="M448" s="16" t="n">
        <f aca="false">J448+K448+L448</f>
        <v>1359.402</v>
      </c>
    </row>
    <row r="449" customFormat="false" ht="15" hidden="false" customHeight="false" outlineLevel="0" collapsed="false">
      <c r="A449" s="0" t="s">
        <v>448</v>
      </c>
      <c r="B449" s="15" t="n">
        <v>45261</v>
      </c>
      <c r="C449" s="0" t="n">
        <v>1</v>
      </c>
      <c r="D449" s="0" t="n">
        <v>0</v>
      </c>
      <c r="E449" s="0" t="n">
        <v>0</v>
      </c>
      <c r="F449" s="0" t="n">
        <v>0</v>
      </c>
      <c r="G449" s="0" t="n">
        <v>0</v>
      </c>
      <c r="H449" s="0" t="n">
        <v>9</v>
      </c>
      <c r="I449" s="0" t="n">
        <v>935</v>
      </c>
      <c r="J449" s="16" t="n">
        <f aca="false">D449+Inputs!$B$8*E449</f>
        <v>0</v>
      </c>
      <c r="K449" s="16" t="n">
        <f aca="false">F449+Inputs!$B$9*G449</f>
        <v>0</v>
      </c>
      <c r="L449" s="16" t="n">
        <f aca="false">H449+Inputs!$B$10*I449</f>
        <v>1352.595</v>
      </c>
      <c r="M449" s="16" t="n">
        <f aca="false">J449+K449+L449</f>
        <v>1352.595</v>
      </c>
    </row>
    <row r="450" customFormat="false" ht="15" hidden="false" customHeight="false" outlineLevel="0" collapsed="false">
      <c r="A450" s="0" t="s">
        <v>448</v>
      </c>
      <c r="B450" s="15" t="n">
        <v>45352</v>
      </c>
      <c r="C450" s="0" t="n">
        <v>1</v>
      </c>
      <c r="D450" s="0" t="n">
        <v>0</v>
      </c>
      <c r="E450" s="0" t="n">
        <v>0</v>
      </c>
      <c r="F450" s="0" t="n">
        <v>0</v>
      </c>
      <c r="G450" s="0" t="n">
        <v>0</v>
      </c>
      <c r="H450" s="0" t="n">
        <v>9</v>
      </c>
      <c r="I450" s="0" t="n">
        <v>948</v>
      </c>
      <c r="J450" s="16" t="n">
        <f aca="false">D450+Inputs!$B$8*E450</f>
        <v>0</v>
      </c>
      <c r="K450" s="16" t="n">
        <f aca="false">F450+Inputs!$B$9*G450</f>
        <v>0</v>
      </c>
      <c r="L450" s="16" t="n">
        <f aca="false">H450+Inputs!$B$10*I450</f>
        <v>1371.276</v>
      </c>
      <c r="M450" s="16" t="n">
        <f aca="false">J450+K450+L450</f>
        <v>1371.276</v>
      </c>
    </row>
    <row r="451" customFormat="false" ht="15" hidden="false" customHeight="false" outlineLevel="0" collapsed="false">
      <c r="A451" s="0" t="s">
        <v>448</v>
      </c>
      <c r="B451" s="15" t="n">
        <v>45444</v>
      </c>
      <c r="C451" s="0" t="n">
        <v>1</v>
      </c>
      <c r="D451" s="0" t="n">
        <v>0</v>
      </c>
      <c r="E451" s="0" t="n">
        <v>0</v>
      </c>
      <c r="F451" s="0" t="n">
        <v>0</v>
      </c>
      <c r="G451" s="0" t="n">
        <v>0</v>
      </c>
      <c r="H451" s="0" t="n">
        <v>16</v>
      </c>
      <c r="I451" s="0" t="n">
        <v>943</v>
      </c>
      <c r="J451" s="16" t="n">
        <f aca="false">D451+Inputs!$B$8*E451</f>
        <v>0</v>
      </c>
      <c r="K451" s="16" t="n">
        <f aca="false">F451+Inputs!$B$9*G451</f>
        <v>0</v>
      </c>
      <c r="L451" s="16" t="n">
        <f aca="false">H451+Inputs!$B$10*I451</f>
        <v>1371.091</v>
      </c>
      <c r="M451" s="16" t="n">
        <f aca="false">J451+K451+L451</f>
        <v>1371.091</v>
      </c>
    </row>
    <row r="452" customFormat="false" ht="15" hidden="false" customHeight="false" outlineLevel="0" collapsed="false">
      <c r="A452" s="0" t="s">
        <v>448</v>
      </c>
      <c r="B452" s="15" t="n">
        <v>45536</v>
      </c>
      <c r="C452" s="0" t="n">
        <v>1</v>
      </c>
      <c r="D452" s="0" t="n">
        <v>0</v>
      </c>
      <c r="E452" s="0" t="n">
        <v>0</v>
      </c>
      <c r="F452" s="0" t="n">
        <v>0</v>
      </c>
      <c r="G452" s="0" t="n">
        <v>0</v>
      </c>
      <c r="H452" s="0" t="n">
        <v>18</v>
      </c>
      <c r="I452" s="0" t="n">
        <v>963</v>
      </c>
      <c r="J452" s="16" t="n">
        <f aca="false">D452+Inputs!$B$8*E452</f>
        <v>0</v>
      </c>
      <c r="K452" s="16" t="n">
        <f aca="false">F452+Inputs!$B$9*G452</f>
        <v>0</v>
      </c>
      <c r="L452" s="16" t="n">
        <f aca="false">H452+Inputs!$B$10*I452</f>
        <v>1401.831</v>
      </c>
      <c r="M452" s="16" t="n">
        <f aca="false">J452+K452+L452</f>
        <v>1401.831</v>
      </c>
    </row>
    <row r="453" customFormat="false" ht="15" hidden="false" customHeight="false" outlineLevel="0" collapsed="false">
      <c r="A453" s="0" t="s">
        <v>448</v>
      </c>
      <c r="B453" s="15" t="n">
        <v>45627</v>
      </c>
      <c r="C453" s="0" t="n">
        <v>1</v>
      </c>
      <c r="D453" s="0" t="n">
        <v>0</v>
      </c>
      <c r="E453" s="0" t="n">
        <v>0</v>
      </c>
      <c r="F453" s="0" t="n">
        <v>0</v>
      </c>
      <c r="G453" s="0" t="n">
        <v>0</v>
      </c>
      <c r="H453" s="0" t="n">
        <v>20</v>
      </c>
      <c r="I453" s="0" t="n">
        <v>975</v>
      </c>
      <c r="J453" s="16" t="n">
        <f aca="false">D453+Inputs!$B$8*E453</f>
        <v>0</v>
      </c>
      <c r="K453" s="16" t="n">
        <f aca="false">F453+Inputs!$B$9*G453</f>
        <v>0</v>
      </c>
      <c r="L453" s="16" t="n">
        <f aca="false">H453+Inputs!$B$10*I453</f>
        <v>1421.075</v>
      </c>
      <c r="M453" s="16" t="n">
        <f aca="false">J453+K453+L453</f>
        <v>1421.075</v>
      </c>
    </row>
    <row r="454" customFormat="false" ht="15" hidden="false" customHeight="false" outlineLevel="0" collapsed="false">
      <c r="A454" s="0" t="s">
        <v>448</v>
      </c>
      <c r="B454" s="15" t="n">
        <v>45717</v>
      </c>
      <c r="C454" s="0" t="n">
        <v>1</v>
      </c>
      <c r="D454" s="0" t="n">
        <v>0</v>
      </c>
      <c r="E454" s="0" t="n">
        <v>0</v>
      </c>
      <c r="F454" s="0" t="n">
        <v>0</v>
      </c>
      <c r="G454" s="0" t="n">
        <v>0</v>
      </c>
      <c r="H454" s="0" t="n">
        <v>20</v>
      </c>
      <c r="I454" s="0" t="n">
        <v>994</v>
      </c>
      <c r="J454" s="16" t="n">
        <f aca="false">D454+Inputs!$B$8*E454</f>
        <v>0</v>
      </c>
      <c r="K454" s="16" t="n">
        <f aca="false">F454+Inputs!$B$9*G454</f>
        <v>0</v>
      </c>
      <c r="L454" s="16" t="n">
        <f aca="false">H454+Inputs!$B$10*I454</f>
        <v>1448.378</v>
      </c>
      <c r="M454" s="16" t="n">
        <f aca="false">J454+K454+L454</f>
        <v>1448.378</v>
      </c>
    </row>
    <row r="455" customFormat="false" ht="15" hidden="false" customHeight="false" outlineLevel="0" collapsed="false">
      <c r="A455" s="0" t="s">
        <v>448</v>
      </c>
      <c r="B455" s="15" t="n">
        <v>45809</v>
      </c>
      <c r="C455" s="0" t="n">
        <v>1</v>
      </c>
      <c r="D455" s="0" t="n">
        <v>0</v>
      </c>
      <c r="E455" s="0" t="n">
        <v>0</v>
      </c>
      <c r="F455" s="0" t="n">
        <v>0</v>
      </c>
      <c r="G455" s="0" t="n">
        <v>0</v>
      </c>
      <c r="H455" s="0" t="n">
        <v>21</v>
      </c>
      <c r="I455" s="0" t="n">
        <v>978</v>
      </c>
      <c r="J455" s="16" t="n">
        <f aca="false">D455+Inputs!$B$8*E455</f>
        <v>0</v>
      </c>
      <c r="K455" s="16" t="n">
        <f aca="false">F455+Inputs!$B$9*G455</f>
        <v>0</v>
      </c>
      <c r="L455" s="16" t="n">
        <f aca="false">H455+Inputs!$B$10*I455</f>
        <v>1426.386</v>
      </c>
      <c r="M455" s="16" t="n">
        <f aca="false">J455+K455+L455</f>
        <v>1426.386</v>
      </c>
    </row>
    <row r="456" customFormat="false" ht="15" hidden="false" customHeight="false" outlineLevel="0" collapsed="false">
      <c r="A456" s="0" t="s">
        <v>448</v>
      </c>
      <c r="B456" s="15" t="n">
        <v>45901</v>
      </c>
      <c r="C456" s="0" t="n">
        <v>1</v>
      </c>
      <c r="D456" s="0" t="n">
        <v>0</v>
      </c>
      <c r="E456" s="0" t="n">
        <v>0</v>
      </c>
      <c r="F456" s="0" t="n">
        <v>0</v>
      </c>
      <c r="G456" s="0" t="n">
        <v>0</v>
      </c>
      <c r="H456" s="0" t="n">
        <v>20</v>
      </c>
      <c r="I456" s="0" t="n">
        <v>987</v>
      </c>
      <c r="J456" s="16" t="n">
        <f aca="false">D456+Inputs!$B$8*E456</f>
        <v>0</v>
      </c>
      <c r="K456" s="16" t="n">
        <f aca="false">F456+Inputs!$B$9*G456</f>
        <v>0</v>
      </c>
      <c r="L456" s="16" t="n">
        <f aca="false">H456+Inputs!$B$10*I456</f>
        <v>1438.319</v>
      </c>
      <c r="M456" s="16" t="n">
        <f aca="false">J456+K456+L456</f>
        <v>1438.319</v>
      </c>
    </row>
    <row r="457" customFormat="false" ht="15" hidden="false" customHeight="false" outlineLevel="0" collapsed="false">
      <c r="A457" s="0" t="s">
        <v>448</v>
      </c>
      <c r="B457" s="15" t="n">
        <v>45992</v>
      </c>
      <c r="C457" s="0" t="n">
        <v>1</v>
      </c>
      <c r="D457" s="0" t="n">
        <v>0</v>
      </c>
      <c r="E457" s="0" t="n">
        <v>0</v>
      </c>
      <c r="F457" s="0" t="n">
        <v>0</v>
      </c>
      <c r="G457" s="0" t="n">
        <v>0</v>
      </c>
      <c r="H457" s="0" t="n">
        <v>19</v>
      </c>
      <c r="I457" s="0" t="n">
        <v>995</v>
      </c>
      <c r="J457" s="16" t="n">
        <f aca="false">D457+Inputs!$B$8*E457</f>
        <v>0</v>
      </c>
      <c r="K457" s="16" t="n">
        <f aca="false">F457+Inputs!$B$9*G457</f>
        <v>0</v>
      </c>
      <c r="L457" s="16" t="n">
        <f aca="false">H457+Inputs!$B$10*I457</f>
        <v>1448.815</v>
      </c>
      <c r="M457" s="16" t="n">
        <f aca="false">J457+K457+L457</f>
        <v>1448.815</v>
      </c>
    </row>
    <row r="458" customFormat="false" ht="15" hidden="false" customHeight="false" outlineLevel="0" collapsed="false">
      <c r="A458" s="0" t="s">
        <v>448</v>
      </c>
      <c r="B458" s="15" t="n">
        <v>46082</v>
      </c>
      <c r="C458" s="0" t="n">
        <v>1</v>
      </c>
      <c r="D458" s="0" t="n">
        <v>0</v>
      </c>
      <c r="E458" s="0" t="n">
        <v>0</v>
      </c>
      <c r="F458" s="0" t="n">
        <v>0</v>
      </c>
      <c r="G458" s="0" t="n">
        <v>0</v>
      </c>
      <c r="H458" s="0" t="n">
        <v>25</v>
      </c>
      <c r="I458" s="0" t="n">
        <v>986</v>
      </c>
      <c r="J458" s="16" t="n">
        <f aca="false">D458+Inputs!$B$8*E458</f>
        <v>0</v>
      </c>
      <c r="K458" s="16" t="n">
        <f aca="false">F458+Inputs!$B$9*G458</f>
        <v>0</v>
      </c>
      <c r="L458" s="16" t="n">
        <f aca="false">H458+Inputs!$B$10*I458</f>
        <v>1441.882</v>
      </c>
      <c r="M458" s="16" t="n">
        <f aca="false">J458+K458+L458</f>
        <v>1441.882</v>
      </c>
    </row>
    <row r="459" customFormat="false" ht="15" hidden="false" customHeight="false" outlineLevel="0" collapsed="false">
      <c r="A459" s="0" t="s">
        <v>448</v>
      </c>
      <c r="B459" s="15" t="n">
        <v>46174</v>
      </c>
      <c r="C459" s="0" t="n">
        <v>1</v>
      </c>
      <c r="D459" s="0" t="n">
        <v>0</v>
      </c>
      <c r="E459" s="0" t="n">
        <v>0</v>
      </c>
      <c r="F459" s="0" t="n">
        <v>0</v>
      </c>
      <c r="G459" s="0" t="n">
        <v>0</v>
      </c>
      <c r="H459" s="0" t="n">
        <v>25</v>
      </c>
      <c r="I459" s="0" t="n">
        <v>957</v>
      </c>
      <c r="J459" s="16" t="n">
        <f aca="false">D459+Inputs!$B$8*E459</f>
        <v>0</v>
      </c>
      <c r="K459" s="16" t="n">
        <f aca="false">F459+Inputs!$B$9*G459</f>
        <v>0</v>
      </c>
      <c r="L459" s="16" t="n">
        <f aca="false">H459+Inputs!$B$10*I459</f>
        <v>1400.209</v>
      </c>
      <c r="M459" s="16" t="n">
        <f aca="false">J459+K459+L459</f>
        <v>1400.209</v>
      </c>
    </row>
    <row r="460" customFormat="false" ht="15" hidden="false" customHeight="false" outlineLevel="0" collapsed="false">
      <c r="A460" s="0" t="s">
        <v>448</v>
      </c>
      <c r="B460" s="15" t="n">
        <v>46235</v>
      </c>
      <c r="C460" s="0" t="n">
        <v>1</v>
      </c>
      <c r="D460" s="0" t="n">
        <v>0</v>
      </c>
      <c r="E460" s="0" t="n">
        <v>0</v>
      </c>
      <c r="F460" s="0" t="n">
        <v>0</v>
      </c>
      <c r="G460" s="0" t="n">
        <v>0</v>
      </c>
      <c r="H460" s="0" t="n">
        <v>25</v>
      </c>
      <c r="I460" s="0" t="n">
        <v>966</v>
      </c>
      <c r="J460" s="16" t="n">
        <f aca="false">D460+Inputs!$B$8*E460</f>
        <v>0</v>
      </c>
      <c r="K460" s="16" t="n">
        <f aca="false">F460+Inputs!$B$9*G460</f>
        <v>0</v>
      </c>
      <c r="L460" s="16" t="n">
        <f aca="false">H460+Inputs!$B$10*I460</f>
        <v>1413.142</v>
      </c>
      <c r="M460" s="16" t="n">
        <f aca="false">J460+K460+L460</f>
        <v>1413.142</v>
      </c>
    </row>
    <row r="461" customFormat="false" ht="15" hidden="false" customHeight="false" outlineLevel="0" collapsed="false">
      <c r="A461" s="0" t="s">
        <v>400</v>
      </c>
      <c r="B461" s="15" t="n">
        <v>44805</v>
      </c>
      <c r="C461" s="0" t="n">
        <v>2</v>
      </c>
      <c r="D461" s="0" t="n">
        <v>6</v>
      </c>
      <c r="E461" s="0" t="n">
        <v>32</v>
      </c>
      <c r="F461" s="0" t="n">
        <v>0</v>
      </c>
      <c r="G461" s="0" t="n">
        <v>0</v>
      </c>
      <c r="H461" s="0" t="n">
        <v>17289</v>
      </c>
      <c r="I461" s="0" t="n">
        <v>18825</v>
      </c>
      <c r="J461" s="16" t="n">
        <f aca="false">D461+Inputs!$B$8*E461</f>
        <v>72.56</v>
      </c>
      <c r="K461" s="16" t="n">
        <f aca="false">F461+Inputs!$B$9*G461</f>
        <v>0</v>
      </c>
      <c r="L461" s="16" t="n">
        <f aca="false">H461+Inputs!$B$10*I461</f>
        <v>44340.525</v>
      </c>
      <c r="M461" s="16" t="n">
        <f aca="false">J461+K461+L461</f>
        <v>44413.085</v>
      </c>
    </row>
    <row r="462" customFormat="false" ht="15" hidden="false" customHeight="false" outlineLevel="0" collapsed="false">
      <c r="A462" s="0" t="s">
        <v>400</v>
      </c>
      <c r="B462" s="15" t="n">
        <v>44896</v>
      </c>
      <c r="C462" s="0" t="n">
        <v>2</v>
      </c>
      <c r="D462" s="0" t="n">
        <v>7</v>
      </c>
      <c r="E462" s="0" t="n">
        <v>33</v>
      </c>
      <c r="F462" s="0" t="n">
        <v>0</v>
      </c>
      <c r="G462" s="0" t="n">
        <v>3</v>
      </c>
      <c r="H462" s="0" t="n">
        <v>17746</v>
      </c>
      <c r="I462" s="0" t="n">
        <v>18886</v>
      </c>
      <c r="J462" s="16" t="n">
        <f aca="false">D462+Inputs!$B$8*E462</f>
        <v>75.64</v>
      </c>
      <c r="K462" s="16" t="n">
        <f aca="false">F462+Inputs!$B$9*G462</f>
        <v>6.24</v>
      </c>
      <c r="L462" s="16" t="n">
        <f aca="false">H462+Inputs!$B$10*I462</f>
        <v>44885.182</v>
      </c>
      <c r="M462" s="16" t="n">
        <f aca="false">J462+K462+L462</f>
        <v>44967.062</v>
      </c>
    </row>
    <row r="463" customFormat="false" ht="15" hidden="false" customHeight="false" outlineLevel="0" collapsed="false">
      <c r="A463" s="0" t="s">
        <v>400</v>
      </c>
      <c r="B463" s="15" t="n">
        <v>44986</v>
      </c>
      <c r="C463" s="0" t="n">
        <v>2</v>
      </c>
      <c r="D463" s="0" t="n">
        <v>11</v>
      </c>
      <c r="E463" s="0" t="n">
        <v>39</v>
      </c>
      <c r="F463" s="0" t="n">
        <v>0</v>
      </c>
      <c r="G463" s="0" t="n">
        <v>5</v>
      </c>
      <c r="H463" s="0" t="n">
        <v>17932</v>
      </c>
      <c r="I463" s="0" t="n">
        <v>19058</v>
      </c>
      <c r="J463" s="16" t="n">
        <f aca="false">D463+Inputs!$B$8*E463</f>
        <v>92.12</v>
      </c>
      <c r="K463" s="16" t="n">
        <f aca="false">F463+Inputs!$B$9*G463</f>
        <v>10.4</v>
      </c>
      <c r="L463" s="16" t="n">
        <f aca="false">H463+Inputs!$B$10*I463</f>
        <v>45318.346</v>
      </c>
      <c r="M463" s="16" t="n">
        <f aca="false">J463+K463+L463</f>
        <v>45420.866</v>
      </c>
    </row>
    <row r="464" customFormat="false" ht="15" hidden="false" customHeight="false" outlineLevel="0" collapsed="false">
      <c r="A464" s="0" t="s">
        <v>400</v>
      </c>
      <c r="B464" s="15" t="n">
        <v>45078</v>
      </c>
      <c r="C464" s="0" t="n">
        <v>2</v>
      </c>
      <c r="D464" s="0" t="n">
        <v>11</v>
      </c>
      <c r="E464" s="0" t="n">
        <v>50</v>
      </c>
      <c r="F464" s="0" t="n">
        <v>0</v>
      </c>
      <c r="G464" s="0" t="n">
        <v>8</v>
      </c>
      <c r="H464" s="0" t="n">
        <v>17815</v>
      </c>
      <c r="I464" s="0" t="n">
        <v>19222</v>
      </c>
      <c r="J464" s="16" t="n">
        <f aca="false">D464+Inputs!$B$8*E464</f>
        <v>115</v>
      </c>
      <c r="K464" s="16" t="n">
        <f aca="false">F464+Inputs!$B$9*G464</f>
        <v>16.64</v>
      </c>
      <c r="L464" s="16" t="n">
        <f aca="false">H464+Inputs!$B$10*I464</f>
        <v>45437.014</v>
      </c>
      <c r="M464" s="16" t="n">
        <f aca="false">J464+K464+L464</f>
        <v>45568.654</v>
      </c>
    </row>
    <row r="465" customFormat="false" ht="15" hidden="false" customHeight="false" outlineLevel="0" collapsed="false">
      <c r="A465" s="0" t="s">
        <v>400</v>
      </c>
      <c r="B465" s="15" t="n">
        <v>45170</v>
      </c>
      <c r="C465" s="0" t="n">
        <v>2</v>
      </c>
      <c r="D465" s="0" t="n">
        <v>11</v>
      </c>
      <c r="E465" s="0" t="n">
        <v>56</v>
      </c>
      <c r="F465" s="0" t="n">
        <v>0</v>
      </c>
      <c r="G465" s="0" t="n">
        <v>12</v>
      </c>
      <c r="H465" s="0" t="n">
        <v>18120</v>
      </c>
      <c r="I465" s="0" t="n">
        <v>19331</v>
      </c>
      <c r="J465" s="16" t="n">
        <f aca="false">D465+Inputs!$B$8*E465</f>
        <v>127.48</v>
      </c>
      <c r="K465" s="16" t="n">
        <f aca="false">F465+Inputs!$B$9*G465</f>
        <v>24.96</v>
      </c>
      <c r="L465" s="16" t="n">
        <f aca="false">H465+Inputs!$B$10*I465</f>
        <v>45898.647</v>
      </c>
      <c r="M465" s="16" t="n">
        <f aca="false">J465+K465+L465</f>
        <v>46051.087</v>
      </c>
    </row>
    <row r="466" customFormat="false" ht="15" hidden="false" customHeight="false" outlineLevel="0" collapsed="false">
      <c r="A466" s="0" t="s">
        <v>400</v>
      </c>
      <c r="B466" s="15" t="n">
        <v>45261</v>
      </c>
      <c r="C466" s="0" t="n">
        <v>2</v>
      </c>
      <c r="D466" s="0" t="n">
        <v>24</v>
      </c>
      <c r="E466" s="0" t="n">
        <v>60</v>
      </c>
      <c r="F466" s="0" t="n">
        <v>0</v>
      </c>
      <c r="G466" s="0" t="n">
        <v>15</v>
      </c>
      <c r="H466" s="0" t="n">
        <v>18740</v>
      </c>
      <c r="I466" s="0" t="n">
        <v>19311</v>
      </c>
      <c r="J466" s="16" t="n">
        <f aca="false">D466+Inputs!$B$8*E466</f>
        <v>148.8</v>
      </c>
      <c r="K466" s="16" t="n">
        <f aca="false">F466+Inputs!$B$9*G466</f>
        <v>31.2</v>
      </c>
      <c r="L466" s="16" t="n">
        <f aca="false">H466+Inputs!$B$10*I466</f>
        <v>46489.907</v>
      </c>
      <c r="M466" s="16" t="n">
        <f aca="false">J466+K466+L466</f>
        <v>46669.907</v>
      </c>
    </row>
    <row r="467" customFormat="false" ht="15" hidden="false" customHeight="false" outlineLevel="0" collapsed="false">
      <c r="A467" s="0" t="s">
        <v>400</v>
      </c>
      <c r="B467" s="15" t="n">
        <v>45352</v>
      </c>
      <c r="C467" s="0" t="n">
        <v>2</v>
      </c>
      <c r="D467" s="0" t="n">
        <v>18</v>
      </c>
      <c r="E467" s="0" t="n">
        <v>80</v>
      </c>
      <c r="F467" s="0" t="n">
        <v>0</v>
      </c>
      <c r="G467" s="0" t="n">
        <v>19</v>
      </c>
      <c r="H467" s="0" t="n">
        <v>18892</v>
      </c>
      <c r="I467" s="0" t="n">
        <v>19453</v>
      </c>
      <c r="J467" s="16" t="n">
        <f aca="false">D467+Inputs!$B$8*E467</f>
        <v>184.4</v>
      </c>
      <c r="K467" s="16" t="n">
        <f aca="false">F467+Inputs!$B$9*G467</f>
        <v>39.52</v>
      </c>
      <c r="L467" s="16" t="n">
        <f aca="false">H467+Inputs!$B$10*I467</f>
        <v>46845.961</v>
      </c>
      <c r="M467" s="16" t="n">
        <f aca="false">J467+K467+L467</f>
        <v>47069.881</v>
      </c>
    </row>
    <row r="468" customFormat="false" ht="15" hidden="false" customHeight="false" outlineLevel="0" collapsed="false">
      <c r="A468" s="0" t="s">
        <v>400</v>
      </c>
      <c r="B468" s="15" t="n">
        <v>45444</v>
      </c>
      <c r="C468" s="0" t="n">
        <v>2</v>
      </c>
      <c r="D468" s="0" t="n">
        <v>32</v>
      </c>
      <c r="E468" s="0" t="n">
        <v>82</v>
      </c>
      <c r="F468" s="0" t="n">
        <v>0</v>
      </c>
      <c r="G468" s="0" t="n">
        <v>23</v>
      </c>
      <c r="H468" s="0" t="n">
        <v>19075</v>
      </c>
      <c r="I468" s="0" t="n">
        <v>19488</v>
      </c>
      <c r="J468" s="16" t="n">
        <f aca="false">D468+Inputs!$B$8*E468</f>
        <v>202.56</v>
      </c>
      <c r="K468" s="16" t="n">
        <f aca="false">F468+Inputs!$B$9*G468</f>
        <v>47.84</v>
      </c>
      <c r="L468" s="16" t="n">
        <f aca="false">H468+Inputs!$B$10*I468</f>
        <v>47079.256</v>
      </c>
      <c r="M468" s="16" t="n">
        <f aca="false">J468+K468+L468</f>
        <v>47329.656</v>
      </c>
    </row>
    <row r="469" customFormat="false" ht="15" hidden="false" customHeight="false" outlineLevel="0" collapsed="false">
      <c r="A469" s="0" t="s">
        <v>400</v>
      </c>
      <c r="B469" s="15" t="n">
        <v>45536</v>
      </c>
      <c r="C469" s="0" t="n">
        <v>2</v>
      </c>
      <c r="D469" s="0" t="n">
        <v>32</v>
      </c>
      <c r="E469" s="0" t="n">
        <v>83</v>
      </c>
      <c r="F469" s="0" t="n">
        <v>10</v>
      </c>
      <c r="G469" s="0" t="n">
        <v>27</v>
      </c>
      <c r="H469" s="0" t="n">
        <v>19704</v>
      </c>
      <c r="I469" s="0" t="n">
        <v>19660</v>
      </c>
      <c r="J469" s="16" t="n">
        <f aca="false">D469+Inputs!$B$8*E469</f>
        <v>204.64</v>
      </c>
      <c r="K469" s="16" t="n">
        <f aca="false">F469+Inputs!$B$9*G469</f>
        <v>66.16</v>
      </c>
      <c r="L469" s="16" t="n">
        <f aca="false">H469+Inputs!$B$10*I469</f>
        <v>47955.42</v>
      </c>
      <c r="M469" s="16" t="n">
        <f aca="false">J469+K469+L469</f>
        <v>48226.22</v>
      </c>
    </row>
    <row r="470" customFormat="false" ht="15" hidden="false" customHeight="false" outlineLevel="0" collapsed="false">
      <c r="A470" s="0" t="s">
        <v>400</v>
      </c>
      <c r="B470" s="15" t="n">
        <v>45627</v>
      </c>
      <c r="C470" s="0" t="n">
        <v>2</v>
      </c>
      <c r="D470" s="0" t="n">
        <v>50</v>
      </c>
      <c r="E470" s="0" t="n">
        <v>95</v>
      </c>
      <c r="F470" s="0" t="n">
        <v>12</v>
      </c>
      <c r="G470" s="0" t="n">
        <v>35</v>
      </c>
      <c r="H470" s="0" t="n">
        <v>20287</v>
      </c>
      <c r="I470" s="0" t="n">
        <v>19618</v>
      </c>
      <c r="J470" s="16" t="n">
        <f aca="false">D470+Inputs!$B$8*E470</f>
        <v>247.6</v>
      </c>
      <c r="K470" s="16" t="n">
        <f aca="false">F470+Inputs!$B$9*G470</f>
        <v>84.8</v>
      </c>
      <c r="L470" s="16" t="n">
        <f aca="false">H470+Inputs!$B$10*I470</f>
        <v>48478.066</v>
      </c>
      <c r="M470" s="16" t="n">
        <f aca="false">J470+K470+L470</f>
        <v>48810.466</v>
      </c>
    </row>
    <row r="471" customFormat="false" ht="15" hidden="false" customHeight="false" outlineLevel="0" collapsed="false">
      <c r="A471" s="0" t="s">
        <v>400</v>
      </c>
      <c r="B471" s="15" t="n">
        <v>45717</v>
      </c>
      <c r="C471" s="0" t="n">
        <v>2</v>
      </c>
      <c r="D471" s="0" t="n">
        <v>56</v>
      </c>
      <c r="E471" s="0" t="n">
        <v>112</v>
      </c>
      <c r="F471" s="0" t="n">
        <v>15</v>
      </c>
      <c r="G471" s="0" t="n">
        <v>44</v>
      </c>
      <c r="H471" s="0" t="n">
        <v>20414</v>
      </c>
      <c r="I471" s="0" t="n">
        <v>19788</v>
      </c>
      <c r="J471" s="16" t="n">
        <f aca="false">D471+Inputs!$B$8*E471</f>
        <v>288.96</v>
      </c>
      <c r="K471" s="16" t="n">
        <f aca="false">F471+Inputs!$B$9*G471</f>
        <v>106.52</v>
      </c>
      <c r="L471" s="16" t="n">
        <f aca="false">H471+Inputs!$B$10*I471</f>
        <v>48849.356</v>
      </c>
      <c r="M471" s="16" t="n">
        <f aca="false">J471+K471+L471</f>
        <v>49244.836</v>
      </c>
    </row>
    <row r="472" customFormat="false" ht="15" hidden="false" customHeight="false" outlineLevel="0" collapsed="false">
      <c r="A472" s="0" t="s">
        <v>400</v>
      </c>
      <c r="B472" s="15" t="n">
        <v>45809</v>
      </c>
      <c r="C472" s="0" t="n">
        <v>2</v>
      </c>
      <c r="D472" s="0" t="n">
        <v>58</v>
      </c>
      <c r="E472" s="0" t="n">
        <v>128</v>
      </c>
      <c r="F472" s="0" t="n">
        <v>17</v>
      </c>
      <c r="G472" s="0" t="n">
        <v>52</v>
      </c>
      <c r="H472" s="0" t="n">
        <v>20485</v>
      </c>
      <c r="I472" s="0" t="n">
        <v>19764</v>
      </c>
      <c r="J472" s="16" t="n">
        <f aca="false">D472+Inputs!$B$8*E472</f>
        <v>324.24</v>
      </c>
      <c r="K472" s="16" t="n">
        <f aca="false">F472+Inputs!$B$9*G472</f>
        <v>125.16</v>
      </c>
      <c r="L472" s="16" t="n">
        <f aca="false">H472+Inputs!$B$10*I472</f>
        <v>48885.868</v>
      </c>
      <c r="M472" s="16" t="n">
        <f aca="false">J472+K472+L472</f>
        <v>49335.268</v>
      </c>
    </row>
    <row r="473" customFormat="false" ht="15" hidden="false" customHeight="false" outlineLevel="0" collapsed="false">
      <c r="A473" s="0" t="s">
        <v>400</v>
      </c>
      <c r="B473" s="15" t="n">
        <v>45901</v>
      </c>
      <c r="C473" s="0" t="n">
        <v>2</v>
      </c>
      <c r="D473" s="0" t="n">
        <v>71</v>
      </c>
      <c r="E473" s="0" t="n">
        <v>135</v>
      </c>
      <c r="F473" s="0" t="n">
        <v>17</v>
      </c>
      <c r="G473" s="0" t="n">
        <v>57</v>
      </c>
      <c r="H473" s="0" t="n">
        <v>21117</v>
      </c>
      <c r="I473" s="0" t="n">
        <v>19931</v>
      </c>
      <c r="J473" s="16" t="n">
        <f aca="false">D473+Inputs!$B$8*E473</f>
        <v>351.8</v>
      </c>
      <c r="K473" s="16" t="n">
        <f aca="false">F473+Inputs!$B$9*G473</f>
        <v>135.56</v>
      </c>
      <c r="L473" s="16" t="n">
        <f aca="false">H473+Inputs!$B$10*I473</f>
        <v>49757.847</v>
      </c>
      <c r="M473" s="16" t="n">
        <f aca="false">J473+K473+L473</f>
        <v>50245.207</v>
      </c>
    </row>
    <row r="474" customFormat="false" ht="15" hidden="false" customHeight="false" outlineLevel="0" collapsed="false">
      <c r="A474" s="0" t="s">
        <v>400</v>
      </c>
      <c r="B474" s="15" t="n">
        <v>45992</v>
      </c>
      <c r="C474" s="0" t="n">
        <v>2</v>
      </c>
      <c r="D474" s="0" t="n">
        <v>102</v>
      </c>
      <c r="E474" s="0" t="n">
        <v>146</v>
      </c>
      <c r="F474" s="0" t="n">
        <v>23</v>
      </c>
      <c r="G474" s="0" t="n">
        <v>61</v>
      </c>
      <c r="H474" s="0" t="n">
        <v>21423</v>
      </c>
      <c r="I474" s="0" t="n">
        <v>19957</v>
      </c>
      <c r="J474" s="16" t="n">
        <f aca="false">D474+Inputs!$B$8*E474</f>
        <v>405.68</v>
      </c>
      <c r="K474" s="16" t="n">
        <f aca="false">F474+Inputs!$B$9*G474</f>
        <v>149.88</v>
      </c>
      <c r="L474" s="16" t="n">
        <f aca="false">H474+Inputs!$B$10*I474</f>
        <v>50101.209</v>
      </c>
      <c r="M474" s="16" t="n">
        <f aca="false">J474+K474+L474</f>
        <v>50656.769</v>
      </c>
    </row>
    <row r="475" customFormat="false" ht="15" hidden="false" customHeight="false" outlineLevel="0" collapsed="false">
      <c r="A475" s="0" t="s">
        <v>400</v>
      </c>
      <c r="B475" s="15" t="n">
        <v>46082</v>
      </c>
      <c r="C475" s="0" t="n">
        <v>2</v>
      </c>
      <c r="D475" s="0" t="n">
        <v>111</v>
      </c>
      <c r="E475" s="0" t="n">
        <v>169</v>
      </c>
      <c r="F475" s="0" t="n">
        <v>23</v>
      </c>
      <c r="G475" s="0" t="n">
        <v>76</v>
      </c>
      <c r="H475" s="0" t="n">
        <v>21528</v>
      </c>
      <c r="I475" s="0" t="n">
        <v>19963</v>
      </c>
      <c r="J475" s="16" t="n">
        <f aca="false">D475+Inputs!$B$8*E475</f>
        <v>462.52</v>
      </c>
      <c r="K475" s="16" t="n">
        <f aca="false">F475+Inputs!$B$9*G475</f>
        <v>181.08</v>
      </c>
      <c r="L475" s="16" t="n">
        <f aca="false">H475+Inputs!$B$10*I475</f>
        <v>50214.831</v>
      </c>
      <c r="M475" s="16" t="n">
        <f aca="false">J475+K475+L475</f>
        <v>50858.431</v>
      </c>
    </row>
    <row r="476" customFormat="false" ht="15" hidden="false" customHeight="false" outlineLevel="0" collapsed="false">
      <c r="A476" s="0" t="s">
        <v>400</v>
      </c>
      <c r="B476" s="15" t="n">
        <v>46174</v>
      </c>
      <c r="C476" s="0" t="n">
        <v>2</v>
      </c>
      <c r="D476" s="0" t="n">
        <v>193</v>
      </c>
      <c r="E476" s="0" t="n">
        <v>194</v>
      </c>
      <c r="F476" s="0" t="n">
        <v>31</v>
      </c>
      <c r="G476" s="0" t="n">
        <v>107</v>
      </c>
      <c r="H476" s="0" t="n">
        <v>21803</v>
      </c>
      <c r="I476" s="0" t="n">
        <v>19949</v>
      </c>
      <c r="J476" s="16" t="n">
        <f aca="false">D476+Inputs!$B$8*E476</f>
        <v>596.52</v>
      </c>
      <c r="K476" s="16" t="n">
        <f aca="false">F476+Inputs!$B$9*G476</f>
        <v>253.56</v>
      </c>
      <c r="L476" s="16" t="n">
        <f aca="false">H476+Inputs!$B$10*I476</f>
        <v>50469.713</v>
      </c>
      <c r="M476" s="16" t="n">
        <f aca="false">J476+K476+L476</f>
        <v>51319.793</v>
      </c>
    </row>
    <row r="477" customFormat="false" ht="15" hidden="false" customHeight="false" outlineLevel="0" collapsed="false">
      <c r="A477" s="0" t="s">
        <v>400</v>
      </c>
      <c r="B477" s="15" t="n">
        <v>46235</v>
      </c>
      <c r="C477" s="0" t="n">
        <v>2</v>
      </c>
      <c r="D477" s="0" t="n">
        <v>241</v>
      </c>
      <c r="E477" s="0" t="n">
        <v>207</v>
      </c>
      <c r="F477" s="0" t="n">
        <v>48</v>
      </c>
      <c r="G477" s="0" t="n">
        <v>114</v>
      </c>
      <c r="H477" s="0" t="n">
        <v>21950</v>
      </c>
      <c r="I477" s="0" t="n">
        <v>20052</v>
      </c>
      <c r="J477" s="16" t="n">
        <f aca="false">D477+Inputs!$B$8*E477</f>
        <v>671.56</v>
      </c>
      <c r="K477" s="16" t="n">
        <f aca="false">F477+Inputs!$B$9*G477</f>
        <v>285.12</v>
      </c>
      <c r="L477" s="16" t="n">
        <f aca="false">H477+Inputs!$B$10*I477</f>
        <v>50764.724</v>
      </c>
      <c r="M477" s="16" t="n">
        <f aca="false">J477+K477+L477</f>
        <v>51721.404</v>
      </c>
    </row>
    <row r="478" customFormat="false" ht="15" hidden="false" customHeight="false" outlineLevel="0" collapsed="false">
      <c r="A478" s="0" t="s">
        <v>363</v>
      </c>
      <c r="B478" s="15" t="n">
        <v>44805</v>
      </c>
      <c r="C478" s="0" t="n">
        <v>1</v>
      </c>
      <c r="D478" s="0" t="n">
        <v>0</v>
      </c>
      <c r="E478" s="0" t="n">
        <v>19</v>
      </c>
      <c r="F478" s="0" t="n">
        <v>0</v>
      </c>
      <c r="G478" s="0" t="n">
        <v>0</v>
      </c>
      <c r="H478" s="0" t="n">
        <v>13362</v>
      </c>
      <c r="I478" s="0" t="n">
        <v>17589</v>
      </c>
      <c r="J478" s="16" t="n">
        <f aca="false">D478+Inputs!$B$8*E478</f>
        <v>39.52</v>
      </c>
      <c r="K478" s="16" t="n">
        <f aca="false">F478+Inputs!$B$9*G478</f>
        <v>0</v>
      </c>
      <c r="L478" s="16" t="n">
        <f aca="false">H478+Inputs!$B$10*I478</f>
        <v>38637.393</v>
      </c>
      <c r="M478" s="16" t="n">
        <f aca="false">J478+K478+L478</f>
        <v>38676.913</v>
      </c>
    </row>
    <row r="479" customFormat="false" ht="15" hidden="false" customHeight="false" outlineLevel="0" collapsed="false">
      <c r="A479" s="0" t="s">
        <v>363</v>
      </c>
      <c r="B479" s="15" t="n">
        <v>44896</v>
      </c>
      <c r="C479" s="0" t="n">
        <v>1</v>
      </c>
      <c r="D479" s="0" t="n">
        <v>0</v>
      </c>
      <c r="E479" s="0" t="n">
        <v>23</v>
      </c>
      <c r="F479" s="0" t="n">
        <v>0</v>
      </c>
      <c r="G479" s="0" t="n">
        <v>0</v>
      </c>
      <c r="H479" s="0" t="n">
        <v>13494</v>
      </c>
      <c r="I479" s="0" t="n">
        <v>17610</v>
      </c>
      <c r="J479" s="16" t="n">
        <f aca="false">D479+Inputs!$B$8*E479</f>
        <v>47.84</v>
      </c>
      <c r="K479" s="16" t="n">
        <f aca="false">F479+Inputs!$B$9*G479</f>
        <v>0</v>
      </c>
      <c r="L479" s="16" t="n">
        <f aca="false">H479+Inputs!$B$10*I479</f>
        <v>38799.57</v>
      </c>
      <c r="M479" s="16" t="n">
        <f aca="false">J479+K479+L479</f>
        <v>38847.41</v>
      </c>
    </row>
    <row r="480" customFormat="false" ht="15" hidden="false" customHeight="false" outlineLevel="0" collapsed="false">
      <c r="A480" s="0" t="s">
        <v>363</v>
      </c>
      <c r="B480" s="15" t="n">
        <v>44986</v>
      </c>
      <c r="C480" s="0" t="n">
        <v>1</v>
      </c>
      <c r="D480" s="0" t="n">
        <v>7</v>
      </c>
      <c r="E480" s="0" t="n">
        <v>28</v>
      </c>
      <c r="F480" s="0" t="n">
        <v>0</v>
      </c>
      <c r="G480" s="0" t="n">
        <v>4</v>
      </c>
      <c r="H480" s="0" t="n">
        <v>13521</v>
      </c>
      <c r="I480" s="0" t="n">
        <v>17671</v>
      </c>
      <c r="J480" s="16" t="n">
        <f aca="false">D480+Inputs!$B$8*E480</f>
        <v>65.24</v>
      </c>
      <c r="K480" s="16" t="n">
        <f aca="false">F480+Inputs!$B$9*G480</f>
        <v>8.32</v>
      </c>
      <c r="L480" s="16" t="n">
        <f aca="false">H480+Inputs!$B$10*I480</f>
        <v>38914.227</v>
      </c>
      <c r="M480" s="16" t="n">
        <f aca="false">J480+K480+L480</f>
        <v>38987.787</v>
      </c>
    </row>
    <row r="481" customFormat="false" ht="15" hidden="false" customHeight="false" outlineLevel="0" collapsed="false">
      <c r="A481" s="0" t="s">
        <v>363</v>
      </c>
      <c r="B481" s="15" t="n">
        <v>45078</v>
      </c>
      <c r="C481" s="0" t="n">
        <v>1</v>
      </c>
      <c r="D481" s="0" t="n">
        <v>7</v>
      </c>
      <c r="E481" s="0" t="n">
        <v>35</v>
      </c>
      <c r="F481" s="0" t="n">
        <v>0</v>
      </c>
      <c r="G481" s="0" t="n">
        <v>4</v>
      </c>
      <c r="H481" s="0" t="n">
        <v>13471</v>
      </c>
      <c r="I481" s="0" t="n">
        <v>17722</v>
      </c>
      <c r="J481" s="16" t="n">
        <f aca="false">D481+Inputs!$B$8*E481</f>
        <v>79.8</v>
      </c>
      <c r="K481" s="16" t="n">
        <f aca="false">F481+Inputs!$B$9*G481</f>
        <v>8.32</v>
      </c>
      <c r="L481" s="16" t="n">
        <f aca="false">H481+Inputs!$B$10*I481</f>
        <v>38937.514</v>
      </c>
      <c r="M481" s="16" t="n">
        <f aca="false">J481+K481+L481</f>
        <v>39025.634</v>
      </c>
    </row>
    <row r="482" customFormat="false" ht="15" hidden="false" customHeight="false" outlineLevel="0" collapsed="false">
      <c r="A482" s="0" t="s">
        <v>363</v>
      </c>
      <c r="B482" s="15" t="n">
        <v>45170</v>
      </c>
      <c r="C482" s="0" t="n">
        <v>1</v>
      </c>
      <c r="D482" s="0" t="n">
        <v>7</v>
      </c>
      <c r="E482" s="0" t="n">
        <v>44</v>
      </c>
      <c r="F482" s="0" t="n">
        <v>0</v>
      </c>
      <c r="G482" s="0" t="n">
        <v>4</v>
      </c>
      <c r="H482" s="0" t="n">
        <v>13560</v>
      </c>
      <c r="I482" s="0" t="n">
        <v>17779</v>
      </c>
      <c r="J482" s="16" t="n">
        <f aca="false">D482+Inputs!$B$8*E482</f>
        <v>98.52</v>
      </c>
      <c r="K482" s="16" t="n">
        <f aca="false">F482+Inputs!$B$9*G482</f>
        <v>8.32</v>
      </c>
      <c r="L482" s="16" t="n">
        <f aca="false">H482+Inputs!$B$10*I482</f>
        <v>39108.423</v>
      </c>
      <c r="M482" s="16" t="n">
        <f aca="false">J482+K482+L482</f>
        <v>39215.263</v>
      </c>
    </row>
    <row r="483" customFormat="false" ht="15" hidden="false" customHeight="false" outlineLevel="0" collapsed="false">
      <c r="A483" s="0" t="s">
        <v>363</v>
      </c>
      <c r="B483" s="15" t="n">
        <v>45261</v>
      </c>
      <c r="C483" s="0" t="n">
        <v>1</v>
      </c>
      <c r="D483" s="0" t="n">
        <v>8</v>
      </c>
      <c r="E483" s="0" t="n">
        <v>49</v>
      </c>
      <c r="F483" s="0" t="n">
        <v>0</v>
      </c>
      <c r="G483" s="0" t="n">
        <v>5</v>
      </c>
      <c r="H483" s="0" t="n">
        <v>13746</v>
      </c>
      <c r="I483" s="0" t="n">
        <v>17775</v>
      </c>
      <c r="J483" s="16" t="n">
        <f aca="false">D483+Inputs!$B$8*E483</f>
        <v>109.92</v>
      </c>
      <c r="K483" s="16" t="n">
        <f aca="false">F483+Inputs!$B$9*G483</f>
        <v>10.4</v>
      </c>
      <c r="L483" s="16" t="n">
        <f aca="false">H483+Inputs!$B$10*I483</f>
        <v>39288.675</v>
      </c>
      <c r="M483" s="16" t="n">
        <f aca="false">J483+K483+L483</f>
        <v>39408.995</v>
      </c>
    </row>
    <row r="484" customFormat="false" ht="15" hidden="false" customHeight="false" outlineLevel="0" collapsed="false">
      <c r="A484" s="0" t="s">
        <v>363</v>
      </c>
      <c r="B484" s="15" t="n">
        <v>45352</v>
      </c>
      <c r="C484" s="0" t="n">
        <v>1</v>
      </c>
      <c r="D484" s="0" t="n">
        <v>14</v>
      </c>
      <c r="E484" s="0" t="n">
        <v>53</v>
      </c>
      <c r="F484" s="0" t="n">
        <v>0</v>
      </c>
      <c r="G484" s="0" t="n">
        <v>6</v>
      </c>
      <c r="H484" s="0" t="n">
        <v>13783</v>
      </c>
      <c r="I484" s="0" t="n">
        <v>17776</v>
      </c>
      <c r="J484" s="16" t="n">
        <f aca="false">D484+Inputs!$B$8*E484</f>
        <v>124.24</v>
      </c>
      <c r="K484" s="16" t="n">
        <f aca="false">F484+Inputs!$B$9*G484</f>
        <v>12.48</v>
      </c>
      <c r="L484" s="16" t="n">
        <f aca="false">H484+Inputs!$B$10*I484</f>
        <v>39327.112</v>
      </c>
      <c r="M484" s="16" t="n">
        <f aca="false">J484+K484+L484</f>
        <v>39463.832</v>
      </c>
    </row>
    <row r="485" customFormat="false" ht="15" hidden="false" customHeight="false" outlineLevel="0" collapsed="false">
      <c r="A485" s="0" t="s">
        <v>363</v>
      </c>
      <c r="B485" s="15" t="n">
        <v>45444</v>
      </c>
      <c r="C485" s="0" t="n">
        <v>1</v>
      </c>
      <c r="D485" s="0" t="n">
        <v>14</v>
      </c>
      <c r="E485" s="0" t="n">
        <v>60</v>
      </c>
      <c r="F485" s="0" t="n">
        <v>0</v>
      </c>
      <c r="G485" s="0" t="n">
        <v>7</v>
      </c>
      <c r="H485" s="0" t="n">
        <v>13654</v>
      </c>
      <c r="I485" s="0" t="n">
        <v>17820</v>
      </c>
      <c r="J485" s="16" t="n">
        <f aca="false">D485+Inputs!$B$8*E485</f>
        <v>138.8</v>
      </c>
      <c r="K485" s="16" t="n">
        <f aca="false">F485+Inputs!$B$9*G485</f>
        <v>14.56</v>
      </c>
      <c r="L485" s="16" t="n">
        <f aca="false">H485+Inputs!$B$10*I485</f>
        <v>39261.34</v>
      </c>
      <c r="M485" s="16" t="n">
        <f aca="false">J485+K485+L485</f>
        <v>39414.7</v>
      </c>
    </row>
    <row r="486" customFormat="false" ht="15" hidden="false" customHeight="false" outlineLevel="0" collapsed="false">
      <c r="A486" s="0" t="s">
        <v>363</v>
      </c>
      <c r="B486" s="15" t="n">
        <v>45536</v>
      </c>
      <c r="C486" s="0" t="n">
        <v>1</v>
      </c>
      <c r="D486" s="0" t="n">
        <v>13</v>
      </c>
      <c r="E486" s="0" t="n">
        <v>63</v>
      </c>
      <c r="F486" s="0" t="n">
        <v>0</v>
      </c>
      <c r="G486" s="0" t="n">
        <v>7</v>
      </c>
      <c r="H486" s="0" t="n">
        <v>13801</v>
      </c>
      <c r="I486" s="0" t="n">
        <v>17832</v>
      </c>
      <c r="J486" s="16" t="n">
        <f aca="false">D486+Inputs!$B$8*E486</f>
        <v>144.04</v>
      </c>
      <c r="K486" s="16" t="n">
        <f aca="false">F486+Inputs!$B$9*G486</f>
        <v>14.56</v>
      </c>
      <c r="L486" s="16" t="n">
        <f aca="false">H486+Inputs!$B$10*I486</f>
        <v>39425.584</v>
      </c>
      <c r="M486" s="16" t="n">
        <f aca="false">J486+K486+L486</f>
        <v>39584.184</v>
      </c>
    </row>
    <row r="487" customFormat="false" ht="15" hidden="false" customHeight="false" outlineLevel="0" collapsed="false">
      <c r="A487" s="0" t="s">
        <v>363</v>
      </c>
      <c r="B487" s="15" t="n">
        <v>45627</v>
      </c>
      <c r="C487" s="0" t="n">
        <v>1</v>
      </c>
      <c r="D487" s="0" t="n">
        <v>14</v>
      </c>
      <c r="E487" s="0" t="n">
        <v>74</v>
      </c>
      <c r="F487" s="0" t="n">
        <v>0</v>
      </c>
      <c r="G487" s="0" t="n">
        <v>11</v>
      </c>
      <c r="H487" s="0" t="n">
        <v>13908</v>
      </c>
      <c r="I487" s="0" t="n">
        <v>17790</v>
      </c>
      <c r="J487" s="16" t="n">
        <f aca="false">D487+Inputs!$B$8*E487</f>
        <v>167.92</v>
      </c>
      <c r="K487" s="16" t="n">
        <f aca="false">F487+Inputs!$B$9*G487</f>
        <v>22.88</v>
      </c>
      <c r="L487" s="16" t="n">
        <f aca="false">H487+Inputs!$B$10*I487</f>
        <v>39472.23</v>
      </c>
      <c r="M487" s="16" t="n">
        <f aca="false">J487+K487+L487</f>
        <v>39663.03</v>
      </c>
    </row>
    <row r="488" customFormat="false" ht="15" hidden="false" customHeight="false" outlineLevel="0" collapsed="false">
      <c r="A488" s="0" t="s">
        <v>363</v>
      </c>
      <c r="B488" s="15" t="n">
        <v>45717</v>
      </c>
      <c r="C488" s="0" t="n">
        <v>1</v>
      </c>
      <c r="D488" s="0" t="n">
        <v>14</v>
      </c>
      <c r="E488" s="0" t="n">
        <v>77</v>
      </c>
      <c r="F488" s="0" t="n">
        <v>0</v>
      </c>
      <c r="G488" s="0" t="n">
        <v>19</v>
      </c>
      <c r="H488" s="0" t="n">
        <v>13929</v>
      </c>
      <c r="I488" s="0" t="n">
        <v>17862</v>
      </c>
      <c r="J488" s="16" t="n">
        <f aca="false">D488+Inputs!$B$8*E488</f>
        <v>174.16</v>
      </c>
      <c r="K488" s="16" t="n">
        <f aca="false">F488+Inputs!$B$9*G488</f>
        <v>39.52</v>
      </c>
      <c r="L488" s="16" t="n">
        <f aca="false">H488+Inputs!$B$10*I488</f>
        <v>39596.694</v>
      </c>
      <c r="M488" s="16" t="n">
        <f aca="false">J488+K488+L488</f>
        <v>39810.374</v>
      </c>
    </row>
    <row r="489" customFormat="false" ht="15" hidden="false" customHeight="false" outlineLevel="0" collapsed="false">
      <c r="A489" s="0" t="s">
        <v>363</v>
      </c>
      <c r="B489" s="15" t="n">
        <v>45809</v>
      </c>
      <c r="C489" s="0" t="n">
        <v>1</v>
      </c>
      <c r="D489" s="0" t="n">
        <v>15</v>
      </c>
      <c r="E489" s="0" t="n">
        <v>81</v>
      </c>
      <c r="F489" s="0" t="n">
        <v>0</v>
      </c>
      <c r="G489" s="0" t="n">
        <v>21</v>
      </c>
      <c r="H489" s="0" t="n">
        <v>13771</v>
      </c>
      <c r="I489" s="0" t="n">
        <v>17931</v>
      </c>
      <c r="J489" s="16" t="n">
        <f aca="false">D489+Inputs!$B$8*E489</f>
        <v>183.48</v>
      </c>
      <c r="K489" s="16" t="n">
        <f aca="false">F489+Inputs!$B$9*G489</f>
        <v>43.68</v>
      </c>
      <c r="L489" s="16" t="n">
        <f aca="false">H489+Inputs!$B$10*I489</f>
        <v>39537.847</v>
      </c>
      <c r="M489" s="16" t="n">
        <f aca="false">J489+K489+L489</f>
        <v>39765.007</v>
      </c>
    </row>
    <row r="490" customFormat="false" ht="15" hidden="false" customHeight="false" outlineLevel="0" collapsed="false">
      <c r="A490" s="0" t="s">
        <v>363</v>
      </c>
      <c r="B490" s="15" t="n">
        <v>45901</v>
      </c>
      <c r="C490" s="0" t="n">
        <v>1</v>
      </c>
      <c r="D490" s="0" t="n">
        <v>15</v>
      </c>
      <c r="E490" s="0" t="n">
        <v>93</v>
      </c>
      <c r="F490" s="0" t="n">
        <v>0</v>
      </c>
      <c r="G490" s="0" t="n">
        <v>23</v>
      </c>
      <c r="H490" s="0" t="n">
        <v>13917</v>
      </c>
      <c r="I490" s="0" t="n">
        <v>18019</v>
      </c>
      <c r="J490" s="16" t="n">
        <f aca="false">D490+Inputs!$B$8*E490</f>
        <v>208.44</v>
      </c>
      <c r="K490" s="16" t="n">
        <f aca="false">F490+Inputs!$B$9*G490</f>
        <v>47.84</v>
      </c>
      <c r="L490" s="16" t="n">
        <f aca="false">H490+Inputs!$B$10*I490</f>
        <v>39810.303</v>
      </c>
      <c r="M490" s="16" t="n">
        <f aca="false">J490+K490+L490</f>
        <v>40066.583</v>
      </c>
    </row>
    <row r="491" customFormat="false" ht="15" hidden="false" customHeight="false" outlineLevel="0" collapsed="false">
      <c r="A491" s="0" t="s">
        <v>363</v>
      </c>
      <c r="B491" s="15" t="n">
        <v>45992</v>
      </c>
      <c r="C491" s="0" t="n">
        <v>1</v>
      </c>
      <c r="D491" s="0" t="n">
        <v>14</v>
      </c>
      <c r="E491" s="0" t="n">
        <v>101</v>
      </c>
      <c r="F491" s="0" t="n">
        <v>0</v>
      </c>
      <c r="G491" s="0" t="n">
        <v>26</v>
      </c>
      <c r="H491" s="0" t="n">
        <v>14232</v>
      </c>
      <c r="I491" s="0" t="n">
        <v>17992</v>
      </c>
      <c r="J491" s="16" t="n">
        <f aca="false">D491+Inputs!$B$8*E491</f>
        <v>224.08</v>
      </c>
      <c r="K491" s="16" t="n">
        <f aca="false">F491+Inputs!$B$9*G491</f>
        <v>54.08</v>
      </c>
      <c r="L491" s="16" t="n">
        <f aca="false">H491+Inputs!$B$10*I491</f>
        <v>40086.504</v>
      </c>
      <c r="M491" s="16" t="n">
        <f aca="false">J491+K491+L491</f>
        <v>40364.664</v>
      </c>
    </row>
    <row r="492" customFormat="false" ht="15" hidden="false" customHeight="false" outlineLevel="0" collapsed="false">
      <c r="A492" s="0" t="s">
        <v>363</v>
      </c>
      <c r="B492" s="15" t="n">
        <v>46082</v>
      </c>
      <c r="C492" s="0" t="n">
        <v>1</v>
      </c>
      <c r="D492" s="0" t="n">
        <v>19</v>
      </c>
      <c r="E492" s="0" t="n">
        <v>125</v>
      </c>
      <c r="F492" s="0" t="n">
        <v>0</v>
      </c>
      <c r="G492" s="0" t="n">
        <v>28</v>
      </c>
      <c r="H492" s="0" t="n">
        <v>14393</v>
      </c>
      <c r="I492" s="0" t="n">
        <v>18045</v>
      </c>
      <c r="J492" s="16" t="n">
        <f aca="false">D492+Inputs!$B$8*E492</f>
        <v>279</v>
      </c>
      <c r="K492" s="16" t="n">
        <f aca="false">F492+Inputs!$B$9*G492</f>
        <v>58.24</v>
      </c>
      <c r="L492" s="16" t="n">
        <f aca="false">H492+Inputs!$B$10*I492</f>
        <v>40323.665</v>
      </c>
      <c r="M492" s="16" t="n">
        <f aca="false">J492+K492+L492</f>
        <v>40660.905</v>
      </c>
    </row>
    <row r="493" customFormat="false" ht="15" hidden="false" customHeight="false" outlineLevel="0" collapsed="false">
      <c r="A493" s="0" t="s">
        <v>363</v>
      </c>
      <c r="B493" s="15" t="n">
        <v>46174</v>
      </c>
      <c r="C493" s="0" t="n">
        <v>1</v>
      </c>
      <c r="D493" s="0" t="n">
        <v>45</v>
      </c>
      <c r="E493" s="0" t="n">
        <v>143</v>
      </c>
      <c r="F493" s="0" t="n">
        <v>0</v>
      </c>
      <c r="G493" s="0" t="n">
        <v>44</v>
      </c>
      <c r="H493" s="0" t="n">
        <v>14342</v>
      </c>
      <c r="I493" s="0" t="n">
        <v>18052</v>
      </c>
      <c r="J493" s="16" t="n">
        <f aca="false">D493+Inputs!$B$8*E493</f>
        <v>342.44</v>
      </c>
      <c r="K493" s="16" t="n">
        <f aca="false">F493+Inputs!$B$9*G493</f>
        <v>91.52</v>
      </c>
      <c r="L493" s="16" t="n">
        <f aca="false">H493+Inputs!$B$10*I493</f>
        <v>40282.724</v>
      </c>
      <c r="M493" s="16" t="n">
        <f aca="false">J493+K493+L493</f>
        <v>40716.684</v>
      </c>
    </row>
    <row r="494" customFormat="false" ht="15" hidden="false" customHeight="false" outlineLevel="0" collapsed="false">
      <c r="A494" s="0" t="s">
        <v>363</v>
      </c>
      <c r="B494" s="15" t="n">
        <v>46235</v>
      </c>
      <c r="C494" s="0" t="n">
        <v>1</v>
      </c>
      <c r="D494" s="0" t="n">
        <v>57</v>
      </c>
      <c r="E494" s="0" t="n">
        <v>158</v>
      </c>
      <c r="F494" s="0" t="n">
        <v>7</v>
      </c>
      <c r="G494" s="0" t="n">
        <v>52</v>
      </c>
      <c r="H494" s="0" t="n">
        <v>14375</v>
      </c>
      <c r="I494" s="0" t="n">
        <v>18114</v>
      </c>
      <c r="J494" s="16" t="n">
        <f aca="false">D494+Inputs!$B$8*E494</f>
        <v>385.64</v>
      </c>
      <c r="K494" s="16" t="n">
        <f aca="false">F494+Inputs!$B$9*G494</f>
        <v>115.16</v>
      </c>
      <c r="L494" s="16" t="n">
        <f aca="false">H494+Inputs!$B$10*I494</f>
        <v>40404.818</v>
      </c>
      <c r="M494" s="16" t="n">
        <f aca="false">J494+K494+L494</f>
        <v>40905.618</v>
      </c>
    </row>
    <row r="495" customFormat="false" ht="15" hidden="false" customHeight="false" outlineLevel="0" collapsed="false">
      <c r="A495" s="0" t="s">
        <v>482</v>
      </c>
      <c r="B495" s="15" t="n">
        <v>44805</v>
      </c>
      <c r="C495" s="0" t="n">
        <v>3</v>
      </c>
      <c r="D495" s="0" t="n">
        <v>0</v>
      </c>
      <c r="E495" s="0" t="n">
        <v>0</v>
      </c>
      <c r="F495" s="0" t="n">
        <v>0</v>
      </c>
      <c r="G495" s="0" t="n">
        <v>0</v>
      </c>
      <c r="H495" s="0" t="n">
        <v>204</v>
      </c>
      <c r="I495" s="0" t="n">
        <v>2393</v>
      </c>
      <c r="J495" s="16" t="n">
        <f aca="false">D495+Inputs!$B$8*E495</f>
        <v>0</v>
      </c>
      <c r="K495" s="16" t="n">
        <f aca="false">F495+Inputs!$B$9*G495</f>
        <v>0</v>
      </c>
      <c r="L495" s="16" t="n">
        <f aca="false">H495+Inputs!$B$10*I495</f>
        <v>3642.741</v>
      </c>
      <c r="M495" s="16" t="n">
        <f aca="false">J495+K495+L495</f>
        <v>3642.741</v>
      </c>
    </row>
    <row r="496" customFormat="false" ht="15" hidden="false" customHeight="false" outlineLevel="0" collapsed="false">
      <c r="A496" s="0" t="s">
        <v>482</v>
      </c>
      <c r="B496" s="15" t="n">
        <v>44896</v>
      </c>
      <c r="C496" s="0" t="n">
        <v>3</v>
      </c>
      <c r="D496" s="0" t="n">
        <v>0</v>
      </c>
      <c r="E496" s="0" t="n">
        <v>0</v>
      </c>
      <c r="F496" s="0" t="n">
        <v>0</v>
      </c>
      <c r="G496" s="0" t="n">
        <v>0</v>
      </c>
      <c r="H496" s="0" t="n">
        <v>195</v>
      </c>
      <c r="I496" s="0" t="n">
        <v>2402</v>
      </c>
      <c r="J496" s="16" t="n">
        <f aca="false">D496+Inputs!$B$8*E496</f>
        <v>0</v>
      </c>
      <c r="K496" s="16" t="n">
        <f aca="false">F496+Inputs!$B$9*G496</f>
        <v>0</v>
      </c>
      <c r="L496" s="16" t="n">
        <f aca="false">H496+Inputs!$B$10*I496</f>
        <v>3646.674</v>
      </c>
      <c r="M496" s="16" t="n">
        <f aca="false">J496+K496+L496</f>
        <v>3646.674</v>
      </c>
    </row>
    <row r="497" customFormat="false" ht="15" hidden="false" customHeight="false" outlineLevel="0" collapsed="false">
      <c r="A497" s="0" t="s">
        <v>482</v>
      </c>
      <c r="B497" s="15" t="n">
        <v>44986</v>
      </c>
      <c r="C497" s="0" t="n">
        <v>3</v>
      </c>
      <c r="D497" s="0" t="n">
        <v>0</v>
      </c>
      <c r="E497" s="0" t="n">
        <v>0</v>
      </c>
      <c r="F497" s="0" t="n">
        <v>0</v>
      </c>
      <c r="G497" s="0" t="n">
        <v>0</v>
      </c>
      <c r="H497" s="0" t="n">
        <v>197</v>
      </c>
      <c r="I497" s="0" t="n">
        <v>2394</v>
      </c>
      <c r="J497" s="16" t="n">
        <f aca="false">D497+Inputs!$B$8*E497</f>
        <v>0</v>
      </c>
      <c r="K497" s="16" t="n">
        <f aca="false">F497+Inputs!$B$9*G497</f>
        <v>0</v>
      </c>
      <c r="L497" s="16" t="n">
        <f aca="false">H497+Inputs!$B$10*I497</f>
        <v>3637.178</v>
      </c>
      <c r="M497" s="16" t="n">
        <f aca="false">J497+K497+L497</f>
        <v>3637.178</v>
      </c>
    </row>
    <row r="498" customFormat="false" ht="15" hidden="false" customHeight="false" outlineLevel="0" collapsed="false">
      <c r="A498" s="0" t="s">
        <v>482</v>
      </c>
      <c r="B498" s="15" t="n">
        <v>45078</v>
      </c>
      <c r="C498" s="0" t="n">
        <v>3</v>
      </c>
      <c r="D498" s="0" t="n">
        <v>0</v>
      </c>
      <c r="E498" s="0" t="n">
        <v>0</v>
      </c>
      <c r="F498" s="0" t="n">
        <v>0</v>
      </c>
      <c r="G498" s="0" t="n">
        <v>0</v>
      </c>
      <c r="H498" s="0" t="n">
        <v>158</v>
      </c>
      <c r="I498" s="0" t="n">
        <v>2352</v>
      </c>
      <c r="J498" s="16" t="n">
        <f aca="false">D498+Inputs!$B$8*E498</f>
        <v>0</v>
      </c>
      <c r="K498" s="16" t="n">
        <f aca="false">F498+Inputs!$B$9*G498</f>
        <v>0</v>
      </c>
      <c r="L498" s="16" t="n">
        <f aca="false">H498+Inputs!$B$10*I498</f>
        <v>3537.824</v>
      </c>
      <c r="M498" s="16" t="n">
        <f aca="false">J498+K498+L498</f>
        <v>3537.824</v>
      </c>
    </row>
    <row r="499" customFormat="false" ht="15" hidden="false" customHeight="false" outlineLevel="0" collapsed="false">
      <c r="A499" s="0" t="s">
        <v>482</v>
      </c>
      <c r="B499" s="15" t="n">
        <v>45170</v>
      </c>
      <c r="C499" s="0" t="n">
        <v>3</v>
      </c>
      <c r="D499" s="0" t="n">
        <v>0</v>
      </c>
      <c r="E499" s="0" t="n">
        <v>0</v>
      </c>
      <c r="F499" s="0" t="n">
        <v>0</v>
      </c>
      <c r="G499" s="0" t="n">
        <v>1</v>
      </c>
      <c r="H499" s="0" t="n">
        <v>143</v>
      </c>
      <c r="I499" s="0" t="n">
        <v>2368</v>
      </c>
      <c r="J499" s="16" t="n">
        <f aca="false">D499+Inputs!$B$8*E499</f>
        <v>0</v>
      </c>
      <c r="K499" s="16" t="n">
        <f aca="false">F499+Inputs!$B$9*G499</f>
        <v>2.08</v>
      </c>
      <c r="L499" s="16" t="n">
        <f aca="false">H499+Inputs!$B$10*I499</f>
        <v>3545.816</v>
      </c>
      <c r="M499" s="16" t="n">
        <f aca="false">J499+K499+L499</f>
        <v>3547.896</v>
      </c>
    </row>
    <row r="500" customFormat="false" ht="15" hidden="false" customHeight="false" outlineLevel="0" collapsed="false">
      <c r="A500" s="0" t="s">
        <v>482</v>
      </c>
      <c r="B500" s="15" t="n">
        <v>45261</v>
      </c>
      <c r="C500" s="0" t="n">
        <v>3</v>
      </c>
      <c r="D500" s="0" t="n">
        <v>0</v>
      </c>
      <c r="E500" s="0" t="n">
        <v>0</v>
      </c>
      <c r="F500" s="0" t="n">
        <v>0</v>
      </c>
      <c r="G500" s="0" t="n">
        <v>1</v>
      </c>
      <c r="H500" s="0" t="n">
        <v>148</v>
      </c>
      <c r="I500" s="0" t="n">
        <v>2383</v>
      </c>
      <c r="J500" s="16" t="n">
        <f aca="false">D500+Inputs!$B$8*E500</f>
        <v>0</v>
      </c>
      <c r="K500" s="16" t="n">
        <f aca="false">F500+Inputs!$B$9*G500</f>
        <v>2.08</v>
      </c>
      <c r="L500" s="16" t="n">
        <f aca="false">H500+Inputs!$B$10*I500</f>
        <v>3572.371</v>
      </c>
      <c r="M500" s="16" t="n">
        <f aca="false">J500+K500+L500</f>
        <v>3574.451</v>
      </c>
    </row>
    <row r="501" customFormat="false" ht="15" hidden="false" customHeight="false" outlineLevel="0" collapsed="false">
      <c r="A501" s="0" t="s">
        <v>482</v>
      </c>
      <c r="B501" s="15" t="n">
        <v>45352</v>
      </c>
      <c r="C501" s="0" t="n">
        <v>3</v>
      </c>
      <c r="D501" s="0" t="n">
        <v>0</v>
      </c>
      <c r="E501" s="0" t="n">
        <v>0</v>
      </c>
      <c r="F501" s="0" t="n">
        <v>0</v>
      </c>
      <c r="G501" s="0" t="n">
        <v>1</v>
      </c>
      <c r="H501" s="0" t="n">
        <v>136</v>
      </c>
      <c r="I501" s="0" t="n">
        <v>2373</v>
      </c>
      <c r="J501" s="16" t="n">
        <f aca="false">D501+Inputs!$B$8*E501</f>
        <v>0</v>
      </c>
      <c r="K501" s="16" t="n">
        <f aca="false">F501+Inputs!$B$9*G501</f>
        <v>2.08</v>
      </c>
      <c r="L501" s="16" t="n">
        <f aca="false">H501+Inputs!$B$10*I501</f>
        <v>3546.001</v>
      </c>
      <c r="M501" s="16" t="n">
        <f aca="false">J501+K501+L501</f>
        <v>3548.081</v>
      </c>
    </row>
    <row r="502" customFormat="false" ht="15" hidden="false" customHeight="false" outlineLevel="0" collapsed="false">
      <c r="A502" s="0" t="s">
        <v>482</v>
      </c>
      <c r="B502" s="15" t="n">
        <v>45444</v>
      </c>
      <c r="C502" s="0" t="n">
        <v>3</v>
      </c>
      <c r="D502" s="0" t="n">
        <v>0</v>
      </c>
      <c r="E502" s="0" t="n">
        <v>1</v>
      </c>
      <c r="F502" s="0" t="n">
        <v>0</v>
      </c>
      <c r="G502" s="0" t="n">
        <v>1</v>
      </c>
      <c r="H502" s="0" t="n">
        <v>130</v>
      </c>
      <c r="I502" s="0" t="n">
        <v>2375</v>
      </c>
      <c r="J502" s="16" t="n">
        <f aca="false">D502+Inputs!$B$8*E502</f>
        <v>2.08</v>
      </c>
      <c r="K502" s="16" t="n">
        <f aca="false">F502+Inputs!$B$9*G502</f>
        <v>2.08</v>
      </c>
      <c r="L502" s="16" t="n">
        <f aca="false">H502+Inputs!$B$10*I502</f>
        <v>3542.875</v>
      </c>
      <c r="M502" s="16" t="n">
        <f aca="false">J502+K502+L502</f>
        <v>3547.035</v>
      </c>
    </row>
    <row r="503" customFormat="false" ht="15" hidden="false" customHeight="false" outlineLevel="0" collapsed="false">
      <c r="A503" s="0" t="s">
        <v>482</v>
      </c>
      <c r="B503" s="15" t="n">
        <v>45536</v>
      </c>
      <c r="C503" s="0" t="n">
        <v>3</v>
      </c>
      <c r="D503" s="0" t="n">
        <v>0</v>
      </c>
      <c r="E503" s="0" t="n">
        <v>1</v>
      </c>
      <c r="F503" s="0" t="n">
        <v>0</v>
      </c>
      <c r="G503" s="0" t="n">
        <v>1</v>
      </c>
      <c r="H503" s="0" t="n">
        <v>138</v>
      </c>
      <c r="I503" s="0" t="n">
        <v>2417</v>
      </c>
      <c r="J503" s="16" t="n">
        <f aca="false">D503+Inputs!$B$8*E503</f>
        <v>2.08</v>
      </c>
      <c r="K503" s="16" t="n">
        <f aca="false">F503+Inputs!$B$9*G503</f>
        <v>2.08</v>
      </c>
      <c r="L503" s="16" t="n">
        <f aca="false">H503+Inputs!$B$10*I503</f>
        <v>3611.229</v>
      </c>
      <c r="M503" s="16" t="n">
        <f aca="false">J503+K503+L503</f>
        <v>3615.389</v>
      </c>
    </row>
    <row r="504" customFormat="false" ht="15" hidden="false" customHeight="false" outlineLevel="0" collapsed="false">
      <c r="A504" s="0" t="s">
        <v>482</v>
      </c>
      <c r="B504" s="15" t="n">
        <v>45627</v>
      </c>
      <c r="C504" s="0" t="n">
        <v>3</v>
      </c>
      <c r="D504" s="0" t="n">
        <v>0</v>
      </c>
      <c r="E504" s="0" t="n">
        <v>1</v>
      </c>
      <c r="F504" s="0" t="n">
        <v>0</v>
      </c>
      <c r="G504" s="0" t="n">
        <v>2</v>
      </c>
      <c r="H504" s="0" t="n">
        <v>141</v>
      </c>
      <c r="I504" s="0" t="n">
        <v>2434</v>
      </c>
      <c r="J504" s="16" t="n">
        <f aca="false">D504+Inputs!$B$8*E504</f>
        <v>2.08</v>
      </c>
      <c r="K504" s="16" t="n">
        <f aca="false">F504+Inputs!$B$9*G504</f>
        <v>4.16</v>
      </c>
      <c r="L504" s="16" t="n">
        <f aca="false">H504+Inputs!$B$10*I504</f>
        <v>3638.658</v>
      </c>
      <c r="M504" s="16" t="n">
        <f aca="false">J504+K504+L504</f>
        <v>3644.898</v>
      </c>
    </row>
    <row r="505" customFormat="false" ht="15" hidden="false" customHeight="false" outlineLevel="0" collapsed="false">
      <c r="A505" s="0" t="s">
        <v>482</v>
      </c>
      <c r="B505" s="15" t="n">
        <v>45717</v>
      </c>
      <c r="C505" s="0" t="n">
        <v>3</v>
      </c>
      <c r="D505" s="0" t="n">
        <v>0</v>
      </c>
      <c r="E505" s="0" t="n">
        <v>1</v>
      </c>
      <c r="F505" s="0" t="n">
        <v>0</v>
      </c>
      <c r="G505" s="0" t="n">
        <v>2</v>
      </c>
      <c r="H505" s="0" t="n">
        <v>127</v>
      </c>
      <c r="I505" s="0" t="n">
        <v>2436</v>
      </c>
      <c r="J505" s="16" t="n">
        <f aca="false">D505+Inputs!$B$8*E505</f>
        <v>2.08</v>
      </c>
      <c r="K505" s="16" t="n">
        <f aca="false">F505+Inputs!$B$9*G505</f>
        <v>4.16</v>
      </c>
      <c r="L505" s="16" t="n">
        <f aca="false">H505+Inputs!$B$10*I505</f>
        <v>3627.532</v>
      </c>
      <c r="M505" s="16" t="n">
        <f aca="false">J505+K505+L505</f>
        <v>3633.772</v>
      </c>
    </row>
    <row r="506" customFormat="false" ht="15" hidden="false" customHeight="false" outlineLevel="0" collapsed="false">
      <c r="A506" s="0" t="s">
        <v>482</v>
      </c>
      <c r="B506" s="15" t="n">
        <v>45809</v>
      </c>
      <c r="C506" s="0" t="n">
        <v>3</v>
      </c>
      <c r="D506" s="0" t="n">
        <v>0</v>
      </c>
      <c r="E506" s="0" t="n">
        <v>1</v>
      </c>
      <c r="F506" s="0" t="n">
        <v>0</v>
      </c>
      <c r="G506" s="0" t="n">
        <v>2</v>
      </c>
      <c r="H506" s="0" t="n">
        <v>123</v>
      </c>
      <c r="I506" s="0" t="n">
        <v>2401</v>
      </c>
      <c r="J506" s="16" t="n">
        <f aca="false">D506+Inputs!$B$8*E506</f>
        <v>2.08</v>
      </c>
      <c r="K506" s="16" t="n">
        <f aca="false">F506+Inputs!$B$9*G506</f>
        <v>4.16</v>
      </c>
      <c r="L506" s="16" t="n">
        <f aca="false">H506+Inputs!$B$10*I506</f>
        <v>3573.237</v>
      </c>
      <c r="M506" s="16" t="n">
        <f aca="false">J506+K506+L506</f>
        <v>3579.477</v>
      </c>
    </row>
    <row r="507" customFormat="false" ht="15" hidden="false" customHeight="false" outlineLevel="0" collapsed="false">
      <c r="A507" s="0" t="s">
        <v>482</v>
      </c>
      <c r="B507" s="15" t="n">
        <v>45901</v>
      </c>
      <c r="C507" s="0" t="n">
        <v>3</v>
      </c>
      <c r="D507" s="0" t="n">
        <v>0</v>
      </c>
      <c r="E507" s="0" t="n">
        <v>1</v>
      </c>
      <c r="F507" s="0" t="n">
        <v>0</v>
      </c>
      <c r="G507" s="0" t="n">
        <v>2</v>
      </c>
      <c r="H507" s="0" t="n">
        <v>127</v>
      </c>
      <c r="I507" s="0" t="n">
        <v>2429</v>
      </c>
      <c r="J507" s="16" t="n">
        <f aca="false">D507+Inputs!$B$8*E507</f>
        <v>2.08</v>
      </c>
      <c r="K507" s="16" t="n">
        <f aca="false">F507+Inputs!$B$9*G507</f>
        <v>4.16</v>
      </c>
      <c r="L507" s="16" t="n">
        <f aca="false">H507+Inputs!$B$10*I507</f>
        <v>3617.473</v>
      </c>
      <c r="M507" s="16" t="n">
        <f aca="false">J507+K507+L507</f>
        <v>3623.713</v>
      </c>
    </row>
    <row r="508" customFormat="false" ht="15" hidden="false" customHeight="false" outlineLevel="0" collapsed="false">
      <c r="A508" s="0" t="s">
        <v>482</v>
      </c>
      <c r="B508" s="15" t="n">
        <v>45992</v>
      </c>
      <c r="C508" s="0" t="n">
        <v>3</v>
      </c>
      <c r="D508" s="0" t="n">
        <v>0</v>
      </c>
      <c r="E508" s="0" t="n">
        <v>1</v>
      </c>
      <c r="F508" s="0" t="n">
        <v>0</v>
      </c>
      <c r="G508" s="0" t="n">
        <v>2</v>
      </c>
      <c r="H508" s="0" t="n">
        <v>117</v>
      </c>
      <c r="I508" s="0" t="n">
        <v>2439</v>
      </c>
      <c r="J508" s="16" t="n">
        <f aca="false">D508+Inputs!$B$8*E508</f>
        <v>2.08</v>
      </c>
      <c r="K508" s="16" t="n">
        <f aca="false">F508+Inputs!$B$9*G508</f>
        <v>4.16</v>
      </c>
      <c r="L508" s="16" t="n">
        <f aca="false">H508+Inputs!$B$10*I508</f>
        <v>3621.843</v>
      </c>
      <c r="M508" s="16" t="n">
        <f aca="false">J508+K508+L508</f>
        <v>3628.083</v>
      </c>
    </row>
    <row r="509" customFormat="false" ht="15" hidden="false" customHeight="false" outlineLevel="0" collapsed="false">
      <c r="A509" s="0" t="s">
        <v>482</v>
      </c>
      <c r="B509" s="15" t="n">
        <v>46082</v>
      </c>
      <c r="C509" s="0" t="n">
        <v>3</v>
      </c>
      <c r="D509" s="0" t="n">
        <v>0</v>
      </c>
      <c r="E509" s="0" t="n">
        <v>2</v>
      </c>
      <c r="F509" s="0" t="n">
        <v>0</v>
      </c>
      <c r="G509" s="0" t="n">
        <v>2</v>
      </c>
      <c r="H509" s="0" t="n">
        <v>118</v>
      </c>
      <c r="I509" s="0" t="n">
        <v>2438</v>
      </c>
      <c r="J509" s="16" t="n">
        <f aca="false">D509+Inputs!$B$8*E509</f>
        <v>4.16</v>
      </c>
      <c r="K509" s="16" t="n">
        <f aca="false">F509+Inputs!$B$9*G509</f>
        <v>4.16</v>
      </c>
      <c r="L509" s="16" t="n">
        <f aca="false">H509+Inputs!$B$10*I509</f>
        <v>3621.406</v>
      </c>
      <c r="M509" s="16" t="n">
        <f aca="false">J509+K509+L509</f>
        <v>3629.726</v>
      </c>
    </row>
    <row r="510" customFormat="false" ht="15" hidden="false" customHeight="false" outlineLevel="0" collapsed="false">
      <c r="A510" s="0" t="s">
        <v>482</v>
      </c>
      <c r="B510" s="15" t="n">
        <v>46174</v>
      </c>
      <c r="C510" s="0" t="n">
        <v>3</v>
      </c>
      <c r="D510" s="0" t="n">
        <v>0</v>
      </c>
      <c r="E510" s="0" t="n">
        <v>2</v>
      </c>
      <c r="F510" s="0" t="n">
        <v>0</v>
      </c>
      <c r="G510" s="0" t="n">
        <v>3</v>
      </c>
      <c r="H510" s="0" t="n">
        <v>114</v>
      </c>
      <c r="I510" s="0" t="n">
        <v>2452</v>
      </c>
      <c r="J510" s="16" t="n">
        <f aca="false">D510+Inputs!$B$8*E510</f>
        <v>4.16</v>
      </c>
      <c r="K510" s="16" t="n">
        <f aca="false">F510+Inputs!$B$9*G510</f>
        <v>6.24</v>
      </c>
      <c r="L510" s="16" t="n">
        <f aca="false">H510+Inputs!$B$10*I510</f>
        <v>3637.524</v>
      </c>
      <c r="M510" s="16" t="n">
        <f aca="false">J510+K510+L510</f>
        <v>3647.924</v>
      </c>
    </row>
    <row r="511" customFormat="false" ht="15" hidden="false" customHeight="false" outlineLevel="0" collapsed="false">
      <c r="A511" s="0" t="s">
        <v>482</v>
      </c>
      <c r="B511" s="15" t="n">
        <v>46235</v>
      </c>
      <c r="C511" s="0" t="n">
        <v>3</v>
      </c>
      <c r="D511" s="0" t="n">
        <v>0</v>
      </c>
      <c r="E511" s="0" t="n">
        <v>2</v>
      </c>
      <c r="F511" s="0" t="n">
        <v>0</v>
      </c>
      <c r="G511" s="0" t="n">
        <v>6</v>
      </c>
      <c r="H511" s="0" t="n">
        <v>113</v>
      </c>
      <c r="I511" s="0" t="n">
        <v>2444</v>
      </c>
      <c r="J511" s="16" t="n">
        <f aca="false">D511+Inputs!$B$8*E511</f>
        <v>4.16</v>
      </c>
      <c r="K511" s="16" t="n">
        <f aca="false">F511+Inputs!$B$9*G511</f>
        <v>12.48</v>
      </c>
      <c r="L511" s="16" t="n">
        <f aca="false">H511+Inputs!$B$10*I511</f>
        <v>3625.028</v>
      </c>
      <c r="M511" s="16" t="n">
        <f aca="false">J511+K511+L511</f>
        <v>3641.668</v>
      </c>
    </row>
    <row r="512" customFormat="false" ht="15" hidden="false" customHeight="false" outlineLevel="0" collapsed="false">
      <c r="A512" s="0" t="s">
        <v>373</v>
      </c>
      <c r="B512" s="15" t="n">
        <v>44805</v>
      </c>
      <c r="C512" s="0" t="n">
        <v>1</v>
      </c>
      <c r="D512" s="0" t="n">
        <v>19</v>
      </c>
      <c r="E512" s="0" t="n">
        <v>41</v>
      </c>
      <c r="F512" s="0" t="n">
        <v>0</v>
      </c>
      <c r="G512" s="0" t="n">
        <v>2</v>
      </c>
      <c r="H512" s="0" t="n">
        <v>23206</v>
      </c>
      <c r="I512" s="0" t="n">
        <v>21555</v>
      </c>
      <c r="J512" s="16" t="n">
        <f aca="false">D512+Inputs!$B$8*E512</f>
        <v>104.28</v>
      </c>
      <c r="K512" s="16" t="n">
        <f aca="false">F512+Inputs!$B$9*G512</f>
        <v>4.16</v>
      </c>
      <c r="L512" s="16" t="n">
        <f aca="false">H512+Inputs!$B$10*I512</f>
        <v>54180.535</v>
      </c>
      <c r="M512" s="16" t="n">
        <f aca="false">J512+K512+L512</f>
        <v>54288.975</v>
      </c>
    </row>
    <row r="513" customFormat="false" ht="15" hidden="false" customHeight="false" outlineLevel="0" collapsed="false">
      <c r="A513" s="0" t="s">
        <v>373</v>
      </c>
      <c r="B513" s="15" t="n">
        <v>44896</v>
      </c>
      <c r="C513" s="0" t="n">
        <v>1</v>
      </c>
      <c r="D513" s="0" t="n">
        <v>20</v>
      </c>
      <c r="E513" s="0" t="n">
        <v>50</v>
      </c>
      <c r="F513" s="0" t="n">
        <v>0</v>
      </c>
      <c r="G513" s="0" t="n">
        <v>6</v>
      </c>
      <c r="H513" s="0" t="n">
        <v>23476</v>
      </c>
      <c r="I513" s="0" t="n">
        <v>21548</v>
      </c>
      <c r="J513" s="16" t="n">
        <f aca="false">D513+Inputs!$B$8*E513</f>
        <v>124</v>
      </c>
      <c r="K513" s="16" t="n">
        <f aca="false">F513+Inputs!$B$9*G513</f>
        <v>12.48</v>
      </c>
      <c r="L513" s="16" t="n">
        <f aca="false">H513+Inputs!$B$10*I513</f>
        <v>54440.476</v>
      </c>
      <c r="M513" s="16" t="n">
        <f aca="false">J513+K513+L513</f>
        <v>54576.956</v>
      </c>
    </row>
    <row r="514" customFormat="false" ht="15" hidden="false" customHeight="false" outlineLevel="0" collapsed="false">
      <c r="A514" s="0" t="s">
        <v>373</v>
      </c>
      <c r="B514" s="15" t="n">
        <v>44986</v>
      </c>
      <c r="C514" s="0" t="n">
        <v>1</v>
      </c>
      <c r="D514" s="0" t="n">
        <v>33</v>
      </c>
      <c r="E514" s="0" t="n">
        <v>62</v>
      </c>
      <c r="F514" s="0" t="n">
        <v>0</v>
      </c>
      <c r="G514" s="0" t="n">
        <v>8</v>
      </c>
      <c r="H514" s="0" t="n">
        <v>23224</v>
      </c>
      <c r="I514" s="0" t="n">
        <v>21645</v>
      </c>
      <c r="J514" s="16" t="n">
        <f aca="false">D514+Inputs!$B$8*E514</f>
        <v>161.96</v>
      </c>
      <c r="K514" s="16" t="n">
        <f aca="false">F514+Inputs!$B$9*G514</f>
        <v>16.64</v>
      </c>
      <c r="L514" s="16" t="n">
        <f aca="false">H514+Inputs!$B$10*I514</f>
        <v>54327.865</v>
      </c>
      <c r="M514" s="16" t="n">
        <f aca="false">J514+K514+L514</f>
        <v>54506.465</v>
      </c>
    </row>
    <row r="515" customFormat="false" ht="15" hidden="false" customHeight="false" outlineLevel="0" collapsed="false">
      <c r="A515" s="0" t="s">
        <v>373</v>
      </c>
      <c r="B515" s="15" t="n">
        <v>45078</v>
      </c>
      <c r="C515" s="0" t="n">
        <v>1</v>
      </c>
      <c r="D515" s="0" t="n">
        <v>45</v>
      </c>
      <c r="E515" s="0" t="n">
        <v>71</v>
      </c>
      <c r="F515" s="0" t="n">
        <v>0</v>
      </c>
      <c r="G515" s="0" t="n">
        <v>9</v>
      </c>
      <c r="H515" s="0" t="n">
        <v>23116</v>
      </c>
      <c r="I515" s="0" t="n">
        <v>21707</v>
      </c>
      <c r="J515" s="16" t="n">
        <f aca="false">D515+Inputs!$B$8*E515</f>
        <v>192.68</v>
      </c>
      <c r="K515" s="16" t="n">
        <f aca="false">F515+Inputs!$B$9*G515</f>
        <v>18.72</v>
      </c>
      <c r="L515" s="16" t="n">
        <f aca="false">H515+Inputs!$B$10*I515</f>
        <v>54308.959</v>
      </c>
      <c r="M515" s="16" t="n">
        <f aca="false">J515+K515+L515</f>
        <v>54520.359</v>
      </c>
    </row>
    <row r="516" customFormat="false" ht="15" hidden="false" customHeight="false" outlineLevel="0" collapsed="false">
      <c r="A516" s="0" t="s">
        <v>373</v>
      </c>
      <c r="B516" s="15" t="n">
        <v>45170</v>
      </c>
      <c r="C516" s="0" t="n">
        <v>1</v>
      </c>
      <c r="D516" s="0" t="n">
        <v>67</v>
      </c>
      <c r="E516" s="0" t="n">
        <v>76</v>
      </c>
      <c r="F516" s="0" t="n">
        <v>0</v>
      </c>
      <c r="G516" s="0" t="n">
        <v>13</v>
      </c>
      <c r="H516" s="0" t="n">
        <v>23488</v>
      </c>
      <c r="I516" s="0" t="n">
        <v>21708</v>
      </c>
      <c r="J516" s="16" t="n">
        <f aca="false">D516+Inputs!$B$8*E516</f>
        <v>225.08</v>
      </c>
      <c r="K516" s="16" t="n">
        <f aca="false">F516+Inputs!$B$9*G516</f>
        <v>27.04</v>
      </c>
      <c r="L516" s="16" t="n">
        <f aca="false">H516+Inputs!$B$10*I516</f>
        <v>54682.396</v>
      </c>
      <c r="M516" s="16" t="n">
        <f aca="false">J516+K516+L516</f>
        <v>54934.516</v>
      </c>
    </row>
    <row r="517" customFormat="false" ht="15" hidden="false" customHeight="false" outlineLevel="0" collapsed="false">
      <c r="A517" s="0" t="s">
        <v>373</v>
      </c>
      <c r="B517" s="15" t="n">
        <v>45261</v>
      </c>
      <c r="C517" s="0" t="n">
        <v>1</v>
      </c>
      <c r="D517" s="0" t="n">
        <v>78</v>
      </c>
      <c r="E517" s="0" t="n">
        <v>84</v>
      </c>
      <c r="F517" s="0" t="n">
        <v>0</v>
      </c>
      <c r="G517" s="0" t="n">
        <v>15</v>
      </c>
      <c r="H517" s="0" t="n">
        <v>23831</v>
      </c>
      <c r="I517" s="0" t="n">
        <v>21765</v>
      </c>
      <c r="J517" s="16" t="n">
        <f aca="false">D517+Inputs!$B$8*E517</f>
        <v>252.72</v>
      </c>
      <c r="K517" s="16" t="n">
        <f aca="false">F517+Inputs!$B$9*G517</f>
        <v>31.2</v>
      </c>
      <c r="L517" s="16" t="n">
        <f aca="false">H517+Inputs!$B$10*I517</f>
        <v>55107.305</v>
      </c>
      <c r="M517" s="16" t="n">
        <f aca="false">J517+K517+L517</f>
        <v>55391.225</v>
      </c>
    </row>
    <row r="518" customFormat="false" ht="15" hidden="false" customHeight="false" outlineLevel="0" collapsed="false">
      <c r="A518" s="0" t="s">
        <v>373</v>
      </c>
      <c r="B518" s="15" t="n">
        <v>45352</v>
      </c>
      <c r="C518" s="0" t="n">
        <v>1</v>
      </c>
      <c r="D518" s="0" t="n">
        <v>74</v>
      </c>
      <c r="E518" s="0" t="n">
        <v>100</v>
      </c>
      <c r="F518" s="0" t="n">
        <v>0</v>
      </c>
      <c r="G518" s="0" t="n">
        <v>19</v>
      </c>
      <c r="H518" s="0" t="n">
        <v>23959</v>
      </c>
      <c r="I518" s="0" t="n">
        <v>21802</v>
      </c>
      <c r="J518" s="16" t="n">
        <f aca="false">D518+Inputs!$B$8*E518</f>
        <v>282</v>
      </c>
      <c r="K518" s="16" t="n">
        <f aca="false">F518+Inputs!$B$9*G518</f>
        <v>39.52</v>
      </c>
      <c r="L518" s="16" t="n">
        <f aca="false">H518+Inputs!$B$10*I518</f>
        <v>55288.474</v>
      </c>
      <c r="M518" s="16" t="n">
        <f aca="false">J518+K518+L518</f>
        <v>55609.994</v>
      </c>
    </row>
    <row r="519" customFormat="false" ht="15" hidden="false" customHeight="false" outlineLevel="0" collapsed="false">
      <c r="A519" s="0" t="s">
        <v>373</v>
      </c>
      <c r="B519" s="15" t="n">
        <v>45444</v>
      </c>
      <c r="C519" s="0" t="n">
        <v>1</v>
      </c>
      <c r="D519" s="0" t="n">
        <v>68</v>
      </c>
      <c r="E519" s="0" t="n">
        <v>108</v>
      </c>
      <c r="F519" s="0" t="n">
        <v>0</v>
      </c>
      <c r="G519" s="0" t="n">
        <v>22</v>
      </c>
      <c r="H519" s="0" t="n">
        <v>23934</v>
      </c>
      <c r="I519" s="0" t="n">
        <v>21745</v>
      </c>
      <c r="J519" s="16" t="n">
        <f aca="false">D519+Inputs!$B$8*E519</f>
        <v>292.64</v>
      </c>
      <c r="K519" s="16" t="n">
        <f aca="false">F519+Inputs!$B$9*G519</f>
        <v>45.76</v>
      </c>
      <c r="L519" s="16" t="n">
        <f aca="false">H519+Inputs!$B$10*I519</f>
        <v>55181.565</v>
      </c>
      <c r="M519" s="16" t="n">
        <f aca="false">J519+K519+L519</f>
        <v>55519.965</v>
      </c>
    </row>
    <row r="520" customFormat="false" ht="15" hidden="false" customHeight="false" outlineLevel="0" collapsed="false">
      <c r="A520" s="0" t="s">
        <v>373</v>
      </c>
      <c r="B520" s="15" t="n">
        <v>45536</v>
      </c>
      <c r="C520" s="0" t="n">
        <v>1</v>
      </c>
      <c r="D520" s="0" t="n">
        <v>67</v>
      </c>
      <c r="E520" s="0" t="n">
        <v>123</v>
      </c>
      <c r="F520" s="0" t="n">
        <v>0</v>
      </c>
      <c r="G520" s="0" t="n">
        <v>30</v>
      </c>
      <c r="H520" s="0" t="n">
        <v>24283</v>
      </c>
      <c r="I520" s="0" t="n">
        <v>21660</v>
      </c>
      <c r="J520" s="16" t="n">
        <f aca="false">D520+Inputs!$B$8*E520</f>
        <v>322.84</v>
      </c>
      <c r="K520" s="16" t="n">
        <f aca="false">F520+Inputs!$B$9*G520</f>
        <v>62.4</v>
      </c>
      <c r="L520" s="16" t="n">
        <f aca="false">H520+Inputs!$B$10*I520</f>
        <v>55408.42</v>
      </c>
      <c r="M520" s="16" t="n">
        <f aca="false">J520+K520+L520</f>
        <v>55793.66</v>
      </c>
    </row>
    <row r="521" customFormat="false" ht="15" hidden="false" customHeight="false" outlineLevel="0" collapsed="false">
      <c r="A521" s="0" t="s">
        <v>373</v>
      </c>
      <c r="B521" s="15" t="n">
        <v>45627</v>
      </c>
      <c r="C521" s="0" t="n">
        <v>1</v>
      </c>
      <c r="D521" s="0" t="n">
        <v>81</v>
      </c>
      <c r="E521" s="0" t="n">
        <v>138</v>
      </c>
      <c r="F521" s="0" t="n">
        <v>0</v>
      </c>
      <c r="G521" s="0" t="n">
        <v>35</v>
      </c>
      <c r="H521" s="0" t="n">
        <v>24712</v>
      </c>
      <c r="I521" s="0" t="n">
        <v>21582</v>
      </c>
      <c r="J521" s="16" t="n">
        <f aca="false">D521+Inputs!$B$8*E521</f>
        <v>368.04</v>
      </c>
      <c r="K521" s="16" t="n">
        <f aca="false">F521+Inputs!$B$9*G521</f>
        <v>72.8</v>
      </c>
      <c r="L521" s="16" t="n">
        <f aca="false">H521+Inputs!$B$10*I521</f>
        <v>55725.334</v>
      </c>
      <c r="M521" s="16" t="n">
        <f aca="false">J521+K521+L521</f>
        <v>56166.174</v>
      </c>
    </row>
    <row r="522" customFormat="false" ht="15" hidden="false" customHeight="false" outlineLevel="0" collapsed="false">
      <c r="A522" s="0" t="s">
        <v>373</v>
      </c>
      <c r="B522" s="15" t="n">
        <v>45717</v>
      </c>
      <c r="C522" s="0" t="n">
        <v>1</v>
      </c>
      <c r="D522" s="0" t="n">
        <v>85</v>
      </c>
      <c r="E522" s="0" t="n">
        <v>150</v>
      </c>
      <c r="F522" s="0" t="n">
        <v>6</v>
      </c>
      <c r="G522" s="0" t="n">
        <v>44</v>
      </c>
      <c r="H522" s="0" t="n">
        <v>24914</v>
      </c>
      <c r="I522" s="0" t="n">
        <v>21623</v>
      </c>
      <c r="J522" s="16" t="n">
        <f aca="false">D522+Inputs!$B$8*E522</f>
        <v>397</v>
      </c>
      <c r="K522" s="16" t="n">
        <f aca="false">F522+Inputs!$B$9*G522</f>
        <v>97.52</v>
      </c>
      <c r="L522" s="16" t="n">
        <f aca="false">H522+Inputs!$B$10*I522</f>
        <v>55986.251</v>
      </c>
      <c r="M522" s="16" t="n">
        <f aca="false">J522+K522+L522</f>
        <v>56480.771</v>
      </c>
    </row>
    <row r="523" customFormat="false" ht="15" hidden="false" customHeight="false" outlineLevel="0" collapsed="false">
      <c r="A523" s="0" t="s">
        <v>373</v>
      </c>
      <c r="B523" s="15" t="n">
        <v>45809</v>
      </c>
      <c r="C523" s="0" t="n">
        <v>1</v>
      </c>
      <c r="D523" s="0" t="n">
        <v>80</v>
      </c>
      <c r="E523" s="0" t="n">
        <v>171</v>
      </c>
      <c r="F523" s="0" t="n">
        <v>7</v>
      </c>
      <c r="G523" s="0" t="n">
        <v>47</v>
      </c>
      <c r="H523" s="0" t="n">
        <v>24912</v>
      </c>
      <c r="I523" s="0" t="n">
        <v>21598</v>
      </c>
      <c r="J523" s="16" t="n">
        <f aca="false">D523+Inputs!$B$8*E523</f>
        <v>435.68</v>
      </c>
      <c r="K523" s="16" t="n">
        <f aca="false">F523+Inputs!$B$9*G523</f>
        <v>104.76</v>
      </c>
      <c r="L523" s="16" t="n">
        <f aca="false">H523+Inputs!$B$10*I523</f>
        <v>55948.326</v>
      </c>
      <c r="M523" s="16" t="n">
        <f aca="false">J523+K523+L523</f>
        <v>56488.766</v>
      </c>
    </row>
    <row r="524" customFormat="false" ht="15" hidden="false" customHeight="false" outlineLevel="0" collapsed="false">
      <c r="A524" s="0" t="s">
        <v>373</v>
      </c>
      <c r="B524" s="15" t="n">
        <v>45901</v>
      </c>
      <c r="C524" s="0" t="n">
        <v>1</v>
      </c>
      <c r="D524" s="0" t="n">
        <v>108</v>
      </c>
      <c r="E524" s="0" t="n">
        <v>174</v>
      </c>
      <c r="F524" s="0" t="n">
        <v>7</v>
      </c>
      <c r="G524" s="0" t="n">
        <v>61</v>
      </c>
      <c r="H524" s="0" t="n">
        <v>25234</v>
      </c>
      <c r="I524" s="0" t="n">
        <v>21481</v>
      </c>
      <c r="J524" s="16" t="n">
        <f aca="false">D524+Inputs!$B$8*E524</f>
        <v>469.92</v>
      </c>
      <c r="K524" s="16" t="n">
        <f aca="false">F524+Inputs!$B$9*G524</f>
        <v>133.88</v>
      </c>
      <c r="L524" s="16" t="n">
        <f aca="false">H524+Inputs!$B$10*I524</f>
        <v>56102.197</v>
      </c>
      <c r="M524" s="16" t="n">
        <f aca="false">J524+K524+L524</f>
        <v>56705.997</v>
      </c>
    </row>
    <row r="525" customFormat="false" ht="15" hidden="false" customHeight="false" outlineLevel="0" collapsed="false">
      <c r="A525" s="0" t="s">
        <v>373</v>
      </c>
      <c r="B525" s="15" t="n">
        <v>45992</v>
      </c>
      <c r="C525" s="0" t="n">
        <v>1</v>
      </c>
      <c r="D525" s="0" t="n">
        <v>135</v>
      </c>
      <c r="E525" s="0" t="n">
        <v>182</v>
      </c>
      <c r="F525" s="0" t="n">
        <v>7</v>
      </c>
      <c r="G525" s="0" t="n">
        <v>68</v>
      </c>
      <c r="H525" s="0" t="n">
        <v>25376</v>
      </c>
      <c r="I525" s="0" t="n">
        <v>21440</v>
      </c>
      <c r="J525" s="16" t="n">
        <f aca="false">D525+Inputs!$B$8*E525</f>
        <v>513.56</v>
      </c>
      <c r="K525" s="16" t="n">
        <f aca="false">F525+Inputs!$B$9*G525</f>
        <v>148.44</v>
      </c>
      <c r="L525" s="16" t="n">
        <f aca="false">H525+Inputs!$B$10*I525</f>
        <v>56185.28</v>
      </c>
      <c r="M525" s="16" t="n">
        <f aca="false">J525+K525+L525</f>
        <v>56847.28</v>
      </c>
    </row>
    <row r="526" customFormat="false" ht="15" hidden="false" customHeight="false" outlineLevel="0" collapsed="false">
      <c r="A526" s="0" t="s">
        <v>373</v>
      </c>
      <c r="B526" s="15" t="n">
        <v>46082</v>
      </c>
      <c r="C526" s="0" t="n">
        <v>1</v>
      </c>
      <c r="D526" s="0" t="n">
        <v>163</v>
      </c>
      <c r="E526" s="0" t="n">
        <v>199</v>
      </c>
      <c r="F526" s="0" t="n">
        <v>7</v>
      </c>
      <c r="G526" s="0" t="n">
        <v>78</v>
      </c>
      <c r="H526" s="0" t="n">
        <v>25309</v>
      </c>
      <c r="I526" s="0" t="n">
        <v>21469</v>
      </c>
      <c r="J526" s="16" t="n">
        <f aca="false">D526+Inputs!$B$8*E526</f>
        <v>576.92</v>
      </c>
      <c r="K526" s="16" t="n">
        <f aca="false">F526+Inputs!$B$9*G526</f>
        <v>169.24</v>
      </c>
      <c r="L526" s="16" t="n">
        <f aca="false">H526+Inputs!$B$10*I526</f>
        <v>56159.953</v>
      </c>
      <c r="M526" s="16" t="n">
        <f aca="false">J526+K526+L526</f>
        <v>56906.113</v>
      </c>
    </row>
    <row r="527" customFormat="false" ht="15" hidden="false" customHeight="false" outlineLevel="0" collapsed="false">
      <c r="A527" s="0" t="s">
        <v>373</v>
      </c>
      <c r="B527" s="15" t="n">
        <v>46174</v>
      </c>
      <c r="C527" s="0" t="n">
        <v>1</v>
      </c>
      <c r="D527" s="0" t="n">
        <v>250</v>
      </c>
      <c r="E527" s="0" t="n">
        <v>233</v>
      </c>
      <c r="F527" s="0" t="n">
        <v>15</v>
      </c>
      <c r="G527" s="0" t="n">
        <v>101</v>
      </c>
      <c r="H527" s="0" t="n">
        <v>25279</v>
      </c>
      <c r="I527" s="0" t="n">
        <v>21409</v>
      </c>
      <c r="J527" s="16" t="n">
        <f aca="false">D527+Inputs!$B$8*E527</f>
        <v>734.64</v>
      </c>
      <c r="K527" s="16" t="n">
        <f aca="false">F527+Inputs!$B$9*G527</f>
        <v>225.08</v>
      </c>
      <c r="L527" s="16" t="n">
        <f aca="false">H527+Inputs!$B$10*I527</f>
        <v>56043.733</v>
      </c>
      <c r="M527" s="16" t="n">
        <f aca="false">J527+K527+L527</f>
        <v>57003.453</v>
      </c>
    </row>
    <row r="528" customFormat="false" ht="15" hidden="false" customHeight="false" outlineLevel="0" collapsed="false">
      <c r="A528" s="0" t="s">
        <v>373</v>
      </c>
      <c r="B528" s="15" t="n">
        <v>46235</v>
      </c>
      <c r="C528" s="0" t="n">
        <v>1</v>
      </c>
      <c r="D528" s="0" t="n">
        <v>294</v>
      </c>
      <c r="E528" s="0" t="n">
        <v>241</v>
      </c>
      <c r="F528" s="0" t="n">
        <v>29</v>
      </c>
      <c r="G528" s="0" t="n">
        <v>116</v>
      </c>
      <c r="H528" s="0" t="n">
        <v>25435</v>
      </c>
      <c r="I528" s="0" t="n">
        <v>21409</v>
      </c>
      <c r="J528" s="16" t="n">
        <f aca="false">D528+Inputs!$B$8*E528</f>
        <v>795.28</v>
      </c>
      <c r="K528" s="16" t="n">
        <f aca="false">F528+Inputs!$B$9*G528</f>
        <v>270.28</v>
      </c>
      <c r="L528" s="16" t="n">
        <f aca="false">H528+Inputs!$B$10*I528</f>
        <v>56199.733</v>
      </c>
      <c r="M528" s="16" t="n">
        <f aca="false">J528+K528+L528</f>
        <v>57265.293</v>
      </c>
    </row>
    <row r="529" customFormat="false" ht="15" hidden="false" customHeight="false" outlineLevel="0" collapsed="false">
      <c r="A529" s="0" t="s">
        <v>476</v>
      </c>
      <c r="B529" s="15" t="n">
        <v>44805</v>
      </c>
      <c r="C529" s="0" t="n">
        <v>2</v>
      </c>
      <c r="D529" s="0" t="n">
        <v>0</v>
      </c>
      <c r="E529" s="0" t="n">
        <v>0</v>
      </c>
      <c r="F529" s="0" t="n">
        <v>0</v>
      </c>
      <c r="G529" s="0" t="n">
        <v>0</v>
      </c>
      <c r="H529" s="0" t="n">
        <v>33</v>
      </c>
      <c r="I529" s="0" t="n">
        <v>3026</v>
      </c>
      <c r="J529" s="16" t="n">
        <f aca="false">D529+Inputs!$B$8*E529</f>
        <v>0</v>
      </c>
      <c r="K529" s="16" t="n">
        <f aca="false">F529+Inputs!$B$9*G529</f>
        <v>0</v>
      </c>
      <c r="L529" s="16" t="n">
        <f aca="false">H529+Inputs!$B$10*I529</f>
        <v>4381.362</v>
      </c>
      <c r="M529" s="16" t="n">
        <f aca="false">J529+K529+L529</f>
        <v>4381.362</v>
      </c>
    </row>
    <row r="530" customFormat="false" ht="15" hidden="false" customHeight="false" outlineLevel="0" collapsed="false">
      <c r="A530" s="0" t="s">
        <v>476</v>
      </c>
      <c r="B530" s="15" t="n">
        <v>44896</v>
      </c>
      <c r="C530" s="0" t="n">
        <v>2</v>
      </c>
      <c r="D530" s="0" t="n">
        <v>0</v>
      </c>
      <c r="E530" s="0" t="n">
        <v>0</v>
      </c>
      <c r="F530" s="0" t="n">
        <v>0</v>
      </c>
      <c r="G530" s="0" t="n">
        <v>0</v>
      </c>
      <c r="H530" s="0" t="n">
        <v>41</v>
      </c>
      <c r="I530" s="0" t="n">
        <v>3056</v>
      </c>
      <c r="J530" s="16" t="n">
        <f aca="false">D530+Inputs!$B$8*E530</f>
        <v>0</v>
      </c>
      <c r="K530" s="16" t="n">
        <f aca="false">F530+Inputs!$B$9*G530</f>
        <v>0</v>
      </c>
      <c r="L530" s="16" t="n">
        <f aca="false">H530+Inputs!$B$10*I530</f>
        <v>4432.472</v>
      </c>
      <c r="M530" s="16" t="n">
        <f aca="false">J530+K530+L530</f>
        <v>4432.472</v>
      </c>
    </row>
    <row r="531" customFormat="false" ht="15" hidden="false" customHeight="false" outlineLevel="0" collapsed="false">
      <c r="A531" s="0" t="s">
        <v>476</v>
      </c>
      <c r="B531" s="15" t="n">
        <v>44986</v>
      </c>
      <c r="C531" s="0" t="n">
        <v>2</v>
      </c>
      <c r="D531" s="0" t="n">
        <v>0</v>
      </c>
      <c r="E531" s="0" t="n">
        <v>0</v>
      </c>
      <c r="F531" s="0" t="n">
        <v>0</v>
      </c>
      <c r="G531" s="0" t="n">
        <v>0</v>
      </c>
      <c r="H531" s="0" t="n">
        <v>42</v>
      </c>
      <c r="I531" s="0" t="n">
        <v>3107</v>
      </c>
      <c r="J531" s="16" t="n">
        <f aca="false">D531+Inputs!$B$8*E531</f>
        <v>0</v>
      </c>
      <c r="K531" s="16" t="n">
        <f aca="false">F531+Inputs!$B$9*G531</f>
        <v>0</v>
      </c>
      <c r="L531" s="16" t="n">
        <f aca="false">H531+Inputs!$B$10*I531</f>
        <v>4506.759</v>
      </c>
      <c r="M531" s="16" t="n">
        <f aca="false">J531+K531+L531</f>
        <v>4506.759</v>
      </c>
    </row>
    <row r="532" customFormat="false" ht="15" hidden="false" customHeight="false" outlineLevel="0" collapsed="false">
      <c r="A532" s="0" t="s">
        <v>476</v>
      </c>
      <c r="B532" s="15" t="n">
        <v>45078</v>
      </c>
      <c r="C532" s="0" t="n">
        <v>2</v>
      </c>
      <c r="D532" s="0" t="n">
        <v>0</v>
      </c>
      <c r="E532" s="0" t="n">
        <v>1</v>
      </c>
      <c r="F532" s="0" t="n">
        <v>0</v>
      </c>
      <c r="G532" s="0" t="n">
        <v>0</v>
      </c>
      <c r="H532" s="0" t="n">
        <v>40</v>
      </c>
      <c r="I532" s="0" t="n">
        <v>3131</v>
      </c>
      <c r="J532" s="16" t="n">
        <f aca="false">D532+Inputs!$B$8*E532</f>
        <v>2.08</v>
      </c>
      <c r="K532" s="16" t="n">
        <f aca="false">F532+Inputs!$B$9*G532</f>
        <v>0</v>
      </c>
      <c r="L532" s="16" t="n">
        <f aca="false">H532+Inputs!$B$10*I532</f>
        <v>4539.247</v>
      </c>
      <c r="M532" s="16" t="n">
        <f aca="false">J532+K532+L532</f>
        <v>4541.327</v>
      </c>
    </row>
    <row r="533" customFormat="false" ht="15" hidden="false" customHeight="false" outlineLevel="0" collapsed="false">
      <c r="A533" s="0" t="s">
        <v>476</v>
      </c>
      <c r="B533" s="15" t="n">
        <v>45170</v>
      </c>
      <c r="C533" s="0" t="n">
        <v>2</v>
      </c>
      <c r="D533" s="0" t="n">
        <v>0</v>
      </c>
      <c r="E533" s="0" t="n">
        <v>2</v>
      </c>
      <c r="F533" s="0" t="n">
        <v>0</v>
      </c>
      <c r="G533" s="0" t="n">
        <v>0</v>
      </c>
      <c r="H533" s="0" t="n">
        <v>38</v>
      </c>
      <c r="I533" s="0" t="n">
        <v>3123</v>
      </c>
      <c r="J533" s="16" t="n">
        <f aca="false">D533+Inputs!$B$8*E533</f>
        <v>4.16</v>
      </c>
      <c r="K533" s="16" t="n">
        <f aca="false">F533+Inputs!$B$9*G533</f>
        <v>0</v>
      </c>
      <c r="L533" s="16" t="n">
        <f aca="false">H533+Inputs!$B$10*I533</f>
        <v>4525.751</v>
      </c>
      <c r="M533" s="16" t="n">
        <f aca="false">J533+K533+L533</f>
        <v>4529.911</v>
      </c>
    </row>
    <row r="534" customFormat="false" ht="15" hidden="false" customHeight="false" outlineLevel="0" collapsed="false">
      <c r="A534" s="0" t="s">
        <v>476</v>
      </c>
      <c r="B534" s="15" t="n">
        <v>45261</v>
      </c>
      <c r="C534" s="0" t="n">
        <v>2</v>
      </c>
      <c r="D534" s="0" t="n">
        <v>0</v>
      </c>
      <c r="E534" s="0" t="n">
        <v>4</v>
      </c>
      <c r="F534" s="0" t="n">
        <v>0</v>
      </c>
      <c r="G534" s="0" t="n">
        <v>0</v>
      </c>
      <c r="H534" s="0" t="n">
        <v>46</v>
      </c>
      <c r="I534" s="0" t="n">
        <v>3152</v>
      </c>
      <c r="J534" s="16" t="n">
        <f aca="false">D534+Inputs!$B$8*E534</f>
        <v>8.32</v>
      </c>
      <c r="K534" s="16" t="n">
        <f aca="false">F534+Inputs!$B$9*G534</f>
        <v>0</v>
      </c>
      <c r="L534" s="16" t="n">
        <f aca="false">H534+Inputs!$B$10*I534</f>
        <v>4575.424</v>
      </c>
      <c r="M534" s="16" t="n">
        <f aca="false">J534+K534+L534</f>
        <v>4583.744</v>
      </c>
    </row>
    <row r="535" customFormat="false" ht="15" hidden="false" customHeight="false" outlineLevel="0" collapsed="false">
      <c r="A535" s="0" t="s">
        <v>476</v>
      </c>
      <c r="B535" s="15" t="n">
        <v>45352</v>
      </c>
      <c r="C535" s="0" t="n">
        <v>2</v>
      </c>
      <c r="D535" s="0" t="n">
        <v>0</v>
      </c>
      <c r="E535" s="0" t="n">
        <v>4</v>
      </c>
      <c r="F535" s="0" t="n">
        <v>0</v>
      </c>
      <c r="G535" s="0" t="n">
        <v>0</v>
      </c>
      <c r="H535" s="0" t="n">
        <v>46</v>
      </c>
      <c r="I535" s="0" t="n">
        <v>3159</v>
      </c>
      <c r="J535" s="16" t="n">
        <f aca="false">D535+Inputs!$B$8*E535</f>
        <v>8.32</v>
      </c>
      <c r="K535" s="16" t="n">
        <f aca="false">F535+Inputs!$B$9*G535</f>
        <v>0</v>
      </c>
      <c r="L535" s="16" t="n">
        <f aca="false">H535+Inputs!$B$10*I535</f>
        <v>4585.483</v>
      </c>
      <c r="M535" s="16" t="n">
        <f aca="false">J535+K535+L535</f>
        <v>4593.803</v>
      </c>
    </row>
    <row r="536" customFormat="false" ht="15" hidden="false" customHeight="false" outlineLevel="0" collapsed="false">
      <c r="A536" s="0" t="s">
        <v>476</v>
      </c>
      <c r="B536" s="15" t="n">
        <v>45444</v>
      </c>
      <c r="C536" s="0" t="n">
        <v>2</v>
      </c>
      <c r="D536" s="0" t="n">
        <v>0</v>
      </c>
      <c r="E536" s="0" t="n">
        <v>5</v>
      </c>
      <c r="F536" s="0" t="n">
        <v>0</v>
      </c>
      <c r="G536" s="0" t="n">
        <v>1</v>
      </c>
      <c r="H536" s="0" t="n">
        <v>35</v>
      </c>
      <c r="I536" s="0" t="n">
        <v>3152</v>
      </c>
      <c r="J536" s="16" t="n">
        <f aca="false">D536+Inputs!$B$8*E536</f>
        <v>10.4</v>
      </c>
      <c r="K536" s="16" t="n">
        <f aca="false">F536+Inputs!$B$9*G536</f>
        <v>2.08</v>
      </c>
      <c r="L536" s="16" t="n">
        <f aca="false">H536+Inputs!$B$10*I536</f>
        <v>4564.424</v>
      </c>
      <c r="M536" s="16" t="n">
        <f aca="false">J536+K536+L536</f>
        <v>4576.904</v>
      </c>
    </row>
    <row r="537" customFormat="false" ht="15" hidden="false" customHeight="false" outlineLevel="0" collapsed="false">
      <c r="A537" s="0" t="s">
        <v>476</v>
      </c>
      <c r="B537" s="15" t="n">
        <v>45536</v>
      </c>
      <c r="C537" s="0" t="n">
        <v>2</v>
      </c>
      <c r="D537" s="0" t="n">
        <v>0</v>
      </c>
      <c r="E537" s="0" t="n">
        <v>5</v>
      </c>
      <c r="F537" s="0" t="n">
        <v>0</v>
      </c>
      <c r="G537" s="0" t="n">
        <v>1</v>
      </c>
      <c r="H537" s="0" t="n">
        <v>29</v>
      </c>
      <c r="I537" s="0" t="n">
        <v>3158</v>
      </c>
      <c r="J537" s="16" t="n">
        <f aca="false">D537+Inputs!$B$8*E537</f>
        <v>10.4</v>
      </c>
      <c r="K537" s="16" t="n">
        <f aca="false">F537+Inputs!$B$9*G537</f>
        <v>2.08</v>
      </c>
      <c r="L537" s="16" t="n">
        <f aca="false">H537+Inputs!$B$10*I537</f>
        <v>4567.046</v>
      </c>
      <c r="M537" s="16" t="n">
        <f aca="false">J537+K537+L537</f>
        <v>4579.526</v>
      </c>
    </row>
    <row r="538" customFormat="false" ht="15" hidden="false" customHeight="false" outlineLevel="0" collapsed="false">
      <c r="A538" s="0" t="s">
        <v>476</v>
      </c>
      <c r="B538" s="15" t="n">
        <v>45627</v>
      </c>
      <c r="C538" s="0" t="n">
        <v>2</v>
      </c>
      <c r="D538" s="0" t="n">
        <v>0</v>
      </c>
      <c r="E538" s="0" t="n">
        <v>6</v>
      </c>
      <c r="F538" s="0" t="n">
        <v>0</v>
      </c>
      <c r="G538" s="0" t="n">
        <v>1</v>
      </c>
      <c r="H538" s="0" t="n">
        <v>49</v>
      </c>
      <c r="I538" s="0" t="n">
        <v>3158</v>
      </c>
      <c r="J538" s="16" t="n">
        <f aca="false">D538+Inputs!$B$8*E538</f>
        <v>12.48</v>
      </c>
      <c r="K538" s="16" t="n">
        <f aca="false">F538+Inputs!$B$9*G538</f>
        <v>2.08</v>
      </c>
      <c r="L538" s="16" t="n">
        <f aca="false">H538+Inputs!$B$10*I538</f>
        <v>4587.046</v>
      </c>
      <c r="M538" s="16" t="n">
        <f aca="false">J538+K538+L538</f>
        <v>4601.606</v>
      </c>
    </row>
    <row r="539" customFormat="false" ht="15" hidden="false" customHeight="false" outlineLevel="0" collapsed="false">
      <c r="A539" s="0" t="s">
        <v>476</v>
      </c>
      <c r="B539" s="15" t="n">
        <v>45717</v>
      </c>
      <c r="C539" s="0" t="n">
        <v>2</v>
      </c>
      <c r="D539" s="0" t="n">
        <v>0</v>
      </c>
      <c r="E539" s="0" t="n">
        <v>7</v>
      </c>
      <c r="F539" s="0" t="n">
        <v>0</v>
      </c>
      <c r="G539" s="0" t="n">
        <v>2</v>
      </c>
      <c r="H539" s="0" t="n">
        <v>56</v>
      </c>
      <c r="I539" s="0" t="n">
        <v>3176</v>
      </c>
      <c r="J539" s="16" t="n">
        <f aca="false">D539+Inputs!$B$8*E539</f>
        <v>14.56</v>
      </c>
      <c r="K539" s="16" t="n">
        <f aca="false">F539+Inputs!$B$9*G539</f>
        <v>4.16</v>
      </c>
      <c r="L539" s="16" t="n">
        <f aca="false">H539+Inputs!$B$10*I539</f>
        <v>4619.912</v>
      </c>
      <c r="M539" s="16" t="n">
        <f aca="false">J539+K539+L539</f>
        <v>4638.632</v>
      </c>
    </row>
    <row r="540" customFormat="false" ht="15" hidden="false" customHeight="false" outlineLevel="0" collapsed="false">
      <c r="A540" s="0" t="s">
        <v>476</v>
      </c>
      <c r="B540" s="15" t="n">
        <v>45809</v>
      </c>
      <c r="C540" s="0" t="n">
        <v>2</v>
      </c>
      <c r="D540" s="0" t="n">
        <v>0</v>
      </c>
      <c r="E540" s="0" t="n">
        <v>8</v>
      </c>
      <c r="F540" s="0" t="n">
        <v>0</v>
      </c>
      <c r="G540" s="0" t="n">
        <v>2</v>
      </c>
      <c r="H540" s="0" t="n">
        <v>63</v>
      </c>
      <c r="I540" s="0" t="n">
        <v>3194</v>
      </c>
      <c r="J540" s="16" t="n">
        <f aca="false">D540+Inputs!$B$8*E540</f>
        <v>16.64</v>
      </c>
      <c r="K540" s="16" t="n">
        <f aca="false">F540+Inputs!$B$9*G540</f>
        <v>4.16</v>
      </c>
      <c r="L540" s="16" t="n">
        <f aca="false">H540+Inputs!$B$10*I540</f>
        <v>4652.778</v>
      </c>
      <c r="M540" s="16" t="n">
        <f aca="false">J540+K540+L540</f>
        <v>4673.578</v>
      </c>
    </row>
    <row r="541" customFormat="false" ht="15" hidden="false" customHeight="false" outlineLevel="0" collapsed="false">
      <c r="A541" s="0" t="s">
        <v>476</v>
      </c>
      <c r="B541" s="15" t="n">
        <v>45901</v>
      </c>
      <c r="C541" s="0" t="n">
        <v>2</v>
      </c>
      <c r="D541" s="0" t="n">
        <v>0</v>
      </c>
      <c r="E541" s="0" t="n">
        <v>9</v>
      </c>
      <c r="F541" s="0" t="n">
        <v>0</v>
      </c>
      <c r="G541" s="0" t="n">
        <v>2</v>
      </c>
      <c r="H541" s="0" t="n">
        <v>62</v>
      </c>
      <c r="I541" s="0" t="n">
        <v>3185</v>
      </c>
      <c r="J541" s="16" t="n">
        <f aca="false">D541+Inputs!$B$8*E541</f>
        <v>18.72</v>
      </c>
      <c r="K541" s="16" t="n">
        <f aca="false">F541+Inputs!$B$9*G541</f>
        <v>4.16</v>
      </c>
      <c r="L541" s="16" t="n">
        <f aca="false">H541+Inputs!$B$10*I541</f>
        <v>4638.845</v>
      </c>
      <c r="M541" s="16" t="n">
        <f aca="false">J541+K541+L541</f>
        <v>4661.725</v>
      </c>
    </row>
    <row r="542" customFormat="false" ht="15" hidden="false" customHeight="false" outlineLevel="0" collapsed="false">
      <c r="A542" s="0" t="s">
        <v>476</v>
      </c>
      <c r="B542" s="15" t="n">
        <v>45992</v>
      </c>
      <c r="C542" s="0" t="n">
        <v>2</v>
      </c>
      <c r="D542" s="0" t="n">
        <v>0</v>
      </c>
      <c r="E542" s="0" t="n">
        <v>10</v>
      </c>
      <c r="F542" s="0" t="n">
        <v>0</v>
      </c>
      <c r="G542" s="0" t="n">
        <v>3</v>
      </c>
      <c r="H542" s="0" t="n">
        <v>60</v>
      </c>
      <c r="I542" s="0" t="n">
        <v>3200</v>
      </c>
      <c r="J542" s="16" t="n">
        <f aca="false">D542+Inputs!$B$8*E542</f>
        <v>20.8</v>
      </c>
      <c r="K542" s="16" t="n">
        <f aca="false">F542+Inputs!$B$9*G542</f>
        <v>6.24</v>
      </c>
      <c r="L542" s="16" t="n">
        <f aca="false">H542+Inputs!$B$10*I542</f>
        <v>4658.4</v>
      </c>
      <c r="M542" s="16" t="n">
        <f aca="false">J542+K542+L542</f>
        <v>4685.44</v>
      </c>
    </row>
    <row r="543" customFormat="false" ht="15" hidden="false" customHeight="false" outlineLevel="0" collapsed="false">
      <c r="A543" s="0" t="s">
        <v>476</v>
      </c>
      <c r="B543" s="15" t="n">
        <v>46082</v>
      </c>
      <c r="C543" s="0" t="n">
        <v>2</v>
      </c>
      <c r="D543" s="0" t="n">
        <v>0</v>
      </c>
      <c r="E543" s="0" t="n">
        <v>11</v>
      </c>
      <c r="F543" s="0" t="n">
        <v>0</v>
      </c>
      <c r="G543" s="0" t="n">
        <v>3</v>
      </c>
      <c r="H543" s="0" t="n">
        <v>51</v>
      </c>
      <c r="I543" s="0" t="n">
        <v>3214</v>
      </c>
      <c r="J543" s="16" t="n">
        <f aca="false">D543+Inputs!$B$8*E543</f>
        <v>22.88</v>
      </c>
      <c r="K543" s="16" t="n">
        <f aca="false">F543+Inputs!$B$9*G543</f>
        <v>6.24</v>
      </c>
      <c r="L543" s="16" t="n">
        <f aca="false">H543+Inputs!$B$10*I543</f>
        <v>4669.518</v>
      </c>
      <c r="M543" s="16" t="n">
        <f aca="false">J543+K543+L543</f>
        <v>4698.638</v>
      </c>
    </row>
    <row r="544" customFormat="false" ht="15" hidden="false" customHeight="false" outlineLevel="0" collapsed="false">
      <c r="A544" s="0" t="s">
        <v>476</v>
      </c>
      <c r="B544" s="15" t="n">
        <v>46174</v>
      </c>
      <c r="C544" s="0" t="n">
        <v>2</v>
      </c>
      <c r="D544" s="0" t="n">
        <v>0</v>
      </c>
      <c r="E544" s="0" t="n">
        <v>14</v>
      </c>
      <c r="F544" s="0" t="n">
        <v>0</v>
      </c>
      <c r="G544" s="0" t="n">
        <v>3</v>
      </c>
      <c r="H544" s="0" t="n">
        <v>50</v>
      </c>
      <c r="I544" s="0" t="n">
        <v>3214</v>
      </c>
      <c r="J544" s="16" t="n">
        <f aca="false">D544+Inputs!$B$8*E544</f>
        <v>29.12</v>
      </c>
      <c r="K544" s="16" t="n">
        <f aca="false">F544+Inputs!$B$9*G544</f>
        <v>6.24</v>
      </c>
      <c r="L544" s="16" t="n">
        <f aca="false">H544+Inputs!$B$10*I544</f>
        <v>4668.518</v>
      </c>
      <c r="M544" s="16" t="n">
        <f aca="false">J544+K544+L544</f>
        <v>4703.878</v>
      </c>
    </row>
    <row r="545" customFormat="false" ht="15" hidden="false" customHeight="false" outlineLevel="0" collapsed="false">
      <c r="A545" s="0" t="s">
        <v>476</v>
      </c>
      <c r="B545" s="15" t="n">
        <v>46235</v>
      </c>
      <c r="C545" s="0" t="n">
        <v>2</v>
      </c>
      <c r="D545" s="0" t="n">
        <v>0</v>
      </c>
      <c r="E545" s="0" t="n">
        <v>13</v>
      </c>
      <c r="F545" s="0" t="n">
        <v>0</v>
      </c>
      <c r="G545" s="0" t="n">
        <v>5</v>
      </c>
      <c r="H545" s="0" t="n">
        <v>42</v>
      </c>
      <c r="I545" s="0" t="n">
        <v>3237</v>
      </c>
      <c r="J545" s="16" t="n">
        <f aca="false">D545+Inputs!$B$8*E545</f>
        <v>27.04</v>
      </c>
      <c r="K545" s="16" t="n">
        <f aca="false">F545+Inputs!$B$9*G545</f>
        <v>10.4</v>
      </c>
      <c r="L545" s="16" t="n">
        <f aca="false">H545+Inputs!$B$10*I545</f>
        <v>4693.569</v>
      </c>
      <c r="M545" s="16" t="n">
        <f aca="false">J545+K545+L545</f>
        <v>4731.009</v>
      </c>
    </row>
    <row r="546" customFormat="false" ht="15" hidden="false" customHeight="false" outlineLevel="0" collapsed="false">
      <c r="A546" s="0" t="s">
        <v>456</v>
      </c>
      <c r="B546" s="15" t="n">
        <v>44805</v>
      </c>
      <c r="C546" s="0" t="n">
        <v>1</v>
      </c>
      <c r="D546" s="0" t="n">
        <v>0</v>
      </c>
      <c r="E546" s="0" t="n">
        <v>2</v>
      </c>
      <c r="F546" s="0" t="n">
        <v>0</v>
      </c>
      <c r="G546" s="0" t="n">
        <v>0</v>
      </c>
      <c r="H546" s="0" t="n">
        <v>266</v>
      </c>
      <c r="I546" s="0" t="n">
        <v>2237</v>
      </c>
      <c r="J546" s="16" t="n">
        <f aca="false">D546+Inputs!$B$8*E546</f>
        <v>4.16</v>
      </c>
      <c r="K546" s="16" t="n">
        <f aca="false">F546+Inputs!$B$9*G546</f>
        <v>0</v>
      </c>
      <c r="L546" s="16" t="n">
        <f aca="false">H546+Inputs!$B$10*I546</f>
        <v>3480.569</v>
      </c>
      <c r="M546" s="16" t="n">
        <f aca="false">J546+K546+L546</f>
        <v>3484.729</v>
      </c>
    </row>
    <row r="547" customFormat="false" ht="15" hidden="false" customHeight="false" outlineLevel="0" collapsed="false">
      <c r="A547" s="0" t="s">
        <v>456</v>
      </c>
      <c r="B547" s="15" t="n">
        <v>44896</v>
      </c>
      <c r="C547" s="0" t="n">
        <v>1</v>
      </c>
      <c r="D547" s="0" t="n">
        <v>0</v>
      </c>
      <c r="E547" s="0" t="n">
        <v>2</v>
      </c>
      <c r="F547" s="0" t="n">
        <v>0</v>
      </c>
      <c r="G547" s="0" t="n">
        <v>0</v>
      </c>
      <c r="H547" s="0" t="n">
        <v>263</v>
      </c>
      <c r="I547" s="0" t="n">
        <v>2237</v>
      </c>
      <c r="J547" s="16" t="n">
        <f aca="false">D547+Inputs!$B$8*E547</f>
        <v>4.16</v>
      </c>
      <c r="K547" s="16" t="n">
        <f aca="false">F547+Inputs!$B$9*G547</f>
        <v>0</v>
      </c>
      <c r="L547" s="16" t="n">
        <f aca="false">H547+Inputs!$B$10*I547</f>
        <v>3477.569</v>
      </c>
      <c r="M547" s="16" t="n">
        <f aca="false">J547+K547+L547</f>
        <v>3481.729</v>
      </c>
    </row>
    <row r="548" customFormat="false" ht="15" hidden="false" customHeight="false" outlineLevel="0" collapsed="false">
      <c r="A548" s="0" t="s">
        <v>456</v>
      </c>
      <c r="B548" s="15" t="n">
        <v>44986</v>
      </c>
      <c r="C548" s="0" t="n">
        <v>1</v>
      </c>
      <c r="D548" s="0" t="n">
        <v>0</v>
      </c>
      <c r="E548" s="0" t="n">
        <v>2</v>
      </c>
      <c r="F548" s="0" t="n">
        <v>0</v>
      </c>
      <c r="G548" s="0" t="n">
        <v>0</v>
      </c>
      <c r="H548" s="0" t="n">
        <v>258</v>
      </c>
      <c r="I548" s="0" t="n">
        <v>2258</v>
      </c>
      <c r="J548" s="16" t="n">
        <f aca="false">D548+Inputs!$B$8*E548</f>
        <v>4.16</v>
      </c>
      <c r="K548" s="16" t="n">
        <f aca="false">F548+Inputs!$B$9*G548</f>
        <v>0</v>
      </c>
      <c r="L548" s="16" t="n">
        <f aca="false">H548+Inputs!$B$10*I548</f>
        <v>3502.746</v>
      </c>
      <c r="M548" s="16" t="n">
        <f aca="false">J548+K548+L548</f>
        <v>3506.906</v>
      </c>
    </row>
    <row r="549" customFormat="false" ht="15" hidden="false" customHeight="false" outlineLevel="0" collapsed="false">
      <c r="A549" s="0" t="s">
        <v>456</v>
      </c>
      <c r="B549" s="15" t="n">
        <v>45078</v>
      </c>
      <c r="C549" s="0" t="n">
        <v>1</v>
      </c>
      <c r="D549" s="0" t="n">
        <v>0</v>
      </c>
      <c r="E549" s="0" t="n">
        <v>3</v>
      </c>
      <c r="F549" s="0" t="n">
        <v>0</v>
      </c>
      <c r="G549" s="0" t="n">
        <v>0</v>
      </c>
      <c r="H549" s="0" t="n">
        <v>275</v>
      </c>
      <c r="I549" s="0" t="n">
        <v>2239</v>
      </c>
      <c r="J549" s="16" t="n">
        <f aca="false">D549+Inputs!$B$8*E549</f>
        <v>6.24</v>
      </c>
      <c r="K549" s="16" t="n">
        <f aca="false">F549+Inputs!$B$9*G549</f>
        <v>0</v>
      </c>
      <c r="L549" s="16" t="n">
        <f aca="false">H549+Inputs!$B$10*I549</f>
        <v>3492.443</v>
      </c>
      <c r="M549" s="16" t="n">
        <f aca="false">J549+K549+L549</f>
        <v>3498.683</v>
      </c>
    </row>
    <row r="550" customFormat="false" ht="15" hidden="false" customHeight="false" outlineLevel="0" collapsed="false">
      <c r="A550" s="0" t="s">
        <v>456</v>
      </c>
      <c r="B550" s="15" t="n">
        <v>45170</v>
      </c>
      <c r="C550" s="0" t="n">
        <v>1</v>
      </c>
      <c r="D550" s="0" t="n">
        <v>0</v>
      </c>
      <c r="E550" s="0" t="n">
        <v>2</v>
      </c>
      <c r="F550" s="0" t="n">
        <v>0</v>
      </c>
      <c r="G550" s="0" t="n">
        <v>0</v>
      </c>
      <c r="H550" s="0" t="n">
        <v>265</v>
      </c>
      <c r="I550" s="0" t="n">
        <v>2249</v>
      </c>
      <c r="J550" s="16" t="n">
        <f aca="false">D550+Inputs!$B$8*E550</f>
        <v>4.16</v>
      </c>
      <c r="K550" s="16" t="n">
        <f aca="false">F550+Inputs!$B$9*G550</f>
        <v>0</v>
      </c>
      <c r="L550" s="16" t="n">
        <f aca="false">H550+Inputs!$B$10*I550</f>
        <v>3496.813</v>
      </c>
      <c r="M550" s="16" t="n">
        <f aca="false">J550+K550+L550</f>
        <v>3500.973</v>
      </c>
    </row>
    <row r="551" customFormat="false" ht="15" hidden="false" customHeight="false" outlineLevel="0" collapsed="false">
      <c r="A551" s="0" t="s">
        <v>456</v>
      </c>
      <c r="B551" s="15" t="n">
        <v>45261</v>
      </c>
      <c r="C551" s="0" t="n">
        <v>1</v>
      </c>
      <c r="D551" s="0" t="n">
        <v>0</v>
      </c>
      <c r="E551" s="0" t="n">
        <v>2</v>
      </c>
      <c r="F551" s="0" t="n">
        <v>0</v>
      </c>
      <c r="G551" s="0" t="n">
        <v>0</v>
      </c>
      <c r="H551" s="0" t="n">
        <v>283</v>
      </c>
      <c r="I551" s="0" t="n">
        <v>2244</v>
      </c>
      <c r="J551" s="16" t="n">
        <f aca="false">D551+Inputs!$B$8*E551</f>
        <v>4.16</v>
      </c>
      <c r="K551" s="16" t="n">
        <f aca="false">F551+Inputs!$B$9*G551</f>
        <v>0</v>
      </c>
      <c r="L551" s="16" t="n">
        <f aca="false">H551+Inputs!$B$10*I551</f>
        <v>3507.628</v>
      </c>
      <c r="M551" s="16" t="n">
        <f aca="false">J551+K551+L551</f>
        <v>3511.788</v>
      </c>
    </row>
    <row r="552" customFormat="false" ht="15" hidden="false" customHeight="false" outlineLevel="0" collapsed="false">
      <c r="A552" s="0" t="s">
        <v>456</v>
      </c>
      <c r="B552" s="15" t="n">
        <v>45352</v>
      </c>
      <c r="C552" s="0" t="n">
        <v>1</v>
      </c>
      <c r="D552" s="0" t="n">
        <v>0</v>
      </c>
      <c r="E552" s="0" t="n">
        <v>1</v>
      </c>
      <c r="F552" s="0" t="n">
        <v>0</v>
      </c>
      <c r="G552" s="0" t="n">
        <v>0</v>
      </c>
      <c r="H552" s="0" t="n">
        <v>275</v>
      </c>
      <c r="I552" s="0" t="n">
        <v>2235</v>
      </c>
      <c r="J552" s="16" t="n">
        <f aca="false">D552+Inputs!$B$8*E552</f>
        <v>2.08</v>
      </c>
      <c r="K552" s="16" t="n">
        <f aca="false">F552+Inputs!$B$9*G552</f>
        <v>0</v>
      </c>
      <c r="L552" s="16" t="n">
        <f aca="false">H552+Inputs!$B$10*I552</f>
        <v>3486.695</v>
      </c>
      <c r="M552" s="16" t="n">
        <f aca="false">J552+K552+L552</f>
        <v>3488.775</v>
      </c>
    </row>
    <row r="553" customFormat="false" ht="15" hidden="false" customHeight="false" outlineLevel="0" collapsed="false">
      <c r="A553" s="0" t="s">
        <v>456</v>
      </c>
      <c r="B553" s="15" t="n">
        <v>45444</v>
      </c>
      <c r="C553" s="0" t="n">
        <v>1</v>
      </c>
      <c r="D553" s="0" t="n">
        <v>0</v>
      </c>
      <c r="E553" s="0" t="n">
        <v>2</v>
      </c>
      <c r="F553" s="0" t="n">
        <v>0</v>
      </c>
      <c r="G553" s="0" t="n">
        <v>0</v>
      </c>
      <c r="H553" s="0" t="n">
        <v>255</v>
      </c>
      <c r="I553" s="0" t="n">
        <v>2242</v>
      </c>
      <c r="J553" s="16" t="n">
        <f aca="false">D553+Inputs!$B$8*E553</f>
        <v>4.16</v>
      </c>
      <c r="K553" s="16" t="n">
        <f aca="false">F553+Inputs!$B$9*G553</f>
        <v>0</v>
      </c>
      <c r="L553" s="16" t="n">
        <f aca="false">H553+Inputs!$B$10*I553</f>
        <v>3476.754</v>
      </c>
      <c r="M553" s="16" t="n">
        <f aca="false">J553+K553+L553</f>
        <v>3480.914</v>
      </c>
    </row>
    <row r="554" customFormat="false" ht="15" hidden="false" customHeight="false" outlineLevel="0" collapsed="false">
      <c r="A554" s="0" t="s">
        <v>456</v>
      </c>
      <c r="B554" s="15" t="n">
        <v>45536</v>
      </c>
      <c r="C554" s="0" t="n">
        <v>1</v>
      </c>
      <c r="D554" s="0" t="n">
        <v>0</v>
      </c>
      <c r="E554" s="0" t="n">
        <v>2</v>
      </c>
      <c r="F554" s="0" t="n">
        <v>0</v>
      </c>
      <c r="G554" s="0" t="n">
        <v>0</v>
      </c>
      <c r="H554" s="0" t="n">
        <v>258</v>
      </c>
      <c r="I554" s="0" t="n">
        <v>2259</v>
      </c>
      <c r="J554" s="16" t="n">
        <f aca="false">D554+Inputs!$B$8*E554</f>
        <v>4.16</v>
      </c>
      <c r="K554" s="16" t="n">
        <f aca="false">F554+Inputs!$B$9*G554</f>
        <v>0</v>
      </c>
      <c r="L554" s="16" t="n">
        <f aca="false">H554+Inputs!$B$10*I554</f>
        <v>3504.183</v>
      </c>
      <c r="M554" s="16" t="n">
        <f aca="false">J554+K554+L554</f>
        <v>3508.343</v>
      </c>
    </row>
    <row r="555" customFormat="false" ht="15" hidden="false" customHeight="false" outlineLevel="0" collapsed="false">
      <c r="A555" s="0" t="s">
        <v>456</v>
      </c>
      <c r="B555" s="15" t="n">
        <v>45627</v>
      </c>
      <c r="C555" s="0" t="n">
        <v>1</v>
      </c>
      <c r="D555" s="0" t="n">
        <v>0</v>
      </c>
      <c r="E555" s="0" t="n">
        <v>2</v>
      </c>
      <c r="F555" s="0" t="n">
        <v>0</v>
      </c>
      <c r="G555" s="0" t="n">
        <v>1</v>
      </c>
      <c r="H555" s="0" t="n">
        <v>259</v>
      </c>
      <c r="I555" s="0" t="n">
        <v>2291</v>
      </c>
      <c r="J555" s="16" t="n">
        <f aca="false">D555+Inputs!$B$8*E555</f>
        <v>4.16</v>
      </c>
      <c r="K555" s="16" t="n">
        <f aca="false">F555+Inputs!$B$9*G555</f>
        <v>2.08</v>
      </c>
      <c r="L555" s="16" t="n">
        <f aca="false">H555+Inputs!$B$10*I555</f>
        <v>3551.167</v>
      </c>
      <c r="M555" s="16" t="n">
        <f aca="false">J555+K555+L555</f>
        <v>3557.407</v>
      </c>
    </row>
    <row r="556" customFormat="false" ht="15" hidden="false" customHeight="false" outlineLevel="0" collapsed="false">
      <c r="A556" s="0" t="s">
        <v>456</v>
      </c>
      <c r="B556" s="15" t="n">
        <v>45717</v>
      </c>
      <c r="C556" s="0" t="n">
        <v>1</v>
      </c>
      <c r="D556" s="0" t="n">
        <v>0</v>
      </c>
      <c r="E556" s="0" t="n">
        <v>1</v>
      </c>
      <c r="F556" s="0" t="n">
        <v>0</v>
      </c>
      <c r="G556" s="0" t="n">
        <v>1</v>
      </c>
      <c r="H556" s="0" t="n">
        <v>272</v>
      </c>
      <c r="I556" s="0" t="n">
        <v>2300</v>
      </c>
      <c r="J556" s="16" t="n">
        <f aca="false">D556+Inputs!$B$8*E556</f>
        <v>2.08</v>
      </c>
      <c r="K556" s="16" t="n">
        <f aca="false">F556+Inputs!$B$9*G556</f>
        <v>2.08</v>
      </c>
      <c r="L556" s="16" t="n">
        <f aca="false">H556+Inputs!$B$10*I556</f>
        <v>3577.1</v>
      </c>
      <c r="M556" s="16" t="n">
        <f aca="false">J556+K556+L556</f>
        <v>3581.26</v>
      </c>
    </row>
    <row r="557" customFormat="false" ht="15" hidden="false" customHeight="false" outlineLevel="0" collapsed="false">
      <c r="A557" s="0" t="s">
        <v>456</v>
      </c>
      <c r="B557" s="15" t="n">
        <v>45809</v>
      </c>
      <c r="C557" s="0" t="n">
        <v>1</v>
      </c>
      <c r="D557" s="0" t="n">
        <v>0</v>
      </c>
      <c r="E557" s="0" t="n">
        <v>2</v>
      </c>
      <c r="F557" s="0" t="n">
        <v>0</v>
      </c>
      <c r="G557" s="0" t="n">
        <v>1</v>
      </c>
      <c r="H557" s="0" t="n">
        <v>261</v>
      </c>
      <c r="I557" s="0" t="n">
        <v>2281</v>
      </c>
      <c r="J557" s="16" t="n">
        <f aca="false">D557+Inputs!$B$8*E557</f>
        <v>4.16</v>
      </c>
      <c r="K557" s="16" t="n">
        <f aca="false">F557+Inputs!$B$9*G557</f>
        <v>2.08</v>
      </c>
      <c r="L557" s="16" t="n">
        <f aca="false">H557+Inputs!$B$10*I557</f>
        <v>3538.797</v>
      </c>
      <c r="M557" s="16" t="n">
        <f aca="false">J557+K557+L557</f>
        <v>3545.037</v>
      </c>
    </row>
    <row r="558" customFormat="false" ht="15" hidden="false" customHeight="false" outlineLevel="0" collapsed="false">
      <c r="A558" s="0" t="s">
        <v>456</v>
      </c>
      <c r="B558" s="15" t="n">
        <v>45901</v>
      </c>
      <c r="C558" s="0" t="n">
        <v>1</v>
      </c>
      <c r="D558" s="0" t="n">
        <v>0</v>
      </c>
      <c r="E558" s="0" t="n">
        <v>2</v>
      </c>
      <c r="F558" s="0" t="n">
        <v>0</v>
      </c>
      <c r="G558" s="0" t="n">
        <v>1</v>
      </c>
      <c r="H558" s="0" t="n">
        <v>262</v>
      </c>
      <c r="I558" s="0" t="n">
        <v>2290</v>
      </c>
      <c r="J558" s="16" t="n">
        <f aca="false">D558+Inputs!$B$8*E558</f>
        <v>4.16</v>
      </c>
      <c r="K558" s="16" t="n">
        <f aca="false">F558+Inputs!$B$9*G558</f>
        <v>2.08</v>
      </c>
      <c r="L558" s="16" t="n">
        <f aca="false">H558+Inputs!$B$10*I558</f>
        <v>3552.73</v>
      </c>
      <c r="M558" s="16" t="n">
        <f aca="false">J558+K558+L558</f>
        <v>3558.97</v>
      </c>
    </row>
    <row r="559" customFormat="false" ht="15" hidden="false" customHeight="false" outlineLevel="0" collapsed="false">
      <c r="A559" s="0" t="s">
        <v>456</v>
      </c>
      <c r="B559" s="15" t="n">
        <v>45992</v>
      </c>
      <c r="C559" s="0" t="n">
        <v>1</v>
      </c>
      <c r="D559" s="0" t="n">
        <v>0</v>
      </c>
      <c r="E559" s="0" t="n">
        <v>2</v>
      </c>
      <c r="F559" s="0" t="n">
        <v>0</v>
      </c>
      <c r="G559" s="0" t="n">
        <v>3</v>
      </c>
      <c r="H559" s="0" t="n">
        <v>280</v>
      </c>
      <c r="I559" s="0" t="n">
        <v>2283</v>
      </c>
      <c r="J559" s="16" t="n">
        <f aca="false">D559+Inputs!$B$8*E559</f>
        <v>4.16</v>
      </c>
      <c r="K559" s="16" t="n">
        <f aca="false">F559+Inputs!$B$9*G559</f>
        <v>6.24</v>
      </c>
      <c r="L559" s="16" t="n">
        <f aca="false">H559+Inputs!$B$10*I559</f>
        <v>3560.671</v>
      </c>
      <c r="M559" s="16" t="n">
        <f aca="false">J559+K559+L559</f>
        <v>3571.071</v>
      </c>
    </row>
    <row r="560" customFormat="false" ht="15" hidden="false" customHeight="false" outlineLevel="0" collapsed="false">
      <c r="A560" s="0" t="s">
        <v>456</v>
      </c>
      <c r="B560" s="15" t="n">
        <v>46082</v>
      </c>
      <c r="C560" s="0" t="n">
        <v>1</v>
      </c>
      <c r="D560" s="0" t="n">
        <v>0</v>
      </c>
      <c r="E560" s="0" t="n">
        <v>1</v>
      </c>
      <c r="F560" s="0" t="n">
        <v>0</v>
      </c>
      <c r="G560" s="0" t="n">
        <v>3</v>
      </c>
      <c r="H560" s="0" t="n">
        <v>288</v>
      </c>
      <c r="I560" s="0" t="n">
        <v>2283</v>
      </c>
      <c r="J560" s="16" t="n">
        <f aca="false">D560+Inputs!$B$8*E560</f>
        <v>2.08</v>
      </c>
      <c r="K560" s="16" t="n">
        <f aca="false">F560+Inputs!$B$9*G560</f>
        <v>6.24</v>
      </c>
      <c r="L560" s="16" t="n">
        <f aca="false">H560+Inputs!$B$10*I560</f>
        <v>3568.671</v>
      </c>
      <c r="M560" s="16" t="n">
        <f aca="false">J560+K560+L560</f>
        <v>3576.991</v>
      </c>
    </row>
    <row r="561" customFormat="false" ht="15" hidden="false" customHeight="false" outlineLevel="0" collapsed="false">
      <c r="A561" s="0" t="s">
        <v>456</v>
      </c>
      <c r="B561" s="15" t="n">
        <v>46174</v>
      </c>
      <c r="C561" s="0" t="n">
        <v>1</v>
      </c>
      <c r="D561" s="0" t="n">
        <v>0</v>
      </c>
      <c r="E561" s="0" t="n">
        <v>1</v>
      </c>
      <c r="F561" s="0" t="n">
        <v>0</v>
      </c>
      <c r="G561" s="0" t="n">
        <v>3</v>
      </c>
      <c r="H561" s="0" t="n">
        <v>281</v>
      </c>
      <c r="I561" s="0" t="n">
        <v>2258</v>
      </c>
      <c r="J561" s="16" t="n">
        <f aca="false">D561+Inputs!$B$8*E561</f>
        <v>2.08</v>
      </c>
      <c r="K561" s="16" t="n">
        <f aca="false">F561+Inputs!$B$9*G561</f>
        <v>6.24</v>
      </c>
      <c r="L561" s="16" t="n">
        <f aca="false">H561+Inputs!$B$10*I561</f>
        <v>3525.746</v>
      </c>
      <c r="M561" s="16" t="n">
        <f aca="false">J561+K561+L561</f>
        <v>3534.066</v>
      </c>
    </row>
    <row r="562" customFormat="false" ht="15" hidden="false" customHeight="false" outlineLevel="0" collapsed="false">
      <c r="A562" s="0" t="s">
        <v>456</v>
      </c>
      <c r="B562" s="15" t="n">
        <v>46235</v>
      </c>
      <c r="C562" s="0" t="n">
        <v>1</v>
      </c>
      <c r="D562" s="0" t="n">
        <v>0</v>
      </c>
      <c r="E562" s="0" t="n">
        <v>1</v>
      </c>
      <c r="F562" s="0" t="n">
        <v>0</v>
      </c>
      <c r="G562" s="0" t="n">
        <v>3</v>
      </c>
      <c r="H562" s="0" t="n">
        <v>277</v>
      </c>
      <c r="I562" s="0" t="n">
        <v>2291</v>
      </c>
      <c r="J562" s="16" t="n">
        <f aca="false">D562+Inputs!$B$8*E562</f>
        <v>2.08</v>
      </c>
      <c r="K562" s="16" t="n">
        <f aca="false">F562+Inputs!$B$9*G562</f>
        <v>6.24</v>
      </c>
      <c r="L562" s="16" t="n">
        <f aca="false">H562+Inputs!$B$10*I562</f>
        <v>3569.167</v>
      </c>
      <c r="M562" s="16" t="n">
        <f aca="false">J562+K562+L562</f>
        <v>3577.487</v>
      </c>
    </row>
    <row r="563" customFormat="false" ht="15" hidden="false" customHeight="false" outlineLevel="0" collapsed="false">
      <c r="A563" s="0" t="s">
        <v>464</v>
      </c>
      <c r="B563" s="15" t="n">
        <v>44805</v>
      </c>
      <c r="C563" s="0" t="n">
        <v>1</v>
      </c>
      <c r="D563" s="0" t="n">
        <v>0</v>
      </c>
      <c r="E563" s="0" t="n">
        <v>2</v>
      </c>
      <c r="F563" s="0" t="n">
        <v>0</v>
      </c>
      <c r="G563" s="0" t="n">
        <v>0</v>
      </c>
      <c r="H563" s="0" t="n">
        <v>938</v>
      </c>
      <c r="I563" s="0" t="n">
        <v>6043</v>
      </c>
      <c r="J563" s="16" t="n">
        <f aca="false">D563+Inputs!$B$8*E563</f>
        <v>4.16</v>
      </c>
      <c r="K563" s="16" t="n">
        <f aca="false">F563+Inputs!$B$9*G563</f>
        <v>0</v>
      </c>
      <c r="L563" s="16" t="n">
        <f aca="false">H563+Inputs!$B$10*I563</f>
        <v>9621.791</v>
      </c>
      <c r="M563" s="16" t="n">
        <f aca="false">J563+K563+L563</f>
        <v>9625.951</v>
      </c>
    </row>
    <row r="564" customFormat="false" ht="15" hidden="false" customHeight="false" outlineLevel="0" collapsed="false">
      <c r="A564" s="0" t="s">
        <v>464</v>
      </c>
      <c r="B564" s="15" t="n">
        <v>44896</v>
      </c>
      <c r="C564" s="0" t="n">
        <v>1</v>
      </c>
      <c r="D564" s="0" t="n">
        <v>0</v>
      </c>
      <c r="E564" s="0" t="n">
        <v>2</v>
      </c>
      <c r="F564" s="0" t="n">
        <v>0</v>
      </c>
      <c r="G564" s="0" t="n">
        <v>0</v>
      </c>
      <c r="H564" s="0" t="n">
        <v>977</v>
      </c>
      <c r="I564" s="0" t="n">
        <v>6046</v>
      </c>
      <c r="J564" s="16" t="n">
        <f aca="false">D564+Inputs!$B$8*E564</f>
        <v>4.16</v>
      </c>
      <c r="K564" s="16" t="n">
        <f aca="false">F564+Inputs!$B$9*G564</f>
        <v>0</v>
      </c>
      <c r="L564" s="16" t="n">
        <f aca="false">H564+Inputs!$B$10*I564</f>
        <v>9665.102</v>
      </c>
      <c r="M564" s="16" t="n">
        <f aca="false">J564+K564+L564</f>
        <v>9669.262</v>
      </c>
    </row>
    <row r="565" customFormat="false" ht="15" hidden="false" customHeight="false" outlineLevel="0" collapsed="false">
      <c r="A565" s="0" t="s">
        <v>464</v>
      </c>
      <c r="B565" s="15" t="n">
        <v>44986</v>
      </c>
      <c r="C565" s="0" t="n">
        <v>1</v>
      </c>
      <c r="D565" s="0" t="n">
        <v>0</v>
      </c>
      <c r="E565" s="0" t="n">
        <v>2</v>
      </c>
      <c r="F565" s="0" t="n">
        <v>0</v>
      </c>
      <c r="G565" s="0" t="n">
        <v>0</v>
      </c>
      <c r="H565" s="0" t="n">
        <v>995</v>
      </c>
      <c r="I565" s="0" t="n">
        <v>6045</v>
      </c>
      <c r="J565" s="16" t="n">
        <f aca="false">D565+Inputs!$B$8*E565</f>
        <v>4.16</v>
      </c>
      <c r="K565" s="16" t="n">
        <f aca="false">F565+Inputs!$B$9*G565</f>
        <v>0</v>
      </c>
      <c r="L565" s="16" t="n">
        <f aca="false">H565+Inputs!$B$10*I565</f>
        <v>9681.665</v>
      </c>
      <c r="M565" s="16" t="n">
        <f aca="false">J565+K565+L565</f>
        <v>9685.825</v>
      </c>
    </row>
    <row r="566" customFormat="false" ht="15" hidden="false" customHeight="false" outlineLevel="0" collapsed="false">
      <c r="A566" s="0" t="s">
        <v>464</v>
      </c>
      <c r="B566" s="15" t="n">
        <v>45078</v>
      </c>
      <c r="C566" s="0" t="n">
        <v>1</v>
      </c>
      <c r="D566" s="0" t="n">
        <v>0</v>
      </c>
      <c r="E566" s="0" t="n">
        <v>3</v>
      </c>
      <c r="F566" s="0" t="n">
        <v>0</v>
      </c>
      <c r="G566" s="0" t="n">
        <v>0</v>
      </c>
      <c r="H566" s="0" t="n">
        <v>963</v>
      </c>
      <c r="I566" s="0" t="n">
        <v>6020</v>
      </c>
      <c r="J566" s="16" t="n">
        <f aca="false">D566+Inputs!$B$8*E566</f>
        <v>6.24</v>
      </c>
      <c r="K566" s="16" t="n">
        <f aca="false">F566+Inputs!$B$9*G566</f>
        <v>0</v>
      </c>
      <c r="L566" s="16" t="n">
        <f aca="false">H566+Inputs!$B$10*I566</f>
        <v>9613.74</v>
      </c>
      <c r="M566" s="16" t="n">
        <f aca="false">J566+K566+L566</f>
        <v>9619.98</v>
      </c>
    </row>
    <row r="567" customFormat="false" ht="15" hidden="false" customHeight="false" outlineLevel="0" collapsed="false">
      <c r="A567" s="0" t="s">
        <v>464</v>
      </c>
      <c r="B567" s="15" t="n">
        <v>45170</v>
      </c>
      <c r="C567" s="0" t="n">
        <v>1</v>
      </c>
      <c r="D567" s="0" t="n">
        <v>0</v>
      </c>
      <c r="E567" s="0" t="n">
        <v>5</v>
      </c>
      <c r="F567" s="0" t="n">
        <v>0</v>
      </c>
      <c r="G567" s="0" t="n">
        <v>0</v>
      </c>
      <c r="H567" s="0" t="n">
        <v>973</v>
      </c>
      <c r="I567" s="0" t="n">
        <v>6038</v>
      </c>
      <c r="J567" s="16" t="n">
        <f aca="false">D567+Inputs!$B$8*E567</f>
        <v>10.4</v>
      </c>
      <c r="K567" s="16" t="n">
        <f aca="false">F567+Inputs!$B$9*G567</f>
        <v>0</v>
      </c>
      <c r="L567" s="16" t="n">
        <f aca="false">H567+Inputs!$B$10*I567</f>
        <v>9649.606</v>
      </c>
      <c r="M567" s="16" t="n">
        <f aca="false">J567+K567+L567</f>
        <v>9660.006</v>
      </c>
    </row>
    <row r="568" customFormat="false" ht="15" hidden="false" customHeight="false" outlineLevel="0" collapsed="false">
      <c r="A568" s="0" t="s">
        <v>464</v>
      </c>
      <c r="B568" s="15" t="n">
        <v>45261</v>
      </c>
      <c r="C568" s="0" t="n">
        <v>1</v>
      </c>
      <c r="D568" s="0" t="n">
        <v>0</v>
      </c>
      <c r="E568" s="0" t="n">
        <v>8</v>
      </c>
      <c r="F568" s="0" t="n">
        <v>0</v>
      </c>
      <c r="G568" s="0" t="n">
        <v>1</v>
      </c>
      <c r="H568" s="0" t="n">
        <v>991</v>
      </c>
      <c r="I568" s="0" t="n">
        <v>6080</v>
      </c>
      <c r="J568" s="16" t="n">
        <f aca="false">D568+Inputs!$B$8*E568</f>
        <v>16.64</v>
      </c>
      <c r="K568" s="16" t="n">
        <f aca="false">F568+Inputs!$B$9*G568</f>
        <v>2.08</v>
      </c>
      <c r="L568" s="16" t="n">
        <f aca="false">H568+Inputs!$B$10*I568</f>
        <v>9727.96</v>
      </c>
      <c r="M568" s="16" t="n">
        <f aca="false">J568+K568+L568</f>
        <v>9746.68</v>
      </c>
    </row>
    <row r="569" customFormat="false" ht="15" hidden="false" customHeight="false" outlineLevel="0" collapsed="false">
      <c r="A569" s="0" t="s">
        <v>464</v>
      </c>
      <c r="B569" s="15" t="n">
        <v>45352</v>
      </c>
      <c r="C569" s="0" t="n">
        <v>1</v>
      </c>
      <c r="D569" s="0" t="n">
        <v>0</v>
      </c>
      <c r="E569" s="0" t="n">
        <v>10</v>
      </c>
      <c r="F569" s="0" t="n">
        <v>0</v>
      </c>
      <c r="G569" s="0" t="n">
        <v>2</v>
      </c>
      <c r="H569" s="0" t="n">
        <v>963</v>
      </c>
      <c r="I569" s="0" t="n">
        <v>6078</v>
      </c>
      <c r="J569" s="16" t="n">
        <f aca="false">D569+Inputs!$B$8*E569</f>
        <v>20.8</v>
      </c>
      <c r="K569" s="16" t="n">
        <f aca="false">F569+Inputs!$B$9*G569</f>
        <v>4.16</v>
      </c>
      <c r="L569" s="16" t="n">
        <f aca="false">H569+Inputs!$B$10*I569</f>
        <v>9697.086</v>
      </c>
      <c r="M569" s="16" t="n">
        <f aca="false">J569+K569+L569</f>
        <v>9722.046</v>
      </c>
    </row>
    <row r="570" customFormat="false" ht="15" hidden="false" customHeight="false" outlineLevel="0" collapsed="false">
      <c r="A570" s="0" t="s">
        <v>464</v>
      </c>
      <c r="B570" s="15" t="n">
        <v>45444</v>
      </c>
      <c r="C570" s="0" t="n">
        <v>1</v>
      </c>
      <c r="D570" s="0" t="n">
        <v>0</v>
      </c>
      <c r="E570" s="0" t="n">
        <v>14</v>
      </c>
      <c r="F570" s="0" t="n">
        <v>0</v>
      </c>
      <c r="G570" s="0" t="n">
        <v>1</v>
      </c>
      <c r="H570" s="0" t="n">
        <v>983</v>
      </c>
      <c r="I570" s="0" t="n">
        <v>6092</v>
      </c>
      <c r="J570" s="16" t="n">
        <f aca="false">D570+Inputs!$B$8*E570</f>
        <v>29.12</v>
      </c>
      <c r="K570" s="16" t="n">
        <f aca="false">F570+Inputs!$B$9*G570</f>
        <v>2.08</v>
      </c>
      <c r="L570" s="16" t="n">
        <f aca="false">H570+Inputs!$B$10*I570</f>
        <v>9737.204</v>
      </c>
      <c r="M570" s="16" t="n">
        <f aca="false">J570+K570+L570</f>
        <v>9768.404</v>
      </c>
    </row>
    <row r="571" customFormat="false" ht="15" hidden="false" customHeight="false" outlineLevel="0" collapsed="false">
      <c r="A571" s="0" t="s">
        <v>464</v>
      </c>
      <c r="B571" s="15" t="n">
        <v>45536</v>
      </c>
      <c r="C571" s="0" t="n">
        <v>1</v>
      </c>
      <c r="D571" s="0" t="n">
        <v>0</v>
      </c>
      <c r="E571" s="0" t="n">
        <v>16</v>
      </c>
      <c r="F571" s="0" t="n">
        <v>0</v>
      </c>
      <c r="G571" s="0" t="n">
        <v>1</v>
      </c>
      <c r="H571" s="0" t="n">
        <v>959</v>
      </c>
      <c r="I571" s="0" t="n">
        <v>6117</v>
      </c>
      <c r="J571" s="16" t="n">
        <f aca="false">D571+Inputs!$B$8*E571</f>
        <v>33.28</v>
      </c>
      <c r="K571" s="16" t="n">
        <f aca="false">F571+Inputs!$B$9*G571</f>
        <v>2.08</v>
      </c>
      <c r="L571" s="16" t="n">
        <f aca="false">H571+Inputs!$B$10*I571</f>
        <v>9749.129</v>
      </c>
      <c r="M571" s="16" t="n">
        <f aca="false">J571+K571+L571</f>
        <v>9784.489</v>
      </c>
    </row>
    <row r="572" customFormat="false" ht="15" hidden="false" customHeight="false" outlineLevel="0" collapsed="false">
      <c r="A572" s="0" t="s">
        <v>464</v>
      </c>
      <c r="B572" s="15" t="n">
        <v>45627</v>
      </c>
      <c r="C572" s="0" t="n">
        <v>1</v>
      </c>
      <c r="D572" s="0" t="n">
        <v>0</v>
      </c>
      <c r="E572" s="0" t="n">
        <v>16</v>
      </c>
      <c r="F572" s="0" t="n">
        <v>0</v>
      </c>
      <c r="G572" s="0" t="n">
        <v>1</v>
      </c>
      <c r="H572" s="0" t="n">
        <v>945</v>
      </c>
      <c r="I572" s="0" t="n">
        <v>6138</v>
      </c>
      <c r="J572" s="16" t="n">
        <f aca="false">D572+Inputs!$B$8*E572</f>
        <v>33.28</v>
      </c>
      <c r="K572" s="16" t="n">
        <f aca="false">F572+Inputs!$B$9*G572</f>
        <v>2.08</v>
      </c>
      <c r="L572" s="16" t="n">
        <f aca="false">H572+Inputs!$B$10*I572</f>
        <v>9765.306</v>
      </c>
      <c r="M572" s="16" t="n">
        <f aca="false">J572+K572+L572</f>
        <v>9800.666</v>
      </c>
    </row>
    <row r="573" customFormat="false" ht="15" hidden="false" customHeight="false" outlineLevel="0" collapsed="false">
      <c r="A573" s="0" t="s">
        <v>464</v>
      </c>
      <c r="B573" s="15" t="n">
        <v>45717</v>
      </c>
      <c r="C573" s="0" t="n">
        <v>1</v>
      </c>
      <c r="D573" s="0" t="n">
        <v>0</v>
      </c>
      <c r="E573" s="0" t="n">
        <v>17</v>
      </c>
      <c r="F573" s="0" t="n">
        <v>0</v>
      </c>
      <c r="G573" s="0" t="n">
        <v>2</v>
      </c>
      <c r="H573" s="0" t="n">
        <v>992</v>
      </c>
      <c r="I573" s="0" t="n">
        <v>6152</v>
      </c>
      <c r="J573" s="16" t="n">
        <f aca="false">D573+Inputs!$B$8*E573</f>
        <v>35.36</v>
      </c>
      <c r="K573" s="16" t="n">
        <f aca="false">F573+Inputs!$B$9*G573</f>
        <v>4.16</v>
      </c>
      <c r="L573" s="16" t="n">
        <f aca="false">H573+Inputs!$B$10*I573</f>
        <v>9832.424</v>
      </c>
      <c r="M573" s="16" t="n">
        <f aca="false">J573+K573+L573</f>
        <v>9871.944</v>
      </c>
    </row>
    <row r="574" customFormat="false" ht="15" hidden="false" customHeight="false" outlineLevel="0" collapsed="false">
      <c r="A574" s="0" t="s">
        <v>464</v>
      </c>
      <c r="B574" s="15" t="n">
        <v>45809</v>
      </c>
      <c r="C574" s="0" t="n">
        <v>1</v>
      </c>
      <c r="D574" s="0" t="n">
        <v>0</v>
      </c>
      <c r="E574" s="0" t="n">
        <v>20</v>
      </c>
      <c r="F574" s="0" t="n">
        <v>0</v>
      </c>
      <c r="G574" s="0" t="n">
        <v>2</v>
      </c>
      <c r="H574" s="0" t="n">
        <v>983</v>
      </c>
      <c r="I574" s="0" t="n">
        <v>6189</v>
      </c>
      <c r="J574" s="16" t="n">
        <f aca="false">D574+Inputs!$B$8*E574</f>
        <v>41.6</v>
      </c>
      <c r="K574" s="16" t="n">
        <f aca="false">F574+Inputs!$B$9*G574</f>
        <v>4.16</v>
      </c>
      <c r="L574" s="16" t="n">
        <f aca="false">H574+Inputs!$B$10*I574</f>
        <v>9876.593</v>
      </c>
      <c r="M574" s="16" t="n">
        <f aca="false">J574+K574+L574</f>
        <v>9922.353</v>
      </c>
    </row>
    <row r="575" customFormat="false" ht="15" hidden="false" customHeight="false" outlineLevel="0" collapsed="false">
      <c r="A575" s="0" t="s">
        <v>464</v>
      </c>
      <c r="B575" s="15" t="n">
        <v>45901</v>
      </c>
      <c r="C575" s="0" t="n">
        <v>1</v>
      </c>
      <c r="D575" s="0" t="n">
        <v>0</v>
      </c>
      <c r="E575" s="0" t="n">
        <v>22</v>
      </c>
      <c r="F575" s="0" t="n">
        <v>0</v>
      </c>
      <c r="G575" s="0" t="n">
        <v>2</v>
      </c>
      <c r="H575" s="0" t="n">
        <v>1001</v>
      </c>
      <c r="I575" s="0" t="n">
        <v>6209</v>
      </c>
      <c r="J575" s="16" t="n">
        <f aca="false">D575+Inputs!$B$8*E575</f>
        <v>45.76</v>
      </c>
      <c r="K575" s="16" t="n">
        <f aca="false">F575+Inputs!$B$9*G575</f>
        <v>4.16</v>
      </c>
      <c r="L575" s="16" t="n">
        <f aca="false">H575+Inputs!$B$10*I575</f>
        <v>9923.333</v>
      </c>
      <c r="M575" s="16" t="n">
        <f aca="false">J575+K575+L575</f>
        <v>9973.253</v>
      </c>
    </row>
    <row r="576" customFormat="false" ht="15" hidden="false" customHeight="false" outlineLevel="0" collapsed="false">
      <c r="A576" s="0" t="s">
        <v>464</v>
      </c>
      <c r="B576" s="15" t="n">
        <v>45992</v>
      </c>
      <c r="C576" s="0" t="n">
        <v>1</v>
      </c>
      <c r="D576" s="0" t="n">
        <v>0</v>
      </c>
      <c r="E576" s="0" t="n">
        <v>22</v>
      </c>
      <c r="F576" s="0" t="n">
        <v>0</v>
      </c>
      <c r="G576" s="0" t="n">
        <v>3</v>
      </c>
      <c r="H576" s="0" t="n">
        <v>1087</v>
      </c>
      <c r="I576" s="0" t="n">
        <v>6227</v>
      </c>
      <c r="J576" s="16" t="n">
        <f aca="false">D576+Inputs!$B$8*E576</f>
        <v>45.76</v>
      </c>
      <c r="K576" s="16" t="n">
        <f aca="false">F576+Inputs!$B$9*G576</f>
        <v>6.24</v>
      </c>
      <c r="L576" s="16" t="n">
        <f aca="false">H576+Inputs!$B$10*I576</f>
        <v>10035.199</v>
      </c>
      <c r="M576" s="16" t="n">
        <f aca="false">J576+K576+L576</f>
        <v>10087.199</v>
      </c>
    </row>
    <row r="577" customFormat="false" ht="15" hidden="false" customHeight="false" outlineLevel="0" collapsed="false">
      <c r="A577" s="0" t="s">
        <v>464</v>
      </c>
      <c r="B577" s="15" t="n">
        <v>46082</v>
      </c>
      <c r="C577" s="0" t="n">
        <v>1</v>
      </c>
      <c r="D577" s="0" t="n">
        <v>0</v>
      </c>
      <c r="E577" s="0" t="n">
        <v>24</v>
      </c>
      <c r="F577" s="0" t="n">
        <v>0</v>
      </c>
      <c r="G577" s="0" t="n">
        <v>6</v>
      </c>
      <c r="H577" s="0" t="n">
        <v>1071</v>
      </c>
      <c r="I577" s="0" t="n">
        <v>6292</v>
      </c>
      <c r="J577" s="16" t="n">
        <f aca="false">D577+Inputs!$B$8*E577</f>
        <v>49.92</v>
      </c>
      <c r="K577" s="16" t="n">
        <f aca="false">F577+Inputs!$B$9*G577</f>
        <v>12.48</v>
      </c>
      <c r="L577" s="16" t="n">
        <f aca="false">H577+Inputs!$B$10*I577</f>
        <v>10112.604</v>
      </c>
      <c r="M577" s="16" t="n">
        <f aca="false">J577+K577+L577</f>
        <v>10175.004</v>
      </c>
    </row>
    <row r="578" customFormat="false" ht="15" hidden="false" customHeight="false" outlineLevel="0" collapsed="false">
      <c r="A578" s="0" t="s">
        <v>464</v>
      </c>
      <c r="B578" s="15" t="n">
        <v>46174</v>
      </c>
      <c r="C578" s="0" t="n">
        <v>1</v>
      </c>
      <c r="D578" s="0" t="n">
        <v>0</v>
      </c>
      <c r="E578" s="0" t="n">
        <v>31</v>
      </c>
      <c r="F578" s="0" t="n">
        <v>0</v>
      </c>
      <c r="G578" s="0" t="n">
        <v>9</v>
      </c>
      <c r="H578" s="0" t="n">
        <v>1029</v>
      </c>
      <c r="I578" s="0" t="n">
        <v>6278</v>
      </c>
      <c r="J578" s="16" t="n">
        <f aca="false">D578+Inputs!$B$8*E578</f>
        <v>64.48</v>
      </c>
      <c r="K578" s="16" t="n">
        <f aca="false">F578+Inputs!$B$9*G578</f>
        <v>18.72</v>
      </c>
      <c r="L578" s="16" t="n">
        <f aca="false">H578+Inputs!$B$10*I578</f>
        <v>10050.486</v>
      </c>
      <c r="M578" s="16" t="n">
        <f aca="false">J578+K578+L578</f>
        <v>10133.686</v>
      </c>
    </row>
    <row r="579" customFormat="false" ht="15" hidden="false" customHeight="false" outlineLevel="0" collapsed="false">
      <c r="A579" s="0" t="s">
        <v>464</v>
      </c>
      <c r="B579" s="15" t="n">
        <v>46235</v>
      </c>
      <c r="C579" s="0" t="n">
        <v>1</v>
      </c>
      <c r="D579" s="0" t="n">
        <v>0</v>
      </c>
      <c r="E579" s="0" t="n">
        <v>30</v>
      </c>
      <c r="F579" s="0" t="n">
        <v>0</v>
      </c>
      <c r="G579" s="0" t="n">
        <v>11</v>
      </c>
      <c r="H579" s="0" t="n">
        <v>1050</v>
      </c>
      <c r="I579" s="0" t="n">
        <v>6277</v>
      </c>
      <c r="J579" s="16" t="n">
        <f aca="false">D579+Inputs!$B$8*E579</f>
        <v>62.4</v>
      </c>
      <c r="K579" s="16" t="n">
        <f aca="false">F579+Inputs!$B$9*G579</f>
        <v>22.88</v>
      </c>
      <c r="L579" s="16" t="n">
        <f aca="false">H579+Inputs!$B$10*I579</f>
        <v>10070.049</v>
      </c>
      <c r="M579" s="16" t="n">
        <f aca="false">J579+K579+L579</f>
        <v>10155.329</v>
      </c>
    </row>
    <row r="580" customFormat="false" ht="15" hidden="false" customHeight="false" outlineLevel="0" collapsed="false">
      <c r="A580" s="0" t="s">
        <v>366</v>
      </c>
      <c r="B580" s="15" t="n">
        <v>44805</v>
      </c>
      <c r="C580" s="0" t="n">
        <v>1</v>
      </c>
      <c r="D580" s="0" t="n">
        <v>0</v>
      </c>
      <c r="E580" s="0" t="n">
        <v>3</v>
      </c>
      <c r="F580" s="0" t="n">
        <v>0</v>
      </c>
      <c r="G580" s="0" t="n">
        <v>0</v>
      </c>
      <c r="H580" s="0" t="n">
        <v>1494</v>
      </c>
      <c r="I580" s="0" t="n">
        <v>7801</v>
      </c>
      <c r="J580" s="16" t="n">
        <f aca="false">D580+Inputs!$B$8*E580</f>
        <v>6.24</v>
      </c>
      <c r="K580" s="16" t="n">
        <f aca="false">F580+Inputs!$B$9*G580</f>
        <v>0</v>
      </c>
      <c r="L580" s="16" t="n">
        <f aca="false">H580+Inputs!$B$10*I580</f>
        <v>12704.037</v>
      </c>
      <c r="M580" s="16" t="n">
        <f aca="false">J580+K580+L580</f>
        <v>12710.277</v>
      </c>
    </row>
    <row r="581" customFormat="false" ht="15" hidden="false" customHeight="false" outlineLevel="0" collapsed="false">
      <c r="A581" s="0" t="s">
        <v>366</v>
      </c>
      <c r="B581" s="15" t="n">
        <v>44896</v>
      </c>
      <c r="C581" s="0" t="n">
        <v>1</v>
      </c>
      <c r="D581" s="0" t="n">
        <v>0</v>
      </c>
      <c r="E581" s="0" t="n">
        <v>4</v>
      </c>
      <c r="F581" s="0" t="n">
        <v>0</v>
      </c>
      <c r="G581" s="0" t="n">
        <v>1</v>
      </c>
      <c r="H581" s="0" t="n">
        <v>1433</v>
      </c>
      <c r="I581" s="0" t="n">
        <v>7792</v>
      </c>
      <c r="J581" s="16" t="n">
        <f aca="false">D581+Inputs!$B$8*E581</f>
        <v>8.32</v>
      </c>
      <c r="K581" s="16" t="n">
        <f aca="false">F581+Inputs!$B$9*G581</f>
        <v>2.08</v>
      </c>
      <c r="L581" s="16" t="n">
        <f aca="false">H581+Inputs!$B$10*I581</f>
        <v>12630.104</v>
      </c>
      <c r="M581" s="16" t="n">
        <f aca="false">J581+K581+L581</f>
        <v>12640.504</v>
      </c>
    </row>
    <row r="582" customFormat="false" ht="15" hidden="false" customHeight="false" outlineLevel="0" collapsed="false">
      <c r="A582" s="0" t="s">
        <v>366</v>
      </c>
      <c r="B582" s="15" t="n">
        <v>44986</v>
      </c>
      <c r="C582" s="0" t="n">
        <v>1</v>
      </c>
      <c r="D582" s="0" t="n">
        <v>0</v>
      </c>
      <c r="E582" s="0" t="n">
        <v>6</v>
      </c>
      <c r="F582" s="0" t="n">
        <v>0</v>
      </c>
      <c r="G582" s="0" t="n">
        <v>1</v>
      </c>
      <c r="H582" s="0" t="n">
        <v>1391</v>
      </c>
      <c r="I582" s="0" t="n">
        <v>7869</v>
      </c>
      <c r="J582" s="16" t="n">
        <f aca="false">D582+Inputs!$B$8*E582</f>
        <v>12.48</v>
      </c>
      <c r="K582" s="16" t="n">
        <f aca="false">F582+Inputs!$B$9*G582</f>
        <v>2.08</v>
      </c>
      <c r="L582" s="16" t="n">
        <f aca="false">H582+Inputs!$B$10*I582</f>
        <v>12698.753</v>
      </c>
      <c r="M582" s="16" t="n">
        <f aca="false">J582+K582+L582</f>
        <v>12713.313</v>
      </c>
    </row>
    <row r="583" customFormat="false" ht="15" hidden="false" customHeight="false" outlineLevel="0" collapsed="false">
      <c r="A583" s="0" t="s">
        <v>366</v>
      </c>
      <c r="B583" s="15" t="n">
        <v>45078</v>
      </c>
      <c r="C583" s="0" t="n">
        <v>1</v>
      </c>
      <c r="D583" s="0" t="n">
        <v>0</v>
      </c>
      <c r="E583" s="0" t="n">
        <v>7</v>
      </c>
      <c r="F583" s="0" t="n">
        <v>0</v>
      </c>
      <c r="G583" s="0" t="n">
        <v>2</v>
      </c>
      <c r="H583" s="0" t="n">
        <v>1331</v>
      </c>
      <c r="I583" s="0" t="n">
        <v>8030</v>
      </c>
      <c r="J583" s="16" t="n">
        <f aca="false">D583+Inputs!$B$8*E583</f>
        <v>14.56</v>
      </c>
      <c r="K583" s="16" t="n">
        <f aca="false">F583+Inputs!$B$9*G583</f>
        <v>4.16</v>
      </c>
      <c r="L583" s="16" t="n">
        <f aca="false">H583+Inputs!$B$10*I583</f>
        <v>12870.11</v>
      </c>
      <c r="M583" s="16" t="n">
        <f aca="false">J583+K583+L583</f>
        <v>12888.83</v>
      </c>
    </row>
    <row r="584" customFormat="false" ht="15" hidden="false" customHeight="false" outlineLevel="0" collapsed="false">
      <c r="A584" s="0" t="s">
        <v>366</v>
      </c>
      <c r="B584" s="15" t="n">
        <v>45170</v>
      </c>
      <c r="C584" s="0" t="n">
        <v>1</v>
      </c>
      <c r="D584" s="0" t="n">
        <v>0</v>
      </c>
      <c r="E584" s="0" t="n">
        <v>9</v>
      </c>
      <c r="F584" s="0" t="n">
        <v>0</v>
      </c>
      <c r="G584" s="0" t="n">
        <v>2</v>
      </c>
      <c r="H584" s="0" t="n">
        <v>1283</v>
      </c>
      <c r="I584" s="0" t="n">
        <v>8031</v>
      </c>
      <c r="J584" s="16" t="n">
        <f aca="false">D584+Inputs!$B$8*E584</f>
        <v>18.72</v>
      </c>
      <c r="K584" s="16" t="n">
        <f aca="false">F584+Inputs!$B$9*G584</f>
        <v>4.16</v>
      </c>
      <c r="L584" s="16" t="n">
        <f aca="false">H584+Inputs!$B$10*I584</f>
        <v>12823.547</v>
      </c>
      <c r="M584" s="16" t="n">
        <f aca="false">J584+K584+L584</f>
        <v>12846.427</v>
      </c>
    </row>
    <row r="585" customFormat="false" ht="15" hidden="false" customHeight="false" outlineLevel="0" collapsed="false">
      <c r="A585" s="0" t="s">
        <v>366</v>
      </c>
      <c r="B585" s="15" t="n">
        <v>45261</v>
      </c>
      <c r="C585" s="0" t="n">
        <v>1</v>
      </c>
      <c r="D585" s="0" t="n">
        <v>0</v>
      </c>
      <c r="E585" s="0" t="n">
        <v>10</v>
      </c>
      <c r="F585" s="0" t="n">
        <v>0</v>
      </c>
      <c r="G585" s="0" t="n">
        <v>2</v>
      </c>
      <c r="H585" s="0" t="n">
        <v>1333</v>
      </c>
      <c r="I585" s="0" t="n">
        <v>8040</v>
      </c>
      <c r="J585" s="16" t="n">
        <f aca="false">D585+Inputs!$B$8*E585</f>
        <v>20.8</v>
      </c>
      <c r="K585" s="16" t="n">
        <f aca="false">F585+Inputs!$B$9*G585</f>
        <v>4.16</v>
      </c>
      <c r="L585" s="16" t="n">
        <f aca="false">H585+Inputs!$B$10*I585</f>
        <v>12886.48</v>
      </c>
      <c r="M585" s="16" t="n">
        <f aca="false">J585+K585+L585</f>
        <v>12911.44</v>
      </c>
    </row>
    <row r="586" customFormat="false" ht="15" hidden="false" customHeight="false" outlineLevel="0" collapsed="false">
      <c r="A586" s="0" t="s">
        <v>366</v>
      </c>
      <c r="B586" s="15" t="n">
        <v>45352</v>
      </c>
      <c r="C586" s="0" t="n">
        <v>1</v>
      </c>
      <c r="D586" s="0" t="n">
        <v>0</v>
      </c>
      <c r="E586" s="0" t="n">
        <v>12</v>
      </c>
      <c r="F586" s="0" t="n">
        <v>0</v>
      </c>
      <c r="G586" s="0" t="n">
        <v>2</v>
      </c>
      <c r="H586" s="0" t="n">
        <v>1309</v>
      </c>
      <c r="I586" s="0" t="n">
        <v>8039</v>
      </c>
      <c r="J586" s="16" t="n">
        <f aca="false">D586+Inputs!$B$8*E586</f>
        <v>24.96</v>
      </c>
      <c r="K586" s="16" t="n">
        <f aca="false">F586+Inputs!$B$9*G586</f>
        <v>4.16</v>
      </c>
      <c r="L586" s="16" t="n">
        <f aca="false">H586+Inputs!$B$10*I586</f>
        <v>12861.043</v>
      </c>
      <c r="M586" s="16" t="n">
        <f aca="false">J586+K586+L586</f>
        <v>12890.163</v>
      </c>
    </row>
    <row r="587" customFormat="false" ht="15" hidden="false" customHeight="false" outlineLevel="0" collapsed="false">
      <c r="A587" s="0" t="s">
        <v>366</v>
      </c>
      <c r="B587" s="15" t="n">
        <v>45444</v>
      </c>
      <c r="C587" s="0" t="n">
        <v>1</v>
      </c>
      <c r="D587" s="0" t="n">
        <v>0</v>
      </c>
      <c r="E587" s="0" t="n">
        <v>13</v>
      </c>
      <c r="F587" s="0" t="n">
        <v>0</v>
      </c>
      <c r="G587" s="0" t="n">
        <v>2</v>
      </c>
      <c r="H587" s="0" t="n">
        <v>1300</v>
      </c>
      <c r="I587" s="0" t="n">
        <v>8016</v>
      </c>
      <c r="J587" s="16" t="n">
        <f aca="false">D587+Inputs!$B$8*E587</f>
        <v>27.04</v>
      </c>
      <c r="K587" s="16" t="n">
        <f aca="false">F587+Inputs!$B$9*G587</f>
        <v>4.16</v>
      </c>
      <c r="L587" s="16" t="n">
        <f aca="false">H587+Inputs!$B$10*I587</f>
        <v>12818.992</v>
      </c>
      <c r="M587" s="16" t="n">
        <f aca="false">J587+K587+L587</f>
        <v>12850.192</v>
      </c>
    </row>
    <row r="588" customFormat="false" ht="15" hidden="false" customHeight="false" outlineLevel="0" collapsed="false">
      <c r="A588" s="0" t="s">
        <v>366</v>
      </c>
      <c r="B588" s="15" t="n">
        <v>45536</v>
      </c>
      <c r="C588" s="0" t="n">
        <v>1</v>
      </c>
      <c r="D588" s="0" t="n">
        <v>0</v>
      </c>
      <c r="E588" s="0" t="n">
        <v>15</v>
      </c>
      <c r="F588" s="0" t="n">
        <v>0</v>
      </c>
      <c r="G588" s="0" t="n">
        <v>2</v>
      </c>
      <c r="H588" s="0" t="n">
        <v>1276</v>
      </c>
      <c r="I588" s="0" t="n">
        <v>8104</v>
      </c>
      <c r="J588" s="16" t="n">
        <f aca="false">D588+Inputs!$B$8*E588</f>
        <v>31.2</v>
      </c>
      <c r="K588" s="16" t="n">
        <f aca="false">F588+Inputs!$B$9*G588</f>
        <v>4.16</v>
      </c>
      <c r="L588" s="16" t="n">
        <f aca="false">H588+Inputs!$B$10*I588</f>
        <v>12921.448</v>
      </c>
      <c r="M588" s="16" t="n">
        <f aca="false">J588+K588+L588</f>
        <v>12956.808</v>
      </c>
    </row>
    <row r="589" customFormat="false" ht="15" hidden="false" customHeight="false" outlineLevel="0" collapsed="false">
      <c r="A589" s="0" t="s">
        <v>366</v>
      </c>
      <c r="B589" s="15" t="n">
        <v>45627</v>
      </c>
      <c r="C589" s="0" t="n">
        <v>1</v>
      </c>
      <c r="D589" s="0" t="n">
        <v>0</v>
      </c>
      <c r="E589" s="0" t="n">
        <v>17</v>
      </c>
      <c r="F589" s="0" t="n">
        <v>0</v>
      </c>
      <c r="G589" s="0" t="n">
        <v>3</v>
      </c>
      <c r="H589" s="0" t="n">
        <v>1283</v>
      </c>
      <c r="I589" s="0" t="n">
        <v>8104</v>
      </c>
      <c r="J589" s="16" t="n">
        <f aca="false">D589+Inputs!$B$8*E589</f>
        <v>35.36</v>
      </c>
      <c r="K589" s="16" t="n">
        <f aca="false">F589+Inputs!$B$9*G589</f>
        <v>6.24</v>
      </c>
      <c r="L589" s="16" t="n">
        <f aca="false">H589+Inputs!$B$10*I589</f>
        <v>12928.448</v>
      </c>
      <c r="M589" s="16" t="n">
        <f aca="false">J589+K589+L589</f>
        <v>12970.048</v>
      </c>
    </row>
    <row r="590" customFormat="false" ht="15" hidden="false" customHeight="false" outlineLevel="0" collapsed="false">
      <c r="A590" s="0" t="s">
        <v>366</v>
      </c>
      <c r="B590" s="15" t="n">
        <v>45717</v>
      </c>
      <c r="C590" s="0" t="n">
        <v>1</v>
      </c>
      <c r="D590" s="0" t="n">
        <v>0</v>
      </c>
      <c r="E590" s="0" t="n">
        <v>22</v>
      </c>
      <c r="F590" s="0" t="n">
        <v>0</v>
      </c>
      <c r="G590" s="0" t="n">
        <v>5</v>
      </c>
      <c r="H590" s="0" t="n">
        <v>1298</v>
      </c>
      <c r="I590" s="0" t="n">
        <v>8118</v>
      </c>
      <c r="J590" s="16" t="n">
        <f aca="false">D590+Inputs!$B$8*E590</f>
        <v>45.76</v>
      </c>
      <c r="K590" s="16" t="n">
        <f aca="false">F590+Inputs!$B$9*G590</f>
        <v>10.4</v>
      </c>
      <c r="L590" s="16" t="n">
        <f aca="false">H590+Inputs!$B$10*I590</f>
        <v>12963.566</v>
      </c>
      <c r="M590" s="16" t="n">
        <f aca="false">J590+K590+L590</f>
        <v>13019.726</v>
      </c>
    </row>
    <row r="591" customFormat="false" ht="15" hidden="false" customHeight="false" outlineLevel="0" collapsed="false">
      <c r="A591" s="0" t="s">
        <v>366</v>
      </c>
      <c r="B591" s="15" t="n">
        <v>45809</v>
      </c>
      <c r="C591" s="0" t="n">
        <v>1</v>
      </c>
      <c r="D591" s="0" t="n">
        <v>0</v>
      </c>
      <c r="E591" s="0" t="n">
        <v>23</v>
      </c>
      <c r="F591" s="0" t="n">
        <v>0</v>
      </c>
      <c r="G591" s="0" t="n">
        <v>7</v>
      </c>
      <c r="H591" s="0" t="n">
        <v>1264</v>
      </c>
      <c r="I591" s="0" t="n">
        <v>8165</v>
      </c>
      <c r="J591" s="16" t="n">
        <f aca="false">D591+Inputs!$B$8*E591</f>
        <v>47.84</v>
      </c>
      <c r="K591" s="16" t="n">
        <f aca="false">F591+Inputs!$B$9*G591</f>
        <v>14.56</v>
      </c>
      <c r="L591" s="16" t="n">
        <f aca="false">H591+Inputs!$B$10*I591</f>
        <v>12997.105</v>
      </c>
      <c r="M591" s="16" t="n">
        <f aca="false">J591+K591+L591</f>
        <v>13059.505</v>
      </c>
    </row>
    <row r="592" customFormat="false" ht="15" hidden="false" customHeight="false" outlineLevel="0" collapsed="false">
      <c r="A592" s="0" t="s">
        <v>366</v>
      </c>
      <c r="B592" s="15" t="n">
        <v>45901</v>
      </c>
      <c r="C592" s="0" t="n">
        <v>1</v>
      </c>
      <c r="D592" s="0" t="n">
        <v>0</v>
      </c>
      <c r="E592" s="0" t="n">
        <v>22</v>
      </c>
      <c r="F592" s="0" t="n">
        <v>0</v>
      </c>
      <c r="G592" s="0" t="n">
        <v>8</v>
      </c>
      <c r="H592" s="0" t="n">
        <v>1305</v>
      </c>
      <c r="I592" s="0" t="n">
        <v>8165</v>
      </c>
      <c r="J592" s="16" t="n">
        <f aca="false">D592+Inputs!$B$8*E592</f>
        <v>45.76</v>
      </c>
      <c r="K592" s="16" t="n">
        <f aca="false">F592+Inputs!$B$9*G592</f>
        <v>16.64</v>
      </c>
      <c r="L592" s="16" t="n">
        <f aca="false">H592+Inputs!$B$10*I592</f>
        <v>13038.105</v>
      </c>
      <c r="M592" s="16" t="n">
        <f aca="false">J592+K592+L592</f>
        <v>13100.505</v>
      </c>
    </row>
    <row r="593" customFormat="false" ht="15" hidden="false" customHeight="false" outlineLevel="0" collapsed="false">
      <c r="A593" s="0" t="s">
        <v>366</v>
      </c>
      <c r="B593" s="15" t="n">
        <v>45992</v>
      </c>
      <c r="C593" s="0" t="n">
        <v>1</v>
      </c>
      <c r="D593" s="0" t="n">
        <v>0</v>
      </c>
      <c r="E593" s="0" t="n">
        <v>26</v>
      </c>
      <c r="F593" s="0" t="n">
        <v>0</v>
      </c>
      <c r="G593" s="0" t="n">
        <v>8</v>
      </c>
      <c r="H593" s="0" t="n">
        <v>1303</v>
      </c>
      <c r="I593" s="0" t="n">
        <v>8178</v>
      </c>
      <c r="J593" s="16" t="n">
        <f aca="false">D593+Inputs!$B$8*E593</f>
        <v>54.08</v>
      </c>
      <c r="K593" s="16" t="n">
        <f aca="false">F593+Inputs!$B$9*G593</f>
        <v>16.64</v>
      </c>
      <c r="L593" s="16" t="n">
        <f aca="false">H593+Inputs!$B$10*I593</f>
        <v>13054.786</v>
      </c>
      <c r="M593" s="16" t="n">
        <f aca="false">J593+K593+L593</f>
        <v>13125.506</v>
      </c>
    </row>
    <row r="594" customFormat="false" ht="15" hidden="false" customHeight="false" outlineLevel="0" collapsed="false">
      <c r="A594" s="0" t="s">
        <v>366</v>
      </c>
      <c r="B594" s="15" t="n">
        <v>46082</v>
      </c>
      <c r="C594" s="0" t="n">
        <v>1</v>
      </c>
      <c r="D594" s="0" t="n">
        <v>0</v>
      </c>
      <c r="E594" s="0" t="n">
        <v>29</v>
      </c>
      <c r="F594" s="0" t="n">
        <v>0</v>
      </c>
      <c r="G594" s="0" t="n">
        <v>10</v>
      </c>
      <c r="H594" s="0" t="n">
        <v>1296</v>
      </c>
      <c r="I594" s="0" t="n">
        <v>8185</v>
      </c>
      <c r="J594" s="16" t="n">
        <f aca="false">D594+Inputs!$B$8*E594</f>
        <v>60.32</v>
      </c>
      <c r="K594" s="16" t="n">
        <f aca="false">F594+Inputs!$B$9*G594</f>
        <v>20.8</v>
      </c>
      <c r="L594" s="16" t="n">
        <f aca="false">H594+Inputs!$B$10*I594</f>
        <v>13057.845</v>
      </c>
      <c r="M594" s="16" t="n">
        <f aca="false">J594+K594+L594</f>
        <v>13138.965</v>
      </c>
    </row>
    <row r="595" customFormat="false" ht="15" hidden="false" customHeight="false" outlineLevel="0" collapsed="false">
      <c r="A595" s="0" t="s">
        <v>366</v>
      </c>
      <c r="B595" s="15" t="n">
        <v>46174</v>
      </c>
      <c r="C595" s="0" t="n">
        <v>1</v>
      </c>
      <c r="D595" s="0" t="n">
        <v>0</v>
      </c>
      <c r="E595" s="0" t="n">
        <v>37</v>
      </c>
      <c r="F595" s="0" t="n">
        <v>0</v>
      </c>
      <c r="G595" s="0" t="n">
        <v>14</v>
      </c>
      <c r="H595" s="0" t="n">
        <v>1322</v>
      </c>
      <c r="I595" s="0" t="n">
        <v>8183</v>
      </c>
      <c r="J595" s="16" t="n">
        <f aca="false">D595+Inputs!$B$8*E595</f>
        <v>76.96</v>
      </c>
      <c r="K595" s="16" t="n">
        <f aca="false">F595+Inputs!$B$9*G595</f>
        <v>29.12</v>
      </c>
      <c r="L595" s="16" t="n">
        <f aca="false">H595+Inputs!$B$10*I595</f>
        <v>13080.971</v>
      </c>
      <c r="M595" s="16" t="n">
        <f aca="false">J595+K595+L595</f>
        <v>13187.051</v>
      </c>
    </row>
    <row r="596" customFormat="false" ht="15" hidden="false" customHeight="false" outlineLevel="0" collapsed="false">
      <c r="A596" s="0" t="s">
        <v>366</v>
      </c>
      <c r="B596" s="15" t="n">
        <v>46235</v>
      </c>
      <c r="C596" s="0" t="n">
        <v>1</v>
      </c>
      <c r="D596" s="0" t="n">
        <v>0</v>
      </c>
      <c r="E596" s="0" t="n">
        <v>37</v>
      </c>
      <c r="F596" s="0" t="n">
        <v>0</v>
      </c>
      <c r="G596" s="0" t="n">
        <v>16</v>
      </c>
      <c r="H596" s="0" t="n">
        <v>1335</v>
      </c>
      <c r="I596" s="0" t="n">
        <v>8215</v>
      </c>
      <c r="J596" s="16" t="n">
        <f aca="false">D596+Inputs!$B$8*E596</f>
        <v>76.96</v>
      </c>
      <c r="K596" s="16" t="n">
        <f aca="false">F596+Inputs!$B$9*G596</f>
        <v>33.28</v>
      </c>
      <c r="L596" s="16" t="n">
        <f aca="false">H596+Inputs!$B$10*I596</f>
        <v>13139.955</v>
      </c>
      <c r="M596" s="16" t="n">
        <f aca="false">J596+K596+L596</f>
        <v>13250.195</v>
      </c>
    </row>
    <row r="597" customFormat="false" ht="15" hidden="false" customHeight="false" outlineLevel="0" collapsed="false">
      <c r="A597" s="0" t="s">
        <v>378</v>
      </c>
      <c r="B597" s="15" t="n">
        <v>44805</v>
      </c>
      <c r="C597" s="0" t="n">
        <v>1</v>
      </c>
      <c r="D597" s="0" t="n">
        <v>226</v>
      </c>
      <c r="E597" s="0" t="n">
        <v>102</v>
      </c>
      <c r="F597" s="0" t="n">
        <v>0</v>
      </c>
      <c r="G597" s="0" t="n">
        <v>4</v>
      </c>
      <c r="H597" s="0" t="n">
        <v>93402</v>
      </c>
      <c r="I597" s="0" t="n">
        <v>29831</v>
      </c>
      <c r="J597" s="16" t="n">
        <f aca="false">D597+Inputs!$B$8*E597</f>
        <v>438.16</v>
      </c>
      <c r="K597" s="16" t="n">
        <f aca="false">F597+Inputs!$B$9*G597</f>
        <v>8.32</v>
      </c>
      <c r="L597" s="16" t="n">
        <f aca="false">H597+Inputs!$B$10*I597</f>
        <v>136269.147</v>
      </c>
      <c r="M597" s="16" t="n">
        <f aca="false">J597+K597+L597</f>
        <v>136715.627</v>
      </c>
    </row>
    <row r="598" customFormat="false" ht="15" hidden="false" customHeight="false" outlineLevel="0" collapsed="false">
      <c r="A598" s="0" t="s">
        <v>378</v>
      </c>
      <c r="B598" s="15" t="n">
        <v>44896</v>
      </c>
      <c r="C598" s="0" t="n">
        <v>1</v>
      </c>
      <c r="D598" s="0" t="n">
        <v>250</v>
      </c>
      <c r="E598" s="0" t="n">
        <v>117</v>
      </c>
      <c r="F598" s="0" t="n">
        <v>0</v>
      </c>
      <c r="G598" s="0" t="n">
        <v>15</v>
      </c>
      <c r="H598" s="0" t="n">
        <v>94252</v>
      </c>
      <c r="I598" s="0" t="n">
        <v>29861</v>
      </c>
      <c r="J598" s="16" t="n">
        <f aca="false">D598+Inputs!$B$8*E598</f>
        <v>493.36</v>
      </c>
      <c r="K598" s="16" t="n">
        <f aca="false">F598+Inputs!$B$9*G598</f>
        <v>31.2</v>
      </c>
      <c r="L598" s="16" t="n">
        <f aca="false">H598+Inputs!$B$10*I598</f>
        <v>137162.257</v>
      </c>
      <c r="M598" s="16" t="n">
        <f aca="false">J598+K598+L598</f>
        <v>137686.817</v>
      </c>
    </row>
    <row r="599" customFormat="false" ht="15" hidden="false" customHeight="false" outlineLevel="0" collapsed="false">
      <c r="A599" s="0" t="s">
        <v>378</v>
      </c>
      <c r="B599" s="15" t="n">
        <v>44986</v>
      </c>
      <c r="C599" s="0" t="n">
        <v>1</v>
      </c>
      <c r="D599" s="0" t="n">
        <v>322</v>
      </c>
      <c r="E599" s="0" t="n">
        <v>142</v>
      </c>
      <c r="F599" s="0" t="n">
        <v>0</v>
      </c>
      <c r="G599" s="0" t="n">
        <v>20</v>
      </c>
      <c r="H599" s="0" t="n">
        <v>94381</v>
      </c>
      <c r="I599" s="0" t="n">
        <v>30124</v>
      </c>
      <c r="J599" s="16" t="n">
        <f aca="false">D599+Inputs!$B$8*E599</f>
        <v>617.36</v>
      </c>
      <c r="K599" s="16" t="n">
        <f aca="false">F599+Inputs!$B$9*G599</f>
        <v>41.6</v>
      </c>
      <c r="L599" s="16" t="n">
        <f aca="false">H599+Inputs!$B$10*I599</f>
        <v>137669.188</v>
      </c>
      <c r="M599" s="16" t="n">
        <f aca="false">J599+K599+L599</f>
        <v>138328.148</v>
      </c>
    </row>
    <row r="600" customFormat="false" ht="15" hidden="false" customHeight="false" outlineLevel="0" collapsed="false">
      <c r="A600" s="0" t="s">
        <v>378</v>
      </c>
      <c r="B600" s="15" t="n">
        <v>45078</v>
      </c>
      <c r="C600" s="0" t="n">
        <v>1</v>
      </c>
      <c r="D600" s="0" t="n">
        <v>450</v>
      </c>
      <c r="E600" s="0" t="n">
        <v>152</v>
      </c>
      <c r="F600" s="0" t="n">
        <v>0</v>
      </c>
      <c r="G600" s="0" t="n">
        <v>28</v>
      </c>
      <c r="H600" s="0" t="n">
        <v>95887</v>
      </c>
      <c r="I600" s="0" t="n">
        <v>30389</v>
      </c>
      <c r="J600" s="16" t="n">
        <f aca="false">D600+Inputs!$B$8*E600</f>
        <v>766.16</v>
      </c>
      <c r="K600" s="16" t="n">
        <f aca="false">F600+Inputs!$B$9*G600</f>
        <v>58.24</v>
      </c>
      <c r="L600" s="16" t="n">
        <f aca="false">H600+Inputs!$B$10*I600</f>
        <v>139555.993</v>
      </c>
      <c r="M600" s="16" t="n">
        <f aca="false">J600+K600+L600</f>
        <v>140380.393</v>
      </c>
    </row>
    <row r="601" customFormat="false" ht="15" hidden="false" customHeight="false" outlineLevel="0" collapsed="false">
      <c r="A601" s="0" t="s">
        <v>378</v>
      </c>
      <c r="B601" s="15" t="n">
        <v>45170</v>
      </c>
      <c r="C601" s="0" t="n">
        <v>1</v>
      </c>
      <c r="D601" s="0" t="n">
        <v>561</v>
      </c>
      <c r="E601" s="0" t="n">
        <v>169</v>
      </c>
      <c r="F601" s="0" t="n">
        <v>8</v>
      </c>
      <c r="G601" s="0" t="n">
        <v>34</v>
      </c>
      <c r="H601" s="0" t="n">
        <v>97391</v>
      </c>
      <c r="I601" s="0" t="n">
        <v>30416</v>
      </c>
      <c r="J601" s="16" t="n">
        <f aca="false">D601+Inputs!$B$8*E601</f>
        <v>912.52</v>
      </c>
      <c r="K601" s="16" t="n">
        <f aca="false">F601+Inputs!$B$9*G601</f>
        <v>78.72</v>
      </c>
      <c r="L601" s="16" t="n">
        <f aca="false">H601+Inputs!$B$10*I601</f>
        <v>141098.792</v>
      </c>
      <c r="M601" s="16" t="n">
        <f aca="false">J601+K601+L601</f>
        <v>142090.032</v>
      </c>
    </row>
    <row r="602" customFormat="false" ht="15" hidden="false" customHeight="false" outlineLevel="0" collapsed="false">
      <c r="A602" s="0" t="s">
        <v>378</v>
      </c>
      <c r="B602" s="15" t="n">
        <v>45261</v>
      </c>
      <c r="C602" s="0" t="n">
        <v>1</v>
      </c>
      <c r="D602" s="0" t="n">
        <v>622</v>
      </c>
      <c r="E602" s="0" t="n">
        <v>189</v>
      </c>
      <c r="F602" s="0" t="n">
        <v>11</v>
      </c>
      <c r="G602" s="0" t="n">
        <v>46</v>
      </c>
      <c r="H602" s="0" t="n">
        <v>98616</v>
      </c>
      <c r="I602" s="0" t="n">
        <v>30486</v>
      </c>
      <c r="J602" s="16" t="n">
        <f aca="false">D602+Inputs!$B$8*E602</f>
        <v>1015.12</v>
      </c>
      <c r="K602" s="16" t="n">
        <f aca="false">F602+Inputs!$B$9*G602</f>
        <v>106.68</v>
      </c>
      <c r="L602" s="16" t="n">
        <f aca="false">H602+Inputs!$B$10*I602</f>
        <v>142424.382</v>
      </c>
      <c r="M602" s="16" t="n">
        <f aca="false">J602+K602+L602</f>
        <v>143546.182</v>
      </c>
    </row>
    <row r="603" customFormat="false" ht="15" hidden="false" customHeight="false" outlineLevel="0" collapsed="false">
      <c r="A603" s="0" t="s">
        <v>378</v>
      </c>
      <c r="B603" s="15" t="n">
        <v>45352</v>
      </c>
      <c r="C603" s="0" t="n">
        <v>1</v>
      </c>
      <c r="D603" s="0" t="n">
        <v>755</v>
      </c>
      <c r="E603" s="0" t="n">
        <v>227</v>
      </c>
      <c r="F603" s="0" t="n">
        <v>16</v>
      </c>
      <c r="G603" s="0" t="n">
        <v>65</v>
      </c>
      <c r="H603" s="0" t="n">
        <v>99227</v>
      </c>
      <c r="I603" s="0" t="n">
        <v>30698</v>
      </c>
      <c r="J603" s="16" t="n">
        <f aca="false">D603+Inputs!$B$8*E603</f>
        <v>1227.16</v>
      </c>
      <c r="K603" s="16" t="n">
        <f aca="false">F603+Inputs!$B$9*G603</f>
        <v>151.2</v>
      </c>
      <c r="L603" s="16" t="n">
        <f aca="false">H603+Inputs!$B$10*I603</f>
        <v>143340.026</v>
      </c>
      <c r="M603" s="16" t="n">
        <f aca="false">J603+K603+L603</f>
        <v>144718.386</v>
      </c>
    </row>
    <row r="604" customFormat="false" ht="15" hidden="false" customHeight="false" outlineLevel="0" collapsed="false">
      <c r="A604" s="0" t="s">
        <v>378</v>
      </c>
      <c r="B604" s="15" t="n">
        <v>45444</v>
      </c>
      <c r="C604" s="0" t="n">
        <v>1</v>
      </c>
      <c r="D604" s="0" t="n">
        <v>826</v>
      </c>
      <c r="E604" s="0" t="n">
        <v>245</v>
      </c>
      <c r="F604" s="0" t="n">
        <v>27</v>
      </c>
      <c r="G604" s="0" t="n">
        <v>76</v>
      </c>
      <c r="H604" s="0" t="n">
        <v>99663</v>
      </c>
      <c r="I604" s="0" t="n">
        <v>30767</v>
      </c>
      <c r="J604" s="16" t="n">
        <f aca="false">D604+Inputs!$B$8*E604</f>
        <v>1335.6</v>
      </c>
      <c r="K604" s="16" t="n">
        <f aca="false">F604+Inputs!$B$9*G604</f>
        <v>185.08</v>
      </c>
      <c r="L604" s="16" t="n">
        <f aca="false">H604+Inputs!$B$10*I604</f>
        <v>143875.179</v>
      </c>
      <c r="M604" s="16" t="n">
        <f aca="false">J604+K604+L604</f>
        <v>145395.859</v>
      </c>
    </row>
    <row r="605" customFormat="false" ht="15" hidden="false" customHeight="false" outlineLevel="0" collapsed="false">
      <c r="A605" s="0" t="s">
        <v>378</v>
      </c>
      <c r="B605" s="15" t="n">
        <v>45536</v>
      </c>
      <c r="C605" s="0" t="n">
        <v>1</v>
      </c>
      <c r="D605" s="0" t="n">
        <v>894</v>
      </c>
      <c r="E605" s="0" t="n">
        <v>247</v>
      </c>
      <c r="F605" s="0" t="n">
        <v>42</v>
      </c>
      <c r="G605" s="0" t="n">
        <v>82</v>
      </c>
      <c r="H605" s="0" t="n">
        <v>99585</v>
      </c>
      <c r="I605" s="0" t="n">
        <v>30571</v>
      </c>
      <c r="J605" s="16" t="n">
        <f aca="false">D605+Inputs!$B$8*E605</f>
        <v>1407.76</v>
      </c>
      <c r="K605" s="16" t="n">
        <f aca="false">F605+Inputs!$B$9*G605</f>
        <v>212.56</v>
      </c>
      <c r="L605" s="16" t="n">
        <f aca="false">H605+Inputs!$B$10*I605</f>
        <v>143515.527</v>
      </c>
      <c r="M605" s="16" t="n">
        <f aca="false">J605+K605+L605</f>
        <v>145135.847</v>
      </c>
    </row>
    <row r="606" customFormat="false" ht="15" hidden="false" customHeight="false" outlineLevel="0" collapsed="false">
      <c r="A606" s="0" t="s">
        <v>378</v>
      </c>
      <c r="B606" s="15" t="n">
        <v>45627</v>
      </c>
      <c r="C606" s="0" t="n">
        <v>1</v>
      </c>
      <c r="D606" s="0" t="n">
        <v>949</v>
      </c>
      <c r="E606" s="0" t="n">
        <v>254</v>
      </c>
      <c r="F606" s="0" t="n">
        <v>51</v>
      </c>
      <c r="G606" s="0" t="n">
        <v>95</v>
      </c>
      <c r="H606" s="0" t="n">
        <v>100894</v>
      </c>
      <c r="I606" s="0" t="n">
        <v>30607</v>
      </c>
      <c r="J606" s="16" t="n">
        <f aca="false">D606+Inputs!$B$8*E606</f>
        <v>1477.32</v>
      </c>
      <c r="K606" s="16" t="n">
        <f aca="false">F606+Inputs!$B$9*G606</f>
        <v>248.6</v>
      </c>
      <c r="L606" s="16" t="n">
        <f aca="false">H606+Inputs!$B$10*I606</f>
        <v>144876.259</v>
      </c>
      <c r="M606" s="16" t="n">
        <f aca="false">J606+K606+L606</f>
        <v>146602.179</v>
      </c>
    </row>
    <row r="607" customFormat="false" ht="15" hidden="false" customHeight="false" outlineLevel="0" collapsed="false">
      <c r="A607" s="0" t="s">
        <v>378</v>
      </c>
      <c r="B607" s="15" t="n">
        <v>45717</v>
      </c>
      <c r="C607" s="0" t="n">
        <v>1</v>
      </c>
      <c r="D607" s="0" t="n">
        <v>966</v>
      </c>
      <c r="E607" s="0" t="n">
        <v>291</v>
      </c>
      <c r="F607" s="0" t="n">
        <v>70</v>
      </c>
      <c r="G607" s="0" t="n">
        <v>127</v>
      </c>
      <c r="H607" s="0" t="n">
        <v>101040</v>
      </c>
      <c r="I607" s="0" t="n">
        <v>30806</v>
      </c>
      <c r="J607" s="16" t="n">
        <f aca="false">D607+Inputs!$B$8*E607</f>
        <v>1571.28</v>
      </c>
      <c r="K607" s="16" t="n">
        <f aca="false">F607+Inputs!$B$9*G607</f>
        <v>334.16</v>
      </c>
      <c r="L607" s="16" t="n">
        <f aca="false">H607+Inputs!$B$10*I607</f>
        <v>145308.222</v>
      </c>
      <c r="M607" s="16" t="n">
        <f aca="false">J607+K607+L607</f>
        <v>147213.662</v>
      </c>
    </row>
    <row r="608" customFormat="false" ht="15" hidden="false" customHeight="false" outlineLevel="0" collapsed="false">
      <c r="A608" s="0" t="s">
        <v>378</v>
      </c>
      <c r="B608" s="15" t="n">
        <v>45809</v>
      </c>
      <c r="C608" s="0" t="n">
        <v>1</v>
      </c>
      <c r="D608" s="0" t="n">
        <v>1064</v>
      </c>
      <c r="E608" s="0" t="n">
        <v>307</v>
      </c>
      <c r="F608" s="0" t="n">
        <v>125</v>
      </c>
      <c r="G608" s="0" t="n">
        <v>138</v>
      </c>
      <c r="H608" s="0" t="n">
        <v>100460</v>
      </c>
      <c r="I608" s="0" t="n">
        <v>30705</v>
      </c>
      <c r="J608" s="16" t="n">
        <f aca="false">D608+Inputs!$B$8*E608</f>
        <v>1702.56</v>
      </c>
      <c r="K608" s="16" t="n">
        <f aca="false">F608+Inputs!$B$9*G608</f>
        <v>412.04</v>
      </c>
      <c r="L608" s="16" t="n">
        <f aca="false">H608+Inputs!$B$10*I608</f>
        <v>144583.085</v>
      </c>
      <c r="M608" s="16" t="n">
        <f aca="false">J608+K608+L608</f>
        <v>146697.685</v>
      </c>
    </row>
    <row r="609" customFormat="false" ht="15" hidden="false" customHeight="false" outlineLevel="0" collapsed="false">
      <c r="A609" s="0" t="s">
        <v>378</v>
      </c>
      <c r="B609" s="15" t="n">
        <v>45901</v>
      </c>
      <c r="C609" s="0" t="n">
        <v>1</v>
      </c>
      <c r="D609" s="0" t="n">
        <v>1169</v>
      </c>
      <c r="E609" s="0" t="n">
        <v>332</v>
      </c>
      <c r="F609" s="0" t="n">
        <v>169</v>
      </c>
      <c r="G609" s="0" t="n">
        <v>157</v>
      </c>
      <c r="H609" s="0" t="n">
        <v>101006</v>
      </c>
      <c r="I609" s="0" t="n">
        <v>30580</v>
      </c>
      <c r="J609" s="16" t="n">
        <f aca="false">D609+Inputs!$B$8*E609</f>
        <v>1859.56</v>
      </c>
      <c r="K609" s="16" t="n">
        <f aca="false">F609+Inputs!$B$9*G609</f>
        <v>495.56</v>
      </c>
      <c r="L609" s="16" t="n">
        <f aca="false">H609+Inputs!$B$10*I609</f>
        <v>144949.46</v>
      </c>
      <c r="M609" s="16" t="n">
        <f aca="false">J609+K609+L609</f>
        <v>147304.58</v>
      </c>
    </row>
    <row r="610" customFormat="false" ht="15" hidden="false" customHeight="false" outlineLevel="0" collapsed="false">
      <c r="A610" s="0" t="s">
        <v>378</v>
      </c>
      <c r="B610" s="15" t="n">
        <v>45992</v>
      </c>
      <c r="C610" s="0" t="n">
        <v>1</v>
      </c>
      <c r="D610" s="0" t="n">
        <v>1315</v>
      </c>
      <c r="E610" s="0" t="n">
        <v>366</v>
      </c>
      <c r="F610" s="0" t="n">
        <v>225</v>
      </c>
      <c r="G610" s="0" t="n">
        <v>170</v>
      </c>
      <c r="H610" s="0" t="n">
        <v>101384</v>
      </c>
      <c r="I610" s="0" t="n">
        <v>30640</v>
      </c>
      <c r="J610" s="16" t="n">
        <f aca="false">D610+Inputs!$B$8*E610</f>
        <v>2076.28</v>
      </c>
      <c r="K610" s="16" t="n">
        <f aca="false">F610+Inputs!$B$9*G610</f>
        <v>578.6</v>
      </c>
      <c r="L610" s="16" t="n">
        <f aca="false">H610+Inputs!$B$10*I610</f>
        <v>145413.68</v>
      </c>
      <c r="M610" s="16" t="n">
        <f aca="false">J610+K610+L610</f>
        <v>148068.56</v>
      </c>
    </row>
    <row r="611" customFormat="false" ht="15" hidden="false" customHeight="false" outlineLevel="0" collapsed="false">
      <c r="A611" s="0" t="s">
        <v>378</v>
      </c>
      <c r="B611" s="15" t="n">
        <v>46082</v>
      </c>
      <c r="C611" s="0" t="n">
        <v>1</v>
      </c>
      <c r="D611" s="0" t="n">
        <v>1452</v>
      </c>
      <c r="E611" s="0" t="n">
        <v>419</v>
      </c>
      <c r="F611" s="0" t="n">
        <v>285</v>
      </c>
      <c r="G611" s="0" t="n">
        <v>194</v>
      </c>
      <c r="H611" s="0" t="n">
        <v>101327</v>
      </c>
      <c r="I611" s="0" t="n">
        <v>30728</v>
      </c>
      <c r="J611" s="16" t="n">
        <f aca="false">D611+Inputs!$B$8*E611</f>
        <v>2323.52</v>
      </c>
      <c r="K611" s="16" t="n">
        <f aca="false">F611+Inputs!$B$9*G611</f>
        <v>688.52</v>
      </c>
      <c r="L611" s="16" t="n">
        <f aca="false">H611+Inputs!$B$10*I611</f>
        <v>145483.136</v>
      </c>
      <c r="M611" s="16" t="n">
        <f aca="false">J611+K611+L611</f>
        <v>148495.176</v>
      </c>
    </row>
    <row r="612" customFormat="false" ht="15" hidden="false" customHeight="false" outlineLevel="0" collapsed="false">
      <c r="A612" s="0" t="s">
        <v>378</v>
      </c>
      <c r="B612" s="15" t="n">
        <v>46174</v>
      </c>
      <c r="C612" s="0" t="n">
        <v>1</v>
      </c>
      <c r="D612" s="0" t="n">
        <v>1827</v>
      </c>
      <c r="E612" s="0" t="n">
        <v>444</v>
      </c>
      <c r="F612" s="0" t="n">
        <v>388</v>
      </c>
      <c r="G612" s="0" t="n">
        <v>238</v>
      </c>
      <c r="H612" s="0" t="n">
        <v>101964</v>
      </c>
      <c r="I612" s="0" t="n">
        <v>30628</v>
      </c>
      <c r="J612" s="16" t="n">
        <f aca="false">D612+Inputs!$B$8*E612</f>
        <v>2750.52</v>
      </c>
      <c r="K612" s="16" t="n">
        <f aca="false">F612+Inputs!$B$9*G612</f>
        <v>883.04</v>
      </c>
      <c r="L612" s="16" t="n">
        <f aca="false">H612+Inputs!$B$10*I612</f>
        <v>145976.436</v>
      </c>
      <c r="M612" s="16" t="n">
        <f aca="false">J612+K612+L612</f>
        <v>149609.996</v>
      </c>
    </row>
    <row r="613" customFormat="false" ht="15" hidden="false" customHeight="false" outlineLevel="0" collapsed="false">
      <c r="A613" s="0" t="s">
        <v>378</v>
      </c>
      <c r="B613" s="15" t="n">
        <v>46235</v>
      </c>
      <c r="C613" s="0" t="n">
        <v>1</v>
      </c>
      <c r="D613" s="0" t="n">
        <v>2015</v>
      </c>
      <c r="E613" s="0" t="n">
        <v>480</v>
      </c>
      <c r="F613" s="0" t="n">
        <v>428</v>
      </c>
      <c r="G613" s="0" t="n">
        <v>250</v>
      </c>
      <c r="H613" s="0" t="n">
        <v>101106</v>
      </c>
      <c r="I613" s="0" t="n">
        <v>30745</v>
      </c>
      <c r="J613" s="16" t="n">
        <f aca="false">D613+Inputs!$B$8*E613</f>
        <v>3013.4</v>
      </c>
      <c r="K613" s="16" t="n">
        <f aca="false">F613+Inputs!$B$9*G613</f>
        <v>948</v>
      </c>
      <c r="L613" s="16" t="n">
        <f aca="false">H613+Inputs!$B$10*I613</f>
        <v>145286.565</v>
      </c>
      <c r="M613" s="16" t="n">
        <f aca="false">J613+K613+L613</f>
        <v>149247.965</v>
      </c>
    </row>
    <row r="614" customFormat="false" ht="15" hidden="false" customHeight="false" outlineLevel="0" collapsed="false">
      <c r="A614" s="0" t="s">
        <v>408</v>
      </c>
      <c r="B614" s="15" t="n">
        <v>44805</v>
      </c>
      <c r="C614" s="0" t="n">
        <v>3</v>
      </c>
      <c r="D614" s="0" t="n">
        <v>0</v>
      </c>
      <c r="E614" s="0" t="n">
        <v>27</v>
      </c>
      <c r="F614" s="0" t="n">
        <v>0</v>
      </c>
      <c r="G614" s="0" t="n">
        <v>1</v>
      </c>
      <c r="H614" s="0" t="n">
        <v>17444</v>
      </c>
      <c r="I614" s="0" t="n">
        <v>15000</v>
      </c>
      <c r="J614" s="16" t="n">
        <f aca="false">D614+Inputs!$B$8*E614</f>
        <v>56.16</v>
      </c>
      <c r="K614" s="16" t="n">
        <f aca="false">F614+Inputs!$B$9*G614</f>
        <v>2.08</v>
      </c>
      <c r="L614" s="16" t="n">
        <f aca="false">H614+Inputs!$B$10*I614</f>
        <v>38999</v>
      </c>
      <c r="M614" s="16" t="n">
        <f aca="false">J614+K614+L614</f>
        <v>39057.24</v>
      </c>
    </row>
    <row r="615" customFormat="false" ht="15" hidden="false" customHeight="false" outlineLevel="0" collapsed="false">
      <c r="A615" s="0" t="s">
        <v>408</v>
      </c>
      <c r="B615" s="15" t="n">
        <v>44896</v>
      </c>
      <c r="C615" s="0" t="n">
        <v>3</v>
      </c>
      <c r="D615" s="0" t="n">
        <v>0</v>
      </c>
      <c r="E615" s="0" t="n">
        <v>28</v>
      </c>
      <c r="F615" s="0" t="n">
        <v>0</v>
      </c>
      <c r="G615" s="0" t="n">
        <v>1</v>
      </c>
      <c r="H615" s="0" t="n">
        <v>17718</v>
      </c>
      <c r="I615" s="0" t="n">
        <v>15004</v>
      </c>
      <c r="J615" s="16" t="n">
        <f aca="false">D615+Inputs!$B$8*E615</f>
        <v>58.24</v>
      </c>
      <c r="K615" s="16" t="n">
        <f aca="false">F615+Inputs!$B$9*G615</f>
        <v>2.08</v>
      </c>
      <c r="L615" s="16" t="n">
        <f aca="false">H615+Inputs!$B$10*I615</f>
        <v>39278.748</v>
      </c>
      <c r="M615" s="16" t="n">
        <f aca="false">J615+K615+L615</f>
        <v>39339.068</v>
      </c>
    </row>
    <row r="616" customFormat="false" ht="15" hidden="false" customHeight="false" outlineLevel="0" collapsed="false">
      <c r="A616" s="0" t="s">
        <v>408</v>
      </c>
      <c r="B616" s="15" t="n">
        <v>44986</v>
      </c>
      <c r="C616" s="0" t="n">
        <v>3</v>
      </c>
      <c r="D616" s="0" t="n">
        <v>6</v>
      </c>
      <c r="E616" s="0" t="n">
        <v>31</v>
      </c>
      <c r="F616" s="0" t="n">
        <v>0</v>
      </c>
      <c r="G616" s="0" t="n">
        <v>1</v>
      </c>
      <c r="H616" s="0" t="n">
        <v>17700</v>
      </c>
      <c r="I616" s="0" t="n">
        <v>15095</v>
      </c>
      <c r="J616" s="16" t="n">
        <f aca="false">D616+Inputs!$B$8*E616</f>
        <v>70.48</v>
      </c>
      <c r="K616" s="16" t="n">
        <f aca="false">F616+Inputs!$B$9*G616</f>
        <v>2.08</v>
      </c>
      <c r="L616" s="16" t="n">
        <f aca="false">H616+Inputs!$B$10*I616</f>
        <v>39391.515</v>
      </c>
      <c r="M616" s="16" t="n">
        <f aca="false">J616+K616+L616</f>
        <v>39464.075</v>
      </c>
    </row>
    <row r="617" customFormat="false" ht="15" hidden="false" customHeight="false" outlineLevel="0" collapsed="false">
      <c r="A617" s="0" t="s">
        <v>408</v>
      </c>
      <c r="B617" s="15" t="n">
        <v>45078</v>
      </c>
      <c r="C617" s="0" t="n">
        <v>3</v>
      </c>
      <c r="D617" s="0" t="n">
        <v>7</v>
      </c>
      <c r="E617" s="0" t="n">
        <v>40</v>
      </c>
      <c r="F617" s="0" t="n">
        <v>0</v>
      </c>
      <c r="G617" s="0" t="n">
        <v>1</v>
      </c>
      <c r="H617" s="0" t="n">
        <v>15887</v>
      </c>
      <c r="I617" s="0" t="n">
        <v>15707</v>
      </c>
      <c r="J617" s="16" t="n">
        <f aca="false">D617+Inputs!$B$8*E617</f>
        <v>90.2</v>
      </c>
      <c r="K617" s="16" t="n">
        <f aca="false">F617+Inputs!$B$9*G617</f>
        <v>2.08</v>
      </c>
      <c r="L617" s="16" t="n">
        <f aca="false">H617+Inputs!$B$10*I617</f>
        <v>38457.959</v>
      </c>
      <c r="M617" s="16" t="n">
        <f aca="false">J617+K617+L617</f>
        <v>38550.239</v>
      </c>
    </row>
    <row r="618" customFormat="false" ht="15" hidden="false" customHeight="false" outlineLevel="0" collapsed="false">
      <c r="A618" s="0" t="s">
        <v>408</v>
      </c>
      <c r="B618" s="15" t="n">
        <v>45170</v>
      </c>
      <c r="C618" s="0" t="n">
        <v>3</v>
      </c>
      <c r="D618" s="0" t="n">
        <v>18</v>
      </c>
      <c r="E618" s="0" t="n">
        <v>43</v>
      </c>
      <c r="F618" s="0" t="n">
        <v>0</v>
      </c>
      <c r="G618" s="0" t="n">
        <v>6</v>
      </c>
      <c r="H618" s="0" t="n">
        <v>15958</v>
      </c>
      <c r="I618" s="0" t="n">
        <v>15770</v>
      </c>
      <c r="J618" s="16" t="n">
        <f aca="false">D618+Inputs!$B$8*E618</f>
        <v>107.44</v>
      </c>
      <c r="K618" s="16" t="n">
        <f aca="false">F618+Inputs!$B$9*G618</f>
        <v>12.48</v>
      </c>
      <c r="L618" s="16" t="n">
        <f aca="false">H618+Inputs!$B$10*I618</f>
        <v>38619.49</v>
      </c>
      <c r="M618" s="16" t="n">
        <f aca="false">J618+K618+L618</f>
        <v>38739.41</v>
      </c>
    </row>
    <row r="619" customFormat="false" ht="15" hidden="false" customHeight="false" outlineLevel="0" collapsed="false">
      <c r="A619" s="0" t="s">
        <v>408</v>
      </c>
      <c r="B619" s="15" t="n">
        <v>45261</v>
      </c>
      <c r="C619" s="0" t="n">
        <v>3</v>
      </c>
      <c r="D619" s="0" t="n">
        <v>18</v>
      </c>
      <c r="E619" s="0" t="n">
        <v>45</v>
      </c>
      <c r="F619" s="0" t="n">
        <v>0</v>
      </c>
      <c r="G619" s="0" t="n">
        <v>9</v>
      </c>
      <c r="H619" s="0" t="n">
        <v>16401</v>
      </c>
      <c r="I619" s="0" t="n">
        <v>15725</v>
      </c>
      <c r="J619" s="16" t="n">
        <f aca="false">D619+Inputs!$B$8*E619</f>
        <v>111.6</v>
      </c>
      <c r="K619" s="16" t="n">
        <f aca="false">F619+Inputs!$B$9*G619</f>
        <v>18.72</v>
      </c>
      <c r="L619" s="16" t="n">
        <f aca="false">H619+Inputs!$B$10*I619</f>
        <v>38997.825</v>
      </c>
      <c r="M619" s="16" t="n">
        <f aca="false">J619+K619+L619</f>
        <v>39128.145</v>
      </c>
    </row>
    <row r="620" customFormat="false" ht="15" hidden="false" customHeight="false" outlineLevel="0" collapsed="false">
      <c r="A620" s="0" t="s">
        <v>408</v>
      </c>
      <c r="B620" s="15" t="n">
        <v>45352</v>
      </c>
      <c r="C620" s="0" t="n">
        <v>3</v>
      </c>
      <c r="D620" s="0" t="n">
        <v>18</v>
      </c>
      <c r="E620" s="0" t="n">
        <v>55</v>
      </c>
      <c r="F620" s="0" t="n">
        <v>0</v>
      </c>
      <c r="G620" s="0" t="n">
        <v>10</v>
      </c>
      <c r="H620" s="0" t="n">
        <v>16307</v>
      </c>
      <c r="I620" s="0" t="n">
        <v>15787</v>
      </c>
      <c r="J620" s="16" t="n">
        <f aca="false">D620+Inputs!$B$8*E620</f>
        <v>132.4</v>
      </c>
      <c r="K620" s="16" t="n">
        <f aca="false">F620+Inputs!$B$9*G620</f>
        <v>20.8</v>
      </c>
      <c r="L620" s="16" t="n">
        <f aca="false">H620+Inputs!$B$10*I620</f>
        <v>38992.919</v>
      </c>
      <c r="M620" s="16" t="n">
        <f aca="false">J620+K620+L620</f>
        <v>39146.119</v>
      </c>
    </row>
    <row r="621" customFormat="false" ht="15" hidden="false" customHeight="false" outlineLevel="0" collapsed="false">
      <c r="A621" s="0" t="s">
        <v>408</v>
      </c>
      <c r="B621" s="15" t="n">
        <v>45444</v>
      </c>
      <c r="C621" s="0" t="n">
        <v>3</v>
      </c>
      <c r="D621" s="0" t="n">
        <v>18</v>
      </c>
      <c r="E621" s="0" t="n">
        <v>61</v>
      </c>
      <c r="F621" s="0" t="n">
        <v>0</v>
      </c>
      <c r="G621" s="0" t="n">
        <v>14</v>
      </c>
      <c r="H621" s="0" t="n">
        <v>16469</v>
      </c>
      <c r="I621" s="0" t="n">
        <v>15752</v>
      </c>
      <c r="J621" s="16" t="n">
        <f aca="false">D621+Inputs!$B$8*E621</f>
        <v>144.88</v>
      </c>
      <c r="K621" s="16" t="n">
        <f aca="false">F621+Inputs!$B$9*G621</f>
        <v>29.12</v>
      </c>
      <c r="L621" s="16" t="n">
        <f aca="false">H621+Inputs!$B$10*I621</f>
        <v>39104.624</v>
      </c>
      <c r="M621" s="16" t="n">
        <f aca="false">J621+K621+L621</f>
        <v>39278.624</v>
      </c>
    </row>
    <row r="622" customFormat="false" ht="15" hidden="false" customHeight="false" outlineLevel="0" collapsed="false">
      <c r="A622" s="0" t="s">
        <v>408</v>
      </c>
      <c r="B622" s="15" t="n">
        <v>45536</v>
      </c>
      <c r="C622" s="0" t="n">
        <v>3</v>
      </c>
      <c r="D622" s="0" t="n">
        <v>19</v>
      </c>
      <c r="E622" s="0" t="n">
        <v>62</v>
      </c>
      <c r="F622" s="0" t="n">
        <v>0</v>
      </c>
      <c r="G622" s="0" t="n">
        <v>17</v>
      </c>
      <c r="H622" s="0" t="n">
        <v>16562</v>
      </c>
      <c r="I622" s="0" t="n">
        <v>15737</v>
      </c>
      <c r="J622" s="16" t="n">
        <f aca="false">D622+Inputs!$B$8*E622</f>
        <v>147.96</v>
      </c>
      <c r="K622" s="16" t="n">
        <f aca="false">F622+Inputs!$B$9*G622</f>
        <v>35.36</v>
      </c>
      <c r="L622" s="16" t="n">
        <f aca="false">H622+Inputs!$B$10*I622</f>
        <v>39176.069</v>
      </c>
      <c r="M622" s="16" t="n">
        <f aca="false">J622+K622+L622</f>
        <v>39359.389</v>
      </c>
    </row>
    <row r="623" customFormat="false" ht="15" hidden="false" customHeight="false" outlineLevel="0" collapsed="false">
      <c r="A623" s="0" t="s">
        <v>408</v>
      </c>
      <c r="B623" s="15" t="n">
        <v>45627</v>
      </c>
      <c r="C623" s="0" t="n">
        <v>3</v>
      </c>
      <c r="D623" s="0" t="n">
        <v>20</v>
      </c>
      <c r="E623" s="0" t="n">
        <v>66</v>
      </c>
      <c r="F623" s="0" t="n">
        <v>0</v>
      </c>
      <c r="G623" s="0" t="n">
        <v>23</v>
      </c>
      <c r="H623" s="0" t="n">
        <v>16840</v>
      </c>
      <c r="I623" s="0" t="n">
        <v>15719</v>
      </c>
      <c r="J623" s="16" t="n">
        <f aca="false">D623+Inputs!$B$8*E623</f>
        <v>157.28</v>
      </c>
      <c r="K623" s="16" t="n">
        <f aca="false">F623+Inputs!$B$9*G623</f>
        <v>47.84</v>
      </c>
      <c r="L623" s="16" t="n">
        <f aca="false">H623+Inputs!$B$10*I623</f>
        <v>39428.203</v>
      </c>
      <c r="M623" s="16" t="n">
        <f aca="false">J623+K623+L623</f>
        <v>39633.323</v>
      </c>
    </row>
    <row r="624" customFormat="false" ht="15" hidden="false" customHeight="false" outlineLevel="0" collapsed="false">
      <c r="A624" s="0" t="s">
        <v>408</v>
      </c>
      <c r="B624" s="15" t="n">
        <v>45717</v>
      </c>
      <c r="C624" s="0" t="n">
        <v>3</v>
      </c>
      <c r="D624" s="0" t="n">
        <v>21</v>
      </c>
      <c r="E624" s="0" t="n">
        <v>73</v>
      </c>
      <c r="F624" s="0" t="n">
        <v>0</v>
      </c>
      <c r="G624" s="0" t="n">
        <v>29</v>
      </c>
      <c r="H624" s="0" t="n">
        <v>16994</v>
      </c>
      <c r="I624" s="0" t="n">
        <v>15750</v>
      </c>
      <c r="J624" s="16" t="n">
        <f aca="false">D624+Inputs!$B$8*E624</f>
        <v>172.84</v>
      </c>
      <c r="K624" s="16" t="n">
        <f aca="false">F624+Inputs!$B$9*G624</f>
        <v>60.32</v>
      </c>
      <c r="L624" s="16" t="n">
        <f aca="false">H624+Inputs!$B$10*I624</f>
        <v>39626.75</v>
      </c>
      <c r="M624" s="16" t="n">
        <f aca="false">J624+K624+L624</f>
        <v>39859.91</v>
      </c>
    </row>
    <row r="625" customFormat="false" ht="15" hidden="false" customHeight="false" outlineLevel="0" collapsed="false">
      <c r="A625" s="0" t="s">
        <v>408</v>
      </c>
      <c r="B625" s="15" t="n">
        <v>45809</v>
      </c>
      <c r="C625" s="0" t="n">
        <v>3</v>
      </c>
      <c r="D625" s="0" t="n">
        <v>21</v>
      </c>
      <c r="E625" s="0" t="n">
        <v>77</v>
      </c>
      <c r="F625" s="0" t="n">
        <v>0</v>
      </c>
      <c r="G625" s="0" t="n">
        <v>33</v>
      </c>
      <c r="H625" s="0" t="n">
        <v>16961</v>
      </c>
      <c r="I625" s="0" t="n">
        <v>15760</v>
      </c>
      <c r="J625" s="16" t="n">
        <f aca="false">D625+Inputs!$B$8*E625</f>
        <v>181.16</v>
      </c>
      <c r="K625" s="16" t="n">
        <f aca="false">F625+Inputs!$B$9*G625</f>
        <v>68.64</v>
      </c>
      <c r="L625" s="16" t="n">
        <f aca="false">H625+Inputs!$B$10*I625</f>
        <v>39608.12</v>
      </c>
      <c r="M625" s="16" t="n">
        <f aca="false">J625+K625+L625</f>
        <v>39857.92</v>
      </c>
    </row>
    <row r="626" customFormat="false" ht="15" hidden="false" customHeight="false" outlineLevel="0" collapsed="false">
      <c r="A626" s="0" t="s">
        <v>408</v>
      </c>
      <c r="B626" s="15" t="n">
        <v>45901</v>
      </c>
      <c r="C626" s="0" t="n">
        <v>3</v>
      </c>
      <c r="D626" s="0" t="n">
        <v>21</v>
      </c>
      <c r="E626" s="0" t="n">
        <v>79</v>
      </c>
      <c r="F626" s="0" t="n">
        <v>0</v>
      </c>
      <c r="G626" s="0" t="n">
        <v>40</v>
      </c>
      <c r="H626" s="0" t="n">
        <v>17284</v>
      </c>
      <c r="I626" s="0" t="n">
        <v>15779</v>
      </c>
      <c r="J626" s="16" t="n">
        <f aca="false">D626+Inputs!$B$8*E626</f>
        <v>185.32</v>
      </c>
      <c r="K626" s="16" t="n">
        <f aca="false">F626+Inputs!$B$9*G626</f>
        <v>83.2</v>
      </c>
      <c r="L626" s="16" t="n">
        <f aca="false">H626+Inputs!$B$10*I626</f>
        <v>39958.423</v>
      </c>
      <c r="M626" s="16" t="n">
        <f aca="false">J626+K626+L626</f>
        <v>40226.943</v>
      </c>
    </row>
    <row r="627" customFormat="false" ht="15" hidden="false" customHeight="false" outlineLevel="0" collapsed="false">
      <c r="A627" s="0" t="s">
        <v>408</v>
      </c>
      <c r="B627" s="15" t="n">
        <v>45992</v>
      </c>
      <c r="C627" s="0" t="n">
        <v>3</v>
      </c>
      <c r="D627" s="0" t="n">
        <v>21</v>
      </c>
      <c r="E627" s="0" t="n">
        <v>82</v>
      </c>
      <c r="F627" s="0" t="n">
        <v>0</v>
      </c>
      <c r="G627" s="0" t="n">
        <v>47</v>
      </c>
      <c r="H627" s="0" t="n">
        <v>17435</v>
      </c>
      <c r="I627" s="0" t="n">
        <v>15798</v>
      </c>
      <c r="J627" s="16" t="n">
        <f aca="false">D627+Inputs!$B$8*E627</f>
        <v>191.56</v>
      </c>
      <c r="K627" s="16" t="n">
        <f aca="false">F627+Inputs!$B$9*G627</f>
        <v>97.76</v>
      </c>
      <c r="L627" s="16" t="n">
        <f aca="false">H627+Inputs!$B$10*I627</f>
        <v>40136.726</v>
      </c>
      <c r="M627" s="16" t="n">
        <f aca="false">J627+K627+L627</f>
        <v>40426.046</v>
      </c>
    </row>
    <row r="628" customFormat="false" ht="15" hidden="false" customHeight="false" outlineLevel="0" collapsed="false">
      <c r="A628" s="0" t="s">
        <v>408</v>
      </c>
      <c r="B628" s="15" t="n">
        <v>46082</v>
      </c>
      <c r="C628" s="0" t="n">
        <v>3</v>
      </c>
      <c r="D628" s="0" t="n">
        <v>21</v>
      </c>
      <c r="E628" s="0" t="n">
        <v>91</v>
      </c>
      <c r="F628" s="0" t="n">
        <v>0</v>
      </c>
      <c r="G628" s="0" t="n">
        <v>48</v>
      </c>
      <c r="H628" s="0" t="n">
        <v>17363</v>
      </c>
      <c r="I628" s="0" t="n">
        <v>15875</v>
      </c>
      <c r="J628" s="16" t="n">
        <f aca="false">D628+Inputs!$B$8*E628</f>
        <v>210.28</v>
      </c>
      <c r="K628" s="16" t="n">
        <f aca="false">F628+Inputs!$B$9*G628</f>
        <v>99.84</v>
      </c>
      <c r="L628" s="16" t="n">
        <f aca="false">H628+Inputs!$B$10*I628</f>
        <v>40175.375</v>
      </c>
      <c r="M628" s="16" t="n">
        <f aca="false">J628+K628+L628</f>
        <v>40485.495</v>
      </c>
    </row>
    <row r="629" customFormat="false" ht="15" hidden="false" customHeight="false" outlineLevel="0" collapsed="false">
      <c r="A629" s="0" t="s">
        <v>408</v>
      </c>
      <c r="B629" s="15" t="n">
        <v>46174</v>
      </c>
      <c r="C629" s="0" t="n">
        <v>3</v>
      </c>
      <c r="D629" s="0" t="n">
        <v>27</v>
      </c>
      <c r="E629" s="0" t="n">
        <v>109</v>
      </c>
      <c r="F629" s="0" t="n">
        <v>0</v>
      </c>
      <c r="G629" s="0" t="n">
        <v>59</v>
      </c>
      <c r="H629" s="0" t="n">
        <v>17357</v>
      </c>
      <c r="I629" s="0" t="n">
        <v>15924</v>
      </c>
      <c r="J629" s="16" t="n">
        <f aca="false">D629+Inputs!$B$8*E629</f>
        <v>253.72</v>
      </c>
      <c r="K629" s="16" t="n">
        <f aca="false">F629+Inputs!$B$9*G629</f>
        <v>122.72</v>
      </c>
      <c r="L629" s="16" t="n">
        <f aca="false">H629+Inputs!$B$10*I629</f>
        <v>40239.788</v>
      </c>
      <c r="M629" s="16" t="n">
        <f aca="false">J629+K629+L629</f>
        <v>40616.228</v>
      </c>
    </row>
    <row r="630" customFormat="false" ht="15" hidden="false" customHeight="false" outlineLevel="0" collapsed="false">
      <c r="A630" s="0" t="s">
        <v>408</v>
      </c>
      <c r="B630" s="15" t="n">
        <v>46235</v>
      </c>
      <c r="C630" s="0" t="n">
        <v>3</v>
      </c>
      <c r="D630" s="0" t="n">
        <v>44</v>
      </c>
      <c r="E630" s="0" t="n">
        <v>120</v>
      </c>
      <c r="F630" s="0" t="n">
        <v>13</v>
      </c>
      <c r="G630" s="0" t="n">
        <v>64</v>
      </c>
      <c r="H630" s="0" t="n">
        <v>17480</v>
      </c>
      <c r="I630" s="0" t="n">
        <v>15936</v>
      </c>
      <c r="J630" s="16" t="n">
        <f aca="false">D630+Inputs!$B$8*E630</f>
        <v>293.6</v>
      </c>
      <c r="K630" s="16" t="n">
        <f aca="false">F630+Inputs!$B$9*G630</f>
        <v>146.12</v>
      </c>
      <c r="L630" s="16" t="n">
        <f aca="false">H630+Inputs!$B$10*I630</f>
        <v>40380.032</v>
      </c>
      <c r="M630" s="16" t="n">
        <f aca="false">J630+K630+L630</f>
        <v>40819.752</v>
      </c>
    </row>
    <row r="631" customFormat="false" ht="15" hidden="false" customHeight="false" outlineLevel="0" collapsed="false">
      <c r="A631" s="0" t="s">
        <v>382</v>
      </c>
      <c r="B631" s="15" t="n">
        <v>44805</v>
      </c>
      <c r="C631" s="0" t="n">
        <v>2</v>
      </c>
      <c r="D631" s="0" t="n">
        <v>0</v>
      </c>
      <c r="E631" s="0" t="n">
        <v>8</v>
      </c>
      <c r="F631" s="0" t="n">
        <v>0</v>
      </c>
      <c r="G631" s="0" t="n">
        <v>0</v>
      </c>
      <c r="H631" s="0" t="n">
        <v>414</v>
      </c>
      <c r="I631" s="0" t="n">
        <v>6035</v>
      </c>
      <c r="J631" s="16" t="n">
        <f aca="false">D631+Inputs!$B$8*E631</f>
        <v>16.64</v>
      </c>
      <c r="K631" s="16" t="n">
        <f aca="false">F631+Inputs!$B$9*G631</f>
        <v>0</v>
      </c>
      <c r="L631" s="16" t="n">
        <f aca="false">H631+Inputs!$B$10*I631</f>
        <v>9086.295</v>
      </c>
      <c r="M631" s="16" t="n">
        <f aca="false">J631+K631+L631</f>
        <v>9102.935</v>
      </c>
    </row>
    <row r="632" customFormat="false" ht="15" hidden="false" customHeight="false" outlineLevel="0" collapsed="false">
      <c r="A632" s="0" t="s">
        <v>382</v>
      </c>
      <c r="B632" s="15" t="n">
        <v>44896</v>
      </c>
      <c r="C632" s="0" t="n">
        <v>2</v>
      </c>
      <c r="D632" s="0" t="n">
        <v>0</v>
      </c>
      <c r="E632" s="0" t="n">
        <v>10</v>
      </c>
      <c r="F632" s="0" t="n">
        <v>0</v>
      </c>
      <c r="G632" s="0" t="n">
        <v>0</v>
      </c>
      <c r="H632" s="0" t="n">
        <v>432</v>
      </c>
      <c r="I632" s="0" t="n">
        <v>6044</v>
      </c>
      <c r="J632" s="16" t="n">
        <f aca="false">D632+Inputs!$B$8*E632</f>
        <v>20.8</v>
      </c>
      <c r="K632" s="16" t="n">
        <f aca="false">F632+Inputs!$B$9*G632</f>
        <v>0</v>
      </c>
      <c r="L632" s="16" t="n">
        <f aca="false">H632+Inputs!$B$10*I632</f>
        <v>9117.228</v>
      </c>
      <c r="M632" s="16" t="n">
        <f aca="false">J632+K632+L632</f>
        <v>9138.028</v>
      </c>
    </row>
    <row r="633" customFormat="false" ht="15" hidden="false" customHeight="false" outlineLevel="0" collapsed="false">
      <c r="A633" s="0" t="s">
        <v>382</v>
      </c>
      <c r="B633" s="15" t="n">
        <v>44986</v>
      </c>
      <c r="C633" s="0" t="n">
        <v>2</v>
      </c>
      <c r="D633" s="0" t="n">
        <v>0</v>
      </c>
      <c r="E633" s="0" t="n">
        <v>12</v>
      </c>
      <c r="F633" s="0" t="n">
        <v>0</v>
      </c>
      <c r="G633" s="0" t="n">
        <v>1</v>
      </c>
      <c r="H633" s="0" t="n">
        <v>432</v>
      </c>
      <c r="I633" s="0" t="n">
        <v>6048</v>
      </c>
      <c r="J633" s="16" t="n">
        <f aca="false">D633+Inputs!$B$8*E633</f>
        <v>24.96</v>
      </c>
      <c r="K633" s="16" t="n">
        <f aca="false">F633+Inputs!$B$9*G633</f>
        <v>2.08</v>
      </c>
      <c r="L633" s="16" t="n">
        <f aca="false">H633+Inputs!$B$10*I633</f>
        <v>9122.976</v>
      </c>
      <c r="M633" s="16" t="n">
        <f aca="false">J633+K633+L633</f>
        <v>9150.016</v>
      </c>
    </row>
    <row r="634" customFormat="false" ht="15" hidden="false" customHeight="false" outlineLevel="0" collapsed="false">
      <c r="A634" s="0" t="s">
        <v>382</v>
      </c>
      <c r="B634" s="15" t="n">
        <v>45078</v>
      </c>
      <c r="C634" s="0" t="n">
        <v>2</v>
      </c>
      <c r="D634" s="0" t="n">
        <v>0</v>
      </c>
      <c r="E634" s="0" t="n">
        <v>15</v>
      </c>
      <c r="F634" s="0" t="n">
        <v>0</v>
      </c>
      <c r="G634" s="0" t="n">
        <v>1</v>
      </c>
      <c r="H634" s="0" t="n">
        <v>400</v>
      </c>
      <c r="I634" s="0" t="n">
        <v>6047</v>
      </c>
      <c r="J634" s="16" t="n">
        <f aca="false">D634+Inputs!$B$8*E634</f>
        <v>31.2</v>
      </c>
      <c r="K634" s="16" t="n">
        <f aca="false">F634+Inputs!$B$9*G634</f>
        <v>2.08</v>
      </c>
      <c r="L634" s="16" t="n">
        <f aca="false">H634+Inputs!$B$10*I634</f>
        <v>9089.539</v>
      </c>
      <c r="M634" s="16" t="n">
        <f aca="false">J634+K634+L634</f>
        <v>9122.819</v>
      </c>
    </row>
    <row r="635" customFormat="false" ht="15" hidden="false" customHeight="false" outlineLevel="0" collapsed="false">
      <c r="A635" s="0" t="s">
        <v>382</v>
      </c>
      <c r="B635" s="15" t="n">
        <v>45170</v>
      </c>
      <c r="C635" s="0" t="n">
        <v>2</v>
      </c>
      <c r="D635" s="0" t="n">
        <v>0</v>
      </c>
      <c r="E635" s="0" t="n">
        <v>16</v>
      </c>
      <c r="F635" s="0" t="n">
        <v>0</v>
      </c>
      <c r="G635" s="0" t="n">
        <v>1</v>
      </c>
      <c r="H635" s="0" t="n">
        <v>435</v>
      </c>
      <c r="I635" s="0" t="n">
        <v>6055</v>
      </c>
      <c r="J635" s="16" t="n">
        <f aca="false">D635+Inputs!$B$8*E635</f>
        <v>33.28</v>
      </c>
      <c r="K635" s="16" t="n">
        <f aca="false">F635+Inputs!$B$9*G635</f>
        <v>2.08</v>
      </c>
      <c r="L635" s="16" t="n">
        <f aca="false">H635+Inputs!$B$10*I635</f>
        <v>9136.035</v>
      </c>
      <c r="M635" s="16" t="n">
        <f aca="false">J635+K635+L635</f>
        <v>9171.395</v>
      </c>
    </row>
    <row r="636" customFormat="false" ht="15" hidden="false" customHeight="false" outlineLevel="0" collapsed="false">
      <c r="A636" s="0" t="s">
        <v>382</v>
      </c>
      <c r="B636" s="15" t="n">
        <v>45261</v>
      </c>
      <c r="C636" s="0" t="n">
        <v>2</v>
      </c>
      <c r="D636" s="0" t="n">
        <v>0</v>
      </c>
      <c r="E636" s="0" t="n">
        <v>21</v>
      </c>
      <c r="F636" s="0" t="n">
        <v>0</v>
      </c>
      <c r="G636" s="0" t="n">
        <v>4</v>
      </c>
      <c r="H636" s="0" t="n">
        <v>450</v>
      </c>
      <c r="I636" s="0" t="n">
        <v>6054</v>
      </c>
      <c r="J636" s="16" t="n">
        <f aca="false">D636+Inputs!$B$8*E636</f>
        <v>43.68</v>
      </c>
      <c r="K636" s="16" t="n">
        <f aca="false">F636+Inputs!$B$9*G636</f>
        <v>8.32</v>
      </c>
      <c r="L636" s="16" t="n">
        <f aca="false">H636+Inputs!$B$10*I636</f>
        <v>9149.598</v>
      </c>
      <c r="M636" s="16" t="n">
        <f aca="false">J636+K636+L636</f>
        <v>9201.598</v>
      </c>
    </row>
    <row r="637" customFormat="false" ht="15" hidden="false" customHeight="false" outlineLevel="0" collapsed="false">
      <c r="A637" s="0" t="s">
        <v>382</v>
      </c>
      <c r="B637" s="15" t="n">
        <v>45352</v>
      </c>
      <c r="C637" s="0" t="n">
        <v>2</v>
      </c>
      <c r="D637" s="0" t="n">
        <v>0</v>
      </c>
      <c r="E637" s="0" t="n">
        <v>27</v>
      </c>
      <c r="F637" s="0" t="n">
        <v>0</v>
      </c>
      <c r="G637" s="0" t="n">
        <v>5</v>
      </c>
      <c r="H637" s="0" t="n">
        <v>443</v>
      </c>
      <c r="I637" s="0" t="n">
        <v>6065</v>
      </c>
      <c r="J637" s="16" t="n">
        <f aca="false">D637+Inputs!$B$8*E637</f>
        <v>56.16</v>
      </c>
      <c r="K637" s="16" t="n">
        <f aca="false">F637+Inputs!$B$9*G637</f>
        <v>10.4</v>
      </c>
      <c r="L637" s="16" t="n">
        <f aca="false">H637+Inputs!$B$10*I637</f>
        <v>9158.405</v>
      </c>
      <c r="M637" s="16" t="n">
        <f aca="false">J637+K637+L637</f>
        <v>9224.965</v>
      </c>
    </row>
    <row r="638" customFormat="false" ht="15" hidden="false" customHeight="false" outlineLevel="0" collapsed="false">
      <c r="A638" s="0" t="s">
        <v>382</v>
      </c>
      <c r="B638" s="15" t="n">
        <v>45444</v>
      </c>
      <c r="C638" s="0" t="n">
        <v>2</v>
      </c>
      <c r="D638" s="0" t="n">
        <v>0</v>
      </c>
      <c r="E638" s="0" t="n">
        <v>31</v>
      </c>
      <c r="F638" s="0" t="n">
        <v>0</v>
      </c>
      <c r="G638" s="0" t="n">
        <v>7</v>
      </c>
      <c r="H638" s="0" t="n">
        <v>448</v>
      </c>
      <c r="I638" s="0" t="n">
        <v>6014</v>
      </c>
      <c r="J638" s="16" t="n">
        <f aca="false">D638+Inputs!$B$8*E638</f>
        <v>64.48</v>
      </c>
      <c r="K638" s="16" t="n">
        <f aca="false">F638+Inputs!$B$9*G638</f>
        <v>14.56</v>
      </c>
      <c r="L638" s="16" t="n">
        <f aca="false">H638+Inputs!$B$10*I638</f>
        <v>9090.118</v>
      </c>
      <c r="M638" s="16" t="n">
        <f aca="false">J638+K638+L638</f>
        <v>9169.158</v>
      </c>
    </row>
    <row r="639" customFormat="false" ht="15" hidden="false" customHeight="false" outlineLevel="0" collapsed="false">
      <c r="A639" s="0" t="s">
        <v>382</v>
      </c>
      <c r="B639" s="15" t="n">
        <v>45536</v>
      </c>
      <c r="C639" s="0" t="n">
        <v>2</v>
      </c>
      <c r="D639" s="0" t="n">
        <v>0</v>
      </c>
      <c r="E639" s="0" t="n">
        <v>31</v>
      </c>
      <c r="F639" s="0" t="n">
        <v>0</v>
      </c>
      <c r="G639" s="0" t="n">
        <v>9</v>
      </c>
      <c r="H639" s="0" t="n">
        <v>445</v>
      </c>
      <c r="I639" s="0" t="n">
        <v>5994</v>
      </c>
      <c r="J639" s="16" t="n">
        <f aca="false">D639+Inputs!$B$8*E639</f>
        <v>64.48</v>
      </c>
      <c r="K639" s="16" t="n">
        <f aca="false">F639+Inputs!$B$9*G639</f>
        <v>18.72</v>
      </c>
      <c r="L639" s="16" t="n">
        <f aca="false">H639+Inputs!$B$10*I639</f>
        <v>9058.378</v>
      </c>
      <c r="M639" s="16" t="n">
        <f aca="false">J639+K639+L639</f>
        <v>9141.578</v>
      </c>
    </row>
    <row r="640" customFormat="false" ht="15" hidden="false" customHeight="false" outlineLevel="0" collapsed="false">
      <c r="A640" s="0" t="s">
        <v>382</v>
      </c>
      <c r="B640" s="15" t="n">
        <v>45627</v>
      </c>
      <c r="C640" s="0" t="n">
        <v>2</v>
      </c>
      <c r="D640" s="0" t="n">
        <v>0</v>
      </c>
      <c r="E640" s="0" t="n">
        <v>32</v>
      </c>
      <c r="F640" s="0" t="n">
        <v>0</v>
      </c>
      <c r="G640" s="0" t="n">
        <v>9</v>
      </c>
      <c r="H640" s="0" t="n">
        <v>448</v>
      </c>
      <c r="I640" s="0" t="n">
        <v>6018</v>
      </c>
      <c r="J640" s="16" t="n">
        <f aca="false">D640+Inputs!$B$8*E640</f>
        <v>66.56</v>
      </c>
      <c r="K640" s="16" t="n">
        <f aca="false">F640+Inputs!$B$9*G640</f>
        <v>18.72</v>
      </c>
      <c r="L640" s="16" t="n">
        <f aca="false">H640+Inputs!$B$10*I640</f>
        <v>9095.866</v>
      </c>
      <c r="M640" s="16" t="n">
        <f aca="false">J640+K640+L640</f>
        <v>9181.146</v>
      </c>
    </row>
    <row r="641" customFormat="false" ht="15" hidden="false" customHeight="false" outlineLevel="0" collapsed="false">
      <c r="A641" s="0" t="s">
        <v>382</v>
      </c>
      <c r="B641" s="15" t="n">
        <v>45717</v>
      </c>
      <c r="C641" s="0" t="n">
        <v>2</v>
      </c>
      <c r="D641" s="0" t="n">
        <v>0</v>
      </c>
      <c r="E641" s="0" t="n">
        <v>32</v>
      </c>
      <c r="F641" s="0" t="n">
        <v>0</v>
      </c>
      <c r="G641" s="0" t="n">
        <v>10</v>
      </c>
      <c r="H641" s="0" t="n">
        <v>514</v>
      </c>
      <c r="I641" s="0" t="n">
        <v>6046</v>
      </c>
      <c r="J641" s="16" t="n">
        <f aca="false">D641+Inputs!$B$8*E641</f>
        <v>66.56</v>
      </c>
      <c r="K641" s="16" t="n">
        <f aca="false">F641+Inputs!$B$9*G641</f>
        <v>20.8</v>
      </c>
      <c r="L641" s="16" t="n">
        <f aca="false">H641+Inputs!$B$10*I641</f>
        <v>9202.102</v>
      </c>
      <c r="M641" s="16" t="n">
        <f aca="false">J641+K641+L641</f>
        <v>9289.462</v>
      </c>
    </row>
    <row r="642" customFormat="false" ht="15" hidden="false" customHeight="false" outlineLevel="0" collapsed="false">
      <c r="A642" s="0" t="s">
        <v>382</v>
      </c>
      <c r="B642" s="15" t="n">
        <v>45809</v>
      </c>
      <c r="C642" s="0" t="n">
        <v>2</v>
      </c>
      <c r="D642" s="0" t="n">
        <v>0</v>
      </c>
      <c r="E642" s="0" t="n">
        <v>40</v>
      </c>
      <c r="F642" s="0" t="n">
        <v>0</v>
      </c>
      <c r="G642" s="0" t="n">
        <v>12</v>
      </c>
      <c r="H642" s="0" t="n">
        <v>534</v>
      </c>
      <c r="I642" s="0" t="n">
        <v>6074</v>
      </c>
      <c r="J642" s="16" t="n">
        <f aca="false">D642+Inputs!$B$8*E642</f>
        <v>83.2</v>
      </c>
      <c r="K642" s="16" t="n">
        <f aca="false">F642+Inputs!$B$9*G642</f>
        <v>24.96</v>
      </c>
      <c r="L642" s="16" t="n">
        <f aca="false">H642+Inputs!$B$10*I642</f>
        <v>9262.338</v>
      </c>
      <c r="M642" s="16" t="n">
        <f aca="false">J642+K642+L642</f>
        <v>9370.498</v>
      </c>
    </row>
    <row r="643" customFormat="false" ht="15" hidden="false" customHeight="false" outlineLevel="0" collapsed="false">
      <c r="A643" s="0" t="s">
        <v>382</v>
      </c>
      <c r="B643" s="15" t="n">
        <v>45901</v>
      </c>
      <c r="C643" s="0" t="n">
        <v>2</v>
      </c>
      <c r="D643" s="0" t="n">
        <v>0</v>
      </c>
      <c r="E643" s="0" t="n">
        <v>44</v>
      </c>
      <c r="F643" s="0" t="n">
        <v>0</v>
      </c>
      <c r="G643" s="0" t="n">
        <v>13</v>
      </c>
      <c r="H643" s="0" t="n">
        <v>529</v>
      </c>
      <c r="I643" s="0" t="n">
        <v>6049</v>
      </c>
      <c r="J643" s="16" t="n">
        <f aca="false">D643+Inputs!$B$8*E643</f>
        <v>91.52</v>
      </c>
      <c r="K643" s="16" t="n">
        <f aca="false">F643+Inputs!$B$9*G643</f>
        <v>27.04</v>
      </c>
      <c r="L643" s="16" t="n">
        <f aca="false">H643+Inputs!$B$10*I643</f>
        <v>9221.413</v>
      </c>
      <c r="M643" s="16" t="n">
        <f aca="false">J643+K643+L643</f>
        <v>9339.973</v>
      </c>
    </row>
    <row r="644" customFormat="false" ht="15" hidden="false" customHeight="false" outlineLevel="0" collapsed="false">
      <c r="A644" s="0" t="s">
        <v>382</v>
      </c>
      <c r="B644" s="15" t="n">
        <v>45992</v>
      </c>
      <c r="C644" s="0" t="n">
        <v>2</v>
      </c>
      <c r="D644" s="0" t="n">
        <v>0</v>
      </c>
      <c r="E644" s="0" t="n">
        <v>43</v>
      </c>
      <c r="F644" s="0" t="n">
        <v>0</v>
      </c>
      <c r="G644" s="0" t="n">
        <v>14</v>
      </c>
      <c r="H644" s="0" t="n">
        <v>506</v>
      </c>
      <c r="I644" s="0" t="n">
        <v>6080</v>
      </c>
      <c r="J644" s="16" t="n">
        <f aca="false">D644+Inputs!$B$8*E644</f>
        <v>89.44</v>
      </c>
      <c r="K644" s="16" t="n">
        <f aca="false">F644+Inputs!$B$9*G644</f>
        <v>29.12</v>
      </c>
      <c r="L644" s="16" t="n">
        <f aca="false">H644+Inputs!$B$10*I644</f>
        <v>9242.96</v>
      </c>
      <c r="M644" s="16" t="n">
        <f aca="false">J644+K644+L644</f>
        <v>9361.52</v>
      </c>
    </row>
    <row r="645" customFormat="false" ht="15" hidden="false" customHeight="false" outlineLevel="0" collapsed="false">
      <c r="A645" s="0" t="s">
        <v>382</v>
      </c>
      <c r="B645" s="15" t="n">
        <v>46082</v>
      </c>
      <c r="C645" s="0" t="n">
        <v>2</v>
      </c>
      <c r="D645" s="0" t="n">
        <v>0</v>
      </c>
      <c r="E645" s="0" t="n">
        <v>48</v>
      </c>
      <c r="F645" s="0" t="n">
        <v>0</v>
      </c>
      <c r="G645" s="0" t="n">
        <v>14</v>
      </c>
      <c r="H645" s="0" t="n">
        <v>526</v>
      </c>
      <c r="I645" s="0" t="n">
        <v>6057</v>
      </c>
      <c r="J645" s="16" t="n">
        <f aca="false">D645+Inputs!$B$8*E645</f>
        <v>99.84</v>
      </c>
      <c r="K645" s="16" t="n">
        <f aca="false">F645+Inputs!$B$9*G645</f>
        <v>29.12</v>
      </c>
      <c r="L645" s="16" t="n">
        <f aca="false">H645+Inputs!$B$10*I645</f>
        <v>9229.909</v>
      </c>
      <c r="M645" s="16" t="n">
        <f aca="false">J645+K645+L645</f>
        <v>9358.869</v>
      </c>
    </row>
    <row r="646" customFormat="false" ht="15" hidden="false" customHeight="false" outlineLevel="0" collapsed="false">
      <c r="A646" s="0" t="s">
        <v>382</v>
      </c>
      <c r="B646" s="15" t="n">
        <v>46174</v>
      </c>
      <c r="C646" s="0" t="n">
        <v>2</v>
      </c>
      <c r="D646" s="0" t="n">
        <v>0</v>
      </c>
      <c r="E646" s="0" t="n">
        <v>65</v>
      </c>
      <c r="F646" s="0" t="n">
        <v>0</v>
      </c>
      <c r="G646" s="0" t="n">
        <v>17</v>
      </c>
      <c r="H646" s="0" t="n">
        <v>561</v>
      </c>
      <c r="I646" s="0" t="n">
        <v>6082</v>
      </c>
      <c r="J646" s="16" t="n">
        <f aca="false">D646+Inputs!$B$8*E646</f>
        <v>135.2</v>
      </c>
      <c r="K646" s="16" t="n">
        <f aca="false">F646+Inputs!$B$9*G646</f>
        <v>35.36</v>
      </c>
      <c r="L646" s="16" t="n">
        <f aca="false">H646+Inputs!$B$10*I646</f>
        <v>9300.834</v>
      </c>
      <c r="M646" s="16" t="n">
        <f aca="false">J646+K646+L646</f>
        <v>9471.394</v>
      </c>
    </row>
    <row r="647" customFormat="false" ht="15" hidden="false" customHeight="false" outlineLevel="0" collapsed="false">
      <c r="A647" s="0" t="s">
        <v>382</v>
      </c>
      <c r="B647" s="15" t="n">
        <v>46235</v>
      </c>
      <c r="C647" s="0" t="n">
        <v>2</v>
      </c>
      <c r="D647" s="0" t="n">
        <v>0</v>
      </c>
      <c r="E647" s="0" t="n">
        <v>72</v>
      </c>
      <c r="F647" s="0" t="n">
        <v>0</v>
      </c>
      <c r="G647" s="0" t="n">
        <v>17</v>
      </c>
      <c r="H647" s="0" t="n">
        <v>584</v>
      </c>
      <c r="I647" s="0" t="n">
        <v>6099</v>
      </c>
      <c r="J647" s="16" t="n">
        <f aca="false">D647+Inputs!$B$8*E647</f>
        <v>149.76</v>
      </c>
      <c r="K647" s="16" t="n">
        <f aca="false">F647+Inputs!$B$9*G647</f>
        <v>35.36</v>
      </c>
      <c r="L647" s="16" t="n">
        <f aca="false">H647+Inputs!$B$10*I647</f>
        <v>9348.263</v>
      </c>
      <c r="M647" s="16" t="n">
        <f aca="false">J647+K647+L647</f>
        <v>9533.383</v>
      </c>
    </row>
    <row r="648" customFormat="false" ht="15" hidden="false" customHeight="false" outlineLevel="0" collapsed="false">
      <c r="A648" s="0" t="s">
        <v>463</v>
      </c>
      <c r="B648" s="15" t="n">
        <v>44805</v>
      </c>
      <c r="C648" s="0" t="n">
        <v>1</v>
      </c>
      <c r="D648" s="0" t="n">
        <v>0</v>
      </c>
      <c r="E648" s="0" t="n">
        <v>2</v>
      </c>
      <c r="F648" s="0" t="n">
        <v>0</v>
      </c>
      <c r="G648" s="0" t="n">
        <v>0</v>
      </c>
      <c r="H648" s="0" t="n">
        <v>610</v>
      </c>
      <c r="I648" s="0" t="n">
        <v>4977</v>
      </c>
      <c r="J648" s="16" t="n">
        <f aca="false">D648+Inputs!$B$8*E648</f>
        <v>4.16</v>
      </c>
      <c r="K648" s="16" t="n">
        <f aca="false">F648+Inputs!$B$9*G648</f>
        <v>0</v>
      </c>
      <c r="L648" s="16" t="n">
        <f aca="false">H648+Inputs!$B$10*I648</f>
        <v>7761.949</v>
      </c>
      <c r="M648" s="16" t="n">
        <f aca="false">J648+K648+L648</f>
        <v>7766.109</v>
      </c>
    </row>
    <row r="649" customFormat="false" ht="15" hidden="false" customHeight="false" outlineLevel="0" collapsed="false">
      <c r="A649" s="0" t="s">
        <v>463</v>
      </c>
      <c r="B649" s="15" t="n">
        <v>44896</v>
      </c>
      <c r="C649" s="0" t="n">
        <v>1</v>
      </c>
      <c r="D649" s="0" t="n">
        <v>0</v>
      </c>
      <c r="E649" s="0" t="n">
        <v>2</v>
      </c>
      <c r="F649" s="0" t="n">
        <v>0</v>
      </c>
      <c r="G649" s="0" t="n">
        <v>0</v>
      </c>
      <c r="H649" s="0" t="n">
        <v>647</v>
      </c>
      <c r="I649" s="0" t="n">
        <v>4967</v>
      </c>
      <c r="J649" s="16" t="n">
        <f aca="false">D649+Inputs!$B$8*E649</f>
        <v>4.16</v>
      </c>
      <c r="K649" s="16" t="n">
        <f aca="false">F649+Inputs!$B$9*G649</f>
        <v>0</v>
      </c>
      <c r="L649" s="16" t="n">
        <f aca="false">H649+Inputs!$B$10*I649</f>
        <v>7784.579</v>
      </c>
      <c r="M649" s="16" t="n">
        <f aca="false">J649+K649+L649</f>
        <v>7788.739</v>
      </c>
    </row>
    <row r="650" customFormat="false" ht="15" hidden="false" customHeight="false" outlineLevel="0" collapsed="false">
      <c r="A650" s="0" t="s">
        <v>463</v>
      </c>
      <c r="B650" s="15" t="n">
        <v>44986</v>
      </c>
      <c r="C650" s="0" t="n">
        <v>1</v>
      </c>
      <c r="D650" s="0" t="n">
        <v>0</v>
      </c>
      <c r="E650" s="0" t="n">
        <v>2</v>
      </c>
      <c r="F650" s="0" t="n">
        <v>0</v>
      </c>
      <c r="G650" s="0" t="n">
        <v>1</v>
      </c>
      <c r="H650" s="0" t="n">
        <v>658</v>
      </c>
      <c r="I650" s="0" t="n">
        <v>4981</v>
      </c>
      <c r="J650" s="16" t="n">
        <f aca="false">D650+Inputs!$B$8*E650</f>
        <v>4.16</v>
      </c>
      <c r="K650" s="16" t="n">
        <f aca="false">F650+Inputs!$B$9*G650</f>
        <v>2.08</v>
      </c>
      <c r="L650" s="16" t="n">
        <f aca="false">H650+Inputs!$B$10*I650</f>
        <v>7815.697</v>
      </c>
      <c r="M650" s="16" t="n">
        <f aca="false">J650+K650+L650</f>
        <v>7821.937</v>
      </c>
    </row>
    <row r="651" customFormat="false" ht="15" hidden="false" customHeight="false" outlineLevel="0" collapsed="false">
      <c r="A651" s="0" t="s">
        <v>463</v>
      </c>
      <c r="B651" s="15" t="n">
        <v>45078</v>
      </c>
      <c r="C651" s="0" t="n">
        <v>1</v>
      </c>
      <c r="D651" s="0" t="n">
        <v>0</v>
      </c>
      <c r="E651" s="0" t="n">
        <v>2</v>
      </c>
      <c r="F651" s="0" t="n">
        <v>0</v>
      </c>
      <c r="G651" s="0" t="n">
        <v>2</v>
      </c>
      <c r="H651" s="0" t="n">
        <v>633</v>
      </c>
      <c r="I651" s="0" t="n">
        <v>4970</v>
      </c>
      <c r="J651" s="16" t="n">
        <f aca="false">D651+Inputs!$B$8*E651</f>
        <v>4.16</v>
      </c>
      <c r="K651" s="16" t="n">
        <f aca="false">F651+Inputs!$B$9*G651</f>
        <v>4.16</v>
      </c>
      <c r="L651" s="16" t="n">
        <f aca="false">H651+Inputs!$B$10*I651</f>
        <v>7774.89</v>
      </c>
      <c r="M651" s="16" t="n">
        <f aca="false">J651+K651+L651</f>
        <v>7783.21</v>
      </c>
    </row>
    <row r="652" customFormat="false" ht="15" hidden="false" customHeight="false" outlineLevel="0" collapsed="false">
      <c r="A652" s="0" t="s">
        <v>463</v>
      </c>
      <c r="B652" s="15" t="n">
        <v>45170</v>
      </c>
      <c r="C652" s="0" t="n">
        <v>1</v>
      </c>
      <c r="D652" s="0" t="n">
        <v>0</v>
      </c>
      <c r="E652" s="0" t="n">
        <v>3</v>
      </c>
      <c r="F652" s="0" t="n">
        <v>0</v>
      </c>
      <c r="G652" s="0" t="n">
        <v>2</v>
      </c>
      <c r="H652" s="0" t="n">
        <v>628</v>
      </c>
      <c r="I652" s="0" t="n">
        <v>4974</v>
      </c>
      <c r="J652" s="16" t="n">
        <f aca="false">D652+Inputs!$B$8*E652</f>
        <v>6.24</v>
      </c>
      <c r="K652" s="16" t="n">
        <f aca="false">F652+Inputs!$B$9*G652</f>
        <v>4.16</v>
      </c>
      <c r="L652" s="16" t="n">
        <f aca="false">H652+Inputs!$B$10*I652</f>
        <v>7775.638</v>
      </c>
      <c r="M652" s="16" t="n">
        <f aca="false">J652+K652+L652</f>
        <v>7786.038</v>
      </c>
    </row>
    <row r="653" customFormat="false" ht="15" hidden="false" customHeight="false" outlineLevel="0" collapsed="false">
      <c r="A653" s="0" t="s">
        <v>463</v>
      </c>
      <c r="B653" s="15" t="n">
        <v>45261</v>
      </c>
      <c r="C653" s="0" t="n">
        <v>1</v>
      </c>
      <c r="D653" s="0" t="n">
        <v>0</v>
      </c>
      <c r="E653" s="0" t="n">
        <v>5</v>
      </c>
      <c r="F653" s="0" t="n">
        <v>0</v>
      </c>
      <c r="G653" s="0" t="n">
        <v>3</v>
      </c>
      <c r="H653" s="0" t="n">
        <v>649</v>
      </c>
      <c r="I653" s="0" t="n">
        <v>4995</v>
      </c>
      <c r="J653" s="16" t="n">
        <f aca="false">D653+Inputs!$B$8*E653</f>
        <v>10.4</v>
      </c>
      <c r="K653" s="16" t="n">
        <f aca="false">F653+Inputs!$B$9*G653</f>
        <v>6.24</v>
      </c>
      <c r="L653" s="16" t="n">
        <f aca="false">H653+Inputs!$B$10*I653</f>
        <v>7826.815</v>
      </c>
      <c r="M653" s="16" t="n">
        <f aca="false">J653+K653+L653</f>
        <v>7843.455</v>
      </c>
    </row>
    <row r="654" customFormat="false" ht="15" hidden="false" customHeight="false" outlineLevel="0" collapsed="false">
      <c r="A654" s="0" t="s">
        <v>463</v>
      </c>
      <c r="B654" s="15" t="n">
        <v>45352</v>
      </c>
      <c r="C654" s="0" t="n">
        <v>1</v>
      </c>
      <c r="D654" s="0" t="n">
        <v>0</v>
      </c>
      <c r="E654" s="0" t="n">
        <v>7</v>
      </c>
      <c r="F654" s="0" t="n">
        <v>0</v>
      </c>
      <c r="G654" s="0" t="n">
        <v>4</v>
      </c>
      <c r="H654" s="0" t="n">
        <v>640</v>
      </c>
      <c r="I654" s="0" t="n">
        <v>5013</v>
      </c>
      <c r="J654" s="16" t="n">
        <f aca="false">D654+Inputs!$B$8*E654</f>
        <v>14.56</v>
      </c>
      <c r="K654" s="16" t="n">
        <f aca="false">F654+Inputs!$B$9*G654</f>
        <v>8.32</v>
      </c>
      <c r="L654" s="16" t="n">
        <f aca="false">H654+Inputs!$B$10*I654</f>
        <v>7843.681</v>
      </c>
      <c r="M654" s="16" t="n">
        <f aca="false">J654+K654+L654</f>
        <v>7866.561</v>
      </c>
    </row>
    <row r="655" customFormat="false" ht="15" hidden="false" customHeight="false" outlineLevel="0" collapsed="false">
      <c r="A655" s="0" t="s">
        <v>463</v>
      </c>
      <c r="B655" s="15" t="n">
        <v>45444</v>
      </c>
      <c r="C655" s="0" t="n">
        <v>1</v>
      </c>
      <c r="D655" s="0" t="n">
        <v>0</v>
      </c>
      <c r="E655" s="0" t="n">
        <v>8</v>
      </c>
      <c r="F655" s="0" t="n">
        <v>0</v>
      </c>
      <c r="G655" s="0" t="n">
        <v>4</v>
      </c>
      <c r="H655" s="0" t="n">
        <v>663</v>
      </c>
      <c r="I655" s="0" t="n">
        <v>5005</v>
      </c>
      <c r="J655" s="16" t="n">
        <f aca="false">D655+Inputs!$B$8*E655</f>
        <v>16.64</v>
      </c>
      <c r="K655" s="16" t="n">
        <f aca="false">F655+Inputs!$B$9*G655</f>
        <v>8.32</v>
      </c>
      <c r="L655" s="16" t="n">
        <f aca="false">H655+Inputs!$B$10*I655</f>
        <v>7855.185</v>
      </c>
      <c r="M655" s="16" t="n">
        <f aca="false">J655+K655+L655</f>
        <v>7880.145</v>
      </c>
    </row>
    <row r="656" customFormat="false" ht="15" hidden="false" customHeight="false" outlineLevel="0" collapsed="false">
      <c r="A656" s="0" t="s">
        <v>463</v>
      </c>
      <c r="B656" s="15" t="n">
        <v>45536</v>
      </c>
      <c r="C656" s="0" t="n">
        <v>1</v>
      </c>
      <c r="D656" s="0" t="n">
        <v>0</v>
      </c>
      <c r="E656" s="0" t="n">
        <v>7</v>
      </c>
      <c r="F656" s="0" t="n">
        <v>0</v>
      </c>
      <c r="G656" s="0" t="n">
        <v>4</v>
      </c>
      <c r="H656" s="0" t="n">
        <v>679</v>
      </c>
      <c r="I656" s="0" t="n">
        <v>5026</v>
      </c>
      <c r="J656" s="16" t="n">
        <f aca="false">D656+Inputs!$B$8*E656</f>
        <v>14.56</v>
      </c>
      <c r="K656" s="16" t="n">
        <f aca="false">F656+Inputs!$B$9*G656</f>
        <v>8.32</v>
      </c>
      <c r="L656" s="16" t="n">
        <f aca="false">H656+Inputs!$B$10*I656</f>
        <v>7901.362</v>
      </c>
      <c r="M656" s="16" t="n">
        <f aca="false">J656+K656+L656</f>
        <v>7924.242</v>
      </c>
    </row>
    <row r="657" customFormat="false" ht="15" hidden="false" customHeight="false" outlineLevel="0" collapsed="false">
      <c r="A657" s="0" t="s">
        <v>463</v>
      </c>
      <c r="B657" s="15" t="n">
        <v>45627</v>
      </c>
      <c r="C657" s="0" t="n">
        <v>1</v>
      </c>
      <c r="D657" s="0" t="n">
        <v>0</v>
      </c>
      <c r="E657" s="0" t="n">
        <v>8</v>
      </c>
      <c r="F657" s="0" t="n">
        <v>0</v>
      </c>
      <c r="G657" s="0" t="n">
        <v>4</v>
      </c>
      <c r="H657" s="0" t="n">
        <v>720</v>
      </c>
      <c r="I657" s="0" t="n">
        <v>4990</v>
      </c>
      <c r="J657" s="16" t="n">
        <f aca="false">D657+Inputs!$B$8*E657</f>
        <v>16.64</v>
      </c>
      <c r="K657" s="16" t="n">
        <f aca="false">F657+Inputs!$B$9*G657</f>
        <v>8.32</v>
      </c>
      <c r="L657" s="16" t="n">
        <f aca="false">H657+Inputs!$B$10*I657</f>
        <v>7890.63</v>
      </c>
      <c r="M657" s="16" t="n">
        <f aca="false">J657+K657+L657</f>
        <v>7915.59</v>
      </c>
    </row>
    <row r="658" customFormat="false" ht="15" hidden="false" customHeight="false" outlineLevel="0" collapsed="false">
      <c r="A658" s="0" t="s">
        <v>463</v>
      </c>
      <c r="B658" s="15" t="n">
        <v>45717</v>
      </c>
      <c r="C658" s="0" t="n">
        <v>1</v>
      </c>
      <c r="D658" s="0" t="n">
        <v>0</v>
      </c>
      <c r="E658" s="0" t="n">
        <v>8</v>
      </c>
      <c r="F658" s="0" t="n">
        <v>0</v>
      </c>
      <c r="G658" s="0" t="n">
        <v>5</v>
      </c>
      <c r="H658" s="0" t="n">
        <v>652</v>
      </c>
      <c r="I658" s="0" t="n">
        <v>4996</v>
      </c>
      <c r="J658" s="16" t="n">
        <f aca="false">D658+Inputs!$B$8*E658</f>
        <v>16.64</v>
      </c>
      <c r="K658" s="16" t="n">
        <f aca="false">F658+Inputs!$B$9*G658</f>
        <v>10.4</v>
      </c>
      <c r="L658" s="16" t="n">
        <f aca="false">H658+Inputs!$B$10*I658</f>
        <v>7831.252</v>
      </c>
      <c r="M658" s="16" t="n">
        <f aca="false">J658+K658+L658</f>
        <v>7858.292</v>
      </c>
    </row>
    <row r="659" customFormat="false" ht="15" hidden="false" customHeight="false" outlineLevel="0" collapsed="false">
      <c r="A659" s="0" t="s">
        <v>463</v>
      </c>
      <c r="B659" s="15" t="n">
        <v>45809</v>
      </c>
      <c r="C659" s="0" t="n">
        <v>1</v>
      </c>
      <c r="D659" s="0" t="n">
        <v>0</v>
      </c>
      <c r="E659" s="0" t="n">
        <v>9</v>
      </c>
      <c r="F659" s="0" t="n">
        <v>0</v>
      </c>
      <c r="G659" s="0" t="n">
        <v>5</v>
      </c>
      <c r="H659" s="0" t="n">
        <v>611</v>
      </c>
      <c r="I659" s="0" t="n">
        <v>4993</v>
      </c>
      <c r="J659" s="16" t="n">
        <f aca="false">D659+Inputs!$B$8*E659</f>
        <v>18.72</v>
      </c>
      <c r="K659" s="16" t="n">
        <f aca="false">F659+Inputs!$B$9*G659</f>
        <v>10.4</v>
      </c>
      <c r="L659" s="16" t="n">
        <f aca="false">H659+Inputs!$B$10*I659</f>
        <v>7785.941</v>
      </c>
      <c r="M659" s="16" t="n">
        <f aca="false">J659+K659+L659</f>
        <v>7815.061</v>
      </c>
    </row>
    <row r="660" customFormat="false" ht="15" hidden="false" customHeight="false" outlineLevel="0" collapsed="false">
      <c r="A660" s="0" t="s">
        <v>463</v>
      </c>
      <c r="B660" s="15" t="n">
        <v>45901</v>
      </c>
      <c r="C660" s="0" t="n">
        <v>1</v>
      </c>
      <c r="D660" s="0" t="n">
        <v>0</v>
      </c>
      <c r="E660" s="0" t="n">
        <v>10</v>
      </c>
      <c r="F660" s="0" t="n">
        <v>0</v>
      </c>
      <c r="G660" s="0" t="n">
        <v>7</v>
      </c>
      <c r="H660" s="0" t="n">
        <v>555</v>
      </c>
      <c r="I660" s="0" t="n">
        <v>4995</v>
      </c>
      <c r="J660" s="16" t="n">
        <f aca="false">D660+Inputs!$B$8*E660</f>
        <v>20.8</v>
      </c>
      <c r="K660" s="16" t="n">
        <f aca="false">F660+Inputs!$B$9*G660</f>
        <v>14.56</v>
      </c>
      <c r="L660" s="16" t="n">
        <f aca="false">H660+Inputs!$B$10*I660</f>
        <v>7732.815</v>
      </c>
      <c r="M660" s="16" t="n">
        <f aca="false">J660+K660+L660</f>
        <v>7768.175</v>
      </c>
    </row>
    <row r="661" customFormat="false" ht="15" hidden="false" customHeight="false" outlineLevel="0" collapsed="false">
      <c r="A661" s="0" t="s">
        <v>463</v>
      </c>
      <c r="B661" s="15" t="n">
        <v>45992</v>
      </c>
      <c r="C661" s="0" t="n">
        <v>1</v>
      </c>
      <c r="D661" s="0" t="n">
        <v>0</v>
      </c>
      <c r="E661" s="0" t="n">
        <v>10</v>
      </c>
      <c r="F661" s="0" t="n">
        <v>0</v>
      </c>
      <c r="G661" s="0" t="n">
        <v>6</v>
      </c>
      <c r="H661" s="0" t="n">
        <v>565</v>
      </c>
      <c r="I661" s="0" t="n">
        <v>4949</v>
      </c>
      <c r="J661" s="16" t="n">
        <f aca="false">D661+Inputs!$B$8*E661</f>
        <v>20.8</v>
      </c>
      <c r="K661" s="16" t="n">
        <f aca="false">F661+Inputs!$B$9*G661</f>
        <v>12.48</v>
      </c>
      <c r="L661" s="16" t="n">
        <f aca="false">H661+Inputs!$B$10*I661</f>
        <v>7676.713</v>
      </c>
      <c r="M661" s="16" t="n">
        <f aca="false">J661+K661+L661</f>
        <v>7709.993</v>
      </c>
    </row>
    <row r="662" customFormat="false" ht="15" hidden="false" customHeight="false" outlineLevel="0" collapsed="false">
      <c r="A662" s="0" t="s">
        <v>463</v>
      </c>
      <c r="B662" s="15" t="n">
        <v>46082</v>
      </c>
      <c r="C662" s="0" t="n">
        <v>1</v>
      </c>
      <c r="D662" s="0" t="n">
        <v>0</v>
      </c>
      <c r="E662" s="0" t="n">
        <v>9</v>
      </c>
      <c r="F662" s="0" t="n">
        <v>0</v>
      </c>
      <c r="G662" s="0" t="n">
        <v>7</v>
      </c>
      <c r="H662" s="0" t="n">
        <v>553</v>
      </c>
      <c r="I662" s="0" t="n">
        <v>4958</v>
      </c>
      <c r="J662" s="16" t="n">
        <f aca="false">D662+Inputs!$B$8*E662</f>
        <v>18.72</v>
      </c>
      <c r="K662" s="16" t="n">
        <f aca="false">F662+Inputs!$B$9*G662</f>
        <v>14.56</v>
      </c>
      <c r="L662" s="16" t="n">
        <f aca="false">H662+Inputs!$B$10*I662</f>
        <v>7677.646</v>
      </c>
      <c r="M662" s="16" t="n">
        <f aca="false">J662+K662+L662</f>
        <v>7710.926</v>
      </c>
    </row>
    <row r="663" customFormat="false" ht="15" hidden="false" customHeight="false" outlineLevel="0" collapsed="false">
      <c r="A663" s="0" t="s">
        <v>463</v>
      </c>
      <c r="B663" s="15" t="n">
        <v>46174</v>
      </c>
      <c r="C663" s="0" t="n">
        <v>1</v>
      </c>
      <c r="D663" s="0" t="n">
        <v>0</v>
      </c>
      <c r="E663" s="0" t="n">
        <v>14</v>
      </c>
      <c r="F663" s="0" t="n">
        <v>0</v>
      </c>
      <c r="G663" s="0" t="n">
        <v>9</v>
      </c>
      <c r="H663" s="0" t="n">
        <v>528</v>
      </c>
      <c r="I663" s="0" t="n">
        <v>4967</v>
      </c>
      <c r="J663" s="16" t="n">
        <f aca="false">D663+Inputs!$B$8*E663</f>
        <v>29.12</v>
      </c>
      <c r="K663" s="16" t="n">
        <f aca="false">F663+Inputs!$B$9*G663</f>
        <v>18.72</v>
      </c>
      <c r="L663" s="16" t="n">
        <f aca="false">H663+Inputs!$B$10*I663</f>
        <v>7665.579</v>
      </c>
      <c r="M663" s="16" t="n">
        <f aca="false">J663+K663+L663</f>
        <v>7713.419</v>
      </c>
    </row>
    <row r="664" customFormat="false" ht="15" hidden="false" customHeight="false" outlineLevel="0" collapsed="false">
      <c r="A664" s="0" t="s">
        <v>463</v>
      </c>
      <c r="B664" s="15" t="n">
        <v>46235</v>
      </c>
      <c r="C664" s="0" t="n">
        <v>1</v>
      </c>
      <c r="D664" s="0" t="n">
        <v>0</v>
      </c>
      <c r="E664" s="0" t="n">
        <v>15</v>
      </c>
      <c r="F664" s="0" t="n">
        <v>0</v>
      </c>
      <c r="G664" s="0" t="n">
        <v>9</v>
      </c>
      <c r="H664" s="0" t="n">
        <v>528</v>
      </c>
      <c r="I664" s="0" t="n">
        <v>4966</v>
      </c>
      <c r="J664" s="16" t="n">
        <f aca="false">D664+Inputs!$B$8*E664</f>
        <v>31.2</v>
      </c>
      <c r="K664" s="16" t="n">
        <f aca="false">F664+Inputs!$B$9*G664</f>
        <v>18.72</v>
      </c>
      <c r="L664" s="16" t="n">
        <f aca="false">H664+Inputs!$B$10*I664</f>
        <v>7664.142</v>
      </c>
      <c r="M664" s="16" t="n">
        <f aca="false">J664+K664+L664</f>
        <v>7714.062</v>
      </c>
    </row>
    <row r="665" customFormat="false" ht="15" hidden="false" customHeight="false" outlineLevel="0" collapsed="false">
      <c r="A665" s="0" t="s">
        <v>362</v>
      </c>
      <c r="B665" s="15" t="n">
        <v>44805</v>
      </c>
      <c r="C665" s="0" t="n">
        <v>1</v>
      </c>
      <c r="D665" s="0" t="n">
        <v>14</v>
      </c>
      <c r="E665" s="0" t="n">
        <v>38</v>
      </c>
      <c r="F665" s="0" t="n">
        <v>0</v>
      </c>
      <c r="G665" s="0" t="n">
        <v>2</v>
      </c>
      <c r="H665" s="0" t="n">
        <v>8327</v>
      </c>
      <c r="I665" s="0" t="n">
        <v>16310</v>
      </c>
      <c r="J665" s="16" t="n">
        <f aca="false">D665+Inputs!$B$8*E665</f>
        <v>93.04</v>
      </c>
      <c r="K665" s="16" t="n">
        <f aca="false">F665+Inputs!$B$9*G665</f>
        <v>4.16</v>
      </c>
      <c r="L665" s="16" t="n">
        <f aca="false">H665+Inputs!$B$10*I665</f>
        <v>31764.47</v>
      </c>
      <c r="M665" s="16" t="n">
        <f aca="false">J665+K665+L665</f>
        <v>31861.67</v>
      </c>
    </row>
    <row r="666" customFormat="false" ht="15" hidden="false" customHeight="false" outlineLevel="0" collapsed="false">
      <c r="A666" s="0" t="s">
        <v>362</v>
      </c>
      <c r="B666" s="15" t="n">
        <v>44896</v>
      </c>
      <c r="C666" s="0" t="n">
        <v>1</v>
      </c>
      <c r="D666" s="0" t="n">
        <v>14</v>
      </c>
      <c r="E666" s="0" t="n">
        <v>42</v>
      </c>
      <c r="F666" s="0" t="n">
        <v>0</v>
      </c>
      <c r="G666" s="0" t="n">
        <v>2</v>
      </c>
      <c r="H666" s="0" t="n">
        <v>8397</v>
      </c>
      <c r="I666" s="0" t="n">
        <v>16323</v>
      </c>
      <c r="J666" s="16" t="n">
        <f aca="false">D666+Inputs!$B$8*E666</f>
        <v>101.36</v>
      </c>
      <c r="K666" s="16" t="n">
        <f aca="false">F666+Inputs!$B$9*G666</f>
        <v>4.16</v>
      </c>
      <c r="L666" s="16" t="n">
        <f aca="false">H666+Inputs!$B$10*I666</f>
        <v>31853.151</v>
      </c>
      <c r="M666" s="16" t="n">
        <f aca="false">J666+K666+L666</f>
        <v>31958.671</v>
      </c>
    </row>
    <row r="667" customFormat="false" ht="15" hidden="false" customHeight="false" outlineLevel="0" collapsed="false">
      <c r="A667" s="0" t="s">
        <v>362</v>
      </c>
      <c r="B667" s="15" t="n">
        <v>44986</v>
      </c>
      <c r="C667" s="0" t="n">
        <v>1</v>
      </c>
      <c r="D667" s="0" t="n">
        <v>15</v>
      </c>
      <c r="E667" s="0" t="n">
        <v>57</v>
      </c>
      <c r="F667" s="0" t="n">
        <v>0</v>
      </c>
      <c r="G667" s="0" t="n">
        <v>3</v>
      </c>
      <c r="H667" s="0" t="n">
        <v>8342</v>
      </c>
      <c r="I667" s="0" t="n">
        <v>16342</v>
      </c>
      <c r="J667" s="16" t="n">
        <f aca="false">D667+Inputs!$B$8*E667</f>
        <v>133.56</v>
      </c>
      <c r="K667" s="16" t="n">
        <f aca="false">F667+Inputs!$B$9*G667</f>
        <v>6.24</v>
      </c>
      <c r="L667" s="16" t="n">
        <f aca="false">H667+Inputs!$B$10*I667</f>
        <v>31825.454</v>
      </c>
      <c r="M667" s="16" t="n">
        <f aca="false">J667+K667+L667</f>
        <v>31965.254</v>
      </c>
    </row>
    <row r="668" customFormat="false" ht="15" hidden="false" customHeight="false" outlineLevel="0" collapsed="false">
      <c r="A668" s="0" t="s">
        <v>362</v>
      </c>
      <c r="B668" s="15" t="n">
        <v>45078</v>
      </c>
      <c r="C668" s="0" t="n">
        <v>1</v>
      </c>
      <c r="D668" s="0" t="n">
        <v>15</v>
      </c>
      <c r="E668" s="0" t="n">
        <v>69</v>
      </c>
      <c r="F668" s="0" t="n">
        <v>0</v>
      </c>
      <c r="G668" s="0" t="n">
        <v>4</v>
      </c>
      <c r="H668" s="0" t="n">
        <v>8157</v>
      </c>
      <c r="I668" s="0" t="n">
        <v>16941</v>
      </c>
      <c r="J668" s="16" t="n">
        <f aca="false">D668+Inputs!$B$8*E668</f>
        <v>158.52</v>
      </c>
      <c r="K668" s="16" t="n">
        <f aca="false">F668+Inputs!$B$9*G668</f>
        <v>8.32</v>
      </c>
      <c r="L668" s="16" t="n">
        <f aca="false">H668+Inputs!$B$10*I668</f>
        <v>32501.217</v>
      </c>
      <c r="M668" s="16" t="n">
        <f aca="false">J668+K668+L668</f>
        <v>32668.057</v>
      </c>
    </row>
    <row r="669" customFormat="false" ht="15" hidden="false" customHeight="false" outlineLevel="0" collapsed="false">
      <c r="A669" s="0" t="s">
        <v>362</v>
      </c>
      <c r="B669" s="15" t="n">
        <v>45170</v>
      </c>
      <c r="C669" s="0" t="n">
        <v>1</v>
      </c>
      <c r="D669" s="0" t="n">
        <v>19</v>
      </c>
      <c r="E669" s="0" t="n">
        <v>74</v>
      </c>
      <c r="F669" s="0" t="n">
        <v>0</v>
      </c>
      <c r="G669" s="0" t="n">
        <v>5</v>
      </c>
      <c r="H669" s="0" t="n">
        <v>8158</v>
      </c>
      <c r="I669" s="0" t="n">
        <v>16957</v>
      </c>
      <c r="J669" s="16" t="n">
        <f aca="false">D669+Inputs!$B$8*E669</f>
        <v>172.92</v>
      </c>
      <c r="K669" s="16" t="n">
        <f aca="false">F669+Inputs!$B$9*G669</f>
        <v>10.4</v>
      </c>
      <c r="L669" s="16" t="n">
        <f aca="false">H669+Inputs!$B$10*I669</f>
        <v>32525.209</v>
      </c>
      <c r="M669" s="16" t="n">
        <f aca="false">J669+K669+L669</f>
        <v>32708.529</v>
      </c>
    </row>
    <row r="670" customFormat="false" ht="15" hidden="false" customHeight="false" outlineLevel="0" collapsed="false">
      <c r="A670" s="0" t="s">
        <v>362</v>
      </c>
      <c r="B670" s="15" t="n">
        <v>45261</v>
      </c>
      <c r="C670" s="0" t="n">
        <v>1</v>
      </c>
      <c r="D670" s="0" t="n">
        <v>33</v>
      </c>
      <c r="E670" s="0" t="n">
        <v>82</v>
      </c>
      <c r="F670" s="0" t="n">
        <v>0</v>
      </c>
      <c r="G670" s="0" t="n">
        <v>7</v>
      </c>
      <c r="H670" s="0" t="n">
        <v>8265</v>
      </c>
      <c r="I670" s="0" t="n">
        <v>17025</v>
      </c>
      <c r="J670" s="16" t="n">
        <f aca="false">D670+Inputs!$B$8*E670</f>
        <v>203.56</v>
      </c>
      <c r="K670" s="16" t="n">
        <f aca="false">F670+Inputs!$B$9*G670</f>
        <v>14.56</v>
      </c>
      <c r="L670" s="16" t="n">
        <f aca="false">H670+Inputs!$B$10*I670</f>
        <v>32729.925</v>
      </c>
      <c r="M670" s="16" t="n">
        <f aca="false">J670+K670+L670</f>
        <v>32948.045</v>
      </c>
    </row>
    <row r="671" customFormat="false" ht="15" hidden="false" customHeight="false" outlineLevel="0" collapsed="false">
      <c r="A671" s="0" t="s">
        <v>362</v>
      </c>
      <c r="B671" s="15" t="n">
        <v>45352</v>
      </c>
      <c r="C671" s="0" t="n">
        <v>1</v>
      </c>
      <c r="D671" s="0" t="n">
        <v>29</v>
      </c>
      <c r="E671" s="0" t="n">
        <v>93</v>
      </c>
      <c r="F671" s="0" t="n">
        <v>0</v>
      </c>
      <c r="G671" s="0" t="n">
        <v>11</v>
      </c>
      <c r="H671" s="0" t="n">
        <v>8259</v>
      </c>
      <c r="I671" s="0" t="n">
        <v>17039</v>
      </c>
      <c r="J671" s="16" t="n">
        <f aca="false">D671+Inputs!$B$8*E671</f>
        <v>222.44</v>
      </c>
      <c r="K671" s="16" t="n">
        <f aca="false">F671+Inputs!$B$9*G671</f>
        <v>22.88</v>
      </c>
      <c r="L671" s="16" t="n">
        <f aca="false">H671+Inputs!$B$10*I671</f>
        <v>32744.043</v>
      </c>
      <c r="M671" s="16" t="n">
        <f aca="false">J671+K671+L671</f>
        <v>32989.363</v>
      </c>
    </row>
    <row r="672" customFormat="false" ht="15" hidden="false" customHeight="false" outlineLevel="0" collapsed="false">
      <c r="A672" s="0" t="s">
        <v>362</v>
      </c>
      <c r="B672" s="15" t="n">
        <v>45444</v>
      </c>
      <c r="C672" s="0" t="n">
        <v>1</v>
      </c>
      <c r="D672" s="0" t="n">
        <v>28</v>
      </c>
      <c r="E672" s="0" t="n">
        <v>98</v>
      </c>
      <c r="F672" s="0" t="n">
        <v>0</v>
      </c>
      <c r="G672" s="0" t="n">
        <v>12</v>
      </c>
      <c r="H672" s="0" t="n">
        <v>8257</v>
      </c>
      <c r="I672" s="0" t="n">
        <v>16996</v>
      </c>
      <c r="J672" s="16" t="n">
        <f aca="false">D672+Inputs!$B$8*E672</f>
        <v>231.84</v>
      </c>
      <c r="K672" s="16" t="n">
        <f aca="false">F672+Inputs!$B$9*G672</f>
        <v>24.96</v>
      </c>
      <c r="L672" s="16" t="n">
        <f aca="false">H672+Inputs!$B$10*I672</f>
        <v>32680.252</v>
      </c>
      <c r="M672" s="16" t="n">
        <f aca="false">J672+K672+L672</f>
        <v>32937.052</v>
      </c>
    </row>
    <row r="673" customFormat="false" ht="15" hidden="false" customHeight="false" outlineLevel="0" collapsed="false">
      <c r="A673" s="0" t="s">
        <v>362</v>
      </c>
      <c r="B673" s="15" t="n">
        <v>45536</v>
      </c>
      <c r="C673" s="0" t="n">
        <v>1</v>
      </c>
      <c r="D673" s="0" t="n">
        <v>27</v>
      </c>
      <c r="E673" s="0" t="n">
        <v>101</v>
      </c>
      <c r="F673" s="0" t="n">
        <v>0</v>
      </c>
      <c r="G673" s="0" t="n">
        <v>17</v>
      </c>
      <c r="H673" s="0" t="n">
        <v>8229</v>
      </c>
      <c r="I673" s="0" t="n">
        <v>17007</v>
      </c>
      <c r="J673" s="16" t="n">
        <f aca="false">D673+Inputs!$B$8*E673</f>
        <v>237.08</v>
      </c>
      <c r="K673" s="16" t="n">
        <f aca="false">F673+Inputs!$B$9*G673</f>
        <v>35.36</v>
      </c>
      <c r="L673" s="16" t="n">
        <f aca="false">H673+Inputs!$B$10*I673</f>
        <v>32668.059</v>
      </c>
      <c r="M673" s="16" t="n">
        <f aca="false">J673+K673+L673</f>
        <v>32940.499</v>
      </c>
    </row>
    <row r="674" customFormat="false" ht="15" hidden="false" customHeight="false" outlineLevel="0" collapsed="false">
      <c r="A674" s="0" t="s">
        <v>362</v>
      </c>
      <c r="B674" s="15" t="n">
        <v>45627</v>
      </c>
      <c r="C674" s="0" t="n">
        <v>1</v>
      </c>
      <c r="D674" s="0" t="n">
        <v>34</v>
      </c>
      <c r="E674" s="0" t="n">
        <v>106</v>
      </c>
      <c r="F674" s="0" t="n">
        <v>0</v>
      </c>
      <c r="G674" s="0" t="n">
        <v>20</v>
      </c>
      <c r="H674" s="0" t="n">
        <v>8341</v>
      </c>
      <c r="I674" s="0" t="n">
        <v>17042</v>
      </c>
      <c r="J674" s="16" t="n">
        <f aca="false">D674+Inputs!$B$8*E674</f>
        <v>254.48</v>
      </c>
      <c r="K674" s="16" t="n">
        <f aca="false">F674+Inputs!$B$9*G674</f>
        <v>41.6</v>
      </c>
      <c r="L674" s="16" t="n">
        <f aca="false">H674+Inputs!$B$10*I674</f>
        <v>32830.354</v>
      </c>
      <c r="M674" s="16" t="n">
        <f aca="false">J674+K674+L674</f>
        <v>33126.434</v>
      </c>
    </row>
    <row r="675" customFormat="false" ht="15" hidden="false" customHeight="false" outlineLevel="0" collapsed="false">
      <c r="A675" s="0" t="s">
        <v>362</v>
      </c>
      <c r="B675" s="15" t="n">
        <v>45717</v>
      </c>
      <c r="C675" s="0" t="n">
        <v>1</v>
      </c>
      <c r="D675" s="0" t="n">
        <v>28</v>
      </c>
      <c r="E675" s="0" t="n">
        <v>117</v>
      </c>
      <c r="F675" s="0" t="n">
        <v>7</v>
      </c>
      <c r="G675" s="0" t="n">
        <v>26</v>
      </c>
      <c r="H675" s="0" t="n">
        <v>8446</v>
      </c>
      <c r="I675" s="0" t="n">
        <v>17075</v>
      </c>
      <c r="J675" s="16" t="n">
        <f aca="false">D675+Inputs!$B$8*E675</f>
        <v>271.36</v>
      </c>
      <c r="K675" s="16" t="n">
        <f aca="false">F675+Inputs!$B$9*G675</f>
        <v>61.08</v>
      </c>
      <c r="L675" s="16" t="n">
        <f aca="false">H675+Inputs!$B$10*I675</f>
        <v>32982.775</v>
      </c>
      <c r="M675" s="16" t="n">
        <f aca="false">J675+K675+L675</f>
        <v>33315.215</v>
      </c>
    </row>
    <row r="676" customFormat="false" ht="15" hidden="false" customHeight="false" outlineLevel="0" collapsed="false">
      <c r="A676" s="0" t="s">
        <v>362</v>
      </c>
      <c r="B676" s="15" t="n">
        <v>45809</v>
      </c>
      <c r="C676" s="0" t="n">
        <v>1</v>
      </c>
      <c r="D676" s="0" t="n">
        <v>21</v>
      </c>
      <c r="E676" s="0" t="n">
        <v>130</v>
      </c>
      <c r="F676" s="0" t="n">
        <v>7</v>
      </c>
      <c r="G676" s="0" t="n">
        <v>29</v>
      </c>
      <c r="H676" s="0" t="n">
        <v>8375</v>
      </c>
      <c r="I676" s="0" t="n">
        <v>17083</v>
      </c>
      <c r="J676" s="16" t="n">
        <f aca="false">D676+Inputs!$B$8*E676</f>
        <v>291.4</v>
      </c>
      <c r="K676" s="16" t="n">
        <f aca="false">F676+Inputs!$B$9*G676</f>
        <v>67.32</v>
      </c>
      <c r="L676" s="16" t="n">
        <f aca="false">H676+Inputs!$B$10*I676</f>
        <v>32923.271</v>
      </c>
      <c r="M676" s="16" t="n">
        <f aca="false">J676+K676+L676</f>
        <v>33281.991</v>
      </c>
    </row>
    <row r="677" customFormat="false" ht="15" hidden="false" customHeight="false" outlineLevel="0" collapsed="false">
      <c r="A677" s="0" t="s">
        <v>362</v>
      </c>
      <c r="B677" s="15" t="n">
        <v>45901</v>
      </c>
      <c r="C677" s="0" t="n">
        <v>1</v>
      </c>
      <c r="D677" s="0" t="n">
        <v>22</v>
      </c>
      <c r="E677" s="0" t="n">
        <v>143</v>
      </c>
      <c r="F677" s="0" t="n">
        <v>7</v>
      </c>
      <c r="G677" s="0" t="n">
        <v>34</v>
      </c>
      <c r="H677" s="0" t="n">
        <v>8383</v>
      </c>
      <c r="I677" s="0" t="n">
        <v>17109</v>
      </c>
      <c r="J677" s="16" t="n">
        <f aca="false">D677+Inputs!$B$8*E677</f>
        <v>319.44</v>
      </c>
      <c r="K677" s="16" t="n">
        <f aca="false">F677+Inputs!$B$9*G677</f>
        <v>77.72</v>
      </c>
      <c r="L677" s="16" t="n">
        <f aca="false">H677+Inputs!$B$10*I677</f>
        <v>32968.633</v>
      </c>
      <c r="M677" s="16" t="n">
        <f aca="false">J677+K677+L677</f>
        <v>33365.793</v>
      </c>
    </row>
    <row r="678" customFormat="false" ht="15" hidden="false" customHeight="false" outlineLevel="0" collapsed="false">
      <c r="A678" s="0" t="s">
        <v>362</v>
      </c>
      <c r="B678" s="15" t="n">
        <v>45992</v>
      </c>
      <c r="C678" s="0" t="n">
        <v>1</v>
      </c>
      <c r="D678" s="0" t="n">
        <v>29</v>
      </c>
      <c r="E678" s="0" t="n">
        <v>155</v>
      </c>
      <c r="F678" s="0" t="n">
        <v>14</v>
      </c>
      <c r="G678" s="0" t="n">
        <v>36</v>
      </c>
      <c r="H678" s="0" t="n">
        <v>8587</v>
      </c>
      <c r="I678" s="0" t="n">
        <v>17105</v>
      </c>
      <c r="J678" s="16" t="n">
        <f aca="false">D678+Inputs!$B$8*E678</f>
        <v>351.4</v>
      </c>
      <c r="K678" s="16" t="n">
        <f aca="false">F678+Inputs!$B$9*G678</f>
        <v>88.88</v>
      </c>
      <c r="L678" s="16" t="n">
        <f aca="false">H678+Inputs!$B$10*I678</f>
        <v>33166.885</v>
      </c>
      <c r="M678" s="16" t="n">
        <f aca="false">J678+K678+L678</f>
        <v>33607.165</v>
      </c>
    </row>
    <row r="679" customFormat="false" ht="15" hidden="false" customHeight="false" outlineLevel="0" collapsed="false">
      <c r="A679" s="0" t="s">
        <v>362</v>
      </c>
      <c r="B679" s="15" t="n">
        <v>46082</v>
      </c>
      <c r="C679" s="0" t="n">
        <v>1</v>
      </c>
      <c r="D679" s="0" t="n">
        <v>41</v>
      </c>
      <c r="E679" s="0" t="n">
        <v>169</v>
      </c>
      <c r="F679" s="0" t="n">
        <v>15</v>
      </c>
      <c r="G679" s="0" t="n">
        <v>37</v>
      </c>
      <c r="H679" s="0" t="n">
        <v>8666</v>
      </c>
      <c r="I679" s="0" t="n">
        <v>17099</v>
      </c>
      <c r="J679" s="16" t="n">
        <f aca="false">D679+Inputs!$B$8*E679</f>
        <v>392.52</v>
      </c>
      <c r="K679" s="16" t="n">
        <f aca="false">F679+Inputs!$B$9*G679</f>
        <v>91.96</v>
      </c>
      <c r="L679" s="16" t="n">
        <f aca="false">H679+Inputs!$B$10*I679</f>
        <v>33237.263</v>
      </c>
      <c r="M679" s="16" t="n">
        <f aca="false">J679+K679+L679</f>
        <v>33721.743</v>
      </c>
    </row>
    <row r="680" customFormat="false" ht="15" hidden="false" customHeight="false" outlineLevel="0" collapsed="false">
      <c r="A680" s="0" t="s">
        <v>362</v>
      </c>
      <c r="B680" s="15" t="n">
        <v>46174</v>
      </c>
      <c r="C680" s="0" t="n">
        <v>1</v>
      </c>
      <c r="D680" s="0" t="n">
        <v>100</v>
      </c>
      <c r="E680" s="0" t="n">
        <v>196</v>
      </c>
      <c r="F680" s="0" t="n">
        <v>15</v>
      </c>
      <c r="G680" s="0" t="n">
        <v>50</v>
      </c>
      <c r="H680" s="0" t="n">
        <v>8550</v>
      </c>
      <c r="I680" s="0" t="n">
        <v>17093</v>
      </c>
      <c r="J680" s="16" t="n">
        <f aca="false">D680+Inputs!$B$8*E680</f>
        <v>507.68</v>
      </c>
      <c r="K680" s="16" t="n">
        <f aca="false">F680+Inputs!$B$9*G680</f>
        <v>119</v>
      </c>
      <c r="L680" s="16" t="n">
        <f aca="false">H680+Inputs!$B$10*I680</f>
        <v>33112.641</v>
      </c>
      <c r="M680" s="16" t="n">
        <f aca="false">J680+K680+L680</f>
        <v>33739.321</v>
      </c>
    </row>
    <row r="681" customFormat="false" ht="15" hidden="false" customHeight="false" outlineLevel="0" collapsed="false">
      <c r="A681" s="0" t="s">
        <v>362</v>
      </c>
      <c r="B681" s="15" t="n">
        <v>46235</v>
      </c>
      <c r="C681" s="0" t="n">
        <v>1</v>
      </c>
      <c r="D681" s="0" t="n">
        <v>141</v>
      </c>
      <c r="E681" s="0" t="n">
        <v>208</v>
      </c>
      <c r="F681" s="0" t="n">
        <v>22</v>
      </c>
      <c r="G681" s="0" t="n">
        <v>57</v>
      </c>
      <c r="H681" s="0" t="n">
        <v>8579</v>
      </c>
      <c r="I681" s="0" t="n">
        <v>17124</v>
      </c>
      <c r="J681" s="16" t="n">
        <f aca="false">D681+Inputs!$B$8*E681</f>
        <v>573.64</v>
      </c>
      <c r="K681" s="16" t="n">
        <f aca="false">F681+Inputs!$B$9*G681</f>
        <v>140.56</v>
      </c>
      <c r="L681" s="16" t="n">
        <f aca="false">H681+Inputs!$B$10*I681</f>
        <v>33186.188</v>
      </c>
      <c r="M681" s="16" t="n">
        <f aca="false">J681+K681+L681</f>
        <v>33900.388</v>
      </c>
    </row>
    <row r="682" customFormat="false" ht="15" hidden="false" customHeight="false" outlineLevel="0" collapsed="false">
      <c r="A682" s="0" t="s">
        <v>374</v>
      </c>
      <c r="B682" s="15" t="n">
        <v>44805</v>
      </c>
      <c r="C682" s="0" t="n">
        <v>1</v>
      </c>
      <c r="D682" s="0" t="n">
        <v>94</v>
      </c>
      <c r="E682" s="0" t="n">
        <v>46</v>
      </c>
      <c r="F682" s="0" t="n">
        <v>0</v>
      </c>
      <c r="G682" s="0" t="n">
        <v>2</v>
      </c>
      <c r="H682" s="0" t="n">
        <v>84660</v>
      </c>
      <c r="I682" s="0" t="n">
        <v>25294</v>
      </c>
      <c r="J682" s="16" t="n">
        <f aca="false">D682+Inputs!$B$8*E682</f>
        <v>189.68</v>
      </c>
      <c r="K682" s="16" t="n">
        <f aca="false">F682+Inputs!$B$9*G682</f>
        <v>4.16</v>
      </c>
      <c r="L682" s="16" t="n">
        <f aca="false">H682+Inputs!$B$10*I682</f>
        <v>121007.478</v>
      </c>
      <c r="M682" s="16" t="n">
        <f aca="false">J682+K682+L682</f>
        <v>121201.318</v>
      </c>
    </row>
    <row r="683" customFormat="false" ht="15" hidden="false" customHeight="false" outlineLevel="0" collapsed="false">
      <c r="A683" s="0" t="s">
        <v>374</v>
      </c>
      <c r="B683" s="15" t="n">
        <v>44896</v>
      </c>
      <c r="C683" s="0" t="n">
        <v>1</v>
      </c>
      <c r="D683" s="0" t="n">
        <v>117</v>
      </c>
      <c r="E683" s="0" t="n">
        <v>56</v>
      </c>
      <c r="F683" s="0" t="n">
        <v>0</v>
      </c>
      <c r="G683" s="0" t="n">
        <v>5</v>
      </c>
      <c r="H683" s="0" t="n">
        <v>85847</v>
      </c>
      <c r="I683" s="0" t="n">
        <v>25399</v>
      </c>
      <c r="J683" s="16" t="n">
        <f aca="false">D683+Inputs!$B$8*E683</f>
        <v>233.48</v>
      </c>
      <c r="K683" s="16" t="n">
        <f aca="false">F683+Inputs!$B$9*G683</f>
        <v>10.4</v>
      </c>
      <c r="L683" s="16" t="n">
        <f aca="false">H683+Inputs!$B$10*I683</f>
        <v>122345.363</v>
      </c>
      <c r="M683" s="16" t="n">
        <f aca="false">J683+K683+L683</f>
        <v>122589.243</v>
      </c>
    </row>
    <row r="684" customFormat="false" ht="15" hidden="false" customHeight="false" outlineLevel="0" collapsed="false">
      <c r="A684" s="0" t="s">
        <v>374</v>
      </c>
      <c r="B684" s="15" t="n">
        <v>44986</v>
      </c>
      <c r="C684" s="0" t="n">
        <v>1</v>
      </c>
      <c r="D684" s="0" t="n">
        <v>195</v>
      </c>
      <c r="E684" s="0" t="n">
        <v>64</v>
      </c>
      <c r="F684" s="0" t="n">
        <v>0</v>
      </c>
      <c r="G684" s="0" t="n">
        <v>7</v>
      </c>
      <c r="H684" s="0" t="n">
        <v>85940</v>
      </c>
      <c r="I684" s="0" t="n">
        <v>25578</v>
      </c>
      <c r="J684" s="16" t="n">
        <f aca="false">D684+Inputs!$B$8*E684</f>
        <v>328.12</v>
      </c>
      <c r="K684" s="16" t="n">
        <f aca="false">F684+Inputs!$B$9*G684</f>
        <v>14.56</v>
      </c>
      <c r="L684" s="16" t="n">
        <f aca="false">H684+Inputs!$B$10*I684</f>
        <v>122695.586</v>
      </c>
      <c r="M684" s="16" t="n">
        <f aca="false">J684+K684+L684</f>
        <v>123038.266</v>
      </c>
    </row>
    <row r="685" customFormat="false" ht="15" hidden="false" customHeight="false" outlineLevel="0" collapsed="false">
      <c r="A685" s="0" t="s">
        <v>374</v>
      </c>
      <c r="B685" s="15" t="n">
        <v>45078</v>
      </c>
      <c r="C685" s="0" t="n">
        <v>1</v>
      </c>
      <c r="D685" s="0" t="n">
        <v>296</v>
      </c>
      <c r="E685" s="0" t="n">
        <v>80</v>
      </c>
      <c r="F685" s="0" t="n">
        <v>0</v>
      </c>
      <c r="G685" s="0" t="n">
        <v>7</v>
      </c>
      <c r="H685" s="0" t="n">
        <v>86184</v>
      </c>
      <c r="I685" s="0" t="n">
        <v>25687</v>
      </c>
      <c r="J685" s="16" t="n">
        <f aca="false">D685+Inputs!$B$8*E685</f>
        <v>462.4</v>
      </c>
      <c r="K685" s="16" t="n">
        <f aca="false">F685+Inputs!$B$9*G685</f>
        <v>14.56</v>
      </c>
      <c r="L685" s="16" t="n">
        <f aca="false">H685+Inputs!$B$10*I685</f>
        <v>123096.219</v>
      </c>
      <c r="M685" s="16" t="n">
        <f aca="false">J685+K685+L685</f>
        <v>123573.179</v>
      </c>
    </row>
    <row r="686" customFormat="false" ht="15" hidden="false" customHeight="false" outlineLevel="0" collapsed="false">
      <c r="A686" s="0" t="s">
        <v>374</v>
      </c>
      <c r="B686" s="15" t="n">
        <v>45170</v>
      </c>
      <c r="C686" s="0" t="n">
        <v>1</v>
      </c>
      <c r="D686" s="0" t="n">
        <v>378</v>
      </c>
      <c r="E686" s="0" t="n">
        <v>90</v>
      </c>
      <c r="F686" s="0" t="n">
        <v>0</v>
      </c>
      <c r="G686" s="0" t="n">
        <v>15</v>
      </c>
      <c r="H686" s="0" t="n">
        <v>87225</v>
      </c>
      <c r="I686" s="0" t="n">
        <v>25679</v>
      </c>
      <c r="J686" s="16" t="n">
        <f aca="false">D686+Inputs!$B$8*E686</f>
        <v>565.2</v>
      </c>
      <c r="K686" s="16" t="n">
        <f aca="false">F686+Inputs!$B$9*G686</f>
        <v>31.2</v>
      </c>
      <c r="L686" s="16" t="n">
        <f aca="false">H686+Inputs!$B$10*I686</f>
        <v>124125.723</v>
      </c>
      <c r="M686" s="16" t="n">
        <f aca="false">J686+K686+L686</f>
        <v>124722.123</v>
      </c>
    </row>
    <row r="687" customFormat="false" ht="15" hidden="false" customHeight="false" outlineLevel="0" collapsed="false">
      <c r="A687" s="0" t="s">
        <v>374</v>
      </c>
      <c r="B687" s="15" t="n">
        <v>45261</v>
      </c>
      <c r="C687" s="0" t="n">
        <v>1</v>
      </c>
      <c r="D687" s="0" t="n">
        <v>425</v>
      </c>
      <c r="E687" s="0" t="n">
        <v>107</v>
      </c>
      <c r="F687" s="0" t="n">
        <v>7</v>
      </c>
      <c r="G687" s="0" t="n">
        <v>16</v>
      </c>
      <c r="H687" s="0" t="n">
        <v>88188</v>
      </c>
      <c r="I687" s="0" t="n">
        <v>25572</v>
      </c>
      <c r="J687" s="16" t="n">
        <f aca="false">D687+Inputs!$B$8*E687</f>
        <v>647.56</v>
      </c>
      <c r="K687" s="16" t="n">
        <f aca="false">F687+Inputs!$B$9*G687</f>
        <v>40.28</v>
      </c>
      <c r="L687" s="16" t="n">
        <f aca="false">H687+Inputs!$B$10*I687</f>
        <v>124934.964</v>
      </c>
      <c r="M687" s="16" t="n">
        <f aca="false">J687+K687+L687</f>
        <v>125622.804</v>
      </c>
    </row>
    <row r="688" customFormat="false" ht="15" hidden="false" customHeight="false" outlineLevel="0" collapsed="false">
      <c r="A688" s="0" t="s">
        <v>374</v>
      </c>
      <c r="B688" s="15" t="n">
        <v>45352</v>
      </c>
      <c r="C688" s="0" t="n">
        <v>1</v>
      </c>
      <c r="D688" s="0" t="n">
        <v>504</v>
      </c>
      <c r="E688" s="0" t="n">
        <v>120</v>
      </c>
      <c r="F688" s="0" t="n">
        <v>7</v>
      </c>
      <c r="G688" s="0" t="n">
        <v>21</v>
      </c>
      <c r="H688" s="0" t="n">
        <v>88270</v>
      </c>
      <c r="I688" s="0" t="n">
        <v>25864</v>
      </c>
      <c r="J688" s="16" t="n">
        <f aca="false">D688+Inputs!$B$8*E688</f>
        <v>753.6</v>
      </c>
      <c r="K688" s="16" t="n">
        <f aca="false">F688+Inputs!$B$9*G688</f>
        <v>50.68</v>
      </c>
      <c r="L688" s="16" t="n">
        <f aca="false">H688+Inputs!$B$10*I688</f>
        <v>125436.568</v>
      </c>
      <c r="M688" s="16" t="n">
        <f aca="false">J688+K688+L688</f>
        <v>126240.848</v>
      </c>
    </row>
    <row r="689" customFormat="false" ht="15" hidden="false" customHeight="false" outlineLevel="0" collapsed="false">
      <c r="A689" s="0" t="s">
        <v>374</v>
      </c>
      <c r="B689" s="15" t="n">
        <v>45444</v>
      </c>
      <c r="C689" s="0" t="n">
        <v>1</v>
      </c>
      <c r="D689" s="0" t="n">
        <v>556</v>
      </c>
      <c r="E689" s="0" t="n">
        <v>137</v>
      </c>
      <c r="F689" s="0" t="n">
        <v>7</v>
      </c>
      <c r="G689" s="0" t="n">
        <v>30</v>
      </c>
      <c r="H689" s="0" t="n">
        <v>88870</v>
      </c>
      <c r="I689" s="0" t="n">
        <v>25963</v>
      </c>
      <c r="J689" s="16" t="n">
        <f aca="false">D689+Inputs!$B$8*E689</f>
        <v>840.96</v>
      </c>
      <c r="K689" s="16" t="n">
        <f aca="false">F689+Inputs!$B$9*G689</f>
        <v>69.4</v>
      </c>
      <c r="L689" s="16" t="n">
        <f aca="false">H689+Inputs!$B$10*I689</f>
        <v>126178.831</v>
      </c>
      <c r="M689" s="16" t="n">
        <f aca="false">J689+K689+L689</f>
        <v>127089.191</v>
      </c>
    </row>
    <row r="690" customFormat="false" ht="15" hidden="false" customHeight="false" outlineLevel="0" collapsed="false">
      <c r="A690" s="0" t="s">
        <v>374</v>
      </c>
      <c r="B690" s="15" t="n">
        <v>45536</v>
      </c>
      <c r="C690" s="0" t="n">
        <v>1</v>
      </c>
      <c r="D690" s="0" t="n">
        <v>579</v>
      </c>
      <c r="E690" s="0" t="n">
        <v>145</v>
      </c>
      <c r="F690" s="0" t="n">
        <v>23</v>
      </c>
      <c r="G690" s="0" t="n">
        <v>34</v>
      </c>
      <c r="H690" s="0" t="n">
        <v>89218</v>
      </c>
      <c r="I690" s="0" t="n">
        <v>25956</v>
      </c>
      <c r="J690" s="16" t="n">
        <f aca="false">D690+Inputs!$B$8*E690</f>
        <v>880.6</v>
      </c>
      <c r="K690" s="16" t="n">
        <f aca="false">F690+Inputs!$B$9*G690</f>
        <v>93.72</v>
      </c>
      <c r="L690" s="16" t="n">
        <f aca="false">H690+Inputs!$B$10*I690</f>
        <v>126516.772</v>
      </c>
      <c r="M690" s="16" t="n">
        <f aca="false">J690+K690+L690</f>
        <v>127491.092</v>
      </c>
    </row>
    <row r="691" customFormat="false" ht="15" hidden="false" customHeight="false" outlineLevel="0" collapsed="false">
      <c r="A691" s="0" t="s">
        <v>374</v>
      </c>
      <c r="B691" s="15" t="n">
        <v>45627</v>
      </c>
      <c r="C691" s="0" t="n">
        <v>1</v>
      </c>
      <c r="D691" s="0" t="n">
        <v>608</v>
      </c>
      <c r="E691" s="0" t="n">
        <v>159</v>
      </c>
      <c r="F691" s="0" t="n">
        <v>38</v>
      </c>
      <c r="G691" s="0" t="n">
        <v>40</v>
      </c>
      <c r="H691" s="0" t="n">
        <v>89620</v>
      </c>
      <c r="I691" s="0" t="n">
        <v>25978</v>
      </c>
      <c r="J691" s="16" t="n">
        <f aca="false">D691+Inputs!$B$8*E691</f>
        <v>938.72</v>
      </c>
      <c r="K691" s="16" t="n">
        <f aca="false">F691+Inputs!$B$9*G691</f>
        <v>121.2</v>
      </c>
      <c r="L691" s="16" t="n">
        <f aca="false">H691+Inputs!$B$10*I691</f>
        <v>126950.386</v>
      </c>
      <c r="M691" s="16" t="n">
        <f aca="false">J691+K691+L691</f>
        <v>128010.306</v>
      </c>
    </row>
    <row r="692" customFormat="false" ht="15" hidden="false" customHeight="false" outlineLevel="0" collapsed="false">
      <c r="A692" s="0" t="s">
        <v>374</v>
      </c>
      <c r="B692" s="15" t="n">
        <v>45717</v>
      </c>
      <c r="C692" s="0" t="n">
        <v>1</v>
      </c>
      <c r="D692" s="0" t="n">
        <v>615</v>
      </c>
      <c r="E692" s="0" t="n">
        <v>178</v>
      </c>
      <c r="F692" s="0" t="n">
        <v>43</v>
      </c>
      <c r="G692" s="0" t="n">
        <v>58</v>
      </c>
      <c r="H692" s="0" t="n">
        <v>89599</v>
      </c>
      <c r="I692" s="0" t="n">
        <v>25953</v>
      </c>
      <c r="J692" s="16" t="n">
        <f aca="false">D692+Inputs!$B$8*E692</f>
        <v>985.24</v>
      </c>
      <c r="K692" s="16" t="n">
        <f aca="false">F692+Inputs!$B$9*G692</f>
        <v>163.64</v>
      </c>
      <c r="L692" s="16" t="n">
        <f aca="false">H692+Inputs!$B$10*I692</f>
        <v>126893.461</v>
      </c>
      <c r="M692" s="16" t="n">
        <f aca="false">J692+K692+L692</f>
        <v>128042.341</v>
      </c>
    </row>
    <row r="693" customFormat="false" ht="15" hidden="false" customHeight="false" outlineLevel="0" collapsed="false">
      <c r="A693" s="0" t="s">
        <v>374</v>
      </c>
      <c r="B693" s="15" t="n">
        <v>45809</v>
      </c>
      <c r="C693" s="0" t="n">
        <v>1</v>
      </c>
      <c r="D693" s="0" t="n">
        <v>707</v>
      </c>
      <c r="E693" s="0" t="n">
        <v>190</v>
      </c>
      <c r="F693" s="0" t="n">
        <v>90</v>
      </c>
      <c r="G693" s="0" t="n">
        <v>65</v>
      </c>
      <c r="H693" s="0" t="n">
        <v>89614</v>
      </c>
      <c r="I693" s="0" t="n">
        <v>25818</v>
      </c>
      <c r="J693" s="16" t="n">
        <f aca="false">D693+Inputs!$B$8*E693</f>
        <v>1102.2</v>
      </c>
      <c r="K693" s="16" t="n">
        <f aca="false">F693+Inputs!$B$9*G693</f>
        <v>225.2</v>
      </c>
      <c r="L693" s="16" t="n">
        <f aca="false">H693+Inputs!$B$10*I693</f>
        <v>126714.466</v>
      </c>
      <c r="M693" s="16" t="n">
        <f aca="false">J693+K693+L693</f>
        <v>128041.866</v>
      </c>
    </row>
    <row r="694" customFormat="false" ht="15" hidden="false" customHeight="false" outlineLevel="0" collapsed="false">
      <c r="A694" s="0" t="s">
        <v>374</v>
      </c>
      <c r="B694" s="15" t="n">
        <v>45901</v>
      </c>
      <c r="C694" s="0" t="n">
        <v>1</v>
      </c>
      <c r="D694" s="0" t="n">
        <v>775</v>
      </c>
      <c r="E694" s="0" t="n">
        <v>208</v>
      </c>
      <c r="F694" s="0" t="n">
        <v>114</v>
      </c>
      <c r="G694" s="0" t="n">
        <v>75</v>
      </c>
      <c r="H694" s="0" t="n">
        <v>90173</v>
      </c>
      <c r="I694" s="0" t="n">
        <v>25881</v>
      </c>
      <c r="J694" s="16" t="n">
        <f aca="false">D694+Inputs!$B$8*E694</f>
        <v>1207.64</v>
      </c>
      <c r="K694" s="16" t="n">
        <f aca="false">F694+Inputs!$B$9*G694</f>
        <v>270</v>
      </c>
      <c r="L694" s="16" t="n">
        <f aca="false">H694+Inputs!$B$10*I694</f>
        <v>127363.997</v>
      </c>
      <c r="M694" s="16" t="n">
        <f aca="false">J694+K694+L694</f>
        <v>128841.637</v>
      </c>
    </row>
    <row r="695" customFormat="false" ht="15" hidden="false" customHeight="false" outlineLevel="0" collapsed="false">
      <c r="A695" s="0" t="s">
        <v>374</v>
      </c>
      <c r="B695" s="15" t="n">
        <v>45992</v>
      </c>
      <c r="C695" s="0" t="n">
        <v>1</v>
      </c>
      <c r="D695" s="0" t="n">
        <v>867</v>
      </c>
      <c r="E695" s="0" t="n">
        <v>223</v>
      </c>
      <c r="F695" s="0" t="n">
        <v>156</v>
      </c>
      <c r="G695" s="0" t="n">
        <v>84</v>
      </c>
      <c r="H695" s="0" t="n">
        <v>90789</v>
      </c>
      <c r="I695" s="0" t="n">
        <v>25825</v>
      </c>
      <c r="J695" s="16" t="n">
        <f aca="false">D695+Inputs!$B$8*E695</f>
        <v>1330.84</v>
      </c>
      <c r="K695" s="16" t="n">
        <f aca="false">F695+Inputs!$B$9*G695</f>
        <v>330.72</v>
      </c>
      <c r="L695" s="16" t="n">
        <f aca="false">H695+Inputs!$B$10*I695</f>
        <v>127899.525</v>
      </c>
      <c r="M695" s="16" t="n">
        <f aca="false">J695+K695+L695</f>
        <v>129561.085</v>
      </c>
    </row>
    <row r="696" customFormat="false" ht="15" hidden="false" customHeight="false" outlineLevel="0" collapsed="false">
      <c r="A696" s="0" t="s">
        <v>374</v>
      </c>
      <c r="B696" s="15" t="n">
        <v>46082</v>
      </c>
      <c r="C696" s="0" t="n">
        <v>1</v>
      </c>
      <c r="D696" s="0" t="n">
        <v>901</v>
      </c>
      <c r="E696" s="0" t="n">
        <v>247</v>
      </c>
      <c r="F696" s="0" t="n">
        <v>184</v>
      </c>
      <c r="G696" s="0" t="n">
        <v>103</v>
      </c>
      <c r="H696" s="0" t="n">
        <v>90236</v>
      </c>
      <c r="I696" s="0" t="n">
        <v>25772</v>
      </c>
      <c r="J696" s="16" t="n">
        <f aca="false">D696+Inputs!$B$8*E696</f>
        <v>1414.76</v>
      </c>
      <c r="K696" s="16" t="n">
        <f aca="false">F696+Inputs!$B$9*G696</f>
        <v>398.24</v>
      </c>
      <c r="L696" s="16" t="n">
        <f aca="false">H696+Inputs!$B$10*I696</f>
        <v>127270.364</v>
      </c>
      <c r="M696" s="16" t="n">
        <f aca="false">J696+K696+L696</f>
        <v>129083.364</v>
      </c>
    </row>
    <row r="697" customFormat="false" ht="15" hidden="false" customHeight="false" outlineLevel="0" collapsed="false">
      <c r="A697" s="0" t="s">
        <v>374</v>
      </c>
      <c r="B697" s="15" t="n">
        <v>46174</v>
      </c>
      <c r="C697" s="0" t="n">
        <v>1</v>
      </c>
      <c r="D697" s="0" t="n">
        <v>1135</v>
      </c>
      <c r="E697" s="0" t="n">
        <v>272</v>
      </c>
      <c r="F697" s="0" t="n">
        <v>272</v>
      </c>
      <c r="G697" s="0" t="n">
        <v>136</v>
      </c>
      <c r="H697" s="0" t="n">
        <v>90279</v>
      </c>
      <c r="I697" s="0" t="n">
        <v>25796</v>
      </c>
      <c r="J697" s="16" t="n">
        <f aca="false">D697+Inputs!$B$8*E697</f>
        <v>1700.76</v>
      </c>
      <c r="K697" s="16" t="n">
        <f aca="false">F697+Inputs!$B$9*G697</f>
        <v>554.88</v>
      </c>
      <c r="L697" s="16" t="n">
        <f aca="false">H697+Inputs!$B$10*I697</f>
        <v>127347.852</v>
      </c>
      <c r="M697" s="16" t="n">
        <f aca="false">J697+K697+L697</f>
        <v>129603.492</v>
      </c>
    </row>
    <row r="698" customFormat="false" ht="15" hidden="false" customHeight="false" outlineLevel="0" collapsed="false">
      <c r="A698" s="0" t="s">
        <v>374</v>
      </c>
      <c r="B698" s="15" t="n">
        <v>46235</v>
      </c>
      <c r="C698" s="0" t="n">
        <v>1</v>
      </c>
      <c r="D698" s="0" t="n">
        <v>1271</v>
      </c>
      <c r="E698" s="0" t="n">
        <v>290</v>
      </c>
      <c r="F698" s="0" t="n">
        <v>293</v>
      </c>
      <c r="G698" s="0" t="n">
        <v>155</v>
      </c>
      <c r="H698" s="0" t="n">
        <v>90246</v>
      </c>
      <c r="I698" s="0" t="n">
        <v>25778</v>
      </c>
      <c r="J698" s="16" t="n">
        <f aca="false">D698+Inputs!$B$8*E698</f>
        <v>1874.2</v>
      </c>
      <c r="K698" s="16" t="n">
        <f aca="false">F698+Inputs!$B$9*G698</f>
        <v>615.4</v>
      </c>
      <c r="L698" s="16" t="n">
        <f aca="false">H698+Inputs!$B$10*I698</f>
        <v>127288.986</v>
      </c>
      <c r="M698" s="16" t="n">
        <f aca="false">J698+K698+L698</f>
        <v>129778.586</v>
      </c>
    </row>
    <row r="699" customFormat="false" ht="15" hidden="false" customHeight="false" outlineLevel="0" collapsed="false">
      <c r="A699" s="0" t="s">
        <v>461</v>
      </c>
      <c r="B699" s="15" t="n">
        <v>44805</v>
      </c>
      <c r="C699" s="0" t="n">
        <v>1</v>
      </c>
      <c r="D699" s="0" t="n">
        <v>0</v>
      </c>
      <c r="E699" s="0" t="n">
        <v>4</v>
      </c>
      <c r="F699" s="0" t="n">
        <v>0</v>
      </c>
      <c r="G699" s="0" t="n">
        <v>1</v>
      </c>
      <c r="H699" s="0" t="n">
        <v>435</v>
      </c>
      <c r="I699" s="0" t="n">
        <v>6571</v>
      </c>
      <c r="J699" s="16" t="n">
        <f aca="false">D699+Inputs!$B$8*E699</f>
        <v>8.32</v>
      </c>
      <c r="K699" s="16" t="n">
        <f aca="false">F699+Inputs!$B$9*G699</f>
        <v>2.08</v>
      </c>
      <c r="L699" s="16" t="n">
        <f aca="false">H699+Inputs!$B$10*I699</f>
        <v>9877.527</v>
      </c>
      <c r="M699" s="16" t="n">
        <f aca="false">J699+K699+L699</f>
        <v>9887.927</v>
      </c>
    </row>
    <row r="700" customFormat="false" ht="15" hidden="false" customHeight="false" outlineLevel="0" collapsed="false">
      <c r="A700" s="0" t="s">
        <v>461</v>
      </c>
      <c r="B700" s="15" t="n">
        <v>44896</v>
      </c>
      <c r="C700" s="0" t="n">
        <v>1</v>
      </c>
      <c r="D700" s="0" t="n">
        <v>0</v>
      </c>
      <c r="E700" s="0" t="n">
        <v>4</v>
      </c>
      <c r="F700" s="0" t="n">
        <v>0</v>
      </c>
      <c r="G700" s="0" t="n">
        <v>1</v>
      </c>
      <c r="H700" s="0" t="n">
        <v>434</v>
      </c>
      <c r="I700" s="0" t="n">
        <v>6583</v>
      </c>
      <c r="J700" s="16" t="n">
        <f aca="false">D700+Inputs!$B$8*E700</f>
        <v>8.32</v>
      </c>
      <c r="K700" s="16" t="n">
        <f aca="false">F700+Inputs!$B$9*G700</f>
        <v>2.08</v>
      </c>
      <c r="L700" s="16" t="n">
        <f aca="false">H700+Inputs!$B$10*I700</f>
        <v>9893.771</v>
      </c>
      <c r="M700" s="16" t="n">
        <f aca="false">J700+K700+L700</f>
        <v>9904.171</v>
      </c>
    </row>
    <row r="701" customFormat="false" ht="15" hidden="false" customHeight="false" outlineLevel="0" collapsed="false">
      <c r="A701" s="0" t="s">
        <v>461</v>
      </c>
      <c r="B701" s="15" t="n">
        <v>44986</v>
      </c>
      <c r="C701" s="0" t="n">
        <v>1</v>
      </c>
      <c r="D701" s="0" t="n">
        <v>0</v>
      </c>
      <c r="E701" s="0" t="n">
        <v>6</v>
      </c>
      <c r="F701" s="0" t="n">
        <v>0</v>
      </c>
      <c r="G701" s="0" t="n">
        <v>1</v>
      </c>
      <c r="H701" s="0" t="n">
        <v>446</v>
      </c>
      <c r="I701" s="0" t="n">
        <v>6578</v>
      </c>
      <c r="J701" s="16" t="n">
        <f aca="false">D701+Inputs!$B$8*E701</f>
        <v>12.48</v>
      </c>
      <c r="K701" s="16" t="n">
        <f aca="false">F701+Inputs!$B$9*G701</f>
        <v>2.08</v>
      </c>
      <c r="L701" s="16" t="n">
        <f aca="false">H701+Inputs!$B$10*I701</f>
        <v>9898.586</v>
      </c>
      <c r="M701" s="16" t="n">
        <f aca="false">J701+K701+L701</f>
        <v>9913.146</v>
      </c>
    </row>
    <row r="702" customFormat="false" ht="15" hidden="false" customHeight="false" outlineLevel="0" collapsed="false">
      <c r="A702" s="0" t="s">
        <v>461</v>
      </c>
      <c r="B702" s="15" t="n">
        <v>45078</v>
      </c>
      <c r="C702" s="0" t="n">
        <v>1</v>
      </c>
      <c r="D702" s="0" t="n">
        <v>0</v>
      </c>
      <c r="E702" s="0" t="n">
        <v>6</v>
      </c>
      <c r="F702" s="0" t="n">
        <v>0</v>
      </c>
      <c r="G702" s="0" t="n">
        <v>2</v>
      </c>
      <c r="H702" s="0" t="n">
        <v>458</v>
      </c>
      <c r="I702" s="0" t="n">
        <v>6588</v>
      </c>
      <c r="J702" s="16" t="n">
        <f aca="false">D702+Inputs!$B$8*E702</f>
        <v>12.48</v>
      </c>
      <c r="K702" s="16" t="n">
        <f aca="false">F702+Inputs!$B$9*G702</f>
        <v>4.16</v>
      </c>
      <c r="L702" s="16" t="n">
        <f aca="false">H702+Inputs!$B$10*I702</f>
        <v>9924.956</v>
      </c>
      <c r="M702" s="16" t="n">
        <f aca="false">J702+K702+L702</f>
        <v>9941.596</v>
      </c>
    </row>
    <row r="703" customFormat="false" ht="15" hidden="false" customHeight="false" outlineLevel="0" collapsed="false">
      <c r="A703" s="0" t="s">
        <v>461</v>
      </c>
      <c r="B703" s="15" t="n">
        <v>45170</v>
      </c>
      <c r="C703" s="0" t="n">
        <v>1</v>
      </c>
      <c r="D703" s="0" t="n">
        <v>0</v>
      </c>
      <c r="E703" s="0" t="n">
        <v>9</v>
      </c>
      <c r="F703" s="0" t="n">
        <v>0</v>
      </c>
      <c r="G703" s="0" t="n">
        <v>2</v>
      </c>
      <c r="H703" s="0" t="n">
        <v>473</v>
      </c>
      <c r="I703" s="0" t="n">
        <v>6569</v>
      </c>
      <c r="J703" s="16" t="n">
        <f aca="false">D703+Inputs!$B$8*E703</f>
        <v>18.72</v>
      </c>
      <c r="K703" s="16" t="n">
        <f aca="false">F703+Inputs!$B$9*G703</f>
        <v>4.16</v>
      </c>
      <c r="L703" s="16" t="n">
        <f aca="false">H703+Inputs!$B$10*I703</f>
        <v>9912.653</v>
      </c>
      <c r="M703" s="16" t="n">
        <f aca="false">J703+K703+L703</f>
        <v>9935.533</v>
      </c>
    </row>
    <row r="704" customFormat="false" ht="15" hidden="false" customHeight="false" outlineLevel="0" collapsed="false">
      <c r="A704" s="0" t="s">
        <v>461</v>
      </c>
      <c r="B704" s="15" t="n">
        <v>45261</v>
      </c>
      <c r="C704" s="0" t="n">
        <v>1</v>
      </c>
      <c r="D704" s="0" t="n">
        <v>0</v>
      </c>
      <c r="E704" s="0" t="n">
        <v>10</v>
      </c>
      <c r="F704" s="0" t="n">
        <v>0</v>
      </c>
      <c r="G704" s="0" t="n">
        <v>3</v>
      </c>
      <c r="H704" s="0" t="n">
        <v>536</v>
      </c>
      <c r="I704" s="0" t="n">
        <v>6574</v>
      </c>
      <c r="J704" s="16" t="n">
        <f aca="false">D704+Inputs!$B$8*E704</f>
        <v>20.8</v>
      </c>
      <c r="K704" s="16" t="n">
        <f aca="false">F704+Inputs!$B$9*G704</f>
        <v>6.24</v>
      </c>
      <c r="L704" s="16" t="n">
        <f aca="false">H704+Inputs!$B$10*I704</f>
        <v>9982.838</v>
      </c>
      <c r="M704" s="16" t="n">
        <f aca="false">J704+K704+L704</f>
        <v>10009.878</v>
      </c>
    </row>
    <row r="705" customFormat="false" ht="15" hidden="false" customHeight="false" outlineLevel="0" collapsed="false">
      <c r="A705" s="0" t="s">
        <v>461</v>
      </c>
      <c r="B705" s="15" t="n">
        <v>45352</v>
      </c>
      <c r="C705" s="0" t="n">
        <v>1</v>
      </c>
      <c r="D705" s="0" t="n">
        <v>0</v>
      </c>
      <c r="E705" s="0" t="n">
        <v>13</v>
      </c>
      <c r="F705" s="0" t="n">
        <v>0</v>
      </c>
      <c r="G705" s="0" t="n">
        <v>3</v>
      </c>
      <c r="H705" s="0" t="n">
        <v>537</v>
      </c>
      <c r="I705" s="0" t="n">
        <v>6586</v>
      </c>
      <c r="J705" s="16" t="n">
        <f aca="false">D705+Inputs!$B$8*E705</f>
        <v>27.04</v>
      </c>
      <c r="K705" s="16" t="n">
        <f aca="false">F705+Inputs!$B$9*G705</f>
        <v>6.24</v>
      </c>
      <c r="L705" s="16" t="n">
        <f aca="false">H705+Inputs!$B$10*I705</f>
        <v>10001.082</v>
      </c>
      <c r="M705" s="16" t="n">
        <f aca="false">J705+K705+L705</f>
        <v>10034.362</v>
      </c>
    </row>
    <row r="706" customFormat="false" ht="15" hidden="false" customHeight="false" outlineLevel="0" collapsed="false">
      <c r="A706" s="0" t="s">
        <v>461</v>
      </c>
      <c r="B706" s="15" t="n">
        <v>45444</v>
      </c>
      <c r="C706" s="0" t="n">
        <v>1</v>
      </c>
      <c r="D706" s="0" t="n">
        <v>0</v>
      </c>
      <c r="E706" s="0" t="n">
        <v>14</v>
      </c>
      <c r="F706" s="0" t="n">
        <v>0</v>
      </c>
      <c r="G706" s="0" t="n">
        <v>2</v>
      </c>
      <c r="H706" s="0" t="n">
        <v>495</v>
      </c>
      <c r="I706" s="0" t="n">
        <v>6612</v>
      </c>
      <c r="J706" s="16" t="n">
        <f aca="false">D706+Inputs!$B$8*E706</f>
        <v>29.12</v>
      </c>
      <c r="K706" s="16" t="n">
        <f aca="false">F706+Inputs!$B$9*G706</f>
        <v>4.16</v>
      </c>
      <c r="L706" s="16" t="n">
        <f aca="false">H706+Inputs!$B$10*I706</f>
        <v>9996.444</v>
      </c>
      <c r="M706" s="16" t="n">
        <f aca="false">J706+K706+L706</f>
        <v>10029.724</v>
      </c>
    </row>
    <row r="707" customFormat="false" ht="15" hidden="false" customHeight="false" outlineLevel="0" collapsed="false">
      <c r="A707" s="0" t="s">
        <v>461</v>
      </c>
      <c r="B707" s="15" t="n">
        <v>45536</v>
      </c>
      <c r="C707" s="0" t="n">
        <v>1</v>
      </c>
      <c r="D707" s="0" t="n">
        <v>0</v>
      </c>
      <c r="E707" s="0" t="n">
        <v>15</v>
      </c>
      <c r="F707" s="0" t="n">
        <v>0</v>
      </c>
      <c r="G707" s="0" t="n">
        <v>4</v>
      </c>
      <c r="H707" s="0" t="n">
        <v>521</v>
      </c>
      <c r="I707" s="0" t="n">
        <v>6612</v>
      </c>
      <c r="J707" s="16" t="n">
        <f aca="false">D707+Inputs!$B$8*E707</f>
        <v>31.2</v>
      </c>
      <c r="K707" s="16" t="n">
        <f aca="false">F707+Inputs!$B$9*G707</f>
        <v>8.32</v>
      </c>
      <c r="L707" s="16" t="n">
        <f aca="false">H707+Inputs!$B$10*I707</f>
        <v>10022.444</v>
      </c>
      <c r="M707" s="16" t="n">
        <f aca="false">J707+K707+L707</f>
        <v>10061.964</v>
      </c>
    </row>
    <row r="708" customFormat="false" ht="15" hidden="false" customHeight="false" outlineLevel="0" collapsed="false">
      <c r="A708" s="0" t="s">
        <v>461</v>
      </c>
      <c r="B708" s="15" t="n">
        <v>45627</v>
      </c>
      <c r="C708" s="0" t="n">
        <v>1</v>
      </c>
      <c r="D708" s="0" t="n">
        <v>0</v>
      </c>
      <c r="E708" s="0" t="n">
        <v>15</v>
      </c>
      <c r="F708" s="0" t="n">
        <v>0</v>
      </c>
      <c r="G708" s="0" t="n">
        <v>6</v>
      </c>
      <c r="H708" s="0" t="n">
        <v>484</v>
      </c>
      <c r="I708" s="0" t="n">
        <v>6606</v>
      </c>
      <c r="J708" s="16" t="n">
        <f aca="false">D708+Inputs!$B$8*E708</f>
        <v>31.2</v>
      </c>
      <c r="K708" s="16" t="n">
        <f aca="false">F708+Inputs!$B$9*G708</f>
        <v>12.48</v>
      </c>
      <c r="L708" s="16" t="n">
        <f aca="false">H708+Inputs!$B$10*I708</f>
        <v>9976.822</v>
      </c>
      <c r="M708" s="16" t="n">
        <f aca="false">J708+K708+L708</f>
        <v>10020.502</v>
      </c>
    </row>
    <row r="709" customFormat="false" ht="15" hidden="false" customHeight="false" outlineLevel="0" collapsed="false">
      <c r="A709" s="0" t="s">
        <v>461</v>
      </c>
      <c r="B709" s="15" t="n">
        <v>45717</v>
      </c>
      <c r="C709" s="0" t="n">
        <v>1</v>
      </c>
      <c r="D709" s="0" t="n">
        <v>0</v>
      </c>
      <c r="E709" s="0" t="n">
        <v>15</v>
      </c>
      <c r="F709" s="0" t="n">
        <v>0</v>
      </c>
      <c r="G709" s="0" t="n">
        <v>6</v>
      </c>
      <c r="H709" s="0" t="n">
        <v>503</v>
      </c>
      <c r="I709" s="0" t="n">
        <v>6566</v>
      </c>
      <c r="J709" s="16" t="n">
        <f aca="false">D709+Inputs!$B$8*E709</f>
        <v>31.2</v>
      </c>
      <c r="K709" s="16" t="n">
        <f aca="false">F709+Inputs!$B$9*G709</f>
        <v>12.48</v>
      </c>
      <c r="L709" s="16" t="n">
        <f aca="false">H709+Inputs!$B$10*I709</f>
        <v>9938.342</v>
      </c>
      <c r="M709" s="16" t="n">
        <f aca="false">J709+K709+L709</f>
        <v>9982.022</v>
      </c>
    </row>
    <row r="710" customFormat="false" ht="15" hidden="false" customHeight="false" outlineLevel="0" collapsed="false">
      <c r="A710" s="0" t="s">
        <v>461</v>
      </c>
      <c r="B710" s="15" t="n">
        <v>45809</v>
      </c>
      <c r="C710" s="0" t="n">
        <v>1</v>
      </c>
      <c r="D710" s="0" t="n">
        <v>0</v>
      </c>
      <c r="E710" s="0" t="n">
        <v>18</v>
      </c>
      <c r="F710" s="0" t="n">
        <v>0</v>
      </c>
      <c r="G710" s="0" t="n">
        <v>7</v>
      </c>
      <c r="H710" s="0" t="n">
        <v>510</v>
      </c>
      <c r="I710" s="0" t="n">
        <v>6562</v>
      </c>
      <c r="J710" s="16" t="n">
        <f aca="false">D710+Inputs!$B$8*E710</f>
        <v>37.44</v>
      </c>
      <c r="K710" s="16" t="n">
        <f aca="false">F710+Inputs!$B$9*G710</f>
        <v>14.56</v>
      </c>
      <c r="L710" s="16" t="n">
        <f aca="false">H710+Inputs!$B$10*I710</f>
        <v>9939.594</v>
      </c>
      <c r="M710" s="16" t="n">
        <f aca="false">J710+K710+L710</f>
        <v>9991.594</v>
      </c>
    </row>
    <row r="711" customFormat="false" ht="15" hidden="false" customHeight="false" outlineLevel="0" collapsed="false">
      <c r="A711" s="0" t="s">
        <v>461</v>
      </c>
      <c r="B711" s="15" t="n">
        <v>45901</v>
      </c>
      <c r="C711" s="0" t="n">
        <v>1</v>
      </c>
      <c r="D711" s="0" t="n">
        <v>0</v>
      </c>
      <c r="E711" s="0" t="n">
        <v>21</v>
      </c>
      <c r="F711" s="0" t="n">
        <v>0</v>
      </c>
      <c r="G711" s="0" t="n">
        <v>8</v>
      </c>
      <c r="H711" s="0" t="n">
        <v>475</v>
      </c>
      <c r="I711" s="0" t="n">
        <v>6624</v>
      </c>
      <c r="J711" s="16" t="n">
        <f aca="false">D711+Inputs!$B$8*E711</f>
        <v>43.68</v>
      </c>
      <c r="K711" s="16" t="n">
        <f aca="false">F711+Inputs!$B$9*G711</f>
        <v>16.64</v>
      </c>
      <c r="L711" s="16" t="n">
        <f aca="false">H711+Inputs!$B$10*I711</f>
        <v>9993.688</v>
      </c>
      <c r="M711" s="16" t="n">
        <f aca="false">J711+K711+L711</f>
        <v>10054.008</v>
      </c>
    </row>
    <row r="712" customFormat="false" ht="15" hidden="false" customHeight="false" outlineLevel="0" collapsed="false">
      <c r="A712" s="0" t="s">
        <v>461</v>
      </c>
      <c r="B712" s="15" t="n">
        <v>45992</v>
      </c>
      <c r="C712" s="0" t="n">
        <v>1</v>
      </c>
      <c r="D712" s="0" t="n">
        <v>0</v>
      </c>
      <c r="E712" s="0" t="n">
        <v>23</v>
      </c>
      <c r="F712" s="0" t="n">
        <v>0</v>
      </c>
      <c r="G712" s="0" t="n">
        <v>9</v>
      </c>
      <c r="H712" s="0" t="n">
        <v>493</v>
      </c>
      <c r="I712" s="0" t="n">
        <v>6668</v>
      </c>
      <c r="J712" s="16" t="n">
        <f aca="false">D712+Inputs!$B$8*E712</f>
        <v>47.84</v>
      </c>
      <c r="K712" s="16" t="n">
        <f aca="false">F712+Inputs!$B$9*G712</f>
        <v>18.72</v>
      </c>
      <c r="L712" s="16" t="n">
        <f aca="false">H712+Inputs!$B$10*I712</f>
        <v>10074.916</v>
      </c>
      <c r="M712" s="16" t="n">
        <f aca="false">J712+K712+L712</f>
        <v>10141.476</v>
      </c>
    </row>
    <row r="713" customFormat="false" ht="15" hidden="false" customHeight="false" outlineLevel="0" collapsed="false">
      <c r="A713" s="0" t="s">
        <v>461</v>
      </c>
      <c r="B713" s="15" t="n">
        <v>46082</v>
      </c>
      <c r="C713" s="0" t="n">
        <v>1</v>
      </c>
      <c r="D713" s="0" t="n">
        <v>0</v>
      </c>
      <c r="E713" s="0" t="n">
        <v>26</v>
      </c>
      <c r="F713" s="0" t="n">
        <v>0</v>
      </c>
      <c r="G713" s="0" t="n">
        <v>12</v>
      </c>
      <c r="H713" s="0" t="n">
        <v>520</v>
      </c>
      <c r="I713" s="0" t="n">
        <v>6653</v>
      </c>
      <c r="J713" s="16" t="n">
        <f aca="false">D713+Inputs!$B$8*E713</f>
        <v>54.08</v>
      </c>
      <c r="K713" s="16" t="n">
        <f aca="false">F713+Inputs!$B$9*G713</f>
        <v>24.96</v>
      </c>
      <c r="L713" s="16" t="n">
        <f aca="false">H713+Inputs!$B$10*I713</f>
        <v>10080.361</v>
      </c>
      <c r="M713" s="16" t="n">
        <f aca="false">J713+K713+L713</f>
        <v>10159.401</v>
      </c>
    </row>
    <row r="714" customFormat="false" ht="15" hidden="false" customHeight="false" outlineLevel="0" collapsed="false">
      <c r="A714" s="0" t="s">
        <v>461</v>
      </c>
      <c r="B714" s="15" t="n">
        <v>46174</v>
      </c>
      <c r="C714" s="0" t="n">
        <v>1</v>
      </c>
      <c r="D714" s="0" t="n">
        <v>0</v>
      </c>
      <c r="E714" s="0" t="n">
        <v>40</v>
      </c>
      <c r="F714" s="0" t="n">
        <v>0</v>
      </c>
      <c r="G714" s="0" t="n">
        <v>16</v>
      </c>
      <c r="H714" s="0" t="n">
        <v>463</v>
      </c>
      <c r="I714" s="0" t="n">
        <v>6659</v>
      </c>
      <c r="J714" s="16" t="n">
        <f aca="false">D714+Inputs!$B$8*E714</f>
        <v>83.2</v>
      </c>
      <c r="K714" s="16" t="n">
        <f aca="false">F714+Inputs!$B$9*G714</f>
        <v>33.28</v>
      </c>
      <c r="L714" s="16" t="n">
        <f aca="false">H714+Inputs!$B$10*I714</f>
        <v>10031.983</v>
      </c>
      <c r="M714" s="16" t="n">
        <f aca="false">J714+K714+L714</f>
        <v>10148.463</v>
      </c>
    </row>
    <row r="715" customFormat="false" ht="15" hidden="false" customHeight="false" outlineLevel="0" collapsed="false">
      <c r="A715" s="0" t="s">
        <v>461</v>
      </c>
      <c r="B715" s="15" t="n">
        <v>46235</v>
      </c>
      <c r="C715" s="0" t="n">
        <v>1</v>
      </c>
      <c r="D715" s="0" t="n">
        <v>0</v>
      </c>
      <c r="E715" s="0" t="n">
        <v>44</v>
      </c>
      <c r="F715" s="0" t="n">
        <v>0</v>
      </c>
      <c r="G715" s="0" t="n">
        <v>24</v>
      </c>
      <c r="H715" s="0" t="n">
        <v>486</v>
      </c>
      <c r="I715" s="0" t="n">
        <v>6627</v>
      </c>
      <c r="J715" s="16" t="n">
        <f aca="false">D715+Inputs!$B$8*E715</f>
        <v>91.52</v>
      </c>
      <c r="K715" s="16" t="n">
        <f aca="false">F715+Inputs!$B$9*G715</f>
        <v>49.92</v>
      </c>
      <c r="L715" s="16" t="n">
        <f aca="false">H715+Inputs!$B$10*I715</f>
        <v>10008.999</v>
      </c>
      <c r="M715" s="16" t="n">
        <f aca="false">J715+K715+L715</f>
        <v>10150.439</v>
      </c>
    </row>
    <row r="716" customFormat="false" ht="15" hidden="false" customHeight="false" outlineLevel="0" collapsed="false">
      <c r="A716" s="0" t="s">
        <v>473</v>
      </c>
      <c r="B716" s="15" t="n">
        <v>44805</v>
      </c>
      <c r="C716" s="0" t="n">
        <v>2</v>
      </c>
      <c r="D716" s="0" t="n">
        <v>0</v>
      </c>
      <c r="E716" s="0" t="n">
        <v>1</v>
      </c>
      <c r="F716" s="0" t="n">
        <v>0</v>
      </c>
      <c r="G716" s="0" t="n">
        <v>0</v>
      </c>
      <c r="H716" s="0" t="n">
        <v>1125</v>
      </c>
      <c r="I716" s="0" t="n">
        <v>5223</v>
      </c>
      <c r="J716" s="16" t="n">
        <f aca="false">D716+Inputs!$B$8*E716</f>
        <v>2.08</v>
      </c>
      <c r="K716" s="16" t="n">
        <f aca="false">F716+Inputs!$B$9*G716</f>
        <v>0</v>
      </c>
      <c r="L716" s="16" t="n">
        <f aca="false">H716+Inputs!$B$10*I716</f>
        <v>8630.451</v>
      </c>
      <c r="M716" s="16" t="n">
        <f aca="false">J716+K716+L716</f>
        <v>8632.531</v>
      </c>
    </row>
    <row r="717" customFormat="false" ht="15" hidden="false" customHeight="false" outlineLevel="0" collapsed="false">
      <c r="A717" s="0" t="s">
        <v>473</v>
      </c>
      <c r="B717" s="15" t="n">
        <v>44896</v>
      </c>
      <c r="C717" s="0" t="n">
        <v>2</v>
      </c>
      <c r="D717" s="0" t="n">
        <v>0</v>
      </c>
      <c r="E717" s="0" t="n">
        <v>3</v>
      </c>
      <c r="F717" s="0" t="n">
        <v>0</v>
      </c>
      <c r="G717" s="0" t="n">
        <v>1</v>
      </c>
      <c r="H717" s="0" t="n">
        <v>1080</v>
      </c>
      <c r="I717" s="0" t="n">
        <v>5209</v>
      </c>
      <c r="J717" s="16" t="n">
        <f aca="false">D717+Inputs!$B$8*E717</f>
        <v>6.24</v>
      </c>
      <c r="K717" s="16" t="n">
        <f aca="false">F717+Inputs!$B$9*G717</f>
        <v>2.08</v>
      </c>
      <c r="L717" s="16" t="n">
        <f aca="false">H717+Inputs!$B$10*I717</f>
        <v>8565.333</v>
      </c>
      <c r="M717" s="16" t="n">
        <f aca="false">J717+K717+L717</f>
        <v>8573.653</v>
      </c>
    </row>
    <row r="718" customFormat="false" ht="15" hidden="false" customHeight="false" outlineLevel="0" collapsed="false">
      <c r="A718" s="0" t="s">
        <v>473</v>
      </c>
      <c r="B718" s="15" t="n">
        <v>44986</v>
      </c>
      <c r="C718" s="0" t="n">
        <v>2</v>
      </c>
      <c r="D718" s="0" t="n">
        <v>0</v>
      </c>
      <c r="E718" s="0" t="n">
        <v>4</v>
      </c>
      <c r="F718" s="0" t="n">
        <v>0</v>
      </c>
      <c r="G718" s="0" t="n">
        <v>1</v>
      </c>
      <c r="H718" s="0" t="n">
        <v>1115</v>
      </c>
      <c r="I718" s="0" t="n">
        <v>5239</v>
      </c>
      <c r="J718" s="16" t="n">
        <f aca="false">D718+Inputs!$B$8*E718</f>
        <v>8.32</v>
      </c>
      <c r="K718" s="16" t="n">
        <f aca="false">F718+Inputs!$B$9*G718</f>
        <v>2.08</v>
      </c>
      <c r="L718" s="16" t="n">
        <f aca="false">H718+Inputs!$B$10*I718</f>
        <v>8643.443</v>
      </c>
      <c r="M718" s="16" t="n">
        <f aca="false">J718+K718+L718</f>
        <v>8653.843</v>
      </c>
    </row>
    <row r="719" customFormat="false" ht="15" hidden="false" customHeight="false" outlineLevel="0" collapsed="false">
      <c r="A719" s="0" t="s">
        <v>473</v>
      </c>
      <c r="B719" s="15" t="n">
        <v>45078</v>
      </c>
      <c r="C719" s="0" t="n">
        <v>2</v>
      </c>
      <c r="D719" s="0" t="n">
        <v>0</v>
      </c>
      <c r="E719" s="0" t="n">
        <v>4</v>
      </c>
      <c r="F719" s="0" t="n">
        <v>0</v>
      </c>
      <c r="G719" s="0" t="n">
        <v>2</v>
      </c>
      <c r="H719" s="0" t="n">
        <v>1013</v>
      </c>
      <c r="I719" s="0" t="n">
        <v>5417</v>
      </c>
      <c r="J719" s="16" t="n">
        <f aca="false">D719+Inputs!$B$8*E719</f>
        <v>8.32</v>
      </c>
      <c r="K719" s="16" t="n">
        <f aca="false">F719+Inputs!$B$9*G719</f>
        <v>4.16</v>
      </c>
      <c r="L719" s="16" t="n">
        <f aca="false">H719+Inputs!$B$10*I719</f>
        <v>8797.229</v>
      </c>
      <c r="M719" s="16" t="n">
        <f aca="false">J719+K719+L719</f>
        <v>8809.709</v>
      </c>
    </row>
    <row r="720" customFormat="false" ht="15" hidden="false" customHeight="false" outlineLevel="0" collapsed="false">
      <c r="A720" s="0" t="s">
        <v>473</v>
      </c>
      <c r="B720" s="15" t="n">
        <v>45170</v>
      </c>
      <c r="C720" s="0" t="n">
        <v>2</v>
      </c>
      <c r="D720" s="0" t="n">
        <v>0</v>
      </c>
      <c r="E720" s="0" t="n">
        <v>3</v>
      </c>
      <c r="F720" s="0" t="n">
        <v>0</v>
      </c>
      <c r="G720" s="0" t="n">
        <v>2</v>
      </c>
      <c r="H720" s="0" t="n">
        <v>988</v>
      </c>
      <c r="I720" s="0" t="n">
        <v>5433</v>
      </c>
      <c r="J720" s="16" t="n">
        <f aca="false">D720+Inputs!$B$8*E720</f>
        <v>6.24</v>
      </c>
      <c r="K720" s="16" t="n">
        <f aca="false">F720+Inputs!$B$9*G720</f>
        <v>4.16</v>
      </c>
      <c r="L720" s="16" t="n">
        <f aca="false">H720+Inputs!$B$10*I720</f>
        <v>8795.221</v>
      </c>
      <c r="M720" s="16" t="n">
        <f aca="false">J720+K720+L720</f>
        <v>8805.621</v>
      </c>
    </row>
    <row r="721" customFormat="false" ht="15" hidden="false" customHeight="false" outlineLevel="0" collapsed="false">
      <c r="A721" s="0" t="s">
        <v>473</v>
      </c>
      <c r="B721" s="15" t="n">
        <v>45261</v>
      </c>
      <c r="C721" s="0" t="n">
        <v>2</v>
      </c>
      <c r="D721" s="0" t="n">
        <v>0</v>
      </c>
      <c r="E721" s="0" t="n">
        <v>4</v>
      </c>
      <c r="F721" s="0" t="n">
        <v>0</v>
      </c>
      <c r="G721" s="0" t="n">
        <v>2</v>
      </c>
      <c r="H721" s="0" t="n">
        <v>1035</v>
      </c>
      <c r="I721" s="0" t="n">
        <v>5438</v>
      </c>
      <c r="J721" s="16" t="n">
        <f aca="false">D721+Inputs!$B$8*E721</f>
        <v>8.32</v>
      </c>
      <c r="K721" s="16" t="n">
        <f aca="false">F721+Inputs!$B$9*G721</f>
        <v>4.16</v>
      </c>
      <c r="L721" s="16" t="n">
        <f aca="false">H721+Inputs!$B$10*I721</f>
        <v>8849.406</v>
      </c>
      <c r="M721" s="16" t="n">
        <f aca="false">J721+K721+L721</f>
        <v>8861.886</v>
      </c>
    </row>
    <row r="722" customFormat="false" ht="15" hidden="false" customHeight="false" outlineLevel="0" collapsed="false">
      <c r="A722" s="0" t="s">
        <v>473</v>
      </c>
      <c r="B722" s="15" t="n">
        <v>45352</v>
      </c>
      <c r="C722" s="0" t="n">
        <v>2</v>
      </c>
      <c r="D722" s="0" t="n">
        <v>0</v>
      </c>
      <c r="E722" s="0" t="n">
        <v>6</v>
      </c>
      <c r="F722" s="0" t="n">
        <v>0</v>
      </c>
      <c r="G722" s="0" t="n">
        <v>3</v>
      </c>
      <c r="H722" s="0" t="n">
        <v>1033</v>
      </c>
      <c r="I722" s="0" t="n">
        <v>5459</v>
      </c>
      <c r="J722" s="16" t="n">
        <f aca="false">D722+Inputs!$B$8*E722</f>
        <v>12.48</v>
      </c>
      <c r="K722" s="16" t="n">
        <f aca="false">F722+Inputs!$B$9*G722</f>
        <v>6.24</v>
      </c>
      <c r="L722" s="16" t="n">
        <f aca="false">H722+Inputs!$B$10*I722</f>
        <v>8877.583</v>
      </c>
      <c r="M722" s="16" t="n">
        <f aca="false">J722+K722+L722</f>
        <v>8896.303</v>
      </c>
    </row>
    <row r="723" customFormat="false" ht="15" hidden="false" customHeight="false" outlineLevel="0" collapsed="false">
      <c r="A723" s="0" t="s">
        <v>473</v>
      </c>
      <c r="B723" s="15" t="n">
        <v>45444</v>
      </c>
      <c r="C723" s="0" t="n">
        <v>2</v>
      </c>
      <c r="D723" s="0" t="n">
        <v>0</v>
      </c>
      <c r="E723" s="0" t="n">
        <v>7</v>
      </c>
      <c r="F723" s="0" t="n">
        <v>0</v>
      </c>
      <c r="G723" s="0" t="n">
        <v>5</v>
      </c>
      <c r="H723" s="0" t="n">
        <v>1060</v>
      </c>
      <c r="I723" s="0" t="n">
        <v>5458</v>
      </c>
      <c r="J723" s="16" t="n">
        <f aca="false">D723+Inputs!$B$8*E723</f>
        <v>14.56</v>
      </c>
      <c r="K723" s="16" t="n">
        <f aca="false">F723+Inputs!$B$9*G723</f>
        <v>10.4</v>
      </c>
      <c r="L723" s="16" t="n">
        <f aca="false">H723+Inputs!$B$10*I723</f>
        <v>8903.146</v>
      </c>
      <c r="M723" s="16" t="n">
        <f aca="false">J723+K723+L723</f>
        <v>8928.106</v>
      </c>
    </row>
    <row r="724" customFormat="false" ht="15" hidden="false" customHeight="false" outlineLevel="0" collapsed="false">
      <c r="A724" s="0" t="s">
        <v>473</v>
      </c>
      <c r="B724" s="15" t="n">
        <v>45536</v>
      </c>
      <c r="C724" s="0" t="n">
        <v>2</v>
      </c>
      <c r="D724" s="0" t="n">
        <v>0</v>
      </c>
      <c r="E724" s="0" t="n">
        <v>8</v>
      </c>
      <c r="F724" s="0" t="n">
        <v>0</v>
      </c>
      <c r="G724" s="0" t="n">
        <v>6</v>
      </c>
      <c r="H724" s="0" t="n">
        <v>1067</v>
      </c>
      <c r="I724" s="0" t="n">
        <v>5516</v>
      </c>
      <c r="J724" s="16" t="n">
        <f aca="false">D724+Inputs!$B$8*E724</f>
        <v>16.64</v>
      </c>
      <c r="K724" s="16" t="n">
        <f aca="false">F724+Inputs!$B$9*G724</f>
        <v>12.48</v>
      </c>
      <c r="L724" s="16" t="n">
        <f aca="false">H724+Inputs!$B$10*I724</f>
        <v>8993.492</v>
      </c>
      <c r="M724" s="16" t="n">
        <f aca="false">J724+K724+L724</f>
        <v>9022.612</v>
      </c>
    </row>
    <row r="725" customFormat="false" ht="15" hidden="false" customHeight="false" outlineLevel="0" collapsed="false">
      <c r="A725" s="0" t="s">
        <v>473</v>
      </c>
      <c r="B725" s="15" t="n">
        <v>45627</v>
      </c>
      <c r="C725" s="0" t="n">
        <v>2</v>
      </c>
      <c r="D725" s="0" t="n">
        <v>0</v>
      </c>
      <c r="E725" s="0" t="n">
        <v>9</v>
      </c>
      <c r="F725" s="0" t="n">
        <v>0</v>
      </c>
      <c r="G725" s="0" t="n">
        <v>7</v>
      </c>
      <c r="H725" s="0" t="n">
        <v>1104</v>
      </c>
      <c r="I725" s="0" t="n">
        <v>5552</v>
      </c>
      <c r="J725" s="16" t="n">
        <f aca="false">D725+Inputs!$B$8*E725</f>
        <v>18.72</v>
      </c>
      <c r="K725" s="16" t="n">
        <f aca="false">F725+Inputs!$B$9*G725</f>
        <v>14.56</v>
      </c>
      <c r="L725" s="16" t="n">
        <f aca="false">H725+Inputs!$B$10*I725</f>
        <v>9082.224</v>
      </c>
      <c r="M725" s="16" t="n">
        <f aca="false">J725+K725+L725</f>
        <v>9115.504</v>
      </c>
    </row>
    <row r="726" customFormat="false" ht="15" hidden="false" customHeight="false" outlineLevel="0" collapsed="false">
      <c r="A726" s="0" t="s">
        <v>473</v>
      </c>
      <c r="B726" s="15" t="n">
        <v>45717</v>
      </c>
      <c r="C726" s="0" t="n">
        <v>2</v>
      </c>
      <c r="D726" s="0" t="n">
        <v>0</v>
      </c>
      <c r="E726" s="0" t="n">
        <v>9</v>
      </c>
      <c r="F726" s="0" t="n">
        <v>0</v>
      </c>
      <c r="G726" s="0" t="n">
        <v>7</v>
      </c>
      <c r="H726" s="0" t="n">
        <v>1117</v>
      </c>
      <c r="I726" s="0" t="n">
        <v>5522</v>
      </c>
      <c r="J726" s="16" t="n">
        <f aca="false">D726+Inputs!$B$8*E726</f>
        <v>18.72</v>
      </c>
      <c r="K726" s="16" t="n">
        <f aca="false">F726+Inputs!$B$9*G726</f>
        <v>14.56</v>
      </c>
      <c r="L726" s="16" t="n">
        <f aca="false">H726+Inputs!$B$10*I726</f>
        <v>9052.114</v>
      </c>
      <c r="M726" s="16" t="n">
        <f aca="false">J726+K726+L726</f>
        <v>9085.394</v>
      </c>
    </row>
    <row r="727" customFormat="false" ht="15" hidden="false" customHeight="false" outlineLevel="0" collapsed="false">
      <c r="A727" s="0" t="s">
        <v>473</v>
      </c>
      <c r="B727" s="15" t="n">
        <v>45809</v>
      </c>
      <c r="C727" s="0" t="n">
        <v>2</v>
      </c>
      <c r="D727" s="0" t="n">
        <v>0</v>
      </c>
      <c r="E727" s="0" t="n">
        <v>11</v>
      </c>
      <c r="F727" s="0" t="n">
        <v>0</v>
      </c>
      <c r="G727" s="0" t="n">
        <v>9</v>
      </c>
      <c r="H727" s="0" t="n">
        <v>1112</v>
      </c>
      <c r="I727" s="0" t="n">
        <v>5527</v>
      </c>
      <c r="J727" s="16" t="n">
        <f aca="false">D727+Inputs!$B$8*E727</f>
        <v>22.88</v>
      </c>
      <c r="K727" s="16" t="n">
        <f aca="false">F727+Inputs!$B$9*G727</f>
        <v>18.72</v>
      </c>
      <c r="L727" s="16" t="n">
        <f aca="false">H727+Inputs!$B$10*I727</f>
        <v>9054.299</v>
      </c>
      <c r="M727" s="16" t="n">
        <f aca="false">J727+K727+L727</f>
        <v>9095.899</v>
      </c>
    </row>
    <row r="728" customFormat="false" ht="15" hidden="false" customHeight="false" outlineLevel="0" collapsed="false">
      <c r="A728" s="0" t="s">
        <v>473</v>
      </c>
      <c r="B728" s="15" t="n">
        <v>45901</v>
      </c>
      <c r="C728" s="0" t="n">
        <v>2</v>
      </c>
      <c r="D728" s="0" t="n">
        <v>0</v>
      </c>
      <c r="E728" s="0" t="n">
        <v>10</v>
      </c>
      <c r="F728" s="0" t="n">
        <v>0</v>
      </c>
      <c r="G728" s="0" t="n">
        <v>10</v>
      </c>
      <c r="H728" s="0" t="n">
        <v>1153</v>
      </c>
      <c r="I728" s="0" t="n">
        <v>5538</v>
      </c>
      <c r="J728" s="16" t="n">
        <f aca="false">D728+Inputs!$B$8*E728</f>
        <v>20.8</v>
      </c>
      <c r="K728" s="16" t="n">
        <f aca="false">F728+Inputs!$B$9*G728</f>
        <v>20.8</v>
      </c>
      <c r="L728" s="16" t="n">
        <f aca="false">H728+Inputs!$B$10*I728</f>
        <v>9111.106</v>
      </c>
      <c r="M728" s="16" t="n">
        <f aca="false">J728+K728+L728</f>
        <v>9152.706</v>
      </c>
    </row>
    <row r="729" customFormat="false" ht="15" hidden="false" customHeight="false" outlineLevel="0" collapsed="false">
      <c r="A729" s="0" t="s">
        <v>473</v>
      </c>
      <c r="B729" s="15" t="n">
        <v>45992</v>
      </c>
      <c r="C729" s="0" t="n">
        <v>2</v>
      </c>
      <c r="D729" s="0" t="n">
        <v>0</v>
      </c>
      <c r="E729" s="0" t="n">
        <v>11</v>
      </c>
      <c r="F729" s="0" t="n">
        <v>0</v>
      </c>
      <c r="G729" s="0" t="n">
        <v>11</v>
      </c>
      <c r="H729" s="0" t="n">
        <v>1141</v>
      </c>
      <c r="I729" s="0" t="n">
        <v>5542</v>
      </c>
      <c r="J729" s="16" t="n">
        <f aca="false">D729+Inputs!$B$8*E729</f>
        <v>22.88</v>
      </c>
      <c r="K729" s="16" t="n">
        <f aca="false">F729+Inputs!$B$9*G729</f>
        <v>22.88</v>
      </c>
      <c r="L729" s="16" t="n">
        <f aca="false">H729+Inputs!$B$10*I729</f>
        <v>9104.854</v>
      </c>
      <c r="M729" s="16" t="n">
        <f aca="false">J729+K729+L729</f>
        <v>9150.614</v>
      </c>
    </row>
    <row r="730" customFormat="false" ht="15" hidden="false" customHeight="false" outlineLevel="0" collapsed="false">
      <c r="A730" s="0" t="s">
        <v>473</v>
      </c>
      <c r="B730" s="15" t="n">
        <v>46082</v>
      </c>
      <c r="C730" s="0" t="n">
        <v>2</v>
      </c>
      <c r="D730" s="0" t="n">
        <v>0</v>
      </c>
      <c r="E730" s="0" t="n">
        <v>12</v>
      </c>
      <c r="F730" s="0" t="n">
        <v>0</v>
      </c>
      <c r="G730" s="0" t="n">
        <v>11</v>
      </c>
      <c r="H730" s="0" t="n">
        <v>1152</v>
      </c>
      <c r="I730" s="0" t="n">
        <v>5548</v>
      </c>
      <c r="J730" s="16" t="n">
        <f aca="false">D730+Inputs!$B$8*E730</f>
        <v>24.96</v>
      </c>
      <c r="K730" s="16" t="n">
        <f aca="false">F730+Inputs!$B$9*G730</f>
        <v>22.88</v>
      </c>
      <c r="L730" s="16" t="n">
        <f aca="false">H730+Inputs!$B$10*I730</f>
        <v>9124.476</v>
      </c>
      <c r="M730" s="16" t="n">
        <f aca="false">J730+K730+L730</f>
        <v>9172.316</v>
      </c>
    </row>
    <row r="731" customFormat="false" ht="15" hidden="false" customHeight="false" outlineLevel="0" collapsed="false">
      <c r="A731" s="0" t="s">
        <v>473</v>
      </c>
      <c r="B731" s="15" t="n">
        <v>46174</v>
      </c>
      <c r="C731" s="0" t="n">
        <v>2</v>
      </c>
      <c r="D731" s="0" t="n">
        <v>0</v>
      </c>
      <c r="E731" s="0" t="n">
        <v>16</v>
      </c>
      <c r="F731" s="0" t="n">
        <v>0</v>
      </c>
      <c r="G731" s="0" t="n">
        <v>12</v>
      </c>
      <c r="H731" s="0" t="n">
        <v>1177</v>
      </c>
      <c r="I731" s="0" t="n">
        <v>5528</v>
      </c>
      <c r="J731" s="16" t="n">
        <f aca="false">D731+Inputs!$B$8*E731</f>
        <v>33.28</v>
      </c>
      <c r="K731" s="16" t="n">
        <f aca="false">F731+Inputs!$B$9*G731</f>
        <v>24.96</v>
      </c>
      <c r="L731" s="16" t="n">
        <f aca="false">H731+Inputs!$B$10*I731</f>
        <v>9120.736</v>
      </c>
      <c r="M731" s="16" t="n">
        <f aca="false">J731+K731+L731</f>
        <v>9178.976</v>
      </c>
    </row>
    <row r="732" customFormat="false" ht="15" hidden="false" customHeight="false" outlineLevel="0" collapsed="false">
      <c r="A732" s="0" t="s">
        <v>473</v>
      </c>
      <c r="B732" s="15" t="n">
        <v>46235</v>
      </c>
      <c r="C732" s="0" t="n">
        <v>2</v>
      </c>
      <c r="D732" s="0" t="n">
        <v>0</v>
      </c>
      <c r="E732" s="0" t="n">
        <v>15</v>
      </c>
      <c r="F732" s="0" t="n">
        <v>0</v>
      </c>
      <c r="G732" s="0" t="n">
        <v>15</v>
      </c>
      <c r="H732" s="0" t="n">
        <v>1182</v>
      </c>
      <c r="I732" s="0" t="n">
        <v>5535</v>
      </c>
      <c r="J732" s="16" t="n">
        <f aca="false">D732+Inputs!$B$8*E732</f>
        <v>31.2</v>
      </c>
      <c r="K732" s="16" t="n">
        <f aca="false">F732+Inputs!$B$9*G732</f>
        <v>31.2</v>
      </c>
      <c r="L732" s="16" t="n">
        <f aca="false">H732+Inputs!$B$10*I732</f>
        <v>9135.795</v>
      </c>
      <c r="M732" s="16" t="n">
        <f aca="false">J732+K732+L732</f>
        <v>9198.195</v>
      </c>
    </row>
    <row r="733" customFormat="false" ht="15" hidden="false" customHeight="false" outlineLevel="0" collapsed="false">
      <c r="A733" s="0" t="s">
        <v>405</v>
      </c>
      <c r="B733" s="15" t="n">
        <v>44805</v>
      </c>
      <c r="C733" s="0" t="n">
        <v>2</v>
      </c>
      <c r="D733" s="0" t="n">
        <v>196</v>
      </c>
      <c r="E733" s="0" t="n">
        <v>83</v>
      </c>
      <c r="F733" s="0" t="n">
        <v>0</v>
      </c>
      <c r="G733" s="0" t="n">
        <v>3</v>
      </c>
      <c r="H733" s="0" t="n">
        <v>50974</v>
      </c>
      <c r="I733" s="0" t="n">
        <v>24799</v>
      </c>
      <c r="J733" s="16" t="n">
        <f aca="false">D733+Inputs!$B$8*E733</f>
        <v>368.64</v>
      </c>
      <c r="K733" s="16" t="n">
        <f aca="false">F733+Inputs!$B$9*G733</f>
        <v>6.24</v>
      </c>
      <c r="L733" s="16" t="n">
        <f aca="false">H733+Inputs!$B$10*I733</f>
        <v>86610.163</v>
      </c>
      <c r="M733" s="16" t="n">
        <f aca="false">J733+K733+L733</f>
        <v>86985.043</v>
      </c>
    </row>
    <row r="734" customFormat="false" ht="15" hidden="false" customHeight="false" outlineLevel="0" collapsed="false">
      <c r="A734" s="0" t="s">
        <v>405</v>
      </c>
      <c r="B734" s="15" t="n">
        <v>44896</v>
      </c>
      <c r="C734" s="0" t="n">
        <v>2</v>
      </c>
      <c r="D734" s="0" t="n">
        <v>245</v>
      </c>
      <c r="E734" s="0" t="n">
        <v>87</v>
      </c>
      <c r="F734" s="0" t="n">
        <v>0</v>
      </c>
      <c r="G734" s="0" t="n">
        <v>4</v>
      </c>
      <c r="H734" s="0" t="n">
        <v>51459</v>
      </c>
      <c r="I734" s="0" t="n">
        <v>24775</v>
      </c>
      <c r="J734" s="16" t="n">
        <f aca="false">D734+Inputs!$B$8*E734</f>
        <v>425.96</v>
      </c>
      <c r="K734" s="16" t="n">
        <f aca="false">F734+Inputs!$B$9*G734</f>
        <v>8.32</v>
      </c>
      <c r="L734" s="16" t="n">
        <f aca="false">H734+Inputs!$B$10*I734</f>
        <v>87060.675</v>
      </c>
      <c r="M734" s="16" t="n">
        <f aca="false">J734+K734+L734</f>
        <v>87494.955</v>
      </c>
    </row>
    <row r="735" customFormat="false" ht="15" hidden="false" customHeight="false" outlineLevel="0" collapsed="false">
      <c r="A735" s="0" t="s">
        <v>405</v>
      </c>
      <c r="B735" s="15" t="n">
        <v>44986</v>
      </c>
      <c r="C735" s="0" t="n">
        <v>2</v>
      </c>
      <c r="D735" s="0" t="n">
        <v>348</v>
      </c>
      <c r="E735" s="0" t="n">
        <v>108</v>
      </c>
      <c r="F735" s="0" t="n">
        <v>0</v>
      </c>
      <c r="G735" s="0" t="n">
        <v>11</v>
      </c>
      <c r="H735" s="0" t="n">
        <v>51412</v>
      </c>
      <c r="I735" s="0" t="n">
        <v>24952</v>
      </c>
      <c r="J735" s="16" t="n">
        <f aca="false">D735+Inputs!$B$8*E735</f>
        <v>572.64</v>
      </c>
      <c r="K735" s="16" t="n">
        <f aca="false">F735+Inputs!$B$9*G735</f>
        <v>22.88</v>
      </c>
      <c r="L735" s="16" t="n">
        <f aca="false">H735+Inputs!$B$10*I735</f>
        <v>87268.024</v>
      </c>
      <c r="M735" s="16" t="n">
        <f aca="false">J735+K735+L735</f>
        <v>87863.544</v>
      </c>
    </row>
    <row r="736" customFormat="false" ht="15" hidden="false" customHeight="false" outlineLevel="0" collapsed="false">
      <c r="A736" s="0" t="s">
        <v>405</v>
      </c>
      <c r="B736" s="15" t="n">
        <v>45078</v>
      </c>
      <c r="C736" s="0" t="n">
        <v>2</v>
      </c>
      <c r="D736" s="0" t="n">
        <v>474</v>
      </c>
      <c r="E736" s="0" t="n">
        <v>129</v>
      </c>
      <c r="F736" s="0" t="n">
        <v>0</v>
      </c>
      <c r="G736" s="0" t="n">
        <v>14</v>
      </c>
      <c r="H736" s="0" t="n">
        <v>50776</v>
      </c>
      <c r="I736" s="0" t="n">
        <v>25002</v>
      </c>
      <c r="J736" s="16" t="n">
        <f aca="false">D736+Inputs!$B$8*E736</f>
        <v>742.32</v>
      </c>
      <c r="K736" s="16" t="n">
        <f aca="false">F736+Inputs!$B$9*G736</f>
        <v>29.12</v>
      </c>
      <c r="L736" s="16" t="n">
        <f aca="false">H736+Inputs!$B$10*I736</f>
        <v>86703.874</v>
      </c>
      <c r="M736" s="16" t="n">
        <f aca="false">J736+K736+L736</f>
        <v>87475.314</v>
      </c>
    </row>
    <row r="737" customFormat="false" ht="15" hidden="false" customHeight="false" outlineLevel="0" collapsed="false">
      <c r="A737" s="0" t="s">
        <v>405</v>
      </c>
      <c r="B737" s="15" t="n">
        <v>45170</v>
      </c>
      <c r="C737" s="0" t="n">
        <v>2</v>
      </c>
      <c r="D737" s="0" t="n">
        <v>600</v>
      </c>
      <c r="E737" s="0" t="n">
        <v>145</v>
      </c>
      <c r="F737" s="0" t="n">
        <v>0</v>
      </c>
      <c r="G737" s="0" t="n">
        <v>28</v>
      </c>
      <c r="H737" s="0" t="n">
        <v>51390</v>
      </c>
      <c r="I737" s="0" t="n">
        <v>24895</v>
      </c>
      <c r="J737" s="16" t="n">
        <f aca="false">D737+Inputs!$B$8*E737</f>
        <v>901.6</v>
      </c>
      <c r="K737" s="16" t="n">
        <f aca="false">F737+Inputs!$B$9*G737</f>
        <v>58.24</v>
      </c>
      <c r="L737" s="16" t="n">
        <f aca="false">H737+Inputs!$B$10*I737</f>
        <v>87164.115</v>
      </c>
      <c r="M737" s="16" t="n">
        <f aca="false">J737+K737+L737</f>
        <v>88123.955</v>
      </c>
    </row>
    <row r="738" customFormat="false" ht="15" hidden="false" customHeight="false" outlineLevel="0" collapsed="false">
      <c r="A738" s="0" t="s">
        <v>405</v>
      </c>
      <c r="B738" s="15" t="n">
        <v>45261</v>
      </c>
      <c r="C738" s="0" t="n">
        <v>2</v>
      </c>
      <c r="D738" s="0" t="n">
        <v>665</v>
      </c>
      <c r="E738" s="0" t="n">
        <v>165</v>
      </c>
      <c r="F738" s="0" t="n">
        <v>0</v>
      </c>
      <c r="G738" s="0" t="n">
        <v>33</v>
      </c>
      <c r="H738" s="0" t="n">
        <v>51865</v>
      </c>
      <c r="I738" s="0" t="n">
        <v>24921</v>
      </c>
      <c r="J738" s="16" t="n">
        <f aca="false">D738+Inputs!$B$8*E738</f>
        <v>1008.2</v>
      </c>
      <c r="K738" s="16" t="n">
        <f aca="false">F738+Inputs!$B$9*G738</f>
        <v>68.64</v>
      </c>
      <c r="L738" s="16" t="n">
        <f aca="false">H738+Inputs!$B$10*I738</f>
        <v>87676.477</v>
      </c>
      <c r="M738" s="16" t="n">
        <f aca="false">J738+K738+L738</f>
        <v>88753.317</v>
      </c>
    </row>
    <row r="739" customFormat="false" ht="15" hidden="false" customHeight="false" outlineLevel="0" collapsed="false">
      <c r="A739" s="0" t="s">
        <v>405</v>
      </c>
      <c r="B739" s="15" t="n">
        <v>45352</v>
      </c>
      <c r="C739" s="0" t="n">
        <v>2</v>
      </c>
      <c r="D739" s="0" t="n">
        <v>800</v>
      </c>
      <c r="E739" s="0" t="n">
        <v>192</v>
      </c>
      <c r="F739" s="0" t="n">
        <v>0</v>
      </c>
      <c r="G739" s="0" t="n">
        <v>40</v>
      </c>
      <c r="H739" s="0" t="n">
        <v>52052</v>
      </c>
      <c r="I739" s="0" t="n">
        <v>25037</v>
      </c>
      <c r="J739" s="16" t="n">
        <f aca="false">D739+Inputs!$B$8*E739</f>
        <v>1199.36</v>
      </c>
      <c r="K739" s="16" t="n">
        <f aca="false">F739+Inputs!$B$9*G739</f>
        <v>83.2</v>
      </c>
      <c r="L739" s="16" t="n">
        <f aca="false">H739+Inputs!$B$10*I739</f>
        <v>88030.169</v>
      </c>
      <c r="M739" s="16" t="n">
        <f aca="false">J739+K739+L739</f>
        <v>89312.729</v>
      </c>
    </row>
    <row r="740" customFormat="false" ht="15" hidden="false" customHeight="false" outlineLevel="0" collapsed="false">
      <c r="A740" s="0" t="s">
        <v>405</v>
      </c>
      <c r="B740" s="15" t="n">
        <v>45444</v>
      </c>
      <c r="C740" s="0" t="n">
        <v>2</v>
      </c>
      <c r="D740" s="0" t="n">
        <v>897</v>
      </c>
      <c r="E740" s="0" t="n">
        <v>207</v>
      </c>
      <c r="F740" s="0" t="n">
        <v>6</v>
      </c>
      <c r="G740" s="0" t="n">
        <v>54</v>
      </c>
      <c r="H740" s="0" t="n">
        <v>52155</v>
      </c>
      <c r="I740" s="0" t="n">
        <v>25095</v>
      </c>
      <c r="J740" s="16" t="n">
        <f aca="false">D740+Inputs!$B$8*E740</f>
        <v>1327.56</v>
      </c>
      <c r="K740" s="16" t="n">
        <f aca="false">F740+Inputs!$B$9*G740</f>
        <v>118.32</v>
      </c>
      <c r="L740" s="16" t="n">
        <f aca="false">H740+Inputs!$B$10*I740</f>
        <v>88216.515</v>
      </c>
      <c r="M740" s="16" t="n">
        <f aca="false">J740+K740+L740</f>
        <v>89662.395</v>
      </c>
    </row>
    <row r="741" customFormat="false" ht="15" hidden="false" customHeight="false" outlineLevel="0" collapsed="false">
      <c r="A741" s="0" t="s">
        <v>405</v>
      </c>
      <c r="B741" s="15" t="n">
        <v>45536</v>
      </c>
      <c r="C741" s="0" t="n">
        <v>2</v>
      </c>
      <c r="D741" s="0" t="n">
        <v>945</v>
      </c>
      <c r="E741" s="0" t="n">
        <v>224</v>
      </c>
      <c r="F741" s="0" t="n">
        <v>35</v>
      </c>
      <c r="G741" s="0" t="n">
        <v>66</v>
      </c>
      <c r="H741" s="0" t="n">
        <v>52491</v>
      </c>
      <c r="I741" s="0" t="n">
        <v>25116</v>
      </c>
      <c r="J741" s="16" t="n">
        <f aca="false">D741+Inputs!$B$8*E741</f>
        <v>1410.92</v>
      </c>
      <c r="K741" s="16" t="n">
        <f aca="false">F741+Inputs!$B$9*G741</f>
        <v>172.28</v>
      </c>
      <c r="L741" s="16" t="n">
        <f aca="false">H741+Inputs!$B$10*I741</f>
        <v>88582.692</v>
      </c>
      <c r="M741" s="16" t="n">
        <f aca="false">J741+K741+L741</f>
        <v>90165.892</v>
      </c>
    </row>
    <row r="742" customFormat="false" ht="15" hidden="false" customHeight="false" outlineLevel="0" collapsed="false">
      <c r="A742" s="0" t="s">
        <v>405</v>
      </c>
      <c r="B742" s="15" t="n">
        <v>45627</v>
      </c>
      <c r="C742" s="0" t="n">
        <v>2</v>
      </c>
      <c r="D742" s="0" t="n">
        <v>1017</v>
      </c>
      <c r="E742" s="0" t="n">
        <v>254</v>
      </c>
      <c r="F742" s="0" t="n">
        <v>66</v>
      </c>
      <c r="G742" s="0" t="n">
        <v>68</v>
      </c>
      <c r="H742" s="0" t="n">
        <v>53014</v>
      </c>
      <c r="I742" s="0" t="n">
        <v>24990</v>
      </c>
      <c r="J742" s="16" t="n">
        <f aca="false">D742+Inputs!$B$8*E742</f>
        <v>1545.32</v>
      </c>
      <c r="K742" s="16" t="n">
        <f aca="false">F742+Inputs!$B$9*G742</f>
        <v>207.44</v>
      </c>
      <c r="L742" s="16" t="n">
        <f aca="false">H742+Inputs!$B$10*I742</f>
        <v>88924.63</v>
      </c>
      <c r="M742" s="16" t="n">
        <f aca="false">J742+K742+L742</f>
        <v>90677.39</v>
      </c>
    </row>
    <row r="743" customFormat="false" ht="15" hidden="false" customHeight="false" outlineLevel="0" collapsed="false">
      <c r="A743" s="0" t="s">
        <v>405</v>
      </c>
      <c r="B743" s="15" t="n">
        <v>45717</v>
      </c>
      <c r="C743" s="0" t="n">
        <v>2</v>
      </c>
      <c r="D743" s="0" t="n">
        <v>1021</v>
      </c>
      <c r="E743" s="0" t="n">
        <v>281</v>
      </c>
      <c r="F743" s="0" t="n">
        <v>85</v>
      </c>
      <c r="G743" s="0" t="n">
        <v>87</v>
      </c>
      <c r="H743" s="0" t="n">
        <v>53075</v>
      </c>
      <c r="I743" s="0" t="n">
        <v>25202</v>
      </c>
      <c r="J743" s="16" t="n">
        <f aca="false">D743+Inputs!$B$8*E743</f>
        <v>1605.48</v>
      </c>
      <c r="K743" s="16" t="n">
        <f aca="false">F743+Inputs!$B$9*G743</f>
        <v>265.96</v>
      </c>
      <c r="L743" s="16" t="n">
        <f aca="false">H743+Inputs!$B$10*I743</f>
        <v>89290.274</v>
      </c>
      <c r="M743" s="16" t="n">
        <f aca="false">J743+K743+L743</f>
        <v>91161.714</v>
      </c>
    </row>
    <row r="744" customFormat="false" ht="15" hidden="false" customHeight="false" outlineLevel="0" collapsed="false">
      <c r="A744" s="0" t="s">
        <v>405</v>
      </c>
      <c r="B744" s="15" t="n">
        <v>45809</v>
      </c>
      <c r="C744" s="0" t="n">
        <v>2</v>
      </c>
      <c r="D744" s="0" t="n">
        <v>1130</v>
      </c>
      <c r="E744" s="0" t="n">
        <v>297</v>
      </c>
      <c r="F744" s="0" t="n">
        <v>151</v>
      </c>
      <c r="G744" s="0" t="n">
        <v>104</v>
      </c>
      <c r="H744" s="0" t="n">
        <v>52946</v>
      </c>
      <c r="I744" s="0" t="n">
        <v>25173</v>
      </c>
      <c r="J744" s="16" t="n">
        <f aca="false">D744+Inputs!$B$8*E744</f>
        <v>1747.76</v>
      </c>
      <c r="K744" s="16" t="n">
        <f aca="false">F744+Inputs!$B$9*G744</f>
        <v>367.32</v>
      </c>
      <c r="L744" s="16" t="n">
        <f aca="false">H744+Inputs!$B$10*I744</f>
        <v>89119.601</v>
      </c>
      <c r="M744" s="16" t="n">
        <f aca="false">J744+K744+L744</f>
        <v>91234.681</v>
      </c>
    </row>
    <row r="745" customFormat="false" ht="15" hidden="false" customHeight="false" outlineLevel="0" collapsed="false">
      <c r="A745" s="0" t="s">
        <v>405</v>
      </c>
      <c r="B745" s="15" t="n">
        <v>45901</v>
      </c>
      <c r="C745" s="0" t="n">
        <v>2</v>
      </c>
      <c r="D745" s="0" t="n">
        <v>1255</v>
      </c>
      <c r="E745" s="0" t="n">
        <v>312</v>
      </c>
      <c r="F745" s="0" t="n">
        <v>189</v>
      </c>
      <c r="G745" s="0" t="n">
        <v>119</v>
      </c>
      <c r="H745" s="0" t="n">
        <v>53327</v>
      </c>
      <c r="I745" s="0" t="n">
        <v>25078</v>
      </c>
      <c r="J745" s="16" t="n">
        <f aca="false">D745+Inputs!$B$8*E745</f>
        <v>1903.96</v>
      </c>
      <c r="K745" s="16" t="n">
        <f aca="false">F745+Inputs!$B$9*G745</f>
        <v>436.52</v>
      </c>
      <c r="L745" s="16" t="n">
        <f aca="false">H745+Inputs!$B$10*I745</f>
        <v>89364.086</v>
      </c>
      <c r="M745" s="16" t="n">
        <f aca="false">J745+K745+L745</f>
        <v>91704.566</v>
      </c>
    </row>
    <row r="746" customFormat="false" ht="15" hidden="false" customHeight="false" outlineLevel="0" collapsed="false">
      <c r="A746" s="0" t="s">
        <v>405</v>
      </c>
      <c r="B746" s="15" t="n">
        <v>45992</v>
      </c>
      <c r="C746" s="0" t="n">
        <v>2</v>
      </c>
      <c r="D746" s="0" t="n">
        <v>1367</v>
      </c>
      <c r="E746" s="0" t="n">
        <v>336</v>
      </c>
      <c r="F746" s="0" t="n">
        <v>247</v>
      </c>
      <c r="G746" s="0" t="n">
        <v>129</v>
      </c>
      <c r="H746" s="0" t="n">
        <v>53345</v>
      </c>
      <c r="I746" s="0" t="n">
        <v>25081</v>
      </c>
      <c r="J746" s="16" t="n">
        <f aca="false">D746+Inputs!$B$8*E746</f>
        <v>2065.88</v>
      </c>
      <c r="K746" s="16" t="n">
        <f aca="false">F746+Inputs!$B$9*G746</f>
        <v>515.32</v>
      </c>
      <c r="L746" s="16" t="n">
        <f aca="false">H746+Inputs!$B$10*I746</f>
        <v>89386.397</v>
      </c>
      <c r="M746" s="16" t="n">
        <f aca="false">J746+K746+L746</f>
        <v>91967.597</v>
      </c>
    </row>
    <row r="747" customFormat="false" ht="15" hidden="false" customHeight="false" outlineLevel="0" collapsed="false">
      <c r="A747" s="0" t="s">
        <v>405</v>
      </c>
      <c r="B747" s="15" t="n">
        <v>46082</v>
      </c>
      <c r="C747" s="0" t="n">
        <v>2</v>
      </c>
      <c r="D747" s="0" t="n">
        <v>1457</v>
      </c>
      <c r="E747" s="0" t="n">
        <v>394</v>
      </c>
      <c r="F747" s="0" t="n">
        <v>287</v>
      </c>
      <c r="G747" s="0" t="n">
        <v>144</v>
      </c>
      <c r="H747" s="0" t="n">
        <v>53152</v>
      </c>
      <c r="I747" s="0" t="n">
        <v>25251</v>
      </c>
      <c r="J747" s="16" t="n">
        <f aca="false">D747+Inputs!$B$8*E747</f>
        <v>2276.52</v>
      </c>
      <c r="K747" s="16" t="n">
        <f aca="false">F747+Inputs!$B$9*G747</f>
        <v>586.52</v>
      </c>
      <c r="L747" s="16" t="n">
        <f aca="false">H747+Inputs!$B$10*I747</f>
        <v>89437.687</v>
      </c>
      <c r="M747" s="16" t="n">
        <f aca="false">J747+K747+L747</f>
        <v>92300.727</v>
      </c>
    </row>
    <row r="748" customFormat="false" ht="15" hidden="false" customHeight="false" outlineLevel="0" collapsed="false">
      <c r="A748" s="0" t="s">
        <v>405</v>
      </c>
      <c r="B748" s="15" t="n">
        <v>46174</v>
      </c>
      <c r="C748" s="0" t="n">
        <v>2</v>
      </c>
      <c r="D748" s="0" t="n">
        <v>1797</v>
      </c>
      <c r="E748" s="0" t="n">
        <v>418</v>
      </c>
      <c r="F748" s="0" t="n">
        <v>358</v>
      </c>
      <c r="G748" s="0" t="n">
        <v>180</v>
      </c>
      <c r="H748" s="0" t="n">
        <v>52868</v>
      </c>
      <c r="I748" s="0" t="n">
        <v>25287</v>
      </c>
      <c r="J748" s="16" t="n">
        <f aca="false">D748+Inputs!$B$8*E748</f>
        <v>2666.44</v>
      </c>
      <c r="K748" s="16" t="n">
        <f aca="false">F748+Inputs!$B$9*G748</f>
        <v>732.4</v>
      </c>
      <c r="L748" s="16" t="n">
        <f aca="false">H748+Inputs!$B$10*I748</f>
        <v>89205.419</v>
      </c>
      <c r="M748" s="16" t="n">
        <f aca="false">J748+K748+L748</f>
        <v>92604.259</v>
      </c>
    </row>
    <row r="749" customFormat="false" ht="15" hidden="false" customHeight="false" outlineLevel="0" collapsed="false">
      <c r="A749" s="0" t="s">
        <v>405</v>
      </c>
      <c r="B749" s="15" t="n">
        <v>46235</v>
      </c>
      <c r="C749" s="0" t="n">
        <v>2</v>
      </c>
      <c r="D749" s="0" t="n">
        <v>1999</v>
      </c>
      <c r="E749" s="0" t="n">
        <v>437</v>
      </c>
      <c r="F749" s="0" t="n">
        <v>420</v>
      </c>
      <c r="G749" s="0" t="n">
        <v>198</v>
      </c>
      <c r="H749" s="0" t="n">
        <v>52750</v>
      </c>
      <c r="I749" s="0" t="n">
        <v>25292</v>
      </c>
      <c r="J749" s="16" t="n">
        <f aca="false">D749+Inputs!$B$8*E749</f>
        <v>2907.96</v>
      </c>
      <c r="K749" s="16" t="n">
        <f aca="false">F749+Inputs!$B$9*G749</f>
        <v>831.84</v>
      </c>
      <c r="L749" s="16" t="n">
        <f aca="false">H749+Inputs!$B$10*I749</f>
        <v>89094.604</v>
      </c>
      <c r="M749" s="16" t="n">
        <f aca="false">J749+K749+L749</f>
        <v>92834.404</v>
      </c>
    </row>
    <row r="750" customFormat="false" ht="15" hidden="false" customHeight="false" outlineLevel="0" collapsed="false">
      <c r="A750" s="0" t="s">
        <v>453</v>
      </c>
      <c r="B750" s="15" t="n">
        <v>44805</v>
      </c>
      <c r="C750" s="0" t="n">
        <v>1</v>
      </c>
      <c r="D750" s="0" t="n">
        <v>0</v>
      </c>
      <c r="E750" s="0" t="n">
        <v>1</v>
      </c>
      <c r="F750" s="0" t="n">
        <v>0</v>
      </c>
      <c r="G750" s="0" t="n">
        <v>0</v>
      </c>
      <c r="H750" s="0" t="n">
        <v>292</v>
      </c>
      <c r="I750" s="0" t="n">
        <v>2851</v>
      </c>
      <c r="J750" s="16" t="n">
        <f aca="false">D750+Inputs!$B$8*E750</f>
        <v>2.08</v>
      </c>
      <c r="K750" s="16" t="n">
        <f aca="false">F750+Inputs!$B$9*G750</f>
        <v>0</v>
      </c>
      <c r="L750" s="16" t="n">
        <f aca="false">H750+Inputs!$B$10*I750</f>
        <v>4388.887</v>
      </c>
      <c r="M750" s="16" t="n">
        <f aca="false">J750+K750+L750</f>
        <v>4390.967</v>
      </c>
    </row>
    <row r="751" customFormat="false" ht="15" hidden="false" customHeight="false" outlineLevel="0" collapsed="false">
      <c r="A751" s="0" t="s">
        <v>453</v>
      </c>
      <c r="B751" s="15" t="n">
        <v>44896</v>
      </c>
      <c r="C751" s="0" t="n">
        <v>1</v>
      </c>
      <c r="D751" s="0" t="n">
        <v>0</v>
      </c>
      <c r="E751" s="0" t="n">
        <v>1</v>
      </c>
      <c r="F751" s="0" t="n">
        <v>0</v>
      </c>
      <c r="G751" s="0" t="n">
        <v>0</v>
      </c>
      <c r="H751" s="0" t="n">
        <v>289</v>
      </c>
      <c r="I751" s="0" t="n">
        <v>2866</v>
      </c>
      <c r="J751" s="16" t="n">
        <f aca="false">D751+Inputs!$B$8*E751</f>
        <v>2.08</v>
      </c>
      <c r="K751" s="16" t="n">
        <f aca="false">F751+Inputs!$B$9*G751</f>
        <v>0</v>
      </c>
      <c r="L751" s="16" t="n">
        <f aca="false">H751+Inputs!$B$10*I751</f>
        <v>4407.442</v>
      </c>
      <c r="M751" s="16" t="n">
        <f aca="false">J751+K751+L751</f>
        <v>4409.522</v>
      </c>
    </row>
    <row r="752" customFormat="false" ht="15" hidden="false" customHeight="false" outlineLevel="0" collapsed="false">
      <c r="A752" s="0" t="s">
        <v>453</v>
      </c>
      <c r="B752" s="15" t="n">
        <v>44986</v>
      </c>
      <c r="C752" s="0" t="n">
        <v>1</v>
      </c>
      <c r="D752" s="0" t="n">
        <v>0</v>
      </c>
      <c r="E752" s="0" t="n">
        <v>1</v>
      </c>
      <c r="F752" s="0" t="n">
        <v>0</v>
      </c>
      <c r="G752" s="0" t="n">
        <v>0</v>
      </c>
      <c r="H752" s="0" t="n">
        <v>292</v>
      </c>
      <c r="I752" s="0" t="n">
        <v>2918</v>
      </c>
      <c r="J752" s="16" t="n">
        <f aca="false">D752+Inputs!$B$8*E752</f>
        <v>2.08</v>
      </c>
      <c r="K752" s="16" t="n">
        <f aca="false">F752+Inputs!$B$9*G752</f>
        <v>0</v>
      </c>
      <c r="L752" s="16" t="n">
        <f aca="false">H752+Inputs!$B$10*I752</f>
        <v>4485.166</v>
      </c>
      <c r="M752" s="16" t="n">
        <f aca="false">J752+K752+L752</f>
        <v>4487.246</v>
      </c>
    </row>
    <row r="753" customFormat="false" ht="15" hidden="false" customHeight="false" outlineLevel="0" collapsed="false">
      <c r="A753" s="0" t="s">
        <v>453</v>
      </c>
      <c r="B753" s="15" t="n">
        <v>45078</v>
      </c>
      <c r="C753" s="0" t="n">
        <v>1</v>
      </c>
      <c r="D753" s="0" t="n">
        <v>0</v>
      </c>
      <c r="E753" s="0" t="n">
        <v>1</v>
      </c>
      <c r="F753" s="0" t="n">
        <v>0</v>
      </c>
      <c r="G753" s="0" t="n">
        <v>0</v>
      </c>
      <c r="H753" s="0" t="n">
        <v>275</v>
      </c>
      <c r="I753" s="0" t="n">
        <v>2934</v>
      </c>
      <c r="J753" s="16" t="n">
        <f aca="false">D753+Inputs!$B$8*E753</f>
        <v>2.08</v>
      </c>
      <c r="K753" s="16" t="n">
        <f aca="false">F753+Inputs!$B$9*G753</f>
        <v>0</v>
      </c>
      <c r="L753" s="16" t="n">
        <f aca="false">H753+Inputs!$B$10*I753</f>
        <v>4491.158</v>
      </c>
      <c r="M753" s="16" t="n">
        <f aca="false">J753+K753+L753</f>
        <v>4493.238</v>
      </c>
    </row>
    <row r="754" customFormat="false" ht="15" hidden="false" customHeight="false" outlineLevel="0" collapsed="false">
      <c r="A754" s="0" t="s">
        <v>453</v>
      </c>
      <c r="B754" s="15" t="n">
        <v>45170</v>
      </c>
      <c r="C754" s="0" t="n">
        <v>1</v>
      </c>
      <c r="D754" s="0" t="n">
        <v>0</v>
      </c>
      <c r="E754" s="0" t="n">
        <v>1</v>
      </c>
      <c r="F754" s="0" t="n">
        <v>0</v>
      </c>
      <c r="G754" s="0" t="n">
        <v>0</v>
      </c>
      <c r="H754" s="0" t="n">
        <v>282</v>
      </c>
      <c r="I754" s="0" t="n">
        <v>2966</v>
      </c>
      <c r="J754" s="16" t="n">
        <f aca="false">D754+Inputs!$B$8*E754</f>
        <v>2.08</v>
      </c>
      <c r="K754" s="16" t="n">
        <f aca="false">F754+Inputs!$B$9*G754</f>
        <v>0</v>
      </c>
      <c r="L754" s="16" t="n">
        <f aca="false">H754+Inputs!$B$10*I754</f>
        <v>4544.142</v>
      </c>
      <c r="M754" s="16" t="n">
        <f aca="false">J754+K754+L754</f>
        <v>4546.222</v>
      </c>
    </row>
    <row r="755" customFormat="false" ht="15" hidden="false" customHeight="false" outlineLevel="0" collapsed="false">
      <c r="A755" s="0" t="s">
        <v>453</v>
      </c>
      <c r="B755" s="15" t="n">
        <v>45261</v>
      </c>
      <c r="C755" s="0" t="n">
        <v>1</v>
      </c>
      <c r="D755" s="0" t="n">
        <v>0</v>
      </c>
      <c r="E755" s="0" t="n">
        <v>1</v>
      </c>
      <c r="F755" s="0" t="n">
        <v>0</v>
      </c>
      <c r="G755" s="0" t="n">
        <v>0</v>
      </c>
      <c r="H755" s="0" t="n">
        <v>247</v>
      </c>
      <c r="I755" s="0" t="n">
        <v>2949</v>
      </c>
      <c r="J755" s="16" t="n">
        <f aca="false">D755+Inputs!$B$8*E755</f>
        <v>2.08</v>
      </c>
      <c r="K755" s="16" t="n">
        <f aca="false">F755+Inputs!$B$9*G755</f>
        <v>0</v>
      </c>
      <c r="L755" s="16" t="n">
        <f aca="false">H755+Inputs!$B$10*I755</f>
        <v>4484.713</v>
      </c>
      <c r="M755" s="16" t="n">
        <f aca="false">J755+K755+L755</f>
        <v>4486.793</v>
      </c>
    </row>
    <row r="756" customFormat="false" ht="15" hidden="false" customHeight="false" outlineLevel="0" collapsed="false">
      <c r="A756" s="0" t="s">
        <v>453</v>
      </c>
      <c r="B756" s="15" t="n">
        <v>45352</v>
      </c>
      <c r="C756" s="0" t="n">
        <v>1</v>
      </c>
      <c r="D756" s="0" t="n">
        <v>0</v>
      </c>
      <c r="E756" s="0" t="n">
        <v>1</v>
      </c>
      <c r="F756" s="0" t="n">
        <v>0</v>
      </c>
      <c r="G756" s="0" t="n">
        <v>0</v>
      </c>
      <c r="H756" s="0" t="n">
        <v>264</v>
      </c>
      <c r="I756" s="0" t="n">
        <v>2980</v>
      </c>
      <c r="J756" s="16" t="n">
        <f aca="false">D756+Inputs!$B$8*E756</f>
        <v>2.08</v>
      </c>
      <c r="K756" s="16" t="n">
        <f aca="false">F756+Inputs!$B$9*G756</f>
        <v>0</v>
      </c>
      <c r="L756" s="16" t="n">
        <f aca="false">H756+Inputs!$B$10*I756</f>
        <v>4546.26</v>
      </c>
      <c r="M756" s="16" t="n">
        <f aca="false">J756+K756+L756</f>
        <v>4548.34</v>
      </c>
    </row>
    <row r="757" customFormat="false" ht="15" hidden="false" customHeight="false" outlineLevel="0" collapsed="false">
      <c r="A757" s="0" t="s">
        <v>453</v>
      </c>
      <c r="B757" s="15" t="n">
        <v>45444</v>
      </c>
      <c r="C757" s="0" t="n">
        <v>1</v>
      </c>
      <c r="D757" s="0" t="n">
        <v>0</v>
      </c>
      <c r="E757" s="0" t="n">
        <v>1</v>
      </c>
      <c r="F757" s="0" t="n">
        <v>0</v>
      </c>
      <c r="G757" s="0" t="n">
        <v>0</v>
      </c>
      <c r="H757" s="0" t="n">
        <v>273</v>
      </c>
      <c r="I757" s="0" t="n">
        <v>2990</v>
      </c>
      <c r="J757" s="16" t="n">
        <f aca="false">D757+Inputs!$B$8*E757</f>
        <v>2.08</v>
      </c>
      <c r="K757" s="16" t="n">
        <f aca="false">F757+Inputs!$B$9*G757</f>
        <v>0</v>
      </c>
      <c r="L757" s="16" t="n">
        <f aca="false">H757+Inputs!$B$10*I757</f>
        <v>4569.63</v>
      </c>
      <c r="M757" s="16" t="n">
        <f aca="false">J757+K757+L757</f>
        <v>4571.71</v>
      </c>
    </row>
    <row r="758" customFormat="false" ht="15" hidden="false" customHeight="false" outlineLevel="0" collapsed="false">
      <c r="A758" s="0" t="s">
        <v>453</v>
      </c>
      <c r="B758" s="15" t="n">
        <v>45536</v>
      </c>
      <c r="C758" s="0" t="n">
        <v>1</v>
      </c>
      <c r="D758" s="0" t="n">
        <v>0</v>
      </c>
      <c r="E758" s="0" t="n">
        <v>1</v>
      </c>
      <c r="F758" s="0" t="n">
        <v>0</v>
      </c>
      <c r="G758" s="0" t="n">
        <v>0</v>
      </c>
      <c r="H758" s="0" t="n">
        <v>278</v>
      </c>
      <c r="I758" s="0" t="n">
        <v>3044</v>
      </c>
      <c r="J758" s="16" t="n">
        <f aca="false">D758+Inputs!$B$8*E758</f>
        <v>2.08</v>
      </c>
      <c r="K758" s="16" t="n">
        <f aca="false">F758+Inputs!$B$9*G758</f>
        <v>0</v>
      </c>
      <c r="L758" s="16" t="n">
        <f aca="false">H758+Inputs!$B$10*I758</f>
        <v>4652.228</v>
      </c>
      <c r="M758" s="16" t="n">
        <f aca="false">J758+K758+L758</f>
        <v>4654.308</v>
      </c>
    </row>
    <row r="759" customFormat="false" ht="15" hidden="false" customHeight="false" outlineLevel="0" collapsed="false">
      <c r="A759" s="0" t="s">
        <v>453</v>
      </c>
      <c r="B759" s="15" t="n">
        <v>45627</v>
      </c>
      <c r="C759" s="0" t="n">
        <v>1</v>
      </c>
      <c r="D759" s="0" t="n">
        <v>0</v>
      </c>
      <c r="E759" s="0" t="n">
        <v>1</v>
      </c>
      <c r="F759" s="0" t="n">
        <v>0</v>
      </c>
      <c r="G759" s="0" t="n">
        <v>0</v>
      </c>
      <c r="H759" s="0" t="n">
        <v>276</v>
      </c>
      <c r="I759" s="0" t="n">
        <v>3005</v>
      </c>
      <c r="J759" s="16" t="n">
        <f aca="false">D759+Inputs!$B$8*E759</f>
        <v>2.08</v>
      </c>
      <c r="K759" s="16" t="n">
        <f aca="false">F759+Inputs!$B$9*G759</f>
        <v>0</v>
      </c>
      <c r="L759" s="16" t="n">
        <f aca="false">H759+Inputs!$B$10*I759</f>
        <v>4594.185</v>
      </c>
      <c r="M759" s="16" t="n">
        <f aca="false">J759+K759+L759</f>
        <v>4596.265</v>
      </c>
    </row>
    <row r="760" customFormat="false" ht="15" hidden="false" customHeight="false" outlineLevel="0" collapsed="false">
      <c r="A760" s="0" t="s">
        <v>453</v>
      </c>
      <c r="B760" s="15" t="n">
        <v>45717</v>
      </c>
      <c r="C760" s="0" t="n">
        <v>1</v>
      </c>
      <c r="D760" s="0" t="n">
        <v>0</v>
      </c>
      <c r="E760" s="0" t="n">
        <v>2</v>
      </c>
      <c r="F760" s="0" t="n">
        <v>0</v>
      </c>
      <c r="G760" s="0" t="n">
        <v>0</v>
      </c>
      <c r="H760" s="0" t="n">
        <v>276</v>
      </c>
      <c r="I760" s="0" t="n">
        <v>3014</v>
      </c>
      <c r="J760" s="16" t="n">
        <f aca="false">D760+Inputs!$B$8*E760</f>
        <v>4.16</v>
      </c>
      <c r="K760" s="16" t="n">
        <f aca="false">F760+Inputs!$B$9*G760</f>
        <v>0</v>
      </c>
      <c r="L760" s="16" t="n">
        <f aca="false">H760+Inputs!$B$10*I760</f>
        <v>4607.118</v>
      </c>
      <c r="M760" s="16" t="n">
        <f aca="false">J760+K760+L760</f>
        <v>4611.278</v>
      </c>
    </row>
    <row r="761" customFormat="false" ht="15" hidden="false" customHeight="false" outlineLevel="0" collapsed="false">
      <c r="A761" s="0" t="s">
        <v>453</v>
      </c>
      <c r="B761" s="15" t="n">
        <v>45809</v>
      </c>
      <c r="C761" s="0" t="n">
        <v>1</v>
      </c>
      <c r="D761" s="0" t="n">
        <v>0</v>
      </c>
      <c r="E761" s="0" t="n">
        <v>2</v>
      </c>
      <c r="F761" s="0" t="n">
        <v>0</v>
      </c>
      <c r="G761" s="0" t="n">
        <v>1</v>
      </c>
      <c r="H761" s="0" t="n">
        <v>267</v>
      </c>
      <c r="I761" s="0" t="n">
        <v>3025</v>
      </c>
      <c r="J761" s="16" t="n">
        <f aca="false">D761+Inputs!$B$8*E761</f>
        <v>4.16</v>
      </c>
      <c r="K761" s="16" t="n">
        <f aca="false">F761+Inputs!$B$9*G761</f>
        <v>2.08</v>
      </c>
      <c r="L761" s="16" t="n">
        <f aca="false">H761+Inputs!$B$10*I761</f>
        <v>4613.925</v>
      </c>
      <c r="M761" s="16" t="n">
        <f aca="false">J761+K761+L761</f>
        <v>4620.165</v>
      </c>
    </row>
    <row r="762" customFormat="false" ht="15" hidden="false" customHeight="false" outlineLevel="0" collapsed="false">
      <c r="A762" s="0" t="s">
        <v>453</v>
      </c>
      <c r="B762" s="15" t="n">
        <v>45901</v>
      </c>
      <c r="C762" s="0" t="n">
        <v>1</v>
      </c>
      <c r="D762" s="0" t="n">
        <v>0</v>
      </c>
      <c r="E762" s="0" t="n">
        <v>4</v>
      </c>
      <c r="F762" s="0" t="n">
        <v>0</v>
      </c>
      <c r="G762" s="0" t="n">
        <v>2</v>
      </c>
      <c r="H762" s="0" t="n">
        <v>264</v>
      </c>
      <c r="I762" s="0" t="n">
        <v>3093</v>
      </c>
      <c r="J762" s="16" t="n">
        <f aca="false">D762+Inputs!$B$8*E762</f>
        <v>8.32</v>
      </c>
      <c r="K762" s="16" t="n">
        <f aca="false">F762+Inputs!$B$9*G762</f>
        <v>4.16</v>
      </c>
      <c r="L762" s="16" t="n">
        <f aca="false">H762+Inputs!$B$10*I762</f>
        <v>4708.641</v>
      </c>
      <c r="M762" s="16" t="n">
        <f aca="false">J762+K762+L762</f>
        <v>4721.121</v>
      </c>
    </row>
    <row r="763" customFormat="false" ht="15" hidden="false" customHeight="false" outlineLevel="0" collapsed="false">
      <c r="A763" s="0" t="s">
        <v>453</v>
      </c>
      <c r="B763" s="15" t="n">
        <v>45992</v>
      </c>
      <c r="C763" s="0" t="n">
        <v>1</v>
      </c>
      <c r="D763" s="0" t="n">
        <v>0</v>
      </c>
      <c r="E763" s="0" t="n">
        <v>4</v>
      </c>
      <c r="F763" s="0" t="n">
        <v>0</v>
      </c>
      <c r="G763" s="0" t="n">
        <v>2</v>
      </c>
      <c r="H763" s="0" t="n">
        <v>244</v>
      </c>
      <c r="I763" s="0" t="n">
        <v>3087</v>
      </c>
      <c r="J763" s="16" t="n">
        <f aca="false">D763+Inputs!$B$8*E763</f>
        <v>8.32</v>
      </c>
      <c r="K763" s="16" t="n">
        <f aca="false">F763+Inputs!$B$9*G763</f>
        <v>4.16</v>
      </c>
      <c r="L763" s="16" t="n">
        <f aca="false">H763+Inputs!$B$10*I763</f>
        <v>4680.019</v>
      </c>
      <c r="M763" s="16" t="n">
        <f aca="false">J763+K763+L763</f>
        <v>4692.499</v>
      </c>
    </row>
    <row r="764" customFormat="false" ht="15" hidden="false" customHeight="false" outlineLevel="0" collapsed="false">
      <c r="A764" s="0" t="s">
        <v>453</v>
      </c>
      <c r="B764" s="15" t="n">
        <v>46082</v>
      </c>
      <c r="C764" s="0" t="n">
        <v>1</v>
      </c>
      <c r="D764" s="0" t="n">
        <v>0</v>
      </c>
      <c r="E764" s="0" t="n">
        <v>6</v>
      </c>
      <c r="F764" s="0" t="n">
        <v>0</v>
      </c>
      <c r="G764" s="0" t="n">
        <v>2</v>
      </c>
      <c r="H764" s="0" t="n">
        <v>235</v>
      </c>
      <c r="I764" s="0" t="n">
        <v>3053</v>
      </c>
      <c r="J764" s="16" t="n">
        <f aca="false">D764+Inputs!$B$8*E764</f>
        <v>12.48</v>
      </c>
      <c r="K764" s="16" t="n">
        <f aca="false">F764+Inputs!$B$9*G764</f>
        <v>4.16</v>
      </c>
      <c r="L764" s="16" t="n">
        <f aca="false">H764+Inputs!$B$10*I764</f>
        <v>4622.161</v>
      </c>
      <c r="M764" s="16" t="n">
        <f aca="false">J764+K764+L764</f>
        <v>4638.801</v>
      </c>
    </row>
    <row r="765" customFormat="false" ht="15" hidden="false" customHeight="false" outlineLevel="0" collapsed="false">
      <c r="A765" s="0" t="s">
        <v>453</v>
      </c>
      <c r="B765" s="15" t="n">
        <v>46174</v>
      </c>
      <c r="C765" s="0" t="n">
        <v>1</v>
      </c>
      <c r="D765" s="0" t="n">
        <v>0</v>
      </c>
      <c r="E765" s="0" t="n">
        <v>8</v>
      </c>
      <c r="F765" s="0" t="n">
        <v>0</v>
      </c>
      <c r="G765" s="0" t="n">
        <v>2</v>
      </c>
      <c r="H765" s="0" t="n">
        <v>234</v>
      </c>
      <c r="I765" s="0" t="n">
        <v>3038</v>
      </c>
      <c r="J765" s="16" t="n">
        <f aca="false">D765+Inputs!$B$8*E765</f>
        <v>16.64</v>
      </c>
      <c r="K765" s="16" t="n">
        <f aca="false">F765+Inputs!$B$9*G765</f>
        <v>4.16</v>
      </c>
      <c r="L765" s="16" t="n">
        <f aca="false">H765+Inputs!$B$10*I765</f>
        <v>4599.606</v>
      </c>
      <c r="M765" s="16" t="n">
        <f aca="false">J765+K765+L765</f>
        <v>4620.406</v>
      </c>
    </row>
    <row r="766" customFormat="false" ht="15" hidden="false" customHeight="false" outlineLevel="0" collapsed="false">
      <c r="A766" s="0" t="s">
        <v>453</v>
      </c>
      <c r="B766" s="15" t="n">
        <v>46235</v>
      </c>
      <c r="C766" s="0" t="n">
        <v>1</v>
      </c>
      <c r="D766" s="0" t="n">
        <v>0</v>
      </c>
      <c r="E766" s="0" t="n">
        <v>9</v>
      </c>
      <c r="F766" s="0" t="n">
        <v>0</v>
      </c>
      <c r="G766" s="0" t="n">
        <v>3</v>
      </c>
      <c r="H766" s="0" t="n">
        <v>197</v>
      </c>
      <c r="I766" s="0" t="n">
        <v>3067</v>
      </c>
      <c r="J766" s="16" t="n">
        <f aca="false">D766+Inputs!$B$8*E766</f>
        <v>18.72</v>
      </c>
      <c r="K766" s="16" t="n">
        <f aca="false">F766+Inputs!$B$9*G766</f>
        <v>6.24</v>
      </c>
      <c r="L766" s="16" t="n">
        <f aca="false">H766+Inputs!$B$10*I766</f>
        <v>4604.279</v>
      </c>
      <c r="M766" s="16" t="n">
        <f aca="false">J766+K766+L766</f>
        <v>4629.239</v>
      </c>
    </row>
    <row r="767" customFormat="false" ht="15" hidden="false" customHeight="false" outlineLevel="0" collapsed="false">
      <c r="A767" s="0" t="s">
        <v>447</v>
      </c>
      <c r="B767" s="15" t="n">
        <v>44805</v>
      </c>
      <c r="C767" s="0" t="n">
        <v>1</v>
      </c>
      <c r="D767" s="0" t="n">
        <v>0</v>
      </c>
      <c r="E767" s="0" t="n">
        <v>3</v>
      </c>
      <c r="F767" s="0" t="n">
        <v>0</v>
      </c>
      <c r="G767" s="0" t="n">
        <v>0</v>
      </c>
      <c r="H767" s="0" t="n">
        <v>408</v>
      </c>
      <c r="I767" s="0" t="n">
        <v>5260</v>
      </c>
      <c r="J767" s="16" t="n">
        <f aca="false">D767+Inputs!$B$8*E767</f>
        <v>6.24</v>
      </c>
      <c r="K767" s="16" t="n">
        <f aca="false">F767+Inputs!$B$9*G767</f>
        <v>0</v>
      </c>
      <c r="L767" s="16" t="n">
        <f aca="false">H767+Inputs!$B$10*I767</f>
        <v>7966.62</v>
      </c>
      <c r="M767" s="16" t="n">
        <f aca="false">J767+K767+L767</f>
        <v>7972.86</v>
      </c>
    </row>
    <row r="768" customFormat="false" ht="15" hidden="false" customHeight="false" outlineLevel="0" collapsed="false">
      <c r="A768" s="0" t="s">
        <v>447</v>
      </c>
      <c r="B768" s="15" t="n">
        <v>44896</v>
      </c>
      <c r="C768" s="0" t="n">
        <v>1</v>
      </c>
      <c r="D768" s="0" t="n">
        <v>0</v>
      </c>
      <c r="E768" s="0" t="n">
        <v>3</v>
      </c>
      <c r="F768" s="0" t="n">
        <v>0</v>
      </c>
      <c r="G768" s="0" t="n">
        <v>0</v>
      </c>
      <c r="H768" s="0" t="n">
        <v>418</v>
      </c>
      <c r="I768" s="0" t="n">
        <v>5272</v>
      </c>
      <c r="J768" s="16" t="n">
        <f aca="false">D768+Inputs!$B$8*E768</f>
        <v>6.24</v>
      </c>
      <c r="K768" s="16" t="n">
        <f aca="false">F768+Inputs!$B$9*G768</f>
        <v>0</v>
      </c>
      <c r="L768" s="16" t="n">
        <f aca="false">H768+Inputs!$B$10*I768</f>
        <v>7993.864</v>
      </c>
      <c r="M768" s="16" t="n">
        <f aca="false">J768+K768+L768</f>
        <v>8000.104</v>
      </c>
    </row>
    <row r="769" customFormat="false" ht="15" hidden="false" customHeight="false" outlineLevel="0" collapsed="false">
      <c r="A769" s="0" t="s">
        <v>447</v>
      </c>
      <c r="B769" s="15" t="n">
        <v>44986</v>
      </c>
      <c r="C769" s="0" t="n">
        <v>1</v>
      </c>
      <c r="D769" s="0" t="n">
        <v>0</v>
      </c>
      <c r="E769" s="0" t="n">
        <v>3</v>
      </c>
      <c r="F769" s="0" t="n">
        <v>0</v>
      </c>
      <c r="G769" s="0" t="n">
        <v>0</v>
      </c>
      <c r="H769" s="0" t="n">
        <v>430</v>
      </c>
      <c r="I769" s="0" t="n">
        <v>5302</v>
      </c>
      <c r="J769" s="16" t="n">
        <f aca="false">D769+Inputs!$B$8*E769</f>
        <v>6.24</v>
      </c>
      <c r="K769" s="16" t="n">
        <f aca="false">F769+Inputs!$B$9*G769</f>
        <v>0</v>
      </c>
      <c r="L769" s="16" t="n">
        <f aca="false">H769+Inputs!$B$10*I769</f>
        <v>8048.974</v>
      </c>
      <c r="M769" s="16" t="n">
        <f aca="false">J769+K769+L769</f>
        <v>8055.214</v>
      </c>
    </row>
    <row r="770" customFormat="false" ht="15" hidden="false" customHeight="false" outlineLevel="0" collapsed="false">
      <c r="A770" s="0" t="s">
        <v>447</v>
      </c>
      <c r="B770" s="15" t="n">
        <v>45078</v>
      </c>
      <c r="C770" s="0" t="n">
        <v>1</v>
      </c>
      <c r="D770" s="0" t="n">
        <v>0</v>
      </c>
      <c r="E770" s="0" t="n">
        <v>3</v>
      </c>
      <c r="F770" s="0" t="n">
        <v>0</v>
      </c>
      <c r="G770" s="0" t="n">
        <v>0</v>
      </c>
      <c r="H770" s="0" t="n">
        <v>423</v>
      </c>
      <c r="I770" s="0" t="n">
        <v>5266</v>
      </c>
      <c r="J770" s="16" t="n">
        <f aca="false">D770+Inputs!$B$8*E770</f>
        <v>6.24</v>
      </c>
      <c r="K770" s="16" t="n">
        <f aca="false">F770+Inputs!$B$9*G770</f>
        <v>0</v>
      </c>
      <c r="L770" s="16" t="n">
        <f aca="false">H770+Inputs!$B$10*I770</f>
        <v>7990.242</v>
      </c>
      <c r="M770" s="16" t="n">
        <f aca="false">J770+K770+L770</f>
        <v>7996.482</v>
      </c>
    </row>
    <row r="771" customFormat="false" ht="15" hidden="false" customHeight="false" outlineLevel="0" collapsed="false">
      <c r="A771" s="0" t="s">
        <v>447</v>
      </c>
      <c r="B771" s="15" t="n">
        <v>45170</v>
      </c>
      <c r="C771" s="0" t="n">
        <v>1</v>
      </c>
      <c r="D771" s="0" t="n">
        <v>0</v>
      </c>
      <c r="E771" s="0" t="n">
        <v>6</v>
      </c>
      <c r="F771" s="0" t="n">
        <v>0</v>
      </c>
      <c r="G771" s="0" t="n">
        <v>0</v>
      </c>
      <c r="H771" s="0" t="n">
        <v>416</v>
      </c>
      <c r="I771" s="0" t="n">
        <v>5225</v>
      </c>
      <c r="J771" s="16" t="n">
        <f aca="false">D771+Inputs!$B$8*E771</f>
        <v>12.48</v>
      </c>
      <c r="K771" s="16" t="n">
        <f aca="false">F771+Inputs!$B$9*G771</f>
        <v>0</v>
      </c>
      <c r="L771" s="16" t="n">
        <f aca="false">H771+Inputs!$B$10*I771</f>
        <v>7924.325</v>
      </c>
      <c r="M771" s="16" t="n">
        <f aca="false">J771+K771+L771</f>
        <v>7936.805</v>
      </c>
    </row>
    <row r="772" customFormat="false" ht="15" hidden="false" customHeight="false" outlineLevel="0" collapsed="false">
      <c r="A772" s="0" t="s">
        <v>447</v>
      </c>
      <c r="B772" s="15" t="n">
        <v>45261</v>
      </c>
      <c r="C772" s="0" t="n">
        <v>1</v>
      </c>
      <c r="D772" s="0" t="n">
        <v>0</v>
      </c>
      <c r="E772" s="0" t="n">
        <v>7</v>
      </c>
      <c r="F772" s="0" t="n">
        <v>0</v>
      </c>
      <c r="G772" s="0" t="n">
        <v>0</v>
      </c>
      <c r="H772" s="0" t="n">
        <v>424</v>
      </c>
      <c r="I772" s="0" t="n">
        <v>5228</v>
      </c>
      <c r="J772" s="16" t="n">
        <f aca="false">D772+Inputs!$B$8*E772</f>
        <v>14.56</v>
      </c>
      <c r="K772" s="16" t="n">
        <f aca="false">F772+Inputs!$B$9*G772</f>
        <v>0</v>
      </c>
      <c r="L772" s="16" t="n">
        <f aca="false">H772+Inputs!$B$10*I772</f>
        <v>7936.636</v>
      </c>
      <c r="M772" s="16" t="n">
        <f aca="false">J772+K772+L772</f>
        <v>7951.196</v>
      </c>
    </row>
    <row r="773" customFormat="false" ht="15" hidden="false" customHeight="false" outlineLevel="0" collapsed="false">
      <c r="A773" s="0" t="s">
        <v>447</v>
      </c>
      <c r="B773" s="15" t="n">
        <v>45352</v>
      </c>
      <c r="C773" s="0" t="n">
        <v>1</v>
      </c>
      <c r="D773" s="0" t="n">
        <v>0</v>
      </c>
      <c r="E773" s="0" t="n">
        <v>7</v>
      </c>
      <c r="F773" s="0" t="n">
        <v>0</v>
      </c>
      <c r="G773" s="0" t="n">
        <v>0</v>
      </c>
      <c r="H773" s="0" t="n">
        <v>405</v>
      </c>
      <c r="I773" s="0" t="n">
        <v>5278</v>
      </c>
      <c r="J773" s="16" t="n">
        <f aca="false">D773+Inputs!$B$8*E773</f>
        <v>14.56</v>
      </c>
      <c r="K773" s="16" t="n">
        <f aca="false">F773+Inputs!$B$9*G773</f>
        <v>0</v>
      </c>
      <c r="L773" s="16" t="n">
        <f aca="false">H773+Inputs!$B$10*I773</f>
        <v>7989.486</v>
      </c>
      <c r="M773" s="16" t="n">
        <f aca="false">J773+K773+L773</f>
        <v>8004.046</v>
      </c>
    </row>
    <row r="774" customFormat="false" ht="15" hidden="false" customHeight="false" outlineLevel="0" collapsed="false">
      <c r="A774" s="0" t="s">
        <v>447</v>
      </c>
      <c r="B774" s="15" t="n">
        <v>45444</v>
      </c>
      <c r="C774" s="0" t="n">
        <v>1</v>
      </c>
      <c r="D774" s="0" t="n">
        <v>0</v>
      </c>
      <c r="E774" s="0" t="n">
        <v>7</v>
      </c>
      <c r="F774" s="0" t="n">
        <v>0</v>
      </c>
      <c r="G774" s="0" t="n">
        <v>1</v>
      </c>
      <c r="H774" s="0" t="n">
        <v>410</v>
      </c>
      <c r="I774" s="0" t="n">
        <v>5240</v>
      </c>
      <c r="J774" s="16" t="n">
        <f aca="false">D774+Inputs!$B$8*E774</f>
        <v>14.56</v>
      </c>
      <c r="K774" s="16" t="n">
        <f aca="false">F774+Inputs!$B$9*G774</f>
        <v>2.08</v>
      </c>
      <c r="L774" s="16" t="n">
        <f aca="false">H774+Inputs!$B$10*I774</f>
        <v>7939.88</v>
      </c>
      <c r="M774" s="16" t="n">
        <f aca="false">J774+K774+L774</f>
        <v>7956.52</v>
      </c>
    </row>
    <row r="775" customFormat="false" ht="15" hidden="false" customHeight="false" outlineLevel="0" collapsed="false">
      <c r="A775" s="0" t="s">
        <v>447</v>
      </c>
      <c r="B775" s="15" t="n">
        <v>45536</v>
      </c>
      <c r="C775" s="0" t="n">
        <v>1</v>
      </c>
      <c r="D775" s="0" t="n">
        <v>0</v>
      </c>
      <c r="E775" s="0" t="n">
        <v>7</v>
      </c>
      <c r="F775" s="0" t="n">
        <v>0</v>
      </c>
      <c r="G775" s="0" t="n">
        <v>2</v>
      </c>
      <c r="H775" s="0" t="n">
        <v>380</v>
      </c>
      <c r="I775" s="0" t="n">
        <v>5280</v>
      </c>
      <c r="J775" s="16" t="n">
        <f aca="false">D775+Inputs!$B$8*E775</f>
        <v>14.56</v>
      </c>
      <c r="K775" s="16" t="n">
        <f aca="false">F775+Inputs!$B$9*G775</f>
        <v>4.16</v>
      </c>
      <c r="L775" s="16" t="n">
        <f aca="false">H775+Inputs!$B$10*I775</f>
        <v>7967.36</v>
      </c>
      <c r="M775" s="16" t="n">
        <f aca="false">J775+K775+L775</f>
        <v>7986.08</v>
      </c>
    </row>
    <row r="776" customFormat="false" ht="15" hidden="false" customHeight="false" outlineLevel="0" collapsed="false">
      <c r="A776" s="0" t="s">
        <v>447</v>
      </c>
      <c r="B776" s="15" t="n">
        <v>45627</v>
      </c>
      <c r="C776" s="0" t="n">
        <v>1</v>
      </c>
      <c r="D776" s="0" t="n">
        <v>0</v>
      </c>
      <c r="E776" s="0" t="n">
        <v>7</v>
      </c>
      <c r="F776" s="0" t="n">
        <v>0</v>
      </c>
      <c r="G776" s="0" t="n">
        <v>2</v>
      </c>
      <c r="H776" s="0" t="n">
        <v>363</v>
      </c>
      <c r="I776" s="0" t="n">
        <v>5317</v>
      </c>
      <c r="J776" s="16" t="n">
        <f aca="false">D776+Inputs!$B$8*E776</f>
        <v>14.56</v>
      </c>
      <c r="K776" s="16" t="n">
        <f aca="false">F776+Inputs!$B$9*G776</f>
        <v>4.16</v>
      </c>
      <c r="L776" s="16" t="n">
        <f aca="false">H776+Inputs!$B$10*I776</f>
        <v>8003.529</v>
      </c>
      <c r="M776" s="16" t="n">
        <f aca="false">J776+K776+L776</f>
        <v>8022.249</v>
      </c>
    </row>
    <row r="777" customFormat="false" ht="15" hidden="false" customHeight="false" outlineLevel="0" collapsed="false">
      <c r="A777" s="0" t="s">
        <v>447</v>
      </c>
      <c r="B777" s="15" t="n">
        <v>45717</v>
      </c>
      <c r="C777" s="0" t="n">
        <v>1</v>
      </c>
      <c r="D777" s="0" t="n">
        <v>0</v>
      </c>
      <c r="E777" s="0" t="n">
        <v>7</v>
      </c>
      <c r="F777" s="0" t="n">
        <v>0</v>
      </c>
      <c r="G777" s="0" t="n">
        <v>4</v>
      </c>
      <c r="H777" s="0" t="n">
        <v>357</v>
      </c>
      <c r="I777" s="0" t="n">
        <v>5294</v>
      </c>
      <c r="J777" s="16" t="n">
        <f aca="false">D777+Inputs!$B$8*E777</f>
        <v>14.56</v>
      </c>
      <c r="K777" s="16" t="n">
        <f aca="false">F777+Inputs!$B$9*G777</f>
        <v>8.32</v>
      </c>
      <c r="L777" s="16" t="n">
        <f aca="false">H777+Inputs!$B$10*I777</f>
        <v>7964.478</v>
      </c>
      <c r="M777" s="16" t="n">
        <f aca="false">J777+K777+L777</f>
        <v>7987.358</v>
      </c>
    </row>
    <row r="778" customFormat="false" ht="15" hidden="false" customHeight="false" outlineLevel="0" collapsed="false">
      <c r="A778" s="0" t="s">
        <v>447</v>
      </c>
      <c r="B778" s="15" t="n">
        <v>45809</v>
      </c>
      <c r="C778" s="0" t="n">
        <v>1</v>
      </c>
      <c r="D778" s="0" t="n">
        <v>0</v>
      </c>
      <c r="E778" s="0" t="n">
        <v>7</v>
      </c>
      <c r="F778" s="0" t="n">
        <v>0</v>
      </c>
      <c r="G778" s="0" t="n">
        <v>4</v>
      </c>
      <c r="H778" s="0" t="n">
        <v>365</v>
      </c>
      <c r="I778" s="0" t="n">
        <v>5325</v>
      </c>
      <c r="J778" s="16" t="n">
        <f aca="false">D778+Inputs!$B$8*E778</f>
        <v>14.56</v>
      </c>
      <c r="K778" s="16" t="n">
        <f aca="false">F778+Inputs!$B$9*G778</f>
        <v>8.32</v>
      </c>
      <c r="L778" s="16" t="n">
        <f aca="false">H778+Inputs!$B$10*I778</f>
        <v>8017.025</v>
      </c>
      <c r="M778" s="16" t="n">
        <f aca="false">J778+K778+L778</f>
        <v>8039.905</v>
      </c>
    </row>
    <row r="779" customFormat="false" ht="15" hidden="false" customHeight="false" outlineLevel="0" collapsed="false">
      <c r="A779" s="0" t="s">
        <v>447</v>
      </c>
      <c r="B779" s="15" t="n">
        <v>45901</v>
      </c>
      <c r="C779" s="0" t="n">
        <v>1</v>
      </c>
      <c r="D779" s="0" t="n">
        <v>0</v>
      </c>
      <c r="E779" s="0" t="n">
        <v>8</v>
      </c>
      <c r="F779" s="0" t="n">
        <v>0</v>
      </c>
      <c r="G779" s="0" t="n">
        <v>5</v>
      </c>
      <c r="H779" s="0" t="n">
        <v>360</v>
      </c>
      <c r="I779" s="0" t="n">
        <v>5358</v>
      </c>
      <c r="J779" s="16" t="n">
        <f aca="false">D779+Inputs!$B$8*E779</f>
        <v>16.64</v>
      </c>
      <c r="K779" s="16" t="n">
        <f aca="false">F779+Inputs!$B$9*G779</f>
        <v>10.4</v>
      </c>
      <c r="L779" s="16" t="n">
        <f aca="false">H779+Inputs!$B$10*I779</f>
        <v>8059.446</v>
      </c>
      <c r="M779" s="16" t="n">
        <f aca="false">J779+K779+L779</f>
        <v>8086.486</v>
      </c>
    </row>
    <row r="780" customFormat="false" ht="15" hidden="false" customHeight="false" outlineLevel="0" collapsed="false">
      <c r="A780" s="0" t="s">
        <v>447</v>
      </c>
      <c r="B780" s="15" t="n">
        <v>45992</v>
      </c>
      <c r="C780" s="0" t="n">
        <v>1</v>
      </c>
      <c r="D780" s="0" t="n">
        <v>0</v>
      </c>
      <c r="E780" s="0" t="n">
        <v>10</v>
      </c>
      <c r="F780" s="0" t="n">
        <v>0</v>
      </c>
      <c r="G780" s="0" t="n">
        <v>5</v>
      </c>
      <c r="H780" s="0" t="n">
        <v>375</v>
      </c>
      <c r="I780" s="0" t="n">
        <v>5375</v>
      </c>
      <c r="J780" s="16" t="n">
        <f aca="false">D780+Inputs!$B$8*E780</f>
        <v>20.8</v>
      </c>
      <c r="K780" s="16" t="n">
        <f aca="false">F780+Inputs!$B$9*G780</f>
        <v>10.4</v>
      </c>
      <c r="L780" s="16" t="n">
        <f aca="false">H780+Inputs!$B$10*I780</f>
        <v>8098.875</v>
      </c>
      <c r="M780" s="16" t="n">
        <f aca="false">J780+K780+L780</f>
        <v>8130.075</v>
      </c>
    </row>
    <row r="781" customFormat="false" ht="15" hidden="false" customHeight="false" outlineLevel="0" collapsed="false">
      <c r="A781" s="0" t="s">
        <v>447</v>
      </c>
      <c r="B781" s="15" t="n">
        <v>46082</v>
      </c>
      <c r="C781" s="0" t="n">
        <v>1</v>
      </c>
      <c r="D781" s="0" t="n">
        <v>0</v>
      </c>
      <c r="E781" s="0" t="n">
        <v>12</v>
      </c>
      <c r="F781" s="0" t="n">
        <v>0</v>
      </c>
      <c r="G781" s="0" t="n">
        <v>6</v>
      </c>
      <c r="H781" s="0" t="n">
        <v>354</v>
      </c>
      <c r="I781" s="0" t="n">
        <v>5390</v>
      </c>
      <c r="J781" s="16" t="n">
        <f aca="false">D781+Inputs!$B$8*E781</f>
        <v>24.96</v>
      </c>
      <c r="K781" s="16" t="n">
        <f aca="false">F781+Inputs!$B$9*G781</f>
        <v>12.48</v>
      </c>
      <c r="L781" s="16" t="n">
        <f aca="false">H781+Inputs!$B$10*I781</f>
        <v>8099.43</v>
      </c>
      <c r="M781" s="16" t="n">
        <f aca="false">J781+K781+L781</f>
        <v>8136.87</v>
      </c>
    </row>
    <row r="782" customFormat="false" ht="15" hidden="false" customHeight="false" outlineLevel="0" collapsed="false">
      <c r="A782" s="0" t="s">
        <v>447</v>
      </c>
      <c r="B782" s="15" t="n">
        <v>46174</v>
      </c>
      <c r="C782" s="0" t="n">
        <v>1</v>
      </c>
      <c r="D782" s="0" t="n">
        <v>0</v>
      </c>
      <c r="E782" s="0" t="n">
        <v>16</v>
      </c>
      <c r="F782" s="0" t="n">
        <v>0</v>
      </c>
      <c r="G782" s="0" t="n">
        <v>5</v>
      </c>
      <c r="H782" s="0" t="n">
        <v>363</v>
      </c>
      <c r="I782" s="0" t="n">
        <v>5382</v>
      </c>
      <c r="J782" s="16" t="n">
        <f aca="false">D782+Inputs!$B$8*E782</f>
        <v>33.28</v>
      </c>
      <c r="K782" s="16" t="n">
        <f aca="false">F782+Inputs!$B$9*G782</f>
        <v>10.4</v>
      </c>
      <c r="L782" s="16" t="n">
        <f aca="false">H782+Inputs!$B$10*I782</f>
        <v>8096.934</v>
      </c>
      <c r="M782" s="16" t="n">
        <f aca="false">J782+K782+L782</f>
        <v>8140.614</v>
      </c>
    </row>
    <row r="783" customFormat="false" ht="15" hidden="false" customHeight="false" outlineLevel="0" collapsed="false">
      <c r="A783" s="0" t="s">
        <v>447</v>
      </c>
      <c r="B783" s="15" t="n">
        <v>46235</v>
      </c>
      <c r="C783" s="0" t="n">
        <v>1</v>
      </c>
      <c r="D783" s="0" t="n">
        <v>0</v>
      </c>
      <c r="E783" s="0" t="n">
        <v>18</v>
      </c>
      <c r="F783" s="0" t="n">
        <v>0</v>
      </c>
      <c r="G783" s="0" t="n">
        <v>7</v>
      </c>
      <c r="H783" s="0" t="n">
        <v>376</v>
      </c>
      <c r="I783" s="0" t="n">
        <v>5417</v>
      </c>
      <c r="J783" s="16" t="n">
        <f aca="false">D783+Inputs!$B$8*E783</f>
        <v>37.44</v>
      </c>
      <c r="K783" s="16" t="n">
        <f aca="false">F783+Inputs!$B$9*G783</f>
        <v>14.56</v>
      </c>
      <c r="L783" s="16" t="n">
        <f aca="false">H783+Inputs!$B$10*I783</f>
        <v>8160.229</v>
      </c>
      <c r="M783" s="16" t="n">
        <f aca="false">J783+K783+L783</f>
        <v>8212.229</v>
      </c>
    </row>
    <row r="784" customFormat="false" ht="15" hidden="false" customHeight="false" outlineLevel="0" collapsed="false">
      <c r="A784" s="0" t="s">
        <v>399</v>
      </c>
      <c r="B784" s="15" t="n">
        <v>44805</v>
      </c>
      <c r="C784" s="0" t="n">
        <v>2</v>
      </c>
      <c r="D784" s="0" t="n">
        <v>0</v>
      </c>
      <c r="E784" s="0" t="n">
        <v>30</v>
      </c>
      <c r="F784" s="0" t="n">
        <v>0</v>
      </c>
      <c r="G784" s="0" t="n">
        <v>0</v>
      </c>
      <c r="H784" s="0" t="n">
        <v>5969</v>
      </c>
      <c r="I784" s="0" t="n">
        <v>13400</v>
      </c>
      <c r="J784" s="16" t="n">
        <f aca="false">D784+Inputs!$B$8*E784</f>
        <v>62.4</v>
      </c>
      <c r="K784" s="16" t="n">
        <f aca="false">F784+Inputs!$B$9*G784</f>
        <v>0</v>
      </c>
      <c r="L784" s="16" t="n">
        <f aca="false">H784+Inputs!$B$10*I784</f>
        <v>25224.8</v>
      </c>
      <c r="M784" s="16" t="n">
        <f aca="false">J784+K784+L784</f>
        <v>25287.2</v>
      </c>
    </row>
    <row r="785" customFormat="false" ht="15" hidden="false" customHeight="false" outlineLevel="0" collapsed="false">
      <c r="A785" s="0" t="s">
        <v>399</v>
      </c>
      <c r="B785" s="15" t="n">
        <v>44896</v>
      </c>
      <c r="C785" s="0" t="n">
        <v>2</v>
      </c>
      <c r="D785" s="0" t="n">
        <v>6</v>
      </c>
      <c r="E785" s="0" t="n">
        <v>34</v>
      </c>
      <c r="F785" s="0" t="n">
        <v>0</v>
      </c>
      <c r="G785" s="0" t="n">
        <v>1</v>
      </c>
      <c r="H785" s="0" t="n">
        <v>6102</v>
      </c>
      <c r="I785" s="0" t="n">
        <v>13404</v>
      </c>
      <c r="J785" s="16" t="n">
        <f aca="false">D785+Inputs!$B$8*E785</f>
        <v>76.72</v>
      </c>
      <c r="K785" s="16" t="n">
        <f aca="false">F785+Inputs!$B$9*G785</f>
        <v>2.08</v>
      </c>
      <c r="L785" s="16" t="n">
        <f aca="false">H785+Inputs!$B$10*I785</f>
        <v>25363.548</v>
      </c>
      <c r="M785" s="16" t="n">
        <f aca="false">J785+K785+L785</f>
        <v>25442.348</v>
      </c>
    </row>
    <row r="786" customFormat="false" ht="15" hidden="false" customHeight="false" outlineLevel="0" collapsed="false">
      <c r="A786" s="0" t="s">
        <v>399</v>
      </c>
      <c r="B786" s="15" t="n">
        <v>44986</v>
      </c>
      <c r="C786" s="0" t="n">
        <v>2</v>
      </c>
      <c r="D786" s="0" t="n">
        <v>13</v>
      </c>
      <c r="E786" s="0" t="n">
        <v>43</v>
      </c>
      <c r="F786" s="0" t="n">
        <v>0</v>
      </c>
      <c r="G786" s="0" t="n">
        <v>2</v>
      </c>
      <c r="H786" s="0" t="n">
        <v>6054</v>
      </c>
      <c r="I786" s="0" t="n">
        <v>13543</v>
      </c>
      <c r="J786" s="16" t="n">
        <f aca="false">D786+Inputs!$B$8*E786</f>
        <v>102.44</v>
      </c>
      <c r="K786" s="16" t="n">
        <f aca="false">F786+Inputs!$B$9*G786</f>
        <v>4.16</v>
      </c>
      <c r="L786" s="16" t="n">
        <f aca="false">H786+Inputs!$B$10*I786</f>
        <v>25515.291</v>
      </c>
      <c r="M786" s="16" t="n">
        <f aca="false">J786+K786+L786</f>
        <v>25621.891</v>
      </c>
    </row>
    <row r="787" customFormat="false" ht="15" hidden="false" customHeight="false" outlineLevel="0" collapsed="false">
      <c r="A787" s="0" t="s">
        <v>399</v>
      </c>
      <c r="B787" s="15" t="n">
        <v>45078</v>
      </c>
      <c r="C787" s="0" t="n">
        <v>2</v>
      </c>
      <c r="D787" s="0" t="n">
        <v>14</v>
      </c>
      <c r="E787" s="0" t="n">
        <v>45</v>
      </c>
      <c r="F787" s="0" t="n">
        <v>0</v>
      </c>
      <c r="G787" s="0" t="n">
        <v>4</v>
      </c>
      <c r="H787" s="0" t="n">
        <v>5896</v>
      </c>
      <c r="I787" s="0" t="n">
        <v>13455</v>
      </c>
      <c r="J787" s="16" t="n">
        <f aca="false">D787+Inputs!$B$8*E787</f>
        <v>107.6</v>
      </c>
      <c r="K787" s="16" t="n">
        <f aca="false">F787+Inputs!$B$9*G787</f>
        <v>8.32</v>
      </c>
      <c r="L787" s="16" t="n">
        <f aca="false">H787+Inputs!$B$10*I787</f>
        <v>25230.835</v>
      </c>
      <c r="M787" s="16" t="n">
        <f aca="false">J787+K787+L787</f>
        <v>25346.755</v>
      </c>
    </row>
    <row r="788" customFormat="false" ht="15" hidden="false" customHeight="false" outlineLevel="0" collapsed="false">
      <c r="A788" s="0" t="s">
        <v>399</v>
      </c>
      <c r="B788" s="15" t="n">
        <v>45170</v>
      </c>
      <c r="C788" s="0" t="n">
        <v>2</v>
      </c>
      <c r="D788" s="0" t="n">
        <v>13</v>
      </c>
      <c r="E788" s="0" t="n">
        <v>52</v>
      </c>
      <c r="F788" s="0" t="n">
        <v>0</v>
      </c>
      <c r="G788" s="0" t="n">
        <v>5</v>
      </c>
      <c r="H788" s="0" t="n">
        <v>6083</v>
      </c>
      <c r="I788" s="0" t="n">
        <v>13533</v>
      </c>
      <c r="J788" s="16" t="n">
        <f aca="false">D788+Inputs!$B$8*E788</f>
        <v>121.16</v>
      </c>
      <c r="K788" s="16" t="n">
        <f aca="false">F788+Inputs!$B$9*G788</f>
        <v>10.4</v>
      </c>
      <c r="L788" s="16" t="n">
        <f aca="false">H788+Inputs!$B$10*I788</f>
        <v>25529.921</v>
      </c>
      <c r="M788" s="16" t="n">
        <f aca="false">J788+K788+L788</f>
        <v>25661.481</v>
      </c>
    </row>
    <row r="789" customFormat="false" ht="15" hidden="false" customHeight="false" outlineLevel="0" collapsed="false">
      <c r="A789" s="0" t="s">
        <v>399</v>
      </c>
      <c r="B789" s="15" t="n">
        <v>45261</v>
      </c>
      <c r="C789" s="0" t="n">
        <v>2</v>
      </c>
      <c r="D789" s="0" t="n">
        <v>20</v>
      </c>
      <c r="E789" s="0" t="n">
        <v>57</v>
      </c>
      <c r="F789" s="0" t="n">
        <v>0</v>
      </c>
      <c r="G789" s="0" t="n">
        <v>7</v>
      </c>
      <c r="H789" s="0" t="n">
        <v>6276</v>
      </c>
      <c r="I789" s="0" t="n">
        <v>13573</v>
      </c>
      <c r="J789" s="16" t="n">
        <f aca="false">D789+Inputs!$B$8*E789</f>
        <v>138.56</v>
      </c>
      <c r="K789" s="16" t="n">
        <f aca="false">F789+Inputs!$B$9*G789</f>
        <v>14.56</v>
      </c>
      <c r="L789" s="16" t="n">
        <f aca="false">H789+Inputs!$B$10*I789</f>
        <v>25780.401</v>
      </c>
      <c r="M789" s="16" t="n">
        <f aca="false">J789+K789+L789</f>
        <v>25933.521</v>
      </c>
    </row>
    <row r="790" customFormat="false" ht="15" hidden="false" customHeight="false" outlineLevel="0" collapsed="false">
      <c r="A790" s="0" t="s">
        <v>399</v>
      </c>
      <c r="B790" s="15" t="n">
        <v>45352</v>
      </c>
      <c r="C790" s="0" t="n">
        <v>2</v>
      </c>
      <c r="D790" s="0" t="n">
        <v>21</v>
      </c>
      <c r="E790" s="0" t="n">
        <v>64</v>
      </c>
      <c r="F790" s="0" t="n">
        <v>0</v>
      </c>
      <c r="G790" s="0" t="n">
        <v>9</v>
      </c>
      <c r="H790" s="0" t="n">
        <v>6295</v>
      </c>
      <c r="I790" s="0" t="n">
        <v>13593</v>
      </c>
      <c r="J790" s="16" t="n">
        <f aca="false">D790+Inputs!$B$8*E790</f>
        <v>154.12</v>
      </c>
      <c r="K790" s="16" t="n">
        <f aca="false">F790+Inputs!$B$9*G790</f>
        <v>18.72</v>
      </c>
      <c r="L790" s="16" t="n">
        <f aca="false">H790+Inputs!$B$10*I790</f>
        <v>25828.141</v>
      </c>
      <c r="M790" s="16" t="n">
        <f aca="false">J790+K790+L790</f>
        <v>26000.981</v>
      </c>
    </row>
    <row r="791" customFormat="false" ht="15" hidden="false" customHeight="false" outlineLevel="0" collapsed="false">
      <c r="A791" s="0" t="s">
        <v>399</v>
      </c>
      <c r="B791" s="15" t="n">
        <v>45444</v>
      </c>
      <c r="C791" s="0" t="n">
        <v>2</v>
      </c>
      <c r="D791" s="0" t="n">
        <v>19</v>
      </c>
      <c r="E791" s="0" t="n">
        <v>71</v>
      </c>
      <c r="F791" s="0" t="n">
        <v>0</v>
      </c>
      <c r="G791" s="0" t="n">
        <v>12</v>
      </c>
      <c r="H791" s="0" t="n">
        <v>6224</v>
      </c>
      <c r="I791" s="0" t="n">
        <v>13723</v>
      </c>
      <c r="J791" s="16" t="n">
        <f aca="false">D791+Inputs!$B$8*E791</f>
        <v>166.68</v>
      </c>
      <c r="K791" s="16" t="n">
        <f aca="false">F791+Inputs!$B$9*G791</f>
        <v>24.96</v>
      </c>
      <c r="L791" s="16" t="n">
        <f aca="false">H791+Inputs!$B$10*I791</f>
        <v>25943.951</v>
      </c>
      <c r="M791" s="16" t="n">
        <f aca="false">J791+K791+L791</f>
        <v>26135.591</v>
      </c>
    </row>
    <row r="792" customFormat="false" ht="15" hidden="false" customHeight="false" outlineLevel="0" collapsed="false">
      <c r="A792" s="0" t="s">
        <v>399</v>
      </c>
      <c r="B792" s="15" t="n">
        <v>45536</v>
      </c>
      <c r="C792" s="0" t="n">
        <v>2</v>
      </c>
      <c r="D792" s="0" t="n">
        <v>19</v>
      </c>
      <c r="E792" s="0" t="n">
        <v>70</v>
      </c>
      <c r="F792" s="0" t="n">
        <v>0</v>
      </c>
      <c r="G792" s="0" t="n">
        <v>15</v>
      </c>
      <c r="H792" s="0" t="n">
        <v>6396</v>
      </c>
      <c r="I792" s="0" t="n">
        <v>13733</v>
      </c>
      <c r="J792" s="16" t="n">
        <f aca="false">D792+Inputs!$B$8*E792</f>
        <v>164.6</v>
      </c>
      <c r="K792" s="16" t="n">
        <f aca="false">F792+Inputs!$B$9*G792</f>
        <v>31.2</v>
      </c>
      <c r="L792" s="16" t="n">
        <f aca="false">H792+Inputs!$B$10*I792</f>
        <v>26130.321</v>
      </c>
      <c r="M792" s="16" t="n">
        <f aca="false">J792+K792+L792</f>
        <v>26326.121</v>
      </c>
    </row>
    <row r="793" customFormat="false" ht="15" hidden="false" customHeight="false" outlineLevel="0" collapsed="false">
      <c r="A793" s="0" t="s">
        <v>399</v>
      </c>
      <c r="B793" s="15" t="n">
        <v>45627</v>
      </c>
      <c r="C793" s="0" t="n">
        <v>2</v>
      </c>
      <c r="D793" s="0" t="n">
        <v>28</v>
      </c>
      <c r="E793" s="0" t="n">
        <v>75</v>
      </c>
      <c r="F793" s="0" t="n">
        <v>0</v>
      </c>
      <c r="G793" s="0" t="n">
        <v>19</v>
      </c>
      <c r="H793" s="0" t="n">
        <v>6569</v>
      </c>
      <c r="I793" s="0" t="n">
        <v>13729</v>
      </c>
      <c r="J793" s="16" t="n">
        <f aca="false">D793+Inputs!$B$8*E793</f>
        <v>184</v>
      </c>
      <c r="K793" s="16" t="n">
        <f aca="false">F793+Inputs!$B$9*G793</f>
        <v>39.52</v>
      </c>
      <c r="L793" s="16" t="n">
        <f aca="false">H793+Inputs!$B$10*I793</f>
        <v>26297.573</v>
      </c>
      <c r="M793" s="16" t="n">
        <f aca="false">J793+K793+L793</f>
        <v>26521.093</v>
      </c>
    </row>
    <row r="794" customFormat="false" ht="15" hidden="false" customHeight="false" outlineLevel="0" collapsed="false">
      <c r="A794" s="0" t="s">
        <v>399</v>
      </c>
      <c r="B794" s="15" t="n">
        <v>45717</v>
      </c>
      <c r="C794" s="0" t="n">
        <v>2</v>
      </c>
      <c r="D794" s="0" t="n">
        <v>28</v>
      </c>
      <c r="E794" s="0" t="n">
        <v>85</v>
      </c>
      <c r="F794" s="0" t="n">
        <v>0</v>
      </c>
      <c r="G794" s="0" t="n">
        <v>25</v>
      </c>
      <c r="H794" s="0" t="n">
        <v>6468</v>
      </c>
      <c r="I794" s="0" t="n">
        <v>13815</v>
      </c>
      <c r="J794" s="16" t="n">
        <f aca="false">D794+Inputs!$B$8*E794</f>
        <v>204.8</v>
      </c>
      <c r="K794" s="16" t="n">
        <f aca="false">F794+Inputs!$B$9*G794</f>
        <v>52</v>
      </c>
      <c r="L794" s="16" t="n">
        <f aca="false">H794+Inputs!$B$10*I794</f>
        <v>26320.155</v>
      </c>
      <c r="M794" s="16" t="n">
        <f aca="false">J794+K794+L794</f>
        <v>26576.955</v>
      </c>
    </row>
    <row r="795" customFormat="false" ht="15" hidden="false" customHeight="false" outlineLevel="0" collapsed="false">
      <c r="A795" s="0" t="s">
        <v>399</v>
      </c>
      <c r="B795" s="15" t="n">
        <v>45809</v>
      </c>
      <c r="C795" s="0" t="n">
        <v>2</v>
      </c>
      <c r="D795" s="0" t="n">
        <v>28</v>
      </c>
      <c r="E795" s="0" t="n">
        <v>99</v>
      </c>
      <c r="F795" s="0" t="n">
        <v>0</v>
      </c>
      <c r="G795" s="0" t="n">
        <v>33</v>
      </c>
      <c r="H795" s="0" t="n">
        <v>6419</v>
      </c>
      <c r="I795" s="0" t="n">
        <v>13826</v>
      </c>
      <c r="J795" s="16" t="n">
        <f aca="false">D795+Inputs!$B$8*E795</f>
        <v>233.92</v>
      </c>
      <c r="K795" s="16" t="n">
        <f aca="false">F795+Inputs!$B$9*G795</f>
        <v>68.64</v>
      </c>
      <c r="L795" s="16" t="n">
        <f aca="false">H795+Inputs!$B$10*I795</f>
        <v>26286.962</v>
      </c>
      <c r="M795" s="16" t="n">
        <f aca="false">J795+K795+L795</f>
        <v>26589.522</v>
      </c>
    </row>
    <row r="796" customFormat="false" ht="15" hidden="false" customHeight="false" outlineLevel="0" collapsed="false">
      <c r="A796" s="0" t="s">
        <v>399</v>
      </c>
      <c r="B796" s="15" t="n">
        <v>45901</v>
      </c>
      <c r="C796" s="0" t="n">
        <v>2</v>
      </c>
      <c r="D796" s="0" t="n">
        <v>34</v>
      </c>
      <c r="E796" s="0" t="n">
        <v>104</v>
      </c>
      <c r="F796" s="0" t="n">
        <v>0</v>
      </c>
      <c r="G796" s="0" t="n">
        <v>37</v>
      </c>
      <c r="H796" s="0" t="n">
        <v>6495</v>
      </c>
      <c r="I796" s="0" t="n">
        <v>13910</v>
      </c>
      <c r="J796" s="16" t="n">
        <f aca="false">D796+Inputs!$B$8*E796</f>
        <v>250.32</v>
      </c>
      <c r="K796" s="16" t="n">
        <f aca="false">F796+Inputs!$B$9*G796</f>
        <v>76.96</v>
      </c>
      <c r="L796" s="16" t="n">
        <f aca="false">H796+Inputs!$B$10*I796</f>
        <v>26483.67</v>
      </c>
      <c r="M796" s="16" t="n">
        <f aca="false">J796+K796+L796</f>
        <v>26810.95</v>
      </c>
    </row>
    <row r="797" customFormat="false" ht="15" hidden="false" customHeight="false" outlineLevel="0" collapsed="false">
      <c r="A797" s="0" t="s">
        <v>399</v>
      </c>
      <c r="B797" s="15" t="n">
        <v>45992</v>
      </c>
      <c r="C797" s="0" t="n">
        <v>2</v>
      </c>
      <c r="D797" s="0" t="n">
        <v>34</v>
      </c>
      <c r="E797" s="0" t="n">
        <v>113</v>
      </c>
      <c r="F797" s="0" t="n">
        <v>6</v>
      </c>
      <c r="G797" s="0" t="n">
        <v>45</v>
      </c>
      <c r="H797" s="0" t="n">
        <v>6613</v>
      </c>
      <c r="I797" s="0" t="n">
        <v>13901</v>
      </c>
      <c r="J797" s="16" t="n">
        <f aca="false">D797+Inputs!$B$8*E797</f>
        <v>269.04</v>
      </c>
      <c r="K797" s="16" t="n">
        <f aca="false">F797+Inputs!$B$9*G797</f>
        <v>99.6</v>
      </c>
      <c r="L797" s="16" t="n">
        <f aca="false">H797+Inputs!$B$10*I797</f>
        <v>26588.737</v>
      </c>
      <c r="M797" s="16" t="n">
        <f aca="false">J797+K797+L797</f>
        <v>26957.377</v>
      </c>
    </row>
    <row r="798" customFormat="false" ht="15" hidden="false" customHeight="false" outlineLevel="0" collapsed="false">
      <c r="A798" s="0" t="s">
        <v>399</v>
      </c>
      <c r="B798" s="15" t="n">
        <v>46082</v>
      </c>
      <c r="C798" s="0" t="n">
        <v>2</v>
      </c>
      <c r="D798" s="0" t="n">
        <v>34</v>
      </c>
      <c r="E798" s="0" t="n">
        <v>124</v>
      </c>
      <c r="F798" s="0" t="n">
        <v>12</v>
      </c>
      <c r="G798" s="0" t="n">
        <v>48</v>
      </c>
      <c r="H798" s="0" t="n">
        <v>6590</v>
      </c>
      <c r="I798" s="0" t="n">
        <v>13963</v>
      </c>
      <c r="J798" s="16" t="n">
        <f aca="false">D798+Inputs!$B$8*E798</f>
        <v>291.92</v>
      </c>
      <c r="K798" s="16" t="n">
        <f aca="false">F798+Inputs!$B$9*G798</f>
        <v>111.84</v>
      </c>
      <c r="L798" s="16" t="n">
        <f aca="false">H798+Inputs!$B$10*I798</f>
        <v>26654.831</v>
      </c>
      <c r="M798" s="16" t="n">
        <f aca="false">J798+K798+L798</f>
        <v>27058.591</v>
      </c>
    </row>
    <row r="799" customFormat="false" ht="15" hidden="false" customHeight="false" outlineLevel="0" collapsed="false">
      <c r="A799" s="0" t="s">
        <v>399</v>
      </c>
      <c r="B799" s="15" t="n">
        <v>46174</v>
      </c>
      <c r="C799" s="0" t="n">
        <v>2</v>
      </c>
      <c r="D799" s="0" t="n">
        <v>42</v>
      </c>
      <c r="E799" s="0" t="n">
        <v>146</v>
      </c>
      <c r="F799" s="0" t="n">
        <v>13</v>
      </c>
      <c r="G799" s="0" t="n">
        <v>57</v>
      </c>
      <c r="H799" s="0" t="n">
        <v>6565</v>
      </c>
      <c r="I799" s="0" t="n">
        <v>13926</v>
      </c>
      <c r="J799" s="16" t="n">
        <f aca="false">D799+Inputs!$B$8*E799</f>
        <v>345.68</v>
      </c>
      <c r="K799" s="16" t="n">
        <f aca="false">F799+Inputs!$B$9*G799</f>
        <v>131.56</v>
      </c>
      <c r="L799" s="16" t="n">
        <f aca="false">H799+Inputs!$B$10*I799</f>
        <v>26576.662</v>
      </c>
      <c r="M799" s="16" t="n">
        <f aca="false">J799+K799+L799</f>
        <v>27053.902</v>
      </c>
    </row>
    <row r="800" customFormat="false" ht="15" hidden="false" customHeight="false" outlineLevel="0" collapsed="false">
      <c r="A800" s="0" t="s">
        <v>399</v>
      </c>
      <c r="B800" s="15" t="n">
        <v>46235</v>
      </c>
      <c r="C800" s="0" t="n">
        <v>2</v>
      </c>
      <c r="D800" s="0" t="n">
        <v>52</v>
      </c>
      <c r="E800" s="0" t="n">
        <v>163</v>
      </c>
      <c r="F800" s="0" t="n">
        <v>13</v>
      </c>
      <c r="G800" s="0" t="n">
        <v>70</v>
      </c>
      <c r="H800" s="0" t="n">
        <v>6598</v>
      </c>
      <c r="I800" s="0" t="n">
        <v>13920</v>
      </c>
      <c r="J800" s="16" t="n">
        <f aca="false">D800+Inputs!$B$8*E800</f>
        <v>391.04</v>
      </c>
      <c r="K800" s="16" t="n">
        <f aca="false">F800+Inputs!$B$9*G800</f>
        <v>158.6</v>
      </c>
      <c r="L800" s="16" t="n">
        <f aca="false">H800+Inputs!$B$10*I800</f>
        <v>26601.04</v>
      </c>
      <c r="M800" s="16" t="n">
        <f aca="false">J800+K800+L800</f>
        <v>27150.68</v>
      </c>
    </row>
    <row r="801" customFormat="false" ht="15" hidden="false" customHeight="false" outlineLevel="0" collapsed="false">
      <c r="A801" s="0" t="s">
        <v>380</v>
      </c>
      <c r="B801" s="15" t="n">
        <v>44805</v>
      </c>
      <c r="C801" s="0" t="n">
        <v>2</v>
      </c>
      <c r="D801" s="0" t="n">
        <v>0</v>
      </c>
      <c r="E801" s="0" t="n">
        <v>8</v>
      </c>
      <c r="F801" s="0" t="n">
        <v>0</v>
      </c>
      <c r="G801" s="0" t="n">
        <v>0</v>
      </c>
      <c r="H801" s="0" t="n">
        <v>538</v>
      </c>
      <c r="I801" s="0" t="n">
        <v>7315</v>
      </c>
      <c r="J801" s="16" t="n">
        <f aca="false">D801+Inputs!$B$8*E801</f>
        <v>16.64</v>
      </c>
      <c r="K801" s="16" t="n">
        <f aca="false">F801+Inputs!$B$9*G801</f>
        <v>0</v>
      </c>
      <c r="L801" s="16" t="n">
        <f aca="false">H801+Inputs!$B$10*I801</f>
        <v>11049.655</v>
      </c>
      <c r="M801" s="16" t="n">
        <f aca="false">J801+K801+L801</f>
        <v>11066.295</v>
      </c>
    </row>
    <row r="802" customFormat="false" ht="15" hidden="false" customHeight="false" outlineLevel="0" collapsed="false">
      <c r="A802" s="0" t="s">
        <v>380</v>
      </c>
      <c r="B802" s="15" t="n">
        <v>44896</v>
      </c>
      <c r="C802" s="0" t="n">
        <v>2</v>
      </c>
      <c r="D802" s="0" t="n">
        <v>0</v>
      </c>
      <c r="E802" s="0" t="n">
        <v>11</v>
      </c>
      <c r="F802" s="0" t="n">
        <v>0</v>
      </c>
      <c r="G802" s="0" t="n">
        <v>0</v>
      </c>
      <c r="H802" s="0" t="n">
        <v>545</v>
      </c>
      <c r="I802" s="0" t="n">
        <v>7326</v>
      </c>
      <c r="J802" s="16" t="n">
        <f aca="false">D802+Inputs!$B$8*E802</f>
        <v>22.88</v>
      </c>
      <c r="K802" s="16" t="n">
        <f aca="false">F802+Inputs!$B$9*G802</f>
        <v>0</v>
      </c>
      <c r="L802" s="16" t="n">
        <f aca="false">H802+Inputs!$B$10*I802</f>
        <v>11072.462</v>
      </c>
      <c r="M802" s="16" t="n">
        <f aca="false">J802+K802+L802</f>
        <v>11095.342</v>
      </c>
    </row>
    <row r="803" customFormat="false" ht="15" hidden="false" customHeight="false" outlineLevel="0" collapsed="false">
      <c r="A803" s="0" t="s">
        <v>380</v>
      </c>
      <c r="B803" s="15" t="n">
        <v>44986</v>
      </c>
      <c r="C803" s="0" t="n">
        <v>2</v>
      </c>
      <c r="D803" s="0" t="n">
        <v>0</v>
      </c>
      <c r="E803" s="0" t="n">
        <v>15</v>
      </c>
      <c r="F803" s="0" t="n">
        <v>0</v>
      </c>
      <c r="G803" s="0" t="n">
        <v>0</v>
      </c>
      <c r="H803" s="0" t="n">
        <v>553</v>
      </c>
      <c r="I803" s="0" t="n">
        <v>7355</v>
      </c>
      <c r="J803" s="16" t="n">
        <f aca="false">D803+Inputs!$B$8*E803</f>
        <v>31.2</v>
      </c>
      <c r="K803" s="16" t="n">
        <f aca="false">F803+Inputs!$B$9*G803</f>
        <v>0</v>
      </c>
      <c r="L803" s="16" t="n">
        <f aca="false">H803+Inputs!$B$10*I803</f>
        <v>11122.135</v>
      </c>
      <c r="M803" s="16" t="n">
        <f aca="false">J803+K803+L803</f>
        <v>11153.335</v>
      </c>
    </row>
    <row r="804" customFormat="false" ht="15" hidden="false" customHeight="false" outlineLevel="0" collapsed="false">
      <c r="A804" s="0" t="s">
        <v>380</v>
      </c>
      <c r="B804" s="15" t="n">
        <v>45078</v>
      </c>
      <c r="C804" s="0" t="n">
        <v>2</v>
      </c>
      <c r="D804" s="0" t="n">
        <v>0</v>
      </c>
      <c r="E804" s="0" t="n">
        <v>20</v>
      </c>
      <c r="F804" s="0" t="n">
        <v>0</v>
      </c>
      <c r="G804" s="0" t="n">
        <v>0</v>
      </c>
      <c r="H804" s="0" t="n">
        <v>564</v>
      </c>
      <c r="I804" s="0" t="n">
        <v>7403</v>
      </c>
      <c r="J804" s="16" t="n">
        <f aca="false">D804+Inputs!$B$8*E804</f>
        <v>41.6</v>
      </c>
      <c r="K804" s="16" t="n">
        <f aca="false">F804+Inputs!$B$9*G804</f>
        <v>0</v>
      </c>
      <c r="L804" s="16" t="n">
        <f aca="false">H804+Inputs!$B$10*I804</f>
        <v>11202.111</v>
      </c>
      <c r="M804" s="16" t="n">
        <f aca="false">J804+K804+L804</f>
        <v>11243.711</v>
      </c>
    </row>
    <row r="805" customFormat="false" ht="15" hidden="false" customHeight="false" outlineLevel="0" collapsed="false">
      <c r="A805" s="0" t="s">
        <v>380</v>
      </c>
      <c r="B805" s="15" t="n">
        <v>45170</v>
      </c>
      <c r="C805" s="0" t="n">
        <v>2</v>
      </c>
      <c r="D805" s="0" t="n">
        <v>0</v>
      </c>
      <c r="E805" s="0" t="n">
        <v>27</v>
      </c>
      <c r="F805" s="0" t="n">
        <v>0</v>
      </c>
      <c r="G805" s="0" t="n">
        <v>0</v>
      </c>
      <c r="H805" s="0" t="n">
        <v>547</v>
      </c>
      <c r="I805" s="0" t="n">
        <v>7388</v>
      </c>
      <c r="J805" s="16" t="n">
        <f aca="false">D805+Inputs!$B$8*E805</f>
        <v>56.16</v>
      </c>
      <c r="K805" s="16" t="n">
        <f aca="false">F805+Inputs!$B$9*G805</f>
        <v>0</v>
      </c>
      <c r="L805" s="16" t="n">
        <f aca="false">H805+Inputs!$B$10*I805</f>
        <v>11163.556</v>
      </c>
      <c r="M805" s="16" t="n">
        <f aca="false">J805+K805+L805</f>
        <v>11219.716</v>
      </c>
    </row>
    <row r="806" customFormat="false" ht="15" hidden="false" customHeight="false" outlineLevel="0" collapsed="false">
      <c r="A806" s="0" t="s">
        <v>380</v>
      </c>
      <c r="B806" s="15" t="n">
        <v>45261</v>
      </c>
      <c r="C806" s="0" t="n">
        <v>2</v>
      </c>
      <c r="D806" s="0" t="n">
        <v>0</v>
      </c>
      <c r="E806" s="0" t="n">
        <v>30</v>
      </c>
      <c r="F806" s="0" t="n">
        <v>0</v>
      </c>
      <c r="G806" s="0" t="n">
        <v>1</v>
      </c>
      <c r="H806" s="0" t="n">
        <v>585</v>
      </c>
      <c r="I806" s="0" t="n">
        <v>7389</v>
      </c>
      <c r="J806" s="16" t="n">
        <f aca="false">D806+Inputs!$B$8*E806</f>
        <v>62.4</v>
      </c>
      <c r="K806" s="16" t="n">
        <f aca="false">F806+Inputs!$B$9*G806</f>
        <v>2.08</v>
      </c>
      <c r="L806" s="16" t="n">
        <f aca="false">H806+Inputs!$B$10*I806</f>
        <v>11202.993</v>
      </c>
      <c r="M806" s="16" t="n">
        <f aca="false">J806+K806+L806</f>
        <v>11267.473</v>
      </c>
    </row>
    <row r="807" customFormat="false" ht="15" hidden="false" customHeight="false" outlineLevel="0" collapsed="false">
      <c r="A807" s="0" t="s">
        <v>380</v>
      </c>
      <c r="B807" s="15" t="n">
        <v>45352</v>
      </c>
      <c r="C807" s="0" t="n">
        <v>2</v>
      </c>
      <c r="D807" s="0" t="n">
        <v>0</v>
      </c>
      <c r="E807" s="0" t="n">
        <v>31</v>
      </c>
      <c r="F807" s="0" t="n">
        <v>0</v>
      </c>
      <c r="G807" s="0" t="n">
        <v>2</v>
      </c>
      <c r="H807" s="0" t="n">
        <v>582</v>
      </c>
      <c r="I807" s="0" t="n">
        <v>7424</v>
      </c>
      <c r="J807" s="16" t="n">
        <f aca="false">D807+Inputs!$B$8*E807</f>
        <v>64.48</v>
      </c>
      <c r="K807" s="16" t="n">
        <f aca="false">F807+Inputs!$B$9*G807</f>
        <v>4.16</v>
      </c>
      <c r="L807" s="16" t="n">
        <f aca="false">H807+Inputs!$B$10*I807</f>
        <v>11250.288</v>
      </c>
      <c r="M807" s="16" t="n">
        <f aca="false">J807+K807+L807</f>
        <v>11318.928</v>
      </c>
    </row>
    <row r="808" customFormat="false" ht="15" hidden="false" customHeight="false" outlineLevel="0" collapsed="false">
      <c r="A808" s="0" t="s">
        <v>380</v>
      </c>
      <c r="B808" s="15" t="n">
        <v>45444</v>
      </c>
      <c r="C808" s="0" t="n">
        <v>2</v>
      </c>
      <c r="D808" s="0" t="n">
        <v>0</v>
      </c>
      <c r="E808" s="0" t="n">
        <v>34</v>
      </c>
      <c r="F808" s="0" t="n">
        <v>0</v>
      </c>
      <c r="G808" s="0" t="n">
        <v>3</v>
      </c>
      <c r="H808" s="0" t="n">
        <v>606</v>
      </c>
      <c r="I808" s="0" t="n">
        <v>7450</v>
      </c>
      <c r="J808" s="16" t="n">
        <f aca="false">D808+Inputs!$B$8*E808</f>
        <v>70.72</v>
      </c>
      <c r="K808" s="16" t="n">
        <f aca="false">F808+Inputs!$B$9*G808</f>
        <v>6.24</v>
      </c>
      <c r="L808" s="16" t="n">
        <f aca="false">H808+Inputs!$B$10*I808</f>
        <v>11311.65</v>
      </c>
      <c r="M808" s="16" t="n">
        <f aca="false">J808+K808+L808</f>
        <v>11388.61</v>
      </c>
    </row>
    <row r="809" customFormat="false" ht="15" hidden="false" customHeight="false" outlineLevel="0" collapsed="false">
      <c r="A809" s="0" t="s">
        <v>380</v>
      </c>
      <c r="B809" s="15" t="n">
        <v>45536</v>
      </c>
      <c r="C809" s="0" t="n">
        <v>2</v>
      </c>
      <c r="D809" s="0" t="n">
        <v>0</v>
      </c>
      <c r="E809" s="0" t="n">
        <v>35</v>
      </c>
      <c r="F809" s="0" t="n">
        <v>0</v>
      </c>
      <c r="G809" s="0" t="n">
        <v>6</v>
      </c>
      <c r="H809" s="0" t="n">
        <v>602</v>
      </c>
      <c r="I809" s="0" t="n">
        <v>7439</v>
      </c>
      <c r="J809" s="16" t="n">
        <f aca="false">D809+Inputs!$B$8*E809</f>
        <v>72.8</v>
      </c>
      <c r="K809" s="16" t="n">
        <f aca="false">F809+Inputs!$B$9*G809</f>
        <v>12.48</v>
      </c>
      <c r="L809" s="16" t="n">
        <f aca="false">H809+Inputs!$B$10*I809</f>
        <v>11291.843</v>
      </c>
      <c r="M809" s="16" t="n">
        <f aca="false">J809+K809+L809</f>
        <v>11377.123</v>
      </c>
    </row>
    <row r="810" customFormat="false" ht="15" hidden="false" customHeight="false" outlineLevel="0" collapsed="false">
      <c r="A810" s="0" t="s">
        <v>380</v>
      </c>
      <c r="B810" s="15" t="n">
        <v>45627</v>
      </c>
      <c r="C810" s="0" t="n">
        <v>2</v>
      </c>
      <c r="D810" s="0" t="n">
        <v>0</v>
      </c>
      <c r="E810" s="0" t="n">
        <v>34</v>
      </c>
      <c r="F810" s="0" t="n">
        <v>0</v>
      </c>
      <c r="G810" s="0" t="n">
        <v>7</v>
      </c>
      <c r="H810" s="0" t="n">
        <v>611</v>
      </c>
      <c r="I810" s="0" t="n">
        <v>7465</v>
      </c>
      <c r="J810" s="16" t="n">
        <f aca="false">D810+Inputs!$B$8*E810</f>
        <v>70.72</v>
      </c>
      <c r="K810" s="16" t="n">
        <f aca="false">F810+Inputs!$B$9*G810</f>
        <v>14.56</v>
      </c>
      <c r="L810" s="16" t="n">
        <f aca="false">H810+Inputs!$B$10*I810</f>
        <v>11338.205</v>
      </c>
      <c r="M810" s="16" t="n">
        <f aca="false">J810+K810+L810</f>
        <v>11423.485</v>
      </c>
    </row>
    <row r="811" customFormat="false" ht="15" hidden="false" customHeight="false" outlineLevel="0" collapsed="false">
      <c r="A811" s="0" t="s">
        <v>380</v>
      </c>
      <c r="B811" s="15" t="n">
        <v>45717</v>
      </c>
      <c r="C811" s="0" t="n">
        <v>2</v>
      </c>
      <c r="D811" s="0" t="n">
        <v>0</v>
      </c>
      <c r="E811" s="0" t="n">
        <v>36</v>
      </c>
      <c r="F811" s="0" t="n">
        <v>0</v>
      </c>
      <c r="G811" s="0" t="n">
        <v>9</v>
      </c>
      <c r="H811" s="0" t="n">
        <v>579</v>
      </c>
      <c r="I811" s="0" t="n">
        <v>7524</v>
      </c>
      <c r="J811" s="16" t="n">
        <f aca="false">D811+Inputs!$B$8*E811</f>
        <v>74.88</v>
      </c>
      <c r="K811" s="16" t="n">
        <f aca="false">F811+Inputs!$B$9*G811</f>
        <v>18.72</v>
      </c>
      <c r="L811" s="16" t="n">
        <f aca="false">H811+Inputs!$B$10*I811</f>
        <v>11390.988</v>
      </c>
      <c r="M811" s="16" t="n">
        <f aca="false">J811+K811+L811</f>
        <v>11484.588</v>
      </c>
    </row>
    <row r="812" customFormat="false" ht="15" hidden="false" customHeight="false" outlineLevel="0" collapsed="false">
      <c r="A812" s="0" t="s">
        <v>380</v>
      </c>
      <c r="B812" s="15" t="n">
        <v>45809</v>
      </c>
      <c r="C812" s="0" t="n">
        <v>2</v>
      </c>
      <c r="D812" s="0" t="n">
        <v>0</v>
      </c>
      <c r="E812" s="0" t="n">
        <v>41</v>
      </c>
      <c r="F812" s="0" t="n">
        <v>0</v>
      </c>
      <c r="G812" s="0" t="n">
        <v>10</v>
      </c>
      <c r="H812" s="0" t="n">
        <v>566</v>
      </c>
      <c r="I812" s="0" t="n">
        <v>7560</v>
      </c>
      <c r="J812" s="16" t="n">
        <f aca="false">D812+Inputs!$B$8*E812</f>
        <v>85.28</v>
      </c>
      <c r="K812" s="16" t="n">
        <f aca="false">F812+Inputs!$B$9*G812</f>
        <v>20.8</v>
      </c>
      <c r="L812" s="16" t="n">
        <f aca="false">H812+Inputs!$B$10*I812</f>
        <v>11429.72</v>
      </c>
      <c r="M812" s="16" t="n">
        <f aca="false">J812+K812+L812</f>
        <v>11535.8</v>
      </c>
    </row>
    <row r="813" customFormat="false" ht="15" hidden="false" customHeight="false" outlineLevel="0" collapsed="false">
      <c r="A813" s="0" t="s">
        <v>380</v>
      </c>
      <c r="B813" s="15" t="n">
        <v>45901</v>
      </c>
      <c r="C813" s="0" t="n">
        <v>2</v>
      </c>
      <c r="D813" s="0" t="n">
        <v>0</v>
      </c>
      <c r="E813" s="0" t="n">
        <v>42</v>
      </c>
      <c r="F813" s="0" t="n">
        <v>0</v>
      </c>
      <c r="G813" s="0" t="n">
        <v>11</v>
      </c>
      <c r="H813" s="0" t="n">
        <v>586</v>
      </c>
      <c r="I813" s="0" t="n">
        <v>7595</v>
      </c>
      <c r="J813" s="16" t="n">
        <f aca="false">D813+Inputs!$B$8*E813</f>
        <v>87.36</v>
      </c>
      <c r="K813" s="16" t="n">
        <f aca="false">F813+Inputs!$B$9*G813</f>
        <v>22.88</v>
      </c>
      <c r="L813" s="16" t="n">
        <f aca="false">H813+Inputs!$B$10*I813</f>
        <v>11500.015</v>
      </c>
      <c r="M813" s="16" t="n">
        <f aca="false">J813+K813+L813</f>
        <v>11610.255</v>
      </c>
    </row>
    <row r="814" customFormat="false" ht="15" hidden="false" customHeight="false" outlineLevel="0" collapsed="false">
      <c r="A814" s="0" t="s">
        <v>380</v>
      </c>
      <c r="B814" s="15" t="n">
        <v>45992</v>
      </c>
      <c r="C814" s="0" t="n">
        <v>2</v>
      </c>
      <c r="D814" s="0" t="n">
        <v>0</v>
      </c>
      <c r="E814" s="0" t="n">
        <v>44</v>
      </c>
      <c r="F814" s="0" t="n">
        <v>0</v>
      </c>
      <c r="G814" s="0" t="n">
        <v>13</v>
      </c>
      <c r="H814" s="0" t="n">
        <v>598</v>
      </c>
      <c r="I814" s="0" t="n">
        <v>7655</v>
      </c>
      <c r="J814" s="16" t="n">
        <f aca="false">D814+Inputs!$B$8*E814</f>
        <v>91.52</v>
      </c>
      <c r="K814" s="16" t="n">
        <f aca="false">F814+Inputs!$B$9*G814</f>
        <v>27.04</v>
      </c>
      <c r="L814" s="16" t="n">
        <f aca="false">H814+Inputs!$B$10*I814</f>
        <v>11598.235</v>
      </c>
      <c r="M814" s="16" t="n">
        <f aca="false">J814+K814+L814</f>
        <v>11716.795</v>
      </c>
    </row>
    <row r="815" customFormat="false" ht="15" hidden="false" customHeight="false" outlineLevel="0" collapsed="false">
      <c r="A815" s="0" t="s">
        <v>380</v>
      </c>
      <c r="B815" s="15" t="n">
        <v>46082</v>
      </c>
      <c r="C815" s="0" t="n">
        <v>2</v>
      </c>
      <c r="D815" s="0" t="n">
        <v>0</v>
      </c>
      <c r="E815" s="0" t="n">
        <v>50</v>
      </c>
      <c r="F815" s="0" t="n">
        <v>0</v>
      </c>
      <c r="G815" s="0" t="n">
        <v>17</v>
      </c>
      <c r="H815" s="0" t="n">
        <v>589</v>
      </c>
      <c r="I815" s="0" t="n">
        <v>7628</v>
      </c>
      <c r="J815" s="16" t="n">
        <f aca="false">D815+Inputs!$B$8*E815</f>
        <v>104</v>
      </c>
      <c r="K815" s="16" t="n">
        <f aca="false">F815+Inputs!$B$9*G815</f>
        <v>35.36</v>
      </c>
      <c r="L815" s="16" t="n">
        <f aca="false">H815+Inputs!$B$10*I815</f>
        <v>11550.436</v>
      </c>
      <c r="M815" s="16" t="n">
        <f aca="false">J815+K815+L815</f>
        <v>11689.796</v>
      </c>
    </row>
    <row r="816" customFormat="false" ht="15" hidden="false" customHeight="false" outlineLevel="0" collapsed="false">
      <c r="A816" s="0" t="s">
        <v>380</v>
      </c>
      <c r="B816" s="15" t="n">
        <v>46174</v>
      </c>
      <c r="C816" s="0" t="n">
        <v>2</v>
      </c>
      <c r="D816" s="0" t="n">
        <v>0</v>
      </c>
      <c r="E816" s="0" t="n">
        <v>62</v>
      </c>
      <c r="F816" s="0" t="n">
        <v>0</v>
      </c>
      <c r="G816" s="0" t="n">
        <v>25</v>
      </c>
      <c r="H816" s="0" t="n">
        <v>576</v>
      </c>
      <c r="I816" s="0" t="n">
        <v>7656</v>
      </c>
      <c r="J816" s="16" t="n">
        <f aca="false">D816+Inputs!$B$8*E816</f>
        <v>128.96</v>
      </c>
      <c r="K816" s="16" t="n">
        <f aca="false">F816+Inputs!$B$9*G816</f>
        <v>52</v>
      </c>
      <c r="L816" s="16" t="n">
        <f aca="false">H816+Inputs!$B$10*I816</f>
        <v>11577.672</v>
      </c>
      <c r="M816" s="16" t="n">
        <f aca="false">J816+K816+L816</f>
        <v>11758.632</v>
      </c>
    </row>
    <row r="817" customFormat="false" ht="15" hidden="false" customHeight="false" outlineLevel="0" collapsed="false">
      <c r="A817" s="0" t="s">
        <v>380</v>
      </c>
      <c r="B817" s="15" t="n">
        <v>46235</v>
      </c>
      <c r="C817" s="0" t="n">
        <v>2</v>
      </c>
      <c r="D817" s="0" t="n">
        <v>0</v>
      </c>
      <c r="E817" s="0" t="n">
        <v>64</v>
      </c>
      <c r="F817" s="0" t="n">
        <v>0</v>
      </c>
      <c r="G817" s="0" t="n">
        <v>30</v>
      </c>
      <c r="H817" s="0" t="n">
        <v>578</v>
      </c>
      <c r="I817" s="0" t="n">
        <v>7705</v>
      </c>
      <c r="J817" s="16" t="n">
        <f aca="false">D817+Inputs!$B$8*E817</f>
        <v>133.12</v>
      </c>
      <c r="K817" s="16" t="n">
        <f aca="false">F817+Inputs!$B$9*G817</f>
        <v>62.4</v>
      </c>
      <c r="L817" s="16" t="n">
        <f aca="false">H817+Inputs!$B$10*I817</f>
        <v>11650.085</v>
      </c>
      <c r="M817" s="16" t="n">
        <f aca="false">J817+K817+L817</f>
        <v>11845.605</v>
      </c>
    </row>
    <row r="818" customFormat="false" ht="15" hidden="false" customHeight="false" outlineLevel="0" collapsed="false">
      <c r="A818" s="0" t="s">
        <v>395</v>
      </c>
      <c r="B818" s="15" t="n">
        <v>44805</v>
      </c>
      <c r="C818" s="0" t="n">
        <v>2</v>
      </c>
      <c r="D818" s="0" t="n">
        <v>0</v>
      </c>
      <c r="E818" s="0" t="n">
        <v>5</v>
      </c>
      <c r="F818" s="0" t="n">
        <v>0</v>
      </c>
      <c r="G818" s="0" t="n">
        <v>0</v>
      </c>
      <c r="H818" s="0" t="n">
        <v>6326</v>
      </c>
      <c r="I818" s="0" t="n">
        <v>10174</v>
      </c>
      <c r="J818" s="16" t="n">
        <f aca="false">D818+Inputs!$B$8*E818</f>
        <v>10.4</v>
      </c>
      <c r="K818" s="16" t="n">
        <f aca="false">F818+Inputs!$B$9*G818</f>
        <v>0</v>
      </c>
      <c r="L818" s="16" t="n">
        <f aca="false">H818+Inputs!$B$10*I818</f>
        <v>20946.038</v>
      </c>
      <c r="M818" s="16" t="n">
        <f aca="false">J818+K818+L818</f>
        <v>20956.438</v>
      </c>
    </row>
    <row r="819" customFormat="false" ht="15" hidden="false" customHeight="false" outlineLevel="0" collapsed="false">
      <c r="A819" s="0" t="s">
        <v>395</v>
      </c>
      <c r="B819" s="15" t="n">
        <v>44896</v>
      </c>
      <c r="C819" s="0" t="n">
        <v>2</v>
      </c>
      <c r="D819" s="0" t="n">
        <v>0</v>
      </c>
      <c r="E819" s="0" t="n">
        <v>6</v>
      </c>
      <c r="F819" s="0" t="n">
        <v>0</v>
      </c>
      <c r="G819" s="0" t="n">
        <v>1</v>
      </c>
      <c r="H819" s="0" t="n">
        <v>6312</v>
      </c>
      <c r="I819" s="0" t="n">
        <v>10175</v>
      </c>
      <c r="J819" s="16" t="n">
        <f aca="false">D819+Inputs!$B$8*E819</f>
        <v>12.48</v>
      </c>
      <c r="K819" s="16" t="n">
        <f aca="false">F819+Inputs!$B$9*G819</f>
        <v>2.08</v>
      </c>
      <c r="L819" s="16" t="n">
        <f aca="false">H819+Inputs!$B$10*I819</f>
        <v>20933.475</v>
      </c>
      <c r="M819" s="16" t="n">
        <f aca="false">J819+K819+L819</f>
        <v>20948.035</v>
      </c>
    </row>
    <row r="820" customFormat="false" ht="15" hidden="false" customHeight="false" outlineLevel="0" collapsed="false">
      <c r="A820" s="0" t="s">
        <v>395</v>
      </c>
      <c r="B820" s="15" t="n">
        <v>44986</v>
      </c>
      <c r="C820" s="0" t="n">
        <v>2</v>
      </c>
      <c r="D820" s="0" t="n">
        <v>0</v>
      </c>
      <c r="E820" s="0" t="n">
        <v>7</v>
      </c>
      <c r="F820" s="0" t="n">
        <v>0</v>
      </c>
      <c r="G820" s="0" t="n">
        <v>1</v>
      </c>
      <c r="H820" s="0" t="n">
        <v>6276</v>
      </c>
      <c r="I820" s="0" t="n">
        <v>10223</v>
      </c>
      <c r="J820" s="16" t="n">
        <f aca="false">D820+Inputs!$B$8*E820</f>
        <v>14.56</v>
      </c>
      <c r="K820" s="16" t="n">
        <f aca="false">F820+Inputs!$B$9*G820</f>
        <v>2.08</v>
      </c>
      <c r="L820" s="16" t="n">
        <f aca="false">H820+Inputs!$B$10*I820</f>
        <v>20966.451</v>
      </c>
      <c r="M820" s="16" t="n">
        <f aca="false">J820+K820+L820</f>
        <v>20983.091</v>
      </c>
    </row>
    <row r="821" customFormat="false" ht="15" hidden="false" customHeight="false" outlineLevel="0" collapsed="false">
      <c r="A821" s="0" t="s">
        <v>395</v>
      </c>
      <c r="B821" s="15" t="n">
        <v>45078</v>
      </c>
      <c r="C821" s="0" t="n">
        <v>2</v>
      </c>
      <c r="D821" s="0" t="n">
        <v>0</v>
      </c>
      <c r="E821" s="0" t="n">
        <v>9</v>
      </c>
      <c r="F821" s="0" t="n">
        <v>0</v>
      </c>
      <c r="G821" s="0" t="n">
        <v>2</v>
      </c>
      <c r="H821" s="0" t="n">
        <v>6224</v>
      </c>
      <c r="I821" s="0" t="n">
        <v>10342</v>
      </c>
      <c r="J821" s="16" t="n">
        <f aca="false">D821+Inputs!$B$8*E821</f>
        <v>18.72</v>
      </c>
      <c r="K821" s="16" t="n">
        <f aca="false">F821+Inputs!$B$9*G821</f>
        <v>4.16</v>
      </c>
      <c r="L821" s="16" t="n">
        <f aca="false">H821+Inputs!$B$10*I821</f>
        <v>21085.454</v>
      </c>
      <c r="M821" s="16" t="n">
        <f aca="false">J821+K821+L821</f>
        <v>21108.334</v>
      </c>
    </row>
    <row r="822" customFormat="false" ht="15" hidden="false" customHeight="false" outlineLevel="0" collapsed="false">
      <c r="A822" s="0" t="s">
        <v>395</v>
      </c>
      <c r="B822" s="15" t="n">
        <v>45170</v>
      </c>
      <c r="C822" s="0" t="n">
        <v>2</v>
      </c>
      <c r="D822" s="0" t="n">
        <v>0</v>
      </c>
      <c r="E822" s="0" t="n">
        <v>10</v>
      </c>
      <c r="F822" s="0" t="n">
        <v>0</v>
      </c>
      <c r="G822" s="0" t="n">
        <v>3</v>
      </c>
      <c r="H822" s="0" t="n">
        <v>6293</v>
      </c>
      <c r="I822" s="0" t="n">
        <v>10375</v>
      </c>
      <c r="J822" s="16" t="n">
        <f aca="false">D822+Inputs!$B$8*E822</f>
        <v>20.8</v>
      </c>
      <c r="K822" s="16" t="n">
        <f aca="false">F822+Inputs!$B$9*G822</f>
        <v>6.24</v>
      </c>
      <c r="L822" s="16" t="n">
        <f aca="false">H822+Inputs!$B$10*I822</f>
        <v>21201.875</v>
      </c>
      <c r="M822" s="16" t="n">
        <f aca="false">J822+K822+L822</f>
        <v>21228.915</v>
      </c>
    </row>
    <row r="823" customFormat="false" ht="15" hidden="false" customHeight="false" outlineLevel="0" collapsed="false">
      <c r="A823" s="0" t="s">
        <v>395</v>
      </c>
      <c r="B823" s="15" t="n">
        <v>45261</v>
      </c>
      <c r="C823" s="0" t="n">
        <v>2</v>
      </c>
      <c r="D823" s="0" t="n">
        <v>0</v>
      </c>
      <c r="E823" s="0" t="n">
        <v>12</v>
      </c>
      <c r="F823" s="0" t="n">
        <v>0</v>
      </c>
      <c r="G823" s="0" t="n">
        <v>6</v>
      </c>
      <c r="H823" s="0" t="n">
        <v>6383</v>
      </c>
      <c r="I823" s="0" t="n">
        <v>10407</v>
      </c>
      <c r="J823" s="16" t="n">
        <f aca="false">D823+Inputs!$B$8*E823</f>
        <v>24.96</v>
      </c>
      <c r="K823" s="16" t="n">
        <f aca="false">F823+Inputs!$B$9*G823</f>
        <v>12.48</v>
      </c>
      <c r="L823" s="16" t="n">
        <f aca="false">H823+Inputs!$B$10*I823</f>
        <v>21337.859</v>
      </c>
      <c r="M823" s="16" t="n">
        <f aca="false">J823+K823+L823</f>
        <v>21375.299</v>
      </c>
    </row>
    <row r="824" customFormat="false" ht="15" hidden="false" customHeight="false" outlineLevel="0" collapsed="false">
      <c r="A824" s="0" t="s">
        <v>395</v>
      </c>
      <c r="B824" s="15" t="n">
        <v>45352</v>
      </c>
      <c r="C824" s="0" t="n">
        <v>2</v>
      </c>
      <c r="D824" s="0" t="n">
        <v>0</v>
      </c>
      <c r="E824" s="0" t="n">
        <v>16</v>
      </c>
      <c r="F824" s="0" t="n">
        <v>0</v>
      </c>
      <c r="G824" s="0" t="n">
        <v>8</v>
      </c>
      <c r="H824" s="0" t="n">
        <v>6460</v>
      </c>
      <c r="I824" s="0" t="n">
        <v>10451</v>
      </c>
      <c r="J824" s="16" t="n">
        <f aca="false">D824+Inputs!$B$8*E824</f>
        <v>33.28</v>
      </c>
      <c r="K824" s="16" t="n">
        <f aca="false">F824+Inputs!$B$9*G824</f>
        <v>16.64</v>
      </c>
      <c r="L824" s="16" t="n">
        <f aca="false">H824+Inputs!$B$10*I824</f>
        <v>21478.087</v>
      </c>
      <c r="M824" s="16" t="n">
        <f aca="false">J824+K824+L824</f>
        <v>21528.007</v>
      </c>
    </row>
    <row r="825" customFormat="false" ht="15" hidden="false" customHeight="false" outlineLevel="0" collapsed="false">
      <c r="A825" s="0" t="s">
        <v>395</v>
      </c>
      <c r="B825" s="15" t="n">
        <v>45444</v>
      </c>
      <c r="C825" s="0" t="n">
        <v>2</v>
      </c>
      <c r="D825" s="0" t="n">
        <v>0</v>
      </c>
      <c r="E825" s="0" t="n">
        <v>20</v>
      </c>
      <c r="F825" s="0" t="n">
        <v>0</v>
      </c>
      <c r="G825" s="0" t="n">
        <v>8</v>
      </c>
      <c r="H825" s="0" t="n">
        <v>6347</v>
      </c>
      <c r="I825" s="0" t="n">
        <v>10467</v>
      </c>
      <c r="J825" s="16" t="n">
        <f aca="false">D825+Inputs!$B$8*E825</f>
        <v>41.6</v>
      </c>
      <c r="K825" s="16" t="n">
        <f aca="false">F825+Inputs!$B$9*G825</f>
        <v>16.64</v>
      </c>
      <c r="L825" s="16" t="n">
        <f aca="false">H825+Inputs!$B$10*I825</f>
        <v>21388.079</v>
      </c>
      <c r="M825" s="16" t="n">
        <f aca="false">J825+K825+L825</f>
        <v>21446.319</v>
      </c>
    </row>
    <row r="826" customFormat="false" ht="15" hidden="false" customHeight="false" outlineLevel="0" collapsed="false">
      <c r="A826" s="0" t="s">
        <v>395</v>
      </c>
      <c r="B826" s="15" t="n">
        <v>45536</v>
      </c>
      <c r="C826" s="0" t="n">
        <v>2</v>
      </c>
      <c r="D826" s="0" t="n">
        <v>0</v>
      </c>
      <c r="E826" s="0" t="n">
        <v>20</v>
      </c>
      <c r="F826" s="0" t="n">
        <v>0</v>
      </c>
      <c r="G826" s="0" t="n">
        <v>9</v>
      </c>
      <c r="H826" s="0" t="n">
        <v>6417</v>
      </c>
      <c r="I826" s="0" t="n">
        <v>10495</v>
      </c>
      <c r="J826" s="16" t="n">
        <f aca="false">D826+Inputs!$B$8*E826</f>
        <v>41.6</v>
      </c>
      <c r="K826" s="16" t="n">
        <f aca="false">F826+Inputs!$B$9*G826</f>
        <v>18.72</v>
      </c>
      <c r="L826" s="16" t="n">
        <f aca="false">H826+Inputs!$B$10*I826</f>
        <v>21498.315</v>
      </c>
      <c r="M826" s="16" t="n">
        <f aca="false">J826+K826+L826</f>
        <v>21558.635</v>
      </c>
    </row>
    <row r="827" customFormat="false" ht="15" hidden="false" customHeight="false" outlineLevel="0" collapsed="false">
      <c r="A827" s="0" t="s">
        <v>395</v>
      </c>
      <c r="B827" s="15" t="n">
        <v>45627</v>
      </c>
      <c r="C827" s="0" t="n">
        <v>2</v>
      </c>
      <c r="D827" s="0" t="n">
        <v>0</v>
      </c>
      <c r="E827" s="0" t="n">
        <v>22</v>
      </c>
      <c r="F827" s="0" t="n">
        <v>0</v>
      </c>
      <c r="G827" s="0" t="n">
        <v>13</v>
      </c>
      <c r="H827" s="0" t="n">
        <v>6503</v>
      </c>
      <c r="I827" s="0" t="n">
        <v>10554</v>
      </c>
      <c r="J827" s="16" t="n">
        <f aca="false">D827+Inputs!$B$8*E827</f>
        <v>45.76</v>
      </c>
      <c r="K827" s="16" t="n">
        <f aca="false">F827+Inputs!$B$9*G827</f>
        <v>27.04</v>
      </c>
      <c r="L827" s="16" t="n">
        <f aca="false">H827+Inputs!$B$10*I827</f>
        <v>21669.098</v>
      </c>
      <c r="M827" s="16" t="n">
        <f aca="false">J827+K827+L827</f>
        <v>21741.898</v>
      </c>
    </row>
    <row r="828" customFormat="false" ht="15" hidden="false" customHeight="false" outlineLevel="0" collapsed="false">
      <c r="A828" s="0" t="s">
        <v>395</v>
      </c>
      <c r="B828" s="15" t="n">
        <v>45717</v>
      </c>
      <c r="C828" s="0" t="n">
        <v>2</v>
      </c>
      <c r="D828" s="0" t="n">
        <v>0</v>
      </c>
      <c r="E828" s="0" t="n">
        <v>24</v>
      </c>
      <c r="F828" s="0" t="n">
        <v>0</v>
      </c>
      <c r="G828" s="0" t="n">
        <v>16</v>
      </c>
      <c r="H828" s="0" t="n">
        <v>6543</v>
      </c>
      <c r="I828" s="0" t="n">
        <v>10600</v>
      </c>
      <c r="J828" s="16" t="n">
        <f aca="false">D828+Inputs!$B$8*E828</f>
        <v>49.92</v>
      </c>
      <c r="K828" s="16" t="n">
        <f aca="false">F828+Inputs!$B$9*G828</f>
        <v>33.28</v>
      </c>
      <c r="L828" s="16" t="n">
        <f aca="false">H828+Inputs!$B$10*I828</f>
        <v>21775.2</v>
      </c>
      <c r="M828" s="16" t="n">
        <f aca="false">J828+K828+L828</f>
        <v>21858.4</v>
      </c>
    </row>
    <row r="829" customFormat="false" ht="15" hidden="false" customHeight="false" outlineLevel="0" collapsed="false">
      <c r="A829" s="0" t="s">
        <v>395</v>
      </c>
      <c r="B829" s="15" t="n">
        <v>45809</v>
      </c>
      <c r="C829" s="0" t="n">
        <v>2</v>
      </c>
      <c r="D829" s="0" t="n">
        <v>0</v>
      </c>
      <c r="E829" s="0" t="n">
        <v>26</v>
      </c>
      <c r="F829" s="0" t="n">
        <v>0</v>
      </c>
      <c r="G829" s="0" t="n">
        <v>16</v>
      </c>
      <c r="H829" s="0" t="n">
        <v>6441</v>
      </c>
      <c r="I829" s="0" t="n">
        <v>10615</v>
      </c>
      <c r="J829" s="16" t="n">
        <f aca="false">D829+Inputs!$B$8*E829</f>
        <v>54.08</v>
      </c>
      <c r="K829" s="16" t="n">
        <f aca="false">F829+Inputs!$B$9*G829</f>
        <v>33.28</v>
      </c>
      <c r="L829" s="16" t="n">
        <f aca="false">H829+Inputs!$B$10*I829</f>
        <v>21694.755</v>
      </c>
      <c r="M829" s="16" t="n">
        <f aca="false">J829+K829+L829</f>
        <v>21782.115</v>
      </c>
    </row>
    <row r="830" customFormat="false" ht="15" hidden="false" customHeight="false" outlineLevel="0" collapsed="false">
      <c r="A830" s="0" t="s">
        <v>395</v>
      </c>
      <c r="B830" s="15" t="n">
        <v>45901</v>
      </c>
      <c r="C830" s="0" t="n">
        <v>2</v>
      </c>
      <c r="D830" s="0" t="n">
        <v>0</v>
      </c>
      <c r="E830" s="0" t="n">
        <v>33</v>
      </c>
      <c r="F830" s="0" t="n">
        <v>0</v>
      </c>
      <c r="G830" s="0" t="n">
        <v>18</v>
      </c>
      <c r="H830" s="0" t="n">
        <v>6479</v>
      </c>
      <c r="I830" s="0" t="n">
        <v>10679</v>
      </c>
      <c r="J830" s="16" t="n">
        <f aca="false">D830+Inputs!$B$8*E830</f>
        <v>68.64</v>
      </c>
      <c r="K830" s="16" t="n">
        <f aca="false">F830+Inputs!$B$9*G830</f>
        <v>37.44</v>
      </c>
      <c r="L830" s="16" t="n">
        <f aca="false">H830+Inputs!$B$10*I830</f>
        <v>21824.723</v>
      </c>
      <c r="M830" s="16" t="n">
        <f aca="false">J830+K830+L830</f>
        <v>21930.803</v>
      </c>
    </row>
    <row r="831" customFormat="false" ht="15" hidden="false" customHeight="false" outlineLevel="0" collapsed="false">
      <c r="A831" s="0" t="s">
        <v>395</v>
      </c>
      <c r="B831" s="15" t="n">
        <v>45992</v>
      </c>
      <c r="C831" s="0" t="n">
        <v>2</v>
      </c>
      <c r="D831" s="0" t="n">
        <v>0</v>
      </c>
      <c r="E831" s="0" t="n">
        <v>34</v>
      </c>
      <c r="F831" s="0" t="n">
        <v>0</v>
      </c>
      <c r="G831" s="0" t="n">
        <v>22</v>
      </c>
      <c r="H831" s="0" t="n">
        <v>6488</v>
      </c>
      <c r="I831" s="0" t="n">
        <v>10692</v>
      </c>
      <c r="J831" s="16" t="n">
        <f aca="false">D831+Inputs!$B$8*E831</f>
        <v>70.72</v>
      </c>
      <c r="K831" s="16" t="n">
        <f aca="false">F831+Inputs!$B$9*G831</f>
        <v>45.76</v>
      </c>
      <c r="L831" s="16" t="n">
        <f aca="false">H831+Inputs!$B$10*I831</f>
        <v>21852.404</v>
      </c>
      <c r="M831" s="16" t="n">
        <f aca="false">J831+K831+L831</f>
        <v>21968.884</v>
      </c>
    </row>
    <row r="832" customFormat="false" ht="15" hidden="false" customHeight="false" outlineLevel="0" collapsed="false">
      <c r="A832" s="0" t="s">
        <v>395</v>
      </c>
      <c r="B832" s="15" t="n">
        <v>46082</v>
      </c>
      <c r="C832" s="0" t="n">
        <v>2</v>
      </c>
      <c r="D832" s="0" t="n">
        <v>0</v>
      </c>
      <c r="E832" s="0" t="n">
        <v>40</v>
      </c>
      <c r="F832" s="0" t="n">
        <v>0</v>
      </c>
      <c r="G832" s="0" t="n">
        <v>23</v>
      </c>
      <c r="H832" s="0" t="n">
        <v>6412</v>
      </c>
      <c r="I832" s="0" t="n">
        <v>10775</v>
      </c>
      <c r="J832" s="16" t="n">
        <f aca="false">D832+Inputs!$B$8*E832</f>
        <v>83.2</v>
      </c>
      <c r="K832" s="16" t="n">
        <f aca="false">F832+Inputs!$B$9*G832</f>
        <v>47.84</v>
      </c>
      <c r="L832" s="16" t="n">
        <f aca="false">H832+Inputs!$B$10*I832</f>
        <v>21895.675</v>
      </c>
      <c r="M832" s="16" t="n">
        <f aca="false">J832+K832+L832</f>
        <v>22026.715</v>
      </c>
    </row>
    <row r="833" customFormat="false" ht="15" hidden="false" customHeight="false" outlineLevel="0" collapsed="false">
      <c r="A833" s="0" t="s">
        <v>395</v>
      </c>
      <c r="B833" s="15" t="n">
        <v>46174</v>
      </c>
      <c r="C833" s="0" t="n">
        <v>2</v>
      </c>
      <c r="D833" s="0" t="n">
        <v>0</v>
      </c>
      <c r="E833" s="0" t="n">
        <v>46</v>
      </c>
      <c r="F833" s="0" t="n">
        <v>0</v>
      </c>
      <c r="G833" s="0" t="n">
        <v>34</v>
      </c>
      <c r="H833" s="0" t="n">
        <v>6391</v>
      </c>
      <c r="I833" s="0" t="n">
        <v>10764</v>
      </c>
      <c r="J833" s="16" t="n">
        <f aca="false">D833+Inputs!$B$8*E833</f>
        <v>95.68</v>
      </c>
      <c r="K833" s="16" t="n">
        <f aca="false">F833+Inputs!$B$9*G833</f>
        <v>70.72</v>
      </c>
      <c r="L833" s="16" t="n">
        <f aca="false">H833+Inputs!$B$10*I833</f>
        <v>21858.868</v>
      </c>
      <c r="M833" s="16" t="n">
        <f aca="false">J833+K833+L833</f>
        <v>22025.268</v>
      </c>
    </row>
    <row r="834" customFormat="false" ht="15" hidden="false" customHeight="false" outlineLevel="0" collapsed="false">
      <c r="A834" s="0" t="s">
        <v>395</v>
      </c>
      <c r="B834" s="15" t="n">
        <v>46235</v>
      </c>
      <c r="C834" s="0" t="n">
        <v>2</v>
      </c>
      <c r="D834" s="0" t="n">
        <v>0</v>
      </c>
      <c r="E834" s="0" t="n">
        <v>50</v>
      </c>
      <c r="F834" s="0" t="n">
        <v>0</v>
      </c>
      <c r="G834" s="0" t="n">
        <v>36</v>
      </c>
      <c r="H834" s="0" t="n">
        <v>6421</v>
      </c>
      <c r="I834" s="0" t="n">
        <v>10802</v>
      </c>
      <c r="J834" s="16" t="n">
        <f aca="false">D834+Inputs!$B$8*E834</f>
        <v>104</v>
      </c>
      <c r="K834" s="16" t="n">
        <f aca="false">F834+Inputs!$B$9*G834</f>
        <v>74.88</v>
      </c>
      <c r="L834" s="16" t="n">
        <f aca="false">H834+Inputs!$B$10*I834</f>
        <v>21943.474</v>
      </c>
      <c r="M834" s="16" t="n">
        <f aca="false">J834+K834+L834</f>
        <v>22122.354</v>
      </c>
    </row>
    <row r="835" customFormat="false" ht="15" hidden="false" customHeight="false" outlineLevel="0" collapsed="false">
      <c r="A835" s="0" t="s">
        <v>403</v>
      </c>
      <c r="B835" s="15" t="n">
        <v>44805</v>
      </c>
      <c r="C835" s="0" t="n">
        <v>2</v>
      </c>
      <c r="D835" s="0" t="n">
        <v>0</v>
      </c>
      <c r="E835" s="0" t="n">
        <v>3</v>
      </c>
      <c r="F835" s="0" t="n">
        <v>0</v>
      </c>
      <c r="G835" s="0" t="n">
        <v>0</v>
      </c>
      <c r="H835" s="0" t="n">
        <v>1888</v>
      </c>
      <c r="I835" s="0" t="n">
        <v>6570</v>
      </c>
      <c r="J835" s="16" t="n">
        <f aca="false">D835+Inputs!$B$8*E835</f>
        <v>6.24</v>
      </c>
      <c r="K835" s="16" t="n">
        <f aca="false">F835+Inputs!$B$9*G835</f>
        <v>0</v>
      </c>
      <c r="L835" s="16" t="n">
        <f aca="false">H835+Inputs!$B$10*I835</f>
        <v>11329.09</v>
      </c>
      <c r="M835" s="16" t="n">
        <f aca="false">J835+K835+L835</f>
        <v>11335.33</v>
      </c>
    </row>
    <row r="836" customFormat="false" ht="15" hidden="false" customHeight="false" outlineLevel="0" collapsed="false">
      <c r="A836" s="0" t="s">
        <v>403</v>
      </c>
      <c r="B836" s="15" t="n">
        <v>44896</v>
      </c>
      <c r="C836" s="0" t="n">
        <v>2</v>
      </c>
      <c r="D836" s="0" t="n">
        <v>0</v>
      </c>
      <c r="E836" s="0" t="n">
        <v>3</v>
      </c>
      <c r="F836" s="0" t="n">
        <v>0</v>
      </c>
      <c r="G836" s="0" t="n">
        <v>0</v>
      </c>
      <c r="H836" s="0" t="n">
        <v>1960</v>
      </c>
      <c r="I836" s="0" t="n">
        <v>6636</v>
      </c>
      <c r="J836" s="16" t="n">
        <f aca="false">D836+Inputs!$B$8*E836</f>
        <v>6.24</v>
      </c>
      <c r="K836" s="16" t="n">
        <f aca="false">F836+Inputs!$B$9*G836</f>
        <v>0</v>
      </c>
      <c r="L836" s="16" t="n">
        <f aca="false">H836+Inputs!$B$10*I836</f>
        <v>11495.932</v>
      </c>
      <c r="M836" s="16" t="n">
        <f aca="false">J836+K836+L836</f>
        <v>11502.172</v>
      </c>
    </row>
    <row r="837" customFormat="false" ht="15" hidden="false" customHeight="false" outlineLevel="0" collapsed="false">
      <c r="A837" s="0" t="s">
        <v>403</v>
      </c>
      <c r="B837" s="15" t="n">
        <v>44986</v>
      </c>
      <c r="C837" s="0" t="n">
        <v>2</v>
      </c>
      <c r="D837" s="0" t="n">
        <v>0</v>
      </c>
      <c r="E837" s="0" t="n">
        <v>3</v>
      </c>
      <c r="F837" s="0" t="n">
        <v>0</v>
      </c>
      <c r="G837" s="0" t="n">
        <v>0</v>
      </c>
      <c r="H837" s="0" t="n">
        <v>1936</v>
      </c>
      <c r="I837" s="0" t="n">
        <v>6691</v>
      </c>
      <c r="J837" s="16" t="n">
        <f aca="false">D837+Inputs!$B$8*E837</f>
        <v>6.24</v>
      </c>
      <c r="K837" s="16" t="n">
        <f aca="false">F837+Inputs!$B$9*G837</f>
        <v>0</v>
      </c>
      <c r="L837" s="16" t="n">
        <f aca="false">H837+Inputs!$B$10*I837</f>
        <v>11550.967</v>
      </c>
      <c r="M837" s="16" t="n">
        <f aca="false">J837+K837+L837</f>
        <v>11557.207</v>
      </c>
    </row>
    <row r="838" customFormat="false" ht="15" hidden="false" customHeight="false" outlineLevel="0" collapsed="false">
      <c r="A838" s="0" t="s">
        <v>403</v>
      </c>
      <c r="B838" s="15" t="n">
        <v>45078</v>
      </c>
      <c r="C838" s="0" t="n">
        <v>2</v>
      </c>
      <c r="D838" s="0" t="n">
        <v>0</v>
      </c>
      <c r="E838" s="0" t="n">
        <v>4</v>
      </c>
      <c r="F838" s="0" t="n">
        <v>0</v>
      </c>
      <c r="G838" s="0" t="n">
        <v>0</v>
      </c>
      <c r="H838" s="0" t="n">
        <v>1977</v>
      </c>
      <c r="I838" s="0" t="n">
        <v>6684</v>
      </c>
      <c r="J838" s="16" t="n">
        <f aca="false">D838+Inputs!$B$8*E838</f>
        <v>8.32</v>
      </c>
      <c r="K838" s="16" t="n">
        <f aca="false">F838+Inputs!$B$9*G838</f>
        <v>0</v>
      </c>
      <c r="L838" s="16" t="n">
        <f aca="false">H838+Inputs!$B$10*I838</f>
        <v>11581.908</v>
      </c>
      <c r="M838" s="16" t="n">
        <f aca="false">J838+K838+L838</f>
        <v>11590.228</v>
      </c>
    </row>
    <row r="839" customFormat="false" ht="15" hidden="false" customHeight="false" outlineLevel="0" collapsed="false">
      <c r="A839" s="0" t="s">
        <v>403</v>
      </c>
      <c r="B839" s="15" t="n">
        <v>45170</v>
      </c>
      <c r="C839" s="0" t="n">
        <v>2</v>
      </c>
      <c r="D839" s="0" t="n">
        <v>0</v>
      </c>
      <c r="E839" s="0" t="n">
        <v>5</v>
      </c>
      <c r="F839" s="0" t="n">
        <v>0</v>
      </c>
      <c r="G839" s="0" t="n">
        <v>1</v>
      </c>
      <c r="H839" s="0" t="n">
        <v>2028</v>
      </c>
      <c r="I839" s="0" t="n">
        <v>6690</v>
      </c>
      <c r="J839" s="16" t="n">
        <f aca="false">D839+Inputs!$B$8*E839</f>
        <v>10.4</v>
      </c>
      <c r="K839" s="16" t="n">
        <f aca="false">F839+Inputs!$B$9*G839</f>
        <v>2.08</v>
      </c>
      <c r="L839" s="16" t="n">
        <f aca="false">H839+Inputs!$B$10*I839</f>
        <v>11641.53</v>
      </c>
      <c r="M839" s="16" t="n">
        <f aca="false">J839+K839+L839</f>
        <v>11654.01</v>
      </c>
    </row>
    <row r="840" customFormat="false" ht="15" hidden="false" customHeight="false" outlineLevel="0" collapsed="false">
      <c r="A840" s="0" t="s">
        <v>403</v>
      </c>
      <c r="B840" s="15" t="n">
        <v>45261</v>
      </c>
      <c r="C840" s="0" t="n">
        <v>2</v>
      </c>
      <c r="D840" s="0" t="n">
        <v>0</v>
      </c>
      <c r="E840" s="0" t="n">
        <v>10</v>
      </c>
      <c r="F840" s="0" t="n">
        <v>0</v>
      </c>
      <c r="G840" s="0" t="n">
        <v>1</v>
      </c>
      <c r="H840" s="0" t="n">
        <v>2165</v>
      </c>
      <c r="I840" s="0" t="n">
        <v>6706</v>
      </c>
      <c r="J840" s="16" t="n">
        <f aca="false">D840+Inputs!$B$8*E840</f>
        <v>20.8</v>
      </c>
      <c r="K840" s="16" t="n">
        <f aca="false">F840+Inputs!$B$9*G840</f>
        <v>2.08</v>
      </c>
      <c r="L840" s="16" t="n">
        <f aca="false">H840+Inputs!$B$10*I840</f>
        <v>11801.522</v>
      </c>
      <c r="M840" s="16" t="n">
        <f aca="false">J840+K840+L840</f>
        <v>11824.402</v>
      </c>
    </row>
    <row r="841" customFormat="false" ht="15" hidden="false" customHeight="false" outlineLevel="0" collapsed="false">
      <c r="A841" s="0" t="s">
        <v>403</v>
      </c>
      <c r="B841" s="15" t="n">
        <v>45352</v>
      </c>
      <c r="C841" s="0" t="n">
        <v>2</v>
      </c>
      <c r="D841" s="0" t="n">
        <v>0</v>
      </c>
      <c r="E841" s="0" t="n">
        <v>9</v>
      </c>
      <c r="F841" s="0" t="n">
        <v>0</v>
      </c>
      <c r="G841" s="0" t="n">
        <v>1</v>
      </c>
      <c r="H841" s="0" t="n">
        <v>2160</v>
      </c>
      <c r="I841" s="0" t="n">
        <v>6783</v>
      </c>
      <c r="J841" s="16" t="n">
        <f aca="false">D841+Inputs!$B$8*E841</f>
        <v>18.72</v>
      </c>
      <c r="K841" s="16" t="n">
        <f aca="false">F841+Inputs!$B$9*G841</f>
        <v>2.08</v>
      </c>
      <c r="L841" s="16" t="n">
        <f aca="false">H841+Inputs!$B$10*I841</f>
        <v>11907.171</v>
      </c>
      <c r="M841" s="16" t="n">
        <f aca="false">J841+K841+L841</f>
        <v>11927.971</v>
      </c>
    </row>
    <row r="842" customFormat="false" ht="15" hidden="false" customHeight="false" outlineLevel="0" collapsed="false">
      <c r="A842" s="0" t="s">
        <v>403</v>
      </c>
      <c r="B842" s="15" t="n">
        <v>45444</v>
      </c>
      <c r="C842" s="0" t="n">
        <v>2</v>
      </c>
      <c r="D842" s="0" t="n">
        <v>0</v>
      </c>
      <c r="E842" s="0" t="n">
        <v>11</v>
      </c>
      <c r="F842" s="0" t="n">
        <v>0</v>
      </c>
      <c r="G842" s="0" t="n">
        <v>2</v>
      </c>
      <c r="H842" s="0" t="n">
        <v>2159</v>
      </c>
      <c r="I842" s="0" t="n">
        <v>6846</v>
      </c>
      <c r="J842" s="16" t="n">
        <f aca="false">D842+Inputs!$B$8*E842</f>
        <v>22.88</v>
      </c>
      <c r="K842" s="16" t="n">
        <f aca="false">F842+Inputs!$B$9*G842</f>
        <v>4.16</v>
      </c>
      <c r="L842" s="16" t="n">
        <f aca="false">H842+Inputs!$B$10*I842</f>
        <v>11996.702</v>
      </c>
      <c r="M842" s="16" t="n">
        <f aca="false">J842+K842+L842</f>
        <v>12023.742</v>
      </c>
    </row>
    <row r="843" customFormat="false" ht="15" hidden="false" customHeight="false" outlineLevel="0" collapsed="false">
      <c r="A843" s="0" t="s">
        <v>403</v>
      </c>
      <c r="B843" s="15" t="n">
        <v>45536</v>
      </c>
      <c r="C843" s="0" t="n">
        <v>2</v>
      </c>
      <c r="D843" s="0" t="n">
        <v>0</v>
      </c>
      <c r="E843" s="0" t="n">
        <v>13</v>
      </c>
      <c r="F843" s="0" t="n">
        <v>0</v>
      </c>
      <c r="G843" s="0" t="n">
        <v>2</v>
      </c>
      <c r="H843" s="0" t="n">
        <v>2154</v>
      </c>
      <c r="I843" s="0" t="n">
        <v>6796</v>
      </c>
      <c r="J843" s="16" t="n">
        <f aca="false">D843+Inputs!$B$8*E843</f>
        <v>27.04</v>
      </c>
      <c r="K843" s="16" t="n">
        <f aca="false">F843+Inputs!$B$9*G843</f>
        <v>4.16</v>
      </c>
      <c r="L843" s="16" t="n">
        <f aca="false">H843+Inputs!$B$10*I843</f>
        <v>11919.852</v>
      </c>
      <c r="M843" s="16" t="n">
        <f aca="false">J843+K843+L843</f>
        <v>11951.052</v>
      </c>
    </row>
    <row r="844" customFormat="false" ht="15" hidden="false" customHeight="false" outlineLevel="0" collapsed="false">
      <c r="A844" s="0" t="s">
        <v>403</v>
      </c>
      <c r="B844" s="15" t="n">
        <v>45627</v>
      </c>
      <c r="C844" s="0" t="n">
        <v>2</v>
      </c>
      <c r="D844" s="0" t="n">
        <v>0</v>
      </c>
      <c r="E844" s="0" t="n">
        <v>12</v>
      </c>
      <c r="F844" s="0" t="n">
        <v>0</v>
      </c>
      <c r="G844" s="0" t="n">
        <v>3</v>
      </c>
      <c r="H844" s="0" t="n">
        <v>2161</v>
      </c>
      <c r="I844" s="0" t="n">
        <v>6852</v>
      </c>
      <c r="J844" s="16" t="n">
        <f aca="false">D844+Inputs!$B$8*E844</f>
        <v>24.96</v>
      </c>
      <c r="K844" s="16" t="n">
        <f aca="false">F844+Inputs!$B$9*G844</f>
        <v>6.24</v>
      </c>
      <c r="L844" s="16" t="n">
        <f aca="false">H844+Inputs!$B$10*I844</f>
        <v>12007.324</v>
      </c>
      <c r="M844" s="16" t="n">
        <f aca="false">J844+K844+L844</f>
        <v>12038.524</v>
      </c>
    </row>
    <row r="845" customFormat="false" ht="15" hidden="false" customHeight="false" outlineLevel="0" collapsed="false">
      <c r="A845" s="0" t="s">
        <v>403</v>
      </c>
      <c r="B845" s="15" t="n">
        <v>45717</v>
      </c>
      <c r="C845" s="0" t="n">
        <v>2</v>
      </c>
      <c r="D845" s="0" t="n">
        <v>0</v>
      </c>
      <c r="E845" s="0" t="n">
        <v>12</v>
      </c>
      <c r="F845" s="0" t="n">
        <v>0</v>
      </c>
      <c r="G845" s="0" t="n">
        <v>7</v>
      </c>
      <c r="H845" s="0" t="n">
        <v>2119</v>
      </c>
      <c r="I845" s="0" t="n">
        <v>6894</v>
      </c>
      <c r="J845" s="16" t="n">
        <f aca="false">D845+Inputs!$B$8*E845</f>
        <v>24.96</v>
      </c>
      <c r="K845" s="16" t="n">
        <f aca="false">F845+Inputs!$B$9*G845</f>
        <v>14.56</v>
      </c>
      <c r="L845" s="16" t="n">
        <f aca="false">H845+Inputs!$B$10*I845</f>
        <v>12025.678</v>
      </c>
      <c r="M845" s="16" t="n">
        <f aca="false">J845+K845+L845</f>
        <v>12065.198</v>
      </c>
    </row>
    <row r="846" customFormat="false" ht="15" hidden="false" customHeight="false" outlineLevel="0" collapsed="false">
      <c r="A846" s="0" t="s">
        <v>403</v>
      </c>
      <c r="B846" s="15" t="n">
        <v>45809</v>
      </c>
      <c r="C846" s="0" t="n">
        <v>2</v>
      </c>
      <c r="D846" s="0" t="n">
        <v>0</v>
      </c>
      <c r="E846" s="0" t="n">
        <v>12</v>
      </c>
      <c r="F846" s="0" t="n">
        <v>0</v>
      </c>
      <c r="G846" s="0" t="n">
        <v>9</v>
      </c>
      <c r="H846" s="0" t="n">
        <v>2125</v>
      </c>
      <c r="I846" s="0" t="n">
        <v>6882</v>
      </c>
      <c r="J846" s="16" t="n">
        <f aca="false">D846+Inputs!$B$8*E846</f>
        <v>24.96</v>
      </c>
      <c r="K846" s="16" t="n">
        <f aca="false">F846+Inputs!$B$9*G846</f>
        <v>18.72</v>
      </c>
      <c r="L846" s="16" t="n">
        <f aca="false">H846+Inputs!$B$10*I846</f>
        <v>12014.434</v>
      </c>
      <c r="M846" s="16" t="n">
        <f aca="false">J846+K846+L846</f>
        <v>12058.114</v>
      </c>
    </row>
    <row r="847" customFormat="false" ht="15" hidden="false" customHeight="false" outlineLevel="0" collapsed="false">
      <c r="A847" s="0" t="s">
        <v>403</v>
      </c>
      <c r="B847" s="15" t="n">
        <v>45901</v>
      </c>
      <c r="C847" s="0" t="n">
        <v>2</v>
      </c>
      <c r="D847" s="0" t="n">
        <v>0</v>
      </c>
      <c r="E847" s="0" t="n">
        <v>15</v>
      </c>
      <c r="F847" s="0" t="n">
        <v>0</v>
      </c>
      <c r="G847" s="0" t="n">
        <v>12</v>
      </c>
      <c r="H847" s="0" t="n">
        <v>2154</v>
      </c>
      <c r="I847" s="0" t="n">
        <v>6933</v>
      </c>
      <c r="J847" s="16" t="n">
        <f aca="false">D847+Inputs!$B$8*E847</f>
        <v>31.2</v>
      </c>
      <c r="K847" s="16" t="n">
        <f aca="false">F847+Inputs!$B$9*G847</f>
        <v>24.96</v>
      </c>
      <c r="L847" s="16" t="n">
        <f aca="false">H847+Inputs!$B$10*I847</f>
        <v>12116.721</v>
      </c>
      <c r="M847" s="16" t="n">
        <f aca="false">J847+K847+L847</f>
        <v>12172.881</v>
      </c>
    </row>
    <row r="848" customFormat="false" ht="15" hidden="false" customHeight="false" outlineLevel="0" collapsed="false">
      <c r="A848" s="0" t="s">
        <v>403</v>
      </c>
      <c r="B848" s="15" t="n">
        <v>45992</v>
      </c>
      <c r="C848" s="0" t="n">
        <v>2</v>
      </c>
      <c r="D848" s="0" t="n">
        <v>0</v>
      </c>
      <c r="E848" s="0" t="n">
        <v>15</v>
      </c>
      <c r="F848" s="0" t="n">
        <v>0</v>
      </c>
      <c r="G848" s="0" t="n">
        <v>13</v>
      </c>
      <c r="H848" s="0" t="n">
        <v>2118</v>
      </c>
      <c r="I848" s="0" t="n">
        <v>6923</v>
      </c>
      <c r="J848" s="16" t="n">
        <f aca="false">D848+Inputs!$B$8*E848</f>
        <v>31.2</v>
      </c>
      <c r="K848" s="16" t="n">
        <f aca="false">F848+Inputs!$B$9*G848</f>
        <v>27.04</v>
      </c>
      <c r="L848" s="16" t="n">
        <f aca="false">H848+Inputs!$B$10*I848</f>
        <v>12066.351</v>
      </c>
      <c r="M848" s="16" t="n">
        <f aca="false">J848+K848+L848</f>
        <v>12124.591</v>
      </c>
    </row>
    <row r="849" customFormat="false" ht="15" hidden="false" customHeight="false" outlineLevel="0" collapsed="false">
      <c r="A849" s="0" t="s">
        <v>403</v>
      </c>
      <c r="B849" s="15" t="n">
        <v>46082</v>
      </c>
      <c r="C849" s="0" t="n">
        <v>2</v>
      </c>
      <c r="D849" s="0" t="n">
        <v>0</v>
      </c>
      <c r="E849" s="0" t="n">
        <v>18</v>
      </c>
      <c r="F849" s="0" t="n">
        <v>0</v>
      </c>
      <c r="G849" s="0" t="n">
        <v>12</v>
      </c>
      <c r="H849" s="0" t="n">
        <v>2148</v>
      </c>
      <c r="I849" s="0" t="n">
        <v>6898</v>
      </c>
      <c r="J849" s="16" t="n">
        <f aca="false">D849+Inputs!$B$8*E849</f>
        <v>37.44</v>
      </c>
      <c r="K849" s="16" t="n">
        <f aca="false">F849+Inputs!$B$9*G849</f>
        <v>24.96</v>
      </c>
      <c r="L849" s="16" t="n">
        <f aca="false">H849+Inputs!$B$10*I849</f>
        <v>12060.426</v>
      </c>
      <c r="M849" s="16" t="n">
        <f aca="false">J849+K849+L849</f>
        <v>12122.826</v>
      </c>
    </row>
    <row r="850" customFormat="false" ht="15" hidden="false" customHeight="false" outlineLevel="0" collapsed="false">
      <c r="A850" s="0" t="s">
        <v>403</v>
      </c>
      <c r="B850" s="15" t="n">
        <v>46174</v>
      </c>
      <c r="C850" s="0" t="n">
        <v>2</v>
      </c>
      <c r="D850" s="0" t="n">
        <v>0</v>
      </c>
      <c r="E850" s="0" t="n">
        <v>20</v>
      </c>
      <c r="F850" s="0" t="n">
        <v>0</v>
      </c>
      <c r="G850" s="0" t="n">
        <v>18</v>
      </c>
      <c r="H850" s="0" t="n">
        <v>2062</v>
      </c>
      <c r="I850" s="0" t="n">
        <v>6911</v>
      </c>
      <c r="J850" s="16" t="n">
        <f aca="false">D850+Inputs!$B$8*E850</f>
        <v>41.6</v>
      </c>
      <c r="K850" s="16" t="n">
        <f aca="false">F850+Inputs!$B$9*G850</f>
        <v>37.44</v>
      </c>
      <c r="L850" s="16" t="n">
        <f aca="false">H850+Inputs!$B$10*I850</f>
        <v>11993.107</v>
      </c>
      <c r="M850" s="16" t="n">
        <f aca="false">J850+K850+L850</f>
        <v>12072.147</v>
      </c>
    </row>
    <row r="851" customFormat="false" ht="15" hidden="false" customHeight="false" outlineLevel="0" collapsed="false">
      <c r="A851" s="0" t="s">
        <v>403</v>
      </c>
      <c r="B851" s="15" t="n">
        <v>46235</v>
      </c>
      <c r="C851" s="0" t="n">
        <v>2</v>
      </c>
      <c r="D851" s="0" t="n">
        <v>0</v>
      </c>
      <c r="E851" s="0" t="n">
        <v>25</v>
      </c>
      <c r="F851" s="0" t="n">
        <v>0</v>
      </c>
      <c r="G851" s="0" t="n">
        <v>19</v>
      </c>
      <c r="H851" s="0" t="n">
        <v>2081</v>
      </c>
      <c r="I851" s="0" t="n">
        <v>6956</v>
      </c>
      <c r="J851" s="16" t="n">
        <f aca="false">D851+Inputs!$B$8*E851</f>
        <v>52</v>
      </c>
      <c r="K851" s="16" t="n">
        <f aca="false">F851+Inputs!$B$9*G851</f>
        <v>39.52</v>
      </c>
      <c r="L851" s="16" t="n">
        <f aca="false">H851+Inputs!$B$10*I851</f>
        <v>12076.772</v>
      </c>
      <c r="M851" s="16" t="n">
        <f aca="false">J851+K851+L851</f>
        <v>12168.292</v>
      </c>
    </row>
    <row r="852" customFormat="false" ht="15" hidden="false" customHeight="false" outlineLevel="0" collapsed="false">
      <c r="A852" s="0" t="s">
        <v>361</v>
      </c>
      <c r="B852" s="15" t="n">
        <v>44805</v>
      </c>
      <c r="C852" s="0" t="n">
        <v>1</v>
      </c>
      <c r="D852" s="0" t="n">
        <v>0</v>
      </c>
      <c r="E852" s="0" t="n">
        <v>1</v>
      </c>
      <c r="F852" s="0" t="n">
        <v>0</v>
      </c>
      <c r="G852" s="0" t="n">
        <v>0</v>
      </c>
      <c r="H852" s="0" t="n">
        <v>217</v>
      </c>
      <c r="I852" s="0" t="n">
        <v>4639</v>
      </c>
      <c r="J852" s="16" t="n">
        <f aca="false">D852+Inputs!$B$8*E852</f>
        <v>2.08</v>
      </c>
      <c r="K852" s="16" t="n">
        <f aca="false">F852+Inputs!$B$9*G852</f>
        <v>0</v>
      </c>
      <c r="L852" s="16" t="n">
        <f aca="false">H852+Inputs!$B$10*I852</f>
        <v>6883.243</v>
      </c>
      <c r="M852" s="16" t="n">
        <f aca="false">J852+K852+L852</f>
        <v>6885.323</v>
      </c>
    </row>
    <row r="853" customFormat="false" ht="15" hidden="false" customHeight="false" outlineLevel="0" collapsed="false">
      <c r="A853" s="0" t="s">
        <v>361</v>
      </c>
      <c r="B853" s="15" t="n">
        <v>44896</v>
      </c>
      <c r="C853" s="0" t="n">
        <v>1</v>
      </c>
      <c r="D853" s="0" t="n">
        <v>0</v>
      </c>
      <c r="E853" s="0" t="n">
        <v>1</v>
      </c>
      <c r="F853" s="0" t="n">
        <v>0</v>
      </c>
      <c r="G853" s="0" t="n">
        <v>0</v>
      </c>
      <c r="H853" s="0" t="n">
        <v>217</v>
      </c>
      <c r="I853" s="0" t="n">
        <v>4666</v>
      </c>
      <c r="J853" s="16" t="n">
        <f aca="false">D853+Inputs!$B$8*E853</f>
        <v>2.08</v>
      </c>
      <c r="K853" s="16" t="n">
        <f aca="false">F853+Inputs!$B$9*G853</f>
        <v>0</v>
      </c>
      <c r="L853" s="16" t="n">
        <f aca="false">H853+Inputs!$B$10*I853</f>
        <v>6922.042</v>
      </c>
      <c r="M853" s="16" t="n">
        <f aca="false">J853+K853+L853</f>
        <v>6924.122</v>
      </c>
    </row>
    <row r="854" customFormat="false" ht="15" hidden="false" customHeight="false" outlineLevel="0" collapsed="false">
      <c r="A854" s="0" t="s">
        <v>361</v>
      </c>
      <c r="B854" s="15" t="n">
        <v>44986</v>
      </c>
      <c r="C854" s="0" t="n">
        <v>1</v>
      </c>
      <c r="D854" s="0" t="n">
        <v>0</v>
      </c>
      <c r="E854" s="0" t="n">
        <v>1</v>
      </c>
      <c r="F854" s="0" t="n">
        <v>0</v>
      </c>
      <c r="G854" s="0" t="n">
        <v>0</v>
      </c>
      <c r="H854" s="0" t="n">
        <v>219</v>
      </c>
      <c r="I854" s="0" t="n">
        <v>4680</v>
      </c>
      <c r="J854" s="16" t="n">
        <f aca="false">D854+Inputs!$B$8*E854</f>
        <v>2.08</v>
      </c>
      <c r="K854" s="16" t="n">
        <f aca="false">F854+Inputs!$B$9*G854</f>
        <v>0</v>
      </c>
      <c r="L854" s="16" t="n">
        <f aca="false">H854+Inputs!$B$10*I854</f>
        <v>6944.16</v>
      </c>
      <c r="M854" s="16" t="n">
        <f aca="false">J854+K854+L854</f>
        <v>6946.24</v>
      </c>
    </row>
    <row r="855" customFormat="false" ht="15" hidden="false" customHeight="false" outlineLevel="0" collapsed="false">
      <c r="A855" s="0" t="s">
        <v>361</v>
      </c>
      <c r="B855" s="15" t="n">
        <v>45078</v>
      </c>
      <c r="C855" s="0" t="n">
        <v>1</v>
      </c>
      <c r="D855" s="0" t="n">
        <v>0</v>
      </c>
      <c r="E855" s="0" t="n">
        <v>2</v>
      </c>
      <c r="F855" s="0" t="n">
        <v>0</v>
      </c>
      <c r="G855" s="0" t="n">
        <v>1</v>
      </c>
      <c r="H855" s="0" t="n">
        <v>203</v>
      </c>
      <c r="I855" s="0" t="n">
        <v>7730</v>
      </c>
      <c r="J855" s="16" t="n">
        <f aca="false">D855+Inputs!$B$8*E855</f>
        <v>4.16</v>
      </c>
      <c r="K855" s="16" t="n">
        <f aca="false">F855+Inputs!$B$9*G855</f>
        <v>2.08</v>
      </c>
      <c r="L855" s="16" t="n">
        <f aca="false">H855+Inputs!$B$10*I855</f>
        <v>11311.01</v>
      </c>
      <c r="M855" s="16" t="n">
        <f aca="false">J855+K855+L855</f>
        <v>11317.25</v>
      </c>
    </row>
    <row r="856" customFormat="false" ht="15" hidden="false" customHeight="false" outlineLevel="0" collapsed="false">
      <c r="A856" s="0" t="s">
        <v>361</v>
      </c>
      <c r="B856" s="15" t="n">
        <v>45170</v>
      </c>
      <c r="C856" s="0" t="n">
        <v>1</v>
      </c>
      <c r="D856" s="0" t="n">
        <v>0</v>
      </c>
      <c r="E856" s="0" t="n">
        <v>2</v>
      </c>
      <c r="F856" s="0" t="n">
        <v>0</v>
      </c>
      <c r="G856" s="0" t="n">
        <v>1</v>
      </c>
      <c r="H856" s="0" t="n">
        <v>184</v>
      </c>
      <c r="I856" s="0" t="n">
        <v>7710</v>
      </c>
      <c r="J856" s="16" t="n">
        <f aca="false">D856+Inputs!$B$8*E856</f>
        <v>4.16</v>
      </c>
      <c r="K856" s="16" t="n">
        <f aca="false">F856+Inputs!$B$9*G856</f>
        <v>2.08</v>
      </c>
      <c r="L856" s="16" t="n">
        <f aca="false">H856+Inputs!$B$10*I856</f>
        <v>11263.27</v>
      </c>
      <c r="M856" s="16" t="n">
        <f aca="false">J856+K856+L856</f>
        <v>11269.51</v>
      </c>
    </row>
    <row r="857" customFormat="false" ht="15" hidden="false" customHeight="false" outlineLevel="0" collapsed="false">
      <c r="A857" s="0" t="s">
        <v>361</v>
      </c>
      <c r="B857" s="15" t="n">
        <v>45261</v>
      </c>
      <c r="C857" s="0" t="n">
        <v>1</v>
      </c>
      <c r="D857" s="0" t="n">
        <v>0</v>
      </c>
      <c r="E857" s="0" t="n">
        <v>3</v>
      </c>
      <c r="F857" s="0" t="n">
        <v>0</v>
      </c>
      <c r="G857" s="0" t="n">
        <v>3</v>
      </c>
      <c r="H857" s="0" t="n">
        <v>219</v>
      </c>
      <c r="I857" s="0" t="n">
        <v>7713</v>
      </c>
      <c r="J857" s="16" t="n">
        <f aca="false">D857+Inputs!$B$8*E857</f>
        <v>6.24</v>
      </c>
      <c r="K857" s="16" t="n">
        <f aca="false">F857+Inputs!$B$9*G857</f>
        <v>6.24</v>
      </c>
      <c r="L857" s="16" t="n">
        <f aca="false">H857+Inputs!$B$10*I857</f>
        <v>11302.581</v>
      </c>
      <c r="M857" s="16" t="n">
        <f aca="false">J857+K857+L857</f>
        <v>11315.061</v>
      </c>
    </row>
    <row r="858" customFormat="false" ht="15" hidden="false" customHeight="false" outlineLevel="0" collapsed="false">
      <c r="A858" s="0" t="s">
        <v>361</v>
      </c>
      <c r="B858" s="15" t="n">
        <v>45352</v>
      </c>
      <c r="C858" s="0" t="n">
        <v>1</v>
      </c>
      <c r="D858" s="0" t="n">
        <v>0</v>
      </c>
      <c r="E858" s="0" t="n">
        <v>5</v>
      </c>
      <c r="F858" s="0" t="n">
        <v>0</v>
      </c>
      <c r="G858" s="0" t="n">
        <v>4</v>
      </c>
      <c r="H858" s="0" t="n">
        <v>195</v>
      </c>
      <c r="I858" s="0" t="n">
        <v>7735</v>
      </c>
      <c r="J858" s="16" t="n">
        <f aca="false">D858+Inputs!$B$8*E858</f>
        <v>10.4</v>
      </c>
      <c r="K858" s="16" t="n">
        <f aca="false">F858+Inputs!$B$9*G858</f>
        <v>8.32</v>
      </c>
      <c r="L858" s="16" t="n">
        <f aca="false">H858+Inputs!$B$10*I858</f>
        <v>11310.195</v>
      </c>
      <c r="M858" s="16" t="n">
        <f aca="false">J858+K858+L858</f>
        <v>11328.915</v>
      </c>
    </row>
    <row r="859" customFormat="false" ht="15" hidden="false" customHeight="false" outlineLevel="0" collapsed="false">
      <c r="A859" s="0" t="s">
        <v>361</v>
      </c>
      <c r="B859" s="15" t="n">
        <v>45444</v>
      </c>
      <c r="C859" s="0" t="n">
        <v>1</v>
      </c>
      <c r="D859" s="0" t="n">
        <v>0</v>
      </c>
      <c r="E859" s="0" t="n">
        <v>4</v>
      </c>
      <c r="F859" s="0" t="n">
        <v>0</v>
      </c>
      <c r="G859" s="0" t="n">
        <v>4</v>
      </c>
      <c r="H859" s="0" t="n">
        <v>210</v>
      </c>
      <c r="I859" s="0" t="n">
        <v>7709</v>
      </c>
      <c r="J859" s="16" t="n">
        <f aca="false">D859+Inputs!$B$8*E859</f>
        <v>8.32</v>
      </c>
      <c r="K859" s="16" t="n">
        <f aca="false">F859+Inputs!$B$9*G859</f>
        <v>8.32</v>
      </c>
      <c r="L859" s="16" t="n">
        <f aca="false">H859+Inputs!$B$10*I859</f>
        <v>11287.833</v>
      </c>
      <c r="M859" s="16" t="n">
        <f aca="false">J859+K859+L859</f>
        <v>11304.473</v>
      </c>
    </row>
    <row r="860" customFormat="false" ht="15" hidden="false" customHeight="false" outlineLevel="0" collapsed="false">
      <c r="A860" s="0" t="s">
        <v>361</v>
      </c>
      <c r="B860" s="15" t="n">
        <v>45536</v>
      </c>
      <c r="C860" s="0" t="n">
        <v>1</v>
      </c>
      <c r="D860" s="0" t="n">
        <v>0</v>
      </c>
      <c r="E860" s="0" t="n">
        <v>5</v>
      </c>
      <c r="F860" s="0" t="n">
        <v>0</v>
      </c>
      <c r="G860" s="0" t="n">
        <v>4</v>
      </c>
      <c r="H860" s="0" t="n">
        <v>228</v>
      </c>
      <c r="I860" s="0" t="n">
        <v>7770</v>
      </c>
      <c r="J860" s="16" t="n">
        <f aca="false">D860+Inputs!$B$8*E860</f>
        <v>10.4</v>
      </c>
      <c r="K860" s="16" t="n">
        <f aca="false">F860+Inputs!$B$9*G860</f>
        <v>8.32</v>
      </c>
      <c r="L860" s="16" t="n">
        <f aca="false">H860+Inputs!$B$10*I860</f>
        <v>11393.49</v>
      </c>
      <c r="M860" s="16" t="n">
        <f aca="false">J860+K860+L860</f>
        <v>11412.21</v>
      </c>
    </row>
    <row r="861" customFormat="false" ht="15" hidden="false" customHeight="false" outlineLevel="0" collapsed="false">
      <c r="A861" s="0" t="s">
        <v>361</v>
      </c>
      <c r="B861" s="15" t="n">
        <v>45627</v>
      </c>
      <c r="C861" s="0" t="n">
        <v>1</v>
      </c>
      <c r="D861" s="0" t="n">
        <v>0</v>
      </c>
      <c r="E861" s="0" t="n">
        <v>7</v>
      </c>
      <c r="F861" s="0" t="n">
        <v>0</v>
      </c>
      <c r="G861" s="0" t="n">
        <v>5</v>
      </c>
      <c r="H861" s="0" t="n">
        <v>219</v>
      </c>
      <c r="I861" s="0" t="n">
        <v>7765</v>
      </c>
      <c r="J861" s="16" t="n">
        <f aca="false">D861+Inputs!$B$8*E861</f>
        <v>14.56</v>
      </c>
      <c r="K861" s="16" t="n">
        <f aca="false">F861+Inputs!$B$9*G861</f>
        <v>10.4</v>
      </c>
      <c r="L861" s="16" t="n">
        <f aca="false">H861+Inputs!$B$10*I861</f>
        <v>11377.305</v>
      </c>
      <c r="M861" s="16" t="n">
        <f aca="false">J861+K861+L861</f>
        <v>11402.265</v>
      </c>
    </row>
    <row r="862" customFormat="false" ht="15" hidden="false" customHeight="false" outlineLevel="0" collapsed="false">
      <c r="A862" s="0" t="s">
        <v>361</v>
      </c>
      <c r="B862" s="15" t="n">
        <v>45717</v>
      </c>
      <c r="C862" s="0" t="n">
        <v>1</v>
      </c>
      <c r="D862" s="0" t="n">
        <v>0</v>
      </c>
      <c r="E862" s="0" t="n">
        <v>6</v>
      </c>
      <c r="F862" s="0" t="n">
        <v>0</v>
      </c>
      <c r="G862" s="0" t="n">
        <v>4</v>
      </c>
      <c r="H862" s="0" t="n">
        <v>230</v>
      </c>
      <c r="I862" s="0" t="n">
        <v>7765</v>
      </c>
      <c r="J862" s="16" t="n">
        <f aca="false">D862+Inputs!$B$8*E862</f>
        <v>12.48</v>
      </c>
      <c r="K862" s="16" t="n">
        <f aca="false">F862+Inputs!$B$9*G862</f>
        <v>8.32</v>
      </c>
      <c r="L862" s="16" t="n">
        <f aca="false">H862+Inputs!$B$10*I862</f>
        <v>11388.305</v>
      </c>
      <c r="M862" s="16" t="n">
        <f aca="false">J862+K862+L862</f>
        <v>11409.105</v>
      </c>
    </row>
    <row r="863" customFormat="false" ht="15" hidden="false" customHeight="false" outlineLevel="0" collapsed="false">
      <c r="A863" s="0" t="s">
        <v>361</v>
      </c>
      <c r="B863" s="15" t="n">
        <v>45809</v>
      </c>
      <c r="C863" s="0" t="n">
        <v>1</v>
      </c>
      <c r="D863" s="0" t="n">
        <v>0</v>
      </c>
      <c r="E863" s="0" t="n">
        <v>7</v>
      </c>
      <c r="F863" s="0" t="n">
        <v>0</v>
      </c>
      <c r="G863" s="0" t="n">
        <v>3</v>
      </c>
      <c r="H863" s="0" t="n">
        <v>212</v>
      </c>
      <c r="I863" s="0" t="n">
        <v>7747</v>
      </c>
      <c r="J863" s="16" t="n">
        <f aca="false">D863+Inputs!$B$8*E863</f>
        <v>14.56</v>
      </c>
      <c r="K863" s="16" t="n">
        <f aca="false">F863+Inputs!$B$9*G863</f>
        <v>6.24</v>
      </c>
      <c r="L863" s="16" t="n">
        <f aca="false">H863+Inputs!$B$10*I863</f>
        <v>11344.439</v>
      </c>
      <c r="M863" s="16" t="n">
        <f aca="false">J863+K863+L863</f>
        <v>11365.239</v>
      </c>
    </row>
    <row r="864" customFormat="false" ht="15" hidden="false" customHeight="false" outlineLevel="0" collapsed="false">
      <c r="A864" s="0" t="s">
        <v>361</v>
      </c>
      <c r="B864" s="15" t="n">
        <v>45901</v>
      </c>
      <c r="C864" s="0" t="n">
        <v>1</v>
      </c>
      <c r="D864" s="0" t="n">
        <v>0</v>
      </c>
      <c r="E864" s="0" t="n">
        <v>9</v>
      </c>
      <c r="F864" s="0" t="n">
        <v>0</v>
      </c>
      <c r="G864" s="0" t="n">
        <v>6</v>
      </c>
      <c r="H864" s="0" t="n">
        <v>200</v>
      </c>
      <c r="I864" s="0" t="n">
        <v>7731</v>
      </c>
      <c r="J864" s="16" t="n">
        <f aca="false">D864+Inputs!$B$8*E864</f>
        <v>18.72</v>
      </c>
      <c r="K864" s="16" t="n">
        <f aca="false">F864+Inputs!$B$9*G864</f>
        <v>12.48</v>
      </c>
      <c r="L864" s="16" t="n">
        <f aca="false">H864+Inputs!$B$10*I864</f>
        <v>11309.447</v>
      </c>
      <c r="M864" s="16" t="n">
        <f aca="false">J864+K864+L864</f>
        <v>11340.647</v>
      </c>
    </row>
    <row r="865" customFormat="false" ht="15" hidden="false" customHeight="false" outlineLevel="0" collapsed="false">
      <c r="A865" s="0" t="s">
        <v>361</v>
      </c>
      <c r="B865" s="15" t="n">
        <v>45992</v>
      </c>
      <c r="C865" s="0" t="n">
        <v>1</v>
      </c>
      <c r="D865" s="0" t="n">
        <v>0</v>
      </c>
      <c r="E865" s="0" t="n">
        <v>9</v>
      </c>
      <c r="F865" s="0" t="n">
        <v>0</v>
      </c>
      <c r="G865" s="0" t="n">
        <v>6</v>
      </c>
      <c r="H865" s="0" t="n">
        <v>193</v>
      </c>
      <c r="I865" s="0" t="n">
        <v>7744</v>
      </c>
      <c r="J865" s="16" t="n">
        <f aca="false">D865+Inputs!$B$8*E865</f>
        <v>18.72</v>
      </c>
      <c r="K865" s="16" t="n">
        <f aca="false">F865+Inputs!$B$9*G865</f>
        <v>12.48</v>
      </c>
      <c r="L865" s="16" t="n">
        <f aca="false">H865+Inputs!$B$10*I865</f>
        <v>11321.128</v>
      </c>
      <c r="M865" s="16" t="n">
        <f aca="false">J865+K865+L865</f>
        <v>11352.328</v>
      </c>
    </row>
    <row r="866" customFormat="false" ht="15" hidden="false" customHeight="false" outlineLevel="0" collapsed="false">
      <c r="A866" s="0" t="s">
        <v>361</v>
      </c>
      <c r="B866" s="15" t="n">
        <v>46082</v>
      </c>
      <c r="C866" s="0" t="n">
        <v>1</v>
      </c>
      <c r="D866" s="0" t="n">
        <v>0</v>
      </c>
      <c r="E866" s="0" t="n">
        <v>6</v>
      </c>
      <c r="F866" s="0" t="n">
        <v>0</v>
      </c>
      <c r="G866" s="0" t="n">
        <v>7</v>
      </c>
      <c r="H866" s="0" t="n">
        <v>198</v>
      </c>
      <c r="I866" s="0" t="n">
        <v>7730</v>
      </c>
      <c r="J866" s="16" t="n">
        <f aca="false">D866+Inputs!$B$8*E866</f>
        <v>12.48</v>
      </c>
      <c r="K866" s="16" t="n">
        <f aca="false">F866+Inputs!$B$9*G866</f>
        <v>14.56</v>
      </c>
      <c r="L866" s="16" t="n">
        <f aca="false">H866+Inputs!$B$10*I866</f>
        <v>11306.01</v>
      </c>
      <c r="M866" s="16" t="n">
        <f aca="false">J866+K866+L866</f>
        <v>11333.05</v>
      </c>
    </row>
    <row r="867" customFormat="false" ht="15" hidden="false" customHeight="false" outlineLevel="0" collapsed="false">
      <c r="A867" s="0" t="s">
        <v>361</v>
      </c>
      <c r="B867" s="15" t="n">
        <v>46174</v>
      </c>
      <c r="C867" s="0" t="n">
        <v>1</v>
      </c>
      <c r="D867" s="0" t="n">
        <v>0</v>
      </c>
      <c r="E867" s="0" t="n">
        <v>12</v>
      </c>
      <c r="F867" s="0" t="n">
        <v>0</v>
      </c>
      <c r="G867" s="0" t="n">
        <v>9</v>
      </c>
      <c r="H867" s="0" t="n">
        <v>201</v>
      </c>
      <c r="I867" s="0" t="n">
        <v>7659</v>
      </c>
      <c r="J867" s="16" t="n">
        <f aca="false">D867+Inputs!$B$8*E867</f>
        <v>24.96</v>
      </c>
      <c r="K867" s="16" t="n">
        <f aca="false">F867+Inputs!$B$9*G867</f>
        <v>18.72</v>
      </c>
      <c r="L867" s="16" t="n">
        <f aca="false">H867+Inputs!$B$10*I867</f>
        <v>11206.983</v>
      </c>
      <c r="M867" s="16" t="n">
        <f aca="false">J867+K867+L867</f>
        <v>11250.663</v>
      </c>
    </row>
    <row r="868" customFormat="false" ht="15" hidden="false" customHeight="false" outlineLevel="0" collapsed="false">
      <c r="A868" s="0" t="s">
        <v>361</v>
      </c>
      <c r="B868" s="15" t="n">
        <v>46235</v>
      </c>
      <c r="C868" s="0" t="n">
        <v>1</v>
      </c>
      <c r="D868" s="0" t="n">
        <v>0</v>
      </c>
      <c r="E868" s="0" t="n">
        <v>12</v>
      </c>
      <c r="F868" s="0" t="n">
        <v>0</v>
      </c>
      <c r="G868" s="0" t="n">
        <v>10</v>
      </c>
      <c r="H868" s="0" t="n">
        <v>194</v>
      </c>
      <c r="I868" s="0" t="n">
        <v>7690</v>
      </c>
      <c r="J868" s="16" t="n">
        <f aca="false">D868+Inputs!$B$8*E868</f>
        <v>24.96</v>
      </c>
      <c r="K868" s="16" t="n">
        <f aca="false">F868+Inputs!$B$9*G868</f>
        <v>20.8</v>
      </c>
      <c r="L868" s="16" t="n">
        <f aca="false">H868+Inputs!$B$10*I868</f>
        <v>11244.53</v>
      </c>
      <c r="M868" s="16" t="n">
        <f aca="false">J868+K868+L868</f>
        <v>11290.29</v>
      </c>
    </row>
    <row r="869" customFormat="false" ht="15" hidden="false" customHeight="false" outlineLevel="0" collapsed="false">
      <c r="A869" s="0" t="s">
        <v>416</v>
      </c>
      <c r="B869" s="15" t="n">
        <v>44805</v>
      </c>
      <c r="C869" s="0" t="n">
        <v>3</v>
      </c>
      <c r="D869" s="0" t="n">
        <v>7</v>
      </c>
      <c r="E869" s="0" t="n">
        <v>43</v>
      </c>
      <c r="F869" s="0" t="n">
        <v>0</v>
      </c>
      <c r="G869" s="0" t="n">
        <v>1</v>
      </c>
      <c r="H869" s="0" t="n">
        <v>21674</v>
      </c>
      <c r="I869" s="0" t="n">
        <v>20678</v>
      </c>
      <c r="J869" s="16" t="n">
        <f aca="false">D869+Inputs!$B$8*E869</f>
        <v>96.44</v>
      </c>
      <c r="K869" s="16" t="n">
        <f aca="false">F869+Inputs!$B$9*G869</f>
        <v>2.08</v>
      </c>
      <c r="L869" s="16" t="n">
        <f aca="false">H869+Inputs!$B$10*I869</f>
        <v>51388.286</v>
      </c>
      <c r="M869" s="16" t="n">
        <f aca="false">J869+K869+L869</f>
        <v>51486.806</v>
      </c>
    </row>
    <row r="870" customFormat="false" ht="15" hidden="false" customHeight="false" outlineLevel="0" collapsed="false">
      <c r="A870" s="0" t="s">
        <v>416</v>
      </c>
      <c r="B870" s="15" t="n">
        <v>44896</v>
      </c>
      <c r="C870" s="0" t="n">
        <v>3</v>
      </c>
      <c r="D870" s="0" t="n">
        <v>9</v>
      </c>
      <c r="E870" s="0" t="n">
        <v>47</v>
      </c>
      <c r="F870" s="0" t="n">
        <v>0</v>
      </c>
      <c r="G870" s="0" t="n">
        <v>4</v>
      </c>
      <c r="H870" s="0" t="n">
        <v>21905</v>
      </c>
      <c r="I870" s="0" t="n">
        <v>20623</v>
      </c>
      <c r="J870" s="16" t="n">
        <f aca="false">D870+Inputs!$B$8*E870</f>
        <v>106.76</v>
      </c>
      <c r="K870" s="16" t="n">
        <f aca="false">F870+Inputs!$B$9*G870</f>
        <v>8.32</v>
      </c>
      <c r="L870" s="16" t="n">
        <f aca="false">H870+Inputs!$B$10*I870</f>
        <v>51540.251</v>
      </c>
      <c r="M870" s="16" t="n">
        <f aca="false">J870+K870+L870</f>
        <v>51655.331</v>
      </c>
    </row>
    <row r="871" customFormat="false" ht="15" hidden="false" customHeight="false" outlineLevel="0" collapsed="false">
      <c r="A871" s="0" t="s">
        <v>416</v>
      </c>
      <c r="B871" s="15" t="n">
        <v>44986</v>
      </c>
      <c r="C871" s="0" t="n">
        <v>3</v>
      </c>
      <c r="D871" s="0" t="n">
        <v>16</v>
      </c>
      <c r="E871" s="0" t="n">
        <v>55</v>
      </c>
      <c r="F871" s="0" t="n">
        <v>0</v>
      </c>
      <c r="G871" s="0" t="n">
        <v>5</v>
      </c>
      <c r="H871" s="0" t="n">
        <v>21880</v>
      </c>
      <c r="I871" s="0" t="n">
        <v>20719</v>
      </c>
      <c r="J871" s="16" t="n">
        <f aca="false">D871+Inputs!$B$8*E871</f>
        <v>130.4</v>
      </c>
      <c r="K871" s="16" t="n">
        <f aca="false">F871+Inputs!$B$9*G871</f>
        <v>10.4</v>
      </c>
      <c r="L871" s="16" t="n">
        <f aca="false">H871+Inputs!$B$10*I871</f>
        <v>51653.203</v>
      </c>
      <c r="M871" s="16" t="n">
        <f aca="false">J871+K871+L871</f>
        <v>51794.003</v>
      </c>
    </row>
    <row r="872" customFormat="false" ht="15" hidden="false" customHeight="false" outlineLevel="0" collapsed="false">
      <c r="A872" s="0" t="s">
        <v>416</v>
      </c>
      <c r="B872" s="15" t="n">
        <v>45078</v>
      </c>
      <c r="C872" s="0" t="n">
        <v>3</v>
      </c>
      <c r="D872" s="0" t="n">
        <v>41</v>
      </c>
      <c r="E872" s="0" t="n">
        <v>65</v>
      </c>
      <c r="F872" s="0" t="n">
        <v>0</v>
      </c>
      <c r="G872" s="0" t="n">
        <v>7</v>
      </c>
      <c r="H872" s="0" t="n">
        <v>21938</v>
      </c>
      <c r="I872" s="0" t="n">
        <v>20712</v>
      </c>
      <c r="J872" s="16" t="n">
        <f aca="false">D872+Inputs!$B$8*E872</f>
        <v>176.2</v>
      </c>
      <c r="K872" s="16" t="n">
        <f aca="false">F872+Inputs!$B$9*G872</f>
        <v>14.56</v>
      </c>
      <c r="L872" s="16" t="n">
        <f aca="false">H872+Inputs!$B$10*I872</f>
        <v>51701.144</v>
      </c>
      <c r="M872" s="16" t="n">
        <f aca="false">J872+K872+L872</f>
        <v>51891.904</v>
      </c>
    </row>
    <row r="873" customFormat="false" ht="15" hidden="false" customHeight="false" outlineLevel="0" collapsed="false">
      <c r="A873" s="0" t="s">
        <v>416</v>
      </c>
      <c r="B873" s="15" t="n">
        <v>45170</v>
      </c>
      <c r="C873" s="0" t="n">
        <v>3</v>
      </c>
      <c r="D873" s="0" t="n">
        <v>64</v>
      </c>
      <c r="E873" s="0" t="n">
        <v>80</v>
      </c>
      <c r="F873" s="0" t="n">
        <v>0</v>
      </c>
      <c r="G873" s="0" t="n">
        <v>14</v>
      </c>
      <c r="H873" s="0" t="n">
        <v>22115</v>
      </c>
      <c r="I873" s="0" t="n">
        <v>20788</v>
      </c>
      <c r="J873" s="16" t="n">
        <f aca="false">D873+Inputs!$B$8*E873</f>
        <v>230.4</v>
      </c>
      <c r="K873" s="16" t="n">
        <f aca="false">F873+Inputs!$B$9*G873</f>
        <v>29.12</v>
      </c>
      <c r="L873" s="16" t="n">
        <f aca="false">H873+Inputs!$B$10*I873</f>
        <v>51987.356</v>
      </c>
      <c r="M873" s="16" t="n">
        <f aca="false">J873+K873+L873</f>
        <v>52246.876</v>
      </c>
    </row>
    <row r="874" customFormat="false" ht="15" hidden="false" customHeight="false" outlineLevel="0" collapsed="false">
      <c r="A874" s="0" t="s">
        <v>416</v>
      </c>
      <c r="B874" s="15" t="n">
        <v>45261</v>
      </c>
      <c r="C874" s="0" t="n">
        <v>3</v>
      </c>
      <c r="D874" s="0" t="n">
        <v>65</v>
      </c>
      <c r="E874" s="0" t="n">
        <v>86</v>
      </c>
      <c r="F874" s="0" t="n">
        <v>0</v>
      </c>
      <c r="G874" s="0" t="n">
        <v>14</v>
      </c>
      <c r="H874" s="0" t="n">
        <v>22459</v>
      </c>
      <c r="I874" s="0" t="n">
        <v>20743</v>
      </c>
      <c r="J874" s="16" t="n">
        <f aca="false">D874+Inputs!$B$8*E874</f>
        <v>243.88</v>
      </c>
      <c r="K874" s="16" t="n">
        <f aca="false">F874+Inputs!$B$9*G874</f>
        <v>29.12</v>
      </c>
      <c r="L874" s="16" t="n">
        <f aca="false">H874+Inputs!$B$10*I874</f>
        <v>52266.691</v>
      </c>
      <c r="M874" s="16" t="n">
        <f aca="false">J874+K874+L874</f>
        <v>52539.691</v>
      </c>
    </row>
    <row r="875" customFormat="false" ht="15" hidden="false" customHeight="false" outlineLevel="0" collapsed="false">
      <c r="A875" s="0" t="s">
        <v>416</v>
      </c>
      <c r="B875" s="15" t="n">
        <v>45352</v>
      </c>
      <c r="C875" s="0" t="n">
        <v>3</v>
      </c>
      <c r="D875" s="0" t="n">
        <v>91</v>
      </c>
      <c r="E875" s="0" t="n">
        <v>103</v>
      </c>
      <c r="F875" s="0" t="n">
        <v>0</v>
      </c>
      <c r="G875" s="0" t="n">
        <v>17</v>
      </c>
      <c r="H875" s="0" t="n">
        <v>22624</v>
      </c>
      <c r="I875" s="0" t="n">
        <v>20883</v>
      </c>
      <c r="J875" s="16" t="n">
        <f aca="false">D875+Inputs!$B$8*E875</f>
        <v>305.24</v>
      </c>
      <c r="K875" s="16" t="n">
        <f aca="false">F875+Inputs!$B$9*G875</f>
        <v>35.36</v>
      </c>
      <c r="L875" s="16" t="n">
        <f aca="false">H875+Inputs!$B$10*I875</f>
        <v>52632.871</v>
      </c>
      <c r="M875" s="16" t="n">
        <f aca="false">J875+K875+L875</f>
        <v>52973.471</v>
      </c>
    </row>
    <row r="876" customFormat="false" ht="15" hidden="false" customHeight="false" outlineLevel="0" collapsed="false">
      <c r="A876" s="0" t="s">
        <v>416</v>
      </c>
      <c r="B876" s="15" t="n">
        <v>45444</v>
      </c>
      <c r="C876" s="0" t="n">
        <v>3</v>
      </c>
      <c r="D876" s="0" t="n">
        <v>99</v>
      </c>
      <c r="E876" s="0" t="n">
        <v>114</v>
      </c>
      <c r="F876" s="0" t="n">
        <v>0</v>
      </c>
      <c r="G876" s="0" t="n">
        <v>19</v>
      </c>
      <c r="H876" s="0" t="n">
        <v>22655</v>
      </c>
      <c r="I876" s="0" t="n">
        <v>20827</v>
      </c>
      <c r="J876" s="16" t="n">
        <f aca="false">D876+Inputs!$B$8*E876</f>
        <v>336.12</v>
      </c>
      <c r="K876" s="16" t="n">
        <f aca="false">F876+Inputs!$B$9*G876</f>
        <v>39.52</v>
      </c>
      <c r="L876" s="16" t="n">
        <f aca="false">H876+Inputs!$B$10*I876</f>
        <v>52583.399</v>
      </c>
      <c r="M876" s="16" t="n">
        <f aca="false">J876+K876+L876</f>
        <v>52959.039</v>
      </c>
    </row>
    <row r="877" customFormat="false" ht="15" hidden="false" customHeight="false" outlineLevel="0" collapsed="false">
      <c r="A877" s="0" t="s">
        <v>416</v>
      </c>
      <c r="B877" s="15" t="n">
        <v>45536</v>
      </c>
      <c r="C877" s="0" t="n">
        <v>3</v>
      </c>
      <c r="D877" s="0" t="n">
        <v>105</v>
      </c>
      <c r="E877" s="0" t="n">
        <v>122</v>
      </c>
      <c r="F877" s="0" t="n">
        <v>6</v>
      </c>
      <c r="G877" s="0" t="n">
        <v>23</v>
      </c>
      <c r="H877" s="0" t="n">
        <v>23083</v>
      </c>
      <c r="I877" s="0" t="n">
        <v>20849</v>
      </c>
      <c r="J877" s="16" t="n">
        <f aca="false">D877+Inputs!$B$8*E877</f>
        <v>358.76</v>
      </c>
      <c r="K877" s="16" t="n">
        <f aca="false">F877+Inputs!$B$9*G877</f>
        <v>53.84</v>
      </c>
      <c r="L877" s="16" t="n">
        <f aca="false">H877+Inputs!$B$10*I877</f>
        <v>53043.013</v>
      </c>
      <c r="M877" s="16" t="n">
        <f aca="false">J877+K877+L877</f>
        <v>53455.613</v>
      </c>
    </row>
    <row r="878" customFormat="false" ht="15" hidden="false" customHeight="false" outlineLevel="0" collapsed="false">
      <c r="A878" s="0" t="s">
        <v>416</v>
      </c>
      <c r="B878" s="15" t="n">
        <v>45627</v>
      </c>
      <c r="C878" s="0" t="n">
        <v>3</v>
      </c>
      <c r="D878" s="0" t="n">
        <v>113</v>
      </c>
      <c r="E878" s="0" t="n">
        <v>140</v>
      </c>
      <c r="F878" s="0" t="n">
        <v>7</v>
      </c>
      <c r="G878" s="0" t="n">
        <v>23</v>
      </c>
      <c r="H878" s="0" t="n">
        <v>23559</v>
      </c>
      <c r="I878" s="0" t="n">
        <v>20827</v>
      </c>
      <c r="J878" s="16" t="n">
        <f aca="false">D878+Inputs!$B$8*E878</f>
        <v>404.2</v>
      </c>
      <c r="K878" s="16" t="n">
        <f aca="false">F878+Inputs!$B$9*G878</f>
        <v>54.84</v>
      </c>
      <c r="L878" s="16" t="n">
        <f aca="false">H878+Inputs!$B$10*I878</f>
        <v>53487.399</v>
      </c>
      <c r="M878" s="16" t="n">
        <f aca="false">J878+K878+L878</f>
        <v>53946.439</v>
      </c>
    </row>
    <row r="879" customFormat="false" ht="15" hidden="false" customHeight="false" outlineLevel="0" collapsed="false">
      <c r="A879" s="0" t="s">
        <v>416</v>
      </c>
      <c r="B879" s="15" t="n">
        <v>45717</v>
      </c>
      <c r="C879" s="0" t="n">
        <v>3</v>
      </c>
      <c r="D879" s="0" t="n">
        <v>132</v>
      </c>
      <c r="E879" s="0" t="n">
        <v>151</v>
      </c>
      <c r="F879" s="0" t="n">
        <v>8</v>
      </c>
      <c r="G879" s="0" t="n">
        <v>36</v>
      </c>
      <c r="H879" s="0" t="n">
        <v>23676</v>
      </c>
      <c r="I879" s="0" t="n">
        <v>20900</v>
      </c>
      <c r="J879" s="16" t="n">
        <f aca="false">D879+Inputs!$B$8*E879</f>
        <v>446.08</v>
      </c>
      <c r="K879" s="16" t="n">
        <f aca="false">F879+Inputs!$B$9*G879</f>
        <v>82.88</v>
      </c>
      <c r="L879" s="16" t="n">
        <f aca="false">H879+Inputs!$B$10*I879</f>
        <v>53709.3</v>
      </c>
      <c r="M879" s="16" t="n">
        <f aca="false">J879+K879+L879</f>
        <v>54238.26</v>
      </c>
    </row>
    <row r="880" customFormat="false" ht="15" hidden="false" customHeight="false" outlineLevel="0" collapsed="false">
      <c r="A880" s="0" t="s">
        <v>416</v>
      </c>
      <c r="B880" s="15" t="n">
        <v>45809</v>
      </c>
      <c r="C880" s="0" t="n">
        <v>3</v>
      </c>
      <c r="D880" s="0" t="n">
        <v>139</v>
      </c>
      <c r="E880" s="0" t="n">
        <v>172</v>
      </c>
      <c r="F880" s="0" t="n">
        <v>8</v>
      </c>
      <c r="G880" s="0" t="n">
        <v>36</v>
      </c>
      <c r="H880" s="0" t="n">
        <v>23613</v>
      </c>
      <c r="I880" s="0" t="n">
        <v>20835</v>
      </c>
      <c r="J880" s="16" t="n">
        <f aca="false">D880+Inputs!$B$8*E880</f>
        <v>496.76</v>
      </c>
      <c r="K880" s="16" t="n">
        <f aca="false">F880+Inputs!$B$9*G880</f>
        <v>82.88</v>
      </c>
      <c r="L880" s="16" t="n">
        <f aca="false">H880+Inputs!$B$10*I880</f>
        <v>53552.895</v>
      </c>
      <c r="M880" s="16" t="n">
        <f aca="false">J880+K880+L880</f>
        <v>54132.535</v>
      </c>
    </row>
    <row r="881" customFormat="false" ht="15" hidden="false" customHeight="false" outlineLevel="0" collapsed="false">
      <c r="A881" s="0" t="s">
        <v>416</v>
      </c>
      <c r="B881" s="15" t="n">
        <v>45901</v>
      </c>
      <c r="C881" s="0" t="n">
        <v>3</v>
      </c>
      <c r="D881" s="0" t="n">
        <v>168</v>
      </c>
      <c r="E881" s="0" t="n">
        <v>183</v>
      </c>
      <c r="F881" s="0" t="n">
        <v>8</v>
      </c>
      <c r="G881" s="0" t="n">
        <v>48</v>
      </c>
      <c r="H881" s="0" t="n">
        <v>23692</v>
      </c>
      <c r="I881" s="0" t="n">
        <v>20867</v>
      </c>
      <c r="J881" s="16" t="n">
        <f aca="false">D881+Inputs!$B$8*E881</f>
        <v>548.64</v>
      </c>
      <c r="K881" s="16" t="n">
        <f aca="false">F881+Inputs!$B$9*G881</f>
        <v>107.84</v>
      </c>
      <c r="L881" s="16" t="n">
        <f aca="false">H881+Inputs!$B$10*I881</f>
        <v>53677.879</v>
      </c>
      <c r="M881" s="16" t="n">
        <f aca="false">J881+K881+L881</f>
        <v>54334.359</v>
      </c>
    </row>
    <row r="882" customFormat="false" ht="15" hidden="false" customHeight="false" outlineLevel="0" collapsed="false">
      <c r="A882" s="0" t="s">
        <v>416</v>
      </c>
      <c r="B882" s="15" t="n">
        <v>45992</v>
      </c>
      <c r="C882" s="0" t="n">
        <v>3</v>
      </c>
      <c r="D882" s="0" t="n">
        <v>180</v>
      </c>
      <c r="E882" s="0" t="n">
        <v>193</v>
      </c>
      <c r="F882" s="0" t="n">
        <v>8</v>
      </c>
      <c r="G882" s="0" t="n">
        <v>54</v>
      </c>
      <c r="H882" s="0" t="n">
        <v>23981</v>
      </c>
      <c r="I882" s="0" t="n">
        <v>20777</v>
      </c>
      <c r="J882" s="16" t="n">
        <f aca="false">D882+Inputs!$B$8*E882</f>
        <v>581.44</v>
      </c>
      <c r="K882" s="16" t="n">
        <f aca="false">F882+Inputs!$B$9*G882</f>
        <v>120.32</v>
      </c>
      <c r="L882" s="16" t="n">
        <f aca="false">H882+Inputs!$B$10*I882</f>
        <v>53837.549</v>
      </c>
      <c r="M882" s="16" t="n">
        <f aca="false">J882+K882+L882</f>
        <v>54539.309</v>
      </c>
    </row>
    <row r="883" customFormat="false" ht="15" hidden="false" customHeight="false" outlineLevel="0" collapsed="false">
      <c r="A883" s="0" t="s">
        <v>416</v>
      </c>
      <c r="B883" s="15" t="n">
        <v>46082</v>
      </c>
      <c r="C883" s="0" t="n">
        <v>3</v>
      </c>
      <c r="D883" s="0" t="n">
        <v>187</v>
      </c>
      <c r="E883" s="0" t="n">
        <v>217</v>
      </c>
      <c r="F883" s="0" t="n">
        <v>8</v>
      </c>
      <c r="G883" s="0" t="n">
        <v>67</v>
      </c>
      <c r="H883" s="0" t="n">
        <v>23924</v>
      </c>
      <c r="I883" s="0" t="n">
        <v>20831</v>
      </c>
      <c r="J883" s="16" t="n">
        <f aca="false">D883+Inputs!$B$8*E883</f>
        <v>638.36</v>
      </c>
      <c r="K883" s="16" t="n">
        <f aca="false">F883+Inputs!$B$9*G883</f>
        <v>147.36</v>
      </c>
      <c r="L883" s="16" t="n">
        <f aca="false">H883+Inputs!$B$10*I883</f>
        <v>53858.147</v>
      </c>
      <c r="M883" s="16" t="n">
        <f aca="false">J883+K883+L883</f>
        <v>54643.867</v>
      </c>
    </row>
    <row r="884" customFormat="false" ht="15" hidden="false" customHeight="false" outlineLevel="0" collapsed="false">
      <c r="A884" s="0" t="s">
        <v>416</v>
      </c>
      <c r="B884" s="15" t="n">
        <v>46174</v>
      </c>
      <c r="C884" s="0" t="n">
        <v>3</v>
      </c>
      <c r="D884" s="0" t="n">
        <v>268</v>
      </c>
      <c r="E884" s="0" t="n">
        <v>250</v>
      </c>
      <c r="F884" s="0" t="n">
        <v>26</v>
      </c>
      <c r="G884" s="0" t="n">
        <v>97</v>
      </c>
      <c r="H884" s="0" t="n">
        <v>23958</v>
      </c>
      <c r="I884" s="0" t="n">
        <v>20834</v>
      </c>
      <c r="J884" s="16" t="n">
        <f aca="false">D884+Inputs!$B$8*E884</f>
        <v>788</v>
      </c>
      <c r="K884" s="16" t="n">
        <f aca="false">F884+Inputs!$B$9*G884</f>
        <v>227.76</v>
      </c>
      <c r="L884" s="16" t="n">
        <f aca="false">H884+Inputs!$B$10*I884</f>
        <v>53896.458</v>
      </c>
      <c r="M884" s="16" t="n">
        <f aca="false">J884+K884+L884</f>
        <v>54912.218</v>
      </c>
    </row>
    <row r="885" customFormat="false" ht="15" hidden="false" customHeight="false" outlineLevel="0" collapsed="false">
      <c r="A885" s="0" t="s">
        <v>416</v>
      </c>
      <c r="B885" s="15" t="n">
        <v>46235</v>
      </c>
      <c r="C885" s="0" t="n">
        <v>3</v>
      </c>
      <c r="D885" s="0" t="n">
        <v>327</v>
      </c>
      <c r="E885" s="0" t="n">
        <v>258</v>
      </c>
      <c r="F885" s="0" t="n">
        <v>39</v>
      </c>
      <c r="G885" s="0" t="n">
        <v>110</v>
      </c>
      <c r="H885" s="0" t="n">
        <v>24033</v>
      </c>
      <c r="I885" s="0" t="n">
        <v>20875</v>
      </c>
      <c r="J885" s="16" t="n">
        <f aca="false">D885+Inputs!$B$8*E885</f>
        <v>863.64</v>
      </c>
      <c r="K885" s="16" t="n">
        <f aca="false">F885+Inputs!$B$9*G885</f>
        <v>267.8</v>
      </c>
      <c r="L885" s="16" t="n">
        <f aca="false">H885+Inputs!$B$10*I885</f>
        <v>54030.375</v>
      </c>
      <c r="M885" s="16" t="n">
        <f aca="false">J885+K885+L885</f>
        <v>55161.815</v>
      </c>
    </row>
    <row r="886" customFormat="false" ht="15" hidden="false" customHeight="false" outlineLevel="0" collapsed="false">
      <c r="A886" s="0" t="s">
        <v>468</v>
      </c>
      <c r="B886" s="15" t="n">
        <v>44805</v>
      </c>
      <c r="C886" s="0" t="n">
        <v>1</v>
      </c>
      <c r="D886" s="0" t="n">
        <v>0</v>
      </c>
      <c r="E886" s="0" t="n">
        <v>0</v>
      </c>
      <c r="F886" s="0" t="n">
        <v>0</v>
      </c>
      <c r="G886" s="0" t="n">
        <v>1</v>
      </c>
      <c r="H886" s="0" t="n">
        <v>62</v>
      </c>
      <c r="I886" s="0" t="n">
        <v>1974</v>
      </c>
      <c r="J886" s="16" t="n">
        <f aca="false">D886+Inputs!$B$8*E886</f>
        <v>0</v>
      </c>
      <c r="K886" s="16" t="n">
        <f aca="false">F886+Inputs!$B$9*G886</f>
        <v>2.08</v>
      </c>
      <c r="L886" s="16" t="n">
        <f aca="false">H886+Inputs!$B$10*I886</f>
        <v>2898.638</v>
      </c>
      <c r="M886" s="16" t="n">
        <f aca="false">J886+K886+L886</f>
        <v>2900.718</v>
      </c>
    </row>
    <row r="887" customFormat="false" ht="15" hidden="false" customHeight="false" outlineLevel="0" collapsed="false">
      <c r="A887" s="0" t="s">
        <v>468</v>
      </c>
      <c r="B887" s="15" t="n">
        <v>44896</v>
      </c>
      <c r="C887" s="0" t="n">
        <v>1</v>
      </c>
      <c r="D887" s="0" t="n">
        <v>0</v>
      </c>
      <c r="E887" s="0" t="n">
        <v>0</v>
      </c>
      <c r="F887" s="0" t="n">
        <v>0</v>
      </c>
      <c r="G887" s="0" t="n">
        <v>1</v>
      </c>
      <c r="H887" s="0" t="n">
        <v>66</v>
      </c>
      <c r="I887" s="0" t="n">
        <v>1966</v>
      </c>
      <c r="J887" s="16" t="n">
        <f aca="false">D887+Inputs!$B$8*E887</f>
        <v>0</v>
      </c>
      <c r="K887" s="16" t="n">
        <f aca="false">F887+Inputs!$B$9*G887</f>
        <v>2.08</v>
      </c>
      <c r="L887" s="16" t="n">
        <f aca="false">H887+Inputs!$B$10*I887</f>
        <v>2891.142</v>
      </c>
      <c r="M887" s="16" t="n">
        <f aca="false">J887+K887+L887</f>
        <v>2893.222</v>
      </c>
    </row>
    <row r="888" customFormat="false" ht="15" hidden="false" customHeight="false" outlineLevel="0" collapsed="false">
      <c r="A888" s="0" t="s">
        <v>468</v>
      </c>
      <c r="B888" s="15" t="n">
        <v>44986</v>
      </c>
      <c r="C888" s="0" t="n">
        <v>1</v>
      </c>
      <c r="D888" s="0" t="n">
        <v>0</v>
      </c>
      <c r="E888" s="0" t="n">
        <v>0</v>
      </c>
      <c r="F888" s="0" t="n">
        <v>0</v>
      </c>
      <c r="G888" s="0" t="n">
        <v>1</v>
      </c>
      <c r="H888" s="0" t="n">
        <v>66</v>
      </c>
      <c r="I888" s="0" t="n">
        <v>1978</v>
      </c>
      <c r="J888" s="16" t="n">
        <f aca="false">D888+Inputs!$B$8*E888</f>
        <v>0</v>
      </c>
      <c r="K888" s="16" t="n">
        <f aca="false">F888+Inputs!$B$9*G888</f>
        <v>2.08</v>
      </c>
      <c r="L888" s="16" t="n">
        <f aca="false">H888+Inputs!$B$10*I888</f>
        <v>2908.386</v>
      </c>
      <c r="M888" s="16" t="n">
        <f aca="false">J888+K888+L888</f>
        <v>2910.466</v>
      </c>
    </row>
    <row r="889" customFormat="false" ht="15" hidden="false" customHeight="false" outlineLevel="0" collapsed="false">
      <c r="A889" s="0" t="s">
        <v>468</v>
      </c>
      <c r="B889" s="15" t="n">
        <v>45078</v>
      </c>
      <c r="C889" s="0" t="n">
        <v>1</v>
      </c>
      <c r="D889" s="0" t="n">
        <v>0</v>
      </c>
      <c r="E889" s="0" t="n">
        <v>0</v>
      </c>
      <c r="F889" s="0" t="n">
        <v>0</v>
      </c>
      <c r="G889" s="0" t="n">
        <v>1</v>
      </c>
      <c r="H889" s="0" t="n">
        <v>74</v>
      </c>
      <c r="I889" s="0" t="n">
        <v>2005</v>
      </c>
      <c r="J889" s="16" t="n">
        <f aca="false">D889+Inputs!$B$8*E889</f>
        <v>0</v>
      </c>
      <c r="K889" s="16" t="n">
        <f aca="false">F889+Inputs!$B$9*G889</f>
        <v>2.08</v>
      </c>
      <c r="L889" s="16" t="n">
        <f aca="false">H889+Inputs!$B$10*I889</f>
        <v>2955.185</v>
      </c>
      <c r="M889" s="16" t="n">
        <f aca="false">J889+K889+L889</f>
        <v>2957.265</v>
      </c>
    </row>
    <row r="890" customFormat="false" ht="15" hidden="false" customHeight="false" outlineLevel="0" collapsed="false">
      <c r="A890" s="0" t="s">
        <v>468</v>
      </c>
      <c r="B890" s="15" t="n">
        <v>45170</v>
      </c>
      <c r="C890" s="0" t="n">
        <v>1</v>
      </c>
      <c r="D890" s="0" t="n">
        <v>0</v>
      </c>
      <c r="E890" s="0" t="n">
        <v>0</v>
      </c>
      <c r="F890" s="0" t="n">
        <v>0</v>
      </c>
      <c r="G890" s="0" t="n">
        <v>1</v>
      </c>
      <c r="H890" s="0" t="n">
        <v>73</v>
      </c>
      <c r="I890" s="0" t="n">
        <v>2032</v>
      </c>
      <c r="J890" s="16" t="n">
        <f aca="false">D890+Inputs!$B$8*E890</f>
        <v>0</v>
      </c>
      <c r="K890" s="16" t="n">
        <f aca="false">F890+Inputs!$B$9*G890</f>
        <v>2.08</v>
      </c>
      <c r="L890" s="16" t="n">
        <f aca="false">H890+Inputs!$B$10*I890</f>
        <v>2992.984</v>
      </c>
      <c r="M890" s="16" t="n">
        <f aca="false">J890+K890+L890</f>
        <v>2995.064</v>
      </c>
    </row>
    <row r="891" customFormat="false" ht="15" hidden="false" customHeight="false" outlineLevel="0" collapsed="false">
      <c r="A891" s="0" t="s">
        <v>468</v>
      </c>
      <c r="B891" s="15" t="n">
        <v>45261</v>
      </c>
      <c r="C891" s="0" t="n">
        <v>1</v>
      </c>
      <c r="D891" s="0" t="n">
        <v>0</v>
      </c>
      <c r="E891" s="0" t="n">
        <v>0</v>
      </c>
      <c r="F891" s="0" t="n">
        <v>0</v>
      </c>
      <c r="G891" s="0" t="n">
        <v>0</v>
      </c>
      <c r="H891" s="0" t="n">
        <v>78</v>
      </c>
      <c r="I891" s="0" t="n">
        <v>2044</v>
      </c>
      <c r="J891" s="16" t="n">
        <f aca="false">D891+Inputs!$B$8*E891</f>
        <v>0</v>
      </c>
      <c r="K891" s="16" t="n">
        <f aca="false">F891+Inputs!$B$9*G891</f>
        <v>0</v>
      </c>
      <c r="L891" s="16" t="n">
        <f aca="false">H891+Inputs!$B$10*I891</f>
        <v>3015.228</v>
      </c>
      <c r="M891" s="16" t="n">
        <f aca="false">J891+K891+L891</f>
        <v>3015.228</v>
      </c>
    </row>
    <row r="892" customFormat="false" ht="15" hidden="false" customHeight="false" outlineLevel="0" collapsed="false">
      <c r="A892" s="0" t="s">
        <v>468</v>
      </c>
      <c r="B892" s="15" t="n">
        <v>45352</v>
      </c>
      <c r="C892" s="0" t="n">
        <v>1</v>
      </c>
      <c r="D892" s="0" t="n">
        <v>0</v>
      </c>
      <c r="E892" s="0" t="n">
        <v>0</v>
      </c>
      <c r="F892" s="0" t="n">
        <v>0</v>
      </c>
      <c r="G892" s="0" t="n">
        <v>0</v>
      </c>
      <c r="H892" s="0" t="n">
        <v>82</v>
      </c>
      <c r="I892" s="0" t="n">
        <v>2025</v>
      </c>
      <c r="J892" s="16" t="n">
        <f aca="false">D892+Inputs!$B$8*E892</f>
        <v>0</v>
      </c>
      <c r="K892" s="16" t="n">
        <f aca="false">F892+Inputs!$B$9*G892</f>
        <v>0</v>
      </c>
      <c r="L892" s="16" t="n">
        <f aca="false">H892+Inputs!$B$10*I892</f>
        <v>2991.925</v>
      </c>
      <c r="M892" s="16" t="n">
        <f aca="false">J892+K892+L892</f>
        <v>2991.925</v>
      </c>
    </row>
    <row r="893" customFormat="false" ht="15" hidden="false" customHeight="false" outlineLevel="0" collapsed="false">
      <c r="A893" s="0" t="s">
        <v>468</v>
      </c>
      <c r="B893" s="15" t="n">
        <v>45444</v>
      </c>
      <c r="C893" s="0" t="n">
        <v>1</v>
      </c>
      <c r="D893" s="0" t="n">
        <v>0</v>
      </c>
      <c r="E893" s="0" t="n">
        <v>0</v>
      </c>
      <c r="F893" s="0" t="n">
        <v>0</v>
      </c>
      <c r="G893" s="0" t="n">
        <v>0</v>
      </c>
      <c r="H893" s="0" t="n">
        <v>78</v>
      </c>
      <c r="I893" s="0" t="n">
        <v>2039</v>
      </c>
      <c r="J893" s="16" t="n">
        <f aca="false">D893+Inputs!$B$8*E893</f>
        <v>0</v>
      </c>
      <c r="K893" s="16" t="n">
        <f aca="false">F893+Inputs!$B$9*G893</f>
        <v>0</v>
      </c>
      <c r="L893" s="16" t="n">
        <f aca="false">H893+Inputs!$B$10*I893</f>
        <v>3008.043</v>
      </c>
      <c r="M893" s="16" t="n">
        <f aca="false">J893+K893+L893</f>
        <v>3008.043</v>
      </c>
    </row>
    <row r="894" customFormat="false" ht="15" hidden="false" customHeight="false" outlineLevel="0" collapsed="false">
      <c r="A894" s="0" t="s">
        <v>468</v>
      </c>
      <c r="B894" s="15" t="n">
        <v>45536</v>
      </c>
      <c r="C894" s="0" t="n">
        <v>1</v>
      </c>
      <c r="D894" s="0" t="n">
        <v>0</v>
      </c>
      <c r="E894" s="0" t="n">
        <v>0</v>
      </c>
      <c r="F894" s="0" t="n">
        <v>0</v>
      </c>
      <c r="G894" s="0" t="n">
        <v>0</v>
      </c>
      <c r="H894" s="0" t="n">
        <v>79</v>
      </c>
      <c r="I894" s="0" t="n">
        <v>2055</v>
      </c>
      <c r="J894" s="16" t="n">
        <f aca="false">D894+Inputs!$B$8*E894</f>
        <v>0</v>
      </c>
      <c r="K894" s="16" t="n">
        <f aca="false">F894+Inputs!$B$9*G894</f>
        <v>0</v>
      </c>
      <c r="L894" s="16" t="n">
        <f aca="false">H894+Inputs!$B$10*I894</f>
        <v>3032.035</v>
      </c>
      <c r="M894" s="16" t="n">
        <f aca="false">J894+K894+L894</f>
        <v>3032.035</v>
      </c>
    </row>
    <row r="895" customFormat="false" ht="15" hidden="false" customHeight="false" outlineLevel="0" collapsed="false">
      <c r="A895" s="0" t="s">
        <v>468</v>
      </c>
      <c r="B895" s="15" t="n">
        <v>45627</v>
      </c>
      <c r="C895" s="0" t="n">
        <v>1</v>
      </c>
      <c r="D895" s="0" t="n">
        <v>0</v>
      </c>
      <c r="E895" s="0" t="n">
        <v>1</v>
      </c>
      <c r="F895" s="0" t="n">
        <v>0</v>
      </c>
      <c r="G895" s="0" t="n">
        <v>0</v>
      </c>
      <c r="H895" s="0" t="n">
        <v>80</v>
      </c>
      <c r="I895" s="0" t="n">
        <v>2050</v>
      </c>
      <c r="J895" s="16" t="n">
        <f aca="false">D895+Inputs!$B$8*E895</f>
        <v>2.08</v>
      </c>
      <c r="K895" s="16" t="n">
        <f aca="false">F895+Inputs!$B$9*G895</f>
        <v>0</v>
      </c>
      <c r="L895" s="16" t="n">
        <f aca="false">H895+Inputs!$B$10*I895</f>
        <v>3025.85</v>
      </c>
      <c r="M895" s="16" t="n">
        <f aca="false">J895+K895+L895</f>
        <v>3027.93</v>
      </c>
    </row>
    <row r="896" customFormat="false" ht="15" hidden="false" customHeight="false" outlineLevel="0" collapsed="false">
      <c r="A896" s="0" t="s">
        <v>468</v>
      </c>
      <c r="B896" s="15" t="n">
        <v>45717</v>
      </c>
      <c r="C896" s="0" t="n">
        <v>1</v>
      </c>
      <c r="D896" s="0" t="n">
        <v>0</v>
      </c>
      <c r="E896" s="0" t="n">
        <v>2</v>
      </c>
      <c r="F896" s="0" t="n">
        <v>0</v>
      </c>
      <c r="G896" s="0" t="n">
        <v>0</v>
      </c>
      <c r="H896" s="0" t="n">
        <v>82</v>
      </c>
      <c r="I896" s="0" t="n">
        <v>2057</v>
      </c>
      <c r="J896" s="16" t="n">
        <f aca="false">D896+Inputs!$B$8*E896</f>
        <v>4.16</v>
      </c>
      <c r="K896" s="16" t="n">
        <f aca="false">F896+Inputs!$B$9*G896</f>
        <v>0</v>
      </c>
      <c r="L896" s="16" t="n">
        <f aca="false">H896+Inputs!$B$10*I896</f>
        <v>3037.909</v>
      </c>
      <c r="M896" s="16" t="n">
        <f aca="false">J896+K896+L896</f>
        <v>3042.069</v>
      </c>
    </row>
    <row r="897" customFormat="false" ht="15" hidden="false" customHeight="false" outlineLevel="0" collapsed="false">
      <c r="A897" s="0" t="s">
        <v>468</v>
      </c>
      <c r="B897" s="15" t="n">
        <v>45809</v>
      </c>
      <c r="C897" s="0" t="n">
        <v>1</v>
      </c>
      <c r="D897" s="0" t="n">
        <v>0</v>
      </c>
      <c r="E897" s="0" t="n">
        <v>2</v>
      </c>
      <c r="F897" s="0" t="n">
        <v>0</v>
      </c>
      <c r="G897" s="0" t="n">
        <v>0</v>
      </c>
      <c r="H897" s="0" t="n">
        <v>75</v>
      </c>
      <c r="I897" s="0" t="n">
        <v>2069</v>
      </c>
      <c r="J897" s="16" t="n">
        <f aca="false">D897+Inputs!$B$8*E897</f>
        <v>4.16</v>
      </c>
      <c r="K897" s="16" t="n">
        <f aca="false">F897+Inputs!$B$9*G897</f>
        <v>0</v>
      </c>
      <c r="L897" s="16" t="n">
        <f aca="false">H897+Inputs!$B$10*I897</f>
        <v>3048.153</v>
      </c>
      <c r="M897" s="16" t="n">
        <f aca="false">J897+K897+L897</f>
        <v>3052.313</v>
      </c>
    </row>
    <row r="898" customFormat="false" ht="15" hidden="false" customHeight="false" outlineLevel="0" collapsed="false">
      <c r="A898" s="0" t="s">
        <v>468</v>
      </c>
      <c r="B898" s="15" t="n">
        <v>45901</v>
      </c>
      <c r="C898" s="0" t="n">
        <v>1</v>
      </c>
      <c r="D898" s="0" t="n">
        <v>0</v>
      </c>
      <c r="E898" s="0" t="n">
        <v>2</v>
      </c>
      <c r="F898" s="0" t="n">
        <v>0</v>
      </c>
      <c r="G898" s="0" t="n">
        <v>0</v>
      </c>
      <c r="H898" s="0" t="n">
        <v>81</v>
      </c>
      <c r="I898" s="0" t="n">
        <v>2074</v>
      </c>
      <c r="J898" s="16" t="n">
        <f aca="false">D898+Inputs!$B$8*E898</f>
        <v>4.16</v>
      </c>
      <c r="K898" s="16" t="n">
        <f aca="false">F898+Inputs!$B$9*G898</f>
        <v>0</v>
      </c>
      <c r="L898" s="16" t="n">
        <f aca="false">H898+Inputs!$B$10*I898</f>
        <v>3061.338</v>
      </c>
      <c r="M898" s="16" t="n">
        <f aca="false">J898+K898+L898</f>
        <v>3065.498</v>
      </c>
    </row>
    <row r="899" customFormat="false" ht="15" hidden="false" customHeight="false" outlineLevel="0" collapsed="false">
      <c r="A899" s="0" t="s">
        <v>468</v>
      </c>
      <c r="B899" s="15" t="n">
        <v>45992</v>
      </c>
      <c r="C899" s="0" t="n">
        <v>1</v>
      </c>
      <c r="D899" s="0" t="n">
        <v>0</v>
      </c>
      <c r="E899" s="0" t="n">
        <v>2</v>
      </c>
      <c r="F899" s="0" t="n">
        <v>0</v>
      </c>
      <c r="G899" s="0" t="n">
        <v>1</v>
      </c>
      <c r="H899" s="0" t="n">
        <v>94</v>
      </c>
      <c r="I899" s="0" t="n">
        <v>2088</v>
      </c>
      <c r="J899" s="16" t="n">
        <f aca="false">D899+Inputs!$B$8*E899</f>
        <v>4.16</v>
      </c>
      <c r="K899" s="16" t="n">
        <f aca="false">F899+Inputs!$B$9*G899</f>
        <v>2.08</v>
      </c>
      <c r="L899" s="16" t="n">
        <f aca="false">H899+Inputs!$B$10*I899</f>
        <v>3094.456</v>
      </c>
      <c r="M899" s="16" t="n">
        <f aca="false">J899+K899+L899</f>
        <v>3100.696</v>
      </c>
    </row>
    <row r="900" customFormat="false" ht="15" hidden="false" customHeight="false" outlineLevel="0" collapsed="false">
      <c r="A900" s="0" t="s">
        <v>468</v>
      </c>
      <c r="B900" s="15" t="n">
        <v>46082</v>
      </c>
      <c r="C900" s="0" t="n">
        <v>1</v>
      </c>
      <c r="D900" s="0" t="n">
        <v>0</v>
      </c>
      <c r="E900" s="0" t="n">
        <v>3</v>
      </c>
      <c r="F900" s="0" t="n">
        <v>0</v>
      </c>
      <c r="G900" s="0" t="n">
        <v>2</v>
      </c>
      <c r="H900" s="0" t="n">
        <v>80</v>
      </c>
      <c r="I900" s="0" t="n">
        <v>2094</v>
      </c>
      <c r="J900" s="16" t="n">
        <f aca="false">D900+Inputs!$B$8*E900</f>
        <v>6.24</v>
      </c>
      <c r="K900" s="16" t="n">
        <f aca="false">F900+Inputs!$B$9*G900</f>
        <v>4.16</v>
      </c>
      <c r="L900" s="16" t="n">
        <f aca="false">H900+Inputs!$B$10*I900</f>
        <v>3089.078</v>
      </c>
      <c r="M900" s="16" t="n">
        <f aca="false">J900+K900+L900</f>
        <v>3099.478</v>
      </c>
    </row>
    <row r="901" customFormat="false" ht="15" hidden="false" customHeight="false" outlineLevel="0" collapsed="false">
      <c r="A901" s="0" t="s">
        <v>468</v>
      </c>
      <c r="B901" s="15" t="n">
        <v>46174</v>
      </c>
      <c r="C901" s="0" t="n">
        <v>1</v>
      </c>
      <c r="D901" s="0" t="n">
        <v>0</v>
      </c>
      <c r="E901" s="0" t="n">
        <v>3</v>
      </c>
      <c r="F901" s="0" t="n">
        <v>0</v>
      </c>
      <c r="G901" s="0" t="n">
        <v>2</v>
      </c>
      <c r="H901" s="0" t="n">
        <v>82</v>
      </c>
      <c r="I901" s="0" t="n">
        <v>2094</v>
      </c>
      <c r="J901" s="16" t="n">
        <f aca="false">D901+Inputs!$B$8*E901</f>
        <v>6.24</v>
      </c>
      <c r="K901" s="16" t="n">
        <f aca="false">F901+Inputs!$B$9*G901</f>
        <v>4.16</v>
      </c>
      <c r="L901" s="16" t="n">
        <f aca="false">H901+Inputs!$B$10*I901</f>
        <v>3091.078</v>
      </c>
      <c r="M901" s="16" t="n">
        <f aca="false">J901+K901+L901</f>
        <v>3101.478</v>
      </c>
    </row>
    <row r="902" customFormat="false" ht="15" hidden="false" customHeight="false" outlineLevel="0" collapsed="false">
      <c r="A902" s="0" t="s">
        <v>468</v>
      </c>
      <c r="B902" s="15" t="n">
        <v>46235</v>
      </c>
      <c r="C902" s="0" t="n">
        <v>1</v>
      </c>
      <c r="D902" s="0" t="n">
        <v>0</v>
      </c>
      <c r="E902" s="0" t="n">
        <v>3</v>
      </c>
      <c r="F902" s="0" t="n">
        <v>0</v>
      </c>
      <c r="G902" s="0" t="n">
        <v>2</v>
      </c>
      <c r="H902" s="0" t="n">
        <v>82</v>
      </c>
      <c r="I902" s="0" t="n">
        <v>2100</v>
      </c>
      <c r="J902" s="16" t="n">
        <f aca="false">D902+Inputs!$B$8*E902</f>
        <v>6.24</v>
      </c>
      <c r="K902" s="16" t="n">
        <f aca="false">F902+Inputs!$B$9*G902</f>
        <v>4.16</v>
      </c>
      <c r="L902" s="16" t="n">
        <f aca="false">H902+Inputs!$B$10*I902</f>
        <v>3099.7</v>
      </c>
      <c r="M902" s="16" t="n">
        <f aca="false">J902+K902+L902</f>
        <v>3110.1</v>
      </c>
    </row>
    <row r="903" customFormat="false" ht="15" hidden="false" customHeight="false" outlineLevel="0" collapsed="false">
      <c r="A903" s="0" t="s">
        <v>371</v>
      </c>
      <c r="B903" s="15" t="n">
        <v>44805</v>
      </c>
      <c r="C903" s="0" t="n">
        <v>1</v>
      </c>
      <c r="D903" s="0" t="n">
        <v>0</v>
      </c>
      <c r="E903" s="0" t="n">
        <v>7</v>
      </c>
      <c r="F903" s="0" t="n">
        <v>0</v>
      </c>
      <c r="G903" s="0" t="n">
        <v>0</v>
      </c>
      <c r="H903" s="0" t="n">
        <v>3925</v>
      </c>
      <c r="I903" s="0" t="n">
        <v>9061</v>
      </c>
      <c r="J903" s="16" t="n">
        <f aca="false">D903+Inputs!$B$8*E903</f>
        <v>14.56</v>
      </c>
      <c r="K903" s="16" t="n">
        <f aca="false">F903+Inputs!$B$9*G903</f>
        <v>0</v>
      </c>
      <c r="L903" s="16" t="n">
        <f aca="false">H903+Inputs!$B$10*I903</f>
        <v>16945.657</v>
      </c>
      <c r="M903" s="16" t="n">
        <f aca="false">J903+K903+L903</f>
        <v>16960.217</v>
      </c>
    </row>
    <row r="904" customFormat="false" ht="15" hidden="false" customHeight="false" outlineLevel="0" collapsed="false">
      <c r="A904" s="0" t="s">
        <v>371</v>
      </c>
      <c r="B904" s="15" t="n">
        <v>44896</v>
      </c>
      <c r="C904" s="0" t="n">
        <v>1</v>
      </c>
      <c r="D904" s="0" t="n">
        <v>0</v>
      </c>
      <c r="E904" s="0" t="n">
        <v>9</v>
      </c>
      <c r="F904" s="0" t="n">
        <v>0</v>
      </c>
      <c r="G904" s="0" t="n">
        <v>2</v>
      </c>
      <c r="H904" s="0" t="n">
        <v>3962</v>
      </c>
      <c r="I904" s="0" t="n">
        <v>9086</v>
      </c>
      <c r="J904" s="16" t="n">
        <f aca="false">D904+Inputs!$B$8*E904</f>
        <v>18.72</v>
      </c>
      <c r="K904" s="16" t="n">
        <f aca="false">F904+Inputs!$B$9*G904</f>
        <v>4.16</v>
      </c>
      <c r="L904" s="16" t="n">
        <f aca="false">H904+Inputs!$B$10*I904</f>
        <v>17018.582</v>
      </c>
      <c r="M904" s="16" t="n">
        <f aca="false">J904+K904+L904</f>
        <v>17041.462</v>
      </c>
    </row>
    <row r="905" customFormat="false" ht="15" hidden="false" customHeight="false" outlineLevel="0" collapsed="false">
      <c r="A905" s="0" t="s">
        <v>371</v>
      </c>
      <c r="B905" s="15" t="n">
        <v>44986</v>
      </c>
      <c r="C905" s="0" t="n">
        <v>1</v>
      </c>
      <c r="D905" s="0" t="n">
        <v>0</v>
      </c>
      <c r="E905" s="0" t="n">
        <v>13</v>
      </c>
      <c r="F905" s="0" t="n">
        <v>0</v>
      </c>
      <c r="G905" s="0" t="n">
        <v>2</v>
      </c>
      <c r="H905" s="0" t="n">
        <v>3985</v>
      </c>
      <c r="I905" s="0" t="n">
        <v>9176</v>
      </c>
      <c r="J905" s="16" t="n">
        <f aca="false">D905+Inputs!$B$8*E905</f>
        <v>27.04</v>
      </c>
      <c r="K905" s="16" t="n">
        <f aca="false">F905+Inputs!$B$9*G905</f>
        <v>4.16</v>
      </c>
      <c r="L905" s="16" t="n">
        <f aca="false">H905+Inputs!$B$10*I905</f>
        <v>17170.912</v>
      </c>
      <c r="M905" s="16" t="n">
        <f aca="false">J905+K905+L905</f>
        <v>17202.112</v>
      </c>
    </row>
    <row r="906" customFormat="false" ht="15" hidden="false" customHeight="false" outlineLevel="0" collapsed="false">
      <c r="A906" s="0" t="s">
        <v>371</v>
      </c>
      <c r="B906" s="15" t="n">
        <v>45078</v>
      </c>
      <c r="C906" s="0" t="n">
        <v>1</v>
      </c>
      <c r="D906" s="0" t="n">
        <v>0</v>
      </c>
      <c r="E906" s="0" t="n">
        <v>15</v>
      </c>
      <c r="F906" s="0" t="n">
        <v>0</v>
      </c>
      <c r="G906" s="0" t="n">
        <v>2</v>
      </c>
      <c r="H906" s="0" t="n">
        <v>3937</v>
      </c>
      <c r="I906" s="0" t="n">
        <v>9195</v>
      </c>
      <c r="J906" s="16" t="n">
        <f aca="false">D906+Inputs!$B$8*E906</f>
        <v>31.2</v>
      </c>
      <c r="K906" s="16" t="n">
        <f aca="false">F906+Inputs!$B$9*G906</f>
        <v>4.16</v>
      </c>
      <c r="L906" s="16" t="n">
        <f aca="false">H906+Inputs!$B$10*I906</f>
        <v>17150.215</v>
      </c>
      <c r="M906" s="16" t="n">
        <f aca="false">J906+K906+L906</f>
        <v>17185.575</v>
      </c>
    </row>
    <row r="907" customFormat="false" ht="15" hidden="false" customHeight="false" outlineLevel="0" collapsed="false">
      <c r="A907" s="0" t="s">
        <v>371</v>
      </c>
      <c r="B907" s="15" t="n">
        <v>45170</v>
      </c>
      <c r="C907" s="0" t="n">
        <v>1</v>
      </c>
      <c r="D907" s="0" t="n">
        <v>0</v>
      </c>
      <c r="E907" s="0" t="n">
        <v>17</v>
      </c>
      <c r="F907" s="0" t="n">
        <v>0</v>
      </c>
      <c r="G907" s="0" t="n">
        <v>3</v>
      </c>
      <c r="H907" s="0" t="n">
        <v>3975</v>
      </c>
      <c r="I907" s="0" t="n">
        <v>9213</v>
      </c>
      <c r="J907" s="16" t="n">
        <f aca="false">D907+Inputs!$B$8*E907</f>
        <v>35.36</v>
      </c>
      <c r="K907" s="16" t="n">
        <f aca="false">F907+Inputs!$B$9*G907</f>
        <v>6.24</v>
      </c>
      <c r="L907" s="16" t="n">
        <f aca="false">H907+Inputs!$B$10*I907</f>
        <v>17214.081</v>
      </c>
      <c r="M907" s="16" t="n">
        <f aca="false">J907+K907+L907</f>
        <v>17255.681</v>
      </c>
    </row>
    <row r="908" customFormat="false" ht="15" hidden="false" customHeight="false" outlineLevel="0" collapsed="false">
      <c r="A908" s="0" t="s">
        <v>371</v>
      </c>
      <c r="B908" s="15" t="n">
        <v>45261</v>
      </c>
      <c r="C908" s="0" t="n">
        <v>1</v>
      </c>
      <c r="D908" s="0" t="n">
        <v>0</v>
      </c>
      <c r="E908" s="0" t="n">
        <v>15</v>
      </c>
      <c r="F908" s="0" t="n">
        <v>0</v>
      </c>
      <c r="G908" s="0" t="n">
        <v>3</v>
      </c>
      <c r="H908" s="0" t="n">
        <v>4053</v>
      </c>
      <c r="I908" s="0" t="n">
        <v>9211</v>
      </c>
      <c r="J908" s="16" t="n">
        <f aca="false">D908+Inputs!$B$8*E908</f>
        <v>31.2</v>
      </c>
      <c r="K908" s="16" t="n">
        <f aca="false">F908+Inputs!$B$9*G908</f>
        <v>6.24</v>
      </c>
      <c r="L908" s="16" t="n">
        <f aca="false">H908+Inputs!$B$10*I908</f>
        <v>17289.207</v>
      </c>
      <c r="M908" s="16" t="n">
        <f aca="false">J908+K908+L908</f>
        <v>17326.647</v>
      </c>
    </row>
    <row r="909" customFormat="false" ht="15" hidden="false" customHeight="false" outlineLevel="0" collapsed="false">
      <c r="A909" s="0" t="s">
        <v>371</v>
      </c>
      <c r="B909" s="15" t="n">
        <v>45352</v>
      </c>
      <c r="C909" s="0" t="n">
        <v>1</v>
      </c>
      <c r="D909" s="0" t="n">
        <v>0</v>
      </c>
      <c r="E909" s="0" t="n">
        <v>18</v>
      </c>
      <c r="F909" s="0" t="n">
        <v>0</v>
      </c>
      <c r="G909" s="0" t="n">
        <v>3</v>
      </c>
      <c r="H909" s="0" t="n">
        <v>4074</v>
      </c>
      <c r="I909" s="0" t="n">
        <v>9214</v>
      </c>
      <c r="J909" s="16" t="n">
        <f aca="false">D909+Inputs!$B$8*E909</f>
        <v>37.44</v>
      </c>
      <c r="K909" s="16" t="n">
        <f aca="false">F909+Inputs!$B$9*G909</f>
        <v>6.24</v>
      </c>
      <c r="L909" s="16" t="n">
        <f aca="false">H909+Inputs!$B$10*I909</f>
        <v>17314.518</v>
      </c>
      <c r="M909" s="16" t="n">
        <f aca="false">J909+K909+L909</f>
        <v>17358.198</v>
      </c>
    </row>
    <row r="910" customFormat="false" ht="15" hidden="false" customHeight="false" outlineLevel="0" collapsed="false">
      <c r="A910" s="0" t="s">
        <v>371</v>
      </c>
      <c r="B910" s="15" t="n">
        <v>45444</v>
      </c>
      <c r="C910" s="0" t="n">
        <v>1</v>
      </c>
      <c r="D910" s="0" t="n">
        <v>0</v>
      </c>
      <c r="E910" s="0" t="n">
        <v>19</v>
      </c>
      <c r="F910" s="0" t="n">
        <v>0</v>
      </c>
      <c r="G910" s="0" t="n">
        <v>4</v>
      </c>
      <c r="H910" s="0" t="n">
        <v>4058</v>
      </c>
      <c r="I910" s="0" t="n">
        <v>9226</v>
      </c>
      <c r="J910" s="16" t="n">
        <f aca="false">D910+Inputs!$B$8*E910</f>
        <v>39.52</v>
      </c>
      <c r="K910" s="16" t="n">
        <f aca="false">F910+Inputs!$B$9*G910</f>
        <v>8.32</v>
      </c>
      <c r="L910" s="16" t="n">
        <f aca="false">H910+Inputs!$B$10*I910</f>
        <v>17315.762</v>
      </c>
      <c r="M910" s="16" t="n">
        <f aca="false">J910+K910+L910</f>
        <v>17363.602</v>
      </c>
    </row>
    <row r="911" customFormat="false" ht="15" hidden="false" customHeight="false" outlineLevel="0" collapsed="false">
      <c r="A911" s="0" t="s">
        <v>371</v>
      </c>
      <c r="B911" s="15" t="n">
        <v>45536</v>
      </c>
      <c r="C911" s="0" t="n">
        <v>1</v>
      </c>
      <c r="D911" s="0" t="n">
        <v>0</v>
      </c>
      <c r="E911" s="0" t="n">
        <v>21</v>
      </c>
      <c r="F911" s="0" t="n">
        <v>0</v>
      </c>
      <c r="G911" s="0" t="n">
        <v>4</v>
      </c>
      <c r="H911" s="0" t="n">
        <v>4106</v>
      </c>
      <c r="I911" s="0" t="n">
        <v>9279</v>
      </c>
      <c r="J911" s="16" t="n">
        <f aca="false">D911+Inputs!$B$8*E911</f>
        <v>43.68</v>
      </c>
      <c r="K911" s="16" t="n">
        <f aca="false">F911+Inputs!$B$9*G911</f>
        <v>8.32</v>
      </c>
      <c r="L911" s="16" t="n">
        <f aca="false">H911+Inputs!$B$10*I911</f>
        <v>17439.923</v>
      </c>
      <c r="M911" s="16" t="n">
        <f aca="false">J911+K911+L911</f>
        <v>17491.923</v>
      </c>
    </row>
    <row r="912" customFormat="false" ht="15" hidden="false" customHeight="false" outlineLevel="0" collapsed="false">
      <c r="A912" s="0" t="s">
        <v>371</v>
      </c>
      <c r="B912" s="15" t="n">
        <v>45627</v>
      </c>
      <c r="C912" s="0" t="n">
        <v>1</v>
      </c>
      <c r="D912" s="0" t="n">
        <v>0</v>
      </c>
      <c r="E912" s="0" t="n">
        <v>22</v>
      </c>
      <c r="F912" s="0" t="n">
        <v>0</v>
      </c>
      <c r="G912" s="0" t="n">
        <v>3</v>
      </c>
      <c r="H912" s="0" t="n">
        <v>4173</v>
      </c>
      <c r="I912" s="0" t="n">
        <v>9289</v>
      </c>
      <c r="J912" s="16" t="n">
        <f aca="false">D912+Inputs!$B$8*E912</f>
        <v>45.76</v>
      </c>
      <c r="K912" s="16" t="n">
        <f aca="false">F912+Inputs!$B$9*G912</f>
        <v>6.24</v>
      </c>
      <c r="L912" s="16" t="n">
        <f aca="false">H912+Inputs!$B$10*I912</f>
        <v>17521.293</v>
      </c>
      <c r="M912" s="16" t="n">
        <f aca="false">J912+K912+L912</f>
        <v>17573.293</v>
      </c>
    </row>
    <row r="913" customFormat="false" ht="15" hidden="false" customHeight="false" outlineLevel="0" collapsed="false">
      <c r="A913" s="0" t="s">
        <v>371</v>
      </c>
      <c r="B913" s="15" t="n">
        <v>45717</v>
      </c>
      <c r="C913" s="0" t="n">
        <v>1</v>
      </c>
      <c r="D913" s="0" t="n">
        <v>0</v>
      </c>
      <c r="E913" s="0" t="n">
        <v>24</v>
      </c>
      <c r="F913" s="0" t="n">
        <v>0</v>
      </c>
      <c r="G913" s="0" t="n">
        <v>5</v>
      </c>
      <c r="H913" s="0" t="n">
        <v>4251</v>
      </c>
      <c r="I913" s="0" t="n">
        <v>9336</v>
      </c>
      <c r="J913" s="16" t="n">
        <f aca="false">D913+Inputs!$B$8*E913</f>
        <v>49.92</v>
      </c>
      <c r="K913" s="16" t="n">
        <f aca="false">F913+Inputs!$B$9*G913</f>
        <v>10.4</v>
      </c>
      <c r="L913" s="16" t="n">
        <f aca="false">H913+Inputs!$B$10*I913</f>
        <v>17666.832</v>
      </c>
      <c r="M913" s="16" t="n">
        <f aca="false">J913+K913+L913</f>
        <v>17727.152</v>
      </c>
    </row>
    <row r="914" customFormat="false" ht="15" hidden="false" customHeight="false" outlineLevel="0" collapsed="false">
      <c r="A914" s="0" t="s">
        <v>371</v>
      </c>
      <c r="B914" s="15" t="n">
        <v>45809</v>
      </c>
      <c r="C914" s="0" t="n">
        <v>1</v>
      </c>
      <c r="D914" s="0" t="n">
        <v>0</v>
      </c>
      <c r="E914" s="0" t="n">
        <v>24</v>
      </c>
      <c r="F914" s="0" t="n">
        <v>0</v>
      </c>
      <c r="G914" s="0" t="n">
        <v>10</v>
      </c>
      <c r="H914" s="0" t="n">
        <v>4151</v>
      </c>
      <c r="I914" s="0" t="n">
        <v>9314</v>
      </c>
      <c r="J914" s="16" t="n">
        <f aca="false">D914+Inputs!$B$8*E914</f>
        <v>49.92</v>
      </c>
      <c r="K914" s="16" t="n">
        <f aca="false">F914+Inputs!$B$9*G914</f>
        <v>20.8</v>
      </c>
      <c r="L914" s="16" t="n">
        <f aca="false">H914+Inputs!$B$10*I914</f>
        <v>17535.218</v>
      </c>
      <c r="M914" s="16" t="n">
        <f aca="false">J914+K914+L914</f>
        <v>17605.938</v>
      </c>
    </row>
    <row r="915" customFormat="false" ht="15" hidden="false" customHeight="false" outlineLevel="0" collapsed="false">
      <c r="A915" s="0" t="s">
        <v>371</v>
      </c>
      <c r="B915" s="15" t="n">
        <v>45901</v>
      </c>
      <c r="C915" s="0" t="n">
        <v>1</v>
      </c>
      <c r="D915" s="0" t="n">
        <v>0</v>
      </c>
      <c r="E915" s="0" t="n">
        <v>27</v>
      </c>
      <c r="F915" s="0" t="n">
        <v>0</v>
      </c>
      <c r="G915" s="0" t="n">
        <v>14</v>
      </c>
      <c r="H915" s="0" t="n">
        <v>4145</v>
      </c>
      <c r="I915" s="0" t="n">
        <v>9341</v>
      </c>
      <c r="J915" s="16" t="n">
        <f aca="false">D915+Inputs!$B$8*E915</f>
        <v>56.16</v>
      </c>
      <c r="K915" s="16" t="n">
        <f aca="false">F915+Inputs!$B$9*G915</f>
        <v>29.12</v>
      </c>
      <c r="L915" s="16" t="n">
        <f aca="false">H915+Inputs!$B$10*I915</f>
        <v>17568.017</v>
      </c>
      <c r="M915" s="16" t="n">
        <f aca="false">J915+K915+L915</f>
        <v>17653.297</v>
      </c>
    </row>
    <row r="916" customFormat="false" ht="15" hidden="false" customHeight="false" outlineLevel="0" collapsed="false">
      <c r="A916" s="0" t="s">
        <v>371</v>
      </c>
      <c r="B916" s="15" t="n">
        <v>45992</v>
      </c>
      <c r="C916" s="0" t="n">
        <v>1</v>
      </c>
      <c r="D916" s="0" t="n">
        <v>0</v>
      </c>
      <c r="E916" s="0" t="n">
        <v>29</v>
      </c>
      <c r="F916" s="0" t="n">
        <v>0</v>
      </c>
      <c r="G916" s="0" t="n">
        <v>14</v>
      </c>
      <c r="H916" s="0" t="n">
        <v>4221</v>
      </c>
      <c r="I916" s="0" t="n">
        <v>9334</v>
      </c>
      <c r="J916" s="16" t="n">
        <f aca="false">D916+Inputs!$B$8*E916</f>
        <v>60.32</v>
      </c>
      <c r="K916" s="16" t="n">
        <f aca="false">F916+Inputs!$B$9*G916</f>
        <v>29.12</v>
      </c>
      <c r="L916" s="16" t="n">
        <f aca="false">H916+Inputs!$B$10*I916</f>
        <v>17633.958</v>
      </c>
      <c r="M916" s="16" t="n">
        <f aca="false">J916+K916+L916</f>
        <v>17723.398</v>
      </c>
    </row>
    <row r="917" customFormat="false" ht="15" hidden="false" customHeight="false" outlineLevel="0" collapsed="false">
      <c r="A917" s="0" t="s">
        <v>371</v>
      </c>
      <c r="B917" s="15" t="n">
        <v>46082</v>
      </c>
      <c r="C917" s="0" t="n">
        <v>1</v>
      </c>
      <c r="D917" s="0" t="n">
        <v>0</v>
      </c>
      <c r="E917" s="0" t="n">
        <v>33</v>
      </c>
      <c r="F917" s="0" t="n">
        <v>0</v>
      </c>
      <c r="G917" s="0" t="n">
        <v>20</v>
      </c>
      <c r="H917" s="0" t="n">
        <v>4250</v>
      </c>
      <c r="I917" s="0" t="n">
        <v>9334</v>
      </c>
      <c r="J917" s="16" t="n">
        <f aca="false">D917+Inputs!$B$8*E917</f>
        <v>68.64</v>
      </c>
      <c r="K917" s="16" t="n">
        <f aca="false">F917+Inputs!$B$9*G917</f>
        <v>41.6</v>
      </c>
      <c r="L917" s="16" t="n">
        <f aca="false">H917+Inputs!$B$10*I917</f>
        <v>17662.958</v>
      </c>
      <c r="M917" s="16" t="n">
        <f aca="false">J917+K917+L917</f>
        <v>17773.198</v>
      </c>
    </row>
    <row r="918" customFormat="false" ht="15" hidden="false" customHeight="false" outlineLevel="0" collapsed="false">
      <c r="A918" s="0" t="s">
        <v>371</v>
      </c>
      <c r="B918" s="15" t="n">
        <v>46174</v>
      </c>
      <c r="C918" s="0" t="n">
        <v>1</v>
      </c>
      <c r="D918" s="0" t="n">
        <v>6</v>
      </c>
      <c r="E918" s="0" t="n">
        <v>40</v>
      </c>
      <c r="F918" s="0" t="n">
        <v>0</v>
      </c>
      <c r="G918" s="0" t="n">
        <v>24</v>
      </c>
      <c r="H918" s="0" t="n">
        <v>4286</v>
      </c>
      <c r="I918" s="0" t="n">
        <v>9309</v>
      </c>
      <c r="J918" s="16" t="n">
        <f aca="false">D918+Inputs!$B$8*E918</f>
        <v>89.2</v>
      </c>
      <c r="K918" s="16" t="n">
        <f aca="false">F918+Inputs!$B$9*G918</f>
        <v>49.92</v>
      </c>
      <c r="L918" s="16" t="n">
        <f aca="false">H918+Inputs!$B$10*I918</f>
        <v>17663.033</v>
      </c>
      <c r="M918" s="16" t="n">
        <f aca="false">J918+K918+L918</f>
        <v>17802.153</v>
      </c>
    </row>
    <row r="919" customFormat="false" ht="15" hidden="false" customHeight="false" outlineLevel="0" collapsed="false">
      <c r="A919" s="0" t="s">
        <v>371</v>
      </c>
      <c r="B919" s="15" t="n">
        <v>46235</v>
      </c>
      <c r="C919" s="0" t="n">
        <v>1</v>
      </c>
      <c r="D919" s="0" t="n">
        <v>0</v>
      </c>
      <c r="E919" s="0" t="n">
        <v>45</v>
      </c>
      <c r="F919" s="0" t="n">
        <v>0</v>
      </c>
      <c r="G919" s="0" t="n">
        <v>29</v>
      </c>
      <c r="H919" s="0" t="n">
        <v>4370</v>
      </c>
      <c r="I919" s="0" t="n">
        <v>9311</v>
      </c>
      <c r="J919" s="16" t="n">
        <f aca="false">D919+Inputs!$B$8*E919</f>
        <v>93.6</v>
      </c>
      <c r="K919" s="16" t="n">
        <f aca="false">F919+Inputs!$B$9*G919</f>
        <v>60.32</v>
      </c>
      <c r="L919" s="16" t="n">
        <f aca="false">H919+Inputs!$B$10*I919</f>
        <v>17749.907</v>
      </c>
      <c r="M919" s="16" t="n">
        <f aca="false">J919+K919+L919</f>
        <v>17903.827</v>
      </c>
    </row>
    <row r="920" customFormat="false" ht="15" hidden="false" customHeight="false" outlineLevel="0" collapsed="false">
      <c r="A920" s="0" t="s">
        <v>427</v>
      </c>
      <c r="B920" s="15" t="n">
        <v>44805</v>
      </c>
      <c r="C920" s="0" t="n">
        <v>4</v>
      </c>
      <c r="D920" s="0" t="n">
        <v>331</v>
      </c>
      <c r="E920" s="0" t="n">
        <v>196</v>
      </c>
      <c r="F920" s="0" t="n">
        <v>0</v>
      </c>
      <c r="G920" s="0" t="n">
        <v>12</v>
      </c>
      <c r="H920" s="0" t="n">
        <v>54335</v>
      </c>
      <c r="I920" s="0" t="n">
        <v>32321</v>
      </c>
      <c r="J920" s="16" t="n">
        <f aca="false">D920+Inputs!$B$8*E920</f>
        <v>738.68</v>
      </c>
      <c r="K920" s="16" t="n">
        <f aca="false">F920+Inputs!$B$9*G920</f>
        <v>24.96</v>
      </c>
      <c r="L920" s="16" t="n">
        <f aca="false">H920+Inputs!$B$10*I920</f>
        <v>100780.277</v>
      </c>
      <c r="M920" s="16" t="n">
        <f aca="false">J920+K920+L920</f>
        <v>101543.917</v>
      </c>
    </row>
    <row r="921" customFormat="false" ht="15" hidden="false" customHeight="false" outlineLevel="0" collapsed="false">
      <c r="A921" s="0" t="s">
        <v>427</v>
      </c>
      <c r="B921" s="15" t="n">
        <v>44896</v>
      </c>
      <c r="C921" s="0" t="n">
        <v>4</v>
      </c>
      <c r="D921" s="0" t="n">
        <v>396</v>
      </c>
      <c r="E921" s="0" t="n">
        <v>206</v>
      </c>
      <c r="F921" s="0" t="n">
        <v>0</v>
      </c>
      <c r="G921" s="0" t="n">
        <v>22</v>
      </c>
      <c r="H921" s="0" t="n">
        <v>54727</v>
      </c>
      <c r="I921" s="0" t="n">
        <v>32273</v>
      </c>
      <c r="J921" s="16" t="n">
        <f aca="false">D921+Inputs!$B$8*E921</f>
        <v>824.48</v>
      </c>
      <c r="K921" s="16" t="n">
        <f aca="false">F921+Inputs!$B$9*G921</f>
        <v>45.76</v>
      </c>
      <c r="L921" s="16" t="n">
        <f aca="false">H921+Inputs!$B$10*I921</f>
        <v>101103.301</v>
      </c>
      <c r="M921" s="16" t="n">
        <f aca="false">J921+K921+L921</f>
        <v>101973.541</v>
      </c>
    </row>
    <row r="922" customFormat="false" ht="15" hidden="false" customHeight="false" outlineLevel="0" collapsed="false">
      <c r="A922" s="0" t="s">
        <v>427</v>
      </c>
      <c r="B922" s="15" t="n">
        <v>44986</v>
      </c>
      <c r="C922" s="0" t="n">
        <v>4</v>
      </c>
      <c r="D922" s="0" t="n">
        <v>492</v>
      </c>
      <c r="E922" s="0" t="n">
        <v>256</v>
      </c>
      <c r="F922" s="0" t="n">
        <v>0</v>
      </c>
      <c r="G922" s="0" t="n">
        <v>43</v>
      </c>
      <c r="H922" s="0" t="n">
        <v>54805</v>
      </c>
      <c r="I922" s="0" t="n">
        <v>32566</v>
      </c>
      <c r="J922" s="16" t="n">
        <f aca="false">D922+Inputs!$B$8*E922</f>
        <v>1024.48</v>
      </c>
      <c r="K922" s="16" t="n">
        <f aca="false">F922+Inputs!$B$9*G922</f>
        <v>89.44</v>
      </c>
      <c r="L922" s="16" t="n">
        <f aca="false">H922+Inputs!$B$10*I922</f>
        <v>101602.342</v>
      </c>
      <c r="M922" s="16" t="n">
        <f aca="false">J922+K922+L922</f>
        <v>102716.262</v>
      </c>
    </row>
    <row r="923" customFormat="false" ht="15" hidden="false" customHeight="false" outlineLevel="0" collapsed="false">
      <c r="A923" s="0" t="s">
        <v>427</v>
      </c>
      <c r="B923" s="15" t="n">
        <v>45078</v>
      </c>
      <c r="C923" s="0" t="n">
        <v>4</v>
      </c>
      <c r="D923" s="0" t="n">
        <v>699</v>
      </c>
      <c r="E923" s="0" t="n">
        <v>272</v>
      </c>
      <c r="F923" s="0" t="n">
        <v>0</v>
      </c>
      <c r="G923" s="0" t="n">
        <v>53</v>
      </c>
      <c r="H923" s="0" t="n">
        <v>55043</v>
      </c>
      <c r="I923" s="0" t="n">
        <v>31130</v>
      </c>
      <c r="J923" s="16" t="n">
        <f aca="false">D923+Inputs!$B$8*E923</f>
        <v>1264.76</v>
      </c>
      <c r="K923" s="16" t="n">
        <f aca="false">F923+Inputs!$B$9*G923</f>
        <v>110.24</v>
      </c>
      <c r="L923" s="16" t="n">
        <f aca="false">H923+Inputs!$B$10*I923</f>
        <v>99776.81</v>
      </c>
      <c r="M923" s="16" t="n">
        <f aca="false">J923+K923+L923</f>
        <v>101151.81</v>
      </c>
    </row>
    <row r="924" customFormat="false" ht="15" hidden="false" customHeight="false" outlineLevel="0" collapsed="false">
      <c r="A924" s="0" t="s">
        <v>427</v>
      </c>
      <c r="B924" s="15" t="n">
        <v>45170</v>
      </c>
      <c r="C924" s="0" t="n">
        <v>4</v>
      </c>
      <c r="D924" s="0" t="n">
        <v>893</v>
      </c>
      <c r="E924" s="0" t="n">
        <v>280</v>
      </c>
      <c r="F924" s="0" t="n">
        <v>0</v>
      </c>
      <c r="G924" s="0" t="n">
        <v>71</v>
      </c>
      <c r="H924" s="0" t="n">
        <v>55261</v>
      </c>
      <c r="I924" s="0" t="n">
        <v>31156</v>
      </c>
      <c r="J924" s="16" t="n">
        <f aca="false">D924+Inputs!$B$8*E924</f>
        <v>1475.4</v>
      </c>
      <c r="K924" s="16" t="n">
        <f aca="false">F924+Inputs!$B$9*G924</f>
        <v>147.68</v>
      </c>
      <c r="L924" s="16" t="n">
        <f aca="false">H924+Inputs!$B$10*I924</f>
        <v>100032.172</v>
      </c>
      <c r="M924" s="16" t="n">
        <f aca="false">J924+K924+L924</f>
        <v>101655.252</v>
      </c>
    </row>
    <row r="925" customFormat="false" ht="15" hidden="false" customHeight="false" outlineLevel="0" collapsed="false">
      <c r="A925" s="0" t="s">
        <v>427</v>
      </c>
      <c r="B925" s="15" t="n">
        <v>45261</v>
      </c>
      <c r="C925" s="0" t="n">
        <v>4</v>
      </c>
      <c r="D925" s="0" t="n">
        <v>1080</v>
      </c>
      <c r="E925" s="0" t="n">
        <v>305</v>
      </c>
      <c r="F925" s="0" t="n">
        <v>9</v>
      </c>
      <c r="G925" s="0" t="n">
        <v>79</v>
      </c>
      <c r="H925" s="0" t="n">
        <v>55409</v>
      </c>
      <c r="I925" s="0" t="n">
        <v>31089</v>
      </c>
      <c r="J925" s="16" t="n">
        <f aca="false">D925+Inputs!$B$8*E925</f>
        <v>1714.4</v>
      </c>
      <c r="K925" s="16" t="n">
        <f aca="false">F925+Inputs!$B$9*G925</f>
        <v>173.32</v>
      </c>
      <c r="L925" s="16" t="n">
        <f aca="false">H925+Inputs!$B$10*I925</f>
        <v>100083.893</v>
      </c>
      <c r="M925" s="16" t="n">
        <f aca="false">J925+K925+L925</f>
        <v>101971.613</v>
      </c>
    </row>
    <row r="926" customFormat="false" ht="15" hidden="false" customHeight="false" outlineLevel="0" collapsed="false">
      <c r="A926" s="0" t="s">
        <v>427</v>
      </c>
      <c r="B926" s="15" t="n">
        <v>45352</v>
      </c>
      <c r="C926" s="0" t="n">
        <v>4</v>
      </c>
      <c r="D926" s="0" t="n">
        <v>1324</v>
      </c>
      <c r="E926" s="0" t="n">
        <v>369</v>
      </c>
      <c r="F926" s="0" t="n">
        <v>12</v>
      </c>
      <c r="G926" s="0" t="n">
        <v>98</v>
      </c>
      <c r="H926" s="0" t="n">
        <v>55272</v>
      </c>
      <c r="I926" s="0" t="n">
        <v>31199</v>
      </c>
      <c r="J926" s="16" t="n">
        <f aca="false">D926+Inputs!$B$8*E926</f>
        <v>2091.52</v>
      </c>
      <c r="K926" s="16" t="n">
        <f aca="false">F926+Inputs!$B$9*G926</f>
        <v>215.84</v>
      </c>
      <c r="L926" s="16" t="n">
        <f aca="false">H926+Inputs!$B$10*I926</f>
        <v>100104.963</v>
      </c>
      <c r="M926" s="16" t="n">
        <f aca="false">J926+K926+L926</f>
        <v>102412.323</v>
      </c>
    </row>
    <row r="927" customFormat="false" ht="15" hidden="false" customHeight="false" outlineLevel="0" collapsed="false">
      <c r="A927" s="0" t="s">
        <v>427</v>
      </c>
      <c r="B927" s="15" t="n">
        <v>45444</v>
      </c>
      <c r="C927" s="0" t="n">
        <v>4</v>
      </c>
      <c r="D927" s="0" t="n">
        <v>1502</v>
      </c>
      <c r="E927" s="0" t="n">
        <v>404</v>
      </c>
      <c r="F927" s="0" t="n">
        <v>20</v>
      </c>
      <c r="G927" s="0" t="n">
        <v>114</v>
      </c>
      <c r="H927" s="0" t="n">
        <v>55273</v>
      </c>
      <c r="I927" s="0" t="n">
        <v>31079</v>
      </c>
      <c r="J927" s="16" t="n">
        <f aca="false">D927+Inputs!$B$8*E927</f>
        <v>2342.32</v>
      </c>
      <c r="K927" s="16" t="n">
        <f aca="false">F927+Inputs!$B$9*G927</f>
        <v>257.12</v>
      </c>
      <c r="L927" s="16" t="n">
        <f aca="false">H927+Inputs!$B$10*I927</f>
        <v>99933.523</v>
      </c>
      <c r="M927" s="16" t="n">
        <f aca="false">J927+K927+L927</f>
        <v>102532.963</v>
      </c>
    </row>
    <row r="928" customFormat="false" ht="15" hidden="false" customHeight="false" outlineLevel="0" collapsed="false">
      <c r="A928" s="0" t="s">
        <v>427</v>
      </c>
      <c r="B928" s="15" t="n">
        <v>45536</v>
      </c>
      <c r="C928" s="0" t="n">
        <v>4</v>
      </c>
      <c r="D928" s="0" t="n">
        <v>1618</v>
      </c>
      <c r="E928" s="0" t="n">
        <v>420</v>
      </c>
      <c r="F928" s="0" t="n">
        <v>42</v>
      </c>
      <c r="G928" s="0" t="n">
        <v>126</v>
      </c>
      <c r="H928" s="0" t="n">
        <v>55288</v>
      </c>
      <c r="I928" s="0" t="n">
        <v>30982</v>
      </c>
      <c r="J928" s="16" t="n">
        <f aca="false">D928+Inputs!$B$8*E928</f>
        <v>2491.6</v>
      </c>
      <c r="K928" s="16" t="n">
        <f aca="false">F928+Inputs!$B$9*G928</f>
        <v>304.08</v>
      </c>
      <c r="L928" s="16" t="n">
        <f aca="false">H928+Inputs!$B$10*I928</f>
        <v>99809.134</v>
      </c>
      <c r="M928" s="16" t="n">
        <f aca="false">J928+K928+L928</f>
        <v>102604.814</v>
      </c>
    </row>
    <row r="929" customFormat="false" ht="15" hidden="false" customHeight="false" outlineLevel="0" collapsed="false">
      <c r="A929" s="0" t="s">
        <v>427</v>
      </c>
      <c r="B929" s="15" t="n">
        <v>45627</v>
      </c>
      <c r="C929" s="0" t="n">
        <v>4</v>
      </c>
      <c r="D929" s="0" t="n">
        <v>1776</v>
      </c>
      <c r="E929" s="0" t="n">
        <v>420</v>
      </c>
      <c r="F929" s="0" t="n">
        <v>79</v>
      </c>
      <c r="G929" s="0" t="n">
        <v>137</v>
      </c>
      <c r="H929" s="0" t="n">
        <v>55109</v>
      </c>
      <c r="I929" s="0" t="n">
        <v>30860</v>
      </c>
      <c r="J929" s="16" t="n">
        <f aca="false">D929+Inputs!$B$8*E929</f>
        <v>2649.6</v>
      </c>
      <c r="K929" s="16" t="n">
        <f aca="false">F929+Inputs!$B$9*G929</f>
        <v>363.96</v>
      </c>
      <c r="L929" s="16" t="n">
        <f aca="false">H929+Inputs!$B$10*I929</f>
        <v>99454.82</v>
      </c>
      <c r="M929" s="16" t="n">
        <f aca="false">J929+K929+L929</f>
        <v>102468.38</v>
      </c>
    </row>
    <row r="930" customFormat="false" ht="15" hidden="false" customHeight="false" outlineLevel="0" collapsed="false">
      <c r="A930" s="0" t="s">
        <v>427</v>
      </c>
      <c r="B930" s="15" t="n">
        <v>45717</v>
      </c>
      <c r="C930" s="0" t="n">
        <v>4</v>
      </c>
      <c r="D930" s="0" t="n">
        <v>1817</v>
      </c>
      <c r="E930" s="0" t="n">
        <v>507</v>
      </c>
      <c r="F930" s="0" t="n">
        <v>116</v>
      </c>
      <c r="G930" s="0" t="n">
        <v>168</v>
      </c>
      <c r="H930" s="0" t="n">
        <v>54958</v>
      </c>
      <c r="I930" s="0" t="n">
        <v>31070</v>
      </c>
      <c r="J930" s="16" t="n">
        <f aca="false">D930+Inputs!$B$8*E930</f>
        <v>2871.56</v>
      </c>
      <c r="K930" s="16" t="n">
        <f aca="false">F930+Inputs!$B$9*G930</f>
        <v>465.44</v>
      </c>
      <c r="L930" s="16" t="n">
        <f aca="false">H930+Inputs!$B$10*I930</f>
        <v>99605.59</v>
      </c>
      <c r="M930" s="16" t="n">
        <f aca="false">J930+K930+L930</f>
        <v>102942.59</v>
      </c>
    </row>
    <row r="931" customFormat="false" ht="15" hidden="false" customHeight="false" outlineLevel="0" collapsed="false">
      <c r="A931" s="0" t="s">
        <v>427</v>
      </c>
      <c r="B931" s="15" t="n">
        <v>45809</v>
      </c>
      <c r="C931" s="0" t="n">
        <v>4</v>
      </c>
      <c r="D931" s="0" t="n">
        <v>2013</v>
      </c>
      <c r="E931" s="0" t="n">
        <v>539</v>
      </c>
      <c r="F931" s="0" t="n">
        <v>143</v>
      </c>
      <c r="G931" s="0" t="n">
        <v>187</v>
      </c>
      <c r="H931" s="0" t="n">
        <v>55002</v>
      </c>
      <c r="I931" s="0" t="n">
        <v>30881</v>
      </c>
      <c r="J931" s="16" t="n">
        <f aca="false">D931+Inputs!$B$8*E931</f>
        <v>3134.12</v>
      </c>
      <c r="K931" s="16" t="n">
        <f aca="false">F931+Inputs!$B$9*G931</f>
        <v>531.96</v>
      </c>
      <c r="L931" s="16" t="n">
        <f aca="false">H931+Inputs!$B$10*I931</f>
        <v>99377.997</v>
      </c>
      <c r="M931" s="16" t="n">
        <f aca="false">J931+K931+L931</f>
        <v>103044.077</v>
      </c>
    </row>
    <row r="932" customFormat="false" ht="15" hidden="false" customHeight="false" outlineLevel="0" collapsed="false">
      <c r="A932" s="0" t="s">
        <v>427</v>
      </c>
      <c r="B932" s="15" t="n">
        <v>45901</v>
      </c>
      <c r="C932" s="0" t="n">
        <v>4</v>
      </c>
      <c r="D932" s="0" t="n">
        <v>2240</v>
      </c>
      <c r="E932" s="0" t="n">
        <v>557</v>
      </c>
      <c r="F932" s="0" t="n">
        <v>166</v>
      </c>
      <c r="G932" s="0" t="n">
        <v>214</v>
      </c>
      <c r="H932" s="0" t="n">
        <v>55105</v>
      </c>
      <c r="I932" s="0" t="n">
        <v>30713</v>
      </c>
      <c r="J932" s="16" t="n">
        <f aca="false">D932+Inputs!$B$8*E932</f>
        <v>3398.56</v>
      </c>
      <c r="K932" s="16" t="n">
        <f aca="false">F932+Inputs!$B$9*G932</f>
        <v>611.12</v>
      </c>
      <c r="L932" s="16" t="n">
        <f aca="false">H932+Inputs!$B$10*I932</f>
        <v>99239.581</v>
      </c>
      <c r="M932" s="16" t="n">
        <f aca="false">J932+K932+L932</f>
        <v>103249.261</v>
      </c>
    </row>
    <row r="933" customFormat="false" ht="15" hidden="false" customHeight="false" outlineLevel="0" collapsed="false">
      <c r="A933" s="0" t="s">
        <v>427</v>
      </c>
      <c r="B933" s="15" t="n">
        <v>45992</v>
      </c>
      <c r="C933" s="0" t="n">
        <v>4</v>
      </c>
      <c r="D933" s="0" t="n">
        <v>2513</v>
      </c>
      <c r="E933" s="0" t="n">
        <v>583</v>
      </c>
      <c r="F933" s="0" t="n">
        <v>201</v>
      </c>
      <c r="G933" s="0" t="n">
        <v>247</v>
      </c>
      <c r="H933" s="0" t="n">
        <v>55024</v>
      </c>
      <c r="I933" s="0" t="n">
        <v>30642</v>
      </c>
      <c r="J933" s="16" t="n">
        <f aca="false">D933+Inputs!$B$8*E933</f>
        <v>3725.64</v>
      </c>
      <c r="K933" s="16" t="n">
        <f aca="false">F933+Inputs!$B$9*G933</f>
        <v>714.76</v>
      </c>
      <c r="L933" s="16" t="n">
        <f aca="false">H933+Inputs!$B$10*I933</f>
        <v>99056.554</v>
      </c>
      <c r="M933" s="16" t="n">
        <f aca="false">J933+K933+L933</f>
        <v>103496.954</v>
      </c>
    </row>
    <row r="934" customFormat="false" ht="15" hidden="false" customHeight="false" outlineLevel="0" collapsed="false">
      <c r="A934" s="0" t="s">
        <v>427</v>
      </c>
      <c r="B934" s="15" t="n">
        <v>46082</v>
      </c>
      <c r="C934" s="0" t="n">
        <v>4</v>
      </c>
      <c r="D934" s="0" t="n">
        <v>2700</v>
      </c>
      <c r="E934" s="0" t="n">
        <v>643</v>
      </c>
      <c r="F934" s="0" t="n">
        <v>230</v>
      </c>
      <c r="G934" s="0" t="n">
        <v>290</v>
      </c>
      <c r="H934" s="0" t="n">
        <v>54528</v>
      </c>
      <c r="I934" s="0" t="n">
        <v>30798</v>
      </c>
      <c r="J934" s="16" t="n">
        <f aca="false">D934+Inputs!$B$8*E934</f>
        <v>4037.44</v>
      </c>
      <c r="K934" s="16" t="n">
        <f aca="false">F934+Inputs!$B$9*G934</f>
        <v>833.2</v>
      </c>
      <c r="L934" s="16" t="n">
        <f aca="false">H934+Inputs!$B$10*I934</f>
        <v>98784.726</v>
      </c>
      <c r="M934" s="16" t="n">
        <f aca="false">J934+K934+L934</f>
        <v>103655.366</v>
      </c>
    </row>
    <row r="935" customFormat="false" ht="15" hidden="false" customHeight="false" outlineLevel="0" collapsed="false">
      <c r="A935" s="0" t="s">
        <v>427</v>
      </c>
      <c r="B935" s="15" t="n">
        <v>46174</v>
      </c>
      <c r="C935" s="0" t="n">
        <v>4</v>
      </c>
      <c r="D935" s="0" t="n">
        <v>3194</v>
      </c>
      <c r="E935" s="0" t="n">
        <v>712</v>
      </c>
      <c r="F935" s="0" t="n">
        <v>280</v>
      </c>
      <c r="G935" s="0" t="n">
        <v>343</v>
      </c>
      <c r="H935" s="0" t="n">
        <v>54235</v>
      </c>
      <c r="I935" s="0" t="n">
        <v>30737</v>
      </c>
      <c r="J935" s="16" t="n">
        <f aca="false">D935+Inputs!$B$8*E935</f>
        <v>4674.96</v>
      </c>
      <c r="K935" s="16" t="n">
        <f aca="false">F935+Inputs!$B$9*G935</f>
        <v>993.44</v>
      </c>
      <c r="L935" s="16" t="n">
        <f aca="false">H935+Inputs!$B$10*I935</f>
        <v>98404.069</v>
      </c>
      <c r="M935" s="16" t="n">
        <f aca="false">J935+K935+L935</f>
        <v>104072.469</v>
      </c>
    </row>
    <row r="936" customFormat="false" ht="15" hidden="false" customHeight="false" outlineLevel="0" collapsed="false">
      <c r="A936" s="0" t="s">
        <v>427</v>
      </c>
      <c r="B936" s="15" t="n">
        <v>46235</v>
      </c>
      <c r="C936" s="0" t="n">
        <v>4</v>
      </c>
      <c r="D936" s="0" t="n">
        <v>3546</v>
      </c>
      <c r="E936" s="0" t="n">
        <v>772</v>
      </c>
      <c r="F936" s="0" t="n">
        <v>318</v>
      </c>
      <c r="G936" s="0" t="n">
        <v>360</v>
      </c>
      <c r="H936" s="0" t="n">
        <v>53858</v>
      </c>
      <c r="I936" s="0" t="n">
        <v>30704</v>
      </c>
      <c r="J936" s="16" t="n">
        <f aca="false">D936+Inputs!$B$8*E936</f>
        <v>5151.76</v>
      </c>
      <c r="K936" s="16" t="n">
        <f aca="false">F936+Inputs!$B$9*G936</f>
        <v>1066.8</v>
      </c>
      <c r="L936" s="16" t="n">
        <f aca="false">H936+Inputs!$B$10*I936</f>
        <v>97979.648</v>
      </c>
      <c r="M936" s="16" t="n">
        <f aca="false">J936+K936+L936</f>
        <v>104198.208</v>
      </c>
    </row>
    <row r="937" customFormat="false" ht="15" hidden="false" customHeight="false" outlineLevel="0" collapsed="false">
      <c r="A937" s="0" t="s">
        <v>440</v>
      </c>
      <c r="B937" s="15" t="n">
        <v>44805</v>
      </c>
      <c r="C937" s="0" t="n">
        <v>5</v>
      </c>
      <c r="D937" s="0" t="n">
        <v>22</v>
      </c>
      <c r="E937" s="0" t="n">
        <v>74</v>
      </c>
      <c r="F937" s="0" t="n">
        <v>0</v>
      </c>
      <c r="G937" s="0" t="n">
        <v>0</v>
      </c>
      <c r="H937" s="0" t="n">
        <v>875</v>
      </c>
      <c r="I937" s="0" t="n">
        <v>8560</v>
      </c>
      <c r="J937" s="16" t="n">
        <f aca="false">D937+Inputs!$B$8*E937</f>
        <v>175.92</v>
      </c>
      <c r="K937" s="16" t="n">
        <f aca="false">F937+Inputs!$B$9*G937</f>
        <v>0</v>
      </c>
      <c r="L937" s="16" t="n">
        <f aca="false">H937+Inputs!$B$10*I937</f>
        <v>13175.72</v>
      </c>
      <c r="M937" s="16" t="n">
        <f aca="false">J937+K937+L937</f>
        <v>13351.64</v>
      </c>
    </row>
    <row r="938" customFormat="false" ht="15" hidden="false" customHeight="false" outlineLevel="0" collapsed="false">
      <c r="A938" s="0" t="s">
        <v>440</v>
      </c>
      <c r="B938" s="15" t="n">
        <v>44896</v>
      </c>
      <c r="C938" s="0" t="n">
        <v>5</v>
      </c>
      <c r="D938" s="0" t="n">
        <v>34</v>
      </c>
      <c r="E938" s="0" t="n">
        <v>84</v>
      </c>
      <c r="F938" s="0" t="n">
        <v>0</v>
      </c>
      <c r="G938" s="0" t="n">
        <v>1</v>
      </c>
      <c r="H938" s="0" t="n">
        <v>879</v>
      </c>
      <c r="I938" s="0" t="n">
        <v>8519</v>
      </c>
      <c r="J938" s="16" t="n">
        <f aca="false">D938+Inputs!$B$8*E938</f>
        <v>208.72</v>
      </c>
      <c r="K938" s="16" t="n">
        <f aca="false">F938+Inputs!$B$9*G938</f>
        <v>2.08</v>
      </c>
      <c r="L938" s="16" t="n">
        <f aca="false">H938+Inputs!$B$10*I938</f>
        <v>13120.803</v>
      </c>
      <c r="M938" s="16" t="n">
        <f aca="false">J938+K938+L938</f>
        <v>13331.603</v>
      </c>
    </row>
    <row r="939" customFormat="false" ht="15" hidden="false" customHeight="false" outlineLevel="0" collapsed="false">
      <c r="A939" s="0" t="s">
        <v>440</v>
      </c>
      <c r="B939" s="15" t="n">
        <v>44986</v>
      </c>
      <c r="C939" s="0" t="n">
        <v>5</v>
      </c>
      <c r="D939" s="0" t="n">
        <v>48</v>
      </c>
      <c r="E939" s="0" t="n">
        <v>99</v>
      </c>
      <c r="F939" s="0" t="n">
        <v>0</v>
      </c>
      <c r="G939" s="0" t="n">
        <v>3</v>
      </c>
      <c r="H939" s="0" t="n">
        <v>865</v>
      </c>
      <c r="I939" s="0" t="n">
        <v>8612</v>
      </c>
      <c r="J939" s="16" t="n">
        <f aca="false">D939+Inputs!$B$8*E939</f>
        <v>253.92</v>
      </c>
      <c r="K939" s="16" t="n">
        <f aca="false">F939+Inputs!$B$9*G939</f>
        <v>6.24</v>
      </c>
      <c r="L939" s="16" t="n">
        <f aca="false">H939+Inputs!$B$10*I939</f>
        <v>13240.444</v>
      </c>
      <c r="M939" s="16" t="n">
        <f aca="false">J939+K939+L939</f>
        <v>13500.604</v>
      </c>
    </row>
    <row r="940" customFormat="false" ht="15" hidden="false" customHeight="false" outlineLevel="0" collapsed="false">
      <c r="A940" s="0" t="s">
        <v>440</v>
      </c>
      <c r="B940" s="15" t="n">
        <v>45078</v>
      </c>
      <c r="C940" s="0" t="n">
        <v>5</v>
      </c>
      <c r="D940" s="0" t="n">
        <v>67</v>
      </c>
      <c r="E940" s="0" t="n">
        <v>112</v>
      </c>
      <c r="F940" s="0" t="n">
        <v>0</v>
      </c>
      <c r="G940" s="0" t="n">
        <v>7</v>
      </c>
      <c r="H940" s="0" t="n">
        <v>775</v>
      </c>
      <c r="I940" s="0" t="n">
        <v>8660</v>
      </c>
      <c r="J940" s="16" t="n">
        <f aca="false">D940+Inputs!$B$8*E940</f>
        <v>299.96</v>
      </c>
      <c r="K940" s="16" t="n">
        <f aca="false">F940+Inputs!$B$9*G940</f>
        <v>14.56</v>
      </c>
      <c r="L940" s="16" t="n">
        <f aca="false">H940+Inputs!$B$10*I940</f>
        <v>13219.42</v>
      </c>
      <c r="M940" s="16" t="n">
        <f aca="false">J940+K940+L940</f>
        <v>13533.94</v>
      </c>
    </row>
    <row r="941" customFormat="false" ht="15" hidden="false" customHeight="false" outlineLevel="0" collapsed="false">
      <c r="A941" s="0" t="s">
        <v>440</v>
      </c>
      <c r="B941" s="15" t="n">
        <v>45170</v>
      </c>
      <c r="C941" s="0" t="n">
        <v>5</v>
      </c>
      <c r="D941" s="0" t="n">
        <v>81</v>
      </c>
      <c r="E941" s="0" t="n">
        <v>123</v>
      </c>
      <c r="F941" s="0" t="n">
        <v>0</v>
      </c>
      <c r="G941" s="0" t="n">
        <v>10</v>
      </c>
      <c r="H941" s="0" t="n">
        <v>754</v>
      </c>
      <c r="I941" s="0" t="n">
        <v>8614</v>
      </c>
      <c r="J941" s="16" t="n">
        <f aca="false">D941+Inputs!$B$8*E941</f>
        <v>336.84</v>
      </c>
      <c r="K941" s="16" t="n">
        <f aca="false">F941+Inputs!$B$9*G941</f>
        <v>20.8</v>
      </c>
      <c r="L941" s="16" t="n">
        <f aca="false">H941+Inputs!$B$10*I941</f>
        <v>13132.318</v>
      </c>
      <c r="M941" s="16" t="n">
        <f aca="false">J941+K941+L941</f>
        <v>13489.958</v>
      </c>
    </row>
    <row r="942" customFormat="false" ht="15" hidden="false" customHeight="false" outlineLevel="0" collapsed="false">
      <c r="A942" s="0" t="s">
        <v>440</v>
      </c>
      <c r="B942" s="15" t="n">
        <v>45261</v>
      </c>
      <c r="C942" s="0" t="n">
        <v>5</v>
      </c>
      <c r="D942" s="0" t="n">
        <v>89</v>
      </c>
      <c r="E942" s="0" t="n">
        <v>137</v>
      </c>
      <c r="F942" s="0" t="n">
        <v>0</v>
      </c>
      <c r="G942" s="0" t="n">
        <v>13</v>
      </c>
      <c r="H942" s="0" t="n">
        <v>803</v>
      </c>
      <c r="I942" s="0" t="n">
        <v>8599</v>
      </c>
      <c r="J942" s="16" t="n">
        <f aca="false">D942+Inputs!$B$8*E942</f>
        <v>373.96</v>
      </c>
      <c r="K942" s="16" t="n">
        <f aca="false">F942+Inputs!$B$9*G942</f>
        <v>27.04</v>
      </c>
      <c r="L942" s="16" t="n">
        <f aca="false">H942+Inputs!$B$10*I942</f>
        <v>13159.763</v>
      </c>
      <c r="M942" s="16" t="n">
        <f aca="false">J942+K942+L942</f>
        <v>13560.763</v>
      </c>
    </row>
    <row r="943" customFormat="false" ht="15" hidden="false" customHeight="false" outlineLevel="0" collapsed="false">
      <c r="A943" s="0" t="s">
        <v>440</v>
      </c>
      <c r="B943" s="15" t="n">
        <v>45352</v>
      </c>
      <c r="C943" s="0" t="n">
        <v>5</v>
      </c>
      <c r="D943" s="0" t="n">
        <v>93</v>
      </c>
      <c r="E943" s="0" t="n">
        <v>147</v>
      </c>
      <c r="F943" s="0" t="n">
        <v>0</v>
      </c>
      <c r="G943" s="0" t="n">
        <v>14</v>
      </c>
      <c r="H943" s="0" t="n">
        <v>764</v>
      </c>
      <c r="I943" s="0" t="n">
        <v>8577</v>
      </c>
      <c r="J943" s="16" t="n">
        <f aca="false">D943+Inputs!$B$8*E943</f>
        <v>398.76</v>
      </c>
      <c r="K943" s="16" t="n">
        <f aca="false">F943+Inputs!$B$9*G943</f>
        <v>29.12</v>
      </c>
      <c r="L943" s="16" t="n">
        <f aca="false">H943+Inputs!$B$10*I943</f>
        <v>13089.149</v>
      </c>
      <c r="M943" s="16" t="n">
        <f aca="false">J943+K943+L943</f>
        <v>13517.029</v>
      </c>
    </row>
    <row r="944" customFormat="false" ht="15" hidden="false" customHeight="false" outlineLevel="0" collapsed="false">
      <c r="A944" s="0" t="s">
        <v>440</v>
      </c>
      <c r="B944" s="15" t="n">
        <v>45444</v>
      </c>
      <c r="C944" s="0" t="n">
        <v>5</v>
      </c>
      <c r="D944" s="0" t="n">
        <v>98</v>
      </c>
      <c r="E944" s="0" t="n">
        <v>170</v>
      </c>
      <c r="F944" s="0" t="n">
        <v>0</v>
      </c>
      <c r="G944" s="0" t="n">
        <v>21</v>
      </c>
      <c r="H944" s="0" t="n">
        <v>748</v>
      </c>
      <c r="I944" s="0" t="n">
        <v>8561</v>
      </c>
      <c r="J944" s="16" t="n">
        <f aca="false">D944+Inputs!$B$8*E944</f>
        <v>451.6</v>
      </c>
      <c r="K944" s="16" t="n">
        <f aca="false">F944+Inputs!$B$9*G944</f>
        <v>43.68</v>
      </c>
      <c r="L944" s="16" t="n">
        <f aca="false">H944+Inputs!$B$10*I944</f>
        <v>13050.157</v>
      </c>
      <c r="M944" s="16" t="n">
        <f aca="false">J944+K944+L944</f>
        <v>13545.437</v>
      </c>
    </row>
    <row r="945" customFormat="false" ht="15" hidden="false" customHeight="false" outlineLevel="0" collapsed="false">
      <c r="A945" s="0" t="s">
        <v>440</v>
      </c>
      <c r="B945" s="15" t="n">
        <v>45536</v>
      </c>
      <c r="C945" s="0" t="n">
        <v>5</v>
      </c>
      <c r="D945" s="0" t="n">
        <v>107</v>
      </c>
      <c r="E945" s="0" t="n">
        <v>179</v>
      </c>
      <c r="F945" s="0" t="n">
        <v>0</v>
      </c>
      <c r="G945" s="0" t="n">
        <v>24</v>
      </c>
      <c r="H945" s="0" t="n">
        <v>712</v>
      </c>
      <c r="I945" s="0" t="n">
        <v>8546</v>
      </c>
      <c r="J945" s="16" t="n">
        <f aca="false">D945+Inputs!$B$8*E945</f>
        <v>479.32</v>
      </c>
      <c r="K945" s="16" t="n">
        <f aca="false">F945+Inputs!$B$9*G945</f>
        <v>49.92</v>
      </c>
      <c r="L945" s="16" t="n">
        <f aca="false">H945+Inputs!$B$10*I945</f>
        <v>12992.602</v>
      </c>
      <c r="M945" s="16" t="n">
        <f aca="false">J945+K945+L945</f>
        <v>13521.842</v>
      </c>
    </row>
    <row r="946" customFormat="false" ht="15" hidden="false" customHeight="false" outlineLevel="0" collapsed="false">
      <c r="A946" s="0" t="s">
        <v>440</v>
      </c>
      <c r="B946" s="15" t="n">
        <v>45627</v>
      </c>
      <c r="C946" s="0" t="n">
        <v>5</v>
      </c>
      <c r="D946" s="0" t="n">
        <v>117</v>
      </c>
      <c r="E946" s="0" t="n">
        <v>192</v>
      </c>
      <c r="F946" s="0" t="n">
        <v>0</v>
      </c>
      <c r="G946" s="0" t="n">
        <v>32</v>
      </c>
      <c r="H946" s="0" t="n">
        <v>760</v>
      </c>
      <c r="I946" s="0" t="n">
        <v>8532</v>
      </c>
      <c r="J946" s="16" t="n">
        <f aca="false">D946+Inputs!$B$8*E946</f>
        <v>516.36</v>
      </c>
      <c r="K946" s="16" t="n">
        <f aca="false">F946+Inputs!$B$9*G946</f>
        <v>66.56</v>
      </c>
      <c r="L946" s="16" t="n">
        <f aca="false">H946+Inputs!$B$10*I946</f>
        <v>13020.484</v>
      </c>
      <c r="M946" s="16" t="n">
        <f aca="false">J946+K946+L946</f>
        <v>13603.404</v>
      </c>
    </row>
    <row r="947" customFormat="false" ht="15" hidden="false" customHeight="false" outlineLevel="0" collapsed="false">
      <c r="A947" s="0" t="s">
        <v>440</v>
      </c>
      <c r="B947" s="15" t="n">
        <v>45717</v>
      </c>
      <c r="C947" s="0" t="n">
        <v>5</v>
      </c>
      <c r="D947" s="0" t="n">
        <v>120</v>
      </c>
      <c r="E947" s="0" t="n">
        <v>215</v>
      </c>
      <c r="F947" s="0" t="n">
        <v>0</v>
      </c>
      <c r="G947" s="0" t="n">
        <v>48</v>
      </c>
      <c r="H947" s="0" t="n">
        <v>721</v>
      </c>
      <c r="I947" s="0" t="n">
        <v>8527</v>
      </c>
      <c r="J947" s="16" t="n">
        <f aca="false">D947+Inputs!$B$8*E947</f>
        <v>567.2</v>
      </c>
      <c r="K947" s="16" t="n">
        <f aca="false">F947+Inputs!$B$9*G947</f>
        <v>99.84</v>
      </c>
      <c r="L947" s="16" t="n">
        <f aca="false">H947+Inputs!$B$10*I947</f>
        <v>12974.299</v>
      </c>
      <c r="M947" s="16" t="n">
        <f aca="false">J947+K947+L947</f>
        <v>13641.339</v>
      </c>
    </row>
    <row r="948" customFormat="false" ht="15" hidden="false" customHeight="false" outlineLevel="0" collapsed="false">
      <c r="A948" s="0" t="s">
        <v>440</v>
      </c>
      <c r="B948" s="15" t="n">
        <v>45809</v>
      </c>
      <c r="C948" s="0" t="n">
        <v>5</v>
      </c>
      <c r="D948" s="0" t="n">
        <v>119</v>
      </c>
      <c r="E948" s="0" t="n">
        <v>234</v>
      </c>
      <c r="F948" s="0" t="n">
        <v>0</v>
      </c>
      <c r="G948" s="0" t="n">
        <v>53</v>
      </c>
      <c r="H948" s="0" t="n">
        <v>710</v>
      </c>
      <c r="I948" s="0" t="n">
        <v>8510</v>
      </c>
      <c r="J948" s="16" t="n">
        <f aca="false">D948+Inputs!$B$8*E948</f>
        <v>605.72</v>
      </c>
      <c r="K948" s="16" t="n">
        <f aca="false">F948+Inputs!$B$9*G948</f>
        <v>110.24</v>
      </c>
      <c r="L948" s="16" t="n">
        <f aca="false">H948+Inputs!$B$10*I948</f>
        <v>12938.87</v>
      </c>
      <c r="M948" s="16" t="n">
        <f aca="false">J948+K948+L948</f>
        <v>13654.83</v>
      </c>
    </row>
    <row r="949" customFormat="false" ht="15" hidden="false" customHeight="false" outlineLevel="0" collapsed="false">
      <c r="A949" s="0" t="s">
        <v>440</v>
      </c>
      <c r="B949" s="15" t="n">
        <v>45901</v>
      </c>
      <c r="C949" s="0" t="n">
        <v>5</v>
      </c>
      <c r="D949" s="0" t="n">
        <v>131</v>
      </c>
      <c r="E949" s="0" t="n">
        <v>243</v>
      </c>
      <c r="F949" s="0" t="n">
        <v>0</v>
      </c>
      <c r="G949" s="0" t="n">
        <v>63</v>
      </c>
      <c r="H949" s="0" t="n">
        <v>692</v>
      </c>
      <c r="I949" s="0" t="n">
        <v>8497</v>
      </c>
      <c r="J949" s="16" t="n">
        <f aca="false">D949+Inputs!$B$8*E949</f>
        <v>636.44</v>
      </c>
      <c r="K949" s="16" t="n">
        <f aca="false">F949+Inputs!$B$9*G949</f>
        <v>131.04</v>
      </c>
      <c r="L949" s="16" t="n">
        <f aca="false">H949+Inputs!$B$10*I949</f>
        <v>12902.189</v>
      </c>
      <c r="M949" s="16" t="n">
        <f aca="false">J949+K949+L949</f>
        <v>13669.669</v>
      </c>
    </row>
    <row r="950" customFormat="false" ht="15" hidden="false" customHeight="false" outlineLevel="0" collapsed="false">
      <c r="A950" s="0" t="s">
        <v>440</v>
      </c>
      <c r="B950" s="15" t="n">
        <v>45992</v>
      </c>
      <c r="C950" s="0" t="n">
        <v>5</v>
      </c>
      <c r="D950" s="0" t="n">
        <v>133</v>
      </c>
      <c r="E950" s="0" t="n">
        <v>257</v>
      </c>
      <c r="F950" s="0" t="n">
        <v>0</v>
      </c>
      <c r="G950" s="0" t="n">
        <v>71</v>
      </c>
      <c r="H950" s="0" t="n">
        <v>712</v>
      </c>
      <c r="I950" s="0" t="n">
        <v>8498</v>
      </c>
      <c r="J950" s="16" t="n">
        <f aca="false">D950+Inputs!$B$8*E950</f>
        <v>667.56</v>
      </c>
      <c r="K950" s="16" t="n">
        <f aca="false">F950+Inputs!$B$9*G950</f>
        <v>147.68</v>
      </c>
      <c r="L950" s="16" t="n">
        <f aca="false">H950+Inputs!$B$10*I950</f>
        <v>12923.626</v>
      </c>
      <c r="M950" s="16" t="n">
        <f aca="false">J950+K950+L950</f>
        <v>13738.866</v>
      </c>
    </row>
    <row r="951" customFormat="false" ht="15" hidden="false" customHeight="false" outlineLevel="0" collapsed="false">
      <c r="A951" s="0" t="s">
        <v>440</v>
      </c>
      <c r="B951" s="15" t="n">
        <v>46082</v>
      </c>
      <c r="C951" s="0" t="n">
        <v>5</v>
      </c>
      <c r="D951" s="0" t="n">
        <v>151</v>
      </c>
      <c r="E951" s="0" t="n">
        <v>274</v>
      </c>
      <c r="F951" s="0" t="n">
        <v>0</v>
      </c>
      <c r="G951" s="0" t="n">
        <v>81</v>
      </c>
      <c r="H951" s="0" t="n">
        <v>673</v>
      </c>
      <c r="I951" s="0" t="n">
        <v>8473</v>
      </c>
      <c r="J951" s="16" t="n">
        <f aca="false">D951+Inputs!$B$8*E951</f>
        <v>720.92</v>
      </c>
      <c r="K951" s="16" t="n">
        <f aca="false">F951+Inputs!$B$9*G951</f>
        <v>168.48</v>
      </c>
      <c r="L951" s="16" t="n">
        <f aca="false">H951+Inputs!$B$10*I951</f>
        <v>12848.701</v>
      </c>
      <c r="M951" s="16" t="n">
        <f aca="false">J951+K951+L951</f>
        <v>13738.101</v>
      </c>
    </row>
    <row r="952" customFormat="false" ht="15" hidden="false" customHeight="false" outlineLevel="0" collapsed="false">
      <c r="A952" s="0" t="s">
        <v>440</v>
      </c>
      <c r="B952" s="15" t="n">
        <v>46174</v>
      </c>
      <c r="C952" s="0" t="n">
        <v>5</v>
      </c>
      <c r="D952" s="0" t="n">
        <v>164</v>
      </c>
      <c r="E952" s="0" t="n">
        <v>300</v>
      </c>
      <c r="F952" s="0" t="n">
        <v>0</v>
      </c>
      <c r="G952" s="0" t="n">
        <v>95</v>
      </c>
      <c r="H952" s="0" t="n">
        <v>709</v>
      </c>
      <c r="I952" s="0" t="n">
        <v>8507</v>
      </c>
      <c r="J952" s="16" t="n">
        <f aca="false">D952+Inputs!$B$8*E952</f>
        <v>788</v>
      </c>
      <c r="K952" s="16" t="n">
        <f aca="false">F952+Inputs!$B$9*G952</f>
        <v>197.6</v>
      </c>
      <c r="L952" s="16" t="n">
        <f aca="false">H952+Inputs!$B$10*I952</f>
        <v>12933.559</v>
      </c>
      <c r="M952" s="16" t="n">
        <f aca="false">J952+K952+L952</f>
        <v>13919.159</v>
      </c>
    </row>
    <row r="953" customFormat="false" ht="15" hidden="false" customHeight="false" outlineLevel="0" collapsed="false">
      <c r="A953" s="0" t="s">
        <v>440</v>
      </c>
      <c r="B953" s="15" t="n">
        <v>46235</v>
      </c>
      <c r="C953" s="0" t="n">
        <v>5</v>
      </c>
      <c r="D953" s="0" t="n">
        <v>180</v>
      </c>
      <c r="E953" s="0" t="n">
        <v>316</v>
      </c>
      <c r="F953" s="0" t="n">
        <v>0</v>
      </c>
      <c r="G953" s="0" t="n">
        <v>105</v>
      </c>
      <c r="H953" s="0" t="n">
        <v>711</v>
      </c>
      <c r="I953" s="0" t="n">
        <v>8484</v>
      </c>
      <c r="J953" s="16" t="n">
        <f aca="false">D953+Inputs!$B$8*E953</f>
        <v>837.28</v>
      </c>
      <c r="K953" s="16" t="n">
        <f aca="false">F953+Inputs!$B$9*G953</f>
        <v>218.4</v>
      </c>
      <c r="L953" s="16" t="n">
        <f aca="false">H953+Inputs!$B$10*I953</f>
        <v>12902.508</v>
      </c>
      <c r="M953" s="16" t="n">
        <f aca="false">J953+K953+L953</f>
        <v>13958.188</v>
      </c>
    </row>
    <row r="954" customFormat="false" ht="15" hidden="false" customHeight="false" outlineLevel="0" collapsed="false">
      <c r="A954" s="0" t="s">
        <v>439</v>
      </c>
      <c r="B954" s="15" t="n">
        <v>44805</v>
      </c>
      <c r="C954" s="0" t="n">
        <v>5</v>
      </c>
      <c r="D954" s="0" t="n">
        <v>299</v>
      </c>
      <c r="E954" s="0" t="n">
        <v>133</v>
      </c>
      <c r="F954" s="0" t="n">
        <v>0</v>
      </c>
      <c r="G954" s="0" t="n">
        <v>5</v>
      </c>
      <c r="H954" s="0" t="n">
        <v>54075</v>
      </c>
      <c r="I954" s="0" t="n">
        <v>26010</v>
      </c>
      <c r="J954" s="16" t="n">
        <f aca="false">D954+Inputs!$B$8*E954</f>
        <v>575.64</v>
      </c>
      <c r="K954" s="16" t="n">
        <f aca="false">F954+Inputs!$B$9*G954</f>
        <v>10.4</v>
      </c>
      <c r="L954" s="16" t="n">
        <f aca="false">H954+Inputs!$B$10*I954</f>
        <v>91451.37</v>
      </c>
      <c r="M954" s="16" t="n">
        <f aca="false">J954+K954+L954</f>
        <v>92037.41</v>
      </c>
    </row>
    <row r="955" customFormat="false" ht="15" hidden="false" customHeight="false" outlineLevel="0" collapsed="false">
      <c r="A955" s="0" t="s">
        <v>439</v>
      </c>
      <c r="B955" s="15" t="n">
        <v>44896</v>
      </c>
      <c r="C955" s="0" t="n">
        <v>5</v>
      </c>
      <c r="D955" s="0" t="n">
        <v>347</v>
      </c>
      <c r="E955" s="0" t="n">
        <v>149</v>
      </c>
      <c r="F955" s="0" t="n">
        <v>0</v>
      </c>
      <c r="G955" s="0" t="n">
        <v>13</v>
      </c>
      <c r="H955" s="0" t="n">
        <v>54462</v>
      </c>
      <c r="I955" s="0" t="n">
        <v>25987</v>
      </c>
      <c r="J955" s="16" t="n">
        <f aca="false">D955+Inputs!$B$8*E955</f>
        <v>656.92</v>
      </c>
      <c r="K955" s="16" t="n">
        <f aca="false">F955+Inputs!$B$9*G955</f>
        <v>27.04</v>
      </c>
      <c r="L955" s="16" t="n">
        <f aca="false">H955+Inputs!$B$10*I955</f>
        <v>91805.319</v>
      </c>
      <c r="M955" s="16" t="n">
        <f aca="false">J955+K955+L955</f>
        <v>92489.279</v>
      </c>
    </row>
    <row r="956" customFormat="false" ht="15" hidden="false" customHeight="false" outlineLevel="0" collapsed="false">
      <c r="A956" s="0" t="s">
        <v>439</v>
      </c>
      <c r="B956" s="15" t="n">
        <v>44986</v>
      </c>
      <c r="C956" s="0" t="n">
        <v>5</v>
      </c>
      <c r="D956" s="0" t="n">
        <v>399</v>
      </c>
      <c r="E956" s="0" t="n">
        <v>192</v>
      </c>
      <c r="F956" s="0" t="n">
        <v>0</v>
      </c>
      <c r="G956" s="0" t="n">
        <v>25</v>
      </c>
      <c r="H956" s="0" t="n">
        <v>54476</v>
      </c>
      <c r="I956" s="0" t="n">
        <v>26326</v>
      </c>
      <c r="J956" s="16" t="n">
        <f aca="false">D956+Inputs!$B$8*E956</f>
        <v>798.36</v>
      </c>
      <c r="K956" s="16" t="n">
        <f aca="false">F956+Inputs!$B$9*G956</f>
        <v>52</v>
      </c>
      <c r="L956" s="16" t="n">
        <f aca="false">H956+Inputs!$B$10*I956</f>
        <v>92306.462</v>
      </c>
      <c r="M956" s="16" t="n">
        <f aca="false">J956+K956+L956</f>
        <v>93156.822</v>
      </c>
    </row>
    <row r="957" customFormat="false" ht="15" hidden="false" customHeight="false" outlineLevel="0" collapsed="false">
      <c r="A957" s="0" t="s">
        <v>439</v>
      </c>
      <c r="B957" s="15" t="n">
        <v>45078</v>
      </c>
      <c r="C957" s="0" t="n">
        <v>5</v>
      </c>
      <c r="D957" s="0" t="n">
        <v>545</v>
      </c>
      <c r="E957" s="0" t="n">
        <v>230</v>
      </c>
      <c r="F957" s="0" t="n">
        <v>0</v>
      </c>
      <c r="G957" s="0" t="n">
        <v>28</v>
      </c>
      <c r="H957" s="0" t="n">
        <v>54641</v>
      </c>
      <c r="I957" s="0" t="n">
        <v>26947</v>
      </c>
      <c r="J957" s="16" t="n">
        <f aca="false">D957+Inputs!$B$8*E957</f>
        <v>1023.4</v>
      </c>
      <c r="K957" s="16" t="n">
        <f aca="false">F957+Inputs!$B$9*G957</f>
        <v>58.24</v>
      </c>
      <c r="L957" s="16" t="n">
        <f aca="false">H957+Inputs!$B$10*I957</f>
        <v>93363.839</v>
      </c>
      <c r="M957" s="16" t="n">
        <f aca="false">J957+K957+L957</f>
        <v>94445.479</v>
      </c>
    </row>
    <row r="958" customFormat="false" ht="15" hidden="false" customHeight="false" outlineLevel="0" collapsed="false">
      <c r="A958" s="0" t="s">
        <v>439</v>
      </c>
      <c r="B958" s="15" t="n">
        <v>45170</v>
      </c>
      <c r="C958" s="0" t="n">
        <v>5</v>
      </c>
      <c r="D958" s="0" t="n">
        <v>681</v>
      </c>
      <c r="E958" s="0" t="n">
        <v>251</v>
      </c>
      <c r="F958" s="0" t="n">
        <v>0</v>
      </c>
      <c r="G958" s="0" t="n">
        <v>42</v>
      </c>
      <c r="H958" s="0" t="n">
        <v>55161</v>
      </c>
      <c r="I958" s="0" t="n">
        <v>26939</v>
      </c>
      <c r="J958" s="16" t="n">
        <f aca="false">D958+Inputs!$B$8*E958</f>
        <v>1203.08</v>
      </c>
      <c r="K958" s="16" t="n">
        <f aca="false">F958+Inputs!$B$9*G958</f>
        <v>87.36</v>
      </c>
      <c r="L958" s="16" t="n">
        <f aca="false">H958+Inputs!$B$10*I958</f>
        <v>93872.343</v>
      </c>
      <c r="M958" s="16" t="n">
        <f aca="false">J958+K958+L958</f>
        <v>95162.783</v>
      </c>
    </row>
    <row r="959" customFormat="false" ht="15" hidden="false" customHeight="false" outlineLevel="0" collapsed="false">
      <c r="A959" s="0" t="s">
        <v>439</v>
      </c>
      <c r="B959" s="15" t="n">
        <v>45261</v>
      </c>
      <c r="C959" s="0" t="n">
        <v>5</v>
      </c>
      <c r="D959" s="0" t="n">
        <v>774</v>
      </c>
      <c r="E959" s="0" t="n">
        <v>262</v>
      </c>
      <c r="F959" s="0" t="n">
        <v>6</v>
      </c>
      <c r="G959" s="0" t="n">
        <v>63</v>
      </c>
      <c r="H959" s="0" t="n">
        <v>55758</v>
      </c>
      <c r="I959" s="0" t="n">
        <v>26875</v>
      </c>
      <c r="J959" s="16" t="n">
        <f aca="false">D959+Inputs!$B$8*E959</f>
        <v>1318.96</v>
      </c>
      <c r="K959" s="16" t="n">
        <f aca="false">F959+Inputs!$B$9*G959</f>
        <v>137.04</v>
      </c>
      <c r="L959" s="16" t="n">
        <f aca="false">H959+Inputs!$B$10*I959</f>
        <v>94377.375</v>
      </c>
      <c r="M959" s="16" t="n">
        <f aca="false">J959+K959+L959</f>
        <v>95833.375</v>
      </c>
    </row>
    <row r="960" customFormat="false" ht="15" hidden="false" customHeight="false" outlineLevel="0" collapsed="false">
      <c r="A960" s="0" t="s">
        <v>439</v>
      </c>
      <c r="B960" s="15" t="n">
        <v>45352</v>
      </c>
      <c r="C960" s="0" t="n">
        <v>5</v>
      </c>
      <c r="D960" s="0" t="n">
        <v>951</v>
      </c>
      <c r="E960" s="0" t="n">
        <v>294</v>
      </c>
      <c r="F960" s="0" t="n">
        <v>8</v>
      </c>
      <c r="G960" s="0" t="n">
        <v>76</v>
      </c>
      <c r="H960" s="0" t="n">
        <v>55501</v>
      </c>
      <c r="I960" s="0" t="n">
        <v>27027</v>
      </c>
      <c r="J960" s="16" t="n">
        <f aca="false">D960+Inputs!$B$8*E960</f>
        <v>1562.52</v>
      </c>
      <c r="K960" s="16" t="n">
        <f aca="false">F960+Inputs!$B$9*G960</f>
        <v>166.08</v>
      </c>
      <c r="L960" s="16" t="n">
        <f aca="false">H960+Inputs!$B$10*I960</f>
        <v>94338.799</v>
      </c>
      <c r="M960" s="16" t="n">
        <f aca="false">J960+K960+L960</f>
        <v>96067.399</v>
      </c>
    </row>
    <row r="961" customFormat="false" ht="15" hidden="false" customHeight="false" outlineLevel="0" collapsed="false">
      <c r="A961" s="0" t="s">
        <v>439</v>
      </c>
      <c r="B961" s="15" t="n">
        <v>45444</v>
      </c>
      <c r="C961" s="0" t="n">
        <v>5</v>
      </c>
      <c r="D961" s="0" t="n">
        <v>1100</v>
      </c>
      <c r="E961" s="0" t="n">
        <v>331</v>
      </c>
      <c r="F961" s="0" t="n">
        <v>16</v>
      </c>
      <c r="G961" s="0" t="n">
        <v>93</v>
      </c>
      <c r="H961" s="0" t="n">
        <v>54702</v>
      </c>
      <c r="I961" s="0" t="n">
        <v>26971</v>
      </c>
      <c r="J961" s="16" t="n">
        <f aca="false">D961+Inputs!$B$8*E961</f>
        <v>1788.48</v>
      </c>
      <c r="K961" s="16" t="n">
        <f aca="false">F961+Inputs!$B$9*G961</f>
        <v>209.44</v>
      </c>
      <c r="L961" s="16" t="n">
        <f aca="false">H961+Inputs!$B$10*I961</f>
        <v>93459.327</v>
      </c>
      <c r="M961" s="16" t="n">
        <f aca="false">J961+K961+L961</f>
        <v>95457.247</v>
      </c>
    </row>
    <row r="962" customFormat="false" ht="15" hidden="false" customHeight="false" outlineLevel="0" collapsed="false">
      <c r="A962" s="0" t="s">
        <v>439</v>
      </c>
      <c r="B962" s="15" t="n">
        <v>45536</v>
      </c>
      <c r="C962" s="0" t="n">
        <v>5</v>
      </c>
      <c r="D962" s="0" t="n">
        <v>1287</v>
      </c>
      <c r="E962" s="0" t="n">
        <v>357</v>
      </c>
      <c r="F962" s="0" t="n">
        <v>47</v>
      </c>
      <c r="G962" s="0" t="n">
        <v>106</v>
      </c>
      <c r="H962" s="0" t="n">
        <v>54931</v>
      </c>
      <c r="I962" s="0" t="n">
        <v>26873</v>
      </c>
      <c r="J962" s="16" t="n">
        <f aca="false">D962+Inputs!$B$8*E962</f>
        <v>2029.56</v>
      </c>
      <c r="K962" s="16" t="n">
        <f aca="false">F962+Inputs!$B$9*G962</f>
        <v>267.48</v>
      </c>
      <c r="L962" s="16" t="n">
        <f aca="false">H962+Inputs!$B$10*I962</f>
        <v>93547.501</v>
      </c>
      <c r="M962" s="16" t="n">
        <f aca="false">J962+K962+L962</f>
        <v>95844.541</v>
      </c>
    </row>
    <row r="963" customFormat="false" ht="15" hidden="false" customHeight="false" outlineLevel="0" collapsed="false">
      <c r="A963" s="0" t="s">
        <v>439</v>
      </c>
      <c r="B963" s="15" t="n">
        <v>45627</v>
      </c>
      <c r="C963" s="0" t="n">
        <v>5</v>
      </c>
      <c r="D963" s="0" t="n">
        <v>1423</v>
      </c>
      <c r="E963" s="0" t="n">
        <v>379</v>
      </c>
      <c r="F963" s="0" t="n">
        <v>81</v>
      </c>
      <c r="G963" s="0" t="n">
        <v>112</v>
      </c>
      <c r="H963" s="0" t="n">
        <v>54753</v>
      </c>
      <c r="I963" s="0" t="n">
        <v>26815</v>
      </c>
      <c r="J963" s="16" t="n">
        <f aca="false">D963+Inputs!$B$8*E963</f>
        <v>2211.32</v>
      </c>
      <c r="K963" s="16" t="n">
        <f aca="false">F963+Inputs!$B$9*G963</f>
        <v>313.96</v>
      </c>
      <c r="L963" s="16" t="n">
        <f aca="false">H963+Inputs!$B$10*I963</f>
        <v>93286.155</v>
      </c>
      <c r="M963" s="16" t="n">
        <f aca="false">J963+K963+L963</f>
        <v>95811.435</v>
      </c>
    </row>
    <row r="964" customFormat="false" ht="15" hidden="false" customHeight="false" outlineLevel="0" collapsed="false">
      <c r="A964" s="0" t="s">
        <v>439</v>
      </c>
      <c r="B964" s="15" t="n">
        <v>45717</v>
      </c>
      <c r="C964" s="0" t="n">
        <v>5</v>
      </c>
      <c r="D964" s="0" t="n">
        <v>1488</v>
      </c>
      <c r="E964" s="0" t="n">
        <v>458</v>
      </c>
      <c r="F964" s="0" t="n">
        <v>104</v>
      </c>
      <c r="G964" s="0" t="n">
        <v>146</v>
      </c>
      <c r="H964" s="0" t="n">
        <v>54517</v>
      </c>
      <c r="I964" s="0" t="n">
        <v>26900</v>
      </c>
      <c r="J964" s="16" t="n">
        <f aca="false">D964+Inputs!$B$8*E964</f>
        <v>2440.64</v>
      </c>
      <c r="K964" s="16" t="n">
        <f aca="false">F964+Inputs!$B$9*G964</f>
        <v>407.68</v>
      </c>
      <c r="L964" s="16" t="n">
        <f aca="false">H964+Inputs!$B$10*I964</f>
        <v>93172.3</v>
      </c>
      <c r="M964" s="16" t="n">
        <f aca="false">J964+K964+L964</f>
        <v>96020.62</v>
      </c>
    </row>
    <row r="965" customFormat="false" ht="15" hidden="false" customHeight="false" outlineLevel="0" collapsed="false">
      <c r="A965" s="0" t="s">
        <v>439</v>
      </c>
      <c r="B965" s="15" t="n">
        <v>45809</v>
      </c>
      <c r="C965" s="0" t="n">
        <v>5</v>
      </c>
      <c r="D965" s="0" t="n">
        <v>1665</v>
      </c>
      <c r="E965" s="0" t="n">
        <v>504</v>
      </c>
      <c r="F965" s="0" t="n">
        <v>144</v>
      </c>
      <c r="G965" s="0" t="n">
        <v>160</v>
      </c>
      <c r="H965" s="0" t="n">
        <v>54390</v>
      </c>
      <c r="I965" s="0" t="n">
        <v>26729</v>
      </c>
      <c r="J965" s="16" t="n">
        <f aca="false">D965+Inputs!$B$8*E965</f>
        <v>2713.32</v>
      </c>
      <c r="K965" s="16" t="n">
        <f aca="false">F965+Inputs!$B$9*G965</f>
        <v>476.8</v>
      </c>
      <c r="L965" s="16" t="n">
        <f aca="false">H965+Inputs!$B$10*I965</f>
        <v>92799.573</v>
      </c>
      <c r="M965" s="16" t="n">
        <f aca="false">J965+K965+L965</f>
        <v>95989.693</v>
      </c>
    </row>
    <row r="966" customFormat="false" ht="15" hidden="false" customHeight="false" outlineLevel="0" collapsed="false">
      <c r="A966" s="0" t="s">
        <v>439</v>
      </c>
      <c r="B966" s="15" t="n">
        <v>45901</v>
      </c>
      <c r="C966" s="0" t="n">
        <v>5</v>
      </c>
      <c r="D966" s="0" t="n">
        <v>1865</v>
      </c>
      <c r="E966" s="0" t="n">
        <v>537</v>
      </c>
      <c r="F966" s="0" t="n">
        <v>178</v>
      </c>
      <c r="G966" s="0" t="n">
        <v>176</v>
      </c>
      <c r="H966" s="0" t="n">
        <v>54506</v>
      </c>
      <c r="I966" s="0" t="n">
        <v>26678</v>
      </c>
      <c r="J966" s="16" t="n">
        <f aca="false">D966+Inputs!$B$8*E966</f>
        <v>2981.96</v>
      </c>
      <c r="K966" s="16" t="n">
        <f aca="false">F966+Inputs!$B$9*G966</f>
        <v>544.08</v>
      </c>
      <c r="L966" s="16" t="n">
        <f aca="false">H966+Inputs!$B$10*I966</f>
        <v>92842.286</v>
      </c>
      <c r="M966" s="16" t="n">
        <f aca="false">J966+K966+L966</f>
        <v>96368.326</v>
      </c>
    </row>
    <row r="967" customFormat="false" ht="15" hidden="false" customHeight="false" outlineLevel="0" collapsed="false">
      <c r="A967" s="0" t="s">
        <v>439</v>
      </c>
      <c r="B967" s="15" t="n">
        <v>45992</v>
      </c>
      <c r="C967" s="0" t="n">
        <v>5</v>
      </c>
      <c r="D967" s="0" t="n">
        <v>2110</v>
      </c>
      <c r="E967" s="0" t="n">
        <v>549</v>
      </c>
      <c r="F967" s="0" t="n">
        <v>201</v>
      </c>
      <c r="G967" s="0" t="n">
        <v>189</v>
      </c>
      <c r="H967" s="0" t="n">
        <v>54636</v>
      </c>
      <c r="I967" s="0" t="n">
        <v>26543</v>
      </c>
      <c r="J967" s="16" t="n">
        <f aca="false">D967+Inputs!$B$8*E967</f>
        <v>3251.92</v>
      </c>
      <c r="K967" s="16" t="n">
        <f aca="false">F967+Inputs!$B$9*G967</f>
        <v>594.12</v>
      </c>
      <c r="L967" s="16" t="n">
        <f aca="false">H967+Inputs!$B$10*I967</f>
        <v>92778.291</v>
      </c>
      <c r="M967" s="16" t="n">
        <f aca="false">J967+K967+L967</f>
        <v>96624.331</v>
      </c>
    </row>
    <row r="968" customFormat="false" ht="15" hidden="false" customHeight="false" outlineLevel="0" collapsed="false">
      <c r="A968" s="0" t="s">
        <v>439</v>
      </c>
      <c r="B968" s="15" t="n">
        <v>46082</v>
      </c>
      <c r="C968" s="0" t="n">
        <v>5</v>
      </c>
      <c r="D968" s="0" t="n">
        <v>2341</v>
      </c>
      <c r="E968" s="0" t="n">
        <v>627</v>
      </c>
      <c r="F968" s="0" t="n">
        <v>249</v>
      </c>
      <c r="G968" s="0" t="n">
        <v>218</v>
      </c>
      <c r="H968" s="0" t="n">
        <v>54469</v>
      </c>
      <c r="I968" s="0" t="n">
        <v>26647</v>
      </c>
      <c r="J968" s="16" t="n">
        <f aca="false">D968+Inputs!$B$8*E968</f>
        <v>3645.16</v>
      </c>
      <c r="K968" s="16" t="n">
        <f aca="false">F968+Inputs!$B$9*G968</f>
        <v>702.44</v>
      </c>
      <c r="L968" s="16" t="n">
        <f aca="false">H968+Inputs!$B$10*I968</f>
        <v>92760.739</v>
      </c>
      <c r="M968" s="16" t="n">
        <f aca="false">J968+K968+L968</f>
        <v>97108.339</v>
      </c>
    </row>
    <row r="969" customFormat="false" ht="15" hidden="false" customHeight="false" outlineLevel="0" collapsed="false">
      <c r="A969" s="0" t="s">
        <v>439</v>
      </c>
      <c r="B969" s="15" t="n">
        <v>46174</v>
      </c>
      <c r="C969" s="0" t="n">
        <v>5</v>
      </c>
      <c r="D969" s="0" t="n">
        <v>2898</v>
      </c>
      <c r="E969" s="0" t="n">
        <v>672</v>
      </c>
      <c r="F969" s="0" t="n">
        <v>377</v>
      </c>
      <c r="G969" s="0" t="n">
        <v>248</v>
      </c>
      <c r="H969" s="0" t="n">
        <v>53835</v>
      </c>
      <c r="I969" s="0" t="n">
        <v>26583</v>
      </c>
      <c r="J969" s="16" t="n">
        <f aca="false">D969+Inputs!$B$8*E969</f>
        <v>4295.76</v>
      </c>
      <c r="K969" s="16" t="n">
        <f aca="false">F969+Inputs!$B$9*G969</f>
        <v>892.84</v>
      </c>
      <c r="L969" s="16" t="n">
        <f aca="false">H969+Inputs!$B$10*I969</f>
        <v>92034.771</v>
      </c>
      <c r="M969" s="16" t="n">
        <f aca="false">J969+K969+L969</f>
        <v>97223.371</v>
      </c>
    </row>
    <row r="970" customFormat="false" ht="15" hidden="false" customHeight="false" outlineLevel="0" collapsed="false">
      <c r="A970" s="0" t="s">
        <v>439</v>
      </c>
      <c r="B970" s="15" t="n">
        <v>46235</v>
      </c>
      <c r="C970" s="0" t="n">
        <v>5</v>
      </c>
      <c r="D970" s="0" t="n">
        <v>3231</v>
      </c>
      <c r="E970" s="0" t="n">
        <v>710</v>
      </c>
      <c r="F970" s="0" t="n">
        <v>421</v>
      </c>
      <c r="G970" s="0" t="n">
        <v>277</v>
      </c>
      <c r="H970" s="0" t="n">
        <v>53782</v>
      </c>
      <c r="I970" s="0" t="n">
        <v>26490</v>
      </c>
      <c r="J970" s="16" t="n">
        <f aca="false">D970+Inputs!$B$8*E970</f>
        <v>4707.8</v>
      </c>
      <c r="K970" s="16" t="n">
        <f aca="false">F970+Inputs!$B$9*G970</f>
        <v>997.16</v>
      </c>
      <c r="L970" s="16" t="n">
        <f aca="false">H970+Inputs!$B$10*I970</f>
        <v>91848.13</v>
      </c>
      <c r="M970" s="16" t="n">
        <f aca="false">J970+K970+L970</f>
        <v>97553.09</v>
      </c>
    </row>
    <row r="971" customFormat="false" ht="15" hidden="false" customHeight="false" outlineLevel="0" collapsed="false">
      <c r="A971" s="0" t="s">
        <v>367</v>
      </c>
      <c r="B971" s="15" t="n">
        <v>44805</v>
      </c>
      <c r="C971" s="0" t="n">
        <v>1</v>
      </c>
      <c r="D971" s="0" t="n">
        <v>0</v>
      </c>
      <c r="E971" s="0" t="n">
        <v>3</v>
      </c>
      <c r="F971" s="0" t="n">
        <v>0</v>
      </c>
      <c r="G971" s="0" t="n">
        <v>0</v>
      </c>
      <c r="H971" s="0" t="n">
        <v>1629</v>
      </c>
      <c r="I971" s="0" t="n">
        <v>7993</v>
      </c>
      <c r="J971" s="16" t="n">
        <f aca="false">D971+Inputs!$B$8*E971</f>
        <v>6.24</v>
      </c>
      <c r="K971" s="16" t="n">
        <f aca="false">F971+Inputs!$B$9*G971</f>
        <v>0</v>
      </c>
      <c r="L971" s="16" t="n">
        <f aca="false">H971+Inputs!$B$10*I971</f>
        <v>13114.941</v>
      </c>
      <c r="M971" s="16" t="n">
        <f aca="false">J971+K971+L971</f>
        <v>13121.181</v>
      </c>
    </row>
    <row r="972" customFormat="false" ht="15" hidden="false" customHeight="false" outlineLevel="0" collapsed="false">
      <c r="A972" s="0" t="s">
        <v>367</v>
      </c>
      <c r="B972" s="15" t="n">
        <v>44896</v>
      </c>
      <c r="C972" s="0" t="n">
        <v>1</v>
      </c>
      <c r="D972" s="0" t="n">
        <v>0</v>
      </c>
      <c r="E972" s="0" t="n">
        <v>2</v>
      </c>
      <c r="F972" s="0" t="n">
        <v>0</v>
      </c>
      <c r="G972" s="0" t="n">
        <v>1</v>
      </c>
      <c r="H972" s="0" t="n">
        <v>1671</v>
      </c>
      <c r="I972" s="0" t="n">
        <v>8031</v>
      </c>
      <c r="J972" s="16" t="n">
        <f aca="false">D972+Inputs!$B$8*E972</f>
        <v>4.16</v>
      </c>
      <c r="K972" s="16" t="n">
        <f aca="false">F972+Inputs!$B$9*G972</f>
        <v>2.08</v>
      </c>
      <c r="L972" s="16" t="n">
        <f aca="false">H972+Inputs!$B$10*I972</f>
        <v>13211.547</v>
      </c>
      <c r="M972" s="16" t="n">
        <f aca="false">J972+K972+L972</f>
        <v>13217.787</v>
      </c>
    </row>
    <row r="973" customFormat="false" ht="15" hidden="false" customHeight="false" outlineLevel="0" collapsed="false">
      <c r="A973" s="0" t="s">
        <v>367</v>
      </c>
      <c r="B973" s="15" t="n">
        <v>44986</v>
      </c>
      <c r="C973" s="0" t="n">
        <v>1</v>
      </c>
      <c r="D973" s="0" t="n">
        <v>0</v>
      </c>
      <c r="E973" s="0" t="n">
        <v>2</v>
      </c>
      <c r="F973" s="0" t="n">
        <v>0</v>
      </c>
      <c r="G973" s="0" t="n">
        <v>1</v>
      </c>
      <c r="H973" s="0" t="n">
        <v>1647</v>
      </c>
      <c r="I973" s="0" t="n">
        <v>8068</v>
      </c>
      <c r="J973" s="16" t="n">
        <f aca="false">D973+Inputs!$B$8*E973</f>
        <v>4.16</v>
      </c>
      <c r="K973" s="16" t="n">
        <f aca="false">F973+Inputs!$B$9*G973</f>
        <v>2.08</v>
      </c>
      <c r="L973" s="16" t="n">
        <f aca="false">H973+Inputs!$B$10*I973</f>
        <v>13240.716</v>
      </c>
      <c r="M973" s="16" t="n">
        <f aca="false">J973+K973+L973</f>
        <v>13246.956</v>
      </c>
    </row>
    <row r="974" customFormat="false" ht="15" hidden="false" customHeight="false" outlineLevel="0" collapsed="false">
      <c r="A974" s="0" t="s">
        <v>367</v>
      </c>
      <c r="B974" s="15" t="n">
        <v>45078</v>
      </c>
      <c r="C974" s="0" t="n">
        <v>1</v>
      </c>
      <c r="D974" s="0" t="n">
        <v>0</v>
      </c>
      <c r="E974" s="0" t="n">
        <v>3</v>
      </c>
      <c r="F974" s="0" t="n">
        <v>0</v>
      </c>
      <c r="G974" s="0" t="n">
        <v>2</v>
      </c>
      <c r="H974" s="0" t="n">
        <v>1721</v>
      </c>
      <c r="I974" s="0" t="n">
        <v>8376</v>
      </c>
      <c r="J974" s="16" t="n">
        <f aca="false">D974+Inputs!$B$8*E974</f>
        <v>6.24</v>
      </c>
      <c r="K974" s="16" t="n">
        <f aca="false">F974+Inputs!$B$9*G974</f>
        <v>4.16</v>
      </c>
      <c r="L974" s="16" t="n">
        <f aca="false">H974+Inputs!$B$10*I974</f>
        <v>13757.312</v>
      </c>
      <c r="M974" s="16" t="n">
        <f aca="false">J974+K974+L974</f>
        <v>13767.712</v>
      </c>
    </row>
    <row r="975" customFormat="false" ht="15" hidden="false" customHeight="false" outlineLevel="0" collapsed="false">
      <c r="A975" s="0" t="s">
        <v>367</v>
      </c>
      <c r="B975" s="15" t="n">
        <v>45170</v>
      </c>
      <c r="C975" s="0" t="n">
        <v>1</v>
      </c>
      <c r="D975" s="0" t="n">
        <v>0</v>
      </c>
      <c r="E975" s="0" t="n">
        <v>3</v>
      </c>
      <c r="F975" s="0" t="n">
        <v>0</v>
      </c>
      <c r="G975" s="0" t="n">
        <v>3</v>
      </c>
      <c r="H975" s="0" t="n">
        <v>1746</v>
      </c>
      <c r="I975" s="0" t="n">
        <v>8431</v>
      </c>
      <c r="J975" s="16" t="n">
        <f aca="false">D975+Inputs!$B$8*E975</f>
        <v>6.24</v>
      </c>
      <c r="K975" s="16" t="n">
        <f aca="false">F975+Inputs!$B$9*G975</f>
        <v>6.24</v>
      </c>
      <c r="L975" s="16" t="n">
        <f aca="false">H975+Inputs!$B$10*I975</f>
        <v>13861.347</v>
      </c>
      <c r="M975" s="16" t="n">
        <f aca="false">J975+K975+L975</f>
        <v>13873.827</v>
      </c>
    </row>
    <row r="976" customFormat="false" ht="15" hidden="false" customHeight="false" outlineLevel="0" collapsed="false">
      <c r="A976" s="0" t="s">
        <v>367</v>
      </c>
      <c r="B976" s="15" t="n">
        <v>45261</v>
      </c>
      <c r="C976" s="0" t="n">
        <v>1</v>
      </c>
      <c r="D976" s="0" t="n">
        <v>0</v>
      </c>
      <c r="E976" s="0" t="n">
        <v>3</v>
      </c>
      <c r="F976" s="0" t="n">
        <v>0</v>
      </c>
      <c r="G976" s="0" t="n">
        <v>3</v>
      </c>
      <c r="H976" s="0" t="n">
        <v>1802</v>
      </c>
      <c r="I976" s="0" t="n">
        <v>8441</v>
      </c>
      <c r="J976" s="16" t="n">
        <f aca="false">D976+Inputs!$B$8*E976</f>
        <v>6.24</v>
      </c>
      <c r="K976" s="16" t="n">
        <f aca="false">F976+Inputs!$B$9*G976</f>
        <v>6.24</v>
      </c>
      <c r="L976" s="16" t="n">
        <f aca="false">H976+Inputs!$B$10*I976</f>
        <v>13931.717</v>
      </c>
      <c r="M976" s="16" t="n">
        <f aca="false">J976+K976+L976</f>
        <v>13944.197</v>
      </c>
    </row>
    <row r="977" customFormat="false" ht="15" hidden="false" customHeight="false" outlineLevel="0" collapsed="false">
      <c r="A977" s="0" t="s">
        <v>367</v>
      </c>
      <c r="B977" s="15" t="n">
        <v>45352</v>
      </c>
      <c r="C977" s="0" t="n">
        <v>1</v>
      </c>
      <c r="D977" s="0" t="n">
        <v>0</v>
      </c>
      <c r="E977" s="0" t="n">
        <v>6</v>
      </c>
      <c r="F977" s="0" t="n">
        <v>0</v>
      </c>
      <c r="G977" s="0" t="n">
        <v>5</v>
      </c>
      <c r="H977" s="0" t="n">
        <v>1828</v>
      </c>
      <c r="I977" s="0" t="n">
        <v>8445</v>
      </c>
      <c r="J977" s="16" t="n">
        <f aca="false">D977+Inputs!$B$8*E977</f>
        <v>12.48</v>
      </c>
      <c r="K977" s="16" t="n">
        <f aca="false">F977+Inputs!$B$9*G977</f>
        <v>10.4</v>
      </c>
      <c r="L977" s="16" t="n">
        <f aca="false">H977+Inputs!$B$10*I977</f>
        <v>13963.465</v>
      </c>
      <c r="M977" s="16" t="n">
        <f aca="false">J977+K977+L977</f>
        <v>13986.345</v>
      </c>
    </row>
    <row r="978" customFormat="false" ht="15" hidden="false" customHeight="false" outlineLevel="0" collapsed="false">
      <c r="A978" s="0" t="s">
        <v>367</v>
      </c>
      <c r="B978" s="15" t="n">
        <v>45444</v>
      </c>
      <c r="C978" s="0" t="n">
        <v>1</v>
      </c>
      <c r="D978" s="0" t="n">
        <v>0</v>
      </c>
      <c r="E978" s="0" t="n">
        <v>6</v>
      </c>
      <c r="F978" s="0" t="n">
        <v>0</v>
      </c>
      <c r="G978" s="0" t="n">
        <v>6</v>
      </c>
      <c r="H978" s="0" t="n">
        <v>1834</v>
      </c>
      <c r="I978" s="0" t="n">
        <v>8428</v>
      </c>
      <c r="J978" s="16" t="n">
        <f aca="false">D978+Inputs!$B$8*E978</f>
        <v>12.48</v>
      </c>
      <c r="K978" s="16" t="n">
        <f aca="false">F978+Inputs!$B$9*G978</f>
        <v>12.48</v>
      </c>
      <c r="L978" s="16" t="n">
        <f aca="false">H978+Inputs!$B$10*I978</f>
        <v>13945.036</v>
      </c>
      <c r="M978" s="16" t="n">
        <f aca="false">J978+K978+L978</f>
        <v>13969.996</v>
      </c>
    </row>
    <row r="979" customFormat="false" ht="15" hidden="false" customHeight="false" outlineLevel="0" collapsed="false">
      <c r="A979" s="0" t="s">
        <v>367</v>
      </c>
      <c r="B979" s="15" t="n">
        <v>45536</v>
      </c>
      <c r="C979" s="0" t="n">
        <v>1</v>
      </c>
      <c r="D979" s="0" t="n">
        <v>0</v>
      </c>
      <c r="E979" s="0" t="n">
        <v>6</v>
      </c>
      <c r="F979" s="0" t="n">
        <v>0</v>
      </c>
      <c r="G979" s="0" t="n">
        <v>5</v>
      </c>
      <c r="H979" s="0" t="n">
        <v>1845</v>
      </c>
      <c r="I979" s="0" t="n">
        <v>8479</v>
      </c>
      <c r="J979" s="16" t="n">
        <f aca="false">D979+Inputs!$B$8*E979</f>
        <v>12.48</v>
      </c>
      <c r="K979" s="16" t="n">
        <f aca="false">F979+Inputs!$B$9*G979</f>
        <v>10.4</v>
      </c>
      <c r="L979" s="16" t="n">
        <f aca="false">H979+Inputs!$B$10*I979</f>
        <v>14029.323</v>
      </c>
      <c r="M979" s="16" t="n">
        <f aca="false">J979+K979+L979</f>
        <v>14052.203</v>
      </c>
    </row>
    <row r="980" customFormat="false" ht="15" hidden="false" customHeight="false" outlineLevel="0" collapsed="false">
      <c r="A980" s="0" t="s">
        <v>367</v>
      </c>
      <c r="B980" s="15" t="n">
        <v>45627</v>
      </c>
      <c r="C980" s="0" t="n">
        <v>1</v>
      </c>
      <c r="D980" s="0" t="n">
        <v>0</v>
      </c>
      <c r="E980" s="0" t="n">
        <v>6</v>
      </c>
      <c r="F980" s="0" t="n">
        <v>0</v>
      </c>
      <c r="G980" s="0" t="n">
        <v>5</v>
      </c>
      <c r="H980" s="0" t="n">
        <v>1893</v>
      </c>
      <c r="I980" s="0" t="n">
        <v>8468</v>
      </c>
      <c r="J980" s="16" t="n">
        <f aca="false">D980+Inputs!$B$8*E980</f>
        <v>12.48</v>
      </c>
      <c r="K980" s="16" t="n">
        <f aca="false">F980+Inputs!$B$9*G980</f>
        <v>10.4</v>
      </c>
      <c r="L980" s="16" t="n">
        <f aca="false">H980+Inputs!$B$10*I980</f>
        <v>14061.516</v>
      </c>
      <c r="M980" s="16" t="n">
        <f aca="false">J980+K980+L980</f>
        <v>14084.396</v>
      </c>
    </row>
    <row r="981" customFormat="false" ht="15" hidden="false" customHeight="false" outlineLevel="0" collapsed="false">
      <c r="A981" s="0" t="s">
        <v>367</v>
      </c>
      <c r="B981" s="15" t="n">
        <v>45717</v>
      </c>
      <c r="C981" s="0" t="n">
        <v>1</v>
      </c>
      <c r="D981" s="0" t="n">
        <v>0</v>
      </c>
      <c r="E981" s="0" t="n">
        <v>7</v>
      </c>
      <c r="F981" s="0" t="n">
        <v>0</v>
      </c>
      <c r="G981" s="0" t="n">
        <v>9</v>
      </c>
      <c r="H981" s="0" t="n">
        <v>1872</v>
      </c>
      <c r="I981" s="0" t="n">
        <v>8515</v>
      </c>
      <c r="J981" s="16" t="n">
        <f aca="false">D981+Inputs!$B$8*E981</f>
        <v>14.56</v>
      </c>
      <c r="K981" s="16" t="n">
        <f aca="false">F981+Inputs!$B$9*G981</f>
        <v>18.72</v>
      </c>
      <c r="L981" s="16" t="n">
        <f aca="false">H981+Inputs!$B$10*I981</f>
        <v>14108.055</v>
      </c>
      <c r="M981" s="16" t="n">
        <f aca="false">J981+K981+L981</f>
        <v>14141.335</v>
      </c>
    </row>
    <row r="982" customFormat="false" ht="15" hidden="false" customHeight="false" outlineLevel="0" collapsed="false">
      <c r="A982" s="0" t="s">
        <v>367</v>
      </c>
      <c r="B982" s="15" t="n">
        <v>45809</v>
      </c>
      <c r="C982" s="0" t="n">
        <v>1</v>
      </c>
      <c r="D982" s="0" t="n">
        <v>0</v>
      </c>
      <c r="E982" s="0" t="n">
        <v>8</v>
      </c>
      <c r="F982" s="0" t="n">
        <v>0</v>
      </c>
      <c r="G982" s="0" t="n">
        <v>9</v>
      </c>
      <c r="H982" s="0" t="n">
        <v>1861</v>
      </c>
      <c r="I982" s="0" t="n">
        <v>8509</v>
      </c>
      <c r="J982" s="16" t="n">
        <f aca="false">D982+Inputs!$B$8*E982</f>
        <v>16.64</v>
      </c>
      <c r="K982" s="16" t="n">
        <f aca="false">F982+Inputs!$B$9*G982</f>
        <v>18.72</v>
      </c>
      <c r="L982" s="16" t="n">
        <f aca="false">H982+Inputs!$B$10*I982</f>
        <v>14088.433</v>
      </c>
      <c r="M982" s="16" t="n">
        <f aca="false">J982+K982+L982</f>
        <v>14123.793</v>
      </c>
    </row>
    <row r="983" customFormat="false" ht="15" hidden="false" customHeight="false" outlineLevel="0" collapsed="false">
      <c r="A983" s="0" t="s">
        <v>367</v>
      </c>
      <c r="B983" s="15" t="n">
        <v>45901</v>
      </c>
      <c r="C983" s="0" t="n">
        <v>1</v>
      </c>
      <c r="D983" s="0" t="n">
        <v>0</v>
      </c>
      <c r="E983" s="0" t="n">
        <v>11</v>
      </c>
      <c r="F983" s="0" t="n">
        <v>0</v>
      </c>
      <c r="G983" s="0" t="n">
        <v>8</v>
      </c>
      <c r="H983" s="0" t="n">
        <v>1890</v>
      </c>
      <c r="I983" s="0" t="n">
        <v>8542</v>
      </c>
      <c r="J983" s="16" t="n">
        <f aca="false">D983+Inputs!$B$8*E983</f>
        <v>22.88</v>
      </c>
      <c r="K983" s="16" t="n">
        <f aca="false">F983+Inputs!$B$9*G983</f>
        <v>16.64</v>
      </c>
      <c r="L983" s="16" t="n">
        <f aca="false">H983+Inputs!$B$10*I983</f>
        <v>14164.854</v>
      </c>
      <c r="M983" s="16" t="n">
        <f aca="false">J983+K983+L983</f>
        <v>14204.374</v>
      </c>
    </row>
    <row r="984" customFormat="false" ht="15" hidden="false" customHeight="false" outlineLevel="0" collapsed="false">
      <c r="A984" s="0" t="s">
        <v>367</v>
      </c>
      <c r="B984" s="15" t="n">
        <v>45992</v>
      </c>
      <c r="C984" s="0" t="n">
        <v>1</v>
      </c>
      <c r="D984" s="0" t="n">
        <v>0</v>
      </c>
      <c r="E984" s="0" t="n">
        <v>12</v>
      </c>
      <c r="F984" s="0" t="n">
        <v>0</v>
      </c>
      <c r="G984" s="0" t="n">
        <v>8</v>
      </c>
      <c r="H984" s="0" t="n">
        <v>1917</v>
      </c>
      <c r="I984" s="0" t="n">
        <v>8528</v>
      </c>
      <c r="J984" s="16" t="n">
        <f aca="false">D984+Inputs!$B$8*E984</f>
        <v>24.96</v>
      </c>
      <c r="K984" s="16" t="n">
        <f aca="false">F984+Inputs!$B$9*G984</f>
        <v>16.64</v>
      </c>
      <c r="L984" s="16" t="n">
        <f aca="false">H984+Inputs!$B$10*I984</f>
        <v>14171.736</v>
      </c>
      <c r="M984" s="16" t="n">
        <f aca="false">J984+K984+L984</f>
        <v>14213.336</v>
      </c>
    </row>
    <row r="985" customFormat="false" ht="15" hidden="false" customHeight="false" outlineLevel="0" collapsed="false">
      <c r="A985" s="0" t="s">
        <v>367</v>
      </c>
      <c r="B985" s="15" t="n">
        <v>46082</v>
      </c>
      <c r="C985" s="0" t="n">
        <v>1</v>
      </c>
      <c r="D985" s="0" t="n">
        <v>0</v>
      </c>
      <c r="E985" s="0" t="n">
        <v>12</v>
      </c>
      <c r="F985" s="0" t="n">
        <v>0</v>
      </c>
      <c r="G985" s="0" t="n">
        <v>9</v>
      </c>
      <c r="H985" s="0" t="n">
        <v>1946</v>
      </c>
      <c r="I985" s="0" t="n">
        <v>8519</v>
      </c>
      <c r="J985" s="16" t="n">
        <f aca="false">D985+Inputs!$B$8*E985</f>
        <v>24.96</v>
      </c>
      <c r="K985" s="16" t="n">
        <f aca="false">F985+Inputs!$B$9*G985</f>
        <v>18.72</v>
      </c>
      <c r="L985" s="16" t="n">
        <f aca="false">H985+Inputs!$B$10*I985</f>
        <v>14187.803</v>
      </c>
      <c r="M985" s="16" t="n">
        <f aca="false">J985+K985+L985</f>
        <v>14231.483</v>
      </c>
    </row>
    <row r="986" customFormat="false" ht="15" hidden="false" customHeight="false" outlineLevel="0" collapsed="false">
      <c r="A986" s="0" t="s">
        <v>367</v>
      </c>
      <c r="B986" s="15" t="n">
        <v>46174</v>
      </c>
      <c r="C986" s="0" t="n">
        <v>1</v>
      </c>
      <c r="D986" s="0" t="n">
        <v>0</v>
      </c>
      <c r="E986" s="0" t="n">
        <v>16</v>
      </c>
      <c r="F986" s="0" t="n">
        <v>0</v>
      </c>
      <c r="G986" s="0" t="n">
        <v>11</v>
      </c>
      <c r="H986" s="0" t="n">
        <v>1933</v>
      </c>
      <c r="I986" s="0" t="n">
        <v>8451</v>
      </c>
      <c r="J986" s="16" t="n">
        <f aca="false">D986+Inputs!$B$8*E986</f>
        <v>33.28</v>
      </c>
      <c r="K986" s="16" t="n">
        <f aca="false">F986+Inputs!$B$9*G986</f>
        <v>22.88</v>
      </c>
      <c r="L986" s="16" t="n">
        <f aca="false">H986+Inputs!$B$10*I986</f>
        <v>14077.087</v>
      </c>
      <c r="M986" s="16" t="n">
        <f aca="false">J986+K986+L986</f>
        <v>14133.247</v>
      </c>
    </row>
    <row r="987" customFormat="false" ht="15" hidden="false" customHeight="false" outlineLevel="0" collapsed="false">
      <c r="A987" s="0" t="s">
        <v>367</v>
      </c>
      <c r="B987" s="15" t="n">
        <v>46235</v>
      </c>
      <c r="C987" s="0" t="n">
        <v>1</v>
      </c>
      <c r="D987" s="0" t="n">
        <v>0</v>
      </c>
      <c r="E987" s="0" t="n">
        <v>18</v>
      </c>
      <c r="F987" s="0" t="n">
        <v>0</v>
      </c>
      <c r="G987" s="0" t="n">
        <v>15</v>
      </c>
      <c r="H987" s="0" t="n">
        <v>1982</v>
      </c>
      <c r="I987" s="0" t="n">
        <v>8453</v>
      </c>
      <c r="J987" s="16" t="n">
        <f aca="false">D987+Inputs!$B$8*E987</f>
        <v>37.44</v>
      </c>
      <c r="K987" s="16" t="n">
        <f aca="false">F987+Inputs!$B$9*G987</f>
        <v>31.2</v>
      </c>
      <c r="L987" s="16" t="n">
        <f aca="false">H987+Inputs!$B$10*I987</f>
        <v>14128.961</v>
      </c>
      <c r="M987" s="16" t="n">
        <f aca="false">J987+K987+L987</f>
        <v>14197.601</v>
      </c>
    </row>
    <row r="988" customFormat="false" ht="15" hidden="false" customHeight="false" outlineLevel="0" collapsed="false">
      <c r="A988" s="0" t="s">
        <v>479</v>
      </c>
      <c r="B988" s="15" t="n">
        <v>44805</v>
      </c>
      <c r="C988" s="0" t="n">
        <v>2</v>
      </c>
      <c r="D988" s="0" t="n">
        <v>0</v>
      </c>
      <c r="E988" s="0" t="n">
        <v>3</v>
      </c>
      <c r="F988" s="0" t="n">
        <v>0</v>
      </c>
      <c r="G988" s="0" t="n">
        <v>0</v>
      </c>
      <c r="H988" s="0" t="n">
        <v>58</v>
      </c>
      <c r="I988" s="0" t="n">
        <v>3594</v>
      </c>
      <c r="J988" s="16" t="n">
        <f aca="false">D988+Inputs!$B$8*E988</f>
        <v>6.24</v>
      </c>
      <c r="K988" s="16" t="n">
        <f aca="false">F988+Inputs!$B$9*G988</f>
        <v>0</v>
      </c>
      <c r="L988" s="16" t="n">
        <f aca="false">H988+Inputs!$B$10*I988</f>
        <v>5222.578</v>
      </c>
      <c r="M988" s="16" t="n">
        <f aca="false">J988+K988+L988</f>
        <v>5228.818</v>
      </c>
    </row>
    <row r="989" customFormat="false" ht="15" hidden="false" customHeight="false" outlineLevel="0" collapsed="false">
      <c r="A989" s="0" t="s">
        <v>479</v>
      </c>
      <c r="B989" s="15" t="n">
        <v>44896</v>
      </c>
      <c r="C989" s="0" t="n">
        <v>2</v>
      </c>
      <c r="D989" s="0" t="n">
        <v>0</v>
      </c>
      <c r="E989" s="0" t="n">
        <v>4</v>
      </c>
      <c r="F989" s="0" t="n">
        <v>0</v>
      </c>
      <c r="G989" s="0" t="n">
        <v>0</v>
      </c>
      <c r="H989" s="0" t="n">
        <v>58</v>
      </c>
      <c r="I989" s="0" t="n">
        <v>3614</v>
      </c>
      <c r="J989" s="16" t="n">
        <f aca="false">D989+Inputs!$B$8*E989</f>
        <v>8.32</v>
      </c>
      <c r="K989" s="16" t="n">
        <f aca="false">F989+Inputs!$B$9*G989</f>
        <v>0</v>
      </c>
      <c r="L989" s="16" t="n">
        <f aca="false">H989+Inputs!$B$10*I989</f>
        <v>5251.318</v>
      </c>
      <c r="M989" s="16" t="n">
        <f aca="false">J989+K989+L989</f>
        <v>5259.638</v>
      </c>
    </row>
    <row r="990" customFormat="false" ht="15" hidden="false" customHeight="false" outlineLevel="0" collapsed="false">
      <c r="A990" s="0" t="s">
        <v>479</v>
      </c>
      <c r="B990" s="15" t="n">
        <v>44986</v>
      </c>
      <c r="C990" s="0" t="n">
        <v>2</v>
      </c>
      <c r="D990" s="0" t="n">
        <v>0</v>
      </c>
      <c r="E990" s="0" t="n">
        <v>5</v>
      </c>
      <c r="F990" s="0" t="n">
        <v>0</v>
      </c>
      <c r="G990" s="0" t="n">
        <v>0</v>
      </c>
      <c r="H990" s="0" t="n">
        <v>60</v>
      </c>
      <c r="I990" s="0" t="n">
        <v>3651</v>
      </c>
      <c r="J990" s="16" t="n">
        <f aca="false">D990+Inputs!$B$8*E990</f>
        <v>10.4</v>
      </c>
      <c r="K990" s="16" t="n">
        <f aca="false">F990+Inputs!$B$9*G990</f>
        <v>0</v>
      </c>
      <c r="L990" s="16" t="n">
        <f aca="false">H990+Inputs!$B$10*I990</f>
        <v>5306.487</v>
      </c>
      <c r="M990" s="16" t="n">
        <f aca="false">J990+K990+L990</f>
        <v>5316.887</v>
      </c>
    </row>
    <row r="991" customFormat="false" ht="15" hidden="false" customHeight="false" outlineLevel="0" collapsed="false">
      <c r="A991" s="0" t="s">
        <v>479</v>
      </c>
      <c r="B991" s="15" t="n">
        <v>45078</v>
      </c>
      <c r="C991" s="0" t="n">
        <v>2</v>
      </c>
      <c r="D991" s="0" t="n">
        <v>0</v>
      </c>
      <c r="E991" s="0" t="n">
        <v>7</v>
      </c>
      <c r="F991" s="0" t="n">
        <v>0</v>
      </c>
      <c r="G991" s="0" t="n">
        <v>0</v>
      </c>
      <c r="H991" s="0" t="n">
        <v>65</v>
      </c>
      <c r="I991" s="0" t="n">
        <v>3853</v>
      </c>
      <c r="J991" s="16" t="n">
        <f aca="false">D991+Inputs!$B$8*E991</f>
        <v>14.56</v>
      </c>
      <c r="K991" s="16" t="n">
        <f aca="false">F991+Inputs!$B$9*G991</f>
        <v>0</v>
      </c>
      <c r="L991" s="16" t="n">
        <f aca="false">H991+Inputs!$B$10*I991</f>
        <v>5601.761</v>
      </c>
      <c r="M991" s="16" t="n">
        <f aca="false">J991+K991+L991</f>
        <v>5616.321</v>
      </c>
    </row>
    <row r="992" customFormat="false" ht="15" hidden="false" customHeight="false" outlineLevel="0" collapsed="false">
      <c r="A992" s="0" t="s">
        <v>479</v>
      </c>
      <c r="B992" s="15" t="n">
        <v>45170</v>
      </c>
      <c r="C992" s="0" t="n">
        <v>2</v>
      </c>
      <c r="D992" s="0" t="n">
        <v>0</v>
      </c>
      <c r="E992" s="0" t="n">
        <v>9</v>
      </c>
      <c r="F992" s="0" t="n">
        <v>0</v>
      </c>
      <c r="G992" s="0" t="n">
        <v>0</v>
      </c>
      <c r="H992" s="0" t="n">
        <v>63</v>
      </c>
      <c r="I992" s="0" t="n">
        <v>3876</v>
      </c>
      <c r="J992" s="16" t="n">
        <f aca="false">D992+Inputs!$B$8*E992</f>
        <v>18.72</v>
      </c>
      <c r="K992" s="16" t="n">
        <f aca="false">F992+Inputs!$B$9*G992</f>
        <v>0</v>
      </c>
      <c r="L992" s="16" t="n">
        <f aca="false">H992+Inputs!$B$10*I992</f>
        <v>5632.812</v>
      </c>
      <c r="M992" s="16" t="n">
        <f aca="false">J992+K992+L992</f>
        <v>5651.532</v>
      </c>
    </row>
    <row r="993" customFormat="false" ht="15" hidden="false" customHeight="false" outlineLevel="0" collapsed="false">
      <c r="A993" s="0" t="s">
        <v>479</v>
      </c>
      <c r="B993" s="15" t="n">
        <v>45261</v>
      </c>
      <c r="C993" s="0" t="n">
        <v>2</v>
      </c>
      <c r="D993" s="0" t="n">
        <v>0</v>
      </c>
      <c r="E993" s="0" t="n">
        <v>9</v>
      </c>
      <c r="F993" s="0" t="n">
        <v>0</v>
      </c>
      <c r="G993" s="0" t="n">
        <v>1</v>
      </c>
      <c r="H993" s="0" t="n">
        <v>73</v>
      </c>
      <c r="I993" s="0" t="n">
        <v>3870</v>
      </c>
      <c r="J993" s="16" t="n">
        <f aca="false">D993+Inputs!$B$8*E993</f>
        <v>18.72</v>
      </c>
      <c r="K993" s="16" t="n">
        <f aca="false">F993+Inputs!$B$9*G993</f>
        <v>2.08</v>
      </c>
      <c r="L993" s="16" t="n">
        <f aca="false">H993+Inputs!$B$10*I993</f>
        <v>5634.19</v>
      </c>
      <c r="M993" s="16" t="n">
        <f aca="false">J993+K993+L993</f>
        <v>5654.99</v>
      </c>
    </row>
    <row r="994" customFormat="false" ht="15" hidden="false" customHeight="false" outlineLevel="0" collapsed="false">
      <c r="A994" s="0" t="s">
        <v>479</v>
      </c>
      <c r="B994" s="15" t="n">
        <v>45352</v>
      </c>
      <c r="C994" s="0" t="n">
        <v>2</v>
      </c>
      <c r="D994" s="0" t="n">
        <v>0</v>
      </c>
      <c r="E994" s="0" t="n">
        <v>9</v>
      </c>
      <c r="F994" s="0" t="n">
        <v>0</v>
      </c>
      <c r="G994" s="0" t="n">
        <v>1</v>
      </c>
      <c r="H994" s="0" t="n">
        <v>80</v>
      </c>
      <c r="I994" s="0" t="n">
        <v>3845</v>
      </c>
      <c r="J994" s="16" t="n">
        <f aca="false">D994+Inputs!$B$8*E994</f>
        <v>18.72</v>
      </c>
      <c r="K994" s="16" t="n">
        <f aca="false">F994+Inputs!$B$9*G994</f>
        <v>2.08</v>
      </c>
      <c r="L994" s="16" t="n">
        <f aca="false">H994+Inputs!$B$10*I994</f>
        <v>5605.265</v>
      </c>
      <c r="M994" s="16" t="n">
        <f aca="false">J994+K994+L994</f>
        <v>5626.065</v>
      </c>
    </row>
    <row r="995" customFormat="false" ht="15" hidden="false" customHeight="false" outlineLevel="0" collapsed="false">
      <c r="A995" s="0" t="s">
        <v>479</v>
      </c>
      <c r="B995" s="15" t="n">
        <v>45444</v>
      </c>
      <c r="C995" s="0" t="n">
        <v>2</v>
      </c>
      <c r="D995" s="0" t="n">
        <v>0</v>
      </c>
      <c r="E995" s="0" t="n">
        <v>10</v>
      </c>
      <c r="F995" s="0" t="n">
        <v>0</v>
      </c>
      <c r="G995" s="0" t="n">
        <v>1</v>
      </c>
      <c r="H995" s="0" t="n">
        <v>85</v>
      </c>
      <c r="I995" s="0" t="n">
        <v>3842</v>
      </c>
      <c r="J995" s="16" t="n">
        <f aca="false">D995+Inputs!$B$8*E995</f>
        <v>20.8</v>
      </c>
      <c r="K995" s="16" t="n">
        <f aca="false">F995+Inputs!$B$9*G995</f>
        <v>2.08</v>
      </c>
      <c r="L995" s="16" t="n">
        <f aca="false">H995+Inputs!$B$10*I995</f>
        <v>5605.954</v>
      </c>
      <c r="M995" s="16" t="n">
        <f aca="false">J995+K995+L995</f>
        <v>5628.834</v>
      </c>
    </row>
    <row r="996" customFormat="false" ht="15" hidden="false" customHeight="false" outlineLevel="0" collapsed="false">
      <c r="A996" s="0" t="s">
        <v>479</v>
      </c>
      <c r="B996" s="15" t="n">
        <v>45536</v>
      </c>
      <c r="C996" s="0" t="n">
        <v>2</v>
      </c>
      <c r="D996" s="0" t="n">
        <v>0</v>
      </c>
      <c r="E996" s="0" t="n">
        <v>11</v>
      </c>
      <c r="F996" s="0" t="n">
        <v>0</v>
      </c>
      <c r="G996" s="0" t="n">
        <v>1</v>
      </c>
      <c r="H996" s="0" t="n">
        <v>100</v>
      </c>
      <c r="I996" s="0" t="n">
        <v>3847</v>
      </c>
      <c r="J996" s="16" t="n">
        <f aca="false">D996+Inputs!$B$8*E996</f>
        <v>22.88</v>
      </c>
      <c r="K996" s="16" t="n">
        <f aca="false">F996+Inputs!$B$9*G996</f>
        <v>2.08</v>
      </c>
      <c r="L996" s="16" t="n">
        <f aca="false">H996+Inputs!$B$10*I996</f>
        <v>5628.139</v>
      </c>
      <c r="M996" s="16" t="n">
        <f aca="false">J996+K996+L996</f>
        <v>5653.099</v>
      </c>
    </row>
    <row r="997" customFormat="false" ht="15" hidden="false" customHeight="false" outlineLevel="0" collapsed="false">
      <c r="A997" s="0" t="s">
        <v>479</v>
      </c>
      <c r="B997" s="15" t="n">
        <v>45627</v>
      </c>
      <c r="C997" s="0" t="n">
        <v>2</v>
      </c>
      <c r="D997" s="0" t="n">
        <v>0</v>
      </c>
      <c r="E997" s="0" t="n">
        <v>12</v>
      </c>
      <c r="F997" s="0" t="n">
        <v>0</v>
      </c>
      <c r="G997" s="0" t="n">
        <v>1</v>
      </c>
      <c r="H997" s="0" t="n">
        <v>74</v>
      </c>
      <c r="I997" s="0" t="n">
        <v>3848</v>
      </c>
      <c r="J997" s="16" t="n">
        <f aca="false">D997+Inputs!$B$8*E997</f>
        <v>24.96</v>
      </c>
      <c r="K997" s="16" t="n">
        <f aca="false">F997+Inputs!$B$9*G997</f>
        <v>2.08</v>
      </c>
      <c r="L997" s="16" t="n">
        <f aca="false">H997+Inputs!$B$10*I997</f>
        <v>5603.576</v>
      </c>
      <c r="M997" s="16" t="n">
        <f aca="false">J997+K997+L997</f>
        <v>5630.616</v>
      </c>
    </row>
    <row r="998" customFormat="false" ht="15" hidden="false" customHeight="false" outlineLevel="0" collapsed="false">
      <c r="A998" s="0" t="s">
        <v>479</v>
      </c>
      <c r="B998" s="15" t="n">
        <v>45717</v>
      </c>
      <c r="C998" s="0" t="n">
        <v>2</v>
      </c>
      <c r="D998" s="0" t="n">
        <v>0</v>
      </c>
      <c r="E998" s="0" t="n">
        <v>12</v>
      </c>
      <c r="F998" s="0" t="n">
        <v>0</v>
      </c>
      <c r="G998" s="0" t="n">
        <v>2</v>
      </c>
      <c r="H998" s="0" t="n">
        <v>68</v>
      </c>
      <c r="I998" s="0" t="n">
        <v>3885</v>
      </c>
      <c r="J998" s="16" t="n">
        <f aca="false">D998+Inputs!$B$8*E998</f>
        <v>24.96</v>
      </c>
      <c r="K998" s="16" t="n">
        <f aca="false">F998+Inputs!$B$9*G998</f>
        <v>4.16</v>
      </c>
      <c r="L998" s="16" t="n">
        <f aca="false">H998+Inputs!$B$10*I998</f>
        <v>5650.745</v>
      </c>
      <c r="M998" s="16" t="n">
        <f aca="false">J998+K998+L998</f>
        <v>5679.865</v>
      </c>
    </row>
    <row r="999" customFormat="false" ht="15" hidden="false" customHeight="false" outlineLevel="0" collapsed="false">
      <c r="A999" s="0" t="s">
        <v>479</v>
      </c>
      <c r="B999" s="15" t="n">
        <v>45809</v>
      </c>
      <c r="C999" s="0" t="n">
        <v>2</v>
      </c>
      <c r="D999" s="0" t="n">
        <v>0</v>
      </c>
      <c r="E999" s="0" t="n">
        <v>12</v>
      </c>
      <c r="F999" s="0" t="n">
        <v>0</v>
      </c>
      <c r="G999" s="0" t="n">
        <v>3</v>
      </c>
      <c r="H999" s="0" t="n">
        <v>54</v>
      </c>
      <c r="I999" s="0" t="n">
        <v>3891</v>
      </c>
      <c r="J999" s="16" t="n">
        <f aca="false">D999+Inputs!$B$8*E999</f>
        <v>24.96</v>
      </c>
      <c r="K999" s="16" t="n">
        <f aca="false">F999+Inputs!$B$9*G999</f>
        <v>6.24</v>
      </c>
      <c r="L999" s="16" t="n">
        <f aca="false">H999+Inputs!$B$10*I999</f>
        <v>5645.367</v>
      </c>
      <c r="M999" s="16" t="n">
        <f aca="false">J999+K999+L999</f>
        <v>5676.567</v>
      </c>
    </row>
    <row r="1000" customFormat="false" ht="15" hidden="false" customHeight="false" outlineLevel="0" collapsed="false">
      <c r="A1000" s="0" t="s">
        <v>479</v>
      </c>
      <c r="B1000" s="15" t="n">
        <v>45901</v>
      </c>
      <c r="C1000" s="0" t="n">
        <v>2</v>
      </c>
      <c r="D1000" s="0" t="n">
        <v>0</v>
      </c>
      <c r="E1000" s="0" t="n">
        <v>14</v>
      </c>
      <c r="F1000" s="0" t="n">
        <v>0</v>
      </c>
      <c r="G1000" s="0" t="n">
        <v>4</v>
      </c>
      <c r="H1000" s="0" t="n">
        <v>52</v>
      </c>
      <c r="I1000" s="0" t="n">
        <v>3878</v>
      </c>
      <c r="J1000" s="16" t="n">
        <f aca="false">D1000+Inputs!$B$8*E1000</f>
        <v>29.12</v>
      </c>
      <c r="K1000" s="16" t="n">
        <f aca="false">F1000+Inputs!$B$9*G1000</f>
        <v>8.32</v>
      </c>
      <c r="L1000" s="16" t="n">
        <f aca="false">H1000+Inputs!$B$10*I1000</f>
        <v>5624.686</v>
      </c>
      <c r="M1000" s="16" t="n">
        <f aca="false">J1000+K1000+L1000</f>
        <v>5662.126</v>
      </c>
    </row>
    <row r="1001" customFormat="false" ht="15" hidden="false" customHeight="false" outlineLevel="0" collapsed="false">
      <c r="A1001" s="0" t="s">
        <v>479</v>
      </c>
      <c r="B1001" s="15" t="n">
        <v>45992</v>
      </c>
      <c r="C1001" s="0" t="n">
        <v>2</v>
      </c>
      <c r="D1001" s="0" t="n">
        <v>0</v>
      </c>
      <c r="E1001" s="0" t="n">
        <v>14</v>
      </c>
      <c r="F1001" s="0" t="n">
        <v>0</v>
      </c>
      <c r="G1001" s="0" t="n">
        <v>4</v>
      </c>
      <c r="H1001" s="0" t="n">
        <v>52</v>
      </c>
      <c r="I1001" s="0" t="n">
        <v>3873</v>
      </c>
      <c r="J1001" s="16" t="n">
        <f aca="false">D1001+Inputs!$B$8*E1001</f>
        <v>29.12</v>
      </c>
      <c r="K1001" s="16" t="n">
        <f aca="false">F1001+Inputs!$B$9*G1001</f>
        <v>8.32</v>
      </c>
      <c r="L1001" s="16" t="n">
        <f aca="false">H1001+Inputs!$B$10*I1001</f>
        <v>5617.501</v>
      </c>
      <c r="M1001" s="16" t="n">
        <f aca="false">J1001+K1001+L1001</f>
        <v>5654.941</v>
      </c>
    </row>
    <row r="1002" customFormat="false" ht="15" hidden="false" customHeight="false" outlineLevel="0" collapsed="false">
      <c r="A1002" s="0" t="s">
        <v>479</v>
      </c>
      <c r="B1002" s="15" t="n">
        <v>46082</v>
      </c>
      <c r="C1002" s="0" t="n">
        <v>2</v>
      </c>
      <c r="D1002" s="0" t="n">
        <v>0</v>
      </c>
      <c r="E1002" s="0" t="n">
        <v>15</v>
      </c>
      <c r="F1002" s="0" t="n">
        <v>0</v>
      </c>
      <c r="G1002" s="0" t="n">
        <v>5</v>
      </c>
      <c r="H1002" s="0" t="n">
        <v>41</v>
      </c>
      <c r="I1002" s="0" t="n">
        <v>3889</v>
      </c>
      <c r="J1002" s="16" t="n">
        <f aca="false">D1002+Inputs!$B$8*E1002</f>
        <v>31.2</v>
      </c>
      <c r="K1002" s="16" t="n">
        <f aca="false">F1002+Inputs!$B$9*G1002</f>
        <v>10.4</v>
      </c>
      <c r="L1002" s="16" t="n">
        <f aca="false">H1002+Inputs!$B$10*I1002</f>
        <v>5629.493</v>
      </c>
      <c r="M1002" s="16" t="n">
        <f aca="false">J1002+K1002+L1002</f>
        <v>5671.093</v>
      </c>
    </row>
    <row r="1003" customFormat="false" ht="15" hidden="false" customHeight="false" outlineLevel="0" collapsed="false">
      <c r="A1003" s="0" t="s">
        <v>479</v>
      </c>
      <c r="B1003" s="15" t="n">
        <v>46174</v>
      </c>
      <c r="C1003" s="0" t="n">
        <v>2</v>
      </c>
      <c r="D1003" s="0" t="n">
        <v>0</v>
      </c>
      <c r="E1003" s="0" t="n">
        <v>21</v>
      </c>
      <c r="F1003" s="0" t="n">
        <v>0</v>
      </c>
      <c r="G1003" s="0" t="n">
        <v>7</v>
      </c>
      <c r="H1003" s="0" t="n">
        <v>43</v>
      </c>
      <c r="I1003" s="0" t="n">
        <v>3894</v>
      </c>
      <c r="J1003" s="16" t="n">
        <f aca="false">D1003+Inputs!$B$8*E1003</f>
        <v>43.68</v>
      </c>
      <c r="K1003" s="16" t="n">
        <f aca="false">F1003+Inputs!$B$9*G1003</f>
        <v>14.56</v>
      </c>
      <c r="L1003" s="16" t="n">
        <f aca="false">H1003+Inputs!$B$10*I1003</f>
        <v>5638.678</v>
      </c>
      <c r="M1003" s="16" t="n">
        <f aca="false">J1003+K1003+L1003</f>
        <v>5696.918</v>
      </c>
    </row>
    <row r="1004" customFormat="false" ht="15" hidden="false" customHeight="false" outlineLevel="0" collapsed="false">
      <c r="A1004" s="0" t="s">
        <v>479</v>
      </c>
      <c r="B1004" s="15" t="n">
        <v>46235</v>
      </c>
      <c r="C1004" s="0" t="n">
        <v>2</v>
      </c>
      <c r="D1004" s="0" t="n">
        <v>0</v>
      </c>
      <c r="E1004" s="0" t="n">
        <v>21</v>
      </c>
      <c r="F1004" s="0" t="n">
        <v>0</v>
      </c>
      <c r="G1004" s="0" t="n">
        <v>8</v>
      </c>
      <c r="H1004" s="0" t="n">
        <v>42</v>
      </c>
      <c r="I1004" s="0" t="n">
        <v>3929</v>
      </c>
      <c r="J1004" s="16" t="n">
        <f aca="false">D1004+Inputs!$B$8*E1004</f>
        <v>43.68</v>
      </c>
      <c r="K1004" s="16" t="n">
        <f aca="false">F1004+Inputs!$B$9*G1004</f>
        <v>16.64</v>
      </c>
      <c r="L1004" s="16" t="n">
        <f aca="false">H1004+Inputs!$B$10*I1004</f>
        <v>5687.973</v>
      </c>
      <c r="M1004" s="16" t="n">
        <f aca="false">J1004+K1004+L1004</f>
        <v>5748.293</v>
      </c>
    </row>
    <row r="1005" customFormat="false" ht="15" hidden="false" customHeight="false" outlineLevel="0" collapsed="false">
      <c r="A1005" s="0" t="s">
        <v>360</v>
      </c>
      <c r="B1005" s="15" t="n">
        <v>44805</v>
      </c>
      <c r="C1005" s="0" t="n">
        <v>1</v>
      </c>
      <c r="D1005" s="0" t="n">
        <v>0</v>
      </c>
      <c r="E1005" s="0" t="n">
        <v>10</v>
      </c>
      <c r="F1005" s="0" t="n">
        <v>0</v>
      </c>
      <c r="G1005" s="0" t="n">
        <v>0</v>
      </c>
      <c r="H1005" s="0" t="n">
        <v>4485</v>
      </c>
      <c r="I1005" s="0" t="n">
        <v>12413</v>
      </c>
      <c r="J1005" s="16" t="n">
        <f aca="false">D1005+Inputs!$B$8*E1005</f>
        <v>20.8</v>
      </c>
      <c r="K1005" s="16" t="n">
        <f aca="false">F1005+Inputs!$B$9*G1005</f>
        <v>0</v>
      </c>
      <c r="L1005" s="16" t="n">
        <f aca="false">H1005+Inputs!$B$10*I1005</f>
        <v>22322.481</v>
      </c>
      <c r="M1005" s="16" t="n">
        <f aca="false">J1005+K1005+L1005</f>
        <v>22343.281</v>
      </c>
    </row>
    <row r="1006" customFormat="false" ht="15" hidden="false" customHeight="false" outlineLevel="0" collapsed="false">
      <c r="A1006" s="0" t="s">
        <v>360</v>
      </c>
      <c r="B1006" s="15" t="n">
        <v>44896</v>
      </c>
      <c r="C1006" s="0" t="n">
        <v>1</v>
      </c>
      <c r="D1006" s="0" t="n">
        <v>0</v>
      </c>
      <c r="E1006" s="0" t="n">
        <v>12</v>
      </c>
      <c r="F1006" s="0" t="n">
        <v>0</v>
      </c>
      <c r="G1006" s="0" t="n">
        <v>0</v>
      </c>
      <c r="H1006" s="0" t="n">
        <v>4614</v>
      </c>
      <c r="I1006" s="0" t="n">
        <v>12515</v>
      </c>
      <c r="J1006" s="16" t="n">
        <f aca="false">D1006+Inputs!$B$8*E1006</f>
        <v>24.96</v>
      </c>
      <c r="K1006" s="16" t="n">
        <f aca="false">F1006+Inputs!$B$9*G1006</f>
        <v>0</v>
      </c>
      <c r="L1006" s="16" t="n">
        <f aca="false">H1006+Inputs!$B$10*I1006</f>
        <v>22598.055</v>
      </c>
      <c r="M1006" s="16" t="n">
        <f aca="false">J1006+K1006+L1006</f>
        <v>22623.015</v>
      </c>
    </row>
    <row r="1007" customFormat="false" ht="15" hidden="false" customHeight="false" outlineLevel="0" collapsed="false">
      <c r="A1007" s="0" t="s">
        <v>360</v>
      </c>
      <c r="B1007" s="15" t="n">
        <v>44986</v>
      </c>
      <c r="C1007" s="0" t="n">
        <v>1</v>
      </c>
      <c r="D1007" s="0" t="n">
        <v>0</v>
      </c>
      <c r="E1007" s="0" t="n">
        <v>17</v>
      </c>
      <c r="F1007" s="0" t="n">
        <v>0</v>
      </c>
      <c r="G1007" s="0" t="n">
        <v>0</v>
      </c>
      <c r="H1007" s="0" t="n">
        <v>4682</v>
      </c>
      <c r="I1007" s="0" t="n">
        <v>12566</v>
      </c>
      <c r="J1007" s="16" t="n">
        <f aca="false">D1007+Inputs!$B$8*E1007</f>
        <v>35.36</v>
      </c>
      <c r="K1007" s="16" t="n">
        <f aca="false">F1007+Inputs!$B$9*G1007</f>
        <v>0</v>
      </c>
      <c r="L1007" s="16" t="n">
        <f aca="false">H1007+Inputs!$B$10*I1007</f>
        <v>22739.342</v>
      </c>
      <c r="M1007" s="16" t="n">
        <f aca="false">J1007+K1007+L1007</f>
        <v>22774.702</v>
      </c>
    </row>
    <row r="1008" customFormat="false" ht="15" hidden="false" customHeight="false" outlineLevel="0" collapsed="false">
      <c r="A1008" s="0" t="s">
        <v>360</v>
      </c>
      <c r="B1008" s="15" t="n">
        <v>45078</v>
      </c>
      <c r="C1008" s="0" t="n">
        <v>1</v>
      </c>
      <c r="D1008" s="0" t="n">
        <v>0</v>
      </c>
      <c r="E1008" s="0" t="n">
        <v>20</v>
      </c>
      <c r="F1008" s="0" t="n">
        <v>0</v>
      </c>
      <c r="G1008" s="0" t="n">
        <v>0</v>
      </c>
      <c r="H1008" s="0" t="n">
        <v>4563</v>
      </c>
      <c r="I1008" s="0" t="n">
        <v>12621</v>
      </c>
      <c r="J1008" s="16" t="n">
        <f aca="false">D1008+Inputs!$B$8*E1008</f>
        <v>41.6</v>
      </c>
      <c r="K1008" s="16" t="n">
        <f aca="false">F1008+Inputs!$B$9*G1008</f>
        <v>0</v>
      </c>
      <c r="L1008" s="16" t="n">
        <f aca="false">H1008+Inputs!$B$10*I1008</f>
        <v>22699.377</v>
      </c>
      <c r="M1008" s="16" t="n">
        <f aca="false">J1008+K1008+L1008</f>
        <v>22740.977</v>
      </c>
    </row>
    <row r="1009" customFormat="false" ht="15" hidden="false" customHeight="false" outlineLevel="0" collapsed="false">
      <c r="A1009" s="0" t="s">
        <v>360</v>
      </c>
      <c r="B1009" s="15" t="n">
        <v>45170</v>
      </c>
      <c r="C1009" s="0" t="n">
        <v>1</v>
      </c>
      <c r="D1009" s="0" t="n">
        <v>0</v>
      </c>
      <c r="E1009" s="0" t="n">
        <v>22</v>
      </c>
      <c r="F1009" s="0" t="n">
        <v>0</v>
      </c>
      <c r="G1009" s="0" t="n">
        <v>1</v>
      </c>
      <c r="H1009" s="0" t="n">
        <v>4647</v>
      </c>
      <c r="I1009" s="0" t="n">
        <v>12639</v>
      </c>
      <c r="J1009" s="16" t="n">
        <f aca="false">D1009+Inputs!$B$8*E1009</f>
        <v>45.76</v>
      </c>
      <c r="K1009" s="16" t="n">
        <f aca="false">F1009+Inputs!$B$9*G1009</f>
        <v>2.08</v>
      </c>
      <c r="L1009" s="16" t="n">
        <f aca="false">H1009+Inputs!$B$10*I1009</f>
        <v>22809.243</v>
      </c>
      <c r="M1009" s="16" t="n">
        <f aca="false">J1009+K1009+L1009</f>
        <v>22857.083</v>
      </c>
    </row>
    <row r="1010" customFormat="false" ht="15" hidden="false" customHeight="false" outlineLevel="0" collapsed="false">
      <c r="A1010" s="0" t="s">
        <v>360</v>
      </c>
      <c r="B1010" s="15" t="n">
        <v>45261</v>
      </c>
      <c r="C1010" s="0" t="n">
        <v>1</v>
      </c>
      <c r="D1010" s="0" t="n">
        <v>0</v>
      </c>
      <c r="E1010" s="0" t="n">
        <v>23</v>
      </c>
      <c r="F1010" s="0" t="n">
        <v>0</v>
      </c>
      <c r="G1010" s="0" t="n">
        <v>4</v>
      </c>
      <c r="H1010" s="0" t="n">
        <v>4771</v>
      </c>
      <c r="I1010" s="0" t="n">
        <v>12716</v>
      </c>
      <c r="J1010" s="16" t="n">
        <f aca="false">D1010+Inputs!$B$8*E1010</f>
        <v>47.84</v>
      </c>
      <c r="K1010" s="16" t="n">
        <f aca="false">F1010+Inputs!$B$9*G1010</f>
        <v>8.32</v>
      </c>
      <c r="L1010" s="16" t="n">
        <f aca="false">H1010+Inputs!$B$10*I1010</f>
        <v>23043.892</v>
      </c>
      <c r="M1010" s="16" t="n">
        <f aca="false">J1010+K1010+L1010</f>
        <v>23100.052</v>
      </c>
    </row>
    <row r="1011" customFormat="false" ht="15" hidden="false" customHeight="false" outlineLevel="0" collapsed="false">
      <c r="A1011" s="0" t="s">
        <v>360</v>
      </c>
      <c r="B1011" s="15" t="n">
        <v>45352</v>
      </c>
      <c r="C1011" s="0" t="n">
        <v>1</v>
      </c>
      <c r="D1011" s="0" t="n">
        <v>0</v>
      </c>
      <c r="E1011" s="0" t="n">
        <v>28</v>
      </c>
      <c r="F1011" s="0" t="n">
        <v>0</v>
      </c>
      <c r="G1011" s="0" t="n">
        <v>6</v>
      </c>
      <c r="H1011" s="0" t="n">
        <v>4836</v>
      </c>
      <c r="I1011" s="0" t="n">
        <v>12681</v>
      </c>
      <c r="J1011" s="16" t="n">
        <f aca="false">D1011+Inputs!$B$8*E1011</f>
        <v>58.24</v>
      </c>
      <c r="K1011" s="16" t="n">
        <f aca="false">F1011+Inputs!$B$9*G1011</f>
        <v>12.48</v>
      </c>
      <c r="L1011" s="16" t="n">
        <f aca="false">H1011+Inputs!$B$10*I1011</f>
        <v>23058.597</v>
      </c>
      <c r="M1011" s="16" t="n">
        <f aca="false">J1011+K1011+L1011</f>
        <v>23129.317</v>
      </c>
    </row>
    <row r="1012" customFormat="false" ht="15" hidden="false" customHeight="false" outlineLevel="0" collapsed="false">
      <c r="A1012" s="0" t="s">
        <v>360</v>
      </c>
      <c r="B1012" s="15" t="n">
        <v>45444</v>
      </c>
      <c r="C1012" s="0" t="n">
        <v>1</v>
      </c>
      <c r="D1012" s="0" t="n">
        <v>0</v>
      </c>
      <c r="E1012" s="0" t="n">
        <v>31</v>
      </c>
      <c r="F1012" s="0" t="n">
        <v>0</v>
      </c>
      <c r="G1012" s="0" t="n">
        <v>6</v>
      </c>
      <c r="H1012" s="0" t="n">
        <v>4836</v>
      </c>
      <c r="I1012" s="0" t="n">
        <v>12700</v>
      </c>
      <c r="J1012" s="16" t="n">
        <f aca="false">D1012+Inputs!$B$8*E1012</f>
        <v>64.48</v>
      </c>
      <c r="K1012" s="16" t="n">
        <f aca="false">F1012+Inputs!$B$9*G1012</f>
        <v>12.48</v>
      </c>
      <c r="L1012" s="16" t="n">
        <f aca="false">H1012+Inputs!$B$10*I1012</f>
        <v>23085.9</v>
      </c>
      <c r="M1012" s="16" t="n">
        <f aca="false">J1012+K1012+L1012</f>
        <v>23162.86</v>
      </c>
    </row>
    <row r="1013" customFormat="false" ht="15" hidden="false" customHeight="false" outlineLevel="0" collapsed="false">
      <c r="A1013" s="0" t="s">
        <v>360</v>
      </c>
      <c r="B1013" s="15" t="n">
        <v>45536</v>
      </c>
      <c r="C1013" s="0" t="n">
        <v>1</v>
      </c>
      <c r="D1013" s="0" t="n">
        <v>0</v>
      </c>
      <c r="E1013" s="0" t="n">
        <v>32</v>
      </c>
      <c r="F1013" s="0" t="n">
        <v>0</v>
      </c>
      <c r="G1013" s="0" t="n">
        <v>9</v>
      </c>
      <c r="H1013" s="0" t="n">
        <v>4816</v>
      </c>
      <c r="I1013" s="0" t="n">
        <v>12786</v>
      </c>
      <c r="J1013" s="16" t="n">
        <f aca="false">D1013+Inputs!$B$8*E1013</f>
        <v>66.56</v>
      </c>
      <c r="K1013" s="16" t="n">
        <f aca="false">F1013+Inputs!$B$9*G1013</f>
        <v>18.72</v>
      </c>
      <c r="L1013" s="16" t="n">
        <f aca="false">H1013+Inputs!$B$10*I1013</f>
        <v>23189.482</v>
      </c>
      <c r="M1013" s="16" t="n">
        <f aca="false">J1013+K1013+L1013</f>
        <v>23274.762</v>
      </c>
    </row>
    <row r="1014" customFormat="false" ht="15" hidden="false" customHeight="false" outlineLevel="0" collapsed="false">
      <c r="A1014" s="0" t="s">
        <v>360</v>
      </c>
      <c r="B1014" s="15" t="n">
        <v>45627</v>
      </c>
      <c r="C1014" s="0" t="n">
        <v>1</v>
      </c>
      <c r="D1014" s="0" t="n">
        <v>0</v>
      </c>
      <c r="E1014" s="0" t="n">
        <v>34</v>
      </c>
      <c r="F1014" s="0" t="n">
        <v>0</v>
      </c>
      <c r="G1014" s="0" t="n">
        <v>8</v>
      </c>
      <c r="H1014" s="0" t="n">
        <v>4904</v>
      </c>
      <c r="I1014" s="0" t="n">
        <v>12820</v>
      </c>
      <c r="J1014" s="16" t="n">
        <f aca="false">D1014+Inputs!$B$8*E1014</f>
        <v>70.72</v>
      </c>
      <c r="K1014" s="16" t="n">
        <f aca="false">F1014+Inputs!$B$9*G1014</f>
        <v>16.64</v>
      </c>
      <c r="L1014" s="16" t="n">
        <f aca="false">H1014+Inputs!$B$10*I1014</f>
        <v>23326.34</v>
      </c>
      <c r="M1014" s="16" t="n">
        <f aca="false">J1014+K1014+L1014</f>
        <v>23413.7</v>
      </c>
    </row>
    <row r="1015" customFormat="false" ht="15" hidden="false" customHeight="false" outlineLevel="0" collapsed="false">
      <c r="A1015" s="0" t="s">
        <v>360</v>
      </c>
      <c r="B1015" s="15" t="n">
        <v>45717</v>
      </c>
      <c r="C1015" s="0" t="n">
        <v>1</v>
      </c>
      <c r="D1015" s="0" t="n">
        <v>0</v>
      </c>
      <c r="E1015" s="0" t="n">
        <v>34</v>
      </c>
      <c r="F1015" s="0" t="n">
        <v>0</v>
      </c>
      <c r="G1015" s="0" t="n">
        <v>12</v>
      </c>
      <c r="H1015" s="0" t="n">
        <v>4903</v>
      </c>
      <c r="I1015" s="0" t="n">
        <v>12829</v>
      </c>
      <c r="J1015" s="16" t="n">
        <f aca="false">D1015+Inputs!$B$8*E1015</f>
        <v>70.72</v>
      </c>
      <c r="K1015" s="16" t="n">
        <f aca="false">F1015+Inputs!$B$9*G1015</f>
        <v>24.96</v>
      </c>
      <c r="L1015" s="16" t="n">
        <f aca="false">H1015+Inputs!$B$10*I1015</f>
        <v>23338.273</v>
      </c>
      <c r="M1015" s="16" t="n">
        <f aca="false">J1015+K1015+L1015</f>
        <v>23433.953</v>
      </c>
    </row>
    <row r="1016" customFormat="false" ht="15" hidden="false" customHeight="false" outlineLevel="0" collapsed="false">
      <c r="A1016" s="0" t="s">
        <v>360</v>
      </c>
      <c r="B1016" s="15" t="n">
        <v>45809</v>
      </c>
      <c r="C1016" s="0" t="n">
        <v>1</v>
      </c>
      <c r="D1016" s="0" t="n">
        <v>0</v>
      </c>
      <c r="E1016" s="0" t="n">
        <v>39</v>
      </c>
      <c r="F1016" s="0" t="n">
        <v>0</v>
      </c>
      <c r="G1016" s="0" t="n">
        <v>13</v>
      </c>
      <c r="H1016" s="0" t="n">
        <v>4830</v>
      </c>
      <c r="I1016" s="0" t="n">
        <v>12738</v>
      </c>
      <c r="J1016" s="16" t="n">
        <f aca="false">D1016+Inputs!$B$8*E1016</f>
        <v>81.12</v>
      </c>
      <c r="K1016" s="16" t="n">
        <f aca="false">F1016+Inputs!$B$9*G1016</f>
        <v>27.04</v>
      </c>
      <c r="L1016" s="16" t="n">
        <f aca="false">H1016+Inputs!$B$10*I1016</f>
        <v>23134.506</v>
      </c>
      <c r="M1016" s="16" t="n">
        <f aca="false">J1016+K1016+L1016</f>
        <v>23242.666</v>
      </c>
    </row>
    <row r="1017" customFormat="false" ht="15" hidden="false" customHeight="false" outlineLevel="0" collapsed="false">
      <c r="A1017" s="0" t="s">
        <v>360</v>
      </c>
      <c r="B1017" s="15" t="n">
        <v>45901</v>
      </c>
      <c r="C1017" s="0" t="n">
        <v>1</v>
      </c>
      <c r="D1017" s="0" t="n">
        <v>0</v>
      </c>
      <c r="E1017" s="0" t="n">
        <v>46</v>
      </c>
      <c r="F1017" s="0" t="n">
        <v>6</v>
      </c>
      <c r="G1017" s="0" t="n">
        <v>19</v>
      </c>
      <c r="H1017" s="0" t="n">
        <v>4979</v>
      </c>
      <c r="I1017" s="0" t="n">
        <v>12805</v>
      </c>
      <c r="J1017" s="16" t="n">
        <f aca="false">D1017+Inputs!$B$8*E1017</f>
        <v>95.68</v>
      </c>
      <c r="K1017" s="16" t="n">
        <f aca="false">F1017+Inputs!$B$9*G1017</f>
        <v>45.52</v>
      </c>
      <c r="L1017" s="16" t="n">
        <f aca="false">H1017+Inputs!$B$10*I1017</f>
        <v>23379.785</v>
      </c>
      <c r="M1017" s="16" t="n">
        <f aca="false">J1017+K1017+L1017</f>
        <v>23520.985</v>
      </c>
    </row>
    <row r="1018" customFormat="false" ht="15" hidden="false" customHeight="false" outlineLevel="0" collapsed="false">
      <c r="A1018" s="0" t="s">
        <v>360</v>
      </c>
      <c r="B1018" s="15" t="n">
        <v>45992</v>
      </c>
      <c r="C1018" s="0" t="n">
        <v>1</v>
      </c>
      <c r="D1018" s="0" t="n">
        <v>0</v>
      </c>
      <c r="E1018" s="0" t="n">
        <v>47</v>
      </c>
      <c r="F1018" s="0" t="n">
        <v>8</v>
      </c>
      <c r="G1018" s="0" t="n">
        <v>21</v>
      </c>
      <c r="H1018" s="0" t="n">
        <v>5026</v>
      </c>
      <c r="I1018" s="0" t="n">
        <v>12885</v>
      </c>
      <c r="J1018" s="16" t="n">
        <f aca="false">D1018+Inputs!$B$8*E1018</f>
        <v>97.76</v>
      </c>
      <c r="K1018" s="16" t="n">
        <f aca="false">F1018+Inputs!$B$9*G1018</f>
        <v>51.68</v>
      </c>
      <c r="L1018" s="16" t="n">
        <f aca="false">H1018+Inputs!$B$10*I1018</f>
        <v>23541.745</v>
      </c>
      <c r="M1018" s="16" t="n">
        <f aca="false">J1018+K1018+L1018</f>
        <v>23691.185</v>
      </c>
    </row>
    <row r="1019" customFormat="false" ht="15" hidden="false" customHeight="false" outlineLevel="0" collapsed="false">
      <c r="A1019" s="0" t="s">
        <v>360</v>
      </c>
      <c r="B1019" s="15" t="n">
        <v>46082</v>
      </c>
      <c r="C1019" s="0" t="n">
        <v>1</v>
      </c>
      <c r="D1019" s="0" t="n">
        <v>0</v>
      </c>
      <c r="E1019" s="0" t="n">
        <v>55</v>
      </c>
      <c r="F1019" s="0" t="n">
        <v>8</v>
      </c>
      <c r="G1019" s="0" t="n">
        <v>23</v>
      </c>
      <c r="H1019" s="0" t="n">
        <v>5080</v>
      </c>
      <c r="I1019" s="0" t="n">
        <v>12934</v>
      </c>
      <c r="J1019" s="16" t="n">
        <f aca="false">D1019+Inputs!$B$8*E1019</f>
        <v>114.4</v>
      </c>
      <c r="K1019" s="16" t="n">
        <f aca="false">F1019+Inputs!$B$9*G1019</f>
        <v>55.84</v>
      </c>
      <c r="L1019" s="16" t="n">
        <f aca="false">H1019+Inputs!$B$10*I1019</f>
        <v>23666.158</v>
      </c>
      <c r="M1019" s="16" t="n">
        <f aca="false">J1019+K1019+L1019</f>
        <v>23836.398</v>
      </c>
    </row>
    <row r="1020" customFormat="false" ht="15" hidden="false" customHeight="false" outlineLevel="0" collapsed="false">
      <c r="A1020" s="0" t="s">
        <v>360</v>
      </c>
      <c r="B1020" s="15" t="n">
        <v>46174</v>
      </c>
      <c r="C1020" s="0" t="n">
        <v>1</v>
      </c>
      <c r="D1020" s="0" t="n">
        <v>8</v>
      </c>
      <c r="E1020" s="0" t="n">
        <v>76</v>
      </c>
      <c r="F1020" s="0" t="n">
        <v>8</v>
      </c>
      <c r="G1020" s="0" t="n">
        <v>32</v>
      </c>
      <c r="H1020" s="0" t="n">
        <v>5180</v>
      </c>
      <c r="I1020" s="0" t="n">
        <v>12902</v>
      </c>
      <c r="J1020" s="16" t="n">
        <f aca="false">D1020+Inputs!$B$8*E1020</f>
        <v>166.08</v>
      </c>
      <c r="K1020" s="16" t="n">
        <f aca="false">F1020+Inputs!$B$9*G1020</f>
        <v>74.56</v>
      </c>
      <c r="L1020" s="16" t="n">
        <f aca="false">H1020+Inputs!$B$10*I1020</f>
        <v>23720.174</v>
      </c>
      <c r="M1020" s="16" t="n">
        <f aca="false">J1020+K1020+L1020</f>
        <v>23960.814</v>
      </c>
    </row>
    <row r="1021" customFormat="false" ht="15" hidden="false" customHeight="false" outlineLevel="0" collapsed="false">
      <c r="A1021" s="0" t="s">
        <v>360</v>
      </c>
      <c r="B1021" s="15" t="n">
        <v>46235</v>
      </c>
      <c r="C1021" s="0" t="n">
        <v>1</v>
      </c>
      <c r="D1021" s="0" t="n">
        <v>24</v>
      </c>
      <c r="E1021" s="0" t="n">
        <v>85</v>
      </c>
      <c r="F1021" s="0" t="n">
        <v>8</v>
      </c>
      <c r="G1021" s="0" t="n">
        <v>37</v>
      </c>
      <c r="H1021" s="0" t="n">
        <v>5154</v>
      </c>
      <c r="I1021" s="0" t="n">
        <v>12951</v>
      </c>
      <c r="J1021" s="16" t="n">
        <f aca="false">D1021+Inputs!$B$8*E1021</f>
        <v>200.8</v>
      </c>
      <c r="K1021" s="16" t="n">
        <f aca="false">F1021+Inputs!$B$9*G1021</f>
        <v>84.96</v>
      </c>
      <c r="L1021" s="16" t="n">
        <f aca="false">H1021+Inputs!$B$10*I1021</f>
        <v>23764.587</v>
      </c>
      <c r="M1021" s="16" t="n">
        <f aca="false">J1021+K1021+L1021</f>
        <v>24050.347</v>
      </c>
    </row>
    <row r="1022" customFormat="false" ht="15" hidden="false" customHeight="false" outlineLevel="0" collapsed="false">
      <c r="A1022" s="0" t="s">
        <v>393</v>
      </c>
      <c r="B1022" s="15" t="n">
        <v>44805</v>
      </c>
      <c r="C1022" s="0" t="n">
        <v>2</v>
      </c>
      <c r="D1022" s="0" t="n">
        <v>0</v>
      </c>
      <c r="E1022" s="0" t="n">
        <v>39</v>
      </c>
      <c r="F1022" s="0" t="n">
        <v>0</v>
      </c>
      <c r="G1022" s="0" t="n">
        <v>1</v>
      </c>
      <c r="H1022" s="0" t="n">
        <v>3290</v>
      </c>
      <c r="I1022" s="0" t="n">
        <v>10040</v>
      </c>
      <c r="J1022" s="16" t="n">
        <f aca="false">D1022+Inputs!$B$8*E1022</f>
        <v>81.12</v>
      </c>
      <c r="K1022" s="16" t="n">
        <f aca="false">F1022+Inputs!$B$9*G1022</f>
        <v>2.08</v>
      </c>
      <c r="L1022" s="16" t="n">
        <f aca="false">H1022+Inputs!$B$10*I1022</f>
        <v>17717.48</v>
      </c>
      <c r="M1022" s="16" t="n">
        <f aca="false">J1022+K1022+L1022</f>
        <v>17800.68</v>
      </c>
    </row>
    <row r="1023" customFormat="false" ht="15" hidden="false" customHeight="false" outlineLevel="0" collapsed="false">
      <c r="A1023" s="0" t="s">
        <v>393</v>
      </c>
      <c r="B1023" s="15" t="n">
        <v>44896</v>
      </c>
      <c r="C1023" s="0" t="n">
        <v>2</v>
      </c>
      <c r="D1023" s="0" t="n">
        <v>0</v>
      </c>
      <c r="E1023" s="0" t="n">
        <v>41</v>
      </c>
      <c r="F1023" s="0" t="n">
        <v>0</v>
      </c>
      <c r="G1023" s="0" t="n">
        <v>2</v>
      </c>
      <c r="H1023" s="0" t="n">
        <v>3272</v>
      </c>
      <c r="I1023" s="0" t="n">
        <v>10033</v>
      </c>
      <c r="J1023" s="16" t="n">
        <f aca="false">D1023+Inputs!$B$8*E1023</f>
        <v>85.28</v>
      </c>
      <c r="K1023" s="16" t="n">
        <f aca="false">F1023+Inputs!$B$9*G1023</f>
        <v>4.16</v>
      </c>
      <c r="L1023" s="16" t="n">
        <f aca="false">H1023+Inputs!$B$10*I1023</f>
        <v>17689.421</v>
      </c>
      <c r="M1023" s="16" t="n">
        <f aca="false">J1023+K1023+L1023</f>
        <v>17778.861</v>
      </c>
    </row>
    <row r="1024" customFormat="false" ht="15" hidden="false" customHeight="false" outlineLevel="0" collapsed="false">
      <c r="A1024" s="0" t="s">
        <v>393</v>
      </c>
      <c r="B1024" s="15" t="n">
        <v>44986</v>
      </c>
      <c r="C1024" s="0" t="n">
        <v>2</v>
      </c>
      <c r="D1024" s="0" t="n">
        <v>22</v>
      </c>
      <c r="E1024" s="0" t="n">
        <v>43</v>
      </c>
      <c r="F1024" s="0" t="n">
        <v>0</v>
      </c>
      <c r="G1024" s="0" t="n">
        <v>3</v>
      </c>
      <c r="H1024" s="0" t="n">
        <v>3317</v>
      </c>
      <c r="I1024" s="0" t="n">
        <v>10020</v>
      </c>
      <c r="J1024" s="16" t="n">
        <f aca="false">D1024+Inputs!$B$8*E1024</f>
        <v>111.44</v>
      </c>
      <c r="K1024" s="16" t="n">
        <f aca="false">F1024+Inputs!$B$9*G1024</f>
        <v>6.24</v>
      </c>
      <c r="L1024" s="16" t="n">
        <f aca="false">H1024+Inputs!$B$10*I1024</f>
        <v>17715.74</v>
      </c>
      <c r="M1024" s="16" t="n">
        <f aca="false">J1024+K1024+L1024</f>
        <v>17833.42</v>
      </c>
    </row>
    <row r="1025" customFormat="false" ht="15" hidden="false" customHeight="false" outlineLevel="0" collapsed="false">
      <c r="A1025" s="0" t="s">
        <v>393</v>
      </c>
      <c r="B1025" s="15" t="n">
        <v>45078</v>
      </c>
      <c r="C1025" s="0" t="n">
        <v>2</v>
      </c>
      <c r="D1025" s="0" t="n">
        <v>35</v>
      </c>
      <c r="E1025" s="0" t="n">
        <v>56</v>
      </c>
      <c r="F1025" s="0" t="n">
        <v>0</v>
      </c>
      <c r="G1025" s="0" t="n">
        <v>4</v>
      </c>
      <c r="H1025" s="0" t="n">
        <v>3332</v>
      </c>
      <c r="I1025" s="0" t="n">
        <v>10883</v>
      </c>
      <c r="J1025" s="16" t="n">
        <f aca="false">D1025+Inputs!$B$8*E1025</f>
        <v>151.48</v>
      </c>
      <c r="K1025" s="16" t="n">
        <f aca="false">F1025+Inputs!$B$9*G1025</f>
        <v>8.32</v>
      </c>
      <c r="L1025" s="16" t="n">
        <f aca="false">H1025+Inputs!$B$10*I1025</f>
        <v>18970.871</v>
      </c>
      <c r="M1025" s="16" t="n">
        <f aca="false">J1025+K1025+L1025</f>
        <v>19130.671</v>
      </c>
    </row>
    <row r="1026" customFormat="false" ht="15" hidden="false" customHeight="false" outlineLevel="0" collapsed="false">
      <c r="A1026" s="0" t="s">
        <v>393</v>
      </c>
      <c r="B1026" s="15" t="n">
        <v>45170</v>
      </c>
      <c r="C1026" s="0" t="n">
        <v>2</v>
      </c>
      <c r="D1026" s="0" t="n">
        <v>39</v>
      </c>
      <c r="E1026" s="0" t="n">
        <v>63</v>
      </c>
      <c r="F1026" s="0" t="n">
        <v>0</v>
      </c>
      <c r="G1026" s="0" t="n">
        <v>6</v>
      </c>
      <c r="H1026" s="0" t="n">
        <v>3405</v>
      </c>
      <c r="I1026" s="0" t="n">
        <v>10811</v>
      </c>
      <c r="J1026" s="16" t="n">
        <f aca="false">D1026+Inputs!$B$8*E1026</f>
        <v>170.04</v>
      </c>
      <c r="K1026" s="16" t="n">
        <f aca="false">F1026+Inputs!$B$9*G1026</f>
        <v>12.48</v>
      </c>
      <c r="L1026" s="16" t="n">
        <f aca="false">H1026+Inputs!$B$10*I1026</f>
        <v>18940.407</v>
      </c>
      <c r="M1026" s="16" t="n">
        <f aca="false">J1026+K1026+L1026</f>
        <v>19122.927</v>
      </c>
    </row>
    <row r="1027" customFormat="false" ht="15" hidden="false" customHeight="false" outlineLevel="0" collapsed="false">
      <c r="A1027" s="0" t="s">
        <v>393</v>
      </c>
      <c r="B1027" s="15" t="n">
        <v>45261</v>
      </c>
      <c r="C1027" s="0" t="n">
        <v>2</v>
      </c>
      <c r="D1027" s="0" t="n">
        <v>48</v>
      </c>
      <c r="E1027" s="0" t="n">
        <v>74</v>
      </c>
      <c r="F1027" s="0" t="n">
        <v>0</v>
      </c>
      <c r="G1027" s="0" t="n">
        <v>9</v>
      </c>
      <c r="H1027" s="0" t="n">
        <v>3419</v>
      </c>
      <c r="I1027" s="0" t="n">
        <v>10800</v>
      </c>
      <c r="J1027" s="16" t="n">
        <f aca="false">D1027+Inputs!$B$8*E1027</f>
        <v>201.92</v>
      </c>
      <c r="K1027" s="16" t="n">
        <f aca="false">F1027+Inputs!$B$9*G1027</f>
        <v>18.72</v>
      </c>
      <c r="L1027" s="16" t="n">
        <f aca="false">H1027+Inputs!$B$10*I1027</f>
        <v>18938.6</v>
      </c>
      <c r="M1027" s="16" t="n">
        <f aca="false">J1027+K1027+L1027</f>
        <v>19159.24</v>
      </c>
    </row>
    <row r="1028" customFormat="false" ht="15" hidden="false" customHeight="false" outlineLevel="0" collapsed="false">
      <c r="A1028" s="0" t="s">
        <v>393</v>
      </c>
      <c r="B1028" s="15" t="n">
        <v>45352</v>
      </c>
      <c r="C1028" s="0" t="n">
        <v>2</v>
      </c>
      <c r="D1028" s="0" t="n">
        <v>52</v>
      </c>
      <c r="E1028" s="0" t="n">
        <v>86</v>
      </c>
      <c r="F1028" s="0" t="n">
        <v>0</v>
      </c>
      <c r="G1028" s="0" t="n">
        <v>13</v>
      </c>
      <c r="H1028" s="0" t="n">
        <v>3414</v>
      </c>
      <c r="I1028" s="0" t="n">
        <v>10815</v>
      </c>
      <c r="J1028" s="16" t="n">
        <f aca="false">D1028+Inputs!$B$8*E1028</f>
        <v>230.88</v>
      </c>
      <c r="K1028" s="16" t="n">
        <f aca="false">F1028+Inputs!$B$9*G1028</f>
        <v>27.04</v>
      </c>
      <c r="L1028" s="16" t="n">
        <f aca="false">H1028+Inputs!$B$10*I1028</f>
        <v>18955.155</v>
      </c>
      <c r="M1028" s="16" t="n">
        <f aca="false">J1028+K1028+L1028</f>
        <v>19213.075</v>
      </c>
    </row>
    <row r="1029" customFormat="false" ht="15" hidden="false" customHeight="false" outlineLevel="0" collapsed="false">
      <c r="A1029" s="0" t="s">
        <v>393</v>
      </c>
      <c r="B1029" s="15" t="n">
        <v>45444</v>
      </c>
      <c r="C1029" s="0" t="n">
        <v>2</v>
      </c>
      <c r="D1029" s="0" t="n">
        <v>66</v>
      </c>
      <c r="E1029" s="0" t="n">
        <v>99</v>
      </c>
      <c r="F1029" s="0" t="n">
        <v>0</v>
      </c>
      <c r="G1029" s="0" t="n">
        <v>15</v>
      </c>
      <c r="H1029" s="0" t="n">
        <v>3355</v>
      </c>
      <c r="I1029" s="0" t="n">
        <v>10813</v>
      </c>
      <c r="J1029" s="16" t="n">
        <f aca="false">D1029+Inputs!$B$8*E1029</f>
        <v>271.92</v>
      </c>
      <c r="K1029" s="16" t="n">
        <f aca="false">F1029+Inputs!$B$9*G1029</f>
        <v>31.2</v>
      </c>
      <c r="L1029" s="16" t="n">
        <f aca="false">H1029+Inputs!$B$10*I1029</f>
        <v>18893.281</v>
      </c>
      <c r="M1029" s="16" t="n">
        <f aca="false">J1029+K1029+L1029</f>
        <v>19196.401</v>
      </c>
    </row>
    <row r="1030" customFormat="false" ht="15" hidden="false" customHeight="false" outlineLevel="0" collapsed="false">
      <c r="A1030" s="0" t="s">
        <v>393</v>
      </c>
      <c r="B1030" s="15" t="n">
        <v>45536</v>
      </c>
      <c r="C1030" s="0" t="n">
        <v>2</v>
      </c>
      <c r="D1030" s="0" t="n">
        <v>74</v>
      </c>
      <c r="E1030" s="0" t="n">
        <v>103</v>
      </c>
      <c r="F1030" s="0" t="n">
        <v>0</v>
      </c>
      <c r="G1030" s="0" t="n">
        <v>17</v>
      </c>
      <c r="H1030" s="0" t="n">
        <v>3451</v>
      </c>
      <c r="I1030" s="0" t="n">
        <v>10672</v>
      </c>
      <c r="J1030" s="16" t="n">
        <f aca="false">D1030+Inputs!$B$8*E1030</f>
        <v>288.24</v>
      </c>
      <c r="K1030" s="16" t="n">
        <f aca="false">F1030+Inputs!$B$9*G1030</f>
        <v>35.36</v>
      </c>
      <c r="L1030" s="16" t="n">
        <f aca="false">H1030+Inputs!$B$10*I1030</f>
        <v>18786.664</v>
      </c>
      <c r="M1030" s="16" t="n">
        <f aca="false">J1030+K1030+L1030</f>
        <v>19110.264</v>
      </c>
    </row>
    <row r="1031" customFormat="false" ht="15" hidden="false" customHeight="false" outlineLevel="0" collapsed="false">
      <c r="A1031" s="0" t="s">
        <v>393</v>
      </c>
      <c r="B1031" s="15" t="n">
        <v>45627</v>
      </c>
      <c r="C1031" s="0" t="n">
        <v>2</v>
      </c>
      <c r="D1031" s="0" t="n">
        <v>74</v>
      </c>
      <c r="E1031" s="0" t="n">
        <v>119</v>
      </c>
      <c r="F1031" s="0" t="n">
        <v>0</v>
      </c>
      <c r="G1031" s="0" t="n">
        <v>21</v>
      </c>
      <c r="H1031" s="0" t="n">
        <v>3578</v>
      </c>
      <c r="I1031" s="0" t="n">
        <v>10620</v>
      </c>
      <c r="J1031" s="16" t="n">
        <f aca="false">D1031+Inputs!$B$8*E1031</f>
        <v>321.52</v>
      </c>
      <c r="K1031" s="16" t="n">
        <f aca="false">F1031+Inputs!$B$9*G1031</f>
        <v>43.68</v>
      </c>
      <c r="L1031" s="16" t="n">
        <f aca="false">H1031+Inputs!$B$10*I1031</f>
        <v>18838.94</v>
      </c>
      <c r="M1031" s="16" t="n">
        <f aca="false">J1031+K1031+L1031</f>
        <v>19204.14</v>
      </c>
    </row>
    <row r="1032" customFormat="false" ht="15" hidden="false" customHeight="false" outlineLevel="0" collapsed="false">
      <c r="A1032" s="0" t="s">
        <v>393</v>
      </c>
      <c r="B1032" s="15" t="n">
        <v>45717</v>
      </c>
      <c r="C1032" s="0" t="n">
        <v>2</v>
      </c>
      <c r="D1032" s="0" t="n">
        <v>74</v>
      </c>
      <c r="E1032" s="0" t="n">
        <v>131</v>
      </c>
      <c r="F1032" s="0" t="n">
        <v>6</v>
      </c>
      <c r="G1032" s="0" t="n">
        <v>32</v>
      </c>
      <c r="H1032" s="0" t="n">
        <v>3487</v>
      </c>
      <c r="I1032" s="0" t="n">
        <v>10630</v>
      </c>
      <c r="J1032" s="16" t="n">
        <f aca="false">D1032+Inputs!$B$8*E1032</f>
        <v>346.48</v>
      </c>
      <c r="K1032" s="16" t="n">
        <f aca="false">F1032+Inputs!$B$9*G1032</f>
        <v>72.56</v>
      </c>
      <c r="L1032" s="16" t="n">
        <f aca="false">H1032+Inputs!$B$10*I1032</f>
        <v>18762.31</v>
      </c>
      <c r="M1032" s="16" t="n">
        <f aca="false">J1032+K1032+L1032</f>
        <v>19181.35</v>
      </c>
    </row>
    <row r="1033" customFormat="false" ht="15" hidden="false" customHeight="false" outlineLevel="0" collapsed="false">
      <c r="A1033" s="0" t="s">
        <v>393</v>
      </c>
      <c r="B1033" s="15" t="n">
        <v>45809</v>
      </c>
      <c r="C1033" s="0" t="n">
        <v>2</v>
      </c>
      <c r="D1033" s="0" t="n">
        <v>79</v>
      </c>
      <c r="E1033" s="0" t="n">
        <v>147</v>
      </c>
      <c r="F1033" s="0" t="n">
        <v>6</v>
      </c>
      <c r="G1033" s="0" t="n">
        <v>35</v>
      </c>
      <c r="H1033" s="0" t="n">
        <v>3429</v>
      </c>
      <c r="I1033" s="0" t="n">
        <v>10598</v>
      </c>
      <c r="J1033" s="16" t="n">
        <f aca="false">D1033+Inputs!$B$8*E1033</f>
        <v>384.76</v>
      </c>
      <c r="K1033" s="16" t="n">
        <f aca="false">F1033+Inputs!$B$9*G1033</f>
        <v>78.8</v>
      </c>
      <c r="L1033" s="16" t="n">
        <f aca="false">H1033+Inputs!$B$10*I1033</f>
        <v>18658.326</v>
      </c>
      <c r="M1033" s="16" t="n">
        <f aca="false">J1033+K1033+L1033</f>
        <v>19121.886</v>
      </c>
    </row>
    <row r="1034" customFormat="false" ht="15" hidden="false" customHeight="false" outlineLevel="0" collapsed="false">
      <c r="A1034" s="0" t="s">
        <v>393</v>
      </c>
      <c r="B1034" s="15" t="n">
        <v>45901</v>
      </c>
      <c r="C1034" s="0" t="n">
        <v>2</v>
      </c>
      <c r="D1034" s="0" t="n">
        <v>80</v>
      </c>
      <c r="E1034" s="0" t="n">
        <v>170</v>
      </c>
      <c r="F1034" s="0" t="n">
        <v>6</v>
      </c>
      <c r="G1034" s="0" t="n">
        <v>38</v>
      </c>
      <c r="H1034" s="0" t="n">
        <v>3509</v>
      </c>
      <c r="I1034" s="0" t="n">
        <v>10559</v>
      </c>
      <c r="J1034" s="16" t="n">
        <f aca="false">D1034+Inputs!$B$8*E1034</f>
        <v>433.6</v>
      </c>
      <c r="K1034" s="16" t="n">
        <f aca="false">F1034+Inputs!$B$9*G1034</f>
        <v>85.04</v>
      </c>
      <c r="L1034" s="16" t="n">
        <f aca="false">H1034+Inputs!$B$10*I1034</f>
        <v>18682.283</v>
      </c>
      <c r="M1034" s="16" t="n">
        <f aca="false">J1034+K1034+L1034</f>
        <v>19200.923</v>
      </c>
    </row>
    <row r="1035" customFormat="false" ht="15" hidden="false" customHeight="false" outlineLevel="0" collapsed="false">
      <c r="A1035" s="0" t="s">
        <v>393</v>
      </c>
      <c r="B1035" s="15" t="n">
        <v>45992</v>
      </c>
      <c r="C1035" s="0" t="n">
        <v>2</v>
      </c>
      <c r="D1035" s="0" t="n">
        <v>92</v>
      </c>
      <c r="E1035" s="0" t="n">
        <v>179</v>
      </c>
      <c r="F1035" s="0" t="n">
        <v>6</v>
      </c>
      <c r="G1035" s="0" t="n">
        <v>41</v>
      </c>
      <c r="H1035" s="0" t="n">
        <v>3571</v>
      </c>
      <c r="I1035" s="0" t="n">
        <v>10566</v>
      </c>
      <c r="J1035" s="16" t="n">
        <f aca="false">D1035+Inputs!$B$8*E1035</f>
        <v>464.32</v>
      </c>
      <c r="K1035" s="16" t="n">
        <f aca="false">F1035+Inputs!$B$9*G1035</f>
        <v>91.28</v>
      </c>
      <c r="L1035" s="16" t="n">
        <f aca="false">H1035+Inputs!$B$10*I1035</f>
        <v>18754.342</v>
      </c>
      <c r="M1035" s="16" t="n">
        <f aca="false">J1035+K1035+L1035</f>
        <v>19309.942</v>
      </c>
    </row>
    <row r="1036" customFormat="false" ht="15" hidden="false" customHeight="false" outlineLevel="0" collapsed="false">
      <c r="A1036" s="0" t="s">
        <v>393</v>
      </c>
      <c r="B1036" s="15" t="n">
        <v>46082</v>
      </c>
      <c r="C1036" s="0" t="n">
        <v>2</v>
      </c>
      <c r="D1036" s="0" t="n">
        <v>104</v>
      </c>
      <c r="E1036" s="0" t="n">
        <v>202</v>
      </c>
      <c r="F1036" s="0" t="n">
        <v>14</v>
      </c>
      <c r="G1036" s="0" t="n">
        <v>46</v>
      </c>
      <c r="H1036" s="0" t="n">
        <v>3627</v>
      </c>
      <c r="I1036" s="0" t="n">
        <v>10552</v>
      </c>
      <c r="J1036" s="16" t="n">
        <f aca="false">D1036+Inputs!$B$8*E1036</f>
        <v>524.16</v>
      </c>
      <c r="K1036" s="16" t="n">
        <f aca="false">F1036+Inputs!$B$9*G1036</f>
        <v>109.68</v>
      </c>
      <c r="L1036" s="16" t="n">
        <f aca="false">H1036+Inputs!$B$10*I1036</f>
        <v>18790.224</v>
      </c>
      <c r="M1036" s="16" t="n">
        <f aca="false">J1036+K1036+L1036</f>
        <v>19424.064</v>
      </c>
    </row>
    <row r="1037" customFormat="false" ht="15" hidden="false" customHeight="false" outlineLevel="0" collapsed="false">
      <c r="A1037" s="0" t="s">
        <v>393</v>
      </c>
      <c r="B1037" s="15" t="n">
        <v>46174</v>
      </c>
      <c r="C1037" s="0" t="n">
        <v>2</v>
      </c>
      <c r="D1037" s="0" t="n">
        <v>151</v>
      </c>
      <c r="E1037" s="0" t="n">
        <v>237</v>
      </c>
      <c r="F1037" s="0" t="n">
        <v>15</v>
      </c>
      <c r="G1037" s="0" t="n">
        <v>57</v>
      </c>
      <c r="H1037" s="0" t="n">
        <v>3574</v>
      </c>
      <c r="I1037" s="0" t="n">
        <v>10515</v>
      </c>
      <c r="J1037" s="16" t="n">
        <f aca="false">D1037+Inputs!$B$8*E1037</f>
        <v>643.96</v>
      </c>
      <c r="K1037" s="16" t="n">
        <f aca="false">F1037+Inputs!$B$9*G1037</f>
        <v>133.56</v>
      </c>
      <c r="L1037" s="16" t="n">
        <f aca="false">H1037+Inputs!$B$10*I1037</f>
        <v>18684.055</v>
      </c>
      <c r="M1037" s="16" t="n">
        <f aca="false">J1037+K1037+L1037</f>
        <v>19461.575</v>
      </c>
    </row>
    <row r="1038" customFormat="false" ht="15" hidden="false" customHeight="false" outlineLevel="0" collapsed="false">
      <c r="A1038" s="0" t="s">
        <v>393</v>
      </c>
      <c r="B1038" s="15" t="n">
        <v>46235</v>
      </c>
      <c r="C1038" s="0" t="n">
        <v>2</v>
      </c>
      <c r="D1038" s="0" t="n">
        <v>188</v>
      </c>
      <c r="E1038" s="0" t="n">
        <v>252</v>
      </c>
      <c r="F1038" s="0" t="n">
        <v>15</v>
      </c>
      <c r="G1038" s="0" t="n">
        <v>69</v>
      </c>
      <c r="H1038" s="0" t="n">
        <v>3569</v>
      </c>
      <c r="I1038" s="0" t="n">
        <v>10476</v>
      </c>
      <c r="J1038" s="16" t="n">
        <f aca="false">D1038+Inputs!$B$8*E1038</f>
        <v>712.16</v>
      </c>
      <c r="K1038" s="16" t="n">
        <f aca="false">F1038+Inputs!$B$9*G1038</f>
        <v>158.52</v>
      </c>
      <c r="L1038" s="16" t="n">
        <f aca="false">H1038+Inputs!$B$10*I1038</f>
        <v>18623.012</v>
      </c>
      <c r="M1038" s="16" t="n">
        <f aca="false">J1038+K1038+L1038</f>
        <v>19493.692</v>
      </c>
    </row>
    <row r="1039" customFormat="false" ht="15" hidden="false" customHeight="false" outlineLevel="0" collapsed="false">
      <c r="A1039" s="0" t="s">
        <v>433</v>
      </c>
      <c r="B1039" s="15" t="n">
        <v>44805</v>
      </c>
      <c r="C1039" s="0" t="n">
        <v>5</v>
      </c>
      <c r="D1039" s="0" t="n">
        <v>623</v>
      </c>
      <c r="E1039" s="0" t="n">
        <v>164</v>
      </c>
      <c r="F1039" s="0" t="n">
        <v>0</v>
      </c>
      <c r="G1039" s="0" t="n">
        <v>12</v>
      </c>
      <c r="H1039" s="0" t="n">
        <v>44213</v>
      </c>
      <c r="I1039" s="0" t="n">
        <v>20561</v>
      </c>
      <c r="J1039" s="16" t="n">
        <f aca="false">D1039+Inputs!$B$8*E1039</f>
        <v>964.12</v>
      </c>
      <c r="K1039" s="16" t="n">
        <f aca="false">F1039+Inputs!$B$9*G1039</f>
        <v>24.96</v>
      </c>
      <c r="L1039" s="16" t="n">
        <f aca="false">H1039+Inputs!$B$10*I1039</f>
        <v>73759.157</v>
      </c>
      <c r="M1039" s="16" t="n">
        <f aca="false">J1039+K1039+L1039</f>
        <v>74748.237</v>
      </c>
    </row>
    <row r="1040" customFormat="false" ht="15" hidden="false" customHeight="false" outlineLevel="0" collapsed="false">
      <c r="A1040" s="0" t="s">
        <v>433</v>
      </c>
      <c r="B1040" s="15" t="n">
        <v>44896</v>
      </c>
      <c r="C1040" s="0" t="n">
        <v>5</v>
      </c>
      <c r="D1040" s="0" t="n">
        <v>711</v>
      </c>
      <c r="E1040" s="0" t="n">
        <v>176</v>
      </c>
      <c r="F1040" s="0" t="n">
        <v>0</v>
      </c>
      <c r="G1040" s="0" t="n">
        <v>20</v>
      </c>
      <c r="H1040" s="0" t="n">
        <v>44349</v>
      </c>
      <c r="I1040" s="0" t="n">
        <v>20514</v>
      </c>
      <c r="J1040" s="16" t="n">
        <f aca="false">D1040+Inputs!$B$8*E1040</f>
        <v>1077.08</v>
      </c>
      <c r="K1040" s="16" t="n">
        <f aca="false">F1040+Inputs!$B$9*G1040</f>
        <v>41.6</v>
      </c>
      <c r="L1040" s="16" t="n">
        <f aca="false">H1040+Inputs!$B$10*I1040</f>
        <v>73827.618</v>
      </c>
      <c r="M1040" s="16" t="n">
        <f aca="false">J1040+K1040+L1040</f>
        <v>74946.298</v>
      </c>
    </row>
    <row r="1041" customFormat="false" ht="15" hidden="false" customHeight="false" outlineLevel="0" collapsed="false">
      <c r="A1041" s="0" t="s">
        <v>433</v>
      </c>
      <c r="B1041" s="15" t="n">
        <v>44986</v>
      </c>
      <c r="C1041" s="0" t="n">
        <v>5</v>
      </c>
      <c r="D1041" s="0" t="n">
        <v>950</v>
      </c>
      <c r="E1041" s="0" t="n">
        <v>212</v>
      </c>
      <c r="F1041" s="0" t="n">
        <v>0</v>
      </c>
      <c r="G1041" s="0" t="n">
        <v>29</v>
      </c>
      <c r="H1041" s="0" t="n">
        <v>44306</v>
      </c>
      <c r="I1041" s="0" t="n">
        <v>20632</v>
      </c>
      <c r="J1041" s="16" t="n">
        <f aca="false">D1041+Inputs!$B$8*E1041</f>
        <v>1390.96</v>
      </c>
      <c r="K1041" s="16" t="n">
        <f aca="false">F1041+Inputs!$B$9*G1041</f>
        <v>60.32</v>
      </c>
      <c r="L1041" s="16" t="n">
        <f aca="false">H1041+Inputs!$B$10*I1041</f>
        <v>73954.184</v>
      </c>
      <c r="M1041" s="16" t="n">
        <f aca="false">J1041+K1041+L1041</f>
        <v>75405.464</v>
      </c>
    </row>
    <row r="1042" customFormat="false" ht="15" hidden="false" customHeight="false" outlineLevel="0" collapsed="false">
      <c r="A1042" s="0" t="s">
        <v>433</v>
      </c>
      <c r="B1042" s="15" t="n">
        <v>45078</v>
      </c>
      <c r="C1042" s="0" t="n">
        <v>5</v>
      </c>
      <c r="D1042" s="0" t="n">
        <v>1184</v>
      </c>
      <c r="E1042" s="0" t="n">
        <v>247</v>
      </c>
      <c r="F1042" s="0" t="n">
        <v>0</v>
      </c>
      <c r="G1042" s="0" t="n">
        <v>38</v>
      </c>
      <c r="H1042" s="0" t="n">
        <v>43838</v>
      </c>
      <c r="I1042" s="0" t="n">
        <v>20667</v>
      </c>
      <c r="J1042" s="16" t="n">
        <f aca="false">D1042+Inputs!$B$8*E1042</f>
        <v>1697.76</v>
      </c>
      <c r="K1042" s="16" t="n">
        <f aca="false">F1042+Inputs!$B$9*G1042</f>
        <v>79.04</v>
      </c>
      <c r="L1042" s="16" t="n">
        <f aca="false">H1042+Inputs!$B$10*I1042</f>
        <v>73536.479</v>
      </c>
      <c r="M1042" s="16" t="n">
        <f aca="false">J1042+K1042+L1042</f>
        <v>75313.279</v>
      </c>
    </row>
    <row r="1043" customFormat="false" ht="15" hidden="false" customHeight="false" outlineLevel="0" collapsed="false">
      <c r="A1043" s="0" t="s">
        <v>433</v>
      </c>
      <c r="B1043" s="15" t="n">
        <v>45170</v>
      </c>
      <c r="C1043" s="0" t="n">
        <v>5</v>
      </c>
      <c r="D1043" s="0" t="n">
        <v>1470</v>
      </c>
      <c r="E1043" s="0" t="n">
        <v>266</v>
      </c>
      <c r="F1043" s="0" t="n">
        <v>0</v>
      </c>
      <c r="G1043" s="0" t="n">
        <v>51</v>
      </c>
      <c r="H1043" s="0" t="n">
        <v>44037</v>
      </c>
      <c r="I1043" s="0" t="n">
        <v>20687</v>
      </c>
      <c r="J1043" s="16" t="n">
        <f aca="false">D1043+Inputs!$B$8*E1043</f>
        <v>2023.28</v>
      </c>
      <c r="K1043" s="16" t="n">
        <f aca="false">F1043+Inputs!$B$9*G1043</f>
        <v>106.08</v>
      </c>
      <c r="L1043" s="16" t="n">
        <f aca="false">H1043+Inputs!$B$10*I1043</f>
        <v>73764.219</v>
      </c>
      <c r="M1043" s="16" t="n">
        <f aca="false">J1043+K1043+L1043</f>
        <v>75893.579</v>
      </c>
    </row>
    <row r="1044" customFormat="false" ht="15" hidden="false" customHeight="false" outlineLevel="0" collapsed="false">
      <c r="A1044" s="0" t="s">
        <v>433</v>
      </c>
      <c r="B1044" s="15" t="n">
        <v>45261</v>
      </c>
      <c r="C1044" s="0" t="n">
        <v>5</v>
      </c>
      <c r="D1044" s="0" t="n">
        <v>1720</v>
      </c>
      <c r="E1044" s="0" t="n">
        <v>287</v>
      </c>
      <c r="F1044" s="0" t="n">
        <v>14</v>
      </c>
      <c r="G1044" s="0" t="n">
        <v>58</v>
      </c>
      <c r="H1044" s="0" t="n">
        <v>44030</v>
      </c>
      <c r="I1044" s="0" t="n">
        <v>20589</v>
      </c>
      <c r="J1044" s="16" t="n">
        <f aca="false">D1044+Inputs!$B$8*E1044</f>
        <v>2316.96</v>
      </c>
      <c r="K1044" s="16" t="n">
        <f aca="false">F1044+Inputs!$B$9*G1044</f>
        <v>134.64</v>
      </c>
      <c r="L1044" s="16" t="n">
        <f aca="false">H1044+Inputs!$B$10*I1044</f>
        <v>73616.393</v>
      </c>
      <c r="M1044" s="16" t="n">
        <f aca="false">J1044+K1044+L1044</f>
        <v>76067.993</v>
      </c>
    </row>
    <row r="1045" customFormat="false" ht="15" hidden="false" customHeight="false" outlineLevel="0" collapsed="false">
      <c r="A1045" s="0" t="s">
        <v>433</v>
      </c>
      <c r="B1045" s="15" t="n">
        <v>45352</v>
      </c>
      <c r="C1045" s="0" t="n">
        <v>5</v>
      </c>
      <c r="D1045" s="0" t="n">
        <v>2115</v>
      </c>
      <c r="E1045" s="0" t="n">
        <v>312</v>
      </c>
      <c r="F1045" s="0" t="n">
        <v>35</v>
      </c>
      <c r="G1045" s="0" t="n">
        <v>76</v>
      </c>
      <c r="H1045" s="0" t="n">
        <v>43928</v>
      </c>
      <c r="I1045" s="0" t="n">
        <v>20748</v>
      </c>
      <c r="J1045" s="16" t="n">
        <f aca="false">D1045+Inputs!$B$8*E1045</f>
        <v>2763.96</v>
      </c>
      <c r="K1045" s="16" t="n">
        <f aca="false">F1045+Inputs!$B$9*G1045</f>
        <v>193.08</v>
      </c>
      <c r="L1045" s="16" t="n">
        <f aca="false">H1045+Inputs!$B$10*I1045</f>
        <v>73742.876</v>
      </c>
      <c r="M1045" s="16" t="n">
        <f aca="false">J1045+K1045+L1045</f>
        <v>76699.916</v>
      </c>
    </row>
    <row r="1046" customFormat="false" ht="15" hidden="false" customHeight="false" outlineLevel="0" collapsed="false">
      <c r="A1046" s="0" t="s">
        <v>433</v>
      </c>
      <c r="B1046" s="15" t="n">
        <v>45444</v>
      </c>
      <c r="C1046" s="0" t="n">
        <v>5</v>
      </c>
      <c r="D1046" s="0" t="n">
        <v>2303</v>
      </c>
      <c r="E1046" s="0" t="n">
        <v>355</v>
      </c>
      <c r="F1046" s="0" t="n">
        <v>51</v>
      </c>
      <c r="G1046" s="0" t="n">
        <v>99</v>
      </c>
      <c r="H1046" s="0" t="n">
        <v>43562</v>
      </c>
      <c r="I1046" s="0" t="n">
        <v>20756</v>
      </c>
      <c r="J1046" s="16" t="n">
        <f aca="false">D1046+Inputs!$B$8*E1046</f>
        <v>3041.4</v>
      </c>
      <c r="K1046" s="16" t="n">
        <f aca="false">F1046+Inputs!$B$9*G1046</f>
        <v>256.92</v>
      </c>
      <c r="L1046" s="16" t="n">
        <f aca="false">H1046+Inputs!$B$10*I1046</f>
        <v>73388.372</v>
      </c>
      <c r="M1046" s="16" t="n">
        <f aca="false">J1046+K1046+L1046</f>
        <v>76686.692</v>
      </c>
    </row>
    <row r="1047" customFormat="false" ht="15" hidden="false" customHeight="false" outlineLevel="0" collapsed="false">
      <c r="A1047" s="0" t="s">
        <v>433</v>
      </c>
      <c r="B1047" s="15" t="n">
        <v>45536</v>
      </c>
      <c r="C1047" s="0" t="n">
        <v>5</v>
      </c>
      <c r="D1047" s="0" t="n">
        <v>2430</v>
      </c>
      <c r="E1047" s="0" t="n">
        <v>379</v>
      </c>
      <c r="F1047" s="0" t="n">
        <v>82</v>
      </c>
      <c r="G1047" s="0" t="n">
        <v>110</v>
      </c>
      <c r="H1047" s="0" t="n">
        <v>43377</v>
      </c>
      <c r="I1047" s="0" t="n">
        <v>20676</v>
      </c>
      <c r="J1047" s="16" t="n">
        <f aca="false">D1047+Inputs!$B$8*E1047</f>
        <v>3218.32</v>
      </c>
      <c r="K1047" s="16" t="n">
        <f aca="false">F1047+Inputs!$B$9*G1047</f>
        <v>310.8</v>
      </c>
      <c r="L1047" s="16" t="n">
        <f aca="false">H1047+Inputs!$B$10*I1047</f>
        <v>73088.412</v>
      </c>
      <c r="M1047" s="16" t="n">
        <f aca="false">J1047+K1047+L1047</f>
        <v>76617.532</v>
      </c>
    </row>
    <row r="1048" customFormat="false" ht="15" hidden="false" customHeight="false" outlineLevel="0" collapsed="false">
      <c r="A1048" s="0" t="s">
        <v>433</v>
      </c>
      <c r="B1048" s="15" t="n">
        <v>45627</v>
      </c>
      <c r="C1048" s="0" t="n">
        <v>5</v>
      </c>
      <c r="D1048" s="0" t="n">
        <v>2576</v>
      </c>
      <c r="E1048" s="0" t="n">
        <v>405</v>
      </c>
      <c r="F1048" s="0" t="n">
        <v>115</v>
      </c>
      <c r="G1048" s="0" t="n">
        <v>115</v>
      </c>
      <c r="H1048" s="0" t="n">
        <v>43360</v>
      </c>
      <c r="I1048" s="0" t="n">
        <v>20572</v>
      </c>
      <c r="J1048" s="16" t="n">
        <f aca="false">D1048+Inputs!$B$8*E1048</f>
        <v>3418.4</v>
      </c>
      <c r="K1048" s="16" t="n">
        <f aca="false">F1048+Inputs!$B$9*G1048</f>
        <v>354.2</v>
      </c>
      <c r="L1048" s="16" t="n">
        <f aca="false">H1048+Inputs!$B$10*I1048</f>
        <v>72921.964</v>
      </c>
      <c r="M1048" s="16" t="n">
        <f aca="false">J1048+K1048+L1048</f>
        <v>76694.564</v>
      </c>
    </row>
    <row r="1049" customFormat="false" ht="15" hidden="false" customHeight="false" outlineLevel="0" collapsed="false">
      <c r="A1049" s="0" t="s">
        <v>433</v>
      </c>
      <c r="B1049" s="15" t="n">
        <v>45717</v>
      </c>
      <c r="C1049" s="0" t="n">
        <v>5</v>
      </c>
      <c r="D1049" s="0" t="n">
        <v>2674</v>
      </c>
      <c r="E1049" s="0" t="n">
        <v>475</v>
      </c>
      <c r="F1049" s="0" t="n">
        <v>124</v>
      </c>
      <c r="G1049" s="0" t="n">
        <v>147</v>
      </c>
      <c r="H1049" s="0" t="n">
        <v>42939</v>
      </c>
      <c r="I1049" s="0" t="n">
        <v>20658</v>
      </c>
      <c r="J1049" s="16" t="n">
        <f aca="false">D1049+Inputs!$B$8*E1049</f>
        <v>3662</v>
      </c>
      <c r="K1049" s="16" t="n">
        <f aca="false">F1049+Inputs!$B$9*G1049</f>
        <v>429.76</v>
      </c>
      <c r="L1049" s="16" t="n">
        <f aca="false">H1049+Inputs!$B$10*I1049</f>
        <v>72624.546</v>
      </c>
      <c r="M1049" s="16" t="n">
        <f aca="false">J1049+K1049+L1049</f>
        <v>76716.306</v>
      </c>
    </row>
    <row r="1050" customFormat="false" ht="15" hidden="false" customHeight="false" outlineLevel="0" collapsed="false">
      <c r="A1050" s="0" t="s">
        <v>433</v>
      </c>
      <c r="B1050" s="15" t="n">
        <v>45809</v>
      </c>
      <c r="C1050" s="0" t="n">
        <v>5</v>
      </c>
      <c r="D1050" s="0" t="n">
        <v>2985</v>
      </c>
      <c r="E1050" s="0" t="n">
        <v>500</v>
      </c>
      <c r="F1050" s="0" t="n">
        <v>140</v>
      </c>
      <c r="G1050" s="0" t="n">
        <v>166</v>
      </c>
      <c r="H1050" s="0" t="n">
        <v>42671</v>
      </c>
      <c r="I1050" s="0" t="n">
        <v>20647</v>
      </c>
      <c r="J1050" s="16" t="n">
        <f aca="false">D1050+Inputs!$B$8*E1050</f>
        <v>4025</v>
      </c>
      <c r="K1050" s="16" t="n">
        <f aca="false">F1050+Inputs!$B$9*G1050</f>
        <v>485.28</v>
      </c>
      <c r="L1050" s="16" t="n">
        <f aca="false">H1050+Inputs!$B$10*I1050</f>
        <v>72340.739</v>
      </c>
      <c r="M1050" s="16" t="n">
        <f aca="false">J1050+K1050+L1050</f>
        <v>76851.019</v>
      </c>
    </row>
    <row r="1051" customFormat="false" ht="15" hidden="false" customHeight="false" outlineLevel="0" collapsed="false">
      <c r="A1051" s="0" t="s">
        <v>433</v>
      </c>
      <c r="B1051" s="15" t="n">
        <v>45901</v>
      </c>
      <c r="C1051" s="0" t="n">
        <v>5</v>
      </c>
      <c r="D1051" s="0" t="n">
        <v>3258</v>
      </c>
      <c r="E1051" s="0" t="n">
        <v>536</v>
      </c>
      <c r="F1051" s="0" t="n">
        <v>245</v>
      </c>
      <c r="G1051" s="0" t="n">
        <v>179</v>
      </c>
      <c r="H1051" s="0" t="n">
        <v>46740</v>
      </c>
      <c r="I1051" s="0" t="n">
        <v>20603</v>
      </c>
      <c r="J1051" s="16" t="n">
        <f aca="false">D1051+Inputs!$B$8*E1051</f>
        <v>4372.88</v>
      </c>
      <c r="K1051" s="16" t="n">
        <f aca="false">F1051+Inputs!$B$9*G1051</f>
        <v>617.32</v>
      </c>
      <c r="L1051" s="16" t="n">
        <f aca="false">H1051+Inputs!$B$10*I1051</f>
        <v>76346.511</v>
      </c>
      <c r="M1051" s="16" t="n">
        <f aca="false">J1051+K1051+L1051</f>
        <v>81336.711</v>
      </c>
    </row>
    <row r="1052" customFormat="false" ht="15" hidden="false" customHeight="false" outlineLevel="0" collapsed="false">
      <c r="A1052" s="0" t="s">
        <v>433</v>
      </c>
      <c r="B1052" s="15" t="n">
        <v>45992</v>
      </c>
      <c r="C1052" s="0" t="n">
        <v>5</v>
      </c>
      <c r="D1052" s="0" t="n">
        <v>3391</v>
      </c>
      <c r="E1052" s="0" t="n">
        <v>544</v>
      </c>
      <c r="F1052" s="0" t="n">
        <v>231</v>
      </c>
      <c r="G1052" s="0" t="n">
        <v>195</v>
      </c>
      <c r="H1052" s="0" t="n">
        <v>45535</v>
      </c>
      <c r="I1052" s="0" t="n">
        <v>20417</v>
      </c>
      <c r="J1052" s="16" t="n">
        <f aca="false">D1052+Inputs!$B$8*E1052</f>
        <v>4522.52</v>
      </c>
      <c r="K1052" s="16" t="n">
        <f aca="false">F1052+Inputs!$B$9*G1052</f>
        <v>636.6</v>
      </c>
      <c r="L1052" s="16" t="n">
        <f aca="false">H1052+Inputs!$B$10*I1052</f>
        <v>74874.229</v>
      </c>
      <c r="M1052" s="16" t="n">
        <f aca="false">J1052+K1052+L1052</f>
        <v>80033.349</v>
      </c>
    </row>
    <row r="1053" customFormat="false" ht="15" hidden="false" customHeight="false" outlineLevel="0" collapsed="false">
      <c r="A1053" s="0" t="s">
        <v>433</v>
      </c>
      <c r="B1053" s="15" t="n">
        <v>46082</v>
      </c>
      <c r="C1053" s="0" t="n">
        <v>5</v>
      </c>
      <c r="D1053" s="0" t="n">
        <v>3641</v>
      </c>
      <c r="E1053" s="0" t="n">
        <v>622</v>
      </c>
      <c r="F1053" s="0" t="n">
        <v>283</v>
      </c>
      <c r="G1053" s="0" t="n">
        <v>231</v>
      </c>
      <c r="H1053" s="0" t="n">
        <v>45188</v>
      </c>
      <c r="I1053" s="0" t="n">
        <v>20423</v>
      </c>
      <c r="J1053" s="16" t="n">
        <f aca="false">D1053+Inputs!$B$8*E1053</f>
        <v>4934.76</v>
      </c>
      <c r="K1053" s="16" t="n">
        <f aca="false">F1053+Inputs!$B$9*G1053</f>
        <v>763.48</v>
      </c>
      <c r="L1053" s="16" t="n">
        <f aca="false">H1053+Inputs!$B$10*I1053</f>
        <v>74535.851</v>
      </c>
      <c r="M1053" s="16" t="n">
        <f aca="false">J1053+K1053+L1053</f>
        <v>80234.091</v>
      </c>
    </row>
    <row r="1054" customFormat="false" ht="15" hidden="false" customHeight="false" outlineLevel="0" collapsed="false">
      <c r="A1054" s="0" t="s">
        <v>433</v>
      </c>
      <c r="B1054" s="15" t="n">
        <v>46174</v>
      </c>
      <c r="C1054" s="0" t="n">
        <v>5</v>
      </c>
      <c r="D1054" s="0" t="n">
        <v>4256</v>
      </c>
      <c r="E1054" s="0" t="n">
        <v>689</v>
      </c>
      <c r="F1054" s="0" t="n">
        <v>305</v>
      </c>
      <c r="G1054" s="0" t="n">
        <v>271</v>
      </c>
      <c r="H1054" s="0" t="n">
        <v>44636</v>
      </c>
      <c r="I1054" s="0" t="n">
        <v>20419</v>
      </c>
      <c r="J1054" s="16" t="n">
        <f aca="false">D1054+Inputs!$B$8*E1054</f>
        <v>5689.12</v>
      </c>
      <c r="K1054" s="16" t="n">
        <f aca="false">F1054+Inputs!$B$9*G1054</f>
        <v>868.68</v>
      </c>
      <c r="L1054" s="16" t="n">
        <f aca="false">H1054+Inputs!$B$10*I1054</f>
        <v>73978.103</v>
      </c>
      <c r="M1054" s="16" t="n">
        <f aca="false">J1054+K1054+L1054</f>
        <v>80535.903</v>
      </c>
    </row>
    <row r="1055" customFormat="false" ht="15" hidden="false" customHeight="false" outlineLevel="0" collapsed="false">
      <c r="A1055" s="0" t="s">
        <v>433</v>
      </c>
      <c r="B1055" s="15" t="n">
        <v>46235</v>
      </c>
      <c r="C1055" s="0" t="n">
        <v>5</v>
      </c>
      <c r="D1055" s="0" t="n">
        <v>4583</v>
      </c>
      <c r="E1055" s="0" t="n">
        <v>732</v>
      </c>
      <c r="F1055" s="0" t="n">
        <v>317</v>
      </c>
      <c r="G1055" s="0" t="n">
        <v>294</v>
      </c>
      <c r="H1055" s="0" t="n">
        <v>44307</v>
      </c>
      <c r="I1055" s="0" t="n">
        <v>20299</v>
      </c>
      <c r="J1055" s="16" t="n">
        <f aca="false">D1055+Inputs!$B$8*E1055</f>
        <v>6105.56</v>
      </c>
      <c r="K1055" s="16" t="n">
        <f aca="false">F1055+Inputs!$B$9*G1055</f>
        <v>928.52</v>
      </c>
      <c r="L1055" s="16" t="n">
        <f aca="false">H1055+Inputs!$B$10*I1055</f>
        <v>73476.663</v>
      </c>
      <c r="M1055" s="16" t="n">
        <f aca="false">J1055+K1055+L1055</f>
        <v>80510.743</v>
      </c>
    </row>
    <row r="1056" customFormat="false" ht="15" hidden="false" customHeight="false" outlineLevel="0" collapsed="false">
      <c r="A1056" s="0" t="s">
        <v>446</v>
      </c>
      <c r="B1056" s="15" t="n">
        <v>44805</v>
      </c>
      <c r="C1056" s="0" t="n">
        <v>1</v>
      </c>
      <c r="D1056" s="0" t="n">
        <v>0</v>
      </c>
      <c r="E1056" s="0" t="n">
        <v>4</v>
      </c>
      <c r="F1056" s="0" t="n">
        <v>0</v>
      </c>
      <c r="G1056" s="0" t="n">
        <v>0</v>
      </c>
      <c r="H1056" s="0" t="n">
        <v>260</v>
      </c>
      <c r="I1056" s="0" t="n">
        <v>6038</v>
      </c>
      <c r="J1056" s="16" t="n">
        <f aca="false">D1056+Inputs!$B$8*E1056</f>
        <v>8.32</v>
      </c>
      <c r="K1056" s="16" t="n">
        <f aca="false">F1056+Inputs!$B$9*G1056</f>
        <v>0</v>
      </c>
      <c r="L1056" s="16" t="n">
        <f aca="false">H1056+Inputs!$B$10*I1056</f>
        <v>8936.606</v>
      </c>
      <c r="M1056" s="16" t="n">
        <f aca="false">J1056+K1056+L1056</f>
        <v>8944.926</v>
      </c>
    </row>
    <row r="1057" customFormat="false" ht="15" hidden="false" customHeight="false" outlineLevel="0" collapsed="false">
      <c r="A1057" s="0" t="s">
        <v>446</v>
      </c>
      <c r="B1057" s="15" t="n">
        <v>44896</v>
      </c>
      <c r="C1057" s="0" t="n">
        <v>1</v>
      </c>
      <c r="D1057" s="0" t="n">
        <v>0</v>
      </c>
      <c r="E1057" s="0" t="n">
        <v>5</v>
      </c>
      <c r="F1057" s="0" t="n">
        <v>0</v>
      </c>
      <c r="G1057" s="0" t="n">
        <v>0</v>
      </c>
      <c r="H1057" s="0" t="n">
        <v>294</v>
      </c>
      <c r="I1057" s="0" t="n">
        <v>6044</v>
      </c>
      <c r="J1057" s="16" t="n">
        <f aca="false">D1057+Inputs!$B$8*E1057</f>
        <v>10.4</v>
      </c>
      <c r="K1057" s="16" t="n">
        <f aca="false">F1057+Inputs!$B$9*G1057</f>
        <v>0</v>
      </c>
      <c r="L1057" s="16" t="n">
        <f aca="false">H1057+Inputs!$B$10*I1057</f>
        <v>8979.228</v>
      </c>
      <c r="M1057" s="16" t="n">
        <f aca="false">J1057+K1057+L1057</f>
        <v>8989.628</v>
      </c>
    </row>
    <row r="1058" customFormat="false" ht="15" hidden="false" customHeight="false" outlineLevel="0" collapsed="false">
      <c r="A1058" s="0" t="s">
        <v>446</v>
      </c>
      <c r="B1058" s="15" t="n">
        <v>44986</v>
      </c>
      <c r="C1058" s="0" t="n">
        <v>1</v>
      </c>
      <c r="D1058" s="0" t="n">
        <v>0</v>
      </c>
      <c r="E1058" s="0" t="n">
        <v>6</v>
      </c>
      <c r="F1058" s="0" t="n">
        <v>0</v>
      </c>
      <c r="G1058" s="0" t="n">
        <v>0</v>
      </c>
      <c r="H1058" s="0" t="n">
        <v>288</v>
      </c>
      <c r="I1058" s="0" t="n">
        <v>6034</v>
      </c>
      <c r="J1058" s="16" t="n">
        <f aca="false">D1058+Inputs!$B$8*E1058</f>
        <v>12.48</v>
      </c>
      <c r="K1058" s="16" t="n">
        <f aca="false">F1058+Inputs!$B$9*G1058</f>
        <v>0</v>
      </c>
      <c r="L1058" s="16" t="n">
        <f aca="false">H1058+Inputs!$B$10*I1058</f>
        <v>8958.858</v>
      </c>
      <c r="M1058" s="16" t="n">
        <f aca="false">J1058+K1058+L1058</f>
        <v>8971.338</v>
      </c>
    </row>
    <row r="1059" customFormat="false" ht="15" hidden="false" customHeight="false" outlineLevel="0" collapsed="false">
      <c r="A1059" s="0" t="s">
        <v>446</v>
      </c>
      <c r="B1059" s="15" t="n">
        <v>45078</v>
      </c>
      <c r="C1059" s="0" t="n">
        <v>1</v>
      </c>
      <c r="D1059" s="0" t="n">
        <v>0</v>
      </c>
      <c r="E1059" s="0" t="n">
        <v>7</v>
      </c>
      <c r="F1059" s="0" t="n">
        <v>0</v>
      </c>
      <c r="G1059" s="0" t="n">
        <v>0</v>
      </c>
      <c r="H1059" s="0" t="n">
        <v>278</v>
      </c>
      <c r="I1059" s="0" t="n">
        <v>6271</v>
      </c>
      <c r="J1059" s="16" t="n">
        <f aca="false">D1059+Inputs!$B$8*E1059</f>
        <v>14.56</v>
      </c>
      <c r="K1059" s="16" t="n">
        <f aca="false">F1059+Inputs!$B$9*G1059</f>
        <v>0</v>
      </c>
      <c r="L1059" s="16" t="n">
        <f aca="false">H1059+Inputs!$B$10*I1059</f>
        <v>9289.427</v>
      </c>
      <c r="M1059" s="16" t="n">
        <f aca="false">J1059+K1059+L1059</f>
        <v>9303.987</v>
      </c>
    </row>
    <row r="1060" customFormat="false" ht="15" hidden="false" customHeight="false" outlineLevel="0" collapsed="false">
      <c r="A1060" s="0" t="s">
        <v>446</v>
      </c>
      <c r="B1060" s="15" t="n">
        <v>45170</v>
      </c>
      <c r="C1060" s="0" t="n">
        <v>1</v>
      </c>
      <c r="D1060" s="0" t="n">
        <v>0</v>
      </c>
      <c r="E1060" s="0" t="n">
        <v>6</v>
      </c>
      <c r="F1060" s="0" t="n">
        <v>0</v>
      </c>
      <c r="G1060" s="0" t="n">
        <v>0</v>
      </c>
      <c r="H1060" s="0" t="n">
        <v>286</v>
      </c>
      <c r="I1060" s="0" t="n">
        <v>6296</v>
      </c>
      <c r="J1060" s="16" t="n">
        <f aca="false">D1060+Inputs!$B$8*E1060</f>
        <v>12.48</v>
      </c>
      <c r="K1060" s="16" t="n">
        <f aca="false">F1060+Inputs!$B$9*G1060</f>
        <v>0</v>
      </c>
      <c r="L1060" s="16" t="n">
        <f aca="false">H1060+Inputs!$B$10*I1060</f>
        <v>9333.352</v>
      </c>
      <c r="M1060" s="16" t="n">
        <f aca="false">J1060+K1060+L1060</f>
        <v>9345.832</v>
      </c>
    </row>
    <row r="1061" customFormat="false" ht="15" hidden="false" customHeight="false" outlineLevel="0" collapsed="false">
      <c r="A1061" s="0" t="s">
        <v>446</v>
      </c>
      <c r="B1061" s="15" t="n">
        <v>45261</v>
      </c>
      <c r="C1061" s="0" t="n">
        <v>1</v>
      </c>
      <c r="D1061" s="0" t="n">
        <v>0</v>
      </c>
      <c r="E1061" s="0" t="n">
        <v>9</v>
      </c>
      <c r="F1061" s="0" t="n">
        <v>0</v>
      </c>
      <c r="G1061" s="0" t="n">
        <v>0</v>
      </c>
      <c r="H1061" s="0" t="n">
        <v>286</v>
      </c>
      <c r="I1061" s="0" t="n">
        <v>6341</v>
      </c>
      <c r="J1061" s="16" t="n">
        <f aca="false">D1061+Inputs!$B$8*E1061</f>
        <v>18.72</v>
      </c>
      <c r="K1061" s="16" t="n">
        <f aca="false">F1061+Inputs!$B$9*G1061</f>
        <v>0</v>
      </c>
      <c r="L1061" s="16" t="n">
        <f aca="false">H1061+Inputs!$B$10*I1061</f>
        <v>9398.017</v>
      </c>
      <c r="M1061" s="16" t="n">
        <f aca="false">J1061+K1061+L1061</f>
        <v>9416.737</v>
      </c>
    </row>
    <row r="1062" customFormat="false" ht="15" hidden="false" customHeight="false" outlineLevel="0" collapsed="false">
      <c r="A1062" s="0" t="s">
        <v>446</v>
      </c>
      <c r="B1062" s="15" t="n">
        <v>45352</v>
      </c>
      <c r="C1062" s="0" t="n">
        <v>1</v>
      </c>
      <c r="D1062" s="0" t="n">
        <v>0</v>
      </c>
      <c r="E1062" s="0" t="n">
        <v>11</v>
      </c>
      <c r="F1062" s="0" t="n">
        <v>0</v>
      </c>
      <c r="G1062" s="0" t="n">
        <v>0</v>
      </c>
      <c r="H1062" s="0" t="n">
        <v>261</v>
      </c>
      <c r="I1062" s="0" t="n">
        <v>6301</v>
      </c>
      <c r="J1062" s="16" t="n">
        <f aca="false">D1062+Inputs!$B$8*E1062</f>
        <v>22.88</v>
      </c>
      <c r="K1062" s="16" t="n">
        <f aca="false">F1062+Inputs!$B$9*G1062</f>
        <v>0</v>
      </c>
      <c r="L1062" s="16" t="n">
        <f aca="false">H1062+Inputs!$B$10*I1062</f>
        <v>9315.537</v>
      </c>
      <c r="M1062" s="16" t="n">
        <f aca="false">J1062+K1062+L1062</f>
        <v>9338.417</v>
      </c>
    </row>
    <row r="1063" customFormat="false" ht="15" hidden="false" customHeight="false" outlineLevel="0" collapsed="false">
      <c r="A1063" s="0" t="s">
        <v>446</v>
      </c>
      <c r="B1063" s="15" t="n">
        <v>45444</v>
      </c>
      <c r="C1063" s="0" t="n">
        <v>1</v>
      </c>
      <c r="D1063" s="0" t="n">
        <v>0</v>
      </c>
      <c r="E1063" s="0" t="n">
        <v>13</v>
      </c>
      <c r="F1063" s="0" t="n">
        <v>0</v>
      </c>
      <c r="G1063" s="0" t="n">
        <v>0</v>
      </c>
      <c r="H1063" s="0" t="n">
        <v>280</v>
      </c>
      <c r="I1063" s="0" t="n">
        <v>6344</v>
      </c>
      <c r="J1063" s="16" t="n">
        <f aca="false">D1063+Inputs!$B$8*E1063</f>
        <v>27.04</v>
      </c>
      <c r="K1063" s="16" t="n">
        <f aca="false">F1063+Inputs!$B$9*G1063</f>
        <v>0</v>
      </c>
      <c r="L1063" s="16" t="n">
        <f aca="false">H1063+Inputs!$B$10*I1063</f>
        <v>9396.328</v>
      </c>
      <c r="M1063" s="16" t="n">
        <f aca="false">J1063+K1063+L1063</f>
        <v>9423.368</v>
      </c>
    </row>
    <row r="1064" customFormat="false" ht="15" hidden="false" customHeight="false" outlineLevel="0" collapsed="false">
      <c r="A1064" s="0" t="s">
        <v>446</v>
      </c>
      <c r="B1064" s="15" t="n">
        <v>45536</v>
      </c>
      <c r="C1064" s="0" t="n">
        <v>1</v>
      </c>
      <c r="D1064" s="0" t="n">
        <v>0</v>
      </c>
      <c r="E1064" s="0" t="n">
        <v>14</v>
      </c>
      <c r="F1064" s="0" t="n">
        <v>0</v>
      </c>
      <c r="G1064" s="0" t="n">
        <v>0</v>
      </c>
      <c r="H1064" s="0" t="n">
        <v>288</v>
      </c>
      <c r="I1064" s="0" t="n">
        <v>6364</v>
      </c>
      <c r="J1064" s="16" t="n">
        <f aca="false">D1064+Inputs!$B$8*E1064</f>
        <v>29.12</v>
      </c>
      <c r="K1064" s="16" t="n">
        <f aca="false">F1064+Inputs!$B$9*G1064</f>
        <v>0</v>
      </c>
      <c r="L1064" s="16" t="n">
        <f aca="false">H1064+Inputs!$B$10*I1064</f>
        <v>9433.068</v>
      </c>
      <c r="M1064" s="16" t="n">
        <f aca="false">J1064+K1064+L1064</f>
        <v>9462.188</v>
      </c>
    </row>
    <row r="1065" customFormat="false" ht="15" hidden="false" customHeight="false" outlineLevel="0" collapsed="false">
      <c r="A1065" s="0" t="s">
        <v>446</v>
      </c>
      <c r="B1065" s="15" t="n">
        <v>45627</v>
      </c>
      <c r="C1065" s="0" t="n">
        <v>1</v>
      </c>
      <c r="D1065" s="0" t="n">
        <v>0</v>
      </c>
      <c r="E1065" s="0" t="n">
        <v>15</v>
      </c>
      <c r="F1065" s="0" t="n">
        <v>0</v>
      </c>
      <c r="G1065" s="0" t="n">
        <v>0</v>
      </c>
      <c r="H1065" s="0" t="n">
        <v>292</v>
      </c>
      <c r="I1065" s="0" t="n">
        <v>6387</v>
      </c>
      <c r="J1065" s="16" t="n">
        <f aca="false">D1065+Inputs!$B$8*E1065</f>
        <v>31.2</v>
      </c>
      <c r="K1065" s="16" t="n">
        <f aca="false">F1065+Inputs!$B$9*G1065</f>
        <v>0</v>
      </c>
      <c r="L1065" s="16" t="n">
        <f aca="false">H1065+Inputs!$B$10*I1065</f>
        <v>9470.119</v>
      </c>
      <c r="M1065" s="16" t="n">
        <f aca="false">J1065+K1065+L1065</f>
        <v>9501.319</v>
      </c>
    </row>
    <row r="1066" customFormat="false" ht="15" hidden="false" customHeight="false" outlineLevel="0" collapsed="false">
      <c r="A1066" s="0" t="s">
        <v>446</v>
      </c>
      <c r="B1066" s="15" t="n">
        <v>45717</v>
      </c>
      <c r="C1066" s="0" t="n">
        <v>1</v>
      </c>
      <c r="D1066" s="0" t="n">
        <v>0</v>
      </c>
      <c r="E1066" s="0" t="n">
        <v>16</v>
      </c>
      <c r="F1066" s="0" t="n">
        <v>0</v>
      </c>
      <c r="G1066" s="0" t="n">
        <v>0</v>
      </c>
      <c r="H1066" s="0" t="n">
        <v>289</v>
      </c>
      <c r="I1066" s="0" t="n">
        <v>6348</v>
      </c>
      <c r="J1066" s="16" t="n">
        <f aca="false">D1066+Inputs!$B$8*E1066</f>
        <v>33.28</v>
      </c>
      <c r="K1066" s="16" t="n">
        <f aca="false">F1066+Inputs!$B$9*G1066</f>
        <v>0</v>
      </c>
      <c r="L1066" s="16" t="n">
        <f aca="false">H1066+Inputs!$B$10*I1066</f>
        <v>9411.076</v>
      </c>
      <c r="M1066" s="16" t="n">
        <f aca="false">J1066+K1066+L1066</f>
        <v>9444.356</v>
      </c>
    </row>
    <row r="1067" customFormat="false" ht="15" hidden="false" customHeight="false" outlineLevel="0" collapsed="false">
      <c r="A1067" s="0" t="s">
        <v>446</v>
      </c>
      <c r="B1067" s="15" t="n">
        <v>45809</v>
      </c>
      <c r="C1067" s="0" t="n">
        <v>1</v>
      </c>
      <c r="D1067" s="0" t="n">
        <v>0</v>
      </c>
      <c r="E1067" s="0" t="n">
        <v>18</v>
      </c>
      <c r="F1067" s="0" t="n">
        <v>0</v>
      </c>
      <c r="G1067" s="0" t="n">
        <v>2</v>
      </c>
      <c r="H1067" s="0" t="n">
        <v>292</v>
      </c>
      <c r="I1067" s="0" t="n">
        <v>6327</v>
      </c>
      <c r="J1067" s="16" t="n">
        <f aca="false">D1067+Inputs!$B$8*E1067</f>
        <v>37.44</v>
      </c>
      <c r="K1067" s="16" t="n">
        <f aca="false">F1067+Inputs!$B$9*G1067</f>
        <v>4.16</v>
      </c>
      <c r="L1067" s="16" t="n">
        <f aca="false">H1067+Inputs!$B$10*I1067</f>
        <v>9383.899</v>
      </c>
      <c r="M1067" s="16" t="n">
        <f aca="false">J1067+K1067+L1067</f>
        <v>9425.499</v>
      </c>
    </row>
    <row r="1068" customFormat="false" ht="15" hidden="false" customHeight="false" outlineLevel="0" collapsed="false">
      <c r="A1068" s="0" t="s">
        <v>446</v>
      </c>
      <c r="B1068" s="15" t="n">
        <v>45901</v>
      </c>
      <c r="C1068" s="0" t="n">
        <v>1</v>
      </c>
      <c r="D1068" s="0" t="n">
        <v>0</v>
      </c>
      <c r="E1068" s="0" t="n">
        <v>19</v>
      </c>
      <c r="F1068" s="0" t="n">
        <v>0</v>
      </c>
      <c r="G1068" s="0" t="n">
        <v>2</v>
      </c>
      <c r="H1068" s="0" t="n">
        <v>316</v>
      </c>
      <c r="I1068" s="0" t="n">
        <v>6351</v>
      </c>
      <c r="J1068" s="16" t="n">
        <f aca="false">D1068+Inputs!$B$8*E1068</f>
        <v>39.52</v>
      </c>
      <c r="K1068" s="16" t="n">
        <f aca="false">F1068+Inputs!$B$9*G1068</f>
        <v>4.16</v>
      </c>
      <c r="L1068" s="16" t="n">
        <f aca="false">H1068+Inputs!$B$10*I1068</f>
        <v>9442.387</v>
      </c>
      <c r="M1068" s="16" t="n">
        <f aca="false">J1068+K1068+L1068</f>
        <v>9486.067</v>
      </c>
    </row>
    <row r="1069" customFormat="false" ht="15" hidden="false" customHeight="false" outlineLevel="0" collapsed="false">
      <c r="A1069" s="0" t="s">
        <v>446</v>
      </c>
      <c r="B1069" s="15" t="n">
        <v>45992</v>
      </c>
      <c r="C1069" s="0" t="n">
        <v>1</v>
      </c>
      <c r="D1069" s="0" t="n">
        <v>0</v>
      </c>
      <c r="E1069" s="0" t="n">
        <v>15</v>
      </c>
      <c r="F1069" s="0" t="n">
        <v>0</v>
      </c>
      <c r="G1069" s="0" t="n">
        <v>2</v>
      </c>
      <c r="H1069" s="0" t="n">
        <v>285</v>
      </c>
      <c r="I1069" s="0" t="n">
        <v>6404</v>
      </c>
      <c r="J1069" s="16" t="n">
        <f aca="false">D1069+Inputs!$B$8*E1069</f>
        <v>31.2</v>
      </c>
      <c r="K1069" s="16" t="n">
        <f aca="false">F1069+Inputs!$B$9*G1069</f>
        <v>4.16</v>
      </c>
      <c r="L1069" s="16" t="n">
        <f aca="false">H1069+Inputs!$B$10*I1069</f>
        <v>9487.548</v>
      </c>
      <c r="M1069" s="16" t="n">
        <f aca="false">J1069+K1069+L1069</f>
        <v>9522.908</v>
      </c>
    </row>
    <row r="1070" customFormat="false" ht="15" hidden="false" customHeight="false" outlineLevel="0" collapsed="false">
      <c r="A1070" s="0" t="s">
        <v>446</v>
      </c>
      <c r="B1070" s="15" t="n">
        <v>46082</v>
      </c>
      <c r="C1070" s="0" t="n">
        <v>1</v>
      </c>
      <c r="D1070" s="0" t="n">
        <v>0</v>
      </c>
      <c r="E1070" s="0" t="n">
        <v>20</v>
      </c>
      <c r="F1070" s="0" t="n">
        <v>0</v>
      </c>
      <c r="G1070" s="0" t="n">
        <v>3</v>
      </c>
      <c r="H1070" s="0" t="n">
        <v>292</v>
      </c>
      <c r="I1070" s="0" t="n">
        <v>6392</v>
      </c>
      <c r="J1070" s="16" t="n">
        <f aca="false">D1070+Inputs!$B$8*E1070</f>
        <v>41.6</v>
      </c>
      <c r="K1070" s="16" t="n">
        <f aca="false">F1070+Inputs!$B$9*G1070</f>
        <v>6.24</v>
      </c>
      <c r="L1070" s="16" t="n">
        <f aca="false">H1070+Inputs!$B$10*I1070</f>
        <v>9477.304</v>
      </c>
      <c r="M1070" s="16" t="n">
        <f aca="false">J1070+K1070+L1070</f>
        <v>9525.144</v>
      </c>
    </row>
    <row r="1071" customFormat="false" ht="15" hidden="false" customHeight="false" outlineLevel="0" collapsed="false">
      <c r="A1071" s="0" t="s">
        <v>446</v>
      </c>
      <c r="B1071" s="15" t="n">
        <v>46174</v>
      </c>
      <c r="C1071" s="0" t="n">
        <v>1</v>
      </c>
      <c r="D1071" s="0" t="n">
        <v>0</v>
      </c>
      <c r="E1071" s="0" t="n">
        <v>29</v>
      </c>
      <c r="F1071" s="0" t="n">
        <v>0</v>
      </c>
      <c r="G1071" s="0" t="n">
        <v>6</v>
      </c>
      <c r="H1071" s="0" t="n">
        <v>283</v>
      </c>
      <c r="I1071" s="0" t="n">
        <v>6369</v>
      </c>
      <c r="J1071" s="16" t="n">
        <f aca="false">D1071+Inputs!$B$8*E1071</f>
        <v>60.32</v>
      </c>
      <c r="K1071" s="16" t="n">
        <f aca="false">F1071+Inputs!$B$9*G1071</f>
        <v>12.48</v>
      </c>
      <c r="L1071" s="16" t="n">
        <f aca="false">H1071+Inputs!$B$10*I1071</f>
        <v>9435.253</v>
      </c>
      <c r="M1071" s="16" t="n">
        <f aca="false">J1071+K1071+L1071</f>
        <v>9508.053</v>
      </c>
    </row>
    <row r="1072" customFormat="false" ht="15" hidden="false" customHeight="false" outlineLevel="0" collapsed="false">
      <c r="A1072" s="0" t="s">
        <v>446</v>
      </c>
      <c r="B1072" s="15" t="n">
        <v>46235</v>
      </c>
      <c r="C1072" s="0" t="n">
        <v>1</v>
      </c>
      <c r="D1072" s="0" t="n">
        <v>0</v>
      </c>
      <c r="E1072" s="0" t="n">
        <v>32</v>
      </c>
      <c r="F1072" s="0" t="n">
        <v>0</v>
      </c>
      <c r="G1072" s="0" t="n">
        <v>10</v>
      </c>
      <c r="H1072" s="0" t="n">
        <v>283</v>
      </c>
      <c r="I1072" s="0" t="n">
        <v>6417</v>
      </c>
      <c r="J1072" s="16" t="n">
        <f aca="false">D1072+Inputs!$B$8*E1072</f>
        <v>66.56</v>
      </c>
      <c r="K1072" s="16" t="n">
        <f aca="false">F1072+Inputs!$B$9*G1072</f>
        <v>20.8</v>
      </c>
      <c r="L1072" s="16" t="n">
        <f aca="false">H1072+Inputs!$B$10*I1072</f>
        <v>9504.229</v>
      </c>
      <c r="M1072" s="16" t="n">
        <f aca="false">J1072+K1072+L1072</f>
        <v>9591.589</v>
      </c>
    </row>
    <row r="1073" customFormat="false" ht="15" hidden="false" customHeight="false" outlineLevel="0" collapsed="false">
      <c r="A1073" s="0" t="s">
        <v>467</v>
      </c>
      <c r="B1073" s="15" t="n">
        <v>44805</v>
      </c>
      <c r="C1073" s="0" t="n">
        <v>1</v>
      </c>
      <c r="D1073" s="0" t="n">
        <v>0</v>
      </c>
      <c r="E1073" s="0" t="n">
        <v>1</v>
      </c>
      <c r="F1073" s="0" t="n">
        <v>0</v>
      </c>
      <c r="G1073" s="0" t="n">
        <v>0</v>
      </c>
      <c r="H1073" s="0" t="n">
        <v>542</v>
      </c>
      <c r="I1073" s="0" t="n">
        <v>3883</v>
      </c>
      <c r="J1073" s="16" t="n">
        <f aca="false">D1073+Inputs!$B$8*E1073</f>
        <v>2.08</v>
      </c>
      <c r="K1073" s="16" t="n">
        <f aca="false">F1073+Inputs!$B$9*G1073</f>
        <v>0</v>
      </c>
      <c r="L1073" s="16" t="n">
        <f aca="false">H1073+Inputs!$B$10*I1073</f>
        <v>6121.871</v>
      </c>
      <c r="M1073" s="16" t="n">
        <f aca="false">J1073+K1073+L1073</f>
        <v>6123.951</v>
      </c>
    </row>
    <row r="1074" customFormat="false" ht="15" hidden="false" customHeight="false" outlineLevel="0" collapsed="false">
      <c r="A1074" s="0" t="s">
        <v>467</v>
      </c>
      <c r="B1074" s="15" t="n">
        <v>44896</v>
      </c>
      <c r="C1074" s="0" t="n">
        <v>1</v>
      </c>
      <c r="D1074" s="0" t="n">
        <v>0</v>
      </c>
      <c r="E1074" s="0" t="n">
        <v>1</v>
      </c>
      <c r="F1074" s="0" t="n">
        <v>0</v>
      </c>
      <c r="G1074" s="0" t="n">
        <v>0</v>
      </c>
      <c r="H1074" s="0" t="n">
        <v>536</v>
      </c>
      <c r="I1074" s="0" t="n">
        <v>3857</v>
      </c>
      <c r="J1074" s="16" t="n">
        <f aca="false">D1074+Inputs!$B$8*E1074</f>
        <v>2.08</v>
      </c>
      <c r="K1074" s="16" t="n">
        <f aca="false">F1074+Inputs!$B$9*G1074</f>
        <v>0</v>
      </c>
      <c r="L1074" s="16" t="n">
        <f aca="false">H1074+Inputs!$B$10*I1074</f>
        <v>6078.509</v>
      </c>
      <c r="M1074" s="16" t="n">
        <f aca="false">J1074+K1074+L1074</f>
        <v>6080.589</v>
      </c>
    </row>
    <row r="1075" customFormat="false" ht="15" hidden="false" customHeight="false" outlineLevel="0" collapsed="false">
      <c r="A1075" s="0" t="s">
        <v>467</v>
      </c>
      <c r="B1075" s="15" t="n">
        <v>44986</v>
      </c>
      <c r="C1075" s="0" t="n">
        <v>1</v>
      </c>
      <c r="D1075" s="0" t="n">
        <v>0</v>
      </c>
      <c r="E1075" s="0" t="n">
        <v>2</v>
      </c>
      <c r="F1075" s="0" t="n">
        <v>0</v>
      </c>
      <c r="G1075" s="0" t="n">
        <v>0</v>
      </c>
      <c r="H1075" s="0" t="n">
        <v>528</v>
      </c>
      <c r="I1075" s="0" t="n">
        <v>3895</v>
      </c>
      <c r="J1075" s="16" t="n">
        <f aca="false">D1075+Inputs!$B$8*E1075</f>
        <v>4.16</v>
      </c>
      <c r="K1075" s="16" t="n">
        <f aca="false">F1075+Inputs!$B$9*G1075</f>
        <v>0</v>
      </c>
      <c r="L1075" s="16" t="n">
        <f aca="false">H1075+Inputs!$B$10*I1075</f>
        <v>6125.115</v>
      </c>
      <c r="M1075" s="16" t="n">
        <f aca="false">J1075+K1075+L1075</f>
        <v>6129.275</v>
      </c>
    </row>
    <row r="1076" customFormat="false" ht="15" hidden="false" customHeight="false" outlineLevel="0" collapsed="false">
      <c r="A1076" s="0" t="s">
        <v>467</v>
      </c>
      <c r="B1076" s="15" t="n">
        <v>45078</v>
      </c>
      <c r="C1076" s="0" t="n">
        <v>1</v>
      </c>
      <c r="D1076" s="0" t="n">
        <v>0</v>
      </c>
      <c r="E1076" s="0" t="n">
        <v>2</v>
      </c>
      <c r="F1076" s="0" t="n">
        <v>0</v>
      </c>
      <c r="G1076" s="0" t="n">
        <v>1</v>
      </c>
      <c r="H1076" s="0" t="n">
        <v>547</v>
      </c>
      <c r="I1076" s="0" t="n">
        <v>4049</v>
      </c>
      <c r="J1076" s="16" t="n">
        <f aca="false">D1076+Inputs!$B$8*E1076</f>
        <v>4.16</v>
      </c>
      <c r="K1076" s="16" t="n">
        <f aca="false">F1076+Inputs!$B$9*G1076</f>
        <v>2.08</v>
      </c>
      <c r="L1076" s="16" t="n">
        <f aca="false">H1076+Inputs!$B$10*I1076</f>
        <v>6365.413</v>
      </c>
      <c r="M1076" s="16" t="n">
        <f aca="false">J1076+K1076+L1076</f>
        <v>6371.653</v>
      </c>
    </row>
    <row r="1077" customFormat="false" ht="15" hidden="false" customHeight="false" outlineLevel="0" collapsed="false">
      <c r="A1077" s="0" t="s">
        <v>467</v>
      </c>
      <c r="B1077" s="15" t="n">
        <v>45170</v>
      </c>
      <c r="C1077" s="0" t="n">
        <v>1</v>
      </c>
      <c r="D1077" s="0" t="n">
        <v>0</v>
      </c>
      <c r="E1077" s="0" t="n">
        <v>2</v>
      </c>
      <c r="F1077" s="0" t="n">
        <v>0</v>
      </c>
      <c r="G1077" s="0" t="n">
        <v>1</v>
      </c>
      <c r="H1077" s="0" t="n">
        <v>553</v>
      </c>
      <c r="I1077" s="0" t="n">
        <v>4066</v>
      </c>
      <c r="J1077" s="16" t="n">
        <f aca="false">D1077+Inputs!$B$8*E1077</f>
        <v>4.16</v>
      </c>
      <c r="K1077" s="16" t="n">
        <f aca="false">F1077+Inputs!$B$9*G1077</f>
        <v>2.08</v>
      </c>
      <c r="L1077" s="16" t="n">
        <f aca="false">H1077+Inputs!$B$10*I1077</f>
        <v>6395.842</v>
      </c>
      <c r="M1077" s="16" t="n">
        <f aca="false">J1077+K1077+L1077</f>
        <v>6402.082</v>
      </c>
    </row>
    <row r="1078" customFormat="false" ht="15" hidden="false" customHeight="false" outlineLevel="0" collapsed="false">
      <c r="A1078" s="0" t="s">
        <v>467</v>
      </c>
      <c r="B1078" s="15" t="n">
        <v>45261</v>
      </c>
      <c r="C1078" s="0" t="n">
        <v>1</v>
      </c>
      <c r="D1078" s="0" t="n">
        <v>0</v>
      </c>
      <c r="E1078" s="0" t="n">
        <v>2</v>
      </c>
      <c r="F1078" s="0" t="n">
        <v>0</v>
      </c>
      <c r="G1078" s="0" t="n">
        <v>1</v>
      </c>
      <c r="H1078" s="0" t="n">
        <v>571</v>
      </c>
      <c r="I1078" s="0" t="n">
        <v>4050</v>
      </c>
      <c r="J1078" s="16" t="n">
        <f aca="false">D1078+Inputs!$B$8*E1078</f>
        <v>4.16</v>
      </c>
      <c r="K1078" s="16" t="n">
        <f aca="false">F1078+Inputs!$B$9*G1078</f>
        <v>2.08</v>
      </c>
      <c r="L1078" s="16" t="n">
        <f aca="false">H1078+Inputs!$B$10*I1078</f>
        <v>6390.85</v>
      </c>
      <c r="M1078" s="16" t="n">
        <f aca="false">J1078+K1078+L1078</f>
        <v>6397.09</v>
      </c>
    </row>
    <row r="1079" customFormat="false" ht="15" hidden="false" customHeight="false" outlineLevel="0" collapsed="false">
      <c r="A1079" s="0" t="s">
        <v>467</v>
      </c>
      <c r="B1079" s="15" t="n">
        <v>45352</v>
      </c>
      <c r="C1079" s="0" t="n">
        <v>1</v>
      </c>
      <c r="D1079" s="0" t="n">
        <v>0</v>
      </c>
      <c r="E1079" s="0" t="n">
        <v>3</v>
      </c>
      <c r="F1079" s="0" t="n">
        <v>0</v>
      </c>
      <c r="G1079" s="0" t="n">
        <v>2</v>
      </c>
      <c r="H1079" s="0" t="n">
        <v>563</v>
      </c>
      <c r="I1079" s="0" t="n">
        <v>4060</v>
      </c>
      <c r="J1079" s="16" t="n">
        <f aca="false">D1079+Inputs!$B$8*E1079</f>
        <v>6.24</v>
      </c>
      <c r="K1079" s="16" t="n">
        <f aca="false">F1079+Inputs!$B$9*G1079</f>
        <v>4.16</v>
      </c>
      <c r="L1079" s="16" t="n">
        <f aca="false">H1079+Inputs!$B$10*I1079</f>
        <v>6397.22</v>
      </c>
      <c r="M1079" s="16" t="n">
        <f aca="false">J1079+K1079+L1079</f>
        <v>6407.62</v>
      </c>
    </row>
    <row r="1080" customFormat="false" ht="15" hidden="false" customHeight="false" outlineLevel="0" collapsed="false">
      <c r="A1080" s="0" t="s">
        <v>467</v>
      </c>
      <c r="B1080" s="15" t="n">
        <v>45444</v>
      </c>
      <c r="C1080" s="0" t="n">
        <v>1</v>
      </c>
      <c r="D1080" s="0" t="n">
        <v>0</v>
      </c>
      <c r="E1080" s="0" t="n">
        <v>3</v>
      </c>
      <c r="F1080" s="0" t="n">
        <v>0</v>
      </c>
      <c r="G1080" s="0" t="n">
        <v>3</v>
      </c>
      <c r="H1080" s="0" t="n">
        <v>547</v>
      </c>
      <c r="I1080" s="0" t="n">
        <v>4052</v>
      </c>
      <c r="J1080" s="16" t="n">
        <f aca="false">D1080+Inputs!$B$8*E1080</f>
        <v>6.24</v>
      </c>
      <c r="K1080" s="16" t="n">
        <f aca="false">F1080+Inputs!$B$9*G1080</f>
        <v>6.24</v>
      </c>
      <c r="L1080" s="16" t="n">
        <f aca="false">H1080+Inputs!$B$10*I1080</f>
        <v>6369.724</v>
      </c>
      <c r="M1080" s="16" t="n">
        <f aca="false">J1080+K1080+L1080</f>
        <v>6382.204</v>
      </c>
    </row>
    <row r="1081" customFormat="false" ht="15" hidden="false" customHeight="false" outlineLevel="0" collapsed="false">
      <c r="A1081" s="0" t="s">
        <v>467</v>
      </c>
      <c r="B1081" s="15" t="n">
        <v>45536</v>
      </c>
      <c r="C1081" s="0" t="n">
        <v>1</v>
      </c>
      <c r="D1081" s="0" t="n">
        <v>0</v>
      </c>
      <c r="E1081" s="0" t="n">
        <v>4</v>
      </c>
      <c r="F1081" s="0" t="n">
        <v>0</v>
      </c>
      <c r="G1081" s="0" t="n">
        <v>3</v>
      </c>
      <c r="H1081" s="0" t="n">
        <v>533</v>
      </c>
      <c r="I1081" s="0" t="n">
        <v>4068</v>
      </c>
      <c r="J1081" s="16" t="n">
        <f aca="false">D1081+Inputs!$B$8*E1081</f>
        <v>8.32</v>
      </c>
      <c r="K1081" s="16" t="n">
        <f aca="false">F1081+Inputs!$B$9*G1081</f>
        <v>6.24</v>
      </c>
      <c r="L1081" s="16" t="n">
        <f aca="false">H1081+Inputs!$B$10*I1081</f>
        <v>6378.716</v>
      </c>
      <c r="M1081" s="16" t="n">
        <f aca="false">J1081+K1081+L1081</f>
        <v>6393.276</v>
      </c>
    </row>
    <row r="1082" customFormat="false" ht="15" hidden="false" customHeight="false" outlineLevel="0" collapsed="false">
      <c r="A1082" s="0" t="s">
        <v>467</v>
      </c>
      <c r="B1082" s="15" t="n">
        <v>45627</v>
      </c>
      <c r="C1082" s="0" t="n">
        <v>1</v>
      </c>
      <c r="D1082" s="0" t="n">
        <v>0</v>
      </c>
      <c r="E1082" s="0" t="n">
        <v>4</v>
      </c>
      <c r="F1082" s="0" t="n">
        <v>0</v>
      </c>
      <c r="G1082" s="0" t="n">
        <v>3</v>
      </c>
      <c r="H1082" s="0" t="n">
        <v>516</v>
      </c>
      <c r="I1082" s="0" t="n">
        <v>4079</v>
      </c>
      <c r="J1082" s="16" t="n">
        <f aca="false">D1082+Inputs!$B$8*E1082</f>
        <v>8.32</v>
      </c>
      <c r="K1082" s="16" t="n">
        <f aca="false">F1082+Inputs!$B$9*G1082</f>
        <v>6.24</v>
      </c>
      <c r="L1082" s="16" t="n">
        <f aca="false">H1082+Inputs!$B$10*I1082</f>
        <v>6377.523</v>
      </c>
      <c r="M1082" s="16" t="n">
        <f aca="false">J1082+K1082+L1082</f>
        <v>6392.083</v>
      </c>
    </row>
    <row r="1083" customFormat="false" ht="15" hidden="false" customHeight="false" outlineLevel="0" collapsed="false">
      <c r="A1083" s="0" t="s">
        <v>467</v>
      </c>
      <c r="B1083" s="15" t="n">
        <v>45717</v>
      </c>
      <c r="C1083" s="0" t="n">
        <v>1</v>
      </c>
      <c r="D1083" s="0" t="n">
        <v>0</v>
      </c>
      <c r="E1083" s="0" t="n">
        <v>5</v>
      </c>
      <c r="F1083" s="0" t="n">
        <v>0</v>
      </c>
      <c r="G1083" s="0" t="n">
        <v>3</v>
      </c>
      <c r="H1083" s="0" t="n">
        <v>543</v>
      </c>
      <c r="I1083" s="0" t="n">
        <v>4057</v>
      </c>
      <c r="J1083" s="16" t="n">
        <f aca="false">D1083+Inputs!$B$8*E1083</f>
        <v>10.4</v>
      </c>
      <c r="K1083" s="16" t="n">
        <f aca="false">F1083+Inputs!$B$9*G1083</f>
        <v>6.24</v>
      </c>
      <c r="L1083" s="16" t="n">
        <f aca="false">H1083+Inputs!$B$10*I1083</f>
        <v>6372.909</v>
      </c>
      <c r="M1083" s="16" t="n">
        <f aca="false">J1083+K1083+L1083</f>
        <v>6389.549</v>
      </c>
    </row>
    <row r="1084" customFormat="false" ht="15" hidden="false" customHeight="false" outlineLevel="0" collapsed="false">
      <c r="A1084" s="0" t="s">
        <v>467</v>
      </c>
      <c r="B1084" s="15" t="n">
        <v>45809</v>
      </c>
      <c r="C1084" s="0" t="n">
        <v>1</v>
      </c>
      <c r="D1084" s="0" t="n">
        <v>0</v>
      </c>
      <c r="E1084" s="0" t="n">
        <v>7</v>
      </c>
      <c r="F1084" s="0" t="n">
        <v>0</v>
      </c>
      <c r="G1084" s="0" t="n">
        <v>3</v>
      </c>
      <c r="H1084" s="0" t="n">
        <v>512</v>
      </c>
      <c r="I1084" s="0" t="n">
        <v>4063</v>
      </c>
      <c r="J1084" s="16" t="n">
        <f aca="false">D1084+Inputs!$B$8*E1084</f>
        <v>14.56</v>
      </c>
      <c r="K1084" s="16" t="n">
        <f aca="false">F1084+Inputs!$B$9*G1084</f>
        <v>6.24</v>
      </c>
      <c r="L1084" s="16" t="n">
        <f aca="false">H1084+Inputs!$B$10*I1084</f>
        <v>6350.531</v>
      </c>
      <c r="M1084" s="16" t="n">
        <f aca="false">J1084+K1084+L1084</f>
        <v>6371.331</v>
      </c>
    </row>
    <row r="1085" customFormat="false" ht="15" hidden="false" customHeight="false" outlineLevel="0" collapsed="false">
      <c r="A1085" s="0" t="s">
        <v>467</v>
      </c>
      <c r="B1085" s="15" t="n">
        <v>45901</v>
      </c>
      <c r="C1085" s="0" t="n">
        <v>1</v>
      </c>
      <c r="D1085" s="0" t="n">
        <v>0</v>
      </c>
      <c r="E1085" s="0" t="n">
        <v>9</v>
      </c>
      <c r="F1085" s="0" t="n">
        <v>0</v>
      </c>
      <c r="G1085" s="0" t="n">
        <v>3</v>
      </c>
      <c r="H1085" s="0" t="n">
        <v>557</v>
      </c>
      <c r="I1085" s="0" t="n">
        <v>4105</v>
      </c>
      <c r="J1085" s="16" t="n">
        <f aca="false">D1085+Inputs!$B$8*E1085</f>
        <v>18.72</v>
      </c>
      <c r="K1085" s="16" t="n">
        <f aca="false">F1085+Inputs!$B$9*G1085</f>
        <v>6.24</v>
      </c>
      <c r="L1085" s="16" t="n">
        <f aca="false">H1085+Inputs!$B$10*I1085</f>
        <v>6455.885</v>
      </c>
      <c r="M1085" s="16" t="n">
        <f aca="false">J1085+K1085+L1085</f>
        <v>6480.845</v>
      </c>
    </row>
    <row r="1086" customFormat="false" ht="15" hidden="false" customHeight="false" outlineLevel="0" collapsed="false">
      <c r="A1086" s="0" t="s">
        <v>467</v>
      </c>
      <c r="B1086" s="15" t="n">
        <v>45992</v>
      </c>
      <c r="C1086" s="0" t="n">
        <v>1</v>
      </c>
      <c r="D1086" s="0" t="n">
        <v>0</v>
      </c>
      <c r="E1086" s="0" t="n">
        <v>8</v>
      </c>
      <c r="F1086" s="0" t="n">
        <v>0</v>
      </c>
      <c r="G1086" s="0" t="n">
        <v>3</v>
      </c>
      <c r="H1086" s="0" t="n">
        <v>551</v>
      </c>
      <c r="I1086" s="0" t="n">
        <v>4110</v>
      </c>
      <c r="J1086" s="16" t="n">
        <f aca="false">D1086+Inputs!$B$8*E1086</f>
        <v>16.64</v>
      </c>
      <c r="K1086" s="16" t="n">
        <f aca="false">F1086+Inputs!$B$9*G1086</f>
        <v>6.24</v>
      </c>
      <c r="L1086" s="16" t="n">
        <f aca="false">H1086+Inputs!$B$10*I1086</f>
        <v>6457.07</v>
      </c>
      <c r="M1086" s="16" t="n">
        <f aca="false">J1086+K1086+L1086</f>
        <v>6479.95</v>
      </c>
    </row>
    <row r="1087" customFormat="false" ht="15" hidden="false" customHeight="false" outlineLevel="0" collapsed="false">
      <c r="A1087" s="0" t="s">
        <v>467</v>
      </c>
      <c r="B1087" s="15" t="n">
        <v>46082</v>
      </c>
      <c r="C1087" s="0" t="n">
        <v>1</v>
      </c>
      <c r="D1087" s="0" t="n">
        <v>0</v>
      </c>
      <c r="E1087" s="0" t="n">
        <v>9</v>
      </c>
      <c r="F1087" s="0" t="n">
        <v>0</v>
      </c>
      <c r="G1087" s="0" t="n">
        <v>3</v>
      </c>
      <c r="H1087" s="0" t="n">
        <v>546</v>
      </c>
      <c r="I1087" s="0" t="n">
        <v>4091</v>
      </c>
      <c r="J1087" s="16" t="n">
        <f aca="false">D1087+Inputs!$B$8*E1087</f>
        <v>18.72</v>
      </c>
      <c r="K1087" s="16" t="n">
        <f aca="false">F1087+Inputs!$B$9*G1087</f>
        <v>6.24</v>
      </c>
      <c r="L1087" s="16" t="n">
        <f aca="false">H1087+Inputs!$B$10*I1087</f>
        <v>6424.767</v>
      </c>
      <c r="M1087" s="16" t="n">
        <f aca="false">J1087+K1087+L1087</f>
        <v>6449.727</v>
      </c>
    </row>
    <row r="1088" customFormat="false" ht="15" hidden="false" customHeight="false" outlineLevel="0" collapsed="false">
      <c r="A1088" s="0" t="s">
        <v>467</v>
      </c>
      <c r="B1088" s="15" t="n">
        <v>46174</v>
      </c>
      <c r="C1088" s="0" t="n">
        <v>1</v>
      </c>
      <c r="D1088" s="0" t="n">
        <v>0</v>
      </c>
      <c r="E1088" s="0" t="n">
        <v>9</v>
      </c>
      <c r="F1088" s="0" t="n">
        <v>0</v>
      </c>
      <c r="G1088" s="0" t="n">
        <v>3</v>
      </c>
      <c r="H1088" s="0" t="n">
        <v>543</v>
      </c>
      <c r="I1088" s="0" t="n">
        <v>4094</v>
      </c>
      <c r="J1088" s="16" t="n">
        <f aca="false">D1088+Inputs!$B$8*E1088</f>
        <v>18.72</v>
      </c>
      <c r="K1088" s="16" t="n">
        <f aca="false">F1088+Inputs!$B$9*G1088</f>
        <v>6.24</v>
      </c>
      <c r="L1088" s="16" t="n">
        <f aca="false">H1088+Inputs!$B$10*I1088</f>
        <v>6426.078</v>
      </c>
      <c r="M1088" s="16" t="n">
        <f aca="false">J1088+K1088+L1088</f>
        <v>6451.038</v>
      </c>
    </row>
    <row r="1089" customFormat="false" ht="15" hidden="false" customHeight="false" outlineLevel="0" collapsed="false">
      <c r="A1089" s="0" t="s">
        <v>467</v>
      </c>
      <c r="B1089" s="15" t="n">
        <v>46235</v>
      </c>
      <c r="C1089" s="0" t="n">
        <v>1</v>
      </c>
      <c r="D1089" s="0" t="n">
        <v>0</v>
      </c>
      <c r="E1089" s="0" t="n">
        <v>7</v>
      </c>
      <c r="F1089" s="0" t="n">
        <v>0</v>
      </c>
      <c r="G1089" s="0" t="n">
        <v>4</v>
      </c>
      <c r="H1089" s="0" t="n">
        <v>560</v>
      </c>
      <c r="I1089" s="0" t="n">
        <v>4106</v>
      </c>
      <c r="J1089" s="16" t="n">
        <f aca="false">D1089+Inputs!$B$8*E1089</f>
        <v>14.56</v>
      </c>
      <c r="K1089" s="16" t="n">
        <f aca="false">F1089+Inputs!$B$9*G1089</f>
        <v>8.32</v>
      </c>
      <c r="L1089" s="16" t="n">
        <f aca="false">H1089+Inputs!$B$10*I1089</f>
        <v>6460.322</v>
      </c>
      <c r="M1089" s="16" t="n">
        <f aca="false">J1089+K1089+L1089</f>
        <v>6483.202</v>
      </c>
    </row>
    <row r="1090" customFormat="false" ht="15" hidden="false" customHeight="false" outlineLevel="0" collapsed="false">
      <c r="A1090" s="0" t="s">
        <v>406</v>
      </c>
      <c r="B1090" s="15" t="n">
        <v>44805</v>
      </c>
      <c r="C1090" s="0" t="n">
        <v>3</v>
      </c>
      <c r="D1090" s="0" t="n">
        <v>105</v>
      </c>
      <c r="E1090" s="0" t="n">
        <v>102</v>
      </c>
      <c r="F1090" s="0" t="n">
        <v>0</v>
      </c>
      <c r="G1090" s="0" t="n">
        <v>3</v>
      </c>
      <c r="H1090" s="0" t="n">
        <v>103158</v>
      </c>
      <c r="I1090" s="0" t="n">
        <v>33288</v>
      </c>
      <c r="J1090" s="16" t="n">
        <f aca="false">D1090+Inputs!$B$8*E1090</f>
        <v>317.16</v>
      </c>
      <c r="K1090" s="16" t="n">
        <f aca="false">F1090+Inputs!$B$9*G1090</f>
        <v>6.24</v>
      </c>
      <c r="L1090" s="16" t="n">
        <f aca="false">H1090+Inputs!$B$10*I1090</f>
        <v>150992.856</v>
      </c>
      <c r="M1090" s="16" t="n">
        <f aca="false">J1090+K1090+L1090</f>
        <v>151316.256</v>
      </c>
    </row>
    <row r="1091" customFormat="false" ht="15" hidden="false" customHeight="false" outlineLevel="0" collapsed="false">
      <c r="A1091" s="0" t="s">
        <v>406</v>
      </c>
      <c r="B1091" s="15" t="n">
        <v>44896</v>
      </c>
      <c r="C1091" s="0" t="n">
        <v>3</v>
      </c>
      <c r="D1091" s="0" t="n">
        <v>124</v>
      </c>
      <c r="E1091" s="0" t="n">
        <v>114</v>
      </c>
      <c r="F1091" s="0" t="n">
        <v>0</v>
      </c>
      <c r="G1091" s="0" t="n">
        <v>10</v>
      </c>
      <c r="H1091" s="0" t="n">
        <v>103741</v>
      </c>
      <c r="I1091" s="0" t="n">
        <v>33290</v>
      </c>
      <c r="J1091" s="16" t="n">
        <f aca="false">D1091+Inputs!$B$8*E1091</f>
        <v>361.12</v>
      </c>
      <c r="K1091" s="16" t="n">
        <f aca="false">F1091+Inputs!$B$9*G1091</f>
        <v>20.8</v>
      </c>
      <c r="L1091" s="16" t="n">
        <f aca="false">H1091+Inputs!$B$10*I1091</f>
        <v>151578.73</v>
      </c>
      <c r="M1091" s="16" t="n">
        <f aca="false">J1091+K1091+L1091</f>
        <v>151960.65</v>
      </c>
    </row>
    <row r="1092" customFormat="false" ht="15" hidden="false" customHeight="false" outlineLevel="0" collapsed="false">
      <c r="A1092" s="0" t="s">
        <v>406</v>
      </c>
      <c r="B1092" s="15" t="n">
        <v>44986</v>
      </c>
      <c r="C1092" s="0" t="n">
        <v>3</v>
      </c>
      <c r="D1092" s="0" t="n">
        <v>167</v>
      </c>
      <c r="E1092" s="0" t="n">
        <v>140</v>
      </c>
      <c r="F1092" s="0" t="n">
        <v>0</v>
      </c>
      <c r="G1092" s="0" t="n">
        <v>13</v>
      </c>
      <c r="H1092" s="0" t="n">
        <v>103713</v>
      </c>
      <c r="I1092" s="0" t="n">
        <v>33492</v>
      </c>
      <c r="J1092" s="16" t="n">
        <f aca="false">D1092+Inputs!$B$8*E1092</f>
        <v>458.2</v>
      </c>
      <c r="K1092" s="16" t="n">
        <f aca="false">F1092+Inputs!$B$9*G1092</f>
        <v>27.04</v>
      </c>
      <c r="L1092" s="16" t="n">
        <f aca="false">H1092+Inputs!$B$10*I1092</f>
        <v>151841.004</v>
      </c>
      <c r="M1092" s="16" t="n">
        <f aca="false">J1092+K1092+L1092</f>
        <v>152326.244</v>
      </c>
    </row>
    <row r="1093" customFormat="false" ht="15" hidden="false" customHeight="false" outlineLevel="0" collapsed="false">
      <c r="A1093" s="0" t="s">
        <v>406</v>
      </c>
      <c r="B1093" s="15" t="n">
        <v>45078</v>
      </c>
      <c r="C1093" s="0" t="n">
        <v>3</v>
      </c>
      <c r="D1093" s="0" t="n">
        <v>274</v>
      </c>
      <c r="E1093" s="0" t="n">
        <v>152</v>
      </c>
      <c r="F1093" s="0" t="n">
        <v>0</v>
      </c>
      <c r="G1093" s="0" t="n">
        <v>30</v>
      </c>
      <c r="H1093" s="0" t="n">
        <v>103540</v>
      </c>
      <c r="I1093" s="0" t="n">
        <v>35397</v>
      </c>
      <c r="J1093" s="16" t="n">
        <f aca="false">D1093+Inputs!$B$8*E1093</f>
        <v>590.16</v>
      </c>
      <c r="K1093" s="16" t="n">
        <f aca="false">F1093+Inputs!$B$9*G1093</f>
        <v>62.4</v>
      </c>
      <c r="L1093" s="16" t="n">
        <f aca="false">H1093+Inputs!$B$10*I1093</f>
        <v>154405.489</v>
      </c>
      <c r="M1093" s="16" t="n">
        <f aca="false">J1093+K1093+L1093</f>
        <v>155058.049</v>
      </c>
    </row>
    <row r="1094" customFormat="false" ht="15" hidden="false" customHeight="false" outlineLevel="0" collapsed="false">
      <c r="A1094" s="0" t="s">
        <v>406</v>
      </c>
      <c r="B1094" s="15" t="n">
        <v>45170</v>
      </c>
      <c r="C1094" s="0" t="n">
        <v>3</v>
      </c>
      <c r="D1094" s="0" t="n">
        <v>373</v>
      </c>
      <c r="E1094" s="0" t="n">
        <v>176</v>
      </c>
      <c r="F1094" s="0" t="n">
        <v>7</v>
      </c>
      <c r="G1094" s="0" t="n">
        <v>41</v>
      </c>
      <c r="H1094" s="0" t="n">
        <v>104451</v>
      </c>
      <c r="I1094" s="0" t="n">
        <v>35371</v>
      </c>
      <c r="J1094" s="16" t="n">
        <f aca="false">D1094+Inputs!$B$8*E1094</f>
        <v>739.08</v>
      </c>
      <c r="K1094" s="16" t="n">
        <f aca="false">F1094+Inputs!$B$9*G1094</f>
        <v>92.28</v>
      </c>
      <c r="L1094" s="16" t="n">
        <f aca="false">H1094+Inputs!$B$10*I1094</f>
        <v>155279.127</v>
      </c>
      <c r="M1094" s="16" t="n">
        <f aca="false">J1094+K1094+L1094</f>
        <v>156110.487</v>
      </c>
    </row>
    <row r="1095" customFormat="false" ht="15" hidden="false" customHeight="false" outlineLevel="0" collapsed="false">
      <c r="A1095" s="0" t="s">
        <v>406</v>
      </c>
      <c r="B1095" s="15" t="n">
        <v>45261</v>
      </c>
      <c r="C1095" s="0" t="n">
        <v>3</v>
      </c>
      <c r="D1095" s="0" t="n">
        <v>491</v>
      </c>
      <c r="E1095" s="0" t="n">
        <v>187</v>
      </c>
      <c r="F1095" s="0" t="n">
        <v>18</v>
      </c>
      <c r="G1095" s="0" t="n">
        <v>49</v>
      </c>
      <c r="H1095" s="0" t="n">
        <v>105363</v>
      </c>
      <c r="I1095" s="0" t="n">
        <v>35306</v>
      </c>
      <c r="J1095" s="16" t="n">
        <f aca="false">D1095+Inputs!$B$8*E1095</f>
        <v>879.96</v>
      </c>
      <c r="K1095" s="16" t="n">
        <f aca="false">F1095+Inputs!$B$9*G1095</f>
        <v>119.92</v>
      </c>
      <c r="L1095" s="16" t="n">
        <f aca="false">H1095+Inputs!$B$10*I1095</f>
        <v>156097.722</v>
      </c>
      <c r="M1095" s="16" t="n">
        <f aca="false">J1095+K1095+L1095</f>
        <v>157097.602</v>
      </c>
    </row>
    <row r="1096" customFormat="false" ht="15" hidden="false" customHeight="false" outlineLevel="0" collapsed="false">
      <c r="A1096" s="0" t="s">
        <v>406</v>
      </c>
      <c r="B1096" s="15" t="n">
        <v>45352</v>
      </c>
      <c r="C1096" s="0" t="n">
        <v>3</v>
      </c>
      <c r="D1096" s="0" t="n">
        <v>587</v>
      </c>
      <c r="E1096" s="0" t="n">
        <v>219</v>
      </c>
      <c r="F1096" s="0" t="n">
        <v>34</v>
      </c>
      <c r="G1096" s="0" t="n">
        <v>59</v>
      </c>
      <c r="H1096" s="0" t="n">
        <v>105285</v>
      </c>
      <c r="I1096" s="0" t="n">
        <v>35501</v>
      </c>
      <c r="J1096" s="16" t="n">
        <f aca="false">D1096+Inputs!$B$8*E1096</f>
        <v>1042.52</v>
      </c>
      <c r="K1096" s="16" t="n">
        <f aca="false">F1096+Inputs!$B$9*G1096</f>
        <v>156.72</v>
      </c>
      <c r="L1096" s="16" t="n">
        <f aca="false">H1096+Inputs!$B$10*I1096</f>
        <v>156299.937</v>
      </c>
      <c r="M1096" s="16" t="n">
        <f aca="false">J1096+K1096+L1096</f>
        <v>157499.177</v>
      </c>
    </row>
    <row r="1097" customFormat="false" ht="15" hidden="false" customHeight="false" outlineLevel="0" collapsed="false">
      <c r="A1097" s="0" t="s">
        <v>406</v>
      </c>
      <c r="B1097" s="15" t="n">
        <v>45444</v>
      </c>
      <c r="C1097" s="0" t="n">
        <v>3</v>
      </c>
      <c r="D1097" s="0" t="n">
        <v>667</v>
      </c>
      <c r="E1097" s="0" t="n">
        <v>250</v>
      </c>
      <c r="F1097" s="0" t="n">
        <v>46</v>
      </c>
      <c r="G1097" s="0" t="n">
        <v>68</v>
      </c>
      <c r="H1097" s="0" t="n">
        <v>105815</v>
      </c>
      <c r="I1097" s="0" t="n">
        <v>35399</v>
      </c>
      <c r="J1097" s="16" t="n">
        <f aca="false">D1097+Inputs!$B$8*E1097</f>
        <v>1187</v>
      </c>
      <c r="K1097" s="16" t="n">
        <f aca="false">F1097+Inputs!$B$9*G1097</f>
        <v>187.44</v>
      </c>
      <c r="L1097" s="16" t="n">
        <f aca="false">H1097+Inputs!$B$10*I1097</f>
        <v>156683.363</v>
      </c>
      <c r="M1097" s="16" t="n">
        <f aca="false">J1097+K1097+L1097</f>
        <v>158057.803</v>
      </c>
    </row>
    <row r="1098" customFormat="false" ht="15" hidden="false" customHeight="false" outlineLevel="0" collapsed="false">
      <c r="A1098" s="0" t="s">
        <v>406</v>
      </c>
      <c r="B1098" s="15" t="n">
        <v>45536</v>
      </c>
      <c r="C1098" s="0" t="n">
        <v>3</v>
      </c>
      <c r="D1098" s="0" t="n">
        <v>734</v>
      </c>
      <c r="E1098" s="0" t="n">
        <v>267</v>
      </c>
      <c r="F1098" s="0" t="n">
        <v>88</v>
      </c>
      <c r="G1098" s="0" t="n">
        <v>74</v>
      </c>
      <c r="H1098" s="0" t="n">
        <v>106787</v>
      </c>
      <c r="I1098" s="0" t="n">
        <v>35391</v>
      </c>
      <c r="J1098" s="16" t="n">
        <f aca="false">D1098+Inputs!$B$8*E1098</f>
        <v>1289.36</v>
      </c>
      <c r="K1098" s="16" t="n">
        <f aca="false">F1098+Inputs!$B$9*G1098</f>
        <v>241.92</v>
      </c>
      <c r="L1098" s="16" t="n">
        <f aca="false">H1098+Inputs!$B$10*I1098</f>
        <v>157643.867</v>
      </c>
      <c r="M1098" s="16" t="n">
        <f aca="false">J1098+K1098+L1098</f>
        <v>159175.147</v>
      </c>
    </row>
    <row r="1099" customFormat="false" ht="15" hidden="false" customHeight="false" outlineLevel="0" collapsed="false">
      <c r="A1099" s="0" t="s">
        <v>406</v>
      </c>
      <c r="B1099" s="15" t="n">
        <v>45627</v>
      </c>
      <c r="C1099" s="0" t="n">
        <v>3</v>
      </c>
      <c r="D1099" s="0" t="n">
        <v>804</v>
      </c>
      <c r="E1099" s="0" t="n">
        <v>279</v>
      </c>
      <c r="F1099" s="0" t="n">
        <v>125</v>
      </c>
      <c r="G1099" s="0" t="n">
        <v>90</v>
      </c>
      <c r="H1099" s="0" t="n">
        <v>107460</v>
      </c>
      <c r="I1099" s="0" t="n">
        <v>35356</v>
      </c>
      <c r="J1099" s="16" t="n">
        <f aca="false">D1099+Inputs!$B$8*E1099</f>
        <v>1384.32</v>
      </c>
      <c r="K1099" s="16" t="n">
        <f aca="false">F1099+Inputs!$B$9*G1099</f>
        <v>312.2</v>
      </c>
      <c r="L1099" s="16" t="n">
        <f aca="false">H1099+Inputs!$B$10*I1099</f>
        <v>158266.572</v>
      </c>
      <c r="M1099" s="16" t="n">
        <f aca="false">J1099+K1099+L1099</f>
        <v>159963.092</v>
      </c>
    </row>
    <row r="1100" customFormat="false" ht="15" hidden="false" customHeight="false" outlineLevel="0" collapsed="false">
      <c r="A1100" s="0" t="s">
        <v>406</v>
      </c>
      <c r="B1100" s="15" t="n">
        <v>45717</v>
      </c>
      <c r="C1100" s="0" t="n">
        <v>3</v>
      </c>
      <c r="D1100" s="0" t="n">
        <v>840</v>
      </c>
      <c r="E1100" s="0" t="n">
        <v>317</v>
      </c>
      <c r="F1100" s="0" t="n">
        <v>154</v>
      </c>
      <c r="G1100" s="0" t="n">
        <v>116</v>
      </c>
      <c r="H1100" s="0" t="n">
        <v>107536</v>
      </c>
      <c r="I1100" s="0" t="n">
        <v>35481</v>
      </c>
      <c r="J1100" s="16" t="n">
        <f aca="false">D1100+Inputs!$B$8*E1100</f>
        <v>1499.36</v>
      </c>
      <c r="K1100" s="16" t="n">
        <f aca="false">F1100+Inputs!$B$9*G1100</f>
        <v>395.28</v>
      </c>
      <c r="L1100" s="16" t="n">
        <f aca="false">H1100+Inputs!$B$10*I1100</f>
        <v>158522.197</v>
      </c>
      <c r="M1100" s="16" t="n">
        <f aca="false">J1100+K1100+L1100</f>
        <v>160416.837</v>
      </c>
    </row>
    <row r="1101" customFormat="false" ht="15" hidden="false" customHeight="false" outlineLevel="0" collapsed="false">
      <c r="A1101" s="0" t="s">
        <v>406</v>
      </c>
      <c r="B1101" s="15" t="n">
        <v>45809</v>
      </c>
      <c r="C1101" s="0" t="n">
        <v>3</v>
      </c>
      <c r="D1101" s="0" t="n">
        <v>1014</v>
      </c>
      <c r="E1101" s="0" t="n">
        <v>335</v>
      </c>
      <c r="F1101" s="0" t="n">
        <v>193</v>
      </c>
      <c r="G1101" s="0" t="n">
        <v>122</v>
      </c>
      <c r="H1101" s="0" t="n">
        <v>107897</v>
      </c>
      <c r="I1101" s="0" t="n">
        <v>35311</v>
      </c>
      <c r="J1101" s="16" t="n">
        <f aca="false">D1101+Inputs!$B$8*E1101</f>
        <v>1710.8</v>
      </c>
      <c r="K1101" s="16" t="n">
        <f aca="false">F1101+Inputs!$B$9*G1101</f>
        <v>446.76</v>
      </c>
      <c r="L1101" s="16" t="n">
        <f aca="false">H1101+Inputs!$B$10*I1101</f>
        <v>158638.907</v>
      </c>
      <c r="M1101" s="16" t="n">
        <f aca="false">J1101+K1101+L1101</f>
        <v>160796.467</v>
      </c>
    </row>
    <row r="1102" customFormat="false" ht="15" hidden="false" customHeight="false" outlineLevel="0" collapsed="false">
      <c r="A1102" s="0" t="s">
        <v>406</v>
      </c>
      <c r="B1102" s="15" t="n">
        <v>45901</v>
      </c>
      <c r="C1102" s="0" t="n">
        <v>3</v>
      </c>
      <c r="D1102" s="0" t="n">
        <v>1126</v>
      </c>
      <c r="E1102" s="0" t="n">
        <v>361</v>
      </c>
      <c r="F1102" s="0" t="n">
        <v>222</v>
      </c>
      <c r="G1102" s="0" t="n">
        <v>138</v>
      </c>
      <c r="H1102" s="0" t="n">
        <v>108497</v>
      </c>
      <c r="I1102" s="0" t="n">
        <v>35355</v>
      </c>
      <c r="J1102" s="16" t="n">
        <f aca="false">D1102+Inputs!$B$8*E1102</f>
        <v>1876.88</v>
      </c>
      <c r="K1102" s="16" t="n">
        <f aca="false">F1102+Inputs!$B$9*G1102</f>
        <v>509.04</v>
      </c>
      <c r="L1102" s="16" t="n">
        <f aca="false">H1102+Inputs!$B$10*I1102</f>
        <v>159302.135</v>
      </c>
      <c r="M1102" s="16" t="n">
        <f aca="false">J1102+K1102+L1102</f>
        <v>161688.055</v>
      </c>
    </row>
    <row r="1103" customFormat="false" ht="15" hidden="false" customHeight="false" outlineLevel="0" collapsed="false">
      <c r="A1103" s="0" t="s">
        <v>406</v>
      </c>
      <c r="B1103" s="15" t="n">
        <v>45992</v>
      </c>
      <c r="C1103" s="0" t="n">
        <v>3</v>
      </c>
      <c r="D1103" s="0" t="n">
        <v>1259</v>
      </c>
      <c r="E1103" s="0" t="n">
        <v>377</v>
      </c>
      <c r="F1103" s="0" t="n">
        <v>264</v>
      </c>
      <c r="G1103" s="0" t="n">
        <v>146</v>
      </c>
      <c r="H1103" s="0" t="n">
        <v>109254</v>
      </c>
      <c r="I1103" s="0" t="n">
        <v>35337</v>
      </c>
      <c r="J1103" s="16" t="n">
        <f aca="false">D1103+Inputs!$B$8*E1103</f>
        <v>2043.16</v>
      </c>
      <c r="K1103" s="16" t="n">
        <f aca="false">F1103+Inputs!$B$9*G1103</f>
        <v>567.68</v>
      </c>
      <c r="L1103" s="16" t="n">
        <f aca="false">H1103+Inputs!$B$10*I1103</f>
        <v>160033.269</v>
      </c>
      <c r="M1103" s="16" t="n">
        <f aca="false">J1103+K1103+L1103</f>
        <v>162644.109</v>
      </c>
    </row>
    <row r="1104" customFormat="false" ht="15" hidden="false" customHeight="false" outlineLevel="0" collapsed="false">
      <c r="A1104" s="0" t="s">
        <v>406</v>
      </c>
      <c r="B1104" s="15" t="n">
        <v>46082</v>
      </c>
      <c r="C1104" s="0" t="n">
        <v>3</v>
      </c>
      <c r="D1104" s="0" t="n">
        <v>1381</v>
      </c>
      <c r="E1104" s="0" t="n">
        <v>442</v>
      </c>
      <c r="F1104" s="0" t="n">
        <v>317</v>
      </c>
      <c r="G1104" s="0" t="n">
        <v>174</v>
      </c>
      <c r="H1104" s="0" t="n">
        <v>109074</v>
      </c>
      <c r="I1104" s="0" t="n">
        <v>35455</v>
      </c>
      <c r="J1104" s="16" t="n">
        <f aca="false">D1104+Inputs!$B$8*E1104</f>
        <v>2300.36</v>
      </c>
      <c r="K1104" s="16" t="n">
        <f aca="false">F1104+Inputs!$B$9*G1104</f>
        <v>678.92</v>
      </c>
      <c r="L1104" s="16" t="n">
        <f aca="false">H1104+Inputs!$B$10*I1104</f>
        <v>160022.835</v>
      </c>
      <c r="M1104" s="16" t="n">
        <f aca="false">J1104+K1104+L1104</f>
        <v>163002.115</v>
      </c>
    </row>
    <row r="1105" customFormat="false" ht="15" hidden="false" customHeight="false" outlineLevel="0" collapsed="false">
      <c r="A1105" s="0" t="s">
        <v>406</v>
      </c>
      <c r="B1105" s="15" t="n">
        <v>46174</v>
      </c>
      <c r="C1105" s="0" t="n">
        <v>3</v>
      </c>
      <c r="D1105" s="0" t="n">
        <v>1875</v>
      </c>
      <c r="E1105" s="0" t="n">
        <v>493</v>
      </c>
      <c r="F1105" s="0" t="n">
        <v>445</v>
      </c>
      <c r="G1105" s="0" t="n">
        <v>220</v>
      </c>
      <c r="H1105" s="0" t="n">
        <v>108889</v>
      </c>
      <c r="I1105" s="0" t="n">
        <v>35160</v>
      </c>
      <c r="J1105" s="16" t="n">
        <f aca="false">D1105+Inputs!$B$8*E1105</f>
        <v>2900.44</v>
      </c>
      <c r="K1105" s="16" t="n">
        <f aca="false">F1105+Inputs!$B$9*G1105</f>
        <v>902.6</v>
      </c>
      <c r="L1105" s="16" t="n">
        <f aca="false">H1105+Inputs!$B$10*I1105</f>
        <v>159413.92</v>
      </c>
      <c r="M1105" s="16" t="n">
        <f aca="false">J1105+K1105+L1105</f>
        <v>163216.96</v>
      </c>
    </row>
    <row r="1106" customFormat="false" ht="15" hidden="false" customHeight="false" outlineLevel="0" collapsed="false">
      <c r="A1106" s="0" t="s">
        <v>406</v>
      </c>
      <c r="B1106" s="15" t="n">
        <v>46235</v>
      </c>
      <c r="C1106" s="0" t="n">
        <v>3</v>
      </c>
      <c r="D1106" s="0" t="n">
        <v>2204</v>
      </c>
      <c r="E1106" s="0" t="n">
        <v>515</v>
      </c>
      <c r="F1106" s="0" t="n">
        <v>519</v>
      </c>
      <c r="G1106" s="0" t="n">
        <v>236</v>
      </c>
      <c r="H1106" s="0" t="n">
        <v>108979</v>
      </c>
      <c r="I1106" s="0" t="n">
        <v>35119</v>
      </c>
      <c r="J1106" s="16" t="n">
        <f aca="false">D1106+Inputs!$B$8*E1106</f>
        <v>3275.2</v>
      </c>
      <c r="K1106" s="16" t="n">
        <f aca="false">F1106+Inputs!$B$9*G1106</f>
        <v>1009.88</v>
      </c>
      <c r="L1106" s="16" t="n">
        <f aca="false">H1106+Inputs!$B$10*I1106</f>
        <v>159445.003</v>
      </c>
      <c r="M1106" s="16" t="n">
        <f aca="false">J1106+K1106+L1106</f>
        <v>163730.083</v>
      </c>
    </row>
    <row r="1107" customFormat="false" ht="15" hidden="false" customHeight="false" outlineLevel="0" collapsed="false">
      <c r="A1107" s="0" t="s">
        <v>442</v>
      </c>
      <c r="B1107" s="15" t="n">
        <v>44805</v>
      </c>
      <c r="C1107" s="0" t="n">
        <v>5</v>
      </c>
      <c r="D1107" s="0" t="n">
        <v>151</v>
      </c>
      <c r="E1107" s="0" t="n">
        <v>84</v>
      </c>
      <c r="F1107" s="0" t="n">
        <v>0</v>
      </c>
      <c r="G1107" s="0" t="n">
        <v>2</v>
      </c>
      <c r="H1107" s="0" t="n">
        <v>8925</v>
      </c>
      <c r="I1107" s="0" t="n">
        <v>11673</v>
      </c>
      <c r="J1107" s="16" t="n">
        <f aca="false">D1107+Inputs!$B$8*E1107</f>
        <v>325.72</v>
      </c>
      <c r="K1107" s="16" t="n">
        <f aca="false">F1107+Inputs!$B$9*G1107</f>
        <v>4.16</v>
      </c>
      <c r="L1107" s="16" t="n">
        <f aca="false">H1107+Inputs!$B$10*I1107</f>
        <v>25699.101</v>
      </c>
      <c r="M1107" s="16" t="n">
        <f aca="false">J1107+K1107+L1107</f>
        <v>26028.981</v>
      </c>
    </row>
    <row r="1108" customFormat="false" ht="15" hidden="false" customHeight="false" outlineLevel="0" collapsed="false">
      <c r="A1108" s="0" t="s">
        <v>442</v>
      </c>
      <c r="B1108" s="15" t="n">
        <v>44896</v>
      </c>
      <c r="C1108" s="0" t="n">
        <v>5</v>
      </c>
      <c r="D1108" s="0" t="n">
        <v>147</v>
      </c>
      <c r="E1108" s="0" t="n">
        <v>103</v>
      </c>
      <c r="F1108" s="0" t="n">
        <v>0</v>
      </c>
      <c r="G1108" s="0" t="n">
        <v>5</v>
      </c>
      <c r="H1108" s="0" t="n">
        <v>8930</v>
      </c>
      <c r="I1108" s="0" t="n">
        <v>11637</v>
      </c>
      <c r="J1108" s="16" t="n">
        <f aca="false">D1108+Inputs!$B$8*E1108</f>
        <v>361.24</v>
      </c>
      <c r="K1108" s="16" t="n">
        <f aca="false">F1108+Inputs!$B$9*G1108</f>
        <v>10.4</v>
      </c>
      <c r="L1108" s="16" t="n">
        <f aca="false">H1108+Inputs!$B$10*I1108</f>
        <v>25652.369</v>
      </c>
      <c r="M1108" s="16" t="n">
        <f aca="false">J1108+K1108+L1108</f>
        <v>26024.009</v>
      </c>
    </row>
    <row r="1109" customFormat="false" ht="15" hidden="false" customHeight="false" outlineLevel="0" collapsed="false">
      <c r="A1109" s="0" t="s">
        <v>442</v>
      </c>
      <c r="B1109" s="15" t="n">
        <v>44986</v>
      </c>
      <c r="C1109" s="0" t="n">
        <v>5</v>
      </c>
      <c r="D1109" s="0" t="n">
        <v>194</v>
      </c>
      <c r="E1109" s="0" t="n">
        <v>128</v>
      </c>
      <c r="F1109" s="0" t="n">
        <v>0</v>
      </c>
      <c r="G1109" s="0" t="n">
        <v>8</v>
      </c>
      <c r="H1109" s="0" t="n">
        <v>8931</v>
      </c>
      <c r="I1109" s="0" t="n">
        <v>11741</v>
      </c>
      <c r="J1109" s="16" t="n">
        <f aca="false">D1109+Inputs!$B$8*E1109</f>
        <v>460.24</v>
      </c>
      <c r="K1109" s="16" t="n">
        <f aca="false">F1109+Inputs!$B$9*G1109</f>
        <v>16.64</v>
      </c>
      <c r="L1109" s="16" t="n">
        <f aca="false">H1109+Inputs!$B$10*I1109</f>
        <v>25802.817</v>
      </c>
      <c r="M1109" s="16" t="n">
        <f aca="false">J1109+K1109+L1109</f>
        <v>26279.697</v>
      </c>
    </row>
    <row r="1110" customFormat="false" ht="15" hidden="false" customHeight="false" outlineLevel="0" collapsed="false">
      <c r="A1110" s="0" t="s">
        <v>442</v>
      </c>
      <c r="B1110" s="15" t="n">
        <v>45078</v>
      </c>
      <c r="C1110" s="0" t="n">
        <v>5</v>
      </c>
      <c r="D1110" s="0" t="n">
        <v>275</v>
      </c>
      <c r="E1110" s="0" t="n">
        <v>145</v>
      </c>
      <c r="F1110" s="0" t="n">
        <v>0</v>
      </c>
      <c r="G1110" s="0" t="n">
        <v>12</v>
      </c>
      <c r="H1110" s="0" t="n">
        <v>9148</v>
      </c>
      <c r="I1110" s="0" t="n">
        <v>11793</v>
      </c>
      <c r="J1110" s="16" t="n">
        <f aca="false">D1110+Inputs!$B$8*E1110</f>
        <v>576.6</v>
      </c>
      <c r="K1110" s="16" t="n">
        <f aca="false">F1110+Inputs!$B$9*G1110</f>
        <v>24.96</v>
      </c>
      <c r="L1110" s="16" t="n">
        <f aca="false">H1110+Inputs!$B$10*I1110</f>
        <v>26094.541</v>
      </c>
      <c r="M1110" s="16" t="n">
        <f aca="false">J1110+K1110+L1110</f>
        <v>26696.101</v>
      </c>
    </row>
    <row r="1111" customFormat="false" ht="15" hidden="false" customHeight="false" outlineLevel="0" collapsed="false">
      <c r="A1111" s="0" t="s">
        <v>442</v>
      </c>
      <c r="B1111" s="15" t="n">
        <v>45170</v>
      </c>
      <c r="C1111" s="0" t="n">
        <v>5</v>
      </c>
      <c r="D1111" s="0" t="n">
        <v>335</v>
      </c>
      <c r="E1111" s="0" t="n">
        <v>154</v>
      </c>
      <c r="F1111" s="0" t="n">
        <v>0</v>
      </c>
      <c r="G1111" s="0" t="n">
        <v>19</v>
      </c>
      <c r="H1111" s="0" t="n">
        <v>9216</v>
      </c>
      <c r="I1111" s="0" t="n">
        <v>11769</v>
      </c>
      <c r="J1111" s="16" t="n">
        <f aca="false">D1111+Inputs!$B$8*E1111</f>
        <v>655.32</v>
      </c>
      <c r="K1111" s="16" t="n">
        <f aca="false">F1111+Inputs!$B$9*G1111</f>
        <v>39.52</v>
      </c>
      <c r="L1111" s="16" t="n">
        <f aca="false">H1111+Inputs!$B$10*I1111</f>
        <v>26128.053</v>
      </c>
      <c r="M1111" s="16" t="n">
        <f aca="false">J1111+K1111+L1111</f>
        <v>26822.893</v>
      </c>
    </row>
    <row r="1112" customFormat="false" ht="15" hidden="false" customHeight="false" outlineLevel="0" collapsed="false">
      <c r="A1112" s="0" t="s">
        <v>442</v>
      </c>
      <c r="B1112" s="15" t="n">
        <v>45261</v>
      </c>
      <c r="C1112" s="0" t="n">
        <v>5</v>
      </c>
      <c r="D1112" s="0" t="n">
        <v>374</v>
      </c>
      <c r="E1112" s="0" t="n">
        <v>171</v>
      </c>
      <c r="F1112" s="0" t="n">
        <v>0</v>
      </c>
      <c r="G1112" s="0" t="n">
        <v>25</v>
      </c>
      <c r="H1112" s="0" t="n">
        <v>9251</v>
      </c>
      <c r="I1112" s="0" t="n">
        <v>11708</v>
      </c>
      <c r="J1112" s="16" t="n">
        <f aca="false">D1112+Inputs!$B$8*E1112</f>
        <v>729.68</v>
      </c>
      <c r="K1112" s="16" t="n">
        <f aca="false">F1112+Inputs!$B$9*G1112</f>
        <v>52</v>
      </c>
      <c r="L1112" s="16" t="n">
        <f aca="false">H1112+Inputs!$B$10*I1112</f>
        <v>26075.396</v>
      </c>
      <c r="M1112" s="16" t="n">
        <f aca="false">J1112+K1112+L1112</f>
        <v>26857.076</v>
      </c>
    </row>
    <row r="1113" customFormat="false" ht="15" hidden="false" customHeight="false" outlineLevel="0" collapsed="false">
      <c r="A1113" s="0" t="s">
        <v>442</v>
      </c>
      <c r="B1113" s="15" t="n">
        <v>45352</v>
      </c>
      <c r="C1113" s="0" t="n">
        <v>5</v>
      </c>
      <c r="D1113" s="0" t="n">
        <v>421</v>
      </c>
      <c r="E1113" s="0" t="n">
        <v>197</v>
      </c>
      <c r="F1113" s="0" t="n">
        <v>0</v>
      </c>
      <c r="G1113" s="0" t="n">
        <v>41</v>
      </c>
      <c r="H1113" s="0" t="n">
        <v>9136</v>
      </c>
      <c r="I1113" s="0" t="n">
        <v>11831</v>
      </c>
      <c r="J1113" s="16" t="n">
        <f aca="false">D1113+Inputs!$B$8*E1113</f>
        <v>830.76</v>
      </c>
      <c r="K1113" s="16" t="n">
        <f aca="false">F1113+Inputs!$B$9*G1113</f>
        <v>85.28</v>
      </c>
      <c r="L1113" s="16" t="n">
        <f aca="false">H1113+Inputs!$B$10*I1113</f>
        <v>26137.147</v>
      </c>
      <c r="M1113" s="16" t="n">
        <f aca="false">J1113+K1113+L1113</f>
        <v>27053.187</v>
      </c>
    </row>
    <row r="1114" customFormat="false" ht="15" hidden="false" customHeight="false" outlineLevel="0" collapsed="false">
      <c r="A1114" s="0" t="s">
        <v>442</v>
      </c>
      <c r="B1114" s="15" t="n">
        <v>45444</v>
      </c>
      <c r="C1114" s="0" t="n">
        <v>5</v>
      </c>
      <c r="D1114" s="0" t="n">
        <v>482</v>
      </c>
      <c r="E1114" s="0" t="n">
        <v>230</v>
      </c>
      <c r="F1114" s="0" t="n">
        <v>0</v>
      </c>
      <c r="G1114" s="0" t="n">
        <v>52</v>
      </c>
      <c r="H1114" s="0" t="n">
        <v>9080</v>
      </c>
      <c r="I1114" s="0" t="n">
        <v>11826</v>
      </c>
      <c r="J1114" s="16" t="n">
        <f aca="false">D1114+Inputs!$B$8*E1114</f>
        <v>960.4</v>
      </c>
      <c r="K1114" s="16" t="n">
        <f aca="false">F1114+Inputs!$B$9*G1114</f>
        <v>108.16</v>
      </c>
      <c r="L1114" s="16" t="n">
        <f aca="false">H1114+Inputs!$B$10*I1114</f>
        <v>26073.962</v>
      </c>
      <c r="M1114" s="16" t="n">
        <f aca="false">J1114+K1114+L1114</f>
        <v>27142.522</v>
      </c>
    </row>
    <row r="1115" customFormat="false" ht="15" hidden="false" customHeight="false" outlineLevel="0" collapsed="false">
      <c r="A1115" s="0" t="s">
        <v>442</v>
      </c>
      <c r="B1115" s="15" t="n">
        <v>45536</v>
      </c>
      <c r="C1115" s="0" t="n">
        <v>5</v>
      </c>
      <c r="D1115" s="0" t="n">
        <v>520</v>
      </c>
      <c r="E1115" s="0" t="n">
        <v>253</v>
      </c>
      <c r="F1115" s="0" t="n">
        <v>9</v>
      </c>
      <c r="G1115" s="0" t="n">
        <v>56</v>
      </c>
      <c r="H1115" s="0" t="n">
        <v>9128</v>
      </c>
      <c r="I1115" s="0" t="n">
        <v>11764</v>
      </c>
      <c r="J1115" s="16" t="n">
        <f aca="false">D1115+Inputs!$B$8*E1115</f>
        <v>1046.24</v>
      </c>
      <c r="K1115" s="16" t="n">
        <f aca="false">F1115+Inputs!$B$9*G1115</f>
        <v>125.48</v>
      </c>
      <c r="L1115" s="16" t="n">
        <f aca="false">H1115+Inputs!$B$10*I1115</f>
        <v>26032.868</v>
      </c>
      <c r="M1115" s="16" t="n">
        <f aca="false">J1115+K1115+L1115</f>
        <v>27204.588</v>
      </c>
    </row>
    <row r="1116" customFormat="false" ht="15" hidden="false" customHeight="false" outlineLevel="0" collapsed="false">
      <c r="A1116" s="0" t="s">
        <v>442</v>
      </c>
      <c r="B1116" s="15" t="n">
        <v>45627</v>
      </c>
      <c r="C1116" s="0" t="n">
        <v>5</v>
      </c>
      <c r="D1116" s="0" t="n">
        <v>556</v>
      </c>
      <c r="E1116" s="0" t="n">
        <v>275</v>
      </c>
      <c r="F1116" s="0" t="n">
        <v>13</v>
      </c>
      <c r="G1116" s="0" t="n">
        <v>70</v>
      </c>
      <c r="H1116" s="0" t="n">
        <v>9167</v>
      </c>
      <c r="I1116" s="0" t="n">
        <v>11668</v>
      </c>
      <c r="J1116" s="16" t="n">
        <f aca="false">D1116+Inputs!$B$8*E1116</f>
        <v>1128</v>
      </c>
      <c r="K1116" s="16" t="n">
        <f aca="false">F1116+Inputs!$B$9*G1116</f>
        <v>158.6</v>
      </c>
      <c r="L1116" s="16" t="n">
        <f aca="false">H1116+Inputs!$B$10*I1116</f>
        <v>25933.916</v>
      </c>
      <c r="M1116" s="16" t="n">
        <f aca="false">J1116+K1116+L1116</f>
        <v>27220.516</v>
      </c>
    </row>
    <row r="1117" customFormat="false" ht="15" hidden="false" customHeight="false" outlineLevel="0" collapsed="false">
      <c r="A1117" s="0" t="s">
        <v>442</v>
      </c>
      <c r="B1117" s="15" t="n">
        <v>45717</v>
      </c>
      <c r="C1117" s="0" t="n">
        <v>5</v>
      </c>
      <c r="D1117" s="0" t="n">
        <v>552</v>
      </c>
      <c r="E1117" s="0" t="n">
        <v>312</v>
      </c>
      <c r="F1117" s="0" t="n">
        <v>15</v>
      </c>
      <c r="G1117" s="0" t="n">
        <v>94</v>
      </c>
      <c r="H1117" s="0" t="n">
        <v>9275</v>
      </c>
      <c r="I1117" s="0" t="n">
        <v>11712</v>
      </c>
      <c r="J1117" s="16" t="n">
        <f aca="false">D1117+Inputs!$B$8*E1117</f>
        <v>1200.96</v>
      </c>
      <c r="K1117" s="16" t="n">
        <f aca="false">F1117+Inputs!$B$9*G1117</f>
        <v>210.52</v>
      </c>
      <c r="L1117" s="16" t="n">
        <f aca="false">H1117+Inputs!$B$10*I1117</f>
        <v>26105.144</v>
      </c>
      <c r="M1117" s="16" t="n">
        <f aca="false">J1117+K1117+L1117</f>
        <v>27516.624</v>
      </c>
    </row>
    <row r="1118" customFormat="false" ht="15" hidden="false" customHeight="false" outlineLevel="0" collapsed="false">
      <c r="A1118" s="0" t="s">
        <v>442</v>
      </c>
      <c r="B1118" s="15" t="n">
        <v>45809</v>
      </c>
      <c r="C1118" s="0" t="n">
        <v>5</v>
      </c>
      <c r="D1118" s="0" t="n">
        <v>611</v>
      </c>
      <c r="E1118" s="0" t="n">
        <v>331</v>
      </c>
      <c r="F1118" s="0" t="n">
        <v>19</v>
      </c>
      <c r="G1118" s="0" t="n">
        <v>108</v>
      </c>
      <c r="H1118" s="0" t="n">
        <v>8482</v>
      </c>
      <c r="I1118" s="0" t="n">
        <v>11533</v>
      </c>
      <c r="J1118" s="16" t="n">
        <f aca="false">D1118+Inputs!$B$8*E1118</f>
        <v>1299.48</v>
      </c>
      <c r="K1118" s="16" t="n">
        <f aca="false">F1118+Inputs!$B$9*G1118</f>
        <v>243.64</v>
      </c>
      <c r="L1118" s="16" t="n">
        <f aca="false">H1118+Inputs!$B$10*I1118</f>
        <v>25054.921</v>
      </c>
      <c r="M1118" s="16" t="n">
        <f aca="false">J1118+K1118+L1118</f>
        <v>26598.041</v>
      </c>
    </row>
    <row r="1119" customFormat="false" ht="15" hidden="false" customHeight="false" outlineLevel="0" collapsed="false">
      <c r="A1119" s="0" t="s">
        <v>442</v>
      </c>
      <c r="B1119" s="15" t="n">
        <v>45901</v>
      </c>
      <c r="C1119" s="0" t="n">
        <v>5</v>
      </c>
      <c r="D1119" s="0" t="n">
        <v>667</v>
      </c>
      <c r="E1119" s="0" t="n">
        <v>347</v>
      </c>
      <c r="F1119" s="0" t="n">
        <v>29</v>
      </c>
      <c r="G1119" s="0" t="n">
        <v>125</v>
      </c>
      <c r="H1119" s="0" t="n">
        <v>8460</v>
      </c>
      <c r="I1119" s="0" t="n">
        <v>11553</v>
      </c>
      <c r="J1119" s="16" t="n">
        <f aca="false">D1119+Inputs!$B$8*E1119</f>
        <v>1388.76</v>
      </c>
      <c r="K1119" s="16" t="n">
        <f aca="false">F1119+Inputs!$B$9*G1119</f>
        <v>289</v>
      </c>
      <c r="L1119" s="16" t="n">
        <f aca="false">H1119+Inputs!$B$10*I1119</f>
        <v>25061.661</v>
      </c>
      <c r="M1119" s="16" t="n">
        <f aca="false">J1119+K1119+L1119</f>
        <v>26739.421</v>
      </c>
    </row>
    <row r="1120" customFormat="false" ht="15" hidden="false" customHeight="false" outlineLevel="0" collapsed="false">
      <c r="A1120" s="0" t="s">
        <v>442</v>
      </c>
      <c r="B1120" s="15" t="n">
        <v>45992</v>
      </c>
      <c r="C1120" s="0" t="n">
        <v>5</v>
      </c>
      <c r="D1120" s="0" t="n">
        <v>722</v>
      </c>
      <c r="E1120" s="0" t="n">
        <v>362</v>
      </c>
      <c r="F1120" s="0" t="n">
        <v>18</v>
      </c>
      <c r="G1120" s="0" t="n">
        <v>117</v>
      </c>
      <c r="H1120" s="0" t="n">
        <v>7574</v>
      </c>
      <c r="I1120" s="0" t="n">
        <v>11209</v>
      </c>
      <c r="J1120" s="16" t="n">
        <f aca="false">D1120+Inputs!$B$8*E1120</f>
        <v>1474.96</v>
      </c>
      <c r="K1120" s="16" t="n">
        <f aca="false">F1120+Inputs!$B$9*G1120</f>
        <v>261.36</v>
      </c>
      <c r="L1120" s="16" t="n">
        <f aca="false">H1120+Inputs!$B$10*I1120</f>
        <v>23681.333</v>
      </c>
      <c r="M1120" s="16" t="n">
        <f aca="false">J1120+K1120+L1120</f>
        <v>25417.653</v>
      </c>
    </row>
    <row r="1121" customFormat="false" ht="15" hidden="false" customHeight="false" outlineLevel="0" collapsed="false">
      <c r="A1121" s="0" t="s">
        <v>442</v>
      </c>
      <c r="B1121" s="15" t="n">
        <v>46082</v>
      </c>
      <c r="C1121" s="0" t="n">
        <v>5</v>
      </c>
      <c r="D1121" s="0" t="n">
        <v>732</v>
      </c>
      <c r="E1121" s="0" t="n">
        <v>381</v>
      </c>
      <c r="F1121" s="0" t="n">
        <v>18</v>
      </c>
      <c r="G1121" s="0" t="n">
        <v>121</v>
      </c>
      <c r="H1121" s="0" t="n">
        <v>7197</v>
      </c>
      <c r="I1121" s="0" t="n">
        <v>11173</v>
      </c>
      <c r="J1121" s="16" t="n">
        <f aca="false">D1121+Inputs!$B$8*E1121</f>
        <v>1524.48</v>
      </c>
      <c r="K1121" s="16" t="n">
        <f aca="false">F1121+Inputs!$B$9*G1121</f>
        <v>269.68</v>
      </c>
      <c r="L1121" s="16" t="n">
        <f aca="false">H1121+Inputs!$B$10*I1121</f>
        <v>23252.601</v>
      </c>
      <c r="M1121" s="16" t="n">
        <f aca="false">J1121+K1121+L1121</f>
        <v>25046.761</v>
      </c>
    </row>
    <row r="1122" customFormat="false" ht="15" hidden="false" customHeight="false" outlineLevel="0" collapsed="false">
      <c r="A1122" s="0" t="s">
        <v>442</v>
      </c>
      <c r="B1122" s="15" t="n">
        <v>46174</v>
      </c>
      <c r="C1122" s="0" t="n">
        <v>5</v>
      </c>
      <c r="D1122" s="0" t="n">
        <v>886</v>
      </c>
      <c r="E1122" s="0" t="n">
        <v>411</v>
      </c>
      <c r="F1122" s="0" t="n">
        <v>16</v>
      </c>
      <c r="G1122" s="0" t="n">
        <v>139</v>
      </c>
      <c r="H1122" s="0" t="n">
        <v>7039</v>
      </c>
      <c r="I1122" s="0" t="n">
        <v>11113</v>
      </c>
      <c r="J1122" s="16" t="n">
        <f aca="false">D1122+Inputs!$B$8*E1122</f>
        <v>1740.88</v>
      </c>
      <c r="K1122" s="16" t="n">
        <f aca="false">F1122+Inputs!$B$9*G1122</f>
        <v>305.12</v>
      </c>
      <c r="L1122" s="16" t="n">
        <f aca="false">H1122+Inputs!$B$10*I1122</f>
        <v>23008.381</v>
      </c>
      <c r="M1122" s="16" t="n">
        <f aca="false">J1122+K1122+L1122</f>
        <v>25054.381</v>
      </c>
    </row>
    <row r="1123" customFormat="false" ht="15" hidden="false" customHeight="false" outlineLevel="0" collapsed="false">
      <c r="A1123" s="0" t="s">
        <v>442</v>
      </c>
      <c r="B1123" s="15" t="n">
        <v>46235</v>
      </c>
      <c r="C1123" s="0" t="n">
        <v>5</v>
      </c>
      <c r="D1123" s="0" t="n">
        <v>954</v>
      </c>
      <c r="E1123" s="0" t="n">
        <v>434</v>
      </c>
      <c r="F1123" s="0" t="n">
        <v>17</v>
      </c>
      <c r="G1123" s="0" t="n">
        <v>155</v>
      </c>
      <c r="H1123" s="0" t="n">
        <v>7003</v>
      </c>
      <c r="I1123" s="0" t="n">
        <v>11171</v>
      </c>
      <c r="J1123" s="16" t="n">
        <f aca="false">D1123+Inputs!$B$8*E1123</f>
        <v>1856.72</v>
      </c>
      <c r="K1123" s="16" t="n">
        <f aca="false">F1123+Inputs!$B$9*G1123</f>
        <v>339.4</v>
      </c>
      <c r="L1123" s="16" t="n">
        <f aca="false">H1123+Inputs!$B$10*I1123</f>
        <v>23055.727</v>
      </c>
      <c r="M1123" s="16" t="n">
        <f aca="false">J1123+K1123+L1123</f>
        <v>25251.847</v>
      </c>
    </row>
    <row r="1124" customFormat="false" ht="15" hidden="false" customHeight="false" outlineLevel="0" collapsed="false">
      <c r="A1124" s="0" t="s">
        <v>388</v>
      </c>
      <c r="B1124" s="15" t="n">
        <v>44805</v>
      </c>
      <c r="C1124" s="0" t="n">
        <v>2</v>
      </c>
      <c r="D1124" s="0" t="n">
        <v>0</v>
      </c>
      <c r="E1124" s="0" t="n">
        <v>4</v>
      </c>
      <c r="F1124" s="0" t="n">
        <v>0</v>
      </c>
      <c r="G1124" s="0" t="n">
        <v>0</v>
      </c>
      <c r="H1124" s="0" t="n">
        <v>780</v>
      </c>
      <c r="I1124" s="0" t="n">
        <v>5883</v>
      </c>
      <c r="J1124" s="16" t="n">
        <f aca="false">D1124+Inputs!$B$8*E1124</f>
        <v>8.32</v>
      </c>
      <c r="K1124" s="16" t="n">
        <f aca="false">F1124+Inputs!$B$9*G1124</f>
        <v>0</v>
      </c>
      <c r="L1124" s="16" t="n">
        <f aca="false">H1124+Inputs!$B$10*I1124</f>
        <v>9233.871</v>
      </c>
      <c r="M1124" s="16" t="n">
        <f aca="false">J1124+K1124+L1124</f>
        <v>9242.191</v>
      </c>
    </row>
    <row r="1125" customFormat="false" ht="15" hidden="false" customHeight="false" outlineLevel="0" collapsed="false">
      <c r="A1125" s="0" t="s">
        <v>388</v>
      </c>
      <c r="B1125" s="15" t="n">
        <v>44896</v>
      </c>
      <c r="C1125" s="0" t="n">
        <v>2</v>
      </c>
      <c r="D1125" s="0" t="n">
        <v>0</v>
      </c>
      <c r="E1125" s="0" t="n">
        <v>3</v>
      </c>
      <c r="F1125" s="0" t="n">
        <v>0</v>
      </c>
      <c r="G1125" s="0" t="n">
        <v>0</v>
      </c>
      <c r="H1125" s="0" t="n">
        <v>764</v>
      </c>
      <c r="I1125" s="0" t="n">
        <v>5911</v>
      </c>
      <c r="J1125" s="16" t="n">
        <f aca="false">D1125+Inputs!$B$8*E1125</f>
        <v>6.24</v>
      </c>
      <c r="K1125" s="16" t="n">
        <f aca="false">F1125+Inputs!$B$9*G1125</f>
        <v>0</v>
      </c>
      <c r="L1125" s="16" t="n">
        <f aca="false">H1125+Inputs!$B$10*I1125</f>
        <v>9258.107</v>
      </c>
      <c r="M1125" s="16" t="n">
        <f aca="false">J1125+K1125+L1125</f>
        <v>9264.347</v>
      </c>
    </row>
    <row r="1126" customFormat="false" ht="15" hidden="false" customHeight="false" outlineLevel="0" collapsed="false">
      <c r="A1126" s="0" t="s">
        <v>388</v>
      </c>
      <c r="B1126" s="15" t="n">
        <v>44986</v>
      </c>
      <c r="C1126" s="0" t="n">
        <v>2</v>
      </c>
      <c r="D1126" s="0" t="n">
        <v>0</v>
      </c>
      <c r="E1126" s="0" t="n">
        <v>5</v>
      </c>
      <c r="F1126" s="0" t="n">
        <v>0</v>
      </c>
      <c r="G1126" s="0" t="n">
        <v>0</v>
      </c>
      <c r="H1126" s="0" t="n">
        <v>729</v>
      </c>
      <c r="I1126" s="0" t="n">
        <v>5979</v>
      </c>
      <c r="J1126" s="16" t="n">
        <f aca="false">D1126+Inputs!$B$8*E1126</f>
        <v>10.4</v>
      </c>
      <c r="K1126" s="16" t="n">
        <f aca="false">F1126+Inputs!$B$9*G1126</f>
        <v>0</v>
      </c>
      <c r="L1126" s="16" t="n">
        <f aca="false">H1126+Inputs!$B$10*I1126</f>
        <v>9320.823</v>
      </c>
      <c r="M1126" s="16" t="n">
        <f aca="false">J1126+K1126+L1126</f>
        <v>9331.223</v>
      </c>
    </row>
    <row r="1127" customFormat="false" ht="15" hidden="false" customHeight="false" outlineLevel="0" collapsed="false">
      <c r="A1127" s="0" t="s">
        <v>388</v>
      </c>
      <c r="B1127" s="15" t="n">
        <v>45078</v>
      </c>
      <c r="C1127" s="0" t="n">
        <v>2</v>
      </c>
      <c r="D1127" s="0" t="n">
        <v>0</v>
      </c>
      <c r="E1127" s="0" t="n">
        <v>10</v>
      </c>
      <c r="F1127" s="0" t="n">
        <v>0</v>
      </c>
      <c r="G1127" s="0" t="n">
        <v>0</v>
      </c>
      <c r="H1127" s="0" t="n">
        <v>772</v>
      </c>
      <c r="I1127" s="0" t="n">
        <v>7757</v>
      </c>
      <c r="J1127" s="16" t="n">
        <f aca="false">D1127+Inputs!$B$8*E1127</f>
        <v>20.8</v>
      </c>
      <c r="K1127" s="16" t="n">
        <f aca="false">F1127+Inputs!$B$9*G1127</f>
        <v>0</v>
      </c>
      <c r="L1127" s="16" t="n">
        <f aca="false">H1127+Inputs!$B$10*I1127</f>
        <v>11918.809</v>
      </c>
      <c r="M1127" s="16" t="n">
        <f aca="false">J1127+K1127+L1127</f>
        <v>11939.609</v>
      </c>
    </row>
    <row r="1128" customFormat="false" ht="15" hidden="false" customHeight="false" outlineLevel="0" collapsed="false">
      <c r="A1128" s="0" t="s">
        <v>388</v>
      </c>
      <c r="B1128" s="15" t="n">
        <v>45170</v>
      </c>
      <c r="C1128" s="0" t="n">
        <v>2</v>
      </c>
      <c r="D1128" s="0" t="n">
        <v>0</v>
      </c>
      <c r="E1128" s="0" t="n">
        <v>11</v>
      </c>
      <c r="F1128" s="0" t="n">
        <v>0</v>
      </c>
      <c r="G1128" s="0" t="n">
        <v>0</v>
      </c>
      <c r="H1128" s="0" t="n">
        <v>799</v>
      </c>
      <c r="I1128" s="0" t="n">
        <v>7814</v>
      </c>
      <c r="J1128" s="16" t="n">
        <f aca="false">D1128+Inputs!$B$8*E1128</f>
        <v>22.88</v>
      </c>
      <c r="K1128" s="16" t="n">
        <f aca="false">F1128+Inputs!$B$9*G1128</f>
        <v>0</v>
      </c>
      <c r="L1128" s="16" t="n">
        <f aca="false">H1128+Inputs!$B$10*I1128</f>
        <v>12027.718</v>
      </c>
      <c r="M1128" s="16" t="n">
        <f aca="false">J1128+K1128+L1128</f>
        <v>12050.598</v>
      </c>
    </row>
    <row r="1129" customFormat="false" ht="15" hidden="false" customHeight="false" outlineLevel="0" collapsed="false">
      <c r="A1129" s="0" t="s">
        <v>388</v>
      </c>
      <c r="B1129" s="15" t="n">
        <v>45261</v>
      </c>
      <c r="C1129" s="0" t="n">
        <v>2</v>
      </c>
      <c r="D1129" s="0" t="n">
        <v>0</v>
      </c>
      <c r="E1129" s="0" t="n">
        <v>11</v>
      </c>
      <c r="F1129" s="0" t="n">
        <v>0</v>
      </c>
      <c r="G1129" s="0" t="n">
        <v>1</v>
      </c>
      <c r="H1129" s="0" t="n">
        <v>825</v>
      </c>
      <c r="I1129" s="0" t="n">
        <v>7844</v>
      </c>
      <c r="J1129" s="16" t="n">
        <f aca="false">D1129+Inputs!$B$8*E1129</f>
        <v>22.88</v>
      </c>
      <c r="K1129" s="16" t="n">
        <f aca="false">F1129+Inputs!$B$9*G1129</f>
        <v>2.08</v>
      </c>
      <c r="L1129" s="16" t="n">
        <f aca="false">H1129+Inputs!$B$10*I1129</f>
        <v>12096.828</v>
      </c>
      <c r="M1129" s="16" t="n">
        <f aca="false">J1129+K1129+L1129</f>
        <v>12121.788</v>
      </c>
    </row>
    <row r="1130" customFormat="false" ht="15" hidden="false" customHeight="false" outlineLevel="0" collapsed="false">
      <c r="A1130" s="0" t="s">
        <v>388</v>
      </c>
      <c r="B1130" s="15" t="n">
        <v>45352</v>
      </c>
      <c r="C1130" s="0" t="n">
        <v>2</v>
      </c>
      <c r="D1130" s="0" t="n">
        <v>0</v>
      </c>
      <c r="E1130" s="0" t="n">
        <v>10</v>
      </c>
      <c r="F1130" s="0" t="n">
        <v>0</v>
      </c>
      <c r="G1130" s="0" t="n">
        <v>1</v>
      </c>
      <c r="H1130" s="0" t="n">
        <v>792</v>
      </c>
      <c r="I1130" s="0" t="n">
        <v>7887</v>
      </c>
      <c r="J1130" s="16" t="n">
        <f aca="false">D1130+Inputs!$B$8*E1130</f>
        <v>20.8</v>
      </c>
      <c r="K1130" s="16" t="n">
        <f aca="false">F1130+Inputs!$B$9*G1130</f>
        <v>2.08</v>
      </c>
      <c r="L1130" s="16" t="n">
        <f aca="false">H1130+Inputs!$B$10*I1130</f>
        <v>12125.619</v>
      </c>
      <c r="M1130" s="16" t="n">
        <f aca="false">J1130+K1130+L1130</f>
        <v>12148.499</v>
      </c>
    </row>
    <row r="1131" customFormat="false" ht="15" hidden="false" customHeight="false" outlineLevel="0" collapsed="false">
      <c r="A1131" s="0" t="s">
        <v>388</v>
      </c>
      <c r="B1131" s="15" t="n">
        <v>45444</v>
      </c>
      <c r="C1131" s="0" t="n">
        <v>2</v>
      </c>
      <c r="D1131" s="0" t="n">
        <v>0</v>
      </c>
      <c r="E1131" s="0" t="n">
        <v>12</v>
      </c>
      <c r="F1131" s="0" t="n">
        <v>0</v>
      </c>
      <c r="G1131" s="0" t="n">
        <v>2</v>
      </c>
      <c r="H1131" s="0" t="n">
        <v>806</v>
      </c>
      <c r="I1131" s="0" t="n">
        <v>7864</v>
      </c>
      <c r="J1131" s="16" t="n">
        <f aca="false">D1131+Inputs!$B$8*E1131</f>
        <v>24.96</v>
      </c>
      <c r="K1131" s="16" t="n">
        <f aca="false">F1131+Inputs!$B$9*G1131</f>
        <v>4.16</v>
      </c>
      <c r="L1131" s="16" t="n">
        <f aca="false">H1131+Inputs!$B$10*I1131</f>
        <v>12106.568</v>
      </c>
      <c r="M1131" s="16" t="n">
        <f aca="false">J1131+K1131+L1131</f>
        <v>12135.688</v>
      </c>
    </row>
    <row r="1132" customFormat="false" ht="15" hidden="false" customHeight="false" outlineLevel="0" collapsed="false">
      <c r="A1132" s="0" t="s">
        <v>388</v>
      </c>
      <c r="B1132" s="15" t="n">
        <v>45536</v>
      </c>
      <c r="C1132" s="0" t="n">
        <v>2</v>
      </c>
      <c r="D1132" s="0" t="n">
        <v>0</v>
      </c>
      <c r="E1132" s="0" t="n">
        <v>14</v>
      </c>
      <c r="F1132" s="0" t="n">
        <v>0</v>
      </c>
      <c r="G1132" s="0" t="n">
        <v>4</v>
      </c>
      <c r="H1132" s="0" t="n">
        <v>868</v>
      </c>
      <c r="I1132" s="0" t="n">
        <v>7918</v>
      </c>
      <c r="J1132" s="16" t="n">
        <f aca="false">D1132+Inputs!$B$8*E1132</f>
        <v>29.12</v>
      </c>
      <c r="K1132" s="16" t="n">
        <f aca="false">F1132+Inputs!$B$9*G1132</f>
        <v>8.32</v>
      </c>
      <c r="L1132" s="16" t="n">
        <f aca="false">H1132+Inputs!$B$10*I1132</f>
        <v>12246.166</v>
      </c>
      <c r="M1132" s="16" t="n">
        <f aca="false">J1132+K1132+L1132</f>
        <v>12283.606</v>
      </c>
    </row>
    <row r="1133" customFormat="false" ht="15" hidden="false" customHeight="false" outlineLevel="0" collapsed="false">
      <c r="A1133" s="0" t="s">
        <v>388</v>
      </c>
      <c r="B1133" s="15" t="n">
        <v>45627</v>
      </c>
      <c r="C1133" s="0" t="n">
        <v>2</v>
      </c>
      <c r="D1133" s="0" t="n">
        <v>0</v>
      </c>
      <c r="E1133" s="0" t="n">
        <v>15</v>
      </c>
      <c r="F1133" s="0" t="n">
        <v>0</v>
      </c>
      <c r="G1133" s="0" t="n">
        <v>4</v>
      </c>
      <c r="H1133" s="0" t="n">
        <v>879</v>
      </c>
      <c r="I1133" s="0" t="n">
        <v>7897</v>
      </c>
      <c r="J1133" s="16" t="n">
        <f aca="false">D1133+Inputs!$B$8*E1133</f>
        <v>31.2</v>
      </c>
      <c r="K1133" s="16" t="n">
        <f aca="false">F1133+Inputs!$B$9*G1133</f>
        <v>8.32</v>
      </c>
      <c r="L1133" s="16" t="n">
        <f aca="false">H1133+Inputs!$B$10*I1133</f>
        <v>12226.989</v>
      </c>
      <c r="M1133" s="16" t="n">
        <f aca="false">J1133+K1133+L1133</f>
        <v>12266.509</v>
      </c>
    </row>
    <row r="1134" customFormat="false" ht="15" hidden="false" customHeight="false" outlineLevel="0" collapsed="false">
      <c r="A1134" s="0" t="s">
        <v>388</v>
      </c>
      <c r="B1134" s="15" t="n">
        <v>45717</v>
      </c>
      <c r="C1134" s="0" t="n">
        <v>2</v>
      </c>
      <c r="D1134" s="0" t="n">
        <v>0</v>
      </c>
      <c r="E1134" s="0" t="n">
        <v>17</v>
      </c>
      <c r="F1134" s="0" t="n">
        <v>0</v>
      </c>
      <c r="G1134" s="0" t="n">
        <v>5</v>
      </c>
      <c r="H1134" s="0" t="n">
        <v>909</v>
      </c>
      <c r="I1134" s="0" t="n">
        <v>7945</v>
      </c>
      <c r="J1134" s="16" t="n">
        <f aca="false">D1134+Inputs!$B$8*E1134</f>
        <v>35.36</v>
      </c>
      <c r="K1134" s="16" t="n">
        <f aca="false">F1134+Inputs!$B$9*G1134</f>
        <v>10.4</v>
      </c>
      <c r="L1134" s="16" t="n">
        <f aca="false">H1134+Inputs!$B$10*I1134</f>
        <v>12325.965</v>
      </c>
      <c r="M1134" s="16" t="n">
        <f aca="false">J1134+K1134+L1134</f>
        <v>12371.725</v>
      </c>
    </row>
    <row r="1135" customFormat="false" ht="15" hidden="false" customHeight="false" outlineLevel="0" collapsed="false">
      <c r="A1135" s="0" t="s">
        <v>388</v>
      </c>
      <c r="B1135" s="15" t="n">
        <v>45809</v>
      </c>
      <c r="C1135" s="0" t="n">
        <v>2</v>
      </c>
      <c r="D1135" s="0" t="n">
        <v>0</v>
      </c>
      <c r="E1135" s="0" t="n">
        <v>20</v>
      </c>
      <c r="F1135" s="0" t="n">
        <v>0</v>
      </c>
      <c r="G1135" s="0" t="n">
        <v>6</v>
      </c>
      <c r="H1135" s="0" t="n">
        <v>874</v>
      </c>
      <c r="I1135" s="0" t="n">
        <v>7891</v>
      </c>
      <c r="J1135" s="16" t="n">
        <f aca="false">D1135+Inputs!$B$8*E1135</f>
        <v>41.6</v>
      </c>
      <c r="K1135" s="16" t="n">
        <f aca="false">F1135+Inputs!$B$9*G1135</f>
        <v>12.48</v>
      </c>
      <c r="L1135" s="16" t="n">
        <f aca="false">H1135+Inputs!$B$10*I1135</f>
        <v>12213.367</v>
      </c>
      <c r="M1135" s="16" t="n">
        <f aca="false">J1135+K1135+L1135</f>
        <v>12267.447</v>
      </c>
    </row>
    <row r="1136" customFormat="false" ht="15" hidden="false" customHeight="false" outlineLevel="0" collapsed="false">
      <c r="A1136" s="0" t="s">
        <v>388</v>
      </c>
      <c r="B1136" s="15" t="n">
        <v>45901</v>
      </c>
      <c r="C1136" s="0" t="n">
        <v>2</v>
      </c>
      <c r="D1136" s="0" t="n">
        <v>0</v>
      </c>
      <c r="E1136" s="0" t="n">
        <v>23</v>
      </c>
      <c r="F1136" s="0" t="n">
        <v>0</v>
      </c>
      <c r="G1136" s="0" t="n">
        <v>7</v>
      </c>
      <c r="H1136" s="0" t="n">
        <v>905</v>
      </c>
      <c r="I1136" s="0" t="n">
        <v>7884</v>
      </c>
      <c r="J1136" s="16" t="n">
        <f aca="false">D1136+Inputs!$B$8*E1136</f>
        <v>47.84</v>
      </c>
      <c r="K1136" s="16" t="n">
        <f aca="false">F1136+Inputs!$B$9*G1136</f>
        <v>14.56</v>
      </c>
      <c r="L1136" s="16" t="n">
        <f aca="false">H1136+Inputs!$B$10*I1136</f>
        <v>12234.308</v>
      </c>
      <c r="M1136" s="16" t="n">
        <f aca="false">J1136+K1136+L1136</f>
        <v>12296.708</v>
      </c>
    </row>
    <row r="1137" customFormat="false" ht="15" hidden="false" customHeight="false" outlineLevel="0" collapsed="false">
      <c r="A1137" s="0" t="s">
        <v>388</v>
      </c>
      <c r="B1137" s="15" t="n">
        <v>45992</v>
      </c>
      <c r="C1137" s="0" t="n">
        <v>2</v>
      </c>
      <c r="D1137" s="0" t="n">
        <v>0</v>
      </c>
      <c r="E1137" s="0" t="n">
        <v>23</v>
      </c>
      <c r="F1137" s="0" t="n">
        <v>0</v>
      </c>
      <c r="G1137" s="0" t="n">
        <v>9</v>
      </c>
      <c r="H1137" s="0" t="n">
        <v>967</v>
      </c>
      <c r="I1137" s="0" t="n">
        <v>7876</v>
      </c>
      <c r="J1137" s="16" t="n">
        <f aca="false">D1137+Inputs!$B$8*E1137</f>
        <v>47.84</v>
      </c>
      <c r="K1137" s="16" t="n">
        <f aca="false">F1137+Inputs!$B$9*G1137</f>
        <v>18.72</v>
      </c>
      <c r="L1137" s="16" t="n">
        <f aca="false">H1137+Inputs!$B$10*I1137</f>
        <v>12284.812</v>
      </c>
      <c r="M1137" s="16" t="n">
        <f aca="false">J1137+K1137+L1137</f>
        <v>12351.372</v>
      </c>
    </row>
    <row r="1138" customFormat="false" ht="15" hidden="false" customHeight="false" outlineLevel="0" collapsed="false">
      <c r="A1138" s="0" t="s">
        <v>388</v>
      </c>
      <c r="B1138" s="15" t="n">
        <v>46082</v>
      </c>
      <c r="C1138" s="0" t="n">
        <v>2</v>
      </c>
      <c r="D1138" s="0" t="n">
        <v>0</v>
      </c>
      <c r="E1138" s="0" t="n">
        <v>21</v>
      </c>
      <c r="F1138" s="0" t="n">
        <v>0</v>
      </c>
      <c r="G1138" s="0" t="n">
        <v>12</v>
      </c>
      <c r="H1138" s="0" t="n">
        <v>928</v>
      </c>
      <c r="I1138" s="0" t="n">
        <v>7843</v>
      </c>
      <c r="J1138" s="16" t="n">
        <f aca="false">D1138+Inputs!$B$8*E1138</f>
        <v>43.68</v>
      </c>
      <c r="K1138" s="16" t="n">
        <f aca="false">F1138+Inputs!$B$9*G1138</f>
        <v>24.96</v>
      </c>
      <c r="L1138" s="16" t="n">
        <f aca="false">H1138+Inputs!$B$10*I1138</f>
        <v>12198.391</v>
      </c>
      <c r="M1138" s="16" t="n">
        <f aca="false">J1138+K1138+L1138</f>
        <v>12267.031</v>
      </c>
    </row>
    <row r="1139" customFormat="false" ht="15" hidden="false" customHeight="false" outlineLevel="0" collapsed="false">
      <c r="A1139" s="0" t="s">
        <v>388</v>
      </c>
      <c r="B1139" s="15" t="n">
        <v>46174</v>
      </c>
      <c r="C1139" s="0" t="n">
        <v>2</v>
      </c>
      <c r="D1139" s="0" t="n">
        <v>0</v>
      </c>
      <c r="E1139" s="0" t="n">
        <v>27</v>
      </c>
      <c r="F1139" s="0" t="n">
        <v>0</v>
      </c>
      <c r="G1139" s="0" t="n">
        <v>14</v>
      </c>
      <c r="H1139" s="0" t="n">
        <v>896</v>
      </c>
      <c r="I1139" s="0" t="n">
        <v>7853</v>
      </c>
      <c r="J1139" s="16" t="n">
        <f aca="false">D1139+Inputs!$B$8*E1139</f>
        <v>56.16</v>
      </c>
      <c r="K1139" s="16" t="n">
        <f aca="false">F1139+Inputs!$B$9*G1139</f>
        <v>29.12</v>
      </c>
      <c r="L1139" s="16" t="n">
        <f aca="false">H1139+Inputs!$B$10*I1139</f>
        <v>12180.761</v>
      </c>
      <c r="M1139" s="16" t="n">
        <f aca="false">J1139+K1139+L1139</f>
        <v>12266.041</v>
      </c>
    </row>
    <row r="1140" customFormat="false" ht="15" hidden="false" customHeight="false" outlineLevel="0" collapsed="false">
      <c r="A1140" s="0" t="s">
        <v>388</v>
      </c>
      <c r="B1140" s="15" t="n">
        <v>46235</v>
      </c>
      <c r="C1140" s="0" t="n">
        <v>2</v>
      </c>
      <c r="D1140" s="0" t="n">
        <v>0</v>
      </c>
      <c r="E1140" s="0" t="n">
        <v>27</v>
      </c>
      <c r="F1140" s="0" t="n">
        <v>0</v>
      </c>
      <c r="G1140" s="0" t="n">
        <v>21</v>
      </c>
      <c r="H1140" s="0" t="n">
        <v>888</v>
      </c>
      <c r="I1140" s="0" t="n">
        <v>7886</v>
      </c>
      <c r="J1140" s="16" t="n">
        <f aca="false">D1140+Inputs!$B$8*E1140</f>
        <v>56.16</v>
      </c>
      <c r="K1140" s="16" t="n">
        <f aca="false">F1140+Inputs!$B$9*G1140</f>
        <v>43.68</v>
      </c>
      <c r="L1140" s="16" t="n">
        <f aca="false">H1140+Inputs!$B$10*I1140</f>
        <v>12220.182</v>
      </c>
      <c r="M1140" s="16" t="n">
        <f aca="false">J1140+K1140+L1140</f>
        <v>12320.022</v>
      </c>
    </row>
    <row r="1141" customFormat="false" ht="15" hidden="false" customHeight="false" outlineLevel="0" collapsed="false">
      <c r="A1141" s="0" t="s">
        <v>370</v>
      </c>
      <c r="B1141" s="15" t="n">
        <v>44805</v>
      </c>
      <c r="C1141" s="0" t="n">
        <v>1</v>
      </c>
      <c r="D1141" s="0" t="n">
        <v>6</v>
      </c>
      <c r="E1141" s="0" t="n">
        <v>32</v>
      </c>
      <c r="F1141" s="0" t="n">
        <v>0</v>
      </c>
      <c r="G1141" s="0" t="n">
        <v>0</v>
      </c>
      <c r="H1141" s="0" t="n">
        <v>9554</v>
      </c>
      <c r="I1141" s="0" t="n">
        <v>16379</v>
      </c>
      <c r="J1141" s="16" t="n">
        <f aca="false">D1141+Inputs!$B$8*E1141</f>
        <v>72.56</v>
      </c>
      <c r="K1141" s="16" t="n">
        <f aca="false">F1141+Inputs!$B$9*G1141</f>
        <v>0</v>
      </c>
      <c r="L1141" s="16" t="n">
        <f aca="false">H1141+Inputs!$B$10*I1141</f>
        <v>33090.623</v>
      </c>
      <c r="M1141" s="16" t="n">
        <f aca="false">J1141+K1141+L1141</f>
        <v>33163.183</v>
      </c>
    </row>
    <row r="1142" customFormat="false" ht="15" hidden="false" customHeight="false" outlineLevel="0" collapsed="false">
      <c r="A1142" s="0" t="s">
        <v>370</v>
      </c>
      <c r="B1142" s="15" t="n">
        <v>44896</v>
      </c>
      <c r="C1142" s="0" t="n">
        <v>1</v>
      </c>
      <c r="D1142" s="0" t="n">
        <v>7</v>
      </c>
      <c r="E1142" s="0" t="n">
        <v>37</v>
      </c>
      <c r="F1142" s="0" t="n">
        <v>0</v>
      </c>
      <c r="G1142" s="0" t="n">
        <v>1</v>
      </c>
      <c r="H1142" s="0" t="n">
        <v>9679</v>
      </c>
      <c r="I1142" s="0" t="n">
        <v>16378</v>
      </c>
      <c r="J1142" s="16" t="n">
        <f aca="false">D1142+Inputs!$B$8*E1142</f>
        <v>83.96</v>
      </c>
      <c r="K1142" s="16" t="n">
        <f aca="false">F1142+Inputs!$B$9*G1142</f>
        <v>2.08</v>
      </c>
      <c r="L1142" s="16" t="n">
        <f aca="false">H1142+Inputs!$B$10*I1142</f>
        <v>33214.186</v>
      </c>
      <c r="M1142" s="16" t="n">
        <f aca="false">J1142+K1142+L1142</f>
        <v>33300.226</v>
      </c>
    </row>
    <row r="1143" customFormat="false" ht="15" hidden="false" customHeight="false" outlineLevel="0" collapsed="false">
      <c r="A1143" s="0" t="s">
        <v>370</v>
      </c>
      <c r="B1143" s="15" t="n">
        <v>44986</v>
      </c>
      <c r="C1143" s="0" t="n">
        <v>1</v>
      </c>
      <c r="D1143" s="0" t="n">
        <v>10</v>
      </c>
      <c r="E1143" s="0" t="n">
        <v>44</v>
      </c>
      <c r="F1143" s="0" t="n">
        <v>0</v>
      </c>
      <c r="G1143" s="0" t="n">
        <v>3</v>
      </c>
      <c r="H1143" s="0" t="n">
        <v>9591</v>
      </c>
      <c r="I1143" s="0" t="n">
        <v>16438</v>
      </c>
      <c r="J1143" s="16" t="n">
        <f aca="false">D1143+Inputs!$B$8*E1143</f>
        <v>101.52</v>
      </c>
      <c r="K1143" s="16" t="n">
        <f aca="false">F1143+Inputs!$B$9*G1143</f>
        <v>6.24</v>
      </c>
      <c r="L1143" s="16" t="n">
        <f aca="false">H1143+Inputs!$B$10*I1143</f>
        <v>33212.406</v>
      </c>
      <c r="M1143" s="16" t="n">
        <f aca="false">J1143+K1143+L1143</f>
        <v>33320.166</v>
      </c>
    </row>
    <row r="1144" customFormat="false" ht="15" hidden="false" customHeight="false" outlineLevel="0" collapsed="false">
      <c r="A1144" s="0" t="s">
        <v>370</v>
      </c>
      <c r="B1144" s="15" t="n">
        <v>45078</v>
      </c>
      <c r="C1144" s="0" t="n">
        <v>1</v>
      </c>
      <c r="D1144" s="0" t="n">
        <v>10</v>
      </c>
      <c r="E1144" s="0" t="n">
        <v>59</v>
      </c>
      <c r="F1144" s="0" t="n">
        <v>0</v>
      </c>
      <c r="G1144" s="0" t="n">
        <v>3</v>
      </c>
      <c r="H1144" s="0" t="n">
        <v>9337</v>
      </c>
      <c r="I1144" s="0" t="n">
        <v>16536</v>
      </c>
      <c r="J1144" s="16" t="n">
        <f aca="false">D1144+Inputs!$B$8*E1144</f>
        <v>132.72</v>
      </c>
      <c r="K1144" s="16" t="n">
        <f aca="false">F1144+Inputs!$B$9*G1144</f>
        <v>6.24</v>
      </c>
      <c r="L1144" s="16" t="n">
        <f aca="false">H1144+Inputs!$B$10*I1144</f>
        <v>33099.232</v>
      </c>
      <c r="M1144" s="16" t="n">
        <f aca="false">J1144+K1144+L1144</f>
        <v>33238.192</v>
      </c>
    </row>
    <row r="1145" customFormat="false" ht="15" hidden="false" customHeight="false" outlineLevel="0" collapsed="false">
      <c r="A1145" s="0" t="s">
        <v>370</v>
      </c>
      <c r="B1145" s="15" t="n">
        <v>45170</v>
      </c>
      <c r="C1145" s="0" t="n">
        <v>1</v>
      </c>
      <c r="D1145" s="0" t="n">
        <v>9</v>
      </c>
      <c r="E1145" s="0" t="n">
        <v>67</v>
      </c>
      <c r="F1145" s="0" t="n">
        <v>0</v>
      </c>
      <c r="G1145" s="0" t="n">
        <v>4</v>
      </c>
      <c r="H1145" s="0" t="n">
        <v>9552</v>
      </c>
      <c r="I1145" s="0" t="n">
        <v>16462</v>
      </c>
      <c r="J1145" s="16" t="n">
        <f aca="false">D1145+Inputs!$B$8*E1145</f>
        <v>148.36</v>
      </c>
      <c r="K1145" s="16" t="n">
        <f aca="false">F1145+Inputs!$B$9*G1145</f>
        <v>8.32</v>
      </c>
      <c r="L1145" s="16" t="n">
        <f aca="false">H1145+Inputs!$B$10*I1145</f>
        <v>33207.894</v>
      </c>
      <c r="M1145" s="16" t="n">
        <f aca="false">J1145+K1145+L1145</f>
        <v>33364.574</v>
      </c>
    </row>
    <row r="1146" customFormat="false" ht="15" hidden="false" customHeight="false" outlineLevel="0" collapsed="false">
      <c r="A1146" s="0" t="s">
        <v>370</v>
      </c>
      <c r="B1146" s="15" t="n">
        <v>45261</v>
      </c>
      <c r="C1146" s="0" t="n">
        <v>1</v>
      </c>
      <c r="D1146" s="0" t="n">
        <v>24</v>
      </c>
      <c r="E1146" s="0" t="n">
        <v>77</v>
      </c>
      <c r="F1146" s="0" t="n">
        <v>0</v>
      </c>
      <c r="G1146" s="0" t="n">
        <v>7</v>
      </c>
      <c r="H1146" s="0" t="n">
        <v>9677</v>
      </c>
      <c r="I1146" s="0" t="n">
        <v>16439</v>
      </c>
      <c r="J1146" s="16" t="n">
        <f aca="false">D1146+Inputs!$B$8*E1146</f>
        <v>184.16</v>
      </c>
      <c r="K1146" s="16" t="n">
        <f aca="false">F1146+Inputs!$B$9*G1146</f>
        <v>14.56</v>
      </c>
      <c r="L1146" s="16" t="n">
        <f aca="false">H1146+Inputs!$B$10*I1146</f>
        <v>33299.843</v>
      </c>
      <c r="M1146" s="16" t="n">
        <f aca="false">J1146+K1146+L1146</f>
        <v>33498.563</v>
      </c>
    </row>
    <row r="1147" customFormat="false" ht="15" hidden="false" customHeight="false" outlineLevel="0" collapsed="false">
      <c r="A1147" s="0" t="s">
        <v>370</v>
      </c>
      <c r="B1147" s="15" t="n">
        <v>45352</v>
      </c>
      <c r="C1147" s="0" t="n">
        <v>1</v>
      </c>
      <c r="D1147" s="0" t="n">
        <v>24</v>
      </c>
      <c r="E1147" s="0" t="n">
        <v>91</v>
      </c>
      <c r="F1147" s="0" t="n">
        <v>0</v>
      </c>
      <c r="G1147" s="0" t="n">
        <v>9</v>
      </c>
      <c r="H1147" s="0" t="n">
        <v>9770</v>
      </c>
      <c r="I1147" s="0" t="n">
        <v>16495</v>
      </c>
      <c r="J1147" s="16" t="n">
        <f aca="false">D1147+Inputs!$B$8*E1147</f>
        <v>213.28</v>
      </c>
      <c r="K1147" s="16" t="n">
        <f aca="false">F1147+Inputs!$B$9*G1147</f>
        <v>18.72</v>
      </c>
      <c r="L1147" s="16" t="n">
        <f aca="false">H1147+Inputs!$B$10*I1147</f>
        <v>33473.315</v>
      </c>
      <c r="M1147" s="16" t="n">
        <f aca="false">J1147+K1147+L1147</f>
        <v>33705.315</v>
      </c>
    </row>
    <row r="1148" customFormat="false" ht="15" hidden="false" customHeight="false" outlineLevel="0" collapsed="false">
      <c r="A1148" s="0" t="s">
        <v>370</v>
      </c>
      <c r="B1148" s="15" t="n">
        <v>45444</v>
      </c>
      <c r="C1148" s="0" t="n">
        <v>1</v>
      </c>
      <c r="D1148" s="0" t="n">
        <v>22</v>
      </c>
      <c r="E1148" s="0" t="n">
        <v>106</v>
      </c>
      <c r="F1148" s="0" t="n">
        <v>0</v>
      </c>
      <c r="G1148" s="0" t="n">
        <v>10</v>
      </c>
      <c r="H1148" s="0" t="n">
        <v>9746</v>
      </c>
      <c r="I1148" s="0" t="n">
        <v>16507</v>
      </c>
      <c r="J1148" s="16" t="n">
        <f aca="false">D1148+Inputs!$B$8*E1148</f>
        <v>242.48</v>
      </c>
      <c r="K1148" s="16" t="n">
        <f aca="false">F1148+Inputs!$B$9*G1148</f>
        <v>20.8</v>
      </c>
      <c r="L1148" s="16" t="n">
        <f aca="false">H1148+Inputs!$B$10*I1148</f>
        <v>33466.559</v>
      </c>
      <c r="M1148" s="16" t="n">
        <f aca="false">J1148+K1148+L1148</f>
        <v>33729.839</v>
      </c>
    </row>
    <row r="1149" customFormat="false" ht="15" hidden="false" customHeight="false" outlineLevel="0" collapsed="false">
      <c r="A1149" s="0" t="s">
        <v>370</v>
      </c>
      <c r="B1149" s="15" t="n">
        <v>45536</v>
      </c>
      <c r="C1149" s="0" t="n">
        <v>1</v>
      </c>
      <c r="D1149" s="0" t="n">
        <v>24</v>
      </c>
      <c r="E1149" s="0" t="n">
        <v>111</v>
      </c>
      <c r="F1149" s="0" t="n">
        <v>0</v>
      </c>
      <c r="G1149" s="0" t="n">
        <v>14</v>
      </c>
      <c r="H1149" s="0" t="n">
        <v>9845</v>
      </c>
      <c r="I1149" s="0" t="n">
        <v>16543</v>
      </c>
      <c r="J1149" s="16" t="n">
        <f aca="false">D1149+Inputs!$B$8*E1149</f>
        <v>254.88</v>
      </c>
      <c r="K1149" s="16" t="n">
        <f aca="false">F1149+Inputs!$B$9*G1149</f>
        <v>29.12</v>
      </c>
      <c r="L1149" s="16" t="n">
        <f aca="false">H1149+Inputs!$B$10*I1149</f>
        <v>33617.291</v>
      </c>
      <c r="M1149" s="16" t="n">
        <f aca="false">J1149+K1149+L1149</f>
        <v>33901.291</v>
      </c>
    </row>
    <row r="1150" customFormat="false" ht="15" hidden="false" customHeight="false" outlineLevel="0" collapsed="false">
      <c r="A1150" s="0" t="s">
        <v>370</v>
      </c>
      <c r="B1150" s="15" t="n">
        <v>45627</v>
      </c>
      <c r="C1150" s="0" t="n">
        <v>1</v>
      </c>
      <c r="D1150" s="0" t="n">
        <v>31</v>
      </c>
      <c r="E1150" s="0" t="n">
        <v>111</v>
      </c>
      <c r="F1150" s="0" t="n">
        <v>0</v>
      </c>
      <c r="G1150" s="0" t="n">
        <v>15</v>
      </c>
      <c r="H1150" s="0" t="n">
        <v>9869</v>
      </c>
      <c r="I1150" s="0" t="n">
        <v>16486</v>
      </c>
      <c r="J1150" s="16" t="n">
        <f aca="false">D1150+Inputs!$B$8*E1150</f>
        <v>261.88</v>
      </c>
      <c r="K1150" s="16" t="n">
        <f aca="false">F1150+Inputs!$B$9*G1150</f>
        <v>31.2</v>
      </c>
      <c r="L1150" s="16" t="n">
        <f aca="false">H1150+Inputs!$B$10*I1150</f>
        <v>33559.382</v>
      </c>
      <c r="M1150" s="16" t="n">
        <f aca="false">J1150+K1150+L1150</f>
        <v>33852.462</v>
      </c>
    </row>
    <row r="1151" customFormat="false" ht="15" hidden="false" customHeight="false" outlineLevel="0" collapsed="false">
      <c r="A1151" s="0" t="s">
        <v>370</v>
      </c>
      <c r="B1151" s="15" t="n">
        <v>45717</v>
      </c>
      <c r="C1151" s="0" t="n">
        <v>1</v>
      </c>
      <c r="D1151" s="0" t="n">
        <v>30</v>
      </c>
      <c r="E1151" s="0" t="n">
        <v>118</v>
      </c>
      <c r="F1151" s="0" t="n">
        <v>0</v>
      </c>
      <c r="G1151" s="0" t="n">
        <v>22</v>
      </c>
      <c r="H1151" s="0" t="n">
        <v>9920</v>
      </c>
      <c r="I1151" s="0" t="n">
        <v>16461</v>
      </c>
      <c r="J1151" s="16" t="n">
        <f aca="false">D1151+Inputs!$B$8*E1151</f>
        <v>275.44</v>
      </c>
      <c r="K1151" s="16" t="n">
        <f aca="false">F1151+Inputs!$B$9*G1151</f>
        <v>45.76</v>
      </c>
      <c r="L1151" s="16" t="n">
        <f aca="false">H1151+Inputs!$B$10*I1151</f>
        <v>33574.457</v>
      </c>
      <c r="M1151" s="16" t="n">
        <f aca="false">J1151+K1151+L1151</f>
        <v>33895.657</v>
      </c>
    </row>
    <row r="1152" customFormat="false" ht="15" hidden="false" customHeight="false" outlineLevel="0" collapsed="false">
      <c r="A1152" s="0" t="s">
        <v>370</v>
      </c>
      <c r="B1152" s="15" t="n">
        <v>45809</v>
      </c>
      <c r="C1152" s="0" t="n">
        <v>1</v>
      </c>
      <c r="D1152" s="0" t="n">
        <v>24</v>
      </c>
      <c r="E1152" s="0" t="n">
        <v>136</v>
      </c>
      <c r="F1152" s="0" t="n">
        <v>0</v>
      </c>
      <c r="G1152" s="0" t="n">
        <v>26</v>
      </c>
      <c r="H1152" s="0" t="n">
        <v>9926</v>
      </c>
      <c r="I1152" s="0" t="n">
        <v>16529</v>
      </c>
      <c r="J1152" s="16" t="n">
        <f aca="false">D1152+Inputs!$B$8*E1152</f>
        <v>306.88</v>
      </c>
      <c r="K1152" s="16" t="n">
        <f aca="false">F1152+Inputs!$B$9*G1152</f>
        <v>54.08</v>
      </c>
      <c r="L1152" s="16" t="n">
        <f aca="false">H1152+Inputs!$B$10*I1152</f>
        <v>33678.173</v>
      </c>
      <c r="M1152" s="16" t="n">
        <f aca="false">J1152+K1152+L1152</f>
        <v>34039.133</v>
      </c>
    </row>
    <row r="1153" customFormat="false" ht="15" hidden="false" customHeight="false" outlineLevel="0" collapsed="false">
      <c r="A1153" s="0" t="s">
        <v>370</v>
      </c>
      <c r="B1153" s="15" t="n">
        <v>45901</v>
      </c>
      <c r="C1153" s="0" t="n">
        <v>1</v>
      </c>
      <c r="D1153" s="0" t="n">
        <v>21</v>
      </c>
      <c r="E1153" s="0" t="n">
        <v>144</v>
      </c>
      <c r="F1153" s="0" t="n">
        <v>0</v>
      </c>
      <c r="G1153" s="0" t="n">
        <v>29</v>
      </c>
      <c r="H1153" s="0" t="n">
        <v>10002</v>
      </c>
      <c r="I1153" s="0" t="n">
        <v>16554</v>
      </c>
      <c r="J1153" s="16" t="n">
        <f aca="false">D1153+Inputs!$B$8*E1153</f>
        <v>320.52</v>
      </c>
      <c r="K1153" s="16" t="n">
        <f aca="false">F1153+Inputs!$B$9*G1153</f>
        <v>60.32</v>
      </c>
      <c r="L1153" s="16" t="n">
        <f aca="false">H1153+Inputs!$B$10*I1153</f>
        <v>33790.098</v>
      </c>
      <c r="M1153" s="16" t="n">
        <f aca="false">J1153+K1153+L1153</f>
        <v>34170.938</v>
      </c>
    </row>
    <row r="1154" customFormat="false" ht="15" hidden="false" customHeight="false" outlineLevel="0" collapsed="false">
      <c r="A1154" s="0" t="s">
        <v>370</v>
      </c>
      <c r="B1154" s="15" t="n">
        <v>45992</v>
      </c>
      <c r="C1154" s="0" t="n">
        <v>1</v>
      </c>
      <c r="D1154" s="0" t="n">
        <v>20</v>
      </c>
      <c r="E1154" s="0" t="n">
        <v>149</v>
      </c>
      <c r="F1154" s="0" t="n">
        <v>0</v>
      </c>
      <c r="G1154" s="0" t="n">
        <v>37</v>
      </c>
      <c r="H1154" s="0" t="n">
        <v>10119</v>
      </c>
      <c r="I1154" s="0" t="n">
        <v>16481</v>
      </c>
      <c r="J1154" s="16" t="n">
        <f aca="false">D1154+Inputs!$B$8*E1154</f>
        <v>329.92</v>
      </c>
      <c r="K1154" s="16" t="n">
        <f aca="false">F1154+Inputs!$B$9*G1154</f>
        <v>76.96</v>
      </c>
      <c r="L1154" s="16" t="n">
        <f aca="false">H1154+Inputs!$B$10*I1154</f>
        <v>33802.197</v>
      </c>
      <c r="M1154" s="16" t="n">
        <f aca="false">J1154+K1154+L1154</f>
        <v>34209.077</v>
      </c>
    </row>
    <row r="1155" customFormat="false" ht="15" hidden="false" customHeight="false" outlineLevel="0" collapsed="false">
      <c r="A1155" s="0" t="s">
        <v>370</v>
      </c>
      <c r="B1155" s="15" t="n">
        <v>46082</v>
      </c>
      <c r="C1155" s="0" t="n">
        <v>1</v>
      </c>
      <c r="D1155" s="0" t="n">
        <v>28</v>
      </c>
      <c r="E1155" s="0" t="n">
        <v>168</v>
      </c>
      <c r="F1155" s="0" t="n">
        <v>0</v>
      </c>
      <c r="G1155" s="0" t="n">
        <v>41</v>
      </c>
      <c r="H1155" s="0" t="n">
        <v>10098</v>
      </c>
      <c r="I1155" s="0" t="n">
        <v>16508</v>
      </c>
      <c r="J1155" s="16" t="n">
        <f aca="false">D1155+Inputs!$B$8*E1155</f>
        <v>377.44</v>
      </c>
      <c r="K1155" s="16" t="n">
        <f aca="false">F1155+Inputs!$B$9*G1155</f>
        <v>85.28</v>
      </c>
      <c r="L1155" s="16" t="n">
        <f aca="false">H1155+Inputs!$B$10*I1155</f>
        <v>33819.996</v>
      </c>
      <c r="M1155" s="16" t="n">
        <f aca="false">J1155+K1155+L1155</f>
        <v>34282.716</v>
      </c>
    </row>
    <row r="1156" customFormat="false" ht="15" hidden="false" customHeight="false" outlineLevel="0" collapsed="false">
      <c r="A1156" s="0" t="s">
        <v>370</v>
      </c>
      <c r="B1156" s="15" t="n">
        <v>46174</v>
      </c>
      <c r="C1156" s="0" t="n">
        <v>1</v>
      </c>
      <c r="D1156" s="0" t="n">
        <v>43</v>
      </c>
      <c r="E1156" s="0" t="n">
        <v>202</v>
      </c>
      <c r="F1156" s="0" t="n">
        <v>12</v>
      </c>
      <c r="G1156" s="0" t="n">
        <v>55</v>
      </c>
      <c r="H1156" s="0" t="n">
        <v>10062</v>
      </c>
      <c r="I1156" s="0" t="n">
        <v>16604</v>
      </c>
      <c r="J1156" s="16" t="n">
        <f aca="false">D1156+Inputs!$B$8*E1156</f>
        <v>463.16</v>
      </c>
      <c r="K1156" s="16" t="n">
        <f aca="false">F1156+Inputs!$B$9*G1156</f>
        <v>126.4</v>
      </c>
      <c r="L1156" s="16" t="n">
        <f aca="false">H1156+Inputs!$B$10*I1156</f>
        <v>33921.948</v>
      </c>
      <c r="M1156" s="16" t="n">
        <f aca="false">J1156+K1156+L1156</f>
        <v>34511.508</v>
      </c>
    </row>
    <row r="1157" customFormat="false" ht="15" hidden="false" customHeight="false" outlineLevel="0" collapsed="false">
      <c r="A1157" s="0" t="s">
        <v>370</v>
      </c>
      <c r="B1157" s="15" t="n">
        <v>46235</v>
      </c>
      <c r="C1157" s="0" t="n">
        <v>1</v>
      </c>
      <c r="D1157" s="0" t="n">
        <v>54</v>
      </c>
      <c r="E1157" s="0" t="n">
        <v>217</v>
      </c>
      <c r="F1157" s="0" t="n">
        <v>6</v>
      </c>
      <c r="G1157" s="0" t="n">
        <v>62</v>
      </c>
      <c r="H1157" s="0" t="n">
        <v>10039</v>
      </c>
      <c r="I1157" s="0" t="n">
        <v>16565</v>
      </c>
      <c r="J1157" s="16" t="n">
        <f aca="false">D1157+Inputs!$B$8*E1157</f>
        <v>505.36</v>
      </c>
      <c r="K1157" s="16" t="n">
        <f aca="false">F1157+Inputs!$B$9*G1157</f>
        <v>134.96</v>
      </c>
      <c r="L1157" s="16" t="n">
        <f aca="false">H1157+Inputs!$B$10*I1157</f>
        <v>33842.905</v>
      </c>
      <c r="M1157" s="16" t="n">
        <f aca="false">J1157+K1157+L1157</f>
        <v>34483.225</v>
      </c>
    </row>
    <row r="1158" customFormat="false" ht="15" hidden="false" customHeight="false" outlineLevel="0" collapsed="false">
      <c r="A1158" s="0" t="s">
        <v>385</v>
      </c>
      <c r="B1158" s="15" t="n">
        <v>44805</v>
      </c>
      <c r="C1158" s="0" t="n">
        <v>2</v>
      </c>
      <c r="D1158" s="0" t="n">
        <v>0</v>
      </c>
      <c r="E1158" s="0" t="n">
        <v>16</v>
      </c>
      <c r="F1158" s="0" t="n">
        <v>0</v>
      </c>
      <c r="G1158" s="0" t="n">
        <v>0</v>
      </c>
      <c r="H1158" s="0" t="n">
        <v>2371</v>
      </c>
      <c r="I1158" s="0" t="n">
        <v>10351</v>
      </c>
      <c r="J1158" s="16" t="n">
        <f aca="false">D1158+Inputs!$B$8*E1158</f>
        <v>33.28</v>
      </c>
      <c r="K1158" s="16" t="n">
        <f aca="false">F1158+Inputs!$B$9*G1158</f>
        <v>0</v>
      </c>
      <c r="L1158" s="16" t="n">
        <f aca="false">H1158+Inputs!$B$10*I1158</f>
        <v>17245.387</v>
      </c>
      <c r="M1158" s="16" t="n">
        <f aca="false">J1158+K1158+L1158</f>
        <v>17278.667</v>
      </c>
    </row>
    <row r="1159" customFormat="false" ht="15" hidden="false" customHeight="false" outlineLevel="0" collapsed="false">
      <c r="A1159" s="0" t="s">
        <v>385</v>
      </c>
      <c r="B1159" s="15" t="n">
        <v>44896</v>
      </c>
      <c r="C1159" s="0" t="n">
        <v>2</v>
      </c>
      <c r="D1159" s="0" t="n">
        <v>0</v>
      </c>
      <c r="E1159" s="0" t="n">
        <v>18</v>
      </c>
      <c r="F1159" s="0" t="n">
        <v>0</v>
      </c>
      <c r="G1159" s="0" t="n">
        <v>0</v>
      </c>
      <c r="H1159" s="0" t="n">
        <v>2451</v>
      </c>
      <c r="I1159" s="0" t="n">
        <v>10362</v>
      </c>
      <c r="J1159" s="16" t="n">
        <f aca="false">D1159+Inputs!$B$8*E1159</f>
        <v>37.44</v>
      </c>
      <c r="K1159" s="16" t="n">
        <f aca="false">F1159+Inputs!$B$9*G1159</f>
        <v>0</v>
      </c>
      <c r="L1159" s="16" t="n">
        <f aca="false">H1159+Inputs!$B$10*I1159</f>
        <v>17341.194</v>
      </c>
      <c r="M1159" s="16" t="n">
        <f aca="false">J1159+K1159+L1159</f>
        <v>17378.634</v>
      </c>
    </row>
    <row r="1160" customFormat="false" ht="15" hidden="false" customHeight="false" outlineLevel="0" collapsed="false">
      <c r="A1160" s="0" t="s">
        <v>385</v>
      </c>
      <c r="B1160" s="15" t="n">
        <v>44986</v>
      </c>
      <c r="C1160" s="0" t="n">
        <v>2</v>
      </c>
      <c r="D1160" s="0" t="n">
        <v>0</v>
      </c>
      <c r="E1160" s="0" t="n">
        <v>23</v>
      </c>
      <c r="F1160" s="0" t="n">
        <v>0</v>
      </c>
      <c r="G1160" s="0" t="n">
        <v>0</v>
      </c>
      <c r="H1160" s="0" t="n">
        <v>2394</v>
      </c>
      <c r="I1160" s="0" t="n">
        <v>10402</v>
      </c>
      <c r="J1160" s="16" t="n">
        <f aca="false">D1160+Inputs!$B$8*E1160</f>
        <v>47.84</v>
      </c>
      <c r="K1160" s="16" t="n">
        <f aca="false">F1160+Inputs!$B$9*G1160</f>
        <v>0</v>
      </c>
      <c r="L1160" s="16" t="n">
        <f aca="false">H1160+Inputs!$B$10*I1160</f>
        <v>17341.674</v>
      </c>
      <c r="M1160" s="16" t="n">
        <f aca="false">J1160+K1160+L1160</f>
        <v>17389.514</v>
      </c>
    </row>
    <row r="1161" customFormat="false" ht="15" hidden="false" customHeight="false" outlineLevel="0" collapsed="false">
      <c r="A1161" s="0" t="s">
        <v>385</v>
      </c>
      <c r="B1161" s="15" t="n">
        <v>45078</v>
      </c>
      <c r="C1161" s="0" t="n">
        <v>2</v>
      </c>
      <c r="D1161" s="0" t="n">
        <v>0</v>
      </c>
      <c r="E1161" s="0" t="n">
        <v>27</v>
      </c>
      <c r="F1161" s="0" t="n">
        <v>0</v>
      </c>
      <c r="G1161" s="0" t="n">
        <v>0</v>
      </c>
      <c r="H1161" s="0" t="n">
        <v>2233</v>
      </c>
      <c r="I1161" s="0" t="n">
        <v>10451</v>
      </c>
      <c r="J1161" s="16" t="n">
        <f aca="false">D1161+Inputs!$B$8*E1161</f>
        <v>56.16</v>
      </c>
      <c r="K1161" s="16" t="n">
        <f aca="false">F1161+Inputs!$B$9*G1161</f>
        <v>0</v>
      </c>
      <c r="L1161" s="16" t="n">
        <f aca="false">H1161+Inputs!$B$10*I1161</f>
        <v>17251.087</v>
      </c>
      <c r="M1161" s="16" t="n">
        <f aca="false">J1161+K1161+L1161</f>
        <v>17307.247</v>
      </c>
    </row>
    <row r="1162" customFormat="false" ht="15" hidden="false" customHeight="false" outlineLevel="0" collapsed="false">
      <c r="A1162" s="0" t="s">
        <v>385</v>
      </c>
      <c r="B1162" s="15" t="n">
        <v>45170</v>
      </c>
      <c r="C1162" s="0" t="n">
        <v>2</v>
      </c>
      <c r="D1162" s="0" t="n">
        <v>0</v>
      </c>
      <c r="E1162" s="0" t="n">
        <v>32</v>
      </c>
      <c r="F1162" s="0" t="n">
        <v>0</v>
      </c>
      <c r="G1162" s="0" t="n">
        <v>1</v>
      </c>
      <c r="H1162" s="0" t="n">
        <v>2210</v>
      </c>
      <c r="I1162" s="0" t="n">
        <v>10459</v>
      </c>
      <c r="J1162" s="16" t="n">
        <f aca="false">D1162+Inputs!$B$8*E1162</f>
        <v>66.56</v>
      </c>
      <c r="K1162" s="16" t="n">
        <f aca="false">F1162+Inputs!$B$9*G1162</f>
        <v>2.08</v>
      </c>
      <c r="L1162" s="16" t="n">
        <f aca="false">H1162+Inputs!$B$10*I1162</f>
        <v>17239.583</v>
      </c>
      <c r="M1162" s="16" t="n">
        <f aca="false">J1162+K1162+L1162</f>
        <v>17308.223</v>
      </c>
    </row>
    <row r="1163" customFormat="false" ht="15" hidden="false" customHeight="false" outlineLevel="0" collapsed="false">
      <c r="A1163" s="0" t="s">
        <v>385</v>
      </c>
      <c r="B1163" s="15" t="n">
        <v>45261</v>
      </c>
      <c r="C1163" s="0" t="n">
        <v>2</v>
      </c>
      <c r="D1163" s="0" t="n">
        <v>0</v>
      </c>
      <c r="E1163" s="0" t="n">
        <v>37</v>
      </c>
      <c r="F1163" s="0" t="n">
        <v>0</v>
      </c>
      <c r="G1163" s="0" t="n">
        <v>1</v>
      </c>
      <c r="H1163" s="0" t="n">
        <v>2236</v>
      </c>
      <c r="I1163" s="0" t="n">
        <v>10479</v>
      </c>
      <c r="J1163" s="16" t="n">
        <f aca="false">D1163+Inputs!$B$8*E1163</f>
        <v>76.96</v>
      </c>
      <c r="K1163" s="16" t="n">
        <f aca="false">F1163+Inputs!$B$9*G1163</f>
        <v>2.08</v>
      </c>
      <c r="L1163" s="16" t="n">
        <f aca="false">H1163+Inputs!$B$10*I1163</f>
        <v>17294.323</v>
      </c>
      <c r="M1163" s="16" t="n">
        <f aca="false">J1163+K1163+L1163</f>
        <v>17373.363</v>
      </c>
    </row>
    <row r="1164" customFormat="false" ht="15" hidden="false" customHeight="false" outlineLevel="0" collapsed="false">
      <c r="A1164" s="0" t="s">
        <v>385</v>
      </c>
      <c r="B1164" s="15" t="n">
        <v>45352</v>
      </c>
      <c r="C1164" s="0" t="n">
        <v>2</v>
      </c>
      <c r="D1164" s="0" t="n">
        <v>0</v>
      </c>
      <c r="E1164" s="0" t="n">
        <v>45</v>
      </c>
      <c r="F1164" s="0" t="n">
        <v>0</v>
      </c>
      <c r="G1164" s="0" t="n">
        <v>2</v>
      </c>
      <c r="H1164" s="0" t="n">
        <v>2192</v>
      </c>
      <c r="I1164" s="0" t="n">
        <v>10480</v>
      </c>
      <c r="J1164" s="16" t="n">
        <f aca="false">D1164+Inputs!$B$8*E1164</f>
        <v>93.6</v>
      </c>
      <c r="K1164" s="16" t="n">
        <f aca="false">F1164+Inputs!$B$9*G1164</f>
        <v>4.16</v>
      </c>
      <c r="L1164" s="16" t="n">
        <f aca="false">H1164+Inputs!$B$10*I1164</f>
        <v>17251.76</v>
      </c>
      <c r="M1164" s="16" t="n">
        <f aca="false">J1164+K1164+L1164</f>
        <v>17349.52</v>
      </c>
    </row>
    <row r="1165" customFormat="false" ht="15" hidden="false" customHeight="false" outlineLevel="0" collapsed="false">
      <c r="A1165" s="0" t="s">
        <v>385</v>
      </c>
      <c r="B1165" s="15" t="n">
        <v>45444</v>
      </c>
      <c r="C1165" s="0" t="n">
        <v>2</v>
      </c>
      <c r="D1165" s="0" t="n">
        <v>0</v>
      </c>
      <c r="E1165" s="0" t="n">
        <v>45</v>
      </c>
      <c r="F1165" s="0" t="n">
        <v>0</v>
      </c>
      <c r="G1165" s="0" t="n">
        <v>4</v>
      </c>
      <c r="H1165" s="0" t="n">
        <v>2227</v>
      </c>
      <c r="I1165" s="0" t="n">
        <v>10553</v>
      </c>
      <c r="J1165" s="16" t="n">
        <f aca="false">D1165+Inputs!$B$8*E1165</f>
        <v>93.6</v>
      </c>
      <c r="K1165" s="16" t="n">
        <f aca="false">F1165+Inputs!$B$9*G1165</f>
        <v>8.32</v>
      </c>
      <c r="L1165" s="16" t="n">
        <f aca="false">H1165+Inputs!$B$10*I1165</f>
        <v>17391.661</v>
      </c>
      <c r="M1165" s="16" t="n">
        <f aca="false">J1165+K1165+L1165</f>
        <v>17493.581</v>
      </c>
    </row>
    <row r="1166" customFormat="false" ht="15" hidden="false" customHeight="false" outlineLevel="0" collapsed="false">
      <c r="A1166" s="0" t="s">
        <v>385</v>
      </c>
      <c r="B1166" s="15" t="n">
        <v>45536</v>
      </c>
      <c r="C1166" s="0" t="n">
        <v>2</v>
      </c>
      <c r="D1166" s="0" t="n">
        <v>0</v>
      </c>
      <c r="E1166" s="0" t="n">
        <v>49</v>
      </c>
      <c r="F1166" s="0" t="n">
        <v>0</v>
      </c>
      <c r="G1166" s="0" t="n">
        <v>7</v>
      </c>
      <c r="H1166" s="0" t="n">
        <v>2224</v>
      </c>
      <c r="I1166" s="0" t="n">
        <v>10558</v>
      </c>
      <c r="J1166" s="16" t="n">
        <f aca="false">D1166+Inputs!$B$8*E1166</f>
        <v>101.92</v>
      </c>
      <c r="K1166" s="16" t="n">
        <f aca="false">F1166+Inputs!$B$9*G1166</f>
        <v>14.56</v>
      </c>
      <c r="L1166" s="16" t="n">
        <f aca="false">H1166+Inputs!$B$10*I1166</f>
        <v>17395.846</v>
      </c>
      <c r="M1166" s="16" t="n">
        <f aca="false">J1166+K1166+L1166</f>
        <v>17512.326</v>
      </c>
    </row>
    <row r="1167" customFormat="false" ht="15" hidden="false" customHeight="false" outlineLevel="0" collapsed="false">
      <c r="A1167" s="0" t="s">
        <v>385</v>
      </c>
      <c r="B1167" s="15" t="n">
        <v>45627</v>
      </c>
      <c r="C1167" s="0" t="n">
        <v>2</v>
      </c>
      <c r="D1167" s="0" t="n">
        <v>0</v>
      </c>
      <c r="E1167" s="0" t="n">
        <v>55</v>
      </c>
      <c r="F1167" s="0" t="n">
        <v>0</v>
      </c>
      <c r="G1167" s="0" t="n">
        <v>7</v>
      </c>
      <c r="H1167" s="0" t="n">
        <v>2262</v>
      </c>
      <c r="I1167" s="0" t="n">
        <v>10575</v>
      </c>
      <c r="J1167" s="16" t="n">
        <f aca="false">D1167+Inputs!$B$8*E1167</f>
        <v>114.4</v>
      </c>
      <c r="K1167" s="16" t="n">
        <f aca="false">F1167+Inputs!$B$9*G1167</f>
        <v>14.56</v>
      </c>
      <c r="L1167" s="16" t="n">
        <f aca="false">H1167+Inputs!$B$10*I1167</f>
        <v>17458.275</v>
      </c>
      <c r="M1167" s="16" t="n">
        <f aca="false">J1167+K1167+L1167</f>
        <v>17587.235</v>
      </c>
    </row>
    <row r="1168" customFormat="false" ht="15" hidden="false" customHeight="false" outlineLevel="0" collapsed="false">
      <c r="A1168" s="0" t="s">
        <v>385</v>
      </c>
      <c r="B1168" s="15" t="n">
        <v>45717</v>
      </c>
      <c r="C1168" s="0" t="n">
        <v>2</v>
      </c>
      <c r="D1168" s="0" t="n">
        <v>0</v>
      </c>
      <c r="E1168" s="0" t="n">
        <v>58</v>
      </c>
      <c r="F1168" s="0" t="n">
        <v>0</v>
      </c>
      <c r="G1168" s="0" t="n">
        <v>11</v>
      </c>
      <c r="H1168" s="0" t="n">
        <v>2278</v>
      </c>
      <c r="I1168" s="0" t="n">
        <v>10596</v>
      </c>
      <c r="J1168" s="16" t="n">
        <f aca="false">D1168+Inputs!$B$8*E1168</f>
        <v>120.64</v>
      </c>
      <c r="K1168" s="16" t="n">
        <f aca="false">F1168+Inputs!$B$9*G1168</f>
        <v>22.88</v>
      </c>
      <c r="L1168" s="16" t="n">
        <f aca="false">H1168+Inputs!$B$10*I1168</f>
        <v>17504.452</v>
      </c>
      <c r="M1168" s="16" t="n">
        <f aca="false">J1168+K1168+L1168</f>
        <v>17647.972</v>
      </c>
    </row>
    <row r="1169" customFormat="false" ht="15" hidden="false" customHeight="false" outlineLevel="0" collapsed="false">
      <c r="A1169" s="0" t="s">
        <v>385</v>
      </c>
      <c r="B1169" s="15" t="n">
        <v>45809</v>
      </c>
      <c r="C1169" s="0" t="n">
        <v>2</v>
      </c>
      <c r="D1169" s="0" t="n">
        <v>0</v>
      </c>
      <c r="E1169" s="0" t="n">
        <v>61</v>
      </c>
      <c r="F1169" s="0" t="n">
        <v>0</v>
      </c>
      <c r="G1169" s="0" t="n">
        <v>12</v>
      </c>
      <c r="H1169" s="0" t="n">
        <v>2317</v>
      </c>
      <c r="I1169" s="0" t="n">
        <v>10591</v>
      </c>
      <c r="J1169" s="16" t="n">
        <f aca="false">D1169+Inputs!$B$8*E1169</f>
        <v>126.88</v>
      </c>
      <c r="K1169" s="16" t="n">
        <f aca="false">F1169+Inputs!$B$9*G1169</f>
        <v>24.96</v>
      </c>
      <c r="L1169" s="16" t="n">
        <f aca="false">H1169+Inputs!$B$10*I1169</f>
        <v>17536.267</v>
      </c>
      <c r="M1169" s="16" t="n">
        <f aca="false">J1169+K1169+L1169</f>
        <v>17688.107</v>
      </c>
    </row>
    <row r="1170" customFormat="false" ht="15" hidden="false" customHeight="false" outlineLevel="0" collapsed="false">
      <c r="A1170" s="0" t="s">
        <v>385</v>
      </c>
      <c r="B1170" s="15" t="n">
        <v>45901</v>
      </c>
      <c r="C1170" s="0" t="n">
        <v>2</v>
      </c>
      <c r="D1170" s="0" t="n">
        <v>0</v>
      </c>
      <c r="E1170" s="0" t="n">
        <v>70</v>
      </c>
      <c r="F1170" s="0" t="n">
        <v>0</v>
      </c>
      <c r="G1170" s="0" t="n">
        <v>17</v>
      </c>
      <c r="H1170" s="0" t="n">
        <v>2392</v>
      </c>
      <c r="I1170" s="0" t="n">
        <v>10607</v>
      </c>
      <c r="J1170" s="16" t="n">
        <f aca="false">D1170+Inputs!$B$8*E1170</f>
        <v>145.6</v>
      </c>
      <c r="K1170" s="16" t="n">
        <f aca="false">F1170+Inputs!$B$9*G1170</f>
        <v>35.36</v>
      </c>
      <c r="L1170" s="16" t="n">
        <f aca="false">H1170+Inputs!$B$10*I1170</f>
        <v>17634.259</v>
      </c>
      <c r="M1170" s="16" t="n">
        <f aca="false">J1170+K1170+L1170</f>
        <v>17815.219</v>
      </c>
    </row>
    <row r="1171" customFormat="false" ht="15" hidden="false" customHeight="false" outlineLevel="0" collapsed="false">
      <c r="A1171" s="0" t="s">
        <v>385</v>
      </c>
      <c r="B1171" s="15" t="n">
        <v>45992</v>
      </c>
      <c r="C1171" s="0" t="n">
        <v>2</v>
      </c>
      <c r="D1171" s="0" t="n">
        <v>0</v>
      </c>
      <c r="E1171" s="0" t="n">
        <v>75</v>
      </c>
      <c r="F1171" s="0" t="n">
        <v>0</v>
      </c>
      <c r="G1171" s="0" t="n">
        <v>20</v>
      </c>
      <c r="H1171" s="0" t="n">
        <v>2361</v>
      </c>
      <c r="I1171" s="0" t="n">
        <v>10583</v>
      </c>
      <c r="J1171" s="16" t="n">
        <f aca="false">D1171+Inputs!$B$8*E1171</f>
        <v>156</v>
      </c>
      <c r="K1171" s="16" t="n">
        <f aca="false">F1171+Inputs!$B$9*G1171</f>
        <v>41.6</v>
      </c>
      <c r="L1171" s="16" t="n">
        <f aca="false">H1171+Inputs!$B$10*I1171</f>
        <v>17568.771</v>
      </c>
      <c r="M1171" s="16" t="n">
        <f aca="false">J1171+K1171+L1171</f>
        <v>17766.371</v>
      </c>
    </row>
    <row r="1172" customFormat="false" ht="15" hidden="false" customHeight="false" outlineLevel="0" collapsed="false">
      <c r="A1172" s="0" t="s">
        <v>385</v>
      </c>
      <c r="B1172" s="15" t="n">
        <v>46082</v>
      </c>
      <c r="C1172" s="0" t="n">
        <v>2</v>
      </c>
      <c r="D1172" s="0" t="n">
        <v>0</v>
      </c>
      <c r="E1172" s="0" t="n">
        <v>86</v>
      </c>
      <c r="F1172" s="0" t="n">
        <v>0</v>
      </c>
      <c r="G1172" s="0" t="n">
        <v>25</v>
      </c>
      <c r="H1172" s="0" t="n">
        <v>2320</v>
      </c>
      <c r="I1172" s="0" t="n">
        <v>10577</v>
      </c>
      <c r="J1172" s="16" t="n">
        <f aca="false">D1172+Inputs!$B$8*E1172</f>
        <v>178.88</v>
      </c>
      <c r="K1172" s="16" t="n">
        <f aca="false">F1172+Inputs!$B$9*G1172</f>
        <v>52</v>
      </c>
      <c r="L1172" s="16" t="n">
        <f aca="false">H1172+Inputs!$B$10*I1172</f>
        <v>17519.149</v>
      </c>
      <c r="M1172" s="16" t="n">
        <f aca="false">J1172+K1172+L1172</f>
        <v>17750.029</v>
      </c>
    </row>
    <row r="1173" customFormat="false" ht="15" hidden="false" customHeight="false" outlineLevel="0" collapsed="false">
      <c r="A1173" s="0" t="s">
        <v>385</v>
      </c>
      <c r="B1173" s="15" t="n">
        <v>46174</v>
      </c>
      <c r="C1173" s="0" t="n">
        <v>2</v>
      </c>
      <c r="D1173" s="0" t="n">
        <v>0</v>
      </c>
      <c r="E1173" s="0" t="n">
        <v>105</v>
      </c>
      <c r="F1173" s="0" t="n">
        <v>0</v>
      </c>
      <c r="G1173" s="0" t="n">
        <v>31</v>
      </c>
      <c r="H1173" s="0" t="n">
        <v>2355</v>
      </c>
      <c r="I1173" s="0" t="n">
        <v>10553</v>
      </c>
      <c r="J1173" s="16" t="n">
        <f aca="false">D1173+Inputs!$B$8*E1173</f>
        <v>218.4</v>
      </c>
      <c r="K1173" s="16" t="n">
        <f aca="false">F1173+Inputs!$B$9*G1173</f>
        <v>64.48</v>
      </c>
      <c r="L1173" s="16" t="n">
        <f aca="false">H1173+Inputs!$B$10*I1173</f>
        <v>17519.661</v>
      </c>
      <c r="M1173" s="16" t="n">
        <f aca="false">J1173+K1173+L1173</f>
        <v>17802.541</v>
      </c>
    </row>
    <row r="1174" customFormat="false" ht="15" hidden="false" customHeight="false" outlineLevel="0" collapsed="false">
      <c r="A1174" s="0" t="s">
        <v>385</v>
      </c>
      <c r="B1174" s="15" t="n">
        <v>46235</v>
      </c>
      <c r="C1174" s="0" t="n">
        <v>2</v>
      </c>
      <c r="D1174" s="0" t="n">
        <v>0</v>
      </c>
      <c r="E1174" s="0" t="n">
        <v>106</v>
      </c>
      <c r="F1174" s="0" t="n">
        <v>0</v>
      </c>
      <c r="G1174" s="0" t="n">
        <v>35</v>
      </c>
      <c r="H1174" s="0" t="n">
        <v>2330</v>
      </c>
      <c r="I1174" s="0" t="n">
        <v>10602</v>
      </c>
      <c r="J1174" s="16" t="n">
        <f aca="false">D1174+Inputs!$B$8*E1174</f>
        <v>220.48</v>
      </c>
      <c r="K1174" s="16" t="n">
        <f aca="false">F1174+Inputs!$B$9*G1174</f>
        <v>72.8</v>
      </c>
      <c r="L1174" s="16" t="n">
        <f aca="false">H1174+Inputs!$B$10*I1174</f>
        <v>17565.074</v>
      </c>
      <c r="M1174" s="16" t="n">
        <f aca="false">J1174+K1174+L1174</f>
        <v>17858.354</v>
      </c>
    </row>
    <row r="1175" customFormat="false" ht="15" hidden="false" customHeight="false" outlineLevel="0" collapsed="false">
      <c r="A1175" s="0" t="s">
        <v>402</v>
      </c>
      <c r="B1175" s="15" t="n">
        <v>44805</v>
      </c>
      <c r="C1175" s="0" t="n">
        <v>2</v>
      </c>
      <c r="D1175" s="0" t="n">
        <v>171</v>
      </c>
      <c r="E1175" s="0" t="n">
        <v>62</v>
      </c>
      <c r="F1175" s="0" t="n">
        <v>0</v>
      </c>
      <c r="G1175" s="0" t="n">
        <v>4</v>
      </c>
      <c r="H1175" s="0" t="n">
        <v>105186</v>
      </c>
      <c r="I1175" s="0" t="n">
        <v>29773</v>
      </c>
      <c r="J1175" s="16" t="n">
        <f aca="false">D1175+Inputs!$B$8*E1175</f>
        <v>299.96</v>
      </c>
      <c r="K1175" s="16" t="n">
        <f aca="false">F1175+Inputs!$B$9*G1175</f>
        <v>8.32</v>
      </c>
      <c r="L1175" s="16" t="n">
        <f aca="false">H1175+Inputs!$B$10*I1175</f>
        <v>147969.801</v>
      </c>
      <c r="M1175" s="16" t="n">
        <f aca="false">J1175+K1175+L1175</f>
        <v>148278.081</v>
      </c>
    </row>
    <row r="1176" customFormat="false" ht="15" hidden="false" customHeight="false" outlineLevel="0" collapsed="false">
      <c r="A1176" s="0" t="s">
        <v>402</v>
      </c>
      <c r="B1176" s="15" t="n">
        <v>44896</v>
      </c>
      <c r="C1176" s="0" t="n">
        <v>2</v>
      </c>
      <c r="D1176" s="0" t="n">
        <v>219</v>
      </c>
      <c r="E1176" s="0" t="n">
        <v>80</v>
      </c>
      <c r="F1176" s="0" t="n">
        <v>0</v>
      </c>
      <c r="G1176" s="0" t="n">
        <v>7</v>
      </c>
      <c r="H1176" s="0" t="n">
        <v>106366</v>
      </c>
      <c r="I1176" s="0" t="n">
        <v>29783</v>
      </c>
      <c r="J1176" s="16" t="n">
        <f aca="false">D1176+Inputs!$B$8*E1176</f>
        <v>385.4</v>
      </c>
      <c r="K1176" s="16" t="n">
        <f aca="false">F1176+Inputs!$B$9*G1176</f>
        <v>14.56</v>
      </c>
      <c r="L1176" s="16" t="n">
        <f aca="false">H1176+Inputs!$B$10*I1176</f>
        <v>149164.171</v>
      </c>
      <c r="M1176" s="16" t="n">
        <f aca="false">J1176+K1176+L1176</f>
        <v>149564.131</v>
      </c>
    </row>
    <row r="1177" customFormat="false" ht="15" hidden="false" customHeight="false" outlineLevel="0" collapsed="false">
      <c r="A1177" s="0" t="s">
        <v>402</v>
      </c>
      <c r="B1177" s="15" t="n">
        <v>44986</v>
      </c>
      <c r="C1177" s="0" t="n">
        <v>2</v>
      </c>
      <c r="D1177" s="0" t="n">
        <v>321</v>
      </c>
      <c r="E1177" s="0" t="n">
        <v>114</v>
      </c>
      <c r="F1177" s="0" t="n">
        <v>0</v>
      </c>
      <c r="G1177" s="0" t="n">
        <v>13</v>
      </c>
      <c r="H1177" s="0" t="n">
        <v>106998</v>
      </c>
      <c r="I1177" s="0" t="n">
        <v>30183</v>
      </c>
      <c r="J1177" s="16" t="n">
        <f aca="false">D1177+Inputs!$B$8*E1177</f>
        <v>558.12</v>
      </c>
      <c r="K1177" s="16" t="n">
        <f aca="false">F1177+Inputs!$B$9*G1177</f>
        <v>27.04</v>
      </c>
      <c r="L1177" s="16" t="n">
        <f aca="false">H1177+Inputs!$B$10*I1177</f>
        <v>150370.971</v>
      </c>
      <c r="M1177" s="16" t="n">
        <f aca="false">J1177+K1177+L1177</f>
        <v>150956.131</v>
      </c>
    </row>
    <row r="1178" customFormat="false" ht="15" hidden="false" customHeight="false" outlineLevel="0" collapsed="false">
      <c r="A1178" s="0" t="s">
        <v>402</v>
      </c>
      <c r="B1178" s="15" t="n">
        <v>45078</v>
      </c>
      <c r="C1178" s="0" t="n">
        <v>2</v>
      </c>
      <c r="D1178" s="0" t="n">
        <v>475</v>
      </c>
      <c r="E1178" s="0" t="n">
        <v>127</v>
      </c>
      <c r="F1178" s="0" t="n">
        <v>0</v>
      </c>
      <c r="G1178" s="0" t="n">
        <v>17</v>
      </c>
      <c r="H1178" s="0" t="n">
        <v>106380</v>
      </c>
      <c r="I1178" s="0" t="n">
        <v>30843</v>
      </c>
      <c r="J1178" s="16" t="n">
        <f aca="false">D1178+Inputs!$B$8*E1178</f>
        <v>739.16</v>
      </c>
      <c r="K1178" s="16" t="n">
        <f aca="false">F1178+Inputs!$B$9*G1178</f>
        <v>35.36</v>
      </c>
      <c r="L1178" s="16" t="n">
        <f aca="false">H1178+Inputs!$B$10*I1178</f>
        <v>150701.391</v>
      </c>
      <c r="M1178" s="16" t="n">
        <f aca="false">J1178+K1178+L1178</f>
        <v>151475.911</v>
      </c>
    </row>
    <row r="1179" customFormat="false" ht="15" hidden="false" customHeight="false" outlineLevel="0" collapsed="false">
      <c r="A1179" s="0" t="s">
        <v>402</v>
      </c>
      <c r="B1179" s="15" t="n">
        <v>45170</v>
      </c>
      <c r="C1179" s="0" t="n">
        <v>2</v>
      </c>
      <c r="D1179" s="0" t="n">
        <v>622</v>
      </c>
      <c r="E1179" s="0" t="n">
        <v>145</v>
      </c>
      <c r="F1179" s="0" t="n">
        <v>0</v>
      </c>
      <c r="G1179" s="0" t="n">
        <v>34</v>
      </c>
      <c r="H1179" s="0" t="n">
        <v>107653</v>
      </c>
      <c r="I1179" s="0" t="n">
        <v>30968</v>
      </c>
      <c r="J1179" s="16" t="n">
        <f aca="false">D1179+Inputs!$B$8*E1179</f>
        <v>923.6</v>
      </c>
      <c r="K1179" s="16" t="n">
        <f aca="false">F1179+Inputs!$B$9*G1179</f>
        <v>70.72</v>
      </c>
      <c r="L1179" s="16" t="n">
        <f aca="false">H1179+Inputs!$B$10*I1179</f>
        <v>152154.016</v>
      </c>
      <c r="M1179" s="16" t="n">
        <f aca="false">J1179+K1179+L1179</f>
        <v>153148.336</v>
      </c>
    </row>
    <row r="1180" customFormat="false" ht="15" hidden="false" customHeight="false" outlineLevel="0" collapsed="false">
      <c r="A1180" s="0" t="s">
        <v>402</v>
      </c>
      <c r="B1180" s="15" t="n">
        <v>45261</v>
      </c>
      <c r="C1180" s="0" t="n">
        <v>2</v>
      </c>
      <c r="D1180" s="0" t="n">
        <v>704</v>
      </c>
      <c r="E1180" s="0" t="n">
        <v>160</v>
      </c>
      <c r="F1180" s="0" t="n">
        <v>8</v>
      </c>
      <c r="G1180" s="0" t="n">
        <v>34</v>
      </c>
      <c r="H1180" s="0" t="n">
        <v>108974</v>
      </c>
      <c r="I1180" s="0" t="n">
        <v>30933</v>
      </c>
      <c r="J1180" s="16" t="n">
        <f aca="false">D1180+Inputs!$B$8*E1180</f>
        <v>1036.8</v>
      </c>
      <c r="K1180" s="16" t="n">
        <f aca="false">F1180+Inputs!$B$9*G1180</f>
        <v>78.72</v>
      </c>
      <c r="L1180" s="16" t="n">
        <f aca="false">H1180+Inputs!$B$10*I1180</f>
        <v>153424.721</v>
      </c>
      <c r="M1180" s="16" t="n">
        <f aca="false">J1180+K1180+L1180</f>
        <v>154540.241</v>
      </c>
    </row>
    <row r="1181" customFormat="false" ht="15" hidden="false" customHeight="false" outlineLevel="0" collapsed="false">
      <c r="A1181" s="0" t="s">
        <v>402</v>
      </c>
      <c r="B1181" s="15" t="n">
        <v>45352</v>
      </c>
      <c r="C1181" s="0" t="n">
        <v>2</v>
      </c>
      <c r="D1181" s="0" t="n">
        <v>850</v>
      </c>
      <c r="E1181" s="0" t="n">
        <v>188</v>
      </c>
      <c r="F1181" s="0" t="n">
        <v>9</v>
      </c>
      <c r="G1181" s="0" t="n">
        <v>49</v>
      </c>
      <c r="H1181" s="0" t="n">
        <v>109768</v>
      </c>
      <c r="I1181" s="0" t="n">
        <v>31430</v>
      </c>
      <c r="J1181" s="16" t="n">
        <f aca="false">D1181+Inputs!$B$8*E1181</f>
        <v>1241.04</v>
      </c>
      <c r="K1181" s="16" t="n">
        <f aca="false">F1181+Inputs!$B$9*G1181</f>
        <v>110.92</v>
      </c>
      <c r="L1181" s="16" t="n">
        <f aca="false">H1181+Inputs!$B$10*I1181</f>
        <v>154932.91</v>
      </c>
      <c r="M1181" s="16" t="n">
        <f aca="false">J1181+K1181+L1181</f>
        <v>156284.87</v>
      </c>
    </row>
    <row r="1182" customFormat="false" ht="15" hidden="false" customHeight="false" outlineLevel="0" collapsed="false">
      <c r="A1182" s="0" t="s">
        <v>402</v>
      </c>
      <c r="B1182" s="15" t="n">
        <v>45444</v>
      </c>
      <c r="C1182" s="0" t="n">
        <v>2</v>
      </c>
      <c r="D1182" s="0" t="n">
        <v>959</v>
      </c>
      <c r="E1182" s="0" t="n">
        <v>214</v>
      </c>
      <c r="F1182" s="0" t="n">
        <v>15</v>
      </c>
      <c r="G1182" s="0" t="n">
        <v>68</v>
      </c>
      <c r="H1182" s="0" t="n">
        <v>111088</v>
      </c>
      <c r="I1182" s="0" t="n">
        <v>31283</v>
      </c>
      <c r="J1182" s="16" t="n">
        <f aca="false">D1182+Inputs!$B$8*E1182</f>
        <v>1404.12</v>
      </c>
      <c r="K1182" s="16" t="n">
        <f aca="false">F1182+Inputs!$B$9*G1182</f>
        <v>156.44</v>
      </c>
      <c r="L1182" s="16" t="n">
        <f aca="false">H1182+Inputs!$B$10*I1182</f>
        <v>156041.671</v>
      </c>
      <c r="M1182" s="16" t="n">
        <f aca="false">J1182+K1182+L1182</f>
        <v>157602.231</v>
      </c>
    </row>
    <row r="1183" customFormat="false" ht="15" hidden="false" customHeight="false" outlineLevel="0" collapsed="false">
      <c r="A1183" s="0" t="s">
        <v>402</v>
      </c>
      <c r="B1183" s="15" t="n">
        <v>45536</v>
      </c>
      <c r="C1183" s="0" t="n">
        <v>2</v>
      </c>
      <c r="D1183" s="0" t="n">
        <v>1031</v>
      </c>
      <c r="E1183" s="0" t="n">
        <v>229</v>
      </c>
      <c r="F1183" s="0" t="n">
        <v>57</v>
      </c>
      <c r="G1183" s="0" t="n">
        <v>78</v>
      </c>
      <c r="H1183" s="0" t="n">
        <v>112413</v>
      </c>
      <c r="I1183" s="0" t="n">
        <v>31324</v>
      </c>
      <c r="J1183" s="16" t="n">
        <f aca="false">D1183+Inputs!$B$8*E1183</f>
        <v>1507.32</v>
      </c>
      <c r="K1183" s="16" t="n">
        <f aca="false">F1183+Inputs!$B$9*G1183</f>
        <v>219.24</v>
      </c>
      <c r="L1183" s="16" t="n">
        <f aca="false">H1183+Inputs!$B$10*I1183</f>
        <v>157425.588</v>
      </c>
      <c r="M1183" s="16" t="n">
        <f aca="false">J1183+K1183+L1183</f>
        <v>159152.148</v>
      </c>
    </row>
    <row r="1184" customFormat="false" ht="15" hidden="false" customHeight="false" outlineLevel="0" collapsed="false">
      <c r="A1184" s="0" t="s">
        <v>402</v>
      </c>
      <c r="B1184" s="15" t="n">
        <v>45627</v>
      </c>
      <c r="C1184" s="0" t="n">
        <v>2</v>
      </c>
      <c r="D1184" s="0" t="n">
        <v>1109</v>
      </c>
      <c r="E1184" s="0" t="n">
        <v>247</v>
      </c>
      <c r="F1184" s="0" t="n">
        <v>97</v>
      </c>
      <c r="G1184" s="0" t="n">
        <v>78</v>
      </c>
      <c r="H1184" s="0" t="n">
        <v>113711</v>
      </c>
      <c r="I1184" s="0" t="n">
        <v>31292</v>
      </c>
      <c r="J1184" s="16" t="n">
        <f aca="false">D1184+Inputs!$B$8*E1184</f>
        <v>1622.76</v>
      </c>
      <c r="K1184" s="16" t="n">
        <f aca="false">F1184+Inputs!$B$9*G1184</f>
        <v>259.24</v>
      </c>
      <c r="L1184" s="16" t="n">
        <f aca="false">H1184+Inputs!$B$10*I1184</f>
        <v>158677.604</v>
      </c>
      <c r="M1184" s="16" t="n">
        <f aca="false">J1184+K1184+L1184</f>
        <v>160559.604</v>
      </c>
    </row>
    <row r="1185" customFormat="false" ht="15" hidden="false" customHeight="false" outlineLevel="0" collapsed="false">
      <c r="A1185" s="0" t="s">
        <v>402</v>
      </c>
      <c r="B1185" s="15" t="n">
        <v>45717</v>
      </c>
      <c r="C1185" s="0" t="n">
        <v>2</v>
      </c>
      <c r="D1185" s="0" t="n">
        <v>1136</v>
      </c>
      <c r="E1185" s="0" t="n">
        <v>287</v>
      </c>
      <c r="F1185" s="0" t="n">
        <v>133</v>
      </c>
      <c r="G1185" s="0" t="n">
        <v>93</v>
      </c>
      <c r="H1185" s="0" t="n">
        <v>114128</v>
      </c>
      <c r="I1185" s="0" t="n">
        <v>31461</v>
      </c>
      <c r="J1185" s="16" t="n">
        <f aca="false">D1185+Inputs!$B$8*E1185</f>
        <v>1732.96</v>
      </c>
      <c r="K1185" s="16" t="n">
        <f aca="false">F1185+Inputs!$B$9*G1185</f>
        <v>326.44</v>
      </c>
      <c r="L1185" s="16" t="n">
        <f aca="false">H1185+Inputs!$B$10*I1185</f>
        <v>159337.457</v>
      </c>
      <c r="M1185" s="16" t="n">
        <f aca="false">J1185+K1185+L1185</f>
        <v>161396.857</v>
      </c>
    </row>
    <row r="1186" customFormat="false" ht="15" hidden="false" customHeight="false" outlineLevel="0" collapsed="false">
      <c r="A1186" s="0" t="s">
        <v>402</v>
      </c>
      <c r="B1186" s="15" t="n">
        <v>45809</v>
      </c>
      <c r="C1186" s="0" t="n">
        <v>2</v>
      </c>
      <c r="D1186" s="0" t="n">
        <v>1296</v>
      </c>
      <c r="E1186" s="0" t="n">
        <v>315</v>
      </c>
      <c r="F1186" s="0" t="n">
        <v>176</v>
      </c>
      <c r="G1186" s="0" t="n">
        <v>110</v>
      </c>
      <c r="H1186" s="0" t="n">
        <v>114473</v>
      </c>
      <c r="I1186" s="0" t="n">
        <v>31356</v>
      </c>
      <c r="J1186" s="16" t="n">
        <f aca="false">D1186+Inputs!$B$8*E1186</f>
        <v>1951.2</v>
      </c>
      <c r="K1186" s="16" t="n">
        <f aca="false">F1186+Inputs!$B$9*G1186</f>
        <v>404.8</v>
      </c>
      <c r="L1186" s="16" t="n">
        <f aca="false">H1186+Inputs!$B$10*I1186</f>
        <v>159531.572</v>
      </c>
      <c r="M1186" s="16" t="n">
        <f aca="false">J1186+K1186+L1186</f>
        <v>161887.572</v>
      </c>
    </row>
    <row r="1187" customFormat="false" ht="15" hidden="false" customHeight="false" outlineLevel="0" collapsed="false">
      <c r="A1187" s="0" t="s">
        <v>402</v>
      </c>
      <c r="B1187" s="15" t="n">
        <v>45901</v>
      </c>
      <c r="C1187" s="0" t="n">
        <v>2</v>
      </c>
      <c r="D1187" s="0" t="n">
        <v>1542</v>
      </c>
      <c r="E1187" s="0" t="n">
        <v>334</v>
      </c>
      <c r="F1187" s="0" t="n">
        <v>248</v>
      </c>
      <c r="G1187" s="0" t="n">
        <v>119</v>
      </c>
      <c r="H1187" s="0" t="n">
        <v>115321</v>
      </c>
      <c r="I1187" s="0" t="n">
        <v>31351</v>
      </c>
      <c r="J1187" s="16" t="n">
        <f aca="false">D1187+Inputs!$B$8*E1187</f>
        <v>2236.72</v>
      </c>
      <c r="K1187" s="16" t="n">
        <f aca="false">F1187+Inputs!$B$9*G1187</f>
        <v>495.52</v>
      </c>
      <c r="L1187" s="16" t="n">
        <f aca="false">H1187+Inputs!$B$10*I1187</f>
        <v>160372.387</v>
      </c>
      <c r="M1187" s="16" t="n">
        <f aca="false">J1187+K1187+L1187</f>
        <v>163104.627</v>
      </c>
    </row>
    <row r="1188" customFormat="false" ht="15" hidden="false" customHeight="false" outlineLevel="0" collapsed="false">
      <c r="A1188" s="0" t="s">
        <v>402</v>
      </c>
      <c r="B1188" s="15" t="n">
        <v>45992</v>
      </c>
      <c r="C1188" s="0" t="n">
        <v>2</v>
      </c>
      <c r="D1188" s="0" t="n">
        <v>1637</v>
      </c>
      <c r="E1188" s="0" t="n">
        <v>359</v>
      </c>
      <c r="F1188" s="0" t="n">
        <v>294</v>
      </c>
      <c r="G1188" s="0" t="n">
        <v>131</v>
      </c>
      <c r="H1188" s="0" t="n">
        <v>116271</v>
      </c>
      <c r="I1188" s="0" t="n">
        <v>31375</v>
      </c>
      <c r="J1188" s="16" t="n">
        <f aca="false">D1188+Inputs!$B$8*E1188</f>
        <v>2383.72</v>
      </c>
      <c r="K1188" s="16" t="n">
        <f aca="false">F1188+Inputs!$B$9*G1188</f>
        <v>566.48</v>
      </c>
      <c r="L1188" s="16" t="n">
        <f aca="false">H1188+Inputs!$B$10*I1188</f>
        <v>161356.875</v>
      </c>
      <c r="M1188" s="16" t="n">
        <f aca="false">J1188+K1188+L1188</f>
        <v>164307.075</v>
      </c>
    </row>
    <row r="1189" customFormat="false" ht="15" hidden="false" customHeight="false" outlineLevel="0" collapsed="false">
      <c r="A1189" s="0" t="s">
        <v>402</v>
      </c>
      <c r="B1189" s="15" t="n">
        <v>46082</v>
      </c>
      <c r="C1189" s="0" t="n">
        <v>2</v>
      </c>
      <c r="D1189" s="0" t="n">
        <v>1779</v>
      </c>
      <c r="E1189" s="0" t="n">
        <v>406</v>
      </c>
      <c r="F1189" s="0" t="n">
        <v>346</v>
      </c>
      <c r="G1189" s="0" t="n">
        <v>163</v>
      </c>
      <c r="H1189" s="0" t="n">
        <v>116621</v>
      </c>
      <c r="I1189" s="0" t="n">
        <v>31432</v>
      </c>
      <c r="J1189" s="16" t="n">
        <f aca="false">D1189+Inputs!$B$8*E1189</f>
        <v>2623.48</v>
      </c>
      <c r="K1189" s="16" t="n">
        <f aca="false">F1189+Inputs!$B$9*G1189</f>
        <v>685.04</v>
      </c>
      <c r="L1189" s="16" t="n">
        <f aca="false">H1189+Inputs!$B$10*I1189</f>
        <v>161788.784</v>
      </c>
      <c r="M1189" s="16" t="n">
        <f aca="false">J1189+K1189+L1189</f>
        <v>165097.304</v>
      </c>
    </row>
    <row r="1190" customFormat="false" ht="15" hidden="false" customHeight="false" outlineLevel="0" collapsed="false">
      <c r="A1190" s="0" t="s">
        <v>402</v>
      </c>
      <c r="B1190" s="15" t="n">
        <v>46174</v>
      </c>
      <c r="C1190" s="0" t="n">
        <v>2</v>
      </c>
      <c r="D1190" s="0" t="n">
        <v>2294</v>
      </c>
      <c r="E1190" s="0" t="n">
        <v>440</v>
      </c>
      <c r="F1190" s="0" t="n">
        <v>533</v>
      </c>
      <c r="G1190" s="0" t="n">
        <v>207</v>
      </c>
      <c r="H1190" s="0" t="n">
        <v>116874</v>
      </c>
      <c r="I1190" s="0" t="n">
        <v>31430</v>
      </c>
      <c r="J1190" s="16" t="n">
        <f aca="false">D1190+Inputs!$B$8*E1190</f>
        <v>3209.2</v>
      </c>
      <c r="K1190" s="16" t="n">
        <f aca="false">F1190+Inputs!$B$9*G1190</f>
        <v>963.56</v>
      </c>
      <c r="L1190" s="16" t="n">
        <f aca="false">H1190+Inputs!$B$10*I1190</f>
        <v>162038.91</v>
      </c>
      <c r="M1190" s="16" t="n">
        <f aca="false">J1190+K1190+L1190</f>
        <v>166211.67</v>
      </c>
    </row>
    <row r="1191" customFormat="false" ht="15" hidden="false" customHeight="false" outlineLevel="0" collapsed="false">
      <c r="A1191" s="0" t="s">
        <v>402</v>
      </c>
      <c r="B1191" s="15" t="n">
        <v>46235</v>
      </c>
      <c r="C1191" s="0" t="n">
        <v>2</v>
      </c>
      <c r="D1191" s="0" t="n">
        <v>2608</v>
      </c>
      <c r="E1191" s="0" t="n">
        <v>499</v>
      </c>
      <c r="F1191" s="0" t="n">
        <v>623</v>
      </c>
      <c r="G1191" s="0" t="n">
        <v>228</v>
      </c>
      <c r="H1191" s="0" t="n">
        <v>117169</v>
      </c>
      <c r="I1191" s="0" t="n">
        <v>31429</v>
      </c>
      <c r="J1191" s="16" t="n">
        <f aca="false">D1191+Inputs!$B$8*E1191</f>
        <v>3645.92</v>
      </c>
      <c r="K1191" s="16" t="n">
        <f aca="false">F1191+Inputs!$B$9*G1191</f>
        <v>1097.24</v>
      </c>
      <c r="L1191" s="16" t="n">
        <f aca="false">H1191+Inputs!$B$10*I1191</f>
        <v>162332.473</v>
      </c>
      <c r="M1191" s="16" t="n">
        <f aca="false">J1191+K1191+L1191</f>
        <v>167075.633</v>
      </c>
    </row>
    <row r="1192" customFormat="false" ht="15" hidden="false" customHeight="false" outlineLevel="0" collapsed="false">
      <c r="A1192" s="0" t="s">
        <v>459</v>
      </c>
      <c r="B1192" s="15" t="n">
        <v>44805</v>
      </c>
      <c r="C1192" s="0" t="n">
        <v>1</v>
      </c>
      <c r="D1192" s="0" t="n">
        <v>0</v>
      </c>
      <c r="E1192" s="0" t="n">
        <v>1</v>
      </c>
      <c r="F1192" s="0" t="n">
        <v>0</v>
      </c>
      <c r="G1192" s="0" t="n">
        <v>0</v>
      </c>
      <c r="H1192" s="0" t="n">
        <v>621</v>
      </c>
      <c r="I1192" s="0" t="n">
        <v>4665</v>
      </c>
      <c r="J1192" s="16" t="n">
        <f aca="false">D1192+Inputs!$B$8*E1192</f>
        <v>2.08</v>
      </c>
      <c r="K1192" s="16" t="n">
        <f aca="false">F1192+Inputs!$B$9*G1192</f>
        <v>0</v>
      </c>
      <c r="L1192" s="16" t="n">
        <f aca="false">H1192+Inputs!$B$10*I1192</f>
        <v>7324.605</v>
      </c>
      <c r="M1192" s="16" t="n">
        <f aca="false">J1192+K1192+L1192</f>
        <v>7326.685</v>
      </c>
    </row>
    <row r="1193" customFormat="false" ht="15" hidden="false" customHeight="false" outlineLevel="0" collapsed="false">
      <c r="A1193" s="0" t="s">
        <v>459</v>
      </c>
      <c r="B1193" s="15" t="n">
        <v>44896</v>
      </c>
      <c r="C1193" s="0" t="n">
        <v>1</v>
      </c>
      <c r="D1193" s="0" t="n">
        <v>0</v>
      </c>
      <c r="E1193" s="0" t="n">
        <v>1</v>
      </c>
      <c r="F1193" s="0" t="n">
        <v>0</v>
      </c>
      <c r="G1193" s="0" t="n">
        <v>0</v>
      </c>
      <c r="H1193" s="0" t="n">
        <v>675</v>
      </c>
      <c r="I1193" s="0" t="n">
        <v>4685</v>
      </c>
      <c r="J1193" s="16" t="n">
        <f aca="false">D1193+Inputs!$B$8*E1193</f>
        <v>2.08</v>
      </c>
      <c r="K1193" s="16" t="n">
        <f aca="false">F1193+Inputs!$B$9*G1193</f>
        <v>0</v>
      </c>
      <c r="L1193" s="16" t="n">
        <f aca="false">H1193+Inputs!$B$10*I1193</f>
        <v>7407.345</v>
      </c>
      <c r="M1193" s="16" t="n">
        <f aca="false">J1193+K1193+L1193</f>
        <v>7409.425</v>
      </c>
    </row>
    <row r="1194" customFormat="false" ht="15" hidden="false" customHeight="false" outlineLevel="0" collapsed="false">
      <c r="A1194" s="0" t="s">
        <v>459</v>
      </c>
      <c r="B1194" s="15" t="n">
        <v>44986</v>
      </c>
      <c r="C1194" s="0" t="n">
        <v>1</v>
      </c>
      <c r="D1194" s="0" t="n">
        <v>0</v>
      </c>
      <c r="E1194" s="0" t="n">
        <v>1</v>
      </c>
      <c r="F1194" s="0" t="n">
        <v>0</v>
      </c>
      <c r="G1194" s="0" t="n">
        <v>0</v>
      </c>
      <c r="H1194" s="0" t="n">
        <v>664</v>
      </c>
      <c r="I1194" s="0" t="n">
        <v>4737</v>
      </c>
      <c r="J1194" s="16" t="n">
        <f aca="false">D1194+Inputs!$B$8*E1194</f>
        <v>2.08</v>
      </c>
      <c r="K1194" s="16" t="n">
        <f aca="false">F1194+Inputs!$B$9*G1194</f>
        <v>0</v>
      </c>
      <c r="L1194" s="16" t="n">
        <f aca="false">H1194+Inputs!$B$10*I1194</f>
        <v>7471.069</v>
      </c>
      <c r="M1194" s="16" t="n">
        <f aca="false">J1194+K1194+L1194</f>
        <v>7473.149</v>
      </c>
    </row>
    <row r="1195" customFormat="false" ht="15" hidden="false" customHeight="false" outlineLevel="0" collapsed="false">
      <c r="A1195" s="0" t="s">
        <v>459</v>
      </c>
      <c r="B1195" s="15" t="n">
        <v>45078</v>
      </c>
      <c r="C1195" s="0" t="n">
        <v>1</v>
      </c>
      <c r="D1195" s="0" t="n">
        <v>0</v>
      </c>
      <c r="E1195" s="0" t="n">
        <v>1</v>
      </c>
      <c r="F1195" s="0" t="n">
        <v>0</v>
      </c>
      <c r="G1195" s="0" t="n">
        <v>0</v>
      </c>
      <c r="H1195" s="0" t="n">
        <v>645</v>
      </c>
      <c r="I1195" s="0" t="n">
        <v>4699</v>
      </c>
      <c r="J1195" s="16" t="n">
        <f aca="false">D1195+Inputs!$B$8*E1195</f>
        <v>2.08</v>
      </c>
      <c r="K1195" s="16" t="n">
        <f aca="false">F1195+Inputs!$B$9*G1195</f>
        <v>0</v>
      </c>
      <c r="L1195" s="16" t="n">
        <f aca="false">H1195+Inputs!$B$10*I1195</f>
        <v>7397.463</v>
      </c>
      <c r="M1195" s="16" t="n">
        <f aca="false">J1195+K1195+L1195</f>
        <v>7399.543</v>
      </c>
    </row>
    <row r="1196" customFormat="false" ht="15" hidden="false" customHeight="false" outlineLevel="0" collapsed="false">
      <c r="A1196" s="0" t="s">
        <v>459</v>
      </c>
      <c r="B1196" s="15" t="n">
        <v>45170</v>
      </c>
      <c r="C1196" s="0" t="n">
        <v>1</v>
      </c>
      <c r="D1196" s="0" t="n">
        <v>0</v>
      </c>
      <c r="E1196" s="0" t="n">
        <v>3</v>
      </c>
      <c r="F1196" s="0" t="n">
        <v>0</v>
      </c>
      <c r="G1196" s="0" t="n">
        <v>0</v>
      </c>
      <c r="H1196" s="0" t="n">
        <v>637</v>
      </c>
      <c r="I1196" s="0" t="n">
        <v>4715</v>
      </c>
      <c r="J1196" s="16" t="n">
        <f aca="false">D1196+Inputs!$B$8*E1196</f>
        <v>6.24</v>
      </c>
      <c r="K1196" s="16" t="n">
        <f aca="false">F1196+Inputs!$B$9*G1196</f>
        <v>0</v>
      </c>
      <c r="L1196" s="16" t="n">
        <f aca="false">H1196+Inputs!$B$10*I1196</f>
        <v>7412.455</v>
      </c>
      <c r="M1196" s="16" t="n">
        <f aca="false">J1196+K1196+L1196</f>
        <v>7418.695</v>
      </c>
    </row>
    <row r="1197" customFormat="false" ht="15" hidden="false" customHeight="false" outlineLevel="0" collapsed="false">
      <c r="A1197" s="0" t="s">
        <v>459</v>
      </c>
      <c r="B1197" s="15" t="n">
        <v>45261</v>
      </c>
      <c r="C1197" s="0" t="n">
        <v>1</v>
      </c>
      <c r="D1197" s="0" t="n">
        <v>0</v>
      </c>
      <c r="E1197" s="0" t="n">
        <v>4</v>
      </c>
      <c r="F1197" s="0" t="n">
        <v>0</v>
      </c>
      <c r="G1197" s="0" t="n">
        <v>0</v>
      </c>
      <c r="H1197" s="0" t="n">
        <v>644</v>
      </c>
      <c r="I1197" s="0" t="n">
        <v>4688</v>
      </c>
      <c r="J1197" s="16" t="n">
        <f aca="false">D1197+Inputs!$B$8*E1197</f>
        <v>8.32</v>
      </c>
      <c r="K1197" s="16" t="n">
        <f aca="false">F1197+Inputs!$B$9*G1197</f>
        <v>0</v>
      </c>
      <c r="L1197" s="16" t="n">
        <f aca="false">H1197+Inputs!$B$10*I1197</f>
        <v>7380.656</v>
      </c>
      <c r="M1197" s="16" t="n">
        <f aca="false">J1197+K1197+L1197</f>
        <v>7388.976</v>
      </c>
    </row>
    <row r="1198" customFormat="false" ht="15" hidden="false" customHeight="false" outlineLevel="0" collapsed="false">
      <c r="A1198" s="0" t="s">
        <v>459</v>
      </c>
      <c r="B1198" s="15" t="n">
        <v>45352</v>
      </c>
      <c r="C1198" s="0" t="n">
        <v>1</v>
      </c>
      <c r="D1198" s="0" t="n">
        <v>0</v>
      </c>
      <c r="E1198" s="0" t="n">
        <v>5</v>
      </c>
      <c r="F1198" s="0" t="n">
        <v>0</v>
      </c>
      <c r="G1198" s="0" t="n">
        <v>0</v>
      </c>
      <c r="H1198" s="0" t="n">
        <v>649</v>
      </c>
      <c r="I1198" s="0" t="n">
        <v>4659</v>
      </c>
      <c r="J1198" s="16" t="n">
        <f aca="false">D1198+Inputs!$B$8*E1198</f>
        <v>10.4</v>
      </c>
      <c r="K1198" s="16" t="n">
        <f aca="false">F1198+Inputs!$B$9*G1198</f>
        <v>0</v>
      </c>
      <c r="L1198" s="16" t="n">
        <f aca="false">H1198+Inputs!$B$10*I1198</f>
        <v>7343.983</v>
      </c>
      <c r="M1198" s="16" t="n">
        <f aca="false">J1198+K1198+L1198</f>
        <v>7354.383</v>
      </c>
    </row>
    <row r="1199" customFormat="false" ht="15" hidden="false" customHeight="false" outlineLevel="0" collapsed="false">
      <c r="A1199" s="0" t="s">
        <v>459</v>
      </c>
      <c r="B1199" s="15" t="n">
        <v>45444</v>
      </c>
      <c r="C1199" s="0" t="n">
        <v>1</v>
      </c>
      <c r="D1199" s="0" t="n">
        <v>0</v>
      </c>
      <c r="E1199" s="0" t="n">
        <v>6</v>
      </c>
      <c r="F1199" s="0" t="n">
        <v>0</v>
      </c>
      <c r="G1199" s="0" t="n">
        <v>0</v>
      </c>
      <c r="H1199" s="0" t="n">
        <v>666</v>
      </c>
      <c r="I1199" s="0" t="n">
        <v>4642</v>
      </c>
      <c r="J1199" s="16" t="n">
        <f aca="false">D1199+Inputs!$B$8*E1199</f>
        <v>12.48</v>
      </c>
      <c r="K1199" s="16" t="n">
        <f aca="false">F1199+Inputs!$B$9*G1199</f>
        <v>0</v>
      </c>
      <c r="L1199" s="16" t="n">
        <f aca="false">H1199+Inputs!$B$10*I1199</f>
        <v>7336.554</v>
      </c>
      <c r="M1199" s="16" t="n">
        <f aca="false">J1199+K1199+L1199</f>
        <v>7349.034</v>
      </c>
    </row>
    <row r="1200" customFormat="false" ht="15" hidden="false" customHeight="false" outlineLevel="0" collapsed="false">
      <c r="A1200" s="0" t="s">
        <v>459</v>
      </c>
      <c r="B1200" s="15" t="n">
        <v>45536</v>
      </c>
      <c r="C1200" s="0" t="n">
        <v>1</v>
      </c>
      <c r="D1200" s="0" t="n">
        <v>0</v>
      </c>
      <c r="E1200" s="0" t="n">
        <v>7</v>
      </c>
      <c r="F1200" s="0" t="n">
        <v>0</v>
      </c>
      <c r="G1200" s="0" t="n">
        <v>0</v>
      </c>
      <c r="H1200" s="0" t="n">
        <v>686</v>
      </c>
      <c r="I1200" s="0" t="n">
        <v>4676</v>
      </c>
      <c r="J1200" s="16" t="n">
        <f aca="false">D1200+Inputs!$B$8*E1200</f>
        <v>14.56</v>
      </c>
      <c r="K1200" s="16" t="n">
        <f aca="false">F1200+Inputs!$B$9*G1200</f>
        <v>0</v>
      </c>
      <c r="L1200" s="16" t="n">
        <f aca="false">H1200+Inputs!$B$10*I1200</f>
        <v>7405.412</v>
      </c>
      <c r="M1200" s="16" t="n">
        <f aca="false">J1200+K1200+L1200</f>
        <v>7419.972</v>
      </c>
    </row>
    <row r="1201" customFormat="false" ht="15" hidden="false" customHeight="false" outlineLevel="0" collapsed="false">
      <c r="A1201" s="0" t="s">
        <v>459</v>
      </c>
      <c r="B1201" s="15" t="n">
        <v>45627</v>
      </c>
      <c r="C1201" s="0" t="n">
        <v>1</v>
      </c>
      <c r="D1201" s="0" t="n">
        <v>0</v>
      </c>
      <c r="E1201" s="0" t="n">
        <v>8</v>
      </c>
      <c r="F1201" s="0" t="n">
        <v>0</v>
      </c>
      <c r="G1201" s="0" t="n">
        <v>0</v>
      </c>
      <c r="H1201" s="0" t="n">
        <v>694</v>
      </c>
      <c r="I1201" s="0" t="n">
        <v>4710</v>
      </c>
      <c r="J1201" s="16" t="n">
        <f aca="false">D1201+Inputs!$B$8*E1201</f>
        <v>16.64</v>
      </c>
      <c r="K1201" s="16" t="n">
        <f aca="false">F1201+Inputs!$B$9*G1201</f>
        <v>0</v>
      </c>
      <c r="L1201" s="16" t="n">
        <f aca="false">H1201+Inputs!$B$10*I1201</f>
        <v>7462.27</v>
      </c>
      <c r="M1201" s="16" t="n">
        <f aca="false">J1201+K1201+L1201</f>
        <v>7478.91</v>
      </c>
    </row>
    <row r="1202" customFormat="false" ht="15" hidden="false" customHeight="false" outlineLevel="0" collapsed="false">
      <c r="A1202" s="0" t="s">
        <v>459</v>
      </c>
      <c r="B1202" s="15" t="n">
        <v>45717</v>
      </c>
      <c r="C1202" s="0" t="n">
        <v>1</v>
      </c>
      <c r="D1202" s="0" t="n">
        <v>0</v>
      </c>
      <c r="E1202" s="0" t="n">
        <v>9</v>
      </c>
      <c r="F1202" s="0" t="n">
        <v>0</v>
      </c>
      <c r="G1202" s="0" t="n">
        <v>1</v>
      </c>
      <c r="H1202" s="0" t="n">
        <v>712</v>
      </c>
      <c r="I1202" s="0" t="n">
        <v>4738</v>
      </c>
      <c r="J1202" s="16" t="n">
        <f aca="false">D1202+Inputs!$B$8*E1202</f>
        <v>18.72</v>
      </c>
      <c r="K1202" s="16" t="n">
        <f aca="false">F1202+Inputs!$B$9*G1202</f>
        <v>2.08</v>
      </c>
      <c r="L1202" s="16" t="n">
        <f aca="false">H1202+Inputs!$B$10*I1202</f>
        <v>7520.506</v>
      </c>
      <c r="M1202" s="16" t="n">
        <f aca="false">J1202+K1202+L1202</f>
        <v>7541.306</v>
      </c>
    </row>
    <row r="1203" customFormat="false" ht="15" hidden="false" customHeight="false" outlineLevel="0" collapsed="false">
      <c r="A1203" s="0" t="s">
        <v>459</v>
      </c>
      <c r="B1203" s="15" t="n">
        <v>45809</v>
      </c>
      <c r="C1203" s="0" t="n">
        <v>1</v>
      </c>
      <c r="D1203" s="0" t="n">
        <v>0</v>
      </c>
      <c r="E1203" s="0" t="n">
        <v>9</v>
      </c>
      <c r="F1203" s="0" t="n">
        <v>0</v>
      </c>
      <c r="G1203" s="0" t="n">
        <v>2</v>
      </c>
      <c r="H1203" s="0" t="n">
        <v>685</v>
      </c>
      <c r="I1203" s="0" t="n">
        <v>4719</v>
      </c>
      <c r="J1203" s="16" t="n">
        <f aca="false">D1203+Inputs!$B$8*E1203</f>
        <v>18.72</v>
      </c>
      <c r="K1203" s="16" t="n">
        <f aca="false">F1203+Inputs!$B$9*G1203</f>
        <v>4.16</v>
      </c>
      <c r="L1203" s="16" t="n">
        <f aca="false">H1203+Inputs!$B$10*I1203</f>
        <v>7466.203</v>
      </c>
      <c r="M1203" s="16" t="n">
        <f aca="false">J1203+K1203+L1203</f>
        <v>7489.083</v>
      </c>
    </row>
    <row r="1204" customFormat="false" ht="15" hidden="false" customHeight="false" outlineLevel="0" collapsed="false">
      <c r="A1204" s="0" t="s">
        <v>459</v>
      </c>
      <c r="B1204" s="15" t="n">
        <v>45901</v>
      </c>
      <c r="C1204" s="0" t="n">
        <v>1</v>
      </c>
      <c r="D1204" s="0" t="n">
        <v>0</v>
      </c>
      <c r="E1204" s="0" t="n">
        <v>9</v>
      </c>
      <c r="F1204" s="0" t="n">
        <v>0</v>
      </c>
      <c r="G1204" s="0" t="n">
        <v>2</v>
      </c>
      <c r="H1204" s="0" t="n">
        <v>691</v>
      </c>
      <c r="I1204" s="0" t="n">
        <v>4704</v>
      </c>
      <c r="J1204" s="16" t="n">
        <f aca="false">D1204+Inputs!$B$8*E1204</f>
        <v>18.72</v>
      </c>
      <c r="K1204" s="16" t="n">
        <f aca="false">F1204+Inputs!$B$9*G1204</f>
        <v>4.16</v>
      </c>
      <c r="L1204" s="16" t="n">
        <f aca="false">H1204+Inputs!$B$10*I1204</f>
        <v>7450.648</v>
      </c>
      <c r="M1204" s="16" t="n">
        <f aca="false">J1204+K1204+L1204</f>
        <v>7473.528</v>
      </c>
    </row>
    <row r="1205" customFormat="false" ht="15" hidden="false" customHeight="false" outlineLevel="0" collapsed="false">
      <c r="A1205" s="0" t="s">
        <v>459</v>
      </c>
      <c r="B1205" s="15" t="n">
        <v>45992</v>
      </c>
      <c r="C1205" s="0" t="n">
        <v>1</v>
      </c>
      <c r="D1205" s="0" t="n">
        <v>0</v>
      </c>
      <c r="E1205" s="0" t="n">
        <v>9</v>
      </c>
      <c r="F1205" s="0" t="n">
        <v>0</v>
      </c>
      <c r="G1205" s="0" t="n">
        <v>3</v>
      </c>
      <c r="H1205" s="0" t="n">
        <v>683</v>
      </c>
      <c r="I1205" s="0" t="n">
        <v>4745</v>
      </c>
      <c r="J1205" s="16" t="n">
        <f aca="false">D1205+Inputs!$B$8*E1205</f>
        <v>18.72</v>
      </c>
      <c r="K1205" s="16" t="n">
        <f aca="false">F1205+Inputs!$B$9*G1205</f>
        <v>6.24</v>
      </c>
      <c r="L1205" s="16" t="n">
        <f aca="false">H1205+Inputs!$B$10*I1205</f>
        <v>7501.565</v>
      </c>
      <c r="M1205" s="16" t="n">
        <f aca="false">J1205+K1205+L1205</f>
        <v>7526.525</v>
      </c>
    </row>
    <row r="1206" customFormat="false" ht="15" hidden="false" customHeight="false" outlineLevel="0" collapsed="false">
      <c r="A1206" s="0" t="s">
        <v>459</v>
      </c>
      <c r="B1206" s="15" t="n">
        <v>46082</v>
      </c>
      <c r="C1206" s="0" t="n">
        <v>1</v>
      </c>
      <c r="D1206" s="0" t="n">
        <v>0</v>
      </c>
      <c r="E1206" s="0" t="n">
        <v>11</v>
      </c>
      <c r="F1206" s="0" t="n">
        <v>0</v>
      </c>
      <c r="G1206" s="0" t="n">
        <v>3</v>
      </c>
      <c r="H1206" s="0" t="n">
        <v>672</v>
      </c>
      <c r="I1206" s="0" t="n">
        <v>4758</v>
      </c>
      <c r="J1206" s="16" t="n">
        <f aca="false">D1206+Inputs!$B$8*E1206</f>
        <v>22.88</v>
      </c>
      <c r="K1206" s="16" t="n">
        <f aca="false">F1206+Inputs!$B$9*G1206</f>
        <v>6.24</v>
      </c>
      <c r="L1206" s="16" t="n">
        <f aca="false">H1206+Inputs!$B$10*I1206</f>
        <v>7509.246</v>
      </c>
      <c r="M1206" s="16" t="n">
        <f aca="false">J1206+K1206+L1206</f>
        <v>7538.366</v>
      </c>
    </row>
    <row r="1207" customFormat="false" ht="15" hidden="false" customHeight="false" outlineLevel="0" collapsed="false">
      <c r="A1207" s="0" t="s">
        <v>459</v>
      </c>
      <c r="B1207" s="15" t="n">
        <v>46174</v>
      </c>
      <c r="C1207" s="0" t="n">
        <v>1</v>
      </c>
      <c r="D1207" s="0" t="n">
        <v>0</v>
      </c>
      <c r="E1207" s="0" t="n">
        <v>12</v>
      </c>
      <c r="F1207" s="0" t="n">
        <v>0</v>
      </c>
      <c r="G1207" s="0" t="n">
        <v>5</v>
      </c>
      <c r="H1207" s="0" t="n">
        <v>760</v>
      </c>
      <c r="I1207" s="0" t="n">
        <v>4781</v>
      </c>
      <c r="J1207" s="16" t="n">
        <f aca="false">D1207+Inputs!$B$8*E1207</f>
        <v>24.96</v>
      </c>
      <c r="K1207" s="16" t="n">
        <f aca="false">F1207+Inputs!$B$9*G1207</f>
        <v>10.4</v>
      </c>
      <c r="L1207" s="16" t="n">
        <f aca="false">H1207+Inputs!$B$10*I1207</f>
        <v>7630.297</v>
      </c>
      <c r="M1207" s="16" t="n">
        <f aca="false">J1207+K1207+L1207</f>
        <v>7665.657</v>
      </c>
    </row>
    <row r="1208" customFormat="false" ht="15" hidden="false" customHeight="false" outlineLevel="0" collapsed="false">
      <c r="A1208" s="0" t="s">
        <v>459</v>
      </c>
      <c r="B1208" s="15" t="n">
        <v>46235</v>
      </c>
      <c r="C1208" s="0" t="n">
        <v>1</v>
      </c>
      <c r="D1208" s="0" t="n">
        <v>0</v>
      </c>
      <c r="E1208" s="0" t="n">
        <v>12</v>
      </c>
      <c r="F1208" s="0" t="n">
        <v>0</v>
      </c>
      <c r="G1208" s="0" t="n">
        <v>5</v>
      </c>
      <c r="H1208" s="0" t="n">
        <v>709</v>
      </c>
      <c r="I1208" s="0" t="n">
        <v>4774</v>
      </c>
      <c r="J1208" s="16" t="n">
        <f aca="false">D1208+Inputs!$B$8*E1208</f>
        <v>24.96</v>
      </c>
      <c r="K1208" s="16" t="n">
        <f aca="false">F1208+Inputs!$B$9*G1208</f>
        <v>10.4</v>
      </c>
      <c r="L1208" s="16" t="n">
        <f aca="false">H1208+Inputs!$B$10*I1208</f>
        <v>7569.238</v>
      </c>
      <c r="M1208" s="16" t="n">
        <f aca="false">J1208+K1208+L1208</f>
        <v>7604.598</v>
      </c>
    </row>
    <row r="1209" customFormat="false" ht="15" hidden="false" customHeight="false" outlineLevel="0" collapsed="false">
      <c r="A1209" s="0" t="s">
        <v>472</v>
      </c>
      <c r="B1209" s="15" t="n">
        <v>44805</v>
      </c>
      <c r="C1209" s="0" t="n">
        <v>2</v>
      </c>
      <c r="D1209" s="0" t="n">
        <v>0</v>
      </c>
      <c r="E1209" s="0" t="n">
        <v>1</v>
      </c>
      <c r="F1209" s="0" t="n">
        <v>0</v>
      </c>
      <c r="G1209" s="0" t="n">
        <v>0</v>
      </c>
      <c r="H1209" s="0" t="n">
        <v>7</v>
      </c>
      <c r="I1209" s="0" t="n">
        <v>3488</v>
      </c>
      <c r="J1209" s="16" t="n">
        <f aca="false">D1209+Inputs!$B$8*E1209</f>
        <v>2.08</v>
      </c>
      <c r="K1209" s="16" t="n">
        <f aca="false">F1209+Inputs!$B$9*G1209</f>
        <v>0</v>
      </c>
      <c r="L1209" s="16" t="n">
        <f aca="false">H1209+Inputs!$B$10*I1209</f>
        <v>5019.256</v>
      </c>
      <c r="M1209" s="16" t="n">
        <f aca="false">J1209+K1209+L1209</f>
        <v>5021.336</v>
      </c>
    </row>
    <row r="1210" customFormat="false" ht="15" hidden="false" customHeight="false" outlineLevel="0" collapsed="false">
      <c r="A1210" s="0" t="s">
        <v>472</v>
      </c>
      <c r="B1210" s="15" t="n">
        <v>44896</v>
      </c>
      <c r="C1210" s="0" t="n">
        <v>2</v>
      </c>
      <c r="D1210" s="0" t="n">
        <v>0</v>
      </c>
      <c r="E1210" s="0" t="n">
        <v>1</v>
      </c>
      <c r="F1210" s="0" t="n">
        <v>0</v>
      </c>
      <c r="G1210" s="0" t="n">
        <v>0</v>
      </c>
      <c r="H1210" s="0" t="n">
        <v>7</v>
      </c>
      <c r="I1210" s="0" t="n">
        <v>3492</v>
      </c>
      <c r="J1210" s="16" t="n">
        <f aca="false">D1210+Inputs!$B$8*E1210</f>
        <v>2.08</v>
      </c>
      <c r="K1210" s="16" t="n">
        <f aca="false">F1210+Inputs!$B$9*G1210</f>
        <v>0</v>
      </c>
      <c r="L1210" s="16" t="n">
        <f aca="false">H1210+Inputs!$B$10*I1210</f>
        <v>5025.004</v>
      </c>
      <c r="M1210" s="16" t="n">
        <f aca="false">J1210+K1210+L1210</f>
        <v>5027.084</v>
      </c>
    </row>
    <row r="1211" customFormat="false" ht="15" hidden="false" customHeight="false" outlineLevel="0" collapsed="false">
      <c r="A1211" s="0" t="s">
        <v>472</v>
      </c>
      <c r="B1211" s="15" t="n">
        <v>44986</v>
      </c>
      <c r="C1211" s="0" t="n">
        <v>2</v>
      </c>
      <c r="D1211" s="0" t="n">
        <v>0</v>
      </c>
      <c r="E1211" s="0" t="n">
        <v>3</v>
      </c>
      <c r="F1211" s="0" t="n">
        <v>0</v>
      </c>
      <c r="G1211" s="0" t="n">
        <v>1</v>
      </c>
      <c r="H1211" s="0" t="n">
        <v>0</v>
      </c>
      <c r="I1211" s="0" t="n">
        <v>3512</v>
      </c>
      <c r="J1211" s="16" t="n">
        <f aca="false">D1211+Inputs!$B$8*E1211</f>
        <v>6.24</v>
      </c>
      <c r="K1211" s="16" t="n">
        <f aca="false">F1211+Inputs!$B$9*G1211</f>
        <v>2.08</v>
      </c>
      <c r="L1211" s="16" t="n">
        <f aca="false">H1211+Inputs!$B$10*I1211</f>
        <v>5046.744</v>
      </c>
      <c r="M1211" s="16" t="n">
        <f aca="false">J1211+K1211+L1211</f>
        <v>5055.064</v>
      </c>
    </row>
    <row r="1212" customFormat="false" ht="15" hidden="false" customHeight="false" outlineLevel="0" collapsed="false">
      <c r="A1212" s="0" t="s">
        <v>472</v>
      </c>
      <c r="B1212" s="15" t="n">
        <v>45078</v>
      </c>
      <c r="C1212" s="0" t="n">
        <v>2</v>
      </c>
      <c r="D1212" s="0" t="n">
        <v>0</v>
      </c>
      <c r="E1212" s="0" t="n">
        <v>3</v>
      </c>
      <c r="F1212" s="0" t="n">
        <v>0</v>
      </c>
      <c r="G1212" s="0" t="n">
        <v>1</v>
      </c>
      <c r="H1212" s="0" t="n">
        <v>0</v>
      </c>
      <c r="I1212" s="0" t="n">
        <v>3333</v>
      </c>
      <c r="J1212" s="16" t="n">
        <f aca="false">D1212+Inputs!$B$8*E1212</f>
        <v>6.24</v>
      </c>
      <c r="K1212" s="16" t="n">
        <f aca="false">F1212+Inputs!$B$9*G1212</f>
        <v>2.08</v>
      </c>
      <c r="L1212" s="16" t="n">
        <f aca="false">H1212+Inputs!$B$10*I1212</f>
        <v>4789.521</v>
      </c>
      <c r="M1212" s="16" t="n">
        <f aca="false">J1212+K1212+L1212</f>
        <v>4797.841</v>
      </c>
    </row>
    <row r="1213" customFormat="false" ht="15" hidden="false" customHeight="false" outlineLevel="0" collapsed="false">
      <c r="A1213" s="0" t="s">
        <v>472</v>
      </c>
      <c r="B1213" s="15" t="n">
        <v>45170</v>
      </c>
      <c r="C1213" s="0" t="n">
        <v>2</v>
      </c>
      <c r="D1213" s="0" t="n">
        <v>0</v>
      </c>
      <c r="E1213" s="0" t="n">
        <v>3</v>
      </c>
      <c r="F1213" s="0" t="n">
        <v>0</v>
      </c>
      <c r="G1213" s="0" t="n">
        <v>1</v>
      </c>
      <c r="H1213" s="0" t="n">
        <v>0</v>
      </c>
      <c r="I1213" s="0" t="n">
        <v>3341</v>
      </c>
      <c r="J1213" s="16" t="n">
        <f aca="false">D1213+Inputs!$B$8*E1213</f>
        <v>6.24</v>
      </c>
      <c r="K1213" s="16" t="n">
        <f aca="false">F1213+Inputs!$B$9*G1213</f>
        <v>2.08</v>
      </c>
      <c r="L1213" s="16" t="n">
        <f aca="false">H1213+Inputs!$B$10*I1213</f>
        <v>4801.017</v>
      </c>
      <c r="M1213" s="16" t="n">
        <f aca="false">J1213+K1213+L1213</f>
        <v>4809.337</v>
      </c>
    </row>
    <row r="1214" customFormat="false" ht="15" hidden="false" customHeight="false" outlineLevel="0" collapsed="false">
      <c r="A1214" s="0" t="s">
        <v>472</v>
      </c>
      <c r="B1214" s="15" t="n">
        <v>45261</v>
      </c>
      <c r="C1214" s="0" t="n">
        <v>2</v>
      </c>
      <c r="D1214" s="0" t="n">
        <v>0</v>
      </c>
      <c r="E1214" s="0" t="n">
        <v>4</v>
      </c>
      <c r="F1214" s="0" t="n">
        <v>0</v>
      </c>
      <c r="G1214" s="0" t="n">
        <v>1</v>
      </c>
      <c r="H1214" s="0" t="n">
        <v>0</v>
      </c>
      <c r="I1214" s="0" t="n">
        <v>3333</v>
      </c>
      <c r="J1214" s="16" t="n">
        <f aca="false">D1214+Inputs!$B$8*E1214</f>
        <v>8.32</v>
      </c>
      <c r="K1214" s="16" t="n">
        <f aca="false">F1214+Inputs!$B$9*G1214</f>
        <v>2.08</v>
      </c>
      <c r="L1214" s="16" t="n">
        <f aca="false">H1214+Inputs!$B$10*I1214</f>
        <v>4789.521</v>
      </c>
      <c r="M1214" s="16" t="n">
        <f aca="false">J1214+K1214+L1214</f>
        <v>4799.921</v>
      </c>
    </row>
    <row r="1215" customFormat="false" ht="15" hidden="false" customHeight="false" outlineLevel="0" collapsed="false">
      <c r="A1215" s="0" t="s">
        <v>472</v>
      </c>
      <c r="B1215" s="15" t="n">
        <v>45352</v>
      </c>
      <c r="C1215" s="0" t="n">
        <v>2</v>
      </c>
      <c r="D1215" s="0" t="n">
        <v>0</v>
      </c>
      <c r="E1215" s="0" t="n">
        <v>3</v>
      </c>
      <c r="F1215" s="0" t="n">
        <v>0</v>
      </c>
      <c r="G1215" s="0" t="n">
        <v>1</v>
      </c>
      <c r="H1215" s="0" t="n">
        <v>0</v>
      </c>
      <c r="I1215" s="0" t="n">
        <v>3329</v>
      </c>
      <c r="J1215" s="16" t="n">
        <f aca="false">D1215+Inputs!$B$8*E1215</f>
        <v>6.24</v>
      </c>
      <c r="K1215" s="16" t="n">
        <f aca="false">F1215+Inputs!$B$9*G1215</f>
        <v>2.08</v>
      </c>
      <c r="L1215" s="16" t="n">
        <f aca="false">H1215+Inputs!$B$10*I1215</f>
        <v>4783.773</v>
      </c>
      <c r="M1215" s="16" t="n">
        <f aca="false">J1215+K1215+L1215</f>
        <v>4792.093</v>
      </c>
    </row>
    <row r="1216" customFormat="false" ht="15" hidden="false" customHeight="false" outlineLevel="0" collapsed="false">
      <c r="A1216" s="0" t="s">
        <v>472</v>
      </c>
      <c r="B1216" s="15" t="n">
        <v>45444</v>
      </c>
      <c r="C1216" s="0" t="n">
        <v>2</v>
      </c>
      <c r="D1216" s="0" t="n">
        <v>0</v>
      </c>
      <c r="E1216" s="0" t="n">
        <v>3</v>
      </c>
      <c r="F1216" s="0" t="n">
        <v>0</v>
      </c>
      <c r="G1216" s="0" t="n">
        <v>1</v>
      </c>
      <c r="H1216" s="0" t="n">
        <v>0</v>
      </c>
      <c r="I1216" s="0" t="n">
        <v>3329</v>
      </c>
      <c r="J1216" s="16" t="n">
        <f aca="false">D1216+Inputs!$B$8*E1216</f>
        <v>6.24</v>
      </c>
      <c r="K1216" s="16" t="n">
        <f aca="false">F1216+Inputs!$B$9*G1216</f>
        <v>2.08</v>
      </c>
      <c r="L1216" s="16" t="n">
        <f aca="false">H1216+Inputs!$B$10*I1216</f>
        <v>4783.773</v>
      </c>
      <c r="M1216" s="16" t="n">
        <f aca="false">J1216+K1216+L1216</f>
        <v>4792.093</v>
      </c>
    </row>
    <row r="1217" customFormat="false" ht="15" hidden="false" customHeight="false" outlineLevel="0" collapsed="false">
      <c r="A1217" s="0" t="s">
        <v>472</v>
      </c>
      <c r="B1217" s="15" t="n">
        <v>45536</v>
      </c>
      <c r="C1217" s="0" t="n">
        <v>2</v>
      </c>
      <c r="D1217" s="0" t="n">
        <v>0</v>
      </c>
      <c r="E1217" s="0" t="n">
        <v>4</v>
      </c>
      <c r="F1217" s="0" t="n">
        <v>0</v>
      </c>
      <c r="G1217" s="0" t="n">
        <v>2</v>
      </c>
      <c r="H1217" s="0" t="n">
        <v>0</v>
      </c>
      <c r="I1217" s="0" t="n">
        <v>3370</v>
      </c>
      <c r="J1217" s="16" t="n">
        <f aca="false">D1217+Inputs!$B$8*E1217</f>
        <v>8.32</v>
      </c>
      <c r="K1217" s="16" t="n">
        <f aca="false">F1217+Inputs!$B$9*G1217</f>
        <v>4.16</v>
      </c>
      <c r="L1217" s="16" t="n">
        <f aca="false">H1217+Inputs!$B$10*I1217</f>
        <v>4842.69</v>
      </c>
      <c r="M1217" s="16" t="n">
        <f aca="false">J1217+K1217+L1217</f>
        <v>4855.17</v>
      </c>
    </row>
    <row r="1218" customFormat="false" ht="15" hidden="false" customHeight="false" outlineLevel="0" collapsed="false">
      <c r="A1218" s="0" t="s">
        <v>472</v>
      </c>
      <c r="B1218" s="15" t="n">
        <v>45627</v>
      </c>
      <c r="C1218" s="0" t="n">
        <v>2</v>
      </c>
      <c r="D1218" s="0" t="n">
        <v>0</v>
      </c>
      <c r="E1218" s="0" t="n">
        <v>3</v>
      </c>
      <c r="F1218" s="0" t="n">
        <v>0</v>
      </c>
      <c r="G1218" s="0" t="n">
        <v>2</v>
      </c>
      <c r="H1218" s="0" t="n">
        <v>0</v>
      </c>
      <c r="I1218" s="0" t="n">
        <v>3391</v>
      </c>
      <c r="J1218" s="16" t="n">
        <f aca="false">D1218+Inputs!$B$8*E1218</f>
        <v>6.24</v>
      </c>
      <c r="K1218" s="16" t="n">
        <f aca="false">F1218+Inputs!$B$9*G1218</f>
        <v>4.16</v>
      </c>
      <c r="L1218" s="16" t="n">
        <f aca="false">H1218+Inputs!$B$10*I1218</f>
        <v>4872.867</v>
      </c>
      <c r="M1218" s="16" t="n">
        <f aca="false">J1218+K1218+L1218</f>
        <v>4883.267</v>
      </c>
    </row>
    <row r="1219" customFormat="false" ht="15" hidden="false" customHeight="false" outlineLevel="0" collapsed="false">
      <c r="A1219" s="0" t="s">
        <v>472</v>
      </c>
      <c r="B1219" s="15" t="n">
        <v>45717</v>
      </c>
      <c r="C1219" s="0" t="n">
        <v>2</v>
      </c>
      <c r="D1219" s="0" t="n">
        <v>0</v>
      </c>
      <c r="E1219" s="0" t="n">
        <v>4</v>
      </c>
      <c r="F1219" s="0" t="n">
        <v>0</v>
      </c>
      <c r="G1219" s="0" t="n">
        <v>4</v>
      </c>
      <c r="H1219" s="0" t="n">
        <v>0</v>
      </c>
      <c r="I1219" s="0" t="n">
        <v>3392</v>
      </c>
      <c r="J1219" s="16" t="n">
        <f aca="false">D1219+Inputs!$B$8*E1219</f>
        <v>8.32</v>
      </c>
      <c r="K1219" s="16" t="n">
        <f aca="false">F1219+Inputs!$B$9*G1219</f>
        <v>8.32</v>
      </c>
      <c r="L1219" s="16" t="n">
        <f aca="false">H1219+Inputs!$B$10*I1219</f>
        <v>4874.304</v>
      </c>
      <c r="M1219" s="16" t="n">
        <f aca="false">J1219+K1219+L1219</f>
        <v>4890.944</v>
      </c>
    </row>
    <row r="1220" customFormat="false" ht="15" hidden="false" customHeight="false" outlineLevel="0" collapsed="false">
      <c r="A1220" s="0" t="s">
        <v>472</v>
      </c>
      <c r="B1220" s="15" t="n">
        <v>45809</v>
      </c>
      <c r="C1220" s="0" t="n">
        <v>2</v>
      </c>
      <c r="D1220" s="0" t="n">
        <v>0</v>
      </c>
      <c r="E1220" s="0" t="n">
        <v>5</v>
      </c>
      <c r="F1220" s="0" t="n">
        <v>0</v>
      </c>
      <c r="G1220" s="0" t="n">
        <v>4</v>
      </c>
      <c r="H1220" s="0" t="n">
        <v>0</v>
      </c>
      <c r="I1220" s="0" t="n">
        <v>3380</v>
      </c>
      <c r="J1220" s="16" t="n">
        <f aca="false">D1220+Inputs!$B$8*E1220</f>
        <v>10.4</v>
      </c>
      <c r="K1220" s="16" t="n">
        <f aca="false">F1220+Inputs!$B$9*G1220</f>
        <v>8.32</v>
      </c>
      <c r="L1220" s="16" t="n">
        <f aca="false">H1220+Inputs!$B$10*I1220</f>
        <v>4857.06</v>
      </c>
      <c r="M1220" s="16" t="n">
        <f aca="false">J1220+K1220+L1220</f>
        <v>4875.78</v>
      </c>
    </row>
    <row r="1221" customFormat="false" ht="15" hidden="false" customHeight="false" outlineLevel="0" collapsed="false">
      <c r="A1221" s="0" t="s">
        <v>472</v>
      </c>
      <c r="B1221" s="15" t="n">
        <v>45901</v>
      </c>
      <c r="C1221" s="0" t="n">
        <v>2</v>
      </c>
      <c r="D1221" s="0" t="n">
        <v>0</v>
      </c>
      <c r="E1221" s="0" t="n">
        <v>6</v>
      </c>
      <c r="F1221" s="0" t="n">
        <v>0</v>
      </c>
      <c r="G1221" s="0" t="n">
        <v>4</v>
      </c>
      <c r="H1221" s="0" t="n">
        <v>0</v>
      </c>
      <c r="I1221" s="0" t="n">
        <v>3378</v>
      </c>
      <c r="J1221" s="16" t="n">
        <f aca="false">D1221+Inputs!$B$8*E1221</f>
        <v>12.48</v>
      </c>
      <c r="K1221" s="16" t="n">
        <f aca="false">F1221+Inputs!$B$9*G1221</f>
        <v>8.32</v>
      </c>
      <c r="L1221" s="16" t="n">
        <f aca="false">H1221+Inputs!$B$10*I1221</f>
        <v>4854.186</v>
      </c>
      <c r="M1221" s="16" t="n">
        <f aca="false">J1221+K1221+L1221</f>
        <v>4874.986</v>
      </c>
    </row>
    <row r="1222" customFormat="false" ht="15" hidden="false" customHeight="false" outlineLevel="0" collapsed="false">
      <c r="A1222" s="0" t="s">
        <v>472</v>
      </c>
      <c r="B1222" s="15" t="n">
        <v>45992</v>
      </c>
      <c r="C1222" s="0" t="n">
        <v>2</v>
      </c>
      <c r="D1222" s="0" t="n">
        <v>0</v>
      </c>
      <c r="E1222" s="0" t="n">
        <v>7</v>
      </c>
      <c r="F1222" s="0" t="n">
        <v>0</v>
      </c>
      <c r="G1222" s="0" t="n">
        <v>4</v>
      </c>
      <c r="H1222" s="0" t="n">
        <v>0</v>
      </c>
      <c r="I1222" s="0" t="n">
        <v>3433</v>
      </c>
      <c r="J1222" s="16" t="n">
        <f aca="false">D1222+Inputs!$B$8*E1222</f>
        <v>14.56</v>
      </c>
      <c r="K1222" s="16" t="n">
        <f aca="false">F1222+Inputs!$B$9*G1222</f>
        <v>8.32</v>
      </c>
      <c r="L1222" s="16" t="n">
        <f aca="false">H1222+Inputs!$B$10*I1222</f>
        <v>4933.221</v>
      </c>
      <c r="M1222" s="16" t="n">
        <f aca="false">J1222+K1222+L1222</f>
        <v>4956.101</v>
      </c>
    </row>
    <row r="1223" customFormat="false" ht="15" hidden="false" customHeight="false" outlineLevel="0" collapsed="false">
      <c r="A1223" s="0" t="s">
        <v>472</v>
      </c>
      <c r="B1223" s="15" t="n">
        <v>46082</v>
      </c>
      <c r="C1223" s="0" t="n">
        <v>2</v>
      </c>
      <c r="D1223" s="0" t="n">
        <v>0</v>
      </c>
      <c r="E1223" s="0" t="n">
        <v>7</v>
      </c>
      <c r="F1223" s="0" t="n">
        <v>0</v>
      </c>
      <c r="G1223" s="0" t="n">
        <v>3</v>
      </c>
      <c r="H1223" s="0" t="n">
        <v>0</v>
      </c>
      <c r="I1223" s="0" t="n">
        <v>3422</v>
      </c>
      <c r="J1223" s="16" t="n">
        <f aca="false">D1223+Inputs!$B$8*E1223</f>
        <v>14.56</v>
      </c>
      <c r="K1223" s="16" t="n">
        <f aca="false">F1223+Inputs!$B$9*G1223</f>
        <v>6.24</v>
      </c>
      <c r="L1223" s="16" t="n">
        <f aca="false">H1223+Inputs!$B$10*I1223</f>
        <v>4917.414</v>
      </c>
      <c r="M1223" s="16" t="n">
        <f aca="false">J1223+K1223+L1223</f>
        <v>4938.214</v>
      </c>
    </row>
    <row r="1224" customFormat="false" ht="15" hidden="false" customHeight="false" outlineLevel="0" collapsed="false">
      <c r="A1224" s="0" t="s">
        <v>472</v>
      </c>
      <c r="B1224" s="15" t="n">
        <v>46174</v>
      </c>
      <c r="C1224" s="0" t="n">
        <v>2</v>
      </c>
      <c r="D1224" s="0" t="n">
        <v>0</v>
      </c>
      <c r="E1224" s="0" t="n">
        <v>9</v>
      </c>
      <c r="F1224" s="0" t="n">
        <v>0</v>
      </c>
      <c r="G1224" s="0" t="n">
        <v>8</v>
      </c>
      <c r="H1224" s="0" t="n">
        <v>0</v>
      </c>
      <c r="I1224" s="0" t="n">
        <v>3409</v>
      </c>
      <c r="J1224" s="16" t="n">
        <f aca="false">D1224+Inputs!$B$8*E1224</f>
        <v>18.72</v>
      </c>
      <c r="K1224" s="16" t="n">
        <f aca="false">F1224+Inputs!$B$9*G1224</f>
        <v>16.64</v>
      </c>
      <c r="L1224" s="16" t="n">
        <f aca="false">H1224+Inputs!$B$10*I1224</f>
        <v>4898.733</v>
      </c>
      <c r="M1224" s="16" t="n">
        <f aca="false">J1224+K1224+L1224</f>
        <v>4934.093</v>
      </c>
    </row>
    <row r="1225" customFormat="false" ht="15" hidden="false" customHeight="false" outlineLevel="0" collapsed="false">
      <c r="A1225" s="0" t="s">
        <v>472</v>
      </c>
      <c r="B1225" s="15" t="n">
        <v>46235</v>
      </c>
      <c r="C1225" s="0" t="n">
        <v>2</v>
      </c>
      <c r="D1225" s="0" t="n">
        <v>0</v>
      </c>
      <c r="E1225" s="0" t="n">
        <v>9</v>
      </c>
      <c r="F1225" s="0" t="n">
        <v>0</v>
      </c>
      <c r="G1225" s="0" t="n">
        <v>10</v>
      </c>
      <c r="H1225" s="0" t="n">
        <v>0</v>
      </c>
      <c r="I1225" s="0" t="n">
        <v>3415</v>
      </c>
      <c r="J1225" s="16" t="n">
        <f aca="false">D1225+Inputs!$B$8*E1225</f>
        <v>18.72</v>
      </c>
      <c r="K1225" s="16" t="n">
        <f aca="false">F1225+Inputs!$B$9*G1225</f>
        <v>20.8</v>
      </c>
      <c r="L1225" s="16" t="n">
        <f aca="false">H1225+Inputs!$B$10*I1225</f>
        <v>4907.355</v>
      </c>
      <c r="M1225" s="16" t="n">
        <f aca="false">J1225+K1225+L1225</f>
        <v>4946.875</v>
      </c>
    </row>
    <row r="1226" customFormat="false" ht="15" hidden="false" customHeight="false" outlineLevel="0" collapsed="false">
      <c r="A1226" s="0" t="s">
        <v>419</v>
      </c>
      <c r="B1226" s="15" t="n">
        <v>44805</v>
      </c>
      <c r="C1226" s="0" t="n">
        <v>3</v>
      </c>
      <c r="D1226" s="0" t="n">
        <v>27</v>
      </c>
      <c r="E1226" s="0" t="n">
        <v>31</v>
      </c>
      <c r="F1226" s="0" t="n">
        <v>0</v>
      </c>
      <c r="G1226" s="0" t="n">
        <v>0</v>
      </c>
      <c r="H1226" s="0" t="n">
        <v>33780</v>
      </c>
      <c r="I1226" s="0" t="n">
        <v>21002</v>
      </c>
      <c r="J1226" s="16" t="n">
        <f aca="false">D1226+Inputs!$B$8*E1226</f>
        <v>91.48</v>
      </c>
      <c r="K1226" s="16" t="n">
        <f aca="false">F1226+Inputs!$B$9*G1226</f>
        <v>0</v>
      </c>
      <c r="L1226" s="16" t="n">
        <f aca="false">H1226+Inputs!$B$10*I1226</f>
        <v>63959.874</v>
      </c>
      <c r="M1226" s="16" t="n">
        <f aca="false">J1226+K1226+L1226</f>
        <v>64051.354</v>
      </c>
    </row>
    <row r="1227" customFormat="false" ht="15" hidden="false" customHeight="false" outlineLevel="0" collapsed="false">
      <c r="A1227" s="0" t="s">
        <v>419</v>
      </c>
      <c r="B1227" s="15" t="n">
        <v>44896</v>
      </c>
      <c r="C1227" s="0" t="n">
        <v>3</v>
      </c>
      <c r="D1227" s="0" t="n">
        <v>30</v>
      </c>
      <c r="E1227" s="0" t="n">
        <v>47</v>
      </c>
      <c r="F1227" s="0" t="n">
        <v>0</v>
      </c>
      <c r="G1227" s="0" t="n">
        <v>1</v>
      </c>
      <c r="H1227" s="0" t="n">
        <v>34217</v>
      </c>
      <c r="I1227" s="0" t="n">
        <v>21114</v>
      </c>
      <c r="J1227" s="16" t="n">
        <f aca="false">D1227+Inputs!$B$8*E1227</f>
        <v>127.76</v>
      </c>
      <c r="K1227" s="16" t="n">
        <f aca="false">F1227+Inputs!$B$9*G1227</f>
        <v>2.08</v>
      </c>
      <c r="L1227" s="16" t="n">
        <f aca="false">H1227+Inputs!$B$10*I1227</f>
        <v>64557.818</v>
      </c>
      <c r="M1227" s="16" t="n">
        <f aca="false">J1227+K1227+L1227</f>
        <v>64687.658</v>
      </c>
    </row>
    <row r="1228" customFormat="false" ht="15" hidden="false" customHeight="false" outlineLevel="0" collapsed="false">
      <c r="A1228" s="0" t="s">
        <v>419</v>
      </c>
      <c r="B1228" s="15" t="n">
        <v>44986</v>
      </c>
      <c r="C1228" s="0" t="n">
        <v>3</v>
      </c>
      <c r="D1228" s="0" t="n">
        <v>44</v>
      </c>
      <c r="E1228" s="0" t="n">
        <v>59</v>
      </c>
      <c r="F1228" s="0" t="n">
        <v>0</v>
      </c>
      <c r="G1228" s="0" t="n">
        <v>4</v>
      </c>
      <c r="H1228" s="0" t="n">
        <v>34329</v>
      </c>
      <c r="I1228" s="0" t="n">
        <v>21398</v>
      </c>
      <c r="J1228" s="16" t="n">
        <f aca="false">D1228+Inputs!$B$8*E1228</f>
        <v>166.72</v>
      </c>
      <c r="K1228" s="16" t="n">
        <f aca="false">F1228+Inputs!$B$9*G1228</f>
        <v>8.32</v>
      </c>
      <c r="L1228" s="16" t="n">
        <f aca="false">H1228+Inputs!$B$10*I1228</f>
        <v>65077.926</v>
      </c>
      <c r="M1228" s="16" t="n">
        <f aca="false">J1228+K1228+L1228</f>
        <v>65252.966</v>
      </c>
    </row>
    <row r="1229" customFormat="false" ht="15" hidden="false" customHeight="false" outlineLevel="0" collapsed="false">
      <c r="A1229" s="0" t="s">
        <v>419</v>
      </c>
      <c r="B1229" s="15" t="n">
        <v>45078</v>
      </c>
      <c r="C1229" s="0" t="n">
        <v>3</v>
      </c>
      <c r="D1229" s="0" t="n">
        <v>49</v>
      </c>
      <c r="E1229" s="0" t="n">
        <v>71</v>
      </c>
      <c r="F1229" s="0" t="n">
        <v>0</v>
      </c>
      <c r="G1229" s="0" t="n">
        <v>11</v>
      </c>
      <c r="H1229" s="0" t="n">
        <v>34540</v>
      </c>
      <c r="I1229" s="0" t="n">
        <v>23005</v>
      </c>
      <c r="J1229" s="16" t="n">
        <f aca="false">D1229+Inputs!$B$8*E1229</f>
        <v>196.68</v>
      </c>
      <c r="K1229" s="16" t="n">
        <f aca="false">F1229+Inputs!$B$9*G1229</f>
        <v>22.88</v>
      </c>
      <c r="L1229" s="16" t="n">
        <f aca="false">H1229+Inputs!$B$10*I1229</f>
        <v>67598.185</v>
      </c>
      <c r="M1229" s="16" t="n">
        <f aca="false">J1229+K1229+L1229</f>
        <v>67817.745</v>
      </c>
    </row>
    <row r="1230" customFormat="false" ht="15" hidden="false" customHeight="false" outlineLevel="0" collapsed="false">
      <c r="A1230" s="0" t="s">
        <v>419</v>
      </c>
      <c r="B1230" s="15" t="n">
        <v>45170</v>
      </c>
      <c r="C1230" s="0" t="n">
        <v>3</v>
      </c>
      <c r="D1230" s="0" t="n">
        <v>99</v>
      </c>
      <c r="E1230" s="0" t="n">
        <v>79</v>
      </c>
      <c r="F1230" s="0" t="n">
        <v>0</v>
      </c>
      <c r="G1230" s="0" t="n">
        <v>17</v>
      </c>
      <c r="H1230" s="0" t="n">
        <v>35230</v>
      </c>
      <c r="I1230" s="0" t="n">
        <v>23031</v>
      </c>
      <c r="J1230" s="16" t="n">
        <f aca="false">D1230+Inputs!$B$8*E1230</f>
        <v>263.32</v>
      </c>
      <c r="K1230" s="16" t="n">
        <f aca="false">F1230+Inputs!$B$9*G1230</f>
        <v>35.36</v>
      </c>
      <c r="L1230" s="16" t="n">
        <f aca="false">H1230+Inputs!$B$10*I1230</f>
        <v>68325.547</v>
      </c>
      <c r="M1230" s="16" t="n">
        <f aca="false">J1230+K1230+L1230</f>
        <v>68624.227</v>
      </c>
    </row>
    <row r="1231" customFormat="false" ht="15" hidden="false" customHeight="false" outlineLevel="0" collapsed="false">
      <c r="A1231" s="0" t="s">
        <v>419</v>
      </c>
      <c r="B1231" s="15" t="n">
        <v>45261</v>
      </c>
      <c r="C1231" s="0" t="n">
        <v>3</v>
      </c>
      <c r="D1231" s="0" t="n">
        <v>127</v>
      </c>
      <c r="E1231" s="0" t="n">
        <v>86</v>
      </c>
      <c r="F1231" s="0" t="n">
        <v>0</v>
      </c>
      <c r="G1231" s="0" t="n">
        <v>18</v>
      </c>
      <c r="H1231" s="0" t="n">
        <v>35856</v>
      </c>
      <c r="I1231" s="0" t="n">
        <v>23031</v>
      </c>
      <c r="J1231" s="16" t="n">
        <f aca="false">D1231+Inputs!$B$8*E1231</f>
        <v>305.88</v>
      </c>
      <c r="K1231" s="16" t="n">
        <f aca="false">F1231+Inputs!$B$9*G1231</f>
        <v>37.44</v>
      </c>
      <c r="L1231" s="16" t="n">
        <f aca="false">H1231+Inputs!$B$10*I1231</f>
        <v>68951.547</v>
      </c>
      <c r="M1231" s="16" t="n">
        <f aca="false">J1231+K1231+L1231</f>
        <v>69294.867</v>
      </c>
    </row>
    <row r="1232" customFormat="false" ht="15" hidden="false" customHeight="false" outlineLevel="0" collapsed="false">
      <c r="A1232" s="0" t="s">
        <v>419</v>
      </c>
      <c r="B1232" s="15" t="n">
        <v>45352</v>
      </c>
      <c r="C1232" s="0" t="n">
        <v>3</v>
      </c>
      <c r="D1232" s="0" t="n">
        <v>148</v>
      </c>
      <c r="E1232" s="0" t="n">
        <v>107</v>
      </c>
      <c r="F1232" s="0" t="n">
        <v>6</v>
      </c>
      <c r="G1232" s="0" t="n">
        <v>22</v>
      </c>
      <c r="H1232" s="0" t="n">
        <v>36172</v>
      </c>
      <c r="I1232" s="0" t="n">
        <v>23216</v>
      </c>
      <c r="J1232" s="16" t="n">
        <f aca="false">D1232+Inputs!$B$8*E1232</f>
        <v>370.56</v>
      </c>
      <c r="K1232" s="16" t="n">
        <f aca="false">F1232+Inputs!$B$9*G1232</f>
        <v>51.76</v>
      </c>
      <c r="L1232" s="16" t="n">
        <f aca="false">H1232+Inputs!$B$10*I1232</f>
        <v>69533.392</v>
      </c>
      <c r="M1232" s="16" t="n">
        <f aca="false">J1232+K1232+L1232</f>
        <v>69955.712</v>
      </c>
    </row>
    <row r="1233" customFormat="false" ht="15" hidden="false" customHeight="false" outlineLevel="0" collapsed="false">
      <c r="A1233" s="0" t="s">
        <v>419</v>
      </c>
      <c r="B1233" s="15" t="n">
        <v>45444</v>
      </c>
      <c r="C1233" s="0" t="n">
        <v>3</v>
      </c>
      <c r="D1233" s="0" t="n">
        <v>175</v>
      </c>
      <c r="E1233" s="0" t="n">
        <v>111</v>
      </c>
      <c r="F1233" s="0" t="n">
        <v>6</v>
      </c>
      <c r="G1233" s="0" t="n">
        <v>30</v>
      </c>
      <c r="H1233" s="0" t="n">
        <v>36393</v>
      </c>
      <c r="I1233" s="0" t="n">
        <v>23172</v>
      </c>
      <c r="J1233" s="16" t="n">
        <f aca="false">D1233+Inputs!$B$8*E1233</f>
        <v>405.88</v>
      </c>
      <c r="K1233" s="16" t="n">
        <f aca="false">F1233+Inputs!$B$9*G1233</f>
        <v>68.4</v>
      </c>
      <c r="L1233" s="16" t="n">
        <f aca="false">H1233+Inputs!$B$10*I1233</f>
        <v>69691.164</v>
      </c>
      <c r="M1233" s="16" t="n">
        <f aca="false">J1233+K1233+L1233</f>
        <v>70165.444</v>
      </c>
    </row>
    <row r="1234" customFormat="false" ht="15" hidden="false" customHeight="false" outlineLevel="0" collapsed="false">
      <c r="A1234" s="0" t="s">
        <v>419</v>
      </c>
      <c r="B1234" s="15" t="n">
        <v>45536</v>
      </c>
      <c r="C1234" s="0" t="n">
        <v>3</v>
      </c>
      <c r="D1234" s="0" t="n">
        <v>198</v>
      </c>
      <c r="E1234" s="0" t="n">
        <v>126</v>
      </c>
      <c r="F1234" s="0" t="n">
        <v>13</v>
      </c>
      <c r="G1234" s="0" t="n">
        <v>41</v>
      </c>
      <c r="H1234" s="0" t="n">
        <v>37142</v>
      </c>
      <c r="I1234" s="0" t="n">
        <v>23247</v>
      </c>
      <c r="J1234" s="16" t="n">
        <f aca="false">D1234+Inputs!$B$8*E1234</f>
        <v>460.08</v>
      </c>
      <c r="K1234" s="16" t="n">
        <f aca="false">F1234+Inputs!$B$9*G1234</f>
        <v>98.28</v>
      </c>
      <c r="L1234" s="16" t="n">
        <f aca="false">H1234+Inputs!$B$10*I1234</f>
        <v>70547.939</v>
      </c>
      <c r="M1234" s="16" t="n">
        <f aca="false">J1234+K1234+L1234</f>
        <v>71106.299</v>
      </c>
    </row>
    <row r="1235" customFormat="false" ht="15" hidden="false" customHeight="false" outlineLevel="0" collapsed="false">
      <c r="A1235" s="0" t="s">
        <v>419</v>
      </c>
      <c r="B1235" s="15" t="n">
        <v>45627</v>
      </c>
      <c r="C1235" s="0" t="n">
        <v>3</v>
      </c>
      <c r="D1235" s="0" t="n">
        <v>231</v>
      </c>
      <c r="E1235" s="0" t="n">
        <v>133</v>
      </c>
      <c r="F1235" s="0" t="n">
        <v>30</v>
      </c>
      <c r="G1235" s="0" t="n">
        <v>48</v>
      </c>
      <c r="H1235" s="0" t="n">
        <v>37947</v>
      </c>
      <c r="I1235" s="0" t="n">
        <v>23214</v>
      </c>
      <c r="J1235" s="16" t="n">
        <f aca="false">D1235+Inputs!$B$8*E1235</f>
        <v>507.64</v>
      </c>
      <c r="K1235" s="16" t="n">
        <f aca="false">F1235+Inputs!$B$9*G1235</f>
        <v>129.84</v>
      </c>
      <c r="L1235" s="16" t="n">
        <f aca="false">H1235+Inputs!$B$10*I1235</f>
        <v>71305.518</v>
      </c>
      <c r="M1235" s="16" t="n">
        <f aca="false">J1235+K1235+L1235</f>
        <v>71942.998</v>
      </c>
    </row>
    <row r="1236" customFormat="false" ht="15" hidden="false" customHeight="false" outlineLevel="0" collapsed="false">
      <c r="A1236" s="0" t="s">
        <v>419</v>
      </c>
      <c r="B1236" s="15" t="n">
        <v>45717</v>
      </c>
      <c r="C1236" s="0" t="n">
        <v>3</v>
      </c>
      <c r="D1236" s="0" t="n">
        <v>236</v>
      </c>
      <c r="E1236" s="0" t="n">
        <v>157</v>
      </c>
      <c r="F1236" s="0" t="n">
        <v>25</v>
      </c>
      <c r="G1236" s="0" t="n">
        <v>66</v>
      </c>
      <c r="H1236" s="0" t="n">
        <v>38257</v>
      </c>
      <c r="I1236" s="0" t="n">
        <v>23345</v>
      </c>
      <c r="J1236" s="16" t="n">
        <f aca="false">D1236+Inputs!$B$8*E1236</f>
        <v>562.56</v>
      </c>
      <c r="K1236" s="16" t="n">
        <f aca="false">F1236+Inputs!$B$9*G1236</f>
        <v>162.28</v>
      </c>
      <c r="L1236" s="16" t="n">
        <f aca="false">H1236+Inputs!$B$10*I1236</f>
        <v>71803.765</v>
      </c>
      <c r="M1236" s="16" t="n">
        <f aca="false">J1236+K1236+L1236</f>
        <v>72528.605</v>
      </c>
    </row>
    <row r="1237" customFormat="false" ht="15" hidden="false" customHeight="false" outlineLevel="0" collapsed="false">
      <c r="A1237" s="0" t="s">
        <v>419</v>
      </c>
      <c r="B1237" s="15" t="n">
        <v>45809</v>
      </c>
      <c r="C1237" s="0" t="n">
        <v>3</v>
      </c>
      <c r="D1237" s="0" t="n">
        <v>240</v>
      </c>
      <c r="E1237" s="0" t="n">
        <v>175</v>
      </c>
      <c r="F1237" s="0" t="n">
        <v>24</v>
      </c>
      <c r="G1237" s="0" t="n">
        <v>73</v>
      </c>
      <c r="H1237" s="0" t="n">
        <v>38463</v>
      </c>
      <c r="I1237" s="0" t="n">
        <v>23395</v>
      </c>
      <c r="J1237" s="16" t="n">
        <f aca="false">D1237+Inputs!$B$8*E1237</f>
        <v>604</v>
      </c>
      <c r="K1237" s="16" t="n">
        <f aca="false">F1237+Inputs!$B$9*G1237</f>
        <v>175.84</v>
      </c>
      <c r="L1237" s="16" t="n">
        <f aca="false">H1237+Inputs!$B$10*I1237</f>
        <v>72081.615</v>
      </c>
      <c r="M1237" s="16" t="n">
        <f aca="false">J1237+K1237+L1237</f>
        <v>72861.455</v>
      </c>
    </row>
    <row r="1238" customFormat="false" ht="15" hidden="false" customHeight="false" outlineLevel="0" collapsed="false">
      <c r="A1238" s="0" t="s">
        <v>419</v>
      </c>
      <c r="B1238" s="15" t="n">
        <v>45901</v>
      </c>
      <c r="C1238" s="0" t="n">
        <v>3</v>
      </c>
      <c r="D1238" s="0" t="n">
        <v>304</v>
      </c>
      <c r="E1238" s="0" t="n">
        <v>179</v>
      </c>
      <c r="F1238" s="0" t="n">
        <v>30</v>
      </c>
      <c r="G1238" s="0" t="n">
        <v>85</v>
      </c>
      <c r="H1238" s="0" t="n">
        <v>39006</v>
      </c>
      <c r="I1238" s="0" t="n">
        <v>23348</v>
      </c>
      <c r="J1238" s="16" t="n">
        <f aca="false">D1238+Inputs!$B$8*E1238</f>
        <v>676.32</v>
      </c>
      <c r="K1238" s="16" t="n">
        <f aca="false">F1238+Inputs!$B$9*G1238</f>
        <v>206.8</v>
      </c>
      <c r="L1238" s="16" t="n">
        <f aca="false">H1238+Inputs!$B$10*I1238</f>
        <v>72557.076</v>
      </c>
      <c r="M1238" s="16" t="n">
        <f aca="false">J1238+K1238+L1238</f>
        <v>73440.196</v>
      </c>
    </row>
    <row r="1239" customFormat="false" ht="15" hidden="false" customHeight="false" outlineLevel="0" collapsed="false">
      <c r="A1239" s="0" t="s">
        <v>419</v>
      </c>
      <c r="B1239" s="15" t="n">
        <v>45992</v>
      </c>
      <c r="C1239" s="0" t="n">
        <v>3</v>
      </c>
      <c r="D1239" s="0" t="n">
        <v>342</v>
      </c>
      <c r="E1239" s="0" t="n">
        <v>189</v>
      </c>
      <c r="F1239" s="0" t="n">
        <v>38</v>
      </c>
      <c r="G1239" s="0" t="n">
        <v>95</v>
      </c>
      <c r="H1239" s="0" t="n">
        <v>39646</v>
      </c>
      <c r="I1239" s="0" t="n">
        <v>23290</v>
      </c>
      <c r="J1239" s="16" t="n">
        <f aca="false">D1239+Inputs!$B$8*E1239</f>
        <v>735.12</v>
      </c>
      <c r="K1239" s="16" t="n">
        <f aca="false">F1239+Inputs!$B$9*G1239</f>
        <v>235.6</v>
      </c>
      <c r="L1239" s="16" t="n">
        <f aca="false">H1239+Inputs!$B$10*I1239</f>
        <v>73113.73</v>
      </c>
      <c r="M1239" s="16" t="n">
        <f aca="false">J1239+K1239+L1239</f>
        <v>74084.45</v>
      </c>
    </row>
    <row r="1240" customFormat="false" ht="15" hidden="false" customHeight="false" outlineLevel="0" collapsed="false">
      <c r="A1240" s="0" t="s">
        <v>419</v>
      </c>
      <c r="B1240" s="15" t="n">
        <v>46082</v>
      </c>
      <c r="C1240" s="0" t="n">
        <v>3</v>
      </c>
      <c r="D1240" s="0" t="n">
        <v>376</v>
      </c>
      <c r="E1240" s="0" t="n">
        <v>225</v>
      </c>
      <c r="F1240" s="0" t="n">
        <v>56</v>
      </c>
      <c r="G1240" s="0" t="n">
        <v>104</v>
      </c>
      <c r="H1240" s="0" t="n">
        <v>39708</v>
      </c>
      <c r="I1240" s="0" t="n">
        <v>23435</v>
      </c>
      <c r="J1240" s="16" t="n">
        <f aca="false">D1240+Inputs!$B$8*E1240</f>
        <v>844</v>
      </c>
      <c r="K1240" s="16" t="n">
        <f aca="false">F1240+Inputs!$B$9*G1240</f>
        <v>272.32</v>
      </c>
      <c r="L1240" s="16" t="n">
        <f aca="false">H1240+Inputs!$B$10*I1240</f>
        <v>73384.095</v>
      </c>
      <c r="M1240" s="16" t="n">
        <f aca="false">J1240+K1240+L1240</f>
        <v>74500.415</v>
      </c>
    </row>
    <row r="1241" customFormat="false" ht="15" hidden="false" customHeight="false" outlineLevel="0" collapsed="false">
      <c r="A1241" s="0" t="s">
        <v>419</v>
      </c>
      <c r="B1241" s="15" t="n">
        <v>46174</v>
      </c>
      <c r="C1241" s="0" t="n">
        <v>3</v>
      </c>
      <c r="D1241" s="0" t="n">
        <v>553</v>
      </c>
      <c r="E1241" s="0" t="n">
        <v>254</v>
      </c>
      <c r="F1241" s="0" t="n">
        <v>79</v>
      </c>
      <c r="G1241" s="0" t="n">
        <v>141</v>
      </c>
      <c r="H1241" s="0" t="n">
        <v>39528</v>
      </c>
      <c r="I1241" s="0" t="n">
        <v>23403</v>
      </c>
      <c r="J1241" s="16" t="n">
        <f aca="false">D1241+Inputs!$B$8*E1241</f>
        <v>1081.32</v>
      </c>
      <c r="K1241" s="16" t="n">
        <f aca="false">F1241+Inputs!$B$9*G1241</f>
        <v>372.28</v>
      </c>
      <c r="L1241" s="16" t="n">
        <f aca="false">H1241+Inputs!$B$10*I1241</f>
        <v>73158.111</v>
      </c>
      <c r="M1241" s="16" t="n">
        <f aca="false">J1241+K1241+L1241</f>
        <v>74611.711</v>
      </c>
    </row>
    <row r="1242" customFormat="false" ht="15" hidden="false" customHeight="false" outlineLevel="0" collapsed="false">
      <c r="A1242" s="0" t="s">
        <v>419</v>
      </c>
      <c r="B1242" s="15" t="n">
        <v>46235</v>
      </c>
      <c r="C1242" s="0" t="n">
        <v>3</v>
      </c>
      <c r="D1242" s="0" t="n">
        <v>684</v>
      </c>
      <c r="E1242" s="0" t="n">
        <v>276</v>
      </c>
      <c r="F1242" s="0" t="n">
        <v>104</v>
      </c>
      <c r="G1242" s="0" t="n">
        <v>153</v>
      </c>
      <c r="H1242" s="0" t="n">
        <v>39646</v>
      </c>
      <c r="I1242" s="0" t="n">
        <v>23477</v>
      </c>
      <c r="J1242" s="16" t="n">
        <f aca="false">D1242+Inputs!$B$8*E1242</f>
        <v>1258.08</v>
      </c>
      <c r="K1242" s="16" t="n">
        <f aca="false">F1242+Inputs!$B$9*G1242</f>
        <v>422.24</v>
      </c>
      <c r="L1242" s="16" t="n">
        <f aca="false">H1242+Inputs!$B$10*I1242</f>
        <v>73382.449</v>
      </c>
      <c r="M1242" s="16" t="n">
        <f aca="false">J1242+K1242+L1242</f>
        <v>75062.769</v>
      </c>
    </row>
    <row r="1243" customFormat="false" ht="15" hidden="false" customHeight="false" outlineLevel="0" collapsed="false">
      <c r="A1243" s="0" t="s">
        <v>359</v>
      </c>
      <c r="B1243" s="15" t="n">
        <v>44805</v>
      </c>
      <c r="C1243" s="0" t="n">
        <v>1</v>
      </c>
      <c r="D1243" s="0" t="n">
        <v>18</v>
      </c>
      <c r="E1243" s="0" t="n">
        <v>50</v>
      </c>
      <c r="F1243" s="0" t="n">
        <v>0</v>
      </c>
      <c r="G1243" s="0" t="n">
        <v>4</v>
      </c>
      <c r="H1243" s="0" t="n">
        <v>37224</v>
      </c>
      <c r="I1243" s="0" t="n">
        <v>25112</v>
      </c>
      <c r="J1243" s="16" t="n">
        <f aca="false">D1243+Inputs!$B$8*E1243</f>
        <v>122</v>
      </c>
      <c r="K1243" s="16" t="n">
        <f aca="false">F1243+Inputs!$B$9*G1243</f>
        <v>8.32</v>
      </c>
      <c r="L1243" s="16" t="n">
        <f aca="false">H1243+Inputs!$B$10*I1243</f>
        <v>73309.944</v>
      </c>
      <c r="M1243" s="16" t="n">
        <f aca="false">J1243+K1243+L1243</f>
        <v>73440.264</v>
      </c>
    </row>
    <row r="1244" customFormat="false" ht="15" hidden="false" customHeight="false" outlineLevel="0" collapsed="false">
      <c r="A1244" s="0" t="s">
        <v>359</v>
      </c>
      <c r="B1244" s="15" t="n">
        <v>44896</v>
      </c>
      <c r="C1244" s="0" t="n">
        <v>1</v>
      </c>
      <c r="D1244" s="0" t="n">
        <v>19</v>
      </c>
      <c r="E1244" s="0" t="n">
        <v>59</v>
      </c>
      <c r="F1244" s="0" t="n">
        <v>0</v>
      </c>
      <c r="G1244" s="0" t="n">
        <v>8</v>
      </c>
      <c r="H1244" s="0" t="n">
        <v>37513</v>
      </c>
      <c r="I1244" s="0" t="n">
        <v>25144</v>
      </c>
      <c r="J1244" s="16" t="n">
        <f aca="false">D1244+Inputs!$B$8*E1244</f>
        <v>141.72</v>
      </c>
      <c r="K1244" s="16" t="n">
        <f aca="false">F1244+Inputs!$B$9*G1244</f>
        <v>16.64</v>
      </c>
      <c r="L1244" s="16" t="n">
        <f aca="false">H1244+Inputs!$B$10*I1244</f>
        <v>73644.928</v>
      </c>
      <c r="M1244" s="16" t="n">
        <f aca="false">J1244+K1244+L1244</f>
        <v>73803.288</v>
      </c>
    </row>
    <row r="1245" customFormat="false" ht="15" hidden="false" customHeight="false" outlineLevel="0" collapsed="false">
      <c r="A1245" s="0" t="s">
        <v>359</v>
      </c>
      <c r="B1245" s="15" t="n">
        <v>44986</v>
      </c>
      <c r="C1245" s="0" t="n">
        <v>1</v>
      </c>
      <c r="D1245" s="0" t="n">
        <v>29</v>
      </c>
      <c r="E1245" s="0" t="n">
        <v>70</v>
      </c>
      <c r="F1245" s="0" t="n">
        <v>0</v>
      </c>
      <c r="G1245" s="0" t="n">
        <v>8</v>
      </c>
      <c r="H1245" s="0" t="n">
        <v>37413</v>
      </c>
      <c r="I1245" s="0" t="n">
        <v>25160</v>
      </c>
      <c r="J1245" s="16" t="n">
        <f aca="false">D1245+Inputs!$B$8*E1245</f>
        <v>174.6</v>
      </c>
      <c r="K1245" s="16" t="n">
        <f aca="false">F1245+Inputs!$B$9*G1245</f>
        <v>16.64</v>
      </c>
      <c r="L1245" s="16" t="n">
        <f aca="false">H1245+Inputs!$B$10*I1245</f>
        <v>73567.92</v>
      </c>
      <c r="M1245" s="16" t="n">
        <f aca="false">J1245+K1245+L1245</f>
        <v>73759.16</v>
      </c>
    </row>
    <row r="1246" customFormat="false" ht="15" hidden="false" customHeight="false" outlineLevel="0" collapsed="false">
      <c r="A1246" s="0" t="s">
        <v>359</v>
      </c>
      <c r="B1246" s="15" t="n">
        <v>45078</v>
      </c>
      <c r="C1246" s="0" t="n">
        <v>1</v>
      </c>
      <c r="D1246" s="0" t="n">
        <v>42</v>
      </c>
      <c r="E1246" s="0" t="n">
        <v>74</v>
      </c>
      <c r="F1246" s="0" t="n">
        <v>0</v>
      </c>
      <c r="G1246" s="0" t="n">
        <v>12</v>
      </c>
      <c r="H1246" s="0" t="n">
        <v>37519</v>
      </c>
      <c r="I1246" s="0" t="n">
        <v>25098</v>
      </c>
      <c r="J1246" s="16" t="n">
        <f aca="false">D1246+Inputs!$B$8*E1246</f>
        <v>195.92</v>
      </c>
      <c r="K1246" s="16" t="n">
        <f aca="false">F1246+Inputs!$B$9*G1246</f>
        <v>24.96</v>
      </c>
      <c r="L1246" s="16" t="n">
        <f aca="false">H1246+Inputs!$B$10*I1246</f>
        <v>73584.826</v>
      </c>
      <c r="M1246" s="16" t="n">
        <f aca="false">J1246+K1246+L1246</f>
        <v>73805.706</v>
      </c>
    </row>
    <row r="1247" customFormat="false" ht="15" hidden="false" customHeight="false" outlineLevel="0" collapsed="false">
      <c r="A1247" s="0" t="s">
        <v>359</v>
      </c>
      <c r="B1247" s="15" t="n">
        <v>45170</v>
      </c>
      <c r="C1247" s="0" t="n">
        <v>1</v>
      </c>
      <c r="D1247" s="0" t="n">
        <v>62</v>
      </c>
      <c r="E1247" s="0" t="n">
        <v>74</v>
      </c>
      <c r="F1247" s="0" t="n">
        <v>0</v>
      </c>
      <c r="G1247" s="0" t="n">
        <v>16</v>
      </c>
      <c r="H1247" s="0" t="n">
        <v>37745</v>
      </c>
      <c r="I1247" s="0" t="n">
        <v>25078</v>
      </c>
      <c r="J1247" s="16" t="n">
        <f aca="false">D1247+Inputs!$B$8*E1247</f>
        <v>215.92</v>
      </c>
      <c r="K1247" s="16" t="n">
        <f aca="false">F1247+Inputs!$B$9*G1247</f>
        <v>33.28</v>
      </c>
      <c r="L1247" s="16" t="n">
        <f aca="false">H1247+Inputs!$B$10*I1247</f>
        <v>73782.086</v>
      </c>
      <c r="M1247" s="16" t="n">
        <f aca="false">J1247+K1247+L1247</f>
        <v>74031.286</v>
      </c>
    </row>
    <row r="1248" customFormat="false" ht="15" hidden="false" customHeight="false" outlineLevel="0" collapsed="false">
      <c r="A1248" s="0" t="s">
        <v>359</v>
      </c>
      <c r="B1248" s="15" t="n">
        <v>45261</v>
      </c>
      <c r="C1248" s="0" t="n">
        <v>1</v>
      </c>
      <c r="D1248" s="0" t="n">
        <v>70</v>
      </c>
      <c r="E1248" s="0" t="n">
        <v>95</v>
      </c>
      <c r="F1248" s="0" t="n">
        <v>0</v>
      </c>
      <c r="G1248" s="0" t="n">
        <v>18</v>
      </c>
      <c r="H1248" s="0" t="n">
        <v>38545</v>
      </c>
      <c r="I1248" s="0" t="n">
        <v>25070</v>
      </c>
      <c r="J1248" s="16" t="n">
        <f aca="false">D1248+Inputs!$B$8*E1248</f>
        <v>267.6</v>
      </c>
      <c r="K1248" s="16" t="n">
        <f aca="false">F1248+Inputs!$B$9*G1248</f>
        <v>37.44</v>
      </c>
      <c r="L1248" s="16" t="n">
        <f aca="false">H1248+Inputs!$B$10*I1248</f>
        <v>74570.59</v>
      </c>
      <c r="M1248" s="16" t="n">
        <f aca="false">J1248+K1248+L1248</f>
        <v>74875.63</v>
      </c>
    </row>
    <row r="1249" customFormat="false" ht="15" hidden="false" customHeight="false" outlineLevel="0" collapsed="false">
      <c r="A1249" s="0" t="s">
        <v>359</v>
      </c>
      <c r="B1249" s="15" t="n">
        <v>45352</v>
      </c>
      <c r="C1249" s="0" t="n">
        <v>1</v>
      </c>
      <c r="D1249" s="0" t="n">
        <v>71</v>
      </c>
      <c r="E1249" s="0" t="n">
        <v>106</v>
      </c>
      <c r="F1249" s="0" t="n">
        <v>0</v>
      </c>
      <c r="G1249" s="0" t="n">
        <v>21</v>
      </c>
      <c r="H1249" s="0" t="n">
        <v>38520</v>
      </c>
      <c r="I1249" s="0" t="n">
        <v>25054</v>
      </c>
      <c r="J1249" s="16" t="n">
        <f aca="false">D1249+Inputs!$B$8*E1249</f>
        <v>291.48</v>
      </c>
      <c r="K1249" s="16" t="n">
        <f aca="false">F1249+Inputs!$B$9*G1249</f>
        <v>43.68</v>
      </c>
      <c r="L1249" s="16" t="n">
        <f aca="false">H1249+Inputs!$B$10*I1249</f>
        <v>74522.598</v>
      </c>
      <c r="M1249" s="16" t="n">
        <f aca="false">J1249+K1249+L1249</f>
        <v>74857.758</v>
      </c>
    </row>
    <row r="1250" customFormat="false" ht="15" hidden="false" customHeight="false" outlineLevel="0" collapsed="false">
      <c r="A1250" s="0" t="s">
        <v>359</v>
      </c>
      <c r="B1250" s="15" t="n">
        <v>45444</v>
      </c>
      <c r="C1250" s="0" t="n">
        <v>1</v>
      </c>
      <c r="D1250" s="0" t="n">
        <v>94</v>
      </c>
      <c r="E1250" s="0" t="n">
        <v>113</v>
      </c>
      <c r="F1250" s="0" t="n">
        <v>0</v>
      </c>
      <c r="G1250" s="0" t="n">
        <v>24</v>
      </c>
      <c r="H1250" s="0" t="n">
        <v>38528</v>
      </c>
      <c r="I1250" s="0" t="n">
        <v>25109</v>
      </c>
      <c r="J1250" s="16" t="n">
        <f aca="false">D1250+Inputs!$B$8*E1250</f>
        <v>329.04</v>
      </c>
      <c r="K1250" s="16" t="n">
        <f aca="false">F1250+Inputs!$B$9*G1250</f>
        <v>49.92</v>
      </c>
      <c r="L1250" s="16" t="n">
        <f aca="false">H1250+Inputs!$B$10*I1250</f>
        <v>74609.633</v>
      </c>
      <c r="M1250" s="16" t="n">
        <f aca="false">J1250+K1250+L1250</f>
        <v>74988.593</v>
      </c>
    </row>
    <row r="1251" customFormat="false" ht="15" hidden="false" customHeight="false" outlineLevel="0" collapsed="false">
      <c r="A1251" s="0" t="s">
        <v>359</v>
      </c>
      <c r="B1251" s="15" t="n">
        <v>45536</v>
      </c>
      <c r="C1251" s="0" t="n">
        <v>1</v>
      </c>
      <c r="D1251" s="0" t="n">
        <v>88</v>
      </c>
      <c r="E1251" s="0" t="n">
        <v>121</v>
      </c>
      <c r="F1251" s="0" t="n">
        <v>6</v>
      </c>
      <c r="G1251" s="0" t="n">
        <v>28</v>
      </c>
      <c r="H1251" s="0" t="n">
        <v>38630</v>
      </c>
      <c r="I1251" s="0" t="n">
        <v>25161</v>
      </c>
      <c r="J1251" s="16" t="n">
        <f aca="false">D1251+Inputs!$B$8*E1251</f>
        <v>339.68</v>
      </c>
      <c r="K1251" s="16" t="n">
        <f aca="false">F1251+Inputs!$B$9*G1251</f>
        <v>64.24</v>
      </c>
      <c r="L1251" s="16" t="n">
        <f aca="false">H1251+Inputs!$B$10*I1251</f>
        <v>74786.357</v>
      </c>
      <c r="M1251" s="16" t="n">
        <f aca="false">J1251+K1251+L1251</f>
        <v>75190.277</v>
      </c>
    </row>
    <row r="1252" customFormat="false" ht="15" hidden="false" customHeight="false" outlineLevel="0" collapsed="false">
      <c r="A1252" s="0" t="s">
        <v>359</v>
      </c>
      <c r="B1252" s="15" t="n">
        <v>45627</v>
      </c>
      <c r="C1252" s="0" t="n">
        <v>1</v>
      </c>
      <c r="D1252" s="0" t="n">
        <v>103</v>
      </c>
      <c r="E1252" s="0" t="n">
        <v>127</v>
      </c>
      <c r="F1252" s="0" t="n">
        <v>9</v>
      </c>
      <c r="G1252" s="0" t="n">
        <v>30</v>
      </c>
      <c r="H1252" s="0" t="n">
        <v>39083</v>
      </c>
      <c r="I1252" s="0" t="n">
        <v>25194</v>
      </c>
      <c r="J1252" s="16" t="n">
        <f aca="false">D1252+Inputs!$B$8*E1252</f>
        <v>367.16</v>
      </c>
      <c r="K1252" s="16" t="n">
        <f aca="false">F1252+Inputs!$B$9*G1252</f>
        <v>71.4</v>
      </c>
      <c r="L1252" s="16" t="n">
        <f aca="false">H1252+Inputs!$B$10*I1252</f>
        <v>75286.778</v>
      </c>
      <c r="M1252" s="16" t="n">
        <f aca="false">J1252+K1252+L1252</f>
        <v>75725.338</v>
      </c>
    </row>
    <row r="1253" customFormat="false" ht="15" hidden="false" customHeight="false" outlineLevel="0" collapsed="false">
      <c r="A1253" s="0" t="s">
        <v>359</v>
      </c>
      <c r="B1253" s="15" t="n">
        <v>45717</v>
      </c>
      <c r="C1253" s="0" t="n">
        <v>1</v>
      </c>
      <c r="D1253" s="0" t="n">
        <v>118</v>
      </c>
      <c r="E1253" s="0" t="n">
        <v>132</v>
      </c>
      <c r="F1253" s="0" t="n">
        <v>8</v>
      </c>
      <c r="G1253" s="0" t="n">
        <v>37</v>
      </c>
      <c r="H1253" s="0" t="n">
        <v>39225</v>
      </c>
      <c r="I1253" s="0" t="n">
        <v>25283</v>
      </c>
      <c r="J1253" s="16" t="n">
        <f aca="false">D1253+Inputs!$B$8*E1253</f>
        <v>392.56</v>
      </c>
      <c r="K1253" s="16" t="n">
        <f aca="false">F1253+Inputs!$B$9*G1253</f>
        <v>84.96</v>
      </c>
      <c r="L1253" s="16" t="n">
        <f aca="false">H1253+Inputs!$B$10*I1253</f>
        <v>75556.671</v>
      </c>
      <c r="M1253" s="16" t="n">
        <f aca="false">J1253+K1253+L1253</f>
        <v>76034.191</v>
      </c>
    </row>
    <row r="1254" customFormat="false" ht="15" hidden="false" customHeight="false" outlineLevel="0" collapsed="false">
      <c r="A1254" s="0" t="s">
        <v>359</v>
      </c>
      <c r="B1254" s="15" t="n">
        <v>45809</v>
      </c>
      <c r="C1254" s="0" t="n">
        <v>1</v>
      </c>
      <c r="D1254" s="0" t="n">
        <v>110</v>
      </c>
      <c r="E1254" s="0" t="n">
        <v>149</v>
      </c>
      <c r="F1254" s="0" t="n">
        <v>8</v>
      </c>
      <c r="G1254" s="0" t="n">
        <v>40</v>
      </c>
      <c r="H1254" s="0" t="n">
        <v>39066</v>
      </c>
      <c r="I1254" s="0" t="n">
        <v>25192</v>
      </c>
      <c r="J1254" s="16" t="n">
        <f aca="false">D1254+Inputs!$B$8*E1254</f>
        <v>419.92</v>
      </c>
      <c r="K1254" s="16" t="n">
        <f aca="false">F1254+Inputs!$B$9*G1254</f>
        <v>91.2</v>
      </c>
      <c r="L1254" s="16" t="n">
        <f aca="false">H1254+Inputs!$B$10*I1254</f>
        <v>75266.904</v>
      </c>
      <c r="M1254" s="16" t="n">
        <f aca="false">J1254+K1254+L1254</f>
        <v>75778.024</v>
      </c>
    </row>
    <row r="1255" customFormat="false" ht="15" hidden="false" customHeight="false" outlineLevel="0" collapsed="false">
      <c r="A1255" s="0" t="s">
        <v>359</v>
      </c>
      <c r="B1255" s="15" t="n">
        <v>45901</v>
      </c>
      <c r="C1255" s="0" t="n">
        <v>1</v>
      </c>
      <c r="D1255" s="0" t="n">
        <v>88</v>
      </c>
      <c r="E1255" s="0" t="n">
        <v>160</v>
      </c>
      <c r="F1255" s="0" t="n">
        <v>8</v>
      </c>
      <c r="G1255" s="0" t="n">
        <v>46</v>
      </c>
      <c r="H1255" s="0" t="n">
        <v>39505</v>
      </c>
      <c r="I1255" s="0" t="n">
        <v>25150</v>
      </c>
      <c r="J1255" s="16" t="n">
        <f aca="false">D1255+Inputs!$B$8*E1255</f>
        <v>420.8</v>
      </c>
      <c r="K1255" s="16" t="n">
        <f aca="false">F1255+Inputs!$B$9*G1255</f>
        <v>103.68</v>
      </c>
      <c r="L1255" s="16" t="n">
        <f aca="false">H1255+Inputs!$B$10*I1255</f>
        <v>75645.55</v>
      </c>
      <c r="M1255" s="16" t="n">
        <f aca="false">J1255+K1255+L1255</f>
        <v>76170.03</v>
      </c>
    </row>
    <row r="1256" customFormat="false" ht="15" hidden="false" customHeight="false" outlineLevel="0" collapsed="false">
      <c r="A1256" s="0" t="s">
        <v>359</v>
      </c>
      <c r="B1256" s="15" t="n">
        <v>45992</v>
      </c>
      <c r="C1256" s="0" t="n">
        <v>1</v>
      </c>
      <c r="D1256" s="0" t="n">
        <v>99</v>
      </c>
      <c r="E1256" s="0" t="n">
        <v>163</v>
      </c>
      <c r="F1256" s="0" t="n">
        <v>16</v>
      </c>
      <c r="G1256" s="0" t="n">
        <v>54</v>
      </c>
      <c r="H1256" s="0" t="n">
        <v>39873</v>
      </c>
      <c r="I1256" s="0" t="n">
        <v>25194</v>
      </c>
      <c r="J1256" s="16" t="n">
        <f aca="false">D1256+Inputs!$B$8*E1256</f>
        <v>438.04</v>
      </c>
      <c r="K1256" s="16" t="n">
        <f aca="false">F1256+Inputs!$B$9*G1256</f>
        <v>128.32</v>
      </c>
      <c r="L1256" s="16" t="n">
        <f aca="false">H1256+Inputs!$B$10*I1256</f>
        <v>76076.778</v>
      </c>
      <c r="M1256" s="16" t="n">
        <f aca="false">J1256+K1256+L1256</f>
        <v>76643.138</v>
      </c>
    </row>
    <row r="1257" customFormat="false" ht="15" hidden="false" customHeight="false" outlineLevel="0" collapsed="false">
      <c r="A1257" s="0" t="s">
        <v>359</v>
      </c>
      <c r="B1257" s="15" t="n">
        <v>46082</v>
      </c>
      <c r="C1257" s="0" t="n">
        <v>1</v>
      </c>
      <c r="D1257" s="0" t="n">
        <v>106</v>
      </c>
      <c r="E1257" s="0" t="n">
        <v>189</v>
      </c>
      <c r="F1257" s="0" t="n">
        <v>16</v>
      </c>
      <c r="G1257" s="0" t="n">
        <v>66</v>
      </c>
      <c r="H1257" s="0" t="n">
        <v>40066</v>
      </c>
      <c r="I1257" s="0" t="n">
        <v>25158</v>
      </c>
      <c r="J1257" s="16" t="n">
        <f aca="false">D1257+Inputs!$B$8*E1257</f>
        <v>499.12</v>
      </c>
      <c r="K1257" s="16" t="n">
        <f aca="false">F1257+Inputs!$B$9*G1257</f>
        <v>153.28</v>
      </c>
      <c r="L1257" s="16" t="n">
        <f aca="false">H1257+Inputs!$B$10*I1257</f>
        <v>76218.046</v>
      </c>
      <c r="M1257" s="16" t="n">
        <f aca="false">J1257+K1257+L1257</f>
        <v>76870.446</v>
      </c>
    </row>
    <row r="1258" customFormat="false" ht="15" hidden="false" customHeight="false" outlineLevel="0" collapsed="false">
      <c r="A1258" s="0" t="s">
        <v>359</v>
      </c>
      <c r="B1258" s="15" t="n">
        <v>46174</v>
      </c>
      <c r="C1258" s="0" t="n">
        <v>1</v>
      </c>
      <c r="D1258" s="0" t="n">
        <v>149</v>
      </c>
      <c r="E1258" s="0" t="n">
        <v>222</v>
      </c>
      <c r="F1258" s="0" t="n">
        <v>23</v>
      </c>
      <c r="G1258" s="0" t="n">
        <v>89</v>
      </c>
      <c r="H1258" s="0" t="n">
        <v>40068</v>
      </c>
      <c r="I1258" s="0" t="n">
        <v>25169</v>
      </c>
      <c r="J1258" s="16" t="n">
        <f aca="false">D1258+Inputs!$B$8*E1258</f>
        <v>610.76</v>
      </c>
      <c r="K1258" s="16" t="n">
        <f aca="false">F1258+Inputs!$B$9*G1258</f>
        <v>208.12</v>
      </c>
      <c r="L1258" s="16" t="n">
        <f aca="false">H1258+Inputs!$B$10*I1258</f>
        <v>76235.853</v>
      </c>
      <c r="M1258" s="16" t="n">
        <f aca="false">J1258+K1258+L1258</f>
        <v>77054.733</v>
      </c>
    </row>
    <row r="1259" customFormat="false" ht="15" hidden="false" customHeight="false" outlineLevel="0" collapsed="false">
      <c r="A1259" s="0" t="s">
        <v>359</v>
      </c>
      <c r="B1259" s="15" t="n">
        <v>46235</v>
      </c>
      <c r="C1259" s="0" t="n">
        <v>1</v>
      </c>
      <c r="D1259" s="0" t="n">
        <v>192</v>
      </c>
      <c r="E1259" s="0" t="n">
        <v>238</v>
      </c>
      <c r="F1259" s="0" t="n">
        <v>36</v>
      </c>
      <c r="G1259" s="0" t="n">
        <v>105</v>
      </c>
      <c r="H1259" s="0" t="n">
        <v>40344</v>
      </c>
      <c r="I1259" s="0" t="n">
        <v>25187</v>
      </c>
      <c r="J1259" s="16" t="n">
        <f aca="false">D1259+Inputs!$B$8*E1259</f>
        <v>687.04</v>
      </c>
      <c r="K1259" s="16" t="n">
        <f aca="false">F1259+Inputs!$B$9*G1259</f>
        <v>254.4</v>
      </c>
      <c r="L1259" s="16" t="n">
        <f aca="false">H1259+Inputs!$B$10*I1259</f>
        <v>76537.719</v>
      </c>
      <c r="M1259" s="16" t="n">
        <f aca="false">J1259+K1259+L1259</f>
        <v>77479.159</v>
      </c>
    </row>
    <row r="1260" customFormat="false" ht="15" hidden="false" customHeight="false" outlineLevel="0" collapsed="false">
      <c r="A1260" s="0" t="s">
        <v>386</v>
      </c>
      <c r="B1260" s="15" t="n">
        <v>44805</v>
      </c>
      <c r="C1260" s="0" t="n">
        <v>2</v>
      </c>
      <c r="D1260" s="0" t="n">
        <v>0</v>
      </c>
      <c r="E1260" s="0" t="n">
        <v>14</v>
      </c>
      <c r="F1260" s="0" t="n">
        <v>0</v>
      </c>
      <c r="G1260" s="0" t="n">
        <v>0</v>
      </c>
      <c r="H1260" s="0" t="n">
        <v>5291</v>
      </c>
      <c r="I1260" s="0" t="n">
        <v>11388</v>
      </c>
      <c r="J1260" s="16" t="n">
        <f aca="false">D1260+Inputs!$B$8*E1260</f>
        <v>29.12</v>
      </c>
      <c r="K1260" s="16" t="n">
        <f aca="false">F1260+Inputs!$B$9*G1260</f>
        <v>0</v>
      </c>
      <c r="L1260" s="16" t="n">
        <f aca="false">H1260+Inputs!$B$10*I1260</f>
        <v>21655.556</v>
      </c>
      <c r="M1260" s="16" t="n">
        <f aca="false">J1260+K1260+L1260</f>
        <v>21684.676</v>
      </c>
    </row>
    <row r="1261" customFormat="false" ht="15" hidden="false" customHeight="false" outlineLevel="0" collapsed="false">
      <c r="A1261" s="0" t="s">
        <v>386</v>
      </c>
      <c r="B1261" s="15" t="n">
        <v>44896</v>
      </c>
      <c r="C1261" s="0" t="n">
        <v>2</v>
      </c>
      <c r="D1261" s="0" t="n">
        <v>0</v>
      </c>
      <c r="E1261" s="0" t="n">
        <v>15</v>
      </c>
      <c r="F1261" s="0" t="n">
        <v>0</v>
      </c>
      <c r="G1261" s="0" t="n">
        <v>1</v>
      </c>
      <c r="H1261" s="0" t="n">
        <v>5503</v>
      </c>
      <c r="I1261" s="0" t="n">
        <v>11384</v>
      </c>
      <c r="J1261" s="16" t="n">
        <f aca="false">D1261+Inputs!$B$8*E1261</f>
        <v>31.2</v>
      </c>
      <c r="K1261" s="16" t="n">
        <f aca="false">F1261+Inputs!$B$9*G1261</f>
        <v>2.08</v>
      </c>
      <c r="L1261" s="16" t="n">
        <f aca="false">H1261+Inputs!$B$10*I1261</f>
        <v>21861.808</v>
      </c>
      <c r="M1261" s="16" t="n">
        <f aca="false">J1261+K1261+L1261</f>
        <v>21895.088</v>
      </c>
    </row>
    <row r="1262" customFormat="false" ht="15" hidden="false" customHeight="false" outlineLevel="0" collapsed="false">
      <c r="A1262" s="0" t="s">
        <v>386</v>
      </c>
      <c r="B1262" s="15" t="n">
        <v>44986</v>
      </c>
      <c r="C1262" s="0" t="n">
        <v>2</v>
      </c>
      <c r="D1262" s="0" t="n">
        <v>0</v>
      </c>
      <c r="E1262" s="0" t="n">
        <v>16</v>
      </c>
      <c r="F1262" s="0" t="n">
        <v>0</v>
      </c>
      <c r="G1262" s="0" t="n">
        <v>2</v>
      </c>
      <c r="H1262" s="0" t="n">
        <v>5472</v>
      </c>
      <c r="I1262" s="0" t="n">
        <v>11427</v>
      </c>
      <c r="J1262" s="16" t="n">
        <f aca="false">D1262+Inputs!$B$8*E1262</f>
        <v>33.28</v>
      </c>
      <c r="K1262" s="16" t="n">
        <f aca="false">F1262+Inputs!$B$9*G1262</f>
        <v>4.16</v>
      </c>
      <c r="L1262" s="16" t="n">
        <f aca="false">H1262+Inputs!$B$10*I1262</f>
        <v>21892.599</v>
      </c>
      <c r="M1262" s="16" t="n">
        <f aca="false">J1262+K1262+L1262</f>
        <v>21930.039</v>
      </c>
    </row>
    <row r="1263" customFormat="false" ht="15" hidden="false" customHeight="false" outlineLevel="0" collapsed="false">
      <c r="A1263" s="0" t="s">
        <v>386</v>
      </c>
      <c r="B1263" s="15" t="n">
        <v>45078</v>
      </c>
      <c r="C1263" s="0" t="n">
        <v>2</v>
      </c>
      <c r="D1263" s="0" t="n">
        <v>0</v>
      </c>
      <c r="E1263" s="0" t="n">
        <v>21</v>
      </c>
      <c r="F1263" s="0" t="n">
        <v>0</v>
      </c>
      <c r="G1263" s="0" t="n">
        <v>3</v>
      </c>
      <c r="H1263" s="0" t="n">
        <v>5338</v>
      </c>
      <c r="I1263" s="0" t="n">
        <v>11473</v>
      </c>
      <c r="J1263" s="16" t="n">
        <f aca="false">D1263+Inputs!$B$8*E1263</f>
        <v>43.68</v>
      </c>
      <c r="K1263" s="16" t="n">
        <f aca="false">F1263+Inputs!$B$9*G1263</f>
        <v>6.24</v>
      </c>
      <c r="L1263" s="16" t="n">
        <f aca="false">H1263+Inputs!$B$10*I1263</f>
        <v>21824.701</v>
      </c>
      <c r="M1263" s="16" t="n">
        <f aca="false">J1263+K1263+L1263</f>
        <v>21874.621</v>
      </c>
    </row>
    <row r="1264" customFormat="false" ht="15" hidden="false" customHeight="false" outlineLevel="0" collapsed="false">
      <c r="A1264" s="0" t="s">
        <v>386</v>
      </c>
      <c r="B1264" s="15" t="n">
        <v>45170</v>
      </c>
      <c r="C1264" s="0" t="n">
        <v>2</v>
      </c>
      <c r="D1264" s="0" t="n">
        <v>0</v>
      </c>
      <c r="E1264" s="0" t="n">
        <v>23</v>
      </c>
      <c r="F1264" s="0" t="n">
        <v>0</v>
      </c>
      <c r="G1264" s="0" t="n">
        <v>5</v>
      </c>
      <c r="H1264" s="0" t="n">
        <v>5383</v>
      </c>
      <c r="I1264" s="0" t="n">
        <v>11464</v>
      </c>
      <c r="J1264" s="16" t="n">
        <f aca="false">D1264+Inputs!$B$8*E1264</f>
        <v>47.84</v>
      </c>
      <c r="K1264" s="16" t="n">
        <f aca="false">F1264+Inputs!$B$9*G1264</f>
        <v>10.4</v>
      </c>
      <c r="L1264" s="16" t="n">
        <f aca="false">H1264+Inputs!$B$10*I1264</f>
        <v>21856.768</v>
      </c>
      <c r="M1264" s="16" t="n">
        <f aca="false">J1264+K1264+L1264</f>
        <v>21915.008</v>
      </c>
    </row>
    <row r="1265" customFormat="false" ht="15" hidden="false" customHeight="false" outlineLevel="0" collapsed="false">
      <c r="A1265" s="0" t="s">
        <v>386</v>
      </c>
      <c r="B1265" s="15" t="n">
        <v>45261</v>
      </c>
      <c r="C1265" s="0" t="n">
        <v>2</v>
      </c>
      <c r="D1265" s="0" t="n">
        <v>0</v>
      </c>
      <c r="E1265" s="0" t="n">
        <v>24</v>
      </c>
      <c r="F1265" s="0" t="n">
        <v>0</v>
      </c>
      <c r="G1265" s="0" t="n">
        <v>6</v>
      </c>
      <c r="H1265" s="0" t="n">
        <v>5563</v>
      </c>
      <c r="I1265" s="0" t="n">
        <v>11487</v>
      </c>
      <c r="J1265" s="16" t="n">
        <f aca="false">D1265+Inputs!$B$8*E1265</f>
        <v>49.92</v>
      </c>
      <c r="K1265" s="16" t="n">
        <f aca="false">F1265+Inputs!$B$9*G1265</f>
        <v>12.48</v>
      </c>
      <c r="L1265" s="16" t="n">
        <f aca="false">H1265+Inputs!$B$10*I1265</f>
        <v>22069.819</v>
      </c>
      <c r="M1265" s="16" t="n">
        <f aca="false">J1265+K1265+L1265</f>
        <v>22132.219</v>
      </c>
    </row>
    <row r="1266" customFormat="false" ht="15" hidden="false" customHeight="false" outlineLevel="0" collapsed="false">
      <c r="A1266" s="0" t="s">
        <v>386</v>
      </c>
      <c r="B1266" s="15" t="n">
        <v>45352</v>
      </c>
      <c r="C1266" s="0" t="n">
        <v>2</v>
      </c>
      <c r="D1266" s="0" t="n">
        <v>0</v>
      </c>
      <c r="E1266" s="0" t="n">
        <v>28</v>
      </c>
      <c r="F1266" s="0" t="n">
        <v>0</v>
      </c>
      <c r="G1266" s="0" t="n">
        <v>7</v>
      </c>
      <c r="H1266" s="0" t="n">
        <v>5618</v>
      </c>
      <c r="I1266" s="0" t="n">
        <v>11555</v>
      </c>
      <c r="J1266" s="16" t="n">
        <f aca="false">D1266+Inputs!$B$8*E1266</f>
        <v>58.24</v>
      </c>
      <c r="K1266" s="16" t="n">
        <f aca="false">F1266+Inputs!$B$9*G1266</f>
        <v>14.56</v>
      </c>
      <c r="L1266" s="16" t="n">
        <f aca="false">H1266+Inputs!$B$10*I1266</f>
        <v>22222.535</v>
      </c>
      <c r="M1266" s="16" t="n">
        <f aca="false">J1266+K1266+L1266</f>
        <v>22295.335</v>
      </c>
    </row>
    <row r="1267" customFormat="false" ht="15" hidden="false" customHeight="false" outlineLevel="0" collapsed="false">
      <c r="A1267" s="0" t="s">
        <v>386</v>
      </c>
      <c r="B1267" s="15" t="n">
        <v>45444</v>
      </c>
      <c r="C1267" s="0" t="n">
        <v>2</v>
      </c>
      <c r="D1267" s="0" t="n">
        <v>0</v>
      </c>
      <c r="E1267" s="0" t="n">
        <v>34</v>
      </c>
      <c r="F1267" s="0" t="n">
        <v>0</v>
      </c>
      <c r="G1267" s="0" t="n">
        <v>7</v>
      </c>
      <c r="H1267" s="0" t="n">
        <v>5606</v>
      </c>
      <c r="I1267" s="0" t="n">
        <v>11624</v>
      </c>
      <c r="J1267" s="16" t="n">
        <f aca="false">D1267+Inputs!$B$8*E1267</f>
        <v>70.72</v>
      </c>
      <c r="K1267" s="16" t="n">
        <f aca="false">F1267+Inputs!$B$9*G1267</f>
        <v>14.56</v>
      </c>
      <c r="L1267" s="16" t="n">
        <f aca="false">H1267+Inputs!$B$10*I1267</f>
        <v>22309.688</v>
      </c>
      <c r="M1267" s="16" t="n">
        <f aca="false">J1267+K1267+L1267</f>
        <v>22394.968</v>
      </c>
    </row>
    <row r="1268" customFormat="false" ht="15" hidden="false" customHeight="false" outlineLevel="0" collapsed="false">
      <c r="A1268" s="0" t="s">
        <v>386</v>
      </c>
      <c r="B1268" s="15" t="n">
        <v>45536</v>
      </c>
      <c r="C1268" s="0" t="n">
        <v>2</v>
      </c>
      <c r="D1268" s="0" t="n">
        <v>0</v>
      </c>
      <c r="E1268" s="0" t="n">
        <v>36</v>
      </c>
      <c r="F1268" s="0" t="n">
        <v>0</v>
      </c>
      <c r="G1268" s="0" t="n">
        <v>9</v>
      </c>
      <c r="H1268" s="0" t="n">
        <v>5707</v>
      </c>
      <c r="I1268" s="0" t="n">
        <v>11625</v>
      </c>
      <c r="J1268" s="16" t="n">
        <f aca="false">D1268+Inputs!$B$8*E1268</f>
        <v>74.88</v>
      </c>
      <c r="K1268" s="16" t="n">
        <f aca="false">F1268+Inputs!$B$9*G1268</f>
        <v>18.72</v>
      </c>
      <c r="L1268" s="16" t="n">
        <f aca="false">H1268+Inputs!$B$10*I1268</f>
        <v>22412.125</v>
      </c>
      <c r="M1268" s="16" t="n">
        <f aca="false">J1268+K1268+L1268</f>
        <v>22505.725</v>
      </c>
    </row>
    <row r="1269" customFormat="false" ht="15" hidden="false" customHeight="false" outlineLevel="0" collapsed="false">
      <c r="A1269" s="0" t="s">
        <v>386</v>
      </c>
      <c r="B1269" s="15" t="n">
        <v>45627</v>
      </c>
      <c r="C1269" s="0" t="n">
        <v>2</v>
      </c>
      <c r="D1269" s="0" t="n">
        <v>0</v>
      </c>
      <c r="E1269" s="0" t="n">
        <v>39</v>
      </c>
      <c r="F1269" s="0" t="n">
        <v>0</v>
      </c>
      <c r="G1269" s="0" t="n">
        <v>10</v>
      </c>
      <c r="H1269" s="0" t="n">
        <v>5840</v>
      </c>
      <c r="I1269" s="0" t="n">
        <v>11605</v>
      </c>
      <c r="J1269" s="16" t="n">
        <f aca="false">D1269+Inputs!$B$8*E1269</f>
        <v>81.12</v>
      </c>
      <c r="K1269" s="16" t="n">
        <f aca="false">F1269+Inputs!$B$9*G1269</f>
        <v>20.8</v>
      </c>
      <c r="L1269" s="16" t="n">
        <f aca="false">H1269+Inputs!$B$10*I1269</f>
        <v>22516.385</v>
      </c>
      <c r="M1269" s="16" t="n">
        <f aca="false">J1269+K1269+L1269</f>
        <v>22618.305</v>
      </c>
    </row>
    <row r="1270" customFormat="false" ht="15" hidden="false" customHeight="false" outlineLevel="0" collapsed="false">
      <c r="A1270" s="0" t="s">
        <v>386</v>
      </c>
      <c r="B1270" s="15" t="n">
        <v>45717</v>
      </c>
      <c r="C1270" s="0" t="n">
        <v>2</v>
      </c>
      <c r="D1270" s="0" t="n">
        <v>0</v>
      </c>
      <c r="E1270" s="0" t="n">
        <v>45</v>
      </c>
      <c r="F1270" s="0" t="n">
        <v>0</v>
      </c>
      <c r="G1270" s="0" t="n">
        <v>15</v>
      </c>
      <c r="H1270" s="0" t="n">
        <v>5886</v>
      </c>
      <c r="I1270" s="0" t="n">
        <v>11584</v>
      </c>
      <c r="J1270" s="16" t="n">
        <f aca="false">D1270+Inputs!$B$8*E1270</f>
        <v>93.6</v>
      </c>
      <c r="K1270" s="16" t="n">
        <f aca="false">F1270+Inputs!$B$9*G1270</f>
        <v>31.2</v>
      </c>
      <c r="L1270" s="16" t="n">
        <f aca="false">H1270+Inputs!$B$10*I1270</f>
        <v>22532.208</v>
      </c>
      <c r="M1270" s="16" t="n">
        <f aca="false">J1270+K1270+L1270</f>
        <v>22657.008</v>
      </c>
    </row>
    <row r="1271" customFormat="false" ht="15" hidden="false" customHeight="false" outlineLevel="0" collapsed="false">
      <c r="A1271" s="0" t="s">
        <v>386</v>
      </c>
      <c r="B1271" s="15" t="n">
        <v>45809</v>
      </c>
      <c r="C1271" s="0" t="n">
        <v>2</v>
      </c>
      <c r="D1271" s="0" t="n">
        <v>0</v>
      </c>
      <c r="E1271" s="0" t="n">
        <v>50</v>
      </c>
      <c r="F1271" s="0" t="n">
        <v>0</v>
      </c>
      <c r="G1271" s="0" t="n">
        <v>17</v>
      </c>
      <c r="H1271" s="0" t="n">
        <v>5847</v>
      </c>
      <c r="I1271" s="0" t="n">
        <v>11580</v>
      </c>
      <c r="J1271" s="16" t="n">
        <f aca="false">D1271+Inputs!$B$8*E1271</f>
        <v>104</v>
      </c>
      <c r="K1271" s="16" t="n">
        <f aca="false">F1271+Inputs!$B$9*G1271</f>
        <v>35.36</v>
      </c>
      <c r="L1271" s="16" t="n">
        <f aca="false">H1271+Inputs!$B$10*I1271</f>
        <v>22487.46</v>
      </c>
      <c r="M1271" s="16" t="n">
        <f aca="false">J1271+K1271+L1271</f>
        <v>22626.82</v>
      </c>
    </row>
    <row r="1272" customFormat="false" ht="15" hidden="false" customHeight="false" outlineLevel="0" collapsed="false">
      <c r="A1272" s="0" t="s">
        <v>386</v>
      </c>
      <c r="B1272" s="15" t="n">
        <v>45901</v>
      </c>
      <c r="C1272" s="0" t="n">
        <v>2</v>
      </c>
      <c r="D1272" s="0" t="n">
        <v>0</v>
      </c>
      <c r="E1272" s="0" t="n">
        <v>51</v>
      </c>
      <c r="F1272" s="0" t="n">
        <v>0</v>
      </c>
      <c r="G1272" s="0" t="n">
        <v>20</v>
      </c>
      <c r="H1272" s="0" t="n">
        <v>5812</v>
      </c>
      <c r="I1272" s="0" t="n">
        <v>11621</v>
      </c>
      <c r="J1272" s="16" t="n">
        <f aca="false">D1272+Inputs!$B$8*E1272</f>
        <v>106.08</v>
      </c>
      <c r="K1272" s="16" t="n">
        <f aca="false">F1272+Inputs!$B$9*G1272</f>
        <v>41.6</v>
      </c>
      <c r="L1272" s="16" t="n">
        <f aca="false">H1272+Inputs!$B$10*I1272</f>
        <v>22511.377</v>
      </c>
      <c r="M1272" s="16" t="n">
        <f aca="false">J1272+K1272+L1272</f>
        <v>22659.057</v>
      </c>
    </row>
    <row r="1273" customFormat="false" ht="15" hidden="false" customHeight="false" outlineLevel="0" collapsed="false">
      <c r="A1273" s="0" t="s">
        <v>386</v>
      </c>
      <c r="B1273" s="15" t="n">
        <v>45992</v>
      </c>
      <c r="C1273" s="0" t="n">
        <v>2</v>
      </c>
      <c r="D1273" s="0" t="n">
        <v>0</v>
      </c>
      <c r="E1273" s="0" t="n">
        <v>55</v>
      </c>
      <c r="F1273" s="0" t="n">
        <v>0</v>
      </c>
      <c r="G1273" s="0" t="n">
        <v>29</v>
      </c>
      <c r="H1273" s="0" t="n">
        <v>6049</v>
      </c>
      <c r="I1273" s="0" t="n">
        <v>11638</v>
      </c>
      <c r="J1273" s="16" t="n">
        <f aca="false">D1273+Inputs!$B$8*E1273</f>
        <v>114.4</v>
      </c>
      <c r="K1273" s="16" t="n">
        <f aca="false">F1273+Inputs!$B$9*G1273</f>
        <v>60.32</v>
      </c>
      <c r="L1273" s="16" t="n">
        <f aca="false">H1273+Inputs!$B$10*I1273</f>
        <v>22772.806</v>
      </c>
      <c r="M1273" s="16" t="n">
        <f aca="false">J1273+K1273+L1273</f>
        <v>22947.526</v>
      </c>
    </row>
    <row r="1274" customFormat="false" ht="15" hidden="false" customHeight="false" outlineLevel="0" collapsed="false">
      <c r="A1274" s="0" t="s">
        <v>386</v>
      </c>
      <c r="B1274" s="15" t="n">
        <v>46082</v>
      </c>
      <c r="C1274" s="0" t="n">
        <v>2</v>
      </c>
      <c r="D1274" s="0" t="n">
        <v>0</v>
      </c>
      <c r="E1274" s="0" t="n">
        <v>65</v>
      </c>
      <c r="F1274" s="0" t="n">
        <v>0</v>
      </c>
      <c r="G1274" s="0" t="n">
        <v>28</v>
      </c>
      <c r="H1274" s="0" t="n">
        <v>6044</v>
      </c>
      <c r="I1274" s="0" t="n">
        <v>11662</v>
      </c>
      <c r="J1274" s="16" t="n">
        <f aca="false">D1274+Inputs!$B$8*E1274</f>
        <v>135.2</v>
      </c>
      <c r="K1274" s="16" t="n">
        <f aca="false">F1274+Inputs!$B$9*G1274</f>
        <v>58.24</v>
      </c>
      <c r="L1274" s="16" t="n">
        <f aca="false">H1274+Inputs!$B$10*I1274</f>
        <v>22802.294</v>
      </c>
      <c r="M1274" s="16" t="n">
        <f aca="false">J1274+K1274+L1274</f>
        <v>22995.734</v>
      </c>
    </row>
    <row r="1275" customFormat="false" ht="15" hidden="false" customHeight="false" outlineLevel="0" collapsed="false">
      <c r="A1275" s="0" t="s">
        <v>386</v>
      </c>
      <c r="B1275" s="15" t="n">
        <v>46174</v>
      </c>
      <c r="C1275" s="0" t="n">
        <v>2</v>
      </c>
      <c r="D1275" s="0" t="n">
        <v>6</v>
      </c>
      <c r="E1275" s="0" t="n">
        <v>74</v>
      </c>
      <c r="F1275" s="0" t="n">
        <v>0</v>
      </c>
      <c r="G1275" s="0" t="n">
        <v>38</v>
      </c>
      <c r="H1275" s="0" t="n">
        <v>6128</v>
      </c>
      <c r="I1275" s="0" t="n">
        <v>11652</v>
      </c>
      <c r="J1275" s="16" t="n">
        <f aca="false">D1275+Inputs!$B$8*E1275</f>
        <v>159.92</v>
      </c>
      <c r="K1275" s="16" t="n">
        <f aca="false">F1275+Inputs!$B$9*G1275</f>
        <v>79.04</v>
      </c>
      <c r="L1275" s="16" t="n">
        <f aca="false">H1275+Inputs!$B$10*I1275</f>
        <v>22871.924</v>
      </c>
      <c r="M1275" s="16" t="n">
        <f aca="false">J1275+K1275+L1275</f>
        <v>23110.884</v>
      </c>
    </row>
    <row r="1276" customFormat="false" ht="15" hidden="false" customHeight="false" outlineLevel="0" collapsed="false">
      <c r="A1276" s="0" t="s">
        <v>386</v>
      </c>
      <c r="B1276" s="15" t="n">
        <v>46235</v>
      </c>
      <c r="C1276" s="0" t="n">
        <v>2</v>
      </c>
      <c r="D1276" s="0" t="n">
        <v>6</v>
      </c>
      <c r="E1276" s="0" t="n">
        <v>86</v>
      </c>
      <c r="F1276" s="0" t="n">
        <v>0</v>
      </c>
      <c r="G1276" s="0" t="n">
        <v>46</v>
      </c>
      <c r="H1276" s="0" t="n">
        <v>6133</v>
      </c>
      <c r="I1276" s="0" t="n">
        <v>11707</v>
      </c>
      <c r="J1276" s="16" t="n">
        <f aca="false">D1276+Inputs!$B$8*E1276</f>
        <v>184.88</v>
      </c>
      <c r="K1276" s="16" t="n">
        <f aca="false">F1276+Inputs!$B$9*G1276</f>
        <v>95.68</v>
      </c>
      <c r="L1276" s="16" t="n">
        <f aca="false">H1276+Inputs!$B$10*I1276</f>
        <v>22955.959</v>
      </c>
      <c r="M1276" s="16" t="n">
        <f aca="false">J1276+K1276+L1276</f>
        <v>23236.519</v>
      </c>
    </row>
    <row r="1277" customFormat="false" ht="15" hidden="false" customHeight="false" outlineLevel="0" collapsed="false">
      <c r="A1277" s="0" t="s">
        <v>481</v>
      </c>
      <c r="B1277" s="15" t="n">
        <v>44805</v>
      </c>
      <c r="C1277" s="0" t="n">
        <v>2</v>
      </c>
      <c r="D1277" s="0" t="n">
        <v>0</v>
      </c>
      <c r="E1277" s="0" t="n">
        <v>2</v>
      </c>
      <c r="F1277" s="0" t="n">
        <v>0</v>
      </c>
      <c r="G1277" s="0" t="n">
        <v>0</v>
      </c>
      <c r="H1277" s="0" t="n">
        <v>1783</v>
      </c>
      <c r="I1277" s="0" t="n">
        <v>5584</v>
      </c>
      <c r="J1277" s="16" t="n">
        <f aca="false">D1277+Inputs!$B$8*E1277</f>
        <v>4.16</v>
      </c>
      <c r="K1277" s="16" t="n">
        <f aca="false">F1277+Inputs!$B$9*G1277</f>
        <v>0</v>
      </c>
      <c r="L1277" s="16" t="n">
        <f aca="false">H1277+Inputs!$B$10*I1277</f>
        <v>9807.208</v>
      </c>
      <c r="M1277" s="16" t="n">
        <f aca="false">J1277+K1277+L1277</f>
        <v>9811.368</v>
      </c>
    </row>
    <row r="1278" customFormat="false" ht="15" hidden="false" customHeight="false" outlineLevel="0" collapsed="false">
      <c r="A1278" s="0" t="s">
        <v>481</v>
      </c>
      <c r="B1278" s="15" t="n">
        <v>44896</v>
      </c>
      <c r="C1278" s="0" t="n">
        <v>2</v>
      </c>
      <c r="D1278" s="0" t="n">
        <v>0</v>
      </c>
      <c r="E1278" s="0" t="n">
        <v>1</v>
      </c>
      <c r="F1278" s="0" t="n">
        <v>0</v>
      </c>
      <c r="G1278" s="0" t="n">
        <v>0</v>
      </c>
      <c r="H1278" s="0" t="n">
        <v>1798</v>
      </c>
      <c r="I1278" s="0" t="n">
        <v>5572</v>
      </c>
      <c r="J1278" s="16" t="n">
        <f aca="false">D1278+Inputs!$B$8*E1278</f>
        <v>2.08</v>
      </c>
      <c r="K1278" s="16" t="n">
        <f aca="false">F1278+Inputs!$B$9*G1278</f>
        <v>0</v>
      </c>
      <c r="L1278" s="16" t="n">
        <f aca="false">H1278+Inputs!$B$10*I1278</f>
        <v>9804.964</v>
      </c>
      <c r="M1278" s="16" t="n">
        <f aca="false">J1278+K1278+L1278</f>
        <v>9807.044</v>
      </c>
    </row>
    <row r="1279" customFormat="false" ht="15" hidden="false" customHeight="false" outlineLevel="0" collapsed="false">
      <c r="A1279" s="0" t="s">
        <v>481</v>
      </c>
      <c r="B1279" s="15" t="n">
        <v>44986</v>
      </c>
      <c r="C1279" s="0" t="n">
        <v>2</v>
      </c>
      <c r="D1279" s="0" t="n">
        <v>0</v>
      </c>
      <c r="E1279" s="0" t="n">
        <v>1</v>
      </c>
      <c r="F1279" s="0" t="n">
        <v>0</v>
      </c>
      <c r="G1279" s="0" t="n">
        <v>0</v>
      </c>
      <c r="H1279" s="0" t="n">
        <v>1839</v>
      </c>
      <c r="I1279" s="0" t="n">
        <v>5587</v>
      </c>
      <c r="J1279" s="16" t="n">
        <f aca="false">D1279+Inputs!$B$8*E1279</f>
        <v>2.08</v>
      </c>
      <c r="K1279" s="16" t="n">
        <f aca="false">F1279+Inputs!$B$9*G1279</f>
        <v>0</v>
      </c>
      <c r="L1279" s="16" t="n">
        <f aca="false">H1279+Inputs!$B$10*I1279</f>
        <v>9867.519</v>
      </c>
      <c r="M1279" s="16" t="n">
        <f aca="false">J1279+K1279+L1279</f>
        <v>9869.599</v>
      </c>
    </row>
    <row r="1280" customFormat="false" ht="15" hidden="false" customHeight="false" outlineLevel="0" collapsed="false">
      <c r="A1280" s="0" t="s">
        <v>481</v>
      </c>
      <c r="B1280" s="15" t="n">
        <v>45078</v>
      </c>
      <c r="C1280" s="0" t="n">
        <v>2</v>
      </c>
      <c r="D1280" s="0" t="n">
        <v>0</v>
      </c>
      <c r="E1280" s="0" t="n">
        <v>2</v>
      </c>
      <c r="F1280" s="0" t="n">
        <v>0</v>
      </c>
      <c r="G1280" s="0" t="n">
        <v>1</v>
      </c>
      <c r="H1280" s="0" t="n">
        <v>1685</v>
      </c>
      <c r="I1280" s="0" t="n">
        <v>5520</v>
      </c>
      <c r="J1280" s="16" t="n">
        <f aca="false">D1280+Inputs!$B$8*E1280</f>
        <v>4.16</v>
      </c>
      <c r="K1280" s="16" t="n">
        <f aca="false">F1280+Inputs!$B$9*G1280</f>
        <v>2.08</v>
      </c>
      <c r="L1280" s="16" t="n">
        <f aca="false">H1280+Inputs!$B$10*I1280</f>
        <v>9617.24</v>
      </c>
      <c r="M1280" s="16" t="n">
        <f aca="false">J1280+K1280+L1280</f>
        <v>9623.48</v>
      </c>
    </row>
    <row r="1281" customFormat="false" ht="15" hidden="false" customHeight="false" outlineLevel="0" collapsed="false">
      <c r="A1281" s="0" t="s">
        <v>481</v>
      </c>
      <c r="B1281" s="15" t="n">
        <v>45170</v>
      </c>
      <c r="C1281" s="0" t="n">
        <v>2</v>
      </c>
      <c r="D1281" s="0" t="n">
        <v>0</v>
      </c>
      <c r="E1281" s="0" t="n">
        <v>2</v>
      </c>
      <c r="F1281" s="0" t="n">
        <v>0</v>
      </c>
      <c r="G1281" s="0" t="n">
        <v>1</v>
      </c>
      <c r="H1281" s="0" t="n">
        <v>1724</v>
      </c>
      <c r="I1281" s="0" t="n">
        <v>5499</v>
      </c>
      <c r="J1281" s="16" t="n">
        <f aca="false">D1281+Inputs!$B$8*E1281</f>
        <v>4.16</v>
      </c>
      <c r="K1281" s="16" t="n">
        <f aca="false">F1281+Inputs!$B$9*G1281</f>
        <v>2.08</v>
      </c>
      <c r="L1281" s="16" t="n">
        <f aca="false">H1281+Inputs!$B$10*I1281</f>
        <v>9626.063</v>
      </c>
      <c r="M1281" s="16" t="n">
        <f aca="false">J1281+K1281+L1281</f>
        <v>9632.303</v>
      </c>
    </row>
    <row r="1282" customFormat="false" ht="15" hidden="false" customHeight="false" outlineLevel="0" collapsed="false">
      <c r="A1282" s="0" t="s">
        <v>481</v>
      </c>
      <c r="B1282" s="15" t="n">
        <v>45261</v>
      </c>
      <c r="C1282" s="0" t="n">
        <v>2</v>
      </c>
      <c r="D1282" s="0" t="n">
        <v>0</v>
      </c>
      <c r="E1282" s="0" t="n">
        <v>5</v>
      </c>
      <c r="F1282" s="0" t="n">
        <v>0</v>
      </c>
      <c r="G1282" s="0" t="n">
        <v>3</v>
      </c>
      <c r="H1282" s="0" t="n">
        <v>1777</v>
      </c>
      <c r="I1282" s="0" t="n">
        <v>5509</v>
      </c>
      <c r="J1282" s="16" t="n">
        <f aca="false">D1282+Inputs!$B$8*E1282</f>
        <v>10.4</v>
      </c>
      <c r="K1282" s="16" t="n">
        <f aca="false">F1282+Inputs!$B$9*G1282</f>
        <v>6.24</v>
      </c>
      <c r="L1282" s="16" t="n">
        <f aca="false">H1282+Inputs!$B$10*I1282</f>
        <v>9693.433</v>
      </c>
      <c r="M1282" s="16" t="n">
        <f aca="false">J1282+K1282+L1282</f>
        <v>9710.073</v>
      </c>
    </row>
    <row r="1283" customFormat="false" ht="15" hidden="false" customHeight="false" outlineLevel="0" collapsed="false">
      <c r="A1283" s="0" t="s">
        <v>481</v>
      </c>
      <c r="B1283" s="15" t="n">
        <v>45352</v>
      </c>
      <c r="C1283" s="0" t="n">
        <v>2</v>
      </c>
      <c r="D1283" s="0" t="n">
        <v>0</v>
      </c>
      <c r="E1283" s="0" t="n">
        <v>6</v>
      </c>
      <c r="F1283" s="0" t="n">
        <v>0</v>
      </c>
      <c r="G1283" s="0" t="n">
        <v>3</v>
      </c>
      <c r="H1283" s="0" t="n">
        <v>1754</v>
      </c>
      <c r="I1283" s="0" t="n">
        <v>5531</v>
      </c>
      <c r="J1283" s="16" t="n">
        <f aca="false">D1283+Inputs!$B$8*E1283</f>
        <v>12.48</v>
      </c>
      <c r="K1283" s="16" t="n">
        <f aca="false">F1283+Inputs!$B$9*G1283</f>
        <v>6.24</v>
      </c>
      <c r="L1283" s="16" t="n">
        <f aca="false">H1283+Inputs!$B$10*I1283</f>
        <v>9702.047</v>
      </c>
      <c r="M1283" s="16" t="n">
        <f aca="false">J1283+K1283+L1283</f>
        <v>9720.767</v>
      </c>
    </row>
    <row r="1284" customFormat="false" ht="15" hidden="false" customHeight="false" outlineLevel="0" collapsed="false">
      <c r="A1284" s="0" t="s">
        <v>481</v>
      </c>
      <c r="B1284" s="15" t="n">
        <v>45444</v>
      </c>
      <c r="C1284" s="0" t="n">
        <v>2</v>
      </c>
      <c r="D1284" s="0" t="n">
        <v>0</v>
      </c>
      <c r="E1284" s="0" t="n">
        <v>5</v>
      </c>
      <c r="F1284" s="0" t="n">
        <v>0</v>
      </c>
      <c r="G1284" s="0" t="n">
        <v>3</v>
      </c>
      <c r="H1284" s="0" t="n">
        <v>1716</v>
      </c>
      <c r="I1284" s="0" t="n">
        <v>5518</v>
      </c>
      <c r="J1284" s="16" t="n">
        <f aca="false">D1284+Inputs!$B$8*E1284</f>
        <v>10.4</v>
      </c>
      <c r="K1284" s="16" t="n">
        <f aca="false">F1284+Inputs!$B$9*G1284</f>
        <v>6.24</v>
      </c>
      <c r="L1284" s="16" t="n">
        <f aca="false">H1284+Inputs!$B$10*I1284</f>
        <v>9645.366</v>
      </c>
      <c r="M1284" s="16" t="n">
        <f aca="false">J1284+K1284+L1284</f>
        <v>9662.006</v>
      </c>
    </row>
    <row r="1285" customFormat="false" ht="15" hidden="false" customHeight="false" outlineLevel="0" collapsed="false">
      <c r="A1285" s="0" t="s">
        <v>481</v>
      </c>
      <c r="B1285" s="15" t="n">
        <v>45536</v>
      </c>
      <c r="C1285" s="0" t="n">
        <v>2</v>
      </c>
      <c r="D1285" s="0" t="n">
        <v>0</v>
      </c>
      <c r="E1285" s="0" t="n">
        <v>5</v>
      </c>
      <c r="F1285" s="0" t="n">
        <v>0</v>
      </c>
      <c r="G1285" s="0" t="n">
        <v>3</v>
      </c>
      <c r="H1285" s="0" t="n">
        <v>1680</v>
      </c>
      <c r="I1285" s="0" t="n">
        <v>5572</v>
      </c>
      <c r="J1285" s="16" t="n">
        <f aca="false">D1285+Inputs!$B$8*E1285</f>
        <v>10.4</v>
      </c>
      <c r="K1285" s="16" t="n">
        <f aca="false">F1285+Inputs!$B$9*G1285</f>
        <v>6.24</v>
      </c>
      <c r="L1285" s="16" t="n">
        <f aca="false">H1285+Inputs!$B$10*I1285</f>
        <v>9686.964</v>
      </c>
      <c r="M1285" s="16" t="n">
        <f aca="false">J1285+K1285+L1285</f>
        <v>9703.604</v>
      </c>
    </row>
    <row r="1286" customFormat="false" ht="15" hidden="false" customHeight="false" outlineLevel="0" collapsed="false">
      <c r="A1286" s="0" t="s">
        <v>481</v>
      </c>
      <c r="B1286" s="15" t="n">
        <v>45627</v>
      </c>
      <c r="C1286" s="0" t="n">
        <v>2</v>
      </c>
      <c r="D1286" s="0" t="n">
        <v>0</v>
      </c>
      <c r="E1286" s="0" t="n">
        <v>7</v>
      </c>
      <c r="F1286" s="0" t="n">
        <v>0</v>
      </c>
      <c r="G1286" s="0" t="n">
        <v>4</v>
      </c>
      <c r="H1286" s="0" t="n">
        <v>1709</v>
      </c>
      <c r="I1286" s="0" t="n">
        <v>5566</v>
      </c>
      <c r="J1286" s="16" t="n">
        <f aca="false">D1286+Inputs!$B$8*E1286</f>
        <v>14.56</v>
      </c>
      <c r="K1286" s="16" t="n">
        <f aca="false">F1286+Inputs!$B$9*G1286</f>
        <v>8.32</v>
      </c>
      <c r="L1286" s="16" t="n">
        <f aca="false">H1286+Inputs!$B$10*I1286</f>
        <v>9707.342</v>
      </c>
      <c r="M1286" s="16" t="n">
        <f aca="false">J1286+K1286+L1286</f>
        <v>9730.222</v>
      </c>
    </row>
    <row r="1287" customFormat="false" ht="15" hidden="false" customHeight="false" outlineLevel="0" collapsed="false">
      <c r="A1287" s="0" t="s">
        <v>481</v>
      </c>
      <c r="B1287" s="15" t="n">
        <v>45717</v>
      </c>
      <c r="C1287" s="0" t="n">
        <v>2</v>
      </c>
      <c r="D1287" s="0" t="n">
        <v>0</v>
      </c>
      <c r="E1287" s="0" t="n">
        <v>8</v>
      </c>
      <c r="F1287" s="0" t="n">
        <v>0</v>
      </c>
      <c r="G1287" s="0" t="n">
        <v>4</v>
      </c>
      <c r="H1287" s="0" t="n">
        <v>1741</v>
      </c>
      <c r="I1287" s="0" t="n">
        <v>5550</v>
      </c>
      <c r="J1287" s="16" t="n">
        <f aca="false">D1287+Inputs!$B$8*E1287</f>
        <v>16.64</v>
      </c>
      <c r="K1287" s="16" t="n">
        <f aca="false">F1287+Inputs!$B$9*G1287</f>
        <v>8.32</v>
      </c>
      <c r="L1287" s="16" t="n">
        <f aca="false">H1287+Inputs!$B$10*I1287</f>
        <v>9716.35</v>
      </c>
      <c r="M1287" s="16" t="n">
        <f aca="false">J1287+K1287+L1287</f>
        <v>9741.31</v>
      </c>
    </row>
    <row r="1288" customFormat="false" ht="15" hidden="false" customHeight="false" outlineLevel="0" collapsed="false">
      <c r="A1288" s="0" t="s">
        <v>481</v>
      </c>
      <c r="B1288" s="15" t="n">
        <v>45809</v>
      </c>
      <c r="C1288" s="0" t="n">
        <v>2</v>
      </c>
      <c r="D1288" s="0" t="n">
        <v>0</v>
      </c>
      <c r="E1288" s="0" t="n">
        <v>8</v>
      </c>
      <c r="F1288" s="0" t="n">
        <v>0</v>
      </c>
      <c r="G1288" s="0" t="n">
        <v>3</v>
      </c>
      <c r="H1288" s="0" t="n">
        <v>1785</v>
      </c>
      <c r="I1288" s="0" t="n">
        <v>5555</v>
      </c>
      <c r="J1288" s="16" t="n">
        <f aca="false">D1288+Inputs!$B$8*E1288</f>
        <v>16.64</v>
      </c>
      <c r="K1288" s="16" t="n">
        <f aca="false">F1288+Inputs!$B$9*G1288</f>
        <v>6.24</v>
      </c>
      <c r="L1288" s="16" t="n">
        <f aca="false">H1288+Inputs!$B$10*I1288</f>
        <v>9767.535</v>
      </c>
      <c r="M1288" s="16" t="n">
        <f aca="false">J1288+K1288+L1288</f>
        <v>9790.415</v>
      </c>
    </row>
    <row r="1289" customFormat="false" ht="15" hidden="false" customHeight="false" outlineLevel="0" collapsed="false">
      <c r="A1289" s="0" t="s">
        <v>481</v>
      </c>
      <c r="B1289" s="15" t="n">
        <v>45901</v>
      </c>
      <c r="C1289" s="0" t="n">
        <v>2</v>
      </c>
      <c r="D1289" s="0" t="n">
        <v>0</v>
      </c>
      <c r="E1289" s="0" t="n">
        <v>10</v>
      </c>
      <c r="F1289" s="0" t="n">
        <v>0</v>
      </c>
      <c r="G1289" s="0" t="n">
        <v>5</v>
      </c>
      <c r="H1289" s="0" t="n">
        <v>1748</v>
      </c>
      <c r="I1289" s="0" t="n">
        <v>5536</v>
      </c>
      <c r="J1289" s="16" t="n">
        <f aca="false">D1289+Inputs!$B$8*E1289</f>
        <v>20.8</v>
      </c>
      <c r="K1289" s="16" t="n">
        <f aca="false">F1289+Inputs!$B$9*G1289</f>
        <v>10.4</v>
      </c>
      <c r="L1289" s="16" t="n">
        <f aca="false">H1289+Inputs!$B$10*I1289</f>
        <v>9703.232</v>
      </c>
      <c r="M1289" s="16" t="n">
        <f aca="false">J1289+K1289+L1289</f>
        <v>9734.432</v>
      </c>
    </row>
    <row r="1290" customFormat="false" ht="15" hidden="false" customHeight="false" outlineLevel="0" collapsed="false">
      <c r="A1290" s="0" t="s">
        <v>481</v>
      </c>
      <c r="B1290" s="15" t="n">
        <v>45992</v>
      </c>
      <c r="C1290" s="0" t="n">
        <v>2</v>
      </c>
      <c r="D1290" s="0" t="n">
        <v>0</v>
      </c>
      <c r="E1290" s="0" t="n">
        <v>10</v>
      </c>
      <c r="F1290" s="0" t="n">
        <v>0</v>
      </c>
      <c r="G1290" s="0" t="n">
        <v>5</v>
      </c>
      <c r="H1290" s="0" t="n">
        <v>1757</v>
      </c>
      <c r="I1290" s="0" t="n">
        <v>5519</v>
      </c>
      <c r="J1290" s="16" t="n">
        <f aca="false">D1290+Inputs!$B$8*E1290</f>
        <v>20.8</v>
      </c>
      <c r="K1290" s="16" t="n">
        <f aca="false">F1290+Inputs!$B$9*G1290</f>
        <v>10.4</v>
      </c>
      <c r="L1290" s="16" t="n">
        <f aca="false">H1290+Inputs!$B$10*I1290</f>
        <v>9687.803</v>
      </c>
      <c r="M1290" s="16" t="n">
        <f aca="false">J1290+K1290+L1290</f>
        <v>9719.003</v>
      </c>
    </row>
    <row r="1291" customFormat="false" ht="15" hidden="false" customHeight="false" outlineLevel="0" collapsed="false">
      <c r="A1291" s="0" t="s">
        <v>481</v>
      </c>
      <c r="B1291" s="15" t="n">
        <v>46082</v>
      </c>
      <c r="C1291" s="0" t="n">
        <v>2</v>
      </c>
      <c r="D1291" s="0" t="n">
        <v>0</v>
      </c>
      <c r="E1291" s="0" t="n">
        <v>5</v>
      </c>
      <c r="F1291" s="0" t="n">
        <v>0</v>
      </c>
      <c r="G1291" s="0" t="n">
        <v>5</v>
      </c>
      <c r="H1291" s="0" t="n">
        <v>1772</v>
      </c>
      <c r="I1291" s="0" t="n">
        <v>5472</v>
      </c>
      <c r="J1291" s="16" t="n">
        <f aca="false">D1291+Inputs!$B$8*E1291</f>
        <v>10.4</v>
      </c>
      <c r="K1291" s="16" t="n">
        <f aca="false">F1291+Inputs!$B$9*G1291</f>
        <v>10.4</v>
      </c>
      <c r="L1291" s="16" t="n">
        <f aca="false">H1291+Inputs!$B$10*I1291</f>
        <v>9635.264</v>
      </c>
      <c r="M1291" s="16" t="n">
        <f aca="false">J1291+K1291+L1291</f>
        <v>9656.064</v>
      </c>
    </row>
    <row r="1292" customFormat="false" ht="15" hidden="false" customHeight="false" outlineLevel="0" collapsed="false">
      <c r="A1292" s="0" t="s">
        <v>481</v>
      </c>
      <c r="B1292" s="15" t="n">
        <v>46174</v>
      </c>
      <c r="C1292" s="0" t="n">
        <v>2</v>
      </c>
      <c r="D1292" s="0" t="n">
        <v>0</v>
      </c>
      <c r="E1292" s="0" t="n">
        <v>7</v>
      </c>
      <c r="F1292" s="0" t="n">
        <v>0</v>
      </c>
      <c r="G1292" s="0" t="n">
        <v>6</v>
      </c>
      <c r="H1292" s="0" t="n">
        <v>1774</v>
      </c>
      <c r="I1292" s="0" t="n">
        <v>5420</v>
      </c>
      <c r="J1292" s="16" t="n">
        <f aca="false">D1292+Inputs!$B$8*E1292</f>
        <v>14.56</v>
      </c>
      <c r="K1292" s="16" t="n">
        <f aca="false">F1292+Inputs!$B$9*G1292</f>
        <v>12.48</v>
      </c>
      <c r="L1292" s="16" t="n">
        <f aca="false">H1292+Inputs!$B$10*I1292</f>
        <v>9562.54</v>
      </c>
      <c r="M1292" s="16" t="n">
        <f aca="false">J1292+K1292+L1292</f>
        <v>9589.58</v>
      </c>
    </row>
    <row r="1293" customFormat="false" ht="15" hidden="false" customHeight="false" outlineLevel="0" collapsed="false">
      <c r="A1293" s="0" t="s">
        <v>481</v>
      </c>
      <c r="B1293" s="15" t="n">
        <v>46235</v>
      </c>
      <c r="C1293" s="0" t="n">
        <v>2</v>
      </c>
      <c r="D1293" s="0" t="n">
        <v>0</v>
      </c>
      <c r="E1293" s="0" t="n">
        <v>8</v>
      </c>
      <c r="F1293" s="0" t="n">
        <v>0</v>
      </c>
      <c r="G1293" s="0" t="n">
        <v>8</v>
      </c>
      <c r="H1293" s="0" t="n">
        <v>1759</v>
      </c>
      <c r="I1293" s="0" t="n">
        <v>5436</v>
      </c>
      <c r="J1293" s="16" t="n">
        <f aca="false">D1293+Inputs!$B$8*E1293</f>
        <v>16.64</v>
      </c>
      <c r="K1293" s="16" t="n">
        <f aca="false">F1293+Inputs!$B$9*G1293</f>
        <v>16.64</v>
      </c>
      <c r="L1293" s="16" t="n">
        <f aca="false">H1293+Inputs!$B$10*I1293</f>
        <v>9570.532</v>
      </c>
      <c r="M1293" s="16" t="n">
        <f aca="false">J1293+K1293+L1293</f>
        <v>9603.812</v>
      </c>
    </row>
    <row r="1294" customFormat="false" ht="15" hidden="false" customHeight="false" outlineLevel="0" collapsed="false">
      <c r="A1294" s="0" t="s">
        <v>441</v>
      </c>
      <c r="B1294" s="15" t="n">
        <v>44805</v>
      </c>
      <c r="C1294" s="0" t="n">
        <v>5</v>
      </c>
      <c r="D1294" s="0" t="n">
        <v>102</v>
      </c>
      <c r="E1294" s="0" t="n">
        <v>90</v>
      </c>
      <c r="F1294" s="0" t="n">
        <v>0</v>
      </c>
      <c r="G1294" s="0" t="n">
        <v>6</v>
      </c>
      <c r="H1294" s="0" t="n">
        <v>5146</v>
      </c>
      <c r="I1294" s="0" t="n">
        <v>8318</v>
      </c>
      <c r="J1294" s="16" t="n">
        <f aca="false">D1294+Inputs!$B$8*E1294</f>
        <v>289.2</v>
      </c>
      <c r="K1294" s="16" t="n">
        <f aca="false">F1294+Inputs!$B$9*G1294</f>
        <v>12.48</v>
      </c>
      <c r="L1294" s="16" t="n">
        <f aca="false">H1294+Inputs!$B$10*I1294</f>
        <v>17098.966</v>
      </c>
      <c r="M1294" s="16" t="n">
        <f aca="false">J1294+K1294+L1294</f>
        <v>17400.646</v>
      </c>
    </row>
    <row r="1295" customFormat="false" ht="15" hidden="false" customHeight="false" outlineLevel="0" collapsed="false">
      <c r="A1295" s="0" t="s">
        <v>441</v>
      </c>
      <c r="B1295" s="15" t="n">
        <v>44896</v>
      </c>
      <c r="C1295" s="0" t="n">
        <v>5</v>
      </c>
      <c r="D1295" s="0" t="n">
        <v>119</v>
      </c>
      <c r="E1295" s="0" t="n">
        <v>102</v>
      </c>
      <c r="F1295" s="0" t="n">
        <v>0</v>
      </c>
      <c r="G1295" s="0" t="n">
        <v>10</v>
      </c>
      <c r="H1295" s="0" t="n">
        <v>5258</v>
      </c>
      <c r="I1295" s="0" t="n">
        <v>8270</v>
      </c>
      <c r="J1295" s="16" t="n">
        <f aca="false">D1295+Inputs!$B$8*E1295</f>
        <v>331.16</v>
      </c>
      <c r="K1295" s="16" t="n">
        <f aca="false">F1295+Inputs!$B$9*G1295</f>
        <v>20.8</v>
      </c>
      <c r="L1295" s="16" t="n">
        <f aca="false">H1295+Inputs!$B$10*I1295</f>
        <v>17141.99</v>
      </c>
      <c r="M1295" s="16" t="n">
        <f aca="false">J1295+K1295+L1295</f>
        <v>17493.95</v>
      </c>
    </row>
    <row r="1296" customFormat="false" ht="15" hidden="false" customHeight="false" outlineLevel="0" collapsed="false">
      <c r="A1296" s="0" t="s">
        <v>441</v>
      </c>
      <c r="B1296" s="15" t="n">
        <v>44986</v>
      </c>
      <c r="C1296" s="0" t="n">
        <v>5</v>
      </c>
      <c r="D1296" s="0" t="n">
        <v>169</v>
      </c>
      <c r="E1296" s="0" t="n">
        <v>120</v>
      </c>
      <c r="F1296" s="0" t="n">
        <v>0</v>
      </c>
      <c r="G1296" s="0" t="n">
        <v>14</v>
      </c>
      <c r="H1296" s="0" t="n">
        <v>5252</v>
      </c>
      <c r="I1296" s="0" t="n">
        <v>8332</v>
      </c>
      <c r="J1296" s="16" t="n">
        <f aca="false">D1296+Inputs!$B$8*E1296</f>
        <v>418.6</v>
      </c>
      <c r="K1296" s="16" t="n">
        <f aca="false">F1296+Inputs!$B$9*G1296</f>
        <v>29.12</v>
      </c>
      <c r="L1296" s="16" t="n">
        <f aca="false">H1296+Inputs!$B$10*I1296</f>
        <v>17225.084</v>
      </c>
      <c r="M1296" s="16" t="n">
        <f aca="false">J1296+K1296+L1296</f>
        <v>17672.804</v>
      </c>
    </row>
    <row r="1297" customFormat="false" ht="15" hidden="false" customHeight="false" outlineLevel="0" collapsed="false">
      <c r="A1297" s="0" t="s">
        <v>441</v>
      </c>
      <c r="B1297" s="15" t="n">
        <v>45078</v>
      </c>
      <c r="C1297" s="0" t="n">
        <v>5</v>
      </c>
      <c r="D1297" s="0" t="n">
        <v>214</v>
      </c>
      <c r="E1297" s="0" t="n">
        <v>138</v>
      </c>
      <c r="F1297" s="0" t="n">
        <v>0</v>
      </c>
      <c r="G1297" s="0" t="n">
        <v>18</v>
      </c>
      <c r="H1297" s="0" t="n">
        <v>5114</v>
      </c>
      <c r="I1297" s="0" t="n">
        <v>8365</v>
      </c>
      <c r="J1297" s="16" t="n">
        <f aca="false">D1297+Inputs!$B$8*E1297</f>
        <v>501.04</v>
      </c>
      <c r="K1297" s="16" t="n">
        <f aca="false">F1297+Inputs!$B$9*G1297</f>
        <v>37.44</v>
      </c>
      <c r="L1297" s="16" t="n">
        <f aca="false">H1297+Inputs!$B$10*I1297</f>
        <v>17134.505</v>
      </c>
      <c r="M1297" s="16" t="n">
        <f aca="false">J1297+K1297+L1297</f>
        <v>17672.985</v>
      </c>
    </row>
    <row r="1298" customFormat="false" ht="15" hidden="false" customHeight="false" outlineLevel="0" collapsed="false">
      <c r="A1298" s="0" t="s">
        <v>441</v>
      </c>
      <c r="B1298" s="15" t="n">
        <v>45170</v>
      </c>
      <c r="C1298" s="0" t="n">
        <v>5</v>
      </c>
      <c r="D1298" s="0" t="n">
        <v>258</v>
      </c>
      <c r="E1298" s="0" t="n">
        <v>153</v>
      </c>
      <c r="F1298" s="0" t="n">
        <v>0</v>
      </c>
      <c r="G1298" s="0" t="n">
        <v>27</v>
      </c>
      <c r="H1298" s="0" t="n">
        <v>5101</v>
      </c>
      <c r="I1298" s="0" t="n">
        <v>8328</v>
      </c>
      <c r="J1298" s="16" t="n">
        <f aca="false">D1298+Inputs!$B$8*E1298</f>
        <v>576.24</v>
      </c>
      <c r="K1298" s="16" t="n">
        <f aca="false">F1298+Inputs!$B$9*G1298</f>
        <v>56.16</v>
      </c>
      <c r="L1298" s="16" t="n">
        <f aca="false">H1298+Inputs!$B$10*I1298</f>
        <v>17068.336</v>
      </c>
      <c r="M1298" s="16" t="n">
        <f aca="false">J1298+K1298+L1298</f>
        <v>17700.736</v>
      </c>
    </row>
    <row r="1299" customFormat="false" ht="15" hidden="false" customHeight="false" outlineLevel="0" collapsed="false">
      <c r="A1299" s="0" t="s">
        <v>441</v>
      </c>
      <c r="B1299" s="15" t="n">
        <v>45261</v>
      </c>
      <c r="C1299" s="0" t="n">
        <v>5</v>
      </c>
      <c r="D1299" s="0" t="n">
        <v>259</v>
      </c>
      <c r="E1299" s="0" t="n">
        <v>167</v>
      </c>
      <c r="F1299" s="0" t="n">
        <v>0</v>
      </c>
      <c r="G1299" s="0" t="n">
        <v>34</v>
      </c>
      <c r="H1299" s="0" t="n">
        <v>5329</v>
      </c>
      <c r="I1299" s="0" t="n">
        <v>8304</v>
      </c>
      <c r="J1299" s="16" t="n">
        <f aca="false">D1299+Inputs!$B$8*E1299</f>
        <v>606.36</v>
      </c>
      <c r="K1299" s="16" t="n">
        <f aca="false">F1299+Inputs!$B$9*G1299</f>
        <v>70.72</v>
      </c>
      <c r="L1299" s="16" t="n">
        <f aca="false">H1299+Inputs!$B$10*I1299</f>
        <v>17261.848</v>
      </c>
      <c r="M1299" s="16" t="n">
        <f aca="false">J1299+K1299+L1299</f>
        <v>17938.928</v>
      </c>
    </row>
    <row r="1300" customFormat="false" ht="15" hidden="false" customHeight="false" outlineLevel="0" collapsed="false">
      <c r="A1300" s="0" t="s">
        <v>441</v>
      </c>
      <c r="B1300" s="15" t="n">
        <v>45352</v>
      </c>
      <c r="C1300" s="0" t="n">
        <v>5</v>
      </c>
      <c r="D1300" s="0" t="n">
        <v>281</v>
      </c>
      <c r="E1300" s="0" t="n">
        <v>187</v>
      </c>
      <c r="F1300" s="0" t="n">
        <v>0</v>
      </c>
      <c r="G1300" s="0" t="n">
        <v>42</v>
      </c>
      <c r="H1300" s="0" t="n">
        <v>5181</v>
      </c>
      <c r="I1300" s="0" t="n">
        <v>8354</v>
      </c>
      <c r="J1300" s="16" t="n">
        <f aca="false">D1300+Inputs!$B$8*E1300</f>
        <v>669.96</v>
      </c>
      <c r="K1300" s="16" t="n">
        <f aca="false">F1300+Inputs!$B$9*G1300</f>
        <v>87.36</v>
      </c>
      <c r="L1300" s="16" t="n">
        <f aca="false">H1300+Inputs!$B$10*I1300</f>
        <v>17185.698</v>
      </c>
      <c r="M1300" s="16" t="n">
        <f aca="false">J1300+K1300+L1300</f>
        <v>17943.018</v>
      </c>
    </row>
    <row r="1301" customFormat="false" ht="15" hidden="false" customHeight="false" outlineLevel="0" collapsed="false">
      <c r="A1301" s="0" t="s">
        <v>441</v>
      </c>
      <c r="B1301" s="15" t="n">
        <v>45444</v>
      </c>
      <c r="C1301" s="0" t="n">
        <v>5</v>
      </c>
      <c r="D1301" s="0" t="n">
        <v>300</v>
      </c>
      <c r="E1301" s="0" t="n">
        <v>209</v>
      </c>
      <c r="F1301" s="0" t="n">
        <v>0</v>
      </c>
      <c r="G1301" s="0" t="n">
        <v>49</v>
      </c>
      <c r="H1301" s="0" t="n">
        <v>5085</v>
      </c>
      <c r="I1301" s="0" t="n">
        <v>8374</v>
      </c>
      <c r="J1301" s="16" t="n">
        <f aca="false">D1301+Inputs!$B$8*E1301</f>
        <v>734.72</v>
      </c>
      <c r="K1301" s="16" t="n">
        <f aca="false">F1301+Inputs!$B$9*G1301</f>
        <v>101.92</v>
      </c>
      <c r="L1301" s="16" t="n">
        <f aca="false">H1301+Inputs!$B$10*I1301</f>
        <v>17118.438</v>
      </c>
      <c r="M1301" s="16" t="n">
        <f aca="false">J1301+K1301+L1301</f>
        <v>17955.078</v>
      </c>
    </row>
    <row r="1302" customFormat="false" ht="15" hidden="false" customHeight="false" outlineLevel="0" collapsed="false">
      <c r="A1302" s="0" t="s">
        <v>441</v>
      </c>
      <c r="B1302" s="15" t="n">
        <v>45536</v>
      </c>
      <c r="C1302" s="0" t="n">
        <v>5</v>
      </c>
      <c r="D1302" s="0" t="n">
        <v>303</v>
      </c>
      <c r="E1302" s="0" t="n">
        <v>223</v>
      </c>
      <c r="F1302" s="0" t="n">
        <v>0</v>
      </c>
      <c r="G1302" s="0" t="n">
        <v>56</v>
      </c>
      <c r="H1302" s="0" t="n">
        <v>5027</v>
      </c>
      <c r="I1302" s="0" t="n">
        <v>8359</v>
      </c>
      <c r="J1302" s="16" t="n">
        <f aca="false">D1302+Inputs!$B$8*E1302</f>
        <v>766.84</v>
      </c>
      <c r="K1302" s="16" t="n">
        <f aca="false">F1302+Inputs!$B$9*G1302</f>
        <v>116.48</v>
      </c>
      <c r="L1302" s="16" t="n">
        <f aca="false">H1302+Inputs!$B$10*I1302</f>
        <v>17038.883</v>
      </c>
      <c r="M1302" s="16" t="n">
        <f aca="false">J1302+K1302+L1302</f>
        <v>17922.203</v>
      </c>
    </row>
    <row r="1303" customFormat="false" ht="15" hidden="false" customHeight="false" outlineLevel="0" collapsed="false">
      <c r="A1303" s="0" t="s">
        <v>441</v>
      </c>
      <c r="B1303" s="15" t="n">
        <v>45627</v>
      </c>
      <c r="C1303" s="0" t="n">
        <v>5</v>
      </c>
      <c r="D1303" s="0" t="n">
        <v>344</v>
      </c>
      <c r="E1303" s="0" t="n">
        <v>232</v>
      </c>
      <c r="F1303" s="0" t="n">
        <v>0</v>
      </c>
      <c r="G1303" s="0" t="n">
        <v>61</v>
      </c>
      <c r="H1303" s="0" t="n">
        <v>5007</v>
      </c>
      <c r="I1303" s="0" t="n">
        <v>8301</v>
      </c>
      <c r="J1303" s="16" t="n">
        <f aca="false">D1303+Inputs!$B$8*E1303</f>
        <v>826.56</v>
      </c>
      <c r="K1303" s="16" t="n">
        <f aca="false">F1303+Inputs!$B$9*G1303</f>
        <v>126.88</v>
      </c>
      <c r="L1303" s="16" t="n">
        <f aca="false">H1303+Inputs!$B$10*I1303</f>
        <v>16935.537</v>
      </c>
      <c r="M1303" s="16" t="n">
        <f aca="false">J1303+K1303+L1303</f>
        <v>17888.977</v>
      </c>
    </row>
    <row r="1304" customFormat="false" ht="15" hidden="false" customHeight="false" outlineLevel="0" collapsed="false">
      <c r="A1304" s="0" t="s">
        <v>441</v>
      </c>
      <c r="B1304" s="15" t="n">
        <v>45717</v>
      </c>
      <c r="C1304" s="0" t="n">
        <v>5</v>
      </c>
      <c r="D1304" s="0" t="n">
        <v>354</v>
      </c>
      <c r="E1304" s="0" t="n">
        <v>251</v>
      </c>
      <c r="F1304" s="0" t="n">
        <v>0</v>
      </c>
      <c r="G1304" s="0" t="n">
        <v>72</v>
      </c>
      <c r="H1304" s="0" t="n">
        <v>4724</v>
      </c>
      <c r="I1304" s="0" t="n">
        <v>8356</v>
      </c>
      <c r="J1304" s="16" t="n">
        <f aca="false">D1304+Inputs!$B$8*E1304</f>
        <v>876.08</v>
      </c>
      <c r="K1304" s="16" t="n">
        <f aca="false">F1304+Inputs!$B$9*G1304</f>
        <v>149.76</v>
      </c>
      <c r="L1304" s="16" t="n">
        <f aca="false">H1304+Inputs!$B$10*I1304</f>
        <v>16731.572</v>
      </c>
      <c r="M1304" s="16" t="n">
        <f aca="false">J1304+K1304+L1304</f>
        <v>17757.412</v>
      </c>
    </row>
    <row r="1305" customFormat="false" ht="15" hidden="false" customHeight="false" outlineLevel="0" collapsed="false">
      <c r="A1305" s="0" t="s">
        <v>441</v>
      </c>
      <c r="B1305" s="15" t="n">
        <v>45809</v>
      </c>
      <c r="C1305" s="0" t="n">
        <v>5</v>
      </c>
      <c r="D1305" s="0" t="n">
        <v>337</v>
      </c>
      <c r="E1305" s="0" t="n">
        <v>286</v>
      </c>
      <c r="F1305" s="0" t="n">
        <v>0</v>
      </c>
      <c r="G1305" s="0" t="n">
        <v>83</v>
      </c>
      <c r="H1305" s="0" t="n">
        <v>4762</v>
      </c>
      <c r="I1305" s="0" t="n">
        <v>8273</v>
      </c>
      <c r="J1305" s="16" t="n">
        <f aca="false">D1305+Inputs!$B$8*E1305</f>
        <v>931.88</v>
      </c>
      <c r="K1305" s="16" t="n">
        <f aca="false">F1305+Inputs!$B$9*G1305</f>
        <v>172.64</v>
      </c>
      <c r="L1305" s="16" t="n">
        <f aca="false">H1305+Inputs!$B$10*I1305</f>
        <v>16650.301</v>
      </c>
      <c r="M1305" s="16" t="n">
        <f aca="false">J1305+K1305+L1305</f>
        <v>17754.821</v>
      </c>
    </row>
    <row r="1306" customFormat="false" ht="15" hidden="false" customHeight="false" outlineLevel="0" collapsed="false">
      <c r="A1306" s="0" t="s">
        <v>441</v>
      </c>
      <c r="B1306" s="15" t="n">
        <v>45901</v>
      </c>
      <c r="C1306" s="0" t="n">
        <v>5</v>
      </c>
      <c r="D1306" s="0" t="n">
        <v>372</v>
      </c>
      <c r="E1306" s="0" t="n">
        <v>302</v>
      </c>
      <c r="F1306" s="0" t="n">
        <v>0</v>
      </c>
      <c r="G1306" s="0" t="n">
        <v>90</v>
      </c>
      <c r="H1306" s="0" t="n">
        <v>4785</v>
      </c>
      <c r="I1306" s="0" t="n">
        <v>8224</v>
      </c>
      <c r="J1306" s="16" t="n">
        <f aca="false">D1306+Inputs!$B$8*E1306</f>
        <v>1000.16</v>
      </c>
      <c r="K1306" s="16" t="n">
        <f aca="false">F1306+Inputs!$B$9*G1306</f>
        <v>187.2</v>
      </c>
      <c r="L1306" s="16" t="n">
        <f aca="false">H1306+Inputs!$B$10*I1306</f>
        <v>16602.888</v>
      </c>
      <c r="M1306" s="16" t="n">
        <f aca="false">J1306+K1306+L1306</f>
        <v>17790.248</v>
      </c>
    </row>
    <row r="1307" customFormat="false" ht="15" hidden="false" customHeight="false" outlineLevel="0" collapsed="false">
      <c r="A1307" s="0" t="s">
        <v>441</v>
      </c>
      <c r="B1307" s="15" t="n">
        <v>45992</v>
      </c>
      <c r="C1307" s="0" t="n">
        <v>5</v>
      </c>
      <c r="D1307" s="0" t="n">
        <v>452</v>
      </c>
      <c r="E1307" s="0" t="n">
        <v>304</v>
      </c>
      <c r="F1307" s="0" t="n">
        <v>0</v>
      </c>
      <c r="G1307" s="0" t="n">
        <v>103</v>
      </c>
      <c r="H1307" s="0" t="n">
        <v>4879</v>
      </c>
      <c r="I1307" s="0" t="n">
        <v>8216</v>
      </c>
      <c r="J1307" s="16" t="n">
        <f aca="false">D1307+Inputs!$B$8*E1307</f>
        <v>1084.32</v>
      </c>
      <c r="K1307" s="16" t="n">
        <f aca="false">F1307+Inputs!$B$9*G1307</f>
        <v>214.24</v>
      </c>
      <c r="L1307" s="16" t="n">
        <f aca="false">H1307+Inputs!$B$10*I1307</f>
        <v>16685.392</v>
      </c>
      <c r="M1307" s="16" t="n">
        <f aca="false">J1307+K1307+L1307</f>
        <v>17983.952</v>
      </c>
    </row>
    <row r="1308" customFormat="false" ht="15" hidden="false" customHeight="false" outlineLevel="0" collapsed="false">
      <c r="A1308" s="0" t="s">
        <v>441</v>
      </c>
      <c r="B1308" s="15" t="n">
        <v>46082</v>
      </c>
      <c r="C1308" s="0" t="n">
        <v>5</v>
      </c>
      <c r="D1308" s="0" t="n">
        <v>420</v>
      </c>
      <c r="E1308" s="0" t="n">
        <v>339</v>
      </c>
      <c r="F1308" s="0" t="n">
        <v>0</v>
      </c>
      <c r="G1308" s="0" t="n">
        <v>111</v>
      </c>
      <c r="H1308" s="0" t="n">
        <v>4721</v>
      </c>
      <c r="I1308" s="0" t="n">
        <v>8248</v>
      </c>
      <c r="J1308" s="16" t="n">
        <f aca="false">D1308+Inputs!$B$8*E1308</f>
        <v>1125.12</v>
      </c>
      <c r="K1308" s="16" t="n">
        <f aca="false">F1308+Inputs!$B$9*G1308</f>
        <v>230.88</v>
      </c>
      <c r="L1308" s="16" t="n">
        <f aca="false">H1308+Inputs!$B$10*I1308</f>
        <v>16573.376</v>
      </c>
      <c r="M1308" s="16" t="n">
        <f aca="false">J1308+K1308+L1308</f>
        <v>17929.376</v>
      </c>
    </row>
    <row r="1309" customFormat="false" ht="15" hidden="false" customHeight="false" outlineLevel="0" collapsed="false">
      <c r="A1309" s="0" t="s">
        <v>441</v>
      </c>
      <c r="B1309" s="15" t="n">
        <v>46174</v>
      </c>
      <c r="C1309" s="0" t="n">
        <v>5</v>
      </c>
      <c r="D1309" s="0" t="n">
        <v>474</v>
      </c>
      <c r="E1309" s="0" t="n">
        <v>363</v>
      </c>
      <c r="F1309" s="0" t="n">
        <v>0</v>
      </c>
      <c r="G1309" s="0" t="n">
        <v>126</v>
      </c>
      <c r="H1309" s="0" t="n">
        <v>4620</v>
      </c>
      <c r="I1309" s="0" t="n">
        <v>8215</v>
      </c>
      <c r="J1309" s="16" t="n">
        <f aca="false">D1309+Inputs!$B$8*E1309</f>
        <v>1229.04</v>
      </c>
      <c r="K1309" s="16" t="n">
        <f aca="false">F1309+Inputs!$B$9*G1309</f>
        <v>262.08</v>
      </c>
      <c r="L1309" s="16" t="n">
        <f aca="false">H1309+Inputs!$B$10*I1309</f>
        <v>16424.955</v>
      </c>
      <c r="M1309" s="16" t="n">
        <f aca="false">J1309+K1309+L1309</f>
        <v>17916.075</v>
      </c>
    </row>
    <row r="1310" customFormat="false" ht="15" hidden="false" customHeight="false" outlineLevel="0" collapsed="false">
      <c r="A1310" s="0" t="s">
        <v>441</v>
      </c>
      <c r="B1310" s="15" t="n">
        <v>46235</v>
      </c>
      <c r="C1310" s="0" t="n">
        <v>5</v>
      </c>
      <c r="D1310" s="0" t="n">
        <v>489</v>
      </c>
      <c r="E1310" s="0" t="n">
        <v>392</v>
      </c>
      <c r="F1310" s="0" t="n">
        <v>0</v>
      </c>
      <c r="G1310" s="0" t="n">
        <v>138</v>
      </c>
      <c r="H1310" s="0" t="n">
        <v>4578</v>
      </c>
      <c r="I1310" s="0" t="n">
        <v>8196</v>
      </c>
      <c r="J1310" s="16" t="n">
        <f aca="false">D1310+Inputs!$B$8*E1310</f>
        <v>1304.36</v>
      </c>
      <c r="K1310" s="16" t="n">
        <f aca="false">F1310+Inputs!$B$9*G1310</f>
        <v>287.04</v>
      </c>
      <c r="L1310" s="16" t="n">
        <f aca="false">H1310+Inputs!$B$10*I1310</f>
        <v>16355.652</v>
      </c>
      <c r="M1310" s="16" t="n">
        <f aca="false">J1310+K1310+L1310</f>
        <v>17947.052</v>
      </c>
    </row>
    <row r="1311" customFormat="false" ht="15" hidden="false" customHeight="false" outlineLevel="0" collapsed="false">
      <c r="A1311" s="0" t="s">
        <v>375</v>
      </c>
      <c r="B1311" s="15" t="n">
        <v>44805</v>
      </c>
      <c r="C1311" s="0" t="n">
        <v>1</v>
      </c>
      <c r="D1311" s="0" t="n">
        <v>0</v>
      </c>
      <c r="E1311" s="0" t="n">
        <v>4</v>
      </c>
      <c r="F1311" s="0" t="n">
        <v>0</v>
      </c>
      <c r="G1311" s="0" t="n">
        <v>0</v>
      </c>
      <c r="H1311" s="0" t="n">
        <v>396</v>
      </c>
      <c r="I1311" s="0" t="n">
        <v>7766</v>
      </c>
      <c r="J1311" s="16" t="n">
        <f aca="false">D1311+Inputs!$B$8*E1311</f>
        <v>8.32</v>
      </c>
      <c r="K1311" s="16" t="n">
        <f aca="false">F1311+Inputs!$B$9*G1311</f>
        <v>0</v>
      </c>
      <c r="L1311" s="16" t="n">
        <f aca="false">H1311+Inputs!$B$10*I1311</f>
        <v>11555.742</v>
      </c>
      <c r="M1311" s="16" t="n">
        <f aca="false">J1311+K1311+L1311</f>
        <v>11564.062</v>
      </c>
    </row>
    <row r="1312" customFormat="false" ht="15" hidden="false" customHeight="false" outlineLevel="0" collapsed="false">
      <c r="A1312" s="0" t="s">
        <v>375</v>
      </c>
      <c r="B1312" s="15" t="n">
        <v>44896</v>
      </c>
      <c r="C1312" s="0" t="n">
        <v>1</v>
      </c>
      <c r="D1312" s="0" t="n">
        <v>0</v>
      </c>
      <c r="E1312" s="0" t="n">
        <v>5</v>
      </c>
      <c r="F1312" s="0" t="n">
        <v>0</v>
      </c>
      <c r="G1312" s="0" t="n">
        <v>0</v>
      </c>
      <c r="H1312" s="0" t="n">
        <v>432</v>
      </c>
      <c r="I1312" s="0" t="n">
        <v>7764</v>
      </c>
      <c r="J1312" s="16" t="n">
        <f aca="false">D1312+Inputs!$B$8*E1312</f>
        <v>10.4</v>
      </c>
      <c r="K1312" s="16" t="n">
        <f aca="false">F1312+Inputs!$B$9*G1312</f>
        <v>0</v>
      </c>
      <c r="L1312" s="16" t="n">
        <f aca="false">H1312+Inputs!$B$10*I1312</f>
        <v>11588.868</v>
      </c>
      <c r="M1312" s="16" t="n">
        <f aca="false">J1312+K1312+L1312</f>
        <v>11599.268</v>
      </c>
    </row>
    <row r="1313" customFormat="false" ht="15" hidden="false" customHeight="false" outlineLevel="0" collapsed="false">
      <c r="A1313" s="0" t="s">
        <v>375</v>
      </c>
      <c r="B1313" s="15" t="n">
        <v>44986</v>
      </c>
      <c r="C1313" s="0" t="n">
        <v>1</v>
      </c>
      <c r="D1313" s="0" t="n">
        <v>0</v>
      </c>
      <c r="E1313" s="0" t="n">
        <v>8</v>
      </c>
      <c r="F1313" s="0" t="n">
        <v>0</v>
      </c>
      <c r="G1313" s="0" t="n">
        <v>3</v>
      </c>
      <c r="H1313" s="0" t="n">
        <v>434</v>
      </c>
      <c r="I1313" s="0" t="n">
        <v>7764</v>
      </c>
      <c r="J1313" s="16" t="n">
        <f aca="false">D1313+Inputs!$B$8*E1313</f>
        <v>16.64</v>
      </c>
      <c r="K1313" s="16" t="n">
        <f aca="false">F1313+Inputs!$B$9*G1313</f>
        <v>6.24</v>
      </c>
      <c r="L1313" s="16" t="n">
        <f aca="false">H1313+Inputs!$B$10*I1313</f>
        <v>11590.868</v>
      </c>
      <c r="M1313" s="16" t="n">
        <f aca="false">J1313+K1313+L1313</f>
        <v>11613.748</v>
      </c>
    </row>
    <row r="1314" customFormat="false" ht="15" hidden="false" customHeight="false" outlineLevel="0" collapsed="false">
      <c r="A1314" s="0" t="s">
        <v>375</v>
      </c>
      <c r="B1314" s="15" t="n">
        <v>45078</v>
      </c>
      <c r="C1314" s="0" t="n">
        <v>1</v>
      </c>
      <c r="D1314" s="0" t="n">
        <v>0</v>
      </c>
      <c r="E1314" s="0" t="n">
        <v>10</v>
      </c>
      <c r="F1314" s="0" t="n">
        <v>0</v>
      </c>
      <c r="G1314" s="0" t="n">
        <v>4</v>
      </c>
      <c r="H1314" s="0" t="n">
        <v>443</v>
      </c>
      <c r="I1314" s="0" t="n">
        <v>8304</v>
      </c>
      <c r="J1314" s="16" t="n">
        <f aca="false">D1314+Inputs!$B$8*E1314</f>
        <v>20.8</v>
      </c>
      <c r="K1314" s="16" t="n">
        <f aca="false">F1314+Inputs!$B$9*G1314</f>
        <v>8.32</v>
      </c>
      <c r="L1314" s="16" t="n">
        <f aca="false">H1314+Inputs!$B$10*I1314</f>
        <v>12375.848</v>
      </c>
      <c r="M1314" s="16" t="n">
        <f aca="false">J1314+K1314+L1314</f>
        <v>12404.968</v>
      </c>
    </row>
    <row r="1315" customFormat="false" ht="15" hidden="false" customHeight="false" outlineLevel="0" collapsed="false">
      <c r="A1315" s="0" t="s">
        <v>375</v>
      </c>
      <c r="B1315" s="15" t="n">
        <v>45170</v>
      </c>
      <c r="C1315" s="0" t="n">
        <v>1</v>
      </c>
      <c r="D1315" s="0" t="n">
        <v>0</v>
      </c>
      <c r="E1315" s="0" t="n">
        <v>11</v>
      </c>
      <c r="F1315" s="0" t="n">
        <v>0</v>
      </c>
      <c r="G1315" s="0" t="n">
        <v>4</v>
      </c>
      <c r="H1315" s="0" t="n">
        <v>429</v>
      </c>
      <c r="I1315" s="0" t="n">
        <v>8304</v>
      </c>
      <c r="J1315" s="16" t="n">
        <f aca="false">D1315+Inputs!$B$8*E1315</f>
        <v>22.88</v>
      </c>
      <c r="K1315" s="16" t="n">
        <f aca="false">F1315+Inputs!$B$9*G1315</f>
        <v>8.32</v>
      </c>
      <c r="L1315" s="16" t="n">
        <f aca="false">H1315+Inputs!$B$10*I1315</f>
        <v>12361.848</v>
      </c>
      <c r="M1315" s="16" t="n">
        <f aca="false">J1315+K1315+L1315</f>
        <v>12393.048</v>
      </c>
    </row>
    <row r="1316" customFormat="false" ht="15" hidden="false" customHeight="false" outlineLevel="0" collapsed="false">
      <c r="A1316" s="0" t="s">
        <v>375</v>
      </c>
      <c r="B1316" s="15" t="n">
        <v>45261</v>
      </c>
      <c r="C1316" s="0" t="n">
        <v>1</v>
      </c>
      <c r="D1316" s="0" t="n">
        <v>0</v>
      </c>
      <c r="E1316" s="0" t="n">
        <v>12</v>
      </c>
      <c r="F1316" s="0" t="n">
        <v>0</v>
      </c>
      <c r="G1316" s="0" t="n">
        <v>7</v>
      </c>
      <c r="H1316" s="0" t="n">
        <v>459</v>
      </c>
      <c r="I1316" s="0" t="n">
        <v>8330</v>
      </c>
      <c r="J1316" s="16" t="n">
        <f aca="false">D1316+Inputs!$B$8*E1316</f>
        <v>24.96</v>
      </c>
      <c r="K1316" s="16" t="n">
        <f aca="false">F1316+Inputs!$B$9*G1316</f>
        <v>14.56</v>
      </c>
      <c r="L1316" s="16" t="n">
        <f aca="false">H1316+Inputs!$B$10*I1316</f>
        <v>12429.21</v>
      </c>
      <c r="M1316" s="16" t="n">
        <f aca="false">J1316+K1316+L1316</f>
        <v>12468.73</v>
      </c>
    </row>
    <row r="1317" customFormat="false" ht="15" hidden="false" customHeight="false" outlineLevel="0" collapsed="false">
      <c r="A1317" s="0" t="s">
        <v>375</v>
      </c>
      <c r="B1317" s="15" t="n">
        <v>45352</v>
      </c>
      <c r="C1317" s="0" t="n">
        <v>1</v>
      </c>
      <c r="D1317" s="0" t="n">
        <v>0</v>
      </c>
      <c r="E1317" s="0" t="n">
        <v>15</v>
      </c>
      <c r="F1317" s="0" t="n">
        <v>0</v>
      </c>
      <c r="G1317" s="0" t="n">
        <v>8</v>
      </c>
      <c r="H1317" s="0" t="n">
        <v>458</v>
      </c>
      <c r="I1317" s="0" t="n">
        <v>8375</v>
      </c>
      <c r="J1317" s="16" t="n">
        <f aca="false">D1317+Inputs!$B$8*E1317</f>
        <v>31.2</v>
      </c>
      <c r="K1317" s="16" t="n">
        <f aca="false">F1317+Inputs!$B$9*G1317</f>
        <v>16.64</v>
      </c>
      <c r="L1317" s="16" t="n">
        <f aca="false">H1317+Inputs!$B$10*I1317</f>
        <v>12492.875</v>
      </c>
      <c r="M1317" s="16" t="n">
        <f aca="false">J1317+K1317+L1317</f>
        <v>12540.715</v>
      </c>
    </row>
    <row r="1318" customFormat="false" ht="15" hidden="false" customHeight="false" outlineLevel="0" collapsed="false">
      <c r="A1318" s="0" t="s">
        <v>375</v>
      </c>
      <c r="B1318" s="15" t="n">
        <v>45444</v>
      </c>
      <c r="C1318" s="0" t="n">
        <v>1</v>
      </c>
      <c r="D1318" s="0" t="n">
        <v>0</v>
      </c>
      <c r="E1318" s="0" t="n">
        <v>17</v>
      </c>
      <c r="F1318" s="0" t="n">
        <v>0</v>
      </c>
      <c r="G1318" s="0" t="n">
        <v>8</v>
      </c>
      <c r="H1318" s="0" t="n">
        <v>481</v>
      </c>
      <c r="I1318" s="0" t="n">
        <v>8361</v>
      </c>
      <c r="J1318" s="16" t="n">
        <f aca="false">D1318+Inputs!$B$8*E1318</f>
        <v>35.36</v>
      </c>
      <c r="K1318" s="16" t="n">
        <f aca="false">F1318+Inputs!$B$9*G1318</f>
        <v>16.64</v>
      </c>
      <c r="L1318" s="16" t="n">
        <f aca="false">H1318+Inputs!$B$10*I1318</f>
        <v>12495.757</v>
      </c>
      <c r="M1318" s="16" t="n">
        <f aca="false">J1318+K1318+L1318</f>
        <v>12547.757</v>
      </c>
    </row>
    <row r="1319" customFormat="false" ht="15" hidden="false" customHeight="false" outlineLevel="0" collapsed="false">
      <c r="A1319" s="0" t="s">
        <v>375</v>
      </c>
      <c r="B1319" s="15" t="n">
        <v>45536</v>
      </c>
      <c r="C1319" s="0" t="n">
        <v>1</v>
      </c>
      <c r="D1319" s="0" t="n">
        <v>0</v>
      </c>
      <c r="E1319" s="0" t="n">
        <v>17</v>
      </c>
      <c r="F1319" s="0" t="n">
        <v>0</v>
      </c>
      <c r="G1319" s="0" t="n">
        <v>8</v>
      </c>
      <c r="H1319" s="0" t="n">
        <v>467</v>
      </c>
      <c r="I1319" s="0" t="n">
        <v>8407</v>
      </c>
      <c r="J1319" s="16" t="n">
        <f aca="false">D1319+Inputs!$B$8*E1319</f>
        <v>35.36</v>
      </c>
      <c r="K1319" s="16" t="n">
        <f aca="false">F1319+Inputs!$B$9*G1319</f>
        <v>16.64</v>
      </c>
      <c r="L1319" s="16" t="n">
        <f aca="false">H1319+Inputs!$B$10*I1319</f>
        <v>12547.859</v>
      </c>
      <c r="M1319" s="16" t="n">
        <f aca="false">J1319+K1319+L1319</f>
        <v>12599.859</v>
      </c>
    </row>
    <row r="1320" customFormat="false" ht="15" hidden="false" customHeight="false" outlineLevel="0" collapsed="false">
      <c r="A1320" s="0" t="s">
        <v>375</v>
      </c>
      <c r="B1320" s="15" t="n">
        <v>45627</v>
      </c>
      <c r="C1320" s="0" t="n">
        <v>1</v>
      </c>
      <c r="D1320" s="0" t="n">
        <v>0</v>
      </c>
      <c r="E1320" s="0" t="n">
        <v>19</v>
      </c>
      <c r="F1320" s="0" t="n">
        <v>0</v>
      </c>
      <c r="G1320" s="0" t="n">
        <v>8</v>
      </c>
      <c r="H1320" s="0" t="n">
        <v>468</v>
      </c>
      <c r="I1320" s="0" t="n">
        <v>8380</v>
      </c>
      <c r="J1320" s="16" t="n">
        <f aca="false">D1320+Inputs!$B$8*E1320</f>
        <v>39.52</v>
      </c>
      <c r="K1320" s="16" t="n">
        <f aca="false">F1320+Inputs!$B$9*G1320</f>
        <v>16.64</v>
      </c>
      <c r="L1320" s="16" t="n">
        <f aca="false">H1320+Inputs!$B$10*I1320</f>
        <v>12510.06</v>
      </c>
      <c r="M1320" s="16" t="n">
        <f aca="false">J1320+K1320+L1320</f>
        <v>12566.22</v>
      </c>
    </row>
    <row r="1321" customFormat="false" ht="15" hidden="false" customHeight="false" outlineLevel="0" collapsed="false">
      <c r="A1321" s="0" t="s">
        <v>375</v>
      </c>
      <c r="B1321" s="15" t="n">
        <v>45717</v>
      </c>
      <c r="C1321" s="0" t="n">
        <v>1</v>
      </c>
      <c r="D1321" s="0" t="n">
        <v>0</v>
      </c>
      <c r="E1321" s="0" t="n">
        <v>20</v>
      </c>
      <c r="F1321" s="0" t="n">
        <v>0</v>
      </c>
      <c r="G1321" s="0" t="n">
        <v>13</v>
      </c>
      <c r="H1321" s="0" t="n">
        <v>504</v>
      </c>
      <c r="I1321" s="0" t="n">
        <v>8396</v>
      </c>
      <c r="J1321" s="16" t="n">
        <f aca="false">D1321+Inputs!$B$8*E1321</f>
        <v>41.6</v>
      </c>
      <c r="K1321" s="16" t="n">
        <f aca="false">F1321+Inputs!$B$9*G1321</f>
        <v>27.04</v>
      </c>
      <c r="L1321" s="16" t="n">
        <f aca="false">H1321+Inputs!$B$10*I1321</f>
        <v>12569.052</v>
      </c>
      <c r="M1321" s="16" t="n">
        <f aca="false">J1321+K1321+L1321</f>
        <v>12637.692</v>
      </c>
    </row>
    <row r="1322" customFormat="false" ht="15" hidden="false" customHeight="false" outlineLevel="0" collapsed="false">
      <c r="A1322" s="0" t="s">
        <v>375</v>
      </c>
      <c r="B1322" s="15" t="n">
        <v>45809</v>
      </c>
      <c r="C1322" s="0" t="n">
        <v>1</v>
      </c>
      <c r="D1322" s="0" t="n">
        <v>0</v>
      </c>
      <c r="E1322" s="0" t="n">
        <v>20</v>
      </c>
      <c r="F1322" s="0" t="n">
        <v>0</v>
      </c>
      <c r="G1322" s="0" t="n">
        <v>13</v>
      </c>
      <c r="H1322" s="0" t="n">
        <v>504</v>
      </c>
      <c r="I1322" s="0" t="n">
        <v>8367</v>
      </c>
      <c r="J1322" s="16" t="n">
        <f aca="false">D1322+Inputs!$B$8*E1322</f>
        <v>41.6</v>
      </c>
      <c r="K1322" s="16" t="n">
        <f aca="false">F1322+Inputs!$B$9*G1322</f>
        <v>27.04</v>
      </c>
      <c r="L1322" s="16" t="n">
        <f aca="false">H1322+Inputs!$B$10*I1322</f>
        <v>12527.379</v>
      </c>
      <c r="M1322" s="16" t="n">
        <f aca="false">J1322+K1322+L1322</f>
        <v>12596.019</v>
      </c>
    </row>
    <row r="1323" customFormat="false" ht="15" hidden="false" customHeight="false" outlineLevel="0" collapsed="false">
      <c r="A1323" s="0" t="s">
        <v>375</v>
      </c>
      <c r="B1323" s="15" t="n">
        <v>45901</v>
      </c>
      <c r="C1323" s="0" t="n">
        <v>1</v>
      </c>
      <c r="D1323" s="0" t="n">
        <v>0</v>
      </c>
      <c r="E1323" s="0" t="n">
        <v>24</v>
      </c>
      <c r="F1323" s="0" t="n">
        <v>0</v>
      </c>
      <c r="G1323" s="0" t="n">
        <v>15</v>
      </c>
      <c r="H1323" s="0" t="n">
        <v>490</v>
      </c>
      <c r="I1323" s="0" t="n">
        <v>8368</v>
      </c>
      <c r="J1323" s="16" t="n">
        <f aca="false">D1323+Inputs!$B$8*E1323</f>
        <v>49.92</v>
      </c>
      <c r="K1323" s="16" t="n">
        <f aca="false">F1323+Inputs!$B$9*G1323</f>
        <v>31.2</v>
      </c>
      <c r="L1323" s="16" t="n">
        <f aca="false">H1323+Inputs!$B$10*I1323</f>
        <v>12514.816</v>
      </c>
      <c r="M1323" s="16" t="n">
        <f aca="false">J1323+K1323+L1323</f>
        <v>12595.936</v>
      </c>
    </row>
    <row r="1324" customFormat="false" ht="15" hidden="false" customHeight="false" outlineLevel="0" collapsed="false">
      <c r="A1324" s="0" t="s">
        <v>375</v>
      </c>
      <c r="B1324" s="15" t="n">
        <v>45992</v>
      </c>
      <c r="C1324" s="0" t="n">
        <v>1</v>
      </c>
      <c r="D1324" s="0" t="n">
        <v>0</v>
      </c>
      <c r="E1324" s="0" t="n">
        <v>25</v>
      </c>
      <c r="F1324" s="0" t="n">
        <v>0</v>
      </c>
      <c r="G1324" s="0" t="n">
        <v>20</v>
      </c>
      <c r="H1324" s="0" t="n">
        <v>504</v>
      </c>
      <c r="I1324" s="0" t="n">
        <v>8305</v>
      </c>
      <c r="J1324" s="16" t="n">
        <f aca="false">D1324+Inputs!$B$8*E1324</f>
        <v>52</v>
      </c>
      <c r="K1324" s="16" t="n">
        <f aca="false">F1324+Inputs!$B$9*G1324</f>
        <v>41.6</v>
      </c>
      <c r="L1324" s="16" t="n">
        <f aca="false">H1324+Inputs!$B$10*I1324</f>
        <v>12438.285</v>
      </c>
      <c r="M1324" s="16" t="n">
        <f aca="false">J1324+K1324+L1324</f>
        <v>12531.885</v>
      </c>
    </row>
    <row r="1325" customFormat="false" ht="15" hidden="false" customHeight="false" outlineLevel="0" collapsed="false">
      <c r="A1325" s="0" t="s">
        <v>375</v>
      </c>
      <c r="B1325" s="15" t="n">
        <v>46082</v>
      </c>
      <c r="C1325" s="0" t="n">
        <v>1</v>
      </c>
      <c r="D1325" s="0" t="n">
        <v>0</v>
      </c>
      <c r="E1325" s="0" t="n">
        <v>26</v>
      </c>
      <c r="F1325" s="0" t="n">
        <v>0</v>
      </c>
      <c r="G1325" s="0" t="n">
        <v>22</v>
      </c>
      <c r="H1325" s="0" t="n">
        <v>534</v>
      </c>
      <c r="I1325" s="0" t="n">
        <v>8304</v>
      </c>
      <c r="J1325" s="16" t="n">
        <f aca="false">D1325+Inputs!$B$8*E1325</f>
        <v>54.08</v>
      </c>
      <c r="K1325" s="16" t="n">
        <f aca="false">F1325+Inputs!$B$9*G1325</f>
        <v>45.76</v>
      </c>
      <c r="L1325" s="16" t="n">
        <f aca="false">H1325+Inputs!$B$10*I1325</f>
        <v>12466.848</v>
      </c>
      <c r="M1325" s="16" t="n">
        <f aca="false">J1325+K1325+L1325</f>
        <v>12566.688</v>
      </c>
    </row>
    <row r="1326" customFormat="false" ht="15" hidden="false" customHeight="false" outlineLevel="0" collapsed="false">
      <c r="A1326" s="0" t="s">
        <v>375</v>
      </c>
      <c r="B1326" s="15" t="n">
        <v>46174</v>
      </c>
      <c r="C1326" s="0" t="n">
        <v>1</v>
      </c>
      <c r="D1326" s="0" t="n">
        <v>0</v>
      </c>
      <c r="E1326" s="0" t="n">
        <v>35</v>
      </c>
      <c r="F1326" s="0" t="n">
        <v>0</v>
      </c>
      <c r="G1326" s="0" t="n">
        <v>26</v>
      </c>
      <c r="H1326" s="0" t="n">
        <v>477</v>
      </c>
      <c r="I1326" s="0" t="n">
        <v>8285</v>
      </c>
      <c r="J1326" s="16" t="n">
        <f aca="false">D1326+Inputs!$B$8*E1326</f>
        <v>72.8</v>
      </c>
      <c r="K1326" s="16" t="n">
        <f aca="false">F1326+Inputs!$B$9*G1326</f>
        <v>54.08</v>
      </c>
      <c r="L1326" s="16" t="n">
        <f aca="false">H1326+Inputs!$B$10*I1326</f>
        <v>12382.545</v>
      </c>
      <c r="M1326" s="16" t="n">
        <f aca="false">J1326+K1326+L1326</f>
        <v>12509.425</v>
      </c>
    </row>
    <row r="1327" customFormat="false" ht="15" hidden="false" customHeight="false" outlineLevel="0" collapsed="false">
      <c r="A1327" s="0" t="s">
        <v>375</v>
      </c>
      <c r="B1327" s="15" t="n">
        <v>46235</v>
      </c>
      <c r="C1327" s="0" t="n">
        <v>1</v>
      </c>
      <c r="D1327" s="0" t="n">
        <v>0</v>
      </c>
      <c r="E1327" s="0" t="n">
        <v>37</v>
      </c>
      <c r="F1327" s="0" t="n">
        <v>0</v>
      </c>
      <c r="G1327" s="0" t="n">
        <v>28</v>
      </c>
      <c r="H1327" s="0" t="n">
        <v>514</v>
      </c>
      <c r="I1327" s="0" t="n">
        <v>8295</v>
      </c>
      <c r="J1327" s="16" t="n">
        <f aca="false">D1327+Inputs!$B$8*E1327</f>
        <v>76.96</v>
      </c>
      <c r="K1327" s="16" t="n">
        <f aca="false">F1327+Inputs!$B$9*G1327</f>
        <v>58.24</v>
      </c>
      <c r="L1327" s="16" t="n">
        <f aca="false">H1327+Inputs!$B$10*I1327</f>
        <v>12433.915</v>
      </c>
      <c r="M1327" s="16" t="n">
        <f aca="false">J1327+K1327+L1327</f>
        <v>12569.115</v>
      </c>
    </row>
    <row r="1328" customFormat="false" ht="15" hidden="false" customHeight="false" outlineLevel="0" collapsed="false">
      <c r="A1328" s="0" t="s">
        <v>474</v>
      </c>
      <c r="B1328" s="15" t="n">
        <v>44805</v>
      </c>
      <c r="C1328" s="0" t="n">
        <v>2</v>
      </c>
      <c r="D1328" s="0" t="n">
        <v>0</v>
      </c>
      <c r="E1328" s="0" t="n">
        <v>2</v>
      </c>
      <c r="F1328" s="0" t="n">
        <v>0</v>
      </c>
      <c r="G1328" s="0" t="n">
        <v>0</v>
      </c>
      <c r="H1328" s="0" t="n">
        <v>189</v>
      </c>
      <c r="I1328" s="0" t="n">
        <v>4500</v>
      </c>
      <c r="J1328" s="16" t="n">
        <f aca="false">D1328+Inputs!$B$8*E1328</f>
        <v>4.16</v>
      </c>
      <c r="K1328" s="16" t="n">
        <f aca="false">F1328+Inputs!$B$9*G1328</f>
        <v>0</v>
      </c>
      <c r="L1328" s="16" t="n">
        <f aca="false">H1328+Inputs!$B$10*I1328</f>
        <v>6655.5</v>
      </c>
      <c r="M1328" s="16" t="n">
        <f aca="false">J1328+K1328+L1328</f>
        <v>6659.66</v>
      </c>
    </row>
    <row r="1329" customFormat="false" ht="15" hidden="false" customHeight="false" outlineLevel="0" collapsed="false">
      <c r="A1329" s="0" t="s">
        <v>474</v>
      </c>
      <c r="B1329" s="15" t="n">
        <v>44896</v>
      </c>
      <c r="C1329" s="0" t="n">
        <v>2</v>
      </c>
      <c r="D1329" s="0" t="n">
        <v>0</v>
      </c>
      <c r="E1329" s="0" t="n">
        <v>3</v>
      </c>
      <c r="F1329" s="0" t="n">
        <v>0</v>
      </c>
      <c r="G1329" s="0" t="n">
        <v>0</v>
      </c>
      <c r="H1329" s="0" t="n">
        <v>218</v>
      </c>
      <c r="I1329" s="0" t="n">
        <v>4472</v>
      </c>
      <c r="J1329" s="16" t="n">
        <f aca="false">D1329+Inputs!$B$8*E1329</f>
        <v>6.24</v>
      </c>
      <c r="K1329" s="16" t="n">
        <f aca="false">F1329+Inputs!$B$9*G1329</f>
        <v>0</v>
      </c>
      <c r="L1329" s="16" t="n">
        <f aca="false">H1329+Inputs!$B$10*I1329</f>
        <v>6644.264</v>
      </c>
      <c r="M1329" s="16" t="n">
        <f aca="false">J1329+K1329+L1329</f>
        <v>6650.504</v>
      </c>
    </row>
    <row r="1330" customFormat="false" ht="15" hidden="false" customHeight="false" outlineLevel="0" collapsed="false">
      <c r="A1330" s="0" t="s">
        <v>474</v>
      </c>
      <c r="B1330" s="15" t="n">
        <v>44986</v>
      </c>
      <c r="C1330" s="0" t="n">
        <v>2</v>
      </c>
      <c r="D1330" s="0" t="n">
        <v>0</v>
      </c>
      <c r="E1330" s="0" t="n">
        <v>3</v>
      </c>
      <c r="F1330" s="0" t="n">
        <v>0</v>
      </c>
      <c r="G1330" s="0" t="n">
        <v>0</v>
      </c>
      <c r="H1330" s="0" t="n">
        <v>208</v>
      </c>
      <c r="I1330" s="0" t="n">
        <v>4491</v>
      </c>
      <c r="J1330" s="16" t="n">
        <f aca="false">D1330+Inputs!$B$8*E1330</f>
        <v>6.24</v>
      </c>
      <c r="K1330" s="16" t="n">
        <f aca="false">F1330+Inputs!$B$9*G1330</f>
        <v>0</v>
      </c>
      <c r="L1330" s="16" t="n">
        <f aca="false">H1330+Inputs!$B$10*I1330</f>
        <v>6661.567</v>
      </c>
      <c r="M1330" s="16" t="n">
        <f aca="false">J1330+K1330+L1330</f>
        <v>6667.807</v>
      </c>
    </row>
    <row r="1331" customFormat="false" ht="15" hidden="false" customHeight="false" outlineLevel="0" collapsed="false">
      <c r="A1331" s="0" t="s">
        <v>474</v>
      </c>
      <c r="B1331" s="15" t="n">
        <v>45078</v>
      </c>
      <c r="C1331" s="0" t="n">
        <v>2</v>
      </c>
      <c r="D1331" s="0" t="n">
        <v>0</v>
      </c>
      <c r="E1331" s="0" t="n">
        <v>4</v>
      </c>
      <c r="F1331" s="0" t="n">
        <v>0</v>
      </c>
      <c r="G1331" s="0" t="n">
        <v>0</v>
      </c>
      <c r="H1331" s="0" t="n">
        <v>189</v>
      </c>
      <c r="I1331" s="0" t="n">
        <v>4675</v>
      </c>
      <c r="J1331" s="16" t="n">
        <f aca="false">D1331+Inputs!$B$8*E1331</f>
        <v>8.32</v>
      </c>
      <c r="K1331" s="16" t="n">
        <f aca="false">F1331+Inputs!$B$9*G1331</f>
        <v>0</v>
      </c>
      <c r="L1331" s="16" t="n">
        <f aca="false">H1331+Inputs!$B$10*I1331</f>
        <v>6906.975</v>
      </c>
      <c r="M1331" s="16" t="n">
        <f aca="false">J1331+K1331+L1331</f>
        <v>6915.295</v>
      </c>
    </row>
    <row r="1332" customFormat="false" ht="15" hidden="false" customHeight="false" outlineLevel="0" collapsed="false">
      <c r="A1332" s="0" t="s">
        <v>474</v>
      </c>
      <c r="B1332" s="15" t="n">
        <v>45170</v>
      </c>
      <c r="C1332" s="0" t="n">
        <v>2</v>
      </c>
      <c r="D1332" s="0" t="n">
        <v>0</v>
      </c>
      <c r="E1332" s="0" t="n">
        <v>6</v>
      </c>
      <c r="F1332" s="0" t="n">
        <v>0</v>
      </c>
      <c r="G1332" s="0" t="n">
        <v>0</v>
      </c>
      <c r="H1332" s="0" t="n">
        <v>211</v>
      </c>
      <c r="I1332" s="0" t="n">
        <v>4652</v>
      </c>
      <c r="J1332" s="16" t="n">
        <f aca="false">D1332+Inputs!$B$8*E1332</f>
        <v>12.48</v>
      </c>
      <c r="K1332" s="16" t="n">
        <f aca="false">F1332+Inputs!$B$9*G1332</f>
        <v>0</v>
      </c>
      <c r="L1332" s="16" t="n">
        <f aca="false">H1332+Inputs!$B$10*I1332</f>
        <v>6895.924</v>
      </c>
      <c r="M1332" s="16" t="n">
        <f aca="false">J1332+K1332+L1332</f>
        <v>6908.404</v>
      </c>
    </row>
    <row r="1333" customFormat="false" ht="15" hidden="false" customHeight="false" outlineLevel="0" collapsed="false">
      <c r="A1333" s="0" t="s">
        <v>474</v>
      </c>
      <c r="B1333" s="15" t="n">
        <v>45261</v>
      </c>
      <c r="C1333" s="0" t="n">
        <v>2</v>
      </c>
      <c r="D1333" s="0" t="n">
        <v>0</v>
      </c>
      <c r="E1333" s="0" t="n">
        <v>6</v>
      </c>
      <c r="F1333" s="0" t="n">
        <v>0</v>
      </c>
      <c r="G1333" s="0" t="n">
        <v>0</v>
      </c>
      <c r="H1333" s="0" t="n">
        <v>201</v>
      </c>
      <c r="I1333" s="0" t="n">
        <v>4701</v>
      </c>
      <c r="J1333" s="16" t="n">
        <f aca="false">D1333+Inputs!$B$8*E1333</f>
        <v>12.48</v>
      </c>
      <c r="K1333" s="16" t="n">
        <f aca="false">F1333+Inputs!$B$9*G1333</f>
        <v>0</v>
      </c>
      <c r="L1333" s="16" t="n">
        <f aca="false">H1333+Inputs!$B$10*I1333</f>
        <v>6956.337</v>
      </c>
      <c r="M1333" s="16" t="n">
        <f aca="false">J1333+K1333+L1333</f>
        <v>6968.817</v>
      </c>
    </row>
    <row r="1334" customFormat="false" ht="15" hidden="false" customHeight="false" outlineLevel="0" collapsed="false">
      <c r="A1334" s="0" t="s">
        <v>474</v>
      </c>
      <c r="B1334" s="15" t="n">
        <v>45352</v>
      </c>
      <c r="C1334" s="0" t="n">
        <v>2</v>
      </c>
      <c r="D1334" s="0" t="n">
        <v>0</v>
      </c>
      <c r="E1334" s="0" t="n">
        <v>6</v>
      </c>
      <c r="F1334" s="0" t="n">
        <v>0</v>
      </c>
      <c r="G1334" s="0" t="n">
        <v>0</v>
      </c>
      <c r="H1334" s="0" t="n">
        <v>187</v>
      </c>
      <c r="I1334" s="0" t="n">
        <v>4686</v>
      </c>
      <c r="J1334" s="16" t="n">
        <f aca="false">D1334+Inputs!$B$8*E1334</f>
        <v>12.48</v>
      </c>
      <c r="K1334" s="16" t="n">
        <f aca="false">F1334+Inputs!$B$9*G1334</f>
        <v>0</v>
      </c>
      <c r="L1334" s="16" t="n">
        <f aca="false">H1334+Inputs!$B$10*I1334</f>
        <v>6920.782</v>
      </c>
      <c r="M1334" s="16" t="n">
        <f aca="false">J1334+K1334+L1334</f>
        <v>6933.262</v>
      </c>
    </row>
    <row r="1335" customFormat="false" ht="15" hidden="false" customHeight="false" outlineLevel="0" collapsed="false">
      <c r="A1335" s="0" t="s">
        <v>474</v>
      </c>
      <c r="B1335" s="15" t="n">
        <v>45444</v>
      </c>
      <c r="C1335" s="0" t="n">
        <v>2</v>
      </c>
      <c r="D1335" s="0" t="n">
        <v>0</v>
      </c>
      <c r="E1335" s="0" t="n">
        <v>7</v>
      </c>
      <c r="F1335" s="0" t="n">
        <v>0</v>
      </c>
      <c r="G1335" s="0" t="n">
        <v>0</v>
      </c>
      <c r="H1335" s="0" t="n">
        <v>181</v>
      </c>
      <c r="I1335" s="0" t="n">
        <v>4652</v>
      </c>
      <c r="J1335" s="16" t="n">
        <f aca="false">D1335+Inputs!$B$8*E1335</f>
        <v>14.56</v>
      </c>
      <c r="K1335" s="16" t="n">
        <f aca="false">F1335+Inputs!$B$9*G1335</f>
        <v>0</v>
      </c>
      <c r="L1335" s="16" t="n">
        <f aca="false">H1335+Inputs!$B$10*I1335</f>
        <v>6865.924</v>
      </c>
      <c r="M1335" s="16" t="n">
        <f aca="false">J1335+K1335+L1335</f>
        <v>6880.484</v>
      </c>
    </row>
    <row r="1336" customFormat="false" ht="15" hidden="false" customHeight="false" outlineLevel="0" collapsed="false">
      <c r="A1336" s="0" t="s">
        <v>474</v>
      </c>
      <c r="B1336" s="15" t="n">
        <v>45536</v>
      </c>
      <c r="C1336" s="0" t="n">
        <v>2</v>
      </c>
      <c r="D1336" s="0" t="n">
        <v>0</v>
      </c>
      <c r="E1336" s="0" t="n">
        <v>7</v>
      </c>
      <c r="F1336" s="0" t="n">
        <v>0</v>
      </c>
      <c r="G1336" s="0" t="n">
        <v>0</v>
      </c>
      <c r="H1336" s="0" t="n">
        <v>200</v>
      </c>
      <c r="I1336" s="0" t="n">
        <v>4638</v>
      </c>
      <c r="J1336" s="16" t="n">
        <f aca="false">D1336+Inputs!$B$8*E1336</f>
        <v>14.56</v>
      </c>
      <c r="K1336" s="16" t="n">
        <f aca="false">F1336+Inputs!$B$9*G1336</f>
        <v>0</v>
      </c>
      <c r="L1336" s="16" t="n">
        <f aca="false">H1336+Inputs!$B$10*I1336</f>
        <v>6864.806</v>
      </c>
      <c r="M1336" s="16" t="n">
        <f aca="false">J1336+K1336+L1336</f>
        <v>6879.366</v>
      </c>
    </row>
    <row r="1337" customFormat="false" ht="15" hidden="false" customHeight="false" outlineLevel="0" collapsed="false">
      <c r="A1337" s="0" t="s">
        <v>474</v>
      </c>
      <c r="B1337" s="15" t="n">
        <v>45627</v>
      </c>
      <c r="C1337" s="0" t="n">
        <v>2</v>
      </c>
      <c r="D1337" s="0" t="n">
        <v>0</v>
      </c>
      <c r="E1337" s="0" t="n">
        <v>7</v>
      </c>
      <c r="F1337" s="0" t="n">
        <v>0</v>
      </c>
      <c r="G1337" s="0" t="n">
        <v>0</v>
      </c>
      <c r="H1337" s="0" t="n">
        <v>205</v>
      </c>
      <c r="I1337" s="0" t="n">
        <v>4647</v>
      </c>
      <c r="J1337" s="16" t="n">
        <f aca="false">D1337+Inputs!$B$8*E1337</f>
        <v>14.56</v>
      </c>
      <c r="K1337" s="16" t="n">
        <f aca="false">F1337+Inputs!$B$9*G1337</f>
        <v>0</v>
      </c>
      <c r="L1337" s="16" t="n">
        <f aca="false">H1337+Inputs!$B$10*I1337</f>
        <v>6882.739</v>
      </c>
      <c r="M1337" s="16" t="n">
        <f aca="false">J1337+K1337+L1337</f>
        <v>6897.299</v>
      </c>
    </row>
    <row r="1338" customFormat="false" ht="15" hidden="false" customHeight="false" outlineLevel="0" collapsed="false">
      <c r="A1338" s="0" t="s">
        <v>474</v>
      </c>
      <c r="B1338" s="15" t="n">
        <v>45717</v>
      </c>
      <c r="C1338" s="0" t="n">
        <v>2</v>
      </c>
      <c r="D1338" s="0" t="n">
        <v>0</v>
      </c>
      <c r="E1338" s="0" t="n">
        <v>7</v>
      </c>
      <c r="F1338" s="0" t="n">
        <v>0</v>
      </c>
      <c r="G1338" s="0" t="n">
        <v>1</v>
      </c>
      <c r="H1338" s="0" t="n">
        <v>202</v>
      </c>
      <c r="I1338" s="0" t="n">
        <v>4656</v>
      </c>
      <c r="J1338" s="16" t="n">
        <f aca="false">D1338+Inputs!$B$8*E1338</f>
        <v>14.56</v>
      </c>
      <c r="K1338" s="16" t="n">
        <f aca="false">F1338+Inputs!$B$9*G1338</f>
        <v>2.08</v>
      </c>
      <c r="L1338" s="16" t="n">
        <f aca="false">H1338+Inputs!$B$10*I1338</f>
        <v>6892.672</v>
      </c>
      <c r="M1338" s="16" t="n">
        <f aca="false">J1338+K1338+L1338</f>
        <v>6909.312</v>
      </c>
    </row>
    <row r="1339" customFormat="false" ht="15" hidden="false" customHeight="false" outlineLevel="0" collapsed="false">
      <c r="A1339" s="0" t="s">
        <v>474</v>
      </c>
      <c r="B1339" s="15" t="n">
        <v>45809</v>
      </c>
      <c r="C1339" s="0" t="n">
        <v>2</v>
      </c>
      <c r="D1339" s="0" t="n">
        <v>0</v>
      </c>
      <c r="E1339" s="0" t="n">
        <v>7</v>
      </c>
      <c r="F1339" s="0" t="n">
        <v>0</v>
      </c>
      <c r="G1339" s="0" t="n">
        <v>2</v>
      </c>
      <c r="H1339" s="0" t="n">
        <v>163</v>
      </c>
      <c r="I1339" s="0" t="n">
        <v>4628</v>
      </c>
      <c r="J1339" s="16" t="n">
        <f aca="false">D1339+Inputs!$B$8*E1339</f>
        <v>14.56</v>
      </c>
      <c r="K1339" s="16" t="n">
        <f aca="false">F1339+Inputs!$B$9*G1339</f>
        <v>4.16</v>
      </c>
      <c r="L1339" s="16" t="n">
        <f aca="false">H1339+Inputs!$B$10*I1339</f>
        <v>6813.436</v>
      </c>
      <c r="M1339" s="16" t="n">
        <f aca="false">J1339+K1339+L1339</f>
        <v>6832.156</v>
      </c>
    </row>
    <row r="1340" customFormat="false" ht="15" hidden="false" customHeight="false" outlineLevel="0" collapsed="false">
      <c r="A1340" s="0" t="s">
        <v>474</v>
      </c>
      <c r="B1340" s="15" t="n">
        <v>45901</v>
      </c>
      <c r="C1340" s="0" t="n">
        <v>2</v>
      </c>
      <c r="D1340" s="0" t="n">
        <v>0</v>
      </c>
      <c r="E1340" s="0" t="n">
        <v>5</v>
      </c>
      <c r="F1340" s="0" t="n">
        <v>0</v>
      </c>
      <c r="G1340" s="0" t="n">
        <v>4</v>
      </c>
      <c r="H1340" s="0" t="n">
        <v>165</v>
      </c>
      <c r="I1340" s="0" t="n">
        <v>4632</v>
      </c>
      <c r="J1340" s="16" t="n">
        <f aca="false">D1340+Inputs!$B$8*E1340</f>
        <v>10.4</v>
      </c>
      <c r="K1340" s="16" t="n">
        <f aca="false">F1340+Inputs!$B$9*G1340</f>
        <v>8.32</v>
      </c>
      <c r="L1340" s="16" t="n">
        <f aca="false">H1340+Inputs!$B$10*I1340</f>
        <v>6821.184</v>
      </c>
      <c r="M1340" s="16" t="n">
        <f aca="false">J1340+K1340+L1340</f>
        <v>6839.904</v>
      </c>
    </row>
    <row r="1341" customFormat="false" ht="15" hidden="false" customHeight="false" outlineLevel="0" collapsed="false">
      <c r="A1341" s="0" t="s">
        <v>474</v>
      </c>
      <c r="B1341" s="15" t="n">
        <v>45992</v>
      </c>
      <c r="C1341" s="0" t="n">
        <v>2</v>
      </c>
      <c r="D1341" s="0" t="n">
        <v>0</v>
      </c>
      <c r="E1341" s="0" t="n">
        <v>5</v>
      </c>
      <c r="F1341" s="0" t="n">
        <v>0</v>
      </c>
      <c r="G1341" s="0" t="n">
        <v>4</v>
      </c>
      <c r="H1341" s="0" t="n">
        <v>163</v>
      </c>
      <c r="I1341" s="0" t="n">
        <v>4657</v>
      </c>
      <c r="J1341" s="16" t="n">
        <f aca="false">D1341+Inputs!$B$8*E1341</f>
        <v>10.4</v>
      </c>
      <c r="K1341" s="16" t="n">
        <f aca="false">F1341+Inputs!$B$9*G1341</f>
        <v>8.32</v>
      </c>
      <c r="L1341" s="16" t="n">
        <f aca="false">H1341+Inputs!$B$10*I1341</f>
        <v>6855.109</v>
      </c>
      <c r="M1341" s="16" t="n">
        <f aca="false">J1341+K1341+L1341</f>
        <v>6873.829</v>
      </c>
    </row>
    <row r="1342" customFormat="false" ht="15" hidden="false" customHeight="false" outlineLevel="0" collapsed="false">
      <c r="A1342" s="0" t="s">
        <v>474</v>
      </c>
      <c r="B1342" s="15" t="n">
        <v>46082</v>
      </c>
      <c r="C1342" s="0" t="n">
        <v>2</v>
      </c>
      <c r="D1342" s="0" t="n">
        <v>0</v>
      </c>
      <c r="E1342" s="0" t="n">
        <v>6</v>
      </c>
      <c r="F1342" s="0" t="n">
        <v>0</v>
      </c>
      <c r="G1342" s="0" t="n">
        <v>3</v>
      </c>
      <c r="H1342" s="0" t="n">
        <v>155</v>
      </c>
      <c r="I1342" s="0" t="n">
        <v>4638</v>
      </c>
      <c r="J1342" s="16" t="n">
        <f aca="false">D1342+Inputs!$B$8*E1342</f>
        <v>12.48</v>
      </c>
      <c r="K1342" s="16" t="n">
        <f aca="false">F1342+Inputs!$B$9*G1342</f>
        <v>6.24</v>
      </c>
      <c r="L1342" s="16" t="n">
        <f aca="false">H1342+Inputs!$B$10*I1342</f>
        <v>6819.806</v>
      </c>
      <c r="M1342" s="16" t="n">
        <f aca="false">J1342+K1342+L1342</f>
        <v>6838.526</v>
      </c>
    </row>
    <row r="1343" customFormat="false" ht="15" hidden="false" customHeight="false" outlineLevel="0" collapsed="false">
      <c r="A1343" s="0" t="s">
        <v>474</v>
      </c>
      <c r="B1343" s="15" t="n">
        <v>46174</v>
      </c>
      <c r="C1343" s="0" t="n">
        <v>2</v>
      </c>
      <c r="D1343" s="0" t="n">
        <v>0</v>
      </c>
      <c r="E1343" s="0" t="n">
        <v>6</v>
      </c>
      <c r="F1343" s="0" t="n">
        <v>0</v>
      </c>
      <c r="G1343" s="0" t="n">
        <v>4</v>
      </c>
      <c r="H1343" s="0" t="n">
        <v>156</v>
      </c>
      <c r="I1343" s="0" t="n">
        <v>4620</v>
      </c>
      <c r="J1343" s="16" t="n">
        <f aca="false">D1343+Inputs!$B$8*E1343</f>
        <v>12.48</v>
      </c>
      <c r="K1343" s="16" t="n">
        <f aca="false">F1343+Inputs!$B$9*G1343</f>
        <v>8.32</v>
      </c>
      <c r="L1343" s="16" t="n">
        <f aca="false">H1343+Inputs!$B$10*I1343</f>
        <v>6794.94</v>
      </c>
      <c r="M1343" s="16" t="n">
        <f aca="false">J1343+K1343+L1343</f>
        <v>6815.74</v>
      </c>
    </row>
    <row r="1344" customFormat="false" ht="15" hidden="false" customHeight="false" outlineLevel="0" collapsed="false">
      <c r="A1344" s="0" t="s">
        <v>474</v>
      </c>
      <c r="B1344" s="15" t="n">
        <v>46235</v>
      </c>
      <c r="C1344" s="0" t="n">
        <v>2</v>
      </c>
      <c r="D1344" s="0" t="n">
        <v>0</v>
      </c>
      <c r="E1344" s="0" t="n">
        <v>6</v>
      </c>
      <c r="F1344" s="0" t="n">
        <v>0</v>
      </c>
      <c r="G1344" s="0" t="n">
        <v>5</v>
      </c>
      <c r="H1344" s="0" t="n">
        <v>154</v>
      </c>
      <c r="I1344" s="0" t="n">
        <v>4662</v>
      </c>
      <c r="J1344" s="16" t="n">
        <f aca="false">D1344+Inputs!$B$8*E1344</f>
        <v>12.48</v>
      </c>
      <c r="K1344" s="16" t="n">
        <f aca="false">F1344+Inputs!$B$9*G1344</f>
        <v>10.4</v>
      </c>
      <c r="L1344" s="16" t="n">
        <f aca="false">H1344+Inputs!$B$10*I1344</f>
        <v>6853.294</v>
      </c>
      <c r="M1344" s="16" t="n">
        <f aca="false">J1344+K1344+L1344</f>
        <v>6876.174</v>
      </c>
    </row>
    <row r="1345" customFormat="false" ht="15" hidden="false" customHeight="false" outlineLevel="0" collapsed="false">
      <c r="A1345" s="0" t="s">
        <v>414</v>
      </c>
      <c r="B1345" s="15" t="n">
        <v>44805</v>
      </c>
      <c r="C1345" s="0" t="n">
        <v>3</v>
      </c>
      <c r="D1345" s="0" t="n">
        <v>0</v>
      </c>
      <c r="E1345" s="0" t="n">
        <v>5</v>
      </c>
      <c r="F1345" s="0" t="n">
        <v>0</v>
      </c>
      <c r="G1345" s="0" t="n">
        <v>0</v>
      </c>
      <c r="H1345" s="0" t="n">
        <v>1952</v>
      </c>
      <c r="I1345" s="0" t="n">
        <v>8687</v>
      </c>
      <c r="J1345" s="16" t="n">
        <f aca="false">D1345+Inputs!$B$8*E1345</f>
        <v>10.4</v>
      </c>
      <c r="K1345" s="16" t="n">
        <f aca="false">F1345+Inputs!$B$9*G1345</f>
        <v>0</v>
      </c>
      <c r="L1345" s="16" t="n">
        <f aca="false">H1345+Inputs!$B$10*I1345</f>
        <v>14435.219</v>
      </c>
      <c r="M1345" s="16" t="n">
        <f aca="false">J1345+K1345+L1345</f>
        <v>14445.619</v>
      </c>
    </row>
    <row r="1346" customFormat="false" ht="15" hidden="false" customHeight="false" outlineLevel="0" collapsed="false">
      <c r="A1346" s="0" t="s">
        <v>414</v>
      </c>
      <c r="B1346" s="15" t="n">
        <v>44896</v>
      </c>
      <c r="C1346" s="0" t="n">
        <v>3</v>
      </c>
      <c r="D1346" s="0" t="n">
        <v>0</v>
      </c>
      <c r="E1346" s="0" t="n">
        <v>5</v>
      </c>
      <c r="F1346" s="0" t="n">
        <v>0</v>
      </c>
      <c r="G1346" s="0" t="n">
        <v>0</v>
      </c>
      <c r="H1346" s="0" t="n">
        <v>2097</v>
      </c>
      <c r="I1346" s="0" t="n">
        <v>8656</v>
      </c>
      <c r="J1346" s="16" t="n">
        <f aca="false">D1346+Inputs!$B$8*E1346</f>
        <v>10.4</v>
      </c>
      <c r="K1346" s="16" t="n">
        <f aca="false">F1346+Inputs!$B$9*G1346</f>
        <v>0</v>
      </c>
      <c r="L1346" s="16" t="n">
        <f aca="false">H1346+Inputs!$B$10*I1346</f>
        <v>14535.672</v>
      </c>
      <c r="M1346" s="16" t="n">
        <f aca="false">J1346+K1346+L1346</f>
        <v>14546.072</v>
      </c>
    </row>
    <row r="1347" customFormat="false" ht="15" hidden="false" customHeight="false" outlineLevel="0" collapsed="false">
      <c r="A1347" s="0" t="s">
        <v>414</v>
      </c>
      <c r="B1347" s="15" t="n">
        <v>44986</v>
      </c>
      <c r="C1347" s="0" t="n">
        <v>3</v>
      </c>
      <c r="D1347" s="0" t="n">
        <v>0</v>
      </c>
      <c r="E1347" s="0" t="n">
        <v>9</v>
      </c>
      <c r="F1347" s="0" t="n">
        <v>0</v>
      </c>
      <c r="G1347" s="0" t="n">
        <v>0</v>
      </c>
      <c r="H1347" s="0" t="n">
        <v>2105</v>
      </c>
      <c r="I1347" s="0" t="n">
        <v>8684</v>
      </c>
      <c r="J1347" s="16" t="n">
        <f aca="false">D1347+Inputs!$B$8*E1347</f>
        <v>18.72</v>
      </c>
      <c r="K1347" s="16" t="n">
        <f aca="false">F1347+Inputs!$B$9*G1347</f>
        <v>0</v>
      </c>
      <c r="L1347" s="16" t="n">
        <f aca="false">H1347+Inputs!$B$10*I1347</f>
        <v>14583.908</v>
      </c>
      <c r="M1347" s="16" t="n">
        <f aca="false">J1347+K1347+L1347</f>
        <v>14602.628</v>
      </c>
    </row>
    <row r="1348" customFormat="false" ht="15" hidden="false" customHeight="false" outlineLevel="0" collapsed="false">
      <c r="A1348" s="0" t="s">
        <v>414</v>
      </c>
      <c r="B1348" s="15" t="n">
        <v>45078</v>
      </c>
      <c r="C1348" s="0" t="n">
        <v>3</v>
      </c>
      <c r="D1348" s="0" t="n">
        <v>0</v>
      </c>
      <c r="E1348" s="0" t="n">
        <v>11</v>
      </c>
      <c r="F1348" s="0" t="n">
        <v>0</v>
      </c>
      <c r="G1348" s="0" t="n">
        <v>1</v>
      </c>
      <c r="H1348" s="0" t="n">
        <v>2146</v>
      </c>
      <c r="I1348" s="0" t="n">
        <v>8709</v>
      </c>
      <c r="J1348" s="16" t="n">
        <f aca="false">D1348+Inputs!$B$8*E1348</f>
        <v>22.88</v>
      </c>
      <c r="K1348" s="16" t="n">
        <f aca="false">F1348+Inputs!$B$9*G1348</f>
        <v>2.08</v>
      </c>
      <c r="L1348" s="16" t="n">
        <f aca="false">H1348+Inputs!$B$10*I1348</f>
        <v>14660.833</v>
      </c>
      <c r="M1348" s="16" t="n">
        <f aca="false">J1348+K1348+L1348</f>
        <v>14685.793</v>
      </c>
    </row>
    <row r="1349" customFormat="false" ht="15" hidden="false" customHeight="false" outlineLevel="0" collapsed="false">
      <c r="A1349" s="0" t="s">
        <v>414</v>
      </c>
      <c r="B1349" s="15" t="n">
        <v>45170</v>
      </c>
      <c r="C1349" s="0" t="n">
        <v>3</v>
      </c>
      <c r="D1349" s="0" t="n">
        <v>0</v>
      </c>
      <c r="E1349" s="0" t="n">
        <v>12</v>
      </c>
      <c r="F1349" s="0" t="n">
        <v>0</v>
      </c>
      <c r="G1349" s="0" t="n">
        <v>3</v>
      </c>
      <c r="H1349" s="0" t="n">
        <v>2223</v>
      </c>
      <c r="I1349" s="0" t="n">
        <v>8742</v>
      </c>
      <c r="J1349" s="16" t="n">
        <f aca="false">D1349+Inputs!$B$8*E1349</f>
        <v>24.96</v>
      </c>
      <c r="K1349" s="16" t="n">
        <f aca="false">F1349+Inputs!$B$9*G1349</f>
        <v>6.24</v>
      </c>
      <c r="L1349" s="16" t="n">
        <f aca="false">H1349+Inputs!$B$10*I1349</f>
        <v>14785.254</v>
      </c>
      <c r="M1349" s="16" t="n">
        <f aca="false">J1349+K1349+L1349</f>
        <v>14816.454</v>
      </c>
    </row>
    <row r="1350" customFormat="false" ht="15" hidden="false" customHeight="false" outlineLevel="0" collapsed="false">
      <c r="A1350" s="0" t="s">
        <v>414</v>
      </c>
      <c r="B1350" s="15" t="n">
        <v>45261</v>
      </c>
      <c r="C1350" s="0" t="n">
        <v>3</v>
      </c>
      <c r="D1350" s="0" t="n">
        <v>0</v>
      </c>
      <c r="E1350" s="0" t="n">
        <v>13</v>
      </c>
      <c r="F1350" s="0" t="n">
        <v>0</v>
      </c>
      <c r="G1350" s="0" t="n">
        <v>3</v>
      </c>
      <c r="H1350" s="0" t="n">
        <v>2215</v>
      </c>
      <c r="I1350" s="0" t="n">
        <v>8729</v>
      </c>
      <c r="J1350" s="16" t="n">
        <f aca="false">D1350+Inputs!$B$8*E1350</f>
        <v>27.04</v>
      </c>
      <c r="K1350" s="16" t="n">
        <f aca="false">F1350+Inputs!$B$9*G1350</f>
        <v>6.24</v>
      </c>
      <c r="L1350" s="16" t="n">
        <f aca="false">H1350+Inputs!$B$10*I1350</f>
        <v>14758.573</v>
      </c>
      <c r="M1350" s="16" t="n">
        <f aca="false">J1350+K1350+L1350</f>
        <v>14791.853</v>
      </c>
    </row>
    <row r="1351" customFormat="false" ht="15" hidden="false" customHeight="false" outlineLevel="0" collapsed="false">
      <c r="A1351" s="0" t="s">
        <v>414</v>
      </c>
      <c r="B1351" s="15" t="n">
        <v>45352</v>
      </c>
      <c r="C1351" s="0" t="n">
        <v>3</v>
      </c>
      <c r="D1351" s="0" t="n">
        <v>0</v>
      </c>
      <c r="E1351" s="0" t="n">
        <v>18</v>
      </c>
      <c r="F1351" s="0" t="n">
        <v>0</v>
      </c>
      <c r="G1351" s="0" t="n">
        <v>3</v>
      </c>
      <c r="H1351" s="0" t="n">
        <v>2837</v>
      </c>
      <c r="I1351" s="0" t="n">
        <v>8826</v>
      </c>
      <c r="J1351" s="16" t="n">
        <f aca="false">D1351+Inputs!$B$8*E1351</f>
        <v>37.44</v>
      </c>
      <c r="K1351" s="16" t="n">
        <f aca="false">F1351+Inputs!$B$9*G1351</f>
        <v>6.24</v>
      </c>
      <c r="L1351" s="16" t="n">
        <f aca="false">H1351+Inputs!$B$10*I1351</f>
        <v>15519.962</v>
      </c>
      <c r="M1351" s="16" t="n">
        <f aca="false">J1351+K1351+L1351</f>
        <v>15563.642</v>
      </c>
    </row>
    <row r="1352" customFormat="false" ht="15" hidden="false" customHeight="false" outlineLevel="0" collapsed="false">
      <c r="A1352" s="0" t="s">
        <v>414</v>
      </c>
      <c r="B1352" s="15" t="n">
        <v>45444</v>
      </c>
      <c r="C1352" s="0" t="n">
        <v>3</v>
      </c>
      <c r="D1352" s="0" t="n">
        <v>0</v>
      </c>
      <c r="E1352" s="0" t="n">
        <v>20</v>
      </c>
      <c r="F1352" s="0" t="n">
        <v>0</v>
      </c>
      <c r="G1352" s="0" t="n">
        <v>4</v>
      </c>
      <c r="H1352" s="0" t="n">
        <v>2876</v>
      </c>
      <c r="I1352" s="0" t="n">
        <v>8869</v>
      </c>
      <c r="J1352" s="16" t="n">
        <f aca="false">D1352+Inputs!$B$8*E1352</f>
        <v>41.6</v>
      </c>
      <c r="K1352" s="16" t="n">
        <f aca="false">F1352+Inputs!$B$9*G1352</f>
        <v>8.32</v>
      </c>
      <c r="L1352" s="16" t="n">
        <f aca="false">H1352+Inputs!$B$10*I1352</f>
        <v>15620.753</v>
      </c>
      <c r="M1352" s="16" t="n">
        <f aca="false">J1352+K1352+L1352</f>
        <v>15670.673</v>
      </c>
    </row>
    <row r="1353" customFormat="false" ht="15" hidden="false" customHeight="false" outlineLevel="0" collapsed="false">
      <c r="A1353" s="0" t="s">
        <v>414</v>
      </c>
      <c r="B1353" s="15" t="n">
        <v>45536</v>
      </c>
      <c r="C1353" s="0" t="n">
        <v>3</v>
      </c>
      <c r="D1353" s="0" t="n">
        <v>0</v>
      </c>
      <c r="E1353" s="0" t="n">
        <v>23</v>
      </c>
      <c r="F1353" s="0" t="n">
        <v>0</v>
      </c>
      <c r="G1353" s="0" t="n">
        <v>5</v>
      </c>
      <c r="H1353" s="0" t="n">
        <v>2997</v>
      </c>
      <c r="I1353" s="0" t="n">
        <v>8914</v>
      </c>
      <c r="J1353" s="16" t="n">
        <f aca="false">D1353+Inputs!$B$8*E1353</f>
        <v>47.84</v>
      </c>
      <c r="K1353" s="16" t="n">
        <f aca="false">F1353+Inputs!$B$9*G1353</f>
        <v>10.4</v>
      </c>
      <c r="L1353" s="16" t="n">
        <f aca="false">H1353+Inputs!$B$10*I1353</f>
        <v>15806.418</v>
      </c>
      <c r="M1353" s="16" t="n">
        <f aca="false">J1353+K1353+L1353</f>
        <v>15864.658</v>
      </c>
    </row>
    <row r="1354" customFormat="false" ht="15" hidden="false" customHeight="false" outlineLevel="0" collapsed="false">
      <c r="A1354" s="0" t="s">
        <v>414</v>
      </c>
      <c r="B1354" s="15" t="n">
        <v>45627</v>
      </c>
      <c r="C1354" s="0" t="n">
        <v>3</v>
      </c>
      <c r="D1354" s="0" t="n">
        <v>0</v>
      </c>
      <c r="E1354" s="0" t="n">
        <v>33</v>
      </c>
      <c r="F1354" s="0" t="n">
        <v>0</v>
      </c>
      <c r="G1354" s="0" t="n">
        <v>7</v>
      </c>
      <c r="H1354" s="0" t="n">
        <v>3078</v>
      </c>
      <c r="I1354" s="0" t="n">
        <v>8893</v>
      </c>
      <c r="J1354" s="16" t="n">
        <f aca="false">D1354+Inputs!$B$8*E1354</f>
        <v>68.64</v>
      </c>
      <c r="K1354" s="16" t="n">
        <f aca="false">F1354+Inputs!$B$9*G1354</f>
        <v>14.56</v>
      </c>
      <c r="L1354" s="16" t="n">
        <f aca="false">H1354+Inputs!$B$10*I1354</f>
        <v>15857.241</v>
      </c>
      <c r="M1354" s="16" t="n">
        <f aca="false">J1354+K1354+L1354</f>
        <v>15940.441</v>
      </c>
    </row>
    <row r="1355" customFormat="false" ht="15" hidden="false" customHeight="false" outlineLevel="0" collapsed="false">
      <c r="A1355" s="0" t="s">
        <v>414</v>
      </c>
      <c r="B1355" s="15" t="n">
        <v>45717</v>
      </c>
      <c r="C1355" s="0" t="n">
        <v>3</v>
      </c>
      <c r="D1355" s="0" t="n">
        <v>0</v>
      </c>
      <c r="E1355" s="0" t="n">
        <v>35</v>
      </c>
      <c r="F1355" s="0" t="n">
        <v>0</v>
      </c>
      <c r="G1355" s="0" t="n">
        <v>8</v>
      </c>
      <c r="H1355" s="0" t="n">
        <v>3071</v>
      </c>
      <c r="I1355" s="0" t="n">
        <v>8923</v>
      </c>
      <c r="J1355" s="16" t="n">
        <f aca="false">D1355+Inputs!$B$8*E1355</f>
        <v>72.8</v>
      </c>
      <c r="K1355" s="16" t="n">
        <f aca="false">F1355+Inputs!$B$9*G1355</f>
        <v>16.64</v>
      </c>
      <c r="L1355" s="16" t="n">
        <f aca="false">H1355+Inputs!$B$10*I1355</f>
        <v>15893.351</v>
      </c>
      <c r="M1355" s="16" t="n">
        <f aca="false">J1355+K1355+L1355</f>
        <v>15982.791</v>
      </c>
    </row>
    <row r="1356" customFormat="false" ht="15" hidden="false" customHeight="false" outlineLevel="0" collapsed="false">
      <c r="A1356" s="0" t="s">
        <v>414</v>
      </c>
      <c r="B1356" s="15" t="n">
        <v>45809</v>
      </c>
      <c r="C1356" s="0" t="n">
        <v>3</v>
      </c>
      <c r="D1356" s="0" t="n">
        <v>0</v>
      </c>
      <c r="E1356" s="0" t="n">
        <v>40</v>
      </c>
      <c r="F1356" s="0" t="n">
        <v>0</v>
      </c>
      <c r="G1356" s="0" t="n">
        <v>10</v>
      </c>
      <c r="H1356" s="0" t="n">
        <v>2994</v>
      </c>
      <c r="I1356" s="0" t="n">
        <v>8901</v>
      </c>
      <c r="J1356" s="16" t="n">
        <f aca="false">D1356+Inputs!$B$8*E1356</f>
        <v>83.2</v>
      </c>
      <c r="K1356" s="16" t="n">
        <f aca="false">F1356+Inputs!$B$9*G1356</f>
        <v>20.8</v>
      </c>
      <c r="L1356" s="16" t="n">
        <f aca="false">H1356+Inputs!$B$10*I1356</f>
        <v>15784.737</v>
      </c>
      <c r="M1356" s="16" t="n">
        <f aca="false">J1356+K1356+L1356</f>
        <v>15888.737</v>
      </c>
    </row>
    <row r="1357" customFormat="false" ht="15" hidden="false" customHeight="false" outlineLevel="0" collapsed="false">
      <c r="A1357" s="0" t="s">
        <v>414</v>
      </c>
      <c r="B1357" s="15" t="n">
        <v>45901</v>
      </c>
      <c r="C1357" s="0" t="n">
        <v>3</v>
      </c>
      <c r="D1357" s="0" t="n">
        <v>0</v>
      </c>
      <c r="E1357" s="0" t="n">
        <v>43</v>
      </c>
      <c r="F1357" s="0" t="n">
        <v>0</v>
      </c>
      <c r="G1357" s="0" t="n">
        <v>12</v>
      </c>
      <c r="H1357" s="0" t="n">
        <v>2971</v>
      </c>
      <c r="I1357" s="0" t="n">
        <v>8939</v>
      </c>
      <c r="J1357" s="16" t="n">
        <f aca="false">D1357+Inputs!$B$8*E1357</f>
        <v>89.44</v>
      </c>
      <c r="K1357" s="16" t="n">
        <f aca="false">F1357+Inputs!$B$9*G1357</f>
        <v>24.96</v>
      </c>
      <c r="L1357" s="16" t="n">
        <f aca="false">H1357+Inputs!$B$10*I1357</f>
        <v>15816.343</v>
      </c>
      <c r="M1357" s="16" t="n">
        <f aca="false">J1357+K1357+L1357</f>
        <v>15930.743</v>
      </c>
    </row>
    <row r="1358" customFormat="false" ht="15" hidden="false" customHeight="false" outlineLevel="0" collapsed="false">
      <c r="A1358" s="0" t="s">
        <v>414</v>
      </c>
      <c r="B1358" s="15" t="n">
        <v>45992</v>
      </c>
      <c r="C1358" s="0" t="n">
        <v>3</v>
      </c>
      <c r="D1358" s="0" t="n">
        <v>0</v>
      </c>
      <c r="E1358" s="0" t="n">
        <v>45</v>
      </c>
      <c r="F1358" s="0" t="n">
        <v>0</v>
      </c>
      <c r="G1358" s="0" t="n">
        <v>12</v>
      </c>
      <c r="H1358" s="0" t="n">
        <v>3056</v>
      </c>
      <c r="I1358" s="0" t="n">
        <v>8924</v>
      </c>
      <c r="J1358" s="16" t="n">
        <f aca="false">D1358+Inputs!$B$8*E1358</f>
        <v>93.6</v>
      </c>
      <c r="K1358" s="16" t="n">
        <f aca="false">F1358+Inputs!$B$9*G1358</f>
        <v>24.96</v>
      </c>
      <c r="L1358" s="16" t="n">
        <f aca="false">H1358+Inputs!$B$10*I1358</f>
        <v>15879.788</v>
      </c>
      <c r="M1358" s="16" t="n">
        <f aca="false">J1358+K1358+L1358</f>
        <v>15998.348</v>
      </c>
    </row>
    <row r="1359" customFormat="false" ht="15" hidden="false" customHeight="false" outlineLevel="0" collapsed="false">
      <c r="A1359" s="0" t="s">
        <v>414</v>
      </c>
      <c r="B1359" s="15" t="n">
        <v>46082</v>
      </c>
      <c r="C1359" s="0" t="n">
        <v>3</v>
      </c>
      <c r="D1359" s="0" t="n">
        <v>0</v>
      </c>
      <c r="E1359" s="0" t="n">
        <v>48</v>
      </c>
      <c r="F1359" s="0" t="n">
        <v>0</v>
      </c>
      <c r="G1359" s="0" t="n">
        <v>16</v>
      </c>
      <c r="H1359" s="0" t="n">
        <v>3118</v>
      </c>
      <c r="I1359" s="0" t="n">
        <v>8942</v>
      </c>
      <c r="J1359" s="16" t="n">
        <f aca="false">D1359+Inputs!$B$8*E1359</f>
        <v>99.84</v>
      </c>
      <c r="K1359" s="16" t="n">
        <f aca="false">F1359+Inputs!$B$9*G1359</f>
        <v>33.28</v>
      </c>
      <c r="L1359" s="16" t="n">
        <f aca="false">H1359+Inputs!$B$10*I1359</f>
        <v>15967.654</v>
      </c>
      <c r="M1359" s="16" t="n">
        <f aca="false">J1359+K1359+L1359</f>
        <v>16100.774</v>
      </c>
    </row>
    <row r="1360" customFormat="false" ht="15" hidden="false" customHeight="false" outlineLevel="0" collapsed="false">
      <c r="A1360" s="0" t="s">
        <v>414</v>
      </c>
      <c r="B1360" s="15" t="n">
        <v>46174</v>
      </c>
      <c r="C1360" s="0" t="n">
        <v>3</v>
      </c>
      <c r="D1360" s="0" t="n">
        <v>0</v>
      </c>
      <c r="E1360" s="0" t="n">
        <v>59</v>
      </c>
      <c r="F1360" s="0" t="n">
        <v>0</v>
      </c>
      <c r="G1360" s="0" t="n">
        <v>20</v>
      </c>
      <c r="H1360" s="0" t="n">
        <v>3101</v>
      </c>
      <c r="I1360" s="0" t="n">
        <v>8879</v>
      </c>
      <c r="J1360" s="16" t="n">
        <f aca="false">D1360+Inputs!$B$8*E1360</f>
        <v>122.72</v>
      </c>
      <c r="K1360" s="16" t="n">
        <f aca="false">F1360+Inputs!$B$9*G1360</f>
        <v>41.6</v>
      </c>
      <c r="L1360" s="16" t="n">
        <f aca="false">H1360+Inputs!$B$10*I1360</f>
        <v>15860.123</v>
      </c>
      <c r="M1360" s="16" t="n">
        <f aca="false">J1360+K1360+L1360</f>
        <v>16024.443</v>
      </c>
    </row>
    <row r="1361" customFormat="false" ht="15" hidden="false" customHeight="false" outlineLevel="0" collapsed="false">
      <c r="A1361" s="0" t="s">
        <v>414</v>
      </c>
      <c r="B1361" s="15" t="n">
        <v>46235</v>
      </c>
      <c r="C1361" s="0" t="n">
        <v>3</v>
      </c>
      <c r="D1361" s="0" t="n">
        <v>0</v>
      </c>
      <c r="E1361" s="0" t="n">
        <v>63</v>
      </c>
      <c r="F1361" s="0" t="n">
        <v>0</v>
      </c>
      <c r="G1361" s="0" t="n">
        <v>26</v>
      </c>
      <c r="H1361" s="0" t="n">
        <v>3073</v>
      </c>
      <c r="I1361" s="0" t="n">
        <v>8948</v>
      </c>
      <c r="J1361" s="16" t="n">
        <f aca="false">D1361+Inputs!$B$8*E1361</f>
        <v>131.04</v>
      </c>
      <c r="K1361" s="16" t="n">
        <f aca="false">F1361+Inputs!$B$9*G1361</f>
        <v>54.08</v>
      </c>
      <c r="L1361" s="16" t="n">
        <f aca="false">H1361+Inputs!$B$10*I1361</f>
        <v>15931.276</v>
      </c>
      <c r="M1361" s="16" t="n">
        <f aca="false">J1361+K1361+L1361</f>
        <v>16116.396</v>
      </c>
    </row>
    <row r="1362" customFormat="false" ht="15" hidden="false" customHeight="false" outlineLevel="0" collapsed="false">
      <c r="A1362" s="0" t="s">
        <v>355</v>
      </c>
      <c r="B1362" s="15" t="n">
        <v>44805</v>
      </c>
      <c r="C1362" s="0" t="n">
        <v>1</v>
      </c>
      <c r="D1362" s="0" t="n">
        <v>0</v>
      </c>
      <c r="E1362" s="0" t="n">
        <v>10</v>
      </c>
      <c r="F1362" s="0" t="n">
        <v>0</v>
      </c>
      <c r="G1362" s="0" t="n">
        <v>1</v>
      </c>
      <c r="H1362" s="0" t="n">
        <v>1811</v>
      </c>
      <c r="I1362" s="0" t="n">
        <v>9758</v>
      </c>
      <c r="J1362" s="16" t="n">
        <f aca="false">D1362+Inputs!$B$8*E1362</f>
        <v>20.8</v>
      </c>
      <c r="K1362" s="16" t="n">
        <f aca="false">F1362+Inputs!$B$9*G1362</f>
        <v>2.08</v>
      </c>
      <c r="L1362" s="16" t="n">
        <f aca="false">H1362+Inputs!$B$10*I1362</f>
        <v>15833.246</v>
      </c>
      <c r="M1362" s="16" t="n">
        <f aca="false">J1362+K1362+L1362</f>
        <v>15856.126</v>
      </c>
    </row>
    <row r="1363" customFormat="false" ht="15" hidden="false" customHeight="false" outlineLevel="0" collapsed="false">
      <c r="A1363" s="0" t="s">
        <v>355</v>
      </c>
      <c r="B1363" s="15" t="n">
        <v>44896</v>
      </c>
      <c r="C1363" s="0" t="n">
        <v>1</v>
      </c>
      <c r="D1363" s="0" t="n">
        <v>0</v>
      </c>
      <c r="E1363" s="0" t="n">
        <v>18</v>
      </c>
      <c r="F1363" s="0" t="n">
        <v>0</v>
      </c>
      <c r="G1363" s="0" t="n">
        <v>1</v>
      </c>
      <c r="H1363" s="0" t="n">
        <v>1838</v>
      </c>
      <c r="I1363" s="0" t="n">
        <v>9786</v>
      </c>
      <c r="J1363" s="16" t="n">
        <f aca="false">D1363+Inputs!$B$8*E1363</f>
        <v>37.44</v>
      </c>
      <c r="K1363" s="16" t="n">
        <f aca="false">F1363+Inputs!$B$9*G1363</f>
        <v>2.08</v>
      </c>
      <c r="L1363" s="16" t="n">
        <f aca="false">H1363+Inputs!$B$10*I1363</f>
        <v>15900.482</v>
      </c>
      <c r="M1363" s="16" t="n">
        <f aca="false">J1363+K1363+L1363</f>
        <v>15940.002</v>
      </c>
    </row>
    <row r="1364" customFormat="false" ht="15" hidden="false" customHeight="false" outlineLevel="0" collapsed="false">
      <c r="A1364" s="0" t="s">
        <v>355</v>
      </c>
      <c r="B1364" s="15" t="n">
        <v>44986</v>
      </c>
      <c r="C1364" s="0" t="n">
        <v>1</v>
      </c>
      <c r="D1364" s="0" t="n">
        <v>0</v>
      </c>
      <c r="E1364" s="0" t="n">
        <v>22</v>
      </c>
      <c r="F1364" s="0" t="n">
        <v>0</v>
      </c>
      <c r="G1364" s="0" t="n">
        <v>1</v>
      </c>
      <c r="H1364" s="0" t="n">
        <v>1845</v>
      </c>
      <c r="I1364" s="0" t="n">
        <v>9777</v>
      </c>
      <c r="J1364" s="16" t="n">
        <f aca="false">D1364+Inputs!$B$8*E1364</f>
        <v>45.76</v>
      </c>
      <c r="K1364" s="16" t="n">
        <f aca="false">F1364+Inputs!$B$9*G1364</f>
        <v>2.08</v>
      </c>
      <c r="L1364" s="16" t="n">
        <f aca="false">H1364+Inputs!$B$10*I1364</f>
        <v>15894.549</v>
      </c>
      <c r="M1364" s="16" t="n">
        <f aca="false">J1364+K1364+L1364</f>
        <v>15942.389</v>
      </c>
    </row>
    <row r="1365" customFormat="false" ht="15" hidden="false" customHeight="false" outlineLevel="0" collapsed="false">
      <c r="A1365" s="0" t="s">
        <v>355</v>
      </c>
      <c r="B1365" s="15" t="n">
        <v>45078</v>
      </c>
      <c r="C1365" s="0" t="n">
        <v>1</v>
      </c>
      <c r="D1365" s="0" t="n">
        <v>0</v>
      </c>
      <c r="E1365" s="0" t="n">
        <v>29</v>
      </c>
      <c r="F1365" s="0" t="n">
        <v>0</v>
      </c>
      <c r="G1365" s="0" t="n">
        <v>1</v>
      </c>
      <c r="H1365" s="0" t="n">
        <v>1838</v>
      </c>
      <c r="I1365" s="0" t="n">
        <v>9801</v>
      </c>
      <c r="J1365" s="16" t="n">
        <f aca="false">D1365+Inputs!$B$8*E1365</f>
        <v>60.32</v>
      </c>
      <c r="K1365" s="16" t="n">
        <f aca="false">F1365+Inputs!$B$9*G1365</f>
        <v>2.08</v>
      </c>
      <c r="L1365" s="16" t="n">
        <f aca="false">H1365+Inputs!$B$10*I1365</f>
        <v>15922.037</v>
      </c>
      <c r="M1365" s="16" t="n">
        <f aca="false">J1365+K1365+L1365</f>
        <v>15984.437</v>
      </c>
    </row>
    <row r="1366" customFormat="false" ht="15" hidden="false" customHeight="false" outlineLevel="0" collapsed="false">
      <c r="A1366" s="0" t="s">
        <v>355</v>
      </c>
      <c r="B1366" s="15" t="n">
        <v>45170</v>
      </c>
      <c r="C1366" s="0" t="n">
        <v>1</v>
      </c>
      <c r="D1366" s="0" t="n">
        <v>0</v>
      </c>
      <c r="E1366" s="0" t="n">
        <v>30</v>
      </c>
      <c r="F1366" s="0" t="n">
        <v>0</v>
      </c>
      <c r="G1366" s="0" t="n">
        <v>2</v>
      </c>
      <c r="H1366" s="0" t="n">
        <v>1863</v>
      </c>
      <c r="I1366" s="0" t="n">
        <v>9836</v>
      </c>
      <c r="J1366" s="16" t="n">
        <f aca="false">D1366+Inputs!$B$8*E1366</f>
        <v>62.4</v>
      </c>
      <c r="K1366" s="16" t="n">
        <f aca="false">F1366+Inputs!$B$9*G1366</f>
        <v>4.16</v>
      </c>
      <c r="L1366" s="16" t="n">
        <f aca="false">H1366+Inputs!$B$10*I1366</f>
        <v>15997.332</v>
      </c>
      <c r="M1366" s="16" t="n">
        <f aca="false">J1366+K1366+L1366</f>
        <v>16063.892</v>
      </c>
    </row>
    <row r="1367" customFormat="false" ht="15" hidden="false" customHeight="false" outlineLevel="0" collapsed="false">
      <c r="A1367" s="0" t="s">
        <v>355</v>
      </c>
      <c r="B1367" s="15" t="n">
        <v>45261</v>
      </c>
      <c r="C1367" s="0" t="n">
        <v>1</v>
      </c>
      <c r="D1367" s="0" t="n">
        <v>0</v>
      </c>
      <c r="E1367" s="0" t="n">
        <v>29</v>
      </c>
      <c r="F1367" s="0" t="n">
        <v>0</v>
      </c>
      <c r="G1367" s="0" t="n">
        <v>3</v>
      </c>
      <c r="H1367" s="0" t="n">
        <v>1903</v>
      </c>
      <c r="I1367" s="0" t="n">
        <v>9792</v>
      </c>
      <c r="J1367" s="16" t="n">
        <f aca="false">D1367+Inputs!$B$8*E1367</f>
        <v>60.32</v>
      </c>
      <c r="K1367" s="16" t="n">
        <f aca="false">F1367+Inputs!$B$9*G1367</f>
        <v>6.24</v>
      </c>
      <c r="L1367" s="16" t="n">
        <f aca="false">H1367+Inputs!$B$10*I1367</f>
        <v>15974.104</v>
      </c>
      <c r="M1367" s="16" t="n">
        <f aca="false">J1367+K1367+L1367</f>
        <v>16040.664</v>
      </c>
    </row>
    <row r="1368" customFormat="false" ht="15" hidden="false" customHeight="false" outlineLevel="0" collapsed="false">
      <c r="A1368" s="0" t="s">
        <v>355</v>
      </c>
      <c r="B1368" s="15" t="n">
        <v>45352</v>
      </c>
      <c r="C1368" s="0" t="n">
        <v>1</v>
      </c>
      <c r="D1368" s="0" t="n">
        <v>0</v>
      </c>
      <c r="E1368" s="0" t="n">
        <v>31</v>
      </c>
      <c r="F1368" s="0" t="n">
        <v>0</v>
      </c>
      <c r="G1368" s="0" t="n">
        <v>4</v>
      </c>
      <c r="H1368" s="0" t="n">
        <v>1981</v>
      </c>
      <c r="I1368" s="0" t="n">
        <v>9822</v>
      </c>
      <c r="J1368" s="16" t="n">
        <f aca="false">D1368+Inputs!$B$8*E1368</f>
        <v>64.48</v>
      </c>
      <c r="K1368" s="16" t="n">
        <f aca="false">F1368+Inputs!$B$9*G1368</f>
        <v>8.32</v>
      </c>
      <c r="L1368" s="16" t="n">
        <f aca="false">H1368+Inputs!$B$10*I1368</f>
        <v>16095.214</v>
      </c>
      <c r="M1368" s="16" t="n">
        <f aca="false">J1368+K1368+L1368</f>
        <v>16168.014</v>
      </c>
    </row>
    <row r="1369" customFormat="false" ht="15" hidden="false" customHeight="false" outlineLevel="0" collapsed="false">
      <c r="A1369" s="0" t="s">
        <v>355</v>
      </c>
      <c r="B1369" s="15" t="n">
        <v>45444</v>
      </c>
      <c r="C1369" s="0" t="n">
        <v>1</v>
      </c>
      <c r="D1369" s="0" t="n">
        <v>0</v>
      </c>
      <c r="E1369" s="0" t="n">
        <v>36</v>
      </c>
      <c r="F1369" s="0" t="n">
        <v>0</v>
      </c>
      <c r="G1369" s="0" t="n">
        <v>4</v>
      </c>
      <c r="H1369" s="0" t="n">
        <v>1958</v>
      </c>
      <c r="I1369" s="0" t="n">
        <v>9890</v>
      </c>
      <c r="J1369" s="16" t="n">
        <f aca="false">D1369+Inputs!$B$8*E1369</f>
        <v>74.88</v>
      </c>
      <c r="K1369" s="16" t="n">
        <f aca="false">F1369+Inputs!$B$9*G1369</f>
        <v>8.32</v>
      </c>
      <c r="L1369" s="16" t="n">
        <f aca="false">H1369+Inputs!$B$10*I1369</f>
        <v>16169.93</v>
      </c>
      <c r="M1369" s="16" t="n">
        <f aca="false">J1369+K1369+L1369</f>
        <v>16253.13</v>
      </c>
    </row>
    <row r="1370" customFormat="false" ht="15" hidden="false" customHeight="false" outlineLevel="0" collapsed="false">
      <c r="A1370" s="0" t="s">
        <v>355</v>
      </c>
      <c r="B1370" s="15" t="n">
        <v>45536</v>
      </c>
      <c r="C1370" s="0" t="n">
        <v>1</v>
      </c>
      <c r="D1370" s="0" t="n">
        <v>0</v>
      </c>
      <c r="E1370" s="0" t="n">
        <v>38</v>
      </c>
      <c r="F1370" s="0" t="n">
        <v>0</v>
      </c>
      <c r="G1370" s="0" t="n">
        <v>6</v>
      </c>
      <c r="H1370" s="0" t="n">
        <v>1976</v>
      </c>
      <c r="I1370" s="0" t="n">
        <v>9962</v>
      </c>
      <c r="J1370" s="16" t="n">
        <f aca="false">D1370+Inputs!$B$8*E1370</f>
        <v>79.04</v>
      </c>
      <c r="K1370" s="16" t="n">
        <f aca="false">F1370+Inputs!$B$9*G1370</f>
        <v>12.48</v>
      </c>
      <c r="L1370" s="16" t="n">
        <f aca="false">H1370+Inputs!$B$10*I1370</f>
        <v>16291.394</v>
      </c>
      <c r="M1370" s="16" t="n">
        <f aca="false">J1370+K1370+L1370</f>
        <v>16382.914</v>
      </c>
    </row>
    <row r="1371" customFormat="false" ht="15" hidden="false" customHeight="false" outlineLevel="0" collapsed="false">
      <c r="A1371" s="0" t="s">
        <v>355</v>
      </c>
      <c r="B1371" s="15" t="n">
        <v>45627</v>
      </c>
      <c r="C1371" s="0" t="n">
        <v>1</v>
      </c>
      <c r="D1371" s="0" t="n">
        <v>0</v>
      </c>
      <c r="E1371" s="0" t="n">
        <v>40</v>
      </c>
      <c r="F1371" s="0" t="n">
        <v>0</v>
      </c>
      <c r="G1371" s="0" t="n">
        <v>6</v>
      </c>
      <c r="H1371" s="0" t="n">
        <v>2026</v>
      </c>
      <c r="I1371" s="0" t="n">
        <v>10016</v>
      </c>
      <c r="J1371" s="16" t="n">
        <f aca="false">D1371+Inputs!$B$8*E1371</f>
        <v>83.2</v>
      </c>
      <c r="K1371" s="16" t="n">
        <f aca="false">F1371+Inputs!$B$9*G1371</f>
        <v>12.48</v>
      </c>
      <c r="L1371" s="16" t="n">
        <f aca="false">H1371+Inputs!$B$10*I1371</f>
        <v>16418.992</v>
      </c>
      <c r="M1371" s="16" t="n">
        <f aca="false">J1371+K1371+L1371</f>
        <v>16514.672</v>
      </c>
    </row>
    <row r="1372" customFormat="false" ht="15" hidden="false" customHeight="false" outlineLevel="0" collapsed="false">
      <c r="A1372" s="0" t="s">
        <v>355</v>
      </c>
      <c r="B1372" s="15" t="n">
        <v>45717</v>
      </c>
      <c r="C1372" s="0" t="n">
        <v>1</v>
      </c>
      <c r="D1372" s="0" t="n">
        <v>0</v>
      </c>
      <c r="E1372" s="0" t="n">
        <v>40</v>
      </c>
      <c r="F1372" s="0" t="n">
        <v>0</v>
      </c>
      <c r="G1372" s="0" t="n">
        <v>8</v>
      </c>
      <c r="H1372" s="0" t="n">
        <v>2016</v>
      </c>
      <c r="I1372" s="0" t="n">
        <v>10048</v>
      </c>
      <c r="J1372" s="16" t="n">
        <f aca="false">D1372+Inputs!$B$8*E1372</f>
        <v>83.2</v>
      </c>
      <c r="K1372" s="16" t="n">
        <f aca="false">F1372+Inputs!$B$9*G1372</f>
        <v>16.64</v>
      </c>
      <c r="L1372" s="16" t="n">
        <f aca="false">H1372+Inputs!$B$10*I1372</f>
        <v>16454.976</v>
      </c>
      <c r="M1372" s="16" t="n">
        <f aca="false">J1372+K1372+L1372</f>
        <v>16554.816</v>
      </c>
    </row>
    <row r="1373" customFormat="false" ht="15" hidden="false" customHeight="false" outlineLevel="0" collapsed="false">
      <c r="A1373" s="0" t="s">
        <v>355</v>
      </c>
      <c r="B1373" s="15" t="n">
        <v>45809</v>
      </c>
      <c r="C1373" s="0" t="n">
        <v>1</v>
      </c>
      <c r="D1373" s="0" t="n">
        <v>0</v>
      </c>
      <c r="E1373" s="0" t="n">
        <v>42</v>
      </c>
      <c r="F1373" s="0" t="n">
        <v>0</v>
      </c>
      <c r="G1373" s="0" t="n">
        <v>8</v>
      </c>
      <c r="H1373" s="0" t="n">
        <v>2034</v>
      </c>
      <c r="I1373" s="0" t="n">
        <v>10049</v>
      </c>
      <c r="J1373" s="16" t="n">
        <f aca="false">D1373+Inputs!$B$8*E1373</f>
        <v>87.36</v>
      </c>
      <c r="K1373" s="16" t="n">
        <f aca="false">F1373+Inputs!$B$9*G1373</f>
        <v>16.64</v>
      </c>
      <c r="L1373" s="16" t="n">
        <f aca="false">H1373+Inputs!$B$10*I1373</f>
        <v>16474.413</v>
      </c>
      <c r="M1373" s="16" t="n">
        <f aca="false">J1373+K1373+L1373</f>
        <v>16578.413</v>
      </c>
    </row>
    <row r="1374" customFormat="false" ht="15" hidden="false" customHeight="false" outlineLevel="0" collapsed="false">
      <c r="A1374" s="0" t="s">
        <v>355</v>
      </c>
      <c r="B1374" s="15" t="n">
        <v>45901</v>
      </c>
      <c r="C1374" s="0" t="n">
        <v>1</v>
      </c>
      <c r="D1374" s="0" t="n">
        <v>0</v>
      </c>
      <c r="E1374" s="0" t="n">
        <v>47</v>
      </c>
      <c r="F1374" s="0" t="n">
        <v>0</v>
      </c>
      <c r="G1374" s="0" t="n">
        <v>9</v>
      </c>
      <c r="H1374" s="0" t="n">
        <v>2112</v>
      </c>
      <c r="I1374" s="0" t="n">
        <v>10097</v>
      </c>
      <c r="J1374" s="16" t="n">
        <f aca="false">D1374+Inputs!$B$8*E1374</f>
        <v>97.76</v>
      </c>
      <c r="K1374" s="16" t="n">
        <f aca="false">F1374+Inputs!$B$9*G1374</f>
        <v>18.72</v>
      </c>
      <c r="L1374" s="16" t="n">
        <f aca="false">H1374+Inputs!$B$10*I1374</f>
        <v>16621.389</v>
      </c>
      <c r="M1374" s="16" t="n">
        <f aca="false">J1374+K1374+L1374</f>
        <v>16737.869</v>
      </c>
    </row>
    <row r="1375" customFormat="false" ht="15" hidden="false" customHeight="false" outlineLevel="0" collapsed="false">
      <c r="A1375" s="0" t="s">
        <v>355</v>
      </c>
      <c r="B1375" s="15" t="n">
        <v>45992</v>
      </c>
      <c r="C1375" s="0" t="n">
        <v>1</v>
      </c>
      <c r="D1375" s="0" t="n">
        <v>0</v>
      </c>
      <c r="E1375" s="0" t="n">
        <v>52</v>
      </c>
      <c r="F1375" s="0" t="n">
        <v>0</v>
      </c>
      <c r="G1375" s="0" t="n">
        <v>11</v>
      </c>
      <c r="H1375" s="0" t="n">
        <v>2096</v>
      </c>
      <c r="I1375" s="0" t="n">
        <v>10090</v>
      </c>
      <c r="J1375" s="16" t="n">
        <f aca="false">D1375+Inputs!$B$8*E1375</f>
        <v>108.16</v>
      </c>
      <c r="K1375" s="16" t="n">
        <f aca="false">F1375+Inputs!$B$9*G1375</f>
        <v>22.88</v>
      </c>
      <c r="L1375" s="16" t="n">
        <f aca="false">H1375+Inputs!$B$10*I1375</f>
        <v>16595.33</v>
      </c>
      <c r="M1375" s="16" t="n">
        <f aca="false">J1375+K1375+L1375</f>
        <v>16726.37</v>
      </c>
    </row>
    <row r="1376" customFormat="false" ht="15" hidden="false" customHeight="false" outlineLevel="0" collapsed="false">
      <c r="A1376" s="0" t="s">
        <v>355</v>
      </c>
      <c r="B1376" s="15" t="n">
        <v>46082</v>
      </c>
      <c r="C1376" s="0" t="n">
        <v>1</v>
      </c>
      <c r="D1376" s="0" t="n">
        <v>0</v>
      </c>
      <c r="E1376" s="0" t="n">
        <v>61</v>
      </c>
      <c r="F1376" s="0" t="n">
        <v>0</v>
      </c>
      <c r="G1376" s="0" t="n">
        <v>14</v>
      </c>
      <c r="H1376" s="0" t="n">
        <v>2066</v>
      </c>
      <c r="I1376" s="0" t="n">
        <v>10063</v>
      </c>
      <c r="J1376" s="16" t="n">
        <f aca="false">D1376+Inputs!$B$8*E1376</f>
        <v>126.88</v>
      </c>
      <c r="K1376" s="16" t="n">
        <f aca="false">F1376+Inputs!$B$9*G1376</f>
        <v>29.12</v>
      </c>
      <c r="L1376" s="16" t="n">
        <f aca="false">H1376+Inputs!$B$10*I1376</f>
        <v>16526.531</v>
      </c>
      <c r="M1376" s="16" t="n">
        <f aca="false">J1376+K1376+L1376</f>
        <v>16682.531</v>
      </c>
    </row>
    <row r="1377" customFormat="false" ht="15" hidden="false" customHeight="false" outlineLevel="0" collapsed="false">
      <c r="A1377" s="0" t="s">
        <v>355</v>
      </c>
      <c r="B1377" s="15" t="n">
        <v>46174</v>
      </c>
      <c r="C1377" s="0" t="n">
        <v>1</v>
      </c>
      <c r="D1377" s="0" t="n">
        <v>10</v>
      </c>
      <c r="E1377" s="0" t="n">
        <v>77</v>
      </c>
      <c r="F1377" s="0" t="n">
        <v>0</v>
      </c>
      <c r="G1377" s="0" t="n">
        <v>20</v>
      </c>
      <c r="H1377" s="0" t="n">
        <v>2080</v>
      </c>
      <c r="I1377" s="0" t="n">
        <v>10085</v>
      </c>
      <c r="J1377" s="16" t="n">
        <f aca="false">D1377+Inputs!$B$8*E1377</f>
        <v>170.16</v>
      </c>
      <c r="K1377" s="16" t="n">
        <f aca="false">F1377+Inputs!$B$9*G1377</f>
        <v>41.6</v>
      </c>
      <c r="L1377" s="16" t="n">
        <f aca="false">H1377+Inputs!$B$10*I1377</f>
        <v>16572.145</v>
      </c>
      <c r="M1377" s="16" t="n">
        <f aca="false">J1377+K1377+L1377</f>
        <v>16783.905</v>
      </c>
    </row>
    <row r="1378" customFormat="false" ht="15" hidden="false" customHeight="false" outlineLevel="0" collapsed="false">
      <c r="A1378" s="0" t="s">
        <v>355</v>
      </c>
      <c r="B1378" s="15" t="n">
        <v>46235</v>
      </c>
      <c r="C1378" s="0" t="n">
        <v>1</v>
      </c>
      <c r="D1378" s="0" t="n">
        <v>11</v>
      </c>
      <c r="E1378" s="0" t="n">
        <v>90</v>
      </c>
      <c r="F1378" s="0" t="n">
        <v>0</v>
      </c>
      <c r="G1378" s="0" t="n">
        <v>23</v>
      </c>
      <c r="H1378" s="0" t="n">
        <v>2077</v>
      </c>
      <c r="I1378" s="0" t="n">
        <v>10096</v>
      </c>
      <c r="J1378" s="16" t="n">
        <f aca="false">D1378+Inputs!$B$8*E1378</f>
        <v>198.2</v>
      </c>
      <c r="K1378" s="16" t="n">
        <f aca="false">F1378+Inputs!$B$9*G1378</f>
        <v>47.84</v>
      </c>
      <c r="L1378" s="16" t="n">
        <f aca="false">H1378+Inputs!$B$10*I1378</f>
        <v>16584.952</v>
      </c>
      <c r="M1378" s="16" t="n">
        <f aca="false">J1378+K1378+L1378</f>
        <v>16830.992</v>
      </c>
    </row>
    <row r="1379" customFormat="false" ht="15" hidden="false" customHeight="false" outlineLevel="0" collapsed="false">
      <c r="A1379" s="0" t="s">
        <v>397</v>
      </c>
      <c r="B1379" s="15" t="n">
        <v>44805</v>
      </c>
      <c r="C1379" s="0" t="n">
        <v>2</v>
      </c>
      <c r="D1379" s="0" t="n">
        <v>0</v>
      </c>
      <c r="E1379" s="0" t="n">
        <v>6</v>
      </c>
      <c r="F1379" s="0" t="n">
        <v>0</v>
      </c>
      <c r="G1379" s="0" t="n">
        <v>0</v>
      </c>
      <c r="H1379" s="0" t="n">
        <v>2147</v>
      </c>
      <c r="I1379" s="0" t="n">
        <v>5920</v>
      </c>
      <c r="J1379" s="16" t="n">
        <f aca="false">D1379+Inputs!$B$8*E1379</f>
        <v>12.48</v>
      </c>
      <c r="K1379" s="16" t="n">
        <f aca="false">F1379+Inputs!$B$9*G1379</f>
        <v>0</v>
      </c>
      <c r="L1379" s="16" t="n">
        <f aca="false">H1379+Inputs!$B$10*I1379</f>
        <v>10654.04</v>
      </c>
      <c r="M1379" s="16" t="n">
        <f aca="false">J1379+K1379+L1379</f>
        <v>10666.52</v>
      </c>
    </row>
    <row r="1380" customFormat="false" ht="15" hidden="false" customHeight="false" outlineLevel="0" collapsed="false">
      <c r="A1380" s="0" t="s">
        <v>397</v>
      </c>
      <c r="B1380" s="15" t="n">
        <v>44896</v>
      </c>
      <c r="C1380" s="0" t="n">
        <v>2</v>
      </c>
      <c r="D1380" s="0" t="n">
        <v>0</v>
      </c>
      <c r="E1380" s="0" t="n">
        <v>5</v>
      </c>
      <c r="F1380" s="0" t="n">
        <v>0</v>
      </c>
      <c r="G1380" s="0" t="n">
        <v>0</v>
      </c>
      <c r="H1380" s="0" t="n">
        <v>2220</v>
      </c>
      <c r="I1380" s="0" t="n">
        <v>5935</v>
      </c>
      <c r="J1380" s="16" t="n">
        <f aca="false">D1380+Inputs!$B$8*E1380</f>
        <v>10.4</v>
      </c>
      <c r="K1380" s="16" t="n">
        <f aca="false">F1380+Inputs!$B$9*G1380</f>
        <v>0</v>
      </c>
      <c r="L1380" s="16" t="n">
        <f aca="false">H1380+Inputs!$B$10*I1380</f>
        <v>10748.595</v>
      </c>
      <c r="M1380" s="16" t="n">
        <f aca="false">J1380+K1380+L1380</f>
        <v>10758.995</v>
      </c>
    </row>
    <row r="1381" customFormat="false" ht="15" hidden="false" customHeight="false" outlineLevel="0" collapsed="false">
      <c r="A1381" s="0" t="s">
        <v>397</v>
      </c>
      <c r="B1381" s="15" t="n">
        <v>44986</v>
      </c>
      <c r="C1381" s="0" t="n">
        <v>2</v>
      </c>
      <c r="D1381" s="0" t="n">
        <v>0</v>
      </c>
      <c r="E1381" s="0" t="n">
        <v>7</v>
      </c>
      <c r="F1381" s="0" t="n">
        <v>0</v>
      </c>
      <c r="G1381" s="0" t="n">
        <v>0</v>
      </c>
      <c r="H1381" s="0" t="n">
        <v>2236</v>
      </c>
      <c r="I1381" s="0" t="n">
        <v>5916</v>
      </c>
      <c r="J1381" s="16" t="n">
        <f aca="false">D1381+Inputs!$B$8*E1381</f>
        <v>14.56</v>
      </c>
      <c r="K1381" s="16" t="n">
        <f aca="false">F1381+Inputs!$B$9*G1381</f>
        <v>0</v>
      </c>
      <c r="L1381" s="16" t="n">
        <f aca="false">H1381+Inputs!$B$10*I1381</f>
        <v>10737.292</v>
      </c>
      <c r="M1381" s="16" t="n">
        <f aca="false">J1381+K1381+L1381</f>
        <v>10751.852</v>
      </c>
    </row>
    <row r="1382" customFormat="false" ht="15" hidden="false" customHeight="false" outlineLevel="0" collapsed="false">
      <c r="A1382" s="0" t="s">
        <v>397</v>
      </c>
      <c r="B1382" s="15" t="n">
        <v>45078</v>
      </c>
      <c r="C1382" s="0" t="n">
        <v>2</v>
      </c>
      <c r="D1382" s="0" t="n">
        <v>0</v>
      </c>
      <c r="E1382" s="0" t="n">
        <v>7</v>
      </c>
      <c r="F1382" s="0" t="n">
        <v>0</v>
      </c>
      <c r="G1382" s="0" t="n">
        <v>1</v>
      </c>
      <c r="H1382" s="0" t="n">
        <v>2198</v>
      </c>
      <c r="I1382" s="0" t="n">
        <v>5883</v>
      </c>
      <c r="J1382" s="16" t="n">
        <f aca="false">D1382+Inputs!$B$8*E1382</f>
        <v>14.56</v>
      </c>
      <c r="K1382" s="16" t="n">
        <f aca="false">F1382+Inputs!$B$9*G1382</f>
        <v>2.08</v>
      </c>
      <c r="L1382" s="16" t="n">
        <f aca="false">H1382+Inputs!$B$10*I1382</f>
        <v>10651.871</v>
      </c>
      <c r="M1382" s="16" t="n">
        <f aca="false">J1382+K1382+L1382</f>
        <v>10668.511</v>
      </c>
    </row>
    <row r="1383" customFormat="false" ht="15" hidden="false" customHeight="false" outlineLevel="0" collapsed="false">
      <c r="A1383" s="0" t="s">
        <v>397</v>
      </c>
      <c r="B1383" s="15" t="n">
        <v>45170</v>
      </c>
      <c r="C1383" s="0" t="n">
        <v>2</v>
      </c>
      <c r="D1383" s="0" t="n">
        <v>0</v>
      </c>
      <c r="E1383" s="0" t="n">
        <v>7</v>
      </c>
      <c r="F1383" s="0" t="n">
        <v>0</v>
      </c>
      <c r="G1383" s="0" t="n">
        <v>1</v>
      </c>
      <c r="H1383" s="0" t="n">
        <v>2235</v>
      </c>
      <c r="I1383" s="0" t="n">
        <v>5906</v>
      </c>
      <c r="J1383" s="16" t="n">
        <f aca="false">D1383+Inputs!$B$8*E1383</f>
        <v>14.56</v>
      </c>
      <c r="K1383" s="16" t="n">
        <f aca="false">F1383+Inputs!$B$9*G1383</f>
        <v>2.08</v>
      </c>
      <c r="L1383" s="16" t="n">
        <f aca="false">H1383+Inputs!$B$10*I1383</f>
        <v>10721.922</v>
      </c>
      <c r="M1383" s="16" t="n">
        <f aca="false">J1383+K1383+L1383</f>
        <v>10738.562</v>
      </c>
    </row>
    <row r="1384" customFormat="false" ht="15" hidden="false" customHeight="false" outlineLevel="0" collapsed="false">
      <c r="A1384" s="0" t="s">
        <v>397</v>
      </c>
      <c r="B1384" s="15" t="n">
        <v>45261</v>
      </c>
      <c r="C1384" s="0" t="n">
        <v>2</v>
      </c>
      <c r="D1384" s="0" t="n">
        <v>0</v>
      </c>
      <c r="E1384" s="0" t="n">
        <v>10</v>
      </c>
      <c r="F1384" s="0" t="n">
        <v>0</v>
      </c>
      <c r="G1384" s="0" t="n">
        <v>1</v>
      </c>
      <c r="H1384" s="0" t="n">
        <v>2293</v>
      </c>
      <c r="I1384" s="0" t="n">
        <v>5927</v>
      </c>
      <c r="J1384" s="16" t="n">
        <f aca="false">D1384+Inputs!$B$8*E1384</f>
        <v>20.8</v>
      </c>
      <c r="K1384" s="16" t="n">
        <f aca="false">F1384+Inputs!$B$9*G1384</f>
        <v>2.08</v>
      </c>
      <c r="L1384" s="16" t="n">
        <f aca="false">H1384+Inputs!$B$10*I1384</f>
        <v>10810.099</v>
      </c>
      <c r="M1384" s="16" t="n">
        <f aca="false">J1384+K1384+L1384</f>
        <v>10832.979</v>
      </c>
    </row>
    <row r="1385" customFormat="false" ht="15" hidden="false" customHeight="false" outlineLevel="0" collapsed="false">
      <c r="A1385" s="0" t="s">
        <v>397</v>
      </c>
      <c r="B1385" s="15" t="n">
        <v>45352</v>
      </c>
      <c r="C1385" s="0" t="n">
        <v>2</v>
      </c>
      <c r="D1385" s="0" t="n">
        <v>0</v>
      </c>
      <c r="E1385" s="0" t="n">
        <v>11</v>
      </c>
      <c r="F1385" s="0" t="n">
        <v>0</v>
      </c>
      <c r="G1385" s="0" t="n">
        <v>2</v>
      </c>
      <c r="H1385" s="0" t="n">
        <v>2304</v>
      </c>
      <c r="I1385" s="0" t="n">
        <v>5935</v>
      </c>
      <c r="J1385" s="16" t="n">
        <f aca="false">D1385+Inputs!$B$8*E1385</f>
        <v>22.88</v>
      </c>
      <c r="K1385" s="16" t="n">
        <f aca="false">F1385+Inputs!$B$9*G1385</f>
        <v>4.16</v>
      </c>
      <c r="L1385" s="16" t="n">
        <f aca="false">H1385+Inputs!$B$10*I1385</f>
        <v>10832.595</v>
      </c>
      <c r="M1385" s="16" t="n">
        <f aca="false">J1385+K1385+L1385</f>
        <v>10859.635</v>
      </c>
    </row>
    <row r="1386" customFormat="false" ht="15" hidden="false" customHeight="false" outlineLevel="0" collapsed="false">
      <c r="A1386" s="0" t="s">
        <v>397</v>
      </c>
      <c r="B1386" s="15" t="n">
        <v>45444</v>
      </c>
      <c r="C1386" s="0" t="n">
        <v>2</v>
      </c>
      <c r="D1386" s="0" t="n">
        <v>0</v>
      </c>
      <c r="E1386" s="0" t="n">
        <v>12</v>
      </c>
      <c r="F1386" s="0" t="n">
        <v>0</v>
      </c>
      <c r="G1386" s="0" t="n">
        <v>2</v>
      </c>
      <c r="H1386" s="0" t="n">
        <v>2329</v>
      </c>
      <c r="I1386" s="0" t="n">
        <v>5993</v>
      </c>
      <c r="J1386" s="16" t="n">
        <f aca="false">D1386+Inputs!$B$8*E1386</f>
        <v>24.96</v>
      </c>
      <c r="K1386" s="16" t="n">
        <f aca="false">F1386+Inputs!$B$9*G1386</f>
        <v>4.16</v>
      </c>
      <c r="L1386" s="16" t="n">
        <f aca="false">H1386+Inputs!$B$10*I1386</f>
        <v>10940.941</v>
      </c>
      <c r="M1386" s="16" t="n">
        <f aca="false">J1386+K1386+L1386</f>
        <v>10970.061</v>
      </c>
    </row>
    <row r="1387" customFormat="false" ht="15" hidden="false" customHeight="false" outlineLevel="0" collapsed="false">
      <c r="A1387" s="0" t="s">
        <v>397</v>
      </c>
      <c r="B1387" s="15" t="n">
        <v>45536</v>
      </c>
      <c r="C1387" s="0" t="n">
        <v>2</v>
      </c>
      <c r="D1387" s="0" t="n">
        <v>0</v>
      </c>
      <c r="E1387" s="0" t="n">
        <v>12</v>
      </c>
      <c r="F1387" s="0" t="n">
        <v>0</v>
      </c>
      <c r="G1387" s="0" t="n">
        <v>2</v>
      </c>
      <c r="H1387" s="0" t="n">
        <v>2345</v>
      </c>
      <c r="I1387" s="0" t="n">
        <v>6011</v>
      </c>
      <c r="J1387" s="16" t="n">
        <f aca="false">D1387+Inputs!$B$8*E1387</f>
        <v>24.96</v>
      </c>
      <c r="K1387" s="16" t="n">
        <f aca="false">F1387+Inputs!$B$9*G1387</f>
        <v>4.16</v>
      </c>
      <c r="L1387" s="16" t="n">
        <f aca="false">H1387+Inputs!$B$10*I1387</f>
        <v>10982.807</v>
      </c>
      <c r="M1387" s="16" t="n">
        <f aca="false">J1387+K1387+L1387</f>
        <v>11011.927</v>
      </c>
    </row>
    <row r="1388" customFormat="false" ht="15" hidden="false" customHeight="false" outlineLevel="0" collapsed="false">
      <c r="A1388" s="0" t="s">
        <v>397</v>
      </c>
      <c r="B1388" s="15" t="n">
        <v>45627</v>
      </c>
      <c r="C1388" s="0" t="n">
        <v>2</v>
      </c>
      <c r="D1388" s="0" t="n">
        <v>0</v>
      </c>
      <c r="E1388" s="0" t="n">
        <v>12</v>
      </c>
      <c r="F1388" s="0" t="n">
        <v>0</v>
      </c>
      <c r="G1388" s="0" t="n">
        <v>2</v>
      </c>
      <c r="H1388" s="0" t="n">
        <v>2376</v>
      </c>
      <c r="I1388" s="0" t="n">
        <v>6026</v>
      </c>
      <c r="J1388" s="16" t="n">
        <f aca="false">D1388+Inputs!$B$8*E1388</f>
        <v>24.96</v>
      </c>
      <c r="K1388" s="16" t="n">
        <f aca="false">F1388+Inputs!$B$9*G1388</f>
        <v>4.16</v>
      </c>
      <c r="L1388" s="16" t="n">
        <f aca="false">H1388+Inputs!$B$10*I1388</f>
        <v>11035.362</v>
      </c>
      <c r="M1388" s="16" t="n">
        <f aca="false">J1388+K1388+L1388</f>
        <v>11064.482</v>
      </c>
    </row>
    <row r="1389" customFormat="false" ht="15" hidden="false" customHeight="false" outlineLevel="0" collapsed="false">
      <c r="A1389" s="0" t="s">
        <v>397</v>
      </c>
      <c r="B1389" s="15" t="n">
        <v>45717</v>
      </c>
      <c r="C1389" s="0" t="n">
        <v>2</v>
      </c>
      <c r="D1389" s="0" t="n">
        <v>0</v>
      </c>
      <c r="E1389" s="0" t="n">
        <v>11</v>
      </c>
      <c r="F1389" s="0" t="n">
        <v>0</v>
      </c>
      <c r="G1389" s="0" t="n">
        <v>2</v>
      </c>
      <c r="H1389" s="0" t="n">
        <v>2362</v>
      </c>
      <c r="I1389" s="0" t="n">
        <v>5998</v>
      </c>
      <c r="J1389" s="16" t="n">
        <f aca="false">D1389+Inputs!$B$8*E1389</f>
        <v>22.88</v>
      </c>
      <c r="K1389" s="16" t="n">
        <f aca="false">F1389+Inputs!$B$9*G1389</f>
        <v>4.16</v>
      </c>
      <c r="L1389" s="16" t="n">
        <f aca="false">H1389+Inputs!$B$10*I1389</f>
        <v>10981.126</v>
      </c>
      <c r="M1389" s="16" t="n">
        <f aca="false">J1389+K1389+L1389</f>
        <v>11008.166</v>
      </c>
    </row>
    <row r="1390" customFormat="false" ht="15" hidden="false" customHeight="false" outlineLevel="0" collapsed="false">
      <c r="A1390" s="0" t="s">
        <v>397</v>
      </c>
      <c r="B1390" s="15" t="n">
        <v>45809</v>
      </c>
      <c r="C1390" s="0" t="n">
        <v>2</v>
      </c>
      <c r="D1390" s="0" t="n">
        <v>0</v>
      </c>
      <c r="E1390" s="0" t="n">
        <v>11</v>
      </c>
      <c r="F1390" s="0" t="n">
        <v>0</v>
      </c>
      <c r="G1390" s="0" t="n">
        <v>3</v>
      </c>
      <c r="H1390" s="0" t="n">
        <v>2298</v>
      </c>
      <c r="I1390" s="0" t="n">
        <v>5984</v>
      </c>
      <c r="J1390" s="16" t="n">
        <f aca="false">D1390+Inputs!$B$8*E1390</f>
        <v>22.88</v>
      </c>
      <c r="K1390" s="16" t="n">
        <f aca="false">F1390+Inputs!$B$9*G1390</f>
        <v>6.24</v>
      </c>
      <c r="L1390" s="16" t="n">
        <f aca="false">H1390+Inputs!$B$10*I1390</f>
        <v>10897.008</v>
      </c>
      <c r="M1390" s="16" t="n">
        <f aca="false">J1390+K1390+L1390</f>
        <v>10926.128</v>
      </c>
    </row>
    <row r="1391" customFormat="false" ht="15" hidden="false" customHeight="false" outlineLevel="0" collapsed="false">
      <c r="A1391" s="0" t="s">
        <v>397</v>
      </c>
      <c r="B1391" s="15" t="n">
        <v>45901</v>
      </c>
      <c r="C1391" s="0" t="n">
        <v>2</v>
      </c>
      <c r="D1391" s="0" t="n">
        <v>0</v>
      </c>
      <c r="E1391" s="0" t="n">
        <v>13</v>
      </c>
      <c r="F1391" s="0" t="n">
        <v>0</v>
      </c>
      <c r="G1391" s="0" t="n">
        <v>5</v>
      </c>
      <c r="H1391" s="0" t="n">
        <v>2348</v>
      </c>
      <c r="I1391" s="0" t="n">
        <v>5984</v>
      </c>
      <c r="J1391" s="16" t="n">
        <f aca="false">D1391+Inputs!$B$8*E1391</f>
        <v>27.04</v>
      </c>
      <c r="K1391" s="16" t="n">
        <f aca="false">F1391+Inputs!$B$9*G1391</f>
        <v>10.4</v>
      </c>
      <c r="L1391" s="16" t="n">
        <f aca="false">H1391+Inputs!$B$10*I1391</f>
        <v>10947.008</v>
      </c>
      <c r="M1391" s="16" t="n">
        <f aca="false">J1391+K1391+L1391</f>
        <v>10984.448</v>
      </c>
    </row>
    <row r="1392" customFormat="false" ht="15" hidden="false" customHeight="false" outlineLevel="0" collapsed="false">
      <c r="A1392" s="0" t="s">
        <v>397</v>
      </c>
      <c r="B1392" s="15" t="n">
        <v>45992</v>
      </c>
      <c r="C1392" s="0" t="n">
        <v>2</v>
      </c>
      <c r="D1392" s="0" t="n">
        <v>0</v>
      </c>
      <c r="E1392" s="0" t="n">
        <v>12</v>
      </c>
      <c r="F1392" s="0" t="n">
        <v>0</v>
      </c>
      <c r="G1392" s="0" t="n">
        <v>7</v>
      </c>
      <c r="H1392" s="0" t="n">
        <v>2373</v>
      </c>
      <c r="I1392" s="0" t="n">
        <v>5967</v>
      </c>
      <c r="J1392" s="16" t="n">
        <f aca="false">D1392+Inputs!$B$8*E1392</f>
        <v>24.96</v>
      </c>
      <c r="K1392" s="16" t="n">
        <f aca="false">F1392+Inputs!$B$9*G1392</f>
        <v>14.56</v>
      </c>
      <c r="L1392" s="16" t="n">
        <f aca="false">H1392+Inputs!$B$10*I1392</f>
        <v>10947.579</v>
      </c>
      <c r="M1392" s="16" t="n">
        <f aca="false">J1392+K1392+L1392</f>
        <v>10987.099</v>
      </c>
    </row>
    <row r="1393" customFormat="false" ht="15" hidden="false" customHeight="false" outlineLevel="0" collapsed="false">
      <c r="A1393" s="0" t="s">
        <v>397</v>
      </c>
      <c r="B1393" s="15" t="n">
        <v>46082</v>
      </c>
      <c r="C1393" s="0" t="n">
        <v>2</v>
      </c>
      <c r="D1393" s="0" t="n">
        <v>0</v>
      </c>
      <c r="E1393" s="0" t="n">
        <v>13</v>
      </c>
      <c r="F1393" s="0" t="n">
        <v>0</v>
      </c>
      <c r="G1393" s="0" t="n">
        <v>8</v>
      </c>
      <c r="H1393" s="0" t="n">
        <v>2302</v>
      </c>
      <c r="I1393" s="0" t="n">
        <v>5976</v>
      </c>
      <c r="J1393" s="16" t="n">
        <f aca="false">D1393+Inputs!$B$8*E1393</f>
        <v>27.04</v>
      </c>
      <c r="K1393" s="16" t="n">
        <f aca="false">F1393+Inputs!$B$9*G1393</f>
        <v>16.64</v>
      </c>
      <c r="L1393" s="16" t="n">
        <f aca="false">H1393+Inputs!$B$10*I1393</f>
        <v>10889.512</v>
      </c>
      <c r="M1393" s="16" t="n">
        <f aca="false">J1393+K1393+L1393</f>
        <v>10933.192</v>
      </c>
    </row>
    <row r="1394" customFormat="false" ht="15" hidden="false" customHeight="false" outlineLevel="0" collapsed="false">
      <c r="A1394" s="0" t="s">
        <v>397</v>
      </c>
      <c r="B1394" s="15" t="n">
        <v>46174</v>
      </c>
      <c r="C1394" s="0" t="n">
        <v>2</v>
      </c>
      <c r="D1394" s="0" t="n">
        <v>0</v>
      </c>
      <c r="E1394" s="0" t="n">
        <v>14</v>
      </c>
      <c r="F1394" s="0" t="n">
        <v>0</v>
      </c>
      <c r="G1394" s="0" t="n">
        <v>12</v>
      </c>
      <c r="H1394" s="0" t="n">
        <v>2308</v>
      </c>
      <c r="I1394" s="0" t="n">
        <v>5948</v>
      </c>
      <c r="J1394" s="16" t="n">
        <f aca="false">D1394+Inputs!$B$8*E1394</f>
        <v>29.12</v>
      </c>
      <c r="K1394" s="16" t="n">
        <f aca="false">F1394+Inputs!$B$9*G1394</f>
        <v>24.96</v>
      </c>
      <c r="L1394" s="16" t="n">
        <f aca="false">H1394+Inputs!$B$10*I1394</f>
        <v>10855.276</v>
      </c>
      <c r="M1394" s="16" t="n">
        <f aca="false">J1394+K1394+L1394</f>
        <v>10909.356</v>
      </c>
    </row>
    <row r="1395" customFormat="false" ht="15" hidden="false" customHeight="false" outlineLevel="0" collapsed="false">
      <c r="A1395" s="0" t="s">
        <v>397</v>
      </c>
      <c r="B1395" s="15" t="n">
        <v>46235</v>
      </c>
      <c r="C1395" s="0" t="n">
        <v>2</v>
      </c>
      <c r="D1395" s="0" t="n">
        <v>0</v>
      </c>
      <c r="E1395" s="0" t="n">
        <v>19</v>
      </c>
      <c r="F1395" s="0" t="n">
        <v>0</v>
      </c>
      <c r="G1395" s="0" t="n">
        <v>14</v>
      </c>
      <c r="H1395" s="0" t="n">
        <v>2318</v>
      </c>
      <c r="I1395" s="0" t="n">
        <v>5971</v>
      </c>
      <c r="J1395" s="16" t="n">
        <f aca="false">D1395+Inputs!$B$8*E1395</f>
        <v>39.52</v>
      </c>
      <c r="K1395" s="16" t="n">
        <f aca="false">F1395+Inputs!$B$9*G1395</f>
        <v>29.12</v>
      </c>
      <c r="L1395" s="16" t="n">
        <f aca="false">H1395+Inputs!$B$10*I1395</f>
        <v>10898.327</v>
      </c>
      <c r="M1395" s="16" t="n">
        <f aca="false">J1395+K1395+L1395</f>
        <v>10966.967</v>
      </c>
    </row>
    <row r="1396" customFormat="false" ht="15" hidden="false" customHeight="false" outlineLevel="0" collapsed="false">
      <c r="A1396" s="0" t="s">
        <v>462</v>
      </c>
      <c r="B1396" s="15" t="n">
        <v>44805</v>
      </c>
      <c r="C1396" s="0" t="n">
        <v>1</v>
      </c>
      <c r="D1396" s="0" t="n">
        <v>0</v>
      </c>
      <c r="E1396" s="0" t="n">
        <v>1</v>
      </c>
      <c r="F1396" s="0" t="n">
        <v>0</v>
      </c>
      <c r="G1396" s="0" t="n">
        <v>0</v>
      </c>
      <c r="H1396" s="0" t="n">
        <v>113</v>
      </c>
      <c r="I1396" s="0" t="n">
        <v>4230</v>
      </c>
      <c r="J1396" s="16" t="n">
        <f aca="false">D1396+Inputs!$B$8*E1396</f>
        <v>2.08</v>
      </c>
      <c r="K1396" s="16" t="n">
        <f aca="false">F1396+Inputs!$B$9*G1396</f>
        <v>0</v>
      </c>
      <c r="L1396" s="16" t="n">
        <f aca="false">H1396+Inputs!$B$10*I1396</f>
        <v>6191.51</v>
      </c>
      <c r="M1396" s="16" t="n">
        <f aca="false">J1396+K1396+L1396</f>
        <v>6193.59</v>
      </c>
    </row>
    <row r="1397" customFormat="false" ht="15" hidden="false" customHeight="false" outlineLevel="0" collapsed="false">
      <c r="A1397" s="0" t="s">
        <v>462</v>
      </c>
      <c r="B1397" s="15" t="n">
        <v>44896</v>
      </c>
      <c r="C1397" s="0" t="n">
        <v>1</v>
      </c>
      <c r="D1397" s="0" t="n">
        <v>0</v>
      </c>
      <c r="E1397" s="0" t="n">
        <v>0</v>
      </c>
      <c r="F1397" s="0" t="n">
        <v>0</v>
      </c>
      <c r="G1397" s="0" t="n">
        <v>0</v>
      </c>
      <c r="H1397" s="0" t="n">
        <v>106</v>
      </c>
      <c r="I1397" s="0" t="n">
        <v>4261</v>
      </c>
      <c r="J1397" s="16" t="n">
        <f aca="false">D1397+Inputs!$B$8*E1397</f>
        <v>0</v>
      </c>
      <c r="K1397" s="16" t="n">
        <f aca="false">F1397+Inputs!$B$9*G1397</f>
        <v>0</v>
      </c>
      <c r="L1397" s="16" t="n">
        <f aca="false">H1397+Inputs!$B$10*I1397</f>
        <v>6229.057</v>
      </c>
      <c r="M1397" s="16" t="n">
        <f aca="false">J1397+K1397+L1397</f>
        <v>6229.057</v>
      </c>
    </row>
    <row r="1398" customFormat="false" ht="15" hidden="false" customHeight="false" outlineLevel="0" collapsed="false">
      <c r="A1398" s="0" t="s">
        <v>462</v>
      </c>
      <c r="B1398" s="15" t="n">
        <v>44986</v>
      </c>
      <c r="C1398" s="0" t="n">
        <v>1</v>
      </c>
      <c r="D1398" s="0" t="n">
        <v>0</v>
      </c>
      <c r="E1398" s="0" t="n">
        <v>1</v>
      </c>
      <c r="F1398" s="0" t="n">
        <v>0</v>
      </c>
      <c r="G1398" s="0" t="n">
        <v>0</v>
      </c>
      <c r="H1398" s="0" t="n">
        <v>108</v>
      </c>
      <c r="I1398" s="0" t="n">
        <v>4298</v>
      </c>
      <c r="J1398" s="16" t="n">
        <f aca="false">D1398+Inputs!$B$8*E1398</f>
        <v>2.08</v>
      </c>
      <c r="K1398" s="16" t="n">
        <f aca="false">F1398+Inputs!$B$9*G1398</f>
        <v>0</v>
      </c>
      <c r="L1398" s="16" t="n">
        <f aca="false">H1398+Inputs!$B$10*I1398</f>
        <v>6284.226</v>
      </c>
      <c r="M1398" s="16" t="n">
        <f aca="false">J1398+K1398+L1398</f>
        <v>6286.306</v>
      </c>
    </row>
    <row r="1399" customFormat="false" ht="15" hidden="false" customHeight="false" outlineLevel="0" collapsed="false">
      <c r="A1399" s="0" t="s">
        <v>462</v>
      </c>
      <c r="B1399" s="15" t="n">
        <v>45078</v>
      </c>
      <c r="C1399" s="0" t="n">
        <v>1</v>
      </c>
      <c r="D1399" s="0" t="n">
        <v>0</v>
      </c>
      <c r="E1399" s="0" t="n">
        <v>3</v>
      </c>
      <c r="F1399" s="0" t="n">
        <v>0</v>
      </c>
      <c r="G1399" s="0" t="n">
        <v>0</v>
      </c>
      <c r="H1399" s="0" t="n">
        <v>72</v>
      </c>
      <c r="I1399" s="0" t="n">
        <v>5156</v>
      </c>
      <c r="J1399" s="16" t="n">
        <f aca="false">D1399+Inputs!$B$8*E1399</f>
        <v>6.24</v>
      </c>
      <c r="K1399" s="16" t="n">
        <f aca="false">F1399+Inputs!$B$9*G1399</f>
        <v>0</v>
      </c>
      <c r="L1399" s="16" t="n">
        <f aca="false">H1399+Inputs!$B$10*I1399</f>
        <v>7481.172</v>
      </c>
      <c r="M1399" s="16" t="n">
        <f aca="false">J1399+K1399+L1399</f>
        <v>7487.412</v>
      </c>
    </row>
    <row r="1400" customFormat="false" ht="15" hidden="false" customHeight="false" outlineLevel="0" collapsed="false">
      <c r="A1400" s="0" t="s">
        <v>462</v>
      </c>
      <c r="B1400" s="15" t="n">
        <v>45170</v>
      </c>
      <c r="C1400" s="0" t="n">
        <v>1</v>
      </c>
      <c r="D1400" s="0" t="n">
        <v>0</v>
      </c>
      <c r="E1400" s="0" t="n">
        <v>4</v>
      </c>
      <c r="F1400" s="0" t="n">
        <v>0</v>
      </c>
      <c r="G1400" s="0" t="n">
        <v>0</v>
      </c>
      <c r="H1400" s="0" t="n">
        <v>65</v>
      </c>
      <c r="I1400" s="0" t="n">
        <v>5153</v>
      </c>
      <c r="J1400" s="16" t="n">
        <f aca="false">D1400+Inputs!$B$8*E1400</f>
        <v>8.32</v>
      </c>
      <c r="K1400" s="16" t="n">
        <f aca="false">F1400+Inputs!$B$9*G1400</f>
        <v>0</v>
      </c>
      <c r="L1400" s="16" t="n">
        <f aca="false">H1400+Inputs!$B$10*I1400</f>
        <v>7469.861</v>
      </c>
      <c r="M1400" s="16" t="n">
        <f aca="false">J1400+K1400+L1400</f>
        <v>7478.181</v>
      </c>
    </row>
    <row r="1401" customFormat="false" ht="15" hidden="false" customHeight="false" outlineLevel="0" collapsed="false">
      <c r="A1401" s="0" t="s">
        <v>462</v>
      </c>
      <c r="B1401" s="15" t="n">
        <v>45261</v>
      </c>
      <c r="C1401" s="0" t="n">
        <v>1</v>
      </c>
      <c r="D1401" s="0" t="n">
        <v>0</v>
      </c>
      <c r="E1401" s="0" t="n">
        <v>5</v>
      </c>
      <c r="F1401" s="0" t="n">
        <v>0</v>
      </c>
      <c r="G1401" s="0" t="n">
        <v>0</v>
      </c>
      <c r="H1401" s="0" t="n">
        <v>86</v>
      </c>
      <c r="I1401" s="0" t="n">
        <v>5202</v>
      </c>
      <c r="J1401" s="16" t="n">
        <f aca="false">D1401+Inputs!$B$8*E1401</f>
        <v>10.4</v>
      </c>
      <c r="K1401" s="16" t="n">
        <f aca="false">F1401+Inputs!$B$9*G1401</f>
        <v>0</v>
      </c>
      <c r="L1401" s="16" t="n">
        <f aca="false">H1401+Inputs!$B$10*I1401</f>
        <v>7561.274</v>
      </c>
      <c r="M1401" s="16" t="n">
        <f aca="false">J1401+K1401+L1401</f>
        <v>7571.674</v>
      </c>
    </row>
    <row r="1402" customFormat="false" ht="15" hidden="false" customHeight="false" outlineLevel="0" collapsed="false">
      <c r="A1402" s="0" t="s">
        <v>462</v>
      </c>
      <c r="B1402" s="15" t="n">
        <v>45352</v>
      </c>
      <c r="C1402" s="0" t="n">
        <v>1</v>
      </c>
      <c r="D1402" s="0" t="n">
        <v>0</v>
      </c>
      <c r="E1402" s="0" t="n">
        <v>6</v>
      </c>
      <c r="F1402" s="0" t="n">
        <v>0</v>
      </c>
      <c r="G1402" s="0" t="n">
        <v>0</v>
      </c>
      <c r="H1402" s="0" t="n">
        <v>76</v>
      </c>
      <c r="I1402" s="0" t="n">
        <v>5216</v>
      </c>
      <c r="J1402" s="16" t="n">
        <f aca="false">D1402+Inputs!$B$8*E1402</f>
        <v>12.48</v>
      </c>
      <c r="K1402" s="16" t="n">
        <f aca="false">F1402+Inputs!$B$9*G1402</f>
        <v>0</v>
      </c>
      <c r="L1402" s="16" t="n">
        <f aca="false">H1402+Inputs!$B$10*I1402</f>
        <v>7571.392</v>
      </c>
      <c r="M1402" s="16" t="n">
        <f aca="false">J1402+K1402+L1402</f>
        <v>7583.872</v>
      </c>
    </row>
    <row r="1403" customFormat="false" ht="15" hidden="false" customHeight="false" outlineLevel="0" collapsed="false">
      <c r="A1403" s="0" t="s">
        <v>462</v>
      </c>
      <c r="B1403" s="15" t="n">
        <v>45444</v>
      </c>
      <c r="C1403" s="0" t="n">
        <v>1</v>
      </c>
      <c r="D1403" s="0" t="n">
        <v>0</v>
      </c>
      <c r="E1403" s="0" t="n">
        <v>6</v>
      </c>
      <c r="F1403" s="0" t="n">
        <v>0</v>
      </c>
      <c r="G1403" s="0" t="n">
        <v>0</v>
      </c>
      <c r="H1403" s="0" t="n">
        <v>69</v>
      </c>
      <c r="I1403" s="0" t="n">
        <v>5208</v>
      </c>
      <c r="J1403" s="16" t="n">
        <f aca="false">D1403+Inputs!$B$8*E1403</f>
        <v>12.48</v>
      </c>
      <c r="K1403" s="16" t="n">
        <f aca="false">F1403+Inputs!$B$9*G1403</f>
        <v>0</v>
      </c>
      <c r="L1403" s="16" t="n">
        <f aca="false">H1403+Inputs!$B$10*I1403</f>
        <v>7552.896</v>
      </c>
      <c r="M1403" s="16" t="n">
        <f aca="false">J1403+K1403+L1403</f>
        <v>7565.376</v>
      </c>
    </row>
    <row r="1404" customFormat="false" ht="15" hidden="false" customHeight="false" outlineLevel="0" collapsed="false">
      <c r="A1404" s="0" t="s">
        <v>462</v>
      </c>
      <c r="B1404" s="15" t="n">
        <v>45536</v>
      </c>
      <c r="C1404" s="0" t="n">
        <v>1</v>
      </c>
      <c r="D1404" s="0" t="n">
        <v>0</v>
      </c>
      <c r="E1404" s="0" t="n">
        <v>6</v>
      </c>
      <c r="F1404" s="0" t="n">
        <v>0</v>
      </c>
      <c r="G1404" s="0" t="n">
        <v>1</v>
      </c>
      <c r="H1404" s="0" t="n">
        <v>45</v>
      </c>
      <c r="I1404" s="0" t="n">
        <v>5241</v>
      </c>
      <c r="J1404" s="16" t="n">
        <f aca="false">D1404+Inputs!$B$8*E1404</f>
        <v>12.48</v>
      </c>
      <c r="K1404" s="16" t="n">
        <f aca="false">F1404+Inputs!$B$9*G1404</f>
        <v>2.08</v>
      </c>
      <c r="L1404" s="16" t="n">
        <f aca="false">H1404+Inputs!$B$10*I1404</f>
        <v>7576.317</v>
      </c>
      <c r="M1404" s="16" t="n">
        <f aca="false">J1404+K1404+L1404</f>
        <v>7590.877</v>
      </c>
    </row>
    <row r="1405" customFormat="false" ht="15" hidden="false" customHeight="false" outlineLevel="0" collapsed="false">
      <c r="A1405" s="0" t="s">
        <v>462</v>
      </c>
      <c r="B1405" s="15" t="n">
        <v>45627</v>
      </c>
      <c r="C1405" s="0" t="n">
        <v>1</v>
      </c>
      <c r="D1405" s="0" t="n">
        <v>0</v>
      </c>
      <c r="E1405" s="0" t="n">
        <v>7</v>
      </c>
      <c r="F1405" s="0" t="n">
        <v>0</v>
      </c>
      <c r="G1405" s="0" t="n">
        <v>1</v>
      </c>
      <c r="H1405" s="0" t="n">
        <v>57</v>
      </c>
      <c r="I1405" s="0" t="n">
        <v>5246</v>
      </c>
      <c r="J1405" s="16" t="n">
        <f aca="false">D1405+Inputs!$B$8*E1405</f>
        <v>14.56</v>
      </c>
      <c r="K1405" s="16" t="n">
        <f aca="false">F1405+Inputs!$B$9*G1405</f>
        <v>2.08</v>
      </c>
      <c r="L1405" s="16" t="n">
        <f aca="false">H1405+Inputs!$B$10*I1405</f>
        <v>7595.502</v>
      </c>
      <c r="M1405" s="16" t="n">
        <f aca="false">J1405+K1405+L1405</f>
        <v>7612.142</v>
      </c>
    </row>
    <row r="1406" customFormat="false" ht="15" hidden="false" customHeight="false" outlineLevel="0" collapsed="false">
      <c r="A1406" s="0" t="s">
        <v>462</v>
      </c>
      <c r="B1406" s="15" t="n">
        <v>45717</v>
      </c>
      <c r="C1406" s="0" t="n">
        <v>1</v>
      </c>
      <c r="D1406" s="0" t="n">
        <v>0</v>
      </c>
      <c r="E1406" s="0" t="n">
        <v>9</v>
      </c>
      <c r="F1406" s="0" t="n">
        <v>0</v>
      </c>
      <c r="G1406" s="0" t="n">
        <v>2</v>
      </c>
      <c r="H1406" s="0" t="n">
        <v>63</v>
      </c>
      <c r="I1406" s="0" t="n">
        <v>5224</v>
      </c>
      <c r="J1406" s="16" t="n">
        <f aca="false">D1406+Inputs!$B$8*E1406</f>
        <v>18.72</v>
      </c>
      <c r="K1406" s="16" t="n">
        <f aca="false">F1406+Inputs!$B$9*G1406</f>
        <v>4.16</v>
      </c>
      <c r="L1406" s="16" t="n">
        <f aca="false">H1406+Inputs!$B$10*I1406</f>
        <v>7569.888</v>
      </c>
      <c r="M1406" s="16" t="n">
        <f aca="false">J1406+K1406+L1406</f>
        <v>7592.768</v>
      </c>
    </row>
    <row r="1407" customFormat="false" ht="15" hidden="false" customHeight="false" outlineLevel="0" collapsed="false">
      <c r="A1407" s="0" t="s">
        <v>462</v>
      </c>
      <c r="B1407" s="15" t="n">
        <v>45809</v>
      </c>
      <c r="C1407" s="0" t="n">
        <v>1</v>
      </c>
      <c r="D1407" s="0" t="n">
        <v>0</v>
      </c>
      <c r="E1407" s="0" t="n">
        <v>9</v>
      </c>
      <c r="F1407" s="0" t="n">
        <v>0</v>
      </c>
      <c r="G1407" s="0" t="n">
        <v>2</v>
      </c>
      <c r="H1407" s="0" t="n">
        <v>63</v>
      </c>
      <c r="I1407" s="0" t="n">
        <v>5195</v>
      </c>
      <c r="J1407" s="16" t="n">
        <f aca="false">D1407+Inputs!$B$8*E1407</f>
        <v>18.72</v>
      </c>
      <c r="K1407" s="16" t="n">
        <f aca="false">F1407+Inputs!$B$9*G1407</f>
        <v>4.16</v>
      </c>
      <c r="L1407" s="16" t="n">
        <f aca="false">H1407+Inputs!$B$10*I1407</f>
        <v>7528.215</v>
      </c>
      <c r="M1407" s="16" t="n">
        <f aca="false">J1407+K1407+L1407</f>
        <v>7551.095</v>
      </c>
    </row>
    <row r="1408" customFormat="false" ht="15" hidden="false" customHeight="false" outlineLevel="0" collapsed="false">
      <c r="A1408" s="0" t="s">
        <v>462</v>
      </c>
      <c r="B1408" s="15" t="n">
        <v>45901</v>
      </c>
      <c r="C1408" s="0" t="n">
        <v>1</v>
      </c>
      <c r="D1408" s="0" t="n">
        <v>0</v>
      </c>
      <c r="E1408" s="0" t="n">
        <v>8</v>
      </c>
      <c r="F1408" s="0" t="n">
        <v>0</v>
      </c>
      <c r="G1408" s="0" t="n">
        <v>2</v>
      </c>
      <c r="H1408" s="0" t="n">
        <v>73</v>
      </c>
      <c r="I1408" s="0" t="n">
        <v>5184</v>
      </c>
      <c r="J1408" s="16" t="n">
        <f aca="false">D1408+Inputs!$B$8*E1408</f>
        <v>16.64</v>
      </c>
      <c r="K1408" s="16" t="n">
        <f aca="false">F1408+Inputs!$B$9*G1408</f>
        <v>4.16</v>
      </c>
      <c r="L1408" s="16" t="n">
        <f aca="false">H1408+Inputs!$B$10*I1408</f>
        <v>7522.408</v>
      </c>
      <c r="M1408" s="16" t="n">
        <f aca="false">J1408+K1408+L1408</f>
        <v>7543.208</v>
      </c>
    </row>
    <row r="1409" customFormat="false" ht="15" hidden="false" customHeight="false" outlineLevel="0" collapsed="false">
      <c r="A1409" s="0" t="s">
        <v>462</v>
      </c>
      <c r="B1409" s="15" t="n">
        <v>45992</v>
      </c>
      <c r="C1409" s="0" t="n">
        <v>1</v>
      </c>
      <c r="D1409" s="0" t="n">
        <v>0</v>
      </c>
      <c r="E1409" s="0" t="n">
        <v>8</v>
      </c>
      <c r="F1409" s="0" t="n">
        <v>0</v>
      </c>
      <c r="G1409" s="0" t="n">
        <v>3</v>
      </c>
      <c r="H1409" s="0" t="n">
        <v>80</v>
      </c>
      <c r="I1409" s="0" t="n">
        <v>5204</v>
      </c>
      <c r="J1409" s="16" t="n">
        <f aca="false">D1409+Inputs!$B$8*E1409</f>
        <v>16.64</v>
      </c>
      <c r="K1409" s="16" t="n">
        <f aca="false">F1409+Inputs!$B$9*G1409</f>
        <v>6.24</v>
      </c>
      <c r="L1409" s="16" t="n">
        <f aca="false">H1409+Inputs!$B$10*I1409</f>
        <v>7558.148</v>
      </c>
      <c r="M1409" s="16" t="n">
        <f aca="false">J1409+K1409+L1409</f>
        <v>7581.028</v>
      </c>
    </row>
    <row r="1410" customFormat="false" ht="15" hidden="false" customHeight="false" outlineLevel="0" collapsed="false">
      <c r="A1410" s="0" t="s">
        <v>462</v>
      </c>
      <c r="B1410" s="15" t="n">
        <v>46082</v>
      </c>
      <c r="C1410" s="0" t="n">
        <v>1</v>
      </c>
      <c r="D1410" s="0" t="n">
        <v>0</v>
      </c>
      <c r="E1410" s="0" t="n">
        <v>9</v>
      </c>
      <c r="F1410" s="0" t="n">
        <v>0</v>
      </c>
      <c r="G1410" s="0" t="n">
        <v>3</v>
      </c>
      <c r="H1410" s="0" t="n">
        <v>78</v>
      </c>
      <c r="I1410" s="0" t="n">
        <v>5200</v>
      </c>
      <c r="J1410" s="16" t="n">
        <f aca="false">D1410+Inputs!$B$8*E1410</f>
        <v>18.72</v>
      </c>
      <c r="K1410" s="16" t="n">
        <f aca="false">F1410+Inputs!$B$9*G1410</f>
        <v>6.24</v>
      </c>
      <c r="L1410" s="16" t="n">
        <f aca="false">H1410+Inputs!$B$10*I1410</f>
        <v>7550.4</v>
      </c>
      <c r="M1410" s="16" t="n">
        <f aca="false">J1410+K1410+L1410</f>
        <v>7575.36</v>
      </c>
    </row>
    <row r="1411" customFormat="false" ht="15" hidden="false" customHeight="false" outlineLevel="0" collapsed="false">
      <c r="A1411" s="0" t="s">
        <v>462</v>
      </c>
      <c r="B1411" s="15" t="n">
        <v>46174</v>
      </c>
      <c r="C1411" s="0" t="n">
        <v>1</v>
      </c>
      <c r="D1411" s="0" t="n">
        <v>0</v>
      </c>
      <c r="E1411" s="0" t="n">
        <v>12</v>
      </c>
      <c r="F1411" s="0" t="n">
        <v>0</v>
      </c>
      <c r="G1411" s="0" t="n">
        <v>6</v>
      </c>
      <c r="H1411" s="0" t="n">
        <v>77</v>
      </c>
      <c r="I1411" s="0" t="n">
        <v>5178</v>
      </c>
      <c r="J1411" s="16" t="n">
        <f aca="false">D1411+Inputs!$B$8*E1411</f>
        <v>24.96</v>
      </c>
      <c r="K1411" s="16" t="n">
        <f aca="false">F1411+Inputs!$B$9*G1411</f>
        <v>12.48</v>
      </c>
      <c r="L1411" s="16" t="n">
        <f aca="false">H1411+Inputs!$B$10*I1411</f>
        <v>7517.786</v>
      </c>
      <c r="M1411" s="16" t="n">
        <f aca="false">J1411+K1411+L1411</f>
        <v>7555.226</v>
      </c>
    </row>
    <row r="1412" customFormat="false" ht="15" hidden="false" customHeight="false" outlineLevel="0" collapsed="false">
      <c r="A1412" s="0" t="s">
        <v>462</v>
      </c>
      <c r="B1412" s="15" t="n">
        <v>46235</v>
      </c>
      <c r="C1412" s="0" t="n">
        <v>1</v>
      </c>
      <c r="D1412" s="0" t="n">
        <v>0</v>
      </c>
      <c r="E1412" s="0" t="n">
        <v>12</v>
      </c>
      <c r="F1412" s="0" t="n">
        <v>0</v>
      </c>
      <c r="G1412" s="0" t="n">
        <v>7</v>
      </c>
      <c r="H1412" s="0" t="n">
        <v>71</v>
      </c>
      <c r="I1412" s="0" t="n">
        <v>5222</v>
      </c>
      <c r="J1412" s="16" t="n">
        <f aca="false">D1412+Inputs!$B$8*E1412</f>
        <v>24.96</v>
      </c>
      <c r="K1412" s="16" t="n">
        <f aca="false">F1412+Inputs!$B$9*G1412</f>
        <v>14.56</v>
      </c>
      <c r="L1412" s="16" t="n">
        <f aca="false">H1412+Inputs!$B$10*I1412</f>
        <v>7575.014</v>
      </c>
      <c r="M1412" s="16" t="n">
        <f aca="false">J1412+K1412+L1412</f>
        <v>7614.534</v>
      </c>
    </row>
    <row r="1413" customFormat="false" ht="15" hidden="false" customHeight="false" outlineLevel="0" collapsed="false">
      <c r="A1413" s="0" t="s">
        <v>469</v>
      </c>
      <c r="B1413" s="15" t="n">
        <v>44805</v>
      </c>
      <c r="C1413" s="0" t="n">
        <v>1</v>
      </c>
      <c r="D1413" s="0" t="n">
        <v>0</v>
      </c>
      <c r="E1413" s="0" t="n">
        <v>0</v>
      </c>
      <c r="F1413" s="0" t="n">
        <v>0</v>
      </c>
      <c r="G1413" s="0" t="n">
        <v>0</v>
      </c>
      <c r="H1413" s="0" t="n">
        <v>446</v>
      </c>
      <c r="I1413" s="0" t="n">
        <v>3602</v>
      </c>
      <c r="J1413" s="16" t="n">
        <f aca="false">D1413+Inputs!$B$8*E1413</f>
        <v>0</v>
      </c>
      <c r="K1413" s="16" t="n">
        <f aca="false">F1413+Inputs!$B$9*G1413</f>
        <v>0</v>
      </c>
      <c r="L1413" s="16" t="n">
        <f aca="false">H1413+Inputs!$B$10*I1413</f>
        <v>5622.074</v>
      </c>
      <c r="M1413" s="16" t="n">
        <f aca="false">J1413+K1413+L1413</f>
        <v>5622.074</v>
      </c>
    </row>
    <row r="1414" customFormat="false" ht="15" hidden="false" customHeight="false" outlineLevel="0" collapsed="false">
      <c r="A1414" s="0" t="s">
        <v>469</v>
      </c>
      <c r="B1414" s="15" t="n">
        <v>44896</v>
      </c>
      <c r="C1414" s="0" t="n">
        <v>1</v>
      </c>
      <c r="D1414" s="0" t="n">
        <v>0</v>
      </c>
      <c r="E1414" s="0" t="n">
        <v>0</v>
      </c>
      <c r="F1414" s="0" t="n">
        <v>0</v>
      </c>
      <c r="G1414" s="0" t="n">
        <v>0</v>
      </c>
      <c r="H1414" s="0" t="n">
        <v>450</v>
      </c>
      <c r="I1414" s="0" t="n">
        <v>3614</v>
      </c>
      <c r="J1414" s="16" t="n">
        <f aca="false">D1414+Inputs!$B$8*E1414</f>
        <v>0</v>
      </c>
      <c r="K1414" s="16" t="n">
        <f aca="false">F1414+Inputs!$B$9*G1414</f>
        <v>0</v>
      </c>
      <c r="L1414" s="16" t="n">
        <f aca="false">H1414+Inputs!$B$10*I1414</f>
        <v>5643.318</v>
      </c>
      <c r="M1414" s="16" t="n">
        <f aca="false">J1414+K1414+L1414</f>
        <v>5643.318</v>
      </c>
    </row>
    <row r="1415" customFormat="false" ht="15" hidden="false" customHeight="false" outlineLevel="0" collapsed="false">
      <c r="A1415" s="0" t="s">
        <v>469</v>
      </c>
      <c r="B1415" s="15" t="n">
        <v>44986</v>
      </c>
      <c r="C1415" s="0" t="n">
        <v>1</v>
      </c>
      <c r="D1415" s="0" t="n">
        <v>0</v>
      </c>
      <c r="E1415" s="0" t="n">
        <v>1</v>
      </c>
      <c r="F1415" s="0" t="n">
        <v>0</v>
      </c>
      <c r="G1415" s="0" t="n">
        <v>0</v>
      </c>
      <c r="H1415" s="0" t="n">
        <v>473</v>
      </c>
      <c r="I1415" s="0" t="n">
        <v>3615</v>
      </c>
      <c r="J1415" s="16" t="n">
        <f aca="false">D1415+Inputs!$B$8*E1415</f>
        <v>2.08</v>
      </c>
      <c r="K1415" s="16" t="n">
        <f aca="false">F1415+Inputs!$B$9*G1415</f>
        <v>0</v>
      </c>
      <c r="L1415" s="16" t="n">
        <f aca="false">H1415+Inputs!$B$10*I1415</f>
        <v>5667.755</v>
      </c>
      <c r="M1415" s="16" t="n">
        <f aca="false">J1415+K1415+L1415</f>
        <v>5669.835</v>
      </c>
    </row>
    <row r="1416" customFormat="false" ht="15" hidden="false" customHeight="false" outlineLevel="0" collapsed="false">
      <c r="A1416" s="0" t="s">
        <v>469</v>
      </c>
      <c r="B1416" s="15" t="n">
        <v>45078</v>
      </c>
      <c r="C1416" s="0" t="n">
        <v>1</v>
      </c>
      <c r="D1416" s="0" t="n">
        <v>0</v>
      </c>
      <c r="E1416" s="0" t="n">
        <v>1</v>
      </c>
      <c r="F1416" s="0" t="n">
        <v>0</v>
      </c>
      <c r="G1416" s="0" t="n">
        <v>0</v>
      </c>
      <c r="H1416" s="0" t="n">
        <v>372</v>
      </c>
      <c r="I1416" s="0" t="n">
        <v>3614</v>
      </c>
      <c r="J1416" s="16" t="n">
        <f aca="false">D1416+Inputs!$B$8*E1416</f>
        <v>2.08</v>
      </c>
      <c r="K1416" s="16" t="n">
        <f aca="false">F1416+Inputs!$B$9*G1416</f>
        <v>0</v>
      </c>
      <c r="L1416" s="16" t="n">
        <f aca="false">H1416+Inputs!$B$10*I1416</f>
        <v>5565.318</v>
      </c>
      <c r="M1416" s="16" t="n">
        <f aca="false">J1416+K1416+L1416</f>
        <v>5567.398</v>
      </c>
    </row>
    <row r="1417" customFormat="false" ht="15" hidden="false" customHeight="false" outlineLevel="0" collapsed="false">
      <c r="A1417" s="0" t="s">
        <v>469</v>
      </c>
      <c r="B1417" s="15" t="n">
        <v>45170</v>
      </c>
      <c r="C1417" s="0" t="n">
        <v>1</v>
      </c>
      <c r="D1417" s="0" t="n">
        <v>0</v>
      </c>
      <c r="E1417" s="0" t="n">
        <v>1</v>
      </c>
      <c r="F1417" s="0" t="n">
        <v>0</v>
      </c>
      <c r="G1417" s="0" t="n">
        <v>0</v>
      </c>
      <c r="H1417" s="0" t="n">
        <v>393</v>
      </c>
      <c r="I1417" s="0" t="n">
        <v>3615</v>
      </c>
      <c r="J1417" s="16" t="n">
        <f aca="false">D1417+Inputs!$B$8*E1417</f>
        <v>2.08</v>
      </c>
      <c r="K1417" s="16" t="n">
        <f aca="false">F1417+Inputs!$B$9*G1417</f>
        <v>0</v>
      </c>
      <c r="L1417" s="16" t="n">
        <f aca="false">H1417+Inputs!$B$10*I1417</f>
        <v>5587.755</v>
      </c>
      <c r="M1417" s="16" t="n">
        <f aca="false">J1417+K1417+L1417</f>
        <v>5589.835</v>
      </c>
    </row>
    <row r="1418" customFormat="false" ht="15" hidden="false" customHeight="false" outlineLevel="0" collapsed="false">
      <c r="A1418" s="0" t="s">
        <v>469</v>
      </c>
      <c r="B1418" s="15" t="n">
        <v>45261</v>
      </c>
      <c r="C1418" s="0" t="n">
        <v>1</v>
      </c>
      <c r="D1418" s="0" t="n">
        <v>0</v>
      </c>
      <c r="E1418" s="0" t="n">
        <v>1</v>
      </c>
      <c r="F1418" s="0" t="n">
        <v>0</v>
      </c>
      <c r="G1418" s="0" t="n">
        <v>0</v>
      </c>
      <c r="H1418" s="0" t="n">
        <v>407</v>
      </c>
      <c r="I1418" s="0" t="n">
        <v>3645</v>
      </c>
      <c r="J1418" s="16" t="n">
        <f aca="false">D1418+Inputs!$B$8*E1418</f>
        <v>2.08</v>
      </c>
      <c r="K1418" s="16" t="n">
        <f aca="false">F1418+Inputs!$B$9*G1418</f>
        <v>0</v>
      </c>
      <c r="L1418" s="16" t="n">
        <f aca="false">H1418+Inputs!$B$10*I1418</f>
        <v>5644.865</v>
      </c>
      <c r="M1418" s="16" t="n">
        <f aca="false">J1418+K1418+L1418</f>
        <v>5646.945</v>
      </c>
    </row>
    <row r="1419" customFormat="false" ht="15" hidden="false" customHeight="false" outlineLevel="0" collapsed="false">
      <c r="A1419" s="0" t="s">
        <v>469</v>
      </c>
      <c r="B1419" s="15" t="n">
        <v>45352</v>
      </c>
      <c r="C1419" s="0" t="n">
        <v>1</v>
      </c>
      <c r="D1419" s="0" t="n">
        <v>0</v>
      </c>
      <c r="E1419" s="0" t="n">
        <v>2</v>
      </c>
      <c r="F1419" s="0" t="n">
        <v>0</v>
      </c>
      <c r="G1419" s="0" t="n">
        <v>0</v>
      </c>
      <c r="H1419" s="0" t="n">
        <v>416</v>
      </c>
      <c r="I1419" s="0" t="n">
        <v>3618</v>
      </c>
      <c r="J1419" s="16" t="n">
        <f aca="false">D1419+Inputs!$B$8*E1419</f>
        <v>4.16</v>
      </c>
      <c r="K1419" s="16" t="n">
        <f aca="false">F1419+Inputs!$B$9*G1419</f>
        <v>0</v>
      </c>
      <c r="L1419" s="16" t="n">
        <f aca="false">H1419+Inputs!$B$10*I1419</f>
        <v>5615.066</v>
      </c>
      <c r="M1419" s="16" t="n">
        <f aca="false">J1419+K1419+L1419</f>
        <v>5619.226</v>
      </c>
    </row>
    <row r="1420" customFormat="false" ht="15" hidden="false" customHeight="false" outlineLevel="0" collapsed="false">
      <c r="A1420" s="0" t="s">
        <v>469</v>
      </c>
      <c r="B1420" s="15" t="n">
        <v>45444</v>
      </c>
      <c r="C1420" s="0" t="n">
        <v>1</v>
      </c>
      <c r="D1420" s="0" t="n">
        <v>0</v>
      </c>
      <c r="E1420" s="0" t="n">
        <v>3</v>
      </c>
      <c r="F1420" s="0" t="n">
        <v>0</v>
      </c>
      <c r="G1420" s="0" t="n">
        <v>0</v>
      </c>
      <c r="H1420" s="0" t="n">
        <v>403</v>
      </c>
      <c r="I1420" s="0" t="n">
        <v>3609</v>
      </c>
      <c r="J1420" s="16" t="n">
        <f aca="false">D1420+Inputs!$B$8*E1420</f>
        <v>6.24</v>
      </c>
      <c r="K1420" s="16" t="n">
        <f aca="false">F1420+Inputs!$B$9*G1420</f>
        <v>0</v>
      </c>
      <c r="L1420" s="16" t="n">
        <f aca="false">H1420+Inputs!$B$10*I1420</f>
        <v>5589.133</v>
      </c>
      <c r="M1420" s="16" t="n">
        <f aca="false">J1420+K1420+L1420</f>
        <v>5595.373</v>
      </c>
    </row>
    <row r="1421" customFormat="false" ht="15" hidden="false" customHeight="false" outlineLevel="0" collapsed="false">
      <c r="A1421" s="0" t="s">
        <v>469</v>
      </c>
      <c r="B1421" s="15" t="n">
        <v>45536</v>
      </c>
      <c r="C1421" s="0" t="n">
        <v>1</v>
      </c>
      <c r="D1421" s="0" t="n">
        <v>0</v>
      </c>
      <c r="E1421" s="0" t="n">
        <v>4</v>
      </c>
      <c r="F1421" s="0" t="n">
        <v>0</v>
      </c>
      <c r="G1421" s="0" t="n">
        <v>0</v>
      </c>
      <c r="H1421" s="0" t="n">
        <v>387</v>
      </c>
      <c r="I1421" s="0" t="n">
        <v>3608</v>
      </c>
      <c r="J1421" s="16" t="n">
        <f aca="false">D1421+Inputs!$B$8*E1421</f>
        <v>8.32</v>
      </c>
      <c r="K1421" s="16" t="n">
        <f aca="false">F1421+Inputs!$B$9*G1421</f>
        <v>0</v>
      </c>
      <c r="L1421" s="16" t="n">
        <f aca="false">H1421+Inputs!$B$10*I1421</f>
        <v>5571.696</v>
      </c>
      <c r="M1421" s="16" t="n">
        <f aca="false">J1421+K1421+L1421</f>
        <v>5580.016</v>
      </c>
    </row>
    <row r="1422" customFormat="false" ht="15" hidden="false" customHeight="false" outlineLevel="0" collapsed="false">
      <c r="A1422" s="0" t="s">
        <v>469</v>
      </c>
      <c r="B1422" s="15" t="n">
        <v>45627</v>
      </c>
      <c r="C1422" s="0" t="n">
        <v>1</v>
      </c>
      <c r="D1422" s="0" t="n">
        <v>0</v>
      </c>
      <c r="E1422" s="0" t="n">
        <v>3</v>
      </c>
      <c r="F1422" s="0" t="n">
        <v>0</v>
      </c>
      <c r="G1422" s="0" t="n">
        <v>0</v>
      </c>
      <c r="H1422" s="0" t="n">
        <v>411</v>
      </c>
      <c r="I1422" s="0" t="n">
        <v>3659</v>
      </c>
      <c r="J1422" s="16" t="n">
        <f aca="false">D1422+Inputs!$B$8*E1422</f>
        <v>6.24</v>
      </c>
      <c r="K1422" s="16" t="n">
        <f aca="false">F1422+Inputs!$B$9*G1422</f>
        <v>0</v>
      </c>
      <c r="L1422" s="16" t="n">
        <f aca="false">H1422+Inputs!$B$10*I1422</f>
        <v>5668.983</v>
      </c>
      <c r="M1422" s="16" t="n">
        <f aca="false">J1422+K1422+L1422</f>
        <v>5675.223</v>
      </c>
    </row>
    <row r="1423" customFormat="false" ht="15" hidden="false" customHeight="false" outlineLevel="0" collapsed="false">
      <c r="A1423" s="0" t="s">
        <v>469</v>
      </c>
      <c r="B1423" s="15" t="n">
        <v>45717</v>
      </c>
      <c r="C1423" s="0" t="n">
        <v>1</v>
      </c>
      <c r="D1423" s="0" t="n">
        <v>0</v>
      </c>
      <c r="E1423" s="0" t="n">
        <v>4</v>
      </c>
      <c r="F1423" s="0" t="n">
        <v>0</v>
      </c>
      <c r="G1423" s="0" t="n">
        <v>0</v>
      </c>
      <c r="H1423" s="0" t="n">
        <v>420</v>
      </c>
      <c r="I1423" s="0" t="n">
        <v>3658</v>
      </c>
      <c r="J1423" s="16" t="n">
        <f aca="false">D1423+Inputs!$B$8*E1423</f>
        <v>8.32</v>
      </c>
      <c r="K1423" s="16" t="n">
        <f aca="false">F1423+Inputs!$B$9*G1423</f>
        <v>0</v>
      </c>
      <c r="L1423" s="16" t="n">
        <f aca="false">H1423+Inputs!$B$10*I1423</f>
        <v>5676.546</v>
      </c>
      <c r="M1423" s="16" t="n">
        <f aca="false">J1423+K1423+L1423</f>
        <v>5684.866</v>
      </c>
    </row>
    <row r="1424" customFormat="false" ht="15" hidden="false" customHeight="false" outlineLevel="0" collapsed="false">
      <c r="A1424" s="0" t="s">
        <v>469</v>
      </c>
      <c r="B1424" s="15" t="n">
        <v>45809</v>
      </c>
      <c r="C1424" s="0" t="n">
        <v>1</v>
      </c>
      <c r="D1424" s="0" t="n">
        <v>0</v>
      </c>
      <c r="E1424" s="0" t="n">
        <v>4</v>
      </c>
      <c r="F1424" s="0" t="n">
        <v>0</v>
      </c>
      <c r="G1424" s="0" t="n">
        <v>1</v>
      </c>
      <c r="H1424" s="0" t="n">
        <v>400</v>
      </c>
      <c r="I1424" s="0" t="n">
        <v>3665</v>
      </c>
      <c r="J1424" s="16" t="n">
        <f aca="false">D1424+Inputs!$B$8*E1424</f>
        <v>8.32</v>
      </c>
      <c r="K1424" s="16" t="n">
        <f aca="false">F1424+Inputs!$B$9*G1424</f>
        <v>2.08</v>
      </c>
      <c r="L1424" s="16" t="n">
        <f aca="false">H1424+Inputs!$B$10*I1424</f>
        <v>5666.605</v>
      </c>
      <c r="M1424" s="16" t="n">
        <f aca="false">J1424+K1424+L1424</f>
        <v>5677.005</v>
      </c>
    </row>
    <row r="1425" customFormat="false" ht="15" hidden="false" customHeight="false" outlineLevel="0" collapsed="false">
      <c r="A1425" s="0" t="s">
        <v>469</v>
      </c>
      <c r="B1425" s="15" t="n">
        <v>45901</v>
      </c>
      <c r="C1425" s="0" t="n">
        <v>1</v>
      </c>
      <c r="D1425" s="0" t="n">
        <v>0</v>
      </c>
      <c r="E1425" s="0" t="n">
        <v>4</v>
      </c>
      <c r="F1425" s="0" t="n">
        <v>0</v>
      </c>
      <c r="G1425" s="0" t="n">
        <v>3</v>
      </c>
      <c r="H1425" s="0" t="n">
        <v>372</v>
      </c>
      <c r="I1425" s="0" t="n">
        <v>3654</v>
      </c>
      <c r="J1425" s="16" t="n">
        <f aca="false">D1425+Inputs!$B$8*E1425</f>
        <v>8.32</v>
      </c>
      <c r="K1425" s="16" t="n">
        <f aca="false">F1425+Inputs!$B$9*G1425</f>
        <v>6.24</v>
      </c>
      <c r="L1425" s="16" t="n">
        <f aca="false">H1425+Inputs!$B$10*I1425</f>
        <v>5622.798</v>
      </c>
      <c r="M1425" s="16" t="n">
        <f aca="false">J1425+K1425+L1425</f>
        <v>5637.358</v>
      </c>
    </row>
    <row r="1426" customFormat="false" ht="15" hidden="false" customHeight="false" outlineLevel="0" collapsed="false">
      <c r="A1426" s="0" t="s">
        <v>469</v>
      </c>
      <c r="B1426" s="15" t="n">
        <v>45992</v>
      </c>
      <c r="C1426" s="0" t="n">
        <v>1</v>
      </c>
      <c r="D1426" s="0" t="n">
        <v>0</v>
      </c>
      <c r="E1426" s="0" t="n">
        <v>4</v>
      </c>
      <c r="F1426" s="0" t="n">
        <v>0</v>
      </c>
      <c r="G1426" s="0" t="n">
        <v>5</v>
      </c>
      <c r="H1426" s="0" t="n">
        <v>397</v>
      </c>
      <c r="I1426" s="0" t="n">
        <v>3680</v>
      </c>
      <c r="J1426" s="16" t="n">
        <f aca="false">D1426+Inputs!$B$8*E1426</f>
        <v>8.32</v>
      </c>
      <c r="K1426" s="16" t="n">
        <f aca="false">F1426+Inputs!$B$9*G1426</f>
        <v>10.4</v>
      </c>
      <c r="L1426" s="16" t="n">
        <f aca="false">H1426+Inputs!$B$10*I1426</f>
        <v>5685.16</v>
      </c>
      <c r="M1426" s="16" t="n">
        <f aca="false">J1426+K1426+L1426</f>
        <v>5703.88</v>
      </c>
    </row>
    <row r="1427" customFormat="false" ht="15" hidden="false" customHeight="false" outlineLevel="0" collapsed="false">
      <c r="A1427" s="0" t="s">
        <v>469</v>
      </c>
      <c r="B1427" s="15" t="n">
        <v>46082</v>
      </c>
      <c r="C1427" s="0" t="n">
        <v>1</v>
      </c>
      <c r="D1427" s="0" t="n">
        <v>0</v>
      </c>
      <c r="E1427" s="0" t="n">
        <v>4</v>
      </c>
      <c r="F1427" s="0" t="n">
        <v>0</v>
      </c>
      <c r="G1427" s="0" t="n">
        <v>5</v>
      </c>
      <c r="H1427" s="0" t="n">
        <v>383</v>
      </c>
      <c r="I1427" s="0" t="n">
        <v>3683</v>
      </c>
      <c r="J1427" s="16" t="n">
        <f aca="false">D1427+Inputs!$B$8*E1427</f>
        <v>8.32</v>
      </c>
      <c r="K1427" s="16" t="n">
        <f aca="false">F1427+Inputs!$B$9*G1427</f>
        <v>10.4</v>
      </c>
      <c r="L1427" s="16" t="n">
        <f aca="false">H1427+Inputs!$B$10*I1427</f>
        <v>5675.471</v>
      </c>
      <c r="M1427" s="16" t="n">
        <f aca="false">J1427+K1427+L1427</f>
        <v>5694.191</v>
      </c>
    </row>
    <row r="1428" customFormat="false" ht="15" hidden="false" customHeight="false" outlineLevel="0" collapsed="false">
      <c r="A1428" s="0" t="s">
        <v>469</v>
      </c>
      <c r="B1428" s="15" t="n">
        <v>46174</v>
      </c>
      <c r="C1428" s="0" t="n">
        <v>1</v>
      </c>
      <c r="D1428" s="0" t="n">
        <v>0</v>
      </c>
      <c r="E1428" s="0" t="n">
        <v>5</v>
      </c>
      <c r="F1428" s="0" t="n">
        <v>0</v>
      </c>
      <c r="G1428" s="0" t="n">
        <v>5</v>
      </c>
      <c r="H1428" s="0" t="n">
        <v>378</v>
      </c>
      <c r="I1428" s="0" t="n">
        <v>3647</v>
      </c>
      <c r="J1428" s="16" t="n">
        <f aca="false">D1428+Inputs!$B$8*E1428</f>
        <v>10.4</v>
      </c>
      <c r="K1428" s="16" t="n">
        <f aca="false">F1428+Inputs!$B$9*G1428</f>
        <v>10.4</v>
      </c>
      <c r="L1428" s="16" t="n">
        <f aca="false">H1428+Inputs!$B$10*I1428</f>
        <v>5618.739</v>
      </c>
      <c r="M1428" s="16" t="n">
        <f aca="false">J1428+K1428+L1428</f>
        <v>5639.539</v>
      </c>
    </row>
    <row r="1429" customFormat="false" ht="15" hidden="false" customHeight="false" outlineLevel="0" collapsed="false">
      <c r="A1429" s="0" t="s">
        <v>469</v>
      </c>
      <c r="B1429" s="15" t="n">
        <v>46235</v>
      </c>
      <c r="C1429" s="0" t="n">
        <v>1</v>
      </c>
      <c r="D1429" s="0" t="n">
        <v>0</v>
      </c>
      <c r="E1429" s="0" t="n">
        <v>6</v>
      </c>
      <c r="F1429" s="0" t="n">
        <v>0</v>
      </c>
      <c r="G1429" s="0" t="n">
        <v>5</v>
      </c>
      <c r="H1429" s="0" t="n">
        <v>378</v>
      </c>
      <c r="I1429" s="0" t="n">
        <v>3643</v>
      </c>
      <c r="J1429" s="16" t="n">
        <f aca="false">D1429+Inputs!$B$8*E1429</f>
        <v>12.48</v>
      </c>
      <c r="K1429" s="16" t="n">
        <f aca="false">F1429+Inputs!$B$9*G1429</f>
        <v>10.4</v>
      </c>
      <c r="L1429" s="16" t="n">
        <f aca="false">H1429+Inputs!$B$10*I1429</f>
        <v>5612.991</v>
      </c>
      <c r="M1429" s="16" t="n">
        <f aca="false">J1429+K1429+L1429</f>
        <v>5635.871</v>
      </c>
    </row>
    <row r="1430" customFormat="false" ht="15" hidden="false" customHeight="false" outlineLevel="0" collapsed="false">
      <c r="A1430" s="0" t="s">
        <v>421</v>
      </c>
      <c r="B1430" s="15" t="n">
        <v>44805</v>
      </c>
      <c r="C1430" s="0" t="n">
        <v>3</v>
      </c>
      <c r="D1430" s="0" t="n">
        <v>134</v>
      </c>
      <c r="E1430" s="0" t="n">
        <v>107</v>
      </c>
      <c r="F1430" s="0" t="n">
        <v>0</v>
      </c>
      <c r="G1430" s="0" t="n">
        <v>4</v>
      </c>
      <c r="H1430" s="0" t="n">
        <v>73671</v>
      </c>
      <c r="I1430" s="0" t="n">
        <v>27686</v>
      </c>
      <c r="J1430" s="16" t="n">
        <f aca="false">D1430+Inputs!$B$8*E1430</f>
        <v>356.56</v>
      </c>
      <c r="K1430" s="16" t="n">
        <f aca="false">F1430+Inputs!$B$9*G1430</f>
        <v>8.32</v>
      </c>
      <c r="L1430" s="16" t="n">
        <f aca="false">H1430+Inputs!$B$10*I1430</f>
        <v>113455.782</v>
      </c>
      <c r="M1430" s="16" t="n">
        <f aca="false">J1430+K1430+L1430</f>
        <v>113820.662</v>
      </c>
    </row>
    <row r="1431" customFormat="false" ht="15" hidden="false" customHeight="false" outlineLevel="0" collapsed="false">
      <c r="A1431" s="0" t="s">
        <v>421</v>
      </c>
      <c r="B1431" s="15" t="n">
        <v>44896</v>
      </c>
      <c r="C1431" s="0" t="n">
        <v>3</v>
      </c>
      <c r="D1431" s="0" t="n">
        <v>155</v>
      </c>
      <c r="E1431" s="0" t="n">
        <v>120</v>
      </c>
      <c r="F1431" s="0" t="n">
        <v>0</v>
      </c>
      <c r="G1431" s="0" t="n">
        <v>8</v>
      </c>
      <c r="H1431" s="0" t="n">
        <v>74213</v>
      </c>
      <c r="I1431" s="0" t="n">
        <v>27590</v>
      </c>
      <c r="J1431" s="16" t="n">
        <f aca="false">D1431+Inputs!$B$8*E1431</f>
        <v>404.6</v>
      </c>
      <c r="K1431" s="16" t="n">
        <f aca="false">F1431+Inputs!$B$9*G1431</f>
        <v>16.64</v>
      </c>
      <c r="L1431" s="16" t="n">
        <f aca="false">H1431+Inputs!$B$10*I1431</f>
        <v>113859.83</v>
      </c>
      <c r="M1431" s="16" t="n">
        <f aca="false">J1431+K1431+L1431</f>
        <v>114281.07</v>
      </c>
    </row>
    <row r="1432" customFormat="false" ht="15" hidden="false" customHeight="false" outlineLevel="0" collapsed="false">
      <c r="A1432" s="0" t="s">
        <v>421</v>
      </c>
      <c r="B1432" s="15" t="n">
        <v>44986</v>
      </c>
      <c r="C1432" s="0" t="n">
        <v>3</v>
      </c>
      <c r="D1432" s="0" t="n">
        <v>216</v>
      </c>
      <c r="E1432" s="0" t="n">
        <v>147</v>
      </c>
      <c r="F1432" s="0" t="n">
        <v>0</v>
      </c>
      <c r="G1432" s="0" t="n">
        <v>13</v>
      </c>
      <c r="H1432" s="0" t="n">
        <v>74316</v>
      </c>
      <c r="I1432" s="0" t="n">
        <v>27794</v>
      </c>
      <c r="J1432" s="16" t="n">
        <f aca="false">D1432+Inputs!$B$8*E1432</f>
        <v>521.76</v>
      </c>
      <c r="K1432" s="16" t="n">
        <f aca="false">F1432+Inputs!$B$9*G1432</f>
        <v>27.04</v>
      </c>
      <c r="L1432" s="16" t="n">
        <f aca="false">H1432+Inputs!$B$10*I1432</f>
        <v>114255.978</v>
      </c>
      <c r="M1432" s="16" t="n">
        <f aca="false">J1432+K1432+L1432</f>
        <v>114804.778</v>
      </c>
    </row>
    <row r="1433" customFormat="false" ht="15" hidden="false" customHeight="false" outlineLevel="0" collapsed="false">
      <c r="A1433" s="0" t="s">
        <v>421</v>
      </c>
      <c r="B1433" s="15" t="n">
        <v>45078</v>
      </c>
      <c r="C1433" s="0" t="n">
        <v>3</v>
      </c>
      <c r="D1433" s="0" t="n">
        <v>309</v>
      </c>
      <c r="E1433" s="0" t="n">
        <v>168</v>
      </c>
      <c r="F1433" s="0" t="n">
        <v>6</v>
      </c>
      <c r="G1433" s="0" t="n">
        <v>25</v>
      </c>
      <c r="H1433" s="0" t="n">
        <v>72730</v>
      </c>
      <c r="I1433" s="0" t="n">
        <v>29451</v>
      </c>
      <c r="J1433" s="16" t="n">
        <f aca="false">D1433+Inputs!$B$8*E1433</f>
        <v>658.44</v>
      </c>
      <c r="K1433" s="16" t="n">
        <f aca="false">F1433+Inputs!$B$9*G1433</f>
        <v>58</v>
      </c>
      <c r="L1433" s="16" t="n">
        <f aca="false">H1433+Inputs!$B$10*I1433</f>
        <v>115051.087</v>
      </c>
      <c r="M1433" s="16" t="n">
        <f aca="false">J1433+K1433+L1433</f>
        <v>115767.527</v>
      </c>
    </row>
    <row r="1434" customFormat="false" ht="15" hidden="false" customHeight="false" outlineLevel="0" collapsed="false">
      <c r="A1434" s="0" t="s">
        <v>421</v>
      </c>
      <c r="B1434" s="15" t="n">
        <v>45170</v>
      </c>
      <c r="C1434" s="0" t="n">
        <v>3</v>
      </c>
      <c r="D1434" s="0" t="n">
        <v>408</v>
      </c>
      <c r="E1434" s="0" t="n">
        <v>187</v>
      </c>
      <c r="F1434" s="0" t="n">
        <v>10</v>
      </c>
      <c r="G1434" s="0" t="n">
        <v>35</v>
      </c>
      <c r="H1434" s="0" t="n">
        <v>73462</v>
      </c>
      <c r="I1434" s="0" t="n">
        <v>29377</v>
      </c>
      <c r="J1434" s="16" t="n">
        <f aca="false">D1434+Inputs!$B$8*E1434</f>
        <v>796.96</v>
      </c>
      <c r="K1434" s="16" t="n">
        <f aca="false">F1434+Inputs!$B$9*G1434</f>
        <v>82.8</v>
      </c>
      <c r="L1434" s="16" t="n">
        <f aca="false">H1434+Inputs!$B$10*I1434</f>
        <v>115676.749</v>
      </c>
      <c r="M1434" s="16" t="n">
        <f aca="false">J1434+K1434+L1434</f>
        <v>116556.509</v>
      </c>
    </row>
    <row r="1435" customFormat="false" ht="15" hidden="false" customHeight="false" outlineLevel="0" collapsed="false">
      <c r="A1435" s="0" t="s">
        <v>421</v>
      </c>
      <c r="B1435" s="15" t="n">
        <v>45261</v>
      </c>
      <c r="C1435" s="0" t="n">
        <v>3</v>
      </c>
      <c r="D1435" s="0" t="n">
        <v>455</v>
      </c>
      <c r="E1435" s="0" t="n">
        <v>198</v>
      </c>
      <c r="F1435" s="0" t="n">
        <v>11</v>
      </c>
      <c r="G1435" s="0" t="n">
        <v>43</v>
      </c>
      <c r="H1435" s="0" t="n">
        <v>74445</v>
      </c>
      <c r="I1435" s="0" t="n">
        <v>29276</v>
      </c>
      <c r="J1435" s="16" t="n">
        <f aca="false">D1435+Inputs!$B$8*E1435</f>
        <v>866.84</v>
      </c>
      <c r="K1435" s="16" t="n">
        <f aca="false">F1435+Inputs!$B$9*G1435</f>
        <v>100.44</v>
      </c>
      <c r="L1435" s="16" t="n">
        <f aca="false">H1435+Inputs!$B$10*I1435</f>
        <v>116514.612</v>
      </c>
      <c r="M1435" s="16" t="n">
        <f aca="false">J1435+K1435+L1435</f>
        <v>117481.892</v>
      </c>
    </row>
    <row r="1436" customFormat="false" ht="15" hidden="false" customHeight="false" outlineLevel="0" collapsed="false">
      <c r="A1436" s="0" t="s">
        <v>421</v>
      </c>
      <c r="B1436" s="15" t="n">
        <v>45352</v>
      </c>
      <c r="C1436" s="0" t="n">
        <v>3</v>
      </c>
      <c r="D1436" s="0" t="n">
        <v>555</v>
      </c>
      <c r="E1436" s="0" t="n">
        <v>232</v>
      </c>
      <c r="F1436" s="0" t="n">
        <v>13</v>
      </c>
      <c r="G1436" s="0" t="n">
        <v>55</v>
      </c>
      <c r="H1436" s="0" t="n">
        <v>74623</v>
      </c>
      <c r="I1436" s="0" t="n">
        <v>29504</v>
      </c>
      <c r="J1436" s="16" t="n">
        <f aca="false">D1436+Inputs!$B$8*E1436</f>
        <v>1037.56</v>
      </c>
      <c r="K1436" s="16" t="n">
        <f aca="false">F1436+Inputs!$B$9*G1436</f>
        <v>127.4</v>
      </c>
      <c r="L1436" s="16" t="n">
        <f aca="false">H1436+Inputs!$B$10*I1436</f>
        <v>117020.248</v>
      </c>
      <c r="M1436" s="16" t="n">
        <f aca="false">J1436+K1436+L1436</f>
        <v>118185.208</v>
      </c>
    </row>
    <row r="1437" customFormat="false" ht="15" hidden="false" customHeight="false" outlineLevel="0" collapsed="false">
      <c r="A1437" s="0" t="s">
        <v>421</v>
      </c>
      <c r="B1437" s="15" t="n">
        <v>45444</v>
      </c>
      <c r="C1437" s="0" t="n">
        <v>3</v>
      </c>
      <c r="D1437" s="0" t="n">
        <v>633</v>
      </c>
      <c r="E1437" s="0" t="n">
        <v>252</v>
      </c>
      <c r="F1437" s="0" t="n">
        <v>26</v>
      </c>
      <c r="G1437" s="0" t="n">
        <v>64</v>
      </c>
      <c r="H1437" s="0" t="n">
        <v>74672</v>
      </c>
      <c r="I1437" s="0" t="n">
        <v>29488</v>
      </c>
      <c r="J1437" s="16" t="n">
        <f aca="false">D1437+Inputs!$B$8*E1437</f>
        <v>1157.16</v>
      </c>
      <c r="K1437" s="16" t="n">
        <f aca="false">F1437+Inputs!$B$9*G1437</f>
        <v>159.12</v>
      </c>
      <c r="L1437" s="16" t="n">
        <f aca="false">H1437+Inputs!$B$10*I1437</f>
        <v>117046.256</v>
      </c>
      <c r="M1437" s="16" t="n">
        <f aca="false">J1437+K1437+L1437</f>
        <v>118362.536</v>
      </c>
    </row>
    <row r="1438" customFormat="false" ht="15" hidden="false" customHeight="false" outlineLevel="0" collapsed="false">
      <c r="A1438" s="0" t="s">
        <v>421</v>
      </c>
      <c r="B1438" s="15" t="n">
        <v>45536</v>
      </c>
      <c r="C1438" s="0" t="n">
        <v>3</v>
      </c>
      <c r="D1438" s="0" t="n">
        <v>686</v>
      </c>
      <c r="E1438" s="0" t="n">
        <v>274</v>
      </c>
      <c r="F1438" s="0" t="n">
        <v>38</v>
      </c>
      <c r="G1438" s="0" t="n">
        <v>75</v>
      </c>
      <c r="H1438" s="0" t="n">
        <v>75330</v>
      </c>
      <c r="I1438" s="0" t="n">
        <v>29452</v>
      </c>
      <c r="J1438" s="16" t="n">
        <f aca="false">D1438+Inputs!$B$8*E1438</f>
        <v>1255.92</v>
      </c>
      <c r="K1438" s="16" t="n">
        <f aca="false">F1438+Inputs!$B$9*G1438</f>
        <v>194</v>
      </c>
      <c r="L1438" s="16" t="n">
        <f aca="false">H1438+Inputs!$B$10*I1438</f>
        <v>117652.524</v>
      </c>
      <c r="M1438" s="16" t="n">
        <f aca="false">J1438+K1438+L1438</f>
        <v>119102.444</v>
      </c>
    </row>
    <row r="1439" customFormat="false" ht="15" hidden="false" customHeight="false" outlineLevel="0" collapsed="false">
      <c r="A1439" s="0" t="s">
        <v>421</v>
      </c>
      <c r="B1439" s="15" t="n">
        <v>45627</v>
      </c>
      <c r="C1439" s="0" t="n">
        <v>3</v>
      </c>
      <c r="D1439" s="0" t="n">
        <v>804</v>
      </c>
      <c r="E1439" s="0" t="n">
        <v>282</v>
      </c>
      <c r="F1439" s="0" t="n">
        <v>66</v>
      </c>
      <c r="G1439" s="0" t="n">
        <v>83</v>
      </c>
      <c r="H1439" s="0" t="n">
        <v>76041</v>
      </c>
      <c r="I1439" s="0" t="n">
        <v>29334</v>
      </c>
      <c r="J1439" s="16" t="n">
        <f aca="false">D1439+Inputs!$B$8*E1439</f>
        <v>1390.56</v>
      </c>
      <c r="K1439" s="16" t="n">
        <f aca="false">F1439+Inputs!$B$9*G1439</f>
        <v>238.64</v>
      </c>
      <c r="L1439" s="16" t="n">
        <f aca="false">H1439+Inputs!$B$10*I1439</f>
        <v>118193.958</v>
      </c>
      <c r="M1439" s="16" t="n">
        <f aca="false">J1439+K1439+L1439</f>
        <v>119823.158</v>
      </c>
    </row>
    <row r="1440" customFormat="false" ht="15" hidden="false" customHeight="false" outlineLevel="0" collapsed="false">
      <c r="A1440" s="0" t="s">
        <v>421</v>
      </c>
      <c r="B1440" s="15" t="n">
        <v>45717</v>
      </c>
      <c r="C1440" s="0" t="n">
        <v>3</v>
      </c>
      <c r="D1440" s="0" t="n">
        <v>828</v>
      </c>
      <c r="E1440" s="0" t="n">
        <v>331</v>
      </c>
      <c r="F1440" s="0" t="n">
        <v>98</v>
      </c>
      <c r="G1440" s="0" t="n">
        <v>112</v>
      </c>
      <c r="H1440" s="0" t="n">
        <v>76276</v>
      </c>
      <c r="I1440" s="0" t="n">
        <v>29478</v>
      </c>
      <c r="J1440" s="16" t="n">
        <f aca="false">D1440+Inputs!$B$8*E1440</f>
        <v>1516.48</v>
      </c>
      <c r="K1440" s="16" t="n">
        <f aca="false">F1440+Inputs!$B$9*G1440</f>
        <v>330.96</v>
      </c>
      <c r="L1440" s="16" t="n">
        <f aca="false">H1440+Inputs!$B$10*I1440</f>
        <v>118635.886</v>
      </c>
      <c r="M1440" s="16" t="n">
        <f aca="false">J1440+K1440+L1440</f>
        <v>120483.326</v>
      </c>
    </row>
    <row r="1441" customFormat="false" ht="15" hidden="false" customHeight="false" outlineLevel="0" collapsed="false">
      <c r="A1441" s="0" t="s">
        <v>421</v>
      </c>
      <c r="B1441" s="15" t="n">
        <v>45809</v>
      </c>
      <c r="C1441" s="0" t="n">
        <v>3</v>
      </c>
      <c r="D1441" s="0" t="n">
        <v>908</v>
      </c>
      <c r="E1441" s="0" t="n">
        <v>365</v>
      </c>
      <c r="F1441" s="0" t="n">
        <v>104</v>
      </c>
      <c r="G1441" s="0" t="n">
        <v>120</v>
      </c>
      <c r="H1441" s="0" t="n">
        <v>76623</v>
      </c>
      <c r="I1441" s="0" t="n">
        <v>29416</v>
      </c>
      <c r="J1441" s="16" t="n">
        <f aca="false">D1441+Inputs!$B$8*E1441</f>
        <v>1667.2</v>
      </c>
      <c r="K1441" s="16" t="n">
        <f aca="false">F1441+Inputs!$B$9*G1441</f>
        <v>353.6</v>
      </c>
      <c r="L1441" s="16" t="n">
        <f aca="false">H1441+Inputs!$B$10*I1441</f>
        <v>118893.792</v>
      </c>
      <c r="M1441" s="16" t="n">
        <f aca="false">J1441+K1441+L1441</f>
        <v>120914.592</v>
      </c>
    </row>
    <row r="1442" customFormat="false" ht="15" hidden="false" customHeight="false" outlineLevel="0" collapsed="false">
      <c r="A1442" s="0" t="s">
        <v>421</v>
      </c>
      <c r="B1442" s="15" t="n">
        <v>45901</v>
      </c>
      <c r="C1442" s="0" t="n">
        <v>3</v>
      </c>
      <c r="D1442" s="0" t="n">
        <v>1032</v>
      </c>
      <c r="E1442" s="0" t="n">
        <v>385</v>
      </c>
      <c r="F1442" s="0" t="n">
        <v>118</v>
      </c>
      <c r="G1442" s="0" t="n">
        <v>138</v>
      </c>
      <c r="H1442" s="0" t="n">
        <v>76351</v>
      </c>
      <c r="I1442" s="0" t="n">
        <v>29388</v>
      </c>
      <c r="J1442" s="16" t="n">
        <f aca="false">D1442+Inputs!$B$8*E1442</f>
        <v>1832.8</v>
      </c>
      <c r="K1442" s="16" t="n">
        <f aca="false">F1442+Inputs!$B$9*G1442</f>
        <v>405.04</v>
      </c>
      <c r="L1442" s="16" t="n">
        <f aca="false">H1442+Inputs!$B$10*I1442</f>
        <v>118581.556</v>
      </c>
      <c r="M1442" s="16" t="n">
        <f aca="false">J1442+K1442+L1442</f>
        <v>120819.396</v>
      </c>
    </row>
    <row r="1443" customFormat="false" ht="15" hidden="false" customHeight="false" outlineLevel="0" collapsed="false">
      <c r="A1443" s="0" t="s">
        <v>421</v>
      </c>
      <c r="B1443" s="15" t="n">
        <v>45992</v>
      </c>
      <c r="C1443" s="0" t="n">
        <v>3</v>
      </c>
      <c r="D1443" s="0" t="n">
        <v>1140</v>
      </c>
      <c r="E1443" s="0" t="n">
        <v>406</v>
      </c>
      <c r="F1443" s="0" t="n">
        <v>158</v>
      </c>
      <c r="G1443" s="0" t="n">
        <v>145</v>
      </c>
      <c r="H1443" s="0" t="n">
        <v>76533</v>
      </c>
      <c r="I1443" s="0" t="n">
        <v>29226</v>
      </c>
      <c r="J1443" s="16" t="n">
        <f aca="false">D1443+Inputs!$B$8*E1443</f>
        <v>1984.48</v>
      </c>
      <c r="K1443" s="16" t="n">
        <f aca="false">F1443+Inputs!$B$9*G1443</f>
        <v>459.6</v>
      </c>
      <c r="L1443" s="16" t="n">
        <f aca="false">H1443+Inputs!$B$10*I1443</f>
        <v>118530.762</v>
      </c>
      <c r="M1443" s="16" t="n">
        <f aca="false">J1443+K1443+L1443</f>
        <v>120974.842</v>
      </c>
    </row>
    <row r="1444" customFormat="false" ht="15" hidden="false" customHeight="false" outlineLevel="0" collapsed="false">
      <c r="A1444" s="0" t="s">
        <v>421</v>
      </c>
      <c r="B1444" s="15" t="n">
        <v>46082</v>
      </c>
      <c r="C1444" s="0" t="n">
        <v>3</v>
      </c>
      <c r="D1444" s="0" t="n">
        <v>1298</v>
      </c>
      <c r="E1444" s="0" t="n">
        <v>444</v>
      </c>
      <c r="F1444" s="0" t="n">
        <v>206</v>
      </c>
      <c r="G1444" s="0" t="n">
        <v>174</v>
      </c>
      <c r="H1444" s="0" t="n">
        <v>76785</v>
      </c>
      <c r="I1444" s="0" t="n">
        <v>29386</v>
      </c>
      <c r="J1444" s="16" t="n">
        <f aca="false">D1444+Inputs!$B$8*E1444</f>
        <v>2221.52</v>
      </c>
      <c r="K1444" s="16" t="n">
        <f aca="false">F1444+Inputs!$B$9*G1444</f>
        <v>567.92</v>
      </c>
      <c r="L1444" s="16" t="n">
        <f aca="false">H1444+Inputs!$B$10*I1444</f>
        <v>119012.682</v>
      </c>
      <c r="M1444" s="16" t="n">
        <f aca="false">J1444+K1444+L1444</f>
        <v>121802.122</v>
      </c>
    </row>
    <row r="1445" customFormat="false" ht="15" hidden="false" customHeight="false" outlineLevel="0" collapsed="false">
      <c r="A1445" s="0" t="s">
        <v>421</v>
      </c>
      <c r="B1445" s="15" t="n">
        <v>46174</v>
      </c>
      <c r="C1445" s="0" t="n">
        <v>3</v>
      </c>
      <c r="D1445" s="0" t="n">
        <v>1683</v>
      </c>
      <c r="E1445" s="0" t="n">
        <v>497</v>
      </c>
      <c r="F1445" s="0" t="n">
        <v>276</v>
      </c>
      <c r="G1445" s="0" t="n">
        <v>213</v>
      </c>
      <c r="H1445" s="0" t="n">
        <v>76996</v>
      </c>
      <c r="I1445" s="0" t="n">
        <v>29242</v>
      </c>
      <c r="J1445" s="16" t="n">
        <f aca="false">D1445+Inputs!$B$8*E1445</f>
        <v>2716.76</v>
      </c>
      <c r="K1445" s="16" t="n">
        <f aca="false">F1445+Inputs!$B$9*G1445</f>
        <v>719.04</v>
      </c>
      <c r="L1445" s="16" t="n">
        <f aca="false">H1445+Inputs!$B$10*I1445</f>
        <v>119016.754</v>
      </c>
      <c r="M1445" s="16" t="n">
        <f aca="false">J1445+K1445+L1445</f>
        <v>122452.554</v>
      </c>
    </row>
    <row r="1446" customFormat="false" ht="15" hidden="false" customHeight="false" outlineLevel="0" collapsed="false">
      <c r="A1446" s="0" t="s">
        <v>421</v>
      </c>
      <c r="B1446" s="15" t="n">
        <v>46235</v>
      </c>
      <c r="C1446" s="0" t="n">
        <v>3</v>
      </c>
      <c r="D1446" s="0" t="n">
        <v>1989</v>
      </c>
      <c r="E1446" s="0" t="n">
        <v>537</v>
      </c>
      <c r="F1446" s="0" t="n">
        <v>332</v>
      </c>
      <c r="G1446" s="0" t="n">
        <v>230</v>
      </c>
      <c r="H1446" s="0" t="n">
        <v>77001</v>
      </c>
      <c r="I1446" s="0" t="n">
        <v>29194</v>
      </c>
      <c r="J1446" s="16" t="n">
        <f aca="false">D1446+Inputs!$B$8*E1446</f>
        <v>3105.96</v>
      </c>
      <c r="K1446" s="16" t="n">
        <f aca="false">F1446+Inputs!$B$9*G1446</f>
        <v>810.4</v>
      </c>
      <c r="L1446" s="16" t="n">
        <f aca="false">H1446+Inputs!$B$10*I1446</f>
        <v>118952.778</v>
      </c>
      <c r="M1446" s="16" t="n">
        <f aca="false">J1446+K1446+L1446</f>
        <v>122869.138</v>
      </c>
    </row>
    <row r="1447" customFormat="false" ht="15" hidden="false" customHeight="false" outlineLevel="0" collapsed="false">
      <c r="A1447" s="0" t="s">
        <v>444</v>
      </c>
      <c r="B1447" s="15" t="n">
        <v>44805</v>
      </c>
      <c r="C1447" s="0" t="n">
        <v>5</v>
      </c>
      <c r="D1447" s="0" t="n">
        <v>216</v>
      </c>
      <c r="E1447" s="0" t="n">
        <v>110</v>
      </c>
      <c r="F1447" s="0" t="n">
        <v>0</v>
      </c>
      <c r="G1447" s="0" t="n">
        <v>3</v>
      </c>
      <c r="H1447" s="0" t="n">
        <v>20218</v>
      </c>
      <c r="I1447" s="0" t="n">
        <v>14814</v>
      </c>
      <c r="J1447" s="16" t="n">
        <f aca="false">D1447+Inputs!$B$8*E1447</f>
        <v>444.8</v>
      </c>
      <c r="K1447" s="16" t="n">
        <f aca="false">F1447+Inputs!$B$9*G1447</f>
        <v>6.24</v>
      </c>
      <c r="L1447" s="16" t="n">
        <f aca="false">H1447+Inputs!$B$10*I1447</f>
        <v>41505.718</v>
      </c>
      <c r="M1447" s="16" t="n">
        <f aca="false">J1447+K1447+L1447</f>
        <v>41956.758</v>
      </c>
    </row>
    <row r="1448" customFormat="false" ht="15" hidden="false" customHeight="false" outlineLevel="0" collapsed="false">
      <c r="A1448" s="0" t="s">
        <v>444</v>
      </c>
      <c r="B1448" s="15" t="n">
        <v>44896</v>
      </c>
      <c r="C1448" s="0" t="n">
        <v>5</v>
      </c>
      <c r="D1448" s="0" t="n">
        <v>255</v>
      </c>
      <c r="E1448" s="0" t="n">
        <v>120</v>
      </c>
      <c r="F1448" s="0" t="n">
        <v>0</v>
      </c>
      <c r="G1448" s="0" t="n">
        <v>11</v>
      </c>
      <c r="H1448" s="0" t="n">
        <v>20442</v>
      </c>
      <c r="I1448" s="0" t="n">
        <v>14790</v>
      </c>
      <c r="J1448" s="16" t="n">
        <f aca="false">D1448+Inputs!$B$8*E1448</f>
        <v>504.6</v>
      </c>
      <c r="K1448" s="16" t="n">
        <f aca="false">F1448+Inputs!$B$9*G1448</f>
        <v>22.88</v>
      </c>
      <c r="L1448" s="16" t="n">
        <f aca="false">H1448+Inputs!$B$10*I1448</f>
        <v>41695.23</v>
      </c>
      <c r="M1448" s="16" t="n">
        <f aca="false">J1448+K1448+L1448</f>
        <v>42222.71</v>
      </c>
    </row>
    <row r="1449" customFormat="false" ht="15" hidden="false" customHeight="false" outlineLevel="0" collapsed="false">
      <c r="A1449" s="0" t="s">
        <v>444</v>
      </c>
      <c r="B1449" s="15" t="n">
        <v>44986</v>
      </c>
      <c r="C1449" s="0" t="n">
        <v>5</v>
      </c>
      <c r="D1449" s="0" t="n">
        <v>330</v>
      </c>
      <c r="E1449" s="0" t="n">
        <v>160</v>
      </c>
      <c r="F1449" s="0" t="n">
        <v>0</v>
      </c>
      <c r="G1449" s="0" t="n">
        <v>15</v>
      </c>
      <c r="H1449" s="0" t="n">
        <v>20437</v>
      </c>
      <c r="I1449" s="0" t="n">
        <v>14866</v>
      </c>
      <c r="J1449" s="16" t="n">
        <f aca="false">D1449+Inputs!$B$8*E1449</f>
        <v>662.8</v>
      </c>
      <c r="K1449" s="16" t="n">
        <f aca="false">F1449+Inputs!$B$9*G1449</f>
        <v>31.2</v>
      </c>
      <c r="L1449" s="16" t="n">
        <f aca="false">H1449+Inputs!$B$10*I1449</f>
        <v>41799.442</v>
      </c>
      <c r="M1449" s="16" t="n">
        <f aca="false">J1449+K1449+L1449</f>
        <v>42493.442</v>
      </c>
    </row>
    <row r="1450" customFormat="false" ht="15" hidden="false" customHeight="false" outlineLevel="0" collapsed="false">
      <c r="A1450" s="0" t="s">
        <v>444</v>
      </c>
      <c r="B1450" s="15" t="n">
        <v>45078</v>
      </c>
      <c r="C1450" s="0" t="n">
        <v>5</v>
      </c>
      <c r="D1450" s="0" t="n">
        <v>446</v>
      </c>
      <c r="E1450" s="0" t="n">
        <v>201</v>
      </c>
      <c r="F1450" s="0" t="n">
        <v>0</v>
      </c>
      <c r="G1450" s="0" t="n">
        <v>33</v>
      </c>
      <c r="H1450" s="0" t="n">
        <v>19822</v>
      </c>
      <c r="I1450" s="0" t="n">
        <v>16503</v>
      </c>
      <c r="J1450" s="16" t="n">
        <f aca="false">D1450+Inputs!$B$8*E1450</f>
        <v>864.08</v>
      </c>
      <c r="K1450" s="16" t="n">
        <f aca="false">F1450+Inputs!$B$9*G1450</f>
        <v>68.64</v>
      </c>
      <c r="L1450" s="16" t="n">
        <f aca="false">H1450+Inputs!$B$10*I1450</f>
        <v>43536.811</v>
      </c>
      <c r="M1450" s="16" t="n">
        <f aca="false">J1450+K1450+L1450</f>
        <v>44469.531</v>
      </c>
    </row>
    <row r="1451" customFormat="false" ht="15" hidden="false" customHeight="false" outlineLevel="0" collapsed="false">
      <c r="A1451" s="0" t="s">
        <v>444</v>
      </c>
      <c r="B1451" s="15" t="n">
        <v>45170</v>
      </c>
      <c r="C1451" s="0" t="n">
        <v>5</v>
      </c>
      <c r="D1451" s="0" t="n">
        <v>536</v>
      </c>
      <c r="E1451" s="0" t="n">
        <v>216</v>
      </c>
      <c r="F1451" s="0" t="n">
        <v>0</v>
      </c>
      <c r="G1451" s="0" t="n">
        <v>44</v>
      </c>
      <c r="H1451" s="0" t="n">
        <v>19811</v>
      </c>
      <c r="I1451" s="0" t="n">
        <v>16471</v>
      </c>
      <c r="J1451" s="16" t="n">
        <f aca="false">D1451+Inputs!$B$8*E1451</f>
        <v>985.28</v>
      </c>
      <c r="K1451" s="16" t="n">
        <f aca="false">F1451+Inputs!$B$9*G1451</f>
        <v>91.52</v>
      </c>
      <c r="L1451" s="16" t="n">
        <f aca="false">H1451+Inputs!$B$10*I1451</f>
        <v>43479.827</v>
      </c>
      <c r="M1451" s="16" t="n">
        <f aca="false">J1451+K1451+L1451</f>
        <v>44556.627</v>
      </c>
    </row>
    <row r="1452" customFormat="false" ht="15" hidden="false" customHeight="false" outlineLevel="0" collapsed="false">
      <c r="A1452" s="0" t="s">
        <v>444</v>
      </c>
      <c r="B1452" s="15" t="n">
        <v>45261</v>
      </c>
      <c r="C1452" s="0" t="n">
        <v>5</v>
      </c>
      <c r="D1452" s="0" t="n">
        <v>610</v>
      </c>
      <c r="E1452" s="0" t="n">
        <v>233</v>
      </c>
      <c r="F1452" s="0" t="n">
        <v>0</v>
      </c>
      <c r="G1452" s="0" t="n">
        <v>53</v>
      </c>
      <c r="H1452" s="0" t="n">
        <v>20055</v>
      </c>
      <c r="I1452" s="0" t="n">
        <v>16397</v>
      </c>
      <c r="J1452" s="16" t="n">
        <f aca="false">D1452+Inputs!$B$8*E1452</f>
        <v>1094.64</v>
      </c>
      <c r="K1452" s="16" t="n">
        <f aca="false">F1452+Inputs!$B$9*G1452</f>
        <v>110.24</v>
      </c>
      <c r="L1452" s="16" t="n">
        <f aca="false">H1452+Inputs!$B$10*I1452</f>
        <v>43617.489</v>
      </c>
      <c r="M1452" s="16" t="n">
        <f aca="false">J1452+K1452+L1452</f>
        <v>44822.369</v>
      </c>
    </row>
    <row r="1453" customFormat="false" ht="15" hidden="false" customHeight="false" outlineLevel="0" collapsed="false">
      <c r="A1453" s="0" t="s">
        <v>444</v>
      </c>
      <c r="B1453" s="15" t="n">
        <v>45352</v>
      </c>
      <c r="C1453" s="0" t="n">
        <v>5</v>
      </c>
      <c r="D1453" s="0" t="n">
        <v>688</v>
      </c>
      <c r="E1453" s="0" t="n">
        <v>255</v>
      </c>
      <c r="F1453" s="0" t="n">
        <v>0</v>
      </c>
      <c r="G1453" s="0" t="n">
        <v>76</v>
      </c>
      <c r="H1453" s="0" t="n">
        <v>20081</v>
      </c>
      <c r="I1453" s="0" t="n">
        <v>16486</v>
      </c>
      <c r="J1453" s="16" t="n">
        <f aca="false">D1453+Inputs!$B$8*E1453</f>
        <v>1218.4</v>
      </c>
      <c r="K1453" s="16" t="n">
        <f aca="false">F1453+Inputs!$B$9*G1453</f>
        <v>158.08</v>
      </c>
      <c r="L1453" s="16" t="n">
        <f aca="false">H1453+Inputs!$B$10*I1453</f>
        <v>43771.382</v>
      </c>
      <c r="M1453" s="16" t="n">
        <f aca="false">J1453+K1453+L1453</f>
        <v>45147.862</v>
      </c>
    </row>
    <row r="1454" customFormat="false" ht="15" hidden="false" customHeight="false" outlineLevel="0" collapsed="false">
      <c r="A1454" s="0" t="s">
        <v>444</v>
      </c>
      <c r="B1454" s="15" t="n">
        <v>45444</v>
      </c>
      <c r="C1454" s="0" t="n">
        <v>5</v>
      </c>
      <c r="D1454" s="0" t="n">
        <v>775</v>
      </c>
      <c r="E1454" s="0" t="n">
        <v>288</v>
      </c>
      <c r="F1454" s="0" t="n">
        <v>8</v>
      </c>
      <c r="G1454" s="0" t="n">
        <v>90</v>
      </c>
      <c r="H1454" s="0" t="n">
        <v>20076</v>
      </c>
      <c r="I1454" s="0" t="n">
        <v>16486</v>
      </c>
      <c r="J1454" s="16" t="n">
        <f aca="false">D1454+Inputs!$B$8*E1454</f>
        <v>1374.04</v>
      </c>
      <c r="K1454" s="16" t="n">
        <f aca="false">F1454+Inputs!$B$9*G1454</f>
        <v>195.2</v>
      </c>
      <c r="L1454" s="16" t="n">
        <f aca="false">H1454+Inputs!$B$10*I1454</f>
        <v>43766.382</v>
      </c>
      <c r="M1454" s="16" t="n">
        <f aca="false">J1454+K1454+L1454</f>
        <v>45335.622</v>
      </c>
    </row>
    <row r="1455" customFormat="false" ht="15" hidden="false" customHeight="false" outlineLevel="0" collapsed="false">
      <c r="A1455" s="0" t="s">
        <v>444</v>
      </c>
      <c r="B1455" s="15" t="n">
        <v>45536</v>
      </c>
      <c r="C1455" s="0" t="n">
        <v>5</v>
      </c>
      <c r="D1455" s="0" t="n">
        <v>807</v>
      </c>
      <c r="E1455" s="0" t="n">
        <v>304</v>
      </c>
      <c r="F1455" s="0" t="n">
        <v>28</v>
      </c>
      <c r="G1455" s="0" t="n">
        <v>105</v>
      </c>
      <c r="H1455" s="0" t="n">
        <v>20142</v>
      </c>
      <c r="I1455" s="0" t="n">
        <v>16361</v>
      </c>
      <c r="J1455" s="16" t="n">
        <f aca="false">D1455+Inputs!$B$8*E1455</f>
        <v>1439.32</v>
      </c>
      <c r="K1455" s="16" t="n">
        <f aca="false">F1455+Inputs!$B$9*G1455</f>
        <v>246.4</v>
      </c>
      <c r="L1455" s="16" t="n">
        <f aca="false">H1455+Inputs!$B$10*I1455</f>
        <v>43652.757</v>
      </c>
      <c r="M1455" s="16" t="n">
        <f aca="false">J1455+K1455+L1455</f>
        <v>45338.477</v>
      </c>
    </row>
    <row r="1456" customFormat="false" ht="15" hidden="false" customHeight="false" outlineLevel="0" collapsed="false">
      <c r="A1456" s="0" t="s">
        <v>444</v>
      </c>
      <c r="B1456" s="15" t="n">
        <v>45627</v>
      </c>
      <c r="C1456" s="0" t="n">
        <v>5</v>
      </c>
      <c r="D1456" s="0" t="n">
        <v>860</v>
      </c>
      <c r="E1456" s="0" t="n">
        <v>332</v>
      </c>
      <c r="F1456" s="0" t="n">
        <v>33</v>
      </c>
      <c r="G1456" s="0" t="n">
        <v>119</v>
      </c>
      <c r="H1456" s="0" t="n">
        <v>20204</v>
      </c>
      <c r="I1456" s="0" t="n">
        <v>16229</v>
      </c>
      <c r="J1456" s="16" t="n">
        <f aca="false">D1456+Inputs!$B$8*E1456</f>
        <v>1550.56</v>
      </c>
      <c r="K1456" s="16" t="n">
        <f aca="false">F1456+Inputs!$B$9*G1456</f>
        <v>280.52</v>
      </c>
      <c r="L1456" s="16" t="n">
        <f aca="false">H1456+Inputs!$B$10*I1456</f>
        <v>43525.073</v>
      </c>
      <c r="M1456" s="16" t="n">
        <f aca="false">J1456+K1456+L1456</f>
        <v>45356.153</v>
      </c>
    </row>
    <row r="1457" customFormat="false" ht="15" hidden="false" customHeight="false" outlineLevel="0" collapsed="false">
      <c r="A1457" s="0" t="s">
        <v>444</v>
      </c>
      <c r="B1457" s="15" t="n">
        <v>45717</v>
      </c>
      <c r="C1457" s="0" t="n">
        <v>5</v>
      </c>
      <c r="D1457" s="0" t="n">
        <v>834</v>
      </c>
      <c r="E1457" s="0" t="n">
        <v>393</v>
      </c>
      <c r="F1457" s="0" t="n">
        <v>43</v>
      </c>
      <c r="G1457" s="0" t="n">
        <v>146</v>
      </c>
      <c r="H1457" s="0" t="n">
        <v>20059</v>
      </c>
      <c r="I1457" s="0" t="n">
        <v>16263</v>
      </c>
      <c r="J1457" s="16" t="n">
        <f aca="false">D1457+Inputs!$B$8*E1457</f>
        <v>1651.44</v>
      </c>
      <c r="K1457" s="16" t="n">
        <f aca="false">F1457+Inputs!$B$9*G1457</f>
        <v>346.68</v>
      </c>
      <c r="L1457" s="16" t="n">
        <f aca="false">H1457+Inputs!$B$10*I1457</f>
        <v>43428.931</v>
      </c>
      <c r="M1457" s="16" t="n">
        <f aca="false">J1457+K1457+L1457</f>
        <v>45427.051</v>
      </c>
    </row>
    <row r="1458" customFormat="false" ht="15" hidden="false" customHeight="false" outlineLevel="0" collapsed="false">
      <c r="A1458" s="0" t="s">
        <v>444</v>
      </c>
      <c r="B1458" s="15" t="n">
        <v>45809</v>
      </c>
      <c r="C1458" s="0" t="n">
        <v>5</v>
      </c>
      <c r="D1458" s="0" t="n">
        <v>890</v>
      </c>
      <c r="E1458" s="0" t="n">
        <v>420</v>
      </c>
      <c r="F1458" s="0" t="n">
        <v>48</v>
      </c>
      <c r="G1458" s="0" t="n">
        <v>154</v>
      </c>
      <c r="H1458" s="0" t="n">
        <v>19309</v>
      </c>
      <c r="I1458" s="0" t="n">
        <v>16091</v>
      </c>
      <c r="J1458" s="16" t="n">
        <f aca="false">D1458+Inputs!$B$8*E1458</f>
        <v>1763.6</v>
      </c>
      <c r="K1458" s="16" t="n">
        <f aca="false">F1458+Inputs!$B$9*G1458</f>
        <v>368.32</v>
      </c>
      <c r="L1458" s="16" t="n">
        <f aca="false">H1458+Inputs!$B$10*I1458</f>
        <v>42431.767</v>
      </c>
      <c r="M1458" s="16" t="n">
        <f aca="false">J1458+K1458+L1458</f>
        <v>44563.687</v>
      </c>
    </row>
    <row r="1459" customFormat="false" ht="15" hidden="false" customHeight="false" outlineLevel="0" collapsed="false">
      <c r="A1459" s="0" t="s">
        <v>444</v>
      </c>
      <c r="B1459" s="15" t="n">
        <v>45901</v>
      </c>
      <c r="C1459" s="0" t="n">
        <v>5</v>
      </c>
      <c r="D1459" s="0" t="n">
        <v>983</v>
      </c>
      <c r="E1459" s="0" t="n">
        <v>452</v>
      </c>
      <c r="F1459" s="0" t="n">
        <v>49</v>
      </c>
      <c r="G1459" s="0" t="n">
        <v>165</v>
      </c>
      <c r="H1459" s="0" t="n">
        <v>20056</v>
      </c>
      <c r="I1459" s="0" t="n">
        <v>15965</v>
      </c>
      <c r="J1459" s="16" t="n">
        <f aca="false">D1459+Inputs!$B$8*E1459</f>
        <v>1923.16</v>
      </c>
      <c r="K1459" s="16" t="n">
        <f aca="false">F1459+Inputs!$B$9*G1459</f>
        <v>392.2</v>
      </c>
      <c r="L1459" s="16" t="n">
        <f aca="false">H1459+Inputs!$B$10*I1459</f>
        <v>42997.705</v>
      </c>
      <c r="M1459" s="16" t="n">
        <f aca="false">J1459+K1459+L1459</f>
        <v>45313.065</v>
      </c>
    </row>
    <row r="1460" customFormat="false" ht="15" hidden="false" customHeight="false" outlineLevel="0" collapsed="false">
      <c r="A1460" s="0" t="s">
        <v>444</v>
      </c>
      <c r="B1460" s="15" t="n">
        <v>45992</v>
      </c>
      <c r="C1460" s="0" t="n">
        <v>5</v>
      </c>
      <c r="D1460" s="0" t="n">
        <v>1116</v>
      </c>
      <c r="E1460" s="0" t="n">
        <v>461</v>
      </c>
      <c r="F1460" s="0" t="n">
        <v>97</v>
      </c>
      <c r="G1460" s="0" t="n">
        <v>177</v>
      </c>
      <c r="H1460" s="0" t="n">
        <v>22808</v>
      </c>
      <c r="I1460" s="0" t="n">
        <v>15918</v>
      </c>
      <c r="J1460" s="16" t="n">
        <f aca="false">D1460+Inputs!$B$8*E1460</f>
        <v>2074.88</v>
      </c>
      <c r="K1460" s="16" t="n">
        <f aca="false">F1460+Inputs!$B$9*G1460</f>
        <v>465.16</v>
      </c>
      <c r="L1460" s="16" t="n">
        <f aca="false">H1460+Inputs!$B$10*I1460</f>
        <v>45682.166</v>
      </c>
      <c r="M1460" s="16" t="n">
        <f aca="false">J1460+K1460+L1460</f>
        <v>48222.206</v>
      </c>
    </row>
    <row r="1461" customFormat="false" ht="15" hidden="false" customHeight="false" outlineLevel="0" collapsed="false">
      <c r="A1461" s="0" t="s">
        <v>444</v>
      </c>
      <c r="B1461" s="15" t="n">
        <v>46082</v>
      </c>
      <c r="C1461" s="0" t="n">
        <v>5</v>
      </c>
      <c r="D1461" s="0" t="n">
        <v>1216</v>
      </c>
      <c r="E1461" s="0" t="n">
        <v>504</v>
      </c>
      <c r="F1461" s="0" t="n">
        <v>123</v>
      </c>
      <c r="G1461" s="0" t="n">
        <v>192</v>
      </c>
      <c r="H1461" s="0" t="n">
        <v>22598</v>
      </c>
      <c r="I1461" s="0" t="n">
        <v>15853</v>
      </c>
      <c r="J1461" s="16" t="n">
        <f aca="false">D1461+Inputs!$B$8*E1461</f>
        <v>2264.32</v>
      </c>
      <c r="K1461" s="16" t="n">
        <f aca="false">F1461+Inputs!$B$9*G1461</f>
        <v>522.36</v>
      </c>
      <c r="L1461" s="16" t="n">
        <f aca="false">H1461+Inputs!$B$10*I1461</f>
        <v>45378.761</v>
      </c>
      <c r="M1461" s="16" t="n">
        <f aca="false">J1461+K1461+L1461</f>
        <v>48165.441</v>
      </c>
    </row>
    <row r="1462" customFormat="false" ht="15" hidden="false" customHeight="false" outlineLevel="0" collapsed="false">
      <c r="A1462" s="0" t="s">
        <v>444</v>
      </c>
      <c r="B1462" s="15" t="n">
        <v>46174</v>
      </c>
      <c r="C1462" s="0" t="n">
        <v>5</v>
      </c>
      <c r="D1462" s="0" t="n">
        <v>1366</v>
      </c>
      <c r="E1462" s="0" t="n">
        <v>555</v>
      </c>
      <c r="F1462" s="0" t="n">
        <v>142</v>
      </c>
      <c r="G1462" s="0" t="n">
        <v>220</v>
      </c>
      <c r="H1462" s="0" t="n">
        <v>22759</v>
      </c>
      <c r="I1462" s="0" t="n">
        <v>15787</v>
      </c>
      <c r="J1462" s="16" t="n">
        <f aca="false">D1462+Inputs!$B$8*E1462</f>
        <v>2520.4</v>
      </c>
      <c r="K1462" s="16" t="n">
        <f aca="false">F1462+Inputs!$B$9*G1462</f>
        <v>599.6</v>
      </c>
      <c r="L1462" s="16" t="n">
        <f aca="false">H1462+Inputs!$B$10*I1462</f>
        <v>45444.919</v>
      </c>
      <c r="M1462" s="16" t="n">
        <f aca="false">J1462+K1462+L1462</f>
        <v>48564.919</v>
      </c>
    </row>
    <row r="1463" customFormat="false" ht="15" hidden="false" customHeight="false" outlineLevel="0" collapsed="false">
      <c r="A1463" s="0" t="s">
        <v>444</v>
      </c>
      <c r="B1463" s="15" t="n">
        <v>46235</v>
      </c>
      <c r="C1463" s="0" t="n">
        <v>5</v>
      </c>
      <c r="D1463" s="0" t="n">
        <v>1505</v>
      </c>
      <c r="E1463" s="0" t="n">
        <v>568</v>
      </c>
      <c r="F1463" s="0" t="n">
        <v>147</v>
      </c>
      <c r="G1463" s="0" t="n">
        <v>239</v>
      </c>
      <c r="H1463" s="0" t="n">
        <v>22652</v>
      </c>
      <c r="I1463" s="0" t="n">
        <v>15793</v>
      </c>
      <c r="J1463" s="16" t="n">
        <f aca="false">D1463+Inputs!$B$8*E1463</f>
        <v>2686.44</v>
      </c>
      <c r="K1463" s="16" t="n">
        <f aca="false">F1463+Inputs!$B$9*G1463</f>
        <v>644.12</v>
      </c>
      <c r="L1463" s="16" t="n">
        <f aca="false">H1463+Inputs!$B$10*I1463</f>
        <v>45346.541</v>
      </c>
      <c r="M1463" s="16" t="n">
        <f aca="false">J1463+K1463+L1463</f>
        <v>48677.101</v>
      </c>
    </row>
    <row r="1464" customFormat="false" ht="15" hidden="false" customHeight="false" outlineLevel="0" collapsed="false">
      <c r="A1464" s="0" t="s">
        <v>430</v>
      </c>
      <c r="B1464" s="15" t="n">
        <v>44805</v>
      </c>
      <c r="C1464" s="0" t="n">
        <v>4</v>
      </c>
      <c r="D1464" s="0" t="n">
        <v>729</v>
      </c>
      <c r="E1464" s="0" t="n">
        <v>218</v>
      </c>
      <c r="F1464" s="0" t="n">
        <v>0</v>
      </c>
      <c r="G1464" s="0" t="n">
        <v>9</v>
      </c>
      <c r="H1464" s="0" t="n">
        <v>116450</v>
      </c>
      <c r="I1464" s="0" t="n">
        <v>33391</v>
      </c>
      <c r="J1464" s="16" t="n">
        <f aca="false">D1464+Inputs!$B$8*E1464</f>
        <v>1182.44</v>
      </c>
      <c r="K1464" s="16" t="n">
        <f aca="false">F1464+Inputs!$B$9*G1464</f>
        <v>18.72</v>
      </c>
      <c r="L1464" s="16" t="n">
        <f aca="false">H1464+Inputs!$B$10*I1464</f>
        <v>164432.867</v>
      </c>
      <c r="M1464" s="16" t="n">
        <f aca="false">J1464+K1464+L1464</f>
        <v>165634.027</v>
      </c>
    </row>
    <row r="1465" customFormat="false" ht="15" hidden="false" customHeight="false" outlineLevel="0" collapsed="false">
      <c r="A1465" s="0" t="s">
        <v>430</v>
      </c>
      <c r="B1465" s="15" t="n">
        <v>44896</v>
      </c>
      <c r="C1465" s="0" t="n">
        <v>4</v>
      </c>
      <c r="D1465" s="0" t="n">
        <v>828</v>
      </c>
      <c r="E1465" s="0" t="n">
        <v>227</v>
      </c>
      <c r="F1465" s="0" t="n">
        <v>0</v>
      </c>
      <c r="G1465" s="0" t="n">
        <v>22</v>
      </c>
      <c r="H1465" s="0" t="n">
        <v>117039</v>
      </c>
      <c r="I1465" s="0" t="n">
        <v>33432</v>
      </c>
      <c r="J1465" s="16" t="n">
        <f aca="false">D1465+Inputs!$B$8*E1465</f>
        <v>1300.16</v>
      </c>
      <c r="K1465" s="16" t="n">
        <f aca="false">F1465+Inputs!$B$9*G1465</f>
        <v>45.76</v>
      </c>
      <c r="L1465" s="16" t="n">
        <f aca="false">H1465+Inputs!$B$10*I1465</f>
        <v>165080.784</v>
      </c>
      <c r="M1465" s="16" t="n">
        <f aca="false">J1465+K1465+L1465</f>
        <v>166426.704</v>
      </c>
    </row>
    <row r="1466" customFormat="false" ht="15" hidden="false" customHeight="false" outlineLevel="0" collapsed="false">
      <c r="A1466" s="0" t="s">
        <v>430</v>
      </c>
      <c r="B1466" s="15" t="n">
        <v>44986</v>
      </c>
      <c r="C1466" s="0" t="n">
        <v>4</v>
      </c>
      <c r="D1466" s="0" t="n">
        <v>1039</v>
      </c>
      <c r="E1466" s="0" t="n">
        <v>286</v>
      </c>
      <c r="F1466" s="0" t="n">
        <v>0</v>
      </c>
      <c r="G1466" s="0" t="n">
        <v>36</v>
      </c>
      <c r="H1466" s="0" t="n">
        <v>116933</v>
      </c>
      <c r="I1466" s="0" t="n">
        <v>33742</v>
      </c>
      <c r="J1466" s="16" t="n">
        <f aca="false">D1466+Inputs!$B$8*E1466</f>
        <v>1633.88</v>
      </c>
      <c r="K1466" s="16" t="n">
        <f aca="false">F1466+Inputs!$B$9*G1466</f>
        <v>74.88</v>
      </c>
      <c r="L1466" s="16" t="n">
        <f aca="false">H1466+Inputs!$B$10*I1466</f>
        <v>165420.254</v>
      </c>
      <c r="M1466" s="16" t="n">
        <f aca="false">J1466+K1466+L1466</f>
        <v>167129.014</v>
      </c>
    </row>
    <row r="1467" customFormat="false" ht="15" hidden="false" customHeight="false" outlineLevel="0" collapsed="false">
      <c r="A1467" s="0" t="s">
        <v>430</v>
      </c>
      <c r="B1467" s="15" t="n">
        <v>45078</v>
      </c>
      <c r="C1467" s="0" t="n">
        <v>4</v>
      </c>
      <c r="D1467" s="0" t="n">
        <v>1331</v>
      </c>
      <c r="E1467" s="0" t="n">
        <v>303</v>
      </c>
      <c r="F1467" s="0" t="n">
        <v>0</v>
      </c>
      <c r="G1467" s="0" t="n">
        <v>42</v>
      </c>
      <c r="H1467" s="0" t="n">
        <v>116959</v>
      </c>
      <c r="I1467" s="0" t="n">
        <v>33703</v>
      </c>
      <c r="J1467" s="16" t="n">
        <f aca="false">D1467+Inputs!$B$8*E1467</f>
        <v>1961.24</v>
      </c>
      <c r="K1467" s="16" t="n">
        <f aca="false">F1467+Inputs!$B$9*G1467</f>
        <v>87.36</v>
      </c>
      <c r="L1467" s="16" t="n">
        <f aca="false">H1467+Inputs!$B$10*I1467</f>
        <v>165390.211</v>
      </c>
      <c r="M1467" s="16" t="n">
        <f aca="false">J1467+K1467+L1467</f>
        <v>167438.811</v>
      </c>
    </row>
    <row r="1468" customFormat="false" ht="15" hidden="false" customHeight="false" outlineLevel="0" collapsed="false">
      <c r="A1468" s="0" t="s">
        <v>430</v>
      </c>
      <c r="B1468" s="15" t="n">
        <v>45170</v>
      </c>
      <c r="C1468" s="0" t="n">
        <v>4</v>
      </c>
      <c r="D1468" s="0" t="n">
        <v>1679</v>
      </c>
      <c r="E1468" s="0" t="n">
        <v>306</v>
      </c>
      <c r="F1468" s="0" t="n">
        <v>16</v>
      </c>
      <c r="G1468" s="0" t="n">
        <v>59</v>
      </c>
      <c r="H1468" s="0" t="n">
        <v>117619</v>
      </c>
      <c r="I1468" s="0" t="n">
        <v>33764</v>
      </c>
      <c r="J1468" s="16" t="n">
        <f aca="false">D1468+Inputs!$B$8*E1468</f>
        <v>2315.48</v>
      </c>
      <c r="K1468" s="16" t="n">
        <f aca="false">F1468+Inputs!$B$9*G1468</f>
        <v>138.72</v>
      </c>
      <c r="L1468" s="16" t="n">
        <f aca="false">H1468+Inputs!$B$10*I1468</f>
        <v>166137.868</v>
      </c>
      <c r="M1468" s="16" t="n">
        <f aca="false">J1468+K1468+L1468</f>
        <v>168592.068</v>
      </c>
    </row>
    <row r="1469" customFormat="false" ht="15" hidden="false" customHeight="false" outlineLevel="0" collapsed="false">
      <c r="A1469" s="0" t="s">
        <v>430</v>
      </c>
      <c r="B1469" s="15" t="n">
        <v>45261</v>
      </c>
      <c r="C1469" s="0" t="n">
        <v>4</v>
      </c>
      <c r="D1469" s="0" t="n">
        <v>1985</v>
      </c>
      <c r="E1469" s="0" t="n">
        <v>327</v>
      </c>
      <c r="F1469" s="0" t="n">
        <v>40</v>
      </c>
      <c r="G1469" s="0" t="n">
        <v>70</v>
      </c>
      <c r="H1469" s="0" t="n">
        <v>118205</v>
      </c>
      <c r="I1469" s="0" t="n">
        <v>33724</v>
      </c>
      <c r="J1469" s="16" t="n">
        <f aca="false">D1469+Inputs!$B$8*E1469</f>
        <v>2665.16</v>
      </c>
      <c r="K1469" s="16" t="n">
        <f aca="false">F1469+Inputs!$B$9*G1469</f>
        <v>185.6</v>
      </c>
      <c r="L1469" s="16" t="n">
        <f aca="false">H1469+Inputs!$B$10*I1469</f>
        <v>166666.388</v>
      </c>
      <c r="M1469" s="16" t="n">
        <f aca="false">J1469+K1469+L1469</f>
        <v>169517.148</v>
      </c>
    </row>
    <row r="1470" customFormat="false" ht="15" hidden="false" customHeight="false" outlineLevel="0" collapsed="false">
      <c r="A1470" s="0" t="s">
        <v>430</v>
      </c>
      <c r="B1470" s="15" t="n">
        <v>45352</v>
      </c>
      <c r="C1470" s="0" t="n">
        <v>4</v>
      </c>
      <c r="D1470" s="0" t="n">
        <v>2302</v>
      </c>
      <c r="E1470" s="0" t="n">
        <v>368</v>
      </c>
      <c r="F1470" s="0" t="n">
        <v>53</v>
      </c>
      <c r="G1470" s="0" t="n">
        <v>85</v>
      </c>
      <c r="H1470" s="0" t="n">
        <v>117971</v>
      </c>
      <c r="I1470" s="0" t="n">
        <v>33936</v>
      </c>
      <c r="J1470" s="16" t="n">
        <f aca="false">D1470+Inputs!$B$8*E1470</f>
        <v>3067.44</v>
      </c>
      <c r="K1470" s="16" t="n">
        <f aca="false">F1470+Inputs!$B$9*G1470</f>
        <v>229.8</v>
      </c>
      <c r="L1470" s="16" t="n">
        <f aca="false">H1470+Inputs!$B$10*I1470</f>
        <v>166737.032</v>
      </c>
      <c r="M1470" s="16" t="n">
        <f aca="false">J1470+K1470+L1470</f>
        <v>170034.272</v>
      </c>
    </row>
    <row r="1471" customFormat="false" ht="15" hidden="false" customHeight="false" outlineLevel="0" collapsed="false">
      <c r="A1471" s="0" t="s">
        <v>430</v>
      </c>
      <c r="B1471" s="15" t="n">
        <v>45444</v>
      </c>
      <c r="C1471" s="0" t="n">
        <v>4</v>
      </c>
      <c r="D1471" s="0" t="n">
        <v>2567</v>
      </c>
      <c r="E1471" s="0" t="n">
        <v>405</v>
      </c>
      <c r="F1471" s="0" t="n">
        <v>83</v>
      </c>
      <c r="G1471" s="0" t="n">
        <v>111</v>
      </c>
      <c r="H1471" s="0" t="n">
        <v>117802</v>
      </c>
      <c r="I1471" s="0" t="n">
        <v>33813</v>
      </c>
      <c r="J1471" s="16" t="n">
        <f aca="false">D1471+Inputs!$B$8*E1471</f>
        <v>3409.4</v>
      </c>
      <c r="K1471" s="16" t="n">
        <f aca="false">F1471+Inputs!$B$9*G1471</f>
        <v>313.88</v>
      </c>
      <c r="L1471" s="16" t="n">
        <f aca="false">H1471+Inputs!$B$10*I1471</f>
        <v>166391.281</v>
      </c>
      <c r="M1471" s="16" t="n">
        <f aca="false">J1471+K1471+L1471</f>
        <v>170114.561</v>
      </c>
    </row>
    <row r="1472" customFormat="false" ht="15" hidden="false" customHeight="false" outlineLevel="0" collapsed="false">
      <c r="A1472" s="0" t="s">
        <v>430</v>
      </c>
      <c r="B1472" s="15" t="n">
        <v>45536</v>
      </c>
      <c r="C1472" s="0" t="n">
        <v>4</v>
      </c>
      <c r="D1472" s="0" t="n">
        <v>2749</v>
      </c>
      <c r="E1472" s="0" t="n">
        <v>425</v>
      </c>
      <c r="F1472" s="0" t="n">
        <v>130</v>
      </c>
      <c r="G1472" s="0" t="n">
        <v>124</v>
      </c>
      <c r="H1472" s="0" t="n">
        <v>118097</v>
      </c>
      <c r="I1472" s="0" t="n">
        <v>33693</v>
      </c>
      <c r="J1472" s="16" t="n">
        <f aca="false">D1472+Inputs!$B$8*E1472</f>
        <v>3633</v>
      </c>
      <c r="K1472" s="16" t="n">
        <f aca="false">F1472+Inputs!$B$9*G1472</f>
        <v>387.92</v>
      </c>
      <c r="L1472" s="16" t="n">
        <f aca="false">H1472+Inputs!$B$10*I1472</f>
        <v>166513.841</v>
      </c>
      <c r="M1472" s="16" t="n">
        <f aca="false">J1472+K1472+L1472</f>
        <v>170534.761</v>
      </c>
    </row>
    <row r="1473" customFormat="false" ht="15" hidden="false" customHeight="false" outlineLevel="0" collapsed="false">
      <c r="A1473" s="0" t="s">
        <v>430</v>
      </c>
      <c r="B1473" s="15" t="n">
        <v>45627</v>
      </c>
      <c r="C1473" s="0" t="n">
        <v>4</v>
      </c>
      <c r="D1473" s="0" t="n">
        <v>3031</v>
      </c>
      <c r="E1473" s="0" t="n">
        <v>426</v>
      </c>
      <c r="F1473" s="0" t="n">
        <v>183</v>
      </c>
      <c r="G1473" s="0" t="n">
        <v>134</v>
      </c>
      <c r="H1473" s="0" t="n">
        <v>118827</v>
      </c>
      <c r="I1473" s="0" t="n">
        <v>33520</v>
      </c>
      <c r="J1473" s="16" t="n">
        <f aca="false">D1473+Inputs!$B$8*E1473</f>
        <v>3917.08</v>
      </c>
      <c r="K1473" s="16" t="n">
        <f aca="false">F1473+Inputs!$B$9*G1473</f>
        <v>461.72</v>
      </c>
      <c r="L1473" s="16" t="n">
        <f aca="false">H1473+Inputs!$B$10*I1473</f>
        <v>166995.24</v>
      </c>
      <c r="M1473" s="16" t="n">
        <f aca="false">J1473+K1473+L1473</f>
        <v>171374.04</v>
      </c>
    </row>
    <row r="1474" customFormat="false" ht="15" hidden="false" customHeight="false" outlineLevel="0" collapsed="false">
      <c r="A1474" s="0" t="s">
        <v>430</v>
      </c>
      <c r="B1474" s="15" t="n">
        <v>45717</v>
      </c>
      <c r="C1474" s="0" t="n">
        <v>4</v>
      </c>
      <c r="D1474" s="0" t="n">
        <v>3129</v>
      </c>
      <c r="E1474" s="0" t="n">
        <v>510</v>
      </c>
      <c r="F1474" s="0" t="n">
        <v>253</v>
      </c>
      <c r="G1474" s="0" t="n">
        <v>180</v>
      </c>
      <c r="H1474" s="0" t="n">
        <v>118319</v>
      </c>
      <c r="I1474" s="0" t="n">
        <v>33635</v>
      </c>
      <c r="J1474" s="16" t="n">
        <f aca="false">D1474+Inputs!$B$8*E1474</f>
        <v>4189.8</v>
      </c>
      <c r="K1474" s="16" t="n">
        <f aca="false">F1474+Inputs!$B$9*G1474</f>
        <v>627.4</v>
      </c>
      <c r="L1474" s="16" t="n">
        <f aca="false">H1474+Inputs!$B$10*I1474</f>
        <v>166652.495</v>
      </c>
      <c r="M1474" s="16" t="n">
        <f aca="false">J1474+K1474+L1474</f>
        <v>171469.695</v>
      </c>
    </row>
    <row r="1475" customFormat="false" ht="15" hidden="false" customHeight="false" outlineLevel="0" collapsed="false">
      <c r="A1475" s="0" t="s">
        <v>430</v>
      </c>
      <c r="B1475" s="15" t="n">
        <v>45809</v>
      </c>
      <c r="C1475" s="0" t="n">
        <v>4</v>
      </c>
      <c r="D1475" s="0" t="n">
        <v>3494</v>
      </c>
      <c r="E1475" s="0" t="n">
        <v>543</v>
      </c>
      <c r="F1475" s="0" t="n">
        <v>270</v>
      </c>
      <c r="G1475" s="0" t="n">
        <v>194</v>
      </c>
      <c r="H1475" s="0" t="n">
        <v>118195</v>
      </c>
      <c r="I1475" s="0" t="n">
        <v>33509</v>
      </c>
      <c r="J1475" s="16" t="n">
        <f aca="false">D1475+Inputs!$B$8*E1475</f>
        <v>4623.44</v>
      </c>
      <c r="K1475" s="16" t="n">
        <f aca="false">F1475+Inputs!$B$9*G1475</f>
        <v>673.52</v>
      </c>
      <c r="L1475" s="16" t="n">
        <f aca="false">H1475+Inputs!$B$10*I1475</f>
        <v>166347.433</v>
      </c>
      <c r="M1475" s="16" t="n">
        <f aca="false">J1475+K1475+L1475</f>
        <v>171644.393</v>
      </c>
    </row>
    <row r="1476" customFormat="false" ht="15" hidden="false" customHeight="false" outlineLevel="0" collapsed="false">
      <c r="A1476" s="0" t="s">
        <v>430</v>
      </c>
      <c r="B1476" s="15" t="n">
        <v>45901</v>
      </c>
      <c r="C1476" s="0" t="n">
        <v>4</v>
      </c>
      <c r="D1476" s="0" t="n">
        <v>3787</v>
      </c>
      <c r="E1476" s="0" t="n">
        <v>573</v>
      </c>
      <c r="F1476" s="0" t="n">
        <v>305</v>
      </c>
      <c r="G1476" s="0" t="n">
        <v>212</v>
      </c>
      <c r="H1476" s="0" t="n">
        <v>118230</v>
      </c>
      <c r="I1476" s="0" t="n">
        <v>33396</v>
      </c>
      <c r="J1476" s="16" t="n">
        <f aca="false">D1476+Inputs!$B$8*E1476</f>
        <v>4978.84</v>
      </c>
      <c r="K1476" s="16" t="n">
        <f aca="false">F1476+Inputs!$B$9*G1476</f>
        <v>745.96</v>
      </c>
      <c r="L1476" s="16" t="n">
        <f aca="false">H1476+Inputs!$B$10*I1476</f>
        <v>166220.052</v>
      </c>
      <c r="M1476" s="16" t="n">
        <f aca="false">J1476+K1476+L1476</f>
        <v>171944.852</v>
      </c>
    </row>
    <row r="1477" customFormat="false" ht="15" hidden="false" customHeight="false" outlineLevel="0" collapsed="false">
      <c r="A1477" s="0" t="s">
        <v>430</v>
      </c>
      <c r="B1477" s="15" t="n">
        <v>45992</v>
      </c>
      <c r="C1477" s="0" t="n">
        <v>4</v>
      </c>
      <c r="D1477" s="0" t="n">
        <v>4167</v>
      </c>
      <c r="E1477" s="0" t="n">
        <v>585</v>
      </c>
      <c r="F1477" s="0" t="n">
        <v>363</v>
      </c>
      <c r="G1477" s="0" t="n">
        <v>228</v>
      </c>
      <c r="H1477" s="0" t="n">
        <v>118625</v>
      </c>
      <c r="I1477" s="0" t="n">
        <v>33213</v>
      </c>
      <c r="J1477" s="16" t="n">
        <f aca="false">D1477+Inputs!$B$8*E1477</f>
        <v>5383.8</v>
      </c>
      <c r="K1477" s="16" t="n">
        <f aca="false">F1477+Inputs!$B$9*G1477</f>
        <v>837.24</v>
      </c>
      <c r="L1477" s="16" t="n">
        <f aca="false">H1477+Inputs!$B$10*I1477</f>
        <v>166352.081</v>
      </c>
      <c r="M1477" s="16" t="n">
        <f aca="false">J1477+K1477+L1477</f>
        <v>172573.121</v>
      </c>
    </row>
    <row r="1478" customFormat="false" ht="15" hidden="false" customHeight="false" outlineLevel="0" collapsed="false">
      <c r="A1478" s="0" t="s">
        <v>430</v>
      </c>
      <c r="B1478" s="15" t="n">
        <v>46082</v>
      </c>
      <c r="C1478" s="0" t="n">
        <v>4</v>
      </c>
      <c r="D1478" s="0" t="n">
        <v>4543</v>
      </c>
      <c r="E1478" s="0" t="n">
        <v>664</v>
      </c>
      <c r="F1478" s="0" t="n">
        <v>450</v>
      </c>
      <c r="G1478" s="0" t="n">
        <v>254</v>
      </c>
      <c r="H1478" s="0" t="n">
        <v>118266</v>
      </c>
      <c r="I1478" s="0" t="n">
        <v>33208</v>
      </c>
      <c r="J1478" s="16" t="n">
        <f aca="false">D1478+Inputs!$B$8*E1478</f>
        <v>5924.12</v>
      </c>
      <c r="K1478" s="16" t="n">
        <f aca="false">F1478+Inputs!$B$9*G1478</f>
        <v>978.32</v>
      </c>
      <c r="L1478" s="16" t="n">
        <f aca="false">H1478+Inputs!$B$10*I1478</f>
        <v>165985.896</v>
      </c>
      <c r="M1478" s="16" t="n">
        <f aca="false">J1478+K1478+L1478</f>
        <v>172888.336</v>
      </c>
    </row>
    <row r="1479" customFormat="false" ht="15" hidden="false" customHeight="false" outlineLevel="0" collapsed="false">
      <c r="A1479" s="0" t="s">
        <v>430</v>
      </c>
      <c r="B1479" s="15" t="n">
        <v>46174</v>
      </c>
      <c r="C1479" s="0" t="n">
        <v>4</v>
      </c>
      <c r="D1479" s="0" t="n">
        <v>5247</v>
      </c>
      <c r="E1479" s="0" t="n">
        <v>757</v>
      </c>
      <c r="F1479" s="0" t="n">
        <v>536</v>
      </c>
      <c r="G1479" s="0" t="n">
        <v>300</v>
      </c>
      <c r="H1479" s="0" t="n">
        <v>117622</v>
      </c>
      <c r="I1479" s="0" t="n">
        <v>33062</v>
      </c>
      <c r="J1479" s="16" t="n">
        <f aca="false">D1479+Inputs!$B$8*E1479</f>
        <v>6821.56</v>
      </c>
      <c r="K1479" s="16" t="n">
        <f aca="false">F1479+Inputs!$B$9*G1479</f>
        <v>1160</v>
      </c>
      <c r="L1479" s="16" t="n">
        <f aca="false">H1479+Inputs!$B$10*I1479</f>
        <v>165132.094</v>
      </c>
      <c r="M1479" s="16" t="n">
        <f aca="false">J1479+K1479+L1479</f>
        <v>173113.654</v>
      </c>
    </row>
    <row r="1480" customFormat="false" ht="15" hidden="false" customHeight="false" outlineLevel="0" collapsed="false">
      <c r="A1480" s="0" t="s">
        <v>430</v>
      </c>
      <c r="B1480" s="15" t="n">
        <v>46235</v>
      </c>
      <c r="C1480" s="0" t="n">
        <v>4</v>
      </c>
      <c r="D1480" s="0" t="n">
        <v>5747</v>
      </c>
      <c r="E1480" s="0" t="n">
        <v>813</v>
      </c>
      <c r="F1480" s="0" t="n">
        <v>671</v>
      </c>
      <c r="G1480" s="0" t="n">
        <v>307</v>
      </c>
      <c r="H1480" s="0" t="n">
        <v>117440</v>
      </c>
      <c r="I1480" s="0" t="n">
        <v>33024</v>
      </c>
      <c r="J1480" s="16" t="n">
        <f aca="false">D1480+Inputs!$B$8*E1480</f>
        <v>7438.04</v>
      </c>
      <c r="K1480" s="16" t="n">
        <f aca="false">F1480+Inputs!$B$9*G1480</f>
        <v>1309.56</v>
      </c>
      <c r="L1480" s="16" t="n">
        <f aca="false">H1480+Inputs!$B$10*I1480</f>
        <v>164895.488</v>
      </c>
      <c r="M1480" s="16" t="n">
        <f aca="false">J1480+K1480+L1480</f>
        <v>173643.088</v>
      </c>
    </row>
    <row r="1481" customFormat="false" ht="15" hidden="false" customHeight="false" outlineLevel="0" collapsed="false">
      <c r="A1481" s="0" t="s">
        <v>477</v>
      </c>
      <c r="B1481" s="15" t="n">
        <v>44805</v>
      </c>
      <c r="C1481" s="0" t="n">
        <v>2</v>
      </c>
      <c r="D1481" s="0" t="n">
        <v>0</v>
      </c>
      <c r="E1481" s="0" t="n">
        <v>6</v>
      </c>
      <c r="F1481" s="0" t="n">
        <v>0</v>
      </c>
      <c r="G1481" s="0" t="n">
        <v>1</v>
      </c>
      <c r="H1481" s="0" t="n">
        <v>174</v>
      </c>
      <c r="I1481" s="0" t="n">
        <v>4242</v>
      </c>
      <c r="J1481" s="16" t="n">
        <f aca="false">D1481+Inputs!$B$8*E1481</f>
        <v>12.48</v>
      </c>
      <c r="K1481" s="16" t="n">
        <f aca="false">F1481+Inputs!$B$9*G1481</f>
        <v>2.08</v>
      </c>
      <c r="L1481" s="16" t="n">
        <f aca="false">H1481+Inputs!$B$10*I1481</f>
        <v>6269.754</v>
      </c>
      <c r="M1481" s="16" t="n">
        <f aca="false">J1481+K1481+L1481</f>
        <v>6284.314</v>
      </c>
    </row>
    <row r="1482" customFormat="false" ht="15" hidden="false" customHeight="false" outlineLevel="0" collapsed="false">
      <c r="A1482" s="0" t="s">
        <v>477</v>
      </c>
      <c r="B1482" s="15" t="n">
        <v>44896</v>
      </c>
      <c r="C1482" s="0" t="n">
        <v>2</v>
      </c>
      <c r="D1482" s="0" t="n">
        <v>0</v>
      </c>
      <c r="E1482" s="0" t="n">
        <v>7</v>
      </c>
      <c r="F1482" s="0" t="n">
        <v>0</v>
      </c>
      <c r="G1482" s="0" t="n">
        <v>1</v>
      </c>
      <c r="H1482" s="0" t="n">
        <v>172</v>
      </c>
      <c r="I1482" s="0" t="n">
        <v>4262</v>
      </c>
      <c r="J1482" s="16" t="n">
        <f aca="false">D1482+Inputs!$B$8*E1482</f>
        <v>14.56</v>
      </c>
      <c r="K1482" s="16" t="n">
        <f aca="false">F1482+Inputs!$B$9*G1482</f>
        <v>2.08</v>
      </c>
      <c r="L1482" s="16" t="n">
        <f aca="false">H1482+Inputs!$B$10*I1482</f>
        <v>6296.494</v>
      </c>
      <c r="M1482" s="16" t="n">
        <f aca="false">J1482+K1482+L1482</f>
        <v>6313.134</v>
      </c>
    </row>
    <row r="1483" customFormat="false" ht="15" hidden="false" customHeight="false" outlineLevel="0" collapsed="false">
      <c r="A1483" s="0" t="s">
        <v>477</v>
      </c>
      <c r="B1483" s="15" t="n">
        <v>44986</v>
      </c>
      <c r="C1483" s="0" t="n">
        <v>2</v>
      </c>
      <c r="D1483" s="0" t="n">
        <v>0</v>
      </c>
      <c r="E1483" s="0" t="n">
        <v>9</v>
      </c>
      <c r="F1483" s="0" t="n">
        <v>0</v>
      </c>
      <c r="G1483" s="0" t="n">
        <v>1</v>
      </c>
      <c r="H1483" s="0" t="n">
        <v>172</v>
      </c>
      <c r="I1483" s="0" t="n">
        <v>4237</v>
      </c>
      <c r="J1483" s="16" t="n">
        <f aca="false">D1483+Inputs!$B$8*E1483</f>
        <v>18.72</v>
      </c>
      <c r="K1483" s="16" t="n">
        <f aca="false">F1483+Inputs!$B$9*G1483</f>
        <v>2.08</v>
      </c>
      <c r="L1483" s="16" t="n">
        <f aca="false">H1483+Inputs!$B$10*I1483</f>
        <v>6260.569</v>
      </c>
      <c r="M1483" s="16" t="n">
        <f aca="false">J1483+K1483+L1483</f>
        <v>6281.369</v>
      </c>
    </row>
    <row r="1484" customFormat="false" ht="15" hidden="false" customHeight="false" outlineLevel="0" collapsed="false">
      <c r="A1484" s="0" t="s">
        <v>477</v>
      </c>
      <c r="B1484" s="15" t="n">
        <v>45078</v>
      </c>
      <c r="C1484" s="0" t="n">
        <v>2</v>
      </c>
      <c r="D1484" s="0" t="n">
        <v>0</v>
      </c>
      <c r="E1484" s="0" t="n">
        <v>10</v>
      </c>
      <c r="F1484" s="0" t="n">
        <v>0</v>
      </c>
      <c r="G1484" s="0" t="n">
        <v>2</v>
      </c>
      <c r="H1484" s="0" t="n">
        <v>186</v>
      </c>
      <c r="I1484" s="0" t="n">
        <v>4224</v>
      </c>
      <c r="J1484" s="16" t="n">
        <f aca="false">D1484+Inputs!$B$8*E1484</f>
        <v>20.8</v>
      </c>
      <c r="K1484" s="16" t="n">
        <f aca="false">F1484+Inputs!$B$9*G1484</f>
        <v>4.16</v>
      </c>
      <c r="L1484" s="16" t="n">
        <f aca="false">H1484+Inputs!$B$10*I1484</f>
        <v>6255.888</v>
      </c>
      <c r="M1484" s="16" t="n">
        <f aca="false">J1484+K1484+L1484</f>
        <v>6280.848</v>
      </c>
    </row>
    <row r="1485" customFormat="false" ht="15" hidden="false" customHeight="false" outlineLevel="0" collapsed="false">
      <c r="A1485" s="0" t="s">
        <v>477</v>
      </c>
      <c r="B1485" s="15" t="n">
        <v>45170</v>
      </c>
      <c r="C1485" s="0" t="n">
        <v>2</v>
      </c>
      <c r="D1485" s="0" t="n">
        <v>0</v>
      </c>
      <c r="E1485" s="0" t="n">
        <v>10</v>
      </c>
      <c r="F1485" s="0" t="n">
        <v>0</v>
      </c>
      <c r="G1485" s="0" t="n">
        <v>3</v>
      </c>
      <c r="H1485" s="0" t="n">
        <v>207</v>
      </c>
      <c r="I1485" s="0" t="n">
        <v>4227</v>
      </c>
      <c r="J1485" s="16" t="n">
        <f aca="false">D1485+Inputs!$B$8*E1485</f>
        <v>20.8</v>
      </c>
      <c r="K1485" s="16" t="n">
        <f aca="false">F1485+Inputs!$B$9*G1485</f>
        <v>6.24</v>
      </c>
      <c r="L1485" s="16" t="n">
        <f aca="false">H1485+Inputs!$B$10*I1485</f>
        <v>6281.199</v>
      </c>
      <c r="M1485" s="16" t="n">
        <f aca="false">J1485+K1485+L1485</f>
        <v>6308.239</v>
      </c>
    </row>
    <row r="1486" customFormat="false" ht="15" hidden="false" customHeight="false" outlineLevel="0" collapsed="false">
      <c r="A1486" s="0" t="s">
        <v>477</v>
      </c>
      <c r="B1486" s="15" t="n">
        <v>45261</v>
      </c>
      <c r="C1486" s="0" t="n">
        <v>2</v>
      </c>
      <c r="D1486" s="0" t="n">
        <v>0</v>
      </c>
      <c r="E1486" s="0" t="n">
        <v>14</v>
      </c>
      <c r="F1486" s="0" t="n">
        <v>0</v>
      </c>
      <c r="G1486" s="0" t="n">
        <v>3</v>
      </c>
      <c r="H1486" s="0" t="n">
        <v>203</v>
      </c>
      <c r="I1486" s="0" t="n">
        <v>4275</v>
      </c>
      <c r="J1486" s="16" t="n">
        <f aca="false">D1486+Inputs!$B$8*E1486</f>
        <v>29.12</v>
      </c>
      <c r="K1486" s="16" t="n">
        <f aca="false">F1486+Inputs!$B$9*G1486</f>
        <v>6.24</v>
      </c>
      <c r="L1486" s="16" t="n">
        <f aca="false">H1486+Inputs!$B$10*I1486</f>
        <v>6346.175</v>
      </c>
      <c r="M1486" s="16" t="n">
        <f aca="false">J1486+K1486+L1486</f>
        <v>6381.535</v>
      </c>
    </row>
    <row r="1487" customFormat="false" ht="15" hidden="false" customHeight="false" outlineLevel="0" collapsed="false">
      <c r="A1487" s="0" t="s">
        <v>477</v>
      </c>
      <c r="B1487" s="15" t="n">
        <v>45352</v>
      </c>
      <c r="C1487" s="0" t="n">
        <v>2</v>
      </c>
      <c r="D1487" s="0" t="n">
        <v>0</v>
      </c>
      <c r="E1487" s="0" t="n">
        <v>13</v>
      </c>
      <c r="F1487" s="0" t="n">
        <v>0</v>
      </c>
      <c r="G1487" s="0" t="n">
        <v>4</v>
      </c>
      <c r="H1487" s="0" t="n">
        <v>189</v>
      </c>
      <c r="I1487" s="0" t="n">
        <v>4243</v>
      </c>
      <c r="J1487" s="16" t="n">
        <f aca="false">D1487+Inputs!$B$8*E1487</f>
        <v>27.04</v>
      </c>
      <c r="K1487" s="16" t="n">
        <f aca="false">F1487+Inputs!$B$9*G1487</f>
        <v>8.32</v>
      </c>
      <c r="L1487" s="16" t="n">
        <f aca="false">H1487+Inputs!$B$10*I1487</f>
        <v>6286.191</v>
      </c>
      <c r="M1487" s="16" t="n">
        <f aca="false">J1487+K1487+L1487</f>
        <v>6321.551</v>
      </c>
    </row>
    <row r="1488" customFormat="false" ht="15" hidden="false" customHeight="false" outlineLevel="0" collapsed="false">
      <c r="A1488" s="0" t="s">
        <v>477</v>
      </c>
      <c r="B1488" s="15" t="n">
        <v>45444</v>
      </c>
      <c r="C1488" s="0" t="n">
        <v>2</v>
      </c>
      <c r="D1488" s="0" t="n">
        <v>0</v>
      </c>
      <c r="E1488" s="0" t="n">
        <v>18</v>
      </c>
      <c r="F1488" s="0" t="n">
        <v>0</v>
      </c>
      <c r="G1488" s="0" t="n">
        <v>5</v>
      </c>
      <c r="H1488" s="0" t="n">
        <v>174</v>
      </c>
      <c r="I1488" s="0" t="n">
        <v>4279</v>
      </c>
      <c r="J1488" s="16" t="n">
        <f aca="false">D1488+Inputs!$B$8*E1488</f>
        <v>37.44</v>
      </c>
      <c r="K1488" s="16" t="n">
        <f aca="false">F1488+Inputs!$B$9*G1488</f>
        <v>10.4</v>
      </c>
      <c r="L1488" s="16" t="n">
        <f aca="false">H1488+Inputs!$B$10*I1488</f>
        <v>6322.923</v>
      </c>
      <c r="M1488" s="16" t="n">
        <f aca="false">J1488+K1488+L1488</f>
        <v>6370.763</v>
      </c>
    </row>
    <row r="1489" customFormat="false" ht="15" hidden="false" customHeight="false" outlineLevel="0" collapsed="false">
      <c r="A1489" s="0" t="s">
        <v>477</v>
      </c>
      <c r="B1489" s="15" t="n">
        <v>45536</v>
      </c>
      <c r="C1489" s="0" t="n">
        <v>2</v>
      </c>
      <c r="D1489" s="0" t="n">
        <v>0</v>
      </c>
      <c r="E1489" s="0" t="n">
        <v>17</v>
      </c>
      <c r="F1489" s="0" t="n">
        <v>0</v>
      </c>
      <c r="G1489" s="0" t="n">
        <v>6</v>
      </c>
      <c r="H1489" s="0" t="n">
        <v>170</v>
      </c>
      <c r="I1489" s="0" t="n">
        <v>4336</v>
      </c>
      <c r="J1489" s="16" t="n">
        <f aca="false">D1489+Inputs!$B$8*E1489</f>
        <v>35.36</v>
      </c>
      <c r="K1489" s="16" t="n">
        <f aca="false">F1489+Inputs!$B$9*G1489</f>
        <v>12.48</v>
      </c>
      <c r="L1489" s="16" t="n">
        <f aca="false">H1489+Inputs!$B$10*I1489</f>
        <v>6400.832</v>
      </c>
      <c r="M1489" s="16" t="n">
        <f aca="false">J1489+K1489+L1489</f>
        <v>6448.672</v>
      </c>
    </row>
    <row r="1490" customFormat="false" ht="15" hidden="false" customHeight="false" outlineLevel="0" collapsed="false">
      <c r="A1490" s="0" t="s">
        <v>477</v>
      </c>
      <c r="B1490" s="15" t="n">
        <v>45627</v>
      </c>
      <c r="C1490" s="0" t="n">
        <v>2</v>
      </c>
      <c r="D1490" s="0" t="n">
        <v>0</v>
      </c>
      <c r="E1490" s="0" t="n">
        <v>18</v>
      </c>
      <c r="F1490" s="0" t="n">
        <v>0</v>
      </c>
      <c r="G1490" s="0" t="n">
        <v>6</v>
      </c>
      <c r="H1490" s="0" t="n">
        <v>176</v>
      </c>
      <c r="I1490" s="0" t="n">
        <v>4340</v>
      </c>
      <c r="J1490" s="16" t="n">
        <f aca="false">D1490+Inputs!$B$8*E1490</f>
        <v>37.44</v>
      </c>
      <c r="K1490" s="16" t="n">
        <f aca="false">F1490+Inputs!$B$9*G1490</f>
        <v>12.48</v>
      </c>
      <c r="L1490" s="16" t="n">
        <f aca="false">H1490+Inputs!$B$10*I1490</f>
        <v>6412.58</v>
      </c>
      <c r="M1490" s="16" t="n">
        <f aca="false">J1490+K1490+L1490</f>
        <v>6462.5</v>
      </c>
    </row>
    <row r="1491" customFormat="false" ht="15" hidden="false" customHeight="false" outlineLevel="0" collapsed="false">
      <c r="A1491" s="0" t="s">
        <v>477</v>
      </c>
      <c r="B1491" s="15" t="n">
        <v>45717</v>
      </c>
      <c r="C1491" s="0" t="n">
        <v>2</v>
      </c>
      <c r="D1491" s="0" t="n">
        <v>0</v>
      </c>
      <c r="E1491" s="0" t="n">
        <v>18</v>
      </c>
      <c r="F1491" s="0" t="n">
        <v>0</v>
      </c>
      <c r="G1491" s="0" t="n">
        <v>7</v>
      </c>
      <c r="H1491" s="0" t="n">
        <v>165</v>
      </c>
      <c r="I1491" s="0" t="n">
        <v>4326</v>
      </c>
      <c r="J1491" s="16" t="n">
        <f aca="false">D1491+Inputs!$B$8*E1491</f>
        <v>37.44</v>
      </c>
      <c r="K1491" s="16" t="n">
        <f aca="false">F1491+Inputs!$B$9*G1491</f>
        <v>14.56</v>
      </c>
      <c r="L1491" s="16" t="n">
        <f aca="false">H1491+Inputs!$B$10*I1491</f>
        <v>6381.462</v>
      </c>
      <c r="M1491" s="16" t="n">
        <f aca="false">J1491+K1491+L1491</f>
        <v>6433.462</v>
      </c>
    </row>
    <row r="1492" customFormat="false" ht="15" hidden="false" customHeight="false" outlineLevel="0" collapsed="false">
      <c r="A1492" s="0" t="s">
        <v>477</v>
      </c>
      <c r="B1492" s="15" t="n">
        <v>45809</v>
      </c>
      <c r="C1492" s="0" t="n">
        <v>2</v>
      </c>
      <c r="D1492" s="0" t="n">
        <v>0</v>
      </c>
      <c r="E1492" s="0" t="n">
        <v>24</v>
      </c>
      <c r="F1492" s="0" t="n">
        <v>0</v>
      </c>
      <c r="G1492" s="0" t="n">
        <v>8</v>
      </c>
      <c r="H1492" s="0" t="n">
        <v>161</v>
      </c>
      <c r="I1492" s="0" t="n">
        <v>4322</v>
      </c>
      <c r="J1492" s="16" t="n">
        <f aca="false">D1492+Inputs!$B$8*E1492</f>
        <v>49.92</v>
      </c>
      <c r="K1492" s="16" t="n">
        <f aca="false">F1492+Inputs!$B$9*G1492</f>
        <v>16.64</v>
      </c>
      <c r="L1492" s="16" t="n">
        <f aca="false">H1492+Inputs!$B$10*I1492</f>
        <v>6371.714</v>
      </c>
      <c r="M1492" s="16" t="n">
        <f aca="false">J1492+K1492+L1492</f>
        <v>6438.274</v>
      </c>
    </row>
    <row r="1493" customFormat="false" ht="15" hidden="false" customHeight="false" outlineLevel="0" collapsed="false">
      <c r="A1493" s="0" t="s">
        <v>477</v>
      </c>
      <c r="B1493" s="15" t="n">
        <v>45901</v>
      </c>
      <c r="C1493" s="0" t="n">
        <v>2</v>
      </c>
      <c r="D1493" s="0" t="n">
        <v>0</v>
      </c>
      <c r="E1493" s="0" t="n">
        <v>25</v>
      </c>
      <c r="F1493" s="0" t="n">
        <v>0</v>
      </c>
      <c r="G1493" s="0" t="n">
        <v>8</v>
      </c>
      <c r="H1493" s="0" t="n">
        <v>166</v>
      </c>
      <c r="I1493" s="0" t="n">
        <v>4347</v>
      </c>
      <c r="J1493" s="16" t="n">
        <f aca="false">D1493+Inputs!$B$8*E1493</f>
        <v>52</v>
      </c>
      <c r="K1493" s="16" t="n">
        <f aca="false">F1493+Inputs!$B$9*G1493</f>
        <v>16.64</v>
      </c>
      <c r="L1493" s="16" t="n">
        <f aca="false">H1493+Inputs!$B$10*I1493</f>
        <v>6412.639</v>
      </c>
      <c r="M1493" s="16" t="n">
        <f aca="false">J1493+K1493+L1493</f>
        <v>6481.279</v>
      </c>
    </row>
    <row r="1494" customFormat="false" ht="15" hidden="false" customHeight="false" outlineLevel="0" collapsed="false">
      <c r="A1494" s="0" t="s">
        <v>477</v>
      </c>
      <c r="B1494" s="15" t="n">
        <v>45992</v>
      </c>
      <c r="C1494" s="0" t="n">
        <v>2</v>
      </c>
      <c r="D1494" s="0" t="n">
        <v>0</v>
      </c>
      <c r="E1494" s="0" t="n">
        <v>29</v>
      </c>
      <c r="F1494" s="0" t="n">
        <v>0</v>
      </c>
      <c r="G1494" s="0" t="n">
        <v>8</v>
      </c>
      <c r="H1494" s="0" t="n">
        <v>153</v>
      </c>
      <c r="I1494" s="0" t="n">
        <v>4341</v>
      </c>
      <c r="J1494" s="16" t="n">
        <f aca="false">D1494+Inputs!$B$8*E1494</f>
        <v>60.32</v>
      </c>
      <c r="K1494" s="16" t="n">
        <f aca="false">F1494+Inputs!$B$9*G1494</f>
        <v>16.64</v>
      </c>
      <c r="L1494" s="16" t="n">
        <f aca="false">H1494+Inputs!$B$10*I1494</f>
        <v>6391.017</v>
      </c>
      <c r="M1494" s="16" t="n">
        <f aca="false">J1494+K1494+L1494</f>
        <v>6467.977</v>
      </c>
    </row>
    <row r="1495" customFormat="false" ht="15" hidden="false" customHeight="false" outlineLevel="0" collapsed="false">
      <c r="A1495" s="0" t="s">
        <v>477</v>
      </c>
      <c r="B1495" s="15" t="n">
        <v>46082</v>
      </c>
      <c r="C1495" s="0" t="n">
        <v>2</v>
      </c>
      <c r="D1495" s="0" t="n">
        <v>0</v>
      </c>
      <c r="E1495" s="0" t="n">
        <v>31</v>
      </c>
      <c r="F1495" s="0" t="n">
        <v>0</v>
      </c>
      <c r="G1495" s="0" t="n">
        <v>8</v>
      </c>
      <c r="H1495" s="0" t="n">
        <v>157</v>
      </c>
      <c r="I1495" s="0" t="n">
        <v>4343</v>
      </c>
      <c r="J1495" s="16" t="n">
        <f aca="false">D1495+Inputs!$B$8*E1495</f>
        <v>64.48</v>
      </c>
      <c r="K1495" s="16" t="n">
        <f aca="false">F1495+Inputs!$B$9*G1495</f>
        <v>16.64</v>
      </c>
      <c r="L1495" s="16" t="n">
        <f aca="false">H1495+Inputs!$B$10*I1495</f>
        <v>6397.891</v>
      </c>
      <c r="M1495" s="16" t="n">
        <f aca="false">J1495+K1495+L1495</f>
        <v>6479.011</v>
      </c>
    </row>
    <row r="1496" customFormat="false" ht="15" hidden="false" customHeight="false" outlineLevel="0" collapsed="false">
      <c r="A1496" s="0" t="s">
        <v>477</v>
      </c>
      <c r="B1496" s="15" t="n">
        <v>46174</v>
      </c>
      <c r="C1496" s="0" t="n">
        <v>2</v>
      </c>
      <c r="D1496" s="0" t="n">
        <v>0</v>
      </c>
      <c r="E1496" s="0" t="n">
        <v>32</v>
      </c>
      <c r="F1496" s="0" t="n">
        <v>0</v>
      </c>
      <c r="G1496" s="0" t="n">
        <v>11</v>
      </c>
      <c r="H1496" s="0" t="n">
        <v>165</v>
      </c>
      <c r="I1496" s="0" t="n">
        <v>4351</v>
      </c>
      <c r="J1496" s="16" t="n">
        <f aca="false">D1496+Inputs!$B$8*E1496</f>
        <v>66.56</v>
      </c>
      <c r="K1496" s="16" t="n">
        <f aca="false">F1496+Inputs!$B$9*G1496</f>
        <v>22.88</v>
      </c>
      <c r="L1496" s="16" t="n">
        <f aca="false">H1496+Inputs!$B$10*I1496</f>
        <v>6417.387</v>
      </c>
      <c r="M1496" s="16" t="n">
        <f aca="false">J1496+K1496+L1496</f>
        <v>6506.827</v>
      </c>
    </row>
    <row r="1497" customFormat="false" ht="15" hidden="false" customHeight="false" outlineLevel="0" collapsed="false">
      <c r="A1497" s="0" t="s">
        <v>477</v>
      </c>
      <c r="B1497" s="15" t="n">
        <v>46235</v>
      </c>
      <c r="C1497" s="0" t="n">
        <v>2</v>
      </c>
      <c r="D1497" s="0" t="n">
        <v>0</v>
      </c>
      <c r="E1497" s="0" t="n">
        <v>35</v>
      </c>
      <c r="F1497" s="0" t="n">
        <v>0</v>
      </c>
      <c r="G1497" s="0" t="n">
        <v>11</v>
      </c>
      <c r="H1497" s="0" t="n">
        <v>158</v>
      </c>
      <c r="I1497" s="0" t="n">
        <v>4393</v>
      </c>
      <c r="J1497" s="16" t="n">
        <f aca="false">D1497+Inputs!$B$8*E1497</f>
        <v>72.8</v>
      </c>
      <c r="K1497" s="16" t="n">
        <f aca="false">F1497+Inputs!$B$9*G1497</f>
        <v>22.88</v>
      </c>
      <c r="L1497" s="16" t="n">
        <f aca="false">H1497+Inputs!$B$10*I1497</f>
        <v>6470.741</v>
      </c>
      <c r="M1497" s="16" t="n">
        <f aca="false">J1497+K1497+L1497</f>
        <v>6566.421</v>
      </c>
    </row>
    <row r="1498" customFormat="false" ht="15" hidden="false" customHeight="false" outlineLevel="0" collapsed="false">
      <c r="A1498" s="0" t="s">
        <v>418</v>
      </c>
      <c r="B1498" s="15" t="n">
        <v>44805</v>
      </c>
      <c r="C1498" s="0" t="n">
        <v>3</v>
      </c>
      <c r="D1498" s="0" t="n">
        <v>17</v>
      </c>
      <c r="E1498" s="0" t="n">
        <v>34</v>
      </c>
      <c r="F1498" s="0" t="n">
        <v>0</v>
      </c>
      <c r="G1498" s="0" t="n">
        <v>4</v>
      </c>
      <c r="H1498" s="0" t="n">
        <v>10437</v>
      </c>
      <c r="I1498" s="0" t="n">
        <v>14920</v>
      </c>
      <c r="J1498" s="16" t="n">
        <f aca="false">D1498+Inputs!$B$8*E1498</f>
        <v>87.72</v>
      </c>
      <c r="K1498" s="16" t="n">
        <f aca="false">F1498+Inputs!$B$9*G1498</f>
        <v>8.32</v>
      </c>
      <c r="L1498" s="16" t="n">
        <f aca="false">H1498+Inputs!$B$10*I1498</f>
        <v>31877.04</v>
      </c>
      <c r="M1498" s="16" t="n">
        <f aca="false">J1498+K1498+L1498</f>
        <v>31973.08</v>
      </c>
    </row>
    <row r="1499" customFormat="false" ht="15" hidden="false" customHeight="false" outlineLevel="0" collapsed="false">
      <c r="A1499" s="0" t="s">
        <v>418</v>
      </c>
      <c r="B1499" s="15" t="n">
        <v>44896</v>
      </c>
      <c r="C1499" s="0" t="n">
        <v>3</v>
      </c>
      <c r="D1499" s="0" t="n">
        <v>17</v>
      </c>
      <c r="E1499" s="0" t="n">
        <v>41</v>
      </c>
      <c r="F1499" s="0" t="n">
        <v>0</v>
      </c>
      <c r="G1499" s="0" t="n">
        <v>3</v>
      </c>
      <c r="H1499" s="0" t="n">
        <v>10700</v>
      </c>
      <c r="I1499" s="0" t="n">
        <v>14892</v>
      </c>
      <c r="J1499" s="16" t="n">
        <f aca="false">D1499+Inputs!$B$8*E1499</f>
        <v>102.28</v>
      </c>
      <c r="K1499" s="16" t="n">
        <f aca="false">F1499+Inputs!$B$9*G1499</f>
        <v>6.24</v>
      </c>
      <c r="L1499" s="16" t="n">
        <f aca="false">H1499+Inputs!$B$10*I1499</f>
        <v>32099.804</v>
      </c>
      <c r="M1499" s="16" t="n">
        <f aca="false">J1499+K1499+L1499</f>
        <v>32208.324</v>
      </c>
    </row>
    <row r="1500" customFormat="false" ht="15" hidden="false" customHeight="false" outlineLevel="0" collapsed="false">
      <c r="A1500" s="0" t="s">
        <v>418</v>
      </c>
      <c r="B1500" s="15" t="n">
        <v>44986</v>
      </c>
      <c r="C1500" s="0" t="n">
        <v>3</v>
      </c>
      <c r="D1500" s="0" t="n">
        <v>26</v>
      </c>
      <c r="E1500" s="0" t="n">
        <v>51</v>
      </c>
      <c r="F1500" s="0" t="n">
        <v>0</v>
      </c>
      <c r="G1500" s="0" t="n">
        <v>5</v>
      </c>
      <c r="H1500" s="0" t="n">
        <v>10811</v>
      </c>
      <c r="I1500" s="0" t="n">
        <v>14923</v>
      </c>
      <c r="J1500" s="16" t="n">
        <f aca="false">D1500+Inputs!$B$8*E1500</f>
        <v>132.08</v>
      </c>
      <c r="K1500" s="16" t="n">
        <f aca="false">F1500+Inputs!$B$9*G1500</f>
        <v>10.4</v>
      </c>
      <c r="L1500" s="16" t="n">
        <f aca="false">H1500+Inputs!$B$10*I1500</f>
        <v>32255.351</v>
      </c>
      <c r="M1500" s="16" t="n">
        <f aca="false">J1500+K1500+L1500</f>
        <v>32397.831</v>
      </c>
    </row>
    <row r="1501" customFormat="false" ht="15" hidden="false" customHeight="false" outlineLevel="0" collapsed="false">
      <c r="A1501" s="0" t="s">
        <v>418</v>
      </c>
      <c r="B1501" s="15" t="n">
        <v>45078</v>
      </c>
      <c r="C1501" s="0" t="n">
        <v>3</v>
      </c>
      <c r="D1501" s="0" t="n">
        <v>27</v>
      </c>
      <c r="E1501" s="0" t="n">
        <v>60</v>
      </c>
      <c r="F1501" s="0" t="n">
        <v>0</v>
      </c>
      <c r="G1501" s="0" t="n">
        <v>8</v>
      </c>
      <c r="H1501" s="0" t="n">
        <v>10804</v>
      </c>
      <c r="I1501" s="0" t="n">
        <v>14930</v>
      </c>
      <c r="J1501" s="16" t="n">
        <f aca="false">D1501+Inputs!$B$8*E1501</f>
        <v>151.8</v>
      </c>
      <c r="K1501" s="16" t="n">
        <f aca="false">F1501+Inputs!$B$9*G1501</f>
        <v>16.64</v>
      </c>
      <c r="L1501" s="16" t="n">
        <f aca="false">H1501+Inputs!$B$10*I1501</f>
        <v>32258.41</v>
      </c>
      <c r="M1501" s="16" t="n">
        <f aca="false">J1501+K1501+L1501</f>
        <v>32426.85</v>
      </c>
    </row>
    <row r="1502" customFormat="false" ht="15" hidden="false" customHeight="false" outlineLevel="0" collapsed="false">
      <c r="A1502" s="0" t="s">
        <v>418</v>
      </c>
      <c r="B1502" s="15" t="n">
        <v>45170</v>
      </c>
      <c r="C1502" s="0" t="n">
        <v>3</v>
      </c>
      <c r="D1502" s="0" t="n">
        <v>36</v>
      </c>
      <c r="E1502" s="0" t="n">
        <v>68</v>
      </c>
      <c r="F1502" s="0" t="n">
        <v>0</v>
      </c>
      <c r="G1502" s="0" t="n">
        <v>14</v>
      </c>
      <c r="H1502" s="0" t="n">
        <v>10901</v>
      </c>
      <c r="I1502" s="0" t="n">
        <v>14949</v>
      </c>
      <c r="J1502" s="16" t="n">
        <f aca="false">D1502+Inputs!$B$8*E1502</f>
        <v>177.44</v>
      </c>
      <c r="K1502" s="16" t="n">
        <f aca="false">F1502+Inputs!$B$9*G1502</f>
        <v>29.12</v>
      </c>
      <c r="L1502" s="16" t="n">
        <f aca="false">H1502+Inputs!$B$10*I1502</f>
        <v>32382.713</v>
      </c>
      <c r="M1502" s="16" t="n">
        <f aca="false">J1502+K1502+L1502</f>
        <v>32589.273</v>
      </c>
    </row>
    <row r="1503" customFormat="false" ht="15" hidden="false" customHeight="false" outlineLevel="0" collapsed="false">
      <c r="A1503" s="0" t="s">
        <v>418</v>
      </c>
      <c r="B1503" s="15" t="n">
        <v>45261</v>
      </c>
      <c r="C1503" s="0" t="n">
        <v>3</v>
      </c>
      <c r="D1503" s="0" t="n">
        <v>39</v>
      </c>
      <c r="E1503" s="0" t="n">
        <v>73</v>
      </c>
      <c r="F1503" s="0" t="n">
        <v>0</v>
      </c>
      <c r="G1503" s="0" t="n">
        <v>14</v>
      </c>
      <c r="H1503" s="0" t="n">
        <v>11161</v>
      </c>
      <c r="I1503" s="0" t="n">
        <v>14905</v>
      </c>
      <c r="J1503" s="16" t="n">
        <f aca="false">D1503+Inputs!$B$8*E1503</f>
        <v>190.84</v>
      </c>
      <c r="K1503" s="16" t="n">
        <f aca="false">F1503+Inputs!$B$9*G1503</f>
        <v>29.12</v>
      </c>
      <c r="L1503" s="16" t="n">
        <f aca="false">H1503+Inputs!$B$10*I1503</f>
        <v>32579.485</v>
      </c>
      <c r="M1503" s="16" t="n">
        <f aca="false">J1503+K1503+L1503</f>
        <v>32799.445</v>
      </c>
    </row>
    <row r="1504" customFormat="false" ht="15" hidden="false" customHeight="false" outlineLevel="0" collapsed="false">
      <c r="A1504" s="0" t="s">
        <v>418</v>
      </c>
      <c r="B1504" s="15" t="n">
        <v>45352</v>
      </c>
      <c r="C1504" s="0" t="n">
        <v>3</v>
      </c>
      <c r="D1504" s="0" t="n">
        <v>42</v>
      </c>
      <c r="E1504" s="0" t="n">
        <v>84</v>
      </c>
      <c r="F1504" s="0" t="n">
        <v>0</v>
      </c>
      <c r="G1504" s="0" t="n">
        <v>17</v>
      </c>
      <c r="H1504" s="0" t="n">
        <v>11247</v>
      </c>
      <c r="I1504" s="0" t="n">
        <v>14973</v>
      </c>
      <c r="J1504" s="16" t="n">
        <f aca="false">D1504+Inputs!$B$8*E1504</f>
        <v>216.72</v>
      </c>
      <c r="K1504" s="16" t="n">
        <f aca="false">F1504+Inputs!$B$9*G1504</f>
        <v>35.36</v>
      </c>
      <c r="L1504" s="16" t="n">
        <f aca="false">H1504+Inputs!$B$10*I1504</f>
        <v>32763.201</v>
      </c>
      <c r="M1504" s="16" t="n">
        <f aca="false">J1504+K1504+L1504</f>
        <v>33015.281</v>
      </c>
    </row>
    <row r="1505" customFormat="false" ht="15" hidden="false" customHeight="false" outlineLevel="0" collapsed="false">
      <c r="A1505" s="0" t="s">
        <v>418</v>
      </c>
      <c r="B1505" s="15" t="n">
        <v>45444</v>
      </c>
      <c r="C1505" s="0" t="n">
        <v>3</v>
      </c>
      <c r="D1505" s="0" t="n">
        <v>50</v>
      </c>
      <c r="E1505" s="0" t="n">
        <v>99</v>
      </c>
      <c r="F1505" s="0" t="n">
        <v>0</v>
      </c>
      <c r="G1505" s="0" t="n">
        <v>23</v>
      </c>
      <c r="H1505" s="0" t="n">
        <v>11464</v>
      </c>
      <c r="I1505" s="0" t="n">
        <v>14948</v>
      </c>
      <c r="J1505" s="16" t="n">
        <f aca="false">D1505+Inputs!$B$8*E1505</f>
        <v>255.92</v>
      </c>
      <c r="K1505" s="16" t="n">
        <f aca="false">F1505+Inputs!$B$9*G1505</f>
        <v>47.84</v>
      </c>
      <c r="L1505" s="16" t="n">
        <f aca="false">H1505+Inputs!$B$10*I1505</f>
        <v>32944.276</v>
      </c>
      <c r="M1505" s="16" t="n">
        <f aca="false">J1505+K1505+L1505</f>
        <v>33248.036</v>
      </c>
    </row>
    <row r="1506" customFormat="false" ht="15" hidden="false" customHeight="false" outlineLevel="0" collapsed="false">
      <c r="A1506" s="0" t="s">
        <v>418</v>
      </c>
      <c r="B1506" s="15" t="n">
        <v>45536</v>
      </c>
      <c r="C1506" s="0" t="n">
        <v>3</v>
      </c>
      <c r="D1506" s="0" t="n">
        <v>41</v>
      </c>
      <c r="E1506" s="0" t="n">
        <v>106</v>
      </c>
      <c r="F1506" s="0" t="n">
        <v>0</v>
      </c>
      <c r="G1506" s="0" t="n">
        <v>27</v>
      </c>
      <c r="H1506" s="0" t="n">
        <v>11634</v>
      </c>
      <c r="I1506" s="0" t="n">
        <v>14870</v>
      </c>
      <c r="J1506" s="16" t="n">
        <f aca="false">D1506+Inputs!$B$8*E1506</f>
        <v>261.48</v>
      </c>
      <c r="K1506" s="16" t="n">
        <f aca="false">F1506+Inputs!$B$9*G1506</f>
        <v>56.16</v>
      </c>
      <c r="L1506" s="16" t="n">
        <f aca="false">H1506+Inputs!$B$10*I1506</f>
        <v>33002.19</v>
      </c>
      <c r="M1506" s="16" t="n">
        <f aca="false">J1506+K1506+L1506</f>
        <v>33319.83</v>
      </c>
    </row>
    <row r="1507" customFormat="false" ht="15" hidden="false" customHeight="false" outlineLevel="0" collapsed="false">
      <c r="A1507" s="0" t="s">
        <v>418</v>
      </c>
      <c r="B1507" s="15" t="n">
        <v>45627</v>
      </c>
      <c r="C1507" s="0" t="n">
        <v>3</v>
      </c>
      <c r="D1507" s="0" t="n">
        <v>52</v>
      </c>
      <c r="E1507" s="0" t="n">
        <v>113</v>
      </c>
      <c r="F1507" s="0" t="n">
        <v>0</v>
      </c>
      <c r="G1507" s="0" t="n">
        <v>30</v>
      </c>
      <c r="H1507" s="0" t="n">
        <v>11726</v>
      </c>
      <c r="I1507" s="0" t="n">
        <v>14863</v>
      </c>
      <c r="J1507" s="16" t="n">
        <f aca="false">D1507+Inputs!$B$8*E1507</f>
        <v>287.04</v>
      </c>
      <c r="K1507" s="16" t="n">
        <f aca="false">F1507+Inputs!$B$9*G1507</f>
        <v>62.4</v>
      </c>
      <c r="L1507" s="16" t="n">
        <f aca="false">H1507+Inputs!$B$10*I1507</f>
        <v>33084.131</v>
      </c>
      <c r="M1507" s="16" t="n">
        <f aca="false">J1507+K1507+L1507</f>
        <v>33433.571</v>
      </c>
    </row>
    <row r="1508" customFormat="false" ht="15" hidden="false" customHeight="false" outlineLevel="0" collapsed="false">
      <c r="A1508" s="0" t="s">
        <v>418</v>
      </c>
      <c r="B1508" s="15" t="n">
        <v>45717</v>
      </c>
      <c r="C1508" s="0" t="n">
        <v>3</v>
      </c>
      <c r="D1508" s="0" t="n">
        <v>53</v>
      </c>
      <c r="E1508" s="0" t="n">
        <v>123</v>
      </c>
      <c r="F1508" s="0" t="n">
        <v>0</v>
      </c>
      <c r="G1508" s="0" t="n">
        <v>42</v>
      </c>
      <c r="H1508" s="0" t="n">
        <v>11872</v>
      </c>
      <c r="I1508" s="0" t="n">
        <v>14939</v>
      </c>
      <c r="J1508" s="16" t="n">
        <f aca="false">D1508+Inputs!$B$8*E1508</f>
        <v>308.84</v>
      </c>
      <c r="K1508" s="16" t="n">
        <f aca="false">F1508+Inputs!$B$9*G1508</f>
        <v>87.36</v>
      </c>
      <c r="L1508" s="16" t="n">
        <f aca="false">H1508+Inputs!$B$10*I1508</f>
        <v>33339.343</v>
      </c>
      <c r="M1508" s="16" t="n">
        <f aca="false">J1508+K1508+L1508</f>
        <v>33735.543</v>
      </c>
    </row>
    <row r="1509" customFormat="false" ht="15" hidden="false" customHeight="false" outlineLevel="0" collapsed="false">
      <c r="A1509" s="0" t="s">
        <v>418</v>
      </c>
      <c r="B1509" s="15" t="n">
        <v>45809</v>
      </c>
      <c r="C1509" s="0" t="n">
        <v>3</v>
      </c>
      <c r="D1509" s="0" t="n">
        <v>52</v>
      </c>
      <c r="E1509" s="0" t="n">
        <v>138</v>
      </c>
      <c r="F1509" s="0" t="n">
        <v>0</v>
      </c>
      <c r="G1509" s="0" t="n">
        <v>48</v>
      </c>
      <c r="H1509" s="0" t="n">
        <v>11896</v>
      </c>
      <c r="I1509" s="0" t="n">
        <v>14950</v>
      </c>
      <c r="J1509" s="16" t="n">
        <f aca="false">D1509+Inputs!$B$8*E1509</f>
        <v>339.04</v>
      </c>
      <c r="K1509" s="16" t="n">
        <f aca="false">F1509+Inputs!$B$9*G1509</f>
        <v>99.84</v>
      </c>
      <c r="L1509" s="16" t="n">
        <f aca="false">H1509+Inputs!$B$10*I1509</f>
        <v>33379.15</v>
      </c>
      <c r="M1509" s="16" t="n">
        <f aca="false">J1509+K1509+L1509</f>
        <v>33818.03</v>
      </c>
    </row>
    <row r="1510" customFormat="false" ht="15" hidden="false" customHeight="false" outlineLevel="0" collapsed="false">
      <c r="A1510" s="0" t="s">
        <v>418</v>
      </c>
      <c r="B1510" s="15" t="n">
        <v>45901</v>
      </c>
      <c r="C1510" s="0" t="n">
        <v>3</v>
      </c>
      <c r="D1510" s="0" t="n">
        <v>45</v>
      </c>
      <c r="E1510" s="0" t="n">
        <v>145</v>
      </c>
      <c r="F1510" s="0" t="n">
        <v>0</v>
      </c>
      <c r="G1510" s="0" t="n">
        <v>62</v>
      </c>
      <c r="H1510" s="0" t="n">
        <v>11967</v>
      </c>
      <c r="I1510" s="0" t="n">
        <v>14997</v>
      </c>
      <c r="J1510" s="16" t="n">
        <f aca="false">D1510+Inputs!$B$8*E1510</f>
        <v>346.6</v>
      </c>
      <c r="K1510" s="16" t="n">
        <f aca="false">F1510+Inputs!$B$9*G1510</f>
        <v>128.96</v>
      </c>
      <c r="L1510" s="16" t="n">
        <f aca="false">H1510+Inputs!$B$10*I1510</f>
        <v>33517.689</v>
      </c>
      <c r="M1510" s="16" t="n">
        <f aca="false">J1510+K1510+L1510</f>
        <v>33993.249</v>
      </c>
    </row>
    <row r="1511" customFormat="false" ht="15" hidden="false" customHeight="false" outlineLevel="0" collapsed="false">
      <c r="A1511" s="0" t="s">
        <v>418</v>
      </c>
      <c r="B1511" s="15" t="n">
        <v>45992</v>
      </c>
      <c r="C1511" s="0" t="n">
        <v>3</v>
      </c>
      <c r="D1511" s="0" t="n">
        <v>45</v>
      </c>
      <c r="E1511" s="0" t="n">
        <v>160</v>
      </c>
      <c r="F1511" s="0" t="n">
        <v>0</v>
      </c>
      <c r="G1511" s="0" t="n">
        <v>72</v>
      </c>
      <c r="H1511" s="0" t="n">
        <v>12141</v>
      </c>
      <c r="I1511" s="0" t="n">
        <v>14929</v>
      </c>
      <c r="J1511" s="16" t="n">
        <f aca="false">D1511+Inputs!$B$8*E1511</f>
        <v>377.8</v>
      </c>
      <c r="K1511" s="16" t="n">
        <f aca="false">F1511+Inputs!$B$9*G1511</f>
        <v>149.76</v>
      </c>
      <c r="L1511" s="16" t="n">
        <f aca="false">H1511+Inputs!$B$10*I1511</f>
        <v>33593.973</v>
      </c>
      <c r="M1511" s="16" t="n">
        <f aca="false">J1511+K1511+L1511</f>
        <v>34121.533</v>
      </c>
    </row>
    <row r="1512" customFormat="false" ht="15" hidden="false" customHeight="false" outlineLevel="0" collapsed="false">
      <c r="A1512" s="0" t="s">
        <v>418</v>
      </c>
      <c r="B1512" s="15" t="n">
        <v>46082</v>
      </c>
      <c r="C1512" s="0" t="n">
        <v>3</v>
      </c>
      <c r="D1512" s="0" t="n">
        <v>43</v>
      </c>
      <c r="E1512" s="0" t="n">
        <v>167</v>
      </c>
      <c r="F1512" s="0" t="n">
        <v>0</v>
      </c>
      <c r="G1512" s="0" t="n">
        <v>74</v>
      </c>
      <c r="H1512" s="0" t="n">
        <v>12136</v>
      </c>
      <c r="I1512" s="0" t="n">
        <v>15055</v>
      </c>
      <c r="J1512" s="16" t="n">
        <f aca="false">D1512+Inputs!$B$8*E1512</f>
        <v>390.36</v>
      </c>
      <c r="K1512" s="16" t="n">
        <f aca="false">F1512+Inputs!$B$9*G1512</f>
        <v>153.92</v>
      </c>
      <c r="L1512" s="16" t="n">
        <f aca="false">H1512+Inputs!$B$10*I1512</f>
        <v>33770.035</v>
      </c>
      <c r="M1512" s="16" t="n">
        <f aca="false">J1512+K1512+L1512</f>
        <v>34314.315</v>
      </c>
    </row>
    <row r="1513" customFormat="false" ht="15" hidden="false" customHeight="false" outlineLevel="0" collapsed="false">
      <c r="A1513" s="0" t="s">
        <v>418</v>
      </c>
      <c r="B1513" s="15" t="n">
        <v>46174</v>
      </c>
      <c r="C1513" s="0" t="n">
        <v>3</v>
      </c>
      <c r="D1513" s="0" t="n">
        <v>63</v>
      </c>
      <c r="E1513" s="0" t="n">
        <v>191</v>
      </c>
      <c r="F1513" s="0" t="n">
        <v>0</v>
      </c>
      <c r="G1513" s="0" t="n">
        <v>106</v>
      </c>
      <c r="H1513" s="0" t="n">
        <v>12248</v>
      </c>
      <c r="I1513" s="0" t="n">
        <v>15067</v>
      </c>
      <c r="J1513" s="16" t="n">
        <f aca="false">D1513+Inputs!$B$8*E1513</f>
        <v>460.28</v>
      </c>
      <c r="K1513" s="16" t="n">
        <f aca="false">F1513+Inputs!$B$9*G1513</f>
        <v>220.48</v>
      </c>
      <c r="L1513" s="16" t="n">
        <f aca="false">H1513+Inputs!$B$10*I1513</f>
        <v>33899.279</v>
      </c>
      <c r="M1513" s="16" t="n">
        <f aca="false">J1513+K1513+L1513</f>
        <v>34580.039</v>
      </c>
    </row>
    <row r="1514" customFormat="false" ht="15" hidden="false" customHeight="false" outlineLevel="0" collapsed="false">
      <c r="A1514" s="0" t="s">
        <v>418</v>
      </c>
      <c r="B1514" s="15" t="n">
        <v>46235</v>
      </c>
      <c r="C1514" s="0" t="n">
        <v>3</v>
      </c>
      <c r="D1514" s="0" t="n">
        <v>96</v>
      </c>
      <c r="E1514" s="0" t="n">
        <v>208</v>
      </c>
      <c r="F1514" s="0" t="n">
        <v>0</v>
      </c>
      <c r="G1514" s="0" t="n">
        <v>119</v>
      </c>
      <c r="H1514" s="0" t="n">
        <v>11993</v>
      </c>
      <c r="I1514" s="0" t="n">
        <v>15129</v>
      </c>
      <c r="J1514" s="16" t="n">
        <f aca="false">D1514+Inputs!$B$8*E1514</f>
        <v>528.64</v>
      </c>
      <c r="K1514" s="16" t="n">
        <f aca="false">F1514+Inputs!$B$9*G1514</f>
        <v>247.52</v>
      </c>
      <c r="L1514" s="16" t="n">
        <f aca="false">H1514+Inputs!$B$10*I1514</f>
        <v>33733.373</v>
      </c>
      <c r="M1514" s="16" t="n">
        <f aca="false">J1514+K1514+L1514</f>
        <v>34509.533</v>
      </c>
    </row>
    <row r="1515" customFormat="false" ht="15" hidden="false" customHeight="false" outlineLevel="0" collapsed="false">
      <c r="A1515" s="0" t="s">
        <v>392</v>
      </c>
      <c r="B1515" s="15" t="n">
        <v>44805</v>
      </c>
      <c r="C1515" s="0" t="n">
        <v>2</v>
      </c>
      <c r="D1515" s="0" t="n">
        <v>0</v>
      </c>
      <c r="E1515" s="0" t="n">
        <v>2</v>
      </c>
      <c r="F1515" s="0" t="n">
        <v>0</v>
      </c>
      <c r="G1515" s="0" t="n">
        <v>1</v>
      </c>
      <c r="H1515" s="0" t="n">
        <v>1679</v>
      </c>
      <c r="I1515" s="0" t="n">
        <v>6855</v>
      </c>
      <c r="J1515" s="16" t="n">
        <f aca="false">D1515+Inputs!$B$8*E1515</f>
        <v>4.16</v>
      </c>
      <c r="K1515" s="16" t="n">
        <f aca="false">F1515+Inputs!$B$9*G1515</f>
        <v>2.08</v>
      </c>
      <c r="L1515" s="16" t="n">
        <f aca="false">H1515+Inputs!$B$10*I1515</f>
        <v>11529.635</v>
      </c>
      <c r="M1515" s="16" t="n">
        <f aca="false">J1515+K1515+L1515</f>
        <v>11535.875</v>
      </c>
    </row>
    <row r="1516" customFormat="false" ht="15" hidden="false" customHeight="false" outlineLevel="0" collapsed="false">
      <c r="A1516" s="0" t="s">
        <v>392</v>
      </c>
      <c r="B1516" s="15" t="n">
        <v>44896</v>
      </c>
      <c r="C1516" s="0" t="n">
        <v>2</v>
      </c>
      <c r="D1516" s="0" t="n">
        <v>0</v>
      </c>
      <c r="E1516" s="0" t="n">
        <v>2</v>
      </c>
      <c r="F1516" s="0" t="n">
        <v>0</v>
      </c>
      <c r="G1516" s="0" t="n">
        <v>1</v>
      </c>
      <c r="H1516" s="0" t="n">
        <v>1664</v>
      </c>
      <c r="I1516" s="0" t="n">
        <v>6821</v>
      </c>
      <c r="J1516" s="16" t="n">
        <f aca="false">D1516+Inputs!$B$8*E1516</f>
        <v>4.16</v>
      </c>
      <c r="K1516" s="16" t="n">
        <f aca="false">F1516+Inputs!$B$9*G1516</f>
        <v>2.08</v>
      </c>
      <c r="L1516" s="16" t="n">
        <f aca="false">H1516+Inputs!$B$10*I1516</f>
        <v>11465.777</v>
      </c>
      <c r="M1516" s="16" t="n">
        <f aca="false">J1516+K1516+L1516</f>
        <v>11472.017</v>
      </c>
    </row>
    <row r="1517" customFormat="false" ht="15" hidden="false" customHeight="false" outlineLevel="0" collapsed="false">
      <c r="A1517" s="0" t="s">
        <v>392</v>
      </c>
      <c r="B1517" s="15" t="n">
        <v>44986</v>
      </c>
      <c r="C1517" s="0" t="n">
        <v>2</v>
      </c>
      <c r="D1517" s="0" t="n">
        <v>0</v>
      </c>
      <c r="E1517" s="0" t="n">
        <v>3</v>
      </c>
      <c r="F1517" s="0" t="n">
        <v>0</v>
      </c>
      <c r="G1517" s="0" t="n">
        <v>1</v>
      </c>
      <c r="H1517" s="0" t="n">
        <v>1682</v>
      </c>
      <c r="I1517" s="0" t="n">
        <v>6870</v>
      </c>
      <c r="J1517" s="16" t="n">
        <f aca="false">D1517+Inputs!$B$8*E1517</f>
        <v>6.24</v>
      </c>
      <c r="K1517" s="16" t="n">
        <f aca="false">F1517+Inputs!$B$9*G1517</f>
        <v>2.08</v>
      </c>
      <c r="L1517" s="16" t="n">
        <f aca="false">H1517+Inputs!$B$10*I1517</f>
        <v>11554.19</v>
      </c>
      <c r="M1517" s="16" t="n">
        <f aca="false">J1517+K1517+L1517</f>
        <v>11562.51</v>
      </c>
    </row>
    <row r="1518" customFormat="false" ht="15" hidden="false" customHeight="false" outlineLevel="0" collapsed="false">
      <c r="A1518" s="0" t="s">
        <v>392</v>
      </c>
      <c r="B1518" s="15" t="n">
        <v>45078</v>
      </c>
      <c r="C1518" s="0" t="n">
        <v>2</v>
      </c>
      <c r="D1518" s="0" t="n">
        <v>0</v>
      </c>
      <c r="E1518" s="0" t="n">
        <v>4</v>
      </c>
      <c r="F1518" s="0" t="n">
        <v>0</v>
      </c>
      <c r="G1518" s="0" t="n">
        <v>1</v>
      </c>
      <c r="H1518" s="0" t="n">
        <v>1633</v>
      </c>
      <c r="I1518" s="0" t="n">
        <v>6879</v>
      </c>
      <c r="J1518" s="16" t="n">
        <f aca="false">D1518+Inputs!$B$8*E1518</f>
        <v>8.32</v>
      </c>
      <c r="K1518" s="16" t="n">
        <f aca="false">F1518+Inputs!$B$9*G1518</f>
        <v>2.08</v>
      </c>
      <c r="L1518" s="16" t="n">
        <f aca="false">H1518+Inputs!$B$10*I1518</f>
        <v>11518.123</v>
      </c>
      <c r="M1518" s="16" t="n">
        <f aca="false">J1518+K1518+L1518</f>
        <v>11528.523</v>
      </c>
    </row>
    <row r="1519" customFormat="false" ht="15" hidden="false" customHeight="false" outlineLevel="0" collapsed="false">
      <c r="A1519" s="0" t="s">
        <v>392</v>
      </c>
      <c r="B1519" s="15" t="n">
        <v>45170</v>
      </c>
      <c r="C1519" s="0" t="n">
        <v>2</v>
      </c>
      <c r="D1519" s="0" t="n">
        <v>0</v>
      </c>
      <c r="E1519" s="0" t="n">
        <v>8</v>
      </c>
      <c r="F1519" s="0" t="n">
        <v>0</v>
      </c>
      <c r="G1519" s="0" t="n">
        <v>1</v>
      </c>
      <c r="H1519" s="0" t="n">
        <v>1565</v>
      </c>
      <c r="I1519" s="0" t="n">
        <v>6903</v>
      </c>
      <c r="J1519" s="16" t="n">
        <f aca="false">D1519+Inputs!$B$8*E1519</f>
        <v>16.64</v>
      </c>
      <c r="K1519" s="16" t="n">
        <f aca="false">F1519+Inputs!$B$9*G1519</f>
        <v>2.08</v>
      </c>
      <c r="L1519" s="16" t="n">
        <f aca="false">H1519+Inputs!$B$10*I1519</f>
        <v>11484.611</v>
      </c>
      <c r="M1519" s="16" t="n">
        <f aca="false">J1519+K1519+L1519</f>
        <v>11503.331</v>
      </c>
    </row>
    <row r="1520" customFormat="false" ht="15" hidden="false" customHeight="false" outlineLevel="0" collapsed="false">
      <c r="A1520" s="0" t="s">
        <v>392</v>
      </c>
      <c r="B1520" s="15" t="n">
        <v>45261</v>
      </c>
      <c r="C1520" s="0" t="n">
        <v>2</v>
      </c>
      <c r="D1520" s="0" t="n">
        <v>0</v>
      </c>
      <c r="E1520" s="0" t="n">
        <v>8</v>
      </c>
      <c r="F1520" s="0" t="n">
        <v>0</v>
      </c>
      <c r="G1520" s="0" t="n">
        <v>2</v>
      </c>
      <c r="H1520" s="0" t="n">
        <v>1617</v>
      </c>
      <c r="I1520" s="0" t="n">
        <v>6925</v>
      </c>
      <c r="J1520" s="16" t="n">
        <f aca="false">D1520+Inputs!$B$8*E1520</f>
        <v>16.64</v>
      </c>
      <c r="K1520" s="16" t="n">
        <f aca="false">F1520+Inputs!$B$9*G1520</f>
        <v>4.16</v>
      </c>
      <c r="L1520" s="16" t="n">
        <f aca="false">H1520+Inputs!$B$10*I1520</f>
        <v>11568.225</v>
      </c>
      <c r="M1520" s="16" t="n">
        <f aca="false">J1520+K1520+L1520</f>
        <v>11589.025</v>
      </c>
    </row>
    <row r="1521" customFormat="false" ht="15" hidden="false" customHeight="false" outlineLevel="0" collapsed="false">
      <c r="A1521" s="0" t="s">
        <v>392</v>
      </c>
      <c r="B1521" s="15" t="n">
        <v>45352</v>
      </c>
      <c r="C1521" s="0" t="n">
        <v>2</v>
      </c>
      <c r="D1521" s="0" t="n">
        <v>0</v>
      </c>
      <c r="E1521" s="0" t="n">
        <v>10</v>
      </c>
      <c r="F1521" s="0" t="n">
        <v>0</v>
      </c>
      <c r="G1521" s="0" t="n">
        <v>2</v>
      </c>
      <c r="H1521" s="0" t="n">
        <v>1651</v>
      </c>
      <c r="I1521" s="0" t="n">
        <v>6925</v>
      </c>
      <c r="J1521" s="16" t="n">
        <f aca="false">D1521+Inputs!$B$8*E1521</f>
        <v>20.8</v>
      </c>
      <c r="K1521" s="16" t="n">
        <f aca="false">F1521+Inputs!$B$9*G1521</f>
        <v>4.16</v>
      </c>
      <c r="L1521" s="16" t="n">
        <f aca="false">H1521+Inputs!$B$10*I1521</f>
        <v>11602.225</v>
      </c>
      <c r="M1521" s="16" t="n">
        <f aca="false">J1521+K1521+L1521</f>
        <v>11627.185</v>
      </c>
    </row>
    <row r="1522" customFormat="false" ht="15" hidden="false" customHeight="false" outlineLevel="0" collapsed="false">
      <c r="A1522" s="0" t="s">
        <v>392</v>
      </c>
      <c r="B1522" s="15" t="n">
        <v>45444</v>
      </c>
      <c r="C1522" s="0" t="n">
        <v>2</v>
      </c>
      <c r="D1522" s="0" t="n">
        <v>0</v>
      </c>
      <c r="E1522" s="0" t="n">
        <v>11</v>
      </c>
      <c r="F1522" s="0" t="n">
        <v>0</v>
      </c>
      <c r="G1522" s="0" t="n">
        <v>2</v>
      </c>
      <c r="H1522" s="0" t="n">
        <v>1673</v>
      </c>
      <c r="I1522" s="0" t="n">
        <v>6882</v>
      </c>
      <c r="J1522" s="16" t="n">
        <f aca="false">D1522+Inputs!$B$8*E1522</f>
        <v>22.88</v>
      </c>
      <c r="K1522" s="16" t="n">
        <f aca="false">F1522+Inputs!$B$9*G1522</f>
        <v>4.16</v>
      </c>
      <c r="L1522" s="16" t="n">
        <f aca="false">H1522+Inputs!$B$10*I1522</f>
        <v>11562.434</v>
      </c>
      <c r="M1522" s="16" t="n">
        <f aca="false">J1522+K1522+L1522</f>
        <v>11589.474</v>
      </c>
    </row>
    <row r="1523" customFormat="false" ht="15" hidden="false" customHeight="false" outlineLevel="0" collapsed="false">
      <c r="A1523" s="0" t="s">
        <v>392</v>
      </c>
      <c r="B1523" s="15" t="n">
        <v>45536</v>
      </c>
      <c r="C1523" s="0" t="n">
        <v>2</v>
      </c>
      <c r="D1523" s="0" t="n">
        <v>0</v>
      </c>
      <c r="E1523" s="0" t="n">
        <v>16</v>
      </c>
      <c r="F1523" s="0" t="n">
        <v>0</v>
      </c>
      <c r="G1523" s="0" t="n">
        <v>2</v>
      </c>
      <c r="H1523" s="0" t="n">
        <v>1655</v>
      </c>
      <c r="I1523" s="0" t="n">
        <v>6921</v>
      </c>
      <c r="J1523" s="16" t="n">
        <f aca="false">D1523+Inputs!$B$8*E1523</f>
        <v>33.28</v>
      </c>
      <c r="K1523" s="16" t="n">
        <f aca="false">F1523+Inputs!$B$9*G1523</f>
        <v>4.16</v>
      </c>
      <c r="L1523" s="16" t="n">
        <f aca="false">H1523+Inputs!$B$10*I1523</f>
        <v>11600.477</v>
      </c>
      <c r="M1523" s="16" t="n">
        <f aca="false">J1523+K1523+L1523</f>
        <v>11637.917</v>
      </c>
    </row>
    <row r="1524" customFormat="false" ht="15" hidden="false" customHeight="false" outlineLevel="0" collapsed="false">
      <c r="A1524" s="0" t="s">
        <v>392</v>
      </c>
      <c r="B1524" s="15" t="n">
        <v>45627</v>
      </c>
      <c r="C1524" s="0" t="n">
        <v>2</v>
      </c>
      <c r="D1524" s="0" t="n">
        <v>0</v>
      </c>
      <c r="E1524" s="0" t="n">
        <v>18</v>
      </c>
      <c r="F1524" s="0" t="n">
        <v>0</v>
      </c>
      <c r="G1524" s="0" t="n">
        <v>2</v>
      </c>
      <c r="H1524" s="0" t="n">
        <v>1670</v>
      </c>
      <c r="I1524" s="0" t="n">
        <v>6951</v>
      </c>
      <c r="J1524" s="16" t="n">
        <f aca="false">D1524+Inputs!$B$8*E1524</f>
        <v>37.44</v>
      </c>
      <c r="K1524" s="16" t="n">
        <f aca="false">F1524+Inputs!$B$9*G1524</f>
        <v>4.16</v>
      </c>
      <c r="L1524" s="16" t="n">
        <f aca="false">H1524+Inputs!$B$10*I1524</f>
        <v>11658.587</v>
      </c>
      <c r="M1524" s="16" t="n">
        <f aca="false">J1524+K1524+L1524</f>
        <v>11700.187</v>
      </c>
    </row>
    <row r="1525" customFormat="false" ht="15" hidden="false" customHeight="false" outlineLevel="0" collapsed="false">
      <c r="A1525" s="0" t="s">
        <v>392</v>
      </c>
      <c r="B1525" s="15" t="n">
        <v>45717</v>
      </c>
      <c r="C1525" s="0" t="n">
        <v>2</v>
      </c>
      <c r="D1525" s="0" t="n">
        <v>0</v>
      </c>
      <c r="E1525" s="0" t="n">
        <v>23</v>
      </c>
      <c r="F1525" s="0" t="n">
        <v>0</v>
      </c>
      <c r="G1525" s="0" t="n">
        <v>3</v>
      </c>
      <c r="H1525" s="0" t="n">
        <v>1715</v>
      </c>
      <c r="I1525" s="0" t="n">
        <v>6920</v>
      </c>
      <c r="J1525" s="16" t="n">
        <f aca="false">D1525+Inputs!$B$8*E1525</f>
        <v>47.84</v>
      </c>
      <c r="K1525" s="16" t="n">
        <f aca="false">F1525+Inputs!$B$9*G1525</f>
        <v>6.24</v>
      </c>
      <c r="L1525" s="16" t="n">
        <f aca="false">H1525+Inputs!$B$10*I1525</f>
        <v>11659.04</v>
      </c>
      <c r="M1525" s="16" t="n">
        <f aca="false">J1525+K1525+L1525</f>
        <v>11713.12</v>
      </c>
    </row>
    <row r="1526" customFormat="false" ht="15" hidden="false" customHeight="false" outlineLevel="0" collapsed="false">
      <c r="A1526" s="0" t="s">
        <v>392</v>
      </c>
      <c r="B1526" s="15" t="n">
        <v>45809</v>
      </c>
      <c r="C1526" s="0" t="n">
        <v>2</v>
      </c>
      <c r="D1526" s="0" t="n">
        <v>0</v>
      </c>
      <c r="E1526" s="0" t="n">
        <v>23</v>
      </c>
      <c r="F1526" s="0" t="n">
        <v>0</v>
      </c>
      <c r="G1526" s="0" t="n">
        <v>4</v>
      </c>
      <c r="H1526" s="0" t="n">
        <v>1724</v>
      </c>
      <c r="I1526" s="0" t="n">
        <v>6901</v>
      </c>
      <c r="J1526" s="16" t="n">
        <f aca="false">D1526+Inputs!$B$8*E1526</f>
        <v>47.84</v>
      </c>
      <c r="K1526" s="16" t="n">
        <f aca="false">F1526+Inputs!$B$9*G1526</f>
        <v>8.32</v>
      </c>
      <c r="L1526" s="16" t="n">
        <f aca="false">H1526+Inputs!$B$10*I1526</f>
        <v>11640.737</v>
      </c>
      <c r="M1526" s="16" t="n">
        <f aca="false">J1526+K1526+L1526</f>
        <v>11696.897</v>
      </c>
    </row>
    <row r="1527" customFormat="false" ht="15" hidden="false" customHeight="false" outlineLevel="0" collapsed="false">
      <c r="A1527" s="0" t="s">
        <v>392</v>
      </c>
      <c r="B1527" s="15" t="n">
        <v>45901</v>
      </c>
      <c r="C1527" s="0" t="n">
        <v>2</v>
      </c>
      <c r="D1527" s="0" t="n">
        <v>0</v>
      </c>
      <c r="E1527" s="0" t="n">
        <v>22</v>
      </c>
      <c r="F1527" s="0" t="n">
        <v>0</v>
      </c>
      <c r="G1527" s="0" t="n">
        <v>4</v>
      </c>
      <c r="H1527" s="0" t="n">
        <v>1755</v>
      </c>
      <c r="I1527" s="0" t="n">
        <v>6926</v>
      </c>
      <c r="J1527" s="16" t="n">
        <f aca="false">D1527+Inputs!$B$8*E1527</f>
        <v>45.76</v>
      </c>
      <c r="K1527" s="16" t="n">
        <f aca="false">F1527+Inputs!$B$9*G1527</f>
        <v>8.32</v>
      </c>
      <c r="L1527" s="16" t="n">
        <f aca="false">H1527+Inputs!$B$10*I1527</f>
        <v>11707.662</v>
      </c>
      <c r="M1527" s="16" t="n">
        <f aca="false">J1527+K1527+L1527</f>
        <v>11761.742</v>
      </c>
    </row>
    <row r="1528" customFormat="false" ht="15" hidden="false" customHeight="false" outlineLevel="0" collapsed="false">
      <c r="A1528" s="0" t="s">
        <v>392</v>
      </c>
      <c r="B1528" s="15" t="n">
        <v>45992</v>
      </c>
      <c r="C1528" s="0" t="n">
        <v>2</v>
      </c>
      <c r="D1528" s="0" t="n">
        <v>0</v>
      </c>
      <c r="E1528" s="0" t="n">
        <v>21</v>
      </c>
      <c r="F1528" s="0" t="n">
        <v>0</v>
      </c>
      <c r="G1528" s="0" t="n">
        <v>4</v>
      </c>
      <c r="H1528" s="0" t="n">
        <v>1740</v>
      </c>
      <c r="I1528" s="0" t="n">
        <v>6982</v>
      </c>
      <c r="J1528" s="16" t="n">
        <f aca="false">D1528+Inputs!$B$8*E1528</f>
        <v>43.68</v>
      </c>
      <c r="K1528" s="16" t="n">
        <f aca="false">F1528+Inputs!$B$9*G1528</f>
        <v>8.32</v>
      </c>
      <c r="L1528" s="16" t="n">
        <f aca="false">H1528+Inputs!$B$10*I1528</f>
        <v>11773.134</v>
      </c>
      <c r="M1528" s="16" t="n">
        <f aca="false">J1528+K1528+L1528</f>
        <v>11825.134</v>
      </c>
    </row>
    <row r="1529" customFormat="false" ht="15" hidden="false" customHeight="false" outlineLevel="0" collapsed="false">
      <c r="A1529" s="0" t="s">
        <v>392</v>
      </c>
      <c r="B1529" s="15" t="n">
        <v>46082</v>
      </c>
      <c r="C1529" s="0" t="n">
        <v>2</v>
      </c>
      <c r="D1529" s="0" t="n">
        <v>0</v>
      </c>
      <c r="E1529" s="0" t="n">
        <v>23</v>
      </c>
      <c r="F1529" s="0" t="n">
        <v>0</v>
      </c>
      <c r="G1529" s="0" t="n">
        <v>5</v>
      </c>
      <c r="H1529" s="0" t="n">
        <v>1726</v>
      </c>
      <c r="I1529" s="0" t="n">
        <v>6960</v>
      </c>
      <c r="J1529" s="16" t="n">
        <f aca="false">D1529+Inputs!$B$8*E1529</f>
        <v>47.84</v>
      </c>
      <c r="K1529" s="16" t="n">
        <f aca="false">F1529+Inputs!$B$9*G1529</f>
        <v>10.4</v>
      </c>
      <c r="L1529" s="16" t="n">
        <f aca="false">H1529+Inputs!$B$10*I1529</f>
        <v>11727.52</v>
      </c>
      <c r="M1529" s="16" t="n">
        <f aca="false">J1529+K1529+L1529</f>
        <v>11785.76</v>
      </c>
    </row>
    <row r="1530" customFormat="false" ht="15" hidden="false" customHeight="false" outlineLevel="0" collapsed="false">
      <c r="A1530" s="0" t="s">
        <v>392</v>
      </c>
      <c r="B1530" s="15" t="n">
        <v>46174</v>
      </c>
      <c r="C1530" s="0" t="n">
        <v>2</v>
      </c>
      <c r="D1530" s="0" t="n">
        <v>0</v>
      </c>
      <c r="E1530" s="0" t="n">
        <v>26</v>
      </c>
      <c r="F1530" s="0" t="n">
        <v>0</v>
      </c>
      <c r="G1530" s="0" t="n">
        <v>10</v>
      </c>
      <c r="H1530" s="0" t="n">
        <v>1705</v>
      </c>
      <c r="I1530" s="0" t="n">
        <v>6997</v>
      </c>
      <c r="J1530" s="16" t="n">
        <f aca="false">D1530+Inputs!$B$8*E1530</f>
        <v>54.08</v>
      </c>
      <c r="K1530" s="16" t="n">
        <f aca="false">F1530+Inputs!$B$9*G1530</f>
        <v>20.8</v>
      </c>
      <c r="L1530" s="16" t="n">
        <f aca="false">H1530+Inputs!$B$10*I1530</f>
        <v>11759.689</v>
      </c>
      <c r="M1530" s="16" t="n">
        <f aca="false">J1530+K1530+L1530</f>
        <v>11834.569</v>
      </c>
    </row>
    <row r="1531" customFormat="false" ht="15" hidden="false" customHeight="false" outlineLevel="0" collapsed="false">
      <c r="A1531" s="0" t="s">
        <v>392</v>
      </c>
      <c r="B1531" s="15" t="n">
        <v>46235</v>
      </c>
      <c r="C1531" s="0" t="n">
        <v>2</v>
      </c>
      <c r="D1531" s="0" t="n">
        <v>0</v>
      </c>
      <c r="E1531" s="0" t="n">
        <v>29</v>
      </c>
      <c r="F1531" s="0" t="n">
        <v>0</v>
      </c>
      <c r="G1531" s="0" t="n">
        <v>14</v>
      </c>
      <c r="H1531" s="0" t="n">
        <v>1739</v>
      </c>
      <c r="I1531" s="0" t="n">
        <v>6985</v>
      </c>
      <c r="J1531" s="16" t="n">
        <f aca="false">D1531+Inputs!$B$8*E1531</f>
        <v>60.32</v>
      </c>
      <c r="K1531" s="16" t="n">
        <f aca="false">F1531+Inputs!$B$9*G1531</f>
        <v>29.12</v>
      </c>
      <c r="L1531" s="16" t="n">
        <f aca="false">H1531+Inputs!$B$10*I1531</f>
        <v>11776.445</v>
      </c>
      <c r="M1531" s="16" t="n">
        <f aca="false">J1531+K1531+L1531</f>
        <v>11865.885</v>
      </c>
    </row>
    <row r="1532" customFormat="false" ht="15" hidden="false" customHeight="false" outlineLevel="0" collapsed="false">
      <c r="A1532" s="0" t="s">
        <v>420</v>
      </c>
      <c r="B1532" s="15" t="n">
        <v>44805</v>
      </c>
      <c r="C1532" s="0" t="n">
        <v>3</v>
      </c>
      <c r="D1532" s="0" t="n">
        <v>542</v>
      </c>
      <c r="E1532" s="0" t="n">
        <v>151</v>
      </c>
      <c r="F1532" s="0" t="n">
        <v>0</v>
      </c>
      <c r="G1532" s="0" t="n">
        <v>13</v>
      </c>
      <c r="H1532" s="0" t="n">
        <v>113493</v>
      </c>
      <c r="I1532" s="0" t="n">
        <v>35705</v>
      </c>
      <c r="J1532" s="16" t="n">
        <f aca="false">D1532+Inputs!$B$8*E1532</f>
        <v>856.08</v>
      </c>
      <c r="K1532" s="16" t="n">
        <f aca="false">F1532+Inputs!$B$9*G1532</f>
        <v>27.04</v>
      </c>
      <c r="L1532" s="16" t="n">
        <f aca="false">H1532+Inputs!$B$10*I1532</f>
        <v>164801.085</v>
      </c>
      <c r="M1532" s="16" t="n">
        <f aca="false">J1532+K1532+L1532</f>
        <v>165684.205</v>
      </c>
    </row>
    <row r="1533" customFormat="false" ht="15" hidden="false" customHeight="false" outlineLevel="0" collapsed="false">
      <c r="A1533" s="0" t="s">
        <v>420</v>
      </c>
      <c r="B1533" s="15" t="n">
        <v>44896</v>
      </c>
      <c r="C1533" s="0" t="n">
        <v>3</v>
      </c>
      <c r="D1533" s="0" t="n">
        <v>610</v>
      </c>
      <c r="E1533" s="0" t="n">
        <v>169</v>
      </c>
      <c r="F1533" s="0" t="n">
        <v>0</v>
      </c>
      <c r="G1533" s="0" t="n">
        <v>31</v>
      </c>
      <c r="H1533" s="0" t="n">
        <v>113761</v>
      </c>
      <c r="I1533" s="0" t="n">
        <v>35651</v>
      </c>
      <c r="J1533" s="16" t="n">
        <f aca="false">D1533+Inputs!$B$8*E1533</f>
        <v>961.52</v>
      </c>
      <c r="K1533" s="16" t="n">
        <f aca="false">F1533+Inputs!$B$9*G1533</f>
        <v>64.48</v>
      </c>
      <c r="L1533" s="16" t="n">
        <f aca="false">H1533+Inputs!$B$10*I1533</f>
        <v>164991.487</v>
      </c>
      <c r="M1533" s="16" t="n">
        <f aca="false">J1533+K1533+L1533</f>
        <v>166017.487</v>
      </c>
    </row>
    <row r="1534" customFormat="false" ht="15" hidden="false" customHeight="false" outlineLevel="0" collapsed="false">
      <c r="A1534" s="0" t="s">
        <v>420</v>
      </c>
      <c r="B1534" s="15" t="n">
        <v>44986</v>
      </c>
      <c r="C1534" s="0" t="n">
        <v>3</v>
      </c>
      <c r="D1534" s="0" t="n">
        <v>851</v>
      </c>
      <c r="E1534" s="0" t="n">
        <v>211</v>
      </c>
      <c r="F1534" s="0" t="n">
        <v>0</v>
      </c>
      <c r="G1534" s="0" t="n">
        <v>48</v>
      </c>
      <c r="H1534" s="0" t="n">
        <v>113335</v>
      </c>
      <c r="I1534" s="0" t="n">
        <v>35830</v>
      </c>
      <c r="J1534" s="16" t="n">
        <f aca="false">D1534+Inputs!$B$8*E1534</f>
        <v>1289.88</v>
      </c>
      <c r="K1534" s="16" t="n">
        <f aca="false">F1534+Inputs!$B$9*G1534</f>
        <v>99.84</v>
      </c>
      <c r="L1534" s="16" t="n">
        <f aca="false">H1534+Inputs!$B$10*I1534</f>
        <v>164822.71</v>
      </c>
      <c r="M1534" s="16" t="n">
        <f aca="false">J1534+K1534+L1534</f>
        <v>166212.43</v>
      </c>
    </row>
    <row r="1535" customFormat="false" ht="15" hidden="false" customHeight="false" outlineLevel="0" collapsed="false">
      <c r="A1535" s="0" t="s">
        <v>420</v>
      </c>
      <c r="B1535" s="15" t="n">
        <v>45078</v>
      </c>
      <c r="C1535" s="0" t="n">
        <v>3</v>
      </c>
      <c r="D1535" s="0" t="n">
        <v>1164</v>
      </c>
      <c r="E1535" s="0" t="n">
        <v>235</v>
      </c>
      <c r="F1535" s="0" t="n">
        <v>0</v>
      </c>
      <c r="G1535" s="0" t="n">
        <v>62</v>
      </c>
      <c r="H1535" s="0" t="n">
        <v>113748</v>
      </c>
      <c r="I1535" s="0" t="n">
        <v>34266</v>
      </c>
      <c r="J1535" s="16" t="n">
        <f aca="false">D1535+Inputs!$B$8*E1535</f>
        <v>1652.8</v>
      </c>
      <c r="K1535" s="16" t="n">
        <f aca="false">F1535+Inputs!$B$9*G1535</f>
        <v>128.96</v>
      </c>
      <c r="L1535" s="16" t="n">
        <f aca="false">H1535+Inputs!$B$10*I1535</f>
        <v>162988.242</v>
      </c>
      <c r="M1535" s="16" t="n">
        <f aca="false">J1535+K1535+L1535</f>
        <v>164770.002</v>
      </c>
    </row>
    <row r="1536" customFormat="false" ht="15" hidden="false" customHeight="false" outlineLevel="0" collapsed="false">
      <c r="A1536" s="0" t="s">
        <v>420</v>
      </c>
      <c r="B1536" s="15" t="n">
        <v>45170</v>
      </c>
      <c r="C1536" s="0" t="n">
        <v>3</v>
      </c>
      <c r="D1536" s="0" t="n">
        <v>1376</v>
      </c>
      <c r="E1536" s="0" t="n">
        <v>263</v>
      </c>
      <c r="F1536" s="0" t="n">
        <v>0</v>
      </c>
      <c r="G1536" s="0" t="n">
        <v>87</v>
      </c>
      <c r="H1536" s="0" t="n">
        <v>109873</v>
      </c>
      <c r="I1536" s="0" t="n">
        <v>34035</v>
      </c>
      <c r="J1536" s="16" t="n">
        <f aca="false">D1536+Inputs!$B$8*E1536</f>
        <v>1923.04</v>
      </c>
      <c r="K1536" s="16" t="n">
        <f aca="false">F1536+Inputs!$B$9*G1536</f>
        <v>180.96</v>
      </c>
      <c r="L1536" s="16" t="n">
        <f aca="false">H1536+Inputs!$B$10*I1536</f>
        <v>158781.295</v>
      </c>
      <c r="M1536" s="16" t="n">
        <f aca="false">J1536+K1536+L1536</f>
        <v>160885.295</v>
      </c>
    </row>
    <row r="1537" customFormat="false" ht="15" hidden="false" customHeight="false" outlineLevel="0" collapsed="false">
      <c r="A1537" s="0" t="s">
        <v>420</v>
      </c>
      <c r="B1537" s="15" t="n">
        <v>45261</v>
      </c>
      <c r="C1537" s="0" t="n">
        <v>3</v>
      </c>
      <c r="D1537" s="0" t="n">
        <v>1564</v>
      </c>
      <c r="E1537" s="0" t="n">
        <v>277</v>
      </c>
      <c r="F1537" s="0" t="n">
        <v>17</v>
      </c>
      <c r="G1537" s="0" t="n">
        <v>94</v>
      </c>
      <c r="H1537" s="0" t="n">
        <v>110750</v>
      </c>
      <c r="I1537" s="0" t="n">
        <v>33974</v>
      </c>
      <c r="J1537" s="16" t="n">
        <f aca="false">D1537+Inputs!$B$8*E1537</f>
        <v>2140.16</v>
      </c>
      <c r="K1537" s="16" t="n">
        <f aca="false">F1537+Inputs!$B$9*G1537</f>
        <v>212.52</v>
      </c>
      <c r="L1537" s="16" t="n">
        <f aca="false">H1537+Inputs!$B$10*I1537</f>
        <v>159570.638</v>
      </c>
      <c r="M1537" s="16" t="n">
        <f aca="false">J1537+K1537+L1537</f>
        <v>161923.318</v>
      </c>
    </row>
    <row r="1538" customFormat="false" ht="15" hidden="false" customHeight="false" outlineLevel="0" collapsed="false">
      <c r="A1538" s="0" t="s">
        <v>420</v>
      </c>
      <c r="B1538" s="15" t="n">
        <v>45352</v>
      </c>
      <c r="C1538" s="0" t="n">
        <v>3</v>
      </c>
      <c r="D1538" s="0" t="n">
        <v>1889</v>
      </c>
      <c r="E1538" s="0" t="n">
        <v>365</v>
      </c>
      <c r="F1538" s="0" t="n">
        <v>24</v>
      </c>
      <c r="G1538" s="0" t="n">
        <v>122</v>
      </c>
      <c r="H1538" s="0" t="n">
        <v>108352</v>
      </c>
      <c r="I1538" s="0" t="n">
        <v>34208</v>
      </c>
      <c r="J1538" s="16" t="n">
        <f aca="false">D1538+Inputs!$B$8*E1538</f>
        <v>2648.2</v>
      </c>
      <c r="K1538" s="16" t="n">
        <f aca="false">F1538+Inputs!$B$9*G1538</f>
        <v>277.76</v>
      </c>
      <c r="L1538" s="16" t="n">
        <f aca="false">H1538+Inputs!$B$10*I1538</f>
        <v>157508.896</v>
      </c>
      <c r="M1538" s="16" t="n">
        <f aca="false">J1538+K1538+L1538</f>
        <v>160434.856</v>
      </c>
    </row>
    <row r="1539" customFormat="false" ht="15" hidden="false" customHeight="false" outlineLevel="0" collapsed="false">
      <c r="A1539" s="0" t="s">
        <v>420</v>
      </c>
      <c r="B1539" s="15" t="n">
        <v>45444</v>
      </c>
      <c r="C1539" s="0" t="n">
        <v>3</v>
      </c>
      <c r="D1539" s="0" t="n">
        <v>2084</v>
      </c>
      <c r="E1539" s="0" t="n">
        <v>396</v>
      </c>
      <c r="F1539" s="0" t="n">
        <v>32</v>
      </c>
      <c r="G1539" s="0" t="n">
        <v>141</v>
      </c>
      <c r="H1539" s="0" t="n">
        <v>108848</v>
      </c>
      <c r="I1539" s="0" t="n">
        <v>34142</v>
      </c>
      <c r="J1539" s="16" t="n">
        <f aca="false">D1539+Inputs!$B$8*E1539</f>
        <v>2907.68</v>
      </c>
      <c r="K1539" s="16" t="n">
        <f aca="false">F1539+Inputs!$B$9*G1539</f>
        <v>325.28</v>
      </c>
      <c r="L1539" s="16" t="n">
        <f aca="false">H1539+Inputs!$B$10*I1539</f>
        <v>157910.054</v>
      </c>
      <c r="M1539" s="16" t="n">
        <f aca="false">J1539+K1539+L1539</f>
        <v>161143.014</v>
      </c>
    </row>
    <row r="1540" customFormat="false" ht="15" hidden="false" customHeight="false" outlineLevel="0" collapsed="false">
      <c r="A1540" s="0" t="s">
        <v>420</v>
      </c>
      <c r="B1540" s="15" t="n">
        <v>45536</v>
      </c>
      <c r="C1540" s="0" t="n">
        <v>3</v>
      </c>
      <c r="D1540" s="0" t="n">
        <v>2264</v>
      </c>
      <c r="E1540" s="0" t="n">
        <v>420</v>
      </c>
      <c r="F1540" s="0" t="n">
        <v>93</v>
      </c>
      <c r="G1540" s="0" t="n">
        <v>166</v>
      </c>
      <c r="H1540" s="0" t="n">
        <v>109765</v>
      </c>
      <c r="I1540" s="0" t="n">
        <v>34065</v>
      </c>
      <c r="J1540" s="16" t="n">
        <f aca="false">D1540+Inputs!$B$8*E1540</f>
        <v>3137.6</v>
      </c>
      <c r="K1540" s="16" t="n">
        <f aca="false">F1540+Inputs!$B$9*G1540</f>
        <v>438.28</v>
      </c>
      <c r="L1540" s="16" t="n">
        <f aca="false">H1540+Inputs!$B$10*I1540</f>
        <v>158716.405</v>
      </c>
      <c r="M1540" s="16" t="n">
        <f aca="false">J1540+K1540+L1540</f>
        <v>162292.285</v>
      </c>
    </row>
    <row r="1541" customFormat="false" ht="15" hidden="false" customHeight="false" outlineLevel="0" collapsed="false">
      <c r="A1541" s="0" t="s">
        <v>420</v>
      </c>
      <c r="B1541" s="15" t="n">
        <v>45627</v>
      </c>
      <c r="C1541" s="0" t="n">
        <v>3</v>
      </c>
      <c r="D1541" s="0" t="n">
        <v>2419</v>
      </c>
      <c r="E1541" s="0" t="n">
        <v>444</v>
      </c>
      <c r="F1541" s="0" t="n">
        <v>125</v>
      </c>
      <c r="G1541" s="0" t="n">
        <v>182</v>
      </c>
      <c r="H1541" s="0" t="n">
        <v>110280</v>
      </c>
      <c r="I1541" s="0" t="n">
        <v>33986</v>
      </c>
      <c r="J1541" s="16" t="n">
        <f aca="false">D1541+Inputs!$B$8*E1541</f>
        <v>3342.52</v>
      </c>
      <c r="K1541" s="16" t="n">
        <f aca="false">F1541+Inputs!$B$9*G1541</f>
        <v>503.56</v>
      </c>
      <c r="L1541" s="16" t="n">
        <f aca="false">H1541+Inputs!$B$10*I1541</f>
        <v>159117.882</v>
      </c>
      <c r="M1541" s="16" t="n">
        <f aca="false">J1541+K1541+L1541</f>
        <v>162963.962</v>
      </c>
    </row>
    <row r="1542" customFormat="false" ht="15" hidden="false" customHeight="false" outlineLevel="0" collapsed="false">
      <c r="A1542" s="0" t="s">
        <v>420</v>
      </c>
      <c r="B1542" s="15" t="n">
        <v>45717</v>
      </c>
      <c r="C1542" s="0" t="n">
        <v>3</v>
      </c>
      <c r="D1542" s="0" t="n">
        <v>2511</v>
      </c>
      <c r="E1542" s="0" t="n">
        <v>506</v>
      </c>
      <c r="F1542" s="0" t="n">
        <v>177</v>
      </c>
      <c r="G1542" s="0" t="n">
        <v>216</v>
      </c>
      <c r="H1542" s="0" t="n">
        <v>110193</v>
      </c>
      <c r="I1542" s="0" t="n">
        <v>34224</v>
      </c>
      <c r="J1542" s="16" t="n">
        <f aca="false">D1542+Inputs!$B$8*E1542</f>
        <v>3563.48</v>
      </c>
      <c r="K1542" s="16" t="n">
        <f aca="false">F1542+Inputs!$B$9*G1542</f>
        <v>626.28</v>
      </c>
      <c r="L1542" s="16" t="n">
        <f aca="false">H1542+Inputs!$B$10*I1542</f>
        <v>159372.888</v>
      </c>
      <c r="M1542" s="16" t="n">
        <f aca="false">J1542+K1542+L1542</f>
        <v>163562.648</v>
      </c>
    </row>
    <row r="1543" customFormat="false" ht="15" hidden="false" customHeight="false" outlineLevel="0" collapsed="false">
      <c r="A1543" s="0" t="s">
        <v>420</v>
      </c>
      <c r="B1543" s="15" t="n">
        <v>45809</v>
      </c>
      <c r="C1543" s="0" t="n">
        <v>3</v>
      </c>
      <c r="D1543" s="0" t="n">
        <v>2807</v>
      </c>
      <c r="E1543" s="0" t="n">
        <v>547</v>
      </c>
      <c r="F1543" s="0" t="n">
        <v>233</v>
      </c>
      <c r="G1543" s="0" t="n">
        <v>230</v>
      </c>
      <c r="H1543" s="0" t="n">
        <v>110041</v>
      </c>
      <c r="I1543" s="0" t="n">
        <v>34252</v>
      </c>
      <c r="J1543" s="16" t="n">
        <f aca="false">D1543+Inputs!$B$8*E1543</f>
        <v>3944.76</v>
      </c>
      <c r="K1543" s="16" t="n">
        <f aca="false">F1543+Inputs!$B$9*G1543</f>
        <v>711.4</v>
      </c>
      <c r="L1543" s="16" t="n">
        <f aca="false">H1543+Inputs!$B$10*I1543</f>
        <v>159261.124</v>
      </c>
      <c r="M1543" s="16" t="n">
        <f aca="false">J1543+K1543+L1543</f>
        <v>163917.284</v>
      </c>
    </row>
    <row r="1544" customFormat="false" ht="15" hidden="false" customHeight="false" outlineLevel="0" collapsed="false">
      <c r="A1544" s="0" t="s">
        <v>420</v>
      </c>
      <c r="B1544" s="15" t="n">
        <v>45901</v>
      </c>
      <c r="C1544" s="0" t="n">
        <v>3</v>
      </c>
      <c r="D1544" s="0" t="n">
        <v>3147</v>
      </c>
      <c r="E1544" s="0" t="n">
        <v>563</v>
      </c>
      <c r="F1544" s="0" t="n">
        <v>266</v>
      </c>
      <c r="G1544" s="0" t="n">
        <v>247</v>
      </c>
      <c r="H1544" s="0" t="n">
        <v>110211</v>
      </c>
      <c r="I1544" s="0" t="n">
        <v>34044</v>
      </c>
      <c r="J1544" s="16" t="n">
        <f aca="false">D1544+Inputs!$B$8*E1544</f>
        <v>4318.04</v>
      </c>
      <c r="K1544" s="16" t="n">
        <f aca="false">F1544+Inputs!$B$9*G1544</f>
        <v>779.76</v>
      </c>
      <c r="L1544" s="16" t="n">
        <f aca="false">H1544+Inputs!$B$10*I1544</f>
        <v>159132.228</v>
      </c>
      <c r="M1544" s="16" t="n">
        <f aca="false">J1544+K1544+L1544</f>
        <v>164230.028</v>
      </c>
    </row>
    <row r="1545" customFormat="false" ht="15" hidden="false" customHeight="false" outlineLevel="0" collapsed="false">
      <c r="A1545" s="0" t="s">
        <v>420</v>
      </c>
      <c r="B1545" s="15" t="n">
        <v>45992</v>
      </c>
      <c r="C1545" s="0" t="n">
        <v>3</v>
      </c>
      <c r="D1545" s="0" t="n">
        <v>3381</v>
      </c>
      <c r="E1545" s="0" t="n">
        <v>612</v>
      </c>
      <c r="F1545" s="0" t="n">
        <v>401</v>
      </c>
      <c r="G1545" s="0" t="n">
        <v>255</v>
      </c>
      <c r="H1545" s="0" t="n">
        <v>110825</v>
      </c>
      <c r="I1545" s="0" t="n">
        <v>33929</v>
      </c>
      <c r="J1545" s="16" t="n">
        <f aca="false">D1545+Inputs!$B$8*E1545</f>
        <v>4653.96</v>
      </c>
      <c r="K1545" s="16" t="n">
        <f aca="false">F1545+Inputs!$B$9*G1545</f>
        <v>931.4</v>
      </c>
      <c r="L1545" s="16" t="n">
        <f aca="false">H1545+Inputs!$B$10*I1545</f>
        <v>159580.973</v>
      </c>
      <c r="M1545" s="16" t="n">
        <f aca="false">J1545+K1545+L1545</f>
        <v>165166.333</v>
      </c>
    </row>
    <row r="1546" customFormat="false" ht="15" hidden="false" customHeight="false" outlineLevel="0" collapsed="false">
      <c r="A1546" s="0" t="s">
        <v>420</v>
      </c>
      <c r="B1546" s="15" t="n">
        <v>46082</v>
      </c>
      <c r="C1546" s="0" t="n">
        <v>3</v>
      </c>
      <c r="D1546" s="0" t="n">
        <v>3784</v>
      </c>
      <c r="E1546" s="0" t="n">
        <v>680</v>
      </c>
      <c r="F1546" s="0" t="n">
        <v>487</v>
      </c>
      <c r="G1546" s="0" t="n">
        <v>297</v>
      </c>
      <c r="H1546" s="0" t="n">
        <v>110382</v>
      </c>
      <c r="I1546" s="0" t="n">
        <v>33938</v>
      </c>
      <c r="J1546" s="16" t="n">
        <f aca="false">D1546+Inputs!$B$8*E1546</f>
        <v>5198.4</v>
      </c>
      <c r="K1546" s="16" t="n">
        <f aca="false">F1546+Inputs!$B$9*G1546</f>
        <v>1104.76</v>
      </c>
      <c r="L1546" s="16" t="n">
        <f aca="false">H1546+Inputs!$B$10*I1546</f>
        <v>159150.906</v>
      </c>
      <c r="M1546" s="16" t="n">
        <f aca="false">J1546+K1546+L1546</f>
        <v>165454.066</v>
      </c>
    </row>
    <row r="1547" customFormat="false" ht="15" hidden="false" customHeight="false" outlineLevel="0" collapsed="false">
      <c r="A1547" s="0" t="s">
        <v>420</v>
      </c>
      <c r="B1547" s="15" t="n">
        <v>46174</v>
      </c>
      <c r="C1547" s="0" t="n">
        <v>3</v>
      </c>
      <c r="D1547" s="0" t="n">
        <v>4419</v>
      </c>
      <c r="E1547" s="0" t="n">
        <v>751</v>
      </c>
      <c r="F1547" s="0" t="n">
        <v>633</v>
      </c>
      <c r="G1547" s="0" t="n">
        <v>329</v>
      </c>
      <c r="H1547" s="0" t="n">
        <v>109885</v>
      </c>
      <c r="I1547" s="0" t="n">
        <v>33842</v>
      </c>
      <c r="J1547" s="16" t="n">
        <f aca="false">D1547+Inputs!$B$8*E1547</f>
        <v>5981.08</v>
      </c>
      <c r="K1547" s="16" t="n">
        <f aca="false">F1547+Inputs!$B$9*G1547</f>
        <v>1317.32</v>
      </c>
      <c r="L1547" s="16" t="n">
        <f aca="false">H1547+Inputs!$B$10*I1547</f>
        <v>158515.954</v>
      </c>
      <c r="M1547" s="16" t="n">
        <f aca="false">J1547+K1547+L1547</f>
        <v>165814.354</v>
      </c>
    </row>
    <row r="1548" customFormat="false" ht="15" hidden="false" customHeight="false" outlineLevel="0" collapsed="false">
      <c r="A1548" s="0" t="s">
        <v>420</v>
      </c>
      <c r="B1548" s="15" t="n">
        <v>46235</v>
      </c>
      <c r="C1548" s="0" t="n">
        <v>3</v>
      </c>
      <c r="D1548" s="0" t="n">
        <v>4904</v>
      </c>
      <c r="E1548" s="0" t="n">
        <v>804</v>
      </c>
      <c r="F1548" s="0" t="n">
        <v>804</v>
      </c>
      <c r="G1548" s="0" t="n">
        <v>361</v>
      </c>
      <c r="H1548" s="0" t="n">
        <v>110801</v>
      </c>
      <c r="I1548" s="0" t="n">
        <v>33891</v>
      </c>
      <c r="J1548" s="16" t="n">
        <f aca="false">D1548+Inputs!$B$8*E1548</f>
        <v>6576.32</v>
      </c>
      <c r="K1548" s="16" t="n">
        <f aca="false">F1548+Inputs!$B$9*G1548</f>
        <v>1554.88</v>
      </c>
      <c r="L1548" s="16" t="n">
        <f aca="false">H1548+Inputs!$B$10*I1548</f>
        <v>159502.367</v>
      </c>
      <c r="M1548" s="16" t="n">
        <f aca="false">J1548+K1548+L1548</f>
        <v>167633.567</v>
      </c>
    </row>
    <row r="1549" customFormat="false" ht="15" hidden="false" customHeight="false" outlineLevel="0" collapsed="false">
      <c r="A1549" s="0" t="s">
        <v>423</v>
      </c>
      <c r="B1549" s="15" t="n">
        <v>44805</v>
      </c>
      <c r="C1549" s="0" t="n">
        <v>4</v>
      </c>
      <c r="D1549" s="0" t="n">
        <v>71</v>
      </c>
      <c r="E1549" s="0" t="n">
        <v>69</v>
      </c>
      <c r="F1549" s="0" t="n">
        <v>0</v>
      </c>
      <c r="G1549" s="0" t="n">
        <v>3</v>
      </c>
      <c r="H1549" s="0" t="n">
        <v>95344</v>
      </c>
      <c r="I1549" s="0" t="n">
        <v>28951</v>
      </c>
      <c r="J1549" s="16" t="n">
        <f aca="false">D1549+Inputs!$B$8*E1549</f>
        <v>214.52</v>
      </c>
      <c r="K1549" s="16" t="n">
        <f aca="false">F1549+Inputs!$B$9*G1549</f>
        <v>6.24</v>
      </c>
      <c r="L1549" s="16" t="n">
        <f aca="false">H1549+Inputs!$B$10*I1549</f>
        <v>136946.587</v>
      </c>
      <c r="M1549" s="16" t="n">
        <f aca="false">J1549+K1549+L1549</f>
        <v>137167.347</v>
      </c>
    </row>
    <row r="1550" customFormat="false" ht="15" hidden="false" customHeight="false" outlineLevel="0" collapsed="false">
      <c r="A1550" s="0" t="s">
        <v>423</v>
      </c>
      <c r="B1550" s="15" t="n">
        <v>44896</v>
      </c>
      <c r="C1550" s="0" t="n">
        <v>4</v>
      </c>
      <c r="D1550" s="0" t="n">
        <v>93</v>
      </c>
      <c r="E1550" s="0" t="n">
        <v>84</v>
      </c>
      <c r="F1550" s="0" t="n">
        <v>0</v>
      </c>
      <c r="G1550" s="0" t="n">
        <v>10</v>
      </c>
      <c r="H1550" s="0" t="n">
        <v>95870</v>
      </c>
      <c r="I1550" s="0" t="n">
        <v>28917</v>
      </c>
      <c r="J1550" s="16" t="n">
        <f aca="false">D1550+Inputs!$B$8*E1550</f>
        <v>267.72</v>
      </c>
      <c r="K1550" s="16" t="n">
        <f aca="false">F1550+Inputs!$B$9*G1550</f>
        <v>20.8</v>
      </c>
      <c r="L1550" s="16" t="n">
        <f aca="false">H1550+Inputs!$B$10*I1550</f>
        <v>137423.729</v>
      </c>
      <c r="M1550" s="16" t="n">
        <f aca="false">J1550+K1550+L1550</f>
        <v>137712.249</v>
      </c>
    </row>
    <row r="1551" customFormat="false" ht="15" hidden="false" customHeight="false" outlineLevel="0" collapsed="false">
      <c r="A1551" s="0" t="s">
        <v>423</v>
      </c>
      <c r="B1551" s="15" t="n">
        <v>44986</v>
      </c>
      <c r="C1551" s="0" t="n">
        <v>4</v>
      </c>
      <c r="D1551" s="0" t="n">
        <v>165</v>
      </c>
      <c r="E1551" s="0" t="n">
        <v>94</v>
      </c>
      <c r="F1551" s="0" t="n">
        <v>0</v>
      </c>
      <c r="G1551" s="0" t="n">
        <v>13</v>
      </c>
      <c r="H1551" s="0" t="n">
        <v>96278</v>
      </c>
      <c r="I1551" s="0" t="n">
        <v>29126</v>
      </c>
      <c r="J1551" s="16" t="n">
        <f aca="false">D1551+Inputs!$B$8*E1551</f>
        <v>360.52</v>
      </c>
      <c r="K1551" s="16" t="n">
        <f aca="false">F1551+Inputs!$B$9*G1551</f>
        <v>27.04</v>
      </c>
      <c r="L1551" s="16" t="n">
        <f aca="false">H1551+Inputs!$B$10*I1551</f>
        <v>138132.062</v>
      </c>
      <c r="M1551" s="16" t="n">
        <f aca="false">J1551+K1551+L1551</f>
        <v>138519.622</v>
      </c>
    </row>
    <row r="1552" customFormat="false" ht="15" hidden="false" customHeight="false" outlineLevel="0" collapsed="false">
      <c r="A1552" s="0" t="s">
        <v>423</v>
      </c>
      <c r="B1552" s="15" t="n">
        <v>45078</v>
      </c>
      <c r="C1552" s="0" t="n">
        <v>4</v>
      </c>
      <c r="D1552" s="0" t="n">
        <v>239</v>
      </c>
      <c r="E1552" s="0" t="n">
        <v>110</v>
      </c>
      <c r="F1552" s="0" t="n">
        <v>0</v>
      </c>
      <c r="G1552" s="0" t="n">
        <v>16</v>
      </c>
      <c r="H1552" s="0" t="n">
        <v>95942</v>
      </c>
      <c r="I1552" s="0" t="n">
        <v>29142</v>
      </c>
      <c r="J1552" s="16" t="n">
        <f aca="false">D1552+Inputs!$B$8*E1552</f>
        <v>467.8</v>
      </c>
      <c r="K1552" s="16" t="n">
        <f aca="false">F1552+Inputs!$B$9*G1552</f>
        <v>33.28</v>
      </c>
      <c r="L1552" s="16" t="n">
        <f aca="false">H1552+Inputs!$B$10*I1552</f>
        <v>137819.054</v>
      </c>
      <c r="M1552" s="16" t="n">
        <f aca="false">J1552+K1552+L1552</f>
        <v>138320.134</v>
      </c>
    </row>
    <row r="1553" customFormat="false" ht="15" hidden="false" customHeight="false" outlineLevel="0" collapsed="false">
      <c r="A1553" s="0" t="s">
        <v>423</v>
      </c>
      <c r="B1553" s="15" t="n">
        <v>45170</v>
      </c>
      <c r="C1553" s="0" t="n">
        <v>4</v>
      </c>
      <c r="D1553" s="0" t="n">
        <v>322</v>
      </c>
      <c r="E1553" s="0" t="n">
        <v>125</v>
      </c>
      <c r="F1553" s="0" t="n">
        <v>0</v>
      </c>
      <c r="G1553" s="0" t="n">
        <v>24</v>
      </c>
      <c r="H1553" s="0" t="n">
        <v>97315</v>
      </c>
      <c r="I1553" s="0" t="n">
        <v>29173</v>
      </c>
      <c r="J1553" s="16" t="n">
        <f aca="false">D1553+Inputs!$B$8*E1553</f>
        <v>582</v>
      </c>
      <c r="K1553" s="16" t="n">
        <f aca="false">F1553+Inputs!$B$9*G1553</f>
        <v>49.92</v>
      </c>
      <c r="L1553" s="16" t="n">
        <f aca="false">H1553+Inputs!$B$10*I1553</f>
        <v>139236.601</v>
      </c>
      <c r="M1553" s="16" t="n">
        <f aca="false">J1553+K1553+L1553</f>
        <v>139868.521</v>
      </c>
    </row>
    <row r="1554" customFormat="false" ht="15" hidden="false" customHeight="false" outlineLevel="0" collapsed="false">
      <c r="A1554" s="0" t="s">
        <v>423</v>
      </c>
      <c r="B1554" s="15" t="n">
        <v>45261</v>
      </c>
      <c r="C1554" s="0" t="n">
        <v>4</v>
      </c>
      <c r="D1554" s="0" t="n">
        <v>405</v>
      </c>
      <c r="E1554" s="0" t="n">
        <v>140</v>
      </c>
      <c r="F1554" s="0" t="n">
        <v>6</v>
      </c>
      <c r="G1554" s="0" t="n">
        <v>32</v>
      </c>
      <c r="H1554" s="0" t="n">
        <v>97913</v>
      </c>
      <c r="I1554" s="0" t="n">
        <v>29121</v>
      </c>
      <c r="J1554" s="16" t="n">
        <f aca="false">D1554+Inputs!$B$8*E1554</f>
        <v>696.2</v>
      </c>
      <c r="K1554" s="16" t="n">
        <f aca="false">F1554+Inputs!$B$9*G1554</f>
        <v>72.56</v>
      </c>
      <c r="L1554" s="16" t="n">
        <f aca="false">H1554+Inputs!$B$10*I1554</f>
        <v>139759.877</v>
      </c>
      <c r="M1554" s="16" t="n">
        <f aca="false">J1554+K1554+L1554</f>
        <v>140528.637</v>
      </c>
    </row>
    <row r="1555" customFormat="false" ht="15" hidden="false" customHeight="false" outlineLevel="0" collapsed="false">
      <c r="A1555" s="0" t="s">
        <v>423</v>
      </c>
      <c r="B1555" s="15" t="n">
        <v>45352</v>
      </c>
      <c r="C1555" s="0" t="n">
        <v>4</v>
      </c>
      <c r="D1555" s="0" t="n">
        <v>530</v>
      </c>
      <c r="E1555" s="0" t="n">
        <v>156</v>
      </c>
      <c r="F1555" s="0" t="n">
        <v>15</v>
      </c>
      <c r="G1555" s="0" t="n">
        <v>40</v>
      </c>
      <c r="H1555" s="0" t="n">
        <v>97927</v>
      </c>
      <c r="I1555" s="0" t="n">
        <v>29235</v>
      </c>
      <c r="J1555" s="16" t="n">
        <f aca="false">D1555+Inputs!$B$8*E1555</f>
        <v>854.48</v>
      </c>
      <c r="K1555" s="16" t="n">
        <f aca="false">F1555+Inputs!$B$9*G1555</f>
        <v>98.2</v>
      </c>
      <c r="L1555" s="16" t="n">
        <f aca="false">H1555+Inputs!$B$10*I1555</f>
        <v>139937.695</v>
      </c>
      <c r="M1555" s="16" t="n">
        <f aca="false">J1555+K1555+L1555</f>
        <v>140890.375</v>
      </c>
    </row>
    <row r="1556" customFormat="false" ht="15" hidden="false" customHeight="false" outlineLevel="0" collapsed="false">
      <c r="A1556" s="0" t="s">
        <v>423</v>
      </c>
      <c r="B1556" s="15" t="n">
        <v>45444</v>
      </c>
      <c r="C1556" s="0" t="n">
        <v>4</v>
      </c>
      <c r="D1556" s="0" t="n">
        <v>602</v>
      </c>
      <c r="E1556" s="0" t="n">
        <v>178</v>
      </c>
      <c r="F1556" s="0" t="n">
        <v>23</v>
      </c>
      <c r="G1556" s="0" t="n">
        <v>57</v>
      </c>
      <c r="H1556" s="0" t="n">
        <v>98157</v>
      </c>
      <c r="I1556" s="0" t="n">
        <v>29257</v>
      </c>
      <c r="J1556" s="16" t="n">
        <f aca="false">D1556+Inputs!$B$8*E1556</f>
        <v>972.24</v>
      </c>
      <c r="K1556" s="16" t="n">
        <f aca="false">F1556+Inputs!$B$9*G1556</f>
        <v>141.56</v>
      </c>
      <c r="L1556" s="16" t="n">
        <f aca="false">H1556+Inputs!$B$10*I1556</f>
        <v>140199.309</v>
      </c>
      <c r="M1556" s="16" t="n">
        <f aca="false">J1556+K1556+L1556</f>
        <v>141313.109</v>
      </c>
    </row>
    <row r="1557" customFormat="false" ht="15" hidden="false" customHeight="false" outlineLevel="0" collapsed="false">
      <c r="A1557" s="0" t="s">
        <v>423</v>
      </c>
      <c r="B1557" s="15" t="n">
        <v>45536</v>
      </c>
      <c r="C1557" s="0" t="n">
        <v>4</v>
      </c>
      <c r="D1557" s="0" t="n">
        <v>653</v>
      </c>
      <c r="E1557" s="0" t="n">
        <v>194</v>
      </c>
      <c r="F1557" s="0" t="n">
        <v>33</v>
      </c>
      <c r="G1557" s="0" t="n">
        <v>69</v>
      </c>
      <c r="H1557" s="0" t="n">
        <v>99466</v>
      </c>
      <c r="I1557" s="0" t="n">
        <v>29134</v>
      </c>
      <c r="J1557" s="16" t="n">
        <f aca="false">D1557+Inputs!$B$8*E1557</f>
        <v>1056.52</v>
      </c>
      <c r="K1557" s="16" t="n">
        <f aca="false">F1557+Inputs!$B$9*G1557</f>
        <v>176.52</v>
      </c>
      <c r="L1557" s="16" t="n">
        <f aca="false">H1557+Inputs!$B$10*I1557</f>
        <v>141331.558</v>
      </c>
      <c r="M1557" s="16" t="n">
        <f aca="false">J1557+K1557+L1557</f>
        <v>142564.598</v>
      </c>
    </row>
    <row r="1558" customFormat="false" ht="15" hidden="false" customHeight="false" outlineLevel="0" collapsed="false">
      <c r="A1558" s="0" t="s">
        <v>423</v>
      </c>
      <c r="B1558" s="15" t="n">
        <v>45627</v>
      </c>
      <c r="C1558" s="0" t="n">
        <v>4</v>
      </c>
      <c r="D1558" s="0" t="n">
        <v>719</v>
      </c>
      <c r="E1558" s="0" t="n">
        <v>205</v>
      </c>
      <c r="F1558" s="0" t="n">
        <v>42</v>
      </c>
      <c r="G1558" s="0" t="n">
        <v>84</v>
      </c>
      <c r="H1558" s="0" t="n">
        <v>99929</v>
      </c>
      <c r="I1558" s="0" t="n">
        <v>29059</v>
      </c>
      <c r="J1558" s="16" t="n">
        <f aca="false">D1558+Inputs!$B$8*E1558</f>
        <v>1145.4</v>
      </c>
      <c r="K1558" s="16" t="n">
        <f aca="false">F1558+Inputs!$B$9*G1558</f>
        <v>216.72</v>
      </c>
      <c r="L1558" s="16" t="n">
        <f aca="false">H1558+Inputs!$B$10*I1558</f>
        <v>141686.783</v>
      </c>
      <c r="M1558" s="16" t="n">
        <f aca="false">J1558+K1558+L1558</f>
        <v>143048.903</v>
      </c>
    </row>
    <row r="1559" customFormat="false" ht="15" hidden="false" customHeight="false" outlineLevel="0" collapsed="false">
      <c r="A1559" s="0" t="s">
        <v>423</v>
      </c>
      <c r="B1559" s="15" t="n">
        <v>45717</v>
      </c>
      <c r="C1559" s="0" t="n">
        <v>4</v>
      </c>
      <c r="D1559" s="0" t="n">
        <v>749</v>
      </c>
      <c r="E1559" s="0" t="n">
        <v>240</v>
      </c>
      <c r="F1559" s="0" t="n">
        <v>51</v>
      </c>
      <c r="G1559" s="0" t="n">
        <v>102</v>
      </c>
      <c r="H1559" s="0" t="n">
        <v>100098</v>
      </c>
      <c r="I1559" s="0" t="n">
        <v>29253</v>
      </c>
      <c r="J1559" s="16" t="n">
        <f aca="false">D1559+Inputs!$B$8*E1559</f>
        <v>1248.2</v>
      </c>
      <c r="K1559" s="16" t="n">
        <f aca="false">F1559+Inputs!$B$9*G1559</f>
        <v>263.16</v>
      </c>
      <c r="L1559" s="16" t="n">
        <f aca="false">H1559+Inputs!$B$10*I1559</f>
        <v>142134.561</v>
      </c>
      <c r="M1559" s="16" t="n">
        <f aca="false">J1559+K1559+L1559</f>
        <v>143645.921</v>
      </c>
    </row>
    <row r="1560" customFormat="false" ht="15" hidden="false" customHeight="false" outlineLevel="0" collapsed="false">
      <c r="A1560" s="0" t="s">
        <v>423</v>
      </c>
      <c r="B1560" s="15" t="n">
        <v>45809</v>
      </c>
      <c r="C1560" s="0" t="n">
        <v>4</v>
      </c>
      <c r="D1560" s="0" t="n">
        <v>870</v>
      </c>
      <c r="E1560" s="0" t="n">
        <v>260</v>
      </c>
      <c r="F1560" s="0" t="n">
        <v>49</v>
      </c>
      <c r="G1560" s="0" t="n">
        <v>116</v>
      </c>
      <c r="H1560" s="0" t="n">
        <v>100132</v>
      </c>
      <c r="I1560" s="0" t="n">
        <v>29166</v>
      </c>
      <c r="J1560" s="16" t="n">
        <f aca="false">D1560+Inputs!$B$8*E1560</f>
        <v>1410.8</v>
      </c>
      <c r="K1560" s="16" t="n">
        <f aca="false">F1560+Inputs!$B$9*G1560</f>
        <v>290.28</v>
      </c>
      <c r="L1560" s="16" t="n">
        <f aca="false">H1560+Inputs!$B$10*I1560</f>
        <v>142043.542</v>
      </c>
      <c r="M1560" s="16" t="n">
        <f aca="false">J1560+K1560+L1560</f>
        <v>143744.622</v>
      </c>
    </row>
    <row r="1561" customFormat="false" ht="15" hidden="false" customHeight="false" outlineLevel="0" collapsed="false">
      <c r="A1561" s="0" t="s">
        <v>423</v>
      </c>
      <c r="B1561" s="15" t="n">
        <v>45901</v>
      </c>
      <c r="C1561" s="0" t="n">
        <v>4</v>
      </c>
      <c r="D1561" s="0" t="n">
        <v>1023</v>
      </c>
      <c r="E1561" s="0" t="n">
        <v>277</v>
      </c>
      <c r="F1561" s="0" t="n">
        <v>49</v>
      </c>
      <c r="G1561" s="0" t="n">
        <v>135</v>
      </c>
      <c r="H1561" s="0" t="n">
        <v>100548</v>
      </c>
      <c r="I1561" s="0" t="n">
        <v>29268</v>
      </c>
      <c r="J1561" s="16" t="n">
        <f aca="false">D1561+Inputs!$B$8*E1561</f>
        <v>1599.16</v>
      </c>
      <c r="K1561" s="16" t="n">
        <f aca="false">F1561+Inputs!$B$9*G1561</f>
        <v>329.8</v>
      </c>
      <c r="L1561" s="16" t="n">
        <f aca="false">H1561+Inputs!$B$10*I1561</f>
        <v>142606.116</v>
      </c>
      <c r="M1561" s="16" t="n">
        <f aca="false">J1561+K1561+L1561</f>
        <v>144535.076</v>
      </c>
    </row>
    <row r="1562" customFormat="false" ht="15" hidden="false" customHeight="false" outlineLevel="0" collapsed="false">
      <c r="A1562" s="0" t="s">
        <v>423</v>
      </c>
      <c r="B1562" s="15" t="n">
        <v>45992</v>
      </c>
      <c r="C1562" s="0" t="n">
        <v>4</v>
      </c>
      <c r="D1562" s="0" t="n">
        <v>1152</v>
      </c>
      <c r="E1562" s="0" t="n">
        <v>296</v>
      </c>
      <c r="F1562" s="0" t="n">
        <v>93</v>
      </c>
      <c r="G1562" s="0" t="n">
        <v>144</v>
      </c>
      <c r="H1562" s="0" t="n">
        <v>101147</v>
      </c>
      <c r="I1562" s="0" t="n">
        <v>29127</v>
      </c>
      <c r="J1562" s="16" t="n">
        <f aca="false">D1562+Inputs!$B$8*E1562</f>
        <v>1767.68</v>
      </c>
      <c r="K1562" s="16" t="n">
        <f aca="false">F1562+Inputs!$B$9*G1562</f>
        <v>392.52</v>
      </c>
      <c r="L1562" s="16" t="n">
        <f aca="false">H1562+Inputs!$B$10*I1562</f>
        <v>143002.499</v>
      </c>
      <c r="M1562" s="16" t="n">
        <f aca="false">J1562+K1562+L1562</f>
        <v>145162.699</v>
      </c>
    </row>
    <row r="1563" customFormat="false" ht="15" hidden="false" customHeight="false" outlineLevel="0" collapsed="false">
      <c r="A1563" s="0" t="s">
        <v>423</v>
      </c>
      <c r="B1563" s="15" t="n">
        <v>46082</v>
      </c>
      <c r="C1563" s="0" t="n">
        <v>4</v>
      </c>
      <c r="D1563" s="0" t="n">
        <v>1281</v>
      </c>
      <c r="E1563" s="0" t="n">
        <v>338</v>
      </c>
      <c r="F1563" s="0" t="n">
        <v>140</v>
      </c>
      <c r="G1563" s="0" t="n">
        <v>167</v>
      </c>
      <c r="H1563" s="0" t="n">
        <v>100971</v>
      </c>
      <c r="I1563" s="0" t="n">
        <v>29242</v>
      </c>
      <c r="J1563" s="16" t="n">
        <f aca="false">D1563+Inputs!$B$8*E1563</f>
        <v>1984.04</v>
      </c>
      <c r="K1563" s="16" t="n">
        <f aca="false">F1563+Inputs!$B$9*G1563</f>
        <v>487.36</v>
      </c>
      <c r="L1563" s="16" t="n">
        <f aca="false">H1563+Inputs!$B$10*I1563</f>
        <v>142991.754</v>
      </c>
      <c r="M1563" s="16" t="n">
        <f aca="false">J1563+K1563+L1563</f>
        <v>145463.154</v>
      </c>
    </row>
    <row r="1564" customFormat="false" ht="15" hidden="false" customHeight="false" outlineLevel="0" collapsed="false">
      <c r="A1564" s="0" t="s">
        <v>423</v>
      </c>
      <c r="B1564" s="15" t="n">
        <v>46174</v>
      </c>
      <c r="C1564" s="0" t="n">
        <v>4</v>
      </c>
      <c r="D1564" s="0" t="n">
        <v>1655</v>
      </c>
      <c r="E1564" s="0" t="n">
        <v>378</v>
      </c>
      <c r="F1564" s="0" t="n">
        <v>228</v>
      </c>
      <c r="G1564" s="0" t="n">
        <v>205</v>
      </c>
      <c r="H1564" s="0" t="n">
        <v>100775</v>
      </c>
      <c r="I1564" s="0" t="n">
        <v>29144</v>
      </c>
      <c r="J1564" s="16" t="n">
        <f aca="false">D1564+Inputs!$B$8*E1564</f>
        <v>2441.24</v>
      </c>
      <c r="K1564" s="16" t="n">
        <f aca="false">F1564+Inputs!$B$9*G1564</f>
        <v>654.4</v>
      </c>
      <c r="L1564" s="16" t="n">
        <f aca="false">H1564+Inputs!$B$10*I1564</f>
        <v>142654.928</v>
      </c>
      <c r="M1564" s="16" t="n">
        <f aca="false">J1564+K1564+L1564</f>
        <v>145750.568</v>
      </c>
    </row>
    <row r="1565" customFormat="false" ht="15" hidden="false" customHeight="false" outlineLevel="0" collapsed="false">
      <c r="A1565" s="0" t="s">
        <v>423</v>
      </c>
      <c r="B1565" s="15" t="n">
        <v>46235</v>
      </c>
      <c r="C1565" s="0" t="n">
        <v>4</v>
      </c>
      <c r="D1565" s="0" t="n">
        <v>1927</v>
      </c>
      <c r="E1565" s="0" t="n">
        <v>395</v>
      </c>
      <c r="F1565" s="0" t="n">
        <v>296</v>
      </c>
      <c r="G1565" s="0" t="n">
        <v>214</v>
      </c>
      <c r="H1565" s="0" t="n">
        <v>101258</v>
      </c>
      <c r="I1565" s="0" t="n">
        <v>29197</v>
      </c>
      <c r="J1565" s="16" t="n">
        <f aca="false">D1565+Inputs!$B$8*E1565</f>
        <v>2748.6</v>
      </c>
      <c r="K1565" s="16" t="n">
        <f aca="false">F1565+Inputs!$B$9*G1565</f>
        <v>741.12</v>
      </c>
      <c r="L1565" s="16" t="n">
        <f aca="false">H1565+Inputs!$B$10*I1565</f>
        <v>143214.089</v>
      </c>
      <c r="M1565" s="16" t="n">
        <f aca="false">J1565+K1565+L1565</f>
        <v>146703.809</v>
      </c>
    </row>
    <row r="1566" customFormat="false" ht="15" hidden="false" customHeight="false" outlineLevel="0" collapsed="false">
      <c r="A1566" s="0" t="s">
        <v>368</v>
      </c>
      <c r="B1566" s="15" t="n">
        <v>44805</v>
      </c>
      <c r="C1566" s="0" t="n">
        <v>1</v>
      </c>
      <c r="D1566" s="0" t="n">
        <v>29</v>
      </c>
      <c r="E1566" s="0" t="n">
        <v>42</v>
      </c>
      <c r="F1566" s="0" t="n">
        <v>0</v>
      </c>
      <c r="G1566" s="0" t="n">
        <v>1</v>
      </c>
      <c r="H1566" s="0" t="n">
        <v>31832</v>
      </c>
      <c r="I1566" s="0" t="n">
        <v>22009</v>
      </c>
      <c r="J1566" s="16" t="n">
        <f aca="false">D1566+Inputs!$B$8*E1566</f>
        <v>116.36</v>
      </c>
      <c r="K1566" s="16" t="n">
        <f aca="false">F1566+Inputs!$B$9*G1566</f>
        <v>2.08</v>
      </c>
      <c r="L1566" s="16" t="n">
        <f aca="false">H1566+Inputs!$B$10*I1566</f>
        <v>63458.933</v>
      </c>
      <c r="M1566" s="16" t="n">
        <f aca="false">J1566+K1566+L1566</f>
        <v>63577.373</v>
      </c>
    </row>
    <row r="1567" customFormat="false" ht="15" hidden="false" customHeight="false" outlineLevel="0" collapsed="false">
      <c r="A1567" s="0" t="s">
        <v>368</v>
      </c>
      <c r="B1567" s="15" t="n">
        <v>44896</v>
      </c>
      <c r="C1567" s="0" t="n">
        <v>1</v>
      </c>
      <c r="D1567" s="0" t="n">
        <v>30</v>
      </c>
      <c r="E1567" s="0" t="n">
        <v>55</v>
      </c>
      <c r="F1567" s="0" t="n">
        <v>0</v>
      </c>
      <c r="G1567" s="0" t="n">
        <v>5</v>
      </c>
      <c r="H1567" s="0" t="n">
        <v>32106</v>
      </c>
      <c r="I1567" s="0" t="n">
        <v>21995</v>
      </c>
      <c r="J1567" s="16" t="n">
        <f aca="false">D1567+Inputs!$B$8*E1567</f>
        <v>144.4</v>
      </c>
      <c r="K1567" s="16" t="n">
        <f aca="false">F1567+Inputs!$B$9*G1567</f>
        <v>10.4</v>
      </c>
      <c r="L1567" s="16" t="n">
        <f aca="false">H1567+Inputs!$B$10*I1567</f>
        <v>63712.815</v>
      </c>
      <c r="M1567" s="16" t="n">
        <f aca="false">J1567+K1567+L1567</f>
        <v>63867.615</v>
      </c>
    </row>
    <row r="1568" customFormat="false" ht="15" hidden="false" customHeight="false" outlineLevel="0" collapsed="false">
      <c r="A1568" s="0" t="s">
        <v>368</v>
      </c>
      <c r="B1568" s="15" t="n">
        <v>44986</v>
      </c>
      <c r="C1568" s="0" t="n">
        <v>1</v>
      </c>
      <c r="D1568" s="0" t="n">
        <v>35</v>
      </c>
      <c r="E1568" s="0" t="n">
        <v>64</v>
      </c>
      <c r="F1568" s="0" t="n">
        <v>0</v>
      </c>
      <c r="G1568" s="0" t="n">
        <v>5</v>
      </c>
      <c r="H1568" s="0" t="n">
        <v>32075</v>
      </c>
      <c r="I1568" s="0" t="n">
        <v>22156</v>
      </c>
      <c r="J1568" s="16" t="n">
        <f aca="false">D1568+Inputs!$B$8*E1568</f>
        <v>168.12</v>
      </c>
      <c r="K1568" s="16" t="n">
        <f aca="false">F1568+Inputs!$B$9*G1568</f>
        <v>10.4</v>
      </c>
      <c r="L1568" s="16" t="n">
        <f aca="false">H1568+Inputs!$B$10*I1568</f>
        <v>63913.172</v>
      </c>
      <c r="M1568" s="16" t="n">
        <f aca="false">J1568+K1568+L1568</f>
        <v>64091.692</v>
      </c>
    </row>
    <row r="1569" customFormat="false" ht="15" hidden="false" customHeight="false" outlineLevel="0" collapsed="false">
      <c r="A1569" s="0" t="s">
        <v>368</v>
      </c>
      <c r="B1569" s="15" t="n">
        <v>45078</v>
      </c>
      <c r="C1569" s="0" t="n">
        <v>1</v>
      </c>
      <c r="D1569" s="0" t="n">
        <v>43</v>
      </c>
      <c r="E1569" s="0" t="n">
        <v>78</v>
      </c>
      <c r="F1569" s="0" t="n">
        <v>0</v>
      </c>
      <c r="G1569" s="0" t="n">
        <v>5</v>
      </c>
      <c r="H1569" s="0" t="n">
        <v>32229</v>
      </c>
      <c r="I1569" s="0" t="n">
        <v>22168</v>
      </c>
      <c r="J1569" s="16" t="n">
        <f aca="false">D1569+Inputs!$B$8*E1569</f>
        <v>205.24</v>
      </c>
      <c r="K1569" s="16" t="n">
        <f aca="false">F1569+Inputs!$B$9*G1569</f>
        <v>10.4</v>
      </c>
      <c r="L1569" s="16" t="n">
        <f aca="false">H1569+Inputs!$B$10*I1569</f>
        <v>64084.416</v>
      </c>
      <c r="M1569" s="16" t="n">
        <f aca="false">J1569+K1569+L1569</f>
        <v>64300.056</v>
      </c>
    </row>
    <row r="1570" customFormat="false" ht="15" hidden="false" customHeight="false" outlineLevel="0" collapsed="false">
      <c r="A1570" s="0" t="s">
        <v>368</v>
      </c>
      <c r="B1570" s="15" t="n">
        <v>45170</v>
      </c>
      <c r="C1570" s="0" t="n">
        <v>1</v>
      </c>
      <c r="D1570" s="0" t="n">
        <v>63</v>
      </c>
      <c r="E1570" s="0" t="n">
        <v>89</v>
      </c>
      <c r="F1570" s="0" t="n">
        <v>0</v>
      </c>
      <c r="G1570" s="0" t="n">
        <v>11</v>
      </c>
      <c r="H1570" s="0" t="n">
        <v>32636</v>
      </c>
      <c r="I1570" s="0" t="n">
        <v>22222</v>
      </c>
      <c r="J1570" s="16" t="n">
        <f aca="false">D1570+Inputs!$B$8*E1570</f>
        <v>248.12</v>
      </c>
      <c r="K1570" s="16" t="n">
        <f aca="false">F1570+Inputs!$B$9*G1570</f>
        <v>22.88</v>
      </c>
      <c r="L1570" s="16" t="n">
        <f aca="false">H1570+Inputs!$B$10*I1570</f>
        <v>64569.014</v>
      </c>
      <c r="M1570" s="16" t="n">
        <f aca="false">J1570+K1570+L1570</f>
        <v>64840.014</v>
      </c>
    </row>
    <row r="1571" customFormat="false" ht="15" hidden="false" customHeight="false" outlineLevel="0" collapsed="false">
      <c r="A1571" s="0" t="s">
        <v>368</v>
      </c>
      <c r="B1571" s="15" t="n">
        <v>45261</v>
      </c>
      <c r="C1571" s="0" t="n">
        <v>1</v>
      </c>
      <c r="D1571" s="0" t="n">
        <v>88</v>
      </c>
      <c r="E1571" s="0" t="n">
        <v>99</v>
      </c>
      <c r="F1571" s="0" t="n">
        <v>0</v>
      </c>
      <c r="G1571" s="0" t="n">
        <v>13</v>
      </c>
      <c r="H1571" s="0" t="n">
        <v>33130</v>
      </c>
      <c r="I1571" s="0" t="n">
        <v>22217</v>
      </c>
      <c r="J1571" s="16" t="n">
        <f aca="false">D1571+Inputs!$B$8*E1571</f>
        <v>293.92</v>
      </c>
      <c r="K1571" s="16" t="n">
        <f aca="false">F1571+Inputs!$B$9*G1571</f>
        <v>27.04</v>
      </c>
      <c r="L1571" s="16" t="n">
        <f aca="false">H1571+Inputs!$B$10*I1571</f>
        <v>65055.829</v>
      </c>
      <c r="M1571" s="16" t="n">
        <f aca="false">J1571+K1571+L1571</f>
        <v>65376.789</v>
      </c>
    </row>
    <row r="1572" customFormat="false" ht="15" hidden="false" customHeight="false" outlineLevel="0" collapsed="false">
      <c r="A1572" s="0" t="s">
        <v>368</v>
      </c>
      <c r="B1572" s="15" t="n">
        <v>45352</v>
      </c>
      <c r="C1572" s="0" t="n">
        <v>1</v>
      </c>
      <c r="D1572" s="0" t="n">
        <v>104</v>
      </c>
      <c r="E1572" s="0" t="n">
        <v>112</v>
      </c>
      <c r="F1572" s="0" t="n">
        <v>0</v>
      </c>
      <c r="G1572" s="0" t="n">
        <v>18</v>
      </c>
      <c r="H1572" s="0" t="n">
        <v>33261</v>
      </c>
      <c r="I1572" s="0" t="n">
        <v>22322</v>
      </c>
      <c r="J1572" s="16" t="n">
        <f aca="false">D1572+Inputs!$B$8*E1572</f>
        <v>336.96</v>
      </c>
      <c r="K1572" s="16" t="n">
        <f aca="false">F1572+Inputs!$B$9*G1572</f>
        <v>37.44</v>
      </c>
      <c r="L1572" s="16" t="n">
        <f aca="false">H1572+Inputs!$B$10*I1572</f>
        <v>65337.714</v>
      </c>
      <c r="M1572" s="16" t="n">
        <f aca="false">J1572+K1572+L1572</f>
        <v>65712.114</v>
      </c>
    </row>
    <row r="1573" customFormat="false" ht="15" hidden="false" customHeight="false" outlineLevel="0" collapsed="false">
      <c r="A1573" s="0" t="s">
        <v>368</v>
      </c>
      <c r="B1573" s="15" t="n">
        <v>45444</v>
      </c>
      <c r="C1573" s="0" t="n">
        <v>1</v>
      </c>
      <c r="D1573" s="0" t="n">
        <v>121</v>
      </c>
      <c r="E1573" s="0" t="n">
        <v>130</v>
      </c>
      <c r="F1573" s="0" t="n">
        <v>0</v>
      </c>
      <c r="G1573" s="0" t="n">
        <v>26</v>
      </c>
      <c r="H1573" s="0" t="n">
        <v>33598</v>
      </c>
      <c r="I1573" s="0" t="n">
        <v>22233</v>
      </c>
      <c r="J1573" s="16" t="n">
        <f aca="false">D1573+Inputs!$B$8*E1573</f>
        <v>391.4</v>
      </c>
      <c r="K1573" s="16" t="n">
        <f aca="false">F1573+Inputs!$B$9*G1573</f>
        <v>54.08</v>
      </c>
      <c r="L1573" s="16" t="n">
        <f aca="false">H1573+Inputs!$B$10*I1573</f>
        <v>65546.821</v>
      </c>
      <c r="M1573" s="16" t="n">
        <f aca="false">J1573+K1573+L1573</f>
        <v>65992.301</v>
      </c>
    </row>
    <row r="1574" customFormat="false" ht="15" hidden="false" customHeight="false" outlineLevel="0" collapsed="false">
      <c r="A1574" s="0" t="s">
        <v>368</v>
      </c>
      <c r="B1574" s="15" t="n">
        <v>45536</v>
      </c>
      <c r="C1574" s="0" t="n">
        <v>1</v>
      </c>
      <c r="D1574" s="0" t="n">
        <v>130</v>
      </c>
      <c r="E1574" s="0" t="n">
        <v>141</v>
      </c>
      <c r="F1574" s="0" t="n">
        <v>8</v>
      </c>
      <c r="G1574" s="0" t="n">
        <v>30</v>
      </c>
      <c r="H1574" s="0" t="n">
        <v>34179</v>
      </c>
      <c r="I1574" s="0" t="n">
        <v>22114</v>
      </c>
      <c r="J1574" s="16" t="n">
        <f aca="false">D1574+Inputs!$B$8*E1574</f>
        <v>423.28</v>
      </c>
      <c r="K1574" s="16" t="n">
        <f aca="false">F1574+Inputs!$B$9*G1574</f>
        <v>70.4</v>
      </c>
      <c r="L1574" s="16" t="n">
        <f aca="false">H1574+Inputs!$B$10*I1574</f>
        <v>65956.818</v>
      </c>
      <c r="M1574" s="16" t="n">
        <f aca="false">J1574+K1574+L1574</f>
        <v>66450.498</v>
      </c>
    </row>
    <row r="1575" customFormat="false" ht="15" hidden="false" customHeight="false" outlineLevel="0" collapsed="false">
      <c r="A1575" s="0" t="s">
        <v>368</v>
      </c>
      <c r="B1575" s="15" t="n">
        <v>45627</v>
      </c>
      <c r="C1575" s="0" t="n">
        <v>1</v>
      </c>
      <c r="D1575" s="0" t="n">
        <v>161</v>
      </c>
      <c r="E1575" s="0" t="n">
        <v>154</v>
      </c>
      <c r="F1575" s="0" t="n">
        <v>11</v>
      </c>
      <c r="G1575" s="0" t="n">
        <v>32</v>
      </c>
      <c r="H1575" s="0" t="n">
        <v>34580</v>
      </c>
      <c r="I1575" s="0" t="n">
        <v>22111</v>
      </c>
      <c r="J1575" s="16" t="n">
        <f aca="false">D1575+Inputs!$B$8*E1575</f>
        <v>481.32</v>
      </c>
      <c r="K1575" s="16" t="n">
        <f aca="false">F1575+Inputs!$B$9*G1575</f>
        <v>77.56</v>
      </c>
      <c r="L1575" s="16" t="n">
        <f aca="false">H1575+Inputs!$B$10*I1575</f>
        <v>66353.507</v>
      </c>
      <c r="M1575" s="16" t="n">
        <f aca="false">J1575+K1575+L1575</f>
        <v>66912.387</v>
      </c>
    </row>
    <row r="1576" customFormat="false" ht="15" hidden="false" customHeight="false" outlineLevel="0" collapsed="false">
      <c r="A1576" s="0" t="s">
        <v>368</v>
      </c>
      <c r="B1576" s="15" t="n">
        <v>45717</v>
      </c>
      <c r="C1576" s="0" t="n">
        <v>1</v>
      </c>
      <c r="D1576" s="0" t="n">
        <v>170</v>
      </c>
      <c r="E1576" s="0" t="n">
        <v>171</v>
      </c>
      <c r="F1576" s="0" t="n">
        <v>14</v>
      </c>
      <c r="G1576" s="0" t="n">
        <v>50</v>
      </c>
      <c r="H1576" s="0" t="n">
        <v>34668</v>
      </c>
      <c r="I1576" s="0" t="n">
        <v>22286</v>
      </c>
      <c r="J1576" s="16" t="n">
        <f aca="false">D1576+Inputs!$B$8*E1576</f>
        <v>525.68</v>
      </c>
      <c r="K1576" s="16" t="n">
        <f aca="false">F1576+Inputs!$B$9*G1576</f>
        <v>118</v>
      </c>
      <c r="L1576" s="16" t="n">
        <f aca="false">H1576+Inputs!$B$10*I1576</f>
        <v>66692.982</v>
      </c>
      <c r="M1576" s="16" t="n">
        <f aca="false">J1576+K1576+L1576</f>
        <v>67336.662</v>
      </c>
    </row>
    <row r="1577" customFormat="false" ht="15" hidden="false" customHeight="false" outlineLevel="0" collapsed="false">
      <c r="A1577" s="0" t="s">
        <v>368</v>
      </c>
      <c r="B1577" s="15" t="n">
        <v>45809</v>
      </c>
      <c r="C1577" s="0" t="n">
        <v>1</v>
      </c>
      <c r="D1577" s="0" t="n">
        <v>173</v>
      </c>
      <c r="E1577" s="0" t="n">
        <v>184</v>
      </c>
      <c r="F1577" s="0" t="n">
        <v>22</v>
      </c>
      <c r="G1577" s="0" t="n">
        <v>54</v>
      </c>
      <c r="H1577" s="0" t="n">
        <v>34581</v>
      </c>
      <c r="I1577" s="0" t="n">
        <v>22208</v>
      </c>
      <c r="J1577" s="16" t="n">
        <f aca="false">D1577+Inputs!$B$8*E1577</f>
        <v>555.72</v>
      </c>
      <c r="K1577" s="16" t="n">
        <f aca="false">F1577+Inputs!$B$9*G1577</f>
        <v>134.32</v>
      </c>
      <c r="L1577" s="16" t="n">
        <f aca="false">H1577+Inputs!$B$10*I1577</f>
        <v>66493.896</v>
      </c>
      <c r="M1577" s="16" t="n">
        <f aca="false">J1577+K1577+L1577</f>
        <v>67183.936</v>
      </c>
    </row>
    <row r="1578" customFormat="false" ht="15" hidden="false" customHeight="false" outlineLevel="0" collapsed="false">
      <c r="A1578" s="0" t="s">
        <v>368</v>
      </c>
      <c r="B1578" s="15" t="n">
        <v>45901</v>
      </c>
      <c r="C1578" s="0" t="n">
        <v>1</v>
      </c>
      <c r="D1578" s="0" t="n">
        <v>213</v>
      </c>
      <c r="E1578" s="0" t="n">
        <v>195</v>
      </c>
      <c r="F1578" s="0" t="n">
        <v>28</v>
      </c>
      <c r="G1578" s="0" t="n">
        <v>72</v>
      </c>
      <c r="H1578" s="0" t="n">
        <v>34973</v>
      </c>
      <c r="I1578" s="0" t="n">
        <v>22196</v>
      </c>
      <c r="J1578" s="16" t="n">
        <f aca="false">D1578+Inputs!$B$8*E1578</f>
        <v>618.6</v>
      </c>
      <c r="K1578" s="16" t="n">
        <f aca="false">F1578+Inputs!$B$9*G1578</f>
        <v>177.76</v>
      </c>
      <c r="L1578" s="16" t="n">
        <f aca="false">H1578+Inputs!$B$10*I1578</f>
        <v>66868.652</v>
      </c>
      <c r="M1578" s="16" t="n">
        <f aca="false">J1578+K1578+L1578</f>
        <v>67665.012</v>
      </c>
    </row>
    <row r="1579" customFormat="false" ht="15" hidden="false" customHeight="false" outlineLevel="0" collapsed="false">
      <c r="A1579" s="0" t="s">
        <v>368</v>
      </c>
      <c r="B1579" s="15" t="n">
        <v>45992</v>
      </c>
      <c r="C1579" s="0" t="n">
        <v>1</v>
      </c>
      <c r="D1579" s="0" t="n">
        <v>258</v>
      </c>
      <c r="E1579" s="0" t="n">
        <v>199</v>
      </c>
      <c r="F1579" s="0" t="n">
        <v>42</v>
      </c>
      <c r="G1579" s="0" t="n">
        <v>78</v>
      </c>
      <c r="H1579" s="0" t="n">
        <v>35252</v>
      </c>
      <c r="I1579" s="0" t="n">
        <v>22191</v>
      </c>
      <c r="J1579" s="16" t="n">
        <f aca="false">D1579+Inputs!$B$8*E1579</f>
        <v>671.92</v>
      </c>
      <c r="K1579" s="16" t="n">
        <f aca="false">F1579+Inputs!$B$9*G1579</f>
        <v>204.24</v>
      </c>
      <c r="L1579" s="16" t="n">
        <f aca="false">H1579+Inputs!$B$10*I1579</f>
        <v>67140.467</v>
      </c>
      <c r="M1579" s="16" t="n">
        <f aca="false">J1579+K1579+L1579</f>
        <v>68016.627</v>
      </c>
    </row>
    <row r="1580" customFormat="false" ht="15" hidden="false" customHeight="false" outlineLevel="0" collapsed="false">
      <c r="A1580" s="0" t="s">
        <v>368</v>
      </c>
      <c r="B1580" s="15" t="n">
        <v>46082</v>
      </c>
      <c r="C1580" s="0" t="n">
        <v>1</v>
      </c>
      <c r="D1580" s="0" t="n">
        <v>320</v>
      </c>
      <c r="E1580" s="0" t="n">
        <v>217</v>
      </c>
      <c r="F1580" s="0" t="n">
        <v>63</v>
      </c>
      <c r="G1580" s="0" t="n">
        <v>82</v>
      </c>
      <c r="H1580" s="0" t="n">
        <v>35223</v>
      </c>
      <c r="I1580" s="0" t="n">
        <v>22218</v>
      </c>
      <c r="J1580" s="16" t="n">
        <f aca="false">D1580+Inputs!$B$8*E1580</f>
        <v>771.36</v>
      </c>
      <c r="K1580" s="16" t="n">
        <f aca="false">F1580+Inputs!$B$9*G1580</f>
        <v>233.56</v>
      </c>
      <c r="L1580" s="16" t="n">
        <f aca="false">H1580+Inputs!$B$10*I1580</f>
        <v>67150.266</v>
      </c>
      <c r="M1580" s="16" t="n">
        <f aca="false">J1580+K1580+L1580</f>
        <v>68155.186</v>
      </c>
    </row>
    <row r="1581" customFormat="false" ht="15" hidden="false" customHeight="false" outlineLevel="0" collapsed="false">
      <c r="A1581" s="0" t="s">
        <v>368</v>
      </c>
      <c r="B1581" s="15" t="n">
        <v>46174</v>
      </c>
      <c r="C1581" s="0" t="n">
        <v>1</v>
      </c>
      <c r="D1581" s="0" t="n">
        <v>419</v>
      </c>
      <c r="E1581" s="0" t="n">
        <v>249</v>
      </c>
      <c r="F1581" s="0" t="n">
        <v>84</v>
      </c>
      <c r="G1581" s="0" t="n">
        <v>103</v>
      </c>
      <c r="H1581" s="0" t="n">
        <v>35204</v>
      </c>
      <c r="I1581" s="0" t="n">
        <v>22220</v>
      </c>
      <c r="J1581" s="16" t="n">
        <f aca="false">D1581+Inputs!$B$8*E1581</f>
        <v>936.92</v>
      </c>
      <c r="K1581" s="16" t="n">
        <f aca="false">F1581+Inputs!$B$9*G1581</f>
        <v>298.24</v>
      </c>
      <c r="L1581" s="16" t="n">
        <f aca="false">H1581+Inputs!$B$10*I1581</f>
        <v>67134.14</v>
      </c>
      <c r="M1581" s="16" t="n">
        <f aca="false">J1581+K1581+L1581</f>
        <v>68369.3</v>
      </c>
    </row>
    <row r="1582" customFormat="false" ht="15" hidden="false" customHeight="false" outlineLevel="0" collapsed="false">
      <c r="A1582" s="0" t="s">
        <v>368</v>
      </c>
      <c r="B1582" s="15" t="n">
        <v>46235</v>
      </c>
      <c r="C1582" s="0" t="n">
        <v>1</v>
      </c>
      <c r="D1582" s="0" t="n">
        <v>499</v>
      </c>
      <c r="E1582" s="0" t="n">
        <v>266</v>
      </c>
      <c r="F1582" s="0" t="n">
        <v>110</v>
      </c>
      <c r="G1582" s="0" t="n">
        <v>126</v>
      </c>
      <c r="H1582" s="0" t="n">
        <v>35386</v>
      </c>
      <c r="I1582" s="0" t="n">
        <v>22221</v>
      </c>
      <c r="J1582" s="16" t="n">
        <f aca="false">D1582+Inputs!$B$8*E1582</f>
        <v>1052.28</v>
      </c>
      <c r="K1582" s="16" t="n">
        <f aca="false">F1582+Inputs!$B$9*G1582</f>
        <v>372.08</v>
      </c>
      <c r="L1582" s="16" t="n">
        <f aca="false">H1582+Inputs!$B$10*I1582</f>
        <v>67317.577</v>
      </c>
      <c r="M1582" s="16" t="n">
        <f aca="false">J1582+K1582+L1582</f>
        <v>68741.937</v>
      </c>
    </row>
    <row r="1583" customFormat="false" ht="15" hidden="false" customHeight="false" outlineLevel="0" collapsed="false">
      <c r="A1583" s="0" t="s">
        <v>383</v>
      </c>
      <c r="B1583" s="15" t="n">
        <v>44805</v>
      </c>
      <c r="C1583" s="0" t="n">
        <v>2</v>
      </c>
      <c r="D1583" s="0" t="n">
        <v>28</v>
      </c>
      <c r="E1583" s="0" t="n">
        <v>46</v>
      </c>
      <c r="F1583" s="0" t="n">
        <v>0</v>
      </c>
      <c r="G1583" s="0" t="n">
        <v>1</v>
      </c>
      <c r="H1583" s="0" t="n">
        <v>24751</v>
      </c>
      <c r="I1583" s="0" t="n">
        <v>20806</v>
      </c>
      <c r="J1583" s="16" t="n">
        <f aca="false">D1583+Inputs!$B$8*E1583</f>
        <v>123.68</v>
      </c>
      <c r="K1583" s="16" t="n">
        <f aca="false">F1583+Inputs!$B$9*G1583</f>
        <v>2.08</v>
      </c>
      <c r="L1583" s="16" t="n">
        <f aca="false">H1583+Inputs!$B$10*I1583</f>
        <v>54649.222</v>
      </c>
      <c r="M1583" s="16" t="n">
        <f aca="false">J1583+K1583+L1583</f>
        <v>54774.982</v>
      </c>
    </row>
    <row r="1584" customFormat="false" ht="15" hidden="false" customHeight="false" outlineLevel="0" collapsed="false">
      <c r="A1584" s="0" t="s">
        <v>383</v>
      </c>
      <c r="B1584" s="15" t="n">
        <v>44896</v>
      </c>
      <c r="C1584" s="0" t="n">
        <v>2</v>
      </c>
      <c r="D1584" s="0" t="n">
        <v>30</v>
      </c>
      <c r="E1584" s="0" t="n">
        <v>56</v>
      </c>
      <c r="F1584" s="0" t="n">
        <v>0</v>
      </c>
      <c r="G1584" s="0" t="n">
        <v>4</v>
      </c>
      <c r="H1584" s="0" t="n">
        <v>25008</v>
      </c>
      <c r="I1584" s="0" t="n">
        <v>20737</v>
      </c>
      <c r="J1584" s="16" t="n">
        <f aca="false">D1584+Inputs!$B$8*E1584</f>
        <v>146.48</v>
      </c>
      <c r="K1584" s="16" t="n">
        <f aca="false">F1584+Inputs!$B$9*G1584</f>
        <v>8.32</v>
      </c>
      <c r="L1584" s="16" t="n">
        <f aca="false">H1584+Inputs!$B$10*I1584</f>
        <v>54807.069</v>
      </c>
      <c r="M1584" s="16" t="n">
        <f aca="false">J1584+K1584+L1584</f>
        <v>54961.869</v>
      </c>
    </row>
    <row r="1585" customFormat="false" ht="15" hidden="false" customHeight="false" outlineLevel="0" collapsed="false">
      <c r="A1585" s="0" t="s">
        <v>383</v>
      </c>
      <c r="B1585" s="15" t="n">
        <v>44986</v>
      </c>
      <c r="C1585" s="0" t="n">
        <v>2</v>
      </c>
      <c r="D1585" s="0" t="n">
        <v>48</v>
      </c>
      <c r="E1585" s="0" t="n">
        <v>69</v>
      </c>
      <c r="F1585" s="0" t="n">
        <v>0</v>
      </c>
      <c r="G1585" s="0" t="n">
        <v>6</v>
      </c>
      <c r="H1585" s="0" t="n">
        <v>25122</v>
      </c>
      <c r="I1585" s="0" t="n">
        <v>20793</v>
      </c>
      <c r="J1585" s="16" t="n">
        <f aca="false">D1585+Inputs!$B$8*E1585</f>
        <v>191.52</v>
      </c>
      <c r="K1585" s="16" t="n">
        <f aca="false">F1585+Inputs!$B$9*G1585</f>
        <v>12.48</v>
      </c>
      <c r="L1585" s="16" t="n">
        <f aca="false">H1585+Inputs!$B$10*I1585</f>
        <v>55001.541</v>
      </c>
      <c r="M1585" s="16" t="n">
        <f aca="false">J1585+K1585+L1585</f>
        <v>55205.541</v>
      </c>
    </row>
    <row r="1586" customFormat="false" ht="15" hidden="false" customHeight="false" outlineLevel="0" collapsed="false">
      <c r="A1586" s="0" t="s">
        <v>383</v>
      </c>
      <c r="B1586" s="15" t="n">
        <v>45078</v>
      </c>
      <c r="C1586" s="0" t="n">
        <v>2</v>
      </c>
      <c r="D1586" s="0" t="n">
        <v>61</v>
      </c>
      <c r="E1586" s="0" t="n">
        <v>78</v>
      </c>
      <c r="F1586" s="0" t="n">
        <v>0</v>
      </c>
      <c r="G1586" s="0" t="n">
        <v>7</v>
      </c>
      <c r="H1586" s="0" t="n">
        <v>25094</v>
      </c>
      <c r="I1586" s="0" t="n">
        <v>20923</v>
      </c>
      <c r="J1586" s="16" t="n">
        <f aca="false">D1586+Inputs!$B$8*E1586</f>
        <v>223.24</v>
      </c>
      <c r="K1586" s="16" t="n">
        <f aca="false">F1586+Inputs!$B$9*G1586</f>
        <v>14.56</v>
      </c>
      <c r="L1586" s="16" t="n">
        <f aca="false">H1586+Inputs!$B$10*I1586</f>
        <v>55160.351</v>
      </c>
      <c r="M1586" s="16" t="n">
        <f aca="false">J1586+K1586+L1586</f>
        <v>55398.151</v>
      </c>
    </row>
    <row r="1587" customFormat="false" ht="15" hidden="false" customHeight="false" outlineLevel="0" collapsed="false">
      <c r="A1587" s="0" t="s">
        <v>383</v>
      </c>
      <c r="B1587" s="15" t="n">
        <v>45170</v>
      </c>
      <c r="C1587" s="0" t="n">
        <v>2</v>
      </c>
      <c r="D1587" s="0" t="n">
        <v>82</v>
      </c>
      <c r="E1587" s="0" t="n">
        <v>84</v>
      </c>
      <c r="F1587" s="0" t="n">
        <v>0</v>
      </c>
      <c r="G1587" s="0" t="n">
        <v>12</v>
      </c>
      <c r="H1587" s="0" t="n">
        <v>25378</v>
      </c>
      <c r="I1587" s="0" t="n">
        <v>20961</v>
      </c>
      <c r="J1587" s="16" t="n">
        <f aca="false">D1587+Inputs!$B$8*E1587</f>
        <v>256.72</v>
      </c>
      <c r="K1587" s="16" t="n">
        <f aca="false">F1587+Inputs!$B$9*G1587</f>
        <v>24.96</v>
      </c>
      <c r="L1587" s="16" t="n">
        <f aca="false">H1587+Inputs!$B$10*I1587</f>
        <v>55498.957</v>
      </c>
      <c r="M1587" s="16" t="n">
        <f aca="false">J1587+K1587+L1587</f>
        <v>55780.637</v>
      </c>
    </row>
    <row r="1588" customFormat="false" ht="15" hidden="false" customHeight="false" outlineLevel="0" collapsed="false">
      <c r="A1588" s="0" t="s">
        <v>383</v>
      </c>
      <c r="B1588" s="15" t="n">
        <v>45261</v>
      </c>
      <c r="C1588" s="0" t="n">
        <v>2</v>
      </c>
      <c r="D1588" s="0" t="n">
        <v>96</v>
      </c>
      <c r="E1588" s="0" t="n">
        <v>101</v>
      </c>
      <c r="F1588" s="0" t="n">
        <v>0</v>
      </c>
      <c r="G1588" s="0" t="n">
        <v>16</v>
      </c>
      <c r="H1588" s="0" t="n">
        <v>25659</v>
      </c>
      <c r="I1588" s="0" t="n">
        <v>20919</v>
      </c>
      <c r="J1588" s="16" t="n">
        <f aca="false">D1588+Inputs!$B$8*E1588</f>
        <v>306.08</v>
      </c>
      <c r="K1588" s="16" t="n">
        <f aca="false">F1588+Inputs!$B$9*G1588</f>
        <v>33.28</v>
      </c>
      <c r="L1588" s="16" t="n">
        <f aca="false">H1588+Inputs!$B$10*I1588</f>
        <v>55719.603</v>
      </c>
      <c r="M1588" s="16" t="n">
        <f aca="false">J1588+K1588+L1588</f>
        <v>56058.963</v>
      </c>
    </row>
    <row r="1589" customFormat="false" ht="15" hidden="false" customHeight="false" outlineLevel="0" collapsed="false">
      <c r="A1589" s="0" t="s">
        <v>383</v>
      </c>
      <c r="B1589" s="15" t="n">
        <v>45352</v>
      </c>
      <c r="C1589" s="0" t="n">
        <v>2</v>
      </c>
      <c r="D1589" s="0" t="n">
        <v>112</v>
      </c>
      <c r="E1589" s="0" t="n">
        <v>106</v>
      </c>
      <c r="F1589" s="0" t="n">
        <v>0</v>
      </c>
      <c r="G1589" s="0" t="n">
        <v>21</v>
      </c>
      <c r="H1589" s="0" t="n">
        <v>25540</v>
      </c>
      <c r="I1589" s="0" t="n">
        <v>21032</v>
      </c>
      <c r="J1589" s="16" t="n">
        <f aca="false">D1589+Inputs!$B$8*E1589</f>
        <v>332.48</v>
      </c>
      <c r="K1589" s="16" t="n">
        <f aca="false">F1589+Inputs!$B$9*G1589</f>
        <v>43.68</v>
      </c>
      <c r="L1589" s="16" t="n">
        <f aca="false">H1589+Inputs!$B$10*I1589</f>
        <v>55762.984</v>
      </c>
      <c r="M1589" s="16" t="n">
        <f aca="false">J1589+K1589+L1589</f>
        <v>56139.144</v>
      </c>
    </row>
    <row r="1590" customFormat="false" ht="15" hidden="false" customHeight="false" outlineLevel="0" collapsed="false">
      <c r="A1590" s="0" t="s">
        <v>383</v>
      </c>
      <c r="B1590" s="15" t="n">
        <v>45444</v>
      </c>
      <c r="C1590" s="0" t="n">
        <v>2</v>
      </c>
      <c r="D1590" s="0" t="n">
        <v>122</v>
      </c>
      <c r="E1590" s="0" t="n">
        <v>119</v>
      </c>
      <c r="F1590" s="0" t="n">
        <v>0</v>
      </c>
      <c r="G1590" s="0" t="n">
        <v>26</v>
      </c>
      <c r="H1590" s="0" t="n">
        <v>25748</v>
      </c>
      <c r="I1590" s="0" t="n">
        <v>21032</v>
      </c>
      <c r="J1590" s="16" t="n">
        <f aca="false">D1590+Inputs!$B$8*E1590</f>
        <v>369.52</v>
      </c>
      <c r="K1590" s="16" t="n">
        <f aca="false">F1590+Inputs!$B$9*G1590</f>
        <v>54.08</v>
      </c>
      <c r="L1590" s="16" t="n">
        <f aca="false">H1590+Inputs!$B$10*I1590</f>
        <v>55970.984</v>
      </c>
      <c r="M1590" s="16" t="n">
        <f aca="false">J1590+K1590+L1590</f>
        <v>56394.584</v>
      </c>
    </row>
    <row r="1591" customFormat="false" ht="15" hidden="false" customHeight="false" outlineLevel="0" collapsed="false">
      <c r="A1591" s="0" t="s">
        <v>383</v>
      </c>
      <c r="B1591" s="15" t="n">
        <v>45536</v>
      </c>
      <c r="C1591" s="0" t="n">
        <v>2</v>
      </c>
      <c r="D1591" s="0" t="n">
        <v>125</v>
      </c>
      <c r="E1591" s="0" t="n">
        <v>134</v>
      </c>
      <c r="F1591" s="0" t="n">
        <v>6</v>
      </c>
      <c r="G1591" s="0" t="n">
        <v>30</v>
      </c>
      <c r="H1591" s="0" t="n">
        <v>25948</v>
      </c>
      <c r="I1591" s="0" t="n">
        <v>21171</v>
      </c>
      <c r="J1591" s="16" t="n">
        <f aca="false">D1591+Inputs!$B$8*E1591</f>
        <v>403.72</v>
      </c>
      <c r="K1591" s="16" t="n">
        <f aca="false">F1591+Inputs!$B$9*G1591</f>
        <v>68.4</v>
      </c>
      <c r="L1591" s="16" t="n">
        <f aca="false">H1591+Inputs!$B$10*I1591</f>
        <v>56370.727</v>
      </c>
      <c r="M1591" s="16" t="n">
        <f aca="false">J1591+K1591+L1591</f>
        <v>56842.847</v>
      </c>
    </row>
    <row r="1592" customFormat="false" ht="15" hidden="false" customHeight="false" outlineLevel="0" collapsed="false">
      <c r="A1592" s="0" t="s">
        <v>383</v>
      </c>
      <c r="B1592" s="15" t="n">
        <v>45627</v>
      </c>
      <c r="C1592" s="0" t="n">
        <v>2</v>
      </c>
      <c r="D1592" s="0" t="n">
        <v>134</v>
      </c>
      <c r="E1592" s="0" t="n">
        <v>149</v>
      </c>
      <c r="F1592" s="0" t="n">
        <v>8</v>
      </c>
      <c r="G1592" s="0" t="n">
        <v>35</v>
      </c>
      <c r="H1592" s="0" t="n">
        <v>26314</v>
      </c>
      <c r="I1592" s="0" t="n">
        <v>21061</v>
      </c>
      <c r="J1592" s="16" t="n">
        <f aca="false">D1592+Inputs!$B$8*E1592</f>
        <v>443.92</v>
      </c>
      <c r="K1592" s="16" t="n">
        <f aca="false">F1592+Inputs!$B$9*G1592</f>
        <v>80.8</v>
      </c>
      <c r="L1592" s="16" t="n">
        <f aca="false">H1592+Inputs!$B$10*I1592</f>
        <v>56578.657</v>
      </c>
      <c r="M1592" s="16" t="n">
        <f aca="false">J1592+K1592+L1592</f>
        <v>57103.377</v>
      </c>
    </row>
    <row r="1593" customFormat="false" ht="15" hidden="false" customHeight="false" outlineLevel="0" collapsed="false">
      <c r="A1593" s="0" t="s">
        <v>383</v>
      </c>
      <c r="B1593" s="15" t="n">
        <v>45717</v>
      </c>
      <c r="C1593" s="0" t="n">
        <v>2</v>
      </c>
      <c r="D1593" s="0" t="n">
        <v>147</v>
      </c>
      <c r="E1593" s="0" t="n">
        <v>159</v>
      </c>
      <c r="F1593" s="0" t="n">
        <v>10</v>
      </c>
      <c r="G1593" s="0" t="n">
        <v>45</v>
      </c>
      <c r="H1593" s="0" t="n">
        <v>26233</v>
      </c>
      <c r="I1593" s="0" t="n">
        <v>21154</v>
      </c>
      <c r="J1593" s="16" t="n">
        <f aca="false">D1593+Inputs!$B$8*E1593</f>
        <v>477.72</v>
      </c>
      <c r="K1593" s="16" t="n">
        <f aca="false">F1593+Inputs!$B$9*G1593</f>
        <v>103.6</v>
      </c>
      <c r="L1593" s="16" t="n">
        <f aca="false">H1593+Inputs!$B$10*I1593</f>
        <v>56631.298</v>
      </c>
      <c r="M1593" s="16" t="n">
        <f aca="false">J1593+K1593+L1593</f>
        <v>57212.618</v>
      </c>
    </row>
    <row r="1594" customFormat="false" ht="15" hidden="false" customHeight="false" outlineLevel="0" collapsed="false">
      <c r="A1594" s="0" t="s">
        <v>383</v>
      </c>
      <c r="B1594" s="15" t="n">
        <v>45809</v>
      </c>
      <c r="C1594" s="0" t="n">
        <v>2</v>
      </c>
      <c r="D1594" s="0" t="n">
        <v>141</v>
      </c>
      <c r="E1594" s="0" t="n">
        <v>176</v>
      </c>
      <c r="F1594" s="0" t="n">
        <v>10</v>
      </c>
      <c r="G1594" s="0" t="n">
        <v>51</v>
      </c>
      <c r="H1594" s="0" t="n">
        <v>26219</v>
      </c>
      <c r="I1594" s="0" t="n">
        <v>21148</v>
      </c>
      <c r="J1594" s="16" t="n">
        <f aca="false">D1594+Inputs!$B$8*E1594</f>
        <v>507.08</v>
      </c>
      <c r="K1594" s="16" t="n">
        <f aca="false">F1594+Inputs!$B$9*G1594</f>
        <v>116.08</v>
      </c>
      <c r="L1594" s="16" t="n">
        <f aca="false">H1594+Inputs!$B$10*I1594</f>
        <v>56608.676</v>
      </c>
      <c r="M1594" s="16" t="n">
        <f aca="false">J1594+K1594+L1594</f>
        <v>57231.836</v>
      </c>
    </row>
    <row r="1595" customFormat="false" ht="15" hidden="false" customHeight="false" outlineLevel="0" collapsed="false">
      <c r="A1595" s="0" t="s">
        <v>383</v>
      </c>
      <c r="B1595" s="15" t="n">
        <v>45901</v>
      </c>
      <c r="C1595" s="0" t="n">
        <v>2</v>
      </c>
      <c r="D1595" s="0" t="n">
        <v>152</v>
      </c>
      <c r="E1595" s="0" t="n">
        <v>180</v>
      </c>
      <c r="F1595" s="0" t="n">
        <v>11</v>
      </c>
      <c r="G1595" s="0" t="n">
        <v>59</v>
      </c>
      <c r="H1595" s="0" t="n">
        <v>26511</v>
      </c>
      <c r="I1595" s="0" t="n">
        <v>21138</v>
      </c>
      <c r="J1595" s="16" t="n">
        <f aca="false">D1595+Inputs!$B$8*E1595</f>
        <v>526.4</v>
      </c>
      <c r="K1595" s="16" t="n">
        <f aca="false">F1595+Inputs!$B$9*G1595</f>
        <v>133.72</v>
      </c>
      <c r="L1595" s="16" t="n">
        <f aca="false">H1595+Inputs!$B$10*I1595</f>
        <v>56886.306</v>
      </c>
      <c r="M1595" s="16" t="n">
        <f aca="false">J1595+K1595+L1595</f>
        <v>57546.426</v>
      </c>
    </row>
    <row r="1596" customFormat="false" ht="15" hidden="false" customHeight="false" outlineLevel="0" collapsed="false">
      <c r="A1596" s="0" t="s">
        <v>383</v>
      </c>
      <c r="B1596" s="15" t="n">
        <v>45992</v>
      </c>
      <c r="C1596" s="0" t="n">
        <v>2</v>
      </c>
      <c r="D1596" s="0" t="n">
        <v>193</v>
      </c>
      <c r="E1596" s="0" t="n">
        <v>187</v>
      </c>
      <c r="F1596" s="0" t="n">
        <v>25</v>
      </c>
      <c r="G1596" s="0" t="n">
        <v>64</v>
      </c>
      <c r="H1596" s="0" t="n">
        <v>26909</v>
      </c>
      <c r="I1596" s="0" t="n">
        <v>21067</v>
      </c>
      <c r="J1596" s="16" t="n">
        <f aca="false">D1596+Inputs!$B$8*E1596</f>
        <v>581.96</v>
      </c>
      <c r="K1596" s="16" t="n">
        <f aca="false">F1596+Inputs!$B$9*G1596</f>
        <v>158.12</v>
      </c>
      <c r="L1596" s="16" t="n">
        <f aca="false">H1596+Inputs!$B$10*I1596</f>
        <v>57182.279</v>
      </c>
      <c r="M1596" s="16" t="n">
        <f aca="false">J1596+K1596+L1596</f>
        <v>57922.359</v>
      </c>
    </row>
    <row r="1597" customFormat="false" ht="15" hidden="false" customHeight="false" outlineLevel="0" collapsed="false">
      <c r="A1597" s="0" t="s">
        <v>383</v>
      </c>
      <c r="B1597" s="15" t="n">
        <v>46082</v>
      </c>
      <c r="C1597" s="0" t="n">
        <v>2</v>
      </c>
      <c r="D1597" s="0" t="n">
        <v>211</v>
      </c>
      <c r="E1597" s="0" t="n">
        <v>212</v>
      </c>
      <c r="F1597" s="0" t="n">
        <v>35</v>
      </c>
      <c r="G1597" s="0" t="n">
        <v>75</v>
      </c>
      <c r="H1597" s="0" t="n">
        <v>26906</v>
      </c>
      <c r="I1597" s="0" t="n">
        <v>21058</v>
      </c>
      <c r="J1597" s="16" t="n">
        <f aca="false">D1597+Inputs!$B$8*E1597</f>
        <v>651.96</v>
      </c>
      <c r="K1597" s="16" t="n">
        <f aca="false">F1597+Inputs!$B$9*G1597</f>
        <v>191</v>
      </c>
      <c r="L1597" s="16" t="n">
        <f aca="false">H1597+Inputs!$B$10*I1597</f>
        <v>57166.346</v>
      </c>
      <c r="M1597" s="16" t="n">
        <f aca="false">J1597+K1597+L1597</f>
        <v>58009.306</v>
      </c>
    </row>
    <row r="1598" customFormat="false" ht="15" hidden="false" customHeight="false" outlineLevel="0" collapsed="false">
      <c r="A1598" s="0" t="s">
        <v>383</v>
      </c>
      <c r="B1598" s="15" t="n">
        <v>46174</v>
      </c>
      <c r="C1598" s="0" t="n">
        <v>2</v>
      </c>
      <c r="D1598" s="0" t="n">
        <v>303</v>
      </c>
      <c r="E1598" s="0" t="n">
        <v>233</v>
      </c>
      <c r="F1598" s="0" t="n">
        <v>50</v>
      </c>
      <c r="G1598" s="0" t="n">
        <v>101</v>
      </c>
      <c r="H1598" s="0" t="n">
        <v>27010</v>
      </c>
      <c r="I1598" s="0" t="n">
        <v>21008</v>
      </c>
      <c r="J1598" s="16" t="n">
        <f aca="false">D1598+Inputs!$B$8*E1598</f>
        <v>787.64</v>
      </c>
      <c r="K1598" s="16" t="n">
        <f aca="false">F1598+Inputs!$B$9*G1598</f>
        <v>260.08</v>
      </c>
      <c r="L1598" s="16" t="n">
        <f aca="false">H1598+Inputs!$B$10*I1598</f>
        <v>57198.496</v>
      </c>
      <c r="M1598" s="16" t="n">
        <f aca="false">J1598+K1598+L1598</f>
        <v>58246.216</v>
      </c>
    </row>
    <row r="1599" customFormat="false" ht="15" hidden="false" customHeight="false" outlineLevel="0" collapsed="false">
      <c r="A1599" s="0" t="s">
        <v>383</v>
      </c>
      <c r="B1599" s="15" t="n">
        <v>46235</v>
      </c>
      <c r="C1599" s="0" t="n">
        <v>2</v>
      </c>
      <c r="D1599" s="0" t="n">
        <v>382</v>
      </c>
      <c r="E1599" s="0" t="n">
        <v>245</v>
      </c>
      <c r="F1599" s="0" t="n">
        <v>59</v>
      </c>
      <c r="G1599" s="0" t="n">
        <v>114</v>
      </c>
      <c r="H1599" s="0" t="n">
        <v>26915</v>
      </c>
      <c r="I1599" s="0" t="n">
        <v>21005</v>
      </c>
      <c r="J1599" s="16" t="n">
        <f aca="false">D1599+Inputs!$B$8*E1599</f>
        <v>891.6</v>
      </c>
      <c r="K1599" s="16" t="n">
        <f aca="false">F1599+Inputs!$B$9*G1599</f>
        <v>296.12</v>
      </c>
      <c r="L1599" s="16" t="n">
        <f aca="false">H1599+Inputs!$B$10*I1599</f>
        <v>57099.185</v>
      </c>
      <c r="M1599" s="16" t="n">
        <f aca="false">J1599+K1599+L1599</f>
        <v>58286.905</v>
      </c>
    </row>
    <row r="1600" customFormat="false" ht="15" hidden="false" customHeight="false" outlineLevel="0" collapsed="false">
      <c r="A1600" s="0" t="s">
        <v>437</v>
      </c>
      <c r="B1600" s="15" t="n">
        <v>44805</v>
      </c>
      <c r="C1600" s="0" t="n">
        <v>5</v>
      </c>
      <c r="D1600" s="0" t="n">
        <v>73</v>
      </c>
      <c r="E1600" s="0" t="n">
        <v>69</v>
      </c>
      <c r="F1600" s="0" t="n">
        <v>0</v>
      </c>
      <c r="G1600" s="0" t="n">
        <v>3</v>
      </c>
      <c r="H1600" s="0" t="n">
        <v>14772</v>
      </c>
      <c r="I1600" s="0" t="n">
        <v>20633</v>
      </c>
      <c r="J1600" s="16" t="n">
        <f aca="false">D1600+Inputs!$B$8*E1600</f>
        <v>216.52</v>
      </c>
      <c r="K1600" s="16" t="n">
        <f aca="false">F1600+Inputs!$B$9*G1600</f>
        <v>6.24</v>
      </c>
      <c r="L1600" s="16" t="n">
        <f aca="false">H1600+Inputs!$B$10*I1600</f>
        <v>44421.621</v>
      </c>
      <c r="M1600" s="16" t="n">
        <f aca="false">J1600+K1600+L1600</f>
        <v>44644.381</v>
      </c>
    </row>
    <row r="1601" customFormat="false" ht="15" hidden="false" customHeight="false" outlineLevel="0" collapsed="false">
      <c r="A1601" s="0" t="s">
        <v>437</v>
      </c>
      <c r="B1601" s="15" t="n">
        <v>44896</v>
      </c>
      <c r="C1601" s="0" t="n">
        <v>5</v>
      </c>
      <c r="D1601" s="0" t="n">
        <v>80</v>
      </c>
      <c r="E1601" s="0" t="n">
        <v>87</v>
      </c>
      <c r="F1601" s="0" t="n">
        <v>0</v>
      </c>
      <c r="G1601" s="0" t="n">
        <v>7</v>
      </c>
      <c r="H1601" s="0" t="n">
        <v>14849</v>
      </c>
      <c r="I1601" s="0" t="n">
        <v>20642</v>
      </c>
      <c r="J1601" s="16" t="n">
        <f aca="false">D1601+Inputs!$B$8*E1601</f>
        <v>260.96</v>
      </c>
      <c r="K1601" s="16" t="n">
        <f aca="false">F1601+Inputs!$B$9*G1601</f>
        <v>14.56</v>
      </c>
      <c r="L1601" s="16" t="n">
        <f aca="false">H1601+Inputs!$B$10*I1601</f>
        <v>44511.554</v>
      </c>
      <c r="M1601" s="16" t="n">
        <f aca="false">J1601+K1601+L1601</f>
        <v>44787.074</v>
      </c>
    </row>
    <row r="1602" customFormat="false" ht="15" hidden="false" customHeight="false" outlineLevel="0" collapsed="false">
      <c r="A1602" s="0" t="s">
        <v>437</v>
      </c>
      <c r="B1602" s="15" t="n">
        <v>44986</v>
      </c>
      <c r="C1602" s="0" t="n">
        <v>5</v>
      </c>
      <c r="D1602" s="0" t="n">
        <v>101</v>
      </c>
      <c r="E1602" s="0" t="n">
        <v>120</v>
      </c>
      <c r="F1602" s="0" t="n">
        <v>0</v>
      </c>
      <c r="G1602" s="0" t="n">
        <v>8</v>
      </c>
      <c r="H1602" s="0" t="n">
        <v>14663</v>
      </c>
      <c r="I1602" s="0" t="n">
        <v>20679</v>
      </c>
      <c r="J1602" s="16" t="n">
        <f aca="false">D1602+Inputs!$B$8*E1602</f>
        <v>350.6</v>
      </c>
      <c r="K1602" s="16" t="n">
        <f aca="false">F1602+Inputs!$B$9*G1602</f>
        <v>16.64</v>
      </c>
      <c r="L1602" s="16" t="n">
        <f aca="false">H1602+Inputs!$B$10*I1602</f>
        <v>44378.723</v>
      </c>
      <c r="M1602" s="16" t="n">
        <f aca="false">J1602+K1602+L1602</f>
        <v>44745.963</v>
      </c>
    </row>
    <row r="1603" customFormat="false" ht="15" hidden="false" customHeight="false" outlineLevel="0" collapsed="false">
      <c r="A1603" s="0" t="s">
        <v>437</v>
      </c>
      <c r="B1603" s="15" t="n">
        <v>45078</v>
      </c>
      <c r="C1603" s="0" t="n">
        <v>5</v>
      </c>
      <c r="D1603" s="0" t="n">
        <v>159</v>
      </c>
      <c r="E1603" s="0" t="n">
        <v>136</v>
      </c>
      <c r="F1603" s="0" t="n">
        <v>0</v>
      </c>
      <c r="G1603" s="0" t="n">
        <v>13</v>
      </c>
      <c r="H1603" s="0" t="n">
        <v>14304</v>
      </c>
      <c r="I1603" s="0" t="n">
        <v>20733</v>
      </c>
      <c r="J1603" s="16" t="n">
        <f aca="false">D1603+Inputs!$B$8*E1603</f>
        <v>441.88</v>
      </c>
      <c r="K1603" s="16" t="n">
        <f aca="false">F1603+Inputs!$B$9*G1603</f>
        <v>27.04</v>
      </c>
      <c r="L1603" s="16" t="n">
        <f aca="false">H1603+Inputs!$B$10*I1603</f>
        <v>44097.321</v>
      </c>
      <c r="M1603" s="16" t="n">
        <f aca="false">J1603+K1603+L1603</f>
        <v>44566.241</v>
      </c>
    </row>
    <row r="1604" customFormat="false" ht="15" hidden="false" customHeight="false" outlineLevel="0" collapsed="false">
      <c r="A1604" s="0" t="s">
        <v>437</v>
      </c>
      <c r="B1604" s="15" t="n">
        <v>45170</v>
      </c>
      <c r="C1604" s="0" t="n">
        <v>5</v>
      </c>
      <c r="D1604" s="0" t="n">
        <v>216</v>
      </c>
      <c r="E1604" s="0" t="n">
        <v>150</v>
      </c>
      <c r="F1604" s="0" t="n">
        <v>6</v>
      </c>
      <c r="G1604" s="0" t="n">
        <v>18</v>
      </c>
      <c r="H1604" s="0" t="n">
        <v>14440</v>
      </c>
      <c r="I1604" s="0" t="n">
        <v>20756</v>
      </c>
      <c r="J1604" s="16" t="n">
        <f aca="false">D1604+Inputs!$B$8*E1604</f>
        <v>528</v>
      </c>
      <c r="K1604" s="16" t="n">
        <f aca="false">F1604+Inputs!$B$9*G1604</f>
        <v>43.44</v>
      </c>
      <c r="L1604" s="16" t="n">
        <f aca="false">H1604+Inputs!$B$10*I1604</f>
        <v>44266.372</v>
      </c>
      <c r="M1604" s="16" t="n">
        <f aca="false">J1604+K1604+L1604</f>
        <v>44837.812</v>
      </c>
    </row>
    <row r="1605" customFormat="false" ht="15" hidden="false" customHeight="false" outlineLevel="0" collapsed="false">
      <c r="A1605" s="0" t="s">
        <v>437</v>
      </c>
      <c r="B1605" s="15" t="n">
        <v>45261</v>
      </c>
      <c r="C1605" s="0" t="n">
        <v>5</v>
      </c>
      <c r="D1605" s="0" t="n">
        <v>239</v>
      </c>
      <c r="E1605" s="0" t="n">
        <v>161</v>
      </c>
      <c r="F1605" s="0" t="n">
        <v>13</v>
      </c>
      <c r="G1605" s="0" t="n">
        <v>31</v>
      </c>
      <c r="H1605" s="0" t="n">
        <v>14709</v>
      </c>
      <c r="I1605" s="0" t="n">
        <v>20776</v>
      </c>
      <c r="J1605" s="16" t="n">
        <f aca="false">D1605+Inputs!$B$8*E1605</f>
        <v>573.88</v>
      </c>
      <c r="K1605" s="16" t="n">
        <f aca="false">F1605+Inputs!$B$9*G1605</f>
        <v>77.48</v>
      </c>
      <c r="L1605" s="16" t="n">
        <f aca="false">H1605+Inputs!$B$10*I1605</f>
        <v>44564.112</v>
      </c>
      <c r="M1605" s="16" t="n">
        <f aca="false">J1605+K1605+L1605</f>
        <v>45215.472</v>
      </c>
    </row>
    <row r="1606" customFormat="false" ht="15" hidden="false" customHeight="false" outlineLevel="0" collapsed="false">
      <c r="A1606" s="0" t="s">
        <v>437</v>
      </c>
      <c r="B1606" s="15" t="n">
        <v>45352</v>
      </c>
      <c r="C1606" s="0" t="n">
        <v>5</v>
      </c>
      <c r="D1606" s="0" t="n">
        <v>287</v>
      </c>
      <c r="E1606" s="0" t="n">
        <v>168</v>
      </c>
      <c r="F1606" s="0" t="n">
        <v>16</v>
      </c>
      <c r="G1606" s="0" t="n">
        <v>43</v>
      </c>
      <c r="H1606" s="0" t="n">
        <v>14904</v>
      </c>
      <c r="I1606" s="0" t="n">
        <v>20798</v>
      </c>
      <c r="J1606" s="16" t="n">
        <f aca="false">D1606+Inputs!$B$8*E1606</f>
        <v>636.44</v>
      </c>
      <c r="K1606" s="16" t="n">
        <f aca="false">F1606+Inputs!$B$9*G1606</f>
        <v>105.44</v>
      </c>
      <c r="L1606" s="16" t="n">
        <f aca="false">H1606+Inputs!$B$10*I1606</f>
        <v>44790.726</v>
      </c>
      <c r="M1606" s="16" t="n">
        <f aca="false">J1606+K1606+L1606</f>
        <v>45532.606</v>
      </c>
    </row>
    <row r="1607" customFormat="false" ht="15" hidden="false" customHeight="false" outlineLevel="0" collapsed="false">
      <c r="A1607" s="0" t="s">
        <v>437</v>
      </c>
      <c r="B1607" s="15" t="n">
        <v>45444</v>
      </c>
      <c r="C1607" s="0" t="n">
        <v>5</v>
      </c>
      <c r="D1607" s="0" t="n">
        <v>339</v>
      </c>
      <c r="E1607" s="0" t="n">
        <v>192</v>
      </c>
      <c r="F1607" s="0" t="n">
        <v>16</v>
      </c>
      <c r="G1607" s="0" t="n">
        <v>53</v>
      </c>
      <c r="H1607" s="0" t="n">
        <v>14994</v>
      </c>
      <c r="I1607" s="0" t="n">
        <v>20779</v>
      </c>
      <c r="J1607" s="16" t="n">
        <f aca="false">D1607+Inputs!$B$8*E1607</f>
        <v>738.36</v>
      </c>
      <c r="K1607" s="16" t="n">
        <f aca="false">F1607+Inputs!$B$9*G1607</f>
        <v>126.24</v>
      </c>
      <c r="L1607" s="16" t="n">
        <f aca="false">H1607+Inputs!$B$10*I1607</f>
        <v>44853.423</v>
      </c>
      <c r="M1607" s="16" t="n">
        <f aca="false">J1607+K1607+L1607</f>
        <v>45718.023</v>
      </c>
    </row>
    <row r="1608" customFormat="false" ht="15" hidden="false" customHeight="false" outlineLevel="0" collapsed="false">
      <c r="A1608" s="0" t="s">
        <v>437</v>
      </c>
      <c r="B1608" s="15" t="n">
        <v>45536</v>
      </c>
      <c r="C1608" s="0" t="n">
        <v>5</v>
      </c>
      <c r="D1608" s="0" t="n">
        <v>373</v>
      </c>
      <c r="E1608" s="0" t="n">
        <v>206</v>
      </c>
      <c r="F1608" s="0" t="n">
        <v>26</v>
      </c>
      <c r="G1608" s="0" t="n">
        <v>60</v>
      </c>
      <c r="H1608" s="0" t="n">
        <v>15041</v>
      </c>
      <c r="I1608" s="0" t="n">
        <v>20857</v>
      </c>
      <c r="J1608" s="16" t="n">
        <f aca="false">D1608+Inputs!$B$8*E1608</f>
        <v>801.48</v>
      </c>
      <c r="K1608" s="16" t="n">
        <f aca="false">F1608+Inputs!$B$9*G1608</f>
        <v>150.8</v>
      </c>
      <c r="L1608" s="16" t="n">
        <f aca="false">H1608+Inputs!$B$10*I1608</f>
        <v>45012.509</v>
      </c>
      <c r="M1608" s="16" t="n">
        <f aca="false">J1608+K1608+L1608</f>
        <v>45964.789</v>
      </c>
    </row>
    <row r="1609" customFormat="false" ht="15" hidden="false" customHeight="false" outlineLevel="0" collapsed="false">
      <c r="A1609" s="0" t="s">
        <v>437</v>
      </c>
      <c r="B1609" s="15" t="n">
        <v>45627</v>
      </c>
      <c r="C1609" s="0" t="n">
        <v>5</v>
      </c>
      <c r="D1609" s="0" t="n">
        <v>418</v>
      </c>
      <c r="E1609" s="0" t="n">
        <v>219</v>
      </c>
      <c r="F1609" s="0" t="n">
        <v>27</v>
      </c>
      <c r="G1609" s="0" t="n">
        <v>63</v>
      </c>
      <c r="H1609" s="0" t="n">
        <v>15225</v>
      </c>
      <c r="I1609" s="0" t="n">
        <v>20867</v>
      </c>
      <c r="J1609" s="16" t="n">
        <f aca="false">D1609+Inputs!$B$8*E1609</f>
        <v>873.52</v>
      </c>
      <c r="K1609" s="16" t="n">
        <f aca="false">F1609+Inputs!$B$9*G1609</f>
        <v>158.04</v>
      </c>
      <c r="L1609" s="16" t="n">
        <f aca="false">H1609+Inputs!$B$10*I1609</f>
        <v>45210.879</v>
      </c>
      <c r="M1609" s="16" t="n">
        <f aca="false">J1609+K1609+L1609</f>
        <v>46242.439</v>
      </c>
    </row>
    <row r="1610" customFormat="false" ht="15" hidden="false" customHeight="false" outlineLevel="0" collapsed="false">
      <c r="A1610" s="0" t="s">
        <v>437</v>
      </c>
      <c r="B1610" s="15" t="n">
        <v>45717</v>
      </c>
      <c r="C1610" s="0" t="n">
        <v>5</v>
      </c>
      <c r="D1610" s="0" t="n">
        <v>417</v>
      </c>
      <c r="E1610" s="0" t="n">
        <v>263</v>
      </c>
      <c r="F1610" s="0" t="n">
        <v>58</v>
      </c>
      <c r="G1610" s="0" t="n">
        <v>81</v>
      </c>
      <c r="H1610" s="0" t="n">
        <v>15195</v>
      </c>
      <c r="I1610" s="0" t="n">
        <v>20969</v>
      </c>
      <c r="J1610" s="16" t="n">
        <f aca="false">D1610+Inputs!$B$8*E1610</f>
        <v>964.04</v>
      </c>
      <c r="K1610" s="16" t="n">
        <f aca="false">F1610+Inputs!$B$9*G1610</f>
        <v>226.48</v>
      </c>
      <c r="L1610" s="16" t="n">
        <f aca="false">H1610+Inputs!$B$10*I1610</f>
        <v>45327.453</v>
      </c>
      <c r="M1610" s="16" t="n">
        <f aca="false">J1610+K1610+L1610</f>
        <v>46517.973</v>
      </c>
    </row>
    <row r="1611" customFormat="false" ht="15" hidden="false" customHeight="false" outlineLevel="0" collapsed="false">
      <c r="A1611" s="0" t="s">
        <v>437</v>
      </c>
      <c r="B1611" s="15" t="n">
        <v>45809</v>
      </c>
      <c r="C1611" s="0" t="n">
        <v>5</v>
      </c>
      <c r="D1611" s="0" t="n">
        <v>437</v>
      </c>
      <c r="E1611" s="0" t="n">
        <v>293</v>
      </c>
      <c r="F1611" s="0" t="n">
        <v>77</v>
      </c>
      <c r="G1611" s="0" t="n">
        <v>84</v>
      </c>
      <c r="H1611" s="0" t="n">
        <v>15133</v>
      </c>
      <c r="I1611" s="0" t="n">
        <v>20951</v>
      </c>
      <c r="J1611" s="16" t="n">
        <f aca="false">D1611+Inputs!$B$8*E1611</f>
        <v>1046.44</v>
      </c>
      <c r="K1611" s="16" t="n">
        <f aca="false">F1611+Inputs!$B$9*G1611</f>
        <v>251.72</v>
      </c>
      <c r="L1611" s="16" t="n">
        <f aca="false">H1611+Inputs!$B$10*I1611</f>
        <v>45239.587</v>
      </c>
      <c r="M1611" s="16" t="n">
        <f aca="false">J1611+K1611+L1611</f>
        <v>46537.747</v>
      </c>
    </row>
    <row r="1612" customFormat="false" ht="15" hidden="false" customHeight="false" outlineLevel="0" collapsed="false">
      <c r="A1612" s="0" t="s">
        <v>437</v>
      </c>
      <c r="B1612" s="15" t="n">
        <v>45901</v>
      </c>
      <c r="C1612" s="0" t="n">
        <v>5</v>
      </c>
      <c r="D1612" s="0" t="n">
        <v>489</v>
      </c>
      <c r="E1612" s="0" t="n">
        <v>309</v>
      </c>
      <c r="F1612" s="0" t="n">
        <v>81</v>
      </c>
      <c r="G1612" s="0" t="n">
        <v>93</v>
      </c>
      <c r="H1612" s="0" t="n">
        <v>15305</v>
      </c>
      <c r="I1612" s="0" t="n">
        <v>20960</v>
      </c>
      <c r="J1612" s="16" t="n">
        <f aca="false">D1612+Inputs!$B$8*E1612</f>
        <v>1131.72</v>
      </c>
      <c r="K1612" s="16" t="n">
        <f aca="false">F1612+Inputs!$B$9*G1612</f>
        <v>274.44</v>
      </c>
      <c r="L1612" s="16" t="n">
        <f aca="false">H1612+Inputs!$B$10*I1612</f>
        <v>45424.52</v>
      </c>
      <c r="M1612" s="16" t="n">
        <f aca="false">J1612+K1612+L1612</f>
        <v>46830.68</v>
      </c>
    </row>
    <row r="1613" customFormat="false" ht="15" hidden="false" customHeight="false" outlineLevel="0" collapsed="false">
      <c r="A1613" s="0" t="s">
        <v>437</v>
      </c>
      <c r="B1613" s="15" t="n">
        <v>45992</v>
      </c>
      <c r="C1613" s="0" t="n">
        <v>5</v>
      </c>
      <c r="D1613" s="0" t="n">
        <v>546</v>
      </c>
      <c r="E1613" s="0" t="n">
        <v>334</v>
      </c>
      <c r="F1613" s="0" t="n">
        <v>86</v>
      </c>
      <c r="G1613" s="0" t="n">
        <v>102</v>
      </c>
      <c r="H1613" s="0" t="n">
        <v>15456</v>
      </c>
      <c r="I1613" s="0" t="n">
        <v>20976</v>
      </c>
      <c r="J1613" s="16" t="n">
        <f aca="false">D1613+Inputs!$B$8*E1613</f>
        <v>1240.72</v>
      </c>
      <c r="K1613" s="16" t="n">
        <f aca="false">F1613+Inputs!$B$9*G1613</f>
        <v>298.16</v>
      </c>
      <c r="L1613" s="16" t="n">
        <f aca="false">H1613+Inputs!$B$10*I1613</f>
        <v>45598.512</v>
      </c>
      <c r="M1613" s="16" t="n">
        <f aca="false">J1613+K1613+L1613</f>
        <v>47137.392</v>
      </c>
    </row>
    <row r="1614" customFormat="false" ht="15" hidden="false" customHeight="false" outlineLevel="0" collapsed="false">
      <c r="A1614" s="0" t="s">
        <v>437</v>
      </c>
      <c r="B1614" s="15" t="n">
        <v>46082</v>
      </c>
      <c r="C1614" s="0" t="n">
        <v>5</v>
      </c>
      <c r="D1614" s="0" t="n">
        <v>630</v>
      </c>
      <c r="E1614" s="0" t="n">
        <v>377</v>
      </c>
      <c r="F1614" s="0" t="n">
        <v>102</v>
      </c>
      <c r="G1614" s="0" t="n">
        <v>117</v>
      </c>
      <c r="H1614" s="0" t="n">
        <v>15404</v>
      </c>
      <c r="I1614" s="0" t="n">
        <v>21036</v>
      </c>
      <c r="J1614" s="16" t="n">
        <f aca="false">D1614+Inputs!$B$8*E1614</f>
        <v>1414.16</v>
      </c>
      <c r="K1614" s="16" t="n">
        <f aca="false">F1614+Inputs!$B$9*G1614</f>
        <v>345.36</v>
      </c>
      <c r="L1614" s="16" t="n">
        <f aca="false">H1614+Inputs!$B$10*I1614</f>
        <v>45632.732</v>
      </c>
      <c r="M1614" s="16" t="n">
        <f aca="false">J1614+K1614+L1614</f>
        <v>47392.252</v>
      </c>
    </row>
    <row r="1615" customFormat="false" ht="15" hidden="false" customHeight="false" outlineLevel="0" collapsed="false">
      <c r="A1615" s="0" t="s">
        <v>437</v>
      </c>
      <c r="B1615" s="15" t="n">
        <v>46174</v>
      </c>
      <c r="C1615" s="0" t="n">
        <v>5</v>
      </c>
      <c r="D1615" s="0" t="n">
        <v>806</v>
      </c>
      <c r="E1615" s="0" t="n">
        <v>425</v>
      </c>
      <c r="F1615" s="0" t="n">
        <v>113</v>
      </c>
      <c r="G1615" s="0" t="n">
        <v>153</v>
      </c>
      <c r="H1615" s="0" t="n">
        <v>15391</v>
      </c>
      <c r="I1615" s="0" t="n">
        <v>20979</v>
      </c>
      <c r="J1615" s="16" t="n">
        <f aca="false">D1615+Inputs!$B$8*E1615</f>
        <v>1690</v>
      </c>
      <c r="K1615" s="16" t="n">
        <f aca="false">F1615+Inputs!$B$9*G1615</f>
        <v>431.24</v>
      </c>
      <c r="L1615" s="16" t="n">
        <f aca="false">H1615+Inputs!$B$10*I1615</f>
        <v>45537.823</v>
      </c>
      <c r="M1615" s="16" t="n">
        <f aca="false">J1615+K1615+L1615</f>
        <v>47659.063</v>
      </c>
    </row>
    <row r="1616" customFormat="false" ht="15" hidden="false" customHeight="false" outlineLevel="0" collapsed="false">
      <c r="A1616" s="0" t="s">
        <v>437</v>
      </c>
      <c r="B1616" s="15" t="n">
        <v>46235</v>
      </c>
      <c r="C1616" s="0" t="n">
        <v>5</v>
      </c>
      <c r="D1616" s="0" t="n">
        <v>942</v>
      </c>
      <c r="E1616" s="0" t="n">
        <v>458</v>
      </c>
      <c r="F1616" s="0" t="n">
        <v>119</v>
      </c>
      <c r="G1616" s="0" t="n">
        <v>179</v>
      </c>
      <c r="H1616" s="0" t="n">
        <v>15480</v>
      </c>
      <c r="I1616" s="0" t="n">
        <v>20893</v>
      </c>
      <c r="J1616" s="16" t="n">
        <f aca="false">D1616+Inputs!$B$8*E1616</f>
        <v>1894.64</v>
      </c>
      <c r="K1616" s="16" t="n">
        <f aca="false">F1616+Inputs!$B$9*G1616</f>
        <v>491.32</v>
      </c>
      <c r="L1616" s="16" t="n">
        <f aca="false">H1616+Inputs!$B$10*I1616</f>
        <v>45503.241</v>
      </c>
      <c r="M1616" s="16" t="n">
        <f aca="false">J1616+K1616+L1616</f>
        <v>47889.201</v>
      </c>
    </row>
    <row r="1617" customFormat="false" ht="15" hidden="false" customHeight="false" outlineLevel="0" collapsed="false">
      <c r="A1617" s="0" t="s">
        <v>431</v>
      </c>
      <c r="B1617" s="15" t="n">
        <v>44805</v>
      </c>
      <c r="C1617" s="0" t="n">
        <v>5</v>
      </c>
      <c r="D1617" s="0" t="n">
        <v>251</v>
      </c>
      <c r="E1617" s="0" t="n">
        <v>117</v>
      </c>
      <c r="F1617" s="0" t="n">
        <v>0</v>
      </c>
      <c r="G1617" s="0" t="n">
        <v>3</v>
      </c>
      <c r="H1617" s="0" t="n">
        <v>35394</v>
      </c>
      <c r="I1617" s="0" t="n">
        <v>19704</v>
      </c>
      <c r="J1617" s="16" t="n">
        <f aca="false">D1617+Inputs!$B$8*E1617</f>
        <v>494.36</v>
      </c>
      <c r="K1617" s="16" t="n">
        <f aca="false">F1617+Inputs!$B$9*G1617</f>
        <v>6.24</v>
      </c>
      <c r="L1617" s="16" t="n">
        <f aca="false">H1617+Inputs!$B$10*I1617</f>
        <v>63708.648</v>
      </c>
      <c r="M1617" s="16" t="n">
        <f aca="false">J1617+K1617+L1617</f>
        <v>64209.248</v>
      </c>
    </row>
    <row r="1618" customFormat="false" ht="15" hidden="false" customHeight="false" outlineLevel="0" collapsed="false">
      <c r="A1618" s="0" t="s">
        <v>431</v>
      </c>
      <c r="B1618" s="15" t="n">
        <v>44896</v>
      </c>
      <c r="C1618" s="0" t="n">
        <v>5</v>
      </c>
      <c r="D1618" s="0" t="n">
        <v>260</v>
      </c>
      <c r="E1618" s="0" t="n">
        <v>136</v>
      </c>
      <c r="F1618" s="0" t="n">
        <v>0</v>
      </c>
      <c r="G1618" s="0" t="n">
        <v>8</v>
      </c>
      <c r="H1618" s="0" t="n">
        <v>35520</v>
      </c>
      <c r="I1618" s="0" t="n">
        <v>19733</v>
      </c>
      <c r="J1618" s="16" t="n">
        <f aca="false">D1618+Inputs!$B$8*E1618</f>
        <v>542.88</v>
      </c>
      <c r="K1618" s="16" t="n">
        <f aca="false">F1618+Inputs!$B$9*G1618</f>
        <v>16.64</v>
      </c>
      <c r="L1618" s="16" t="n">
        <f aca="false">H1618+Inputs!$B$10*I1618</f>
        <v>63876.321</v>
      </c>
      <c r="M1618" s="16" t="n">
        <f aca="false">J1618+K1618+L1618</f>
        <v>64435.841</v>
      </c>
    </row>
    <row r="1619" customFormat="false" ht="15" hidden="false" customHeight="false" outlineLevel="0" collapsed="false">
      <c r="A1619" s="0" t="s">
        <v>431</v>
      </c>
      <c r="B1619" s="15" t="n">
        <v>44986</v>
      </c>
      <c r="C1619" s="0" t="n">
        <v>5</v>
      </c>
      <c r="D1619" s="0" t="n">
        <v>348</v>
      </c>
      <c r="E1619" s="0" t="n">
        <v>163</v>
      </c>
      <c r="F1619" s="0" t="n">
        <v>0</v>
      </c>
      <c r="G1619" s="0" t="n">
        <v>15</v>
      </c>
      <c r="H1619" s="0" t="n">
        <v>35489</v>
      </c>
      <c r="I1619" s="0" t="n">
        <v>19806</v>
      </c>
      <c r="J1619" s="16" t="n">
        <f aca="false">D1619+Inputs!$B$8*E1619</f>
        <v>687.04</v>
      </c>
      <c r="K1619" s="16" t="n">
        <f aca="false">F1619+Inputs!$B$9*G1619</f>
        <v>31.2</v>
      </c>
      <c r="L1619" s="16" t="n">
        <f aca="false">H1619+Inputs!$B$10*I1619</f>
        <v>63950.222</v>
      </c>
      <c r="M1619" s="16" t="n">
        <f aca="false">J1619+K1619+L1619</f>
        <v>64668.462</v>
      </c>
    </row>
    <row r="1620" customFormat="false" ht="15" hidden="false" customHeight="false" outlineLevel="0" collapsed="false">
      <c r="A1620" s="0" t="s">
        <v>431</v>
      </c>
      <c r="B1620" s="15" t="n">
        <v>45078</v>
      </c>
      <c r="C1620" s="0" t="n">
        <v>5</v>
      </c>
      <c r="D1620" s="0" t="n">
        <v>476</v>
      </c>
      <c r="E1620" s="0" t="n">
        <v>188</v>
      </c>
      <c r="F1620" s="0" t="n">
        <v>0</v>
      </c>
      <c r="G1620" s="0" t="n">
        <v>23</v>
      </c>
      <c r="H1620" s="0" t="n">
        <v>36281</v>
      </c>
      <c r="I1620" s="0" t="n">
        <v>19889</v>
      </c>
      <c r="J1620" s="16" t="n">
        <f aca="false">D1620+Inputs!$B$8*E1620</f>
        <v>867.04</v>
      </c>
      <c r="K1620" s="16" t="n">
        <f aca="false">F1620+Inputs!$B$9*G1620</f>
        <v>47.84</v>
      </c>
      <c r="L1620" s="16" t="n">
        <f aca="false">H1620+Inputs!$B$10*I1620</f>
        <v>64861.493</v>
      </c>
      <c r="M1620" s="16" t="n">
        <f aca="false">J1620+K1620+L1620</f>
        <v>65776.373</v>
      </c>
    </row>
    <row r="1621" customFormat="false" ht="15" hidden="false" customHeight="false" outlineLevel="0" collapsed="false">
      <c r="A1621" s="0" t="s">
        <v>431</v>
      </c>
      <c r="B1621" s="15" t="n">
        <v>45170</v>
      </c>
      <c r="C1621" s="0" t="n">
        <v>5</v>
      </c>
      <c r="D1621" s="0" t="n">
        <v>564</v>
      </c>
      <c r="E1621" s="0" t="n">
        <v>211</v>
      </c>
      <c r="F1621" s="0" t="n">
        <v>0</v>
      </c>
      <c r="G1621" s="0" t="n">
        <v>31</v>
      </c>
      <c r="H1621" s="0" t="n">
        <v>36292</v>
      </c>
      <c r="I1621" s="0" t="n">
        <v>19889</v>
      </c>
      <c r="J1621" s="16" t="n">
        <f aca="false">D1621+Inputs!$B$8*E1621</f>
        <v>1002.88</v>
      </c>
      <c r="K1621" s="16" t="n">
        <f aca="false">F1621+Inputs!$B$9*G1621</f>
        <v>64.48</v>
      </c>
      <c r="L1621" s="16" t="n">
        <f aca="false">H1621+Inputs!$B$10*I1621</f>
        <v>64872.493</v>
      </c>
      <c r="M1621" s="16" t="n">
        <f aca="false">J1621+K1621+L1621</f>
        <v>65939.853</v>
      </c>
    </row>
    <row r="1622" customFormat="false" ht="15" hidden="false" customHeight="false" outlineLevel="0" collapsed="false">
      <c r="A1622" s="0" t="s">
        <v>431</v>
      </c>
      <c r="B1622" s="15" t="n">
        <v>45261</v>
      </c>
      <c r="C1622" s="0" t="n">
        <v>5</v>
      </c>
      <c r="D1622" s="0" t="n">
        <v>631</v>
      </c>
      <c r="E1622" s="0" t="n">
        <v>221</v>
      </c>
      <c r="F1622" s="0" t="n">
        <v>6</v>
      </c>
      <c r="G1622" s="0" t="n">
        <v>31</v>
      </c>
      <c r="H1622" s="0" t="n">
        <v>36453</v>
      </c>
      <c r="I1622" s="0" t="n">
        <v>19807</v>
      </c>
      <c r="J1622" s="16" t="n">
        <f aca="false">D1622+Inputs!$B$8*E1622</f>
        <v>1090.68</v>
      </c>
      <c r="K1622" s="16" t="n">
        <f aca="false">F1622+Inputs!$B$9*G1622</f>
        <v>70.48</v>
      </c>
      <c r="L1622" s="16" t="n">
        <f aca="false">H1622+Inputs!$B$10*I1622</f>
        <v>64915.659</v>
      </c>
      <c r="M1622" s="16" t="n">
        <f aca="false">J1622+K1622+L1622</f>
        <v>66076.819</v>
      </c>
    </row>
    <row r="1623" customFormat="false" ht="15" hidden="false" customHeight="false" outlineLevel="0" collapsed="false">
      <c r="A1623" s="0" t="s">
        <v>431</v>
      </c>
      <c r="B1623" s="15" t="n">
        <v>45352</v>
      </c>
      <c r="C1623" s="0" t="n">
        <v>5</v>
      </c>
      <c r="D1623" s="0" t="n">
        <v>745</v>
      </c>
      <c r="E1623" s="0" t="n">
        <v>238</v>
      </c>
      <c r="F1623" s="0" t="n">
        <v>8</v>
      </c>
      <c r="G1623" s="0" t="n">
        <v>42</v>
      </c>
      <c r="H1623" s="0" t="n">
        <v>36194</v>
      </c>
      <c r="I1623" s="0" t="n">
        <v>19919</v>
      </c>
      <c r="J1623" s="16" t="n">
        <f aca="false">D1623+Inputs!$B$8*E1623</f>
        <v>1240.04</v>
      </c>
      <c r="K1623" s="16" t="n">
        <f aca="false">F1623+Inputs!$B$9*G1623</f>
        <v>95.36</v>
      </c>
      <c r="L1623" s="16" t="n">
        <f aca="false">H1623+Inputs!$B$10*I1623</f>
        <v>64817.603</v>
      </c>
      <c r="M1623" s="16" t="n">
        <f aca="false">J1623+K1623+L1623</f>
        <v>66153.003</v>
      </c>
    </row>
    <row r="1624" customFormat="false" ht="15" hidden="false" customHeight="false" outlineLevel="0" collapsed="false">
      <c r="A1624" s="0" t="s">
        <v>431</v>
      </c>
      <c r="B1624" s="15" t="n">
        <v>45444</v>
      </c>
      <c r="C1624" s="0" t="n">
        <v>5</v>
      </c>
      <c r="D1624" s="0" t="n">
        <v>828</v>
      </c>
      <c r="E1624" s="0" t="n">
        <v>266</v>
      </c>
      <c r="F1624" s="0" t="n">
        <v>8</v>
      </c>
      <c r="G1624" s="0" t="n">
        <v>59</v>
      </c>
      <c r="H1624" s="0" t="n">
        <v>35941</v>
      </c>
      <c r="I1624" s="0" t="n">
        <v>19781</v>
      </c>
      <c r="J1624" s="16" t="n">
        <f aca="false">D1624+Inputs!$B$8*E1624</f>
        <v>1381.28</v>
      </c>
      <c r="K1624" s="16" t="n">
        <f aca="false">F1624+Inputs!$B$9*G1624</f>
        <v>130.72</v>
      </c>
      <c r="L1624" s="16" t="n">
        <f aca="false">H1624+Inputs!$B$10*I1624</f>
        <v>64366.297</v>
      </c>
      <c r="M1624" s="16" t="n">
        <f aca="false">J1624+K1624+L1624</f>
        <v>65878.297</v>
      </c>
    </row>
    <row r="1625" customFormat="false" ht="15" hidden="false" customHeight="false" outlineLevel="0" collapsed="false">
      <c r="A1625" s="0" t="s">
        <v>431</v>
      </c>
      <c r="B1625" s="15" t="n">
        <v>45536</v>
      </c>
      <c r="C1625" s="0" t="n">
        <v>5</v>
      </c>
      <c r="D1625" s="0" t="n">
        <v>894</v>
      </c>
      <c r="E1625" s="0" t="n">
        <v>276</v>
      </c>
      <c r="F1625" s="0" t="n">
        <v>19</v>
      </c>
      <c r="G1625" s="0" t="n">
        <v>71</v>
      </c>
      <c r="H1625" s="0" t="n">
        <v>36035</v>
      </c>
      <c r="I1625" s="0" t="n">
        <v>19764</v>
      </c>
      <c r="J1625" s="16" t="n">
        <f aca="false">D1625+Inputs!$B$8*E1625</f>
        <v>1468.08</v>
      </c>
      <c r="K1625" s="16" t="n">
        <f aca="false">F1625+Inputs!$B$9*G1625</f>
        <v>166.68</v>
      </c>
      <c r="L1625" s="16" t="n">
        <f aca="false">H1625+Inputs!$B$10*I1625</f>
        <v>64435.868</v>
      </c>
      <c r="M1625" s="16" t="n">
        <f aca="false">J1625+K1625+L1625</f>
        <v>66070.628</v>
      </c>
    </row>
    <row r="1626" customFormat="false" ht="15" hidden="false" customHeight="false" outlineLevel="0" collapsed="false">
      <c r="A1626" s="0" t="s">
        <v>431</v>
      </c>
      <c r="B1626" s="15" t="n">
        <v>45627</v>
      </c>
      <c r="C1626" s="0" t="n">
        <v>5</v>
      </c>
      <c r="D1626" s="0" t="n">
        <v>964</v>
      </c>
      <c r="E1626" s="0" t="n">
        <v>300</v>
      </c>
      <c r="F1626" s="0" t="n">
        <v>40</v>
      </c>
      <c r="G1626" s="0" t="n">
        <v>77</v>
      </c>
      <c r="H1626" s="0" t="n">
        <v>36161</v>
      </c>
      <c r="I1626" s="0" t="n">
        <v>19780</v>
      </c>
      <c r="J1626" s="16" t="n">
        <f aca="false">D1626+Inputs!$B$8*E1626</f>
        <v>1588</v>
      </c>
      <c r="K1626" s="16" t="n">
        <f aca="false">F1626+Inputs!$B$9*G1626</f>
        <v>200.16</v>
      </c>
      <c r="L1626" s="16" t="n">
        <f aca="false">H1626+Inputs!$B$10*I1626</f>
        <v>64584.86</v>
      </c>
      <c r="M1626" s="16" t="n">
        <f aca="false">J1626+K1626+L1626</f>
        <v>66373.02</v>
      </c>
    </row>
    <row r="1627" customFormat="false" ht="15" hidden="false" customHeight="false" outlineLevel="0" collapsed="false">
      <c r="A1627" s="0" t="s">
        <v>431</v>
      </c>
      <c r="B1627" s="15" t="n">
        <v>45717</v>
      </c>
      <c r="C1627" s="0" t="n">
        <v>5</v>
      </c>
      <c r="D1627" s="0" t="n">
        <v>1010</v>
      </c>
      <c r="E1627" s="0" t="n">
        <v>343</v>
      </c>
      <c r="F1627" s="0" t="n">
        <v>62</v>
      </c>
      <c r="G1627" s="0" t="n">
        <v>105</v>
      </c>
      <c r="H1627" s="0" t="n">
        <v>35891</v>
      </c>
      <c r="I1627" s="0" t="n">
        <v>19791</v>
      </c>
      <c r="J1627" s="16" t="n">
        <f aca="false">D1627+Inputs!$B$8*E1627</f>
        <v>1723.44</v>
      </c>
      <c r="K1627" s="16" t="n">
        <f aca="false">F1627+Inputs!$B$9*G1627</f>
        <v>280.4</v>
      </c>
      <c r="L1627" s="16" t="n">
        <f aca="false">H1627+Inputs!$B$10*I1627</f>
        <v>64330.667</v>
      </c>
      <c r="M1627" s="16" t="n">
        <f aca="false">J1627+K1627+L1627</f>
        <v>66334.507</v>
      </c>
    </row>
    <row r="1628" customFormat="false" ht="15" hidden="false" customHeight="false" outlineLevel="0" collapsed="false">
      <c r="A1628" s="0" t="s">
        <v>431</v>
      </c>
      <c r="B1628" s="15" t="n">
        <v>45809</v>
      </c>
      <c r="C1628" s="0" t="n">
        <v>5</v>
      </c>
      <c r="D1628" s="0" t="n">
        <v>1085</v>
      </c>
      <c r="E1628" s="0" t="n">
        <v>374</v>
      </c>
      <c r="F1628" s="0" t="n">
        <v>90</v>
      </c>
      <c r="G1628" s="0" t="n">
        <v>111</v>
      </c>
      <c r="H1628" s="0" t="n">
        <v>35697</v>
      </c>
      <c r="I1628" s="0" t="n">
        <v>19737</v>
      </c>
      <c r="J1628" s="16" t="n">
        <f aca="false">D1628+Inputs!$B$8*E1628</f>
        <v>1862.92</v>
      </c>
      <c r="K1628" s="16" t="n">
        <f aca="false">F1628+Inputs!$B$9*G1628</f>
        <v>320.88</v>
      </c>
      <c r="L1628" s="16" t="n">
        <f aca="false">H1628+Inputs!$B$10*I1628</f>
        <v>64059.069</v>
      </c>
      <c r="M1628" s="16" t="n">
        <f aca="false">J1628+K1628+L1628</f>
        <v>66242.869</v>
      </c>
    </row>
    <row r="1629" customFormat="false" ht="15" hidden="false" customHeight="false" outlineLevel="0" collapsed="false">
      <c r="A1629" s="0" t="s">
        <v>431</v>
      </c>
      <c r="B1629" s="15" t="n">
        <v>45901</v>
      </c>
      <c r="C1629" s="0" t="n">
        <v>5</v>
      </c>
      <c r="D1629" s="0" t="n">
        <v>1173</v>
      </c>
      <c r="E1629" s="0" t="n">
        <v>405</v>
      </c>
      <c r="F1629" s="0" t="n">
        <v>128</v>
      </c>
      <c r="G1629" s="0" t="n">
        <v>120</v>
      </c>
      <c r="H1629" s="0" t="n">
        <v>35824</v>
      </c>
      <c r="I1629" s="0" t="n">
        <v>19698</v>
      </c>
      <c r="J1629" s="16" t="n">
        <f aca="false">D1629+Inputs!$B$8*E1629</f>
        <v>2015.4</v>
      </c>
      <c r="K1629" s="16" t="n">
        <f aca="false">F1629+Inputs!$B$9*G1629</f>
        <v>377.6</v>
      </c>
      <c r="L1629" s="16" t="n">
        <f aca="false">H1629+Inputs!$B$10*I1629</f>
        <v>64130.026</v>
      </c>
      <c r="M1629" s="16" t="n">
        <f aca="false">J1629+K1629+L1629</f>
        <v>66523.026</v>
      </c>
    </row>
    <row r="1630" customFormat="false" ht="15" hidden="false" customHeight="false" outlineLevel="0" collapsed="false">
      <c r="A1630" s="0" t="s">
        <v>431</v>
      </c>
      <c r="B1630" s="15" t="n">
        <v>45992</v>
      </c>
      <c r="C1630" s="0" t="n">
        <v>5</v>
      </c>
      <c r="D1630" s="0" t="n">
        <v>1309</v>
      </c>
      <c r="E1630" s="0" t="n">
        <v>418</v>
      </c>
      <c r="F1630" s="0" t="n">
        <v>154</v>
      </c>
      <c r="G1630" s="0" t="n">
        <v>128</v>
      </c>
      <c r="H1630" s="0" t="n">
        <v>35931</v>
      </c>
      <c r="I1630" s="0" t="n">
        <v>19564</v>
      </c>
      <c r="J1630" s="16" t="n">
        <f aca="false">D1630+Inputs!$B$8*E1630</f>
        <v>2178.44</v>
      </c>
      <c r="K1630" s="16" t="n">
        <f aca="false">F1630+Inputs!$B$9*G1630</f>
        <v>420.24</v>
      </c>
      <c r="L1630" s="16" t="n">
        <f aca="false">H1630+Inputs!$B$10*I1630</f>
        <v>64044.468</v>
      </c>
      <c r="M1630" s="16" t="n">
        <f aca="false">J1630+K1630+L1630</f>
        <v>66643.148</v>
      </c>
    </row>
    <row r="1631" customFormat="false" ht="15" hidden="false" customHeight="false" outlineLevel="0" collapsed="false">
      <c r="A1631" s="0" t="s">
        <v>431</v>
      </c>
      <c r="B1631" s="15" t="n">
        <v>46082</v>
      </c>
      <c r="C1631" s="0" t="n">
        <v>5</v>
      </c>
      <c r="D1631" s="0" t="n">
        <v>1424</v>
      </c>
      <c r="E1631" s="0" t="n">
        <v>444</v>
      </c>
      <c r="F1631" s="0" t="n">
        <v>164</v>
      </c>
      <c r="G1631" s="0" t="n">
        <v>147</v>
      </c>
      <c r="H1631" s="0" t="n">
        <v>35831</v>
      </c>
      <c r="I1631" s="0" t="n">
        <v>19584</v>
      </c>
      <c r="J1631" s="16" t="n">
        <f aca="false">D1631+Inputs!$B$8*E1631</f>
        <v>2347.52</v>
      </c>
      <c r="K1631" s="16" t="n">
        <f aca="false">F1631+Inputs!$B$9*G1631</f>
        <v>469.76</v>
      </c>
      <c r="L1631" s="16" t="n">
        <f aca="false">H1631+Inputs!$B$10*I1631</f>
        <v>63973.208</v>
      </c>
      <c r="M1631" s="16" t="n">
        <f aca="false">J1631+K1631+L1631</f>
        <v>66790.488</v>
      </c>
    </row>
    <row r="1632" customFormat="false" ht="15" hidden="false" customHeight="false" outlineLevel="0" collapsed="false">
      <c r="A1632" s="0" t="s">
        <v>431</v>
      </c>
      <c r="B1632" s="15" t="n">
        <v>46174</v>
      </c>
      <c r="C1632" s="0" t="n">
        <v>5</v>
      </c>
      <c r="D1632" s="0" t="n">
        <v>1704</v>
      </c>
      <c r="E1632" s="0" t="n">
        <v>477</v>
      </c>
      <c r="F1632" s="0" t="n">
        <v>175</v>
      </c>
      <c r="G1632" s="0" t="n">
        <v>172</v>
      </c>
      <c r="H1632" s="0" t="n">
        <v>35625</v>
      </c>
      <c r="I1632" s="0" t="n">
        <v>19549</v>
      </c>
      <c r="J1632" s="16" t="n">
        <f aca="false">D1632+Inputs!$B$8*E1632</f>
        <v>2696.16</v>
      </c>
      <c r="K1632" s="16" t="n">
        <f aca="false">F1632+Inputs!$B$9*G1632</f>
        <v>532.76</v>
      </c>
      <c r="L1632" s="16" t="n">
        <f aca="false">H1632+Inputs!$B$10*I1632</f>
        <v>63716.913</v>
      </c>
      <c r="M1632" s="16" t="n">
        <f aca="false">J1632+K1632+L1632</f>
        <v>66945.833</v>
      </c>
    </row>
    <row r="1633" customFormat="false" ht="15" hidden="false" customHeight="false" outlineLevel="0" collapsed="false">
      <c r="A1633" s="0" t="s">
        <v>431</v>
      </c>
      <c r="B1633" s="15" t="n">
        <v>46235</v>
      </c>
      <c r="C1633" s="0" t="n">
        <v>5</v>
      </c>
      <c r="D1633" s="0" t="n">
        <v>1857</v>
      </c>
      <c r="E1633" s="0" t="n">
        <v>509</v>
      </c>
      <c r="F1633" s="0" t="n">
        <v>196</v>
      </c>
      <c r="G1633" s="0" t="n">
        <v>190</v>
      </c>
      <c r="H1633" s="0" t="n">
        <v>35479</v>
      </c>
      <c r="I1633" s="0" t="n">
        <v>19617</v>
      </c>
      <c r="J1633" s="16" t="n">
        <f aca="false">D1633+Inputs!$B$8*E1633</f>
        <v>2915.72</v>
      </c>
      <c r="K1633" s="16" t="n">
        <f aca="false">F1633+Inputs!$B$9*G1633</f>
        <v>591.2</v>
      </c>
      <c r="L1633" s="16" t="n">
        <f aca="false">H1633+Inputs!$B$10*I1633</f>
        <v>63668.629</v>
      </c>
      <c r="M1633" s="16" t="n">
        <f aca="false">J1633+K1633+L1633</f>
        <v>67175.549</v>
      </c>
    </row>
    <row r="1634" customFormat="false" ht="15" hidden="false" customHeight="false" outlineLevel="0" collapsed="false">
      <c r="A1634" s="0" t="s">
        <v>365</v>
      </c>
      <c r="B1634" s="15" t="n">
        <v>44805</v>
      </c>
      <c r="C1634" s="0" t="n">
        <v>1</v>
      </c>
      <c r="D1634" s="0" t="n">
        <v>0</v>
      </c>
      <c r="E1634" s="0" t="n">
        <v>4</v>
      </c>
      <c r="F1634" s="0" t="n">
        <v>0</v>
      </c>
      <c r="G1634" s="0" t="n">
        <v>0</v>
      </c>
      <c r="H1634" s="0" t="n">
        <v>2324</v>
      </c>
      <c r="I1634" s="0" t="n">
        <v>10213</v>
      </c>
      <c r="J1634" s="16" t="n">
        <f aca="false">D1634+Inputs!$B$8*E1634</f>
        <v>8.32</v>
      </c>
      <c r="K1634" s="16" t="n">
        <f aca="false">F1634+Inputs!$B$9*G1634</f>
        <v>0</v>
      </c>
      <c r="L1634" s="16" t="n">
        <f aca="false">H1634+Inputs!$B$10*I1634</f>
        <v>17000.081</v>
      </c>
      <c r="M1634" s="16" t="n">
        <f aca="false">J1634+K1634+L1634</f>
        <v>17008.401</v>
      </c>
    </row>
    <row r="1635" customFormat="false" ht="15" hidden="false" customHeight="false" outlineLevel="0" collapsed="false">
      <c r="A1635" s="0" t="s">
        <v>365</v>
      </c>
      <c r="B1635" s="15" t="n">
        <v>44896</v>
      </c>
      <c r="C1635" s="0" t="n">
        <v>1</v>
      </c>
      <c r="D1635" s="0" t="n">
        <v>0</v>
      </c>
      <c r="E1635" s="0" t="n">
        <v>8</v>
      </c>
      <c r="F1635" s="0" t="n">
        <v>0</v>
      </c>
      <c r="G1635" s="0" t="n">
        <v>0</v>
      </c>
      <c r="H1635" s="0" t="n">
        <v>2323</v>
      </c>
      <c r="I1635" s="0" t="n">
        <v>10210</v>
      </c>
      <c r="J1635" s="16" t="n">
        <f aca="false">D1635+Inputs!$B$8*E1635</f>
        <v>16.64</v>
      </c>
      <c r="K1635" s="16" t="n">
        <f aca="false">F1635+Inputs!$B$9*G1635</f>
        <v>0</v>
      </c>
      <c r="L1635" s="16" t="n">
        <f aca="false">H1635+Inputs!$B$10*I1635</f>
        <v>16994.77</v>
      </c>
      <c r="M1635" s="16" t="n">
        <f aca="false">J1635+K1635+L1635</f>
        <v>17011.41</v>
      </c>
    </row>
    <row r="1636" customFormat="false" ht="15" hidden="false" customHeight="false" outlineLevel="0" collapsed="false">
      <c r="A1636" s="0" t="s">
        <v>365</v>
      </c>
      <c r="B1636" s="15" t="n">
        <v>44986</v>
      </c>
      <c r="C1636" s="0" t="n">
        <v>1</v>
      </c>
      <c r="D1636" s="0" t="n">
        <v>0</v>
      </c>
      <c r="E1636" s="0" t="n">
        <v>11</v>
      </c>
      <c r="F1636" s="0" t="n">
        <v>0</v>
      </c>
      <c r="G1636" s="0" t="n">
        <v>1</v>
      </c>
      <c r="H1636" s="0" t="n">
        <v>2299</v>
      </c>
      <c r="I1636" s="0" t="n">
        <v>10250</v>
      </c>
      <c r="J1636" s="16" t="n">
        <f aca="false">D1636+Inputs!$B$8*E1636</f>
        <v>22.88</v>
      </c>
      <c r="K1636" s="16" t="n">
        <f aca="false">F1636+Inputs!$B$9*G1636</f>
        <v>2.08</v>
      </c>
      <c r="L1636" s="16" t="n">
        <f aca="false">H1636+Inputs!$B$10*I1636</f>
        <v>17028.25</v>
      </c>
      <c r="M1636" s="16" t="n">
        <f aca="false">J1636+K1636+L1636</f>
        <v>17053.21</v>
      </c>
    </row>
    <row r="1637" customFormat="false" ht="15" hidden="false" customHeight="false" outlineLevel="0" collapsed="false">
      <c r="A1637" s="0" t="s">
        <v>365</v>
      </c>
      <c r="B1637" s="15" t="n">
        <v>45078</v>
      </c>
      <c r="C1637" s="0" t="n">
        <v>1</v>
      </c>
      <c r="D1637" s="0" t="n">
        <v>0</v>
      </c>
      <c r="E1637" s="0" t="n">
        <v>13</v>
      </c>
      <c r="F1637" s="0" t="n">
        <v>0</v>
      </c>
      <c r="G1637" s="0" t="n">
        <v>1</v>
      </c>
      <c r="H1637" s="0" t="n">
        <v>2274</v>
      </c>
      <c r="I1637" s="0" t="n">
        <v>10312</v>
      </c>
      <c r="J1637" s="16" t="n">
        <f aca="false">D1637+Inputs!$B$8*E1637</f>
        <v>27.04</v>
      </c>
      <c r="K1637" s="16" t="n">
        <f aca="false">F1637+Inputs!$B$9*G1637</f>
        <v>2.08</v>
      </c>
      <c r="L1637" s="16" t="n">
        <f aca="false">H1637+Inputs!$B$10*I1637</f>
        <v>17092.344</v>
      </c>
      <c r="M1637" s="16" t="n">
        <f aca="false">J1637+K1637+L1637</f>
        <v>17121.464</v>
      </c>
    </row>
    <row r="1638" customFormat="false" ht="15" hidden="false" customHeight="false" outlineLevel="0" collapsed="false">
      <c r="A1638" s="0" t="s">
        <v>365</v>
      </c>
      <c r="B1638" s="15" t="n">
        <v>45170</v>
      </c>
      <c r="C1638" s="0" t="n">
        <v>1</v>
      </c>
      <c r="D1638" s="0" t="n">
        <v>0</v>
      </c>
      <c r="E1638" s="0" t="n">
        <v>14</v>
      </c>
      <c r="F1638" s="0" t="n">
        <v>0</v>
      </c>
      <c r="G1638" s="0" t="n">
        <v>1</v>
      </c>
      <c r="H1638" s="0" t="n">
        <v>2327</v>
      </c>
      <c r="I1638" s="0" t="n">
        <v>10359</v>
      </c>
      <c r="J1638" s="16" t="n">
        <f aca="false">D1638+Inputs!$B$8*E1638</f>
        <v>29.12</v>
      </c>
      <c r="K1638" s="16" t="n">
        <f aca="false">F1638+Inputs!$B$9*G1638</f>
        <v>2.08</v>
      </c>
      <c r="L1638" s="16" t="n">
        <f aca="false">H1638+Inputs!$B$10*I1638</f>
        <v>17212.883</v>
      </c>
      <c r="M1638" s="16" t="n">
        <f aca="false">J1638+K1638+L1638</f>
        <v>17244.083</v>
      </c>
    </row>
    <row r="1639" customFormat="false" ht="15" hidden="false" customHeight="false" outlineLevel="0" collapsed="false">
      <c r="A1639" s="0" t="s">
        <v>365</v>
      </c>
      <c r="B1639" s="15" t="n">
        <v>45261</v>
      </c>
      <c r="C1639" s="0" t="n">
        <v>1</v>
      </c>
      <c r="D1639" s="0" t="n">
        <v>0</v>
      </c>
      <c r="E1639" s="0" t="n">
        <v>20</v>
      </c>
      <c r="F1639" s="0" t="n">
        <v>0</v>
      </c>
      <c r="G1639" s="0" t="n">
        <v>2</v>
      </c>
      <c r="H1639" s="0" t="n">
        <v>2388</v>
      </c>
      <c r="I1639" s="0" t="n">
        <v>10361</v>
      </c>
      <c r="J1639" s="16" t="n">
        <f aca="false">D1639+Inputs!$B$8*E1639</f>
        <v>41.6</v>
      </c>
      <c r="K1639" s="16" t="n">
        <f aca="false">F1639+Inputs!$B$9*G1639</f>
        <v>4.16</v>
      </c>
      <c r="L1639" s="16" t="n">
        <f aca="false">H1639+Inputs!$B$10*I1639</f>
        <v>17276.757</v>
      </c>
      <c r="M1639" s="16" t="n">
        <f aca="false">J1639+K1639+L1639</f>
        <v>17322.517</v>
      </c>
    </row>
    <row r="1640" customFormat="false" ht="15" hidden="false" customHeight="false" outlineLevel="0" collapsed="false">
      <c r="A1640" s="0" t="s">
        <v>365</v>
      </c>
      <c r="B1640" s="15" t="n">
        <v>45352</v>
      </c>
      <c r="C1640" s="0" t="n">
        <v>1</v>
      </c>
      <c r="D1640" s="0" t="n">
        <v>0</v>
      </c>
      <c r="E1640" s="0" t="n">
        <v>26</v>
      </c>
      <c r="F1640" s="0" t="n">
        <v>0</v>
      </c>
      <c r="G1640" s="0" t="n">
        <v>2</v>
      </c>
      <c r="H1640" s="0" t="n">
        <v>2421</v>
      </c>
      <c r="I1640" s="0" t="n">
        <v>10402</v>
      </c>
      <c r="J1640" s="16" t="n">
        <f aca="false">D1640+Inputs!$B$8*E1640</f>
        <v>54.08</v>
      </c>
      <c r="K1640" s="16" t="n">
        <f aca="false">F1640+Inputs!$B$9*G1640</f>
        <v>4.16</v>
      </c>
      <c r="L1640" s="16" t="n">
        <f aca="false">H1640+Inputs!$B$10*I1640</f>
        <v>17368.674</v>
      </c>
      <c r="M1640" s="16" t="n">
        <f aca="false">J1640+K1640+L1640</f>
        <v>17426.914</v>
      </c>
    </row>
    <row r="1641" customFormat="false" ht="15" hidden="false" customHeight="false" outlineLevel="0" collapsed="false">
      <c r="A1641" s="0" t="s">
        <v>365</v>
      </c>
      <c r="B1641" s="15" t="n">
        <v>45444</v>
      </c>
      <c r="C1641" s="0" t="n">
        <v>1</v>
      </c>
      <c r="D1641" s="0" t="n">
        <v>0</v>
      </c>
      <c r="E1641" s="0" t="n">
        <v>27</v>
      </c>
      <c r="F1641" s="0" t="n">
        <v>0</v>
      </c>
      <c r="G1641" s="0" t="n">
        <v>1</v>
      </c>
      <c r="H1641" s="0" t="n">
        <v>2410</v>
      </c>
      <c r="I1641" s="0" t="n">
        <v>10384</v>
      </c>
      <c r="J1641" s="16" t="n">
        <f aca="false">D1641+Inputs!$B$8*E1641</f>
        <v>56.16</v>
      </c>
      <c r="K1641" s="16" t="n">
        <f aca="false">F1641+Inputs!$B$9*G1641</f>
        <v>2.08</v>
      </c>
      <c r="L1641" s="16" t="n">
        <f aca="false">H1641+Inputs!$B$10*I1641</f>
        <v>17331.808</v>
      </c>
      <c r="M1641" s="16" t="n">
        <f aca="false">J1641+K1641+L1641</f>
        <v>17390.048</v>
      </c>
    </row>
    <row r="1642" customFormat="false" ht="15" hidden="false" customHeight="false" outlineLevel="0" collapsed="false">
      <c r="A1642" s="0" t="s">
        <v>365</v>
      </c>
      <c r="B1642" s="15" t="n">
        <v>45536</v>
      </c>
      <c r="C1642" s="0" t="n">
        <v>1</v>
      </c>
      <c r="D1642" s="0" t="n">
        <v>0</v>
      </c>
      <c r="E1642" s="0" t="n">
        <v>30</v>
      </c>
      <c r="F1642" s="0" t="n">
        <v>0</v>
      </c>
      <c r="G1642" s="0" t="n">
        <v>2</v>
      </c>
      <c r="H1642" s="0" t="n">
        <v>2491</v>
      </c>
      <c r="I1642" s="0" t="n">
        <v>10382</v>
      </c>
      <c r="J1642" s="16" t="n">
        <f aca="false">D1642+Inputs!$B$8*E1642</f>
        <v>62.4</v>
      </c>
      <c r="K1642" s="16" t="n">
        <f aca="false">F1642+Inputs!$B$9*G1642</f>
        <v>4.16</v>
      </c>
      <c r="L1642" s="16" t="n">
        <f aca="false">H1642+Inputs!$B$10*I1642</f>
        <v>17409.934</v>
      </c>
      <c r="M1642" s="16" t="n">
        <f aca="false">J1642+K1642+L1642</f>
        <v>17476.494</v>
      </c>
    </row>
    <row r="1643" customFormat="false" ht="15" hidden="false" customHeight="false" outlineLevel="0" collapsed="false">
      <c r="A1643" s="0" t="s">
        <v>365</v>
      </c>
      <c r="B1643" s="15" t="n">
        <v>45627</v>
      </c>
      <c r="C1643" s="0" t="n">
        <v>1</v>
      </c>
      <c r="D1643" s="0" t="n">
        <v>0</v>
      </c>
      <c r="E1643" s="0" t="n">
        <v>30</v>
      </c>
      <c r="F1643" s="0" t="n">
        <v>0</v>
      </c>
      <c r="G1643" s="0" t="n">
        <v>2</v>
      </c>
      <c r="H1643" s="0" t="n">
        <v>2519</v>
      </c>
      <c r="I1643" s="0" t="n">
        <v>10413</v>
      </c>
      <c r="J1643" s="16" t="n">
        <f aca="false">D1643+Inputs!$B$8*E1643</f>
        <v>62.4</v>
      </c>
      <c r="K1643" s="16" t="n">
        <f aca="false">F1643+Inputs!$B$9*G1643</f>
        <v>4.16</v>
      </c>
      <c r="L1643" s="16" t="n">
        <f aca="false">H1643+Inputs!$B$10*I1643</f>
        <v>17482.481</v>
      </c>
      <c r="M1643" s="16" t="n">
        <f aca="false">J1643+K1643+L1643</f>
        <v>17549.041</v>
      </c>
    </row>
    <row r="1644" customFormat="false" ht="15" hidden="false" customHeight="false" outlineLevel="0" collapsed="false">
      <c r="A1644" s="0" t="s">
        <v>365</v>
      </c>
      <c r="B1644" s="15" t="n">
        <v>45717</v>
      </c>
      <c r="C1644" s="0" t="n">
        <v>1</v>
      </c>
      <c r="D1644" s="0" t="n">
        <v>0</v>
      </c>
      <c r="E1644" s="0" t="n">
        <v>33</v>
      </c>
      <c r="F1644" s="0" t="n">
        <v>0</v>
      </c>
      <c r="G1644" s="0" t="n">
        <v>4</v>
      </c>
      <c r="H1644" s="0" t="n">
        <v>2442</v>
      </c>
      <c r="I1644" s="0" t="n">
        <v>10404</v>
      </c>
      <c r="J1644" s="16" t="n">
        <f aca="false">D1644+Inputs!$B$8*E1644</f>
        <v>68.64</v>
      </c>
      <c r="K1644" s="16" t="n">
        <f aca="false">F1644+Inputs!$B$9*G1644</f>
        <v>8.32</v>
      </c>
      <c r="L1644" s="16" t="n">
        <f aca="false">H1644+Inputs!$B$10*I1644</f>
        <v>17392.548</v>
      </c>
      <c r="M1644" s="16" t="n">
        <f aca="false">J1644+K1644+L1644</f>
        <v>17469.508</v>
      </c>
    </row>
    <row r="1645" customFormat="false" ht="15" hidden="false" customHeight="false" outlineLevel="0" collapsed="false">
      <c r="A1645" s="0" t="s">
        <v>365</v>
      </c>
      <c r="B1645" s="15" t="n">
        <v>45809</v>
      </c>
      <c r="C1645" s="0" t="n">
        <v>1</v>
      </c>
      <c r="D1645" s="0" t="n">
        <v>0</v>
      </c>
      <c r="E1645" s="0" t="n">
        <v>34</v>
      </c>
      <c r="F1645" s="0" t="n">
        <v>0</v>
      </c>
      <c r="G1645" s="0" t="n">
        <v>4</v>
      </c>
      <c r="H1645" s="0" t="n">
        <v>2380</v>
      </c>
      <c r="I1645" s="0" t="n">
        <v>10412</v>
      </c>
      <c r="J1645" s="16" t="n">
        <f aca="false">D1645+Inputs!$B$8*E1645</f>
        <v>70.72</v>
      </c>
      <c r="K1645" s="16" t="n">
        <f aca="false">F1645+Inputs!$B$9*G1645</f>
        <v>8.32</v>
      </c>
      <c r="L1645" s="16" t="n">
        <f aca="false">H1645+Inputs!$B$10*I1645</f>
        <v>17342.044</v>
      </c>
      <c r="M1645" s="16" t="n">
        <f aca="false">J1645+K1645+L1645</f>
        <v>17421.084</v>
      </c>
    </row>
    <row r="1646" customFormat="false" ht="15" hidden="false" customHeight="false" outlineLevel="0" collapsed="false">
      <c r="A1646" s="0" t="s">
        <v>365</v>
      </c>
      <c r="B1646" s="15" t="n">
        <v>45901</v>
      </c>
      <c r="C1646" s="0" t="n">
        <v>1</v>
      </c>
      <c r="D1646" s="0" t="n">
        <v>0</v>
      </c>
      <c r="E1646" s="0" t="n">
        <v>39</v>
      </c>
      <c r="F1646" s="0" t="n">
        <v>0</v>
      </c>
      <c r="G1646" s="0" t="n">
        <v>6</v>
      </c>
      <c r="H1646" s="0" t="n">
        <v>2462</v>
      </c>
      <c r="I1646" s="0" t="n">
        <v>10419</v>
      </c>
      <c r="J1646" s="16" t="n">
        <f aca="false">D1646+Inputs!$B$8*E1646</f>
        <v>81.12</v>
      </c>
      <c r="K1646" s="16" t="n">
        <f aca="false">F1646+Inputs!$B$9*G1646</f>
        <v>12.48</v>
      </c>
      <c r="L1646" s="16" t="n">
        <f aca="false">H1646+Inputs!$B$10*I1646</f>
        <v>17434.103</v>
      </c>
      <c r="M1646" s="16" t="n">
        <f aca="false">J1646+K1646+L1646</f>
        <v>17527.703</v>
      </c>
    </row>
    <row r="1647" customFormat="false" ht="15" hidden="false" customHeight="false" outlineLevel="0" collapsed="false">
      <c r="A1647" s="0" t="s">
        <v>365</v>
      </c>
      <c r="B1647" s="15" t="n">
        <v>45992</v>
      </c>
      <c r="C1647" s="0" t="n">
        <v>1</v>
      </c>
      <c r="D1647" s="0" t="n">
        <v>0</v>
      </c>
      <c r="E1647" s="0" t="n">
        <v>40</v>
      </c>
      <c r="F1647" s="0" t="n">
        <v>0</v>
      </c>
      <c r="G1647" s="0" t="n">
        <v>6</v>
      </c>
      <c r="H1647" s="0" t="n">
        <v>2484</v>
      </c>
      <c r="I1647" s="0" t="n">
        <v>10450</v>
      </c>
      <c r="J1647" s="16" t="n">
        <f aca="false">D1647+Inputs!$B$8*E1647</f>
        <v>83.2</v>
      </c>
      <c r="K1647" s="16" t="n">
        <f aca="false">F1647+Inputs!$B$9*G1647</f>
        <v>12.48</v>
      </c>
      <c r="L1647" s="16" t="n">
        <f aca="false">H1647+Inputs!$B$10*I1647</f>
        <v>17500.65</v>
      </c>
      <c r="M1647" s="16" t="n">
        <f aca="false">J1647+K1647+L1647</f>
        <v>17596.33</v>
      </c>
    </row>
    <row r="1648" customFormat="false" ht="15" hidden="false" customHeight="false" outlineLevel="0" collapsed="false">
      <c r="A1648" s="0" t="s">
        <v>365</v>
      </c>
      <c r="B1648" s="15" t="n">
        <v>46082</v>
      </c>
      <c r="C1648" s="0" t="n">
        <v>1</v>
      </c>
      <c r="D1648" s="0" t="n">
        <v>0</v>
      </c>
      <c r="E1648" s="0" t="n">
        <v>51</v>
      </c>
      <c r="F1648" s="0" t="n">
        <v>0</v>
      </c>
      <c r="G1648" s="0" t="n">
        <v>10</v>
      </c>
      <c r="H1648" s="0" t="n">
        <v>2486</v>
      </c>
      <c r="I1648" s="0" t="n">
        <v>10441</v>
      </c>
      <c r="J1648" s="16" t="n">
        <f aca="false">D1648+Inputs!$B$8*E1648</f>
        <v>106.08</v>
      </c>
      <c r="K1648" s="16" t="n">
        <f aca="false">F1648+Inputs!$B$9*G1648</f>
        <v>20.8</v>
      </c>
      <c r="L1648" s="16" t="n">
        <f aca="false">H1648+Inputs!$B$10*I1648</f>
        <v>17489.717</v>
      </c>
      <c r="M1648" s="16" t="n">
        <f aca="false">J1648+K1648+L1648</f>
        <v>17616.597</v>
      </c>
    </row>
    <row r="1649" customFormat="false" ht="15" hidden="false" customHeight="false" outlineLevel="0" collapsed="false">
      <c r="A1649" s="0" t="s">
        <v>365</v>
      </c>
      <c r="B1649" s="15" t="n">
        <v>46174</v>
      </c>
      <c r="C1649" s="0" t="n">
        <v>1</v>
      </c>
      <c r="D1649" s="0" t="n">
        <v>0</v>
      </c>
      <c r="E1649" s="0" t="n">
        <v>60</v>
      </c>
      <c r="F1649" s="0" t="n">
        <v>0</v>
      </c>
      <c r="G1649" s="0" t="n">
        <v>16</v>
      </c>
      <c r="H1649" s="0" t="n">
        <v>2461</v>
      </c>
      <c r="I1649" s="0" t="n">
        <v>10435</v>
      </c>
      <c r="J1649" s="16" t="n">
        <f aca="false">D1649+Inputs!$B$8*E1649</f>
        <v>124.8</v>
      </c>
      <c r="K1649" s="16" t="n">
        <f aca="false">F1649+Inputs!$B$9*G1649</f>
        <v>33.28</v>
      </c>
      <c r="L1649" s="16" t="n">
        <f aca="false">H1649+Inputs!$B$10*I1649</f>
        <v>17456.095</v>
      </c>
      <c r="M1649" s="16" t="n">
        <f aca="false">J1649+K1649+L1649</f>
        <v>17614.175</v>
      </c>
    </row>
    <row r="1650" customFormat="false" ht="15" hidden="false" customHeight="false" outlineLevel="0" collapsed="false">
      <c r="A1650" s="0" t="s">
        <v>365</v>
      </c>
      <c r="B1650" s="15" t="n">
        <v>46235</v>
      </c>
      <c r="C1650" s="0" t="n">
        <v>1</v>
      </c>
      <c r="D1650" s="0" t="n">
        <v>0</v>
      </c>
      <c r="E1650" s="0" t="n">
        <v>65</v>
      </c>
      <c r="F1650" s="0" t="n">
        <v>0</v>
      </c>
      <c r="G1650" s="0" t="n">
        <v>17</v>
      </c>
      <c r="H1650" s="0" t="n">
        <v>2540</v>
      </c>
      <c r="I1650" s="0" t="n">
        <v>10449</v>
      </c>
      <c r="J1650" s="16" t="n">
        <f aca="false">D1650+Inputs!$B$8*E1650</f>
        <v>135.2</v>
      </c>
      <c r="K1650" s="16" t="n">
        <f aca="false">F1650+Inputs!$B$9*G1650</f>
        <v>35.36</v>
      </c>
      <c r="L1650" s="16" t="n">
        <f aca="false">H1650+Inputs!$B$10*I1650</f>
        <v>17555.213</v>
      </c>
      <c r="M1650" s="16" t="n">
        <f aca="false">J1650+K1650+L1650</f>
        <v>17725.773</v>
      </c>
    </row>
    <row r="1651" customFormat="false" ht="15" hidden="false" customHeight="false" outlineLevel="0" collapsed="false">
      <c r="A1651" s="0" t="s">
        <v>424</v>
      </c>
      <c r="B1651" s="15" t="n">
        <v>44805</v>
      </c>
      <c r="C1651" s="0" t="n">
        <v>4</v>
      </c>
      <c r="D1651" s="0" t="n">
        <v>375</v>
      </c>
      <c r="E1651" s="0" t="n">
        <v>154</v>
      </c>
      <c r="F1651" s="0" t="n">
        <v>0</v>
      </c>
      <c r="G1651" s="0" t="n">
        <v>9</v>
      </c>
      <c r="H1651" s="0" t="n">
        <v>47724</v>
      </c>
      <c r="I1651" s="0" t="n">
        <v>19724</v>
      </c>
      <c r="J1651" s="16" t="n">
        <f aca="false">D1651+Inputs!$B$8*E1651</f>
        <v>695.32</v>
      </c>
      <c r="K1651" s="16" t="n">
        <f aca="false">F1651+Inputs!$B$9*G1651</f>
        <v>18.72</v>
      </c>
      <c r="L1651" s="16" t="n">
        <f aca="false">H1651+Inputs!$B$10*I1651</f>
        <v>76067.388</v>
      </c>
      <c r="M1651" s="16" t="n">
        <f aca="false">J1651+K1651+L1651</f>
        <v>76781.428</v>
      </c>
    </row>
    <row r="1652" customFormat="false" ht="15" hidden="false" customHeight="false" outlineLevel="0" collapsed="false">
      <c r="A1652" s="0" t="s">
        <v>424</v>
      </c>
      <c r="B1652" s="15" t="n">
        <v>44896</v>
      </c>
      <c r="C1652" s="0" t="n">
        <v>4</v>
      </c>
      <c r="D1652" s="0" t="n">
        <v>491</v>
      </c>
      <c r="E1652" s="0" t="n">
        <v>156</v>
      </c>
      <c r="F1652" s="0" t="n">
        <v>0</v>
      </c>
      <c r="G1652" s="0" t="n">
        <v>21</v>
      </c>
      <c r="H1652" s="0" t="n">
        <v>48042</v>
      </c>
      <c r="I1652" s="0" t="n">
        <v>19646</v>
      </c>
      <c r="J1652" s="16" t="n">
        <f aca="false">D1652+Inputs!$B$8*E1652</f>
        <v>815.48</v>
      </c>
      <c r="K1652" s="16" t="n">
        <f aca="false">F1652+Inputs!$B$9*G1652</f>
        <v>43.68</v>
      </c>
      <c r="L1652" s="16" t="n">
        <f aca="false">H1652+Inputs!$B$10*I1652</f>
        <v>76273.302</v>
      </c>
      <c r="M1652" s="16" t="n">
        <f aca="false">J1652+K1652+L1652</f>
        <v>77132.462</v>
      </c>
    </row>
    <row r="1653" customFormat="false" ht="15" hidden="false" customHeight="false" outlineLevel="0" collapsed="false">
      <c r="A1653" s="0" t="s">
        <v>424</v>
      </c>
      <c r="B1653" s="15" t="n">
        <v>44986</v>
      </c>
      <c r="C1653" s="0" t="n">
        <v>4</v>
      </c>
      <c r="D1653" s="0" t="n">
        <v>609</v>
      </c>
      <c r="E1653" s="0" t="n">
        <v>194</v>
      </c>
      <c r="F1653" s="0" t="n">
        <v>0</v>
      </c>
      <c r="G1653" s="0" t="n">
        <v>33</v>
      </c>
      <c r="H1653" s="0" t="n">
        <v>47935</v>
      </c>
      <c r="I1653" s="0" t="n">
        <v>19926</v>
      </c>
      <c r="J1653" s="16" t="n">
        <f aca="false">D1653+Inputs!$B$8*E1653</f>
        <v>1012.52</v>
      </c>
      <c r="K1653" s="16" t="n">
        <f aca="false">F1653+Inputs!$B$9*G1653</f>
        <v>68.64</v>
      </c>
      <c r="L1653" s="16" t="n">
        <f aca="false">H1653+Inputs!$B$10*I1653</f>
        <v>76568.662</v>
      </c>
      <c r="M1653" s="16" t="n">
        <f aca="false">J1653+K1653+L1653</f>
        <v>77649.822</v>
      </c>
    </row>
    <row r="1654" customFormat="false" ht="15" hidden="false" customHeight="false" outlineLevel="0" collapsed="false">
      <c r="A1654" s="0" t="s">
        <v>424</v>
      </c>
      <c r="B1654" s="15" t="n">
        <v>45078</v>
      </c>
      <c r="C1654" s="0" t="n">
        <v>4</v>
      </c>
      <c r="D1654" s="0" t="n">
        <v>844</v>
      </c>
      <c r="E1654" s="0" t="n">
        <v>222</v>
      </c>
      <c r="F1654" s="0" t="n">
        <v>0</v>
      </c>
      <c r="G1654" s="0" t="n">
        <v>39</v>
      </c>
      <c r="H1654" s="0" t="n">
        <v>47910</v>
      </c>
      <c r="I1654" s="0" t="n">
        <v>19911</v>
      </c>
      <c r="J1654" s="16" t="n">
        <f aca="false">D1654+Inputs!$B$8*E1654</f>
        <v>1305.76</v>
      </c>
      <c r="K1654" s="16" t="n">
        <f aca="false">F1654+Inputs!$B$9*G1654</f>
        <v>81.12</v>
      </c>
      <c r="L1654" s="16" t="n">
        <f aca="false">H1654+Inputs!$B$10*I1654</f>
        <v>76522.107</v>
      </c>
      <c r="M1654" s="16" t="n">
        <f aca="false">J1654+K1654+L1654</f>
        <v>77908.987</v>
      </c>
    </row>
    <row r="1655" customFormat="false" ht="15" hidden="false" customHeight="false" outlineLevel="0" collapsed="false">
      <c r="A1655" s="0" t="s">
        <v>424</v>
      </c>
      <c r="B1655" s="15" t="n">
        <v>45170</v>
      </c>
      <c r="C1655" s="0" t="n">
        <v>4</v>
      </c>
      <c r="D1655" s="0" t="n">
        <v>1068</v>
      </c>
      <c r="E1655" s="0" t="n">
        <v>235</v>
      </c>
      <c r="F1655" s="0" t="n">
        <v>8</v>
      </c>
      <c r="G1655" s="0" t="n">
        <v>55</v>
      </c>
      <c r="H1655" s="0" t="n">
        <v>48173</v>
      </c>
      <c r="I1655" s="0" t="n">
        <v>19895</v>
      </c>
      <c r="J1655" s="16" t="n">
        <f aca="false">D1655+Inputs!$B$8*E1655</f>
        <v>1556.8</v>
      </c>
      <c r="K1655" s="16" t="n">
        <f aca="false">F1655+Inputs!$B$9*G1655</f>
        <v>122.4</v>
      </c>
      <c r="L1655" s="16" t="n">
        <f aca="false">H1655+Inputs!$B$10*I1655</f>
        <v>76762.115</v>
      </c>
      <c r="M1655" s="16" t="n">
        <f aca="false">J1655+K1655+L1655</f>
        <v>78441.315</v>
      </c>
    </row>
    <row r="1656" customFormat="false" ht="15" hidden="false" customHeight="false" outlineLevel="0" collapsed="false">
      <c r="A1656" s="0" t="s">
        <v>424</v>
      </c>
      <c r="B1656" s="15" t="n">
        <v>45261</v>
      </c>
      <c r="C1656" s="0" t="n">
        <v>4</v>
      </c>
      <c r="D1656" s="0" t="n">
        <v>1278</v>
      </c>
      <c r="E1656" s="0" t="n">
        <v>240</v>
      </c>
      <c r="F1656" s="0" t="n">
        <v>13</v>
      </c>
      <c r="G1656" s="0" t="n">
        <v>58</v>
      </c>
      <c r="H1656" s="0" t="n">
        <v>48837</v>
      </c>
      <c r="I1656" s="0" t="n">
        <v>19874</v>
      </c>
      <c r="J1656" s="16" t="n">
        <f aca="false">D1656+Inputs!$B$8*E1656</f>
        <v>1777.2</v>
      </c>
      <c r="K1656" s="16" t="n">
        <f aca="false">F1656+Inputs!$B$9*G1656</f>
        <v>133.64</v>
      </c>
      <c r="L1656" s="16" t="n">
        <f aca="false">H1656+Inputs!$B$10*I1656</f>
        <v>77395.938</v>
      </c>
      <c r="M1656" s="16" t="n">
        <f aca="false">J1656+K1656+L1656</f>
        <v>79306.778</v>
      </c>
    </row>
    <row r="1657" customFormat="false" ht="15" hidden="false" customHeight="false" outlineLevel="0" collapsed="false">
      <c r="A1657" s="0" t="s">
        <v>424</v>
      </c>
      <c r="B1657" s="15" t="n">
        <v>45352</v>
      </c>
      <c r="C1657" s="0" t="n">
        <v>4</v>
      </c>
      <c r="D1657" s="0" t="n">
        <v>1499</v>
      </c>
      <c r="E1657" s="0" t="n">
        <v>279</v>
      </c>
      <c r="F1657" s="0" t="n">
        <v>12</v>
      </c>
      <c r="G1657" s="0" t="n">
        <v>72</v>
      </c>
      <c r="H1657" s="0" t="n">
        <v>48794</v>
      </c>
      <c r="I1657" s="0" t="n">
        <v>20071</v>
      </c>
      <c r="J1657" s="16" t="n">
        <f aca="false">D1657+Inputs!$B$8*E1657</f>
        <v>2079.32</v>
      </c>
      <c r="K1657" s="16" t="n">
        <f aca="false">F1657+Inputs!$B$9*G1657</f>
        <v>161.76</v>
      </c>
      <c r="L1657" s="16" t="n">
        <f aca="false">H1657+Inputs!$B$10*I1657</f>
        <v>77636.027</v>
      </c>
      <c r="M1657" s="16" t="n">
        <f aca="false">J1657+K1657+L1657</f>
        <v>79877.107</v>
      </c>
    </row>
    <row r="1658" customFormat="false" ht="15" hidden="false" customHeight="false" outlineLevel="0" collapsed="false">
      <c r="A1658" s="0" t="s">
        <v>424</v>
      </c>
      <c r="B1658" s="15" t="n">
        <v>45444</v>
      </c>
      <c r="C1658" s="0" t="n">
        <v>4</v>
      </c>
      <c r="D1658" s="0" t="n">
        <v>1655</v>
      </c>
      <c r="E1658" s="0" t="n">
        <v>315</v>
      </c>
      <c r="F1658" s="0" t="n">
        <v>28</v>
      </c>
      <c r="G1658" s="0" t="n">
        <v>91</v>
      </c>
      <c r="H1658" s="0" t="n">
        <v>49236</v>
      </c>
      <c r="I1658" s="0" t="n">
        <v>20011</v>
      </c>
      <c r="J1658" s="16" t="n">
        <f aca="false">D1658+Inputs!$B$8*E1658</f>
        <v>2310.2</v>
      </c>
      <c r="K1658" s="16" t="n">
        <f aca="false">F1658+Inputs!$B$9*G1658</f>
        <v>217.28</v>
      </c>
      <c r="L1658" s="16" t="n">
        <f aca="false">H1658+Inputs!$B$10*I1658</f>
        <v>77991.807</v>
      </c>
      <c r="M1658" s="16" t="n">
        <f aca="false">J1658+K1658+L1658</f>
        <v>80519.287</v>
      </c>
    </row>
    <row r="1659" customFormat="false" ht="15" hidden="false" customHeight="false" outlineLevel="0" collapsed="false">
      <c r="A1659" s="0" t="s">
        <v>424</v>
      </c>
      <c r="B1659" s="15" t="n">
        <v>45536</v>
      </c>
      <c r="C1659" s="0" t="n">
        <v>4</v>
      </c>
      <c r="D1659" s="0" t="n">
        <v>1785</v>
      </c>
      <c r="E1659" s="0" t="n">
        <v>334</v>
      </c>
      <c r="F1659" s="0" t="n">
        <v>54</v>
      </c>
      <c r="G1659" s="0" t="n">
        <v>94</v>
      </c>
      <c r="H1659" s="0" t="n">
        <v>49192</v>
      </c>
      <c r="I1659" s="0" t="n">
        <v>19868</v>
      </c>
      <c r="J1659" s="16" t="n">
        <f aca="false">D1659+Inputs!$B$8*E1659</f>
        <v>2479.72</v>
      </c>
      <c r="K1659" s="16" t="n">
        <f aca="false">F1659+Inputs!$B$9*G1659</f>
        <v>249.52</v>
      </c>
      <c r="L1659" s="16" t="n">
        <f aca="false">H1659+Inputs!$B$10*I1659</f>
        <v>77742.316</v>
      </c>
      <c r="M1659" s="16" t="n">
        <f aca="false">J1659+K1659+L1659</f>
        <v>80471.556</v>
      </c>
    </row>
    <row r="1660" customFormat="false" ht="15" hidden="false" customHeight="false" outlineLevel="0" collapsed="false">
      <c r="A1660" s="0" t="s">
        <v>424</v>
      </c>
      <c r="B1660" s="15" t="n">
        <v>45627</v>
      </c>
      <c r="C1660" s="0" t="n">
        <v>4</v>
      </c>
      <c r="D1660" s="0" t="n">
        <v>1958</v>
      </c>
      <c r="E1660" s="0" t="n">
        <v>350</v>
      </c>
      <c r="F1660" s="0" t="n">
        <v>108</v>
      </c>
      <c r="G1660" s="0" t="n">
        <v>101</v>
      </c>
      <c r="H1660" s="0" t="n">
        <v>49898</v>
      </c>
      <c r="I1660" s="0" t="n">
        <v>19773</v>
      </c>
      <c r="J1660" s="16" t="n">
        <f aca="false">D1660+Inputs!$B$8*E1660</f>
        <v>2686</v>
      </c>
      <c r="K1660" s="16" t="n">
        <f aca="false">F1660+Inputs!$B$9*G1660</f>
        <v>318.08</v>
      </c>
      <c r="L1660" s="16" t="n">
        <f aca="false">H1660+Inputs!$B$10*I1660</f>
        <v>78311.801</v>
      </c>
      <c r="M1660" s="16" t="n">
        <f aca="false">J1660+K1660+L1660</f>
        <v>81315.881</v>
      </c>
    </row>
    <row r="1661" customFormat="false" ht="15" hidden="false" customHeight="false" outlineLevel="0" collapsed="false">
      <c r="A1661" s="0" t="s">
        <v>424</v>
      </c>
      <c r="B1661" s="15" t="n">
        <v>45717</v>
      </c>
      <c r="C1661" s="0" t="n">
        <v>4</v>
      </c>
      <c r="D1661" s="0" t="n">
        <v>1997</v>
      </c>
      <c r="E1661" s="0" t="n">
        <v>410</v>
      </c>
      <c r="F1661" s="0" t="n">
        <v>111</v>
      </c>
      <c r="G1661" s="0" t="n">
        <v>127</v>
      </c>
      <c r="H1661" s="0" t="n">
        <v>49745</v>
      </c>
      <c r="I1661" s="0" t="n">
        <v>19939</v>
      </c>
      <c r="J1661" s="16" t="n">
        <f aca="false">D1661+Inputs!$B$8*E1661</f>
        <v>2849.8</v>
      </c>
      <c r="K1661" s="16" t="n">
        <f aca="false">F1661+Inputs!$B$9*G1661</f>
        <v>375.16</v>
      </c>
      <c r="L1661" s="16" t="n">
        <f aca="false">H1661+Inputs!$B$10*I1661</f>
        <v>78397.343</v>
      </c>
      <c r="M1661" s="16" t="n">
        <f aca="false">J1661+K1661+L1661</f>
        <v>81622.303</v>
      </c>
    </row>
    <row r="1662" customFormat="false" ht="15" hidden="false" customHeight="false" outlineLevel="0" collapsed="false">
      <c r="A1662" s="0" t="s">
        <v>424</v>
      </c>
      <c r="B1662" s="15" t="n">
        <v>45809</v>
      </c>
      <c r="C1662" s="0" t="n">
        <v>4</v>
      </c>
      <c r="D1662" s="0" t="n">
        <v>2229</v>
      </c>
      <c r="E1662" s="0" t="n">
        <v>437</v>
      </c>
      <c r="F1662" s="0" t="n">
        <v>168</v>
      </c>
      <c r="G1662" s="0" t="n">
        <v>135</v>
      </c>
      <c r="H1662" s="0" t="n">
        <v>49892</v>
      </c>
      <c r="I1662" s="0" t="n">
        <v>19927</v>
      </c>
      <c r="J1662" s="16" t="n">
        <f aca="false">D1662+Inputs!$B$8*E1662</f>
        <v>3137.96</v>
      </c>
      <c r="K1662" s="16" t="n">
        <f aca="false">F1662+Inputs!$B$9*G1662</f>
        <v>448.8</v>
      </c>
      <c r="L1662" s="16" t="n">
        <f aca="false">H1662+Inputs!$B$10*I1662</f>
        <v>78527.099</v>
      </c>
      <c r="M1662" s="16" t="n">
        <f aca="false">J1662+K1662+L1662</f>
        <v>82113.859</v>
      </c>
    </row>
    <row r="1663" customFormat="false" ht="15" hidden="false" customHeight="false" outlineLevel="0" collapsed="false">
      <c r="A1663" s="0" t="s">
        <v>424</v>
      </c>
      <c r="B1663" s="15" t="n">
        <v>45901</v>
      </c>
      <c r="C1663" s="0" t="n">
        <v>4</v>
      </c>
      <c r="D1663" s="0" t="n">
        <v>2337</v>
      </c>
      <c r="E1663" s="0" t="n">
        <v>442</v>
      </c>
      <c r="F1663" s="0" t="n">
        <v>223</v>
      </c>
      <c r="G1663" s="0" t="n">
        <v>144</v>
      </c>
      <c r="H1663" s="0" t="n">
        <v>49244</v>
      </c>
      <c r="I1663" s="0" t="n">
        <v>19835</v>
      </c>
      <c r="J1663" s="16" t="n">
        <f aca="false">D1663+Inputs!$B$8*E1663</f>
        <v>3256.36</v>
      </c>
      <c r="K1663" s="16" t="n">
        <f aca="false">F1663+Inputs!$B$9*G1663</f>
        <v>522.52</v>
      </c>
      <c r="L1663" s="16" t="n">
        <f aca="false">H1663+Inputs!$B$10*I1663</f>
        <v>77746.895</v>
      </c>
      <c r="M1663" s="16" t="n">
        <f aca="false">J1663+K1663+L1663</f>
        <v>81525.775</v>
      </c>
    </row>
    <row r="1664" customFormat="false" ht="15" hidden="false" customHeight="false" outlineLevel="0" collapsed="false">
      <c r="A1664" s="0" t="s">
        <v>424</v>
      </c>
      <c r="B1664" s="15" t="n">
        <v>45992</v>
      </c>
      <c r="C1664" s="0" t="n">
        <v>4</v>
      </c>
      <c r="D1664" s="0" t="n">
        <v>2477</v>
      </c>
      <c r="E1664" s="0" t="n">
        <v>470</v>
      </c>
      <c r="F1664" s="0" t="n">
        <v>249</v>
      </c>
      <c r="G1664" s="0" t="n">
        <v>169</v>
      </c>
      <c r="H1664" s="0" t="n">
        <v>49424</v>
      </c>
      <c r="I1664" s="0" t="n">
        <v>19784</v>
      </c>
      <c r="J1664" s="16" t="n">
        <f aca="false">D1664+Inputs!$B$8*E1664</f>
        <v>3454.6</v>
      </c>
      <c r="K1664" s="16" t="n">
        <f aca="false">F1664+Inputs!$B$9*G1664</f>
        <v>600.52</v>
      </c>
      <c r="L1664" s="16" t="n">
        <f aca="false">H1664+Inputs!$B$10*I1664</f>
        <v>77853.608</v>
      </c>
      <c r="M1664" s="16" t="n">
        <f aca="false">J1664+K1664+L1664</f>
        <v>81908.728</v>
      </c>
    </row>
    <row r="1665" customFormat="false" ht="15" hidden="false" customHeight="false" outlineLevel="0" collapsed="false">
      <c r="A1665" s="0" t="s">
        <v>424</v>
      </c>
      <c r="B1665" s="15" t="n">
        <v>46082</v>
      </c>
      <c r="C1665" s="0" t="n">
        <v>4</v>
      </c>
      <c r="D1665" s="0" t="n">
        <v>2643</v>
      </c>
      <c r="E1665" s="0" t="n">
        <v>526</v>
      </c>
      <c r="F1665" s="0" t="n">
        <v>300</v>
      </c>
      <c r="G1665" s="0" t="n">
        <v>188</v>
      </c>
      <c r="H1665" s="0" t="n">
        <v>49240</v>
      </c>
      <c r="I1665" s="0" t="n">
        <v>19912</v>
      </c>
      <c r="J1665" s="16" t="n">
        <f aca="false">D1665+Inputs!$B$8*E1665</f>
        <v>3737.08</v>
      </c>
      <c r="K1665" s="16" t="n">
        <f aca="false">F1665+Inputs!$B$9*G1665</f>
        <v>691.04</v>
      </c>
      <c r="L1665" s="16" t="n">
        <f aca="false">H1665+Inputs!$B$10*I1665</f>
        <v>77853.544</v>
      </c>
      <c r="M1665" s="16" t="n">
        <f aca="false">J1665+K1665+L1665</f>
        <v>82281.664</v>
      </c>
    </row>
    <row r="1666" customFormat="false" ht="15" hidden="false" customHeight="false" outlineLevel="0" collapsed="false">
      <c r="A1666" s="0" t="s">
        <v>424</v>
      </c>
      <c r="B1666" s="15" t="n">
        <v>46174</v>
      </c>
      <c r="C1666" s="0" t="n">
        <v>4</v>
      </c>
      <c r="D1666" s="0" t="n">
        <v>3095</v>
      </c>
      <c r="E1666" s="0" t="n">
        <v>572</v>
      </c>
      <c r="F1666" s="0" t="n">
        <v>377</v>
      </c>
      <c r="G1666" s="0" t="n">
        <v>214</v>
      </c>
      <c r="H1666" s="0" t="n">
        <v>49024</v>
      </c>
      <c r="I1666" s="0" t="n">
        <v>19904</v>
      </c>
      <c r="J1666" s="16" t="n">
        <f aca="false">D1666+Inputs!$B$8*E1666</f>
        <v>4284.76</v>
      </c>
      <c r="K1666" s="16" t="n">
        <f aca="false">F1666+Inputs!$B$9*G1666</f>
        <v>822.12</v>
      </c>
      <c r="L1666" s="16" t="n">
        <f aca="false">H1666+Inputs!$B$10*I1666</f>
        <v>77626.048</v>
      </c>
      <c r="M1666" s="16" t="n">
        <f aca="false">J1666+K1666+L1666</f>
        <v>82732.928</v>
      </c>
    </row>
    <row r="1667" customFormat="false" ht="15" hidden="false" customHeight="false" outlineLevel="0" collapsed="false">
      <c r="A1667" s="0" t="s">
        <v>424</v>
      </c>
      <c r="B1667" s="15" t="n">
        <v>46235</v>
      </c>
      <c r="C1667" s="0" t="n">
        <v>4</v>
      </c>
      <c r="D1667" s="0" t="n">
        <v>3350</v>
      </c>
      <c r="E1667" s="0" t="n">
        <v>594</v>
      </c>
      <c r="F1667" s="0" t="n">
        <v>408</v>
      </c>
      <c r="G1667" s="0" t="n">
        <v>228</v>
      </c>
      <c r="H1667" s="0" t="n">
        <v>48825</v>
      </c>
      <c r="I1667" s="0" t="n">
        <v>19818</v>
      </c>
      <c r="J1667" s="16" t="n">
        <f aca="false">D1667+Inputs!$B$8*E1667</f>
        <v>4585.52</v>
      </c>
      <c r="K1667" s="16" t="n">
        <f aca="false">F1667+Inputs!$B$9*G1667</f>
        <v>882.24</v>
      </c>
      <c r="L1667" s="16" t="n">
        <f aca="false">H1667+Inputs!$B$10*I1667</f>
        <v>77303.466</v>
      </c>
      <c r="M1667" s="16" t="n">
        <f aca="false">J1667+K1667+L1667</f>
        <v>82771.226</v>
      </c>
    </row>
    <row r="1668" customFormat="false" ht="15" hidden="false" customHeight="false" outlineLevel="0" collapsed="false">
      <c r="A1668" s="0" t="s">
        <v>411</v>
      </c>
      <c r="B1668" s="15" t="n">
        <v>44805</v>
      </c>
      <c r="C1668" s="0" t="n">
        <v>3</v>
      </c>
      <c r="D1668" s="0" t="n">
        <v>22</v>
      </c>
      <c r="E1668" s="0" t="n">
        <v>40</v>
      </c>
      <c r="F1668" s="0" t="n">
        <v>0</v>
      </c>
      <c r="G1668" s="0" t="n">
        <v>3</v>
      </c>
      <c r="H1668" s="0" t="n">
        <v>25215</v>
      </c>
      <c r="I1668" s="0" t="n">
        <v>18907</v>
      </c>
      <c r="J1668" s="16" t="n">
        <f aca="false">D1668+Inputs!$B$8*E1668</f>
        <v>105.2</v>
      </c>
      <c r="K1668" s="16" t="n">
        <f aca="false">F1668+Inputs!$B$9*G1668</f>
        <v>6.24</v>
      </c>
      <c r="L1668" s="16" t="n">
        <f aca="false">H1668+Inputs!$B$10*I1668</f>
        <v>52384.359</v>
      </c>
      <c r="M1668" s="16" t="n">
        <f aca="false">J1668+K1668+L1668</f>
        <v>52495.799</v>
      </c>
    </row>
    <row r="1669" customFormat="false" ht="15" hidden="false" customHeight="false" outlineLevel="0" collapsed="false">
      <c r="A1669" s="0" t="s">
        <v>411</v>
      </c>
      <c r="B1669" s="15" t="n">
        <v>44896</v>
      </c>
      <c r="C1669" s="0" t="n">
        <v>3</v>
      </c>
      <c r="D1669" s="0" t="n">
        <v>30</v>
      </c>
      <c r="E1669" s="0" t="n">
        <v>46</v>
      </c>
      <c r="F1669" s="0" t="n">
        <v>0</v>
      </c>
      <c r="G1669" s="0" t="n">
        <v>3</v>
      </c>
      <c r="H1669" s="0" t="n">
        <v>25271</v>
      </c>
      <c r="I1669" s="0" t="n">
        <v>18840</v>
      </c>
      <c r="J1669" s="16" t="n">
        <f aca="false">D1669+Inputs!$B$8*E1669</f>
        <v>125.68</v>
      </c>
      <c r="K1669" s="16" t="n">
        <f aca="false">F1669+Inputs!$B$9*G1669</f>
        <v>6.24</v>
      </c>
      <c r="L1669" s="16" t="n">
        <f aca="false">H1669+Inputs!$B$10*I1669</f>
        <v>52344.08</v>
      </c>
      <c r="M1669" s="16" t="n">
        <f aca="false">J1669+K1669+L1669</f>
        <v>52476</v>
      </c>
    </row>
    <row r="1670" customFormat="false" ht="15" hidden="false" customHeight="false" outlineLevel="0" collapsed="false">
      <c r="A1670" s="0" t="s">
        <v>411</v>
      </c>
      <c r="B1670" s="15" t="n">
        <v>44986</v>
      </c>
      <c r="C1670" s="0" t="n">
        <v>3</v>
      </c>
      <c r="D1670" s="0" t="n">
        <v>60</v>
      </c>
      <c r="E1670" s="0" t="n">
        <v>55</v>
      </c>
      <c r="F1670" s="0" t="n">
        <v>0</v>
      </c>
      <c r="G1670" s="0" t="n">
        <v>3</v>
      </c>
      <c r="H1670" s="0" t="n">
        <v>25426</v>
      </c>
      <c r="I1670" s="0" t="n">
        <v>18990</v>
      </c>
      <c r="J1670" s="16" t="n">
        <f aca="false">D1670+Inputs!$B$8*E1670</f>
        <v>174.4</v>
      </c>
      <c r="K1670" s="16" t="n">
        <f aca="false">F1670+Inputs!$B$9*G1670</f>
        <v>6.24</v>
      </c>
      <c r="L1670" s="16" t="n">
        <f aca="false">H1670+Inputs!$B$10*I1670</f>
        <v>52714.63</v>
      </c>
      <c r="M1670" s="16" t="n">
        <f aca="false">J1670+K1670+L1670</f>
        <v>52895.27</v>
      </c>
    </row>
    <row r="1671" customFormat="false" ht="15" hidden="false" customHeight="false" outlineLevel="0" collapsed="false">
      <c r="A1671" s="0" t="s">
        <v>411</v>
      </c>
      <c r="B1671" s="15" t="n">
        <v>45078</v>
      </c>
      <c r="C1671" s="0" t="n">
        <v>3</v>
      </c>
      <c r="D1671" s="0" t="n">
        <v>67</v>
      </c>
      <c r="E1671" s="0" t="n">
        <v>73</v>
      </c>
      <c r="F1671" s="0" t="n">
        <v>0</v>
      </c>
      <c r="G1671" s="0" t="n">
        <v>4</v>
      </c>
      <c r="H1671" s="0" t="n">
        <v>25583</v>
      </c>
      <c r="I1671" s="0" t="n">
        <v>18980</v>
      </c>
      <c r="J1671" s="16" t="n">
        <f aca="false">D1671+Inputs!$B$8*E1671</f>
        <v>218.84</v>
      </c>
      <c r="K1671" s="16" t="n">
        <f aca="false">F1671+Inputs!$B$9*G1671</f>
        <v>8.32</v>
      </c>
      <c r="L1671" s="16" t="n">
        <f aca="false">H1671+Inputs!$B$10*I1671</f>
        <v>52857.26</v>
      </c>
      <c r="M1671" s="16" t="n">
        <f aca="false">J1671+K1671+L1671</f>
        <v>53084.42</v>
      </c>
    </row>
    <row r="1672" customFormat="false" ht="15" hidden="false" customHeight="false" outlineLevel="0" collapsed="false">
      <c r="A1672" s="0" t="s">
        <v>411</v>
      </c>
      <c r="B1672" s="15" t="n">
        <v>45170</v>
      </c>
      <c r="C1672" s="0" t="n">
        <v>3</v>
      </c>
      <c r="D1672" s="0" t="n">
        <v>109</v>
      </c>
      <c r="E1672" s="0" t="n">
        <v>77</v>
      </c>
      <c r="F1672" s="0" t="n">
        <v>0</v>
      </c>
      <c r="G1672" s="0" t="n">
        <v>9</v>
      </c>
      <c r="H1672" s="0" t="n">
        <v>25768</v>
      </c>
      <c r="I1672" s="0" t="n">
        <v>19036</v>
      </c>
      <c r="J1672" s="16" t="n">
        <f aca="false">D1672+Inputs!$B$8*E1672</f>
        <v>269.16</v>
      </c>
      <c r="K1672" s="16" t="n">
        <f aca="false">F1672+Inputs!$B$9*G1672</f>
        <v>18.72</v>
      </c>
      <c r="L1672" s="16" t="n">
        <f aca="false">H1672+Inputs!$B$10*I1672</f>
        <v>53122.732</v>
      </c>
      <c r="M1672" s="16" t="n">
        <f aca="false">J1672+K1672+L1672</f>
        <v>53410.612</v>
      </c>
    </row>
    <row r="1673" customFormat="false" ht="15" hidden="false" customHeight="false" outlineLevel="0" collapsed="false">
      <c r="A1673" s="0" t="s">
        <v>411</v>
      </c>
      <c r="B1673" s="15" t="n">
        <v>45261</v>
      </c>
      <c r="C1673" s="0" t="n">
        <v>3</v>
      </c>
      <c r="D1673" s="0" t="n">
        <v>124</v>
      </c>
      <c r="E1673" s="0" t="n">
        <v>92</v>
      </c>
      <c r="F1673" s="0" t="n">
        <v>6</v>
      </c>
      <c r="G1673" s="0" t="n">
        <v>9</v>
      </c>
      <c r="H1673" s="0" t="n">
        <v>26232</v>
      </c>
      <c r="I1673" s="0" t="n">
        <v>19071</v>
      </c>
      <c r="J1673" s="16" t="n">
        <f aca="false">D1673+Inputs!$B$8*E1673</f>
        <v>315.36</v>
      </c>
      <c r="K1673" s="16" t="n">
        <f aca="false">F1673+Inputs!$B$9*G1673</f>
        <v>24.72</v>
      </c>
      <c r="L1673" s="16" t="n">
        <f aca="false">H1673+Inputs!$B$10*I1673</f>
        <v>53637.027</v>
      </c>
      <c r="M1673" s="16" t="n">
        <f aca="false">J1673+K1673+L1673</f>
        <v>53977.107</v>
      </c>
    </row>
    <row r="1674" customFormat="false" ht="15" hidden="false" customHeight="false" outlineLevel="0" collapsed="false">
      <c r="A1674" s="0" t="s">
        <v>411</v>
      </c>
      <c r="B1674" s="15" t="n">
        <v>45352</v>
      </c>
      <c r="C1674" s="0" t="n">
        <v>3</v>
      </c>
      <c r="D1674" s="0" t="n">
        <v>130</v>
      </c>
      <c r="E1674" s="0" t="n">
        <v>112</v>
      </c>
      <c r="F1674" s="0" t="n">
        <v>6</v>
      </c>
      <c r="G1674" s="0" t="n">
        <v>11</v>
      </c>
      <c r="H1674" s="0" t="n">
        <v>26169</v>
      </c>
      <c r="I1674" s="0" t="n">
        <v>19122</v>
      </c>
      <c r="J1674" s="16" t="n">
        <f aca="false">D1674+Inputs!$B$8*E1674</f>
        <v>362.96</v>
      </c>
      <c r="K1674" s="16" t="n">
        <f aca="false">F1674+Inputs!$B$9*G1674</f>
        <v>28.88</v>
      </c>
      <c r="L1674" s="16" t="n">
        <f aca="false">H1674+Inputs!$B$10*I1674</f>
        <v>53647.314</v>
      </c>
      <c r="M1674" s="16" t="n">
        <f aca="false">J1674+K1674+L1674</f>
        <v>54039.154</v>
      </c>
    </row>
    <row r="1675" customFormat="false" ht="15" hidden="false" customHeight="false" outlineLevel="0" collapsed="false">
      <c r="A1675" s="0" t="s">
        <v>411</v>
      </c>
      <c r="B1675" s="15" t="n">
        <v>45444</v>
      </c>
      <c r="C1675" s="0" t="n">
        <v>3</v>
      </c>
      <c r="D1675" s="0" t="n">
        <v>147</v>
      </c>
      <c r="E1675" s="0" t="n">
        <v>123</v>
      </c>
      <c r="F1675" s="0" t="n">
        <v>0</v>
      </c>
      <c r="G1675" s="0" t="n">
        <v>19</v>
      </c>
      <c r="H1675" s="0" t="n">
        <v>26407</v>
      </c>
      <c r="I1675" s="0" t="n">
        <v>19108</v>
      </c>
      <c r="J1675" s="16" t="n">
        <f aca="false">D1675+Inputs!$B$8*E1675</f>
        <v>402.84</v>
      </c>
      <c r="K1675" s="16" t="n">
        <f aca="false">F1675+Inputs!$B$9*G1675</f>
        <v>39.52</v>
      </c>
      <c r="L1675" s="16" t="n">
        <f aca="false">H1675+Inputs!$B$10*I1675</f>
        <v>53865.196</v>
      </c>
      <c r="M1675" s="16" t="n">
        <f aca="false">J1675+K1675+L1675</f>
        <v>54307.556</v>
      </c>
    </row>
    <row r="1676" customFormat="false" ht="15" hidden="false" customHeight="false" outlineLevel="0" collapsed="false">
      <c r="A1676" s="0" t="s">
        <v>411</v>
      </c>
      <c r="B1676" s="15" t="n">
        <v>45536</v>
      </c>
      <c r="C1676" s="0" t="n">
        <v>3</v>
      </c>
      <c r="D1676" s="0" t="n">
        <v>174</v>
      </c>
      <c r="E1676" s="0" t="n">
        <v>128</v>
      </c>
      <c r="F1676" s="0" t="n">
        <v>13</v>
      </c>
      <c r="G1676" s="0" t="n">
        <v>26</v>
      </c>
      <c r="H1676" s="0" t="n">
        <v>26722</v>
      </c>
      <c r="I1676" s="0" t="n">
        <v>19077</v>
      </c>
      <c r="J1676" s="16" t="n">
        <f aca="false">D1676+Inputs!$B$8*E1676</f>
        <v>440.24</v>
      </c>
      <c r="K1676" s="16" t="n">
        <f aca="false">F1676+Inputs!$B$9*G1676</f>
        <v>67.08</v>
      </c>
      <c r="L1676" s="16" t="n">
        <f aca="false">H1676+Inputs!$B$10*I1676</f>
        <v>54135.649</v>
      </c>
      <c r="M1676" s="16" t="n">
        <f aca="false">J1676+K1676+L1676</f>
        <v>54642.969</v>
      </c>
    </row>
    <row r="1677" customFormat="false" ht="15" hidden="false" customHeight="false" outlineLevel="0" collapsed="false">
      <c r="A1677" s="0" t="s">
        <v>411</v>
      </c>
      <c r="B1677" s="15" t="n">
        <v>45627</v>
      </c>
      <c r="C1677" s="0" t="n">
        <v>3</v>
      </c>
      <c r="D1677" s="0" t="n">
        <v>197</v>
      </c>
      <c r="E1677" s="0" t="n">
        <v>137</v>
      </c>
      <c r="F1677" s="0" t="n">
        <v>23</v>
      </c>
      <c r="G1677" s="0" t="n">
        <v>27</v>
      </c>
      <c r="H1677" s="0" t="n">
        <v>27021</v>
      </c>
      <c r="I1677" s="0" t="n">
        <v>19048</v>
      </c>
      <c r="J1677" s="16" t="n">
        <f aca="false">D1677+Inputs!$B$8*E1677</f>
        <v>481.96</v>
      </c>
      <c r="K1677" s="16" t="n">
        <f aca="false">F1677+Inputs!$B$9*G1677</f>
        <v>79.16</v>
      </c>
      <c r="L1677" s="16" t="n">
        <f aca="false">H1677+Inputs!$B$10*I1677</f>
        <v>54392.976</v>
      </c>
      <c r="M1677" s="16" t="n">
        <f aca="false">J1677+K1677+L1677</f>
        <v>54954.096</v>
      </c>
    </row>
    <row r="1678" customFormat="false" ht="15" hidden="false" customHeight="false" outlineLevel="0" collapsed="false">
      <c r="A1678" s="0" t="s">
        <v>411</v>
      </c>
      <c r="B1678" s="15" t="n">
        <v>45717</v>
      </c>
      <c r="C1678" s="0" t="n">
        <v>3</v>
      </c>
      <c r="D1678" s="0" t="n">
        <v>196</v>
      </c>
      <c r="E1678" s="0" t="n">
        <v>160</v>
      </c>
      <c r="F1678" s="0" t="n">
        <v>40</v>
      </c>
      <c r="G1678" s="0" t="n">
        <v>35</v>
      </c>
      <c r="H1678" s="0" t="n">
        <v>27408</v>
      </c>
      <c r="I1678" s="0" t="n">
        <v>19115</v>
      </c>
      <c r="J1678" s="16" t="n">
        <f aca="false">D1678+Inputs!$B$8*E1678</f>
        <v>528.8</v>
      </c>
      <c r="K1678" s="16" t="n">
        <f aca="false">F1678+Inputs!$B$9*G1678</f>
        <v>112.8</v>
      </c>
      <c r="L1678" s="16" t="n">
        <f aca="false">H1678+Inputs!$B$10*I1678</f>
        <v>54876.255</v>
      </c>
      <c r="M1678" s="16" t="n">
        <f aca="false">J1678+K1678+L1678</f>
        <v>55517.855</v>
      </c>
    </row>
    <row r="1679" customFormat="false" ht="15" hidden="false" customHeight="false" outlineLevel="0" collapsed="false">
      <c r="A1679" s="0" t="s">
        <v>411</v>
      </c>
      <c r="B1679" s="15" t="n">
        <v>45809</v>
      </c>
      <c r="C1679" s="0" t="n">
        <v>3</v>
      </c>
      <c r="D1679" s="0" t="n">
        <v>232</v>
      </c>
      <c r="E1679" s="0" t="n">
        <v>171</v>
      </c>
      <c r="F1679" s="0" t="n">
        <v>50</v>
      </c>
      <c r="G1679" s="0" t="n">
        <v>39</v>
      </c>
      <c r="H1679" s="0" t="n">
        <v>27290</v>
      </c>
      <c r="I1679" s="0" t="n">
        <v>19124</v>
      </c>
      <c r="J1679" s="16" t="n">
        <f aca="false">D1679+Inputs!$B$8*E1679</f>
        <v>587.68</v>
      </c>
      <c r="K1679" s="16" t="n">
        <f aca="false">F1679+Inputs!$B$9*G1679</f>
        <v>131.12</v>
      </c>
      <c r="L1679" s="16" t="n">
        <f aca="false">H1679+Inputs!$B$10*I1679</f>
        <v>54771.188</v>
      </c>
      <c r="M1679" s="16" t="n">
        <f aca="false">J1679+K1679+L1679</f>
        <v>55489.988</v>
      </c>
    </row>
    <row r="1680" customFormat="false" ht="15" hidden="false" customHeight="false" outlineLevel="0" collapsed="false">
      <c r="A1680" s="0" t="s">
        <v>411</v>
      </c>
      <c r="B1680" s="15" t="n">
        <v>45901</v>
      </c>
      <c r="C1680" s="0" t="n">
        <v>3</v>
      </c>
      <c r="D1680" s="0" t="n">
        <v>283</v>
      </c>
      <c r="E1680" s="0" t="n">
        <v>180</v>
      </c>
      <c r="F1680" s="0" t="n">
        <v>47</v>
      </c>
      <c r="G1680" s="0" t="n">
        <v>43</v>
      </c>
      <c r="H1680" s="0" t="n">
        <v>27617</v>
      </c>
      <c r="I1680" s="0" t="n">
        <v>19080</v>
      </c>
      <c r="J1680" s="16" t="n">
        <f aca="false">D1680+Inputs!$B$8*E1680</f>
        <v>657.4</v>
      </c>
      <c r="K1680" s="16" t="n">
        <f aca="false">F1680+Inputs!$B$9*G1680</f>
        <v>136.44</v>
      </c>
      <c r="L1680" s="16" t="n">
        <f aca="false">H1680+Inputs!$B$10*I1680</f>
        <v>55034.96</v>
      </c>
      <c r="M1680" s="16" t="n">
        <f aca="false">J1680+K1680+L1680</f>
        <v>55828.8</v>
      </c>
    </row>
    <row r="1681" customFormat="false" ht="15" hidden="false" customHeight="false" outlineLevel="0" collapsed="false">
      <c r="A1681" s="0" t="s">
        <v>411</v>
      </c>
      <c r="B1681" s="15" t="n">
        <v>45992</v>
      </c>
      <c r="C1681" s="0" t="n">
        <v>3</v>
      </c>
      <c r="D1681" s="0" t="n">
        <v>327</v>
      </c>
      <c r="E1681" s="0" t="n">
        <v>189</v>
      </c>
      <c r="F1681" s="0" t="n">
        <v>56</v>
      </c>
      <c r="G1681" s="0" t="n">
        <v>45</v>
      </c>
      <c r="H1681" s="0" t="n">
        <v>28021</v>
      </c>
      <c r="I1681" s="0" t="n">
        <v>19032</v>
      </c>
      <c r="J1681" s="16" t="n">
        <f aca="false">D1681+Inputs!$B$8*E1681</f>
        <v>720.12</v>
      </c>
      <c r="K1681" s="16" t="n">
        <f aca="false">F1681+Inputs!$B$9*G1681</f>
        <v>149.6</v>
      </c>
      <c r="L1681" s="16" t="n">
        <f aca="false">H1681+Inputs!$B$10*I1681</f>
        <v>55369.984</v>
      </c>
      <c r="M1681" s="16" t="n">
        <f aca="false">J1681+K1681+L1681</f>
        <v>56239.704</v>
      </c>
    </row>
    <row r="1682" customFormat="false" ht="15" hidden="false" customHeight="false" outlineLevel="0" collapsed="false">
      <c r="A1682" s="0" t="s">
        <v>411</v>
      </c>
      <c r="B1682" s="15" t="n">
        <v>46082</v>
      </c>
      <c r="C1682" s="0" t="n">
        <v>3</v>
      </c>
      <c r="D1682" s="0" t="n">
        <v>342</v>
      </c>
      <c r="E1682" s="0" t="n">
        <v>218</v>
      </c>
      <c r="F1682" s="0" t="n">
        <v>82</v>
      </c>
      <c r="G1682" s="0" t="n">
        <v>53</v>
      </c>
      <c r="H1682" s="0" t="n">
        <v>28247</v>
      </c>
      <c r="I1682" s="0" t="n">
        <v>19086</v>
      </c>
      <c r="J1682" s="16" t="n">
        <f aca="false">D1682+Inputs!$B$8*E1682</f>
        <v>795.44</v>
      </c>
      <c r="K1682" s="16" t="n">
        <f aca="false">F1682+Inputs!$B$9*G1682</f>
        <v>192.24</v>
      </c>
      <c r="L1682" s="16" t="n">
        <f aca="false">H1682+Inputs!$B$10*I1682</f>
        <v>55673.582</v>
      </c>
      <c r="M1682" s="16" t="n">
        <f aca="false">J1682+K1682+L1682</f>
        <v>56661.262</v>
      </c>
    </row>
    <row r="1683" customFormat="false" ht="15" hidden="false" customHeight="false" outlineLevel="0" collapsed="false">
      <c r="A1683" s="0" t="s">
        <v>411</v>
      </c>
      <c r="B1683" s="15" t="n">
        <v>46174</v>
      </c>
      <c r="C1683" s="0" t="n">
        <v>3</v>
      </c>
      <c r="D1683" s="0" t="n">
        <v>497</v>
      </c>
      <c r="E1683" s="0" t="n">
        <v>272</v>
      </c>
      <c r="F1683" s="0" t="n">
        <v>111</v>
      </c>
      <c r="G1683" s="0" t="n">
        <v>70</v>
      </c>
      <c r="H1683" s="0" t="n">
        <v>28615</v>
      </c>
      <c r="I1683" s="0" t="n">
        <v>19121</v>
      </c>
      <c r="J1683" s="16" t="n">
        <f aca="false">D1683+Inputs!$B$8*E1683</f>
        <v>1062.76</v>
      </c>
      <c r="K1683" s="16" t="n">
        <f aca="false">F1683+Inputs!$B$9*G1683</f>
        <v>256.6</v>
      </c>
      <c r="L1683" s="16" t="n">
        <f aca="false">H1683+Inputs!$B$10*I1683</f>
        <v>56091.877</v>
      </c>
      <c r="M1683" s="16" t="n">
        <f aca="false">J1683+K1683+L1683</f>
        <v>57411.237</v>
      </c>
    </row>
    <row r="1684" customFormat="false" ht="15" hidden="false" customHeight="false" outlineLevel="0" collapsed="false">
      <c r="A1684" s="0" t="s">
        <v>411</v>
      </c>
      <c r="B1684" s="15" t="n">
        <v>46235</v>
      </c>
      <c r="C1684" s="0" t="n">
        <v>3</v>
      </c>
      <c r="D1684" s="0" t="n">
        <v>597</v>
      </c>
      <c r="E1684" s="0" t="n">
        <v>290</v>
      </c>
      <c r="F1684" s="0" t="n">
        <v>130</v>
      </c>
      <c r="G1684" s="0" t="n">
        <v>81</v>
      </c>
      <c r="H1684" s="0" t="n">
        <v>28772</v>
      </c>
      <c r="I1684" s="0" t="n">
        <v>19102</v>
      </c>
      <c r="J1684" s="16" t="n">
        <f aca="false">D1684+Inputs!$B$8*E1684</f>
        <v>1200.2</v>
      </c>
      <c r="K1684" s="16" t="n">
        <f aca="false">F1684+Inputs!$B$9*G1684</f>
        <v>298.48</v>
      </c>
      <c r="L1684" s="16" t="n">
        <f aca="false">H1684+Inputs!$B$10*I1684</f>
        <v>56221.574</v>
      </c>
      <c r="M1684" s="16" t="n">
        <f aca="false">J1684+K1684+L1684</f>
        <v>57720.254</v>
      </c>
    </row>
    <row r="1685" customFormat="false" ht="15" hidden="false" customHeight="false" outlineLevel="0" collapsed="false">
      <c r="A1685" s="0" t="s">
        <v>369</v>
      </c>
      <c r="B1685" s="15" t="n">
        <v>44805</v>
      </c>
      <c r="C1685" s="0" t="n">
        <v>1</v>
      </c>
      <c r="D1685" s="0" t="n">
        <v>54</v>
      </c>
      <c r="E1685" s="0" t="n">
        <v>53</v>
      </c>
      <c r="F1685" s="0" t="n">
        <v>0</v>
      </c>
      <c r="G1685" s="0" t="n">
        <v>3</v>
      </c>
      <c r="H1685" s="0" t="n">
        <v>42251</v>
      </c>
      <c r="I1685" s="0" t="n">
        <v>26415</v>
      </c>
      <c r="J1685" s="16" t="n">
        <f aca="false">D1685+Inputs!$B$8*E1685</f>
        <v>164.24</v>
      </c>
      <c r="K1685" s="16" t="n">
        <f aca="false">F1685+Inputs!$B$9*G1685</f>
        <v>6.24</v>
      </c>
      <c r="L1685" s="16" t="n">
        <f aca="false">H1685+Inputs!$B$10*I1685</f>
        <v>80209.355</v>
      </c>
      <c r="M1685" s="16" t="n">
        <f aca="false">J1685+K1685+L1685</f>
        <v>80379.835</v>
      </c>
    </row>
    <row r="1686" customFormat="false" ht="15" hidden="false" customHeight="false" outlineLevel="0" collapsed="false">
      <c r="A1686" s="0" t="s">
        <v>369</v>
      </c>
      <c r="B1686" s="15" t="n">
        <v>44896</v>
      </c>
      <c r="C1686" s="0" t="n">
        <v>1</v>
      </c>
      <c r="D1686" s="0" t="n">
        <v>76</v>
      </c>
      <c r="E1686" s="0" t="n">
        <v>64</v>
      </c>
      <c r="F1686" s="0" t="n">
        <v>0</v>
      </c>
      <c r="G1686" s="0" t="n">
        <v>6</v>
      </c>
      <c r="H1686" s="0" t="n">
        <v>42517</v>
      </c>
      <c r="I1686" s="0" t="n">
        <v>26277</v>
      </c>
      <c r="J1686" s="16" t="n">
        <f aca="false">D1686+Inputs!$B$8*E1686</f>
        <v>209.12</v>
      </c>
      <c r="K1686" s="16" t="n">
        <f aca="false">F1686+Inputs!$B$9*G1686</f>
        <v>12.48</v>
      </c>
      <c r="L1686" s="16" t="n">
        <f aca="false">H1686+Inputs!$B$10*I1686</f>
        <v>80277.049</v>
      </c>
      <c r="M1686" s="16" t="n">
        <f aca="false">J1686+K1686+L1686</f>
        <v>80498.649</v>
      </c>
    </row>
    <row r="1687" customFormat="false" ht="15" hidden="false" customHeight="false" outlineLevel="0" collapsed="false">
      <c r="A1687" s="0" t="s">
        <v>369</v>
      </c>
      <c r="B1687" s="15" t="n">
        <v>44986</v>
      </c>
      <c r="C1687" s="0" t="n">
        <v>1</v>
      </c>
      <c r="D1687" s="0" t="n">
        <v>100</v>
      </c>
      <c r="E1687" s="0" t="n">
        <v>86</v>
      </c>
      <c r="F1687" s="0" t="n">
        <v>0</v>
      </c>
      <c r="G1687" s="0" t="n">
        <v>8</v>
      </c>
      <c r="H1687" s="0" t="n">
        <v>42308</v>
      </c>
      <c r="I1687" s="0" t="n">
        <v>26466</v>
      </c>
      <c r="J1687" s="16" t="n">
        <f aca="false">D1687+Inputs!$B$8*E1687</f>
        <v>278.88</v>
      </c>
      <c r="K1687" s="16" t="n">
        <f aca="false">F1687+Inputs!$B$9*G1687</f>
        <v>16.64</v>
      </c>
      <c r="L1687" s="16" t="n">
        <f aca="false">H1687+Inputs!$B$10*I1687</f>
        <v>80339.642</v>
      </c>
      <c r="M1687" s="16" t="n">
        <f aca="false">J1687+K1687+L1687</f>
        <v>80635.162</v>
      </c>
    </row>
    <row r="1688" customFormat="false" ht="15" hidden="false" customHeight="false" outlineLevel="0" collapsed="false">
      <c r="A1688" s="0" t="s">
        <v>369</v>
      </c>
      <c r="B1688" s="15" t="n">
        <v>45078</v>
      </c>
      <c r="C1688" s="0" t="n">
        <v>1</v>
      </c>
      <c r="D1688" s="0" t="n">
        <v>135</v>
      </c>
      <c r="E1688" s="0" t="n">
        <v>97</v>
      </c>
      <c r="F1688" s="0" t="n">
        <v>0</v>
      </c>
      <c r="G1688" s="0" t="n">
        <v>10</v>
      </c>
      <c r="H1688" s="0" t="n">
        <v>42443</v>
      </c>
      <c r="I1688" s="0" t="n">
        <v>26578</v>
      </c>
      <c r="J1688" s="16" t="n">
        <f aca="false">D1688+Inputs!$B$8*E1688</f>
        <v>336.76</v>
      </c>
      <c r="K1688" s="16" t="n">
        <f aca="false">F1688+Inputs!$B$9*G1688</f>
        <v>20.8</v>
      </c>
      <c r="L1688" s="16" t="n">
        <f aca="false">H1688+Inputs!$B$10*I1688</f>
        <v>80635.586</v>
      </c>
      <c r="M1688" s="16" t="n">
        <f aca="false">J1688+K1688+L1688</f>
        <v>80993.146</v>
      </c>
    </row>
    <row r="1689" customFormat="false" ht="15" hidden="false" customHeight="false" outlineLevel="0" collapsed="false">
      <c r="A1689" s="0" t="s">
        <v>369</v>
      </c>
      <c r="B1689" s="15" t="n">
        <v>45170</v>
      </c>
      <c r="C1689" s="0" t="n">
        <v>1</v>
      </c>
      <c r="D1689" s="0" t="n">
        <v>168</v>
      </c>
      <c r="E1689" s="0" t="n">
        <v>106</v>
      </c>
      <c r="F1689" s="0" t="n">
        <v>0</v>
      </c>
      <c r="G1689" s="0" t="n">
        <v>15</v>
      </c>
      <c r="H1689" s="0" t="n">
        <v>42726</v>
      </c>
      <c r="I1689" s="0" t="n">
        <v>26592</v>
      </c>
      <c r="J1689" s="16" t="n">
        <f aca="false">D1689+Inputs!$B$8*E1689</f>
        <v>388.48</v>
      </c>
      <c r="K1689" s="16" t="n">
        <f aca="false">F1689+Inputs!$B$9*G1689</f>
        <v>31.2</v>
      </c>
      <c r="L1689" s="16" t="n">
        <f aca="false">H1689+Inputs!$B$10*I1689</f>
        <v>80938.704</v>
      </c>
      <c r="M1689" s="16" t="n">
        <f aca="false">J1689+K1689+L1689</f>
        <v>81358.384</v>
      </c>
    </row>
    <row r="1690" customFormat="false" ht="15" hidden="false" customHeight="false" outlineLevel="0" collapsed="false">
      <c r="A1690" s="0" t="s">
        <v>369</v>
      </c>
      <c r="B1690" s="15" t="n">
        <v>45261</v>
      </c>
      <c r="C1690" s="0" t="n">
        <v>1</v>
      </c>
      <c r="D1690" s="0" t="n">
        <v>186</v>
      </c>
      <c r="E1690" s="0" t="n">
        <v>118</v>
      </c>
      <c r="F1690" s="0" t="n">
        <v>0</v>
      </c>
      <c r="G1690" s="0" t="n">
        <v>20</v>
      </c>
      <c r="H1690" s="0" t="n">
        <v>43042</v>
      </c>
      <c r="I1690" s="0" t="n">
        <v>26561</v>
      </c>
      <c r="J1690" s="16" t="n">
        <f aca="false">D1690+Inputs!$B$8*E1690</f>
        <v>431.44</v>
      </c>
      <c r="K1690" s="16" t="n">
        <f aca="false">F1690+Inputs!$B$9*G1690</f>
        <v>41.6</v>
      </c>
      <c r="L1690" s="16" t="n">
        <f aca="false">H1690+Inputs!$B$10*I1690</f>
        <v>81210.157</v>
      </c>
      <c r="M1690" s="16" t="n">
        <f aca="false">J1690+K1690+L1690</f>
        <v>81683.197</v>
      </c>
    </row>
    <row r="1691" customFormat="false" ht="15" hidden="false" customHeight="false" outlineLevel="0" collapsed="false">
      <c r="A1691" s="0" t="s">
        <v>369</v>
      </c>
      <c r="B1691" s="15" t="n">
        <v>45352</v>
      </c>
      <c r="C1691" s="0" t="n">
        <v>1</v>
      </c>
      <c r="D1691" s="0" t="n">
        <v>217</v>
      </c>
      <c r="E1691" s="0" t="n">
        <v>136</v>
      </c>
      <c r="F1691" s="0" t="n">
        <v>6</v>
      </c>
      <c r="G1691" s="0" t="n">
        <v>26</v>
      </c>
      <c r="H1691" s="0" t="n">
        <v>42949</v>
      </c>
      <c r="I1691" s="0" t="n">
        <v>26655</v>
      </c>
      <c r="J1691" s="16" t="n">
        <f aca="false">D1691+Inputs!$B$8*E1691</f>
        <v>499.88</v>
      </c>
      <c r="K1691" s="16" t="n">
        <f aca="false">F1691+Inputs!$B$9*G1691</f>
        <v>60.08</v>
      </c>
      <c r="L1691" s="16" t="n">
        <f aca="false">H1691+Inputs!$B$10*I1691</f>
        <v>81252.235</v>
      </c>
      <c r="M1691" s="16" t="n">
        <f aca="false">J1691+K1691+L1691</f>
        <v>81812.195</v>
      </c>
    </row>
    <row r="1692" customFormat="false" ht="15" hidden="false" customHeight="false" outlineLevel="0" collapsed="false">
      <c r="A1692" s="0" t="s">
        <v>369</v>
      </c>
      <c r="B1692" s="15" t="n">
        <v>45444</v>
      </c>
      <c r="C1692" s="0" t="n">
        <v>1</v>
      </c>
      <c r="D1692" s="0" t="n">
        <v>229</v>
      </c>
      <c r="E1692" s="0" t="n">
        <v>150</v>
      </c>
      <c r="F1692" s="0" t="n">
        <v>12</v>
      </c>
      <c r="G1692" s="0" t="n">
        <v>29</v>
      </c>
      <c r="H1692" s="0" t="n">
        <v>43121</v>
      </c>
      <c r="I1692" s="0" t="n">
        <v>26702</v>
      </c>
      <c r="J1692" s="16" t="n">
        <f aca="false">D1692+Inputs!$B$8*E1692</f>
        <v>541</v>
      </c>
      <c r="K1692" s="16" t="n">
        <f aca="false">F1692+Inputs!$B$9*G1692</f>
        <v>72.32</v>
      </c>
      <c r="L1692" s="16" t="n">
        <f aca="false">H1692+Inputs!$B$10*I1692</f>
        <v>81491.774</v>
      </c>
      <c r="M1692" s="16" t="n">
        <f aca="false">J1692+K1692+L1692</f>
        <v>82105.094</v>
      </c>
    </row>
    <row r="1693" customFormat="false" ht="15" hidden="false" customHeight="false" outlineLevel="0" collapsed="false">
      <c r="A1693" s="0" t="s">
        <v>369</v>
      </c>
      <c r="B1693" s="15" t="n">
        <v>45536</v>
      </c>
      <c r="C1693" s="0" t="n">
        <v>1</v>
      </c>
      <c r="D1693" s="0" t="n">
        <v>229</v>
      </c>
      <c r="E1693" s="0" t="n">
        <v>165</v>
      </c>
      <c r="F1693" s="0" t="n">
        <v>22</v>
      </c>
      <c r="G1693" s="0" t="n">
        <v>35</v>
      </c>
      <c r="H1693" s="0" t="n">
        <v>43469</v>
      </c>
      <c r="I1693" s="0" t="n">
        <v>26776</v>
      </c>
      <c r="J1693" s="16" t="n">
        <f aca="false">D1693+Inputs!$B$8*E1693</f>
        <v>572.2</v>
      </c>
      <c r="K1693" s="16" t="n">
        <f aca="false">F1693+Inputs!$B$9*G1693</f>
        <v>94.8</v>
      </c>
      <c r="L1693" s="16" t="n">
        <f aca="false">H1693+Inputs!$B$10*I1693</f>
        <v>81946.112</v>
      </c>
      <c r="M1693" s="16" t="n">
        <f aca="false">J1693+K1693+L1693</f>
        <v>82613.112</v>
      </c>
    </row>
    <row r="1694" customFormat="false" ht="15" hidden="false" customHeight="false" outlineLevel="0" collapsed="false">
      <c r="A1694" s="0" t="s">
        <v>369</v>
      </c>
      <c r="B1694" s="15" t="n">
        <v>45627</v>
      </c>
      <c r="C1694" s="0" t="n">
        <v>1</v>
      </c>
      <c r="D1694" s="0" t="n">
        <v>258</v>
      </c>
      <c r="E1694" s="0" t="n">
        <v>175</v>
      </c>
      <c r="F1694" s="0" t="n">
        <v>37</v>
      </c>
      <c r="G1694" s="0" t="n">
        <v>38</v>
      </c>
      <c r="H1694" s="0" t="n">
        <v>43855</v>
      </c>
      <c r="I1694" s="0" t="n">
        <v>26771</v>
      </c>
      <c r="J1694" s="16" t="n">
        <f aca="false">D1694+Inputs!$B$8*E1694</f>
        <v>622</v>
      </c>
      <c r="K1694" s="16" t="n">
        <f aca="false">F1694+Inputs!$B$9*G1694</f>
        <v>116.04</v>
      </c>
      <c r="L1694" s="16" t="n">
        <f aca="false">H1694+Inputs!$B$10*I1694</f>
        <v>82324.927</v>
      </c>
      <c r="M1694" s="16" t="n">
        <f aca="false">J1694+K1694+L1694</f>
        <v>83062.967</v>
      </c>
    </row>
    <row r="1695" customFormat="false" ht="15" hidden="false" customHeight="false" outlineLevel="0" collapsed="false">
      <c r="A1695" s="0" t="s">
        <v>369</v>
      </c>
      <c r="B1695" s="15" t="n">
        <v>45717</v>
      </c>
      <c r="C1695" s="0" t="n">
        <v>1</v>
      </c>
      <c r="D1695" s="0" t="n">
        <v>268</v>
      </c>
      <c r="E1695" s="0" t="n">
        <v>198</v>
      </c>
      <c r="F1695" s="0" t="n">
        <v>46</v>
      </c>
      <c r="G1695" s="0" t="n">
        <v>54</v>
      </c>
      <c r="H1695" s="0" t="n">
        <v>43836</v>
      </c>
      <c r="I1695" s="0" t="n">
        <v>26808</v>
      </c>
      <c r="J1695" s="16" t="n">
        <f aca="false">D1695+Inputs!$B$8*E1695</f>
        <v>679.84</v>
      </c>
      <c r="K1695" s="16" t="n">
        <f aca="false">F1695+Inputs!$B$9*G1695</f>
        <v>158.32</v>
      </c>
      <c r="L1695" s="16" t="n">
        <f aca="false">H1695+Inputs!$B$10*I1695</f>
        <v>82359.096</v>
      </c>
      <c r="M1695" s="16" t="n">
        <f aca="false">J1695+K1695+L1695</f>
        <v>83197.256</v>
      </c>
    </row>
    <row r="1696" customFormat="false" ht="15" hidden="false" customHeight="false" outlineLevel="0" collapsed="false">
      <c r="A1696" s="0" t="s">
        <v>369</v>
      </c>
      <c r="B1696" s="15" t="n">
        <v>45809</v>
      </c>
      <c r="C1696" s="0" t="n">
        <v>1</v>
      </c>
      <c r="D1696" s="0" t="n">
        <v>259</v>
      </c>
      <c r="E1696" s="0" t="n">
        <v>224</v>
      </c>
      <c r="F1696" s="0" t="n">
        <v>55</v>
      </c>
      <c r="G1696" s="0" t="n">
        <v>56</v>
      </c>
      <c r="H1696" s="0" t="n">
        <v>43542</v>
      </c>
      <c r="I1696" s="0" t="n">
        <v>26790</v>
      </c>
      <c r="J1696" s="16" t="n">
        <f aca="false">D1696+Inputs!$B$8*E1696</f>
        <v>724.92</v>
      </c>
      <c r="K1696" s="16" t="n">
        <f aca="false">F1696+Inputs!$B$9*G1696</f>
        <v>171.48</v>
      </c>
      <c r="L1696" s="16" t="n">
        <f aca="false">H1696+Inputs!$B$10*I1696</f>
        <v>82039.23</v>
      </c>
      <c r="M1696" s="16" t="n">
        <f aca="false">J1696+K1696+L1696</f>
        <v>82935.63</v>
      </c>
    </row>
    <row r="1697" customFormat="false" ht="15" hidden="false" customHeight="false" outlineLevel="0" collapsed="false">
      <c r="A1697" s="0" t="s">
        <v>369</v>
      </c>
      <c r="B1697" s="15" t="n">
        <v>45901</v>
      </c>
      <c r="C1697" s="0" t="n">
        <v>1</v>
      </c>
      <c r="D1697" s="0" t="n">
        <v>297</v>
      </c>
      <c r="E1697" s="0" t="n">
        <v>239</v>
      </c>
      <c r="F1697" s="0" t="n">
        <v>76</v>
      </c>
      <c r="G1697" s="0" t="n">
        <v>62</v>
      </c>
      <c r="H1697" s="0" t="n">
        <v>43838</v>
      </c>
      <c r="I1697" s="0" t="n">
        <v>26739</v>
      </c>
      <c r="J1697" s="16" t="n">
        <f aca="false">D1697+Inputs!$B$8*E1697</f>
        <v>794.12</v>
      </c>
      <c r="K1697" s="16" t="n">
        <f aca="false">F1697+Inputs!$B$9*G1697</f>
        <v>204.96</v>
      </c>
      <c r="L1697" s="16" t="n">
        <f aca="false">H1697+Inputs!$B$10*I1697</f>
        <v>82261.943</v>
      </c>
      <c r="M1697" s="16" t="n">
        <f aca="false">J1697+K1697+L1697</f>
        <v>83261.023</v>
      </c>
    </row>
    <row r="1698" customFormat="false" ht="15" hidden="false" customHeight="false" outlineLevel="0" collapsed="false">
      <c r="A1698" s="0" t="s">
        <v>369</v>
      </c>
      <c r="B1698" s="15" t="n">
        <v>45992</v>
      </c>
      <c r="C1698" s="0" t="n">
        <v>1</v>
      </c>
      <c r="D1698" s="0" t="n">
        <v>346</v>
      </c>
      <c r="E1698" s="0" t="n">
        <v>257</v>
      </c>
      <c r="F1698" s="0" t="n">
        <v>83</v>
      </c>
      <c r="G1698" s="0" t="n">
        <v>70</v>
      </c>
      <c r="H1698" s="0" t="n">
        <v>44442</v>
      </c>
      <c r="I1698" s="0" t="n">
        <v>26653</v>
      </c>
      <c r="J1698" s="16" t="n">
        <f aca="false">D1698+Inputs!$B$8*E1698</f>
        <v>880.56</v>
      </c>
      <c r="K1698" s="16" t="n">
        <f aca="false">F1698+Inputs!$B$9*G1698</f>
        <v>228.6</v>
      </c>
      <c r="L1698" s="16" t="n">
        <f aca="false">H1698+Inputs!$B$10*I1698</f>
        <v>82742.361</v>
      </c>
      <c r="M1698" s="16" t="n">
        <f aca="false">J1698+K1698+L1698</f>
        <v>83851.521</v>
      </c>
    </row>
    <row r="1699" customFormat="false" ht="15" hidden="false" customHeight="false" outlineLevel="0" collapsed="false">
      <c r="A1699" s="0" t="s">
        <v>369</v>
      </c>
      <c r="B1699" s="15" t="n">
        <v>46082</v>
      </c>
      <c r="C1699" s="0" t="n">
        <v>1</v>
      </c>
      <c r="D1699" s="0" t="n">
        <v>427</v>
      </c>
      <c r="E1699" s="0" t="n">
        <v>281</v>
      </c>
      <c r="F1699" s="0" t="n">
        <v>113</v>
      </c>
      <c r="G1699" s="0" t="n">
        <v>71</v>
      </c>
      <c r="H1699" s="0" t="n">
        <v>44515</v>
      </c>
      <c r="I1699" s="0" t="n">
        <v>26746</v>
      </c>
      <c r="J1699" s="16" t="n">
        <f aca="false">D1699+Inputs!$B$8*E1699</f>
        <v>1011.48</v>
      </c>
      <c r="K1699" s="16" t="n">
        <f aca="false">F1699+Inputs!$B$9*G1699</f>
        <v>260.68</v>
      </c>
      <c r="L1699" s="16" t="n">
        <f aca="false">H1699+Inputs!$B$10*I1699</f>
        <v>82949.002</v>
      </c>
      <c r="M1699" s="16" t="n">
        <f aca="false">J1699+K1699+L1699</f>
        <v>84221.162</v>
      </c>
    </row>
    <row r="1700" customFormat="false" ht="15" hidden="false" customHeight="false" outlineLevel="0" collapsed="false">
      <c r="A1700" s="0" t="s">
        <v>369</v>
      </c>
      <c r="B1700" s="15" t="n">
        <v>46174</v>
      </c>
      <c r="C1700" s="0" t="n">
        <v>1</v>
      </c>
      <c r="D1700" s="0" t="n">
        <v>586</v>
      </c>
      <c r="E1700" s="0" t="n">
        <v>333</v>
      </c>
      <c r="F1700" s="0" t="n">
        <v>124</v>
      </c>
      <c r="G1700" s="0" t="n">
        <v>101</v>
      </c>
      <c r="H1700" s="0" t="n">
        <v>44627</v>
      </c>
      <c r="I1700" s="0" t="n">
        <v>26691</v>
      </c>
      <c r="J1700" s="16" t="n">
        <f aca="false">D1700+Inputs!$B$8*E1700</f>
        <v>1278.64</v>
      </c>
      <c r="K1700" s="16" t="n">
        <f aca="false">F1700+Inputs!$B$9*G1700</f>
        <v>334.08</v>
      </c>
      <c r="L1700" s="16" t="n">
        <f aca="false">H1700+Inputs!$B$10*I1700</f>
        <v>82981.967</v>
      </c>
      <c r="M1700" s="16" t="n">
        <f aca="false">J1700+K1700+L1700</f>
        <v>84594.687</v>
      </c>
    </row>
    <row r="1701" customFormat="false" ht="15" hidden="false" customHeight="false" outlineLevel="0" collapsed="false">
      <c r="A1701" s="0" t="s">
        <v>369</v>
      </c>
      <c r="B1701" s="15" t="n">
        <v>46235</v>
      </c>
      <c r="C1701" s="0" t="n">
        <v>1</v>
      </c>
      <c r="D1701" s="0" t="n">
        <v>698</v>
      </c>
      <c r="E1701" s="0" t="n">
        <v>346</v>
      </c>
      <c r="F1701" s="0" t="n">
        <v>137</v>
      </c>
      <c r="G1701" s="0" t="n">
        <v>112</v>
      </c>
      <c r="H1701" s="0" t="n">
        <v>44523</v>
      </c>
      <c r="I1701" s="0" t="n">
        <v>26732</v>
      </c>
      <c r="J1701" s="16" t="n">
        <f aca="false">D1701+Inputs!$B$8*E1701</f>
        <v>1417.68</v>
      </c>
      <c r="K1701" s="16" t="n">
        <f aca="false">F1701+Inputs!$B$9*G1701</f>
        <v>369.96</v>
      </c>
      <c r="L1701" s="16" t="n">
        <f aca="false">H1701+Inputs!$B$10*I1701</f>
        <v>82936.884</v>
      </c>
      <c r="M1701" s="16" t="n">
        <f aca="false">J1701+K1701+L1701</f>
        <v>84724.524</v>
      </c>
    </row>
    <row r="1702" customFormat="false" ht="15" hidden="false" customHeight="false" outlineLevel="0" collapsed="false">
      <c r="A1702" s="0" t="s">
        <v>417</v>
      </c>
      <c r="B1702" s="15" t="n">
        <v>44805</v>
      </c>
      <c r="C1702" s="0" t="n">
        <v>3</v>
      </c>
      <c r="D1702" s="0" t="n">
        <v>0</v>
      </c>
      <c r="E1702" s="0" t="n">
        <v>18</v>
      </c>
      <c r="F1702" s="0" t="n">
        <v>0</v>
      </c>
      <c r="G1702" s="0" t="n">
        <v>0</v>
      </c>
      <c r="H1702" s="0" t="n">
        <v>5273</v>
      </c>
      <c r="I1702" s="0" t="n">
        <v>11111</v>
      </c>
      <c r="J1702" s="16" t="n">
        <f aca="false">D1702+Inputs!$B$8*E1702</f>
        <v>37.44</v>
      </c>
      <c r="K1702" s="16" t="n">
        <f aca="false">F1702+Inputs!$B$9*G1702</f>
        <v>0</v>
      </c>
      <c r="L1702" s="16" t="n">
        <f aca="false">H1702+Inputs!$B$10*I1702</f>
        <v>21239.507</v>
      </c>
      <c r="M1702" s="16" t="n">
        <f aca="false">J1702+K1702+L1702</f>
        <v>21276.947</v>
      </c>
    </row>
    <row r="1703" customFormat="false" ht="15" hidden="false" customHeight="false" outlineLevel="0" collapsed="false">
      <c r="A1703" s="0" t="s">
        <v>417</v>
      </c>
      <c r="B1703" s="15" t="n">
        <v>44896</v>
      </c>
      <c r="C1703" s="0" t="n">
        <v>3</v>
      </c>
      <c r="D1703" s="0" t="n">
        <v>0</v>
      </c>
      <c r="E1703" s="0" t="n">
        <v>20</v>
      </c>
      <c r="F1703" s="0" t="n">
        <v>0</v>
      </c>
      <c r="G1703" s="0" t="n">
        <v>4</v>
      </c>
      <c r="H1703" s="0" t="n">
        <v>5413</v>
      </c>
      <c r="I1703" s="0" t="n">
        <v>11197</v>
      </c>
      <c r="J1703" s="16" t="n">
        <f aca="false">D1703+Inputs!$B$8*E1703</f>
        <v>41.6</v>
      </c>
      <c r="K1703" s="16" t="n">
        <f aca="false">F1703+Inputs!$B$9*G1703</f>
        <v>8.32</v>
      </c>
      <c r="L1703" s="16" t="n">
        <f aca="false">H1703+Inputs!$B$10*I1703</f>
        <v>21503.089</v>
      </c>
      <c r="M1703" s="16" t="n">
        <f aca="false">J1703+K1703+L1703</f>
        <v>21553.009</v>
      </c>
    </row>
    <row r="1704" customFormat="false" ht="15" hidden="false" customHeight="false" outlineLevel="0" collapsed="false">
      <c r="A1704" s="0" t="s">
        <v>417</v>
      </c>
      <c r="B1704" s="15" t="n">
        <v>44986</v>
      </c>
      <c r="C1704" s="0" t="n">
        <v>3</v>
      </c>
      <c r="D1704" s="0" t="n">
        <v>0</v>
      </c>
      <c r="E1704" s="0" t="n">
        <v>26</v>
      </c>
      <c r="F1704" s="0" t="n">
        <v>0</v>
      </c>
      <c r="G1704" s="0" t="n">
        <v>5</v>
      </c>
      <c r="H1704" s="0" t="n">
        <v>5504</v>
      </c>
      <c r="I1704" s="0" t="n">
        <v>11221</v>
      </c>
      <c r="J1704" s="16" t="n">
        <f aca="false">D1704+Inputs!$B$8*E1704</f>
        <v>54.08</v>
      </c>
      <c r="K1704" s="16" t="n">
        <f aca="false">F1704+Inputs!$B$9*G1704</f>
        <v>10.4</v>
      </c>
      <c r="L1704" s="16" t="n">
        <f aca="false">H1704+Inputs!$B$10*I1704</f>
        <v>21628.577</v>
      </c>
      <c r="M1704" s="16" t="n">
        <f aca="false">J1704+K1704+L1704</f>
        <v>21693.057</v>
      </c>
    </row>
    <row r="1705" customFormat="false" ht="15" hidden="false" customHeight="false" outlineLevel="0" collapsed="false">
      <c r="A1705" s="0" t="s">
        <v>417</v>
      </c>
      <c r="B1705" s="15" t="n">
        <v>45078</v>
      </c>
      <c r="C1705" s="0" t="n">
        <v>3</v>
      </c>
      <c r="D1705" s="0" t="n">
        <v>0</v>
      </c>
      <c r="E1705" s="0" t="n">
        <v>36</v>
      </c>
      <c r="F1705" s="0" t="n">
        <v>0</v>
      </c>
      <c r="G1705" s="0" t="n">
        <v>7</v>
      </c>
      <c r="H1705" s="0" t="n">
        <v>5223</v>
      </c>
      <c r="I1705" s="0" t="n">
        <v>12083</v>
      </c>
      <c r="J1705" s="16" t="n">
        <f aca="false">D1705+Inputs!$B$8*E1705</f>
        <v>74.88</v>
      </c>
      <c r="K1705" s="16" t="n">
        <f aca="false">F1705+Inputs!$B$9*G1705</f>
        <v>14.56</v>
      </c>
      <c r="L1705" s="16" t="n">
        <f aca="false">H1705+Inputs!$B$10*I1705</f>
        <v>22586.271</v>
      </c>
      <c r="M1705" s="16" t="n">
        <f aca="false">J1705+K1705+L1705</f>
        <v>22675.711</v>
      </c>
    </row>
    <row r="1706" customFormat="false" ht="15" hidden="false" customHeight="false" outlineLevel="0" collapsed="false">
      <c r="A1706" s="0" t="s">
        <v>417</v>
      </c>
      <c r="B1706" s="15" t="n">
        <v>45170</v>
      </c>
      <c r="C1706" s="0" t="n">
        <v>3</v>
      </c>
      <c r="D1706" s="0" t="n">
        <v>0</v>
      </c>
      <c r="E1706" s="0" t="n">
        <v>37</v>
      </c>
      <c r="F1706" s="0" t="n">
        <v>0</v>
      </c>
      <c r="G1706" s="0" t="n">
        <v>8</v>
      </c>
      <c r="H1706" s="0" t="n">
        <v>5350</v>
      </c>
      <c r="I1706" s="0" t="n">
        <v>12064</v>
      </c>
      <c r="J1706" s="16" t="n">
        <f aca="false">D1706+Inputs!$B$8*E1706</f>
        <v>76.96</v>
      </c>
      <c r="K1706" s="16" t="n">
        <f aca="false">F1706+Inputs!$B$9*G1706</f>
        <v>16.64</v>
      </c>
      <c r="L1706" s="16" t="n">
        <f aca="false">H1706+Inputs!$B$10*I1706</f>
        <v>22685.968</v>
      </c>
      <c r="M1706" s="16" t="n">
        <f aca="false">J1706+K1706+L1706</f>
        <v>22779.568</v>
      </c>
    </row>
    <row r="1707" customFormat="false" ht="15" hidden="false" customHeight="false" outlineLevel="0" collapsed="false">
      <c r="A1707" s="0" t="s">
        <v>417</v>
      </c>
      <c r="B1707" s="15" t="n">
        <v>45261</v>
      </c>
      <c r="C1707" s="0" t="n">
        <v>3</v>
      </c>
      <c r="D1707" s="0" t="n">
        <v>0</v>
      </c>
      <c r="E1707" s="0" t="n">
        <v>40</v>
      </c>
      <c r="F1707" s="0" t="n">
        <v>0</v>
      </c>
      <c r="G1707" s="0" t="n">
        <v>9</v>
      </c>
      <c r="H1707" s="0" t="n">
        <v>5553</v>
      </c>
      <c r="I1707" s="0" t="n">
        <v>12063</v>
      </c>
      <c r="J1707" s="16" t="n">
        <f aca="false">D1707+Inputs!$B$8*E1707</f>
        <v>83.2</v>
      </c>
      <c r="K1707" s="16" t="n">
        <f aca="false">F1707+Inputs!$B$9*G1707</f>
        <v>18.72</v>
      </c>
      <c r="L1707" s="16" t="n">
        <f aca="false">H1707+Inputs!$B$10*I1707</f>
        <v>22887.531</v>
      </c>
      <c r="M1707" s="16" t="n">
        <f aca="false">J1707+K1707+L1707</f>
        <v>22989.451</v>
      </c>
    </row>
    <row r="1708" customFormat="false" ht="15" hidden="false" customHeight="false" outlineLevel="0" collapsed="false">
      <c r="A1708" s="0" t="s">
        <v>417</v>
      </c>
      <c r="B1708" s="15" t="n">
        <v>45352</v>
      </c>
      <c r="C1708" s="0" t="n">
        <v>3</v>
      </c>
      <c r="D1708" s="0" t="n">
        <v>0</v>
      </c>
      <c r="E1708" s="0" t="n">
        <v>43</v>
      </c>
      <c r="F1708" s="0" t="n">
        <v>0</v>
      </c>
      <c r="G1708" s="0" t="n">
        <v>11</v>
      </c>
      <c r="H1708" s="0" t="n">
        <v>5560</v>
      </c>
      <c r="I1708" s="0" t="n">
        <v>12150</v>
      </c>
      <c r="J1708" s="16" t="n">
        <f aca="false">D1708+Inputs!$B$8*E1708</f>
        <v>89.44</v>
      </c>
      <c r="K1708" s="16" t="n">
        <f aca="false">F1708+Inputs!$B$9*G1708</f>
        <v>22.88</v>
      </c>
      <c r="L1708" s="16" t="n">
        <f aca="false">H1708+Inputs!$B$10*I1708</f>
        <v>23019.55</v>
      </c>
      <c r="M1708" s="16" t="n">
        <f aca="false">J1708+K1708+L1708</f>
        <v>23131.87</v>
      </c>
    </row>
    <row r="1709" customFormat="false" ht="15" hidden="false" customHeight="false" outlineLevel="0" collapsed="false">
      <c r="A1709" s="0" t="s">
        <v>417</v>
      </c>
      <c r="B1709" s="15" t="n">
        <v>45444</v>
      </c>
      <c r="C1709" s="0" t="n">
        <v>3</v>
      </c>
      <c r="D1709" s="0" t="n">
        <v>0</v>
      </c>
      <c r="E1709" s="0" t="n">
        <v>48</v>
      </c>
      <c r="F1709" s="0" t="n">
        <v>0</v>
      </c>
      <c r="G1709" s="0" t="n">
        <v>15</v>
      </c>
      <c r="H1709" s="0" t="n">
        <v>5544</v>
      </c>
      <c r="I1709" s="0" t="n">
        <v>12198</v>
      </c>
      <c r="J1709" s="16" t="n">
        <f aca="false">D1709+Inputs!$B$8*E1709</f>
        <v>99.84</v>
      </c>
      <c r="K1709" s="16" t="n">
        <f aca="false">F1709+Inputs!$B$9*G1709</f>
        <v>31.2</v>
      </c>
      <c r="L1709" s="16" t="n">
        <f aca="false">H1709+Inputs!$B$10*I1709</f>
        <v>23072.526</v>
      </c>
      <c r="M1709" s="16" t="n">
        <f aca="false">J1709+K1709+L1709</f>
        <v>23203.566</v>
      </c>
    </row>
    <row r="1710" customFormat="false" ht="15" hidden="false" customHeight="false" outlineLevel="0" collapsed="false">
      <c r="A1710" s="0" t="s">
        <v>417</v>
      </c>
      <c r="B1710" s="15" t="n">
        <v>45536</v>
      </c>
      <c r="C1710" s="0" t="n">
        <v>3</v>
      </c>
      <c r="D1710" s="0" t="n">
        <v>0</v>
      </c>
      <c r="E1710" s="0" t="n">
        <v>49</v>
      </c>
      <c r="F1710" s="0" t="n">
        <v>0</v>
      </c>
      <c r="G1710" s="0" t="n">
        <v>20</v>
      </c>
      <c r="H1710" s="0" t="n">
        <v>5581</v>
      </c>
      <c r="I1710" s="0" t="n">
        <v>12265</v>
      </c>
      <c r="J1710" s="16" t="n">
        <f aca="false">D1710+Inputs!$B$8*E1710</f>
        <v>101.92</v>
      </c>
      <c r="K1710" s="16" t="n">
        <f aca="false">F1710+Inputs!$B$9*G1710</f>
        <v>41.6</v>
      </c>
      <c r="L1710" s="16" t="n">
        <f aca="false">H1710+Inputs!$B$10*I1710</f>
        <v>23205.805</v>
      </c>
      <c r="M1710" s="16" t="n">
        <f aca="false">J1710+K1710+L1710</f>
        <v>23349.325</v>
      </c>
    </row>
    <row r="1711" customFormat="false" ht="15" hidden="false" customHeight="false" outlineLevel="0" collapsed="false">
      <c r="A1711" s="0" t="s">
        <v>417</v>
      </c>
      <c r="B1711" s="15" t="n">
        <v>45627</v>
      </c>
      <c r="C1711" s="0" t="n">
        <v>3</v>
      </c>
      <c r="D1711" s="0" t="n">
        <v>0</v>
      </c>
      <c r="E1711" s="0" t="n">
        <v>54</v>
      </c>
      <c r="F1711" s="0" t="n">
        <v>0</v>
      </c>
      <c r="G1711" s="0" t="n">
        <v>23</v>
      </c>
      <c r="H1711" s="0" t="n">
        <v>5702</v>
      </c>
      <c r="I1711" s="0" t="n">
        <v>12251</v>
      </c>
      <c r="J1711" s="16" t="n">
        <f aca="false">D1711+Inputs!$B$8*E1711</f>
        <v>112.32</v>
      </c>
      <c r="K1711" s="16" t="n">
        <f aca="false">F1711+Inputs!$B$9*G1711</f>
        <v>47.84</v>
      </c>
      <c r="L1711" s="16" t="n">
        <f aca="false">H1711+Inputs!$B$10*I1711</f>
        <v>23306.687</v>
      </c>
      <c r="M1711" s="16" t="n">
        <f aca="false">J1711+K1711+L1711</f>
        <v>23466.847</v>
      </c>
    </row>
    <row r="1712" customFormat="false" ht="15" hidden="false" customHeight="false" outlineLevel="0" collapsed="false">
      <c r="A1712" s="0" t="s">
        <v>417</v>
      </c>
      <c r="B1712" s="15" t="n">
        <v>45717</v>
      </c>
      <c r="C1712" s="0" t="n">
        <v>3</v>
      </c>
      <c r="D1712" s="0" t="n">
        <v>0</v>
      </c>
      <c r="E1712" s="0" t="n">
        <v>63</v>
      </c>
      <c r="F1712" s="0" t="n">
        <v>0</v>
      </c>
      <c r="G1712" s="0" t="n">
        <v>29</v>
      </c>
      <c r="H1712" s="0" t="n">
        <v>5598</v>
      </c>
      <c r="I1712" s="0" t="n">
        <v>12407</v>
      </c>
      <c r="J1712" s="16" t="n">
        <f aca="false">D1712+Inputs!$B$8*E1712</f>
        <v>131.04</v>
      </c>
      <c r="K1712" s="16" t="n">
        <f aca="false">F1712+Inputs!$B$9*G1712</f>
        <v>60.32</v>
      </c>
      <c r="L1712" s="16" t="n">
        <f aca="false">H1712+Inputs!$B$10*I1712</f>
        <v>23426.859</v>
      </c>
      <c r="M1712" s="16" t="n">
        <f aca="false">J1712+K1712+L1712</f>
        <v>23618.219</v>
      </c>
    </row>
    <row r="1713" customFormat="false" ht="15" hidden="false" customHeight="false" outlineLevel="0" collapsed="false">
      <c r="A1713" s="0" t="s">
        <v>417</v>
      </c>
      <c r="B1713" s="15" t="n">
        <v>45809</v>
      </c>
      <c r="C1713" s="0" t="n">
        <v>3</v>
      </c>
      <c r="D1713" s="0" t="n">
        <v>0</v>
      </c>
      <c r="E1713" s="0" t="n">
        <v>74</v>
      </c>
      <c r="F1713" s="0" t="n">
        <v>0</v>
      </c>
      <c r="G1713" s="0" t="n">
        <v>30</v>
      </c>
      <c r="H1713" s="0" t="n">
        <v>5563</v>
      </c>
      <c r="I1713" s="0" t="n">
        <v>12329</v>
      </c>
      <c r="J1713" s="16" t="n">
        <f aca="false">D1713+Inputs!$B$8*E1713</f>
        <v>153.92</v>
      </c>
      <c r="K1713" s="16" t="n">
        <f aca="false">F1713+Inputs!$B$9*G1713</f>
        <v>62.4</v>
      </c>
      <c r="L1713" s="16" t="n">
        <f aca="false">H1713+Inputs!$B$10*I1713</f>
        <v>23279.773</v>
      </c>
      <c r="M1713" s="16" t="n">
        <f aca="false">J1713+K1713+L1713</f>
        <v>23496.093</v>
      </c>
    </row>
    <row r="1714" customFormat="false" ht="15" hidden="false" customHeight="false" outlineLevel="0" collapsed="false">
      <c r="A1714" s="0" t="s">
        <v>417</v>
      </c>
      <c r="B1714" s="15" t="n">
        <v>45901</v>
      </c>
      <c r="C1714" s="0" t="n">
        <v>3</v>
      </c>
      <c r="D1714" s="0" t="n">
        <v>0</v>
      </c>
      <c r="E1714" s="0" t="n">
        <v>75</v>
      </c>
      <c r="F1714" s="0" t="n">
        <v>6</v>
      </c>
      <c r="G1714" s="0" t="n">
        <v>33</v>
      </c>
      <c r="H1714" s="0" t="n">
        <v>5561</v>
      </c>
      <c r="I1714" s="0" t="n">
        <v>12311</v>
      </c>
      <c r="J1714" s="16" t="n">
        <f aca="false">D1714+Inputs!$B$8*E1714</f>
        <v>156</v>
      </c>
      <c r="K1714" s="16" t="n">
        <f aca="false">F1714+Inputs!$B$9*G1714</f>
        <v>74.64</v>
      </c>
      <c r="L1714" s="16" t="n">
        <f aca="false">H1714+Inputs!$B$10*I1714</f>
        <v>23251.907</v>
      </c>
      <c r="M1714" s="16" t="n">
        <f aca="false">J1714+K1714+L1714</f>
        <v>23482.547</v>
      </c>
    </row>
    <row r="1715" customFormat="false" ht="15" hidden="false" customHeight="false" outlineLevel="0" collapsed="false">
      <c r="A1715" s="0" t="s">
        <v>417</v>
      </c>
      <c r="B1715" s="15" t="n">
        <v>45992</v>
      </c>
      <c r="C1715" s="0" t="n">
        <v>3</v>
      </c>
      <c r="D1715" s="0" t="n">
        <v>0</v>
      </c>
      <c r="E1715" s="0" t="n">
        <v>79</v>
      </c>
      <c r="F1715" s="0" t="n">
        <v>0</v>
      </c>
      <c r="G1715" s="0" t="n">
        <v>35</v>
      </c>
      <c r="H1715" s="0" t="n">
        <v>5587</v>
      </c>
      <c r="I1715" s="0" t="n">
        <v>12339</v>
      </c>
      <c r="J1715" s="16" t="n">
        <f aca="false">D1715+Inputs!$B$8*E1715</f>
        <v>164.32</v>
      </c>
      <c r="K1715" s="16" t="n">
        <f aca="false">F1715+Inputs!$B$9*G1715</f>
        <v>72.8</v>
      </c>
      <c r="L1715" s="16" t="n">
        <f aca="false">H1715+Inputs!$B$10*I1715</f>
        <v>23318.143</v>
      </c>
      <c r="M1715" s="16" t="n">
        <f aca="false">J1715+K1715+L1715</f>
        <v>23555.263</v>
      </c>
    </row>
    <row r="1716" customFormat="false" ht="15" hidden="false" customHeight="false" outlineLevel="0" collapsed="false">
      <c r="A1716" s="0" t="s">
        <v>417</v>
      </c>
      <c r="B1716" s="15" t="n">
        <v>46082</v>
      </c>
      <c r="C1716" s="0" t="n">
        <v>3</v>
      </c>
      <c r="D1716" s="0" t="n">
        <v>0</v>
      </c>
      <c r="E1716" s="0" t="n">
        <v>93</v>
      </c>
      <c r="F1716" s="0" t="n">
        <v>0</v>
      </c>
      <c r="G1716" s="0" t="n">
        <v>42</v>
      </c>
      <c r="H1716" s="0" t="n">
        <v>5522</v>
      </c>
      <c r="I1716" s="0" t="n">
        <v>12304</v>
      </c>
      <c r="J1716" s="16" t="n">
        <f aca="false">D1716+Inputs!$B$8*E1716</f>
        <v>193.44</v>
      </c>
      <c r="K1716" s="16" t="n">
        <f aca="false">F1716+Inputs!$B$9*G1716</f>
        <v>87.36</v>
      </c>
      <c r="L1716" s="16" t="n">
        <f aca="false">H1716+Inputs!$B$10*I1716</f>
        <v>23202.848</v>
      </c>
      <c r="M1716" s="16" t="n">
        <f aca="false">J1716+K1716+L1716</f>
        <v>23483.648</v>
      </c>
    </row>
    <row r="1717" customFormat="false" ht="15" hidden="false" customHeight="false" outlineLevel="0" collapsed="false">
      <c r="A1717" s="0" t="s">
        <v>417</v>
      </c>
      <c r="B1717" s="15" t="n">
        <v>46174</v>
      </c>
      <c r="C1717" s="0" t="n">
        <v>3</v>
      </c>
      <c r="D1717" s="0" t="n">
        <v>8</v>
      </c>
      <c r="E1717" s="0" t="n">
        <v>115</v>
      </c>
      <c r="F1717" s="0" t="n">
        <v>0</v>
      </c>
      <c r="G1717" s="0" t="n">
        <v>53</v>
      </c>
      <c r="H1717" s="0" t="n">
        <v>5474</v>
      </c>
      <c r="I1717" s="0" t="n">
        <v>12302</v>
      </c>
      <c r="J1717" s="16" t="n">
        <f aca="false">D1717+Inputs!$B$8*E1717</f>
        <v>247.2</v>
      </c>
      <c r="K1717" s="16" t="n">
        <f aca="false">F1717+Inputs!$B$9*G1717</f>
        <v>110.24</v>
      </c>
      <c r="L1717" s="16" t="n">
        <f aca="false">H1717+Inputs!$B$10*I1717</f>
        <v>23151.974</v>
      </c>
      <c r="M1717" s="16" t="n">
        <f aca="false">J1717+K1717+L1717</f>
        <v>23509.414</v>
      </c>
    </row>
    <row r="1718" customFormat="false" ht="15" hidden="false" customHeight="false" outlineLevel="0" collapsed="false">
      <c r="A1718" s="0" t="s">
        <v>417</v>
      </c>
      <c r="B1718" s="15" t="n">
        <v>46235</v>
      </c>
      <c r="C1718" s="0" t="n">
        <v>3</v>
      </c>
      <c r="D1718" s="0" t="n">
        <v>23</v>
      </c>
      <c r="E1718" s="0" t="n">
        <v>130</v>
      </c>
      <c r="F1718" s="0" t="n">
        <v>0</v>
      </c>
      <c r="G1718" s="0" t="n">
        <v>61</v>
      </c>
      <c r="H1718" s="0" t="n">
        <v>5522</v>
      </c>
      <c r="I1718" s="0" t="n">
        <v>12299</v>
      </c>
      <c r="J1718" s="16" t="n">
        <f aca="false">D1718+Inputs!$B$8*E1718</f>
        <v>293.4</v>
      </c>
      <c r="K1718" s="16" t="n">
        <f aca="false">F1718+Inputs!$B$9*G1718</f>
        <v>126.88</v>
      </c>
      <c r="L1718" s="16" t="n">
        <f aca="false">H1718+Inputs!$B$10*I1718</f>
        <v>23195.663</v>
      </c>
      <c r="M1718" s="16" t="n">
        <f aca="false">J1718+K1718+L1718</f>
        <v>23615.943</v>
      </c>
    </row>
    <row r="1719" customFormat="false" ht="15" hidden="false" customHeight="false" outlineLevel="0" collapsed="false">
      <c r="A1719" s="0" t="s">
        <v>387</v>
      </c>
      <c r="B1719" s="15" t="n">
        <v>44805</v>
      </c>
      <c r="C1719" s="0" t="n">
        <v>2</v>
      </c>
      <c r="D1719" s="0" t="n">
        <v>0</v>
      </c>
      <c r="E1719" s="0" t="n">
        <v>19</v>
      </c>
      <c r="F1719" s="0" t="n">
        <v>0</v>
      </c>
      <c r="G1719" s="0" t="n">
        <v>1</v>
      </c>
      <c r="H1719" s="0" t="n">
        <v>2879</v>
      </c>
      <c r="I1719" s="0" t="n">
        <v>10956</v>
      </c>
      <c r="J1719" s="16" t="n">
        <f aca="false">D1719+Inputs!$B$8*E1719</f>
        <v>39.52</v>
      </c>
      <c r="K1719" s="16" t="n">
        <f aca="false">F1719+Inputs!$B$9*G1719</f>
        <v>2.08</v>
      </c>
      <c r="L1719" s="16" t="n">
        <f aca="false">H1719+Inputs!$B$10*I1719</f>
        <v>18622.772</v>
      </c>
      <c r="M1719" s="16" t="n">
        <f aca="false">J1719+K1719+L1719</f>
        <v>18664.372</v>
      </c>
    </row>
    <row r="1720" customFormat="false" ht="15" hidden="false" customHeight="false" outlineLevel="0" collapsed="false">
      <c r="A1720" s="0" t="s">
        <v>387</v>
      </c>
      <c r="B1720" s="15" t="n">
        <v>44896</v>
      </c>
      <c r="C1720" s="0" t="n">
        <v>2</v>
      </c>
      <c r="D1720" s="0" t="n">
        <v>0</v>
      </c>
      <c r="E1720" s="0" t="n">
        <v>19</v>
      </c>
      <c r="F1720" s="0" t="n">
        <v>0</v>
      </c>
      <c r="G1720" s="0" t="n">
        <v>1</v>
      </c>
      <c r="H1720" s="0" t="n">
        <v>2910</v>
      </c>
      <c r="I1720" s="0" t="n">
        <v>10910</v>
      </c>
      <c r="J1720" s="16" t="n">
        <f aca="false">D1720+Inputs!$B$8*E1720</f>
        <v>39.52</v>
      </c>
      <c r="K1720" s="16" t="n">
        <f aca="false">F1720+Inputs!$B$9*G1720</f>
        <v>2.08</v>
      </c>
      <c r="L1720" s="16" t="n">
        <f aca="false">H1720+Inputs!$B$10*I1720</f>
        <v>18587.67</v>
      </c>
      <c r="M1720" s="16" t="n">
        <f aca="false">J1720+K1720+L1720</f>
        <v>18629.27</v>
      </c>
    </row>
    <row r="1721" customFormat="false" ht="15" hidden="false" customHeight="false" outlineLevel="0" collapsed="false">
      <c r="A1721" s="0" t="s">
        <v>387</v>
      </c>
      <c r="B1721" s="15" t="n">
        <v>44986</v>
      </c>
      <c r="C1721" s="0" t="n">
        <v>2</v>
      </c>
      <c r="D1721" s="0" t="n">
        <v>9</v>
      </c>
      <c r="E1721" s="0" t="n">
        <v>26</v>
      </c>
      <c r="F1721" s="0" t="n">
        <v>0</v>
      </c>
      <c r="G1721" s="0" t="n">
        <v>3</v>
      </c>
      <c r="H1721" s="0" t="n">
        <v>2909</v>
      </c>
      <c r="I1721" s="0" t="n">
        <v>10892</v>
      </c>
      <c r="J1721" s="16" t="n">
        <f aca="false">D1721+Inputs!$B$8*E1721</f>
        <v>63.08</v>
      </c>
      <c r="K1721" s="16" t="n">
        <f aca="false">F1721+Inputs!$B$9*G1721</f>
        <v>6.24</v>
      </c>
      <c r="L1721" s="16" t="n">
        <f aca="false">H1721+Inputs!$B$10*I1721</f>
        <v>18560.804</v>
      </c>
      <c r="M1721" s="16" t="n">
        <f aca="false">J1721+K1721+L1721</f>
        <v>18630.124</v>
      </c>
    </row>
    <row r="1722" customFormat="false" ht="15" hidden="false" customHeight="false" outlineLevel="0" collapsed="false">
      <c r="A1722" s="0" t="s">
        <v>387</v>
      </c>
      <c r="B1722" s="15" t="n">
        <v>45078</v>
      </c>
      <c r="C1722" s="0" t="n">
        <v>2</v>
      </c>
      <c r="D1722" s="0" t="n">
        <v>16</v>
      </c>
      <c r="E1722" s="0" t="n">
        <v>41</v>
      </c>
      <c r="F1722" s="0" t="n">
        <v>0</v>
      </c>
      <c r="G1722" s="0" t="n">
        <v>5</v>
      </c>
      <c r="H1722" s="0" t="n">
        <v>2908</v>
      </c>
      <c r="I1722" s="0" t="n">
        <v>11704</v>
      </c>
      <c r="J1722" s="16" t="n">
        <f aca="false">D1722+Inputs!$B$8*E1722</f>
        <v>101.28</v>
      </c>
      <c r="K1722" s="16" t="n">
        <f aca="false">F1722+Inputs!$B$9*G1722</f>
        <v>10.4</v>
      </c>
      <c r="L1722" s="16" t="n">
        <f aca="false">H1722+Inputs!$B$10*I1722</f>
        <v>19726.648</v>
      </c>
      <c r="M1722" s="16" t="n">
        <f aca="false">J1722+K1722+L1722</f>
        <v>19838.328</v>
      </c>
    </row>
    <row r="1723" customFormat="false" ht="15" hidden="false" customHeight="false" outlineLevel="0" collapsed="false">
      <c r="A1723" s="0" t="s">
        <v>387</v>
      </c>
      <c r="B1723" s="15" t="n">
        <v>45170</v>
      </c>
      <c r="C1723" s="0" t="n">
        <v>2</v>
      </c>
      <c r="D1723" s="0" t="n">
        <v>18</v>
      </c>
      <c r="E1723" s="0" t="n">
        <v>46</v>
      </c>
      <c r="F1723" s="0" t="n">
        <v>0</v>
      </c>
      <c r="G1723" s="0" t="n">
        <v>7</v>
      </c>
      <c r="H1723" s="0" t="n">
        <v>2930</v>
      </c>
      <c r="I1723" s="0" t="n">
        <v>11785</v>
      </c>
      <c r="J1723" s="16" t="n">
        <f aca="false">D1723+Inputs!$B$8*E1723</f>
        <v>113.68</v>
      </c>
      <c r="K1723" s="16" t="n">
        <f aca="false">F1723+Inputs!$B$9*G1723</f>
        <v>14.56</v>
      </c>
      <c r="L1723" s="16" t="n">
        <f aca="false">H1723+Inputs!$B$10*I1723</f>
        <v>19865.045</v>
      </c>
      <c r="M1723" s="16" t="n">
        <f aca="false">J1723+K1723+L1723</f>
        <v>19993.285</v>
      </c>
    </row>
    <row r="1724" customFormat="false" ht="15" hidden="false" customHeight="false" outlineLevel="0" collapsed="false">
      <c r="A1724" s="0" t="s">
        <v>387</v>
      </c>
      <c r="B1724" s="15" t="n">
        <v>45261</v>
      </c>
      <c r="C1724" s="0" t="n">
        <v>2</v>
      </c>
      <c r="D1724" s="0" t="n">
        <v>16</v>
      </c>
      <c r="E1724" s="0" t="n">
        <v>51</v>
      </c>
      <c r="F1724" s="0" t="n">
        <v>0</v>
      </c>
      <c r="G1724" s="0" t="n">
        <v>10</v>
      </c>
      <c r="H1724" s="0" t="n">
        <v>3013</v>
      </c>
      <c r="I1724" s="0" t="n">
        <v>11726</v>
      </c>
      <c r="J1724" s="16" t="n">
        <f aca="false">D1724+Inputs!$B$8*E1724</f>
        <v>122.08</v>
      </c>
      <c r="K1724" s="16" t="n">
        <f aca="false">F1724+Inputs!$B$9*G1724</f>
        <v>20.8</v>
      </c>
      <c r="L1724" s="16" t="n">
        <f aca="false">H1724+Inputs!$B$10*I1724</f>
        <v>19863.262</v>
      </c>
      <c r="M1724" s="16" t="n">
        <f aca="false">J1724+K1724+L1724</f>
        <v>20006.142</v>
      </c>
    </row>
    <row r="1725" customFormat="false" ht="15" hidden="false" customHeight="false" outlineLevel="0" collapsed="false">
      <c r="A1725" s="0" t="s">
        <v>387</v>
      </c>
      <c r="B1725" s="15" t="n">
        <v>45352</v>
      </c>
      <c r="C1725" s="0" t="n">
        <v>2</v>
      </c>
      <c r="D1725" s="0" t="n">
        <v>17</v>
      </c>
      <c r="E1725" s="0" t="n">
        <v>58</v>
      </c>
      <c r="F1725" s="0" t="n">
        <v>0</v>
      </c>
      <c r="G1725" s="0" t="n">
        <v>11</v>
      </c>
      <c r="H1725" s="0" t="n">
        <v>2957</v>
      </c>
      <c r="I1725" s="0" t="n">
        <v>11726</v>
      </c>
      <c r="J1725" s="16" t="n">
        <f aca="false">D1725+Inputs!$B$8*E1725</f>
        <v>137.64</v>
      </c>
      <c r="K1725" s="16" t="n">
        <f aca="false">F1725+Inputs!$B$9*G1725</f>
        <v>22.88</v>
      </c>
      <c r="L1725" s="16" t="n">
        <f aca="false">H1725+Inputs!$B$10*I1725</f>
        <v>19807.262</v>
      </c>
      <c r="M1725" s="16" t="n">
        <f aca="false">J1725+K1725+L1725</f>
        <v>19967.782</v>
      </c>
    </row>
    <row r="1726" customFormat="false" ht="15" hidden="false" customHeight="false" outlineLevel="0" collapsed="false">
      <c r="A1726" s="0" t="s">
        <v>387</v>
      </c>
      <c r="B1726" s="15" t="n">
        <v>45444</v>
      </c>
      <c r="C1726" s="0" t="n">
        <v>2</v>
      </c>
      <c r="D1726" s="0" t="n">
        <v>18</v>
      </c>
      <c r="E1726" s="0" t="n">
        <v>62</v>
      </c>
      <c r="F1726" s="0" t="n">
        <v>0</v>
      </c>
      <c r="G1726" s="0" t="n">
        <v>13</v>
      </c>
      <c r="H1726" s="0" t="n">
        <v>3015</v>
      </c>
      <c r="I1726" s="0" t="n">
        <v>11725</v>
      </c>
      <c r="J1726" s="16" t="n">
        <f aca="false">D1726+Inputs!$B$8*E1726</f>
        <v>146.96</v>
      </c>
      <c r="K1726" s="16" t="n">
        <f aca="false">F1726+Inputs!$B$9*G1726</f>
        <v>27.04</v>
      </c>
      <c r="L1726" s="16" t="n">
        <f aca="false">H1726+Inputs!$B$10*I1726</f>
        <v>19863.825</v>
      </c>
      <c r="M1726" s="16" t="n">
        <f aca="false">J1726+K1726+L1726</f>
        <v>20037.825</v>
      </c>
    </row>
    <row r="1727" customFormat="false" ht="15" hidden="false" customHeight="false" outlineLevel="0" collapsed="false">
      <c r="A1727" s="0" t="s">
        <v>387</v>
      </c>
      <c r="B1727" s="15" t="n">
        <v>45536</v>
      </c>
      <c r="C1727" s="0" t="n">
        <v>2</v>
      </c>
      <c r="D1727" s="0" t="n">
        <v>18</v>
      </c>
      <c r="E1727" s="0" t="n">
        <v>64</v>
      </c>
      <c r="F1727" s="0" t="n">
        <v>0</v>
      </c>
      <c r="G1727" s="0" t="n">
        <v>16</v>
      </c>
      <c r="H1727" s="0" t="n">
        <v>3050</v>
      </c>
      <c r="I1727" s="0" t="n">
        <v>11710</v>
      </c>
      <c r="J1727" s="16" t="n">
        <f aca="false">D1727+Inputs!$B$8*E1727</f>
        <v>151.12</v>
      </c>
      <c r="K1727" s="16" t="n">
        <f aca="false">F1727+Inputs!$B$9*G1727</f>
        <v>33.28</v>
      </c>
      <c r="L1727" s="16" t="n">
        <f aca="false">H1727+Inputs!$B$10*I1727</f>
        <v>19877.27</v>
      </c>
      <c r="M1727" s="16" t="n">
        <f aca="false">J1727+K1727+L1727</f>
        <v>20061.67</v>
      </c>
    </row>
    <row r="1728" customFormat="false" ht="15" hidden="false" customHeight="false" outlineLevel="0" collapsed="false">
      <c r="A1728" s="0" t="s">
        <v>387</v>
      </c>
      <c r="B1728" s="15" t="n">
        <v>45627</v>
      </c>
      <c r="C1728" s="0" t="n">
        <v>2</v>
      </c>
      <c r="D1728" s="0" t="n">
        <v>20</v>
      </c>
      <c r="E1728" s="0" t="n">
        <v>74</v>
      </c>
      <c r="F1728" s="0" t="n">
        <v>0</v>
      </c>
      <c r="G1728" s="0" t="n">
        <v>16</v>
      </c>
      <c r="H1728" s="0" t="n">
        <v>3077</v>
      </c>
      <c r="I1728" s="0" t="n">
        <v>11635</v>
      </c>
      <c r="J1728" s="16" t="n">
        <f aca="false">D1728+Inputs!$B$8*E1728</f>
        <v>173.92</v>
      </c>
      <c r="K1728" s="16" t="n">
        <f aca="false">F1728+Inputs!$B$9*G1728</f>
        <v>33.28</v>
      </c>
      <c r="L1728" s="16" t="n">
        <f aca="false">H1728+Inputs!$B$10*I1728</f>
        <v>19796.495</v>
      </c>
      <c r="M1728" s="16" t="n">
        <f aca="false">J1728+K1728+L1728</f>
        <v>20003.695</v>
      </c>
    </row>
    <row r="1729" customFormat="false" ht="15" hidden="false" customHeight="false" outlineLevel="0" collapsed="false">
      <c r="A1729" s="0" t="s">
        <v>387</v>
      </c>
      <c r="B1729" s="15" t="n">
        <v>45717</v>
      </c>
      <c r="C1729" s="0" t="n">
        <v>2</v>
      </c>
      <c r="D1729" s="0" t="n">
        <v>18</v>
      </c>
      <c r="E1729" s="0" t="n">
        <v>77</v>
      </c>
      <c r="F1729" s="0" t="n">
        <v>0</v>
      </c>
      <c r="G1729" s="0" t="n">
        <v>24</v>
      </c>
      <c r="H1729" s="0" t="n">
        <v>3051</v>
      </c>
      <c r="I1729" s="0" t="n">
        <v>11623</v>
      </c>
      <c r="J1729" s="16" t="n">
        <f aca="false">D1729+Inputs!$B$8*E1729</f>
        <v>178.16</v>
      </c>
      <c r="K1729" s="16" t="n">
        <f aca="false">F1729+Inputs!$B$9*G1729</f>
        <v>49.92</v>
      </c>
      <c r="L1729" s="16" t="n">
        <f aca="false">H1729+Inputs!$B$10*I1729</f>
        <v>19753.251</v>
      </c>
      <c r="M1729" s="16" t="n">
        <f aca="false">J1729+K1729+L1729</f>
        <v>19981.331</v>
      </c>
    </row>
    <row r="1730" customFormat="false" ht="15" hidden="false" customHeight="false" outlineLevel="0" collapsed="false">
      <c r="A1730" s="0" t="s">
        <v>387</v>
      </c>
      <c r="B1730" s="15" t="n">
        <v>45809</v>
      </c>
      <c r="C1730" s="0" t="n">
        <v>2</v>
      </c>
      <c r="D1730" s="0" t="n">
        <v>20</v>
      </c>
      <c r="E1730" s="0" t="n">
        <v>82</v>
      </c>
      <c r="F1730" s="0" t="n">
        <v>0</v>
      </c>
      <c r="G1730" s="0" t="n">
        <v>24</v>
      </c>
      <c r="H1730" s="0" t="n">
        <v>3089</v>
      </c>
      <c r="I1730" s="0" t="n">
        <v>11687</v>
      </c>
      <c r="J1730" s="16" t="n">
        <f aca="false">D1730+Inputs!$B$8*E1730</f>
        <v>190.56</v>
      </c>
      <c r="K1730" s="16" t="n">
        <f aca="false">F1730+Inputs!$B$9*G1730</f>
        <v>49.92</v>
      </c>
      <c r="L1730" s="16" t="n">
        <f aca="false">H1730+Inputs!$B$10*I1730</f>
        <v>19883.219</v>
      </c>
      <c r="M1730" s="16" t="n">
        <f aca="false">J1730+K1730+L1730</f>
        <v>20123.699</v>
      </c>
    </row>
    <row r="1731" customFormat="false" ht="15" hidden="false" customHeight="false" outlineLevel="0" collapsed="false">
      <c r="A1731" s="0" t="s">
        <v>387</v>
      </c>
      <c r="B1731" s="15" t="n">
        <v>45901</v>
      </c>
      <c r="C1731" s="0" t="n">
        <v>2</v>
      </c>
      <c r="D1731" s="0" t="n">
        <v>20</v>
      </c>
      <c r="E1731" s="0" t="n">
        <v>87</v>
      </c>
      <c r="F1731" s="0" t="n">
        <v>0</v>
      </c>
      <c r="G1731" s="0" t="n">
        <v>28</v>
      </c>
      <c r="H1731" s="0" t="n">
        <v>3175</v>
      </c>
      <c r="I1731" s="0" t="n">
        <v>11749</v>
      </c>
      <c r="J1731" s="16" t="n">
        <f aca="false">D1731+Inputs!$B$8*E1731</f>
        <v>200.96</v>
      </c>
      <c r="K1731" s="16" t="n">
        <f aca="false">F1731+Inputs!$B$9*G1731</f>
        <v>58.24</v>
      </c>
      <c r="L1731" s="16" t="n">
        <f aca="false">H1731+Inputs!$B$10*I1731</f>
        <v>20058.313</v>
      </c>
      <c r="M1731" s="16" t="n">
        <f aca="false">J1731+K1731+L1731</f>
        <v>20317.513</v>
      </c>
    </row>
    <row r="1732" customFormat="false" ht="15" hidden="false" customHeight="false" outlineLevel="0" collapsed="false">
      <c r="A1732" s="0" t="s">
        <v>387</v>
      </c>
      <c r="B1732" s="15" t="n">
        <v>45992</v>
      </c>
      <c r="C1732" s="0" t="n">
        <v>2</v>
      </c>
      <c r="D1732" s="0" t="n">
        <v>19</v>
      </c>
      <c r="E1732" s="0" t="n">
        <v>96</v>
      </c>
      <c r="F1732" s="0" t="n">
        <v>0</v>
      </c>
      <c r="G1732" s="0" t="n">
        <v>30</v>
      </c>
      <c r="H1732" s="0" t="n">
        <v>3223</v>
      </c>
      <c r="I1732" s="0" t="n">
        <v>11756</v>
      </c>
      <c r="J1732" s="16" t="n">
        <f aca="false">D1732+Inputs!$B$8*E1732</f>
        <v>218.68</v>
      </c>
      <c r="K1732" s="16" t="n">
        <f aca="false">F1732+Inputs!$B$9*G1732</f>
        <v>62.4</v>
      </c>
      <c r="L1732" s="16" t="n">
        <f aca="false">H1732+Inputs!$B$10*I1732</f>
        <v>20116.372</v>
      </c>
      <c r="M1732" s="16" t="n">
        <f aca="false">J1732+K1732+L1732</f>
        <v>20397.452</v>
      </c>
    </row>
    <row r="1733" customFormat="false" ht="15" hidden="false" customHeight="false" outlineLevel="0" collapsed="false">
      <c r="A1733" s="0" t="s">
        <v>387</v>
      </c>
      <c r="B1733" s="15" t="n">
        <v>46082</v>
      </c>
      <c r="C1733" s="0" t="n">
        <v>2</v>
      </c>
      <c r="D1733" s="0" t="n">
        <v>20</v>
      </c>
      <c r="E1733" s="0" t="n">
        <v>115</v>
      </c>
      <c r="F1733" s="0" t="n">
        <v>0</v>
      </c>
      <c r="G1733" s="0" t="n">
        <v>31</v>
      </c>
      <c r="H1733" s="0" t="n">
        <v>3211</v>
      </c>
      <c r="I1733" s="0" t="n">
        <v>11712</v>
      </c>
      <c r="J1733" s="16" t="n">
        <f aca="false">D1733+Inputs!$B$8*E1733</f>
        <v>259.2</v>
      </c>
      <c r="K1733" s="16" t="n">
        <f aca="false">F1733+Inputs!$B$9*G1733</f>
        <v>64.48</v>
      </c>
      <c r="L1733" s="16" t="n">
        <f aca="false">H1733+Inputs!$B$10*I1733</f>
        <v>20041.144</v>
      </c>
      <c r="M1733" s="16" t="n">
        <f aca="false">J1733+K1733+L1733</f>
        <v>20364.824</v>
      </c>
    </row>
    <row r="1734" customFormat="false" ht="15" hidden="false" customHeight="false" outlineLevel="0" collapsed="false">
      <c r="A1734" s="0" t="s">
        <v>387</v>
      </c>
      <c r="B1734" s="15" t="n">
        <v>46174</v>
      </c>
      <c r="C1734" s="0" t="n">
        <v>2</v>
      </c>
      <c r="D1734" s="0" t="n">
        <v>18</v>
      </c>
      <c r="E1734" s="0" t="n">
        <v>145</v>
      </c>
      <c r="F1734" s="0" t="n">
        <v>0</v>
      </c>
      <c r="G1734" s="0" t="n">
        <v>42</v>
      </c>
      <c r="H1734" s="0" t="n">
        <v>3202</v>
      </c>
      <c r="I1734" s="0" t="n">
        <v>11715</v>
      </c>
      <c r="J1734" s="16" t="n">
        <f aca="false">D1734+Inputs!$B$8*E1734</f>
        <v>319.6</v>
      </c>
      <c r="K1734" s="16" t="n">
        <f aca="false">F1734+Inputs!$B$9*G1734</f>
        <v>87.36</v>
      </c>
      <c r="L1734" s="16" t="n">
        <f aca="false">H1734+Inputs!$B$10*I1734</f>
        <v>20036.455</v>
      </c>
      <c r="M1734" s="16" t="n">
        <f aca="false">J1734+K1734+L1734</f>
        <v>20443.415</v>
      </c>
    </row>
    <row r="1735" customFormat="false" ht="15" hidden="false" customHeight="false" outlineLevel="0" collapsed="false">
      <c r="A1735" s="0" t="s">
        <v>387</v>
      </c>
      <c r="B1735" s="15" t="n">
        <v>46235</v>
      </c>
      <c r="C1735" s="0" t="n">
        <v>2</v>
      </c>
      <c r="D1735" s="0" t="n">
        <v>24</v>
      </c>
      <c r="E1735" s="0" t="n">
        <v>153</v>
      </c>
      <c r="F1735" s="0" t="n">
        <v>0</v>
      </c>
      <c r="G1735" s="0" t="n">
        <v>46</v>
      </c>
      <c r="H1735" s="0" t="n">
        <v>3151</v>
      </c>
      <c r="I1735" s="0" t="n">
        <v>11725</v>
      </c>
      <c r="J1735" s="16" t="n">
        <f aca="false">D1735+Inputs!$B$8*E1735</f>
        <v>342.24</v>
      </c>
      <c r="K1735" s="16" t="n">
        <f aca="false">F1735+Inputs!$B$9*G1735</f>
        <v>95.68</v>
      </c>
      <c r="L1735" s="16" t="n">
        <f aca="false">H1735+Inputs!$B$10*I1735</f>
        <v>19999.825</v>
      </c>
      <c r="M1735" s="16" t="n">
        <f aca="false">J1735+K1735+L1735</f>
        <v>20437.745</v>
      </c>
    </row>
    <row r="1736" customFormat="false" ht="15" hidden="false" customHeight="false" outlineLevel="0" collapsed="false">
      <c r="A1736" s="0" t="s">
        <v>384</v>
      </c>
      <c r="B1736" s="15" t="n">
        <v>44805</v>
      </c>
      <c r="C1736" s="0" t="n">
        <v>2</v>
      </c>
      <c r="D1736" s="0" t="n">
        <v>0</v>
      </c>
      <c r="E1736" s="0" t="n">
        <v>8</v>
      </c>
      <c r="F1736" s="0" t="n">
        <v>0</v>
      </c>
      <c r="G1736" s="0" t="n">
        <v>1</v>
      </c>
      <c r="H1736" s="0" t="n">
        <v>1807</v>
      </c>
      <c r="I1736" s="0" t="n">
        <v>7706</v>
      </c>
      <c r="J1736" s="16" t="n">
        <f aca="false">D1736+Inputs!$B$8*E1736</f>
        <v>16.64</v>
      </c>
      <c r="K1736" s="16" t="n">
        <f aca="false">F1736+Inputs!$B$9*G1736</f>
        <v>2.08</v>
      </c>
      <c r="L1736" s="16" t="n">
        <f aca="false">H1736+Inputs!$B$10*I1736</f>
        <v>12880.522</v>
      </c>
      <c r="M1736" s="16" t="n">
        <f aca="false">J1736+K1736+L1736</f>
        <v>12899.242</v>
      </c>
    </row>
    <row r="1737" customFormat="false" ht="15" hidden="false" customHeight="false" outlineLevel="0" collapsed="false">
      <c r="A1737" s="0" t="s">
        <v>384</v>
      </c>
      <c r="B1737" s="15" t="n">
        <v>44896</v>
      </c>
      <c r="C1737" s="0" t="n">
        <v>2</v>
      </c>
      <c r="D1737" s="0" t="n">
        <v>0</v>
      </c>
      <c r="E1737" s="0" t="n">
        <v>8</v>
      </c>
      <c r="F1737" s="0" t="n">
        <v>0</v>
      </c>
      <c r="G1737" s="0" t="n">
        <v>1</v>
      </c>
      <c r="H1737" s="0" t="n">
        <v>1835</v>
      </c>
      <c r="I1737" s="0" t="n">
        <v>7699</v>
      </c>
      <c r="J1737" s="16" t="n">
        <f aca="false">D1737+Inputs!$B$8*E1737</f>
        <v>16.64</v>
      </c>
      <c r="K1737" s="16" t="n">
        <f aca="false">F1737+Inputs!$B$9*G1737</f>
        <v>2.08</v>
      </c>
      <c r="L1737" s="16" t="n">
        <f aca="false">H1737+Inputs!$B$10*I1737</f>
        <v>12898.463</v>
      </c>
      <c r="M1737" s="16" t="n">
        <f aca="false">J1737+K1737+L1737</f>
        <v>12917.183</v>
      </c>
    </row>
    <row r="1738" customFormat="false" ht="15" hidden="false" customHeight="false" outlineLevel="0" collapsed="false">
      <c r="A1738" s="0" t="s">
        <v>384</v>
      </c>
      <c r="B1738" s="15" t="n">
        <v>44986</v>
      </c>
      <c r="C1738" s="0" t="n">
        <v>2</v>
      </c>
      <c r="D1738" s="0" t="n">
        <v>0</v>
      </c>
      <c r="E1738" s="0" t="n">
        <v>11</v>
      </c>
      <c r="F1738" s="0" t="n">
        <v>0</v>
      </c>
      <c r="G1738" s="0" t="n">
        <v>1</v>
      </c>
      <c r="H1738" s="0" t="n">
        <v>1817</v>
      </c>
      <c r="I1738" s="0" t="n">
        <v>7751</v>
      </c>
      <c r="J1738" s="16" t="n">
        <f aca="false">D1738+Inputs!$B$8*E1738</f>
        <v>22.88</v>
      </c>
      <c r="K1738" s="16" t="n">
        <f aca="false">F1738+Inputs!$B$9*G1738</f>
        <v>2.08</v>
      </c>
      <c r="L1738" s="16" t="n">
        <f aca="false">H1738+Inputs!$B$10*I1738</f>
        <v>12955.187</v>
      </c>
      <c r="M1738" s="16" t="n">
        <f aca="false">J1738+K1738+L1738</f>
        <v>12980.147</v>
      </c>
    </row>
    <row r="1739" customFormat="false" ht="15" hidden="false" customHeight="false" outlineLevel="0" collapsed="false">
      <c r="A1739" s="0" t="s">
        <v>384</v>
      </c>
      <c r="B1739" s="15" t="n">
        <v>45078</v>
      </c>
      <c r="C1739" s="0" t="n">
        <v>2</v>
      </c>
      <c r="D1739" s="0" t="n">
        <v>0</v>
      </c>
      <c r="E1739" s="0" t="n">
        <v>14</v>
      </c>
      <c r="F1739" s="0" t="n">
        <v>0</v>
      </c>
      <c r="G1739" s="0" t="n">
        <v>1</v>
      </c>
      <c r="H1739" s="0" t="n">
        <v>1814</v>
      </c>
      <c r="I1739" s="0" t="n">
        <v>7744</v>
      </c>
      <c r="J1739" s="16" t="n">
        <f aca="false">D1739+Inputs!$B$8*E1739</f>
        <v>29.12</v>
      </c>
      <c r="K1739" s="16" t="n">
        <f aca="false">F1739+Inputs!$B$9*G1739</f>
        <v>2.08</v>
      </c>
      <c r="L1739" s="16" t="n">
        <f aca="false">H1739+Inputs!$B$10*I1739</f>
        <v>12942.128</v>
      </c>
      <c r="M1739" s="16" t="n">
        <f aca="false">J1739+K1739+L1739</f>
        <v>12973.328</v>
      </c>
    </row>
    <row r="1740" customFormat="false" ht="15" hidden="false" customHeight="false" outlineLevel="0" collapsed="false">
      <c r="A1740" s="0" t="s">
        <v>384</v>
      </c>
      <c r="B1740" s="15" t="n">
        <v>45170</v>
      </c>
      <c r="C1740" s="0" t="n">
        <v>2</v>
      </c>
      <c r="D1740" s="0" t="n">
        <v>0</v>
      </c>
      <c r="E1740" s="0" t="n">
        <v>14</v>
      </c>
      <c r="F1740" s="0" t="n">
        <v>0</v>
      </c>
      <c r="G1740" s="0" t="n">
        <v>0</v>
      </c>
      <c r="H1740" s="0" t="n">
        <v>1785</v>
      </c>
      <c r="I1740" s="0" t="n">
        <v>7820</v>
      </c>
      <c r="J1740" s="16" t="n">
        <f aca="false">D1740+Inputs!$B$8*E1740</f>
        <v>29.12</v>
      </c>
      <c r="K1740" s="16" t="n">
        <f aca="false">F1740+Inputs!$B$9*G1740</f>
        <v>0</v>
      </c>
      <c r="L1740" s="16" t="n">
        <f aca="false">H1740+Inputs!$B$10*I1740</f>
        <v>13022.34</v>
      </c>
      <c r="M1740" s="16" t="n">
        <f aca="false">J1740+K1740+L1740</f>
        <v>13051.46</v>
      </c>
    </row>
    <row r="1741" customFormat="false" ht="15" hidden="false" customHeight="false" outlineLevel="0" collapsed="false">
      <c r="A1741" s="0" t="s">
        <v>384</v>
      </c>
      <c r="B1741" s="15" t="n">
        <v>45261</v>
      </c>
      <c r="C1741" s="0" t="n">
        <v>2</v>
      </c>
      <c r="D1741" s="0" t="n">
        <v>0</v>
      </c>
      <c r="E1741" s="0" t="n">
        <v>14</v>
      </c>
      <c r="F1741" s="0" t="n">
        <v>0</v>
      </c>
      <c r="G1741" s="0" t="n">
        <v>2</v>
      </c>
      <c r="H1741" s="0" t="n">
        <v>1820</v>
      </c>
      <c r="I1741" s="0" t="n">
        <v>7784</v>
      </c>
      <c r="J1741" s="16" t="n">
        <f aca="false">D1741+Inputs!$B$8*E1741</f>
        <v>29.12</v>
      </c>
      <c r="K1741" s="16" t="n">
        <f aca="false">F1741+Inputs!$B$9*G1741</f>
        <v>4.16</v>
      </c>
      <c r="L1741" s="16" t="n">
        <f aca="false">H1741+Inputs!$B$10*I1741</f>
        <v>13005.608</v>
      </c>
      <c r="M1741" s="16" t="n">
        <f aca="false">J1741+K1741+L1741</f>
        <v>13038.888</v>
      </c>
    </row>
    <row r="1742" customFormat="false" ht="15" hidden="false" customHeight="false" outlineLevel="0" collapsed="false">
      <c r="A1742" s="0" t="s">
        <v>384</v>
      </c>
      <c r="B1742" s="15" t="n">
        <v>45352</v>
      </c>
      <c r="C1742" s="0" t="n">
        <v>2</v>
      </c>
      <c r="D1742" s="0" t="n">
        <v>0</v>
      </c>
      <c r="E1742" s="0" t="n">
        <v>17</v>
      </c>
      <c r="F1742" s="0" t="n">
        <v>0</v>
      </c>
      <c r="G1742" s="0" t="n">
        <v>3</v>
      </c>
      <c r="H1742" s="0" t="n">
        <v>1817</v>
      </c>
      <c r="I1742" s="0" t="n">
        <v>7840</v>
      </c>
      <c r="J1742" s="16" t="n">
        <f aca="false">D1742+Inputs!$B$8*E1742</f>
        <v>35.36</v>
      </c>
      <c r="K1742" s="16" t="n">
        <f aca="false">F1742+Inputs!$B$9*G1742</f>
        <v>6.24</v>
      </c>
      <c r="L1742" s="16" t="n">
        <f aca="false">H1742+Inputs!$B$10*I1742</f>
        <v>13083.08</v>
      </c>
      <c r="M1742" s="16" t="n">
        <f aca="false">J1742+K1742+L1742</f>
        <v>13124.68</v>
      </c>
    </row>
    <row r="1743" customFormat="false" ht="15" hidden="false" customHeight="false" outlineLevel="0" collapsed="false">
      <c r="A1743" s="0" t="s">
        <v>384</v>
      </c>
      <c r="B1743" s="15" t="n">
        <v>45444</v>
      </c>
      <c r="C1743" s="0" t="n">
        <v>2</v>
      </c>
      <c r="D1743" s="0" t="n">
        <v>0</v>
      </c>
      <c r="E1743" s="0" t="n">
        <v>19</v>
      </c>
      <c r="F1743" s="0" t="n">
        <v>0</v>
      </c>
      <c r="G1743" s="0" t="n">
        <v>3</v>
      </c>
      <c r="H1743" s="0" t="n">
        <v>1802</v>
      </c>
      <c r="I1743" s="0" t="n">
        <v>7833</v>
      </c>
      <c r="J1743" s="16" t="n">
        <f aca="false">D1743+Inputs!$B$8*E1743</f>
        <v>39.52</v>
      </c>
      <c r="K1743" s="16" t="n">
        <f aca="false">F1743+Inputs!$B$9*G1743</f>
        <v>6.24</v>
      </c>
      <c r="L1743" s="16" t="n">
        <f aca="false">H1743+Inputs!$B$10*I1743</f>
        <v>13058.021</v>
      </c>
      <c r="M1743" s="16" t="n">
        <f aca="false">J1743+K1743+L1743</f>
        <v>13103.781</v>
      </c>
    </row>
    <row r="1744" customFormat="false" ht="15" hidden="false" customHeight="false" outlineLevel="0" collapsed="false">
      <c r="A1744" s="0" t="s">
        <v>384</v>
      </c>
      <c r="B1744" s="15" t="n">
        <v>45536</v>
      </c>
      <c r="C1744" s="0" t="n">
        <v>2</v>
      </c>
      <c r="D1744" s="0" t="n">
        <v>0</v>
      </c>
      <c r="E1744" s="0" t="n">
        <v>19</v>
      </c>
      <c r="F1744" s="0" t="n">
        <v>0</v>
      </c>
      <c r="G1744" s="0" t="n">
        <v>2</v>
      </c>
      <c r="H1744" s="0" t="n">
        <v>1796</v>
      </c>
      <c r="I1744" s="0" t="n">
        <v>7822</v>
      </c>
      <c r="J1744" s="16" t="n">
        <f aca="false">D1744+Inputs!$B$8*E1744</f>
        <v>39.52</v>
      </c>
      <c r="K1744" s="16" t="n">
        <f aca="false">F1744+Inputs!$B$9*G1744</f>
        <v>4.16</v>
      </c>
      <c r="L1744" s="16" t="n">
        <f aca="false">H1744+Inputs!$B$10*I1744</f>
        <v>13036.214</v>
      </c>
      <c r="M1744" s="16" t="n">
        <f aca="false">J1744+K1744+L1744</f>
        <v>13079.894</v>
      </c>
    </row>
    <row r="1745" customFormat="false" ht="15" hidden="false" customHeight="false" outlineLevel="0" collapsed="false">
      <c r="A1745" s="0" t="s">
        <v>384</v>
      </c>
      <c r="B1745" s="15" t="n">
        <v>45627</v>
      </c>
      <c r="C1745" s="0" t="n">
        <v>2</v>
      </c>
      <c r="D1745" s="0" t="n">
        <v>0</v>
      </c>
      <c r="E1745" s="0" t="n">
        <v>19</v>
      </c>
      <c r="F1745" s="0" t="n">
        <v>0</v>
      </c>
      <c r="G1745" s="0" t="n">
        <v>5</v>
      </c>
      <c r="H1745" s="0" t="n">
        <v>1764</v>
      </c>
      <c r="I1745" s="0" t="n">
        <v>7833</v>
      </c>
      <c r="J1745" s="16" t="n">
        <f aca="false">D1745+Inputs!$B$8*E1745</f>
        <v>39.52</v>
      </c>
      <c r="K1745" s="16" t="n">
        <f aca="false">F1745+Inputs!$B$9*G1745</f>
        <v>10.4</v>
      </c>
      <c r="L1745" s="16" t="n">
        <f aca="false">H1745+Inputs!$B$10*I1745</f>
        <v>13020.021</v>
      </c>
      <c r="M1745" s="16" t="n">
        <f aca="false">J1745+K1745+L1745</f>
        <v>13069.941</v>
      </c>
    </row>
    <row r="1746" customFormat="false" ht="15" hidden="false" customHeight="false" outlineLevel="0" collapsed="false">
      <c r="A1746" s="0" t="s">
        <v>384</v>
      </c>
      <c r="B1746" s="15" t="n">
        <v>45717</v>
      </c>
      <c r="C1746" s="0" t="n">
        <v>2</v>
      </c>
      <c r="D1746" s="0" t="n">
        <v>0</v>
      </c>
      <c r="E1746" s="0" t="n">
        <v>18</v>
      </c>
      <c r="F1746" s="0" t="n">
        <v>0</v>
      </c>
      <c r="G1746" s="0" t="n">
        <v>7</v>
      </c>
      <c r="H1746" s="0" t="n">
        <v>1751</v>
      </c>
      <c r="I1746" s="0" t="n">
        <v>7876</v>
      </c>
      <c r="J1746" s="16" t="n">
        <f aca="false">D1746+Inputs!$B$8*E1746</f>
        <v>37.44</v>
      </c>
      <c r="K1746" s="16" t="n">
        <f aca="false">F1746+Inputs!$B$9*G1746</f>
        <v>14.56</v>
      </c>
      <c r="L1746" s="16" t="n">
        <f aca="false">H1746+Inputs!$B$10*I1746</f>
        <v>13068.812</v>
      </c>
      <c r="M1746" s="16" t="n">
        <f aca="false">J1746+K1746+L1746</f>
        <v>13120.812</v>
      </c>
    </row>
    <row r="1747" customFormat="false" ht="15" hidden="false" customHeight="false" outlineLevel="0" collapsed="false">
      <c r="A1747" s="0" t="s">
        <v>384</v>
      </c>
      <c r="B1747" s="15" t="n">
        <v>45809</v>
      </c>
      <c r="C1747" s="0" t="n">
        <v>2</v>
      </c>
      <c r="D1747" s="0" t="n">
        <v>0</v>
      </c>
      <c r="E1747" s="0" t="n">
        <v>20</v>
      </c>
      <c r="F1747" s="0" t="n">
        <v>0</v>
      </c>
      <c r="G1747" s="0" t="n">
        <v>7</v>
      </c>
      <c r="H1747" s="0" t="n">
        <v>1756</v>
      </c>
      <c r="I1747" s="0" t="n">
        <v>7866</v>
      </c>
      <c r="J1747" s="16" t="n">
        <f aca="false">D1747+Inputs!$B$8*E1747</f>
        <v>41.6</v>
      </c>
      <c r="K1747" s="16" t="n">
        <f aca="false">F1747+Inputs!$B$9*G1747</f>
        <v>14.56</v>
      </c>
      <c r="L1747" s="16" t="n">
        <f aca="false">H1747+Inputs!$B$10*I1747</f>
        <v>13059.442</v>
      </c>
      <c r="M1747" s="16" t="n">
        <f aca="false">J1747+K1747+L1747</f>
        <v>13115.602</v>
      </c>
    </row>
    <row r="1748" customFormat="false" ht="15" hidden="false" customHeight="false" outlineLevel="0" collapsed="false">
      <c r="A1748" s="0" t="s">
        <v>384</v>
      </c>
      <c r="B1748" s="15" t="n">
        <v>45901</v>
      </c>
      <c r="C1748" s="0" t="n">
        <v>2</v>
      </c>
      <c r="D1748" s="0" t="n">
        <v>0</v>
      </c>
      <c r="E1748" s="0" t="n">
        <v>21</v>
      </c>
      <c r="F1748" s="0" t="n">
        <v>0</v>
      </c>
      <c r="G1748" s="0" t="n">
        <v>8</v>
      </c>
      <c r="H1748" s="0" t="n">
        <v>1710</v>
      </c>
      <c r="I1748" s="0" t="n">
        <v>7866</v>
      </c>
      <c r="J1748" s="16" t="n">
        <f aca="false">D1748+Inputs!$B$8*E1748</f>
        <v>43.68</v>
      </c>
      <c r="K1748" s="16" t="n">
        <f aca="false">F1748+Inputs!$B$9*G1748</f>
        <v>16.64</v>
      </c>
      <c r="L1748" s="16" t="n">
        <f aca="false">H1748+Inputs!$B$10*I1748</f>
        <v>13013.442</v>
      </c>
      <c r="M1748" s="16" t="n">
        <f aca="false">J1748+K1748+L1748</f>
        <v>13073.762</v>
      </c>
    </row>
    <row r="1749" customFormat="false" ht="15" hidden="false" customHeight="false" outlineLevel="0" collapsed="false">
      <c r="A1749" s="0" t="s">
        <v>384</v>
      </c>
      <c r="B1749" s="15" t="n">
        <v>45992</v>
      </c>
      <c r="C1749" s="0" t="n">
        <v>2</v>
      </c>
      <c r="D1749" s="0" t="n">
        <v>0</v>
      </c>
      <c r="E1749" s="0" t="n">
        <v>23</v>
      </c>
      <c r="F1749" s="0" t="n">
        <v>0</v>
      </c>
      <c r="G1749" s="0" t="n">
        <v>10</v>
      </c>
      <c r="H1749" s="0" t="n">
        <v>1813</v>
      </c>
      <c r="I1749" s="0" t="n">
        <v>7885</v>
      </c>
      <c r="J1749" s="16" t="n">
        <f aca="false">D1749+Inputs!$B$8*E1749</f>
        <v>47.84</v>
      </c>
      <c r="K1749" s="16" t="n">
        <f aca="false">F1749+Inputs!$B$9*G1749</f>
        <v>20.8</v>
      </c>
      <c r="L1749" s="16" t="n">
        <f aca="false">H1749+Inputs!$B$10*I1749</f>
        <v>13143.745</v>
      </c>
      <c r="M1749" s="16" t="n">
        <f aca="false">J1749+K1749+L1749</f>
        <v>13212.385</v>
      </c>
    </row>
    <row r="1750" customFormat="false" ht="15" hidden="false" customHeight="false" outlineLevel="0" collapsed="false">
      <c r="A1750" s="0" t="s">
        <v>384</v>
      </c>
      <c r="B1750" s="15" t="n">
        <v>46082</v>
      </c>
      <c r="C1750" s="0" t="n">
        <v>2</v>
      </c>
      <c r="D1750" s="0" t="n">
        <v>0</v>
      </c>
      <c r="E1750" s="0" t="n">
        <v>23</v>
      </c>
      <c r="F1750" s="0" t="n">
        <v>0</v>
      </c>
      <c r="G1750" s="0" t="n">
        <v>16</v>
      </c>
      <c r="H1750" s="0" t="n">
        <v>1837</v>
      </c>
      <c r="I1750" s="0" t="n">
        <v>7881</v>
      </c>
      <c r="J1750" s="16" t="n">
        <f aca="false">D1750+Inputs!$B$8*E1750</f>
        <v>47.84</v>
      </c>
      <c r="K1750" s="16" t="n">
        <f aca="false">F1750+Inputs!$B$9*G1750</f>
        <v>33.28</v>
      </c>
      <c r="L1750" s="16" t="n">
        <f aca="false">H1750+Inputs!$B$10*I1750</f>
        <v>13161.997</v>
      </c>
      <c r="M1750" s="16" t="n">
        <f aca="false">J1750+K1750+L1750</f>
        <v>13243.117</v>
      </c>
    </row>
    <row r="1751" customFormat="false" ht="15" hidden="false" customHeight="false" outlineLevel="0" collapsed="false">
      <c r="A1751" s="0" t="s">
        <v>384</v>
      </c>
      <c r="B1751" s="15" t="n">
        <v>46174</v>
      </c>
      <c r="C1751" s="0" t="n">
        <v>2</v>
      </c>
      <c r="D1751" s="0" t="n">
        <v>0</v>
      </c>
      <c r="E1751" s="0" t="n">
        <v>34</v>
      </c>
      <c r="F1751" s="0" t="n">
        <v>0</v>
      </c>
      <c r="G1751" s="0" t="n">
        <v>21</v>
      </c>
      <c r="H1751" s="0" t="n">
        <v>1808</v>
      </c>
      <c r="I1751" s="0" t="n">
        <v>7872</v>
      </c>
      <c r="J1751" s="16" t="n">
        <f aca="false">D1751+Inputs!$B$8*E1751</f>
        <v>70.72</v>
      </c>
      <c r="K1751" s="16" t="n">
        <f aca="false">F1751+Inputs!$B$9*G1751</f>
        <v>43.68</v>
      </c>
      <c r="L1751" s="16" t="n">
        <f aca="false">H1751+Inputs!$B$10*I1751</f>
        <v>13120.064</v>
      </c>
      <c r="M1751" s="16" t="n">
        <f aca="false">J1751+K1751+L1751</f>
        <v>13234.464</v>
      </c>
    </row>
    <row r="1752" customFormat="false" ht="15" hidden="false" customHeight="false" outlineLevel="0" collapsed="false">
      <c r="A1752" s="0" t="s">
        <v>384</v>
      </c>
      <c r="B1752" s="15" t="n">
        <v>46235</v>
      </c>
      <c r="C1752" s="0" t="n">
        <v>2</v>
      </c>
      <c r="D1752" s="0" t="n">
        <v>0</v>
      </c>
      <c r="E1752" s="0" t="n">
        <v>38</v>
      </c>
      <c r="F1752" s="0" t="n">
        <v>0</v>
      </c>
      <c r="G1752" s="0" t="n">
        <v>26</v>
      </c>
      <c r="H1752" s="0" t="n">
        <v>1807</v>
      </c>
      <c r="I1752" s="0" t="n">
        <v>7903</v>
      </c>
      <c r="J1752" s="16" t="n">
        <f aca="false">D1752+Inputs!$B$8*E1752</f>
        <v>79.04</v>
      </c>
      <c r="K1752" s="16" t="n">
        <f aca="false">F1752+Inputs!$B$9*G1752</f>
        <v>54.08</v>
      </c>
      <c r="L1752" s="16" t="n">
        <f aca="false">H1752+Inputs!$B$10*I1752</f>
        <v>13163.611</v>
      </c>
      <c r="M1752" s="16" t="n">
        <f aca="false">J1752+K1752+L1752</f>
        <v>13296.731</v>
      </c>
    </row>
    <row r="1753" customFormat="false" ht="15" hidden="false" customHeight="false" outlineLevel="0" collapsed="false">
      <c r="A1753" s="0" t="s">
        <v>404</v>
      </c>
      <c r="B1753" s="15" t="n">
        <v>44805</v>
      </c>
      <c r="C1753" s="0" t="n">
        <v>2</v>
      </c>
      <c r="D1753" s="0" t="n">
        <v>38</v>
      </c>
      <c r="E1753" s="0" t="n">
        <v>68</v>
      </c>
      <c r="F1753" s="0" t="n">
        <v>0</v>
      </c>
      <c r="G1753" s="0" t="n">
        <v>0</v>
      </c>
      <c r="H1753" s="0" t="n">
        <v>7414</v>
      </c>
      <c r="I1753" s="0" t="n">
        <v>14796</v>
      </c>
      <c r="J1753" s="16" t="n">
        <f aca="false">D1753+Inputs!$B$8*E1753</f>
        <v>179.44</v>
      </c>
      <c r="K1753" s="16" t="n">
        <f aca="false">F1753+Inputs!$B$9*G1753</f>
        <v>0</v>
      </c>
      <c r="L1753" s="16" t="n">
        <f aca="false">H1753+Inputs!$B$10*I1753</f>
        <v>28675.852</v>
      </c>
      <c r="M1753" s="16" t="n">
        <f aca="false">J1753+K1753+L1753</f>
        <v>28855.292</v>
      </c>
    </row>
    <row r="1754" customFormat="false" ht="15" hidden="false" customHeight="false" outlineLevel="0" collapsed="false">
      <c r="A1754" s="0" t="s">
        <v>404</v>
      </c>
      <c r="B1754" s="15" t="n">
        <v>44896</v>
      </c>
      <c r="C1754" s="0" t="n">
        <v>2</v>
      </c>
      <c r="D1754" s="0" t="n">
        <v>65</v>
      </c>
      <c r="E1754" s="0" t="n">
        <v>78</v>
      </c>
      <c r="F1754" s="0" t="n">
        <v>0</v>
      </c>
      <c r="G1754" s="0" t="n">
        <v>1</v>
      </c>
      <c r="H1754" s="0" t="n">
        <v>7541</v>
      </c>
      <c r="I1754" s="0" t="n">
        <v>14792</v>
      </c>
      <c r="J1754" s="16" t="n">
        <f aca="false">D1754+Inputs!$B$8*E1754</f>
        <v>227.24</v>
      </c>
      <c r="K1754" s="16" t="n">
        <f aca="false">F1754+Inputs!$B$9*G1754</f>
        <v>2.08</v>
      </c>
      <c r="L1754" s="16" t="n">
        <f aca="false">H1754+Inputs!$B$10*I1754</f>
        <v>28797.104</v>
      </c>
      <c r="M1754" s="16" t="n">
        <f aca="false">J1754+K1754+L1754</f>
        <v>29026.424</v>
      </c>
    </row>
    <row r="1755" customFormat="false" ht="15" hidden="false" customHeight="false" outlineLevel="0" collapsed="false">
      <c r="A1755" s="0" t="s">
        <v>404</v>
      </c>
      <c r="B1755" s="15" t="n">
        <v>44986</v>
      </c>
      <c r="C1755" s="0" t="n">
        <v>2</v>
      </c>
      <c r="D1755" s="0" t="n">
        <v>85</v>
      </c>
      <c r="E1755" s="0" t="n">
        <v>83</v>
      </c>
      <c r="F1755" s="0" t="n">
        <v>0</v>
      </c>
      <c r="G1755" s="0" t="n">
        <v>4</v>
      </c>
      <c r="H1755" s="0" t="n">
        <v>7531</v>
      </c>
      <c r="I1755" s="0" t="n">
        <v>14942</v>
      </c>
      <c r="J1755" s="16" t="n">
        <f aca="false">D1755+Inputs!$B$8*E1755</f>
        <v>257.64</v>
      </c>
      <c r="K1755" s="16" t="n">
        <f aca="false">F1755+Inputs!$B$9*G1755</f>
        <v>8.32</v>
      </c>
      <c r="L1755" s="16" t="n">
        <f aca="false">H1755+Inputs!$B$10*I1755</f>
        <v>29002.654</v>
      </c>
      <c r="M1755" s="16" t="n">
        <f aca="false">J1755+K1755+L1755</f>
        <v>29268.614</v>
      </c>
    </row>
    <row r="1756" customFormat="false" ht="15" hidden="false" customHeight="false" outlineLevel="0" collapsed="false">
      <c r="A1756" s="0" t="s">
        <v>404</v>
      </c>
      <c r="B1756" s="15" t="n">
        <v>45078</v>
      </c>
      <c r="C1756" s="0" t="n">
        <v>2</v>
      </c>
      <c r="D1756" s="0" t="n">
        <v>194</v>
      </c>
      <c r="E1756" s="0" t="n">
        <v>96</v>
      </c>
      <c r="F1756" s="0" t="n">
        <v>0</v>
      </c>
      <c r="G1756" s="0" t="n">
        <v>10</v>
      </c>
      <c r="H1756" s="0" t="n">
        <v>10269</v>
      </c>
      <c r="I1756" s="0" t="n">
        <v>15710</v>
      </c>
      <c r="J1756" s="16" t="n">
        <f aca="false">D1756+Inputs!$B$8*E1756</f>
        <v>393.68</v>
      </c>
      <c r="K1756" s="16" t="n">
        <f aca="false">F1756+Inputs!$B$9*G1756</f>
        <v>20.8</v>
      </c>
      <c r="L1756" s="16" t="n">
        <f aca="false">H1756+Inputs!$B$10*I1756</f>
        <v>32844.27</v>
      </c>
      <c r="M1756" s="16" t="n">
        <f aca="false">J1756+K1756+L1756</f>
        <v>33258.75</v>
      </c>
    </row>
    <row r="1757" customFormat="false" ht="15" hidden="false" customHeight="false" outlineLevel="0" collapsed="false">
      <c r="A1757" s="0" t="s">
        <v>404</v>
      </c>
      <c r="B1757" s="15" t="n">
        <v>45170</v>
      </c>
      <c r="C1757" s="0" t="n">
        <v>2</v>
      </c>
      <c r="D1757" s="0" t="n">
        <v>256</v>
      </c>
      <c r="E1757" s="0" t="n">
        <v>105</v>
      </c>
      <c r="F1757" s="0" t="n">
        <v>7</v>
      </c>
      <c r="G1757" s="0" t="n">
        <v>11</v>
      </c>
      <c r="H1757" s="0" t="n">
        <v>10528</v>
      </c>
      <c r="I1757" s="0" t="n">
        <v>15633</v>
      </c>
      <c r="J1757" s="16" t="n">
        <f aca="false">D1757+Inputs!$B$8*E1757</f>
        <v>474.4</v>
      </c>
      <c r="K1757" s="16" t="n">
        <f aca="false">F1757+Inputs!$B$9*G1757</f>
        <v>29.88</v>
      </c>
      <c r="L1757" s="16" t="n">
        <f aca="false">H1757+Inputs!$B$10*I1757</f>
        <v>32992.621</v>
      </c>
      <c r="M1757" s="16" t="n">
        <f aca="false">J1757+K1757+L1757</f>
        <v>33496.901</v>
      </c>
    </row>
    <row r="1758" customFormat="false" ht="15" hidden="false" customHeight="false" outlineLevel="0" collapsed="false">
      <c r="A1758" s="0" t="s">
        <v>404</v>
      </c>
      <c r="B1758" s="15" t="n">
        <v>45261</v>
      </c>
      <c r="C1758" s="0" t="n">
        <v>2</v>
      </c>
      <c r="D1758" s="0" t="n">
        <v>289</v>
      </c>
      <c r="E1758" s="0" t="n">
        <v>114</v>
      </c>
      <c r="F1758" s="0" t="n">
        <v>7</v>
      </c>
      <c r="G1758" s="0" t="n">
        <v>19</v>
      </c>
      <c r="H1758" s="0" t="n">
        <v>10762</v>
      </c>
      <c r="I1758" s="0" t="n">
        <v>15680</v>
      </c>
      <c r="J1758" s="16" t="n">
        <f aca="false">D1758+Inputs!$B$8*E1758</f>
        <v>526.12</v>
      </c>
      <c r="K1758" s="16" t="n">
        <f aca="false">F1758+Inputs!$B$9*G1758</f>
        <v>46.52</v>
      </c>
      <c r="L1758" s="16" t="n">
        <f aca="false">H1758+Inputs!$B$10*I1758</f>
        <v>33294.16</v>
      </c>
      <c r="M1758" s="16" t="n">
        <f aca="false">J1758+K1758+L1758</f>
        <v>33866.8</v>
      </c>
    </row>
    <row r="1759" customFormat="false" ht="15" hidden="false" customHeight="false" outlineLevel="0" collapsed="false">
      <c r="A1759" s="0" t="s">
        <v>404</v>
      </c>
      <c r="B1759" s="15" t="n">
        <v>45352</v>
      </c>
      <c r="C1759" s="0" t="n">
        <v>2</v>
      </c>
      <c r="D1759" s="0" t="n">
        <v>320</v>
      </c>
      <c r="E1759" s="0" t="n">
        <v>133</v>
      </c>
      <c r="F1759" s="0" t="n">
        <v>7</v>
      </c>
      <c r="G1759" s="0" t="n">
        <v>24</v>
      </c>
      <c r="H1759" s="0" t="n">
        <v>10682</v>
      </c>
      <c r="I1759" s="0" t="n">
        <v>15841</v>
      </c>
      <c r="J1759" s="16" t="n">
        <f aca="false">D1759+Inputs!$B$8*E1759</f>
        <v>596.64</v>
      </c>
      <c r="K1759" s="16" t="n">
        <f aca="false">F1759+Inputs!$B$9*G1759</f>
        <v>56.92</v>
      </c>
      <c r="L1759" s="16" t="n">
        <f aca="false">H1759+Inputs!$B$10*I1759</f>
        <v>33445.517</v>
      </c>
      <c r="M1759" s="16" t="n">
        <f aca="false">J1759+K1759+L1759</f>
        <v>34099.077</v>
      </c>
    </row>
    <row r="1760" customFormat="false" ht="15" hidden="false" customHeight="false" outlineLevel="0" collapsed="false">
      <c r="A1760" s="0" t="s">
        <v>404</v>
      </c>
      <c r="B1760" s="15" t="n">
        <v>45444</v>
      </c>
      <c r="C1760" s="0" t="n">
        <v>2</v>
      </c>
      <c r="D1760" s="0" t="n">
        <v>357</v>
      </c>
      <c r="E1760" s="0" t="n">
        <v>149</v>
      </c>
      <c r="F1760" s="0" t="n">
        <v>7</v>
      </c>
      <c r="G1760" s="0" t="n">
        <v>29</v>
      </c>
      <c r="H1760" s="0" t="n">
        <v>10713</v>
      </c>
      <c r="I1760" s="0" t="n">
        <v>15836</v>
      </c>
      <c r="J1760" s="16" t="n">
        <f aca="false">D1760+Inputs!$B$8*E1760</f>
        <v>666.92</v>
      </c>
      <c r="K1760" s="16" t="n">
        <f aca="false">F1760+Inputs!$B$9*G1760</f>
        <v>67.32</v>
      </c>
      <c r="L1760" s="16" t="n">
        <f aca="false">H1760+Inputs!$B$10*I1760</f>
        <v>33469.332</v>
      </c>
      <c r="M1760" s="16" t="n">
        <f aca="false">J1760+K1760+L1760</f>
        <v>34203.572</v>
      </c>
    </row>
    <row r="1761" customFormat="false" ht="15" hidden="false" customHeight="false" outlineLevel="0" collapsed="false">
      <c r="A1761" s="0" t="s">
        <v>404</v>
      </c>
      <c r="B1761" s="15" t="n">
        <v>45536</v>
      </c>
      <c r="C1761" s="0" t="n">
        <v>2</v>
      </c>
      <c r="D1761" s="0" t="n">
        <v>376</v>
      </c>
      <c r="E1761" s="0" t="n">
        <v>157</v>
      </c>
      <c r="F1761" s="0" t="n">
        <v>21</v>
      </c>
      <c r="G1761" s="0" t="n">
        <v>35</v>
      </c>
      <c r="H1761" s="0" t="n">
        <v>10977</v>
      </c>
      <c r="I1761" s="0" t="n">
        <v>15820</v>
      </c>
      <c r="J1761" s="16" t="n">
        <f aca="false">D1761+Inputs!$B$8*E1761</f>
        <v>702.56</v>
      </c>
      <c r="K1761" s="16" t="n">
        <f aca="false">F1761+Inputs!$B$9*G1761</f>
        <v>93.8</v>
      </c>
      <c r="L1761" s="16" t="n">
        <f aca="false">H1761+Inputs!$B$10*I1761</f>
        <v>33710.34</v>
      </c>
      <c r="M1761" s="16" t="n">
        <f aca="false">J1761+K1761+L1761</f>
        <v>34506.7</v>
      </c>
    </row>
    <row r="1762" customFormat="false" ht="15" hidden="false" customHeight="false" outlineLevel="0" collapsed="false">
      <c r="A1762" s="0" t="s">
        <v>404</v>
      </c>
      <c r="B1762" s="15" t="n">
        <v>45627</v>
      </c>
      <c r="C1762" s="0" t="n">
        <v>2</v>
      </c>
      <c r="D1762" s="0" t="n">
        <v>403</v>
      </c>
      <c r="E1762" s="0" t="n">
        <v>172</v>
      </c>
      <c r="F1762" s="0" t="n">
        <v>28</v>
      </c>
      <c r="G1762" s="0" t="n">
        <v>46</v>
      </c>
      <c r="H1762" s="0" t="n">
        <v>11152</v>
      </c>
      <c r="I1762" s="0" t="n">
        <v>15779</v>
      </c>
      <c r="J1762" s="16" t="n">
        <f aca="false">D1762+Inputs!$B$8*E1762</f>
        <v>760.76</v>
      </c>
      <c r="K1762" s="16" t="n">
        <f aca="false">F1762+Inputs!$B$9*G1762</f>
        <v>123.68</v>
      </c>
      <c r="L1762" s="16" t="n">
        <f aca="false">H1762+Inputs!$B$10*I1762</f>
        <v>33826.423</v>
      </c>
      <c r="M1762" s="16" t="n">
        <f aca="false">J1762+K1762+L1762</f>
        <v>34710.863</v>
      </c>
    </row>
    <row r="1763" customFormat="false" ht="15" hidden="false" customHeight="false" outlineLevel="0" collapsed="false">
      <c r="A1763" s="0" t="s">
        <v>404</v>
      </c>
      <c r="B1763" s="15" t="n">
        <v>45717</v>
      </c>
      <c r="C1763" s="0" t="n">
        <v>2</v>
      </c>
      <c r="D1763" s="0" t="n">
        <v>411</v>
      </c>
      <c r="E1763" s="0" t="n">
        <v>202</v>
      </c>
      <c r="F1763" s="0" t="n">
        <v>26</v>
      </c>
      <c r="G1763" s="0" t="n">
        <v>55</v>
      </c>
      <c r="H1763" s="0" t="n">
        <v>11127</v>
      </c>
      <c r="I1763" s="0" t="n">
        <v>15812</v>
      </c>
      <c r="J1763" s="16" t="n">
        <f aca="false">D1763+Inputs!$B$8*E1763</f>
        <v>831.16</v>
      </c>
      <c r="K1763" s="16" t="n">
        <f aca="false">F1763+Inputs!$B$9*G1763</f>
        <v>140.4</v>
      </c>
      <c r="L1763" s="16" t="n">
        <f aca="false">H1763+Inputs!$B$10*I1763</f>
        <v>33848.844</v>
      </c>
      <c r="M1763" s="16" t="n">
        <f aca="false">J1763+K1763+L1763</f>
        <v>34820.404</v>
      </c>
    </row>
    <row r="1764" customFormat="false" ht="15" hidden="false" customHeight="false" outlineLevel="0" collapsed="false">
      <c r="A1764" s="0" t="s">
        <v>404</v>
      </c>
      <c r="B1764" s="15" t="n">
        <v>45809</v>
      </c>
      <c r="C1764" s="0" t="n">
        <v>2</v>
      </c>
      <c r="D1764" s="0" t="n">
        <v>480</v>
      </c>
      <c r="E1764" s="0" t="n">
        <v>216</v>
      </c>
      <c r="F1764" s="0" t="n">
        <v>29</v>
      </c>
      <c r="G1764" s="0" t="n">
        <v>65</v>
      </c>
      <c r="H1764" s="0" t="n">
        <v>10941</v>
      </c>
      <c r="I1764" s="0" t="n">
        <v>15875</v>
      </c>
      <c r="J1764" s="16" t="n">
        <f aca="false">D1764+Inputs!$B$8*E1764</f>
        <v>929.28</v>
      </c>
      <c r="K1764" s="16" t="n">
        <f aca="false">F1764+Inputs!$B$9*G1764</f>
        <v>164.2</v>
      </c>
      <c r="L1764" s="16" t="n">
        <f aca="false">H1764+Inputs!$B$10*I1764</f>
        <v>33753.375</v>
      </c>
      <c r="M1764" s="16" t="n">
        <f aca="false">J1764+K1764+L1764</f>
        <v>34846.855</v>
      </c>
    </row>
    <row r="1765" customFormat="false" ht="15" hidden="false" customHeight="false" outlineLevel="0" collapsed="false">
      <c r="A1765" s="0" t="s">
        <v>404</v>
      </c>
      <c r="B1765" s="15" t="n">
        <v>45901</v>
      </c>
      <c r="C1765" s="0" t="n">
        <v>2</v>
      </c>
      <c r="D1765" s="0" t="n">
        <v>500</v>
      </c>
      <c r="E1765" s="0" t="n">
        <v>234</v>
      </c>
      <c r="F1765" s="0" t="n">
        <v>44</v>
      </c>
      <c r="G1765" s="0" t="n">
        <v>79</v>
      </c>
      <c r="H1765" s="0" t="n">
        <v>10989</v>
      </c>
      <c r="I1765" s="0" t="n">
        <v>15842</v>
      </c>
      <c r="J1765" s="16" t="n">
        <f aca="false">D1765+Inputs!$B$8*E1765</f>
        <v>986.72</v>
      </c>
      <c r="K1765" s="16" t="n">
        <f aca="false">F1765+Inputs!$B$9*G1765</f>
        <v>208.32</v>
      </c>
      <c r="L1765" s="16" t="n">
        <f aca="false">H1765+Inputs!$B$10*I1765</f>
        <v>33753.954</v>
      </c>
      <c r="M1765" s="16" t="n">
        <f aca="false">J1765+K1765+L1765</f>
        <v>34948.994</v>
      </c>
    </row>
    <row r="1766" customFormat="false" ht="15" hidden="false" customHeight="false" outlineLevel="0" collapsed="false">
      <c r="A1766" s="0" t="s">
        <v>404</v>
      </c>
      <c r="B1766" s="15" t="n">
        <v>45992</v>
      </c>
      <c r="C1766" s="0" t="n">
        <v>2</v>
      </c>
      <c r="D1766" s="0" t="n">
        <v>544</v>
      </c>
      <c r="E1766" s="0" t="n">
        <v>252</v>
      </c>
      <c r="F1766" s="0" t="n">
        <v>55</v>
      </c>
      <c r="G1766" s="0" t="n">
        <v>88</v>
      </c>
      <c r="H1766" s="0" t="n">
        <v>11187</v>
      </c>
      <c r="I1766" s="0" t="n">
        <v>15671</v>
      </c>
      <c r="J1766" s="16" t="n">
        <f aca="false">D1766+Inputs!$B$8*E1766</f>
        <v>1068.16</v>
      </c>
      <c r="K1766" s="16" t="n">
        <f aca="false">F1766+Inputs!$B$9*G1766</f>
        <v>238.04</v>
      </c>
      <c r="L1766" s="16" t="n">
        <f aca="false">H1766+Inputs!$B$10*I1766</f>
        <v>33706.227</v>
      </c>
      <c r="M1766" s="16" t="n">
        <f aca="false">J1766+K1766+L1766</f>
        <v>35012.427</v>
      </c>
    </row>
    <row r="1767" customFormat="false" ht="15" hidden="false" customHeight="false" outlineLevel="0" collapsed="false">
      <c r="A1767" s="0" t="s">
        <v>404</v>
      </c>
      <c r="B1767" s="15" t="n">
        <v>46082</v>
      </c>
      <c r="C1767" s="0" t="n">
        <v>2</v>
      </c>
      <c r="D1767" s="0" t="n">
        <v>560</v>
      </c>
      <c r="E1767" s="0" t="n">
        <v>268</v>
      </c>
      <c r="F1767" s="0" t="n">
        <v>71</v>
      </c>
      <c r="G1767" s="0" t="n">
        <v>106</v>
      </c>
      <c r="H1767" s="0" t="n">
        <v>11172</v>
      </c>
      <c r="I1767" s="0" t="n">
        <v>15639</v>
      </c>
      <c r="J1767" s="16" t="n">
        <f aca="false">D1767+Inputs!$B$8*E1767</f>
        <v>1117.44</v>
      </c>
      <c r="K1767" s="16" t="n">
        <f aca="false">F1767+Inputs!$B$9*G1767</f>
        <v>291.48</v>
      </c>
      <c r="L1767" s="16" t="n">
        <f aca="false">H1767+Inputs!$B$10*I1767</f>
        <v>33645.243</v>
      </c>
      <c r="M1767" s="16" t="n">
        <f aca="false">J1767+K1767+L1767</f>
        <v>35054.163</v>
      </c>
    </row>
    <row r="1768" customFormat="false" ht="15" hidden="false" customHeight="false" outlineLevel="0" collapsed="false">
      <c r="A1768" s="0" t="s">
        <v>404</v>
      </c>
      <c r="B1768" s="15" t="n">
        <v>46174</v>
      </c>
      <c r="C1768" s="0" t="n">
        <v>2</v>
      </c>
      <c r="D1768" s="0" t="n">
        <v>637</v>
      </c>
      <c r="E1768" s="0" t="n">
        <v>302</v>
      </c>
      <c r="F1768" s="0" t="n">
        <v>78</v>
      </c>
      <c r="G1768" s="0" t="n">
        <v>137</v>
      </c>
      <c r="H1768" s="0" t="n">
        <v>11125</v>
      </c>
      <c r="I1768" s="0" t="n">
        <v>15702</v>
      </c>
      <c r="J1768" s="16" t="n">
        <f aca="false">D1768+Inputs!$B$8*E1768</f>
        <v>1265.16</v>
      </c>
      <c r="K1768" s="16" t="n">
        <f aca="false">F1768+Inputs!$B$9*G1768</f>
        <v>362.96</v>
      </c>
      <c r="L1768" s="16" t="n">
        <f aca="false">H1768+Inputs!$B$10*I1768</f>
        <v>33688.774</v>
      </c>
      <c r="M1768" s="16" t="n">
        <f aca="false">J1768+K1768+L1768</f>
        <v>35316.894</v>
      </c>
    </row>
    <row r="1769" customFormat="false" ht="15" hidden="false" customHeight="false" outlineLevel="0" collapsed="false">
      <c r="A1769" s="0" t="s">
        <v>404</v>
      </c>
      <c r="B1769" s="15" t="n">
        <v>46235</v>
      </c>
      <c r="C1769" s="0" t="n">
        <v>2</v>
      </c>
      <c r="D1769" s="0" t="n">
        <v>738</v>
      </c>
      <c r="E1769" s="0" t="n">
        <v>307</v>
      </c>
      <c r="F1769" s="0" t="n">
        <v>96</v>
      </c>
      <c r="G1769" s="0" t="n">
        <v>156</v>
      </c>
      <c r="H1769" s="0" t="n">
        <v>11104</v>
      </c>
      <c r="I1769" s="0" t="n">
        <v>15658</v>
      </c>
      <c r="J1769" s="16" t="n">
        <f aca="false">D1769+Inputs!$B$8*E1769</f>
        <v>1376.56</v>
      </c>
      <c r="K1769" s="16" t="n">
        <f aca="false">F1769+Inputs!$B$9*G1769</f>
        <v>420.48</v>
      </c>
      <c r="L1769" s="16" t="n">
        <f aca="false">H1769+Inputs!$B$10*I1769</f>
        <v>33604.546</v>
      </c>
      <c r="M1769" s="16" t="n">
        <f aca="false">J1769+K1769+L1769</f>
        <v>35401.586</v>
      </c>
    </row>
    <row r="1770" customFormat="false" ht="15" hidden="false" customHeight="false" outlineLevel="0" collapsed="false">
      <c r="A1770" s="0" t="s">
        <v>432</v>
      </c>
      <c r="B1770" s="15" t="n">
        <v>44805</v>
      </c>
      <c r="C1770" s="0" t="n">
        <v>5</v>
      </c>
      <c r="D1770" s="0" t="n">
        <v>331</v>
      </c>
      <c r="E1770" s="0" t="n">
        <v>118</v>
      </c>
      <c r="F1770" s="0" t="n">
        <v>0</v>
      </c>
      <c r="G1770" s="0" t="n">
        <v>5</v>
      </c>
      <c r="H1770" s="0" t="n">
        <v>109766</v>
      </c>
      <c r="I1770" s="0" t="n">
        <v>29724</v>
      </c>
      <c r="J1770" s="16" t="n">
        <f aca="false">D1770+Inputs!$B$8*E1770</f>
        <v>576.44</v>
      </c>
      <c r="K1770" s="16" t="n">
        <f aca="false">F1770+Inputs!$B$9*G1770</f>
        <v>10.4</v>
      </c>
      <c r="L1770" s="16" t="n">
        <f aca="false">H1770+Inputs!$B$10*I1770</f>
        <v>152479.388</v>
      </c>
      <c r="M1770" s="16" t="n">
        <f aca="false">J1770+K1770+L1770</f>
        <v>153066.228</v>
      </c>
    </row>
    <row r="1771" customFormat="false" ht="15" hidden="false" customHeight="false" outlineLevel="0" collapsed="false">
      <c r="A1771" s="0" t="s">
        <v>432</v>
      </c>
      <c r="B1771" s="15" t="n">
        <v>44896</v>
      </c>
      <c r="C1771" s="0" t="n">
        <v>5</v>
      </c>
      <c r="D1771" s="0" t="n">
        <v>390</v>
      </c>
      <c r="E1771" s="0" t="n">
        <v>133</v>
      </c>
      <c r="F1771" s="0" t="n">
        <v>0</v>
      </c>
      <c r="G1771" s="0" t="n">
        <v>14</v>
      </c>
      <c r="H1771" s="0" t="n">
        <v>110245</v>
      </c>
      <c r="I1771" s="0" t="n">
        <v>29676</v>
      </c>
      <c r="J1771" s="16" t="n">
        <f aca="false">D1771+Inputs!$B$8*E1771</f>
        <v>666.64</v>
      </c>
      <c r="K1771" s="16" t="n">
        <f aca="false">F1771+Inputs!$B$9*G1771</f>
        <v>29.12</v>
      </c>
      <c r="L1771" s="16" t="n">
        <f aca="false">H1771+Inputs!$B$10*I1771</f>
        <v>152889.412</v>
      </c>
      <c r="M1771" s="16" t="n">
        <f aca="false">J1771+K1771+L1771</f>
        <v>153585.172</v>
      </c>
    </row>
    <row r="1772" customFormat="false" ht="15" hidden="false" customHeight="false" outlineLevel="0" collapsed="false">
      <c r="A1772" s="0" t="s">
        <v>432</v>
      </c>
      <c r="B1772" s="15" t="n">
        <v>44986</v>
      </c>
      <c r="C1772" s="0" t="n">
        <v>5</v>
      </c>
      <c r="D1772" s="0" t="n">
        <v>552</v>
      </c>
      <c r="E1772" s="0" t="n">
        <v>162</v>
      </c>
      <c r="F1772" s="0" t="n">
        <v>0</v>
      </c>
      <c r="G1772" s="0" t="n">
        <v>25</v>
      </c>
      <c r="H1772" s="0" t="n">
        <v>109896</v>
      </c>
      <c r="I1772" s="0" t="n">
        <v>30012</v>
      </c>
      <c r="J1772" s="16" t="n">
        <f aca="false">D1772+Inputs!$B$8*E1772</f>
        <v>888.96</v>
      </c>
      <c r="K1772" s="16" t="n">
        <f aca="false">F1772+Inputs!$B$9*G1772</f>
        <v>52</v>
      </c>
      <c r="L1772" s="16" t="n">
        <f aca="false">H1772+Inputs!$B$10*I1772</f>
        <v>153023.244</v>
      </c>
      <c r="M1772" s="16" t="n">
        <f aca="false">J1772+K1772+L1772</f>
        <v>153964.204</v>
      </c>
    </row>
    <row r="1773" customFormat="false" ht="15" hidden="false" customHeight="false" outlineLevel="0" collapsed="false">
      <c r="A1773" s="0" t="s">
        <v>432</v>
      </c>
      <c r="B1773" s="15" t="n">
        <v>45078</v>
      </c>
      <c r="C1773" s="0" t="n">
        <v>5</v>
      </c>
      <c r="D1773" s="0" t="n">
        <v>761</v>
      </c>
      <c r="E1773" s="0" t="n">
        <v>187</v>
      </c>
      <c r="F1773" s="0" t="n">
        <v>0</v>
      </c>
      <c r="G1773" s="0" t="n">
        <v>32</v>
      </c>
      <c r="H1773" s="0" t="n">
        <v>110214</v>
      </c>
      <c r="I1773" s="0" t="n">
        <v>30091</v>
      </c>
      <c r="J1773" s="16" t="n">
        <f aca="false">D1773+Inputs!$B$8*E1773</f>
        <v>1149.96</v>
      </c>
      <c r="K1773" s="16" t="n">
        <f aca="false">F1773+Inputs!$B$9*G1773</f>
        <v>66.56</v>
      </c>
      <c r="L1773" s="16" t="n">
        <f aca="false">H1773+Inputs!$B$10*I1773</f>
        <v>153454.767</v>
      </c>
      <c r="M1773" s="16" t="n">
        <f aca="false">J1773+K1773+L1773</f>
        <v>154671.287</v>
      </c>
    </row>
    <row r="1774" customFormat="false" ht="15" hidden="false" customHeight="false" outlineLevel="0" collapsed="false">
      <c r="A1774" s="0" t="s">
        <v>432</v>
      </c>
      <c r="B1774" s="15" t="n">
        <v>45170</v>
      </c>
      <c r="C1774" s="0" t="n">
        <v>5</v>
      </c>
      <c r="D1774" s="0" t="n">
        <v>936</v>
      </c>
      <c r="E1774" s="0" t="n">
        <v>220</v>
      </c>
      <c r="F1774" s="0" t="n">
        <v>0</v>
      </c>
      <c r="G1774" s="0" t="n">
        <v>46</v>
      </c>
      <c r="H1774" s="0" t="n">
        <v>111018</v>
      </c>
      <c r="I1774" s="0" t="n">
        <v>30014</v>
      </c>
      <c r="J1774" s="16" t="n">
        <f aca="false">D1774+Inputs!$B$8*E1774</f>
        <v>1393.6</v>
      </c>
      <c r="K1774" s="16" t="n">
        <f aca="false">F1774+Inputs!$B$9*G1774</f>
        <v>95.68</v>
      </c>
      <c r="L1774" s="16" t="n">
        <f aca="false">H1774+Inputs!$B$10*I1774</f>
        <v>154148.118</v>
      </c>
      <c r="M1774" s="16" t="n">
        <f aca="false">J1774+K1774+L1774</f>
        <v>155637.398</v>
      </c>
    </row>
    <row r="1775" customFormat="false" ht="15" hidden="false" customHeight="false" outlineLevel="0" collapsed="false">
      <c r="A1775" s="0" t="s">
        <v>432</v>
      </c>
      <c r="B1775" s="15" t="n">
        <v>45261</v>
      </c>
      <c r="C1775" s="0" t="n">
        <v>5</v>
      </c>
      <c r="D1775" s="0" t="n">
        <v>1087</v>
      </c>
      <c r="E1775" s="0" t="n">
        <v>233</v>
      </c>
      <c r="F1775" s="0" t="n">
        <v>7</v>
      </c>
      <c r="G1775" s="0" t="n">
        <v>61</v>
      </c>
      <c r="H1775" s="0" t="n">
        <v>111877</v>
      </c>
      <c r="I1775" s="0" t="n">
        <v>29926</v>
      </c>
      <c r="J1775" s="16" t="n">
        <f aca="false">D1775+Inputs!$B$8*E1775</f>
        <v>1571.64</v>
      </c>
      <c r="K1775" s="16" t="n">
        <f aca="false">F1775+Inputs!$B$9*G1775</f>
        <v>133.88</v>
      </c>
      <c r="L1775" s="16" t="n">
        <f aca="false">H1775+Inputs!$B$10*I1775</f>
        <v>154880.662</v>
      </c>
      <c r="M1775" s="16" t="n">
        <f aca="false">J1775+K1775+L1775</f>
        <v>156586.182</v>
      </c>
    </row>
    <row r="1776" customFormat="false" ht="15" hidden="false" customHeight="false" outlineLevel="0" collapsed="false">
      <c r="A1776" s="0" t="s">
        <v>432</v>
      </c>
      <c r="B1776" s="15" t="n">
        <v>45352</v>
      </c>
      <c r="C1776" s="0" t="n">
        <v>5</v>
      </c>
      <c r="D1776" s="0" t="n">
        <v>1300</v>
      </c>
      <c r="E1776" s="0" t="n">
        <v>264</v>
      </c>
      <c r="F1776" s="0" t="n">
        <v>10</v>
      </c>
      <c r="G1776" s="0" t="n">
        <v>77</v>
      </c>
      <c r="H1776" s="0" t="n">
        <v>111897</v>
      </c>
      <c r="I1776" s="0" t="n">
        <v>30136</v>
      </c>
      <c r="J1776" s="16" t="n">
        <f aca="false">D1776+Inputs!$B$8*E1776</f>
        <v>1849.12</v>
      </c>
      <c r="K1776" s="16" t="n">
        <f aca="false">F1776+Inputs!$B$9*G1776</f>
        <v>170.16</v>
      </c>
      <c r="L1776" s="16" t="n">
        <f aca="false">H1776+Inputs!$B$10*I1776</f>
        <v>155202.432</v>
      </c>
      <c r="M1776" s="16" t="n">
        <f aca="false">J1776+K1776+L1776</f>
        <v>157221.712</v>
      </c>
    </row>
    <row r="1777" customFormat="false" ht="15" hidden="false" customHeight="false" outlineLevel="0" collapsed="false">
      <c r="A1777" s="0" t="s">
        <v>432</v>
      </c>
      <c r="B1777" s="15" t="n">
        <v>45444</v>
      </c>
      <c r="C1777" s="0" t="n">
        <v>5</v>
      </c>
      <c r="D1777" s="0" t="n">
        <v>1484</v>
      </c>
      <c r="E1777" s="0" t="n">
        <v>291</v>
      </c>
      <c r="F1777" s="0" t="n">
        <v>23</v>
      </c>
      <c r="G1777" s="0" t="n">
        <v>88</v>
      </c>
      <c r="H1777" s="0" t="n">
        <v>111951</v>
      </c>
      <c r="I1777" s="0" t="n">
        <v>30048</v>
      </c>
      <c r="J1777" s="16" t="n">
        <f aca="false">D1777+Inputs!$B$8*E1777</f>
        <v>2089.28</v>
      </c>
      <c r="K1777" s="16" t="n">
        <f aca="false">F1777+Inputs!$B$9*G1777</f>
        <v>206.04</v>
      </c>
      <c r="L1777" s="16" t="n">
        <f aca="false">H1777+Inputs!$B$10*I1777</f>
        <v>155129.976</v>
      </c>
      <c r="M1777" s="16" t="n">
        <f aca="false">J1777+K1777+L1777</f>
        <v>157425.296</v>
      </c>
    </row>
    <row r="1778" customFormat="false" ht="15" hidden="false" customHeight="false" outlineLevel="0" collapsed="false">
      <c r="A1778" s="0" t="s">
        <v>432</v>
      </c>
      <c r="B1778" s="15" t="n">
        <v>45536</v>
      </c>
      <c r="C1778" s="0" t="n">
        <v>5</v>
      </c>
      <c r="D1778" s="0" t="n">
        <v>1606</v>
      </c>
      <c r="E1778" s="0" t="n">
        <v>303</v>
      </c>
      <c r="F1778" s="0" t="n">
        <v>73</v>
      </c>
      <c r="G1778" s="0" t="n">
        <v>95</v>
      </c>
      <c r="H1778" s="0" t="n">
        <v>112232</v>
      </c>
      <c r="I1778" s="0" t="n">
        <v>30156</v>
      </c>
      <c r="J1778" s="16" t="n">
        <f aca="false">D1778+Inputs!$B$8*E1778</f>
        <v>2236.24</v>
      </c>
      <c r="K1778" s="16" t="n">
        <f aca="false">F1778+Inputs!$B$9*G1778</f>
        <v>270.6</v>
      </c>
      <c r="L1778" s="16" t="n">
        <f aca="false">H1778+Inputs!$B$10*I1778</f>
        <v>155566.172</v>
      </c>
      <c r="M1778" s="16" t="n">
        <f aca="false">J1778+K1778+L1778</f>
        <v>158073.012</v>
      </c>
    </row>
    <row r="1779" customFormat="false" ht="15" hidden="false" customHeight="false" outlineLevel="0" collapsed="false">
      <c r="A1779" s="0" t="s">
        <v>432</v>
      </c>
      <c r="B1779" s="15" t="n">
        <v>45627</v>
      </c>
      <c r="C1779" s="0" t="n">
        <v>5</v>
      </c>
      <c r="D1779" s="0" t="n">
        <v>1745</v>
      </c>
      <c r="E1779" s="0" t="n">
        <v>320</v>
      </c>
      <c r="F1779" s="0" t="n">
        <v>133</v>
      </c>
      <c r="G1779" s="0" t="n">
        <v>101</v>
      </c>
      <c r="H1779" s="0" t="n">
        <v>113079</v>
      </c>
      <c r="I1779" s="0" t="n">
        <v>30088</v>
      </c>
      <c r="J1779" s="16" t="n">
        <f aca="false">D1779+Inputs!$B$8*E1779</f>
        <v>2410.6</v>
      </c>
      <c r="K1779" s="16" t="n">
        <f aca="false">F1779+Inputs!$B$9*G1779</f>
        <v>343.08</v>
      </c>
      <c r="L1779" s="16" t="n">
        <f aca="false">H1779+Inputs!$B$10*I1779</f>
        <v>156315.456</v>
      </c>
      <c r="M1779" s="16" t="n">
        <f aca="false">J1779+K1779+L1779</f>
        <v>159069.136</v>
      </c>
    </row>
    <row r="1780" customFormat="false" ht="15" hidden="false" customHeight="false" outlineLevel="0" collapsed="false">
      <c r="A1780" s="0" t="s">
        <v>432</v>
      </c>
      <c r="B1780" s="15" t="n">
        <v>45717</v>
      </c>
      <c r="C1780" s="0" t="n">
        <v>5</v>
      </c>
      <c r="D1780" s="0" t="n">
        <v>1764</v>
      </c>
      <c r="E1780" s="0" t="n">
        <v>369</v>
      </c>
      <c r="F1780" s="0" t="n">
        <v>199</v>
      </c>
      <c r="G1780" s="0" t="n">
        <v>131</v>
      </c>
      <c r="H1780" s="0" t="n">
        <v>112851</v>
      </c>
      <c r="I1780" s="0" t="n">
        <v>30236</v>
      </c>
      <c r="J1780" s="16" t="n">
        <f aca="false">D1780+Inputs!$B$8*E1780</f>
        <v>2531.52</v>
      </c>
      <c r="K1780" s="16" t="n">
        <f aca="false">F1780+Inputs!$B$9*G1780</f>
        <v>471.48</v>
      </c>
      <c r="L1780" s="16" t="n">
        <f aca="false">H1780+Inputs!$B$10*I1780</f>
        <v>156300.132</v>
      </c>
      <c r="M1780" s="16" t="n">
        <f aca="false">J1780+K1780+L1780</f>
        <v>159303.132</v>
      </c>
    </row>
    <row r="1781" customFormat="false" ht="15" hidden="false" customHeight="false" outlineLevel="0" collapsed="false">
      <c r="A1781" s="0" t="s">
        <v>432</v>
      </c>
      <c r="B1781" s="15" t="n">
        <v>45809</v>
      </c>
      <c r="C1781" s="0" t="n">
        <v>5</v>
      </c>
      <c r="D1781" s="0" t="n">
        <v>1963</v>
      </c>
      <c r="E1781" s="0" t="n">
        <v>398</v>
      </c>
      <c r="F1781" s="0" t="n">
        <v>306</v>
      </c>
      <c r="G1781" s="0" t="n">
        <v>140</v>
      </c>
      <c r="H1781" s="0" t="n">
        <v>113636</v>
      </c>
      <c r="I1781" s="0" t="n">
        <v>30055</v>
      </c>
      <c r="J1781" s="16" t="n">
        <f aca="false">D1781+Inputs!$B$8*E1781</f>
        <v>2790.84</v>
      </c>
      <c r="K1781" s="16" t="n">
        <f aca="false">F1781+Inputs!$B$9*G1781</f>
        <v>597.2</v>
      </c>
      <c r="L1781" s="16" t="n">
        <f aca="false">H1781+Inputs!$B$10*I1781</f>
        <v>156825.035</v>
      </c>
      <c r="M1781" s="16" t="n">
        <f aca="false">J1781+K1781+L1781</f>
        <v>160213.075</v>
      </c>
    </row>
    <row r="1782" customFormat="false" ht="15" hidden="false" customHeight="false" outlineLevel="0" collapsed="false">
      <c r="A1782" s="0" t="s">
        <v>432</v>
      </c>
      <c r="B1782" s="15" t="n">
        <v>45901</v>
      </c>
      <c r="C1782" s="0" t="n">
        <v>5</v>
      </c>
      <c r="D1782" s="0" t="n">
        <v>2232</v>
      </c>
      <c r="E1782" s="0" t="n">
        <v>410</v>
      </c>
      <c r="F1782" s="0" t="n">
        <v>366</v>
      </c>
      <c r="G1782" s="0" t="n">
        <v>154</v>
      </c>
      <c r="H1782" s="0" t="n">
        <v>114026</v>
      </c>
      <c r="I1782" s="0" t="n">
        <v>29899</v>
      </c>
      <c r="J1782" s="16" t="n">
        <f aca="false">D1782+Inputs!$B$8*E1782</f>
        <v>3084.8</v>
      </c>
      <c r="K1782" s="16" t="n">
        <f aca="false">F1782+Inputs!$B$9*G1782</f>
        <v>686.32</v>
      </c>
      <c r="L1782" s="16" t="n">
        <f aca="false">H1782+Inputs!$B$10*I1782</f>
        <v>156990.863</v>
      </c>
      <c r="M1782" s="16" t="n">
        <f aca="false">J1782+K1782+L1782</f>
        <v>160761.983</v>
      </c>
    </row>
    <row r="1783" customFormat="false" ht="15" hidden="false" customHeight="false" outlineLevel="0" collapsed="false">
      <c r="A1783" s="0" t="s">
        <v>432</v>
      </c>
      <c r="B1783" s="15" t="n">
        <v>45992</v>
      </c>
      <c r="C1783" s="0" t="n">
        <v>5</v>
      </c>
      <c r="D1783" s="0" t="n">
        <v>2448</v>
      </c>
      <c r="E1783" s="0" t="n">
        <v>438</v>
      </c>
      <c r="F1783" s="0" t="n">
        <v>431</v>
      </c>
      <c r="G1783" s="0" t="n">
        <v>169</v>
      </c>
      <c r="H1783" s="0" t="n">
        <v>114395</v>
      </c>
      <c r="I1783" s="0" t="n">
        <v>29863</v>
      </c>
      <c r="J1783" s="16" t="n">
        <f aca="false">D1783+Inputs!$B$8*E1783</f>
        <v>3359.04</v>
      </c>
      <c r="K1783" s="16" t="n">
        <f aca="false">F1783+Inputs!$B$9*G1783</f>
        <v>782.52</v>
      </c>
      <c r="L1783" s="16" t="n">
        <f aca="false">H1783+Inputs!$B$10*I1783</f>
        <v>157308.131</v>
      </c>
      <c r="M1783" s="16" t="n">
        <f aca="false">J1783+K1783+L1783</f>
        <v>161449.691</v>
      </c>
    </row>
    <row r="1784" customFormat="false" ht="15" hidden="false" customHeight="false" outlineLevel="0" collapsed="false">
      <c r="A1784" s="0" t="s">
        <v>432</v>
      </c>
      <c r="B1784" s="15" t="n">
        <v>46082</v>
      </c>
      <c r="C1784" s="0" t="n">
        <v>5</v>
      </c>
      <c r="D1784" s="0" t="n">
        <v>2673</v>
      </c>
      <c r="E1784" s="0" t="n">
        <v>492</v>
      </c>
      <c r="F1784" s="0" t="n">
        <v>506</v>
      </c>
      <c r="G1784" s="0" t="n">
        <v>210</v>
      </c>
      <c r="H1784" s="0" t="n">
        <v>114002</v>
      </c>
      <c r="I1784" s="0" t="n">
        <v>29905</v>
      </c>
      <c r="J1784" s="16" t="n">
        <f aca="false">D1784+Inputs!$B$8*E1784</f>
        <v>3696.36</v>
      </c>
      <c r="K1784" s="16" t="n">
        <f aca="false">F1784+Inputs!$B$9*G1784</f>
        <v>942.8</v>
      </c>
      <c r="L1784" s="16" t="n">
        <f aca="false">H1784+Inputs!$B$10*I1784</f>
        <v>156975.485</v>
      </c>
      <c r="M1784" s="16" t="n">
        <f aca="false">J1784+K1784+L1784</f>
        <v>161614.645</v>
      </c>
    </row>
    <row r="1785" customFormat="false" ht="15" hidden="false" customHeight="false" outlineLevel="0" collapsed="false">
      <c r="A1785" s="0" t="s">
        <v>432</v>
      </c>
      <c r="B1785" s="15" t="n">
        <v>46174</v>
      </c>
      <c r="C1785" s="0" t="n">
        <v>5</v>
      </c>
      <c r="D1785" s="0" t="n">
        <v>3216</v>
      </c>
      <c r="E1785" s="0" t="n">
        <v>544</v>
      </c>
      <c r="F1785" s="0" t="n">
        <v>704</v>
      </c>
      <c r="G1785" s="0" t="n">
        <v>243</v>
      </c>
      <c r="H1785" s="0" t="n">
        <v>113933</v>
      </c>
      <c r="I1785" s="0" t="n">
        <v>29761</v>
      </c>
      <c r="J1785" s="16" t="n">
        <f aca="false">D1785+Inputs!$B$8*E1785</f>
        <v>4347.52</v>
      </c>
      <c r="K1785" s="16" t="n">
        <f aca="false">F1785+Inputs!$B$9*G1785</f>
        <v>1209.44</v>
      </c>
      <c r="L1785" s="16" t="n">
        <f aca="false">H1785+Inputs!$B$10*I1785</f>
        <v>156699.557</v>
      </c>
      <c r="M1785" s="16" t="n">
        <f aca="false">J1785+K1785+L1785</f>
        <v>162256.517</v>
      </c>
    </row>
    <row r="1786" customFormat="false" ht="15" hidden="false" customHeight="false" outlineLevel="0" collapsed="false">
      <c r="A1786" s="0" t="s">
        <v>432</v>
      </c>
      <c r="B1786" s="15" t="n">
        <v>46235</v>
      </c>
      <c r="C1786" s="0" t="n">
        <v>5</v>
      </c>
      <c r="D1786" s="0" t="n">
        <v>3628</v>
      </c>
      <c r="E1786" s="0" t="n">
        <v>582</v>
      </c>
      <c r="F1786" s="0" t="n">
        <v>838</v>
      </c>
      <c r="G1786" s="0" t="n">
        <v>271</v>
      </c>
      <c r="H1786" s="0" t="n">
        <v>114040</v>
      </c>
      <c r="I1786" s="0" t="n">
        <v>29784</v>
      </c>
      <c r="J1786" s="16" t="n">
        <f aca="false">D1786+Inputs!$B$8*E1786</f>
        <v>4838.56</v>
      </c>
      <c r="K1786" s="16" t="n">
        <f aca="false">F1786+Inputs!$B$9*G1786</f>
        <v>1401.68</v>
      </c>
      <c r="L1786" s="16" t="n">
        <f aca="false">H1786+Inputs!$B$10*I1786</f>
        <v>156839.608</v>
      </c>
      <c r="M1786" s="16" t="n">
        <f aca="false">J1786+K1786+L1786</f>
        <v>163079.848</v>
      </c>
    </row>
    <row r="1787" customFormat="false" ht="15" hidden="false" customHeight="false" outlineLevel="0" collapsed="false">
      <c r="A1787" s="0" t="s">
        <v>426</v>
      </c>
      <c r="B1787" s="15" t="n">
        <v>44805</v>
      </c>
      <c r="C1787" s="0" t="n">
        <v>4</v>
      </c>
      <c r="D1787" s="0" t="n">
        <v>717</v>
      </c>
      <c r="E1787" s="0" t="n">
        <v>223</v>
      </c>
      <c r="F1787" s="0" t="n">
        <v>0</v>
      </c>
      <c r="G1787" s="0" t="n">
        <v>6</v>
      </c>
      <c r="H1787" s="0" t="n">
        <v>62358</v>
      </c>
      <c r="I1787" s="0" t="n">
        <v>26605</v>
      </c>
      <c r="J1787" s="16" t="n">
        <f aca="false">D1787+Inputs!$B$8*E1787</f>
        <v>1180.84</v>
      </c>
      <c r="K1787" s="16" t="n">
        <f aca="false">F1787+Inputs!$B$9*G1787</f>
        <v>12.48</v>
      </c>
      <c r="L1787" s="16" t="n">
        <f aca="false">H1787+Inputs!$B$10*I1787</f>
        <v>100589.385</v>
      </c>
      <c r="M1787" s="16" t="n">
        <f aca="false">J1787+K1787+L1787</f>
        <v>101782.705</v>
      </c>
    </row>
    <row r="1788" customFormat="false" ht="15" hidden="false" customHeight="false" outlineLevel="0" collapsed="false">
      <c r="A1788" s="0" t="s">
        <v>426</v>
      </c>
      <c r="B1788" s="15" t="n">
        <v>44896</v>
      </c>
      <c r="C1788" s="0" t="n">
        <v>4</v>
      </c>
      <c r="D1788" s="0" t="n">
        <v>1029</v>
      </c>
      <c r="E1788" s="0" t="n">
        <v>243</v>
      </c>
      <c r="F1788" s="0" t="n">
        <v>0</v>
      </c>
      <c r="G1788" s="0" t="n">
        <v>16</v>
      </c>
      <c r="H1788" s="0" t="n">
        <v>62092</v>
      </c>
      <c r="I1788" s="0" t="n">
        <v>26578</v>
      </c>
      <c r="J1788" s="16" t="n">
        <f aca="false">D1788+Inputs!$B$8*E1788</f>
        <v>1534.44</v>
      </c>
      <c r="K1788" s="16" t="n">
        <f aca="false">F1788+Inputs!$B$9*G1788</f>
        <v>33.28</v>
      </c>
      <c r="L1788" s="16" t="n">
        <f aca="false">H1788+Inputs!$B$10*I1788</f>
        <v>100284.586</v>
      </c>
      <c r="M1788" s="16" t="n">
        <f aca="false">J1788+K1788+L1788</f>
        <v>101852.306</v>
      </c>
    </row>
    <row r="1789" customFormat="false" ht="15" hidden="false" customHeight="false" outlineLevel="0" collapsed="false">
      <c r="A1789" s="0" t="s">
        <v>426</v>
      </c>
      <c r="B1789" s="15" t="n">
        <v>44986</v>
      </c>
      <c r="C1789" s="0" t="n">
        <v>4</v>
      </c>
      <c r="D1789" s="0" t="n">
        <v>1295</v>
      </c>
      <c r="E1789" s="0" t="n">
        <v>296</v>
      </c>
      <c r="F1789" s="0" t="n">
        <v>0</v>
      </c>
      <c r="G1789" s="0" t="n">
        <v>31</v>
      </c>
      <c r="H1789" s="0" t="n">
        <v>61412</v>
      </c>
      <c r="I1789" s="0" t="n">
        <v>26820</v>
      </c>
      <c r="J1789" s="16" t="n">
        <f aca="false">D1789+Inputs!$B$8*E1789</f>
        <v>1910.68</v>
      </c>
      <c r="K1789" s="16" t="n">
        <f aca="false">F1789+Inputs!$B$9*G1789</f>
        <v>64.48</v>
      </c>
      <c r="L1789" s="16" t="n">
        <f aca="false">H1789+Inputs!$B$10*I1789</f>
        <v>99952.34</v>
      </c>
      <c r="M1789" s="16" t="n">
        <f aca="false">J1789+K1789+L1789</f>
        <v>101927.5</v>
      </c>
    </row>
    <row r="1790" customFormat="false" ht="15" hidden="false" customHeight="false" outlineLevel="0" collapsed="false">
      <c r="A1790" s="0" t="s">
        <v>426</v>
      </c>
      <c r="B1790" s="15" t="n">
        <v>45078</v>
      </c>
      <c r="C1790" s="0" t="n">
        <v>4</v>
      </c>
      <c r="D1790" s="0" t="n">
        <v>1883</v>
      </c>
      <c r="E1790" s="0" t="n">
        <v>326</v>
      </c>
      <c r="F1790" s="0" t="n">
        <v>0</v>
      </c>
      <c r="G1790" s="0" t="n">
        <v>48</v>
      </c>
      <c r="H1790" s="0" t="n">
        <v>62653</v>
      </c>
      <c r="I1790" s="0" t="n">
        <v>26881</v>
      </c>
      <c r="J1790" s="16" t="n">
        <f aca="false">D1790+Inputs!$B$8*E1790</f>
        <v>2561.08</v>
      </c>
      <c r="K1790" s="16" t="n">
        <f aca="false">F1790+Inputs!$B$9*G1790</f>
        <v>99.84</v>
      </c>
      <c r="L1790" s="16" t="n">
        <f aca="false">H1790+Inputs!$B$10*I1790</f>
        <v>101280.997</v>
      </c>
      <c r="M1790" s="16" t="n">
        <f aca="false">J1790+K1790+L1790</f>
        <v>103941.917</v>
      </c>
    </row>
    <row r="1791" customFormat="false" ht="15" hidden="false" customHeight="false" outlineLevel="0" collapsed="false">
      <c r="A1791" s="0" t="s">
        <v>426</v>
      </c>
      <c r="B1791" s="15" t="n">
        <v>45170</v>
      </c>
      <c r="C1791" s="0" t="n">
        <v>4</v>
      </c>
      <c r="D1791" s="0" t="n">
        <v>2584</v>
      </c>
      <c r="E1791" s="0" t="n">
        <v>341</v>
      </c>
      <c r="F1791" s="0" t="n">
        <v>0</v>
      </c>
      <c r="G1791" s="0" t="n">
        <v>70</v>
      </c>
      <c r="H1791" s="0" t="n">
        <v>66605</v>
      </c>
      <c r="I1791" s="0" t="n">
        <v>26864</v>
      </c>
      <c r="J1791" s="16" t="n">
        <f aca="false">D1791+Inputs!$B$8*E1791</f>
        <v>3293.28</v>
      </c>
      <c r="K1791" s="16" t="n">
        <f aca="false">F1791+Inputs!$B$9*G1791</f>
        <v>145.6</v>
      </c>
      <c r="L1791" s="16" t="n">
        <f aca="false">H1791+Inputs!$B$10*I1791</f>
        <v>105208.568</v>
      </c>
      <c r="M1791" s="16" t="n">
        <f aca="false">J1791+K1791+L1791</f>
        <v>108647.448</v>
      </c>
    </row>
    <row r="1792" customFormat="false" ht="15" hidden="false" customHeight="false" outlineLevel="0" collapsed="false">
      <c r="A1792" s="0" t="s">
        <v>426</v>
      </c>
      <c r="B1792" s="15" t="n">
        <v>45261</v>
      </c>
      <c r="C1792" s="0" t="n">
        <v>4</v>
      </c>
      <c r="D1792" s="0" t="n">
        <v>3220</v>
      </c>
      <c r="E1792" s="0" t="n">
        <v>340</v>
      </c>
      <c r="F1792" s="0" t="n">
        <v>27</v>
      </c>
      <c r="G1792" s="0" t="n">
        <v>73</v>
      </c>
      <c r="H1792" s="0" t="n">
        <v>66620</v>
      </c>
      <c r="I1792" s="0" t="n">
        <v>26728</v>
      </c>
      <c r="J1792" s="16" t="n">
        <f aca="false">D1792+Inputs!$B$8*E1792</f>
        <v>3927.2</v>
      </c>
      <c r="K1792" s="16" t="n">
        <f aca="false">F1792+Inputs!$B$9*G1792</f>
        <v>178.84</v>
      </c>
      <c r="L1792" s="16" t="n">
        <f aca="false">H1792+Inputs!$B$10*I1792</f>
        <v>105028.136</v>
      </c>
      <c r="M1792" s="16" t="n">
        <f aca="false">J1792+K1792+L1792</f>
        <v>109134.176</v>
      </c>
    </row>
    <row r="1793" customFormat="false" ht="15" hidden="false" customHeight="false" outlineLevel="0" collapsed="false">
      <c r="A1793" s="0" t="s">
        <v>426</v>
      </c>
      <c r="B1793" s="15" t="n">
        <v>45352</v>
      </c>
      <c r="C1793" s="0" t="n">
        <v>4</v>
      </c>
      <c r="D1793" s="0" t="n">
        <v>3407</v>
      </c>
      <c r="E1793" s="0" t="n">
        <v>403</v>
      </c>
      <c r="F1793" s="0" t="n">
        <v>40</v>
      </c>
      <c r="G1793" s="0" t="n">
        <v>88</v>
      </c>
      <c r="H1793" s="0" t="n">
        <v>65567</v>
      </c>
      <c r="I1793" s="0" t="n">
        <v>26846</v>
      </c>
      <c r="J1793" s="16" t="n">
        <f aca="false">D1793+Inputs!$B$8*E1793</f>
        <v>4245.24</v>
      </c>
      <c r="K1793" s="16" t="n">
        <f aca="false">F1793+Inputs!$B$9*G1793</f>
        <v>223.04</v>
      </c>
      <c r="L1793" s="16" t="n">
        <f aca="false">H1793+Inputs!$B$10*I1793</f>
        <v>104144.702</v>
      </c>
      <c r="M1793" s="16" t="n">
        <f aca="false">J1793+K1793+L1793</f>
        <v>108612.982</v>
      </c>
    </row>
    <row r="1794" customFormat="false" ht="15" hidden="false" customHeight="false" outlineLevel="0" collapsed="false">
      <c r="A1794" s="0" t="s">
        <v>426</v>
      </c>
      <c r="B1794" s="15" t="n">
        <v>45444</v>
      </c>
      <c r="C1794" s="0" t="n">
        <v>4</v>
      </c>
      <c r="D1794" s="0" t="n">
        <v>3822</v>
      </c>
      <c r="E1794" s="0" t="n">
        <v>446</v>
      </c>
      <c r="F1794" s="0" t="n">
        <v>57</v>
      </c>
      <c r="G1794" s="0" t="n">
        <v>116</v>
      </c>
      <c r="H1794" s="0" t="n">
        <v>65137</v>
      </c>
      <c r="I1794" s="0" t="n">
        <v>26647</v>
      </c>
      <c r="J1794" s="16" t="n">
        <f aca="false">D1794+Inputs!$B$8*E1794</f>
        <v>4749.68</v>
      </c>
      <c r="K1794" s="16" t="n">
        <f aca="false">F1794+Inputs!$B$9*G1794</f>
        <v>298.28</v>
      </c>
      <c r="L1794" s="16" t="n">
        <f aca="false">H1794+Inputs!$B$10*I1794</f>
        <v>103428.739</v>
      </c>
      <c r="M1794" s="16" t="n">
        <f aca="false">J1794+K1794+L1794</f>
        <v>108476.699</v>
      </c>
    </row>
    <row r="1795" customFormat="false" ht="15" hidden="false" customHeight="false" outlineLevel="0" collapsed="false">
      <c r="A1795" s="0" t="s">
        <v>426</v>
      </c>
      <c r="B1795" s="15" t="n">
        <v>45536</v>
      </c>
      <c r="C1795" s="0" t="n">
        <v>4</v>
      </c>
      <c r="D1795" s="0" t="n">
        <v>4142</v>
      </c>
      <c r="E1795" s="0" t="n">
        <v>491</v>
      </c>
      <c r="F1795" s="0" t="n">
        <v>97</v>
      </c>
      <c r="G1795" s="0" t="n">
        <v>133</v>
      </c>
      <c r="H1795" s="0" t="n">
        <v>65462</v>
      </c>
      <c r="I1795" s="0" t="n">
        <v>26513</v>
      </c>
      <c r="J1795" s="16" t="n">
        <f aca="false">D1795+Inputs!$B$8*E1795</f>
        <v>5163.28</v>
      </c>
      <c r="K1795" s="16" t="n">
        <f aca="false">F1795+Inputs!$B$9*G1795</f>
        <v>373.64</v>
      </c>
      <c r="L1795" s="16" t="n">
        <f aca="false">H1795+Inputs!$B$10*I1795</f>
        <v>103561.181</v>
      </c>
      <c r="M1795" s="16" t="n">
        <f aca="false">J1795+K1795+L1795</f>
        <v>109098.101</v>
      </c>
    </row>
    <row r="1796" customFormat="false" ht="15" hidden="false" customHeight="false" outlineLevel="0" collapsed="false">
      <c r="A1796" s="0" t="s">
        <v>426</v>
      </c>
      <c r="B1796" s="15" t="n">
        <v>45627</v>
      </c>
      <c r="C1796" s="0" t="n">
        <v>4</v>
      </c>
      <c r="D1796" s="0" t="n">
        <v>4566</v>
      </c>
      <c r="E1796" s="0" t="n">
        <v>511</v>
      </c>
      <c r="F1796" s="0" t="n">
        <v>136</v>
      </c>
      <c r="G1796" s="0" t="n">
        <v>146</v>
      </c>
      <c r="H1796" s="0" t="n">
        <v>65586</v>
      </c>
      <c r="I1796" s="0" t="n">
        <v>26443</v>
      </c>
      <c r="J1796" s="16" t="n">
        <f aca="false">D1796+Inputs!$B$8*E1796</f>
        <v>5628.88</v>
      </c>
      <c r="K1796" s="16" t="n">
        <f aca="false">F1796+Inputs!$B$9*G1796</f>
        <v>439.68</v>
      </c>
      <c r="L1796" s="16" t="n">
        <f aca="false">H1796+Inputs!$B$10*I1796</f>
        <v>103584.591</v>
      </c>
      <c r="M1796" s="16" t="n">
        <f aca="false">J1796+K1796+L1796</f>
        <v>109653.151</v>
      </c>
    </row>
    <row r="1797" customFormat="false" ht="15" hidden="false" customHeight="false" outlineLevel="0" collapsed="false">
      <c r="A1797" s="0" t="s">
        <v>426</v>
      </c>
      <c r="B1797" s="15" t="n">
        <v>45717</v>
      </c>
      <c r="C1797" s="0" t="n">
        <v>4</v>
      </c>
      <c r="D1797" s="0" t="n">
        <v>5121</v>
      </c>
      <c r="E1797" s="0" t="n">
        <v>586</v>
      </c>
      <c r="F1797" s="0" t="n">
        <v>183</v>
      </c>
      <c r="G1797" s="0" t="n">
        <v>188</v>
      </c>
      <c r="H1797" s="0" t="n">
        <v>65259</v>
      </c>
      <c r="I1797" s="0" t="n">
        <v>26746</v>
      </c>
      <c r="J1797" s="16" t="n">
        <f aca="false">D1797+Inputs!$B$8*E1797</f>
        <v>6339.88</v>
      </c>
      <c r="K1797" s="16" t="n">
        <f aca="false">F1797+Inputs!$B$9*G1797</f>
        <v>574.04</v>
      </c>
      <c r="L1797" s="16" t="n">
        <f aca="false">H1797+Inputs!$B$10*I1797</f>
        <v>103693.002</v>
      </c>
      <c r="M1797" s="16" t="n">
        <f aca="false">J1797+K1797+L1797</f>
        <v>110606.922</v>
      </c>
    </row>
    <row r="1798" customFormat="false" ht="15" hidden="false" customHeight="false" outlineLevel="0" collapsed="false">
      <c r="A1798" s="0" t="s">
        <v>426</v>
      </c>
      <c r="B1798" s="15" t="n">
        <v>45809</v>
      </c>
      <c r="C1798" s="0" t="n">
        <v>4</v>
      </c>
      <c r="D1798" s="0" t="n">
        <v>5675</v>
      </c>
      <c r="E1798" s="0" t="n">
        <v>643</v>
      </c>
      <c r="F1798" s="0" t="n">
        <v>254</v>
      </c>
      <c r="G1798" s="0" t="n">
        <v>214</v>
      </c>
      <c r="H1798" s="0" t="n">
        <v>65674</v>
      </c>
      <c r="I1798" s="0" t="n">
        <v>26597</v>
      </c>
      <c r="J1798" s="16" t="n">
        <f aca="false">D1798+Inputs!$B$8*E1798</f>
        <v>7012.44</v>
      </c>
      <c r="K1798" s="16" t="n">
        <f aca="false">F1798+Inputs!$B$9*G1798</f>
        <v>699.12</v>
      </c>
      <c r="L1798" s="16" t="n">
        <f aca="false">H1798+Inputs!$B$10*I1798</f>
        <v>103893.889</v>
      </c>
      <c r="M1798" s="16" t="n">
        <f aca="false">J1798+K1798+L1798</f>
        <v>111605.449</v>
      </c>
    </row>
    <row r="1799" customFormat="false" ht="15" hidden="false" customHeight="false" outlineLevel="0" collapsed="false">
      <c r="A1799" s="0" t="s">
        <v>426</v>
      </c>
      <c r="B1799" s="15" t="n">
        <v>45901</v>
      </c>
      <c r="C1799" s="0" t="n">
        <v>4</v>
      </c>
      <c r="D1799" s="0" t="n">
        <v>6259</v>
      </c>
      <c r="E1799" s="0" t="n">
        <v>654</v>
      </c>
      <c r="F1799" s="0" t="n">
        <v>307</v>
      </c>
      <c r="G1799" s="0" t="n">
        <v>233</v>
      </c>
      <c r="H1799" s="0" t="n">
        <v>65774</v>
      </c>
      <c r="I1799" s="0" t="n">
        <v>26531</v>
      </c>
      <c r="J1799" s="16" t="n">
        <f aca="false">D1799+Inputs!$B$8*E1799</f>
        <v>7619.32</v>
      </c>
      <c r="K1799" s="16" t="n">
        <f aca="false">F1799+Inputs!$B$9*G1799</f>
        <v>791.64</v>
      </c>
      <c r="L1799" s="16" t="n">
        <f aca="false">H1799+Inputs!$B$10*I1799</f>
        <v>103899.047</v>
      </c>
      <c r="M1799" s="16" t="n">
        <f aca="false">J1799+K1799+L1799</f>
        <v>112310.007</v>
      </c>
    </row>
    <row r="1800" customFormat="false" ht="15" hidden="false" customHeight="false" outlineLevel="0" collapsed="false">
      <c r="A1800" s="0" t="s">
        <v>426</v>
      </c>
      <c r="B1800" s="15" t="n">
        <v>45992</v>
      </c>
      <c r="C1800" s="0" t="n">
        <v>4</v>
      </c>
      <c r="D1800" s="0" t="n">
        <v>6802</v>
      </c>
      <c r="E1800" s="0" t="n">
        <v>692</v>
      </c>
      <c r="F1800" s="0" t="n">
        <v>457</v>
      </c>
      <c r="G1800" s="0" t="n">
        <v>254</v>
      </c>
      <c r="H1800" s="0" t="n">
        <v>66311</v>
      </c>
      <c r="I1800" s="0" t="n">
        <v>26541</v>
      </c>
      <c r="J1800" s="16" t="n">
        <f aca="false">D1800+Inputs!$B$8*E1800</f>
        <v>8241.36</v>
      </c>
      <c r="K1800" s="16" t="n">
        <f aca="false">F1800+Inputs!$B$9*G1800</f>
        <v>985.32</v>
      </c>
      <c r="L1800" s="16" t="n">
        <f aca="false">H1800+Inputs!$B$10*I1800</f>
        <v>104450.417</v>
      </c>
      <c r="M1800" s="16" t="n">
        <f aca="false">J1800+K1800+L1800</f>
        <v>113677.097</v>
      </c>
    </row>
    <row r="1801" customFormat="false" ht="15" hidden="false" customHeight="false" outlineLevel="0" collapsed="false">
      <c r="A1801" s="0" t="s">
        <v>426</v>
      </c>
      <c r="B1801" s="15" t="n">
        <v>46082</v>
      </c>
      <c r="C1801" s="0" t="n">
        <v>4</v>
      </c>
      <c r="D1801" s="0" t="n">
        <v>6686</v>
      </c>
      <c r="E1801" s="0" t="n">
        <v>755</v>
      </c>
      <c r="F1801" s="0" t="n">
        <v>509</v>
      </c>
      <c r="G1801" s="0" t="n">
        <v>294</v>
      </c>
      <c r="H1801" s="0" t="n">
        <v>66797</v>
      </c>
      <c r="I1801" s="0" t="n">
        <v>26704</v>
      </c>
      <c r="J1801" s="16" t="n">
        <f aca="false">D1801+Inputs!$B$8*E1801</f>
        <v>8256.4</v>
      </c>
      <c r="K1801" s="16" t="n">
        <f aca="false">F1801+Inputs!$B$9*G1801</f>
        <v>1120.52</v>
      </c>
      <c r="L1801" s="16" t="n">
        <f aca="false">H1801+Inputs!$B$10*I1801</f>
        <v>105170.648</v>
      </c>
      <c r="M1801" s="16" t="n">
        <f aca="false">J1801+K1801+L1801</f>
        <v>114547.568</v>
      </c>
    </row>
    <row r="1802" customFormat="false" ht="15" hidden="false" customHeight="false" outlineLevel="0" collapsed="false">
      <c r="A1802" s="0" t="s">
        <v>426</v>
      </c>
      <c r="B1802" s="15" t="n">
        <v>46174</v>
      </c>
      <c r="C1802" s="0" t="n">
        <v>4</v>
      </c>
      <c r="D1802" s="0" t="n">
        <v>7009</v>
      </c>
      <c r="E1802" s="0" t="n">
        <v>802</v>
      </c>
      <c r="F1802" s="0" t="n">
        <v>683</v>
      </c>
      <c r="G1802" s="0" t="n">
        <v>324</v>
      </c>
      <c r="H1802" s="0" t="n">
        <v>66038</v>
      </c>
      <c r="I1802" s="0" t="n">
        <v>26560</v>
      </c>
      <c r="J1802" s="16" t="n">
        <f aca="false">D1802+Inputs!$B$8*E1802</f>
        <v>8677.16</v>
      </c>
      <c r="K1802" s="16" t="n">
        <f aca="false">F1802+Inputs!$B$9*G1802</f>
        <v>1356.92</v>
      </c>
      <c r="L1802" s="16" t="n">
        <f aca="false">H1802+Inputs!$B$10*I1802</f>
        <v>104204.72</v>
      </c>
      <c r="M1802" s="16" t="n">
        <f aca="false">J1802+K1802+L1802</f>
        <v>114238.8</v>
      </c>
    </row>
    <row r="1803" customFormat="false" ht="15" hidden="false" customHeight="false" outlineLevel="0" collapsed="false">
      <c r="A1803" s="0" t="s">
        <v>426</v>
      </c>
      <c r="B1803" s="15" t="n">
        <v>46235</v>
      </c>
      <c r="C1803" s="0" t="n">
        <v>4</v>
      </c>
      <c r="D1803" s="0" t="n">
        <v>7366</v>
      </c>
      <c r="E1803" s="0" t="n">
        <v>869</v>
      </c>
      <c r="F1803" s="0" t="n">
        <v>750</v>
      </c>
      <c r="G1803" s="0" t="n">
        <v>352</v>
      </c>
      <c r="H1803" s="0" t="n">
        <v>65437</v>
      </c>
      <c r="I1803" s="0" t="n">
        <v>26514</v>
      </c>
      <c r="J1803" s="16" t="n">
        <f aca="false">D1803+Inputs!$B$8*E1803</f>
        <v>9173.52</v>
      </c>
      <c r="K1803" s="16" t="n">
        <f aca="false">F1803+Inputs!$B$9*G1803</f>
        <v>1482.16</v>
      </c>
      <c r="L1803" s="16" t="n">
        <f aca="false">H1803+Inputs!$B$10*I1803</f>
        <v>103537.618</v>
      </c>
      <c r="M1803" s="16" t="n">
        <f aca="false">J1803+K1803+L1803</f>
        <v>114193.298</v>
      </c>
    </row>
    <row r="1804" customFormat="false" ht="15" hidden="false" customHeight="false" outlineLevel="0" collapsed="false">
      <c r="A1804" s="0" t="s">
        <v>394</v>
      </c>
      <c r="B1804" s="15" t="n">
        <v>44805</v>
      </c>
      <c r="C1804" s="0" t="n">
        <v>2</v>
      </c>
      <c r="D1804" s="0" t="n">
        <v>0</v>
      </c>
      <c r="E1804" s="0" t="n">
        <v>20</v>
      </c>
      <c r="F1804" s="0" t="n">
        <v>0</v>
      </c>
      <c r="G1804" s="0" t="n">
        <v>3</v>
      </c>
      <c r="H1804" s="0" t="n">
        <v>19537</v>
      </c>
      <c r="I1804" s="0" t="n">
        <v>18016</v>
      </c>
      <c r="J1804" s="16" t="n">
        <f aca="false">D1804+Inputs!$B$8*E1804</f>
        <v>41.6</v>
      </c>
      <c r="K1804" s="16" t="n">
        <f aca="false">F1804+Inputs!$B$9*G1804</f>
        <v>6.24</v>
      </c>
      <c r="L1804" s="16" t="n">
        <f aca="false">H1804+Inputs!$B$10*I1804</f>
        <v>45425.992</v>
      </c>
      <c r="M1804" s="16" t="n">
        <f aca="false">J1804+K1804+L1804</f>
        <v>45473.832</v>
      </c>
    </row>
    <row r="1805" customFormat="false" ht="15" hidden="false" customHeight="false" outlineLevel="0" collapsed="false">
      <c r="A1805" s="0" t="s">
        <v>394</v>
      </c>
      <c r="B1805" s="15" t="n">
        <v>44896</v>
      </c>
      <c r="C1805" s="0" t="n">
        <v>2</v>
      </c>
      <c r="D1805" s="0" t="n">
        <v>0</v>
      </c>
      <c r="E1805" s="0" t="n">
        <v>22</v>
      </c>
      <c r="F1805" s="0" t="n">
        <v>0</v>
      </c>
      <c r="G1805" s="0" t="n">
        <v>4</v>
      </c>
      <c r="H1805" s="0" t="n">
        <v>19841</v>
      </c>
      <c r="I1805" s="0" t="n">
        <v>17965</v>
      </c>
      <c r="J1805" s="16" t="n">
        <f aca="false">D1805+Inputs!$B$8*E1805</f>
        <v>45.76</v>
      </c>
      <c r="K1805" s="16" t="n">
        <f aca="false">F1805+Inputs!$B$9*G1805</f>
        <v>8.32</v>
      </c>
      <c r="L1805" s="16" t="n">
        <f aca="false">H1805+Inputs!$B$10*I1805</f>
        <v>45656.705</v>
      </c>
      <c r="M1805" s="16" t="n">
        <f aca="false">J1805+K1805+L1805</f>
        <v>45710.785</v>
      </c>
    </row>
    <row r="1806" customFormat="false" ht="15" hidden="false" customHeight="false" outlineLevel="0" collapsed="false">
      <c r="A1806" s="0" t="s">
        <v>394</v>
      </c>
      <c r="B1806" s="15" t="n">
        <v>44986</v>
      </c>
      <c r="C1806" s="0" t="n">
        <v>2</v>
      </c>
      <c r="D1806" s="0" t="n">
        <v>11</v>
      </c>
      <c r="E1806" s="0" t="n">
        <v>31</v>
      </c>
      <c r="F1806" s="0" t="n">
        <v>0</v>
      </c>
      <c r="G1806" s="0" t="n">
        <v>4</v>
      </c>
      <c r="H1806" s="0" t="n">
        <v>19811</v>
      </c>
      <c r="I1806" s="0" t="n">
        <v>18031</v>
      </c>
      <c r="J1806" s="16" t="n">
        <f aca="false">D1806+Inputs!$B$8*E1806</f>
        <v>75.48</v>
      </c>
      <c r="K1806" s="16" t="n">
        <f aca="false">F1806+Inputs!$B$9*G1806</f>
        <v>8.32</v>
      </c>
      <c r="L1806" s="16" t="n">
        <f aca="false">H1806+Inputs!$B$10*I1806</f>
        <v>45721.547</v>
      </c>
      <c r="M1806" s="16" t="n">
        <f aca="false">J1806+K1806+L1806</f>
        <v>45805.347</v>
      </c>
    </row>
    <row r="1807" customFormat="false" ht="15" hidden="false" customHeight="false" outlineLevel="0" collapsed="false">
      <c r="A1807" s="0" t="s">
        <v>394</v>
      </c>
      <c r="B1807" s="15" t="n">
        <v>45078</v>
      </c>
      <c r="C1807" s="0" t="n">
        <v>2</v>
      </c>
      <c r="D1807" s="0" t="n">
        <v>10</v>
      </c>
      <c r="E1807" s="0" t="n">
        <v>38</v>
      </c>
      <c r="F1807" s="0" t="n">
        <v>0</v>
      </c>
      <c r="G1807" s="0" t="n">
        <v>5</v>
      </c>
      <c r="H1807" s="0" t="n">
        <v>19834</v>
      </c>
      <c r="I1807" s="0" t="n">
        <v>18105</v>
      </c>
      <c r="J1807" s="16" t="n">
        <f aca="false">D1807+Inputs!$B$8*E1807</f>
        <v>89.04</v>
      </c>
      <c r="K1807" s="16" t="n">
        <f aca="false">F1807+Inputs!$B$9*G1807</f>
        <v>10.4</v>
      </c>
      <c r="L1807" s="16" t="n">
        <f aca="false">H1807+Inputs!$B$10*I1807</f>
        <v>45850.885</v>
      </c>
      <c r="M1807" s="16" t="n">
        <f aca="false">J1807+K1807+L1807</f>
        <v>45950.325</v>
      </c>
    </row>
    <row r="1808" customFormat="false" ht="15" hidden="false" customHeight="false" outlineLevel="0" collapsed="false">
      <c r="A1808" s="0" t="s">
        <v>394</v>
      </c>
      <c r="B1808" s="15" t="n">
        <v>45170</v>
      </c>
      <c r="C1808" s="0" t="n">
        <v>2</v>
      </c>
      <c r="D1808" s="0" t="n">
        <v>18</v>
      </c>
      <c r="E1808" s="0" t="n">
        <v>46</v>
      </c>
      <c r="F1808" s="0" t="n">
        <v>0</v>
      </c>
      <c r="G1808" s="0" t="n">
        <v>6</v>
      </c>
      <c r="H1808" s="0" t="n">
        <v>20259</v>
      </c>
      <c r="I1808" s="0" t="n">
        <v>18202</v>
      </c>
      <c r="J1808" s="16" t="n">
        <f aca="false">D1808+Inputs!$B$8*E1808</f>
        <v>113.68</v>
      </c>
      <c r="K1808" s="16" t="n">
        <f aca="false">F1808+Inputs!$B$9*G1808</f>
        <v>12.48</v>
      </c>
      <c r="L1808" s="16" t="n">
        <f aca="false">H1808+Inputs!$B$10*I1808</f>
        <v>46415.274</v>
      </c>
      <c r="M1808" s="16" t="n">
        <f aca="false">J1808+K1808+L1808</f>
        <v>46541.434</v>
      </c>
    </row>
    <row r="1809" customFormat="false" ht="15" hidden="false" customHeight="false" outlineLevel="0" collapsed="false">
      <c r="A1809" s="0" t="s">
        <v>394</v>
      </c>
      <c r="B1809" s="15" t="n">
        <v>45261</v>
      </c>
      <c r="C1809" s="0" t="n">
        <v>2</v>
      </c>
      <c r="D1809" s="0" t="n">
        <v>28</v>
      </c>
      <c r="E1809" s="0" t="n">
        <v>51</v>
      </c>
      <c r="F1809" s="0" t="n">
        <v>0</v>
      </c>
      <c r="G1809" s="0" t="n">
        <v>12</v>
      </c>
      <c r="H1809" s="0" t="n">
        <v>20600</v>
      </c>
      <c r="I1809" s="0" t="n">
        <v>18176</v>
      </c>
      <c r="J1809" s="16" t="n">
        <f aca="false">D1809+Inputs!$B$8*E1809</f>
        <v>134.08</v>
      </c>
      <c r="K1809" s="16" t="n">
        <f aca="false">F1809+Inputs!$B$9*G1809</f>
        <v>24.96</v>
      </c>
      <c r="L1809" s="16" t="n">
        <f aca="false">H1809+Inputs!$B$10*I1809</f>
        <v>46718.912</v>
      </c>
      <c r="M1809" s="16" t="n">
        <f aca="false">J1809+K1809+L1809</f>
        <v>46877.952</v>
      </c>
    </row>
    <row r="1810" customFormat="false" ht="15" hidden="false" customHeight="false" outlineLevel="0" collapsed="false">
      <c r="A1810" s="0" t="s">
        <v>394</v>
      </c>
      <c r="B1810" s="15" t="n">
        <v>45352</v>
      </c>
      <c r="C1810" s="0" t="n">
        <v>2</v>
      </c>
      <c r="D1810" s="0" t="n">
        <v>27</v>
      </c>
      <c r="E1810" s="0" t="n">
        <v>60</v>
      </c>
      <c r="F1810" s="0" t="n">
        <v>0</v>
      </c>
      <c r="G1810" s="0" t="n">
        <v>15</v>
      </c>
      <c r="H1810" s="0" t="n">
        <v>20413</v>
      </c>
      <c r="I1810" s="0" t="n">
        <v>18265</v>
      </c>
      <c r="J1810" s="16" t="n">
        <f aca="false">D1810+Inputs!$B$8*E1810</f>
        <v>151.8</v>
      </c>
      <c r="K1810" s="16" t="n">
        <f aca="false">F1810+Inputs!$B$9*G1810</f>
        <v>31.2</v>
      </c>
      <c r="L1810" s="16" t="n">
        <f aca="false">H1810+Inputs!$B$10*I1810</f>
        <v>46659.805</v>
      </c>
      <c r="M1810" s="16" t="n">
        <f aca="false">J1810+K1810+L1810</f>
        <v>46842.805</v>
      </c>
    </row>
    <row r="1811" customFormat="false" ht="15" hidden="false" customHeight="false" outlineLevel="0" collapsed="false">
      <c r="A1811" s="0" t="s">
        <v>394</v>
      </c>
      <c r="B1811" s="15" t="n">
        <v>45444</v>
      </c>
      <c r="C1811" s="0" t="n">
        <v>2</v>
      </c>
      <c r="D1811" s="0" t="n">
        <v>36</v>
      </c>
      <c r="E1811" s="0" t="n">
        <v>64</v>
      </c>
      <c r="F1811" s="0" t="n">
        <v>0</v>
      </c>
      <c r="G1811" s="0" t="n">
        <v>20</v>
      </c>
      <c r="H1811" s="0" t="n">
        <v>20491</v>
      </c>
      <c r="I1811" s="0" t="n">
        <v>18228</v>
      </c>
      <c r="J1811" s="16" t="n">
        <f aca="false">D1811+Inputs!$B$8*E1811</f>
        <v>169.12</v>
      </c>
      <c r="K1811" s="16" t="n">
        <f aca="false">F1811+Inputs!$B$9*G1811</f>
        <v>41.6</v>
      </c>
      <c r="L1811" s="16" t="n">
        <f aca="false">H1811+Inputs!$B$10*I1811</f>
        <v>46684.636</v>
      </c>
      <c r="M1811" s="16" t="n">
        <f aca="false">J1811+K1811+L1811</f>
        <v>46895.356</v>
      </c>
    </row>
    <row r="1812" customFormat="false" ht="15" hidden="false" customHeight="false" outlineLevel="0" collapsed="false">
      <c r="A1812" s="0" t="s">
        <v>394</v>
      </c>
      <c r="B1812" s="15" t="n">
        <v>45536</v>
      </c>
      <c r="C1812" s="0" t="n">
        <v>2</v>
      </c>
      <c r="D1812" s="0" t="n">
        <v>36</v>
      </c>
      <c r="E1812" s="0" t="n">
        <v>72</v>
      </c>
      <c r="F1812" s="0" t="n">
        <v>7</v>
      </c>
      <c r="G1812" s="0" t="n">
        <v>27</v>
      </c>
      <c r="H1812" s="0" t="n">
        <v>20833</v>
      </c>
      <c r="I1812" s="0" t="n">
        <v>18257</v>
      </c>
      <c r="J1812" s="16" t="n">
        <f aca="false">D1812+Inputs!$B$8*E1812</f>
        <v>185.76</v>
      </c>
      <c r="K1812" s="16" t="n">
        <f aca="false">F1812+Inputs!$B$9*G1812</f>
        <v>63.16</v>
      </c>
      <c r="L1812" s="16" t="n">
        <f aca="false">H1812+Inputs!$B$10*I1812</f>
        <v>47068.309</v>
      </c>
      <c r="M1812" s="16" t="n">
        <f aca="false">J1812+K1812+L1812</f>
        <v>47317.229</v>
      </c>
    </row>
    <row r="1813" customFormat="false" ht="15" hidden="false" customHeight="false" outlineLevel="0" collapsed="false">
      <c r="A1813" s="0" t="s">
        <v>394</v>
      </c>
      <c r="B1813" s="15" t="n">
        <v>45627</v>
      </c>
      <c r="C1813" s="0" t="n">
        <v>2</v>
      </c>
      <c r="D1813" s="0" t="n">
        <v>39</v>
      </c>
      <c r="E1813" s="0" t="n">
        <v>75</v>
      </c>
      <c r="F1813" s="0" t="n">
        <v>8</v>
      </c>
      <c r="G1813" s="0" t="n">
        <v>31</v>
      </c>
      <c r="H1813" s="0" t="n">
        <v>21251</v>
      </c>
      <c r="I1813" s="0" t="n">
        <v>18262</v>
      </c>
      <c r="J1813" s="16" t="n">
        <f aca="false">D1813+Inputs!$B$8*E1813</f>
        <v>195</v>
      </c>
      <c r="K1813" s="16" t="n">
        <f aca="false">F1813+Inputs!$B$9*G1813</f>
        <v>72.48</v>
      </c>
      <c r="L1813" s="16" t="n">
        <f aca="false">H1813+Inputs!$B$10*I1813</f>
        <v>47493.494</v>
      </c>
      <c r="M1813" s="16" t="n">
        <f aca="false">J1813+K1813+L1813</f>
        <v>47760.974</v>
      </c>
    </row>
    <row r="1814" customFormat="false" ht="15" hidden="false" customHeight="false" outlineLevel="0" collapsed="false">
      <c r="A1814" s="0" t="s">
        <v>394</v>
      </c>
      <c r="B1814" s="15" t="n">
        <v>45717</v>
      </c>
      <c r="C1814" s="0" t="n">
        <v>2</v>
      </c>
      <c r="D1814" s="0" t="n">
        <v>34</v>
      </c>
      <c r="E1814" s="0" t="n">
        <v>79</v>
      </c>
      <c r="F1814" s="0" t="n">
        <v>8</v>
      </c>
      <c r="G1814" s="0" t="n">
        <v>33</v>
      </c>
      <c r="H1814" s="0" t="n">
        <v>21081</v>
      </c>
      <c r="I1814" s="0" t="n">
        <v>18335</v>
      </c>
      <c r="J1814" s="16" t="n">
        <f aca="false">D1814+Inputs!$B$8*E1814</f>
        <v>198.32</v>
      </c>
      <c r="K1814" s="16" t="n">
        <f aca="false">F1814+Inputs!$B$9*G1814</f>
        <v>76.64</v>
      </c>
      <c r="L1814" s="16" t="n">
        <f aca="false">H1814+Inputs!$B$10*I1814</f>
        <v>47428.395</v>
      </c>
      <c r="M1814" s="16" t="n">
        <f aca="false">J1814+K1814+L1814</f>
        <v>47703.355</v>
      </c>
    </row>
    <row r="1815" customFormat="false" ht="15" hidden="false" customHeight="false" outlineLevel="0" collapsed="false">
      <c r="A1815" s="0" t="s">
        <v>394</v>
      </c>
      <c r="B1815" s="15" t="n">
        <v>45809</v>
      </c>
      <c r="C1815" s="0" t="n">
        <v>2</v>
      </c>
      <c r="D1815" s="0" t="n">
        <v>32</v>
      </c>
      <c r="E1815" s="0" t="n">
        <v>89</v>
      </c>
      <c r="F1815" s="0" t="n">
        <v>8</v>
      </c>
      <c r="G1815" s="0" t="n">
        <v>39</v>
      </c>
      <c r="H1815" s="0" t="n">
        <v>21055</v>
      </c>
      <c r="I1815" s="0" t="n">
        <v>18297</v>
      </c>
      <c r="J1815" s="16" t="n">
        <f aca="false">D1815+Inputs!$B$8*E1815</f>
        <v>217.12</v>
      </c>
      <c r="K1815" s="16" t="n">
        <f aca="false">F1815+Inputs!$B$9*G1815</f>
        <v>89.12</v>
      </c>
      <c r="L1815" s="16" t="n">
        <f aca="false">H1815+Inputs!$B$10*I1815</f>
        <v>47347.789</v>
      </c>
      <c r="M1815" s="16" t="n">
        <f aca="false">J1815+K1815+L1815</f>
        <v>47654.029</v>
      </c>
    </row>
    <row r="1816" customFormat="false" ht="15" hidden="false" customHeight="false" outlineLevel="0" collapsed="false">
      <c r="A1816" s="0" t="s">
        <v>394</v>
      </c>
      <c r="B1816" s="15" t="n">
        <v>45901</v>
      </c>
      <c r="C1816" s="0" t="n">
        <v>2</v>
      </c>
      <c r="D1816" s="0" t="n">
        <v>32</v>
      </c>
      <c r="E1816" s="0" t="n">
        <v>96</v>
      </c>
      <c r="F1816" s="0" t="n">
        <v>13</v>
      </c>
      <c r="G1816" s="0" t="n">
        <v>46</v>
      </c>
      <c r="H1816" s="0" t="n">
        <v>21355</v>
      </c>
      <c r="I1816" s="0" t="n">
        <v>18284</v>
      </c>
      <c r="J1816" s="16" t="n">
        <f aca="false">D1816+Inputs!$B$8*E1816</f>
        <v>231.68</v>
      </c>
      <c r="K1816" s="16" t="n">
        <f aca="false">F1816+Inputs!$B$9*G1816</f>
        <v>108.68</v>
      </c>
      <c r="L1816" s="16" t="n">
        <f aca="false">H1816+Inputs!$B$10*I1816</f>
        <v>47629.108</v>
      </c>
      <c r="M1816" s="16" t="n">
        <f aca="false">J1816+K1816+L1816</f>
        <v>47969.468</v>
      </c>
    </row>
    <row r="1817" customFormat="false" ht="15" hidden="false" customHeight="false" outlineLevel="0" collapsed="false">
      <c r="A1817" s="0" t="s">
        <v>394</v>
      </c>
      <c r="B1817" s="15" t="n">
        <v>45992</v>
      </c>
      <c r="C1817" s="0" t="n">
        <v>2</v>
      </c>
      <c r="D1817" s="0" t="n">
        <v>39</v>
      </c>
      <c r="E1817" s="0" t="n">
        <v>111</v>
      </c>
      <c r="F1817" s="0" t="n">
        <v>14</v>
      </c>
      <c r="G1817" s="0" t="n">
        <v>60</v>
      </c>
      <c r="H1817" s="0" t="n">
        <v>21711</v>
      </c>
      <c r="I1817" s="0" t="n">
        <v>18334</v>
      </c>
      <c r="J1817" s="16" t="n">
        <f aca="false">D1817+Inputs!$B$8*E1817</f>
        <v>269.88</v>
      </c>
      <c r="K1817" s="16" t="n">
        <f aca="false">F1817+Inputs!$B$9*G1817</f>
        <v>138.8</v>
      </c>
      <c r="L1817" s="16" t="n">
        <f aca="false">H1817+Inputs!$B$10*I1817</f>
        <v>48056.958</v>
      </c>
      <c r="M1817" s="16" t="n">
        <f aca="false">J1817+K1817+L1817</f>
        <v>48465.638</v>
      </c>
    </row>
    <row r="1818" customFormat="false" ht="15" hidden="false" customHeight="false" outlineLevel="0" collapsed="false">
      <c r="A1818" s="0" t="s">
        <v>394</v>
      </c>
      <c r="B1818" s="15" t="n">
        <v>46082</v>
      </c>
      <c r="C1818" s="0" t="n">
        <v>2</v>
      </c>
      <c r="D1818" s="0" t="n">
        <v>33</v>
      </c>
      <c r="E1818" s="0" t="n">
        <v>125</v>
      </c>
      <c r="F1818" s="0" t="n">
        <v>16</v>
      </c>
      <c r="G1818" s="0" t="n">
        <v>66</v>
      </c>
      <c r="H1818" s="0" t="n">
        <v>21850</v>
      </c>
      <c r="I1818" s="0" t="n">
        <v>18338</v>
      </c>
      <c r="J1818" s="16" t="n">
        <f aca="false">D1818+Inputs!$B$8*E1818</f>
        <v>293</v>
      </c>
      <c r="K1818" s="16" t="n">
        <f aca="false">F1818+Inputs!$B$9*G1818</f>
        <v>153.28</v>
      </c>
      <c r="L1818" s="16" t="n">
        <f aca="false">H1818+Inputs!$B$10*I1818</f>
        <v>48201.706</v>
      </c>
      <c r="M1818" s="16" t="n">
        <f aca="false">J1818+K1818+L1818</f>
        <v>48647.986</v>
      </c>
    </row>
    <row r="1819" customFormat="false" ht="15" hidden="false" customHeight="false" outlineLevel="0" collapsed="false">
      <c r="A1819" s="0" t="s">
        <v>394</v>
      </c>
      <c r="B1819" s="15" t="n">
        <v>46174</v>
      </c>
      <c r="C1819" s="0" t="n">
        <v>2</v>
      </c>
      <c r="D1819" s="0" t="n">
        <v>43</v>
      </c>
      <c r="E1819" s="0" t="n">
        <v>142</v>
      </c>
      <c r="F1819" s="0" t="n">
        <v>16</v>
      </c>
      <c r="G1819" s="0" t="n">
        <v>82</v>
      </c>
      <c r="H1819" s="0" t="n">
        <v>21636</v>
      </c>
      <c r="I1819" s="0" t="n">
        <v>18439</v>
      </c>
      <c r="J1819" s="16" t="n">
        <f aca="false">D1819+Inputs!$B$8*E1819</f>
        <v>338.36</v>
      </c>
      <c r="K1819" s="16" t="n">
        <f aca="false">F1819+Inputs!$B$9*G1819</f>
        <v>186.56</v>
      </c>
      <c r="L1819" s="16" t="n">
        <f aca="false">H1819+Inputs!$B$10*I1819</f>
        <v>48132.843</v>
      </c>
      <c r="M1819" s="16" t="n">
        <f aca="false">J1819+K1819+L1819</f>
        <v>48657.763</v>
      </c>
    </row>
    <row r="1820" customFormat="false" ht="15" hidden="false" customHeight="false" outlineLevel="0" collapsed="false">
      <c r="A1820" s="0" t="s">
        <v>394</v>
      </c>
      <c r="B1820" s="15" t="n">
        <v>46235</v>
      </c>
      <c r="C1820" s="0" t="n">
        <v>2</v>
      </c>
      <c r="D1820" s="0" t="n">
        <v>61</v>
      </c>
      <c r="E1820" s="0" t="n">
        <v>154</v>
      </c>
      <c r="F1820" s="0" t="n">
        <v>14</v>
      </c>
      <c r="G1820" s="0" t="n">
        <v>97</v>
      </c>
      <c r="H1820" s="0" t="n">
        <v>21766</v>
      </c>
      <c r="I1820" s="0" t="n">
        <v>18406</v>
      </c>
      <c r="J1820" s="16" t="n">
        <f aca="false">D1820+Inputs!$B$8*E1820</f>
        <v>381.32</v>
      </c>
      <c r="K1820" s="16" t="n">
        <f aca="false">F1820+Inputs!$B$9*G1820</f>
        <v>215.76</v>
      </c>
      <c r="L1820" s="16" t="n">
        <f aca="false">H1820+Inputs!$B$10*I1820</f>
        <v>48215.422</v>
      </c>
      <c r="M1820" s="16" t="n">
        <f aca="false">J1820+K1820+L1820</f>
        <v>48812.502</v>
      </c>
    </row>
    <row r="1821" customFormat="false" ht="15" hidden="false" customHeight="false" outlineLevel="0" collapsed="false">
      <c r="A1821" s="0" t="s">
        <v>458</v>
      </c>
      <c r="B1821" s="15" t="n">
        <v>44805</v>
      </c>
      <c r="C1821" s="0" t="n">
        <v>1</v>
      </c>
      <c r="D1821" s="0" t="n">
        <v>0</v>
      </c>
      <c r="E1821" s="0" t="n">
        <v>1</v>
      </c>
      <c r="F1821" s="0" t="n">
        <v>0</v>
      </c>
      <c r="G1821" s="0" t="n">
        <v>0</v>
      </c>
      <c r="H1821" s="0" t="n">
        <v>238</v>
      </c>
      <c r="I1821" s="0" t="n">
        <v>4203</v>
      </c>
      <c r="J1821" s="16" t="n">
        <f aca="false">D1821+Inputs!$B$8*E1821</f>
        <v>2.08</v>
      </c>
      <c r="K1821" s="16" t="n">
        <f aca="false">F1821+Inputs!$B$9*G1821</f>
        <v>0</v>
      </c>
      <c r="L1821" s="16" t="n">
        <f aca="false">H1821+Inputs!$B$10*I1821</f>
        <v>6277.711</v>
      </c>
      <c r="M1821" s="16" t="n">
        <f aca="false">J1821+K1821+L1821</f>
        <v>6279.791</v>
      </c>
    </row>
    <row r="1822" customFormat="false" ht="15" hidden="false" customHeight="false" outlineLevel="0" collapsed="false">
      <c r="A1822" s="0" t="s">
        <v>458</v>
      </c>
      <c r="B1822" s="15" t="n">
        <v>44896</v>
      </c>
      <c r="C1822" s="0" t="n">
        <v>1</v>
      </c>
      <c r="D1822" s="0" t="n">
        <v>0</v>
      </c>
      <c r="E1822" s="0" t="n">
        <v>1</v>
      </c>
      <c r="F1822" s="0" t="n">
        <v>0</v>
      </c>
      <c r="G1822" s="0" t="n">
        <v>0</v>
      </c>
      <c r="H1822" s="0" t="n">
        <v>246</v>
      </c>
      <c r="I1822" s="0" t="n">
        <v>4195</v>
      </c>
      <c r="J1822" s="16" t="n">
        <f aca="false">D1822+Inputs!$B$8*E1822</f>
        <v>2.08</v>
      </c>
      <c r="K1822" s="16" t="n">
        <f aca="false">F1822+Inputs!$B$9*G1822</f>
        <v>0</v>
      </c>
      <c r="L1822" s="16" t="n">
        <f aca="false">H1822+Inputs!$B$10*I1822</f>
        <v>6274.215</v>
      </c>
      <c r="M1822" s="16" t="n">
        <f aca="false">J1822+K1822+L1822</f>
        <v>6276.295</v>
      </c>
    </row>
    <row r="1823" customFormat="false" ht="15" hidden="false" customHeight="false" outlineLevel="0" collapsed="false">
      <c r="A1823" s="0" t="s">
        <v>458</v>
      </c>
      <c r="B1823" s="15" t="n">
        <v>44986</v>
      </c>
      <c r="C1823" s="0" t="n">
        <v>1</v>
      </c>
      <c r="D1823" s="0" t="n">
        <v>0</v>
      </c>
      <c r="E1823" s="0" t="n">
        <v>1</v>
      </c>
      <c r="F1823" s="0" t="n">
        <v>0</v>
      </c>
      <c r="G1823" s="0" t="n">
        <v>0</v>
      </c>
      <c r="H1823" s="0" t="n">
        <v>276</v>
      </c>
      <c r="I1823" s="0" t="n">
        <v>4220</v>
      </c>
      <c r="J1823" s="16" t="n">
        <f aca="false">D1823+Inputs!$B$8*E1823</f>
        <v>2.08</v>
      </c>
      <c r="K1823" s="16" t="n">
        <f aca="false">F1823+Inputs!$B$9*G1823</f>
        <v>0</v>
      </c>
      <c r="L1823" s="16" t="n">
        <f aca="false">H1823+Inputs!$B$10*I1823</f>
        <v>6340.14</v>
      </c>
      <c r="M1823" s="16" t="n">
        <f aca="false">J1823+K1823+L1823</f>
        <v>6342.22</v>
      </c>
    </row>
    <row r="1824" customFormat="false" ht="15" hidden="false" customHeight="false" outlineLevel="0" collapsed="false">
      <c r="A1824" s="0" t="s">
        <v>458</v>
      </c>
      <c r="B1824" s="15" t="n">
        <v>45078</v>
      </c>
      <c r="C1824" s="0" t="n">
        <v>1</v>
      </c>
      <c r="D1824" s="0" t="n">
        <v>0</v>
      </c>
      <c r="E1824" s="0" t="n">
        <v>4</v>
      </c>
      <c r="F1824" s="0" t="n">
        <v>0</v>
      </c>
      <c r="G1824" s="0" t="n">
        <v>0</v>
      </c>
      <c r="H1824" s="0" t="n">
        <v>241</v>
      </c>
      <c r="I1824" s="0" t="n">
        <v>4244</v>
      </c>
      <c r="J1824" s="16" t="n">
        <f aca="false">D1824+Inputs!$B$8*E1824</f>
        <v>8.32</v>
      </c>
      <c r="K1824" s="16" t="n">
        <f aca="false">F1824+Inputs!$B$9*G1824</f>
        <v>0</v>
      </c>
      <c r="L1824" s="16" t="n">
        <f aca="false">H1824+Inputs!$B$10*I1824</f>
        <v>6339.628</v>
      </c>
      <c r="M1824" s="16" t="n">
        <f aca="false">J1824+K1824+L1824</f>
        <v>6347.948</v>
      </c>
    </row>
    <row r="1825" customFormat="false" ht="15" hidden="false" customHeight="false" outlineLevel="0" collapsed="false">
      <c r="A1825" s="0" t="s">
        <v>458</v>
      </c>
      <c r="B1825" s="15" t="n">
        <v>45170</v>
      </c>
      <c r="C1825" s="0" t="n">
        <v>1</v>
      </c>
      <c r="D1825" s="0" t="n">
        <v>0</v>
      </c>
      <c r="E1825" s="0" t="n">
        <v>6</v>
      </c>
      <c r="F1825" s="0" t="n">
        <v>0</v>
      </c>
      <c r="G1825" s="0" t="n">
        <v>0</v>
      </c>
      <c r="H1825" s="0" t="n">
        <v>260</v>
      </c>
      <c r="I1825" s="0" t="n">
        <v>4263</v>
      </c>
      <c r="J1825" s="16" t="n">
        <f aca="false">D1825+Inputs!$B$8*E1825</f>
        <v>12.48</v>
      </c>
      <c r="K1825" s="16" t="n">
        <f aca="false">F1825+Inputs!$B$9*G1825</f>
        <v>0</v>
      </c>
      <c r="L1825" s="16" t="n">
        <f aca="false">H1825+Inputs!$B$10*I1825</f>
        <v>6385.931</v>
      </c>
      <c r="M1825" s="16" t="n">
        <f aca="false">J1825+K1825+L1825</f>
        <v>6398.411</v>
      </c>
    </row>
    <row r="1826" customFormat="false" ht="15" hidden="false" customHeight="false" outlineLevel="0" collapsed="false">
      <c r="A1826" s="0" t="s">
        <v>458</v>
      </c>
      <c r="B1826" s="15" t="n">
        <v>45261</v>
      </c>
      <c r="C1826" s="0" t="n">
        <v>1</v>
      </c>
      <c r="D1826" s="0" t="n">
        <v>0</v>
      </c>
      <c r="E1826" s="0" t="n">
        <v>9</v>
      </c>
      <c r="F1826" s="0" t="n">
        <v>0</v>
      </c>
      <c r="G1826" s="0" t="n">
        <v>0</v>
      </c>
      <c r="H1826" s="0" t="n">
        <v>295</v>
      </c>
      <c r="I1826" s="0" t="n">
        <v>4261</v>
      </c>
      <c r="J1826" s="16" t="n">
        <f aca="false">D1826+Inputs!$B$8*E1826</f>
        <v>18.72</v>
      </c>
      <c r="K1826" s="16" t="n">
        <f aca="false">F1826+Inputs!$B$9*G1826</f>
        <v>0</v>
      </c>
      <c r="L1826" s="16" t="n">
        <f aca="false">H1826+Inputs!$B$10*I1826</f>
        <v>6418.057</v>
      </c>
      <c r="M1826" s="16" t="n">
        <f aca="false">J1826+K1826+L1826</f>
        <v>6436.777</v>
      </c>
    </row>
    <row r="1827" customFormat="false" ht="15" hidden="false" customHeight="false" outlineLevel="0" collapsed="false">
      <c r="A1827" s="0" t="s">
        <v>458</v>
      </c>
      <c r="B1827" s="15" t="n">
        <v>45352</v>
      </c>
      <c r="C1827" s="0" t="n">
        <v>1</v>
      </c>
      <c r="D1827" s="0" t="n">
        <v>0</v>
      </c>
      <c r="E1827" s="0" t="n">
        <v>10</v>
      </c>
      <c r="F1827" s="0" t="n">
        <v>0</v>
      </c>
      <c r="G1827" s="0" t="n">
        <v>0</v>
      </c>
      <c r="H1827" s="0" t="n">
        <v>297</v>
      </c>
      <c r="I1827" s="0" t="n">
        <v>4260</v>
      </c>
      <c r="J1827" s="16" t="n">
        <f aca="false">D1827+Inputs!$B$8*E1827</f>
        <v>20.8</v>
      </c>
      <c r="K1827" s="16" t="n">
        <f aca="false">F1827+Inputs!$B$9*G1827</f>
        <v>0</v>
      </c>
      <c r="L1827" s="16" t="n">
        <f aca="false">H1827+Inputs!$B$10*I1827</f>
        <v>6418.62</v>
      </c>
      <c r="M1827" s="16" t="n">
        <f aca="false">J1827+K1827+L1827</f>
        <v>6439.42</v>
      </c>
    </row>
    <row r="1828" customFormat="false" ht="15" hidden="false" customHeight="false" outlineLevel="0" collapsed="false">
      <c r="A1828" s="0" t="s">
        <v>458</v>
      </c>
      <c r="B1828" s="15" t="n">
        <v>45444</v>
      </c>
      <c r="C1828" s="0" t="n">
        <v>1</v>
      </c>
      <c r="D1828" s="0" t="n">
        <v>0</v>
      </c>
      <c r="E1828" s="0" t="n">
        <v>10</v>
      </c>
      <c r="F1828" s="0" t="n">
        <v>0</v>
      </c>
      <c r="G1828" s="0" t="n">
        <v>0</v>
      </c>
      <c r="H1828" s="0" t="n">
        <v>297</v>
      </c>
      <c r="I1828" s="0" t="n">
        <v>4236</v>
      </c>
      <c r="J1828" s="16" t="n">
        <f aca="false">D1828+Inputs!$B$8*E1828</f>
        <v>20.8</v>
      </c>
      <c r="K1828" s="16" t="n">
        <f aca="false">F1828+Inputs!$B$9*G1828</f>
        <v>0</v>
      </c>
      <c r="L1828" s="16" t="n">
        <f aca="false">H1828+Inputs!$B$10*I1828</f>
        <v>6384.132</v>
      </c>
      <c r="M1828" s="16" t="n">
        <f aca="false">J1828+K1828+L1828</f>
        <v>6404.932</v>
      </c>
    </row>
    <row r="1829" customFormat="false" ht="15" hidden="false" customHeight="false" outlineLevel="0" collapsed="false">
      <c r="A1829" s="0" t="s">
        <v>458</v>
      </c>
      <c r="B1829" s="15" t="n">
        <v>45536</v>
      </c>
      <c r="C1829" s="0" t="n">
        <v>1</v>
      </c>
      <c r="D1829" s="0" t="n">
        <v>0</v>
      </c>
      <c r="E1829" s="0" t="n">
        <v>10</v>
      </c>
      <c r="F1829" s="0" t="n">
        <v>0</v>
      </c>
      <c r="G1829" s="0" t="n">
        <v>1</v>
      </c>
      <c r="H1829" s="0" t="n">
        <v>295</v>
      </c>
      <c r="I1829" s="0" t="n">
        <v>4242</v>
      </c>
      <c r="J1829" s="16" t="n">
        <f aca="false">D1829+Inputs!$B$8*E1829</f>
        <v>20.8</v>
      </c>
      <c r="K1829" s="16" t="n">
        <f aca="false">F1829+Inputs!$B$9*G1829</f>
        <v>2.08</v>
      </c>
      <c r="L1829" s="16" t="n">
        <f aca="false">H1829+Inputs!$B$10*I1829</f>
        <v>6390.754</v>
      </c>
      <c r="M1829" s="16" t="n">
        <f aca="false">J1829+K1829+L1829</f>
        <v>6413.634</v>
      </c>
    </row>
    <row r="1830" customFormat="false" ht="15" hidden="false" customHeight="false" outlineLevel="0" collapsed="false">
      <c r="A1830" s="0" t="s">
        <v>458</v>
      </c>
      <c r="B1830" s="15" t="n">
        <v>45627</v>
      </c>
      <c r="C1830" s="0" t="n">
        <v>1</v>
      </c>
      <c r="D1830" s="0" t="n">
        <v>0</v>
      </c>
      <c r="E1830" s="0" t="n">
        <v>10</v>
      </c>
      <c r="F1830" s="0" t="n">
        <v>0</v>
      </c>
      <c r="G1830" s="0" t="n">
        <v>1</v>
      </c>
      <c r="H1830" s="0" t="n">
        <v>328</v>
      </c>
      <c r="I1830" s="0" t="n">
        <v>4215</v>
      </c>
      <c r="J1830" s="16" t="n">
        <f aca="false">D1830+Inputs!$B$8*E1830</f>
        <v>20.8</v>
      </c>
      <c r="K1830" s="16" t="n">
        <f aca="false">F1830+Inputs!$B$9*G1830</f>
        <v>2.08</v>
      </c>
      <c r="L1830" s="16" t="n">
        <f aca="false">H1830+Inputs!$B$10*I1830</f>
        <v>6384.955</v>
      </c>
      <c r="M1830" s="16" t="n">
        <f aca="false">J1830+K1830+L1830</f>
        <v>6407.835</v>
      </c>
    </row>
    <row r="1831" customFormat="false" ht="15" hidden="false" customHeight="false" outlineLevel="0" collapsed="false">
      <c r="A1831" s="0" t="s">
        <v>458</v>
      </c>
      <c r="B1831" s="15" t="n">
        <v>45717</v>
      </c>
      <c r="C1831" s="0" t="n">
        <v>1</v>
      </c>
      <c r="D1831" s="0" t="n">
        <v>0</v>
      </c>
      <c r="E1831" s="0" t="n">
        <v>12</v>
      </c>
      <c r="F1831" s="0" t="n">
        <v>0</v>
      </c>
      <c r="G1831" s="0" t="n">
        <v>1</v>
      </c>
      <c r="H1831" s="0" t="n">
        <v>344</v>
      </c>
      <c r="I1831" s="0" t="n">
        <v>4230</v>
      </c>
      <c r="J1831" s="16" t="n">
        <f aca="false">D1831+Inputs!$B$8*E1831</f>
        <v>24.96</v>
      </c>
      <c r="K1831" s="16" t="n">
        <f aca="false">F1831+Inputs!$B$9*G1831</f>
        <v>2.08</v>
      </c>
      <c r="L1831" s="16" t="n">
        <f aca="false">H1831+Inputs!$B$10*I1831</f>
        <v>6422.51</v>
      </c>
      <c r="M1831" s="16" t="n">
        <f aca="false">J1831+K1831+L1831</f>
        <v>6449.55</v>
      </c>
    </row>
    <row r="1832" customFormat="false" ht="15" hidden="false" customHeight="false" outlineLevel="0" collapsed="false">
      <c r="A1832" s="0" t="s">
        <v>458</v>
      </c>
      <c r="B1832" s="15" t="n">
        <v>45809</v>
      </c>
      <c r="C1832" s="0" t="n">
        <v>1</v>
      </c>
      <c r="D1832" s="0" t="n">
        <v>0</v>
      </c>
      <c r="E1832" s="0" t="n">
        <v>15</v>
      </c>
      <c r="F1832" s="0" t="n">
        <v>0</v>
      </c>
      <c r="G1832" s="0" t="n">
        <v>1</v>
      </c>
      <c r="H1832" s="0" t="n">
        <v>337</v>
      </c>
      <c r="I1832" s="0" t="n">
        <v>4209</v>
      </c>
      <c r="J1832" s="16" t="n">
        <f aca="false">D1832+Inputs!$B$8*E1832</f>
        <v>31.2</v>
      </c>
      <c r="K1832" s="16" t="n">
        <f aca="false">F1832+Inputs!$B$9*G1832</f>
        <v>2.08</v>
      </c>
      <c r="L1832" s="16" t="n">
        <f aca="false">H1832+Inputs!$B$10*I1832</f>
        <v>6385.333</v>
      </c>
      <c r="M1832" s="16" t="n">
        <f aca="false">J1832+K1832+L1832</f>
        <v>6418.613</v>
      </c>
    </row>
    <row r="1833" customFormat="false" ht="15" hidden="false" customHeight="false" outlineLevel="0" collapsed="false">
      <c r="A1833" s="0" t="s">
        <v>458</v>
      </c>
      <c r="B1833" s="15" t="n">
        <v>45901</v>
      </c>
      <c r="C1833" s="0" t="n">
        <v>1</v>
      </c>
      <c r="D1833" s="0" t="n">
        <v>0</v>
      </c>
      <c r="E1833" s="0" t="n">
        <v>16</v>
      </c>
      <c r="F1833" s="0" t="n">
        <v>0</v>
      </c>
      <c r="G1833" s="0" t="n">
        <v>2</v>
      </c>
      <c r="H1833" s="0" t="n">
        <v>338</v>
      </c>
      <c r="I1833" s="0" t="n">
        <v>4223</v>
      </c>
      <c r="J1833" s="16" t="n">
        <f aca="false">D1833+Inputs!$B$8*E1833</f>
        <v>33.28</v>
      </c>
      <c r="K1833" s="16" t="n">
        <f aca="false">F1833+Inputs!$B$9*G1833</f>
        <v>4.16</v>
      </c>
      <c r="L1833" s="16" t="n">
        <f aca="false">H1833+Inputs!$B$10*I1833</f>
        <v>6406.451</v>
      </c>
      <c r="M1833" s="16" t="n">
        <f aca="false">J1833+K1833+L1833</f>
        <v>6443.891</v>
      </c>
    </row>
    <row r="1834" customFormat="false" ht="15" hidden="false" customHeight="false" outlineLevel="0" collapsed="false">
      <c r="A1834" s="0" t="s">
        <v>458</v>
      </c>
      <c r="B1834" s="15" t="n">
        <v>45992</v>
      </c>
      <c r="C1834" s="0" t="n">
        <v>1</v>
      </c>
      <c r="D1834" s="0" t="n">
        <v>0</v>
      </c>
      <c r="E1834" s="0" t="n">
        <v>16</v>
      </c>
      <c r="F1834" s="0" t="n">
        <v>0</v>
      </c>
      <c r="G1834" s="0" t="n">
        <v>4</v>
      </c>
      <c r="H1834" s="0" t="n">
        <v>347</v>
      </c>
      <c r="I1834" s="0" t="n">
        <v>4243</v>
      </c>
      <c r="J1834" s="16" t="n">
        <f aca="false">D1834+Inputs!$B$8*E1834</f>
        <v>33.28</v>
      </c>
      <c r="K1834" s="16" t="n">
        <f aca="false">F1834+Inputs!$B$9*G1834</f>
        <v>8.32</v>
      </c>
      <c r="L1834" s="16" t="n">
        <f aca="false">H1834+Inputs!$B$10*I1834</f>
        <v>6444.191</v>
      </c>
      <c r="M1834" s="16" t="n">
        <f aca="false">J1834+K1834+L1834</f>
        <v>6485.791</v>
      </c>
    </row>
    <row r="1835" customFormat="false" ht="15" hidden="false" customHeight="false" outlineLevel="0" collapsed="false">
      <c r="A1835" s="0" t="s">
        <v>458</v>
      </c>
      <c r="B1835" s="15" t="n">
        <v>46082</v>
      </c>
      <c r="C1835" s="0" t="n">
        <v>1</v>
      </c>
      <c r="D1835" s="0" t="n">
        <v>0</v>
      </c>
      <c r="E1835" s="0" t="n">
        <v>20</v>
      </c>
      <c r="F1835" s="0" t="n">
        <v>0</v>
      </c>
      <c r="G1835" s="0" t="n">
        <v>4</v>
      </c>
      <c r="H1835" s="0" t="n">
        <v>318</v>
      </c>
      <c r="I1835" s="0" t="n">
        <v>4267</v>
      </c>
      <c r="J1835" s="16" t="n">
        <f aca="false">D1835+Inputs!$B$8*E1835</f>
        <v>41.6</v>
      </c>
      <c r="K1835" s="16" t="n">
        <f aca="false">F1835+Inputs!$B$9*G1835</f>
        <v>8.32</v>
      </c>
      <c r="L1835" s="16" t="n">
        <f aca="false">H1835+Inputs!$B$10*I1835</f>
        <v>6449.679</v>
      </c>
      <c r="M1835" s="16" t="n">
        <f aca="false">J1835+K1835+L1835</f>
        <v>6499.599</v>
      </c>
    </row>
    <row r="1836" customFormat="false" ht="15" hidden="false" customHeight="false" outlineLevel="0" collapsed="false">
      <c r="A1836" s="0" t="s">
        <v>458</v>
      </c>
      <c r="B1836" s="15" t="n">
        <v>46174</v>
      </c>
      <c r="C1836" s="0" t="n">
        <v>1</v>
      </c>
      <c r="D1836" s="0" t="n">
        <v>0</v>
      </c>
      <c r="E1836" s="0" t="n">
        <v>20</v>
      </c>
      <c r="F1836" s="0" t="n">
        <v>0</v>
      </c>
      <c r="G1836" s="0" t="n">
        <v>6</v>
      </c>
      <c r="H1836" s="0" t="n">
        <v>336</v>
      </c>
      <c r="I1836" s="0" t="n">
        <v>4275</v>
      </c>
      <c r="J1836" s="16" t="n">
        <f aca="false">D1836+Inputs!$B$8*E1836</f>
        <v>41.6</v>
      </c>
      <c r="K1836" s="16" t="n">
        <f aca="false">F1836+Inputs!$B$9*G1836</f>
        <v>12.48</v>
      </c>
      <c r="L1836" s="16" t="n">
        <f aca="false">H1836+Inputs!$B$10*I1836</f>
        <v>6479.175</v>
      </c>
      <c r="M1836" s="16" t="n">
        <f aca="false">J1836+K1836+L1836</f>
        <v>6533.255</v>
      </c>
    </row>
    <row r="1837" customFormat="false" ht="15" hidden="false" customHeight="false" outlineLevel="0" collapsed="false">
      <c r="A1837" s="0" t="s">
        <v>458</v>
      </c>
      <c r="B1837" s="15" t="n">
        <v>46235</v>
      </c>
      <c r="C1837" s="0" t="n">
        <v>1</v>
      </c>
      <c r="D1837" s="0" t="n">
        <v>0</v>
      </c>
      <c r="E1837" s="0" t="n">
        <v>20</v>
      </c>
      <c r="F1837" s="0" t="n">
        <v>0</v>
      </c>
      <c r="G1837" s="0" t="n">
        <v>6</v>
      </c>
      <c r="H1837" s="0" t="n">
        <v>340</v>
      </c>
      <c r="I1837" s="0" t="n">
        <v>4278</v>
      </c>
      <c r="J1837" s="16" t="n">
        <f aca="false">D1837+Inputs!$B$8*E1837</f>
        <v>41.6</v>
      </c>
      <c r="K1837" s="16" t="n">
        <f aca="false">F1837+Inputs!$B$9*G1837</f>
        <v>12.48</v>
      </c>
      <c r="L1837" s="16" t="n">
        <f aca="false">H1837+Inputs!$B$10*I1837</f>
        <v>6487.486</v>
      </c>
      <c r="M1837" s="16" t="n">
        <f aca="false">J1837+K1837+L1837</f>
        <v>6541.566</v>
      </c>
    </row>
    <row r="1838" customFormat="false" ht="15" hidden="false" customHeight="false" outlineLevel="0" collapsed="false">
      <c r="A1838" s="0" t="s">
        <v>445</v>
      </c>
      <c r="B1838" s="15" t="n">
        <v>44805</v>
      </c>
      <c r="C1838" s="0" t="n">
        <v>1</v>
      </c>
      <c r="D1838" s="0" t="n">
        <v>0</v>
      </c>
      <c r="E1838" s="0" t="n">
        <v>3</v>
      </c>
      <c r="F1838" s="0" t="n">
        <v>0</v>
      </c>
      <c r="G1838" s="0" t="n">
        <v>0</v>
      </c>
      <c r="H1838" s="0" t="n">
        <v>133</v>
      </c>
      <c r="I1838" s="0" t="n">
        <v>4588</v>
      </c>
      <c r="J1838" s="16" t="n">
        <f aca="false">D1838+Inputs!$B$8*E1838</f>
        <v>6.24</v>
      </c>
      <c r="K1838" s="16" t="n">
        <f aca="false">F1838+Inputs!$B$9*G1838</f>
        <v>0</v>
      </c>
      <c r="L1838" s="16" t="n">
        <f aca="false">H1838+Inputs!$B$10*I1838</f>
        <v>6725.956</v>
      </c>
      <c r="M1838" s="16" t="n">
        <f aca="false">J1838+K1838+L1838</f>
        <v>6732.196</v>
      </c>
    </row>
    <row r="1839" customFormat="false" ht="15" hidden="false" customHeight="false" outlineLevel="0" collapsed="false">
      <c r="A1839" s="0" t="s">
        <v>445</v>
      </c>
      <c r="B1839" s="15" t="n">
        <v>44896</v>
      </c>
      <c r="C1839" s="0" t="n">
        <v>1</v>
      </c>
      <c r="D1839" s="0" t="n">
        <v>0</v>
      </c>
      <c r="E1839" s="0" t="n">
        <v>1</v>
      </c>
      <c r="F1839" s="0" t="n">
        <v>0</v>
      </c>
      <c r="G1839" s="0" t="n">
        <v>1</v>
      </c>
      <c r="H1839" s="0" t="n">
        <v>137</v>
      </c>
      <c r="I1839" s="0" t="n">
        <v>4605</v>
      </c>
      <c r="J1839" s="16" t="n">
        <f aca="false">D1839+Inputs!$B$8*E1839</f>
        <v>2.08</v>
      </c>
      <c r="K1839" s="16" t="n">
        <f aca="false">F1839+Inputs!$B$9*G1839</f>
        <v>2.08</v>
      </c>
      <c r="L1839" s="16" t="n">
        <f aca="false">H1839+Inputs!$B$10*I1839</f>
        <v>6754.385</v>
      </c>
      <c r="M1839" s="16" t="n">
        <f aca="false">J1839+K1839+L1839</f>
        <v>6758.545</v>
      </c>
    </row>
    <row r="1840" customFormat="false" ht="15" hidden="false" customHeight="false" outlineLevel="0" collapsed="false">
      <c r="A1840" s="0" t="s">
        <v>445</v>
      </c>
      <c r="B1840" s="15" t="n">
        <v>44986</v>
      </c>
      <c r="C1840" s="0" t="n">
        <v>1</v>
      </c>
      <c r="D1840" s="0" t="n">
        <v>0</v>
      </c>
      <c r="E1840" s="0" t="n">
        <v>2</v>
      </c>
      <c r="F1840" s="0" t="n">
        <v>0</v>
      </c>
      <c r="G1840" s="0" t="n">
        <v>1</v>
      </c>
      <c r="H1840" s="0" t="n">
        <v>127</v>
      </c>
      <c r="I1840" s="0" t="n">
        <v>4636</v>
      </c>
      <c r="J1840" s="16" t="n">
        <f aca="false">D1840+Inputs!$B$8*E1840</f>
        <v>4.16</v>
      </c>
      <c r="K1840" s="16" t="n">
        <f aca="false">F1840+Inputs!$B$9*G1840</f>
        <v>2.08</v>
      </c>
      <c r="L1840" s="16" t="n">
        <f aca="false">H1840+Inputs!$B$10*I1840</f>
        <v>6788.932</v>
      </c>
      <c r="M1840" s="16" t="n">
        <f aca="false">J1840+K1840+L1840</f>
        <v>6795.172</v>
      </c>
    </row>
    <row r="1841" customFormat="false" ht="15" hidden="false" customHeight="false" outlineLevel="0" collapsed="false">
      <c r="A1841" s="0" t="s">
        <v>445</v>
      </c>
      <c r="B1841" s="15" t="n">
        <v>45078</v>
      </c>
      <c r="C1841" s="0" t="n">
        <v>1</v>
      </c>
      <c r="D1841" s="0" t="n">
        <v>0</v>
      </c>
      <c r="E1841" s="0" t="n">
        <v>4</v>
      </c>
      <c r="F1841" s="0" t="n">
        <v>0</v>
      </c>
      <c r="G1841" s="0" t="n">
        <v>1</v>
      </c>
      <c r="H1841" s="0" t="n">
        <v>115</v>
      </c>
      <c r="I1841" s="0" t="n">
        <v>4631</v>
      </c>
      <c r="J1841" s="16" t="n">
        <f aca="false">D1841+Inputs!$B$8*E1841</f>
        <v>8.32</v>
      </c>
      <c r="K1841" s="16" t="n">
        <f aca="false">F1841+Inputs!$B$9*G1841</f>
        <v>2.08</v>
      </c>
      <c r="L1841" s="16" t="n">
        <f aca="false">H1841+Inputs!$B$10*I1841</f>
        <v>6769.747</v>
      </c>
      <c r="M1841" s="16" t="n">
        <f aca="false">J1841+K1841+L1841</f>
        <v>6780.147</v>
      </c>
    </row>
    <row r="1842" customFormat="false" ht="15" hidden="false" customHeight="false" outlineLevel="0" collapsed="false">
      <c r="A1842" s="0" t="s">
        <v>445</v>
      </c>
      <c r="B1842" s="15" t="n">
        <v>45170</v>
      </c>
      <c r="C1842" s="0" t="n">
        <v>1</v>
      </c>
      <c r="D1842" s="0" t="n">
        <v>0</v>
      </c>
      <c r="E1842" s="0" t="n">
        <v>3</v>
      </c>
      <c r="F1842" s="0" t="n">
        <v>0</v>
      </c>
      <c r="G1842" s="0" t="n">
        <v>1</v>
      </c>
      <c r="H1842" s="0" t="n">
        <v>130</v>
      </c>
      <c r="I1842" s="0" t="n">
        <v>4633</v>
      </c>
      <c r="J1842" s="16" t="n">
        <f aca="false">D1842+Inputs!$B$8*E1842</f>
        <v>6.24</v>
      </c>
      <c r="K1842" s="16" t="n">
        <f aca="false">F1842+Inputs!$B$9*G1842</f>
        <v>2.08</v>
      </c>
      <c r="L1842" s="16" t="n">
        <f aca="false">H1842+Inputs!$B$10*I1842</f>
        <v>6787.621</v>
      </c>
      <c r="M1842" s="16" t="n">
        <f aca="false">J1842+K1842+L1842</f>
        <v>6795.941</v>
      </c>
    </row>
    <row r="1843" customFormat="false" ht="15" hidden="false" customHeight="false" outlineLevel="0" collapsed="false">
      <c r="A1843" s="0" t="s">
        <v>445</v>
      </c>
      <c r="B1843" s="15" t="n">
        <v>45261</v>
      </c>
      <c r="C1843" s="0" t="n">
        <v>1</v>
      </c>
      <c r="D1843" s="0" t="n">
        <v>0</v>
      </c>
      <c r="E1843" s="0" t="n">
        <v>5</v>
      </c>
      <c r="F1843" s="0" t="n">
        <v>0</v>
      </c>
      <c r="G1843" s="0" t="n">
        <v>1</v>
      </c>
      <c r="H1843" s="0" t="n">
        <v>123</v>
      </c>
      <c r="I1843" s="0" t="n">
        <v>4672</v>
      </c>
      <c r="J1843" s="16" t="n">
        <f aca="false">D1843+Inputs!$B$8*E1843</f>
        <v>10.4</v>
      </c>
      <c r="K1843" s="16" t="n">
        <f aca="false">F1843+Inputs!$B$9*G1843</f>
        <v>2.08</v>
      </c>
      <c r="L1843" s="16" t="n">
        <f aca="false">H1843+Inputs!$B$10*I1843</f>
        <v>6836.664</v>
      </c>
      <c r="M1843" s="16" t="n">
        <f aca="false">J1843+K1843+L1843</f>
        <v>6849.144</v>
      </c>
    </row>
    <row r="1844" customFormat="false" ht="15" hidden="false" customHeight="false" outlineLevel="0" collapsed="false">
      <c r="A1844" s="0" t="s">
        <v>445</v>
      </c>
      <c r="B1844" s="15" t="n">
        <v>45352</v>
      </c>
      <c r="C1844" s="0" t="n">
        <v>1</v>
      </c>
      <c r="D1844" s="0" t="n">
        <v>0</v>
      </c>
      <c r="E1844" s="0" t="n">
        <v>5</v>
      </c>
      <c r="F1844" s="0" t="n">
        <v>0</v>
      </c>
      <c r="G1844" s="0" t="n">
        <v>3</v>
      </c>
      <c r="H1844" s="0" t="n">
        <v>128</v>
      </c>
      <c r="I1844" s="0" t="n">
        <v>4673</v>
      </c>
      <c r="J1844" s="16" t="n">
        <f aca="false">D1844+Inputs!$B$8*E1844</f>
        <v>10.4</v>
      </c>
      <c r="K1844" s="16" t="n">
        <f aca="false">F1844+Inputs!$B$9*G1844</f>
        <v>6.24</v>
      </c>
      <c r="L1844" s="16" t="n">
        <f aca="false">H1844+Inputs!$B$10*I1844</f>
        <v>6843.101</v>
      </c>
      <c r="M1844" s="16" t="n">
        <f aca="false">J1844+K1844+L1844</f>
        <v>6859.741</v>
      </c>
    </row>
    <row r="1845" customFormat="false" ht="15" hidden="false" customHeight="false" outlineLevel="0" collapsed="false">
      <c r="A1845" s="0" t="s">
        <v>445</v>
      </c>
      <c r="B1845" s="15" t="n">
        <v>45444</v>
      </c>
      <c r="C1845" s="0" t="n">
        <v>1</v>
      </c>
      <c r="D1845" s="0" t="n">
        <v>0</v>
      </c>
      <c r="E1845" s="0" t="n">
        <v>5</v>
      </c>
      <c r="F1845" s="0" t="n">
        <v>0</v>
      </c>
      <c r="G1845" s="0" t="n">
        <v>3</v>
      </c>
      <c r="H1845" s="0" t="n">
        <v>133</v>
      </c>
      <c r="I1845" s="0" t="n">
        <v>4663</v>
      </c>
      <c r="J1845" s="16" t="n">
        <f aca="false">D1845+Inputs!$B$8*E1845</f>
        <v>10.4</v>
      </c>
      <c r="K1845" s="16" t="n">
        <f aca="false">F1845+Inputs!$B$9*G1845</f>
        <v>6.24</v>
      </c>
      <c r="L1845" s="16" t="n">
        <f aca="false">H1845+Inputs!$B$10*I1845</f>
        <v>6833.731</v>
      </c>
      <c r="M1845" s="16" t="n">
        <f aca="false">J1845+K1845+L1845</f>
        <v>6850.371</v>
      </c>
    </row>
    <row r="1846" customFormat="false" ht="15" hidden="false" customHeight="false" outlineLevel="0" collapsed="false">
      <c r="A1846" s="0" t="s">
        <v>445</v>
      </c>
      <c r="B1846" s="15" t="n">
        <v>45536</v>
      </c>
      <c r="C1846" s="0" t="n">
        <v>1</v>
      </c>
      <c r="D1846" s="0" t="n">
        <v>0</v>
      </c>
      <c r="E1846" s="0" t="n">
        <v>5</v>
      </c>
      <c r="F1846" s="0" t="n">
        <v>0</v>
      </c>
      <c r="G1846" s="0" t="n">
        <v>3</v>
      </c>
      <c r="H1846" s="0" t="n">
        <v>116</v>
      </c>
      <c r="I1846" s="0" t="n">
        <v>4677</v>
      </c>
      <c r="J1846" s="16" t="n">
        <f aca="false">D1846+Inputs!$B$8*E1846</f>
        <v>10.4</v>
      </c>
      <c r="K1846" s="16" t="n">
        <f aca="false">F1846+Inputs!$B$9*G1846</f>
        <v>6.24</v>
      </c>
      <c r="L1846" s="16" t="n">
        <f aca="false">H1846+Inputs!$B$10*I1846</f>
        <v>6836.849</v>
      </c>
      <c r="M1846" s="16" t="n">
        <f aca="false">J1846+K1846+L1846</f>
        <v>6853.489</v>
      </c>
    </row>
    <row r="1847" customFormat="false" ht="15" hidden="false" customHeight="false" outlineLevel="0" collapsed="false">
      <c r="A1847" s="0" t="s">
        <v>445</v>
      </c>
      <c r="B1847" s="15" t="n">
        <v>45627</v>
      </c>
      <c r="C1847" s="0" t="n">
        <v>1</v>
      </c>
      <c r="D1847" s="0" t="n">
        <v>0</v>
      </c>
      <c r="E1847" s="0" t="n">
        <v>6</v>
      </c>
      <c r="F1847" s="0" t="n">
        <v>0</v>
      </c>
      <c r="G1847" s="0" t="n">
        <v>3</v>
      </c>
      <c r="H1847" s="0" t="n">
        <v>115</v>
      </c>
      <c r="I1847" s="0" t="n">
        <v>4696</v>
      </c>
      <c r="J1847" s="16" t="n">
        <f aca="false">D1847+Inputs!$B$8*E1847</f>
        <v>12.48</v>
      </c>
      <c r="K1847" s="16" t="n">
        <f aca="false">F1847+Inputs!$B$9*G1847</f>
        <v>6.24</v>
      </c>
      <c r="L1847" s="16" t="n">
        <f aca="false">H1847+Inputs!$B$10*I1847</f>
        <v>6863.152</v>
      </c>
      <c r="M1847" s="16" t="n">
        <f aca="false">J1847+K1847+L1847</f>
        <v>6881.872</v>
      </c>
    </row>
    <row r="1848" customFormat="false" ht="15" hidden="false" customHeight="false" outlineLevel="0" collapsed="false">
      <c r="A1848" s="0" t="s">
        <v>445</v>
      </c>
      <c r="B1848" s="15" t="n">
        <v>45717</v>
      </c>
      <c r="C1848" s="0" t="n">
        <v>1</v>
      </c>
      <c r="D1848" s="0" t="n">
        <v>0</v>
      </c>
      <c r="E1848" s="0" t="n">
        <v>6</v>
      </c>
      <c r="F1848" s="0" t="n">
        <v>0</v>
      </c>
      <c r="G1848" s="0" t="n">
        <v>4</v>
      </c>
      <c r="H1848" s="0" t="n">
        <v>133</v>
      </c>
      <c r="I1848" s="0" t="n">
        <v>4686</v>
      </c>
      <c r="J1848" s="16" t="n">
        <f aca="false">D1848+Inputs!$B$8*E1848</f>
        <v>12.48</v>
      </c>
      <c r="K1848" s="16" t="n">
        <f aca="false">F1848+Inputs!$B$9*G1848</f>
        <v>8.32</v>
      </c>
      <c r="L1848" s="16" t="n">
        <f aca="false">H1848+Inputs!$B$10*I1848</f>
        <v>6866.782</v>
      </c>
      <c r="M1848" s="16" t="n">
        <f aca="false">J1848+K1848+L1848</f>
        <v>6887.582</v>
      </c>
    </row>
    <row r="1849" customFormat="false" ht="15" hidden="false" customHeight="false" outlineLevel="0" collapsed="false">
      <c r="A1849" s="0" t="s">
        <v>445</v>
      </c>
      <c r="B1849" s="15" t="n">
        <v>45809</v>
      </c>
      <c r="C1849" s="0" t="n">
        <v>1</v>
      </c>
      <c r="D1849" s="0" t="n">
        <v>0</v>
      </c>
      <c r="E1849" s="0" t="n">
        <v>7</v>
      </c>
      <c r="F1849" s="0" t="n">
        <v>0</v>
      </c>
      <c r="G1849" s="0" t="n">
        <v>4</v>
      </c>
      <c r="H1849" s="0" t="n">
        <v>129</v>
      </c>
      <c r="I1849" s="0" t="n">
        <v>4680</v>
      </c>
      <c r="J1849" s="16" t="n">
        <f aca="false">D1849+Inputs!$B$8*E1849</f>
        <v>14.56</v>
      </c>
      <c r="K1849" s="16" t="n">
        <f aca="false">F1849+Inputs!$B$9*G1849</f>
        <v>8.32</v>
      </c>
      <c r="L1849" s="16" t="n">
        <f aca="false">H1849+Inputs!$B$10*I1849</f>
        <v>6854.16</v>
      </c>
      <c r="M1849" s="16" t="n">
        <f aca="false">J1849+K1849+L1849</f>
        <v>6877.04</v>
      </c>
    </row>
    <row r="1850" customFormat="false" ht="15" hidden="false" customHeight="false" outlineLevel="0" collapsed="false">
      <c r="A1850" s="0" t="s">
        <v>445</v>
      </c>
      <c r="B1850" s="15" t="n">
        <v>45901</v>
      </c>
      <c r="C1850" s="0" t="n">
        <v>1</v>
      </c>
      <c r="D1850" s="0" t="n">
        <v>0</v>
      </c>
      <c r="E1850" s="0" t="n">
        <v>9</v>
      </c>
      <c r="F1850" s="0" t="n">
        <v>0</v>
      </c>
      <c r="G1850" s="0" t="n">
        <v>4</v>
      </c>
      <c r="H1850" s="0" t="n">
        <v>145</v>
      </c>
      <c r="I1850" s="0" t="n">
        <v>4671</v>
      </c>
      <c r="J1850" s="16" t="n">
        <f aca="false">D1850+Inputs!$B$8*E1850</f>
        <v>18.72</v>
      </c>
      <c r="K1850" s="16" t="n">
        <f aca="false">F1850+Inputs!$B$9*G1850</f>
        <v>8.32</v>
      </c>
      <c r="L1850" s="16" t="n">
        <f aca="false">H1850+Inputs!$B$10*I1850</f>
        <v>6857.227</v>
      </c>
      <c r="M1850" s="16" t="n">
        <f aca="false">J1850+K1850+L1850</f>
        <v>6884.267</v>
      </c>
    </row>
    <row r="1851" customFormat="false" ht="15" hidden="false" customHeight="false" outlineLevel="0" collapsed="false">
      <c r="A1851" s="0" t="s">
        <v>445</v>
      </c>
      <c r="B1851" s="15" t="n">
        <v>45992</v>
      </c>
      <c r="C1851" s="0" t="n">
        <v>1</v>
      </c>
      <c r="D1851" s="0" t="n">
        <v>0</v>
      </c>
      <c r="E1851" s="0" t="n">
        <v>9</v>
      </c>
      <c r="F1851" s="0" t="n">
        <v>0</v>
      </c>
      <c r="G1851" s="0" t="n">
        <v>4</v>
      </c>
      <c r="H1851" s="0" t="n">
        <v>156</v>
      </c>
      <c r="I1851" s="0" t="n">
        <v>4685</v>
      </c>
      <c r="J1851" s="16" t="n">
        <f aca="false">D1851+Inputs!$B$8*E1851</f>
        <v>18.72</v>
      </c>
      <c r="K1851" s="16" t="n">
        <f aca="false">F1851+Inputs!$B$9*G1851</f>
        <v>8.32</v>
      </c>
      <c r="L1851" s="16" t="n">
        <f aca="false">H1851+Inputs!$B$10*I1851</f>
        <v>6888.345</v>
      </c>
      <c r="M1851" s="16" t="n">
        <f aca="false">J1851+K1851+L1851</f>
        <v>6915.385</v>
      </c>
    </row>
    <row r="1852" customFormat="false" ht="15" hidden="false" customHeight="false" outlineLevel="0" collapsed="false">
      <c r="A1852" s="0" t="s">
        <v>445</v>
      </c>
      <c r="B1852" s="15" t="n">
        <v>46082</v>
      </c>
      <c r="C1852" s="0" t="n">
        <v>1</v>
      </c>
      <c r="D1852" s="0" t="n">
        <v>0</v>
      </c>
      <c r="E1852" s="0" t="n">
        <v>9</v>
      </c>
      <c r="F1852" s="0" t="n">
        <v>0</v>
      </c>
      <c r="G1852" s="0" t="n">
        <v>4</v>
      </c>
      <c r="H1852" s="0" t="n">
        <v>173</v>
      </c>
      <c r="I1852" s="0" t="n">
        <v>4742</v>
      </c>
      <c r="J1852" s="16" t="n">
        <f aca="false">D1852+Inputs!$B$8*E1852</f>
        <v>18.72</v>
      </c>
      <c r="K1852" s="16" t="n">
        <f aca="false">F1852+Inputs!$B$9*G1852</f>
        <v>8.32</v>
      </c>
      <c r="L1852" s="16" t="n">
        <f aca="false">H1852+Inputs!$B$10*I1852</f>
        <v>6987.254</v>
      </c>
      <c r="M1852" s="16" t="n">
        <f aca="false">J1852+K1852+L1852</f>
        <v>7014.294</v>
      </c>
    </row>
    <row r="1853" customFormat="false" ht="15" hidden="false" customHeight="false" outlineLevel="0" collapsed="false">
      <c r="A1853" s="0" t="s">
        <v>445</v>
      </c>
      <c r="B1853" s="15" t="n">
        <v>46174</v>
      </c>
      <c r="C1853" s="0" t="n">
        <v>1</v>
      </c>
      <c r="D1853" s="0" t="n">
        <v>0</v>
      </c>
      <c r="E1853" s="0" t="n">
        <v>14</v>
      </c>
      <c r="F1853" s="0" t="n">
        <v>0</v>
      </c>
      <c r="G1853" s="0" t="n">
        <v>5</v>
      </c>
      <c r="H1853" s="0" t="n">
        <v>165</v>
      </c>
      <c r="I1853" s="0" t="n">
        <v>4724</v>
      </c>
      <c r="J1853" s="16" t="n">
        <f aca="false">D1853+Inputs!$B$8*E1853</f>
        <v>29.12</v>
      </c>
      <c r="K1853" s="16" t="n">
        <f aca="false">F1853+Inputs!$B$9*G1853</f>
        <v>10.4</v>
      </c>
      <c r="L1853" s="16" t="n">
        <f aca="false">H1853+Inputs!$B$10*I1853</f>
        <v>6953.388</v>
      </c>
      <c r="M1853" s="16" t="n">
        <f aca="false">J1853+K1853+L1853</f>
        <v>6992.908</v>
      </c>
    </row>
    <row r="1854" customFormat="false" ht="15" hidden="false" customHeight="false" outlineLevel="0" collapsed="false">
      <c r="A1854" s="0" t="s">
        <v>445</v>
      </c>
      <c r="B1854" s="15" t="n">
        <v>46235</v>
      </c>
      <c r="C1854" s="0" t="n">
        <v>1</v>
      </c>
      <c r="D1854" s="0" t="n">
        <v>0</v>
      </c>
      <c r="E1854" s="0" t="n">
        <v>17</v>
      </c>
      <c r="F1854" s="0" t="n">
        <v>0</v>
      </c>
      <c r="G1854" s="0" t="n">
        <v>5</v>
      </c>
      <c r="H1854" s="0" t="n">
        <v>156</v>
      </c>
      <c r="I1854" s="0" t="n">
        <v>4790</v>
      </c>
      <c r="J1854" s="16" t="n">
        <f aca="false">D1854+Inputs!$B$8*E1854</f>
        <v>35.36</v>
      </c>
      <c r="K1854" s="16" t="n">
        <f aca="false">F1854+Inputs!$B$9*G1854</f>
        <v>10.4</v>
      </c>
      <c r="L1854" s="16" t="n">
        <f aca="false">H1854+Inputs!$B$10*I1854</f>
        <v>7039.23</v>
      </c>
      <c r="M1854" s="16" t="n">
        <f aca="false">J1854+K1854+L1854</f>
        <v>7084.99</v>
      </c>
    </row>
    <row r="1855" customFormat="false" ht="15" hidden="false" customHeight="false" outlineLevel="0" collapsed="false">
      <c r="A1855" s="0" t="s">
        <v>436</v>
      </c>
      <c r="B1855" s="15" t="n">
        <v>44805</v>
      </c>
      <c r="C1855" s="0" t="n">
        <v>5</v>
      </c>
      <c r="D1855" s="0" t="n">
        <v>553</v>
      </c>
      <c r="E1855" s="0" t="n">
        <v>127</v>
      </c>
      <c r="F1855" s="0" t="n">
        <v>0</v>
      </c>
      <c r="G1855" s="0" t="n">
        <v>10</v>
      </c>
      <c r="H1855" s="0" t="n">
        <v>76215</v>
      </c>
      <c r="I1855" s="0" t="n">
        <v>29636</v>
      </c>
      <c r="J1855" s="16" t="n">
        <f aca="false">D1855+Inputs!$B$8*E1855</f>
        <v>817.16</v>
      </c>
      <c r="K1855" s="16" t="n">
        <f aca="false">F1855+Inputs!$B$9*G1855</f>
        <v>20.8</v>
      </c>
      <c r="L1855" s="16" t="n">
        <f aca="false">H1855+Inputs!$B$10*I1855</f>
        <v>118801.932</v>
      </c>
      <c r="M1855" s="16" t="n">
        <f aca="false">J1855+K1855+L1855</f>
        <v>119639.892</v>
      </c>
    </row>
    <row r="1856" customFormat="false" ht="15" hidden="false" customHeight="false" outlineLevel="0" collapsed="false">
      <c r="A1856" s="0" t="s">
        <v>436</v>
      </c>
      <c r="B1856" s="15" t="n">
        <v>44896</v>
      </c>
      <c r="C1856" s="0" t="n">
        <v>5</v>
      </c>
      <c r="D1856" s="0" t="n">
        <v>667</v>
      </c>
      <c r="E1856" s="0" t="n">
        <v>138</v>
      </c>
      <c r="F1856" s="0" t="n">
        <v>0</v>
      </c>
      <c r="G1856" s="0" t="n">
        <v>25</v>
      </c>
      <c r="H1856" s="0" t="n">
        <v>76647</v>
      </c>
      <c r="I1856" s="0" t="n">
        <v>29572</v>
      </c>
      <c r="J1856" s="16" t="n">
        <f aca="false">D1856+Inputs!$B$8*E1856</f>
        <v>954.04</v>
      </c>
      <c r="K1856" s="16" t="n">
        <f aca="false">F1856+Inputs!$B$9*G1856</f>
        <v>52</v>
      </c>
      <c r="L1856" s="16" t="n">
        <f aca="false">H1856+Inputs!$B$10*I1856</f>
        <v>119141.964</v>
      </c>
      <c r="M1856" s="16" t="n">
        <f aca="false">J1856+K1856+L1856</f>
        <v>120148.004</v>
      </c>
    </row>
    <row r="1857" customFormat="false" ht="15" hidden="false" customHeight="false" outlineLevel="0" collapsed="false">
      <c r="A1857" s="0" t="s">
        <v>436</v>
      </c>
      <c r="B1857" s="15" t="n">
        <v>44986</v>
      </c>
      <c r="C1857" s="0" t="n">
        <v>5</v>
      </c>
      <c r="D1857" s="0" t="n">
        <v>946</v>
      </c>
      <c r="E1857" s="0" t="n">
        <v>172</v>
      </c>
      <c r="F1857" s="0" t="n">
        <v>0</v>
      </c>
      <c r="G1857" s="0" t="n">
        <v>40</v>
      </c>
      <c r="H1857" s="0" t="n">
        <v>76827</v>
      </c>
      <c r="I1857" s="0" t="n">
        <v>29831</v>
      </c>
      <c r="J1857" s="16" t="n">
        <f aca="false">D1857+Inputs!$B$8*E1857</f>
        <v>1303.76</v>
      </c>
      <c r="K1857" s="16" t="n">
        <f aca="false">F1857+Inputs!$B$9*G1857</f>
        <v>83.2</v>
      </c>
      <c r="L1857" s="16" t="n">
        <f aca="false">H1857+Inputs!$B$10*I1857</f>
        <v>119694.147</v>
      </c>
      <c r="M1857" s="16" t="n">
        <f aca="false">J1857+K1857+L1857</f>
        <v>121081.107</v>
      </c>
    </row>
    <row r="1858" customFormat="false" ht="15" hidden="false" customHeight="false" outlineLevel="0" collapsed="false">
      <c r="A1858" s="0" t="s">
        <v>436</v>
      </c>
      <c r="B1858" s="15" t="n">
        <v>45078</v>
      </c>
      <c r="C1858" s="0" t="n">
        <v>5</v>
      </c>
      <c r="D1858" s="0" t="n">
        <v>1471</v>
      </c>
      <c r="E1858" s="0" t="n">
        <v>211</v>
      </c>
      <c r="F1858" s="0" t="n">
        <v>8</v>
      </c>
      <c r="G1858" s="0" t="n">
        <v>58</v>
      </c>
      <c r="H1858" s="0" t="n">
        <v>87381</v>
      </c>
      <c r="I1858" s="0" t="n">
        <v>30674</v>
      </c>
      <c r="J1858" s="16" t="n">
        <f aca="false">D1858+Inputs!$B$8*E1858</f>
        <v>1909.88</v>
      </c>
      <c r="K1858" s="16" t="n">
        <f aca="false">F1858+Inputs!$B$9*G1858</f>
        <v>128.64</v>
      </c>
      <c r="L1858" s="16" t="n">
        <f aca="false">H1858+Inputs!$B$10*I1858</f>
        <v>131459.538</v>
      </c>
      <c r="M1858" s="16" t="n">
        <f aca="false">J1858+K1858+L1858</f>
        <v>133498.058</v>
      </c>
    </row>
    <row r="1859" customFormat="false" ht="15" hidden="false" customHeight="false" outlineLevel="0" collapsed="false">
      <c r="A1859" s="0" t="s">
        <v>436</v>
      </c>
      <c r="B1859" s="15" t="n">
        <v>45170</v>
      </c>
      <c r="C1859" s="0" t="n">
        <v>5</v>
      </c>
      <c r="D1859" s="0" t="n">
        <v>1870</v>
      </c>
      <c r="E1859" s="0" t="n">
        <v>228</v>
      </c>
      <c r="F1859" s="0" t="n">
        <v>9</v>
      </c>
      <c r="G1859" s="0" t="n">
        <v>85</v>
      </c>
      <c r="H1859" s="0" t="n">
        <v>88584</v>
      </c>
      <c r="I1859" s="0" t="n">
        <v>30530</v>
      </c>
      <c r="J1859" s="16" t="n">
        <f aca="false">D1859+Inputs!$B$8*E1859</f>
        <v>2344.24</v>
      </c>
      <c r="K1859" s="16" t="n">
        <f aca="false">F1859+Inputs!$B$9*G1859</f>
        <v>185.8</v>
      </c>
      <c r="L1859" s="16" t="n">
        <f aca="false">H1859+Inputs!$B$10*I1859</f>
        <v>132455.61</v>
      </c>
      <c r="M1859" s="16" t="n">
        <f aca="false">J1859+K1859+L1859</f>
        <v>134985.65</v>
      </c>
    </row>
    <row r="1860" customFormat="false" ht="15" hidden="false" customHeight="false" outlineLevel="0" collapsed="false">
      <c r="A1860" s="0" t="s">
        <v>436</v>
      </c>
      <c r="B1860" s="15" t="n">
        <v>45261</v>
      </c>
      <c r="C1860" s="0" t="n">
        <v>5</v>
      </c>
      <c r="D1860" s="0" t="n">
        <v>2144</v>
      </c>
      <c r="E1860" s="0" t="n">
        <v>249</v>
      </c>
      <c r="F1860" s="0" t="n">
        <v>26</v>
      </c>
      <c r="G1860" s="0" t="n">
        <v>95</v>
      </c>
      <c r="H1860" s="0" t="n">
        <v>89745</v>
      </c>
      <c r="I1860" s="0" t="n">
        <v>30513</v>
      </c>
      <c r="J1860" s="16" t="n">
        <f aca="false">D1860+Inputs!$B$8*E1860</f>
        <v>2661.92</v>
      </c>
      <c r="K1860" s="16" t="n">
        <f aca="false">F1860+Inputs!$B$9*G1860</f>
        <v>223.6</v>
      </c>
      <c r="L1860" s="16" t="n">
        <f aca="false">H1860+Inputs!$B$10*I1860</f>
        <v>133592.181</v>
      </c>
      <c r="M1860" s="16" t="n">
        <f aca="false">J1860+K1860+L1860</f>
        <v>136477.701</v>
      </c>
    </row>
    <row r="1861" customFormat="false" ht="15" hidden="false" customHeight="false" outlineLevel="0" collapsed="false">
      <c r="A1861" s="0" t="s">
        <v>436</v>
      </c>
      <c r="B1861" s="15" t="n">
        <v>45352</v>
      </c>
      <c r="C1861" s="0" t="n">
        <v>5</v>
      </c>
      <c r="D1861" s="0" t="n">
        <v>2670</v>
      </c>
      <c r="E1861" s="0" t="n">
        <v>314</v>
      </c>
      <c r="F1861" s="0" t="n">
        <v>28</v>
      </c>
      <c r="G1861" s="0" t="n">
        <v>116</v>
      </c>
      <c r="H1861" s="0" t="n">
        <v>90175</v>
      </c>
      <c r="I1861" s="0" t="n">
        <v>30685</v>
      </c>
      <c r="J1861" s="16" t="n">
        <f aca="false">D1861+Inputs!$B$8*E1861</f>
        <v>3323.12</v>
      </c>
      <c r="K1861" s="16" t="n">
        <f aca="false">F1861+Inputs!$B$9*G1861</f>
        <v>269.28</v>
      </c>
      <c r="L1861" s="16" t="n">
        <f aca="false">H1861+Inputs!$B$10*I1861</f>
        <v>134269.345</v>
      </c>
      <c r="M1861" s="16" t="n">
        <f aca="false">J1861+K1861+L1861</f>
        <v>137861.745</v>
      </c>
    </row>
    <row r="1862" customFormat="false" ht="15" hidden="false" customHeight="false" outlineLevel="0" collapsed="false">
      <c r="A1862" s="0" t="s">
        <v>436</v>
      </c>
      <c r="B1862" s="15" t="n">
        <v>45444</v>
      </c>
      <c r="C1862" s="0" t="n">
        <v>5</v>
      </c>
      <c r="D1862" s="0" t="n">
        <v>2967</v>
      </c>
      <c r="E1862" s="0" t="n">
        <v>351</v>
      </c>
      <c r="F1862" s="0" t="n">
        <v>43</v>
      </c>
      <c r="G1862" s="0" t="n">
        <v>132</v>
      </c>
      <c r="H1862" s="0" t="n">
        <v>90817</v>
      </c>
      <c r="I1862" s="0" t="n">
        <v>30715</v>
      </c>
      <c r="J1862" s="16" t="n">
        <f aca="false">D1862+Inputs!$B$8*E1862</f>
        <v>3697.08</v>
      </c>
      <c r="K1862" s="16" t="n">
        <f aca="false">F1862+Inputs!$B$9*G1862</f>
        <v>317.56</v>
      </c>
      <c r="L1862" s="16" t="n">
        <f aca="false">H1862+Inputs!$B$10*I1862</f>
        <v>134954.455</v>
      </c>
      <c r="M1862" s="16" t="n">
        <f aca="false">J1862+K1862+L1862</f>
        <v>138969.095</v>
      </c>
    </row>
    <row r="1863" customFormat="false" ht="15" hidden="false" customHeight="false" outlineLevel="0" collapsed="false">
      <c r="A1863" s="0" t="s">
        <v>436</v>
      </c>
      <c r="B1863" s="15" t="n">
        <v>45536</v>
      </c>
      <c r="C1863" s="0" t="n">
        <v>5</v>
      </c>
      <c r="D1863" s="0" t="n">
        <v>3170</v>
      </c>
      <c r="E1863" s="0" t="n">
        <v>371</v>
      </c>
      <c r="F1863" s="0" t="n">
        <v>73</v>
      </c>
      <c r="G1863" s="0" t="n">
        <v>148</v>
      </c>
      <c r="H1863" s="0" t="n">
        <v>91526</v>
      </c>
      <c r="I1863" s="0" t="n">
        <v>30718</v>
      </c>
      <c r="J1863" s="16" t="n">
        <f aca="false">D1863+Inputs!$B$8*E1863</f>
        <v>3941.68</v>
      </c>
      <c r="K1863" s="16" t="n">
        <f aca="false">F1863+Inputs!$B$9*G1863</f>
        <v>380.84</v>
      </c>
      <c r="L1863" s="16" t="n">
        <f aca="false">H1863+Inputs!$B$10*I1863</f>
        <v>135667.766</v>
      </c>
      <c r="M1863" s="16" t="n">
        <f aca="false">J1863+K1863+L1863</f>
        <v>139990.286</v>
      </c>
    </row>
    <row r="1864" customFormat="false" ht="15" hidden="false" customHeight="false" outlineLevel="0" collapsed="false">
      <c r="A1864" s="0" t="s">
        <v>436</v>
      </c>
      <c r="B1864" s="15" t="n">
        <v>45627</v>
      </c>
      <c r="C1864" s="0" t="n">
        <v>5</v>
      </c>
      <c r="D1864" s="0" t="n">
        <v>3413</v>
      </c>
      <c r="E1864" s="0" t="n">
        <v>385</v>
      </c>
      <c r="F1864" s="0" t="n">
        <v>89</v>
      </c>
      <c r="G1864" s="0" t="n">
        <v>166</v>
      </c>
      <c r="H1864" s="0" t="n">
        <v>92245</v>
      </c>
      <c r="I1864" s="0" t="n">
        <v>30640</v>
      </c>
      <c r="J1864" s="16" t="n">
        <f aca="false">D1864+Inputs!$B$8*E1864</f>
        <v>4213.8</v>
      </c>
      <c r="K1864" s="16" t="n">
        <f aca="false">F1864+Inputs!$B$9*G1864</f>
        <v>434.28</v>
      </c>
      <c r="L1864" s="16" t="n">
        <f aca="false">H1864+Inputs!$B$10*I1864</f>
        <v>136274.68</v>
      </c>
      <c r="M1864" s="16" t="n">
        <f aca="false">J1864+K1864+L1864</f>
        <v>140922.76</v>
      </c>
    </row>
    <row r="1865" customFormat="false" ht="15" hidden="false" customHeight="false" outlineLevel="0" collapsed="false">
      <c r="A1865" s="0" t="s">
        <v>436</v>
      </c>
      <c r="B1865" s="15" t="n">
        <v>45717</v>
      </c>
      <c r="C1865" s="0" t="n">
        <v>5</v>
      </c>
      <c r="D1865" s="0" t="n">
        <v>3570</v>
      </c>
      <c r="E1865" s="0" t="n">
        <v>465</v>
      </c>
      <c r="F1865" s="0" t="n">
        <v>128</v>
      </c>
      <c r="G1865" s="0" t="n">
        <v>203</v>
      </c>
      <c r="H1865" s="0" t="n">
        <v>92410</v>
      </c>
      <c r="I1865" s="0" t="n">
        <v>30858</v>
      </c>
      <c r="J1865" s="16" t="n">
        <f aca="false">D1865+Inputs!$B$8*E1865</f>
        <v>4537.2</v>
      </c>
      <c r="K1865" s="16" t="n">
        <f aca="false">F1865+Inputs!$B$9*G1865</f>
        <v>550.24</v>
      </c>
      <c r="L1865" s="16" t="n">
        <f aca="false">H1865+Inputs!$B$10*I1865</f>
        <v>136752.946</v>
      </c>
      <c r="M1865" s="16" t="n">
        <f aca="false">J1865+K1865+L1865</f>
        <v>141840.386</v>
      </c>
    </row>
    <row r="1866" customFormat="false" ht="15" hidden="false" customHeight="false" outlineLevel="0" collapsed="false">
      <c r="A1866" s="0" t="s">
        <v>436</v>
      </c>
      <c r="B1866" s="15" t="n">
        <v>45809</v>
      </c>
      <c r="C1866" s="0" t="n">
        <v>5</v>
      </c>
      <c r="D1866" s="0" t="n">
        <v>3952</v>
      </c>
      <c r="E1866" s="0" t="n">
        <v>500</v>
      </c>
      <c r="F1866" s="0" t="n">
        <v>211</v>
      </c>
      <c r="G1866" s="0" t="n">
        <v>217</v>
      </c>
      <c r="H1866" s="0" t="n">
        <v>93057</v>
      </c>
      <c r="I1866" s="0" t="n">
        <v>30776</v>
      </c>
      <c r="J1866" s="16" t="n">
        <f aca="false">D1866+Inputs!$B$8*E1866</f>
        <v>4992</v>
      </c>
      <c r="K1866" s="16" t="n">
        <f aca="false">F1866+Inputs!$B$9*G1866</f>
        <v>662.36</v>
      </c>
      <c r="L1866" s="16" t="n">
        <f aca="false">H1866+Inputs!$B$10*I1866</f>
        <v>137282.112</v>
      </c>
      <c r="M1866" s="16" t="n">
        <f aca="false">J1866+K1866+L1866</f>
        <v>142936.472</v>
      </c>
    </row>
    <row r="1867" customFormat="false" ht="15" hidden="false" customHeight="false" outlineLevel="0" collapsed="false">
      <c r="A1867" s="0" t="s">
        <v>436</v>
      </c>
      <c r="B1867" s="15" t="n">
        <v>45901</v>
      </c>
      <c r="C1867" s="0" t="n">
        <v>5</v>
      </c>
      <c r="D1867" s="0" t="n">
        <v>4419</v>
      </c>
      <c r="E1867" s="0" t="n">
        <v>535</v>
      </c>
      <c r="F1867" s="0" t="n">
        <v>274</v>
      </c>
      <c r="G1867" s="0" t="n">
        <v>243</v>
      </c>
      <c r="H1867" s="0" t="n">
        <v>93944</v>
      </c>
      <c r="I1867" s="0" t="n">
        <v>30780</v>
      </c>
      <c r="J1867" s="16" t="n">
        <f aca="false">D1867+Inputs!$B$8*E1867</f>
        <v>5531.8</v>
      </c>
      <c r="K1867" s="16" t="n">
        <f aca="false">F1867+Inputs!$B$9*G1867</f>
        <v>779.44</v>
      </c>
      <c r="L1867" s="16" t="n">
        <f aca="false">H1867+Inputs!$B$10*I1867</f>
        <v>138174.86</v>
      </c>
      <c r="M1867" s="16" t="n">
        <f aca="false">J1867+K1867+L1867</f>
        <v>144486.1</v>
      </c>
    </row>
    <row r="1868" customFormat="false" ht="15" hidden="false" customHeight="false" outlineLevel="0" collapsed="false">
      <c r="A1868" s="0" t="s">
        <v>436</v>
      </c>
      <c r="B1868" s="15" t="n">
        <v>45992</v>
      </c>
      <c r="C1868" s="0" t="n">
        <v>5</v>
      </c>
      <c r="D1868" s="0" t="n">
        <v>5167</v>
      </c>
      <c r="E1868" s="0" t="n">
        <v>561</v>
      </c>
      <c r="F1868" s="0" t="n">
        <v>391</v>
      </c>
      <c r="G1868" s="0" t="n">
        <v>266</v>
      </c>
      <c r="H1868" s="0" t="n">
        <v>94860</v>
      </c>
      <c r="I1868" s="0" t="n">
        <v>30674</v>
      </c>
      <c r="J1868" s="16" t="n">
        <f aca="false">D1868+Inputs!$B$8*E1868</f>
        <v>6333.88</v>
      </c>
      <c r="K1868" s="16" t="n">
        <f aca="false">F1868+Inputs!$B$9*G1868</f>
        <v>944.28</v>
      </c>
      <c r="L1868" s="16" t="n">
        <f aca="false">H1868+Inputs!$B$10*I1868</f>
        <v>138938.538</v>
      </c>
      <c r="M1868" s="16" t="n">
        <f aca="false">J1868+K1868+L1868</f>
        <v>146216.698</v>
      </c>
    </row>
    <row r="1869" customFormat="false" ht="15" hidden="false" customHeight="false" outlineLevel="0" collapsed="false">
      <c r="A1869" s="0" t="s">
        <v>436</v>
      </c>
      <c r="B1869" s="15" t="n">
        <v>46082</v>
      </c>
      <c r="C1869" s="0" t="n">
        <v>5</v>
      </c>
      <c r="D1869" s="0" t="n">
        <v>5581</v>
      </c>
      <c r="E1869" s="0" t="n">
        <v>621</v>
      </c>
      <c r="F1869" s="0" t="n">
        <v>564</v>
      </c>
      <c r="G1869" s="0" t="n">
        <v>309</v>
      </c>
      <c r="H1869" s="0" t="n">
        <v>94750</v>
      </c>
      <c r="I1869" s="0" t="n">
        <v>30888</v>
      </c>
      <c r="J1869" s="16" t="n">
        <f aca="false">D1869+Inputs!$B$8*E1869</f>
        <v>6872.68</v>
      </c>
      <c r="K1869" s="16" t="n">
        <f aca="false">F1869+Inputs!$B$9*G1869</f>
        <v>1206.72</v>
      </c>
      <c r="L1869" s="16" t="n">
        <f aca="false">H1869+Inputs!$B$10*I1869</f>
        <v>139136.056</v>
      </c>
      <c r="M1869" s="16" t="n">
        <f aca="false">J1869+K1869+L1869</f>
        <v>147215.456</v>
      </c>
    </row>
    <row r="1870" customFormat="false" ht="15" hidden="false" customHeight="false" outlineLevel="0" collapsed="false">
      <c r="A1870" s="0" t="s">
        <v>436</v>
      </c>
      <c r="B1870" s="15" t="n">
        <v>46174</v>
      </c>
      <c r="C1870" s="0" t="n">
        <v>5</v>
      </c>
      <c r="D1870" s="0" t="n">
        <v>6548</v>
      </c>
      <c r="E1870" s="0" t="n">
        <v>688</v>
      </c>
      <c r="F1870" s="0" t="n">
        <v>765</v>
      </c>
      <c r="G1870" s="0" t="n">
        <v>360</v>
      </c>
      <c r="H1870" s="0" t="n">
        <v>95052</v>
      </c>
      <c r="I1870" s="0" t="n">
        <v>30835</v>
      </c>
      <c r="J1870" s="16" t="n">
        <f aca="false">D1870+Inputs!$B$8*E1870</f>
        <v>7979.04</v>
      </c>
      <c r="K1870" s="16" t="n">
        <f aca="false">F1870+Inputs!$B$9*G1870</f>
        <v>1513.8</v>
      </c>
      <c r="L1870" s="16" t="n">
        <f aca="false">H1870+Inputs!$B$10*I1870</f>
        <v>139361.895</v>
      </c>
      <c r="M1870" s="16" t="n">
        <f aca="false">J1870+K1870+L1870</f>
        <v>148854.735</v>
      </c>
    </row>
    <row r="1871" customFormat="false" ht="15" hidden="false" customHeight="false" outlineLevel="0" collapsed="false">
      <c r="A1871" s="0" t="s">
        <v>436</v>
      </c>
      <c r="B1871" s="15" t="n">
        <v>46235</v>
      </c>
      <c r="C1871" s="0" t="n">
        <v>5</v>
      </c>
      <c r="D1871" s="0" t="n">
        <v>7214</v>
      </c>
      <c r="E1871" s="0" t="n">
        <v>736</v>
      </c>
      <c r="F1871" s="0" t="n">
        <v>830</v>
      </c>
      <c r="G1871" s="0" t="n">
        <v>387</v>
      </c>
      <c r="H1871" s="0" t="n">
        <v>94806</v>
      </c>
      <c r="I1871" s="0" t="n">
        <v>30876</v>
      </c>
      <c r="J1871" s="16" t="n">
        <f aca="false">D1871+Inputs!$B$8*E1871</f>
        <v>8744.88</v>
      </c>
      <c r="K1871" s="16" t="n">
        <f aca="false">F1871+Inputs!$B$9*G1871</f>
        <v>1634.96</v>
      </c>
      <c r="L1871" s="16" t="n">
        <f aca="false">H1871+Inputs!$B$10*I1871</f>
        <v>139174.812</v>
      </c>
      <c r="M1871" s="16" t="n">
        <f aca="false">J1871+K1871+L1871</f>
        <v>149554.652</v>
      </c>
    </row>
    <row r="1872" customFormat="false" ht="15" hidden="false" customHeight="false" outlineLevel="0" collapsed="false">
      <c r="A1872" s="0" t="s">
        <v>372</v>
      </c>
      <c r="B1872" s="15" t="n">
        <v>44805</v>
      </c>
      <c r="C1872" s="0" t="n">
        <v>1</v>
      </c>
      <c r="D1872" s="0" t="n">
        <v>43</v>
      </c>
      <c r="E1872" s="0" t="n">
        <v>56</v>
      </c>
      <c r="F1872" s="0" t="n">
        <v>0</v>
      </c>
      <c r="G1872" s="0" t="n">
        <v>4</v>
      </c>
      <c r="H1872" s="0" t="n">
        <v>25586</v>
      </c>
      <c r="I1872" s="0" t="n">
        <v>21401</v>
      </c>
      <c r="J1872" s="16" t="n">
        <f aca="false">D1872+Inputs!$B$8*E1872</f>
        <v>159.48</v>
      </c>
      <c r="K1872" s="16" t="n">
        <f aca="false">F1872+Inputs!$B$9*G1872</f>
        <v>8.32</v>
      </c>
      <c r="L1872" s="16" t="n">
        <f aca="false">H1872+Inputs!$B$10*I1872</f>
        <v>56339.237</v>
      </c>
      <c r="M1872" s="16" t="n">
        <f aca="false">J1872+K1872+L1872</f>
        <v>56507.037</v>
      </c>
    </row>
    <row r="1873" customFormat="false" ht="15" hidden="false" customHeight="false" outlineLevel="0" collapsed="false">
      <c r="A1873" s="0" t="s">
        <v>372</v>
      </c>
      <c r="B1873" s="15" t="n">
        <v>44896</v>
      </c>
      <c r="C1873" s="0" t="n">
        <v>1</v>
      </c>
      <c r="D1873" s="0" t="n">
        <v>75</v>
      </c>
      <c r="E1873" s="0" t="n">
        <v>63</v>
      </c>
      <c r="F1873" s="0" t="n">
        <v>0</v>
      </c>
      <c r="G1873" s="0" t="n">
        <v>8</v>
      </c>
      <c r="H1873" s="0" t="n">
        <v>25825</v>
      </c>
      <c r="I1873" s="0" t="n">
        <v>21414</v>
      </c>
      <c r="J1873" s="16" t="n">
        <f aca="false">D1873+Inputs!$B$8*E1873</f>
        <v>206.04</v>
      </c>
      <c r="K1873" s="16" t="n">
        <f aca="false">F1873+Inputs!$B$9*G1873</f>
        <v>16.64</v>
      </c>
      <c r="L1873" s="16" t="n">
        <f aca="false">H1873+Inputs!$B$10*I1873</f>
        <v>56596.918</v>
      </c>
      <c r="M1873" s="16" t="n">
        <f aca="false">J1873+K1873+L1873</f>
        <v>56819.598</v>
      </c>
    </row>
    <row r="1874" customFormat="false" ht="15" hidden="false" customHeight="false" outlineLevel="0" collapsed="false">
      <c r="A1874" s="0" t="s">
        <v>372</v>
      </c>
      <c r="B1874" s="15" t="n">
        <v>44986</v>
      </c>
      <c r="C1874" s="0" t="n">
        <v>1</v>
      </c>
      <c r="D1874" s="0" t="n">
        <v>85</v>
      </c>
      <c r="E1874" s="0" t="n">
        <v>77</v>
      </c>
      <c r="F1874" s="0" t="n">
        <v>0</v>
      </c>
      <c r="G1874" s="0" t="n">
        <v>12</v>
      </c>
      <c r="H1874" s="0" t="n">
        <v>25831</v>
      </c>
      <c r="I1874" s="0" t="n">
        <v>21472</v>
      </c>
      <c r="J1874" s="16" t="n">
        <f aca="false">D1874+Inputs!$B$8*E1874</f>
        <v>245.16</v>
      </c>
      <c r="K1874" s="16" t="n">
        <f aca="false">F1874+Inputs!$B$9*G1874</f>
        <v>24.96</v>
      </c>
      <c r="L1874" s="16" t="n">
        <f aca="false">H1874+Inputs!$B$10*I1874</f>
        <v>56686.264</v>
      </c>
      <c r="M1874" s="16" t="n">
        <f aca="false">J1874+K1874+L1874</f>
        <v>56956.384</v>
      </c>
    </row>
    <row r="1875" customFormat="false" ht="15" hidden="false" customHeight="false" outlineLevel="0" collapsed="false">
      <c r="A1875" s="0" t="s">
        <v>372</v>
      </c>
      <c r="B1875" s="15" t="n">
        <v>45078</v>
      </c>
      <c r="C1875" s="0" t="n">
        <v>1</v>
      </c>
      <c r="D1875" s="0" t="n">
        <v>114</v>
      </c>
      <c r="E1875" s="0" t="n">
        <v>85</v>
      </c>
      <c r="F1875" s="0" t="n">
        <v>0</v>
      </c>
      <c r="G1875" s="0" t="n">
        <v>14</v>
      </c>
      <c r="H1875" s="0" t="n">
        <v>25733</v>
      </c>
      <c r="I1875" s="0" t="n">
        <v>21419</v>
      </c>
      <c r="J1875" s="16" t="n">
        <f aca="false">D1875+Inputs!$B$8*E1875</f>
        <v>290.8</v>
      </c>
      <c r="K1875" s="16" t="n">
        <f aca="false">F1875+Inputs!$B$9*G1875</f>
        <v>29.12</v>
      </c>
      <c r="L1875" s="16" t="n">
        <f aca="false">H1875+Inputs!$B$10*I1875</f>
        <v>56512.103</v>
      </c>
      <c r="M1875" s="16" t="n">
        <f aca="false">J1875+K1875+L1875</f>
        <v>56832.023</v>
      </c>
    </row>
    <row r="1876" customFormat="false" ht="15" hidden="false" customHeight="false" outlineLevel="0" collapsed="false">
      <c r="A1876" s="0" t="s">
        <v>372</v>
      </c>
      <c r="B1876" s="15" t="n">
        <v>45170</v>
      </c>
      <c r="C1876" s="0" t="n">
        <v>1</v>
      </c>
      <c r="D1876" s="0" t="n">
        <v>160</v>
      </c>
      <c r="E1876" s="0" t="n">
        <v>94</v>
      </c>
      <c r="F1876" s="0" t="n">
        <v>0</v>
      </c>
      <c r="G1876" s="0" t="n">
        <v>19</v>
      </c>
      <c r="H1876" s="0" t="n">
        <v>26129</v>
      </c>
      <c r="I1876" s="0" t="n">
        <v>21380</v>
      </c>
      <c r="J1876" s="16" t="n">
        <f aca="false">D1876+Inputs!$B$8*E1876</f>
        <v>355.52</v>
      </c>
      <c r="K1876" s="16" t="n">
        <f aca="false">F1876+Inputs!$B$9*G1876</f>
        <v>39.52</v>
      </c>
      <c r="L1876" s="16" t="n">
        <f aca="false">H1876+Inputs!$B$10*I1876</f>
        <v>56852.06</v>
      </c>
      <c r="M1876" s="16" t="n">
        <f aca="false">J1876+K1876+L1876</f>
        <v>57247.1</v>
      </c>
    </row>
    <row r="1877" customFormat="false" ht="15" hidden="false" customHeight="false" outlineLevel="0" collapsed="false">
      <c r="A1877" s="0" t="s">
        <v>372</v>
      </c>
      <c r="B1877" s="15" t="n">
        <v>45261</v>
      </c>
      <c r="C1877" s="0" t="n">
        <v>1</v>
      </c>
      <c r="D1877" s="0" t="n">
        <v>186</v>
      </c>
      <c r="E1877" s="0" t="n">
        <v>102</v>
      </c>
      <c r="F1877" s="0" t="n">
        <v>0</v>
      </c>
      <c r="G1877" s="0" t="n">
        <v>22</v>
      </c>
      <c r="H1877" s="0" t="n">
        <v>26556</v>
      </c>
      <c r="I1877" s="0" t="n">
        <v>21331</v>
      </c>
      <c r="J1877" s="16" t="n">
        <f aca="false">D1877+Inputs!$B$8*E1877</f>
        <v>398.16</v>
      </c>
      <c r="K1877" s="16" t="n">
        <f aca="false">F1877+Inputs!$B$9*G1877</f>
        <v>45.76</v>
      </c>
      <c r="L1877" s="16" t="n">
        <f aca="false">H1877+Inputs!$B$10*I1877</f>
        <v>57208.647</v>
      </c>
      <c r="M1877" s="16" t="n">
        <f aca="false">J1877+K1877+L1877</f>
        <v>57652.567</v>
      </c>
    </row>
    <row r="1878" customFormat="false" ht="15" hidden="false" customHeight="false" outlineLevel="0" collapsed="false">
      <c r="A1878" s="0" t="s">
        <v>372</v>
      </c>
      <c r="B1878" s="15" t="n">
        <v>45352</v>
      </c>
      <c r="C1878" s="0" t="n">
        <v>1</v>
      </c>
      <c r="D1878" s="0" t="n">
        <v>213</v>
      </c>
      <c r="E1878" s="0" t="n">
        <v>116</v>
      </c>
      <c r="F1878" s="0" t="n">
        <v>0</v>
      </c>
      <c r="G1878" s="0" t="n">
        <v>30</v>
      </c>
      <c r="H1878" s="0" t="n">
        <v>26240</v>
      </c>
      <c r="I1878" s="0" t="n">
        <v>21453</v>
      </c>
      <c r="J1878" s="16" t="n">
        <f aca="false">D1878+Inputs!$B$8*E1878</f>
        <v>454.28</v>
      </c>
      <c r="K1878" s="16" t="n">
        <f aca="false">F1878+Inputs!$B$9*G1878</f>
        <v>62.4</v>
      </c>
      <c r="L1878" s="16" t="n">
        <f aca="false">H1878+Inputs!$B$10*I1878</f>
        <v>57067.961</v>
      </c>
      <c r="M1878" s="16" t="n">
        <f aca="false">J1878+K1878+L1878</f>
        <v>57584.641</v>
      </c>
    </row>
    <row r="1879" customFormat="false" ht="15" hidden="false" customHeight="false" outlineLevel="0" collapsed="false">
      <c r="A1879" s="0" t="s">
        <v>372</v>
      </c>
      <c r="B1879" s="15" t="n">
        <v>45444</v>
      </c>
      <c r="C1879" s="0" t="n">
        <v>1</v>
      </c>
      <c r="D1879" s="0" t="n">
        <v>247</v>
      </c>
      <c r="E1879" s="0" t="n">
        <v>128</v>
      </c>
      <c r="F1879" s="0" t="n">
        <v>0</v>
      </c>
      <c r="G1879" s="0" t="n">
        <v>31</v>
      </c>
      <c r="H1879" s="0" t="n">
        <v>26376</v>
      </c>
      <c r="I1879" s="0" t="n">
        <v>21406</v>
      </c>
      <c r="J1879" s="16" t="n">
        <f aca="false">D1879+Inputs!$B$8*E1879</f>
        <v>513.24</v>
      </c>
      <c r="K1879" s="16" t="n">
        <f aca="false">F1879+Inputs!$B$9*G1879</f>
        <v>64.48</v>
      </c>
      <c r="L1879" s="16" t="n">
        <f aca="false">H1879+Inputs!$B$10*I1879</f>
        <v>57136.422</v>
      </c>
      <c r="M1879" s="16" t="n">
        <f aca="false">J1879+K1879+L1879</f>
        <v>57714.142</v>
      </c>
    </row>
    <row r="1880" customFormat="false" ht="15" hidden="false" customHeight="false" outlineLevel="0" collapsed="false">
      <c r="A1880" s="0" t="s">
        <v>372</v>
      </c>
      <c r="B1880" s="15" t="n">
        <v>45536</v>
      </c>
      <c r="C1880" s="0" t="n">
        <v>1</v>
      </c>
      <c r="D1880" s="0" t="n">
        <v>241</v>
      </c>
      <c r="E1880" s="0" t="n">
        <v>140</v>
      </c>
      <c r="F1880" s="0" t="n">
        <v>8</v>
      </c>
      <c r="G1880" s="0" t="n">
        <v>31</v>
      </c>
      <c r="H1880" s="0" t="n">
        <v>26587</v>
      </c>
      <c r="I1880" s="0" t="n">
        <v>21296</v>
      </c>
      <c r="J1880" s="16" t="n">
        <f aca="false">D1880+Inputs!$B$8*E1880</f>
        <v>532.2</v>
      </c>
      <c r="K1880" s="16" t="n">
        <f aca="false">F1880+Inputs!$B$9*G1880</f>
        <v>72.48</v>
      </c>
      <c r="L1880" s="16" t="n">
        <f aca="false">H1880+Inputs!$B$10*I1880</f>
        <v>57189.352</v>
      </c>
      <c r="M1880" s="16" t="n">
        <f aca="false">J1880+K1880+L1880</f>
        <v>57794.032</v>
      </c>
    </row>
    <row r="1881" customFormat="false" ht="15" hidden="false" customHeight="false" outlineLevel="0" collapsed="false">
      <c r="A1881" s="0" t="s">
        <v>372</v>
      </c>
      <c r="B1881" s="15" t="n">
        <v>45627</v>
      </c>
      <c r="C1881" s="0" t="n">
        <v>1</v>
      </c>
      <c r="D1881" s="0" t="n">
        <v>266</v>
      </c>
      <c r="E1881" s="0" t="n">
        <v>150</v>
      </c>
      <c r="F1881" s="0" t="n">
        <v>11</v>
      </c>
      <c r="G1881" s="0" t="n">
        <v>36</v>
      </c>
      <c r="H1881" s="0" t="n">
        <v>26768</v>
      </c>
      <c r="I1881" s="0" t="n">
        <v>21239</v>
      </c>
      <c r="J1881" s="16" t="n">
        <f aca="false">D1881+Inputs!$B$8*E1881</f>
        <v>578</v>
      </c>
      <c r="K1881" s="16" t="n">
        <f aca="false">F1881+Inputs!$B$9*G1881</f>
        <v>85.88</v>
      </c>
      <c r="L1881" s="16" t="n">
        <f aca="false">H1881+Inputs!$B$10*I1881</f>
        <v>57288.443</v>
      </c>
      <c r="M1881" s="16" t="n">
        <f aca="false">J1881+K1881+L1881</f>
        <v>57952.323</v>
      </c>
    </row>
    <row r="1882" customFormat="false" ht="15" hidden="false" customHeight="false" outlineLevel="0" collapsed="false">
      <c r="A1882" s="0" t="s">
        <v>372</v>
      </c>
      <c r="B1882" s="15" t="n">
        <v>45717</v>
      </c>
      <c r="C1882" s="0" t="n">
        <v>1</v>
      </c>
      <c r="D1882" s="0" t="n">
        <v>263</v>
      </c>
      <c r="E1882" s="0" t="n">
        <v>173</v>
      </c>
      <c r="F1882" s="0" t="n">
        <v>11</v>
      </c>
      <c r="G1882" s="0" t="n">
        <v>49</v>
      </c>
      <c r="H1882" s="0" t="n">
        <v>26573</v>
      </c>
      <c r="I1882" s="0" t="n">
        <v>21237</v>
      </c>
      <c r="J1882" s="16" t="n">
        <f aca="false">D1882+Inputs!$B$8*E1882</f>
        <v>622.84</v>
      </c>
      <c r="K1882" s="16" t="n">
        <f aca="false">F1882+Inputs!$B$9*G1882</f>
        <v>112.92</v>
      </c>
      <c r="L1882" s="16" t="n">
        <f aca="false">H1882+Inputs!$B$10*I1882</f>
        <v>57090.569</v>
      </c>
      <c r="M1882" s="16" t="n">
        <f aca="false">J1882+K1882+L1882</f>
        <v>57826.329</v>
      </c>
    </row>
    <row r="1883" customFormat="false" ht="15" hidden="false" customHeight="false" outlineLevel="0" collapsed="false">
      <c r="A1883" s="0" t="s">
        <v>372</v>
      </c>
      <c r="B1883" s="15" t="n">
        <v>45809</v>
      </c>
      <c r="C1883" s="0" t="n">
        <v>1</v>
      </c>
      <c r="D1883" s="0" t="n">
        <v>276</v>
      </c>
      <c r="E1883" s="0" t="n">
        <v>190</v>
      </c>
      <c r="F1883" s="0" t="n">
        <v>19</v>
      </c>
      <c r="G1883" s="0" t="n">
        <v>54</v>
      </c>
      <c r="H1883" s="0" t="n">
        <v>26597</v>
      </c>
      <c r="I1883" s="0" t="n">
        <v>21067</v>
      </c>
      <c r="J1883" s="16" t="n">
        <f aca="false">D1883+Inputs!$B$8*E1883</f>
        <v>671.2</v>
      </c>
      <c r="K1883" s="16" t="n">
        <f aca="false">F1883+Inputs!$B$9*G1883</f>
        <v>131.32</v>
      </c>
      <c r="L1883" s="16" t="n">
        <f aca="false">H1883+Inputs!$B$10*I1883</f>
        <v>56870.279</v>
      </c>
      <c r="M1883" s="16" t="n">
        <f aca="false">J1883+K1883+L1883</f>
        <v>57672.799</v>
      </c>
    </row>
    <row r="1884" customFormat="false" ht="15" hidden="false" customHeight="false" outlineLevel="0" collapsed="false">
      <c r="A1884" s="0" t="s">
        <v>372</v>
      </c>
      <c r="B1884" s="15" t="n">
        <v>45901</v>
      </c>
      <c r="C1884" s="0" t="n">
        <v>1</v>
      </c>
      <c r="D1884" s="0" t="n">
        <v>277</v>
      </c>
      <c r="E1884" s="0" t="n">
        <v>206</v>
      </c>
      <c r="F1884" s="0" t="n">
        <v>35</v>
      </c>
      <c r="G1884" s="0" t="n">
        <v>65</v>
      </c>
      <c r="H1884" s="0" t="n">
        <v>26703</v>
      </c>
      <c r="I1884" s="0" t="n">
        <v>21071</v>
      </c>
      <c r="J1884" s="16" t="n">
        <f aca="false">D1884+Inputs!$B$8*E1884</f>
        <v>705.48</v>
      </c>
      <c r="K1884" s="16" t="n">
        <f aca="false">F1884+Inputs!$B$9*G1884</f>
        <v>170.2</v>
      </c>
      <c r="L1884" s="16" t="n">
        <f aca="false">H1884+Inputs!$B$10*I1884</f>
        <v>56982.027</v>
      </c>
      <c r="M1884" s="16" t="n">
        <f aca="false">J1884+K1884+L1884</f>
        <v>57857.707</v>
      </c>
    </row>
    <row r="1885" customFormat="false" ht="15" hidden="false" customHeight="false" outlineLevel="0" collapsed="false">
      <c r="A1885" s="0" t="s">
        <v>372</v>
      </c>
      <c r="B1885" s="15" t="n">
        <v>45992</v>
      </c>
      <c r="C1885" s="0" t="n">
        <v>1</v>
      </c>
      <c r="D1885" s="0" t="n">
        <v>317</v>
      </c>
      <c r="E1885" s="0" t="n">
        <v>224</v>
      </c>
      <c r="F1885" s="0" t="n">
        <v>42</v>
      </c>
      <c r="G1885" s="0" t="n">
        <v>75</v>
      </c>
      <c r="H1885" s="0" t="n">
        <v>26893</v>
      </c>
      <c r="I1885" s="0" t="n">
        <v>21029</v>
      </c>
      <c r="J1885" s="16" t="n">
        <f aca="false">D1885+Inputs!$B$8*E1885</f>
        <v>782.92</v>
      </c>
      <c r="K1885" s="16" t="n">
        <f aca="false">F1885+Inputs!$B$9*G1885</f>
        <v>198</v>
      </c>
      <c r="L1885" s="16" t="n">
        <f aca="false">H1885+Inputs!$B$10*I1885</f>
        <v>57111.673</v>
      </c>
      <c r="M1885" s="16" t="n">
        <f aca="false">J1885+K1885+L1885</f>
        <v>58092.593</v>
      </c>
    </row>
    <row r="1886" customFormat="false" ht="15" hidden="false" customHeight="false" outlineLevel="0" collapsed="false">
      <c r="A1886" s="0" t="s">
        <v>372</v>
      </c>
      <c r="B1886" s="15" t="n">
        <v>46082</v>
      </c>
      <c r="C1886" s="0" t="n">
        <v>1</v>
      </c>
      <c r="D1886" s="0" t="n">
        <v>346</v>
      </c>
      <c r="E1886" s="0" t="n">
        <v>254</v>
      </c>
      <c r="F1886" s="0" t="n">
        <v>65</v>
      </c>
      <c r="G1886" s="0" t="n">
        <v>87</v>
      </c>
      <c r="H1886" s="0" t="n">
        <v>26858</v>
      </c>
      <c r="I1886" s="0" t="n">
        <v>20989</v>
      </c>
      <c r="J1886" s="16" t="n">
        <f aca="false">D1886+Inputs!$B$8*E1886</f>
        <v>874.32</v>
      </c>
      <c r="K1886" s="16" t="n">
        <f aca="false">F1886+Inputs!$B$9*G1886</f>
        <v>245.96</v>
      </c>
      <c r="L1886" s="16" t="n">
        <f aca="false">H1886+Inputs!$B$10*I1886</f>
        <v>57019.193</v>
      </c>
      <c r="M1886" s="16" t="n">
        <f aca="false">J1886+K1886+L1886</f>
        <v>58139.473</v>
      </c>
    </row>
    <row r="1887" customFormat="false" ht="15" hidden="false" customHeight="false" outlineLevel="0" collapsed="false">
      <c r="A1887" s="0" t="s">
        <v>372</v>
      </c>
      <c r="B1887" s="15" t="n">
        <v>46174</v>
      </c>
      <c r="C1887" s="0" t="n">
        <v>1</v>
      </c>
      <c r="D1887" s="0" t="n">
        <v>480</v>
      </c>
      <c r="E1887" s="0" t="n">
        <v>297</v>
      </c>
      <c r="F1887" s="0" t="n">
        <v>72</v>
      </c>
      <c r="G1887" s="0" t="n">
        <v>117</v>
      </c>
      <c r="H1887" s="0" t="n">
        <v>26699</v>
      </c>
      <c r="I1887" s="0" t="n">
        <v>20923</v>
      </c>
      <c r="J1887" s="16" t="n">
        <f aca="false">D1887+Inputs!$B$8*E1887</f>
        <v>1097.76</v>
      </c>
      <c r="K1887" s="16" t="n">
        <f aca="false">F1887+Inputs!$B$9*G1887</f>
        <v>315.36</v>
      </c>
      <c r="L1887" s="16" t="n">
        <f aca="false">H1887+Inputs!$B$10*I1887</f>
        <v>56765.351</v>
      </c>
      <c r="M1887" s="16" t="n">
        <f aca="false">J1887+K1887+L1887</f>
        <v>58178.471</v>
      </c>
    </row>
    <row r="1888" customFormat="false" ht="15" hidden="false" customHeight="false" outlineLevel="0" collapsed="false">
      <c r="A1888" s="0" t="s">
        <v>372</v>
      </c>
      <c r="B1888" s="15" t="n">
        <v>46235</v>
      </c>
      <c r="C1888" s="0" t="n">
        <v>1</v>
      </c>
      <c r="D1888" s="0" t="n">
        <v>547</v>
      </c>
      <c r="E1888" s="0" t="n">
        <v>312</v>
      </c>
      <c r="F1888" s="0" t="n">
        <v>96</v>
      </c>
      <c r="G1888" s="0" t="n">
        <v>122</v>
      </c>
      <c r="H1888" s="0" t="n">
        <v>26735</v>
      </c>
      <c r="I1888" s="0" t="n">
        <v>20881</v>
      </c>
      <c r="J1888" s="16" t="n">
        <f aca="false">D1888+Inputs!$B$8*E1888</f>
        <v>1195.96</v>
      </c>
      <c r="K1888" s="16" t="n">
        <f aca="false">F1888+Inputs!$B$9*G1888</f>
        <v>349.76</v>
      </c>
      <c r="L1888" s="16" t="n">
        <f aca="false">H1888+Inputs!$B$10*I1888</f>
        <v>56740.997</v>
      </c>
      <c r="M1888" s="16" t="n">
        <f aca="false">J1888+K1888+L1888</f>
        <v>58286.717</v>
      </c>
    </row>
    <row r="1889" customFormat="false" ht="15" hidden="false" customHeight="false" outlineLevel="0" collapsed="false">
      <c r="A1889" s="0" t="s">
        <v>391</v>
      </c>
      <c r="B1889" s="15" t="n">
        <v>44805</v>
      </c>
      <c r="C1889" s="0" t="n">
        <v>2</v>
      </c>
      <c r="D1889" s="0" t="n">
        <v>0</v>
      </c>
      <c r="E1889" s="0" t="n">
        <v>3</v>
      </c>
      <c r="F1889" s="0" t="n">
        <v>0</v>
      </c>
      <c r="G1889" s="0" t="n">
        <v>1</v>
      </c>
      <c r="H1889" s="0" t="n">
        <v>1578</v>
      </c>
      <c r="I1889" s="0" t="n">
        <v>7032</v>
      </c>
      <c r="J1889" s="16" t="n">
        <f aca="false">D1889+Inputs!$B$8*E1889</f>
        <v>6.24</v>
      </c>
      <c r="K1889" s="16" t="n">
        <f aca="false">F1889+Inputs!$B$9*G1889</f>
        <v>2.08</v>
      </c>
      <c r="L1889" s="16" t="n">
        <f aca="false">H1889+Inputs!$B$10*I1889</f>
        <v>11682.984</v>
      </c>
      <c r="M1889" s="16" t="n">
        <f aca="false">J1889+K1889+L1889</f>
        <v>11691.304</v>
      </c>
    </row>
    <row r="1890" customFormat="false" ht="15" hidden="false" customHeight="false" outlineLevel="0" collapsed="false">
      <c r="A1890" s="0" t="s">
        <v>391</v>
      </c>
      <c r="B1890" s="15" t="n">
        <v>44896</v>
      </c>
      <c r="C1890" s="0" t="n">
        <v>2</v>
      </c>
      <c r="D1890" s="0" t="n">
        <v>0</v>
      </c>
      <c r="E1890" s="0" t="n">
        <v>5</v>
      </c>
      <c r="F1890" s="0" t="n">
        <v>0</v>
      </c>
      <c r="G1890" s="0" t="n">
        <v>1</v>
      </c>
      <c r="H1890" s="0" t="n">
        <v>1579</v>
      </c>
      <c r="I1890" s="0" t="n">
        <v>7068</v>
      </c>
      <c r="J1890" s="16" t="n">
        <f aca="false">D1890+Inputs!$B$8*E1890</f>
        <v>10.4</v>
      </c>
      <c r="K1890" s="16" t="n">
        <f aca="false">F1890+Inputs!$B$9*G1890</f>
        <v>2.08</v>
      </c>
      <c r="L1890" s="16" t="n">
        <f aca="false">H1890+Inputs!$B$10*I1890</f>
        <v>11735.716</v>
      </c>
      <c r="M1890" s="16" t="n">
        <f aca="false">J1890+K1890+L1890</f>
        <v>11748.196</v>
      </c>
    </row>
    <row r="1891" customFormat="false" ht="15" hidden="false" customHeight="false" outlineLevel="0" collapsed="false">
      <c r="A1891" s="0" t="s">
        <v>391</v>
      </c>
      <c r="B1891" s="15" t="n">
        <v>44986</v>
      </c>
      <c r="C1891" s="0" t="n">
        <v>2</v>
      </c>
      <c r="D1891" s="0" t="n">
        <v>0</v>
      </c>
      <c r="E1891" s="0" t="n">
        <v>8</v>
      </c>
      <c r="F1891" s="0" t="n">
        <v>0</v>
      </c>
      <c r="G1891" s="0" t="n">
        <v>1</v>
      </c>
      <c r="H1891" s="0" t="n">
        <v>1542</v>
      </c>
      <c r="I1891" s="0" t="n">
        <v>7120</v>
      </c>
      <c r="J1891" s="16" t="n">
        <f aca="false">D1891+Inputs!$B$8*E1891</f>
        <v>16.64</v>
      </c>
      <c r="K1891" s="16" t="n">
        <f aca="false">F1891+Inputs!$B$9*G1891</f>
        <v>2.08</v>
      </c>
      <c r="L1891" s="16" t="n">
        <f aca="false">H1891+Inputs!$B$10*I1891</f>
        <v>11773.44</v>
      </c>
      <c r="M1891" s="16" t="n">
        <f aca="false">J1891+K1891+L1891</f>
        <v>11792.16</v>
      </c>
    </row>
    <row r="1892" customFormat="false" ht="15" hidden="false" customHeight="false" outlineLevel="0" collapsed="false">
      <c r="A1892" s="0" t="s">
        <v>391</v>
      </c>
      <c r="B1892" s="15" t="n">
        <v>45078</v>
      </c>
      <c r="C1892" s="0" t="n">
        <v>2</v>
      </c>
      <c r="D1892" s="0" t="n">
        <v>0</v>
      </c>
      <c r="E1892" s="0" t="n">
        <v>11</v>
      </c>
      <c r="F1892" s="0" t="n">
        <v>0</v>
      </c>
      <c r="G1892" s="0" t="n">
        <v>1</v>
      </c>
      <c r="H1892" s="0" t="n">
        <v>1561</v>
      </c>
      <c r="I1892" s="0" t="n">
        <v>7181</v>
      </c>
      <c r="J1892" s="16" t="n">
        <f aca="false">D1892+Inputs!$B$8*E1892</f>
        <v>22.88</v>
      </c>
      <c r="K1892" s="16" t="n">
        <f aca="false">F1892+Inputs!$B$9*G1892</f>
        <v>2.08</v>
      </c>
      <c r="L1892" s="16" t="n">
        <f aca="false">H1892+Inputs!$B$10*I1892</f>
        <v>11880.097</v>
      </c>
      <c r="M1892" s="16" t="n">
        <f aca="false">J1892+K1892+L1892</f>
        <v>11905.057</v>
      </c>
    </row>
    <row r="1893" customFormat="false" ht="15" hidden="false" customHeight="false" outlineLevel="0" collapsed="false">
      <c r="A1893" s="0" t="s">
        <v>391</v>
      </c>
      <c r="B1893" s="15" t="n">
        <v>45170</v>
      </c>
      <c r="C1893" s="0" t="n">
        <v>2</v>
      </c>
      <c r="D1893" s="0" t="n">
        <v>0</v>
      </c>
      <c r="E1893" s="0" t="n">
        <v>10</v>
      </c>
      <c r="F1893" s="0" t="n">
        <v>0</v>
      </c>
      <c r="G1893" s="0" t="n">
        <v>1</v>
      </c>
      <c r="H1893" s="0" t="n">
        <v>1599</v>
      </c>
      <c r="I1893" s="0" t="n">
        <v>7236</v>
      </c>
      <c r="J1893" s="16" t="n">
        <f aca="false">D1893+Inputs!$B$8*E1893</f>
        <v>20.8</v>
      </c>
      <c r="K1893" s="16" t="n">
        <f aca="false">F1893+Inputs!$B$9*G1893</f>
        <v>2.08</v>
      </c>
      <c r="L1893" s="16" t="n">
        <f aca="false">H1893+Inputs!$B$10*I1893</f>
        <v>11997.132</v>
      </c>
      <c r="M1893" s="16" t="n">
        <f aca="false">J1893+K1893+L1893</f>
        <v>12020.012</v>
      </c>
    </row>
    <row r="1894" customFormat="false" ht="15" hidden="false" customHeight="false" outlineLevel="0" collapsed="false">
      <c r="A1894" s="0" t="s">
        <v>391</v>
      </c>
      <c r="B1894" s="15" t="n">
        <v>45261</v>
      </c>
      <c r="C1894" s="0" t="n">
        <v>2</v>
      </c>
      <c r="D1894" s="0" t="n">
        <v>0</v>
      </c>
      <c r="E1894" s="0" t="n">
        <v>10</v>
      </c>
      <c r="F1894" s="0" t="n">
        <v>0</v>
      </c>
      <c r="G1894" s="0" t="n">
        <v>3</v>
      </c>
      <c r="H1894" s="0" t="n">
        <v>1666</v>
      </c>
      <c r="I1894" s="0" t="n">
        <v>7232</v>
      </c>
      <c r="J1894" s="16" t="n">
        <f aca="false">D1894+Inputs!$B$8*E1894</f>
        <v>20.8</v>
      </c>
      <c r="K1894" s="16" t="n">
        <f aca="false">F1894+Inputs!$B$9*G1894</f>
        <v>6.24</v>
      </c>
      <c r="L1894" s="16" t="n">
        <f aca="false">H1894+Inputs!$B$10*I1894</f>
        <v>12058.384</v>
      </c>
      <c r="M1894" s="16" t="n">
        <f aca="false">J1894+K1894+L1894</f>
        <v>12085.424</v>
      </c>
    </row>
    <row r="1895" customFormat="false" ht="15" hidden="false" customHeight="false" outlineLevel="0" collapsed="false">
      <c r="A1895" s="0" t="s">
        <v>391</v>
      </c>
      <c r="B1895" s="15" t="n">
        <v>45352</v>
      </c>
      <c r="C1895" s="0" t="n">
        <v>2</v>
      </c>
      <c r="D1895" s="0" t="n">
        <v>0</v>
      </c>
      <c r="E1895" s="0" t="n">
        <v>12</v>
      </c>
      <c r="F1895" s="0" t="n">
        <v>0</v>
      </c>
      <c r="G1895" s="0" t="n">
        <v>3</v>
      </c>
      <c r="H1895" s="0" t="n">
        <v>1647</v>
      </c>
      <c r="I1895" s="0" t="n">
        <v>7225</v>
      </c>
      <c r="J1895" s="16" t="n">
        <f aca="false">D1895+Inputs!$B$8*E1895</f>
        <v>24.96</v>
      </c>
      <c r="K1895" s="16" t="n">
        <f aca="false">F1895+Inputs!$B$9*G1895</f>
        <v>6.24</v>
      </c>
      <c r="L1895" s="16" t="n">
        <f aca="false">H1895+Inputs!$B$10*I1895</f>
        <v>12029.325</v>
      </c>
      <c r="M1895" s="16" t="n">
        <f aca="false">J1895+K1895+L1895</f>
        <v>12060.525</v>
      </c>
    </row>
    <row r="1896" customFormat="false" ht="15" hidden="false" customHeight="false" outlineLevel="0" collapsed="false">
      <c r="A1896" s="0" t="s">
        <v>391</v>
      </c>
      <c r="B1896" s="15" t="n">
        <v>45444</v>
      </c>
      <c r="C1896" s="0" t="n">
        <v>2</v>
      </c>
      <c r="D1896" s="0" t="n">
        <v>0</v>
      </c>
      <c r="E1896" s="0" t="n">
        <v>12</v>
      </c>
      <c r="F1896" s="0" t="n">
        <v>0</v>
      </c>
      <c r="G1896" s="0" t="n">
        <v>4</v>
      </c>
      <c r="H1896" s="0" t="n">
        <v>1616</v>
      </c>
      <c r="I1896" s="0" t="n">
        <v>7214</v>
      </c>
      <c r="J1896" s="16" t="n">
        <f aca="false">D1896+Inputs!$B$8*E1896</f>
        <v>24.96</v>
      </c>
      <c r="K1896" s="16" t="n">
        <f aca="false">F1896+Inputs!$B$9*G1896</f>
        <v>8.32</v>
      </c>
      <c r="L1896" s="16" t="n">
        <f aca="false">H1896+Inputs!$B$10*I1896</f>
        <v>11982.518</v>
      </c>
      <c r="M1896" s="16" t="n">
        <f aca="false">J1896+K1896+L1896</f>
        <v>12015.798</v>
      </c>
    </row>
    <row r="1897" customFormat="false" ht="15" hidden="false" customHeight="false" outlineLevel="0" collapsed="false">
      <c r="A1897" s="0" t="s">
        <v>391</v>
      </c>
      <c r="B1897" s="15" t="n">
        <v>45536</v>
      </c>
      <c r="C1897" s="0" t="n">
        <v>2</v>
      </c>
      <c r="D1897" s="0" t="n">
        <v>0</v>
      </c>
      <c r="E1897" s="0" t="n">
        <v>13</v>
      </c>
      <c r="F1897" s="0" t="n">
        <v>0</v>
      </c>
      <c r="G1897" s="0" t="n">
        <v>4</v>
      </c>
      <c r="H1897" s="0" t="n">
        <v>1749</v>
      </c>
      <c r="I1897" s="0" t="n">
        <v>7233</v>
      </c>
      <c r="J1897" s="16" t="n">
        <f aca="false">D1897+Inputs!$B$8*E1897</f>
        <v>27.04</v>
      </c>
      <c r="K1897" s="16" t="n">
        <f aca="false">F1897+Inputs!$B$9*G1897</f>
        <v>8.32</v>
      </c>
      <c r="L1897" s="16" t="n">
        <f aca="false">H1897+Inputs!$B$10*I1897</f>
        <v>12142.821</v>
      </c>
      <c r="M1897" s="16" t="n">
        <f aca="false">J1897+K1897+L1897</f>
        <v>12178.181</v>
      </c>
    </row>
    <row r="1898" customFormat="false" ht="15" hidden="false" customHeight="false" outlineLevel="0" collapsed="false">
      <c r="A1898" s="0" t="s">
        <v>391</v>
      </c>
      <c r="B1898" s="15" t="n">
        <v>45627</v>
      </c>
      <c r="C1898" s="0" t="n">
        <v>2</v>
      </c>
      <c r="D1898" s="0" t="n">
        <v>0</v>
      </c>
      <c r="E1898" s="0" t="n">
        <v>16</v>
      </c>
      <c r="F1898" s="0" t="n">
        <v>0</v>
      </c>
      <c r="G1898" s="0" t="n">
        <v>7</v>
      </c>
      <c r="H1898" s="0" t="n">
        <v>1790</v>
      </c>
      <c r="I1898" s="0" t="n">
        <v>7276</v>
      </c>
      <c r="J1898" s="16" t="n">
        <f aca="false">D1898+Inputs!$B$8*E1898</f>
        <v>33.28</v>
      </c>
      <c r="K1898" s="16" t="n">
        <f aca="false">F1898+Inputs!$B$9*G1898</f>
        <v>14.56</v>
      </c>
      <c r="L1898" s="16" t="n">
        <f aca="false">H1898+Inputs!$B$10*I1898</f>
        <v>12245.612</v>
      </c>
      <c r="M1898" s="16" t="n">
        <f aca="false">J1898+K1898+L1898</f>
        <v>12293.452</v>
      </c>
    </row>
    <row r="1899" customFormat="false" ht="15" hidden="false" customHeight="false" outlineLevel="0" collapsed="false">
      <c r="A1899" s="0" t="s">
        <v>391</v>
      </c>
      <c r="B1899" s="15" t="n">
        <v>45717</v>
      </c>
      <c r="C1899" s="0" t="n">
        <v>2</v>
      </c>
      <c r="D1899" s="0" t="n">
        <v>0</v>
      </c>
      <c r="E1899" s="0" t="n">
        <v>15</v>
      </c>
      <c r="F1899" s="0" t="n">
        <v>0</v>
      </c>
      <c r="G1899" s="0" t="n">
        <v>11</v>
      </c>
      <c r="H1899" s="0" t="n">
        <v>1799</v>
      </c>
      <c r="I1899" s="0" t="n">
        <v>7284</v>
      </c>
      <c r="J1899" s="16" t="n">
        <f aca="false">D1899+Inputs!$B$8*E1899</f>
        <v>31.2</v>
      </c>
      <c r="K1899" s="16" t="n">
        <f aca="false">F1899+Inputs!$B$9*G1899</f>
        <v>22.88</v>
      </c>
      <c r="L1899" s="16" t="n">
        <f aca="false">H1899+Inputs!$B$10*I1899</f>
        <v>12266.108</v>
      </c>
      <c r="M1899" s="16" t="n">
        <f aca="false">J1899+K1899+L1899</f>
        <v>12320.188</v>
      </c>
    </row>
    <row r="1900" customFormat="false" ht="15" hidden="false" customHeight="false" outlineLevel="0" collapsed="false">
      <c r="A1900" s="0" t="s">
        <v>391</v>
      </c>
      <c r="B1900" s="15" t="n">
        <v>45809</v>
      </c>
      <c r="C1900" s="0" t="n">
        <v>2</v>
      </c>
      <c r="D1900" s="0" t="n">
        <v>0</v>
      </c>
      <c r="E1900" s="0" t="n">
        <v>20</v>
      </c>
      <c r="F1900" s="0" t="n">
        <v>0</v>
      </c>
      <c r="G1900" s="0" t="n">
        <v>11</v>
      </c>
      <c r="H1900" s="0" t="n">
        <v>1755</v>
      </c>
      <c r="I1900" s="0" t="n">
        <v>7280</v>
      </c>
      <c r="J1900" s="16" t="n">
        <f aca="false">D1900+Inputs!$B$8*E1900</f>
        <v>41.6</v>
      </c>
      <c r="K1900" s="16" t="n">
        <f aca="false">F1900+Inputs!$B$9*G1900</f>
        <v>22.88</v>
      </c>
      <c r="L1900" s="16" t="n">
        <f aca="false">H1900+Inputs!$B$10*I1900</f>
        <v>12216.36</v>
      </c>
      <c r="M1900" s="16" t="n">
        <f aca="false">J1900+K1900+L1900</f>
        <v>12280.84</v>
      </c>
    </row>
    <row r="1901" customFormat="false" ht="15" hidden="false" customHeight="false" outlineLevel="0" collapsed="false">
      <c r="A1901" s="0" t="s">
        <v>391</v>
      </c>
      <c r="B1901" s="15" t="n">
        <v>45901</v>
      </c>
      <c r="C1901" s="0" t="n">
        <v>2</v>
      </c>
      <c r="D1901" s="0" t="n">
        <v>0</v>
      </c>
      <c r="E1901" s="0" t="n">
        <v>24</v>
      </c>
      <c r="F1901" s="0" t="n">
        <v>0</v>
      </c>
      <c r="G1901" s="0" t="n">
        <v>12</v>
      </c>
      <c r="H1901" s="0" t="n">
        <v>1780</v>
      </c>
      <c r="I1901" s="0" t="n">
        <v>7258</v>
      </c>
      <c r="J1901" s="16" t="n">
        <f aca="false">D1901+Inputs!$B$8*E1901</f>
        <v>49.92</v>
      </c>
      <c r="K1901" s="16" t="n">
        <f aca="false">F1901+Inputs!$B$9*G1901</f>
        <v>24.96</v>
      </c>
      <c r="L1901" s="16" t="n">
        <f aca="false">H1901+Inputs!$B$10*I1901</f>
        <v>12209.746</v>
      </c>
      <c r="M1901" s="16" t="n">
        <f aca="false">J1901+K1901+L1901</f>
        <v>12284.626</v>
      </c>
    </row>
    <row r="1902" customFormat="false" ht="15" hidden="false" customHeight="false" outlineLevel="0" collapsed="false">
      <c r="A1902" s="0" t="s">
        <v>391</v>
      </c>
      <c r="B1902" s="15" t="n">
        <v>45992</v>
      </c>
      <c r="C1902" s="0" t="n">
        <v>2</v>
      </c>
      <c r="D1902" s="0" t="n">
        <v>0</v>
      </c>
      <c r="E1902" s="0" t="n">
        <v>23</v>
      </c>
      <c r="F1902" s="0" t="n">
        <v>0</v>
      </c>
      <c r="G1902" s="0" t="n">
        <v>13</v>
      </c>
      <c r="H1902" s="0" t="n">
        <v>1782</v>
      </c>
      <c r="I1902" s="0" t="n">
        <v>7256</v>
      </c>
      <c r="J1902" s="16" t="n">
        <f aca="false">D1902+Inputs!$B$8*E1902</f>
        <v>47.84</v>
      </c>
      <c r="K1902" s="16" t="n">
        <f aca="false">F1902+Inputs!$B$9*G1902</f>
        <v>27.04</v>
      </c>
      <c r="L1902" s="16" t="n">
        <f aca="false">H1902+Inputs!$B$10*I1902</f>
        <v>12208.872</v>
      </c>
      <c r="M1902" s="16" t="n">
        <f aca="false">J1902+K1902+L1902</f>
        <v>12283.752</v>
      </c>
    </row>
    <row r="1903" customFormat="false" ht="15" hidden="false" customHeight="false" outlineLevel="0" collapsed="false">
      <c r="A1903" s="0" t="s">
        <v>391</v>
      </c>
      <c r="B1903" s="15" t="n">
        <v>46082</v>
      </c>
      <c r="C1903" s="0" t="n">
        <v>2</v>
      </c>
      <c r="D1903" s="0" t="n">
        <v>0</v>
      </c>
      <c r="E1903" s="0" t="n">
        <v>28</v>
      </c>
      <c r="F1903" s="0" t="n">
        <v>0</v>
      </c>
      <c r="G1903" s="0" t="n">
        <v>15</v>
      </c>
      <c r="H1903" s="0" t="n">
        <v>1812</v>
      </c>
      <c r="I1903" s="0" t="n">
        <v>7250</v>
      </c>
      <c r="J1903" s="16" t="n">
        <f aca="false">D1903+Inputs!$B$8*E1903</f>
        <v>58.24</v>
      </c>
      <c r="K1903" s="16" t="n">
        <f aca="false">F1903+Inputs!$B$9*G1903</f>
        <v>31.2</v>
      </c>
      <c r="L1903" s="16" t="n">
        <f aca="false">H1903+Inputs!$B$10*I1903</f>
        <v>12230.25</v>
      </c>
      <c r="M1903" s="16" t="n">
        <f aca="false">J1903+K1903+L1903</f>
        <v>12319.69</v>
      </c>
    </row>
    <row r="1904" customFormat="false" ht="15" hidden="false" customHeight="false" outlineLevel="0" collapsed="false">
      <c r="A1904" s="0" t="s">
        <v>391</v>
      </c>
      <c r="B1904" s="15" t="n">
        <v>46174</v>
      </c>
      <c r="C1904" s="0" t="n">
        <v>2</v>
      </c>
      <c r="D1904" s="0" t="n">
        <v>0</v>
      </c>
      <c r="E1904" s="0" t="n">
        <v>33</v>
      </c>
      <c r="F1904" s="0" t="n">
        <v>0</v>
      </c>
      <c r="G1904" s="0" t="n">
        <v>18</v>
      </c>
      <c r="H1904" s="0" t="n">
        <v>1779</v>
      </c>
      <c r="I1904" s="0" t="n">
        <v>7206</v>
      </c>
      <c r="J1904" s="16" t="n">
        <f aca="false">D1904+Inputs!$B$8*E1904</f>
        <v>68.64</v>
      </c>
      <c r="K1904" s="16" t="n">
        <f aca="false">F1904+Inputs!$B$9*G1904</f>
        <v>37.44</v>
      </c>
      <c r="L1904" s="16" t="n">
        <f aca="false">H1904+Inputs!$B$10*I1904</f>
        <v>12134.022</v>
      </c>
      <c r="M1904" s="16" t="n">
        <f aca="false">J1904+K1904+L1904</f>
        <v>12240.102</v>
      </c>
    </row>
    <row r="1905" customFormat="false" ht="15" hidden="false" customHeight="false" outlineLevel="0" collapsed="false">
      <c r="A1905" s="0" t="s">
        <v>391</v>
      </c>
      <c r="B1905" s="15" t="n">
        <v>46235</v>
      </c>
      <c r="C1905" s="0" t="n">
        <v>2</v>
      </c>
      <c r="D1905" s="0" t="n">
        <v>0</v>
      </c>
      <c r="E1905" s="0" t="n">
        <v>34</v>
      </c>
      <c r="F1905" s="0" t="n">
        <v>0</v>
      </c>
      <c r="G1905" s="0" t="n">
        <v>24</v>
      </c>
      <c r="H1905" s="0" t="n">
        <v>1816</v>
      </c>
      <c r="I1905" s="0" t="n">
        <v>7266</v>
      </c>
      <c r="J1905" s="16" t="n">
        <f aca="false">D1905+Inputs!$B$8*E1905</f>
        <v>70.72</v>
      </c>
      <c r="K1905" s="16" t="n">
        <f aca="false">F1905+Inputs!$B$9*G1905</f>
        <v>49.92</v>
      </c>
      <c r="L1905" s="16" t="n">
        <f aca="false">H1905+Inputs!$B$10*I1905</f>
        <v>12257.242</v>
      </c>
      <c r="M1905" s="16" t="n">
        <f aca="false">J1905+K1905+L1905</f>
        <v>12377.882</v>
      </c>
    </row>
    <row r="1906" customFormat="false" ht="15" hidden="false" customHeight="false" outlineLevel="0" collapsed="false">
      <c r="A1906" s="0" t="s">
        <v>465</v>
      </c>
      <c r="B1906" s="15" t="n">
        <v>44805</v>
      </c>
      <c r="C1906" s="0" t="n">
        <v>1</v>
      </c>
      <c r="D1906" s="0" t="n">
        <v>0</v>
      </c>
      <c r="E1906" s="0" t="n">
        <v>6</v>
      </c>
      <c r="F1906" s="0" t="n">
        <v>0</v>
      </c>
      <c r="G1906" s="0" t="n">
        <v>1</v>
      </c>
      <c r="H1906" s="0" t="n">
        <v>580</v>
      </c>
      <c r="I1906" s="0" t="n">
        <v>6247</v>
      </c>
      <c r="J1906" s="16" t="n">
        <f aca="false">D1906+Inputs!$B$8*E1906</f>
        <v>12.48</v>
      </c>
      <c r="K1906" s="16" t="n">
        <f aca="false">F1906+Inputs!$B$9*G1906</f>
        <v>2.08</v>
      </c>
      <c r="L1906" s="16" t="n">
        <f aca="false">H1906+Inputs!$B$10*I1906</f>
        <v>9556.939</v>
      </c>
      <c r="M1906" s="16" t="n">
        <f aca="false">J1906+K1906+L1906</f>
        <v>9571.499</v>
      </c>
    </row>
    <row r="1907" customFormat="false" ht="15" hidden="false" customHeight="false" outlineLevel="0" collapsed="false">
      <c r="A1907" s="0" t="s">
        <v>465</v>
      </c>
      <c r="B1907" s="15" t="n">
        <v>44896</v>
      </c>
      <c r="C1907" s="0" t="n">
        <v>1</v>
      </c>
      <c r="D1907" s="0" t="n">
        <v>0</v>
      </c>
      <c r="E1907" s="0" t="n">
        <v>9</v>
      </c>
      <c r="F1907" s="0" t="n">
        <v>0</v>
      </c>
      <c r="G1907" s="0" t="n">
        <v>1</v>
      </c>
      <c r="H1907" s="0" t="n">
        <v>541</v>
      </c>
      <c r="I1907" s="0" t="n">
        <v>6266</v>
      </c>
      <c r="J1907" s="16" t="n">
        <f aca="false">D1907+Inputs!$B$8*E1907</f>
        <v>18.72</v>
      </c>
      <c r="K1907" s="16" t="n">
        <f aca="false">F1907+Inputs!$B$9*G1907</f>
        <v>2.08</v>
      </c>
      <c r="L1907" s="16" t="n">
        <f aca="false">H1907+Inputs!$B$10*I1907</f>
        <v>9545.242</v>
      </c>
      <c r="M1907" s="16" t="n">
        <f aca="false">J1907+K1907+L1907</f>
        <v>9566.042</v>
      </c>
    </row>
    <row r="1908" customFormat="false" ht="15" hidden="false" customHeight="false" outlineLevel="0" collapsed="false">
      <c r="A1908" s="0" t="s">
        <v>465</v>
      </c>
      <c r="B1908" s="15" t="n">
        <v>44986</v>
      </c>
      <c r="C1908" s="0" t="n">
        <v>1</v>
      </c>
      <c r="D1908" s="0" t="n">
        <v>0</v>
      </c>
      <c r="E1908" s="0" t="n">
        <v>14</v>
      </c>
      <c r="F1908" s="0" t="n">
        <v>0</v>
      </c>
      <c r="G1908" s="0" t="n">
        <v>3</v>
      </c>
      <c r="H1908" s="0" t="n">
        <v>553</v>
      </c>
      <c r="I1908" s="0" t="n">
        <v>6232</v>
      </c>
      <c r="J1908" s="16" t="n">
        <f aca="false">D1908+Inputs!$B$8*E1908</f>
        <v>29.12</v>
      </c>
      <c r="K1908" s="16" t="n">
        <f aca="false">F1908+Inputs!$B$9*G1908</f>
        <v>6.24</v>
      </c>
      <c r="L1908" s="16" t="n">
        <f aca="false">H1908+Inputs!$B$10*I1908</f>
        <v>9508.384</v>
      </c>
      <c r="M1908" s="16" t="n">
        <f aca="false">J1908+K1908+L1908</f>
        <v>9543.744</v>
      </c>
    </row>
    <row r="1909" customFormat="false" ht="15" hidden="false" customHeight="false" outlineLevel="0" collapsed="false">
      <c r="A1909" s="0" t="s">
        <v>465</v>
      </c>
      <c r="B1909" s="15" t="n">
        <v>45078</v>
      </c>
      <c r="C1909" s="0" t="n">
        <v>1</v>
      </c>
      <c r="D1909" s="0" t="n">
        <v>0</v>
      </c>
      <c r="E1909" s="0" t="n">
        <v>19</v>
      </c>
      <c r="F1909" s="0" t="n">
        <v>0</v>
      </c>
      <c r="G1909" s="0" t="n">
        <v>3</v>
      </c>
      <c r="H1909" s="0" t="n">
        <v>508</v>
      </c>
      <c r="I1909" s="0" t="n">
        <v>6567</v>
      </c>
      <c r="J1909" s="16" t="n">
        <f aca="false">D1909+Inputs!$B$8*E1909</f>
        <v>39.52</v>
      </c>
      <c r="K1909" s="16" t="n">
        <f aca="false">F1909+Inputs!$B$9*G1909</f>
        <v>6.24</v>
      </c>
      <c r="L1909" s="16" t="n">
        <f aca="false">H1909+Inputs!$B$10*I1909</f>
        <v>9944.779</v>
      </c>
      <c r="M1909" s="16" t="n">
        <f aca="false">J1909+K1909+L1909</f>
        <v>9990.539</v>
      </c>
    </row>
    <row r="1910" customFormat="false" ht="15" hidden="false" customHeight="false" outlineLevel="0" collapsed="false">
      <c r="A1910" s="0" t="s">
        <v>465</v>
      </c>
      <c r="B1910" s="15" t="n">
        <v>45170</v>
      </c>
      <c r="C1910" s="0" t="n">
        <v>1</v>
      </c>
      <c r="D1910" s="0" t="n">
        <v>0</v>
      </c>
      <c r="E1910" s="0" t="n">
        <v>21</v>
      </c>
      <c r="F1910" s="0" t="n">
        <v>0</v>
      </c>
      <c r="G1910" s="0" t="n">
        <v>2</v>
      </c>
      <c r="H1910" s="0" t="n">
        <v>531</v>
      </c>
      <c r="I1910" s="0" t="n">
        <v>6598</v>
      </c>
      <c r="J1910" s="16" t="n">
        <f aca="false">D1910+Inputs!$B$8*E1910</f>
        <v>43.68</v>
      </c>
      <c r="K1910" s="16" t="n">
        <f aca="false">F1910+Inputs!$B$9*G1910</f>
        <v>4.16</v>
      </c>
      <c r="L1910" s="16" t="n">
        <f aca="false">H1910+Inputs!$B$10*I1910</f>
        <v>10012.326</v>
      </c>
      <c r="M1910" s="16" t="n">
        <f aca="false">J1910+K1910+L1910</f>
        <v>10060.166</v>
      </c>
    </row>
    <row r="1911" customFormat="false" ht="15" hidden="false" customHeight="false" outlineLevel="0" collapsed="false">
      <c r="A1911" s="0" t="s">
        <v>465</v>
      </c>
      <c r="B1911" s="15" t="n">
        <v>45261</v>
      </c>
      <c r="C1911" s="0" t="n">
        <v>1</v>
      </c>
      <c r="D1911" s="0" t="n">
        <v>0</v>
      </c>
      <c r="E1911" s="0" t="n">
        <v>25</v>
      </c>
      <c r="F1911" s="0" t="n">
        <v>0</v>
      </c>
      <c r="G1911" s="0" t="n">
        <v>2</v>
      </c>
      <c r="H1911" s="0" t="n">
        <v>529</v>
      </c>
      <c r="I1911" s="0" t="n">
        <v>6684</v>
      </c>
      <c r="J1911" s="16" t="n">
        <f aca="false">D1911+Inputs!$B$8*E1911</f>
        <v>52</v>
      </c>
      <c r="K1911" s="16" t="n">
        <f aca="false">F1911+Inputs!$B$9*G1911</f>
        <v>4.16</v>
      </c>
      <c r="L1911" s="16" t="n">
        <f aca="false">H1911+Inputs!$B$10*I1911</f>
        <v>10133.908</v>
      </c>
      <c r="M1911" s="16" t="n">
        <f aca="false">J1911+K1911+L1911</f>
        <v>10190.068</v>
      </c>
    </row>
    <row r="1912" customFormat="false" ht="15" hidden="false" customHeight="false" outlineLevel="0" collapsed="false">
      <c r="A1912" s="0" t="s">
        <v>465</v>
      </c>
      <c r="B1912" s="15" t="n">
        <v>45352</v>
      </c>
      <c r="C1912" s="0" t="n">
        <v>1</v>
      </c>
      <c r="D1912" s="0" t="n">
        <v>0</v>
      </c>
      <c r="E1912" s="0" t="n">
        <v>27</v>
      </c>
      <c r="F1912" s="0" t="n">
        <v>0</v>
      </c>
      <c r="G1912" s="0" t="n">
        <v>2</v>
      </c>
      <c r="H1912" s="0" t="n">
        <v>512</v>
      </c>
      <c r="I1912" s="0" t="n">
        <v>6682</v>
      </c>
      <c r="J1912" s="16" t="n">
        <f aca="false">D1912+Inputs!$B$8*E1912</f>
        <v>56.16</v>
      </c>
      <c r="K1912" s="16" t="n">
        <f aca="false">F1912+Inputs!$B$9*G1912</f>
        <v>4.16</v>
      </c>
      <c r="L1912" s="16" t="n">
        <f aca="false">H1912+Inputs!$B$10*I1912</f>
        <v>10114.034</v>
      </c>
      <c r="M1912" s="16" t="n">
        <f aca="false">J1912+K1912+L1912</f>
        <v>10174.354</v>
      </c>
    </row>
    <row r="1913" customFormat="false" ht="15" hidden="false" customHeight="false" outlineLevel="0" collapsed="false">
      <c r="A1913" s="0" t="s">
        <v>465</v>
      </c>
      <c r="B1913" s="15" t="n">
        <v>45444</v>
      </c>
      <c r="C1913" s="0" t="n">
        <v>1</v>
      </c>
      <c r="D1913" s="0" t="n">
        <v>0</v>
      </c>
      <c r="E1913" s="0" t="n">
        <v>28</v>
      </c>
      <c r="F1913" s="0" t="n">
        <v>0</v>
      </c>
      <c r="G1913" s="0" t="n">
        <v>3</v>
      </c>
      <c r="H1913" s="0" t="n">
        <v>500</v>
      </c>
      <c r="I1913" s="0" t="n">
        <v>6700</v>
      </c>
      <c r="J1913" s="16" t="n">
        <f aca="false">D1913+Inputs!$B$8*E1913</f>
        <v>58.24</v>
      </c>
      <c r="K1913" s="16" t="n">
        <f aca="false">F1913+Inputs!$B$9*G1913</f>
        <v>6.24</v>
      </c>
      <c r="L1913" s="16" t="n">
        <f aca="false">H1913+Inputs!$B$10*I1913</f>
        <v>10127.9</v>
      </c>
      <c r="M1913" s="16" t="n">
        <f aca="false">J1913+K1913+L1913</f>
        <v>10192.38</v>
      </c>
    </row>
    <row r="1914" customFormat="false" ht="15" hidden="false" customHeight="false" outlineLevel="0" collapsed="false">
      <c r="A1914" s="0" t="s">
        <v>465</v>
      </c>
      <c r="B1914" s="15" t="n">
        <v>45536</v>
      </c>
      <c r="C1914" s="0" t="n">
        <v>1</v>
      </c>
      <c r="D1914" s="0" t="n">
        <v>0</v>
      </c>
      <c r="E1914" s="0" t="n">
        <v>36</v>
      </c>
      <c r="F1914" s="0" t="n">
        <v>0</v>
      </c>
      <c r="G1914" s="0" t="n">
        <v>5</v>
      </c>
      <c r="H1914" s="0" t="n">
        <v>492</v>
      </c>
      <c r="I1914" s="0" t="n">
        <v>6734</v>
      </c>
      <c r="J1914" s="16" t="n">
        <f aca="false">D1914+Inputs!$B$8*E1914</f>
        <v>74.88</v>
      </c>
      <c r="K1914" s="16" t="n">
        <f aca="false">F1914+Inputs!$B$9*G1914</f>
        <v>10.4</v>
      </c>
      <c r="L1914" s="16" t="n">
        <f aca="false">H1914+Inputs!$B$10*I1914</f>
        <v>10168.758</v>
      </c>
      <c r="M1914" s="16" t="n">
        <f aca="false">J1914+K1914+L1914</f>
        <v>10254.038</v>
      </c>
    </row>
    <row r="1915" customFormat="false" ht="15" hidden="false" customHeight="false" outlineLevel="0" collapsed="false">
      <c r="A1915" s="0" t="s">
        <v>465</v>
      </c>
      <c r="B1915" s="15" t="n">
        <v>45627</v>
      </c>
      <c r="C1915" s="0" t="n">
        <v>1</v>
      </c>
      <c r="D1915" s="0" t="n">
        <v>0</v>
      </c>
      <c r="E1915" s="0" t="n">
        <v>42</v>
      </c>
      <c r="F1915" s="0" t="n">
        <v>0</v>
      </c>
      <c r="G1915" s="0" t="n">
        <v>5</v>
      </c>
      <c r="H1915" s="0" t="n">
        <v>473</v>
      </c>
      <c r="I1915" s="0" t="n">
        <v>6720</v>
      </c>
      <c r="J1915" s="16" t="n">
        <f aca="false">D1915+Inputs!$B$8*E1915</f>
        <v>87.36</v>
      </c>
      <c r="K1915" s="16" t="n">
        <f aca="false">F1915+Inputs!$B$9*G1915</f>
        <v>10.4</v>
      </c>
      <c r="L1915" s="16" t="n">
        <f aca="false">H1915+Inputs!$B$10*I1915</f>
        <v>10129.64</v>
      </c>
      <c r="M1915" s="16" t="n">
        <f aca="false">J1915+K1915+L1915</f>
        <v>10227.4</v>
      </c>
    </row>
    <row r="1916" customFormat="false" ht="15" hidden="false" customHeight="false" outlineLevel="0" collapsed="false">
      <c r="A1916" s="0" t="s">
        <v>465</v>
      </c>
      <c r="B1916" s="15" t="n">
        <v>45717</v>
      </c>
      <c r="C1916" s="0" t="n">
        <v>1</v>
      </c>
      <c r="D1916" s="0" t="n">
        <v>0</v>
      </c>
      <c r="E1916" s="0" t="n">
        <v>44</v>
      </c>
      <c r="F1916" s="0" t="n">
        <v>0</v>
      </c>
      <c r="G1916" s="0" t="n">
        <v>7</v>
      </c>
      <c r="H1916" s="0" t="n">
        <v>446</v>
      </c>
      <c r="I1916" s="0" t="n">
        <v>6758</v>
      </c>
      <c r="J1916" s="16" t="n">
        <f aca="false">D1916+Inputs!$B$8*E1916</f>
        <v>91.52</v>
      </c>
      <c r="K1916" s="16" t="n">
        <f aca="false">F1916+Inputs!$B$9*G1916</f>
        <v>14.56</v>
      </c>
      <c r="L1916" s="16" t="n">
        <f aca="false">H1916+Inputs!$B$10*I1916</f>
        <v>10157.246</v>
      </c>
      <c r="M1916" s="16" t="n">
        <f aca="false">J1916+K1916+L1916</f>
        <v>10263.326</v>
      </c>
    </row>
    <row r="1917" customFormat="false" ht="15" hidden="false" customHeight="false" outlineLevel="0" collapsed="false">
      <c r="A1917" s="0" t="s">
        <v>465</v>
      </c>
      <c r="B1917" s="15" t="n">
        <v>45809</v>
      </c>
      <c r="C1917" s="0" t="n">
        <v>1</v>
      </c>
      <c r="D1917" s="0" t="n">
        <v>0</v>
      </c>
      <c r="E1917" s="0" t="n">
        <v>49</v>
      </c>
      <c r="F1917" s="0" t="n">
        <v>0</v>
      </c>
      <c r="G1917" s="0" t="n">
        <v>8</v>
      </c>
      <c r="H1917" s="0" t="n">
        <v>485</v>
      </c>
      <c r="I1917" s="0" t="n">
        <v>6725</v>
      </c>
      <c r="J1917" s="16" t="n">
        <f aca="false">D1917+Inputs!$B$8*E1917</f>
        <v>101.92</v>
      </c>
      <c r="K1917" s="16" t="n">
        <f aca="false">F1917+Inputs!$B$9*G1917</f>
        <v>16.64</v>
      </c>
      <c r="L1917" s="16" t="n">
        <f aca="false">H1917+Inputs!$B$10*I1917</f>
        <v>10148.825</v>
      </c>
      <c r="M1917" s="16" t="n">
        <f aca="false">J1917+K1917+L1917</f>
        <v>10267.385</v>
      </c>
    </row>
    <row r="1918" customFormat="false" ht="15" hidden="false" customHeight="false" outlineLevel="0" collapsed="false">
      <c r="A1918" s="0" t="s">
        <v>465</v>
      </c>
      <c r="B1918" s="15" t="n">
        <v>45901</v>
      </c>
      <c r="C1918" s="0" t="n">
        <v>1</v>
      </c>
      <c r="D1918" s="0" t="n">
        <v>0</v>
      </c>
      <c r="E1918" s="0" t="n">
        <v>55</v>
      </c>
      <c r="F1918" s="0" t="n">
        <v>0</v>
      </c>
      <c r="G1918" s="0" t="n">
        <v>9</v>
      </c>
      <c r="H1918" s="0" t="n">
        <v>510</v>
      </c>
      <c r="I1918" s="0" t="n">
        <v>6733</v>
      </c>
      <c r="J1918" s="16" t="n">
        <f aca="false">D1918+Inputs!$B$8*E1918</f>
        <v>114.4</v>
      </c>
      <c r="K1918" s="16" t="n">
        <f aca="false">F1918+Inputs!$B$9*G1918</f>
        <v>18.72</v>
      </c>
      <c r="L1918" s="16" t="n">
        <f aca="false">H1918+Inputs!$B$10*I1918</f>
        <v>10185.321</v>
      </c>
      <c r="M1918" s="16" t="n">
        <f aca="false">J1918+K1918+L1918</f>
        <v>10318.441</v>
      </c>
    </row>
    <row r="1919" customFormat="false" ht="15" hidden="false" customHeight="false" outlineLevel="0" collapsed="false">
      <c r="A1919" s="0" t="s">
        <v>465</v>
      </c>
      <c r="B1919" s="15" t="n">
        <v>45992</v>
      </c>
      <c r="C1919" s="0" t="n">
        <v>1</v>
      </c>
      <c r="D1919" s="0" t="n">
        <v>0</v>
      </c>
      <c r="E1919" s="0" t="n">
        <v>59</v>
      </c>
      <c r="F1919" s="0" t="n">
        <v>0</v>
      </c>
      <c r="G1919" s="0" t="n">
        <v>9</v>
      </c>
      <c r="H1919" s="0" t="n">
        <v>542</v>
      </c>
      <c r="I1919" s="0" t="n">
        <v>6732</v>
      </c>
      <c r="J1919" s="16" t="n">
        <f aca="false">D1919+Inputs!$B$8*E1919</f>
        <v>122.72</v>
      </c>
      <c r="K1919" s="16" t="n">
        <f aca="false">F1919+Inputs!$B$9*G1919</f>
        <v>18.72</v>
      </c>
      <c r="L1919" s="16" t="n">
        <f aca="false">H1919+Inputs!$B$10*I1919</f>
        <v>10215.884</v>
      </c>
      <c r="M1919" s="16" t="n">
        <f aca="false">J1919+K1919+L1919</f>
        <v>10357.324</v>
      </c>
    </row>
    <row r="1920" customFormat="false" ht="15" hidden="false" customHeight="false" outlineLevel="0" collapsed="false">
      <c r="A1920" s="0" t="s">
        <v>465</v>
      </c>
      <c r="B1920" s="15" t="n">
        <v>46082</v>
      </c>
      <c r="C1920" s="0" t="n">
        <v>1</v>
      </c>
      <c r="D1920" s="0" t="n">
        <v>0</v>
      </c>
      <c r="E1920" s="0" t="n">
        <v>60</v>
      </c>
      <c r="F1920" s="0" t="n">
        <v>0</v>
      </c>
      <c r="G1920" s="0" t="n">
        <v>11</v>
      </c>
      <c r="H1920" s="0" t="n">
        <v>555</v>
      </c>
      <c r="I1920" s="0" t="n">
        <v>6759</v>
      </c>
      <c r="J1920" s="16" t="n">
        <f aca="false">D1920+Inputs!$B$8*E1920</f>
        <v>124.8</v>
      </c>
      <c r="K1920" s="16" t="n">
        <f aca="false">F1920+Inputs!$B$9*G1920</f>
        <v>22.88</v>
      </c>
      <c r="L1920" s="16" t="n">
        <f aca="false">H1920+Inputs!$B$10*I1920</f>
        <v>10267.683</v>
      </c>
      <c r="M1920" s="16" t="n">
        <f aca="false">J1920+K1920+L1920</f>
        <v>10415.363</v>
      </c>
    </row>
    <row r="1921" customFormat="false" ht="15" hidden="false" customHeight="false" outlineLevel="0" collapsed="false">
      <c r="A1921" s="0" t="s">
        <v>465</v>
      </c>
      <c r="B1921" s="15" t="n">
        <v>46174</v>
      </c>
      <c r="C1921" s="0" t="n">
        <v>1</v>
      </c>
      <c r="D1921" s="0" t="n">
        <v>0</v>
      </c>
      <c r="E1921" s="0" t="n">
        <v>73</v>
      </c>
      <c r="F1921" s="0" t="n">
        <v>0</v>
      </c>
      <c r="G1921" s="0" t="n">
        <v>14</v>
      </c>
      <c r="H1921" s="0" t="n">
        <v>570</v>
      </c>
      <c r="I1921" s="0" t="n">
        <v>6750</v>
      </c>
      <c r="J1921" s="16" t="n">
        <f aca="false">D1921+Inputs!$B$8*E1921</f>
        <v>151.84</v>
      </c>
      <c r="K1921" s="16" t="n">
        <f aca="false">F1921+Inputs!$B$9*G1921</f>
        <v>29.12</v>
      </c>
      <c r="L1921" s="16" t="n">
        <f aca="false">H1921+Inputs!$B$10*I1921</f>
        <v>10269.75</v>
      </c>
      <c r="M1921" s="16" t="n">
        <f aca="false">J1921+K1921+L1921</f>
        <v>10450.71</v>
      </c>
    </row>
    <row r="1922" customFormat="false" ht="15" hidden="false" customHeight="false" outlineLevel="0" collapsed="false">
      <c r="A1922" s="0" t="s">
        <v>465</v>
      </c>
      <c r="B1922" s="15" t="n">
        <v>46235</v>
      </c>
      <c r="C1922" s="0" t="n">
        <v>1</v>
      </c>
      <c r="D1922" s="0" t="n">
        <v>0</v>
      </c>
      <c r="E1922" s="0" t="n">
        <v>79</v>
      </c>
      <c r="F1922" s="0" t="n">
        <v>0</v>
      </c>
      <c r="G1922" s="0" t="n">
        <v>17</v>
      </c>
      <c r="H1922" s="0" t="n">
        <v>570</v>
      </c>
      <c r="I1922" s="0" t="n">
        <v>6763</v>
      </c>
      <c r="J1922" s="16" t="n">
        <f aca="false">D1922+Inputs!$B$8*E1922</f>
        <v>164.32</v>
      </c>
      <c r="K1922" s="16" t="n">
        <f aca="false">F1922+Inputs!$B$9*G1922</f>
        <v>35.36</v>
      </c>
      <c r="L1922" s="16" t="n">
        <f aca="false">H1922+Inputs!$B$10*I1922</f>
        <v>10288.431</v>
      </c>
      <c r="M1922" s="16" t="n">
        <f aca="false">J1922+K1922+L1922</f>
        <v>10488.111</v>
      </c>
    </row>
    <row r="1923" customFormat="false" ht="15" hidden="false" customHeight="false" outlineLevel="0" collapsed="false">
      <c r="A1923" s="0" t="s">
        <v>457</v>
      </c>
      <c r="B1923" s="15" t="n">
        <v>44805</v>
      </c>
      <c r="C1923" s="0" t="n">
        <v>1</v>
      </c>
      <c r="D1923" s="0" t="n">
        <v>0</v>
      </c>
      <c r="E1923" s="0" t="n">
        <v>5</v>
      </c>
      <c r="F1923" s="0" t="n">
        <v>0</v>
      </c>
      <c r="G1923" s="0" t="n">
        <v>0</v>
      </c>
      <c r="H1923" s="0" t="n">
        <v>115</v>
      </c>
      <c r="I1923" s="0" t="n">
        <v>4229</v>
      </c>
      <c r="J1923" s="16" t="n">
        <f aca="false">D1923+Inputs!$B$8*E1923</f>
        <v>10.4</v>
      </c>
      <c r="K1923" s="16" t="n">
        <f aca="false">F1923+Inputs!$B$9*G1923</f>
        <v>0</v>
      </c>
      <c r="L1923" s="16" t="n">
        <f aca="false">H1923+Inputs!$B$10*I1923</f>
        <v>6192.073</v>
      </c>
      <c r="M1923" s="16" t="n">
        <f aca="false">J1923+K1923+L1923</f>
        <v>6202.473</v>
      </c>
    </row>
    <row r="1924" customFormat="false" ht="15" hidden="false" customHeight="false" outlineLevel="0" collapsed="false">
      <c r="A1924" s="0" t="s">
        <v>457</v>
      </c>
      <c r="B1924" s="15" t="n">
        <v>44896</v>
      </c>
      <c r="C1924" s="0" t="n">
        <v>1</v>
      </c>
      <c r="D1924" s="0" t="n">
        <v>0</v>
      </c>
      <c r="E1924" s="0" t="n">
        <v>5</v>
      </c>
      <c r="F1924" s="0" t="n">
        <v>0</v>
      </c>
      <c r="G1924" s="0" t="n">
        <v>0</v>
      </c>
      <c r="H1924" s="0" t="n">
        <v>125</v>
      </c>
      <c r="I1924" s="0" t="n">
        <v>4209</v>
      </c>
      <c r="J1924" s="16" t="n">
        <f aca="false">D1924+Inputs!$B$8*E1924</f>
        <v>10.4</v>
      </c>
      <c r="K1924" s="16" t="n">
        <f aca="false">F1924+Inputs!$B$9*G1924</f>
        <v>0</v>
      </c>
      <c r="L1924" s="16" t="n">
        <f aca="false">H1924+Inputs!$B$10*I1924</f>
        <v>6173.333</v>
      </c>
      <c r="M1924" s="16" t="n">
        <f aca="false">J1924+K1924+L1924</f>
        <v>6183.733</v>
      </c>
    </row>
    <row r="1925" customFormat="false" ht="15" hidden="false" customHeight="false" outlineLevel="0" collapsed="false">
      <c r="A1925" s="0" t="s">
        <v>457</v>
      </c>
      <c r="B1925" s="15" t="n">
        <v>44986</v>
      </c>
      <c r="C1925" s="0" t="n">
        <v>1</v>
      </c>
      <c r="D1925" s="0" t="n">
        <v>0</v>
      </c>
      <c r="E1925" s="0" t="n">
        <v>5</v>
      </c>
      <c r="F1925" s="0" t="n">
        <v>0</v>
      </c>
      <c r="G1925" s="0" t="n">
        <v>1</v>
      </c>
      <c r="H1925" s="0" t="n">
        <v>125</v>
      </c>
      <c r="I1925" s="0" t="n">
        <v>4235</v>
      </c>
      <c r="J1925" s="16" t="n">
        <f aca="false">D1925+Inputs!$B$8*E1925</f>
        <v>10.4</v>
      </c>
      <c r="K1925" s="16" t="n">
        <f aca="false">F1925+Inputs!$B$9*G1925</f>
        <v>2.08</v>
      </c>
      <c r="L1925" s="16" t="n">
        <f aca="false">H1925+Inputs!$B$10*I1925</f>
        <v>6210.695</v>
      </c>
      <c r="M1925" s="16" t="n">
        <f aca="false">J1925+K1925+L1925</f>
        <v>6223.175</v>
      </c>
    </row>
    <row r="1926" customFormat="false" ht="15" hidden="false" customHeight="false" outlineLevel="0" collapsed="false">
      <c r="A1926" s="0" t="s">
        <v>457</v>
      </c>
      <c r="B1926" s="15" t="n">
        <v>45078</v>
      </c>
      <c r="C1926" s="0" t="n">
        <v>1</v>
      </c>
      <c r="D1926" s="0" t="n">
        <v>0</v>
      </c>
      <c r="E1926" s="0" t="n">
        <v>7</v>
      </c>
      <c r="F1926" s="0" t="n">
        <v>0</v>
      </c>
      <c r="G1926" s="0" t="n">
        <v>1</v>
      </c>
      <c r="H1926" s="0" t="n">
        <v>109</v>
      </c>
      <c r="I1926" s="0" t="n">
        <v>4383</v>
      </c>
      <c r="J1926" s="16" t="n">
        <f aca="false">D1926+Inputs!$B$8*E1926</f>
        <v>14.56</v>
      </c>
      <c r="K1926" s="16" t="n">
        <f aca="false">F1926+Inputs!$B$9*G1926</f>
        <v>2.08</v>
      </c>
      <c r="L1926" s="16" t="n">
        <f aca="false">H1926+Inputs!$B$10*I1926</f>
        <v>6407.371</v>
      </c>
      <c r="M1926" s="16" t="n">
        <f aca="false">J1926+K1926+L1926</f>
        <v>6424.011</v>
      </c>
    </row>
    <row r="1927" customFormat="false" ht="15" hidden="false" customHeight="false" outlineLevel="0" collapsed="false">
      <c r="A1927" s="0" t="s">
        <v>457</v>
      </c>
      <c r="B1927" s="15" t="n">
        <v>45170</v>
      </c>
      <c r="C1927" s="0" t="n">
        <v>1</v>
      </c>
      <c r="D1927" s="0" t="n">
        <v>0</v>
      </c>
      <c r="E1927" s="0" t="n">
        <v>8</v>
      </c>
      <c r="F1927" s="0" t="n">
        <v>0</v>
      </c>
      <c r="G1927" s="0" t="n">
        <v>0</v>
      </c>
      <c r="H1927" s="0" t="n">
        <v>119</v>
      </c>
      <c r="I1927" s="0" t="n">
        <v>4428</v>
      </c>
      <c r="J1927" s="16" t="n">
        <f aca="false">D1927+Inputs!$B$8*E1927</f>
        <v>16.64</v>
      </c>
      <c r="K1927" s="16" t="n">
        <f aca="false">F1927+Inputs!$B$9*G1927</f>
        <v>0</v>
      </c>
      <c r="L1927" s="16" t="n">
        <f aca="false">H1927+Inputs!$B$10*I1927</f>
        <v>6482.036</v>
      </c>
      <c r="M1927" s="16" t="n">
        <f aca="false">J1927+K1927+L1927</f>
        <v>6498.676</v>
      </c>
    </row>
    <row r="1928" customFormat="false" ht="15" hidden="false" customHeight="false" outlineLevel="0" collapsed="false">
      <c r="A1928" s="0" t="s">
        <v>457</v>
      </c>
      <c r="B1928" s="15" t="n">
        <v>45261</v>
      </c>
      <c r="C1928" s="0" t="n">
        <v>1</v>
      </c>
      <c r="D1928" s="0" t="n">
        <v>0</v>
      </c>
      <c r="E1928" s="0" t="n">
        <v>11</v>
      </c>
      <c r="F1928" s="0" t="n">
        <v>0</v>
      </c>
      <c r="G1928" s="0" t="n">
        <v>0</v>
      </c>
      <c r="H1928" s="0" t="n">
        <v>116</v>
      </c>
      <c r="I1928" s="0" t="n">
        <v>4440</v>
      </c>
      <c r="J1928" s="16" t="n">
        <f aca="false">D1928+Inputs!$B$8*E1928</f>
        <v>22.88</v>
      </c>
      <c r="K1928" s="16" t="n">
        <f aca="false">F1928+Inputs!$B$9*G1928</f>
        <v>0</v>
      </c>
      <c r="L1928" s="16" t="n">
        <f aca="false">H1928+Inputs!$B$10*I1928</f>
        <v>6496.28</v>
      </c>
      <c r="M1928" s="16" t="n">
        <f aca="false">J1928+K1928+L1928</f>
        <v>6519.16</v>
      </c>
    </row>
    <row r="1929" customFormat="false" ht="15" hidden="false" customHeight="false" outlineLevel="0" collapsed="false">
      <c r="A1929" s="0" t="s">
        <v>457</v>
      </c>
      <c r="B1929" s="15" t="n">
        <v>45352</v>
      </c>
      <c r="C1929" s="0" t="n">
        <v>1</v>
      </c>
      <c r="D1929" s="0" t="n">
        <v>0</v>
      </c>
      <c r="E1929" s="0" t="n">
        <v>12</v>
      </c>
      <c r="F1929" s="0" t="n">
        <v>0</v>
      </c>
      <c r="G1929" s="0" t="n">
        <v>3</v>
      </c>
      <c r="H1929" s="0" t="n">
        <v>130</v>
      </c>
      <c r="I1929" s="0" t="n">
        <v>4435</v>
      </c>
      <c r="J1929" s="16" t="n">
        <f aca="false">D1929+Inputs!$B$8*E1929</f>
        <v>24.96</v>
      </c>
      <c r="K1929" s="16" t="n">
        <f aca="false">F1929+Inputs!$B$9*G1929</f>
        <v>6.24</v>
      </c>
      <c r="L1929" s="16" t="n">
        <f aca="false">H1929+Inputs!$B$10*I1929</f>
        <v>6503.095</v>
      </c>
      <c r="M1929" s="16" t="n">
        <f aca="false">J1929+K1929+L1929</f>
        <v>6534.295</v>
      </c>
    </row>
    <row r="1930" customFormat="false" ht="15" hidden="false" customHeight="false" outlineLevel="0" collapsed="false">
      <c r="A1930" s="0" t="s">
        <v>457</v>
      </c>
      <c r="B1930" s="15" t="n">
        <v>45444</v>
      </c>
      <c r="C1930" s="0" t="n">
        <v>1</v>
      </c>
      <c r="D1930" s="0" t="n">
        <v>0</v>
      </c>
      <c r="E1930" s="0" t="n">
        <v>13</v>
      </c>
      <c r="F1930" s="0" t="n">
        <v>0</v>
      </c>
      <c r="G1930" s="0" t="n">
        <v>3</v>
      </c>
      <c r="H1930" s="0" t="n">
        <v>138</v>
      </c>
      <c r="I1930" s="0" t="n">
        <v>4411</v>
      </c>
      <c r="J1930" s="16" t="n">
        <f aca="false">D1930+Inputs!$B$8*E1930</f>
        <v>27.04</v>
      </c>
      <c r="K1930" s="16" t="n">
        <f aca="false">F1930+Inputs!$B$9*G1930</f>
        <v>6.24</v>
      </c>
      <c r="L1930" s="16" t="n">
        <f aca="false">H1930+Inputs!$B$10*I1930</f>
        <v>6476.607</v>
      </c>
      <c r="M1930" s="16" t="n">
        <f aca="false">J1930+K1930+L1930</f>
        <v>6509.887</v>
      </c>
    </row>
    <row r="1931" customFormat="false" ht="15" hidden="false" customHeight="false" outlineLevel="0" collapsed="false">
      <c r="A1931" s="0" t="s">
        <v>457</v>
      </c>
      <c r="B1931" s="15" t="n">
        <v>45536</v>
      </c>
      <c r="C1931" s="0" t="n">
        <v>1</v>
      </c>
      <c r="D1931" s="0" t="n">
        <v>0</v>
      </c>
      <c r="E1931" s="0" t="n">
        <v>14</v>
      </c>
      <c r="F1931" s="0" t="n">
        <v>0</v>
      </c>
      <c r="G1931" s="0" t="n">
        <v>4</v>
      </c>
      <c r="H1931" s="0" t="n">
        <v>127</v>
      </c>
      <c r="I1931" s="0" t="n">
        <v>4436</v>
      </c>
      <c r="J1931" s="16" t="n">
        <f aca="false">D1931+Inputs!$B$8*E1931</f>
        <v>29.12</v>
      </c>
      <c r="K1931" s="16" t="n">
        <f aca="false">F1931+Inputs!$B$9*G1931</f>
        <v>8.32</v>
      </c>
      <c r="L1931" s="16" t="n">
        <f aca="false">H1931+Inputs!$B$10*I1931</f>
        <v>6501.532</v>
      </c>
      <c r="M1931" s="16" t="n">
        <f aca="false">J1931+K1931+L1931</f>
        <v>6538.972</v>
      </c>
    </row>
    <row r="1932" customFormat="false" ht="15" hidden="false" customHeight="false" outlineLevel="0" collapsed="false">
      <c r="A1932" s="0" t="s">
        <v>457</v>
      </c>
      <c r="B1932" s="15" t="n">
        <v>45627</v>
      </c>
      <c r="C1932" s="0" t="n">
        <v>1</v>
      </c>
      <c r="D1932" s="0" t="n">
        <v>0</v>
      </c>
      <c r="E1932" s="0" t="n">
        <v>16</v>
      </c>
      <c r="F1932" s="0" t="n">
        <v>0</v>
      </c>
      <c r="G1932" s="0" t="n">
        <v>4</v>
      </c>
      <c r="H1932" s="0" t="n">
        <v>153</v>
      </c>
      <c r="I1932" s="0" t="n">
        <v>4467</v>
      </c>
      <c r="J1932" s="16" t="n">
        <f aca="false">D1932+Inputs!$B$8*E1932</f>
        <v>33.28</v>
      </c>
      <c r="K1932" s="16" t="n">
        <f aca="false">F1932+Inputs!$B$9*G1932</f>
        <v>8.32</v>
      </c>
      <c r="L1932" s="16" t="n">
        <f aca="false">H1932+Inputs!$B$10*I1932</f>
        <v>6572.079</v>
      </c>
      <c r="M1932" s="16" t="n">
        <f aca="false">J1932+K1932+L1932</f>
        <v>6613.679</v>
      </c>
    </row>
    <row r="1933" customFormat="false" ht="15" hidden="false" customHeight="false" outlineLevel="0" collapsed="false">
      <c r="A1933" s="0" t="s">
        <v>457</v>
      </c>
      <c r="B1933" s="15" t="n">
        <v>45717</v>
      </c>
      <c r="C1933" s="0" t="n">
        <v>1</v>
      </c>
      <c r="D1933" s="0" t="n">
        <v>0</v>
      </c>
      <c r="E1933" s="0" t="n">
        <v>18</v>
      </c>
      <c r="F1933" s="0" t="n">
        <v>0</v>
      </c>
      <c r="G1933" s="0" t="n">
        <v>4</v>
      </c>
      <c r="H1933" s="0" t="n">
        <v>165</v>
      </c>
      <c r="I1933" s="0" t="n">
        <v>4477</v>
      </c>
      <c r="J1933" s="16" t="n">
        <f aca="false">D1933+Inputs!$B$8*E1933</f>
        <v>37.44</v>
      </c>
      <c r="K1933" s="16" t="n">
        <f aca="false">F1933+Inputs!$B$9*G1933</f>
        <v>8.32</v>
      </c>
      <c r="L1933" s="16" t="n">
        <f aca="false">H1933+Inputs!$B$10*I1933</f>
        <v>6598.449</v>
      </c>
      <c r="M1933" s="16" t="n">
        <f aca="false">J1933+K1933+L1933</f>
        <v>6644.209</v>
      </c>
    </row>
    <row r="1934" customFormat="false" ht="15" hidden="false" customHeight="false" outlineLevel="0" collapsed="false">
      <c r="A1934" s="0" t="s">
        <v>457</v>
      </c>
      <c r="B1934" s="15" t="n">
        <v>45809</v>
      </c>
      <c r="C1934" s="0" t="n">
        <v>1</v>
      </c>
      <c r="D1934" s="0" t="n">
        <v>0</v>
      </c>
      <c r="E1934" s="0" t="n">
        <v>22</v>
      </c>
      <c r="F1934" s="0" t="n">
        <v>0</v>
      </c>
      <c r="G1934" s="0" t="n">
        <v>6</v>
      </c>
      <c r="H1934" s="0" t="n">
        <v>160</v>
      </c>
      <c r="I1934" s="0" t="n">
        <v>4475</v>
      </c>
      <c r="J1934" s="16" t="n">
        <f aca="false">D1934+Inputs!$B$8*E1934</f>
        <v>45.76</v>
      </c>
      <c r="K1934" s="16" t="n">
        <f aca="false">F1934+Inputs!$B$9*G1934</f>
        <v>12.48</v>
      </c>
      <c r="L1934" s="16" t="n">
        <f aca="false">H1934+Inputs!$B$10*I1934</f>
        <v>6590.575</v>
      </c>
      <c r="M1934" s="16" t="n">
        <f aca="false">J1934+K1934+L1934</f>
        <v>6648.815</v>
      </c>
    </row>
    <row r="1935" customFormat="false" ht="15" hidden="false" customHeight="false" outlineLevel="0" collapsed="false">
      <c r="A1935" s="0" t="s">
        <v>457</v>
      </c>
      <c r="B1935" s="15" t="n">
        <v>45901</v>
      </c>
      <c r="C1935" s="0" t="n">
        <v>1</v>
      </c>
      <c r="D1935" s="0" t="n">
        <v>0</v>
      </c>
      <c r="E1935" s="0" t="n">
        <v>26</v>
      </c>
      <c r="F1935" s="0" t="n">
        <v>0</v>
      </c>
      <c r="G1935" s="0" t="n">
        <v>6</v>
      </c>
      <c r="H1935" s="0" t="n">
        <v>158</v>
      </c>
      <c r="I1935" s="0" t="n">
        <v>4491</v>
      </c>
      <c r="J1935" s="16" t="n">
        <f aca="false">D1935+Inputs!$B$8*E1935</f>
        <v>54.08</v>
      </c>
      <c r="K1935" s="16" t="n">
        <f aca="false">F1935+Inputs!$B$9*G1935</f>
        <v>12.48</v>
      </c>
      <c r="L1935" s="16" t="n">
        <f aca="false">H1935+Inputs!$B$10*I1935</f>
        <v>6611.567</v>
      </c>
      <c r="M1935" s="16" t="n">
        <f aca="false">J1935+K1935+L1935</f>
        <v>6678.127</v>
      </c>
    </row>
    <row r="1936" customFormat="false" ht="15" hidden="false" customHeight="false" outlineLevel="0" collapsed="false">
      <c r="A1936" s="0" t="s">
        <v>457</v>
      </c>
      <c r="B1936" s="15" t="n">
        <v>45992</v>
      </c>
      <c r="C1936" s="0" t="n">
        <v>1</v>
      </c>
      <c r="D1936" s="0" t="n">
        <v>0</v>
      </c>
      <c r="E1936" s="0" t="n">
        <v>27</v>
      </c>
      <c r="F1936" s="0" t="n">
        <v>0</v>
      </c>
      <c r="G1936" s="0" t="n">
        <v>6</v>
      </c>
      <c r="H1936" s="0" t="n">
        <v>161</v>
      </c>
      <c r="I1936" s="0" t="n">
        <v>4517</v>
      </c>
      <c r="J1936" s="16" t="n">
        <f aca="false">D1936+Inputs!$B$8*E1936</f>
        <v>56.16</v>
      </c>
      <c r="K1936" s="16" t="n">
        <f aca="false">F1936+Inputs!$B$9*G1936</f>
        <v>12.48</v>
      </c>
      <c r="L1936" s="16" t="n">
        <f aca="false">H1936+Inputs!$B$10*I1936</f>
        <v>6651.929</v>
      </c>
      <c r="M1936" s="16" t="n">
        <f aca="false">J1936+K1936+L1936</f>
        <v>6720.569</v>
      </c>
    </row>
    <row r="1937" customFormat="false" ht="15" hidden="false" customHeight="false" outlineLevel="0" collapsed="false">
      <c r="A1937" s="0" t="s">
        <v>457</v>
      </c>
      <c r="B1937" s="15" t="n">
        <v>46082</v>
      </c>
      <c r="C1937" s="0" t="n">
        <v>1</v>
      </c>
      <c r="D1937" s="0" t="n">
        <v>0</v>
      </c>
      <c r="E1937" s="0" t="n">
        <v>29</v>
      </c>
      <c r="F1937" s="0" t="n">
        <v>0</v>
      </c>
      <c r="G1937" s="0" t="n">
        <v>7</v>
      </c>
      <c r="H1937" s="0" t="n">
        <v>161</v>
      </c>
      <c r="I1937" s="0" t="n">
        <v>4514</v>
      </c>
      <c r="J1937" s="16" t="n">
        <f aca="false">D1937+Inputs!$B$8*E1937</f>
        <v>60.32</v>
      </c>
      <c r="K1937" s="16" t="n">
        <f aca="false">F1937+Inputs!$B$9*G1937</f>
        <v>14.56</v>
      </c>
      <c r="L1937" s="16" t="n">
        <f aca="false">H1937+Inputs!$B$10*I1937</f>
        <v>6647.618</v>
      </c>
      <c r="M1937" s="16" t="n">
        <f aca="false">J1937+K1937+L1937</f>
        <v>6722.498</v>
      </c>
    </row>
    <row r="1938" customFormat="false" ht="15" hidden="false" customHeight="false" outlineLevel="0" collapsed="false">
      <c r="A1938" s="0" t="s">
        <v>457</v>
      </c>
      <c r="B1938" s="15" t="n">
        <v>46174</v>
      </c>
      <c r="C1938" s="0" t="n">
        <v>1</v>
      </c>
      <c r="D1938" s="0" t="n">
        <v>0</v>
      </c>
      <c r="E1938" s="0" t="n">
        <v>38</v>
      </c>
      <c r="F1938" s="0" t="n">
        <v>0</v>
      </c>
      <c r="G1938" s="0" t="n">
        <v>12</v>
      </c>
      <c r="H1938" s="0" t="n">
        <v>164</v>
      </c>
      <c r="I1938" s="0" t="n">
        <v>4456</v>
      </c>
      <c r="J1938" s="16" t="n">
        <f aca="false">D1938+Inputs!$B$8*E1938</f>
        <v>79.04</v>
      </c>
      <c r="K1938" s="16" t="n">
        <f aca="false">F1938+Inputs!$B$9*G1938</f>
        <v>24.96</v>
      </c>
      <c r="L1938" s="16" t="n">
        <f aca="false">H1938+Inputs!$B$10*I1938</f>
        <v>6567.272</v>
      </c>
      <c r="M1938" s="16" t="n">
        <f aca="false">J1938+K1938+L1938</f>
        <v>6671.272</v>
      </c>
    </row>
    <row r="1939" customFormat="false" ht="15" hidden="false" customHeight="false" outlineLevel="0" collapsed="false">
      <c r="A1939" s="0" t="s">
        <v>457</v>
      </c>
      <c r="B1939" s="15" t="n">
        <v>46235</v>
      </c>
      <c r="C1939" s="0" t="n">
        <v>1</v>
      </c>
      <c r="D1939" s="0" t="n">
        <v>0</v>
      </c>
      <c r="E1939" s="0" t="n">
        <v>43</v>
      </c>
      <c r="F1939" s="0" t="n">
        <v>0</v>
      </c>
      <c r="G1939" s="0" t="n">
        <v>13</v>
      </c>
      <c r="H1939" s="0" t="n">
        <v>165</v>
      </c>
      <c r="I1939" s="0" t="n">
        <v>4479</v>
      </c>
      <c r="J1939" s="16" t="n">
        <f aca="false">D1939+Inputs!$B$8*E1939</f>
        <v>89.44</v>
      </c>
      <c r="K1939" s="16" t="n">
        <f aca="false">F1939+Inputs!$B$9*G1939</f>
        <v>27.04</v>
      </c>
      <c r="L1939" s="16" t="n">
        <f aca="false">H1939+Inputs!$B$10*I1939</f>
        <v>6601.323</v>
      </c>
      <c r="M1939" s="16" t="n">
        <f aca="false">J1939+K1939+L1939</f>
        <v>6717.803</v>
      </c>
    </row>
    <row r="1940" customFormat="false" ht="15" hidden="false" customHeight="false" outlineLevel="0" collapsed="false">
      <c r="A1940" s="0" t="s">
        <v>413</v>
      </c>
      <c r="B1940" s="15" t="n">
        <v>44805</v>
      </c>
      <c r="C1940" s="0" t="n">
        <v>3</v>
      </c>
      <c r="D1940" s="0" t="n">
        <v>13</v>
      </c>
      <c r="E1940" s="0" t="n">
        <v>19</v>
      </c>
      <c r="F1940" s="0" t="n">
        <v>0</v>
      </c>
      <c r="G1940" s="0" t="n">
        <v>3</v>
      </c>
      <c r="H1940" s="0" t="n">
        <v>20776</v>
      </c>
      <c r="I1940" s="0" t="n">
        <v>18411</v>
      </c>
      <c r="J1940" s="16" t="n">
        <f aca="false">D1940+Inputs!$B$8*E1940</f>
        <v>52.52</v>
      </c>
      <c r="K1940" s="16" t="n">
        <f aca="false">F1940+Inputs!$B$9*G1940</f>
        <v>6.24</v>
      </c>
      <c r="L1940" s="16" t="n">
        <f aca="false">H1940+Inputs!$B$10*I1940</f>
        <v>47232.607</v>
      </c>
      <c r="M1940" s="16" t="n">
        <f aca="false">J1940+K1940+L1940</f>
        <v>47291.367</v>
      </c>
    </row>
    <row r="1941" customFormat="false" ht="15" hidden="false" customHeight="false" outlineLevel="0" collapsed="false">
      <c r="A1941" s="0" t="s">
        <v>413</v>
      </c>
      <c r="B1941" s="15" t="n">
        <v>44896</v>
      </c>
      <c r="C1941" s="0" t="n">
        <v>3</v>
      </c>
      <c r="D1941" s="0" t="n">
        <v>14</v>
      </c>
      <c r="E1941" s="0" t="n">
        <v>24</v>
      </c>
      <c r="F1941" s="0" t="n">
        <v>0</v>
      </c>
      <c r="G1941" s="0" t="n">
        <v>4</v>
      </c>
      <c r="H1941" s="0" t="n">
        <v>20998</v>
      </c>
      <c r="I1941" s="0" t="n">
        <v>18441</v>
      </c>
      <c r="J1941" s="16" t="n">
        <f aca="false">D1941+Inputs!$B$8*E1941</f>
        <v>63.92</v>
      </c>
      <c r="K1941" s="16" t="n">
        <f aca="false">F1941+Inputs!$B$9*G1941</f>
        <v>8.32</v>
      </c>
      <c r="L1941" s="16" t="n">
        <f aca="false">H1941+Inputs!$B$10*I1941</f>
        <v>47497.717</v>
      </c>
      <c r="M1941" s="16" t="n">
        <f aca="false">J1941+K1941+L1941</f>
        <v>47569.957</v>
      </c>
    </row>
    <row r="1942" customFormat="false" ht="15" hidden="false" customHeight="false" outlineLevel="0" collapsed="false">
      <c r="A1942" s="0" t="s">
        <v>413</v>
      </c>
      <c r="B1942" s="15" t="n">
        <v>44986</v>
      </c>
      <c r="C1942" s="0" t="n">
        <v>3</v>
      </c>
      <c r="D1942" s="0" t="n">
        <v>17</v>
      </c>
      <c r="E1942" s="0" t="n">
        <v>34</v>
      </c>
      <c r="F1942" s="0" t="n">
        <v>0</v>
      </c>
      <c r="G1942" s="0" t="n">
        <v>5</v>
      </c>
      <c r="H1942" s="0" t="n">
        <v>20911</v>
      </c>
      <c r="I1942" s="0" t="n">
        <v>18559</v>
      </c>
      <c r="J1942" s="16" t="n">
        <f aca="false">D1942+Inputs!$B$8*E1942</f>
        <v>87.72</v>
      </c>
      <c r="K1942" s="16" t="n">
        <f aca="false">F1942+Inputs!$B$9*G1942</f>
        <v>10.4</v>
      </c>
      <c r="L1942" s="16" t="n">
        <f aca="false">H1942+Inputs!$B$10*I1942</f>
        <v>47580.283</v>
      </c>
      <c r="M1942" s="16" t="n">
        <f aca="false">J1942+K1942+L1942</f>
        <v>47678.403</v>
      </c>
    </row>
    <row r="1943" customFormat="false" ht="15" hidden="false" customHeight="false" outlineLevel="0" collapsed="false">
      <c r="A1943" s="0" t="s">
        <v>413</v>
      </c>
      <c r="B1943" s="15" t="n">
        <v>45078</v>
      </c>
      <c r="C1943" s="0" t="n">
        <v>3</v>
      </c>
      <c r="D1943" s="0" t="n">
        <v>18</v>
      </c>
      <c r="E1943" s="0" t="n">
        <v>47</v>
      </c>
      <c r="F1943" s="0" t="n">
        <v>0</v>
      </c>
      <c r="G1943" s="0" t="n">
        <v>7</v>
      </c>
      <c r="H1943" s="0" t="n">
        <v>20902</v>
      </c>
      <c r="I1943" s="0" t="n">
        <v>18649</v>
      </c>
      <c r="J1943" s="16" t="n">
        <f aca="false">D1943+Inputs!$B$8*E1943</f>
        <v>115.76</v>
      </c>
      <c r="K1943" s="16" t="n">
        <f aca="false">F1943+Inputs!$B$9*G1943</f>
        <v>14.56</v>
      </c>
      <c r="L1943" s="16" t="n">
        <f aca="false">H1943+Inputs!$B$10*I1943</f>
        <v>47700.613</v>
      </c>
      <c r="M1943" s="16" t="n">
        <f aca="false">J1943+K1943+L1943</f>
        <v>47830.933</v>
      </c>
    </row>
    <row r="1944" customFormat="false" ht="15" hidden="false" customHeight="false" outlineLevel="0" collapsed="false">
      <c r="A1944" s="0" t="s">
        <v>413</v>
      </c>
      <c r="B1944" s="15" t="n">
        <v>45170</v>
      </c>
      <c r="C1944" s="0" t="n">
        <v>3</v>
      </c>
      <c r="D1944" s="0" t="n">
        <v>31</v>
      </c>
      <c r="E1944" s="0" t="n">
        <v>50</v>
      </c>
      <c r="F1944" s="0" t="n">
        <v>6</v>
      </c>
      <c r="G1944" s="0" t="n">
        <v>9</v>
      </c>
      <c r="H1944" s="0" t="n">
        <v>21545</v>
      </c>
      <c r="I1944" s="0" t="n">
        <v>18632</v>
      </c>
      <c r="J1944" s="16" t="n">
        <f aca="false">D1944+Inputs!$B$8*E1944</f>
        <v>135</v>
      </c>
      <c r="K1944" s="16" t="n">
        <f aca="false">F1944+Inputs!$B$9*G1944</f>
        <v>24.72</v>
      </c>
      <c r="L1944" s="16" t="n">
        <f aca="false">H1944+Inputs!$B$10*I1944</f>
        <v>48319.184</v>
      </c>
      <c r="M1944" s="16" t="n">
        <f aca="false">J1944+K1944+L1944</f>
        <v>48478.904</v>
      </c>
    </row>
    <row r="1945" customFormat="false" ht="15" hidden="false" customHeight="false" outlineLevel="0" collapsed="false">
      <c r="A1945" s="0" t="s">
        <v>413</v>
      </c>
      <c r="B1945" s="15" t="n">
        <v>45261</v>
      </c>
      <c r="C1945" s="0" t="n">
        <v>3</v>
      </c>
      <c r="D1945" s="0" t="n">
        <v>45</v>
      </c>
      <c r="E1945" s="0" t="n">
        <v>55</v>
      </c>
      <c r="F1945" s="0" t="n">
        <v>9</v>
      </c>
      <c r="G1945" s="0" t="n">
        <v>13</v>
      </c>
      <c r="H1945" s="0" t="n">
        <v>21841</v>
      </c>
      <c r="I1945" s="0" t="n">
        <v>18534</v>
      </c>
      <c r="J1945" s="16" t="n">
        <f aca="false">D1945+Inputs!$B$8*E1945</f>
        <v>159.4</v>
      </c>
      <c r="K1945" s="16" t="n">
        <f aca="false">F1945+Inputs!$B$9*G1945</f>
        <v>36.04</v>
      </c>
      <c r="L1945" s="16" t="n">
        <f aca="false">H1945+Inputs!$B$10*I1945</f>
        <v>48474.358</v>
      </c>
      <c r="M1945" s="16" t="n">
        <f aca="false">J1945+K1945+L1945</f>
        <v>48669.798</v>
      </c>
    </row>
    <row r="1946" customFormat="false" ht="15" hidden="false" customHeight="false" outlineLevel="0" collapsed="false">
      <c r="A1946" s="0" t="s">
        <v>413</v>
      </c>
      <c r="B1946" s="15" t="n">
        <v>45352</v>
      </c>
      <c r="C1946" s="0" t="n">
        <v>3</v>
      </c>
      <c r="D1946" s="0" t="n">
        <v>48</v>
      </c>
      <c r="E1946" s="0" t="n">
        <v>64</v>
      </c>
      <c r="F1946" s="0" t="n">
        <v>11</v>
      </c>
      <c r="G1946" s="0" t="n">
        <v>16</v>
      </c>
      <c r="H1946" s="0" t="n">
        <v>21924</v>
      </c>
      <c r="I1946" s="0" t="n">
        <v>18539</v>
      </c>
      <c r="J1946" s="16" t="n">
        <f aca="false">D1946+Inputs!$B$8*E1946</f>
        <v>181.12</v>
      </c>
      <c r="K1946" s="16" t="n">
        <f aca="false">F1946+Inputs!$B$9*G1946</f>
        <v>44.28</v>
      </c>
      <c r="L1946" s="16" t="n">
        <f aca="false">H1946+Inputs!$B$10*I1946</f>
        <v>48564.543</v>
      </c>
      <c r="M1946" s="16" t="n">
        <f aca="false">J1946+K1946+L1946</f>
        <v>48789.943</v>
      </c>
    </row>
    <row r="1947" customFormat="false" ht="15" hidden="false" customHeight="false" outlineLevel="0" collapsed="false">
      <c r="A1947" s="0" t="s">
        <v>413</v>
      </c>
      <c r="B1947" s="15" t="n">
        <v>45444</v>
      </c>
      <c r="C1947" s="0" t="n">
        <v>3</v>
      </c>
      <c r="D1947" s="0" t="n">
        <v>44</v>
      </c>
      <c r="E1947" s="0" t="n">
        <v>72</v>
      </c>
      <c r="F1947" s="0" t="n">
        <v>11</v>
      </c>
      <c r="G1947" s="0" t="n">
        <v>18</v>
      </c>
      <c r="H1947" s="0" t="n">
        <v>21795</v>
      </c>
      <c r="I1947" s="0" t="n">
        <v>18572</v>
      </c>
      <c r="J1947" s="16" t="n">
        <f aca="false">D1947+Inputs!$B$8*E1947</f>
        <v>193.76</v>
      </c>
      <c r="K1947" s="16" t="n">
        <f aca="false">F1947+Inputs!$B$9*G1947</f>
        <v>48.44</v>
      </c>
      <c r="L1947" s="16" t="n">
        <f aca="false">H1947+Inputs!$B$10*I1947</f>
        <v>48482.964</v>
      </c>
      <c r="M1947" s="16" t="n">
        <f aca="false">J1947+K1947+L1947</f>
        <v>48725.164</v>
      </c>
    </row>
    <row r="1948" customFormat="false" ht="15" hidden="false" customHeight="false" outlineLevel="0" collapsed="false">
      <c r="A1948" s="0" t="s">
        <v>413</v>
      </c>
      <c r="B1948" s="15" t="n">
        <v>45536</v>
      </c>
      <c r="C1948" s="0" t="n">
        <v>3</v>
      </c>
      <c r="D1948" s="0" t="n">
        <v>52</v>
      </c>
      <c r="E1948" s="0" t="n">
        <v>81</v>
      </c>
      <c r="F1948" s="0" t="n">
        <v>11</v>
      </c>
      <c r="G1948" s="0" t="n">
        <v>19</v>
      </c>
      <c r="H1948" s="0" t="n">
        <v>22197</v>
      </c>
      <c r="I1948" s="0" t="n">
        <v>18494</v>
      </c>
      <c r="J1948" s="16" t="n">
        <f aca="false">D1948+Inputs!$B$8*E1948</f>
        <v>220.48</v>
      </c>
      <c r="K1948" s="16" t="n">
        <f aca="false">F1948+Inputs!$B$9*G1948</f>
        <v>50.52</v>
      </c>
      <c r="L1948" s="16" t="n">
        <f aca="false">H1948+Inputs!$B$10*I1948</f>
        <v>48772.878</v>
      </c>
      <c r="M1948" s="16" t="n">
        <f aca="false">J1948+K1948+L1948</f>
        <v>49043.878</v>
      </c>
    </row>
    <row r="1949" customFormat="false" ht="15" hidden="false" customHeight="false" outlineLevel="0" collapsed="false">
      <c r="A1949" s="0" t="s">
        <v>413</v>
      </c>
      <c r="B1949" s="15" t="n">
        <v>45627</v>
      </c>
      <c r="C1949" s="0" t="n">
        <v>3</v>
      </c>
      <c r="D1949" s="0" t="n">
        <v>51</v>
      </c>
      <c r="E1949" s="0" t="n">
        <v>92</v>
      </c>
      <c r="F1949" s="0" t="n">
        <v>18</v>
      </c>
      <c r="G1949" s="0" t="n">
        <v>23</v>
      </c>
      <c r="H1949" s="0" t="n">
        <v>22349</v>
      </c>
      <c r="I1949" s="0" t="n">
        <v>18514</v>
      </c>
      <c r="J1949" s="16" t="n">
        <f aca="false">D1949+Inputs!$B$8*E1949</f>
        <v>242.36</v>
      </c>
      <c r="K1949" s="16" t="n">
        <f aca="false">F1949+Inputs!$B$9*G1949</f>
        <v>65.84</v>
      </c>
      <c r="L1949" s="16" t="n">
        <f aca="false">H1949+Inputs!$B$10*I1949</f>
        <v>48953.618</v>
      </c>
      <c r="M1949" s="16" t="n">
        <f aca="false">J1949+K1949+L1949</f>
        <v>49261.818</v>
      </c>
    </row>
    <row r="1950" customFormat="false" ht="15" hidden="false" customHeight="false" outlineLevel="0" collapsed="false">
      <c r="A1950" s="0" t="s">
        <v>413</v>
      </c>
      <c r="B1950" s="15" t="n">
        <v>45717</v>
      </c>
      <c r="C1950" s="0" t="n">
        <v>3</v>
      </c>
      <c r="D1950" s="0" t="n">
        <v>54</v>
      </c>
      <c r="E1950" s="0" t="n">
        <v>99</v>
      </c>
      <c r="F1950" s="0" t="n">
        <v>17</v>
      </c>
      <c r="G1950" s="0" t="n">
        <v>27</v>
      </c>
      <c r="H1950" s="0" t="n">
        <v>22327</v>
      </c>
      <c r="I1950" s="0" t="n">
        <v>18517</v>
      </c>
      <c r="J1950" s="16" t="n">
        <f aca="false">D1950+Inputs!$B$8*E1950</f>
        <v>259.92</v>
      </c>
      <c r="K1950" s="16" t="n">
        <f aca="false">F1950+Inputs!$B$9*G1950</f>
        <v>73.16</v>
      </c>
      <c r="L1950" s="16" t="n">
        <f aca="false">H1950+Inputs!$B$10*I1950</f>
        <v>48935.929</v>
      </c>
      <c r="M1950" s="16" t="n">
        <f aca="false">J1950+K1950+L1950</f>
        <v>49269.009</v>
      </c>
    </row>
    <row r="1951" customFormat="false" ht="15" hidden="false" customHeight="false" outlineLevel="0" collapsed="false">
      <c r="A1951" s="0" t="s">
        <v>413</v>
      </c>
      <c r="B1951" s="15" t="n">
        <v>45809</v>
      </c>
      <c r="C1951" s="0" t="n">
        <v>3</v>
      </c>
      <c r="D1951" s="0" t="n">
        <v>59</v>
      </c>
      <c r="E1951" s="0" t="n">
        <v>116</v>
      </c>
      <c r="F1951" s="0" t="n">
        <v>18</v>
      </c>
      <c r="G1951" s="0" t="n">
        <v>31</v>
      </c>
      <c r="H1951" s="0" t="n">
        <v>22280</v>
      </c>
      <c r="I1951" s="0" t="n">
        <v>18498</v>
      </c>
      <c r="J1951" s="16" t="n">
        <f aca="false">D1951+Inputs!$B$8*E1951</f>
        <v>300.28</v>
      </c>
      <c r="K1951" s="16" t="n">
        <f aca="false">F1951+Inputs!$B$9*G1951</f>
        <v>82.48</v>
      </c>
      <c r="L1951" s="16" t="n">
        <f aca="false">H1951+Inputs!$B$10*I1951</f>
        <v>48861.626</v>
      </c>
      <c r="M1951" s="16" t="n">
        <f aca="false">J1951+K1951+L1951</f>
        <v>49244.386</v>
      </c>
    </row>
    <row r="1952" customFormat="false" ht="15" hidden="false" customHeight="false" outlineLevel="0" collapsed="false">
      <c r="A1952" s="0" t="s">
        <v>413</v>
      </c>
      <c r="B1952" s="15" t="n">
        <v>45901</v>
      </c>
      <c r="C1952" s="0" t="n">
        <v>3</v>
      </c>
      <c r="D1952" s="0" t="n">
        <v>75</v>
      </c>
      <c r="E1952" s="0" t="n">
        <v>119</v>
      </c>
      <c r="F1952" s="0" t="n">
        <v>18</v>
      </c>
      <c r="G1952" s="0" t="n">
        <v>36</v>
      </c>
      <c r="H1952" s="0" t="n">
        <v>22424</v>
      </c>
      <c r="I1952" s="0" t="n">
        <v>18475</v>
      </c>
      <c r="J1952" s="16" t="n">
        <f aca="false">D1952+Inputs!$B$8*E1952</f>
        <v>322.52</v>
      </c>
      <c r="K1952" s="16" t="n">
        <f aca="false">F1952+Inputs!$B$9*G1952</f>
        <v>92.88</v>
      </c>
      <c r="L1952" s="16" t="n">
        <f aca="false">H1952+Inputs!$B$10*I1952</f>
        <v>48972.575</v>
      </c>
      <c r="M1952" s="16" t="n">
        <f aca="false">J1952+K1952+L1952</f>
        <v>49387.975</v>
      </c>
    </row>
    <row r="1953" customFormat="false" ht="15" hidden="false" customHeight="false" outlineLevel="0" collapsed="false">
      <c r="A1953" s="0" t="s">
        <v>413</v>
      </c>
      <c r="B1953" s="15" t="n">
        <v>45992</v>
      </c>
      <c r="C1953" s="0" t="n">
        <v>3</v>
      </c>
      <c r="D1953" s="0" t="n">
        <v>77</v>
      </c>
      <c r="E1953" s="0" t="n">
        <v>128</v>
      </c>
      <c r="F1953" s="0" t="n">
        <v>30</v>
      </c>
      <c r="G1953" s="0" t="n">
        <v>40</v>
      </c>
      <c r="H1953" s="0" t="n">
        <v>22545</v>
      </c>
      <c r="I1953" s="0" t="n">
        <v>18513</v>
      </c>
      <c r="J1953" s="16" t="n">
        <f aca="false">D1953+Inputs!$B$8*E1953</f>
        <v>343.24</v>
      </c>
      <c r="K1953" s="16" t="n">
        <f aca="false">F1953+Inputs!$B$9*G1953</f>
        <v>113.2</v>
      </c>
      <c r="L1953" s="16" t="n">
        <f aca="false">H1953+Inputs!$B$10*I1953</f>
        <v>49148.181</v>
      </c>
      <c r="M1953" s="16" t="n">
        <f aca="false">J1953+K1953+L1953</f>
        <v>49604.621</v>
      </c>
    </row>
    <row r="1954" customFormat="false" ht="15" hidden="false" customHeight="false" outlineLevel="0" collapsed="false">
      <c r="A1954" s="0" t="s">
        <v>413</v>
      </c>
      <c r="B1954" s="15" t="n">
        <v>46082</v>
      </c>
      <c r="C1954" s="0" t="n">
        <v>3</v>
      </c>
      <c r="D1954" s="0" t="n">
        <v>87</v>
      </c>
      <c r="E1954" s="0" t="n">
        <v>144</v>
      </c>
      <c r="F1954" s="0" t="n">
        <v>34</v>
      </c>
      <c r="G1954" s="0" t="n">
        <v>52</v>
      </c>
      <c r="H1954" s="0" t="n">
        <v>22742</v>
      </c>
      <c r="I1954" s="0" t="n">
        <v>18517</v>
      </c>
      <c r="J1954" s="16" t="n">
        <f aca="false">D1954+Inputs!$B$8*E1954</f>
        <v>386.52</v>
      </c>
      <c r="K1954" s="16" t="n">
        <f aca="false">F1954+Inputs!$B$9*G1954</f>
        <v>142.16</v>
      </c>
      <c r="L1954" s="16" t="n">
        <f aca="false">H1954+Inputs!$B$10*I1954</f>
        <v>49350.929</v>
      </c>
      <c r="M1954" s="16" t="n">
        <f aca="false">J1954+K1954+L1954</f>
        <v>49879.609</v>
      </c>
    </row>
    <row r="1955" customFormat="false" ht="15" hidden="false" customHeight="false" outlineLevel="0" collapsed="false">
      <c r="A1955" s="0" t="s">
        <v>413</v>
      </c>
      <c r="B1955" s="15" t="n">
        <v>46174</v>
      </c>
      <c r="C1955" s="0" t="n">
        <v>3</v>
      </c>
      <c r="D1955" s="0" t="n">
        <v>98</v>
      </c>
      <c r="E1955" s="0" t="n">
        <v>171</v>
      </c>
      <c r="F1955" s="0" t="n">
        <v>53</v>
      </c>
      <c r="G1955" s="0" t="n">
        <v>73</v>
      </c>
      <c r="H1955" s="0" t="n">
        <v>22689</v>
      </c>
      <c r="I1955" s="0" t="n">
        <v>18475</v>
      </c>
      <c r="J1955" s="16" t="n">
        <f aca="false">D1955+Inputs!$B$8*E1955</f>
        <v>453.68</v>
      </c>
      <c r="K1955" s="16" t="n">
        <f aca="false">F1955+Inputs!$B$9*G1955</f>
        <v>204.84</v>
      </c>
      <c r="L1955" s="16" t="n">
        <f aca="false">H1955+Inputs!$B$10*I1955</f>
        <v>49237.575</v>
      </c>
      <c r="M1955" s="16" t="n">
        <f aca="false">J1955+K1955+L1955</f>
        <v>49896.095</v>
      </c>
    </row>
    <row r="1956" customFormat="false" ht="15" hidden="false" customHeight="false" outlineLevel="0" collapsed="false">
      <c r="A1956" s="0" t="s">
        <v>413</v>
      </c>
      <c r="B1956" s="15" t="n">
        <v>46235</v>
      </c>
      <c r="C1956" s="0" t="n">
        <v>3</v>
      </c>
      <c r="D1956" s="0" t="n">
        <v>122</v>
      </c>
      <c r="E1956" s="0" t="n">
        <v>182</v>
      </c>
      <c r="F1956" s="0" t="n">
        <v>60</v>
      </c>
      <c r="G1956" s="0" t="n">
        <v>87</v>
      </c>
      <c r="H1956" s="0" t="n">
        <v>22747</v>
      </c>
      <c r="I1956" s="0" t="n">
        <v>18499</v>
      </c>
      <c r="J1956" s="16" t="n">
        <f aca="false">D1956+Inputs!$B$8*E1956</f>
        <v>500.56</v>
      </c>
      <c r="K1956" s="16" t="n">
        <f aca="false">F1956+Inputs!$B$9*G1956</f>
        <v>240.96</v>
      </c>
      <c r="L1956" s="16" t="n">
        <f aca="false">H1956+Inputs!$B$10*I1956</f>
        <v>49330.063</v>
      </c>
      <c r="M1956" s="16" t="n">
        <f aca="false">J1956+K1956+L1956</f>
        <v>50071.583</v>
      </c>
    </row>
    <row r="1957" customFormat="false" ht="15" hidden="false" customHeight="false" outlineLevel="0" collapsed="false">
      <c r="A1957" s="0" t="s">
        <v>454</v>
      </c>
      <c r="B1957" s="15" t="n">
        <v>44805</v>
      </c>
      <c r="C1957" s="0" t="n">
        <v>1</v>
      </c>
      <c r="D1957" s="0" t="n">
        <v>0</v>
      </c>
      <c r="E1957" s="0" t="n">
        <v>0</v>
      </c>
      <c r="F1957" s="0" t="n">
        <v>0</v>
      </c>
      <c r="G1957" s="0" t="n">
        <v>0</v>
      </c>
      <c r="H1957" s="0" t="n">
        <v>91</v>
      </c>
      <c r="I1957" s="0" t="n">
        <v>2252</v>
      </c>
      <c r="J1957" s="16" t="n">
        <f aca="false">D1957+Inputs!$B$8*E1957</f>
        <v>0</v>
      </c>
      <c r="K1957" s="16" t="n">
        <f aca="false">F1957+Inputs!$B$9*G1957</f>
        <v>0</v>
      </c>
      <c r="L1957" s="16" t="n">
        <f aca="false">H1957+Inputs!$B$10*I1957</f>
        <v>3327.124</v>
      </c>
      <c r="M1957" s="16" t="n">
        <f aca="false">J1957+K1957+L1957</f>
        <v>3327.124</v>
      </c>
    </row>
    <row r="1958" customFormat="false" ht="15" hidden="false" customHeight="false" outlineLevel="0" collapsed="false">
      <c r="A1958" s="0" t="s">
        <v>454</v>
      </c>
      <c r="B1958" s="15" t="n">
        <v>44896</v>
      </c>
      <c r="C1958" s="0" t="n">
        <v>1</v>
      </c>
      <c r="D1958" s="0" t="n">
        <v>0</v>
      </c>
      <c r="E1958" s="0" t="n">
        <v>1</v>
      </c>
      <c r="F1958" s="0" t="n">
        <v>0</v>
      </c>
      <c r="G1958" s="0" t="n">
        <v>0</v>
      </c>
      <c r="H1958" s="0" t="n">
        <v>91</v>
      </c>
      <c r="I1958" s="0" t="n">
        <v>2266</v>
      </c>
      <c r="J1958" s="16" t="n">
        <f aca="false">D1958+Inputs!$B$8*E1958</f>
        <v>2.08</v>
      </c>
      <c r="K1958" s="16" t="n">
        <f aca="false">F1958+Inputs!$B$9*G1958</f>
        <v>0</v>
      </c>
      <c r="L1958" s="16" t="n">
        <f aca="false">H1958+Inputs!$B$10*I1958</f>
        <v>3347.242</v>
      </c>
      <c r="M1958" s="16" t="n">
        <f aca="false">J1958+K1958+L1958</f>
        <v>3349.322</v>
      </c>
    </row>
    <row r="1959" customFormat="false" ht="15" hidden="false" customHeight="false" outlineLevel="0" collapsed="false">
      <c r="A1959" s="0" t="s">
        <v>454</v>
      </c>
      <c r="B1959" s="15" t="n">
        <v>44986</v>
      </c>
      <c r="C1959" s="0" t="n">
        <v>1</v>
      </c>
      <c r="D1959" s="0" t="n">
        <v>0</v>
      </c>
      <c r="E1959" s="0" t="n">
        <v>1</v>
      </c>
      <c r="F1959" s="0" t="n">
        <v>0</v>
      </c>
      <c r="G1959" s="0" t="n">
        <v>0</v>
      </c>
      <c r="H1959" s="0" t="n">
        <v>111</v>
      </c>
      <c r="I1959" s="0" t="n">
        <v>2258</v>
      </c>
      <c r="J1959" s="16" t="n">
        <f aca="false">D1959+Inputs!$B$8*E1959</f>
        <v>2.08</v>
      </c>
      <c r="K1959" s="16" t="n">
        <f aca="false">F1959+Inputs!$B$9*G1959</f>
        <v>0</v>
      </c>
      <c r="L1959" s="16" t="n">
        <f aca="false">H1959+Inputs!$B$10*I1959</f>
        <v>3355.746</v>
      </c>
      <c r="M1959" s="16" t="n">
        <f aca="false">J1959+K1959+L1959</f>
        <v>3357.826</v>
      </c>
    </row>
    <row r="1960" customFormat="false" ht="15" hidden="false" customHeight="false" outlineLevel="0" collapsed="false">
      <c r="A1960" s="0" t="s">
        <v>454</v>
      </c>
      <c r="B1960" s="15" t="n">
        <v>45078</v>
      </c>
      <c r="C1960" s="0" t="n">
        <v>1</v>
      </c>
      <c r="D1960" s="0" t="n">
        <v>0</v>
      </c>
      <c r="E1960" s="0" t="n">
        <v>1</v>
      </c>
      <c r="F1960" s="0" t="n">
        <v>0</v>
      </c>
      <c r="G1960" s="0" t="n">
        <v>0</v>
      </c>
      <c r="H1960" s="0" t="n">
        <v>103</v>
      </c>
      <c r="I1960" s="0" t="n">
        <v>2243</v>
      </c>
      <c r="J1960" s="16" t="n">
        <f aca="false">D1960+Inputs!$B$8*E1960</f>
        <v>2.08</v>
      </c>
      <c r="K1960" s="16" t="n">
        <f aca="false">F1960+Inputs!$B$9*G1960</f>
        <v>0</v>
      </c>
      <c r="L1960" s="16" t="n">
        <f aca="false">H1960+Inputs!$B$10*I1960</f>
        <v>3326.191</v>
      </c>
      <c r="M1960" s="16" t="n">
        <f aca="false">J1960+K1960+L1960</f>
        <v>3328.271</v>
      </c>
    </row>
    <row r="1961" customFormat="false" ht="15" hidden="false" customHeight="false" outlineLevel="0" collapsed="false">
      <c r="A1961" s="0" t="s">
        <v>454</v>
      </c>
      <c r="B1961" s="15" t="n">
        <v>45170</v>
      </c>
      <c r="C1961" s="0" t="n">
        <v>1</v>
      </c>
      <c r="D1961" s="0" t="n">
        <v>0</v>
      </c>
      <c r="E1961" s="0" t="n">
        <v>1</v>
      </c>
      <c r="F1961" s="0" t="n">
        <v>0</v>
      </c>
      <c r="G1961" s="0" t="n">
        <v>0</v>
      </c>
      <c r="H1961" s="0" t="n">
        <v>124</v>
      </c>
      <c r="I1961" s="0" t="n">
        <v>2216</v>
      </c>
      <c r="J1961" s="16" t="n">
        <f aca="false">D1961+Inputs!$B$8*E1961</f>
        <v>2.08</v>
      </c>
      <c r="K1961" s="16" t="n">
        <f aca="false">F1961+Inputs!$B$9*G1961</f>
        <v>0</v>
      </c>
      <c r="L1961" s="16" t="n">
        <f aca="false">H1961+Inputs!$B$10*I1961</f>
        <v>3308.392</v>
      </c>
      <c r="M1961" s="16" t="n">
        <f aca="false">J1961+K1961+L1961</f>
        <v>3310.472</v>
      </c>
    </row>
    <row r="1962" customFormat="false" ht="15" hidden="false" customHeight="false" outlineLevel="0" collapsed="false">
      <c r="A1962" s="0" t="s">
        <v>454</v>
      </c>
      <c r="B1962" s="15" t="n">
        <v>45261</v>
      </c>
      <c r="C1962" s="0" t="n">
        <v>1</v>
      </c>
      <c r="D1962" s="0" t="n">
        <v>0</v>
      </c>
      <c r="E1962" s="0" t="n">
        <v>1</v>
      </c>
      <c r="F1962" s="0" t="n">
        <v>0</v>
      </c>
      <c r="G1962" s="0" t="n">
        <v>0</v>
      </c>
      <c r="H1962" s="0" t="n">
        <v>111</v>
      </c>
      <c r="I1962" s="0" t="n">
        <v>2209</v>
      </c>
      <c r="J1962" s="16" t="n">
        <f aca="false">D1962+Inputs!$B$8*E1962</f>
        <v>2.08</v>
      </c>
      <c r="K1962" s="16" t="n">
        <f aca="false">F1962+Inputs!$B$9*G1962</f>
        <v>0</v>
      </c>
      <c r="L1962" s="16" t="n">
        <f aca="false">H1962+Inputs!$B$10*I1962</f>
        <v>3285.333</v>
      </c>
      <c r="M1962" s="16" t="n">
        <f aca="false">J1962+K1962+L1962</f>
        <v>3287.413</v>
      </c>
    </row>
    <row r="1963" customFormat="false" ht="15" hidden="false" customHeight="false" outlineLevel="0" collapsed="false">
      <c r="A1963" s="0" t="s">
        <v>454</v>
      </c>
      <c r="B1963" s="15" t="n">
        <v>45352</v>
      </c>
      <c r="C1963" s="0" t="n">
        <v>1</v>
      </c>
      <c r="D1963" s="0" t="n">
        <v>0</v>
      </c>
      <c r="E1963" s="0" t="n">
        <v>1</v>
      </c>
      <c r="F1963" s="0" t="n">
        <v>0</v>
      </c>
      <c r="G1963" s="0" t="n">
        <v>0</v>
      </c>
      <c r="H1963" s="0" t="n">
        <v>113</v>
      </c>
      <c r="I1963" s="0" t="n">
        <v>2219</v>
      </c>
      <c r="J1963" s="16" t="n">
        <f aca="false">D1963+Inputs!$B$8*E1963</f>
        <v>2.08</v>
      </c>
      <c r="K1963" s="16" t="n">
        <f aca="false">F1963+Inputs!$B$9*G1963</f>
        <v>0</v>
      </c>
      <c r="L1963" s="16" t="n">
        <f aca="false">H1963+Inputs!$B$10*I1963</f>
        <v>3301.703</v>
      </c>
      <c r="M1963" s="16" t="n">
        <f aca="false">J1963+K1963+L1963</f>
        <v>3303.783</v>
      </c>
    </row>
    <row r="1964" customFormat="false" ht="15" hidden="false" customHeight="false" outlineLevel="0" collapsed="false">
      <c r="A1964" s="0" t="s">
        <v>454</v>
      </c>
      <c r="B1964" s="15" t="n">
        <v>45444</v>
      </c>
      <c r="C1964" s="0" t="n">
        <v>1</v>
      </c>
      <c r="D1964" s="0" t="n">
        <v>0</v>
      </c>
      <c r="E1964" s="0" t="n">
        <v>2</v>
      </c>
      <c r="F1964" s="0" t="n">
        <v>0</v>
      </c>
      <c r="G1964" s="0" t="n">
        <v>0</v>
      </c>
      <c r="H1964" s="0" t="n">
        <v>102</v>
      </c>
      <c r="I1964" s="0" t="n">
        <v>2215</v>
      </c>
      <c r="J1964" s="16" t="n">
        <f aca="false">D1964+Inputs!$B$8*E1964</f>
        <v>4.16</v>
      </c>
      <c r="K1964" s="16" t="n">
        <f aca="false">F1964+Inputs!$B$9*G1964</f>
        <v>0</v>
      </c>
      <c r="L1964" s="16" t="n">
        <f aca="false">H1964+Inputs!$B$10*I1964</f>
        <v>3284.955</v>
      </c>
      <c r="M1964" s="16" t="n">
        <f aca="false">J1964+K1964+L1964</f>
        <v>3289.115</v>
      </c>
    </row>
    <row r="1965" customFormat="false" ht="15" hidden="false" customHeight="false" outlineLevel="0" collapsed="false">
      <c r="A1965" s="0" t="s">
        <v>454</v>
      </c>
      <c r="B1965" s="15" t="n">
        <v>45536</v>
      </c>
      <c r="C1965" s="0" t="n">
        <v>1</v>
      </c>
      <c r="D1965" s="0" t="n">
        <v>0</v>
      </c>
      <c r="E1965" s="0" t="n">
        <v>2</v>
      </c>
      <c r="F1965" s="0" t="n">
        <v>0</v>
      </c>
      <c r="G1965" s="0" t="n">
        <v>0</v>
      </c>
      <c r="H1965" s="0" t="n">
        <v>111</v>
      </c>
      <c r="I1965" s="0" t="n">
        <v>2213</v>
      </c>
      <c r="J1965" s="16" t="n">
        <f aca="false">D1965+Inputs!$B$8*E1965</f>
        <v>4.16</v>
      </c>
      <c r="K1965" s="16" t="n">
        <f aca="false">F1965+Inputs!$B$9*G1965</f>
        <v>0</v>
      </c>
      <c r="L1965" s="16" t="n">
        <f aca="false">H1965+Inputs!$B$10*I1965</f>
        <v>3291.081</v>
      </c>
      <c r="M1965" s="16" t="n">
        <f aca="false">J1965+K1965+L1965</f>
        <v>3295.241</v>
      </c>
    </row>
    <row r="1966" customFormat="false" ht="15" hidden="false" customHeight="false" outlineLevel="0" collapsed="false">
      <c r="A1966" s="0" t="s">
        <v>454</v>
      </c>
      <c r="B1966" s="15" t="n">
        <v>45627</v>
      </c>
      <c r="C1966" s="0" t="n">
        <v>1</v>
      </c>
      <c r="D1966" s="0" t="n">
        <v>0</v>
      </c>
      <c r="E1966" s="0" t="n">
        <v>2</v>
      </c>
      <c r="F1966" s="0" t="n">
        <v>0</v>
      </c>
      <c r="G1966" s="0" t="n">
        <v>1</v>
      </c>
      <c r="H1966" s="0" t="n">
        <v>95</v>
      </c>
      <c r="I1966" s="0" t="n">
        <v>2233</v>
      </c>
      <c r="J1966" s="16" t="n">
        <f aca="false">D1966+Inputs!$B$8*E1966</f>
        <v>4.16</v>
      </c>
      <c r="K1966" s="16" t="n">
        <f aca="false">F1966+Inputs!$B$9*G1966</f>
        <v>2.08</v>
      </c>
      <c r="L1966" s="16" t="n">
        <f aca="false">H1966+Inputs!$B$10*I1966</f>
        <v>3303.821</v>
      </c>
      <c r="M1966" s="16" t="n">
        <f aca="false">J1966+K1966+L1966</f>
        <v>3310.061</v>
      </c>
    </row>
    <row r="1967" customFormat="false" ht="15" hidden="false" customHeight="false" outlineLevel="0" collapsed="false">
      <c r="A1967" s="0" t="s">
        <v>454</v>
      </c>
      <c r="B1967" s="15" t="n">
        <v>45717</v>
      </c>
      <c r="C1967" s="0" t="n">
        <v>1</v>
      </c>
      <c r="D1967" s="0" t="n">
        <v>0</v>
      </c>
      <c r="E1967" s="0" t="n">
        <v>2</v>
      </c>
      <c r="F1967" s="0" t="n">
        <v>0</v>
      </c>
      <c r="G1967" s="0" t="n">
        <v>1</v>
      </c>
      <c r="H1967" s="0" t="n">
        <v>104</v>
      </c>
      <c r="I1967" s="0" t="n">
        <v>2190</v>
      </c>
      <c r="J1967" s="16" t="n">
        <f aca="false">D1967+Inputs!$B$8*E1967</f>
        <v>4.16</v>
      </c>
      <c r="K1967" s="16" t="n">
        <f aca="false">F1967+Inputs!$B$9*G1967</f>
        <v>2.08</v>
      </c>
      <c r="L1967" s="16" t="n">
        <f aca="false">H1967+Inputs!$B$10*I1967</f>
        <v>3251.03</v>
      </c>
      <c r="M1967" s="16" t="n">
        <f aca="false">J1967+K1967+L1967</f>
        <v>3257.27</v>
      </c>
    </row>
    <row r="1968" customFormat="false" ht="15" hidden="false" customHeight="false" outlineLevel="0" collapsed="false">
      <c r="A1968" s="0" t="s">
        <v>454</v>
      </c>
      <c r="B1968" s="15" t="n">
        <v>45809</v>
      </c>
      <c r="C1968" s="0" t="n">
        <v>1</v>
      </c>
      <c r="D1968" s="0" t="n">
        <v>0</v>
      </c>
      <c r="E1968" s="0" t="n">
        <v>3</v>
      </c>
      <c r="F1968" s="0" t="n">
        <v>0</v>
      </c>
      <c r="G1968" s="0" t="n">
        <v>1</v>
      </c>
      <c r="H1968" s="0" t="n">
        <v>111</v>
      </c>
      <c r="I1968" s="0" t="n">
        <v>2206</v>
      </c>
      <c r="J1968" s="16" t="n">
        <f aca="false">D1968+Inputs!$B$8*E1968</f>
        <v>6.24</v>
      </c>
      <c r="K1968" s="16" t="n">
        <f aca="false">F1968+Inputs!$B$9*G1968</f>
        <v>2.08</v>
      </c>
      <c r="L1968" s="16" t="n">
        <f aca="false">H1968+Inputs!$B$10*I1968</f>
        <v>3281.022</v>
      </c>
      <c r="M1968" s="16" t="n">
        <f aca="false">J1968+K1968+L1968</f>
        <v>3289.342</v>
      </c>
    </row>
    <row r="1969" customFormat="false" ht="15" hidden="false" customHeight="false" outlineLevel="0" collapsed="false">
      <c r="A1969" s="0" t="s">
        <v>454</v>
      </c>
      <c r="B1969" s="15" t="n">
        <v>45901</v>
      </c>
      <c r="C1969" s="0" t="n">
        <v>1</v>
      </c>
      <c r="D1969" s="0" t="n">
        <v>0</v>
      </c>
      <c r="E1969" s="0" t="n">
        <v>3</v>
      </c>
      <c r="F1969" s="0" t="n">
        <v>0</v>
      </c>
      <c r="G1969" s="0" t="n">
        <v>2</v>
      </c>
      <c r="H1969" s="0" t="n">
        <v>119</v>
      </c>
      <c r="I1969" s="0" t="n">
        <v>2211</v>
      </c>
      <c r="J1969" s="16" t="n">
        <f aca="false">D1969+Inputs!$B$8*E1969</f>
        <v>6.24</v>
      </c>
      <c r="K1969" s="16" t="n">
        <f aca="false">F1969+Inputs!$B$9*G1969</f>
        <v>4.16</v>
      </c>
      <c r="L1969" s="16" t="n">
        <f aca="false">H1969+Inputs!$B$10*I1969</f>
        <v>3296.207</v>
      </c>
      <c r="M1969" s="16" t="n">
        <f aca="false">J1969+K1969+L1969</f>
        <v>3306.607</v>
      </c>
    </row>
    <row r="1970" customFormat="false" ht="15" hidden="false" customHeight="false" outlineLevel="0" collapsed="false">
      <c r="A1970" s="0" t="s">
        <v>454</v>
      </c>
      <c r="B1970" s="15" t="n">
        <v>45992</v>
      </c>
      <c r="C1970" s="0" t="n">
        <v>1</v>
      </c>
      <c r="D1970" s="0" t="n">
        <v>0</v>
      </c>
      <c r="E1970" s="0" t="n">
        <v>2</v>
      </c>
      <c r="F1970" s="0" t="n">
        <v>0</v>
      </c>
      <c r="G1970" s="0" t="n">
        <v>2</v>
      </c>
      <c r="H1970" s="0" t="n">
        <v>118</v>
      </c>
      <c r="I1970" s="0" t="n">
        <v>2207</v>
      </c>
      <c r="J1970" s="16" t="n">
        <f aca="false">D1970+Inputs!$B$8*E1970</f>
        <v>4.16</v>
      </c>
      <c r="K1970" s="16" t="n">
        <f aca="false">F1970+Inputs!$B$9*G1970</f>
        <v>4.16</v>
      </c>
      <c r="L1970" s="16" t="n">
        <f aca="false">H1970+Inputs!$B$10*I1970</f>
        <v>3289.459</v>
      </c>
      <c r="M1970" s="16" t="n">
        <f aca="false">J1970+K1970+L1970</f>
        <v>3297.779</v>
      </c>
    </row>
    <row r="1971" customFormat="false" ht="15" hidden="false" customHeight="false" outlineLevel="0" collapsed="false">
      <c r="A1971" s="0" t="s">
        <v>454</v>
      </c>
      <c r="B1971" s="15" t="n">
        <v>46082</v>
      </c>
      <c r="C1971" s="0" t="n">
        <v>1</v>
      </c>
      <c r="D1971" s="0" t="n">
        <v>0</v>
      </c>
      <c r="E1971" s="0" t="n">
        <v>4</v>
      </c>
      <c r="F1971" s="0" t="n">
        <v>0</v>
      </c>
      <c r="G1971" s="0" t="n">
        <v>3</v>
      </c>
      <c r="H1971" s="0" t="n">
        <v>134</v>
      </c>
      <c r="I1971" s="0" t="n">
        <v>2223</v>
      </c>
      <c r="J1971" s="16" t="n">
        <f aca="false">D1971+Inputs!$B$8*E1971</f>
        <v>8.32</v>
      </c>
      <c r="K1971" s="16" t="n">
        <f aca="false">F1971+Inputs!$B$9*G1971</f>
        <v>6.24</v>
      </c>
      <c r="L1971" s="16" t="n">
        <f aca="false">H1971+Inputs!$B$10*I1971</f>
        <v>3328.451</v>
      </c>
      <c r="M1971" s="16" t="n">
        <f aca="false">J1971+K1971+L1971</f>
        <v>3343.011</v>
      </c>
    </row>
    <row r="1972" customFormat="false" ht="15" hidden="false" customHeight="false" outlineLevel="0" collapsed="false">
      <c r="A1972" s="0" t="s">
        <v>454</v>
      </c>
      <c r="B1972" s="15" t="n">
        <v>46174</v>
      </c>
      <c r="C1972" s="0" t="n">
        <v>1</v>
      </c>
      <c r="D1972" s="0" t="n">
        <v>0</v>
      </c>
      <c r="E1972" s="0" t="n">
        <v>6</v>
      </c>
      <c r="F1972" s="0" t="n">
        <v>0</v>
      </c>
      <c r="G1972" s="0" t="n">
        <v>3</v>
      </c>
      <c r="H1972" s="0" t="n">
        <v>112</v>
      </c>
      <c r="I1972" s="0" t="n">
        <v>2207</v>
      </c>
      <c r="J1972" s="16" t="n">
        <f aca="false">D1972+Inputs!$B$8*E1972</f>
        <v>12.48</v>
      </c>
      <c r="K1972" s="16" t="n">
        <f aca="false">F1972+Inputs!$B$9*G1972</f>
        <v>6.24</v>
      </c>
      <c r="L1972" s="16" t="n">
        <f aca="false">H1972+Inputs!$B$10*I1972</f>
        <v>3283.459</v>
      </c>
      <c r="M1972" s="16" t="n">
        <f aca="false">J1972+K1972+L1972</f>
        <v>3302.179</v>
      </c>
    </row>
    <row r="1973" customFormat="false" ht="15" hidden="false" customHeight="false" outlineLevel="0" collapsed="false">
      <c r="A1973" s="0" t="s">
        <v>454</v>
      </c>
      <c r="B1973" s="15" t="n">
        <v>46235</v>
      </c>
      <c r="C1973" s="0" t="n">
        <v>1</v>
      </c>
      <c r="D1973" s="0" t="n">
        <v>0</v>
      </c>
      <c r="E1973" s="0" t="n">
        <v>6</v>
      </c>
      <c r="F1973" s="0" t="n">
        <v>0</v>
      </c>
      <c r="G1973" s="0" t="n">
        <v>4</v>
      </c>
      <c r="H1973" s="0" t="n">
        <v>113</v>
      </c>
      <c r="I1973" s="0" t="n">
        <v>2220</v>
      </c>
      <c r="J1973" s="16" t="n">
        <f aca="false">D1973+Inputs!$B$8*E1973</f>
        <v>12.48</v>
      </c>
      <c r="K1973" s="16" t="n">
        <f aca="false">F1973+Inputs!$B$9*G1973</f>
        <v>8.32</v>
      </c>
      <c r="L1973" s="16" t="n">
        <f aca="false">H1973+Inputs!$B$10*I1973</f>
        <v>3303.14</v>
      </c>
      <c r="M1973" s="16" t="n">
        <f aca="false">J1973+K1973+L1973</f>
        <v>3323.94</v>
      </c>
    </row>
    <row r="1974" customFormat="false" ht="15" hidden="false" customHeight="false" outlineLevel="0" collapsed="false">
      <c r="A1974" s="0" t="s">
        <v>451</v>
      </c>
      <c r="B1974" s="15" t="n">
        <v>44805</v>
      </c>
      <c r="C1974" s="0" t="n">
        <v>1</v>
      </c>
      <c r="D1974" s="0" t="n">
        <v>0</v>
      </c>
      <c r="E1974" s="0" t="n">
        <v>0</v>
      </c>
      <c r="F1974" s="0" t="n">
        <v>0</v>
      </c>
      <c r="G1974" s="0" t="n">
        <v>0</v>
      </c>
      <c r="H1974" s="0" t="n">
        <v>435</v>
      </c>
      <c r="I1974" s="0" t="n">
        <v>3320</v>
      </c>
      <c r="J1974" s="16" t="n">
        <f aca="false">D1974+Inputs!$B$8*E1974</f>
        <v>0</v>
      </c>
      <c r="K1974" s="16" t="n">
        <f aca="false">F1974+Inputs!$B$9*G1974</f>
        <v>0</v>
      </c>
      <c r="L1974" s="16" t="n">
        <f aca="false">H1974+Inputs!$B$10*I1974</f>
        <v>5205.84</v>
      </c>
      <c r="M1974" s="16" t="n">
        <f aca="false">J1974+K1974+L1974</f>
        <v>5205.84</v>
      </c>
    </row>
    <row r="1975" customFormat="false" ht="15" hidden="false" customHeight="false" outlineLevel="0" collapsed="false">
      <c r="A1975" s="0" t="s">
        <v>451</v>
      </c>
      <c r="B1975" s="15" t="n">
        <v>44896</v>
      </c>
      <c r="C1975" s="0" t="n">
        <v>1</v>
      </c>
      <c r="D1975" s="0" t="n">
        <v>0</v>
      </c>
      <c r="E1975" s="0" t="n">
        <v>0</v>
      </c>
      <c r="F1975" s="0" t="n">
        <v>0</v>
      </c>
      <c r="G1975" s="0" t="n">
        <v>0</v>
      </c>
      <c r="H1975" s="0" t="n">
        <v>423</v>
      </c>
      <c r="I1975" s="0" t="n">
        <v>3348</v>
      </c>
      <c r="J1975" s="16" t="n">
        <f aca="false">D1975+Inputs!$B$8*E1975</f>
        <v>0</v>
      </c>
      <c r="K1975" s="16" t="n">
        <f aca="false">F1975+Inputs!$B$9*G1975</f>
        <v>0</v>
      </c>
      <c r="L1975" s="16" t="n">
        <f aca="false">H1975+Inputs!$B$10*I1975</f>
        <v>5234.076</v>
      </c>
      <c r="M1975" s="16" t="n">
        <f aca="false">J1975+K1975+L1975</f>
        <v>5234.076</v>
      </c>
    </row>
    <row r="1976" customFormat="false" ht="15" hidden="false" customHeight="false" outlineLevel="0" collapsed="false">
      <c r="A1976" s="0" t="s">
        <v>451</v>
      </c>
      <c r="B1976" s="15" t="n">
        <v>44986</v>
      </c>
      <c r="C1976" s="0" t="n">
        <v>1</v>
      </c>
      <c r="D1976" s="0" t="n">
        <v>0</v>
      </c>
      <c r="E1976" s="0" t="n">
        <v>0</v>
      </c>
      <c r="F1976" s="0" t="n">
        <v>0</v>
      </c>
      <c r="G1976" s="0" t="n">
        <v>0</v>
      </c>
      <c r="H1976" s="0" t="n">
        <v>450</v>
      </c>
      <c r="I1976" s="0" t="n">
        <v>3347</v>
      </c>
      <c r="J1976" s="16" t="n">
        <f aca="false">D1976+Inputs!$B$8*E1976</f>
        <v>0</v>
      </c>
      <c r="K1976" s="16" t="n">
        <f aca="false">F1976+Inputs!$B$9*G1976</f>
        <v>0</v>
      </c>
      <c r="L1976" s="16" t="n">
        <f aca="false">H1976+Inputs!$B$10*I1976</f>
        <v>5259.639</v>
      </c>
      <c r="M1976" s="16" t="n">
        <f aca="false">J1976+K1976+L1976</f>
        <v>5259.639</v>
      </c>
    </row>
    <row r="1977" customFormat="false" ht="15" hidden="false" customHeight="false" outlineLevel="0" collapsed="false">
      <c r="A1977" s="0" t="s">
        <v>451</v>
      </c>
      <c r="B1977" s="15" t="n">
        <v>45078</v>
      </c>
      <c r="C1977" s="0" t="n">
        <v>1</v>
      </c>
      <c r="D1977" s="0" t="n">
        <v>0</v>
      </c>
      <c r="E1977" s="0" t="n">
        <v>0</v>
      </c>
      <c r="F1977" s="0" t="n">
        <v>0</v>
      </c>
      <c r="G1977" s="0" t="n">
        <v>0</v>
      </c>
      <c r="H1977" s="0" t="n">
        <v>426</v>
      </c>
      <c r="I1977" s="0" t="n">
        <v>3322</v>
      </c>
      <c r="J1977" s="16" t="n">
        <f aca="false">D1977+Inputs!$B$8*E1977</f>
        <v>0</v>
      </c>
      <c r="K1977" s="16" t="n">
        <f aca="false">F1977+Inputs!$B$9*G1977</f>
        <v>0</v>
      </c>
      <c r="L1977" s="16" t="n">
        <f aca="false">H1977+Inputs!$B$10*I1977</f>
        <v>5199.714</v>
      </c>
      <c r="M1977" s="16" t="n">
        <f aca="false">J1977+K1977+L1977</f>
        <v>5199.714</v>
      </c>
    </row>
    <row r="1978" customFormat="false" ht="15" hidden="false" customHeight="false" outlineLevel="0" collapsed="false">
      <c r="A1978" s="0" t="s">
        <v>451</v>
      </c>
      <c r="B1978" s="15" t="n">
        <v>45170</v>
      </c>
      <c r="C1978" s="0" t="n">
        <v>1</v>
      </c>
      <c r="D1978" s="0" t="n">
        <v>0</v>
      </c>
      <c r="E1978" s="0" t="n">
        <v>0</v>
      </c>
      <c r="F1978" s="0" t="n">
        <v>0</v>
      </c>
      <c r="G1978" s="0" t="n">
        <v>0</v>
      </c>
      <c r="H1978" s="0" t="n">
        <v>421</v>
      </c>
      <c r="I1978" s="0" t="n">
        <v>3289</v>
      </c>
      <c r="J1978" s="16" t="n">
        <f aca="false">D1978+Inputs!$B$8*E1978</f>
        <v>0</v>
      </c>
      <c r="K1978" s="16" t="n">
        <f aca="false">F1978+Inputs!$B$9*G1978</f>
        <v>0</v>
      </c>
      <c r="L1978" s="16" t="n">
        <f aca="false">H1978+Inputs!$B$10*I1978</f>
        <v>5147.293</v>
      </c>
      <c r="M1978" s="16" t="n">
        <f aca="false">J1978+K1978+L1978</f>
        <v>5147.293</v>
      </c>
    </row>
    <row r="1979" customFormat="false" ht="15" hidden="false" customHeight="false" outlineLevel="0" collapsed="false">
      <c r="A1979" s="0" t="s">
        <v>451</v>
      </c>
      <c r="B1979" s="15" t="n">
        <v>45261</v>
      </c>
      <c r="C1979" s="0" t="n">
        <v>1</v>
      </c>
      <c r="D1979" s="0" t="n">
        <v>0</v>
      </c>
      <c r="E1979" s="0" t="n">
        <v>2</v>
      </c>
      <c r="F1979" s="0" t="n">
        <v>10</v>
      </c>
      <c r="G1979" s="0" t="n">
        <v>0</v>
      </c>
      <c r="H1979" s="0" t="n">
        <v>446</v>
      </c>
      <c r="I1979" s="0" t="n">
        <v>3314</v>
      </c>
      <c r="J1979" s="16" t="n">
        <f aca="false">D1979+Inputs!$B$8*E1979</f>
        <v>4.16</v>
      </c>
      <c r="K1979" s="16" t="n">
        <f aca="false">F1979+Inputs!$B$9*G1979</f>
        <v>10</v>
      </c>
      <c r="L1979" s="16" t="n">
        <f aca="false">H1979+Inputs!$B$10*I1979</f>
        <v>5208.218</v>
      </c>
      <c r="M1979" s="16" t="n">
        <f aca="false">J1979+K1979+L1979</f>
        <v>5222.378</v>
      </c>
    </row>
    <row r="1980" customFormat="false" ht="15" hidden="false" customHeight="false" outlineLevel="0" collapsed="false">
      <c r="A1980" s="0" t="s">
        <v>451</v>
      </c>
      <c r="B1980" s="15" t="n">
        <v>45352</v>
      </c>
      <c r="C1980" s="0" t="n">
        <v>1</v>
      </c>
      <c r="D1980" s="0" t="n">
        <v>0</v>
      </c>
      <c r="E1980" s="0" t="n">
        <v>2</v>
      </c>
      <c r="F1980" s="0" t="n">
        <v>10</v>
      </c>
      <c r="G1980" s="0" t="n">
        <v>0</v>
      </c>
      <c r="H1980" s="0" t="n">
        <v>456</v>
      </c>
      <c r="I1980" s="0" t="n">
        <v>3305</v>
      </c>
      <c r="J1980" s="16" t="n">
        <f aca="false">D1980+Inputs!$B$8*E1980</f>
        <v>4.16</v>
      </c>
      <c r="K1980" s="16" t="n">
        <f aca="false">F1980+Inputs!$B$9*G1980</f>
        <v>10</v>
      </c>
      <c r="L1980" s="16" t="n">
        <f aca="false">H1980+Inputs!$B$10*I1980</f>
        <v>5205.285</v>
      </c>
      <c r="M1980" s="16" t="n">
        <f aca="false">J1980+K1980+L1980</f>
        <v>5219.445</v>
      </c>
    </row>
    <row r="1981" customFormat="false" ht="15" hidden="false" customHeight="false" outlineLevel="0" collapsed="false">
      <c r="A1981" s="0" t="s">
        <v>451</v>
      </c>
      <c r="B1981" s="15" t="n">
        <v>45444</v>
      </c>
      <c r="C1981" s="0" t="n">
        <v>1</v>
      </c>
      <c r="D1981" s="0" t="n">
        <v>0</v>
      </c>
      <c r="E1981" s="0" t="n">
        <v>2</v>
      </c>
      <c r="F1981" s="0" t="n">
        <v>10</v>
      </c>
      <c r="G1981" s="0" t="n">
        <v>0</v>
      </c>
      <c r="H1981" s="0" t="n">
        <v>457</v>
      </c>
      <c r="I1981" s="0" t="n">
        <v>3305</v>
      </c>
      <c r="J1981" s="16" t="n">
        <f aca="false">D1981+Inputs!$B$8*E1981</f>
        <v>4.16</v>
      </c>
      <c r="K1981" s="16" t="n">
        <f aca="false">F1981+Inputs!$B$9*G1981</f>
        <v>10</v>
      </c>
      <c r="L1981" s="16" t="n">
        <f aca="false">H1981+Inputs!$B$10*I1981</f>
        <v>5206.285</v>
      </c>
      <c r="M1981" s="16" t="n">
        <f aca="false">J1981+K1981+L1981</f>
        <v>5220.445</v>
      </c>
    </row>
    <row r="1982" customFormat="false" ht="15" hidden="false" customHeight="false" outlineLevel="0" collapsed="false">
      <c r="A1982" s="0" t="s">
        <v>451</v>
      </c>
      <c r="B1982" s="15" t="n">
        <v>45536</v>
      </c>
      <c r="C1982" s="0" t="n">
        <v>1</v>
      </c>
      <c r="D1982" s="0" t="n">
        <v>0</v>
      </c>
      <c r="E1982" s="0" t="n">
        <v>2</v>
      </c>
      <c r="F1982" s="0" t="n">
        <v>10</v>
      </c>
      <c r="G1982" s="0" t="n">
        <v>0</v>
      </c>
      <c r="H1982" s="0" t="n">
        <v>427</v>
      </c>
      <c r="I1982" s="0" t="n">
        <v>3307</v>
      </c>
      <c r="J1982" s="16" t="n">
        <f aca="false">D1982+Inputs!$B$8*E1982</f>
        <v>4.16</v>
      </c>
      <c r="K1982" s="16" t="n">
        <f aca="false">F1982+Inputs!$B$9*G1982</f>
        <v>10</v>
      </c>
      <c r="L1982" s="16" t="n">
        <f aca="false">H1982+Inputs!$B$10*I1982</f>
        <v>5179.159</v>
      </c>
      <c r="M1982" s="16" t="n">
        <f aca="false">J1982+K1982+L1982</f>
        <v>5193.319</v>
      </c>
    </row>
    <row r="1983" customFormat="false" ht="15" hidden="false" customHeight="false" outlineLevel="0" collapsed="false">
      <c r="A1983" s="0" t="s">
        <v>451</v>
      </c>
      <c r="B1983" s="15" t="n">
        <v>45627</v>
      </c>
      <c r="C1983" s="0" t="n">
        <v>1</v>
      </c>
      <c r="D1983" s="0" t="n">
        <v>0</v>
      </c>
      <c r="E1983" s="0" t="n">
        <v>2</v>
      </c>
      <c r="F1983" s="0" t="n">
        <v>10</v>
      </c>
      <c r="G1983" s="0" t="n">
        <v>0</v>
      </c>
      <c r="H1983" s="0" t="n">
        <v>415</v>
      </c>
      <c r="I1983" s="0" t="n">
        <v>3323</v>
      </c>
      <c r="J1983" s="16" t="n">
        <f aca="false">D1983+Inputs!$B$8*E1983</f>
        <v>4.16</v>
      </c>
      <c r="K1983" s="16" t="n">
        <f aca="false">F1983+Inputs!$B$9*G1983</f>
        <v>10</v>
      </c>
      <c r="L1983" s="16" t="n">
        <f aca="false">H1983+Inputs!$B$10*I1983</f>
        <v>5190.151</v>
      </c>
      <c r="M1983" s="16" t="n">
        <f aca="false">J1983+K1983+L1983</f>
        <v>5204.311</v>
      </c>
    </row>
    <row r="1984" customFormat="false" ht="15" hidden="false" customHeight="false" outlineLevel="0" collapsed="false">
      <c r="A1984" s="0" t="s">
        <v>451</v>
      </c>
      <c r="B1984" s="15" t="n">
        <v>45717</v>
      </c>
      <c r="C1984" s="0" t="n">
        <v>1</v>
      </c>
      <c r="D1984" s="0" t="n">
        <v>0</v>
      </c>
      <c r="E1984" s="0" t="n">
        <v>6</v>
      </c>
      <c r="F1984" s="0" t="n">
        <v>10</v>
      </c>
      <c r="G1984" s="0" t="n">
        <v>0</v>
      </c>
      <c r="H1984" s="0" t="n">
        <v>426</v>
      </c>
      <c r="I1984" s="0" t="n">
        <v>3360</v>
      </c>
      <c r="J1984" s="16" t="n">
        <f aca="false">D1984+Inputs!$B$8*E1984</f>
        <v>12.48</v>
      </c>
      <c r="K1984" s="16" t="n">
        <f aca="false">F1984+Inputs!$B$9*G1984</f>
        <v>10</v>
      </c>
      <c r="L1984" s="16" t="n">
        <f aca="false">H1984+Inputs!$B$10*I1984</f>
        <v>5254.32</v>
      </c>
      <c r="M1984" s="16" t="n">
        <f aca="false">J1984+K1984+L1984</f>
        <v>5276.8</v>
      </c>
    </row>
    <row r="1985" customFormat="false" ht="15" hidden="false" customHeight="false" outlineLevel="0" collapsed="false">
      <c r="A1985" s="0" t="s">
        <v>451</v>
      </c>
      <c r="B1985" s="15" t="n">
        <v>45809</v>
      </c>
      <c r="C1985" s="0" t="n">
        <v>1</v>
      </c>
      <c r="D1985" s="0" t="n">
        <v>0</v>
      </c>
      <c r="E1985" s="0" t="n">
        <v>5</v>
      </c>
      <c r="F1985" s="0" t="n">
        <v>9</v>
      </c>
      <c r="G1985" s="0" t="n">
        <v>0</v>
      </c>
      <c r="H1985" s="0" t="n">
        <v>454</v>
      </c>
      <c r="I1985" s="0" t="n">
        <v>3345</v>
      </c>
      <c r="J1985" s="16" t="n">
        <f aca="false">D1985+Inputs!$B$8*E1985</f>
        <v>10.4</v>
      </c>
      <c r="K1985" s="16" t="n">
        <f aca="false">F1985+Inputs!$B$9*G1985</f>
        <v>9</v>
      </c>
      <c r="L1985" s="16" t="n">
        <f aca="false">H1985+Inputs!$B$10*I1985</f>
        <v>5260.765</v>
      </c>
      <c r="M1985" s="16" t="n">
        <f aca="false">J1985+K1985+L1985</f>
        <v>5280.165</v>
      </c>
    </row>
    <row r="1986" customFormat="false" ht="15" hidden="false" customHeight="false" outlineLevel="0" collapsed="false">
      <c r="A1986" s="0" t="s">
        <v>451</v>
      </c>
      <c r="B1986" s="15" t="n">
        <v>45901</v>
      </c>
      <c r="C1986" s="0" t="n">
        <v>1</v>
      </c>
      <c r="D1986" s="0" t="n">
        <v>0</v>
      </c>
      <c r="E1986" s="0" t="n">
        <v>6</v>
      </c>
      <c r="F1986" s="0" t="n">
        <v>9</v>
      </c>
      <c r="G1986" s="0" t="n">
        <v>0</v>
      </c>
      <c r="H1986" s="0" t="n">
        <v>469</v>
      </c>
      <c r="I1986" s="0" t="n">
        <v>3364</v>
      </c>
      <c r="J1986" s="16" t="n">
        <f aca="false">D1986+Inputs!$B$8*E1986</f>
        <v>12.48</v>
      </c>
      <c r="K1986" s="16" t="n">
        <f aca="false">F1986+Inputs!$B$9*G1986</f>
        <v>9</v>
      </c>
      <c r="L1986" s="16" t="n">
        <f aca="false">H1986+Inputs!$B$10*I1986</f>
        <v>5303.068</v>
      </c>
      <c r="M1986" s="16" t="n">
        <f aca="false">J1986+K1986+L1986</f>
        <v>5324.548</v>
      </c>
    </row>
    <row r="1987" customFormat="false" ht="15" hidden="false" customHeight="false" outlineLevel="0" collapsed="false">
      <c r="A1987" s="0" t="s">
        <v>451</v>
      </c>
      <c r="B1987" s="15" t="n">
        <v>45992</v>
      </c>
      <c r="C1987" s="0" t="n">
        <v>1</v>
      </c>
      <c r="D1987" s="0" t="n">
        <v>0</v>
      </c>
      <c r="E1987" s="0" t="n">
        <v>6</v>
      </c>
      <c r="F1987" s="0" t="n">
        <v>9</v>
      </c>
      <c r="G1987" s="0" t="n">
        <v>1</v>
      </c>
      <c r="H1987" s="0" t="n">
        <v>473</v>
      </c>
      <c r="I1987" s="0" t="n">
        <v>3391</v>
      </c>
      <c r="J1987" s="16" t="n">
        <f aca="false">D1987+Inputs!$B$8*E1987</f>
        <v>12.48</v>
      </c>
      <c r="K1987" s="16" t="n">
        <f aca="false">F1987+Inputs!$B$9*G1987</f>
        <v>11.08</v>
      </c>
      <c r="L1987" s="16" t="n">
        <f aca="false">H1987+Inputs!$B$10*I1987</f>
        <v>5345.867</v>
      </c>
      <c r="M1987" s="16" t="n">
        <f aca="false">J1987+K1987+L1987</f>
        <v>5369.427</v>
      </c>
    </row>
    <row r="1988" customFormat="false" ht="15" hidden="false" customHeight="false" outlineLevel="0" collapsed="false">
      <c r="A1988" s="0" t="s">
        <v>451</v>
      </c>
      <c r="B1988" s="15" t="n">
        <v>46082</v>
      </c>
      <c r="C1988" s="0" t="n">
        <v>1</v>
      </c>
      <c r="D1988" s="0" t="n">
        <v>0</v>
      </c>
      <c r="E1988" s="0" t="n">
        <v>3</v>
      </c>
      <c r="F1988" s="0" t="n">
        <v>9</v>
      </c>
      <c r="G1988" s="0" t="n">
        <v>1</v>
      </c>
      <c r="H1988" s="0" t="n">
        <v>460</v>
      </c>
      <c r="I1988" s="0" t="n">
        <v>3328</v>
      </c>
      <c r="J1988" s="16" t="n">
        <f aca="false">D1988+Inputs!$B$8*E1988</f>
        <v>6.24</v>
      </c>
      <c r="K1988" s="16" t="n">
        <f aca="false">F1988+Inputs!$B$9*G1988</f>
        <v>11.08</v>
      </c>
      <c r="L1988" s="16" t="n">
        <f aca="false">H1988+Inputs!$B$10*I1988</f>
        <v>5242.336</v>
      </c>
      <c r="M1988" s="16" t="n">
        <f aca="false">J1988+K1988+L1988</f>
        <v>5259.656</v>
      </c>
    </row>
    <row r="1989" customFormat="false" ht="15" hidden="false" customHeight="false" outlineLevel="0" collapsed="false">
      <c r="A1989" s="0" t="s">
        <v>451</v>
      </c>
      <c r="B1989" s="15" t="n">
        <v>46174</v>
      </c>
      <c r="C1989" s="0" t="n">
        <v>1</v>
      </c>
      <c r="D1989" s="0" t="n">
        <v>0</v>
      </c>
      <c r="E1989" s="0" t="n">
        <v>2</v>
      </c>
      <c r="F1989" s="0" t="n">
        <v>8</v>
      </c>
      <c r="G1989" s="0" t="n">
        <v>2</v>
      </c>
      <c r="H1989" s="0" t="n">
        <v>451</v>
      </c>
      <c r="I1989" s="0" t="n">
        <v>3342</v>
      </c>
      <c r="J1989" s="16" t="n">
        <f aca="false">D1989+Inputs!$B$8*E1989</f>
        <v>4.16</v>
      </c>
      <c r="K1989" s="16" t="n">
        <f aca="false">F1989+Inputs!$B$9*G1989</f>
        <v>12.16</v>
      </c>
      <c r="L1989" s="16" t="n">
        <f aca="false">H1989+Inputs!$B$10*I1989</f>
        <v>5253.454</v>
      </c>
      <c r="M1989" s="16" t="n">
        <f aca="false">J1989+K1989+L1989</f>
        <v>5269.774</v>
      </c>
    </row>
    <row r="1990" customFormat="false" ht="15" hidden="false" customHeight="false" outlineLevel="0" collapsed="false">
      <c r="A1990" s="0" t="s">
        <v>451</v>
      </c>
      <c r="B1990" s="15" t="n">
        <v>46235</v>
      </c>
      <c r="C1990" s="0" t="n">
        <v>1</v>
      </c>
      <c r="D1990" s="0" t="n">
        <v>0</v>
      </c>
      <c r="E1990" s="0" t="n">
        <v>3</v>
      </c>
      <c r="F1990" s="0" t="n">
        <v>8</v>
      </c>
      <c r="G1990" s="0" t="n">
        <v>3</v>
      </c>
      <c r="H1990" s="0" t="n">
        <v>456</v>
      </c>
      <c r="I1990" s="0" t="n">
        <v>3362</v>
      </c>
      <c r="J1990" s="16" t="n">
        <f aca="false">D1990+Inputs!$B$8*E1990</f>
        <v>6.24</v>
      </c>
      <c r="K1990" s="16" t="n">
        <f aca="false">F1990+Inputs!$B$9*G1990</f>
        <v>14.24</v>
      </c>
      <c r="L1990" s="16" t="n">
        <f aca="false">H1990+Inputs!$B$10*I1990</f>
        <v>5287.194</v>
      </c>
      <c r="M1990" s="16" t="n">
        <f aca="false">J1990+K1990+L1990</f>
        <v>5307.674</v>
      </c>
    </row>
    <row r="1991" customFormat="false" ht="15" hidden="false" customHeight="false" outlineLevel="0" collapsed="false">
      <c r="A1991" s="0" t="s">
        <v>460</v>
      </c>
      <c r="B1991" s="15" t="n">
        <v>44805</v>
      </c>
      <c r="C1991" s="0" t="n">
        <v>1</v>
      </c>
      <c r="D1991" s="0" t="n">
        <v>0</v>
      </c>
      <c r="E1991" s="0" t="n">
        <v>0</v>
      </c>
      <c r="F1991" s="0" t="n">
        <v>0</v>
      </c>
      <c r="G1991" s="0" t="n">
        <v>0</v>
      </c>
      <c r="H1991" s="0" t="n">
        <v>244</v>
      </c>
      <c r="I1991" s="0" t="n">
        <v>1715</v>
      </c>
      <c r="J1991" s="16" t="n">
        <f aca="false">D1991+Inputs!$B$8*E1991</f>
        <v>0</v>
      </c>
      <c r="K1991" s="16" t="n">
        <f aca="false">F1991+Inputs!$B$9*G1991</f>
        <v>0</v>
      </c>
      <c r="L1991" s="16" t="n">
        <f aca="false">H1991+Inputs!$B$10*I1991</f>
        <v>2708.455</v>
      </c>
      <c r="M1991" s="16" t="n">
        <f aca="false">J1991+K1991+L1991</f>
        <v>2708.455</v>
      </c>
    </row>
    <row r="1992" customFormat="false" ht="15" hidden="false" customHeight="false" outlineLevel="0" collapsed="false">
      <c r="A1992" s="0" t="s">
        <v>460</v>
      </c>
      <c r="B1992" s="15" t="n">
        <v>44896</v>
      </c>
      <c r="C1992" s="0" t="n">
        <v>1</v>
      </c>
      <c r="D1992" s="0" t="n">
        <v>0</v>
      </c>
      <c r="E1992" s="0" t="n">
        <v>0</v>
      </c>
      <c r="F1992" s="0" t="n">
        <v>0</v>
      </c>
      <c r="G1992" s="0" t="n">
        <v>0</v>
      </c>
      <c r="H1992" s="0" t="n">
        <v>257</v>
      </c>
      <c r="I1992" s="0" t="n">
        <v>1714</v>
      </c>
      <c r="J1992" s="16" t="n">
        <f aca="false">D1992+Inputs!$B$8*E1992</f>
        <v>0</v>
      </c>
      <c r="K1992" s="16" t="n">
        <f aca="false">F1992+Inputs!$B$9*G1992</f>
        <v>0</v>
      </c>
      <c r="L1992" s="16" t="n">
        <f aca="false">H1992+Inputs!$B$10*I1992</f>
        <v>2720.018</v>
      </c>
      <c r="M1992" s="16" t="n">
        <f aca="false">J1992+K1992+L1992</f>
        <v>2720.018</v>
      </c>
    </row>
    <row r="1993" customFormat="false" ht="15" hidden="false" customHeight="false" outlineLevel="0" collapsed="false">
      <c r="A1993" s="0" t="s">
        <v>460</v>
      </c>
      <c r="B1993" s="15" t="n">
        <v>44986</v>
      </c>
      <c r="C1993" s="0" t="n">
        <v>1</v>
      </c>
      <c r="D1993" s="0" t="n">
        <v>0</v>
      </c>
      <c r="E1993" s="0" t="n">
        <v>0</v>
      </c>
      <c r="F1993" s="0" t="n">
        <v>0</v>
      </c>
      <c r="G1993" s="0" t="n">
        <v>0</v>
      </c>
      <c r="H1993" s="0" t="n">
        <v>255</v>
      </c>
      <c r="I1993" s="0" t="n">
        <v>1730</v>
      </c>
      <c r="J1993" s="16" t="n">
        <f aca="false">D1993+Inputs!$B$8*E1993</f>
        <v>0</v>
      </c>
      <c r="K1993" s="16" t="n">
        <f aca="false">F1993+Inputs!$B$9*G1993</f>
        <v>0</v>
      </c>
      <c r="L1993" s="16" t="n">
        <f aca="false">H1993+Inputs!$B$10*I1993</f>
        <v>2741.01</v>
      </c>
      <c r="M1993" s="16" t="n">
        <f aca="false">J1993+K1993+L1993</f>
        <v>2741.01</v>
      </c>
    </row>
    <row r="1994" customFormat="false" ht="15" hidden="false" customHeight="false" outlineLevel="0" collapsed="false">
      <c r="A1994" s="0" t="s">
        <v>460</v>
      </c>
      <c r="B1994" s="15" t="n">
        <v>45078</v>
      </c>
      <c r="C1994" s="0" t="n">
        <v>1</v>
      </c>
      <c r="D1994" s="0" t="n">
        <v>0</v>
      </c>
      <c r="E1994" s="0" t="n">
        <v>1</v>
      </c>
      <c r="F1994" s="0" t="n">
        <v>0</v>
      </c>
      <c r="G1994" s="0" t="n">
        <v>0</v>
      </c>
      <c r="H1994" s="0" t="n">
        <v>265</v>
      </c>
      <c r="I1994" s="0" t="n">
        <v>2398</v>
      </c>
      <c r="J1994" s="16" t="n">
        <f aca="false">D1994+Inputs!$B$8*E1994</f>
        <v>2.08</v>
      </c>
      <c r="K1994" s="16" t="n">
        <f aca="false">F1994+Inputs!$B$9*G1994</f>
        <v>0</v>
      </c>
      <c r="L1994" s="16" t="n">
        <f aca="false">H1994+Inputs!$B$10*I1994</f>
        <v>3710.926</v>
      </c>
      <c r="M1994" s="16" t="n">
        <f aca="false">J1994+K1994+L1994</f>
        <v>3713.006</v>
      </c>
    </row>
    <row r="1995" customFormat="false" ht="15" hidden="false" customHeight="false" outlineLevel="0" collapsed="false">
      <c r="A1995" s="0" t="s">
        <v>460</v>
      </c>
      <c r="B1995" s="15" t="n">
        <v>45170</v>
      </c>
      <c r="C1995" s="0" t="n">
        <v>1</v>
      </c>
      <c r="D1995" s="0" t="n">
        <v>0</v>
      </c>
      <c r="E1995" s="0" t="n">
        <v>1</v>
      </c>
      <c r="F1995" s="0" t="n">
        <v>0</v>
      </c>
      <c r="G1995" s="0" t="n">
        <v>0</v>
      </c>
      <c r="H1995" s="0" t="n">
        <v>272</v>
      </c>
      <c r="I1995" s="0" t="n">
        <v>2409</v>
      </c>
      <c r="J1995" s="16" t="n">
        <f aca="false">D1995+Inputs!$B$8*E1995</f>
        <v>2.08</v>
      </c>
      <c r="K1995" s="16" t="n">
        <f aca="false">F1995+Inputs!$B$9*G1995</f>
        <v>0</v>
      </c>
      <c r="L1995" s="16" t="n">
        <f aca="false">H1995+Inputs!$B$10*I1995</f>
        <v>3733.733</v>
      </c>
      <c r="M1995" s="16" t="n">
        <f aca="false">J1995+K1995+L1995</f>
        <v>3735.813</v>
      </c>
    </row>
    <row r="1996" customFormat="false" ht="15" hidden="false" customHeight="false" outlineLevel="0" collapsed="false">
      <c r="A1996" s="0" t="s">
        <v>460</v>
      </c>
      <c r="B1996" s="15" t="n">
        <v>45261</v>
      </c>
      <c r="C1996" s="0" t="n">
        <v>1</v>
      </c>
      <c r="D1996" s="0" t="n">
        <v>0</v>
      </c>
      <c r="E1996" s="0" t="n">
        <v>1</v>
      </c>
      <c r="F1996" s="0" t="n">
        <v>0</v>
      </c>
      <c r="G1996" s="0" t="n">
        <v>0</v>
      </c>
      <c r="H1996" s="0" t="n">
        <v>284</v>
      </c>
      <c r="I1996" s="0" t="n">
        <v>2405</v>
      </c>
      <c r="J1996" s="16" t="n">
        <f aca="false">D1996+Inputs!$B$8*E1996</f>
        <v>2.08</v>
      </c>
      <c r="K1996" s="16" t="n">
        <f aca="false">F1996+Inputs!$B$9*G1996</f>
        <v>0</v>
      </c>
      <c r="L1996" s="16" t="n">
        <f aca="false">H1996+Inputs!$B$10*I1996</f>
        <v>3739.985</v>
      </c>
      <c r="M1996" s="16" t="n">
        <f aca="false">J1996+K1996+L1996</f>
        <v>3742.065</v>
      </c>
    </row>
    <row r="1997" customFormat="false" ht="15" hidden="false" customHeight="false" outlineLevel="0" collapsed="false">
      <c r="A1997" s="0" t="s">
        <v>460</v>
      </c>
      <c r="B1997" s="15" t="n">
        <v>45352</v>
      </c>
      <c r="C1997" s="0" t="n">
        <v>1</v>
      </c>
      <c r="D1997" s="0" t="n">
        <v>0</v>
      </c>
      <c r="E1997" s="0" t="n">
        <v>1</v>
      </c>
      <c r="F1997" s="0" t="n">
        <v>0</v>
      </c>
      <c r="G1997" s="0" t="n">
        <v>0</v>
      </c>
      <c r="H1997" s="0" t="n">
        <v>274</v>
      </c>
      <c r="I1997" s="0" t="n">
        <v>2390</v>
      </c>
      <c r="J1997" s="16" t="n">
        <f aca="false">D1997+Inputs!$B$8*E1997</f>
        <v>2.08</v>
      </c>
      <c r="K1997" s="16" t="n">
        <f aca="false">F1997+Inputs!$B$9*G1997</f>
        <v>0</v>
      </c>
      <c r="L1997" s="16" t="n">
        <f aca="false">H1997+Inputs!$B$10*I1997</f>
        <v>3708.43</v>
      </c>
      <c r="M1997" s="16" t="n">
        <f aca="false">J1997+K1997+L1997</f>
        <v>3710.51</v>
      </c>
    </row>
    <row r="1998" customFormat="false" ht="15" hidden="false" customHeight="false" outlineLevel="0" collapsed="false">
      <c r="A1998" s="0" t="s">
        <v>460</v>
      </c>
      <c r="B1998" s="15" t="n">
        <v>45444</v>
      </c>
      <c r="C1998" s="0" t="n">
        <v>1</v>
      </c>
      <c r="D1998" s="0" t="n">
        <v>0</v>
      </c>
      <c r="E1998" s="0" t="n">
        <v>1</v>
      </c>
      <c r="F1998" s="0" t="n">
        <v>0</v>
      </c>
      <c r="G1998" s="0" t="n">
        <v>0</v>
      </c>
      <c r="H1998" s="0" t="n">
        <v>274</v>
      </c>
      <c r="I1998" s="0" t="n">
        <v>2398</v>
      </c>
      <c r="J1998" s="16" t="n">
        <f aca="false">D1998+Inputs!$B$8*E1998</f>
        <v>2.08</v>
      </c>
      <c r="K1998" s="16" t="n">
        <f aca="false">F1998+Inputs!$B$9*G1998</f>
        <v>0</v>
      </c>
      <c r="L1998" s="16" t="n">
        <f aca="false">H1998+Inputs!$B$10*I1998</f>
        <v>3719.926</v>
      </c>
      <c r="M1998" s="16" t="n">
        <f aca="false">J1998+K1998+L1998</f>
        <v>3722.006</v>
      </c>
    </row>
    <row r="1999" customFormat="false" ht="15" hidden="false" customHeight="false" outlineLevel="0" collapsed="false">
      <c r="A1999" s="0" t="s">
        <v>460</v>
      </c>
      <c r="B1999" s="15" t="n">
        <v>45536</v>
      </c>
      <c r="C1999" s="0" t="n">
        <v>1</v>
      </c>
      <c r="D1999" s="0" t="n">
        <v>0</v>
      </c>
      <c r="E1999" s="0" t="n">
        <v>2</v>
      </c>
      <c r="F1999" s="0" t="n">
        <v>0</v>
      </c>
      <c r="G1999" s="0" t="n">
        <v>0</v>
      </c>
      <c r="H1999" s="0" t="n">
        <v>287</v>
      </c>
      <c r="I1999" s="0" t="n">
        <v>2438</v>
      </c>
      <c r="J1999" s="16" t="n">
        <f aca="false">D1999+Inputs!$B$8*E1999</f>
        <v>4.16</v>
      </c>
      <c r="K1999" s="16" t="n">
        <f aca="false">F1999+Inputs!$B$9*G1999</f>
        <v>0</v>
      </c>
      <c r="L1999" s="16" t="n">
        <f aca="false">H1999+Inputs!$B$10*I1999</f>
        <v>3790.406</v>
      </c>
      <c r="M1999" s="16" t="n">
        <f aca="false">J1999+K1999+L1999</f>
        <v>3794.566</v>
      </c>
    </row>
    <row r="2000" customFormat="false" ht="15" hidden="false" customHeight="false" outlineLevel="0" collapsed="false">
      <c r="A2000" s="0" t="s">
        <v>460</v>
      </c>
      <c r="B2000" s="15" t="n">
        <v>45627</v>
      </c>
      <c r="C2000" s="0" t="n">
        <v>1</v>
      </c>
      <c r="D2000" s="0" t="n">
        <v>0</v>
      </c>
      <c r="E2000" s="0" t="n">
        <v>1</v>
      </c>
      <c r="F2000" s="0" t="n">
        <v>0</v>
      </c>
      <c r="G2000" s="0" t="n">
        <v>0</v>
      </c>
      <c r="H2000" s="0" t="n">
        <v>291</v>
      </c>
      <c r="I2000" s="0" t="n">
        <v>2430</v>
      </c>
      <c r="J2000" s="16" t="n">
        <f aca="false">D2000+Inputs!$B$8*E2000</f>
        <v>2.08</v>
      </c>
      <c r="K2000" s="16" t="n">
        <f aca="false">F2000+Inputs!$B$9*G2000</f>
        <v>0</v>
      </c>
      <c r="L2000" s="16" t="n">
        <f aca="false">H2000+Inputs!$B$10*I2000</f>
        <v>3782.91</v>
      </c>
      <c r="M2000" s="16" t="n">
        <f aca="false">J2000+K2000+L2000</f>
        <v>3784.99</v>
      </c>
    </row>
    <row r="2001" customFormat="false" ht="15" hidden="false" customHeight="false" outlineLevel="0" collapsed="false">
      <c r="A2001" s="0" t="s">
        <v>460</v>
      </c>
      <c r="B2001" s="15" t="n">
        <v>45717</v>
      </c>
      <c r="C2001" s="0" t="n">
        <v>1</v>
      </c>
      <c r="D2001" s="0" t="n">
        <v>0</v>
      </c>
      <c r="E2001" s="0" t="n">
        <v>2</v>
      </c>
      <c r="F2001" s="0" t="n">
        <v>0</v>
      </c>
      <c r="G2001" s="0" t="n">
        <v>0</v>
      </c>
      <c r="H2001" s="0" t="n">
        <v>283</v>
      </c>
      <c r="I2001" s="0" t="n">
        <v>2409</v>
      </c>
      <c r="J2001" s="16" t="n">
        <f aca="false">D2001+Inputs!$B$8*E2001</f>
        <v>4.16</v>
      </c>
      <c r="K2001" s="16" t="n">
        <f aca="false">F2001+Inputs!$B$9*G2001</f>
        <v>0</v>
      </c>
      <c r="L2001" s="16" t="n">
        <f aca="false">H2001+Inputs!$B$10*I2001</f>
        <v>3744.733</v>
      </c>
      <c r="M2001" s="16" t="n">
        <f aca="false">J2001+K2001+L2001</f>
        <v>3748.893</v>
      </c>
    </row>
    <row r="2002" customFormat="false" ht="15" hidden="false" customHeight="false" outlineLevel="0" collapsed="false">
      <c r="A2002" s="0" t="s">
        <v>460</v>
      </c>
      <c r="B2002" s="15" t="n">
        <v>45809</v>
      </c>
      <c r="C2002" s="0" t="n">
        <v>1</v>
      </c>
      <c r="D2002" s="0" t="n">
        <v>0</v>
      </c>
      <c r="E2002" s="0" t="n">
        <v>3</v>
      </c>
      <c r="F2002" s="0" t="n">
        <v>0</v>
      </c>
      <c r="G2002" s="0" t="n">
        <v>2</v>
      </c>
      <c r="H2002" s="0" t="n">
        <v>271</v>
      </c>
      <c r="I2002" s="0" t="n">
        <v>2430</v>
      </c>
      <c r="J2002" s="16" t="n">
        <f aca="false">D2002+Inputs!$B$8*E2002</f>
        <v>6.24</v>
      </c>
      <c r="K2002" s="16" t="n">
        <f aca="false">F2002+Inputs!$B$9*G2002</f>
        <v>4.16</v>
      </c>
      <c r="L2002" s="16" t="n">
        <f aca="false">H2002+Inputs!$B$10*I2002</f>
        <v>3762.91</v>
      </c>
      <c r="M2002" s="16" t="n">
        <f aca="false">J2002+K2002+L2002</f>
        <v>3773.31</v>
      </c>
    </row>
    <row r="2003" customFormat="false" ht="15" hidden="false" customHeight="false" outlineLevel="0" collapsed="false">
      <c r="A2003" s="0" t="s">
        <v>460</v>
      </c>
      <c r="B2003" s="15" t="n">
        <v>45901</v>
      </c>
      <c r="C2003" s="0" t="n">
        <v>1</v>
      </c>
      <c r="D2003" s="0" t="n">
        <v>0</v>
      </c>
      <c r="E2003" s="0" t="n">
        <v>3</v>
      </c>
      <c r="F2003" s="0" t="n">
        <v>0</v>
      </c>
      <c r="G2003" s="0" t="n">
        <v>3</v>
      </c>
      <c r="H2003" s="0" t="n">
        <v>257</v>
      </c>
      <c r="I2003" s="0" t="n">
        <v>2420</v>
      </c>
      <c r="J2003" s="16" t="n">
        <f aca="false">D2003+Inputs!$B$8*E2003</f>
        <v>6.24</v>
      </c>
      <c r="K2003" s="16" t="n">
        <f aca="false">F2003+Inputs!$B$9*G2003</f>
        <v>6.24</v>
      </c>
      <c r="L2003" s="16" t="n">
        <f aca="false">H2003+Inputs!$B$10*I2003</f>
        <v>3734.54</v>
      </c>
      <c r="M2003" s="16" t="n">
        <f aca="false">J2003+K2003+L2003</f>
        <v>3747.02</v>
      </c>
    </row>
    <row r="2004" customFormat="false" ht="15" hidden="false" customHeight="false" outlineLevel="0" collapsed="false">
      <c r="A2004" s="0" t="s">
        <v>460</v>
      </c>
      <c r="B2004" s="15" t="n">
        <v>45992</v>
      </c>
      <c r="C2004" s="0" t="n">
        <v>1</v>
      </c>
      <c r="D2004" s="0" t="n">
        <v>0</v>
      </c>
      <c r="E2004" s="0" t="n">
        <v>2</v>
      </c>
      <c r="F2004" s="0" t="n">
        <v>0</v>
      </c>
      <c r="G2004" s="0" t="n">
        <v>3</v>
      </c>
      <c r="H2004" s="0" t="n">
        <v>250</v>
      </c>
      <c r="I2004" s="0" t="n">
        <v>2462</v>
      </c>
      <c r="J2004" s="16" t="n">
        <f aca="false">D2004+Inputs!$B$8*E2004</f>
        <v>4.16</v>
      </c>
      <c r="K2004" s="16" t="n">
        <f aca="false">F2004+Inputs!$B$9*G2004</f>
        <v>6.24</v>
      </c>
      <c r="L2004" s="16" t="n">
        <f aca="false">H2004+Inputs!$B$10*I2004</f>
        <v>3787.894</v>
      </c>
      <c r="M2004" s="16" t="n">
        <f aca="false">J2004+K2004+L2004</f>
        <v>3798.294</v>
      </c>
    </row>
    <row r="2005" customFormat="false" ht="15" hidden="false" customHeight="false" outlineLevel="0" collapsed="false">
      <c r="A2005" s="0" t="s">
        <v>460</v>
      </c>
      <c r="B2005" s="15" t="n">
        <v>46082</v>
      </c>
      <c r="C2005" s="0" t="n">
        <v>1</v>
      </c>
      <c r="D2005" s="0" t="n">
        <v>0</v>
      </c>
      <c r="E2005" s="0" t="n">
        <v>2</v>
      </c>
      <c r="F2005" s="0" t="n">
        <v>0</v>
      </c>
      <c r="G2005" s="0" t="n">
        <v>4</v>
      </c>
      <c r="H2005" s="0" t="n">
        <v>241</v>
      </c>
      <c r="I2005" s="0" t="n">
        <v>2453</v>
      </c>
      <c r="J2005" s="16" t="n">
        <f aca="false">D2005+Inputs!$B$8*E2005</f>
        <v>4.16</v>
      </c>
      <c r="K2005" s="16" t="n">
        <f aca="false">F2005+Inputs!$B$9*G2005</f>
        <v>8.32</v>
      </c>
      <c r="L2005" s="16" t="n">
        <f aca="false">H2005+Inputs!$B$10*I2005</f>
        <v>3765.961</v>
      </c>
      <c r="M2005" s="16" t="n">
        <f aca="false">J2005+K2005+L2005</f>
        <v>3778.441</v>
      </c>
    </row>
    <row r="2006" customFormat="false" ht="15" hidden="false" customHeight="false" outlineLevel="0" collapsed="false">
      <c r="A2006" s="0" t="s">
        <v>460</v>
      </c>
      <c r="B2006" s="15" t="n">
        <v>46174</v>
      </c>
      <c r="C2006" s="0" t="n">
        <v>1</v>
      </c>
      <c r="D2006" s="0" t="n">
        <v>0</v>
      </c>
      <c r="E2006" s="0" t="n">
        <v>3</v>
      </c>
      <c r="F2006" s="0" t="n">
        <v>0</v>
      </c>
      <c r="G2006" s="0" t="n">
        <v>3</v>
      </c>
      <c r="H2006" s="0" t="n">
        <v>226</v>
      </c>
      <c r="I2006" s="0" t="n">
        <v>2416</v>
      </c>
      <c r="J2006" s="16" t="n">
        <f aca="false">D2006+Inputs!$B$8*E2006</f>
        <v>6.24</v>
      </c>
      <c r="K2006" s="16" t="n">
        <f aca="false">F2006+Inputs!$B$9*G2006</f>
        <v>6.24</v>
      </c>
      <c r="L2006" s="16" t="n">
        <f aca="false">H2006+Inputs!$B$10*I2006</f>
        <v>3697.792</v>
      </c>
      <c r="M2006" s="16" t="n">
        <f aca="false">J2006+K2006+L2006</f>
        <v>3710.272</v>
      </c>
    </row>
    <row r="2007" customFormat="false" ht="15" hidden="false" customHeight="false" outlineLevel="0" collapsed="false">
      <c r="A2007" s="0" t="s">
        <v>460</v>
      </c>
      <c r="B2007" s="15" t="n">
        <v>46235</v>
      </c>
      <c r="C2007" s="0" t="n">
        <v>1</v>
      </c>
      <c r="D2007" s="0" t="n">
        <v>0</v>
      </c>
      <c r="E2007" s="0" t="n">
        <v>4</v>
      </c>
      <c r="F2007" s="0" t="n">
        <v>0</v>
      </c>
      <c r="G2007" s="0" t="n">
        <v>3</v>
      </c>
      <c r="H2007" s="0" t="n">
        <v>213</v>
      </c>
      <c r="I2007" s="0" t="n">
        <v>2432</v>
      </c>
      <c r="J2007" s="16" t="n">
        <f aca="false">D2007+Inputs!$B$8*E2007</f>
        <v>8.32</v>
      </c>
      <c r="K2007" s="16" t="n">
        <f aca="false">F2007+Inputs!$B$9*G2007</f>
        <v>6.24</v>
      </c>
      <c r="L2007" s="16" t="n">
        <f aca="false">H2007+Inputs!$B$10*I2007</f>
        <v>3707.784</v>
      </c>
      <c r="M2007" s="16" t="n">
        <f aca="false">J2007+K2007+L2007</f>
        <v>3722.344</v>
      </c>
    </row>
    <row r="2008" customFormat="false" ht="15" hidden="false" customHeight="false" outlineLevel="0" collapsed="false">
      <c r="A2008" s="0" t="s">
        <v>450</v>
      </c>
      <c r="B2008" s="15" t="n">
        <v>44805</v>
      </c>
      <c r="C2008" s="0" t="n">
        <v>1</v>
      </c>
      <c r="D2008" s="0" t="n">
        <v>0</v>
      </c>
      <c r="E2008" s="0" t="n">
        <v>2</v>
      </c>
      <c r="F2008" s="0" t="n">
        <v>0</v>
      </c>
      <c r="G2008" s="0" t="n">
        <v>0</v>
      </c>
      <c r="H2008" s="0" t="n">
        <v>745</v>
      </c>
      <c r="I2008" s="0" t="n">
        <v>5584</v>
      </c>
      <c r="J2008" s="16" t="n">
        <f aca="false">D2008+Inputs!$B$8*E2008</f>
        <v>4.16</v>
      </c>
      <c r="K2008" s="16" t="n">
        <f aca="false">F2008+Inputs!$B$9*G2008</f>
        <v>0</v>
      </c>
      <c r="L2008" s="16" t="n">
        <f aca="false">H2008+Inputs!$B$10*I2008</f>
        <v>8769.208</v>
      </c>
      <c r="M2008" s="16" t="n">
        <f aca="false">J2008+K2008+L2008</f>
        <v>8773.368</v>
      </c>
    </row>
    <row r="2009" customFormat="false" ht="15" hidden="false" customHeight="false" outlineLevel="0" collapsed="false">
      <c r="A2009" s="0" t="s">
        <v>450</v>
      </c>
      <c r="B2009" s="15" t="n">
        <v>44896</v>
      </c>
      <c r="C2009" s="0" t="n">
        <v>1</v>
      </c>
      <c r="D2009" s="0" t="n">
        <v>0</v>
      </c>
      <c r="E2009" s="0" t="n">
        <v>2</v>
      </c>
      <c r="F2009" s="0" t="n">
        <v>0</v>
      </c>
      <c r="G2009" s="0" t="n">
        <v>1</v>
      </c>
      <c r="H2009" s="0" t="n">
        <v>740</v>
      </c>
      <c r="I2009" s="0" t="n">
        <v>5553</v>
      </c>
      <c r="J2009" s="16" t="n">
        <f aca="false">D2009+Inputs!$B$8*E2009</f>
        <v>4.16</v>
      </c>
      <c r="K2009" s="16" t="n">
        <f aca="false">F2009+Inputs!$B$9*G2009</f>
        <v>2.08</v>
      </c>
      <c r="L2009" s="16" t="n">
        <f aca="false">H2009+Inputs!$B$10*I2009</f>
        <v>8719.661</v>
      </c>
      <c r="M2009" s="16" t="n">
        <f aca="false">J2009+K2009+L2009</f>
        <v>8725.901</v>
      </c>
    </row>
    <row r="2010" customFormat="false" ht="15" hidden="false" customHeight="false" outlineLevel="0" collapsed="false">
      <c r="A2010" s="0" t="s">
        <v>450</v>
      </c>
      <c r="B2010" s="15" t="n">
        <v>44986</v>
      </c>
      <c r="C2010" s="0" t="n">
        <v>1</v>
      </c>
      <c r="D2010" s="0" t="n">
        <v>0</v>
      </c>
      <c r="E2010" s="0" t="n">
        <v>2</v>
      </c>
      <c r="F2010" s="0" t="n">
        <v>0</v>
      </c>
      <c r="G2010" s="0" t="n">
        <v>1</v>
      </c>
      <c r="H2010" s="0" t="n">
        <v>743</v>
      </c>
      <c r="I2010" s="0" t="n">
        <v>5572</v>
      </c>
      <c r="J2010" s="16" t="n">
        <f aca="false">D2010+Inputs!$B$8*E2010</f>
        <v>4.16</v>
      </c>
      <c r="K2010" s="16" t="n">
        <f aca="false">F2010+Inputs!$B$9*G2010</f>
        <v>2.08</v>
      </c>
      <c r="L2010" s="16" t="n">
        <f aca="false">H2010+Inputs!$B$10*I2010</f>
        <v>8749.964</v>
      </c>
      <c r="M2010" s="16" t="n">
        <f aca="false">J2010+K2010+L2010</f>
        <v>8756.204</v>
      </c>
    </row>
    <row r="2011" customFormat="false" ht="15" hidden="false" customHeight="false" outlineLevel="0" collapsed="false">
      <c r="A2011" s="0" t="s">
        <v>450</v>
      </c>
      <c r="B2011" s="15" t="n">
        <v>45078</v>
      </c>
      <c r="C2011" s="0" t="n">
        <v>1</v>
      </c>
      <c r="D2011" s="0" t="n">
        <v>0</v>
      </c>
      <c r="E2011" s="0" t="n">
        <v>2</v>
      </c>
      <c r="F2011" s="0" t="n">
        <v>0</v>
      </c>
      <c r="G2011" s="0" t="n">
        <v>1</v>
      </c>
      <c r="H2011" s="0" t="n">
        <v>763</v>
      </c>
      <c r="I2011" s="0" t="n">
        <v>5621</v>
      </c>
      <c r="J2011" s="16" t="n">
        <f aca="false">D2011+Inputs!$B$8*E2011</f>
        <v>4.16</v>
      </c>
      <c r="K2011" s="16" t="n">
        <f aca="false">F2011+Inputs!$B$9*G2011</f>
        <v>2.08</v>
      </c>
      <c r="L2011" s="16" t="n">
        <f aca="false">H2011+Inputs!$B$10*I2011</f>
        <v>8840.377</v>
      </c>
      <c r="M2011" s="16" t="n">
        <f aca="false">J2011+K2011+L2011</f>
        <v>8846.617</v>
      </c>
    </row>
    <row r="2012" customFormat="false" ht="15" hidden="false" customHeight="false" outlineLevel="0" collapsed="false">
      <c r="A2012" s="0" t="s">
        <v>450</v>
      </c>
      <c r="B2012" s="15" t="n">
        <v>45170</v>
      </c>
      <c r="C2012" s="0" t="n">
        <v>1</v>
      </c>
      <c r="D2012" s="0" t="n">
        <v>0</v>
      </c>
      <c r="E2012" s="0" t="n">
        <v>2</v>
      </c>
      <c r="F2012" s="0" t="n">
        <v>0</v>
      </c>
      <c r="G2012" s="0" t="n">
        <v>1</v>
      </c>
      <c r="H2012" s="0" t="n">
        <v>753</v>
      </c>
      <c r="I2012" s="0" t="n">
        <v>5700</v>
      </c>
      <c r="J2012" s="16" t="n">
        <f aca="false">D2012+Inputs!$B$8*E2012</f>
        <v>4.16</v>
      </c>
      <c r="K2012" s="16" t="n">
        <f aca="false">F2012+Inputs!$B$9*G2012</f>
        <v>2.08</v>
      </c>
      <c r="L2012" s="16" t="n">
        <f aca="false">H2012+Inputs!$B$10*I2012</f>
        <v>8943.9</v>
      </c>
      <c r="M2012" s="16" t="n">
        <f aca="false">J2012+K2012+L2012</f>
        <v>8950.14</v>
      </c>
    </row>
    <row r="2013" customFormat="false" ht="15" hidden="false" customHeight="false" outlineLevel="0" collapsed="false">
      <c r="A2013" s="0" t="s">
        <v>450</v>
      </c>
      <c r="B2013" s="15" t="n">
        <v>45261</v>
      </c>
      <c r="C2013" s="0" t="n">
        <v>1</v>
      </c>
      <c r="D2013" s="0" t="n">
        <v>0</v>
      </c>
      <c r="E2013" s="0" t="n">
        <v>3</v>
      </c>
      <c r="F2013" s="0" t="n">
        <v>0</v>
      </c>
      <c r="G2013" s="0" t="n">
        <v>1</v>
      </c>
      <c r="H2013" s="0" t="n">
        <v>786</v>
      </c>
      <c r="I2013" s="0" t="n">
        <v>5717</v>
      </c>
      <c r="J2013" s="16" t="n">
        <f aca="false">D2013+Inputs!$B$8*E2013</f>
        <v>6.24</v>
      </c>
      <c r="K2013" s="16" t="n">
        <f aca="false">F2013+Inputs!$B$9*G2013</f>
        <v>2.08</v>
      </c>
      <c r="L2013" s="16" t="n">
        <f aca="false">H2013+Inputs!$B$10*I2013</f>
        <v>9001.329</v>
      </c>
      <c r="M2013" s="16" t="n">
        <f aca="false">J2013+K2013+L2013</f>
        <v>9009.649</v>
      </c>
    </row>
    <row r="2014" customFormat="false" ht="15" hidden="false" customHeight="false" outlineLevel="0" collapsed="false">
      <c r="A2014" s="0" t="s">
        <v>450</v>
      </c>
      <c r="B2014" s="15" t="n">
        <v>45352</v>
      </c>
      <c r="C2014" s="0" t="n">
        <v>1</v>
      </c>
      <c r="D2014" s="0" t="n">
        <v>0</v>
      </c>
      <c r="E2014" s="0" t="n">
        <v>3</v>
      </c>
      <c r="F2014" s="0" t="n">
        <v>0</v>
      </c>
      <c r="G2014" s="0" t="n">
        <v>1</v>
      </c>
      <c r="H2014" s="0" t="n">
        <v>768</v>
      </c>
      <c r="I2014" s="0" t="n">
        <v>5677</v>
      </c>
      <c r="J2014" s="16" t="n">
        <f aca="false">D2014+Inputs!$B$8*E2014</f>
        <v>6.24</v>
      </c>
      <c r="K2014" s="16" t="n">
        <f aca="false">F2014+Inputs!$B$9*G2014</f>
        <v>2.08</v>
      </c>
      <c r="L2014" s="16" t="n">
        <f aca="false">H2014+Inputs!$B$10*I2014</f>
        <v>8925.849</v>
      </c>
      <c r="M2014" s="16" t="n">
        <f aca="false">J2014+K2014+L2014</f>
        <v>8934.169</v>
      </c>
    </row>
    <row r="2015" customFormat="false" ht="15" hidden="false" customHeight="false" outlineLevel="0" collapsed="false">
      <c r="A2015" s="0" t="s">
        <v>450</v>
      </c>
      <c r="B2015" s="15" t="n">
        <v>45444</v>
      </c>
      <c r="C2015" s="0" t="n">
        <v>1</v>
      </c>
      <c r="D2015" s="0" t="n">
        <v>0</v>
      </c>
      <c r="E2015" s="0" t="n">
        <v>3</v>
      </c>
      <c r="F2015" s="0" t="n">
        <v>0</v>
      </c>
      <c r="G2015" s="0" t="n">
        <v>2</v>
      </c>
      <c r="H2015" s="0" t="n">
        <v>768</v>
      </c>
      <c r="I2015" s="0" t="n">
        <v>5676</v>
      </c>
      <c r="J2015" s="16" t="n">
        <f aca="false">D2015+Inputs!$B$8*E2015</f>
        <v>6.24</v>
      </c>
      <c r="K2015" s="16" t="n">
        <f aca="false">F2015+Inputs!$B$9*G2015</f>
        <v>4.16</v>
      </c>
      <c r="L2015" s="16" t="n">
        <f aca="false">H2015+Inputs!$B$10*I2015</f>
        <v>8924.412</v>
      </c>
      <c r="M2015" s="16" t="n">
        <f aca="false">J2015+K2015+L2015</f>
        <v>8934.812</v>
      </c>
    </row>
    <row r="2016" customFormat="false" ht="15" hidden="false" customHeight="false" outlineLevel="0" collapsed="false">
      <c r="A2016" s="0" t="s">
        <v>450</v>
      </c>
      <c r="B2016" s="15" t="n">
        <v>45536</v>
      </c>
      <c r="C2016" s="0" t="n">
        <v>1</v>
      </c>
      <c r="D2016" s="0" t="n">
        <v>0</v>
      </c>
      <c r="E2016" s="0" t="n">
        <v>4</v>
      </c>
      <c r="F2016" s="0" t="n">
        <v>0</v>
      </c>
      <c r="G2016" s="0" t="n">
        <v>4</v>
      </c>
      <c r="H2016" s="0" t="n">
        <v>772</v>
      </c>
      <c r="I2016" s="0" t="n">
        <v>5681</v>
      </c>
      <c r="J2016" s="16" t="n">
        <f aca="false">D2016+Inputs!$B$8*E2016</f>
        <v>8.32</v>
      </c>
      <c r="K2016" s="16" t="n">
        <f aca="false">F2016+Inputs!$B$9*G2016</f>
        <v>8.32</v>
      </c>
      <c r="L2016" s="16" t="n">
        <f aca="false">H2016+Inputs!$B$10*I2016</f>
        <v>8935.597</v>
      </c>
      <c r="M2016" s="16" t="n">
        <f aca="false">J2016+K2016+L2016</f>
        <v>8952.237</v>
      </c>
    </row>
    <row r="2017" customFormat="false" ht="15" hidden="false" customHeight="false" outlineLevel="0" collapsed="false">
      <c r="A2017" s="0" t="s">
        <v>450</v>
      </c>
      <c r="B2017" s="15" t="n">
        <v>45627</v>
      </c>
      <c r="C2017" s="0" t="n">
        <v>1</v>
      </c>
      <c r="D2017" s="0" t="n">
        <v>0</v>
      </c>
      <c r="E2017" s="0" t="n">
        <v>5</v>
      </c>
      <c r="F2017" s="0" t="n">
        <v>0</v>
      </c>
      <c r="G2017" s="0" t="n">
        <v>4</v>
      </c>
      <c r="H2017" s="0" t="n">
        <v>776</v>
      </c>
      <c r="I2017" s="0" t="n">
        <v>5702</v>
      </c>
      <c r="J2017" s="16" t="n">
        <f aca="false">D2017+Inputs!$B$8*E2017</f>
        <v>10.4</v>
      </c>
      <c r="K2017" s="16" t="n">
        <f aca="false">F2017+Inputs!$B$9*G2017</f>
        <v>8.32</v>
      </c>
      <c r="L2017" s="16" t="n">
        <f aca="false">H2017+Inputs!$B$10*I2017</f>
        <v>8969.774</v>
      </c>
      <c r="M2017" s="16" t="n">
        <f aca="false">J2017+K2017+L2017</f>
        <v>8988.494</v>
      </c>
    </row>
    <row r="2018" customFormat="false" ht="15" hidden="false" customHeight="false" outlineLevel="0" collapsed="false">
      <c r="A2018" s="0" t="s">
        <v>450</v>
      </c>
      <c r="B2018" s="15" t="n">
        <v>45717</v>
      </c>
      <c r="C2018" s="0" t="n">
        <v>1</v>
      </c>
      <c r="D2018" s="0" t="n">
        <v>0</v>
      </c>
      <c r="E2018" s="0" t="n">
        <v>6</v>
      </c>
      <c r="F2018" s="0" t="n">
        <v>0</v>
      </c>
      <c r="G2018" s="0" t="n">
        <v>5</v>
      </c>
      <c r="H2018" s="0" t="n">
        <v>772</v>
      </c>
      <c r="I2018" s="0" t="n">
        <v>5704</v>
      </c>
      <c r="J2018" s="16" t="n">
        <f aca="false">D2018+Inputs!$B$8*E2018</f>
        <v>12.48</v>
      </c>
      <c r="K2018" s="16" t="n">
        <f aca="false">F2018+Inputs!$B$9*G2018</f>
        <v>10.4</v>
      </c>
      <c r="L2018" s="16" t="n">
        <f aca="false">H2018+Inputs!$B$10*I2018</f>
        <v>8968.648</v>
      </c>
      <c r="M2018" s="16" t="n">
        <f aca="false">J2018+K2018+L2018</f>
        <v>8991.528</v>
      </c>
    </row>
    <row r="2019" customFormat="false" ht="15" hidden="false" customHeight="false" outlineLevel="0" collapsed="false">
      <c r="A2019" s="0" t="s">
        <v>450</v>
      </c>
      <c r="B2019" s="15" t="n">
        <v>45809</v>
      </c>
      <c r="C2019" s="0" t="n">
        <v>1</v>
      </c>
      <c r="D2019" s="0" t="n">
        <v>0</v>
      </c>
      <c r="E2019" s="0" t="n">
        <v>7</v>
      </c>
      <c r="F2019" s="0" t="n">
        <v>0</v>
      </c>
      <c r="G2019" s="0" t="n">
        <v>6</v>
      </c>
      <c r="H2019" s="0" t="n">
        <v>779</v>
      </c>
      <c r="I2019" s="0" t="n">
        <v>5653</v>
      </c>
      <c r="J2019" s="16" t="n">
        <f aca="false">D2019+Inputs!$B$8*E2019</f>
        <v>14.56</v>
      </c>
      <c r="K2019" s="16" t="n">
        <f aca="false">F2019+Inputs!$B$9*G2019</f>
        <v>12.48</v>
      </c>
      <c r="L2019" s="16" t="n">
        <f aca="false">H2019+Inputs!$B$10*I2019</f>
        <v>8902.361</v>
      </c>
      <c r="M2019" s="16" t="n">
        <f aca="false">J2019+K2019+L2019</f>
        <v>8929.401</v>
      </c>
    </row>
    <row r="2020" customFormat="false" ht="15" hidden="false" customHeight="false" outlineLevel="0" collapsed="false">
      <c r="A2020" s="0" t="s">
        <v>450</v>
      </c>
      <c r="B2020" s="15" t="n">
        <v>45901</v>
      </c>
      <c r="C2020" s="0" t="n">
        <v>1</v>
      </c>
      <c r="D2020" s="0" t="n">
        <v>0</v>
      </c>
      <c r="E2020" s="0" t="n">
        <v>9</v>
      </c>
      <c r="F2020" s="0" t="n">
        <v>0</v>
      </c>
      <c r="G2020" s="0" t="n">
        <v>7</v>
      </c>
      <c r="H2020" s="0" t="n">
        <v>794</v>
      </c>
      <c r="I2020" s="0" t="n">
        <v>5677</v>
      </c>
      <c r="J2020" s="16" t="n">
        <f aca="false">D2020+Inputs!$B$8*E2020</f>
        <v>18.72</v>
      </c>
      <c r="K2020" s="16" t="n">
        <f aca="false">F2020+Inputs!$B$9*G2020</f>
        <v>14.56</v>
      </c>
      <c r="L2020" s="16" t="n">
        <f aca="false">H2020+Inputs!$B$10*I2020</f>
        <v>8951.849</v>
      </c>
      <c r="M2020" s="16" t="n">
        <f aca="false">J2020+K2020+L2020</f>
        <v>8985.129</v>
      </c>
    </row>
    <row r="2021" customFormat="false" ht="15" hidden="false" customHeight="false" outlineLevel="0" collapsed="false">
      <c r="A2021" s="0" t="s">
        <v>450</v>
      </c>
      <c r="B2021" s="15" t="n">
        <v>45992</v>
      </c>
      <c r="C2021" s="0" t="n">
        <v>1</v>
      </c>
      <c r="D2021" s="0" t="n">
        <v>0</v>
      </c>
      <c r="E2021" s="0" t="n">
        <v>11</v>
      </c>
      <c r="F2021" s="0" t="n">
        <v>0</v>
      </c>
      <c r="G2021" s="0" t="n">
        <v>7</v>
      </c>
      <c r="H2021" s="0" t="n">
        <v>819</v>
      </c>
      <c r="I2021" s="0" t="n">
        <v>5640</v>
      </c>
      <c r="J2021" s="16" t="n">
        <f aca="false">D2021+Inputs!$B$8*E2021</f>
        <v>22.88</v>
      </c>
      <c r="K2021" s="16" t="n">
        <f aca="false">F2021+Inputs!$B$9*G2021</f>
        <v>14.56</v>
      </c>
      <c r="L2021" s="16" t="n">
        <f aca="false">H2021+Inputs!$B$10*I2021</f>
        <v>8923.68</v>
      </c>
      <c r="M2021" s="16" t="n">
        <f aca="false">J2021+K2021+L2021</f>
        <v>8961.12</v>
      </c>
    </row>
    <row r="2022" customFormat="false" ht="15" hidden="false" customHeight="false" outlineLevel="0" collapsed="false">
      <c r="A2022" s="0" t="s">
        <v>450</v>
      </c>
      <c r="B2022" s="15" t="n">
        <v>46082</v>
      </c>
      <c r="C2022" s="0" t="n">
        <v>1</v>
      </c>
      <c r="D2022" s="0" t="n">
        <v>0</v>
      </c>
      <c r="E2022" s="0" t="n">
        <v>12</v>
      </c>
      <c r="F2022" s="0" t="n">
        <v>0</v>
      </c>
      <c r="G2022" s="0" t="n">
        <v>6</v>
      </c>
      <c r="H2022" s="0" t="n">
        <v>817</v>
      </c>
      <c r="I2022" s="0" t="n">
        <v>5624</v>
      </c>
      <c r="J2022" s="16" t="n">
        <f aca="false">D2022+Inputs!$B$8*E2022</f>
        <v>24.96</v>
      </c>
      <c r="K2022" s="16" t="n">
        <f aca="false">F2022+Inputs!$B$9*G2022</f>
        <v>12.48</v>
      </c>
      <c r="L2022" s="16" t="n">
        <f aca="false">H2022+Inputs!$B$10*I2022</f>
        <v>8898.688</v>
      </c>
      <c r="M2022" s="16" t="n">
        <f aca="false">J2022+K2022+L2022</f>
        <v>8936.128</v>
      </c>
    </row>
    <row r="2023" customFormat="false" ht="15" hidden="false" customHeight="false" outlineLevel="0" collapsed="false">
      <c r="A2023" s="0" t="s">
        <v>450</v>
      </c>
      <c r="B2023" s="15" t="n">
        <v>46174</v>
      </c>
      <c r="C2023" s="0" t="n">
        <v>1</v>
      </c>
      <c r="D2023" s="0" t="n">
        <v>0</v>
      </c>
      <c r="E2023" s="0" t="n">
        <v>15</v>
      </c>
      <c r="F2023" s="0" t="n">
        <v>0</v>
      </c>
      <c r="G2023" s="0" t="n">
        <v>7</v>
      </c>
      <c r="H2023" s="0" t="n">
        <v>796</v>
      </c>
      <c r="I2023" s="0" t="n">
        <v>5618</v>
      </c>
      <c r="J2023" s="16" t="n">
        <f aca="false">D2023+Inputs!$B$8*E2023</f>
        <v>31.2</v>
      </c>
      <c r="K2023" s="16" t="n">
        <f aca="false">F2023+Inputs!$B$9*G2023</f>
        <v>14.56</v>
      </c>
      <c r="L2023" s="16" t="n">
        <f aca="false">H2023+Inputs!$B$10*I2023</f>
        <v>8869.066</v>
      </c>
      <c r="M2023" s="16" t="n">
        <f aca="false">J2023+K2023+L2023</f>
        <v>8914.826</v>
      </c>
    </row>
    <row r="2024" customFormat="false" ht="15" hidden="false" customHeight="false" outlineLevel="0" collapsed="false">
      <c r="A2024" s="0" t="s">
        <v>450</v>
      </c>
      <c r="B2024" s="15" t="n">
        <v>46235</v>
      </c>
      <c r="C2024" s="0" t="n">
        <v>1</v>
      </c>
      <c r="D2024" s="0" t="n">
        <v>0</v>
      </c>
      <c r="E2024" s="0" t="n">
        <v>16</v>
      </c>
      <c r="F2024" s="0" t="n">
        <v>0</v>
      </c>
      <c r="G2024" s="0" t="n">
        <v>8</v>
      </c>
      <c r="H2024" s="0" t="n">
        <v>800</v>
      </c>
      <c r="I2024" s="0" t="n">
        <v>5609</v>
      </c>
      <c r="J2024" s="16" t="n">
        <f aca="false">D2024+Inputs!$B$8*E2024</f>
        <v>33.28</v>
      </c>
      <c r="K2024" s="16" t="n">
        <f aca="false">F2024+Inputs!$B$9*G2024</f>
        <v>16.64</v>
      </c>
      <c r="L2024" s="16" t="n">
        <f aca="false">H2024+Inputs!$B$10*I2024</f>
        <v>8860.133</v>
      </c>
      <c r="M2024" s="16" t="n">
        <f aca="false">J2024+K2024+L2024</f>
        <v>8910.053</v>
      </c>
    </row>
    <row r="2025" customFormat="false" ht="15" hidden="false" customHeight="false" outlineLevel="0" collapsed="false">
      <c r="A2025" s="0" t="s">
        <v>438</v>
      </c>
      <c r="B2025" s="15" t="n">
        <v>44805</v>
      </c>
      <c r="C2025" s="0" t="n">
        <v>5</v>
      </c>
      <c r="D2025" s="0" t="n">
        <v>235</v>
      </c>
      <c r="E2025" s="0" t="n">
        <v>144</v>
      </c>
      <c r="F2025" s="0" t="n">
        <v>0</v>
      </c>
      <c r="G2025" s="0" t="n">
        <v>2</v>
      </c>
      <c r="H2025" s="0" t="n">
        <v>12691</v>
      </c>
      <c r="I2025" s="0" t="n">
        <v>15713</v>
      </c>
      <c r="J2025" s="16" t="n">
        <f aca="false">D2025+Inputs!$B$8*E2025</f>
        <v>534.52</v>
      </c>
      <c r="K2025" s="16" t="n">
        <f aca="false">F2025+Inputs!$B$9*G2025</f>
        <v>4.16</v>
      </c>
      <c r="L2025" s="16" t="n">
        <f aca="false">H2025+Inputs!$B$10*I2025</f>
        <v>35270.581</v>
      </c>
      <c r="M2025" s="16" t="n">
        <f aca="false">J2025+K2025+L2025</f>
        <v>35809.261</v>
      </c>
    </row>
    <row r="2026" customFormat="false" ht="15" hidden="false" customHeight="false" outlineLevel="0" collapsed="false">
      <c r="A2026" s="0" t="s">
        <v>438</v>
      </c>
      <c r="B2026" s="15" t="n">
        <v>44896</v>
      </c>
      <c r="C2026" s="0" t="n">
        <v>5</v>
      </c>
      <c r="D2026" s="0" t="n">
        <v>268</v>
      </c>
      <c r="E2026" s="0" t="n">
        <v>165</v>
      </c>
      <c r="F2026" s="0" t="n">
        <v>0</v>
      </c>
      <c r="G2026" s="0" t="n">
        <v>10</v>
      </c>
      <c r="H2026" s="0" t="n">
        <v>12857</v>
      </c>
      <c r="I2026" s="0" t="n">
        <v>15696</v>
      </c>
      <c r="J2026" s="16" t="n">
        <f aca="false">D2026+Inputs!$B$8*E2026</f>
        <v>611.2</v>
      </c>
      <c r="K2026" s="16" t="n">
        <f aca="false">F2026+Inputs!$B$9*G2026</f>
        <v>20.8</v>
      </c>
      <c r="L2026" s="16" t="n">
        <f aca="false">H2026+Inputs!$B$10*I2026</f>
        <v>35412.152</v>
      </c>
      <c r="M2026" s="16" t="n">
        <f aca="false">J2026+K2026+L2026</f>
        <v>36044.152</v>
      </c>
    </row>
    <row r="2027" customFormat="false" ht="15" hidden="false" customHeight="false" outlineLevel="0" collapsed="false">
      <c r="A2027" s="0" t="s">
        <v>438</v>
      </c>
      <c r="B2027" s="15" t="n">
        <v>44986</v>
      </c>
      <c r="C2027" s="0" t="n">
        <v>5</v>
      </c>
      <c r="D2027" s="0" t="n">
        <v>314</v>
      </c>
      <c r="E2027" s="0" t="n">
        <v>199</v>
      </c>
      <c r="F2027" s="0" t="n">
        <v>0</v>
      </c>
      <c r="G2027" s="0" t="n">
        <v>14</v>
      </c>
      <c r="H2027" s="0" t="n">
        <v>12713</v>
      </c>
      <c r="I2027" s="0" t="n">
        <v>15813</v>
      </c>
      <c r="J2027" s="16" t="n">
        <f aca="false">D2027+Inputs!$B$8*E2027</f>
        <v>727.92</v>
      </c>
      <c r="K2027" s="16" t="n">
        <f aca="false">F2027+Inputs!$B$9*G2027</f>
        <v>29.12</v>
      </c>
      <c r="L2027" s="16" t="n">
        <f aca="false">H2027+Inputs!$B$10*I2027</f>
        <v>35436.281</v>
      </c>
      <c r="M2027" s="16" t="n">
        <f aca="false">J2027+K2027+L2027</f>
        <v>36193.321</v>
      </c>
    </row>
    <row r="2028" customFormat="false" ht="15" hidden="false" customHeight="false" outlineLevel="0" collapsed="false">
      <c r="A2028" s="0" t="s">
        <v>438</v>
      </c>
      <c r="B2028" s="15" t="n">
        <v>45078</v>
      </c>
      <c r="C2028" s="0" t="n">
        <v>5</v>
      </c>
      <c r="D2028" s="0" t="n">
        <v>396</v>
      </c>
      <c r="E2028" s="0" t="n">
        <v>205</v>
      </c>
      <c r="F2028" s="0" t="n">
        <v>0</v>
      </c>
      <c r="G2028" s="0" t="n">
        <v>16</v>
      </c>
      <c r="H2028" s="0" t="n">
        <v>12351</v>
      </c>
      <c r="I2028" s="0" t="n">
        <v>15793</v>
      </c>
      <c r="J2028" s="16" t="n">
        <f aca="false">D2028+Inputs!$B$8*E2028</f>
        <v>822.4</v>
      </c>
      <c r="K2028" s="16" t="n">
        <f aca="false">F2028+Inputs!$B$9*G2028</f>
        <v>33.28</v>
      </c>
      <c r="L2028" s="16" t="n">
        <f aca="false">H2028+Inputs!$B$10*I2028</f>
        <v>35045.541</v>
      </c>
      <c r="M2028" s="16" t="n">
        <f aca="false">J2028+K2028+L2028</f>
        <v>35901.221</v>
      </c>
    </row>
    <row r="2029" customFormat="false" ht="15" hidden="false" customHeight="false" outlineLevel="0" collapsed="false">
      <c r="A2029" s="0" t="s">
        <v>438</v>
      </c>
      <c r="B2029" s="15" t="n">
        <v>45170</v>
      </c>
      <c r="C2029" s="0" t="n">
        <v>5</v>
      </c>
      <c r="D2029" s="0" t="n">
        <v>473</v>
      </c>
      <c r="E2029" s="0" t="n">
        <v>218</v>
      </c>
      <c r="F2029" s="0" t="n">
        <v>0</v>
      </c>
      <c r="G2029" s="0" t="n">
        <v>25</v>
      </c>
      <c r="H2029" s="0" t="n">
        <v>12401</v>
      </c>
      <c r="I2029" s="0" t="n">
        <v>15770</v>
      </c>
      <c r="J2029" s="16" t="n">
        <f aca="false">D2029+Inputs!$B$8*E2029</f>
        <v>926.44</v>
      </c>
      <c r="K2029" s="16" t="n">
        <f aca="false">F2029+Inputs!$B$9*G2029</f>
        <v>52</v>
      </c>
      <c r="L2029" s="16" t="n">
        <f aca="false">H2029+Inputs!$B$10*I2029</f>
        <v>35062.49</v>
      </c>
      <c r="M2029" s="16" t="n">
        <f aca="false">J2029+K2029+L2029</f>
        <v>36040.93</v>
      </c>
    </row>
    <row r="2030" customFormat="false" ht="15" hidden="false" customHeight="false" outlineLevel="0" collapsed="false">
      <c r="A2030" s="0" t="s">
        <v>438</v>
      </c>
      <c r="B2030" s="15" t="n">
        <v>45261</v>
      </c>
      <c r="C2030" s="0" t="n">
        <v>5</v>
      </c>
      <c r="D2030" s="0" t="n">
        <v>515</v>
      </c>
      <c r="E2030" s="0" t="n">
        <v>240</v>
      </c>
      <c r="F2030" s="0" t="n">
        <v>0</v>
      </c>
      <c r="G2030" s="0" t="n">
        <v>35</v>
      </c>
      <c r="H2030" s="0" t="n">
        <v>12562</v>
      </c>
      <c r="I2030" s="0" t="n">
        <v>15758</v>
      </c>
      <c r="J2030" s="16" t="n">
        <f aca="false">D2030+Inputs!$B$8*E2030</f>
        <v>1014.2</v>
      </c>
      <c r="K2030" s="16" t="n">
        <f aca="false">F2030+Inputs!$B$9*G2030</f>
        <v>72.8</v>
      </c>
      <c r="L2030" s="16" t="n">
        <f aca="false">H2030+Inputs!$B$10*I2030</f>
        <v>35206.246</v>
      </c>
      <c r="M2030" s="16" t="n">
        <f aca="false">J2030+K2030+L2030</f>
        <v>36293.246</v>
      </c>
    </row>
    <row r="2031" customFormat="false" ht="15" hidden="false" customHeight="false" outlineLevel="0" collapsed="false">
      <c r="A2031" s="0" t="s">
        <v>438</v>
      </c>
      <c r="B2031" s="15" t="n">
        <v>45352</v>
      </c>
      <c r="C2031" s="0" t="n">
        <v>5</v>
      </c>
      <c r="D2031" s="0" t="n">
        <v>606</v>
      </c>
      <c r="E2031" s="0" t="n">
        <v>259</v>
      </c>
      <c r="F2031" s="0" t="n">
        <v>0</v>
      </c>
      <c r="G2031" s="0" t="n">
        <v>46</v>
      </c>
      <c r="H2031" s="0" t="n">
        <v>12271</v>
      </c>
      <c r="I2031" s="0" t="n">
        <v>15904</v>
      </c>
      <c r="J2031" s="16" t="n">
        <f aca="false">D2031+Inputs!$B$8*E2031</f>
        <v>1144.72</v>
      </c>
      <c r="K2031" s="16" t="n">
        <f aca="false">F2031+Inputs!$B$9*G2031</f>
        <v>95.68</v>
      </c>
      <c r="L2031" s="16" t="n">
        <f aca="false">H2031+Inputs!$B$10*I2031</f>
        <v>35125.048</v>
      </c>
      <c r="M2031" s="16" t="n">
        <f aca="false">J2031+K2031+L2031</f>
        <v>36365.448</v>
      </c>
    </row>
    <row r="2032" customFormat="false" ht="15" hidden="false" customHeight="false" outlineLevel="0" collapsed="false">
      <c r="A2032" s="0" t="s">
        <v>438</v>
      </c>
      <c r="B2032" s="15" t="n">
        <v>45444</v>
      </c>
      <c r="C2032" s="0" t="n">
        <v>5</v>
      </c>
      <c r="D2032" s="0" t="n">
        <v>674</v>
      </c>
      <c r="E2032" s="0" t="n">
        <v>267</v>
      </c>
      <c r="F2032" s="0" t="n">
        <v>0</v>
      </c>
      <c r="G2032" s="0" t="n">
        <v>52</v>
      </c>
      <c r="H2032" s="0" t="n">
        <v>12089</v>
      </c>
      <c r="I2032" s="0" t="n">
        <v>15738</v>
      </c>
      <c r="J2032" s="16" t="n">
        <f aca="false">D2032+Inputs!$B$8*E2032</f>
        <v>1229.36</v>
      </c>
      <c r="K2032" s="16" t="n">
        <f aca="false">F2032+Inputs!$B$9*G2032</f>
        <v>108.16</v>
      </c>
      <c r="L2032" s="16" t="n">
        <f aca="false">H2032+Inputs!$B$10*I2032</f>
        <v>34704.506</v>
      </c>
      <c r="M2032" s="16" t="n">
        <f aca="false">J2032+K2032+L2032</f>
        <v>36042.026</v>
      </c>
    </row>
    <row r="2033" customFormat="false" ht="15" hidden="false" customHeight="false" outlineLevel="0" collapsed="false">
      <c r="A2033" s="0" t="s">
        <v>438</v>
      </c>
      <c r="B2033" s="15" t="n">
        <v>45536</v>
      </c>
      <c r="C2033" s="0" t="n">
        <v>5</v>
      </c>
      <c r="D2033" s="0" t="n">
        <v>719</v>
      </c>
      <c r="E2033" s="0" t="n">
        <v>279</v>
      </c>
      <c r="F2033" s="0" t="n">
        <v>0</v>
      </c>
      <c r="G2033" s="0" t="n">
        <v>65</v>
      </c>
      <c r="H2033" s="0" t="n">
        <v>12283</v>
      </c>
      <c r="I2033" s="0" t="n">
        <v>15604</v>
      </c>
      <c r="J2033" s="16" t="n">
        <f aca="false">D2033+Inputs!$B$8*E2033</f>
        <v>1299.32</v>
      </c>
      <c r="K2033" s="16" t="n">
        <f aca="false">F2033+Inputs!$B$9*G2033</f>
        <v>135.2</v>
      </c>
      <c r="L2033" s="16" t="n">
        <f aca="false">H2033+Inputs!$B$10*I2033</f>
        <v>34705.948</v>
      </c>
      <c r="M2033" s="16" t="n">
        <f aca="false">J2033+K2033+L2033</f>
        <v>36140.468</v>
      </c>
    </row>
    <row r="2034" customFormat="false" ht="15" hidden="false" customHeight="false" outlineLevel="0" collapsed="false">
      <c r="A2034" s="0" t="s">
        <v>438</v>
      </c>
      <c r="B2034" s="15" t="n">
        <v>45627</v>
      </c>
      <c r="C2034" s="0" t="n">
        <v>5</v>
      </c>
      <c r="D2034" s="0" t="n">
        <v>767</v>
      </c>
      <c r="E2034" s="0" t="n">
        <v>309</v>
      </c>
      <c r="F2034" s="0" t="n">
        <v>0</v>
      </c>
      <c r="G2034" s="0" t="n">
        <v>78</v>
      </c>
      <c r="H2034" s="0" t="n">
        <v>12349</v>
      </c>
      <c r="I2034" s="0" t="n">
        <v>15494</v>
      </c>
      <c r="J2034" s="16" t="n">
        <f aca="false">D2034+Inputs!$B$8*E2034</f>
        <v>1409.72</v>
      </c>
      <c r="K2034" s="16" t="n">
        <f aca="false">F2034+Inputs!$B$9*G2034</f>
        <v>162.24</v>
      </c>
      <c r="L2034" s="16" t="n">
        <f aca="false">H2034+Inputs!$B$10*I2034</f>
        <v>34613.878</v>
      </c>
      <c r="M2034" s="16" t="n">
        <f aca="false">J2034+K2034+L2034</f>
        <v>36185.838</v>
      </c>
    </row>
    <row r="2035" customFormat="false" ht="15" hidden="false" customHeight="false" outlineLevel="0" collapsed="false">
      <c r="A2035" s="0" t="s">
        <v>438</v>
      </c>
      <c r="B2035" s="15" t="n">
        <v>45717</v>
      </c>
      <c r="C2035" s="0" t="n">
        <v>5</v>
      </c>
      <c r="D2035" s="0" t="n">
        <v>774</v>
      </c>
      <c r="E2035" s="0" t="n">
        <v>359</v>
      </c>
      <c r="F2035" s="0" t="n">
        <v>0</v>
      </c>
      <c r="G2035" s="0" t="n">
        <v>93</v>
      </c>
      <c r="H2035" s="0" t="n">
        <v>12074</v>
      </c>
      <c r="I2035" s="0" t="n">
        <v>15525</v>
      </c>
      <c r="J2035" s="16" t="n">
        <f aca="false">D2035+Inputs!$B$8*E2035</f>
        <v>1520.72</v>
      </c>
      <c r="K2035" s="16" t="n">
        <f aca="false">F2035+Inputs!$B$9*G2035</f>
        <v>193.44</v>
      </c>
      <c r="L2035" s="16" t="n">
        <f aca="false">H2035+Inputs!$B$10*I2035</f>
        <v>34383.425</v>
      </c>
      <c r="M2035" s="16" t="n">
        <f aca="false">J2035+K2035+L2035</f>
        <v>36097.585</v>
      </c>
    </row>
    <row r="2036" customFormat="false" ht="15" hidden="false" customHeight="false" outlineLevel="0" collapsed="false">
      <c r="A2036" s="0" t="s">
        <v>438</v>
      </c>
      <c r="B2036" s="15" t="n">
        <v>45809</v>
      </c>
      <c r="C2036" s="0" t="n">
        <v>5</v>
      </c>
      <c r="D2036" s="0" t="n">
        <v>827</v>
      </c>
      <c r="E2036" s="0" t="n">
        <v>383</v>
      </c>
      <c r="F2036" s="0" t="n">
        <v>12</v>
      </c>
      <c r="G2036" s="0" t="n">
        <v>105</v>
      </c>
      <c r="H2036" s="0" t="n">
        <v>11881</v>
      </c>
      <c r="I2036" s="0" t="n">
        <v>15431</v>
      </c>
      <c r="J2036" s="16" t="n">
        <f aca="false">D2036+Inputs!$B$8*E2036</f>
        <v>1623.64</v>
      </c>
      <c r="K2036" s="16" t="n">
        <f aca="false">F2036+Inputs!$B$9*G2036</f>
        <v>230.4</v>
      </c>
      <c r="L2036" s="16" t="n">
        <f aca="false">H2036+Inputs!$B$10*I2036</f>
        <v>34055.347</v>
      </c>
      <c r="M2036" s="16" t="n">
        <f aca="false">J2036+K2036+L2036</f>
        <v>35909.387</v>
      </c>
    </row>
    <row r="2037" customFormat="false" ht="15" hidden="false" customHeight="false" outlineLevel="0" collapsed="false">
      <c r="A2037" s="0" t="s">
        <v>438</v>
      </c>
      <c r="B2037" s="15" t="n">
        <v>45901</v>
      </c>
      <c r="C2037" s="0" t="n">
        <v>5</v>
      </c>
      <c r="D2037" s="0" t="n">
        <v>915</v>
      </c>
      <c r="E2037" s="0" t="n">
        <v>401</v>
      </c>
      <c r="F2037" s="0" t="n">
        <v>33</v>
      </c>
      <c r="G2037" s="0" t="n">
        <v>113</v>
      </c>
      <c r="H2037" s="0" t="n">
        <v>11861</v>
      </c>
      <c r="I2037" s="0" t="n">
        <v>15350</v>
      </c>
      <c r="J2037" s="16" t="n">
        <f aca="false">D2037+Inputs!$B$8*E2037</f>
        <v>1749.08</v>
      </c>
      <c r="K2037" s="16" t="n">
        <f aca="false">F2037+Inputs!$B$9*G2037</f>
        <v>268.04</v>
      </c>
      <c r="L2037" s="16" t="n">
        <f aca="false">H2037+Inputs!$B$10*I2037</f>
        <v>33918.95</v>
      </c>
      <c r="M2037" s="16" t="n">
        <f aca="false">J2037+K2037+L2037</f>
        <v>35936.07</v>
      </c>
    </row>
    <row r="2038" customFormat="false" ht="15" hidden="false" customHeight="false" outlineLevel="0" collapsed="false">
      <c r="A2038" s="0" t="s">
        <v>438</v>
      </c>
      <c r="B2038" s="15" t="n">
        <v>45992</v>
      </c>
      <c r="C2038" s="0" t="n">
        <v>5</v>
      </c>
      <c r="D2038" s="0" t="n">
        <v>953</v>
      </c>
      <c r="E2038" s="0" t="n">
        <v>426</v>
      </c>
      <c r="F2038" s="0" t="n">
        <v>31</v>
      </c>
      <c r="G2038" s="0" t="n">
        <v>125</v>
      </c>
      <c r="H2038" s="0" t="n">
        <v>11949</v>
      </c>
      <c r="I2038" s="0" t="n">
        <v>15216</v>
      </c>
      <c r="J2038" s="16" t="n">
        <f aca="false">D2038+Inputs!$B$8*E2038</f>
        <v>1839.08</v>
      </c>
      <c r="K2038" s="16" t="n">
        <f aca="false">F2038+Inputs!$B$9*G2038</f>
        <v>291</v>
      </c>
      <c r="L2038" s="16" t="n">
        <f aca="false">H2038+Inputs!$B$10*I2038</f>
        <v>33814.392</v>
      </c>
      <c r="M2038" s="16" t="n">
        <f aca="false">J2038+K2038+L2038</f>
        <v>35944.472</v>
      </c>
    </row>
    <row r="2039" customFormat="false" ht="15" hidden="false" customHeight="false" outlineLevel="0" collapsed="false">
      <c r="A2039" s="0" t="s">
        <v>438</v>
      </c>
      <c r="B2039" s="15" t="n">
        <v>46082</v>
      </c>
      <c r="C2039" s="0" t="n">
        <v>5</v>
      </c>
      <c r="D2039" s="0" t="n">
        <v>1000</v>
      </c>
      <c r="E2039" s="0" t="n">
        <v>469</v>
      </c>
      <c r="F2039" s="0" t="n">
        <v>37</v>
      </c>
      <c r="G2039" s="0" t="n">
        <v>143</v>
      </c>
      <c r="H2039" s="0" t="n">
        <v>11907</v>
      </c>
      <c r="I2039" s="0" t="n">
        <v>15144</v>
      </c>
      <c r="J2039" s="16" t="n">
        <f aca="false">D2039+Inputs!$B$8*E2039</f>
        <v>1975.52</v>
      </c>
      <c r="K2039" s="16" t="n">
        <f aca="false">F2039+Inputs!$B$9*G2039</f>
        <v>334.44</v>
      </c>
      <c r="L2039" s="16" t="n">
        <f aca="false">H2039+Inputs!$B$10*I2039</f>
        <v>33668.928</v>
      </c>
      <c r="M2039" s="16" t="n">
        <f aca="false">J2039+K2039+L2039</f>
        <v>35978.888</v>
      </c>
    </row>
    <row r="2040" customFormat="false" ht="15" hidden="false" customHeight="false" outlineLevel="0" collapsed="false">
      <c r="A2040" s="0" t="s">
        <v>438</v>
      </c>
      <c r="B2040" s="15" t="n">
        <v>46174</v>
      </c>
      <c r="C2040" s="0" t="n">
        <v>5</v>
      </c>
      <c r="D2040" s="0" t="n">
        <v>1125</v>
      </c>
      <c r="E2040" s="0" t="n">
        <v>511</v>
      </c>
      <c r="F2040" s="0" t="n">
        <v>36</v>
      </c>
      <c r="G2040" s="0" t="n">
        <v>177</v>
      </c>
      <c r="H2040" s="0" t="n">
        <v>11757</v>
      </c>
      <c r="I2040" s="0" t="n">
        <v>15089</v>
      </c>
      <c r="J2040" s="16" t="n">
        <f aca="false">D2040+Inputs!$B$8*E2040</f>
        <v>2187.88</v>
      </c>
      <c r="K2040" s="16" t="n">
        <f aca="false">F2040+Inputs!$B$9*G2040</f>
        <v>404.16</v>
      </c>
      <c r="L2040" s="16" t="n">
        <f aca="false">H2040+Inputs!$B$10*I2040</f>
        <v>33439.893</v>
      </c>
      <c r="M2040" s="16" t="n">
        <f aca="false">J2040+K2040+L2040</f>
        <v>36031.933</v>
      </c>
    </row>
    <row r="2041" customFormat="false" ht="15" hidden="false" customHeight="false" outlineLevel="0" collapsed="false">
      <c r="A2041" s="0" t="s">
        <v>438</v>
      </c>
      <c r="B2041" s="15" t="n">
        <v>46235</v>
      </c>
      <c r="C2041" s="0" t="n">
        <v>5</v>
      </c>
      <c r="D2041" s="0" t="n">
        <v>1247</v>
      </c>
      <c r="E2041" s="0" t="n">
        <v>538</v>
      </c>
      <c r="F2041" s="0" t="n">
        <v>36</v>
      </c>
      <c r="G2041" s="0" t="n">
        <v>193</v>
      </c>
      <c r="H2041" s="0" t="n">
        <v>11733</v>
      </c>
      <c r="I2041" s="0" t="n">
        <v>15047</v>
      </c>
      <c r="J2041" s="16" t="n">
        <f aca="false">D2041+Inputs!$B$8*E2041</f>
        <v>2366.04</v>
      </c>
      <c r="K2041" s="16" t="n">
        <f aca="false">F2041+Inputs!$B$9*G2041</f>
        <v>437.44</v>
      </c>
      <c r="L2041" s="16" t="n">
        <f aca="false">H2041+Inputs!$B$10*I2041</f>
        <v>33355.539</v>
      </c>
      <c r="M2041" s="16" t="n">
        <f aca="false">J2041+K2041+L2041</f>
        <v>36159.019</v>
      </c>
    </row>
    <row r="2042" customFormat="false" ht="15" hidden="false" customHeight="false" outlineLevel="0" collapsed="false">
      <c r="A2042" s="0" t="s">
        <v>357</v>
      </c>
      <c r="B2042" s="15" t="n">
        <v>44805</v>
      </c>
      <c r="C2042" s="0" t="n">
        <v>1</v>
      </c>
      <c r="D2042" s="0" t="n">
        <v>0</v>
      </c>
      <c r="E2042" s="0" t="n">
        <v>0</v>
      </c>
      <c r="F2042" s="0" t="n">
        <v>0</v>
      </c>
      <c r="G2042" s="0" t="n">
        <v>0</v>
      </c>
      <c r="H2042" s="0" t="n">
        <v>82</v>
      </c>
      <c r="I2042" s="0" t="n">
        <v>2710</v>
      </c>
      <c r="J2042" s="16" t="n">
        <f aca="false">D2042+Inputs!$B$8*E2042</f>
        <v>0</v>
      </c>
      <c r="K2042" s="16" t="n">
        <f aca="false">F2042+Inputs!$B$9*G2042</f>
        <v>0</v>
      </c>
      <c r="L2042" s="16" t="n">
        <f aca="false">H2042+Inputs!$B$10*I2042</f>
        <v>3976.27</v>
      </c>
      <c r="M2042" s="16" t="n">
        <f aca="false">J2042+K2042+L2042</f>
        <v>3976.27</v>
      </c>
    </row>
    <row r="2043" customFormat="false" ht="15" hidden="false" customHeight="false" outlineLevel="0" collapsed="false">
      <c r="A2043" s="0" t="s">
        <v>357</v>
      </c>
      <c r="B2043" s="15" t="n">
        <v>44896</v>
      </c>
      <c r="C2043" s="0" t="n">
        <v>1</v>
      </c>
      <c r="D2043" s="0" t="n">
        <v>0</v>
      </c>
      <c r="E2043" s="0" t="n">
        <v>1</v>
      </c>
      <c r="F2043" s="0" t="n">
        <v>0</v>
      </c>
      <c r="G2043" s="0" t="n">
        <v>0</v>
      </c>
      <c r="H2043" s="0" t="n">
        <v>82</v>
      </c>
      <c r="I2043" s="0" t="n">
        <v>2732</v>
      </c>
      <c r="J2043" s="16" t="n">
        <f aca="false">D2043+Inputs!$B$8*E2043</f>
        <v>2.08</v>
      </c>
      <c r="K2043" s="16" t="n">
        <f aca="false">F2043+Inputs!$B$9*G2043</f>
        <v>0</v>
      </c>
      <c r="L2043" s="16" t="n">
        <f aca="false">H2043+Inputs!$B$10*I2043</f>
        <v>4007.884</v>
      </c>
      <c r="M2043" s="16" t="n">
        <f aca="false">J2043+K2043+L2043</f>
        <v>4009.964</v>
      </c>
    </row>
    <row r="2044" customFormat="false" ht="15" hidden="false" customHeight="false" outlineLevel="0" collapsed="false">
      <c r="A2044" s="0" t="s">
        <v>357</v>
      </c>
      <c r="B2044" s="15" t="n">
        <v>44986</v>
      </c>
      <c r="C2044" s="0" t="n">
        <v>1</v>
      </c>
      <c r="D2044" s="0" t="n">
        <v>0</v>
      </c>
      <c r="E2044" s="0" t="n">
        <v>1</v>
      </c>
      <c r="F2044" s="0" t="n">
        <v>0</v>
      </c>
      <c r="G2044" s="0" t="n">
        <v>0</v>
      </c>
      <c r="H2044" s="0" t="n">
        <v>82</v>
      </c>
      <c r="I2044" s="0" t="n">
        <v>2732</v>
      </c>
      <c r="J2044" s="16" t="n">
        <f aca="false">D2044+Inputs!$B$8*E2044</f>
        <v>2.08</v>
      </c>
      <c r="K2044" s="16" t="n">
        <f aca="false">F2044+Inputs!$B$9*G2044</f>
        <v>0</v>
      </c>
      <c r="L2044" s="16" t="n">
        <f aca="false">H2044+Inputs!$B$10*I2044</f>
        <v>4007.884</v>
      </c>
      <c r="M2044" s="16" t="n">
        <f aca="false">J2044+K2044+L2044</f>
        <v>4009.964</v>
      </c>
    </row>
    <row r="2045" customFormat="false" ht="15" hidden="false" customHeight="false" outlineLevel="0" collapsed="false">
      <c r="A2045" s="0" t="s">
        <v>357</v>
      </c>
      <c r="B2045" s="15" t="n">
        <v>45078</v>
      </c>
      <c r="C2045" s="0" t="n">
        <v>1</v>
      </c>
      <c r="D2045" s="0" t="n">
        <v>0</v>
      </c>
      <c r="E2045" s="0" t="n">
        <v>5</v>
      </c>
      <c r="F2045" s="0" t="n">
        <v>0</v>
      </c>
      <c r="G2045" s="0" t="n">
        <v>2</v>
      </c>
      <c r="H2045" s="0" t="n">
        <v>73</v>
      </c>
      <c r="I2045" s="0" t="n">
        <v>6403</v>
      </c>
      <c r="J2045" s="16" t="n">
        <f aca="false">D2045+Inputs!$B$8*E2045</f>
        <v>10.4</v>
      </c>
      <c r="K2045" s="16" t="n">
        <f aca="false">F2045+Inputs!$B$9*G2045</f>
        <v>4.16</v>
      </c>
      <c r="L2045" s="16" t="n">
        <f aca="false">H2045+Inputs!$B$10*I2045</f>
        <v>9274.111</v>
      </c>
      <c r="M2045" s="16" t="n">
        <f aca="false">J2045+K2045+L2045</f>
        <v>9288.671</v>
      </c>
    </row>
    <row r="2046" customFormat="false" ht="15" hidden="false" customHeight="false" outlineLevel="0" collapsed="false">
      <c r="A2046" s="0" t="s">
        <v>357</v>
      </c>
      <c r="B2046" s="15" t="n">
        <v>45170</v>
      </c>
      <c r="C2046" s="0" t="n">
        <v>1</v>
      </c>
      <c r="D2046" s="0" t="n">
        <v>0</v>
      </c>
      <c r="E2046" s="0" t="n">
        <v>5</v>
      </c>
      <c r="F2046" s="0" t="n">
        <v>0</v>
      </c>
      <c r="G2046" s="0" t="n">
        <v>2</v>
      </c>
      <c r="H2046" s="0" t="n">
        <v>72</v>
      </c>
      <c r="I2046" s="0" t="n">
        <v>6417</v>
      </c>
      <c r="J2046" s="16" t="n">
        <f aca="false">D2046+Inputs!$B$8*E2046</f>
        <v>10.4</v>
      </c>
      <c r="K2046" s="16" t="n">
        <f aca="false">F2046+Inputs!$B$9*G2046</f>
        <v>4.16</v>
      </c>
      <c r="L2046" s="16" t="n">
        <f aca="false">H2046+Inputs!$B$10*I2046</f>
        <v>9293.229</v>
      </c>
      <c r="M2046" s="16" t="n">
        <f aca="false">J2046+K2046+L2046</f>
        <v>9307.789</v>
      </c>
    </row>
    <row r="2047" customFormat="false" ht="15" hidden="false" customHeight="false" outlineLevel="0" collapsed="false">
      <c r="A2047" s="0" t="s">
        <v>357</v>
      </c>
      <c r="B2047" s="15" t="n">
        <v>45261</v>
      </c>
      <c r="C2047" s="0" t="n">
        <v>1</v>
      </c>
      <c r="D2047" s="0" t="n">
        <v>0</v>
      </c>
      <c r="E2047" s="0" t="n">
        <v>6</v>
      </c>
      <c r="F2047" s="0" t="n">
        <v>0</v>
      </c>
      <c r="G2047" s="0" t="n">
        <v>2</v>
      </c>
      <c r="H2047" s="0" t="n">
        <v>68</v>
      </c>
      <c r="I2047" s="0" t="n">
        <v>6461</v>
      </c>
      <c r="J2047" s="16" t="n">
        <f aca="false">D2047+Inputs!$B$8*E2047</f>
        <v>12.48</v>
      </c>
      <c r="K2047" s="16" t="n">
        <f aca="false">F2047+Inputs!$B$9*G2047</f>
        <v>4.16</v>
      </c>
      <c r="L2047" s="16" t="n">
        <f aca="false">H2047+Inputs!$B$10*I2047</f>
        <v>9352.457</v>
      </c>
      <c r="M2047" s="16" t="n">
        <f aca="false">J2047+K2047+L2047</f>
        <v>9369.097</v>
      </c>
    </row>
    <row r="2048" customFormat="false" ht="15" hidden="false" customHeight="false" outlineLevel="0" collapsed="false">
      <c r="A2048" s="0" t="s">
        <v>357</v>
      </c>
      <c r="B2048" s="15" t="n">
        <v>45352</v>
      </c>
      <c r="C2048" s="0" t="n">
        <v>1</v>
      </c>
      <c r="D2048" s="0" t="n">
        <v>0</v>
      </c>
      <c r="E2048" s="0" t="n">
        <v>9</v>
      </c>
      <c r="F2048" s="0" t="n">
        <v>0</v>
      </c>
      <c r="G2048" s="0" t="n">
        <v>3</v>
      </c>
      <c r="H2048" s="0" t="n">
        <v>54</v>
      </c>
      <c r="I2048" s="0" t="n">
        <v>6443</v>
      </c>
      <c r="J2048" s="16" t="n">
        <f aca="false">D2048+Inputs!$B$8*E2048</f>
        <v>18.72</v>
      </c>
      <c r="K2048" s="16" t="n">
        <f aca="false">F2048+Inputs!$B$9*G2048</f>
        <v>6.24</v>
      </c>
      <c r="L2048" s="16" t="n">
        <f aca="false">H2048+Inputs!$B$10*I2048</f>
        <v>9312.591</v>
      </c>
      <c r="M2048" s="16" t="n">
        <f aca="false">J2048+K2048+L2048</f>
        <v>9337.551</v>
      </c>
    </row>
    <row r="2049" customFormat="false" ht="15" hidden="false" customHeight="false" outlineLevel="0" collapsed="false">
      <c r="A2049" s="0" t="s">
        <v>357</v>
      </c>
      <c r="B2049" s="15" t="n">
        <v>45444</v>
      </c>
      <c r="C2049" s="0" t="n">
        <v>1</v>
      </c>
      <c r="D2049" s="0" t="n">
        <v>0</v>
      </c>
      <c r="E2049" s="0" t="n">
        <v>11</v>
      </c>
      <c r="F2049" s="0" t="n">
        <v>0</v>
      </c>
      <c r="G2049" s="0" t="n">
        <v>5</v>
      </c>
      <c r="H2049" s="0" t="n">
        <v>67</v>
      </c>
      <c r="I2049" s="0" t="n">
        <v>6449</v>
      </c>
      <c r="J2049" s="16" t="n">
        <f aca="false">D2049+Inputs!$B$8*E2049</f>
        <v>22.88</v>
      </c>
      <c r="K2049" s="16" t="n">
        <f aca="false">F2049+Inputs!$B$9*G2049</f>
        <v>10.4</v>
      </c>
      <c r="L2049" s="16" t="n">
        <f aca="false">H2049+Inputs!$B$10*I2049</f>
        <v>9334.213</v>
      </c>
      <c r="M2049" s="16" t="n">
        <f aca="false">J2049+K2049+L2049</f>
        <v>9367.493</v>
      </c>
    </row>
    <row r="2050" customFormat="false" ht="15" hidden="false" customHeight="false" outlineLevel="0" collapsed="false">
      <c r="A2050" s="0" t="s">
        <v>357</v>
      </c>
      <c r="B2050" s="15" t="n">
        <v>45536</v>
      </c>
      <c r="C2050" s="0" t="n">
        <v>1</v>
      </c>
      <c r="D2050" s="0" t="n">
        <v>0</v>
      </c>
      <c r="E2050" s="0" t="n">
        <v>11</v>
      </c>
      <c r="F2050" s="0" t="n">
        <v>0</v>
      </c>
      <c r="G2050" s="0" t="n">
        <v>6</v>
      </c>
      <c r="H2050" s="0" t="n">
        <v>80</v>
      </c>
      <c r="I2050" s="0" t="n">
        <v>6490</v>
      </c>
      <c r="J2050" s="16" t="n">
        <f aca="false">D2050+Inputs!$B$8*E2050</f>
        <v>22.88</v>
      </c>
      <c r="K2050" s="16" t="n">
        <f aca="false">F2050+Inputs!$B$9*G2050</f>
        <v>12.48</v>
      </c>
      <c r="L2050" s="16" t="n">
        <f aca="false">H2050+Inputs!$B$10*I2050</f>
        <v>9406.13</v>
      </c>
      <c r="M2050" s="16" t="n">
        <f aca="false">J2050+K2050+L2050</f>
        <v>9441.49</v>
      </c>
    </row>
    <row r="2051" customFormat="false" ht="15" hidden="false" customHeight="false" outlineLevel="0" collapsed="false">
      <c r="A2051" s="0" t="s">
        <v>357</v>
      </c>
      <c r="B2051" s="15" t="n">
        <v>45627</v>
      </c>
      <c r="C2051" s="0" t="n">
        <v>1</v>
      </c>
      <c r="D2051" s="0" t="n">
        <v>0</v>
      </c>
      <c r="E2051" s="0" t="n">
        <v>12</v>
      </c>
      <c r="F2051" s="0" t="n">
        <v>0</v>
      </c>
      <c r="G2051" s="0" t="n">
        <v>7</v>
      </c>
      <c r="H2051" s="0" t="n">
        <v>75</v>
      </c>
      <c r="I2051" s="0" t="n">
        <v>6523</v>
      </c>
      <c r="J2051" s="16" t="n">
        <f aca="false">D2051+Inputs!$B$8*E2051</f>
        <v>24.96</v>
      </c>
      <c r="K2051" s="16" t="n">
        <f aca="false">F2051+Inputs!$B$9*G2051</f>
        <v>14.56</v>
      </c>
      <c r="L2051" s="16" t="n">
        <f aca="false">H2051+Inputs!$B$10*I2051</f>
        <v>9448.551</v>
      </c>
      <c r="M2051" s="16" t="n">
        <f aca="false">J2051+K2051+L2051</f>
        <v>9488.071</v>
      </c>
    </row>
    <row r="2052" customFormat="false" ht="15" hidden="false" customHeight="false" outlineLevel="0" collapsed="false">
      <c r="A2052" s="0" t="s">
        <v>357</v>
      </c>
      <c r="B2052" s="15" t="n">
        <v>45717</v>
      </c>
      <c r="C2052" s="0" t="n">
        <v>1</v>
      </c>
      <c r="D2052" s="0" t="n">
        <v>0</v>
      </c>
      <c r="E2052" s="0" t="n">
        <v>13</v>
      </c>
      <c r="F2052" s="0" t="n">
        <v>0</v>
      </c>
      <c r="G2052" s="0" t="n">
        <v>9</v>
      </c>
      <c r="H2052" s="0" t="n">
        <v>76</v>
      </c>
      <c r="I2052" s="0" t="n">
        <v>6509</v>
      </c>
      <c r="J2052" s="16" t="n">
        <f aca="false">D2052+Inputs!$B$8*E2052</f>
        <v>27.04</v>
      </c>
      <c r="K2052" s="16" t="n">
        <f aca="false">F2052+Inputs!$B$9*G2052</f>
        <v>18.72</v>
      </c>
      <c r="L2052" s="16" t="n">
        <f aca="false">H2052+Inputs!$B$10*I2052</f>
        <v>9429.433</v>
      </c>
      <c r="M2052" s="16" t="n">
        <f aca="false">J2052+K2052+L2052</f>
        <v>9475.193</v>
      </c>
    </row>
    <row r="2053" customFormat="false" ht="15" hidden="false" customHeight="false" outlineLevel="0" collapsed="false">
      <c r="A2053" s="0" t="s">
        <v>357</v>
      </c>
      <c r="B2053" s="15" t="n">
        <v>45809</v>
      </c>
      <c r="C2053" s="0" t="n">
        <v>1</v>
      </c>
      <c r="D2053" s="0" t="n">
        <v>0</v>
      </c>
      <c r="E2053" s="0" t="n">
        <v>16</v>
      </c>
      <c r="F2053" s="0" t="n">
        <v>0</v>
      </c>
      <c r="G2053" s="0" t="n">
        <v>11</v>
      </c>
      <c r="H2053" s="0" t="n">
        <v>76</v>
      </c>
      <c r="I2053" s="0" t="n">
        <v>6522</v>
      </c>
      <c r="J2053" s="16" t="n">
        <f aca="false">D2053+Inputs!$B$8*E2053</f>
        <v>33.28</v>
      </c>
      <c r="K2053" s="16" t="n">
        <f aca="false">F2053+Inputs!$B$9*G2053</f>
        <v>22.88</v>
      </c>
      <c r="L2053" s="16" t="n">
        <f aca="false">H2053+Inputs!$B$10*I2053</f>
        <v>9448.114</v>
      </c>
      <c r="M2053" s="16" t="n">
        <f aca="false">J2053+K2053+L2053</f>
        <v>9504.274</v>
      </c>
    </row>
    <row r="2054" customFormat="false" ht="15" hidden="false" customHeight="false" outlineLevel="0" collapsed="false">
      <c r="A2054" s="0" t="s">
        <v>357</v>
      </c>
      <c r="B2054" s="15" t="n">
        <v>45901</v>
      </c>
      <c r="C2054" s="0" t="n">
        <v>1</v>
      </c>
      <c r="D2054" s="0" t="n">
        <v>0</v>
      </c>
      <c r="E2054" s="0" t="n">
        <v>16</v>
      </c>
      <c r="F2054" s="0" t="n">
        <v>0</v>
      </c>
      <c r="G2054" s="0" t="n">
        <v>12</v>
      </c>
      <c r="H2054" s="0" t="n">
        <v>71</v>
      </c>
      <c r="I2054" s="0" t="n">
        <v>6523</v>
      </c>
      <c r="J2054" s="16" t="n">
        <f aca="false">D2054+Inputs!$B$8*E2054</f>
        <v>33.28</v>
      </c>
      <c r="K2054" s="16" t="n">
        <f aca="false">F2054+Inputs!$B$9*G2054</f>
        <v>24.96</v>
      </c>
      <c r="L2054" s="16" t="n">
        <f aca="false">H2054+Inputs!$B$10*I2054</f>
        <v>9444.551</v>
      </c>
      <c r="M2054" s="16" t="n">
        <f aca="false">J2054+K2054+L2054</f>
        <v>9502.791</v>
      </c>
    </row>
    <row r="2055" customFormat="false" ht="15" hidden="false" customHeight="false" outlineLevel="0" collapsed="false">
      <c r="A2055" s="0" t="s">
        <v>357</v>
      </c>
      <c r="B2055" s="15" t="n">
        <v>45992</v>
      </c>
      <c r="C2055" s="0" t="n">
        <v>1</v>
      </c>
      <c r="D2055" s="0" t="n">
        <v>0</v>
      </c>
      <c r="E2055" s="0" t="n">
        <v>17</v>
      </c>
      <c r="F2055" s="0" t="n">
        <v>0</v>
      </c>
      <c r="G2055" s="0" t="n">
        <v>13</v>
      </c>
      <c r="H2055" s="0" t="n">
        <v>78</v>
      </c>
      <c r="I2055" s="0" t="n">
        <v>6538</v>
      </c>
      <c r="J2055" s="16" t="n">
        <f aca="false">D2055+Inputs!$B$8*E2055</f>
        <v>35.36</v>
      </c>
      <c r="K2055" s="16" t="n">
        <f aca="false">F2055+Inputs!$B$9*G2055</f>
        <v>27.04</v>
      </c>
      <c r="L2055" s="16" t="n">
        <f aca="false">H2055+Inputs!$B$10*I2055</f>
        <v>9473.106</v>
      </c>
      <c r="M2055" s="16" t="n">
        <f aca="false">J2055+K2055+L2055</f>
        <v>9535.506</v>
      </c>
    </row>
    <row r="2056" customFormat="false" ht="15" hidden="false" customHeight="false" outlineLevel="0" collapsed="false">
      <c r="A2056" s="0" t="s">
        <v>357</v>
      </c>
      <c r="B2056" s="15" t="n">
        <v>46082</v>
      </c>
      <c r="C2056" s="0" t="n">
        <v>1</v>
      </c>
      <c r="D2056" s="0" t="n">
        <v>0</v>
      </c>
      <c r="E2056" s="0" t="n">
        <v>17</v>
      </c>
      <c r="F2056" s="0" t="n">
        <v>0</v>
      </c>
      <c r="G2056" s="0" t="n">
        <v>14</v>
      </c>
      <c r="H2056" s="0" t="n">
        <v>84</v>
      </c>
      <c r="I2056" s="0" t="n">
        <v>6544</v>
      </c>
      <c r="J2056" s="16" t="n">
        <f aca="false">D2056+Inputs!$B$8*E2056</f>
        <v>35.36</v>
      </c>
      <c r="K2056" s="16" t="n">
        <f aca="false">F2056+Inputs!$B$9*G2056</f>
        <v>29.12</v>
      </c>
      <c r="L2056" s="16" t="n">
        <f aca="false">H2056+Inputs!$B$10*I2056</f>
        <v>9487.728</v>
      </c>
      <c r="M2056" s="16" t="n">
        <f aca="false">J2056+K2056+L2056</f>
        <v>9552.208</v>
      </c>
    </row>
    <row r="2057" customFormat="false" ht="15" hidden="false" customHeight="false" outlineLevel="0" collapsed="false">
      <c r="A2057" s="0" t="s">
        <v>357</v>
      </c>
      <c r="B2057" s="15" t="n">
        <v>46174</v>
      </c>
      <c r="C2057" s="0" t="n">
        <v>1</v>
      </c>
      <c r="D2057" s="0" t="n">
        <v>0</v>
      </c>
      <c r="E2057" s="0" t="n">
        <v>22</v>
      </c>
      <c r="F2057" s="0" t="n">
        <v>0</v>
      </c>
      <c r="G2057" s="0" t="n">
        <v>16</v>
      </c>
      <c r="H2057" s="0" t="n">
        <v>82</v>
      </c>
      <c r="I2057" s="0" t="n">
        <v>6549</v>
      </c>
      <c r="J2057" s="16" t="n">
        <f aca="false">D2057+Inputs!$B$8*E2057</f>
        <v>45.76</v>
      </c>
      <c r="K2057" s="16" t="n">
        <f aca="false">F2057+Inputs!$B$9*G2057</f>
        <v>33.28</v>
      </c>
      <c r="L2057" s="16" t="n">
        <f aca="false">H2057+Inputs!$B$10*I2057</f>
        <v>9492.913</v>
      </c>
      <c r="M2057" s="16" t="n">
        <f aca="false">J2057+K2057+L2057</f>
        <v>9571.953</v>
      </c>
    </row>
    <row r="2058" customFormat="false" ht="15" hidden="false" customHeight="false" outlineLevel="0" collapsed="false">
      <c r="A2058" s="0" t="s">
        <v>357</v>
      </c>
      <c r="B2058" s="15" t="n">
        <v>46235</v>
      </c>
      <c r="C2058" s="0" t="n">
        <v>1</v>
      </c>
      <c r="D2058" s="0" t="n">
        <v>0</v>
      </c>
      <c r="E2058" s="0" t="n">
        <v>22</v>
      </c>
      <c r="F2058" s="0" t="n">
        <v>0</v>
      </c>
      <c r="G2058" s="0" t="n">
        <v>18</v>
      </c>
      <c r="H2058" s="0" t="n">
        <v>75</v>
      </c>
      <c r="I2058" s="0" t="n">
        <v>6567</v>
      </c>
      <c r="J2058" s="16" t="n">
        <f aca="false">D2058+Inputs!$B$8*E2058</f>
        <v>45.76</v>
      </c>
      <c r="K2058" s="16" t="n">
        <f aca="false">F2058+Inputs!$B$9*G2058</f>
        <v>37.44</v>
      </c>
      <c r="L2058" s="16" t="n">
        <f aca="false">H2058+Inputs!$B$10*I2058</f>
        <v>9511.779</v>
      </c>
      <c r="M2058" s="16" t="n">
        <f aca="false">J2058+K2058+L2058</f>
        <v>9594.979</v>
      </c>
    </row>
    <row r="2059" customFormat="false" ht="15" hidden="false" customHeight="false" outlineLevel="0" collapsed="false">
      <c r="A2059" s="0" t="s">
        <v>449</v>
      </c>
      <c r="B2059" s="15" t="n">
        <v>44805</v>
      </c>
      <c r="C2059" s="0" t="n">
        <v>1</v>
      </c>
      <c r="D2059" s="0" t="n">
        <v>0</v>
      </c>
      <c r="E2059" s="0" t="n">
        <v>1</v>
      </c>
      <c r="F2059" s="0" t="n">
        <v>0</v>
      </c>
      <c r="G2059" s="0" t="n">
        <v>0</v>
      </c>
      <c r="H2059" s="0" t="n">
        <v>155</v>
      </c>
      <c r="I2059" s="0" t="n">
        <v>3637</v>
      </c>
      <c r="J2059" s="16" t="n">
        <f aca="false">D2059+Inputs!$B$8*E2059</f>
        <v>2.08</v>
      </c>
      <c r="K2059" s="16" t="n">
        <f aca="false">F2059+Inputs!$B$9*G2059</f>
        <v>0</v>
      </c>
      <c r="L2059" s="16" t="n">
        <f aca="false">H2059+Inputs!$B$10*I2059</f>
        <v>5381.369</v>
      </c>
      <c r="M2059" s="16" t="n">
        <f aca="false">J2059+K2059+L2059</f>
        <v>5383.449</v>
      </c>
    </row>
    <row r="2060" customFormat="false" ht="15" hidden="false" customHeight="false" outlineLevel="0" collapsed="false">
      <c r="A2060" s="0" t="s">
        <v>449</v>
      </c>
      <c r="B2060" s="15" t="n">
        <v>44896</v>
      </c>
      <c r="C2060" s="0" t="n">
        <v>1</v>
      </c>
      <c r="D2060" s="0" t="n">
        <v>0</v>
      </c>
      <c r="E2060" s="0" t="n">
        <v>1</v>
      </c>
      <c r="F2060" s="0" t="n">
        <v>0</v>
      </c>
      <c r="G2060" s="0" t="n">
        <v>0</v>
      </c>
      <c r="H2060" s="0" t="n">
        <v>148</v>
      </c>
      <c r="I2060" s="0" t="n">
        <v>3635</v>
      </c>
      <c r="J2060" s="16" t="n">
        <f aca="false">D2060+Inputs!$B$8*E2060</f>
        <v>2.08</v>
      </c>
      <c r="K2060" s="16" t="n">
        <f aca="false">F2060+Inputs!$B$9*G2060</f>
        <v>0</v>
      </c>
      <c r="L2060" s="16" t="n">
        <f aca="false">H2060+Inputs!$B$10*I2060</f>
        <v>5371.495</v>
      </c>
      <c r="M2060" s="16" t="n">
        <f aca="false">J2060+K2060+L2060</f>
        <v>5373.575</v>
      </c>
    </row>
    <row r="2061" customFormat="false" ht="15" hidden="false" customHeight="false" outlineLevel="0" collapsed="false">
      <c r="A2061" s="0" t="s">
        <v>449</v>
      </c>
      <c r="B2061" s="15" t="n">
        <v>44986</v>
      </c>
      <c r="C2061" s="0" t="n">
        <v>1</v>
      </c>
      <c r="D2061" s="0" t="n">
        <v>0</v>
      </c>
      <c r="E2061" s="0" t="n">
        <v>1</v>
      </c>
      <c r="F2061" s="0" t="n">
        <v>0</v>
      </c>
      <c r="G2061" s="0" t="n">
        <v>0</v>
      </c>
      <c r="H2061" s="0" t="n">
        <v>151</v>
      </c>
      <c r="I2061" s="0" t="n">
        <v>3642</v>
      </c>
      <c r="J2061" s="16" t="n">
        <f aca="false">D2061+Inputs!$B$8*E2061</f>
        <v>2.08</v>
      </c>
      <c r="K2061" s="16" t="n">
        <f aca="false">F2061+Inputs!$B$9*G2061</f>
        <v>0</v>
      </c>
      <c r="L2061" s="16" t="n">
        <f aca="false">H2061+Inputs!$B$10*I2061</f>
        <v>5384.554</v>
      </c>
      <c r="M2061" s="16" t="n">
        <f aca="false">J2061+K2061+L2061</f>
        <v>5386.634</v>
      </c>
    </row>
    <row r="2062" customFormat="false" ht="15" hidden="false" customHeight="false" outlineLevel="0" collapsed="false">
      <c r="A2062" s="0" t="s">
        <v>449</v>
      </c>
      <c r="B2062" s="15" t="n">
        <v>45078</v>
      </c>
      <c r="C2062" s="0" t="n">
        <v>1</v>
      </c>
      <c r="D2062" s="0" t="n">
        <v>0</v>
      </c>
      <c r="E2062" s="0" t="n">
        <v>1</v>
      </c>
      <c r="F2062" s="0" t="n">
        <v>0</v>
      </c>
      <c r="G2062" s="0" t="n">
        <v>0</v>
      </c>
      <c r="H2062" s="0" t="n">
        <v>159</v>
      </c>
      <c r="I2062" s="0" t="n">
        <v>3662</v>
      </c>
      <c r="J2062" s="16" t="n">
        <f aca="false">D2062+Inputs!$B$8*E2062</f>
        <v>2.08</v>
      </c>
      <c r="K2062" s="16" t="n">
        <f aca="false">F2062+Inputs!$B$9*G2062</f>
        <v>0</v>
      </c>
      <c r="L2062" s="16" t="n">
        <f aca="false">H2062+Inputs!$B$10*I2062</f>
        <v>5421.294</v>
      </c>
      <c r="M2062" s="16" t="n">
        <f aca="false">J2062+K2062+L2062</f>
        <v>5423.374</v>
      </c>
    </row>
    <row r="2063" customFormat="false" ht="15" hidden="false" customHeight="false" outlineLevel="0" collapsed="false">
      <c r="A2063" s="0" t="s">
        <v>449</v>
      </c>
      <c r="B2063" s="15" t="n">
        <v>45170</v>
      </c>
      <c r="C2063" s="0" t="n">
        <v>1</v>
      </c>
      <c r="D2063" s="0" t="n">
        <v>0</v>
      </c>
      <c r="E2063" s="0" t="n">
        <v>3</v>
      </c>
      <c r="F2063" s="0" t="n">
        <v>0</v>
      </c>
      <c r="G2063" s="0" t="n">
        <v>0</v>
      </c>
      <c r="H2063" s="0" t="n">
        <v>146</v>
      </c>
      <c r="I2063" s="0" t="n">
        <v>3652</v>
      </c>
      <c r="J2063" s="16" t="n">
        <f aca="false">D2063+Inputs!$B$8*E2063</f>
        <v>6.24</v>
      </c>
      <c r="K2063" s="16" t="n">
        <f aca="false">F2063+Inputs!$B$9*G2063</f>
        <v>0</v>
      </c>
      <c r="L2063" s="16" t="n">
        <f aca="false">H2063+Inputs!$B$10*I2063</f>
        <v>5393.924</v>
      </c>
      <c r="M2063" s="16" t="n">
        <f aca="false">J2063+K2063+L2063</f>
        <v>5400.164</v>
      </c>
    </row>
    <row r="2064" customFormat="false" ht="15" hidden="false" customHeight="false" outlineLevel="0" collapsed="false">
      <c r="A2064" s="0" t="s">
        <v>449</v>
      </c>
      <c r="B2064" s="15" t="n">
        <v>45261</v>
      </c>
      <c r="C2064" s="0" t="n">
        <v>1</v>
      </c>
      <c r="D2064" s="0" t="n">
        <v>0</v>
      </c>
      <c r="E2064" s="0" t="n">
        <v>3</v>
      </c>
      <c r="F2064" s="0" t="n">
        <v>0</v>
      </c>
      <c r="G2064" s="0" t="n">
        <v>0</v>
      </c>
      <c r="H2064" s="0" t="n">
        <v>159</v>
      </c>
      <c r="I2064" s="0" t="n">
        <v>3703</v>
      </c>
      <c r="J2064" s="16" t="n">
        <f aca="false">D2064+Inputs!$B$8*E2064</f>
        <v>6.24</v>
      </c>
      <c r="K2064" s="16" t="n">
        <f aca="false">F2064+Inputs!$B$9*G2064</f>
        <v>0</v>
      </c>
      <c r="L2064" s="16" t="n">
        <f aca="false">H2064+Inputs!$B$10*I2064</f>
        <v>5480.211</v>
      </c>
      <c r="M2064" s="16" t="n">
        <f aca="false">J2064+K2064+L2064</f>
        <v>5486.451</v>
      </c>
    </row>
    <row r="2065" customFormat="false" ht="15" hidden="false" customHeight="false" outlineLevel="0" collapsed="false">
      <c r="A2065" s="0" t="s">
        <v>449</v>
      </c>
      <c r="B2065" s="15" t="n">
        <v>45352</v>
      </c>
      <c r="C2065" s="0" t="n">
        <v>1</v>
      </c>
      <c r="D2065" s="0" t="n">
        <v>0</v>
      </c>
      <c r="E2065" s="0" t="n">
        <v>3</v>
      </c>
      <c r="F2065" s="0" t="n">
        <v>0</v>
      </c>
      <c r="G2065" s="0" t="n">
        <v>0</v>
      </c>
      <c r="H2065" s="0" t="n">
        <v>159</v>
      </c>
      <c r="I2065" s="0" t="n">
        <v>3717</v>
      </c>
      <c r="J2065" s="16" t="n">
        <f aca="false">D2065+Inputs!$B$8*E2065</f>
        <v>6.24</v>
      </c>
      <c r="K2065" s="16" t="n">
        <f aca="false">F2065+Inputs!$B$9*G2065</f>
        <v>0</v>
      </c>
      <c r="L2065" s="16" t="n">
        <f aca="false">H2065+Inputs!$B$10*I2065</f>
        <v>5500.329</v>
      </c>
      <c r="M2065" s="16" t="n">
        <f aca="false">J2065+K2065+L2065</f>
        <v>5506.569</v>
      </c>
    </row>
    <row r="2066" customFormat="false" ht="15" hidden="false" customHeight="false" outlineLevel="0" collapsed="false">
      <c r="A2066" s="0" t="s">
        <v>449</v>
      </c>
      <c r="B2066" s="15" t="n">
        <v>45444</v>
      </c>
      <c r="C2066" s="0" t="n">
        <v>1</v>
      </c>
      <c r="D2066" s="0" t="n">
        <v>0</v>
      </c>
      <c r="E2066" s="0" t="n">
        <v>3</v>
      </c>
      <c r="F2066" s="0" t="n">
        <v>0</v>
      </c>
      <c r="G2066" s="0" t="n">
        <v>0</v>
      </c>
      <c r="H2066" s="0" t="n">
        <v>146</v>
      </c>
      <c r="I2066" s="0" t="n">
        <v>3719</v>
      </c>
      <c r="J2066" s="16" t="n">
        <f aca="false">D2066+Inputs!$B$8*E2066</f>
        <v>6.24</v>
      </c>
      <c r="K2066" s="16" t="n">
        <f aca="false">F2066+Inputs!$B$9*G2066</f>
        <v>0</v>
      </c>
      <c r="L2066" s="16" t="n">
        <f aca="false">H2066+Inputs!$B$10*I2066</f>
        <v>5490.203</v>
      </c>
      <c r="M2066" s="16" t="n">
        <f aca="false">J2066+K2066+L2066</f>
        <v>5496.443</v>
      </c>
    </row>
    <row r="2067" customFormat="false" ht="15" hidden="false" customHeight="false" outlineLevel="0" collapsed="false">
      <c r="A2067" s="0" t="s">
        <v>449</v>
      </c>
      <c r="B2067" s="15" t="n">
        <v>45536</v>
      </c>
      <c r="C2067" s="0" t="n">
        <v>1</v>
      </c>
      <c r="D2067" s="0" t="n">
        <v>0</v>
      </c>
      <c r="E2067" s="0" t="n">
        <v>2</v>
      </c>
      <c r="F2067" s="0" t="n">
        <v>0</v>
      </c>
      <c r="G2067" s="0" t="n">
        <v>0</v>
      </c>
      <c r="H2067" s="0" t="n">
        <v>154</v>
      </c>
      <c r="I2067" s="0" t="n">
        <v>3712</v>
      </c>
      <c r="J2067" s="16" t="n">
        <f aca="false">D2067+Inputs!$B$8*E2067</f>
        <v>4.16</v>
      </c>
      <c r="K2067" s="16" t="n">
        <f aca="false">F2067+Inputs!$B$9*G2067</f>
        <v>0</v>
      </c>
      <c r="L2067" s="16" t="n">
        <f aca="false">H2067+Inputs!$B$10*I2067</f>
        <v>5488.144</v>
      </c>
      <c r="M2067" s="16" t="n">
        <f aca="false">J2067+K2067+L2067</f>
        <v>5492.304</v>
      </c>
    </row>
    <row r="2068" customFormat="false" ht="15" hidden="false" customHeight="false" outlineLevel="0" collapsed="false">
      <c r="A2068" s="0" t="s">
        <v>449</v>
      </c>
      <c r="B2068" s="15" t="n">
        <v>45627</v>
      </c>
      <c r="C2068" s="0" t="n">
        <v>1</v>
      </c>
      <c r="D2068" s="0" t="n">
        <v>0</v>
      </c>
      <c r="E2068" s="0" t="n">
        <v>4</v>
      </c>
      <c r="F2068" s="0" t="n">
        <v>0</v>
      </c>
      <c r="G2068" s="0" t="n">
        <v>0</v>
      </c>
      <c r="H2068" s="0" t="n">
        <v>168</v>
      </c>
      <c r="I2068" s="0" t="n">
        <v>3716</v>
      </c>
      <c r="J2068" s="16" t="n">
        <f aca="false">D2068+Inputs!$B$8*E2068</f>
        <v>8.32</v>
      </c>
      <c r="K2068" s="16" t="n">
        <f aca="false">F2068+Inputs!$B$9*G2068</f>
        <v>0</v>
      </c>
      <c r="L2068" s="16" t="n">
        <f aca="false">H2068+Inputs!$B$10*I2068</f>
        <v>5507.892</v>
      </c>
      <c r="M2068" s="16" t="n">
        <f aca="false">J2068+K2068+L2068</f>
        <v>5516.212</v>
      </c>
    </row>
    <row r="2069" customFormat="false" ht="15" hidden="false" customHeight="false" outlineLevel="0" collapsed="false">
      <c r="A2069" s="0" t="s">
        <v>449</v>
      </c>
      <c r="B2069" s="15" t="n">
        <v>45717</v>
      </c>
      <c r="C2069" s="0" t="n">
        <v>1</v>
      </c>
      <c r="D2069" s="0" t="n">
        <v>0</v>
      </c>
      <c r="E2069" s="0" t="n">
        <v>4</v>
      </c>
      <c r="F2069" s="0" t="n">
        <v>0</v>
      </c>
      <c r="G2069" s="0" t="n">
        <v>1</v>
      </c>
      <c r="H2069" s="0" t="n">
        <v>183</v>
      </c>
      <c r="I2069" s="0" t="n">
        <v>3724</v>
      </c>
      <c r="J2069" s="16" t="n">
        <f aca="false">D2069+Inputs!$B$8*E2069</f>
        <v>8.32</v>
      </c>
      <c r="K2069" s="16" t="n">
        <f aca="false">F2069+Inputs!$B$9*G2069</f>
        <v>2.08</v>
      </c>
      <c r="L2069" s="16" t="n">
        <f aca="false">H2069+Inputs!$B$10*I2069</f>
        <v>5534.388</v>
      </c>
      <c r="M2069" s="16" t="n">
        <f aca="false">J2069+K2069+L2069</f>
        <v>5544.788</v>
      </c>
    </row>
    <row r="2070" customFormat="false" ht="15" hidden="false" customHeight="false" outlineLevel="0" collapsed="false">
      <c r="A2070" s="0" t="s">
        <v>449</v>
      </c>
      <c r="B2070" s="15" t="n">
        <v>45809</v>
      </c>
      <c r="C2070" s="0" t="n">
        <v>1</v>
      </c>
      <c r="D2070" s="0" t="n">
        <v>0</v>
      </c>
      <c r="E2070" s="0" t="n">
        <v>4</v>
      </c>
      <c r="F2070" s="0" t="n">
        <v>0</v>
      </c>
      <c r="G2070" s="0" t="n">
        <v>2</v>
      </c>
      <c r="H2070" s="0" t="n">
        <v>189</v>
      </c>
      <c r="I2070" s="0" t="n">
        <v>3713</v>
      </c>
      <c r="J2070" s="16" t="n">
        <f aca="false">D2070+Inputs!$B$8*E2070</f>
        <v>8.32</v>
      </c>
      <c r="K2070" s="16" t="n">
        <f aca="false">F2070+Inputs!$B$9*G2070</f>
        <v>4.16</v>
      </c>
      <c r="L2070" s="16" t="n">
        <f aca="false">H2070+Inputs!$B$10*I2070</f>
        <v>5524.581</v>
      </c>
      <c r="M2070" s="16" t="n">
        <f aca="false">J2070+K2070+L2070</f>
        <v>5537.061</v>
      </c>
    </row>
    <row r="2071" customFormat="false" ht="15" hidden="false" customHeight="false" outlineLevel="0" collapsed="false">
      <c r="A2071" s="0" t="s">
        <v>449</v>
      </c>
      <c r="B2071" s="15" t="n">
        <v>45901</v>
      </c>
      <c r="C2071" s="0" t="n">
        <v>1</v>
      </c>
      <c r="D2071" s="0" t="n">
        <v>0</v>
      </c>
      <c r="E2071" s="0" t="n">
        <v>4</v>
      </c>
      <c r="F2071" s="0" t="n">
        <v>0</v>
      </c>
      <c r="G2071" s="0" t="n">
        <v>3</v>
      </c>
      <c r="H2071" s="0" t="n">
        <v>187</v>
      </c>
      <c r="I2071" s="0" t="n">
        <v>3712</v>
      </c>
      <c r="J2071" s="16" t="n">
        <f aca="false">D2071+Inputs!$B$8*E2071</f>
        <v>8.32</v>
      </c>
      <c r="K2071" s="16" t="n">
        <f aca="false">F2071+Inputs!$B$9*G2071</f>
        <v>6.24</v>
      </c>
      <c r="L2071" s="16" t="n">
        <f aca="false">H2071+Inputs!$B$10*I2071</f>
        <v>5521.144</v>
      </c>
      <c r="M2071" s="16" t="n">
        <f aca="false">J2071+K2071+L2071</f>
        <v>5535.704</v>
      </c>
    </row>
    <row r="2072" customFormat="false" ht="15" hidden="false" customHeight="false" outlineLevel="0" collapsed="false">
      <c r="A2072" s="0" t="s">
        <v>449</v>
      </c>
      <c r="B2072" s="15" t="n">
        <v>45992</v>
      </c>
      <c r="C2072" s="0" t="n">
        <v>1</v>
      </c>
      <c r="D2072" s="0" t="n">
        <v>0</v>
      </c>
      <c r="E2072" s="0" t="n">
        <v>6</v>
      </c>
      <c r="F2072" s="0" t="n">
        <v>0</v>
      </c>
      <c r="G2072" s="0" t="n">
        <v>3</v>
      </c>
      <c r="H2072" s="0" t="n">
        <v>204</v>
      </c>
      <c r="I2072" s="0" t="n">
        <v>3686</v>
      </c>
      <c r="J2072" s="16" t="n">
        <f aca="false">D2072+Inputs!$B$8*E2072</f>
        <v>12.48</v>
      </c>
      <c r="K2072" s="16" t="n">
        <f aca="false">F2072+Inputs!$B$9*G2072</f>
        <v>6.24</v>
      </c>
      <c r="L2072" s="16" t="n">
        <f aca="false">H2072+Inputs!$B$10*I2072</f>
        <v>5500.782</v>
      </c>
      <c r="M2072" s="16" t="n">
        <f aca="false">J2072+K2072+L2072</f>
        <v>5519.502</v>
      </c>
    </row>
    <row r="2073" customFormat="false" ht="15" hidden="false" customHeight="false" outlineLevel="0" collapsed="false">
      <c r="A2073" s="0" t="s">
        <v>449</v>
      </c>
      <c r="B2073" s="15" t="n">
        <v>46082</v>
      </c>
      <c r="C2073" s="0" t="n">
        <v>1</v>
      </c>
      <c r="D2073" s="0" t="n">
        <v>0</v>
      </c>
      <c r="E2073" s="0" t="n">
        <v>8</v>
      </c>
      <c r="F2073" s="0" t="n">
        <v>0</v>
      </c>
      <c r="G2073" s="0" t="n">
        <v>5</v>
      </c>
      <c r="H2073" s="0" t="n">
        <v>209</v>
      </c>
      <c r="I2073" s="0" t="n">
        <v>3692</v>
      </c>
      <c r="J2073" s="16" t="n">
        <f aca="false">D2073+Inputs!$B$8*E2073</f>
        <v>16.64</v>
      </c>
      <c r="K2073" s="16" t="n">
        <f aca="false">F2073+Inputs!$B$9*G2073</f>
        <v>10.4</v>
      </c>
      <c r="L2073" s="16" t="n">
        <f aca="false">H2073+Inputs!$B$10*I2073</f>
        <v>5514.404</v>
      </c>
      <c r="M2073" s="16" t="n">
        <f aca="false">J2073+K2073+L2073</f>
        <v>5541.444</v>
      </c>
    </row>
    <row r="2074" customFormat="false" ht="15" hidden="false" customHeight="false" outlineLevel="0" collapsed="false">
      <c r="A2074" s="0" t="s">
        <v>449</v>
      </c>
      <c r="B2074" s="15" t="n">
        <v>46174</v>
      </c>
      <c r="C2074" s="0" t="n">
        <v>1</v>
      </c>
      <c r="D2074" s="0" t="n">
        <v>0</v>
      </c>
      <c r="E2074" s="0" t="n">
        <v>11</v>
      </c>
      <c r="F2074" s="0" t="n">
        <v>0</v>
      </c>
      <c r="G2074" s="0" t="n">
        <v>5</v>
      </c>
      <c r="H2074" s="0" t="n">
        <v>196</v>
      </c>
      <c r="I2074" s="0" t="n">
        <v>3728</v>
      </c>
      <c r="J2074" s="16" t="n">
        <f aca="false">D2074+Inputs!$B$8*E2074</f>
        <v>22.88</v>
      </c>
      <c r="K2074" s="16" t="n">
        <f aca="false">F2074+Inputs!$B$9*G2074</f>
        <v>10.4</v>
      </c>
      <c r="L2074" s="16" t="n">
        <f aca="false">H2074+Inputs!$B$10*I2074</f>
        <v>5553.136</v>
      </c>
      <c r="M2074" s="16" t="n">
        <f aca="false">J2074+K2074+L2074</f>
        <v>5586.416</v>
      </c>
    </row>
    <row r="2075" customFormat="false" ht="15" hidden="false" customHeight="false" outlineLevel="0" collapsed="false">
      <c r="A2075" s="0" t="s">
        <v>449</v>
      </c>
      <c r="B2075" s="15" t="n">
        <v>46235</v>
      </c>
      <c r="C2075" s="0" t="n">
        <v>1</v>
      </c>
      <c r="D2075" s="0" t="n">
        <v>0</v>
      </c>
      <c r="E2075" s="0" t="n">
        <v>13</v>
      </c>
      <c r="F2075" s="0" t="n">
        <v>0</v>
      </c>
      <c r="G2075" s="0" t="n">
        <v>7</v>
      </c>
      <c r="H2075" s="0" t="n">
        <v>178</v>
      </c>
      <c r="I2075" s="0" t="n">
        <v>3708</v>
      </c>
      <c r="J2075" s="16" t="n">
        <f aca="false">D2075+Inputs!$B$8*E2075</f>
        <v>27.04</v>
      </c>
      <c r="K2075" s="16" t="n">
        <f aca="false">F2075+Inputs!$B$9*G2075</f>
        <v>14.56</v>
      </c>
      <c r="L2075" s="16" t="n">
        <f aca="false">H2075+Inputs!$B$10*I2075</f>
        <v>5506.396</v>
      </c>
      <c r="M2075" s="16" t="n">
        <f aca="false">J2075+K2075+L2075</f>
        <v>5547.996</v>
      </c>
    </row>
    <row r="2076" customFormat="false" ht="15" hidden="false" customHeight="false" outlineLevel="0" collapsed="false">
      <c r="A2076" s="0" t="s">
        <v>435</v>
      </c>
      <c r="B2076" s="15" t="n">
        <v>44805</v>
      </c>
      <c r="C2076" s="0" t="n">
        <v>5</v>
      </c>
      <c r="D2076" s="0" t="n">
        <v>372</v>
      </c>
      <c r="E2076" s="0" t="n">
        <v>136</v>
      </c>
      <c r="F2076" s="0" t="n">
        <v>0</v>
      </c>
      <c r="G2076" s="0" t="n">
        <v>5</v>
      </c>
      <c r="H2076" s="0" t="n">
        <v>25035</v>
      </c>
      <c r="I2076" s="0" t="n">
        <v>17282</v>
      </c>
      <c r="J2076" s="16" t="n">
        <f aca="false">D2076+Inputs!$B$8*E2076</f>
        <v>654.88</v>
      </c>
      <c r="K2076" s="16" t="n">
        <f aca="false">F2076+Inputs!$B$9*G2076</f>
        <v>10.4</v>
      </c>
      <c r="L2076" s="16" t="n">
        <f aca="false">H2076+Inputs!$B$10*I2076</f>
        <v>49869.234</v>
      </c>
      <c r="M2076" s="16" t="n">
        <f aca="false">J2076+K2076+L2076</f>
        <v>50534.514</v>
      </c>
    </row>
    <row r="2077" customFormat="false" ht="15" hidden="false" customHeight="false" outlineLevel="0" collapsed="false">
      <c r="A2077" s="0" t="s">
        <v>435</v>
      </c>
      <c r="B2077" s="15" t="n">
        <v>44896</v>
      </c>
      <c r="C2077" s="0" t="n">
        <v>5</v>
      </c>
      <c r="D2077" s="0" t="n">
        <v>406</v>
      </c>
      <c r="E2077" s="0" t="n">
        <v>156</v>
      </c>
      <c r="F2077" s="0" t="n">
        <v>0</v>
      </c>
      <c r="G2077" s="0" t="n">
        <v>11</v>
      </c>
      <c r="H2077" s="0" t="n">
        <v>25274</v>
      </c>
      <c r="I2077" s="0" t="n">
        <v>17209</v>
      </c>
      <c r="J2077" s="16" t="n">
        <f aca="false">D2077+Inputs!$B$8*E2077</f>
        <v>730.48</v>
      </c>
      <c r="K2077" s="16" t="n">
        <f aca="false">F2077+Inputs!$B$9*G2077</f>
        <v>22.88</v>
      </c>
      <c r="L2077" s="16" t="n">
        <f aca="false">H2077+Inputs!$B$10*I2077</f>
        <v>50003.333</v>
      </c>
      <c r="M2077" s="16" t="n">
        <f aca="false">J2077+K2077+L2077</f>
        <v>50756.693</v>
      </c>
    </row>
    <row r="2078" customFormat="false" ht="15" hidden="false" customHeight="false" outlineLevel="0" collapsed="false">
      <c r="A2078" s="0" t="s">
        <v>435</v>
      </c>
      <c r="B2078" s="15" t="n">
        <v>44986</v>
      </c>
      <c r="C2078" s="0" t="n">
        <v>5</v>
      </c>
      <c r="D2078" s="0" t="n">
        <v>577</v>
      </c>
      <c r="E2078" s="0" t="n">
        <v>194</v>
      </c>
      <c r="F2078" s="0" t="n">
        <v>0</v>
      </c>
      <c r="G2078" s="0" t="n">
        <v>19</v>
      </c>
      <c r="H2078" s="0" t="n">
        <v>25135</v>
      </c>
      <c r="I2078" s="0" t="n">
        <v>17387</v>
      </c>
      <c r="J2078" s="16" t="n">
        <f aca="false">D2078+Inputs!$B$8*E2078</f>
        <v>980.52</v>
      </c>
      <c r="K2078" s="16" t="n">
        <f aca="false">F2078+Inputs!$B$9*G2078</f>
        <v>39.52</v>
      </c>
      <c r="L2078" s="16" t="n">
        <f aca="false">H2078+Inputs!$B$10*I2078</f>
        <v>50120.119</v>
      </c>
      <c r="M2078" s="16" t="n">
        <f aca="false">J2078+K2078+L2078</f>
        <v>51140.159</v>
      </c>
    </row>
    <row r="2079" customFormat="false" ht="15" hidden="false" customHeight="false" outlineLevel="0" collapsed="false">
      <c r="A2079" s="0" t="s">
        <v>435</v>
      </c>
      <c r="B2079" s="15" t="n">
        <v>45078</v>
      </c>
      <c r="C2079" s="0" t="n">
        <v>5</v>
      </c>
      <c r="D2079" s="0" t="n">
        <v>726</v>
      </c>
      <c r="E2079" s="0" t="n">
        <v>234</v>
      </c>
      <c r="F2079" s="0" t="n">
        <v>0</v>
      </c>
      <c r="G2079" s="0" t="n">
        <v>31</v>
      </c>
      <c r="H2079" s="0" t="n">
        <v>25171</v>
      </c>
      <c r="I2079" s="0" t="n">
        <v>18340</v>
      </c>
      <c r="J2079" s="16" t="n">
        <f aca="false">D2079+Inputs!$B$8*E2079</f>
        <v>1212.72</v>
      </c>
      <c r="K2079" s="16" t="n">
        <f aca="false">F2079+Inputs!$B$9*G2079</f>
        <v>64.48</v>
      </c>
      <c r="L2079" s="16" t="n">
        <f aca="false">H2079+Inputs!$B$10*I2079</f>
        <v>51525.58</v>
      </c>
      <c r="M2079" s="16" t="n">
        <f aca="false">J2079+K2079+L2079</f>
        <v>52802.78</v>
      </c>
    </row>
    <row r="2080" customFormat="false" ht="15" hidden="false" customHeight="false" outlineLevel="0" collapsed="false">
      <c r="A2080" s="0" t="s">
        <v>435</v>
      </c>
      <c r="B2080" s="15" t="n">
        <v>45170</v>
      </c>
      <c r="C2080" s="0" t="n">
        <v>5</v>
      </c>
      <c r="D2080" s="0" t="n">
        <v>885</v>
      </c>
      <c r="E2080" s="0" t="n">
        <v>257</v>
      </c>
      <c r="F2080" s="0" t="n">
        <v>0</v>
      </c>
      <c r="G2080" s="0" t="n">
        <v>49</v>
      </c>
      <c r="H2080" s="0" t="n">
        <v>25270</v>
      </c>
      <c r="I2080" s="0" t="n">
        <v>18237</v>
      </c>
      <c r="J2080" s="16" t="n">
        <f aca="false">D2080+Inputs!$B$8*E2080</f>
        <v>1419.56</v>
      </c>
      <c r="K2080" s="16" t="n">
        <f aca="false">F2080+Inputs!$B$9*G2080</f>
        <v>101.92</v>
      </c>
      <c r="L2080" s="16" t="n">
        <f aca="false">H2080+Inputs!$B$10*I2080</f>
        <v>51476.569</v>
      </c>
      <c r="M2080" s="16" t="n">
        <f aca="false">J2080+K2080+L2080</f>
        <v>52998.049</v>
      </c>
    </row>
    <row r="2081" customFormat="false" ht="15" hidden="false" customHeight="false" outlineLevel="0" collapsed="false">
      <c r="A2081" s="0" t="s">
        <v>435</v>
      </c>
      <c r="B2081" s="15" t="n">
        <v>45261</v>
      </c>
      <c r="C2081" s="0" t="n">
        <v>5</v>
      </c>
      <c r="D2081" s="0" t="n">
        <v>961</v>
      </c>
      <c r="E2081" s="0" t="n">
        <v>263</v>
      </c>
      <c r="F2081" s="0" t="n">
        <v>21</v>
      </c>
      <c r="G2081" s="0" t="n">
        <v>62</v>
      </c>
      <c r="H2081" s="0" t="n">
        <v>25283</v>
      </c>
      <c r="I2081" s="0" t="n">
        <v>18138</v>
      </c>
      <c r="J2081" s="16" t="n">
        <f aca="false">D2081+Inputs!$B$8*E2081</f>
        <v>1508.04</v>
      </c>
      <c r="K2081" s="16" t="n">
        <f aca="false">F2081+Inputs!$B$9*G2081</f>
        <v>149.96</v>
      </c>
      <c r="L2081" s="16" t="n">
        <f aca="false">H2081+Inputs!$B$10*I2081</f>
        <v>51347.306</v>
      </c>
      <c r="M2081" s="16" t="n">
        <f aca="false">J2081+K2081+L2081</f>
        <v>53005.306</v>
      </c>
    </row>
    <row r="2082" customFormat="false" ht="15" hidden="false" customHeight="false" outlineLevel="0" collapsed="false">
      <c r="A2082" s="0" t="s">
        <v>435</v>
      </c>
      <c r="B2082" s="15" t="n">
        <v>45352</v>
      </c>
      <c r="C2082" s="0" t="n">
        <v>5</v>
      </c>
      <c r="D2082" s="0" t="n">
        <v>1130</v>
      </c>
      <c r="E2082" s="0" t="n">
        <v>295</v>
      </c>
      <c r="F2082" s="0" t="n">
        <v>0</v>
      </c>
      <c r="G2082" s="0" t="n">
        <v>88</v>
      </c>
      <c r="H2082" s="0" t="n">
        <v>25384</v>
      </c>
      <c r="I2082" s="0" t="n">
        <v>18315</v>
      </c>
      <c r="J2082" s="16" t="n">
        <f aca="false">D2082+Inputs!$B$8*E2082</f>
        <v>1743.6</v>
      </c>
      <c r="K2082" s="16" t="n">
        <f aca="false">F2082+Inputs!$B$9*G2082</f>
        <v>183.04</v>
      </c>
      <c r="L2082" s="16" t="n">
        <f aca="false">H2082+Inputs!$B$10*I2082</f>
        <v>51702.655</v>
      </c>
      <c r="M2082" s="16" t="n">
        <f aca="false">J2082+K2082+L2082</f>
        <v>53629.295</v>
      </c>
    </row>
    <row r="2083" customFormat="false" ht="15" hidden="false" customHeight="false" outlineLevel="0" collapsed="false">
      <c r="A2083" s="0" t="s">
        <v>435</v>
      </c>
      <c r="B2083" s="15" t="n">
        <v>45444</v>
      </c>
      <c r="C2083" s="0" t="n">
        <v>5</v>
      </c>
      <c r="D2083" s="0" t="n">
        <v>1232</v>
      </c>
      <c r="E2083" s="0" t="n">
        <v>349</v>
      </c>
      <c r="F2083" s="0" t="n">
        <v>11</v>
      </c>
      <c r="G2083" s="0" t="n">
        <v>108</v>
      </c>
      <c r="H2083" s="0" t="n">
        <v>25212</v>
      </c>
      <c r="I2083" s="0" t="n">
        <v>18219</v>
      </c>
      <c r="J2083" s="16" t="n">
        <f aca="false">D2083+Inputs!$B$8*E2083</f>
        <v>1957.92</v>
      </c>
      <c r="K2083" s="16" t="n">
        <f aca="false">F2083+Inputs!$B$9*G2083</f>
        <v>235.64</v>
      </c>
      <c r="L2083" s="16" t="n">
        <f aca="false">H2083+Inputs!$B$10*I2083</f>
        <v>51392.703</v>
      </c>
      <c r="M2083" s="16" t="n">
        <f aca="false">J2083+K2083+L2083</f>
        <v>53586.263</v>
      </c>
    </row>
    <row r="2084" customFormat="false" ht="15" hidden="false" customHeight="false" outlineLevel="0" collapsed="false">
      <c r="A2084" s="0" t="s">
        <v>435</v>
      </c>
      <c r="B2084" s="15" t="n">
        <v>45536</v>
      </c>
      <c r="C2084" s="0" t="n">
        <v>5</v>
      </c>
      <c r="D2084" s="0" t="n">
        <v>1295</v>
      </c>
      <c r="E2084" s="0" t="n">
        <v>362</v>
      </c>
      <c r="F2084" s="0" t="n">
        <v>29</v>
      </c>
      <c r="G2084" s="0" t="n">
        <v>114</v>
      </c>
      <c r="H2084" s="0" t="n">
        <v>25328</v>
      </c>
      <c r="I2084" s="0" t="n">
        <v>18135</v>
      </c>
      <c r="J2084" s="16" t="n">
        <f aca="false">D2084+Inputs!$B$8*E2084</f>
        <v>2047.96</v>
      </c>
      <c r="K2084" s="16" t="n">
        <f aca="false">F2084+Inputs!$B$9*G2084</f>
        <v>266.12</v>
      </c>
      <c r="L2084" s="16" t="n">
        <f aca="false">H2084+Inputs!$B$10*I2084</f>
        <v>51387.995</v>
      </c>
      <c r="M2084" s="16" t="n">
        <f aca="false">J2084+K2084+L2084</f>
        <v>53702.075</v>
      </c>
    </row>
    <row r="2085" customFormat="false" ht="15" hidden="false" customHeight="false" outlineLevel="0" collapsed="false">
      <c r="A2085" s="0" t="s">
        <v>435</v>
      </c>
      <c r="B2085" s="15" t="n">
        <v>45627</v>
      </c>
      <c r="C2085" s="0" t="n">
        <v>5</v>
      </c>
      <c r="D2085" s="0" t="n">
        <v>1388</v>
      </c>
      <c r="E2085" s="0" t="n">
        <v>392</v>
      </c>
      <c r="F2085" s="0" t="n">
        <v>51</v>
      </c>
      <c r="G2085" s="0" t="n">
        <v>129</v>
      </c>
      <c r="H2085" s="0" t="n">
        <v>25171</v>
      </c>
      <c r="I2085" s="0" t="n">
        <v>17959</v>
      </c>
      <c r="J2085" s="16" t="n">
        <f aca="false">D2085+Inputs!$B$8*E2085</f>
        <v>2203.36</v>
      </c>
      <c r="K2085" s="16" t="n">
        <f aca="false">F2085+Inputs!$B$9*G2085</f>
        <v>319.32</v>
      </c>
      <c r="L2085" s="16" t="n">
        <f aca="false">H2085+Inputs!$B$10*I2085</f>
        <v>50978.083</v>
      </c>
      <c r="M2085" s="16" t="n">
        <f aca="false">J2085+K2085+L2085</f>
        <v>53500.763</v>
      </c>
    </row>
    <row r="2086" customFormat="false" ht="15" hidden="false" customHeight="false" outlineLevel="0" collapsed="false">
      <c r="A2086" s="0" t="s">
        <v>435</v>
      </c>
      <c r="B2086" s="15" t="n">
        <v>45717</v>
      </c>
      <c r="C2086" s="0" t="n">
        <v>5</v>
      </c>
      <c r="D2086" s="0" t="n">
        <v>1429</v>
      </c>
      <c r="E2086" s="0" t="n">
        <v>461</v>
      </c>
      <c r="F2086" s="0" t="n">
        <v>57</v>
      </c>
      <c r="G2086" s="0" t="n">
        <v>166</v>
      </c>
      <c r="H2086" s="0" t="n">
        <v>25066</v>
      </c>
      <c r="I2086" s="0" t="n">
        <v>18030</v>
      </c>
      <c r="J2086" s="16" t="n">
        <f aca="false">D2086+Inputs!$B$8*E2086</f>
        <v>2387.88</v>
      </c>
      <c r="K2086" s="16" t="n">
        <f aca="false">F2086+Inputs!$B$9*G2086</f>
        <v>402.28</v>
      </c>
      <c r="L2086" s="16" t="n">
        <f aca="false">H2086+Inputs!$B$10*I2086</f>
        <v>50975.11</v>
      </c>
      <c r="M2086" s="16" t="n">
        <f aca="false">J2086+K2086+L2086</f>
        <v>53765.27</v>
      </c>
    </row>
    <row r="2087" customFormat="false" ht="15" hidden="false" customHeight="false" outlineLevel="0" collapsed="false">
      <c r="A2087" s="0" t="s">
        <v>435</v>
      </c>
      <c r="B2087" s="15" t="n">
        <v>45809</v>
      </c>
      <c r="C2087" s="0" t="n">
        <v>5</v>
      </c>
      <c r="D2087" s="0" t="n">
        <v>1652</v>
      </c>
      <c r="E2087" s="0" t="n">
        <v>489</v>
      </c>
      <c r="F2087" s="0" t="n">
        <v>71</v>
      </c>
      <c r="G2087" s="0" t="n">
        <v>191</v>
      </c>
      <c r="H2087" s="0" t="n">
        <v>24007</v>
      </c>
      <c r="I2087" s="0" t="n">
        <v>17903</v>
      </c>
      <c r="J2087" s="16" t="n">
        <f aca="false">D2087+Inputs!$B$8*E2087</f>
        <v>2669.12</v>
      </c>
      <c r="K2087" s="16" t="n">
        <f aca="false">F2087+Inputs!$B$9*G2087</f>
        <v>468.28</v>
      </c>
      <c r="L2087" s="16" t="n">
        <f aca="false">H2087+Inputs!$B$10*I2087</f>
        <v>49733.611</v>
      </c>
      <c r="M2087" s="16" t="n">
        <f aca="false">J2087+K2087+L2087</f>
        <v>52871.011</v>
      </c>
    </row>
    <row r="2088" customFormat="false" ht="15" hidden="false" customHeight="false" outlineLevel="0" collapsed="false">
      <c r="A2088" s="0" t="s">
        <v>435</v>
      </c>
      <c r="B2088" s="15" t="n">
        <v>45901</v>
      </c>
      <c r="C2088" s="0" t="n">
        <v>5</v>
      </c>
      <c r="D2088" s="0" t="n">
        <v>1842</v>
      </c>
      <c r="E2088" s="0" t="n">
        <v>512</v>
      </c>
      <c r="F2088" s="0" t="n">
        <v>89</v>
      </c>
      <c r="G2088" s="0" t="n">
        <v>198</v>
      </c>
      <c r="H2088" s="0" t="n">
        <v>24065</v>
      </c>
      <c r="I2088" s="0" t="n">
        <v>17843</v>
      </c>
      <c r="J2088" s="16" t="n">
        <f aca="false">D2088+Inputs!$B$8*E2088</f>
        <v>2906.96</v>
      </c>
      <c r="K2088" s="16" t="n">
        <f aca="false">F2088+Inputs!$B$9*G2088</f>
        <v>500.84</v>
      </c>
      <c r="L2088" s="16" t="n">
        <f aca="false">H2088+Inputs!$B$10*I2088</f>
        <v>49705.391</v>
      </c>
      <c r="M2088" s="16" t="n">
        <f aca="false">J2088+K2088+L2088</f>
        <v>53113.191</v>
      </c>
    </row>
    <row r="2089" customFormat="false" ht="15" hidden="false" customHeight="false" outlineLevel="0" collapsed="false">
      <c r="A2089" s="0" t="s">
        <v>435</v>
      </c>
      <c r="B2089" s="15" t="n">
        <v>45992</v>
      </c>
      <c r="C2089" s="0" t="n">
        <v>5</v>
      </c>
      <c r="D2089" s="0" t="n">
        <v>1911</v>
      </c>
      <c r="E2089" s="0" t="n">
        <v>544</v>
      </c>
      <c r="F2089" s="0" t="n">
        <v>78</v>
      </c>
      <c r="G2089" s="0" t="n">
        <v>205</v>
      </c>
      <c r="H2089" s="0" t="n">
        <v>22697</v>
      </c>
      <c r="I2089" s="0" t="n">
        <v>17473</v>
      </c>
      <c r="J2089" s="16" t="n">
        <f aca="false">D2089+Inputs!$B$8*E2089</f>
        <v>3042.52</v>
      </c>
      <c r="K2089" s="16" t="n">
        <f aca="false">F2089+Inputs!$B$9*G2089</f>
        <v>504.4</v>
      </c>
      <c r="L2089" s="16" t="n">
        <f aca="false">H2089+Inputs!$B$10*I2089</f>
        <v>47805.701</v>
      </c>
      <c r="M2089" s="16" t="n">
        <f aca="false">J2089+K2089+L2089</f>
        <v>51352.621</v>
      </c>
    </row>
    <row r="2090" customFormat="false" ht="15" hidden="false" customHeight="false" outlineLevel="0" collapsed="false">
      <c r="A2090" s="0" t="s">
        <v>435</v>
      </c>
      <c r="B2090" s="15" t="n">
        <v>46082</v>
      </c>
      <c r="C2090" s="0" t="n">
        <v>5</v>
      </c>
      <c r="D2090" s="0" t="n">
        <v>1994</v>
      </c>
      <c r="E2090" s="0" t="n">
        <v>581</v>
      </c>
      <c r="F2090" s="0" t="n">
        <v>79</v>
      </c>
      <c r="G2090" s="0" t="n">
        <v>229</v>
      </c>
      <c r="H2090" s="0" t="n">
        <v>22061</v>
      </c>
      <c r="I2090" s="0" t="n">
        <v>17608</v>
      </c>
      <c r="J2090" s="16" t="n">
        <f aca="false">D2090+Inputs!$B$8*E2090</f>
        <v>3202.48</v>
      </c>
      <c r="K2090" s="16" t="n">
        <f aca="false">F2090+Inputs!$B$9*G2090</f>
        <v>555.32</v>
      </c>
      <c r="L2090" s="16" t="n">
        <f aca="false">H2090+Inputs!$B$10*I2090</f>
        <v>47363.696</v>
      </c>
      <c r="M2090" s="16" t="n">
        <f aca="false">J2090+K2090+L2090</f>
        <v>51121.496</v>
      </c>
    </row>
    <row r="2091" customFormat="false" ht="15" hidden="false" customHeight="false" outlineLevel="0" collapsed="false">
      <c r="A2091" s="0" t="s">
        <v>435</v>
      </c>
      <c r="B2091" s="15" t="n">
        <v>46174</v>
      </c>
      <c r="C2091" s="0" t="n">
        <v>5</v>
      </c>
      <c r="D2091" s="0" t="n">
        <v>2301</v>
      </c>
      <c r="E2091" s="0" t="n">
        <v>628</v>
      </c>
      <c r="F2091" s="0" t="n">
        <v>86</v>
      </c>
      <c r="G2091" s="0" t="n">
        <v>266</v>
      </c>
      <c r="H2091" s="0" t="n">
        <v>22039</v>
      </c>
      <c r="I2091" s="0" t="n">
        <v>17577</v>
      </c>
      <c r="J2091" s="16" t="n">
        <f aca="false">D2091+Inputs!$B$8*E2091</f>
        <v>3607.24</v>
      </c>
      <c r="K2091" s="16" t="n">
        <f aca="false">F2091+Inputs!$B$9*G2091</f>
        <v>639.28</v>
      </c>
      <c r="L2091" s="16" t="n">
        <f aca="false">H2091+Inputs!$B$10*I2091</f>
        <v>47297.149</v>
      </c>
      <c r="M2091" s="16" t="n">
        <f aca="false">J2091+K2091+L2091</f>
        <v>51543.669</v>
      </c>
    </row>
    <row r="2092" customFormat="false" ht="15" hidden="false" customHeight="false" outlineLevel="0" collapsed="false">
      <c r="A2092" s="0" t="s">
        <v>435</v>
      </c>
      <c r="B2092" s="15" t="n">
        <v>46235</v>
      </c>
      <c r="C2092" s="0" t="n">
        <v>5</v>
      </c>
      <c r="D2092" s="0" t="n">
        <v>2579</v>
      </c>
      <c r="E2092" s="0" t="n">
        <v>659</v>
      </c>
      <c r="F2092" s="0" t="n">
        <v>92</v>
      </c>
      <c r="G2092" s="0" t="n">
        <v>288</v>
      </c>
      <c r="H2092" s="0" t="n">
        <v>21687</v>
      </c>
      <c r="I2092" s="0" t="n">
        <v>17475</v>
      </c>
      <c r="J2092" s="16" t="n">
        <f aca="false">D2092+Inputs!$B$8*E2092</f>
        <v>3949.72</v>
      </c>
      <c r="K2092" s="16" t="n">
        <f aca="false">F2092+Inputs!$B$9*G2092</f>
        <v>691.04</v>
      </c>
      <c r="L2092" s="16" t="n">
        <f aca="false">H2092+Inputs!$B$10*I2092</f>
        <v>46798.575</v>
      </c>
      <c r="M2092" s="16" t="n">
        <f aca="false">J2092+K2092+L2092</f>
        <v>51439.335</v>
      </c>
    </row>
    <row r="2093" customFormat="false" ht="15" hidden="false" customHeight="false" outlineLevel="0" collapsed="false">
      <c r="A2093" s="0" t="s">
        <v>389</v>
      </c>
      <c r="B2093" s="15" t="n">
        <v>44805</v>
      </c>
      <c r="C2093" s="0" t="n">
        <v>2</v>
      </c>
      <c r="D2093" s="0" t="n">
        <v>80</v>
      </c>
      <c r="E2093" s="0" t="n">
        <v>62</v>
      </c>
      <c r="F2093" s="0" t="n">
        <v>0</v>
      </c>
      <c r="G2093" s="0" t="n">
        <v>4</v>
      </c>
      <c r="H2093" s="0" t="n">
        <v>13997</v>
      </c>
      <c r="I2093" s="0" t="n">
        <v>19331</v>
      </c>
      <c r="J2093" s="16" t="n">
        <f aca="false">D2093+Inputs!$B$8*E2093</f>
        <v>208.96</v>
      </c>
      <c r="K2093" s="16" t="n">
        <f aca="false">F2093+Inputs!$B$9*G2093</f>
        <v>8.32</v>
      </c>
      <c r="L2093" s="16" t="n">
        <f aca="false">H2093+Inputs!$B$10*I2093</f>
        <v>41775.647</v>
      </c>
      <c r="M2093" s="16" t="n">
        <f aca="false">J2093+K2093+L2093</f>
        <v>41992.927</v>
      </c>
    </row>
    <row r="2094" customFormat="false" ht="15" hidden="false" customHeight="false" outlineLevel="0" collapsed="false">
      <c r="A2094" s="0" t="s">
        <v>389</v>
      </c>
      <c r="B2094" s="15" t="n">
        <v>44896</v>
      </c>
      <c r="C2094" s="0" t="n">
        <v>2</v>
      </c>
      <c r="D2094" s="0" t="n">
        <v>78</v>
      </c>
      <c r="E2094" s="0" t="n">
        <v>71</v>
      </c>
      <c r="F2094" s="0" t="n">
        <v>0</v>
      </c>
      <c r="G2094" s="0" t="n">
        <v>5</v>
      </c>
      <c r="H2094" s="0" t="n">
        <v>14228</v>
      </c>
      <c r="I2094" s="0" t="n">
        <v>19271</v>
      </c>
      <c r="J2094" s="16" t="n">
        <f aca="false">D2094+Inputs!$B$8*E2094</f>
        <v>225.68</v>
      </c>
      <c r="K2094" s="16" t="n">
        <f aca="false">F2094+Inputs!$B$9*G2094</f>
        <v>10.4</v>
      </c>
      <c r="L2094" s="16" t="n">
        <f aca="false">H2094+Inputs!$B$10*I2094</f>
        <v>41920.427</v>
      </c>
      <c r="M2094" s="16" t="n">
        <f aca="false">J2094+K2094+L2094</f>
        <v>42156.507</v>
      </c>
    </row>
    <row r="2095" customFormat="false" ht="15" hidden="false" customHeight="false" outlineLevel="0" collapsed="false">
      <c r="A2095" s="0" t="s">
        <v>389</v>
      </c>
      <c r="B2095" s="15" t="n">
        <v>44986</v>
      </c>
      <c r="C2095" s="0" t="n">
        <v>2</v>
      </c>
      <c r="D2095" s="0" t="n">
        <v>90</v>
      </c>
      <c r="E2095" s="0" t="n">
        <v>90</v>
      </c>
      <c r="F2095" s="0" t="n">
        <v>0</v>
      </c>
      <c r="G2095" s="0" t="n">
        <v>6</v>
      </c>
      <c r="H2095" s="0" t="n">
        <v>14193</v>
      </c>
      <c r="I2095" s="0" t="n">
        <v>19268</v>
      </c>
      <c r="J2095" s="16" t="n">
        <f aca="false">D2095+Inputs!$B$8*E2095</f>
        <v>277.2</v>
      </c>
      <c r="K2095" s="16" t="n">
        <f aca="false">F2095+Inputs!$B$9*G2095</f>
        <v>12.48</v>
      </c>
      <c r="L2095" s="16" t="n">
        <f aca="false">H2095+Inputs!$B$10*I2095</f>
        <v>41881.116</v>
      </c>
      <c r="M2095" s="16" t="n">
        <f aca="false">J2095+K2095+L2095</f>
        <v>42170.796</v>
      </c>
    </row>
    <row r="2096" customFormat="false" ht="15" hidden="false" customHeight="false" outlineLevel="0" collapsed="false">
      <c r="A2096" s="0" t="s">
        <v>389</v>
      </c>
      <c r="B2096" s="15" t="n">
        <v>45078</v>
      </c>
      <c r="C2096" s="0" t="n">
        <v>2</v>
      </c>
      <c r="D2096" s="0" t="n">
        <v>126</v>
      </c>
      <c r="E2096" s="0" t="n">
        <v>102</v>
      </c>
      <c r="F2096" s="0" t="n">
        <v>0</v>
      </c>
      <c r="G2096" s="0" t="n">
        <v>13</v>
      </c>
      <c r="H2096" s="0" t="n">
        <v>13834</v>
      </c>
      <c r="I2096" s="0" t="n">
        <v>20725</v>
      </c>
      <c r="J2096" s="16" t="n">
        <f aca="false">D2096+Inputs!$B$8*E2096</f>
        <v>338.16</v>
      </c>
      <c r="K2096" s="16" t="n">
        <f aca="false">F2096+Inputs!$B$9*G2096</f>
        <v>27.04</v>
      </c>
      <c r="L2096" s="16" t="n">
        <f aca="false">H2096+Inputs!$B$10*I2096</f>
        <v>43615.825</v>
      </c>
      <c r="M2096" s="16" t="n">
        <f aca="false">J2096+K2096+L2096</f>
        <v>43981.025</v>
      </c>
    </row>
    <row r="2097" customFormat="false" ht="15" hidden="false" customHeight="false" outlineLevel="0" collapsed="false">
      <c r="A2097" s="0" t="s">
        <v>389</v>
      </c>
      <c r="B2097" s="15" t="n">
        <v>45170</v>
      </c>
      <c r="C2097" s="0" t="n">
        <v>2</v>
      </c>
      <c r="D2097" s="0" t="n">
        <v>161</v>
      </c>
      <c r="E2097" s="0" t="n">
        <v>119</v>
      </c>
      <c r="F2097" s="0" t="n">
        <v>0</v>
      </c>
      <c r="G2097" s="0" t="n">
        <v>16</v>
      </c>
      <c r="H2097" s="0" t="n">
        <v>13993</v>
      </c>
      <c r="I2097" s="0" t="n">
        <v>20707</v>
      </c>
      <c r="J2097" s="16" t="n">
        <f aca="false">D2097+Inputs!$B$8*E2097</f>
        <v>408.52</v>
      </c>
      <c r="K2097" s="16" t="n">
        <f aca="false">F2097+Inputs!$B$9*G2097</f>
        <v>33.28</v>
      </c>
      <c r="L2097" s="16" t="n">
        <f aca="false">H2097+Inputs!$B$10*I2097</f>
        <v>43748.959</v>
      </c>
      <c r="M2097" s="16" t="n">
        <f aca="false">J2097+K2097+L2097</f>
        <v>44190.759</v>
      </c>
    </row>
    <row r="2098" customFormat="false" ht="15" hidden="false" customHeight="false" outlineLevel="0" collapsed="false">
      <c r="A2098" s="0" t="s">
        <v>389</v>
      </c>
      <c r="B2098" s="15" t="n">
        <v>45261</v>
      </c>
      <c r="C2098" s="0" t="n">
        <v>2</v>
      </c>
      <c r="D2098" s="0" t="n">
        <v>175</v>
      </c>
      <c r="E2098" s="0" t="n">
        <v>131</v>
      </c>
      <c r="F2098" s="0" t="n">
        <v>0</v>
      </c>
      <c r="G2098" s="0" t="n">
        <v>24</v>
      </c>
      <c r="H2098" s="0" t="n">
        <v>14358</v>
      </c>
      <c r="I2098" s="0" t="n">
        <v>20611</v>
      </c>
      <c r="J2098" s="16" t="n">
        <f aca="false">D2098+Inputs!$B$8*E2098</f>
        <v>447.48</v>
      </c>
      <c r="K2098" s="16" t="n">
        <f aca="false">F2098+Inputs!$B$9*G2098</f>
        <v>49.92</v>
      </c>
      <c r="L2098" s="16" t="n">
        <f aca="false">H2098+Inputs!$B$10*I2098</f>
        <v>43976.007</v>
      </c>
      <c r="M2098" s="16" t="n">
        <f aca="false">J2098+K2098+L2098</f>
        <v>44473.407</v>
      </c>
    </row>
    <row r="2099" customFormat="false" ht="15" hidden="false" customHeight="false" outlineLevel="0" collapsed="false">
      <c r="A2099" s="0" t="s">
        <v>389</v>
      </c>
      <c r="B2099" s="15" t="n">
        <v>45352</v>
      </c>
      <c r="C2099" s="0" t="n">
        <v>2</v>
      </c>
      <c r="D2099" s="0" t="n">
        <v>198</v>
      </c>
      <c r="E2099" s="0" t="n">
        <v>150</v>
      </c>
      <c r="F2099" s="0" t="n">
        <v>6</v>
      </c>
      <c r="G2099" s="0" t="n">
        <v>28</v>
      </c>
      <c r="H2099" s="0" t="n">
        <v>14103</v>
      </c>
      <c r="I2099" s="0" t="n">
        <v>20656</v>
      </c>
      <c r="J2099" s="16" t="n">
        <f aca="false">D2099+Inputs!$B$8*E2099</f>
        <v>510</v>
      </c>
      <c r="K2099" s="16" t="n">
        <f aca="false">F2099+Inputs!$B$9*G2099</f>
        <v>64.24</v>
      </c>
      <c r="L2099" s="16" t="n">
        <f aca="false">H2099+Inputs!$B$10*I2099</f>
        <v>43785.672</v>
      </c>
      <c r="M2099" s="16" t="n">
        <f aca="false">J2099+K2099+L2099</f>
        <v>44359.912</v>
      </c>
    </row>
    <row r="2100" customFormat="false" ht="15" hidden="false" customHeight="false" outlineLevel="0" collapsed="false">
      <c r="A2100" s="0" t="s">
        <v>389</v>
      </c>
      <c r="B2100" s="15" t="n">
        <v>45444</v>
      </c>
      <c r="C2100" s="0" t="n">
        <v>2</v>
      </c>
      <c r="D2100" s="0" t="n">
        <v>209</v>
      </c>
      <c r="E2100" s="0" t="n">
        <v>169</v>
      </c>
      <c r="F2100" s="0" t="n">
        <v>6</v>
      </c>
      <c r="G2100" s="0" t="n">
        <v>34</v>
      </c>
      <c r="H2100" s="0" t="n">
        <v>14108</v>
      </c>
      <c r="I2100" s="0" t="n">
        <v>20745</v>
      </c>
      <c r="J2100" s="16" t="n">
        <f aca="false">D2100+Inputs!$B$8*E2100</f>
        <v>560.52</v>
      </c>
      <c r="K2100" s="16" t="n">
        <f aca="false">F2100+Inputs!$B$9*G2100</f>
        <v>76.72</v>
      </c>
      <c r="L2100" s="16" t="n">
        <f aca="false">H2100+Inputs!$B$10*I2100</f>
        <v>43918.565</v>
      </c>
      <c r="M2100" s="16" t="n">
        <f aca="false">J2100+K2100+L2100</f>
        <v>44555.805</v>
      </c>
    </row>
    <row r="2101" customFormat="false" ht="15" hidden="false" customHeight="false" outlineLevel="0" collapsed="false">
      <c r="A2101" s="0" t="s">
        <v>389</v>
      </c>
      <c r="B2101" s="15" t="n">
        <v>45536</v>
      </c>
      <c r="C2101" s="0" t="n">
        <v>2</v>
      </c>
      <c r="D2101" s="0" t="n">
        <v>211</v>
      </c>
      <c r="E2101" s="0" t="n">
        <v>182</v>
      </c>
      <c r="F2101" s="0" t="n">
        <v>6</v>
      </c>
      <c r="G2101" s="0" t="n">
        <v>38</v>
      </c>
      <c r="H2101" s="0" t="n">
        <v>14452</v>
      </c>
      <c r="I2101" s="0" t="n">
        <v>20675</v>
      </c>
      <c r="J2101" s="16" t="n">
        <f aca="false">D2101+Inputs!$B$8*E2101</f>
        <v>589.56</v>
      </c>
      <c r="K2101" s="16" t="n">
        <f aca="false">F2101+Inputs!$B$9*G2101</f>
        <v>85.04</v>
      </c>
      <c r="L2101" s="16" t="n">
        <f aca="false">H2101+Inputs!$B$10*I2101</f>
        <v>44161.975</v>
      </c>
      <c r="M2101" s="16" t="n">
        <f aca="false">J2101+K2101+L2101</f>
        <v>44836.575</v>
      </c>
    </row>
    <row r="2102" customFormat="false" ht="15" hidden="false" customHeight="false" outlineLevel="0" collapsed="false">
      <c r="A2102" s="0" t="s">
        <v>389</v>
      </c>
      <c r="B2102" s="15" t="n">
        <v>45627</v>
      </c>
      <c r="C2102" s="0" t="n">
        <v>2</v>
      </c>
      <c r="D2102" s="0" t="n">
        <v>237</v>
      </c>
      <c r="E2102" s="0" t="n">
        <v>187</v>
      </c>
      <c r="F2102" s="0" t="n">
        <v>6</v>
      </c>
      <c r="G2102" s="0" t="n">
        <v>43</v>
      </c>
      <c r="H2102" s="0" t="n">
        <v>14544</v>
      </c>
      <c r="I2102" s="0" t="n">
        <v>20643</v>
      </c>
      <c r="J2102" s="16" t="n">
        <f aca="false">D2102+Inputs!$B$8*E2102</f>
        <v>625.96</v>
      </c>
      <c r="K2102" s="16" t="n">
        <f aca="false">F2102+Inputs!$B$9*G2102</f>
        <v>95.44</v>
      </c>
      <c r="L2102" s="16" t="n">
        <f aca="false">H2102+Inputs!$B$10*I2102</f>
        <v>44207.991</v>
      </c>
      <c r="M2102" s="16" t="n">
        <f aca="false">J2102+K2102+L2102</f>
        <v>44929.391</v>
      </c>
    </row>
    <row r="2103" customFormat="false" ht="15" hidden="false" customHeight="false" outlineLevel="0" collapsed="false">
      <c r="A2103" s="0" t="s">
        <v>389</v>
      </c>
      <c r="B2103" s="15" t="n">
        <v>45717</v>
      </c>
      <c r="C2103" s="0" t="n">
        <v>2</v>
      </c>
      <c r="D2103" s="0" t="n">
        <v>236</v>
      </c>
      <c r="E2103" s="0" t="n">
        <v>214</v>
      </c>
      <c r="F2103" s="0" t="n">
        <v>7</v>
      </c>
      <c r="G2103" s="0" t="n">
        <v>57</v>
      </c>
      <c r="H2103" s="0" t="n">
        <v>14430</v>
      </c>
      <c r="I2103" s="0" t="n">
        <v>20709</v>
      </c>
      <c r="J2103" s="16" t="n">
        <f aca="false">D2103+Inputs!$B$8*E2103</f>
        <v>681.12</v>
      </c>
      <c r="K2103" s="16" t="n">
        <f aca="false">F2103+Inputs!$B$9*G2103</f>
        <v>125.56</v>
      </c>
      <c r="L2103" s="16" t="n">
        <f aca="false">H2103+Inputs!$B$10*I2103</f>
        <v>44188.833</v>
      </c>
      <c r="M2103" s="16" t="n">
        <f aca="false">J2103+K2103+L2103</f>
        <v>44995.513</v>
      </c>
    </row>
    <row r="2104" customFormat="false" ht="15" hidden="false" customHeight="false" outlineLevel="0" collapsed="false">
      <c r="A2104" s="0" t="s">
        <v>389</v>
      </c>
      <c r="B2104" s="15" t="n">
        <v>45809</v>
      </c>
      <c r="C2104" s="0" t="n">
        <v>2</v>
      </c>
      <c r="D2104" s="0" t="n">
        <v>267</v>
      </c>
      <c r="E2104" s="0" t="n">
        <v>239</v>
      </c>
      <c r="F2104" s="0" t="n">
        <v>13</v>
      </c>
      <c r="G2104" s="0" t="n">
        <v>68</v>
      </c>
      <c r="H2104" s="0" t="n">
        <v>14305</v>
      </c>
      <c r="I2104" s="0" t="n">
        <v>20678</v>
      </c>
      <c r="J2104" s="16" t="n">
        <f aca="false">D2104+Inputs!$B$8*E2104</f>
        <v>764.12</v>
      </c>
      <c r="K2104" s="16" t="n">
        <f aca="false">F2104+Inputs!$B$9*G2104</f>
        <v>154.44</v>
      </c>
      <c r="L2104" s="16" t="n">
        <f aca="false">H2104+Inputs!$B$10*I2104</f>
        <v>44019.286</v>
      </c>
      <c r="M2104" s="16" t="n">
        <f aca="false">J2104+K2104+L2104</f>
        <v>44937.846</v>
      </c>
    </row>
    <row r="2105" customFormat="false" ht="15" hidden="false" customHeight="false" outlineLevel="0" collapsed="false">
      <c r="A2105" s="0" t="s">
        <v>389</v>
      </c>
      <c r="B2105" s="15" t="n">
        <v>45901</v>
      </c>
      <c r="C2105" s="0" t="n">
        <v>2</v>
      </c>
      <c r="D2105" s="0" t="n">
        <v>292</v>
      </c>
      <c r="E2105" s="0" t="n">
        <v>266</v>
      </c>
      <c r="F2105" s="0" t="n">
        <v>15</v>
      </c>
      <c r="G2105" s="0" t="n">
        <v>73</v>
      </c>
      <c r="H2105" s="0" t="n">
        <v>14368</v>
      </c>
      <c r="I2105" s="0" t="n">
        <v>20676</v>
      </c>
      <c r="J2105" s="16" t="n">
        <f aca="false">D2105+Inputs!$B$8*E2105</f>
        <v>845.28</v>
      </c>
      <c r="K2105" s="16" t="n">
        <f aca="false">F2105+Inputs!$B$9*G2105</f>
        <v>166.84</v>
      </c>
      <c r="L2105" s="16" t="n">
        <f aca="false">H2105+Inputs!$B$10*I2105</f>
        <v>44079.412</v>
      </c>
      <c r="M2105" s="16" t="n">
        <f aca="false">J2105+K2105+L2105</f>
        <v>45091.532</v>
      </c>
    </row>
    <row r="2106" customFormat="false" ht="15" hidden="false" customHeight="false" outlineLevel="0" collapsed="false">
      <c r="A2106" s="0" t="s">
        <v>389</v>
      </c>
      <c r="B2106" s="15" t="n">
        <v>45992</v>
      </c>
      <c r="C2106" s="0" t="n">
        <v>2</v>
      </c>
      <c r="D2106" s="0" t="n">
        <v>327</v>
      </c>
      <c r="E2106" s="0" t="n">
        <v>282</v>
      </c>
      <c r="F2106" s="0" t="n">
        <v>24</v>
      </c>
      <c r="G2106" s="0" t="n">
        <v>79</v>
      </c>
      <c r="H2106" s="0" t="n">
        <v>14549</v>
      </c>
      <c r="I2106" s="0" t="n">
        <v>20592</v>
      </c>
      <c r="J2106" s="16" t="n">
        <f aca="false">D2106+Inputs!$B$8*E2106</f>
        <v>913.56</v>
      </c>
      <c r="K2106" s="16" t="n">
        <f aca="false">F2106+Inputs!$B$9*G2106</f>
        <v>188.32</v>
      </c>
      <c r="L2106" s="16" t="n">
        <f aca="false">H2106+Inputs!$B$10*I2106</f>
        <v>44139.704</v>
      </c>
      <c r="M2106" s="16" t="n">
        <f aca="false">J2106+K2106+L2106</f>
        <v>45241.584</v>
      </c>
    </row>
    <row r="2107" customFormat="false" ht="15" hidden="false" customHeight="false" outlineLevel="0" collapsed="false">
      <c r="A2107" s="0" t="s">
        <v>389</v>
      </c>
      <c r="B2107" s="15" t="n">
        <v>46082</v>
      </c>
      <c r="C2107" s="0" t="n">
        <v>2</v>
      </c>
      <c r="D2107" s="0" t="n">
        <v>361</v>
      </c>
      <c r="E2107" s="0" t="n">
        <v>311</v>
      </c>
      <c r="F2107" s="0" t="n">
        <v>31</v>
      </c>
      <c r="G2107" s="0" t="n">
        <v>91</v>
      </c>
      <c r="H2107" s="0" t="n">
        <v>14504</v>
      </c>
      <c r="I2107" s="0" t="n">
        <v>20646</v>
      </c>
      <c r="J2107" s="16" t="n">
        <f aca="false">D2107+Inputs!$B$8*E2107</f>
        <v>1007.88</v>
      </c>
      <c r="K2107" s="16" t="n">
        <f aca="false">F2107+Inputs!$B$9*G2107</f>
        <v>220.28</v>
      </c>
      <c r="L2107" s="16" t="n">
        <f aca="false">H2107+Inputs!$B$10*I2107</f>
        <v>44172.302</v>
      </c>
      <c r="M2107" s="16" t="n">
        <f aca="false">J2107+K2107+L2107</f>
        <v>45400.462</v>
      </c>
    </row>
    <row r="2108" customFormat="false" ht="15" hidden="false" customHeight="false" outlineLevel="0" collapsed="false">
      <c r="A2108" s="0" t="s">
        <v>389</v>
      </c>
      <c r="B2108" s="15" t="n">
        <v>46174</v>
      </c>
      <c r="C2108" s="0" t="n">
        <v>2</v>
      </c>
      <c r="D2108" s="0" t="n">
        <v>471</v>
      </c>
      <c r="E2108" s="0" t="n">
        <v>343</v>
      </c>
      <c r="F2108" s="0" t="n">
        <v>37</v>
      </c>
      <c r="G2108" s="0" t="n">
        <v>125</v>
      </c>
      <c r="H2108" s="0" t="n">
        <v>14422</v>
      </c>
      <c r="I2108" s="0" t="n">
        <v>20626</v>
      </c>
      <c r="J2108" s="16" t="n">
        <f aca="false">D2108+Inputs!$B$8*E2108</f>
        <v>1184.44</v>
      </c>
      <c r="K2108" s="16" t="n">
        <f aca="false">F2108+Inputs!$B$9*G2108</f>
        <v>297</v>
      </c>
      <c r="L2108" s="16" t="n">
        <f aca="false">H2108+Inputs!$B$10*I2108</f>
        <v>44061.562</v>
      </c>
      <c r="M2108" s="16" t="n">
        <f aca="false">J2108+K2108+L2108</f>
        <v>45543.002</v>
      </c>
    </row>
    <row r="2109" customFormat="false" ht="15" hidden="false" customHeight="false" outlineLevel="0" collapsed="false">
      <c r="A2109" s="0" t="s">
        <v>389</v>
      </c>
      <c r="B2109" s="15" t="n">
        <v>46235</v>
      </c>
      <c r="C2109" s="0" t="n">
        <v>2</v>
      </c>
      <c r="D2109" s="0" t="n">
        <v>547</v>
      </c>
      <c r="E2109" s="0" t="n">
        <v>362</v>
      </c>
      <c r="F2109" s="0" t="n">
        <v>49</v>
      </c>
      <c r="G2109" s="0" t="n">
        <v>147</v>
      </c>
      <c r="H2109" s="0" t="n">
        <v>14336</v>
      </c>
      <c r="I2109" s="0" t="n">
        <v>20652</v>
      </c>
      <c r="J2109" s="16" t="n">
        <f aca="false">D2109+Inputs!$B$8*E2109</f>
        <v>1299.96</v>
      </c>
      <c r="K2109" s="16" t="n">
        <f aca="false">F2109+Inputs!$B$9*G2109</f>
        <v>354.76</v>
      </c>
      <c r="L2109" s="16" t="n">
        <f aca="false">H2109+Inputs!$B$10*I2109</f>
        <v>44012.924</v>
      </c>
      <c r="M2109" s="16" t="n">
        <f aca="false">J2109+K2109+L2109</f>
        <v>45667.644</v>
      </c>
    </row>
    <row r="2110" customFormat="false" ht="15" hidden="false" customHeight="false" outlineLevel="0" collapsed="false">
      <c r="A2110" s="0" t="s">
        <v>425</v>
      </c>
      <c r="B2110" s="15" t="n">
        <v>44805</v>
      </c>
      <c r="C2110" s="0" t="n">
        <v>4</v>
      </c>
      <c r="D2110" s="0" t="n">
        <v>14</v>
      </c>
      <c r="E2110" s="0" t="n">
        <v>26</v>
      </c>
      <c r="F2110" s="0" t="n">
        <v>0</v>
      </c>
      <c r="G2110" s="0" t="n">
        <v>0</v>
      </c>
      <c r="H2110" s="0" t="n">
        <v>15118</v>
      </c>
      <c r="I2110" s="0" t="n">
        <v>18007</v>
      </c>
      <c r="J2110" s="16" t="n">
        <f aca="false">D2110+Inputs!$B$8*E2110</f>
        <v>68.08</v>
      </c>
      <c r="K2110" s="16" t="n">
        <f aca="false">F2110+Inputs!$B$9*G2110</f>
        <v>0</v>
      </c>
      <c r="L2110" s="16" t="n">
        <f aca="false">H2110+Inputs!$B$10*I2110</f>
        <v>40994.059</v>
      </c>
      <c r="M2110" s="16" t="n">
        <f aca="false">J2110+K2110+L2110</f>
        <v>41062.139</v>
      </c>
    </row>
    <row r="2111" customFormat="false" ht="15" hidden="false" customHeight="false" outlineLevel="0" collapsed="false">
      <c r="A2111" s="0" t="s">
        <v>425</v>
      </c>
      <c r="B2111" s="15" t="n">
        <v>44896</v>
      </c>
      <c r="C2111" s="0" t="n">
        <v>4</v>
      </c>
      <c r="D2111" s="0" t="n">
        <v>17</v>
      </c>
      <c r="E2111" s="0" t="n">
        <v>36</v>
      </c>
      <c r="F2111" s="0" t="n">
        <v>0</v>
      </c>
      <c r="G2111" s="0" t="n">
        <v>1</v>
      </c>
      <c r="H2111" s="0" t="n">
        <v>15396</v>
      </c>
      <c r="I2111" s="0" t="n">
        <v>18019</v>
      </c>
      <c r="J2111" s="16" t="n">
        <f aca="false">D2111+Inputs!$B$8*E2111</f>
        <v>91.88</v>
      </c>
      <c r="K2111" s="16" t="n">
        <f aca="false">F2111+Inputs!$B$9*G2111</f>
        <v>2.08</v>
      </c>
      <c r="L2111" s="16" t="n">
        <f aca="false">H2111+Inputs!$B$10*I2111</f>
        <v>41289.303</v>
      </c>
      <c r="M2111" s="16" t="n">
        <f aca="false">J2111+K2111+L2111</f>
        <v>41383.263</v>
      </c>
    </row>
    <row r="2112" customFormat="false" ht="15" hidden="false" customHeight="false" outlineLevel="0" collapsed="false">
      <c r="A2112" s="0" t="s">
        <v>425</v>
      </c>
      <c r="B2112" s="15" t="n">
        <v>44986</v>
      </c>
      <c r="C2112" s="0" t="n">
        <v>4</v>
      </c>
      <c r="D2112" s="0" t="n">
        <v>20</v>
      </c>
      <c r="E2112" s="0" t="n">
        <v>44</v>
      </c>
      <c r="F2112" s="0" t="n">
        <v>0</v>
      </c>
      <c r="G2112" s="0" t="n">
        <v>2</v>
      </c>
      <c r="H2112" s="0" t="n">
        <v>15488</v>
      </c>
      <c r="I2112" s="0" t="n">
        <v>18133</v>
      </c>
      <c r="J2112" s="16" t="n">
        <f aca="false">D2112+Inputs!$B$8*E2112</f>
        <v>111.52</v>
      </c>
      <c r="K2112" s="16" t="n">
        <f aca="false">F2112+Inputs!$B$9*G2112</f>
        <v>4.16</v>
      </c>
      <c r="L2112" s="16" t="n">
        <f aca="false">H2112+Inputs!$B$10*I2112</f>
        <v>41545.121</v>
      </c>
      <c r="M2112" s="16" t="n">
        <f aca="false">J2112+K2112+L2112</f>
        <v>41660.801</v>
      </c>
    </row>
    <row r="2113" customFormat="false" ht="15" hidden="false" customHeight="false" outlineLevel="0" collapsed="false">
      <c r="A2113" s="0" t="s">
        <v>425</v>
      </c>
      <c r="B2113" s="15" t="n">
        <v>45078</v>
      </c>
      <c r="C2113" s="0" t="n">
        <v>4</v>
      </c>
      <c r="D2113" s="0" t="n">
        <v>33</v>
      </c>
      <c r="E2113" s="0" t="n">
        <v>55</v>
      </c>
      <c r="F2113" s="0" t="n">
        <v>0</v>
      </c>
      <c r="G2113" s="0" t="n">
        <v>7</v>
      </c>
      <c r="H2113" s="0" t="n">
        <v>14842</v>
      </c>
      <c r="I2113" s="0" t="n">
        <v>19760</v>
      </c>
      <c r="J2113" s="16" t="n">
        <f aca="false">D2113+Inputs!$B$8*E2113</f>
        <v>147.4</v>
      </c>
      <c r="K2113" s="16" t="n">
        <f aca="false">F2113+Inputs!$B$9*G2113</f>
        <v>14.56</v>
      </c>
      <c r="L2113" s="16" t="n">
        <f aca="false">H2113+Inputs!$B$10*I2113</f>
        <v>43237.12</v>
      </c>
      <c r="M2113" s="16" t="n">
        <f aca="false">J2113+K2113+L2113</f>
        <v>43399.08</v>
      </c>
    </row>
    <row r="2114" customFormat="false" ht="15" hidden="false" customHeight="false" outlineLevel="0" collapsed="false">
      <c r="A2114" s="0" t="s">
        <v>425</v>
      </c>
      <c r="B2114" s="15" t="n">
        <v>45170</v>
      </c>
      <c r="C2114" s="0" t="n">
        <v>4</v>
      </c>
      <c r="D2114" s="0" t="n">
        <v>50</v>
      </c>
      <c r="E2114" s="0" t="n">
        <v>60</v>
      </c>
      <c r="F2114" s="0" t="n">
        <v>0</v>
      </c>
      <c r="G2114" s="0" t="n">
        <v>12</v>
      </c>
      <c r="H2114" s="0" t="n">
        <v>15151</v>
      </c>
      <c r="I2114" s="0" t="n">
        <v>19815</v>
      </c>
      <c r="J2114" s="16" t="n">
        <f aca="false">D2114+Inputs!$B$8*E2114</f>
        <v>174.8</v>
      </c>
      <c r="K2114" s="16" t="n">
        <f aca="false">F2114+Inputs!$B$9*G2114</f>
        <v>24.96</v>
      </c>
      <c r="L2114" s="16" t="n">
        <f aca="false">H2114+Inputs!$B$10*I2114</f>
        <v>43625.155</v>
      </c>
      <c r="M2114" s="16" t="n">
        <f aca="false">J2114+K2114+L2114</f>
        <v>43824.915</v>
      </c>
    </row>
    <row r="2115" customFormat="false" ht="15" hidden="false" customHeight="false" outlineLevel="0" collapsed="false">
      <c r="A2115" s="0" t="s">
        <v>425</v>
      </c>
      <c r="B2115" s="15" t="n">
        <v>45261</v>
      </c>
      <c r="C2115" s="0" t="n">
        <v>4</v>
      </c>
      <c r="D2115" s="0" t="n">
        <v>67</v>
      </c>
      <c r="E2115" s="0" t="n">
        <v>69</v>
      </c>
      <c r="F2115" s="0" t="n">
        <v>0</v>
      </c>
      <c r="G2115" s="0" t="n">
        <v>15</v>
      </c>
      <c r="H2115" s="0" t="n">
        <v>15606</v>
      </c>
      <c r="I2115" s="0" t="n">
        <v>19866</v>
      </c>
      <c r="J2115" s="16" t="n">
        <f aca="false">D2115+Inputs!$B$8*E2115</f>
        <v>210.52</v>
      </c>
      <c r="K2115" s="16" t="n">
        <f aca="false">F2115+Inputs!$B$9*G2115</f>
        <v>31.2</v>
      </c>
      <c r="L2115" s="16" t="n">
        <f aca="false">H2115+Inputs!$B$10*I2115</f>
        <v>44153.442</v>
      </c>
      <c r="M2115" s="16" t="n">
        <f aca="false">J2115+K2115+L2115</f>
        <v>44395.162</v>
      </c>
    </row>
    <row r="2116" customFormat="false" ht="15" hidden="false" customHeight="false" outlineLevel="0" collapsed="false">
      <c r="A2116" s="0" t="s">
        <v>425</v>
      </c>
      <c r="B2116" s="15" t="n">
        <v>45352</v>
      </c>
      <c r="C2116" s="0" t="n">
        <v>4</v>
      </c>
      <c r="D2116" s="0" t="n">
        <v>84</v>
      </c>
      <c r="E2116" s="0" t="n">
        <v>86</v>
      </c>
      <c r="F2116" s="0" t="n">
        <v>0</v>
      </c>
      <c r="G2116" s="0" t="n">
        <v>17</v>
      </c>
      <c r="H2116" s="0" t="n">
        <v>15727</v>
      </c>
      <c r="I2116" s="0" t="n">
        <v>19932</v>
      </c>
      <c r="J2116" s="16" t="n">
        <f aca="false">D2116+Inputs!$B$8*E2116</f>
        <v>262.88</v>
      </c>
      <c r="K2116" s="16" t="n">
        <f aca="false">F2116+Inputs!$B$9*G2116</f>
        <v>35.36</v>
      </c>
      <c r="L2116" s="16" t="n">
        <f aca="false">H2116+Inputs!$B$10*I2116</f>
        <v>44369.284</v>
      </c>
      <c r="M2116" s="16" t="n">
        <f aca="false">J2116+K2116+L2116</f>
        <v>44667.524</v>
      </c>
    </row>
    <row r="2117" customFormat="false" ht="15" hidden="false" customHeight="false" outlineLevel="0" collapsed="false">
      <c r="A2117" s="0" t="s">
        <v>425</v>
      </c>
      <c r="B2117" s="15" t="n">
        <v>45444</v>
      </c>
      <c r="C2117" s="0" t="n">
        <v>4</v>
      </c>
      <c r="D2117" s="0" t="n">
        <v>95</v>
      </c>
      <c r="E2117" s="0" t="n">
        <v>100</v>
      </c>
      <c r="F2117" s="0" t="n">
        <v>0</v>
      </c>
      <c r="G2117" s="0" t="n">
        <v>19</v>
      </c>
      <c r="H2117" s="0" t="n">
        <v>15854</v>
      </c>
      <c r="I2117" s="0" t="n">
        <v>19983</v>
      </c>
      <c r="J2117" s="16" t="n">
        <f aca="false">D2117+Inputs!$B$8*E2117</f>
        <v>303</v>
      </c>
      <c r="K2117" s="16" t="n">
        <f aca="false">F2117+Inputs!$B$9*G2117</f>
        <v>39.52</v>
      </c>
      <c r="L2117" s="16" t="n">
        <f aca="false">H2117+Inputs!$B$10*I2117</f>
        <v>44569.571</v>
      </c>
      <c r="M2117" s="16" t="n">
        <f aca="false">J2117+K2117+L2117</f>
        <v>44912.091</v>
      </c>
    </row>
    <row r="2118" customFormat="false" ht="15" hidden="false" customHeight="false" outlineLevel="0" collapsed="false">
      <c r="A2118" s="0" t="s">
        <v>425</v>
      </c>
      <c r="B2118" s="15" t="n">
        <v>45536</v>
      </c>
      <c r="C2118" s="0" t="n">
        <v>4</v>
      </c>
      <c r="D2118" s="0" t="n">
        <v>99</v>
      </c>
      <c r="E2118" s="0" t="n">
        <v>106</v>
      </c>
      <c r="F2118" s="0" t="n">
        <v>0</v>
      </c>
      <c r="G2118" s="0" t="n">
        <v>22</v>
      </c>
      <c r="H2118" s="0" t="n">
        <v>16250</v>
      </c>
      <c r="I2118" s="0" t="n">
        <v>20064</v>
      </c>
      <c r="J2118" s="16" t="n">
        <f aca="false">D2118+Inputs!$B$8*E2118</f>
        <v>319.48</v>
      </c>
      <c r="K2118" s="16" t="n">
        <f aca="false">F2118+Inputs!$B$9*G2118</f>
        <v>45.76</v>
      </c>
      <c r="L2118" s="16" t="n">
        <f aca="false">H2118+Inputs!$B$10*I2118</f>
        <v>45081.968</v>
      </c>
      <c r="M2118" s="16" t="n">
        <f aca="false">J2118+K2118+L2118</f>
        <v>45447.208</v>
      </c>
    </row>
    <row r="2119" customFormat="false" ht="15" hidden="false" customHeight="false" outlineLevel="0" collapsed="false">
      <c r="A2119" s="0" t="s">
        <v>425</v>
      </c>
      <c r="B2119" s="15" t="n">
        <v>45627</v>
      </c>
      <c r="C2119" s="0" t="n">
        <v>4</v>
      </c>
      <c r="D2119" s="0" t="n">
        <v>112</v>
      </c>
      <c r="E2119" s="0" t="n">
        <v>120</v>
      </c>
      <c r="F2119" s="0" t="n">
        <v>0</v>
      </c>
      <c r="G2119" s="0" t="n">
        <v>29</v>
      </c>
      <c r="H2119" s="0" t="n">
        <v>16720</v>
      </c>
      <c r="I2119" s="0" t="n">
        <v>20130</v>
      </c>
      <c r="J2119" s="16" t="n">
        <f aca="false">D2119+Inputs!$B$8*E2119</f>
        <v>361.6</v>
      </c>
      <c r="K2119" s="16" t="n">
        <f aca="false">F2119+Inputs!$B$9*G2119</f>
        <v>60.32</v>
      </c>
      <c r="L2119" s="16" t="n">
        <f aca="false">H2119+Inputs!$B$10*I2119</f>
        <v>45646.81</v>
      </c>
      <c r="M2119" s="16" t="n">
        <f aca="false">J2119+K2119+L2119</f>
        <v>46068.73</v>
      </c>
    </row>
    <row r="2120" customFormat="false" ht="15" hidden="false" customHeight="false" outlineLevel="0" collapsed="false">
      <c r="A2120" s="0" t="s">
        <v>425</v>
      </c>
      <c r="B2120" s="15" t="n">
        <v>45717</v>
      </c>
      <c r="C2120" s="0" t="n">
        <v>4</v>
      </c>
      <c r="D2120" s="0" t="n">
        <v>113</v>
      </c>
      <c r="E2120" s="0" t="n">
        <v>133</v>
      </c>
      <c r="F2120" s="0" t="n">
        <v>0</v>
      </c>
      <c r="G2120" s="0" t="n">
        <v>38</v>
      </c>
      <c r="H2120" s="0" t="n">
        <v>16887</v>
      </c>
      <c r="I2120" s="0" t="n">
        <v>20191</v>
      </c>
      <c r="J2120" s="16" t="n">
        <f aca="false">D2120+Inputs!$B$8*E2120</f>
        <v>389.64</v>
      </c>
      <c r="K2120" s="16" t="n">
        <f aca="false">F2120+Inputs!$B$9*G2120</f>
        <v>79.04</v>
      </c>
      <c r="L2120" s="16" t="n">
        <f aca="false">H2120+Inputs!$B$10*I2120</f>
        <v>45901.467</v>
      </c>
      <c r="M2120" s="16" t="n">
        <f aca="false">J2120+K2120+L2120</f>
        <v>46370.147</v>
      </c>
    </row>
    <row r="2121" customFormat="false" ht="15" hidden="false" customHeight="false" outlineLevel="0" collapsed="false">
      <c r="A2121" s="0" t="s">
        <v>425</v>
      </c>
      <c r="B2121" s="15" t="n">
        <v>45809</v>
      </c>
      <c r="C2121" s="0" t="n">
        <v>4</v>
      </c>
      <c r="D2121" s="0" t="n">
        <v>119</v>
      </c>
      <c r="E2121" s="0" t="n">
        <v>151</v>
      </c>
      <c r="F2121" s="0" t="n">
        <v>0</v>
      </c>
      <c r="G2121" s="0" t="n">
        <v>44</v>
      </c>
      <c r="H2121" s="0" t="n">
        <v>17051</v>
      </c>
      <c r="I2121" s="0" t="n">
        <v>20181</v>
      </c>
      <c r="J2121" s="16" t="n">
        <f aca="false">D2121+Inputs!$B$8*E2121</f>
        <v>433.08</v>
      </c>
      <c r="K2121" s="16" t="n">
        <f aca="false">F2121+Inputs!$B$9*G2121</f>
        <v>91.52</v>
      </c>
      <c r="L2121" s="16" t="n">
        <f aca="false">H2121+Inputs!$B$10*I2121</f>
        <v>46051.097</v>
      </c>
      <c r="M2121" s="16" t="n">
        <f aca="false">J2121+K2121+L2121</f>
        <v>46575.697</v>
      </c>
    </row>
    <row r="2122" customFormat="false" ht="15" hidden="false" customHeight="false" outlineLevel="0" collapsed="false">
      <c r="A2122" s="0" t="s">
        <v>425</v>
      </c>
      <c r="B2122" s="15" t="n">
        <v>45901</v>
      </c>
      <c r="C2122" s="0" t="n">
        <v>4</v>
      </c>
      <c r="D2122" s="0" t="n">
        <v>123</v>
      </c>
      <c r="E2122" s="0" t="n">
        <v>166</v>
      </c>
      <c r="F2122" s="0" t="n">
        <v>0</v>
      </c>
      <c r="G2122" s="0" t="n">
        <v>44</v>
      </c>
      <c r="H2122" s="0" t="n">
        <v>17371</v>
      </c>
      <c r="I2122" s="0" t="n">
        <v>20243</v>
      </c>
      <c r="J2122" s="16" t="n">
        <f aca="false">D2122+Inputs!$B$8*E2122</f>
        <v>468.28</v>
      </c>
      <c r="K2122" s="16" t="n">
        <f aca="false">F2122+Inputs!$B$9*G2122</f>
        <v>91.52</v>
      </c>
      <c r="L2122" s="16" t="n">
        <f aca="false">H2122+Inputs!$B$10*I2122</f>
        <v>46460.191</v>
      </c>
      <c r="M2122" s="16" t="n">
        <f aca="false">J2122+K2122+L2122</f>
        <v>47019.991</v>
      </c>
    </row>
    <row r="2123" customFormat="false" ht="15" hidden="false" customHeight="false" outlineLevel="0" collapsed="false">
      <c r="A2123" s="0" t="s">
        <v>425</v>
      </c>
      <c r="B2123" s="15" t="n">
        <v>45992</v>
      </c>
      <c r="C2123" s="0" t="n">
        <v>4</v>
      </c>
      <c r="D2123" s="0" t="n">
        <v>170</v>
      </c>
      <c r="E2123" s="0" t="n">
        <v>172</v>
      </c>
      <c r="F2123" s="0" t="n">
        <v>9</v>
      </c>
      <c r="G2123" s="0" t="n">
        <v>51</v>
      </c>
      <c r="H2123" s="0" t="n">
        <v>17818</v>
      </c>
      <c r="I2123" s="0" t="n">
        <v>20131</v>
      </c>
      <c r="J2123" s="16" t="n">
        <f aca="false">D2123+Inputs!$B$8*E2123</f>
        <v>527.76</v>
      </c>
      <c r="K2123" s="16" t="n">
        <f aca="false">F2123+Inputs!$B$9*G2123</f>
        <v>115.08</v>
      </c>
      <c r="L2123" s="16" t="n">
        <f aca="false">H2123+Inputs!$B$10*I2123</f>
        <v>46746.247</v>
      </c>
      <c r="M2123" s="16" t="n">
        <f aca="false">J2123+K2123+L2123</f>
        <v>47389.087</v>
      </c>
    </row>
    <row r="2124" customFormat="false" ht="15" hidden="false" customHeight="false" outlineLevel="0" collapsed="false">
      <c r="A2124" s="0" t="s">
        <v>425</v>
      </c>
      <c r="B2124" s="15" t="n">
        <v>46082</v>
      </c>
      <c r="C2124" s="0" t="n">
        <v>4</v>
      </c>
      <c r="D2124" s="0" t="n">
        <v>179</v>
      </c>
      <c r="E2124" s="0" t="n">
        <v>209</v>
      </c>
      <c r="F2124" s="0" t="n">
        <v>9</v>
      </c>
      <c r="G2124" s="0" t="n">
        <v>59</v>
      </c>
      <c r="H2124" s="0" t="n">
        <v>18000</v>
      </c>
      <c r="I2124" s="0" t="n">
        <v>20187</v>
      </c>
      <c r="J2124" s="16" t="n">
        <f aca="false">D2124+Inputs!$B$8*E2124</f>
        <v>613.72</v>
      </c>
      <c r="K2124" s="16" t="n">
        <f aca="false">F2124+Inputs!$B$9*G2124</f>
        <v>131.72</v>
      </c>
      <c r="L2124" s="16" t="n">
        <f aca="false">H2124+Inputs!$B$10*I2124</f>
        <v>47008.719</v>
      </c>
      <c r="M2124" s="16" t="n">
        <f aca="false">J2124+K2124+L2124</f>
        <v>47754.159</v>
      </c>
    </row>
    <row r="2125" customFormat="false" ht="15" hidden="false" customHeight="false" outlineLevel="0" collapsed="false">
      <c r="A2125" s="0" t="s">
        <v>425</v>
      </c>
      <c r="B2125" s="15" t="n">
        <v>46174</v>
      </c>
      <c r="C2125" s="0" t="n">
        <v>4</v>
      </c>
      <c r="D2125" s="0" t="n">
        <v>239</v>
      </c>
      <c r="E2125" s="0" t="n">
        <v>237</v>
      </c>
      <c r="F2125" s="0" t="n">
        <v>9</v>
      </c>
      <c r="G2125" s="0" t="n">
        <v>79</v>
      </c>
      <c r="H2125" s="0" t="n">
        <v>18061</v>
      </c>
      <c r="I2125" s="0" t="n">
        <v>20194</v>
      </c>
      <c r="J2125" s="16" t="n">
        <f aca="false">D2125+Inputs!$B$8*E2125</f>
        <v>731.96</v>
      </c>
      <c r="K2125" s="16" t="n">
        <f aca="false">F2125+Inputs!$B$9*G2125</f>
        <v>173.32</v>
      </c>
      <c r="L2125" s="16" t="n">
        <f aca="false">H2125+Inputs!$B$10*I2125</f>
        <v>47079.778</v>
      </c>
      <c r="M2125" s="16" t="n">
        <f aca="false">J2125+K2125+L2125</f>
        <v>47985.058</v>
      </c>
    </row>
    <row r="2126" customFormat="false" ht="15" hidden="false" customHeight="false" outlineLevel="0" collapsed="false">
      <c r="A2126" s="0" t="s">
        <v>425</v>
      </c>
      <c r="B2126" s="15" t="n">
        <v>46235</v>
      </c>
      <c r="C2126" s="0" t="n">
        <v>4</v>
      </c>
      <c r="D2126" s="0" t="n">
        <v>317</v>
      </c>
      <c r="E2126" s="0" t="n">
        <v>241</v>
      </c>
      <c r="F2126" s="0" t="n">
        <v>9</v>
      </c>
      <c r="G2126" s="0" t="n">
        <v>102</v>
      </c>
      <c r="H2126" s="0" t="n">
        <v>18349</v>
      </c>
      <c r="I2126" s="0" t="n">
        <v>20218</v>
      </c>
      <c r="J2126" s="16" t="n">
        <f aca="false">D2126+Inputs!$B$8*E2126</f>
        <v>818.28</v>
      </c>
      <c r="K2126" s="16" t="n">
        <f aca="false">F2126+Inputs!$B$9*G2126</f>
        <v>221.16</v>
      </c>
      <c r="L2126" s="16" t="n">
        <f aca="false">H2126+Inputs!$B$10*I2126</f>
        <v>47402.266</v>
      </c>
      <c r="M2126" s="16" t="n">
        <f aca="false">J2126+K2126+L2126</f>
        <v>48441.706</v>
      </c>
    </row>
    <row r="2127" customFormat="false" ht="15" hidden="false" customHeight="false" outlineLevel="0" collapsed="false">
      <c r="A2127" s="0" t="s">
        <v>410</v>
      </c>
      <c r="B2127" s="15" t="n">
        <v>44805</v>
      </c>
      <c r="C2127" s="0" t="n">
        <v>3</v>
      </c>
      <c r="D2127" s="0" t="n">
        <v>215</v>
      </c>
      <c r="E2127" s="0" t="n">
        <v>109</v>
      </c>
      <c r="F2127" s="0" t="n">
        <v>0</v>
      </c>
      <c r="G2127" s="0" t="n">
        <v>4</v>
      </c>
      <c r="H2127" s="0" t="n">
        <v>93383</v>
      </c>
      <c r="I2127" s="0" t="n">
        <v>30735</v>
      </c>
      <c r="J2127" s="16" t="n">
        <f aca="false">D2127+Inputs!$B$8*E2127</f>
        <v>441.72</v>
      </c>
      <c r="K2127" s="16" t="n">
        <f aca="false">F2127+Inputs!$B$9*G2127</f>
        <v>8.32</v>
      </c>
      <c r="L2127" s="16" t="n">
        <f aca="false">H2127+Inputs!$B$10*I2127</f>
        <v>137549.195</v>
      </c>
      <c r="M2127" s="16" t="n">
        <f aca="false">J2127+K2127+L2127</f>
        <v>137999.235</v>
      </c>
    </row>
    <row r="2128" customFormat="false" ht="15" hidden="false" customHeight="false" outlineLevel="0" collapsed="false">
      <c r="A2128" s="0" t="s">
        <v>410</v>
      </c>
      <c r="B2128" s="15" t="n">
        <v>44896</v>
      </c>
      <c r="C2128" s="0" t="n">
        <v>3</v>
      </c>
      <c r="D2128" s="0" t="n">
        <v>238</v>
      </c>
      <c r="E2128" s="0" t="n">
        <v>129</v>
      </c>
      <c r="F2128" s="0" t="n">
        <v>0</v>
      </c>
      <c r="G2128" s="0" t="n">
        <v>14</v>
      </c>
      <c r="H2128" s="0" t="n">
        <v>94290</v>
      </c>
      <c r="I2128" s="0" t="n">
        <v>30779</v>
      </c>
      <c r="J2128" s="16" t="n">
        <f aca="false">D2128+Inputs!$B$8*E2128</f>
        <v>506.32</v>
      </c>
      <c r="K2128" s="16" t="n">
        <f aca="false">F2128+Inputs!$B$9*G2128</f>
        <v>29.12</v>
      </c>
      <c r="L2128" s="16" t="n">
        <f aca="false">H2128+Inputs!$B$10*I2128</f>
        <v>138519.423</v>
      </c>
      <c r="M2128" s="16" t="n">
        <f aca="false">J2128+K2128+L2128</f>
        <v>139054.863</v>
      </c>
    </row>
    <row r="2129" customFormat="false" ht="15" hidden="false" customHeight="false" outlineLevel="0" collapsed="false">
      <c r="A2129" s="0" t="s">
        <v>410</v>
      </c>
      <c r="B2129" s="15" t="n">
        <v>44986</v>
      </c>
      <c r="C2129" s="0" t="n">
        <v>3</v>
      </c>
      <c r="D2129" s="0" t="n">
        <v>327</v>
      </c>
      <c r="E2129" s="0" t="n">
        <v>152</v>
      </c>
      <c r="F2129" s="0" t="n">
        <v>0</v>
      </c>
      <c r="G2129" s="0" t="n">
        <v>26</v>
      </c>
      <c r="H2129" s="0" t="n">
        <v>94400</v>
      </c>
      <c r="I2129" s="0" t="n">
        <v>30894</v>
      </c>
      <c r="J2129" s="16" t="n">
        <f aca="false">D2129+Inputs!$B$8*E2129</f>
        <v>643.16</v>
      </c>
      <c r="K2129" s="16" t="n">
        <f aca="false">F2129+Inputs!$B$9*G2129</f>
        <v>54.08</v>
      </c>
      <c r="L2129" s="16" t="n">
        <f aca="false">H2129+Inputs!$B$10*I2129</f>
        <v>138794.678</v>
      </c>
      <c r="M2129" s="16" t="n">
        <f aca="false">J2129+K2129+L2129</f>
        <v>139491.918</v>
      </c>
    </row>
    <row r="2130" customFormat="false" ht="15" hidden="false" customHeight="false" outlineLevel="0" collapsed="false">
      <c r="A2130" s="0" t="s">
        <v>410</v>
      </c>
      <c r="B2130" s="15" t="n">
        <v>45078</v>
      </c>
      <c r="C2130" s="0" t="n">
        <v>3</v>
      </c>
      <c r="D2130" s="0" t="n">
        <v>448</v>
      </c>
      <c r="E2130" s="0" t="n">
        <v>168</v>
      </c>
      <c r="F2130" s="0" t="n">
        <v>0</v>
      </c>
      <c r="G2130" s="0" t="n">
        <v>29</v>
      </c>
      <c r="H2130" s="0" t="n">
        <v>93392</v>
      </c>
      <c r="I2130" s="0" t="n">
        <v>31037</v>
      </c>
      <c r="J2130" s="16" t="n">
        <f aca="false">D2130+Inputs!$B$8*E2130</f>
        <v>797.44</v>
      </c>
      <c r="K2130" s="16" t="n">
        <f aca="false">F2130+Inputs!$B$9*G2130</f>
        <v>60.32</v>
      </c>
      <c r="L2130" s="16" t="n">
        <f aca="false">H2130+Inputs!$B$10*I2130</f>
        <v>137992.169</v>
      </c>
      <c r="M2130" s="16" t="n">
        <f aca="false">J2130+K2130+L2130</f>
        <v>138849.929</v>
      </c>
    </row>
    <row r="2131" customFormat="false" ht="15" hidden="false" customHeight="false" outlineLevel="0" collapsed="false">
      <c r="A2131" s="0" t="s">
        <v>410</v>
      </c>
      <c r="B2131" s="15" t="n">
        <v>45170</v>
      </c>
      <c r="C2131" s="0" t="n">
        <v>3</v>
      </c>
      <c r="D2131" s="0" t="n">
        <v>564</v>
      </c>
      <c r="E2131" s="0" t="n">
        <v>188</v>
      </c>
      <c r="F2131" s="0" t="n">
        <v>0</v>
      </c>
      <c r="G2131" s="0" t="n">
        <v>43</v>
      </c>
      <c r="H2131" s="0" t="n">
        <v>94262</v>
      </c>
      <c r="I2131" s="0" t="n">
        <v>30918</v>
      </c>
      <c r="J2131" s="16" t="n">
        <f aca="false">D2131+Inputs!$B$8*E2131</f>
        <v>955.04</v>
      </c>
      <c r="K2131" s="16" t="n">
        <f aca="false">F2131+Inputs!$B$9*G2131</f>
        <v>89.44</v>
      </c>
      <c r="L2131" s="16" t="n">
        <f aca="false">H2131+Inputs!$B$10*I2131</f>
        <v>138691.166</v>
      </c>
      <c r="M2131" s="16" t="n">
        <f aca="false">J2131+K2131+L2131</f>
        <v>139735.646</v>
      </c>
    </row>
    <row r="2132" customFormat="false" ht="15" hidden="false" customHeight="false" outlineLevel="0" collapsed="false">
      <c r="A2132" s="0" t="s">
        <v>410</v>
      </c>
      <c r="B2132" s="15" t="n">
        <v>45261</v>
      </c>
      <c r="C2132" s="0" t="n">
        <v>3</v>
      </c>
      <c r="D2132" s="0" t="n">
        <v>680</v>
      </c>
      <c r="E2132" s="0" t="n">
        <v>211</v>
      </c>
      <c r="F2132" s="0" t="n">
        <v>20</v>
      </c>
      <c r="G2132" s="0" t="n">
        <v>49</v>
      </c>
      <c r="H2132" s="0" t="n">
        <v>94856</v>
      </c>
      <c r="I2132" s="0" t="n">
        <v>30981</v>
      </c>
      <c r="J2132" s="16" t="n">
        <f aca="false">D2132+Inputs!$B$8*E2132</f>
        <v>1118.88</v>
      </c>
      <c r="K2132" s="16" t="n">
        <f aca="false">F2132+Inputs!$B$9*G2132</f>
        <v>121.92</v>
      </c>
      <c r="L2132" s="16" t="n">
        <f aca="false">H2132+Inputs!$B$10*I2132</f>
        <v>139375.697</v>
      </c>
      <c r="M2132" s="16" t="n">
        <f aca="false">J2132+K2132+L2132</f>
        <v>140616.497</v>
      </c>
    </row>
    <row r="2133" customFormat="false" ht="15" hidden="false" customHeight="false" outlineLevel="0" collapsed="false">
      <c r="A2133" s="0" t="s">
        <v>410</v>
      </c>
      <c r="B2133" s="15" t="n">
        <v>45352</v>
      </c>
      <c r="C2133" s="0" t="n">
        <v>3</v>
      </c>
      <c r="D2133" s="0" t="n">
        <v>821</v>
      </c>
      <c r="E2133" s="0" t="n">
        <v>242</v>
      </c>
      <c r="F2133" s="0" t="n">
        <v>21</v>
      </c>
      <c r="G2133" s="0" t="n">
        <v>59</v>
      </c>
      <c r="H2133" s="0" t="n">
        <v>94981</v>
      </c>
      <c r="I2133" s="0" t="n">
        <v>31023</v>
      </c>
      <c r="J2133" s="16" t="n">
        <f aca="false">D2133+Inputs!$B$8*E2133</f>
        <v>1324.36</v>
      </c>
      <c r="K2133" s="16" t="n">
        <f aca="false">F2133+Inputs!$B$9*G2133</f>
        <v>143.72</v>
      </c>
      <c r="L2133" s="16" t="n">
        <f aca="false">H2133+Inputs!$B$10*I2133</f>
        <v>139561.051</v>
      </c>
      <c r="M2133" s="16" t="n">
        <f aca="false">J2133+K2133+L2133</f>
        <v>141029.131</v>
      </c>
    </row>
    <row r="2134" customFormat="false" ht="15" hidden="false" customHeight="false" outlineLevel="0" collapsed="false">
      <c r="A2134" s="0" t="s">
        <v>410</v>
      </c>
      <c r="B2134" s="15" t="n">
        <v>45444</v>
      </c>
      <c r="C2134" s="0" t="n">
        <v>3</v>
      </c>
      <c r="D2134" s="0" t="n">
        <v>970</v>
      </c>
      <c r="E2134" s="0" t="n">
        <v>264</v>
      </c>
      <c r="F2134" s="0" t="n">
        <v>36</v>
      </c>
      <c r="G2134" s="0" t="n">
        <v>76</v>
      </c>
      <c r="H2134" s="0" t="n">
        <v>94749</v>
      </c>
      <c r="I2134" s="0" t="n">
        <v>31077</v>
      </c>
      <c r="J2134" s="16" t="n">
        <f aca="false">D2134+Inputs!$B$8*E2134</f>
        <v>1519.12</v>
      </c>
      <c r="K2134" s="16" t="n">
        <f aca="false">F2134+Inputs!$B$9*G2134</f>
        <v>194.08</v>
      </c>
      <c r="L2134" s="16" t="n">
        <f aca="false">H2134+Inputs!$B$10*I2134</f>
        <v>139406.649</v>
      </c>
      <c r="M2134" s="16" t="n">
        <f aca="false">J2134+K2134+L2134</f>
        <v>141119.849</v>
      </c>
    </row>
    <row r="2135" customFormat="false" ht="15" hidden="false" customHeight="false" outlineLevel="0" collapsed="false">
      <c r="A2135" s="0" t="s">
        <v>410</v>
      </c>
      <c r="B2135" s="15" t="n">
        <v>45536</v>
      </c>
      <c r="C2135" s="0" t="n">
        <v>3</v>
      </c>
      <c r="D2135" s="0" t="n">
        <v>1051</v>
      </c>
      <c r="E2135" s="0" t="n">
        <v>291</v>
      </c>
      <c r="F2135" s="0" t="n">
        <v>80</v>
      </c>
      <c r="G2135" s="0" t="n">
        <v>85</v>
      </c>
      <c r="H2135" s="0" t="n">
        <v>95128</v>
      </c>
      <c r="I2135" s="0" t="n">
        <v>31148</v>
      </c>
      <c r="J2135" s="16" t="n">
        <f aca="false">D2135+Inputs!$B$8*E2135</f>
        <v>1656.28</v>
      </c>
      <c r="K2135" s="16" t="n">
        <f aca="false">F2135+Inputs!$B$9*G2135</f>
        <v>256.8</v>
      </c>
      <c r="L2135" s="16" t="n">
        <f aca="false">H2135+Inputs!$B$10*I2135</f>
        <v>139887.676</v>
      </c>
      <c r="M2135" s="16" t="n">
        <f aca="false">J2135+K2135+L2135</f>
        <v>141800.756</v>
      </c>
    </row>
    <row r="2136" customFormat="false" ht="15" hidden="false" customHeight="false" outlineLevel="0" collapsed="false">
      <c r="A2136" s="0" t="s">
        <v>410</v>
      </c>
      <c r="B2136" s="15" t="n">
        <v>45627</v>
      </c>
      <c r="C2136" s="0" t="n">
        <v>3</v>
      </c>
      <c r="D2136" s="0" t="n">
        <v>1175</v>
      </c>
      <c r="E2136" s="0" t="n">
        <v>300</v>
      </c>
      <c r="F2136" s="0" t="n">
        <v>116</v>
      </c>
      <c r="G2136" s="0" t="n">
        <v>96</v>
      </c>
      <c r="H2136" s="0" t="n">
        <v>95916</v>
      </c>
      <c r="I2136" s="0" t="n">
        <v>31080</v>
      </c>
      <c r="J2136" s="16" t="n">
        <f aca="false">D2136+Inputs!$B$8*E2136</f>
        <v>1799</v>
      </c>
      <c r="K2136" s="16" t="n">
        <f aca="false">F2136+Inputs!$B$9*G2136</f>
        <v>315.68</v>
      </c>
      <c r="L2136" s="16" t="n">
        <f aca="false">H2136+Inputs!$B$10*I2136</f>
        <v>140577.96</v>
      </c>
      <c r="M2136" s="16" t="n">
        <f aca="false">J2136+K2136+L2136</f>
        <v>142692.64</v>
      </c>
    </row>
    <row r="2137" customFormat="false" ht="15" hidden="false" customHeight="false" outlineLevel="0" collapsed="false">
      <c r="A2137" s="0" t="s">
        <v>410</v>
      </c>
      <c r="B2137" s="15" t="n">
        <v>45717</v>
      </c>
      <c r="C2137" s="0" t="n">
        <v>3</v>
      </c>
      <c r="D2137" s="0" t="n">
        <v>1234</v>
      </c>
      <c r="E2137" s="0" t="n">
        <v>356</v>
      </c>
      <c r="F2137" s="0" t="n">
        <v>176</v>
      </c>
      <c r="G2137" s="0" t="n">
        <v>119</v>
      </c>
      <c r="H2137" s="0" t="n">
        <v>96250</v>
      </c>
      <c r="I2137" s="0" t="n">
        <v>31215</v>
      </c>
      <c r="J2137" s="16" t="n">
        <f aca="false">D2137+Inputs!$B$8*E2137</f>
        <v>1974.48</v>
      </c>
      <c r="K2137" s="16" t="n">
        <f aca="false">F2137+Inputs!$B$9*G2137</f>
        <v>423.52</v>
      </c>
      <c r="L2137" s="16" t="n">
        <f aca="false">H2137+Inputs!$B$10*I2137</f>
        <v>141105.955</v>
      </c>
      <c r="M2137" s="16" t="n">
        <f aca="false">J2137+K2137+L2137</f>
        <v>143503.955</v>
      </c>
    </row>
    <row r="2138" customFormat="false" ht="15" hidden="false" customHeight="false" outlineLevel="0" collapsed="false">
      <c r="A2138" s="0" t="s">
        <v>410</v>
      </c>
      <c r="B2138" s="15" t="n">
        <v>45809</v>
      </c>
      <c r="C2138" s="0" t="n">
        <v>3</v>
      </c>
      <c r="D2138" s="0" t="n">
        <v>1419</v>
      </c>
      <c r="E2138" s="0" t="n">
        <v>384</v>
      </c>
      <c r="F2138" s="0" t="n">
        <v>210</v>
      </c>
      <c r="G2138" s="0" t="n">
        <v>123</v>
      </c>
      <c r="H2138" s="0" t="n">
        <v>96258</v>
      </c>
      <c r="I2138" s="0" t="n">
        <v>31112</v>
      </c>
      <c r="J2138" s="16" t="n">
        <f aca="false">D2138+Inputs!$B$8*E2138</f>
        <v>2217.72</v>
      </c>
      <c r="K2138" s="16" t="n">
        <f aca="false">F2138+Inputs!$B$9*G2138</f>
        <v>465.84</v>
      </c>
      <c r="L2138" s="16" t="n">
        <f aca="false">H2138+Inputs!$B$10*I2138</f>
        <v>140965.944</v>
      </c>
      <c r="M2138" s="16" t="n">
        <f aca="false">J2138+K2138+L2138</f>
        <v>143649.504</v>
      </c>
    </row>
    <row r="2139" customFormat="false" ht="15" hidden="false" customHeight="false" outlineLevel="0" collapsed="false">
      <c r="A2139" s="0" t="s">
        <v>410</v>
      </c>
      <c r="B2139" s="15" t="n">
        <v>45901</v>
      </c>
      <c r="C2139" s="0" t="n">
        <v>3</v>
      </c>
      <c r="D2139" s="0" t="n">
        <v>1584</v>
      </c>
      <c r="E2139" s="0" t="n">
        <v>422</v>
      </c>
      <c r="F2139" s="0" t="n">
        <v>236</v>
      </c>
      <c r="G2139" s="0" t="n">
        <v>137</v>
      </c>
      <c r="H2139" s="0" t="n">
        <v>96680</v>
      </c>
      <c r="I2139" s="0" t="n">
        <v>31102</v>
      </c>
      <c r="J2139" s="16" t="n">
        <f aca="false">D2139+Inputs!$B$8*E2139</f>
        <v>2461.76</v>
      </c>
      <c r="K2139" s="16" t="n">
        <f aca="false">F2139+Inputs!$B$9*G2139</f>
        <v>520.96</v>
      </c>
      <c r="L2139" s="16" t="n">
        <f aca="false">H2139+Inputs!$B$10*I2139</f>
        <v>141373.574</v>
      </c>
      <c r="M2139" s="16" t="n">
        <f aca="false">J2139+K2139+L2139</f>
        <v>144356.294</v>
      </c>
    </row>
    <row r="2140" customFormat="false" ht="15" hidden="false" customHeight="false" outlineLevel="0" collapsed="false">
      <c r="A2140" s="0" t="s">
        <v>410</v>
      </c>
      <c r="B2140" s="15" t="n">
        <v>45992</v>
      </c>
      <c r="C2140" s="0" t="n">
        <v>3</v>
      </c>
      <c r="D2140" s="0" t="n">
        <v>1766</v>
      </c>
      <c r="E2140" s="0" t="n">
        <v>439</v>
      </c>
      <c r="F2140" s="0" t="n">
        <v>249</v>
      </c>
      <c r="G2140" s="0" t="n">
        <v>151</v>
      </c>
      <c r="H2140" s="0" t="n">
        <v>97637</v>
      </c>
      <c r="I2140" s="0" t="n">
        <v>31022</v>
      </c>
      <c r="J2140" s="16" t="n">
        <f aca="false">D2140+Inputs!$B$8*E2140</f>
        <v>2679.12</v>
      </c>
      <c r="K2140" s="16" t="n">
        <f aca="false">F2140+Inputs!$B$9*G2140</f>
        <v>563.08</v>
      </c>
      <c r="L2140" s="16" t="n">
        <f aca="false">H2140+Inputs!$B$10*I2140</f>
        <v>142215.614</v>
      </c>
      <c r="M2140" s="16" t="n">
        <f aca="false">J2140+K2140+L2140</f>
        <v>145457.814</v>
      </c>
    </row>
    <row r="2141" customFormat="false" ht="15" hidden="false" customHeight="false" outlineLevel="0" collapsed="false">
      <c r="A2141" s="0" t="s">
        <v>410</v>
      </c>
      <c r="B2141" s="15" t="n">
        <v>46082</v>
      </c>
      <c r="C2141" s="0" t="n">
        <v>3</v>
      </c>
      <c r="D2141" s="0" t="n">
        <v>2011</v>
      </c>
      <c r="E2141" s="0" t="n">
        <v>490</v>
      </c>
      <c r="F2141" s="0" t="n">
        <v>281</v>
      </c>
      <c r="G2141" s="0" t="n">
        <v>171</v>
      </c>
      <c r="H2141" s="0" t="n">
        <v>97795</v>
      </c>
      <c r="I2141" s="0" t="n">
        <v>31233</v>
      </c>
      <c r="J2141" s="16" t="n">
        <f aca="false">D2141+Inputs!$B$8*E2141</f>
        <v>3030.2</v>
      </c>
      <c r="K2141" s="16" t="n">
        <f aca="false">F2141+Inputs!$B$9*G2141</f>
        <v>636.68</v>
      </c>
      <c r="L2141" s="16" t="n">
        <f aca="false">H2141+Inputs!$B$10*I2141</f>
        <v>142676.821</v>
      </c>
      <c r="M2141" s="16" t="n">
        <f aca="false">J2141+K2141+L2141</f>
        <v>146343.701</v>
      </c>
    </row>
    <row r="2142" customFormat="false" ht="15" hidden="false" customHeight="false" outlineLevel="0" collapsed="false">
      <c r="A2142" s="0" t="s">
        <v>410</v>
      </c>
      <c r="B2142" s="15" t="n">
        <v>46174</v>
      </c>
      <c r="C2142" s="0" t="n">
        <v>3</v>
      </c>
      <c r="D2142" s="0" t="n">
        <v>2577</v>
      </c>
      <c r="E2142" s="0" t="n">
        <v>541</v>
      </c>
      <c r="F2142" s="0" t="n">
        <v>339</v>
      </c>
      <c r="G2142" s="0" t="n">
        <v>203</v>
      </c>
      <c r="H2142" s="0" t="n">
        <v>96919</v>
      </c>
      <c r="I2142" s="0" t="n">
        <v>31127</v>
      </c>
      <c r="J2142" s="16" t="n">
        <f aca="false">D2142+Inputs!$B$8*E2142</f>
        <v>3702.28</v>
      </c>
      <c r="K2142" s="16" t="n">
        <f aca="false">F2142+Inputs!$B$9*G2142</f>
        <v>761.24</v>
      </c>
      <c r="L2142" s="16" t="n">
        <f aca="false">H2142+Inputs!$B$10*I2142</f>
        <v>141648.499</v>
      </c>
      <c r="M2142" s="16" t="n">
        <f aca="false">J2142+K2142+L2142</f>
        <v>146112.019</v>
      </c>
    </row>
    <row r="2143" customFormat="false" ht="15" hidden="false" customHeight="false" outlineLevel="0" collapsed="false">
      <c r="A2143" s="0" t="s">
        <v>410</v>
      </c>
      <c r="B2143" s="15" t="n">
        <v>46235</v>
      </c>
      <c r="C2143" s="0" t="n">
        <v>3</v>
      </c>
      <c r="D2143" s="0" t="n">
        <v>2872</v>
      </c>
      <c r="E2143" s="0" t="n">
        <v>582</v>
      </c>
      <c r="F2143" s="0" t="n">
        <v>403</v>
      </c>
      <c r="G2143" s="0" t="n">
        <v>220</v>
      </c>
      <c r="H2143" s="0" t="n">
        <v>97025</v>
      </c>
      <c r="I2143" s="0" t="n">
        <v>31084</v>
      </c>
      <c r="J2143" s="16" t="n">
        <f aca="false">D2143+Inputs!$B$8*E2143</f>
        <v>4082.56</v>
      </c>
      <c r="K2143" s="16" t="n">
        <f aca="false">F2143+Inputs!$B$9*G2143</f>
        <v>860.6</v>
      </c>
      <c r="L2143" s="16" t="n">
        <f aca="false">H2143+Inputs!$B$10*I2143</f>
        <v>141692.708</v>
      </c>
      <c r="M2143" s="16" t="n">
        <f aca="false">J2143+K2143+L2143</f>
        <v>146635.868</v>
      </c>
    </row>
    <row r="2144" customFormat="false" ht="15" hidden="false" customHeight="false" outlineLevel="0" collapsed="false">
      <c r="A2144" s="0" t="s">
        <v>443</v>
      </c>
      <c r="B2144" s="15" t="n">
        <v>44805</v>
      </c>
      <c r="C2144" s="0" t="n">
        <v>5</v>
      </c>
      <c r="D2144" s="0" t="n">
        <v>306</v>
      </c>
      <c r="E2144" s="0" t="n">
        <v>148</v>
      </c>
      <c r="F2144" s="0" t="n">
        <v>0</v>
      </c>
      <c r="G2144" s="0" t="n">
        <v>0</v>
      </c>
      <c r="H2144" s="0" t="n">
        <v>11461</v>
      </c>
      <c r="I2144" s="0" t="n">
        <v>13275</v>
      </c>
      <c r="J2144" s="16" t="n">
        <f aca="false">D2144+Inputs!$B$8*E2144</f>
        <v>613.84</v>
      </c>
      <c r="K2144" s="16" t="n">
        <f aca="false">F2144+Inputs!$B$9*G2144</f>
        <v>0</v>
      </c>
      <c r="L2144" s="16" t="n">
        <f aca="false">H2144+Inputs!$B$10*I2144</f>
        <v>30537.175</v>
      </c>
      <c r="M2144" s="16" t="n">
        <f aca="false">J2144+K2144+L2144</f>
        <v>31151.015</v>
      </c>
    </row>
    <row r="2145" customFormat="false" ht="15" hidden="false" customHeight="false" outlineLevel="0" collapsed="false">
      <c r="A2145" s="0" t="s">
        <v>443</v>
      </c>
      <c r="B2145" s="15" t="n">
        <v>44896</v>
      </c>
      <c r="C2145" s="0" t="n">
        <v>5</v>
      </c>
      <c r="D2145" s="0" t="n">
        <v>314</v>
      </c>
      <c r="E2145" s="0" t="n">
        <v>165</v>
      </c>
      <c r="F2145" s="0" t="n">
        <v>0</v>
      </c>
      <c r="G2145" s="0" t="n">
        <v>8</v>
      </c>
      <c r="H2145" s="0" t="n">
        <v>11496</v>
      </c>
      <c r="I2145" s="0" t="n">
        <v>13245</v>
      </c>
      <c r="J2145" s="16" t="n">
        <f aca="false">D2145+Inputs!$B$8*E2145</f>
        <v>657.2</v>
      </c>
      <c r="K2145" s="16" t="n">
        <f aca="false">F2145+Inputs!$B$9*G2145</f>
        <v>16.64</v>
      </c>
      <c r="L2145" s="16" t="n">
        <f aca="false">H2145+Inputs!$B$10*I2145</f>
        <v>30529.065</v>
      </c>
      <c r="M2145" s="16" t="n">
        <f aca="false">J2145+K2145+L2145</f>
        <v>31202.905</v>
      </c>
    </row>
    <row r="2146" customFormat="false" ht="15" hidden="false" customHeight="false" outlineLevel="0" collapsed="false">
      <c r="A2146" s="0" t="s">
        <v>443</v>
      </c>
      <c r="B2146" s="15" t="n">
        <v>44986</v>
      </c>
      <c r="C2146" s="0" t="n">
        <v>5</v>
      </c>
      <c r="D2146" s="0" t="n">
        <v>371</v>
      </c>
      <c r="E2146" s="0" t="n">
        <v>188</v>
      </c>
      <c r="F2146" s="0" t="n">
        <v>0</v>
      </c>
      <c r="G2146" s="0" t="n">
        <v>12</v>
      </c>
      <c r="H2146" s="0" t="n">
        <v>11386</v>
      </c>
      <c r="I2146" s="0" t="n">
        <v>13323</v>
      </c>
      <c r="J2146" s="16" t="n">
        <f aca="false">D2146+Inputs!$B$8*E2146</f>
        <v>762.04</v>
      </c>
      <c r="K2146" s="16" t="n">
        <f aca="false">F2146+Inputs!$B$9*G2146</f>
        <v>24.96</v>
      </c>
      <c r="L2146" s="16" t="n">
        <f aca="false">H2146+Inputs!$B$10*I2146</f>
        <v>30531.151</v>
      </c>
      <c r="M2146" s="16" t="n">
        <f aca="false">J2146+K2146+L2146</f>
        <v>31318.151</v>
      </c>
    </row>
    <row r="2147" customFormat="false" ht="15" hidden="false" customHeight="false" outlineLevel="0" collapsed="false">
      <c r="A2147" s="0" t="s">
        <v>443</v>
      </c>
      <c r="B2147" s="15" t="n">
        <v>45078</v>
      </c>
      <c r="C2147" s="0" t="n">
        <v>5</v>
      </c>
      <c r="D2147" s="0" t="n">
        <v>428</v>
      </c>
      <c r="E2147" s="0" t="n">
        <v>212</v>
      </c>
      <c r="F2147" s="0" t="n">
        <v>0</v>
      </c>
      <c r="G2147" s="0" t="n">
        <v>17</v>
      </c>
      <c r="H2147" s="0" t="n">
        <v>11348</v>
      </c>
      <c r="I2147" s="0" t="n">
        <v>13273</v>
      </c>
      <c r="J2147" s="16" t="n">
        <f aca="false">D2147+Inputs!$B$8*E2147</f>
        <v>868.96</v>
      </c>
      <c r="K2147" s="16" t="n">
        <f aca="false">F2147+Inputs!$B$9*G2147</f>
        <v>35.36</v>
      </c>
      <c r="L2147" s="16" t="n">
        <f aca="false">H2147+Inputs!$B$10*I2147</f>
        <v>30421.301</v>
      </c>
      <c r="M2147" s="16" t="n">
        <f aca="false">J2147+K2147+L2147</f>
        <v>31325.621</v>
      </c>
    </row>
    <row r="2148" customFormat="false" ht="15" hidden="false" customHeight="false" outlineLevel="0" collapsed="false">
      <c r="A2148" s="0" t="s">
        <v>443</v>
      </c>
      <c r="B2148" s="15" t="n">
        <v>45170</v>
      </c>
      <c r="C2148" s="0" t="n">
        <v>5</v>
      </c>
      <c r="D2148" s="0" t="n">
        <v>478</v>
      </c>
      <c r="E2148" s="0" t="n">
        <v>220</v>
      </c>
      <c r="F2148" s="0" t="n">
        <v>0</v>
      </c>
      <c r="G2148" s="0" t="n">
        <v>30</v>
      </c>
      <c r="H2148" s="0" t="n">
        <v>11320</v>
      </c>
      <c r="I2148" s="0" t="n">
        <v>13223</v>
      </c>
      <c r="J2148" s="16" t="n">
        <f aca="false">D2148+Inputs!$B$8*E2148</f>
        <v>935.6</v>
      </c>
      <c r="K2148" s="16" t="n">
        <f aca="false">F2148+Inputs!$B$9*G2148</f>
        <v>62.4</v>
      </c>
      <c r="L2148" s="16" t="n">
        <f aca="false">H2148+Inputs!$B$10*I2148</f>
        <v>30321.451</v>
      </c>
      <c r="M2148" s="16" t="n">
        <f aca="false">J2148+K2148+L2148</f>
        <v>31319.451</v>
      </c>
    </row>
    <row r="2149" customFormat="false" ht="15" hidden="false" customHeight="false" outlineLevel="0" collapsed="false">
      <c r="A2149" s="0" t="s">
        <v>443</v>
      </c>
      <c r="B2149" s="15" t="n">
        <v>45261</v>
      </c>
      <c r="C2149" s="0" t="n">
        <v>5</v>
      </c>
      <c r="D2149" s="0" t="n">
        <v>513</v>
      </c>
      <c r="E2149" s="0" t="n">
        <v>232</v>
      </c>
      <c r="F2149" s="0" t="n">
        <v>0</v>
      </c>
      <c r="G2149" s="0" t="n">
        <v>33</v>
      </c>
      <c r="H2149" s="0" t="n">
        <v>11305</v>
      </c>
      <c r="I2149" s="0" t="n">
        <v>13227</v>
      </c>
      <c r="J2149" s="16" t="n">
        <f aca="false">D2149+Inputs!$B$8*E2149</f>
        <v>995.56</v>
      </c>
      <c r="K2149" s="16" t="n">
        <f aca="false">F2149+Inputs!$B$9*G2149</f>
        <v>68.64</v>
      </c>
      <c r="L2149" s="16" t="n">
        <f aca="false">H2149+Inputs!$B$10*I2149</f>
        <v>30312.199</v>
      </c>
      <c r="M2149" s="16" t="n">
        <f aca="false">J2149+K2149+L2149</f>
        <v>31376.399</v>
      </c>
    </row>
    <row r="2150" customFormat="false" ht="15" hidden="false" customHeight="false" outlineLevel="0" collapsed="false">
      <c r="A2150" s="0" t="s">
        <v>443</v>
      </c>
      <c r="B2150" s="15" t="n">
        <v>45352</v>
      </c>
      <c r="C2150" s="0" t="n">
        <v>5</v>
      </c>
      <c r="D2150" s="0" t="n">
        <v>595</v>
      </c>
      <c r="E2150" s="0" t="n">
        <v>255</v>
      </c>
      <c r="F2150" s="0" t="n">
        <v>0</v>
      </c>
      <c r="G2150" s="0" t="n">
        <v>42</v>
      </c>
      <c r="H2150" s="0" t="n">
        <v>11193</v>
      </c>
      <c r="I2150" s="0" t="n">
        <v>13210</v>
      </c>
      <c r="J2150" s="16" t="n">
        <f aca="false">D2150+Inputs!$B$8*E2150</f>
        <v>1125.4</v>
      </c>
      <c r="K2150" s="16" t="n">
        <f aca="false">F2150+Inputs!$B$9*G2150</f>
        <v>87.36</v>
      </c>
      <c r="L2150" s="16" t="n">
        <f aca="false">H2150+Inputs!$B$10*I2150</f>
        <v>30175.77</v>
      </c>
      <c r="M2150" s="16" t="n">
        <f aca="false">J2150+K2150+L2150</f>
        <v>31388.53</v>
      </c>
    </row>
    <row r="2151" customFormat="false" ht="15" hidden="false" customHeight="false" outlineLevel="0" collapsed="false">
      <c r="A2151" s="0" t="s">
        <v>443</v>
      </c>
      <c r="B2151" s="15" t="n">
        <v>45444</v>
      </c>
      <c r="C2151" s="0" t="n">
        <v>5</v>
      </c>
      <c r="D2151" s="0" t="n">
        <v>621</v>
      </c>
      <c r="E2151" s="0" t="n">
        <v>280</v>
      </c>
      <c r="F2151" s="0" t="n">
        <v>0</v>
      </c>
      <c r="G2151" s="0" t="n">
        <v>51</v>
      </c>
      <c r="H2151" s="0" t="n">
        <v>10991</v>
      </c>
      <c r="I2151" s="0" t="n">
        <v>13138</v>
      </c>
      <c r="J2151" s="16" t="n">
        <f aca="false">D2151+Inputs!$B$8*E2151</f>
        <v>1203.4</v>
      </c>
      <c r="K2151" s="16" t="n">
        <f aca="false">F2151+Inputs!$B$9*G2151</f>
        <v>106.08</v>
      </c>
      <c r="L2151" s="16" t="n">
        <f aca="false">H2151+Inputs!$B$10*I2151</f>
        <v>29870.306</v>
      </c>
      <c r="M2151" s="16" t="n">
        <f aca="false">J2151+K2151+L2151</f>
        <v>31179.786</v>
      </c>
    </row>
    <row r="2152" customFormat="false" ht="15" hidden="false" customHeight="false" outlineLevel="0" collapsed="false">
      <c r="A2152" s="0" t="s">
        <v>443</v>
      </c>
      <c r="B2152" s="15" t="n">
        <v>45536</v>
      </c>
      <c r="C2152" s="0" t="n">
        <v>5</v>
      </c>
      <c r="D2152" s="0" t="n">
        <v>657</v>
      </c>
      <c r="E2152" s="0" t="n">
        <v>306</v>
      </c>
      <c r="F2152" s="0" t="n">
        <v>0</v>
      </c>
      <c r="G2152" s="0" t="n">
        <v>62</v>
      </c>
      <c r="H2152" s="0" t="n">
        <v>10981</v>
      </c>
      <c r="I2152" s="0" t="n">
        <v>13057</v>
      </c>
      <c r="J2152" s="16" t="n">
        <f aca="false">D2152+Inputs!$B$8*E2152</f>
        <v>1293.48</v>
      </c>
      <c r="K2152" s="16" t="n">
        <f aca="false">F2152+Inputs!$B$9*G2152</f>
        <v>128.96</v>
      </c>
      <c r="L2152" s="16" t="n">
        <f aca="false">H2152+Inputs!$B$10*I2152</f>
        <v>29743.909</v>
      </c>
      <c r="M2152" s="16" t="n">
        <f aca="false">J2152+K2152+L2152</f>
        <v>31166.349</v>
      </c>
    </row>
    <row r="2153" customFormat="false" ht="15" hidden="false" customHeight="false" outlineLevel="0" collapsed="false">
      <c r="A2153" s="0" t="s">
        <v>443</v>
      </c>
      <c r="B2153" s="15" t="n">
        <v>45627</v>
      </c>
      <c r="C2153" s="0" t="n">
        <v>5</v>
      </c>
      <c r="D2153" s="0" t="n">
        <v>693</v>
      </c>
      <c r="E2153" s="0" t="n">
        <v>320</v>
      </c>
      <c r="F2153" s="0" t="n">
        <v>0</v>
      </c>
      <c r="G2153" s="0" t="n">
        <v>74</v>
      </c>
      <c r="H2153" s="0" t="n">
        <v>11019</v>
      </c>
      <c r="I2153" s="0" t="n">
        <v>12982</v>
      </c>
      <c r="J2153" s="16" t="n">
        <f aca="false">D2153+Inputs!$B$8*E2153</f>
        <v>1358.6</v>
      </c>
      <c r="K2153" s="16" t="n">
        <f aca="false">F2153+Inputs!$B$9*G2153</f>
        <v>153.92</v>
      </c>
      <c r="L2153" s="16" t="n">
        <f aca="false">H2153+Inputs!$B$10*I2153</f>
        <v>29674.134</v>
      </c>
      <c r="M2153" s="16" t="n">
        <f aca="false">J2153+K2153+L2153</f>
        <v>31186.654</v>
      </c>
    </row>
    <row r="2154" customFormat="false" ht="15" hidden="false" customHeight="false" outlineLevel="0" collapsed="false">
      <c r="A2154" s="0" t="s">
        <v>443</v>
      </c>
      <c r="B2154" s="15" t="n">
        <v>45717</v>
      </c>
      <c r="C2154" s="0" t="n">
        <v>5</v>
      </c>
      <c r="D2154" s="0" t="n">
        <v>688</v>
      </c>
      <c r="E2154" s="0" t="n">
        <v>360</v>
      </c>
      <c r="F2154" s="0" t="n">
        <v>0</v>
      </c>
      <c r="G2154" s="0" t="n">
        <v>93</v>
      </c>
      <c r="H2154" s="0" t="n">
        <v>10887</v>
      </c>
      <c r="I2154" s="0" t="n">
        <v>13015</v>
      </c>
      <c r="J2154" s="16" t="n">
        <f aca="false">D2154+Inputs!$B$8*E2154</f>
        <v>1436.8</v>
      </c>
      <c r="K2154" s="16" t="n">
        <f aca="false">F2154+Inputs!$B$9*G2154</f>
        <v>193.44</v>
      </c>
      <c r="L2154" s="16" t="n">
        <f aca="false">H2154+Inputs!$B$10*I2154</f>
        <v>29589.555</v>
      </c>
      <c r="M2154" s="16" t="n">
        <f aca="false">J2154+K2154+L2154</f>
        <v>31219.795</v>
      </c>
    </row>
    <row r="2155" customFormat="false" ht="15" hidden="false" customHeight="false" outlineLevel="0" collapsed="false">
      <c r="A2155" s="0" t="s">
        <v>443</v>
      </c>
      <c r="B2155" s="15" t="n">
        <v>45809</v>
      </c>
      <c r="C2155" s="0" t="n">
        <v>5</v>
      </c>
      <c r="D2155" s="0" t="n">
        <v>694</v>
      </c>
      <c r="E2155" s="0" t="n">
        <v>390</v>
      </c>
      <c r="F2155" s="0" t="n">
        <v>0</v>
      </c>
      <c r="G2155" s="0" t="n">
        <v>113</v>
      </c>
      <c r="H2155" s="0" t="n">
        <v>10655</v>
      </c>
      <c r="I2155" s="0" t="n">
        <v>12969</v>
      </c>
      <c r="J2155" s="16" t="n">
        <f aca="false">D2155+Inputs!$B$8*E2155</f>
        <v>1505.2</v>
      </c>
      <c r="K2155" s="16" t="n">
        <f aca="false">F2155+Inputs!$B$9*G2155</f>
        <v>235.04</v>
      </c>
      <c r="L2155" s="16" t="n">
        <f aca="false">H2155+Inputs!$B$10*I2155</f>
        <v>29291.453</v>
      </c>
      <c r="M2155" s="16" t="n">
        <f aca="false">J2155+K2155+L2155</f>
        <v>31031.693</v>
      </c>
    </row>
    <row r="2156" customFormat="false" ht="15" hidden="false" customHeight="false" outlineLevel="0" collapsed="false">
      <c r="A2156" s="0" t="s">
        <v>443</v>
      </c>
      <c r="B2156" s="15" t="n">
        <v>45901</v>
      </c>
      <c r="C2156" s="0" t="n">
        <v>5</v>
      </c>
      <c r="D2156" s="0" t="n">
        <v>767</v>
      </c>
      <c r="E2156" s="0" t="n">
        <v>406</v>
      </c>
      <c r="F2156" s="0" t="n">
        <v>0</v>
      </c>
      <c r="G2156" s="0" t="n">
        <v>122</v>
      </c>
      <c r="H2156" s="0" t="n">
        <v>10689</v>
      </c>
      <c r="I2156" s="0" t="n">
        <v>12953</v>
      </c>
      <c r="J2156" s="16" t="n">
        <f aca="false">D2156+Inputs!$B$8*E2156</f>
        <v>1611.48</v>
      </c>
      <c r="K2156" s="16" t="n">
        <f aca="false">F2156+Inputs!$B$9*G2156</f>
        <v>253.76</v>
      </c>
      <c r="L2156" s="16" t="n">
        <f aca="false">H2156+Inputs!$B$10*I2156</f>
        <v>29302.461</v>
      </c>
      <c r="M2156" s="16" t="n">
        <f aca="false">J2156+K2156+L2156</f>
        <v>31167.701</v>
      </c>
    </row>
    <row r="2157" customFormat="false" ht="15" hidden="false" customHeight="false" outlineLevel="0" collapsed="false">
      <c r="A2157" s="0" t="s">
        <v>443</v>
      </c>
      <c r="B2157" s="15" t="n">
        <v>45992</v>
      </c>
      <c r="C2157" s="0" t="n">
        <v>5</v>
      </c>
      <c r="D2157" s="0" t="n">
        <v>828</v>
      </c>
      <c r="E2157" s="0" t="n">
        <v>419</v>
      </c>
      <c r="F2157" s="0" t="n">
        <v>0</v>
      </c>
      <c r="G2157" s="0" t="n">
        <v>136</v>
      </c>
      <c r="H2157" s="0" t="n">
        <v>10735</v>
      </c>
      <c r="I2157" s="0" t="n">
        <v>12959</v>
      </c>
      <c r="J2157" s="16" t="n">
        <f aca="false">D2157+Inputs!$B$8*E2157</f>
        <v>1699.52</v>
      </c>
      <c r="K2157" s="16" t="n">
        <f aca="false">F2157+Inputs!$B$9*G2157</f>
        <v>282.88</v>
      </c>
      <c r="L2157" s="16" t="n">
        <f aca="false">H2157+Inputs!$B$10*I2157</f>
        <v>29357.083</v>
      </c>
      <c r="M2157" s="16" t="n">
        <f aca="false">J2157+K2157+L2157</f>
        <v>31339.483</v>
      </c>
    </row>
    <row r="2158" customFormat="false" ht="15" hidden="false" customHeight="false" outlineLevel="0" collapsed="false">
      <c r="A2158" s="0" t="s">
        <v>443</v>
      </c>
      <c r="B2158" s="15" t="n">
        <v>46082</v>
      </c>
      <c r="C2158" s="0" t="n">
        <v>5</v>
      </c>
      <c r="D2158" s="0" t="n">
        <v>878</v>
      </c>
      <c r="E2158" s="0" t="n">
        <v>457</v>
      </c>
      <c r="F2158" s="0" t="n">
        <v>0</v>
      </c>
      <c r="G2158" s="0" t="n">
        <v>170</v>
      </c>
      <c r="H2158" s="0" t="n">
        <v>10620</v>
      </c>
      <c r="I2158" s="0" t="n">
        <v>12976</v>
      </c>
      <c r="J2158" s="16" t="n">
        <f aca="false">D2158+Inputs!$B$8*E2158</f>
        <v>1828.56</v>
      </c>
      <c r="K2158" s="16" t="n">
        <f aca="false">F2158+Inputs!$B$9*G2158</f>
        <v>353.6</v>
      </c>
      <c r="L2158" s="16" t="n">
        <f aca="false">H2158+Inputs!$B$10*I2158</f>
        <v>29266.512</v>
      </c>
      <c r="M2158" s="16" t="n">
        <f aca="false">J2158+K2158+L2158</f>
        <v>31448.672</v>
      </c>
    </row>
    <row r="2159" customFormat="false" ht="15" hidden="false" customHeight="false" outlineLevel="0" collapsed="false">
      <c r="A2159" s="0" t="s">
        <v>443</v>
      </c>
      <c r="B2159" s="15" t="n">
        <v>46174</v>
      </c>
      <c r="C2159" s="0" t="n">
        <v>5</v>
      </c>
      <c r="D2159" s="0" t="n">
        <v>984</v>
      </c>
      <c r="E2159" s="0" t="n">
        <v>481</v>
      </c>
      <c r="F2159" s="0" t="n">
        <v>0</v>
      </c>
      <c r="G2159" s="0" t="n">
        <v>192</v>
      </c>
      <c r="H2159" s="0" t="n">
        <v>10478</v>
      </c>
      <c r="I2159" s="0" t="n">
        <v>12961</v>
      </c>
      <c r="J2159" s="16" t="n">
        <f aca="false">D2159+Inputs!$B$8*E2159</f>
        <v>1984.48</v>
      </c>
      <c r="K2159" s="16" t="n">
        <f aca="false">F2159+Inputs!$B$9*G2159</f>
        <v>399.36</v>
      </c>
      <c r="L2159" s="16" t="n">
        <f aca="false">H2159+Inputs!$B$10*I2159</f>
        <v>29102.957</v>
      </c>
      <c r="M2159" s="16" t="n">
        <f aca="false">J2159+K2159+L2159</f>
        <v>31486.797</v>
      </c>
    </row>
    <row r="2160" customFormat="false" ht="15" hidden="false" customHeight="false" outlineLevel="0" collapsed="false">
      <c r="A2160" s="0" t="s">
        <v>443</v>
      </c>
      <c r="B2160" s="15" t="n">
        <v>46235</v>
      </c>
      <c r="C2160" s="0" t="n">
        <v>5</v>
      </c>
      <c r="D2160" s="0" t="n">
        <v>1041</v>
      </c>
      <c r="E2160" s="0" t="n">
        <v>502</v>
      </c>
      <c r="F2160" s="0" t="n">
        <v>0</v>
      </c>
      <c r="G2160" s="0" t="n">
        <v>209</v>
      </c>
      <c r="H2160" s="0" t="n">
        <v>10463</v>
      </c>
      <c r="I2160" s="0" t="n">
        <v>12947</v>
      </c>
      <c r="J2160" s="16" t="n">
        <f aca="false">D2160+Inputs!$B$8*E2160</f>
        <v>2085.16</v>
      </c>
      <c r="K2160" s="16" t="n">
        <f aca="false">F2160+Inputs!$B$9*G2160</f>
        <v>434.72</v>
      </c>
      <c r="L2160" s="16" t="n">
        <f aca="false">H2160+Inputs!$B$10*I2160</f>
        <v>29067.839</v>
      </c>
      <c r="M2160" s="16" t="n">
        <f aca="false">J2160+K2160+L2160</f>
        <v>31587.719</v>
      </c>
    </row>
    <row r="2161" customFormat="false" ht="15" hidden="false" customHeight="false" outlineLevel="0" collapsed="false">
      <c r="A2161" s="0" t="s">
        <v>428</v>
      </c>
      <c r="B2161" s="15" t="n">
        <v>44805</v>
      </c>
      <c r="C2161" s="0" t="n">
        <v>4</v>
      </c>
      <c r="D2161" s="0" t="n">
        <v>12</v>
      </c>
      <c r="E2161" s="0" t="n">
        <v>40</v>
      </c>
      <c r="F2161" s="0" t="n">
        <v>0</v>
      </c>
      <c r="G2161" s="0" t="n">
        <v>1</v>
      </c>
      <c r="H2161" s="0" t="n">
        <v>1424</v>
      </c>
      <c r="I2161" s="0" t="n">
        <v>10335</v>
      </c>
      <c r="J2161" s="16" t="n">
        <f aca="false">D2161+Inputs!$B$8*E2161</f>
        <v>95.2</v>
      </c>
      <c r="K2161" s="16" t="n">
        <f aca="false">F2161+Inputs!$B$9*G2161</f>
        <v>2.08</v>
      </c>
      <c r="L2161" s="16" t="n">
        <f aca="false">H2161+Inputs!$B$10*I2161</f>
        <v>16275.395</v>
      </c>
      <c r="M2161" s="16" t="n">
        <f aca="false">J2161+K2161+L2161</f>
        <v>16372.675</v>
      </c>
    </row>
    <row r="2162" customFormat="false" ht="15" hidden="false" customHeight="false" outlineLevel="0" collapsed="false">
      <c r="A2162" s="0" t="s">
        <v>428</v>
      </c>
      <c r="B2162" s="15" t="n">
        <v>44896</v>
      </c>
      <c r="C2162" s="0" t="n">
        <v>4</v>
      </c>
      <c r="D2162" s="0" t="n">
        <v>19</v>
      </c>
      <c r="E2162" s="0" t="n">
        <v>52</v>
      </c>
      <c r="F2162" s="0" t="n">
        <v>0</v>
      </c>
      <c r="G2162" s="0" t="n">
        <v>2</v>
      </c>
      <c r="H2162" s="0" t="n">
        <v>1512</v>
      </c>
      <c r="I2162" s="0" t="n">
        <v>10361</v>
      </c>
      <c r="J2162" s="16" t="n">
        <f aca="false">D2162+Inputs!$B$8*E2162</f>
        <v>127.16</v>
      </c>
      <c r="K2162" s="16" t="n">
        <f aca="false">F2162+Inputs!$B$9*G2162</f>
        <v>4.16</v>
      </c>
      <c r="L2162" s="16" t="n">
        <f aca="false">H2162+Inputs!$B$10*I2162</f>
        <v>16400.757</v>
      </c>
      <c r="M2162" s="16" t="n">
        <f aca="false">J2162+K2162+L2162</f>
        <v>16532.077</v>
      </c>
    </row>
    <row r="2163" customFormat="false" ht="15" hidden="false" customHeight="false" outlineLevel="0" collapsed="false">
      <c r="A2163" s="0" t="s">
        <v>428</v>
      </c>
      <c r="B2163" s="15" t="n">
        <v>44986</v>
      </c>
      <c r="C2163" s="0" t="n">
        <v>4</v>
      </c>
      <c r="D2163" s="0" t="n">
        <v>22</v>
      </c>
      <c r="E2163" s="0" t="n">
        <v>66</v>
      </c>
      <c r="F2163" s="0" t="n">
        <v>0</v>
      </c>
      <c r="G2163" s="0" t="n">
        <v>3</v>
      </c>
      <c r="H2163" s="0" t="n">
        <v>1504</v>
      </c>
      <c r="I2163" s="0" t="n">
        <v>10362</v>
      </c>
      <c r="J2163" s="16" t="n">
        <f aca="false">D2163+Inputs!$B$8*E2163</f>
        <v>159.28</v>
      </c>
      <c r="K2163" s="16" t="n">
        <f aca="false">F2163+Inputs!$B$9*G2163</f>
        <v>6.24</v>
      </c>
      <c r="L2163" s="16" t="n">
        <f aca="false">H2163+Inputs!$B$10*I2163</f>
        <v>16394.194</v>
      </c>
      <c r="M2163" s="16" t="n">
        <f aca="false">J2163+K2163+L2163</f>
        <v>16559.714</v>
      </c>
    </row>
    <row r="2164" customFormat="false" ht="15" hidden="false" customHeight="false" outlineLevel="0" collapsed="false">
      <c r="A2164" s="0" t="s">
        <v>428</v>
      </c>
      <c r="B2164" s="15" t="n">
        <v>45078</v>
      </c>
      <c r="C2164" s="0" t="n">
        <v>4</v>
      </c>
      <c r="D2164" s="0" t="n">
        <v>29</v>
      </c>
      <c r="E2164" s="0" t="n">
        <v>79</v>
      </c>
      <c r="F2164" s="0" t="n">
        <v>0</v>
      </c>
      <c r="G2164" s="0" t="n">
        <v>4</v>
      </c>
      <c r="H2164" s="0" t="n">
        <v>1504</v>
      </c>
      <c r="I2164" s="0" t="n">
        <v>10917</v>
      </c>
      <c r="J2164" s="16" t="n">
        <f aca="false">D2164+Inputs!$B$8*E2164</f>
        <v>193.32</v>
      </c>
      <c r="K2164" s="16" t="n">
        <f aca="false">F2164+Inputs!$B$9*G2164</f>
        <v>8.32</v>
      </c>
      <c r="L2164" s="16" t="n">
        <f aca="false">H2164+Inputs!$B$10*I2164</f>
        <v>17191.729</v>
      </c>
      <c r="M2164" s="16" t="n">
        <f aca="false">J2164+K2164+L2164</f>
        <v>17393.369</v>
      </c>
    </row>
    <row r="2165" customFormat="false" ht="15" hidden="false" customHeight="false" outlineLevel="0" collapsed="false">
      <c r="A2165" s="0" t="s">
        <v>428</v>
      </c>
      <c r="B2165" s="15" t="n">
        <v>45170</v>
      </c>
      <c r="C2165" s="0" t="n">
        <v>4</v>
      </c>
      <c r="D2165" s="0" t="n">
        <v>31</v>
      </c>
      <c r="E2165" s="0" t="n">
        <v>88</v>
      </c>
      <c r="F2165" s="0" t="n">
        <v>0</v>
      </c>
      <c r="G2165" s="0" t="n">
        <v>7</v>
      </c>
      <c r="H2165" s="0" t="n">
        <v>1478</v>
      </c>
      <c r="I2165" s="0" t="n">
        <v>10939</v>
      </c>
      <c r="J2165" s="16" t="n">
        <f aca="false">D2165+Inputs!$B$8*E2165</f>
        <v>214.04</v>
      </c>
      <c r="K2165" s="16" t="n">
        <f aca="false">F2165+Inputs!$B$9*G2165</f>
        <v>14.56</v>
      </c>
      <c r="L2165" s="16" t="n">
        <f aca="false">H2165+Inputs!$B$10*I2165</f>
        <v>17197.343</v>
      </c>
      <c r="M2165" s="16" t="n">
        <f aca="false">J2165+K2165+L2165</f>
        <v>17425.943</v>
      </c>
    </row>
    <row r="2166" customFormat="false" ht="15" hidden="false" customHeight="false" outlineLevel="0" collapsed="false">
      <c r="A2166" s="0" t="s">
        <v>428</v>
      </c>
      <c r="B2166" s="15" t="n">
        <v>45261</v>
      </c>
      <c r="C2166" s="0" t="n">
        <v>4</v>
      </c>
      <c r="D2166" s="0" t="n">
        <v>29</v>
      </c>
      <c r="E2166" s="0" t="n">
        <v>97</v>
      </c>
      <c r="F2166" s="0" t="n">
        <v>0</v>
      </c>
      <c r="G2166" s="0" t="n">
        <v>11</v>
      </c>
      <c r="H2166" s="0" t="n">
        <v>1556</v>
      </c>
      <c r="I2166" s="0" t="n">
        <v>10957</v>
      </c>
      <c r="J2166" s="16" t="n">
        <f aca="false">D2166+Inputs!$B$8*E2166</f>
        <v>230.76</v>
      </c>
      <c r="K2166" s="16" t="n">
        <f aca="false">F2166+Inputs!$B$9*G2166</f>
        <v>22.88</v>
      </c>
      <c r="L2166" s="16" t="n">
        <f aca="false">H2166+Inputs!$B$10*I2166</f>
        <v>17301.209</v>
      </c>
      <c r="M2166" s="16" t="n">
        <f aca="false">J2166+K2166+L2166</f>
        <v>17554.849</v>
      </c>
    </row>
    <row r="2167" customFormat="false" ht="15" hidden="false" customHeight="false" outlineLevel="0" collapsed="false">
      <c r="A2167" s="0" t="s">
        <v>428</v>
      </c>
      <c r="B2167" s="15" t="n">
        <v>45352</v>
      </c>
      <c r="C2167" s="0" t="n">
        <v>4</v>
      </c>
      <c r="D2167" s="0" t="n">
        <v>32</v>
      </c>
      <c r="E2167" s="0" t="n">
        <v>112</v>
      </c>
      <c r="F2167" s="0" t="n">
        <v>0</v>
      </c>
      <c r="G2167" s="0" t="n">
        <v>12</v>
      </c>
      <c r="H2167" s="0" t="n">
        <v>1560</v>
      </c>
      <c r="I2167" s="0" t="n">
        <v>10973</v>
      </c>
      <c r="J2167" s="16" t="n">
        <f aca="false">D2167+Inputs!$B$8*E2167</f>
        <v>264.96</v>
      </c>
      <c r="K2167" s="16" t="n">
        <f aca="false">F2167+Inputs!$B$9*G2167</f>
        <v>24.96</v>
      </c>
      <c r="L2167" s="16" t="n">
        <f aca="false">H2167+Inputs!$B$10*I2167</f>
        <v>17328.201</v>
      </c>
      <c r="M2167" s="16" t="n">
        <f aca="false">J2167+K2167+L2167</f>
        <v>17618.121</v>
      </c>
    </row>
    <row r="2168" customFormat="false" ht="15" hidden="false" customHeight="false" outlineLevel="0" collapsed="false">
      <c r="A2168" s="0" t="s">
        <v>428</v>
      </c>
      <c r="B2168" s="15" t="n">
        <v>45444</v>
      </c>
      <c r="C2168" s="0" t="n">
        <v>4</v>
      </c>
      <c r="D2168" s="0" t="n">
        <v>41</v>
      </c>
      <c r="E2168" s="0" t="n">
        <v>119</v>
      </c>
      <c r="F2168" s="0" t="n">
        <v>0</v>
      </c>
      <c r="G2168" s="0" t="n">
        <v>16</v>
      </c>
      <c r="H2168" s="0" t="n">
        <v>1591</v>
      </c>
      <c r="I2168" s="0" t="n">
        <v>10941</v>
      </c>
      <c r="J2168" s="16" t="n">
        <f aca="false">D2168+Inputs!$B$8*E2168</f>
        <v>288.52</v>
      </c>
      <c r="K2168" s="16" t="n">
        <f aca="false">F2168+Inputs!$B$9*G2168</f>
        <v>33.28</v>
      </c>
      <c r="L2168" s="16" t="n">
        <f aca="false">H2168+Inputs!$B$10*I2168</f>
        <v>17313.217</v>
      </c>
      <c r="M2168" s="16" t="n">
        <f aca="false">J2168+K2168+L2168</f>
        <v>17635.017</v>
      </c>
    </row>
    <row r="2169" customFormat="false" ht="15" hidden="false" customHeight="false" outlineLevel="0" collapsed="false">
      <c r="A2169" s="0" t="s">
        <v>428</v>
      </c>
      <c r="B2169" s="15" t="n">
        <v>45536</v>
      </c>
      <c r="C2169" s="0" t="n">
        <v>4</v>
      </c>
      <c r="D2169" s="0" t="n">
        <v>42</v>
      </c>
      <c r="E2169" s="0" t="n">
        <v>138</v>
      </c>
      <c r="F2169" s="0" t="n">
        <v>0</v>
      </c>
      <c r="G2169" s="0" t="n">
        <v>21</v>
      </c>
      <c r="H2169" s="0" t="n">
        <v>1597</v>
      </c>
      <c r="I2169" s="0" t="n">
        <v>10963</v>
      </c>
      <c r="J2169" s="16" t="n">
        <f aca="false">D2169+Inputs!$B$8*E2169</f>
        <v>329.04</v>
      </c>
      <c r="K2169" s="16" t="n">
        <f aca="false">F2169+Inputs!$B$9*G2169</f>
        <v>43.68</v>
      </c>
      <c r="L2169" s="16" t="n">
        <f aca="false">H2169+Inputs!$B$10*I2169</f>
        <v>17350.831</v>
      </c>
      <c r="M2169" s="16" t="n">
        <f aca="false">J2169+K2169+L2169</f>
        <v>17723.551</v>
      </c>
    </row>
    <row r="2170" customFormat="false" ht="15" hidden="false" customHeight="false" outlineLevel="0" collapsed="false">
      <c r="A2170" s="0" t="s">
        <v>428</v>
      </c>
      <c r="B2170" s="15" t="n">
        <v>45627</v>
      </c>
      <c r="C2170" s="0" t="n">
        <v>4</v>
      </c>
      <c r="D2170" s="0" t="n">
        <v>42</v>
      </c>
      <c r="E2170" s="0" t="n">
        <v>150</v>
      </c>
      <c r="F2170" s="0" t="n">
        <v>0</v>
      </c>
      <c r="G2170" s="0" t="n">
        <v>23</v>
      </c>
      <c r="H2170" s="0" t="n">
        <v>1614</v>
      </c>
      <c r="I2170" s="0" t="n">
        <v>10903</v>
      </c>
      <c r="J2170" s="16" t="n">
        <f aca="false">D2170+Inputs!$B$8*E2170</f>
        <v>354</v>
      </c>
      <c r="K2170" s="16" t="n">
        <f aca="false">F2170+Inputs!$B$9*G2170</f>
        <v>47.84</v>
      </c>
      <c r="L2170" s="16" t="n">
        <f aca="false">H2170+Inputs!$B$10*I2170</f>
        <v>17281.611</v>
      </c>
      <c r="M2170" s="16" t="n">
        <f aca="false">J2170+K2170+L2170</f>
        <v>17683.451</v>
      </c>
    </row>
    <row r="2171" customFormat="false" ht="15" hidden="false" customHeight="false" outlineLevel="0" collapsed="false">
      <c r="A2171" s="0" t="s">
        <v>428</v>
      </c>
      <c r="B2171" s="15" t="n">
        <v>45717</v>
      </c>
      <c r="C2171" s="0" t="n">
        <v>4</v>
      </c>
      <c r="D2171" s="0" t="n">
        <v>42</v>
      </c>
      <c r="E2171" s="0" t="n">
        <v>166</v>
      </c>
      <c r="F2171" s="0" t="n">
        <v>0</v>
      </c>
      <c r="G2171" s="0" t="n">
        <v>35</v>
      </c>
      <c r="H2171" s="0" t="n">
        <v>1638</v>
      </c>
      <c r="I2171" s="0" t="n">
        <v>10934</v>
      </c>
      <c r="J2171" s="16" t="n">
        <f aca="false">D2171+Inputs!$B$8*E2171</f>
        <v>387.28</v>
      </c>
      <c r="K2171" s="16" t="n">
        <f aca="false">F2171+Inputs!$B$9*G2171</f>
        <v>72.8</v>
      </c>
      <c r="L2171" s="16" t="n">
        <f aca="false">H2171+Inputs!$B$10*I2171</f>
        <v>17350.158</v>
      </c>
      <c r="M2171" s="16" t="n">
        <f aca="false">J2171+K2171+L2171</f>
        <v>17810.238</v>
      </c>
    </row>
    <row r="2172" customFormat="false" ht="15" hidden="false" customHeight="false" outlineLevel="0" collapsed="false">
      <c r="A2172" s="0" t="s">
        <v>428</v>
      </c>
      <c r="B2172" s="15" t="n">
        <v>45809</v>
      </c>
      <c r="C2172" s="0" t="n">
        <v>4</v>
      </c>
      <c r="D2172" s="0" t="n">
        <v>42</v>
      </c>
      <c r="E2172" s="0" t="n">
        <v>183</v>
      </c>
      <c r="F2172" s="0" t="n">
        <v>8</v>
      </c>
      <c r="G2172" s="0" t="n">
        <v>38</v>
      </c>
      <c r="H2172" s="0" t="n">
        <v>1639</v>
      </c>
      <c r="I2172" s="0" t="n">
        <v>10951</v>
      </c>
      <c r="J2172" s="16" t="n">
        <f aca="false">D2172+Inputs!$B$8*E2172</f>
        <v>422.64</v>
      </c>
      <c r="K2172" s="16" t="n">
        <f aca="false">F2172+Inputs!$B$9*G2172</f>
        <v>87.04</v>
      </c>
      <c r="L2172" s="16" t="n">
        <f aca="false">H2172+Inputs!$B$10*I2172</f>
        <v>17375.587</v>
      </c>
      <c r="M2172" s="16" t="n">
        <f aca="false">J2172+K2172+L2172</f>
        <v>17885.267</v>
      </c>
    </row>
    <row r="2173" customFormat="false" ht="15" hidden="false" customHeight="false" outlineLevel="0" collapsed="false">
      <c r="A2173" s="0" t="s">
        <v>428</v>
      </c>
      <c r="B2173" s="15" t="n">
        <v>45901</v>
      </c>
      <c r="C2173" s="0" t="n">
        <v>4</v>
      </c>
      <c r="D2173" s="0" t="n">
        <v>50</v>
      </c>
      <c r="E2173" s="0" t="n">
        <v>193</v>
      </c>
      <c r="F2173" s="0" t="n">
        <v>10</v>
      </c>
      <c r="G2173" s="0" t="n">
        <v>44</v>
      </c>
      <c r="H2173" s="0" t="n">
        <v>1642</v>
      </c>
      <c r="I2173" s="0" t="n">
        <v>10911</v>
      </c>
      <c r="J2173" s="16" t="n">
        <f aca="false">D2173+Inputs!$B$8*E2173</f>
        <v>451.44</v>
      </c>
      <c r="K2173" s="16" t="n">
        <f aca="false">F2173+Inputs!$B$9*G2173</f>
        <v>101.52</v>
      </c>
      <c r="L2173" s="16" t="n">
        <f aca="false">H2173+Inputs!$B$10*I2173</f>
        <v>17321.107</v>
      </c>
      <c r="M2173" s="16" t="n">
        <f aca="false">J2173+K2173+L2173</f>
        <v>17874.067</v>
      </c>
    </row>
    <row r="2174" customFormat="false" ht="15" hidden="false" customHeight="false" outlineLevel="0" collapsed="false">
      <c r="A2174" s="0" t="s">
        <v>428</v>
      </c>
      <c r="B2174" s="15" t="n">
        <v>45992</v>
      </c>
      <c r="C2174" s="0" t="n">
        <v>4</v>
      </c>
      <c r="D2174" s="0" t="n">
        <v>56</v>
      </c>
      <c r="E2174" s="0" t="n">
        <v>203</v>
      </c>
      <c r="F2174" s="0" t="n">
        <v>11</v>
      </c>
      <c r="G2174" s="0" t="n">
        <v>48</v>
      </c>
      <c r="H2174" s="0" t="n">
        <v>1657</v>
      </c>
      <c r="I2174" s="0" t="n">
        <v>10864</v>
      </c>
      <c r="J2174" s="16" t="n">
        <f aca="false">D2174+Inputs!$B$8*E2174</f>
        <v>478.24</v>
      </c>
      <c r="K2174" s="16" t="n">
        <f aca="false">F2174+Inputs!$B$9*G2174</f>
        <v>110.84</v>
      </c>
      <c r="L2174" s="16" t="n">
        <f aca="false">H2174+Inputs!$B$10*I2174</f>
        <v>17268.568</v>
      </c>
      <c r="M2174" s="16" t="n">
        <f aca="false">J2174+K2174+L2174</f>
        <v>17857.648</v>
      </c>
    </row>
    <row r="2175" customFormat="false" ht="15" hidden="false" customHeight="false" outlineLevel="0" collapsed="false">
      <c r="A2175" s="0" t="s">
        <v>428</v>
      </c>
      <c r="B2175" s="15" t="n">
        <v>46082</v>
      </c>
      <c r="C2175" s="0" t="n">
        <v>4</v>
      </c>
      <c r="D2175" s="0" t="n">
        <v>59</v>
      </c>
      <c r="E2175" s="0" t="n">
        <v>224</v>
      </c>
      <c r="F2175" s="0" t="n">
        <v>11</v>
      </c>
      <c r="G2175" s="0" t="n">
        <v>50</v>
      </c>
      <c r="H2175" s="0" t="n">
        <v>1642</v>
      </c>
      <c r="I2175" s="0" t="n">
        <v>10864</v>
      </c>
      <c r="J2175" s="16" t="n">
        <f aca="false">D2175+Inputs!$B$8*E2175</f>
        <v>524.92</v>
      </c>
      <c r="K2175" s="16" t="n">
        <f aca="false">F2175+Inputs!$B$9*G2175</f>
        <v>115</v>
      </c>
      <c r="L2175" s="16" t="n">
        <f aca="false">H2175+Inputs!$B$10*I2175</f>
        <v>17253.568</v>
      </c>
      <c r="M2175" s="16" t="n">
        <f aca="false">J2175+K2175+L2175</f>
        <v>17893.488</v>
      </c>
    </row>
    <row r="2176" customFormat="false" ht="15" hidden="false" customHeight="false" outlineLevel="0" collapsed="false">
      <c r="A2176" s="0" t="s">
        <v>428</v>
      </c>
      <c r="B2176" s="15" t="n">
        <v>46174</v>
      </c>
      <c r="C2176" s="0" t="n">
        <v>4</v>
      </c>
      <c r="D2176" s="0" t="n">
        <v>66</v>
      </c>
      <c r="E2176" s="0" t="n">
        <v>256</v>
      </c>
      <c r="F2176" s="0" t="n">
        <v>11</v>
      </c>
      <c r="G2176" s="0" t="n">
        <v>59</v>
      </c>
      <c r="H2176" s="0" t="n">
        <v>1648</v>
      </c>
      <c r="I2176" s="0" t="n">
        <v>10854</v>
      </c>
      <c r="J2176" s="16" t="n">
        <f aca="false">D2176+Inputs!$B$8*E2176</f>
        <v>598.48</v>
      </c>
      <c r="K2176" s="16" t="n">
        <f aca="false">F2176+Inputs!$B$9*G2176</f>
        <v>133.72</v>
      </c>
      <c r="L2176" s="16" t="n">
        <f aca="false">H2176+Inputs!$B$10*I2176</f>
        <v>17245.198</v>
      </c>
      <c r="M2176" s="16" t="n">
        <f aca="false">J2176+K2176+L2176</f>
        <v>17977.398</v>
      </c>
    </row>
    <row r="2177" customFormat="false" ht="15" hidden="false" customHeight="false" outlineLevel="0" collapsed="false">
      <c r="A2177" s="0" t="s">
        <v>428</v>
      </c>
      <c r="B2177" s="15" t="n">
        <v>46235</v>
      </c>
      <c r="C2177" s="0" t="n">
        <v>4</v>
      </c>
      <c r="D2177" s="0" t="n">
        <v>90</v>
      </c>
      <c r="E2177" s="0" t="n">
        <v>272</v>
      </c>
      <c r="F2177" s="0" t="n">
        <v>11</v>
      </c>
      <c r="G2177" s="0" t="n">
        <v>71</v>
      </c>
      <c r="H2177" s="0" t="n">
        <v>1649</v>
      </c>
      <c r="I2177" s="0" t="n">
        <v>10850</v>
      </c>
      <c r="J2177" s="16" t="n">
        <f aca="false">D2177+Inputs!$B$8*E2177</f>
        <v>655.76</v>
      </c>
      <c r="K2177" s="16" t="n">
        <f aca="false">F2177+Inputs!$B$9*G2177</f>
        <v>158.68</v>
      </c>
      <c r="L2177" s="16" t="n">
        <f aca="false">H2177+Inputs!$B$10*I2177</f>
        <v>17240.45</v>
      </c>
      <c r="M2177" s="16" t="n">
        <f aca="false">J2177+K2177+L2177</f>
        <v>18054.89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9"/>
    <col collapsed="false" customWidth="true" hidden="false" outlineLevel="0" max="4" min="4" style="0" width="22"/>
  </cols>
  <sheetData>
    <row r="1" customFormat="false" ht="42" hidden="false" customHeight="true" outlineLevel="0" collapsed="false">
      <c r="A1" s="4" t="s">
        <v>92</v>
      </c>
      <c r="B1" s="4" t="s">
        <v>63</v>
      </c>
      <c r="C1" s="4" t="s">
        <v>70</v>
      </c>
      <c r="D1" s="4" t="s">
        <v>1466</v>
      </c>
    </row>
    <row r="2" customFormat="false" ht="15" hidden="false" customHeight="false" outlineLevel="0" collapsed="false">
      <c r="A2" s="0" t="s">
        <v>538</v>
      </c>
      <c r="B2" s="15" t="n">
        <v>45292</v>
      </c>
      <c r="C2" s="0" t="n">
        <v>1</v>
      </c>
      <c r="D2" s="0" t="n">
        <v>1</v>
      </c>
    </row>
    <row r="3" customFormat="false" ht="15" hidden="false" customHeight="false" outlineLevel="0" collapsed="false">
      <c r="A3" s="0" t="s">
        <v>538</v>
      </c>
      <c r="B3" s="15" t="n">
        <v>45323</v>
      </c>
      <c r="C3" s="0" t="n">
        <v>1</v>
      </c>
      <c r="D3" s="0" t="n">
        <v>1</v>
      </c>
    </row>
    <row r="4" customFormat="false" ht="15" hidden="false" customHeight="false" outlineLevel="0" collapsed="false">
      <c r="A4" s="0" t="s">
        <v>538</v>
      </c>
      <c r="B4" s="15" t="n">
        <v>45352</v>
      </c>
      <c r="C4" s="0" t="n">
        <v>1</v>
      </c>
      <c r="D4" s="0" t="n">
        <v>1</v>
      </c>
    </row>
    <row r="5" customFormat="false" ht="15" hidden="false" customHeight="false" outlineLevel="0" collapsed="false">
      <c r="A5" s="0" t="s">
        <v>538</v>
      </c>
      <c r="B5" s="15" t="n">
        <v>45383</v>
      </c>
      <c r="C5" s="0" t="n">
        <v>1</v>
      </c>
      <c r="D5" s="0" t="n">
        <v>1</v>
      </c>
    </row>
    <row r="6" customFormat="false" ht="15" hidden="false" customHeight="false" outlineLevel="0" collapsed="false">
      <c r="A6" s="0" t="s">
        <v>538</v>
      </c>
      <c r="B6" s="15" t="n">
        <v>45413</v>
      </c>
      <c r="C6" s="0" t="n">
        <v>1</v>
      </c>
      <c r="D6" s="0" t="n">
        <v>1</v>
      </c>
    </row>
    <row r="7" customFormat="false" ht="15" hidden="false" customHeight="false" outlineLevel="0" collapsed="false">
      <c r="A7" s="0" t="s">
        <v>538</v>
      </c>
      <c r="B7" s="15" t="n">
        <v>45444</v>
      </c>
      <c r="C7" s="0" t="n">
        <v>1</v>
      </c>
      <c r="D7" s="0" t="n">
        <v>1</v>
      </c>
    </row>
    <row r="8" customFormat="false" ht="15" hidden="false" customHeight="false" outlineLevel="0" collapsed="false">
      <c r="A8" s="0" t="s">
        <v>538</v>
      </c>
      <c r="B8" s="15" t="n">
        <v>45474</v>
      </c>
      <c r="C8" s="0" t="n">
        <v>1</v>
      </c>
      <c r="D8" s="0" t="n">
        <v>1</v>
      </c>
    </row>
    <row r="9" customFormat="false" ht="15" hidden="false" customHeight="false" outlineLevel="0" collapsed="false">
      <c r="A9" s="0" t="s">
        <v>538</v>
      </c>
      <c r="B9" s="15" t="n">
        <v>45505</v>
      </c>
      <c r="C9" s="0" t="n">
        <v>1</v>
      </c>
      <c r="D9" s="0" t="n">
        <v>1</v>
      </c>
    </row>
    <row r="10" customFormat="false" ht="15" hidden="false" customHeight="false" outlineLevel="0" collapsed="false">
      <c r="A10" s="0" t="s">
        <v>538</v>
      </c>
      <c r="B10" s="15" t="n">
        <v>45536</v>
      </c>
      <c r="C10" s="0" t="n">
        <v>1</v>
      </c>
      <c r="D10" s="0" t="n">
        <v>1</v>
      </c>
    </row>
    <row r="11" customFormat="false" ht="15" hidden="false" customHeight="false" outlineLevel="0" collapsed="false">
      <c r="A11" s="0" t="s">
        <v>538</v>
      </c>
      <c r="B11" s="15" t="n">
        <v>45566</v>
      </c>
      <c r="C11" s="0" t="n">
        <v>1</v>
      </c>
      <c r="D11" s="0" t="n">
        <v>1</v>
      </c>
    </row>
    <row r="12" customFormat="false" ht="15" hidden="false" customHeight="false" outlineLevel="0" collapsed="false">
      <c r="A12" s="0" t="s">
        <v>538</v>
      </c>
      <c r="B12" s="15" t="n">
        <v>45597</v>
      </c>
      <c r="C12" s="0" t="n">
        <v>1</v>
      </c>
      <c r="D12" s="0" t="n">
        <v>1</v>
      </c>
    </row>
    <row r="13" customFormat="false" ht="15" hidden="false" customHeight="false" outlineLevel="0" collapsed="false">
      <c r="A13" s="0" t="s">
        <v>538</v>
      </c>
      <c r="B13" s="15" t="n">
        <v>45627</v>
      </c>
      <c r="C13" s="0" t="n">
        <v>1</v>
      </c>
      <c r="D13" s="0" t="n">
        <v>1</v>
      </c>
    </row>
    <row r="14" customFormat="false" ht="15" hidden="false" customHeight="false" outlineLevel="0" collapsed="false">
      <c r="A14" s="0" t="s">
        <v>538</v>
      </c>
      <c r="B14" s="15" t="n">
        <v>45658</v>
      </c>
      <c r="C14" s="0" t="n">
        <v>1</v>
      </c>
      <c r="D14" s="0" t="n">
        <v>2</v>
      </c>
    </row>
    <row r="15" customFormat="false" ht="15" hidden="false" customHeight="false" outlineLevel="0" collapsed="false">
      <c r="A15" s="0" t="s">
        <v>538</v>
      </c>
      <c r="B15" s="15" t="n">
        <v>45689</v>
      </c>
      <c r="C15" s="0" t="n">
        <v>1</v>
      </c>
      <c r="D15" s="0" t="n">
        <v>2</v>
      </c>
    </row>
    <row r="16" customFormat="false" ht="15" hidden="false" customHeight="false" outlineLevel="0" collapsed="false">
      <c r="A16" s="0" t="s">
        <v>538</v>
      </c>
      <c r="B16" s="15" t="n">
        <v>45717</v>
      </c>
      <c r="C16" s="0" t="n">
        <v>1</v>
      </c>
      <c r="D16" s="0" t="n">
        <v>2</v>
      </c>
    </row>
    <row r="17" customFormat="false" ht="15" hidden="false" customHeight="false" outlineLevel="0" collapsed="false">
      <c r="A17" s="0" t="s">
        <v>538</v>
      </c>
      <c r="B17" s="15" t="n">
        <v>45748</v>
      </c>
      <c r="C17" s="0" t="n">
        <v>1</v>
      </c>
      <c r="D17" s="0" t="n">
        <v>2</v>
      </c>
    </row>
    <row r="18" customFormat="false" ht="15" hidden="false" customHeight="false" outlineLevel="0" collapsed="false">
      <c r="A18" s="0" t="s">
        <v>538</v>
      </c>
      <c r="B18" s="15" t="n">
        <v>45778</v>
      </c>
      <c r="C18" s="0" t="n">
        <v>1</v>
      </c>
      <c r="D18" s="0" t="n">
        <v>2</v>
      </c>
    </row>
    <row r="19" customFormat="false" ht="15" hidden="false" customHeight="false" outlineLevel="0" collapsed="false">
      <c r="A19" s="0" t="s">
        <v>538</v>
      </c>
      <c r="B19" s="15" t="n">
        <v>45809</v>
      </c>
      <c r="C19" s="0" t="n">
        <v>1</v>
      </c>
      <c r="D19" s="0" t="n">
        <v>2</v>
      </c>
    </row>
    <row r="20" customFormat="false" ht="15" hidden="false" customHeight="false" outlineLevel="0" collapsed="false">
      <c r="A20" s="0" t="s">
        <v>538</v>
      </c>
      <c r="B20" s="15" t="n">
        <v>45839</v>
      </c>
      <c r="C20" s="0" t="n">
        <v>1</v>
      </c>
      <c r="D20" s="0" t="n">
        <v>2</v>
      </c>
    </row>
    <row r="21" customFormat="false" ht="15" hidden="false" customHeight="false" outlineLevel="0" collapsed="false">
      <c r="A21" s="0" t="s">
        <v>538</v>
      </c>
      <c r="B21" s="15" t="n">
        <v>45870</v>
      </c>
      <c r="C21" s="0" t="n">
        <v>1</v>
      </c>
      <c r="D21" s="0" t="n">
        <v>2</v>
      </c>
    </row>
    <row r="22" customFormat="false" ht="15" hidden="false" customHeight="false" outlineLevel="0" collapsed="false">
      <c r="A22" s="0" t="s">
        <v>538</v>
      </c>
      <c r="B22" s="15" t="n">
        <v>45901</v>
      </c>
      <c r="C22" s="0" t="n">
        <v>1</v>
      </c>
      <c r="D22" s="0" t="n">
        <v>2</v>
      </c>
    </row>
    <row r="23" customFormat="false" ht="15" hidden="false" customHeight="false" outlineLevel="0" collapsed="false">
      <c r="A23" s="0" t="s">
        <v>538</v>
      </c>
      <c r="B23" s="15" t="n">
        <v>45931</v>
      </c>
      <c r="C23" s="0" t="n">
        <v>1</v>
      </c>
      <c r="D23" s="0" t="n">
        <v>2</v>
      </c>
    </row>
    <row r="24" customFormat="false" ht="15" hidden="false" customHeight="false" outlineLevel="0" collapsed="false">
      <c r="A24" s="0" t="s">
        <v>538</v>
      </c>
      <c r="B24" s="15" t="n">
        <v>45962</v>
      </c>
      <c r="C24" s="0" t="n">
        <v>1</v>
      </c>
      <c r="D24" s="0" t="n">
        <v>2</v>
      </c>
    </row>
    <row r="25" customFormat="false" ht="15" hidden="false" customHeight="false" outlineLevel="0" collapsed="false">
      <c r="A25" s="0" t="s">
        <v>538</v>
      </c>
      <c r="B25" s="15" t="n">
        <v>45992</v>
      </c>
      <c r="C25" s="0" t="n">
        <v>1</v>
      </c>
      <c r="D25" s="0" t="n">
        <v>2</v>
      </c>
    </row>
    <row r="26" customFormat="false" ht="15" hidden="false" customHeight="false" outlineLevel="0" collapsed="false">
      <c r="A26" s="0" t="s">
        <v>538</v>
      </c>
      <c r="B26" s="15" t="n">
        <v>46023</v>
      </c>
      <c r="C26" s="0" t="n">
        <v>1</v>
      </c>
      <c r="D26" s="0" t="n">
        <v>2</v>
      </c>
    </row>
    <row r="27" customFormat="false" ht="15" hidden="false" customHeight="false" outlineLevel="0" collapsed="false">
      <c r="A27" s="0" t="s">
        <v>538</v>
      </c>
      <c r="B27" s="15" t="n">
        <v>46054</v>
      </c>
      <c r="C27" s="0" t="n">
        <v>1</v>
      </c>
      <c r="D27" s="0" t="n">
        <v>2</v>
      </c>
    </row>
    <row r="28" customFormat="false" ht="15" hidden="false" customHeight="false" outlineLevel="0" collapsed="false">
      <c r="A28" s="0" t="s">
        <v>538</v>
      </c>
      <c r="B28" s="15" t="n">
        <v>46082</v>
      </c>
      <c r="C28" s="0" t="n">
        <v>1</v>
      </c>
      <c r="D28" s="0" t="n">
        <v>3</v>
      </c>
    </row>
    <row r="29" customFormat="false" ht="15" hidden="false" customHeight="false" outlineLevel="0" collapsed="false">
      <c r="A29" s="0" t="s">
        <v>538</v>
      </c>
      <c r="B29" s="15" t="n">
        <v>46113</v>
      </c>
      <c r="C29" s="0" t="n">
        <v>1</v>
      </c>
      <c r="D29" s="0" t="n">
        <v>3</v>
      </c>
    </row>
    <row r="30" customFormat="false" ht="15" hidden="false" customHeight="false" outlineLevel="0" collapsed="false">
      <c r="A30" s="0" t="s">
        <v>538</v>
      </c>
      <c r="B30" s="15" t="n">
        <v>46143</v>
      </c>
      <c r="C30" s="0" t="n">
        <v>1</v>
      </c>
      <c r="D30" s="0" t="n">
        <v>3</v>
      </c>
    </row>
    <row r="31" customFormat="false" ht="15" hidden="false" customHeight="false" outlineLevel="0" collapsed="false">
      <c r="A31" s="0" t="s">
        <v>538</v>
      </c>
      <c r="B31" s="15" t="n">
        <v>46174</v>
      </c>
      <c r="C31" s="0" t="n">
        <v>1</v>
      </c>
      <c r="D31" s="0" t="n">
        <v>3</v>
      </c>
    </row>
    <row r="32" customFormat="false" ht="15" hidden="false" customHeight="false" outlineLevel="0" collapsed="false">
      <c r="A32" s="0" t="s">
        <v>538</v>
      </c>
      <c r="B32" s="15" t="n">
        <v>46204</v>
      </c>
      <c r="C32" s="0" t="n">
        <v>1</v>
      </c>
      <c r="D32" s="0" t="n">
        <v>4</v>
      </c>
    </row>
    <row r="33" customFormat="false" ht="15" hidden="false" customHeight="false" outlineLevel="0" collapsed="false">
      <c r="A33" s="0" t="s">
        <v>538</v>
      </c>
      <c r="B33" s="15" t="n">
        <v>46235</v>
      </c>
      <c r="C33" s="0" t="n">
        <v>1</v>
      </c>
      <c r="D33" s="0" t="n">
        <v>4</v>
      </c>
    </row>
    <row r="34" customFormat="false" ht="15" hidden="false" customHeight="false" outlineLevel="0" collapsed="false">
      <c r="A34" s="0" t="s">
        <v>551</v>
      </c>
      <c r="B34" s="15" t="n">
        <v>44805</v>
      </c>
      <c r="C34" s="0" t="n">
        <v>3</v>
      </c>
      <c r="D34" s="0" t="n">
        <v>1</v>
      </c>
    </row>
    <row r="35" customFormat="false" ht="15" hidden="false" customHeight="false" outlineLevel="0" collapsed="false">
      <c r="A35" s="0" t="s">
        <v>551</v>
      </c>
      <c r="B35" s="15" t="n">
        <v>44835</v>
      </c>
      <c r="C35" s="0" t="n">
        <v>3</v>
      </c>
      <c r="D35" s="0" t="n">
        <v>1</v>
      </c>
    </row>
    <row r="36" customFormat="false" ht="15" hidden="false" customHeight="false" outlineLevel="0" collapsed="false">
      <c r="A36" s="0" t="s">
        <v>551</v>
      </c>
      <c r="B36" s="15" t="n">
        <v>44866</v>
      </c>
      <c r="C36" s="0" t="n">
        <v>3</v>
      </c>
      <c r="D36" s="0" t="n">
        <v>1</v>
      </c>
    </row>
    <row r="37" customFormat="false" ht="15" hidden="false" customHeight="false" outlineLevel="0" collapsed="false">
      <c r="A37" s="0" t="s">
        <v>551</v>
      </c>
      <c r="B37" s="15" t="n">
        <v>44896</v>
      </c>
      <c r="C37" s="0" t="n">
        <v>3</v>
      </c>
      <c r="D37" s="0" t="n">
        <v>1</v>
      </c>
    </row>
    <row r="38" customFormat="false" ht="15" hidden="false" customHeight="false" outlineLevel="0" collapsed="false">
      <c r="A38" s="0" t="s">
        <v>551</v>
      </c>
      <c r="B38" s="15" t="n">
        <v>44927</v>
      </c>
      <c r="C38" s="0" t="n">
        <v>3</v>
      </c>
      <c r="D38" s="0" t="n">
        <v>2</v>
      </c>
    </row>
    <row r="39" customFormat="false" ht="15" hidden="false" customHeight="false" outlineLevel="0" collapsed="false">
      <c r="A39" s="0" t="s">
        <v>551</v>
      </c>
      <c r="B39" s="15" t="n">
        <v>45017</v>
      </c>
      <c r="C39" s="0" t="n">
        <v>3</v>
      </c>
      <c r="D39" s="0" t="n">
        <v>1</v>
      </c>
    </row>
    <row r="40" customFormat="false" ht="15" hidden="false" customHeight="false" outlineLevel="0" collapsed="false">
      <c r="A40" s="0" t="s">
        <v>551</v>
      </c>
      <c r="B40" s="15" t="n">
        <v>45047</v>
      </c>
      <c r="C40" s="0" t="n">
        <v>3</v>
      </c>
      <c r="D40" s="0" t="n">
        <v>1</v>
      </c>
    </row>
    <row r="41" customFormat="false" ht="15" hidden="false" customHeight="false" outlineLevel="0" collapsed="false">
      <c r="A41" s="0" t="s">
        <v>551</v>
      </c>
      <c r="B41" s="15" t="n">
        <v>45078</v>
      </c>
      <c r="C41" s="0" t="n">
        <v>3</v>
      </c>
      <c r="D41" s="0" t="n">
        <v>1</v>
      </c>
    </row>
    <row r="42" customFormat="false" ht="15" hidden="false" customHeight="false" outlineLevel="0" collapsed="false">
      <c r="A42" s="0" t="s">
        <v>551</v>
      </c>
      <c r="B42" s="15" t="n">
        <v>45108</v>
      </c>
      <c r="C42" s="0" t="n">
        <v>3</v>
      </c>
      <c r="D42" s="0" t="n">
        <v>1</v>
      </c>
    </row>
    <row r="43" customFormat="false" ht="15" hidden="false" customHeight="false" outlineLevel="0" collapsed="false">
      <c r="A43" s="0" t="s">
        <v>551</v>
      </c>
      <c r="B43" s="15" t="n">
        <v>45139</v>
      </c>
      <c r="C43" s="0" t="n">
        <v>3</v>
      </c>
      <c r="D43" s="0" t="n">
        <v>1</v>
      </c>
    </row>
    <row r="44" customFormat="false" ht="15" hidden="false" customHeight="false" outlineLevel="0" collapsed="false">
      <c r="A44" s="0" t="s">
        <v>551</v>
      </c>
      <c r="B44" s="15" t="n">
        <v>45170</v>
      </c>
      <c r="C44" s="0" t="n">
        <v>3</v>
      </c>
      <c r="D44" s="0" t="n">
        <v>1</v>
      </c>
    </row>
    <row r="45" customFormat="false" ht="15" hidden="false" customHeight="false" outlineLevel="0" collapsed="false">
      <c r="A45" s="0" t="s">
        <v>551</v>
      </c>
      <c r="B45" s="15" t="n">
        <v>45200</v>
      </c>
      <c r="C45" s="0" t="n">
        <v>3</v>
      </c>
      <c r="D45" s="0" t="n">
        <v>1</v>
      </c>
    </row>
    <row r="46" customFormat="false" ht="15" hidden="false" customHeight="false" outlineLevel="0" collapsed="false">
      <c r="A46" s="0" t="s">
        <v>551</v>
      </c>
      <c r="B46" s="15" t="n">
        <v>45231</v>
      </c>
      <c r="C46" s="0" t="n">
        <v>3</v>
      </c>
      <c r="D46" s="0" t="n">
        <v>4</v>
      </c>
    </row>
    <row r="47" customFormat="false" ht="15" hidden="false" customHeight="false" outlineLevel="0" collapsed="false">
      <c r="A47" s="0" t="s">
        <v>551</v>
      </c>
      <c r="B47" s="15" t="n">
        <v>45261</v>
      </c>
      <c r="C47" s="0" t="n">
        <v>3</v>
      </c>
      <c r="D47" s="0" t="n">
        <v>4</v>
      </c>
    </row>
    <row r="48" customFormat="false" ht="15" hidden="false" customHeight="false" outlineLevel="0" collapsed="false">
      <c r="A48" s="0" t="s">
        <v>551</v>
      </c>
      <c r="B48" s="15" t="n">
        <v>45292</v>
      </c>
      <c r="C48" s="0" t="n">
        <v>3</v>
      </c>
      <c r="D48" s="0" t="n">
        <v>4</v>
      </c>
    </row>
    <row r="49" customFormat="false" ht="15" hidden="false" customHeight="false" outlineLevel="0" collapsed="false">
      <c r="A49" s="0" t="s">
        <v>551</v>
      </c>
      <c r="B49" s="15" t="n">
        <v>45323</v>
      </c>
      <c r="C49" s="0" t="n">
        <v>3</v>
      </c>
      <c r="D49" s="0" t="n">
        <v>6</v>
      </c>
    </row>
    <row r="50" customFormat="false" ht="15" hidden="false" customHeight="false" outlineLevel="0" collapsed="false">
      <c r="A50" s="0" t="s">
        <v>551</v>
      </c>
      <c r="B50" s="15" t="n">
        <v>45352</v>
      </c>
      <c r="C50" s="0" t="n">
        <v>3</v>
      </c>
      <c r="D50" s="0" t="n">
        <v>6</v>
      </c>
    </row>
    <row r="51" customFormat="false" ht="15" hidden="false" customHeight="false" outlineLevel="0" collapsed="false">
      <c r="A51" s="0" t="s">
        <v>551</v>
      </c>
      <c r="B51" s="15" t="n">
        <v>45383</v>
      </c>
      <c r="C51" s="0" t="n">
        <v>3</v>
      </c>
      <c r="D51" s="0" t="n">
        <v>6</v>
      </c>
    </row>
    <row r="52" customFormat="false" ht="15" hidden="false" customHeight="false" outlineLevel="0" collapsed="false">
      <c r="A52" s="0" t="s">
        <v>551</v>
      </c>
      <c r="B52" s="15" t="n">
        <v>45413</v>
      </c>
      <c r="C52" s="0" t="n">
        <v>3</v>
      </c>
      <c r="D52" s="0" t="n">
        <v>6</v>
      </c>
    </row>
    <row r="53" customFormat="false" ht="15" hidden="false" customHeight="false" outlineLevel="0" collapsed="false">
      <c r="A53" s="0" t="s">
        <v>551</v>
      </c>
      <c r="B53" s="15" t="n">
        <v>45444</v>
      </c>
      <c r="C53" s="0" t="n">
        <v>3</v>
      </c>
      <c r="D53" s="0" t="n">
        <v>6</v>
      </c>
    </row>
    <row r="54" customFormat="false" ht="15" hidden="false" customHeight="false" outlineLevel="0" collapsed="false">
      <c r="A54" s="0" t="s">
        <v>551</v>
      </c>
      <c r="B54" s="15" t="n">
        <v>45474</v>
      </c>
      <c r="C54" s="0" t="n">
        <v>3</v>
      </c>
      <c r="D54" s="0" t="n">
        <v>6</v>
      </c>
    </row>
    <row r="55" customFormat="false" ht="15" hidden="false" customHeight="false" outlineLevel="0" collapsed="false">
      <c r="A55" s="0" t="s">
        <v>551</v>
      </c>
      <c r="B55" s="15" t="n">
        <v>45505</v>
      </c>
      <c r="C55" s="0" t="n">
        <v>3</v>
      </c>
      <c r="D55" s="0" t="n">
        <v>6</v>
      </c>
    </row>
    <row r="56" customFormat="false" ht="15" hidden="false" customHeight="false" outlineLevel="0" collapsed="false">
      <c r="A56" s="0" t="s">
        <v>551</v>
      </c>
      <c r="B56" s="15" t="n">
        <v>45536</v>
      </c>
      <c r="C56" s="0" t="n">
        <v>3</v>
      </c>
      <c r="D56" s="0" t="n">
        <v>7</v>
      </c>
    </row>
    <row r="57" customFormat="false" ht="15" hidden="false" customHeight="false" outlineLevel="0" collapsed="false">
      <c r="A57" s="0" t="s">
        <v>551</v>
      </c>
      <c r="B57" s="15" t="n">
        <v>45566</v>
      </c>
      <c r="C57" s="0" t="n">
        <v>3</v>
      </c>
      <c r="D57" s="0" t="n">
        <v>7</v>
      </c>
    </row>
    <row r="58" customFormat="false" ht="15" hidden="false" customHeight="false" outlineLevel="0" collapsed="false">
      <c r="A58" s="0" t="s">
        <v>551</v>
      </c>
      <c r="B58" s="15" t="n">
        <v>45597</v>
      </c>
      <c r="C58" s="0" t="n">
        <v>3</v>
      </c>
      <c r="D58" s="0" t="n">
        <v>7</v>
      </c>
    </row>
    <row r="59" customFormat="false" ht="15" hidden="false" customHeight="false" outlineLevel="0" collapsed="false">
      <c r="A59" s="0" t="s">
        <v>551</v>
      </c>
      <c r="B59" s="15" t="n">
        <v>45627</v>
      </c>
      <c r="C59" s="0" t="n">
        <v>3</v>
      </c>
      <c r="D59" s="0" t="n">
        <v>7</v>
      </c>
    </row>
    <row r="60" customFormat="false" ht="15" hidden="false" customHeight="false" outlineLevel="0" collapsed="false">
      <c r="A60" s="0" t="s">
        <v>551</v>
      </c>
      <c r="B60" s="15" t="n">
        <v>45658</v>
      </c>
      <c r="C60" s="0" t="n">
        <v>3</v>
      </c>
      <c r="D60" s="0" t="n">
        <v>7</v>
      </c>
    </row>
    <row r="61" customFormat="false" ht="15" hidden="false" customHeight="false" outlineLevel="0" collapsed="false">
      <c r="A61" s="0" t="s">
        <v>551</v>
      </c>
      <c r="B61" s="15" t="n">
        <v>45689</v>
      </c>
      <c r="C61" s="0" t="n">
        <v>3</v>
      </c>
      <c r="D61" s="0" t="n">
        <v>7</v>
      </c>
    </row>
    <row r="62" customFormat="false" ht="15" hidden="false" customHeight="false" outlineLevel="0" collapsed="false">
      <c r="A62" s="0" t="s">
        <v>551</v>
      </c>
      <c r="B62" s="15" t="n">
        <v>45717</v>
      </c>
      <c r="C62" s="0" t="n">
        <v>3</v>
      </c>
      <c r="D62" s="0" t="n">
        <v>7</v>
      </c>
    </row>
    <row r="63" customFormat="false" ht="15" hidden="false" customHeight="false" outlineLevel="0" collapsed="false">
      <c r="A63" s="0" t="s">
        <v>551</v>
      </c>
      <c r="B63" s="15" t="n">
        <v>45748</v>
      </c>
      <c r="C63" s="0" t="n">
        <v>3</v>
      </c>
      <c r="D63" s="0" t="n">
        <v>7</v>
      </c>
    </row>
    <row r="64" customFormat="false" ht="15" hidden="false" customHeight="false" outlineLevel="0" collapsed="false">
      <c r="A64" s="0" t="s">
        <v>551</v>
      </c>
      <c r="B64" s="15" t="n">
        <v>45778</v>
      </c>
      <c r="C64" s="0" t="n">
        <v>3</v>
      </c>
      <c r="D64" s="0" t="n">
        <v>8</v>
      </c>
    </row>
    <row r="65" customFormat="false" ht="15" hidden="false" customHeight="false" outlineLevel="0" collapsed="false">
      <c r="A65" s="0" t="s">
        <v>551</v>
      </c>
      <c r="B65" s="15" t="n">
        <v>45809</v>
      </c>
      <c r="C65" s="0" t="n">
        <v>3</v>
      </c>
      <c r="D65" s="0" t="n">
        <v>9</v>
      </c>
    </row>
    <row r="66" customFormat="false" ht="15" hidden="false" customHeight="false" outlineLevel="0" collapsed="false">
      <c r="A66" s="0" t="s">
        <v>551</v>
      </c>
      <c r="B66" s="15" t="n">
        <v>45839</v>
      </c>
      <c r="C66" s="0" t="n">
        <v>3</v>
      </c>
      <c r="D66" s="0" t="n">
        <v>9</v>
      </c>
    </row>
    <row r="67" customFormat="false" ht="15" hidden="false" customHeight="false" outlineLevel="0" collapsed="false">
      <c r="A67" s="0" t="s">
        <v>551</v>
      </c>
      <c r="B67" s="15" t="n">
        <v>45870</v>
      </c>
      <c r="C67" s="0" t="n">
        <v>3</v>
      </c>
      <c r="D67" s="0" t="n">
        <v>10</v>
      </c>
    </row>
    <row r="68" customFormat="false" ht="15" hidden="false" customHeight="false" outlineLevel="0" collapsed="false">
      <c r="A68" s="0" t="s">
        <v>551</v>
      </c>
      <c r="B68" s="15" t="n">
        <v>45901</v>
      </c>
      <c r="C68" s="0" t="n">
        <v>3</v>
      </c>
      <c r="D68" s="0" t="n">
        <v>12</v>
      </c>
    </row>
    <row r="69" customFormat="false" ht="15" hidden="false" customHeight="false" outlineLevel="0" collapsed="false">
      <c r="A69" s="0" t="s">
        <v>551</v>
      </c>
      <c r="B69" s="15" t="n">
        <v>45931</v>
      </c>
      <c r="C69" s="0" t="n">
        <v>3</v>
      </c>
      <c r="D69" s="0" t="n">
        <v>12</v>
      </c>
    </row>
    <row r="70" customFormat="false" ht="15" hidden="false" customHeight="false" outlineLevel="0" collapsed="false">
      <c r="A70" s="0" t="s">
        <v>551</v>
      </c>
      <c r="B70" s="15" t="n">
        <v>45962</v>
      </c>
      <c r="C70" s="0" t="n">
        <v>3</v>
      </c>
      <c r="D70" s="0" t="n">
        <v>12</v>
      </c>
    </row>
    <row r="71" customFormat="false" ht="15" hidden="false" customHeight="false" outlineLevel="0" collapsed="false">
      <c r="A71" s="0" t="s">
        <v>551</v>
      </c>
      <c r="B71" s="15" t="n">
        <v>45992</v>
      </c>
      <c r="C71" s="0" t="n">
        <v>3</v>
      </c>
      <c r="D71" s="0" t="n">
        <v>12</v>
      </c>
    </row>
    <row r="72" customFormat="false" ht="15" hidden="false" customHeight="false" outlineLevel="0" collapsed="false">
      <c r="A72" s="0" t="s">
        <v>551</v>
      </c>
      <c r="B72" s="15" t="n">
        <v>46023</v>
      </c>
      <c r="C72" s="0" t="n">
        <v>3</v>
      </c>
      <c r="D72" s="0" t="n">
        <v>13</v>
      </c>
    </row>
    <row r="73" customFormat="false" ht="15" hidden="false" customHeight="false" outlineLevel="0" collapsed="false">
      <c r="A73" s="0" t="s">
        <v>551</v>
      </c>
      <c r="B73" s="15" t="n">
        <v>46054</v>
      </c>
      <c r="C73" s="0" t="n">
        <v>3</v>
      </c>
      <c r="D73" s="0" t="n">
        <v>13</v>
      </c>
    </row>
    <row r="74" customFormat="false" ht="15" hidden="false" customHeight="false" outlineLevel="0" collapsed="false">
      <c r="A74" s="0" t="s">
        <v>551</v>
      </c>
      <c r="B74" s="15" t="n">
        <v>46082</v>
      </c>
      <c r="C74" s="0" t="n">
        <v>3</v>
      </c>
      <c r="D74" s="0" t="n">
        <v>16</v>
      </c>
    </row>
    <row r="75" customFormat="false" ht="15" hidden="false" customHeight="false" outlineLevel="0" collapsed="false">
      <c r="A75" s="0" t="s">
        <v>551</v>
      </c>
      <c r="B75" s="15" t="n">
        <v>46113</v>
      </c>
      <c r="C75" s="0" t="n">
        <v>3</v>
      </c>
      <c r="D75" s="0" t="n">
        <v>17</v>
      </c>
    </row>
    <row r="76" customFormat="false" ht="15" hidden="false" customHeight="false" outlineLevel="0" collapsed="false">
      <c r="A76" s="0" t="s">
        <v>551</v>
      </c>
      <c r="B76" s="15" t="n">
        <v>46143</v>
      </c>
      <c r="C76" s="0" t="n">
        <v>3</v>
      </c>
      <c r="D76" s="0" t="n">
        <v>19</v>
      </c>
    </row>
    <row r="77" customFormat="false" ht="15" hidden="false" customHeight="false" outlineLevel="0" collapsed="false">
      <c r="A77" s="0" t="s">
        <v>551</v>
      </c>
      <c r="B77" s="15" t="n">
        <v>46174</v>
      </c>
      <c r="C77" s="0" t="n">
        <v>3</v>
      </c>
      <c r="D77" s="0" t="n">
        <v>22</v>
      </c>
    </row>
    <row r="78" customFormat="false" ht="15" hidden="false" customHeight="false" outlineLevel="0" collapsed="false">
      <c r="A78" s="0" t="s">
        <v>551</v>
      </c>
      <c r="B78" s="15" t="n">
        <v>46204</v>
      </c>
      <c r="C78" s="0" t="n">
        <v>3</v>
      </c>
      <c r="D78" s="0" t="n">
        <v>22</v>
      </c>
    </row>
    <row r="79" customFormat="false" ht="15" hidden="false" customHeight="false" outlineLevel="0" collapsed="false">
      <c r="A79" s="0" t="s">
        <v>551</v>
      </c>
      <c r="B79" s="15" t="n">
        <v>46235</v>
      </c>
      <c r="C79" s="0" t="n">
        <v>3</v>
      </c>
      <c r="D79" s="0" t="n">
        <v>25</v>
      </c>
    </row>
    <row r="80" customFormat="false" ht="15" hidden="false" customHeight="false" outlineLevel="0" collapsed="false">
      <c r="A80" s="0" t="s">
        <v>545</v>
      </c>
      <c r="B80" s="15" t="n">
        <v>46082</v>
      </c>
      <c r="C80" s="0" t="n">
        <v>2</v>
      </c>
      <c r="D80" s="0" t="n">
        <v>1</v>
      </c>
    </row>
    <row r="81" customFormat="false" ht="15" hidden="false" customHeight="false" outlineLevel="0" collapsed="false">
      <c r="A81" s="0" t="s">
        <v>545</v>
      </c>
      <c r="B81" s="15" t="n">
        <v>46113</v>
      </c>
      <c r="C81" s="0" t="n">
        <v>2</v>
      </c>
      <c r="D81" s="0" t="n">
        <v>1</v>
      </c>
    </row>
    <row r="82" customFormat="false" ht="15" hidden="false" customHeight="false" outlineLevel="0" collapsed="false">
      <c r="A82" s="0" t="s">
        <v>545</v>
      </c>
      <c r="B82" s="15" t="n">
        <v>46143</v>
      </c>
      <c r="C82" s="0" t="n">
        <v>2</v>
      </c>
      <c r="D82" s="0" t="n">
        <v>1</v>
      </c>
    </row>
    <row r="83" customFormat="false" ht="15" hidden="false" customHeight="false" outlineLevel="0" collapsed="false">
      <c r="A83" s="0" t="s">
        <v>545</v>
      </c>
      <c r="B83" s="15" t="n">
        <v>46174</v>
      </c>
      <c r="C83" s="0" t="n">
        <v>2</v>
      </c>
      <c r="D83" s="0" t="n">
        <v>1</v>
      </c>
    </row>
    <row r="84" customFormat="false" ht="15" hidden="false" customHeight="false" outlineLevel="0" collapsed="false">
      <c r="A84" s="0" t="s">
        <v>545</v>
      </c>
      <c r="B84" s="15" t="n">
        <v>46204</v>
      </c>
      <c r="C84" s="0" t="n">
        <v>2</v>
      </c>
      <c r="D84" s="0" t="n">
        <v>1</v>
      </c>
    </row>
    <row r="85" customFormat="false" ht="15" hidden="false" customHeight="false" outlineLevel="0" collapsed="false">
      <c r="A85" s="0" t="s">
        <v>545</v>
      </c>
      <c r="B85" s="15" t="n">
        <v>46235</v>
      </c>
      <c r="C85" s="0" t="n">
        <v>2</v>
      </c>
      <c r="D85" s="0" t="n">
        <v>1</v>
      </c>
    </row>
    <row r="86" customFormat="false" ht="15" hidden="false" customHeight="false" outlineLevel="0" collapsed="false">
      <c r="A86" s="0" t="s">
        <v>533</v>
      </c>
      <c r="B86" s="15" t="n">
        <v>45597</v>
      </c>
      <c r="C86" s="0" t="n">
        <v>1</v>
      </c>
      <c r="D86" s="0" t="n">
        <v>1</v>
      </c>
    </row>
    <row r="87" customFormat="false" ht="15" hidden="false" customHeight="false" outlineLevel="0" collapsed="false">
      <c r="A87" s="0" t="s">
        <v>533</v>
      </c>
      <c r="B87" s="15" t="n">
        <v>45627</v>
      </c>
      <c r="C87" s="0" t="n">
        <v>1</v>
      </c>
      <c r="D87" s="0" t="n">
        <v>1</v>
      </c>
    </row>
    <row r="88" customFormat="false" ht="15" hidden="false" customHeight="false" outlineLevel="0" collapsed="false">
      <c r="A88" s="0" t="s">
        <v>533</v>
      </c>
      <c r="B88" s="15" t="n">
        <v>45658</v>
      </c>
      <c r="C88" s="0" t="n">
        <v>1</v>
      </c>
      <c r="D88" s="0" t="n">
        <v>1</v>
      </c>
    </row>
    <row r="89" customFormat="false" ht="15" hidden="false" customHeight="false" outlineLevel="0" collapsed="false">
      <c r="A89" s="0" t="s">
        <v>533</v>
      </c>
      <c r="B89" s="15" t="n">
        <v>45689</v>
      </c>
      <c r="C89" s="0" t="n">
        <v>1</v>
      </c>
      <c r="D89" s="0" t="n">
        <v>1</v>
      </c>
    </row>
    <row r="90" customFormat="false" ht="15" hidden="false" customHeight="false" outlineLevel="0" collapsed="false">
      <c r="A90" s="0" t="s">
        <v>533</v>
      </c>
      <c r="B90" s="15" t="n">
        <v>45717</v>
      </c>
      <c r="C90" s="0" t="n">
        <v>1</v>
      </c>
      <c r="D90" s="0" t="n">
        <v>1</v>
      </c>
    </row>
    <row r="91" customFormat="false" ht="15" hidden="false" customHeight="false" outlineLevel="0" collapsed="false">
      <c r="A91" s="0" t="s">
        <v>533</v>
      </c>
      <c r="B91" s="15" t="n">
        <v>45748</v>
      </c>
      <c r="C91" s="0" t="n">
        <v>1</v>
      </c>
      <c r="D91" s="0" t="n">
        <v>1</v>
      </c>
    </row>
    <row r="92" customFormat="false" ht="15" hidden="false" customHeight="false" outlineLevel="0" collapsed="false">
      <c r="A92" s="0" t="s">
        <v>533</v>
      </c>
      <c r="B92" s="15" t="n">
        <v>45778</v>
      </c>
      <c r="C92" s="0" t="n">
        <v>1</v>
      </c>
      <c r="D92" s="0" t="n">
        <v>1</v>
      </c>
    </row>
    <row r="93" customFormat="false" ht="15" hidden="false" customHeight="false" outlineLevel="0" collapsed="false">
      <c r="A93" s="0" t="s">
        <v>533</v>
      </c>
      <c r="B93" s="15" t="n">
        <v>45809</v>
      </c>
      <c r="C93" s="0" t="n">
        <v>1</v>
      </c>
      <c r="D93" s="0" t="n">
        <v>1</v>
      </c>
    </row>
    <row r="94" customFormat="false" ht="15" hidden="false" customHeight="false" outlineLevel="0" collapsed="false">
      <c r="A94" s="0" t="s">
        <v>533</v>
      </c>
      <c r="B94" s="15" t="n">
        <v>45839</v>
      </c>
      <c r="C94" s="0" t="n">
        <v>1</v>
      </c>
      <c r="D94" s="0" t="n">
        <v>1</v>
      </c>
    </row>
    <row r="95" customFormat="false" ht="15" hidden="false" customHeight="false" outlineLevel="0" collapsed="false">
      <c r="A95" s="0" t="s">
        <v>533</v>
      </c>
      <c r="B95" s="15" t="n">
        <v>45870</v>
      </c>
      <c r="C95" s="0" t="n">
        <v>1</v>
      </c>
      <c r="D95" s="0" t="n">
        <v>1</v>
      </c>
    </row>
    <row r="96" customFormat="false" ht="15" hidden="false" customHeight="false" outlineLevel="0" collapsed="false">
      <c r="A96" s="0" t="s">
        <v>533</v>
      </c>
      <c r="B96" s="15" t="n">
        <v>45901</v>
      </c>
      <c r="C96" s="0" t="n">
        <v>1</v>
      </c>
      <c r="D96" s="0" t="n">
        <v>1</v>
      </c>
    </row>
    <row r="97" customFormat="false" ht="15" hidden="false" customHeight="false" outlineLevel="0" collapsed="false">
      <c r="A97" s="0" t="s">
        <v>533</v>
      </c>
      <c r="B97" s="15" t="n">
        <v>45931</v>
      </c>
      <c r="C97" s="0" t="n">
        <v>1</v>
      </c>
      <c r="D97" s="0" t="n">
        <v>1</v>
      </c>
    </row>
    <row r="98" customFormat="false" ht="15" hidden="false" customHeight="false" outlineLevel="0" collapsed="false">
      <c r="A98" s="0" t="s">
        <v>533</v>
      </c>
      <c r="B98" s="15" t="n">
        <v>45962</v>
      </c>
      <c r="C98" s="0" t="n">
        <v>1</v>
      </c>
      <c r="D98" s="0" t="n">
        <v>1</v>
      </c>
    </row>
    <row r="99" customFormat="false" ht="15" hidden="false" customHeight="false" outlineLevel="0" collapsed="false">
      <c r="A99" s="0" t="s">
        <v>533</v>
      </c>
      <c r="B99" s="15" t="n">
        <v>45992</v>
      </c>
      <c r="C99" s="0" t="n">
        <v>1</v>
      </c>
      <c r="D99" s="0" t="n">
        <v>1</v>
      </c>
    </row>
    <row r="100" customFormat="false" ht="15" hidden="false" customHeight="false" outlineLevel="0" collapsed="false">
      <c r="A100" s="0" t="s">
        <v>533</v>
      </c>
      <c r="B100" s="15" t="n">
        <v>46023</v>
      </c>
      <c r="C100" s="0" t="n">
        <v>1</v>
      </c>
      <c r="D100" s="0" t="n">
        <v>1</v>
      </c>
    </row>
    <row r="101" customFormat="false" ht="15" hidden="false" customHeight="false" outlineLevel="0" collapsed="false">
      <c r="A101" s="0" t="s">
        <v>533</v>
      </c>
      <c r="B101" s="15" t="n">
        <v>46054</v>
      </c>
      <c r="C101" s="0" t="n">
        <v>1</v>
      </c>
      <c r="D101" s="0" t="n">
        <v>1</v>
      </c>
    </row>
    <row r="102" customFormat="false" ht="15" hidden="false" customHeight="false" outlineLevel="0" collapsed="false">
      <c r="A102" s="0" t="s">
        <v>533</v>
      </c>
      <c r="B102" s="15" t="n">
        <v>46082</v>
      </c>
      <c r="C102" s="0" t="n">
        <v>1</v>
      </c>
      <c r="D102" s="0" t="n">
        <v>1</v>
      </c>
    </row>
    <row r="103" customFormat="false" ht="15" hidden="false" customHeight="false" outlineLevel="0" collapsed="false">
      <c r="A103" s="0" t="s">
        <v>533</v>
      </c>
      <c r="B103" s="15" t="n">
        <v>46113</v>
      </c>
      <c r="C103" s="0" t="n">
        <v>1</v>
      </c>
      <c r="D103" s="0" t="n">
        <v>1</v>
      </c>
    </row>
    <row r="104" customFormat="false" ht="15" hidden="false" customHeight="false" outlineLevel="0" collapsed="false">
      <c r="A104" s="0" t="s">
        <v>533</v>
      </c>
      <c r="B104" s="15" t="n">
        <v>46143</v>
      </c>
      <c r="C104" s="0" t="n">
        <v>1</v>
      </c>
      <c r="D104" s="0" t="n">
        <v>1</v>
      </c>
    </row>
    <row r="105" customFormat="false" ht="15" hidden="false" customHeight="false" outlineLevel="0" collapsed="false">
      <c r="A105" s="0" t="s">
        <v>533</v>
      </c>
      <c r="B105" s="15" t="n">
        <v>46174</v>
      </c>
      <c r="C105" s="0" t="n">
        <v>1</v>
      </c>
      <c r="D105" s="0" t="n">
        <v>1</v>
      </c>
    </row>
    <row r="106" customFormat="false" ht="15" hidden="false" customHeight="false" outlineLevel="0" collapsed="false">
      <c r="A106" s="0" t="s">
        <v>533</v>
      </c>
      <c r="B106" s="15" t="n">
        <v>46204</v>
      </c>
      <c r="C106" s="0" t="n">
        <v>1</v>
      </c>
      <c r="D106" s="0" t="n">
        <v>1</v>
      </c>
    </row>
    <row r="107" customFormat="false" ht="15" hidden="false" customHeight="false" outlineLevel="0" collapsed="false">
      <c r="A107" s="0" t="s">
        <v>533</v>
      </c>
      <c r="B107" s="15" t="n">
        <v>46235</v>
      </c>
      <c r="C107" s="0" t="n">
        <v>1</v>
      </c>
      <c r="D107" s="0" t="n">
        <v>1</v>
      </c>
    </row>
    <row r="108" customFormat="false" ht="15" hidden="false" customHeight="false" outlineLevel="0" collapsed="false">
      <c r="A108" s="0" t="s">
        <v>510</v>
      </c>
      <c r="B108" s="15" t="n">
        <v>44562</v>
      </c>
      <c r="C108" s="0" t="n">
        <v>5</v>
      </c>
      <c r="D108" s="0" t="n">
        <v>66</v>
      </c>
    </row>
    <row r="109" customFormat="false" ht="15" hidden="false" customHeight="false" outlineLevel="0" collapsed="false">
      <c r="A109" s="0" t="s">
        <v>510</v>
      </c>
      <c r="B109" s="15" t="n">
        <v>44593</v>
      </c>
      <c r="C109" s="0" t="n">
        <v>5</v>
      </c>
      <c r="D109" s="0" t="n">
        <v>293</v>
      </c>
    </row>
    <row r="110" customFormat="false" ht="15" hidden="false" customHeight="false" outlineLevel="0" collapsed="false">
      <c r="A110" s="0" t="s">
        <v>510</v>
      </c>
      <c r="B110" s="15" t="n">
        <v>44621</v>
      </c>
      <c r="C110" s="0" t="n">
        <v>5</v>
      </c>
      <c r="D110" s="0" t="n">
        <v>725</v>
      </c>
    </row>
    <row r="111" customFormat="false" ht="15" hidden="false" customHeight="false" outlineLevel="0" collapsed="false">
      <c r="A111" s="0" t="s">
        <v>510</v>
      </c>
      <c r="B111" s="15" t="n">
        <v>44652</v>
      </c>
      <c r="C111" s="0" t="n">
        <v>5</v>
      </c>
      <c r="D111" s="0" t="n">
        <v>829</v>
      </c>
    </row>
    <row r="112" customFormat="false" ht="15" hidden="false" customHeight="false" outlineLevel="0" collapsed="false">
      <c r="A112" s="0" t="s">
        <v>510</v>
      </c>
      <c r="B112" s="15" t="n">
        <v>44682</v>
      </c>
      <c r="C112" s="0" t="n">
        <v>5</v>
      </c>
      <c r="D112" s="0" t="n">
        <v>978</v>
      </c>
    </row>
    <row r="113" customFormat="false" ht="15" hidden="false" customHeight="false" outlineLevel="0" collapsed="false">
      <c r="A113" s="0" t="s">
        <v>510</v>
      </c>
      <c r="B113" s="15" t="n">
        <v>44713</v>
      </c>
      <c r="C113" s="0" t="n">
        <v>5</v>
      </c>
      <c r="D113" s="0" t="n">
        <v>1112</v>
      </c>
    </row>
    <row r="114" customFormat="false" ht="15" hidden="false" customHeight="false" outlineLevel="0" collapsed="false">
      <c r="A114" s="0" t="s">
        <v>510</v>
      </c>
      <c r="B114" s="15" t="n">
        <v>44743</v>
      </c>
      <c r="C114" s="0" t="n">
        <v>5</v>
      </c>
      <c r="D114" s="0" t="n">
        <v>1217</v>
      </c>
    </row>
    <row r="115" customFormat="false" ht="15" hidden="false" customHeight="false" outlineLevel="0" collapsed="false">
      <c r="A115" s="0" t="s">
        <v>510</v>
      </c>
      <c r="B115" s="15" t="n">
        <v>44774</v>
      </c>
      <c r="C115" s="0" t="n">
        <v>5</v>
      </c>
      <c r="D115" s="0" t="n">
        <v>1670</v>
      </c>
    </row>
    <row r="116" customFormat="false" ht="15" hidden="false" customHeight="false" outlineLevel="0" collapsed="false">
      <c r="A116" s="0" t="s">
        <v>510</v>
      </c>
      <c r="B116" s="15" t="n">
        <v>44805</v>
      </c>
      <c r="C116" s="0" t="n">
        <v>5</v>
      </c>
      <c r="D116" s="0" t="n">
        <v>2338</v>
      </c>
    </row>
    <row r="117" customFormat="false" ht="15" hidden="false" customHeight="false" outlineLevel="0" collapsed="false">
      <c r="A117" s="0" t="s">
        <v>510</v>
      </c>
      <c r="B117" s="15" t="n">
        <v>44835</v>
      </c>
      <c r="C117" s="0" t="n">
        <v>5</v>
      </c>
      <c r="D117" s="0" t="n">
        <v>2694</v>
      </c>
    </row>
    <row r="118" customFormat="false" ht="15" hidden="false" customHeight="false" outlineLevel="0" collapsed="false">
      <c r="A118" s="0" t="s">
        <v>510</v>
      </c>
      <c r="B118" s="15" t="n">
        <v>44866</v>
      </c>
      <c r="C118" s="0" t="n">
        <v>5</v>
      </c>
      <c r="D118" s="0" t="n">
        <v>2976</v>
      </c>
    </row>
    <row r="119" customFormat="false" ht="15" hidden="false" customHeight="false" outlineLevel="0" collapsed="false">
      <c r="A119" s="0" t="s">
        <v>510</v>
      </c>
      <c r="B119" s="15" t="n">
        <v>44896</v>
      </c>
      <c r="C119" s="0" t="n">
        <v>5</v>
      </c>
      <c r="D119" s="0" t="n">
        <v>3321</v>
      </c>
    </row>
    <row r="120" customFormat="false" ht="15" hidden="false" customHeight="false" outlineLevel="0" collapsed="false">
      <c r="A120" s="0" t="s">
        <v>510</v>
      </c>
      <c r="B120" s="15" t="n">
        <v>44927</v>
      </c>
      <c r="C120" s="0" t="n">
        <v>5</v>
      </c>
      <c r="D120" s="0" t="n">
        <v>4041</v>
      </c>
    </row>
    <row r="121" customFormat="false" ht="15" hidden="false" customHeight="false" outlineLevel="0" collapsed="false">
      <c r="A121" s="0" t="s">
        <v>510</v>
      </c>
      <c r="B121" s="15" t="n">
        <v>44958</v>
      </c>
      <c r="C121" s="0" t="n">
        <v>5</v>
      </c>
      <c r="D121" s="0" t="n">
        <v>4641</v>
      </c>
    </row>
    <row r="122" customFormat="false" ht="15" hidden="false" customHeight="false" outlineLevel="0" collapsed="false">
      <c r="A122" s="0" t="s">
        <v>510</v>
      </c>
      <c r="B122" s="15" t="n">
        <v>44986</v>
      </c>
      <c r="C122" s="0" t="n">
        <v>5</v>
      </c>
      <c r="D122" s="0" t="n">
        <v>5351</v>
      </c>
    </row>
    <row r="123" customFormat="false" ht="15" hidden="false" customHeight="false" outlineLevel="0" collapsed="false">
      <c r="A123" s="0" t="s">
        <v>510</v>
      </c>
      <c r="B123" s="15" t="n">
        <v>45017</v>
      </c>
      <c r="C123" s="0" t="n">
        <v>5</v>
      </c>
      <c r="D123" s="0" t="n">
        <v>6147</v>
      </c>
    </row>
    <row r="124" customFormat="false" ht="15" hidden="false" customHeight="false" outlineLevel="0" collapsed="false">
      <c r="A124" s="0" t="s">
        <v>510</v>
      </c>
      <c r="B124" s="15" t="n">
        <v>45047</v>
      </c>
      <c r="C124" s="0" t="n">
        <v>5</v>
      </c>
      <c r="D124" s="0" t="n">
        <v>6772</v>
      </c>
    </row>
    <row r="125" customFormat="false" ht="15" hidden="false" customHeight="false" outlineLevel="0" collapsed="false">
      <c r="A125" s="0" t="s">
        <v>510</v>
      </c>
      <c r="B125" s="15" t="n">
        <v>45078</v>
      </c>
      <c r="C125" s="0" t="n">
        <v>5</v>
      </c>
      <c r="D125" s="0" t="n">
        <v>7883</v>
      </c>
    </row>
    <row r="126" customFormat="false" ht="15" hidden="false" customHeight="false" outlineLevel="0" collapsed="false">
      <c r="A126" s="0" t="s">
        <v>510</v>
      </c>
      <c r="B126" s="15" t="n">
        <v>45108</v>
      </c>
      <c r="C126" s="0" t="n">
        <v>5</v>
      </c>
      <c r="D126" s="0" t="n">
        <v>8556</v>
      </c>
    </row>
    <row r="127" customFormat="false" ht="15" hidden="false" customHeight="false" outlineLevel="0" collapsed="false">
      <c r="A127" s="0" t="s">
        <v>510</v>
      </c>
      <c r="B127" s="15" t="n">
        <v>45139</v>
      </c>
      <c r="C127" s="0" t="n">
        <v>5</v>
      </c>
      <c r="D127" s="0" t="n">
        <v>9749</v>
      </c>
    </row>
    <row r="128" customFormat="false" ht="15" hidden="false" customHeight="false" outlineLevel="0" collapsed="false">
      <c r="A128" s="0" t="s">
        <v>510</v>
      </c>
      <c r="B128" s="15" t="n">
        <v>45170</v>
      </c>
      <c r="C128" s="0" t="n">
        <v>5</v>
      </c>
      <c r="D128" s="0" t="n">
        <v>10576</v>
      </c>
    </row>
    <row r="129" customFormat="false" ht="15" hidden="false" customHeight="false" outlineLevel="0" collapsed="false">
      <c r="A129" s="0" t="s">
        <v>510</v>
      </c>
      <c r="B129" s="15" t="n">
        <v>45200</v>
      </c>
      <c r="C129" s="0" t="n">
        <v>5</v>
      </c>
      <c r="D129" s="0" t="n">
        <v>11151</v>
      </c>
    </row>
    <row r="130" customFormat="false" ht="15" hidden="false" customHeight="false" outlineLevel="0" collapsed="false">
      <c r="A130" s="0" t="s">
        <v>510</v>
      </c>
      <c r="B130" s="15" t="n">
        <v>45231</v>
      </c>
      <c r="C130" s="0" t="n">
        <v>5</v>
      </c>
      <c r="D130" s="0" t="n">
        <v>12253</v>
      </c>
    </row>
    <row r="131" customFormat="false" ht="15" hidden="false" customHeight="false" outlineLevel="0" collapsed="false">
      <c r="A131" s="0" t="s">
        <v>510</v>
      </c>
      <c r="B131" s="15" t="n">
        <v>45261</v>
      </c>
      <c r="C131" s="0" t="n">
        <v>5</v>
      </c>
      <c r="D131" s="0" t="n">
        <v>12967</v>
      </c>
    </row>
    <row r="132" customFormat="false" ht="15" hidden="false" customHeight="false" outlineLevel="0" collapsed="false">
      <c r="A132" s="0" t="s">
        <v>510</v>
      </c>
      <c r="B132" s="15" t="n">
        <v>45292</v>
      </c>
      <c r="C132" s="0" t="n">
        <v>5</v>
      </c>
      <c r="D132" s="0" t="n">
        <v>13625</v>
      </c>
    </row>
    <row r="133" customFormat="false" ht="15" hidden="false" customHeight="false" outlineLevel="0" collapsed="false">
      <c r="A133" s="0" t="s">
        <v>510</v>
      </c>
      <c r="B133" s="15" t="n">
        <v>45323</v>
      </c>
      <c r="C133" s="0" t="n">
        <v>5</v>
      </c>
      <c r="D133" s="0" t="n">
        <v>14559</v>
      </c>
    </row>
    <row r="134" customFormat="false" ht="15" hidden="false" customHeight="false" outlineLevel="0" collapsed="false">
      <c r="A134" s="0" t="s">
        <v>510</v>
      </c>
      <c r="B134" s="15" t="n">
        <v>45352</v>
      </c>
      <c r="C134" s="0" t="n">
        <v>5</v>
      </c>
      <c r="D134" s="0" t="n">
        <v>15554</v>
      </c>
    </row>
    <row r="135" customFormat="false" ht="15" hidden="false" customHeight="false" outlineLevel="0" collapsed="false">
      <c r="A135" s="0" t="s">
        <v>510</v>
      </c>
      <c r="B135" s="15" t="n">
        <v>45383</v>
      </c>
      <c r="C135" s="0" t="n">
        <v>5</v>
      </c>
      <c r="D135" s="0" t="n">
        <v>16204</v>
      </c>
    </row>
    <row r="136" customFormat="false" ht="15" hidden="false" customHeight="false" outlineLevel="0" collapsed="false">
      <c r="A136" s="0" t="s">
        <v>510</v>
      </c>
      <c r="B136" s="15" t="n">
        <v>45413</v>
      </c>
      <c r="C136" s="0" t="n">
        <v>5</v>
      </c>
      <c r="D136" s="0" t="n">
        <v>17257</v>
      </c>
    </row>
    <row r="137" customFormat="false" ht="15" hidden="false" customHeight="false" outlineLevel="0" collapsed="false">
      <c r="A137" s="0" t="s">
        <v>510</v>
      </c>
      <c r="B137" s="15" t="n">
        <v>45444</v>
      </c>
      <c r="C137" s="0" t="n">
        <v>5</v>
      </c>
      <c r="D137" s="0" t="n">
        <v>18264</v>
      </c>
    </row>
    <row r="138" customFormat="false" ht="15" hidden="false" customHeight="false" outlineLevel="0" collapsed="false">
      <c r="A138" s="0" t="s">
        <v>510</v>
      </c>
      <c r="B138" s="15" t="n">
        <v>45474</v>
      </c>
      <c r="C138" s="0" t="n">
        <v>5</v>
      </c>
      <c r="D138" s="0" t="n">
        <v>19114</v>
      </c>
    </row>
    <row r="139" customFormat="false" ht="15" hidden="false" customHeight="false" outlineLevel="0" collapsed="false">
      <c r="A139" s="0" t="s">
        <v>510</v>
      </c>
      <c r="B139" s="15" t="n">
        <v>45505</v>
      </c>
      <c r="C139" s="0" t="n">
        <v>5</v>
      </c>
      <c r="D139" s="0" t="n">
        <v>19845</v>
      </c>
    </row>
    <row r="140" customFormat="false" ht="15" hidden="false" customHeight="false" outlineLevel="0" collapsed="false">
      <c r="A140" s="0" t="s">
        <v>510</v>
      </c>
      <c r="B140" s="15" t="n">
        <v>45536</v>
      </c>
      <c r="C140" s="0" t="n">
        <v>5</v>
      </c>
      <c r="D140" s="0" t="n">
        <v>20434</v>
      </c>
    </row>
    <row r="141" customFormat="false" ht="15" hidden="false" customHeight="false" outlineLevel="0" collapsed="false">
      <c r="A141" s="0" t="s">
        <v>510</v>
      </c>
      <c r="B141" s="15" t="n">
        <v>45566</v>
      </c>
      <c r="C141" s="0" t="n">
        <v>5</v>
      </c>
      <c r="D141" s="0" t="n">
        <v>21076</v>
      </c>
    </row>
    <row r="142" customFormat="false" ht="15" hidden="false" customHeight="false" outlineLevel="0" collapsed="false">
      <c r="A142" s="0" t="s">
        <v>510</v>
      </c>
      <c r="B142" s="15" t="n">
        <v>45597</v>
      </c>
      <c r="C142" s="0" t="n">
        <v>5</v>
      </c>
      <c r="D142" s="0" t="n">
        <v>21710</v>
      </c>
    </row>
    <row r="143" customFormat="false" ht="15" hidden="false" customHeight="false" outlineLevel="0" collapsed="false">
      <c r="A143" s="0" t="s">
        <v>510</v>
      </c>
      <c r="B143" s="15" t="n">
        <v>45627</v>
      </c>
      <c r="C143" s="0" t="n">
        <v>5</v>
      </c>
      <c r="D143" s="0" t="n">
        <v>22491</v>
      </c>
    </row>
    <row r="144" customFormat="false" ht="15" hidden="false" customHeight="false" outlineLevel="0" collapsed="false">
      <c r="A144" s="0" t="s">
        <v>510</v>
      </c>
      <c r="B144" s="15" t="n">
        <v>45658</v>
      </c>
      <c r="C144" s="0" t="n">
        <v>5</v>
      </c>
      <c r="D144" s="0" t="n">
        <v>22930</v>
      </c>
    </row>
    <row r="145" customFormat="false" ht="15" hidden="false" customHeight="false" outlineLevel="0" collapsed="false">
      <c r="A145" s="0" t="s">
        <v>510</v>
      </c>
      <c r="B145" s="15" t="n">
        <v>45689</v>
      </c>
      <c r="C145" s="0" t="n">
        <v>5</v>
      </c>
      <c r="D145" s="0" t="n">
        <v>23491</v>
      </c>
    </row>
    <row r="146" customFormat="false" ht="15" hidden="false" customHeight="false" outlineLevel="0" collapsed="false">
      <c r="A146" s="0" t="s">
        <v>510</v>
      </c>
      <c r="B146" s="15" t="n">
        <v>45717</v>
      </c>
      <c r="C146" s="0" t="n">
        <v>5</v>
      </c>
      <c r="D146" s="0" t="n">
        <v>24216</v>
      </c>
    </row>
    <row r="147" customFormat="false" ht="15" hidden="false" customHeight="false" outlineLevel="0" collapsed="false">
      <c r="A147" s="0" t="s">
        <v>510</v>
      </c>
      <c r="B147" s="15" t="n">
        <v>45748</v>
      </c>
      <c r="C147" s="0" t="n">
        <v>5</v>
      </c>
      <c r="D147" s="0" t="n">
        <v>24840</v>
      </c>
    </row>
    <row r="148" customFormat="false" ht="15" hidden="false" customHeight="false" outlineLevel="0" collapsed="false">
      <c r="A148" s="0" t="s">
        <v>510</v>
      </c>
      <c r="B148" s="15" t="n">
        <v>45778</v>
      </c>
      <c r="C148" s="0" t="n">
        <v>5</v>
      </c>
      <c r="D148" s="0" t="n">
        <v>25863</v>
      </c>
    </row>
    <row r="149" customFormat="false" ht="15" hidden="false" customHeight="false" outlineLevel="0" collapsed="false">
      <c r="A149" s="0" t="s">
        <v>510</v>
      </c>
      <c r="B149" s="15" t="n">
        <v>45809</v>
      </c>
      <c r="C149" s="0" t="n">
        <v>5</v>
      </c>
      <c r="D149" s="0" t="n">
        <v>27075</v>
      </c>
    </row>
    <row r="150" customFormat="false" ht="15" hidden="false" customHeight="false" outlineLevel="0" collapsed="false">
      <c r="A150" s="0" t="s">
        <v>510</v>
      </c>
      <c r="B150" s="15" t="n">
        <v>45839</v>
      </c>
      <c r="C150" s="0" t="n">
        <v>5</v>
      </c>
      <c r="D150" s="0" t="n">
        <v>27822</v>
      </c>
    </row>
    <row r="151" customFormat="false" ht="15" hidden="false" customHeight="false" outlineLevel="0" collapsed="false">
      <c r="A151" s="0" t="s">
        <v>510</v>
      </c>
      <c r="B151" s="15" t="n">
        <v>45870</v>
      </c>
      <c r="C151" s="0" t="n">
        <v>5</v>
      </c>
      <c r="D151" s="0" t="n">
        <v>28641</v>
      </c>
    </row>
    <row r="152" customFormat="false" ht="15" hidden="false" customHeight="false" outlineLevel="0" collapsed="false">
      <c r="A152" s="0" t="s">
        <v>510</v>
      </c>
      <c r="B152" s="15" t="n">
        <v>45901</v>
      </c>
      <c r="C152" s="0" t="n">
        <v>5</v>
      </c>
      <c r="D152" s="0" t="n">
        <v>29556</v>
      </c>
    </row>
    <row r="153" customFormat="false" ht="15" hidden="false" customHeight="false" outlineLevel="0" collapsed="false">
      <c r="A153" s="0" t="s">
        <v>510</v>
      </c>
      <c r="B153" s="15" t="n">
        <v>45931</v>
      </c>
      <c r="C153" s="0" t="n">
        <v>5</v>
      </c>
      <c r="D153" s="0" t="n">
        <v>30225</v>
      </c>
    </row>
    <row r="154" customFormat="false" ht="15" hidden="false" customHeight="false" outlineLevel="0" collapsed="false">
      <c r="A154" s="0" t="s">
        <v>510</v>
      </c>
      <c r="B154" s="15" t="n">
        <v>45962</v>
      </c>
      <c r="C154" s="0" t="n">
        <v>5</v>
      </c>
      <c r="D154" s="0" t="n">
        <v>30885</v>
      </c>
    </row>
    <row r="155" customFormat="false" ht="15" hidden="false" customHeight="false" outlineLevel="0" collapsed="false">
      <c r="A155" s="0" t="s">
        <v>510</v>
      </c>
      <c r="B155" s="15" t="n">
        <v>45992</v>
      </c>
      <c r="C155" s="0" t="n">
        <v>5</v>
      </c>
      <c r="D155" s="0" t="n">
        <v>31824</v>
      </c>
    </row>
    <row r="156" customFormat="false" ht="15" hidden="false" customHeight="false" outlineLevel="0" collapsed="false">
      <c r="A156" s="0" t="s">
        <v>510</v>
      </c>
      <c r="B156" s="15" t="n">
        <v>46023</v>
      </c>
      <c r="C156" s="0" t="n">
        <v>5</v>
      </c>
      <c r="D156" s="0" t="n">
        <v>32451</v>
      </c>
    </row>
    <row r="157" customFormat="false" ht="15" hidden="false" customHeight="false" outlineLevel="0" collapsed="false">
      <c r="A157" s="0" t="s">
        <v>510</v>
      </c>
      <c r="B157" s="15" t="n">
        <v>46054</v>
      </c>
      <c r="C157" s="0" t="n">
        <v>5</v>
      </c>
      <c r="D157" s="0" t="n">
        <v>33544</v>
      </c>
    </row>
    <row r="158" customFormat="false" ht="15" hidden="false" customHeight="false" outlineLevel="0" collapsed="false">
      <c r="A158" s="0" t="s">
        <v>510</v>
      </c>
      <c r="B158" s="15" t="n">
        <v>46082</v>
      </c>
      <c r="C158" s="0" t="n">
        <v>5</v>
      </c>
      <c r="D158" s="0" t="n">
        <v>34864</v>
      </c>
    </row>
    <row r="159" customFormat="false" ht="15" hidden="false" customHeight="false" outlineLevel="0" collapsed="false">
      <c r="A159" s="0" t="s">
        <v>510</v>
      </c>
      <c r="B159" s="15" t="n">
        <v>46113</v>
      </c>
      <c r="C159" s="0" t="n">
        <v>5</v>
      </c>
      <c r="D159" s="0" t="n">
        <v>36103</v>
      </c>
    </row>
    <row r="160" customFormat="false" ht="15" hidden="false" customHeight="false" outlineLevel="0" collapsed="false">
      <c r="A160" s="0" t="s">
        <v>510</v>
      </c>
      <c r="B160" s="15" t="n">
        <v>46143</v>
      </c>
      <c r="C160" s="0" t="n">
        <v>5</v>
      </c>
      <c r="D160" s="0" t="n">
        <v>37689</v>
      </c>
    </row>
    <row r="161" customFormat="false" ht="15" hidden="false" customHeight="false" outlineLevel="0" collapsed="false">
      <c r="A161" s="0" t="s">
        <v>510</v>
      </c>
      <c r="B161" s="15" t="n">
        <v>46174</v>
      </c>
      <c r="C161" s="0" t="n">
        <v>5</v>
      </c>
      <c r="D161" s="0" t="n">
        <v>40148</v>
      </c>
    </row>
    <row r="162" customFormat="false" ht="15" hidden="false" customHeight="false" outlineLevel="0" collapsed="false">
      <c r="A162" s="0" t="s">
        <v>510</v>
      </c>
      <c r="B162" s="15" t="n">
        <v>46204</v>
      </c>
      <c r="C162" s="0" t="n">
        <v>5</v>
      </c>
      <c r="D162" s="0" t="n">
        <v>42112</v>
      </c>
    </row>
    <row r="163" customFormat="false" ht="15" hidden="false" customHeight="false" outlineLevel="0" collapsed="false">
      <c r="A163" s="0" t="s">
        <v>510</v>
      </c>
      <c r="B163" s="15" t="n">
        <v>46235</v>
      </c>
      <c r="C163" s="0" t="n">
        <v>5</v>
      </c>
      <c r="D163" s="0" t="n">
        <v>44300</v>
      </c>
    </row>
    <row r="164" customFormat="false" ht="15" hidden="false" customHeight="false" outlineLevel="0" collapsed="false">
      <c r="A164" s="0" t="s">
        <v>490</v>
      </c>
      <c r="B164" s="15" t="n">
        <v>44593</v>
      </c>
      <c r="C164" s="0" t="n">
        <v>1</v>
      </c>
      <c r="D164" s="0" t="n">
        <v>2</v>
      </c>
    </row>
    <row r="165" customFormat="false" ht="15" hidden="false" customHeight="false" outlineLevel="0" collapsed="false">
      <c r="A165" s="0" t="s">
        <v>490</v>
      </c>
      <c r="B165" s="15" t="n">
        <v>44621</v>
      </c>
      <c r="C165" s="0" t="n">
        <v>1</v>
      </c>
      <c r="D165" s="0" t="n">
        <v>6</v>
      </c>
    </row>
    <row r="166" customFormat="false" ht="15" hidden="false" customHeight="false" outlineLevel="0" collapsed="false">
      <c r="A166" s="0" t="s">
        <v>490</v>
      </c>
      <c r="B166" s="15" t="n">
        <v>44652</v>
      </c>
      <c r="C166" s="0" t="n">
        <v>1</v>
      </c>
      <c r="D166" s="0" t="n">
        <v>6</v>
      </c>
    </row>
    <row r="167" customFormat="false" ht="15" hidden="false" customHeight="false" outlineLevel="0" collapsed="false">
      <c r="A167" s="0" t="s">
        <v>490</v>
      </c>
      <c r="B167" s="15" t="n">
        <v>44682</v>
      </c>
      <c r="C167" s="0" t="n">
        <v>1</v>
      </c>
      <c r="D167" s="0" t="n">
        <v>7</v>
      </c>
    </row>
    <row r="168" customFormat="false" ht="15" hidden="false" customHeight="false" outlineLevel="0" collapsed="false">
      <c r="A168" s="0" t="s">
        <v>490</v>
      </c>
      <c r="B168" s="15" t="n">
        <v>44713</v>
      </c>
      <c r="C168" s="0" t="n">
        <v>1</v>
      </c>
      <c r="D168" s="0" t="n">
        <v>9</v>
      </c>
    </row>
    <row r="169" customFormat="false" ht="15" hidden="false" customHeight="false" outlineLevel="0" collapsed="false">
      <c r="A169" s="0" t="s">
        <v>490</v>
      </c>
      <c r="B169" s="15" t="n">
        <v>44743</v>
      </c>
      <c r="C169" s="0" t="n">
        <v>1</v>
      </c>
      <c r="D169" s="0" t="n">
        <v>9</v>
      </c>
    </row>
    <row r="170" customFormat="false" ht="15" hidden="false" customHeight="false" outlineLevel="0" collapsed="false">
      <c r="A170" s="0" t="s">
        <v>490</v>
      </c>
      <c r="B170" s="15" t="n">
        <v>44774</v>
      </c>
      <c r="C170" s="0" t="n">
        <v>1</v>
      </c>
      <c r="D170" s="0" t="n">
        <v>12</v>
      </c>
    </row>
    <row r="171" customFormat="false" ht="15" hidden="false" customHeight="false" outlineLevel="0" collapsed="false">
      <c r="A171" s="0" t="s">
        <v>490</v>
      </c>
      <c r="B171" s="15" t="n">
        <v>44805</v>
      </c>
      <c r="C171" s="0" t="n">
        <v>1</v>
      </c>
      <c r="D171" s="0" t="n">
        <v>19</v>
      </c>
    </row>
    <row r="172" customFormat="false" ht="15" hidden="false" customHeight="false" outlineLevel="0" collapsed="false">
      <c r="A172" s="0" t="s">
        <v>490</v>
      </c>
      <c r="B172" s="15" t="n">
        <v>44835</v>
      </c>
      <c r="C172" s="0" t="n">
        <v>1</v>
      </c>
      <c r="D172" s="0" t="n">
        <v>23</v>
      </c>
    </row>
    <row r="173" customFormat="false" ht="15" hidden="false" customHeight="false" outlineLevel="0" collapsed="false">
      <c r="A173" s="0" t="s">
        <v>490</v>
      </c>
      <c r="B173" s="15" t="n">
        <v>44866</v>
      </c>
      <c r="C173" s="0" t="n">
        <v>1</v>
      </c>
      <c r="D173" s="0" t="n">
        <v>26</v>
      </c>
    </row>
    <row r="174" customFormat="false" ht="15" hidden="false" customHeight="false" outlineLevel="0" collapsed="false">
      <c r="A174" s="0" t="s">
        <v>490</v>
      </c>
      <c r="B174" s="15" t="n">
        <v>44896</v>
      </c>
      <c r="C174" s="0" t="n">
        <v>1</v>
      </c>
      <c r="D174" s="0" t="n">
        <v>29</v>
      </c>
    </row>
    <row r="175" customFormat="false" ht="15" hidden="false" customHeight="false" outlineLevel="0" collapsed="false">
      <c r="A175" s="0" t="s">
        <v>490</v>
      </c>
      <c r="B175" s="15" t="n">
        <v>44927</v>
      </c>
      <c r="C175" s="0" t="n">
        <v>1</v>
      </c>
      <c r="D175" s="0" t="n">
        <v>37</v>
      </c>
    </row>
    <row r="176" customFormat="false" ht="15" hidden="false" customHeight="false" outlineLevel="0" collapsed="false">
      <c r="A176" s="0" t="s">
        <v>490</v>
      </c>
      <c r="B176" s="15" t="n">
        <v>44958</v>
      </c>
      <c r="C176" s="0" t="n">
        <v>1</v>
      </c>
      <c r="D176" s="0" t="n">
        <v>47</v>
      </c>
    </row>
    <row r="177" customFormat="false" ht="15" hidden="false" customHeight="false" outlineLevel="0" collapsed="false">
      <c r="A177" s="0" t="s">
        <v>490</v>
      </c>
      <c r="B177" s="15" t="n">
        <v>44986</v>
      </c>
      <c r="C177" s="0" t="n">
        <v>1</v>
      </c>
      <c r="D177" s="0" t="n">
        <v>54</v>
      </c>
    </row>
    <row r="178" customFormat="false" ht="15" hidden="false" customHeight="false" outlineLevel="0" collapsed="false">
      <c r="A178" s="0" t="s">
        <v>490</v>
      </c>
      <c r="B178" s="15" t="n">
        <v>45017</v>
      </c>
      <c r="C178" s="0" t="n">
        <v>1</v>
      </c>
      <c r="D178" s="0" t="n">
        <v>56</v>
      </c>
    </row>
    <row r="179" customFormat="false" ht="15" hidden="false" customHeight="false" outlineLevel="0" collapsed="false">
      <c r="A179" s="0" t="s">
        <v>490</v>
      </c>
      <c r="B179" s="15" t="n">
        <v>45047</v>
      </c>
      <c r="C179" s="0" t="n">
        <v>1</v>
      </c>
      <c r="D179" s="0" t="n">
        <v>60</v>
      </c>
    </row>
    <row r="180" customFormat="false" ht="15" hidden="false" customHeight="false" outlineLevel="0" collapsed="false">
      <c r="A180" s="0" t="s">
        <v>490</v>
      </c>
      <c r="B180" s="15" t="n">
        <v>45078</v>
      </c>
      <c r="C180" s="0" t="n">
        <v>1</v>
      </c>
      <c r="D180" s="0" t="n">
        <v>69</v>
      </c>
    </row>
    <row r="181" customFormat="false" ht="15" hidden="false" customHeight="false" outlineLevel="0" collapsed="false">
      <c r="A181" s="0" t="s">
        <v>490</v>
      </c>
      <c r="B181" s="15" t="n">
        <v>45108</v>
      </c>
      <c r="C181" s="0" t="n">
        <v>1</v>
      </c>
      <c r="D181" s="0" t="n">
        <v>73</v>
      </c>
    </row>
    <row r="182" customFormat="false" ht="15" hidden="false" customHeight="false" outlineLevel="0" collapsed="false">
      <c r="A182" s="0" t="s">
        <v>490</v>
      </c>
      <c r="B182" s="15" t="n">
        <v>45139</v>
      </c>
      <c r="C182" s="0" t="n">
        <v>1</v>
      </c>
      <c r="D182" s="0" t="n">
        <v>89</v>
      </c>
    </row>
    <row r="183" customFormat="false" ht="15" hidden="false" customHeight="false" outlineLevel="0" collapsed="false">
      <c r="A183" s="0" t="s">
        <v>490</v>
      </c>
      <c r="B183" s="15" t="n">
        <v>45170</v>
      </c>
      <c r="C183" s="0" t="n">
        <v>1</v>
      </c>
      <c r="D183" s="0" t="n">
        <v>101</v>
      </c>
    </row>
    <row r="184" customFormat="false" ht="15" hidden="false" customHeight="false" outlineLevel="0" collapsed="false">
      <c r="A184" s="0" t="s">
        <v>490</v>
      </c>
      <c r="B184" s="15" t="n">
        <v>45200</v>
      </c>
      <c r="C184" s="0" t="n">
        <v>1</v>
      </c>
      <c r="D184" s="0" t="n">
        <v>108</v>
      </c>
    </row>
    <row r="185" customFormat="false" ht="15" hidden="false" customHeight="false" outlineLevel="0" collapsed="false">
      <c r="A185" s="0" t="s">
        <v>490</v>
      </c>
      <c r="B185" s="15" t="n">
        <v>45231</v>
      </c>
      <c r="C185" s="0" t="n">
        <v>1</v>
      </c>
      <c r="D185" s="0" t="n">
        <v>111</v>
      </c>
    </row>
    <row r="186" customFormat="false" ht="15" hidden="false" customHeight="false" outlineLevel="0" collapsed="false">
      <c r="A186" s="0" t="s">
        <v>490</v>
      </c>
      <c r="B186" s="15" t="n">
        <v>45261</v>
      </c>
      <c r="C186" s="0" t="n">
        <v>1</v>
      </c>
      <c r="D186" s="0" t="n">
        <v>121</v>
      </c>
    </row>
    <row r="187" customFormat="false" ht="15" hidden="false" customHeight="false" outlineLevel="0" collapsed="false">
      <c r="A187" s="0" t="s">
        <v>490</v>
      </c>
      <c r="B187" s="15" t="n">
        <v>45292</v>
      </c>
      <c r="C187" s="0" t="n">
        <v>1</v>
      </c>
      <c r="D187" s="0" t="n">
        <v>131</v>
      </c>
    </row>
    <row r="188" customFormat="false" ht="15" hidden="false" customHeight="false" outlineLevel="0" collapsed="false">
      <c r="A188" s="0" t="s">
        <v>490</v>
      </c>
      <c r="B188" s="15" t="n">
        <v>45323</v>
      </c>
      <c r="C188" s="0" t="n">
        <v>1</v>
      </c>
      <c r="D188" s="0" t="n">
        <v>147</v>
      </c>
    </row>
    <row r="189" customFormat="false" ht="15" hidden="false" customHeight="false" outlineLevel="0" collapsed="false">
      <c r="A189" s="0" t="s">
        <v>490</v>
      </c>
      <c r="B189" s="15" t="n">
        <v>45352</v>
      </c>
      <c r="C189" s="0" t="n">
        <v>1</v>
      </c>
      <c r="D189" s="0" t="n">
        <v>161</v>
      </c>
    </row>
    <row r="190" customFormat="false" ht="15" hidden="false" customHeight="false" outlineLevel="0" collapsed="false">
      <c r="A190" s="0" t="s">
        <v>490</v>
      </c>
      <c r="B190" s="15" t="n">
        <v>45383</v>
      </c>
      <c r="C190" s="0" t="n">
        <v>1</v>
      </c>
      <c r="D190" s="0" t="n">
        <v>172</v>
      </c>
    </row>
    <row r="191" customFormat="false" ht="15" hidden="false" customHeight="false" outlineLevel="0" collapsed="false">
      <c r="A191" s="0" t="s">
        <v>490</v>
      </c>
      <c r="B191" s="15" t="n">
        <v>45413</v>
      </c>
      <c r="C191" s="0" t="n">
        <v>1</v>
      </c>
      <c r="D191" s="0" t="n">
        <v>180</v>
      </c>
    </row>
    <row r="192" customFormat="false" ht="15" hidden="false" customHeight="false" outlineLevel="0" collapsed="false">
      <c r="A192" s="0" t="s">
        <v>490</v>
      </c>
      <c r="B192" s="15" t="n">
        <v>45444</v>
      </c>
      <c r="C192" s="0" t="n">
        <v>1</v>
      </c>
      <c r="D192" s="0" t="n">
        <v>189</v>
      </c>
    </row>
    <row r="193" customFormat="false" ht="15" hidden="false" customHeight="false" outlineLevel="0" collapsed="false">
      <c r="A193" s="0" t="s">
        <v>490</v>
      </c>
      <c r="B193" s="15" t="n">
        <v>45474</v>
      </c>
      <c r="C193" s="0" t="n">
        <v>1</v>
      </c>
      <c r="D193" s="0" t="n">
        <v>202</v>
      </c>
    </row>
    <row r="194" customFormat="false" ht="15" hidden="false" customHeight="false" outlineLevel="0" collapsed="false">
      <c r="A194" s="0" t="s">
        <v>490</v>
      </c>
      <c r="B194" s="15" t="n">
        <v>45505</v>
      </c>
      <c r="C194" s="0" t="n">
        <v>1</v>
      </c>
      <c r="D194" s="0" t="n">
        <v>205</v>
      </c>
    </row>
    <row r="195" customFormat="false" ht="15" hidden="false" customHeight="false" outlineLevel="0" collapsed="false">
      <c r="A195" s="0" t="s">
        <v>490</v>
      </c>
      <c r="B195" s="15" t="n">
        <v>45536</v>
      </c>
      <c r="C195" s="0" t="n">
        <v>1</v>
      </c>
      <c r="D195" s="0" t="n">
        <v>208</v>
      </c>
    </row>
    <row r="196" customFormat="false" ht="15" hidden="false" customHeight="false" outlineLevel="0" collapsed="false">
      <c r="A196" s="0" t="s">
        <v>490</v>
      </c>
      <c r="B196" s="15" t="n">
        <v>45566</v>
      </c>
      <c r="C196" s="0" t="n">
        <v>1</v>
      </c>
      <c r="D196" s="0" t="n">
        <v>214</v>
      </c>
    </row>
    <row r="197" customFormat="false" ht="15" hidden="false" customHeight="false" outlineLevel="0" collapsed="false">
      <c r="A197" s="0" t="s">
        <v>490</v>
      </c>
      <c r="B197" s="15" t="n">
        <v>45597</v>
      </c>
      <c r="C197" s="0" t="n">
        <v>1</v>
      </c>
      <c r="D197" s="0" t="n">
        <v>216</v>
      </c>
    </row>
    <row r="198" customFormat="false" ht="15" hidden="false" customHeight="false" outlineLevel="0" collapsed="false">
      <c r="A198" s="0" t="s">
        <v>490</v>
      </c>
      <c r="B198" s="15" t="n">
        <v>45627</v>
      </c>
      <c r="C198" s="0" t="n">
        <v>1</v>
      </c>
      <c r="D198" s="0" t="n">
        <v>225</v>
      </c>
    </row>
    <row r="199" customFormat="false" ht="15" hidden="false" customHeight="false" outlineLevel="0" collapsed="false">
      <c r="A199" s="0" t="s">
        <v>490</v>
      </c>
      <c r="B199" s="15" t="n">
        <v>45658</v>
      </c>
      <c r="C199" s="0" t="n">
        <v>1</v>
      </c>
      <c r="D199" s="0" t="n">
        <v>231</v>
      </c>
    </row>
    <row r="200" customFormat="false" ht="15" hidden="false" customHeight="false" outlineLevel="0" collapsed="false">
      <c r="A200" s="0" t="s">
        <v>490</v>
      </c>
      <c r="B200" s="15" t="n">
        <v>45689</v>
      </c>
      <c r="C200" s="0" t="n">
        <v>1</v>
      </c>
      <c r="D200" s="0" t="n">
        <v>235</v>
      </c>
    </row>
    <row r="201" customFormat="false" ht="15" hidden="false" customHeight="false" outlineLevel="0" collapsed="false">
      <c r="A201" s="0" t="s">
        <v>490</v>
      </c>
      <c r="B201" s="15" t="n">
        <v>45717</v>
      </c>
      <c r="C201" s="0" t="n">
        <v>1</v>
      </c>
      <c r="D201" s="0" t="n">
        <v>239</v>
      </c>
    </row>
    <row r="202" customFormat="false" ht="15" hidden="false" customHeight="false" outlineLevel="0" collapsed="false">
      <c r="A202" s="0" t="s">
        <v>490</v>
      </c>
      <c r="B202" s="15" t="n">
        <v>45748</v>
      </c>
      <c r="C202" s="0" t="n">
        <v>1</v>
      </c>
      <c r="D202" s="0" t="n">
        <v>246</v>
      </c>
    </row>
    <row r="203" customFormat="false" ht="15" hidden="false" customHeight="false" outlineLevel="0" collapsed="false">
      <c r="A203" s="0" t="s">
        <v>490</v>
      </c>
      <c r="B203" s="15" t="n">
        <v>45778</v>
      </c>
      <c r="C203" s="0" t="n">
        <v>1</v>
      </c>
      <c r="D203" s="0" t="n">
        <v>264</v>
      </c>
    </row>
    <row r="204" customFormat="false" ht="15" hidden="false" customHeight="false" outlineLevel="0" collapsed="false">
      <c r="A204" s="0" t="s">
        <v>490</v>
      </c>
      <c r="B204" s="15" t="n">
        <v>45809</v>
      </c>
      <c r="C204" s="0" t="n">
        <v>1</v>
      </c>
      <c r="D204" s="0" t="n">
        <v>276</v>
      </c>
    </row>
    <row r="205" customFormat="false" ht="15" hidden="false" customHeight="false" outlineLevel="0" collapsed="false">
      <c r="A205" s="0" t="s">
        <v>490</v>
      </c>
      <c r="B205" s="15" t="n">
        <v>45839</v>
      </c>
      <c r="C205" s="0" t="n">
        <v>1</v>
      </c>
      <c r="D205" s="0" t="n">
        <v>284</v>
      </c>
    </row>
    <row r="206" customFormat="false" ht="15" hidden="false" customHeight="false" outlineLevel="0" collapsed="false">
      <c r="A206" s="0" t="s">
        <v>490</v>
      </c>
      <c r="B206" s="15" t="n">
        <v>45870</v>
      </c>
      <c r="C206" s="0" t="n">
        <v>1</v>
      </c>
      <c r="D206" s="0" t="n">
        <v>295</v>
      </c>
    </row>
    <row r="207" customFormat="false" ht="15" hidden="false" customHeight="false" outlineLevel="0" collapsed="false">
      <c r="A207" s="0" t="s">
        <v>490</v>
      </c>
      <c r="B207" s="15" t="n">
        <v>45901</v>
      </c>
      <c r="C207" s="0" t="n">
        <v>1</v>
      </c>
      <c r="D207" s="0" t="n">
        <v>314</v>
      </c>
    </row>
    <row r="208" customFormat="false" ht="15" hidden="false" customHeight="false" outlineLevel="0" collapsed="false">
      <c r="A208" s="0" t="s">
        <v>490</v>
      </c>
      <c r="B208" s="15" t="n">
        <v>45931</v>
      </c>
      <c r="C208" s="0" t="n">
        <v>1</v>
      </c>
      <c r="D208" s="0" t="n">
        <v>326</v>
      </c>
    </row>
    <row r="209" customFormat="false" ht="15" hidden="false" customHeight="false" outlineLevel="0" collapsed="false">
      <c r="A209" s="0" t="s">
        <v>490</v>
      </c>
      <c r="B209" s="15" t="n">
        <v>45962</v>
      </c>
      <c r="C209" s="0" t="n">
        <v>1</v>
      </c>
      <c r="D209" s="0" t="n">
        <v>329</v>
      </c>
    </row>
    <row r="210" customFormat="false" ht="15" hidden="false" customHeight="false" outlineLevel="0" collapsed="false">
      <c r="A210" s="0" t="s">
        <v>490</v>
      </c>
      <c r="B210" s="15" t="n">
        <v>45992</v>
      </c>
      <c r="C210" s="0" t="n">
        <v>1</v>
      </c>
      <c r="D210" s="0" t="n">
        <v>341</v>
      </c>
    </row>
    <row r="211" customFormat="false" ht="15" hidden="false" customHeight="false" outlineLevel="0" collapsed="false">
      <c r="A211" s="0" t="s">
        <v>490</v>
      </c>
      <c r="B211" s="15" t="n">
        <v>46023</v>
      </c>
      <c r="C211" s="0" t="n">
        <v>1</v>
      </c>
      <c r="D211" s="0" t="n">
        <v>346</v>
      </c>
    </row>
    <row r="212" customFormat="false" ht="15" hidden="false" customHeight="false" outlineLevel="0" collapsed="false">
      <c r="A212" s="0" t="s">
        <v>490</v>
      </c>
      <c r="B212" s="15" t="n">
        <v>46054</v>
      </c>
      <c r="C212" s="0" t="n">
        <v>1</v>
      </c>
      <c r="D212" s="0" t="n">
        <v>367</v>
      </c>
    </row>
    <row r="213" customFormat="false" ht="15" hidden="false" customHeight="false" outlineLevel="0" collapsed="false">
      <c r="A213" s="0" t="s">
        <v>490</v>
      </c>
      <c r="B213" s="15" t="n">
        <v>46082</v>
      </c>
      <c r="C213" s="0" t="n">
        <v>1</v>
      </c>
      <c r="D213" s="0" t="n">
        <v>394</v>
      </c>
    </row>
    <row r="214" customFormat="false" ht="15" hidden="false" customHeight="false" outlineLevel="0" collapsed="false">
      <c r="A214" s="0" t="s">
        <v>490</v>
      </c>
      <c r="B214" s="15" t="n">
        <v>46113</v>
      </c>
      <c r="C214" s="0" t="n">
        <v>1</v>
      </c>
      <c r="D214" s="0" t="n">
        <v>415</v>
      </c>
    </row>
    <row r="215" customFormat="false" ht="15" hidden="false" customHeight="false" outlineLevel="0" collapsed="false">
      <c r="A215" s="0" t="s">
        <v>490</v>
      </c>
      <c r="B215" s="15" t="n">
        <v>46143</v>
      </c>
      <c r="C215" s="0" t="n">
        <v>1</v>
      </c>
      <c r="D215" s="0" t="n">
        <v>460</v>
      </c>
    </row>
    <row r="216" customFormat="false" ht="15" hidden="false" customHeight="false" outlineLevel="0" collapsed="false">
      <c r="A216" s="0" t="s">
        <v>490</v>
      </c>
      <c r="B216" s="15" t="n">
        <v>46174</v>
      </c>
      <c r="C216" s="0" t="n">
        <v>1</v>
      </c>
      <c r="D216" s="0" t="n">
        <v>510</v>
      </c>
    </row>
    <row r="217" customFormat="false" ht="15" hidden="false" customHeight="false" outlineLevel="0" collapsed="false">
      <c r="A217" s="0" t="s">
        <v>490</v>
      </c>
      <c r="B217" s="15" t="n">
        <v>46204</v>
      </c>
      <c r="C217" s="0" t="n">
        <v>1</v>
      </c>
      <c r="D217" s="0" t="n">
        <v>543</v>
      </c>
    </row>
    <row r="218" customFormat="false" ht="15" hidden="false" customHeight="false" outlineLevel="0" collapsed="false">
      <c r="A218" s="0" t="s">
        <v>490</v>
      </c>
      <c r="B218" s="15" t="n">
        <v>46235</v>
      </c>
      <c r="C218" s="0" t="n">
        <v>1</v>
      </c>
      <c r="D218" s="0" t="n">
        <v>581</v>
      </c>
    </row>
    <row r="219" customFormat="false" ht="15" hidden="false" customHeight="false" outlineLevel="0" collapsed="false">
      <c r="A219" s="0" t="s">
        <v>498</v>
      </c>
      <c r="B219" s="15" t="n">
        <v>44896</v>
      </c>
      <c r="C219" s="0" t="n">
        <v>2</v>
      </c>
      <c r="D219" s="0" t="n">
        <v>2</v>
      </c>
    </row>
    <row r="220" customFormat="false" ht="15" hidden="false" customHeight="false" outlineLevel="0" collapsed="false">
      <c r="A220" s="0" t="s">
        <v>498</v>
      </c>
      <c r="B220" s="15" t="n">
        <v>44927</v>
      </c>
      <c r="C220" s="0" t="n">
        <v>2</v>
      </c>
      <c r="D220" s="0" t="n">
        <v>3</v>
      </c>
    </row>
    <row r="221" customFormat="false" ht="15" hidden="false" customHeight="false" outlineLevel="0" collapsed="false">
      <c r="A221" s="0" t="s">
        <v>498</v>
      </c>
      <c r="B221" s="15" t="n">
        <v>44958</v>
      </c>
      <c r="C221" s="0" t="n">
        <v>2</v>
      </c>
      <c r="D221" s="0" t="n">
        <v>3</v>
      </c>
    </row>
    <row r="222" customFormat="false" ht="15" hidden="false" customHeight="false" outlineLevel="0" collapsed="false">
      <c r="A222" s="0" t="s">
        <v>498</v>
      </c>
      <c r="B222" s="15" t="n">
        <v>44986</v>
      </c>
      <c r="C222" s="0" t="n">
        <v>2</v>
      </c>
      <c r="D222" s="0" t="n">
        <v>3</v>
      </c>
    </row>
    <row r="223" customFormat="false" ht="15" hidden="false" customHeight="false" outlineLevel="0" collapsed="false">
      <c r="A223" s="0" t="s">
        <v>498</v>
      </c>
      <c r="B223" s="15" t="n">
        <v>45017</v>
      </c>
      <c r="C223" s="0" t="n">
        <v>2</v>
      </c>
      <c r="D223" s="0" t="n">
        <v>3</v>
      </c>
    </row>
    <row r="224" customFormat="false" ht="15" hidden="false" customHeight="false" outlineLevel="0" collapsed="false">
      <c r="A224" s="0" t="s">
        <v>498</v>
      </c>
      <c r="B224" s="15" t="n">
        <v>45047</v>
      </c>
      <c r="C224" s="0" t="n">
        <v>2</v>
      </c>
      <c r="D224" s="0" t="n">
        <v>3</v>
      </c>
    </row>
    <row r="225" customFormat="false" ht="15" hidden="false" customHeight="false" outlineLevel="0" collapsed="false">
      <c r="A225" s="0" t="s">
        <v>498</v>
      </c>
      <c r="B225" s="15" t="n">
        <v>45078</v>
      </c>
      <c r="C225" s="0" t="n">
        <v>2</v>
      </c>
      <c r="D225" s="0" t="n">
        <v>3</v>
      </c>
    </row>
    <row r="226" customFormat="false" ht="15" hidden="false" customHeight="false" outlineLevel="0" collapsed="false">
      <c r="A226" s="0" t="s">
        <v>498</v>
      </c>
      <c r="B226" s="15" t="n">
        <v>45108</v>
      </c>
      <c r="C226" s="0" t="n">
        <v>2</v>
      </c>
      <c r="D226" s="0" t="n">
        <v>4</v>
      </c>
    </row>
    <row r="227" customFormat="false" ht="15" hidden="false" customHeight="false" outlineLevel="0" collapsed="false">
      <c r="A227" s="0" t="s">
        <v>498</v>
      </c>
      <c r="B227" s="15" t="n">
        <v>45139</v>
      </c>
      <c r="C227" s="0" t="n">
        <v>2</v>
      </c>
      <c r="D227" s="0" t="n">
        <v>5</v>
      </c>
    </row>
    <row r="228" customFormat="false" ht="15" hidden="false" customHeight="false" outlineLevel="0" collapsed="false">
      <c r="A228" s="0" t="s">
        <v>498</v>
      </c>
      <c r="B228" s="15" t="n">
        <v>45170</v>
      </c>
      <c r="C228" s="0" t="n">
        <v>2</v>
      </c>
      <c r="D228" s="0" t="n">
        <v>6</v>
      </c>
    </row>
    <row r="229" customFormat="false" ht="15" hidden="false" customHeight="false" outlineLevel="0" collapsed="false">
      <c r="A229" s="0" t="s">
        <v>498</v>
      </c>
      <c r="B229" s="15" t="n">
        <v>45200</v>
      </c>
      <c r="C229" s="0" t="n">
        <v>2</v>
      </c>
      <c r="D229" s="0" t="n">
        <v>7</v>
      </c>
    </row>
    <row r="230" customFormat="false" ht="15" hidden="false" customHeight="false" outlineLevel="0" collapsed="false">
      <c r="A230" s="0" t="s">
        <v>498</v>
      </c>
      <c r="B230" s="15" t="n">
        <v>45231</v>
      </c>
      <c r="C230" s="0" t="n">
        <v>2</v>
      </c>
      <c r="D230" s="0" t="n">
        <v>7</v>
      </c>
    </row>
    <row r="231" customFormat="false" ht="15" hidden="false" customHeight="false" outlineLevel="0" collapsed="false">
      <c r="A231" s="0" t="s">
        <v>498</v>
      </c>
      <c r="B231" s="15" t="n">
        <v>45261</v>
      </c>
      <c r="C231" s="0" t="n">
        <v>2</v>
      </c>
      <c r="D231" s="0" t="n">
        <v>8</v>
      </c>
    </row>
    <row r="232" customFormat="false" ht="15" hidden="false" customHeight="false" outlineLevel="0" collapsed="false">
      <c r="A232" s="0" t="s">
        <v>498</v>
      </c>
      <c r="B232" s="15" t="n">
        <v>45292</v>
      </c>
      <c r="C232" s="0" t="n">
        <v>2</v>
      </c>
      <c r="D232" s="0" t="n">
        <v>8</v>
      </c>
    </row>
    <row r="233" customFormat="false" ht="15" hidden="false" customHeight="false" outlineLevel="0" collapsed="false">
      <c r="A233" s="0" t="s">
        <v>498</v>
      </c>
      <c r="B233" s="15" t="n">
        <v>45323</v>
      </c>
      <c r="C233" s="0" t="n">
        <v>2</v>
      </c>
      <c r="D233" s="0" t="n">
        <v>8</v>
      </c>
    </row>
    <row r="234" customFormat="false" ht="15" hidden="false" customHeight="false" outlineLevel="0" collapsed="false">
      <c r="A234" s="0" t="s">
        <v>498</v>
      </c>
      <c r="B234" s="15" t="n">
        <v>45352</v>
      </c>
      <c r="C234" s="0" t="n">
        <v>2</v>
      </c>
      <c r="D234" s="0" t="n">
        <v>9</v>
      </c>
    </row>
    <row r="235" customFormat="false" ht="15" hidden="false" customHeight="false" outlineLevel="0" collapsed="false">
      <c r="A235" s="0" t="s">
        <v>498</v>
      </c>
      <c r="B235" s="15" t="n">
        <v>45383</v>
      </c>
      <c r="C235" s="0" t="n">
        <v>2</v>
      </c>
      <c r="D235" s="0" t="n">
        <v>10</v>
      </c>
    </row>
    <row r="236" customFormat="false" ht="15" hidden="false" customHeight="false" outlineLevel="0" collapsed="false">
      <c r="A236" s="0" t="s">
        <v>498</v>
      </c>
      <c r="B236" s="15" t="n">
        <v>45413</v>
      </c>
      <c r="C236" s="0" t="n">
        <v>2</v>
      </c>
      <c r="D236" s="0" t="n">
        <v>12</v>
      </c>
    </row>
    <row r="237" customFormat="false" ht="15" hidden="false" customHeight="false" outlineLevel="0" collapsed="false">
      <c r="A237" s="0" t="s">
        <v>498</v>
      </c>
      <c r="B237" s="15" t="n">
        <v>45444</v>
      </c>
      <c r="C237" s="0" t="n">
        <v>2</v>
      </c>
      <c r="D237" s="0" t="n">
        <v>12</v>
      </c>
    </row>
    <row r="238" customFormat="false" ht="15" hidden="false" customHeight="false" outlineLevel="0" collapsed="false">
      <c r="A238" s="0" t="s">
        <v>498</v>
      </c>
      <c r="B238" s="15" t="n">
        <v>45474</v>
      </c>
      <c r="C238" s="0" t="n">
        <v>2</v>
      </c>
      <c r="D238" s="0" t="n">
        <v>12</v>
      </c>
    </row>
    <row r="239" customFormat="false" ht="15" hidden="false" customHeight="false" outlineLevel="0" collapsed="false">
      <c r="A239" s="0" t="s">
        <v>498</v>
      </c>
      <c r="B239" s="15" t="n">
        <v>45505</v>
      </c>
      <c r="C239" s="0" t="n">
        <v>2</v>
      </c>
      <c r="D239" s="0" t="n">
        <v>14</v>
      </c>
    </row>
    <row r="240" customFormat="false" ht="15" hidden="false" customHeight="false" outlineLevel="0" collapsed="false">
      <c r="A240" s="0" t="s">
        <v>498</v>
      </c>
      <c r="B240" s="15" t="n">
        <v>45536</v>
      </c>
      <c r="C240" s="0" t="n">
        <v>2</v>
      </c>
      <c r="D240" s="0" t="n">
        <v>16</v>
      </c>
    </row>
    <row r="241" customFormat="false" ht="15" hidden="false" customHeight="false" outlineLevel="0" collapsed="false">
      <c r="A241" s="0" t="s">
        <v>498</v>
      </c>
      <c r="B241" s="15" t="n">
        <v>45566</v>
      </c>
      <c r="C241" s="0" t="n">
        <v>2</v>
      </c>
      <c r="D241" s="0" t="n">
        <v>16</v>
      </c>
    </row>
    <row r="242" customFormat="false" ht="15" hidden="false" customHeight="false" outlineLevel="0" collapsed="false">
      <c r="A242" s="0" t="s">
        <v>498</v>
      </c>
      <c r="B242" s="15" t="n">
        <v>45597</v>
      </c>
      <c r="C242" s="0" t="n">
        <v>2</v>
      </c>
      <c r="D242" s="0" t="n">
        <v>16</v>
      </c>
    </row>
    <row r="243" customFormat="false" ht="15" hidden="false" customHeight="false" outlineLevel="0" collapsed="false">
      <c r="A243" s="0" t="s">
        <v>498</v>
      </c>
      <c r="B243" s="15" t="n">
        <v>45627</v>
      </c>
      <c r="C243" s="0" t="n">
        <v>2</v>
      </c>
      <c r="D243" s="0" t="n">
        <v>16</v>
      </c>
    </row>
    <row r="244" customFormat="false" ht="15" hidden="false" customHeight="false" outlineLevel="0" collapsed="false">
      <c r="A244" s="0" t="s">
        <v>498</v>
      </c>
      <c r="B244" s="15" t="n">
        <v>45658</v>
      </c>
      <c r="C244" s="0" t="n">
        <v>2</v>
      </c>
      <c r="D244" s="0" t="n">
        <v>20</v>
      </c>
    </row>
    <row r="245" customFormat="false" ht="15" hidden="false" customHeight="false" outlineLevel="0" collapsed="false">
      <c r="A245" s="0" t="s">
        <v>498</v>
      </c>
      <c r="B245" s="15" t="n">
        <v>45689</v>
      </c>
      <c r="C245" s="0" t="n">
        <v>2</v>
      </c>
      <c r="D245" s="0" t="n">
        <v>22</v>
      </c>
    </row>
    <row r="246" customFormat="false" ht="15" hidden="false" customHeight="false" outlineLevel="0" collapsed="false">
      <c r="A246" s="0" t="s">
        <v>498</v>
      </c>
      <c r="B246" s="15" t="n">
        <v>45717</v>
      </c>
      <c r="C246" s="0" t="n">
        <v>2</v>
      </c>
      <c r="D246" s="0" t="n">
        <v>22</v>
      </c>
    </row>
    <row r="247" customFormat="false" ht="15" hidden="false" customHeight="false" outlineLevel="0" collapsed="false">
      <c r="A247" s="0" t="s">
        <v>498</v>
      </c>
      <c r="B247" s="15" t="n">
        <v>45748</v>
      </c>
      <c r="C247" s="0" t="n">
        <v>2</v>
      </c>
      <c r="D247" s="0" t="n">
        <v>23</v>
      </c>
    </row>
    <row r="248" customFormat="false" ht="15" hidden="false" customHeight="false" outlineLevel="0" collapsed="false">
      <c r="A248" s="0" t="s">
        <v>498</v>
      </c>
      <c r="B248" s="15" t="n">
        <v>45778</v>
      </c>
      <c r="C248" s="0" t="n">
        <v>2</v>
      </c>
      <c r="D248" s="0" t="n">
        <v>23</v>
      </c>
    </row>
    <row r="249" customFormat="false" ht="15" hidden="false" customHeight="false" outlineLevel="0" collapsed="false">
      <c r="A249" s="0" t="s">
        <v>498</v>
      </c>
      <c r="B249" s="15" t="n">
        <v>45809</v>
      </c>
      <c r="C249" s="0" t="n">
        <v>2</v>
      </c>
      <c r="D249" s="0" t="n">
        <v>23</v>
      </c>
    </row>
    <row r="250" customFormat="false" ht="15" hidden="false" customHeight="false" outlineLevel="0" collapsed="false">
      <c r="A250" s="0" t="s">
        <v>498</v>
      </c>
      <c r="B250" s="15" t="n">
        <v>45839</v>
      </c>
      <c r="C250" s="0" t="n">
        <v>2</v>
      </c>
      <c r="D250" s="0" t="n">
        <v>23</v>
      </c>
    </row>
    <row r="251" customFormat="false" ht="15" hidden="false" customHeight="false" outlineLevel="0" collapsed="false">
      <c r="A251" s="0" t="s">
        <v>498</v>
      </c>
      <c r="B251" s="15" t="n">
        <v>45870</v>
      </c>
      <c r="C251" s="0" t="n">
        <v>2</v>
      </c>
      <c r="D251" s="0" t="n">
        <v>24</v>
      </c>
    </row>
    <row r="252" customFormat="false" ht="15" hidden="false" customHeight="false" outlineLevel="0" collapsed="false">
      <c r="A252" s="0" t="s">
        <v>498</v>
      </c>
      <c r="B252" s="15" t="n">
        <v>45901</v>
      </c>
      <c r="C252" s="0" t="n">
        <v>2</v>
      </c>
      <c r="D252" s="0" t="n">
        <v>24</v>
      </c>
    </row>
    <row r="253" customFormat="false" ht="15" hidden="false" customHeight="false" outlineLevel="0" collapsed="false">
      <c r="A253" s="0" t="s">
        <v>498</v>
      </c>
      <c r="B253" s="15" t="n">
        <v>45931</v>
      </c>
      <c r="C253" s="0" t="n">
        <v>2</v>
      </c>
      <c r="D253" s="0" t="n">
        <v>26</v>
      </c>
    </row>
    <row r="254" customFormat="false" ht="15" hidden="false" customHeight="false" outlineLevel="0" collapsed="false">
      <c r="A254" s="0" t="s">
        <v>498</v>
      </c>
      <c r="B254" s="15" t="n">
        <v>45962</v>
      </c>
      <c r="C254" s="0" t="n">
        <v>2</v>
      </c>
      <c r="D254" s="0" t="n">
        <v>26</v>
      </c>
    </row>
    <row r="255" customFormat="false" ht="15" hidden="false" customHeight="false" outlineLevel="0" collapsed="false">
      <c r="A255" s="0" t="s">
        <v>498</v>
      </c>
      <c r="B255" s="15" t="n">
        <v>45992</v>
      </c>
      <c r="C255" s="0" t="n">
        <v>2</v>
      </c>
      <c r="D255" s="0" t="n">
        <v>26</v>
      </c>
    </row>
    <row r="256" customFormat="false" ht="15" hidden="false" customHeight="false" outlineLevel="0" collapsed="false">
      <c r="A256" s="0" t="s">
        <v>498</v>
      </c>
      <c r="B256" s="15" t="n">
        <v>46023</v>
      </c>
      <c r="C256" s="0" t="n">
        <v>2</v>
      </c>
      <c r="D256" s="0" t="n">
        <v>27</v>
      </c>
    </row>
    <row r="257" customFormat="false" ht="15" hidden="false" customHeight="false" outlineLevel="0" collapsed="false">
      <c r="A257" s="0" t="s">
        <v>498</v>
      </c>
      <c r="B257" s="15" t="n">
        <v>46054</v>
      </c>
      <c r="C257" s="0" t="n">
        <v>2</v>
      </c>
      <c r="D257" s="0" t="n">
        <v>27</v>
      </c>
    </row>
    <row r="258" customFormat="false" ht="15" hidden="false" customHeight="false" outlineLevel="0" collapsed="false">
      <c r="A258" s="0" t="s">
        <v>498</v>
      </c>
      <c r="B258" s="15" t="n">
        <v>46082</v>
      </c>
      <c r="C258" s="0" t="n">
        <v>2</v>
      </c>
      <c r="D258" s="0" t="n">
        <v>28</v>
      </c>
    </row>
    <row r="259" customFormat="false" ht="15" hidden="false" customHeight="false" outlineLevel="0" collapsed="false">
      <c r="A259" s="0" t="s">
        <v>498</v>
      </c>
      <c r="B259" s="15" t="n">
        <v>46113</v>
      </c>
      <c r="C259" s="0" t="n">
        <v>2</v>
      </c>
      <c r="D259" s="0" t="n">
        <v>32</v>
      </c>
    </row>
    <row r="260" customFormat="false" ht="15" hidden="false" customHeight="false" outlineLevel="0" collapsed="false">
      <c r="A260" s="0" t="s">
        <v>498</v>
      </c>
      <c r="B260" s="15" t="n">
        <v>46143</v>
      </c>
      <c r="C260" s="0" t="n">
        <v>2</v>
      </c>
      <c r="D260" s="0" t="n">
        <v>34</v>
      </c>
    </row>
    <row r="261" customFormat="false" ht="15" hidden="false" customHeight="false" outlineLevel="0" collapsed="false">
      <c r="A261" s="0" t="s">
        <v>498</v>
      </c>
      <c r="B261" s="15" t="n">
        <v>46174</v>
      </c>
      <c r="C261" s="0" t="n">
        <v>2</v>
      </c>
      <c r="D261" s="0" t="n">
        <v>34</v>
      </c>
    </row>
    <row r="262" customFormat="false" ht="15" hidden="false" customHeight="false" outlineLevel="0" collapsed="false">
      <c r="A262" s="0" t="s">
        <v>498</v>
      </c>
      <c r="B262" s="15" t="n">
        <v>46204</v>
      </c>
      <c r="C262" s="0" t="n">
        <v>2</v>
      </c>
      <c r="D262" s="0" t="n">
        <v>34</v>
      </c>
    </row>
    <row r="263" customFormat="false" ht="15" hidden="false" customHeight="false" outlineLevel="0" collapsed="false">
      <c r="A263" s="0" t="s">
        <v>498</v>
      </c>
      <c r="B263" s="15" t="n">
        <v>46235</v>
      </c>
      <c r="C263" s="0" t="n">
        <v>2</v>
      </c>
      <c r="D263" s="0" t="n">
        <v>38</v>
      </c>
    </row>
    <row r="264" customFormat="false" ht="15" hidden="false" customHeight="false" outlineLevel="0" collapsed="false">
      <c r="A264" s="0" t="s">
        <v>543</v>
      </c>
      <c r="B264" s="15" t="n">
        <v>46082</v>
      </c>
      <c r="C264" s="0" t="n">
        <v>1</v>
      </c>
      <c r="D264" s="0" t="n">
        <v>1</v>
      </c>
    </row>
    <row r="265" customFormat="false" ht="15" hidden="false" customHeight="false" outlineLevel="0" collapsed="false">
      <c r="A265" s="0" t="s">
        <v>543</v>
      </c>
      <c r="B265" s="15" t="n">
        <v>46113</v>
      </c>
      <c r="C265" s="0" t="n">
        <v>1</v>
      </c>
      <c r="D265" s="0" t="n">
        <v>1</v>
      </c>
    </row>
    <row r="266" customFormat="false" ht="15" hidden="false" customHeight="false" outlineLevel="0" collapsed="false">
      <c r="A266" s="0" t="s">
        <v>543</v>
      </c>
      <c r="B266" s="15" t="n">
        <v>46143</v>
      </c>
      <c r="C266" s="0" t="n">
        <v>1</v>
      </c>
      <c r="D266" s="0" t="n">
        <v>1</v>
      </c>
    </row>
    <row r="267" customFormat="false" ht="15" hidden="false" customHeight="false" outlineLevel="0" collapsed="false">
      <c r="A267" s="0" t="s">
        <v>543</v>
      </c>
      <c r="B267" s="15" t="n">
        <v>46174</v>
      </c>
      <c r="C267" s="0" t="n">
        <v>1</v>
      </c>
      <c r="D267" s="0" t="n">
        <v>1</v>
      </c>
    </row>
    <row r="268" customFormat="false" ht="15" hidden="false" customHeight="false" outlineLevel="0" collapsed="false">
      <c r="A268" s="0" t="s">
        <v>543</v>
      </c>
      <c r="B268" s="15" t="n">
        <v>46204</v>
      </c>
      <c r="C268" s="0" t="n">
        <v>1</v>
      </c>
      <c r="D268" s="0" t="n">
        <v>1</v>
      </c>
    </row>
    <row r="269" customFormat="false" ht="15" hidden="false" customHeight="false" outlineLevel="0" collapsed="false">
      <c r="A269" s="0" t="s">
        <v>543</v>
      </c>
      <c r="B269" s="15" t="n">
        <v>46235</v>
      </c>
      <c r="C269" s="0" t="n">
        <v>1</v>
      </c>
      <c r="D269" s="0" t="n">
        <v>1</v>
      </c>
    </row>
    <row r="270" customFormat="false" ht="15" hidden="false" customHeight="false" outlineLevel="0" collapsed="false">
      <c r="A270" s="0" t="s">
        <v>501</v>
      </c>
      <c r="B270" s="15" t="n">
        <v>44562</v>
      </c>
      <c r="C270" s="0" t="n">
        <v>3</v>
      </c>
      <c r="D270" s="0" t="n">
        <v>2</v>
      </c>
    </row>
    <row r="271" customFormat="false" ht="15" hidden="false" customHeight="false" outlineLevel="0" collapsed="false">
      <c r="A271" s="0" t="s">
        <v>501</v>
      </c>
      <c r="B271" s="15" t="n">
        <v>44593</v>
      </c>
      <c r="C271" s="0" t="n">
        <v>3</v>
      </c>
      <c r="D271" s="0" t="n">
        <v>7</v>
      </c>
    </row>
    <row r="272" customFormat="false" ht="15" hidden="false" customHeight="false" outlineLevel="0" collapsed="false">
      <c r="A272" s="0" t="s">
        <v>501</v>
      </c>
      <c r="B272" s="15" t="n">
        <v>44621</v>
      </c>
      <c r="C272" s="0" t="n">
        <v>3</v>
      </c>
      <c r="D272" s="0" t="n">
        <v>21</v>
      </c>
    </row>
    <row r="273" customFormat="false" ht="15" hidden="false" customHeight="false" outlineLevel="0" collapsed="false">
      <c r="A273" s="0" t="s">
        <v>501</v>
      </c>
      <c r="B273" s="15" t="n">
        <v>44652</v>
      </c>
      <c r="C273" s="0" t="n">
        <v>3</v>
      </c>
      <c r="D273" s="0" t="n">
        <v>28</v>
      </c>
    </row>
    <row r="274" customFormat="false" ht="15" hidden="false" customHeight="false" outlineLevel="0" collapsed="false">
      <c r="A274" s="0" t="s">
        <v>501</v>
      </c>
      <c r="B274" s="15" t="n">
        <v>44682</v>
      </c>
      <c r="C274" s="0" t="n">
        <v>3</v>
      </c>
      <c r="D274" s="0" t="n">
        <v>34</v>
      </c>
    </row>
    <row r="275" customFormat="false" ht="15" hidden="false" customHeight="false" outlineLevel="0" collapsed="false">
      <c r="A275" s="0" t="s">
        <v>501</v>
      </c>
      <c r="B275" s="15" t="n">
        <v>44713</v>
      </c>
      <c r="C275" s="0" t="n">
        <v>3</v>
      </c>
      <c r="D275" s="0" t="n">
        <v>40</v>
      </c>
    </row>
    <row r="276" customFormat="false" ht="15" hidden="false" customHeight="false" outlineLevel="0" collapsed="false">
      <c r="A276" s="0" t="s">
        <v>501</v>
      </c>
      <c r="B276" s="15" t="n">
        <v>44743</v>
      </c>
      <c r="C276" s="0" t="n">
        <v>3</v>
      </c>
      <c r="D276" s="0" t="n">
        <v>42</v>
      </c>
    </row>
    <row r="277" customFormat="false" ht="15" hidden="false" customHeight="false" outlineLevel="0" collapsed="false">
      <c r="A277" s="0" t="s">
        <v>501</v>
      </c>
      <c r="B277" s="15" t="n">
        <v>44774</v>
      </c>
      <c r="C277" s="0" t="n">
        <v>3</v>
      </c>
      <c r="D277" s="0" t="n">
        <v>54</v>
      </c>
    </row>
    <row r="278" customFormat="false" ht="15" hidden="false" customHeight="false" outlineLevel="0" collapsed="false">
      <c r="A278" s="0" t="s">
        <v>501</v>
      </c>
      <c r="B278" s="15" t="n">
        <v>44805</v>
      </c>
      <c r="C278" s="0" t="n">
        <v>3</v>
      </c>
      <c r="D278" s="0" t="n">
        <v>67</v>
      </c>
    </row>
    <row r="279" customFormat="false" ht="15" hidden="false" customHeight="false" outlineLevel="0" collapsed="false">
      <c r="A279" s="0" t="s">
        <v>501</v>
      </c>
      <c r="B279" s="15" t="n">
        <v>44835</v>
      </c>
      <c r="C279" s="0" t="n">
        <v>3</v>
      </c>
      <c r="D279" s="0" t="n">
        <v>80</v>
      </c>
    </row>
    <row r="280" customFormat="false" ht="15" hidden="false" customHeight="false" outlineLevel="0" collapsed="false">
      <c r="A280" s="0" t="s">
        <v>501</v>
      </c>
      <c r="B280" s="15" t="n">
        <v>44866</v>
      </c>
      <c r="C280" s="0" t="n">
        <v>3</v>
      </c>
      <c r="D280" s="0" t="n">
        <v>89</v>
      </c>
    </row>
    <row r="281" customFormat="false" ht="15" hidden="false" customHeight="false" outlineLevel="0" collapsed="false">
      <c r="A281" s="0" t="s">
        <v>501</v>
      </c>
      <c r="B281" s="15" t="n">
        <v>44896</v>
      </c>
      <c r="C281" s="0" t="n">
        <v>3</v>
      </c>
      <c r="D281" s="0" t="n">
        <v>104</v>
      </c>
    </row>
    <row r="282" customFormat="false" ht="15" hidden="false" customHeight="false" outlineLevel="0" collapsed="false">
      <c r="A282" s="0" t="s">
        <v>501</v>
      </c>
      <c r="B282" s="15" t="n">
        <v>44927</v>
      </c>
      <c r="C282" s="0" t="n">
        <v>3</v>
      </c>
      <c r="D282" s="0" t="n">
        <v>124</v>
      </c>
    </row>
    <row r="283" customFormat="false" ht="15" hidden="false" customHeight="false" outlineLevel="0" collapsed="false">
      <c r="A283" s="0" t="s">
        <v>501</v>
      </c>
      <c r="B283" s="15" t="n">
        <v>44958</v>
      </c>
      <c r="C283" s="0" t="n">
        <v>3</v>
      </c>
      <c r="D283" s="0" t="n">
        <v>148</v>
      </c>
    </row>
    <row r="284" customFormat="false" ht="15" hidden="false" customHeight="false" outlineLevel="0" collapsed="false">
      <c r="A284" s="0" t="s">
        <v>501</v>
      </c>
      <c r="B284" s="15" t="n">
        <v>44986</v>
      </c>
      <c r="C284" s="0" t="n">
        <v>3</v>
      </c>
      <c r="D284" s="0" t="n">
        <v>184</v>
      </c>
    </row>
    <row r="285" customFormat="false" ht="15" hidden="false" customHeight="false" outlineLevel="0" collapsed="false">
      <c r="A285" s="0" t="s">
        <v>501</v>
      </c>
      <c r="B285" s="15" t="n">
        <v>45017</v>
      </c>
      <c r="C285" s="0" t="n">
        <v>3</v>
      </c>
      <c r="D285" s="0" t="n">
        <v>204</v>
      </c>
    </row>
    <row r="286" customFormat="false" ht="15" hidden="false" customHeight="false" outlineLevel="0" collapsed="false">
      <c r="A286" s="0" t="s">
        <v>501</v>
      </c>
      <c r="B286" s="15" t="n">
        <v>45047</v>
      </c>
      <c r="C286" s="0" t="n">
        <v>3</v>
      </c>
      <c r="D286" s="0" t="n">
        <v>218</v>
      </c>
    </row>
    <row r="287" customFormat="false" ht="15" hidden="false" customHeight="false" outlineLevel="0" collapsed="false">
      <c r="A287" s="0" t="s">
        <v>501</v>
      </c>
      <c r="B287" s="15" t="n">
        <v>45078</v>
      </c>
      <c r="C287" s="0" t="n">
        <v>3</v>
      </c>
      <c r="D287" s="0" t="n">
        <v>244</v>
      </c>
    </row>
    <row r="288" customFormat="false" ht="15" hidden="false" customHeight="false" outlineLevel="0" collapsed="false">
      <c r="A288" s="0" t="s">
        <v>501</v>
      </c>
      <c r="B288" s="15" t="n">
        <v>45108</v>
      </c>
      <c r="C288" s="0" t="n">
        <v>3</v>
      </c>
      <c r="D288" s="0" t="n">
        <v>270</v>
      </c>
    </row>
    <row r="289" customFormat="false" ht="15" hidden="false" customHeight="false" outlineLevel="0" collapsed="false">
      <c r="A289" s="0" t="s">
        <v>501</v>
      </c>
      <c r="B289" s="15" t="n">
        <v>45139</v>
      </c>
      <c r="C289" s="0" t="n">
        <v>3</v>
      </c>
      <c r="D289" s="0" t="n">
        <v>301</v>
      </c>
    </row>
    <row r="290" customFormat="false" ht="15" hidden="false" customHeight="false" outlineLevel="0" collapsed="false">
      <c r="A290" s="0" t="s">
        <v>501</v>
      </c>
      <c r="B290" s="15" t="n">
        <v>45170</v>
      </c>
      <c r="C290" s="0" t="n">
        <v>3</v>
      </c>
      <c r="D290" s="0" t="n">
        <v>333</v>
      </c>
    </row>
    <row r="291" customFormat="false" ht="15" hidden="false" customHeight="false" outlineLevel="0" collapsed="false">
      <c r="A291" s="0" t="s">
        <v>501</v>
      </c>
      <c r="B291" s="15" t="n">
        <v>45200</v>
      </c>
      <c r="C291" s="0" t="n">
        <v>3</v>
      </c>
      <c r="D291" s="0" t="n">
        <v>360</v>
      </c>
    </row>
    <row r="292" customFormat="false" ht="15" hidden="false" customHeight="false" outlineLevel="0" collapsed="false">
      <c r="A292" s="0" t="s">
        <v>501</v>
      </c>
      <c r="B292" s="15" t="n">
        <v>45231</v>
      </c>
      <c r="C292" s="0" t="n">
        <v>3</v>
      </c>
      <c r="D292" s="0" t="n">
        <v>398</v>
      </c>
    </row>
    <row r="293" customFormat="false" ht="15" hidden="false" customHeight="false" outlineLevel="0" collapsed="false">
      <c r="A293" s="0" t="s">
        <v>501</v>
      </c>
      <c r="B293" s="15" t="n">
        <v>45261</v>
      </c>
      <c r="C293" s="0" t="n">
        <v>3</v>
      </c>
      <c r="D293" s="0" t="n">
        <v>419</v>
      </c>
    </row>
    <row r="294" customFormat="false" ht="15" hidden="false" customHeight="false" outlineLevel="0" collapsed="false">
      <c r="A294" s="0" t="s">
        <v>501</v>
      </c>
      <c r="B294" s="15" t="n">
        <v>45292</v>
      </c>
      <c r="C294" s="0" t="n">
        <v>3</v>
      </c>
      <c r="D294" s="0" t="n">
        <v>453</v>
      </c>
    </row>
    <row r="295" customFormat="false" ht="15" hidden="false" customHeight="false" outlineLevel="0" collapsed="false">
      <c r="A295" s="0" t="s">
        <v>501</v>
      </c>
      <c r="B295" s="15" t="n">
        <v>45323</v>
      </c>
      <c r="C295" s="0" t="n">
        <v>3</v>
      </c>
      <c r="D295" s="0" t="n">
        <v>470</v>
      </c>
    </row>
    <row r="296" customFormat="false" ht="15" hidden="false" customHeight="false" outlineLevel="0" collapsed="false">
      <c r="A296" s="0" t="s">
        <v>501</v>
      </c>
      <c r="B296" s="15" t="n">
        <v>45352</v>
      </c>
      <c r="C296" s="0" t="n">
        <v>3</v>
      </c>
      <c r="D296" s="0" t="n">
        <v>493</v>
      </c>
    </row>
    <row r="297" customFormat="false" ht="15" hidden="false" customHeight="false" outlineLevel="0" collapsed="false">
      <c r="A297" s="0" t="s">
        <v>501</v>
      </c>
      <c r="B297" s="15" t="n">
        <v>45383</v>
      </c>
      <c r="C297" s="0" t="n">
        <v>3</v>
      </c>
      <c r="D297" s="0" t="n">
        <v>516</v>
      </c>
    </row>
    <row r="298" customFormat="false" ht="15" hidden="false" customHeight="false" outlineLevel="0" collapsed="false">
      <c r="A298" s="0" t="s">
        <v>501</v>
      </c>
      <c r="B298" s="15" t="n">
        <v>45413</v>
      </c>
      <c r="C298" s="0" t="n">
        <v>3</v>
      </c>
      <c r="D298" s="0" t="n">
        <v>546</v>
      </c>
    </row>
    <row r="299" customFormat="false" ht="15" hidden="false" customHeight="false" outlineLevel="0" collapsed="false">
      <c r="A299" s="0" t="s">
        <v>501</v>
      </c>
      <c r="B299" s="15" t="n">
        <v>45444</v>
      </c>
      <c r="C299" s="0" t="n">
        <v>3</v>
      </c>
      <c r="D299" s="0" t="n">
        <v>580</v>
      </c>
    </row>
    <row r="300" customFormat="false" ht="15" hidden="false" customHeight="false" outlineLevel="0" collapsed="false">
      <c r="A300" s="0" t="s">
        <v>501</v>
      </c>
      <c r="B300" s="15" t="n">
        <v>45474</v>
      </c>
      <c r="C300" s="0" t="n">
        <v>3</v>
      </c>
      <c r="D300" s="0" t="n">
        <v>616</v>
      </c>
    </row>
    <row r="301" customFormat="false" ht="15" hidden="false" customHeight="false" outlineLevel="0" collapsed="false">
      <c r="A301" s="0" t="s">
        <v>501</v>
      </c>
      <c r="B301" s="15" t="n">
        <v>45505</v>
      </c>
      <c r="C301" s="0" t="n">
        <v>3</v>
      </c>
      <c r="D301" s="0" t="n">
        <v>645</v>
      </c>
    </row>
    <row r="302" customFormat="false" ht="15" hidden="false" customHeight="false" outlineLevel="0" collapsed="false">
      <c r="A302" s="0" t="s">
        <v>501</v>
      </c>
      <c r="B302" s="15" t="n">
        <v>45536</v>
      </c>
      <c r="C302" s="0" t="n">
        <v>3</v>
      </c>
      <c r="D302" s="0" t="n">
        <v>666</v>
      </c>
    </row>
    <row r="303" customFormat="false" ht="15" hidden="false" customHeight="false" outlineLevel="0" collapsed="false">
      <c r="A303" s="0" t="s">
        <v>501</v>
      </c>
      <c r="B303" s="15" t="n">
        <v>45566</v>
      </c>
      <c r="C303" s="0" t="n">
        <v>3</v>
      </c>
      <c r="D303" s="0" t="n">
        <v>681</v>
      </c>
    </row>
    <row r="304" customFormat="false" ht="15" hidden="false" customHeight="false" outlineLevel="0" collapsed="false">
      <c r="A304" s="0" t="s">
        <v>501</v>
      </c>
      <c r="B304" s="15" t="n">
        <v>45597</v>
      </c>
      <c r="C304" s="0" t="n">
        <v>3</v>
      </c>
      <c r="D304" s="0" t="n">
        <v>702</v>
      </c>
    </row>
    <row r="305" customFormat="false" ht="15" hidden="false" customHeight="false" outlineLevel="0" collapsed="false">
      <c r="A305" s="0" t="s">
        <v>501</v>
      </c>
      <c r="B305" s="15" t="n">
        <v>45627</v>
      </c>
      <c r="C305" s="0" t="n">
        <v>3</v>
      </c>
      <c r="D305" s="0" t="n">
        <v>730</v>
      </c>
    </row>
    <row r="306" customFormat="false" ht="15" hidden="false" customHeight="false" outlineLevel="0" collapsed="false">
      <c r="A306" s="0" t="s">
        <v>501</v>
      </c>
      <c r="B306" s="15" t="n">
        <v>45658</v>
      </c>
      <c r="C306" s="0" t="n">
        <v>3</v>
      </c>
      <c r="D306" s="0" t="n">
        <v>749</v>
      </c>
    </row>
    <row r="307" customFormat="false" ht="15" hidden="false" customHeight="false" outlineLevel="0" collapsed="false">
      <c r="A307" s="0" t="s">
        <v>501</v>
      </c>
      <c r="B307" s="15" t="n">
        <v>45689</v>
      </c>
      <c r="C307" s="0" t="n">
        <v>3</v>
      </c>
      <c r="D307" s="0" t="n">
        <v>765</v>
      </c>
    </row>
    <row r="308" customFormat="false" ht="15" hidden="false" customHeight="false" outlineLevel="0" collapsed="false">
      <c r="A308" s="0" t="s">
        <v>501</v>
      </c>
      <c r="B308" s="15" t="n">
        <v>45717</v>
      </c>
      <c r="C308" s="0" t="n">
        <v>3</v>
      </c>
      <c r="D308" s="0" t="n">
        <v>796</v>
      </c>
    </row>
    <row r="309" customFormat="false" ht="15" hidden="false" customHeight="false" outlineLevel="0" collapsed="false">
      <c r="A309" s="0" t="s">
        <v>501</v>
      </c>
      <c r="B309" s="15" t="n">
        <v>45748</v>
      </c>
      <c r="C309" s="0" t="n">
        <v>3</v>
      </c>
      <c r="D309" s="0" t="n">
        <v>824</v>
      </c>
    </row>
    <row r="310" customFormat="false" ht="15" hidden="false" customHeight="false" outlineLevel="0" collapsed="false">
      <c r="A310" s="0" t="s">
        <v>501</v>
      </c>
      <c r="B310" s="15" t="n">
        <v>45778</v>
      </c>
      <c r="C310" s="0" t="n">
        <v>3</v>
      </c>
      <c r="D310" s="0" t="n">
        <v>862</v>
      </c>
    </row>
    <row r="311" customFormat="false" ht="15" hidden="false" customHeight="false" outlineLevel="0" collapsed="false">
      <c r="A311" s="0" t="s">
        <v>501</v>
      </c>
      <c r="B311" s="15" t="n">
        <v>45809</v>
      </c>
      <c r="C311" s="0" t="n">
        <v>3</v>
      </c>
      <c r="D311" s="0" t="n">
        <v>905</v>
      </c>
    </row>
    <row r="312" customFormat="false" ht="15" hidden="false" customHeight="false" outlineLevel="0" collapsed="false">
      <c r="A312" s="0" t="s">
        <v>501</v>
      </c>
      <c r="B312" s="15" t="n">
        <v>45839</v>
      </c>
      <c r="C312" s="0" t="n">
        <v>3</v>
      </c>
      <c r="D312" s="0" t="n">
        <v>949</v>
      </c>
    </row>
    <row r="313" customFormat="false" ht="15" hidden="false" customHeight="false" outlineLevel="0" collapsed="false">
      <c r="A313" s="0" t="s">
        <v>501</v>
      </c>
      <c r="B313" s="15" t="n">
        <v>45870</v>
      </c>
      <c r="C313" s="0" t="n">
        <v>3</v>
      </c>
      <c r="D313" s="0" t="n">
        <v>978</v>
      </c>
    </row>
    <row r="314" customFormat="false" ht="15" hidden="false" customHeight="false" outlineLevel="0" collapsed="false">
      <c r="A314" s="0" t="s">
        <v>501</v>
      </c>
      <c r="B314" s="15" t="n">
        <v>45901</v>
      </c>
      <c r="C314" s="0" t="n">
        <v>3</v>
      </c>
      <c r="D314" s="0" t="n">
        <v>1016</v>
      </c>
    </row>
    <row r="315" customFormat="false" ht="15" hidden="false" customHeight="false" outlineLevel="0" collapsed="false">
      <c r="A315" s="0" t="s">
        <v>501</v>
      </c>
      <c r="B315" s="15" t="n">
        <v>45931</v>
      </c>
      <c r="C315" s="0" t="n">
        <v>3</v>
      </c>
      <c r="D315" s="0" t="n">
        <v>1052</v>
      </c>
    </row>
    <row r="316" customFormat="false" ht="15" hidden="false" customHeight="false" outlineLevel="0" collapsed="false">
      <c r="A316" s="0" t="s">
        <v>501</v>
      </c>
      <c r="B316" s="15" t="n">
        <v>45962</v>
      </c>
      <c r="C316" s="0" t="n">
        <v>3</v>
      </c>
      <c r="D316" s="0" t="n">
        <v>1105</v>
      </c>
    </row>
    <row r="317" customFormat="false" ht="15" hidden="false" customHeight="false" outlineLevel="0" collapsed="false">
      <c r="A317" s="0" t="s">
        <v>501</v>
      </c>
      <c r="B317" s="15" t="n">
        <v>45992</v>
      </c>
      <c r="C317" s="0" t="n">
        <v>3</v>
      </c>
      <c r="D317" s="0" t="n">
        <v>1157</v>
      </c>
    </row>
    <row r="318" customFormat="false" ht="15" hidden="false" customHeight="false" outlineLevel="0" collapsed="false">
      <c r="A318" s="0" t="s">
        <v>501</v>
      </c>
      <c r="B318" s="15" t="n">
        <v>46023</v>
      </c>
      <c r="C318" s="0" t="n">
        <v>3</v>
      </c>
      <c r="D318" s="0" t="n">
        <v>1195</v>
      </c>
    </row>
    <row r="319" customFormat="false" ht="15" hidden="false" customHeight="false" outlineLevel="0" collapsed="false">
      <c r="A319" s="0" t="s">
        <v>501</v>
      </c>
      <c r="B319" s="15" t="n">
        <v>46054</v>
      </c>
      <c r="C319" s="0" t="n">
        <v>3</v>
      </c>
      <c r="D319" s="0" t="n">
        <v>1242</v>
      </c>
    </row>
    <row r="320" customFormat="false" ht="15" hidden="false" customHeight="false" outlineLevel="0" collapsed="false">
      <c r="A320" s="0" t="s">
        <v>501</v>
      </c>
      <c r="B320" s="15" t="n">
        <v>46082</v>
      </c>
      <c r="C320" s="0" t="n">
        <v>3</v>
      </c>
      <c r="D320" s="0" t="n">
        <v>1310</v>
      </c>
    </row>
    <row r="321" customFormat="false" ht="15" hidden="false" customHeight="false" outlineLevel="0" collapsed="false">
      <c r="A321" s="0" t="s">
        <v>501</v>
      </c>
      <c r="B321" s="15" t="n">
        <v>46113</v>
      </c>
      <c r="C321" s="0" t="n">
        <v>3</v>
      </c>
      <c r="D321" s="0" t="n">
        <v>1393</v>
      </c>
    </row>
    <row r="322" customFormat="false" ht="15" hidden="false" customHeight="false" outlineLevel="0" collapsed="false">
      <c r="A322" s="0" t="s">
        <v>501</v>
      </c>
      <c r="B322" s="15" t="n">
        <v>46143</v>
      </c>
      <c r="C322" s="0" t="n">
        <v>3</v>
      </c>
      <c r="D322" s="0" t="n">
        <v>1474</v>
      </c>
    </row>
    <row r="323" customFormat="false" ht="15" hidden="false" customHeight="false" outlineLevel="0" collapsed="false">
      <c r="A323" s="0" t="s">
        <v>501</v>
      </c>
      <c r="B323" s="15" t="n">
        <v>46174</v>
      </c>
      <c r="C323" s="0" t="n">
        <v>3</v>
      </c>
      <c r="D323" s="0" t="n">
        <v>1597</v>
      </c>
    </row>
    <row r="324" customFormat="false" ht="15" hidden="false" customHeight="false" outlineLevel="0" collapsed="false">
      <c r="A324" s="0" t="s">
        <v>501</v>
      </c>
      <c r="B324" s="15" t="n">
        <v>46204</v>
      </c>
      <c r="C324" s="0" t="n">
        <v>3</v>
      </c>
      <c r="D324" s="0" t="n">
        <v>1699</v>
      </c>
    </row>
    <row r="325" customFormat="false" ht="15" hidden="false" customHeight="false" outlineLevel="0" collapsed="false">
      <c r="A325" s="0" t="s">
        <v>501</v>
      </c>
      <c r="B325" s="15" t="n">
        <v>46235</v>
      </c>
      <c r="C325" s="0" t="n">
        <v>3</v>
      </c>
      <c r="D325" s="0" t="n">
        <v>1786</v>
      </c>
    </row>
    <row r="326" customFormat="false" ht="15" hidden="false" customHeight="false" outlineLevel="0" collapsed="false">
      <c r="A326" s="0" t="s">
        <v>483</v>
      </c>
      <c r="B326" s="15" t="n">
        <v>44652</v>
      </c>
      <c r="C326" s="0" t="n">
        <v>1</v>
      </c>
      <c r="D326" s="0" t="n">
        <v>1</v>
      </c>
    </row>
    <row r="327" customFormat="false" ht="15" hidden="false" customHeight="false" outlineLevel="0" collapsed="false">
      <c r="A327" s="0" t="s">
        <v>483</v>
      </c>
      <c r="B327" s="15" t="n">
        <v>44682</v>
      </c>
      <c r="C327" s="0" t="n">
        <v>1</v>
      </c>
      <c r="D327" s="0" t="n">
        <v>1</v>
      </c>
    </row>
    <row r="328" customFormat="false" ht="15" hidden="false" customHeight="false" outlineLevel="0" collapsed="false">
      <c r="A328" s="0" t="s">
        <v>483</v>
      </c>
      <c r="B328" s="15" t="n">
        <v>44713</v>
      </c>
      <c r="C328" s="0" t="n">
        <v>1</v>
      </c>
      <c r="D328" s="0" t="n">
        <v>1</v>
      </c>
    </row>
    <row r="329" customFormat="false" ht="15" hidden="false" customHeight="false" outlineLevel="0" collapsed="false">
      <c r="A329" s="0" t="s">
        <v>483</v>
      </c>
      <c r="B329" s="15" t="n">
        <v>44743</v>
      </c>
      <c r="C329" s="0" t="n">
        <v>1</v>
      </c>
      <c r="D329" s="0" t="n">
        <v>1</v>
      </c>
    </row>
    <row r="330" customFormat="false" ht="15" hidden="false" customHeight="false" outlineLevel="0" collapsed="false">
      <c r="A330" s="0" t="s">
        <v>483</v>
      </c>
      <c r="B330" s="15" t="n">
        <v>44774</v>
      </c>
      <c r="C330" s="0" t="n">
        <v>1</v>
      </c>
      <c r="D330" s="0" t="n">
        <v>3</v>
      </c>
    </row>
    <row r="331" customFormat="false" ht="15" hidden="false" customHeight="false" outlineLevel="0" collapsed="false">
      <c r="A331" s="0" t="s">
        <v>483</v>
      </c>
      <c r="B331" s="15" t="n">
        <v>44805</v>
      </c>
      <c r="C331" s="0" t="n">
        <v>1</v>
      </c>
      <c r="D331" s="0" t="n">
        <v>3</v>
      </c>
    </row>
    <row r="332" customFormat="false" ht="15" hidden="false" customHeight="false" outlineLevel="0" collapsed="false">
      <c r="A332" s="0" t="s">
        <v>483</v>
      </c>
      <c r="B332" s="15" t="n">
        <v>44835</v>
      </c>
      <c r="C332" s="0" t="n">
        <v>1</v>
      </c>
      <c r="D332" s="0" t="n">
        <v>3</v>
      </c>
    </row>
    <row r="333" customFormat="false" ht="15" hidden="false" customHeight="false" outlineLevel="0" collapsed="false">
      <c r="A333" s="0" t="s">
        <v>483</v>
      </c>
      <c r="B333" s="15" t="n">
        <v>44866</v>
      </c>
      <c r="C333" s="0" t="n">
        <v>1</v>
      </c>
      <c r="D333" s="0" t="n">
        <v>3</v>
      </c>
    </row>
    <row r="334" customFormat="false" ht="15" hidden="false" customHeight="false" outlineLevel="0" collapsed="false">
      <c r="A334" s="0" t="s">
        <v>483</v>
      </c>
      <c r="B334" s="15" t="n">
        <v>44896</v>
      </c>
      <c r="C334" s="0" t="n">
        <v>1</v>
      </c>
      <c r="D334" s="0" t="n">
        <v>4</v>
      </c>
    </row>
    <row r="335" customFormat="false" ht="15" hidden="false" customHeight="false" outlineLevel="0" collapsed="false">
      <c r="A335" s="0" t="s">
        <v>483</v>
      </c>
      <c r="B335" s="15" t="n">
        <v>44927</v>
      </c>
      <c r="C335" s="0" t="n">
        <v>1</v>
      </c>
      <c r="D335" s="0" t="n">
        <v>6</v>
      </c>
    </row>
    <row r="336" customFormat="false" ht="15" hidden="false" customHeight="false" outlineLevel="0" collapsed="false">
      <c r="A336" s="0" t="s">
        <v>483</v>
      </c>
      <c r="B336" s="15" t="n">
        <v>44958</v>
      </c>
      <c r="C336" s="0" t="n">
        <v>1</v>
      </c>
      <c r="D336" s="0" t="n">
        <v>8</v>
      </c>
    </row>
    <row r="337" customFormat="false" ht="15" hidden="false" customHeight="false" outlineLevel="0" collapsed="false">
      <c r="A337" s="0" t="s">
        <v>483</v>
      </c>
      <c r="B337" s="15" t="n">
        <v>44986</v>
      </c>
      <c r="C337" s="0" t="n">
        <v>1</v>
      </c>
      <c r="D337" s="0" t="n">
        <v>11</v>
      </c>
    </row>
    <row r="338" customFormat="false" ht="15" hidden="false" customHeight="false" outlineLevel="0" collapsed="false">
      <c r="A338" s="0" t="s">
        <v>483</v>
      </c>
      <c r="B338" s="15" t="n">
        <v>45017</v>
      </c>
      <c r="C338" s="0" t="n">
        <v>1</v>
      </c>
      <c r="D338" s="0" t="n">
        <v>13</v>
      </c>
    </row>
    <row r="339" customFormat="false" ht="15" hidden="false" customHeight="false" outlineLevel="0" collapsed="false">
      <c r="A339" s="0" t="s">
        <v>483</v>
      </c>
      <c r="B339" s="15" t="n">
        <v>45047</v>
      </c>
      <c r="C339" s="0" t="n">
        <v>1</v>
      </c>
      <c r="D339" s="0" t="n">
        <v>14</v>
      </c>
    </row>
    <row r="340" customFormat="false" ht="15" hidden="false" customHeight="false" outlineLevel="0" collapsed="false">
      <c r="A340" s="0" t="s">
        <v>483</v>
      </c>
      <c r="B340" s="15" t="n">
        <v>45078</v>
      </c>
      <c r="C340" s="0" t="n">
        <v>1</v>
      </c>
      <c r="D340" s="0" t="n">
        <v>14</v>
      </c>
    </row>
    <row r="341" customFormat="false" ht="15" hidden="false" customHeight="false" outlineLevel="0" collapsed="false">
      <c r="A341" s="0" t="s">
        <v>483</v>
      </c>
      <c r="B341" s="15" t="n">
        <v>45108</v>
      </c>
      <c r="C341" s="0" t="n">
        <v>1</v>
      </c>
      <c r="D341" s="0" t="n">
        <v>17</v>
      </c>
    </row>
    <row r="342" customFormat="false" ht="15" hidden="false" customHeight="false" outlineLevel="0" collapsed="false">
      <c r="A342" s="0" t="s">
        <v>483</v>
      </c>
      <c r="B342" s="15" t="n">
        <v>45139</v>
      </c>
      <c r="C342" s="0" t="n">
        <v>1</v>
      </c>
      <c r="D342" s="0" t="n">
        <v>18</v>
      </c>
    </row>
    <row r="343" customFormat="false" ht="15" hidden="false" customHeight="false" outlineLevel="0" collapsed="false">
      <c r="A343" s="0" t="s">
        <v>483</v>
      </c>
      <c r="B343" s="15" t="n">
        <v>45170</v>
      </c>
      <c r="C343" s="0" t="n">
        <v>1</v>
      </c>
      <c r="D343" s="0" t="n">
        <v>19</v>
      </c>
    </row>
    <row r="344" customFormat="false" ht="15" hidden="false" customHeight="false" outlineLevel="0" collapsed="false">
      <c r="A344" s="0" t="s">
        <v>483</v>
      </c>
      <c r="B344" s="15" t="n">
        <v>45200</v>
      </c>
      <c r="C344" s="0" t="n">
        <v>1</v>
      </c>
      <c r="D344" s="0" t="n">
        <v>20</v>
      </c>
    </row>
    <row r="345" customFormat="false" ht="15" hidden="false" customHeight="false" outlineLevel="0" collapsed="false">
      <c r="A345" s="0" t="s">
        <v>483</v>
      </c>
      <c r="B345" s="15" t="n">
        <v>45231</v>
      </c>
      <c r="C345" s="0" t="n">
        <v>1</v>
      </c>
      <c r="D345" s="0" t="n">
        <v>24</v>
      </c>
    </row>
    <row r="346" customFormat="false" ht="15" hidden="false" customHeight="false" outlineLevel="0" collapsed="false">
      <c r="A346" s="0" t="s">
        <v>483</v>
      </c>
      <c r="B346" s="15" t="n">
        <v>45261</v>
      </c>
      <c r="C346" s="0" t="n">
        <v>1</v>
      </c>
      <c r="D346" s="0" t="n">
        <v>27</v>
      </c>
    </row>
    <row r="347" customFormat="false" ht="15" hidden="false" customHeight="false" outlineLevel="0" collapsed="false">
      <c r="A347" s="0" t="s">
        <v>483</v>
      </c>
      <c r="B347" s="15" t="n">
        <v>45292</v>
      </c>
      <c r="C347" s="0" t="n">
        <v>1</v>
      </c>
      <c r="D347" s="0" t="n">
        <v>29</v>
      </c>
    </row>
    <row r="348" customFormat="false" ht="15" hidden="false" customHeight="false" outlineLevel="0" collapsed="false">
      <c r="A348" s="0" t="s">
        <v>483</v>
      </c>
      <c r="B348" s="15" t="n">
        <v>45323</v>
      </c>
      <c r="C348" s="0" t="n">
        <v>1</v>
      </c>
      <c r="D348" s="0" t="n">
        <v>31</v>
      </c>
    </row>
    <row r="349" customFormat="false" ht="15" hidden="false" customHeight="false" outlineLevel="0" collapsed="false">
      <c r="A349" s="0" t="s">
        <v>483</v>
      </c>
      <c r="B349" s="15" t="n">
        <v>45352</v>
      </c>
      <c r="C349" s="0" t="n">
        <v>1</v>
      </c>
      <c r="D349" s="0" t="n">
        <v>34</v>
      </c>
    </row>
    <row r="350" customFormat="false" ht="15" hidden="false" customHeight="false" outlineLevel="0" collapsed="false">
      <c r="A350" s="0" t="s">
        <v>483</v>
      </c>
      <c r="B350" s="15" t="n">
        <v>45383</v>
      </c>
      <c r="C350" s="0" t="n">
        <v>1</v>
      </c>
      <c r="D350" s="0" t="n">
        <v>36</v>
      </c>
    </row>
    <row r="351" customFormat="false" ht="15" hidden="false" customHeight="false" outlineLevel="0" collapsed="false">
      <c r="A351" s="0" t="s">
        <v>483</v>
      </c>
      <c r="B351" s="15" t="n">
        <v>45413</v>
      </c>
      <c r="C351" s="0" t="n">
        <v>1</v>
      </c>
      <c r="D351" s="0" t="n">
        <v>39</v>
      </c>
    </row>
    <row r="352" customFormat="false" ht="15" hidden="false" customHeight="false" outlineLevel="0" collapsed="false">
      <c r="A352" s="0" t="s">
        <v>483</v>
      </c>
      <c r="B352" s="15" t="n">
        <v>45444</v>
      </c>
      <c r="C352" s="0" t="n">
        <v>1</v>
      </c>
      <c r="D352" s="0" t="n">
        <v>39</v>
      </c>
    </row>
    <row r="353" customFormat="false" ht="15" hidden="false" customHeight="false" outlineLevel="0" collapsed="false">
      <c r="A353" s="0" t="s">
        <v>483</v>
      </c>
      <c r="B353" s="15" t="n">
        <v>45474</v>
      </c>
      <c r="C353" s="0" t="n">
        <v>1</v>
      </c>
      <c r="D353" s="0" t="n">
        <v>39</v>
      </c>
    </row>
    <row r="354" customFormat="false" ht="15" hidden="false" customHeight="false" outlineLevel="0" collapsed="false">
      <c r="A354" s="0" t="s">
        <v>483</v>
      </c>
      <c r="B354" s="15" t="n">
        <v>45505</v>
      </c>
      <c r="C354" s="0" t="n">
        <v>1</v>
      </c>
      <c r="D354" s="0" t="n">
        <v>40</v>
      </c>
    </row>
    <row r="355" customFormat="false" ht="15" hidden="false" customHeight="false" outlineLevel="0" collapsed="false">
      <c r="A355" s="0" t="s">
        <v>483</v>
      </c>
      <c r="B355" s="15" t="n">
        <v>45536</v>
      </c>
      <c r="C355" s="0" t="n">
        <v>1</v>
      </c>
      <c r="D355" s="0" t="n">
        <v>41</v>
      </c>
    </row>
    <row r="356" customFormat="false" ht="15" hidden="false" customHeight="false" outlineLevel="0" collapsed="false">
      <c r="A356" s="0" t="s">
        <v>483</v>
      </c>
      <c r="B356" s="15" t="n">
        <v>45566</v>
      </c>
      <c r="C356" s="0" t="n">
        <v>1</v>
      </c>
      <c r="D356" s="0" t="n">
        <v>46</v>
      </c>
    </row>
    <row r="357" customFormat="false" ht="15" hidden="false" customHeight="false" outlineLevel="0" collapsed="false">
      <c r="A357" s="0" t="s">
        <v>483</v>
      </c>
      <c r="B357" s="15" t="n">
        <v>45597</v>
      </c>
      <c r="C357" s="0" t="n">
        <v>1</v>
      </c>
      <c r="D357" s="0" t="n">
        <v>47</v>
      </c>
    </row>
    <row r="358" customFormat="false" ht="15" hidden="false" customHeight="false" outlineLevel="0" collapsed="false">
      <c r="A358" s="0" t="s">
        <v>483</v>
      </c>
      <c r="B358" s="15" t="n">
        <v>45627</v>
      </c>
      <c r="C358" s="0" t="n">
        <v>1</v>
      </c>
      <c r="D358" s="0" t="n">
        <v>50</v>
      </c>
    </row>
    <row r="359" customFormat="false" ht="15" hidden="false" customHeight="false" outlineLevel="0" collapsed="false">
      <c r="A359" s="0" t="s">
        <v>483</v>
      </c>
      <c r="B359" s="15" t="n">
        <v>45658</v>
      </c>
      <c r="C359" s="0" t="n">
        <v>1</v>
      </c>
      <c r="D359" s="0" t="n">
        <v>50</v>
      </c>
    </row>
    <row r="360" customFormat="false" ht="15" hidden="false" customHeight="false" outlineLevel="0" collapsed="false">
      <c r="A360" s="0" t="s">
        <v>483</v>
      </c>
      <c r="B360" s="15" t="n">
        <v>45689</v>
      </c>
      <c r="C360" s="0" t="n">
        <v>1</v>
      </c>
      <c r="D360" s="0" t="n">
        <v>51</v>
      </c>
    </row>
    <row r="361" customFormat="false" ht="15" hidden="false" customHeight="false" outlineLevel="0" collapsed="false">
      <c r="A361" s="0" t="s">
        <v>483</v>
      </c>
      <c r="B361" s="15" t="n">
        <v>45717</v>
      </c>
      <c r="C361" s="0" t="n">
        <v>1</v>
      </c>
      <c r="D361" s="0" t="n">
        <v>55</v>
      </c>
    </row>
    <row r="362" customFormat="false" ht="15" hidden="false" customHeight="false" outlineLevel="0" collapsed="false">
      <c r="A362" s="0" t="s">
        <v>483</v>
      </c>
      <c r="B362" s="15" t="n">
        <v>45748</v>
      </c>
      <c r="C362" s="0" t="n">
        <v>1</v>
      </c>
      <c r="D362" s="0" t="n">
        <v>57</v>
      </c>
    </row>
    <row r="363" customFormat="false" ht="15" hidden="false" customHeight="false" outlineLevel="0" collapsed="false">
      <c r="A363" s="0" t="s">
        <v>483</v>
      </c>
      <c r="B363" s="15" t="n">
        <v>45778</v>
      </c>
      <c r="C363" s="0" t="n">
        <v>1</v>
      </c>
      <c r="D363" s="0" t="n">
        <v>62</v>
      </c>
    </row>
    <row r="364" customFormat="false" ht="15" hidden="false" customHeight="false" outlineLevel="0" collapsed="false">
      <c r="A364" s="0" t="s">
        <v>483</v>
      </c>
      <c r="B364" s="15" t="n">
        <v>45809</v>
      </c>
      <c r="C364" s="0" t="n">
        <v>1</v>
      </c>
      <c r="D364" s="0" t="n">
        <v>64</v>
      </c>
    </row>
    <row r="365" customFormat="false" ht="15" hidden="false" customHeight="false" outlineLevel="0" collapsed="false">
      <c r="A365" s="0" t="s">
        <v>483</v>
      </c>
      <c r="B365" s="15" t="n">
        <v>45839</v>
      </c>
      <c r="C365" s="0" t="n">
        <v>1</v>
      </c>
      <c r="D365" s="0" t="n">
        <v>65</v>
      </c>
    </row>
    <row r="366" customFormat="false" ht="15" hidden="false" customHeight="false" outlineLevel="0" collapsed="false">
      <c r="A366" s="0" t="s">
        <v>483</v>
      </c>
      <c r="B366" s="15" t="n">
        <v>45870</v>
      </c>
      <c r="C366" s="0" t="n">
        <v>1</v>
      </c>
      <c r="D366" s="0" t="n">
        <v>64</v>
      </c>
    </row>
    <row r="367" customFormat="false" ht="15" hidden="false" customHeight="false" outlineLevel="0" collapsed="false">
      <c r="A367" s="0" t="s">
        <v>483</v>
      </c>
      <c r="B367" s="15" t="n">
        <v>45901</v>
      </c>
      <c r="C367" s="0" t="n">
        <v>1</v>
      </c>
      <c r="D367" s="0" t="n">
        <v>65</v>
      </c>
    </row>
    <row r="368" customFormat="false" ht="15" hidden="false" customHeight="false" outlineLevel="0" collapsed="false">
      <c r="A368" s="0" t="s">
        <v>483</v>
      </c>
      <c r="B368" s="15" t="n">
        <v>45931</v>
      </c>
      <c r="C368" s="0" t="n">
        <v>1</v>
      </c>
      <c r="D368" s="0" t="n">
        <v>68</v>
      </c>
    </row>
    <row r="369" customFormat="false" ht="15" hidden="false" customHeight="false" outlineLevel="0" collapsed="false">
      <c r="A369" s="0" t="s">
        <v>483</v>
      </c>
      <c r="B369" s="15" t="n">
        <v>45962</v>
      </c>
      <c r="C369" s="0" t="n">
        <v>1</v>
      </c>
      <c r="D369" s="0" t="n">
        <v>71</v>
      </c>
    </row>
    <row r="370" customFormat="false" ht="15" hidden="false" customHeight="false" outlineLevel="0" collapsed="false">
      <c r="A370" s="0" t="s">
        <v>483</v>
      </c>
      <c r="B370" s="15" t="n">
        <v>45992</v>
      </c>
      <c r="C370" s="0" t="n">
        <v>1</v>
      </c>
      <c r="D370" s="0" t="n">
        <v>73</v>
      </c>
    </row>
    <row r="371" customFormat="false" ht="15" hidden="false" customHeight="false" outlineLevel="0" collapsed="false">
      <c r="A371" s="0" t="s">
        <v>483</v>
      </c>
      <c r="B371" s="15" t="n">
        <v>46023</v>
      </c>
      <c r="C371" s="0" t="n">
        <v>1</v>
      </c>
      <c r="D371" s="0" t="n">
        <v>74</v>
      </c>
    </row>
    <row r="372" customFormat="false" ht="15" hidden="false" customHeight="false" outlineLevel="0" collapsed="false">
      <c r="A372" s="0" t="s">
        <v>483</v>
      </c>
      <c r="B372" s="15" t="n">
        <v>46054</v>
      </c>
      <c r="C372" s="0" t="n">
        <v>1</v>
      </c>
      <c r="D372" s="0" t="n">
        <v>76</v>
      </c>
    </row>
    <row r="373" customFormat="false" ht="15" hidden="false" customHeight="false" outlineLevel="0" collapsed="false">
      <c r="A373" s="0" t="s">
        <v>483</v>
      </c>
      <c r="B373" s="15" t="n">
        <v>46082</v>
      </c>
      <c r="C373" s="0" t="n">
        <v>1</v>
      </c>
      <c r="D373" s="0" t="n">
        <v>80</v>
      </c>
    </row>
    <row r="374" customFormat="false" ht="15" hidden="false" customHeight="false" outlineLevel="0" collapsed="false">
      <c r="A374" s="0" t="s">
        <v>483</v>
      </c>
      <c r="B374" s="15" t="n">
        <v>46113</v>
      </c>
      <c r="C374" s="0" t="n">
        <v>1</v>
      </c>
      <c r="D374" s="0" t="n">
        <v>85</v>
      </c>
    </row>
    <row r="375" customFormat="false" ht="15" hidden="false" customHeight="false" outlineLevel="0" collapsed="false">
      <c r="A375" s="0" t="s">
        <v>483</v>
      </c>
      <c r="B375" s="15" t="n">
        <v>46143</v>
      </c>
      <c r="C375" s="0" t="n">
        <v>1</v>
      </c>
      <c r="D375" s="0" t="n">
        <v>96</v>
      </c>
    </row>
    <row r="376" customFormat="false" ht="15" hidden="false" customHeight="false" outlineLevel="0" collapsed="false">
      <c r="A376" s="0" t="s">
        <v>483</v>
      </c>
      <c r="B376" s="15" t="n">
        <v>46174</v>
      </c>
      <c r="C376" s="0" t="n">
        <v>1</v>
      </c>
      <c r="D376" s="0" t="n">
        <v>102</v>
      </c>
    </row>
    <row r="377" customFormat="false" ht="15" hidden="false" customHeight="false" outlineLevel="0" collapsed="false">
      <c r="A377" s="0" t="s">
        <v>483</v>
      </c>
      <c r="B377" s="15" t="n">
        <v>46204</v>
      </c>
      <c r="C377" s="0" t="n">
        <v>1</v>
      </c>
      <c r="D377" s="0" t="n">
        <v>108</v>
      </c>
    </row>
    <row r="378" customFormat="false" ht="15" hidden="false" customHeight="false" outlineLevel="0" collapsed="false">
      <c r="A378" s="0" t="s">
        <v>483</v>
      </c>
      <c r="B378" s="15" t="n">
        <v>46235</v>
      </c>
      <c r="C378" s="0" t="n">
        <v>1</v>
      </c>
      <c r="D378" s="0" t="n">
        <v>116</v>
      </c>
    </row>
    <row r="379" customFormat="false" ht="15" hidden="false" customHeight="false" outlineLevel="0" collapsed="false">
      <c r="A379" s="0" t="s">
        <v>512</v>
      </c>
      <c r="B379" s="15" t="n">
        <v>44593</v>
      </c>
      <c r="C379" s="0" t="n">
        <v>5</v>
      </c>
      <c r="D379" s="0" t="n">
        <v>2</v>
      </c>
    </row>
    <row r="380" customFormat="false" ht="15" hidden="false" customHeight="false" outlineLevel="0" collapsed="false">
      <c r="A380" s="0" t="s">
        <v>512</v>
      </c>
      <c r="B380" s="15" t="n">
        <v>44621</v>
      </c>
      <c r="C380" s="0" t="n">
        <v>5</v>
      </c>
      <c r="D380" s="0" t="n">
        <v>2</v>
      </c>
    </row>
    <row r="381" customFormat="false" ht="15" hidden="false" customHeight="false" outlineLevel="0" collapsed="false">
      <c r="A381" s="0" t="s">
        <v>512</v>
      </c>
      <c r="B381" s="15" t="n">
        <v>44652</v>
      </c>
      <c r="C381" s="0" t="n">
        <v>5</v>
      </c>
      <c r="D381" s="0" t="n">
        <v>3</v>
      </c>
    </row>
    <row r="382" customFormat="false" ht="15" hidden="false" customHeight="false" outlineLevel="0" collapsed="false">
      <c r="A382" s="0" t="s">
        <v>512</v>
      </c>
      <c r="B382" s="15" t="n">
        <v>44682</v>
      </c>
      <c r="C382" s="0" t="n">
        <v>5</v>
      </c>
      <c r="D382" s="0" t="n">
        <v>3</v>
      </c>
    </row>
    <row r="383" customFormat="false" ht="15" hidden="false" customHeight="false" outlineLevel="0" collapsed="false">
      <c r="A383" s="0" t="s">
        <v>512</v>
      </c>
      <c r="B383" s="15" t="n">
        <v>44713</v>
      </c>
      <c r="C383" s="0" t="n">
        <v>5</v>
      </c>
      <c r="D383" s="0" t="n">
        <v>3</v>
      </c>
    </row>
    <row r="384" customFormat="false" ht="15" hidden="false" customHeight="false" outlineLevel="0" collapsed="false">
      <c r="A384" s="0" t="s">
        <v>512</v>
      </c>
      <c r="B384" s="15" t="n">
        <v>44743</v>
      </c>
      <c r="C384" s="0" t="n">
        <v>5</v>
      </c>
      <c r="D384" s="0" t="n">
        <v>3</v>
      </c>
    </row>
    <row r="385" customFormat="false" ht="15" hidden="false" customHeight="false" outlineLevel="0" collapsed="false">
      <c r="A385" s="0" t="s">
        <v>512</v>
      </c>
      <c r="B385" s="15" t="n">
        <v>44774</v>
      </c>
      <c r="C385" s="0" t="n">
        <v>5</v>
      </c>
      <c r="D385" s="0" t="n">
        <v>5</v>
      </c>
    </row>
    <row r="386" customFormat="false" ht="15" hidden="false" customHeight="false" outlineLevel="0" collapsed="false">
      <c r="A386" s="0" t="s">
        <v>512</v>
      </c>
      <c r="B386" s="15" t="n">
        <v>44805</v>
      </c>
      <c r="C386" s="0" t="n">
        <v>5</v>
      </c>
      <c r="D386" s="0" t="n">
        <v>8</v>
      </c>
    </row>
    <row r="387" customFormat="false" ht="15" hidden="false" customHeight="false" outlineLevel="0" collapsed="false">
      <c r="A387" s="0" t="s">
        <v>512</v>
      </c>
      <c r="B387" s="15" t="n">
        <v>44835</v>
      </c>
      <c r="C387" s="0" t="n">
        <v>5</v>
      </c>
      <c r="D387" s="0" t="n">
        <v>9</v>
      </c>
    </row>
    <row r="388" customFormat="false" ht="15" hidden="false" customHeight="false" outlineLevel="0" collapsed="false">
      <c r="A388" s="0" t="s">
        <v>512</v>
      </c>
      <c r="B388" s="15" t="n">
        <v>44866</v>
      </c>
      <c r="C388" s="0" t="n">
        <v>5</v>
      </c>
      <c r="D388" s="0" t="n">
        <v>9</v>
      </c>
    </row>
    <row r="389" customFormat="false" ht="15" hidden="false" customHeight="false" outlineLevel="0" collapsed="false">
      <c r="A389" s="0" t="s">
        <v>512</v>
      </c>
      <c r="B389" s="15" t="n">
        <v>44896</v>
      </c>
      <c r="C389" s="0" t="n">
        <v>5</v>
      </c>
      <c r="D389" s="0" t="n">
        <v>10</v>
      </c>
    </row>
    <row r="390" customFormat="false" ht="15" hidden="false" customHeight="false" outlineLevel="0" collapsed="false">
      <c r="A390" s="0" t="s">
        <v>512</v>
      </c>
      <c r="B390" s="15" t="n">
        <v>44927</v>
      </c>
      <c r="C390" s="0" t="n">
        <v>5</v>
      </c>
      <c r="D390" s="0" t="n">
        <v>11</v>
      </c>
    </row>
    <row r="391" customFormat="false" ht="15" hidden="false" customHeight="false" outlineLevel="0" collapsed="false">
      <c r="A391" s="0" t="s">
        <v>512</v>
      </c>
      <c r="B391" s="15" t="n">
        <v>44958</v>
      </c>
      <c r="C391" s="0" t="n">
        <v>5</v>
      </c>
      <c r="D391" s="0" t="n">
        <v>11</v>
      </c>
    </row>
    <row r="392" customFormat="false" ht="15" hidden="false" customHeight="false" outlineLevel="0" collapsed="false">
      <c r="A392" s="0" t="s">
        <v>512</v>
      </c>
      <c r="B392" s="15" t="n">
        <v>44986</v>
      </c>
      <c r="C392" s="0" t="n">
        <v>5</v>
      </c>
      <c r="D392" s="0" t="n">
        <v>13</v>
      </c>
    </row>
    <row r="393" customFormat="false" ht="15" hidden="false" customHeight="false" outlineLevel="0" collapsed="false">
      <c r="A393" s="0" t="s">
        <v>512</v>
      </c>
      <c r="B393" s="15" t="n">
        <v>45017</v>
      </c>
      <c r="C393" s="0" t="n">
        <v>5</v>
      </c>
      <c r="D393" s="0" t="n">
        <v>13</v>
      </c>
    </row>
    <row r="394" customFormat="false" ht="15" hidden="false" customHeight="false" outlineLevel="0" collapsed="false">
      <c r="A394" s="0" t="s">
        <v>512</v>
      </c>
      <c r="B394" s="15" t="n">
        <v>45047</v>
      </c>
      <c r="C394" s="0" t="n">
        <v>5</v>
      </c>
      <c r="D394" s="0" t="n">
        <v>13</v>
      </c>
    </row>
    <row r="395" customFormat="false" ht="15" hidden="false" customHeight="false" outlineLevel="0" collapsed="false">
      <c r="A395" s="0" t="s">
        <v>512</v>
      </c>
      <c r="B395" s="15" t="n">
        <v>45078</v>
      </c>
      <c r="C395" s="0" t="n">
        <v>5</v>
      </c>
      <c r="D395" s="0" t="n">
        <v>16</v>
      </c>
    </row>
    <row r="396" customFormat="false" ht="15" hidden="false" customHeight="false" outlineLevel="0" collapsed="false">
      <c r="A396" s="0" t="s">
        <v>512</v>
      </c>
      <c r="B396" s="15" t="n">
        <v>45108</v>
      </c>
      <c r="C396" s="0" t="n">
        <v>5</v>
      </c>
      <c r="D396" s="0" t="n">
        <v>17</v>
      </c>
    </row>
    <row r="397" customFormat="false" ht="15" hidden="false" customHeight="false" outlineLevel="0" collapsed="false">
      <c r="A397" s="0" t="s">
        <v>512</v>
      </c>
      <c r="B397" s="15" t="n">
        <v>45139</v>
      </c>
      <c r="C397" s="0" t="n">
        <v>5</v>
      </c>
      <c r="D397" s="0" t="n">
        <v>19</v>
      </c>
    </row>
    <row r="398" customFormat="false" ht="15" hidden="false" customHeight="false" outlineLevel="0" collapsed="false">
      <c r="A398" s="0" t="s">
        <v>512</v>
      </c>
      <c r="B398" s="15" t="n">
        <v>45170</v>
      </c>
      <c r="C398" s="0" t="n">
        <v>5</v>
      </c>
      <c r="D398" s="0" t="n">
        <v>18</v>
      </c>
    </row>
    <row r="399" customFormat="false" ht="15" hidden="false" customHeight="false" outlineLevel="0" collapsed="false">
      <c r="A399" s="0" t="s">
        <v>512</v>
      </c>
      <c r="B399" s="15" t="n">
        <v>45200</v>
      </c>
      <c r="C399" s="0" t="n">
        <v>5</v>
      </c>
      <c r="D399" s="0" t="n">
        <v>18</v>
      </c>
    </row>
    <row r="400" customFormat="false" ht="15" hidden="false" customHeight="false" outlineLevel="0" collapsed="false">
      <c r="A400" s="0" t="s">
        <v>512</v>
      </c>
      <c r="B400" s="15" t="n">
        <v>45231</v>
      </c>
      <c r="C400" s="0" t="n">
        <v>5</v>
      </c>
      <c r="D400" s="0" t="n">
        <v>21</v>
      </c>
    </row>
    <row r="401" customFormat="false" ht="15" hidden="false" customHeight="false" outlineLevel="0" collapsed="false">
      <c r="A401" s="0" t="s">
        <v>512</v>
      </c>
      <c r="B401" s="15" t="n">
        <v>45261</v>
      </c>
      <c r="C401" s="0" t="n">
        <v>5</v>
      </c>
      <c r="D401" s="0" t="n">
        <v>22</v>
      </c>
    </row>
    <row r="402" customFormat="false" ht="15" hidden="false" customHeight="false" outlineLevel="0" collapsed="false">
      <c r="A402" s="0" t="s">
        <v>512</v>
      </c>
      <c r="B402" s="15" t="n">
        <v>45292</v>
      </c>
      <c r="C402" s="0" t="n">
        <v>5</v>
      </c>
      <c r="D402" s="0" t="n">
        <v>22</v>
      </c>
    </row>
    <row r="403" customFormat="false" ht="15" hidden="false" customHeight="false" outlineLevel="0" collapsed="false">
      <c r="A403" s="0" t="s">
        <v>512</v>
      </c>
      <c r="B403" s="15" t="n">
        <v>45323</v>
      </c>
      <c r="C403" s="0" t="n">
        <v>5</v>
      </c>
      <c r="D403" s="0" t="n">
        <v>23</v>
      </c>
    </row>
    <row r="404" customFormat="false" ht="15" hidden="false" customHeight="false" outlineLevel="0" collapsed="false">
      <c r="A404" s="0" t="s">
        <v>512</v>
      </c>
      <c r="B404" s="15" t="n">
        <v>45352</v>
      </c>
      <c r="C404" s="0" t="n">
        <v>5</v>
      </c>
      <c r="D404" s="0" t="n">
        <v>26</v>
      </c>
    </row>
    <row r="405" customFormat="false" ht="15" hidden="false" customHeight="false" outlineLevel="0" collapsed="false">
      <c r="A405" s="0" t="s">
        <v>512</v>
      </c>
      <c r="B405" s="15" t="n">
        <v>45383</v>
      </c>
      <c r="C405" s="0" t="n">
        <v>5</v>
      </c>
      <c r="D405" s="0" t="n">
        <v>27</v>
      </c>
    </row>
    <row r="406" customFormat="false" ht="15" hidden="false" customHeight="false" outlineLevel="0" collapsed="false">
      <c r="A406" s="0" t="s">
        <v>512</v>
      </c>
      <c r="B406" s="15" t="n">
        <v>45413</v>
      </c>
      <c r="C406" s="0" t="n">
        <v>5</v>
      </c>
      <c r="D406" s="0" t="n">
        <v>27</v>
      </c>
    </row>
    <row r="407" customFormat="false" ht="15" hidden="false" customHeight="false" outlineLevel="0" collapsed="false">
      <c r="A407" s="0" t="s">
        <v>512</v>
      </c>
      <c r="B407" s="15" t="n">
        <v>45444</v>
      </c>
      <c r="C407" s="0" t="n">
        <v>5</v>
      </c>
      <c r="D407" s="0" t="n">
        <v>31</v>
      </c>
    </row>
    <row r="408" customFormat="false" ht="15" hidden="false" customHeight="false" outlineLevel="0" collapsed="false">
      <c r="A408" s="0" t="s">
        <v>512</v>
      </c>
      <c r="B408" s="15" t="n">
        <v>45474</v>
      </c>
      <c r="C408" s="0" t="n">
        <v>5</v>
      </c>
      <c r="D408" s="0" t="n">
        <v>32</v>
      </c>
    </row>
    <row r="409" customFormat="false" ht="15" hidden="false" customHeight="false" outlineLevel="0" collapsed="false">
      <c r="A409" s="0" t="s">
        <v>512</v>
      </c>
      <c r="B409" s="15" t="n">
        <v>45505</v>
      </c>
      <c r="C409" s="0" t="n">
        <v>5</v>
      </c>
      <c r="D409" s="0" t="n">
        <v>31</v>
      </c>
    </row>
    <row r="410" customFormat="false" ht="15" hidden="false" customHeight="false" outlineLevel="0" collapsed="false">
      <c r="A410" s="0" t="s">
        <v>512</v>
      </c>
      <c r="B410" s="15" t="n">
        <v>45536</v>
      </c>
      <c r="C410" s="0" t="n">
        <v>5</v>
      </c>
      <c r="D410" s="0" t="n">
        <v>32</v>
      </c>
    </row>
    <row r="411" customFormat="false" ht="15" hidden="false" customHeight="false" outlineLevel="0" collapsed="false">
      <c r="A411" s="0" t="s">
        <v>512</v>
      </c>
      <c r="B411" s="15" t="n">
        <v>45566</v>
      </c>
      <c r="C411" s="0" t="n">
        <v>5</v>
      </c>
      <c r="D411" s="0" t="n">
        <v>33</v>
      </c>
    </row>
    <row r="412" customFormat="false" ht="15" hidden="false" customHeight="false" outlineLevel="0" collapsed="false">
      <c r="A412" s="0" t="s">
        <v>512</v>
      </c>
      <c r="B412" s="15" t="n">
        <v>45597</v>
      </c>
      <c r="C412" s="0" t="n">
        <v>5</v>
      </c>
      <c r="D412" s="0" t="n">
        <v>35</v>
      </c>
    </row>
    <row r="413" customFormat="false" ht="15" hidden="false" customHeight="false" outlineLevel="0" collapsed="false">
      <c r="A413" s="0" t="s">
        <v>512</v>
      </c>
      <c r="B413" s="15" t="n">
        <v>45627</v>
      </c>
      <c r="C413" s="0" t="n">
        <v>5</v>
      </c>
      <c r="D413" s="0" t="n">
        <v>37</v>
      </c>
    </row>
    <row r="414" customFormat="false" ht="15" hidden="false" customHeight="false" outlineLevel="0" collapsed="false">
      <c r="A414" s="0" t="s">
        <v>512</v>
      </c>
      <c r="B414" s="15" t="n">
        <v>45658</v>
      </c>
      <c r="C414" s="0" t="n">
        <v>5</v>
      </c>
      <c r="D414" s="0" t="n">
        <v>37</v>
      </c>
    </row>
    <row r="415" customFormat="false" ht="15" hidden="false" customHeight="false" outlineLevel="0" collapsed="false">
      <c r="A415" s="0" t="s">
        <v>512</v>
      </c>
      <c r="B415" s="15" t="n">
        <v>45689</v>
      </c>
      <c r="C415" s="0" t="n">
        <v>5</v>
      </c>
      <c r="D415" s="0" t="n">
        <v>37</v>
      </c>
    </row>
    <row r="416" customFormat="false" ht="15" hidden="false" customHeight="false" outlineLevel="0" collapsed="false">
      <c r="A416" s="0" t="s">
        <v>512</v>
      </c>
      <c r="B416" s="15" t="n">
        <v>45717</v>
      </c>
      <c r="C416" s="0" t="n">
        <v>5</v>
      </c>
      <c r="D416" s="0" t="n">
        <v>37</v>
      </c>
    </row>
    <row r="417" customFormat="false" ht="15" hidden="false" customHeight="false" outlineLevel="0" collapsed="false">
      <c r="A417" s="0" t="s">
        <v>512</v>
      </c>
      <c r="B417" s="15" t="n">
        <v>45748</v>
      </c>
      <c r="C417" s="0" t="n">
        <v>5</v>
      </c>
      <c r="D417" s="0" t="n">
        <v>37</v>
      </c>
    </row>
    <row r="418" customFormat="false" ht="15" hidden="false" customHeight="false" outlineLevel="0" collapsed="false">
      <c r="A418" s="0" t="s">
        <v>512</v>
      </c>
      <c r="B418" s="15" t="n">
        <v>45778</v>
      </c>
      <c r="C418" s="0" t="n">
        <v>5</v>
      </c>
      <c r="D418" s="0" t="n">
        <v>39</v>
      </c>
    </row>
    <row r="419" customFormat="false" ht="15" hidden="false" customHeight="false" outlineLevel="0" collapsed="false">
      <c r="A419" s="0" t="s">
        <v>512</v>
      </c>
      <c r="B419" s="15" t="n">
        <v>45809</v>
      </c>
      <c r="C419" s="0" t="n">
        <v>5</v>
      </c>
      <c r="D419" s="0" t="n">
        <v>41</v>
      </c>
    </row>
    <row r="420" customFormat="false" ht="15" hidden="false" customHeight="false" outlineLevel="0" collapsed="false">
      <c r="A420" s="0" t="s">
        <v>512</v>
      </c>
      <c r="B420" s="15" t="n">
        <v>45839</v>
      </c>
      <c r="C420" s="0" t="n">
        <v>5</v>
      </c>
      <c r="D420" s="0" t="n">
        <v>41</v>
      </c>
    </row>
    <row r="421" customFormat="false" ht="15" hidden="false" customHeight="false" outlineLevel="0" collapsed="false">
      <c r="A421" s="0" t="s">
        <v>512</v>
      </c>
      <c r="B421" s="15" t="n">
        <v>45870</v>
      </c>
      <c r="C421" s="0" t="n">
        <v>5</v>
      </c>
      <c r="D421" s="0" t="n">
        <v>41</v>
      </c>
    </row>
    <row r="422" customFormat="false" ht="15" hidden="false" customHeight="false" outlineLevel="0" collapsed="false">
      <c r="A422" s="0" t="s">
        <v>512</v>
      </c>
      <c r="B422" s="15" t="n">
        <v>45901</v>
      </c>
      <c r="C422" s="0" t="n">
        <v>5</v>
      </c>
      <c r="D422" s="0" t="n">
        <v>43</v>
      </c>
    </row>
    <row r="423" customFormat="false" ht="15" hidden="false" customHeight="false" outlineLevel="0" collapsed="false">
      <c r="A423" s="0" t="s">
        <v>512</v>
      </c>
      <c r="B423" s="15" t="n">
        <v>45931</v>
      </c>
      <c r="C423" s="0" t="n">
        <v>5</v>
      </c>
      <c r="D423" s="0" t="n">
        <v>44</v>
      </c>
    </row>
    <row r="424" customFormat="false" ht="15" hidden="false" customHeight="false" outlineLevel="0" collapsed="false">
      <c r="A424" s="0" t="s">
        <v>512</v>
      </c>
      <c r="B424" s="15" t="n">
        <v>45962</v>
      </c>
      <c r="C424" s="0" t="n">
        <v>5</v>
      </c>
      <c r="D424" s="0" t="n">
        <v>44</v>
      </c>
    </row>
    <row r="425" customFormat="false" ht="15" hidden="false" customHeight="false" outlineLevel="0" collapsed="false">
      <c r="A425" s="0" t="s">
        <v>512</v>
      </c>
      <c r="B425" s="15" t="n">
        <v>45992</v>
      </c>
      <c r="C425" s="0" t="n">
        <v>5</v>
      </c>
      <c r="D425" s="0" t="n">
        <v>46</v>
      </c>
    </row>
    <row r="426" customFormat="false" ht="15" hidden="false" customHeight="false" outlineLevel="0" collapsed="false">
      <c r="A426" s="0" t="s">
        <v>512</v>
      </c>
      <c r="B426" s="15" t="n">
        <v>46023</v>
      </c>
      <c r="C426" s="0" t="n">
        <v>5</v>
      </c>
      <c r="D426" s="0" t="n">
        <v>46</v>
      </c>
    </row>
    <row r="427" customFormat="false" ht="15" hidden="false" customHeight="false" outlineLevel="0" collapsed="false">
      <c r="A427" s="0" t="s">
        <v>512</v>
      </c>
      <c r="B427" s="15" t="n">
        <v>46054</v>
      </c>
      <c r="C427" s="0" t="n">
        <v>5</v>
      </c>
      <c r="D427" s="0" t="n">
        <v>48</v>
      </c>
    </row>
    <row r="428" customFormat="false" ht="15" hidden="false" customHeight="false" outlineLevel="0" collapsed="false">
      <c r="A428" s="0" t="s">
        <v>512</v>
      </c>
      <c r="B428" s="15" t="n">
        <v>46082</v>
      </c>
      <c r="C428" s="0" t="n">
        <v>5</v>
      </c>
      <c r="D428" s="0" t="n">
        <v>49</v>
      </c>
    </row>
    <row r="429" customFormat="false" ht="15" hidden="false" customHeight="false" outlineLevel="0" collapsed="false">
      <c r="A429" s="0" t="s">
        <v>512</v>
      </c>
      <c r="B429" s="15" t="n">
        <v>46113</v>
      </c>
      <c r="C429" s="0" t="n">
        <v>5</v>
      </c>
      <c r="D429" s="0" t="n">
        <v>52</v>
      </c>
    </row>
    <row r="430" customFormat="false" ht="15" hidden="false" customHeight="false" outlineLevel="0" collapsed="false">
      <c r="A430" s="0" t="s">
        <v>512</v>
      </c>
      <c r="B430" s="15" t="n">
        <v>46143</v>
      </c>
      <c r="C430" s="0" t="n">
        <v>5</v>
      </c>
      <c r="D430" s="0" t="n">
        <v>56</v>
      </c>
    </row>
    <row r="431" customFormat="false" ht="15" hidden="false" customHeight="false" outlineLevel="0" collapsed="false">
      <c r="A431" s="0" t="s">
        <v>512</v>
      </c>
      <c r="B431" s="15" t="n">
        <v>46174</v>
      </c>
      <c r="C431" s="0" t="n">
        <v>5</v>
      </c>
      <c r="D431" s="0" t="n">
        <v>58</v>
      </c>
    </row>
    <row r="432" customFormat="false" ht="15" hidden="false" customHeight="false" outlineLevel="0" collapsed="false">
      <c r="A432" s="0" t="s">
        <v>512</v>
      </c>
      <c r="B432" s="15" t="n">
        <v>46204</v>
      </c>
      <c r="C432" s="0" t="n">
        <v>5</v>
      </c>
      <c r="D432" s="0" t="n">
        <v>60</v>
      </c>
    </row>
    <row r="433" customFormat="false" ht="15" hidden="false" customHeight="false" outlineLevel="0" collapsed="false">
      <c r="A433" s="0" t="s">
        <v>512</v>
      </c>
      <c r="B433" s="15" t="n">
        <v>46235</v>
      </c>
      <c r="C433" s="0" t="n">
        <v>5</v>
      </c>
      <c r="D433" s="0" t="n">
        <v>66</v>
      </c>
    </row>
    <row r="434" customFormat="false" ht="15" hidden="false" customHeight="false" outlineLevel="0" collapsed="false">
      <c r="A434" s="0" t="s">
        <v>544</v>
      </c>
      <c r="B434" s="15" t="n">
        <v>45261</v>
      </c>
      <c r="C434" s="0" t="n">
        <v>2</v>
      </c>
      <c r="D434" s="0" t="n">
        <v>2</v>
      </c>
    </row>
    <row r="435" customFormat="false" ht="15" hidden="false" customHeight="false" outlineLevel="0" collapsed="false">
      <c r="A435" s="0" t="s">
        <v>544</v>
      </c>
      <c r="B435" s="15" t="n">
        <v>45292</v>
      </c>
      <c r="C435" s="0" t="n">
        <v>2</v>
      </c>
      <c r="D435" s="0" t="n">
        <v>2</v>
      </c>
    </row>
    <row r="436" customFormat="false" ht="15" hidden="false" customHeight="false" outlineLevel="0" collapsed="false">
      <c r="A436" s="0" t="s">
        <v>544</v>
      </c>
      <c r="B436" s="15" t="n">
        <v>45323</v>
      </c>
      <c r="C436" s="0" t="n">
        <v>2</v>
      </c>
      <c r="D436" s="0" t="n">
        <v>3</v>
      </c>
    </row>
    <row r="437" customFormat="false" ht="15" hidden="false" customHeight="false" outlineLevel="0" collapsed="false">
      <c r="A437" s="0" t="s">
        <v>544</v>
      </c>
      <c r="B437" s="15" t="n">
        <v>45352</v>
      </c>
      <c r="C437" s="0" t="n">
        <v>2</v>
      </c>
      <c r="D437" s="0" t="n">
        <v>3</v>
      </c>
    </row>
    <row r="438" customFormat="false" ht="15" hidden="false" customHeight="false" outlineLevel="0" collapsed="false">
      <c r="A438" s="0" t="s">
        <v>544</v>
      </c>
      <c r="B438" s="15" t="n">
        <v>45383</v>
      </c>
      <c r="C438" s="0" t="n">
        <v>2</v>
      </c>
      <c r="D438" s="0" t="n">
        <v>3</v>
      </c>
    </row>
    <row r="439" customFormat="false" ht="15" hidden="false" customHeight="false" outlineLevel="0" collapsed="false">
      <c r="A439" s="0" t="s">
        <v>544</v>
      </c>
      <c r="B439" s="15" t="n">
        <v>45413</v>
      </c>
      <c r="C439" s="0" t="n">
        <v>2</v>
      </c>
      <c r="D439" s="0" t="n">
        <v>6</v>
      </c>
    </row>
    <row r="440" customFormat="false" ht="15" hidden="false" customHeight="false" outlineLevel="0" collapsed="false">
      <c r="A440" s="0" t="s">
        <v>544</v>
      </c>
      <c r="B440" s="15" t="n">
        <v>45444</v>
      </c>
      <c r="C440" s="0" t="n">
        <v>2</v>
      </c>
      <c r="D440" s="0" t="n">
        <v>9</v>
      </c>
    </row>
    <row r="441" customFormat="false" ht="15" hidden="false" customHeight="false" outlineLevel="0" collapsed="false">
      <c r="A441" s="0" t="s">
        <v>544</v>
      </c>
      <c r="B441" s="15" t="n">
        <v>45474</v>
      </c>
      <c r="C441" s="0" t="n">
        <v>2</v>
      </c>
      <c r="D441" s="0" t="n">
        <v>9</v>
      </c>
    </row>
    <row r="442" customFormat="false" ht="15" hidden="false" customHeight="false" outlineLevel="0" collapsed="false">
      <c r="A442" s="0" t="s">
        <v>544</v>
      </c>
      <c r="B442" s="15" t="n">
        <v>45505</v>
      </c>
      <c r="C442" s="0" t="n">
        <v>2</v>
      </c>
      <c r="D442" s="0" t="n">
        <v>9</v>
      </c>
    </row>
    <row r="443" customFormat="false" ht="15" hidden="false" customHeight="false" outlineLevel="0" collapsed="false">
      <c r="A443" s="0" t="s">
        <v>544</v>
      </c>
      <c r="B443" s="15" t="n">
        <v>45536</v>
      </c>
      <c r="C443" s="0" t="n">
        <v>2</v>
      </c>
      <c r="D443" s="0" t="n">
        <v>10</v>
      </c>
    </row>
    <row r="444" customFormat="false" ht="15" hidden="false" customHeight="false" outlineLevel="0" collapsed="false">
      <c r="A444" s="0" t="s">
        <v>544</v>
      </c>
      <c r="B444" s="15" t="n">
        <v>45566</v>
      </c>
      <c r="C444" s="0" t="n">
        <v>2</v>
      </c>
      <c r="D444" s="0" t="n">
        <v>10</v>
      </c>
    </row>
    <row r="445" customFormat="false" ht="15" hidden="false" customHeight="false" outlineLevel="0" collapsed="false">
      <c r="A445" s="0" t="s">
        <v>544</v>
      </c>
      <c r="B445" s="15" t="n">
        <v>45597</v>
      </c>
      <c r="C445" s="0" t="n">
        <v>2</v>
      </c>
      <c r="D445" s="0" t="n">
        <v>10</v>
      </c>
    </row>
    <row r="446" customFormat="false" ht="15" hidden="false" customHeight="false" outlineLevel="0" collapsed="false">
      <c r="A446" s="0" t="s">
        <v>544</v>
      </c>
      <c r="B446" s="15" t="n">
        <v>45627</v>
      </c>
      <c r="C446" s="0" t="n">
        <v>2</v>
      </c>
      <c r="D446" s="0" t="n">
        <v>10</v>
      </c>
    </row>
    <row r="447" customFormat="false" ht="15" hidden="false" customHeight="false" outlineLevel="0" collapsed="false">
      <c r="A447" s="0" t="s">
        <v>544</v>
      </c>
      <c r="B447" s="15" t="n">
        <v>45658</v>
      </c>
      <c r="C447" s="0" t="n">
        <v>2</v>
      </c>
      <c r="D447" s="0" t="n">
        <v>11</v>
      </c>
    </row>
    <row r="448" customFormat="false" ht="15" hidden="false" customHeight="false" outlineLevel="0" collapsed="false">
      <c r="A448" s="0" t="s">
        <v>544</v>
      </c>
      <c r="B448" s="15" t="n">
        <v>45689</v>
      </c>
      <c r="C448" s="0" t="n">
        <v>2</v>
      </c>
      <c r="D448" s="0" t="n">
        <v>11</v>
      </c>
    </row>
    <row r="449" customFormat="false" ht="15" hidden="false" customHeight="false" outlineLevel="0" collapsed="false">
      <c r="A449" s="0" t="s">
        <v>544</v>
      </c>
      <c r="B449" s="15" t="n">
        <v>45717</v>
      </c>
      <c r="C449" s="0" t="n">
        <v>2</v>
      </c>
      <c r="D449" s="0" t="n">
        <v>11</v>
      </c>
    </row>
    <row r="450" customFormat="false" ht="15" hidden="false" customHeight="false" outlineLevel="0" collapsed="false">
      <c r="A450" s="0" t="s">
        <v>544</v>
      </c>
      <c r="B450" s="15" t="n">
        <v>45748</v>
      </c>
      <c r="C450" s="0" t="n">
        <v>2</v>
      </c>
      <c r="D450" s="0" t="n">
        <v>12</v>
      </c>
    </row>
    <row r="451" customFormat="false" ht="15" hidden="false" customHeight="false" outlineLevel="0" collapsed="false">
      <c r="A451" s="0" t="s">
        <v>544</v>
      </c>
      <c r="B451" s="15" t="n">
        <v>45778</v>
      </c>
      <c r="C451" s="0" t="n">
        <v>2</v>
      </c>
      <c r="D451" s="0" t="n">
        <v>12</v>
      </c>
    </row>
    <row r="452" customFormat="false" ht="15" hidden="false" customHeight="false" outlineLevel="0" collapsed="false">
      <c r="A452" s="0" t="s">
        <v>544</v>
      </c>
      <c r="B452" s="15" t="n">
        <v>45809</v>
      </c>
      <c r="C452" s="0" t="n">
        <v>2</v>
      </c>
      <c r="D452" s="0" t="n">
        <v>14</v>
      </c>
    </row>
    <row r="453" customFormat="false" ht="15" hidden="false" customHeight="false" outlineLevel="0" collapsed="false">
      <c r="A453" s="0" t="s">
        <v>544</v>
      </c>
      <c r="B453" s="15" t="n">
        <v>45839</v>
      </c>
      <c r="C453" s="0" t="n">
        <v>2</v>
      </c>
      <c r="D453" s="0" t="n">
        <v>14</v>
      </c>
    </row>
    <row r="454" customFormat="false" ht="15" hidden="false" customHeight="false" outlineLevel="0" collapsed="false">
      <c r="A454" s="0" t="s">
        <v>544</v>
      </c>
      <c r="B454" s="15" t="n">
        <v>45870</v>
      </c>
      <c r="C454" s="0" t="n">
        <v>2</v>
      </c>
      <c r="D454" s="0" t="n">
        <v>14</v>
      </c>
    </row>
    <row r="455" customFormat="false" ht="15" hidden="false" customHeight="false" outlineLevel="0" collapsed="false">
      <c r="A455" s="0" t="s">
        <v>544</v>
      </c>
      <c r="B455" s="15" t="n">
        <v>45901</v>
      </c>
      <c r="C455" s="0" t="n">
        <v>2</v>
      </c>
      <c r="D455" s="0" t="n">
        <v>15</v>
      </c>
    </row>
    <row r="456" customFormat="false" ht="15" hidden="false" customHeight="false" outlineLevel="0" collapsed="false">
      <c r="A456" s="0" t="s">
        <v>544</v>
      </c>
      <c r="B456" s="15" t="n">
        <v>45931</v>
      </c>
      <c r="C456" s="0" t="n">
        <v>2</v>
      </c>
      <c r="D456" s="0" t="n">
        <v>15</v>
      </c>
    </row>
    <row r="457" customFormat="false" ht="15" hidden="false" customHeight="false" outlineLevel="0" collapsed="false">
      <c r="A457" s="0" t="s">
        <v>544</v>
      </c>
      <c r="B457" s="15" t="n">
        <v>45962</v>
      </c>
      <c r="C457" s="0" t="n">
        <v>2</v>
      </c>
      <c r="D457" s="0" t="n">
        <v>15</v>
      </c>
    </row>
    <row r="458" customFormat="false" ht="15" hidden="false" customHeight="false" outlineLevel="0" collapsed="false">
      <c r="A458" s="0" t="s">
        <v>544</v>
      </c>
      <c r="B458" s="15" t="n">
        <v>45992</v>
      </c>
      <c r="C458" s="0" t="n">
        <v>2</v>
      </c>
      <c r="D458" s="0" t="n">
        <v>15</v>
      </c>
    </row>
    <row r="459" customFormat="false" ht="15" hidden="false" customHeight="false" outlineLevel="0" collapsed="false">
      <c r="A459" s="0" t="s">
        <v>544</v>
      </c>
      <c r="B459" s="15" t="n">
        <v>46023</v>
      </c>
      <c r="C459" s="0" t="n">
        <v>2</v>
      </c>
      <c r="D459" s="0" t="n">
        <v>20</v>
      </c>
    </row>
    <row r="460" customFormat="false" ht="15" hidden="false" customHeight="false" outlineLevel="0" collapsed="false">
      <c r="A460" s="0" t="s">
        <v>544</v>
      </c>
      <c r="B460" s="15" t="n">
        <v>46054</v>
      </c>
      <c r="C460" s="0" t="n">
        <v>2</v>
      </c>
      <c r="D460" s="0" t="n">
        <v>20</v>
      </c>
    </row>
    <row r="461" customFormat="false" ht="15" hidden="false" customHeight="false" outlineLevel="0" collapsed="false">
      <c r="A461" s="0" t="s">
        <v>544</v>
      </c>
      <c r="B461" s="15" t="n">
        <v>46082</v>
      </c>
      <c r="C461" s="0" t="n">
        <v>2</v>
      </c>
      <c r="D461" s="0" t="n">
        <v>21</v>
      </c>
    </row>
    <row r="462" customFormat="false" ht="15" hidden="false" customHeight="false" outlineLevel="0" collapsed="false">
      <c r="A462" s="0" t="s">
        <v>544</v>
      </c>
      <c r="B462" s="15" t="n">
        <v>46113</v>
      </c>
      <c r="C462" s="0" t="n">
        <v>2</v>
      </c>
      <c r="D462" s="0" t="n">
        <v>22</v>
      </c>
    </row>
    <row r="463" customFormat="false" ht="15" hidden="false" customHeight="false" outlineLevel="0" collapsed="false">
      <c r="A463" s="0" t="s">
        <v>544</v>
      </c>
      <c r="B463" s="15" t="n">
        <v>46143</v>
      </c>
      <c r="C463" s="0" t="n">
        <v>2</v>
      </c>
      <c r="D463" s="0" t="n">
        <v>23</v>
      </c>
    </row>
    <row r="464" customFormat="false" ht="15" hidden="false" customHeight="false" outlineLevel="0" collapsed="false">
      <c r="A464" s="0" t="s">
        <v>544</v>
      </c>
      <c r="B464" s="15" t="n">
        <v>46174</v>
      </c>
      <c r="C464" s="0" t="n">
        <v>2</v>
      </c>
      <c r="D464" s="0" t="n">
        <v>25</v>
      </c>
    </row>
    <row r="465" customFormat="false" ht="15" hidden="false" customHeight="false" outlineLevel="0" collapsed="false">
      <c r="A465" s="0" t="s">
        <v>544</v>
      </c>
      <c r="B465" s="15" t="n">
        <v>46204</v>
      </c>
      <c r="C465" s="0" t="n">
        <v>2</v>
      </c>
      <c r="D465" s="0" t="n">
        <v>29</v>
      </c>
    </row>
    <row r="466" customFormat="false" ht="15" hidden="false" customHeight="false" outlineLevel="0" collapsed="false">
      <c r="A466" s="0" t="s">
        <v>544</v>
      </c>
      <c r="B466" s="15" t="n">
        <v>46235</v>
      </c>
      <c r="C466" s="0" t="n">
        <v>2</v>
      </c>
      <c r="D466" s="0" t="n">
        <v>31</v>
      </c>
    </row>
    <row r="467" customFormat="false" ht="15" hidden="false" customHeight="false" outlineLevel="0" collapsed="false">
      <c r="A467" s="0" t="s">
        <v>517</v>
      </c>
      <c r="B467" s="15" t="n">
        <v>46143</v>
      </c>
      <c r="C467" s="0" t="n">
        <v>1</v>
      </c>
      <c r="D467" s="0" t="n">
        <v>1</v>
      </c>
    </row>
    <row r="468" customFormat="false" ht="15" hidden="false" customHeight="false" outlineLevel="0" collapsed="false">
      <c r="A468" s="0" t="s">
        <v>517</v>
      </c>
      <c r="B468" s="15" t="n">
        <v>46174</v>
      </c>
      <c r="C468" s="0" t="n">
        <v>1</v>
      </c>
      <c r="D468" s="0" t="n">
        <v>1</v>
      </c>
    </row>
    <row r="469" customFormat="false" ht="15" hidden="false" customHeight="false" outlineLevel="0" collapsed="false">
      <c r="A469" s="0" t="s">
        <v>517</v>
      </c>
      <c r="B469" s="15" t="n">
        <v>46204</v>
      </c>
      <c r="C469" s="0" t="n">
        <v>1</v>
      </c>
      <c r="D469" s="0" t="n">
        <v>1</v>
      </c>
    </row>
    <row r="470" customFormat="false" ht="15" hidden="false" customHeight="false" outlineLevel="0" collapsed="false">
      <c r="A470" s="0" t="s">
        <v>517</v>
      </c>
      <c r="B470" s="15" t="n">
        <v>46235</v>
      </c>
      <c r="C470" s="0" t="n">
        <v>1</v>
      </c>
      <c r="D470" s="0" t="n">
        <v>1</v>
      </c>
    </row>
    <row r="471" customFormat="false" ht="15" hidden="false" customHeight="false" outlineLevel="0" collapsed="false">
      <c r="A471" s="0" t="s">
        <v>558</v>
      </c>
      <c r="B471" s="15" t="n">
        <v>46054</v>
      </c>
      <c r="C471" s="0" t="n">
        <v>5</v>
      </c>
      <c r="D471" s="0" t="n">
        <v>1</v>
      </c>
    </row>
    <row r="472" customFormat="false" ht="15" hidden="false" customHeight="false" outlineLevel="0" collapsed="false">
      <c r="A472" s="0" t="s">
        <v>558</v>
      </c>
      <c r="B472" s="15" t="n">
        <v>46082</v>
      </c>
      <c r="C472" s="0" t="n">
        <v>5</v>
      </c>
      <c r="D472" s="0" t="n">
        <v>1</v>
      </c>
    </row>
    <row r="473" customFormat="false" ht="15" hidden="false" customHeight="false" outlineLevel="0" collapsed="false">
      <c r="A473" s="0" t="s">
        <v>558</v>
      </c>
      <c r="B473" s="15" t="n">
        <v>46113</v>
      </c>
      <c r="C473" s="0" t="n">
        <v>5</v>
      </c>
      <c r="D473" s="0" t="n">
        <v>1</v>
      </c>
    </row>
    <row r="474" customFormat="false" ht="15" hidden="false" customHeight="false" outlineLevel="0" collapsed="false">
      <c r="A474" s="0" t="s">
        <v>558</v>
      </c>
      <c r="B474" s="15" t="n">
        <v>46143</v>
      </c>
      <c r="C474" s="0" t="n">
        <v>5</v>
      </c>
      <c r="D474" s="0" t="n">
        <v>1</v>
      </c>
    </row>
    <row r="475" customFormat="false" ht="15" hidden="false" customHeight="false" outlineLevel="0" collapsed="false">
      <c r="A475" s="0" t="s">
        <v>558</v>
      </c>
      <c r="B475" s="15" t="n">
        <v>46174</v>
      </c>
      <c r="C475" s="0" t="n">
        <v>5</v>
      </c>
      <c r="D475" s="0" t="n">
        <v>2</v>
      </c>
    </row>
    <row r="476" customFormat="false" ht="15" hidden="false" customHeight="false" outlineLevel="0" collapsed="false">
      <c r="A476" s="0" t="s">
        <v>558</v>
      </c>
      <c r="B476" s="15" t="n">
        <v>46204</v>
      </c>
      <c r="C476" s="0" t="n">
        <v>5</v>
      </c>
      <c r="D476" s="0" t="n">
        <v>2</v>
      </c>
    </row>
    <row r="477" customFormat="false" ht="15" hidden="false" customHeight="false" outlineLevel="0" collapsed="false">
      <c r="A477" s="0" t="s">
        <v>558</v>
      </c>
      <c r="B477" s="15" t="n">
        <v>46235</v>
      </c>
      <c r="C477" s="0" t="n">
        <v>5</v>
      </c>
      <c r="D477" s="0" t="n">
        <v>2</v>
      </c>
    </row>
    <row r="478" customFormat="false" ht="15" hidden="false" customHeight="false" outlineLevel="0" collapsed="false">
      <c r="A478" s="0" t="s">
        <v>531</v>
      </c>
      <c r="B478" s="15" t="n">
        <v>44713</v>
      </c>
      <c r="C478" s="0" t="n">
        <v>1</v>
      </c>
      <c r="D478" s="0" t="n">
        <v>1</v>
      </c>
    </row>
    <row r="479" customFormat="false" ht="15" hidden="false" customHeight="false" outlineLevel="0" collapsed="false">
      <c r="A479" s="0" t="s">
        <v>531</v>
      </c>
      <c r="B479" s="15" t="n">
        <v>44743</v>
      </c>
      <c r="C479" s="0" t="n">
        <v>1</v>
      </c>
      <c r="D479" s="0" t="n">
        <v>1</v>
      </c>
    </row>
    <row r="480" customFormat="false" ht="15" hidden="false" customHeight="false" outlineLevel="0" collapsed="false">
      <c r="A480" s="0" t="s">
        <v>531</v>
      </c>
      <c r="B480" s="15" t="n">
        <v>44774</v>
      </c>
      <c r="C480" s="0" t="n">
        <v>1</v>
      </c>
      <c r="D480" s="0" t="n">
        <v>1</v>
      </c>
    </row>
    <row r="481" customFormat="false" ht="15" hidden="false" customHeight="false" outlineLevel="0" collapsed="false">
      <c r="A481" s="0" t="s">
        <v>531</v>
      </c>
      <c r="B481" s="15" t="n">
        <v>44805</v>
      </c>
      <c r="C481" s="0" t="n">
        <v>1</v>
      </c>
      <c r="D481" s="0" t="n">
        <v>1</v>
      </c>
    </row>
    <row r="482" customFormat="false" ht="15" hidden="false" customHeight="false" outlineLevel="0" collapsed="false">
      <c r="A482" s="0" t="s">
        <v>531</v>
      </c>
      <c r="B482" s="15" t="n">
        <v>44835</v>
      </c>
      <c r="C482" s="0" t="n">
        <v>1</v>
      </c>
      <c r="D482" s="0" t="n">
        <v>1</v>
      </c>
    </row>
    <row r="483" customFormat="false" ht="15" hidden="false" customHeight="false" outlineLevel="0" collapsed="false">
      <c r="A483" s="0" t="s">
        <v>531</v>
      </c>
      <c r="B483" s="15" t="n">
        <v>44866</v>
      </c>
      <c r="C483" s="0" t="n">
        <v>1</v>
      </c>
      <c r="D483" s="0" t="n">
        <v>1</v>
      </c>
    </row>
    <row r="484" customFormat="false" ht="15" hidden="false" customHeight="false" outlineLevel="0" collapsed="false">
      <c r="A484" s="0" t="s">
        <v>531</v>
      </c>
      <c r="B484" s="15" t="n">
        <v>44896</v>
      </c>
      <c r="C484" s="0" t="n">
        <v>1</v>
      </c>
      <c r="D484" s="0" t="n">
        <v>1</v>
      </c>
    </row>
    <row r="485" customFormat="false" ht="15" hidden="false" customHeight="false" outlineLevel="0" collapsed="false">
      <c r="A485" s="0" t="s">
        <v>531</v>
      </c>
      <c r="B485" s="15" t="n">
        <v>44927</v>
      </c>
      <c r="C485" s="0" t="n">
        <v>1</v>
      </c>
      <c r="D485" s="0" t="n">
        <v>1</v>
      </c>
    </row>
    <row r="486" customFormat="false" ht="15" hidden="false" customHeight="false" outlineLevel="0" collapsed="false">
      <c r="A486" s="0" t="s">
        <v>531</v>
      </c>
      <c r="B486" s="15" t="n">
        <v>44958</v>
      </c>
      <c r="C486" s="0" t="n">
        <v>1</v>
      </c>
      <c r="D486" s="0" t="n">
        <v>1</v>
      </c>
    </row>
    <row r="487" customFormat="false" ht="15" hidden="false" customHeight="false" outlineLevel="0" collapsed="false">
      <c r="A487" s="0" t="s">
        <v>531</v>
      </c>
      <c r="B487" s="15" t="n">
        <v>44986</v>
      </c>
      <c r="C487" s="0" t="n">
        <v>1</v>
      </c>
      <c r="D487" s="0" t="n">
        <v>1</v>
      </c>
    </row>
    <row r="488" customFormat="false" ht="15" hidden="false" customHeight="false" outlineLevel="0" collapsed="false">
      <c r="A488" s="0" t="s">
        <v>531</v>
      </c>
      <c r="B488" s="15" t="n">
        <v>45017</v>
      </c>
      <c r="C488" s="0" t="n">
        <v>1</v>
      </c>
      <c r="D488" s="0" t="n">
        <v>1</v>
      </c>
    </row>
    <row r="489" customFormat="false" ht="15" hidden="false" customHeight="false" outlineLevel="0" collapsed="false">
      <c r="A489" s="0" t="s">
        <v>531</v>
      </c>
      <c r="B489" s="15" t="n">
        <v>45047</v>
      </c>
      <c r="C489" s="0" t="n">
        <v>1</v>
      </c>
      <c r="D489" s="0" t="n">
        <v>1</v>
      </c>
    </row>
    <row r="490" customFormat="false" ht="15" hidden="false" customHeight="false" outlineLevel="0" collapsed="false">
      <c r="A490" s="0" t="s">
        <v>531</v>
      </c>
      <c r="B490" s="15" t="n">
        <v>45078</v>
      </c>
      <c r="C490" s="0" t="n">
        <v>1</v>
      </c>
      <c r="D490" s="0" t="n">
        <v>1</v>
      </c>
    </row>
    <row r="491" customFormat="false" ht="15" hidden="false" customHeight="false" outlineLevel="0" collapsed="false">
      <c r="A491" s="0" t="s">
        <v>531</v>
      </c>
      <c r="B491" s="15" t="n">
        <v>45108</v>
      </c>
      <c r="C491" s="0" t="n">
        <v>1</v>
      </c>
      <c r="D491" s="0" t="n">
        <v>1</v>
      </c>
    </row>
    <row r="492" customFormat="false" ht="15" hidden="false" customHeight="false" outlineLevel="0" collapsed="false">
      <c r="A492" s="0" t="s">
        <v>531</v>
      </c>
      <c r="B492" s="15" t="n">
        <v>45139</v>
      </c>
      <c r="C492" s="0" t="n">
        <v>1</v>
      </c>
      <c r="D492" s="0" t="n">
        <v>1</v>
      </c>
    </row>
    <row r="493" customFormat="false" ht="15" hidden="false" customHeight="false" outlineLevel="0" collapsed="false">
      <c r="A493" s="0" t="s">
        <v>531</v>
      </c>
      <c r="B493" s="15" t="n">
        <v>45170</v>
      </c>
      <c r="C493" s="0" t="n">
        <v>1</v>
      </c>
      <c r="D493" s="0" t="n">
        <v>1</v>
      </c>
    </row>
    <row r="494" customFormat="false" ht="15" hidden="false" customHeight="false" outlineLevel="0" collapsed="false">
      <c r="A494" s="0" t="s">
        <v>531</v>
      </c>
      <c r="B494" s="15" t="n">
        <v>45200</v>
      </c>
      <c r="C494" s="0" t="n">
        <v>1</v>
      </c>
      <c r="D494" s="0" t="n">
        <v>1</v>
      </c>
    </row>
    <row r="495" customFormat="false" ht="15" hidden="false" customHeight="false" outlineLevel="0" collapsed="false">
      <c r="A495" s="0" t="s">
        <v>531</v>
      </c>
      <c r="B495" s="15" t="n">
        <v>45231</v>
      </c>
      <c r="C495" s="0" t="n">
        <v>1</v>
      </c>
      <c r="D495" s="0" t="n">
        <v>1</v>
      </c>
    </row>
    <row r="496" customFormat="false" ht="15" hidden="false" customHeight="false" outlineLevel="0" collapsed="false">
      <c r="A496" s="0" t="s">
        <v>531</v>
      </c>
      <c r="B496" s="15" t="n">
        <v>45261</v>
      </c>
      <c r="C496" s="0" t="n">
        <v>1</v>
      </c>
      <c r="D496" s="0" t="n">
        <v>1</v>
      </c>
    </row>
    <row r="497" customFormat="false" ht="15" hidden="false" customHeight="false" outlineLevel="0" collapsed="false">
      <c r="A497" s="0" t="s">
        <v>531</v>
      </c>
      <c r="B497" s="15" t="n">
        <v>45292</v>
      </c>
      <c r="C497" s="0" t="n">
        <v>1</v>
      </c>
      <c r="D497" s="0" t="n">
        <v>1</v>
      </c>
    </row>
    <row r="498" customFormat="false" ht="15" hidden="false" customHeight="false" outlineLevel="0" collapsed="false">
      <c r="A498" s="0" t="s">
        <v>531</v>
      </c>
      <c r="B498" s="15" t="n">
        <v>45323</v>
      </c>
      <c r="C498" s="0" t="n">
        <v>1</v>
      </c>
      <c r="D498" s="0" t="n">
        <v>1</v>
      </c>
    </row>
    <row r="499" customFormat="false" ht="15" hidden="false" customHeight="false" outlineLevel="0" collapsed="false">
      <c r="A499" s="0" t="s">
        <v>531</v>
      </c>
      <c r="B499" s="15" t="n">
        <v>45352</v>
      </c>
      <c r="C499" s="0" t="n">
        <v>1</v>
      </c>
      <c r="D499" s="0" t="n">
        <v>1</v>
      </c>
    </row>
    <row r="500" customFormat="false" ht="15" hidden="false" customHeight="false" outlineLevel="0" collapsed="false">
      <c r="A500" s="0" t="s">
        <v>531</v>
      </c>
      <c r="B500" s="15" t="n">
        <v>45383</v>
      </c>
      <c r="C500" s="0" t="n">
        <v>1</v>
      </c>
      <c r="D500" s="0" t="n">
        <v>1</v>
      </c>
    </row>
    <row r="501" customFormat="false" ht="15" hidden="false" customHeight="false" outlineLevel="0" collapsed="false">
      <c r="A501" s="0" t="s">
        <v>531</v>
      </c>
      <c r="B501" s="15" t="n">
        <v>45413</v>
      </c>
      <c r="C501" s="0" t="n">
        <v>1</v>
      </c>
      <c r="D501" s="0" t="n">
        <v>1</v>
      </c>
    </row>
    <row r="502" customFormat="false" ht="15" hidden="false" customHeight="false" outlineLevel="0" collapsed="false">
      <c r="A502" s="0" t="s">
        <v>531</v>
      </c>
      <c r="B502" s="15" t="n">
        <v>45444</v>
      </c>
      <c r="C502" s="0" t="n">
        <v>1</v>
      </c>
      <c r="D502" s="0" t="n">
        <v>1</v>
      </c>
    </row>
    <row r="503" customFormat="false" ht="15" hidden="false" customHeight="false" outlineLevel="0" collapsed="false">
      <c r="A503" s="0" t="s">
        <v>531</v>
      </c>
      <c r="B503" s="15" t="n">
        <v>45474</v>
      </c>
      <c r="C503" s="0" t="n">
        <v>1</v>
      </c>
      <c r="D503" s="0" t="n">
        <v>1</v>
      </c>
    </row>
    <row r="504" customFormat="false" ht="15" hidden="false" customHeight="false" outlineLevel="0" collapsed="false">
      <c r="A504" s="0" t="s">
        <v>531</v>
      </c>
      <c r="B504" s="15" t="n">
        <v>45505</v>
      </c>
      <c r="C504" s="0" t="n">
        <v>1</v>
      </c>
      <c r="D504" s="0" t="n">
        <v>1</v>
      </c>
    </row>
    <row r="505" customFormat="false" ht="15" hidden="false" customHeight="false" outlineLevel="0" collapsed="false">
      <c r="A505" s="0" t="s">
        <v>531</v>
      </c>
      <c r="B505" s="15" t="n">
        <v>45536</v>
      </c>
      <c r="C505" s="0" t="n">
        <v>1</v>
      </c>
      <c r="D505" s="0" t="n">
        <v>1</v>
      </c>
    </row>
    <row r="506" customFormat="false" ht="15" hidden="false" customHeight="false" outlineLevel="0" collapsed="false">
      <c r="A506" s="0" t="s">
        <v>531</v>
      </c>
      <c r="B506" s="15" t="n">
        <v>45566</v>
      </c>
      <c r="C506" s="0" t="n">
        <v>1</v>
      </c>
      <c r="D506" s="0" t="n">
        <v>1</v>
      </c>
    </row>
    <row r="507" customFormat="false" ht="15" hidden="false" customHeight="false" outlineLevel="0" collapsed="false">
      <c r="A507" s="0" t="s">
        <v>531</v>
      </c>
      <c r="B507" s="15" t="n">
        <v>45597</v>
      </c>
      <c r="C507" s="0" t="n">
        <v>1</v>
      </c>
      <c r="D507" s="0" t="n">
        <v>1</v>
      </c>
    </row>
    <row r="508" customFormat="false" ht="15" hidden="false" customHeight="false" outlineLevel="0" collapsed="false">
      <c r="A508" s="0" t="s">
        <v>531</v>
      </c>
      <c r="B508" s="15" t="n">
        <v>45627</v>
      </c>
      <c r="C508" s="0" t="n">
        <v>1</v>
      </c>
      <c r="D508" s="0" t="n">
        <v>1</v>
      </c>
    </row>
    <row r="509" customFormat="false" ht="15" hidden="false" customHeight="false" outlineLevel="0" collapsed="false">
      <c r="A509" s="0" t="s">
        <v>531</v>
      </c>
      <c r="B509" s="15" t="n">
        <v>45658</v>
      </c>
      <c r="C509" s="0" t="n">
        <v>1</v>
      </c>
      <c r="D509" s="0" t="n">
        <v>1</v>
      </c>
    </row>
    <row r="510" customFormat="false" ht="15" hidden="false" customHeight="false" outlineLevel="0" collapsed="false">
      <c r="A510" s="0" t="s">
        <v>531</v>
      </c>
      <c r="B510" s="15" t="n">
        <v>45689</v>
      </c>
      <c r="C510" s="0" t="n">
        <v>1</v>
      </c>
      <c r="D510" s="0" t="n">
        <v>1</v>
      </c>
    </row>
    <row r="511" customFormat="false" ht="15" hidden="false" customHeight="false" outlineLevel="0" collapsed="false">
      <c r="A511" s="0" t="s">
        <v>531</v>
      </c>
      <c r="B511" s="15" t="n">
        <v>45717</v>
      </c>
      <c r="C511" s="0" t="n">
        <v>1</v>
      </c>
      <c r="D511" s="0" t="n">
        <v>1</v>
      </c>
    </row>
    <row r="512" customFormat="false" ht="15" hidden="false" customHeight="false" outlineLevel="0" collapsed="false">
      <c r="A512" s="0" t="s">
        <v>531</v>
      </c>
      <c r="B512" s="15" t="n">
        <v>45748</v>
      </c>
      <c r="C512" s="0" t="n">
        <v>1</v>
      </c>
      <c r="D512" s="0" t="n">
        <v>1</v>
      </c>
    </row>
    <row r="513" customFormat="false" ht="15" hidden="false" customHeight="false" outlineLevel="0" collapsed="false">
      <c r="A513" s="0" t="s">
        <v>531</v>
      </c>
      <c r="B513" s="15" t="n">
        <v>45778</v>
      </c>
      <c r="C513" s="0" t="n">
        <v>1</v>
      </c>
      <c r="D513" s="0" t="n">
        <v>1</v>
      </c>
    </row>
    <row r="514" customFormat="false" ht="15" hidden="false" customHeight="false" outlineLevel="0" collapsed="false">
      <c r="A514" s="0" t="s">
        <v>531</v>
      </c>
      <c r="B514" s="15" t="n">
        <v>45809</v>
      </c>
      <c r="C514" s="0" t="n">
        <v>1</v>
      </c>
      <c r="D514" s="0" t="n">
        <v>1</v>
      </c>
    </row>
    <row r="515" customFormat="false" ht="15" hidden="false" customHeight="false" outlineLevel="0" collapsed="false">
      <c r="A515" s="0" t="s">
        <v>531</v>
      </c>
      <c r="B515" s="15" t="n">
        <v>45839</v>
      </c>
      <c r="C515" s="0" t="n">
        <v>1</v>
      </c>
      <c r="D515" s="0" t="n">
        <v>1</v>
      </c>
    </row>
    <row r="516" customFormat="false" ht="15" hidden="false" customHeight="false" outlineLevel="0" collapsed="false">
      <c r="A516" s="0" t="s">
        <v>531</v>
      </c>
      <c r="B516" s="15" t="n">
        <v>45870</v>
      </c>
      <c r="C516" s="0" t="n">
        <v>1</v>
      </c>
      <c r="D516" s="0" t="n">
        <v>1</v>
      </c>
    </row>
    <row r="517" customFormat="false" ht="15" hidden="false" customHeight="false" outlineLevel="0" collapsed="false">
      <c r="A517" s="0" t="s">
        <v>531</v>
      </c>
      <c r="B517" s="15" t="n">
        <v>45901</v>
      </c>
      <c r="C517" s="0" t="n">
        <v>1</v>
      </c>
      <c r="D517" s="0" t="n">
        <v>1</v>
      </c>
    </row>
    <row r="518" customFormat="false" ht="15" hidden="false" customHeight="false" outlineLevel="0" collapsed="false">
      <c r="A518" s="0" t="s">
        <v>531</v>
      </c>
      <c r="B518" s="15" t="n">
        <v>45931</v>
      </c>
      <c r="C518" s="0" t="n">
        <v>1</v>
      </c>
      <c r="D518" s="0" t="n">
        <v>2</v>
      </c>
    </row>
    <row r="519" customFormat="false" ht="15" hidden="false" customHeight="false" outlineLevel="0" collapsed="false">
      <c r="A519" s="0" t="s">
        <v>531</v>
      </c>
      <c r="B519" s="15" t="n">
        <v>45962</v>
      </c>
      <c r="C519" s="0" t="n">
        <v>1</v>
      </c>
      <c r="D519" s="0" t="n">
        <v>2</v>
      </c>
    </row>
    <row r="520" customFormat="false" ht="15" hidden="false" customHeight="false" outlineLevel="0" collapsed="false">
      <c r="A520" s="0" t="s">
        <v>531</v>
      </c>
      <c r="B520" s="15" t="n">
        <v>45992</v>
      </c>
      <c r="C520" s="0" t="n">
        <v>1</v>
      </c>
      <c r="D520" s="0" t="n">
        <v>2</v>
      </c>
    </row>
    <row r="521" customFormat="false" ht="15" hidden="false" customHeight="false" outlineLevel="0" collapsed="false">
      <c r="A521" s="0" t="s">
        <v>531</v>
      </c>
      <c r="B521" s="15" t="n">
        <v>46023</v>
      </c>
      <c r="C521" s="0" t="n">
        <v>1</v>
      </c>
      <c r="D521" s="0" t="n">
        <v>2</v>
      </c>
    </row>
    <row r="522" customFormat="false" ht="15" hidden="false" customHeight="false" outlineLevel="0" collapsed="false">
      <c r="A522" s="0" t="s">
        <v>531</v>
      </c>
      <c r="B522" s="15" t="n">
        <v>46054</v>
      </c>
      <c r="C522" s="0" t="n">
        <v>1</v>
      </c>
      <c r="D522" s="0" t="n">
        <v>2</v>
      </c>
    </row>
    <row r="523" customFormat="false" ht="15" hidden="false" customHeight="false" outlineLevel="0" collapsed="false">
      <c r="A523" s="0" t="s">
        <v>531</v>
      </c>
      <c r="B523" s="15" t="n">
        <v>46082</v>
      </c>
      <c r="C523" s="0" t="n">
        <v>1</v>
      </c>
      <c r="D523" s="0" t="n">
        <v>2</v>
      </c>
    </row>
    <row r="524" customFormat="false" ht="15" hidden="false" customHeight="false" outlineLevel="0" collapsed="false">
      <c r="A524" s="0" t="s">
        <v>531</v>
      </c>
      <c r="B524" s="15" t="n">
        <v>46113</v>
      </c>
      <c r="C524" s="0" t="n">
        <v>1</v>
      </c>
      <c r="D524" s="0" t="n">
        <v>2</v>
      </c>
    </row>
    <row r="525" customFormat="false" ht="15" hidden="false" customHeight="false" outlineLevel="0" collapsed="false">
      <c r="A525" s="0" t="s">
        <v>531</v>
      </c>
      <c r="B525" s="15" t="n">
        <v>46143</v>
      </c>
      <c r="C525" s="0" t="n">
        <v>1</v>
      </c>
      <c r="D525" s="0" t="n">
        <v>2</v>
      </c>
    </row>
    <row r="526" customFormat="false" ht="15" hidden="false" customHeight="false" outlineLevel="0" collapsed="false">
      <c r="A526" s="0" t="s">
        <v>531</v>
      </c>
      <c r="B526" s="15" t="n">
        <v>46174</v>
      </c>
      <c r="C526" s="0" t="n">
        <v>1</v>
      </c>
      <c r="D526" s="0" t="n">
        <v>2</v>
      </c>
    </row>
    <row r="527" customFormat="false" ht="15" hidden="false" customHeight="false" outlineLevel="0" collapsed="false">
      <c r="A527" s="0" t="s">
        <v>531</v>
      </c>
      <c r="B527" s="15" t="n">
        <v>46204</v>
      </c>
      <c r="C527" s="0" t="n">
        <v>1</v>
      </c>
      <c r="D527" s="0" t="n">
        <v>2</v>
      </c>
    </row>
    <row r="528" customFormat="false" ht="15" hidden="false" customHeight="false" outlineLevel="0" collapsed="false">
      <c r="A528" s="0" t="s">
        <v>531</v>
      </c>
      <c r="B528" s="15" t="n">
        <v>46235</v>
      </c>
      <c r="C528" s="0" t="n">
        <v>1</v>
      </c>
      <c r="D528" s="0" t="n">
        <v>2</v>
      </c>
    </row>
    <row r="529" customFormat="false" ht="15" hidden="false" customHeight="false" outlineLevel="0" collapsed="false">
      <c r="A529" s="0" t="s">
        <v>518</v>
      </c>
      <c r="B529" s="15" t="n">
        <v>45992</v>
      </c>
      <c r="C529" s="0" t="n">
        <v>1</v>
      </c>
      <c r="D529" s="0" t="n">
        <v>1</v>
      </c>
    </row>
    <row r="530" customFormat="false" ht="15" hidden="false" customHeight="false" outlineLevel="0" collapsed="false">
      <c r="A530" s="0" t="s">
        <v>518</v>
      </c>
      <c r="B530" s="15" t="n">
        <v>46023</v>
      </c>
      <c r="C530" s="0" t="n">
        <v>1</v>
      </c>
      <c r="D530" s="0" t="n">
        <v>1</v>
      </c>
    </row>
    <row r="531" customFormat="false" ht="15" hidden="false" customHeight="false" outlineLevel="0" collapsed="false">
      <c r="A531" s="0" t="s">
        <v>518</v>
      </c>
      <c r="B531" s="15" t="n">
        <v>46054</v>
      </c>
      <c r="C531" s="0" t="n">
        <v>1</v>
      </c>
      <c r="D531" s="0" t="n">
        <v>1</v>
      </c>
    </row>
    <row r="532" customFormat="false" ht="15" hidden="false" customHeight="false" outlineLevel="0" collapsed="false">
      <c r="A532" s="0" t="s">
        <v>518</v>
      </c>
      <c r="B532" s="15" t="n">
        <v>46082</v>
      </c>
      <c r="C532" s="0" t="n">
        <v>1</v>
      </c>
      <c r="D532" s="0" t="n">
        <v>1</v>
      </c>
    </row>
    <row r="533" customFormat="false" ht="15" hidden="false" customHeight="false" outlineLevel="0" collapsed="false">
      <c r="A533" s="0" t="s">
        <v>518</v>
      </c>
      <c r="B533" s="15" t="n">
        <v>46113</v>
      </c>
      <c r="C533" s="0" t="n">
        <v>1</v>
      </c>
      <c r="D533" s="0" t="n">
        <v>1</v>
      </c>
    </row>
    <row r="534" customFormat="false" ht="15" hidden="false" customHeight="false" outlineLevel="0" collapsed="false">
      <c r="A534" s="0" t="s">
        <v>518</v>
      </c>
      <c r="B534" s="15" t="n">
        <v>46143</v>
      </c>
      <c r="C534" s="0" t="n">
        <v>1</v>
      </c>
      <c r="D534" s="0" t="n">
        <v>1</v>
      </c>
    </row>
    <row r="535" customFormat="false" ht="15" hidden="false" customHeight="false" outlineLevel="0" collapsed="false">
      <c r="A535" s="0" t="s">
        <v>518</v>
      </c>
      <c r="B535" s="15" t="n">
        <v>46174</v>
      </c>
      <c r="C535" s="0" t="n">
        <v>1</v>
      </c>
      <c r="D535" s="0" t="n">
        <v>2</v>
      </c>
    </row>
    <row r="536" customFormat="false" ht="15" hidden="false" customHeight="false" outlineLevel="0" collapsed="false">
      <c r="A536" s="0" t="s">
        <v>518</v>
      </c>
      <c r="B536" s="15" t="n">
        <v>46204</v>
      </c>
      <c r="C536" s="0" t="n">
        <v>1</v>
      </c>
      <c r="D536" s="0" t="n">
        <v>2</v>
      </c>
    </row>
    <row r="537" customFormat="false" ht="15" hidden="false" customHeight="false" outlineLevel="0" collapsed="false">
      <c r="A537" s="0" t="s">
        <v>518</v>
      </c>
      <c r="B537" s="15" t="n">
        <v>46235</v>
      </c>
      <c r="C537" s="0" t="n">
        <v>1</v>
      </c>
      <c r="D537" s="0" t="n">
        <v>2</v>
      </c>
    </row>
    <row r="538" customFormat="false" ht="15" hidden="false" customHeight="false" outlineLevel="0" collapsed="false">
      <c r="A538" s="0" t="s">
        <v>532</v>
      </c>
      <c r="B538" s="15" t="n">
        <v>44593</v>
      </c>
      <c r="C538" s="0" t="n">
        <v>1</v>
      </c>
      <c r="D538" s="0" t="n">
        <v>1</v>
      </c>
    </row>
    <row r="539" customFormat="false" ht="15" hidden="false" customHeight="false" outlineLevel="0" collapsed="false">
      <c r="A539" s="0" t="s">
        <v>532</v>
      </c>
      <c r="B539" s="15" t="n">
        <v>44621</v>
      </c>
      <c r="C539" s="0" t="n">
        <v>1</v>
      </c>
      <c r="D539" s="0" t="n">
        <v>2</v>
      </c>
    </row>
    <row r="540" customFormat="false" ht="15" hidden="false" customHeight="false" outlineLevel="0" collapsed="false">
      <c r="A540" s="0" t="s">
        <v>532</v>
      </c>
      <c r="B540" s="15" t="n">
        <v>44652</v>
      </c>
      <c r="C540" s="0" t="n">
        <v>1</v>
      </c>
      <c r="D540" s="0" t="n">
        <v>2</v>
      </c>
    </row>
    <row r="541" customFormat="false" ht="15" hidden="false" customHeight="false" outlineLevel="0" collapsed="false">
      <c r="A541" s="0" t="s">
        <v>532</v>
      </c>
      <c r="B541" s="15" t="n">
        <v>44682</v>
      </c>
      <c r="C541" s="0" t="n">
        <v>1</v>
      </c>
      <c r="D541" s="0" t="n">
        <v>3</v>
      </c>
    </row>
    <row r="542" customFormat="false" ht="15" hidden="false" customHeight="false" outlineLevel="0" collapsed="false">
      <c r="A542" s="0" t="s">
        <v>532</v>
      </c>
      <c r="B542" s="15" t="n">
        <v>44713</v>
      </c>
      <c r="C542" s="0" t="n">
        <v>1</v>
      </c>
      <c r="D542" s="0" t="n">
        <v>3</v>
      </c>
    </row>
    <row r="543" customFormat="false" ht="15" hidden="false" customHeight="false" outlineLevel="0" collapsed="false">
      <c r="A543" s="0" t="s">
        <v>532</v>
      </c>
      <c r="B543" s="15" t="n">
        <v>44743</v>
      </c>
      <c r="C543" s="0" t="n">
        <v>1</v>
      </c>
      <c r="D543" s="0" t="n">
        <v>3</v>
      </c>
    </row>
    <row r="544" customFormat="false" ht="15" hidden="false" customHeight="false" outlineLevel="0" collapsed="false">
      <c r="A544" s="0" t="s">
        <v>532</v>
      </c>
      <c r="B544" s="15" t="n">
        <v>44774</v>
      </c>
      <c r="C544" s="0" t="n">
        <v>1</v>
      </c>
      <c r="D544" s="0" t="n">
        <v>6</v>
      </c>
    </row>
    <row r="545" customFormat="false" ht="15" hidden="false" customHeight="false" outlineLevel="0" collapsed="false">
      <c r="A545" s="0" t="s">
        <v>532</v>
      </c>
      <c r="B545" s="15" t="n">
        <v>44805</v>
      </c>
      <c r="C545" s="0" t="n">
        <v>1</v>
      </c>
      <c r="D545" s="0" t="n">
        <v>9</v>
      </c>
    </row>
    <row r="546" customFormat="false" ht="15" hidden="false" customHeight="false" outlineLevel="0" collapsed="false">
      <c r="A546" s="0" t="s">
        <v>532</v>
      </c>
      <c r="B546" s="15" t="n">
        <v>44835</v>
      </c>
      <c r="C546" s="0" t="n">
        <v>1</v>
      </c>
      <c r="D546" s="0" t="n">
        <v>9</v>
      </c>
    </row>
    <row r="547" customFormat="false" ht="15" hidden="false" customHeight="false" outlineLevel="0" collapsed="false">
      <c r="A547" s="0" t="s">
        <v>532</v>
      </c>
      <c r="B547" s="15" t="n">
        <v>44866</v>
      </c>
      <c r="C547" s="0" t="n">
        <v>1</v>
      </c>
      <c r="D547" s="0" t="n">
        <v>10</v>
      </c>
    </row>
    <row r="548" customFormat="false" ht="15" hidden="false" customHeight="false" outlineLevel="0" collapsed="false">
      <c r="A548" s="0" t="s">
        <v>532</v>
      </c>
      <c r="B548" s="15" t="n">
        <v>44896</v>
      </c>
      <c r="C548" s="0" t="n">
        <v>1</v>
      </c>
      <c r="D548" s="0" t="n">
        <v>10</v>
      </c>
    </row>
    <row r="549" customFormat="false" ht="15" hidden="false" customHeight="false" outlineLevel="0" collapsed="false">
      <c r="A549" s="0" t="s">
        <v>532</v>
      </c>
      <c r="B549" s="15" t="n">
        <v>44927</v>
      </c>
      <c r="C549" s="0" t="n">
        <v>1</v>
      </c>
      <c r="D549" s="0" t="n">
        <v>12</v>
      </c>
    </row>
    <row r="550" customFormat="false" ht="15" hidden="false" customHeight="false" outlineLevel="0" collapsed="false">
      <c r="A550" s="0" t="s">
        <v>532</v>
      </c>
      <c r="B550" s="15" t="n">
        <v>44958</v>
      </c>
      <c r="C550" s="0" t="n">
        <v>1</v>
      </c>
      <c r="D550" s="0" t="n">
        <v>13</v>
      </c>
    </row>
    <row r="551" customFormat="false" ht="15" hidden="false" customHeight="false" outlineLevel="0" collapsed="false">
      <c r="A551" s="0" t="s">
        <v>532</v>
      </c>
      <c r="B551" s="15" t="n">
        <v>44986</v>
      </c>
      <c r="C551" s="0" t="n">
        <v>1</v>
      </c>
      <c r="D551" s="0" t="n">
        <v>17</v>
      </c>
    </row>
    <row r="552" customFormat="false" ht="15" hidden="false" customHeight="false" outlineLevel="0" collapsed="false">
      <c r="A552" s="0" t="s">
        <v>532</v>
      </c>
      <c r="B552" s="15" t="n">
        <v>45017</v>
      </c>
      <c r="C552" s="0" t="n">
        <v>1</v>
      </c>
      <c r="D552" s="0" t="n">
        <v>17</v>
      </c>
    </row>
    <row r="553" customFormat="false" ht="15" hidden="false" customHeight="false" outlineLevel="0" collapsed="false">
      <c r="A553" s="0" t="s">
        <v>532</v>
      </c>
      <c r="B553" s="15" t="n">
        <v>45047</v>
      </c>
      <c r="C553" s="0" t="n">
        <v>1</v>
      </c>
      <c r="D553" s="0" t="n">
        <v>17</v>
      </c>
    </row>
    <row r="554" customFormat="false" ht="15" hidden="false" customHeight="false" outlineLevel="0" collapsed="false">
      <c r="A554" s="0" t="s">
        <v>532</v>
      </c>
      <c r="B554" s="15" t="n">
        <v>45078</v>
      </c>
      <c r="C554" s="0" t="n">
        <v>1</v>
      </c>
      <c r="D554" s="0" t="n">
        <v>20</v>
      </c>
    </row>
    <row r="555" customFormat="false" ht="15" hidden="false" customHeight="false" outlineLevel="0" collapsed="false">
      <c r="A555" s="0" t="s">
        <v>532</v>
      </c>
      <c r="B555" s="15" t="n">
        <v>45108</v>
      </c>
      <c r="C555" s="0" t="n">
        <v>1</v>
      </c>
      <c r="D555" s="0" t="n">
        <v>20</v>
      </c>
    </row>
    <row r="556" customFormat="false" ht="15" hidden="false" customHeight="false" outlineLevel="0" collapsed="false">
      <c r="A556" s="0" t="s">
        <v>532</v>
      </c>
      <c r="B556" s="15" t="n">
        <v>45139</v>
      </c>
      <c r="C556" s="0" t="n">
        <v>1</v>
      </c>
      <c r="D556" s="0" t="n">
        <v>22</v>
      </c>
    </row>
    <row r="557" customFormat="false" ht="15" hidden="false" customHeight="false" outlineLevel="0" collapsed="false">
      <c r="A557" s="0" t="s">
        <v>532</v>
      </c>
      <c r="B557" s="15" t="n">
        <v>45170</v>
      </c>
      <c r="C557" s="0" t="n">
        <v>1</v>
      </c>
      <c r="D557" s="0" t="n">
        <v>24</v>
      </c>
    </row>
    <row r="558" customFormat="false" ht="15" hidden="false" customHeight="false" outlineLevel="0" collapsed="false">
      <c r="A558" s="0" t="s">
        <v>532</v>
      </c>
      <c r="B558" s="15" t="n">
        <v>45200</v>
      </c>
      <c r="C558" s="0" t="n">
        <v>1</v>
      </c>
      <c r="D558" s="0" t="n">
        <v>26</v>
      </c>
    </row>
    <row r="559" customFormat="false" ht="15" hidden="false" customHeight="false" outlineLevel="0" collapsed="false">
      <c r="A559" s="0" t="s">
        <v>532</v>
      </c>
      <c r="B559" s="15" t="n">
        <v>45231</v>
      </c>
      <c r="C559" s="0" t="n">
        <v>1</v>
      </c>
      <c r="D559" s="0" t="n">
        <v>29</v>
      </c>
    </row>
    <row r="560" customFormat="false" ht="15" hidden="false" customHeight="false" outlineLevel="0" collapsed="false">
      <c r="A560" s="0" t="s">
        <v>532</v>
      </c>
      <c r="B560" s="15" t="n">
        <v>45261</v>
      </c>
      <c r="C560" s="0" t="n">
        <v>1</v>
      </c>
      <c r="D560" s="0" t="n">
        <v>31</v>
      </c>
    </row>
    <row r="561" customFormat="false" ht="15" hidden="false" customHeight="false" outlineLevel="0" collapsed="false">
      <c r="A561" s="0" t="s">
        <v>532</v>
      </c>
      <c r="B561" s="15" t="n">
        <v>45292</v>
      </c>
      <c r="C561" s="0" t="n">
        <v>1</v>
      </c>
      <c r="D561" s="0" t="n">
        <v>31</v>
      </c>
    </row>
    <row r="562" customFormat="false" ht="15" hidden="false" customHeight="false" outlineLevel="0" collapsed="false">
      <c r="A562" s="0" t="s">
        <v>532</v>
      </c>
      <c r="B562" s="15" t="n">
        <v>45323</v>
      </c>
      <c r="C562" s="0" t="n">
        <v>1</v>
      </c>
      <c r="D562" s="0" t="n">
        <v>32</v>
      </c>
    </row>
    <row r="563" customFormat="false" ht="15" hidden="false" customHeight="false" outlineLevel="0" collapsed="false">
      <c r="A563" s="0" t="s">
        <v>532</v>
      </c>
      <c r="B563" s="15" t="n">
        <v>45352</v>
      </c>
      <c r="C563" s="0" t="n">
        <v>1</v>
      </c>
      <c r="D563" s="0" t="n">
        <v>36</v>
      </c>
    </row>
    <row r="564" customFormat="false" ht="15" hidden="false" customHeight="false" outlineLevel="0" collapsed="false">
      <c r="A564" s="0" t="s">
        <v>532</v>
      </c>
      <c r="B564" s="15" t="n">
        <v>45383</v>
      </c>
      <c r="C564" s="0" t="n">
        <v>1</v>
      </c>
      <c r="D564" s="0" t="n">
        <v>37</v>
      </c>
    </row>
    <row r="565" customFormat="false" ht="15" hidden="false" customHeight="false" outlineLevel="0" collapsed="false">
      <c r="A565" s="0" t="s">
        <v>532</v>
      </c>
      <c r="B565" s="15" t="n">
        <v>45413</v>
      </c>
      <c r="C565" s="0" t="n">
        <v>1</v>
      </c>
      <c r="D565" s="0" t="n">
        <v>39</v>
      </c>
    </row>
    <row r="566" customFormat="false" ht="15" hidden="false" customHeight="false" outlineLevel="0" collapsed="false">
      <c r="A566" s="0" t="s">
        <v>532</v>
      </c>
      <c r="B566" s="15" t="n">
        <v>45444</v>
      </c>
      <c r="C566" s="0" t="n">
        <v>1</v>
      </c>
      <c r="D566" s="0" t="n">
        <v>39</v>
      </c>
    </row>
    <row r="567" customFormat="false" ht="15" hidden="false" customHeight="false" outlineLevel="0" collapsed="false">
      <c r="A567" s="0" t="s">
        <v>532</v>
      </c>
      <c r="B567" s="15" t="n">
        <v>45474</v>
      </c>
      <c r="C567" s="0" t="n">
        <v>1</v>
      </c>
      <c r="D567" s="0" t="n">
        <v>40</v>
      </c>
    </row>
    <row r="568" customFormat="false" ht="15" hidden="false" customHeight="false" outlineLevel="0" collapsed="false">
      <c r="A568" s="0" t="s">
        <v>532</v>
      </c>
      <c r="B568" s="15" t="n">
        <v>45505</v>
      </c>
      <c r="C568" s="0" t="n">
        <v>1</v>
      </c>
      <c r="D568" s="0" t="n">
        <v>40</v>
      </c>
    </row>
    <row r="569" customFormat="false" ht="15" hidden="false" customHeight="false" outlineLevel="0" collapsed="false">
      <c r="A569" s="0" t="s">
        <v>532</v>
      </c>
      <c r="B569" s="15" t="n">
        <v>45536</v>
      </c>
      <c r="C569" s="0" t="n">
        <v>1</v>
      </c>
      <c r="D569" s="0" t="n">
        <v>42</v>
      </c>
    </row>
    <row r="570" customFormat="false" ht="15" hidden="false" customHeight="false" outlineLevel="0" collapsed="false">
      <c r="A570" s="0" t="s">
        <v>532</v>
      </c>
      <c r="B570" s="15" t="n">
        <v>45566</v>
      </c>
      <c r="C570" s="0" t="n">
        <v>1</v>
      </c>
      <c r="D570" s="0" t="n">
        <v>43</v>
      </c>
    </row>
    <row r="571" customFormat="false" ht="15" hidden="false" customHeight="false" outlineLevel="0" collapsed="false">
      <c r="A571" s="0" t="s">
        <v>532</v>
      </c>
      <c r="B571" s="15" t="n">
        <v>45597</v>
      </c>
      <c r="C571" s="0" t="n">
        <v>1</v>
      </c>
      <c r="D571" s="0" t="n">
        <v>45</v>
      </c>
    </row>
    <row r="572" customFormat="false" ht="15" hidden="false" customHeight="false" outlineLevel="0" collapsed="false">
      <c r="A572" s="0" t="s">
        <v>532</v>
      </c>
      <c r="B572" s="15" t="n">
        <v>45627</v>
      </c>
      <c r="C572" s="0" t="n">
        <v>1</v>
      </c>
      <c r="D572" s="0" t="n">
        <v>45</v>
      </c>
    </row>
    <row r="573" customFormat="false" ht="15" hidden="false" customHeight="false" outlineLevel="0" collapsed="false">
      <c r="A573" s="0" t="s">
        <v>532</v>
      </c>
      <c r="B573" s="15" t="n">
        <v>45658</v>
      </c>
      <c r="C573" s="0" t="n">
        <v>1</v>
      </c>
      <c r="D573" s="0" t="n">
        <v>48</v>
      </c>
    </row>
    <row r="574" customFormat="false" ht="15" hidden="false" customHeight="false" outlineLevel="0" collapsed="false">
      <c r="A574" s="0" t="s">
        <v>532</v>
      </c>
      <c r="B574" s="15" t="n">
        <v>45689</v>
      </c>
      <c r="C574" s="0" t="n">
        <v>1</v>
      </c>
      <c r="D574" s="0" t="n">
        <v>50</v>
      </c>
    </row>
    <row r="575" customFormat="false" ht="15" hidden="false" customHeight="false" outlineLevel="0" collapsed="false">
      <c r="A575" s="0" t="s">
        <v>532</v>
      </c>
      <c r="B575" s="15" t="n">
        <v>45717</v>
      </c>
      <c r="C575" s="0" t="n">
        <v>1</v>
      </c>
      <c r="D575" s="0" t="n">
        <v>50</v>
      </c>
    </row>
    <row r="576" customFormat="false" ht="15" hidden="false" customHeight="false" outlineLevel="0" collapsed="false">
      <c r="A576" s="0" t="s">
        <v>532</v>
      </c>
      <c r="B576" s="15" t="n">
        <v>45748</v>
      </c>
      <c r="C576" s="0" t="n">
        <v>1</v>
      </c>
      <c r="D576" s="0" t="n">
        <v>50</v>
      </c>
    </row>
    <row r="577" customFormat="false" ht="15" hidden="false" customHeight="false" outlineLevel="0" collapsed="false">
      <c r="A577" s="0" t="s">
        <v>532</v>
      </c>
      <c r="B577" s="15" t="n">
        <v>45778</v>
      </c>
      <c r="C577" s="0" t="n">
        <v>1</v>
      </c>
      <c r="D577" s="0" t="n">
        <v>51</v>
      </c>
    </row>
    <row r="578" customFormat="false" ht="15" hidden="false" customHeight="false" outlineLevel="0" collapsed="false">
      <c r="A578" s="0" t="s">
        <v>532</v>
      </c>
      <c r="B578" s="15" t="n">
        <v>45809</v>
      </c>
      <c r="C578" s="0" t="n">
        <v>1</v>
      </c>
      <c r="D578" s="0" t="n">
        <v>51</v>
      </c>
    </row>
    <row r="579" customFormat="false" ht="15" hidden="false" customHeight="false" outlineLevel="0" collapsed="false">
      <c r="A579" s="0" t="s">
        <v>532</v>
      </c>
      <c r="B579" s="15" t="n">
        <v>45839</v>
      </c>
      <c r="C579" s="0" t="n">
        <v>1</v>
      </c>
      <c r="D579" s="0" t="n">
        <v>52</v>
      </c>
    </row>
    <row r="580" customFormat="false" ht="15" hidden="false" customHeight="false" outlineLevel="0" collapsed="false">
      <c r="A580" s="0" t="s">
        <v>532</v>
      </c>
      <c r="B580" s="15" t="n">
        <v>45870</v>
      </c>
      <c r="C580" s="0" t="n">
        <v>1</v>
      </c>
      <c r="D580" s="0" t="n">
        <v>53</v>
      </c>
    </row>
    <row r="581" customFormat="false" ht="15" hidden="false" customHeight="false" outlineLevel="0" collapsed="false">
      <c r="A581" s="0" t="s">
        <v>532</v>
      </c>
      <c r="B581" s="15" t="n">
        <v>45901</v>
      </c>
      <c r="C581" s="0" t="n">
        <v>1</v>
      </c>
      <c r="D581" s="0" t="n">
        <v>54</v>
      </c>
    </row>
    <row r="582" customFormat="false" ht="15" hidden="false" customHeight="false" outlineLevel="0" collapsed="false">
      <c r="A582" s="0" t="s">
        <v>532</v>
      </c>
      <c r="B582" s="15" t="n">
        <v>45931</v>
      </c>
      <c r="C582" s="0" t="n">
        <v>1</v>
      </c>
      <c r="D582" s="0" t="n">
        <v>54</v>
      </c>
    </row>
    <row r="583" customFormat="false" ht="15" hidden="false" customHeight="false" outlineLevel="0" collapsed="false">
      <c r="A583" s="0" t="s">
        <v>532</v>
      </c>
      <c r="B583" s="15" t="n">
        <v>45962</v>
      </c>
      <c r="C583" s="0" t="n">
        <v>1</v>
      </c>
      <c r="D583" s="0" t="n">
        <v>55</v>
      </c>
    </row>
    <row r="584" customFormat="false" ht="15" hidden="false" customHeight="false" outlineLevel="0" collapsed="false">
      <c r="A584" s="0" t="s">
        <v>532</v>
      </c>
      <c r="B584" s="15" t="n">
        <v>45992</v>
      </c>
      <c r="C584" s="0" t="n">
        <v>1</v>
      </c>
      <c r="D584" s="0" t="n">
        <v>55</v>
      </c>
    </row>
    <row r="585" customFormat="false" ht="15" hidden="false" customHeight="false" outlineLevel="0" collapsed="false">
      <c r="A585" s="0" t="s">
        <v>532</v>
      </c>
      <c r="B585" s="15" t="n">
        <v>46023</v>
      </c>
      <c r="C585" s="0" t="n">
        <v>1</v>
      </c>
      <c r="D585" s="0" t="n">
        <v>56</v>
      </c>
    </row>
    <row r="586" customFormat="false" ht="15" hidden="false" customHeight="false" outlineLevel="0" collapsed="false">
      <c r="A586" s="0" t="s">
        <v>532</v>
      </c>
      <c r="B586" s="15" t="n">
        <v>46054</v>
      </c>
      <c r="C586" s="0" t="n">
        <v>1</v>
      </c>
      <c r="D586" s="0" t="n">
        <v>58</v>
      </c>
    </row>
    <row r="587" customFormat="false" ht="15" hidden="false" customHeight="false" outlineLevel="0" collapsed="false">
      <c r="A587" s="0" t="s">
        <v>532</v>
      </c>
      <c r="B587" s="15" t="n">
        <v>46082</v>
      </c>
      <c r="C587" s="0" t="n">
        <v>1</v>
      </c>
      <c r="D587" s="0" t="n">
        <v>61</v>
      </c>
    </row>
    <row r="588" customFormat="false" ht="15" hidden="false" customHeight="false" outlineLevel="0" collapsed="false">
      <c r="A588" s="0" t="s">
        <v>532</v>
      </c>
      <c r="B588" s="15" t="n">
        <v>46113</v>
      </c>
      <c r="C588" s="0" t="n">
        <v>1</v>
      </c>
      <c r="D588" s="0" t="n">
        <v>65</v>
      </c>
    </row>
    <row r="589" customFormat="false" ht="15" hidden="false" customHeight="false" outlineLevel="0" collapsed="false">
      <c r="A589" s="0" t="s">
        <v>532</v>
      </c>
      <c r="B589" s="15" t="n">
        <v>46143</v>
      </c>
      <c r="C589" s="0" t="n">
        <v>1</v>
      </c>
      <c r="D589" s="0" t="n">
        <v>70</v>
      </c>
    </row>
    <row r="590" customFormat="false" ht="15" hidden="false" customHeight="false" outlineLevel="0" collapsed="false">
      <c r="A590" s="0" t="s">
        <v>532</v>
      </c>
      <c r="B590" s="15" t="n">
        <v>46174</v>
      </c>
      <c r="C590" s="0" t="n">
        <v>1</v>
      </c>
      <c r="D590" s="0" t="n">
        <v>74</v>
      </c>
    </row>
    <row r="591" customFormat="false" ht="15" hidden="false" customHeight="false" outlineLevel="0" collapsed="false">
      <c r="A591" s="0" t="s">
        <v>532</v>
      </c>
      <c r="B591" s="15" t="n">
        <v>46204</v>
      </c>
      <c r="C591" s="0" t="n">
        <v>1</v>
      </c>
      <c r="D591" s="0" t="n">
        <v>80</v>
      </c>
    </row>
    <row r="592" customFormat="false" ht="15" hidden="false" customHeight="false" outlineLevel="0" collapsed="false">
      <c r="A592" s="0" t="s">
        <v>532</v>
      </c>
      <c r="B592" s="15" t="n">
        <v>46235</v>
      </c>
      <c r="C592" s="0" t="n">
        <v>1</v>
      </c>
      <c r="D592" s="0" t="n">
        <v>83</v>
      </c>
    </row>
    <row r="593" customFormat="false" ht="15" hidden="false" customHeight="false" outlineLevel="0" collapsed="false">
      <c r="A593" s="0" t="s">
        <v>534</v>
      </c>
      <c r="B593" s="15" t="n">
        <v>44927</v>
      </c>
      <c r="C593" s="0" t="n">
        <v>1</v>
      </c>
      <c r="D593" s="0" t="n">
        <v>1</v>
      </c>
    </row>
    <row r="594" customFormat="false" ht="15" hidden="false" customHeight="false" outlineLevel="0" collapsed="false">
      <c r="A594" s="0" t="s">
        <v>534</v>
      </c>
      <c r="B594" s="15" t="n">
        <v>44958</v>
      </c>
      <c r="C594" s="0" t="n">
        <v>1</v>
      </c>
      <c r="D594" s="0" t="n">
        <v>1</v>
      </c>
    </row>
    <row r="595" customFormat="false" ht="15" hidden="false" customHeight="false" outlineLevel="0" collapsed="false">
      <c r="A595" s="0" t="s">
        <v>534</v>
      </c>
      <c r="B595" s="15" t="n">
        <v>44986</v>
      </c>
      <c r="C595" s="0" t="n">
        <v>1</v>
      </c>
      <c r="D595" s="0" t="n">
        <v>1</v>
      </c>
    </row>
    <row r="596" customFormat="false" ht="15" hidden="false" customHeight="false" outlineLevel="0" collapsed="false">
      <c r="A596" s="0" t="s">
        <v>534</v>
      </c>
      <c r="B596" s="15" t="n">
        <v>45017</v>
      </c>
      <c r="C596" s="0" t="n">
        <v>1</v>
      </c>
      <c r="D596" s="0" t="n">
        <v>1</v>
      </c>
    </row>
    <row r="597" customFormat="false" ht="15" hidden="false" customHeight="false" outlineLevel="0" collapsed="false">
      <c r="A597" s="0" t="s">
        <v>534</v>
      </c>
      <c r="B597" s="15" t="n">
        <v>45047</v>
      </c>
      <c r="C597" s="0" t="n">
        <v>1</v>
      </c>
      <c r="D597" s="0" t="n">
        <v>1</v>
      </c>
    </row>
    <row r="598" customFormat="false" ht="15" hidden="false" customHeight="false" outlineLevel="0" collapsed="false">
      <c r="A598" s="0" t="s">
        <v>534</v>
      </c>
      <c r="B598" s="15" t="n">
        <v>45078</v>
      </c>
      <c r="C598" s="0" t="n">
        <v>1</v>
      </c>
      <c r="D598" s="0" t="n">
        <v>1</v>
      </c>
    </row>
    <row r="599" customFormat="false" ht="15" hidden="false" customHeight="false" outlineLevel="0" collapsed="false">
      <c r="A599" s="0" t="s">
        <v>534</v>
      </c>
      <c r="B599" s="15" t="n">
        <v>45108</v>
      </c>
      <c r="C599" s="0" t="n">
        <v>1</v>
      </c>
      <c r="D599" s="0" t="n">
        <v>1</v>
      </c>
    </row>
    <row r="600" customFormat="false" ht="15" hidden="false" customHeight="false" outlineLevel="0" collapsed="false">
      <c r="A600" s="0" t="s">
        <v>534</v>
      </c>
      <c r="B600" s="15" t="n">
        <v>45139</v>
      </c>
      <c r="C600" s="0" t="n">
        <v>1</v>
      </c>
      <c r="D600" s="0" t="n">
        <v>1</v>
      </c>
    </row>
    <row r="601" customFormat="false" ht="15" hidden="false" customHeight="false" outlineLevel="0" collapsed="false">
      <c r="A601" s="0" t="s">
        <v>534</v>
      </c>
      <c r="B601" s="15" t="n">
        <v>45170</v>
      </c>
      <c r="C601" s="0" t="n">
        <v>1</v>
      </c>
      <c r="D601" s="0" t="n">
        <v>1</v>
      </c>
    </row>
    <row r="602" customFormat="false" ht="15" hidden="false" customHeight="false" outlineLevel="0" collapsed="false">
      <c r="A602" s="0" t="s">
        <v>534</v>
      </c>
      <c r="B602" s="15" t="n">
        <v>45200</v>
      </c>
      <c r="C602" s="0" t="n">
        <v>1</v>
      </c>
      <c r="D602" s="0" t="n">
        <v>1</v>
      </c>
    </row>
    <row r="603" customFormat="false" ht="15" hidden="false" customHeight="false" outlineLevel="0" collapsed="false">
      <c r="A603" s="0" t="s">
        <v>534</v>
      </c>
      <c r="B603" s="15" t="n">
        <v>45231</v>
      </c>
      <c r="C603" s="0" t="n">
        <v>1</v>
      </c>
      <c r="D603" s="0" t="n">
        <v>1</v>
      </c>
    </row>
    <row r="604" customFormat="false" ht="15" hidden="false" customHeight="false" outlineLevel="0" collapsed="false">
      <c r="A604" s="0" t="s">
        <v>534</v>
      </c>
      <c r="B604" s="15" t="n">
        <v>45261</v>
      </c>
      <c r="C604" s="0" t="n">
        <v>1</v>
      </c>
      <c r="D604" s="0" t="n">
        <v>1</v>
      </c>
    </row>
    <row r="605" customFormat="false" ht="15" hidden="false" customHeight="false" outlineLevel="0" collapsed="false">
      <c r="A605" s="0" t="s">
        <v>534</v>
      </c>
      <c r="B605" s="15" t="n">
        <v>45292</v>
      </c>
      <c r="C605" s="0" t="n">
        <v>1</v>
      </c>
      <c r="D605" s="0" t="n">
        <v>1</v>
      </c>
    </row>
    <row r="606" customFormat="false" ht="15" hidden="false" customHeight="false" outlineLevel="0" collapsed="false">
      <c r="A606" s="0" t="s">
        <v>534</v>
      </c>
      <c r="B606" s="15" t="n">
        <v>45323</v>
      </c>
      <c r="C606" s="0" t="n">
        <v>1</v>
      </c>
      <c r="D606" s="0" t="n">
        <v>1</v>
      </c>
    </row>
    <row r="607" customFormat="false" ht="15" hidden="false" customHeight="false" outlineLevel="0" collapsed="false">
      <c r="A607" s="0" t="s">
        <v>534</v>
      </c>
      <c r="B607" s="15" t="n">
        <v>45352</v>
      </c>
      <c r="C607" s="0" t="n">
        <v>1</v>
      </c>
      <c r="D607" s="0" t="n">
        <v>1</v>
      </c>
    </row>
    <row r="608" customFormat="false" ht="15" hidden="false" customHeight="false" outlineLevel="0" collapsed="false">
      <c r="A608" s="0" t="s">
        <v>534</v>
      </c>
      <c r="B608" s="15" t="n">
        <v>45383</v>
      </c>
      <c r="C608" s="0" t="n">
        <v>1</v>
      </c>
      <c r="D608" s="0" t="n">
        <v>1</v>
      </c>
    </row>
    <row r="609" customFormat="false" ht="15" hidden="false" customHeight="false" outlineLevel="0" collapsed="false">
      <c r="A609" s="0" t="s">
        <v>534</v>
      </c>
      <c r="B609" s="15" t="n">
        <v>45413</v>
      </c>
      <c r="C609" s="0" t="n">
        <v>1</v>
      </c>
      <c r="D609" s="0" t="n">
        <v>1</v>
      </c>
    </row>
    <row r="610" customFormat="false" ht="15" hidden="false" customHeight="false" outlineLevel="0" collapsed="false">
      <c r="A610" s="0" t="s">
        <v>534</v>
      </c>
      <c r="B610" s="15" t="n">
        <v>45444</v>
      </c>
      <c r="C610" s="0" t="n">
        <v>1</v>
      </c>
      <c r="D610" s="0" t="n">
        <v>1</v>
      </c>
    </row>
    <row r="611" customFormat="false" ht="15" hidden="false" customHeight="false" outlineLevel="0" collapsed="false">
      <c r="A611" s="0" t="s">
        <v>534</v>
      </c>
      <c r="B611" s="15" t="n">
        <v>45474</v>
      </c>
      <c r="C611" s="0" t="n">
        <v>1</v>
      </c>
      <c r="D611" s="0" t="n">
        <v>1</v>
      </c>
    </row>
    <row r="612" customFormat="false" ht="15" hidden="false" customHeight="false" outlineLevel="0" collapsed="false">
      <c r="A612" s="0" t="s">
        <v>534</v>
      </c>
      <c r="B612" s="15" t="n">
        <v>45505</v>
      </c>
      <c r="C612" s="0" t="n">
        <v>1</v>
      </c>
      <c r="D612" s="0" t="n">
        <v>1</v>
      </c>
    </row>
    <row r="613" customFormat="false" ht="15" hidden="false" customHeight="false" outlineLevel="0" collapsed="false">
      <c r="A613" s="0" t="s">
        <v>534</v>
      </c>
      <c r="B613" s="15" t="n">
        <v>45536</v>
      </c>
      <c r="C613" s="0" t="n">
        <v>1</v>
      </c>
      <c r="D613" s="0" t="n">
        <v>1</v>
      </c>
    </row>
    <row r="614" customFormat="false" ht="15" hidden="false" customHeight="false" outlineLevel="0" collapsed="false">
      <c r="A614" s="0" t="s">
        <v>534</v>
      </c>
      <c r="B614" s="15" t="n">
        <v>45566</v>
      </c>
      <c r="C614" s="0" t="n">
        <v>1</v>
      </c>
      <c r="D614" s="0" t="n">
        <v>1</v>
      </c>
    </row>
    <row r="615" customFormat="false" ht="15" hidden="false" customHeight="false" outlineLevel="0" collapsed="false">
      <c r="A615" s="0" t="s">
        <v>534</v>
      </c>
      <c r="B615" s="15" t="n">
        <v>45597</v>
      </c>
      <c r="C615" s="0" t="n">
        <v>1</v>
      </c>
      <c r="D615" s="0" t="n">
        <v>1</v>
      </c>
    </row>
    <row r="616" customFormat="false" ht="15" hidden="false" customHeight="false" outlineLevel="0" collapsed="false">
      <c r="A616" s="0" t="s">
        <v>534</v>
      </c>
      <c r="B616" s="15" t="n">
        <v>45627</v>
      </c>
      <c r="C616" s="0" t="n">
        <v>1</v>
      </c>
      <c r="D616" s="0" t="n">
        <v>1</v>
      </c>
    </row>
    <row r="617" customFormat="false" ht="15" hidden="false" customHeight="false" outlineLevel="0" collapsed="false">
      <c r="A617" s="0" t="s">
        <v>534</v>
      </c>
      <c r="B617" s="15" t="n">
        <v>45658</v>
      </c>
      <c r="C617" s="0" t="n">
        <v>1</v>
      </c>
      <c r="D617" s="0" t="n">
        <v>1</v>
      </c>
    </row>
    <row r="618" customFormat="false" ht="15" hidden="false" customHeight="false" outlineLevel="0" collapsed="false">
      <c r="A618" s="0" t="s">
        <v>534</v>
      </c>
      <c r="B618" s="15" t="n">
        <v>45689</v>
      </c>
      <c r="C618" s="0" t="n">
        <v>1</v>
      </c>
      <c r="D618" s="0" t="n">
        <v>1</v>
      </c>
    </row>
    <row r="619" customFormat="false" ht="15" hidden="false" customHeight="false" outlineLevel="0" collapsed="false">
      <c r="A619" s="0" t="s">
        <v>534</v>
      </c>
      <c r="B619" s="15" t="n">
        <v>45717</v>
      </c>
      <c r="C619" s="0" t="n">
        <v>1</v>
      </c>
      <c r="D619" s="0" t="n">
        <v>1</v>
      </c>
    </row>
    <row r="620" customFormat="false" ht="15" hidden="false" customHeight="false" outlineLevel="0" collapsed="false">
      <c r="A620" s="0" t="s">
        <v>534</v>
      </c>
      <c r="B620" s="15" t="n">
        <v>45748</v>
      </c>
      <c r="C620" s="0" t="n">
        <v>1</v>
      </c>
      <c r="D620" s="0" t="n">
        <v>1</v>
      </c>
    </row>
    <row r="621" customFormat="false" ht="15" hidden="false" customHeight="false" outlineLevel="0" collapsed="false">
      <c r="A621" s="0" t="s">
        <v>534</v>
      </c>
      <c r="B621" s="15" t="n">
        <v>45778</v>
      </c>
      <c r="C621" s="0" t="n">
        <v>1</v>
      </c>
      <c r="D621" s="0" t="n">
        <v>1</v>
      </c>
    </row>
    <row r="622" customFormat="false" ht="15" hidden="false" customHeight="false" outlineLevel="0" collapsed="false">
      <c r="A622" s="0" t="s">
        <v>534</v>
      </c>
      <c r="B622" s="15" t="n">
        <v>45809</v>
      </c>
      <c r="C622" s="0" t="n">
        <v>1</v>
      </c>
      <c r="D622" s="0" t="n">
        <v>1</v>
      </c>
    </row>
    <row r="623" customFormat="false" ht="15" hidden="false" customHeight="false" outlineLevel="0" collapsed="false">
      <c r="A623" s="0" t="s">
        <v>534</v>
      </c>
      <c r="B623" s="15" t="n">
        <v>45839</v>
      </c>
      <c r="C623" s="0" t="n">
        <v>1</v>
      </c>
      <c r="D623" s="0" t="n">
        <v>1</v>
      </c>
    </row>
    <row r="624" customFormat="false" ht="15" hidden="false" customHeight="false" outlineLevel="0" collapsed="false">
      <c r="A624" s="0" t="s">
        <v>534</v>
      </c>
      <c r="B624" s="15" t="n">
        <v>45870</v>
      </c>
      <c r="C624" s="0" t="n">
        <v>1</v>
      </c>
      <c r="D624" s="0" t="n">
        <v>1</v>
      </c>
    </row>
    <row r="625" customFormat="false" ht="15" hidden="false" customHeight="false" outlineLevel="0" collapsed="false">
      <c r="A625" s="0" t="s">
        <v>534</v>
      </c>
      <c r="B625" s="15" t="n">
        <v>45901</v>
      </c>
      <c r="C625" s="0" t="n">
        <v>1</v>
      </c>
      <c r="D625" s="0" t="n">
        <v>1</v>
      </c>
    </row>
    <row r="626" customFormat="false" ht="15" hidden="false" customHeight="false" outlineLevel="0" collapsed="false">
      <c r="A626" s="0" t="s">
        <v>534</v>
      </c>
      <c r="B626" s="15" t="n">
        <v>45931</v>
      </c>
      <c r="C626" s="0" t="n">
        <v>1</v>
      </c>
      <c r="D626" s="0" t="n">
        <v>1</v>
      </c>
    </row>
    <row r="627" customFormat="false" ht="15" hidden="false" customHeight="false" outlineLevel="0" collapsed="false">
      <c r="A627" s="0" t="s">
        <v>534</v>
      </c>
      <c r="B627" s="15" t="n">
        <v>45962</v>
      </c>
      <c r="C627" s="0" t="n">
        <v>1</v>
      </c>
      <c r="D627" s="0" t="n">
        <v>1</v>
      </c>
    </row>
    <row r="628" customFormat="false" ht="15" hidden="false" customHeight="false" outlineLevel="0" collapsed="false">
      <c r="A628" s="0" t="s">
        <v>534</v>
      </c>
      <c r="B628" s="15" t="n">
        <v>45992</v>
      </c>
      <c r="C628" s="0" t="n">
        <v>1</v>
      </c>
      <c r="D628" s="0" t="n">
        <v>1</v>
      </c>
    </row>
    <row r="629" customFormat="false" ht="15" hidden="false" customHeight="false" outlineLevel="0" collapsed="false">
      <c r="A629" s="0" t="s">
        <v>534</v>
      </c>
      <c r="B629" s="15" t="n">
        <v>46023</v>
      </c>
      <c r="C629" s="0" t="n">
        <v>1</v>
      </c>
      <c r="D629" s="0" t="n">
        <v>1</v>
      </c>
    </row>
    <row r="630" customFormat="false" ht="15" hidden="false" customHeight="false" outlineLevel="0" collapsed="false">
      <c r="A630" s="0" t="s">
        <v>534</v>
      </c>
      <c r="B630" s="15" t="n">
        <v>46054</v>
      </c>
      <c r="C630" s="0" t="n">
        <v>1</v>
      </c>
      <c r="D630" s="0" t="n">
        <v>1</v>
      </c>
    </row>
    <row r="631" customFormat="false" ht="15" hidden="false" customHeight="false" outlineLevel="0" collapsed="false">
      <c r="A631" s="0" t="s">
        <v>534</v>
      </c>
      <c r="B631" s="15" t="n">
        <v>46082</v>
      </c>
      <c r="C631" s="0" t="n">
        <v>1</v>
      </c>
      <c r="D631" s="0" t="n">
        <v>1</v>
      </c>
    </row>
    <row r="632" customFormat="false" ht="15" hidden="false" customHeight="false" outlineLevel="0" collapsed="false">
      <c r="A632" s="0" t="s">
        <v>534</v>
      </c>
      <c r="B632" s="15" t="n">
        <v>46113</v>
      </c>
      <c r="C632" s="0" t="n">
        <v>1</v>
      </c>
      <c r="D632" s="0" t="n">
        <v>1</v>
      </c>
    </row>
    <row r="633" customFormat="false" ht="15" hidden="false" customHeight="false" outlineLevel="0" collapsed="false">
      <c r="A633" s="0" t="s">
        <v>534</v>
      </c>
      <c r="B633" s="15" t="n">
        <v>46143</v>
      </c>
      <c r="C633" s="0" t="n">
        <v>1</v>
      </c>
      <c r="D633" s="0" t="n">
        <v>1</v>
      </c>
    </row>
    <row r="634" customFormat="false" ht="15" hidden="false" customHeight="false" outlineLevel="0" collapsed="false">
      <c r="A634" s="0" t="s">
        <v>534</v>
      </c>
      <c r="B634" s="15" t="n">
        <v>46174</v>
      </c>
      <c r="C634" s="0" t="n">
        <v>1</v>
      </c>
      <c r="D634" s="0" t="n">
        <v>2</v>
      </c>
    </row>
    <row r="635" customFormat="false" ht="15" hidden="false" customHeight="false" outlineLevel="0" collapsed="false">
      <c r="A635" s="0" t="s">
        <v>534</v>
      </c>
      <c r="B635" s="15" t="n">
        <v>46204</v>
      </c>
      <c r="C635" s="0" t="n">
        <v>1</v>
      </c>
      <c r="D635" s="0" t="n">
        <v>2</v>
      </c>
    </row>
    <row r="636" customFormat="false" ht="15" hidden="false" customHeight="false" outlineLevel="0" collapsed="false">
      <c r="A636" s="0" t="s">
        <v>534</v>
      </c>
      <c r="B636" s="15" t="n">
        <v>46235</v>
      </c>
      <c r="C636" s="0" t="n">
        <v>1</v>
      </c>
      <c r="D636" s="0" t="n">
        <v>2</v>
      </c>
    </row>
    <row r="637" customFormat="false" ht="15" hidden="false" customHeight="false" outlineLevel="0" collapsed="false">
      <c r="A637" s="0" t="s">
        <v>550</v>
      </c>
      <c r="B637" s="15" t="n">
        <v>45261</v>
      </c>
      <c r="C637" s="0" t="n">
        <v>3</v>
      </c>
      <c r="D637" s="0" t="n">
        <v>1</v>
      </c>
    </row>
    <row r="638" customFormat="false" ht="15" hidden="false" customHeight="false" outlineLevel="0" collapsed="false">
      <c r="A638" s="0" t="s">
        <v>550</v>
      </c>
      <c r="B638" s="15" t="n">
        <v>45292</v>
      </c>
      <c r="C638" s="0" t="n">
        <v>3</v>
      </c>
      <c r="D638" s="0" t="n">
        <v>1</v>
      </c>
    </row>
    <row r="639" customFormat="false" ht="15" hidden="false" customHeight="false" outlineLevel="0" collapsed="false">
      <c r="A639" s="0" t="s">
        <v>550</v>
      </c>
      <c r="B639" s="15" t="n">
        <v>45323</v>
      </c>
      <c r="C639" s="0" t="n">
        <v>3</v>
      </c>
      <c r="D639" s="0" t="n">
        <v>1</v>
      </c>
    </row>
    <row r="640" customFormat="false" ht="15" hidden="false" customHeight="false" outlineLevel="0" collapsed="false">
      <c r="A640" s="0" t="s">
        <v>550</v>
      </c>
      <c r="B640" s="15" t="n">
        <v>45352</v>
      </c>
      <c r="C640" s="0" t="n">
        <v>3</v>
      </c>
      <c r="D640" s="0" t="n">
        <v>1</v>
      </c>
    </row>
    <row r="641" customFormat="false" ht="15" hidden="false" customHeight="false" outlineLevel="0" collapsed="false">
      <c r="A641" s="0" t="s">
        <v>550</v>
      </c>
      <c r="B641" s="15" t="n">
        <v>45383</v>
      </c>
      <c r="C641" s="0" t="n">
        <v>3</v>
      </c>
      <c r="D641" s="0" t="n">
        <v>1</v>
      </c>
    </row>
    <row r="642" customFormat="false" ht="15" hidden="false" customHeight="false" outlineLevel="0" collapsed="false">
      <c r="A642" s="0" t="s">
        <v>550</v>
      </c>
      <c r="B642" s="15" t="n">
        <v>45413</v>
      </c>
      <c r="C642" s="0" t="n">
        <v>3</v>
      </c>
      <c r="D642" s="0" t="n">
        <v>1</v>
      </c>
    </row>
    <row r="643" customFormat="false" ht="15" hidden="false" customHeight="false" outlineLevel="0" collapsed="false">
      <c r="A643" s="0" t="s">
        <v>550</v>
      </c>
      <c r="B643" s="15" t="n">
        <v>45444</v>
      </c>
      <c r="C643" s="0" t="n">
        <v>3</v>
      </c>
      <c r="D643" s="0" t="n">
        <v>1</v>
      </c>
    </row>
    <row r="644" customFormat="false" ht="15" hidden="false" customHeight="false" outlineLevel="0" collapsed="false">
      <c r="A644" s="0" t="s">
        <v>550</v>
      </c>
      <c r="B644" s="15" t="n">
        <v>45474</v>
      </c>
      <c r="C644" s="0" t="n">
        <v>3</v>
      </c>
      <c r="D644" s="0" t="n">
        <v>1</v>
      </c>
    </row>
    <row r="645" customFormat="false" ht="15" hidden="false" customHeight="false" outlineLevel="0" collapsed="false">
      <c r="A645" s="0" t="s">
        <v>550</v>
      </c>
      <c r="B645" s="15" t="n">
        <v>45505</v>
      </c>
      <c r="C645" s="0" t="n">
        <v>3</v>
      </c>
      <c r="D645" s="0" t="n">
        <v>1</v>
      </c>
    </row>
    <row r="646" customFormat="false" ht="15" hidden="false" customHeight="false" outlineLevel="0" collapsed="false">
      <c r="A646" s="0" t="s">
        <v>550</v>
      </c>
      <c r="B646" s="15" t="n">
        <v>45536</v>
      </c>
      <c r="C646" s="0" t="n">
        <v>3</v>
      </c>
      <c r="D646" s="0" t="n">
        <v>1</v>
      </c>
    </row>
    <row r="647" customFormat="false" ht="15" hidden="false" customHeight="false" outlineLevel="0" collapsed="false">
      <c r="A647" s="0" t="s">
        <v>550</v>
      </c>
      <c r="B647" s="15" t="n">
        <v>45566</v>
      </c>
      <c r="C647" s="0" t="n">
        <v>3</v>
      </c>
      <c r="D647" s="0" t="n">
        <v>1</v>
      </c>
    </row>
    <row r="648" customFormat="false" ht="15" hidden="false" customHeight="false" outlineLevel="0" collapsed="false">
      <c r="A648" s="0" t="s">
        <v>550</v>
      </c>
      <c r="B648" s="15" t="n">
        <v>45597</v>
      </c>
      <c r="C648" s="0" t="n">
        <v>3</v>
      </c>
      <c r="D648" s="0" t="n">
        <v>1</v>
      </c>
    </row>
    <row r="649" customFormat="false" ht="15" hidden="false" customHeight="false" outlineLevel="0" collapsed="false">
      <c r="A649" s="0" t="s">
        <v>550</v>
      </c>
      <c r="B649" s="15" t="n">
        <v>45627</v>
      </c>
      <c r="C649" s="0" t="n">
        <v>3</v>
      </c>
      <c r="D649" s="0" t="n">
        <v>1</v>
      </c>
    </row>
    <row r="650" customFormat="false" ht="15" hidden="false" customHeight="false" outlineLevel="0" collapsed="false">
      <c r="A650" s="0" t="s">
        <v>550</v>
      </c>
      <c r="B650" s="15" t="n">
        <v>45658</v>
      </c>
      <c r="C650" s="0" t="n">
        <v>3</v>
      </c>
      <c r="D650" s="0" t="n">
        <v>1</v>
      </c>
    </row>
    <row r="651" customFormat="false" ht="15" hidden="false" customHeight="false" outlineLevel="0" collapsed="false">
      <c r="A651" s="0" t="s">
        <v>550</v>
      </c>
      <c r="B651" s="15" t="n">
        <v>45689</v>
      </c>
      <c r="C651" s="0" t="n">
        <v>3</v>
      </c>
      <c r="D651" s="0" t="n">
        <v>1</v>
      </c>
    </row>
    <row r="652" customFormat="false" ht="15" hidden="false" customHeight="false" outlineLevel="0" collapsed="false">
      <c r="A652" s="0" t="s">
        <v>550</v>
      </c>
      <c r="B652" s="15" t="n">
        <v>45717</v>
      </c>
      <c r="C652" s="0" t="n">
        <v>3</v>
      </c>
      <c r="D652" s="0" t="n">
        <v>1</v>
      </c>
    </row>
    <row r="653" customFormat="false" ht="15" hidden="false" customHeight="false" outlineLevel="0" collapsed="false">
      <c r="A653" s="0" t="s">
        <v>550</v>
      </c>
      <c r="B653" s="15" t="n">
        <v>45748</v>
      </c>
      <c r="C653" s="0" t="n">
        <v>3</v>
      </c>
      <c r="D653" s="0" t="n">
        <v>1</v>
      </c>
    </row>
    <row r="654" customFormat="false" ht="15" hidden="false" customHeight="false" outlineLevel="0" collapsed="false">
      <c r="A654" s="0" t="s">
        <v>550</v>
      </c>
      <c r="B654" s="15" t="n">
        <v>45778</v>
      </c>
      <c r="C654" s="0" t="n">
        <v>3</v>
      </c>
      <c r="D654" s="0" t="n">
        <v>2</v>
      </c>
    </row>
    <row r="655" customFormat="false" ht="15" hidden="false" customHeight="false" outlineLevel="0" collapsed="false">
      <c r="A655" s="0" t="s">
        <v>550</v>
      </c>
      <c r="B655" s="15" t="n">
        <v>45809</v>
      </c>
      <c r="C655" s="0" t="n">
        <v>3</v>
      </c>
      <c r="D655" s="0" t="n">
        <v>2</v>
      </c>
    </row>
    <row r="656" customFormat="false" ht="15" hidden="false" customHeight="false" outlineLevel="0" collapsed="false">
      <c r="A656" s="0" t="s">
        <v>550</v>
      </c>
      <c r="B656" s="15" t="n">
        <v>45839</v>
      </c>
      <c r="C656" s="0" t="n">
        <v>3</v>
      </c>
      <c r="D656" s="0" t="n">
        <v>2</v>
      </c>
    </row>
    <row r="657" customFormat="false" ht="15" hidden="false" customHeight="false" outlineLevel="0" collapsed="false">
      <c r="A657" s="0" t="s">
        <v>550</v>
      </c>
      <c r="B657" s="15" t="n">
        <v>45870</v>
      </c>
      <c r="C657" s="0" t="n">
        <v>3</v>
      </c>
      <c r="D657" s="0" t="n">
        <v>2</v>
      </c>
    </row>
    <row r="658" customFormat="false" ht="15" hidden="false" customHeight="false" outlineLevel="0" collapsed="false">
      <c r="A658" s="0" t="s">
        <v>550</v>
      </c>
      <c r="B658" s="15" t="n">
        <v>45901</v>
      </c>
      <c r="C658" s="0" t="n">
        <v>3</v>
      </c>
      <c r="D658" s="0" t="n">
        <v>2</v>
      </c>
    </row>
    <row r="659" customFormat="false" ht="15" hidden="false" customHeight="false" outlineLevel="0" collapsed="false">
      <c r="A659" s="0" t="s">
        <v>550</v>
      </c>
      <c r="B659" s="15" t="n">
        <v>45931</v>
      </c>
      <c r="C659" s="0" t="n">
        <v>3</v>
      </c>
      <c r="D659" s="0" t="n">
        <v>2</v>
      </c>
    </row>
    <row r="660" customFormat="false" ht="15" hidden="false" customHeight="false" outlineLevel="0" collapsed="false">
      <c r="A660" s="0" t="s">
        <v>550</v>
      </c>
      <c r="B660" s="15" t="n">
        <v>45962</v>
      </c>
      <c r="C660" s="0" t="n">
        <v>3</v>
      </c>
      <c r="D660" s="0" t="n">
        <v>2</v>
      </c>
    </row>
    <row r="661" customFormat="false" ht="15" hidden="false" customHeight="false" outlineLevel="0" collapsed="false">
      <c r="A661" s="0" t="s">
        <v>550</v>
      </c>
      <c r="B661" s="15" t="n">
        <v>45992</v>
      </c>
      <c r="C661" s="0" t="n">
        <v>3</v>
      </c>
      <c r="D661" s="0" t="n">
        <v>2</v>
      </c>
    </row>
    <row r="662" customFormat="false" ht="15" hidden="false" customHeight="false" outlineLevel="0" collapsed="false">
      <c r="A662" s="0" t="s">
        <v>550</v>
      </c>
      <c r="B662" s="15" t="n">
        <v>46023</v>
      </c>
      <c r="C662" s="0" t="n">
        <v>3</v>
      </c>
      <c r="D662" s="0" t="n">
        <v>2</v>
      </c>
    </row>
    <row r="663" customFormat="false" ht="15" hidden="false" customHeight="false" outlineLevel="0" collapsed="false">
      <c r="A663" s="0" t="s">
        <v>550</v>
      </c>
      <c r="B663" s="15" t="n">
        <v>46054</v>
      </c>
      <c r="C663" s="0" t="n">
        <v>3</v>
      </c>
      <c r="D663" s="0" t="n">
        <v>2</v>
      </c>
    </row>
    <row r="664" customFormat="false" ht="15" hidden="false" customHeight="false" outlineLevel="0" collapsed="false">
      <c r="A664" s="0" t="s">
        <v>550</v>
      </c>
      <c r="B664" s="15" t="n">
        <v>46082</v>
      </c>
      <c r="C664" s="0" t="n">
        <v>3</v>
      </c>
      <c r="D664" s="0" t="n">
        <v>2</v>
      </c>
    </row>
    <row r="665" customFormat="false" ht="15" hidden="false" customHeight="false" outlineLevel="0" collapsed="false">
      <c r="A665" s="0" t="s">
        <v>550</v>
      </c>
      <c r="B665" s="15" t="n">
        <v>46113</v>
      </c>
      <c r="C665" s="0" t="n">
        <v>3</v>
      </c>
      <c r="D665" s="0" t="n">
        <v>2</v>
      </c>
    </row>
    <row r="666" customFormat="false" ht="15" hidden="false" customHeight="false" outlineLevel="0" collapsed="false">
      <c r="A666" s="0" t="s">
        <v>550</v>
      </c>
      <c r="B666" s="15" t="n">
        <v>46143</v>
      </c>
      <c r="C666" s="0" t="n">
        <v>3</v>
      </c>
      <c r="D666" s="0" t="n">
        <v>2</v>
      </c>
    </row>
    <row r="667" customFormat="false" ht="15" hidden="false" customHeight="false" outlineLevel="0" collapsed="false">
      <c r="A667" s="0" t="s">
        <v>550</v>
      </c>
      <c r="B667" s="15" t="n">
        <v>46174</v>
      </c>
      <c r="C667" s="0" t="n">
        <v>3</v>
      </c>
      <c r="D667" s="0" t="n">
        <v>3</v>
      </c>
    </row>
    <row r="668" customFormat="false" ht="15" hidden="false" customHeight="false" outlineLevel="0" collapsed="false">
      <c r="A668" s="0" t="s">
        <v>550</v>
      </c>
      <c r="B668" s="15" t="n">
        <v>46204</v>
      </c>
      <c r="C668" s="0" t="n">
        <v>3</v>
      </c>
      <c r="D668" s="0" t="n">
        <v>3</v>
      </c>
    </row>
    <row r="669" customFormat="false" ht="15" hidden="false" customHeight="false" outlineLevel="0" collapsed="false">
      <c r="A669" s="0" t="s">
        <v>550</v>
      </c>
      <c r="B669" s="15" t="n">
        <v>46235</v>
      </c>
      <c r="C669" s="0" t="n">
        <v>3</v>
      </c>
      <c r="D669" s="0" t="n">
        <v>3</v>
      </c>
    </row>
    <row r="670" customFormat="false" ht="15" hidden="false" customHeight="false" outlineLevel="0" collapsed="false">
      <c r="A670" s="0" t="s">
        <v>491</v>
      </c>
      <c r="B670" s="15" t="n">
        <v>44562</v>
      </c>
      <c r="C670" s="0" t="n">
        <v>1</v>
      </c>
      <c r="D670" s="0" t="n">
        <v>1</v>
      </c>
    </row>
    <row r="671" customFormat="false" ht="15" hidden="false" customHeight="false" outlineLevel="0" collapsed="false">
      <c r="A671" s="0" t="s">
        <v>491</v>
      </c>
      <c r="B671" s="15" t="n">
        <v>44593</v>
      </c>
      <c r="C671" s="0" t="n">
        <v>1</v>
      </c>
      <c r="D671" s="0" t="n">
        <v>1</v>
      </c>
    </row>
    <row r="672" customFormat="false" ht="15" hidden="false" customHeight="false" outlineLevel="0" collapsed="false">
      <c r="A672" s="0" t="s">
        <v>491</v>
      </c>
      <c r="B672" s="15" t="n">
        <v>44621</v>
      </c>
      <c r="C672" s="0" t="n">
        <v>1</v>
      </c>
      <c r="D672" s="0" t="n">
        <v>8</v>
      </c>
    </row>
    <row r="673" customFormat="false" ht="15" hidden="false" customHeight="false" outlineLevel="0" collapsed="false">
      <c r="A673" s="0" t="s">
        <v>491</v>
      </c>
      <c r="B673" s="15" t="n">
        <v>44652</v>
      </c>
      <c r="C673" s="0" t="n">
        <v>1</v>
      </c>
      <c r="D673" s="0" t="n">
        <v>10</v>
      </c>
    </row>
    <row r="674" customFormat="false" ht="15" hidden="false" customHeight="false" outlineLevel="0" collapsed="false">
      <c r="A674" s="0" t="s">
        <v>491</v>
      </c>
      <c r="B674" s="15" t="n">
        <v>44682</v>
      </c>
      <c r="C674" s="0" t="n">
        <v>1</v>
      </c>
      <c r="D674" s="0" t="n">
        <v>9</v>
      </c>
    </row>
    <row r="675" customFormat="false" ht="15" hidden="false" customHeight="false" outlineLevel="0" collapsed="false">
      <c r="A675" s="0" t="s">
        <v>491</v>
      </c>
      <c r="B675" s="15" t="n">
        <v>44713</v>
      </c>
      <c r="C675" s="0" t="n">
        <v>1</v>
      </c>
      <c r="D675" s="0" t="n">
        <v>11</v>
      </c>
    </row>
    <row r="676" customFormat="false" ht="15" hidden="false" customHeight="false" outlineLevel="0" collapsed="false">
      <c r="A676" s="0" t="s">
        <v>491</v>
      </c>
      <c r="B676" s="15" t="n">
        <v>44743</v>
      </c>
      <c r="C676" s="0" t="n">
        <v>1</v>
      </c>
      <c r="D676" s="0" t="n">
        <v>11</v>
      </c>
    </row>
    <row r="677" customFormat="false" ht="15" hidden="false" customHeight="false" outlineLevel="0" collapsed="false">
      <c r="A677" s="0" t="s">
        <v>491</v>
      </c>
      <c r="B677" s="15" t="n">
        <v>44774</v>
      </c>
      <c r="C677" s="0" t="n">
        <v>1</v>
      </c>
      <c r="D677" s="0" t="n">
        <v>12</v>
      </c>
    </row>
    <row r="678" customFormat="false" ht="15" hidden="false" customHeight="false" outlineLevel="0" collapsed="false">
      <c r="A678" s="0" t="s">
        <v>491</v>
      </c>
      <c r="B678" s="15" t="n">
        <v>44805</v>
      </c>
      <c r="C678" s="0" t="n">
        <v>1</v>
      </c>
      <c r="D678" s="0" t="n">
        <v>21</v>
      </c>
    </row>
    <row r="679" customFormat="false" ht="15" hidden="false" customHeight="false" outlineLevel="0" collapsed="false">
      <c r="A679" s="0" t="s">
        <v>491</v>
      </c>
      <c r="B679" s="15" t="n">
        <v>44835</v>
      </c>
      <c r="C679" s="0" t="n">
        <v>1</v>
      </c>
      <c r="D679" s="0" t="n">
        <v>33</v>
      </c>
    </row>
    <row r="680" customFormat="false" ht="15" hidden="false" customHeight="false" outlineLevel="0" collapsed="false">
      <c r="A680" s="0" t="s">
        <v>491</v>
      </c>
      <c r="B680" s="15" t="n">
        <v>44866</v>
      </c>
      <c r="C680" s="0" t="n">
        <v>1</v>
      </c>
      <c r="D680" s="0" t="n">
        <v>35</v>
      </c>
    </row>
    <row r="681" customFormat="false" ht="15" hidden="false" customHeight="false" outlineLevel="0" collapsed="false">
      <c r="A681" s="0" t="s">
        <v>491</v>
      </c>
      <c r="B681" s="15" t="n">
        <v>44896</v>
      </c>
      <c r="C681" s="0" t="n">
        <v>1</v>
      </c>
      <c r="D681" s="0" t="n">
        <v>43</v>
      </c>
    </row>
    <row r="682" customFormat="false" ht="15" hidden="false" customHeight="false" outlineLevel="0" collapsed="false">
      <c r="A682" s="0" t="s">
        <v>491</v>
      </c>
      <c r="B682" s="15" t="n">
        <v>44927</v>
      </c>
      <c r="C682" s="0" t="n">
        <v>1</v>
      </c>
      <c r="D682" s="0" t="n">
        <v>51</v>
      </c>
    </row>
    <row r="683" customFormat="false" ht="15" hidden="false" customHeight="false" outlineLevel="0" collapsed="false">
      <c r="A683" s="0" t="s">
        <v>491</v>
      </c>
      <c r="B683" s="15" t="n">
        <v>44958</v>
      </c>
      <c r="C683" s="0" t="n">
        <v>1</v>
      </c>
      <c r="D683" s="0" t="n">
        <v>61</v>
      </c>
    </row>
    <row r="684" customFormat="false" ht="15" hidden="false" customHeight="false" outlineLevel="0" collapsed="false">
      <c r="A684" s="0" t="s">
        <v>491</v>
      </c>
      <c r="B684" s="15" t="n">
        <v>44986</v>
      </c>
      <c r="C684" s="0" t="n">
        <v>1</v>
      </c>
      <c r="D684" s="0" t="n">
        <v>67</v>
      </c>
    </row>
    <row r="685" customFormat="false" ht="15" hidden="false" customHeight="false" outlineLevel="0" collapsed="false">
      <c r="A685" s="0" t="s">
        <v>491</v>
      </c>
      <c r="B685" s="15" t="n">
        <v>45017</v>
      </c>
      <c r="C685" s="0" t="n">
        <v>1</v>
      </c>
      <c r="D685" s="0" t="n">
        <v>74</v>
      </c>
    </row>
    <row r="686" customFormat="false" ht="15" hidden="false" customHeight="false" outlineLevel="0" collapsed="false">
      <c r="A686" s="0" t="s">
        <v>491</v>
      </c>
      <c r="B686" s="15" t="n">
        <v>45047</v>
      </c>
      <c r="C686" s="0" t="n">
        <v>1</v>
      </c>
      <c r="D686" s="0" t="n">
        <v>82</v>
      </c>
    </row>
    <row r="687" customFormat="false" ht="15" hidden="false" customHeight="false" outlineLevel="0" collapsed="false">
      <c r="A687" s="0" t="s">
        <v>491</v>
      </c>
      <c r="B687" s="15" t="n">
        <v>45078</v>
      </c>
      <c r="C687" s="0" t="n">
        <v>1</v>
      </c>
      <c r="D687" s="0" t="n">
        <v>95</v>
      </c>
    </row>
    <row r="688" customFormat="false" ht="15" hidden="false" customHeight="false" outlineLevel="0" collapsed="false">
      <c r="A688" s="0" t="s">
        <v>491</v>
      </c>
      <c r="B688" s="15" t="n">
        <v>45108</v>
      </c>
      <c r="C688" s="0" t="n">
        <v>1</v>
      </c>
      <c r="D688" s="0" t="n">
        <v>102</v>
      </c>
    </row>
    <row r="689" customFormat="false" ht="15" hidden="false" customHeight="false" outlineLevel="0" collapsed="false">
      <c r="A689" s="0" t="s">
        <v>491</v>
      </c>
      <c r="B689" s="15" t="n">
        <v>45139</v>
      </c>
      <c r="C689" s="0" t="n">
        <v>1</v>
      </c>
      <c r="D689" s="0" t="n">
        <v>116</v>
      </c>
    </row>
    <row r="690" customFormat="false" ht="15" hidden="false" customHeight="false" outlineLevel="0" collapsed="false">
      <c r="A690" s="0" t="s">
        <v>491</v>
      </c>
      <c r="B690" s="15" t="n">
        <v>45170</v>
      </c>
      <c r="C690" s="0" t="n">
        <v>1</v>
      </c>
      <c r="D690" s="0" t="n">
        <v>131</v>
      </c>
    </row>
    <row r="691" customFormat="false" ht="15" hidden="false" customHeight="false" outlineLevel="0" collapsed="false">
      <c r="A691" s="0" t="s">
        <v>491</v>
      </c>
      <c r="B691" s="15" t="n">
        <v>45200</v>
      </c>
      <c r="C691" s="0" t="n">
        <v>1</v>
      </c>
      <c r="D691" s="0" t="n">
        <v>140</v>
      </c>
    </row>
    <row r="692" customFormat="false" ht="15" hidden="false" customHeight="false" outlineLevel="0" collapsed="false">
      <c r="A692" s="0" t="s">
        <v>491</v>
      </c>
      <c r="B692" s="15" t="n">
        <v>45231</v>
      </c>
      <c r="C692" s="0" t="n">
        <v>1</v>
      </c>
      <c r="D692" s="0" t="n">
        <v>154</v>
      </c>
    </row>
    <row r="693" customFormat="false" ht="15" hidden="false" customHeight="false" outlineLevel="0" collapsed="false">
      <c r="A693" s="0" t="s">
        <v>491</v>
      </c>
      <c r="B693" s="15" t="n">
        <v>45261</v>
      </c>
      <c r="C693" s="0" t="n">
        <v>1</v>
      </c>
      <c r="D693" s="0" t="n">
        <v>158</v>
      </c>
    </row>
    <row r="694" customFormat="false" ht="15" hidden="false" customHeight="false" outlineLevel="0" collapsed="false">
      <c r="A694" s="0" t="s">
        <v>491</v>
      </c>
      <c r="B694" s="15" t="n">
        <v>45292</v>
      </c>
      <c r="C694" s="0" t="n">
        <v>1</v>
      </c>
      <c r="D694" s="0" t="n">
        <v>172</v>
      </c>
    </row>
    <row r="695" customFormat="false" ht="15" hidden="false" customHeight="false" outlineLevel="0" collapsed="false">
      <c r="A695" s="0" t="s">
        <v>491</v>
      </c>
      <c r="B695" s="15" t="n">
        <v>45323</v>
      </c>
      <c r="C695" s="0" t="n">
        <v>1</v>
      </c>
      <c r="D695" s="0" t="n">
        <v>182</v>
      </c>
    </row>
    <row r="696" customFormat="false" ht="15" hidden="false" customHeight="false" outlineLevel="0" collapsed="false">
      <c r="A696" s="0" t="s">
        <v>491</v>
      </c>
      <c r="B696" s="15" t="n">
        <v>45352</v>
      </c>
      <c r="C696" s="0" t="n">
        <v>1</v>
      </c>
      <c r="D696" s="0" t="n">
        <v>195</v>
      </c>
    </row>
    <row r="697" customFormat="false" ht="15" hidden="false" customHeight="false" outlineLevel="0" collapsed="false">
      <c r="A697" s="0" t="s">
        <v>491</v>
      </c>
      <c r="B697" s="15" t="n">
        <v>45383</v>
      </c>
      <c r="C697" s="0" t="n">
        <v>1</v>
      </c>
      <c r="D697" s="0" t="n">
        <v>206</v>
      </c>
    </row>
    <row r="698" customFormat="false" ht="15" hidden="false" customHeight="false" outlineLevel="0" collapsed="false">
      <c r="A698" s="0" t="s">
        <v>491</v>
      </c>
      <c r="B698" s="15" t="n">
        <v>45413</v>
      </c>
      <c r="C698" s="0" t="n">
        <v>1</v>
      </c>
      <c r="D698" s="0" t="n">
        <v>225</v>
      </c>
    </row>
    <row r="699" customFormat="false" ht="15" hidden="false" customHeight="false" outlineLevel="0" collapsed="false">
      <c r="A699" s="0" t="s">
        <v>491</v>
      </c>
      <c r="B699" s="15" t="n">
        <v>45444</v>
      </c>
      <c r="C699" s="0" t="n">
        <v>1</v>
      </c>
      <c r="D699" s="0" t="n">
        <v>235</v>
      </c>
    </row>
    <row r="700" customFormat="false" ht="15" hidden="false" customHeight="false" outlineLevel="0" collapsed="false">
      <c r="A700" s="0" t="s">
        <v>491</v>
      </c>
      <c r="B700" s="15" t="n">
        <v>45474</v>
      </c>
      <c r="C700" s="0" t="n">
        <v>1</v>
      </c>
      <c r="D700" s="0" t="n">
        <v>248</v>
      </c>
    </row>
    <row r="701" customFormat="false" ht="15" hidden="false" customHeight="false" outlineLevel="0" collapsed="false">
      <c r="A701" s="0" t="s">
        <v>491</v>
      </c>
      <c r="B701" s="15" t="n">
        <v>45505</v>
      </c>
      <c r="C701" s="0" t="n">
        <v>1</v>
      </c>
      <c r="D701" s="0" t="n">
        <v>261</v>
      </c>
    </row>
    <row r="702" customFormat="false" ht="15" hidden="false" customHeight="false" outlineLevel="0" collapsed="false">
      <c r="A702" s="0" t="s">
        <v>491</v>
      </c>
      <c r="B702" s="15" t="n">
        <v>45536</v>
      </c>
      <c r="C702" s="0" t="n">
        <v>1</v>
      </c>
      <c r="D702" s="0" t="n">
        <v>275</v>
      </c>
    </row>
    <row r="703" customFormat="false" ht="15" hidden="false" customHeight="false" outlineLevel="0" collapsed="false">
      <c r="A703" s="0" t="s">
        <v>491</v>
      </c>
      <c r="B703" s="15" t="n">
        <v>45566</v>
      </c>
      <c r="C703" s="0" t="n">
        <v>1</v>
      </c>
      <c r="D703" s="0" t="n">
        <v>290</v>
      </c>
    </row>
    <row r="704" customFormat="false" ht="15" hidden="false" customHeight="false" outlineLevel="0" collapsed="false">
      <c r="A704" s="0" t="s">
        <v>491</v>
      </c>
      <c r="B704" s="15" t="n">
        <v>45597</v>
      </c>
      <c r="C704" s="0" t="n">
        <v>1</v>
      </c>
      <c r="D704" s="0" t="n">
        <v>301</v>
      </c>
    </row>
    <row r="705" customFormat="false" ht="15" hidden="false" customHeight="false" outlineLevel="0" collapsed="false">
      <c r="A705" s="0" t="s">
        <v>491</v>
      </c>
      <c r="B705" s="15" t="n">
        <v>45627</v>
      </c>
      <c r="C705" s="0" t="n">
        <v>1</v>
      </c>
      <c r="D705" s="0" t="n">
        <v>306</v>
      </c>
    </row>
    <row r="706" customFormat="false" ht="15" hidden="false" customHeight="false" outlineLevel="0" collapsed="false">
      <c r="A706" s="0" t="s">
        <v>491</v>
      </c>
      <c r="B706" s="15" t="n">
        <v>45658</v>
      </c>
      <c r="C706" s="0" t="n">
        <v>1</v>
      </c>
      <c r="D706" s="0" t="n">
        <v>316</v>
      </c>
    </row>
    <row r="707" customFormat="false" ht="15" hidden="false" customHeight="false" outlineLevel="0" collapsed="false">
      <c r="A707" s="0" t="s">
        <v>491</v>
      </c>
      <c r="B707" s="15" t="n">
        <v>45689</v>
      </c>
      <c r="C707" s="0" t="n">
        <v>1</v>
      </c>
      <c r="D707" s="0" t="n">
        <v>325</v>
      </c>
    </row>
    <row r="708" customFormat="false" ht="15" hidden="false" customHeight="false" outlineLevel="0" collapsed="false">
      <c r="A708" s="0" t="s">
        <v>491</v>
      </c>
      <c r="B708" s="15" t="n">
        <v>45717</v>
      </c>
      <c r="C708" s="0" t="n">
        <v>1</v>
      </c>
      <c r="D708" s="0" t="n">
        <v>340</v>
      </c>
    </row>
    <row r="709" customFormat="false" ht="15" hidden="false" customHeight="false" outlineLevel="0" collapsed="false">
      <c r="A709" s="0" t="s">
        <v>491</v>
      </c>
      <c r="B709" s="15" t="n">
        <v>45748</v>
      </c>
      <c r="C709" s="0" t="n">
        <v>1</v>
      </c>
      <c r="D709" s="0" t="n">
        <v>347</v>
      </c>
    </row>
    <row r="710" customFormat="false" ht="15" hidden="false" customHeight="false" outlineLevel="0" collapsed="false">
      <c r="A710" s="0" t="s">
        <v>491</v>
      </c>
      <c r="B710" s="15" t="n">
        <v>45778</v>
      </c>
      <c r="C710" s="0" t="n">
        <v>1</v>
      </c>
      <c r="D710" s="0" t="n">
        <v>366</v>
      </c>
    </row>
    <row r="711" customFormat="false" ht="15" hidden="false" customHeight="false" outlineLevel="0" collapsed="false">
      <c r="A711" s="0" t="s">
        <v>491</v>
      </c>
      <c r="B711" s="15" t="n">
        <v>45809</v>
      </c>
      <c r="C711" s="0" t="n">
        <v>1</v>
      </c>
      <c r="D711" s="0" t="n">
        <v>390</v>
      </c>
    </row>
    <row r="712" customFormat="false" ht="15" hidden="false" customHeight="false" outlineLevel="0" collapsed="false">
      <c r="A712" s="0" t="s">
        <v>491</v>
      </c>
      <c r="B712" s="15" t="n">
        <v>45839</v>
      </c>
      <c r="C712" s="0" t="n">
        <v>1</v>
      </c>
      <c r="D712" s="0" t="n">
        <v>404</v>
      </c>
    </row>
    <row r="713" customFormat="false" ht="15" hidden="false" customHeight="false" outlineLevel="0" collapsed="false">
      <c r="A713" s="0" t="s">
        <v>491</v>
      </c>
      <c r="B713" s="15" t="n">
        <v>45870</v>
      </c>
      <c r="C713" s="0" t="n">
        <v>1</v>
      </c>
      <c r="D713" s="0" t="n">
        <v>417</v>
      </c>
    </row>
    <row r="714" customFormat="false" ht="15" hidden="false" customHeight="false" outlineLevel="0" collapsed="false">
      <c r="A714" s="0" t="s">
        <v>491</v>
      </c>
      <c r="B714" s="15" t="n">
        <v>45901</v>
      </c>
      <c r="C714" s="0" t="n">
        <v>1</v>
      </c>
      <c r="D714" s="0" t="n">
        <v>449</v>
      </c>
    </row>
    <row r="715" customFormat="false" ht="15" hidden="false" customHeight="false" outlineLevel="0" collapsed="false">
      <c r="A715" s="0" t="s">
        <v>491</v>
      </c>
      <c r="B715" s="15" t="n">
        <v>45931</v>
      </c>
      <c r="C715" s="0" t="n">
        <v>1</v>
      </c>
      <c r="D715" s="0" t="n">
        <v>458</v>
      </c>
    </row>
    <row r="716" customFormat="false" ht="15" hidden="false" customHeight="false" outlineLevel="0" collapsed="false">
      <c r="A716" s="0" t="s">
        <v>491</v>
      </c>
      <c r="B716" s="15" t="n">
        <v>45962</v>
      </c>
      <c r="C716" s="0" t="n">
        <v>1</v>
      </c>
      <c r="D716" s="0" t="n">
        <v>471</v>
      </c>
    </row>
    <row r="717" customFormat="false" ht="15" hidden="false" customHeight="false" outlineLevel="0" collapsed="false">
      <c r="A717" s="0" t="s">
        <v>491</v>
      </c>
      <c r="B717" s="15" t="n">
        <v>45992</v>
      </c>
      <c r="C717" s="0" t="n">
        <v>1</v>
      </c>
      <c r="D717" s="0" t="n">
        <v>480</v>
      </c>
    </row>
    <row r="718" customFormat="false" ht="15" hidden="false" customHeight="false" outlineLevel="0" collapsed="false">
      <c r="A718" s="0" t="s">
        <v>491</v>
      </c>
      <c r="B718" s="15" t="n">
        <v>46023</v>
      </c>
      <c r="C718" s="0" t="n">
        <v>1</v>
      </c>
      <c r="D718" s="0" t="n">
        <v>490</v>
      </c>
    </row>
    <row r="719" customFormat="false" ht="15" hidden="false" customHeight="false" outlineLevel="0" collapsed="false">
      <c r="A719" s="0" t="s">
        <v>491</v>
      </c>
      <c r="B719" s="15" t="n">
        <v>46054</v>
      </c>
      <c r="C719" s="0" t="n">
        <v>1</v>
      </c>
      <c r="D719" s="0" t="n">
        <v>510</v>
      </c>
    </row>
    <row r="720" customFormat="false" ht="15" hidden="false" customHeight="false" outlineLevel="0" collapsed="false">
      <c r="A720" s="0" t="s">
        <v>491</v>
      </c>
      <c r="B720" s="15" t="n">
        <v>46082</v>
      </c>
      <c r="C720" s="0" t="n">
        <v>1</v>
      </c>
      <c r="D720" s="0" t="n">
        <v>549</v>
      </c>
    </row>
    <row r="721" customFormat="false" ht="15" hidden="false" customHeight="false" outlineLevel="0" collapsed="false">
      <c r="A721" s="0" t="s">
        <v>491</v>
      </c>
      <c r="B721" s="15" t="n">
        <v>46113</v>
      </c>
      <c r="C721" s="0" t="n">
        <v>1</v>
      </c>
      <c r="D721" s="0" t="n">
        <v>590</v>
      </c>
    </row>
    <row r="722" customFormat="false" ht="15" hidden="false" customHeight="false" outlineLevel="0" collapsed="false">
      <c r="A722" s="0" t="s">
        <v>491</v>
      </c>
      <c r="B722" s="15" t="n">
        <v>46143</v>
      </c>
      <c r="C722" s="0" t="n">
        <v>1</v>
      </c>
      <c r="D722" s="0" t="n">
        <v>664</v>
      </c>
    </row>
    <row r="723" customFormat="false" ht="15" hidden="false" customHeight="false" outlineLevel="0" collapsed="false">
      <c r="A723" s="0" t="s">
        <v>491</v>
      </c>
      <c r="B723" s="15" t="n">
        <v>46174</v>
      </c>
      <c r="C723" s="0" t="n">
        <v>1</v>
      </c>
      <c r="D723" s="0" t="n">
        <v>734</v>
      </c>
    </row>
    <row r="724" customFormat="false" ht="15" hidden="false" customHeight="false" outlineLevel="0" collapsed="false">
      <c r="A724" s="0" t="s">
        <v>491</v>
      </c>
      <c r="B724" s="15" t="n">
        <v>46204</v>
      </c>
      <c r="C724" s="0" t="n">
        <v>1</v>
      </c>
      <c r="D724" s="0" t="n">
        <v>784</v>
      </c>
    </row>
    <row r="725" customFormat="false" ht="15" hidden="false" customHeight="false" outlineLevel="0" collapsed="false">
      <c r="A725" s="0" t="s">
        <v>491</v>
      </c>
      <c r="B725" s="15" t="n">
        <v>46235</v>
      </c>
      <c r="C725" s="0" t="n">
        <v>1</v>
      </c>
      <c r="D725" s="0" t="n">
        <v>841</v>
      </c>
    </row>
    <row r="726" customFormat="false" ht="15" hidden="false" customHeight="false" outlineLevel="0" collapsed="false">
      <c r="A726" s="0" t="s">
        <v>508</v>
      </c>
      <c r="B726" s="15" t="n">
        <v>44562</v>
      </c>
      <c r="C726" s="0" t="n">
        <v>4</v>
      </c>
      <c r="D726" s="0" t="n">
        <v>1</v>
      </c>
    </row>
    <row r="727" customFormat="false" ht="15" hidden="false" customHeight="false" outlineLevel="0" collapsed="false">
      <c r="A727" s="0" t="s">
        <v>508</v>
      </c>
      <c r="B727" s="15" t="n">
        <v>44593</v>
      </c>
      <c r="C727" s="0" t="n">
        <v>4</v>
      </c>
      <c r="D727" s="0" t="n">
        <v>1</v>
      </c>
    </row>
    <row r="728" customFormat="false" ht="15" hidden="false" customHeight="false" outlineLevel="0" collapsed="false">
      <c r="A728" s="0" t="s">
        <v>508</v>
      </c>
      <c r="B728" s="15" t="n">
        <v>44621</v>
      </c>
      <c r="C728" s="0" t="n">
        <v>4</v>
      </c>
      <c r="D728" s="0" t="n">
        <v>4</v>
      </c>
    </row>
    <row r="729" customFormat="false" ht="15" hidden="false" customHeight="false" outlineLevel="0" collapsed="false">
      <c r="A729" s="0" t="s">
        <v>508</v>
      </c>
      <c r="B729" s="15" t="n">
        <v>44652</v>
      </c>
      <c r="C729" s="0" t="n">
        <v>4</v>
      </c>
      <c r="D729" s="0" t="n">
        <v>4</v>
      </c>
    </row>
    <row r="730" customFormat="false" ht="15" hidden="false" customHeight="false" outlineLevel="0" collapsed="false">
      <c r="A730" s="0" t="s">
        <v>508</v>
      </c>
      <c r="B730" s="15" t="n">
        <v>44682</v>
      </c>
      <c r="C730" s="0" t="n">
        <v>4</v>
      </c>
      <c r="D730" s="0" t="n">
        <v>4</v>
      </c>
    </row>
    <row r="731" customFormat="false" ht="15" hidden="false" customHeight="false" outlineLevel="0" collapsed="false">
      <c r="A731" s="0" t="s">
        <v>508</v>
      </c>
      <c r="B731" s="15" t="n">
        <v>44713</v>
      </c>
      <c r="C731" s="0" t="n">
        <v>4</v>
      </c>
      <c r="D731" s="0" t="n">
        <v>4</v>
      </c>
    </row>
    <row r="732" customFormat="false" ht="15" hidden="false" customHeight="false" outlineLevel="0" collapsed="false">
      <c r="A732" s="0" t="s">
        <v>508</v>
      </c>
      <c r="B732" s="15" t="n">
        <v>44743</v>
      </c>
      <c r="C732" s="0" t="n">
        <v>4</v>
      </c>
      <c r="D732" s="0" t="n">
        <v>4</v>
      </c>
    </row>
    <row r="733" customFormat="false" ht="15" hidden="false" customHeight="false" outlineLevel="0" collapsed="false">
      <c r="A733" s="0" t="s">
        <v>508</v>
      </c>
      <c r="B733" s="15" t="n">
        <v>44774</v>
      </c>
      <c r="C733" s="0" t="n">
        <v>4</v>
      </c>
      <c r="D733" s="0" t="n">
        <v>6</v>
      </c>
    </row>
    <row r="734" customFormat="false" ht="15" hidden="false" customHeight="false" outlineLevel="0" collapsed="false">
      <c r="A734" s="0" t="s">
        <v>508</v>
      </c>
      <c r="B734" s="15" t="n">
        <v>44805</v>
      </c>
      <c r="C734" s="0" t="n">
        <v>4</v>
      </c>
      <c r="D734" s="0" t="n">
        <v>11</v>
      </c>
    </row>
    <row r="735" customFormat="false" ht="15" hidden="false" customHeight="false" outlineLevel="0" collapsed="false">
      <c r="A735" s="0" t="s">
        <v>508</v>
      </c>
      <c r="B735" s="15" t="n">
        <v>44835</v>
      </c>
      <c r="C735" s="0" t="n">
        <v>4</v>
      </c>
      <c r="D735" s="0" t="n">
        <v>11</v>
      </c>
    </row>
    <row r="736" customFormat="false" ht="15" hidden="false" customHeight="false" outlineLevel="0" collapsed="false">
      <c r="A736" s="0" t="s">
        <v>508</v>
      </c>
      <c r="B736" s="15" t="n">
        <v>44866</v>
      </c>
      <c r="C736" s="0" t="n">
        <v>4</v>
      </c>
      <c r="D736" s="0" t="n">
        <v>13</v>
      </c>
    </row>
    <row r="737" customFormat="false" ht="15" hidden="false" customHeight="false" outlineLevel="0" collapsed="false">
      <c r="A737" s="0" t="s">
        <v>508</v>
      </c>
      <c r="B737" s="15" t="n">
        <v>44896</v>
      </c>
      <c r="C737" s="0" t="n">
        <v>4</v>
      </c>
      <c r="D737" s="0" t="n">
        <v>15</v>
      </c>
    </row>
    <row r="738" customFormat="false" ht="15" hidden="false" customHeight="false" outlineLevel="0" collapsed="false">
      <c r="A738" s="0" t="s">
        <v>508</v>
      </c>
      <c r="B738" s="15" t="n">
        <v>44927</v>
      </c>
      <c r="C738" s="0" t="n">
        <v>4</v>
      </c>
      <c r="D738" s="0" t="n">
        <v>17</v>
      </c>
    </row>
    <row r="739" customFormat="false" ht="15" hidden="false" customHeight="false" outlineLevel="0" collapsed="false">
      <c r="A739" s="0" t="s">
        <v>508</v>
      </c>
      <c r="B739" s="15" t="n">
        <v>44958</v>
      </c>
      <c r="C739" s="0" t="n">
        <v>4</v>
      </c>
      <c r="D739" s="0" t="n">
        <v>19</v>
      </c>
    </row>
    <row r="740" customFormat="false" ht="15" hidden="false" customHeight="false" outlineLevel="0" collapsed="false">
      <c r="A740" s="0" t="s">
        <v>508</v>
      </c>
      <c r="B740" s="15" t="n">
        <v>44986</v>
      </c>
      <c r="C740" s="0" t="n">
        <v>4</v>
      </c>
      <c r="D740" s="0" t="n">
        <v>21</v>
      </c>
    </row>
    <row r="741" customFormat="false" ht="15" hidden="false" customHeight="false" outlineLevel="0" collapsed="false">
      <c r="A741" s="0" t="s">
        <v>508</v>
      </c>
      <c r="B741" s="15" t="n">
        <v>45017</v>
      </c>
      <c r="C741" s="0" t="n">
        <v>4</v>
      </c>
      <c r="D741" s="0" t="n">
        <v>27</v>
      </c>
    </row>
    <row r="742" customFormat="false" ht="15" hidden="false" customHeight="false" outlineLevel="0" collapsed="false">
      <c r="A742" s="0" t="s">
        <v>508</v>
      </c>
      <c r="B742" s="15" t="n">
        <v>45047</v>
      </c>
      <c r="C742" s="0" t="n">
        <v>4</v>
      </c>
      <c r="D742" s="0" t="n">
        <v>28</v>
      </c>
    </row>
    <row r="743" customFormat="false" ht="15" hidden="false" customHeight="false" outlineLevel="0" collapsed="false">
      <c r="A743" s="0" t="s">
        <v>508</v>
      </c>
      <c r="B743" s="15" t="n">
        <v>45078</v>
      </c>
      <c r="C743" s="0" t="n">
        <v>4</v>
      </c>
      <c r="D743" s="0" t="n">
        <v>37</v>
      </c>
    </row>
    <row r="744" customFormat="false" ht="15" hidden="false" customHeight="false" outlineLevel="0" collapsed="false">
      <c r="A744" s="0" t="s">
        <v>508</v>
      </c>
      <c r="B744" s="15" t="n">
        <v>45108</v>
      </c>
      <c r="C744" s="0" t="n">
        <v>4</v>
      </c>
      <c r="D744" s="0" t="n">
        <v>39</v>
      </c>
    </row>
    <row r="745" customFormat="false" ht="15" hidden="false" customHeight="false" outlineLevel="0" collapsed="false">
      <c r="A745" s="0" t="s">
        <v>508</v>
      </c>
      <c r="B745" s="15" t="n">
        <v>45139</v>
      </c>
      <c r="C745" s="0" t="n">
        <v>4</v>
      </c>
      <c r="D745" s="0" t="n">
        <v>44</v>
      </c>
    </row>
    <row r="746" customFormat="false" ht="15" hidden="false" customHeight="false" outlineLevel="0" collapsed="false">
      <c r="A746" s="0" t="s">
        <v>508</v>
      </c>
      <c r="B746" s="15" t="n">
        <v>45170</v>
      </c>
      <c r="C746" s="0" t="n">
        <v>4</v>
      </c>
      <c r="D746" s="0" t="n">
        <v>45</v>
      </c>
    </row>
    <row r="747" customFormat="false" ht="15" hidden="false" customHeight="false" outlineLevel="0" collapsed="false">
      <c r="A747" s="0" t="s">
        <v>508</v>
      </c>
      <c r="B747" s="15" t="n">
        <v>45200</v>
      </c>
      <c r="C747" s="0" t="n">
        <v>4</v>
      </c>
      <c r="D747" s="0" t="n">
        <v>48</v>
      </c>
    </row>
    <row r="748" customFormat="false" ht="15" hidden="false" customHeight="false" outlineLevel="0" collapsed="false">
      <c r="A748" s="0" t="s">
        <v>508</v>
      </c>
      <c r="B748" s="15" t="n">
        <v>45231</v>
      </c>
      <c r="C748" s="0" t="n">
        <v>4</v>
      </c>
      <c r="D748" s="0" t="n">
        <v>55</v>
      </c>
    </row>
    <row r="749" customFormat="false" ht="15" hidden="false" customHeight="false" outlineLevel="0" collapsed="false">
      <c r="A749" s="0" t="s">
        <v>508</v>
      </c>
      <c r="B749" s="15" t="n">
        <v>45261</v>
      </c>
      <c r="C749" s="0" t="n">
        <v>4</v>
      </c>
      <c r="D749" s="0" t="n">
        <v>60</v>
      </c>
    </row>
    <row r="750" customFormat="false" ht="15" hidden="false" customHeight="false" outlineLevel="0" collapsed="false">
      <c r="A750" s="0" t="s">
        <v>508</v>
      </c>
      <c r="B750" s="15" t="n">
        <v>45292</v>
      </c>
      <c r="C750" s="0" t="n">
        <v>4</v>
      </c>
      <c r="D750" s="0" t="n">
        <v>66</v>
      </c>
    </row>
    <row r="751" customFormat="false" ht="15" hidden="false" customHeight="false" outlineLevel="0" collapsed="false">
      <c r="A751" s="0" t="s">
        <v>508</v>
      </c>
      <c r="B751" s="15" t="n">
        <v>45323</v>
      </c>
      <c r="C751" s="0" t="n">
        <v>4</v>
      </c>
      <c r="D751" s="0" t="n">
        <v>72</v>
      </c>
    </row>
    <row r="752" customFormat="false" ht="15" hidden="false" customHeight="false" outlineLevel="0" collapsed="false">
      <c r="A752" s="0" t="s">
        <v>508</v>
      </c>
      <c r="B752" s="15" t="n">
        <v>45352</v>
      </c>
      <c r="C752" s="0" t="n">
        <v>4</v>
      </c>
      <c r="D752" s="0" t="n">
        <v>82</v>
      </c>
    </row>
    <row r="753" customFormat="false" ht="15" hidden="false" customHeight="false" outlineLevel="0" collapsed="false">
      <c r="A753" s="0" t="s">
        <v>508</v>
      </c>
      <c r="B753" s="15" t="n">
        <v>45383</v>
      </c>
      <c r="C753" s="0" t="n">
        <v>4</v>
      </c>
      <c r="D753" s="0" t="n">
        <v>82</v>
      </c>
    </row>
    <row r="754" customFormat="false" ht="15" hidden="false" customHeight="false" outlineLevel="0" collapsed="false">
      <c r="A754" s="0" t="s">
        <v>508</v>
      </c>
      <c r="B754" s="15" t="n">
        <v>45413</v>
      </c>
      <c r="C754" s="0" t="n">
        <v>4</v>
      </c>
      <c r="D754" s="0" t="n">
        <v>88</v>
      </c>
    </row>
    <row r="755" customFormat="false" ht="15" hidden="false" customHeight="false" outlineLevel="0" collapsed="false">
      <c r="A755" s="0" t="s">
        <v>508</v>
      </c>
      <c r="B755" s="15" t="n">
        <v>45444</v>
      </c>
      <c r="C755" s="0" t="n">
        <v>4</v>
      </c>
      <c r="D755" s="0" t="n">
        <v>93</v>
      </c>
    </row>
    <row r="756" customFormat="false" ht="15" hidden="false" customHeight="false" outlineLevel="0" collapsed="false">
      <c r="A756" s="0" t="s">
        <v>508</v>
      </c>
      <c r="B756" s="15" t="n">
        <v>45474</v>
      </c>
      <c r="C756" s="0" t="n">
        <v>4</v>
      </c>
      <c r="D756" s="0" t="n">
        <v>93</v>
      </c>
    </row>
    <row r="757" customFormat="false" ht="15" hidden="false" customHeight="false" outlineLevel="0" collapsed="false">
      <c r="A757" s="0" t="s">
        <v>508</v>
      </c>
      <c r="B757" s="15" t="n">
        <v>45505</v>
      </c>
      <c r="C757" s="0" t="n">
        <v>4</v>
      </c>
      <c r="D757" s="0" t="n">
        <v>100</v>
      </c>
    </row>
    <row r="758" customFormat="false" ht="15" hidden="false" customHeight="false" outlineLevel="0" collapsed="false">
      <c r="A758" s="0" t="s">
        <v>508</v>
      </c>
      <c r="B758" s="15" t="n">
        <v>45536</v>
      </c>
      <c r="C758" s="0" t="n">
        <v>4</v>
      </c>
      <c r="D758" s="0" t="n">
        <v>106</v>
      </c>
    </row>
    <row r="759" customFormat="false" ht="15" hidden="false" customHeight="false" outlineLevel="0" collapsed="false">
      <c r="A759" s="0" t="s">
        <v>508</v>
      </c>
      <c r="B759" s="15" t="n">
        <v>45566</v>
      </c>
      <c r="C759" s="0" t="n">
        <v>4</v>
      </c>
      <c r="D759" s="0" t="n">
        <v>108</v>
      </c>
    </row>
    <row r="760" customFormat="false" ht="15" hidden="false" customHeight="false" outlineLevel="0" collapsed="false">
      <c r="A760" s="0" t="s">
        <v>508</v>
      </c>
      <c r="B760" s="15" t="n">
        <v>45597</v>
      </c>
      <c r="C760" s="0" t="n">
        <v>4</v>
      </c>
      <c r="D760" s="0" t="n">
        <v>110</v>
      </c>
    </row>
    <row r="761" customFormat="false" ht="15" hidden="false" customHeight="false" outlineLevel="0" collapsed="false">
      <c r="A761" s="0" t="s">
        <v>508</v>
      </c>
      <c r="B761" s="15" t="n">
        <v>45627</v>
      </c>
      <c r="C761" s="0" t="n">
        <v>4</v>
      </c>
      <c r="D761" s="0" t="n">
        <v>117</v>
      </c>
    </row>
    <row r="762" customFormat="false" ht="15" hidden="false" customHeight="false" outlineLevel="0" collapsed="false">
      <c r="A762" s="0" t="s">
        <v>508</v>
      </c>
      <c r="B762" s="15" t="n">
        <v>45658</v>
      </c>
      <c r="C762" s="0" t="n">
        <v>4</v>
      </c>
      <c r="D762" s="0" t="n">
        <v>119</v>
      </c>
    </row>
    <row r="763" customFormat="false" ht="15" hidden="false" customHeight="false" outlineLevel="0" collapsed="false">
      <c r="A763" s="0" t="s">
        <v>508</v>
      </c>
      <c r="B763" s="15" t="n">
        <v>45689</v>
      </c>
      <c r="C763" s="0" t="n">
        <v>4</v>
      </c>
      <c r="D763" s="0" t="n">
        <v>122</v>
      </c>
    </row>
    <row r="764" customFormat="false" ht="15" hidden="false" customHeight="false" outlineLevel="0" collapsed="false">
      <c r="A764" s="0" t="s">
        <v>508</v>
      </c>
      <c r="B764" s="15" t="n">
        <v>45717</v>
      </c>
      <c r="C764" s="0" t="n">
        <v>4</v>
      </c>
      <c r="D764" s="0" t="n">
        <v>127</v>
      </c>
    </row>
    <row r="765" customFormat="false" ht="15" hidden="false" customHeight="false" outlineLevel="0" collapsed="false">
      <c r="A765" s="0" t="s">
        <v>508</v>
      </c>
      <c r="B765" s="15" t="n">
        <v>45748</v>
      </c>
      <c r="C765" s="0" t="n">
        <v>4</v>
      </c>
      <c r="D765" s="0" t="n">
        <v>129</v>
      </c>
    </row>
    <row r="766" customFormat="false" ht="15" hidden="false" customHeight="false" outlineLevel="0" collapsed="false">
      <c r="A766" s="0" t="s">
        <v>508</v>
      </c>
      <c r="B766" s="15" t="n">
        <v>45778</v>
      </c>
      <c r="C766" s="0" t="n">
        <v>4</v>
      </c>
      <c r="D766" s="0" t="n">
        <v>133</v>
      </c>
    </row>
    <row r="767" customFormat="false" ht="15" hidden="false" customHeight="false" outlineLevel="0" collapsed="false">
      <c r="A767" s="0" t="s">
        <v>508</v>
      </c>
      <c r="B767" s="15" t="n">
        <v>45809</v>
      </c>
      <c r="C767" s="0" t="n">
        <v>4</v>
      </c>
      <c r="D767" s="0" t="n">
        <v>137</v>
      </c>
    </row>
    <row r="768" customFormat="false" ht="15" hidden="false" customHeight="false" outlineLevel="0" collapsed="false">
      <c r="A768" s="0" t="s">
        <v>508</v>
      </c>
      <c r="B768" s="15" t="n">
        <v>45839</v>
      </c>
      <c r="C768" s="0" t="n">
        <v>4</v>
      </c>
      <c r="D768" s="0" t="n">
        <v>144</v>
      </c>
    </row>
    <row r="769" customFormat="false" ht="15" hidden="false" customHeight="false" outlineLevel="0" collapsed="false">
      <c r="A769" s="0" t="s">
        <v>508</v>
      </c>
      <c r="B769" s="15" t="n">
        <v>45870</v>
      </c>
      <c r="C769" s="0" t="n">
        <v>4</v>
      </c>
      <c r="D769" s="0" t="n">
        <v>152</v>
      </c>
    </row>
    <row r="770" customFormat="false" ht="15" hidden="false" customHeight="false" outlineLevel="0" collapsed="false">
      <c r="A770" s="0" t="s">
        <v>508</v>
      </c>
      <c r="B770" s="15" t="n">
        <v>45901</v>
      </c>
      <c r="C770" s="0" t="n">
        <v>4</v>
      </c>
      <c r="D770" s="0" t="n">
        <v>159</v>
      </c>
    </row>
    <row r="771" customFormat="false" ht="15" hidden="false" customHeight="false" outlineLevel="0" collapsed="false">
      <c r="A771" s="0" t="s">
        <v>508</v>
      </c>
      <c r="B771" s="15" t="n">
        <v>45931</v>
      </c>
      <c r="C771" s="0" t="n">
        <v>4</v>
      </c>
      <c r="D771" s="0" t="n">
        <v>166</v>
      </c>
    </row>
    <row r="772" customFormat="false" ht="15" hidden="false" customHeight="false" outlineLevel="0" collapsed="false">
      <c r="A772" s="0" t="s">
        <v>508</v>
      </c>
      <c r="B772" s="15" t="n">
        <v>45962</v>
      </c>
      <c r="C772" s="0" t="n">
        <v>4</v>
      </c>
      <c r="D772" s="0" t="n">
        <v>176</v>
      </c>
    </row>
    <row r="773" customFormat="false" ht="15" hidden="false" customHeight="false" outlineLevel="0" collapsed="false">
      <c r="A773" s="0" t="s">
        <v>508</v>
      </c>
      <c r="B773" s="15" t="n">
        <v>45992</v>
      </c>
      <c r="C773" s="0" t="n">
        <v>4</v>
      </c>
      <c r="D773" s="0" t="n">
        <v>185</v>
      </c>
    </row>
    <row r="774" customFormat="false" ht="15" hidden="false" customHeight="false" outlineLevel="0" collapsed="false">
      <c r="A774" s="0" t="s">
        <v>508</v>
      </c>
      <c r="B774" s="15" t="n">
        <v>46023</v>
      </c>
      <c r="C774" s="0" t="n">
        <v>4</v>
      </c>
      <c r="D774" s="0" t="n">
        <v>193</v>
      </c>
    </row>
    <row r="775" customFormat="false" ht="15" hidden="false" customHeight="false" outlineLevel="0" collapsed="false">
      <c r="A775" s="0" t="s">
        <v>508</v>
      </c>
      <c r="B775" s="15" t="n">
        <v>46054</v>
      </c>
      <c r="C775" s="0" t="n">
        <v>4</v>
      </c>
      <c r="D775" s="0" t="n">
        <v>206</v>
      </c>
    </row>
    <row r="776" customFormat="false" ht="15" hidden="false" customHeight="false" outlineLevel="0" collapsed="false">
      <c r="A776" s="0" t="s">
        <v>508</v>
      </c>
      <c r="B776" s="15" t="n">
        <v>46082</v>
      </c>
      <c r="C776" s="0" t="n">
        <v>4</v>
      </c>
      <c r="D776" s="0" t="n">
        <v>220</v>
      </c>
    </row>
    <row r="777" customFormat="false" ht="15" hidden="false" customHeight="false" outlineLevel="0" collapsed="false">
      <c r="A777" s="0" t="s">
        <v>508</v>
      </c>
      <c r="B777" s="15" t="n">
        <v>46113</v>
      </c>
      <c r="C777" s="0" t="n">
        <v>4</v>
      </c>
      <c r="D777" s="0" t="n">
        <v>242</v>
      </c>
    </row>
    <row r="778" customFormat="false" ht="15" hidden="false" customHeight="false" outlineLevel="0" collapsed="false">
      <c r="A778" s="0" t="s">
        <v>508</v>
      </c>
      <c r="B778" s="15" t="n">
        <v>46143</v>
      </c>
      <c r="C778" s="0" t="n">
        <v>4</v>
      </c>
      <c r="D778" s="0" t="n">
        <v>273</v>
      </c>
    </row>
    <row r="779" customFormat="false" ht="15" hidden="false" customHeight="false" outlineLevel="0" collapsed="false">
      <c r="A779" s="0" t="s">
        <v>508</v>
      </c>
      <c r="B779" s="15" t="n">
        <v>46174</v>
      </c>
      <c r="C779" s="0" t="n">
        <v>4</v>
      </c>
      <c r="D779" s="0" t="n">
        <v>303</v>
      </c>
    </row>
    <row r="780" customFormat="false" ht="15" hidden="false" customHeight="false" outlineLevel="0" collapsed="false">
      <c r="A780" s="0" t="s">
        <v>508</v>
      </c>
      <c r="B780" s="15" t="n">
        <v>46204</v>
      </c>
      <c r="C780" s="0" t="n">
        <v>4</v>
      </c>
      <c r="D780" s="0" t="n">
        <v>321</v>
      </c>
    </row>
    <row r="781" customFormat="false" ht="15" hidden="false" customHeight="false" outlineLevel="0" collapsed="false">
      <c r="A781" s="0" t="s">
        <v>508</v>
      </c>
      <c r="B781" s="15" t="n">
        <v>46235</v>
      </c>
      <c r="C781" s="0" t="n">
        <v>4</v>
      </c>
      <c r="D781" s="0" t="n">
        <v>350</v>
      </c>
    </row>
    <row r="782" customFormat="false" ht="15" hidden="false" customHeight="false" outlineLevel="0" collapsed="false">
      <c r="A782" s="0" t="s">
        <v>499</v>
      </c>
      <c r="B782" s="15" t="n">
        <v>44562</v>
      </c>
      <c r="C782" s="0" t="n">
        <v>2</v>
      </c>
      <c r="D782" s="0" t="n">
        <v>39</v>
      </c>
    </row>
    <row r="783" customFormat="false" ht="15" hidden="false" customHeight="false" outlineLevel="0" collapsed="false">
      <c r="A783" s="0" t="s">
        <v>499</v>
      </c>
      <c r="B783" s="15" t="n">
        <v>44593</v>
      </c>
      <c r="C783" s="0" t="n">
        <v>2</v>
      </c>
      <c r="D783" s="0" t="n">
        <v>161</v>
      </c>
    </row>
    <row r="784" customFormat="false" ht="15" hidden="false" customHeight="false" outlineLevel="0" collapsed="false">
      <c r="A784" s="0" t="s">
        <v>499</v>
      </c>
      <c r="B784" s="15" t="n">
        <v>44621</v>
      </c>
      <c r="C784" s="0" t="n">
        <v>2</v>
      </c>
      <c r="D784" s="0" t="n">
        <v>327</v>
      </c>
    </row>
    <row r="785" customFormat="false" ht="15" hidden="false" customHeight="false" outlineLevel="0" collapsed="false">
      <c r="A785" s="0" t="s">
        <v>499</v>
      </c>
      <c r="B785" s="15" t="n">
        <v>44652</v>
      </c>
      <c r="C785" s="0" t="n">
        <v>2</v>
      </c>
      <c r="D785" s="0" t="n">
        <v>363</v>
      </c>
    </row>
    <row r="786" customFormat="false" ht="15" hidden="false" customHeight="false" outlineLevel="0" collapsed="false">
      <c r="A786" s="0" t="s">
        <v>499</v>
      </c>
      <c r="B786" s="15" t="n">
        <v>44682</v>
      </c>
      <c r="C786" s="0" t="n">
        <v>2</v>
      </c>
      <c r="D786" s="0" t="n">
        <v>400</v>
      </c>
    </row>
    <row r="787" customFormat="false" ht="15" hidden="false" customHeight="false" outlineLevel="0" collapsed="false">
      <c r="A787" s="0" t="s">
        <v>499</v>
      </c>
      <c r="B787" s="15" t="n">
        <v>44713</v>
      </c>
      <c r="C787" s="0" t="n">
        <v>2</v>
      </c>
      <c r="D787" s="0" t="n">
        <v>442</v>
      </c>
    </row>
    <row r="788" customFormat="false" ht="15" hidden="false" customHeight="false" outlineLevel="0" collapsed="false">
      <c r="A788" s="0" t="s">
        <v>499</v>
      </c>
      <c r="B788" s="15" t="n">
        <v>44743</v>
      </c>
      <c r="C788" s="0" t="n">
        <v>2</v>
      </c>
      <c r="D788" s="0" t="n">
        <v>460</v>
      </c>
    </row>
    <row r="789" customFormat="false" ht="15" hidden="false" customHeight="false" outlineLevel="0" collapsed="false">
      <c r="A789" s="0" t="s">
        <v>499</v>
      </c>
      <c r="B789" s="15" t="n">
        <v>44774</v>
      </c>
      <c r="C789" s="0" t="n">
        <v>2</v>
      </c>
      <c r="D789" s="0" t="n">
        <v>709</v>
      </c>
    </row>
    <row r="790" customFormat="false" ht="15" hidden="false" customHeight="false" outlineLevel="0" collapsed="false">
      <c r="A790" s="0" t="s">
        <v>499</v>
      </c>
      <c r="B790" s="15" t="n">
        <v>44805</v>
      </c>
      <c r="C790" s="0" t="n">
        <v>2</v>
      </c>
      <c r="D790" s="0" t="n">
        <v>1017</v>
      </c>
    </row>
    <row r="791" customFormat="false" ht="15" hidden="false" customHeight="false" outlineLevel="0" collapsed="false">
      <c r="A791" s="0" t="s">
        <v>499</v>
      </c>
      <c r="B791" s="15" t="n">
        <v>44835</v>
      </c>
      <c r="C791" s="0" t="n">
        <v>2</v>
      </c>
      <c r="D791" s="0" t="n">
        <v>1136</v>
      </c>
    </row>
    <row r="792" customFormat="false" ht="15" hidden="false" customHeight="false" outlineLevel="0" collapsed="false">
      <c r="A792" s="0" t="s">
        <v>499</v>
      </c>
      <c r="B792" s="15" t="n">
        <v>44866</v>
      </c>
      <c r="C792" s="0" t="n">
        <v>2</v>
      </c>
      <c r="D792" s="0" t="n">
        <v>1254</v>
      </c>
    </row>
    <row r="793" customFormat="false" ht="15" hidden="false" customHeight="false" outlineLevel="0" collapsed="false">
      <c r="A793" s="0" t="s">
        <v>499</v>
      </c>
      <c r="B793" s="15" t="n">
        <v>44896</v>
      </c>
      <c r="C793" s="0" t="n">
        <v>2</v>
      </c>
      <c r="D793" s="0" t="n">
        <v>1510</v>
      </c>
    </row>
    <row r="794" customFormat="false" ht="15" hidden="false" customHeight="false" outlineLevel="0" collapsed="false">
      <c r="A794" s="0" t="s">
        <v>499</v>
      </c>
      <c r="B794" s="15" t="n">
        <v>44927</v>
      </c>
      <c r="C794" s="0" t="n">
        <v>2</v>
      </c>
      <c r="D794" s="0" t="n">
        <v>1724</v>
      </c>
    </row>
    <row r="795" customFormat="false" ht="15" hidden="false" customHeight="false" outlineLevel="0" collapsed="false">
      <c r="A795" s="0" t="s">
        <v>499</v>
      </c>
      <c r="B795" s="15" t="n">
        <v>44958</v>
      </c>
      <c r="C795" s="0" t="n">
        <v>2</v>
      </c>
      <c r="D795" s="0" t="n">
        <v>1875</v>
      </c>
    </row>
    <row r="796" customFormat="false" ht="15" hidden="false" customHeight="false" outlineLevel="0" collapsed="false">
      <c r="A796" s="0" t="s">
        <v>499</v>
      </c>
      <c r="B796" s="15" t="n">
        <v>44986</v>
      </c>
      <c r="C796" s="0" t="n">
        <v>2</v>
      </c>
      <c r="D796" s="0" t="n">
        <v>2116</v>
      </c>
    </row>
    <row r="797" customFormat="false" ht="15" hidden="false" customHeight="false" outlineLevel="0" collapsed="false">
      <c r="A797" s="0" t="s">
        <v>499</v>
      </c>
      <c r="B797" s="15" t="n">
        <v>45017</v>
      </c>
      <c r="C797" s="0" t="n">
        <v>2</v>
      </c>
      <c r="D797" s="0" t="n">
        <v>2369</v>
      </c>
    </row>
    <row r="798" customFormat="false" ht="15" hidden="false" customHeight="false" outlineLevel="0" collapsed="false">
      <c r="A798" s="0" t="s">
        <v>499</v>
      </c>
      <c r="B798" s="15" t="n">
        <v>45047</v>
      </c>
      <c r="C798" s="0" t="n">
        <v>2</v>
      </c>
      <c r="D798" s="0" t="n">
        <v>2566</v>
      </c>
    </row>
    <row r="799" customFormat="false" ht="15" hidden="false" customHeight="false" outlineLevel="0" collapsed="false">
      <c r="A799" s="0" t="s">
        <v>499</v>
      </c>
      <c r="B799" s="15" t="n">
        <v>45078</v>
      </c>
      <c r="C799" s="0" t="n">
        <v>2</v>
      </c>
      <c r="D799" s="0" t="n">
        <v>2918</v>
      </c>
    </row>
    <row r="800" customFormat="false" ht="15" hidden="false" customHeight="false" outlineLevel="0" collapsed="false">
      <c r="A800" s="0" t="s">
        <v>499</v>
      </c>
      <c r="B800" s="15" t="n">
        <v>45108</v>
      </c>
      <c r="C800" s="0" t="n">
        <v>2</v>
      </c>
      <c r="D800" s="0" t="n">
        <v>3112</v>
      </c>
    </row>
    <row r="801" customFormat="false" ht="15" hidden="false" customHeight="false" outlineLevel="0" collapsed="false">
      <c r="A801" s="0" t="s">
        <v>499</v>
      </c>
      <c r="B801" s="15" t="n">
        <v>45139</v>
      </c>
      <c r="C801" s="0" t="n">
        <v>2</v>
      </c>
      <c r="D801" s="0" t="n">
        <v>3475</v>
      </c>
    </row>
    <row r="802" customFormat="false" ht="15" hidden="false" customHeight="false" outlineLevel="0" collapsed="false">
      <c r="A802" s="0" t="s">
        <v>499</v>
      </c>
      <c r="B802" s="15" t="n">
        <v>45170</v>
      </c>
      <c r="C802" s="0" t="n">
        <v>2</v>
      </c>
      <c r="D802" s="0" t="n">
        <v>3773</v>
      </c>
    </row>
    <row r="803" customFormat="false" ht="15" hidden="false" customHeight="false" outlineLevel="0" collapsed="false">
      <c r="A803" s="0" t="s">
        <v>499</v>
      </c>
      <c r="B803" s="15" t="n">
        <v>45200</v>
      </c>
      <c r="C803" s="0" t="n">
        <v>2</v>
      </c>
      <c r="D803" s="0" t="n">
        <v>3888</v>
      </c>
    </row>
    <row r="804" customFormat="false" ht="15" hidden="false" customHeight="false" outlineLevel="0" collapsed="false">
      <c r="A804" s="0" t="s">
        <v>499</v>
      </c>
      <c r="B804" s="15" t="n">
        <v>45231</v>
      </c>
      <c r="C804" s="0" t="n">
        <v>2</v>
      </c>
      <c r="D804" s="0" t="n">
        <v>4272</v>
      </c>
    </row>
    <row r="805" customFormat="false" ht="15" hidden="false" customHeight="false" outlineLevel="0" collapsed="false">
      <c r="A805" s="0" t="s">
        <v>499</v>
      </c>
      <c r="B805" s="15" t="n">
        <v>45261</v>
      </c>
      <c r="C805" s="0" t="n">
        <v>2</v>
      </c>
      <c r="D805" s="0" t="n">
        <v>4488</v>
      </c>
    </row>
    <row r="806" customFormat="false" ht="15" hidden="false" customHeight="false" outlineLevel="0" collapsed="false">
      <c r="A806" s="0" t="s">
        <v>499</v>
      </c>
      <c r="B806" s="15" t="n">
        <v>45292</v>
      </c>
      <c r="C806" s="0" t="n">
        <v>2</v>
      </c>
      <c r="D806" s="0" t="n">
        <v>4683</v>
      </c>
    </row>
    <row r="807" customFormat="false" ht="15" hidden="false" customHeight="false" outlineLevel="0" collapsed="false">
      <c r="A807" s="0" t="s">
        <v>499</v>
      </c>
      <c r="B807" s="15" t="n">
        <v>45323</v>
      </c>
      <c r="C807" s="0" t="n">
        <v>2</v>
      </c>
      <c r="D807" s="0" t="n">
        <v>4998</v>
      </c>
    </row>
    <row r="808" customFormat="false" ht="15" hidden="false" customHeight="false" outlineLevel="0" collapsed="false">
      <c r="A808" s="0" t="s">
        <v>499</v>
      </c>
      <c r="B808" s="15" t="n">
        <v>45352</v>
      </c>
      <c r="C808" s="0" t="n">
        <v>2</v>
      </c>
      <c r="D808" s="0" t="n">
        <v>5350</v>
      </c>
    </row>
    <row r="809" customFormat="false" ht="15" hidden="false" customHeight="false" outlineLevel="0" collapsed="false">
      <c r="A809" s="0" t="s">
        <v>499</v>
      </c>
      <c r="B809" s="15" t="n">
        <v>45383</v>
      </c>
      <c r="C809" s="0" t="n">
        <v>2</v>
      </c>
      <c r="D809" s="0" t="n">
        <v>5526</v>
      </c>
    </row>
    <row r="810" customFormat="false" ht="15" hidden="false" customHeight="false" outlineLevel="0" collapsed="false">
      <c r="A810" s="0" t="s">
        <v>499</v>
      </c>
      <c r="B810" s="15" t="n">
        <v>45413</v>
      </c>
      <c r="C810" s="0" t="n">
        <v>2</v>
      </c>
      <c r="D810" s="0" t="n">
        <v>5815</v>
      </c>
    </row>
    <row r="811" customFormat="false" ht="15" hidden="false" customHeight="false" outlineLevel="0" collapsed="false">
      <c r="A811" s="0" t="s">
        <v>499</v>
      </c>
      <c r="B811" s="15" t="n">
        <v>45444</v>
      </c>
      <c r="C811" s="0" t="n">
        <v>2</v>
      </c>
      <c r="D811" s="0" t="n">
        <v>6131</v>
      </c>
    </row>
    <row r="812" customFormat="false" ht="15" hidden="false" customHeight="false" outlineLevel="0" collapsed="false">
      <c r="A812" s="0" t="s">
        <v>499</v>
      </c>
      <c r="B812" s="15" t="n">
        <v>45474</v>
      </c>
      <c r="C812" s="0" t="n">
        <v>2</v>
      </c>
      <c r="D812" s="0" t="n">
        <v>6333</v>
      </c>
    </row>
    <row r="813" customFormat="false" ht="15" hidden="false" customHeight="false" outlineLevel="0" collapsed="false">
      <c r="A813" s="0" t="s">
        <v>499</v>
      </c>
      <c r="B813" s="15" t="n">
        <v>45505</v>
      </c>
      <c r="C813" s="0" t="n">
        <v>2</v>
      </c>
      <c r="D813" s="0" t="n">
        <v>6515</v>
      </c>
    </row>
    <row r="814" customFormat="false" ht="15" hidden="false" customHeight="false" outlineLevel="0" collapsed="false">
      <c r="A814" s="0" t="s">
        <v>499</v>
      </c>
      <c r="B814" s="15" t="n">
        <v>45536</v>
      </c>
      <c r="C814" s="0" t="n">
        <v>2</v>
      </c>
      <c r="D814" s="0" t="n">
        <v>6686</v>
      </c>
    </row>
    <row r="815" customFormat="false" ht="15" hidden="false" customHeight="false" outlineLevel="0" collapsed="false">
      <c r="A815" s="0" t="s">
        <v>499</v>
      </c>
      <c r="B815" s="15" t="n">
        <v>45566</v>
      </c>
      <c r="C815" s="0" t="n">
        <v>2</v>
      </c>
      <c r="D815" s="0" t="n">
        <v>6912</v>
      </c>
    </row>
    <row r="816" customFormat="false" ht="15" hidden="false" customHeight="false" outlineLevel="0" collapsed="false">
      <c r="A816" s="0" t="s">
        <v>499</v>
      </c>
      <c r="B816" s="15" t="n">
        <v>45597</v>
      </c>
      <c r="C816" s="0" t="n">
        <v>2</v>
      </c>
      <c r="D816" s="0" t="n">
        <v>7129</v>
      </c>
    </row>
    <row r="817" customFormat="false" ht="15" hidden="false" customHeight="false" outlineLevel="0" collapsed="false">
      <c r="A817" s="0" t="s">
        <v>499</v>
      </c>
      <c r="B817" s="15" t="n">
        <v>45627</v>
      </c>
      <c r="C817" s="0" t="n">
        <v>2</v>
      </c>
      <c r="D817" s="0" t="n">
        <v>7368</v>
      </c>
    </row>
    <row r="818" customFormat="false" ht="15" hidden="false" customHeight="false" outlineLevel="0" collapsed="false">
      <c r="A818" s="0" t="s">
        <v>499</v>
      </c>
      <c r="B818" s="15" t="n">
        <v>45658</v>
      </c>
      <c r="C818" s="0" t="n">
        <v>2</v>
      </c>
      <c r="D818" s="0" t="n">
        <v>7506</v>
      </c>
    </row>
    <row r="819" customFormat="false" ht="15" hidden="false" customHeight="false" outlineLevel="0" collapsed="false">
      <c r="A819" s="0" t="s">
        <v>499</v>
      </c>
      <c r="B819" s="15" t="n">
        <v>45689</v>
      </c>
      <c r="C819" s="0" t="n">
        <v>2</v>
      </c>
      <c r="D819" s="0" t="n">
        <v>7703</v>
      </c>
    </row>
    <row r="820" customFormat="false" ht="15" hidden="false" customHeight="false" outlineLevel="0" collapsed="false">
      <c r="A820" s="0" t="s">
        <v>499</v>
      </c>
      <c r="B820" s="15" t="n">
        <v>45717</v>
      </c>
      <c r="C820" s="0" t="n">
        <v>2</v>
      </c>
      <c r="D820" s="0" t="n">
        <v>7919</v>
      </c>
    </row>
    <row r="821" customFormat="false" ht="15" hidden="false" customHeight="false" outlineLevel="0" collapsed="false">
      <c r="A821" s="0" t="s">
        <v>499</v>
      </c>
      <c r="B821" s="15" t="n">
        <v>45748</v>
      </c>
      <c r="C821" s="0" t="n">
        <v>2</v>
      </c>
      <c r="D821" s="0" t="n">
        <v>8093</v>
      </c>
    </row>
    <row r="822" customFormat="false" ht="15" hidden="false" customHeight="false" outlineLevel="0" collapsed="false">
      <c r="A822" s="0" t="s">
        <v>499</v>
      </c>
      <c r="B822" s="15" t="n">
        <v>45778</v>
      </c>
      <c r="C822" s="0" t="n">
        <v>2</v>
      </c>
      <c r="D822" s="0" t="n">
        <v>8428</v>
      </c>
    </row>
    <row r="823" customFormat="false" ht="15" hidden="false" customHeight="false" outlineLevel="0" collapsed="false">
      <c r="A823" s="0" t="s">
        <v>499</v>
      </c>
      <c r="B823" s="15" t="n">
        <v>45809</v>
      </c>
      <c r="C823" s="0" t="n">
        <v>2</v>
      </c>
      <c r="D823" s="0" t="n">
        <v>8815</v>
      </c>
    </row>
    <row r="824" customFormat="false" ht="15" hidden="false" customHeight="false" outlineLevel="0" collapsed="false">
      <c r="A824" s="0" t="s">
        <v>499</v>
      </c>
      <c r="B824" s="15" t="n">
        <v>45839</v>
      </c>
      <c r="C824" s="0" t="n">
        <v>2</v>
      </c>
      <c r="D824" s="0" t="n">
        <v>9053</v>
      </c>
    </row>
    <row r="825" customFormat="false" ht="15" hidden="false" customHeight="false" outlineLevel="0" collapsed="false">
      <c r="A825" s="0" t="s">
        <v>499</v>
      </c>
      <c r="B825" s="15" t="n">
        <v>45870</v>
      </c>
      <c r="C825" s="0" t="n">
        <v>2</v>
      </c>
      <c r="D825" s="0" t="n">
        <v>9323</v>
      </c>
    </row>
    <row r="826" customFormat="false" ht="15" hidden="false" customHeight="false" outlineLevel="0" collapsed="false">
      <c r="A826" s="0" t="s">
        <v>499</v>
      </c>
      <c r="B826" s="15" t="n">
        <v>45901</v>
      </c>
      <c r="C826" s="0" t="n">
        <v>2</v>
      </c>
      <c r="D826" s="0" t="n">
        <v>9634</v>
      </c>
    </row>
    <row r="827" customFormat="false" ht="15" hidden="false" customHeight="false" outlineLevel="0" collapsed="false">
      <c r="A827" s="0" t="s">
        <v>499</v>
      </c>
      <c r="B827" s="15" t="n">
        <v>45931</v>
      </c>
      <c r="C827" s="0" t="n">
        <v>2</v>
      </c>
      <c r="D827" s="0" t="n">
        <v>9877</v>
      </c>
    </row>
    <row r="828" customFormat="false" ht="15" hidden="false" customHeight="false" outlineLevel="0" collapsed="false">
      <c r="A828" s="0" t="s">
        <v>499</v>
      </c>
      <c r="B828" s="15" t="n">
        <v>45962</v>
      </c>
      <c r="C828" s="0" t="n">
        <v>2</v>
      </c>
      <c r="D828" s="0" t="n">
        <v>10171</v>
      </c>
    </row>
    <row r="829" customFormat="false" ht="15" hidden="false" customHeight="false" outlineLevel="0" collapsed="false">
      <c r="A829" s="0" t="s">
        <v>499</v>
      </c>
      <c r="B829" s="15" t="n">
        <v>45992</v>
      </c>
      <c r="C829" s="0" t="n">
        <v>2</v>
      </c>
      <c r="D829" s="0" t="n">
        <v>10434</v>
      </c>
    </row>
    <row r="830" customFormat="false" ht="15" hidden="false" customHeight="false" outlineLevel="0" collapsed="false">
      <c r="A830" s="0" t="s">
        <v>499</v>
      </c>
      <c r="B830" s="15" t="n">
        <v>46023</v>
      </c>
      <c r="C830" s="0" t="n">
        <v>2</v>
      </c>
      <c r="D830" s="0" t="n">
        <v>10651</v>
      </c>
    </row>
    <row r="831" customFormat="false" ht="15" hidden="false" customHeight="false" outlineLevel="0" collapsed="false">
      <c r="A831" s="0" t="s">
        <v>499</v>
      </c>
      <c r="B831" s="15" t="n">
        <v>46054</v>
      </c>
      <c r="C831" s="0" t="n">
        <v>2</v>
      </c>
      <c r="D831" s="0" t="n">
        <v>11045</v>
      </c>
    </row>
    <row r="832" customFormat="false" ht="15" hidden="false" customHeight="false" outlineLevel="0" collapsed="false">
      <c r="A832" s="0" t="s">
        <v>499</v>
      </c>
      <c r="B832" s="15" t="n">
        <v>46082</v>
      </c>
      <c r="C832" s="0" t="n">
        <v>2</v>
      </c>
      <c r="D832" s="0" t="n">
        <v>11515</v>
      </c>
    </row>
    <row r="833" customFormat="false" ht="15" hidden="false" customHeight="false" outlineLevel="0" collapsed="false">
      <c r="A833" s="0" t="s">
        <v>499</v>
      </c>
      <c r="B833" s="15" t="n">
        <v>46113</v>
      </c>
      <c r="C833" s="0" t="n">
        <v>2</v>
      </c>
      <c r="D833" s="0" t="n">
        <v>11961</v>
      </c>
    </row>
    <row r="834" customFormat="false" ht="15" hidden="false" customHeight="false" outlineLevel="0" collapsed="false">
      <c r="A834" s="0" t="s">
        <v>499</v>
      </c>
      <c r="B834" s="15" t="n">
        <v>46143</v>
      </c>
      <c r="C834" s="0" t="n">
        <v>2</v>
      </c>
      <c r="D834" s="0" t="n">
        <v>12650</v>
      </c>
    </row>
    <row r="835" customFormat="false" ht="15" hidden="false" customHeight="false" outlineLevel="0" collapsed="false">
      <c r="A835" s="0" t="s">
        <v>499</v>
      </c>
      <c r="B835" s="15" t="n">
        <v>46174</v>
      </c>
      <c r="C835" s="0" t="n">
        <v>2</v>
      </c>
      <c r="D835" s="0" t="n">
        <v>13568</v>
      </c>
    </row>
    <row r="836" customFormat="false" ht="15" hidden="false" customHeight="false" outlineLevel="0" collapsed="false">
      <c r="A836" s="0" t="s">
        <v>499</v>
      </c>
      <c r="B836" s="15" t="n">
        <v>46204</v>
      </c>
      <c r="C836" s="0" t="n">
        <v>2</v>
      </c>
      <c r="D836" s="0" t="n">
        <v>14256</v>
      </c>
    </row>
    <row r="837" customFormat="false" ht="15" hidden="false" customHeight="false" outlineLevel="0" collapsed="false">
      <c r="A837" s="0" t="s">
        <v>499</v>
      </c>
      <c r="B837" s="15" t="n">
        <v>46235</v>
      </c>
      <c r="C837" s="0" t="n">
        <v>2</v>
      </c>
      <c r="D837" s="0" t="n">
        <v>14989</v>
      </c>
    </row>
    <row r="838" customFormat="false" ht="15" hidden="false" customHeight="false" outlineLevel="0" collapsed="false">
      <c r="A838" s="0" t="s">
        <v>542</v>
      </c>
      <c r="B838" s="15" t="n">
        <v>44927</v>
      </c>
      <c r="C838" s="0" t="n">
        <v>1</v>
      </c>
      <c r="D838" s="0" t="n">
        <v>1</v>
      </c>
    </row>
    <row r="839" customFormat="false" ht="15" hidden="false" customHeight="false" outlineLevel="0" collapsed="false">
      <c r="A839" s="0" t="s">
        <v>542</v>
      </c>
      <c r="B839" s="15" t="n">
        <v>44958</v>
      </c>
      <c r="C839" s="0" t="n">
        <v>1</v>
      </c>
      <c r="D839" s="0" t="n">
        <v>2</v>
      </c>
    </row>
    <row r="840" customFormat="false" ht="15" hidden="false" customHeight="false" outlineLevel="0" collapsed="false">
      <c r="A840" s="0" t="s">
        <v>542</v>
      </c>
      <c r="B840" s="15" t="n">
        <v>44986</v>
      </c>
      <c r="C840" s="0" t="n">
        <v>1</v>
      </c>
      <c r="D840" s="0" t="n">
        <v>2</v>
      </c>
    </row>
    <row r="841" customFormat="false" ht="15" hidden="false" customHeight="false" outlineLevel="0" collapsed="false">
      <c r="A841" s="0" t="s">
        <v>542</v>
      </c>
      <c r="B841" s="15" t="n">
        <v>45017</v>
      </c>
      <c r="C841" s="0" t="n">
        <v>1</v>
      </c>
      <c r="D841" s="0" t="n">
        <v>2</v>
      </c>
    </row>
    <row r="842" customFormat="false" ht="15" hidden="false" customHeight="false" outlineLevel="0" collapsed="false">
      <c r="A842" s="0" t="s">
        <v>542</v>
      </c>
      <c r="B842" s="15" t="n">
        <v>45047</v>
      </c>
      <c r="C842" s="0" t="n">
        <v>1</v>
      </c>
      <c r="D842" s="0" t="n">
        <v>3</v>
      </c>
    </row>
    <row r="843" customFormat="false" ht="15" hidden="false" customHeight="false" outlineLevel="0" collapsed="false">
      <c r="A843" s="0" t="s">
        <v>542</v>
      </c>
      <c r="B843" s="15" t="n">
        <v>45078</v>
      </c>
      <c r="C843" s="0" t="n">
        <v>1</v>
      </c>
      <c r="D843" s="0" t="n">
        <v>3</v>
      </c>
    </row>
    <row r="844" customFormat="false" ht="15" hidden="false" customHeight="false" outlineLevel="0" collapsed="false">
      <c r="A844" s="0" t="s">
        <v>542</v>
      </c>
      <c r="B844" s="15" t="n">
        <v>45108</v>
      </c>
      <c r="C844" s="0" t="n">
        <v>1</v>
      </c>
      <c r="D844" s="0" t="n">
        <v>3</v>
      </c>
    </row>
    <row r="845" customFormat="false" ht="15" hidden="false" customHeight="false" outlineLevel="0" collapsed="false">
      <c r="A845" s="0" t="s">
        <v>542</v>
      </c>
      <c r="B845" s="15" t="n">
        <v>45139</v>
      </c>
      <c r="C845" s="0" t="n">
        <v>1</v>
      </c>
      <c r="D845" s="0" t="n">
        <v>3</v>
      </c>
    </row>
    <row r="846" customFormat="false" ht="15" hidden="false" customHeight="false" outlineLevel="0" collapsed="false">
      <c r="A846" s="0" t="s">
        <v>542</v>
      </c>
      <c r="B846" s="15" t="n">
        <v>45170</v>
      </c>
      <c r="C846" s="0" t="n">
        <v>1</v>
      </c>
      <c r="D846" s="0" t="n">
        <v>3</v>
      </c>
    </row>
    <row r="847" customFormat="false" ht="15" hidden="false" customHeight="false" outlineLevel="0" collapsed="false">
      <c r="A847" s="0" t="s">
        <v>542</v>
      </c>
      <c r="B847" s="15" t="n">
        <v>45200</v>
      </c>
      <c r="C847" s="0" t="n">
        <v>1</v>
      </c>
      <c r="D847" s="0" t="n">
        <v>3</v>
      </c>
    </row>
    <row r="848" customFormat="false" ht="15" hidden="false" customHeight="false" outlineLevel="0" collapsed="false">
      <c r="A848" s="0" t="s">
        <v>542</v>
      </c>
      <c r="B848" s="15" t="n">
        <v>45231</v>
      </c>
      <c r="C848" s="0" t="n">
        <v>1</v>
      </c>
      <c r="D848" s="0" t="n">
        <v>3</v>
      </c>
    </row>
    <row r="849" customFormat="false" ht="15" hidden="false" customHeight="false" outlineLevel="0" collapsed="false">
      <c r="A849" s="0" t="s">
        <v>542</v>
      </c>
      <c r="B849" s="15" t="n">
        <v>45261</v>
      </c>
      <c r="C849" s="0" t="n">
        <v>1</v>
      </c>
      <c r="D849" s="0" t="n">
        <v>3</v>
      </c>
    </row>
    <row r="850" customFormat="false" ht="15" hidden="false" customHeight="false" outlineLevel="0" collapsed="false">
      <c r="A850" s="0" t="s">
        <v>542</v>
      </c>
      <c r="B850" s="15" t="n">
        <v>45292</v>
      </c>
      <c r="C850" s="0" t="n">
        <v>1</v>
      </c>
      <c r="D850" s="0" t="n">
        <v>3</v>
      </c>
    </row>
    <row r="851" customFormat="false" ht="15" hidden="false" customHeight="false" outlineLevel="0" collapsed="false">
      <c r="A851" s="0" t="s">
        <v>542</v>
      </c>
      <c r="B851" s="15" t="n">
        <v>45323</v>
      </c>
      <c r="C851" s="0" t="n">
        <v>1</v>
      </c>
      <c r="D851" s="0" t="n">
        <v>4</v>
      </c>
    </row>
    <row r="852" customFormat="false" ht="15" hidden="false" customHeight="false" outlineLevel="0" collapsed="false">
      <c r="A852" s="0" t="s">
        <v>542</v>
      </c>
      <c r="B852" s="15" t="n">
        <v>45352</v>
      </c>
      <c r="C852" s="0" t="n">
        <v>1</v>
      </c>
      <c r="D852" s="0" t="n">
        <v>4</v>
      </c>
    </row>
    <row r="853" customFormat="false" ht="15" hidden="false" customHeight="false" outlineLevel="0" collapsed="false">
      <c r="A853" s="0" t="s">
        <v>542</v>
      </c>
      <c r="B853" s="15" t="n">
        <v>45383</v>
      </c>
      <c r="C853" s="0" t="n">
        <v>1</v>
      </c>
      <c r="D853" s="0" t="n">
        <v>4</v>
      </c>
    </row>
    <row r="854" customFormat="false" ht="15" hidden="false" customHeight="false" outlineLevel="0" collapsed="false">
      <c r="A854" s="0" t="s">
        <v>542</v>
      </c>
      <c r="B854" s="15" t="n">
        <v>45413</v>
      </c>
      <c r="C854" s="0" t="n">
        <v>1</v>
      </c>
      <c r="D854" s="0" t="n">
        <v>5</v>
      </c>
    </row>
    <row r="855" customFormat="false" ht="15" hidden="false" customHeight="false" outlineLevel="0" collapsed="false">
      <c r="A855" s="0" t="s">
        <v>542</v>
      </c>
      <c r="B855" s="15" t="n">
        <v>45444</v>
      </c>
      <c r="C855" s="0" t="n">
        <v>1</v>
      </c>
      <c r="D855" s="0" t="n">
        <v>5</v>
      </c>
    </row>
    <row r="856" customFormat="false" ht="15" hidden="false" customHeight="false" outlineLevel="0" collapsed="false">
      <c r="A856" s="0" t="s">
        <v>542</v>
      </c>
      <c r="B856" s="15" t="n">
        <v>45474</v>
      </c>
      <c r="C856" s="0" t="n">
        <v>1</v>
      </c>
      <c r="D856" s="0" t="n">
        <v>5</v>
      </c>
    </row>
    <row r="857" customFormat="false" ht="15" hidden="false" customHeight="false" outlineLevel="0" collapsed="false">
      <c r="A857" s="0" t="s">
        <v>542</v>
      </c>
      <c r="B857" s="15" t="n">
        <v>45505</v>
      </c>
      <c r="C857" s="0" t="n">
        <v>1</v>
      </c>
      <c r="D857" s="0" t="n">
        <v>5</v>
      </c>
    </row>
    <row r="858" customFormat="false" ht="15" hidden="false" customHeight="false" outlineLevel="0" collapsed="false">
      <c r="A858" s="0" t="s">
        <v>542</v>
      </c>
      <c r="B858" s="15" t="n">
        <v>45536</v>
      </c>
      <c r="C858" s="0" t="n">
        <v>1</v>
      </c>
      <c r="D858" s="0" t="n">
        <v>6</v>
      </c>
    </row>
    <row r="859" customFormat="false" ht="15" hidden="false" customHeight="false" outlineLevel="0" collapsed="false">
      <c r="A859" s="0" t="s">
        <v>542</v>
      </c>
      <c r="B859" s="15" t="n">
        <v>45566</v>
      </c>
      <c r="C859" s="0" t="n">
        <v>1</v>
      </c>
      <c r="D859" s="0" t="n">
        <v>6</v>
      </c>
    </row>
    <row r="860" customFormat="false" ht="15" hidden="false" customHeight="false" outlineLevel="0" collapsed="false">
      <c r="A860" s="0" t="s">
        <v>542</v>
      </c>
      <c r="B860" s="15" t="n">
        <v>45597</v>
      </c>
      <c r="C860" s="0" t="n">
        <v>1</v>
      </c>
      <c r="D860" s="0" t="n">
        <v>8</v>
      </c>
    </row>
    <row r="861" customFormat="false" ht="15" hidden="false" customHeight="false" outlineLevel="0" collapsed="false">
      <c r="A861" s="0" t="s">
        <v>542</v>
      </c>
      <c r="B861" s="15" t="n">
        <v>45627</v>
      </c>
      <c r="C861" s="0" t="n">
        <v>1</v>
      </c>
      <c r="D861" s="0" t="n">
        <v>8</v>
      </c>
    </row>
    <row r="862" customFormat="false" ht="15" hidden="false" customHeight="false" outlineLevel="0" collapsed="false">
      <c r="A862" s="0" t="s">
        <v>542</v>
      </c>
      <c r="B862" s="15" t="n">
        <v>45658</v>
      </c>
      <c r="C862" s="0" t="n">
        <v>1</v>
      </c>
      <c r="D862" s="0" t="n">
        <v>8</v>
      </c>
    </row>
    <row r="863" customFormat="false" ht="15" hidden="false" customHeight="false" outlineLevel="0" collapsed="false">
      <c r="A863" s="0" t="s">
        <v>542</v>
      </c>
      <c r="B863" s="15" t="n">
        <v>45689</v>
      </c>
      <c r="C863" s="0" t="n">
        <v>1</v>
      </c>
      <c r="D863" s="0" t="n">
        <v>8</v>
      </c>
    </row>
    <row r="864" customFormat="false" ht="15" hidden="false" customHeight="false" outlineLevel="0" collapsed="false">
      <c r="A864" s="0" t="s">
        <v>542</v>
      </c>
      <c r="B864" s="15" t="n">
        <v>45717</v>
      </c>
      <c r="C864" s="0" t="n">
        <v>1</v>
      </c>
      <c r="D864" s="0" t="n">
        <v>9</v>
      </c>
    </row>
    <row r="865" customFormat="false" ht="15" hidden="false" customHeight="false" outlineLevel="0" collapsed="false">
      <c r="A865" s="0" t="s">
        <v>542</v>
      </c>
      <c r="B865" s="15" t="n">
        <v>45748</v>
      </c>
      <c r="C865" s="0" t="n">
        <v>1</v>
      </c>
      <c r="D865" s="0" t="n">
        <v>9</v>
      </c>
    </row>
    <row r="866" customFormat="false" ht="15" hidden="false" customHeight="false" outlineLevel="0" collapsed="false">
      <c r="A866" s="0" t="s">
        <v>542</v>
      </c>
      <c r="B866" s="15" t="n">
        <v>45778</v>
      </c>
      <c r="C866" s="0" t="n">
        <v>1</v>
      </c>
      <c r="D866" s="0" t="n">
        <v>8</v>
      </c>
    </row>
    <row r="867" customFormat="false" ht="15" hidden="false" customHeight="false" outlineLevel="0" collapsed="false">
      <c r="A867" s="0" t="s">
        <v>542</v>
      </c>
      <c r="B867" s="15" t="n">
        <v>45809</v>
      </c>
      <c r="C867" s="0" t="n">
        <v>1</v>
      </c>
      <c r="D867" s="0" t="n">
        <v>8</v>
      </c>
    </row>
    <row r="868" customFormat="false" ht="15" hidden="false" customHeight="false" outlineLevel="0" collapsed="false">
      <c r="A868" s="0" t="s">
        <v>542</v>
      </c>
      <c r="B868" s="15" t="n">
        <v>45839</v>
      </c>
      <c r="C868" s="0" t="n">
        <v>1</v>
      </c>
      <c r="D868" s="0" t="n">
        <v>8</v>
      </c>
    </row>
    <row r="869" customFormat="false" ht="15" hidden="false" customHeight="false" outlineLevel="0" collapsed="false">
      <c r="A869" s="0" t="s">
        <v>542</v>
      </c>
      <c r="B869" s="15" t="n">
        <v>45870</v>
      </c>
      <c r="C869" s="0" t="n">
        <v>1</v>
      </c>
      <c r="D869" s="0" t="n">
        <v>8</v>
      </c>
    </row>
    <row r="870" customFormat="false" ht="15" hidden="false" customHeight="false" outlineLevel="0" collapsed="false">
      <c r="A870" s="0" t="s">
        <v>542</v>
      </c>
      <c r="B870" s="15" t="n">
        <v>45901</v>
      </c>
      <c r="C870" s="0" t="n">
        <v>1</v>
      </c>
      <c r="D870" s="0" t="n">
        <v>8</v>
      </c>
    </row>
    <row r="871" customFormat="false" ht="15" hidden="false" customHeight="false" outlineLevel="0" collapsed="false">
      <c r="A871" s="0" t="s">
        <v>542</v>
      </c>
      <c r="B871" s="15" t="n">
        <v>45931</v>
      </c>
      <c r="C871" s="0" t="n">
        <v>1</v>
      </c>
      <c r="D871" s="0" t="n">
        <v>8</v>
      </c>
    </row>
    <row r="872" customFormat="false" ht="15" hidden="false" customHeight="false" outlineLevel="0" collapsed="false">
      <c r="A872" s="0" t="s">
        <v>542</v>
      </c>
      <c r="B872" s="15" t="n">
        <v>45962</v>
      </c>
      <c r="C872" s="0" t="n">
        <v>1</v>
      </c>
      <c r="D872" s="0" t="n">
        <v>7</v>
      </c>
    </row>
    <row r="873" customFormat="false" ht="15" hidden="false" customHeight="false" outlineLevel="0" collapsed="false">
      <c r="A873" s="0" t="s">
        <v>542</v>
      </c>
      <c r="B873" s="15" t="n">
        <v>45992</v>
      </c>
      <c r="C873" s="0" t="n">
        <v>1</v>
      </c>
      <c r="D873" s="0" t="n">
        <v>8</v>
      </c>
    </row>
    <row r="874" customFormat="false" ht="15" hidden="false" customHeight="false" outlineLevel="0" collapsed="false">
      <c r="A874" s="0" t="s">
        <v>542</v>
      </c>
      <c r="B874" s="15" t="n">
        <v>46023</v>
      </c>
      <c r="C874" s="0" t="n">
        <v>1</v>
      </c>
      <c r="D874" s="0" t="n">
        <v>9</v>
      </c>
    </row>
    <row r="875" customFormat="false" ht="15" hidden="false" customHeight="false" outlineLevel="0" collapsed="false">
      <c r="A875" s="0" t="s">
        <v>542</v>
      </c>
      <c r="B875" s="15" t="n">
        <v>46054</v>
      </c>
      <c r="C875" s="0" t="n">
        <v>1</v>
      </c>
      <c r="D875" s="0" t="n">
        <v>9</v>
      </c>
    </row>
    <row r="876" customFormat="false" ht="15" hidden="false" customHeight="false" outlineLevel="0" collapsed="false">
      <c r="A876" s="0" t="s">
        <v>542</v>
      </c>
      <c r="B876" s="15" t="n">
        <v>46082</v>
      </c>
      <c r="C876" s="0" t="n">
        <v>1</v>
      </c>
      <c r="D876" s="0" t="n">
        <v>9</v>
      </c>
    </row>
    <row r="877" customFormat="false" ht="15" hidden="false" customHeight="false" outlineLevel="0" collapsed="false">
      <c r="A877" s="0" t="s">
        <v>542</v>
      </c>
      <c r="B877" s="15" t="n">
        <v>46113</v>
      </c>
      <c r="C877" s="0" t="n">
        <v>1</v>
      </c>
      <c r="D877" s="0" t="n">
        <v>9</v>
      </c>
    </row>
    <row r="878" customFormat="false" ht="15" hidden="false" customHeight="false" outlineLevel="0" collapsed="false">
      <c r="A878" s="0" t="s">
        <v>542</v>
      </c>
      <c r="B878" s="15" t="n">
        <v>46143</v>
      </c>
      <c r="C878" s="0" t="n">
        <v>1</v>
      </c>
      <c r="D878" s="0" t="n">
        <v>10</v>
      </c>
    </row>
    <row r="879" customFormat="false" ht="15" hidden="false" customHeight="false" outlineLevel="0" collapsed="false">
      <c r="A879" s="0" t="s">
        <v>542</v>
      </c>
      <c r="B879" s="15" t="n">
        <v>46174</v>
      </c>
      <c r="C879" s="0" t="n">
        <v>1</v>
      </c>
      <c r="D879" s="0" t="n">
        <v>13</v>
      </c>
    </row>
    <row r="880" customFormat="false" ht="15" hidden="false" customHeight="false" outlineLevel="0" collapsed="false">
      <c r="A880" s="0" t="s">
        <v>542</v>
      </c>
      <c r="B880" s="15" t="n">
        <v>46204</v>
      </c>
      <c r="C880" s="0" t="n">
        <v>1</v>
      </c>
      <c r="D880" s="0" t="n">
        <v>14</v>
      </c>
    </row>
    <row r="881" customFormat="false" ht="15" hidden="false" customHeight="false" outlineLevel="0" collapsed="false">
      <c r="A881" s="0" t="s">
        <v>542</v>
      </c>
      <c r="B881" s="15" t="n">
        <v>46235</v>
      </c>
      <c r="C881" s="0" t="n">
        <v>1</v>
      </c>
      <c r="D881" s="0" t="n">
        <v>15</v>
      </c>
    </row>
    <row r="882" customFormat="false" ht="15" hidden="false" customHeight="false" outlineLevel="0" collapsed="false">
      <c r="A882" s="0" t="s">
        <v>487</v>
      </c>
      <c r="B882" s="15" t="n">
        <v>44593</v>
      </c>
      <c r="C882" s="0" t="n">
        <v>1</v>
      </c>
      <c r="D882" s="0" t="n">
        <v>1</v>
      </c>
    </row>
    <row r="883" customFormat="false" ht="15" hidden="false" customHeight="false" outlineLevel="0" collapsed="false">
      <c r="A883" s="0" t="s">
        <v>487</v>
      </c>
      <c r="B883" s="15" t="n">
        <v>44621</v>
      </c>
      <c r="C883" s="0" t="n">
        <v>1</v>
      </c>
      <c r="D883" s="0" t="n">
        <v>3</v>
      </c>
    </row>
    <row r="884" customFormat="false" ht="15" hidden="false" customHeight="false" outlineLevel="0" collapsed="false">
      <c r="A884" s="0" t="s">
        <v>487</v>
      </c>
      <c r="B884" s="15" t="n">
        <v>44652</v>
      </c>
      <c r="C884" s="0" t="n">
        <v>1</v>
      </c>
      <c r="D884" s="0" t="n">
        <v>4</v>
      </c>
    </row>
    <row r="885" customFormat="false" ht="15" hidden="false" customHeight="false" outlineLevel="0" collapsed="false">
      <c r="A885" s="0" t="s">
        <v>487</v>
      </c>
      <c r="B885" s="15" t="n">
        <v>44682</v>
      </c>
      <c r="C885" s="0" t="n">
        <v>1</v>
      </c>
      <c r="D885" s="0" t="n">
        <v>4</v>
      </c>
    </row>
    <row r="886" customFormat="false" ht="15" hidden="false" customHeight="false" outlineLevel="0" collapsed="false">
      <c r="A886" s="0" t="s">
        <v>487</v>
      </c>
      <c r="B886" s="15" t="n">
        <v>44713</v>
      </c>
      <c r="C886" s="0" t="n">
        <v>1</v>
      </c>
      <c r="D886" s="0" t="n">
        <v>4</v>
      </c>
    </row>
    <row r="887" customFormat="false" ht="15" hidden="false" customHeight="false" outlineLevel="0" collapsed="false">
      <c r="A887" s="0" t="s">
        <v>487</v>
      </c>
      <c r="B887" s="15" t="n">
        <v>44743</v>
      </c>
      <c r="C887" s="0" t="n">
        <v>1</v>
      </c>
      <c r="D887" s="0" t="n">
        <v>4</v>
      </c>
    </row>
    <row r="888" customFormat="false" ht="15" hidden="false" customHeight="false" outlineLevel="0" collapsed="false">
      <c r="A888" s="0" t="s">
        <v>487</v>
      </c>
      <c r="B888" s="15" t="n">
        <v>44774</v>
      </c>
      <c r="C888" s="0" t="n">
        <v>1</v>
      </c>
      <c r="D888" s="0" t="n">
        <v>6</v>
      </c>
    </row>
    <row r="889" customFormat="false" ht="15" hidden="false" customHeight="false" outlineLevel="0" collapsed="false">
      <c r="A889" s="0" t="s">
        <v>487</v>
      </c>
      <c r="B889" s="15" t="n">
        <v>44805</v>
      </c>
      <c r="C889" s="0" t="n">
        <v>1</v>
      </c>
      <c r="D889" s="0" t="n">
        <v>11</v>
      </c>
    </row>
    <row r="890" customFormat="false" ht="15" hidden="false" customHeight="false" outlineLevel="0" collapsed="false">
      <c r="A890" s="0" t="s">
        <v>487</v>
      </c>
      <c r="B890" s="15" t="n">
        <v>44835</v>
      </c>
      <c r="C890" s="0" t="n">
        <v>1</v>
      </c>
      <c r="D890" s="0" t="n">
        <v>13</v>
      </c>
    </row>
    <row r="891" customFormat="false" ht="15" hidden="false" customHeight="false" outlineLevel="0" collapsed="false">
      <c r="A891" s="0" t="s">
        <v>487</v>
      </c>
      <c r="B891" s="15" t="n">
        <v>44866</v>
      </c>
      <c r="C891" s="0" t="n">
        <v>1</v>
      </c>
      <c r="D891" s="0" t="n">
        <v>15</v>
      </c>
    </row>
    <row r="892" customFormat="false" ht="15" hidden="false" customHeight="false" outlineLevel="0" collapsed="false">
      <c r="A892" s="0" t="s">
        <v>487</v>
      </c>
      <c r="B892" s="15" t="n">
        <v>44896</v>
      </c>
      <c r="C892" s="0" t="n">
        <v>1</v>
      </c>
      <c r="D892" s="0" t="n">
        <v>20</v>
      </c>
    </row>
    <row r="893" customFormat="false" ht="15" hidden="false" customHeight="false" outlineLevel="0" collapsed="false">
      <c r="A893" s="0" t="s">
        <v>487</v>
      </c>
      <c r="B893" s="15" t="n">
        <v>44927</v>
      </c>
      <c r="C893" s="0" t="n">
        <v>1</v>
      </c>
      <c r="D893" s="0" t="n">
        <v>29</v>
      </c>
    </row>
    <row r="894" customFormat="false" ht="15" hidden="false" customHeight="false" outlineLevel="0" collapsed="false">
      <c r="A894" s="0" t="s">
        <v>487</v>
      </c>
      <c r="B894" s="15" t="n">
        <v>44958</v>
      </c>
      <c r="C894" s="0" t="n">
        <v>1</v>
      </c>
      <c r="D894" s="0" t="n">
        <v>29</v>
      </c>
    </row>
    <row r="895" customFormat="false" ht="15" hidden="false" customHeight="false" outlineLevel="0" collapsed="false">
      <c r="A895" s="0" t="s">
        <v>487</v>
      </c>
      <c r="B895" s="15" t="n">
        <v>44986</v>
      </c>
      <c r="C895" s="0" t="n">
        <v>1</v>
      </c>
      <c r="D895" s="0" t="n">
        <v>36</v>
      </c>
    </row>
    <row r="896" customFormat="false" ht="15" hidden="false" customHeight="false" outlineLevel="0" collapsed="false">
      <c r="A896" s="0" t="s">
        <v>487</v>
      </c>
      <c r="B896" s="15" t="n">
        <v>45017</v>
      </c>
      <c r="C896" s="0" t="n">
        <v>1</v>
      </c>
      <c r="D896" s="0" t="n">
        <v>39</v>
      </c>
    </row>
    <row r="897" customFormat="false" ht="15" hidden="false" customHeight="false" outlineLevel="0" collapsed="false">
      <c r="A897" s="0" t="s">
        <v>487</v>
      </c>
      <c r="B897" s="15" t="n">
        <v>45047</v>
      </c>
      <c r="C897" s="0" t="n">
        <v>1</v>
      </c>
      <c r="D897" s="0" t="n">
        <v>41</v>
      </c>
    </row>
    <row r="898" customFormat="false" ht="15" hidden="false" customHeight="false" outlineLevel="0" collapsed="false">
      <c r="A898" s="0" t="s">
        <v>487</v>
      </c>
      <c r="B898" s="15" t="n">
        <v>45078</v>
      </c>
      <c r="C898" s="0" t="n">
        <v>1</v>
      </c>
      <c r="D898" s="0" t="n">
        <v>47</v>
      </c>
    </row>
    <row r="899" customFormat="false" ht="15" hidden="false" customHeight="false" outlineLevel="0" collapsed="false">
      <c r="A899" s="0" t="s">
        <v>487</v>
      </c>
      <c r="B899" s="15" t="n">
        <v>45108</v>
      </c>
      <c r="C899" s="0" t="n">
        <v>1</v>
      </c>
      <c r="D899" s="0" t="n">
        <v>50</v>
      </c>
    </row>
    <row r="900" customFormat="false" ht="15" hidden="false" customHeight="false" outlineLevel="0" collapsed="false">
      <c r="A900" s="0" t="s">
        <v>487</v>
      </c>
      <c r="B900" s="15" t="n">
        <v>45139</v>
      </c>
      <c r="C900" s="0" t="n">
        <v>1</v>
      </c>
      <c r="D900" s="0" t="n">
        <v>54</v>
      </c>
    </row>
    <row r="901" customFormat="false" ht="15" hidden="false" customHeight="false" outlineLevel="0" collapsed="false">
      <c r="A901" s="0" t="s">
        <v>487</v>
      </c>
      <c r="B901" s="15" t="n">
        <v>45170</v>
      </c>
      <c r="C901" s="0" t="n">
        <v>1</v>
      </c>
      <c r="D901" s="0" t="n">
        <v>61</v>
      </c>
    </row>
    <row r="902" customFormat="false" ht="15" hidden="false" customHeight="false" outlineLevel="0" collapsed="false">
      <c r="A902" s="0" t="s">
        <v>487</v>
      </c>
      <c r="B902" s="15" t="n">
        <v>45200</v>
      </c>
      <c r="C902" s="0" t="n">
        <v>1</v>
      </c>
      <c r="D902" s="0" t="n">
        <v>68</v>
      </c>
    </row>
    <row r="903" customFormat="false" ht="15" hidden="false" customHeight="false" outlineLevel="0" collapsed="false">
      <c r="A903" s="0" t="s">
        <v>487</v>
      </c>
      <c r="B903" s="15" t="n">
        <v>45231</v>
      </c>
      <c r="C903" s="0" t="n">
        <v>1</v>
      </c>
      <c r="D903" s="0" t="n">
        <v>75</v>
      </c>
    </row>
    <row r="904" customFormat="false" ht="15" hidden="false" customHeight="false" outlineLevel="0" collapsed="false">
      <c r="A904" s="0" t="s">
        <v>487</v>
      </c>
      <c r="B904" s="15" t="n">
        <v>45261</v>
      </c>
      <c r="C904" s="0" t="n">
        <v>1</v>
      </c>
      <c r="D904" s="0" t="n">
        <v>78</v>
      </c>
    </row>
    <row r="905" customFormat="false" ht="15" hidden="false" customHeight="false" outlineLevel="0" collapsed="false">
      <c r="A905" s="0" t="s">
        <v>487</v>
      </c>
      <c r="B905" s="15" t="n">
        <v>45292</v>
      </c>
      <c r="C905" s="0" t="n">
        <v>1</v>
      </c>
      <c r="D905" s="0" t="n">
        <v>84</v>
      </c>
    </row>
    <row r="906" customFormat="false" ht="15" hidden="false" customHeight="false" outlineLevel="0" collapsed="false">
      <c r="A906" s="0" t="s">
        <v>487</v>
      </c>
      <c r="B906" s="15" t="n">
        <v>45323</v>
      </c>
      <c r="C906" s="0" t="n">
        <v>1</v>
      </c>
      <c r="D906" s="0" t="n">
        <v>89</v>
      </c>
    </row>
    <row r="907" customFormat="false" ht="15" hidden="false" customHeight="false" outlineLevel="0" collapsed="false">
      <c r="A907" s="0" t="s">
        <v>487</v>
      </c>
      <c r="B907" s="15" t="n">
        <v>45352</v>
      </c>
      <c r="C907" s="0" t="n">
        <v>1</v>
      </c>
      <c r="D907" s="0" t="n">
        <v>96</v>
      </c>
    </row>
    <row r="908" customFormat="false" ht="15" hidden="false" customHeight="false" outlineLevel="0" collapsed="false">
      <c r="A908" s="0" t="s">
        <v>487</v>
      </c>
      <c r="B908" s="15" t="n">
        <v>45383</v>
      </c>
      <c r="C908" s="0" t="n">
        <v>1</v>
      </c>
      <c r="D908" s="0" t="n">
        <v>99</v>
      </c>
    </row>
    <row r="909" customFormat="false" ht="15" hidden="false" customHeight="false" outlineLevel="0" collapsed="false">
      <c r="A909" s="0" t="s">
        <v>487</v>
      </c>
      <c r="B909" s="15" t="n">
        <v>45413</v>
      </c>
      <c r="C909" s="0" t="n">
        <v>1</v>
      </c>
      <c r="D909" s="0" t="n">
        <v>103</v>
      </c>
    </row>
    <row r="910" customFormat="false" ht="15" hidden="false" customHeight="false" outlineLevel="0" collapsed="false">
      <c r="A910" s="0" t="s">
        <v>487</v>
      </c>
      <c r="B910" s="15" t="n">
        <v>45444</v>
      </c>
      <c r="C910" s="0" t="n">
        <v>1</v>
      </c>
      <c r="D910" s="0" t="n">
        <v>110</v>
      </c>
    </row>
    <row r="911" customFormat="false" ht="15" hidden="false" customHeight="false" outlineLevel="0" collapsed="false">
      <c r="A911" s="0" t="s">
        <v>487</v>
      </c>
      <c r="B911" s="15" t="n">
        <v>45474</v>
      </c>
      <c r="C911" s="0" t="n">
        <v>1</v>
      </c>
      <c r="D911" s="0" t="n">
        <v>114</v>
      </c>
    </row>
    <row r="912" customFormat="false" ht="15" hidden="false" customHeight="false" outlineLevel="0" collapsed="false">
      <c r="A912" s="0" t="s">
        <v>487</v>
      </c>
      <c r="B912" s="15" t="n">
        <v>45505</v>
      </c>
      <c r="C912" s="0" t="n">
        <v>1</v>
      </c>
      <c r="D912" s="0" t="n">
        <v>115</v>
      </c>
    </row>
    <row r="913" customFormat="false" ht="15" hidden="false" customHeight="false" outlineLevel="0" collapsed="false">
      <c r="A913" s="0" t="s">
        <v>487</v>
      </c>
      <c r="B913" s="15" t="n">
        <v>45536</v>
      </c>
      <c r="C913" s="0" t="n">
        <v>1</v>
      </c>
      <c r="D913" s="0" t="n">
        <v>117</v>
      </c>
    </row>
    <row r="914" customFormat="false" ht="15" hidden="false" customHeight="false" outlineLevel="0" collapsed="false">
      <c r="A914" s="0" t="s">
        <v>487</v>
      </c>
      <c r="B914" s="15" t="n">
        <v>45566</v>
      </c>
      <c r="C914" s="0" t="n">
        <v>1</v>
      </c>
      <c r="D914" s="0" t="n">
        <v>122</v>
      </c>
    </row>
    <row r="915" customFormat="false" ht="15" hidden="false" customHeight="false" outlineLevel="0" collapsed="false">
      <c r="A915" s="0" t="s">
        <v>487</v>
      </c>
      <c r="B915" s="15" t="n">
        <v>45597</v>
      </c>
      <c r="C915" s="0" t="n">
        <v>1</v>
      </c>
      <c r="D915" s="0" t="n">
        <v>125</v>
      </c>
    </row>
    <row r="916" customFormat="false" ht="15" hidden="false" customHeight="false" outlineLevel="0" collapsed="false">
      <c r="A916" s="0" t="s">
        <v>487</v>
      </c>
      <c r="B916" s="15" t="n">
        <v>45627</v>
      </c>
      <c r="C916" s="0" t="n">
        <v>1</v>
      </c>
      <c r="D916" s="0" t="n">
        <v>124</v>
      </c>
    </row>
    <row r="917" customFormat="false" ht="15" hidden="false" customHeight="false" outlineLevel="0" collapsed="false">
      <c r="A917" s="0" t="s">
        <v>487</v>
      </c>
      <c r="B917" s="15" t="n">
        <v>45658</v>
      </c>
      <c r="C917" s="0" t="n">
        <v>1</v>
      </c>
      <c r="D917" s="0" t="n">
        <v>127</v>
      </c>
    </row>
    <row r="918" customFormat="false" ht="15" hidden="false" customHeight="false" outlineLevel="0" collapsed="false">
      <c r="A918" s="0" t="s">
        <v>487</v>
      </c>
      <c r="B918" s="15" t="n">
        <v>45689</v>
      </c>
      <c r="C918" s="0" t="n">
        <v>1</v>
      </c>
      <c r="D918" s="0" t="n">
        <v>128</v>
      </c>
    </row>
    <row r="919" customFormat="false" ht="15" hidden="false" customHeight="false" outlineLevel="0" collapsed="false">
      <c r="A919" s="0" t="s">
        <v>487</v>
      </c>
      <c r="B919" s="15" t="n">
        <v>45717</v>
      </c>
      <c r="C919" s="0" t="n">
        <v>1</v>
      </c>
      <c r="D919" s="0" t="n">
        <v>136</v>
      </c>
    </row>
    <row r="920" customFormat="false" ht="15" hidden="false" customHeight="false" outlineLevel="0" collapsed="false">
      <c r="A920" s="0" t="s">
        <v>487</v>
      </c>
      <c r="B920" s="15" t="n">
        <v>45748</v>
      </c>
      <c r="C920" s="0" t="n">
        <v>1</v>
      </c>
      <c r="D920" s="0" t="n">
        <v>139</v>
      </c>
    </row>
    <row r="921" customFormat="false" ht="15" hidden="false" customHeight="false" outlineLevel="0" collapsed="false">
      <c r="A921" s="0" t="s">
        <v>487</v>
      </c>
      <c r="B921" s="15" t="n">
        <v>45778</v>
      </c>
      <c r="C921" s="0" t="n">
        <v>1</v>
      </c>
      <c r="D921" s="0" t="n">
        <v>140</v>
      </c>
    </row>
    <row r="922" customFormat="false" ht="15" hidden="false" customHeight="false" outlineLevel="0" collapsed="false">
      <c r="A922" s="0" t="s">
        <v>487</v>
      </c>
      <c r="B922" s="15" t="n">
        <v>45809</v>
      </c>
      <c r="C922" s="0" t="n">
        <v>1</v>
      </c>
      <c r="D922" s="0" t="n">
        <v>146</v>
      </c>
    </row>
    <row r="923" customFormat="false" ht="15" hidden="false" customHeight="false" outlineLevel="0" collapsed="false">
      <c r="A923" s="0" t="s">
        <v>487</v>
      </c>
      <c r="B923" s="15" t="n">
        <v>45839</v>
      </c>
      <c r="C923" s="0" t="n">
        <v>1</v>
      </c>
      <c r="D923" s="0" t="n">
        <v>152</v>
      </c>
    </row>
    <row r="924" customFormat="false" ht="15" hidden="false" customHeight="false" outlineLevel="0" collapsed="false">
      <c r="A924" s="0" t="s">
        <v>487</v>
      </c>
      <c r="B924" s="15" t="n">
        <v>45870</v>
      </c>
      <c r="C924" s="0" t="n">
        <v>1</v>
      </c>
      <c r="D924" s="0" t="n">
        <v>160</v>
      </c>
    </row>
    <row r="925" customFormat="false" ht="15" hidden="false" customHeight="false" outlineLevel="0" collapsed="false">
      <c r="A925" s="0" t="s">
        <v>487</v>
      </c>
      <c r="B925" s="15" t="n">
        <v>45901</v>
      </c>
      <c r="C925" s="0" t="n">
        <v>1</v>
      </c>
      <c r="D925" s="0" t="n">
        <v>164</v>
      </c>
    </row>
    <row r="926" customFormat="false" ht="15" hidden="false" customHeight="false" outlineLevel="0" collapsed="false">
      <c r="A926" s="0" t="s">
        <v>487</v>
      </c>
      <c r="B926" s="15" t="n">
        <v>45931</v>
      </c>
      <c r="C926" s="0" t="n">
        <v>1</v>
      </c>
      <c r="D926" s="0" t="n">
        <v>166</v>
      </c>
    </row>
    <row r="927" customFormat="false" ht="15" hidden="false" customHeight="false" outlineLevel="0" collapsed="false">
      <c r="A927" s="0" t="s">
        <v>487</v>
      </c>
      <c r="B927" s="15" t="n">
        <v>45962</v>
      </c>
      <c r="C927" s="0" t="n">
        <v>1</v>
      </c>
      <c r="D927" s="0" t="n">
        <v>168</v>
      </c>
    </row>
    <row r="928" customFormat="false" ht="15" hidden="false" customHeight="false" outlineLevel="0" collapsed="false">
      <c r="A928" s="0" t="s">
        <v>487</v>
      </c>
      <c r="B928" s="15" t="n">
        <v>45992</v>
      </c>
      <c r="C928" s="0" t="n">
        <v>1</v>
      </c>
      <c r="D928" s="0" t="n">
        <v>176</v>
      </c>
    </row>
    <row r="929" customFormat="false" ht="15" hidden="false" customHeight="false" outlineLevel="0" collapsed="false">
      <c r="A929" s="0" t="s">
        <v>487</v>
      </c>
      <c r="B929" s="15" t="n">
        <v>46023</v>
      </c>
      <c r="C929" s="0" t="n">
        <v>1</v>
      </c>
      <c r="D929" s="0" t="n">
        <v>177</v>
      </c>
    </row>
    <row r="930" customFormat="false" ht="15" hidden="false" customHeight="false" outlineLevel="0" collapsed="false">
      <c r="A930" s="0" t="s">
        <v>487</v>
      </c>
      <c r="B930" s="15" t="n">
        <v>46054</v>
      </c>
      <c r="C930" s="0" t="n">
        <v>1</v>
      </c>
      <c r="D930" s="0" t="n">
        <v>186</v>
      </c>
    </row>
    <row r="931" customFormat="false" ht="15" hidden="false" customHeight="false" outlineLevel="0" collapsed="false">
      <c r="A931" s="0" t="s">
        <v>487</v>
      </c>
      <c r="B931" s="15" t="n">
        <v>46082</v>
      </c>
      <c r="C931" s="0" t="n">
        <v>1</v>
      </c>
      <c r="D931" s="0" t="n">
        <v>204</v>
      </c>
    </row>
    <row r="932" customFormat="false" ht="15" hidden="false" customHeight="false" outlineLevel="0" collapsed="false">
      <c r="A932" s="0" t="s">
        <v>487</v>
      </c>
      <c r="B932" s="15" t="n">
        <v>46113</v>
      </c>
      <c r="C932" s="0" t="n">
        <v>1</v>
      </c>
      <c r="D932" s="0" t="n">
        <v>230</v>
      </c>
    </row>
    <row r="933" customFormat="false" ht="15" hidden="false" customHeight="false" outlineLevel="0" collapsed="false">
      <c r="A933" s="0" t="s">
        <v>487</v>
      </c>
      <c r="B933" s="15" t="n">
        <v>46143</v>
      </c>
      <c r="C933" s="0" t="n">
        <v>1</v>
      </c>
      <c r="D933" s="0" t="n">
        <v>248</v>
      </c>
    </row>
    <row r="934" customFormat="false" ht="15" hidden="false" customHeight="false" outlineLevel="0" collapsed="false">
      <c r="A934" s="0" t="s">
        <v>487</v>
      </c>
      <c r="B934" s="15" t="n">
        <v>46174</v>
      </c>
      <c r="C934" s="0" t="n">
        <v>1</v>
      </c>
      <c r="D934" s="0" t="n">
        <v>278</v>
      </c>
    </row>
    <row r="935" customFormat="false" ht="15" hidden="false" customHeight="false" outlineLevel="0" collapsed="false">
      <c r="A935" s="0" t="s">
        <v>487</v>
      </c>
      <c r="B935" s="15" t="n">
        <v>46204</v>
      </c>
      <c r="C935" s="0" t="n">
        <v>1</v>
      </c>
      <c r="D935" s="0" t="n">
        <v>301</v>
      </c>
    </row>
    <row r="936" customFormat="false" ht="15" hidden="false" customHeight="false" outlineLevel="0" collapsed="false">
      <c r="A936" s="0" t="s">
        <v>487</v>
      </c>
      <c r="B936" s="15" t="n">
        <v>46235</v>
      </c>
      <c r="C936" s="0" t="n">
        <v>1</v>
      </c>
      <c r="D936" s="0" t="n">
        <v>309</v>
      </c>
    </row>
    <row r="937" customFormat="false" ht="15" hidden="false" customHeight="false" outlineLevel="0" collapsed="false">
      <c r="A937" s="0" t="s">
        <v>539</v>
      </c>
      <c r="B937" s="15" t="n">
        <v>44835</v>
      </c>
      <c r="C937" s="0" t="n">
        <v>1</v>
      </c>
      <c r="D937" s="0" t="n">
        <v>1</v>
      </c>
    </row>
    <row r="938" customFormat="false" ht="15" hidden="false" customHeight="false" outlineLevel="0" collapsed="false">
      <c r="A938" s="0" t="s">
        <v>539</v>
      </c>
      <c r="B938" s="15" t="n">
        <v>44866</v>
      </c>
      <c r="C938" s="0" t="n">
        <v>1</v>
      </c>
      <c r="D938" s="0" t="n">
        <v>1</v>
      </c>
    </row>
    <row r="939" customFormat="false" ht="15" hidden="false" customHeight="false" outlineLevel="0" collapsed="false">
      <c r="A939" s="0" t="s">
        <v>539</v>
      </c>
      <c r="B939" s="15" t="n">
        <v>44896</v>
      </c>
      <c r="C939" s="0" t="n">
        <v>1</v>
      </c>
      <c r="D939" s="0" t="n">
        <v>1</v>
      </c>
    </row>
    <row r="940" customFormat="false" ht="15" hidden="false" customHeight="false" outlineLevel="0" collapsed="false">
      <c r="A940" s="0" t="s">
        <v>539</v>
      </c>
      <c r="B940" s="15" t="n">
        <v>44927</v>
      </c>
      <c r="C940" s="0" t="n">
        <v>1</v>
      </c>
      <c r="D940" s="0" t="n">
        <v>2</v>
      </c>
    </row>
    <row r="941" customFormat="false" ht="15" hidden="false" customHeight="false" outlineLevel="0" collapsed="false">
      <c r="A941" s="0" t="s">
        <v>539</v>
      </c>
      <c r="B941" s="15" t="n">
        <v>44958</v>
      </c>
      <c r="C941" s="0" t="n">
        <v>1</v>
      </c>
      <c r="D941" s="0" t="n">
        <v>2</v>
      </c>
    </row>
    <row r="942" customFormat="false" ht="15" hidden="false" customHeight="false" outlineLevel="0" collapsed="false">
      <c r="A942" s="0" t="s">
        <v>539</v>
      </c>
      <c r="B942" s="15" t="n">
        <v>44986</v>
      </c>
      <c r="C942" s="0" t="n">
        <v>1</v>
      </c>
      <c r="D942" s="0" t="n">
        <v>2</v>
      </c>
    </row>
    <row r="943" customFormat="false" ht="15" hidden="false" customHeight="false" outlineLevel="0" collapsed="false">
      <c r="A943" s="0" t="s">
        <v>539</v>
      </c>
      <c r="B943" s="15" t="n">
        <v>45017</v>
      </c>
      <c r="C943" s="0" t="n">
        <v>1</v>
      </c>
      <c r="D943" s="0" t="n">
        <v>2</v>
      </c>
    </row>
    <row r="944" customFormat="false" ht="15" hidden="false" customHeight="false" outlineLevel="0" collapsed="false">
      <c r="A944" s="0" t="s">
        <v>539</v>
      </c>
      <c r="B944" s="15" t="n">
        <v>45047</v>
      </c>
      <c r="C944" s="0" t="n">
        <v>1</v>
      </c>
      <c r="D944" s="0" t="n">
        <v>2</v>
      </c>
    </row>
    <row r="945" customFormat="false" ht="15" hidden="false" customHeight="false" outlineLevel="0" collapsed="false">
      <c r="A945" s="0" t="s">
        <v>539</v>
      </c>
      <c r="B945" s="15" t="n">
        <v>45078</v>
      </c>
      <c r="C945" s="0" t="n">
        <v>1</v>
      </c>
      <c r="D945" s="0" t="n">
        <v>2</v>
      </c>
    </row>
    <row r="946" customFormat="false" ht="15" hidden="false" customHeight="false" outlineLevel="0" collapsed="false">
      <c r="A946" s="0" t="s">
        <v>539</v>
      </c>
      <c r="B946" s="15" t="n">
        <v>45108</v>
      </c>
      <c r="C946" s="0" t="n">
        <v>1</v>
      </c>
      <c r="D946" s="0" t="n">
        <v>2</v>
      </c>
    </row>
    <row r="947" customFormat="false" ht="15" hidden="false" customHeight="false" outlineLevel="0" collapsed="false">
      <c r="A947" s="0" t="s">
        <v>539</v>
      </c>
      <c r="B947" s="15" t="n">
        <v>45139</v>
      </c>
      <c r="C947" s="0" t="n">
        <v>1</v>
      </c>
      <c r="D947" s="0" t="n">
        <v>2</v>
      </c>
    </row>
    <row r="948" customFormat="false" ht="15" hidden="false" customHeight="false" outlineLevel="0" collapsed="false">
      <c r="A948" s="0" t="s">
        <v>539</v>
      </c>
      <c r="B948" s="15" t="n">
        <v>45170</v>
      </c>
      <c r="C948" s="0" t="n">
        <v>1</v>
      </c>
      <c r="D948" s="0" t="n">
        <v>2</v>
      </c>
    </row>
    <row r="949" customFormat="false" ht="15" hidden="false" customHeight="false" outlineLevel="0" collapsed="false">
      <c r="A949" s="0" t="s">
        <v>539</v>
      </c>
      <c r="B949" s="15" t="n">
        <v>45200</v>
      </c>
      <c r="C949" s="0" t="n">
        <v>1</v>
      </c>
      <c r="D949" s="0" t="n">
        <v>3</v>
      </c>
    </row>
    <row r="950" customFormat="false" ht="15" hidden="false" customHeight="false" outlineLevel="0" collapsed="false">
      <c r="A950" s="0" t="s">
        <v>539</v>
      </c>
      <c r="B950" s="15" t="n">
        <v>45231</v>
      </c>
      <c r="C950" s="0" t="n">
        <v>1</v>
      </c>
      <c r="D950" s="0" t="n">
        <v>3</v>
      </c>
    </row>
    <row r="951" customFormat="false" ht="15" hidden="false" customHeight="false" outlineLevel="0" collapsed="false">
      <c r="A951" s="0" t="s">
        <v>539</v>
      </c>
      <c r="B951" s="15" t="n">
        <v>45261</v>
      </c>
      <c r="C951" s="0" t="n">
        <v>1</v>
      </c>
      <c r="D951" s="0" t="n">
        <v>3</v>
      </c>
    </row>
    <row r="952" customFormat="false" ht="15" hidden="false" customHeight="false" outlineLevel="0" collapsed="false">
      <c r="A952" s="0" t="s">
        <v>539</v>
      </c>
      <c r="B952" s="15" t="n">
        <v>45292</v>
      </c>
      <c r="C952" s="0" t="n">
        <v>1</v>
      </c>
      <c r="D952" s="0" t="n">
        <v>4</v>
      </c>
    </row>
    <row r="953" customFormat="false" ht="15" hidden="false" customHeight="false" outlineLevel="0" collapsed="false">
      <c r="A953" s="0" t="s">
        <v>539</v>
      </c>
      <c r="B953" s="15" t="n">
        <v>45323</v>
      </c>
      <c r="C953" s="0" t="n">
        <v>1</v>
      </c>
      <c r="D953" s="0" t="n">
        <v>5</v>
      </c>
    </row>
    <row r="954" customFormat="false" ht="15" hidden="false" customHeight="false" outlineLevel="0" collapsed="false">
      <c r="A954" s="0" t="s">
        <v>539</v>
      </c>
      <c r="B954" s="15" t="n">
        <v>45352</v>
      </c>
      <c r="C954" s="0" t="n">
        <v>1</v>
      </c>
      <c r="D954" s="0" t="n">
        <v>5</v>
      </c>
    </row>
    <row r="955" customFormat="false" ht="15" hidden="false" customHeight="false" outlineLevel="0" collapsed="false">
      <c r="A955" s="0" t="s">
        <v>539</v>
      </c>
      <c r="B955" s="15" t="n">
        <v>45383</v>
      </c>
      <c r="C955" s="0" t="n">
        <v>1</v>
      </c>
      <c r="D955" s="0" t="n">
        <v>5</v>
      </c>
    </row>
    <row r="956" customFormat="false" ht="15" hidden="false" customHeight="false" outlineLevel="0" collapsed="false">
      <c r="A956" s="0" t="s">
        <v>539</v>
      </c>
      <c r="B956" s="15" t="n">
        <v>45413</v>
      </c>
      <c r="C956" s="0" t="n">
        <v>1</v>
      </c>
      <c r="D956" s="0" t="n">
        <v>5</v>
      </c>
    </row>
    <row r="957" customFormat="false" ht="15" hidden="false" customHeight="false" outlineLevel="0" collapsed="false">
      <c r="A957" s="0" t="s">
        <v>539</v>
      </c>
      <c r="B957" s="15" t="n">
        <v>45444</v>
      </c>
      <c r="C957" s="0" t="n">
        <v>1</v>
      </c>
      <c r="D957" s="0" t="n">
        <v>6</v>
      </c>
    </row>
    <row r="958" customFormat="false" ht="15" hidden="false" customHeight="false" outlineLevel="0" collapsed="false">
      <c r="A958" s="0" t="s">
        <v>539</v>
      </c>
      <c r="B958" s="15" t="n">
        <v>45474</v>
      </c>
      <c r="C958" s="0" t="n">
        <v>1</v>
      </c>
      <c r="D958" s="0" t="n">
        <v>6</v>
      </c>
    </row>
    <row r="959" customFormat="false" ht="15" hidden="false" customHeight="false" outlineLevel="0" collapsed="false">
      <c r="A959" s="0" t="s">
        <v>539</v>
      </c>
      <c r="B959" s="15" t="n">
        <v>45505</v>
      </c>
      <c r="C959" s="0" t="n">
        <v>1</v>
      </c>
      <c r="D959" s="0" t="n">
        <v>6</v>
      </c>
    </row>
    <row r="960" customFormat="false" ht="15" hidden="false" customHeight="false" outlineLevel="0" collapsed="false">
      <c r="A960" s="0" t="s">
        <v>539</v>
      </c>
      <c r="B960" s="15" t="n">
        <v>45536</v>
      </c>
      <c r="C960" s="0" t="n">
        <v>1</v>
      </c>
      <c r="D960" s="0" t="n">
        <v>7</v>
      </c>
    </row>
    <row r="961" customFormat="false" ht="15" hidden="false" customHeight="false" outlineLevel="0" collapsed="false">
      <c r="A961" s="0" t="s">
        <v>539</v>
      </c>
      <c r="B961" s="15" t="n">
        <v>45566</v>
      </c>
      <c r="C961" s="0" t="n">
        <v>1</v>
      </c>
      <c r="D961" s="0" t="n">
        <v>8</v>
      </c>
    </row>
    <row r="962" customFormat="false" ht="15" hidden="false" customHeight="false" outlineLevel="0" collapsed="false">
      <c r="A962" s="0" t="s">
        <v>539</v>
      </c>
      <c r="B962" s="15" t="n">
        <v>45597</v>
      </c>
      <c r="C962" s="0" t="n">
        <v>1</v>
      </c>
      <c r="D962" s="0" t="n">
        <v>8</v>
      </c>
    </row>
    <row r="963" customFormat="false" ht="15" hidden="false" customHeight="false" outlineLevel="0" collapsed="false">
      <c r="A963" s="0" t="s">
        <v>539</v>
      </c>
      <c r="B963" s="15" t="n">
        <v>45627</v>
      </c>
      <c r="C963" s="0" t="n">
        <v>1</v>
      </c>
      <c r="D963" s="0" t="n">
        <v>8</v>
      </c>
    </row>
    <row r="964" customFormat="false" ht="15" hidden="false" customHeight="false" outlineLevel="0" collapsed="false">
      <c r="A964" s="0" t="s">
        <v>539</v>
      </c>
      <c r="B964" s="15" t="n">
        <v>45658</v>
      </c>
      <c r="C964" s="0" t="n">
        <v>1</v>
      </c>
      <c r="D964" s="0" t="n">
        <v>8</v>
      </c>
    </row>
    <row r="965" customFormat="false" ht="15" hidden="false" customHeight="false" outlineLevel="0" collapsed="false">
      <c r="A965" s="0" t="s">
        <v>539</v>
      </c>
      <c r="B965" s="15" t="n">
        <v>45689</v>
      </c>
      <c r="C965" s="0" t="n">
        <v>1</v>
      </c>
      <c r="D965" s="0" t="n">
        <v>8</v>
      </c>
    </row>
    <row r="966" customFormat="false" ht="15" hidden="false" customHeight="false" outlineLevel="0" collapsed="false">
      <c r="A966" s="0" t="s">
        <v>539</v>
      </c>
      <c r="B966" s="15" t="n">
        <v>45717</v>
      </c>
      <c r="C966" s="0" t="n">
        <v>1</v>
      </c>
      <c r="D966" s="0" t="n">
        <v>8</v>
      </c>
    </row>
    <row r="967" customFormat="false" ht="15" hidden="false" customHeight="false" outlineLevel="0" collapsed="false">
      <c r="A967" s="0" t="s">
        <v>539</v>
      </c>
      <c r="B967" s="15" t="n">
        <v>45748</v>
      </c>
      <c r="C967" s="0" t="n">
        <v>1</v>
      </c>
      <c r="D967" s="0" t="n">
        <v>9</v>
      </c>
    </row>
    <row r="968" customFormat="false" ht="15" hidden="false" customHeight="false" outlineLevel="0" collapsed="false">
      <c r="A968" s="0" t="s">
        <v>539</v>
      </c>
      <c r="B968" s="15" t="n">
        <v>45778</v>
      </c>
      <c r="C968" s="0" t="n">
        <v>1</v>
      </c>
      <c r="D968" s="0" t="n">
        <v>9</v>
      </c>
    </row>
    <row r="969" customFormat="false" ht="15" hidden="false" customHeight="false" outlineLevel="0" collapsed="false">
      <c r="A969" s="0" t="s">
        <v>539</v>
      </c>
      <c r="B969" s="15" t="n">
        <v>45809</v>
      </c>
      <c r="C969" s="0" t="n">
        <v>1</v>
      </c>
      <c r="D969" s="0" t="n">
        <v>10</v>
      </c>
    </row>
    <row r="970" customFormat="false" ht="15" hidden="false" customHeight="false" outlineLevel="0" collapsed="false">
      <c r="A970" s="0" t="s">
        <v>539</v>
      </c>
      <c r="B970" s="15" t="n">
        <v>45839</v>
      </c>
      <c r="C970" s="0" t="n">
        <v>1</v>
      </c>
      <c r="D970" s="0" t="n">
        <v>11</v>
      </c>
    </row>
    <row r="971" customFormat="false" ht="15" hidden="false" customHeight="false" outlineLevel="0" collapsed="false">
      <c r="A971" s="0" t="s">
        <v>539</v>
      </c>
      <c r="B971" s="15" t="n">
        <v>45870</v>
      </c>
      <c r="C971" s="0" t="n">
        <v>1</v>
      </c>
      <c r="D971" s="0" t="n">
        <v>11</v>
      </c>
    </row>
    <row r="972" customFormat="false" ht="15" hidden="false" customHeight="false" outlineLevel="0" collapsed="false">
      <c r="A972" s="0" t="s">
        <v>539</v>
      </c>
      <c r="B972" s="15" t="n">
        <v>45901</v>
      </c>
      <c r="C972" s="0" t="n">
        <v>1</v>
      </c>
      <c r="D972" s="0" t="n">
        <v>12</v>
      </c>
    </row>
    <row r="973" customFormat="false" ht="15" hidden="false" customHeight="false" outlineLevel="0" collapsed="false">
      <c r="A973" s="0" t="s">
        <v>539</v>
      </c>
      <c r="B973" s="15" t="n">
        <v>45931</v>
      </c>
      <c r="C973" s="0" t="n">
        <v>1</v>
      </c>
      <c r="D973" s="0" t="n">
        <v>13</v>
      </c>
    </row>
    <row r="974" customFormat="false" ht="15" hidden="false" customHeight="false" outlineLevel="0" collapsed="false">
      <c r="A974" s="0" t="s">
        <v>539</v>
      </c>
      <c r="B974" s="15" t="n">
        <v>45962</v>
      </c>
      <c r="C974" s="0" t="n">
        <v>1</v>
      </c>
      <c r="D974" s="0" t="n">
        <v>13</v>
      </c>
    </row>
    <row r="975" customFormat="false" ht="15" hidden="false" customHeight="false" outlineLevel="0" collapsed="false">
      <c r="A975" s="0" t="s">
        <v>539</v>
      </c>
      <c r="B975" s="15" t="n">
        <v>45992</v>
      </c>
      <c r="C975" s="0" t="n">
        <v>1</v>
      </c>
      <c r="D975" s="0" t="n">
        <v>14</v>
      </c>
    </row>
    <row r="976" customFormat="false" ht="15" hidden="false" customHeight="false" outlineLevel="0" collapsed="false">
      <c r="A976" s="0" t="s">
        <v>539</v>
      </c>
      <c r="B976" s="15" t="n">
        <v>46023</v>
      </c>
      <c r="C976" s="0" t="n">
        <v>1</v>
      </c>
      <c r="D976" s="0" t="n">
        <v>14</v>
      </c>
    </row>
    <row r="977" customFormat="false" ht="15" hidden="false" customHeight="false" outlineLevel="0" collapsed="false">
      <c r="A977" s="0" t="s">
        <v>539</v>
      </c>
      <c r="B977" s="15" t="n">
        <v>46054</v>
      </c>
      <c r="C977" s="0" t="n">
        <v>1</v>
      </c>
      <c r="D977" s="0" t="n">
        <v>16</v>
      </c>
    </row>
    <row r="978" customFormat="false" ht="15" hidden="false" customHeight="false" outlineLevel="0" collapsed="false">
      <c r="A978" s="0" t="s">
        <v>539</v>
      </c>
      <c r="B978" s="15" t="n">
        <v>46082</v>
      </c>
      <c r="C978" s="0" t="n">
        <v>1</v>
      </c>
      <c r="D978" s="0" t="n">
        <v>19</v>
      </c>
    </row>
    <row r="979" customFormat="false" ht="15" hidden="false" customHeight="false" outlineLevel="0" collapsed="false">
      <c r="A979" s="0" t="s">
        <v>539</v>
      </c>
      <c r="B979" s="15" t="n">
        <v>46113</v>
      </c>
      <c r="C979" s="0" t="n">
        <v>1</v>
      </c>
      <c r="D979" s="0" t="n">
        <v>21</v>
      </c>
    </row>
    <row r="980" customFormat="false" ht="15" hidden="false" customHeight="false" outlineLevel="0" collapsed="false">
      <c r="A980" s="0" t="s">
        <v>539</v>
      </c>
      <c r="B980" s="15" t="n">
        <v>46143</v>
      </c>
      <c r="C980" s="0" t="n">
        <v>1</v>
      </c>
      <c r="D980" s="0" t="n">
        <v>23</v>
      </c>
    </row>
    <row r="981" customFormat="false" ht="15" hidden="false" customHeight="false" outlineLevel="0" collapsed="false">
      <c r="A981" s="0" t="s">
        <v>539</v>
      </c>
      <c r="B981" s="15" t="n">
        <v>46174</v>
      </c>
      <c r="C981" s="0" t="n">
        <v>1</v>
      </c>
      <c r="D981" s="0" t="n">
        <v>23</v>
      </c>
    </row>
    <row r="982" customFormat="false" ht="15" hidden="false" customHeight="false" outlineLevel="0" collapsed="false">
      <c r="A982" s="0" t="s">
        <v>539</v>
      </c>
      <c r="B982" s="15" t="n">
        <v>46204</v>
      </c>
      <c r="C982" s="0" t="n">
        <v>1</v>
      </c>
      <c r="D982" s="0" t="n">
        <v>24</v>
      </c>
    </row>
    <row r="983" customFormat="false" ht="15" hidden="false" customHeight="false" outlineLevel="0" collapsed="false">
      <c r="A983" s="0" t="s">
        <v>539</v>
      </c>
      <c r="B983" s="15" t="n">
        <v>46235</v>
      </c>
      <c r="C983" s="0" t="n">
        <v>1</v>
      </c>
      <c r="D983" s="0" t="n">
        <v>28</v>
      </c>
    </row>
    <row r="984" customFormat="false" ht="15" hidden="false" customHeight="false" outlineLevel="0" collapsed="false">
      <c r="A984" s="0" t="s">
        <v>505</v>
      </c>
      <c r="B984" s="15" t="n">
        <v>44562</v>
      </c>
      <c r="C984" s="0" t="n">
        <v>3</v>
      </c>
      <c r="D984" s="0" t="n">
        <v>13</v>
      </c>
    </row>
    <row r="985" customFormat="false" ht="15" hidden="false" customHeight="false" outlineLevel="0" collapsed="false">
      <c r="A985" s="0" t="s">
        <v>505</v>
      </c>
      <c r="B985" s="15" t="n">
        <v>44593</v>
      </c>
      <c r="C985" s="0" t="n">
        <v>3</v>
      </c>
      <c r="D985" s="0" t="n">
        <v>19</v>
      </c>
    </row>
    <row r="986" customFormat="false" ht="15" hidden="false" customHeight="false" outlineLevel="0" collapsed="false">
      <c r="A986" s="0" t="s">
        <v>505</v>
      </c>
      <c r="B986" s="15" t="n">
        <v>44621</v>
      </c>
      <c r="C986" s="0" t="n">
        <v>3</v>
      </c>
      <c r="D986" s="0" t="n">
        <v>47</v>
      </c>
    </row>
    <row r="987" customFormat="false" ht="15" hidden="false" customHeight="false" outlineLevel="0" collapsed="false">
      <c r="A987" s="0" t="s">
        <v>505</v>
      </c>
      <c r="B987" s="15" t="n">
        <v>44652</v>
      </c>
      <c r="C987" s="0" t="n">
        <v>3</v>
      </c>
      <c r="D987" s="0" t="n">
        <v>55</v>
      </c>
    </row>
    <row r="988" customFormat="false" ht="15" hidden="false" customHeight="false" outlineLevel="0" collapsed="false">
      <c r="A988" s="0" t="s">
        <v>505</v>
      </c>
      <c r="B988" s="15" t="n">
        <v>44682</v>
      </c>
      <c r="C988" s="0" t="n">
        <v>3</v>
      </c>
      <c r="D988" s="0" t="n">
        <v>62</v>
      </c>
    </row>
    <row r="989" customFormat="false" ht="15" hidden="false" customHeight="false" outlineLevel="0" collapsed="false">
      <c r="A989" s="0" t="s">
        <v>505</v>
      </c>
      <c r="B989" s="15" t="n">
        <v>44713</v>
      </c>
      <c r="C989" s="0" t="n">
        <v>3</v>
      </c>
      <c r="D989" s="0" t="n">
        <v>68</v>
      </c>
    </row>
    <row r="990" customFormat="false" ht="15" hidden="false" customHeight="false" outlineLevel="0" collapsed="false">
      <c r="A990" s="0" t="s">
        <v>505</v>
      </c>
      <c r="B990" s="15" t="n">
        <v>44743</v>
      </c>
      <c r="C990" s="0" t="n">
        <v>3</v>
      </c>
      <c r="D990" s="0" t="n">
        <v>75</v>
      </c>
    </row>
    <row r="991" customFormat="false" ht="15" hidden="false" customHeight="false" outlineLevel="0" collapsed="false">
      <c r="A991" s="0" t="s">
        <v>505</v>
      </c>
      <c r="B991" s="15" t="n">
        <v>44774</v>
      </c>
      <c r="C991" s="0" t="n">
        <v>3</v>
      </c>
      <c r="D991" s="0" t="n">
        <v>108</v>
      </c>
    </row>
    <row r="992" customFormat="false" ht="15" hidden="false" customHeight="false" outlineLevel="0" collapsed="false">
      <c r="A992" s="0" t="s">
        <v>505</v>
      </c>
      <c r="B992" s="15" t="n">
        <v>44805</v>
      </c>
      <c r="C992" s="0" t="n">
        <v>3</v>
      </c>
      <c r="D992" s="0" t="n">
        <v>147</v>
      </c>
    </row>
    <row r="993" customFormat="false" ht="15" hidden="false" customHeight="false" outlineLevel="0" collapsed="false">
      <c r="A993" s="0" t="s">
        <v>505</v>
      </c>
      <c r="B993" s="15" t="n">
        <v>44835</v>
      </c>
      <c r="C993" s="0" t="n">
        <v>3</v>
      </c>
      <c r="D993" s="0" t="n">
        <v>171</v>
      </c>
    </row>
    <row r="994" customFormat="false" ht="15" hidden="false" customHeight="false" outlineLevel="0" collapsed="false">
      <c r="A994" s="0" t="s">
        <v>505</v>
      </c>
      <c r="B994" s="15" t="n">
        <v>44866</v>
      </c>
      <c r="C994" s="0" t="n">
        <v>3</v>
      </c>
      <c r="D994" s="0" t="n">
        <v>186</v>
      </c>
    </row>
    <row r="995" customFormat="false" ht="15" hidden="false" customHeight="false" outlineLevel="0" collapsed="false">
      <c r="A995" s="0" t="s">
        <v>505</v>
      </c>
      <c r="B995" s="15" t="n">
        <v>44896</v>
      </c>
      <c r="C995" s="0" t="n">
        <v>3</v>
      </c>
      <c r="D995" s="0" t="n">
        <v>221</v>
      </c>
    </row>
    <row r="996" customFormat="false" ht="15" hidden="false" customHeight="false" outlineLevel="0" collapsed="false">
      <c r="A996" s="0" t="s">
        <v>505</v>
      </c>
      <c r="B996" s="15" t="n">
        <v>44927</v>
      </c>
      <c r="C996" s="0" t="n">
        <v>3</v>
      </c>
      <c r="D996" s="0" t="n">
        <v>270</v>
      </c>
    </row>
    <row r="997" customFormat="false" ht="15" hidden="false" customHeight="false" outlineLevel="0" collapsed="false">
      <c r="A997" s="0" t="s">
        <v>505</v>
      </c>
      <c r="B997" s="15" t="n">
        <v>44958</v>
      </c>
      <c r="C997" s="0" t="n">
        <v>3</v>
      </c>
      <c r="D997" s="0" t="n">
        <v>317</v>
      </c>
    </row>
    <row r="998" customFormat="false" ht="15" hidden="false" customHeight="false" outlineLevel="0" collapsed="false">
      <c r="A998" s="0" t="s">
        <v>505</v>
      </c>
      <c r="B998" s="15" t="n">
        <v>44986</v>
      </c>
      <c r="C998" s="0" t="n">
        <v>3</v>
      </c>
      <c r="D998" s="0" t="n">
        <v>361</v>
      </c>
    </row>
    <row r="999" customFormat="false" ht="15" hidden="false" customHeight="false" outlineLevel="0" collapsed="false">
      <c r="A999" s="0" t="s">
        <v>505</v>
      </c>
      <c r="B999" s="15" t="n">
        <v>45017</v>
      </c>
      <c r="C999" s="0" t="n">
        <v>3</v>
      </c>
      <c r="D999" s="0" t="n">
        <v>412</v>
      </c>
    </row>
    <row r="1000" customFormat="false" ht="15" hidden="false" customHeight="false" outlineLevel="0" collapsed="false">
      <c r="A1000" s="0" t="s">
        <v>505</v>
      </c>
      <c r="B1000" s="15" t="n">
        <v>45047</v>
      </c>
      <c r="C1000" s="0" t="n">
        <v>3</v>
      </c>
      <c r="D1000" s="0" t="n">
        <v>466</v>
      </c>
    </row>
    <row r="1001" customFormat="false" ht="15" hidden="false" customHeight="false" outlineLevel="0" collapsed="false">
      <c r="A1001" s="0" t="s">
        <v>505</v>
      </c>
      <c r="B1001" s="15" t="n">
        <v>45078</v>
      </c>
      <c r="C1001" s="0" t="n">
        <v>3</v>
      </c>
      <c r="D1001" s="0" t="n">
        <v>542</v>
      </c>
    </row>
    <row r="1002" customFormat="false" ht="15" hidden="false" customHeight="false" outlineLevel="0" collapsed="false">
      <c r="A1002" s="0" t="s">
        <v>505</v>
      </c>
      <c r="B1002" s="15" t="n">
        <v>45108</v>
      </c>
      <c r="C1002" s="0" t="n">
        <v>3</v>
      </c>
      <c r="D1002" s="0" t="n">
        <v>596</v>
      </c>
    </row>
    <row r="1003" customFormat="false" ht="15" hidden="false" customHeight="false" outlineLevel="0" collapsed="false">
      <c r="A1003" s="0" t="s">
        <v>505</v>
      </c>
      <c r="B1003" s="15" t="n">
        <v>45139</v>
      </c>
      <c r="C1003" s="0" t="n">
        <v>3</v>
      </c>
      <c r="D1003" s="0" t="n">
        <v>683</v>
      </c>
    </row>
    <row r="1004" customFormat="false" ht="15" hidden="false" customHeight="false" outlineLevel="0" collapsed="false">
      <c r="A1004" s="0" t="s">
        <v>505</v>
      </c>
      <c r="B1004" s="15" t="n">
        <v>45170</v>
      </c>
      <c r="C1004" s="0" t="n">
        <v>3</v>
      </c>
      <c r="D1004" s="0" t="n">
        <v>761</v>
      </c>
    </row>
    <row r="1005" customFormat="false" ht="15" hidden="false" customHeight="false" outlineLevel="0" collapsed="false">
      <c r="A1005" s="0" t="s">
        <v>505</v>
      </c>
      <c r="B1005" s="15" t="n">
        <v>45200</v>
      </c>
      <c r="C1005" s="0" t="n">
        <v>3</v>
      </c>
      <c r="D1005" s="0" t="n">
        <v>811</v>
      </c>
    </row>
    <row r="1006" customFormat="false" ht="15" hidden="false" customHeight="false" outlineLevel="0" collapsed="false">
      <c r="A1006" s="0" t="s">
        <v>505</v>
      </c>
      <c r="B1006" s="15" t="n">
        <v>45231</v>
      </c>
      <c r="C1006" s="0" t="n">
        <v>3</v>
      </c>
      <c r="D1006" s="0" t="n">
        <v>899</v>
      </c>
    </row>
    <row r="1007" customFormat="false" ht="15" hidden="false" customHeight="false" outlineLevel="0" collapsed="false">
      <c r="A1007" s="0" t="s">
        <v>505</v>
      </c>
      <c r="B1007" s="15" t="n">
        <v>45261</v>
      </c>
      <c r="C1007" s="0" t="n">
        <v>3</v>
      </c>
      <c r="D1007" s="0" t="n">
        <v>961</v>
      </c>
    </row>
    <row r="1008" customFormat="false" ht="15" hidden="false" customHeight="false" outlineLevel="0" collapsed="false">
      <c r="A1008" s="0" t="s">
        <v>505</v>
      </c>
      <c r="B1008" s="15" t="n">
        <v>45292</v>
      </c>
      <c r="C1008" s="0" t="n">
        <v>3</v>
      </c>
      <c r="D1008" s="0" t="n">
        <v>1030</v>
      </c>
    </row>
    <row r="1009" customFormat="false" ht="15" hidden="false" customHeight="false" outlineLevel="0" collapsed="false">
      <c r="A1009" s="0" t="s">
        <v>505</v>
      </c>
      <c r="B1009" s="15" t="n">
        <v>45323</v>
      </c>
      <c r="C1009" s="0" t="n">
        <v>3</v>
      </c>
      <c r="D1009" s="0" t="n">
        <v>1115</v>
      </c>
    </row>
    <row r="1010" customFormat="false" ht="15" hidden="false" customHeight="false" outlineLevel="0" collapsed="false">
      <c r="A1010" s="0" t="s">
        <v>505</v>
      </c>
      <c r="B1010" s="15" t="n">
        <v>45352</v>
      </c>
      <c r="C1010" s="0" t="n">
        <v>3</v>
      </c>
      <c r="D1010" s="0" t="n">
        <v>1218</v>
      </c>
    </row>
    <row r="1011" customFormat="false" ht="15" hidden="false" customHeight="false" outlineLevel="0" collapsed="false">
      <c r="A1011" s="0" t="s">
        <v>505</v>
      </c>
      <c r="B1011" s="15" t="n">
        <v>45383</v>
      </c>
      <c r="C1011" s="0" t="n">
        <v>3</v>
      </c>
      <c r="D1011" s="0" t="n">
        <v>1272</v>
      </c>
    </row>
    <row r="1012" customFormat="false" ht="15" hidden="false" customHeight="false" outlineLevel="0" collapsed="false">
      <c r="A1012" s="0" t="s">
        <v>505</v>
      </c>
      <c r="B1012" s="15" t="n">
        <v>45413</v>
      </c>
      <c r="C1012" s="0" t="n">
        <v>3</v>
      </c>
      <c r="D1012" s="0" t="n">
        <v>1369</v>
      </c>
    </row>
    <row r="1013" customFormat="false" ht="15" hidden="false" customHeight="false" outlineLevel="0" collapsed="false">
      <c r="A1013" s="0" t="s">
        <v>505</v>
      </c>
      <c r="B1013" s="15" t="n">
        <v>45444</v>
      </c>
      <c r="C1013" s="0" t="n">
        <v>3</v>
      </c>
      <c r="D1013" s="0" t="n">
        <v>1473</v>
      </c>
    </row>
    <row r="1014" customFormat="false" ht="15" hidden="false" customHeight="false" outlineLevel="0" collapsed="false">
      <c r="A1014" s="0" t="s">
        <v>505</v>
      </c>
      <c r="B1014" s="15" t="n">
        <v>45474</v>
      </c>
      <c r="C1014" s="0" t="n">
        <v>3</v>
      </c>
      <c r="D1014" s="0" t="n">
        <v>1556</v>
      </c>
    </row>
    <row r="1015" customFormat="false" ht="15" hidden="false" customHeight="false" outlineLevel="0" collapsed="false">
      <c r="A1015" s="0" t="s">
        <v>505</v>
      </c>
      <c r="B1015" s="15" t="n">
        <v>45505</v>
      </c>
      <c r="C1015" s="0" t="n">
        <v>3</v>
      </c>
      <c r="D1015" s="0" t="n">
        <v>1625</v>
      </c>
    </row>
    <row r="1016" customFormat="false" ht="15" hidden="false" customHeight="false" outlineLevel="0" collapsed="false">
      <c r="A1016" s="0" t="s">
        <v>505</v>
      </c>
      <c r="B1016" s="15" t="n">
        <v>45536</v>
      </c>
      <c r="C1016" s="0" t="n">
        <v>3</v>
      </c>
      <c r="D1016" s="0" t="n">
        <v>1681</v>
      </c>
    </row>
    <row r="1017" customFormat="false" ht="15" hidden="false" customHeight="false" outlineLevel="0" collapsed="false">
      <c r="A1017" s="0" t="s">
        <v>505</v>
      </c>
      <c r="B1017" s="15" t="n">
        <v>45566</v>
      </c>
      <c r="C1017" s="0" t="n">
        <v>3</v>
      </c>
      <c r="D1017" s="0" t="n">
        <v>1732</v>
      </c>
    </row>
    <row r="1018" customFormat="false" ht="15" hidden="false" customHeight="false" outlineLevel="0" collapsed="false">
      <c r="A1018" s="0" t="s">
        <v>505</v>
      </c>
      <c r="B1018" s="15" t="n">
        <v>45597</v>
      </c>
      <c r="C1018" s="0" t="n">
        <v>3</v>
      </c>
      <c r="D1018" s="0" t="n">
        <v>1797</v>
      </c>
    </row>
    <row r="1019" customFormat="false" ht="15" hidden="false" customHeight="false" outlineLevel="0" collapsed="false">
      <c r="A1019" s="0" t="s">
        <v>505</v>
      </c>
      <c r="B1019" s="15" t="n">
        <v>45627</v>
      </c>
      <c r="C1019" s="0" t="n">
        <v>3</v>
      </c>
      <c r="D1019" s="0" t="n">
        <v>1857</v>
      </c>
    </row>
    <row r="1020" customFormat="false" ht="15" hidden="false" customHeight="false" outlineLevel="0" collapsed="false">
      <c r="A1020" s="0" t="s">
        <v>505</v>
      </c>
      <c r="B1020" s="15" t="n">
        <v>45658</v>
      </c>
      <c r="C1020" s="0" t="n">
        <v>3</v>
      </c>
      <c r="D1020" s="0" t="n">
        <v>1895</v>
      </c>
    </row>
    <row r="1021" customFormat="false" ht="15" hidden="false" customHeight="false" outlineLevel="0" collapsed="false">
      <c r="A1021" s="0" t="s">
        <v>505</v>
      </c>
      <c r="B1021" s="15" t="n">
        <v>45689</v>
      </c>
      <c r="C1021" s="0" t="n">
        <v>3</v>
      </c>
      <c r="D1021" s="0" t="n">
        <v>1963</v>
      </c>
    </row>
    <row r="1022" customFormat="false" ht="15" hidden="false" customHeight="false" outlineLevel="0" collapsed="false">
      <c r="A1022" s="0" t="s">
        <v>505</v>
      </c>
      <c r="B1022" s="15" t="n">
        <v>45717</v>
      </c>
      <c r="C1022" s="0" t="n">
        <v>3</v>
      </c>
      <c r="D1022" s="0" t="n">
        <v>2048</v>
      </c>
    </row>
    <row r="1023" customFormat="false" ht="15" hidden="false" customHeight="false" outlineLevel="0" collapsed="false">
      <c r="A1023" s="0" t="s">
        <v>505</v>
      </c>
      <c r="B1023" s="15" t="n">
        <v>45748</v>
      </c>
      <c r="C1023" s="0" t="n">
        <v>3</v>
      </c>
      <c r="D1023" s="0" t="n">
        <v>2112</v>
      </c>
    </row>
    <row r="1024" customFormat="false" ht="15" hidden="false" customHeight="false" outlineLevel="0" collapsed="false">
      <c r="A1024" s="0" t="s">
        <v>505</v>
      </c>
      <c r="B1024" s="15" t="n">
        <v>45778</v>
      </c>
      <c r="C1024" s="0" t="n">
        <v>3</v>
      </c>
      <c r="D1024" s="0" t="n">
        <v>2193</v>
      </c>
    </row>
    <row r="1025" customFormat="false" ht="15" hidden="false" customHeight="false" outlineLevel="0" collapsed="false">
      <c r="A1025" s="0" t="s">
        <v>505</v>
      </c>
      <c r="B1025" s="15" t="n">
        <v>45809</v>
      </c>
      <c r="C1025" s="0" t="n">
        <v>3</v>
      </c>
      <c r="D1025" s="0" t="n">
        <v>2296</v>
      </c>
    </row>
    <row r="1026" customFormat="false" ht="15" hidden="false" customHeight="false" outlineLevel="0" collapsed="false">
      <c r="A1026" s="0" t="s">
        <v>505</v>
      </c>
      <c r="B1026" s="15" t="n">
        <v>45839</v>
      </c>
      <c r="C1026" s="0" t="n">
        <v>3</v>
      </c>
      <c r="D1026" s="0" t="n">
        <v>2371</v>
      </c>
    </row>
    <row r="1027" customFormat="false" ht="15" hidden="false" customHeight="false" outlineLevel="0" collapsed="false">
      <c r="A1027" s="0" t="s">
        <v>505</v>
      </c>
      <c r="B1027" s="15" t="n">
        <v>45870</v>
      </c>
      <c r="C1027" s="0" t="n">
        <v>3</v>
      </c>
      <c r="D1027" s="0" t="n">
        <v>2449</v>
      </c>
    </row>
    <row r="1028" customFormat="false" ht="15" hidden="false" customHeight="false" outlineLevel="0" collapsed="false">
      <c r="A1028" s="0" t="s">
        <v>505</v>
      </c>
      <c r="B1028" s="15" t="n">
        <v>45901</v>
      </c>
      <c r="C1028" s="0" t="n">
        <v>3</v>
      </c>
      <c r="D1028" s="0" t="n">
        <v>2542</v>
      </c>
    </row>
    <row r="1029" customFormat="false" ht="15" hidden="false" customHeight="false" outlineLevel="0" collapsed="false">
      <c r="A1029" s="0" t="s">
        <v>505</v>
      </c>
      <c r="B1029" s="15" t="n">
        <v>45931</v>
      </c>
      <c r="C1029" s="0" t="n">
        <v>3</v>
      </c>
      <c r="D1029" s="0" t="n">
        <v>2615</v>
      </c>
    </row>
    <row r="1030" customFormat="false" ht="15" hidden="false" customHeight="false" outlineLevel="0" collapsed="false">
      <c r="A1030" s="0" t="s">
        <v>505</v>
      </c>
      <c r="B1030" s="15" t="n">
        <v>45962</v>
      </c>
      <c r="C1030" s="0" t="n">
        <v>3</v>
      </c>
      <c r="D1030" s="0" t="n">
        <v>2692</v>
      </c>
    </row>
    <row r="1031" customFormat="false" ht="15" hidden="false" customHeight="false" outlineLevel="0" collapsed="false">
      <c r="A1031" s="0" t="s">
        <v>505</v>
      </c>
      <c r="B1031" s="15" t="n">
        <v>45992</v>
      </c>
      <c r="C1031" s="0" t="n">
        <v>3</v>
      </c>
      <c r="D1031" s="0" t="n">
        <v>2806</v>
      </c>
    </row>
    <row r="1032" customFormat="false" ht="15" hidden="false" customHeight="false" outlineLevel="0" collapsed="false">
      <c r="A1032" s="0" t="s">
        <v>505</v>
      </c>
      <c r="B1032" s="15" t="n">
        <v>46023</v>
      </c>
      <c r="C1032" s="0" t="n">
        <v>3</v>
      </c>
      <c r="D1032" s="0" t="n">
        <v>2884</v>
      </c>
    </row>
    <row r="1033" customFormat="false" ht="15" hidden="false" customHeight="false" outlineLevel="0" collapsed="false">
      <c r="A1033" s="0" t="s">
        <v>505</v>
      </c>
      <c r="B1033" s="15" t="n">
        <v>46054</v>
      </c>
      <c r="C1033" s="0" t="n">
        <v>3</v>
      </c>
      <c r="D1033" s="0" t="n">
        <v>2983</v>
      </c>
    </row>
    <row r="1034" customFormat="false" ht="15" hidden="false" customHeight="false" outlineLevel="0" collapsed="false">
      <c r="A1034" s="0" t="s">
        <v>505</v>
      </c>
      <c r="B1034" s="15" t="n">
        <v>46082</v>
      </c>
      <c r="C1034" s="0" t="n">
        <v>3</v>
      </c>
      <c r="D1034" s="0" t="n">
        <v>3163</v>
      </c>
    </row>
    <row r="1035" customFormat="false" ht="15" hidden="false" customHeight="false" outlineLevel="0" collapsed="false">
      <c r="A1035" s="0" t="s">
        <v>505</v>
      </c>
      <c r="B1035" s="15" t="n">
        <v>46113</v>
      </c>
      <c r="C1035" s="0" t="n">
        <v>3</v>
      </c>
      <c r="D1035" s="0" t="n">
        <v>3336</v>
      </c>
    </row>
    <row r="1036" customFormat="false" ht="15" hidden="false" customHeight="false" outlineLevel="0" collapsed="false">
      <c r="A1036" s="0" t="s">
        <v>505</v>
      </c>
      <c r="B1036" s="15" t="n">
        <v>46143</v>
      </c>
      <c r="C1036" s="0" t="n">
        <v>3</v>
      </c>
      <c r="D1036" s="0" t="n">
        <v>3552</v>
      </c>
    </row>
    <row r="1037" customFormat="false" ht="15" hidden="false" customHeight="false" outlineLevel="0" collapsed="false">
      <c r="A1037" s="0" t="s">
        <v>505</v>
      </c>
      <c r="B1037" s="15" t="n">
        <v>46174</v>
      </c>
      <c r="C1037" s="0" t="n">
        <v>3</v>
      </c>
      <c r="D1037" s="0" t="n">
        <v>3863</v>
      </c>
    </row>
    <row r="1038" customFormat="false" ht="15" hidden="false" customHeight="false" outlineLevel="0" collapsed="false">
      <c r="A1038" s="0" t="s">
        <v>505</v>
      </c>
      <c r="B1038" s="15" t="n">
        <v>46204</v>
      </c>
      <c r="C1038" s="0" t="n">
        <v>3</v>
      </c>
      <c r="D1038" s="0" t="n">
        <v>4099</v>
      </c>
    </row>
    <row r="1039" customFormat="false" ht="15" hidden="false" customHeight="false" outlineLevel="0" collapsed="false">
      <c r="A1039" s="0" t="s">
        <v>505</v>
      </c>
      <c r="B1039" s="15" t="n">
        <v>46235</v>
      </c>
      <c r="C1039" s="0" t="n">
        <v>3</v>
      </c>
      <c r="D1039" s="0" t="n">
        <v>4352</v>
      </c>
    </row>
    <row r="1040" customFormat="false" ht="15" hidden="false" customHeight="false" outlineLevel="0" collapsed="false">
      <c r="A1040" s="0" t="s">
        <v>513</v>
      </c>
      <c r="B1040" s="15" t="n">
        <v>44621</v>
      </c>
      <c r="C1040" s="0" t="n">
        <v>5</v>
      </c>
      <c r="D1040" s="0" t="n">
        <v>1</v>
      </c>
    </row>
    <row r="1041" customFormat="false" ht="15" hidden="false" customHeight="false" outlineLevel="0" collapsed="false">
      <c r="A1041" s="0" t="s">
        <v>513</v>
      </c>
      <c r="B1041" s="15" t="n">
        <v>44652</v>
      </c>
      <c r="C1041" s="0" t="n">
        <v>5</v>
      </c>
      <c r="D1041" s="0" t="n">
        <v>1</v>
      </c>
    </row>
    <row r="1042" customFormat="false" ht="15" hidden="false" customHeight="false" outlineLevel="0" collapsed="false">
      <c r="A1042" s="0" t="s">
        <v>513</v>
      </c>
      <c r="B1042" s="15" t="n">
        <v>44682</v>
      </c>
      <c r="C1042" s="0" t="n">
        <v>5</v>
      </c>
      <c r="D1042" s="0" t="n">
        <v>1</v>
      </c>
    </row>
    <row r="1043" customFormat="false" ht="15" hidden="false" customHeight="false" outlineLevel="0" collapsed="false">
      <c r="A1043" s="0" t="s">
        <v>513</v>
      </c>
      <c r="B1043" s="15" t="n">
        <v>44713</v>
      </c>
      <c r="C1043" s="0" t="n">
        <v>5</v>
      </c>
      <c r="D1043" s="0" t="n">
        <v>2</v>
      </c>
    </row>
    <row r="1044" customFormat="false" ht="15" hidden="false" customHeight="false" outlineLevel="0" collapsed="false">
      <c r="A1044" s="0" t="s">
        <v>513</v>
      </c>
      <c r="B1044" s="15" t="n">
        <v>44743</v>
      </c>
      <c r="C1044" s="0" t="n">
        <v>5</v>
      </c>
      <c r="D1044" s="0" t="n">
        <v>2</v>
      </c>
    </row>
    <row r="1045" customFormat="false" ht="15" hidden="false" customHeight="false" outlineLevel="0" collapsed="false">
      <c r="A1045" s="0" t="s">
        <v>513</v>
      </c>
      <c r="B1045" s="15" t="n">
        <v>44774</v>
      </c>
      <c r="C1045" s="0" t="n">
        <v>5</v>
      </c>
      <c r="D1045" s="0" t="n">
        <v>2</v>
      </c>
    </row>
    <row r="1046" customFormat="false" ht="15" hidden="false" customHeight="false" outlineLevel="0" collapsed="false">
      <c r="A1046" s="0" t="s">
        <v>513</v>
      </c>
      <c r="B1046" s="15" t="n">
        <v>44805</v>
      </c>
      <c r="C1046" s="0" t="n">
        <v>5</v>
      </c>
      <c r="D1046" s="0" t="n">
        <v>4</v>
      </c>
    </row>
    <row r="1047" customFormat="false" ht="15" hidden="false" customHeight="false" outlineLevel="0" collapsed="false">
      <c r="A1047" s="0" t="s">
        <v>513</v>
      </c>
      <c r="B1047" s="15" t="n">
        <v>44835</v>
      </c>
      <c r="C1047" s="0" t="n">
        <v>5</v>
      </c>
      <c r="D1047" s="0" t="n">
        <v>4</v>
      </c>
    </row>
    <row r="1048" customFormat="false" ht="15" hidden="false" customHeight="false" outlineLevel="0" collapsed="false">
      <c r="A1048" s="0" t="s">
        <v>513</v>
      </c>
      <c r="B1048" s="15" t="n">
        <v>44866</v>
      </c>
      <c r="C1048" s="0" t="n">
        <v>5</v>
      </c>
      <c r="D1048" s="0" t="n">
        <v>4</v>
      </c>
    </row>
    <row r="1049" customFormat="false" ht="15" hidden="false" customHeight="false" outlineLevel="0" collapsed="false">
      <c r="A1049" s="0" t="s">
        <v>513</v>
      </c>
      <c r="B1049" s="15" t="n">
        <v>44896</v>
      </c>
      <c r="C1049" s="0" t="n">
        <v>5</v>
      </c>
      <c r="D1049" s="0" t="n">
        <v>4</v>
      </c>
    </row>
    <row r="1050" customFormat="false" ht="15" hidden="false" customHeight="false" outlineLevel="0" collapsed="false">
      <c r="A1050" s="0" t="s">
        <v>513</v>
      </c>
      <c r="B1050" s="15" t="n">
        <v>44927</v>
      </c>
      <c r="C1050" s="0" t="n">
        <v>5</v>
      </c>
      <c r="D1050" s="0" t="n">
        <v>4</v>
      </c>
    </row>
    <row r="1051" customFormat="false" ht="15" hidden="false" customHeight="false" outlineLevel="0" collapsed="false">
      <c r="A1051" s="0" t="s">
        <v>513</v>
      </c>
      <c r="B1051" s="15" t="n">
        <v>44958</v>
      </c>
      <c r="C1051" s="0" t="n">
        <v>5</v>
      </c>
      <c r="D1051" s="0" t="n">
        <v>4</v>
      </c>
    </row>
    <row r="1052" customFormat="false" ht="15" hidden="false" customHeight="false" outlineLevel="0" collapsed="false">
      <c r="A1052" s="0" t="s">
        <v>513</v>
      </c>
      <c r="B1052" s="15" t="n">
        <v>44986</v>
      </c>
      <c r="C1052" s="0" t="n">
        <v>5</v>
      </c>
      <c r="D1052" s="0" t="n">
        <v>5</v>
      </c>
    </row>
    <row r="1053" customFormat="false" ht="15" hidden="false" customHeight="false" outlineLevel="0" collapsed="false">
      <c r="A1053" s="0" t="s">
        <v>513</v>
      </c>
      <c r="B1053" s="15" t="n">
        <v>45017</v>
      </c>
      <c r="C1053" s="0" t="n">
        <v>5</v>
      </c>
      <c r="D1053" s="0" t="n">
        <v>6</v>
      </c>
    </row>
    <row r="1054" customFormat="false" ht="15" hidden="false" customHeight="false" outlineLevel="0" collapsed="false">
      <c r="A1054" s="0" t="s">
        <v>513</v>
      </c>
      <c r="B1054" s="15" t="n">
        <v>45047</v>
      </c>
      <c r="C1054" s="0" t="n">
        <v>5</v>
      </c>
      <c r="D1054" s="0" t="n">
        <v>6</v>
      </c>
    </row>
    <row r="1055" customFormat="false" ht="15" hidden="false" customHeight="false" outlineLevel="0" collapsed="false">
      <c r="A1055" s="0" t="s">
        <v>513</v>
      </c>
      <c r="B1055" s="15" t="n">
        <v>45078</v>
      </c>
      <c r="C1055" s="0" t="n">
        <v>5</v>
      </c>
      <c r="D1055" s="0" t="n">
        <v>6</v>
      </c>
    </row>
    <row r="1056" customFormat="false" ht="15" hidden="false" customHeight="false" outlineLevel="0" collapsed="false">
      <c r="A1056" s="0" t="s">
        <v>513</v>
      </c>
      <c r="B1056" s="15" t="n">
        <v>45108</v>
      </c>
      <c r="C1056" s="0" t="n">
        <v>5</v>
      </c>
      <c r="D1056" s="0" t="n">
        <v>7</v>
      </c>
    </row>
    <row r="1057" customFormat="false" ht="15" hidden="false" customHeight="false" outlineLevel="0" collapsed="false">
      <c r="A1057" s="0" t="s">
        <v>513</v>
      </c>
      <c r="B1057" s="15" t="n">
        <v>45139</v>
      </c>
      <c r="C1057" s="0" t="n">
        <v>5</v>
      </c>
      <c r="D1057" s="0" t="n">
        <v>8</v>
      </c>
    </row>
    <row r="1058" customFormat="false" ht="15" hidden="false" customHeight="false" outlineLevel="0" collapsed="false">
      <c r="A1058" s="0" t="s">
        <v>513</v>
      </c>
      <c r="B1058" s="15" t="n">
        <v>45170</v>
      </c>
      <c r="C1058" s="0" t="n">
        <v>5</v>
      </c>
      <c r="D1058" s="0" t="n">
        <v>8</v>
      </c>
    </row>
    <row r="1059" customFormat="false" ht="15" hidden="false" customHeight="false" outlineLevel="0" collapsed="false">
      <c r="A1059" s="0" t="s">
        <v>513</v>
      </c>
      <c r="B1059" s="15" t="n">
        <v>45200</v>
      </c>
      <c r="C1059" s="0" t="n">
        <v>5</v>
      </c>
      <c r="D1059" s="0" t="n">
        <v>8</v>
      </c>
    </row>
    <row r="1060" customFormat="false" ht="15" hidden="false" customHeight="false" outlineLevel="0" collapsed="false">
      <c r="A1060" s="0" t="s">
        <v>513</v>
      </c>
      <c r="B1060" s="15" t="n">
        <v>45231</v>
      </c>
      <c r="C1060" s="0" t="n">
        <v>5</v>
      </c>
      <c r="D1060" s="0" t="n">
        <v>8</v>
      </c>
    </row>
    <row r="1061" customFormat="false" ht="15" hidden="false" customHeight="false" outlineLevel="0" collapsed="false">
      <c r="A1061" s="0" t="s">
        <v>513</v>
      </c>
      <c r="B1061" s="15" t="n">
        <v>45261</v>
      </c>
      <c r="C1061" s="0" t="n">
        <v>5</v>
      </c>
      <c r="D1061" s="0" t="n">
        <v>8</v>
      </c>
    </row>
    <row r="1062" customFormat="false" ht="15" hidden="false" customHeight="false" outlineLevel="0" collapsed="false">
      <c r="A1062" s="0" t="s">
        <v>513</v>
      </c>
      <c r="B1062" s="15" t="n">
        <v>45292</v>
      </c>
      <c r="C1062" s="0" t="n">
        <v>5</v>
      </c>
      <c r="D1062" s="0" t="n">
        <v>9</v>
      </c>
    </row>
    <row r="1063" customFormat="false" ht="15" hidden="false" customHeight="false" outlineLevel="0" collapsed="false">
      <c r="A1063" s="0" t="s">
        <v>513</v>
      </c>
      <c r="B1063" s="15" t="n">
        <v>45323</v>
      </c>
      <c r="C1063" s="0" t="n">
        <v>5</v>
      </c>
      <c r="D1063" s="0" t="n">
        <v>11</v>
      </c>
    </row>
    <row r="1064" customFormat="false" ht="15" hidden="false" customHeight="false" outlineLevel="0" collapsed="false">
      <c r="A1064" s="0" t="s">
        <v>513</v>
      </c>
      <c r="B1064" s="15" t="n">
        <v>45352</v>
      </c>
      <c r="C1064" s="0" t="n">
        <v>5</v>
      </c>
      <c r="D1064" s="0" t="n">
        <v>12</v>
      </c>
    </row>
    <row r="1065" customFormat="false" ht="15" hidden="false" customHeight="false" outlineLevel="0" collapsed="false">
      <c r="A1065" s="0" t="s">
        <v>513</v>
      </c>
      <c r="B1065" s="15" t="n">
        <v>45383</v>
      </c>
      <c r="C1065" s="0" t="n">
        <v>5</v>
      </c>
      <c r="D1065" s="0" t="n">
        <v>14</v>
      </c>
    </row>
    <row r="1066" customFormat="false" ht="15" hidden="false" customHeight="false" outlineLevel="0" collapsed="false">
      <c r="A1066" s="0" t="s">
        <v>513</v>
      </c>
      <c r="B1066" s="15" t="n">
        <v>45413</v>
      </c>
      <c r="C1066" s="0" t="n">
        <v>5</v>
      </c>
      <c r="D1066" s="0" t="n">
        <v>14</v>
      </c>
    </row>
    <row r="1067" customFormat="false" ht="15" hidden="false" customHeight="false" outlineLevel="0" collapsed="false">
      <c r="A1067" s="0" t="s">
        <v>513</v>
      </c>
      <c r="B1067" s="15" t="n">
        <v>45444</v>
      </c>
      <c r="C1067" s="0" t="n">
        <v>5</v>
      </c>
      <c r="D1067" s="0" t="n">
        <v>14</v>
      </c>
    </row>
    <row r="1068" customFormat="false" ht="15" hidden="false" customHeight="false" outlineLevel="0" collapsed="false">
      <c r="A1068" s="0" t="s">
        <v>513</v>
      </c>
      <c r="B1068" s="15" t="n">
        <v>45474</v>
      </c>
      <c r="C1068" s="0" t="n">
        <v>5</v>
      </c>
      <c r="D1068" s="0" t="n">
        <v>14</v>
      </c>
    </row>
    <row r="1069" customFormat="false" ht="15" hidden="false" customHeight="false" outlineLevel="0" collapsed="false">
      <c r="A1069" s="0" t="s">
        <v>513</v>
      </c>
      <c r="B1069" s="15" t="n">
        <v>45505</v>
      </c>
      <c r="C1069" s="0" t="n">
        <v>5</v>
      </c>
      <c r="D1069" s="0" t="n">
        <v>15</v>
      </c>
    </row>
    <row r="1070" customFormat="false" ht="15" hidden="false" customHeight="false" outlineLevel="0" collapsed="false">
      <c r="A1070" s="0" t="s">
        <v>513</v>
      </c>
      <c r="B1070" s="15" t="n">
        <v>45536</v>
      </c>
      <c r="C1070" s="0" t="n">
        <v>5</v>
      </c>
      <c r="D1070" s="0" t="n">
        <v>16</v>
      </c>
    </row>
    <row r="1071" customFormat="false" ht="15" hidden="false" customHeight="false" outlineLevel="0" collapsed="false">
      <c r="A1071" s="0" t="s">
        <v>513</v>
      </c>
      <c r="B1071" s="15" t="n">
        <v>45566</v>
      </c>
      <c r="C1071" s="0" t="n">
        <v>5</v>
      </c>
      <c r="D1071" s="0" t="n">
        <v>16</v>
      </c>
    </row>
    <row r="1072" customFormat="false" ht="15" hidden="false" customHeight="false" outlineLevel="0" collapsed="false">
      <c r="A1072" s="0" t="s">
        <v>513</v>
      </c>
      <c r="B1072" s="15" t="n">
        <v>45597</v>
      </c>
      <c r="C1072" s="0" t="n">
        <v>5</v>
      </c>
      <c r="D1072" s="0" t="n">
        <v>16</v>
      </c>
    </row>
    <row r="1073" customFormat="false" ht="15" hidden="false" customHeight="false" outlineLevel="0" collapsed="false">
      <c r="A1073" s="0" t="s">
        <v>513</v>
      </c>
      <c r="B1073" s="15" t="n">
        <v>45627</v>
      </c>
      <c r="C1073" s="0" t="n">
        <v>5</v>
      </c>
      <c r="D1073" s="0" t="n">
        <v>16</v>
      </c>
    </row>
    <row r="1074" customFormat="false" ht="15" hidden="false" customHeight="false" outlineLevel="0" collapsed="false">
      <c r="A1074" s="0" t="s">
        <v>513</v>
      </c>
      <c r="B1074" s="15" t="n">
        <v>45658</v>
      </c>
      <c r="C1074" s="0" t="n">
        <v>5</v>
      </c>
      <c r="D1074" s="0" t="n">
        <v>16</v>
      </c>
    </row>
    <row r="1075" customFormat="false" ht="15" hidden="false" customHeight="false" outlineLevel="0" collapsed="false">
      <c r="A1075" s="0" t="s">
        <v>513</v>
      </c>
      <c r="B1075" s="15" t="n">
        <v>45689</v>
      </c>
      <c r="C1075" s="0" t="n">
        <v>5</v>
      </c>
      <c r="D1075" s="0" t="n">
        <v>16</v>
      </c>
    </row>
    <row r="1076" customFormat="false" ht="15" hidden="false" customHeight="false" outlineLevel="0" collapsed="false">
      <c r="A1076" s="0" t="s">
        <v>513</v>
      </c>
      <c r="B1076" s="15" t="n">
        <v>45717</v>
      </c>
      <c r="C1076" s="0" t="n">
        <v>5</v>
      </c>
      <c r="D1076" s="0" t="n">
        <v>16</v>
      </c>
    </row>
    <row r="1077" customFormat="false" ht="15" hidden="false" customHeight="false" outlineLevel="0" collapsed="false">
      <c r="A1077" s="0" t="s">
        <v>513</v>
      </c>
      <c r="B1077" s="15" t="n">
        <v>45748</v>
      </c>
      <c r="C1077" s="0" t="n">
        <v>5</v>
      </c>
      <c r="D1077" s="0" t="n">
        <v>17</v>
      </c>
    </row>
    <row r="1078" customFormat="false" ht="15" hidden="false" customHeight="false" outlineLevel="0" collapsed="false">
      <c r="A1078" s="0" t="s">
        <v>513</v>
      </c>
      <c r="B1078" s="15" t="n">
        <v>45778</v>
      </c>
      <c r="C1078" s="0" t="n">
        <v>5</v>
      </c>
      <c r="D1078" s="0" t="n">
        <v>18</v>
      </c>
    </row>
    <row r="1079" customFormat="false" ht="15" hidden="false" customHeight="false" outlineLevel="0" collapsed="false">
      <c r="A1079" s="0" t="s">
        <v>513</v>
      </c>
      <c r="B1079" s="15" t="n">
        <v>45809</v>
      </c>
      <c r="C1079" s="0" t="n">
        <v>5</v>
      </c>
      <c r="D1079" s="0" t="n">
        <v>18</v>
      </c>
    </row>
    <row r="1080" customFormat="false" ht="15" hidden="false" customHeight="false" outlineLevel="0" collapsed="false">
      <c r="A1080" s="0" t="s">
        <v>513</v>
      </c>
      <c r="B1080" s="15" t="n">
        <v>45839</v>
      </c>
      <c r="C1080" s="0" t="n">
        <v>5</v>
      </c>
      <c r="D1080" s="0" t="n">
        <v>18</v>
      </c>
    </row>
    <row r="1081" customFormat="false" ht="15" hidden="false" customHeight="false" outlineLevel="0" collapsed="false">
      <c r="A1081" s="0" t="s">
        <v>513</v>
      </c>
      <c r="B1081" s="15" t="n">
        <v>45870</v>
      </c>
      <c r="C1081" s="0" t="n">
        <v>5</v>
      </c>
      <c r="D1081" s="0" t="n">
        <v>18</v>
      </c>
    </row>
    <row r="1082" customFormat="false" ht="15" hidden="false" customHeight="false" outlineLevel="0" collapsed="false">
      <c r="A1082" s="0" t="s">
        <v>513</v>
      </c>
      <c r="B1082" s="15" t="n">
        <v>45901</v>
      </c>
      <c r="C1082" s="0" t="n">
        <v>5</v>
      </c>
      <c r="D1082" s="0" t="n">
        <v>20</v>
      </c>
    </row>
    <row r="1083" customFormat="false" ht="15" hidden="false" customHeight="false" outlineLevel="0" collapsed="false">
      <c r="A1083" s="0" t="s">
        <v>513</v>
      </c>
      <c r="B1083" s="15" t="n">
        <v>45931</v>
      </c>
      <c r="C1083" s="0" t="n">
        <v>5</v>
      </c>
      <c r="D1083" s="0" t="n">
        <v>21</v>
      </c>
    </row>
    <row r="1084" customFormat="false" ht="15" hidden="false" customHeight="false" outlineLevel="0" collapsed="false">
      <c r="A1084" s="0" t="s">
        <v>513</v>
      </c>
      <c r="B1084" s="15" t="n">
        <v>45962</v>
      </c>
      <c r="C1084" s="0" t="n">
        <v>5</v>
      </c>
      <c r="D1084" s="0" t="n">
        <v>22</v>
      </c>
    </row>
    <row r="1085" customFormat="false" ht="15" hidden="false" customHeight="false" outlineLevel="0" collapsed="false">
      <c r="A1085" s="0" t="s">
        <v>513</v>
      </c>
      <c r="B1085" s="15" t="n">
        <v>45992</v>
      </c>
      <c r="C1085" s="0" t="n">
        <v>5</v>
      </c>
      <c r="D1085" s="0" t="n">
        <v>23</v>
      </c>
    </row>
    <row r="1086" customFormat="false" ht="15" hidden="false" customHeight="false" outlineLevel="0" collapsed="false">
      <c r="A1086" s="0" t="s">
        <v>513</v>
      </c>
      <c r="B1086" s="15" t="n">
        <v>46023</v>
      </c>
      <c r="C1086" s="0" t="n">
        <v>5</v>
      </c>
      <c r="D1086" s="0" t="n">
        <v>23</v>
      </c>
    </row>
    <row r="1087" customFormat="false" ht="15" hidden="false" customHeight="false" outlineLevel="0" collapsed="false">
      <c r="A1087" s="0" t="s">
        <v>513</v>
      </c>
      <c r="B1087" s="15" t="n">
        <v>46054</v>
      </c>
      <c r="C1087" s="0" t="n">
        <v>5</v>
      </c>
      <c r="D1087" s="0" t="n">
        <v>23</v>
      </c>
    </row>
    <row r="1088" customFormat="false" ht="15" hidden="false" customHeight="false" outlineLevel="0" collapsed="false">
      <c r="A1088" s="0" t="s">
        <v>513</v>
      </c>
      <c r="B1088" s="15" t="n">
        <v>46082</v>
      </c>
      <c r="C1088" s="0" t="n">
        <v>5</v>
      </c>
      <c r="D1088" s="0" t="n">
        <v>27</v>
      </c>
    </row>
    <row r="1089" customFormat="false" ht="15" hidden="false" customHeight="false" outlineLevel="0" collapsed="false">
      <c r="A1089" s="0" t="s">
        <v>513</v>
      </c>
      <c r="B1089" s="15" t="n">
        <v>46113</v>
      </c>
      <c r="C1089" s="0" t="n">
        <v>5</v>
      </c>
      <c r="D1089" s="0" t="n">
        <v>31</v>
      </c>
    </row>
    <row r="1090" customFormat="false" ht="15" hidden="false" customHeight="false" outlineLevel="0" collapsed="false">
      <c r="A1090" s="0" t="s">
        <v>513</v>
      </c>
      <c r="B1090" s="15" t="n">
        <v>46143</v>
      </c>
      <c r="C1090" s="0" t="n">
        <v>5</v>
      </c>
      <c r="D1090" s="0" t="n">
        <v>32</v>
      </c>
    </row>
    <row r="1091" customFormat="false" ht="15" hidden="false" customHeight="false" outlineLevel="0" collapsed="false">
      <c r="A1091" s="0" t="s">
        <v>513</v>
      </c>
      <c r="B1091" s="15" t="n">
        <v>46174</v>
      </c>
      <c r="C1091" s="0" t="n">
        <v>5</v>
      </c>
      <c r="D1091" s="0" t="n">
        <v>33</v>
      </c>
    </row>
    <row r="1092" customFormat="false" ht="15" hidden="false" customHeight="false" outlineLevel="0" collapsed="false">
      <c r="A1092" s="0" t="s">
        <v>513</v>
      </c>
      <c r="B1092" s="15" t="n">
        <v>46204</v>
      </c>
      <c r="C1092" s="0" t="n">
        <v>5</v>
      </c>
      <c r="D1092" s="0" t="n">
        <v>37</v>
      </c>
    </row>
    <row r="1093" customFormat="false" ht="15" hidden="false" customHeight="false" outlineLevel="0" collapsed="false">
      <c r="A1093" s="0" t="s">
        <v>513</v>
      </c>
      <c r="B1093" s="15" t="n">
        <v>46235</v>
      </c>
      <c r="C1093" s="0" t="n">
        <v>5</v>
      </c>
      <c r="D1093" s="0" t="n">
        <v>40</v>
      </c>
    </row>
    <row r="1094" customFormat="false" ht="15" hidden="false" customHeight="false" outlineLevel="0" collapsed="false">
      <c r="A1094" s="0" t="s">
        <v>504</v>
      </c>
      <c r="B1094" s="15" t="n">
        <v>44562</v>
      </c>
      <c r="C1094" s="0" t="n">
        <v>3</v>
      </c>
      <c r="D1094" s="0" t="n">
        <v>1</v>
      </c>
    </row>
    <row r="1095" customFormat="false" ht="15" hidden="false" customHeight="false" outlineLevel="0" collapsed="false">
      <c r="A1095" s="0" t="s">
        <v>504</v>
      </c>
      <c r="B1095" s="15" t="n">
        <v>44593</v>
      </c>
      <c r="C1095" s="0" t="n">
        <v>3</v>
      </c>
      <c r="D1095" s="0" t="n">
        <v>2</v>
      </c>
    </row>
    <row r="1096" customFormat="false" ht="15" hidden="false" customHeight="false" outlineLevel="0" collapsed="false">
      <c r="A1096" s="0" t="s">
        <v>504</v>
      </c>
      <c r="B1096" s="15" t="n">
        <v>44621</v>
      </c>
      <c r="C1096" s="0" t="n">
        <v>3</v>
      </c>
      <c r="D1096" s="0" t="n">
        <v>4</v>
      </c>
    </row>
    <row r="1097" customFormat="false" ht="15" hidden="false" customHeight="false" outlineLevel="0" collapsed="false">
      <c r="A1097" s="0" t="s">
        <v>504</v>
      </c>
      <c r="B1097" s="15" t="n">
        <v>44652</v>
      </c>
      <c r="C1097" s="0" t="n">
        <v>3</v>
      </c>
      <c r="D1097" s="0" t="n">
        <v>4</v>
      </c>
    </row>
    <row r="1098" customFormat="false" ht="15" hidden="false" customHeight="false" outlineLevel="0" collapsed="false">
      <c r="A1098" s="0" t="s">
        <v>504</v>
      </c>
      <c r="B1098" s="15" t="n">
        <v>44682</v>
      </c>
      <c r="C1098" s="0" t="n">
        <v>3</v>
      </c>
      <c r="D1098" s="0" t="n">
        <v>4</v>
      </c>
    </row>
    <row r="1099" customFormat="false" ht="15" hidden="false" customHeight="false" outlineLevel="0" collapsed="false">
      <c r="A1099" s="0" t="s">
        <v>504</v>
      </c>
      <c r="B1099" s="15" t="n">
        <v>44713</v>
      </c>
      <c r="C1099" s="0" t="n">
        <v>3</v>
      </c>
      <c r="D1099" s="0" t="n">
        <v>5</v>
      </c>
    </row>
    <row r="1100" customFormat="false" ht="15" hidden="false" customHeight="false" outlineLevel="0" collapsed="false">
      <c r="A1100" s="0" t="s">
        <v>504</v>
      </c>
      <c r="B1100" s="15" t="n">
        <v>44743</v>
      </c>
      <c r="C1100" s="0" t="n">
        <v>3</v>
      </c>
      <c r="D1100" s="0" t="n">
        <v>5</v>
      </c>
    </row>
    <row r="1101" customFormat="false" ht="15" hidden="false" customHeight="false" outlineLevel="0" collapsed="false">
      <c r="A1101" s="0" t="s">
        <v>504</v>
      </c>
      <c r="B1101" s="15" t="n">
        <v>44774</v>
      </c>
      <c r="C1101" s="0" t="n">
        <v>3</v>
      </c>
      <c r="D1101" s="0" t="n">
        <v>6</v>
      </c>
    </row>
    <row r="1102" customFormat="false" ht="15" hidden="false" customHeight="false" outlineLevel="0" collapsed="false">
      <c r="A1102" s="0" t="s">
        <v>504</v>
      </c>
      <c r="B1102" s="15" t="n">
        <v>44805</v>
      </c>
      <c r="C1102" s="0" t="n">
        <v>3</v>
      </c>
      <c r="D1102" s="0" t="n">
        <v>8</v>
      </c>
    </row>
    <row r="1103" customFormat="false" ht="15" hidden="false" customHeight="false" outlineLevel="0" collapsed="false">
      <c r="A1103" s="0" t="s">
        <v>504</v>
      </c>
      <c r="B1103" s="15" t="n">
        <v>44835</v>
      </c>
      <c r="C1103" s="0" t="n">
        <v>3</v>
      </c>
      <c r="D1103" s="0" t="n">
        <v>9</v>
      </c>
    </row>
    <row r="1104" customFormat="false" ht="15" hidden="false" customHeight="false" outlineLevel="0" collapsed="false">
      <c r="A1104" s="0" t="s">
        <v>504</v>
      </c>
      <c r="B1104" s="15" t="n">
        <v>44866</v>
      </c>
      <c r="C1104" s="0" t="n">
        <v>3</v>
      </c>
      <c r="D1104" s="0" t="n">
        <v>9</v>
      </c>
    </row>
    <row r="1105" customFormat="false" ht="15" hidden="false" customHeight="false" outlineLevel="0" collapsed="false">
      <c r="A1105" s="0" t="s">
        <v>504</v>
      </c>
      <c r="B1105" s="15" t="n">
        <v>44896</v>
      </c>
      <c r="C1105" s="0" t="n">
        <v>3</v>
      </c>
      <c r="D1105" s="0" t="n">
        <v>9</v>
      </c>
    </row>
    <row r="1106" customFormat="false" ht="15" hidden="false" customHeight="false" outlineLevel="0" collapsed="false">
      <c r="A1106" s="0" t="s">
        <v>504</v>
      </c>
      <c r="B1106" s="15" t="n">
        <v>44927</v>
      </c>
      <c r="C1106" s="0" t="n">
        <v>3</v>
      </c>
      <c r="D1106" s="0" t="n">
        <v>12</v>
      </c>
    </row>
    <row r="1107" customFormat="false" ht="15" hidden="false" customHeight="false" outlineLevel="0" collapsed="false">
      <c r="A1107" s="0" t="s">
        <v>504</v>
      </c>
      <c r="B1107" s="15" t="n">
        <v>44958</v>
      </c>
      <c r="C1107" s="0" t="n">
        <v>3</v>
      </c>
      <c r="D1107" s="0" t="n">
        <v>15</v>
      </c>
    </row>
    <row r="1108" customFormat="false" ht="15" hidden="false" customHeight="false" outlineLevel="0" collapsed="false">
      <c r="A1108" s="0" t="s">
        <v>504</v>
      </c>
      <c r="B1108" s="15" t="n">
        <v>44986</v>
      </c>
      <c r="C1108" s="0" t="n">
        <v>3</v>
      </c>
      <c r="D1108" s="0" t="n">
        <v>21</v>
      </c>
    </row>
    <row r="1109" customFormat="false" ht="15" hidden="false" customHeight="false" outlineLevel="0" collapsed="false">
      <c r="A1109" s="0" t="s">
        <v>504</v>
      </c>
      <c r="B1109" s="15" t="n">
        <v>45017</v>
      </c>
      <c r="C1109" s="0" t="n">
        <v>3</v>
      </c>
      <c r="D1109" s="0" t="n">
        <v>25</v>
      </c>
    </row>
    <row r="1110" customFormat="false" ht="15" hidden="false" customHeight="false" outlineLevel="0" collapsed="false">
      <c r="A1110" s="0" t="s">
        <v>504</v>
      </c>
      <c r="B1110" s="15" t="n">
        <v>45047</v>
      </c>
      <c r="C1110" s="0" t="n">
        <v>3</v>
      </c>
      <c r="D1110" s="0" t="n">
        <v>27</v>
      </c>
    </row>
    <row r="1111" customFormat="false" ht="15" hidden="false" customHeight="false" outlineLevel="0" collapsed="false">
      <c r="A1111" s="0" t="s">
        <v>504</v>
      </c>
      <c r="B1111" s="15" t="n">
        <v>45078</v>
      </c>
      <c r="C1111" s="0" t="n">
        <v>3</v>
      </c>
      <c r="D1111" s="0" t="n">
        <v>27</v>
      </c>
    </row>
    <row r="1112" customFormat="false" ht="15" hidden="false" customHeight="false" outlineLevel="0" collapsed="false">
      <c r="A1112" s="0" t="s">
        <v>504</v>
      </c>
      <c r="B1112" s="15" t="n">
        <v>45108</v>
      </c>
      <c r="C1112" s="0" t="n">
        <v>3</v>
      </c>
      <c r="D1112" s="0" t="n">
        <v>29</v>
      </c>
    </row>
    <row r="1113" customFormat="false" ht="15" hidden="false" customHeight="false" outlineLevel="0" collapsed="false">
      <c r="A1113" s="0" t="s">
        <v>504</v>
      </c>
      <c r="B1113" s="15" t="n">
        <v>45139</v>
      </c>
      <c r="C1113" s="0" t="n">
        <v>3</v>
      </c>
      <c r="D1113" s="0" t="n">
        <v>33</v>
      </c>
    </row>
    <row r="1114" customFormat="false" ht="15" hidden="false" customHeight="false" outlineLevel="0" collapsed="false">
      <c r="A1114" s="0" t="s">
        <v>504</v>
      </c>
      <c r="B1114" s="15" t="n">
        <v>45170</v>
      </c>
      <c r="C1114" s="0" t="n">
        <v>3</v>
      </c>
      <c r="D1114" s="0" t="n">
        <v>35</v>
      </c>
    </row>
    <row r="1115" customFormat="false" ht="15" hidden="false" customHeight="false" outlineLevel="0" collapsed="false">
      <c r="A1115" s="0" t="s">
        <v>504</v>
      </c>
      <c r="B1115" s="15" t="n">
        <v>45200</v>
      </c>
      <c r="C1115" s="0" t="n">
        <v>3</v>
      </c>
      <c r="D1115" s="0" t="n">
        <v>37</v>
      </c>
    </row>
    <row r="1116" customFormat="false" ht="15" hidden="false" customHeight="false" outlineLevel="0" collapsed="false">
      <c r="A1116" s="0" t="s">
        <v>504</v>
      </c>
      <c r="B1116" s="15" t="n">
        <v>45231</v>
      </c>
      <c r="C1116" s="0" t="n">
        <v>3</v>
      </c>
      <c r="D1116" s="0" t="n">
        <v>42</v>
      </c>
    </row>
    <row r="1117" customFormat="false" ht="15" hidden="false" customHeight="false" outlineLevel="0" collapsed="false">
      <c r="A1117" s="0" t="s">
        <v>504</v>
      </c>
      <c r="B1117" s="15" t="n">
        <v>45261</v>
      </c>
      <c r="C1117" s="0" t="n">
        <v>3</v>
      </c>
      <c r="D1117" s="0" t="n">
        <v>47</v>
      </c>
    </row>
    <row r="1118" customFormat="false" ht="15" hidden="false" customHeight="false" outlineLevel="0" collapsed="false">
      <c r="A1118" s="0" t="s">
        <v>504</v>
      </c>
      <c r="B1118" s="15" t="n">
        <v>45292</v>
      </c>
      <c r="C1118" s="0" t="n">
        <v>3</v>
      </c>
      <c r="D1118" s="0" t="n">
        <v>54</v>
      </c>
    </row>
    <row r="1119" customFormat="false" ht="15" hidden="false" customHeight="false" outlineLevel="0" collapsed="false">
      <c r="A1119" s="0" t="s">
        <v>504</v>
      </c>
      <c r="B1119" s="15" t="n">
        <v>45323</v>
      </c>
      <c r="C1119" s="0" t="n">
        <v>3</v>
      </c>
      <c r="D1119" s="0" t="n">
        <v>59</v>
      </c>
    </row>
    <row r="1120" customFormat="false" ht="15" hidden="false" customHeight="false" outlineLevel="0" collapsed="false">
      <c r="A1120" s="0" t="s">
        <v>504</v>
      </c>
      <c r="B1120" s="15" t="n">
        <v>45352</v>
      </c>
      <c r="C1120" s="0" t="n">
        <v>3</v>
      </c>
      <c r="D1120" s="0" t="n">
        <v>66</v>
      </c>
    </row>
    <row r="1121" customFormat="false" ht="15" hidden="false" customHeight="false" outlineLevel="0" collapsed="false">
      <c r="A1121" s="0" t="s">
        <v>504</v>
      </c>
      <c r="B1121" s="15" t="n">
        <v>45383</v>
      </c>
      <c r="C1121" s="0" t="n">
        <v>3</v>
      </c>
      <c r="D1121" s="0" t="n">
        <v>71</v>
      </c>
    </row>
    <row r="1122" customFormat="false" ht="15" hidden="false" customHeight="false" outlineLevel="0" collapsed="false">
      <c r="A1122" s="0" t="s">
        <v>504</v>
      </c>
      <c r="B1122" s="15" t="n">
        <v>45413</v>
      </c>
      <c r="C1122" s="0" t="n">
        <v>3</v>
      </c>
      <c r="D1122" s="0" t="n">
        <v>77</v>
      </c>
    </row>
    <row r="1123" customFormat="false" ht="15" hidden="false" customHeight="false" outlineLevel="0" collapsed="false">
      <c r="A1123" s="0" t="s">
        <v>504</v>
      </c>
      <c r="B1123" s="15" t="n">
        <v>45444</v>
      </c>
      <c r="C1123" s="0" t="n">
        <v>3</v>
      </c>
      <c r="D1123" s="0" t="n">
        <v>79</v>
      </c>
    </row>
    <row r="1124" customFormat="false" ht="15" hidden="false" customHeight="false" outlineLevel="0" collapsed="false">
      <c r="A1124" s="0" t="s">
        <v>504</v>
      </c>
      <c r="B1124" s="15" t="n">
        <v>45474</v>
      </c>
      <c r="C1124" s="0" t="n">
        <v>3</v>
      </c>
      <c r="D1124" s="0" t="n">
        <v>86</v>
      </c>
    </row>
    <row r="1125" customFormat="false" ht="15" hidden="false" customHeight="false" outlineLevel="0" collapsed="false">
      <c r="A1125" s="0" t="s">
        <v>504</v>
      </c>
      <c r="B1125" s="15" t="n">
        <v>45505</v>
      </c>
      <c r="C1125" s="0" t="n">
        <v>3</v>
      </c>
      <c r="D1125" s="0" t="n">
        <v>89</v>
      </c>
    </row>
    <row r="1126" customFormat="false" ht="15" hidden="false" customHeight="false" outlineLevel="0" collapsed="false">
      <c r="A1126" s="0" t="s">
        <v>504</v>
      </c>
      <c r="B1126" s="15" t="n">
        <v>45536</v>
      </c>
      <c r="C1126" s="0" t="n">
        <v>3</v>
      </c>
      <c r="D1126" s="0" t="n">
        <v>92</v>
      </c>
    </row>
    <row r="1127" customFormat="false" ht="15" hidden="false" customHeight="false" outlineLevel="0" collapsed="false">
      <c r="A1127" s="0" t="s">
        <v>504</v>
      </c>
      <c r="B1127" s="15" t="n">
        <v>45566</v>
      </c>
      <c r="C1127" s="0" t="n">
        <v>3</v>
      </c>
      <c r="D1127" s="0" t="n">
        <v>98</v>
      </c>
    </row>
    <row r="1128" customFormat="false" ht="15" hidden="false" customHeight="false" outlineLevel="0" collapsed="false">
      <c r="A1128" s="0" t="s">
        <v>504</v>
      </c>
      <c r="B1128" s="15" t="n">
        <v>45597</v>
      </c>
      <c r="C1128" s="0" t="n">
        <v>3</v>
      </c>
      <c r="D1128" s="0" t="n">
        <v>100</v>
      </c>
    </row>
    <row r="1129" customFormat="false" ht="15" hidden="false" customHeight="false" outlineLevel="0" collapsed="false">
      <c r="A1129" s="0" t="s">
        <v>504</v>
      </c>
      <c r="B1129" s="15" t="n">
        <v>45627</v>
      </c>
      <c r="C1129" s="0" t="n">
        <v>3</v>
      </c>
      <c r="D1129" s="0" t="n">
        <v>105</v>
      </c>
    </row>
    <row r="1130" customFormat="false" ht="15" hidden="false" customHeight="false" outlineLevel="0" collapsed="false">
      <c r="A1130" s="0" t="s">
        <v>504</v>
      </c>
      <c r="B1130" s="15" t="n">
        <v>45658</v>
      </c>
      <c r="C1130" s="0" t="n">
        <v>3</v>
      </c>
      <c r="D1130" s="0" t="n">
        <v>108</v>
      </c>
    </row>
    <row r="1131" customFormat="false" ht="15" hidden="false" customHeight="false" outlineLevel="0" collapsed="false">
      <c r="A1131" s="0" t="s">
        <v>504</v>
      </c>
      <c r="B1131" s="15" t="n">
        <v>45689</v>
      </c>
      <c r="C1131" s="0" t="n">
        <v>3</v>
      </c>
      <c r="D1131" s="0" t="n">
        <v>110</v>
      </c>
    </row>
    <row r="1132" customFormat="false" ht="15" hidden="false" customHeight="false" outlineLevel="0" collapsed="false">
      <c r="A1132" s="0" t="s">
        <v>504</v>
      </c>
      <c r="B1132" s="15" t="n">
        <v>45717</v>
      </c>
      <c r="C1132" s="0" t="n">
        <v>3</v>
      </c>
      <c r="D1132" s="0" t="n">
        <v>115</v>
      </c>
    </row>
    <row r="1133" customFormat="false" ht="15" hidden="false" customHeight="false" outlineLevel="0" collapsed="false">
      <c r="A1133" s="0" t="s">
        <v>504</v>
      </c>
      <c r="B1133" s="15" t="n">
        <v>45748</v>
      </c>
      <c r="C1133" s="0" t="n">
        <v>3</v>
      </c>
      <c r="D1133" s="0" t="n">
        <v>117</v>
      </c>
    </row>
    <row r="1134" customFormat="false" ht="15" hidden="false" customHeight="false" outlineLevel="0" collapsed="false">
      <c r="A1134" s="0" t="s">
        <v>504</v>
      </c>
      <c r="B1134" s="15" t="n">
        <v>45778</v>
      </c>
      <c r="C1134" s="0" t="n">
        <v>3</v>
      </c>
      <c r="D1134" s="0" t="n">
        <v>119</v>
      </c>
    </row>
    <row r="1135" customFormat="false" ht="15" hidden="false" customHeight="false" outlineLevel="0" collapsed="false">
      <c r="A1135" s="0" t="s">
        <v>504</v>
      </c>
      <c r="B1135" s="15" t="n">
        <v>45809</v>
      </c>
      <c r="C1135" s="0" t="n">
        <v>3</v>
      </c>
      <c r="D1135" s="0" t="n">
        <v>126</v>
      </c>
    </row>
    <row r="1136" customFormat="false" ht="15" hidden="false" customHeight="false" outlineLevel="0" collapsed="false">
      <c r="A1136" s="0" t="s">
        <v>504</v>
      </c>
      <c r="B1136" s="15" t="n">
        <v>45839</v>
      </c>
      <c r="C1136" s="0" t="n">
        <v>3</v>
      </c>
      <c r="D1136" s="0" t="n">
        <v>132</v>
      </c>
    </row>
    <row r="1137" customFormat="false" ht="15" hidden="false" customHeight="false" outlineLevel="0" collapsed="false">
      <c r="A1137" s="0" t="s">
        <v>504</v>
      </c>
      <c r="B1137" s="15" t="n">
        <v>45870</v>
      </c>
      <c r="C1137" s="0" t="n">
        <v>3</v>
      </c>
      <c r="D1137" s="0" t="n">
        <v>134</v>
      </c>
    </row>
    <row r="1138" customFormat="false" ht="15" hidden="false" customHeight="false" outlineLevel="0" collapsed="false">
      <c r="A1138" s="0" t="s">
        <v>504</v>
      </c>
      <c r="B1138" s="15" t="n">
        <v>45901</v>
      </c>
      <c r="C1138" s="0" t="n">
        <v>3</v>
      </c>
      <c r="D1138" s="0" t="n">
        <v>139</v>
      </c>
    </row>
    <row r="1139" customFormat="false" ht="15" hidden="false" customHeight="false" outlineLevel="0" collapsed="false">
      <c r="A1139" s="0" t="s">
        <v>504</v>
      </c>
      <c r="B1139" s="15" t="n">
        <v>45931</v>
      </c>
      <c r="C1139" s="0" t="n">
        <v>3</v>
      </c>
      <c r="D1139" s="0" t="n">
        <v>142</v>
      </c>
    </row>
    <row r="1140" customFormat="false" ht="15" hidden="false" customHeight="false" outlineLevel="0" collapsed="false">
      <c r="A1140" s="0" t="s">
        <v>504</v>
      </c>
      <c r="B1140" s="15" t="n">
        <v>45962</v>
      </c>
      <c r="C1140" s="0" t="n">
        <v>3</v>
      </c>
      <c r="D1140" s="0" t="n">
        <v>150</v>
      </c>
    </row>
    <row r="1141" customFormat="false" ht="15" hidden="false" customHeight="false" outlineLevel="0" collapsed="false">
      <c r="A1141" s="0" t="s">
        <v>504</v>
      </c>
      <c r="B1141" s="15" t="n">
        <v>45992</v>
      </c>
      <c r="C1141" s="0" t="n">
        <v>3</v>
      </c>
      <c r="D1141" s="0" t="n">
        <v>152</v>
      </c>
    </row>
    <row r="1142" customFormat="false" ht="15" hidden="false" customHeight="false" outlineLevel="0" collapsed="false">
      <c r="A1142" s="0" t="s">
        <v>504</v>
      </c>
      <c r="B1142" s="15" t="n">
        <v>46023</v>
      </c>
      <c r="C1142" s="0" t="n">
        <v>3</v>
      </c>
      <c r="D1142" s="0" t="n">
        <v>158</v>
      </c>
    </row>
    <row r="1143" customFormat="false" ht="15" hidden="false" customHeight="false" outlineLevel="0" collapsed="false">
      <c r="A1143" s="0" t="s">
        <v>504</v>
      </c>
      <c r="B1143" s="15" t="n">
        <v>46054</v>
      </c>
      <c r="C1143" s="0" t="n">
        <v>3</v>
      </c>
      <c r="D1143" s="0" t="n">
        <v>162</v>
      </c>
    </row>
    <row r="1144" customFormat="false" ht="15" hidden="false" customHeight="false" outlineLevel="0" collapsed="false">
      <c r="A1144" s="0" t="s">
        <v>504</v>
      </c>
      <c r="B1144" s="15" t="n">
        <v>46082</v>
      </c>
      <c r="C1144" s="0" t="n">
        <v>3</v>
      </c>
      <c r="D1144" s="0" t="n">
        <v>180</v>
      </c>
    </row>
    <row r="1145" customFormat="false" ht="15" hidden="false" customHeight="false" outlineLevel="0" collapsed="false">
      <c r="A1145" s="0" t="s">
        <v>504</v>
      </c>
      <c r="B1145" s="15" t="n">
        <v>46113</v>
      </c>
      <c r="C1145" s="0" t="n">
        <v>3</v>
      </c>
      <c r="D1145" s="0" t="n">
        <v>194</v>
      </c>
    </row>
    <row r="1146" customFormat="false" ht="15" hidden="false" customHeight="false" outlineLevel="0" collapsed="false">
      <c r="A1146" s="0" t="s">
        <v>504</v>
      </c>
      <c r="B1146" s="15" t="n">
        <v>46143</v>
      </c>
      <c r="C1146" s="0" t="n">
        <v>3</v>
      </c>
      <c r="D1146" s="0" t="n">
        <v>213</v>
      </c>
    </row>
    <row r="1147" customFormat="false" ht="15" hidden="false" customHeight="false" outlineLevel="0" collapsed="false">
      <c r="A1147" s="0" t="s">
        <v>504</v>
      </c>
      <c r="B1147" s="15" t="n">
        <v>46174</v>
      </c>
      <c r="C1147" s="0" t="n">
        <v>3</v>
      </c>
      <c r="D1147" s="0" t="n">
        <v>238</v>
      </c>
    </row>
    <row r="1148" customFormat="false" ht="15" hidden="false" customHeight="false" outlineLevel="0" collapsed="false">
      <c r="A1148" s="0" t="s">
        <v>504</v>
      </c>
      <c r="B1148" s="15" t="n">
        <v>46204</v>
      </c>
      <c r="C1148" s="0" t="n">
        <v>3</v>
      </c>
      <c r="D1148" s="0" t="n">
        <v>256</v>
      </c>
    </row>
    <row r="1149" customFormat="false" ht="15" hidden="false" customHeight="false" outlineLevel="0" collapsed="false">
      <c r="A1149" s="0" t="s">
        <v>504</v>
      </c>
      <c r="B1149" s="15" t="n">
        <v>46235</v>
      </c>
      <c r="C1149" s="0" t="n">
        <v>3</v>
      </c>
      <c r="D1149" s="0" t="n">
        <v>281</v>
      </c>
    </row>
    <row r="1150" customFormat="false" ht="15" hidden="false" customHeight="false" outlineLevel="0" collapsed="false">
      <c r="A1150" s="0" t="s">
        <v>494</v>
      </c>
      <c r="B1150" s="15" t="n">
        <v>44621</v>
      </c>
      <c r="C1150" s="0" t="n">
        <v>1</v>
      </c>
      <c r="D1150" s="0" t="n">
        <v>2</v>
      </c>
    </row>
    <row r="1151" customFormat="false" ht="15" hidden="false" customHeight="false" outlineLevel="0" collapsed="false">
      <c r="A1151" s="0" t="s">
        <v>494</v>
      </c>
      <c r="B1151" s="15" t="n">
        <v>44652</v>
      </c>
      <c r="C1151" s="0" t="n">
        <v>1</v>
      </c>
      <c r="D1151" s="0" t="n">
        <v>2</v>
      </c>
    </row>
    <row r="1152" customFormat="false" ht="15" hidden="false" customHeight="false" outlineLevel="0" collapsed="false">
      <c r="A1152" s="0" t="s">
        <v>494</v>
      </c>
      <c r="B1152" s="15" t="n">
        <v>44682</v>
      </c>
      <c r="C1152" s="0" t="n">
        <v>1</v>
      </c>
      <c r="D1152" s="0" t="n">
        <v>3</v>
      </c>
    </row>
    <row r="1153" customFormat="false" ht="15" hidden="false" customHeight="false" outlineLevel="0" collapsed="false">
      <c r="A1153" s="0" t="s">
        <v>494</v>
      </c>
      <c r="B1153" s="15" t="n">
        <v>44713</v>
      </c>
      <c r="C1153" s="0" t="n">
        <v>1</v>
      </c>
      <c r="D1153" s="0" t="n">
        <v>4</v>
      </c>
    </row>
    <row r="1154" customFormat="false" ht="15" hidden="false" customHeight="false" outlineLevel="0" collapsed="false">
      <c r="A1154" s="0" t="s">
        <v>494</v>
      </c>
      <c r="B1154" s="15" t="n">
        <v>44743</v>
      </c>
      <c r="C1154" s="0" t="n">
        <v>1</v>
      </c>
      <c r="D1154" s="0" t="n">
        <v>5</v>
      </c>
    </row>
    <row r="1155" customFormat="false" ht="15" hidden="false" customHeight="false" outlineLevel="0" collapsed="false">
      <c r="A1155" s="0" t="s">
        <v>494</v>
      </c>
      <c r="B1155" s="15" t="n">
        <v>44774</v>
      </c>
      <c r="C1155" s="0" t="n">
        <v>1</v>
      </c>
      <c r="D1155" s="0" t="n">
        <v>8</v>
      </c>
    </row>
    <row r="1156" customFormat="false" ht="15" hidden="false" customHeight="false" outlineLevel="0" collapsed="false">
      <c r="A1156" s="0" t="s">
        <v>494</v>
      </c>
      <c r="B1156" s="15" t="n">
        <v>44805</v>
      </c>
      <c r="C1156" s="0" t="n">
        <v>1</v>
      </c>
      <c r="D1156" s="0" t="n">
        <v>13</v>
      </c>
    </row>
    <row r="1157" customFormat="false" ht="15" hidden="false" customHeight="false" outlineLevel="0" collapsed="false">
      <c r="A1157" s="0" t="s">
        <v>494</v>
      </c>
      <c r="B1157" s="15" t="n">
        <v>44835</v>
      </c>
      <c r="C1157" s="0" t="n">
        <v>1</v>
      </c>
      <c r="D1157" s="0" t="n">
        <v>13</v>
      </c>
    </row>
    <row r="1158" customFormat="false" ht="15" hidden="false" customHeight="false" outlineLevel="0" collapsed="false">
      <c r="A1158" s="0" t="s">
        <v>494</v>
      </c>
      <c r="B1158" s="15" t="n">
        <v>44866</v>
      </c>
      <c r="C1158" s="0" t="n">
        <v>1</v>
      </c>
      <c r="D1158" s="0" t="n">
        <v>15</v>
      </c>
    </row>
    <row r="1159" customFormat="false" ht="15" hidden="false" customHeight="false" outlineLevel="0" collapsed="false">
      <c r="A1159" s="0" t="s">
        <v>494</v>
      </c>
      <c r="B1159" s="15" t="n">
        <v>44896</v>
      </c>
      <c r="C1159" s="0" t="n">
        <v>1</v>
      </c>
      <c r="D1159" s="0" t="n">
        <v>18</v>
      </c>
    </row>
    <row r="1160" customFormat="false" ht="15" hidden="false" customHeight="false" outlineLevel="0" collapsed="false">
      <c r="A1160" s="0" t="s">
        <v>494</v>
      </c>
      <c r="B1160" s="15" t="n">
        <v>44927</v>
      </c>
      <c r="C1160" s="0" t="n">
        <v>1</v>
      </c>
      <c r="D1160" s="0" t="n">
        <v>20</v>
      </c>
    </row>
    <row r="1161" customFormat="false" ht="15" hidden="false" customHeight="false" outlineLevel="0" collapsed="false">
      <c r="A1161" s="0" t="s">
        <v>494</v>
      </c>
      <c r="B1161" s="15" t="n">
        <v>44958</v>
      </c>
      <c r="C1161" s="0" t="n">
        <v>1</v>
      </c>
      <c r="D1161" s="0" t="n">
        <v>24</v>
      </c>
    </row>
    <row r="1162" customFormat="false" ht="15" hidden="false" customHeight="false" outlineLevel="0" collapsed="false">
      <c r="A1162" s="0" t="s">
        <v>494</v>
      </c>
      <c r="B1162" s="15" t="n">
        <v>44986</v>
      </c>
      <c r="C1162" s="0" t="n">
        <v>1</v>
      </c>
      <c r="D1162" s="0" t="n">
        <v>30</v>
      </c>
    </row>
    <row r="1163" customFormat="false" ht="15" hidden="false" customHeight="false" outlineLevel="0" collapsed="false">
      <c r="A1163" s="0" t="s">
        <v>494</v>
      </c>
      <c r="B1163" s="15" t="n">
        <v>45017</v>
      </c>
      <c r="C1163" s="0" t="n">
        <v>1</v>
      </c>
      <c r="D1163" s="0" t="n">
        <v>32</v>
      </c>
    </row>
    <row r="1164" customFormat="false" ht="15" hidden="false" customHeight="false" outlineLevel="0" collapsed="false">
      <c r="A1164" s="0" t="s">
        <v>494</v>
      </c>
      <c r="B1164" s="15" t="n">
        <v>45047</v>
      </c>
      <c r="C1164" s="0" t="n">
        <v>1</v>
      </c>
      <c r="D1164" s="0" t="n">
        <v>35</v>
      </c>
    </row>
    <row r="1165" customFormat="false" ht="15" hidden="false" customHeight="false" outlineLevel="0" collapsed="false">
      <c r="A1165" s="0" t="s">
        <v>494</v>
      </c>
      <c r="B1165" s="15" t="n">
        <v>45078</v>
      </c>
      <c r="C1165" s="0" t="n">
        <v>1</v>
      </c>
      <c r="D1165" s="0" t="n">
        <v>37</v>
      </c>
    </row>
    <row r="1166" customFormat="false" ht="15" hidden="false" customHeight="false" outlineLevel="0" collapsed="false">
      <c r="A1166" s="0" t="s">
        <v>494</v>
      </c>
      <c r="B1166" s="15" t="n">
        <v>45108</v>
      </c>
      <c r="C1166" s="0" t="n">
        <v>1</v>
      </c>
      <c r="D1166" s="0" t="n">
        <v>40</v>
      </c>
    </row>
    <row r="1167" customFormat="false" ht="15" hidden="false" customHeight="false" outlineLevel="0" collapsed="false">
      <c r="A1167" s="0" t="s">
        <v>494</v>
      </c>
      <c r="B1167" s="15" t="n">
        <v>45139</v>
      </c>
      <c r="C1167" s="0" t="n">
        <v>1</v>
      </c>
      <c r="D1167" s="0" t="n">
        <v>49</v>
      </c>
    </row>
    <row r="1168" customFormat="false" ht="15" hidden="false" customHeight="false" outlineLevel="0" collapsed="false">
      <c r="A1168" s="0" t="s">
        <v>494</v>
      </c>
      <c r="B1168" s="15" t="n">
        <v>45170</v>
      </c>
      <c r="C1168" s="0" t="n">
        <v>1</v>
      </c>
      <c r="D1168" s="0" t="n">
        <v>55</v>
      </c>
    </row>
    <row r="1169" customFormat="false" ht="15" hidden="false" customHeight="false" outlineLevel="0" collapsed="false">
      <c r="A1169" s="0" t="s">
        <v>494</v>
      </c>
      <c r="B1169" s="15" t="n">
        <v>45200</v>
      </c>
      <c r="C1169" s="0" t="n">
        <v>1</v>
      </c>
      <c r="D1169" s="0" t="n">
        <v>60</v>
      </c>
    </row>
    <row r="1170" customFormat="false" ht="15" hidden="false" customHeight="false" outlineLevel="0" collapsed="false">
      <c r="A1170" s="0" t="s">
        <v>494</v>
      </c>
      <c r="B1170" s="15" t="n">
        <v>45231</v>
      </c>
      <c r="C1170" s="0" t="n">
        <v>1</v>
      </c>
      <c r="D1170" s="0" t="n">
        <v>67</v>
      </c>
    </row>
    <row r="1171" customFormat="false" ht="15" hidden="false" customHeight="false" outlineLevel="0" collapsed="false">
      <c r="A1171" s="0" t="s">
        <v>494</v>
      </c>
      <c r="B1171" s="15" t="n">
        <v>45261</v>
      </c>
      <c r="C1171" s="0" t="n">
        <v>1</v>
      </c>
      <c r="D1171" s="0" t="n">
        <v>71</v>
      </c>
    </row>
    <row r="1172" customFormat="false" ht="15" hidden="false" customHeight="false" outlineLevel="0" collapsed="false">
      <c r="A1172" s="0" t="s">
        <v>494</v>
      </c>
      <c r="B1172" s="15" t="n">
        <v>45292</v>
      </c>
      <c r="C1172" s="0" t="n">
        <v>1</v>
      </c>
      <c r="D1172" s="0" t="n">
        <v>77</v>
      </c>
    </row>
    <row r="1173" customFormat="false" ht="15" hidden="false" customHeight="false" outlineLevel="0" collapsed="false">
      <c r="A1173" s="0" t="s">
        <v>494</v>
      </c>
      <c r="B1173" s="15" t="n">
        <v>45323</v>
      </c>
      <c r="C1173" s="0" t="n">
        <v>1</v>
      </c>
      <c r="D1173" s="0" t="n">
        <v>85</v>
      </c>
    </row>
    <row r="1174" customFormat="false" ht="15" hidden="false" customHeight="false" outlineLevel="0" collapsed="false">
      <c r="A1174" s="0" t="s">
        <v>494</v>
      </c>
      <c r="B1174" s="15" t="n">
        <v>45352</v>
      </c>
      <c r="C1174" s="0" t="n">
        <v>1</v>
      </c>
      <c r="D1174" s="0" t="n">
        <v>90</v>
      </c>
    </row>
    <row r="1175" customFormat="false" ht="15" hidden="false" customHeight="false" outlineLevel="0" collapsed="false">
      <c r="A1175" s="0" t="s">
        <v>494</v>
      </c>
      <c r="B1175" s="15" t="n">
        <v>45383</v>
      </c>
      <c r="C1175" s="0" t="n">
        <v>1</v>
      </c>
      <c r="D1175" s="0" t="n">
        <v>99</v>
      </c>
    </row>
    <row r="1176" customFormat="false" ht="15" hidden="false" customHeight="false" outlineLevel="0" collapsed="false">
      <c r="A1176" s="0" t="s">
        <v>494</v>
      </c>
      <c r="B1176" s="15" t="n">
        <v>45413</v>
      </c>
      <c r="C1176" s="0" t="n">
        <v>1</v>
      </c>
      <c r="D1176" s="0" t="n">
        <v>104</v>
      </c>
    </row>
    <row r="1177" customFormat="false" ht="15" hidden="false" customHeight="false" outlineLevel="0" collapsed="false">
      <c r="A1177" s="0" t="s">
        <v>494</v>
      </c>
      <c r="B1177" s="15" t="n">
        <v>45444</v>
      </c>
      <c r="C1177" s="0" t="n">
        <v>1</v>
      </c>
      <c r="D1177" s="0" t="n">
        <v>109</v>
      </c>
    </row>
    <row r="1178" customFormat="false" ht="15" hidden="false" customHeight="false" outlineLevel="0" collapsed="false">
      <c r="A1178" s="0" t="s">
        <v>494</v>
      </c>
      <c r="B1178" s="15" t="n">
        <v>45474</v>
      </c>
      <c r="C1178" s="0" t="n">
        <v>1</v>
      </c>
      <c r="D1178" s="0" t="n">
        <v>119</v>
      </c>
    </row>
    <row r="1179" customFormat="false" ht="15" hidden="false" customHeight="false" outlineLevel="0" collapsed="false">
      <c r="A1179" s="0" t="s">
        <v>494</v>
      </c>
      <c r="B1179" s="15" t="n">
        <v>45505</v>
      </c>
      <c r="C1179" s="0" t="n">
        <v>1</v>
      </c>
      <c r="D1179" s="0" t="n">
        <v>124</v>
      </c>
    </row>
    <row r="1180" customFormat="false" ht="15" hidden="false" customHeight="false" outlineLevel="0" collapsed="false">
      <c r="A1180" s="0" t="s">
        <v>494</v>
      </c>
      <c r="B1180" s="15" t="n">
        <v>45536</v>
      </c>
      <c r="C1180" s="0" t="n">
        <v>1</v>
      </c>
      <c r="D1180" s="0" t="n">
        <v>130</v>
      </c>
    </row>
    <row r="1181" customFormat="false" ht="15" hidden="false" customHeight="false" outlineLevel="0" collapsed="false">
      <c r="A1181" s="0" t="s">
        <v>494</v>
      </c>
      <c r="B1181" s="15" t="n">
        <v>45566</v>
      </c>
      <c r="C1181" s="0" t="n">
        <v>1</v>
      </c>
      <c r="D1181" s="0" t="n">
        <v>135</v>
      </c>
    </row>
    <row r="1182" customFormat="false" ht="15" hidden="false" customHeight="false" outlineLevel="0" collapsed="false">
      <c r="A1182" s="0" t="s">
        <v>494</v>
      </c>
      <c r="B1182" s="15" t="n">
        <v>45597</v>
      </c>
      <c r="C1182" s="0" t="n">
        <v>1</v>
      </c>
      <c r="D1182" s="0" t="n">
        <v>137</v>
      </c>
    </row>
    <row r="1183" customFormat="false" ht="15" hidden="false" customHeight="false" outlineLevel="0" collapsed="false">
      <c r="A1183" s="0" t="s">
        <v>494</v>
      </c>
      <c r="B1183" s="15" t="n">
        <v>45627</v>
      </c>
      <c r="C1183" s="0" t="n">
        <v>1</v>
      </c>
      <c r="D1183" s="0" t="n">
        <v>143</v>
      </c>
    </row>
    <row r="1184" customFormat="false" ht="15" hidden="false" customHeight="false" outlineLevel="0" collapsed="false">
      <c r="A1184" s="0" t="s">
        <v>494</v>
      </c>
      <c r="B1184" s="15" t="n">
        <v>45658</v>
      </c>
      <c r="C1184" s="0" t="n">
        <v>1</v>
      </c>
      <c r="D1184" s="0" t="n">
        <v>144</v>
      </c>
    </row>
    <row r="1185" customFormat="false" ht="15" hidden="false" customHeight="false" outlineLevel="0" collapsed="false">
      <c r="A1185" s="0" t="s">
        <v>494</v>
      </c>
      <c r="B1185" s="15" t="n">
        <v>45689</v>
      </c>
      <c r="C1185" s="0" t="n">
        <v>1</v>
      </c>
      <c r="D1185" s="0" t="n">
        <v>149</v>
      </c>
    </row>
    <row r="1186" customFormat="false" ht="15" hidden="false" customHeight="false" outlineLevel="0" collapsed="false">
      <c r="A1186" s="0" t="s">
        <v>494</v>
      </c>
      <c r="B1186" s="15" t="n">
        <v>45717</v>
      </c>
      <c r="C1186" s="0" t="n">
        <v>1</v>
      </c>
      <c r="D1186" s="0" t="n">
        <v>154</v>
      </c>
    </row>
    <row r="1187" customFormat="false" ht="15" hidden="false" customHeight="false" outlineLevel="0" collapsed="false">
      <c r="A1187" s="0" t="s">
        <v>494</v>
      </c>
      <c r="B1187" s="15" t="n">
        <v>45748</v>
      </c>
      <c r="C1187" s="0" t="n">
        <v>1</v>
      </c>
      <c r="D1187" s="0" t="n">
        <v>157</v>
      </c>
    </row>
    <row r="1188" customFormat="false" ht="15" hidden="false" customHeight="false" outlineLevel="0" collapsed="false">
      <c r="A1188" s="0" t="s">
        <v>494</v>
      </c>
      <c r="B1188" s="15" t="n">
        <v>45778</v>
      </c>
      <c r="C1188" s="0" t="n">
        <v>1</v>
      </c>
      <c r="D1188" s="0" t="n">
        <v>164</v>
      </c>
    </row>
    <row r="1189" customFormat="false" ht="15" hidden="false" customHeight="false" outlineLevel="0" collapsed="false">
      <c r="A1189" s="0" t="s">
        <v>494</v>
      </c>
      <c r="B1189" s="15" t="n">
        <v>45809</v>
      </c>
      <c r="C1189" s="0" t="n">
        <v>1</v>
      </c>
      <c r="D1189" s="0" t="n">
        <v>174</v>
      </c>
    </row>
    <row r="1190" customFormat="false" ht="15" hidden="false" customHeight="false" outlineLevel="0" collapsed="false">
      <c r="A1190" s="0" t="s">
        <v>494</v>
      </c>
      <c r="B1190" s="15" t="n">
        <v>45839</v>
      </c>
      <c r="C1190" s="0" t="n">
        <v>1</v>
      </c>
      <c r="D1190" s="0" t="n">
        <v>179</v>
      </c>
    </row>
    <row r="1191" customFormat="false" ht="15" hidden="false" customHeight="false" outlineLevel="0" collapsed="false">
      <c r="A1191" s="0" t="s">
        <v>494</v>
      </c>
      <c r="B1191" s="15" t="n">
        <v>45870</v>
      </c>
      <c r="C1191" s="0" t="n">
        <v>1</v>
      </c>
      <c r="D1191" s="0" t="n">
        <v>182</v>
      </c>
    </row>
    <row r="1192" customFormat="false" ht="15" hidden="false" customHeight="false" outlineLevel="0" collapsed="false">
      <c r="A1192" s="0" t="s">
        <v>494</v>
      </c>
      <c r="B1192" s="15" t="n">
        <v>45901</v>
      </c>
      <c r="C1192" s="0" t="n">
        <v>1</v>
      </c>
      <c r="D1192" s="0" t="n">
        <v>189</v>
      </c>
    </row>
    <row r="1193" customFormat="false" ht="15" hidden="false" customHeight="false" outlineLevel="0" collapsed="false">
      <c r="A1193" s="0" t="s">
        <v>494</v>
      </c>
      <c r="B1193" s="15" t="n">
        <v>45931</v>
      </c>
      <c r="C1193" s="0" t="n">
        <v>1</v>
      </c>
      <c r="D1193" s="0" t="n">
        <v>197</v>
      </c>
    </row>
    <row r="1194" customFormat="false" ht="15" hidden="false" customHeight="false" outlineLevel="0" collapsed="false">
      <c r="A1194" s="0" t="s">
        <v>494</v>
      </c>
      <c r="B1194" s="15" t="n">
        <v>45962</v>
      </c>
      <c r="C1194" s="0" t="n">
        <v>1</v>
      </c>
      <c r="D1194" s="0" t="n">
        <v>202</v>
      </c>
    </row>
    <row r="1195" customFormat="false" ht="15" hidden="false" customHeight="false" outlineLevel="0" collapsed="false">
      <c r="A1195" s="0" t="s">
        <v>494</v>
      </c>
      <c r="B1195" s="15" t="n">
        <v>45992</v>
      </c>
      <c r="C1195" s="0" t="n">
        <v>1</v>
      </c>
      <c r="D1195" s="0" t="n">
        <v>210</v>
      </c>
    </row>
    <row r="1196" customFormat="false" ht="15" hidden="false" customHeight="false" outlineLevel="0" collapsed="false">
      <c r="A1196" s="0" t="s">
        <v>494</v>
      </c>
      <c r="B1196" s="15" t="n">
        <v>46023</v>
      </c>
      <c r="C1196" s="0" t="n">
        <v>1</v>
      </c>
      <c r="D1196" s="0" t="n">
        <v>218</v>
      </c>
    </row>
    <row r="1197" customFormat="false" ht="15" hidden="false" customHeight="false" outlineLevel="0" collapsed="false">
      <c r="A1197" s="0" t="s">
        <v>494</v>
      </c>
      <c r="B1197" s="15" t="n">
        <v>46054</v>
      </c>
      <c r="C1197" s="0" t="n">
        <v>1</v>
      </c>
      <c r="D1197" s="0" t="n">
        <v>223</v>
      </c>
    </row>
    <row r="1198" customFormat="false" ht="15" hidden="false" customHeight="false" outlineLevel="0" collapsed="false">
      <c r="A1198" s="0" t="s">
        <v>494</v>
      </c>
      <c r="B1198" s="15" t="n">
        <v>46082</v>
      </c>
      <c r="C1198" s="0" t="n">
        <v>1</v>
      </c>
      <c r="D1198" s="0" t="n">
        <v>249</v>
      </c>
    </row>
    <row r="1199" customFormat="false" ht="15" hidden="false" customHeight="false" outlineLevel="0" collapsed="false">
      <c r="A1199" s="0" t="s">
        <v>494</v>
      </c>
      <c r="B1199" s="15" t="n">
        <v>46113</v>
      </c>
      <c r="C1199" s="0" t="n">
        <v>1</v>
      </c>
      <c r="D1199" s="0" t="n">
        <v>264</v>
      </c>
    </row>
    <row r="1200" customFormat="false" ht="15" hidden="false" customHeight="false" outlineLevel="0" collapsed="false">
      <c r="A1200" s="0" t="s">
        <v>494</v>
      </c>
      <c r="B1200" s="15" t="n">
        <v>46143</v>
      </c>
      <c r="C1200" s="0" t="n">
        <v>1</v>
      </c>
      <c r="D1200" s="0" t="n">
        <v>288</v>
      </c>
    </row>
    <row r="1201" customFormat="false" ht="15" hidden="false" customHeight="false" outlineLevel="0" collapsed="false">
      <c r="A1201" s="0" t="s">
        <v>494</v>
      </c>
      <c r="B1201" s="15" t="n">
        <v>46174</v>
      </c>
      <c r="C1201" s="0" t="n">
        <v>1</v>
      </c>
      <c r="D1201" s="0" t="n">
        <v>323</v>
      </c>
    </row>
    <row r="1202" customFormat="false" ht="15" hidden="false" customHeight="false" outlineLevel="0" collapsed="false">
      <c r="A1202" s="0" t="s">
        <v>494</v>
      </c>
      <c r="B1202" s="15" t="n">
        <v>46204</v>
      </c>
      <c r="C1202" s="0" t="n">
        <v>1</v>
      </c>
      <c r="D1202" s="0" t="n">
        <v>341</v>
      </c>
    </row>
    <row r="1203" customFormat="false" ht="15" hidden="false" customHeight="false" outlineLevel="0" collapsed="false">
      <c r="A1203" s="0" t="s">
        <v>494</v>
      </c>
      <c r="B1203" s="15" t="n">
        <v>46235</v>
      </c>
      <c r="C1203" s="0" t="n">
        <v>1</v>
      </c>
      <c r="D1203" s="0" t="n">
        <v>369</v>
      </c>
    </row>
    <row r="1204" customFormat="false" ht="15" hidden="false" customHeight="false" outlineLevel="0" collapsed="false">
      <c r="A1204" s="0" t="s">
        <v>500</v>
      </c>
      <c r="B1204" s="15" t="n">
        <v>44562</v>
      </c>
      <c r="C1204" s="0" t="n">
        <v>2</v>
      </c>
      <c r="D1204" s="0" t="n">
        <v>9</v>
      </c>
    </row>
    <row r="1205" customFormat="false" ht="15" hidden="false" customHeight="false" outlineLevel="0" collapsed="false">
      <c r="A1205" s="0" t="s">
        <v>500</v>
      </c>
      <c r="B1205" s="15" t="n">
        <v>44593</v>
      </c>
      <c r="C1205" s="0" t="n">
        <v>2</v>
      </c>
      <c r="D1205" s="0" t="n">
        <v>27</v>
      </c>
    </row>
    <row r="1206" customFormat="false" ht="15" hidden="false" customHeight="false" outlineLevel="0" collapsed="false">
      <c r="A1206" s="0" t="s">
        <v>500</v>
      </c>
      <c r="B1206" s="15" t="n">
        <v>44621</v>
      </c>
      <c r="C1206" s="0" t="n">
        <v>2</v>
      </c>
      <c r="D1206" s="0" t="n">
        <v>58</v>
      </c>
    </row>
    <row r="1207" customFormat="false" ht="15" hidden="false" customHeight="false" outlineLevel="0" collapsed="false">
      <c r="A1207" s="0" t="s">
        <v>500</v>
      </c>
      <c r="B1207" s="15" t="n">
        <v>44652</v>
      </c>
      <c r="C1207" s="0" t="n">
        <v>2</v>
      </c>
      <c r="D1207" s="0" t="n">
        <v>69</v>
      </c>
    </row>
    <row r="1208" customFormat="false" ht="15" hidden="false" customHeight="false" outlineLevel="0" collapsed="false">
      <c r="A1208" s="0" t="s">
        <v>500</v>
      </c>
      <c r="B1208" s="15" t="n">
        <v>44682</v>
      </c>
      <c r="C1208" s="0" t="n">
        <v>2</v>
      </c>
      <c r="D1208" s="0" t="n">
        <v>82</v>
      </c>
    </row>
    <row r="1209" customFormat="false" ht="15" hidden="false" customHeight="false" outlineLevel="0" collapsed="false">
      <c r="A1209" s="0" t="s">
        <v>500</v>
      </c>
      <c r="B1209" s="15" t="n">
        <v>44713</v>
      </c>
      <c r="C1209" s="0" t="n">
        <v>2</v>
      </c>
      <c r="D1209" s="0" t="n">
        <v>91</v>
      </c>
    </row>
    <row r="1210" customFormat="false" ht="15" hidden="false" customHeight="false" outlineLevel="0" collapsed="false">
      <c r="A1210" s="0" t="s">
        <v>500</v>
      </c>
      <c r="B1210" s="15" t="n">
        <v>44743</v>
      </c>
      <c r="C1210" s="0" t="n">
        <v>2</v>
      </c>
      <c r="D1210" s="0" t="n">
        <v>102</v>
      </c>
    </row>
    <row r="1211" customFormat="false" ht="15" hidden="false" customHeight="false" outlineLevel="0" collapsed="false">
      <c r="A1211" s="0" t="s">
        <v>500</v>
      </c>
      <c r="B1211" s="15" t="n">
        <v>44774</v>
      </c>
      <c r="C1211" s="0" t="n">
        <v>2</v>
      </c>
      <c r="D1211" s="0" t="n">
        <v>139</v>
      </c>
    </row>
    <row r="1212" customFormat="false" ht="15" hidden="false" customHeight="false" outlineLevel="0" collapsed="false">
      <c r="A1212" s="0" t="s">
        <v>500</v>
      </c>
      <c r="B1212" s="15" t="n">
        <v>44805</v>
      </c>
      <c r="C1212" s="0" t="n">
        <v>2</v>
      </c>
      <c r="D1212" s="0" t="n">
        <v>219</v>
      </c>
    </row>
    <row r="1213" customFormat="false" ht="15" hidden="false" customHeight="false" outlineLevel="0" collapsed="false">
      <c r="A1213" s="0" t="s">
        <v>500</v>
      </c>
      <c r="B1213" s="15" t="n">
        <v>44835</v>
      </c>
      <c r="C1213" s="0" t="n">
        <v>2</v>
      </c>
      <c r="D1213" s="0" t="n">
        <v>257</v>
      </c>
    </row>
    <row r="1214" customFormat="false" ht="15" hidden="false" customHeight="false" outlineLevel="0" collapsed="false">
      <c r="A1214" s="0" t="s">
        <v>500</v>
      </c>
      <c r="B1214" s="15" t="n">
        <v>44866</v>
      </c>
      <c r="C1214" s="0" t="n">
        <v>2</v>
      </c>
      <c r="D1214" s="0" t="n">
        <v>296</v>
      </c>
    </row>
    <row r="1215" customFormat="false" ht="15" hidden="false" customHeight="false" outlineLevel="0" collapsed="false">
      <c r="A1215" s="0" t="s">
        <v>500</v>
      </c>
      <c r="B1215" s="15" t="n">
        <v>44896</v>
      </c>
      <c r="C1215" s="0" t="n">
        <v>2</v>
      </c>
      <c r="D1215" s="0" t="n">
        <v>343</v>
      </c>
    </row>
    <row r="1216" customFormat="false" ht="15" hidden="false" customHeight="false" outlineLevel="0" collapsed="false">
      <c r="A1216" s="0" t="s">
        <v>500</v>
      </c>
      <c r="B1216" s="15" t="n">
        <v>44927</v>
      </c>
      <c r="C1216" s="0" t="n">
        <v>2</v>
      </c>
      <c r="D1216" s="0" t="n">
        <v>415</v>
      </c>
    </row>
    <row r="1217" customFormat="false" ht="15" hidden="false" customHeight="false" outlineLevel="0" collapsed="false">
      <c r="A1217" s="0" t="s">
        <v>500</v>
      </c>
      <c r="B1217" s="15" t="n">
        <v>44958</v>
      </c>
      <c r="C1217" s="0" t="n">
        <v>2</v>
      </c>
      <c r="D1217" s="0" t="n">
        <v>465</v>
      </c>
    </row>
    <row r="1218" customFormat="false" ht="15" hidden="false" customHeight="false" outlineLevel="0" collapsed="false">
      <c r="A1218" s="0" t="s">
        <v>500</v>
      </c>
      <c r="B1218" s="15" t="n">
        <v>44986</v>
      </c>
      <c r="C1218" s="0" t="n">
        <v>2</v>
      </c>
      <c r="D1218" s="0" t="n">
        <v>512</v>
      </c>
    </row>
    <row r="1219" customFormat="false" ht="15" hidden="false" customHeight="false" outlineLevel="0" collapsed="false">
      <c r="A1219" s="0" t="s">
        <v>500</v>
      </c>
      <c r="B1219" s="15" t="n">
        <v>45017</v>
      </c>
      <c r="C1219" s="0" t="n">
        <v>2</v>
      </c>
      <c r="D1219" s="0" t="n">
        <v>595</v>
      </c>
    </row>
    <row r="1220" customFormat="false" ht="15" hidden="false" customHeight="false" outlineLevel="0" collapsed="false">
      <c r="A1220" s="0" t="s">
        <v>500</v>
      </c>
      <c r="B1220" s="15" t="n">
        <v>45047</v>
      </c>
      <c r="C1220" s="0" t="n">
        <v>2</v>
      </c>
      <c r="D1220" s="0" t="n">
        <v>660</v>
      </c>
    </row>
    <row r="1221" customFormat="false" ht="15" hidden="false" customHeight="false" outlineLevel="0" collapsed="false">
      <c r="A1221" s="0" t="s">
        <v>500</v>
      </c>
      <c r="B1221" s="15" t="n">
        <v>45078</v>
      </c>
      <c r="C1221" s="0" t="n">
        <v>2</v>
      </c>
      <c r="D1221" s="0" t="n">
        <v>779</v>
      </c>
    </row>
    <row r="1222" customFormat="false" ht="15" hidden="false" customHeight="false" outlineLevel="0" collapsed="false">
      <c r="A1222" s="0" t="s">
        <v>500</v>
      </c>
      <c r="B1222" s="15" t="n">
        <v>45108</v>
      </c>
      <c r="C1222" s="0" t="n">
        <v>2</v>
      </c>
      <c r="D1222" s="0" t="n">
        <v>840</v>
      </c>
    </row>
    <row r="1223" customFormat="false" ht="15" hidden="false" customHeight="false" outlineLevel="0" collapsed="false">
      <c r="A1223" s="0" t="s">
        <v>500</v>
      </c>
      <c r="B1223" s="15" t="n">
        <v>45139</v>
      </c>
      <c r="C1223" s="0" t="n">
        <v>2</v>
      </c>
      <c r="D1223" s="0" t="n">
        <v>945</v>
      </c>
    </row>
    <row r="1224" customFormat="false" ht="15" hidden="false" customHeight="false" outlineLevel="0" collapsed="false">
      <c r="A1224" s="0" t="s">
        <v>500</v>
      </c>
      <c r="B1224" s="15" t="n">
        <v>45170</v>
      </c>
      <c r="C1224" s="0" t="n">
        <v>2</v>
      </c>
      <c r="D1224" s="0" t="n">
        <v>1069</v>
      </c>
    </row>
    <row r="1225" customFormat="false" ht="15" hidden="false" customHeight="false" outlineLevel="0" collapsed="false">
      <c r="A1225" s="0" t="s">
        <v>500</v>
      </c>
      <c r="B1225" s="15" t="n">
        <v>45200</v>
      </c>
      <c r="C1225" s="0" t="n">
        <v>2</v>
      </c>
      <c r="D1225" s="0" t="n">
        <v>1154</v>
      </c>
    </row>
    <row r="1226" customFormat="false" ht="15" hidden="false" customHeight="false" outlineLevel="0" collapsed="false">
      <c r="A1226" s="0" t="s">
        <v>500</v>
      </c>
      <c r="B1226" s="15" t="n">
        <v>45231</v>
      </c>
      <c r="C1226" s="0" t="n">
        <v>2</v>
      </c>
      <c r="D1226" s="0" t="n">
        <v>1265</v>
      </c>
    </row>
    <row r="1227" customFormat="false" ht="15" hidden="false" customHeight="false" outlineLevel="0" collapsed="false">
      <c r="A1227" s="0" t="s">
        <v>500</v>
      </c>
      <c r="B1227" s="15" t="n">
        <v>45261</v>
      </c>
      <c r="C1227" s="0" t="n">
        <v>2</v>
      </c>
      <c r="D1227" s="0" t="n">
        <v>1359</v>
      </c>
    </row>
    <row r="1228" customFormat="false" ht="15" hidden="false" customHeight="false" outlineLevel="0" collapsed="false">
      <c r="A1228" s="0" t="s">
        <v>500</v>
      </c>
      <c r="B1228" s="15" t="n">
        <v>45292</v>
      </c>
      <c r="C1228" s="0" t="n">
        <v>2</v>
      </c>
      <c r="D1228" s="0" t="n">
        <v>1415</v>
      </c>
    </row>
    <row r="1229" customFormat="false" ht="15" hidden="false" customHeight="false" outlineLevel="0" collapsed="false">
      <c r="A1229" s="0" t="s">
        <v>500</v>
      </c>
      <c r="B1229" s="15" t="n">
        <v>45323</v>
      </c>
      <c r="C1229" s="0" t="n">
        <v>2</v>
      </c>
      <c r="D1229" s="0" t="n">
        <v>1518</v>
      </c>
    </row>
    <row r="1230" customFormat="false" ht="15" hidden="false" customHeight="false" outlineLevel="0" collapsed="false">
      <c r="A1230" s="0" t="s">
        <v>500</v>
      </c>
      <c r="B1230" s="15" t="n">
        <v>45352</v>
      </c>
      <c r="C1230" s="0" t="n">
        <v>2</v>
      </c>
      <c r="D1230" s="0" t="n">
        <v>1628</v>
      </c>
    </row>
    <row r="1231" customFormat="false" ht="15" hidden="false" customHeight="false" outlineLevel="0" collapsed="false">
      <c r="A1231" s="0" t="s">
        <v>500</v>
      </c>
      <c r="B1231" s="15" t="n">
        <v>45383</v>
      </c>
      <c r="C1231" s="0" t="n">
        <v>2</v>
      </c>
      <c r="D1231" s="0" t="n">
        <v>1711</v>
      </c>
    </row>
    <row r="1232" customFormat="false" ht="15" hidden="false" customHeight="false" outlineLevel="0" collapsed="false">
      <c r="A1232" s="0" t="s">
        <v>500</v>
      </c>
      <c r="B1232" s="15" t="n">
        <v>45413</v>
      </c>
      <c r="C1232" s="0" t="n">
        <v>2</v>
      </c>
      <c r="D1232" s="0" t="n">
        <v>1831</v>
      </c>
    </row>
    <row r="1233" customFormat="false" ht="15" hidden="false" customHeight="false" outlineLevel="0" collapsed="false">
      <c r="A1233" s="0" t="s">
        <v>500</v>
      </c>
      <c r="B1233" s="15" t="n">
        <v>45444</v>
      </c>
      <c r="C1233" s="0" t="n">
        <v>2</v>
      </c>
      <c r="D1233" s="0" t="n">
        <v>1969</v>
      </c>
    </row>
    <row r="1234" customFormat="false" ht="15" hidden="false" customHeight="false" outlineLevel="0" collapsed="false">
      <c r="A1234" s="0" t="s">
        <v>500</v>
      </c>
      <c r="B1234" s="15" t="n">
        <v>45474</v>
      </c>
      <c r="C1234" s="0" t="n">
        <v>2</v>
      </c>
      <c r="D1234" s="0" t="n">
        <v>2037</v>
      </c>
    </row>
    <row r="1235" customFormat="false" ht="15" hidden="false" customHeight="false" outlineLevel="0" collapsed="false">
      <c r="A1235" s="0" t="s">
        <v>500</v>
      </c>
      <c r="B1235" s="15" t="n">
        <v>45505</v>
      </c>
      <c r="C1235" s="0" t="n">
        <v>2</v>
      </c>
      <c r="D1235" s="0" t="n">
        <v>2129</v>
      </c>
    </row>
    <row r="1236" customFormat="false" ht="15" hidden="false" customHeight="false" outlineLevel="0" collapsed="false">
      <c r="A1236" s="0" t="s">
        <v>500</v>
      </c>
      <c r="B1236" s="15" t="n">
        <v>45536</v>
      </c>
      <c r="C1236" s="0" t="n">
        <v>2</v>
      </c>
      <c r="D1236" s="0" t="n">
        <v>2204</v>
      </c>
    </row>
    <row r="1237" customFormat="false" ht="15" hidden="false" customHeight="false" outlineLevel="0" collapsed="false">
      <c r="A1237" s="0" t="s">
        <v>500</v>
      </c>
      <c r="B1237" s="15" t="n">
        <v>45566</v>
      </c>
      <c r="C1237" s="0" t="n">
        <v>2</v>
      </c>
      <c r="D1237" s="0" t="n">
        <v>2310</v>
      </c>
    </row>
    <row r="1238" customFormat="false" ht="15" hidden="false" customHeight="false" outlineLevel="0" collapsed="false">
      <c r="A1238" s="0" t="s">
        <v>500</v>
      </c>
      <c r="B1238" s="15" t="n">
        <v>45597</v>
      </c>
      <c r="C1238" s="0" t="n">
        <v>2</v>
      </c>
      <c r="D1238" s="0" t="n">
        <v>2383</v>
      </c>
    </row>
    <row r="1239" customFormat="false" ht="15" hidden="false" customHeight="false" outlineLevel="0" collapsed="false">
      <c r="A1239" s="0" t="s">
        <v>500</v>
      </c>
      <c r="B1239" s="15" t="n">
        <v>45627</v>
      </c>
      <c r="C1239" s="0" t="n">
        <v>2</v>
      </c>
      <c r="D1239" s="0" t="n">
        <v>2474</v>
      </c>
    </row>
    <row r="1240" customFormat="false" ht="15" hidden="false" customHeight="false" outlineLevel="0" collapsed="false">
      <c r="A1240" s="0" t="s">
        <v>500</v>
      </c>
      <c r="B1240" s="15" t="n">
        <v>45658</v>
      </c>
      <c r="C1240" s="0" t="n">
        <v>2</v>
      </c>
      <c r="D1240" s="0" t="n">
        <v>2538</v>
      </c>
    </row>
    <row r="1241" customFormat="false" ht="15" hidden="false" customHeight="false" outlineLevel="0" collapsed="false">
      <c r="A1241" s="0" t="s">
        <v>500</v>
      </c>
      <c r="B1241" s="15" t="n">
        <v>45689</v>
      </c>
      <c r="C1241" s="0" t="n">
        <v>2</v>
      </c>
      <c r="D1241" s="0" t="n">
        <v>2604</v>
      </c>
    </row>
    <row r="1242" customFormat="false" ht="15" hidden="false" customHeight="false" outlineLevel="0" collapsed="false">
      <c r="A1242" s="0" t="s">
        <v>500</v>
      </c>
      <c r="B1242" s="15" t="n">
        <v>45717</v>
      </c>
      <c r="C1242" s="0" t="n">
        <v>2</v>
      </c>
      <c r="D1242" s="0" t="n">
        <v>2692</v>
      </c>
    </row>
    <row r="1243" customFormat="false" ht="15" hidden="false" customHeight="false" outlineLevel="0" collapsed="false">
      <c r="A1243" s="0" t="s">
        <v>500</v>
      </c>
      <c r="B1243" s="15" t="n">
        <v>45748</v>
      </c>
      <c r="C1243" s="0" t="n">
        <v>2</v>
      </c>
      <c r="D1243" s="0" t="n">
        <v>2786</v>
      </c>
    </row>
    <row r="1244" customFormat="false" ht="15" hidden="false" customHeight="false" outlineLevel="0" collapsed="false">
      <c r="A1244" s="0" t="s">
        <v>500</v>
      </c>
      <c r="B1244" s="15" t="n">
        <v>45778</v>
      </c>
      <c r="C1244" s="0" t="n">
        <v>2</v>
      </c>
      <c r="D1244" s="0" t="n">
        <v>2922</v>
      </c>
    </row>
    <row r="1245" customFormat="false" ht="15" hidden="false" customHeight="false" outlineLevel="0" collapsed="false">
      <c r="A1245" s="0" t="s">
        <v>500</v>
      </c>
      <c r="B1245" s="15" t="n">
        <v>45809</v>
      </c>
      <c r="C1245" s="0" t="n">
        <v>2</v>
      </c>
      <c r="D1245" s="0" t="n">
        <v>3069</v>
      </c>
    </row>
    <row r="1246" customFormat="false" ht="15" hidden="false" customHeight="false" outlineLevel="0" collapsed="false">
      <c r="A1246" s="0" t="s">
        <v>500</v>
      </c>
      <c r="B1246" s="15" t="n">
        <v>45839</v>
      </c>
      <c r="C1246" s="0" t="n">
        <v>2</v>
      </c>
      <c r="D1246" s="0" t="n">
        <v>3182</v>
      </c>
    </row>
    <row r="1247" customFormat="false" ht="15" hidden="false" customHeight="false" outlineLevel="0" collapsed="false">
      <c r="A1247" s="0" t="s">
        <v>500</v>
      </c>
      <c r="B1247" s="15" t="n">
        <v>45870</v>
      </c>
      <c r="C1247" s="0" t="n">
        <v>2</v>
      </c>
      <c r="D1247" s="0" t="n">
        <v>3301</v>
      </c>
    </row>
    <row r="1248" customFormat="false" ht="15" hidden="false" customHeight="false" outlineLevel="0" collapsed="false">
      <c r="A1248" s="0" t="s">
        <v>500</v>
      </c>
      <c r="B1248" s="15" t="n">
        <v>45901</v>
      </c>
      <c r="C1248" s="0" t="n">
        <v>2</v>
      </c>
      <c r="D1248" s="0" t="n">
        <v>3428</v>
      </c>
    </row>
    <row r="1249" customFormat="false" ht="15" hidden="false" customHeight="false" outlineLevel="0" collapsed="false">
      <c r="A1249" s="0" t="s">
        <v>500</v>
      </c>
      <c r="B1249" s="15" t="n">
        <v>45931</v>
      </c>
      <c r="C1249" s="0" t="n">
        <v>2</v>
      </c>
      <c r="D1249" s="0" t="n">
        <v>3518</v>
      </c>
    </row>
    <row r="1250" customFormat="false" ht="15" hidden="false" customHeight="false" outlineLevel="0" collapsed="false">
      <c r="A1250" s="0" t="s">
        <v>500</v>
      </c>
      <c r="B1250" s="15" t="n">
        <v>45962</v>
      </c>
      <c r="C1250" s="0" t="n">
        <v>2</v>
      </c>
      <c r="D1250" s="0" t="n">
        <v>3629</v>
      </c>
    </row>
    <row r="1251" customFormat="false" ht="15" hidden="false" customHeight="false" outlineLevel="0" collapsed="false">
      <c r="A1251" s="0" t="s">
        <v>500</v>
      </c>
      <c r="B1251" s="15" t="n">
        <v>45992</v>
      </c>
      <c r="C1251" s="0" t="n">
        <v>2</v>
      </c>
      <c r="D1251" s="0" t="n">
        <v>3783</v>
      </c>
    </row>
    <row r="1252" customFormat="false" ht="15" hidden="false" customHeight="false" outlineLevel="0" collapsed="false">
      <c r="A1252" s="0" t="s">
        <v>500</v>
      </c>
      <c r="B1252" s="15" t="n">
        <v>46023</v>
      </c>
      <c r="C1252" s="0" t="n">
        <v>2</v>
      </c>
      <c r="D1252" s="0" t="n">
        <v>3868</v>
      </c>
    </row>
    <row r="1253" customFormat="false" ht="15" hidden="false" customHeight="false" outlineLevel="0" collapsed="false">
      <c r="A1253" s="0" t="s">
        <v>500</v>
      </c>
      <c r="B1253" s="15" t="n">
        <v>46054</v>
      </c>
      <c r="C1253" s="0" t="n">
        <v>2</v>
      </c>
      <c r="D1253" s="0" t="n">
        <v>3998</v>
      </c>
    </row>
    <row r="1254" customFormat="false" ht="15" hidden="false" customHeight="false" outlineLevel="0" collapsed="false">
      <c r="A1254" s="0" t="s">
        <v>500</v>
      </c>
      <c r="B1254" s="15" t="n">
        <v>46082</v>
      </c>
      <c r="C1254" s="0" t="n">
        <v>2</v>
      </c>
      <c r="D1254" s="0" t="n">
        <v>4234</v>
      </c>
    </row>
    <row r="1255" customFormat="false" ht="15" hidden="false" customHeight="false" outlineLevel="0" collapsed="false">
      <c r="A1255" s="0" t="s">
        <v>500</v>
      </c>
      <c r="B1255" s="15" t="n">
        <v>46113</v>
      </c>
      <c r="C1255" s="0" t="n">
        <v>2</v>
      </c>
      <c r="D1255" s="0" t="n">
        <v>4480</v>
      </c>
    </row>
    <row r="1256" customFormat="false" ht="15" hidden="false" customHeight="false" outlineLevel="0" collapsed="false">
      <c r="A1256" s="0" t="s">
        <v>500</v>
      </c>
      <c r="B1256" s="15" t="n">
        <v>46143</v>
      </c>
      <c r="C1256" s="0" t="n">
        <v>2</v>
      </c>
      <c r="D1256" s="0" t="n">
        <v>4815</v>
      </c>
    </row>
    <row r="1257" customFormat="false" ht="15" hidden="false" customHeight="false" outlineLevel="0" collapsed="false">
      <c r="A1257" s="0" t="s">
        <v>500</v>
      </c>
      <c r="B1257" s="15" t="n">
        <v>46174</v>
      </c>
      <c r="C1257" s="0" t="n">
        <v>2</v>
      </c>
      <c r="D1257" s="0" t="n">
        <v>5217</v>
      </c>
    </row>
    <row r="1258" customFormat="false" ht="15" hidden="false" customHeight="false" outlineLevel="0" collapsed="false">
      <c r="A1258" s="0" t="s">
        <v>500</v>
      </c>
      <c r="B1258" s="15" t="n">
        <v>46204</v>
      </c>
      <c r="C1258" s="0" t="n">
        <v>2</v>
      </c>
      <c r="D1258" s="0" t="n">
        <v>5507</v>
      </c>
    </row>
    <row r="1259" customFormat="false" ht="15" hidden="false" customHeight="false" outlineLevel="0" collapsed="false">
      <c r="A1259" s="0" t="s">
        <v>500</v>
      </c>
      <c r="B1259" s="15" t="n">
        <v>46235</v>
      </c>
      <c r="C1259" s="0" t="n">
        <v>2</v>
      </c>
      <c r="D1259" s="0" t="n">
        <v>5846</v>
      </c>
    </row>
    <row r="1260" customFormat="false" ht="15" hidden="false" customHeight="false" outlineLevel="0" collapsed="false">
      <c r="A1260" s="0" t="s">
        <v>554</v>
      </c>
      <c r="B1260" s="15" t="n">
        <v>45748</v>
      </c>
      <c r="C1260" s="0" t="n">
        <v>4</v>
      </c>
      <c r="D1260" s="0" t="n">
        <v>1</v>
      </c>
    </row>
    <row r="1261" customFormat="false" ht="15" hidden="false" customHeight="false" outlineLevel="0" collapsed="false">
      <c r="A1261" s="0" t="s">
        <v>554</v>
      </c>
      <c r="B1261" s="15" t="n">
        <v>45778</v>
      </c>
      <c r="C1261" s="0" t="n">
        <v>4</v>
      </c>
      <c r="D1261" s="0" t="n">
        <v>1</v>
      </c>
    </row>
    <row r="1262" customFormat="false" ht="15" hidden="false" customHeight="false" outlineLevel="0" collapsed="false">
      <c r="A1262" s="0" t="s">
        <v>554</v>
      </c>
      <c r="B1262" s="15" t="n">
        <v>45809</v>
      </c>
      <c r="C1262" s="0" t="n">
        <v>4</v>
      </c>
      <c r="D1262" s="0" t="n">
        <v>2</v>
      </c>
    </row>
    <row r="1263" customFormat="false" ht="15" hidden="false" customHeight="false" outlineLevel="0" collapsed="false">
      <c r="A1263" s="0" t="s">
        <v>554</v>
      </c>
      <c r="B1263" s="15" t="n">
        <v>45839</v>
      </c>
      <c r="C1263" s="0" t="n">
        <v>4</v>
      </c>
      <c r="D1263" s="0" t="n">
        <v>2</v>
      </c>
    </row>
    <row r="1264" customFormat="false" ht="15" hidden="false" customHeight="false" outlineLevel="0" collapsed="false">
      <c r="A1264" s="0" t="s">
        <v>554</v>
      </c>
      <c r="B1264" s="15" t="n">
        <v>45870</v>
      </c>
      <c r="C1264" s="0" t="n">
        <v>4</v>
      </c>
      <c r="D1264" s="0" t="n">
        <v>2</v>
      </c>
    </row>
    <row r="1265" customFormat="false" ht="15" hidden="false" customHeight="false" outlineLevel="0" collapsed="false">
      <c r="A1265" s="0" t="s">
        <v>554</v>
      </c>
      <c r="B1265" s="15" t="n">
        <v>45901</v>
      </c>
      <c r="C1265" s="0" t="n">
        <v>4</v>
      </c>
      <c r="D1265" s="0" t="n">
        <v>2</v>
      </c>
    </row>
    <row r="1266" customFormat="false" ht="15" hidden="false" customHeight="false" outlineLevel="0" collapsed="false">
      <c r="A1266" s="0" t="s">
        <v>554</v>
      </c>
      <c r="B1266" s="15" t="n">
        <v>45931</v>
      </c>
      <c r="C1266" s="0" t="n">
        <v>4</v>
      </c>
      <c r="D1266" s="0" t="n">
        <v>2</v>
      </c>
    </row>
    <row r="1267" customFormat="false" ht="15" hidden="false" customHeight="false" outlineLevel="0" collapsed="false">
      <c r="A1267" s="0" t="s">
        <v>554</v>
      </c>
      <c r="B1267" s="15" t="n">
        <v>45962</v>
      </c>
      <c r="C1267" s="0" t="n">
        <v>4</v>
      </c>
      <c r="D1267" s="0" t="n">
        <v>2</v>
      </c>
    </row>
    <row r="1268" customFormat="false" ht="15" hidden="false" customHeight="false" outlineLevel="0" collapsed="false">
      <c r="A1268" s="0" t="s">
        <v>554</v>
      </c>
      <c r="B1268" s="15" t="n">
        <v>45992</v>
      </c>
      <c r="C1268" s="0" t="n">
        <v>4</v>
      </c>
      <c r="D1268" s="0" t="n">
        <v>2</v>
      </c>
    </row>
    <row r="1269" customFormat="false" ht="15" hidden="false" customHeight="false" outlineLevel="0" collapsed="false">
      <c r="A1269" s="0" t="s">
        <v>554</v>
      </c>
      <c r="B1269" s="15" t="n">
        <v>46023</v>
      </c>
      <c r="C1269" s="0" t="n">
        <v>4</v>
      </c>
      <c r="D1269" s="0" t="n">
        <v>2</v>
      </c>
    </row>
    <row r="1270" customFormat="false" ht="15" hidden="false" customHeight="false" outlineLevel="0" collapsed="false">
      <c r="A1270" s="0" t="s">
        <v>554</v>
      </c>
      <c r="B1270" s="15" t="n">
        <v>46054</v>
      </c>
      <c r="C1270" s="0" t="n">
        <v>4</v>
      </c>
      <c r="D1270" s="0" t="n">
        <v>2</v>
      </c>
    </row>
    <row r="1271" customFormat="false" ht="15" hidden="false" customHeight="false" outlineLevel="0" collapsed="false">
      <c r="A1271" s="0" t="s">
        <v>554</v>
      </c>
      <c r="B1271" s="15" t="n">
        <v>46082</v>
      </c>
      <c r="C1271" s="0" t="n">
        <v>4</v>
      </c>
      <c r="D1271" s="0" t="n">
        <v>2</v>
      </c>
    </row>
    <row r="1272" customFormat="false" ht="15" hidden="false" customHeight="false" outlineLevel="0" collapsed="false">
      <c r="A1272" s="0" t="s">
        <v>554</v>
      </c>
      <c r="B1272" s="15" t="n">
        <v>46113</v>
      </c>
      <c r="C1272" s="0" t="n">
        <v>4</v>
      </c>
      <c r="D1272" s="0" t="n">
        <v>3</v>
      </c>
    </row>
    <row r="1273" customFormat="false" ht="15" hidden="false" customHeight="false" outlineLevel="0" collapsed="false">
      <c r="A1273" s="0" t="s">
        <v>554</v>
      </c>
      <c r="B1273" s="15" t="n">
        <v>46143</v>
      </c>
      <c r="C1273" s="0" t="n">
        <v>4</v>
      </c>
      <c r="D1273" s="0" t="n">
        <v>3</v>
      </c>
    </row>
    <row r="1274" customFormat="false" ht="15" hidden="false" customHeight="false" outlineLevel="0" collapsed="false">
      <c r="A1274" s="0" t="s">
        <v>554</v>
      </c>
      <c r="B1274" s="15" t="n">
        <v>46174</v>
      </c>
      <c r="C1274" s="0" t="n">
        <v>4</v>
      </c>
      <c r="D1274" s="0" t="n">
        <v>3</v>
      </c>
    </row>
    <row r="1275" customFormat="false" ht="15" hidden="false" customHeight="false" outlineLevel="0" collapsed="false">
      <c r="A1275" s="0" t="s">
        <v>554</v>
      </c>
      <c r="B1275" s="15" t="n">
        <v>46204</v>
      </c>
      <c r="C1275" s="0" t="n">
        <v>4</v>
      </c>
      <c r="D1275" s="0" t="n">
        <v>3</v>
      </c>
    </row>
    <row r="1276" customFormat="false" ht="15" hidden="false" customHeight="false" outlineLevel="0" collapsed="false">
      <c r="A1276" s="0" t="s">
        <v>554</v>
      </c>
      <c r="B1276" s="15" t="n">
        <v>46235</v>
      </c>
      <c r="C1276" s="0" t="n">
        <v>4</v>
      </c>
      <c r="D1276" s="0" t="n">
        <v>3</v>
      </c>
    </row>
    <row r="1277" customFormat="false" ht="15" hidden="false" customHeight="false" outlineLevel="0" collapsed="false">
      <c r="A1277" s="0" t="s">
        <v>511</v>
      </c>
      <c r="B1277" s="15" t="n">
        <v>44593</v>
      </c>
      <c r="C1277" s="0" t="n">
        <v>5</v>
      </c>
      <c r="D1277" s="0" t="n">
        <v>2</v>
      </c>
    </row>
    <row r="1278" customFormat="false" ht="15" hidden="false" customHeight="false" outlineLevel="0" collapsed="false">
      <c r="A1278" s="0" t="s">
        <v>511</v>
      </c>
      <c r="B1278" s="15" t="n">
        <v>44621</v>
      </c>
      <c r="C1278" s="0" t="n">
        <v>5</v>
      </c>
      <c r="D1278" s="0" t="n">
        <v>5</v>
      </c>
    </row>
    <row r="1279" customFormat="false" ht="15" hidden="false" customHeight="false" outlineLevel="0" collapsed="false">
      <c r="A1279" s="0" t="s">
        <v>511</v>
      </c>
      <c r="B1279" s="15" t="n">
        <v>44652</v>
      </c>
      <c r="C1279" s="0" t="n">
        <v>5</v>
      </c>
      <c r="D1279" s="0" t="n">
        <v>6</v>
      </c>
    </row>
    <row r="1280" customFormat="false" ht="15" hidden="false" customHeight="false" outlineLevel="0" collapsed="false">
      <c r="A1280" s="0" t="s">
        <v>511</v>
      </c>
      <c r="B1280" s="15" t="n">
        <v>44682</v>
      </c>
      <c r="C1280" s="0" t="n">
        <v>5</v>
      </c>
      <c r="D1280" s="0" t="n">
        <v>13</v>
      </c>
    </row>
    <row r="1281" customFormat="false" ht="15" hidden="false" customHeight="false" outlineLevel="0" collapsed="false">
      <c r="A1281" s="0" t="s">
        <v>511</v>
      </c>
      <c r="B1281" s="15" t="n">
        <v>44713</v>
      </c>
      <c r="C1281" s="0" t="n">
        <v>5</v>
      </c>
      <c r="D1281" s="0" t="n">
        <v>15</v>
      </c>
    </row>
    <row r="1282" customFormat="false" ht="15" hidden="false" customHeight="false" outlineLevel="0" collapsed="false">
      <c r="A1282" s="0" t="s">
        <v>511</v>
      </c>
      <c r="B1282" s="15" t="n">
        <v>44743</v>
      </c>
      <c r="C1282" s="0" t="n">
        <v>5</v>
      </c>
      <c r="D1282" s="0" t="n">
        <v>15</v>
      </c>
    </row>
    <row r="1283" customFormat="false" ht="15" hidden="false" customHeight="false" outlineLevel="0" collapsed="false">
      <c r="A1283" s="0" t="s">
        <v>511</v>
      </c>
      <c r="B1283" s="15" t="n">
        <v>44774</v>
      </c>
      <c r="C1283" s="0" t="n">
        <v>5</v>
      </c>
      <c r="D1283" s="0" t="n">
        <v>22</v>
      </c>
    </row>
    <row r="1284" customFormat="false" ht="15" hidden="false" customHeight="false" outlineLevel="0" collapsed="false">
      <c r="A1284" s="0" t="s">
        <v>511</v>
      </c>
      <c r="B1284" s="15" t="n">
        <v>44805</v>
      </c>
      <c r="C1284" s="0" t="n">
        <v>5</v>
      </c>
      <c r="D1284" s="0" t="n">
        <v>27</v>
      </c>
    </row>
    <row r="1285" customFormat="false" ht="15" hidden="false" customHeight="false" outlineLevel="0" collapsed="false">
      <c r="A1285" s="0" t="s">
        <v>511</v>
      </c>
      <c r="B1285" s="15" t="n">
        <v>44835</v>
      </c>
      <c r="C1285" s="0" t="n">
        <v>5</v>
      </c>
      <c r="D1285" s="0" t="n">
        <v>31</v>
      </c>
    </row>
    <row r="1286" customFormat="false" ht="15" hidden="false" customHeight="false" outlineLevel="0" collapsed="false">
      <c r="A1286" s="0" t="s">
        <v>511</v>
      </c>
      <c r="B1286" s="15" t="n">
        <v>44866</v>
      </c>
      <c r="C1286" s="0" t="n">
        <v>5</v>
      </c>
      <c r="D1286" s="0" t="n">
        <v>35</v>
      </c>
    </row>
    <row r="1287" customFormat="false" ht="15" hidden="false" customHeight="false" outlineLevel="0" collapsed="false">
      <c r="A1287" s="0" t="s">
        <v>511</v>
      </c>
      <c r="B1287" s="15" t="n">
        <v>44896</v>
      </c>
      <c r="C1287" s="0" t="n">
        <v>5</v>
      </c>
      <c r="D1287" s="0" t="n">
        <v>36</v>
      </c>
    </row>
    <row r="1288" customFormat="false" ht="15" hidden="false" customHeight="false" outlineLevel="0" collapsed="false">
      <c r="A1288" s="0" t="s">
        <v>511</v>
      </c>
      <c r="B1288" s="15" t="n">
        <v>44927</v>
      </c>
      <c r="C1288" s="0" t="n">
        <v>5</v>
      </c>
      <c r="D1288" s="0" t="n">
        <v>45</v>
      </c>
    </row>
    <row r="1289" customFormat="false" ht="15" hidden="false" customHeight="false" outlineLevel="0" collapsed="false">
      <c r="A1289" s="0" t="s">
        <v>511</v>
      </c>
      <c r="B1289" s="15" t="n">
        <v>44958</v>
      </c>
      <c r="C1289" s="0" t="n">
        <v>5</v>
      </c>
      <c r="D1289" s="0" t="n">
        <v>54</v>
      </c>
    </row>
    <row r="1290" customFormat="false" ht="15" hidden="false" customHeight="false" outlineLevel="0" collapsed="false">
      <c r="A1290" s="0" t="s">
        <v>511</v>
      </c>
      <c r="B1290" s="15" t="n">
        <v>44986</v>
      </c>
      <c r="C1290" s="0" t="n">
        <v>5</v>
      </c>
      <c r="D1290" s="0" t="n">
        <v>58</v>
      </c>
    </row>
    <row r="1291" customFormat="false" ht="15" hidden="false" customHeight="false" outlineLevel="0" collapsed="false">
      <c r="A1291" s="0" t="s">
        <v>511</v>
      </c>
      <c r="B1291" s="15" t="n">
        <v>45017</v>
      </c>
      <c r="C1291" s="0" t="n">
        <v>5</v>
      </c>
      <c r="D1291" s="0" t="n">
        <v>62</v>
      </c>
    </row>
    <row r="1292" customFormat="false" ht="15" hidden="false" customHeight="false" outlineLevel="0" collapsed="false">
      <c r="A1292" s="0" t="s">
        <v>511</v>
      </c>
      <c r="B1292" s="15" t="n">
        <v>45047</v>
      </c>
      <c r="C1292" s="0" t="n">
        <v>5</v>
      </c>
      <c r="D1292" s="0" t="n">
        <v>68</v>
      </c>
    </row>
    <row r="1293" customFormat="false" ht="15" hidden="false" customHeight="false" outlineLevel="0" collapsed="false">
      <c r="A1293" s="0" t="s">
        <v>511</v>
      </c>
      <c r="B1293" s="15" t="n">
        <v>45078</v>
      </c>
      <c r="C1293" s="0" t="n">
        <v>5</v>
      </c>
      <c r="D1293" s="0" t="n">
        <v>75</v>
      </c>
    </row>
    <row r="1294" customFormat="false" ht="15" hidden="false" customHeight="false" outlineLevel="0" collapsed="false">
      <c r="A1294" s="0" t="s">
        <v>511</v>
      </c>
      <c r="B1294" s="15" t="n">
        <v>45108</v>
      </c>
      <c r="C1294" s="0" t="n">
        <v>5</v>
      </c>
      <c r="D1294" s="0" t="n">
        <v>83</v>
      </c>
    </row>
    <row r="1295" customFormat="false" ht="15" hidden="false" customHeight="false" outlineLevel="0" collapsed="false">
      <c r="A1295" s="0" t="s">
        <v>511</v>
      </c>
      <c r="B1295" s="15" t="n">
        <v>45139</v>
      </c>
      <c r="C1295" s="0" t="n">
        <v>5</v>
      </c>
      <c r="D1295" s="0" t="n">
        <v>95</v>
      </c>
    </row>
    <row r="1296" customFormat="false" ht="15" hidden="false" customHeight="false" outlineLevel="0" collapsed="false">
      <c r="A1296" s="0" t="s">
        <v>511</v>
      </c>
      <c r="B1296" s="15" t="n">
        <v>45170</v>
      </c>
      <c r="C1296" s="0" t="n">
        <v>5</v>
      </c>
      <c r="D1296" s="0" t="n">
        <v>102</v>
      </c>
    </row>
    <row r="1297" customFormat="false" ht="15" hidden="false" customHeight="false" outlineLevel="0" collapsed="false">
      <c r="A1297" s="0" t="s">
        <v>511</v>
      </c>
      <c r="B1297" s="15" t="n">
        <v>45200</v>
      </c>
      <c r="C1297" s="0" t="n">
        <v>5</v>
      </c>
      <c r="D1297" s="0" t="n">
        <v>109</v>
      </c>
    </row>
    <row r="1298" customFormat="false" ht="15" hidden="false" customHeight="false" outlineLevel="0" collapsed="false">
      <c r="A1298" s="0" t="s">
        <v>511</v>
      </c>
      <c r="B1298" s="15" t="n">
        <v>45231</v>
      </c>
      <c r="C1298" s="0" t="n">
        <v>5</v>
      </c>
      <c r="D1298" s="0" t="n">
        <v>121</v>
      </c>
    </row>
    <row r="1299" customFormat="false" ht="15" hidden="false" customHeight="false" outlineLevel="0" collapsed="false">
      <c r="A1299" s="0" t="s">
        <v>511</v>
      </c>
      <c r="B1299" s="15" t="n">
        <v>45261</v>
      </c>
      <c r="C1299" s="0" t="n">
        <v>5</v>
      </c>
      <c r="D1299" s="0" t="n">
        <v>127</v>
      </c>
    </row>
    <row r="1300" customFormat="false" ht="15" hidden="false" customHeight="false" outlineLevel="0" collapsed="false">
      <c r="A1300" s="0" t="s">
        <v>511</v>
      </c>
      <c r="B1300" s="15" t="n">
        <v>45292</v>
      </c>
      <c r="C1300" s="0" t="n">
        <v>5</v>
      </c>
      <c r="D1300" s="0" t="n">
        <v>137</v>
      </c>
    </row>
    <row r="1301" customFormat="false" ht="15" hidden="false" customHeight="false" outlineLevel="0" collapsed="false">
      <c r="A1301" s="0" t="s">
        <v>511</v>
      </c>
      <c r="B1301" s="15" t="n">
        <v>45323</v>
      </c>
      <c r="C1301" s="0" t="n">
        <v>5</v>
      </c>
      <c r="D1301" s="0" t="n">
        <v>145</v>
      </c>
    </row>
    <row r="1302" customFormat="false" ht="15" hidden="false" customHeight="false" outlineLevel="0" collapsed="false">
      <c r="A1302" s="0" t="s">
        <v>511</v>
      </c>
      <c r="B1302" s="15" t="n">
        <v>45352</v>
      </c>
      <c r="C1302" s="0" t="n">
        <v>5</v>
      </c>
      <c r="D1302" s="0" t="n">
        <v>160</v>
      </c>
    </row>
    <row r="1303" customFormat="false" ht="15" hidden="false" customHeight="false" outlineLevel="0" collapsed="false">
      <c r="A1303" s="0" t="s">
        <v>511</v>
      </c>
      <c r="B1303" s="15" t="n">
        <v>45383</v>
      </c>
      <c r="C1303" s="0" t="n">
        <v>5</v>
      </c>
      <c r="D1303" s="0" t="n">
        <v>165</v>
      </c>
    </row>
    <row r="1304" customFormat="false" ht="15" hidden="false" customHeight="false" outlineLevel="0" collapsed="false">
      <c r="A1304" s="0" t="s">
        <v>511</v>
      </c>
      <c r="B1304" s="15" t="n">
        <v>45413</v>
      </c>
      <c r="C1304" s="0" t="n">
        <v>5</v>
      </c>
      <c r="D1304" s="0" t="n">
        <v>175</v>
      </c>
    </row>
    <row r="1305" customFormat="false" ht="15" hidden="false" customHeight="false" outlineLevel="0" collapsed="false">
      <c r="A1305" s="0" t="s">
        <v>511</v>
      </c>
      <c r="B1305" s="15" t="n">
        <v>45444</v>
      </c>
      <c r="C1305" s="0" t="n">
        <v>5</v>
      </c>
      <c r="D1305" s="0" t="n">
        <v>189</v>
      </c>
    </row>
    <row r="1306" customFormat="false" ht="15" hidden="false" customHeight="false" outlineLevel="0" collapsed="false">
      <c r="A1306" s="0" t="s">
        <v>511</v>
      </c>
      <c r="B1306" s="15" t="n">
        <v>45474</v>
      </c>
      <c r="C1306" s="0" t="n">
        <v>5</v>
      </c>
      <c r="D1306" s="0" t="n">
        <v>208</v>
      </c>
    </row>
    <row r="1307" customFormat="false" ht="15" hidden="false" customHeight="false" outlineLevel="0" collapsed="false">
      <c r="A1307" s="0" t="s">
        <v>511</v>
      </c>
      <c r="B1307" s="15" t="n">
        <v>45505</v>
      </c>
      <c r="C1307" s="0" t="n">
        <v>5</v>
      </c>
      <c r="D1307" s="0" t="n">
        <v>215</v>
      </c>
    </row>
    <row r="1308" customFormat="false" ht="15" hidden="false" customHeight="false" outlineLevel="0" collapsed="false">
      <c r="A1308" s="0" t="s">
        <v>511</v>
      </c>
      <c r="B1308" s="15" t="n">
        <v>45536</v>
      </c>
      <c r="C1308" s="0" t="n">
        <v>5</v>
      </c>
      <c r="D1308" s="0" t="n">
        <v>220</v>
      </c>
    </row>
    <row r="1309" customFormat="false" ht="15" hidden="false" customHeight="false" outlineLevel="0" collapsed="false">
      <c r="A1309" s="0" t="s">
        <v>511</v>
      </c>
      <c r="B1309" s="15" t="n">
        <v>45566</v>
      </c>
      <c r="C1309" s="0" t="n">
        <v>5</v>
      </c>
      <c r="D1309" s="0" t="n">
        <v>230</v>
      </c>
    </row>
    <row r="1310" customFormat="false" ht="15" hidden="false" customHeight="false" outlineLevel="0" collapsed="false">
      <c r="A1310" s="0" t="s">
        <v>511</v>
      </c>
      <c r="B1310" s="15" t="n">
        <v>45597</v>
      </c>
      <c r="C1310" s="0" t="n">
        <v>5</v>
      </c>
      <c r="D1310" s="0" t="n">
        <v>236</v>
      </c>
    </row>
    <row r="1311" customFormat="false" ht="15" hidden="false" customHeight="false" outlineLevel="0" collapsed="false">
      <c r="A1311" s="0" t="s">
        <v>511</v>
      </c>
      <c r="B1311" s="15" t="n">
        <v>45627</v>
      </c>
      <c r="C1311" s="0" t="n">
        <v>5</v>
      </c>
      <c r="D1311" s="0" t="n">
        <v>248</v>
      </c>
    </row>
    <row r="1312" customFormat="false" ht="15" hidden="false" customHeight="false" outlineLevel="0" collapsed="false">
      <c r="A1312" s="0" t="s">
        <v>511</v>
      </c>
      <c r="B1312" s="15" t="n">
        <v>45658</v>
      </c>
      <c r="C1312" s="0" t="n">
        <v>5</v>
      </c>
      <c r="D1312" s="0" t="n">
        <v>255</v>
      </c>
    </row>
    <row r="1313" customFormat="false" ht="15" hidden="false" customHeight="false" outlineLevel="0" collapsed="false">
      <c r="A1313" s="0" t="s">
        <v>511</v>
      </c>
      <c r="B1313" s="15" t="n">
        <v>45689</v>
      </c>
      <c r="C1313" s="0" t="n">
        <v>5</v>
      </c>
      <c r="D1313" s="0" t="n">
        <v>261</v>
      </c>
    </row>
    <row r="1314" customFormat="false" ht="15" hidden="false" customHeight="false" outlineLevel="0" collapsed="false">
      <c r="A1314" s="0" t="s">
        <v>511</v>
      </c>
      <c r="B1314" s="15" t="n">
        <v>45717</v>
      </c>
      <c r="C1314" s="0" t="n">
        <v>5</v>
      </c>
      <c r="D1314" s="0" t="n">
        <v>271</v>
      </c>
    </row>
    <row r="1315" customFormat="false" ht="15" hidden="false" customHeight="false" outlineLevel="0" collapsed="false">
      <c r="A1315" s="0" t="s">
        <v>511</v>
      </c>
      <c r="B1315" s="15" t="n">
        <v>45748</v>
      </c>
      <c r="C1315" s="0" t="n">
        <v>5</v>
      </c>
      <c r="D1315" s="0" t="n">
        <v>284</v>
      </c>
    </row>
    <row r="1316" customFormat="false" ht="15" hidden="false" customHeight="false" outlineLevel="0" collapsed="false">
      <c r="A1316" s="0" t="s">
        <v>511</v>
      </c>
      <c r="B1316" s="15" t="n">
        <v>45778</v>
      </c>
      <c r="C1316" s="0" t="n">
        <v>5</v>
      </c>
      <c r="D1316" s="0" t="n">
        <v>304</v>
      </c>
    </row>
    <row r="1317" customFormat="false" ht="15" hidden="false" customHeight="false" outlineLevel="0" collapsed="false">
      <c r="A1317" s="0" t="s">
        <v>511</v>
      </c>
      <c r="B1317" s="15" t="n">
        <v>45809</v>
      </c>
      <c r="C1317" s="0" t="n">
        <v>5</v>
      </c>
      <c r="D1317" s="0" t="n">
        <v>318</v>
      </c>
    </row>
    <row r="1318" customFormat="false" ht="15" hidden="false" customHeight="false" outlineLevel="0" collapsed="false">
      <c r="A1318" s="0" t="s">
        <v>511</v>
      </c>
      <c r="B1318" s="15" t="n">
        <v>45839</v>
      </c>
      <c r="C1318" s="0" t="n">
        <v>5</v>
      </c>
      <c r="D1318" s="0" t="n">
        <v>327</v>
      </c>
    </row>
    <row r="1319" customFormat="false" ht="15" hidden="false" customHeight="false" outlineLevel="0" collapsed="false">
      <c r="A1319" s="0" t="s">
        <v>511</v>
      </c>
      <c r="B1319" s="15" t="n">
        <v>45870</v>
      </c>
      <c r="C1319" s="0" t="n">
        <v>5</v>
      </c>
      <c r="D1319" s="0" t="n">
        <v>339</v>
      </c>
    </row>
    <row r="1320" customFormat="false" ht="15" hidden="false" customHeight="false" outlineLevel="0" collapsed="false">
      <c r="A1320" s="0" t="s">
        <v>511</v>
      </c>
      <c r="B1320" s="15" t="n">
        <v>45901</v>
      </c>
      <c r="C1320" s="0" t="n">
        <v>5</v>
      </c>
      <c r="D1320" s="0" t="n">
        <v>353</v>
      </c>
    </row>
    <row r="1321" customFormat="false" ht="15" hidden="false" customHeight="false" outlineLevel="0" collapsed="false">
      <c r="A1321" s="0" t="s">
        <v>511</v>
      </c>
      <c r="B1321" s="15" t="n">
        <v>45931</v>
      </c>
      <c r="C1321" s="0" t="n">
        <v>5</v>
      </c>
      <c r="D1321" s="0" t="n">
        <v>362</v>
      </c>
    </row>
    <row r="1322" customFormat="false" ht="15" hidden="false" customHeight="false" outlineLevel="0" collapsed="false">
      <c r="A1322" s="0" t="s">
        <v>511</v>
      </c>
      <c r="B1322" s="15" t="n">
        <v>45962</v>
      </c>
      <c r="C1322" s="0" t="n">
        <v>5</v>
      </c>
      <c r="D1322" s="0" t="n">
        <v>375</v>
      </c>
    </row>
    <row r="1323" customFormat="false" ht="15" hidden="false" customHeight="false" outlineLevel="0" collapsed="false">
      <c r="A1323" s="0" t="s">
        <v>511</v>
      </c>
      <c r="B1323" s="15" t="n">
        <v>45992</v>
      </c>
      <c r="C1323" s="0" t="n">
        <v>5</v>
      </c>
      <c r="D1323" s="0" t="n">
        <v>393</v>
      </c>
    </row>
    <row r="1324" customFormat="false" ht="15" hidden="false" customHeight="false" outlineLevel="0" collapsed="false">
      <c r="A1324" s="0" t="s">
        <v>511</v>
      </c>
      <c r="B1324" s="15" t="n">
        <v>46023</v>
      </c>
      <c r="C1324" s="0" t="n">
        <v>5</v>
      </c>
      <c r="D1324" s="0" t="n">
        <v>399</v>
      </c>
    </row>
    <row r="1325" customFormat="false" ht="15" hidden="false" customHeight="false" outlineLevel="0" collapsed="false">
      <c r="A1325" s="0" t="s">
        <v>511</v>
      </c>
      <c r="B1325" s="15" t="n">
        <v>46054</v>
      </c>
      <c r="C1325" s="0" t="n">
        <v>5</v>
      </c>
      <c r="D1325" s="0" t="n">
        <v>410</v>
      </c>
    </row>
    <row r="1326" customFormat="false" ht="15" hidden="false" customHeight="false" outlineLevel="0" collapsed="false">
      <c r="A1326" s="0" t="s">
        <v>511</v>
      </c>
      <c r="B1326" s="15" t="n">
        <v>46082</v>
      </c>
      <c r="C1326" s="0" t="n">
        <v>5</v>
      </c>
      <c r="D1326" s="0" t="n">
        <v>435</v>
      </c>
    </row>
    <row r="1327" customFormat="false" ht="15" hidden="false" customHeight="false" outlineLevel="0" collapsed="false">
      <c r="A1327" s="0" t="s">
        <v>511</v>
      </c>
      <c r="B1327" s="15" t="n">
        <v>46113</v>
      </c>
      <c r="C1327" s="0" t="n">
        <v>5</v>
      </c>
      <c r="D1327" s="0" t="n">
        <v>465</v>
      </c>
    </row>
    <row r="1328" customFormat="false" ht="15" hidden="false" customHeight="false" outlineLevel="0" collapsed="false">
      <c r="A1328" s="0" t="s">
        <v>511</v>
      </c>
      <c r="B1328" s="15" t="n">
        <v>46143</v>
      </c>
      <c r="C1328" s="0" t="n">
        <v>5</v>
      </c>
      <c r="D1328" s="0" t="n">
        <v>494</v>
      </c>
    </row>
    <row r="1329" customFormat="false" ht="15" hidden="false" customHeight="false" outlineLevel="0" collapsed="false">
      <c r="A1329" s="0" t="s">
        <v>511</v>
      </c>
      <c r="B1329" s="15" t="n">
        <v>46174</v>
      </c>
      <c r="C1329" s="0" t="n">
        <v>5</v>
      </c>
      <c r="D1329" s="0" t="n">
        <v>561</v>
      </c>
    </row>
    <row r="1330" customFormat="false" ht="15" hidden="false" customHeight="false" outlineLevel="0" collapsed="false">
      <c r="A1330" s="0" t="s">
        <v>511</v>
      </c>
      <c r="B1330" s="15" t="n">
        <v>46204</v>
      </c>
      <c r="C1330" s="0" t="n">
        <v>5</v>
      </c>
      <c r="D1330" s="0" t="n">
        <v>592</v>
      </c>
    </row>
    <row r="1331" customFormat="false" ht="15" hidden="false" customHeight="false" outlineLevel="0" collapsed="false">
      <c r="A1331" s="0" t="s">
        <v>511</v>
      </c>
      <c r="B1331" s="15" t="n">
        <v>46235</v>
      </c>
      <c r="C1331" s="0" t="n">
        <v>5</v>
      </c>
      <c r="D1331" s="0" t="n">
        <v>641</v>
      </c>
    </row>
    <row r="1332" customFormat="false" ht="15" hidden="false" customHeight="false" outlineLevel="0" collapsed="false">
      <c r="A1332" s="0" t="s">
        <v>549</v>
      </c>
      <c r="B1332" s="15" t="n">
        <v>44621</v>
      </c>
      <c r="C1332" s="0" t="n">
        <v>3</v>
      </c>
      <c r="D1332" s="0" t="n">
        <v>1</v>
      </c>
    </row>
    <row r="1333" customFormat="false" ht="15" hidden="false" customHeight="false" outlineLevel="0" collapsed="false">
      <c r="A1333" s="0" t="s">
        <v>549</v>
      </c>
      <c r="B1333" s="15" t="n">
        <v>44652</v>
      </c>
      <c r="C1333" s="0" t="n">
        <v>3</v>
      </c>
      <c r="D1333" s="0" t="n">
        <v>1</v>
      </c>
    </row>
    <row r="1334" customFormat="false" ht="15" hidden="false" customHeight="false" outlineLevel="0" collapsed="false">
      <c r="A1334" s="0" t="s">
        <v>549</v>
      </c>
      <c r="B1334" s="15" t="n">
        <v>44682</v>
      </c>
      <c r="C1334" s="0" t="n">
        <v>3</v>
      </c>
      <c r="D1334" s="0" t="n">
        <v>1</v>
      </c>
    </row>
    <row r="1335" customFormat="false" ht="15" hidden="false" customHeight="false" outlineLevel="0" collapsed="false">
      <c r="A1335" s="0" t="s">
        <v>549</v>
      </c>
      <c r="B1335" s="15" t="n">
        <v>44713</v>
      </c>
      <c r="C1335" s="0" t="n">
        <v>3</v>
      </c>
      <c r="D1335" s="0" t="n">
        <v>1</v>
      </c>
    </row>
    <row r="1336" customFormat="false" ht="15" hidden="false" customHeight="false" outlineLevel="0" collapsed="false">
      <c r="A1336" s="0" t="s">
        <v>549</v>
      </c>
      <c r="B1336" s="15" t="n">
        <v>44743</v>
      </c>
      <c r="C1336" s="0" t="n">
        <v>3</v>
      </c>
      <c r="D1336" s="0" t="n">
        <v>1</v>
      </c>
    </row>
    <row r="1337" customFormat="false" ht="15" hidden="false" customHeight="false" outlineLevel="0" collapsed="false">
      <c r="A1337" s="0" t="s">
        <v>549</v>
      </c>
      <c r="B1337" s="15" t="n">
        <v>44774</v>
      </c>
      <c r="C1337" s="0" t="n">
        <v>3</v>
      </c>
      <c r="D1337" s="0" t="n">
        <v>2</v>
      </c>
    </row>
    <row r="1338" customFormat="false" ht="15" hidden="false" customHeight="false" outlineLevel="0" collapsed="false">
      <c r="A1338" s="0" t="s">
        <v>549</v>
      </c>
      <c r="B1338" s="15" t="n">
        <v>44805</v>
      </c>
      <c r="C1338" s="0" t="n">
        <v>3</v>
      </c>
      <c r="D1338" s="0" t="n">
        <v>2</v>
      </c>
    </row>
    <row r="1339" customFormat="false" ht="15" hidden="false" customHeight="false" outlineLevel="0" collapsed="false">
      <c r="A1339" s="0" t="s">
        <v>549</v>
      </c>
      <c r="B1339" s="15" t="n">
        <v>44835</v>
      </c>
      <c r="C1339" s="0" t="n">
        <v>3</v>
      </c>
      <c r="D1339" s="0" t="n">
        <v>2</v>
      </c>
    </row>
    <row r="1340" customFormat="false" ht="15" hidden="false" customHeight="false" outlineLevel="0" collapsed="false">
      <c r="A1340" s="0" t="s">
        <v>549</v>
      </c>
      <c r="B1340" s="15" t="n">
        <v>44866</v>
      </c>
      <c r="C1340" s="0" t="n">
        <v>3</v>
      </c>
      <c r="D1340" s="0" t="n">
        <v>2</v>
      </c>
    </row>
    <row r="1341" customFormat="false" ht="15" hidden="false" customHeight="false" outlineLevel="0" collapsed="false">
      <c r="A1341" s="0" t="s">
        <v>549</v>
      </c>
      <c r="B1341" s="15" t="n">
        <v>44896</v>
      </c>
      <c r="C1341" s="0" t="n">
        <v>3</v>
      </c>
      <c r="D1341" s="0" t="n">
        <v>2</v>
      </c>
    </row>
    <row r="1342" customFormat="false" ht="15" hidden="false" customHeight="false" outlineLevel="0" collapsed="false">
      <c r="A1342" s="0" t="s">
        <v>549</v>
      </c>
      <c r="B1342" s="15" t="n">
        <v>44927</v>
      </c>
      <c r="C1342" s="0" t="n">
        <v>3</v>
      </c>
      <c r="D1342" s="0" t="n">
        <v>2</v>
      </c>
    </row>
    <row r="1343" customFormat="false" ht="15" hidden="false" customHeight="false" outlineLevel="0" collapsed="false">
      <c r="A1343" s="0" t="s">
        <v>549</v>
      </c>
      <c r="B1343" s="15" t="n">
        <v>44958</v>
      </c>
      <c r="C1343" s="0" t="n">
        <v>3</v>
      </c>
      <c r="D1343" s="0" t="n">
        <v>2</v>
      </c>
    </row>
    <row r="1344" customFormat="false" ht="15" hidden="false" customHeight="false" outlineLevel="0" collapsed="false">
      <c r="A1344" s="0" t="s">
        <v>549</v>
      </c>
      <c r="B1344" s="15" t="n">
        <v>44986</v>
      </c>
      <c r="C1344" s="0" t="n">
        <v>3</v>
      </c>
      <c r="D1344" s="0" t="n">
        <v>3</v>
      </c>
    </row>
    <row r="1345" customFormat="false" ht="15" hidden="false" customHeight="false" outlineLevel="0" collapsed="false">
      <c r="A1345" s="0" t="s">
        <v>549</v>
      </c>
      <c r="B1345" s="15" t="n">
        <v>45017</v>
      </c>
      <c r="C1345" s="0" t="n">
        <v>3</v>
      </c>
      <c r="D1345" s="0" t="n">
        <v>3</v>
      </c>
    </row>
    <row r="1346" customFormat="false" ht="15" hidden="false" customHeight="false" outlineLevel="0" collapsed="false">
      <c r="A1346" s="0" t="s">
        <v>549</v>
      </c>
      <c r="B1346" s="15" t="n">
        <v>45047</v>
      </c>
      <c r="C1346" s="0" t="n">
        <v>3</v>
      </c>
      <c r="D1346" s="0" t="n">
        <v>3</v>
      </c>
    </row>
    <row r="1347" customFormat="false" ht="15" hidden="false" customHeight="false" outlineLevel="0" collapsed="false">
      <c r="A1347" s="0" t="s">
        <v>549</v>
      </c>
      <c r="B1347" s="15" t="n">
        <v>45078</v>
      </c>
      <c r="C1347" s="0" t="n">
        <v>3</v>
      </c>
      <c r="D1347" s="0" t="n">
        <v>3</v>
      </c>
    </row>
    <row r="1348" customFormat="false" ht="15" hidden="false" customHeight="false" outlineLevel="0" collapsed="false">
      <c r="A1348" s="0" t="s">
        <v>549</v>
      </c>
      <c r="B1348" s="15" t="n">
        <v>45108</v>
      </c>
      <c r="C1348" s="0" t="n">
        <v>3</v>
      </c>
      <c r="D1348" s="0" t="n">
        <v>3</v>
      </c>
    </row>
    <row r="1349" customFormat="false" ht="15" hidden="false" customHeight="false" outlineLevel="0" collapsed="false">
      <c r="A1349" s="0" t="s">
        <v>549</v>
      </c>
      <c r="B1349" s="15" t="n">
        <v>45139</v>
      </c>
      <c r="C1349" s="0" t="n">
        <v>3</v>
      </c>
      <c r="D1349" s="0" t="n">
        <v>3</v>
      </c>
    </row>
    <row r="1350" customFormat="false" ht="15" hidden="false" customHeight="false" outlineLevel="0" collapsed="false">
      <c r="A1350" s="0" t="s">
        <v>549</v>
      </c>
      <c r="B1350" s="15" t="n">
        <v>45170</v>
      </c>
      <c r="C1350" s="0" t="n">
        <v>3</v>
      </c>
      <c r="D1350" s="0" t="n">
        <v>3</v>
      </c>
    </row>
    <row r="1351" customFormat="false" ht="15" hidden="false" customHeight="false" outlineLevel="0" collapsed="false">
      <c r="A1351" s="0" t="s">
        <v>549</v>
      </c>
      <c r="B1351" s="15" t="n">
        <v>45200</v>
      </c>
      <c r="C1351" s="0" t="n">
        <v>3</v>
      </c>
      <c r="D1351" s="0" t="n">
        <v>3</v>
      </c>
    </row>
    <row r="1352" customFormat="false" ht="15" hidden="false" customHeight="false" outlineLevel="0" collapsed="false">
      <c r="A1352" s="0" t="s">
        <v>549</v>
      </c>
      <c r="B1352" s="15" t="n">
        <v>45231</v>
      </c>
      <c r="C1352" s="0" t="n">
        <v>3</v>
      </c>
      <c r="D1352" s="0" t="n">
        <v>3</v>
      </c>
    </row>
    <row r="1353" customFormat="false" ht="15" hidden="false" customHeight="false" outlineLevel="0" collapsed="false">
      <c r="A1353" s="0" t="s">
        <v>549</v>
      </c>
      <c r="B1353" s="15" t="n">
        <v>45261</v>
      </c>
      <c r="C1353" s="0" t="n">
        <v>3</v>
      </c>
      <c r="D1353" s="0" t="n">
        <v>3</v>
      </c>
    </row>
    <row r="1354" customFormat="false" ht="15" hidden="false" customHeight="false" outlineLevel="0" collapsed="false">
      <c r="A1354" s="0" t="s">
        <v>549</v>
      </c>
      <c r="B1354" s="15" t="n">
        <v>45292</v>
      </c>
      <c r="C1354" s="0" t="n">
        <v>3</v>
      </c>
      <c r="D1354" s="0" t="n">
        <v>3</v>
      </c>
    </row>
    <row r="1355" customFormat="false" ht="15" hidden="false" customHeight="false" outlineLevel="0" collapsed="false">
      <c r="A1355" s="0" t="s">
        <v>549</v>
      </c>
      <c r="B1355" s="15" t="n">
        <v>45323</v>
      </c>
      <c r="C1355" s="0" t="n">
        <v>3</v>
      </c>
      <c r="D1355" s="0" t="n">
        <v>4</v>
      </c>
    </row>
    <row r="1356" customFormat="false" ht="15" hidden="false" customHeight="false" outlineLevel="0" collapsed="false">
      <c r="A1356" s="0" t="s">
        <v>549</v>
      </c>
      <c r="B1356" s="15" t="n">
        <v>45352</v>
      </c>
      <c r="C1356" s="0" t="n">
        <v>3</v>
      </c>
      <c r="D1356" s="0" t="n">
        <v>4</v>
      </c>
    </row>
    <row r="1357" customFormat="false" ht="15" hidden="false" customHeight="false" outlineLevel="0" collapsed="false">
      <c r="A1357" s="0" t="s">
        <v>549</v>
      </c>
      <c r="B1357" s="15" t="n">
        <v>45383</v>
      </c>
      <c r="C1357" s="0" t="n">
        <v>3</v>
      </c>
      <c r="D1357" s="0" t="n">
        <v>4</v>
      </c>
    </row>
    <row r="1358" customFormat="false" ht="15" hidden="false" customHeight="false" outlineLevel="0" collapsed="false">
      <c r="A1358" s="0" t="s">
        <v>549</v>
      </c>
      <c r="B1358" s="15" t="n">
        <v>45413</v>
      </c>
      <c r="C1358" s="0" t="n">
        <v>3</v>
      </c>
      <c r="D1358" s="0" t="n">
        <v>8</v>
      </c>
    </row>
    <row r="1359" customFormat="false" ht="15" hidden="false" customHeight="false" outlineLevel="0" collapsed="false">
      <c r="A1359" s="0" t="s">
        <v>549</v>
      </c>
      <c r="B1359" s="15" t="n">
        <v>45444</v>
      </c>
      <c r="C1359" s="0" t="n">
        <v>3</v>
      </c>
      <c r="D1359" s="0" t="n">
        <v>11</v>
      </c>
    </row>
    <row r="1360" customFormat="false" ht="15" hidden="false" customHeight="false" outlineLevel="0" collapsed="false">
      <c r="A1360" s="0" t="s">
        <v>549</v>
      </c>
      <c r="B1360" s="15" t="n">
        <v>45474</v>
      </c>
      <c r="C1360" s="0" t="n">
        <v>3</v>
      </c>
      <c r="D1360" s="0" t="n">
        <v>11</v>
      </c>
    </row>
    <row r="1361" customFormat="false" ht="15" hidden="false" customHeight="false" outlineLevel="0" collapsed="false">
      <c r="A1361" s="0" t="s">
        <v>549</v>
      </c>
      <c r="B1361" s="15" t="n">
        <v>45505</v>
      </c>
      <c r="C1361" s="0" t="n">
        <v>3</v>
      </c>
      <c r="D1361" s="0" t="n">
        <v>12</v>
      </c>
    </row>
    <row r="1362" customFormat="false" ht="15" hidden="false" customHeight="false" outlineLevel="0" collapsed="false">
      <c r="A1362" s="0" t="s">
        <v>549</v>
      </c>
      <c r="B1362" s="15" t="n">
        <v>45536</v>
      </c>
      <c r="C1362" s="0" t="n">
        <v>3</v>
      </c>
      <c r="D1362" s="0" t="n">
        <v>13</v>
      </c>
    </row>
    <row r="1363" customFormat="false" ht="15" hidden="false" customHeight="false" outlineLevel="0" collapsed="false">
      <c r="A1363" s="0" t="s">
        <v>549</v>
      </c>
      <c r="B1363" s="15" t="n">
        <v>45566</v>
      </c>
      <c r="C1363" s="0" t="n">
        <v>3</v>
      </c>
      <c r="D1363" s="0" t="n">
        <v>16</v>
      </c>
    </row>
    <row r="1364" customFormat="false" ht="15" hidden="false" customHeight="false" outlineLevel="0" collapsed="false">
      <c r="A1364" s="0" t="s">
        <v>549</v>
      </c>
      <c r="B1364" s="15" t="n">
        <v>45597</v>
      </c>
      <c r="C1364" s="0" t="n">
        <v>3</v>
      </c>
      <c r="D1364" s="0" t="n">
        <v>21</v>
      </c>
    </row>
    <row r="1365" customFormat="false" ht="15" hidden="false" customHeight="false" outlineLevel="0" collapsed="false">
      <c r="A1365" s="0" t="s">
        <v>549</v>
      </c>
      <c r="B1365" s="15" t="n">
        <v>45627</v>
      </c>
      <c r="C1365" s="0" t="n">
        <v>3</v>
      </c>
      <c r="D1365" s="0" t="n">
        <v>26</v>
      </c>
    </row>
    <row r="1366" customFormat="false" ht="15" hidden="false" customHeight="false" outlineLevel="0" collapsed="false">
      <c r="A1366" s="0" t="s">
        <v>549</v>
      </c>
      <c r="B1366" s="15" t="n">
        <v>45658</v>
      </c>
      <c r="C1366" s="0" t="n">
        <v>3</v>
      </c>
      <c r="D1366" s="0" t="n">
        <v>29</v>
      </c>
    </row>
    <row r="1367" customFormat="false" ht="15" hidden="false" customHeight="false" outlineLevel="0" collapsed="false">
      <c r="A1367" s="0" t="s">
        <v>549</v>
      </c>
      <c r="B1367" s="15" t="n">
        <v>45689</v>
      </c>
      <c r="C1367" s="0" t="n">
        <v>3</v>
      </c>
      <c r="D1367" s="0" t="n">
        <v>32</v>
      </c>
    </row>
    <row r="1368" customFormat="false" ht="15" hidden="false" customHeight="false" outlineLevel="0" collapsed="false">
      <c r="A1368" s="0" t="s">
        <v>549</v>
      </c>
      <c r="B1368" s="15" t="n">
        <v>45717</v>
      </c>
      <c r="C1368" s="0" t="n">
        <v>3</v>
      </c>
      <c r="D1368" s="0" t="n">
        <v>35</v>
      </c>
    </row>
    <row r="1369" customFormat="false" ht="15" hidden="false" customHeight="false" outlineLevel="0" collapsed="false">
      <c r="A1369" s="0" t="s">
        <v>549</v>
      </c>
      <c r="B1369" s="15" t="n">
        <v>45748</v>
      </c>
      <c r="C1369" s="0" t="n">
        <v>3</v>
      </c>
      <c r="D1369" s="0" t="n">
        <v>35</v>
      </c>
    </row>
    <row r="1370" customFormat="false" ht="15" hidden="false" customHeight="false" outlineLevel="0" collapsed="false">
      <c r="A1370" s="0" t="s">
        <v>549</v>
      </c>
      <c r="B1370" s="15" t="n">
        <v>45778</v>
      </c>
      <c r="C1370" s="0" t="n">
        <v>3</v>
      </c>
      <c r="D1370" s="0" t="n">
        <v>36</v>
      </c>
    </row>
    <row r="1371" customFormat="false" ht="15" hidden="false" customHeight="false" outlineLevel="0" collapsed="false">
      <c r="A1371" s="0" t="s">
        <v>549</v>
      </c>
      <c r="B1371" s="15" t="n">
        <v>45809</v>
      </c>
      <c r="C1371" s="0" t="n">
        <v>3</v>
      </c>
      <c r="D1371" s="0" t="n">
        <v>37</v>
      </c>
    </row>
    <row r="1372" customFormat="false" ht="15" hidden="false" customHeight="false" outlineLevel="0" collapsed="false">
      <c r="A1372" s="0" t="s">
        <v>549</v>
      </c>
      <c r="B1372" s="15" t="n">
        <v>45839</v>
      </c>
      <c r="C1372" s="0" t="n">
        <v>3</v>
      </c>
      <c r="D1372" s="0" t="n">
        <v>37</v>
      </c>
    </row>
    <row r="1373" customFormat="false" ht="15" hidden="false" customHeight="false" outlineLevel="0" collapsed="false">
      <c r="A1373" s="0" t="s">
        <v>549</v>
      </c>
      <c r="B1373" s="15" t="n">
        <v>45870</v>
      </c>
      <c r="C1373" s="0" t="n">
        <v>3</v>
      </c>
      <c r="D1373" s="0" t="n">
        <v>37</v>
      </c>
    </row>
    <row r="1374" customFormat="false" ht="15" hidden="false" customHeight="false" outlineLevel="0" collapsed="false">
      <c r="A1374" s="0" t="s">
        <v>549</v>
      </c>
      <c r="B1374" s="15" t="n">
        <v>45901</v>
      </c>
      <c r="C1374" s="0" t="n">
        <v>3</v>
      </c>
      <c r="D1374" s="0" t="n">
        <v>38</v>
      </c>
    </row>
    <row r="1375" customFormat="false" ht="15" hidden="false" customHeight="false" outlineLevel="0" collapsed="false">
      <c r="A1375" s="0" t="s">
        <v>549</v>
      </c>
      <c r="B1375" s="15" t="n">
        <v>45931</v>
      </c>
      <c r="C1375" s="0" t="n">
        <v>3</v>
      </c>
      <c r="D1375" s="0" t="n">
        <v>37</v>
      </c>
    </row>
    <row r="1376" customFormat="false" ht="15" hidden="false" customHeight="false" outlineLevel="0" collapsed="false">
      <c r="A1376" s="0" t="s">
        <v>549</v>
      </c>
      <c r="B1376" s="15" t="n">
        <v>45962</v>
      </c>
      <c r="C1376" s="0" t="n">
        <v>3</v>
      </c>
      <c r="D1376" s="0" t="n">
        <v>35</v>
      </c>
    </row>
    <row r="1377" customFormat="false" ht="15" hidden="false" customHeight="false" outlineLevel="0" collapsed="false">
      <c r="A1377" s="0" t="s">
        <v>549</v>
      </c>
      <c r="B1377" s="15" t="n">
        <v>45992</v>
      </c>
      <c r="C1377" s="0" t="n">
        <v>3</v>
      </c>
      <c r="D1377" s="0" t="n">
        <v>35</v>
      </c>
    </row>
    <row r="1378" customFormat="false" ht="15" hidden="false" customHeight="false" outlineLevel="0" collapsed="false">
      <c r="A1378" s="0" t="s">
        <v>549</v>
      </c>
      <c r="B1378" s="15" t="n">
        <v>46023</v>
      </c>
      <c r="C1378" s="0" t="n">
        <v>3</v>
      </c>
      <c r="D1378" s="0" t="n">
        <v>36</v>
      </c>
    </row>
    <row r="1379" customFormat="false" ht="15" hidden="false" customHeight="false" outlineLevel="0" collapsed="false">
      <c r="A1379" s="0" t="s">
        <v>549</v>
      </c>
      <c r="B1379" s="15" t="n">
        <v>46054</v>
      </c>
      <c r="C1379" s="0" t="n">
        <v>3</v>
      </c>
      <c r="D1379" s="0" t="n">
        <v>37</v>
      </c>
    </row>
    <row r="1380" customFormat="false" ht="15" hidden="false" customHeight="false" outlineLevel="0" collapsed="false">
      <c r="A1380" s="0" t="s">
        <v>549</v>
      </c>
      <c r="B1380" s="15" t="n">
        <v>46082</v>
      </c>
      <c r="C1380" s="0" t="n">
        <v>3</v>
      </c>
      <c r="D1380" s="0" t="n">
        <v>37</v>
      </c>
    </row>
    <row r="1381" customFormat="false" ht="15" hidden="false" customHeight="false" outlineLevel="0" collapsed="false">
      <c r="A1381" s="0" t="s">
        <v>549</v>
      </c>
      <c r="B1381" s="15" t="n">
        <v>46113</v>
      </c>
      <c r="C1381" s="0" t="n">
        <v>3</v>
      </c>
      <c r="D1381" s="0" t="n">
        <v>37</v>
      </c>
    </row>
    <row r="1382" customFormat="false" ht="15" hidden="false" customHeight="false" outlineLevel="0" collapsed="false">
      <c r="A1382" s="0" t="s">
        <v>549</v>
      </c>
      <c r="B1382" s="15" t="n">
        <v>46143</v>
      </c>
      <c r="C1382" s="0" t="n">
        <v>3</v>
      </c>
      <c r="D1382" s="0" t="n">
        <v>37</v>
      </c>
    </row>
    <row r="1383" customFormat="false" ht="15" hidden="false" customHeight="false" outlineLevel="0" collapsed="false">
      <c r="A1383" s="0" t="s">
        <v>549</v>
      </c>
      <c r="B1383" s="15" t="n">
        <v>46174</v>
      </c>
      <c r="C1383" s="0" t="n">
        <v>3</v>
      </c>
      <c r="D1383" s="0" t="n">
        <v>38</v>
      </c>
    </row>
    <row r="1384" customFormat="false" ht="15" hidden="false" customHeight="false" outlineLevel="0" collapsed="false">
      <c r="A1384" s="0" t="s">
        <v>549</v>
      </c>
      <c r="B1384" s="15" t="n">
        <v>46204</v>
      </c>
      <c r="C1384" s="0" t="n">
        <v>3</v>
      </c>
      <c r="D1384" s="0" t="n">
        <v>39</v>
      </c>
    </row>
    <row r="1385" customFormat="false" ht="15" hidden="false" customHeight="false" outlineLevel="0" collapsed="false">
      <c r="A1385" s="0" t="s">
        <v>549</v>
      </c>
      <c r="B1385" s="15" t="n">
        <v>46235</v>
      </c>
      <c r="C1385" s="0" t="n">
        <v>3</v>
      </c>
      <c r="D1385" s="0" t="n">
        <v>33</v>
      </c>
    </row>
    <row r="1386" customFormat="false" ht="15" hidden="false" customHeight="false" outlineLevel="0" collapsed="false">
      <c r="A1386" s="0" t="s">
        <v>485</v>
      </c>
      <c r="B1386" s="15" t="n">
        <v>44562</v>
      </c>
      <c r="C1386" s="0" t="n">
        <v>1</v>
      </c>
      <c r="D1386" s="0" t="n">
        <v>1</v>
      </c>
    </row>
    <row r="1387" customFormat="false" ht="15" hidden="false" customHeight="false" outlineLevel="0" collapsed="false">
      <c r="A1387" s="0" t="s">
        <v>485</v>
      </c>
      <c r="B1387" s="15" t="n">
        <v>44593</v>
      </c>
      <c r="C1387" s="0" t="n">
        <v>1</v>
      </c>
      <c r="D1387" s="0" t="n">
        <v>3</v>
      </c>
    </row>
    <row r="1388" customFormat="false" ht="15" hidden="false" customHeight="false" outlineLevel="0" collapsed="false">
      <c r="A1388" s="0" t="s">
        <v>485</v>
      </c>
      <c r="B1388" s="15" t="n">
        <v>44621</v>
      </c>
      <c r="C1388" s="0" t="n">
        <v>1</v>
      </c>
      <c r="D1388" s="0" t="n">
        <v>4</v>
      </c>
    </row>
    <row r="1389" customFormat="false" ht="15" hidden="false" customHeight="false" outlineLevel="0" collapsed="false">
      <c r="A1389" s="0" t="s">
        <v>485</v>
      </c>
      <c r="B1389" s="15" t="n">
        <v>44652</v>
      </c>
      <c r="C1389" s="0" t="n">
        <v>1</v>
      </c>
      <c r="D1389" s="0" t="n">
        <v>4</v>
      </c>
    </row>
    <row r="1390" customFormat="false" ht="15" hidden="false" customHeight="false" outlineLevel="0" collapsed="false">
      <c r="A1390" s="0" t="s">
        <v>485</v>
      </c>
      <c r="B1390" s="15" t="n">
        <v>44682</v>
      </c>
      <c r="C1390" s="0" t="n">
        <v>1</v>
      </c>
      <c r="D1390" s="0" t="n">
        <v>4</v>
      </c>
    </row>
    <row r="1391" customFormat="false" ht="15" hidden="false" customHeight="false" outlineLevel="0" collapsed="false">
      <c r="A1391" s="0" t="s">
        <v>485</v>
      </c>
      <c r="B1391" s="15" t="n">
        <v>44713</v>
      </c>
      <c r="C1391" s="0" t="n">
        <v>1</v>
      </c>
      <c r="D1391" s="0" t="n">
        <v>4</v>
      </c>
    </row>
    <row r="1392" customFormat="false" ht="15" hidden="false" customHeight="false" outlineLevel="0" collapsed="false">
      <c r="A1392" s="0" t="s">
        <v>485</v>
      </c>
      <c r="B1392" s="15" t="n">
        <v>44743</v>
      </c>
      <c r="C1392" s="0" t="n">
        <v>1</v>
      </c>
      <c r="D1392" s="0" t="n">
        <v>7</v>
      </c>
    </row>
    <row r="1393" customFormat="false" ht="15" hidden="false" customHeight="false" outlineLevel="0" collapsed="false">
      <c r="A1393" s="0" t="s">
        <v>485</v>
      </c>
      <c r="B1393" s="15" t="n">
        <v>44774</v>
      </c>
      <c r="C1393" s="0" t="n">
        <v>1</v>
      </c>
      <c r="D1393" s="0" t="n">
        <v>8</v>
      </c>
    </row>
    <row r="1394" customFormat="false" ht="15" hidden="false" customHeight="false" outlineLevel="0" collapsed="false">
      <c r="A1394" s="0" t="s">
        <v>485</v>
      </c>
      <c r="B1394" s="15" t="n">
        <v>44805</v>
      </c>
      <c r="C1394" s="0" t="n">
        <v>1</v>
      </c>
      <c r="D1394" s="0" t="n">
        <v>9</v>
      </c>
    </row>
    <row r="1395" customFormat="false" ht="15" hidden="false" customHeight="false" outlineLevel="0" collapsed="false">
      <c r="A1395" s="0" t="s">
        <v>485</v>
      </c>
      <c r="B1395" s="15" t="n">
        <v>44835</v>
      </c>
      <c r="C1395" s="0" t="n">
        <v>1</v>
      </c>
      <c r="D1395" s="0" t="n">
        <v>9</v>
      </c>
    </row>
    <row r="1396" customFormat="false" ht="15" hidden="false" customHeight="false" outlineLevel="0" collapsed="false">
      <c r="A1396" s="0" t="s">
        <v>485</v>
      </c>
      <c r="B1396" s="15" t="n">
        <v>44866</v>
      </c>
      <c r="C1396" s="0" t="n">
        <v>1</v>
      </c>
      <c r="D1396" s="0" t="n">
        <v>9</v>
      </c>
    </row>
    <row r="1397" customFormat="false" ht="15" hidden="false" customHeight="false" outlineLevel="0" collapsed="false">
      <c r="A1397" s="0" t="s">
        <v>485</v>
      </c>
      <c r="B1397" s="15" t="n">
        <v>44896</v>
      </c>
      <c r="C1397" s="0" t="n">
        <v>1</v>
      </c>
      <c r="D1397" s="0" t="n">
        <v>9</v>
      </c>
    </row>
    <row r="1398" customFormat="false" ht="15" hidden="false" customHeight="false" outlineLevel="0" collapsed="false">
      <c r="A1398" s="0" t="s">
        <v>485</v>
      </c>
      <c r="B1398" s="15" t="n">
        <v>44927</v>
      </c>
      <c r="C1398" s="0" t="n">
        <v>1</v>
      </c>
      <c r="D1398" s="0" t="n">
        <v>10</v>
      </c>
    </row>
    <row r="1399" customFormat="false" ht="15" hidden="false" customHeight="false" outlineLevel="0" collapsed="false">
      <c r="A1399" s="0" t="s">
        <v>485</v>
      </c>
      <c r="B1399" s="15" t="n">
        <v>44958</v>
      </c>
      <c r="C1399" s="0" t="n">
        <v>1</v>
      </c>
      <c r="D1399" s="0" t="n">
        <v>11</v>
      </c>
    </row>
    <row r="1400" customFormat="false" ht="15" hidden="false" customHeight="false" outlineLevel="0" collapsed="false">
      <c r="A1400" s="0" t="s">
        <v>485</v>
      </c>
      <c r="B1400" s="15" t="n">
        <v>44986</v>
      </c>
      <c r="C1400" s="0" t="n">
        <v>1</v>
      </c>
      <c r="D1400" s="0" t="n">
        <v>13</v>
      </c>
    </row>
    <row r="1401" customFormat="false" ht="15" hidden="false" customHeight="false" outlineLevel="0" collapsed="false">
      <c r="A1401" s="0" t="s">
        <v>485</v>
      </c>
      <c r="B1401" s="15" t="n">
        <v>45017</v>
      </c>
      <c r="C1401" s="0" t="n">
        <v>1</v>
      </c>
      <c r="D1401" s="0" t="n">
        <v>14</v>
      </c>
    </row>
    <row r="1402" customFormat="false" ht="15" hidden="false" customHeight="false" outlineLevel="0" collapsed="false">
      <c r="A1402" s="0" t="s">
        <v>485</v>
      </c>
      <c r="B1402" s="15" t="n">
        <v>45047</v>
      </c>
      <c r="C1402" s="0" t="n">
        <v>1</v>
      </c>
      <c r="D1402" s="0" t="n">
        <v>17</v>
      </c>
    </row>
    <row r="1403" customFormat="false" ht="15" hidden="false" customHeight="false" outlineLevel="0" collapsed="false">
      <c r="A1403" s="0" t="s">
        <v>485</v>
      </c>
      <c r="B1403" s="15" t="n">
        <v>45078</v>
      </c>
      <c r="C1403" s="0" t="n">
        <v>1</v>
      </c>
      <c r="D1403" s="0" t="n">
        <v>18</v>
      </c>
    </row>
    <row r="1404" customFormat="false" ht="15" hidden="false" customHeight="false" outlineLevel="0" collapsed="false">
      <c r="A1404" s="0" t="s">
        <v>485</v>
      </c>
      <c r="B1404" s="15" t="n">
        <v>45108</v>
      </c>
      <c r="C1404" s="0" t="n">
        <v>1</v>
      </c>
      <c r="D1404" s="0" t="n">
        <v>20</v>
      </c>
    </row>
    <row r="1405" customFormat="false" ht="15" hidden="false" customHeight="false" outlineLevel="0" collapsed="false">
      <c r="A1405" s="0" t="s">
        <v>485</v>
      </c>
      <c r="B1405" s="15" t="n">
        <v>45139</v>
      </c>
      <c r="C1405" s="0" t="n">
        <v>1</v>
      </c>
      <c r="D1405" s="0" t="n">
        <v>23</v>
      </c>
    </row>
    <row r="1406" customFormat="false" ht="15" hidden="false" customHeight="false" outlineLevel="0" collapsed="false">
      <c r="A1406" s="0" t="s">
        <v>485</v>
      </c>
      <c r="B1406" s="15" t="n">
        <v>45170</v>
      </c>
      <c r="C1406" s="0" t="n">
        <v>1</v>
      </c>
      <c r="D1406" s="0" t="n">
        <v>24</v>
      </c>
    </row>
    <row r="1407" customFormat="false" ht="15" hidden="false" customHeight="false" outlineLevel="0" collapsed="false">
      <c r="A1407" s="0" t="s">
        <v>485</v>
      </c>
      <c r="B1407" s="15" t="n">
        <v>45200</v>
      </c>
      <c r="C1407" s="0" t="n">
        <v>1</v>
      </c>
      <c r="D1407" s="0" t="n">
        <v>24</v>
      </c>
    </row>
    <row r="1408" customFormat="false" ht="15" hidden="false" customHeight="false" outlineLevel="0" collapsed="false">
      <c r="A1408" s="0" t="s">
        <v>485</v>
      </c>
      <c r="B1408" s="15" t="n">
        <v>45231</v>
      </c>
      <c r="C1408" s="0" t="n">
        <v>1</v>
      </c>
      <c r="D1408" s="0" t="n">
        <v>25</v>
      </c>
    </row>
    <row r="1409" customFormat="false" ht="15" hidden="false" customHeight="false" outlineLevel="0" collapsed="false">
      <c r="A1409" s="0" t="s">
        <v>485</v>
      </c>
      <c r="B1409" s="15" t="n">
        <v>45261</v>
      </c>
      <c r="C1409" s="0" t="n">
        <v>1</v>
      </c>
      <c r="D1409" s="0" t="n">
        <v>26</v>
      </c>
    </row>
    <row r="1410" customFormat="false" ht="15" hidden="false" customHeight="false" outlineLevel="0" collapsed="false">
      <c r="A1410" s="0" t="s">
        <v>485</v>
      </c>
      <c r="B1410" s="15" t="n">
        <v>45292</v>
      </c>
      <c r="C1410" s="0" t="n">
        <v>1</v>
      </c>
      <c r="D1410" s="0" t="n">
        <v>27</v>
      </c>
    </row>
    <row r="1411" customFormat="false" ht="15" hidden="false" customHeight="false" outlineLevel="0" collapsed="false">
      <c r="A1411" s="0" t="s">
        <v>485</v>
      </c>
      <c r="B1411" s="15" t="n">
        <v>45323</v>
      </c>
      <c r="C1411" s="0" t="n">
        <v>1</v>
      </c>
      <c r="D1411" s="0" t="n">
        <v>29</v>
      </c>
    </row>
    <row r="1412" customFormat="false" ht="15" hidden="false" customHeight="false" outlineLevel="0" collapsed="false">
      <c r="A1412" s="0" t="s">
        <v>485</v>
      </c>
      <c r="B1412" s="15" t="n">
        <v>45352</v>
      </c>
      <c r="C1412" s="0" t="n">
        <v>1</v>
      </c>
      <c r="D1412" s="0" t="n">
        <v>30</v>
      </c>
    </row>
    <row r="1413" customFormat="false" ht="15" hidden="false" customHeight="false" outlineLevel="0" collapsed="false">
      <c r="A1413" s="0" t="s">
        <v>485</v>
      </c>
      <c r="B1413" s="15" t="n">
        <v>45383</v>
      </c>
      <c r="C1413" s="0" t="n">
        <v>1</v>
      </c>
      <c r="D1413" s="0" t="n">
        <v>34</v>
      </c>
    </row>
    <row r="1414" customFormat="false" ht="15" hidden="false" customHeight="false" outlineLevel="0" collapsed="false">
      <c r="A1414" s="0" t="s">
        <v>485</v>
      </c>
      <c r="B1414" s="15" t="n">
        <v>45413</v>
      </c>
      <c r="C1414" s="0" t="n">
        <v>1</v>
      </c>
      <c r="D1414" s="0" t="n">
        <v>35</v>
      </c>
    </row>
    <row r="1415" customFormat="false" ht="15" hidden="false" customHeight="false" outlineLevel="0" collapsed="false">
      <c r="A1415" s="0" t="s">
        <v>485</v>
      </c>
      <c r="B1415" s="15" t="n">
        <v>45444</v>
      </c>
      <c r="C1415" s="0" t="n">
        <v>1</v>
      </c>
      <c r="D1415" s="0" t="n">
        <v>37</v>
      </c>
    </row>
    <row r="1416" customFormat="false" ht="15" hidden="false" customHeight="false" outlineLevel="0" collapsed="false">
      <c r="A1416" s="0" t="s">
        <v>485</v>
      </c>
      <c r="B1416" s="15" t="n">
        <v>45474</v>
      </c>
      <c r="C1416" s="0" t="n">
        <v>1</v>
      </c>
      <c r="D1416" s="0" t="n">
        <v>41</v>
      </c>
    </row>
    <row r="1417" customFormat="false" ht="15" hidden="false" customHeight="false" outlineLevel="0" collapsed="false">
      <c r="A1417" s="0" t="s">
        <v>485</v>
      </c>
      <c r="B1417" s="15" t="n">
        <v>45505</v>
      </c>
      <c r="C1417" s="0" t="n">
        <v>1</v>
      </c>
      <c r="D1417" s="0" t="n">
        <v>43</v>
      </c>
    </row>
    <row r="1418" customFormat="false" ht="15" hidden="false" customHeight="false" outlineLevel="0" collapsed="false">
      <c r="A1418" s="0" t="s">
        <v>485</v>
      </c>
      <c r="B1418" s="15" t="n">
        <v>45536</v>
      </c>
      <c r="C1418" s="0" t="n">
        <v>1</v>
      </c>
      <c r="D1418" s="0" t="n">
        <v>46</v>
      </c>
    </row>
    <row r="1419" customFormat="false" ht="15" hidden="false" customHeight="false" outlineLevel="0" collapsed="false">
      <c r="A1419" s="0" t="s">
        <v>485</v>
      </c>
      <c r="B1419" s="15" t="n">
        <v>45566</v>
      </c>
      <c r="C1419" s="0" t="n">
        <v>1</v>
      </c>
      <c r="D1419" s="0" t="n">
        <v>47</v>
      </c>
    </row>
    <row r="1420" customFormat="false" ht="15" hidden="false" customHeight="false" outlineLevel="0" collapsed="false">
      <c r="A1420" s="0" t="s">
        <v>485</v>
      </c>
      <c r="B1420" s="15" t="n">
        <v>45597</v>
      </c>
      <c r="C1420" s="0" t="n">
        <v>1</v>
      </c>
      <c r="D1420" s="0" t="n">
        <v>51</v>
      </c>
    </row>
    <row r="1421" customFormat="false" ht="15" hidden="false" customHeight="false" outlineLevel="0" collapsed="false">
      <c r="A1421" s="0" t="s">
        <v>485</v>
      </c>
      <c r="B1421" s="15" t="n">
        <v>45627</v>
      </c>
      <c r="C1421" s="0" t="n">
        <v>1</v>
      </c>
      <c r="D1421" s="0" t="n">
        <v>51</v>
      </c>
    </row>
    <row r="1422" customFormat="false" ht="15" hidden="false" customHeight="false" outlineLevel="0" collapsed="false">
      <c r="A1422" s="0" t="s">
        <v>485</v>
      </c>
      <c r="B1422" s="15" t="n">
        <v>45658</v>
      </c>
      <c r="C1422" s="0" t="n">
        <v>1</v>
      </c>
      <c r="D1422" s="0" t="n">
        <v>51</v>
      </c>
    </row>
    <row r="1423" customFormat="false" ht="15" hidden="false" customHeight="false" outlineLevel="0" collapsed="false">
      <c r="A1423" s="0" t="s">
        <v>485</v>
      </c>
      <c r="B1423" s="15" t="n">
        <v>45689</v>
      </c>
      <c r="C1423" s="0" t="n">
        <v>1</v>
      </c>
      <c r="D1423" s="0" t="n">
        <v>53</v>
      </c>
    </row>
    <row r="1424" customFormat="false" ht="15" hidden="false" customHeight="false" outlineLevel="0" collapsed="false">
      <c r="A1424" s="0" t="s">
        <v>485</v>
      </c>
      <c r="B1424" s="15" t="n">
        <v>45717</v>
      </c>
      <c r="C1424" s="0" t="n">
        <v>1</v>
      </c>
      <c r="D1424" s="0" t="n">
        <v>53</v>
      </c>
    </row>
    <row r="1425" customFormat="false" ht="15" hidden="false" customHeight="false" outlineLevel="0" collapsed="false">
      <c r="A1425" s="0" t="s">
        <v>485</v>
      </c>
      <c r="B1425" s="15" t="n">
        <v>45748</v>
      </c>
      <c r="C1425" s="0" t="n">
        <v>1</v>
      </c>
      <c r="D1425" s="0" t="n">
        <v>54</v>
      </c>
    </row>
    <row r="1426" customFormat="false" ht="15" hidden="false" customHeight="false" outlineLevel="0" collapsed="false">
      <c r="A1426" s="0" t="s">
        <v>485</v>
      </c>
      <c r="B1426" s="15" t="n">
        <v>45778</v>
      </c>
      <c r="C1426" s="0" t="n">
        <v>1</v>
      </c>
      <c r="D1426" s="0" t="n">
        <v>56</v>
      </c>
    </row>
    <row r="1427" customFormat="false" ht="15" hidden="false" customHeight="false" outlineLevel="0" collapsed="false">
      <c r="A1427" s="0" t="s">
        <v>485</v>
      </c>
      <c r="B1427" s="15" t="n">
        <v>45809</v>
      </c>
      <c r="C1427" s="0" t="n">
        <v>1</v>
      </c>
      <c r="D1427" s="0" t="n">
        <v>58</v>
      </c>
    </row>
    <row r="1428" customFormat="false" ht="15" hidden="false" customHeight="false" outlineLevel="0" collapsed="false">
      <c r="A1428" s="0" t="s">
        <v>485</v>
      </c>
      <c r="B1428" s="15" t="n">
        <v>45839</v>
      </c>
      <c r="C1428" s="0" t="n">
        <v>1</v>
      </c>
      <c r="D1428" s="0" t="n">
        <v>59</v>
      </c>
    </row>
    <row r="1429" customFormat="false" ht="15" hidden="false" customHeight="false" outlineLevel="0" collapsed="false">
      <c r="A1429" s="0" t="s">
        <v>485</v>
      </c>
      <c r="B1429" s="15" t="n">
        <v>45870</v>
      </c>
      <c r="C1429" s="0" t="n">
        <v>1</v>
      </c>
      <c r="D1429" s="0" t="n">
        <v>63</v>
      </c>
    </row>
    <row r="1430" customFormat="false" ht="15" hidden="false" customHeight="false" outlineLevel="0" collapsed="false">
      <c r="A1430" s="0" t="s">
        <v>485</v>
      </c>
      <c r="B1430" s="15" t="n">
        <v>45901</v>
      </c>
      <c r="C1430" s="0" t="n">
        <v>1</v>
      </c>
      <c r="D1430" s="0" t="n">
        <v>66</v>
      </c>
    </row>
    <row r="1431" customFormat="false" ht="15" hidden="false" customHeight="false" outlineLevel="0" collapsed="false">
      <c r="A1431" s="0" t="s">
        <v>485</v>
      </c>
      <c r="B1431" s="15" t="n">
        <v>45931</v>
      </c>
      <c r="C1431" s="0" t="n">
        <v>1</v>
      </c>
      <c r="D1431" s="0" t="n">
        <v>70</v>
      </c>
    </row>
    <row r="1432" customFormat="false" ht="15" hidden="false" customHeight="false" outlineLevel="0" collapsed="false">
      <c r="A1432" s="0" t="s">
        <v>485</v>
      </c>
      <c r="B1432" s="15" t="n">
        <v>45962</v>
      </c>
      <c r="C1432" s="0" t="n">
        <v>1</v>
      </c>
      <c r="D1432" s="0" t="n">
        <v>73</v>
      </c>
    </row>
    <row r="1433" customFormat="false" ht="15" hidden="false" customHeight="false" outlineLevel="0" collapsed="false">
      <c r="A1433" s="0" t="s">
        <v>485</v>
      </c>
      <c r="B1433" s="15" t="n">
        <v>45992</v>
      </c>
      <c r="C1433" s="0" t="n">
        <v>1</v>
      </c>
      <c r="D1433" s="0" t="n">
        <v>74</v>
      </c>
    </row>
    <row r="1434" customFormat="false" ht="15" hidden="false" customHeight="false" outlineLevel="0" collapsed="false">
      <c r="A1434" s="0" t="s">
        <v>485</v>
      </c>
      <c r="B1434" s="15" t="n">
        <v>46023</v>
      </c>
      <c r="C1434" s="0" t="n">
        <v>1</v>
      </c>
      <c r="D1434" s="0" t="n">
        <v>75</v>
      </c>
    </row>
    <row r="1435" customFormat="false" ht="15" hidden="false" customHeight="false" outlineLevel="0" collapsed="false">
      <c r="A1435" s="0" t="s">
        <v>485</v>
      </c>
      <c r="B1435" s="15" t="n">
        <v>46054</v>
      </c>
      <c r="C1435" s="0" t="n">
        <v>1</v>
      </c>
      <c r="D1435" s="0" t="n">
        <v>76</v>
      </c>
    </row>
    <row r="1436" customFormat="false" ht="15" hidden="false" customHeight="false" outlineLevel="0" collapsed="false">
      <c r="A1436" s="0" t="s">
        <v>485</v>
      </c>
      <c r="B1436" s="15" t="n">
        <v>46082</v>
      </c>
      <c r="C1436" s="0" t="n">
        <v>1</v>
      </c>
      <c r="D1436" s="0" t="n">
        <v>84</v>
      </c>
    </row>
    <row r="1437" customFormat="false" ht="15" hidden="false" customHeight="false" outlineLevel="0" collapsed="false">
      <c r="A1437" s="0" t="s">
        <v>485</v>
      </c>
      <c r="B1437" s="15" t="n">
        <v>46113</v>
      </c>
      <c r="C1437" s="0" t="n">
        <v>1</v>
      </c>
      <c r="D1437" s="0" t="n">
        <v>91</v>
      </c>
    </row>
    <row r="1438" customFormat="false" ht="15" hidden="false" customHeight="false" outlineLevel="0" collapsed="false">
      <c r="A1438" s="0" t="s">
        <v>485</v>
      </c>
      <c r="B1438" s="15" t="n">
        <v>46143</v>
      </c>
      <c r="C1438" s="0" t="n">
        <v>1</v>
      </c>
      <c r="D1438" s="0" t="n">
        <v>99</v>
      </c>
    </row>
    <row r="1439" customFormat="false" ht="15" hidden="false" customHeight="false" outlineLevel="0" collapsed="false">
      <c r="A1439" s="0" t="s">
        <v>485</v>
      </c>
      <c r="B1439" s="15" t="n">
        <v>46174</v>
      </c>
      <c r="C1439" s="0" t="n">
        <v>1</v>
      </c>
      <c r="D1439" s="0" t="n">
        <v>107</v>
      </c>
    </row>
    <row r="1440" customFormat="false" ht="15" hidden="false" customHeight="false" outlineLevel="0" collapsed="false">
      <c r="A1440" s="0" t="s">
        <v>485</v>
      </c>
      <c r="B1440" s="15" t="n">
        <v>46204</v>
      </c>
      <c r="C1440" s="0" t="n">
        <v>1</v>
      </c>
      <c r="D1440" s="0" t="n">
        <v>115</v>
      </c>
    </row>
    <row r="1441" customFormat="false" ht="15" hidden="false" customHeight="false" outlineLevel="0" collapsed="false">
      <c r="A1441" s="0" t="s">
        <v>485</v>
      </c>
      <c r="B1441" s="15" t="n">
        <v>46235</v>
      </c>
      <c r="C1441" s="0" t="n">
        <v>1</v>
      </c>
      <c r="D1441" s="0" t="n">
        <v>125</v>
      </c>
    </row>
    <row r="1442" customFormat="false" ht="15" hidden="false" customHeight="false" outlineLevel="0" collapsed="false">
      <c r="A1442" s="0" t="s">
        <v>536</v>
      </c>
      <c r="B1442" s="15" t="n">
        <v>46054</v>
      </c>
      <c r="C1442" s="0" t="n">
        <v>1</v>
      </c>
      <c r="D1442" s="0" t="n">
        <v>1</v>
      </c>
    </row>
    <row r="1443" customFormat="false" ht="15" hidden="false" customHeight="false" outlineLevel="0" collapsed="false">
      <c r="A1443" s="0" t="s">
        <v>536</v>
      </c>
      <c r="B1443" s="15" t="n">
        <v>46082</v>
      </c>
      <c r="C1443" s="0" t="n">
        <v>1</v>
      </c>
      <c r="D1443" s="0" t="n">
        <v>1</v>
      </c>
    </row>
    <row r="1444" customFormat="false" ht="15" hidden="false" customHeight="false" outlineLevel="0" collapsed="false">
      <c r="A1444" s="0" t="s">
        <v>536</v>
      </c>
      <c r="B1444" s="15" t="n">
        <v>46113</v>
      </c>
      <c r="C1444" s="0" t="n">
        <v>1</v>
      </c>
      <c r="D1444" s="0" t="n">
        <v>1</v>
      </c>
    </row>
    <row r="1445" customFormat="false" ht="15" hidden="false" customHeight="false" outlineLevel="0" collapsed="false">
      <c r="A1445" s="0" t="s">
        <v>536</v>
      </c>
      <c r="B1445" s="15" t="n">
        <v>46143</v>
      </c>
      <c r="C1445" s="0" t="n">
        <v>1</v>
      </c>
      <c r="D1445" s="0" t="n">
        <v>1</v>
      </c>
    </row>
    <row r="1446" customFormat="false" ht="15" hidden="false" customHeight="false" outlineLevel="0" collapsed="false">
      <c r="A1446" s="0" t="s">
        <v>536</v>
      </c>
      <c r="B1446" s="15" t="n">
        <v>46174</v>
      </c>
      <c r="C1446" s="0" t="n">
        <v>1</v>
      </c>
      <c r="D1446" s="0" t="n">
        <v>1</v>
      </c>
    </row>
    <row r="1447" customFormat="false" ht="15" hidden="false" customHeight="false" outlineLevel="0" collapsed="false">
      <c r="A1447" s="0" t="s">
        <v>536</v>
      </c>
      <c r="B1447" s="15" t="n">
        <v>46204</v>
      </c>
      <c r="C1447" s="0" t="n">
        <v>1</v>
      </c>
      <c r="D1447" s="0" t="n">
        <v>1</v>
      </c>
    </row>
    <row r="1448" customFormat="false" ht="15" hidden="false" customHeight="false" outlineLevel="0" collapsed="false">
      <c r="A1448" s="0" t="s">
        <v>536</v>
      </c>
      <c r="B1448" s="15" t="n">
        <v>46235</v>
      </c>
      <c r="C1448" s="0" t="n">
        <v>1</v>
      </c>
      <c r="D1448" s="0" t="n">
        <v>1</v>
      </c>
    </row>
    <row r="1449" customFormat="false" ht="15" hidden="false" customHeight="false" outlineLevel="0" collapsed="false">
      <c r="A1449" s="0" t="s">
        <v>503</v>
      </c>
      <c r="B1449" s="15" t="n">
        <v>44562</v>
      </c>
      <c r="C1449" s="0" t="n">
        <v>3</v>
      </c>
      <c r="D1449" s="0" t="n">
        <v>9</v>
      </c>
    </row>
    <row r="1450" customFormat="false" ht="15" hidden="false" customHeight="false" outlineLevel="0" collapsed="false">
      <c r="A1450" s="0" t="s">
        <v>503</v>
      </c>
      <c r="B1450" s="15" t="n">
        <v>44593</v>
      </c>
      <c r="C1450" s="0" t="n">
        <v>3</v>
      </c>
      <c r="D1450" s="0" t="n">
        <v>26</v>
      </c>
    </row>
    <row r="1451" customFormat="false" ht="15" hidden="false" customHeight="false" outlineLevel="0" collapsed="false">
      <c r="A1451" s="0" t="s">
        <v>503</v>
      </c>
      <c r="B1451" s="15" t="n">
        <v>44621</v>
      </c>
      <c r="C1451" s="0" t="n">
        <v>3</v>
      </c>
      <c r="D1451" s="0" t="n">
        <v>101</v>
      </c>
    </row>
    <row r="1452" customFormat="false" ht="15" hidden="false" customHeight="false" outlineLevel="0" collapsed="false">
      <c r="A1452" s="0" t="s">
        <v>503</v>
      </c>
      <c r="B1452" s="15" t="n">
        <v>44652</v>
      </c>
      <c r="C1452" s="0" t="n">
        <v>3</v>
      </c>
      <c r="D1452" s="0" t="n">
        <v>114</v>
      </c>
    </row>
    <row r="1453" customFormat="false" ht="15" hidden="false" customHeight="false" outlineLevel="0" collapsed="false">
      <c r="A1453" s="0" t="s">
        <v>503</v>
      </c>
      <c r="B1453" s="15" t="n">
        <v>44682</v>
      </c>
      <c r="C1453" s="0" t="n">
        <v>3</v>
      </c>
      <c r="D1453" s="0" t="n">
        <v>129</v>
      </c>
    </row>
    <row r="1454" customFormat="false" ht="15" hidden="false" customHeight="false" outlineLevel="0" collapsed="false">
      <c r="A1454" s="0" t="s">
        <v>503</v>
      </c>
      <c r="B1454" s="15" t="n">
        <v>44713</v>
      </c>
      <c r="C1454" s="0" t="n">
        <v>3</v>
      </c>
      <c r="D1454" s="0" t="n">
        <v>144</v>
      </c>
    </row>
    <row r="1455" customFormat="false" ht="15" hidden="false" customHeight="false" outlineLevel="0" collapsed="false">
      <c r="A1455" s="0" t="s">
        <v>503</v>
      </c>
      <c r="B1455" s="15" t="n">
        <v>44743</v>
      </c>
      <c r="C1455" s="0" t="n">
        <v>3</v>
      </c>
      <c r="D1455" s="0" t="n">
        <v>165</v>
      </c>
    </row>
    <row r="1456" customFormat="false" ht="15" hidden="false" customHeight="false" outlineLevel="0" collapsed="false">
      <c r="A1456" s="0" t="s">
        <v>503</v>
      </c>
      <c r="B1456" s="15" t="n">
        <v>44774</v>
      </c>
      <c r="C1456" s="0" t="n">
        <v>3</v>
      </c>
      <c r="D1456" s="0" t="n">
        <v>226</v>
      </c>
    </row>
    <row r="1457" customFormat="false" ht="15" hidden="false" customHeight="false" outlineLevel="0" collapsed="false">
      <c r="A1457" s="0" t="s">
        <v>503</v>
      </c>
      <c r="B1457" s="15" t="n">
        <v>44805</v>
      </c>
      <c r="C1457" s="0" t="n">
        <v>3</v>
      </c>
      <c r="D1457" s="0" t="n">
        <v>317</v>
      </c>
    </row>
    <row r="1458" customFormat="false" ht="15" hidden="false" customHeight="false" outlineLevel="0" collapsed="false">
      <c r="A1458" s="0" t="s">
        <v>503</v>
      </c>
      <c r="B1458" s="15" t="n">
        <v>44835</v>
      </c>
      <c r="C1458" s="0" t="n">
        <v>3</v>
      </c>
      <c r="D1458" s="0" t="n">
        <v>375</v>
      </c>
    </row>
    <row r="1459" customFormat="false" ht="15" hidden="false" customHeight="false" outlineLevel="0" collapsed="false">
      <c r="A1459" s="0" t="s">
        <v>503</v>
      </c>
      <c r="B1459" s="15" t="n">
        <v>44866</v>
      </c>
      <c r="C1459" s="0" t="n">
        <v>3</v>
      </c>
      <c r="D1459" s="0" t="n">
        <v>415</v>
      </c>
    </row>
    <row r="1460" customFormat="false" ht="15" hidden="false" customHeight="false" outlineLevel="0" collapsed="false">
      <c r="A1460" s="0" t="s">
        <v>503</v>
      </c>
      <c r="B1460" s="15" t="n">
        <v>44896</v>
      </c>
      <c r="C1460" s="0" t="n">
        <v>3</v>
      </c>
      <c r="D1460" s="0" t="n">
        <v>475</v>
      </c>
    </row>
    <row r="1461" customFormat="false" ht="15" hidden="false" customHeight="false" outlineLevel="0" collapsed="false">
      <c r="A1461" s="0" t="s">
        <v>503</v>
      </c>
      <c r="B1461" s="15" t="n">
        <v>44927</v>
      </c>
      <c r="C1461" s="0" t="n">
        <v>3</v>
      </c>
      <c r="D1461" s="0" t="n">
        <v>603</v>
      </c>
    </row>
    <row r="1462" customFormat="false" ht="15" hidden="false" customHeight="false" outlineLevel="0" collapsed="false">
      <c r="A1462" s="0" t="s">
        <v>503</v>
      </c>
      <c r="B1462" s="15" t="n">
        <v>44958</v>
      </c>
      <c r="C1462" s="0" t="n">
        <v>3</v>
      </c>
      <c r="D1462" s="0" t="n">
        <v>675</v>
      </c>
    </row>
    <row r="1463" customFormat="false" ht="15" hidden="false" customHeight="false" outlineLevel="0" collapsed="false">
      <c r="A1463" s="0" t="s">
        <v>503</v>
      </c>
      <c r="B1463" s="15" t="n">
        <v>44986</v>
      </c>
      <c r="C1463" s="0" t="n">
        <v>3</v>
      </c>
      <c r="D1463" s="0" t="n">
        <v>779</v>
      </c>
    </row>
    <row r="1464" customFormat="false" ht="15" hidden="false" customHeight="false" outlineLevel="0" collapsed="false">
      <c r="A1464" s="0" t="s">
        <v>503</v>
      </c>
      <c r="B1464" s="15" t="n">
        <v>45017</v>
      </c>
      <c r="C1464" s="0" t="n">
        <v>3</v>
      </c>
      <c r="D1464" s="0" t="n">
        <v>897</v>
      </c>
    </row>
    <row r="1465" customFormat="false" ht="15" hidden="false" customHeight="false" outlineLevel="0" collapsed="false">
      <c r="A1465" s="0" t="s">
        <v>503</v>
      </c>
      <c r="B1465" s="15" t="n">
        <v>45047</v>
      </c>
      <c r="C1465" s="0" t="n">
        <v>3</v>
      </c>
      <c r="D1465" s="0" t="n">
        <v>999</v>
      </c>
    </row>
    <row r="1466" customFormat="false" ht="15" hidden="false" customHeight="false" outlineLevel="0" collapsed="false">
      <c r="A1466" s="0" t="s">
        <v>503</v>
      </c>
      <c r="B1466" s="15" t="n">
        <v>45078</v>
      </c>
      <c r="C1466" s="0" t="n">
        <v>3</v>
      </c>
      <c r="D1466" s="0" t="n">
        <v>1158</v>
      </c>
    </row>
    <row r="1467" customFormat="false" ht="15" hidden="false" customHeight="false" outlineLevel="0" collapsed="false">
      <c r="A1467" s="0" t="s">
        <v>503</v>
      </c>
      <c r="B1467" s="15" t="n">
        <v>45108</v>
      </c>
      <c r="C1467" s="0" t="n">
        <v>3</v>
      </c>
      <c r="D1467" s="0" t="n">
        <v>1247</v>
      </c>
    </row>
    <row r="1468" customFormat="false" ht="15" hidden="false" customHeight="false" outlineLevel="0" collapsed="false">
      <c r="A1468" s="0" t="s">
        <v>503</v>
      </c>
      <c r="B1468" s="15" t="n">
        <v>45139</v>
      </c>
      <c r="C1468" s="0" t="n">
        <v>3</v>
      </c>
      <c r="D1468" s="0" t="n">
        <v>1413</v>
      </c>
    </row>
    <row r="1469" customFormat="false" ht="15" hidden="false" customHeight="false" outlineLevel="0" collapsed="false">
      <c r="A1469" s="0" t="s">
        <v>503</v>
      </c>
      <c r="B1469" s="15" t="n">
        <v>45170</v>
      </c>
      <c r="C1469" s="0" t="n">
        <v>3</v>
      </c>
      <c r="D1469" s="0" t="n">
        <v>1555</v>
      </c>
    </row>
    <row r="1470" customFormat="false" ht="15" hidden="false" customHeight="false" outlineLevel="0" collapsed="false">
      <c r="A1470" s="0" t="s">
        <v>503</v>
      </c>
      <c r="B1470" s="15" t="n">
        <v>45200</v>
      </c>
      <c r="C1470" s="0" t="n">
        <v>3</v>
      </c>
      <c r="D1470" s="0" t="n">
        <v>1666</v>
      </c>
    </row>
    <row r="1471" customFormat="false" ht="15" hidden="false" customHeight="false" outlineLevel="0" collapsed="false">
      <c r="A1471" s="0" t="s">
        <v>503</v>
      </c>
      <c r="B1471" s="15" t="n">
        <v>45231</v>
      </c>
      <c r="C1471" s="0" t="n">
        <v>3</v>
      </c>
      <c r="D1471" s="0" t="n">
        <v>1834</v>
      </c>
    </row>
    <row r="1472" customFormat="false" ht="15" hidden="false" customHeight="false" outlineLevel="0" collapsed="false">
      <c r="A1472" s="0" t="s">
        <v>503</v>
      </c>
      <c r="B1472" s="15" t="n">
        <v>45261</v>
      </c>
      <c r="C1472" s="0" t="n">
        <v>3</v>
      </c>
      <c r="D1472" s="0" t="n">
        <v>1950</v>
      </c>
    </row>
    <row r="1473" customFormat="false" ht="15" hidden="false" customHeight="false" outlineLevel="0" collapsed="false">
      <c r="A1473" s="0" t="s">
        <v>503</v>
      </c>
      <c r="B1473" s="15" t="n">
        <v>45292</v>
      </c>
      <c r="C1473" s="0" t="n">
        <v>3</v>
      </c>
      <c r="D1473" s="0" t="n">
        <v>2073</v>
      </c>
    </row>
    <row r="1474" customFormat="false" ht="15" hidden="false" customHeight="false" outlineLevel="0" collapsed="false">
      <c r="A1474" s="0" t="s">
        <v>503</v>
      </c>
      <c r="B1474" s="15" t="n">
        <v>45323</v>
      </c>
      <c r="C1474" s="0" t="n">
        <v>3</v>
      </c>
      <c r="D1474" s="0" t="n">
        <v>2217</v>
      </c>
    </row>
    <row r="1475" customFormat="false" ht="15" hidden="false" customHeight="false" outlineLevel="0" collapsed="false">
      <c r="A1475" s="0" t="s">
        <v>503</v>
      </c>
      <c r="B1475" s="15" t="n">
        <v>45352</v>
      </c>
      <c r="C1475" s="0" t="n">
        <v>3</v>
      </c>
      <c r="D1475" s="0" t="n">
        <v>2372</v>
      </c>
    </row>
    <row r="1476" customFormat="false" ht="15" hidden="false" customHeight="false" outlineLevel="0" collapsed="false">
      <c r="A1476" s="0" t="s">
        <v>503</v>
      </c>
      <c r="B1476" s="15" t="n">
        <v>45383</v>
      </c>
      <c r="C1476" s="0" t="n">
        <v>3</v>
      </c>
      <c r="D1476" s="0" t="n">
        <v>2515</v>
      </c>
    </row>
    <row r="1477" customFormat="false" ht="15" hidden="false" customHeight="false" outlineLevel="0" collapsed="false">
      <c r="A1477" s="0" t="s">
        <v>503</v>
      </c>
      <c r="B1477" s="15" t="n">
        <v>45413</v>
      </c>
      <c r="C1477" s="0" t="n">
        <v>3</v>
      </c>
      <c r="D1477" s="0" t="n">
        <v>2709</v>
      </c>
    </row>
    <row r="1478" customFormat="false" ht="15" hidden="false" customHeight="false" outlineLevel="0" collapsed="false">
      <c r="A1478" s="0" t="s">
        <v>503</v>
      </c>
      <c r="B1478" s="15" t="n">
        <v>45444</v>
      </c>
      <c r="C1478" s="0" t="n">
        <v>3</v>
      </c>
      <c r="D1478" s="0" t="n">
        <v>2871</v>
      </c>
    </row>
    <row r="1479" customFormat="false" ht="15" hidden="false" customHeight="false" outlineLevel="0" collapsed="false">
      <c r="A1479" s="0" t="s">
        <v>503</v>
      </c>
      <c r="B1479" s="15" t="n">
        <v>45474</v>
      </c>
      <c r="C1479" s="0" t="n">
        <v>3</v>
      </c>
      <c r="D1479" s="0" t="n">
        <v>3013</v>
      </c>
    </row>
    <row r="1480" customFormat="false" ht="15" hidden="false" customHeight="false" outlineLevel="0" collapsed="false">
      <c r="A1480" s="0" t="s">
        <v>503</v>
      </c>
      <c r="B1480" s="15" t="n">
        <v>45505</v>
      </c>
      <c r="C1480" s="0" t="n">
        <v>3</v>
      </c>
      <c r="D1480" s="0" t="n">
        <v>3150</v>
      </c>
    </row>
    <row r="1481" customFormat="false" ht="15" hidden="false" customHeight="false" outlineLevel="0" collapsed="false">
      <c r="A1481" s="0" t="s">
        <v>503</v>
      </c>
      <c r="B1481" s="15" t="n">
        <v>45536</v>
      </c>
      <c r="C1481" s="0" t="n">
        <v>3</v>
      </c>
      <c r="D1481" s="0" t="n">
        <v>3248</v>
      </c>
    </row>
    <row r="1482" customFormat="false" ht="15" hidden="false" customHeight="false" outlineLevel="0" collapsed="false">
      <c r="A1482" s="0" t="s">
        <v>503</v>
      </c>
      <c r="B1482" s="15" t="n">
        <v>45566</v>
      </c>
      <c r="C1482" s="0" t="n">
        <v>3</v>
      </c>
      <c r="D1482" s="0" t="n">
        <v>3399</v>
      </c>
    </row>
    <row r="1483" customFormat="false" ht="15" hidden="false" customHeight="false" outlineLevel="0" collapsed="false">
      <c r="A1483" s="0" t="s">
        <v>503</v>
      </c>
      <c r="B1483" s="15" t="n">
        <v>45597</v>
      </c>
      <c r="C1483" s="0" t="n">
        <v>3</v>
      </c>
      <c r="D1483" s="0" t="n">
        <v>3509</v>
      </c>
    </row>
    <row r="1484" customFormat="false" ht="15" hidden="false" customHeight="false" outlineLevel="0" collapsed="false">
      <c r="A1484" s="0" t="s">
        <v>503</v>
      </c>
      <c r="B1484" s="15" t="n">
        <v>45627</v>
      </c>
      <c r="C1484" s="0" t="n">
        <v>3</v>
      </c>
      <c r="D1484" s="0" t="n">
        <v>3645</v>
      </c>
    </row>
    <row r="1485" customFormat="false" ht="15" hidden="false" customHeight="false" outlineLevel="0" collapsed="false">
      <c r="A1485" s="0" t="s">
        <v>503</v>
      </c>
      <c r="B1485" s="15" t="n">
        <v>45658</v>
      </c>
      <c r="C1485" s="0" t="n">
        <v>3</v>
      </c>
      <c r="D1485" s="0" t="n">
        <v>3753</v>
      </c>
    </row>
    <row r="1486" customFormat="false" ht="15" hidden="false" customHeight="false" outlineLevel="0" collapsed="false">
      <c r="A1486" s="0" t="s">
        <v>503</v>
      </c>
      <c r="B1486" s="15" t="n">
        <v>45689</v>
      </c>
      <c r="C1486" s="0" t="n">
        <v>3</v>
      </c>
      <c r="D1486" s="0" t="n">
        <v>3851</v>
      </c>
    </row>
    <row r="1487" customFormat="false" ht="15" hidden="false" customHeight="false" outlineLevel="0" collapsed="false">
      <c r="A1487" s="0" t="s">
        <v>503</v>
      </c>
      <c r="B1487" s="15" t="n">
        <v>45717</v>
      </c>
      <c r="C1487" s="0" t="n">
        <v>3</v>
      </c>
      <c r="D1487" s="0" t="n">
        <v>3988</v>
      </c>
    </row>
    <row r="1488" customFormat="false" ht="15" hidden="false" customHeight="false" outlineLevel="0" collapsed="false">
      <c r="A1488" s="0" t="s">
        <v>503</v>
      </c>
      <c r="B1488" s="15" t="n">
        <v>45748</v>
      </c>
      <c r="C1488" s="0" t="n">
        <v>3</v>
      </c>
      <c r="D1488" s="0" t="n">
        <v>4097</v>
      </c>
    </row>
    <row r="1489" customFormat="false" ht="15" hidden="false" customHeight="false" outlineLevel="0" collapsed="false">
      <c r="A1489" s="0" t="s">
        <v>503</v>
      </c>
      <c r="B1489" s="15" t="n">
        <v>45778</v>
      </c>
      <c r="C1489" s="0" t="n">
        <v>3</v>
      </c>
      <c r="D1489" s="0" t="n">
        <v>4303</v>
      </c>
    </row>
    <row r="1490" customFormat="false" ht="15" hidden="false" customHeight="false" outlineLevel="0" collapsed="false">
      <c r="A1490" s="0" t="s">
        <v>503</v>
      </c>
      <c r="B1490" s="15" t="n">
        <v>45809</v>
      </c>
      <c r="C1490" s="0" t="n">
        <v>3</v>
      </c>
      <c r="D1490" s="0" t="n">
        <v>4578</v>
      </c>
    </row>
    <row r="1491" customFormat="false" ht="15" hidden="false" customHeight="false" outlineLevel="0" collapsed="false">
      <c r="A1491" s="0" t="s">
        <v>503</v>
      </c>
      <c r="B1491" s="15" t="n">
        <v>45839</v>
      </c>
      <c r="C1491" s="0" t="n">
        <v>3</v>
      </c>
      <c r="D1491" s="0" t="n">
        <v>4732</v>
      </c>
    </row>
    <row r="1492" customFormat="false" ht="15" hidden="false" customHeight="false" outlineLevel="0" collapsed="false">
      <c r="A1492" s="0" t="s">
        <v>503</v>
      </c>
      <c r="B1492" s="15" t="n">
        <v>45870</v>
      </c>
      <c r="C1492" s="0" t="n">
        <v>3</v>
      </c>
      <c r="D1492" s="0" t="n">
        <v>4902</v>
      </c>
    </row>
    <row r="1493" customFormat="false" ht="15" hidden="false" customHeight="false" outlineLevel="0" collapsed="false">
      <c r="A1493" s="0" t="s">
        <v>503</v>
      </c>
      <c r="B1493" s="15" t="n">
        <v>45901</v>
      </c>
      <c r="C1493" s="0" t="n">
        <v>3</v>
      </c>
      <c r="D1493" s="0" t="n">
        <v>5120</v>
      </c>
    </row>
    <row r="1494" customFormat="false" ht="15" hidden="false" customHeight="false" outlineLevel="0" collapsed="false">
      <c r="A1494" s="0" t="s">
        <v>503</v>
      </c>
      <c r="B1494" s="15" t="n">
        <v>45931</v>
      </c>
      <c r="C1494" s="0" t="n">
        <v>3</v>
      </c>
      <c r="D1494" s="0" t="n">
        <v>5274</v>
      </c>
    </row>
    <row r="1495" customFormat="false" ht="15" hidden="false" customHeight="false" outlineLevel="0" collapsed="false">
      <c r="A1495" s="0" t="s">
        <v>503</v>
      </c>
      <c r="B1495" s="15" t="n">
        <v>45962</v>
      </c>
      <c r="C1495" s="0" t="n">
        <v>3</v>
      </c>
      <c r="D1495" s="0" t="n">
        <v>5420</v>
      </c>
    </row>
    <row r="1496" customFormat="false" ht="15" hidden="false" customHeight="false" outlineLevel="0" collapsed="false">
      <c r="A1496" s="0" t="s">
        <v>503</v>
      </c>
      <c r="B1496" s="15" t="n">
        <v>45992</v>
      </c>
      <c r="C1496" s="0" t="n">
        <v>3</v>
      </c>
      <c r="D1496" s="0" t="n">
        <v>5545</v>
      </c>
    </row>
    <row r="1497" customFormat="false" ht="15" hidden="false" customHeight="false" outlineLevel="0" collapsed="false">
      <c r="A1497" s="0" t="s">
        <v>503</v>
      </c>
      <c r="B1497" s="15" t="n">
        <v>46023</v>
      </c>
      <c r="C1497" s="0" t="n">
        <v>3</v>
      </c>
      <c r="D1497" s="0" t="n">
        <v>5724</v>
      </c>
    </row>
    <row r="1498" customFormat="false" ht="15" hidden="false" customHeight="false" outlineLevel="0" collapsed="false">
      <c r="A1498" s="0" t="s">
        <v>503</v>
      </c>
      <c r="B1498" s="15" t="n">
        <v>46054</v>
      </c>
      <c r="C1498" s="0" t="n">
        <v>3</v>
      </c>
      <c r="D1498" s="0" t="n">
        <v>5945</v>
      </c>
    </row>
    <row r="1499" customFormat="false" ht="15" hidden="false" customHeight="false" outlineLevel="0" collapsed="false">
      <c r="A1499" s="0" t="s">
        <v>503</v>
      </c>
      <c r="B1499" s="15" t="n">
        <v>46082</v>
      </c>
      <c r="C1499" s="0" t="n">
        <v>3</v>
      </c>
      <c r="D1499" s="0" t="n">
        <v>6312</v>
      </c>
    </row>
    <row r="1500" customFormat="false" ht="15" hidden="false" customHeight="false" outlineLevel="0" collapsed="false">
      <c r="A1500" s="0" t="s">
        <v>503</v>
      </c>
      <c r="B1500" s="15" t="n">
        <v>46113</v>
      </c>
      <c r="C1500" s="0" t="n">
        <v>3</v>
      </c>
      <c r="D1500" s="0" t="n">
        <v>6659</v>
      </c>
    </row>
    <row r="1501" customFormat="false" ht="15" hidden="false" customHeight="false" outlineLevel="0" collapsed="false">
      <c r="A1501" s="0" t="s">
        <v>503</v>
      </c>
      <c r="B1501" s="15" t="n">
        <v>46143</v>
      </c>
      <c r="C1501" s="0" t="n">
        <v>3</v>
      </c>
      <c r="D1501" s="0" t="n">
        <v>7061</v>
      </c>
    </row>
    <row r="1502" customFormat="false" ht="15" hidden="false" customHeight="false" outlineLevel="0" collapsed="false">
      <c r="A1502" s="0" t="s">
        <v>503</v>
      </c>
      <c r="B1502" s="15" t="n">
        <v>46174</v>
      </c>
      <c r="C1502" s="0" t="n">
        <v>3</v>
      </c>
      <c r="D1502" s="0" t="n">
        <v>7777</v>
      </c>
    </row>
    <row r="1503" customFormat="false" ht="15" hidden="false" customHeight="false" outlineLevel="0" collapsed="false">
      <c r="A1503" s="0" t="s">
        <v>503</v>
      </c>
      <c r="B1503" s="15" t="n">
        <v>46204</v>
      </c>
      <c r="C1503" s="0" t="n">
        <v>3</v>
      </c>
      <c r="D1503" s="0" t="n">
        <v>8199</v>
      </c>
    </row>
    <row r="1504" customFormat="false" ht="15" hidden="false" customHeight="false" outlineLevel="0" collapsed="false">
      <c r="A1504" s="0" t="s">
        <v>503</v>
      </c>
      <c r="B1504" s="15" t="n">
        <v>46235</v>
      </c>
      <c r="C1504" s="0" t="n">
        <v>3</v>
      </c>
      <c r="D1504" s="0" t="n">
        <v>8709</v>
      </c>
    </row>
    <row r="1505" customFormat="false" ht="15" hidden="false" customHeight="false" outlineLevel="0" collapsed="false">
      <c r="A1505" s="0" t="s">
        <v>559</v>
      </c>
      <c r="B1505" s="15" t="n">
        <v>44927</v>
      </c>
      <c r="C1505" s="0" t="n">
        <v>5</v>
      </c>
      <c r="D1505" s="0" t="n">
        <v>1</v>
      </c>
    </row>
    <row r="1506" customFormat="false" ht="15" hidden="false" customHeight="false" outlineLevel="0" collapsed="false">
      <c r="A1506" s="0" t="s">
        <v>559</v>
      </c>
      <c r="B1506" s="15" t="n">
        <v>44958</v>
      </c>
      <c r="C1506" s="0" t="n">
        <v>5</v>
      </c>
      <c r="D1506" s="0" t="n">
        <v>1</v>
      </c>
    </row>
    <row r="1507" customFormat="false" ht="15" hidden="false" customHeight="false" outlineLevel="0" collapsed="false">
      <c r="A1507" s="0" t="s">
        <v>559</v>
      </c>
      <c r="B1507" s="15" t="n">
        <v>44986</v>
      </c>
      <c r="C1507" s="0" t="n">
        <v>5</v>
      </c>
      <c r="D1507" s="0" t="n">
        <v>1</v>
      </c>
    </row>
    <row r="1508" customFormat="false" ht="15" hidden="false" customHeight="false" outlineLevel="0" collapsed="false">
      <c r="A1508" s="0" t="s">
        <v>559</v>
      </c>
      <c r="B1508" s="15" t="n">
        <v>45017</v>
      </c>
      <c r="C1508" s="0" t="n">
        <v>5</v>
      </c>
      <c r="D1508" s="0" t="n">
        <v>1</v>
      </c>
    </row>
    <row r="1509" customFormat="false" ht="15" hidden="false" customHeight="false" outlineLevel="0" collapsed="false">
      <c r="A1509" s="0" t="s">
        <v>559</v>
      </c>
      <c r="B1509" s="15" t="n">
        <v>45047</v>
      </c>
      <c r="C1509" s="0" t="n">
        <v>5</v>
      </c>
      <c r="D1509" s="0" t="n">
        <v>1</v>
      </c>
    </row>
    <row r="1510" customFormat="false" ht="15" hidden="false" customHeight="false" outlineLevel="0" collapsed="false">
      <c r="A1510" s="0" t="s">
        <v>559</v>
      </c>
      <c r="B1510" s="15" t="n">
        <v>45078</v>
      </c>
      <c r="C1510" s="0" t="n">
        <v>5</v>
      </c>
      <c r="D1510" s="0" t="n">
        <v>2</v>
      </c>
    </row>
    <row r="1511" customFormat="false" ht="15" hidden="false" customHeight="false" outlineLevel="0" collapsed="false">
      <c r="A1511" s="0" t="s">
        <v>559</v>
      </c>
      <c r="B1511" s="15" t="n">
        <v>45108</v>
      </c>
      <c r="C1511" s="0" t="n">
        <v>5</v>
      </c>
      <c r="D1511" s="0" t="n">
        <v>2</v>
      </c>
    </row>
    <row r="1512" customFormat="false" ht="15" hidden="false" customHeight="false" outlineLevel="0" collapsed="false">
      <c r="A1512" s="0" t="s">
        <v>559</v>
      </c>
      <c r="B1512" s="15" t="n">
        <v>45139</v>
      </c>
      <c r="C1512" s="0" t="n">
        <v>5</v>
      </c>
      <c r="D1512" s="0" t="n">
        <v>4</v>
      </c>
    </row>
    <row r="1513" customFormat="false" ht="15" hidden="false" customHeight="false" outlineLevel="0" collapsed="false">
      <c r="A1513" s="0" t="s">
        <v>559</v>
      </c>
      <c r="B1513" s="15" t="n">
        <v>45170</v>
      </c>
      <c r="C1513" s="0" t="n">
        <v>5</v>
      </c>
      <c r="D1513" s="0" t="n">
        <v>4</v>
      </c>
    </row>
    <row r="1514" customFormat="false" ht="15" hidden="false" customHeight="false" outlineLevel="0" collapsed="false">
      <c r="A1514" s="0" t="s">
        <v>559</v>
      </c>
      <c r="B1514" s="15" t="n">
        <v>45200</v>
      </c>
      <c r="C1514" s="0" t="n">
        <v>5</v>
      </c>
      <c r="D1514" s="0" t="n">
        <v>5</v>
      </c>
    </row>
    <row r="1515" customFormat="false" ht="15" hidden="false" customHeight="false" outlineLevel="0" collapsed="false">
      <c r="A1515" s="0" t="s">
        <v>559</v>
      </c>
      <c r="B1515" s="15" t="n">
        <v>45231</v>
      </c>
      <c r="C1515" s="0" t="n">
        <v>5</v>
      </c>
      <c r="D1515" s="0" t="n">
        <v>5</v>
      </c>
    </row>
    <row r="1516" customFormat="false" ht="15" hidden="false" customHeight="false" outlineLevel="0" collapsed="false">
      <c r="A1516" s="0" t="s">
        <v>559</v>
      </c>
      <c r="B1516" s="15" t="n">
        <v>45261</v>
      </c>
      <c r="C1516" s="0" t="n">
        <v>5</v>
      </c>
      <c r="D1516" s="0" t="n">
        <v>5</v>
      </c>
    </row>
    <row r="1517" customFormat="false" ht="15" hidden="false" customHeight="false" outlineLevel="0" collapsed="false">
      <c r="A1517" s="0" t="s">
        <v>559</v>
      </c>
      <c r="B1517" s="15" t="n">
        <v>45292</v>
      </c>
      <c r="C1517" s="0" t="n">
        <v>5</v>
      </c>
      <c r="D1517" s="0" t="n">
        <v>6</v>
      </c>
    </row>
    <row r="1518" customFormat="false" ht="15" hidden="false" customHeight="false" outlineLevel="0" collapsed="false">
      <c r="A1518" s="0" t="s">
        <v>559</v>
      </c>
      <c r="B1518" s="15" t="n">
        <v>45323</v>
      </c>
      <c r="C1518" s="0" t="n">
        <v>5</v>
      </c>
      <c r="D1518" s="0" t="n">
        <v>7</v>
      </c>
    </row>
    <row r="1519" customFormat="false" ht="15" hidden="false" customHeight="false" outlineLevel="0" collapsed="false">
      <c r="A1519" s="0" t="s">
        <v>559</v>
      </c>
      <c r="B1519" s="15" t="n">
        <v>45352</v>
      </c>
      <c r="C1519" s="0" t="n">
        <v>5</v>
      </c>
      <c r="D1519" s="0" t="n">
        <v>7</v>
      </c>
    </row>
    <row r="1520" customFormat="false" ht="15" hidden="false" customHeight="false" outlineLevel="0" collapsed="false">
      <c r="A1520" s="0" t="s">
        <v>559</v>
      </c>
      <c r="B1520" s="15" t="n">
        <v>45383</v>
      </c>
      <c r="C1520" s="0" t="n">
        <v>5</v>
      </c>
      <c r="D1520" s="0" t="n">
        <v>7</v>
      </c>
    </row>
    <row r="1521" customFormat="false" ht="15" hidden="false" customHeight="false" outlineLevel="0" collapsed="false">
      <c r="A1521" s="0" t="s">
        <v>559</v>
      </c>
      <c r="B1521" s="15" t="n">
        <v>45413</v>
      </c>
      <c r="C1521" s="0" t="n">
        <v>5</v>
      </c>
      <c r="D1521" s="0" t="n">
        <v>7</v>
      </c>
    </row>
    <row r="1522" customFormat="false" ht="15" hidden="false" customHeight="false" outlineLevel="0" collapsed="false">
      <c r="A1522" s="0" t="s">
        <v>559</v>
      </c>
      <c r="B1522" s="15" t="n">
        <v>45444</v>
      </c>
      <c r="C1522" s="0" t="n">
        <v>5</v>
      </c>
      <c r="D1522" s="0" t="n">
        <v>7</v>
      </c>
    </row>
    <row r="1523" customFormat="false" ht="15" hidden="false" customHeight="false" outlineLevel="0" collapsed="false">
      <c r="A1523" s="0" t="s">
        <v>559</v>
      </c>
      <c r="B1523" s="15" t="n">
        <v>45474</v>
      </c>
      <c r="C1523" s="0" t="n">
        <v>5</v>
      </c>
      <c r="D1523" s="0" t="n">
        <v>7</v>
      </c>
    </row>
    <row r="1524" customFormat="false" ht="15" hidden="false" customHeight="false" outlineLevel="0" collapsed="false">
      <c r="A1524" s="0" t="s">
        <v>559</v>
      </c>
      <c r="B1524" s="15" t="n">
        <v>45505</v>
      </c>
      <c r="C1524" s="0" t="n">
        <v>5</v>
      </c>
      <c r="D1524" s="0" t="n">
        <v>7</v>
      </c>
    </row>
    <row r="1525" customFormat="false" ht="15" hidden="false" customHeight="false" outlineLevel="0" collapsed="false">
      <c r="A1525" s="0" t="s">
        <v>559</v>
      </c>
      <c r="B1525" s="15" t="n">
        <v>45536</v>
      </c>
      <c r="C1525" s="0" t="n">
        <v>5</v>
      </c>
      <c r="D1525" s="0" t="n">
        <v>7</v>
      </c>
    </row>
    <row r="1526" customFormat="false" ht="15" hidden="false" customHeight="false" outlineLevel="0" collapsed="false">
      <c r="A1526" s="0" t="s">
        <v>559</v>
      </c>
      <c r="B1526" s="15" t="n">
        <v>45566</v>
      </c>
      <c r="C1526" s="0" t="n">
        <v>5</v>
      </c>
      <c r="D1526" s="0" t="n">
        <v>7</v>
      </c>
    </row>
    <row r="1527" customFormat="false" ht="15" hidden="false" customHeight="false" outlineLevel="0" collapsed="false">
      <c r="A1527" s="0" t="s">
        <v>559</v>
      </c>
      <c r="B1527" s="15" t="n">
        <v>45597</v>
      </c>
      <c r="C1527" s="0" t="n">
        <v>5</v>
      </c>
      <c r="D1527" s="0" t="n">
        <v>7</v>
      </c>
    </row>
    <row r="1528" customFormat="false" ht="15" hidden="false" customHeight="false" outlineLevel="0" collapsed="false">
      <c r="A1528" s="0" t="s">
        <v>559</v>
      </c>
      <c r="B1528" s="15" t="n">
        <v>45627</v>
      </c>
      <c r="C1528" s="0" t="n">
        <v>5</v>
      </c>
      <c r="D1528" s="0" t="n">
        <v>7</v>
      </c>
    </row>
    <row r="1529" customFormat="false" ht="15" hidden="false" customHeight="false" outlineLevel="0" collapsed="false">
      <c r="A1529" s="0" t="s">
        <v>559</v>
      </c>
      <c r="B1529" s="15" t="n">
        <v>45658</v>
      </c>
      <c r="C1529" s="0" t="n">
        <v>5</v>
      </c>
      <c r="D1529" s="0" t="n">
        <v>7</v>
      </c>
    </row>
    <row r="1530" customFormat="false" ht="15" hidden="false" customHeight="false" outlineLevel="0" collapsed="false">
      <c r="A1530" s="0" t="s">
        <v>559</v>
      </c>
      <c r="B1530" s="15" t="n">
        <v>45689</v>
      </c>
      <c r="C1530" s="0" t="n">
        <v>5</v>
      </c>
      <c r="D1530" s="0" t="n">
        <v>7</v>
      </c>
    </row>
    <row r="1531" customFormat="false" ht="15" hidden="false" customHeight="false" outlineLevel="0" collapsed="false">
      <c r="A1531" s="0" t="s">
        <v>559</v>
      </c>
      <c r="B1531" s="15" t="n">
        <v>45717</v>
      </c>
      <c r="C1531" s="0" t="n">
        <v>5</v>
      </c>
      <c r="D1531" s="0" t="n">
        <v>7</v>
      </c>
    </row>
    <row r="1532" customFormat="false" ht="15" hidden="false" customHeight="false" outlineLevel="0" collapsed="false">
      <c r="A1532" s="0" t="s">
        <v>559</v>
      </c>
      <c r="B1532" s="15" t="n">
        <v>45748</v>
      </c>
      <c r="C1532" s="0" t="n">
        <v>5</v>
      </c>
      <c r="D1532" s="0" t="n">
        <v>7</v>
      </c>
    </row>
    <row r="1533" customFormat="false" ht="15" hidden="false" customHeight="false" outlineLevel="0" collapsed="false">
      <c r="A1533" s="0" t="s">
        <v>559</v>
      </c>
      <c r="B1533" s="15" t="n">
        <v>45778</v>
      </c>
      <c r="C1533" s="0" t="n">
        <v>5</v>
      </c>
      <c r="D1533" s="0" t="n">
        <v>8</v>
      </c>
    </row>
    <row r="1534" customFormat="false" ht="15" hidden="false" customHeight="false" outlineLevel="0" collapsed="false">
      <c r="A1534" s="0" t="s">
        <v>559</v>
      </c>
      <c r="B1534" s="15" t="n">
        <v>45809</v>
      </c>
      <c r="C1534" s="0" t="n">
        <v>5</v>
      </c>
      <c r="D1534" s="0" t="n">
        <v>10</v>
      </c>
    </row>
    <row r="1535" customFormat="false" ht="15" hidden="false" customHeight="false" outlineLevel="0" collapsed="false">
      <c r="A1535" s="0" t="s">
        <v>559</v>
      </c>
      <c r="B1535" s="15" t="n">
        <v>45839</v>
      </c>
      <c r="C1535" s="0" t="n">
        <v>5</v>
      </c>
      <c r="D1535" s="0" t="n">
        <v>10</v>
      </c>
    </row>
    <row r="1536" customFormat="false" ht="15" hidden="false" customHeight="false" outlineLevel="0" collapsed="false">
      <c r="A1536" s="0" t="s">
        <v>559</v>
      </c>
      <c r="B1536" s="15" t="n">
        <v>45870</v>
      </c>
      <c r="C1536" s="0" t="n">
        <v>5</v>
      </c>
      <c r="D1536" s="0" t="n">
        <v>10</v>
      </c>
    </row>
    <row r="1537" customFormat="false" ht="15" hidden="false" customHeight="false" outlineLevel="0" collapsed="false">
      <c r="A1537" s="0" t="s">
        <v>559</v>
      </c>
      <c r="B1537" s="15" t="n">
        <v>45901</v>
      </c>
      <c r="C1537" s="0" t="n">
        <v>5</v>
      </c>
      <c r="D1537" s="0" t="n">
        <v>10</v>
      </c>
    </row>
    <row r="1538" customFormat="false" ht="15" hidden="false" customHeight="false" outlineLevel="0" collapsed="false">
      <c r="A1538" s="0" t="s">
        <v>559</v>
      </c>
      <c r="B1538" s="15" t="n">
        <v>45931</v>
      </c>
      <c r="C1538" s="0" t="n">
        <v>5</v>
      </c>
      <c r="D1538" s="0" t="n">
        <v>11</v>
      </c>
    </row>
    <row r="1539" customFormat="false" ht="15" hidden="false" customHeight="false" outlineLevel="0" collapsed="false">
      <c r="A1539" s="0" t="s">
        <v>559</v>
      </c>
      <c r="B1539" s="15" t="n">
        <v>45962</v>
      </c>
      <c r="C1539" s="0" t="n">
        <v>5</v>
      </c>
      <c r="D1539" s="0" t="n">
        <v>13</v>
      </c>
    </row>
    <row r="1540" customFormat="false" ht="15" hidden="false" customHeight="false" outlineLevel="0" collapsed="false">
      <c r="A1540" s="0" t="s">
        <v>559</v>
      </c>
      <c r="B1540" s="15" t="n">
        <v>45992</v>
      </c>
      <c r="C1540" s="0" t="n">
        <v>5</v>
      </c>
      <c r="D1540" s="0" t="n">
        <v>13</v>
      </c>
    </row>
    <row r="1541" customFormat="false" ht="15" hidden="false" customHeight="false" outlineLevel="0" collapsed="false">
      <c r="A1541" s="0" t="s">
        <v>559</v>
      </c>
      <c r="B1541" s="15" t="n">
        <v>46023</v>
      </c>
      <c r="C1541" s="0" t="n">
        <v>5</v>
      </c>
      <c r="D1541" s="0" t="n">
        <v>13</v>
      </c>
    </row>
    <row r="1542" customFormat="false" ht="15" hidden="false" customHeight="false" outlineLevel="0" collapsed="false">
      <c r="A1542" s="0" t="s">
        <v>559</v>
      </c>
      <c r="B1542" s="15" t="n">
        <v>46054</v>
      </c>
      <c r="C1542" s="0" t="n">
        <v>5</v>
      </c>
      <c r="D1542" s="0" t="n">
        <v>13</v>
      </c>
    </row>
    <row r="1543" customFormat="false" ht="15" hidden="false" customHeight="false" outlineLevel="0" collapsed="false">
      <c r="A1543" s="0" t="s">
        <v>559</v>
      </c>
      <c r="B1543" s="15" t="n">
        <v>46082</v>
      </c>
      <c r="C1543" s="0" t="n">
        <v>5</v>
      </c>
      <c r="D1543" s="0" t="n">
        <v>15</v>
      </c>
    </row>
    <row r="1544" customFormat="false" ht="15" hidden="false" customHeight="false" outlineLevel="0" collapsed="false">
      <c r="A1544" s="0" t="s">
        <v>559</v>
      </c>
      <c r="B1544" s="15" t="n">
        <v>46113</v>
      </c>
      <c r="C1544" s="0" t="n">
        <v>5</v>
      </c>
      <c r="D1544" s="0" t="n">
        <v>18</v>
      </c>
    </row>
    <row r="1545" customFormat="false" ht="15" hidden="false" customHeight="false" outlineLevel="0" collapsed="false">
      <c r="A1545" s="0" t="s">
        <v>559</v>
      </c>
      <c r="B1545" s="15" t="n">
        <v>46143</v>
      </c>
      <c r="C1545" s="0" t="n">
        <v>5</v>
      </c>
      <c r="D1545" s="0" t="n">
        <v>18</v>
      </c>
    </row>
    <row r="1546" customFormat="false" ht="15" hidden="false" customHeight="false" outlineLevel="0" collapsed="false">
      <c r="A1546" s="0" t="s">
        <v>559</v>
      </c>
      <c r="B1546" s="15" t="n">
        <v>46174</v>
      </c>
      <c r="C1546" s="0" t="n">
        <v>5</v>
      </c>
      <c r="D1546" s="0" t="n">
        <v>23</v>
      </c>
    </row>
    <row r="1547" customFormat="false" ht="15" hidden="false" customHeight="false" outlineLevel="0" collapsed="false">
      <c r="A1547" s="0" t="s">
        <v>559</v>
      </c>
      <c r="B1547" s="15" t="n">
        <v>46204</v>
      </c>
      <c r="C1547" s="0" t="n">
        <v>5</v>
      </c>
      <c r="D1547" s="0" t="n">
        <v>24</v>
      </c>
    </row>
    <row r="1548" customFormat="false" ht="15" hidden="false" customHeight="false" outlineLevel="0" collapsed="false">
      <c r="A1548" s="0" t="s">
        <v>559</v>
      </c>
      <c r="B1548" s="15" t="n">
        <v>46235</v>
      </c>
      <c r="C1548" s="0" t="n">
        <v>5</v>
      </c>
      <c r="D1548" s="0" t="n">
        <v>25</v>
      </c>
    </row>
    <row r="1549" customFormat="false" ht="15" hidden="false" customHeight="false" outlineLevel="0" collapsed="false">
      <c r="A1549" s="0" t="s">
        <v>547</v>
      </c>
      <c r="B1549" s="15" t="n">
        <v>45261</v>
      </c>
      <c r="C1549" s="0" t="n">
        <v>2</v>
      </c>
      <c r="D1549" s="0" t="n">
        <v>1</v>
      </c>
    </row>
    <row r="1550" customFormat="false" ht="15" hidden="false" customHeight="false" outlineLevel="0" collapsed="false">
      <c r="A1550" s="0" t="s">
        <v>547</v>
      </c>
      <c r="B1550" s="15" t="n">
        <v>45292</v>
      </c>
      <c r="C1550" s="0" t="n">
        <v>2</v>
      </c>
      <c r="D1550" s="0" t="n">
        <v>1</v>
      </c>
    </row>
    <row r="1551" customFormat="false" ht="15" hidden="false" customHeight="false" outlineLevel="0" collapsed="false">
      <c r="A1551" s="0" t="s">
        <v>547</v>
      </c>
      <c r="B1551" s="15" t="n">
        <v>45323</v>
      </c>
      <c r="C1551" s="0" t="n">
        <v>2</v>
      </c>
      <c r="D1551" s="0" t="n">
        <v>1</v>
      </c>
    </row>
    <row r="1552" customFormat="false" ht="15" hidden="false" customHeight="false" outlineLevel="0" collapsed="false">
      <c r="A1552" s="0" t="s">
        <v>547</v>
      </c>
      <c r="B1552" s="15" t="n">
        <v>45352</v>
      </c>
      <c r="C1552" s="0" t="n">
        <v>2</v>
      </c>
      <c r="D1552" s="0" t="n">
        <v>1</v>
      </c>
    </row>
    <row r="1553" customFormat="false" ht="15" hidden="false" customHeight="false" outlineLevel="0" collapsed="false">
      <c r="A1553" s="0" t="s">
        <v>547</v>
      </c>
      <c r="B1553" s="15" t="n">
        <v>45383</v>
      </c>
      <c r="C1553" s="0" t="n">
        <v>2</v>
      </c>
      <c r="D1553" s="0" t="n">
        <v>1</v>
      </c>
    </row>
    <row r="1554" customFormat="false" ht="15" hidden="false" customHeight="false" outlineLevel="0" collapsed="false">
      <c r="A1554" s="0" t="s">
        <v>547</v>
      </c>
      <c r="B1554" s="15" t="n">
        <v>45413</v>
      </c>
      <c r="C1554" s="0" t="n">
        <v>2</v>
      </c>
      <c r="D1554" s="0" t="n">
        <v>1</v>
      </c>
    </row>
    <row r="1555" customFormat="false" ht="15" hidden="false" customHeight="false" outlineLevel="0" collapsed="false">
      <c r="A1555" s="0" t="s">
        <v>547</v>
      </c>
      <c r="B1555" s="15" t="n">
        <v>45444</v>
      </c>
      <c r="C1555" s="0" t="n">
        <v>2</v>
      </c>
      <c r="D1555" s="0" t="n">
        <v>1</v>
      </c>
    </row>
    <row r="1556" customFormat="false" ht="15" hidden="false" customHeight="false" outlineLevel="0" collapsed="false">
      <c r="A1556" s="0" t="s">
        <v>547</v>
      </c>
      <c r="B1556" s="15" t="n">
        <v>45474</v>
      </c>
      <c r="C1556" s="0" t="n">
        <v>2</v>
      </c>
      <c r="D1556" s="0" t="n">
        <v>1</v>
      </c>
    </row>
    <row r="1557" customFormat="false" ht="15" hidden="false" customHeight="false" outlineLevel="0" collapsed="false">
      <c r="A1557" s="0" t="s">
        <v>547</v>
      </c>
      <c r="B1557" s="15" t="n">
        <v>45505</v>
      </c>
      <c r="C1557" s="0" t="n">
        <v>2</v>
      </c>
      <c r="D1557" s="0" t="n">
        <v>1</v>
      </c>
    </row>
    <row r="1558" customFormat="false" ht="15" hidden="false" customHeight="false" outlineLevel="0" collapsed="false">
      <c r="A1558" s="0" t="s">
        <v>547</v>
      </c>
      <c r="B1558" s="15" t="n">
        <v>45536</v>
      </c>
      <c r="C1558" s="0" t="n">
        <v>2</v>
      </c>
      <c r="D1558" s="0" t="n">
        <v>1</v>
      </c>
    </row>
    <row r="1559" customFormat="false" ht="15" hidden="false" customHeight="false" outlineLevel="0" collapsed="false">
      <c r="A1559" s="0" t="s">
        <v>547</v>
      </c>
      <c r="B1559" s="15" t="n">
        <v>45566</v>
      </c>
      <c r="C1559" s="0" t="n">
        <v>2</v>
      </c>
      <c r="D1559" s="0" t="n">
        <v>1</v>
      </c>
    </row>
    <row r="1560" customFormat="false" ht="15" hidden="false" customHeight="false" outlineLevel="0" collapsed="false">
      <c r="A1560" s="0" t="s">
        <v>547</v>
      </c>
      <c r="B1560" s="15" t="n">
        <v>45597</v>
      </c>
      <c r="C1560" s="0" t="n">
        <v>2</v>
      </c>
      <c r="D1560" s="0" t="n">
        <v>1</v>
      </c>
    </row>
    <row r="1561" customFormat="false" ht="15" hidden="false" customHeight="false" outlineLevel="0" collapsed="false">
      <c r="A1561" s="0" t="s">
        <v>547</v>
      </c>
      <c r="B1561" s="15" t="n">
        <v>45627</v>
      </c>
      <c r="C1561" s="0" t="n">
        <v>2</v>
      </c>
      <c r="D1561" s="0" t="n">
        <v>1</v>
      </c>
    </row>
    <row r="1562" customFormat="false" ht="15" hidden="false" customHeight="false" outlineLevel="0" collapsed="false">
      <c r="A1562" s="0" t="s">
        <v>547</v>
      </c>
      <c r="B1562" s="15" t="n">
        <v>45658</v>
      </c>
      <c r="C1562" s="0" t="n">
        <v>2</v>
      </c>
      <c r="D1562" s="0" t="n">
        <v>1</v>
      </c>
    </row>
    <row r="1563" customFormat="false" ht="15" hidden="false" customHeight="false" outlineLevel="0" collapsed="false">
      <c r="A1563" s="0" t="s">
        <v>547</v>
      </c>
      <c r="B1563" s="15" t="n">
        <v>45689</v>
      </c>
      <c r="C1563" s="0" t="n">
        <v>2</v>
      </c>
      <c r="D1563" s="0" t="n">
        <v>1</v>
      </c>
    </row>
    <row r="1564" customFormat="false" ht="15" hidden="false" customHeight="false" outlineLevel="0" collapsed="false">
      <c r="A1564" s="0" t="s">
        <v>547</v>
      </c>
      <c r="B1564" s="15" t="n">
        <v>46113</v>
      </c>
      <c r="C1564" s="0" t="n">
        <v>2</v>
      </c>
      <c r="D1564" s="0" t="n">
        <v>1</v>
      </c>
    </row>
    <row r="1565" customFormat="false" ht="15" hidden="false" customHeight="false" outlineLevel="0" collapsed="false">
      <c r="A1565" s="0" t="s">
        <v>547</v>
      </c>
      <c r="B1565" s="15" t="n">
        <v>46143</v>
      </c>
      <c r="C1565" s="0" t="n">
        <v>2</v>
      </c>
      <c r="D1565" s="0" t="n">
        <v>1</v>
      </c>
    </row>
    <row r="1566" customFormat="false" ht="15" hidden="false" customHeight="false" outlineLevel="0" collapsed="false">
      <c r="A1566" s="0" t="s">
        <v>547</v>
      </c>
      <c r="B1566" s="15" t="n">
        <v>46174</v>
      </c>
      <c r="C1566" s="0" t="n">
        <v>2</v>
      </c>
      <c r="D1566" s="0" t="n">
        <v>1</v>
      </c>
    </row>
    <row r="1567" customFormat="false" ht="15" hidden="false" customHeight="false" outlineLevel="0" collapsed="false">
      <c r="A1567" s="0" t="s">
        <v>547</v>
      </c>
      <c r="B1567" s="15" t="n">
        <v>46204</v>
      </c>
      <c r="C1567" s="0" t="n">
        <v>2</v>
      </c>
      <c r="D1567" s="0" t="n">
        <v>1</v>
      </c>
    </row>
    <row r="1568" customFormat="false" ht="15" hidden="false" customHeight="false" outlineLevel="0" collapsed="false">
      <c r="A1568" s="0" t="s">
        <v>547</v>
      </c>
      <c r="B1568" s="15" t="n">
        <v>46235</v>
      </c>
      <c r="C1568" s="0" t="n">
        <v>2</v>
      </c>
      <c r="D1568" s="0" t="n">
        <v>1</v>
      </c>
    </row>
    <row r="1569" customFormat="false" ht="15" hidden="false" customHeight="false" outlineLevel="0" collapsed="false">
      <c r="A1569" s="0" t="s">
        <v>489</v>
      </c>
      <c r="B1569" s="15" t="n">
        <v>44562</v>
      </c>
      <c r="C1569" s="0" t="n">
        <v>1</v>
      </c>
      <c r="D1569" s="0" t="n">
        <v>4</v>
      </c>
    </row>
    <row r="1570" customFormat="false" ht="15" hidden="false" customHeight="false" outlineLevel="0" collapsed="false">
      <c r="A1570" s="0" t="s">
        <v>489</v>
      </c>
      <c r="B1570" s="15" t="n">
        <v>44593</v>
      </c>
      <c r="C1570" s="0" t="n">
        <v>1</v>
      </c>
      <c r="D1570" s="0" t="n">
        <v>11</v>
      </c>
    </row>
    <row r="1571" customFormat="false" ht="15" hidden="false" customHeight="false" outlineLevel="0" collapsed="false">
      <c r="A1571" s="0" t="s">
        <v>489</v>
      </c>
      <c r="B1571" s="15" t="n">
        <v>44621</v>
      </c>
      <c r="C1571" s="0" t="n">
        <v>1</v>
      </c>
      <c r="D1571" s="0" t="n">
        <v>23</v>
      </c>
    </row>
    <row r="1572" customFormat="false" ht="15" hidden="false" customHeight="false" outlineLevel="0" collapsed="false">
      <c r="A1572" s="0" t="s">
        <v>489</v>
      </c>
      <c r="B1572" s="15" t="n">
        <v>44652</v>
      </c>
      <c r="C1572" s="0" t="n">
        <v>1</v>
      </c>
      <c r="D1572" s="0" t="n">
        <v>27</v>
      </c>
    </row>
    <row r="1573" customFormat="false" ht="15" hidden="false" customHeight="false" outlineLevel="0" collapsed="false">
      <c r="A1573" s="0" t="s">
        <v>489</v>
      </c>
      <c r="B1573" s="15" t="n">
        <v>44682</v>
      </c>
      <c r="C1573" s="0" t="n">
        <v>1</v>
      </c>
      <c r="D1573" s="0" t="n">
        <v>33</v>
      </c>
    </row>
    <row r="1574" customFormat="false" ht="15" hidden="false" customHeight="false" outlineLevel="0" collapsed="false">
      <c r="A1574" s="0" t="s">
        <v>489</v>
      </c>
      <c r="B1574" s="15" t="n">
        <v>44713</v>
      </c>
      <c r="C1574" s="0" t="n">
        <v>1</v>
      </c>
      <c r="D1574" s="0" t="n">
        <v>42</v>
      </c>
    </row>
    <row r="1575" customFormat="false" ht="15" hidden="false" customHeight="false" outlineLevel="0" collapsed="false">
      <c r="A1575" s="0" t="s">
        <v>489</v>
      </c>
      <c r="B1575" s="15" t="n">
        <v>44743</v>
      </c>
      <c r="C1575" s="0" t="n">
        <v>1</v>
      </c>
      <c r="D1575" s="0" t="n">
        <v>47</v>
      </c>
    </row>
    <row r="1576" customFormat="false" ht="15" hidden="false" customHeight="false" outlineLevel="0" collapsed="false">
      <c r="A1576" s="0" t="s">
        <v>489</v>
      </c>
      <c r="B1576" s="15" t="n">
        <v>44774</v>
      </c>
      <c r="C1576" s="0" t="n">
        <v>1</v>
      </c>
      <c r="D1576" s="0" t="n">
        <v>62</v>
      </c>
    </row>
    <row r="1577" customFormat="false" ht="15" hidden="false" customHeight="false" outlineLevel="0" collapsed="false">
      <c r="A1577" s="0" t="s">
        <v>489</v>
      </c>
      <c r="B1577" s="15" t="n">
        <v>44805</v>
      </c>
      <c r="C1577" s="0" t="n">
        <v>1</v>
      </c>
      <c r="D1577" s="0" t="n">
        <v>83</v>
      </c>
    </row>
    <row r="1578" customFormat="false" ht="15" hidden="false" customHeight="false" outlineLevel="0" collapsed="false">
      <c r="A1578" s="0" t="s">
        <v>489</v>
      </c>
      <c r="B1578" s="15" t="n">
        <v>44835</v>
      </c>
      <c r="C1578" s="0" t="n">
        <v>1</v>
      </c>
      <c r="D1578" s="0" t="n">
        <v>98</v>
      </c>
    </row>
    <row r="1579" customFormat="false" ht="15" hidden="false" customHeight="false" outlineLevel="0" collapsed="false">
      <c r="A1579" s="0" t="s">
        <v>489</v>
      </c>
      <c r="B1579" s="15" t="n">
        <v>44866</v>
      </c>
      <c r="C1579" s="0" t="n">
        <v>1</v>
      </c>
      <c r="D1579" s="0" t="n">
        <v>113</v>
      </c>
    </row>
    <row r="1580" customFormat="false" ht="15" hidden="false" customHeight="false" outlineLevel="0" collapsed="false">
      <c r="A1580" s="0" t="s">
        <v>489</v>
      </c>
      <c r="B1580" s="15" t="n">
        <v>44896</v>
      </c>
      <c r="C1580" s="0" t="n">
        <v>1</v>
      </c>
      <c r="D1580" s="0" t="n">
        <v>131</v>
      </c>
    </row>
    <row r="1581" customFormat="false" ht="15" hidden="false" customHeight="false" outlineLevel="0" collapsed="false">
      <c r="A1581" s="0" t="s">
        <v>489</v>
      </c>
      <c r="B1581" s="15" t="n">
        <v>44927</v>
      </c>
      <c r="C1581" s="0" t="n">
        <v>1</v>
      </c>
      <c r="D1581" s="0" t="n">
        <v>151</v>
      </c>
    </row>
    <row r="1582" customFormat="false" ht="15" hidden="false" customHeight="false" outlineLevel="0" collapsed="false">
      <c r="A1582" s="0" t="s">
        <v>489</v>
      </c>
      <c r="B1582" s="15" t="n">
        <v>44958</v>
      </c>
      <c r="C1582" s="0" t="n">
        <v>1</v>
      </c>
      <c r="D1582" s="0" t="n">
        <v>167</v>
      </c>
    </row>
    <row r="1583" customFormat="false" ht="15" hidden="false" customHeight="false" outlineLevel="0" collapsed="false">
      <c r="A1583" s="0" t="s">
        <v>489</v>
      </c>
      <c r="B1583" s="15" t="n">
        <v>44986</v>
      </c>
      <c r="C1583" s="0" t="n">
        <v>1</v>
      </c>
      <c r="D1583" s="0" t="n">
        <v>182</v>
      </c>
    </row>
    <row r="1584" customFormat="false" ht="15" hidden="false" customHeight="false" outlineLevel="0" collapsed="false">
      <c r="A1584" s="0" t="s">
        <v>489</v>
      </c>
      <c r="B1584" s="15" t="n">
        <v>45017</v>
      </c>
      <c r="C1584" s="0" t="n">
        <v>1</v>
      </c>
      <c r="D1584" s="0" t="n">
        <v>198</v>
      </c>
    </row>
    <row r="1585" customFormat="false" ht="15" hidden="false" customHeight="false" outlineLevel="0" collapsed="false">
      <c r="A1585" s="0" t="s">
        <v>489</v>
      </c>
      <c r="B1585" s="15" t="n">
        <v>45047</v>
      </c>
      <c r="C1585" s="0" t="n">
        <v>1</v>
      </c>
      <c r="D1585" s="0" t="n">
        <v>220</v>
      </c>
    </row>
    <row r="1586" customFormat="false" ht="15" hidden="false" customHeight="false" outlineLevel="0" collapsed="false">
      <c r="A1586" s="0" t="s">
        <v>489</v>
      </c>
      <c r="B1586" s="15" t="n">
        <v>45078</v>
      </c>
      <c r="C1586" s="0" t="n">
        <v>1</v>
      </c>
      <c r="D1586" s="0" t="n">
        <v>251</v>
      </c>
    </row>
    <row r="1587" customFormat="false" ht="15" hidden="false" customHeight="false" outlineLevel="0" collapsed="false">
      <c r="A1587" s="0" t="s">
        <v>489</v>
      </c>
      <c r="B1587" s="15" t="n">
        <v>45108</v>
      </c>
      <c r="C1587" s="0" t="n">
        <v>1</v>
      </c>
      <c r="D1587" s="0" t="n">
        <v>263</v>
      </c>
    </row>
    <row r="1588" customFormat="false" ht="15" hidden="false" customHeight="false" outlineLevel="0" collapsed="false">
      <c r="A1588" s="0" t="s">
        <v>489</v>
      </c>
      <c r="B1588" s="15" t="n">
        <v>45139</v>
      </c>
      <c r="C1588" s="0" t="n">
        <v>1</v>
      </c>
      <c r="D1588" s="0" t="n">
        <v>288</v>
      </c>
    </row>
    <row r="1589" customFormat="false" ht="15" hidden="false" customHeight="false" outlineLevel="0" collapsed="false">
      <c r="A1589" s="0" t="s">
        <v>489</v>
      </c>
      <c r="B1589" s="15" t="n">
        <v>45170</v>
      </c>
      <c r="C1589" s="0" t="n">
        <v>1</v>
      </c>
      <c r="D1589" s="0" t="n">
        <v>307</v>
      </c>
    </row>
    <row r="1590" customFormat="false" ht="15" hidden="false" customHeight="false" outlineLevel="0" collapsed="false">
      <c r="A1590" s="0" t="s">
        <v>489</v>
      </c>
      <c r="B1590" s="15" t="n">
        <v>45200</v>
      </c>
      <c r="C1590" s="0" t="n">
        <v>1</v>
      </c>
      <c r="D1590" s="0" t="n">
        <v>331</v>
      </c>
    </row>
    <row r="1591" customFormat="false" ht="15" hidden="false" customHeight="false" outlineLevel="0" collapsed="false">
      <c r="A1591" s="0" t="s">
        <v>489</v>
      </c>
      <c r="B1591" s="15" t="n">
        <v>45231</v>
      </c>
      <c r="C1591" s="0" t="n">
        <v>1</v>
      </c>
      <c r="D1591" s="0" t="n">
        <v>373</v>
      </c>
    </row>
    <row r="1592" customFormat="false" ht="15" hidden="false" customHeight="false" outlineLevel="0" collapsed="false">
      <c r="A1592" s="0" t="s">
        <v>489</v>
      </c>
      <c r="B1592" s="15" t="n">
        <v>45261</v>
      </c>
      <c r="C1592" s="0" t="n">
        <v>1</v>
      </c>
      <c r="D1592" s="0" t="n">
        <v>384</v>
      </c>
    </row>
    <row r="1593" customFormat="false" ht="15" hidden="false" customHeight="false" outlineLevel="0" collapsed="false">
      <c r="A1593" s="0" t="s">
        <v>489</v>
      </c>
      <c r="B1593" s="15" t="n">
        <v>45292</v>
      </c>
      <c r="C1593" s="0" t="n">
        <v>1</v>
      </c>
      <c r="D1593" s="0" t="n">
        <v>402</v>
      </c>
    </row>
    <row r="1594" customFormat="false" ht="15" hidden="false" customHeight="false" outlineLevel="0" collapsed="false">
      <c r="A1594" s="0" t="s">
        <v>489</v>
      </c>
      <c r="B1594" s="15" t="n">
        <v>45323</v>
      </c>
      <c r="C1594" s="0" t="n">
        <v>1</v>
      </c>
      <c r="D1594" s="0" t="n">
        <v>421</v>
      </c>
    </row>
    <row r="1595" customFormat="false" ht="15" hidden="false" customHeight="false" outlineLevel="0" collapsed="false">
      <c r="A1595" s="0" t="s">
        <v>489</v>
      </c>
      <c r="B1595" s="15" t="n">
        <v>45352</v>
      </c>
      <c r="C1595" s="0" t="n">
        <v>1</v>
      </c>
      <c r="D1595" s="0" t="n">
        <v>441</v>
      </c>
    </row>
    <row r="1596" customFormat="false" ht="15" hidden="false" customHeight="false" outlineLevel="0" collapsed="false">
      <c r="A1596" s="0" t="s">
        <v>489</v>
      </c>
      <c r="B1596" s="15" t="n">
        <v>45383</v>
      </c>
      <c r="C1596" s="0" t="n">
        <v>1</v>
      </c>
      <c r="D1596" s="0" t="n">
        <v>457</v>
      </c>
    </row>
    <row r="1597" customFormat="false" ht="15" hidden="false" customHeight="false" outlineLevel="0" collapsed="false">
      <c r="A1597" s="0" t="s">
        <v>489</v>
      </c>
      <c r="B1597" s="15" t="n">
        <v>45413</v>
      </c>
      <c r="C1597" s="0" t="n">
        <v>1</v>
      </c>
      <c r="D1597" s="0" t="n">
        <v>481</v>
      </c>
    </row>
    <row r="1598" customFormat="false" ht="15" hidden="false" customHeight="false" outlineLevel="0" collapsed="false">
      <c r="A1598" s="0" t="s">
        <v>489</v>
      </c>
      <c r="B1598" s="15" t="n">
        <v>45444</v>
      </c>
      <c r="C1598" s="0" t="n">
        <v>1</v>
      </c>
      <c r="D1598" s="0" t="n">
        <v>507</v>
      </c>
    </row>
    <row r="1599" customFormat="false" ht="15" hidden="false" customHeight="false" outlineLevel="0" collapsed="false">
      <c r="A1599" s="0" t="s">
        <v>489</v>
      </c>
      <c r="B1599" s="15" t="n">
        <v>45474</v>
      </c>
      <c r="C1599" s="0" t="n">
        <v>1</v>
      </c>
      <c r="D1599" s="0" t="n">
        <v>530</v>
      </c>
    </row>
    <row r="1600" customFormat="false" ht="15" hidden="false" customHeight="false" outlineLevel="0" collapsed="false">
      <c r="A1600" s="0" t="s">
        <v>489</v>
      </c>
      <c r="B1600" s="15" t="n">
        <v>45505</v>
      </c>
      <c r="C1600" s="0" t="n">
        <v>1</v>
      </c>
      <c r="D1600" s="0" t="n">
        <v>548</v>
      </c>
    </row>
    <row r="1601" customFormat="false" ht="15" hidden="false" customHeight="false" outlineLevel="0" collapsed="false">
      <c r="A1601" s="0" t="s">
        <v>489</v>
      </c>
      <c r="B1601" s="15" t="n">
        <v>45536</v>
      </c>
      <c r="C1601" s="0" t="n">
        <v>1</v>
      </c>
      <c r="D1601" s="0" t="n">
        <v>566</v>
      </c>
    </row>
    <row r="1602" customFormat="false" ht="15" hidden="false" customHeight="false" outlineLevel="0" collapsed="false">
      <c r="A1602" s="0" t="s">
        <v>489</v>
      </c>
      <c r="B1602" s="15" t="n">
        <v>45566</v>
      </c>
      <c r="C1602" s="0" t="n">
        <v>1</v>
      </c>
      <c r="D1602" s="0" t="n">
        <v>591</v>
      </c>
    </row>
    <row r="1603" customFormat="false" ht="15" hidden="false" customHeight="false" outlineLevel="0" collapsed="false">
      <c r="A1603" s="0" t="s">
        <v>489</v>
      </c>
      <c r="B1603" s="15" t="n">
        <v>45597</v>
      </c>
      <c r="C1603" s="0" t="n">
        <v>1</v>
      </c>
      <c r="D1603" s="0" t="n">
        <v>600</v>
      </c>
    </row>
    <row r="1604" customFormat="false" ht="15" hidden="false" customHeight="false" outlineLevel="0" collapsed="false">
      <c r="A1604" s="0" t="s">
        <v>489</v>
      </c>
      <c r="B1604" s="15" t="n">
        <v>45627</v>
      </c>
      <c r="C1604" s="0" t="n">
        <v>1</v>
      </c>
      <c r="D1604" s="0" t="n">
        <v>621</v>
      </c>
    </row>
    <row r="1605" customFormat="false" ht="15" hidden="false" customHeight="false" outlineLevel="0" collapsed="false">
      <c r="A1605" s="0" t="s">
        <v>489</v>
      </c>
      <c r="B1605" s="15" t="n">
        <v>45658</v>
      </c>
      <c r="C1605" s="0" t="n">
        <v>1</v>
      </c>
      <c r="D1605" s="0" t="n">
        <v>638</v>
      </c>
    </row>
    <row r="1606" customFormat="false" ht="15" hidden="false" customHeight="false" outlineLevel="0" collapsed="false">
      <c r="A1606" s="0" t="s">
        <v>489</v>
      </c>
      <c r="B1606" s="15" t="n">
        <v>45689</v>
      </c>
      <c r="C1606" s="0" t="n">
        <v>1</v>
      </c>
      <c r="D1606" s="0" t="n">
        <v>655</v>
      </c>
    </row>
    <row r="1607" customFormat="false" ht="15" hidden="false" customHeight="false" outlineLevel="0" collapsed="false">
      <c r="A1607" s="0" t="s">
        <v>489</v>
      </c>
      <c r="B1607" s="15" t="n">
        <v>45717</v>
      </c>
      <c r="C1607" s="0" t="n">
        <v>1</v>
      </c>
      <c r="D1607" s="0" t="n">
        <v>674</v>
      </c>
    </row>
    <row r="1608" customFormat="false" ht="15" hidden="false" customHeight="false" outlineLevel="0" collapsed="false">
      <c r="A1608" s="0" t="s">
        <v>489</v>
      </c>
      <c r="B1608" s="15" t="n">
        <v>45748</v>
      </c>
      <c r="C1608" s="0" t="n">
        <v>1</v>
      </c>
      <c r="D1608" s="0" t="n">
        <v>692</v>
      </c>
    </row>
    <row r="1609" customFormat="false" ht="15" hidden="false" customHeight="false" outlineLevel="0" collapsed="false">
      <c r="A1609" s="0" t="s">
        <v>489</v>
      </c>
      <c r="B1609" s="15" t="n">
        <v>45778</v>
      </c>
      <c r="C1609" s="0" t="n">
        <v>1</v>
      </c>
      <c r="D1609" s="0" t="n">
        <v>719</v>
      </c>
    </row>
    <row r="1610" customFormat="false" ht="15" hidden="false" customHeight="false" outlineLevel="0" collapsed="false">
      <c r="A1610" s="0" t="s">
        <v>489</v>
      </c>
      <c r="B1610" s="15" t="n">
        <v>45809</v>
      </c>
      <c r="C1610" s="0" t="n">
        <v>1</v>
      </c>
      <c r="D1610" s="0" t="n">
        <v>746</v>
      </c>
    </row>
    <row r="1611" customFormat="false" ht="15" hidden="false" customHeight="false" outlineLevel="0" collapsed="false">
      <c r="A1611" s="0" t="s">
        <v>489</v>
      </c>
      <c r="B1611" s="15" t="n">
        <v>45839</v>
      </c>
      <c r="C1611" s="0" t="n">
        <v>1</v>
      </c>
      <c r="D1611" s="0" t="n">
        <v>769</v>
      </c>
    </row>
    <row r="1612" customFormat="false" ht="15" hidden="false" customHeight="false" outlineLevel="0" collapsed="false">
      <c r="A1612" s="0" t="s">
        <v>489</v>
      </c>
      <c r="B1612" s="15" t="n">
        <v>45870</v>
      </c>
      <c r="C1612" s="0" t="n">
        <v>1</v>
      </c>
      <c r="D1612" s="0" t="n">
        <v>789</v>
      </c>
    </row>
    <row r="1613" customFormat="false" ht="15" hidden="false" customHeight="false" outlineLevel="0" collapsed="false">
      <c r="A1613" s="0" t="s">
        <v>489</v>
      </c>
      <c r="B1613" s="15" t="n">
        <v>45901</v>
      </c>
      <c r="C1613" s="0" t="n">
        <v>1</v>
      </c>
      <c r="D1613" s="0" t="n">
        <v>807</v>
      </c>
    </row>
    <row r="1614" customFormat="false" ht="15" hidden="false" customHeight="false" outlineLevel="0" collapsed="false">
      <c r="A1614" s="0" t="s">
        <v>489</v>
      </c>
      <c r="B1614" s="15" t="n">
        <v>45931</v>
      </c>
      <c r="C1614" s="0" t="n">
        <v>1</v>
      </c>
      <c r="D1614" s="0" t="n">
        <v>829</v>
      </c>
    </row>
    <row r="1615" customFormat="false" ht="15" hidden="false" customHeight="false" outlineLevel="0" collapsed="false">
      <c r="A1615" s="0" t="s">
        <v>489</v>
      </c>
      <c r="B1615" s="15" t="n">
        <v>45962</v>
      </c>
      <c r="C1615" s="0" t="n">
        <v>1</v>
      </c>
      <c r="D1615" s="0" t="n">
        <v>836</v>
      </c>
    </row>
    <row r="1616" customFormat="false" ht="15" hidden="false" customHeight="false" outlineLevel="0" collapsed="false">
      <c r="A1616" s="0" t="s">
        <v>489</v>
      </c>
      <c r="B1616" s="15" t="n">
        <v>45992</v>
      </c>
      <c r="C1616" s="0" t="n">
        <v>1</v>
      </c>
      <c r="D1616" s="0" t="n">
        <v>861</v>
      </c>
    </row>
    <row r="1617" customFormat="false" ht="15" hidden="false" customHeight="false" outlineLevel="0" collapsed="false">
      <c r="A1617" s="0" t="s">
        <v>489</v>
      </c>
      <c r="B1617" s="15" t="n">
        <v>46023</v>
      </c>
      <c r="C1617" s="0" t="n">
        <v>1</v>
      </c>
      <c r="D1617" s="0" t="n">
        <v>879</v>
      </c>
    </row>
    <row r="1618" customFormat="false" ht="15" hidden="false" customHeight="false" outlineLevel="0" collapsed="false">
      <c r="A1618" s="0" t="s">
        <v>489</v>
      </c>
      <c r="B1618" s="15" t="n">
        <v>46054</v>
      </c>
      <c r="C1618" s="0" t="n">
        <v>1</v>
      </c>
      <c r="D1618" s="0" t="n">
        <v>900</v>
      </c>
    </row>
    <row r="1619" customFormat="false" ht="15" hidden="false" customHeight="false" outlineLevel="0" collapsed="false">
      <c r="A1619" s="0" t="s">
        <v>489</v>
      </c>
      <c r="B1619" s="15" t="n">
        <v>46082</v>
      </c>
      <c r="C1619" s="0" t="n">
        <v>1</v>
      </c>
      <c r="D1619" s="0" t="n">
        <v>958</v>
      </c>
    </row>
    <row r="1620" customFormat="false" ht="15" hidden="false" customHeight="false" outlineLevel="0" collapsed="false">
      <c r="A1620" s="0" t="s">
        <v>489</v>
      </c>
      <c r="B1620" s="15" t="n">
        <v>46113</v>
      </c>
      <c r="C1620" s="0" t="n">
        <v>1</v>
      </c>
      <c r="D1620" s="0" t="n">
        <v>999</v>
      </c>
    </row>
    <row r="1621" customFormat="false" ht="15" hidden="false" customHeight="false" outlineLevel="0" collapsed="false">
      <c r="A1621" s="0" t="s">
        <v>489</v>
      </c>
      <c r="B1621" s="15" t="n">
        <v>46143</v>
      </c>
      <c r="C1621" s="0" t="n">
        <v>1</v>
      </c>
      <c r="D1621" s="0" t="n">
        <v>1062</v>
      </c>
    </row>
    <row r="1622" customFormat="false" ht="15" hidden="false" customHeight="false" outlineLevel="0" collapsed="false">
      <c r="A1622" s="0" t="s">
        <v>489</v>
      </c>
      <c r="B1622" s="15" t="n">
        <v>46174</v>
      </c>
      <c r="C1622" s="0" t="n">
        <v>1</v>
      </c>
      <c r="D1622" s="0" t="n">
        <v>1133</v>
      </c>
    </row>
    <row r="1623" customFormat="false" ht="15" hidden="false" customHeight="false" outlineLevel="0" collapsed="false">
      <c r="A1623" s="0" t="s">
        <v>489</v>
      </c>
      <c r="B1623" s="15" t="n">
        <v>46204</v>
      </c>
      <c r="C1623" s="0" t="n">
        <v>1</v>
      </c>
      <c r="D1623" s="0" t="n">
        <v>1193</v>
      </c>
    </row>
    <row r="1624" customFormat="false" ht="15" hidden="false" customHeight="false" outlineLevel="0" collapsed="false">
      <c r="A1624" s="0" t="s">
        <v>489</v>
      </c>
      <c r="B1624" s="15" t="n">
        <v>46235</v>
      </c>
      <c r="C1624" s="0" t="n">
        <v>1</v>
      </c>
      <c r="D1624" s="0" t="n">
        <v>1255</v>
      </c>
    </row>
    <row r="1625" customFormat="false" ht="15" hidden="false" customHeight="false" outlineLevel="0" collapsed="false">
      <c r="A1625" s="0" t="s">
        <v>527</v>
      </c>
      <c r="B1625" s="15" t="n">
        <v>44805</v>
      </c>
      <c r="C1625" s="0" t="n">
        <v>1</v>
      </c>
      <c r="D1625" s="0" t="n">
        <v>1</v>
      </c>
    </row>
    <row r="1626" customFormat="false" ht="15" hidden="false" customHeight="false" outlineLevel="0" collapsed="false">
      <c r="A1626" s="0" t="s">
        <v>527</v>
      </c>
      <c r="B1626" s="15" t="n">
        <v>44835</v>
      </c>
      <c r="C1626" s="0" t="n">
        <v>1</v>
      </c>
      <c r="D1626" s="0" t="n">
        <v>1</v>
      </c>
    </row>
    <row r="1627" customFormat="false" ht="15" hidden="false" customHeight="false" outlineLevel="0" collapsed="false">
      <c r="A1627" s="0" t="s">
        <v>527</v>
      </c>
      <c r="B1627" s="15" t="n">
        <v>44866</v>
      </c>
      <c r="C1627" s="0" t="n">
        <v>1</v>
      </c>
      <c r="D1627" s="0" t="n">
        <v>1</v>
      </c>
    </row>
    <row r="1628" customFormat="false" ht="15" hidden="false" customHeight="false" outlineLevel="0" collapsed="false">
      <c r="A1628" s="0" t="s">
        <v>527</v>
      </c>
      <c r="B1628" s="15" t="n">
        <v>44896</v>
      </c>
      <c r="C1628" s="0" t="n">
        <v>1</v>
      </c>
      <c r="D1628" s="0" t="n">
        <v>1</v>
      </c>
    </row>
    <row r="1629" customFormat="false" ht="15" hidden="false" customHeight="false" outlineLevel="0" collapsed="false">
      <c r="A1629" s="0" t="s">
        <v>527</v>
      </c>
      <c r="B1629" s="15" t="n">
        <v>44927</v>
      </c>
      <c r="C1629" s="0" t="n">
        <v>1</v>
      </c>
      <c r="D1629" s="0" t="n">
        <v>1</v>
      </c>
    </row>
    <row r="1630" customFormat="false" ht="15" hidden="false" customHeight="false" outlineLevel="0" collapsed="false">
      <c r="A1630" s="0" t="s">
        <v>527</v>
      </c>
      <c r="B1630" s="15" t="n">
        <v>44958</v>
      </c>
      <c r="C1630" s="0" t="n">
        <v>1</v>
      </c>
      <c r="D1630" s="0" t="n">
        <v>1</v>
      </c>
    </row>
    <row r="1631" customFormat="false" ht="15" hidden="false" customHeight="false" outlineLevel="0" collapsed="false">
      <c r="A1631" s="0" t="s">
        <v>527</v>
      </c>
      <c r="B1631" s="15" t="n">
        <v>44986</v>
      </c>
      <c r="C1631" s="0" t="n">
        <v>1</v>
      </c>
      <c r="D1631" s="0" t="n">
        <v>1</v>
      </c>
    </row>
    <row r="1632" customFormat="false" ht="15" hidden="false" customHeight="false" outlineLevel="0" collapsed="false">
      <c r="A1632" s="0" t="s">
        <v>527</v>
      </c>
      <c r="B1632" s="15" t="n">
        <v>45017</v>
      </c>
      <c r="C1632" s="0" t="n">
        <v>1</v>
      </c>
      <c r="D1632" s="0" t="n">
        <v>1</v>
      </c>
    </row>
    <row r="1633" customFormat="false" ht="15" hidden="false" customHeight="false" outlineLevel="0" collapsed="false">
      <c r="A1633" s="0" t="s">
        <v>527</v>
      </c>
      <c r="B1633" s="15" t="n">
        <v>45047</v>
      </c>
      <c r="C1633" s="0" t="n">
        <v>1</v>
      </c>
      <c r="D1633" s="0" t="n">
        <v>1</v>
      </c>
    </row>
    <row r="1634" customFormat="false" ht="15" hidden="false" customHeight="false" outlineLevel="0" collapsed="false">
      <c r="A1634" s="0" t="s">
        <v>527</v>
      </c>
      <c r="B1634" s="15" t="n">
        <v>45078</v>
      </c>
      <c r="C1634" s="0" t="n">
        <v>1</v>
      </c>
      <c r="D1634" s="0" t="n">
        <v>1</v>
      </c>
    </row>
    <row r="1635" customFormat="false" ht="15" hidden="false" customHeight="false" outlineLevel="0" collapsed="false">
      <c r="A1635" s="0" t="s">
        <v>527</v>
      </c>
      <c r="B1635" s="15" t="n">
        <v>45108</v>
      </c>
      <c r="C1635" s="0" t="n">
        <v>1</v>
      </c>
      <c r="D1635" s="0" t="n">
        <v>1</v>
      </c>
    </row>
    <row r="1636" customFormat="false" ht="15" hidden="false" customHeight="false" outlineLevel="0" collapsed="false">
      <c r="A1636" s="0" t="s">
        <v>527</v>
      </c>
      <c r="B1636" s="15" t="n">
        <v>45139</v>
      </c>
      <c r="C1636" s="0" t="n">
        <v>1</v>
      </c>
      <c r="D1636" s="0" t="n">
        <v>1</v>
      </c>
    </row>
    <row r="1637" customFormat="false" ht="15" hidden="false" customHeight="false" outlineLevel="0" collapsed="false">
      <c r="A1637" s="0" t="s">
        <v>527</v>
      </c>
      <c r="B1637" s="15" t="n">
        <v>45170</v>
      </c>
      <c r="C1637" s="0" t="n">
        <v>1</v>
      </c>
      <c r="D1637" s="0" t="n">
        <v>1</v>
      </c>
    </row>
    <row r="1638" customFormat="false" ht="15" hidden="false" customHeight="false" outlineLevel="0" collapsed="false">
      <c r="A1638" s="0" t="s">
        <v>527</v>
      </c>
      <c r="B1638" s="15" t="n">
        <v>45200</v>
      </c>
      <c r="C1638" s="0" t="n">
        <v>1</v>
      </c>
      <c r="D1638" s="0" t="n">
        <v>1</v>
      </c>
    </row>
    <row r="1639" customFormat="false" ht="15" hidden="false" customHeight="false" outlineLevel="0" collapsed="false">
      <c r="A1639" s="0" t="s">
        <v>527</v>
      </c>
      <c r="B1639" s="15" t="n">
        <v>45231</v>
      </c>
      <c r="C1639" s="0" t="n">
        <v>1</v>
      </c>
      <c r="D1639" s="0" t="n">
        <v>2</v>
      </c>
    </row>
    <row r="1640" customFormat="false" ht="15" hidden="false" customHeight="false" outlineLevel="0" collapsed="false">
      <c r="A1640" s="0" t="s">
        <v>527</v>
      </c>
      <c r="B1640" s="15" t="n">
        <v>45261</v>
      </c>
      <c r="C1640" s="0" t="n">
        <v>1</v>
      </c>
      <c r="D1640" s="0" t="n">
        <v>2</v>
      </c>
    </row>
    <row r="1641" customFormat="false" ht="15" hidden="false" customHeight="false" outlineLevel="0" collapsed="false">
      <c r="A1641" s="0" t="s">
        <v>527</v>
      </c>
      <c r="B1641" s="15" t="n">
        <v>45292</v>
      </c>
      <c r="C1641" s="0" t="n">
        <v>1</v>
      </c>
      <c r="D1641" s="0" t="n">
        <v>2</v>
      </c>
    </row>
    <row r="1642" customFormat="false" ht="15" hidden="false" customHeight="false" outlineLevel="0" collapsed="false">
      <c r="A1642" s="0" t="s">
        <v>527</v>
      </c>
      <c r="B1642" s="15" t="n">
        <v>45323</v>
      </c>
      <c r="C1642" s="0" t="n">
        <v>1</v>
      </c>
      <c r="D1642" s="0" t="n">
        <v>2</v>
      </c>
    </row>
    <row r="1643" customFormat="false" ht="15" hidden="false" customHeight="false" outlineLevel="0" collapsed="false">
      <c r="A1643" s="0" t="s">
        <v>527</v>
      </c>
      <c r="B1643" s="15" t="n">
        <v>45352</v>
      </c>
      <c r="C1643" s="0" t="n">
        <v>1</v>
      </c>
      <c r="D1643" s="0" t="n">
        <v>3</v>
      </c>
    </row>
    <row r="1644" customFormat="false" ht="15" hidden="false" customHeight="false" outlineLevel="0" collapsed="false">
      <c r="A1644" s="0" t="s">
        <v>527</v>
      </c>
      <c r="B1644" s="15" t="n">
        <v>45383</v>
      </c>
      <c r="C1644" s="0" t="n">
        <v>1</v>
      </c>
      <c r="D1644" s="0" t="n">
        <v>3</v>
      </c>
    </row>
    <row r="1645" customFormat="false" ht="15" hidden="false" customHeight="false" outlineLevel="0" collapsed="false">
      <c r="A1645" s="0" t="s">
        <v>527</v>
      </c>
      <c r="B1645" s="15" t="n">
        <v>45413</v>
      </c>
      <c r="C1645" s="0" t="n">
        <v>1</v>
      </c>
      <c r="D1645" s="0" t="n">
        <v>3</v>
      </c>
    </row>
    <row r="1646" customFormat="false" ht="15" hidden="false" customHeight="false" outlineLevel="0" collapsed="false">
      <c r="A1646" s="0" t="s">
        <v>527</v>
      </c>
      <c r="B1646" s="15" t="n">
        <v>45444</v>
      </c>
      <c r="C1646" s="0" t="n">
        <v>1</v>
      </c>
      <c r="D1646" s="0" t="n">
        <v>5</v>
      </c>
    </row>
    <row r="1647" customFormat="false" ht="15" hidden="false" customHeight="false" outlineLevel="0" collapsed="false">
      <c r="A1647" s="0" t="s">
        <v>527</v>
      </c>
      <c r="B1647" s="15" t="n">
        <v>45474</v>
      </c>
      <c r="C1647" s="0" t="n">
        <v>1</v>
      </c>
      <c r="D1647" s="0" t="n">
        <v>5</v>
      </c>
    </row>
    <row r="1648" customFormat="false" ht="15" hidden="false" customHeight="false" outlineLevel="0" collapsed="false">
      <c r="A1648" s="0" t="s">
        <v>527</v>
      </c>
      <c r="B1648" s="15" t="n">
        <v>45505</v>
      </c>
      <c r="C1648" s="0" t="n">
        <v>1</v>
      </c>
      <c r="D1648" s="0" t="n">
        <v>5</v>
      </c>
    </row>
    <row r="1649" customFormat="false" ht="15" hidden="false" customHeight="false" outlineLevel="0" collapsed="false">
      <c r="A1649" s="0" t="s">
        <v>527</v>
      </c>
      <c r="B1649" s="15" t="n">
        <v>45536</v>
      </c>
      <c r="C1649" s="0" t="n">
        <v>1</v>
      </c>
      <c r="D1649" s="0" t="n">
        <v>7</v>
      </c>
    </row>
    <row r="1650" customFormat="false" ht="15" hidden="false" customHeight="false" outlineLevel="0" collapsed="false">
      <c r="A1650" s="0" t="s">
        <v>527</v>
      </c>
      <c r="B1650" s="15" t="n">
        <v>45566</v>
      </c>
      <c r="C1650" s="0" t="n">
        <v>1</v>
      </c>
      <c r="D1650" s="0" t="n">
        <v>7</v>
      </c>
    </row>
    <row r="1651" customFormat="false" ht="15" hidden="false" customHeight="false" outlineLevel="0" collapsed="false">
      <c r="A1651" s="0" t="s">
        <v>527</v>
      </c>
      <c r="B1651" s="15" t="n">
        <v>45597</v>
      </c>
      <c r="C1651" s="0" t="n">
        <v>1</v>
      </c>
      <c r="D1651" s="0" t="n">
        <v>7</v>
      </c>
    </row>
    <row r="1652" customFormat="false" ht="15" hidden="false" customHeight="false" outlineLevel="0" collapsed="false">
      <c r="A1652" s="0" t="s">
        <v>527</v>
      </c>
      <c r="B1652" s="15" t="n">
        <v>45627</v>
      </c>
      <c r="C1652" s="0" t="n">
        <v>1</v>
      </c>
      <c r="D1652" s="0" t="n">
        <v>8</v>
      </c>
    </row>
    <row r="1653" customFormat="false" ht="15" hidden="false" customHeight="false" outlineLevel="0" collapsed="false">
      <c r="A1653" s="0" t="s">
        <v>527</v>
      </c>
      <c r="B1653" s="15" t="n">
        <v>45658</v>
      </c>
      <c r="C1653" s="0" t="n">
        <v>1</v>
      </c>
      <c r="D1653" s="0" t="n">
        <v>8</v>
      </c>
    </row>
    <row r="1654" customFormat="false" ht="15" hidden="false" customHeight="false" outlineLevel="0" collapsed="false">
      <c r="A1654" s="0" t="s">
        <v>527</v>
      </c>
      <c r="B1654" s="15" t="n">
        <v>45689</v>
      </c>
      <c r="C1654" s="0" t="n">
        <v>1</v>
      </c>
      <c r="D1654" s="0" t="n">
        <v>8</v>
      </c>
    </row>
    <row r="1655" customFormat="false" ht="15" hidden="false" customHeight="false" outlineLevel="0" collapsed="false">
      <c r="A1655" s="0" t="s">
        <v>527</v>
      </c>
      <c r="B1655" s="15" t="n">
        <v>45717</v>
      </c>
      <c r="C1655" s="0" t="n">
        <v>1</v>
      </c>
      <c r="D1655" s="0" t="n">
        <v>9</v>
      </c>
    </row>
    <row r="1656" customFormat="false" ht="15" hidden="false" customHeight="false" outlineLevel="0" collapsed="false">
      <c r="A1656" s="0" t="s">
        <v>527</v>
      </c>
      <c r="B1656" s="15" t="n">
        <v>45748</v>
      </c>
      <c r="C1656" s="0" t="n">
        <v>1</v>
      </c>
      <c r="D1656" s="0" t="n">
        <v>9</v>
      </c>
    </row>
    <row r="1657" customFormat="false" ht="15" hidden="false" customHeight="false" outlineLevel="0" collapsed="false">
      <c r="A1657" s="0" t="s">
        <v>527</v>
      </c>
      <c r="B1657" s="15" t="n">
        <v>45778</v>
      </c>
      <c r="C1657" s="0" t="n">
        <v>1</v>
      </c>
      <c r="D1657" s="0" t="n">
        <v>9</v>
      </c>
    </row>
    <row r="1658" customFormat="false" ht="15" hidden="false" customHeight="false" outlineLevel="0" collapsed="false">
      <c r="A1658" s="0" t="s">
        <v>527</v>
      </c>
      <c r="B1658" s="15" t="n">
        <v>45809</v>
      </c>
      <c r="C1658" s="0" t="n">
        <v>1</v>
      </c>
      <c r="D1658" s="0" t="n">
        <v>9</v>
      </c>
    </row>
    <row r="1659" customFormat="false" ht="15" hidden="false" customHeight="false" outlineLevel="0" collapsed="false">
      <c r="A1659" s="0" t="s">
        <v>527</v>
      </c>
      <c r="B1659" s="15" t="n">
        <v>45839</v>
      </c>
      <c r="C1659" s="0" t="n">
        <v>1</v>
      </c>
      <c r="D1659" s="0" t="n">
        <v>9</v>
      </c>
    </row>
    <row r="1660" customFormat="false" ht="15" hidden="false" customHeight="false" outlineLevel="0" collapsed="false">
      <c r="A1660" s="0" t="s">
        <v>527</v>
      </c>
      <c r="B1660" s="15" t="n">
        <v>45870</v>
      </c>
      <c r="C1660" s="0" t="n">
        <v>1</v>
      </c>
      <c r="D1660" s="0" t="n">
        <v>9</v>
      </c>
    </row>
    <row r="1661" customFormat="false" ht="15" hidden="false" customHeight="false" outlineLevel="0" collapsed="false">
      <c r="A1661" s="0" t="s">
        <v>527</v>
      </c>
      <c r="B1661" s="15" t="n">
        <v>45901</v>
      </c>
      <c r="C1661" s="0" t="n">
        <v>1</v>
      </c>
      <c r="D1661" s="0" t="n">
        <v>10</v>
      </c>
    </row>
    <row r="1662" customFormat="false" ht="15" hidden="false" customHeight="false" outlineLevel="0" collapsed="false">
      <c r="A1662" s="0" t="s">
        <v>527</v>
      </c>
      <c r="B1662" s="15" t="n">
        <v>45931</v>
      </c>
      <c r="C1662" s="0" t="n">
        <v>1</v>
      </c>
      <c r="D1662" s="0" t="n">
        <v>11</v>
      </c>
    </row>
    <row r="1663" customFormat="false" ht="15" hidden="false" customHeight="false" outlineLevel="0" collapsed="false">
      <c r="A1663" s="0" t="s">
        <v>527</v>
      </c>
      <c r="B1663" s="15" t="n">
        <v>45962</v>
      </c>
      <c r="C1663" s="0" t="n">
        <v>1</v>
      </c>
      <c r="D1663" s="0" t="n">
        <v>12</v>
      </c>
    </row>
    <row r="1664" customFormat="false" ht="15" hidden="false" customHeight="false" outlineLevel="0" collapsed="false">
      <c r="A1664" s="0" t="s">
        <v>527</v>
      </c>
      <c r="B1664" s="15" t="n">
        <v>45992</v>
      </c>
      <c r="C1664" s="0" t="n">
        <v>1</v>
      </c>
      <c r="D1664" s="0" t="n">
        <v>12</v>
      </c>
    </row>
    <row r="1665" customFormat="false" ht="15" hidden="false" customHeight="false" outlineLevel="0" collapsed="false">
      <c r="A1665" s="0" t="s">
        <v>527</v>
      </c>
      <c r="B1665" s="15" t="n">
        <v>46023</v>
      </c>
      <c r="C1665" s="0" t="n">
        <v>1</v>
      </c>
      <c r="D1665" s="0" t="n">
        <v>12</v>
      </c>
    </row>
    <row r="1666" customFormat="false" ht="15" hidden="false" customHeight="false" outlineLevel="0" collapsed="false">
      <c r="A1666" s="0" t="s">
        <v>527</v>
      </c>
      <c r="B1666" s="15" t="n">
        <v>46054</v>
      </c>
      <c r="C1666" s="0" t="n">
        <v>1</v>
      </c>
      <c r="D1666" s="0" t="n">
        <v>12</v>
      </c>
    </row>
    <row r="1667" customFormat="false" ht="15" hidden="false" customHeight="false" outlineLevel="0" collapsed="false">
      <c r="A1667" s="0" t="s">
        <v>527</v>
      </c>
      <c r="B1667" s="15" t="n">
        <v>46082</v>
      </c>
      <c r="C1667" s="0" t="n">
        <v>1</v>
      </c>
      <c r="D1667" s="0" t="n">
        <v>12</v>
      </c>
    </row>
    <row r="1668" customFormat="false" ht="15" hidden="false" customHeight="false" outlineLevel="0" collapsed="false">
      <c r="A1668" s="0" t="s">
        <v>527</v>
      </c>
      <c r="B1668" s="15" t="n">
        <v>46113</v>
      </c>
      <c r="C1668" s="0" t="n">
        <v>1</v>
      </c>
      <c r="D1668" s="0" t="n">
        <v>12</v>
      </c>
    </row>
    <row r="1669" customFormat="false" ht="15" hidden="false" customHeight="false" outlineLevel="0" collapsed="false">
      <c r="A1669" s="0" t="s">
        <v>527</v>
      </c>
      <c r="B1669" s="15" t="n">
        <v>46143</v>
      </c>
      <c r="C1669" s="0" t="n">
        <v>1</v>
      </c>
      <c r="D1669" s="0" t="n">
        <v>13</v>
      </c>
    </row>
    <row r="1670" customFormat="false" ht="15" hidden="false" customHeight="false" outlineLevel="0" collapsed="false">
      <c r="A1670" s="0" t="s">
        <v>527</v>
      </c>
      <c r="B1670" s="15" t="n">
        <v>46174</v>
      </c>
      <c r="C1670" s="0" t="n">
        <v>1</v>
      </c>
      <c r="D1670" s="0" t="n">
        <v>15</v>
      </c>
    </row>
    <row r="1671" customFormat="false" ht="15" hidden="false" customHeight="false" outlineLevel="0" collapsed="false">
      <c r="A1671" s="0" t="s">
        <v>527</v>
      </c>
      <c r="B1671" s="15" t="n">
        <v>46204</v>
      </c>
      <c r="C1671" s="0" t="n">
        <v>1</v>
      </c>
      <c r="D1671" s="0" t="n">
        <v>16</v>
      </c>
    </row>
    <row r="1672" customFormat="false" ht="15" hidden="false" customHeight="false" outlineLevel="0" collapsed="false">
      <c r="A1672" s="0" t="s">
        <v>527</v>
      </c>
      <c r="B1672" s="15" t="n">
        <v>46235</v>
      </c>
      <c r="C1672" s="0" t="n">
        <v>1</v>
      </c>
      <c r="D1672" s="0" t="n">
        <v>17</v>
      </c>
    </row>
    <row r="1673" customFormat="false" ht="15" hidden="false" customHeight="false" outlineLevel="0" collapsed="false">
      <c r="A1673" s="0" t="s">
        <v>535</v>
      </c>
      <c r="B1673" s="15" t="n">
        <v>46235</v>
      </c>
      <c r="C1673" s="0" t="n">
        <v>1</v>
      </c>
      <c r="D1673" s="0" t="n">
        <v>1</v>
      </c>
    </row>
    <row r="1674" customFormat="false" ht="15" hidden="false" customHeight="false" outlineLevel="0" collapsed="false">
      <c r="A1674" s="0" t="s">
        <v>515</v>
      </c>
      <c r="B1674" s="15" t="n">
        <v>45809</v>
      </c>
      <c r="C1674" s="0" t="n">
        <v>1</v>
      </c>
      <c r="D1674" s="0" t="n">
        <v>1</v>
      </c>
    </row>
    <row r="1675" customFormat="false" ht="15" hidden="false" customHeight="false" outlineLevel="0" collapsed="false">
      <c r="A1675" s="0" t="s">
        <v>515</v>
      </c>
      <c r="B1675" s="15" t="n">
        <v>45839</v>
      </c>
      <c r="C1675" s="0" t="n">
        <v>1</v>
      </c>
      <c r="D1675" s="0" t="n">
        <v>1</v>
      </c>
    </row>
    <row r="1676" customFormat="false" ht="15" hidden="false" customHeight="false" outlineLevel="0" collapsed="false">
      <c r="A1676" s="0" t="s">
        <v>515</v>
      </c>
      <c r="B1676" s="15" t="n">
        <v>45870</v>
      </c>
      <c r="C1676" s="0" t="n">
        <v>1</v>
      </c>
      <c r="D1676" s="0" t="n">
        <v>1</v>
      </c>
    </row>
    <row r="1677" customFormat="false" ht="15" hidden="false" customHeight="false" outlineLevel="0" collapsed="false">
      <c r="A1677" s="0" t="s">
        <v>515</v>
      </c>
      <c r="B1677" s="15" t="n">
        <v>45901</v>
      </c>
      <c r="C1677" s="0" t="n">
        <v>1</v>
      </c>
      <c r="D1677" s="0" t="n">
        <v>1</v>
      </c>
    </row>
    <row r="1678" customFormat="false" ht="15" hidden="false" customHeight="false" outlineLevel="0" collapsed="false">
      <c r="A1678" s="0" t="s">
        <v>515</v>
      </c>
      <c r="B1678" s="15" t="n">
        <v>45931</v>
      </c>
      <c r="C1678" s="0" t="n">
        <v>1</v>
      </c>
      <c r="D1678" s="0" t="n">
        <v>1</v>
      </c>
    </row>
    <row r="1679" customFormat="false" ht="15" hidden="false" customHeight="false" outlineLevel="0" collapsed="false">
      <c r="A1679" s="0" t="s">
        <v>515</v>
      </c>
      <c r="B1679" s="15" t="n">
        <v>45962</v>
      </c>
      <c r="C1679" s="0" t="n">
        <v>1</v>
      </c>
      <c r="D1679" s="0" t="n">
        <v>1</v>
      </c>
    </row>
    <row r="1680" customFormat="false" ht="15" hidden="false" customHeight="false" outlineLevel="0" collapsed="false">
      <c r="A1680" s="0" t="s">
        <v>515</v>
      </c>
      <c r="B1680" s="15" t="n">
        <v>45992</v>
      </c>
      <c r="C1680" s="0" t="n">
        <v>1</v>
      </c>
      <c r="D1680" s="0" t="n">
        <v>1</v>
      </c>
    </row>
    <row r="1681" customFormat="false" ht="15" hidden="false" customHeight="false" outlineLevel="0" collapsed="false">
      <c r="A1681" s="0" t="s">
        <v>515</v>
      </c>
      <c r="B1681" s="15" t="n">
        <v>46023</v>
      </c>
      <c r="C1681" s="0" t="n">
        <v>1</v>
      </c>
      <c r="D1681" s="0" t="n">
        <v>1</v>
      </c>
    </row>
    <row r="1682" customFormat="false" ht="15" hidden="false" customHeight="false" outlineLevel="0" collapsed="false">
      <c r="A1682" s="0" t="s">
        <v>515</v>
      </c>
      <c r="B1682" s="15" t="n">
        <v>46054</v>
      </c>
      <c r="C1682" s="0" t="n">
        <v>1</v>
      </c>
      <c r="D1682" s="0" t="n">
        <v>1</v>
      </c>
    </row>
    <row r="1683" customFormat="false" ht="15" hidden="false" customHeight="false" outlineLevel="0" collapsed="false">
      <c r="A1683" s="0" t="s">
        <v>515</v>
      </c>
      <c r="B1683" s="15" t="n">
        <v>46082</v>
      </c>
      <c r="C1683" s="0" t="n">
        <v>1</v>
      </c>
      <c r="D1683" s="0" t="n">
        <v>1</v>
      </c>
    </row>
    <row r="1684" customFormat="false" ht="15" hidden="false" customHeight="false" outlineLevel="0" collapsed="false">
      <c r="A1684" s="0" t="s">
        <v>515</v>
      </c>
      <c r="B1684" s="15" t="n">
        <v>46113</v>
      </c>
      <c r="C1684" s="0" t="n">
        <v>1</v>
      </c>
      <c r="D1684" s="0" t="n">
        <v>1</v>
      </c>
    </row>
    <row r="1685" customFormat="false" ht="15" hidden="false" customHeight="false" outlineLevel="0" collapsed="false">
      <c r="A1685" s="0" t="s">
        <v>515</v>
      </c>
      <c r="B1685" s="15" t="n">
        <v>46143</v>
      </c>
      <c r="C1685" s="0" t="n">
        <v>1</v>
      </c>
      <c r="D1685" s="0" t="n">
        <v>1</v>
      </c>
    </row>
    <row r="1686" customFormat="false" ht="15" hidden="false" customHeight="false" outlineLevel="0" collapsed="false">
      <c r="A1686" s="0" t="s">
        <v>515</v>
      </c>
      <c r="B1686" s="15" t="n">
        <v>46174</v>
      </c>
      <c r="C1686" s="0" t="n">
        <v>1</v>
      </c>
      <c r="D1686" s="0" t="n">
        <v>1</v>
      </c>
    </row>
    <row r="1687" customFormat="false" ht="15" hidden="false" customHeight="false" outlineLevel="0" collapsed="false">
      <c r="A1687" s="0" t="s">
        <v>515</v>
      </c>
      <c r="B1687" s="15" t="n">
        <v>46204</v>
      </c>
      <c r="C1687" s="0" t="n">
        <v>1</v>
      </c>
      <c r="D1687" s="0" t="n">
        <v>1</v>
      </c>
    </row>
    <row r="1688" customFormat="false" ht="15" hidden="false" customHeight="false" outlineLevel="0" collapsed="false">
      <c r="A1688" s="0" t="s">
        <v>515</v>
      </c>
      <c r="B1688" s="15" t="n">
        <v>46235</v>
      </c>
      <c r="C1688" s="0" t="n">
        <v>1</v>
      </c>
      <c r="D1688" s="0" t="n">
        <v>1</v>
      </c>
    </row>
    <row r="1689" customFormat="false" ht="15" hidden="false" customHeight="false" outlineLevel="0" collapsed="false">
      <c r="A1689" s="0" t="s">
        <v>506</v>
      </c>
      <c r="B1689" s="15" t="n">
        <v>44562</v>
      </c>
      <c r="C1689" s="0" t="n">
        <v>4</v>
      </c>
      <c r="D1689" s="0" t="n">
        <v>2</v>
      </c>
    </row>
    <row r="1690" customFormat="false" ht="15" hidden="false" customHeight="false" outlineLevel="0" collapsed="false">
      <c r="A1690" s="0" t="s">
        <v>506</v>
      </c>
      <c r="B1690" s="15" t="n">
        <v>44593</v>
      </c>
      <c r="C1690" s="0" t="n">
        <v>4</v>
      </c>
      <c r="D1690" s="0" t="n">
        <v>19</v>
      </c>
    </row>
    <row r="1691" customFormat="false" ht="15" hidden="false" customHeight="false" outlineLevel="0" collapsed="false">
      <c r="A1691" s="0" t="s">
        <v>506</v>
      </c>
      <c r="B1691" s="15" t="n">
        <v>44621</v>
      </c>
      <c r="C1691" s="0" t="n">
        <v>4</v>
      </c>
      <c r="D1691" s="0" t="n">
        <v>44</v>
      </c>
    </row>
    <row r="1692" customFormat="false" ht="15" hidden="false" customHeight="false" outlineLevel="0" collapsed="false">
      <c r="A1692" s="0" t="s">
        <v>506</v>
      </c>
      <c r="B1692" s="15" t="n">
        <v>44652</v>
      </c>
      <c r="C1692" s="0" t="n">
        <v>4</v>
      </c>
      <c r="D1692" s="0" t="n">
        <v>50</v>
      </c>
    </row>
    <row r="1693" customFormat="false" ht="15" hidden="false" customHeight="false" outlineLevel="0" collapsed="false">
      <c r="A1693" s="0" t="s">
        <v>506</v>
      </c>
      <c r="B1693" s="15" t="n">
        <v>44682</v>
      </c>
      <c r="C1693" s="0" t="n">
        <v>4</v>
      </c>
      <c r="D1693" s="0" t="n">
        <v>55</v>
      </c>
    </row>
    <row r="1694" customFormat="false" ht="15" hidden="false" customHeight="false" outlineLevel="0" collapsed="false">
      <c r="A1694" s="0" t="s">
        <v>506</v>
      </c>
      <c r="B1694" s="15" t="n">
        <v>44713</v>
      </c>
      <c r="C1694" s="0" t="n">
        <v>4</v>
      </c>
      <c r="D1694" s="0" t="n">
        <v>64</v>
      </c>
    </row>
    <row r="1695" customFormat="false" ht="15" hidden="false" customHeight="false" outlineLevel="0" collapsed="false">
      <c r="A1695" s="0" t="s">
        <v>506</v>
      </c>
      <c r="B1695" s="15" t="n">
        <v>44743</v>
      </c>
      <c r="C1695" s="0" t="n">
        <v>4</v>
      </c>
      <c r="D1695" s="0" t="n">
        <v>70</v>
      </c>
    </row>
    <row r="1696" customFormat="false" ht="15" hidden="false" customHeight="false" outlineLevel="0" collapsed="false">
      <c r="A1696" s="0" t="s">
        <v>506</v>
      </c>
      <c r="B1696" s="15" t="n">
        <v>44774</v>
      </c>
      <c r="C1696" s="0" t="n">
        <v>4</v>
      </c>
      <c r="D1696" s="0" t="n">
        <v>100</v>
      </c>
    </row>
    <row r="1697" customFormat="false" ht="15" hidden="false" customHeight="false" outlineLevel="0" collapsed="false">
      <c r="A1697" s="0" t="s">
        <v>506</v>
      </c>
      <c r="B1697" s="15" t="n">
        <v>44805</v>
      </c>
      <c r="C1697" s="0" t="n">
        <v>4</v>
      </c>
      <c r="D1697" s="0" t="n">
        <v>131</v>
      </c>
    </row>
    <row r="1698" customFormat="false" ht="15" hidden="false" customHeight="false" outlineLevel="0" collapsed="false">
      <c r="A1698" s="0" t="s">
        <v>506</v>
      </c>
      <c r="B1698" s="15" t="n">
        <v>44835</v>
      </c>
      <c r="C1698" s="0" t="n">
        <v>4</v>
      </c>
      <c r="D1698" s="0" t="n">
        <v>152</v>
      </c>
    </row>
    <row r="1699" customFormat="false" ht="15" hidden="false" customHeight="false" outlineLevel="0" collapsed="false">
      <c r="A1699" s="0" t="s">
        <v>506</v>
      </c>
      <c r="B1699" s="15" t="n">
        <v>44866</v>
      </c>
      <c r="C1699" s="0" t="n">
        <v>4</v>
      </c>
      <c r="D1699" s="0" t="n">
        <v>161</v>
      </c>
    </row>
    <row r="1700" customFormat="false" ht="15" hidden="false" customHeight="false" outlineLevel="0" collapsed="false">
      <c r="A1700" s="0" t="s">
        <v>506</v>
      </c>
      <c r="B1700" s="15" t="n">
        <v>44896</v>
      </c>
      <c r="C1700" s="0" t="n">
        <v>4</v>
      </c>
      <c r="D1700" s="0" t="n">
        <v>184</v>
      </c>
    </row>
    <row r="1701" customFormat="false" ht="15" hidden="false" customHeight="false" outlineLevel="0" collapsed="false">
      <c r="A1701" s="0" t="s">
        <v>506</v>
      </c>
      <c r="B1701" s="15" t="n">
        <v>44927</v>
      </c>
      <c r="C1701" s="0" t="n">
        <v>4</v>
      </c>
      <c r="D1701" s="0" t="n">
        <v>226</v>
      </c>
    </row>
    <row r="1702" customFormat="false" ht="15" hidden="false" customHeight="false" outlineLevel="0" collapsed="false">
      <c r="A1702" s="0" t="s">
        <v>506</v>
      </c>
      <c r="B1702" s="15" t="n">
        <v>44958</v>
      </c>
      <c r="C1702" s="0" t="n">
        <v>4</v>
      </c>
      <c r="D1702" s="0" t="n">
        <v>272</v>
      </c>
    </row>
    <row r="1703" customFormat="false" ht="15" hidden="false" customHeight="false" outlineLevel="0" collapsed="false">
      <c r="A1703" s="0" t="s">
        <v>506</v>
      </c>
      <c r="B1703" s="15" t="n">
        <v>44986</v>
      </c>
      <c r="C1703" s="0" t="n">
        <v>4</v>
      </c>
      <c r="D1703" s="0" t="n">
        <v>318</v>
      </c>
    </row>
    <row r="1704" customFormat="false" ht="15" hidden="false" customHeight="false" outlineLevel="0" collapsed="false">
      <c r="A1704" s="0" t="s">
        <v>506</v>
      </c>
      <c r="B1704" s="15" t="n">
        <v>45017</v>
      </c>
      <c r="C1704" s="0" t="n">
        <v>4</v>
      </c>
      <c r="D1704" s="0" t="n">
        <v>353</v>
      </c>
    </row>
    <row r="1705" customFormat="false" ht="15" hidden="false" customHeight="false" outlineLevel="0" collapsed="false">
      <c r="A1705" s="0" t="s">
        <v>506</v>
      </c>
      <c r="B1705" s="15" t="n">
        <v>45047</v>
      </c>
      <c r="C1705" s="0" t="n">
        <v>4</v>
      </c>
      <c r="D1705" s="0" t="n">
        <v>386</v>
      </c>
    </row>
    <row r="1706" customFormat="false" ht="15" hidden="false" customHeight="false" outlineLevel="0" collapsed="false">
      <c r="A1706" s="0" t="s">
        <v>506</v>
      </c>
      <c r="B1706" s="15" t="n">
        <v>45078</v>
      </c>
      <c r="C1706" s="0" t="n">
        <v>4</v>
      </c>
      <c r="D1706" s="0" t="n">
        <v>438</v>
      </c>
    </row>
    <row r="1707" customFormat="false" ht="15" hidden="false" customHeight="false" outlineLevel="0" collapsed="false">
      <c r="A1707" s="0" t="s">
        <v>506</v>
      </c>
      <c r="B1707" s="15" t="n">
        <v>45108</v>
      </c>
      <c r="C1707" s="0" t="n">
        <v>4</v>
      </c>
      <c r="D1707" s="0" t="n">
        <v>468</v>
      </c>
    </row>
    <row r="1708" customFormat="false" ht="15" hidden="false" customHeight="false" outlineLevel="0" collapsed="false">
      <c r="A1708" s="0" t="s">
        <v>506</v>
      </c>
      <c r="B1708" s="15" t="n">
        <v>45139</v>
      </c>
      <c r="C1708" s="0" t="n">
        <v>4</v>
      </c>
      <c r="D1708" s="0" t="n">
        <v>532</v>
      </c>
    </row>
    <row r="1709" customFormat="false" ht="15" hidden="false" customHeight="false" outlineLevel="0" collapsed="false">
      <c r="A1709" s="0" t="s">
        <v>506</v>
      </c>
      <c r="B1709" s="15" t="n">
        <v>45170</v>
      </c>
      <c r="C1709" s="0" t="n">
        <v>4</v>
      </c>
      <c r="D1709" s="0" t="n">
        <v>591</v>
      </c>
    </row>
    <row r="1710" customFormat="false" ht="15" hidden="false" customHeight="false" outlineLevel="0" collapsed="false">
      <c r="A1710" s="0" t="s">
        <v>506</v>
      </c>
      <c r="B1710" s="15" t="n">
        <v>45200</v>
      </c>
      <c r="C1710" s="0" t="n">
        <v>4</v>
      </c>
      <c r="D1710" s="0" t="n">
        <v>623</v>
      </c>
    </row>
    <row r="1711" customFormat="false" ht="15" hidden="false" customHeight="false" outlineLevel="0" collapsed="false">
      <c r="A1711" s="0" t="s">
        <v>506</v>
      </c>
      <c r="B1711" s="15" t="n">
        <v>45231</v>
      </c>
      <c r="C1711" s="0" t="n">
        <v>4</v>
      </c>
      <c r="D1711" s="0" t="n">
        <v>696</v>
      </c>
    </row>
    <row r="1712" customFormat="false" ht="15" hidden="false" customHeight="false" outlineLevel="0" collapsed="false">
      <c r="A1712" s="0" t="s">
        <v>506</v>
      </c>
      <c r="B1712" s="15" t="n">
        <v>45261</v>
      </c>
      <c r="C1712" s="0" t="n">
        <v>4</v>
      </c>
      <c r="D1712" s="0" t="n">
        <v>748</v>
      </c>
    </row>
    <row r="1713" customFormat="false" ht="15" hidden="false" customHeight="false" outlineLevel="0" collapsed="false">
      <c r="A1713" s="0" t="s">
        <v>506</v>
      </c>
      <c r="B1713" s="15" t="n">
        <v>45292</v>
      </c>
      <c r="C1713" s="0" t="n">
        <v>4</v>
      </c>
      <c r="D1713" s="0" t="n">
        <v>769</v>
      </c>
    </row>
    <row r="1714" customFormat="false" ht="15" hidden="false" customHeight="false" outlineLevel="0" collapsed="false">
      <c r="A1714" s="0" t="s">
        <v>506</v>
      </c>
      <c r="B1714" s="15" t="n">
        <v>45323</v>
      </c>
      <c r="C1714" s="0" t="n">
        <v>4</v>
      </c>
      <c r="D1714" s="0" t="n">
        <v>829</v>
      </c>
    </row>
    <row r="1715" customFormat="false" ht="15" hidden="false" customHeight="false" outlineLevel="0" collapsed="false">
      <c r="A1715" s="0" t="s">
        <v>506</v>
      </c>
      <c r="B1715" s="15" t="n">
        <v>45352</v>
      </c>
      <c r="C1715" s="0" t="n">
        <v>4</v>
      </c>
      <c r="D1715" s="0" t="n">
        <v>890</v>
      </c>
    </row>
    <row r="1716" customFormat="false" ht="15" hidden="false" customHeight="false" outlineLevel="0" collapsed="false">
      <c r="A1716" s="0" t="s">
        <v>506</v>
      </c>
      <c r="B1716" s="15" t="n">
        <v>45383</v>
      </c>
      <c r="C1716" s="0" t="n">
        <v>4</v>
      </c>
      <c r="D1716" s="0" t="n">
        <v>918</v>
      </c>
    </row>
    <row r="1717" customFormat="false" ht="15" hidden="false" customHeight="false" outlineLevel="0" collapsed="false">
      <c r="A1717" s="0" t="s">
        <v>506</v>
      </c>
      <c r="B1717" s="15" t="n">
        <v>45413</v>
      </c>
      <c r="C1717" s="0" t="n">
        <v>4</v>
      </c>
      <c r="D1717" s="0" t="n">
        <v>983</v>
      </c>
    </row>
    <row r="1718" customFormat="false" ht="15" hidden="false" customHeight="false" outlineLevel="0" collapsed="false">
      <c r="A1718" s="0" t="s">
        <v>506</v>
      </c>
      <c r="B1718" s="15" t="n">
        <v>45444</v>
      </c>
      <c r="C1718" s="0" t="n">
        <v>4</v>
      </c>
      <c r="D1718" s="0" t="n">
        <v>1050</v>
      </c>
    </row>
    <row r="1719" customFormat="false" ht="15" hidden="false" customHeight="false" outlineLevel="0" collapsed="false">
      <c r="A1719" s="0" t="s">
        <v>506</v>
      </c>
      <c r="B1719" s="15" t="n">
        <v>45474</v>
      </c>
      <c r="C1719" s="0" t="n">
        <v>4</v>
      </c>
      <c r="D1719" s="0" t="n">
        <v>1098</v>
      </c>
    </row>
    <row r="1720" customFormat="false" ht="15" hidden="false" customHeight="false" outlineLevel="0" collapsed="false">
      <c r="A1720" s="0" t="s">
        <v>506</v>
      </c>
      <c r="B1720" s="15" t="n">
        <v>45505</v>
      </c>
      <c r="C1720" s="0" t="n">
        <v>4</v>
      </c>
      <c r="D1720" s="0" t="n">
        <v>1153</v>
      </c>
    </row>
    <row r="1721" customFormat="false" ht="15" hidden="false" customHeight="false" outlineLevel="0" collapsed="false">
      <c r="A1721" s="0" t="s">
        <v>506</v>
      </c>
      <c r="B1721" s="15" t="n">
        <v>45536</v>
      </c>
      <c r="C1721" s="0" t="n">
        <v>4</v>
      </c>
      <c r="D1721" s="0" t="n">
        <v>1193</v>
      </c>
    </row>
    <row r="1722" customFormat="false" ht="15" hidden="false" customHeight="false" outlineLevel="0" collapsed="false">
      <c r="A1722" s="0" t="s">
        <v>506</v>
      </c>
      <c r="B1722" s="15" t="n">
        <v>45566</v>
      </c>
      <c r="C1722" s="0" t="n">
        <v>4</v>
      </c>
      <c r="D1722" s="0" t="n">
        <v>1237</v>
      </c>
    </row>
    <row r="1723" customFormat="false" ht="15" hidden="false" customHeight="false" outlineLevel="0" collapsed="false">
      <c r="A1723" s="0" t="s">
        <v>506</v>
      </c>
      <c r="B1723" s="15" t="n">
        <v>45597</v>
      </c>
      <c r="C1723" s="0" t="n">
        <v>4</v>
      </c>
      <c r="D1723" s="0" t="n">
        <v>1294</v>
      </c>
    </row>
    <row r="1724" customFormat="false" ht="15" hidden="false" customHeight="false" outlineLevel="0" collapsed="false">
      <c r="A1724" s="0" t="s">
        <v>506</v>
      </c>
      <c r="B1724" s="15" t="n">
        <v>45627</v>
      </c>
      <c r="C1724" s="0" t="n">
        <v>4</v>
      </c>
      <c r="D1724" s="0" t="n">
        <v>1347</v>
      </c>
    </row>
    <row r="1725" customFormat="false" ht="15" hidden="false" customHeight="false" outlineLevel="0" collapsed="false">
      <c r="A1725" s="0" t="s">
        <v>506</v>
      </c>
      <c r="B1725" s="15" t="n">
        <v>45658</v>
      </c>
      <c r="C1725" s="0" t="n">
        <v>4</v>
      </c>
      <c r="D1725" s="0" t="n">
        <v>1377</v>
      </c>
    </row>
    <row r="1726" customFormat="false" ht="15" hidden="false" customHeight="false" outlineLevel="0" collapsed="false">
      <c r="A1726" s="0" t="s">
        <v>506</v>
      </c>
      <c r="B1726" s="15" t="n">
        <v>45689</v>
      </c>
      <c r="C1726" s="0" t="n">
        <v>4</v>
      </c>
      <c r="D1726" s="0" t="n">
        <v>1412</v>
      </c>
    </row>
    <row r="1727" customFormat="false" ht="15" hidden="false" customHeight="false" outlineLevel="0" collapsed="false">
      <c r="A1727" s="0" t="s">
        <v>506</v>
      </c>
      <c r="B1727" s="15" t="n">
        <v>45717</v>
      </c>
      <c r="C1727" s="0" t="n">
        <v>4</v>
      </c>
      <c r="D1727" s="0" t="n">
        <v>1459</v>
      </c>
    </row>
    <row r="1728" customFormat="false" ht="15" hidden="false" customHeight="false" outlineLevel="0" collapsed="false">
      <c r="A1728" s="0" t="s">
        <v>506</v>
      </c>
      <c r="B1728" s="15" t="n">
        <v>45748</v>
      </c>
      <c r="C1728" s="0" t="n">
        <v>4</v>
      </c>
      <c r="D1728" s="0" t="n">
        <v>1506</v>
      </c>
    </row>
    <row r="1729" customFormat="false" ht="15" hidden="false" customHeight="false" outlineLevel="0" collapsed="false">
      <c r="A1729" s="0" t="s">
        <v>506</v>
      </c>
      <c r="B1729" s="15" t="n">
        <v>45778</v>
      </c>
      <c r="C1729" s="0" t="n">
        <v>4</v>
      </c>
      <c r="D1729" s="0" t="n">
        <v>1567</v>
      </c>
    </row>
    <row r="1730" customFormat="false" ht="15" hidden="false" customHeight="false" outlineLevel="0" collapsed="false">
      <c r="A1730" s="0" t="s">
        <v>506</v>
      </c>
      <c r="B1730" s="15" t="n">
        <v>45809</v>
      </c>
      <c r="C1730" s="0" t="n">
        <v>4</v>
      </c>
      <c r="D1730" s="0" t="n">
        <v>1645</v>
      </c>
    </row>
    <row r="1731" customFormat="false" ht="15" hidden="false" customHeight="false" outlineLevel="0" collapsed="false">
      <c r="A1731" s="0" t="s">
        <v>506</v>
      </c>
      <c r="B1731" s="15" t="n">
        <v>45839</v>
      </c>
      <c r="C1731" s="0" t="n">
        <v>4</v>
      </c>
      <c r="D1731" s="0" t="n">
        <v>1697</v>
      </c>
    </row>
    <row r="1732" customFormat="false" ht="15" hidden="false" customHeight="false" outlineLevel="0" collapsed="false">
      <c r="A1732" s="0" t="s">
        <v>506</v>
      </c>
      <c r="B1732" s="15" t="n">
        <v>45870</v>
      </c>
      <c r="C1732" s="0" t="n">
        <v>4</v>
      </c>
      <c r="D1732" s="0" t="n">
        <v>1764</v>
      </c>
    </row>
    <row r="1733" customFormat="false" ht="15" hidden="false" customHeight="false" outlineLevel="0" collapsed="false">
      <c r="A1733" s="0" t="s">
        <v>506</v>
      </c>
      <c r="B1733" s="15" t="n">
        <v>45901</v>
      </c>
      <c r="C1733" s="0" t="n">
        <v>4</v>
      </c>
      <c r="D1733" s="0" t="n">
        <v>1840</v>
      </c>
    </row>
    <row r="1734" customFormat="false" ht="15" hidden="false" customHeight="false" outlineLevel="0" collapsed="false">
      <c r="A1734" s="0" t="s">
        <v>506</v>
      </c>
      <c r="B1734" s="15" t="n">
        <v>45931</v>
      </c>
      <c r="C1734" s="0" t="n">
        <v>4</v>
      </c>
      <c r="D1734" s="0" t="n">
        <v>1889</v>
      </c>
    </row>
    <row r="1735" customFormat="false" ht="15" hidden="false" customHeight="false" outlineLevel="0" collapsed="false">
      <c r="A1735" s="0" t="s">
        <v>506</v>
      </c>
      <c r="B1735" s="15" t="n">
        <v>45962</v>
      </c>
      <c r="C1735" s="0" t="n">
        <v>4</v>
      </c>
      <c r="D1735" s="0" t="n">
        <v>1951</v>
      </c>
    </row>
    <row r="1736" customFormat="false" ht="15" hidden="false" customHeight="false" outlineLevel="0" collapsed="false">
      <c r="A1736" s="0" t="s">
        <v>506</v>
      </c>
      <c r="B1736" s="15" t="n">
        <v>45992</v>
      </c>
      <c r="C1736" s="0" t="n">
        <v>4</v>
      </c>
      <c r="D1736" s="0" t="n">
        <v>2008</v>
      </c>
    </row>
    <row r="1737" customFormat="false" ht="15" hidden="false" customHeight="false" outlineLevel="0" collapsed="false">
      <c r="A1737" s="0" t="s">
        <v>506</v>
      </c>
      <c r="B1737" s="15" t="n">
        <v>46023</v>
      </c>
      <c r="C1737" s="0" t="n">
        <v>4</v>
      </c>
      <c r="D1737" s="0" t="n">
        <v>2069</v>
      </c>
    </row>
    <row r="1738" customFormat="false" ht="15" hidden="false" customHeight="false" outlineLevel="0" collapsed="false">
      <c r="A1738" s="0" t="s">
        <v>506</v>
      </c>
      <c r="B1738" s="15" t="n">
        <v>46054</v>
      </c>
      <c r="C1738" s="0" t="n">
        <v>4</v>
      </c>
      <c r="D1738" s="0" t="n">
        <v>2200</v>
      </c>
    </row>
    <row r="1739" customFormat="false" ht="15" hidden="false" customHeight="false" outlineLevel="0" collapsed="false">
      <c r="A1739" s="0" t="s">
        <v>506</v>
      </c>
      <c r="B1739" s="15" t="n">
        <v>46082</v>
      </c>
      <c r="C1739" s="0" t="n">
        <v>4</v>
      </c>
      <c r="D1739" s="0" t="n">
        <v>2277</v>
      </c>
    </row>
    <row r="1740" customFormat="false" ht="15" hidden="false" customHeight="false" outlineLevel="0" collapsed="false">
      <c r="A1740" s="0" t="s">
        <v>506</v>
      </c>
      <c r="B1740" s="15" t="n">
        <v>46113</v>
      </c>
      <c r="C1740" s="0" t="n">
        <v>4</v>
      </c>
      <c r="D1740" s="0" t="n">
        <v>2403</v>
      </c>
    </row>
    <row r="1741" customFormat="false" ht="15" hidden="false" customHeight="false" outlineLevel="0" collapsed="false">
      <c r="A1741" s="0" t="s">
        <v>506</v>
      </c>
      <c r="B1741" s="15" t="n">
        <v>46143</v>
      </c>
      <c r="C1741" s="0" t="n">
        <v>4</v>
      </c>
      <c r="D1741" s="0" t="n">
        <v>2570</v>
      </c>
    </row>
    <row r="1742" customFormat="false" ht="15" hidden="false" customHeight="false" outlineLevel="0" collapsed="false">
      <c r="A1742" s="0" t="s">
        <v>506</v>
      </c>
      <c r="B1742" s="15" t="n">
        <v>46174</v>
      </c>
      <c r="C1742" s="0" t="n">
        <v>4</v>
      </c>
      <c r="D1742" s="0" t="n">
        <v>2769</v>
      </c>
    </row>
    <row r="1743" customFormat="false" ht="15" hidden="false" customHeight="false" outlineLevel="0" collapsed="false">
      <c r="A1743" s="0" t="s">
        <v>506</v>
      </c>
      <c r="B1743" s="15" t="n">
        <v>46204</v>
      </c>
      <c r="C1743" s="0" t="n">
        <v>4</v>
      </c>
      <c r="D1743" s="0" t="n">
        <v>2912</v>
      </c>
    </row>
    <row r="1744" customFormat="false" ht="15" hidden="false" customHeight="false" outlineLevel="0" collapsed="false">
      <c r="A1744" s="0" t="s">
        <v>506</v>
      </c>
      <c r="B1744" s="15" t="n">
        <v>46235</v>
      </c>
      <c r="C1744" s="0" t="n">
        <v>4</v>
      </c>
      <c r="D1744" s="0" t="n">
        <v>3112</v>
      </c>
    </row>
    <row r="1745" customFormat="false" ht="15" hidden="false" customHeight="false" outlineLevel="0" collapsed="false">
      <c r="A1745" s="0" t="s">
        <v>507</v>
      </c>
      <c r="B1745" s="15" t="n">
        <v>44562</v>
      </c>
      <c r="C1745" s="0" t="n">
        <v>4</v>
      </c>
      <c r="D1745" s="0" t="n">
        <v>1</v>
      </c>
    </row>
    <row r="1746" customFormat="false" ht="15" hidden="false" customHeight="false" outlineLevel="0" collapsed="false">
      <c r="A1746" s="0" t="s">
        <v>507</v>
      </c>
      <c r="B1746" s="15" t="n">
        <v>44593</v>
      </c>
      <c r="C1746" s="0" t="n">
        <v>4</v>
      </c>
      <c r="D1746" s="0" t="n">
        <v>4</v>
      </c>
    </row>
    <row r="1747" customFormat="false" ht="15" hidden="false" customHeight="false" outlineLevel="0" collapsed="false">
      <c r="A1747" s="0" t="s">
        <v>507</v>
      </c>
      <c r="B1747" s="15" t="n">
        <v>44621</v>
      </c>
      <c r="C1747" s="0" t="n">
        <v>4</v>
      </c>
      <c r="D1747" s="0" t="n">
        <v>7</v>
      </c>
    </row>
    <row r="1748" customFormat="false" ht="15" hidden="false" customHeight="false" outlineLevel="0" collapsed="false">
      <c r="A1748" s="0" t="s">
        <v>507</v>
      </c>
      <c r="B1748" s="15" t="n">
        <v>44652</v>
      </c>
      <c r="C1748" s="0" t="n">
        <v>4</v>
      </c>
      <c r="D1748" s="0" t="n">
        <v>9</v>
      </c>
    </row>
    <row r="1749" customFormat="false" ht="15" hidden="false" customHeight="false" outlineLevel="0" collapsed="false">
      <c r="A1749" s="0" t="s">
        <v>507</v>
      </c>
      <c r="B1749" s="15" t="n">
        <v>44682</v>
      </c>
      <c r="C1749" s="0" t="n">
        <v>4</v>
      </c>
      <c r="D1749" s="0" t="n">
        <v>9</v>
      </c>
    </row>
    <row r="1750" customFormat="false" ht="15" hidden="false" customHeight="false" outlineLevel="0" collapsed="false">
      <c r="A1750" s="0" t="s">
        <v>507</v>
      </c>
      <c r="B1750" s="15" t="n">
        <v>44713</v>
      </c>
      <c r="C1750" s="0" t="n">
        <v>4</v>
      </c>
      <c r="D1750" s="0" t="n">
        <v>10</v>
      </c>
    </row>
    <row r="1751" customFormat="false" ht="15" hidden="false" customHeight="false" outlineLevel="0" collapsed="false">
      <c r="A1751" s="0" t="s">
        <v>507</v>
      </c>
      <c r="B1751" s="15" t="n">
        <v>44743</v>
      </c>
      <c r="C1751" s="0" t="n">
        <v>4</v>
      </c>
      <c r="D1751" s="0" t="n">
        <v>14</v>
      </c>
    </row>
    <row r="1752" customFormat="false" ht="15" hidden="false" customHeight="false" outlineLevel="0" collapsed="false">
      <c r="A1752" s="0" t="s">
        <v>507</v>
      </c>
      <c r="B1752" s="15" t="n">
        <v>44774</v>
      </c>
      <c r="C1752" s="0" t="n">
        <v>4</v>
      </c>
      <c r="D1752" s="0" t="n">
        <v>19</v>
      </c>
    </row>
    <row r="1753" customFormat="false" ht="15" hidden="false" customHeight="false" outlineLevel="0" collapsed="false">
      <c r="A1753" s="0" t="s">
        <v>507</v>
      </c>
      <c r="B1753" s="15" t="n">
        <v>44805</v>
      </c>
      <c r="C1753" s="0" t="n">
        <v>4</v>
      </c>
      <c r="D1753" s="0" t="n">
        <v>22</v>
      </c>
    </row>
    <row r="1754" customFormat="false" ht="15" hidden="false" customHeight="false" outlineLevel="0" collapsed="false">
      <c r="A1754" s="0" t="s">
        <v>507</v>
      </c>
      <c r="B1754" s="15" t="n">
        <v>44835</v>
      </c>
      <c r="C1754" s="0" t="n">
        <v>4</v>
      </c>
      <c r="D1754" s="0" t="n">
        <v>23</v>
      </c>
    </row>
    <row r="1755" customFormat="false" ht="15" hidden="false" customHeight="false" outlineLevel="0" collapsed="false">
      <c r="A1755" s="0" t="s">
        <v>507</v>
      </c>
      <c r="B1755" s="15" t="n">
        <v>44866</v>
      </c>
      <c r="C1755" s="0" t="n">
        <v>4</v>
      </c>
      <c r="D1755" s="0" t="n">
        <v>24</v>
      </c>
    </row>
    <row r="1756" customFormat="false" ht="15" hidden="false" customHeight="false" outlineLevel="0" collapsed="false">
      <c r="A1756" s="0" t="s">
        <v>507</v>
      </c>
      <c r="B1756" s="15" t="n">
        <v>44896</v>
      </c>
      <c r="C1756" s="0" t="n">
        <v>4</v>
      </c>
      <c r="D1756" s="0" t="n">
        <v>28</v>
      </c>
    </row>
    <row r="1757" customFormat="false" ht="15" hidden="false" customHeight="false" outlineLevel="0" collapsed="false">
      <c r="A1757" s="0" t="s">
        <v>507</v>
      </c>
      <c r="B1757" s="15" t="n">
        <v>44927</v>
      </c>
      <c r="C1757" s="0" t="n">
        <v>4</v>
      </c>
      <c r="D1757" s="0" t="n">
        <v>32</v>
      </c>
    </row>
    <row r="1758" customFormat="false" ht="15" hidden="false" customHeight="false" outlineLevel="0" collapsed="false">
      <c r="A1758" s="0" t="s">
        <v>507</v>
      </c>
      <c r="B1758" s="15" t="n">
        <v>44958</v>
      </c>
      <c r="C1758" s="0" t="n">
        <v>4</v>
      </c>
      <c r="D1758" s="0" t="n">
        <v>36</v>
      </c>
    </row>
    <row r="1759" customFormat="false" ht="15" hidden="false" customHeight="false" outlineLevel="0" collapsed="false">
      <c r="A1759" s="0" t="s">
        <v>507</v>
      </c>
      <c r="B1759" s="15" t="n">
        <v>44986</v>
      </c>
      <c r="C1759" s="0" t="n">
        <v>4</v>
      </c>
      <c r="D1759" s="0" t="n">
        <v>45</v>
      </c>
    </row>
    <row r="1760" customFormat="false" ht="15" hidden="false" customHeight="false" outlineLevel="0" collapsed="false">
      <c r="A1760" s="0" t="s">
        <v>507</v>
      </c>
      <c r="B1760" s="15" t="n">
        <v>45017</v>
      </c>
      <c r="C1760" s="0" t="n">
        <v>4</v>
      </c>
      <c r="D1760" s="0" t="n">
        <v>52</v>
      </c>
    </row>
    <row r="1761" customFormat="false" ht="15" hidden="false" customHeight="false" outlineLevel="0" collapsed="false">
      <c r="A1761" s="0" t="s">
        <v>507</v>
      </c>
      <c r="B1761" s="15" t="n">
        <v>45047</v>
      </c>
      <c r="C1761" s="0" t="n">
        <v>4</v>
      </c>
      <c r="D1761" s="0" t="n">
        <v>55</v>
      </c>
    </row>
    <row r="1762" customFormat="false" ht="15" hidden="false" customHeight="false" outlineLevel="0" collapsed="false">
      <c r="A1762" s="0" t="s">
        <v>507</v>
      </c>
      <c r="B1762" s="15" t="n">
        <v>45078</v>
      </c>
      <c r="C1762" s="0" t="n">
        <v>4</v>
      </c>
      <c r="D1762" s="0" t="n">
        <v>61</v>
      </c>
    </row>
    <row r="1763" customFormat="false" ht="15" hidden="false" customHeight="false" outlineLevel="0" collapsed="false">
      <c r="A1763" s="0" t="s">
        <v>507</v>
      </c>
      <c r="B1763" s="15" t="n">
        <v>45108</v>
      </c>
      <c r="C1763" s="0" t="n">
        <v>4</v>
      </c>
      <c r="D1763" s="0" t="n">
        <v>71</v>
      </c>
    </row>
    <row r="1764" customFormat="false" ht="15" hidden="false" customHeight="false" outlineLevel="0" collapsed="false">
      <c r="A1764" s="0" t="s">
        <v>507</v>
      </c>
      <c r="B1764" s="15" t="n">
        <v>45139</v>
      </c>
      <c r="C1764" s="0" t="n">
        <v>4</v>
      </c>
      <c r="D1764" s="0" t="n">
        <v>82</v>
      </c>
    </row>
    <row r="1765" customFormat="false" ht="15" hidden="false" customHeight="false" outlineLevel="0" collapsed="false">
      <c r="A1765" s="0" t="s">
        <v>507</v>
      </c>
      <c r="B1765" s="15" t="n">
        <v>45170</v>
      </c>
      <c r="C1765" s="0" t="n">
        <v>4</v>
      </c>
      <c r="D1765" s="0" t="n">
        <v>95</v>
      </c>
    </row>
    <row r="1766" customFormat="false" ht="15" hidden="false" customHeight="false" outlineLevel="0" collapsed="false">
      <c r="A1766" s="0" t="s">
        <v>507</v>
      </c>
      <c r="B1766" s="15" t="n">
        <v>45200</v>
      </c>
      <c r="C1766" s="0" t="n">
        <v>4</v>
      </c>
      <c r="D1766" s="0" t="n">
        <v>104</v>
      </c>
    </row>
    <row r="1767" customFormat="false" ht="15" hidden="false" customHeight="false" outlineLevel="0" collapsed="false">
      <c r="A1767" s="0" t="s">
        <v>507</v>
      </c>
      <c r="B1767" s="15" t="n">
        <v>45231</v>
      </c>
      <c r="C1767" s="0" t="n">
        <v>4</v>
      </c>
      <c r="D1767" s="0" t="n">
        <v>115</v>
      </c>
    </row>
    <row r="1768" customFormat="false" ht="15" hidden="false" customHeight="false" outlineLevel="0" collapsed="false">
      <c r="A1768" s="0" t="s">
        <v>507</v>
      </c>
      <c r="B1768" s="15" t="n">
        <v>45261</v>
      </c>
      <c r="C1768" s="0" t="n">
        <v>4</v>
      </c>
      <c r="D1768" s="0" t="n">
        <v>127</v>
      </c>
    </row>
    <row r="1769" customFormat="false" ht="15" hidden="false" customHeight="false" outlineLevel="0" collapsed="false">
      <c r="A1769" s="0" t="s">
        <v>507</v>
      </c>
      <c r="B1769" s="15" t="n">
        <v>45292</v>
      </c>
      <c r="C1769" s="0" t="n">
        <v>4</v>
      </c>
      <c r="D1769" s="0" t="n">
        <v>135</v>
      </c>
    </row>
    <row r="1770" customFormat="false" ht="15" hidden="false" customHeight="false" outlineLevel="0" collapsed="false">
      <c r="A1770" s="0" t="s">
        <v>507</v>
      </c>
      <c r="B1770" s="15" t="n">
        <v>45323</v>
      </c>
      <c r="C1770" s="0" t="n">
        <v>4</v>
      </c>
      <c r="D1770" s="0" t="n">
        <v>151</v>
      </c>
    </row>
    <row r="1771" customFormat="false" ht="15" hidden="false" customHeight="false" outlineLevel="0" collapsed="false">
      <c r="A1771" s="0" t="s">
        <v>507</v>
      </c>
      <c r="B1771" s="15" t="n">
        <v>45352</v>
      </c>
      <c r="C1771" s="0" t="n">
        <v>4</v>
      </c>
      <c r="D1771" s="0" t="n">
        <v>157</v>
      </c>
    </row>
    <row r="1772" customFormat="false" ht="15" hidden="false" customHeight="false" outlineLevel="0" collapsed="false">
      <c r="A1772" s="0" t="s">
        <v>507</v>
      </c>
      <c r="B1772" s="15" t="n">
        <v>45383</v>
      </c>
      <c r="C1772" s="0" t="n">
        <v>4</v>
      </c>
      <c r="D1772" s="0" t="n">
        <v>176</v>
      </c>
    </row>
    <row r="1773" customFormat="false" ht="15" hidden="false" customHeight="false" outlineLevel="0" collapsed="false">
      <c r="A1773" s="0" t="s">
        <v>507</v>
      </c>
      <c r="B1773" s="15" t="n">
        <v>45413</v>
      </c>
      <c r="C1773" s="0" t="n">
        <v>4</v>
      </c>
      <c r="D1773" s="0" t="n">
        <v>194</v>
      </c>
    </row>
    <row r="1774" customFormat="false" ht="15" hidden="false" customHeight="false" outlineLevel="0" collapsed="false">
      <c r="A1774" s="0" t="s">
        <v>507</v>
      </c>
      <c r="B1774" s="15" t="n">
        <v>45444</v>
      </c>
      <c r="C1774" s="0" t="n">
        <v>4</v>
      </c>
      <c r="D1774" s="0" t="n">
        <v>204</v>
      </c>
    </row>
    <row r="1775" customFormat="false" ht="15" hidden="false" customHeight="false" outlineLevel="0" collapsed="false">
      <c r="A1775" s="0" t="s">
        <v>507</v>
      </c>
      <c r="B1775" s="15" t="n">
        <v>45474</v>
      </c>
      <c r="C1775" s="0" t="n">
        <v>4</v>
      </c>
      <c r="D1775" s="0" t="n">
        <v>214</v>
      </c>
    </row>
    <row r="1776" customFormat="false" ht="15" hidden="false" customHeight="false" outlineLevel="0" collapsed="false">
      <c r="A1776" s="0" t="s">
        <v>507</v>
      </c>
      <c r="B1776" s="15" t="n">
        <v>45505</v>
      </c>
      <c r="C1776" s="0" t="n">
        <v>4</v>
      </c>
      <c r="D1776" s="0" t="n">
        <v>220</v>
      </c>
    </row>
    <row r="1777" customFormat="false" ht="15" hidden="false" customHeight="false" outlineLevel="0" collapsed="false">
      <c r="A1777" s="0" t="s">
        <v>507</v>
      </c>
      <c r="B1777" s="15" t="n">
        <v>45536</v>
      </c>
      <c r="C1777" s="0" t="n">
        <v>4</v>
      </c>
      <c r="D1777" s="0" t="n">
        <v>231</v>
      </c>
    </row>
    <row r="1778" customFormat="false" ht="15" hidden="false" customHeight="false" outlineLevel="0" collapsed="false">
      <c r="A1778" s="0" t="s">
        <v>507</v>
      </c>
      <c r="B1778" s="15" t="n">
        <v>45566</v>
      </c>
      <c r="C1778" s="0" t="n">
        <v>4</v>
      </c>
      <c r="D1778" s="0" t="n">
        <v>243</v>
      </c>
    </row>
    <row r="1779" customFormat="false" ht="15" hidden="false" customHeight="false" outlineLevel="0" collapsed="false">
      <c r="A1779" s="0" t="s">
        <v>507</v>
      </c>
      <c r="B1779" s="15" t="n">
        <v>45597</v>
      </c>
      <c r="C1779" s="0" t="n">
        <v>4</v>
      </c>
      <c r="D1779" s="0" t="n">
        <v>247</v>
      </c>
    </row>
    <row r="1780" customFormat="false" ht="15" hidden="false" customHeight="false" outlineLevel="0" collapsed="false">
      <c r="A1780" s="0" t="s">
        <v>507</v>
      </c>
      <c r="B1780" s="15" t="n">
        <v>45627</v>
      </c>
      <c r="C1780" s="0" t="n">
        <v>4</v>
      </c>
      <c r="D1780" s="0" t="n">
        <v>253</v>
      </c>
    </row>
    <row r="1781" customFormat="false" ht="15" hidden="false" customHeight="false" outlineLevel="0" collapsed="false">
      <c r="A1781" s="0" t="s">
        <v>507</v>
      </c>
      <c r="B1781" s="15" t="n">
        <v>45658</v>
      </c>
      <c r="C1781" s="0" t="n">
        <v>4</v>
      </c>
      <c r="D1781" s="0" t="n">
        <v>255</v>
      </c>
    </row>
    <row r="1782" customFormat="false" ht="15" hidden="false" customHeight="false" outlineLevel="0" collapsed="false">
      <c r="A1782" s="0" t="s">
        <v>507</v>
      </c>
      <c r="B1782" s="15" t="n">
        <v>45689</v>
      </c>
      <c r="C1782" s="0" t="n">
        <v>4</v>
      </c>
      <c r="D1782" s="0" t="n">
        <v>260</v>
      </c>
    </row>
    <row r="1783" customFormat="false" ht="15" hidden="false" customHeight="false" outlineLevel="0" collapsed="false">
      <c r="A1783" s="0" t="s">
        <v>507</v>
      </c>
      <c r="B1783" s="15" t="n">
        <v>45717</v>
      </c>
      <c r="C1783" s="0" t="n">
        <v>4</v>
      </c>
      <c r="D1783" s="0" t="n">
        <v>269</v>
      </c>
    </row>
    <row r="1784" customFormat="false" ht="15" hidden="false" customHeight="false" outlineLevel="0" collapsed="false">
      <c r="A1784" s="0" t="s">
        <v>507</v>
      </c>
      <c r="B1784" s="15" t="n">
        <v>45748</v>
      </c>
      <c r="C1784" s="0" t="n">
        <v>4</v>
      </c>
      <c r="D1784" s="0" t="n">
        <v>273</v>
      </c>
    </row>
    <row r="1785" customFormat="false" ht="15" hidden="false" customHeight="false" outlineLevel="0" collapsed="false">
      <c r="A1785" s="0" t="s">
        <v>507</v>
      </c>
      <c r="B1785" s="15" t="n">
        <v>45778</v>
      </c>
      <c r="C1785" s="0" t="n">
        <v>4</v>
      </c>
      <c r="D1785" s="0" t="n">
        <v>284</v>
      </c>
    </row>
    <row r="1786" customFormat="false" ht="15" hidden="false" customHeight="false" outlineLevel="0" collapsed="false">
      <c r="A1786" s="0" t="s">
        <v>507</v>
      </c>
      <c r="B1786" s="15" t="n">
        <v>45809</v>
      </c>
      <c r="C1786" s="0" t="n">
        <v>4</v>
      </c>
      <c r="D1786" s="0" t="n">
        <v>298</v>
      </c>
    </row>
    <row r="1787" customFormat="false" ht="15" hidden="false" customHeight="false" outlineLevel="0" collapsed="false">
      <c r="A1787" s="0" t="s">
        <v>507</v>
      </c>
      <c r="B1787" s="15" t="n">
        <v>45839</v>
      </c>
      <c r="C1787" s="0" t="n">
        <v>4</v>
      </c>
      <c r="D1787" s="0" t="n">
        <v>309</v>
      </c>
    </row>
    <row r="1788" customFormat="false" ht="15" hidden="false" customHeight="false" outlineLevel="0" collapsed="false">
      <c r="A1788" s="0" t="s">
        <v>507</v>
      </c>
      <c r="B1788" s="15" t="n">
        <v>45870</v>
      </c>
      <c r="C1788" s="0" t="n">
        <v>4</v>
      </c>
      <c r="D1788" s="0" t="n">
        <v>315</v>
      </c>
    </row>
    <row r="1789" customFormat="false" ht="15" hidden="false" customHeight="false" outlineLevel="0" collapsed="false">
      <c r="A1789" s="0" t="s">
        <v>507</v>
      </c>
      <c r="B1789" s="15" t="n">
        <v>45901</v>
      </c>
      <c r="C1789" s="0" t="n">
        <v>4</v>
      </c>
      <c r="D1789" s="0" t="n">
        <v>325</v>
      </c>
    </row>
    <row r="1790" customFormat="false" ht="15" hidden="false" customHeight="false" outlineLevel="0" collapsed="false">
      <c r="A1790" s="0" t="s">
        <v>507</v>
      </c>
      <c r="B1790" s="15" t="n">
        <v>45931</v>
      </c>
      <c r="C1790" s="0" t="n">
        <v>4</v>
      </c>
      <c r="D1790" s="0" t="n">
        <v>338</v>
      </c>
    </row>
    <row r="1791" customFormat="false" ht="15" hidden="false" customHeight="false" outlineLevel="0" collapsed="false">
      <c r="A1791" s="0" t="s">
        <v>507</v>
      </c>
      <c r="B1791" s="15" t="n">
        <v>45962</v>
      </c>
      <c r="C1791" s="0" t="n">
        <v>4</v>
      </c>
      <c r="D1791" s="0" t="n">
        <v>343</v>
      </c>
    </row>
    <row r="1792" customFormat="false" ht="15" hidden="false" customHeight="false" outlineLevel="0" collapsed="false">
      <c r="A1792" s="0" t="s">
        <v>507</v>
      </c>
      <c r="B1792" s="15" t="n">
        <v>45992</v>
      </c>
      <c r="C1792" s="0" t="n">
        <v>4</v>
      </c>
      <c r="D1792" s="0" t="n">
        <v>349</v>
      </c>
    </row>
    <row r="1793" customFormat="false" ht="15" hidden="false" customHeight="false" outlineLevel="0" collapsed="false">
      <c r="A1793" s="0" t="s">
        <v>507</v>
      </c>
      <c r="B1793" s="15" t="n">
        <v>46023</v>
      </c>
      <c r="C1793" s="0" t="n">
        <v>4</v>
      </c>
      <c r="D1793" s="0" t="n">
        <v>356</v>
      </c>
    </row>
    <row r="1794" customFormat="false" ht="15" hidden="false" customHeight="false" outlineLevel="0" collapsed="false">
      <c r="A1794" s="0" t="s">
        <v>507</v>
      </c>
      <c r="B1794" s="15" t="n">
        <v>46054</v>
      </c>
      <c r="C1794" s="0" t="n">
        <v>4</v>
      </c>
      <c r="D1794" s="0" t="n">
        <v>374</v>
      </c>
    </row>
    <row r="1795" customFormat="false" ht="15" hidden="false" customHeight="false" outlineLevel="0" collapsed="false">
      <c r="A1795" s="0" t="s">
        <v>507</v>
      </c>
      <c r="B1795" s="15" t="n">
        <v>46082</v>
      </c>
      <c r="C1795" s="0" t="n">
        <v>4</v>
      </c>
      <c r="D1795" s="0" t="n">
        <v>389</v>
      </c>
    </row>
    <row r="1796" customFormat="false" ht="15" hidden="false" customHeight="false" outlineLevel="0" collapsed="false">
      <c r="A1796" s="0" t="s">
        <v>507</v>
      </c>
      <c r="B1796" s="15" t="n">
        <v>46113</v>
      </c>
      <c r="C1796" s="0" t="n">
        <v>4</v>
      </c>
      <c r="D1796" s="0" t="n">
        <v>402</v>
      </c>
    </row>
    <row r="1797" customFormat="false" ht="15" hidden="false" customHeight="false" outlineLevel="0" collapsed="false">
      <c r="A1797" s="0" t="s">
        <v>507</v>
      </c>
      <c r="B1797" s="15" t="n">
        <v>46143</v>
      </c>
      <c r="C1797" s="0" t="n">
        <v>4</v>
      </c>
      <c r="D1797" s="0" t="n">
        <v>428</v>
      </c>
    </row>
    <row r="1798" customFormat="false" ht="15" hidden="false" customHeight="false" outlineLevel="0" collapsed="false">
      <c r="A1798" s="0" t="s">
        <v>507</v>
      </c>
      <c r="B1798" s="15" t="n">
        <v>46174</v>
      </c>
      <c r="C1798" s="0" t="n">
        <v>4</v>
      </c>
      <c r="D1798" s="0" t="n">
        <v>462</v>
      </c>
    </row>
    <row r="1799" customFormat="false" ht="15" hidden="false" customHeight="false" outlineLevel="0" collapsed="false">
      <c r="A1799" s="0" t="s">
        <v>507</v>
      </c>
      <c r="B1799" s="15" t="n">
        <v>46204</v>
      </c>
      <c r="C1799" s="0" t="n">
        <v>4</v>
      </c>
      <c r="D1799" s="0" t="n">
        <v>500</v>
      </c>
    </row>
    <row r="1800" customFormat="false" ht="15" hidden="false" customHeight="false" outlineLevel="0" collapsed="false">
      <c r="A1800" s="0" t="s">
        <v>507</v>
      </c>
      <c r="B1800" s="15" t="n">
        <v>46235</v>
      </c>
      <c r="C1800" s="0" t="n">
        <v>4</v>
      </c>
      <c r="D1800" s="0" t="n">
        <v>537</v>
      </c>
    </row>
    <row r="1801" customFormat="false" ht="15" hidden="false" customHeight="false" outlineLevel="0" collapsed="false">
      <c r="A1801" s="0" t="s">
        <v>492</v>
      </c>
      <c r="B1801" s="15" t="n">
        <v>44593</v>
      </c>
      <c r="C1801" s="0" t="n">
        <v>1</v>
      </c>
      <c r="D1801" s="0" t="n">
        <v>3</v>
      </c>
    </row>
    <row r="1802" customFormat="false" ht="15" hidden="false" customHeight="false" outlineLevel="0" collapsed="false">
      <c r="A1802" s="0" t="s">
        <v>492</v>
      </c>
      <c r="B1802" s="15" t="n">
        <v>44621</v>
      </c>
      <c r="C1802" s="0" t="n">
        <v>1</v>
      </c>
      <c r="D1802" s="0" t="n">
        <v>9</v>
      </c>
    </row>
    <row r="1803" customFormat="false" ht="15" hidden="false" customHeight="false" outlineLevel="0" collapsed="false">
      <c r="A1803" s="0" t="s">
        <v>492</v>
      </c>
      <c r="B1803" s="15" t="n">
        <v>44652</v>
      </c>
      <c r="C1803" s="0" t="n">
        <v>1</v>
      </c>
      <c r="D1803" s="0" t="n">
        <v>12</v>
      </c>
    </row>
    <row r="1804" customFormat="false" ht="15" hidden="false" customHeight="false" outlineLevel="0" collapsed="false">
      <c r="A1804" s="0" t="s">
        <v>492</v>
      </c>
      <c r="B1804" s="15" t="n">
        <v>44682</v>
      </c>
      <c r="C1804" s="0" t="n">
        <v>1</v>
      </c>
      <c r="D1804" s="0" t="n">
        <v>16</v>
      </c>
    </row>
    <row r="1805" customFormat="false" ht="15" hidden="false" customHeight="false" outlineLevel="0" collapsed="false">
      <c r="A1805" s="0" t="s">
        <v>492</v>
      </c>
      <c r="B1805" s="15" t="n">
        <v>44713</v>
      </c>
      <c r="C1805" s="0" t="n">
        <v>1</v>
      </c>
      <c r="D1805" s="0" t="n">
        <v>19</v>
      </c>
    </row>
    <row r="1806" customFormat="false" ht="15" hidden="false" customHeight="false" outlineLevel="0" collapsed="false">
      <c r="A1806" s="0" t="s">
        <v>492</v>
      </c>
      <c r="B1806" s="15" t="n">
        <v>44743</v>
      </c>
      <c r="C1806" s="0" t="n">
        <v>1</v>
      </c>
      <c r="D1806" s="0" t="n">
        <v>23</v>
      </c>
    </row>
    <row r="1807" customFormat="false" ht="15" hidden="false" customHeight="false" outlineLevel="0" collapsed="false">
      <c r="A1807" s="0" t="s">
        <v>492</v>
      </c>
      <c r="B1807" s="15" t="n">
        <v>44774</v>
      </c>
      <c r="C1807" s="0" t="n">
        <v>1</v>
      </c>
      <c r="D1807" s="0" t="n">
        <v>26</v>
      </c>
    </row>
    <row r="1808" customFormat="false" ht="15" hidden="false" customHeight="false" outlineLevel="0" collapsed="false">
      <c r="A1808" s="0" t="s">
        <v>492</v>
      </c>
      <c r="B1808" s="15" t="n">
        <v>44805</v>
      </c>
      <c r="C1808" s="0" t="n">
        <v>1</v>
      </c>
      <c r="D1808" s="0" t="n">
        <v>33</v>
      </c>
    </row>
    <row r="1809" customFormat="false" ht="15" hidden="false" customHeight="false" outlineLevel="0" collapsed="false">
      <c r="A1809" s="0" t="s">
        <v>492</v>
      </c>
      <c r="B1809" s="15" t="n">
        <v>44835</v>
      </c>
      <c r="C1809" s="0" t="n">
        <v>1</v>
      </c>
      <c r="D1809" s="0" t="n">
        <v>40</v>
      </c>
    </row>
    <row r="1810" customFormat="false" ht="15" hidden="false" customHeight="false" outlineLevel="0" collapsed="false">
      <c r="A1810" s="0" t="s">
        <v>492</v>
      </c>
      <c r="B1810" s="15" t="n">
        <v>44866</v>
      </c>
      <c r="C1810" s="0" t="n">
        <v>1</v>
      </c>
      <c r="D1810" s="0" t="n">
        <v>46</v>
      </c>
    </row>
    <row r="1811" customFormat="false" ht="15" hidden="false" customHeight="false" outlineLevel="0" collapsed="false">
      <c r="A1811" s="0" t="s">
        <v>492</v>
      </c>
      <c r="B1811" s="15" t="n">
        <v>44896</v>
      </c>
      <c r="C1811" s="0" t="n">
        <v>1</v>
      </c>
      <c r="D1811" s="0" t="n">
        <v>52</v>
      </c>
    </row>
    <row r="1812" customFormat="false" ht="15" hidden="false" customHeight="false" outlineLevel="0" collapsed="false">
      <c r="A1812" s="0" t="s">
        <v>492</v>
      </c>
      <c r="B1812" s="15" t="n">
        <v>44927</v>
      </c>
      <c r="C1812" s="0" t="n">
        <v>1</v>
      </c>
      <c r="D1812" s="0" t="n">
        <v>58</v>
      </c>
    </row>
    <row r="1813" customFormat="false" ht="15" hidden="false" customHeight="false" outlineLevel="0" collapsed="false">
      <c r="A1813" s="0" t="s">
        <v>492</v>
      </c>
      <c r="B1813" s="15" t="n">
        <v>44958</v>
      </c>
      <c r="C1813" s="0" t="n">
        <v>1</v>
      </c>
      <c r="D1813" s="0" t="n">
        <v>70</v>
      </c>
    </row>
    <row r="1814" customFormat="false" ht="15" hidden="false" customHeight="false" outlineLevel="0" collapsed="false">
      <c r="A1814" s="0" t="s">
        <v>492</v>
      </c>
      <c r="B1814" s="15" t="n">
        <v>44986</v>
      </c>
      <c r="C1814" s="0" t="n">
        <v>1</v>
      </c>
      <c r="D1814" s="0" t="n">
        <v>71</v>
      </c>
    </row>
    <row r="1815" customFormat="false" ht="15" hidden="false" customHeight="false" outlineLevel="0" collapsed="false">
      <c r="A1815" s="0" t="s">
        <v>492</v>
      </c>
      <c r="B1815" s="15" t="n">
        <v>45017</v>
      </c>
      <c r="C1815" s="0" t="n">
        <v>1</v>
      </c>
      <c r="D1815" s="0" t="n">
        <v>77</v>
      </c>
    </row>
    <row r="1816" customFormat="false" ht="15" hidden="false" customHeight="false" outlineLevel="0" collapsed="false">
      <c r="A1816" s="0" t="s">
        <v>492</v>
      </c>
      <c r="B1816" s="15" t="n">
        <v>45047</v>
      </c>
      <c r="C1816" s="0" t="n">
        <v>1</v>
      </c>
      <c r="D1816" s="0" t="n">
        <v>87</v>
      </c>
    </row>
    <row r="1817" customFormat="false" ht="15" hidden="false" customHeight="false" outlineLevel="0" collapsed="false">
      <c r="A1817" s="0" t="s">
        <v>492</v>
      </c>
      <c r="B1817" s="15" t="n">
        <v>45078</v>
      </c>
      <c r="C1817" s="0" t="n">
        <v>1</v>
      </c>
      <c r="D1817" s="0" t="n">
        <v>102</v>
      </c>
    </row>
    <row r="1818" customFormat="false" ht="15" hidden="false" customHeight="false" outlineLevel="0" collapsed="false">
      <c r="A1818" s="0" t="s">
        <v>492</v>
      </c>
      <c r="B1818" s="15" t="n">
        <v>45108</v>
      </c>
      <c r="C1818" s="0" t="n">
        <v>1</v>
      </c>
      <c r="D1818" s="0" t="n">
        <v>107</v>
      </c>
    </row>
    <row r="1819" customFormat="false" ht="15" hidden="false" customHeight="false" outlineLevel="0" collapsed="false">
      <c r="A1819" s="0" t="s">
        <v>492</v>
      </c>
      <c r="B1819" s="15" t="n">
        <v>45139</v>
      </c>
      <c r="C1819" s="0" t="n">
        <v>1</v>
      </c>
      <c r="D1819" s="0" t="n">
        <v>119</v>
      </c>
    </row>
    <row r="1820" customFormat="false" ht="15" hidden="false" customHeight="false" outlineLevel="0" collapsed="false">
      <c r="A1820" s="0" t="s">
        <v>492</v>
      </c>
      <c r="B1820" s="15" t="n">
        <v>45170</v>
      </c>
      <c r="C1820" s="0" t="n">
        <v>1</v>
      </c>
      <c r="D1820" s="0" t="n">
        <v>125</v>
      </c>
    </row>
    <row r="1821" customFormat="false" ht="15" hidden="false" customHeight="false" outlineLevel="0" collapsed="false">
      <c r="A1821" s="0" t="s">
        <v>492</v>
      </c>
      <c r="B1821" s="15" t="n">
        <v>45200</v>
      </c>
      <c r="C1821" s="0" t="n">
        <v>1</v>
      </c>
      <c r="D1821" s="0" t="n">
        <v>131</v>
      </c>
    </row>
    <row r="1822" customFormat="false" ht="15" hidden="false" customHeight="false" outlineLevel="0" collapsed="false">
      <c r="A1822" s="0" t="s">
        <v>492</v>
      </c>
      <c r="B1822" s="15" t="n">
        <v>45231</v>
      </c>
      <c r="C1822" s="0" t="n">
        <v>1</v>
      </c>
      <c r="D1822" s="0" t="n">
        <v>147</v>
      </c>
    </row>
    <row r="1823" customFormat="false" ht="15" hidden="false" customHeight="false" outlineLevel="0" collapsed="false">
      <c r="A1823" s="0" t="s">
        <v>492</v>
      </c>
      <c r="B1823" s="15" t="n">
        <v>45261</v>
      </c>
      <c r="C1823" s="0" t="n">
        <v>1</v>
      </c>
      <c r="D1823" s="0" t="n">
        <v>151</v>
      </c>
    </row>
    <row r="1824" customFormat="false" ht="15" hidden="false" customHeight="false" outlineLevel="0" collapsed="false">
      <c r="A1824" s="0" t="s">
        <v>492</v>
      </c>
      <c r="B1824" s="15" t="n">
        <v>45292</v>
      </c>
      <c r="C1824" s="0" t="n">
        <v>1</v>
      </c>
      <c r="D1824" s="0" t="n">
        <v>157</v>
      </c>
    </row>
    <row r="1825" customFormat="false" ht="15" hidden="false" customHeight="false" outlineLevel="0" collapsed="false">
      <c r="A1825" s="0" t="s">
        <v>492</v>
      </c>
      <c r="B1825" s="15" t="n">
        <v>45323</v>
      </c>
      <c r="C1825" s="0" t="n">
        <v>1</v>
      </c>
      <c r="D1825" s="0" t="n">
        <v>168</v>
      </c>
    </row>
    <row r="1826" customFormat="false" ht="15" hidden="false" customHeight="false" outlineLevel="0" collapsed="false">
      <c r="A1826" s="0" t="s">
        <v>492</v>
      </c>
      <c r="B1826" s="15" t="n">
        <v>45352</v>
      </c>
      <c r="C1826" s="0" t="n">
        <v>1</v>
      </c>
      <c r="D1826" s="0" t="n">
        <v>174</v>
      </c>
    </row>
    <row r="1827" customFormat="false" ht="15" hidden="false" customHeight="false" outlineLevel="0" collapsed="false">
      <c r="A1827" s="0" t="s">
        <v>492</v>
      </c>
      <c r="B1827" s="15" t="n">
        <v>45383</v>
      </c>
      <c r="C1827" s="0" t="n">
        <v>1</v>
      </c>
      <c r="D1827" s="0" t="n">
        <v>182</v>
      </c>
    </row>
    <row r="1828" customFormat="false" ht="15" hidden="false" customHeight="false" outlineLevel="0" collapsed="false">
      <c r="A1828" s="0" t="s">
        <v>492</v>
      </c>
      <c r="B1828" s="15" t="n">
        <v>45413</v>
      </c>
      <c r="C1828" s="0" t="n">
        <v>1</v>
      </c>
      <c r="D1828" s="0" t="n">
        <v>191</v>
      </c>
    </row>
    <row r="1829" customFormat="false" ht="15" hidden="false" customHeight="false" outlineLevel="0" collapsed="false">
      <c r="A1829" s="0" t="s">
        <v>492</v>
      </c>
      <c r="B1829" s="15" t="n">
        <v>45444</v>
      </c>
      <c r="C1829" s="0" t="n">
        <v>1</v>
      </c>
      <c r="D1829" s="0" t="n">
        <v>203</v>
      </c>
    </row>
    <row r="1830" customFormat="false" ht="15" hidden="false" customHeight="false" outlineLevel="0" collapsed="false">
      <c r="A1830" s="0" t="s">
        <v>492</v>
      </c>
      <c r="B1830" s="15" t="n">
        <v>45474</v>
      </c>
      <c r="C1830" s="0" t="n">
        <v>1</v>
      </c>
      <c r="D1830" s="0" t="n">
        <v>214</v>
      </c>
    </row>
    <row r="1831" customFormat="false" ht="15" hidden="false" customHeight="false" outlineLevel="0" collapsed="false">
      <c r="A1831" s="0" t="s">
        <v>492</v>
      </c>
      <c r="B1831" s="15" t="n">
        <v>45505</v>
      </c>
      <c r="C1831" s="0" t="n">
        <v>1</v>
      </c>
      <c r="D1831" s="0" t="n">
        <v>218</v>
      </c>
    </row>
    <row r="1832" customFormat="false" ht="15" hidden="false" customHeight="false" outlineLevel="0" collapsed="false">
      <c r="A1832" s="0" t="s">
        <v>492</v>
      </c>
      <c r="B1832" s="15" t="n">
        <v>45536</v>
      </c>
      <c r="C1832" s="0" t="n">
        <v>1</v>
      </c>
      <c r="D1832" s="0" t="n">
        <v>228</v>
      </c>
    </row>
    <row r="1833" customFormat="false" ht="15" hidden="false" customHeight="false" outlineLevel="0" collapsed="false">
      <c r="A1833" s="0" t="s">
        <v>492</v>
      </c>
      <c r="B1833" s="15" t="n">
        <v>45566</v>
      </c>
      <c r="C1833" s="0" t="n">
        <v>1</v>
      </c>
      <c r="D1833" s="0" t="n">
        <v>238</v>
      </c>
    </row>
    <row r="1834" customFormat="false" ht="15" hidden="false" customHeight="false" outlineLevel="0" collapsed="false">
      <c r="A1834" s="0" t="s">
        <v>492</v>
      </c>
      <c r="B1834" s="15" t="n">
        <v>45597</v>
      </c>
      <c r="C1834" s="0" t="n">
        <v>1</v>
      </c>
      <c r="D1834" s="0" t="n">
        <v>249</v>
      </c>
    </row>
    <row r="1835" customFormat="false" ht="15" hidden="false" customHeight="false" outlineLevel="0" collapsed="false">
      <c r="A1835" s="0" t="s">
        <v>492</v>
      </c>
      <c r="B1835" s="15" t="n">
        <v>45627</v>
      </c>
      <c r="C1835" s="0" t="n">
        <v>1</v>
      </c>
      <c r="D1835" s="0" t="n">
        <v>254</v>
      </c>
    </row>
    <row r="1836" customFormat="false" ht="15" hidden="false" customHeight="false" outlineLevel="0" collapsed="false">
      <c r="A1836" s="0" t="s">
        <v>492</v>
      </c>
      <c r="B1836" s="15" t="n">
        <v>45658</v>
      </c>
      <c r="C1836" s="0" t="n">
        <v>1</v>
      </c>
      <c r="D1836" s="0" t="n">
        <v>255</v>
      </c>
    </row>
    <row r="1837" customFormat="false" ht="15" hidden="false" customHeight="false" outlineLevel="0" collapsed="false">
      <c r="A1837" s="0" t="s">
        <v>492</v>
      </c>
      <c r="B1837" s="15" t="n">
        <v>45689</v>
      </c>
      <c r="C1837" s="0" t="n">
        <v>1</v>
      </c>
      <c r="D1837" s="0" t="n">
        <v>262</v>
      </c>
    </row>
    <row r="1838" customFormat="false" ht="15" hidden="false" customHeight="false" outlineLevel="0" collapsed="false">
      <c r="A1838" s="0" t="s">
        <v>492</v>
      </c>
      <c r="B1838" s="15" t="n">
        <v>45717</v>
      </c>
      <c r="C1838" s="0" t="n">
        <v>1</v>
      </c>
      <c r="D1838" s="0" t="n">
        <v>264</v>
      </c>
    </row>
    <row r="1839" customFormat="false" ht="15" hidden="false" customHeight="false" outlineLevel="0" collapsed="false">
      <c r="A1839" s="0" t="s">
        <v>492</v>
      </c>
      <c r="B1839" s="15" t="n">
        <v>45748</v>
      </c>
      <c r="C1839" s="0" t="n">
        <v>1</v>
      </c>
      <c r="D1839" s="0" t="n">
        <v>273</v>
      </c>
    </row>
    <row r="1840" customFormat="false" ht="15" hidden="false" customHeight="false" outlineLevel="0" collapsed="false">
      <c r="A1840" s="0" t="s">
        <v>492</v>
      </c>
      <c r="B1840" s="15" t="n">
        <v>45778</v>
      </c>
      <c r="C1840" s="0" t="n">
        <v>1</v>
      </c>
      <c r="D1840" s="0" t="n">
        <v>276</v>
      </c>
    </row>
    <row r="1841" customFormat="false" ht="15" hidden="false" customHeight="false" outlineLevel="0" collapsed="false">
      <c r="A1841" s="0" t="s">
        <v>492</v>
      </c>
      <c r="B1841" s="15" t="n">
        <v>45809</v>
      </c>
      <c r="C1841" s="0" t="n">
        <v>1</v>
      </c>
      <c r="D1841" s="0" t="n">
        <v>292</v>
      </c>
    </row>
    <row r="1842" customFormat="false" ht="15" hidden="false" customHeight="false" outlineLevel="0" collapsed="false">
      <c r="A1842" s="0" t="s">
        <v>492</v>
      </c>
      <c r="B1842" s="15" t="n">
        <v>45839</v>
      </c>
      <c r="C1842" s="0" t="n">
        <v>1</v>
      </c>
      <c r="D1842" s="0" t="n">
        <v>300</v>
      </c>
    </row>
    <row r="1843" customFormat="false" ht="15" hidden="false" customHeight="false" outlineLevel="0" collapsed="false">
      <c r="A1843" s="0" t="s">
        <v>492</v>
      </c>
      <c r="B1843" s="15" t="n">
        <v>45870</v>
      </c>
      <c r="C1843" s="0" t="n">
        <v>1</v>
      </c>
      <c r="D1843" s="0" t="n">
        <v>300</v>
      </c>
    </row>
    <row r="1844" customFormat="false" ht="15" hidden="false" customHeight="false" outlineLevel="0" collapsed="false">
      <c r="A1844" s="0" t="s">
        <v>492</v>
      </c>
      <c r="B1844" s="15" t="n">
        <v>45901</v>
      </c>
      <c r="C1844" s="0" t="n">
        <v>1</v>
      </c>
      <c r="D1844" s="0" t="n">
        <v>306</v>
      </c>
    </row>
    <row r="1845" customFormat="false" ht="15" hidden="false" customHeight="false" outlineLevel="0" collapsed="false">
      <c r="A1845" s="0" t="s">
        <v>492</v>
      </c>
      <c r="B1845" s="15" t="n">
        <v>45931</v>
      </c>
      <c r="C1845" s="0" t="n">
        <v>1</v>
      </c>
      <c r="D1845" s="0" t="n">
        <v>309</v>
      </c>
    </row>
    <row r="1846" customFormat="false" ht="15" hidden="false" customHeight="false" outlineLevel="0" collapsed="false">
      <c r="A1846" s="0" t="s">
        <v>492</v>
      </c>
      <c r="B1846" s="15" t="n">
        <v>45962</v>
      </c>
      <c r="C1846" s="0" t="n">
        <v>1</v>
      </c>
      <c r="D1846" s="0" t="n">
        <v>316</v>
      </c>
    </row>
    <row r="1847" customFormat="false" ht="15" hidden="false" customHeight="false" outlineLevel="0" collapsed="false">
      <c r="A1847" s="0" t="s">
        <v>492</v>
      </c>
      <c r="B1847" s="15" t="n">
        <v>45992</v>
      </c>
      <c r="C1847" s="0" t="n">
        <v>1</v>
      </c>
      <c r="D1847" s="0" t="n">
        <v>324</v>
      </c>
    </row>
    <row r="1848" customFormat="false" ht="15" hidden="false" customHeight="false" outlineLevel="0" collapsed="false">
      <c r="A1848" s="0" t="s">
        <v>492</v>
      </c>
      <c r="B1848" s="15" t="n">
        <v>46023</v>
      </c>
      <c r="C1848" s="0" t="n">
        <v>1</v>
      </c>
      <c r="D1848" s="0" t="n">
        <v>331</v>
      </c>
    </row>
    <row r="1849" customFormat="false" ht="15" hidden="false" customHeight="false" outlineLevel="0" collapsed="false">
      <c r="A1849" s="0" t="s">
        <v>492</v>
      </c>
      <c r="B1849" s="15" t="n">
        <v>46054</v>
      </c>
      <c r="C1849" s="0" t="n">
        <v>1</v>
      </c>
      <c r="D1849" s="0" t="n">
        <v>341</v>
      </c>
    </row>
    <row r="1850" customFormat="false" ht="15" hidden="false" customHeight="false" outlineLevel="0" collapsed="false">
      <c r="A1850" s="0" t="s">
        <v>492</v>
      </c>
      <c r="B1850" s="15" t="n">
        <v>46082</v>
      </c>
      <c r="C1850" s="0" t="n">
        <v>1</v>
      </c>
      <c r="D1850" s="0" t="n">
        <v>369</v>
      </c>
    </row>
    <row r="1851" customFormat="false" ht="15" hidden="false" customHeight="false" outlineLevel="0" collapsed="false">
      <c r="A1851" s="0" t="s">
        <v>492</v>
      </c>
      <c r="B1851" s="15" t="n">
        <v>46113</v>
      </c>
      <c r="C1851" s="0" t="n">
        <v>1</v>
      </c>
      <c r="D1851" s="0" t="n">
        <v>405</v>
      </c>
    </row>
    <row r="1852" customFormat="false" ht="15" hidden="false" customHeight="false" outlineLevel="0" collapsed="false">
      <c r="A1852" s="0" t="s">
        <v>492</v>
      </c>
      <c r="B1852" s="15" t="n">
        <v>46143</v>
      </c>
      <c r="C1852" s="0" t="n">
        <v>1</v>
      </c>
      <c r="D1852" s="0" t="n">
        <v>426</v>
      </c>
    </row>
    <row r="1853" customFormat="false" ht="15" hidden="false" customHeight="false" outlineLevel="0" collapsed="false">
      <c r="A1853" s="0" t="s">
        <v>492</v>
      </c>
      <c r="B1853" s="15" t="n">
        <v>46174</v>
      </c>
      <c r="C1853" s="0" t="n">
        <v>1</v>
      </c>
      <c r="D1853" s="0" t="n">
        <v>471</v>
      </c>
    </row>
    <row r="1854" customFormat="false" ht="15" hidden="false" customHeight="false" outlineLevel="0" collapsed="false">
      <c r="A1854" s="0" t="s">
        <v>492</v>
      </c>
      <c r="B1854" s="15" t="n">
        <v>46204</v>
      </c>
      <c r="C1854" s="0" t="n">
        <v>1</v>
      </c>
      <c r="D1854" s="0" t="n">
        <v>497</v>
      </c>
    </row>
    <row r="1855" customFormat="false" ht="15" hidden="false" customHeight="false" outlineLevel="0" collapsed="false">
      <c r="A1855" s="0" t="s">
        <v>492</v>
      </c>
      <c r="B1855" s="15" t="n">
        <v>46235</v>
      </c>
      <c r="C1855" s="0" t="n">
        <v>1</v>
      </c>
      <c r="D1855" s="0" t="n">
        <v>529</v>
      </c>
    </row>
    <row r="1856" customFormat="false" ht="15" hidden="false" customHeight="false" outlineLevel="0" collapsed="false">
      <c r="A1856" s="0" t="s">
        <v>493</v>
      </c>
      <c r="B1856" s="15" t="n">
        <v>44593</v>
      </c>
      <c r="C1856" s="0" t="n">
        <v>1</v>
      </c>
      <c r="D1856" s="0" t="n">
        <v>1</v>
      </c>
    </row>
    <row r="1857" customFormat="false" ht="15" hidden="false" customHeight="false" outlineLevel="0" collapsed="false">
      <c r="A1857" s="0" t="s">
        <v>493</v>
      </c>
      <c r="B1857" s="15" t="n">
        <v>44621</v>
      </c>
      <c r="C1857" s="0" t="n">
        <v>1</v>
      </c>
      <c r="D1857" s="0" t="n">
        <v>3</v>
      </c>
    </row>
    <row r="1858" customFormat="false" ht="15" hidden="false" customHeight="false" outlineLevel="0" collapsed="false">
      <c r="A1858" s="0" t="s">
        <v>493</v>
      </c>
      <c r="B1858" s="15" t="n">
        <v>44652</v>
      </c>
      <c r="C1858" s="0" t="n">
        <v>1</v>
      </c>
      <c r="D1858" s="0" t="n">
        <v>4</v>
      </c>
    </row>
    <row r="1859" customFormat="false" ht="15" hidden="false" customHeight="false" outlineLevel="0" collapsed="false">
      <c r="A1859" s="0" t="s">
        <v>493</v>
      </c>
      <c r="B1859" s="15" t="n">
        <v>44682</v>
      </c>
      <c r="C1859" s="0" t="n">
        <v>1</v>
      </c>
      <c r="D1859" s="0" t="n">
        <v>4</v>
      </c>
    </row>
    <row r="1860" customFormat="false" ht="15" hidden="false" customHeight="false" outlineLevel="0" collapsed="false">
      <c r="A1860" s="0" t="s">
        <v>493</v>
      </c>
      <c r="B1860" s="15" t="n">
        <v>44713</v>
      </c>
      <c r="C1860" s="0" t="n">
        <v>1</v>
      </c>
      <c r="D1860" s="0" t="n">
        <v>5</v>
      </c>
    </row>
    <row r="1861" customFormat="false" ht="15" hidden="false" customHeight="false" outlineLevel="0" collapsed="false">
      <c r="A1861" s="0" t="s">
        <v>493</v>
      </c>
      <c r="B1861" s="15" t="n">
        <v>44743</v>
      </c>
      <c r="C1861" s="0" t="n">
        <v>1</v>
      </c>
      <c r="D1861" s="0" t="n">
        <v>5</v>
      </c>
    </row>
    <row r="1862" customFormat="false" ht="15" hidden="false" customHeight="false" outlineLevel="0" collapsed="false">
      <c r="A1862" s="0" t="s">
        <v>493</v>
      </c>
      <c r="B1862" s="15" t="n">
        <v>44774</v>
      </c>
      <c r="C1862" s="0" t="n">
        <v>1</v>
      </c>
      <c r="D1862" s="0" t="n">
        <v>5</v>
      </c>
    </row>
    <row r="1863" customFormat="false" ht="15" hidden="false" customHeight="false" outlineLevel="0" collapsed="false">
      <c r="A1863" s="0" t="s">
        <v>493</v>
      </c>
      <c r="B1863" s="15" t="n">
        <v>44805</v>
      </c>
      <c r="C1863" s="0" t="n">
        <v>1</v>
      </c>
      <c r="D1863" s="0" t="n">
        <v>6</v>
      </c>
    </row>
    <row r="1864" customFormat="false" ht="15" hidden="false" customHeight="false" outlineLevel="0" collapsed="false">
      <c r="A1864" s="0" t="s">
        <v>493</v>
      </c>
      <c r="B1864" s="15" t="n">
        <v>44835</v>
      </c>
      <c r="C1864" s="0" t="n">
        <v>1</v>
      </c>
      <c r="D1864" s="0" t="n">
        <v>8</v>
      </c>
    </row>
    <row r="1865" customFormat="false" ht="15" hidden="false" customHeight="false" outlineLevel="0" collapsed="false">
      <c r="A1865" s="0" t="s">
        <v>493</v>
      </c>
      <c r="B1865" s="15" t="n">
        <v>44866</v>
      </c>
      <c r="C1865" s="0" t="n">
        <v>1</v>
      </c>
      <c r="D1865" s="0" t="n">
        <v>9</v>
      </c>
    </row>
    <row r="1866" customFormat="false" ht="15" hidden="false" customHeight="false" outlineLevel="0" collapsed="false">
      <c r="A1866" s="0" t="s">
        <v>493</v>
      </c>
      <c r="B1866" s="15" t="n">
        <v>44896</v>
      </c>
      <c r="C1866" s="0" t="n">
        <v>1</v>
      </c>
      <c r="D1866" s="0" t="n">
        <v>13</v>
      </c>
    </row>
    <row r="1867" customFormat="false" ht="15" hidden="false" customHeight="false" outlineLevel="0" collapsed="false">
      <c r="A1867" s="0" t="s">
        <v>493</v>
      </c>
      <c r="B1867" s="15" t="n">
        <v>44927</v>
      </c>
      <c r="C1867" s="0" t="n">
        <v>1</v>
      </c>
      <c r="D1867" s="0" t="n">
        <v>15</v>
      </c>
    </row>
    <row r="1868" customFormat="false" ht="15" hidden="false" customHeight="false" outlineLevel="0" collapsed="false">
      <c r="A1868" s="0" t="s">
        <v>493</v>
      </c>
      <c r="B1868" s="15" t="n">
        <v>44958</v>
      </c>
      <c r="C1868" s="0" t="n">
        <v>1</v>
      </c>
      <c r="D1868" s="0" t="n">
        <v>16</v>
      </c>
    </row>
    <row r="1869" customFormat="false" ht="15" hidden="false" customHeight="false" outlineLevel="0" collapsed="false">
      <c r="A1869" s="0" t="s">
        <v>493</v>
      </c>
      <c r="B1869" s="15" t="n">
        <v>44986</v>
      </c>
      <c r="C1869" s="0" t="n">
        <v>1</v>
      </c>
      <c r="D1869" s="0" t="n">
        <v>19</v>
      </c>
    </row>
    <row r="1870" customFormat="false" ht="15" hidden="false" customHeight="false" outlineLevel="0" collapsed="false">
      <c r="A1870" s="0" t="s">
        <v>493</v>
      </c>
      <c r="B1870" s="15" t="n">
        <v>45017</v>
      </c>
      <c r="C1870" s="0" t="n">
        <v>1</v>
      </c>
      <c r="D1870" s="0" t="n">
        <v>20</v>
      </c>
    </row>
    <row r="1871" customFormat="false" ht="15" hidden="false" customHeight="false" outlineLevel="0" collapsed="false">
      <c r="A1871" s="0" t="s">
        <v>493</v>
      </c>
      <c r="B1871" s="15" t="n">
        <v>45047</v>
      </c>
      <c r="C1871" s="0" t="n">
        <v>1</v>
      </c>
      <c r="D1871" s="0" t="n">
        <v>20</v>
      </c>
    </row>
    <row r="1872" customFormat="false" ht="15" hidden="false" customHeight="false" outlineLevel="0" collapsed="false">
      <c r="A1872" s="0" t="s">
        <v>493</v>
      </c>
      <c r="B1872" s="15" t="n">
        <v>45078</v>
      </c>
      <c r="C1872" s="0" t="n">
        <v>1</v>
      </c>
      <c r="D1872" s="0" t="n">
        <v>21</v>
      </c>
    </row>
    <row r="1873" customFormat="false" ht="15" hidden="false" customHeight="false" outlineLevel="0" collapsed="false">
      <c r="A1873" s="0" t="s">
        <v>493</v>
      </c>
      <c r="B1873" s="15" t="n">
        <v>45108</v>
      </c>
      <c r="C1873" s="0" t="n">
        <v>1</v>
      </c>
      <c r="D1873" s="0" t="n">
        <v>21</v>
      </c>
    </row>
    <row r="1874" customFormat="false" ht="15" hidden="false" customHeight="false" outlineLevel="0" collapsed="false">
      <c r="A1874" s="0" t="s">
        <v>493</v>
      </c>
      <c r="B1874" s="15" t="n">
        <v>45139</v>
      </c>
      <c r="C1874" s="0" t="n">
        <v>1</v>
      </c>
      <c r="D1874" s="0" t="n">
        <v>24</v>
      </c>
    </row>
    <row r="1875" customFormat="false" ht="15" hidden="false" customHeight="false" outlineLevel="0" collapsed="false">
      <c r="A1875" s="0" t="s">
        <v>493</v>
      </c>
      <c r="B1875" s="15" t="n">
        <v>45170</v>
      </c>
      <c r="C1875" s="0" t="n">
        <v>1</v>
      </c>
      <c r="D1875" s="0" t="n">
        <v>24</v>
      </c>
    </row>
    <row r="1876" customFormat="false" ht="15" hidden="false" customHeight="false" outlineLevel="0" collapsed="false">
      <c r="A1876" s="0" t="s">
        <v>493</v>
      </c>
      <c r="B1876" s="15" t="n">
        <v>45200</v>
      </c>
      <c r="C1876" s="0" t="n">
        <v>1</v>
      </c>
      <c r="D1876" s="0" t="n">
        <v>28</v>
      </c>
    </row>
    <row r="1877" customFormat="false" ht="15" hidden="false" customHeight="false" outlineLevel="0" collapsed="false">
      <c r="A1877" s="0" t="s">
        <v>493</v>
      </c>
      <c r="B1877" s="15" t="n">
        <v>45231</v>
      </c>
      <c r="C1877" s="0" t="n">
        <v>1</v>
      </c>
      <c r="D1877" s="0" t="n">
        <v>33</v>
      </c>
    </row>
    <row r="1878" customFormat="false" ht="15" hidden="false" customHeight="false" outlineLevel="0" collapsed="false">
      <c r="A1878" s="0" t="s">
        <v>493</v>
      </c>
      <c r="B1878" s="15" t="n">
        <v>45261</v>
      </c>
      <c r="C1878" s="0" t="n">
        <v>1</v>
      </c>
      <c r="D1878" s="0" t="n">
        <v>35</v>
      </c>
    </row>
    <row r="1879" customFormat="false" ht="15" hidden="false" customHeight="false" outlineLevel="0" collapsed="false">
      <c r="A1879" s="0" t="s">
        <v>493</v>
      </c>
      <c r="B1879" s="15" t="n">
        <v>45292</v>
      </c>
      <c r="C1879" s="0" t="n">
        <v>1</v>
      </c>
      <c r="D1879" s="0" t="n">
        <v>37</v>
      </c>
    </row>
    <row r="1880" customFormat="false" ht="15" hidden="false" customHeight="false" outlineLevel="0" collapsed="false">
      <c r="A1880" s="0" t="s">
        <v>493</v>
      </c>
      <c r="B1880" s="15" t="n">
        <v>45323</v>
      </c>
      <c r="C1880" s="0" t="n">
        <v>1</v>
      </c>
      <c r="D1880" s="0" t="n">
        <v>44</v>
      </c>
    </row>
    <row r="1881" customFormat="false" ht="15" hidden="false" customHeight="false" outlineLevel="0" collapsed="false">
      <c r="A1881" s="0" t="s">
        <v>493</v>
      </c>
      <c r="B1881" s="15" t="n">
        <v>45352</v>
      </c>
      <c r="C1881" s="0" t="n">
        <v>1</v>
      </c>
      <c r="D1881" s="0" t="n">
        <v>46</v>
      </c>
    </row>
    <row r="1882" customFormat="false" ht="15" hidden="false" customHeight="false" outlineLevel="0" collapsed="false">
      <c r="A1882" s="0" t="s">
        <v>493</v>
      </c>
      <c r="B1882" s="15" t="n">
        <v>45383</v>
      </c>
      <c r="C1882" s="0" t="n">
        <v>1</v>
      </c>
      <c r="D1882" s="0" t="n">
        <v>45</v>
      </c>
    </row>
    <row r="1883" customFormat="false" ht="15" hidden="false" customHeight="false" outlineLevel="0" collapsed="false">
      <c r="A1883" s="0" t="s">
        <v>493</v>
      </c>
      <c r="B1883" s="15" t="n">
        <v>45413</v>
      </c>
      <c r="C1883" s="0" t="n">
        <v>1</v>
      </c>
      <c r="D1883" s="0" t="n">
        <v>48</v>
      </c>
    </row>
    <row r="1884" customFormat="false" ht="15" hidden="false" customHeight="false" outlineLevel="0" collapsed="false">
      <c r="A1884" s="0" t="s">
        <v>493</v>
      </c>
      <c r="B1884" s="15" t="n">
        <v>45444</v>
      </c>
      <c r="C1884" s="0" t="n">
        <v>1</v>
      </c>
      <c r="D1884" s="0" t="n">
        <v>54</v>
      </c>
    </row>
    <row r="1885" customFormat="false" ht="15" hidden="false" customHeight="false" outlineLevel="0" collapsed="false">
      <c r="A1885" s="0" t="s">
        <v>493</v>
      </c>
      <c r="B1885" s="15" t="n">
        <v>45474</v>
      </c>
      <c r="C1885" s="0" t="n">
        <v>1</v>
      </c>
      <c r="D1885" s="0" t="n">
        <v>60</v>
      </c>
    </row>
    <row r="1886" customFormat="false" ht="15" hidden="false" customHeight="false" outlineLevel="0" collapsed="false">
      <c r="A1886" s="0" t="s">
        <v>493</v>
      </c>
      <c r="B1886" s="15" t="n">
        <v>45505</v>
      </c>
      <c r="C1886" s="0" t="n">
        <v>1</v>
      </c>
      <c r="D1886" s="0" t="n">
        <v>66</v>
      </c>
    </row>
    <row r="1887" customFormat="false" ht="15" hidden="false" customHeight="false" outlineLevel="0" collapsed="false">
      <c r="A1887" s="0" t="s">
        <v>493</v>
      </c>
      <c r="B1887" s="15" t="n">
        <v>45536</v>
      </c>
      <c r="C1887" s="0" t="n">
        <v>1</v>
      </c>
      <c r="D1887" s="0" t="n">
        <v>68</v>
      </c>
    </row>
    <row r="1888" customFormat="false" ht="15" hidden="false" customHeight="false" outlineLevel="0" collapsed="false">
      <c r="A1888" s="0" t="s">
        <v>493</v>
      </c>
      <c r="B1888" s="15" t="n">
        <v>45566</v>
      </c>
      <c r="C1888" s="0" t="n">
        <v>1</v>
      </c>
      <c r="D1888" s="0" t="n">
        <v>72</v>
      </c>
    </row>
    <row r="1889" customFormat="false" ht="15" hidden="false" customHeight="false" outlineLevel="0" collapsed="false">
      <c r="A1889" s="0" t="s">
        <v>493</v>
      </c>
      <c r="B1889" s="15" t="n">
        <v>45597</v>
      </c>
      <c r="C1889" s="0" t="n">
        <v>1</v>
      </c>
      <c r="D1889" s="0" t="n">
        <v>75</v>
      </c>
    </row>
    <row r="1890" customFormat="false" ht="15" hidden="false" customHeight="false" outlineLevel="0" collapsed="false">
      <c r="A1890" s="0" t="s">
        <v>493</v>
      </c>
      <c r="B1890" s="15" t="n">
        <v>45627</v>
      </c>
      <c r="C1890" s="0" t="n">
        <v>1</v>
      </c>
      <c r="D1890" s="0" t="n">
        <v>78</v>
      </c>
    </row>
    <row r="1891" customFormat="false" ht="15" hidden="false" customHeight="false" outlineLevel="0" collapsed="false">
      <c r="A1891" s="0" t="s">
        <v>493</v>
      </c>
      <c r="B1891" s="15" t="n">
        <v>45658</v>
      </c>
      <c r="C1891" s="0" t="n">
        <v>1</v>
      </c>
      <c r="D1891" s="0" t="n">
        <v>80</v>
      </c>
    </row>
    <row r="1892" customFormat="false" ht="15" hidden="false" customHeight="false" outlineLevel="0" collapsed="false">
      <c r="A1892" s="0" t="s">
        <v>493</v>
      </c>
      <c r="B1892" s="15" t="n">
        <v>45689</v>
      </c>
      <c r="C1892" s="0" t="n">
        <v>1</v>
      </c>
      <c r="D1892" s="0" t="n">
        <v>81</v>
      </c>
    </row>
    <row r="1893" customFormat="false" ht="15" hidden="false" customHeight="false" outlineLevel="0" collapsed="false">
      <c r="A1893" s="0" t="s">
        <v>493</v>
      </c>
      <c r="B1893" s="15" t="n">
        <v>45717</v>
      </c>
      <c r="C1893" s="0" t="n">
        <v>1</v>
      </c>
      <c r="D1893" s="0" t="n">
        <v>83</v>
      </c>
    </row>
    <row r="1894" customFormat="false" ht="15" hidden="false" customHeight="false" outlineLevel="0" collapsed="false">
      <c r="A1894" s="0" t="s">
        <v>493</v>
      </c>
      <c r="B1894" s="15" t="n">
        <v>45748</v>
      </c>
      <c r="C1894" s="0" t="n">
        <v>1</v>
      </c>
      <c r="D1894" s="0" t="n">
        <v>85</v>
      </c>
    </row>
    <row r="1895" customFormat="false" ht="15" hidden="false" customHeight="false" outlineLevel="0" collapsed="false">
      <c r="A1895" s="0" t="s">
        <v>493</v>
      </c>
      <c r="B1895" s="15" t="n">
        <v>45778</v>
      </c>
      <c r="C1895" s="0" t="n">
        <v>1</v>
      </c>
      <c r="D1895" s="0" t="n">
        <v>90</v>
      </c>
    </row>
    <row r="1896" customFormat="false" ht="15" hidden="false" customHeight="false" outlineLevel="0" collapsed="false">
      <c r="A1896" s="0" t="s">
        <v>493</v>
      </c>
      <c r="B1896" s="15" t="n">
        <v>45809</v>
      </c>
      <c r="C1896" s="0" t="n">
        <v>1</v>
      </c>
      <c r="D1896" s="0" t="n">
        <v>92</v>
      </c>
    </row>
    <row r="1897" customFormat="false" ht="15" hidden="false" customHeight="false" outlineLevel="0" collapsed="false">
      <c r="A1897" s="0" t="s">
        <v>493</v>
      </c>
      <c r="B1897" s="15" t="n">
        <v>45839</v>
      </c>
      <c r="C1897" s="0" t="n">
        <v>1</v>
      </c>
      <c r="D1897" s="0" t="n">
        <v>95</v>
      </c>
    </row>
    <row r="1898" customFormat="false" ht="15" hidden="false" customHeight="false" outlineLevel="0" collapsed="false">
      <c r="A1898" s="0" t="s">
        <v>493</v>
      </c>
      <c r="B1898" s="15" t="n">
        <v>45870</v>
      </c>
      <c r="C1898" s="0" t="n">
        <v>1</v>
      </c>
      <c r="D1898" s="0" t="n">
        <v>100</v>
      </c>
    </row>
    <row r="1899" customFormat="false" ht="15" hidden="false" customHeight="false" outlineLevel="0" collapsed="false">
      <c r="A1899" s="0" t="s">
        <v>493</v>
      </c>
      <c r="B1899" s="15" t="n">
        <v>45901</v>
      </c>
      <c r="C1899" s="0" t="n">
        <v>1</v>
      </c>
      <c r="D1899" s="0" t="n">
        <v>100</v>
      </c>
    </row>
    <row r="1900" customFormat="false" ht="15" hidden="false" customHeight="false" outlineLevel="0" collapsed="false">
      <c r="A1900" s="0" t="s">
        <v>493</v>
      </c>
      <c r="B1900" s="15" t="n">
        <v>45931</v>
      </c>
      <c r="C1900" s="0" t="n">
        <v>1</v>
      </c>
      <c r="D1900" s="0" t="n">
        <v>102</v>
      </c>
    </row>
    <row r="1901" customFormat="false" ht="15" hidden="false" customHeight="false" outlineLevel="0" collapsed="false">
      <c r="A1901" s="0" t="s">
        <v>493</v>
      </c>
      <c r="B1901" s="15" t="n">
        <v>45962</v>
      </c>
      <c r="C1901" s="0" t="n">
        <v>1</v>
      </c>
      <c r="D1901" s="0" t="n">
        <v>108</v>
      </c>
    </row>
    <row r="1902" customFormat="false" ht="15" hidden="false" customHeight="false" outlineLevel="0" collapsed="false">
      <c r="A1902" s="0" t="s">
        <v>493</v>
      </c>
      <c r="B1902" s="15" t="n">
        <v>45992</v>
      </c>
      <c r="C1902" s="0" t="n">
        <v>1</v>
      </c>
      <c r="D1902" s="0" t="n">
        <v>110</v>
      </c>
    </row>
    <row r="1903" customFormat="false" ht="15" hidden="false" customHeight="false" outlineLevel="0" collapsed="false">
      <c r="A1903" s="0" t="s">
        <v>493</v>
      </c>
      <c r="B1903" s="15" t="n">
        <v>46023</v>
      </c>
      <c r="C1903" s="0" t="n">
        <v>1</v>
      </c>
      <c r="D1903" s="0" t="n">
        <v>113</v>
      </c>
    </row>
    <row r="1904" customFormat="false" ht="15" hidden="false" customHeight="false" outlineLevel="0" collapsed="false">
      <c r="A1904" s="0" t="s">
        <v>493</v>
      </c>
      <c r="B1904" s="15" t="n">
        <v>46054</v>
      </c>
      <c r="C1904" s="0" t="n">
        <v>1</v>
      </c>
      <c r="D1904" s="0" t="n">
        <v>121</v>
      </c>
    </row>
    <row r="1905" customFormat="false" ht="15" hidden="false" customHeight="false" outlineLevel="0" collapsed="false">
      <c r="A1905" s="0" t="s">
        <v>493</v>
      </c>
      <c r="B1905" s="15" t="n">
        <v>46082</v>
      </c>
      <c r="C1905" s="0" t="n">
        <v>1</v>
      </c>
      <c r="D1905" s="0" t="n">
        <v>134</v>
      </c>
    </row>
    <row r="1906" customFormat="false" ht="15" hidden="false" customHeight="false" outlineLevel="0" collapsed="false">
      <c r="A1906" s="0" t="s">
        <v>493</v>
      </c>
      <c r="B1906" s="15" t="n">
        <v>46113</v>
      </c>
      <c r="C1906" s="0" t="n">
        <v>1</v>
      </c>
      <c r="D1906" s="0" t="n">
        <v>154</v>
      </c>
    </row>
    <row r="1907" customFormat="false" ht="15" hidden="false" customHeight="false" outlineLevel="0" collapsed="false">
      <c r="A1907" s="0" t="s">
        <v>493</v>
      </c>
      <c r="B1907" s="15" t="n">
        <v>46143</v>
      </c>
      <c r="C1907" s="0" t="n">
        <v>1</v>
      </c>
      <c r="D1907" s="0" t="n">
        <v>171</v>
      </c>
    </row>
    <row r="1908" customFormat="false" ht="15" hidden="false" customHeight="false" outlineLevel="0" collapsed="false">
      <c r="A1908" s="0" t="s">
        <v>493</v>
      </c>
      <c r="B1908" s="15" t="n">
        <v>46174</v>
      </c>
      <c r="C1908" s="0" t="n">
        <v>1</v>
      </c>
      <c r="D1908" s="0" t="n">
        <v>186</v>
      </c>
    </row>
    <row r="1909" customFormat="false" ht="15" hidden="false" customHeight="false" outlineLevel="0" collapsed="false">
      <c r="A1909" s="0" t="s">
        <v>493</v>
      </c>
      <c r="B1909" s="15" t="n">
        <v>46204</v>
      </c>
      <c r="C1909" s="0" t="n">
        <v>1</v>
      </c>
      <c r="D1909" s="0" t="n">
        <v>200</v>
      </c>
    </row>
    <row r="1910" customFormat="false" ht="15" hidden="false" customHeight="false" outlineLevel="0" collapsed="false">
      <c r="A1910" s="0" t="s">
        <v>493</v>
      </c>
      <c r="B1910" s="15" t="n">
        <v>46235</v>
      </c>
      <c r="C1910" s="0" t="n">
        <v>1</v>
      </c>
      <c r="D1910" s="0" t="n">
        <v>212</v>
      </c>
    </row>
    <row r="1911" customFormat="false" ht="15" hidden="false" customHeight="false" outlineLevel="0" collapsed="false">
      <c r="A1911" s="0" t="s">
        <v>488</v>
      </c>
      <c r="B1911" s="15" t="n">
        <v>44621</v>
      </c>
      <c r="C1911" s="0" t="n">
        <v>1</v>
      </c>
      <c r="D1911" s="0" t="n">
        <v>3</v>
      </c>
    </row>
    <row r="1912" customFormat="false" ht="15" hidden="false" customHeight="false" outlineLevel="0" collapsed="false">
      <c r="A1912" s="0" t="s">
        <v>488</v>
      </c>
      <c r="B1912" s="15" t="n">
        <v>44652</v>
      </c>
      <c r="C1912" s="0" t="n">
        <v>1</v>
      </c>
      <c r="D1912" s="0" t="n">
        <v>3</v>
      </c>
    </row>
    <row r="1913" customFormat="false" ht="15" hidden="false" customHeight="false" outlineLevel="0" collapsed="false">
      <c r="A1913" s="0" t="s">
        <v>488</v>
      </c>
      <c r="B1913" s="15" t="n">
        <v>44682</v>
      </c>
      <c r="C1913" s="0" t="n">
        <v>1</v>
      </c>
      <c r="D1913" s="0" t="n">
        <v>3</v>
      </c>
    </row>
    <row r="1914" customFormat="false" ht="15" hidden="false" customHeight="false" outlineLevel="0" collapsed="false">
      <c r="A1914" s="0" t="s">
        <v>488</v>
      </c>
      <c r="B1914" s="15" t="n">
        <v>44713</v>
      </c>
      <c r="C1914" s="0" t="n">
        <v>1</v>
      </c>
      <c r="D1914" s="0" t="n">
        <v>3</v>
      </c>
    </row>
    <row r="1915" customFormat="false" ht="15" hidden="false" customHeight="false" outlineLevel="0" collapsed="false">
      <c r="A1915" s="0" t="s">
        <v>488</v>
      </c>
      <c r="B1915" s="15" t="n">
        <v>44743</v>
      </c>
      <c r="C1915" s="0" t="n">
        <v>1</v>
      </c>
      <c r="D1915" s="0" t="n">
        <v>3</v>
      </c>
    </row>
    <row r="1916" customFormat="false" ht="15" hidden="false" customHeight="false" outlineLevel="0" collapsed="false">
      <c r="A1916" s="0" t="s">
        <v>488</v>
      </c>
      <c r="B1916" s="15" t="n">
        <v>44774</v>
      </c>
      <c r="C1916" s="0" t="n">
        <v>1</v>
      </c>
      <c r="D1916" s="0" t="n">
        <v>4</v>
      </c>
    </row>
    <row r="1917" customFormat="false" ht="15" hidden="false" customHeight="false" outlineLevel="0" collapsed="false">
      <c r="A1917" s="0" t="s">
        <v>488</v>
      </c>
      <c r="B1917" s="15" t="n">
        <v>44805</v>
      </c>
      <c r="C1917" s="0" t="n">
        <v>1</v>
      </c>
      <c r="D1917" s="0" t="n">
        <v>6</v>
      </c>
    </row>
    <row r="1918" customFormat="false" ht="15" hidden="false" customHeight="false" outlineLevel="0" collapsed="false">
      <c r="A1918" s="0" t="s">
        <v>488</v>
      </c>
      <c r="B1918" s="15" t="n">
        <v>44835</v>
      </c>
      <c r="C1918" s="0" t="n">
        <v>1</v>
      </c>
      <c r="D1918" s="0" t="n">
        <v>6</v>
      </c>
    </row>
    <row r="1919" customFormat="false" ht="15" hidden="false" customHeight="false" outlineLevel="0" collapsed="false">
      <c r="A1919" s="0" t="s">
        <v>488</v>
      </c>
      <c r="B1919" s="15" t="n">
        <v>44866</v>
      </c>
      <c r="C1919" s="0" t="n">
        <v>1</v>
      </c>
      <c r="D1919" s="0" t="n">
        <v>8</v>
      </c>
    </row>
    <row r="1920" customFormat="false" ht="15" hidden="false" customHeight="false" outlineLevel="0" collapsed="false">
      <c r="A1920" s="0" t="s">
        <v>488</v>
      </c>
      <c r="B1920" s="15" t="n">
        <v>44896</v>
      </c>
      <c r="C1920" s="0" t="n">
        <v>1</v>
      </c>
      <c r="D1920" s="0" t="n">
        <v>9</v>
      </c>
    </row>
    <row r="1921" customFormat="false" ht="15" hidden="false" customHeight="false" outlineLevel="0" collapsed="false">
      <c r="A1921" s="0" t="s">
        <v>488</v>
      </c>
      <c r="B1921" s="15" t="n">
        <v>44927</v>
      </c>
      <c r="C1921" s="0" t="n">
        <v>1</v>
      </c>
      <c r="D1921" s="0" t="n">
        <v>9</v>
      </c>
    </row>
    <row r="1922" customFormat="false" ht="15" hidden="false" customHeight="false" outlineLevel="0" collapsed="false">
      <c r="A1922" s="0" t="s">
        <v>488</v>
      </c>
      <c r="B1922" s="15" t="n">
        <v>44958</v>
      </c>
      <c r="C1922" s="0" t="n">
        <v>1</v>
      </c>
      <c r="D1922" s="0" t="n">
        <v>14</v>
      </c>
    </row>
    <row r="1923" customFormat="false" ht="15" hidden="false" customHeight="false" outlineLevel="0" collapsed="false">
      <c r="A1923" s="0" t="s">
        <v>488</v>
      </c>
      <c r="B1923" s="15" t="n">
        <v>44986</v>
      </c>
      <c r="C1923" s="0" t="n">
        <v>1</v>
      </c>
      <c r="D1923" s="0" t="n">
        <v>15</v>
      </c>
    </row>
    <row r="1924" customFormat="false" ht="15" hidden="false" customHeight="false" outlineLevel="0" collapsed="false">
      <c r="A1924" s="0" t="s">
        <v>488</v>
      </c>
      <c r="B1924" s="15" t="n">
        <v>45017</v>
      </c>
      <c r="C1924" s="0" t="n">
        <v>1</v>
      </c>
      <c r="D1924" s="0" t="n">
        <v>21</v>
      </c>
    </row>
    <row r="1925" customFormat="false" ht="15" hidden="false" customHeight="false" outlineLevel="0" collapsed="false">
      <c r="A1925" s="0" t="s">
        <v>488</v>
      </c>
      <c r="B1925" s="15" t="n">
        <v>45047</v>
      </c>
      <c r="C1925" s="0" t="n">
        <v>1</v>
      </c>
      <c r="D1925" s="0" t="n">
        <v>23</v>
      </c>
    </row>
    <row r="1926" customFormat="false" ht="15" hidden="false" customHeight="false" outlineLevel="0" collapsed="false">
      <c r="A1926" s="0" t="s">
        <v>488</v>
      </c>
      <c r="B1926" s="15" t="n">
        <v>45078</v>
      </c>
      <c r="C1926" s="0" t="n">
        <v>1</v>
      </c>
      <c r="D1926" s="0" t="n">
        <v>25</v>
      </c>
    </row>
    <row r="1927" customFormat="false" ht="15" hidden="false" customHeight="false" outlineLevel="0" collapsed="false">
      <c r="A1927" s="0" t="s">
        <v>488</v>
      </c>
      <c r="B1927" s="15" t="n">
        <v>45108</v>
      </c>
      <c r="C1927" s="0" t="n">
        <v>1</v>
      </c>
      <c r="D1927" s="0" t="n">
        <v>28</v>
      </c>
    </row>
    <row r="1928" customFormat="false" ht="15" hidden="false" customHeight="false" outlineLevel="0" collapsed="false">
      <c r="A1928" s="0" t="s">
        <v>488</v>
      </c>
      <c r="B1928" s="15" t="n">
        <v>45139</v>
      </c>
      <c r="C1928" s="0" t="n">
        <v>1</v>
      </c>
      <c r="D1928" s="0" t="n">
        <v>28</v>
      </c>
    </row>
    <row r="1929" customFormat="false" ht="15" hidden="false" customHeight="false" outlineLevel="0" collapsed="false">
      <c r="A1929" s="0" t="s">
        <v>488</v>
      </c>
      <c r="B1929" s="15" t="n">
        <v>45170</v>
      </c>
      <c r="C1929" s="0" t="n">
        <v>1</v>
      </c>
      <c r="D1929" s="0" t="n">
        <v>30</v>
      </c>
    </row>
    <row r="1930" customFormat="false" ht="15" hidden="false" customHeight="false" outlineLevel="0" collapsed="false">
      <c r="A1930" s="0" t="s">
        <v>488</v>
      </c>
      <c r="B1930" s="15" t="n">
        <v>45200</v>
      </c>
      <c r="C1930" s="0" t="n">
        <v>1</v>
      </c>
      <c r="D1930" s="0" t="n">
        <v>33</v>
      </c>
    </row>
    <row r="1931" customFormat="false" ht="15" hidden="false" customHeight="false" outlineLevel="0" collapsed="false">
      <c r="A1931" s="0" t="s">
        <v>488</v>
      </c>
      <c r="B1931" s="15" t="n">
        <v>45231</v>
      </c>
      <c r="C1931" s="0" t="n">
        <v>1</v>
      </c>
      <c r="D1931" s="0" t="n">
        <v>35</v>
      </c>
    </row>
    <row r="1932" customFormat="false" ht="15" hidden="false" customHeight="false" outlineLevel="0" collapsed="false">
      <c r="A1932" s="0" t="s">
        <v>488</v>
      </c>
      <c r="B1932" s="15" t="n">
        <v>45261</v>
      </c>
      <c r="C1932" s="0" t="n">
        <v>1</v>
      </c>
      <c r="D1932" s="0" t="n">
        <v>36</v>
      </c>
    </row>
    <row r="1933" customFormat="false" ht="15" hidden="false" customHeight="false" outlineLevel="0" collapsed="false">
      <c r="A1933" s="0" t="s">
        <v>488</v>
      </c>
      <c r="B1933" s="15" t="n">
        <v>45292</v>
      </c>
      <c r="C1933" s="0" t="n">
        <v>1</v>
      </c>
      <c r="D1933" s="0" t="n">
        <v>37</v>
      </c>
    </row>
    <row r="1934" customFormat="false" ht="15" hidden="false" customHeight="false" outlineLevel="0" collapsed="false">
      <c r="A1934" s="0" t="s">
        <v>488</v>
      </c>
      <c r="B1934" s="15" t="n">
        <v>45323</v>
      </c>
      <c r="C1934" s="0" t="n">
        <v>1</v>
      </c>
      <c r="D1934" s="0" t="n">
        <v>39</v>
      </c>
    </row>
    <row r="1935" customFormat="false" ht="15" hidden="false" customHeight="false" outlineLevel="0" collapsed="false">
      <c r="A1935" s="0" t="s">
        <v>488</v>
      </c>
      <c r="B1935" s="15" t="n">
        <v>45352</v>
      </c>
      <c r="C1935" s="0" t="n">
        <v>1</v>
      </c>
      <c r="D1935" s="0" t="n">
        <v>43</v>
      </c>
    </row>
    <row r="1936" customFormat="false" ht="15" hidden="false" customHeight="false" outlineLevel="0" collapsed="false">
      <c r="A1936" s="0" t="s">
        <v>488</v>
      </c>
      <c r="B1936" s="15" t="n">
        <v>45383</v>
      </c>
      <c r="C1936" s="0" t="n">
        <v>1</v>
      </c>
      <c r="D1936" s="0" t="n">
        <v>45</v>
      </c>
    </row>
    <row r="1937" customFormat="false" ht="15" hidden="false" customHeight="false" outlineLevel="0" collapsed="false">
      <c r="A1937" s="0" t="s">
        <v>488</v>
      </c>
      <c r="B1937" s="15" t="n">
        <v>45413</v>
      </c>
      <c r="C1937" s="0" t="n">
        <v>1</v>
      </c>
      <c r="D1937" s="0" t="n">
        <v>45</v>
      </c>
    </row>
    <row r="1938" customFormat="false" ht="15" hidden="false" customHeight="false" outlineLevel="0" collapsed="false">
      <c r="A1938" s="0" t="s">
        <v>488</v>
      </c>
      <c r="B1938" s="15" t="n">
        <v>45444</v>
      </c>
      <c r="C1938" s="0" t="n">
        <v>1</v>
      </c>
      <c r="D1938" s="0" t="n">
        <v>47</v>
      </c>
    </row>
    <row r="1939" customFormat="false" ht="15" hidden="false" customHeight="false" outlineLevel="0" collapsed="false">
      <c r="A1939" s="0" t="s">
        <v>488</v>
      </c>
      <c r="B1939" s="15" t="n">
        <v>45474</v>
      </c>
      <c r="C1939" s="0" t="n">
        <v>1</v>
      </c>
      <c r="D1939" s="0" t="n">
        <v>48</v>
      </c>
    </row>
    <row r="1940" customFormat="false" ht="15" hidden="false" customHeight="false" outlineLevel="0" collapsed="false">
      <c r="A1940" s="0" t="s">
        <v>488</v>
      </c>
      <c r="B1940" s="15" t="n">
        <v>45505</v>
      </c>
      <c r="C1940" s="0" t="n">
        <v>1</v>
      </c>
      <c r="D1940" s="0" t="n">
        <v>49</v>
      </c>
    </row>
    <row r="1941" customFormat="false" ht="15" hidden="false" customHeight="false" outlineLevel="0" collapsed="false">
      <c r="A1941" s="0" t="s">
        <v>488</v>
      </c>
      <c r="B1941" s="15" t="n">
        <v>45536</v>
      </c>
      <c r="C1941" s="0" t="n">
        <v>1</v>
      </c>
      <c r="D1941" s="0" t="n">
        <v>52</v>
      </c>
    </row>
    <row r="1942" customFormat="false" ht="15" hidden="false" customHeight="false" outlineLevel="0" collapsed="false">
      <c r="A1942" s="0" t="s">
        <v>488</v>
      </c>
      <c r="B1942" s="15" t="n">
        <v>45566</v>
      </c>
      <c r="C1942" s="0" t="n">
        <v>1</v>
      </c>
      <c r="D1942" s="0" t="n">
        <v>54</v>
      </c>
    </row>
    <row r="1943" customFormat="false" ht="15" hidden="false" customHeight="false" outlineLevel="0" collapsed="false">
      <c r="A1943" s="0" t="s">
        <v>488</v>
      </c>
      <c r="B1943" s="15" t="n">
        <v>45597</v>
      </c>
      <c r="C1943" s="0" t="n">
        <v>1</v>
      </c>
      <c r="D1943" s="0" t="n">
        <v>54</v>
      </c>
    </row>
    <row r="1944" customFormat="false" ht="15" hidden="false" customHeight="false" outlineLevel="0" collapsed="false">
      <c r="A1944" s="0" t="s">
        <v>488</v>
      </c>
      <c r="B1944" s="15" t="n">
        <v>45627</v>
      </c>
      <c r="C1944" s="0" t="n">
        <v>1</v>
      </c>
      <c r="D1944" s="0" t="n">
        <v>54</v>
      </c>
    </row>
    <row r="1945" customFormat="false" ht="15" hidden="false" customHeight="false" outlineLevel="0" collapsed="false">
      <c r="A1945" s="0" t="s">
        <v>488</v>
      </c>
      <c r="B1945" s="15" t="n">
        <v>45658</v>
      </c>
      <c r="C1945" s="0" t="n">
        <v>1</v>
      </c>
      <c r="D1945" s="0" t="n">
        <v>56</v>
      </c>
    </row>
    <row r="1946" customFormat="false" ht="15" hidden="false" customHeight="false" outlineLevel="0" collapsed="false">
      <c r="A1946" s="0" t="s">
        <v>488</v>
      </c>
      <c r="B1946" s="15" t="n">
        <v>45689</v>
      </c>
      <c r="C1946" s="0" t="n">
        <v>1</v>
      </c>
      <c r="D1946" s="0" t="n">
        <v>58</v>
      </c>
    </row>
    <row r="1947" customFormat="false" ht="15" hidden="false" customHeight="false" outlineLevel="0" collapsed="false">
      <c r="A1947" s="0" t="s">
        <v>488</v>
      </c>
      <c r="B1947" s="15" t="n">
        <v>45717</v>
      </c>
      <c r="C1947" s="0" t="n">
        <v>1</v>
      </c>
      <c r="D1947" s="0" t="n">
        <v>59</v>
      </c>
    </row>
    <row r="1948" customFormat="false" ht="15" hidden="false" customHeight="false" outlineLevel="0" collapsed="false">
      <c r="A1948" s="0" t="s">
        <v>488</v>
      </c>
      <c r="B1948" s="15" t="n">
        <v>45748</v>
      </c>
      <c r="C1948" s="0" t="n">
        <v>1</v>
      </c>
      <c r="D1948" s="0" t="n">
        <v>62</v>
      </c>
    </row>
    <row r="1949" customFormat="false" ht="15" hidden="false" customHeight="false" outlineLevel="0" collapsed="false">
      <c r="A1949" s="0" t="s">
        <v>488</v>
      </c>
      <c r="B1949" s="15" t="n">
        <v>45778</v>
      </c>
      <c r="C1949" s="0" t="n">
        <v>1</v>
      </c>
      <c r="D1949" s="0" t="n">
        <v>64</v>
      </c>
    </row>
    <row r="1950" customFormat="false" ht="15" hidden="false" customHeight="false" outlineLevel="0" collapsed="false">
      <c r="A1950" s="0" t="s">
        <v>488</v>
      </c>
      <c r="B1950" s="15" t="n">
        <v>45809</v>
      </c>
      <c r="C1950" s="0" t="n">
        <v>1</v>
      </c>
      <c r="D1950" s="0" t="n">
        <v>66</v>
      </c>
    </row>
    <row r="1951" customFormat="false" ht="15" hidden="false" customHeight="false" outlineLevel="0" collapsed="false">
      <c r="A1951" s="0" t="s">
        <v>488</v>
      </c>
      <c r="B1951" s="15" t="n">
        <v>45839</v>
      </c>
      <c r="C1951" s="0" t="n">
        <v>1</v>
      </c>
      <c r="D1951" s="0" t="n">
        <v>68</v>
      </c>
    </row>
    <row r="1952" customFormat="false" ht="15" hidden="false" customHeight="false" outlineLevel="0" collapsed="false">
      <c r="A1952" s="0" t="s">
        <v>488</v>
      </c>
      <c r="B1952" s="15" t="n">
        <v>45870</v>
      </c>
      <c r="C1952" s="0" t="n">
        <v>1</v>
      </c>
      <c r="D1952" s="0" t="n">
        <v>69</v>
      </c>
    </row>
    <row r="1953" customFormat="false" ht="15" hidden="false" customHeight="false" outlineLevel="0" collapsed="false">
      <c r="A1953" s="0" t="s">
        <v>488</v>
      </c>
      <c r="B1953" s="15" t="n">
        <v>45901</v>
      </c>
      <c r="C1953" s="0" t="n">
        <v>1</v>
      </c>
      <c r="D1953" s="0" t="n">
        <v>71</v>
      </c>
    </row>
    <row r="1954" customFormat="false" ht="15" hidden="false" customHeight="false" outlineLevel="0" collapsed="false">
      <c r="A1954" s="0" t="s">
        <v>488</v>
      </c>
      <c r="B1954" s="15" t="n">
        <v>45931</v>
      </c>
      <c r="C1954" s="0" t="n">
        <v>1</v>
      </c>
      <c r="D1954" s="0" t="n">
        <v>71</v>
      </c>
    </row>
    <row r="1955" customFormat="false" ht="15" hidden="false" customHeight="false" outlineLevel="0" collapsed="false">
      <c r="A1955" s="0" t="s">
        <v>488</v>
      </c>
      <c r="B1955" s="15" t="n">
        <v>45962</v>
      </c>
      <c r="C1955" s="0" t="n">
        <v>1</v>
      </c>
      <c r="D1955" s="0" t="n">
        <v>71</v>
      </c>
    </row>
    <row r="1956" customFormat="false" ht="15" hidden="false" customHeight="false" outlineLevel="0" collapsed="false">
      <c r="A1956" s="0" t="s">
        <v>488</v>
      </c>
      <c r="B1956" s="15" t="n">
        <v>45992</v>
      </c>
      <c r="C1956" s="0" t="n">
        <v>1</v>
      </c>
      <c r="D1956" s="0" t="n">
        <v>71</v>
      </c>
    </row>
    <row r="1957" customFormat="false" ht="15" hidden="false" customHeight="false" outlineLevel="0" collapsed="false">
      <c r="A1957" s="0" t="s">
        <v>488</v>
      </c>
      <c r="B1957" s="15" t="n">
        <v>46023</v>
      </c>
      <c r="C1957" s="0" t="n">
        <v>1</v>
      </c>
      <c r="D1957" s="0" t="n">
        <v>72</v>
      </c>
    </row>
    <row r="1958" customFormat="false" ht="15" hidden="false" customHeight="false" outlineLevel="0" collapsed="false">
      <c r="A1958" s="0" t="s">
        <v>488</v>
      </c>
      <c r="B1958" s="15" t="n">
        <v>46054</v>
      </c>
      <c r="C1958" s="0" t="n">
        <v>1</v>
      </c>
      <c r="D1958" s="0" t="n">
        <v>76</v>
      </c>
    </row>
    <row r="1959" customFormat="false" ht="15" hidden="false" customHeight="false" outlineLevel="0" collapsed="false">
      <c r="A1959" s="0" t="s">
        <v>488</v>
      </c>
      <c r="B1959" s="15" t="n">
        <v>46082</v>
      </c>
      <c r="C1959" s="0" t="n">
        <v>1</v>
      </c>
      <c r="D1959" s="0" t="n">
        <v>80</v>
      </c>
    </row>
    <row r="1960" customFormat="false" ht="15" hidden="false" customHeight="false" outlineLevel="0" collapsed="false">
      <c r="A1960" s="0" t="s">
        <v>488</v>
      </c>
      <c r="B1960" s="15" t="n">
        <v>46113</v>
      </c>
      <c r="C1960" s="0" t="n">
        <v>1</v>
      </c>
      <c r="D1960" s="0" t="n">
        <v>86</v>
      </c>
    </row>
    <row r="1961" customFormat="false" ht="15" hidden="false" customHeight="false" outlineLevel="0" collapsed="false">
      <c r="A1961" s="0" t="s">
        <v>488</v>
      </c>
      <c r="B1961" s="15" t="n">
        <v>46143</v>
      </c>
      <c r="C1961" s="0" t="n">
        <v>1</v>
      </c>
      <c r="D1961" s="0" t="n">
        <v>97</v>
      </c>
    </row>
    <row r="1962" customFormat="false" ht="15" hidden="false" customHeight="false" outlineLevel="0" collapsed="false">
      <c r="A1962" s="0" t="s">
        <v>488</v>
      </c>
      <c r="B1962" s="15" t="n">
        <v>46174</v>
      </c>
      <c r="C1962" s="0" t="n">
        <v>1</v>
      </c>
      <c r="D1962" s="0" t="n">
        <v>103</v>
      </c>
    </row>
    <row r="1963" customFormat="false" ht="15" hidden="false" customHeight="false" outlineLevel="0" collapsed="false">
      <c r="A1963" s="0" t="s">
        <v>488</v>
      </c>
      <c r="B1963" s="15" t="n">
        <v>46204</v>
      </c>
      <c r="C1963" s="0" t="n">
        <v>1</v>
      </c>
      <c r="D1963" s="0" t="n">
        <v>110</v>
      </c>
    </row>
    <row r="1964" customFormat="false" ht="15" hidden="false" customHeight="false" outlineLevel="0" collapsed="false">
      <c r="A1964" s="0" t="s">
        <v>488</v>
      </c>
      <c r="B1964" s="15" t="n">
        <v>46235</v>
      </c>
      <c r="C1964" s="0" t="n">
        <v>1</v>
      </c>
      <c r="D1964" s="0" t="n">
        <v>120</v>
      </c>
    </row>
    <row r="1965" customFormat="false" ht="15" hidden="false" customHeight="false" outlineLevel="0" collapsed="false">
      <c r="A1965" s="0" t="s">
        <v>486</v>
      </c>
      <c r="B1965" s="15" t="n">
        <v>44621</v>
      </c>
      <c r="C1965" s="0" t="n">
        <v>1</v>
      </c>
      <c r="D1965" s="0" t="n">
        <v>1</v>
      </c>
    </row>
    <row r="1966" customFormat="false" ht="15" hidden="false" customHeight="false" outlineLevel="0" collapsed="false">
      <c r="A1966" s="0" t="s">
        <v>486</v>
      </c>
      <c r="B1966" s="15" t="n">
        <v>44652</v>
      </c>
      <c r="C1966" s="0" t="n">
        <v>1</v>
      </c>
      <c r="D1966" s="0" t="n">
        <v>1</v>
      </c>
    </row>
    <row r="1967" customFormat="false" ht="15" hidden="false" customHeight="false" outlineLevel="0" collapsed="false">
      <c r="A1967" s="0" t="s">
        <v>486</v>
      </c>
      <c r="B1967" s="15" t="n">
        <v>44682</v>
      </c>
      <c r="C1967" s="0" t="n">
        <v>1</v>
      </c>
      <c r="D1967" s="0" t="n">
        <v>2</v>
      </c>
    </row>
    <row r="1968" customFormat="false" ht="15" hidden="false" customHeight="false" outlineLevel="0" collapsed="false">
      <c r="A1968" s="0" t="s">
        <v>486</v>
      </c>
      <c r="B1968" s="15" t="n">
        <v>44713</v>
      </c>
      <c r="C1968" s="0" t="n">
        <v>1</v>
      </c>
      <c r="D1968" s="0" t="n">
        <v>2</v>
      </c>
    </row>
    <row r="1969" customFormat="false" ht="15" hidden="false" customHeight="false" outlineLevel="0" collapsed="false">
      <c r="A1969" s="0" t="s">
        <v>486</v>
      </c>
      <c r="B1969" s="15" t="n">
        <v>44743</v>
      </c>
      <c r="C1969" s="0" t="n">
        <v>1</v>
      </c>
      <c r="D1969" s="0" t="n">
        <v>2</v>
      </c>
    </row>
    <row r="1970" customFormat="false" ht="15" hidden="false" customHeight="false" outlineLevel="0" collapsed="false">
      <c r="A1970" s="0" t="s">
        <v>486</v>
      </c>
      <c r="B1970" s="15" t="n">
        <v>44774</v>
      </c>
      <c r="C1970" s="0" t="n">
        <v>1</v>
      </c>
      <c r="D1970" s="0" t="n">
        <v>3</v>
      </c>
    </row>
    <row r="1971" customFormat="false" ht="15" hidden="false" customHeight="false" outlineLevel="0" collapsed="false">
      <c r="A1971" s="0" t="s">
        <v>486</v>
      </c>
      <c r="B1971" s="15" t="n">
        <v>44805</v>
      </c>
      <c r="C1971" s="0" t="n">
        <v>1</v>
      </c>
      <c r="D1971" s="0" t="n">
        <v>7</v>
      </c>
    </row>
    <row r="1972" customFormat="false" ht="15" hidden="false" customHeight="false" outlineLevel="0" collapsed="false">
      <c r="A1972" s="0" t="s">
        <v>486</v>
      </c>
      <c r="B1972" s="15" t="n">
        <v>44835</v>
      </c>
      <c r="C1972" s="0" t="n">
        <v>1</v>
      </c>
      <c r="D1972" s="0" t="n">
        <v>9</v>
      </c>
    </row>
    <row r="1973" customFormat="false" ht="15" hidden="false" customHeight="false" outlineLevel="0" collapsed="false">
      <c r="A1973" s="0" t="s">
        <v>486</v>
      </c>
      <c r="B1973" s="15" t="n">
        <v>44866</v>
      </c>
      <c r="C1973" s="0" t="n">
        <v>1</v>
      </c>
      <c r="D1973" s="0" t="n">
        <v>9</v>
      </c>
    </row>
    <row r="1974" customFormat="false" ht="15" hidden="false" customHeight="false" outlineLevel="0" collapsed="false">
      <c r="A1974" s="0" t="s">
        <v>486</v>
      </c>
      <c r="B1974" s="15" t="n">
        <v>44896</v>
      </c>
      <c r="C1974" s="0" t="n">
        <v>1</v>
      </c>
      <c r="D1974" s="0" t="n">
        <v>10</v>
      </c>
    </row>
    <row r="1975" customFormat="false" ht="15" hidden="false" customHeight="false" outlineLevel="0" collapsed="false">
      <c r="A1975" s="0" t="s">
        <v>486</v>
      </c>
      <c r="B1975" s="15" t="n">
        <v>44927</v>
      </c>
      <c r="C1975" s="0" t="n">
        <v>1</v>
      </c>
      <c r="D1975" s="0" t="n">
        <v>11</v>
      </c>
    </row>
    <row r="1976" customFormat="false" ht="15" hidden="false" customHeight="false" outlineLevel="0" collapsed="false">
      <c r="A1976" s="0" t="s">
        <v>486</v>
      </c>
      <c r="B1976" s="15" t="n">
        <v>44958</v>
      </c>
      <c r="C1976" s="0" t="n">
        <v>1</v>
      </c>
      <c r="D1976" s="0" t="n">
        <v>11</v>
      </c>
    </row>
    <row r="1977" customFormat="false" ht="15" hidden="false" customHeight="false" outlineLevel="0" collapsed="false">
      <c r="A1977" s="0" t="s">
        <v>486</v>
      </c>
      <c r="B1977" s="15" t="n">
        <v>44986</v>
      </c>
      <c r="C1977" s="0" t="n">
        <v>1</v>
      </c>
      <c r="D1977" s="0" t="n">
        <v>14</v>
      </c>
    </row>
    <row r="1978" customFormat="false" ht="15" hidden="false" customHeight="false" outlineLevel="0" collapsed="false">
      <c r="A1978" s="0" t="s">
        <v>486</v>
      </c>
      <c r="B1978" s="15" t="n">
        <v>45017</v>
      </c>
      <c r="C1978" s="0" t="n">
        <v>1</v>
      </c>
      <c r="D1978" s="0" t="n">
        <v>19</v>
      </c>
    </row>
    <row r="1979" customFormat="false" ht="15" hidden="false" customHeight="false" outlineLevel="0" collapsed="false">
      <c r="A1979" s="0" t="s">
        <v>486</v>
      </c>
      <c r="B1979" s="15" t="n">
        <v>45047</v>
      </c>
      <c r="C1979" s="0" t="n">
        <v>1</v>
      </c>
      <c r="D1979" s="0" t="n">
        <v>22</v>
      </c>
    </row>
    <row r="1980" customFormat="false" ht="15" hidden="false" customHeight="false" outlineLevel="0" collapsed="false">
      <c r="A1980" s="0" t="s">
        <v>486</v>
      </c>
      <c r="B1980" s="15" t="n">
        <v>45078</v>
      </c>
      <c r="C1980" s="0" t="n">
        <v>1</v>
      </c>
      <c r="D1980" s="0" t="n">
        <v>24</v>
      </c>
    </row>
    <row r="1981" customFormat="false" ht="15" hidden="false" customHeight="false" outlineLevel="0" collapsed="false">
      <c r="A1981" s="0" t="s">
        <v>486</v>
      </c>
      <c r="B1981" s="15" t="n">
        <v>45108</v>
      </c>
      <c r="C1981" s="0" t="n">
        <v>1</v>
      </c>
      <c r="D1981" s="0" t="n">
        <v>27</v>
      </c>
    </row>
    <row r="1982" customFormat="false" ht="15" hidden="false" customHeight="false" outlineLevel="0" collapsed="false">
      <c r="A1982" s="0" t="s">
        <v>486</v>
      </c>
      <c r="B1982" s="15" t="n">
        <v>45139</v>
      </c>
      <c r="C1982" s="0" t="n">
        <v>1</v>
      </c>
      <c r="D1982" s="0" t="n">
        <v>31</v>
      </c>
    </row>
    <row r="1983" customFormat="false" ht="15" hidden="false" customHeight="false" outlineLevel="0" collapsed="false">
      <c r="A1983" s="0" t="s">
        <v>486</v>
      </c>
      <c r="B1983" s="15" t="n">
        <v>45170</v>
      </c>
      <c r="C1983" s="0" t="n">
        <v>1</v>
      </c>
      <c r="D1983" s="0" t="n">
        <v>33</v>
      </c>
    </row>
    <row r="1984" customFormat="false" ht="15" hidden="false" customHeight="false" outlineLevel="0" collapsed="false">
      <c r="A1984" s="0" t="s">
        <v>486</v>
      </c>
      <c r="B1984" s="15" t="n">
        <v>45200</v>
      </c>
      <c r="C1984" s="0" t="n">
        <v>1</v>
      </c>
      <c r="D1984" s="0" t="n">
        <v>37</v>
      </c>
    </row>
    <row r="1985" customFormat="false" ht="15" hidden="false" customHeight="false" outlineLevel="0" collapsed="false">
      <c r="A1985" s="0" t="s">
        <v>486</v>
      </c>
      <c r="B1985" s="15" t="n">
        <v>45231</v>
      </c>
      <c r="C1985" s="0" t="n">
        <v>1</v>
      </c>
      <c r="D1985" s="0" t="n">
        <v>41</v>
      </c>
    </row>
    <row r="1986" customFormat="false" ht="15" hidden="false" customHeight="false" outlineLevel="0" collapsed="false">
      <c r="A1986" s="0" t="s">
        <v>486</v>
      </c>
      <c r="B1986" s="15" t="n">
        <v>45261</v>
      </c>
      <c r="C1986" s="0" t="n">
        <v>1</v>
      </c>
      <c r="D1986" s="0" t="n">
        <v>42</v>
      </c>
    </row>
    <row r="1987" customFormat="false" ht="15" hidden="false" customHeight="false" outlineLevel="0" collapsed="false">
      <c r="A1987" s="0" t="s">
        <v>486</v>
      </c>
      <c r="B1987" s="15" t="n">
        <v>45292</v>
      </c>
      <c r="C1987" s="0" t="n">
        <v>1</v>
      </c>
      <c r="D1987" s="0" t="n">
        <v>43</v>
      </c>
    </row>
    <row r="1988" customFormat="false" ht="15" hidden="false" customHeight="false" outlineLevel="0" collapsed="false">
      <c r="A1988" s="0" t="s">
        <v>486</v>
      </c>
      <c r="B1988" s="15" t="n">
        <v>45323</v>
      </c>
      <c r="C1988" s="0" t="n">
        <v>1</v>
      </c>
      <c r="D1988" s="0" t="n">
        <v>46</v>
      </c>
    </row>
    <row r="1989" customFormat="false" ht="15" hidden="false" customHeight="false" outlineLevel="0" collapsed="false">
      <c r="A1989" s="0" t="s">
        <v>486</v>
      </c>
      <c r="B1989" s="15" t="n">
        <v>45352</v>
      </c>
      <c r="C1989" s="0" t="n">
        <v>1</v>
      </c>
      <c r="D1989" s="0" t="n">
        <v>50</v>
      </c>
    </row>
    <row r="1990" customFormat="false" ht="15" hidden="false" customHeight="false" outlineLevel="0" collapsed="false">
      <c r="A1990" s="0" t="s">
        <v>486</v>
      </c>
      <c r="B1990" s="15" t="n">
        <v>45383</v>
      </c>
      <c r="C1990" s="0" t="n">
        <v>1</v>
      </c>
      <c r="D1990" s="0" t="n">
        <v>50</v>
      </c>
    </row>
    <row r="1991" customFormat="false" ht="15" hidden="false" customHeight="false" outlineLevel="0" collapsed="false">
      <c r="A1991" s="0" t="s">
        <v>486</v>
      </c>
      <c r="B1991" s="15" t="n">
        <v>45413</v>
      </c>
      <c r="C1991" s="0" t="n">
        <v>1</v>
      </c>
      <c r="D1991" s="0" t="n">
        <v>54</v>
      </c>
    </row>
    <row r="1992" customFormat="false" ht="15" hidden="false" customHeight="false" outlineLevel="0" collapsed="false">
      <c r="A1992" s="0" t="s">
        <v>486</v>
      </c>
      <c r="B1992" s="15" t="n">
        <v>45444</v>
      </c>
      <c r="C1992" s="0" t="n">
        <v>1</v>
      </c>
      <c r="D1992" s="0" t="n">
        <v>60</v>
      </c>
    </row>
    <row r="1993" customFormat="false" ht="15" hidden="false" customHeight="false" outlineLevel="0" collapsed="false">
      <c r="A1993" s="0" t="s">
        <v>486</v>
      </c>
      <c r="B1993" s="15" t="n">
        <v>45474</v>
      </c>
      <c r="C1993" s="0" t="n">
        <v>1</v>
      </c>
      <c r="D1993" s="0" t="n">
        <v>62</v>
      </c>
    </row>
    <row r="1994" customFormat="false" ht="15" hidden="false" customHeight="false" outlineLevel="0" collapsed="false">
      <c r="A1994" s="0" t="s">
        <v>486</v>
      </c>
      <c r="B1994" s="15" t="n">
        <v>45505</v>
      </c>
      <c r="C1994" s="0" t="n">
        <v>1</v>
      </c>
      <c r="D1994" s="0" t="n">
        <v>63</v>
      </c>
    </row>
    <row r="1995" customFormat="false" ht="15" hidden="false" customHeight="false" outlineLevel="0" collapsed="false">
      <c r="A1995" s="0" t="s">
        <v>486</v>
      </c>
      <c r="B1995" s="15" t="n">
        <v>45536</v>
      </c>
      <c r="C1995" s="0" t="n">
        <v>1</v>
      </c>
      <c r="D1995" s="0" t="n">
        <v>63</v>
      </c>
    </row>
    <row r="1996" customFormat="false" ht="15" hidden="false" customHeight="false" outlineLevel="0" collapsed="false">
      <c r="A1996" s="0" t="s">
        <v>486</v>
      </c>
      <c r="B1996" s="15" t="n">
        <v>45566</v>
      </c>
      <c r="C1996" s="0" t="n">
        <v>1</v>
      </c>
      <c r="D1996" s="0" t="n">
        <v>70</v>
      </c>
    </row>
    <row r="1997" customFormat="false" ht="15" hidden="false" customHeight="false" outlineLevel="0" collapsed="false">
      <c r="A1997" s="0" t="s">
        <v>486</v>
      </c>
      <c r="B1997" s="15" t="n">
        <v>45597</v>
      </c>
      <c r="C1997" s="0" t="n">
        <v>1</v>
      </c>
      <c r="D1997" s="0" t="n">
        <v>73</v>
      </c>
    </row>
    <row r="1998" customFormat="false" ht="15" hidden="false" customHeight="false" outlineLevel="0" collapsed="false">
      <c r="A1998" s="0" t="s">
        <v>486</v>
      </c>
      <c r="B1998" s="15" t="n">
        <v>45627</v>
      </c>
      <c r="C1998" s="0" t="n">
        <v>1</v>
      </c>
      <c r="D1998" s="0" t="n">
        <v>77</v>
      </c>
    </row>
    <row r="1999" customFormat="false" ht="15" hidden="false" customHeight="false" outlineLevel="0" collapsed="false">
      <c r="A1999" s="0" t="s">
        <v>486</v>
      </c>
      <c r="B1999" s="15" t="n">
        <v>45658</v>
      </c>
      <c r="C1999" s="0" t="n">
        <v>1</v>
      </c>
      <c r="D1999" s="0" t="n">
        <v>82</v>
      </c>
    </row>
    <row r="2000" customFormat="false" ht="15" hidden="false" customHeight="false" outlineLevel="0" collapsed="false">
      <c r="A2000" s="0" t="s">
        <v>486</v>
      </c>
      <c r="B2000" s="15" t="n">
        <v>45689</v>
      </c>
      <c r="C2000" s="0" t="n">
        <v>1</v>
      </c>
      <c r="D2000" s="0" t="n">
        <v>84</v>
      </c>
    </row>
    <row r="2001" customFormat="false" ht="15" hidden="false" customHeight="false" outlineLevel="0" collapsed="false">
      <c r="A2001" s="0" t="s">
        <v>486</v>
      </c>
      <c r="B2001" s="15" t="n">
        <v>45717</v>
      </c>
      <c r="C2001" s="0" t="n">
        <v>1</v>
      </c>
      <c r="D2001" s="0" t="n">
        <v>85</v>
      </c>
    </row>
    <row r="2002" customFormat="false" ht="15" hidden="false" customHeight="false" outlineLevel="0" collapsed="false">
      <c r="A2002" s="0" t="s">
        <v>486</v>
      </c>
      <c r="B2002" s="15" t="n">
        <v>45748</v>
      </c>
      <c r="C2002" s="0" t="n">
        <v>1</v>
      </c>
      <c r="D2002" s="0" t="n">
        <v>87</v>
      </c>
    </row>
    <row r="2003" customFormat="false" ht="15" hidden="false" customHeight="false" outlineLevel="0" collapsed="false">
      <c r="A2003" s="0" t="s">
        <v>486</v>
      </c>
      <c r="B2003" s="15" t="n">
        <v>45778</v>
      </c>
      <c r="C2003" s="0" t="n">
        <v>1</v>
      </c>
      <c r="D2003" s="0" t="n">
        <v>88</v>
      </c>
    </row>
    <row r="2004" customFormat="false" ht="15" hidden="false" customHeight="false" outlineLevel="0" collapsed="false">
      <c r="A2004" s="0" t="s">
        <v>486</v>
      </c>
      <c r="B2004" s="15" t="n">
        <v>45809</v>
      </c>
      <c r="C2004" s="0" t="n">
        <v>1</v>
      </c>
      <c r="D2004" s="0" t="n">
        <v>93</v>
      </c>
    </row>
    <row r="2005" customFormat="false" ht="15" hidden="false" customHeight="false" outlineLevel="0" collapsed="false">
      <c r="A2005" s="0" t="s">
        <v>486</v>
      </c>
      <c r="B2005" s="15" t="n">
        <v>45839</v>
      </c>
      <c r="C2005" s="0" t="n">
        <v>1</v>
      </c>
      <c r="D2005" s="0" t="n">
        <v>93</v>
      </c>
    </row>
    <row r="2006" customFormat="false" ht="15" hidden="false" customHeight="false" outlineLevel="0" collapsed="false">
      <c r="A2006" s="0" t="s">
        <v>486</v>
      </c>
      <c r="B2006" s="15" t="n">
        <v>45870</v>
      </c>
      <c r="C2006" s="0" t="n">
        <v>1</v>
      </c>
      <c r="D2006" s="0" t="n">
        <v>97</v>
      </c>
    </row>
    <row r="2007" customFormat="false" ht="15" hidden="false" customHeight="false" outlineLevel="0" collapsed="false">
      <c r="A2007" s="0" t="s">
        <v>486</v>
      </c>
      <c r="B2007" s="15" t="n">
        <v>45901</v>
      </c>
      <c r="C2007" s="0" t="n">
        <v>1</v>
      </c>
      <c r="D2007" s="0" t="n">
        <v>100</v>
      </c>
    </row>
    <row r="2008" customFormat="false" ht="15" hidden="false" customHeight="false" outlineLevel="0" collapsed="false">
      <c r="A2008" s="0" t="s">
        <v>486</v>
      </c>
      <c r="B2008" s="15" t="n">
        <v>45931</v>
      </c>
      <c r="C2008" s="0" t="n">
        <v>1</v>
      </c>
      <c r="D2008" s="0" t="n">
        <v>102</v>
      </c>
    </row>
    <row r="2009" customFormat="false" ht="15" hidden="false" customHeight="false" outlineLevel="0" collapsed="false">
      <c r="A2009" s="0" t="s">
        <v>486</v>
      </c>
      <c r="B2009" s="15" t="n">
        <v>45962</v>
      </c>
      <c r="C2009" s="0" t="n">
        <v>1</v>
      </c>
      <c r="D2009" s="0" t="n">
        <v>104</v>
      </c>
    </row>
    <row r="2010" customFormat="false" ht="15" hidden="false" customHeight="false" outlineLevel="0" collapsed="false">
      <c r="A2010" s="0" t="s">
        <v>486</v>
      </c>
      <c r="B2010" s="15" t="n">
        <v>45992</v>
      </c>
      <c r="C2010" s="0" t="n">
        <v>1</v>
      </c>
      <c r="D2010" s="0" t="n">
        <v>105</v>
      </c>
    </row>
    <row r="2011" customFormat="false" ht="15" hidden="false" customHeight="false" outlineLevel="0" collapsed="false">
      <c r="A2011" s="0" t="s">
        <v>486</v>
      </c>
      <c r="B2011" s="15" t="n">
        <v>46023</v>
      </c>
      <c r="C2011" s="0" t="n">
        <v>1</v>
      </c>
      <c r="D2011" s="0" t="n">
        <v>111</v>
      </c>
    </row>
    <row r="2012" customFormat="false" ht="15" hidden="false" customHeight="false" outlineLevel="0" collapsed="false">
      <c r="A2012" s="0" t="s">
        <v>486</v>
      </c>
      <c r="B2012" s="15" t="n">
        <v>46054</v>
      </c>
      <c r="C2012" s="0" t="n">
        <v>1</v>
      </c>
      <c r="D2012" s="0" t="n">
        <v>114</v>
      </c>
    </row>
    <row r="2013" customFormat="false" ht="15" hidden="false" customHeight="false" outlineLevel="0" collapsed="false">
      <c r="A2013" s="0" t="s">
        <v>486</v>
      </c>
      <c r="B2013" s="15" t="n">
        <v>46082</v>
      </c>
      <c r="C2013" s="0" t="n">
        <v>1</v>
      </c>
      <c r="D2013" s="0" t="n">
        <v>122</v>
      </c>
    </row>
    <row r="2014" customFormat="false" ht="15" hidden="false" customHeight="false" outlineLevel="0" collapsed="false">
      <c r="A2014" s="0" t="s">
        <v>486</v>
      </c>
      <c r="B2014" s="15" t="n">
        <v>46113</v>
      </c>
      <c r="C2014" s="0" t="n">
        <v>1</v>
      </c>
      <c r="D2014" s="0" t="n">
        <v>135</v>
      </c>
    </row>
    <row r="2015" customFormat="false" ht="15" hidden="false" customHeight="false" outlineLevel="0" collapsed="false">
      <c r="A2015" s="0" t="s">
        <v>486</v>
      </c>
      <c r="B2015" s="15" t="n">
        <v>46143</v>
      </c>
      <c r="C2015" s="0" t="n">
        <v>1</v>
      </c>
      <c r="D2015" s="0" t="n">
        <v>145</v>
      </c>
    </row>
    <row r="2016" customFormat="false" ht="15" hidden="false" customHeight="false" outlineLevel="0" collapsed="false">
      <c r="A2016" s="0" t="s">
        <v>486</v>
      </c>
      <c r="B2016" s="15" t="n">
        <v>46174</v>
      </c>
      <c r="C2016" s="0" t="n">
        <v>1</v>
      </c>
      <c r="D2016" s="0" t="n">
        <v>167</v>
      </c>
    </row>
    <row r="2017" customFormat="false" ht="15" hidden="false" customHeight="false" outlineLevel="0" collapsed="false">
      <c r="A2017" s="0" t="s">
        <v>486</v>
      </c>
      <c r="B2017" s="15" t="n">
        <v>46204</v>
      </c>
      <c r="C2017" s="0" t="n">
        <v>1</v>
      </c>
      <c r="D2017" s="0" t="n">
        <v>176</v>
      </c>
    </row>
    <row r="2018" customFormat="false" ht="15" hidden="false" customHeight="false" outlineLevel="0" collapsed="false">
      <c r="A2018" s="0" t="s">
        <v>486</v>
      </c>
      <c r="B2018" s="15" t="n">
        <v>46235</v>
      </c>
      <c r="C2018" s="0" t="n">
        <v>1</v>
      </c>
      <c r="D2018" s="0" t="n">
        <v>188</v>
      </c>
    </row>
    <row r="2019" customFormat="false" ht="15" hidden="false" customHeight="false" outlineLevel="0" collapsed="false">
      <c r="A2019" s="0" t="s">
        <v>497</v>
      </c>
      <c r="B2019" s="15" t="n">
        <v>44562</v>
      </c>
      <c r="C2019" s="0" t="n">
        <v>1</v>
      </c>
      <c r="D2019" s="0" t="n">
        <v>23</v>
      </c>
    </row>
    <row r="2020" customFormat="false" ht="15" hidden="false" customHeight="false" outlineLevel="0" collapsed="false">
      <c r="A2020" s="0" t="s">
        <v>497</v>
      </c>
      <c r="B2020" s="15" t="n">
        <v>44593</v>
      </c>
      <c r="C2020" s="0" t="n">
        <v>1</v>
      </c>
      <c r="D2020" s="0" t="n">
        <v>49</v>
      </c>
    </row>
    <row r="2021" customFormat="false" ht="15" hidden="false" customHeight="false" outlineLevel="0" collapsed="false">
      <c r="A2021" s="0" t="s">
        <v>497</v>
      </c>
      <c r="B2021" s="15" t="n">
        <v>44621</v>
      </c>
      <c r="C2021" s="0" t="n">
        <v>1</v>
      </c>
      <c r="D2021" s="0" t="n">
        <v>126</v>
      </c>
    </row>
    <row r="2022" customFormat="false" ht="15" hidden="false" customHeight="false" outlineLevel="0" collapsed="false">
      <c r="A2022" s="0" t="s">
        <v>497</v>
      </c>
      <c r="B2022" s="15" t="n">
        <v>44652</v>
      </c>
      <c r="C2022" s="0" t="n">
        <v>1</v>
      </c>
      <c r="D2022" s="0" t="n">
        <v>143</v>
      </c>
    </row>
    <row r="2023" customFormat="false" ht="15" hidden="false" customHeight="false" outlineLevel="0" collapsed="false">
      <c r="A2023" s="0" t="s">
        <v>497</v>
      </c>
      <c r="B2023" s="15" t="n">
        <v>44682</v>
      </c>
      <c r="C2023" s="0" t="n">
        <v>1</v>
      </c>
      <c r="D2023" s="0" t="n">
        <v>174</v>
      </c>
    </row>
    <row r="2024" customFormat="false" ht="15" hidden="false" customHeight="false" outlineLevel="0" collapsed="false">
      <c r="A2024" s="0" t="s">
        <v>497</v>
      </c>
      <c r="B2024" s="15" t="n">
        <v>44713</v>
      </c>
      <c r="C2024" s="0" t="n">
        <v>1</v>
      </c>
      <c r="D2024" s="0" t="n">
        <v>193</v>
      </c>
    </row>
    <row r="2025" customFormat="false" ht="15" hidden="false" customHeight="false" outlineLevel="0" collapsed="false">
      <c r="A2025" s="0" t="s">
        <v>497</v>
      </c>
      <c r="B2025" s="15" t="n">
        <v>44743</v>
      </c>
      <c r="C2025" s="0" t="n">
        <v>1</v>
      </c>
      <c r="D2025" s="0" t="n">
        <v>202</v>
      </c>
    </row>
    <row r="2026" customFormat="false" ht="15" hidden="false" customHeight="false" outlineLevel="0" collapsed="false">
      <c r="A2026" s="0" t="s">
        <v>497</v>
      </c>
      <c r="B2026" s="15" t="n">
        <v>44774</v>
      </c>
      <c r="C2026" s="0" t="n">
        <v>1</v>
      </c>
      <c r="D2026" s="0" t="n">
        <v>268</v>
      </c>
    </row>
    <row r="2027" customFormat="false" ht="15" hidden="false" customHeight="false" outlineLevel="0" collapsed="false">
      <c r="A2027" s="0" t="s">
        <v>497</v>
      </c>
      <c r="B2027" s="15" t="n">
        <v>44805</v>
      </c>
      <c r="C2027" s="0" t="n">
        <v>1</v>
      </c>
      <c r="D2027" s="0" t="n">
        <v>365</v>
      </c>
    </row>
    <row r="2028" customFormat="false" ht="15" hidden="false" customHeight="false" outlineLevel="0" collapsed="false">
      <c r="A2028" s="0" t="s">
        <v>497</v>
      </c>
      <c r="B2028" s="15" t="n">
        <v>44835</v>
      </c>
      <c r="C2028" s="0" t="n">
        <v>1</v>
      </c>
      <c r="D2028" s="0" t="n">
        <v>418</v>
      </c>
    </row>
    <row r="2029" customFormat="false" ht="15" hidden="false" customHeight="false" outlineLevel="0" collapsed="false">
      <c r="A2029" s="0" t="s">
        <v>497</v>
      </c>
      <c r="B2029" s="15" t="n">
        <v>44866</v>
      </c>
      <c r="C2029" s="0" t="n">
        <v>1</v>
      </c>
      <c r="D2029" s="0" t="n">
        <v>464</v>
      </c>
    </row>
    <row r="2030" customFormat="false" ht="15" hidden="false" customHeight="false" outlineLevel="0" collapsed="false">
      <c r="A2030" s="0" t="s">
        <v>497</v>
      </c>
      <c r="B2030" s="15" t="n">
        <v>44896</v>
      </c>
      <c r="C2030" s="0" t="n">
        <v>1</v>
      </c>
      <c r="D2030" s="0" t="n">
        <v>531</v>
      </c>
    </row>
    <row r="2031" customFormat="false" ht="15" hidden="false" customHeight="false" outlineLevel="0" collapsed="false">
      <c r="A2031" s="0" t="s">
        <v>497</v>
      </c>
      <c r="B2031" s="15" t="n">
        <v>44927</v>
      </c>
      <c r="C2031" s="0" t="n">
        <v>1</v>
      </c>
      <c r="D2031" s="0" t="n">
        <v>658</v>
      </c>
    </row>
    <row r="2032" customFormat="false" ht="15" hidden="false" customHeight="false" outlineLevel="0" collapsed="false">
      <c r="A2032" s="0" t="s">
        <v>497</v>
      </c>
      <c r="B2032" s="15" t="n">
        <v>44958</v>
      </c>
      <c r="C2032" s="0" t="n">
        <v>1</v>
      </c>
      <c r="D2032" s="0" t="n">
        <v>747</v>
      </c>
    </row>
    <row r="2033" customFormat="false" ht="15" hidden="false" customHeight="false" outlineLevel="0" collapsed="false">
      <c r="A2033" s="0" t="s">
        <v>497</v>
      </c>
      <c r="B2033" s="15" t="n">
        <v>44986</v>
      </c>
      <c r="C2033" s="0" t="n">
        <v>1</v>
      </c>
      <c r="D2033" s="0" t="n">
        <v>840</v>
      </c>
    </row>
    <row r="2034" customFormat="false" ht="15" hidden="false" customHeight="false" outlineLevel="0" collapsed="false">
      <c r="A2034" s="0" t="s">
        <v>497</v>
      </c>
      <c r="B2034" s="15" t="n">
        <v>45017</v>
      </c>
      <c r="C2034" s="0" t="n">
        <v>1</v>
      </c>
      <c r="D2034" s="0" t="n">
        <v>935</v>
      </c>
    </row>
    <row r="2035" customFormat="false" ht="15" hidden="false" customHeight="false" outlineLevel="0" collapsed="false">
      <c r="A2035" s="0" t="s">
        <v>497</v>
      </c>
      <c r="B2035" s="15" t="n">
        <v>45047</v>
      </c>
      <c r="C2035" s="0" t="n">
        <v>1</v>
      </c>
      <c r="D2035" s="0" t="n">
        <v>1014</v>
      </c>
    </row>
    <row r="2036" customFormat="false" ht="15" hidden="false" customHeight="false" outlineLevel="0" collapsed="false">
      <c r="A2036" s="0" t="s">
        <v>497</v>
      </c>
      <c r="B2036" s="15" t="n">
        <v>45078</v>
      </c>
      <c r="C2036" s="0" t="n">
        <v>1</v>
      </c>
      <c r="D2036" s="0" t="n">
        <v>1159</v>
      </c>
    </row>
    <row r="2037" customFormat="false" ht="15" hidden="false" customHeight="false" outlineLevel="0" collapsed="false">
      <c r="A2037" s="0" t="s">
        <v>497</v>
      </c>
      <c r="B2037" s="15" t="n">
        <v>45108</v>
      </c>
      <c r="C2037" s="0" t="n">
        <v>1</v>
      </c>
      <c r="D2037" s="0" t="n">
        <v>1229</v>
      </c>
    </row>
    <row r="2038" customFormat="false" ht="15" hidden="false" customHeight="false" outlineLevel="0" collapsed="false">
      <c r="A2038" s="0" t="s">
        <v>497</v>
      </c>
      <c r="B2038" s="15" t="n">
        <v>45139</v>
      </c>
      <c r="C2038" s="0" t="n">
        <v>1</v>
      </c>
      <c r="D2038" s="0" t="n">
        <v>1357</v>
      </c>
    </row>
    <row r="2039" customFormat="false" ht="15" hidden="false" customHeight="false" outlineLevel="0" collapsed="false">
      <c r="A2039" s="0" t="s">
        <v>497</v>
      </c>
      <c r="B2039" s="15" t="n">
        <v>45170</v>
      </c>
      <c r="C2039" s="0" t="n">
        <v>1</v>
      </c>
      <c r="D2039" s="0" t="n">
        <v>1464</v>
      </c>
    </row>
    <row r="2040" customFormat="false" ht="15" hidden="false" customHeight="false" outlineLevel="0" collapsed="false">
      <c r="A2040" s="0" t="s">
        <v>497</v>
      </c>
      <c r="B2040" s="15" t="n">
        <v>45200</v>
      </c>
      <c r="C2040" s="0" t="n">
        <v>1</v>
      </c>
      <c r="D2040" s="0" t="n">
        <v>1527</v>
      </c>
    </row>
    <row r="2041" customFormat="false" ht="15" hidden="false" customHeight="false" outlineLevel="0" collapsed="false">
      <c r="A2041" s="0" t="s">
        <v>497</v>
      </c>
      <c r="B2041" s="15" t="n">
        <v>45231</v>
      </c>
      <c r="C2041" s="0" t="n">
        <v>1</v>
      </c>
      <c r="D2041" s="0" t="n">
        <v>1649</v>
      </c>
    </row>
    <row r="2042" customFormat="false" ht="15" hidden="false" customHeight="false" outlineLevel="0" collapsed="false">
      <c r="A2042" s="0" t="s">
        <v>497</v>
      </c>
      <c r="B2042" s="15" t="n">
        <v>45261</v>
      </c>
      <c r="C2042" s="0" t="n">
        <v>1</v>
      </c>
      <c r="D2042" s="0" t="n">
        <v>1755</v>
      </c>
    </row>
    <row r="2043" customFormat="false" ht="15" hidden="false" customHeight="false" outlineLevel="0" collapsed="false">
      <c r="A2043" s="0" t="s">
        <v>497</v>
      </c>
      <c r="B2043" s="15" t="n">
        <v>45292</v>
      </c>
      <c r="C2043" s="0" t="n">
        <v>1</v>
      </c>
      <c r="D2043" s="0" t="n">
        <v>1852</v>
      </c>
    </row>
    <row r="2044" customFormat="false" ht="15" hidden="false" customHeight="false" outlineLevel="0" collapsed="false">
      <c r="A2044" s="0" t="s">
        <v>497</v>
      </c>
      <c r="B2044" s="15" t="n">
        <v>45323</v>
      </c>
      <c r="C2044" s="0" t="n">
        <v>1</v>
      </c>
      <c r="D2044" s="0" t="n">
        <v>1966</v>
      </c>
    </row>
    <row r="2045" customFormat="false" ht="15" hidden="false" customHeight="false" outlineLevel="0" collapsed="false">
      <c r="A2045" s="0" t="s">
        <v>497</v>
      </c>
      <c r="B2045" s="15" t="n">
        <v>45352</v>
      </c>
      <c r="C2045" s="0" t="n">
        <v>1</v>
      </c>
      <c r="D2045" s="0" t="n">
        <v>2086</v>
      </c>
    </row>
    <row r="2046" customFormat="false" ht="15" hidden="false" customHeight="false" outlineLevel="0" collapsed="false">
      <c r="A2046" s="0" t="s">
        <v>497</v>
      </c>
      <c r="B2046" s="15" t="n">
        <v>45383</v>
      </c>
      <c r="C2046" s="0" t="n">
        <v>1</v>
      </c>
      <c r="D2046" s="0" t="n">
        <v>2171</v>
      </c>
    </row>
    <row r="2047" customFormat="false" ht="15" hidden="false" customHeight="false" outlineLevel="0" collapsed="false">
      <c r="A2047" s="0" t="s">
        <v>497</v>
      </c>
      <c r="B2047" s="15" t="n">
        <v>45413</v>
      </c>
      <c r="C2047" s="0" t="n">
        <v>1</v>
      </c>
      <c r="D2047" s="0" t="n">
        <v>2310</v>
      </c>
    </row>
    <row r="2048" customFormat="false" ht="15" hidden="false" customHeight="false" outlineLevel="0" collapsed="false">
      <c r="A2048" s="0" t="s">
        <v>497</v>
      </c>
      <c r="B2048" s="15" t="n">
        <v>45444</v>
      </c>
      <c r="C2048" s="0" t="n">
        <v>1</v>
      </c>
      <c r="D2048" s="0" t="n">
        <v>2438</v>
      </c>
    </row>
    <row r="2049" customFormat="false" ht="15" hidden="false" customHeight="false" outlineLevel="0" collapsed="false">
      <c r="A2049" s="0" t="s">
        <v>497</v>
      </c>
      <c r="B2049" s="15" t="n">
        <v>45474</v>
      </c>
      <c r="C2049" s="0" t="n">
        <v>1</v>
      </c>
      <c r="D2049" s="0" t="n">
        <v>2534</v>
      </c>
    </row>
    <row r="2050" customFormat="false" ht="15" hidden="false" customHeight="false" outlineLevel="0" collapsed="false">
      <c r="A2050" s="0" t="s">
        <v>497</v>
      </c>
      <c r="B2050" s="15" t="n">
        <v>45505</v>
      </c>
      <c r="C2050" s="0" t="n">
        <v>1</v>
      </c>
      <c r="D2050" s="0" t="n">
        <v>2613</v>
      </c>
    </row>
    <row r="2051" customFormat="false" ht="15" hidden="false" customHeight="false" outlineLevel="0" collapsed="false">
      <c r="A2051" s="0" t="s">
        <v>497</v>
      </c>
      <c r="B2051" s="15" t="n">
        <v>45536</v>
      </c>
      <c r="C2051" s="0" t="n">
        <v>1</v>
      </c>
      <c r="D2051" s="0" t="n">
        <v>2690</v>
      </c>
    </row>
    <row r="2052" customFormat="false" ht="15" hidden="false" customHeight="false" outlineLevel="0" collapsed="false">
      <c r="A2052" s="0" t="s">
        <v>497</v>
      </c>
      <c r="B2052" s="15" t="n">
        <v>45566</v>
      </c>
      <c r="C2052" s="0" t="n">
        <v>1</v>
      </c>
      <c r="D2052" s="0" t="n">
        <v>2805</v>
      </c>
    </row>
    <row r="2053" customFormat="false" ht="15" hidden="false" customHeight="false" outlineLevel="0" collapsed="false">
      <c r="A2053" s="0" t="s">
        <v>497</v>
      </c>
      <c r="B2053" s="15" t="n">
        <v>45597</v>
      </c>
      <c r="C2053" s="0" t="n">
        <v>1</v>
      </c>
      <c r="D2053" s="0" t="n">
        <v>2897</v>
      </c>
    </row>
    <row r="2054" customFormat="false" ht="15" hidden="false" customHeight="false" outlineLevel="0" collapsed="false">
      <c r="A2054" s="0" t="s">
        <v>497</v>
      </c>
      <c r="B2054" s="15" t="n">
        <v>45627</v>
      </c>
      <c r="C2054" s="0" t="n">
        <v>1</v>
      </c>
      <c r="D2054" s="0" t="n">
        <v>2995</v>
      </c>
    </row>
    <row r="2055" customFormat="false" ht="15" hidden="false" customHeight="false" outlineLevel="0" collapsed="false">
      <c r="A2055" s="0" t="s">
        <v>497</v>
      </c>
      <c r="B2055" s="15" t="n">
        <v>45658</v>
      </c>
      <c r="C2055" s="0" t="n">
        <v>1</v>
      </c>
      <c r="D2055" s="0" t="n">
        <v>3064</v>
      </c>
    </row>
    <row r="2056" customFormat="false" ht="15" hidden="false" customHeight="false" outlineLevel="0" collapsed="false">
      <c r="A2056" s="0" t="s">
        <v>497</v>
      </c>
      <c r="B2056" s="15" t="n">
        <v>45689</v>
      </c>
      <c r="C2056" s="0" t="n">
        <v>1</v>
      </c>
      <c r="D2056" s="0" t="n">
        <v>3133</v>
      </c>
    </row>
    <row r="2057" customFormat="false" ht="15" hidden="false" customHeight="false" outlineLevel="0" collapsed="false">
      <c r="A2057" s="0" t="s">
        <v>497</v>
      </c>
      <c r="B2057" s="15" t="n">
        <v>45717</v>
      </c>
      <c r="C2057" s="0" t="n">
        <v>1</v>
      </c>
      <c r="D2057" s="0" t="n">
        <v>3239</v>
      </c>
    </row>
    <row r="2058" customFormat="false" ht="15" hidden="false" customHeight="false" outlineLevel="0" collapsed="false">
      <c r="A2058" s="0" t="s">
        <v>497</v>
      </c>
      <c r="B2058" s="15" t="n">
        <v>45748</v>
      </c>
      <c r="C2058" s="0" t="n">
        <v>1</v>
      </c>
      <c r="D2058" s="0" t="n">
        <v>3312</v>
      </c>
    </row>
    <row r="2059" customFormat="false" ht="15" hidden="false" customHeight="false" outlineLevel="0" collapsed="false">
      <c r="A2059" s="0" t="s">
        <v>497</v>
      </c>
      <c r="B2059" s="15" t="n">
        <v>45778</v>
      </c>
      <c r="C2059" s="0" t="n">
        <v>1</v>
      </c>
      <c r="D2059" s="0" t="n">
        <v>3467</v>
      </c>
    </row>
    <row r="2060" customFormat="false" ht="15" hidden="false" customHeight="false" outlineLevel="0" collapsed="false">
      <c r="A2060" s="0" t="s">
        <v>497</v>
      </c>
      <c r="B2060" s="15" t="n">
        <v>45809</v>
      </c>
      <c r="C2060" s="0" t="n">
        <v>1</v>
      </c>
      <c r="D2060" s="0" t="n">
        <v>3626</v>
      </c>
    </row>
    <row r="2061" customFormat="false" ht="15" hidden="false" customHeight="false" outlineLevel="0" collapsed="false">
      <c r="A2061" s="0" t="s">
        <v>497</v>
      </c>
      <c r="B2061" s="15" t="n">
        <v>45839</v>
      </c>
      <c r="C2061" s="0" t="n">
        <v>1</v>
      </c>
      <c r="D2061" s="0" t="n">
        <v>3732</v>
      </c>
    </row>
    <row r="2062" customFormat="false" ht="15" hidden="false" customHeight="false" outlineLevel="0" collapsed="false">
      <c r="A2062" s="0" t="s">
        <v>497</v>
      </c>
      <c r="B2062" s="15" t="n">
        <v>45870</v>
      </c>
      <c r="C2062" s="0" t="n">
        <v>1</v>
      </c>
      <c r="D2062" s="0" t="n">
        <v>3858</v>
      </c>
    </row>
    <row r="2063" customFormat="false" ht="15" hidden="false" customHeight="false" outlineLevel="0" collapsed="false">
      <c r="A2063" s="0" t="s">
        <v>497</v>
      </c>
      <c r="B2063" s="15" t="n">
        <v>45901</v>
      </c>
      <c r="C2063" s="0" t="n">
        <v>1</v>
      </c>
      <c r="D2063" s="0" t="n">
        <v>4029</v>
      </c>
    </row>
    <row r="2064" customFormat="false" ht="15" hidden="false" customHeight="false" outlineLevel="0" collapsed="false">
      <c r="A2064" s="0" t="s">
        <v>497</v>
      </c>
      <c r="B2064" s="15" t="n">
        <v>45931</v>
      </c>
      <c r="C2064" s="0" t="n">
        <v>1</v>
      </c>
      <c r="D2064" s="0" t="n">
        <v>4160</v>
      </c>
    </row>
    <row r="2065" customFormat="false" ht="15" hidden="false" customHeight="false" outlineLevel="0" collapsed="false">
      <c r="A2065" s="0" t="s">
        <v>497</v>
      </c>
      <c r="B2065" s="15" t="n">
        <v>45962</v>
      </c>
      <c r="C2065" s="0" t="n">
        <v>1</v>
      </c>
      <c r="D2065" s="0" t="n">
        <v>4290</v>
      </c>
    </row>
    <row r="2066" customFormat="false" ht="15" hidden="false" customHeight="false" outlineLevel="0" collapsed="false">
      <c r="A2066" s="0" t="s">
        <v>497</v>
      </c>
      <c r="B2066" s="15" t="n">
        <v>45992</v>
      </c>
      <c r="C2066" s="0" t="n">
        <v>1</v>
      </c>
      <c r="D2066" s="0" t="n">
        <v>4414</v>
      </c>
    </row>
    <row r="2067" customFormat="false" ht="15" hidden="false" customHeight="false" outlineLevel="0" collapsed="false">
      <c r="A2067" s="0" t="s">
        <v>497</v>
      </c>
      <c r="B2067" s="15" t="n">
        <v>46023</v>
      </c>
      <c r="C2067" s="0" t="n">
        <v>1</v>
      </c>
      <c r="D2067" s="0" t="n">
        <v>4529</v>
      </c>
    </row>
    <row r="2068" customFormat="false" ht="15" hidden="false" customHeight="false" outlineLevel="0" collapsed="false">
      <c r="A2068" s="0" t="s">
        <v>497</v>
      </c>
      <c r="B2068" s="15" t="n">
        <v>46054</v>
      </c>
      <c r="C2068" s="0" t="n">
        <v>1</v>
      </c>
      <c r="D2068" s="0" t="n">
        <v>4686</v>
      </c>
    </row>
    <row r="2069" customFormat="false" ht="15" hidden="false" customHeight="false" outlineLevel="0" collapsed="false">
      <c r="A2069" s="0" t="s">
        <v>497</v>
      </c>
      <c r="B2069" s="15" t="n">
        <v>46082</v>
      </c>
      <c r="C2069" s="0" t="n">
        <v>1</v>
      </c>
      <c r="D2069" s="0" t="n">
        <v>4953</v>
      </c>
    </row>
    <row r="2070" customFormat="false" ht="15" hidden="false" customHeight="false" outlineLevel="0" collapsed="false">
      <c r="A2070" s="0" t="s">
        <v>497</v>
      </c>
      <c r="B2070" s="15" t="n">
        <v>46113</v>
      </c>
      <c r="C2070" s="0" t="n">
        <v>1</v>
      </c>
      <c r="D2070" s="0" t="n">
        <v>5247</v>
      </c>
    </row>
    <row r="2071" customFormat="false" ht="15" hidden="false" customHeight="false" outlineLevel="0" collapsed="false">
      <c r="A2071" s="0" t="s">
        <v>497</v>
      </c>
      <c r="B2071" s="15" t="n">
        <v>46143</v>
      </c>
      <c r="C2071" s="0" t="n">
        <v>1</v>
      </c>
      <c r="D2071" s="0" t="n">
        <v>5573</v>
      </c>
    </row>
    <row r="2072" customFormat="false" ht="15" hidden="false" customHeight="false" outlineLevel="0" collapsed="false">
      <c r="A2072" s="0" t="s">
        <v>497</v>
      </c>
      <c r="B2072" s="15" t="n">
        <v>46174</v>
      </c>
      <c r="C2072" s="0" t="n">
        <v>1</v>
      </c>
      <c r="D2072" s="0" t="n">
        <v>6064</v>
      </c>
    </row>
    <row r="2073" customFormat="false" ht="15" hidden="false" customHeight="false" outlineLevel="0" collapsed="false">
      <c r="A2073" s="0" t="s">
        <v>497</v>
      </c>
      <c r="B2073" s="15" t="n">
        <v>46204</v>
      </c>
      <c r="C2073" s="0" t="n">
        <v>1</v>
      </c>
      <c r="D2073" s="0" t="n">
        <v>6433</v>
      </c>
    </row>
    <row r="2074" customFormat="false" ht="15" hidden="false" customHeight="false" outlineLevel="0" collapsed="false">
      <c r="A2074" s="0" t="s">
        <v>497</v>
      </c>
      <c r="B2074" s="15" t="n">
        <v>46235</v>
      </c>
      <c r="C2074" s="0" t="n">
        <v>1</v>
      </c>
      <c r="D2074" s="0" t="n">
        <v>6769</v>
      </c>
    </row>
    <row r="2075" customFormat="false" ht="15" hidden="false" customHeight="false" outlineLevel="0" collapsed="false">
      <c r="A2075" s="0" t="s">
        <v>484</v>
      </c>
      <c r="B2075" s="15" t="n">
        <v>44682</v>
      </c>
      <c r="C2075" s="0" t="n">
        <v>1</v>
      </c>
      <c r="D2075" s="0" t="n">
        <v>2</v>
      </c>
    </row>
    <row r="2076" customFormat="false" ht="15" hidden="false" customHeight="false" outlineLevel="0" collapsed="false">
      <c r="A2076" s="0" t="s">
        <v>484</v>
      </c>
      <c r="B2076" s="15" t="n">
        <v>44713</v>
      </c>
      <c r="C2076" s="0" t="n">
        <v>1</v>
      </c>
      <c r="D2076" s="0" t="n">
        <v>2</v>
      </c>
    </row>
    <row r="2077" customFormat="false" ht="15" hidden="false" customHeight="false" outlineLevel="0" collapsed="false">
      <c r="A2077" s="0" t="s">
        <v>484</v>
      </c>
      <c r="B2077" s="15" t="n">
        <v>44743</v>
      </c>
      <c r="C2077" s="0" t="n">
        <v>1</v>
      </c>
      <c r="D2077" s="0" t="n">
        <v>2</v>
      </c>
    </row>
    <row r="2078" customFormat="false" ht="15" hidden="false" customHeight="false" outlineLevel="0" collapsed="false">
      <c r="A2078" s="0" t="s">
        <v>484</v>
      </c>
      <c r="B2078" s="15" t="n">
        <v>44774</v>
      </c>
      <c r="C2078" s="0" t="n">
        <v>1</v>
      </c>
      <c r="D2078" s="0" t="n">
        <v>2</v>
      </c>
    </row>
    <row r="2079" customFormat="false" ht="15" hidden="false" customHeight="false" outlineLevel="0" collapsed="false">
      <c r="A2079" s="0" t="s">
        <v>484</v>
      </c>
      <c r="B2079" s="15" t="n">
        <v>44805</v>
      </c>
      <c r="C2079" s="0" t="n">
        <v>1</v>
      </c>
      <c r="D2079" s="0" t="n">
        <v>2</v>
      </c>
    </row>
    <row r="2080" customFormat="false" ht="15" hidden="false" customHeight="false" outlineLevel="0" collapsed="false">
      <c r="A2080" s="0" t="s">
        <v>484</v>
      </c>
      <c r="B2080" s="15" t="n">
        <v>44835</v>
      </c>
      <c r="C2080" s="0" t="n">
        <v>1</v>
      </c>
      <c r="D2080" s="0" t="n">
        <v>4</v>
      </c>
    </row>
    <row r="2081" customFormat="false" ht="15" hidden="false" customHeight="false" outlineLevel="0" collapsed="false">
      <c r="A2081" s="0" t="s">
        <v>484</v>
      </c>
      <c r="B2081" s="15" t="n">
        <v>44866</v>
      </c>
      <c r="C2081" s="0" t="n">
        <v>1</v>
      </c>
      <c r="D2081" s="0" t="n">
        <v>5</v>
      </c>
    </row>
    <row r="2082" customFormat="false" ht="15" hidden="false" customHeight="false" outlineLevel="0" collapsed="false">
      <c r="A2082" s="0" t="s">
        <v>484</v>
      </c>
      <c r="B2082" s="15" t="n">
        <v>44896</v>
      </c>
      <c r="C2082" s="0" t="n">
        <v>1</v>
      </c>
      <c r="D2082" s="0" t="n">
        <v>6</v>
      </c>
    </row>
    <row r="2083" customFormat="false" ht="15" hidden="false" customHeight="false" outlineLevel="0" collapsed="false">
      <c r="A2083" s="0" t="s">
        <v>484</v>
      </c>
      <c r="B2083" s="15" t="n">
        <v>44927</v>
      </c>
      <c r="C2083" s="0" t="n">
        <v>1</v>
      </c>
      <c r="D2083" s="0" t="n">
        <v>11</v>
      </c>
    </row>
    <row r="2084" customFormat="false" ht="15" hidden="false" customHeight="false" outlineLevel="0" collapsed="false">
      <c r="A2084" s="0" t="s">
        <v>484</v>
      </c>
      <c r="B2084" s="15" t="n">
        <v>44958</v>
      </c>
      <c r="C2084" s="0" t="n">
        <v>1</v>
      </c>
      <c r="D2084" s="0" t="n">
        <v>12</v>
      </c>
    </row>
    <row r="2085" customFormat="false" ht="15" hidden="false" customHeight="false" outlineLevel="0" collapsed="false">
      <c r="A2085" s="0" t="s">
        <v>484</v>
      </c>
      <c r="B2085" s="15" t="n">
        <v>44986</v>
      </c>
      <c r="C2085" s="0" t="n">
        <v>1</v>
      </c>
      <c r="D2085" s="0" t="n">
        <v>15</v>
      </c>
    </row>
    <row r="2086" customFormat="false" ht="15" hidden="false" customHeight="false" outlineLevel="0" collapsed="false">
      <c r="A2086" s="0" t="s">
        <v>484</v>
      </c>
      <c r="B2086" s="15" t="n">
        <v>45017</v>
      </c>
      <c r="C2086" s="0" t="n">
        <v>1</v>
      </c>
      <c r="D2086" s="0" t="n">
        <v>18</v>
      </c>
    </row>
    <row r="2087" customFormat="false" ht="15" hidden="false" customHeight="false" outlineLevel="0" collapsed="false">
      <c r="A2087" s="0" t="s">
        <v>484</v>
      </c>
      <c r="B2087" s="15" t="n">
        <v>45047</v>
      </c>
      <c r="C2087" s="0" t="n">
        <v>1</v>
      </c>
      <c r="D2087" s="0" t="n">
        <v>20</v>
      </c>
    </row>
    <row r="2088" customFormat="false" ht="15" hidden="false" customHeight="false" outlineLevel="0" collapsed="false">
      <c r="A2088" s="0" t="s">
        <v>484</v>
      </c>
      <c r="B2088" s="15" t="n">
        <v>45078</v>
      </c>
      <c r="C2088" s="0" t="n">
        <v>1</v>
      </c>
      <c r="D2088" s="0" t="n">
        <v>22</v>
      </c>
    </row>
    <row r="2089" customFormat="false" ht="15" hidden="false" customHeight="false" outlineLevel="0" collapsed="false">
      <c r="A2089" s="0" t="s">
        <v>484</v>
      </c>
      <c r="B2089" s="15" t="n">
        <v>45108</v>
      </c>
      <c r="C2089" s="0" t="n">
        <v>1</v>
      </c>
      <c r="D2089" s="0" t="n">
        <v>23</v>
      </c>
    </row>
    <row r="2090" customFormat="false" ht="15" hidden="false" customHeight="false" outlineLevel="0" collapsed="false">
      <c r="A2090" s="0" t="s">
        <v>484</v>
      </c>
      <c r="B2090" s="15" t="n">
        <v>45139</v>
      </c>
      <c r="C2090" s="0" t="n">
        <v>1</v>
      </c>
      <c r="D2090" s="0" t="n">
        <v>27</v>
      </c>
    </row>
    <row r="2091" customFormat="false" ht="15" hidden="false" customHeight="false" outlineLevel="0" collapsed="false">
      <c r="A2091" s="0" t="s">
        <v>484</v>
      </c>
      <c r="B2091" s="15" t="n">
        <v>45170</v>
      </c>
      <c r="C2091" s="0" t="n">
        <v>1</v>
      </c>
      <c r="D2091" s="0" t="n">
        <v>30</v>
      </c>
    </row>
    <row r="2092" customFormat="false" ht="15" hidden="false" customHeight="false" outlineLevel="0" collapsed="false">
      <c r="A2092" s="0" t="s">
        <v>484</v>
      </c>
      <c r="B2092" s="15" t="n">
        <v>45200</v>
      </c>
      <c r="C2092" s="0" t="n">
        <v>1</v>
      </c>
      <c r="D2092" s="0" t="n">
        <v>32</v>
      </c>
    </row>
    <row r="2093" customFormat="false" ht="15" hidden="false" customHeight="false" outlineLevel="0" collapsed="false">
      <c r="A2093" s="0" t="s">
        <v>484</v>
      </c>
      <c r="B2093" s="15" t="n">
        <v>45231</v>
      </c>
      <c r="C2093" s="0" t="n">
        <v>1</v>
      </c>
      <c r="D2093" s="0" t="n">
        <v>33</v>
      </c>
    </row>
    <row r="2094" customFormat="false" ht="15" hidden="false" customHeight="false" outlineLevel="0" collapsed="false">
      <c r="A2094" s="0" t="s">
        <v>484</v>
      </c>
      <c r="B2094" s="15" t="n">
        <v>45261</v>
      </c>
      <c r="C2094" s="0" t="n">
        <v>1</v>
      </c>
      <c r="D2094" s="0" t="n">
        <v>33</v>
      </c>
    </row>
    <row r="2095" customFormat="false" ht="15" hidden="false" customHeight="false" outlineLevel="0" collapsed="false">
      <c r="A2095" s="0" t="s">
        <v>484</v>
      </c>
      <c r="B2095" s="15" t="n">
        <v>45292</v>
      </c>
      <c r="C2095" s="0" t="n">
        <v>1</v>
      </c>
      <c r="D2095" s="0" t="n">
        <v>34</v>
      </c>
    </row>
    <row r="2096" customFormat="false" ht="15" hidden="false" customHeight="false" outlineLevel="0" collapsed="false">
      <c r="A2096" s="0" t="s">
        <v>484</v>
      </c>
      <c r="B2096" s="15" t="n">
        <v>45323</v>
      </c>
      <c r="C2096" s="0" t="n">
        <v>1</v>
      </c>
      <c r="D2096" s="0" t="n">
        <v>37</v>
      </c>
    </row>
    <row r="2097" customFormat="false" ht="15" hidden="false" customHeight="false" outlineLevel="0" collapsed="false">
      <c r="A2097" s="0" t="s">
        <v>484</v>
      </c>
      <c r="B2097" s="15" t="n">
        <v>45352</v>
      </c>
      <c r="C2097" s="0" t="n">
        <v>1</v>
      </c>
      <c r="D2097" s="0" t="n">
        <v>42</v>
      </c>
    </row>
    <row r="2098" customFormat="false" ht="15" hidden="false" customHeight="false" outlineLevel="0" collapsed="false">
      <c r="A2098" s="0" t="s">
        <v>484</v>
      </c>
      <c r="B2098" s="15" t="n">
        <v>45383</v>
      </c>
      <c r="C2098" s="0" t="n">
        <v>1</v>
      </c>
      <c r="D2098" s="0" t="n">
        <v>44</v>
      </c>
    </row>
    <row r="2099" customFormat="false" ht="15" hidden="false" customHeight="false" outlineLevel="0" collapsed="false">
      <c r="A2099" s="0" t="s">
        <v>484</v>
      </c>
      <c r="B2099" s="15" t="n">
        <v>45413</v>
      </c>
      <c r="C2099" s="0" t="n">
        <v>1</v>
      </c>
      <c r="D2099" s="0" t="n">
        <v>51</v>
      </c>
    </row>
    <row r="2100" customFormat="false" ht="15" hidden="false" customHeight="false" outlineLevel="0" collapsed="false">
      <c r="A2100" s="0" t="s">
        <v>484</v>
      </c>
      <c r="B2100" s="15" t="n">
        <v>45444</v>
      </c>
      <c r="C2100" s="0" t="n">
        <v>1</v>
      </c>
      <c r="D2100" s="0" t="n">
        <v>55</v>
      </c>
    </row>
    <row r="2101" customFormat="false" ht="15" hidden="false" customHeight="false" outlineLevel="0" collapsed="false">
      <c r="A2101" s="0" t="s">
        <v>484</v>
      </c>
      <c r="B2101" s="15" t="n">
        <v>45474</v>
      </c>
      <c r="C2101" s="0" t="n">
        <v>1</v>
      </c>
      <c r="D2101" s="0" t="n">
        <v>58</v>
      </c>
    </row>
    <row r="2102" customFormat="false" ht="15" hidden="false" customHeight="false" outlineLevel="0" collapsed="false">
      <c r="A2102" s="0" t="s">
        <v>484</v>
      </c>
      <c r="B2102" s="15" t="n">
        <v>45505</v>
      </c>
      <c r="C2102" s="0" t="n">
        <v>1</v>
      </c>
      <c r="D2102" s="0" t="n">
        <v>59</v>
      </c>
    </row>
    <row r="2103" customFormat="false" ht="15" hidden="false" customHeight="false" outlineLevel="0" collapsed="false">
      <c r="A2103" s="0" t="s">
        <v>484</v>
      </c>
      <c r="B2103" s="15" t="n">
        <v>45536</v>
      </c>
      <c r="C2103" s="0" t="n">
        <v>1</v>
      </c>
      <c r="D2103" s="0" t="n">
        <v>61</v>
      </c>
    </row>
    <row r="2104" customFormat="false" ht="15" hidden="false" customHeight="false" outlineLevel="0" collapsed="false">
      <c r="A2104" s="0" t="s">
        <v>484</v>
      </c>
      <c r="B2104" s="15" t="n">
        <v>45566</v>
      </c>
      <c r="C2104" s="0" t="n">
        <v>1</v>
      </c>
      <c r="D2104" s="0" t="n">
        <v>64</v>
      </c>
    </row>
    <row r="2105" customFormat="false" ht="15" hidden="false" customHeight="false" outlineLevel="0" collapsed="false">
      <c r="A2105" s="0" t="s">
        <v>484</v>
      </c>
      <c r="B2105" s="15" t="n">
        <v>45597</v>
      </c>
      <c r="C2105" s="0" t="n">
        <v>1</v>
      </c>
      <c r="D2105" s="0" t="n">
        <v>67</v>
      </c>
    </row>
    <row r="2106" customFormat="false" ht="15" hidden="false" customHeight="false" outlineLevel="0" collapsed="false">
      <c r="A2106" s="0" t="s">
        <v>484</v>
      </c>
      <c r="B2106" s="15" t="n">
        <v>45627</v>
      </c>
      <c r="C2106" s="0" t="n">
        <v>1</v>
      </c>
      <c r="D2106" s="0" t="n">
        <v>68</v>
      </c>
    </row>
    <row r="2107" customFormat="false" ht="15" hidden="false" customHeight="false" outlineLevel="0" collapsed="false">
      <c r="A2107" s="0" t="s">
        <v>484</v>
      </c>
      <c r="B2107" s="15" t="n">
        <v>45658</v>
      </c>
      <c r="C2107" s="0" t="n">
        <v>1</v>
      </c>
      <c r="D2107" s="0" t="n">
        <v>71</v>
      </c>
    </row>
    <row r="2108" customFormat="false" ht="15" hidden="false" customHeight="false" outlineLevel="0" collapsed="false">
      <c r="A2108" s="0" t="s">
        <v>484</v>
      </c>
      <c r="B2108" s="15" t="n">
        <v>45689</v>
      </c>
      <c r="C2108" s="0" t="n">
        <v>1</v>
      </c>
      <c r="D2108" s="0" t="n">
        <v>76</v>
      </c>
    </row>
    <row r="2109" customFormat="false" ht="15" hidden="false" customHeight="false" outlineLevel="0" collapsed="false">
      <c r="A2109" s="0" t="s">
        <v>484</v>
      </c>
      <c r="B2109" s="15" t="n">
        <v>45717</v>
      </c>
      <c r="C2109" s="0" t="n">
        <v>1</v>
      </c>
      <c r="D2109" s="0" t="n">
        <v>80</v>
      </c>
    </row>
    <row r="2110" customFormat="false" ht="15" hidden="false" customHeight="false" outlineLevel="0" collapsed="false">
      <c r="A2110" s="0" t="s">
        <v>484</v>
      </c>
      <c r="B2110" s="15" t="n">
        <v>45748</v>
      </c>
      <c r="C2110" s="0" t="n">
        <v>1</v>
      </c>
      <c r="D2110" s="0" t="n">
        <v>82</v>
      </c>
    </row>
    <row r="2111" customFormat="false" ht="15" hidden="false" customHeight="false" outlineLevel="0" collapsed="false">
      <c r="A2111" s="0" t="s">
        <v>484</v>
      </c>
      <c r="B2111" s="15" t="n">
        <v>45778</v>
      </c>
      <c r="C2111" s="0" t="n">
        <v>1</v>
      </c>
      <c r="D2111" s="0" t="n">
        <v>82</v>
      </c>
    </row>
    <row r="2112" customFormat="false" ht="15" hidden="false" customHeight="false" outlineLevel="0" collapsed="false">
      <c r="A2112" s="0" t="s">
        <v>484</v>
      </c>
      <c r="B2112" s="15" t="n">
        <v>45809</v>
      </c>
      <c r="C2112" s="0" t="n">
        <v>1</v>
      </c>
      <c r="D2112" s="0" t="n">
        <v>85</v>
      </c>
    </row>
    <row r="2113" customFormat="false" ht="15" hidden="false" customHeight="false" outlineLevel="0" collapsed="false">
      <c r="A2113" s="0" t="s">
        <v>484</v>
      </c>
      <c r="B2113" s="15" t="n">
        <v>45839</v>
      </c>
      <c r="C2113" s="0" t="n">
        <v>1</v>
      </c>
      <c r="D2113" s="0" t="n">
        <v>87</v>
      </c>
    </row>
    <row r="2114" customFormat="false" ht="15" hidden="false" customHeight="false" outlineLevel="0" collapsed="false">
      <c r="A2114" s="0" t="s">
        <v>484</v>
      </c>
      <c r="B2114" s="15" t="n">
        <v>45870</v>
      </c>
      <c r="C2114" s="0" t="n">
        <v>1</v>
      </c>
      <c r="D2114" s="0" t="n">
        <v>89</v>
      </c>
    </row>
    <row r="2115" customFormat="false" ht="15" hidden="false" customHeight="false" outlineLevel="0" collapsed="false">
      <c r="A2115" s="0" t="s">
        <v>484</v>
      </c>
      <c r="B2115" s="15" t="n">
        <v>45901</v>
      </c>
      <c r="C2115" s="0" t="n">
        <v>1</v>
      </c>
      <c r="D2115" s="0" t="n">
        <v>94</v>
      </c>
    </row>
    <row r="2116" customFormat="false" ht="15" hidden="false" customHeight="false" outlineLevel="0" collapsed="false">
      <c r="A2116" s="0" t="s">
        <v>484</v>
      </c>
      <c r="B2116" s="15" t="n">
        <v>45931</v>
      </c>
      <c r="C2116" s="0" t="n">
        <v>1</v>
      </c>
      <c r="D2116" s="0" t="n">
        <v>98</v>
      </c>
    </row>
    <row r="2117" customFormat="false" ht="15" hidden="false" customHeight="false" outlineLevel="0" collapsed="false">
      <c r="A2117" s="0" t="s">
        <v>484</v>
      </c>
      <c r="B2117" s="15" t="n">
        <v>45962</v>
      </c>
      <c r="C2117" s="0" t="n">
        <v>1</v>
      </c>
      <c r="D2117" s="0" t="n">
        <v>100</v>
      </c>
    </row>
    <row r="2118" customFormat="false" ht="15" hidden="false" customHeight="false" outlineLevel="0" collapsed="false">
      <c r="A2118" s="0" t="s">
        <v>484</v>
      </c>
      <c r="B2118" s="15" t="n">
        <v>45992</v>
      </c>
      <c r="C2118" s="0" t="n">
        <v>1</v>
      </c>
      <c r="D2118" s="0" t="n">
        <v>104</v>
      </c>
    </row>
    <row r="2119" customFormat="false" ht="15" hidden="false" customHeight="false" outlineLevel="0" collapsed="false">
      <c r="A2119" s="0" t="s">
        <v>484</v>
      </c>
      <c r="B2119" s="15" t="n">
        <v>46023</v>
      </c>
      <c r="C2119" s="0" t="n">
        <v>1</v>
      </c>
      <c r="D2119" s="0" t="n">
        <v>105</v>
      </c>
    </row>
    <row r="2120" customFormat="false" ht="15" hidden="false" customHeight="false" outlineLevel="0" collapsed="false">
      <c r="A2120" s="0" t="s">
        <v>484</v>
      </c>
      <c r="B2120" s="15" t="n">
        <v>46054</v>
      </c>
      <c r="C2120" s="0" t="n">
        <v>1</v>
      </c>
      <c r="D2120" s="0" t="n">
        <v>110</v>
      </c>
    </row>
    <row r="2121" customFormat="false" ht="15" hidden="false" customHeight="false" outlineLevel="0" collapsed="false">
      <c r="A2121" s="0" t="s">
        <v>484</v>
      </c>
      <c r="B2121" s="15" t="n">
        <v>46082</v>
      </c>
      <c r="C2121" s="0" t="n">
        <v>1</v>
      </c>
      <c r="D2121" s="0" t="n">
        <v>120</v>
      </c>
    </row>
    <row r="2122" customFormat="false" ht="15" hidden="false" customHeight="false" outlineLevel="0" collapsed="false">
      <c r="A2122" s="0" t="s">
        <v>484</v>
      </c>
      <c r="B2122" s="15" t="n">
        <v>46113</v>
      </c>
      <c r="C2122" s="0" t="n">
        <v>1</v>
      </c>
      <c r="D2122" s="0" t="n">
        <v>129</v>
      </c>
    </row>
    <row r="2123" customFormat="false" ht="15" hidden="false" customHeight="false" outlineLevel="0" collapsed="false">
      <c r="A2123" s="0" t="s">
        <v>484</v>
      </c>
      <c r="B2123" s="15" t="n">
        <v>46143</v>
      </c>
      <c r="C2123" s="0" t="n">
        <v>1</v>
      </c>
      <c r="D2123" s="0" t="n">
        <v>134</v>
      </c>
    </row>
    <row r="2124" customFormat="false" ht="15" hidden="false" customHeight="false" outlineLevel="0" collapsed="false">
      <c r="A2124" s="0" t="s">
        <v>484</v>
      </c>
      <c r="B2124" s="15" t="n">
        <v>46174</v>
      </c>
      <c r="C2124" s="0" t="n">
        <v>1</v>
      </c>
      <c r="D2124" s="0" t="n">
        <v>146</v>
      </c>
    </row>
    <row r="2125" customFormat="false" ht="15" hidden="false" customHeight="false" outlineLevel="0" collapsed="false">
      <c r="A2125" s="0" t="s">
        <v>484</v>
      </c>
      <c r="B2125" s="15" t="n">
        <v>46204</v>
      </c>
      <c r="C2125" s="0" t="n">
        <v>1</v>
      </c>
      <c r="D2125" s="0" t="n">
        <v>152</v>
      </c>
    </row>
    <row r="2126" customFormat="false" ht="15" hidden="false" customHeight="false" outlineLevel="0" collapsed="false">
      <c r="A2126" s="0" t="s">
        <v>484</v>
      </c>
      <c r="B2126" s="15" t="n">
        <v>46235</v>
      </c>
      <c r="C2126" s="0" t="n">
        <v>1</v>
      </c>
      <c r="D2126" s="0" t="n">
        <v>162</v>
      </c>
    </row>
    <row r="2127" customFormat="false" ht="15" hidden="false" customHeight="false" outlineLevel="0" collapsed="false">
      <c r="A2127" s="0" t="s">
        <v>502</v>
      </c>
      <c r="B2127" s="15" t="n">
        <v>44593</v>
      </c>
      <c r="C2127" s="0" t="n">
        <v>3</v>
      </c>
      <c r="D2127" s="0" t="n">
        <v>6</v>
      </c>
    </row>
    <row r="2128" customFormat="false" ht="15" hidden="false" customHeight="false" outlineLevel="0" collapsed="false">
      <c r="A2128" s="0" t="s">
        <v>502</v>
      </c>
      <c r="B2128" s="15" t="n">
        <v>44621</v>
      </c>
      <c r="C2128" s="0" t="n">
        <v>3</v>
      </c>
      <c r="D2128" s="0" t="n">
        <v>15</v>
      </c>
    </row>
    <row r="2129" customFormat="false" ht="15" hidden="false" customHeight="false" outlineLevel="0" collapsed="false">
      <c r="A2129" s="0" t="s">
        <v>502</v>
      </c>
      <c r="B2129" s="15" t="n">
        <v>44652</v>
      </c>
      <c r="C2129" s="0" t="n">
        <v>3</v>
      </c>
      <c r="D2129" s="0" t="n">
        <v>20</v>
      </c>
    </row>
    <row r="2130" customFormat="false" ht="15" hidden="false" customHeight="false" outlineLevel="0" collapsed="false">
      <c r="A2130" s="0" t="s">
        <v>502</v>
      </c>
      <c r="B2130" s="15" t="n">
        <v>44682</v>
      </c>
      <c r="C2130" s="0" t="n">
        <v>3</v>
      </c>
      <c r="D2130" s="0" t="n">
        <v>25</v>
      </c>
    </row>
    <row r="2131" customFormat="false" ht="15" hidden="false" customHeight="false" outlineLevel="0" collapsed="false">
      <c r="A2131" s="0" t="s">
        <v>502</v>
      </c>
      <c r="B2131" s="15" t="n">
        <v>44713</v>
      </c>
      <c r="C2131" s="0" t="n">
        <v>3</v>
      </c>
      <c r="D2131" s="0" t="n">
        <v>36</v>
      </c>
    </row>
    <row r="2132" customFormat="false" ht="15" hidden="false" customHeight="false" outlineLevel="0" collapsed="false">
      <c r="A2132" s="0" t="s">
        <v>502</v>
      </c>
      <c r="B2132" s="15" t="n">
        <v>44743</v>
      </c>
      <c r="C2132" s="0" t="n">
        <v>3</v>
      </c>
      <c r="D2132" s="0" t="n">
        <v>37</v>
      </c>
    </row>
    <row r="2133" customFormat="false" ht="15" hidden="false" customHeight="false" outlineLevel="0" collapsed="false">
      <c r="A2133" s="0" t="s">
        <v>502</v>
      </c>
      <c r="B2133" s="15" t="n">
        <v>44774</v>
      </c>
      <c r="C2133" s="0" t="n">
        <v>3</v>
      </c>
      <c r="D2133" s="0" t="n">
        <v>51</v>
      </c>
    </row>
    <row r="2134" customFormat="false" ht="15" hidden="false" customHeight="false" outlineLevel="0" collapsed="false">
      <c r="A2134" s="0" t="s">
        <v>502</v>
      </c>
      <c r="B2134" s="15" t="n">
        <v>44805</v>
      </c>
      <c r="C2134" s="0" t="n">
        <v>3</v>
      </c>
      <c r="D2134" s="0" t="n">
        <v>72</v>
      </c>
    </row>
    <row r="2135" customFormat="false" ht="15" hidden="false" customHeight="false" outlineLevel="0" collapsed="false">
      <c r="A2135" s="0" t="s">
        <v>502</v>
      </c>
      <c r="B2135" s="15" t="n">
        <v>44835</v>
      </c>
      <c r="C2135" s="0" t="n">
        <v>3</v>
      </c>
      <c r="D2135" s="0" t="n">
        <v>83</v>
      </c>
    </row>
    <row r="2136" customFormat="false" ht="15" hidden="false" customHeight="false" outlineLevel="0" collapsed="false">
      <c r="A2136" s="0" t="s">
        <v>502</v>
      </c>
      <c r="B2136" s="15" t="n">
        <v>44866</v>
      </c>
      <c r="C2136" s="0" t="n">
        <v>3</v>
      </c>
      <c r="D2136" s="0" t="n">
        <v>95</v>
      </c>
    </row>
    <row r="2137" customFormat="false" ht="15" hidden="false" customHeight="false" outlineLevel="0" collapsed="false">
      <c r="A2137" s="0" t="s">
        <v>502</v>
      </c>
      <c r="B2137" s="15" t="n">
        <v>44896</v>
      </c>
      <c r="C2137" s="0" t="n">
        <v>3</v>
      </c>
      <c r="D2137" s="0" t="n">
        <v>105</v>
      </c>
    </row>
    <row r="2138" customFormat="false" ht="15" hidden="false" customHeight="false" outlineLevel="0" collapsed="false">
      <c r="A2138" s="0" t="s">
        <v>502</v>
      </c>
      <c r="B2138" s="15" t="n">
        <v>44927</v>
      </c>
      <c r="C2138" s="0" t="n">
        <v>3</v>
      </c>
      <c r="D2138" s="0" t="n">
        <v>123</v>
      </c>
    </row>
    <row r="2139" customFormat="false" ht="15" hidden="false" customHeight="false" outlineLevel="0" collapsed="false">
      <c r="A2139" s="0" t="s">
        <v>502</v>
      </c>
      <c r="B2139" s="15" t="n">
        <v>44958</v>
      </c>
      <c r="C2139" s="0" t="n">
        <v>3</v>
      </c>
      <c r="D2139" s="0" t="n">
        <v>138</v>
      </c>
    </row>
    <row r="2140" customFormat="false" ht="15" hidden="false" customHeight="false" outlineLevel="0" collapsed="false">
      <c r="A2140" s="0" t="s">
        <v>502</v>
      </c>
      <c r="B2140" s="15" t="n">
        <v>44986</v>
      </c>
      <c r="C2140" s="0" t="n">
        <v>3</v>
      </c>
      <c r="D2140" s="0" t="n">
        <v>167</v>
      </c>
    </row>
    <row r="2141" customFormat="false" ht="15" hidden="false" customHeight="false" outlineLevel="0" collapsed="false">
      <c r="A2141" s="0" t="s">
        <v>502</v>
      </c>
      <c r="B2141" s="15" t="n">
        <v>45017</v>
      </c>
      <c r="C2141" s="0" t="n">
        <v>3</v>
      </c>
      <c r="D2141" s="0" t="n">
        <v>191</v>
      </c>
    </row>
    <row r="2142" customFormat="false" ht="15" hidden="false" customHeight="false" outlineLevel="0" collapsed="false">
      <c r="A2142" s="0" t="s">
        <v>502</v>
      </c>
      <c r="B2142" s="15" t="n">
        <v>45047</v>
      </c>
      <c r="C2142" s="0" t="n">
        <v>3</v>
      </c>
      <c r="D2142" s="0" t="n">
        <v>214</v>
      </c>
    </row>
    <row r="2143" customFormat="false" ht="15" hidden="false" customHeight="false" outlineLevel="0" collapsed="false">
      <c r="A2143" s="0" t="s">
        <v>502</v>
      </c>
      <c r="B2143" s="15" t="n">
        <v>45078</v>
      </c>
      <c r="C2143" s="0" t="n">
        <v>3</v>
      </c>
      <c r="D2143" s="0" t="n">
        <v>252</v>
      </c>
    </row>
    <row r="2144" customFormat="false" ht="15" hidden="false" customHeight="false" outlineLevel="0" collapsed="false">
      <c r="A2144" s="0" t="s">
        <v>502</v>
      </c>
      <c r="B2144" s="15" t="n">
        <v>45108</v>
      </c>
      <c r="C2144" s="0" t="n">
        <v>3</v>
      </c>
      <c r="D2144" s="0" t="n">
        <v>274</v>
      </c>
    </row>
    <row r="2145" customFormat="false" ht="15" hidden="false" customHeight="false" outlineLevel="0" collapsed="false">
      <c r="A2145" s="0" t="s">
        <v>502</v>
      </c>
      <c r="B2145" s="15" t="n">
        <v>45139</v>
      </c>
      <c r="C2145" s="0" t="n">
        <v>3</v>
      </c>
      <c r="D2145" s="0" t="n">
        <v>310</v>
      </c>
    </row>
    <row r="2146" customFormat="false" ht="15" hidden="false" customHeight="false" outlineLevel="0" collapsed="false">
      <c r="A2146" s="0" t="s">
        <v>502</v>
      </c>
      <c r="B2146" s="15" t="n">
        <v>45170</v>
      </c>
      <c r="C2146" s="0" t="n">
        <v>3</v>
      </c>
      <c r="D2146" s="0" t="n">
        <v>326</v>
      </c>
    </row>
    <row r="2147" customFormat="false" ht="15" hidden="false" customHeight="false" outlineLevel="0" collapsed="false">
      <c r="A2147" s="0" t="s">
        <v>502</v>
      </c>
      <c r="B2147" s="15" t="n">
        <v>45200</v>
      </c>
      <c r="C2147" s="0" t="n">
        <v>3</v>
      </c>
      <c r="D2147" s="0" t="n">
        <v>338</v>
      </c>
    </row>
    <row r="2148" customFormat="false" ht="15" hidden="false" customHeight="false" outlineLevel="0" collapsed="false">
      <c r="A2148" s="0" t="s">
        <v>502</v>
      </c>
      <c r="B2148" s="15" t="n">
        <v>45231</v>
      </c>
      <c r="C2148" s="0" t="n">
        <v>3</v>
      </c>
      <c r="D2148" s="0" t="n">
        <v>364</v>
      </c>
    </row>
    <row r="2149" customFormat="false" ht="15" hidden="false" customHeight="false" outlineLevel="0" collapsed="false">
      <c r="A2149" s="0" t="s">
        <v>502</v>
      </c>
      <c r="B2149" s="15" t="n">
        <v>45261</v>
      </c>
      <c r="C2149" s="0" t="n">
        <v>3</v>
      </c>
      <c r="D2149" s="0" t="n">
        <v>374</v>
      </c>
    </row>
    <row r="2150" customFormat="false" ht="15" hidden="false" customHeight="false" outlineLevel="0" collapsed="false">
      <c r="A2150" s="0" t="s">
        <v>502</v>
      </c>
      <c r="B2150" s="15" t="n">
        <v>45292</v>
      </c>
      <c r="C2150" s="0" t="n">
        <v>3</v>
      </c>
      <c r="D2150" s="0" t="n">
        <v>396</v>
      </c>
    </row>
    <row r="2151" customFormat="false" ht="15" hidden="false" customHeight="false" outlineLevel="0" collapsed="false">
      <c r="A2151" s="0" t="s">
        <v>502</v>
      </c>
      <c r="B2151" s="15" t="n">
        <v>45323</v>
      </c>
      <c r="C2151" s="0" t="n">
        <v>3</v>
      </c>
      <c r="D2151" s="0" t="n">
        <v>422</v>
      </c>
    </row>
    <row r="2152" customFormat="false" ht="15" hidden="false" customHeight="false" outlineLevel="0" collapsed="false">
      <c r="A2152" s="0" t="s">
        <v>502</v>
      </c>
      <c r="B2152" s="15" t="n">
        <v>45352</v>
      </c>
      <c r="C2152" s="0" t="n">
        <v>3</v>
      </c>
      <c r="D2152" s="0" t="n">
        <v>456</v>
      </c>
    </row>
    <row r="2153" customFormat="false" ht="15" hidden="false" customHeight="false" outlineLevel="0" collapsed="false">
      <c r="A2153" s="0" t="s">
        <v>502</v>
      </c>
      <c r="B2153" s="15" t="n">
        <v>45383</v>
      </c>
      <c r="C2153" s="0" t="n">
        <v>3</v>
      </c>
      <c r="D2153" s="0" t="n">
        <v>475</v>
      </c>
    </row>
    <row r="2154" customFormat="false" ht="15" hidden="false" customHeight="false" outlineLevel="0" collapsed="false">
      <c r="A2154" s="0" t="s">
        <v>502</v>
      </c>
      <c r="B2154" s="15" t="n">
        <v>45413</v>
      </c>
      <c r="C2154" s="0" t="n">
        <v>3</v>
      </c>
      <c r="D2154" s="0" t="n">
        <v>527</v>
      </c>
    </row>
    <row r="2155" customFormat="false" ht="15" hidden="false" customHeight="false" outlineLevel="0" collapsed="false">
      <c r="A2155" s="0" t="s">
        <v>502</v>
      </c>
      <c r="B2155" s="15" t="n">
        <v>45444</v>
      </c>
      <c r="C2155" s="0" t="n">
        <v>3</v>
      </c>
      <c r="D2155" s="0" t="n">
        <v>559</v>
      </c>
    </row>
    <row r="2156" customFormat="false" ht="15" hidden="false" customHeight="false" outlineLevel="0" collapsed="false">
      <c r="A2156" s="0" t="s">
        <v>502</v>
      </c>
      <c r="B2156" s="15" t="n">
        <v>45474</v>
      </c>
      <c r="C2156" s="0" t="n">
        <v>3</v>
      </c>
      <c r="D2156" s="0" t="n">
        <v>583</v>
      </c>
    </row>
    <row r="2157" customFormat="false" ht="15" hidden="false" customHeight="false" outlineLevel="0" collapsed="false">
      <c r="A2157" s="0" t="s">
        <v>502</v>
      </c>
      <c r="B2157" s="15" t="n">
        <v>45505</v>
      </c>
      <c r="C2157" s="0" t="n">
        <v>3</v>
      </c>
      <c r="D2157" s="0" t="n">
        <v>596</v>
      </c>
    </row>
    <row r="2158" customFormat="false" ht="15" hidden="false" customHeight="false" outlineLevel="0" collapsed="false">
      <c r="A2158" s="0" t="s">
        <v>502</v>
      </c>
      <c r="B2158" s="15" t="n">
        <v>45536</v>
      </c>
      <c r="C2158" s="0" t="n">
        <v>3</v>
      </c>
      <c r="D2158" s="0" t="n">
        <v>607</v>
      </c>
    </row>
    <row r="2159" customFormat="false" ht="15" hidden="false" customHeight="false" outlineLevel="0" collapsed="false">
      <c r="A2159" s="0" t="s">
        <v>502</v>
      </c>
      <c r="B2159" s="15" t="n">
        <v>45566</v>
      </c>
      <c r="C2159" s="0" t="n">
        <v>3</v>
      </c>
      <c r="D2159" s="0" t="n">
        <v>632</v>
      </c>
    </row>
    <row r="2160" customFormat="false" ht="15" hidden="false" customHeight="false" outlineLevel="0" collapsed="false">
      <c r="A2160" s="0" t="s">
        <v>502</v>
      </c>
      <c r="B2160" s="15" t="n">
        <v>45597</v>
      </c>
      <c r="C2160" s="0" t="n">
        <v>3</v>
      </c>
      <c r="D2160" s="0" t="n">
        <v>657</v>
      </c>
    </row>
    <row r="2161" customFormat="false" ht="15" hidden="false" customHeight="false" outlineLevel="0" collapsed="false">
      <c r="A2161" s="0" t="s">
        <v>502</v>
      </c>
      <c r="B2161" s="15" t="n">
        <v>45627</v>
      </c>
      <c r="C2161" s="0" t="n">
        <v>3</v>
      </c>
      <c r="D2161" s="0" t="n">
        <v>676</v>
      </c>
    </row>
    <row r="2162" customFormat="false" ht="15" hidden="false" customHeight="false" outlineLevel="0" collapsed="false">
      <c r="A2162" s="0" t="s">
        <v>502</v>
      </c>
      <c r="B2162" s="15" t="n">
        <v>45658</v>
      </c>
      <c r="C2162" s="0" t="n">
        <v>3</v>
      </c>
      <c r="D2162" s="0" t="n">
        <v>693</v>
      </c>
    </row>
    <row r="2163" customFormat="false" ht="15" hidden="false" customHeight="false" outlineLevel="0" collapsed="false">
      <c r="A2163" s="0" t="s">
        <v>502</v>
      </c>
      <c r="B2163" s="15" t="n">
        <v>45689</v>
      </c>
      <c r="C2163" s="0" t="n">
        <v>3</v>
      </c>
      <c r="D2163" s="0" t="n">
        <v>706</v>
      </c>
    </row>
    <row r="2164" customFormat="false" ht="15" hidden="false" customHeight="false" outlineLevel="0" collapsed="false">
      <c r="A2164" s="0" t="s">
        <v>502</v>
      </c>
      <c r="B2164" s="15" t="n">
        <v>45717</v>
      </c>
      <c r="C2164" s="0" t="n">
        <v>3</v>
      </c>
      <c r="D2164" s="0" t="n">
        <v>720</v>
      </c>
    </row>
    <row r="2165" customFormat="false" ht="15" hidden="false" customHeight="false" outlineLevel="0" collapsed="false">
      <c r="A2165" s="0" t="s">
        <v>502</v>
      </c>
      <c r="B2165" s="15" t="n">
        <v>45748</v>
      </c>
      <c r="C2165" s="0" t="n">
        <v>3</v>
      </c>
      <c r="D2165" s="0" t="n">
        <v>746</v>
      </c>
    </row>
    <row r="2166" customFormat="false" ht="15" hidden="false" customHeight="false" outlineLevel="0" collapsed="false">
      <c r="A2166" s="0" t="s">
        <v>502</v>
      </c>
      <c r="B2166" s="15" t="n">
        <v>45778</v>
      </c>
      <c r="C2166" s="0" t="n">
        <v>3</v>
      </c>
      <c r="D2166" s="0" t="n">
        <v>777</v>
      </c>
    </row>
    <row r="2167" customFormat="false" ht="15" hidden="false" customHeight="false" outlineLevel="0" collapsed="false">
      <c r="A2167" s="0" t="s">
        <v>502</v>
      </c>
      <c r="B2167" s="15" t="n">
        <v>45809</v>
      </c>
      <c r="C2167" s="0" t="n">
        <v>3</v>
      </c>
      <c r="D2167" s="0" t="n">
        <v>808</v>
      </c>
    </row>
    <row r="2168" customFormat="false" ht="15" hidden="false" customHeight="false" outlineLevel="0" collapsed="false">
      <c r="A2168" s="0" t="s">
        <v>502</v>
      </c>
      <c r="B2168" s="15" t="n">
        <v>45839</v>
      </c>
      <c r="C2168" s="0" t="n">
        <v>3</v>
      </c>
      <c r="D2168" s="0" t="n">
        <v>833</v>
      </c>
    </row>
    <row r="2169" customFormat="false" ht="15" hidden="false" customHeight="false" outlineLevel="0" collapsed="false">
      <c r="A2169" s="0" t="s">
        <v>502</v>
      </c>
      <c r="B2169" s="15" t="n">
        <v>45870</v>
      </c>
      <c r="C2169" s="0" t="n">
        <v>3</v>
      </c>
      <c r="D2169" s="0" t="n">
        <v>877</v>
      </c>
    </row>
    <row r="2170" customFormat="false" ht="15" hidden="false" customHeight="false" outlineLevel="0" collapsed="false">
      <c r="A2170" s="0" t="s">
        <v>502</v>
      </c>
      <c r="B2170" s="15" t="n">
        <v>45901</v>
      </c>
      <c r="C2170" s="0" t="n">
        <v>3</v>
      </c>
      <c r="D2170" s="0" t="n">
        <v>909</v>
      </c>
    </row>
    <row r="2171" customFormat="false" ht="15" hidden="false" customHeight="false" outlineLevel="0" collapsed="false">
      <c r="A2171" s="0" t="s">
        <v>502</v>
      </c>
      <c r="B2171" s="15" t="n">
        <v>45931</v>
      </c>
      <c r="C2171" s="0" t="n">
        <v>3</v>
      </c>
      <c r="D2171" s="0" t="n">
        <v>940</v>
      </c>
    </row>
    <row r="2172" customFormat="false" ht="15" hidden="false" customHeight="false" outlineLevel="0" collapsed="false">
      <c r="A2172" s="0" t="s">
        <v>502</v>
      </c>
      <c r="B2172" s="15" t="n">
        <v>45962</v>
      </c>
      <c r="C2172" s="0" t="n">
        <v>3</v>
      </c>
      <c r="D2172" s="0" t="n">
        <v>962</v>
      </c>
    </row>
    <row r="2173" customFormat="false" ht="15" hidden="false" customHeight="false" outlineLevel="0" collapsed="false">
      <c r="A2173" s="0" t="s">
        <v>502</v>
      </c>
      <c r="B2173" s="15" t="n">
        <v>45992</v>
      </c>
      <c r="C2173" s="0" t="n">
        <v>3</v>
      </c>
      <c r="D2173" s="0" t="n">
        <v>989</v>
      </c>
    </row>
    <row r="2174" customFormat="false" ht="15" hidden="false" customHeight="false" outlineLevel="0" collapsed="false">
      <c r="A2174" s="0" t="s">
        <v>502</v>
      </c>
      <c r="B2174" s="15" t="n">
        <v>46023</v>
      </c>
      <c r="C2174" s="0" t="n">
        <v>3</v>
      </c>
      <c r="D2174" s="0" t="n">
        <v>1019</v>
      </c>
    </row>
    <row r="2175" customFormat="false" ht="15" hidden="false" customHeight="false" outlineLevel="0" collapsed="false">
      <c r="A2175" s="0" t="s">
        <v>502</v>
      </c>
      <c r="B2175" s="15" t="n">
        <v>46054</v>
      </c>
      <c r="C2175" s="0" t="n">
        <v>3</v>
      </c>
      <c r="D2175" s="0" t="n">
        <v>1050</v>
      </c>
    </row>
    <row r="2176" customFormat="false" ht="15" hidden="false" customHeight="false" outlineLevel="0" collapsed="false">
      <c r="A2176" s="0" t="s">
        <v>502</v>
      </c>
      <c r="B2176" s="15" t="n">
        <v>46082</v>
      </c>
      <c r="C2176" s="0" t="n">
        <v>3</v>
      </c>
      <c r="D2176" s="0" t="n">
        <v>1117</v>
      </c>
    </row>
    <row r="2177" customFormat="false" ht="15" hidden="false" customHeight="false" outlineLevel="0" collapsed="false">
      <c r="A2177" s="0" t="s">
        <v>502</v>
      </c>
      <c r="B2177" s="15" t="n">
        <v>46113</v>
      </c>
      <c r="C2177" s="0" t="n">
        <v>3</v>
      </c>
      <c r="D2177" s="0" t="n">
        <v>1195</v>
      </c>
    </row>
    <row r="2178" customFormat="false" ht="15" hidden="false" customHeight="false" outlineLevel="0" collapsed="false">
      <c r="A2178" s="0" t="s">
        <v>502</v>
      </c>
      <c r="B2178" s="15" t="n">
        <v>46143</v>
      </c>
      <c r="C2178" s="0" t="n">
        <v>3</v>
      </c>
      <c r="D2178" s="0" t="n">
        <v>1272</v>
      </c>
    </row>
    <row r="2179" customFormat="false" ht="15" hidden="false" customHeight="false" outlineLevel="0" collapsed="false">
      <c r="A2179" s="0" t="s">
        <v>502</v>
      </c>
      <c r="B2179" s="15" t="n">
        <v>46174</v>
      </c>
      <c r="C2179" s="0" t="n">
        <v>3</v>
      </c>
      <c r="D2179" s="0" t="n">
        <v>1407</v>
      </c>
    </row>
    <row r="2180" customFormat="false" ht="15" hidden="false" customHeight="false" outlineLevel="0" collapsed="false">
      <c r="A2180" s="0" t="s">
        <v>502</v>
      </c>
      <c r="B2180" s="15" t="n">
        <v>46204</v>
      </c>
      <c r="C2180" s="0" t="n">
        <v>3</v>
      </c>
      <c r="D2180" s="0" t="n">
        <v>1488</v>
      </c>
    </row>
    <row r="2181" customFormat="false" ht="15" hidden="false" customHeight="false" outlineLevel="0" collapsed="false">
      <c r="A2181" s="0" t="s">
        <v>502</v>
      </c>
      <c r="B2181" s="15" t="n">
        <v>46235</v>
      </c>
      <c r="C2181" s="0" t="n">
        <v>3</v>
      </c>
      <c r="D2181" s="0" t="n">
        <v>1562</v>
      </c>
    </row>
    <row r="2182" customFormat="false" ht="15" hidden="false" customHeight="false" outlineLevel="0" collapsed="false">
      <c r="A2182" s="0" t="s">
        <v>557</v>
      </c>
      <c r="B2182" s="15" t="n">
        <v>45962</v>
      </c>
      <c r="C2182" s="0" t="n">
        <v>5</v>
      </c>
      <c r="D2182" s="0" t="n">
        <v>1</v>
      </c>
    </row>
    <row r="2183" customFormat="false" ht="15" hidden="false" customHeight="false" outlineLevel="0" collapsed="false">
      <c r="A2183" s="0" t="s">
        <v>557</v>
      </c>
      <c r="B2183" s="15" t="n">
        <v>45992</v>
      </c>
      <c r="C2183" s="0" t="n">
        <v>5</v>
      </c>
      <c r="D2183" s="0" t="n">
        <v>2</v>
      </c>
    </row>
    <row r="2184" customFormat="false" ht="15" hidden="false" customHeight="false" outlineLevel="0" collapsed="false">
      <c r="A2184" s="0" t="s">
        <v>557</v>
      </c>
      <c r="B2184" s="15" t="n">
        <v>46023</v>
      </c>
      <c r="C2184" s="0" t="n">
        <v>5</v>
      </c>
      <c r="D2184" s="0" t="n">
        <v>2</v>
      </c>
    </row>
    <row r="2185" customFormat="false" ht="15" hidden="false" customHeight="false" outlineLevel="0" collapsed="false">
      <c r="A2185" s="0" t="s">
        <v>557</v>
      </c>
      <c r="B2185" s="15" t="n">
        <v>46054</v>
      </c>
      <c r="C2185" s="0" t="n">
        <v>5</v>
      </c>
      <c r="D2185" s="0" t="n">
        <v>3</v>
      </c>
    </row>
    <row r="2186" customFormat="false" ht="15" hidden="false" customHeight="false" outlineLevel="0" collapsed="false">
      <c r="A2186" s="0" t="s">
        <v>557</v>
      </c>
      <c r="B2186" s="15" t="n">
        <v>46082</v>
      </c>
      <c r="C2186" s="0" t="n">
        <v>5</v>
      </c>
      <c r="D2186" s="0" t="n">
        <v>4</v>
      </c>
    </row>
    <row r="2187" customFormat="false" ht="15" hidden="false" customHeight="false" outlineLevel="0" collapsed="false">
      <c r="A2187" s="0" t="s">
        <v>557</v>
      </c>
      <c r="B2187" s="15" t="n">
        <v>46113</v>
      </c>
      <c r="C2187" s="0" t="n">
        <v>5</v>
      </c>
      <c r="D2187" s="0" t="n">
        <v>4</v>
      </c>
    </row>
    <row r="2188" customFormat="false" ht="15" hidden="false" customHeight="false" outlineLevel="0" collapsed="false">
      <c r="A2188" s="0" t="s">
        <v>557</v>
      </c>
      <c r="B2188" s="15" t="n">
        <v>46143</v>
      </c>
      <c r="C2188" s="0" t="n">
        <v>5</v>
      </c>
      <c r="D2188" s="0" t="n">
        <v>4</v>
      </c>
    </row>
    <row r="2189" customFormat="false" ht="15" hidden="false" customHeight="false" outlineLevel="0" collapsed="false">
      <c r="A2189" s="0" t="s">
        <v>557</v>
      </c>
      <c r="B2189" s="15" t="n">
        <v>46174</v>
      </c>
      <c r="C2189" s="0" t="n">
        <v>5</v>
      </c>
      <c r="D2189" s="0" t="n">
        <v>4</v>
      </c>
    </row>
    <row r="2190" customFormat="false" ht="15" hidden="false" customHeight="false" outlineLevel="0" collapsed="false">
      <c r="A2190" s="0" t="s">
        <v>557</v>
      </c>
      <c r="B2190" s="15" t="n">
        <v>46204</v>
      </c>
      <c r="C2190" s="0" t="n">
        <v>5</v>
      </c>
      <c r="D2190" s="0" t="n">
        <v>4</v>
      </c>
    </row>
    <row r="2191" customFormat="false" ht="15" hidden="false" customHeight="false" outlineLevel="0" collapsed="false">
      <c r="A2191" s="0" t="s">
        <v>557</v>
      </c>
      <c r="B2191" s="15" t="n">
        <v>46235</v>
      </c>
      <c r="C2191" s="0" t="n">
        <v>5</v>
      </c>
      <c r="D2191" s="0" t="n">
        <v>5</v>
      </c>
    </row>
    <row r="2192" customFormat="false" ht="15" hidden="false" customHeight="false" outlineLevel="0" collapsed="false">
      <c r="A2192" s="0" t="s">
        <v>509</v>
      </c>
      <c r="B2192" s="15" t="n">
        <v>44562</v>
      </c>
      <c r="C2192" s="0" t="n">
        <v>4</v>
      </c>
      <c r="D2192" s="0" t="n">
        <v>9</v>
      </c>
    </row>
    <row r="2193" customFormat="false" ht="15" hidden="false" customHeight="false" outlineLevel="0" collapsed="false">
      <c r="A2193" s="0" t="s">
        <v>509</v>
      </c>
      <c r="B2193" s="15" t="n">
        <v>44593</v>
      </c>
      <c r="C2193" s="0" t="n">
        <v>4</v>
      </c>
      <c r="D2193" s="0" t="n">
        <v>23</v>
      </c>
    </row>
    <row r="2194" customFormat="false" ht="15" hidden="false" customHeight="false" outlineLevel="0" collapsed="false">
      <c r="A2194" s="0" t="s">
        <v>509</v>
      </c>
      <c r="B2194" s="15" t="n">
        <v>44621</v>
      </c>
      <c r="C2194" s="0" t="n">
        <v>4</v>
      </c>
      <c r="D2194" s="0" t="n">
        <v>39</v>
      </c>
    </row>
    <row r="2195" customFormat="false" ht="15" hidden="false" customHeight="false" outlineLevel="0" collapsed="false">
      <c r="A2195" s="0" t="s">
        <v>509</v>
      </c>
      <c r="B2195" s="15" t="n">
        <v>44652</v>
      </c>
      <c r="C2195" s="0" t="n">
        <v>4</v>
      </c>
      <c r="D2195" s="0" t="n">
        <v>43</v>
      </c>
    </row>
    <row r="2196" customFormat="false" ht="15" hidden="false" customHeight="false" outlineLevel="0" collapsed="false">
      <c r="A2196" s="0" t="s">
        <v>509</v>
      </c>
      <c r="B2196" s="15" t="n">
        <v>44682</v>
      </c>
      <c r="C2196" s="0" t="n">
        <v>4</v>
      </c>
      <c r="D2196" s="0" t="n">
        <v>45</v>
      </c>
    </row>
    <row r="2197" customFormat="false" ht="15" hidden="false" customHeight="false" outlineLevel="0" collapsed="false">
      <c r="A2197" s="0" t="s">
        <v>509</v>
      </c>
      <c r="B2197" s="15" t="n">
        <v>44713</v>
      </c>
      <c r="C2197" s="0" t="n">
        <v>4</v>
      </c>
      <c r="D2197" s="0" t="n">
        <v>49</v>
      </c>
    </row>
    <row r="2198" customFormat="false" ht="15" hidden="false" customHeight="false" outlineLevel="0" collapsed="false">
      <c r="A2198" s="0" t="s">
        <v>509</v>
      </c>
      <c r="B2198" s="15" t="n">
        <v>44743</v>
      </c>
      <c r="C2198" s="0" t="n">
        <v>4</v>
      </c>
      <c r="D2198" s="0" t="n">
        <v>55</v>
      </c>
    </row>
    <row r="2199" customFormat="false" ht="15" hidden="false" customHeight="false" outlineLevel="0" collapsed="false">
      <c r="A2199" s="0" t="s">
        <v>509</v>
      </c>
      <c r="B2199" s="15" t="n">
        <v>44774</v>
      </c>
      <c r="C2199" s="0" t="n">
        <v>4</v>
      </c>
      <c r="D2199" s="0" t="n">
        <v>70</v>
      </c>
    </row>
    <row r="2200" customFormat="false" ht="15" hidden="false" customHeight="false" outlineLevel="0" collapsed="false">
      <c r="A2200" s="0" t="s">
        <v>509</v>
      </c>
      <c r="B2200" s="15" t="n">
        <v>44805</v>
      </c>
      <c r="C2200" s="0" t="n">
        <v>4</v>
      </c>
      <c r="D2200" s="0" t="n">
        <v>89</v>
      </c>
    </row>
    <row r="2201" customFormat="false" ht="15" hidden="false" customHeight="false" outlineLevel="0" collapsed="false">
      <c r="A2201" s="0" t="s">
        <v>509</v>
      </c>
      <c r="B2201" s="15" t="n">
        <v>44835</v>
      </c>
      <c r="C2201" s="0" t="n">
        <v>4</v>
      </c>
      <c r="D2201" s="0" t="n">
        <v>112</v>
      </c>
    </row>
    <row r="2202" customFormat="false" ht="15" hidden="false" customHeight="false" outlineLevel="0" collapsed="false">
      <c r="A2202" s="0" t="s">
        <v>509</v>
      </c>
      <c r="B2202" s="15" t="n">
        <v>44866</v>
      </c>
      <c r="C2202" s="0" t="n">
        <v>4</v>
      </c>
      <c r="D2202" s="0" t="n">
        <v>124</v>
      </c>
    </row>
    <row r="2203" customFormat="false" ht="15" hidden="false" customHeight="false" outlineLevel="0" collapsed="false">
      <c r="A2203" s="0" t="s">
        <v>509</v>
      </c>
      <c r="B2203" s="15" t="n">
        <v>44896</v>
      </c>
      <c r="C2203" s="0" t="n">
        <v>4</v>
      </c>
      <c r="D2203" s="0" t="n">
        <v>138</v>
      </c>
    </row>
    <row r="2204" customFormat="false" ht="15" hidden="false" customHeight="false" outlineLevel="0" collapsed="false">
      <c r="A2204" s="0" t="s">
        <v>509</v>
      </c>
      <c r="B2204" s="15" t="n">
        <v>44927</v>
      </c>
      <c r="C2204" s="0" t="n">
        <v>4</v>
      </c>
      <c r="D2204" s="0" t="n">
        <v>157</v>
      </c>
    </row>
    <row r="2205" customFormat="false" ht="15" hidden="false" customHeight="false" outlineLevel="0" collapsed="false">
      <c r="A2205" s="0" t="s">
        <v>509</v>
      </c>
      <c r="B2205" s="15" t="n">
        <v>44958</v>
      </c>
      <c r="C2205" s="0" t="n">
        <v>4</v>
      </c>
      <c r="D2205" s="0" t="n">
        <v>170</v>
      </c>
    </row>
    <row r="2206" customFormat="false" ht="15" hidden="false" customHeight="false" outlineLevel="0" collapsed="false">
      <c r="A2206" s="0" t="s">
        <v>509</v>
      </c>
      <c r="B2206" s="15" t="n">
        <v>44986</v>
      </c>
      <c r="C2206" s="0" t="n">
        <v>4</v>
      </c>
      <c r="D2206" s="0" t="n">
        <v>191</v>
      </c>
    </row>
    <row r="2207" customFormat="false" ht="15" hidden="false" customHeight="false" outlineLevel="0" collapsed="false">
      <c r="A2207" s="0" t="s">
        <v>509</v>
      </c>
      <c r="B2207" s="15" t="n">
        <v>45017</v>
      </c>
      <c r="C2207" s="0" t="n">
        <v>4</v>
      </c>
      <c r="D2207" s="0" t="n">
        <v>209</v>
      </c>
    </row>
    <row r="2208" customFormat="false" ht="15" hidden="false" customHeight="false" outlineLevel="0" collapsed="false">
      <c r="A2208" s="0" t="s">
        <v>509</v>
      </c>
      <c r="B2208" s="15" t="n">
        <v>45047</v>
      </c>
      <c r="C2208" s="0" t="n">
        <v>4</v>
      </c>
      <c r="D2208" s="0" t="n">
        <v>230</v>
      </c>
    </row>
    <row r="2209" customFormat="false" ht="15" hidden="false" customHeight="false" outlineLevel="0" collapsed="false">
      <c r="A2209" s="0" t="s">
        <v>509</v>
      </c>
      <c r="B2209" s="15" t="n">
        <v>45078</v>
      </c>
      <c r="C2209" s="0" t="n">
        <v>4</v>
      </c>
      <c r="D2209" s="0" t="n">
        <v>248</v>
      </c>
    </row>
    <row r="2210" customFormat="false" ht="15" hidden="false" customHeight="false" outlineLevel="0" collapsed="false">
      <c r="A2210" s="0" t="s">
        <v>509</v>
      </c>
      <c r="B2210" s="15" t="n">
        <v>45108</v>
      </c>
      <c r="C2210" s="0" t="n">
        <v>4</v>
      </c>
      <c r="D2210" s="0" t="n">
        <v>269</v>
      </c>
    </row>
    <row r="2211" customFormat="false" ht="15" hidden="false" customHeight="false" outlineLevel="0" collapsed="false">
      <c r="A2211" s="0" t="s">
        <v>509</v>
      </c>
      <c r="B2211" s="15" t="n">
        <v>45139</v>
      </c>
      <c r="C2211" s="0" t="n">
        <v>4</v>
      </c>
      <c r="D2211" s="0" t="n">
        <v>317</v>
      </c>
    </row>
    <row r="2212" customFormat="false" ht="15" hidden="false" customHeight="false" outlineLevel="0" collapsed="false">
      <c r="A2212" s="0" t="s">
        <v>509</v>
      </c>
      <c r="B2212" s="15" t="n">
        <v>45170</v>
      </c>
      <c r="C2212" s="0" t="n">
        <v>4</v>
      </c>
      <c r="D2212" s="0" t="n">
        <v>342</v>
      </c>
    </row>
    <row r="2213" customFormat="false" ht="15" hidden="false" customHeight="false" outlineLevel="0" collapsed="false">
      <c r="A2213" s="0" t="s">
        <v>509</v>
      </c>
      <c r="B2213" s="15" t="n">
        <v>45200</v>
      </c>
      <c r="C2213" s="0" t="n">
        <v>4</v>
      </c>
      <c r="D2213" s="0" t="n">
        <v>371</v>
      </c>
    </row>
    <row r="2214" customFormat="false" ht="15" hidden="false" customHeight="false" outlineLevel="0" collapsed="false">
      <c r="A2214" s="0" t="s">
        <v>509</v>
      </c>
      <c r="B2214" s="15" t="n">
        <v>45231</v>
      </c>
      <c r="C2214" s="0" t="n">
        <v>4</v>
      </c>
      <c r="D2214" s="0" t="n">
        <v>399</v>
      </c>
    </row>
    <row r="2215" customFormat="false" ht="15" hidden="false" customHeight="false" outlineLevel="0" collapsed="false">
      <c r="A2215" s="0" t="s">
        <v>509</v>
      </c>
      <c r="B2215" s="15" t="n">
        <v>45261</v>
      </c>
      <c r="C2215" s="0" t="n">
        <v>4</v>
      </c>
      <c r="D2215" s="0" t="n">
        <v>427</v>
      </c>
    </row>
    <row r="2216" customFormat="false" ht="15" hidden="false" customHeight="false" outlineLevel="0" collapsed="false">
      <c r="A2216" s="0" t="s">
        <v>509</v>
      </c>
      <c r="B2216" s="15" t="n">
        <v>45292</v>
      </c>
      <c r="C2216" s="0" t="n">
        <v>4</v>
      </c>
      <c r="D2216" s="0" t="n">
        <v>463</v>
      </c>
    </row>
    <row r="2217" customFormat="false" ht="15" hidden="false" customHeight="false" outlineLevel="0" collapsed="false">
      <c r="A2217" s="0" t="s">
        <v>509</v>
      </c>
      <c r="B2217" s="15" t="n">
        <v>45323</v>
      </c>
      <c r="C2217" s="0" t="n">
        <v>4</v>
      </c>
      <c r="D2217" s="0" t="n">
        <v>498</v>
      </c>
    </row>
    <row r="2218" customFormat="false" ht="15" hidden="false" customHeight="false" outlineLevel="0" collapsed="false">
      <c r="A2218" s="0" t="s">
        <v>509</v>
      </c>
      <c r="B2218" s="15" t="n">
        <v>45352</v>
      </c>
      <c r="C2218" s="0" t="n">
        <v>4</v>
      </c>
      <c r="D2218" s="0" t="n">
        <v>559</v>
      </c>
    </row>
    <row r="2219" customFormat="false" ht="15" hidden="false" customHeight="false" outlineLevel="0" collapsed="false">
      <c r="A2219" s="0" t="s">
        <v>509</v>
      </c>
      <c r="B2219" s="15" t="n">
        <v>45383</v>
      </c>
      <c r="C2219" s="0" t="n">
        <v>4</v>
      </c>
      <c r="D2219" s="0" t="n">
        <v>599</v>
      </c>
    </row>
    <row r="2220" customFormat="false" ht="15" hidden="false" customHeight="false" outlineLevel="0" collapsed="false">
      <c r="A2220" s="0" t="s">
        <v>509</v>
      </c>
      <c r="B2220" s="15" t="n">
        <v>45413</v>
      </c>
      <c r="C2220" s="0" t="n">
        <v>4</v>
      </c>
      <c r="D2220" s="0" t="n">
        <v>641</v>
      </c>
    </row>
    <row r="2221" customFormat="false" ht="15" hidden="false" customHeight="false" outlineLevel="0" collapsed="false">
      <c r="A2221" s="0" t="s">
        <v>509</v>
      </c>
      <c r="B2221" s="15" t="n">
        <v>45444</v>
      </c>
      <c r="C2221" s="0" t="n">
        <v>4</v>
      </c>
      <c r="D2221" s="0" t="n">
        <v>676</v>
      </c>
    </row>
    <row r="2222" customFormat="false" ht="15" hidden="false" customHeight="false" outlineLevel="0" collapsed="false">
      <c r="A2222" s="0" t="s">
        <v>509</v>
      </c>
      <c r="B2222" s="15" t="n">
        <v>45474</v>
      </c>
      <c r="C2222" s="0" t="n">
        <v>4</v>
      </c>
      <c r="D2222" s="0" t="n">
        <v>710</v>
      </c>
    </row>
    <row r="2223" customFormat="false" ht="15" hidden="false" customHeight="false" outlineLevel="0" collapsed="false">
      <c r="A2223" s="0" t="s">
        <v>509</v>
      </c>
      <c r="B2223" s="15" t="n">
        <v>45505</v>
      </c>
      <c r="C2223" s="0" t="n">
        <v>4</v>
      </c>
      <c r="D2223" s="0" t="n">
        <v>746</v>
      </c>
    </row>
    <row r="2224" customFormat="false" ht="15" hidden="false" customHeight="false" outlineLevel="0" collapsed="false">
      <c r="A2224" s="0" t="s">
        <v>509</v>
      </c>
      <c r="B2224" s="15" t="n">
        <v>45536</v>
      </c>
      <c r="C2224" s="0" t="n">
        <v>4</v>
      </c>
      <c r="D2224" s="0" t="n">
        <v>787</v>
      </c>
    </row>
    <row r="2225" customFormat="false" ht="15" hidden="false" customHeight="false" outlineLevel="0" collapsed="false">
      <c r="A2225" s="0" t="s">
        <v>509</v>
      </c>
      <c r="B2225" s="15" t="n">
        <v>45566</v>
      </c>
      <c r="C2225" s="0" t="n">
        <v>4</v>
      </c>
      <c r="D2225" s="0" t="n">
        <v>821</v>
      </c>
    </row>
    <row r="2226" customFormat="false" ht="15" hidden="false" customHeight="false" outlineLevel="0" collapsed="false">
      <c r="A2226" s="0" t="s">
        <v>509</v>
      </c>
      <c r="B2226" s="15" t="n">
        <v>45597</v>
      </c>
      <c r="C2226" s="0" t="n">
        <v>4</v>
      </c>
      <c r="D2226" s="0" t="n">
        <v>867</v>
      </c>
    </row>
    <row r="2227" customFormat="false" ht="15" hidden="false" customHeight="false" outlineLevel="0" collapsed="false">
      <c r="A2227" s="0" t="s">
        <v>509</v>
      </c>
      <c r="B2227" s="15" t="n">
        <v>45627</v>
      </c>
      <c r="C2227" s="0" t="n">
        <v>4</v>
      </c>
      <c r="D2227" s="0" t="n">
        <v>910</v>
      </c>
    </row>
    <row r="2228" customFormat="false" ht="15" hidden="false" customHeight="false" outlineLevel="0" collapsed="false">
      <c r="A2228" s="0" t="s">
        <v>509</v>
      </c>
      <c r="B2228" s="15" t="n">
        <v>45658</v>
      </c>
      <c r="C2228" s="0" t="n">
        <v>4</v>
      </c>
      <c r="D2228" s="0" t="n">
        <v>931</v>
      </c>
    </row>
    <row r="2229" customFormat="false" ht="15" hidden="false" customHeight="false" outlineLevel="0" collapsed="false">
      <c r="A2229" s="0" t="s">
        <v>509</v>
      </c>
      <c r="B2229" s="15" t="n">
        <v>45689</v>
      </c>
      <c r="C2229" s="0" t="n">
        <v>4</v>
      </c>
      <c r="D2229" s="0" t="n">
        <v>947</v>
      </c>
    </row>
    <row r="2230" customFormat="false" ht="15" hidden="false" customHeight="false" outlineLevel="0" collapsed="false">
      <c r="A2230" s="0" t="s">
        <v>509</v>
      </c>
      <c r="B2230" s="15" t="n">
        <v>45717</v>
      </c>
      <c r="C2230" s="0" t="n">
        <v>4</v>
      </c>
      <c r="D2230" s="0" t="n">
        <v>978</v>
      </c>
    </row>
    <row r="2231" customFormat="false" ht="15" hidden="false" customHeight="false" outlineLevel="0" collapsed="false">
      <c r="A2231" s="0" t="s">
        <v>509</v>
      </c>
      <c r="B2231" s="15" t="n">
        <v>45748</v>
      </c>
      <c r="C2231" s="0" t="n">
        <v>4</v>
      </c>
      <c r="D2231" s="0" t="n">
        <v>1015</v>
      </c>
    </row>
    <row r="2232" customFormat="false" ht="15" hidden="false" customHeight="false" outlineLevel="0" collapsed="false">
      <c r="A2232" s="0" t="s">
        <v>509</v>
      </c>
      <c r="B2232" s="15" t="n">
        <v>45778</v>
      </c>
      <c r="C2232" s="0" t="n">
        <v>4</v>
      </c>
      <c r="D2232" s="0" t="n">
        <v>1077</v>
      </c>
    </row>
    <row r="2233" customFormat="false" ht="15" hidden="false" customHeight="false" outlineLevel="0" collapsed="false">
      <c r="A2233" s="0" t="s">
        <v>509</v>
      </c>
      <c r="B2233" s="15" t="n">
        <v>45809</v>
      </c>
      <c r="C2233" s="0" t="n">
        <v>4</v>
      </c>
      <c r="D2233" s="0" t="n">
        <v>1127</v>
      </c>
    </row>
    <row r="2234" customFormat="false" ht="15" hidden="false" customHeight="false" outlineLevel="0" collapsed="false">
      <c r="A2234" s="0" t="s">
        <v>509</v>
      </c>
      <c r="B2234" s="15" t="n">
        <v>45839</v>
      </c>
      <c r="C2234" s="0" t="n">
        <v>4</v>
      </c>
      <c r="D2234" s="0" t="n">
        <v>1177</v>
      </c>
    </row>
    <row r="2235" customFormat="false" ht="15" hidden="false" customHeight="false" outlineLevel="0" collapsed="false">
      <c r="A2235" s="0" t="s">
        <v>509</v>
      </c>
      <c r="B2235" s="15" t="n">
        <v>45870</v>
      </c>
      <c r="C2235" s="0" t="n">
        <v>4</v>
      </c>
      <c r="D2235" s="0" t="n">
        <v>1216</v>
      </c>
    </row>
    <row r="2236" customFormat="false" ht="15" hidden="false" customHeight="false" outlineLevel="0" collapsed="false">
      <c r="A2236" s="0" t="s">
        <v>509</v>
      </c>
      <c r="B2236" s="15" t="n">
        <v>45901</v>
      </c>
      <c r="C2236" s="0" t="n">
        <v>4</v>
      </c>
      <c r="D2236" s="0" t="n">
        <v>1268</v>
      </c>
    </row>
    <row r="2237" customFormat="false" ht="15" hidden="false" customHeight="false" outlineLevel="0" collapsed="false">
      <c r="A2237" s="0" t="s">
        <v>509</v>
      </c>
      <c r="B2237" s="15" t="n">
        <v>45931</v>
      </c>
      <c r="C2237" s="0" t="n">
        <v>4</v>
      </c>
      <c r="D2237" s="0" t="n">
        <v>1295</v>
      </c>
    </row>
    <row r="2238" customFormat="false" ht="15" hidden="false" customHeight="false" outlineLevel="0" collapsed="false">
      <c r="A2238" s="0" t="s">
        <v>509</v>
      </c>
      <c r="B2238" s="15" t="n">
        <v>45962</v>
      </c>
      <c r="C2238" s="0" t="n">
        <v>4</v>
      </c>
      <c r="D2238" s="0" t="n">
        <v>1335</v>
      </c>
    </row>
    <row r="2239" customFormat="false" ht="15" hidden="false" customHeight="false" outlineLevel="0" collapsed="false">
      <c r="A2239" s="0" t="s">
        <v>509</v>
      </c>
      <c r="B2239" s="15" t="n">
        <v>45992</v>
      </c>
      <c r="C2239" s="0" t="n">
        <v>4</v>
      </c>
      <c r="D2239" s="0" t="n">
        <v>1382</v>
      </c>
    </row>
    <row r="2240" customFormat="false" ht="15" hidden="false" customHeight="false" outlineLevel="0" collapsed="false">
      <c r="A2240" s="0" t="s">
        <v>509</v>
      </c>
      <c r="B2240" s="15" t="n">
        <v>46023</v>
      </c>
      <c r="C2240" s="0" t="n">
        <v>4</v>
      </c>
      <c r="D2240" s="0" t="n">
        <v>1427</v>
      </c>
    </row>
    <row r="2241" customFormat="false" ht="15" hidden="false" customHeight="false" outlineLevel="0" collapsed="false">
      <c r="A2241" s="0" t="s">
        <v>509</v>
      </c>
      <c r="B2241" s="15" t="n">
        <v>46054</v>
      </c>
      <c r="C2241" s="0" t="n">
        <v>4</v>
      </c>
      <c r="D2241" s="0" t="n">
        <v>1478</v>
      </c>
    </row>
    <row r="2242" customFormat="false" ht="15" hidden="false" customHeight="false" outlineLevel="0" collapsed="false">
      <c r="A2242" s="0" t="s">
        <v>509</v>
      </c>
      <c r="B2242" s="15" t="n">
        <v>46082</v>
      </c>
      <c r="C2242" s="0" t="n">
        <v>4</v>
      </c>
      <c r="D2242" s="0" t="n">
        <v>1552</v>
      </c>
    </row>
    <row r="2243" customFormat="false" ht="15" hidden="false" customHeight="false" outlineLevel="0" collapsed="false">
      <c r="A2243" s="0" t="s">
        <v>509</v>
      </c>
      <c r="B2243" s="15" t="n">
        <v>46113</v>
      </c>
      <c r="C2243" s="0" t="n">
        <v>4</v>
      </c>
      <c r="D2243" s="0" t="n">
        <v>1639</v>
      </c>
    </row>
    <row r="2244" customFormat="false" ht="15" hidden="false" customHeight="false" outlineLevel="0" collapsed="false">
      <c r="A2244" s="0" t="s">
        <v>509</v>
      </c>
      <c r="B2244" s="15" t="n">
        <v>46143</v>
      </c>
      <c r="C2244" s="0" t="n">
        <v>4</v>
      </c>
      <c r="D2244" s="0" t="n">
        <v>1732</v>
      </c>
    </row>
    <row r="2245" customFormat="false" ht="15" hidden="false" customHeight="false" outlineLevel="0" collapsed="false">
      <c r="A2245" s="0" t="s">
        <v>509</v>
      </c>
      <c r="B2245" s="15" t="n">
        <v>46174</v>
      </c>
      <c r="C2245" s="0" t="n">
        <v>4</v>
      </c>
      <c r="D2245" s="0" t="n">
        <v>1884</v>
      </c>
    </row>
    <row r="2246" customFormat="false" ht="15" hidden="false" customHeight="false" outlineLevel="0" collapsed="false">
      <c r="A2246" s="0" t="s">
        <v>509</v>
      </c>
      <c r="B2246" s="15" t="n">
        <v>46204</v>
      </c>
      <c r="C2246" s="0" t="n">
        <v>4</v>
      </c>
      <c r="D2246" s="0" t="n">
        <v>1995</v>
      </c>
    </row>
    <row r="2247" customFormat="false" ht="15" hidden="false" customHeight="false" outlineLevel="0" collapsed="false">
      <c r="A2247" s="0" t="s">
        <v>509</v>
      </c>
      <c r="B2247" s="15" t="n">
        <v>46235</v>
      </c>
      <c r="C2247" s="0" t="n">
        <v>4</v>
      </c>
      <c r="D2247" s="0" t="n">
        <v>2118</v>
      </c>
    </row>
    <row r="2248" customFormat="false" ht="15" hidden="false" customHeight="false" outlineLevel="0" collapsed="false">
      <c r="A2248" s="0" t="s">
        <v>560</v>
      </c>
      <c r="B2248" s="15" t="n">
        <v>45839</v>
      </c>
      <c r="C2248" s="0" t="n">
        <v>5</v>
      </c>
      <c r="D2248" s="0" t="n">
        <v>1</v>
      </c>
    </row>
    <row r="2249" customFormat="false" ht="15" hidden="false" customHeight="false" outlineLevel="0" collapsed="false">
      <c r="A2249" s="0" t="s">
        <v>560</v>
      </c>
      <c r="B2249" s="15" t="n">
        <v>45870</v>
      </c>
      <c r="C2249" s="0" t="n">
        <v>5</v>
      </c>
      <c r="D2249" s="0" t="n">
        <v>1</v>
      </c>
    </row>
    <row r="2250" customFormat="false" ht="15" hidden="false" customHeight="false" outlineLevel="0" collapsed="false">
      <c r="A2250" s="0" t="s">
        <v>560</v>
      </c>
      <c r="B2250" s="15" t="n">
        <v>45901</v>
      </c>
      <c r="C2250" s="0" t="n">
        <v>5</v>
      </c>
      <c r="D2250" s="0" t="n">
        <v>1</v>
      </c>
    </row>
    <row r="2251" customFormat="false" ht="15" hidden="false" customHeight="false" outlineLevel="0" collapsed="false">
      <c r="A2251" s="0" t="s">
        <v>560</v>
      </c>
      <c r="B2251" s="15" t="n">
        <v>45931</v>
      </c>
      <c r="C2251" s="0" t="n">
        <v>5</v>
      </c>
      <c r="D2251" s="0" t="n">
        <v>1</v>
      </c>
    </row>
    <row r="2252" customFormat="false" ht="15" hidden="false" customHeight="false" outlineLevel="0" collapsed="false">
      <c r="A2252" s="0" t="s">
        <v>560</v>
      </c>
      <c r="B2252" s="15" t="n">
        <v>45962</v>
      </c>
      <c r="C2252" s="0" t="n">
        <v>5</v>
      </c>
      <c r="D2252" s="0" t="n">
        <v>1</v>
      </c>
    </row>
    <row r="2253" customFormat="false" ht="15" hidden="false" customHeight="false" outlineLevel="0" collapsed="false">
      <c r="A2253" s="0" t="s">
        <v>560</v>
      </c>
      <c r="B2253" s="15" t="n">
        <v>45992</v>
      </c>
      <c r="C2253" s="0" t="n">
        <v>5</v>
      </c>
      <c r="D2253" s="0" t="n">
        <v>2</v>
      </c>
    </row>
    <row r="2254" customFormat="false" ht="15" hidden="false" customHeight="false" outlineLevel="0" collapsed="false">
      <c r="A2254" s="0" t="s">
        <v>560</v>
      </c>
      <c r="B2254" s="15" t="n">
        <v>46023</v>
      </c>
      <c r="C2254" s="0" t="n">
        <v>5</v>
      </c>
      <c r="D2254" s="0" t="n">
        <v>3</v>
      </c>
    </row>
    <row r="2255" customFormat="false" ht="15" hidden="false" customHeight="false" outlineLevel="0" collapsed="false">
      <c r="A2255" s="0" t="s">
        <v>560</v>
      </c>
      <c r="B2255" s="15" t="n">
        <v>46054</v>
      </c>
      <c r="C2255" s="0" t="n">
        <v>5</v>
      </c>
      <c r="D2255" s="0" t="n">
        <v>3</v>
      </c>
    </row>
    <row r="2256" customFormat="false" ht="15" hidden="false" customHeight="false" outlineLevel="0" collapsed="false">
      <c r="A2256" s="0" t="s">
        <v>560</v>
      </c>
      <c r="B2256" s="15" t="n">
        <v>46082</v>
      </c>
      <c r="C2256" s="0" t="n">
        <v>5</v>
      </c>
      <c r="D2256" s="0" t="n">
        <v>3</v>
      </c>
    </row>
    <row r="2257" customFormat="false" ht="15" hidden="false" customHeight="false" outlineLevel="0" collapsed="false">
      <c r="A2257" s="0" t="s">
        <v>560</v>
      </c>
      <c r="B2257" s="15" t="n">
        <v>46113</v>
      </c>
      <c r="C2257" s="0" t="n">
        <v>5</v>
      </c>
      <c r="D2257" s="0" t="n">
        <v>3</v>
      </c>
    </row>
    <row r="2258" customFormat="false" ht="15" hidden="false" customHeight="false" outlineLevel="0" collapsed="false">
      <c r="A2258" s="0" t="s">
        <v>560</v>
      </c>
      <c r="B2258" s="15" t="n">
        <v>46143</v>
      </c>
      <c r="C2258" s="0" t="n">
        <v>5</v>
      </c>
      <c r="D2258" s="0" t="n">
        <v>3</v>
      </c>
    </row>
    <row r="2259" customFormat="false" ht="15" hidden="false" customHeight="false" outlineLevel="0" collapsed="false">
      <c r="A2259" s="0" t="s">
        <v>560</v>
      </c>
      <c r="B2259" s="15" t="n">
        <v>46174</v>
      </c>
      <c r="C2259" s="0" t="n">
        <v>5</v>
      </c>
      <c r="D2259" s="0" t="n">
        <v>3</v>
      </c>
    </row>
    <row r="2260" customFormat="false" ht="15" hidden="false" customHeight="false" outlineLevel="0" collapsed="false">
      <c r="A2260" s="0" t="s">
        <v>560</v>
      </c>
      <c r="B2260" s="15" t="n">
        <v>46204</v>
      </c>
      <c r="C2260" s="0" t="n">
        <v>5</v>
      </c>
      <c r="D2260" s="0" t="n">
        <v>3</v>
      </c>
    </row>
    <row r="2261" customFormat="false" ht="15" hidden="false" customHeight="false" outlineLevel="0" collapsed="false">
      <c r="A2261" s="0" t="s">
        <v>560</v>
      </c>
      <c r="B2261" s="15" t="n">
        <v>46235</v>
      </c>
      <c r="C2261" s="0" t="n">
        <v>5</v>
      </c>
      <c r="D2261" s="0" t="n">
        <v>3</v>
      </c>
    </row>
    <row r="2262" customFormat="false" ht="15" hidden="false" customHeight="false" outlineLevel="0" collapsed="false">
      <c r="A2262" s="0" t="s">
        <v>496</v>
      </c>
      <c r="B2262" s="15" t="n">
        <v>44593</v>
      </c>
      <c r="C2262" s="0" t="n">
        <v>1</v>
      </c>
      <c r="D2262" s="0" t="n">
        <v>1</v>
      </c>
    </row>
    <row r="2263" customFormat="false" ht="15" hidden="false" customHeight="false" outlineLevel="0" collapsed="false">
      <c r="A2263" s="0" t="s">
        <v>496</v>
      </c>
      <c r="B2263" s="15" t="n">
        <v>44621</v>
      </c>
      <c r="C2263" s="0" t="n">
        <v>1</v>
      </c>
      <c r="D2263" s="0" t="n">
        <v>1</v>
      </c>
    </row>
    <row r="2264" customFormat="false" ht="15" hidden="false" customHeight="false" outlineLevel="0" collapsed="false">
      <c r="A2264" s="0" t="s">
        <v>496</v>
      </c>
      <c r="B2264" s="15" t="n">
        <v>44652</v>
      </c>
      <c r="C2264" s="0" t="n">
        <v>1</v>
      </c>
      <c r="D2264" s="0" t="n">
        <v>1</v>
      </c>
    </row>
    <row r="2265" customFormat="false" ht="15" hidden="false" customHeight="false" outlineLevel="0" collapsed="false">
      <c r="A2265" s="0" t="s">
        <v>496</v>
      </c>
      <c r="B2265" s="15" t="n">
        <v>44682</v>
      </c>
      <c r="C2265" s="0" t="n">
        <v>1</v>
      </c>
      <c r="D2265" s="0" t="n">
        <v>2</v>
      </c>
    </row>
    <row r="2266" customFormat="false" ht="15" hidden="false" customHeight="false" outlineLevel="0" collapsed="false">
      <c r="A2266" s="0" t="s">
        <v>496</v>
      </c>
      <c r="B2266" s="15" t="n">
        <v>44713</v>
      </c>
      <c r="C2266" s="0" t="n">
        <v>1</v>
      </c>
      <c r="D2266" s="0" t="n">
        <v>2</v>
      </c>
    </row>
    <row r="2267" customFormat="false" ht="15" hidden="false" customHeight="false" outlineLevel="0" collapsed="false">
      <c r="A2267" s="0" t="s">
        <v>496</v>
      </c>
      <c r="B2267" s="15" t="n">
        <v>44743</v>
      </c>
      <c r="C2267" s="0" t="n">
        <v>1</v>
      </c>
      <c r="D2267" s="0" t="n">
        <v>3</v>
      </c>
    </row>
    <row r="2268" customFormat="false" ht="15" hidden="false" customHeight="false" outlineLevel="0" collapsed="false">
      <c r="A2268" s="0" t="s">
        <v>496</v>
      </c>
      <c r="B2268" s="15" t="n">
        <v>44774</v>
      </c>
      <c r="C2268" s="0" t="n">
        <v>1</v>
      </c>
      <c r="D2268" s="0" t="n">
        <v>5</v>
      </c>
    </row>
    <row r="2269" customFormat="false" ht="15" hidden="false" customHeight="false" outlineLevel="0" collapsed="false">
      <c r="A2269" s="0" t="s">
        <v>496</v>
      </c>
      <c r="B2269" s="15" t="n">
        <v>44805</v>
      </c>
      <c r="C2269" s="0" t="n">
        <v>1</v>
      </c>
      <c r="D2269" s="0" t="n">
        <v>13</v>
      </c>
    </row>
    <row r="2270" customFormat="false" ht="15" hidden="false" customHeight="false" outlineLevel="0" collapsed="false">
      <c r="A2270" s="0" t="s">
        <v>496</v>
      </c>
      <c r="B2270" s="15" t="n">
        <v>44835</v>
      </c>
      <c r="C2270" s="0" t="n">
        <v>1</v>
      </c>
      <c r="D2270" s="0" t="n">
        <v>13</v>
      </c>
    </row>
    <row r="2271" customFormat="false" ht="15" hidden="false" customHeight="false" outlineLevel="0" collapsed="false">
      <c r="A2271" s="0" t="s">
        <v>496</v>
      </c>
      <c r="B2271" s="15" t="n">
        <v>44866</v>
      </c>
      <c r="C2271" s="0" t="n">
        <v>1</v>
      </c>
      <c r="D2271" s="0" t="n">
        <v>14</v>
      </c>
    </row>
    <row r="2272" customFormat="false" ht="15" hidden="false" customHeight="false" outlineLevel="0" collapsed="false">
      <c r="A2272" s="0" t="s">
        <v>496</v>
      </c>
      <c r="B2272" s="15" t="n">
        <v>44896</v>
      </c>
      <c r="C2272" s="0" t="n">
        <v>1</v>
      </c>
      <c r="D2272" s="0" t="n">
        <v>15</v>
      </c>
    </row>
    <row r="2273" customFormat="false" ht="15" hidden="false" customHeight="false" outlineLevel="0" collapsed="false">
      <c r="A2273" s="0" t="s">
        <v>496</v>
      </c>
      <c r="B2273" s="15" t="n">
        <v>44927</v>
      </c>
      <c r="C2273" s="0" t="n">
        <v>1</v>
      </c>
      <c r="D2273" s="0" t="n">
        <v>15</v>
      </c>
    </row>
    <row r="2274" customFormat="false" ht="15" hidden="false" customHeight="false" outlineLevel="0" collapsed="false">
      <c r="A2274" s="0" t="s">
        <v>496</v>
      </c>
      <c r="B2274" s="15" t="n">
        <v>44958</v>
      </c>
      <c r="C2274" s="0" t="n">
        <v>1</v>
      </c>
      <c r="D2274" s="0" t="n">
        <v>15</v>
      </c>
    </row>
    <row r="2275" customFormat="false" ht="15" hidden="false" customHeight="false" outlineLevel="0" collapsed="false">
      <c r="A2275" s="0" t="s">
        <v>496</v>
      </c>
      <c r="B2275" s="15" t="n">
        <v>44986</v>
      </c>
      <c r="C2275" s="0" t="n">
        <v>1</v>
      </c>
      <c r="D2275" s="0" t="n">
        <v>15</v>
      </c>
    </row>
    <row r="2276" customFormat="false" ht="15" hidden="false" customHeight="false" outlineLevel="0" collapsed="false">
      <c r="A2276" s="0" t="s">
        <v>496</v>
      </c>
      <c r="B2276" s="15" t="n">
        <v>45017</v>
      </c>
      <c r="C2276" s="0" t="n">
        <v>1</v>
      </c>
      <c r="D2276" s="0" t="n">
        <v>16</v>
      </c>
    </row>
    <row r="2277" customFormat="false" ht="15" hidden="false" customHeight="false" outlineLevel="0" collapsed="false">
      <c r="A2277" s="0" t="s">
        <v>496</v>
      </c>
      <c r="B2277" s="15" t="n">
        <v>45047</v>
      </c>
      <c r="C2277" s="0" t="n">
        <v>1</v>
      </c>
      <c r="D2277" s="0" t="n">
        <v>16</v>
      </c>
    </row>
    <row r="2278" customFormat="false" ht="15" hidden="false" customHeight="false" outlineLevel="0" collapsed="false">
      <c r="A2278" s="0" t="s">
        <v>496</v>
      </c>
      <c r="B2278" s="15" t="n">
        <v>45078</v>
      </c>
      <c r="C2278" s="0" t="n">
        <v>1</v>
      </c>
      <c r="D2278" s="0" t="n">
        <v>18</v>
      </c>
    </row>
    <row r="2279" customFormat="false" ht="15" hidden="false" customHeight="false" outlineLevel="0" collapsed="false">
      <c r="A2279" s="0" t="s">
        <v>496</v>
      </c>
      <c r="B2279" s="15" t="n">
        <v>45108</v>
      </c>
      <c r="C2279" s="0" t="n">
        <v>1</v>
      </c>
      <c r="D2279" s="0" t="n">
        <v>21</v>
      </c>
    </row>
    <row r="2280" customFormat="false" ht="15" hidden="false" customHeight="false" outlineLevel="0" collapsed="false">
      <c r="A2280" s="0" t="s">
        <v>496</v>
      </c>
      <c r="B2280" s="15" t="n">
        <v>45139</v>
      </c>
      <c r="C2280" s="0" t="n">
        <v>1</v>
      </c>
      <c r="D2280" s="0" t="n">
        <v>23</v>
      </c>
    </row>
    <row r="2281" customFormat="false" ht="15" hidden="false" customHeight="false" outlineLevel="0" collapsed="false">
      <c r="A2281" s="0" t="s">
        <v>496</v>
      </c>
      <c r="B2281" s="15" t="n">
        <v>45170</v>
      </c>
      <c r="C2281" s="0" t="n">
        <v>1</v>
      </c>
      <c r="D2281" s="0" t="n">
        <v>23</v>
      </c>
    </row>
    <row r="2282" customFormat="false" ht="15" hidden="false" customHeight="false" outlineLevel="0" collapsed="false">
      <c r="A2282" s="0" t="s">
        <v>496</v>
      </c>
      <c r="B2282" s="15" t="n">
        <v>45200</v>
      </c>
      <c r="C2282" s="0" t="n">
        <v>1</v>
      </c>
      <c r="D2282" s="0" t="n">
        <v>23</v>
      </c>
    </row>
    <row r="2283" customFormat="false" ht="15" hidden="false" customHeight="false" outlineLevel="0" collapsed="false">
      <c r="A2283" s="0" t="s">
        <v>496</v>
      </c>
      <c r="B2283" s="15" t="n">
        <v>45231</v>
      </c>
      <c r="C2283" s="0" t="n">
        <v>1</v>
      </c>
      <c r="D2283" s="0" t="n">
        <v>26</v>
      </c>
    </row>
    <row r="2284" customFormat="false" ht="15" hidden="false" customHeight="false" outlineLevel="0" collapsed="false">
      <c r="A2284" s="0" t="s">
        <v>496</v>
      </c>
      <c r="B2284" s="15" t="n">
        <v>45261</v>
      </c>
      <c r="C2284" s="0" t="n">
        <v>1</v>
      </c>
      <c r="D2284" s="0" t="n">
        <v>26</v>
      </c>
    </row>
    <row r="2285" customFormat="false" ht="15" hidden="false" customHeight="false" outlineLevel="0" collapsed="false">
      <c r="A2285" s="0" t="s">
        <v>496</v>
      </c>
      <c r="B2285" s="15" t="n">
        <v>45292</v>
      </c>
      <c r="C2285" s="0" t="n">
        <v>1</v>
      </c>
      <c r="D2285" s="0" t="n">
        <v>25</v>
      </c>
    </row>
    <row r="2286" customFormat="false" ht="15" hidden="false" customHeight="false" outlineLevel="0" collapsed="false">
      <c r="A2286" s="0" t="s">
        <v>496</v>
      </c>
      <c r="B2286" s="15" t="n">
        <v>45323</v>
      </c>
      <c r="C2286" s="0" t="n">
        <v>1</v>
      </c>
      <c r="D2286" s="0" t="n">
        <v>27</v>
      </c>
    </row>
    <row r="2287" customFormat="false" ht="15" hidden="false" customHeight="false" outlineLevel="0" collapsed="false">
      <c r="A2287" s="0" t="s">
        <v>496</v>
      </c>
      <c r="B2287" s="15" t="n">
        <v>45352</v>
      </c>
      <c r="C2287" s="0" t="n">
        <v>1</v>
      </c>
      <c r="D2287" s="0" t="n">
        <v>28</v>
      </c>
    </row>
    <row r="2288" customFormat="false" ht="15" hidden="false" customHeight="false" outlineLevel="0" collapsed="false">
      <c r="A2288" s="0" t="s">
        <v>496</v>
      </c>
      <c r="B2288" s="15" t="n">
        <v>45383</v>
      </c>
      <c r="C2288" s="0" t="n">
        <v>1</v>
      </c>
      <c r="D2288" s="0" t="n">
        <v>29</v>
      </c>
    </row>
    <row r="2289" customFormat="false" ht="15" hidden="false" customHeight="false" outlineLevel="0" collapsed="false">
      <c r="A2289" s="0" t="s">
        <v>496</v>
      </c>
      <c r="B2289" s="15" t="n">
        <v>45413</v>
      </c>
      <c r="C2289" s="0" t="n">
        <v>1</v>
      </c>
      <c r="D2289" s="0" t="n">
        <v>30</v>
      </c>
    </row>
    <row r="2290" customFormat="false" ht="15" hidden="false" customHeight="false" outlineLevel="0" collapsed="false">
      <c r="A2290" s="0" t="s">
        <v>496</v>
      </c>
      <c r="B2290" s="15" t="n">
        <v>45444</v>
      </c>
      <c r="C2290" s="0" t="n">
        <v>1</v>
      </c>
      <c r="D2290" s="0" t="n">
        <v>36</v>
      </c>
    </row>
    <row r="2291" customFormat="false" ht="15" hidden="false" customHeight="false" outlineLevel="0" collapsed="false">
      <c r="A2291" s="0" t="s">
        <v>496</v>
      </c>
      <c r="B2291" s="15" t="n">
        <v>45474</v>
      </c>
      <c r="C2291" s="0" t="n">
        <v>1</v>
      </c>
      <c r="D2291" s="0" t="n">
        <v>36</v>
      </c>
    </row>
    <row r="2292" customFormat="false" ht="15" hidden="false" customHeight="false" outlineLevel="0" collapsed="false">
      <c r="A2292" s="0" t="s">
        <v>496</v>
      </c>
      <c r="B2292" s="15" t="n">
        <v>45505</v>
      </c>
      <c r="C2292" s="0" t="n">
        <v>1</v>
      </c>
      <c r="D2292" s="0" t="n">
        <v>37</v>
      </c>
    </row>
    <row r="2293" customFormat="false" ht="15" hidden="false" customHeight="false" outlineLevel="0" collapsed="false">
      <c r="A2293" s="0" t="s">
        <v>496</v>
      </c>
      <c r="B2293" s="15" t="n">
        <v>45536</v>
      </c>
      <c r="C2293" s="0" t="n">
        <v>1</v>
      </c>
      <c r="D2293" s="0" t="n">
        <v>36</v>
      </c>
    </row>
    <row r="2294" customFormat="false" ht="15" hidden="false" customHeight="false" outlineLevel="0" collapsed="false">
      <c r="A2294" s="0" t="s">
        <v>496</v>
      </c>
      <c r="B2294" s="15" t="n">
        <v>45566</v>
      </c>
      <c r="C2294" s="0" t="n">
        <v>1</v>
      </c>
      <c r="D2294" s="0" t="n">
        <v>41</v>
      </c>
    </row>
    <row r="2295" customFormat="false" ht="15" hidden="false" customHeight="false" outlineLevel="0" collapsed="false">
      <c r="A2295" s="0" t="s">
        <v>496</v>
      </c>
      <c r="B2295" s="15" t="n">
        <v>45597</v>
      </c>
      <c r="C2295" s="0" t="n">
        <v>1</v>
      </c>
      <c r="D2295" s="0" t="n">
        <v>41</v>
      </c>
    </row>
    <row r="2296" customFormat="false" ht="15" hidden="false" customHeight="false" outlineLevel="0" collapsed="false">
      <c r="A2296" s="0" t="s">
        <v>496</v>
      </c>
      <c r="B2296" s="15" t="n">
        <v>45627</v>
      </c>
      <c r="C2296" s="0" t="n">
        <v>1</v>
      </c>
      <c r="D2296" s="0" t="n">
        <v>41</v>
      </c>
    </row>
    <row r="2297" customFormat="false" ht="15" hidden="false" customHeight="false" outlineLevel="0" collapsed="false">
      <c r="A2297" s="0" t="s">
        <v>496</v>
      </c>
      <c r="B2297" s="15" t="n">
        <v>45658</v>
      </c>
      <c r="C2297" s="0" t="n">
        <v>1</v>
      </c>
      <c r="D2297" s="0" t="n">
        <v>41</v>
      </c>
    </row>
    <row r="2298" customFormat="false" ht="15" hidden="false" customHeight="false" outlineLevel="0" collapsed="false">
      <c r="A2298" s="0" t="s">
        <v>496</v>
      </c>
      <c r="B2298" s="15" t="n">
        <v>45689</v>
      </c>
      <c r="C2298" s="0" t="n">
        <v>1</v>
      </c>
      <c r="D2298" s="0" t="n">
        <v>41</v>
      </c>
    </row>
    <row r="2299" customFormat="false" ht="15" hidden="false" customHeight="false" outlineLevel="0" collapsed="false">
      <c r="A2299" s="0" t="s">
        <v>496</v>
      </c>
      <c r="B2299" s="15" t="n">
        <v>45717</v>
      </c>
      <c r="C2299" s="0" t="n">
        <v>1</v>
      </c>
      <c r="D2299" s="0" t="n">
        <v>43</v>
      </c>
    </row>
    <row r="2300" customFormat="false" ht="15" hidden="false" customHeight="false" outlineLevel="0" collapsed="false">
      <c r="A2300" s="0" t="s">
        <v>496</v>
      </c>
      <c r="B2300" s="15" t="n">
        <v>45748</v>
      </c>
      <c r="C2300" s="0" t="n">
        <v>1</v>
      </c>
      <c r="D2300" s="0" t="n">
        <v>44</v>
      </c>
    </row>
    <row r="2301" customFormat="false" ht="15" hidden="false" customHeight="false" outlineLevel="0" collapsed="false">
      <c r="A2301" s="0" t="s">
        <v>496</v>
      </c>
      <c r="B2301" s="15" t="n">
        <v>45778</v>
      </c>
      <c r="C2301" s="0" t="n">
        <v>1</v>
      </c>
      <c r="D2301" s="0" t="n">
        <v>44</v>
      </c>
    </row>
    <row r="2302" customFormat="false" ht="15" hidden="false" customHeight="false" outlineLevel="0" collapsed="false">
      <c r="A2302" s="0" t="s">
        <v>496</v>
      </c>
      <c r="B2302" s="15" t="n">
        <v>45809</v>
      </c>
      <c r="C2302" s="0" t="n">
        <v>1</v>
      </c>
      <c r="D2302" s="0" t="n">
        <v>45</v>
      </c>
    </row>
    <row r="2303" customFormat="false" ht="15" hidden="false" customHeight="false" outlineLevel="0" collapsed="false">
      <c r="A2303" s="0" t="s">
        <v>496</v>
      </c>
      <c r="B2303" s="15" t="n">
        <v>45839</v>
      </c>
      <c r="C2303" s="0" t="n">
        <v>1</v>
      </c>
      <c r="D2303" s="0" t="n">
        <v>46</v>
      </c>
    </row>
    <row r="2304" customFormat="false" ht="15" hidden="false" customHeight="false" outlineLevel="0" collapsed="false">
      <c r="A2304" s="0" t="s">
        <v>496</v>
      </c>
      <c r="B2304" s="15" t="n">
        <v>45870</v>
      </c>
      <c r="C2304" s="0" t="n">
        <v>1</v>
      </c>
      <c r="D2304" s="0" t="n">
        <v>47</v>
      </c>
    </row>
    <row r="2305" customFormat="false" ht="15" hidden="false" customHeight="false" outlineLevel="0" collapsed="false">
      <c r="A2305" s="0" t="s">
        <v>496</v>
      </c>
      <c r="B2305" s="15" t="n">
        <v>45901</v>
      </c>
      <c r="C2305" s="0" t="n">
        <v>1</v>
      </c>
      <c r="D2305" s="0" t="n">
        <v>52</v>
      </c>
    </row>
    <row r="2306" customFormat="false" ht="15" hidden="false" customHeight="false" outlineLevel="0" collapsed="false">
      <c r="A2306" s="0" t="s">
        <v>496</v>
      </c>
      <c r="B2306" s="15" t="n">
        <v>45931</v>
      </c>
      <c r="C2306" s="0" t="n">
        <v>1</v>
      </c>
      <c r="D2306" s="0" t="n">
        <v>54</v>
      </c>
    </row>
    <row r="2307" customFormat="false" ht="15" hidden="false" customHeight="false" outlineLevel="0" collapsed="false">
      <c r="A2307" s="0" t="s">
        <v>496</v>
      </c>
      <c r="B2307" s="15" t="n">
        <v>45962</v>
      </c>
      <c r="C2307" s="0" t="n">
        <v>1</v>
      </c>
      <c r="D2307" s="0" t="n">
        <v>53</v>
      </c>
    </row>
    <row r="2308" customFormat="false" ht="15" hidden="false" customHeight="false" outlineLevel="0" collapsed="false">
      <c r="A2308" s="0" t="s">
        <v>496</v>
      </c>
      <c r="B2308" s="15" t="n">
        <v>45992</v>
      </c>
      <c r="C2308" s="0" t="n">
        <v>1</v>
      </c>
      <c r="D2308" s="0" t="n">
        <v>60</v>
      </c>
    </row>
    <row r="2309" customFormat="false" ht="15" hidden="false" customHeight="false" outlineLevel="0" collapsed="false">
      <c r="A2309" s="0" t="s">
        <v>496</v>
      </c>
      <c r="B2309" s="15" t="n">
        <v>46023</v>
      </c>
      <c r="C2309" s="0" t="n">
        <v>1</v>
      </c>
      <c r="D2309" s="0" t="n">
        <v>65</v>
      </c>
    </row>
    <row r="2310" customFormat="false" ht="15" hidden="false" customHeight="false" outlineLevel="0" collapsed="false">
      <c r="A2310" s="0" t="s">
        <v>496</v>
      </c>
      <c r="B2310" s="15" t="n">
        <v>46054</v>
      </c>
      <c r="C2310" s="0" t="n">
        <v>1</v>
      </c>
      <c r="D2310" s="0" t="n">
        <v>67</v>
      </c>
    </row>
    <row r="2311" customFormat="false" ht="15" hidden="false" customHeight="false" outlineLevel="0" collapsed="false">
      <c r="A2311" s="0" t="s">
        <v>496</v>
      </c>
      <c r="B2311" s="15" t="n">
        <v>46082</v>
      </c>
      <c r="C2311" s="0" t="n">
        <v>1</v>
      </c>
      <c r="D2311" s="0" t="n">
        <v>71</v>
      </c>
    </row>
    <row r="2312" customFormat="false" ht="15" hidden="false" customHeight="false" outlineLevel="0" collapsed="false">
      <c r="A2312" s="0" t="s">
        <v>496</v>
      </c>
      <c r="B2312" s="15" t="n">
        <v>46113</v>
      </c>
      <c r="C2312" s="0" t="n">
        <v>1</v>
      </c>
      <c r="D2312" s="0" t="n">
        <v>78</v>
      </c>
    </row>
    <row r="2313" customFormat="false" ht="15" hidden="false" customHeight="false" outlineLevel="0" collapsed="false">
      <c r="A2313" s="0" t="s">
        <v>496</v>
      </c>
      <c r="B2313" s="15" t="n">
        <v>46143</v>
      </c>
      <c r="C2313" s="0" t="n">
        <v>1</v>
      </c>
      <c r="D2313" s="0" t="n">
        <v>85</v>
      </c>
    </row>
    <row r="2314" customFormat="false" ht="15" hidden="false" customHeight="false" outlineLevel="0" collapsed="false">
      <c r="A2314" s="0" t="s">
        <v>496</v>
      </c>
      <c r="B2314" s="15" t="n">
        <v>46174</v>
      </c>
      <c r="C2314" s="0" t="n">
        <v>1</v>
      </c>
      <c r="D2314" s="0" t="n">
        <v>92</v>
      </c>
    </row>
    <row r="2315" customFormat="false" ht="15" hidden="false" customHeight="false" outlineLevel="0" collapsed="false">
      <c r="A2315" s="0" t="s">
        <v>496</v>
      </c>
      <c r="B2315" s="15" t="n">
        <v>46204</v>
      </c>
      <c r="C2315" s="0" t="n">
        <v>1</v>
      </c>
      <c r="D2315" s="0" t="n">
        <v>92</v>
      </c>
    </row>
    <row r="2316" customFormat="false" ht="15" hidden="false" customHeight="false" outlineLevel="0" collapsed="false">
      <c r="A2316" s="0" t="s">
        <v>496</v>
      </c>
      <c r="B2316" s="15" t="n">
        <v>46235</v>
      </c>
      <c r="C2316" s="0" t="n">
        <v>1</v>
      </c>
      <c r="D2316" s="0" t="n">
        <v>95</v>
      </c>
    </row>
    <row r="2317" customFormat="false" ht="15" hidden="false" customHeight="false" outlineLevel="0" collapsed="false">
      <c r="A2317" s="0" t="s">
        <v>495</v>
      </c>
      <c r="B2317" s="15" t="n">
        <v>44562</v>
      </c>
      <c r="C2317" s="0" t="n">
        <v>1</v>
      </c>
      <c r="D2317" s="0" t="n">
        <v>1</v>
      </c>
    </row>
    <row r="2318" customFormat="false" ht="15" hidden="false" customHeight="false" outlineLevel="0" collapsed="false">
      <c r="A2318" s="0" t="s">
        <v>495</v>
      </c>
      <c r="B2318" s="15" t="n">
        <v>44593</v>
      </c>
      <c r="C2318" s="0" t="n">
        <v>1</v>
      </c>
      <c r="D2318" s="0" t="n">
        <v>2</v>
      </c>
    </row>
    <row r="2319" customFormat="false" ht="15" hidden="false" customHeight="false" outlineLevel="0" collapsed="false">
      <c r="A2319" s="0" t="s">
        <v>495</v>
      </c>
      <c r="B2319" s="15" t="n">
        <v>44621</v>
      </c>
      <c r="C2319" s="0" t="n">
        <v>1</v>
      </c>
      <c r="D2319" s="0" t="n">
        <v>2</v>
      </c>
    </row>
    <row r="2320" customFormat="false" ht="15" hidden="false" customHeight="false" outlineLevel="0" collapsed="false">
      <c r="A2320" s="0" t="s">
        <v>495</v>
      </c>
      <c r="B2320" s="15" t="n">
        <v>44652</v>
      </c>
      <c r="C2320" s="0" t="n">
        <v>1</v>
      </c>
      <c r="D2320" s="0" t="n">
        <v>2</v>
      </c>
    </row>
    <row r="2321" customFormat="false" ht="15" hidden="false" customHeight="false" outlineLevel="0" collapsed="false">
      <c r="A2321" s="0" t="s">
        <v>495</v>
      </c>
      <c r="B2321" s="15" t="n">
        <v>44682</v>
      </c>
      <c r="C2321" s="0" t="n">
        <v>1</v>
      </c>
      <c r="D2321" s="0" t="n">
        <v>2</v>
      </c>
    </row>
    <row r="2322" customFormat="false" ht="15" hidden="false" customHeight="false" outlineLevel="0" collapsed="false">
      <c r="A2322" s="0" t="s">
        <v>495</v>
      </c>
      <c r="B2322" s="15" t="n">
        <v>44713</v>
      </c>
      <c r="C2322" s="0" t="n">
        <v>1</v>
      </c>
      <c r="D2322" s="0" t="n">
        <v>2</v>
      </c>
    </row>
    <row r="2323" customFormat="false" ht="15" hidden="false" customHeight="false" outlineLevel="0" collapsed="false">
      <c r="A2323" s="0" t="s">
        <v>495</v>
      </c>
      <c r="B2323" s="15" t="n">
        <v>44743</v>
      </c>
      <c r="C2323" s="0" t="n">
        <v>1</v>
      </c>
      <c r="D2323" s="0" t="n">
        <v>4</v>
      </c>
    </row>
    <row r="2324" customFormat="false" ht="15" hidden="false" customHeight="false" outlineLevel="0" collapsed="false">
      <c r="A2324" s="0" t="s">
        <v>495</v>
      </c>
      <c r="B2324" s="15" t="n">
        <v>44774</v>
      </c>
      <c r="C2324" s="0" t="n">
        <v>1</v>
      </c>
      <c r="D2324" s="0" t="n">
        <v>4</v>
      </c>
    </row>
    <row r="2325" customFormat="false" ht="15" hidden="false" customHeight="false" outlineLevel="0" collapsed="false">
      <c r="A2325" s="0" t="s">
        <v>495</v>
      </c>
      <c r="B2325" s="15" t="n">
        <v>44805</v>
      </c>
      <c r="C2325" s="0" t="n">
        <v>1</v>
      </c>
      <c r="D2325" s="0" t="n">
        <v>4</v>
      </c>
    </row>
    <row r="2326" customFormat="false" ht="15" hidden="false" customHeight="false" outlineLevel="0" collapsed="false">
      <c r="A2326" s="0" t="s">
        <v>495</v>
      </c>
      <c r="B2326" s="15" t="n">
        <v>44835</v>
      </c>
      <c r="C2326" s="0" t="n">
        <v>1</v>
      </c>
      <c r="D2326" s="0" t="n">
        <v>4</v>
      </c>
    </row>
    <row r="2327" customFormat="false" ht="15" hidden="false" customHeight="false" outlineLevel="0" collapsed="false">
      <c r="A2327" s="0" t="s">
        <v>495</v>
      </c>
      <c r="B2327" s="15" t="n">
        <v>44866</v>
      </c>
      <c r="C2327" s="0" t="n">
        <v>1</v>
      </c>
      <c r="D2327" s="0" t="n">
        <v>6</v>
      </c>
    </row>
    <row r="2328" customFormat="false" ht="15" hidden="false" customHeight="false" outlineLevel="0" collapsed="false">
      <c r="A2328" s="0" t="s">
        <v>495</v>
      </c>
      <c r="B2328" s="15" t="n">
        <v>44896</v>
      </c>
      <c r="C2328" s="0" t="n">
        <v>1</v>
      </c>
      <c r="D2328" s="0" t="n">
        <v>9</v>
      </c>
    </row>
    <row r="2329" customFormat="false" ht="15" hidden="false" customHeight="false" outlineLevel="0" collapsed="false">
      <c r="A2329" s="0" t="s">
        <v>495</v>
      </c>
      <c r="B2329" s="15" t="n">
        <v>44927</v>
      </c>
      <c r="C2329" s="0" t="n">
        <v>1</v>
      </c>
      <c r="D2329" s="0" t="n">
        <v>14</v>
      </c>
    </row>
    <row r="2330" customFormat="false" ht="15" hidden="false" customHeight="false" outlineLevel="0" collapsed="false">
      <c r="A2330" s="0" t="s">
        <v>495</v>
      </c>
      <c r="B2330" s="15" t="n">
        <v>44958</v>
      </c>
      <c r="C2330" s="0" t="n">
        <v>1</v>
      </c>
      <c r="D2330" s="0" t="n">
        <v>16</v>
      </c>
    </row>
    <row r="2331" customFormat="false" ht="15" hidden="false" customHeight="false" outlineLevel="0" collapsed="false">
      <c r="A2331" s="0" t="s">
        <v>495</v>
      </c>
      <c r="B2331" s="15" t="n">
        <v>44986</v>
      </c>
      <c r="C2331" s="0" t="n">
        <v>1</v>
      </c>
      <c r="D2331" s="0" t="n">
        <v>18</v>
      </c>
    </row>
    <row r="2332" customFormat="false" ht="15" hidden="false" customHeight="false" outlineLevel="0" collapsed="false">
      <c r="A2332" s="0" t="s">
        <v>495</v>
      </c>
      <c r="B2332" s="15" t="n">
        <v>45017</v>
      </c>
      <c r="C2332" s="0" t="n">
        <v>1</v>
      </c>
      <c r="D2332" s="0" t="n">
        <v>19</v>
      </c>
    </row>
    <row r="2333" customFormat="false" ht="15" hidden="false" customHeight="false" outlineLevel="0" collapsed="false">
      <c r="A2333" s="0" t="s">
        <v>495</v>
      </c>
      <c r="B2333" s="15" t="n">
        <v>45047</v>
      </c>
      <c r="C2333" s="0" t="n">
        <v>1</v>
      </c>
      <c r="D2333" s="0" t="n">
        <v>19</v>
      </c>
    </row>
    <row r="2334" customFormat="false" ht="15" hidden="false" customHeight="false" outlineLevel="0" collapsed="false">
      <c r="A2334" s="0" t="s">
        <v>495</v>
      </c>
      <c r="B2334" s="15" t="n">
        <v>45078</v>
      </c>
      <c r="C2334" s="0" t="n">
        <v>1</v>
      </c>
      <c r="D2334" s="0" t="n">
        <v>19</v>
      </c>
    </row>
    <row r="2335" customFormat="false" ht="15" hidden="false" customHeight="false" outlineLevel="0" collapsed="false">
      <c r="A2335" s="0" t="s">
        <v>495</v>
      </c>
      <c r="B2335" s="15" t="n">
        <v>45108</v>
      </c>
      <c r="C2335" s="0" t="n">
        <v>1</v>
      </c>
      <c r="D2335" s="0" t="n">
        <v>20</v>
      </c>
    </row>
    <row r="2336" customFormat="false" ht="15" hidden="false" customHeight="false" outlineLevel="0" collapsed="false">
      <c r="A2336" s="0" t="s">
        <v>495</v>
      </c>
      <c r="B2336" s="15" t="n">
        <v>45139</v>
      </c>
      <c r="C2336" s="0" t="n">
        <v>1</v>
      </c>
      <c r="D2336" s="0" t="n">
        <v>20</v>
      </c>
    </row>
    <row r="2337" customFormat="false" ht="15" hidden="false" customHeight="false" outlineLevel="0" collapsed="false">
      <c r="A2337" s="0" t="s">
        <v>495</v>
      </c>
      <c r="B2337" s="15" t="n">
        <v>45170</v>
      </c>
      <c r="C2337" s="0" t="n">
        <v>1</v>
      </c>
      <c r="D2337" s="0" t="n">
        <v>22</v>
      </c>
    </row>
    <row r="2338" customFormat="false" ht="15" hidden="false" customHeight="false" outlineLevel="0" collapsed="false">
      <c r="A2338" s="0" t="s">
        <v>495</v>
      </c>
      <c r="B2338" s="15" t="n">
        <v>45200</v>
      </c>
      <c r="C2338" s="0" t="n">
        <v>1</v>
      </c>
      <c r="D2338" s="0" t="n">
        <v>24</v>
      </c>
    </row>
    <row r="2339" customFormat="false" ht="15" hidden="false" customHeight="false" outlineLevel="0" collapsed="false">
      <c r="A2339" s="0" t="s">
        <v>495</v>
      </c>
      <c r="B2339" s="15" t="n">
        <v>45231</v>
      </c>
      <c r="C2339" s="0" t="n">
        <v>1</v>
      </c>
      <c r="D2339" s="0" t="n">
        <v>24</v>
      </c>
    </row>
    <row r="2340" customFormat="false" ht="15" hidden="false" customHeight="false" outlineLevel="0" collapsed="false">
      <c r="A2340" s="0" t="s">
        <v>495</v>
      </c>
      <c r="B2340" s="15" t="n">
        <v>45261</v>
      </c>
      <c r="C2340" s="0" t="n">
        <v>1</v>
      </c>
      <c r="D2340" s="0" t="n">
        <v>24</v>
      </c>
    </row>
    <row r="2341" customFormat="false" ht="15" hidden="false" customHeight="false" outlineLevel="0" collapsed="false">
      <c r="A2341" s="0" t="s">
        <v>495</v>
      </c>
      <c r="B2341" s="15" t="n">
        <v>45292</v>
      </c>
      <c r="C2341" s="0" t="n">
        <v>1</v>
      </c>
      <c r="D2341" s="0" t="n">
        <v>25</v>
      </c>
    </row>
    <row r="2342" customFormat="false" ht="15" hidden="false" customHeight="false" outlineLevel="0" collapsed="false">
      <c r="A2342" s="0" t="s">
        <v>495</v>
      </c>
      <c r="B2342" s="15" t="n">
        <v>45323</v>
      </c>
      <c r="C2342" s="0" t="n">
        <v>1</v>
      </c>
      <c r="D2342" s="0" t="n">
        <v>29</v>
      </c>
    </row>
    <row r="2343" customFormat="false" ht="15" hidden="false" customHeight="false" outlineLevel="0" collapsed="false">
      <c r="A2343" s="0" t="s">
        <v>495</v>
      </c>
      <c r="B2343" s="15" t="n">
        <v>45352</v>
      </c>
      <c r="C2343" s="0" t="n">
        <v>1</v>
      </c>
      <c r="D2343" s="0" t="n">
        <v>36</v>
      </c>
    </row>
    <row r="2344" customFormat="false" ht="15" hidden="false" customHeight="false" outlineLevel="0" collapsed="false">
      <c r="A2344" s="0" t="s">
        <v>495</v>
      </c>
      <c r="B2344" s="15" t="n">
        <v>45383</v>
      </c>
      <c r="C2344" s="0" t="n">
        <v>1</v>
      </c>
      <c r="D2344" s="0" t="n">
        <v>40</v>
      </c>
    </row>
    <row r="2345" customFormat="false" ht="15" hidden="false" customHeight="false" outlineLevel="0" collapsed="false">
      <c r="A2345" s="0" t="s">
        <v>495</v>
      </c>
      <c r="B2345" s="15" t="n">
        <v>45413</v>
      </c>
      <c r="C2345" s="0" t="n">
        <v>1</v>
      </c>
      <c r="D2345" s="0" t="n">
        <v>43</v>
      </c>
    </row>
    <row r="2346" customFormat="false" ht="15" hidden="false" customHeight="false" outlineLevel="0" collapsed="false">
      <c r="A2346" s="0" t="s">
        <v>495</v>
      </c>
      <c r="B2346" s="15" t="n">
        <v>45444</v>
      </c>
      <c r="C2346" s="0" t="n">
        <v>1</v>
      </c>
      <c r="D2346" s="0" t="n">
        <v>46</v>
      </c>
    </row>
    <row r="2347" customFormat="false" ht="15" hidden="false" customHeight="false" outlineLevel="0" collapsed="false">
      <c r="A2347" s="0" t="s">
        <v>495</v>
      </c>
      <c r="B2347" s="15" t="n">
        <v>45474</v>
      </c>
      <c r="C2347" s="0" t="n">
        <v>1</v>
      </c>
      <c r="D2347" s="0" t="n">
        <v>52</v>
      </c>
    </row>
    <row r="2348" customFormat="false" ht="15" hidden="false" customHeight="false" outlineLevel="0" collapsed="false">
      <c r="A2348" s="0" t="s">
        <v>495</v>
      </c>
      <c r="B2348" s="15" t="n">
        <v>45505</v>
      </c>
      <c r="C2348" s="0" t="n">
        <v>1</v>
      </c>
      <c r="D2348" s="0" t="n">
        <v>52</v>
      </c>
    </row>
    <row r="2349" customFormat="false" ht="15" hidden="false" customHeight="false" outlineLevel="0" collapsed="false">
      <c r="A2349" s="0" t="s">
        <v>495</v>
      </c>
      <c r="B2349" s="15" t="n">
        <v>45536</v>
      </c>
      <c r="C2349" s="0" t="n">
        <v>1</v>
      </c>
      <c r="D2349" s="0" t="n">
        <v>54</v>
      </c>
    </row>
    <row r="2350" customFormat="false" ht="15" hidden="false" customHeight="false" outlineLevel="0" collapsed="false">
      <c r="A2350" s="0" t="s">
        <v>495</v>
      </c>
      <c r="B2350" s="15" t="n">
        <v>45566</v>
      </c>
      <c r="C2350" s="0" t="n">
        <v>1</v>
      </c>
      <c r="D2350" s="0" t="n">
        <v>57</v>
      </c>
    </row>
    <row r="2351" customFormat="false" ht="15" hidden="false" customHeight="false" outlineLevel="0" collapsed="false">
      <c r="A2351" s="0" t="s">
        <v>495</v>
      </c>
      <c r="B2351" s="15" t="n">
        <v>45597</v>
      </c>
      <c r="C2351" s="0" t="n">
        <v>1</v>
      </c>
      <c r="D2351" s="0" t="n">
        <v>60</v>
      </c>
    </row>
    <row r="2352" customFormat="false" ht="15" hidden="false" customHeight="false" outlineLevel="0" collapsed="false">
      <c r="A2352" s="0" t="s">
        <v>495</v>
      </c>
      <c r="B2352" s="15" t="n">
        <v>45627</v>
      </c>
      <c r="C2352" s="0" t="n">
        <v>1</v>
      </c>
      <c r="D2352" s="0" t="n">
        <v>63</v>
      </c>
    </row>
    <row r="2353" customFormat="false" ht="15" hidden="false" customHeight="false" outlineLevel="0" collapsed="false">
      <c r="A2353" s="0" t="s">
        <v>495</v>
      </c>
      <c r="B2353" s="15" t="n">
        <v>45658</v>
      </c>
      <c r="C2353" s="0" t="n">
        <v>1</v>
      </c>
      <c r="D2353" s="0" t="n">
        <v>64</v>
      </c>
    </row>
    <row r="2354" customFormat="false" ht="15" hidden="false" customHeight="false" outlineLevel="0" collapsed="false">
      <c r="A2354" s="0" t="s">
        <v>495</v>
      </c>
      <c r="B2354" s="15" t="n">
        <v>45689</v>
      </c>
      <c r="C2354" s="0" t="n">
        <v>1</v>
      </c>
      <c r="D2354" s="0" t="n">
        <v>66</v>
      </c>
    </row>
    <row r="2355" customFormat="false" ht="15" hidden="false" customHeight="false" outlineLevel="0" collapsed="false">
      <c r="A2355" s="0" t="s">
        <v>495</v>
      </c>
      <c r="B2355" s="15" t="n">
        <v>45717</v>
      </c>
      <c r="C2355" s="0" t="n">
        <v>1</v>
      </c>
      <c r="D2355" s="0" t="n">
        <v>70</v>
      </c>
    </row>
    <row r="2356" customFormat="false" ht="15" hidden="false" customHeight="false" outlineLevel="0" collapsed="false">
      <c r="A2356" s="0" t="s">
        <v>495</v>
      </c>
      <c r="B2356" s="15" t="n">
        <v>45748</v>
      </c>
      <c r="C2356" s="0" t="n">
        <v>1</v>
      </c>
      <c r="D2356" s="0" t="n">
        <v>71</v>
      </c>
    </row>
    <row r="2357" customFormat="false" ht="15" hidden="false" customHeight="false" outlineLevel="0" collapsed="false">
      <c r="A2357" s="0" t="s">
        <v>495</v>
      </c>
      <c r="B2357" s="15" t="n">
        <v>45778</v>
      </c>
      <c r="C2357" s="0" t="n">
        <v>1</v>
      </c>
      <c r="D2357" s="0" t="n">
        <v>72</v>
      </c>
    </row>
    <row r="2358" customFormat="false" ht="15" hidden="false" customHeight="false" outlineLevel="0" collapsed="false">
      <c r="A2358" s="0" t="s">
        <v>495</v>
      </c>
      <c r="B2358" s="15" t="n">
        <v>45809</v>
      </c>
      <c r="C2358" s="0" t="n">
        <v>1</v>
      </c>
      <c r="D2358" s="0" t="n">
        <v>73</v>
      </c>
    </row>
    <row r="2359" customFormat="false" ht="15" hidden="false" customHeight="false" outlineLevel="0" collapsed="false">
      <c r="A2359" s="0" t="s">
        <v>495</v>
      </c>
      <c r="B2359" s="15" t="n">
        <v>45839</v>
      </c>
      <c r="C2359" s="0" t="n">
        <v>1</v>
      </c>
      <c r="D2359" s="0" t="n">
        <v>77</v>
      </c>
    </row>
    <row r="2360" customFormat="false" ht="15" hidden="false" customHeight="false" outlineLevel="0" collapsed="false">
      <c r="A2360" s="0" t="s">
        <v>495</v>
      </c>
      <c r="B2360" s="15" t="n">
        <v>45870</v>
      </c>
      <c r="C2360" s="0" t="n">
        <v>1</v>
      </c>
      <c r="D2360" s="0" t="n">
        <v>79</v>
      </c>
    </row>
    <row r="2361" customFormat="false" ht="15" hidden="false" customHeight="false" outlineLevel="0" collapsed="false">
      <c r="A2361" s="0" t="s">
        <v>495</v>
      </c>
      <c r="B2361" s="15" t="n">
        <v>45901</v>
      </c>
      <c r="C2361" s="0" t="n">
        <v>1</v>
      </c>
      <c r="D2361" s="0" t="n">
        <v>84</v>
      </c>
    </row>
    <row r="2362" customFormat="false" ht="15" hidden="false" customHeight="false" outlineLevel="0" collapsed="false">
      <c r="A2362" s="0" t="s">
        <v>495</v>
      </c>
      <c r="B2362" s="15" t="n">
        <v>45931</v>
      </c>
      <c r="C2362" s="0" t="n">
        <v>1</v>
      </c>
      <c r="D2362" s="0" t="n">
        <v>85</v>
      </c>
    </row>
    <row r="2363" customFormat="false" ht="15" hidden="false" customHeight="false" outlineLevel="0" collapsed="false">
      <c r="A2363" s="0" t="s">
        <v>495</v>
      </c>
      <c r="B2363" s="15" t="n">
        <v>45962</v>
      </c>
      <c r="C2363" s="0" t="n">
        <v>1</v>
      </c>
      <c r="D2363" s="0" t="n">
        <v>88</v>
      </c>
    </row>
    <row r="2364" customFormat="false" ht="15" hidden="false" customHeight="false" outlineLevel="0" collapsed="false">
      <c r="A2364" s="0" t="s">
        <v>495</v>
      </c>
      <c r="B2364" s="15" t="n">
        <v>45992</v>
      </c>
      <c r="C2364" s="0" t="n">
        <v>1</v>
      </c>
      <c r="D2364" s="0" t="n">
        <v>94</v>
      </c>
    </row>
    <row r="2365" customFormat="false" ht="15" hidden="false" customHeight="false" outlineLevel="0" collapsed="false">
      <c r="A2365" s="0" t="s">
        <v>495</v>
      </c>
      <c r="B2365" s="15" t="n">
        <v>46023</v>
      </c>
      <c r="C2365" s="0" t="n">
        <v>1</v>
      </c>
      <c r="D2365" s="0" t="n">
        <v>97</v>
      </c>
    </row>
    <row r="2366" customFormat="false" ht="15" hidden="false" customHeight="false" outlineLevel="0" collapsed="false">
      <c r="A2366" s="0" t="s">
        <v>495</v>
      </c>
      <c r="B2366" s="15" t="n">
        <v>46054</v>
      </c>
      <c r="C2366" s="0" t="n">
        <v>1</v>
      </c>
      <c r="D2366" s="0" t="n">
        <v>99</v>
      </c>
    </row>
    <row r="2367" customFormat="false" ht="15" hidden="false" customHeight="false" outlineLevel="0" collapsed="false">
      <c r="A2367" s="0" t="s">
        <v>495</v>
      </c>
      <c r="B2367" s="15" t="n">
        <v>46082</v>
      </c>
      <c r="C2367" s="0" t="n">
        <v>1</v>
      </c>
      <c r="D2367" s="0" t="n">
        <v>105</v>
      </c>
    </row>
    <row r="2368" customFormat="false" ht="15" hidden="false" customHeight="false" outlineLevel="0" collapsed="false">
      <c r="A2368" s="0" t="s">
        <v>495</v>
      </c>
      <c r="B2368" s="15" t="n">
        <v>46113</v>
      </c>
      <c r="C2368" s="0" t="n">
        <v>1</v>
      </c>
      <c r="D2368" s="0" t="n">
        <v>111</v>
      </c>
    </row>
    <row r="2369" customFormat="false" ht="15" hidden="false" customHeight="false" outlineLevel="0" collapsed="false">
      <c r="A2369" s="0" t="s">
        <v>495</v>
      </c>
      <c r="B2369" s="15" t="n">
        <v>46143</v>
      </c>
      <c r="C2369" s="0" t="n">
        <v>1</v>
      </c>
      <c r="D2369" s="0" t="n">
        <v>115</v>
      </c>
    </row>
    <row r="2370" customFormat="false" ht="15" hidden="false" customHeight="false" outlineLevel="0" collapsed="false">
      <c r="A2370" s="0" t="s">
        <v>495</v>
      </c>
      <c r="B2370" s="15" t="n">
        <v>46174</v>
      </c>
      <c r="C2370" s="0" t="n">
        <v>1</v>
      </c>
      <c r="D2370" s="0" t="n">
        <v>128</v>
      </c>
    </row>
    <row r="2371" customFormat="false" ht="15" hidden="false" customHeight="false" outlineLevel="0" collapsed="false">
      <c r="A2371" s="0" t="s">
        <v>495</v>
      </c>
      <c r="B2371" s="15" t="n">
        <v>46204</v>
      </c>
      <c r="C2371" s="0" t="n">
        <v>1</v>
      </c>
      <c r="D2371" s="0" t="n">
        <v>131</v>
      </c>
    </row>
    <row r="2372" customFormat="false" ht="15" hidden="false" customHeight="false" outlineLevel="0" collapsed="false">
      <c r="A2372" s="0" t="s">
        <v>495</v>
      </c>
      <c r="B2372" s="15" t="n">
        <v>46235</v>
      </c>
      <c r="C2372" s="0" t="n">
        <v>1</v>
      </c>
      <c r="D2372" s="0" t="n">
        <v>137</v>
      </c>
    </row>
    <row r="2373" customFormat="false" ht="15" hidden="false" customHeight="false" outlineLevel="0" collapsed="false">
      <c r="A2373" s="0" t="s">
        <v>548</v>
      </c>
      <c r="B2373" s="15" t="n">
        <v>45992</v>
      </c>
      <c r="C2373" s="0" t="n">
        <v>3</v>
      </c>
      <c r="D2373" s="0" t="n">
        <v>1</v>
      </c>
    </row>
    <row r="2374" customFormat="false" ht="15" hidden="false" customHeight="false" outlineLevel="0" collapsed="false">
      <c r="A2374" s="0" t="s">
        <v>548</v>
      </c>
      <c r="B2374" s="15" t="n">
        <v>46023</v>
      </c>
      <c r="C2374" s="0" t="n">
        <v>3</v>
      </c>
      <c r="D2374" s="0" t="n">
        <v>1</v>
      </c>
    </row>
    <row r="2375" customFormat="false" ht="15" hidden="false" customHeight="false" outlineLevel="0" collapsed="false">
      <c r="A2375" s="0" t="s">
        <v>548</v>
      </c>
      <c r="B2375" s="15" t="n">
        <v>46054</v>
      </c>
      <c r="C2375" s="0" t="n">
        <v>3</v>
      </c>
      <c r="D2375" s="0" t="n">
        <v>1</v>
      </c>
    </row>
    <row r="2376" customFormat="false" ht="15" hidden="false" customHeight="false" outlineLevel="0" collapsed="false">
      <c r="A2376" s="0" t="s">
        <v>548</v>
      </c>
      <c r="B2376" s="15" t="n">
        <v>46082</v>
      </c>
      <c r="C2376" s="0" t="n">
        <v>3</v>
      </c>
      <c r="D2376" s="0" t="n">
        <v>1</v>
      </c>
    </row>
    <row r="2377" customFormat="false" ht="15" hidden="false" customHeight="false" outlineLevel="0" collapsed="false">
      <c r="A2377" s="0" t="s">
        <v>548</v>
      </c>
      <c r="B2377" s="15" t="n">
        <v>46113</v>
      </c>
      <c r="C2377" s="0" t="n">
        <v>3</v>
      </c>
      <c r="D2377" s="0" t="n">
        <v>1</v>
      </c>
    </row>
    <row r="2378" customFormat="false" ht="15" hidden="false" customHeight="false" outlineLevel="0" collapsed="false">
      <c r="A2378" s="0" t="s">
        <v>548</v>
      </c>
      <c r="B2378" s="15" t="n">
        <v>46143</v>
      </c>
      <c r="C2378" s="0" t="n">
        <v>3</v>
      </c>
      <c r="D2378" s="0" t="n">
        <v>2</v>
      </c>
    </row>
    <row r="2379" customFormat="false" ht="15" hidden="false" customHeight="false" outlineLevel="0" collapsed="false">
      <c r="A2379" s="0" t="s">
        <v>548</v>
      </c>
      <c r="B2379" s="15" t="n">
        <v>46174</v>
      </c>
      <c r="C2379" s="0" t="n">
        <v>3</v>
      </c>
      <c r="D2379" s="0" t="n">
        <v>2</v>
      </c>
    </row>
    <row r="2380" customFormat="false" ht="15" hidden="false" customHeight="false" outlineLevel="0" collapsed="false">
      <c r="A2380" s="0" t="s">
        <v>548</v>
      </c>
      <c r="B2380" s="15" t="n">
        <v>46204</v>
      </c>
      <c r="C2380" s="0" t="n">
        <v>3</v>
      </c>
      <c r="D2380" s="0" t="n">
        <v>2</v>
      </c>
    </row>
    <row r="2381" customFormat="false" ht="15" hidden="false" customHeight="false" outlineLevel="0" collapsed="false">
      <c r="A2381" s="0" t="s">
        <v>548</v>
      </c>
      <c r="B2381" s="15" t="n">
        <v>46235</v>
      </c>
      <c r="C2381" s="0" t="n">
        <v>3</v>
      </c>
      <c r="D2381" s="0"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7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9"/>
    <col collapsed="false" customWidth="true" hidden="false" outlineLevel="0" max="4" min="4" style="0" width="11"/>
    <col collapsed="false" customWidth="true" hidden="false" outlineLevel="0" max="5" min="5" style="0" width="9"/>
    <col collapsed="false" customWidth="true" hidden="false" outlineLevel="0" max="6" min="6" style="0" width="11"/>
    <col collapsed="false" customWidth="true" hidden="false" outlineLevel="0" max="7" min="7" style="0" width="12"/>
    <col collapsed="false" customWidth="true" hidden="false" outlineLevel="0" max="8" min="8" style="0" width="11"/>
  </cols>
  <sheetData>
    <row r="1" customFormat="false" ht="42" hidden="false" customHeight="true" outlineLevel="0" collapsed="false">
      <c r="A1" s="4" t="s">
        <v>108</v>
      </c>
      <c r="B1" s="4" t="s">
        <v>1467</v>
      </c>
      <c r="C1" s="4" t="s">
        <v>70</v>
      </c>
      <c r="D1" s="4" t="s">
        <v>115</v>
      </c>
      <c r="E1" s="4" t="s">
        <v>220</v>
      </c>
      <c r="F1" s="4" t="s">
        <v>1468</v>
      </c>
      <c r="G1" s="4" t="s">
        <v>234</v>
      </c>
      <c r="H1" s="4" t="s">
        <v>235</v>
      </c>
    </row>
    <row r="2" customFormat="false" ht="15" hidden="false" customHeight="false" outlineLevel="0" collapsed="false">
      <c r="A2" s="0" t="n">
        <v>3000</v>
      </c>
      <c r="B2" s="15" t="n">
        <v>45078</v>
      </c>
      <c r="C2" s="0" t="n">
        <v>1</v>
      </c>
      <c r="D2" s="16" t="n">
        <v>23011</v>
      </c>
      <c r="E2" s="16" t="n">
        <v>601</v>
      </c>
      <c r="F2" s="16" t="n">
        <v>701</v>
      </c>
      <c r="G2" s="16" t="n">
        <v>4438</v>
      </c>
      <c r="H2" s="16" t="n">
        <v>380</v>
      </c>
    </row>
    <row r="3" customFormat="false" ht="15" hidden="false" customHeight="false" outlineLevel="0" collapsed="false">
      <c r="A3" s="0" t="n">
        <v>3000</v>
      </c>
      <c r="B3" s="15" t="n">
        <v>45170</v>
      </c>
      <c r="C3" s="0" t="n">
        <v>1</v>
      </c>
      <c r="D3" s="16" t="n">
        <v>23397</v>
      </c>
      <c r="E3" s="16" t="n">
        <v>750</v>
      </c>
      <c r="F3" s="16" t="n">
        <v>716</v>
      </c>
      <c r="G3" s="16" t="n">
        <v>5345</v>
      </c>
      <c r="H3" s="16" t="n">
        <v>553</v>
      </c>
    </row>
    <row r="4" customFormat="false" ht="15" hidden="false" customHeight="false" outlineLevel="0" collapsed="false">
      <c r="A4" s="0" t="n">
        <v>3000</v>
      </c>
      <c r="B4" s="15" t="n">
        <v>45261</v>
      </c>
      <c r="C4" s="0" t="n">
        <v>1</v>
      </c>
      <c r="D4" s="16" t="n">
        <v>23590</v>
      </c>
      <c r="E4" s="16" t="n">
        <v>836</v>
      </c>
      <c r="F4" s="16" t="n">
        <v>780</v>
      </c>
      <c r="G4" s="16" t="n">
        <v>6099</v>
      </c>
      <c r="H4" s="16" t="n">
        <v>656</v>
      </c>
    </row>
    <row r="5" customFormat="false" ht="15" hidden="false" customHeight="false" outlineLevel="0" collapsed="false">
      <c r="A5" s="0" t="n">
        <v>3000</v>
      </c>
      <c r="B5" s="15" t="n">
        <v>45352</v>
      </c>
      <c r="C5" s="0" t="n">
        <v>1</v>
      </c>
      <c r="D5" s="16" t="n">
        <v>24337</v>
      </c>
      <c r="E5" s="16" t="n">
        <v>971</v>
      </c>
      <c r="F5" s="16" t="n">
        <v>884</v>
      </c>
      <c r="G5" s="16" t="n">
        <v>4209</v>
      </c>
      <c r="H5" s="16" t="n">
        <v>698</v>
      </c>
    </row>
    <row r="6" customFormat="false" ht="15" hidden="false" customHeight="false" outlineLevel="0" collapsed="false">
      <c r="A6" s="0" t="n">
        <v>3000</v>
      </c>
      <c r="B6" s="15" t="n">
        <v>45444</v>
      </c>
      <c r="C6" s="0" t="n">
        <v>1</v>
      </c>
      <c r="D6" s="16" t="n">
        <v>25190</v>
      </c>
      <c r="E6" s="16" t="n">
        <v>1107</v>
      </c>
      <c r="F6" s="16" t="n">
        <v>1067</v>
      </c>
      <c r="G6" s="16" t="n">
        <v>5304</v>
      </c>
      <c r="H6" s="16" t="n">
        <v>834</v>
      </c>
    </row>
    <row r="7" customFormat="false" ht="15" hidden="false" customHeight="false" outlineLevel="0" collapsed="false">
      <c r="A7" s="0" t="n">
        <v>3000</v>
      </c>
      <c r="B7" s="15" t="n">
        <v>45536</v>
      </c>
      <c r="C7" s="0" t="n">
        <v>1</v>
      </c>
      <c r="D7" s="16" t="n">
        <v>24612</v>
      </c>
      <c r="E7" s="16" t="n">
        <v>1186</v>
      </c>
      <c r="F7" s="16" t="n">
        <v>1161</v>
      </c>
      <c r="G7" s="16" t="n">
        <v>6275</v>
      </c>
      <c r="H7" s="16" t="n">
        <v>935</v>
      </c>
    </row>
    <row r="8" customFormat="false" ht="15" hidden="false" customHeight="false" outlineLevel="0" collapsed="false">
      <c r="A8" s="0" t="n">
        <v>3000</v>
      </c>
      <c r="B8" s="15" t="n">
        <v>45627</v>
      </c>
      <c r="C8" s="0" t="n">
        <v>1</v>
      </c>
      <c r="D8" s="16" t="n">
        <v>24418</v>
      </c>
      <c r="E8" s="16" t="n">
        <v>1246</v>
      </c>
      <c r="F8" s="16" t="n">
        <v>1185</v>
      </c>
      <c r="G8" s="16" t="n">
        <v>7033</v>
      </c>
      <c r="H8" s="16" t="n">
        <v>1010</v>
      </c>
    </row>
    <row r="9" customFormat="false" ht="15" hidden="false" customHeight="false" outlineLevel="0" collapsed="false">
      <c r="A9" s="0" t="n">
        <v>3000</v>
      </c>
      <c r="B9" s="15" t="n">
        <v>45717</v>
      </c>
      <c r="C9" s="0" t="n">
        <v>1</v>
      </c>
      <c r="D9" s="16" t="n">
        <v>23428</v>
      </c>
      <c r="E9" s="16" t="n">
        <v>1321</v>
      </c>
      <c r="F9" s="16" t="n">
        <v>1302</v>
      </c>
      <c r="G9" s="16" t="n">
        <v>3876</v>
      </c>
      <c r="H9" s="16" t="n">
        <v>460</v>
      </c>
    </row>
    <row r="10" customFormat="false" ht="15" hidden="false" customHeight="false" outlineLevel="0" collapsed="false">
      <c r="A10" s="0" t="n">
        <v>3000</v>
      </c>
      <c r="B10" s="15" t="n">
        <v>45809</v>
      </c>
      <c r="C10" s="0" t="n">
        <v>1</v>
      </c>
      <c r="D10" s="16" t="n">
        <v>23264</v>
      </c>
      <c r="E10" s="16" t="n">
        <v>1462</v>
      </c>
      <c r="F10" s="16" t="n">
        <v>1399</v>
      </c>
      <c r="G10" s="16" t="n">
        <v>4706</v>
      </c>
      <c r="H10" s="16" t="n">
        <v>632</v>
      </c>
    </row>
    <row r="11" customFormat="false" ht="15" hidden="false" customHeight="false" outlineLevel="0" collapsed="false">
      <c r="A11" s="0" t="n">
        <v>3000</v>
      </c>
      <c r="B11" s="15" t="n">
        <v>45901</v>
      </c>
      <c r="C11" s="0" t="n">
        <v>1</v>
      </c>
      <c r="D11" s="16" t="n">
        <v>22765</v>
      </c>
      <c r="E11" s="16" t="n">
        <v>1559</v>
      </c>
      <c r="F11" s="16" t="n">
        <v>1556</v>
      </c>
      <c r="G11" s="16" t="n">
        <v>5478</v>
      </c>
      <c r="H11" s="16" t="n">
        <v>806</v>
      </c>
    </row>
    <row r="12" customFormat="false" ht="15" hidden="false" customHeight="false" outlineLevel="0" collapsed="false">
      <c r="A12" s="0" t="n">
        <v>3000</v>
      </c>
      <c r="B12" s="15" t="n">
        <v>45992</v>
      </c>
      <c r="C12" s="0" t="n">
        <v>1</v>
      </c>
      <c r="D12" s="16" t="n">
        <v>23586</v>
      </c>
      <c r="E12" s="16" t="n">
        <v>1713</v>
      </c>
      <c r="F12" s="16" t="n">
        <v>1746</v>
      </c>
      <c r="G12" s="16" t="n">
        <v>6871</v>
      </c>
      <c r="H12" s="16" t="n">
        <v>1029</v>
      </c>
    </row>
    <row r="13" customFormat="false" ht="15" hidden="false" customHeight="false" outlineLevel="0" collapsed="false">
      <c r="A13" s="0" t="n">
        <v>3000</v>
      </c>
      <c r="B13" s="15" t="n">
        <v>46082</v>
      </c>
      <c r="C13" s="0" t="n">
        <v>1</v>
      </c>
      <c r="D13" s="16" t="n">
        <v>22913</v>
      </c>
      <c r="E13" s="16" t="n">
        <v>1847</v>
      </c>
      <c r="F13" s="16" t="n">
        <v>1857</v>
      </c>
      <c r="G13" s="16" t="n">
        <v>3644</v>
      </c>
      <c r="H13" s="16" t="n">
        <v>791</v>
      </c>
    </row>
    <row r="14" customFormat="false" ht="15" hidden="false" customHeight="false" outlineLevel="0" collapsed="false">
      <c r="A14" s="0" t="n">
        <v>3000</v>
      </c>
      <c r="B14" s="15" t="n">
        <v>46174</v>
      </c>
      <c r="C14" s="0" t="n">
        <v>1</v>
      </c>
      <c r="D14" s="16" t="n">
        <v>23381</v>
      </c>
      <c r="E14" s="16" t="n">
        <v>2217</v>
      </c>
      <c r="F14" s="16" t="n">
        <v>1892</v>
      </c>
      <c r="G14" s="16" t="n">
        <v>4685</v>
      </c>
      <c r="H14" s="16" t="n">
        <v>1201</v>
      </c>
    </row>
    <row r="15" customFormat="false" ht="15" hidden="false" customHeight="false" outlineLevel="0" collapsed="false">
      <c r="A15" s="0" t="n">
        <v>3002</v>
      </c>
      <c r="B15" s="15" t="n">
        <v>45078</v>
      </c>
      <c r="C15" s="0" t="n">
        <v>5</v>
      </c>
      <c r="D15" s="16" t="n">
        <v>4807</v>
      </c>
      <c r="E15" s="16" t="n">
        <v>89</v>
      </c>
      <c r="F15" s="16" t="n">
        <v>111</v>
      </c>
      <c r="G15" s="16" t="n">
        <v>552</v>
      </c>
      <c r="H15" s="16" t="n">
        <v>48</v>
      </c>
    </row>
    <row r="16" customFormat="false" ht="15" hidden="false" customHeight="false" outlineLevel="0" collapsed="false">
      <c r="A16" s="0" t="n">
        <v>3002</v>
      </c>
      <c r="B16" s="15" t="n">
        <v>45170</v>
      </c>
      <c r="C16" s="0" t="n">
        <v>5</v>
      </c>
      <c r="D16" s="16" t="n">
        <v>4704</v>
      </c>
      <c r="E16" s="16" t="n">
        <v>92</v>
      </c>
      <c r="F16" s="16" t="n">
        <v>114</v>
      </c>
      <c r="G16" s="16" t="n">
        <v>647</v>
      </c>
      <c r="H16" s="16" t="n">
        <v>54</v>
      </c>
    </row>
    <row r="17" customFormat="false" ht="15" hidden="false" customHeight="false" outlineLevel="0" collapsed="false">
      <c r="A17" s="0" t="n">
        <v>3002</v>
      </c>
      <c r="B17" s="15" t="n">
        <v>45261</v>
      </c>
      <c r="C17" s="0" t="n">
        <v>5</v>
      </c>
      <c r="D17" s="16" t="n">
        <v>5015</v>
      </c>
      <c r="E17" s="16" t="n">
        <v>110</v>
      </c>
      <c r="F17" s="16" t="n">
        <v>132</v>
      </c>
      <c r="G17" s="16" t="n">
        <v>936</v>
      </c>
      <c r="H17" s="16" t="n">
        <v>73</v>
      </c>
    </row>
    <row r="18" customFormat="false" ht="15" hidden="false" customHeight="false" outlineLevel="0" collapsed="false">
      <c r="A18" s="0" t="n">
        <v>3002</v>
      </c>
      <c r="B18" s="15" t="n">
        <v>45352</v>
      </c>
      <c r="C18" s="0" t="n">
        <v>5</v>
      </c>
      <c r="D18" s="16" t="n">
        <v>5015</v>
      </c>
      <c r="E18" s="16" t="n">
        <v>131</v>
      </c>
      <c r="F18" s="16" t="n">
        <v>135</v>
      </c>
      <c r="G18" s="16" t="n">
        <v>605</v>
      </c>
      <c r="H18" s="16" t="n">
        <v>68</v>
      </c>
    </row>
    <row r="19" customFormat="false" ht="15" hidden="false" customHeight="false" outlineLevel="0" collapsed="false">
      <c r="A19" s="0" t="n">
        <v>3002</v>
      </c>
      <c r="B19" s="15" t="n">
        <v>45444</v>
      </c>
      <c r="C19" s="0" t="n">
        <v>5</v>
      </c>
      <c r="D19" s="16" t="n">
        <v>4950</v>
      </c>
      <c r="E19" s="16" t="n">
        <v>149</v>
      </c>
      <c r="F19" s="16" t="n">
        <v>130</v>
      </c>
      <c r="G19" s="16" t="n">
        <v>727</v>
      </c>
      <c r="H19" s="16" t="n">
        <v>85</v>
      </c>
    </row>
    <row r="20" customFormat="false" ht="15" hidden="false" customHeight="false" outlineLevel="0" collapsed="false">
      <c r="A20" s="0" t="n">
        <v>3002</v>
      </c>
      <c r="B20" s="15" t="n">
        <v>45536</v>
      </c>
      <c r="C20" s="0" t="n">
        <v>5</v>
      </c>
      <c r="D20" s="16" t="n">
        <v>4905</v>
      </c>
      <c r="E20" s="16" t="n">
        <v>156</v>
      </c>
      <c r="F20" s="16" t="n">
        <v>146</v>
      </c>
      <c r="G20" s="16" t="n">
        <v>845</v>
      </c>
      <c r="H20" s="16" t="n">
        <v>95</v>
      </c>
    </row>
    <row r="21" customFormat="false" ht="15" hidden="false" customHeight="false" outlineLevel="0" collapsed="false">
      <c r="A21" s="0" t="n">
        <v>3002</v>
      </c>
      <c r="B21" s="15" t="n">
        <v>45627</v>
      </c>
      <c r="C21" s="0" t="n">
        <v>5</v>
      </c>
      <c r="D21" s="16" t="n">
        <v>4748</v>
      </c>
      <c r="E21" s="16" t="n">
        <v>157</v>
      </c>
      <c r="F21" s="16" t="n">
        <v>158</v>
      </c>
      <c r="G21" s="16" t="n">
        <v>924</v>
      </c>
      <c r="H21" s="16" t="n">
        <v>104</v>
      </c>
    </row>
    <row r="22" customFormat="false" ht="15" hidden="false" customHeight="false" outlineLevel="0" collapsed="false">
      <c r="A22" s="0" t="n">
        <v>3002</v>
      </c>
      <c r="B22" s="15" t="n">
        <v>45717</v>
      </c>
      <c r="C22" s="0" t="n">
        <v>5</v>
      </c>
      <c r="D22" s="16" t="n">
        <v>4693</v>
      </c>
      <c r="E22" s="16" t="n">
        <v>168</v>
      </c>
      <c r="F22" s="16" t="n">
        <v>181</v>
      </c>
      <c r="G22" s="16" t="n">
        <v>529</v>
      </c>
      <c r="H22" s="16" t="n">
        <v>61</v>
      </c>
    </row>
    <row r="23" customFormat="false" ht="15" hidden="false" customHeight="false" outlineLevel="0" collapsed="false">
      <c r="A23" s="0" t="n">
        <v>3002</v>
      </c>
      <c r="B23" s="15" t="n">
        <v>45809</v>
      </c>
      <c r="C23" s="0" t="n">
        <v>5</v>
      </c>
      <c r="D23" s="16" t="n">
        <v>4602</v>
      </c>
      <c r="E23" s="16" t="n">
        <v>186</v>
      </c>
      <c r="F23" s="16" t="n">
        <v>190</v>
      </c>
      <c r="G23" s="16" t="n">
        <v>637</v>
      </c>
      <c r="H23" s="16" t="n">
        <v>81</v>
      </c>
    </row>
    <row r="24" customFormat="false" ht="15" hidden="false" customHeight="false" outlineLevel="0" collapsed="false">
      <c r="A24" s="0" t="n">
        <v>3002</v>
      </c>
      <c r="B24" s="15" t="n">
        <v>45901</v>
      </c>
      <c r="C24" s="0" t="n">
        <v>5</v>
      </c>
      <c r="D24" s="16" t="n">
        <v>4665</v>
      </c>
      <c r="E24" s="16" t="n">
        <v>204</v>
      </c>
      <c r="F24" s="16" t="n">
        <v>214</v>
      </c>
      <c r="G24" s="16" t="n">
        <v>754</v>
      </c>
      <c r="H24" s="16" t="n">
        <v>103</v>
      </c>
    </row>
    <row r="25" customFormat="false" ht="15" hidden="false" customHeight="false" outlineLevel="0" collapsed="false">
      <c r="A25" s="0" t="n">
        <v>3002</v>
      </c>
      <c r="B25" s="15" t="n">
        <v>45992</v>
      </c>
      <c r="C25" s="0" t="n">
        <v>5</v>
      </c>
      <c r="D25" s="16" t="n">
        <v>4611</v>
      </c>
      <c r="E25" s="16" t="n">
        <v>227</v>
      </c>
      <c r="F25" s="16" t="n">
        <v>229</v>
      </c>
      <c r="G25" s="16" t="n">
        <v>839</v>
      </c>
      <c r="H25" s="16" t="n">
        <v>122</v>
      </c>
    </row>
    <row r="26" customFormat="false" ht="15" hidden="false" customHeight="false" outlineLevel="0" collapsed="false">
      <c r="A26" s="0" t="n">
        <v>3002</v>
      </c>
      <c r="B26" s="15" t="n">
        <v>46082</v>
      </c>
      <c r="C26" s="0" t="n">
        <v>5</v>
      </c>
      <c r="D26" s="16" t="n">
        <v>4597</v>
      </c>
      <c r="E26" s="16" t="n">
        <v>241</v>
      </c>
      <c r="F26" s="16" t="n">
        <v>248</v>
      </c>
      <c r="G26" s="16" t="n">
        <v>474</v>
      </c>
      <c r="H26" s="16" t="n">
        <v>82</v>
      </c>
    </row>
    <row r="27" customFormat="false" ht="15" hidden="false" customHeight="false" outlineLevel="0" collapsed="false">
      <c r="A27" s="0" t="n">
        <v>3002</v>
      </c>
      <c r="B27" s="15" t="n">
        <v>46174</v>
      </c>
      <c r="C27" s="0" t="n">
        <v>5</v>
      </c>
      <c r="D27" s="16" t="n">
        <v>4586</v>
      </c>
      <c r="E27" s="16" t="n">
        <v>261</v>
      </c>
      <c r="F27" s="16" t="n">
        <v>269</v>
      </c>
      <c r="G27" s="16" t="n">
        <v>587</v>
      </c>
      <c r="H27" s="16" t="n">
        <v>102</v>
      </c>
    </row>
    <row r="28" customFormat="false" ht="15" hidden="false" customHeight="false" outlineLevel="0" collapsed="false">
      <c r="A28" s="0" t="n">
        <v>3003</v>
      </c>
      <c r="B28" s="15" t="n">
        <v>45078</v>
      </c>
      <c r="C28" s="0" t="n">
        <v>2</v>
      </c>
      <c r="D28" s="16" t="n">
        <v>4679</v>
      </c>
      <c r="E28" s="16" t="n">
        <v>93</v>
      </c>
      <c r="F28" s="16" t="n">
        <v>185</v>
      </c>
      <c r="G28" s="16" t="n">
        <v>475</v>
      </c>
      <c r="H28" s="16" t="n">
        <v>41</v>
      </c>
    </row>
    <row r="29" customFormat="false" ht="15" hidden="false" customHeight="false" outlineLevel="0" collapsed="false">
      <c r="A29" s="0" t="n">
        <v>3003</v>
      </c>
      <c r="B29" s="15" t="n">
        <v>45170</v>
      </c>
      <c r="C29" s="0" t="n">
        <v>2</v>
      </c>
      <c r="D29" s="16" t="n">
        <v>4701</v>
      </c>
      <c r="E29" s="16" t="n">
        <v>99</v>
      </c>
      <c r="F29" s="16" t="n">
        <v>183</v>
      </c>
      <c r="G29" s="16" t="n">
        <v>600</v>
      </c>
      <c r="H29" s="16" t="n">
        <v>49</v>
      </c>
    </row>
    <row r="30" customFormat="false" ht="15" hidden="false" customHeight="false" outlineLevel="0" collapsed="false">
      <c r="A30" s="0" t="n">
        <v>3003</v>
      </c>
      <c r="B30" s="15" t="n">
        <v>45261</v>
      </c>
      <c r="C30" s="0" t="n">
        <v>2</v>
      </c>
      <c r="D30" s="16" t="n">
        <v>4775</v>
      </c>
      <c r="E30" s="16" t="n">
        <v>109</v>
      </c>
      <c r="F30" s="16" t="n">
        <v>192</v>
      </c>
      <c r="G30" s="16" t="n">
        <v>718</v>
      </c>
      <c r="H30" s="16" t="n">
        <v>58</v>
      </c>
    </row>
    <row r="31" customFormat="false" ht="15" hidden="false" customHeight="false" outlineLevel="0" collapsed="false">
      <c r="A31" s="0" t="n">
        <v>3003</v>
      </c>
      <c r="B31" s="15" t="n">
        <v>45352</v>
      </c>
      <c r="C31" s="0" t="n">
        <v>2</v>
      </c>
      <c r="D31" s="16" t="n">
        <v>4852</v>
      </c>
      <c r="E31" s="16" t="n">
        <v>118</v>
      </c>
      <c r="F31" s="16" t="n">
        <v>189</v>
      </c>
      <c r="G31" s="16" t="n">
        <v>448</v>
      </c>
      <c r="H31" s="16" t="n">
        <v>44</v>
      </c>
    </row>
    <row r="32" customFormat="false" ht="15" hidden="false" customHeight="false" outlineLevel="0" collapsed="false">
      <c r="A32" s="0" t="n">
        <v>3003</v>
      </c>
      <c r="B32" s="15" t="n">
        <v>45444</v>
      </c>
      <c r="C32" s="0" t="n">
        <v>2</v>
      </c>
      <c r="D32" s="16" t="n">
        <v>4886</v>
      </c>
      <c r="E32" s="16" t="n">
        <v>127</v>
      </c>
      <c r="F32" s="16" t="n">
        <v>194</v>
      </c>
      <c r="G32" s="16" t="n">
        <v>554</v>
      </c>
      <c r="H32" s="16" t="n">
        <v>50</v>
      </c>
    </row>
    <row r="33" customFormat="false" ht="15" hidden="false" customHeight="false" outlineLevel="0" collapsed="false">
      <c r="A33" s="0" t="n">
        <v>3003</v>
      </c>
      <c r="B33" s="15" t="n">
        <v>45536</v>
      </c>
      <c r="C33" s="0" t="n">
        <v>2</v>
      </c>
      <c r="D33" s="16" t="n">
        <v>4882</v>
      </c>
      <c r="E33" s="16" t="n">
        <v>130</v>
      </c>
      <c r="F33" s="16" t="n">
        <v>209</v>
      </c>
      <c r="G33" s="16" t="n">
        <v>638</v>
      </c>
      <c r="H33" s="16" t="n">
        <v>57</v>
      </c>
    </row>
    <row r="34" customFormat="false" ht="15" hidden="false" customHeight="false" outlineLevel="0" collapsed="false">
      <c r="A34" s="0" t="n">
        <v>3003</v>
      </c>
      <c r="B34" s="15" t="n">
        <v>45627</v>
      </c>
      <c r="C34" s="0" t="n">
        <v>2</v>
      </c>
      <c r="D34" s="16" t="n">
        <v>4939</v>
      </c>
      <c r="E34" s="16" t="n">
        <v>136</v>
      </c>
      <c r="F34" s="16" t="n">
        <v>220</v>
      </c>
      <c r="G34" s="16" t="n">
        <v>728</v>
      </c>
      <c r="H34" s="16" t="n">
        <v>64</v>
      </c>
    </row>
    <row r="35" customFormat="false" ht="15" hidden="false" customHeight="false" outlineLevel="0" collapsed="false">
      <c r="A35" s="0" t="n">
        <v>3003</v>
      </c>
      <c r="B35" s="15" t="n">
        <v>45717</v>
      </c>
      <c r="C35" s="0" t="n">
        <v>2</v>
      </c>
      <c r="D35" s="16" t="n">
        <v>4978</v>
      </c>
      <c r="E35" s="16" t="n">
        <v>142</v>
      </c>
      <c r="F35" s="16" t="n">
        <v>226</v>
      </c>
      <c r="G35" s="16" t="n">
        <v>382</v>
      </c>
      <c r="H35" s="16" t="n">
        <v>26</v>
      </c>
    </row>
    <row r="36" customFormat="false" ht="15" hidden="false" customHeight="false" outlineLevel="0" collapsed="false">
      <c r="A36" s="0" t="n">
        <v>3003</v>
      </c>
      <c r="B36" s="15" t="n">
        <v>45809</v>
      </c>
      <c r="C36" s="0" t="n">
        <v>2</v>
      </c>
      <c r="D36" s="16" t="n">
        <v>5087</v>
      </c>
      <c r="E36" s="16" t="n">
        <v>157</v>
      </c>
      <c r="F36" s="16" t="n">
        <v>250</v>
      </c>
      <c r="G36" s="16" t="n">
        <v>504</v>
      </c>
      <c r="H36" s="16" t="n">
        <v>39</v>
      </c>
    </row>
    <row r="37" customFormat="false" ht="15" hidden="false" customHeight="false" outlineLevel="0" collapsed="false">
      <c r="A37" s="0" t="n">
        <v>3003</v>
      </c>
      <c r="B37" s="15" t="n">
        <v>45901</v>
      </c>
      <c r="C37" s="0" t="n">
        <v>2</v>
      </c>
      <c r="D37" s="16" t="n">
        <v>5025</v>
      </c>
      <c r="E37" s="16" t="n">
        <v>174</v>
      </c>
      <c r="F37" s="16" t="n">
        <v>235</v>
      </c>
      <c r="G37" s="16" t="n">
        <v>592</v>
      </c>
      <c r="H37" s="16" t="n">
        <v>57</v>
      </c>
    </row>
    <row r="38" customFormat="false" ht="15" hidden="false" customHeight="false" outlineLevel="0" collapsed="false">
      <c r="A38" s="0" t="n">
        <v>3003</v>
      </c>
      <c r="B38" s="15" t="n">
        <v>45992</v>
      </c>
      <c r="C38" s="0" t="n">
        <v>2</v>
      </c>
      <c r="D38" s="16" t="n">
        <v>5090</v>
      </c>
      <c r="E38" s="16" t="n">
        <v>197</v>
      </c>
      <c r="F38" s="16" t="n">
        <v>245</v>
      </c>
      <c r="G38" s="16" t="n">
        <v>701</v>
      </c>
      <c r="H38" s="16" t="n">
        <v>71</v>
      </c>
    </row>
    <row r="39" customFormat="false" ht="15" hidden="false" customHeight="false" outlineLevel="0" collapsed="false">
      <c r="A39" s="0" t="n">
        <v>3003</v>
      </c>
      <c r="B39" s="15" t="n">
        <v>46082</v>
      </c>
      <c r="C39" s="0" t="n">
        <v>2</v>
      </c>
      <c r="D39" s="16" t="n">
        <v>5073</v>
      </c>
      <c r="E39" s="16" t="n">
        <v>200</v>
      </c>
      <c r="F39" s="16" t="n">
        <v>272</v>
      </c>
      <c r="G39" s="16" t="n">
        <v>374</v>
      </c>
      <c r="H39" s="16" t="n">
        <v>46</v>
      </c>
    </row>
    <row r="40" customFormat="false" ht="15" hidden="false" customHeight="false" outlineLevel="0" collapsed="false">
      <c r="A40" s="0" t="n">
        <v>3003</v>
      </c>
      <c r="B40" s="15" t="n">
        <v>46174</v>
      </c>
      <c r="C40" s="0" t="n">
        <v>2</v>
      </c>
      <c r="D40" s="16" t="n">
        <v>5112</v>
      </c>
      <c r="E40" s="16" t="n">
        <v>221</v>
      </c>
      <c r="F40" s="16" t="n">
        <v>294</v>
      </c>
      <c r="G40" s="16" t="n">
        <v>479</v>
      </c>
      <c r="H40" s="16" t="n">
        <v>68</v>
      </c>
    </row>
    <row r="41" customFormat="false" ht="15" hidden="false" customHeight="false" outlineLevel="0" collapsed="false">
      <c r="A41" s="0" t="n">
        <v>3004</v>
      </c>
      <c r="B41" s="15" t="n">
        <v>45078</v>
      </c>
      <c r="C41" s="0" t="n">
        <v>5</v>
      </c>
      <c r="D41" s="16" t="n">
        <v>7704</v>
      </c>
      <c r="E41" s="16" t="n">
        <v>88</v>
      </c>
      <c r="F41" s="16" t="n">
        <v>90</v>
      </c>
      <c r="G41" s="16" t="n">
        <v>851</v>
      </c>
      <c r="H41" s="16" t="n">
        <v>50</v>
      </c>
    </row>
    <row r="42" customFormat="false" ht="15" hidden="false" customHeight="false" outlineLevel="0" collapsed="false">
      <c r="A42" s="0" t="n">
        <v>3004</v>
      </c>
      <c r="B42" s="15" t="n">
        <v>45170</v>
      </c>
      <c r="C42" s="0" t="n">
        <v>5</v>
      </c>
      <c r="D42" s="16" t="n">
        <v>7770</v>
      </c>
      <c r="E42" s="16" t="n">
        <v>99</v>
      </c>
      <c r="F42" s="16" t="n">
        <v>100</v>
      </c>
      <c r="G42" s="16" t="n">
        <v>1056</v>
      </c>
      <c r="H42" s="16" t="n">
        <v>63</v>
      </c>
    </row>
    <row r="43" customFormat="false" ht="15" hidden="false" customHeight="false" outlineLevel="0" collapsed="false">
      <c r="A43" s="0" t="n">
        <v>3004</v>
      </c>
      <c r="B43" s="15" t="n">
        <v>45261</v>
      </c>
      <c r="C43" s="0" t="n">
        <v>5</v>
      </c>
      <c r="D43" s="16" t="n">
        <v>7822</v>
      </c>
      <c r="E43" s="16" t="n">
        <v>113</v>
      </c>
      <c r="F43" s="16" t="n">
        <v>107</v>
      </c>
      <c r="G43" s="16" t="n">
        <v>1201</v>
      </c>
      <c r="H43" s="16" t="n">
        <v>77</v>
      </c>
    </row>
    <row r="44" customFormat="false" ht="15" hidden="false" customHeight="false" outlineLevel="0" collapsed="false">
      <c r="A44" s="0" t="n">
        <v>3004</v>
      </c>
      <c r="B44" s="15" t="n">
        <v>45352</v>
      </c>
      <c r="C44" s="0" t="n">
        <v>5</v>
      </c>
      <c r="D44" s="16" t="n">
        <v>7893</v>
      </c>
      <c r="E44" s="16" t="n">
        <v>128</v>
      </c>
      <c r="F44" s="16" t="n">
        <v>121</v>
      </c>
      <c r="G44" s="16" t="n">
        <v>859</v>
      </c>
      <c r="H44" s="16" t="n">
        <v>59</v>
      </c>
    </row>
    <row r="45" customFormat="false" ht="15" hidden="false" customHeight="false" outlineLevel="0" collapsed="false">
      <c r="A45" s="0" t="n">
        <v>3004</v>
      </c>
      <c r="B45" s="15" t="n">
        <v>45444</v>
      </c>
      <c r="C45" s="0" t="n">
        <v>5</v>
      </c>
      <c r="D45" s="16" t="n">
        <v>8059</v>
      </c>
      <c r="E45" s="16" t="n">
        <v>138</v>
      </c>
      <c r="F45" s="16" t="n">
        <v>136</v>
      </c>
      <c r="G45" s="16" t="n">
        <v>1153</v>
      </c>
      <c r="H45" s="16" t="n">
        <v>72</v>
      </c>
    </row>
    <row r="46" customFormat="false" ht="15" hidden="false" customHeight="false" outlineLevel="0" collapsed="false">
      <c r="A46" s="0" t="n">
        <v>3004</v>
      </c>
      <c r="B46" s="15" t="n">
        <v>45536</v>
      </c>
      <c r="C46" s="0" t="n">
        <v>5</v>
      </c>
      <c r="D46" s="16" t="n">
        <v>8186</v>
      </c>
      <c r="E46" s="16" t="n">
        <v>151</v>
      </c>
      <c r="F46" s="16" t="n">
        <v>153</v>
      </c>
      <c r="G46" s="16" t="n">
        <v>1420</v>
      </c>
      <c r="H46" s="16" t="n">
        <v>86</v>
      </c>
    </row>
    <row r="47" customFormat="false" ht="15" hidden="false" customHeight="false" outlineLevel="0" collapsed="false">
      <c r="A47" s="0" t="n">
        <v>3004</v>
      </c>
      <c r="B47" s="15" t="n">
        <v>45627</v>
      </c>
      <c r="C47" s="0" t="n">
        <v>5</v>
      </c>
      <c r="D47" s="16" t="n">
        <v>8299</v>
      </c>
      <c r="E47" s="16" t="n">
        <v>164</v>
      </c>
      <c r="F47" s="16" t="n">
        <v>178</v>
      </c>
      <c r="G47" s="16" t="n">
        <v>1681</v>
      </c>
      <c r="H47" s="16" t="n">
        <v>103</v>
      </c>
    </row>
    <row r="48" customFormat="false" ht="15" hidden="false" customHeight="false" outlineLevel="0" collapsed="false">
      <c r="A48" s="0" t="n">
        <v>3004</v>
      </c>
      <c r="B48" s="15" t="n">
        <v>45717</v>
      </c>
      <c r="C48" s="0" t="n">
        <v>5</v>
      </c>
      <c r="D48" s="16" t="n">
        <v>8515</v>
      </c>
      <c r="E48" s="16" t="n">
        <v>183</v>
      </c>
      <c r="F48" s="16" t="n">
        <v>196</v>
      </c>
      <c r="G48" s="16" t="n">
        <v>1262</v>
      </c>
      <c r="H48" s="16" t="n">
        <v>66</v>
      </c>
    </row>
    <row r="49" customFormat="false" ht="15" hidden="false" customHeight="false" outlineLevel="0" collapsed="false">
      <c r="A49" s="0" t="n">
        <v>3004</v>
      </c>
      <c r="B49" s="15" t="n">
        <v>45809</v>
      </c>
      <c r="C49" s="0" t="n">
        <v>5</v>
      </c>
      <c r="D49" s="16" t="n">
        <v>8657</v>
      </c>
      <c r="E49" s="16" t="n">
        <v>205</v>
      </c>
      <c r="F49" s="16" t="n">
        <v>212</v>
      </c>
      <c r="G49" s="16" t="n">
        <v>1547</v>
      </c>
      <c r="H49" s="16" t="n">
        <v>87</v>
      </c>
    </row>
    <row r="50" customFormat="false" ht="15" hidden="false" customHeight="false" outlineLevel="0" collapsed="false">
      <c r="A50" s="0" t="n">
        <v>3004</v>
      </c>
      <c r="B50" s="15" t="n">
        <v>45901</v>
      </c>
      <c r="C50" s="0" t="n">
        <v>5</v>
      </c>
      <c r="D50" s="16" t="n">
        <v>8755</v>
      </c>
      <c r="E50" s="16" t="n">
        <v>227</v>
      </c>
      <c r="F50" s="16" t="n">
        <v>234</v>
      </c>
      <c r="G50" s="16" t="n">
        <v>1739</v>
      </c>
      <c r="H50" s="16" t="n">
        <v>98</v>
      </c>
    </row>
    <row r="51" customFormat="false" ht="15" hidden="false" customHeight="false" outlineLevel="0" collapsed="false">
      <c r="A51" s="0" t="n">
        <v>3004</v>
      </c>
      <c r="B51" s="15" t="n">
        <v>45992</v>
      </c>
      <c r="C51" s="0" t="n">
        <v>5</v>
      </c>
      <c r="D51" s="16" t="n">
        <v>8777</v>
      </c>
      <c r="E51" s="16" t="n">
        <v>238</v>
      </c>
      <c r="F51" s="16" t="n">
        <v>264</v>
      </c>
      <c r="G51" s="16" t="n">
        <v>1845</v>
      </c>
      <c r="H51" s="16" t="n">
        <v>116</v>
      </c>
    </row>
    <row r="52" customFormat="false" ht="15" hidden="false" customHeight="false" outlineLevel="0" collapsed="false">
      <c r="A52" s="0" t="n">
        <v>3004</v>
      </c>
      <c r="B52" s="15" t="n">
        <v>46082</v>
      </c>
      <c r="C52" s="0" t="n">
        <v>5</v>
      </c>
      <c r="D52" s="16" t="n">
        <v>8942</v>
      </c>
      <c r="E52" s="16" t="n">
        <v>258</v>
      </c>
      <c r="F52" s="16" t="n">
        <v>287</v>
      </c>
      <c r="G52" s="16" t="n">
        <v>1244</v>
      </c>
      <c r="H52" s="16" t="n">
        <v>79</v>
      </c>
    </row>
    <row r="53" customFormat="false" ht="15" hidden="false" customHeight="false" outlineLevel="0" collapsed="false">
      <c r="A53" s="0" t="n">
        <v>3004</v>
      </c>
      <c r="B53" s="15" t="n">
        <v>46174</v>
      </c>
      <c r="C53" s="0" t="n">
        <v>5</v>
      </c>
      <c r="D53" s="16" t="n">
        <v>9037</v>
      </c>
      <c r="E53" s="16" t="n">
        <v>356</v>
      </c>
      <c r="F53" s="16" t="n">
        <v>308</v>
      </c>
      <c r="G53" s="16" t="n">
        <v>1465</v>
      </c>
      <c r="H53" s="16" t="n">
        <v>169</v>
      </c>
    </row>
    <row r="54" customFormat="false" ht="15" hidden="false" customHeight="false" outlineLevel="0" collapsed="false">
      <c r="A54" s="0" t="n">
        <v>3006</v>
      </c>
      <c r="B54" s="15" t="n">
        <v>45078</v>
      </c>
      <c r="C54" s="0" t="n">
        <v>3</v>
      </c>
      <c r="D54" s="16" t="n">
        <v>13253</v>
      </c>
      <c r="E54" s="16" t="n">
        <v>134</v>
      </c>
      <c r="F54" s="16" t="n">
        <v>253</v>
      </c>
      <c r="G54" s="16" t="n">
        <v>2050</v>
      </c>
      <c r="H54" s="16" t="n">
        <v>77</v>
      </c>
    </row>
    <row r="55" customFormat="false" ht="15" hidden="false" customHeight="false" outlineLevel="0" collapsed="false">
      <c r="A55" s="0" t="n">
        <v>3006</v>
      </c>
      <c r="B55" s="15" t="n">
        <v>45170</v>
      </c>
      <c r="C55" s="0" t="n">
        <v>3</v>
      </c>
      <c r="D55" s="16" t="n">
        <v>13245</v>
      </c>
      <c r="E55" s="16" t="n">
        <v>159</v>
      </c>
      <c r="F55" s="16" t="n">
        <v>275</v>
      </c>
      <c r="G55" s="16" t="n">
        <v>2442</v>
      </c>
      <c r="H55" s="16" t="n">
        <v>98</v>
      </c>
    </row>
    <row r="56" customFormat="false" ht="15" hidden="false" customHeight="false" outlineLevel="0" collapsed="false">
      <c r="A56" s="0" t="n">
        <v>3006</v>
      </c>
      <c r="B56" s="15" t="n">
        <v>45261</v>
      </c>
      <c r="C56" s="0" t="n">
        <v>3</v>
      </c>
      <c r="D56" s="16" t="n">
        <v>13283</v>
      </c>
      <c r="E56" s="16" t="n">
        <v>170</v>
      </c>
      <c r="F56" s="16" t="n">
        <v>292</v>
      </c>
      <c r="G56" s="16" t="n">
        <v>2767</v>
      </c>
      <c r="H56" s="16" t="n">
        <v>112</v>
      </c>
    </row>
    <row r="57" customFormat="false" ht="15" hidden="false" customHeight="false" outlineLevel="0" collapsed="false">
      <c r="A57" s="0" t="n">
        <v>3006</v>
      </c>
      <c r="B57" s="15" t="n">
        <v>45352</v>
      </c>
      <c r="C57" s="0" t="n">
        <v>3</v>
      </c>
      <c r="D57" s="16" t="n">
        <v>13180</v>
      </c>
      <c r="E57" s="16" t="n">
        <v>205</v>
      </c>
      <c r="F57" s="16" t="n">
        <v>314</v>
      </c>
      <c r="G57" s="16" t="n">
        <v>1864</v>
      </c>
      <c r="H57" s="16" t="n">
        <v>120</v>
      </c>
    </row>
    <row r="58" customFormat="false" ht="15" hidden="false" customHeight="false" outlineLevel="0" collapsed="false">
      <c r="A58" s="0" t="n">
        <v>3006</v>
      </c>
      <c r="B58" s="15" t="n">
        <v>45444</v>
      </c>
      <c r="C58" s="0" t="n">
        <v>3</v>
      </c>
      <c r="D58" s="16" t="n">
        <v>12559</v>
      </c>
      <c r="E58" s="16" t="n">
        <v>218</v>
      </c>
      <c r="F58" s="16" t="n">
        <v>344</v>
      </c>
      <c r="G58" s="16" t="n">
        <v>1798</v>
      </c>
      <c r="H58" s="16" t="n">
        <v>132</v>
      </c>
    </row>
    <row r="59" customFormat="false" ht="15" hidden="false" customHeight="false" outlineLevel="0" collapsed="false">
      <c r="A59" s="0" t="n">
        <v>3006</v>
      </c>
      <c r="B59" s="15" t="n">
        <v>45536</v>
      </c>
      <c r="C59" s="0" t="n">
        <v>3</v>
      </c>
      <c r="D59" s="16" t="n">
        <v>12590</v>
      </c>
      <c r="E59" s="16" t="n">
        <v>243</v>
      </c>
      <c r="F59" s="16" t="n">
        <v>403</v>
      </c>
      <c r="G59" s="16" t="n">
        <v>2151</v>
      </c>
      <c r="H59" s="16" t="n">
        <v>156</v>
      </c>
    </row>
    <row r="60" customFormat="false" ht="15" hidden="false" customHeight="false" outlineLevel="0" collapsed="false">
      <c r="A60" s="0" t="n">
        <v>3006</v>
      </c>
      <c r="B60" s="15" t="n">
        <v>45627</v>
      </c>
      <c r="C60" s="0" t="n">
        <v>3</v>
      </c>
      <c r="D60" s="16" t="n">
        <v>12457</v>
      </c>
      <c r="E60" s="16" t="n">
        <v>242</v>
      </c>
      <c r="F60" s="16" t="n">
        <v>455</v>
      </c>
      <c r="G60" s="16" t="n">
        <v>2446</v>
      </c>
      <c r="H60" s="16" t="n">
        <v>160</v>
      </c>
    </row>
    <row r="61" customFormat="false" ht="15" hidden="false" customHeight="false" outlineLevel="0" collapsed="false">
      <c r="A61" s="0" t="n">
        <v>3006</v>
      </c>
      <c r="B61" s="15" t="n">
        <v>45717</v>
      </c>
      <c r="C61" s="0" t="n">
        <v>3</v>
      </c>
      <c r="D61" s="16" t="n">
        <v>12412</v>
      </c>
      <c r="E61" s="16" t="n">
        <v>261</v>
      </c>
      <c r="F61" s="16" t="n">
        <v>509</v>
      </c>
      <c r="G61" s="16" t="n">
        <v>1403</v>
      </c>
      <c r="H61" s="16" t="n">
        <v>79</v>
      </c>
    </row>
    <row r="62" customFormat="false" ht="15" hidden="false" customHeight="false" outlineLevel="0" collapsed="false">
      <c r="A62" s="0" t="n">
        <v>3006</v>
      </c>
      <c r="B62" s="15" t="n">
        <v>45809</v>
      </c>
      <c r="C62" s="0" t="n">
        <v>3</v>
      </c>
      <c r="D62" s="16" t="n">
        <v>12418</v>
      </c>
      <c r="E62" s="16" t="n">
        <v>286</v>
      </c>
      <c r="F62" s="16" t="n">
        <v>535</v>
      </c>
      <c r="G62" s="16" t="n">
        <v>1654</v>
      </c>
      <c r="H62" s="16" t="n">
        <v>107</v>
      </c>
    </row>
    <row r="63" customFormat="false" ht="15" hidden="false" customHeight="false" outlineLevel="0" collapsed="false">
      <c r="A63" s="0" t="n">
        <v>3006</v>
      </c>
      <c r="B63" s="15" t="n">
        <v>45901</v>
      </c>
      <c r="C63" s="0" t="n">
        <v>3</v>
      </c>
      <c r="D63" s="16" t="n">
        <v>12399</v>
      </c>
      <c r="E63" s="16" t="n">
        <v>312</v>
      </c>
      <c r="F63" s="16" t="n">
        <v>551</v>
      </c>
      <c r="G63" s="16" t="n">
        <v>1904</v>
      </c>
      <c r="H63" s="16" t="n">
        <v>132</v>
      </c>
    </row>
    <row r="64" customFormat="false" ht="15" hidden="false" customHeight="false" outlineLevel="0" collapsed="false">
      <c r="A64" s="0" t="n">
        <v>3006</v>
      </c>
      <c r="B64" s="15" t="n">
        <v>45992</v>
      </c>
      <c r="C64" s="0" t="n">
        <v>3</v>
      </c>
      <c r="D64" s="16" t="n">
        <v>12567</v>
      </c>
      <c r="E64" s="16" t="n">
        <v>340</v>
      </c>
      <c r="F64" s="16" t="n">
        <v>587</v>
      </c>
      <c r="G64" s="16" t="n">
        <v>2257</v>
      </c>
      <c r="H64" s="16" t="n">
        <v>156</v>
      </c>
    </row>
    <row r="65" customFormat="false" ht="15" hidden="false" customHeight="false" outlineLevel="0" collapsed="false">
      <c r="A65" s="0" t="n">
        <v>3006</v>
      </c>
      <c r="B65" s="15" t="n">
        <v>46082</v>
      </c>
      <c r="C65" s="0" t="n">
        <v>3</v>
      </c>
      <c r="D65" s="16" t="n">
        <v>12287</v>
      </c>
      <c r="E65" s="16" t="n">
        <v>357</v>
      </c>
      <c r="F65" s="16" t="n">
        <v>616</v>
      </c>
      <c r="G65" s="16" t="n">
        <v>1236</v>
      </c>
      <c r="H65" s="16" t="n">
        <v>101</v>
      </c>
    </row>
    <row r="66" customFormat="false" ht="15" hidden="false" customHeight="false" outlineLevel="0" collapsed="false">
      <c r="A66" s="0" t="n">
        <v>3006</v>
      </c>
      <c r="B66" s="15" t="n">
        <v>46174</v>
      </c>
      <c r="C66" s="0" t="n">
        <v>3</v>
      </c>
      <c r="D66" s="16" t="n">
        <v>12269</v>
      </c>
      <c r="E66" s="16" t="n">
        <v>420</v>
      </c>
      <c r="F66" s="16" t="n">
        <v>625</v>
      </c>
      <c r="G66" s="16" t="n">
        <v>1403</v>
      </c>
      <c r="H66" s="16" t="n">
        <v>141</v>
      </c>
    </row>
    <row r="67" customFormat="false" ht="15" hidden="false" customHeight="false" outlineLevel="0" collapsed="false">
      <c r="A67" s="0" t="n">
        <v>3008</v>
      </c>
      <c r="B67" s="15" t="n">
        <v>45078</v>
      </c>
      <c r="C67" s="0" t="n">
        <v>4</v>
      </c>
      <c r="D67" s="16" t="n">
        <v>8727</v>
      </c>
      <c r="E67" s="16" t="n">
        <v>148</v>
      </c>
      <c r="F67" s="16" t="n">
        <v>122</v>
      </c>
      <c r="G67" s="16" t="n">
        <v>1415</v>
      </c>
      <c r="H67" s="16" t="n">
        <v>71</v>
      </c>
    </row>
    <row r="68" customFormat="false" ht="15" hidden="false" customHeight="false" outlineLevel="0" collapsed="false">
      <c r="A68" s="0" t="n">
        <v>3008</v>
      </c>
      <c r="B68" s="15" t="n">
        <v>45170</v>
      </c>
      <c r="C68" s="0" t="n">
        <v>4</v>
      </c>
      <c r="D68" s="16" t="n">
        <v>8959</v>
      </c>
      <c r="E68" s="16" t="n">
        <v>166</v>
      </c>
      <c r="F68" s="16" t="n">
        <v>155</v>
      </c>
      <c r="G68" s="16" t="n">
        <v>1728</v>
      </c>
      <c r="H68" s="16" t="n">
        <v>91</v>
      </c>
    </row>
    <row r="69" customFormat="false" ht="15" hidden="false" customHeight="false" outlineLevel="0" collapsed="false">
      <c r="A69" s="0" t="n">
        <v>3008</v>
      </c>
      <c r="B69" s="15" t="n">
        <v>45261</v>
      </c>
      <c r="C69" s="0" t="n">
        <v>4</v>
      </c>
      <c r="D69" s="16" t="n">
        <v>8943</v>
      </c>
      <c r="E69" s="16" t="n">
        <v>188</v>
      </c>
      <c r="F69" s="16" t="n">
        <v>159</v>
      </c>
      <c r="G69" s="16" t="n">
        <v>2016</v>
      </c>
      <c r="H69" s="16" t="n">
        <v>114</v>
      </c>
    </row>
    <row r="70" customFormat="false" ht="15" hidden="false" customHeight="false" outlineLevel="0" collapsed="false">
      <c r="A70" s="0" t="n">
        <v>3008</v>
      </c>
      <c r="B70" s="15" t="n">
        <v>45352</v>
      </c>
      <c r="C70" s="0" t="n">
        <v>4</v>
      </c>
      <c r="D70" s="16" t="n">
        <v>9148</v>
      </c>
      <c r="E70" s="16" t="n">
        <v>226</v>
      </c>
      <c r="F70" s="16" t="n">
        <v>195</v>
      </c>
      <c r="G70" s="16" t="n">
        <v>1398</v>
      </c>
      <c r="H70" s="16" t="n">
        <v>104</v>
      </c>
    </row>
    <row r="71" customFormat="false" ht="15" hidden="false" customHeight="false" outlineLevel="0" collapsed="false">
      <c r="A71" s="0" t="n">
        <v>3008</v>
      </c>
      <c r="B71" s="15" t="n">
        <v>45444</v>
      </c>
      <c r="C71" s="0" t="n">
        <v>4</v>
      </c>
      <c r="D71" s="16" t="n">
        <v>9112</v>
      </c>
      <c r="E71" s="16" t="n">
        <v>235</v>
      </c>
      <c r="F71" s="16" t="n">
        <v>220</v>
      </c>
      <c r="G71" s="16" t="n">
        <v>1601</v>
      </c>
      <c r="H71" s="16" t="n">
        <v>119</v>
      </c>
    </row>
    <row r="72" customFormat="false" ht="15" hidden="false" customHeight="false" outlineLevel="0" collapsed="false">
      <c r="A72" s="0" t="n">
        <v>3008</v>
      </c>
      <c r="B72" s="15" t="n">
        <v>45536</v>
      </c>
      <c r="C72" s="0" t="n">
        <v>4</v>
      </c>
      <c r="D72" s="16" t="n">
        <v>9139</v>
      </c>
      <c r="E72" s="16" t="n">
        <v>266</v>
      </c>
      <c r="F72" s="16" t="n">
        <v>267</v>
      </c>
      <c r="G72" s="16" t="n">
        <v>1857</v>
      </c>
      <c r="H72" s="16" t="n">
        <v>155</v>
      </c>
    </row>
    <row r="73" customFormat="false" ht="15" hidden="false" customHeight="false" outlineLevel="0" collapsed="false">
      <c r="A73" s="0" t="n">
        <v>3008</v>
      </c>
      <c r="B73" s="15" t="n">
        <v>45627</v>
      </c>
      <c r="C73" s="0" t="n">
        <v>4</v>
      </c>
      <c r="D73" s="16" t="n">
        <v>9224</v>
      </c>
      <c r="E73" s="16" t="n">
        <v>306</v>
      </c>
      <c r="F73" s="16" t="n">
        <v>301</v>
      </c>
      <c r="G73" s="16" t="n">
        <v>2057</v>
      </c>
      <c r="H73" s="16" t="n">
        <v>193</v>
      </c>
    </row>
    <row r="74" customFormat="false" ht="15" hidden="false" customHeight="false" outlineLevel="0" collapsed="false">
      <c r="A74" s="0" t="n">
        <v>3008</v>
      </c>
      <c r="B74" s="15" t="n">
        <v>45717</v>
      </c>
      <c r="C74" s="0" t="n">
        <v>4</v>
      </c>
      <c r="D74" s="16" t="n">
        <v>10688</v>
      </c>
      <c r="E74" s="16" t="n">
        <v>354</v>
      </c>
      <c r="F74" s="16" t="n">
        <v>411</v>
      </c>
      <c r="G74" s="16" t="n">
        <v>1221</v>
      </c>
      <c r="H74" s="16" t="n">
        <v>153</v>
      </c>
    </row>
    <row r="75" customFormat="false" ht="15" hidden="false" customHeight="false" outlineLevel="0" collapsed="false">
      <c r="A75" s="0" t="n">
        <v>3008</v>
      </c>
      <c r="B75" s="15" t="n">
        <v>45809</v>
      </c>
      <c r="C75" s="0" t="n">
        <v>4</v>
      </c>
      <c r="D75" s="16" t="n">
        <v>10871</v>
      </c>
      <c r="E75" s="16" t="n">
        <v>412</v>
      </c>
      <c r="F75" s="16" t="n">
        <v>456</v>
      </c>
      <c r="G75" s="16" t="n">
        <v>1513</v>
      </c>
      <c r="H75" s="16" t="n">
        <v>202</v>
      </c>
    </row>
    <row r="76" customFormat="false" ht="15" hidden="false" customHeight="false" outlineLevel="0" collapsed="false">
      <c r="A76" s="0" t="n">
        <v>3008</v>
      </c>
      <c r="B76" s="15" t="n">
        <v>45901</v>
      </c>
      <c r="C76" s="0" t="n">
        <v>4</v>
      </c>
      <c r="D76" s="16" t="n">
        <v>11114</v>
      </c>
      <c r="E76" s="16" t="n">
        <v>447</v>
      </c>
      <c r="F76" s="16" t="n">
        <v>469</v>
      </c>
      <c r="G76" s="16" t="n">
        <v>1710</v>
      </c>
      <c r="H76" s="16" t="n">
        <v>228</v>
      </c>
    </row>
    <row r="77" customFormat="false" ht="15" hidden="false" customHeight="false" outlineLevel="0" collapsed="false">
      <c r="A77" s="0" t="n">
        <v>3008</v>
      </c>
      <c r="B77" s="15" t="n">
        <v>45992</v>
      </c>
      <c r="C77" s="0" t="n">
        <v>4</v>
      </c>
      <c r="D77" s="16" t="n">
        <v>11236</v>
      </c>
      <c r="E77" s="16" t="n">
        <v>495</v>
      </c>
      <c r="F77" s="16" t="n">
        <v>515</v>
      </c>
      <c r="G77" s="16" t="n">
        <v>1988</v>
      </c>
      <c r="H77" s="16" t="n">
        <v>267</v>
      </c>
    </row>
    <row r="78" customFormat="false" ht="15" hidden="false" customHeight="false" outlineLevel="0" collapsed="false">
      <c r="A78" s="0" t="n">
        <v>3008</v>
      </c>
      <c r="B78" s="15" t="n">
        <v>46082</v>
      </c>
      <c r="C78" s="0" t="n">
        <v>4</v>
      </c>
      <c r="D78" s="16" t="n">
        <v>10478</v>
      </c>
      <c r="E78" s="16" t="n">
        <v>498</v>
      </c>
      <c r="F78" s="16" t="n">
        <v>518</v>
      </c>
      <c r="G78" s="16" t="n">
        <v>991</v>
      </c>
      <c r="H78" s="16" t="n">
        <v>145</v>
      </c>
    </row>
    <row r="79" customFormat="false" ht="15" hidden="false" customHeight="false" outlineLevel="0" collapsed="false">
      <c r="A79" s="0" t="n">
        <v>3008</v>
      </c>
      <c r="B79" s="15" t="n">
        <v>46174</v>
      </c>
      <c r="C79" s="0" t="n">
        <v>4</v>
      </c>
      <c r="D79" s="16" t="n">
        <v>10707</v>
      </c>
      <c r="E79" s="16" t="n">
        <v>549</v>
      </c>
      <c r="F79" s="16" t="n">
        <v>544</v>
      </c>
      <c r="G79" s="16" t="n">
        <v>1231</v>
      </c>
      <c r="H79" s="16" t="n">
        <v>197</v>
      </c>
    </row>
    <row r="80" customFormat="false" ht="15" hidden="false" customHeight="false" outlineLevel="0" collapsed="false">
      <c r="A80" s="0" t="n">
        <v>3011</v>
      </c>
      <c r="B80" s="15" t="n">
        <v>45078</v>
      </c>
      <c r="C80" s="0" t="n">
        <v>3</v>
      </c>
      <c r="D80" s="16" t="n">
        <v>15072</v>
      </c>
      <c r="E80" s="16" t="n">
        <v>131</v>
      </c>
      <c r="F80" s="16" t="n">
        <v>263</v>
      </c>
      <c r="G80" s="16" t="n">
        <v>1408</v>
      </c>
      <c r="H80" s="16" t="n">
        <v>75</v>
      </c>
    </row>
    <row r="81" customFormat="false" ht="15" hidden="false" customHeight="false" outlineLevel="0" collapsed="false">
      <c r="A81" s="0" t="n">
        <v>3011</v>
      </c>
      <c r="B81" s="15" t="n">
        <v>45170</v>
      </c>
      <c r="C81" s="0" t="n">
        <v>3</v>
      </c>
      <c r="D81" s="16" t="n">
        <v>15088</v>
      </c>
      <c r="E81" s="16" t="n">
        <v>145</v>
      </c>
      <c r="F81" s="16" t="n">
        <v>278</v>
      </c>
      <c r="G81" s="16" t="n">
        <v>1613</v>
      </c>
      <c r="H81" s="16" t="n">
        <v>93</v>
      </c>
    </row>
    <row r="82" customFormat="false" ht="15" hidden="false" customHeight="false" outlineLevel="0" collapsed="false">
      <c r="A82" s="0" t="n">
        <v>3011</v>
      </c>
      <c r="B82" s="15" t="n">
        <v>45261</v>
      </c>
      <c r="C82" s="0" t="n">
        <v>3</v>
      </c>
      <c r="D82" s="16" t="n">
        <v>15198</v>
      </c>
      <c r="E82" s="16" t="n">
        <v>158</v>
      </c>
      <c r="F82" s="16" t="n">
        <v>308</v>
      </c>
      <c r="G82" s="16" t="n">
        <v>1842</v>
      </c>
      <c r="H82" s="16" t="n">
        <v>107</v>
      </c>
    </row>
    <row r="83" customFormat="false" ht="15" hidden="false" customHeight="false" outlineLevel="0" collapsed="false">
      <c r="A83" s="0" t="n">
        <v>3011</v>
      </c>
      <c r="B83" s="15" t="n">
        <v>45352</v>
      </c>
      <c r="C83" s="0" t="n">
        <v>3</v>
      </c>
      <c r="D83" s="16" t="n">
        <v>15191</v>
      </c>
      <c r="E83" s="16" t="n">
        <v>167</v>
      </c>
      <c r="F83" s="16" t="n">
        <v>344</v>
      </c>
      <c r="G83" s="16" t="n">
        <v>1226</v>
      </c>
      <c r="H83" s="16" t="n">
        <v>90</v>
      </c>
    </row>
    <row r="84" customFormat="false" ht="15" hidden="false" customHeight="false" outlineLevel="0" collapsed="false">
      <c r="A84" s="0" t="n">
        <v>3011</v>
      </c>
      <c r="B84" s="15" t="n">
        <v>45444</v>
      </c>
      <c r="C84" s="0" t="n">
        <v>3</v>
      </c>
      <c r="D84" s="16" t="n">
        <v>15182</v>
      </c>
      <c r="E84" s="16" t="n">
        <v>198</v>
      </c>
      <c r="F84" s="16" t="n">
        <v>386</v>
      </c>
      <c r="G84" s="16" t="n">
        <v>1511</v>
      </c>
      <c r="H84" s="16" t="n">
        <v>119</v>
      </c>
    </row>
    <row r="85" customFormat="false" ht="15" hidden="false" customHeight="false" outlineLevel="0" collapsed="false">
      <c r="A85" s="0" t="n">
        <v>3011</v>
      </c>
      <c r="B85" s="15" t="n">
        <v>45536</v>
      </c>
      <c r="C85" s="0" t="n">
        <v>3</v>
      </c>
      <c r="D85" s="16" t="n">
        <v>15262</v>
      </c>
      <c r="E85" s="16" t="n">
        <v>219</v>
      </c>
      <c r="F85" s="16" t="n">
        <v>442</v>
      </c>
      <c r="G85" s="16" t="n">
        <v>1861</v>
      </c>
      <c r="H85" s="16" t="n">
        <v>139</v>
      </c>
    </row>
    <row r="86" customFormat="false" ht="15" hidden="false" customHeight="false" outlineLevel="0" collapsed="false">
      <c r="A86" s="0" t="n">
        <v>3011</v>
      </c>
      <c r="B86" s="15" t="n">
        <v>45627</v>
      </c>
      <c r="C86" s="0" t="n">
        <v>3</v>
      </c>
      <c r="D86" s="16" t="n">
        <v>15222</v>
      </c>
      <c r="E86" s="16" t="n">
        <v>250</v>
      </c>
      <c r="F86" s="16" t="n">
        <v>471</v>
      </c>
      <c r="G86" s="16" t="n">
        <v>2096</v>
      </c>
      <c r="H86" s="16" t="n">
        <v>168</v>
      </c>
    </row>
    <row r="87" customFormat="false" ht="15" hidden="false" customHeight="false" outlineLevel="0" collapsed="false">
      <c r="A87" s="0" t="n">
        <v>3011</v>
      </c>
      <c r="B87" s="15" t="n">
        <v>45717</v>
      </c>
      <c r="C87" s="0" t="n">
        <v>3</v>
      </c>
      <c r="D87" s="16" t="n">
        <v>15064</v>
      </c>
      <c r="E87" s="16" t="n">
        <v>278</v>
      </c>
      <c r="F87" s="16" t="n">
        <v>507</v>
      </c>
      <c r="G87" s="16" t="n">
        <v>1306</v>
      </c>
      <c r="H87" s="16" t="n">
        <v>106</v>
      </c>
    </row>
    <row r="88" customFormat="false" ht="15" hidden="false" customHeight="false" outlineLevel="0" collapsed="false">
      <c r="A88" s="0" t="n">
        <v>3011</v>
      </c>
      <c r="B88" s="15" t="n">
        <v>45809</v>
      </c>
      <c r="C88" s="0" t="n">
        <v>3</v>
      </c>
      <c r="D88" s="16" t="n">
        <v>15157</v>
      </c>
      <c r="E88" s="16" t="n">
        <v>299</v>
      </c>
      <c r="F88" s="16" t="n">
        <v>550</v>
      </c>
      <c r="G88" s="16" t="n">
        <v>1570</v>
      </c>
      <c r="H88" s="16" t="n">
        <v>128</v>
      </c>
    </row>
    <row r="89" customFormat="false" ht="15" hidden="false" customHeight="false" outlineLevel="0" collapsed="false">
      <c r="A89" s="0" t="n">
        <v>3011</v>
      </c>
      <c r="B89" s="15" t="n">
        <v>45901</v>
      </c>
      <c r="C89" s="0" t="n">
        <v>3</v>
      </c>
      <c r="D89" s="16" t="n">
        <v>15130</v>
      </c>
      <c r="E89" s="16" t="n">
        <v>339</v>
      </c>
      <c r="F89" s="16" t="n">
        <v>599</v>
      </c>
      <c r="G89" s="16" t="n">
        <v>1816</v>
      </c>
      <c r="H89" s="16" t="n">
        <v>171</v>
      </c>
    </row>
    <row r="90" customFormat="false" ht="15" hidden="false" customHeight="false" outlineLevel="0" collapsed="false">
      <c r="A90" s="0" t="n">
        <v>3011</v>
      </c>
      <c r="B90" s="15" t="n">
        <v>45992</v>
      </c>
      <c r="C90" s="0" t="n">
        <v>3</v>
      </c>
      <c r="D90" s="16" t="n">
        <v>15097</v>
      </c>
      <c r="E90" s="16" t="n">
        <v>369</v>
      </c>
      <c r="F90" s="16" t="n">
        <v>637</v>
      </c>
      <c r="G90" s="16" t="n">
        <v>2013</v>
      </c>
      <c r="H90" s="16" t="n">
        <v>195</v>
      </c>
    </row>
    <row r="91" customFormat="false" ht="15" hidden="false" customHeight="false" outlineLevel="0" collapsed="false">
      <c r="A91" s="0" t="n">
        <v>3011</v>
      </c>
      <c r="B91" s="15" t="n">
        <v>46082</v>
      </c>
      <c r="C91" s="0" t="n">
        <v>3</v>
      </c>
      <c r="D91" s="16" t="n">
        <v>15156</v>
      </c>
      <c r="E91" s="16" t="n">
        <v>427</v>
      </c>
      <c r="F91" s="16" t="n">
        <v>662</v>
      </c>
      <c r="G91" s="16" t="n">
        <v>1076</v>
      </c>
      <c r="H91" s="16" t="n">
        <v>158</v>
      </c>
    </row>
    <row r="92" customFormat="false" ht="15" hidden="false" customHeight="false" outlineLevel="0" collapsed="false">
      <c r="A92" s="0" t="n">
        <v>3011</v>
      </c>
      <c r="B92" s="15" t="n">
        <v>46174</v>
      </c>
      <c r="C92" s="0" t="n">
        <v>3</v>
      </c>
      <c r="D92" s="16" t="n">
        <v>15216</v>
      </c>
      <c r="E92" s="16" t="n">
        <v>478</v>
      </c>
      <c r="F92" s="16" t="n">
        <v>709</v>
      </c>
      <c r="G92" s="16" t="n">
        <v>1338</v>
      </c>
      <c r="H92" s="16" t="n">
        <v>213</v>
      </c>
    </row>
    <row r="93" customFormat="false" ht="15" hidden="false" customHeight="false" outlineLevel="0" collapsed="false">
      <c r="A93" s="0" t="n">
        <v>3012</v>
      </c>
      <c r="B93" s="15" t="n">
        <v>45078</v>
      </c>
      <c r="C93" s="0" t="n">
        <v>4</v>
      </c>
      <c r="D93" s="16" t="n">
        <v>21294</v>
      </c>
      <c r="E93" s="16" t="n">
        <v>155</v>
      </c>
      <c r="F93" s="16" t="n">
        <v>330</v>
      </c>
      <c r="G93" s="16" t="n">
        <v>1591</v>
      </c>
      <c r="H93" s="16" t="n">
        <v>96</v>
      </c>
    </row>
    <row r="94" customFormat="false" ht="15" hidden="false" customHeight="false" outlineLevel="0" collapsed="false">
      <c r="A94" s="0" t="n">
        <v>3012</v>
      </c>
      <c r="B94" s="15" t="n">
        <v>45170</v>
      </c>
      <c r="C94" s="0" t="n">
        <v>4</v>
      </c>
      <c r="D94" s="16" t="n">
        <v>21602</v>
      </c>
      <c r="E94" s="16" t="n">
        <v>180</v>
      </c>
      <c r="F94" s="16" t="n">
        <v>346</v>
      </c>
      <c r="G94" s="16" t="n">
        <v>1864</v>
      </c>
      <c r="H94" s="16" t="n">
        <v>126</v>
      </c>
    </row>
    <row r="95" customFormat="false" ht="15" hidden="false" customHeight="false" outlineLevel="0" collapsed="false">
      <c r="A95" s="0" t="n">
        <v>3012</v>
      </c>
      <c r="B95" s="15" t="n">
        <v>45261</v>
      </c>
      <c r="C95" s="0" t="n">
        <v>4</v>
      </c>
      <c r="D95" s="16" t="n">
        <v>21562</v>
      </c>
      <c r="E95" s="16" t="n">
        <v>196</v>
      </c>
      <c r="F95" s="16" t="n">
        <v>367</v>
      </c>
      <c r="G95" s="16" t="n">
        <v>2138</v>
      </c>
      <c r="H95" s="16" t="n">
        <v>145</v>
      </c>
    </row>
    <row r="96" customFormat="false" ht="15" hidden="false" customHeight="false" outlineLevel="0" collapsed="false">
      <c r="A96" s="0" t="n">
        <v>3012</v>
      </c>
      <c r="B96" s="15" t="n">
        <v>45352</v>
      </c>
      <c r="C96" s="0" t="n">
        <v>4</v>
      </c>
      <c r="D96" s="16" t="n">
        <v>21673</v>
      </c>
      <c r="E96" s="16" t="n">
        <v>243</v>
      </c>
      <c r="F96" s="16" t="n">
        <v>380</v>
      </c>
      <c r="G96" s="16" t="n">
        <v>1242</v>
      </c>
      <c r="H96" s="16" t="n">
        <v>130</v>
      </c>
    </row>
    <row r="97" customFormat="false" ht="15" hidden="false" customHeight="false" outlineLevel="0" collapsed="false">
      <c r="A97" s="0" t="n">
        <v>3012</v>
      </c>
      <c r="B97" s="15" t="n">
        <v>45444</v>
      </c>
      <c r="C97" s="0" t="n">
        <v>4</v>
      </c>
      <c r="D97" s="16" t="n">
        <v>21994</v>
      </c>
      <c r="E97" s="16" t="n">
        <v>273</v>
      </c>
      <c r="F97" s="16" t="n">
        <v>424</v>
      </c>
      <c r="G97" s="16" t="n">
        <v>1579</v>
      </c>
      <c r="H97" s="16" t="n">
        <v>155</v>
      </c>
    </row>
    <row r="98" customFormat="false" ht="15" hidden="false" customHeight="false" outlineLevel="0" collapsed="false">
      <c r="A98" s="0" t="n">
        <v>3012</v>
      </c>
      <c r="B98" s="15" t="n">
        <v>45536</v>
      </c>
      <c r="C98" s="0" t="n">
        <v>4</v>
      </c>
      <c r="D98" s="16" t="n">
        <v>21945</v>
      </c>
      <c r="E98" s="16" t="n">
        <v>299</v>
      </c>
      <c r="F98" s="16" t="n">
        <v>432</v>
      </c>
      <c r="G98" s="16" t="n">
        <v>1892</v>
      </c>
      <c r="H98" s="16" t="n">
        <v>180</v>
      </c>
    </row>
    <row r="99" customFormat="false" ht="15" hidden="false" customHeight="false" outlineLevel="0" collapsed="false">
      <c r="A99" s="0" t="n">
        <v>3012</v>
      </c>
      <c r="B99" s="15" t="n">
        <v>45627</v>
      </c>
      <c r="C99" s="0" t="n">
        <v>4</v>
      </c>
      <c r="D99" s="16" t="n">
        <v>21842</v>
      </c>
      <c r="E99" s="16" t="n">
        <v>331</v>
      </c>
      <c r="F99" s="16" t="n">
        <v>441</v>
      </c>
      <c r="G99" s="16" t="n">
        <v>2141</v>
      </c>
      <c r="H99" s="16" t="n">
        <v>212</v>
      </c>
    </row>
    <row r="100" customFormat="false" ht="15" hidden="false" customHeight="false" outlineLevel="0" collapsed="false">
      <c r="A100" s="0" t="n">
        <v>3012</v>
      </c>
      <c r="B100" s="15" t="n">
        <v>45717</v>
      </c>
      <c r="C100" s="0" t="n">
        <v>4</v>
      </c>
      <c r="D100" s="16" t="n">
        <v>21796</v>
      </c>
      <c r="E100" s="16" t="n">
        <v>379</v>
      </c>
      <c r="F100" s="16" t="n">
        <v>483</v>
      </c>
      <c r="G100" s="16" t="n">
        <v>1214</v>
      </c>
      <c r="H100" s="16" t="n">
        <v>130</v>
      </c>
    </row>
    <row r="101" customFormat="false" ht="15" hidden="false" customHeight="false" outlineLevel="0" collapsed="false">
      <c r="A101" s="0" t="n">
        <v>3012</v>
      </c>
      <c r="B101" s="15" t="n">
        <v>45809</v>
      </c>
      <c r="C101" s="0" t="n">
        <v>4</v>
      </c>
      <c r="D101" s="16" t="n">
        <v>21961</v>
      </c>
      <c r="E101" s="16" t="n">
        <v>421</v>
      </c>
      <c r="F101" s="16" t="n">
        <v>513</v>
      </c>
      <c r="G101" s="16" t="n">
        <v>1472</v>
      </c>
      <c r="H101" s="16" t="n">
        <v>168</v>
      </c>
    </row>
    <row r="102" customFormat="false" ht="15" hidden="false" customHeight="false" outlineLevel="0" collapsed="false">
      <c r="A102" s="0" t="n">
        <v>3012</v>
      </c>
      <c r="B102" s="15" t="n">
        <v>45901</v>
      </c>
      <c r="C102" s="0" t="n">
        <v>4</v>
      </c>
      <c r="D102" s="16" t="n">
        <v>22005</v>
      </c>
      <c r="E102" s="16" t="n">
        <v>475</v>
      </c>
      <c r="F102" s="16" t="n">
        <v>577</v>
      </c>
      <c r="G102" s="16" t="n">
        <v>1801</v>
      </c>
      <c r="H102" s="16" t="n">
        <v>231</v>
      </c>
    </row>
    <row r="103" customFormat="false" ht="15" hidden="false" customHeight="false" outlineLevel="0" collapsed="false">
      <c r="A103" s="0" t="n">
        <v>3012</v>
      </c>
      <c r="B103" s="15" t="n">
        <v>45992</v>
      </c>
      <c r="C103" s="0" t="n">
        <v>4</v>
      </c>
      <c r="D103" s="16" t="n">
        <v>22201</v>
      </c>
      <c r="E103" s="16" t="n">
        <v>504</v>
      </c>
      <c r="F103" s="16" t="n">
        <v>602</v>
      </c>
      <c r="G103" s="16" t="n">
        <v>2093</v>
      </c>
      <c r="H103" s="16" t="n">
        <v>267</v>
      </c>
    </row>
    <row r="104" customFormat="false" ht="15" hidden="false" customHeight="false" outlineLevel="0" collapsed="false">
      <c r="A104" s="0" t="n">
        <v>3012</v>
      </c>
      <c r="B104" s="15" t="n">
        <v>46082</v>
      </c>
      <c r="C104" s="0" t="n">
        <v>4</v>
      </c>
      <c r="D104" s="16" t="n">
        <v>22201</v>
      </c>
      <c r="E104" s="16" t="n">
        <v>596</v>
      </c>
      <c r="F104" s="16" t="n">
        <v>620</v>
      </c>
      <c r="G104" s="16" t="n">
        <v>1160</v>
      </c>
      <c r="H104" s="16" t="n">
        <v>244</v>
      </c>
    </row>
    <row r="105" customFormat="false" ht="15" hidden="false" customHeight="false" outlineLevel="0" collapsed="false">
      <c r="A105" s="0" t="n">
        <v>3012</v>
      </c>
      <c r="B105" s="15" t="n">
        <v>46174</v>
      </c>
      <c r="C105" s="0" t="n">
        <v>4</v>
      </c>
      <c r="D105" s="16" t="n">
        <v>22148</v>
      </c>
      <c r="E105" s="16" t="n">
        <v>713</v>
      </c>
      <c r="F105" s="16" t="n">
        <v>689</v>
      </c>
      <c r="G105" s="16" t="n">
        <v>1522</v>
      </c>
      <c r="H105" s="16" t="n">
        <v>361</v>
      </c>
    </row>
    <row r="106" customFormat="false" ht="15" hidden="false" customHeight="false" outlineLevel="0" collapsed="false">
      <c r="A106" s="0" t="n">
        <v>3013</v>
      </c>
      <c r="B106" s="15" t="n">
        <v>45078</v>
      </c>
      <c r="C106" s="0" t="n">
        <v>5</v>
      </c>
      <c r="D106" s="16" t="n">
        <v>10002</v>
      </c>
      <c r="E106" s="16" t="n">
        <v>100</v>
      </c>
      <c r="F106" s="16" t="n">
        <v>144</v>
      </c>
      <c r="G106" s="16" t="n">
        <v>670</v>
      </c>
      <c r="H106" s="16" t="n">
        <v>64</v>
      </c>
    </row>
    <row r="107" customFormat="false" ht="15" hidden="false" customHeight="false" outlineLevel="0" collapsed="false">
      <c r="A107" s="0" t="n">
        <v>3013</v>
      </c>
      <c r="B107" s="15" t="n">
        <v>45170</v>
      </c>
      <c r="C107" s="0" t="n">
        <v>5</v>
      </c>
      <c r="D107" s="16" t="n">
        <v>10059</v>
      </c>
      <c r="E107" s="16" t="n">
        <v>127</v>
      </c>
      <c r="F107" s="16" t="n">
        <v>157</v>
      </c>
      <c r="G107" s="16" t="n">
        <v>829</v>
      </c>
      <c r="H107" s="16" t="n">
        <v>94</v>
      </c>
    </row>
    <row r="108" customFormat="false" ht="15" hidden="false" customHeight="false" outlineLevel="0" collapsed="false">
      <c r="A108" s="0" t="n">
        <v>3013</v>
      </c>
      <c r="B108" s="15" t="n">
        <v>45261</v>
      </c>
      <c r="C108" s="0" t="n">
        <v>5</v>
      </c>
      <c r="D108" s="16" t="n">
        <v>10139</v>
      </c>
      <c r="E108" s="16" t="n">
        <v>146</v>
      </c>
      <c r="F108" s="16" t="n">
        <v>168</v>
      </c>
      <c r="G108" s="16" t="n">
        <v>971</v>
      </c>
      <c r="H108" s="16" t="n">
        <v>113</v>
      </c>
    </row>
    <row r="109" customFormat="false" ht="15" hidden="false" customHeight="false" outlineLevel="0" collapsed="false">
      <c r="A109" s="0" t="n">
        <v>3013</v>
      </c>
      <c r="B109" s="15" t="n">
        <v>45352</v>
      </c>
      <c r="C109" s="0" t="n">
        <v>5</v>
      </c>
      <c r="D109" s="16" t="n">
        <v>10203</v>
      </c>
      <c r="E109" s="16" t="n">
        <v>164</v>
      </c>
      <c r="F109" s="16" t="n">
        <v>180</v>
      </c>
      <c r="G109" s="16" t="n">
        <v>594</v>
      </c>
      <c r="H109" s="16" t="n">
        <v>98</v>
      </c>
    </row>
    <row r="110" customFormat="false" ht="15" hidden="false" customHeight="false" outlineLevel="0" collapsed="false">
      <c r="A110" s="0" t="n">
        <v>3013</v>
      </c>
      <c r="B110" s="15" t="n">
        <v>45444</v>
      </c>
      <c r="C110" s="0" t="n">
        <v>5</v>
      </c>
      <c r="D110" s="16" t="n">
        <v>10153</v>
      </c>
      <c r="E110" s="16" t="n">
        <v>182</v>
      </c>
      <c r="F110" s="16" t="n">
        <v>186</v>
      </c>
      <c r="G110" s="16" t="n">
        <v>718</v>
      </c>
      <c r="H110" s="16" t="n">
        <v>117</v>
      </c>
    </row>
    <row r="111" customFormat="false" ht="15" hidden="false" customHeight="false" outlineLevel="0" collapsed="false">
      <c r="A111" s="0" t="n">
        <v>3013</v>
      </c>
      <c r="B111" s="15" t="n">
        <v>45536</v>
      </c>
      <c r="C111" s="0" t="n">
        <v>5</v>
      </c>
      <c r="D111" s="16" t="n">
        <v>10168</v>
      </c>
      <c r="E111" s="16" t="n">
        <v>196</v>
      </c>
      <c r="F111" s="16" t="n">
        <v>191</v>
      </c>
      <c r="G111" s="16" t="n">
        <v>864</v>
      </c>
      <c r="H111" s="16" t="n">
        <v>130</v>
      </c>
    </row>
    <row r="112" customFormat="false" ht="15" hidden="false" customHeight="false" outlineLevel="0" collapsed="false">
      <c r="A112" s="0" t="n">
        <v>3013</v>
      </c>
      <c r="B112" s="15" t="n">
        <v>45627</v>
      </c>
      <c r="C112" s="0" t="n">
        <v>5</v>
      </c>
      <c r="D112" s="16" t="n">
        <v>10253</v>
      </c>
      <c r="E112" s="16" t="n">
        <v>217</v>
      </c>
      <c r="F112" s="16" t="n">
        <v>212</v>
      </c>
      <c r="G112" s="16" t="n">
        <v>985</v>
      </c>
      <c r="H112" s="16" t="n">
        <v>150</v>
      </c>
    </row>
    <row r="113" customFormat="false" ht="15" hidden="false" customHeight="false" outlineLevel="0" collapsed="false">
      <c r="A113" s="0" t="n">
        <v>3013</v>
      </c>
      <c r="B113" s="15" t="n">
        <v>45717</v>
      </c>
      <c r="C113" s="0" t="n">
        <v>5</v>
      </c>
      <c r="D113" s="16" t="n">
        <v>10318</v>
      </c>
      <c r="E113" s="16" t="n">
        <v>231</v>
      </c>
      <c r="F113" s="16" t="n">
        <v>227</v>
      </c>
      <c r="G113" s="16" t="n">
        <v>532</v>
      </c>
      <c r="H113" s="16" t="n">
        <v>61</v>
      </c>
    </row>
    <row r="114" customFormat="false" ht="15" hidden="false" customHeight="false" outlineLevel="0" collapsed="false">
      <c r="A114" s="0" t="n">
        <v>3013</v>
      </c>
      <c r="B114" s="15" t="n">
        <v>45809</v>
      </c>
      <c r="C114" s="0" t="n">
        <v>5</v>
      </c>
      <c r="D114" s="16" t="n">
        <v>10402</v>
      </c>
      <c r="E114" s="16" t="n">
        <v>264</v>
      </c>
      <c r="F114" s="16" t="n">
        <v>248</v>
      </c>
      <c r="G114" s="16" t="n">
        <v>672</v>
      </c>
      <c r="H114" s="16" t="n">
        <v>91</v>
      </c>
    </row>
    <row r="115" customFormat="false" ht="15" hidden="false" customHeight="false" outlineLevel="0" collapsed="false">
      <c r="A115" s="0" t="n">
        <v>3013</v>
      </c>
      <c r="B115" s="15" t="n">
        <v>45901</v>
      </c>
      <c r="C115" s="0" t="n">
        <v>5</v>
      </c>
      <c r="D115" s="16" t="n">
        <v>10471</v>
      </c>
      <c r="E115" s="16" t="n">
        <v>295</v>
      </c>
      <c r="F115" s="16" t="n">
        <v>258</v>
      </c>
      <c r="G115" s="16" t="n">
        <v>821</v>
      </c>
      <c r="H115" s="16" t="n">
        <v>122</v>
      </c>
    </row>
    <row r="116" customFormat="false" ht="15" hidden="false" customHeight="false" outlineLevel="0" collapsed="false">
      <c r="A116" s="0" t="n">
        <v>3013</v>
      </c>
      <c r="B116" s="15" t="n">
        <v>45992</v>
      </c>
      <c r="C116" s="0" t="n">
        <v>5</v>
      </c>
      <c r="D116" s="16" t="n">
        <v>10448</v>
      </c>
      <c r="E116" s="16" t="n">
        <v>336</v>
      </c>
      <c r="F116" s="16" t="n">
        <v>282</v>
      </c>
      <c r="G116" s="16" t="n">
        <v>948</v>
      </c>
      <c r="H116" s="16" t="n">
        <v>158</v>
      </c>
    </row>
    <row r="117" customFormat="false" ht="15" hidden="false" customHeight="false" outlineLevel="0" collapsed="false">
      <c r="A117" s="0" t="n">
        <v>3013</v>
      </c>
      <c r="B117" s="15" t="n">
        <v>46082</v>
      </c>
      <c r="C117" s="0" t="n">
        <v>5</v>
      </c>
      <c r="D117" s="16" t="n">
        <v>10528</v>
      </c>
      <c r="E117" s="16" t="n">
        <v>369</v>
      </c>
      <c r="F117" s="16" t="n">
        <v>295</v>
      </c>
      <c r="G117" s="16" t="n">
        <v>567</v>
      </c>
      <c r="H117" s="16" t="n">
        <v>128</v>
      </c>
    </row>
    <row r="118" customFormat="false" ht="15" hidden="false" customHeight="false" outlineLevel="0" collapsed="false">
      <c r="A118" s="0" t="n">
        <v>3013</v>
      </c>
      <c r="B118" s="15" t="n">
        <v>46174</v>
      </c>
      <c r="C118" s="0" t="n">
        <v>5</v>
      </c>
      <c r="D118" s="16" t="n">
        <v>10605</v>
      </c>
      <c r="E118" s="16" t="n">
        <v>421</v>
      </c>
      <c r="F118" s="16" t="n">
        <v>316</v>
      </c>
      <c r="G118" s="16" t="n">
        <v>715</v>
      </c>
      <c r="H118" s="16" t="n">
        <v>181</v>
      </c>
    </row>
    <row r="119" customFormat="false" ht="15" hidden="false" customHeight="false" outlineLevel="0" collapsed="false">
      <c r="A119" s="0" t="n">
        <v>3015</v>
      </c>
      <c r="B119" s="15" t="n">
        <v>45078</v>
      </c>
      <c r="C119" s="0" t="n">
        <v>5</v>
      </c>
      <c r="D119" s="16" t="n">
        <v>12352</v>
      </c>
      <c r="E119" s="16" t="n">
        <v>104</v>
      </c>
      <c r="F119" s="16" t="n">
        <v>150</v>
      </c>
      <c r="G119" s="16" t="n">
        <v>971</v>
      </c>
      <c r="H119" s="16" t="n">
        <v>80</v>
      </c>
    </row>
    <row r="120" customFormat="false" ht="15" hidden="false" customHeight="false" outlineLevel="0" collapsed="false">
      <c r="A120" s="0" t="n">
        <v>3015</v>
      </c>
      <c r="B120" s="15" t="n">
        <v>45170</v>
      </c>
      <c r="C120" s="0" t="n">
        <v>5</v>
      </c>
      <c r="D120" s="16" t="n">
        <v>12456</v>
      </c>
      <c r="E120" s="16" t="n">
        <v>120</v>
      </c>
      <c r="F120" s="16" t="n">
        <v>160</v>
      </c>
      <c r="G120" s="16" t="n">
        <v>1147</v>
      </c>
      <c r="H120" s="16" t="n">
        <v>94</v>
      </c>
    </row>
    <row r="121" customFormat="false" ht="15" hidden="false" customHeight="false" outlineLevel="0" collapsed="false">
      <c r="A121" s="0" t="n">
        <v>3015</v>
      </c>
      <c r="B121" s="15" t="n">
        <v>45261</v>
      </c>
      <c r="C121" s="0" t="n">
        <v>5</v>
      </c>
      <c r="D121" s="16" t="n">
        <v>12583</v>
      </c>
      <c r="E121" s="16" t="n">
        <v>153</v>
      </c>
      <c r="F121" s="16" t="n">
        <v>180</v>
      </c>
      <c r="G121" s="16" t="n">
        <v>1359</v>
      </c>
      <c r="H121" s="16" t="n">
        <v>123</v>
      </c>
    </row>
    <row r="122" customFormat="false" ht="15" hidden="false" customHeight="false" outlineLevel="0" collapsed="false">
      <c r="A122" s="0" t="n">
        <v>3015</v>
      </c>
      <c r="B122" s="15" t="n">
        <v>45352</v>
      </c>
      <c r="C122" s="0" t="n">
        <v>5</v>
      </c>
      <c r="D122" s="16" t="n">
        <v>12787</v>
      </c>
      <c r="E122" s="16" t="n">
        <v>172</v>
      </c>
      <c r="F122" s="16" t="n">
        <v>189</v>
      </c>
      <c r="G122" s="16" t="n">
        <v>836</v>
      </c>
      <c r="H122" s="16" t="n">
        <v>97</v>
      </c>
    </row>
    <row r="123" customFormat="false" ht="15" hidden="false" customHeight="false" outlineLevel="0" collapsed="false">
      <c r="A123" s="0" t="n">
        <v>3015</v>
      </c>
      <c r="B123" s="15" t="n">
        <v>45444</v>
      </c>
      <c r="C123" s="0" t="n">
        <v>5</v>
      </c>
      <c r="D123" s="16" t="n">
        <v>12948</v>
      </c>
      <c r="E123" s="16" t="n">
        <v>191</v>
      </c>
      <c r="F123" s="16" t="n">
        <v>211</v>
      </c>
      <c r="G123" s="16" t="n">
        <v>1068</v>
      </c>
      <c r="H123" s="16" t="n">
        <v>112</v>
      </c>
    </row>
    <row r="124" customFormat="false" ht="15" hidden="false" customHeight="false" outlineLevel="0" collapsed="false">
      <c r="A124" s="0" t="n">
        <v>3015</v>
      </c>
      <c r="B124" s="15" t="n">
        <v>45536</v>
      </c>
      <c r="C124" s="0" t="n">
        <v>5</v>
      </c>
      <c r="D124" s="16" t="n">
        <v>13063</v>
      </c>
      <c r="E124" s="16" t="n">
        <v>202</v>
      </c>
      <c r="F124" s="16" t="n">
        <v>235</v>
      </c>
      <c r="G124" s="16" t="n">
        <v>1240</v>
      </c>
      <c r="H124" s="16" t="n">
        <v>122</v>
      </c>
    </row>
    <row r="125" customFormat="false" ht="15" hidden="false" customHeight="false" outlineLevel="0" collapsed="false">
      <c r="A125" s="0" t="n">
        <v>3015</v>
      </c>
      <c r="B125" s="15" t="n">
        <v>45627</v>
      </c>
      <c r="C125" s="0" t="n">
        <v>5</v>
      </c>
      <c r="D125" s="16" t="n">
        <v>13171</v>
      </c>
      <c r="E125" s="16" t="n">
        <v>222</v>
      </c>
      <c r="F125" s="16" t="n">
        <v>261</v>
      </c>
      <c r="G125" s="16" t="n">
        <v>1458</v>
      </c>
      <c r="H125" s="16" t="n">
        <v>143</v>
      </c>
    </row>
    <row r="126" customFormat="false" ht="15" hidden="false" customHeight="false" outlineLevel="0" collapsed="false">
      <c r="A126" s="0" t="n">
        <v>3015</v>
      </c>
      <c r="B126" s="15" t="n">
        <v>45717</v>
      </c>
      <c r="C126" s="0" t="n">
        <v>5</v>
      </c>
      <c r="D126" s="16" t="n">
        <v>13306</v>
      </c>
      <c r="E126" s="16" t="n">
        <v>253</v>
      </c>
      <c r="F126" s="16" t="n">
        <v>295</v>
      </c>
      <c r="G126" s="16" t="n">
        <v>825</v>
      </c>
      <c r="H126" s="16" t="n">
        <v>77</v>
      </c>
    </row>
    <row r="127" customFormat="false" ht="15" hidden="false" customHeight="false" outlineLevel="0" collapsed="false">
      <c r="A127" s="0" t="n">
        <v>3015</v>
      </c>
      <c r="B127" s="15" t="n">
        <v>45809</v>
      </c>
      <c r="C127" s="0" t="n">
        <v>5</v>
      </c>
      <c r="D127" s="16" t="n">
        <v>13363</v>
      </c>
      <c r="E127" s="16" t="n">
        <v>279</v>
      </c>
      <c r="F127" s="16" t="n">
        <v>308</v>
      </c>
      <c r="G127" s="16" t="n">
        <v>1019</v>
      </c>
      <c r="H127" s="16" t="n">
        <v>102</v>
      </c>
    </row>
    <row r="128" customFormat="false" ht="15" hidden="false" customHeight="false" outlineLevel="0" collapsed="false">
      <c r="A128" s="0" t="n">
        <v>3015</v>
      </c>
      <c r="B128" s="15" t="n">
        <v>45901</v>
      </c>
      <c r="C128" s="0" t="n">
        <v>5</v>
      </c>
      <c r="D128" s="16" t="n">
        <v>13515</v>
      </c>
      <c r="E128" s="16" t="n">
        <v>312</v>
      </c>
      <c r="F128" s="16" t="n">
        <v>339</v>
      </c>
      <c r="G128" s="16" t="n">
        <v>1267</v>
      </c>
      <c r="H128" s="16" t="n">
        <v>133</v>
      </c>
    </row>
    <row r="129" customFormat="false" ht="15" hidden="false" customHeight="false" outlineLevel="0" collapsed="false">
      <c r="A129" s="0" t="n">
        <v>3015</v>
      </c>
      <c r="B129" s="15" t="n">
        <v>45992</v>
      </c>
      <c r="C129" s="0" t="n">
        <v>5</v>
      </c>
      <c r="D129" s="16" t="n">
        <v>13162</v>
      </c>
      <c r="E129" s="16" t="n">
        <v>350</v>
      </c>
      <c r="F129" s="16" t="n">
        <v>351</v>
      </c>
      <c r="G129" s="16" t="n">
        <v>1263</v>
      </c>
      <c r="H129" s="16" t="n">
        <v>169</v>
      </c>
    </row>
    <row r="130" customFormat="false" ht="15" hidden="false" customHeight="false" outlineLevel="0" collapsed="false">
      <c r="A130" s="0" t="n">
        <v>3015</v>
      </c>
      <c r="B130" s="15" t="n">
        <v>46082</v>
      </c>
      <c r="C130" s="0" t="n">
        <v>5</v>
      </c>
      <c r="D130" s="16" t="n">
        <v>13220</v>
      </c>
      <c r="E130" s="16" t="n">
        <v>401</v>
      </c>
      <c r="F130" s="16" t="n">
        <v>396</v>
      </c>
      <c r="G130" s="16" t="n">
        <v>738</v>
      </c>
      <c r="H130" s="16" t="n">
        <v>134</v>
      </c>
    </row>
    <row r="131" customFormat="false" ht="15" hidden="false" customHeight="false" outlineLevel="0" collapsed="false">
      <c r="A131" s="0" t="n">
        <v>3015</v>
      </c>
      <c r="B131" s="15" t="n">
        <v>46174</v>
      </c>
      <c r="C131" s="0" t="n">
        <v>5</v>
      </c>
      <c r="D131" s="16" t="n">
        <v>13250</v>
      </c>
      <c r="E131" s="16" t="n">
        <v>469</v>
      </c>
      <c r="F131" s="16" t="n">
        <v>416</v>
      </c>
      <c r="G131" s="16" t="n">
        <v>932</v>
      </c>
      <c r="H131" s="16" t="n">
        <v>198</v>
      </c>
    </row>
    <row r="132" customFormat="false" ht="15" hidden="false" customHeight="false" outlineLevel="0" collapsed="false">
      <c r="A132" s="0" t="n">
        <v>3016</v>
      </c>
      <c r="B132" s="15" t="n">
        <v>45078</v>
      </c>
      <c r="C132" s="0" t="n">
        <v>5</v>
      </c>
      <c r="D132" s="16" t="n">
        <v>12640</v>
      </c>
      <c r="E132" s="16" t="n">
        <v>130</v>
      </c>
      <c r="F132" s="16" t="n">
        <v>138</v>
      </c>
      <c r="G132" s="16" t="n">
        <v>880</v>
      </c>
      <c r="H132" s="16" t="n">
        <v>83</v>
      </c>
    </row>
    <row r="133" customFormat="false" ht="15" hidden="false" customHeight="false" outlineLevel="0" collapsed="false">
      <c r="A133" s="0" t="n">
        <v>3016</v>
      </c>
      <c r="B133" s="15" t="n">
        <v>45170</v>
      </c>
      <c r="C133" s="0" t="n">
        <v>5</v>
      </c>
      <c r="D133" s="16" t="n">
        <v>12634</v>
      </c>
      <c r="E133" s="16" t="n">
        <v>155</v>
      </c>
      <c r="F133" s="16" t="n">
        <v>152</v>
      </c>
      <c r="G133" s="16" t="n">
        <v>1041</v>
      </c>
      <c r="H133" s="16" t="n">
        <v>108</v>
      </c>
    </row>
    <row r="134" customFormat="false" ht="15" hidden="false" customHeight="false" outlineLevel="0" collapsed="false">
      <c r="A134" s="0" t="n">
        <v>3016</v>
      </c>
      <c r="B134" s="15" t="n">
        <v>45261</v>
      </c>
      <c r="C134" s="0" t="n">
        <v>5</v>
      </c>
      <c r="D134" s="16" t="n">
        <v>12646</v>
      </c>
      <c r="E134" s="16" t="n">
        <v>160</v>
      </c>
      <c r="F134" s="16" t="n">
        <v>160</v>
      </c>
      <c r="G134" s="16" t="n">
        <v>1208</v>
      </c>
      <c r="H134" s="16" t="n">
        <v>117</v>
      </c>
    </row>
    <row r="135" customFormat="false" ht="15" hidden="false" customHeight="false" outlineLevel="0" collapsed="false">
      <c r="A135" s="0" t="n">
        <v>3016</v>
      </c>
      <c r="B135" s="15" t="n">
        <v>45352</v>
      </c>
      <c r="C135" s="0" t="n">
        <v>5</v>
      </c>
      <c r="D135" s="16" t="n">
        <v>12735</v>
      </c>
      <c r="E135" s="16" t="n">
        <v>179</v>
      </c>
      <c r="F135" s="16" t="n">
        <v>180</v>
      </c>
      <c r="G135" s="16" t="n">
        <v>752</v>
      </c>
      <c r="H135" s="16" t="n">
        <v>96</v>
      </c>
    </row>
    <row r="136" customFormat="false" ht="15" hidden="false" customHeight="false" outlineLevel="0" collapsed="false">
      <c r="A136" s="0" t="n">
        <v>3016</v>
      </c>
      <c r="B136" s="15" t="n">
        <v>45444</v>
      </c>
      <c r="C136" s="0" t="n">
        <v>5</v>
      </c>
      <c r="D136" s="16" t="n">
        <v>12896</v>
      </c>
      <c r="E136" s="16" t="n">
        <v>196</v>
      </c>
      <c r="F136" s="16" t="n">
        <v>196</v>
      </c>
      <c r="G136" s="16" t="n">
        <v>945</v>
      </c>
      <c r="H136" s="16" t="n">
        <v>113</v>
      </c>
    </row>
    <row r="137" customFormat="false" ht="15" hidden="false" customHeight="false" outlineLevel="0" collapsed="false">
      <c r="A137" s="0" t="n">
        <v>3016</v>
      </c>
      <c r="B137" s="15" t="n">
        <v>45536</v>
      </c>
      <c r="C137" s="0" t="n">
        <v>5</v>
      </c>
      <c r="D137" s="16" t="n">
        <v>12875</v>
      </c>
      <c r="E137" s="16" t="n">
        <v>217</v>
      </c>
      <c r="F137" s="16" t="n">
        <v>209</v>
      </c>
      <c r="G137" s="16" t="n">
        <v>1097</v>
      </c>
      <c r="H137" s="16" t="n">
        <v>133</v>
      </c>
    </row>
    <row r="138" customFormat="false" ht="15" hidden="false" customHeight="false" outlineLevel="0" collapsed="false">
      <c r="A138" s="0" t="n">
        <v>3016</v>
      </c>
      <c r="B138" s="15" t="n">
        <v>45627</v>
      </c>
      <c r="C138" s="0" t="n">
        <v>5</v>
      </c>
      <c r="D138" s="16" t="n">
        <v>12999</v>
      </c>
      <c r="E138" s="16" t="n">
        <v>239</v>
      </c>
      <c r="F138" s="16" t="n">
        <v>230</v>
      </c>
      <c r="G138" s="16" t="n">
        <v>1296</v>
      </c>
      <c r="H138" s="16" t="n">
        <v>155</v>
      </c>
    </row>
    <row r="139" customFormat="false" ht="15" hidden="false" customHeight="false" outlineLevel="0" collapsed="false">
      <c r="A139" s="0" t="n">
        <v>3016</v>
      </c>
      <c r="B139" s="15" t="n">
        <v>45717</v>
      </c>
      <c r="C139" s="0" t="n">
        <v>5</v>
      </c>
      <c r="D139" s="16" t="n">
        <v>13146</v>
      </c>
      <c r="E139" s="16" t="n">
        <v>263</v>
      </c>
      <c r="F139" s="16" t="n">
        <v>240</v>
      </c>
      <c r="G139" s="16" t="n">
        <v>694</v>
      </c>
      <c r="H139" s="16" t="n">
        <v>74</v>
      </c>
    </row>
    <row r="140" customFormat="false" ht="15" hidden="false" customHeight="false" outlineLevel="0" collapsed="false">
      <c r="A140" s="0" t="n">
        <v>3016</v>
      </c>
      <c r="B140" s="15" t="n">
        <v>45809</v>
      </c>
      <c r="C140" s="0" t="n">
        <v>5</v>
      </c>
      <c r="D140" s="16" t="n">
        <v>13285</v>
      </c>
      <c r="E140" s="16" t="n">
        <v>295</v>
      </c>
      <c r="F140" s="16" t="n">
        <v>270</v>
      </c>
      <c r="G140" s="16" t="n">
        <v>910</v>
      </c>
      <c r="H140" s="16" t="n">
        <v>104</v>
      </c>
    </row>
    <row r="141" customFormat="false" ht="15" hidden="false" customHeight="false" outlineLevel="0" collapsed="false">
      <c r="A141" s="0" t="n">
        <v>3016</v>
      </c>
      <c r="B141" s="15" t="n">
        <v>45901</v>
      </c>
      <c r="C141" s="0" t="n">
        <v>5</v>
      </c>
      <c r="D141" s="16" t="n">
        <v>13313</v>
      </c>
      <c r="E141" s="16" t="n">
        <v>326</v>
      </c>
      <c r="F141" s="16" t="n">
        <v>294</v>
      </c>
      <c r="G141" s="16" t="n">
        <v>1083</v>
      </c>
      <c r="H141" s="16" t="n">
        <v>133</v>
      </c>
    </row>
    <row r="142" customFormat="false" ht="15" hidden="false" customHeight="false" outlineLevel="0" collapsed="false">
      <c r="A142" s="0" t="n">
        <v>3016</v>
      </c>
      <c r="B142" s="15" t="n">
        <v>45992</v>
      </c>
      <c r="C142" s="0" t="n">
        <v>5</v>
      </c>
      <c r="D142" s="16" t="n">
        <v>13325</v>
      </c>
      <c r="E142" s="16" t="n">
        <v>348</v>
      </c>
      <c r="F142" s="16" t="n">
        <v>313</v>
      </c>
      <c r="G142" s="16" t="n">
        <v>1266</v>
      </c>
      <c r="H142" s="16" t="n">
        <v>161</v>
      </c>
    </row>
    <row r="143" customFormat="false" ht="15" hidden="false" customHeight="false" outlineLevel="0" collapsed="false">
      <c r="A143" s="0" t="n">
        <v>3016</v>
      </c>
      <c r="B143" s="15" t="n">
        <v>46082</v>
      </c>
      <c r="C143" s="0" t="n">
        <v>5</v>
      </c>
      <c r="D143" s="16" t="n">
        <v>13382</v>
      </c>
      <c r="E143" s="16" t="n">
        <v>388</v>
      </c>
      <c r="F143" s="16" t="n">
        <v>343</v>
      </c>
      <c r="G143" s="16" t="n">
        <v>750</v>
      </c>
      <c r="H143" s="16" t="n">
        <v>129</v>
      </c>
    </row>
    <row r="144" customFormat="false" ht="15" hidden="false" customHeight="false" outlineLevel="0" collapsed="false">
      <c r="A144" s="0" t="n">
        <v>3016</v>
      </c>
      <c r="B144" s="15" t="n">
        <v>46174</v>
      </c>
      <c r="C144" s="0" t="n">
        <v>5</v>
      </c>
      <c r="D144" s="16" t="n">
        <v>13476</v>
      </c>
      <c r="E144" s="16" t="n">
        <v>453</v>
      </c>
      <c r="F144" s="16" t="n">
        <v>378</v>
      </c>
      <c r="G144" s="16" t="n">
        <v>957</v>
      </c>
      <c r="H144" s="16" t="n">
        <v>185</v>
      </c>
    </row>
    <row r="145" customFormat="false" ht="15" hidden="false" customHeight="false" outlineLevel="0" collapsed="false">
      <c r="A145" s="0" t="n">
        <v>3018</v>
      </c>
      <c r="B145" s="15" t="n">
        <v>45078</v>
      </c>
      <c r="C145" s="0" t="n">
        <v>5</v>
      </c>
      <c r="D145" s="16" t="n">
        <v>10884</v>
      </c>
      <c r="E145" s="16" t="n">
        <v>104</v>
      </c>
      <c r="F145" s="16" t="n">
        <v>159</v>
      </c>
      <c r="G145" s="16" t="n">
        <v>956</v>
      </c>
      <c r="H145" s="16" t="n">
        <v>61</v>
      </c>
    </row>
    <row r="146" customFormat="false" ht="15" hidden="false" customHeight="false" outlineLevel="0" collapsed="false">
      <c r="A146" s="0" t="n">
        <v>3018</v>
      </c>
      <c r="B146" s="15" t="n">
        <v>45170</v>
      </c>
      <c r="C146" s="0" t="n">
        <v>5</v>
      </c>
      <c r="D146" s="16" t="n">
        <v>10882</v>
      </c>
      <c r="E146" s="16" t="n">
        <v>114</v>
      </c>
      <c r="F146" s="16" t="n">
        <v>159</v>
      </c>
      <c r="G146" s="16" t="n">
        <v>1046</v>
      </c>
      <c r="H146" s="16" t="n">
        <v>71</v>
      </c>
    </row>
    <row r="147" customFormat="false" ht="15" hidden="false" customHeight="false" outlineLevel="0" collapsed="false">
      <c r="A147" s="0" t="n">
        <v>3018</v>
      </c>
      <c r="B147" s="15" t="n">
        <v>45261</v>
      </c>
      <c r="C147" s="0" t="n">
        <v>5</v>
      </c>
      <c r="D147" s="16" t="n">
        <v>10863</v>
      </c>
      <c r="E147" s="16" t="n">
        <v>136</v>
      </c>
      <c r="F147" s="16" t="n">
        <v>169</v>
      </c>
      <c r="G147" s="16" t="n">
        <v>1121</v>
      </c>
      <c r="H147" s="16" t="n">
        <v>89</v>
      </c>
    </row>
    <row r="148" customFormat="false" ht="15" hidden="false" customHeight="false" outlineLevel="0" collapsed="false">
      <c r="A148" s="0" t="n">
        <v>3018</v>
      </c>
      <c r="B148" s="15" t="n">
        <v>45352</v>
      </c>
      <c r="C148" s="0" t="n">
        <v>5</v>
      </c>
      <c r="D148" s="16" t="n">
        <v>10952</v>
      </c>
      <c r="E148" s="16" t="n">
        <v>142</v>
      </c>
      <c r="F148" s="16" t="n">
        <v>182</v>
      </c>
      <c r="G148" s="16" t="n">
        <v>682</v>
      </c>
      <c r="H148" s="16" t="n">
        <v>71</v>
      </c>
    </row>
    <row r="149" customFormat="false" ht="15" hidden="false" customHeight="false" outlineLevel="0" collapsed="false">
      <c r="A149" s="0" t="n">
        <v>3018</v>
      </c>
      <c r="B149" s="15" t="n">
        <v>45444</v>
      </c>
      <c r="C149" s="0" t="n">
        <v>5</v>
      </c>
      <c r="D149" s="16" t="n">
        <v>11032</v>
      </c>
      <c r="E149" s="16" t="n">
        <v>156</v>
      </c>
      <c r="F149" s="16" t="n">
        <v>207</v>
      </c>
      <c r="G149" s="16" t="n">
        <v>888</v>
      </c>
      <c r="H149" s="16" t="n">
        <v>85</v>
      </c>
    </row>
    <row r="150" customFormat="false" ht="15" hidden="false" customHeight="false" outlineLevel="0" collapsed="false">
      <c r="A150" s="0" t="n">
        <v>3018</v>
      </c>
      <c r="B150" s="15" t="n">
        <v>45536</v>
      </c>
      <c r="C150" s="0" t="n">
        <v>5</v>
      </c>
      <c r="D150" s="16" t="n">
        <v>11068</v>
      </c>
      <c r="E150" s="16" t="n">
        <v>171</v>
      </c>
      <c r="F150" s="16" t="n">
        <v>219</v>
      </c>
      <c r="G150" s="16" t="n">
        <v>1056</v>
      </c>
      <c r="H150" s="16" t="n">
        <v>100</v>
      </c>
    </row>
    <row r="151" customFormat="false" ht="15" hidden="false" customHeight="false" outlineLevel="0" collapsed="false">
      <c r="A151" s="0" t="n">
        <v>3018</v>
      </c>
      <c r="B151" s="15" t="n">
        <v>45627</v>
      </c>
      <c r="C151" s="0" t="n">
        <v>5</v>
      </c>
      <c r="D151" s="16" t="n">
        <v>11101</v>
      </c>
      <c r="E151" s="16" t="n">
        <v>193</v>
      </c>
      <c r="F151" s="16" t="n">
        <v>240</v>
      </c>
      <c r="G151" s="16" t="n">
        <v>1247</v>
      </c>
      <c r="H151" s="16" t="n">
        <v>121</v>
      </c>
    </row>
    <row r="152" customFormat="false" ht="15" hidden="false" customHeight="false" outlineLevel="0" collapsed="false">
      <c r="A152" s="0" t="n">
        <v>3018</v>
      </c>
      <c r="B152" s="15" t="n">
        <v>45717</v>
      </c>
      <c r="C152" s="0" t="n">
        <v>5</v>
      </c>
      <c r="D152" s="16" t="n">
        <v>11103</v>
      </c>
      <c r="E152" s="16" t="n">
        <v>203</v>
      </c>
      <c r="F152" s="16" t="n">
        <v>233</v>
      </c>
      <c r="G152" s="16" t="n">
        <v>685</v>
      </c>
      <c r="H152" s="16" t="n">
        <v>65</v>
      </c>
    </row>
    <row r="153" customFormat="false" ht="15" hidden="false" customHeight="false" outlineLevel="0" collapsed="false">
      <c r="A153" s="0" t="n">
        <v>3018</v>
      </c>
      <c r="B153" s="15" t="n">
        <v>45809</v>
      </c>
      <c r="C153" s="0" t="n">
        <v>5</v>
      </c>
      <c r="D153" s="16" t="n">
        <v>11208</v>
      </c>
      <c r="E153" s="16" t="n">
        <v>231</v>
      </c>
      <c r="F153" s="16" t="n">
        <v>243</v>
      </c>
      <c r="G153" s="16" t="n">
        <v>881</v>
      </c>
      <c r="H153" s="16" t="n">
        <v>94</v>
      </c>
    </row>
    <row r="154" customFormat="false" ht="15" hidden="false" customHeight="false" outlineLevel="0" collapsed="false">
      <c r="A154" s="0" t="n">
        <v>3018</v>
      </c>
      <c r="B154" s="15" t="n">
        <v>45901</v>
      </c>
      <c r="C154" s="0" t="n">
        <v>5</v>
      </c>
      <c r="D154" s="16" t="n">
        <v>11222</v>
      </c>
      <c r="E154" s="16" t="n">
        <v>253</v>
      </c>
      <c r="F154" s="16" t="n">
        <v>244</v>
      </c>
      <c r="G154" s="16" t="n">
        <v>1052</v>
      </c>
      <c r="H154" s="16" t="n">
        <v>115</v>
      </c>
    </row>
    <row r="155" customFormat="false" ht="15" hidden="false" customHeight="false" outlineLevel="0" collapsed="false">
      <c r="A155" s="0" t="n">
        <v>3018</v>
      </c>
      <c r="B155" s="15" t="n">
        <v>45992</v>
      </c>
      <c r="C155" s="0" t="n">
        <v>5</v>
      </c>
      <c r="D155" s="16" t="n">
        <v>11224</v>
      </c>
      <c r="E155" s="16" t="n">
        <v>269</v>
      </c>
      <c r="F155" s="16" t="n">
        <v>266</v>
      </c>
      <c r="G155" s="16" t="n">
        <v>1215</v>
      </c>
      <c r="H155" s="16" t="n">
        <v>130</v>
      </c>
    </row>
    <row r="156" customFormat="false" ht="15" hidden="false" customHeight="false" outlineLevel="0" collapsed="false">
      <c r="A156" s="0" t="n">
        <v>3018</v>
      </c>
      <c r="B156" s="15" t="n">
        <v>46082</v>
      </c>
      <c r="C156" s="0" t="n">
        <v>5</v>
      </c>
      <c r="D156" s="16" t="n">
        <v>11310</v>
      </c>
      <c r="E156" s="16" t="n">
        <v>300</v>
      </c>
      <c r="F156" s="16" t="n">
        <v>291</v>
      </c>
      <c r="G156" s="16" t="n">
        <v>653</v>
      </c>
      <c r="H156" s="16" t="n">
        <v>96</v>
      </c>
    </row>
    <row r="157" customFormat="false" ht="15" hidden="false" customHeight="false" outlineLevel="0" collapsed="false">
      <c r="A157" s="0" t="n">
        <v>3018</v>
      </c>
      <c r="B157" s="15" t="n">
        <v>46174</v>
      </c>
      <c r="C157" s="0" t="n">
        <v>5</v>
      </c>
      <c r="D157" s="16" t="n">
        <v>11293</v>
      </c>
      <c r="E157" s="16" t="n">
        <v>331</v>
      </c>
      <c r="F157" s="16" t="n">
        <v>301</v>
      </c>
      <c r="G157" s="16" t="n">
        <v>826</v>
      </c>
      <c r="H157" s="16" t="n">
        <v>129</v>
      </c>
    </row>
    <row r="158" customFormat="false" ht="15" hidden="false" customHeight="false" outlineLevel="0" collapsed="false">
      <c r="A158" s="0" t="n">
        <v>3019</v>
      </c>
      <c r="B158" s="15" t="n">
        <v>45078</v>
      </c>
      <c r="C158" s="0" t="n">
        <v>1</v>
      </c>
      <c r="D158" s="16" t="n">
        <v>8134</v>
      </c>
      <c r="E158" s="16" t="n">
        <v>33</v>
      </c>
      <c r="F158" s="16" t="n">
        <v>133</v>
      </c>
      <c r="G158" s="16" t="n">
        <v>765</v>
      </c>
      <c r="H158" s="16" t="n">
        <v>20</v>
      </c>
    </row>
    <row r="159" customFormat="false" ht="15" hidden="false" customHeight="false" outlineLevel="0" collapsed="false">
      <c r="A159" s="0" t="n">
        <v>3019</v>
      </c>
      <c r="B159" s="15" t="n">
        <v>45170</v>
      </c>
      <c r="C159" s="0" t="n">
        <v>1</v>
      </c>
      <c r="D159" s="16" t="n">
        <v>8320</v>
      </c>
      <c r="E159" s="16" t="n">
        <v>40</v>
      </c>
      <c r="F159" s="16" t="n">
        <v>141</v>
      </c>
      <c r="G159" s="16" t="n">
        <v>958</v>
      </c>
      <c r="H159" s="16" t="n">
        <v>29</v>
      </c>
    </row>
    <row r="160" customFormat="false" ht="15" hidden="false" customHeight="false" outlineLevel="0" collapsed="false">
      <c r="A160" s="0" t="n">
        <v>3019</v>
      </c>
      <c r="B160" s="15" t="n">
        <v>45261</v>
      </c>
      <c r="C160" s="0" t="n">
        <v>1</v>
      </c>
      <c r="D160" s="16" t="n">
        <v>8422</v>
      </c>
      <c r="E160" s="16" t="n">
        <v>41</v>
      </c>
      <c r="F160" s="16" t="n">
        <v>158</v>
      </c>
      <c r="G160" s="16" t="n">
        <v>1062</v>
      </c>
      <c r="H160" s="16" t="n">
        <v>33</v>
      </c>
    </row>
    <row r="161" customFormat="false" ht="15" hidden="false" customHeight="false" outlineLevel="0" collapsed="false">
      <c r="A161" s="0" t="n">
        <v>3019</v>
      </c>
      <c r="B161" s="15" t="n">
        <v>45352</v>
      </c>
      <c r="C161" s="0" t="n">
        <v>1</v>
      </c>
      <c r="D161" s="16" t="n">
        <v>8458</v>
      </c>
      <c r="E161" s="16" t="n">
        <v>43</v>
      </c>
      <c r="F161" s="16" t="n">
        <v>175</v>
      </c>
      <c r="G161" s="16" t="n">
        <v>672</v>
      </c>
      <c r="H161" s="16" t="n">
        <v>25</v>
      </c>
    </row>
    <row r="162" customFormat="false" ht="15" hidden="false" customHeight="false" outlineLevel="0" collapsed="false">
      <c r="A162" s="0" t="n">
        <v>3019</v>
      </c>
      <c r="B162" s="15" t="n">
        <v>45444</v>
      </c>
      <c r="C162" s="0" t="n">
        <v>1</v>
      </c>
      <c r="D162" s="16" t="n">
        <v>8487</v>
      </c>
      <c r="E162" s="16" t="n">
        <v>52</v>
      </c>
      <c r="F162" s="16" t="n">
        <v>185</v>
      </c>
      <c r="G162" s="16" t="n">
        <v>814</v>
      </c>
      <c r="H162" s="16" t="n">
        <v>31</v>
      </c>
    </row>
    <row r="163" customFormat="false" ht="15" hidden="false" customHeight="false" outlineLevel="0" collapsed="false">
      <c r="A163" s="0" t="n">
        <v>3019</v>
      </c>
      <c r="B163" s="15" t="n">
        <v>45536</v>
      </c>
      <c r="C163" s="0" t="n">
        <v>1</v>
      </c>
      <c r="D163" s="16" t="n">
        <v>8450</v>
      </c>
      <c r="E163" s="16" t="n">
        <v>59</v>
      </c>
      <c r="F163" s="16" t="n">
        <v>212</v>
      </c>
      <c r="G163" s="16" t="n">
        <v>886</v>
      </c>
      <c r="H163" s="16" t="n">
        <v>37</v>
      </c>
    </row>
    <row r="164" customFormat="false" ht="15" hidden="false" customHeight="false" outlineLevel="0" collapsed="false">
      <c r="A164" s="0" t="n">
        <v>3019</v>
      </c>
      <c r="B164" s="15" t="n">
        <v>45627</v>
      </c>
      <c r="C164" s="0" t="n">
        <v>1</v>
      </c>
      <c r="D164" s="16" t="n">
        <v>8360</v>
      </c>
      <c r="E164" s="16" t="n">
        <v>68</v>
      </c>
      <c r="F164" s="16" t="n">
        <v>222</v>
      </c>
      <c r="G164" s="16" t="n">
        <v>1030</v>
      </c>
      <c r="H164" s="16" t="n">
        <v>46</v>
      </c>
    </row>
    <row r="165" customFormat="false" ht="15" hidden="false" customHeight="false" outlineLevel="0" collapsed="false">
      <c r="A165" s="0" t="n">
        <v>3019</v>
      </c>
      <c r="B165" s="15" t="n">
        <v>45717</v>
      </c>
      <c r="C165" s="0" t="n">
        <v>1</v>
      </c>
      <c r="D165" s="16" t="n">
        <v>8417</v>
      </c>
      <c r="E165" s="16" t="n">
        <v>86</v>
      </c>
      <c r="F165" s="16" t="n">
        <v>247</v>
      </c>
      <c r="G165" s="16" t="n">
        <v>607</v>
      </c>
      <c r="H165" s="16" t="n">
        <v>33</v>
      </c>
    </row>
    <row r="166" customFormat="false" ht="15" hidden="false" customHeight="false" outlineLevel="0" collapsed="false">
      <c r="A166" s="0" t="n">
        <v>3019</v>
      </c>
      <c r="B166" s="15" t="n">
        <v>45809</v>
      </c>
      <c r="C166" s="0" t="n">
        <v>1</v>
      </c>
      <c r="D166" s="16" t="n">
        <v>8473</v>
      </c>
      <c r="E166" s="16" t="n">
        <v>93</v>
      </c>
      <c r="F166" s="16" t="n">
        <v>265</v>
      </c>
      <c r="G166" s="16" t="n">
        <v>717</v>
      </c>
      <c r="H166" s="16" t="n">
        <v>40</v>
      </c>
    </row>
    <row r="167" customFormat="false" ht="15" hidden="false" customHeight="false" outlineLevel="0" collapsed="false">
      <c r="A167" s="0" t="n">
        <v>3019</v>
      </c>
      <c r="B167" s="15" t="n">
        <v>45901</v>
      </c>
      <c r="C167" s="0" t="n">
        <v>1</v>
      </c>
      <c r="D167" s="16" t="n">
        <v>8486</v>
      </c>
      <c r="E167" s="16" t="n">
        <v>103</v>
      </c>
      <c r="F167" s="16" t="n">
        <v>266</v>
      </c>
      <c r="G167" s="16" t="n">
        <v>777</v>
      </c>
      <c r="H167" s="16" t="n">
        <v>53</v>
      </c>
    </row>
    <row r="168" customFormat="false" ht="15" hidden="false" customHeight="false" outlineLevel="0" collapsed="false">
      <c r="A168" s="0" t="n">
        <v>3019</v>
      </c>
      <c r="B168" s="15" t="n">
        <v>45992</v>
      </c>
      <c r="C168" s="0" t="n">
        <v>1</v>
      </c>
      <c r="D168" s="16" t="n">
        <v>8336</v>
      </c>
      <c r="E168" s="16" t="n">
        <v>119</v>
      </c>
      <c r="F168" s="16" t="n">
        <v>270</v>
      </c>
      <c r="G168" s="16" t="n">
        <v>819</v>
      </c>
      <c r="H168" s="16" t="n">
        <v>67</v>
      </c>
    </row>
    <row r="169" customFormat="false" ht="15" hidden="false" customHeight="false" outlineLevel="0" collapsed="false">
      <c r="A169" s="0" t="n">
        <v>3019</v>
      </c>
      <c r="B169" s="15" t="n">
        <v>46082</v>
      </c>
      <c r="C169" s="0" t="n">
        <v>1</v>
      </c>
      <c r="D169" s="16" t="n">
        <v>8204</v>
      </c>
      <c r="E169" s="16" t="n">
        <v>124</v>
      </c>
      <c r="F169" s="16" t="n">
        <v>277</v>
      </c>
      <c r="G169" s="16" t="n">
        <v>367</v>
      </c>
      <c r="H169" s="16" t="n">
        <v>55</v>
      </c>
    </row>
    <row r="170" customFormat="false" ht="15" hidden="false" customHeight="false" outlineLevel="0" collapsed="false">
      <c r="A170" s="0" t="n">
        <v>3019</v>
      </c>
      <c r="B170" s="15" t="n">
        <v>46174</v>
      </c>
      <c r="C170" s="0" t="n">
        <v>1</v>
      </c>
      <c r="D170" s="16" t="n">
        <v>8163</v>
      </c>
      <c r="E170" s="16" t="n">
        <v>164</v>
      </c>
      <c r="F170" s="16" t="n">
        <v>302</v>
      </c>
      <c r="G170" s="16" t="n">
        <v>442</v>
      </c>
      <c r="H170" s="16" t="n">
        <v>88</v>
      </c>
    </row>
    <row r="171" customFormat="false" ht="15" hidden="false" customHeight="false" outlineLevel="0" collapsed="false">
      <c r="A171" s="0" t="n">
        <v>3020</v>
      </c>
      <c r="B171" s="15" t="n">
        <v>45078</v>
      </c>
      <c r="C171" s="0" t="n">
        <v>1</v>
      </c>
      <c r="D171" s="16" t="n">
        <v>36197</v>
      </c>
      <c r="E171" s="16" t="n">
        <v>809</v>
      </c>
      <c r="F171" s="16" t="n">
        <v>705</v>
      </c>
      <c r="G171" s="16" t="n">
        <v>2268</v>
      </c>
      <c r="H171" s="16" t="n">
        <v>140</v>
      </c>
    </row>
    <row r="172" customFormat="false" ht="15" hidden="false" customHeight="false" outlineLevel="0" collapsed="false">
      <c r="A172" s="0" t="n">
        <v>3020</v>
      </c>
      <c r="B172" s="15" t="n">
        <v>45170</v>
      </c>
      <c r="C172" s="0" t="n">
        <v>1</v>
      </c>
      <c r="D172" s="16" t="n">
        <v>36571</v>
      </c>
      <c r="E172" s="16" t="n">
        <v>825</v>
      </c>
      <c r="F172" s="16" t="n">
        <v>743</v>
      </c>
      <c r="G172" s="16" t="n">
        <v>2857</v>
      </c>
      <c r="H172" s="16" t="n">
        <v>172</v>
      </c>
    </row>
    <row r="173" customFormat="false" ht="15" hidden="false" customHeight="false" outlineLevel="0" collapsed="false">
      <c r="A173" s="0" t="n">
        <v>3020</v>
      </c>
      <c r="B173" s="15" t="n">
        <v>45261</v>
      </c>
      <c r="C173" s="0" t="n">
        <v>1</v>
      </c>
      <c r="D173" s="16" t="n">
        <v>37039</v>
      </c>
      <c r="E173" s="16" t="n">
        <v>867</v>
      </c>
      <c r="F173" s="16" t="n">
        <v>770</v>
      </c>
      <c r="G173" s="16" t="n">
        <v>3391</v>
      </c>
      <c r="H173" s="16" t="n">
        <v>197</v>
      </c>
    </row>
    <row r="174" customFormat="false" ht="15" hidden="false" customHeight="false" outlineLevel="0" collapsed="false">
      <c r="A174" s="0" t="n">
        <v>3020</v>
      </c>
      <c r="B174" s="15" t="n">
        <v>45352</v>
      </c>
      <c r="C174" s="0" t="n">
        <v>1</v>
      </c>
      <c r="D174" s="16" t="n">
        <v>37311</v>
      </c>
      <c r="E174" s="16" t="n">
        <v>897</v>
      </c>
      <c r="F174" s="16" t="n">
        <v>803</v>
      </c>
      <c r="G174" s="16" t="n">
        <v>2195</v>
      </c>
      <c r="H174" s="16" t="n">
        <v>130</v>
      </c>
    </row>
    <row r="175" customFormat="false" ht="15" hidden="false" customHeight="false" outlineLevel="0" collapsed="false">
      <c r="A175" s="0" t="n">
        <v>3020</v>
      </c>
      <c r="B175" s="15" t="n">
        <v>45444</v>
      </c>
      <c r="C175" s="0" t="n">
        <v>1</v>
      </c>
      <c r="D175" s="16" t="n">
        <v>37421</v>
      </c>
      <c r="E175" s="16" t="n">
        <v>939</v>
      </c>
      <c r="F175" s="16" t="n">
        <v>847</v>
      </c>
      <c r="G175" s="16" t="n">
        <v>2737</v>
      </c>
      <c r="H175" s="16" t="n">
        <v>169</v>
      </c>
    </row>
    <row r="176" customFormat="false" ht="15" hidden="false" customHeight="false" outlineLevel="0" collapsed="false">
      <c r="A176" s="0" t="n">
        <v>3020</v>
      </c>
      <c r="B176" s="15" t="n">
        <v>45536</v>
      </c>
      <c r="C176" s="0" t="n">
        <v>1</v>
      </c>
      <c r="D176" s="16" t="n">
        <v>37393</v>
      </c>
      <c r="E176" s="16" t="n">
        <v>956</v>
      </c>
      <c r="F176" s="16" t="n">
        <v>906</v>
      </c>
      <c r="G176" s="16" t="n">
        <v>3197</v>
      </c>
      <c r="H176" s="16" t="n">
        <v>190</v>
      </c>
    </row>
    <row r="177" customFormat="false" ht="15" hidden="false" customHeight="false" outlineLevel="0" collapsed="false">
      <c r="A177" s="0" t="n">
        <v>3020</v>
      </c>
      <c r="B177" s="15" t="n">
        <v>45627</v>
      </c>
      <c r="C177" s="0" t="n">
        <v>1</v>
      </c>
      <c r="D177" s="16" t="n">
        <v>37429</v>
      </c>
      <c r="E177" s="16" t="n">
        <v>1001</v>
      </c>
      <c r="F177" s="16" t="n">
        <v>940</v>
      </c>
      <c r="G177" s="16" t="n">
        <v>3679</v>
      </c>
      <c r="H177" s="16" t="n">
        <v>220</v>
      </c>
    </row>
    <row r="178" customFormat="false" ht="15" hidden="false" customHeight="false" outlineLevel="0" collapsed="false">
      <c r="A178" s="0" t="n">
        <v>3020</v>
      </c>
      <c r="B178" s="15" t="n">
        <v>45717</v>
      </c>
      <c r="C178" s="0" t="n">
        <v>1</v>
      </c>
      <c r="D178" s="16" t="n">
        <v>37477</v>
      </c>
      <c r="E178" s="16" t="n">
        <v>1019</v>
      </c>
      <c r="F178" s="16" t="n">
        <v>981</v>
      </c>
      <c r="G178" s="16" t="n">
        <v>1976</v>
      </c>
      <c r="H178" s="16" t="n">
        <v>116</v>
      </c>
    </row>
    <row r="179" customFormat="false" ht="15" hidden="false" customHeight="false" outlineLevel="0" collapsed="false">
      <c r="A179" s="0" t="n">
        <v>3020</v>
      </c>
      <c r="B179" s="15" t="n">
        <v>45809</v>
      </c>
      <c r="C179" s="0" t="n">
        <v>1</v>
      </c>
      <c r="D179" s="16" t="n">
        <v>37710</v>
      </c>
      <c r="E179" s="16" t="n">
        <v>1093</v>
      </c>
      <c r="F179" s="16" t="n">
        <v>1095</v>
      </c>
      <c r="G179" s="16" t="n">
        <v>2506</v>
      </c>
      <c r="H179" s="16" t="n">
        <v>170</v>
      </c>
    </row>
    <row r="180" customFormat="false" ht="15" hidden="false" customHeight="false" outlineLevel="0" collapsed="false">
      <c r="A180" s="0" t="n">
        <v>3020</v>
      </c>
      <c r="B180" s="15" t="n">
        <v>45901</v>
      </c>
      <c r="C180" s="0" t="n">
        <v>1</v>
      </c>
      <c r="D180" s="16" t="n">
        <v>38003</v>
      </c>
      <c r="E180" s="16" t="n">
        <v>1194</v>
      </c>
      <c r="F180" s="16" t="n">
        <v>1167</v>
      </c>
      <c r="G180" s="16" t="n">
        <v>3028</v>
      </c>
      <c r="H180" s="16" t="n">
        <v>266</v>
      </c>
    </row>
    <row r="181" customFormat="false" ht="15" hidden="false" customHeight="false" outlineLevel="0" collapsed="false">
      <c r="A181" s="0" t="n">
        <v>3020</v>
      </c>
      <c r="B181" s="15" t="n">
        <v>45992</v>
      </c>
      <c r="C181" s="0" t="n">
        <v>1</v>
      </c>
      <c r="D181" s="16" t="n">
        <v>36940</v>
      </c>
      <c r="E181" s="16" t="n">
        <v>499</v>
      </c>
      <c r="F181" s="16" t="n">
        <v>1251</v>
      </c>
      <c r="G181" s="16" t="n">
        <v>3156</v>
      </c>
      <c r="H181" s="16" t="n">
        <v>241</v>
      </c>
    </row>
    <row r="182" customFormat="false" ht="15" hidden="false" customHeight="false" outlineLevel="0" collapsed="false">
      <c r="A182" s="0" t="n">
        <v>3020</v>
      </c>
      <c r="B182" s="15" t="n">
        <v>46082</v>
      </c>
      <c r="C182" s="0" t="n">
        <v>1</v>
      </c>
      <c r="D182" s="16" t="n">
        <v>37104</v>
      </c>
      <c r="E182" s="16" t="n">
        <v>556</v>
      </c>
      <c r="F182" s="16" t="n">
        <v>1321</v>
      </c>
      <c r="G182" s="16" t="n">
        <v>1810</v>
      </c>
      <c r="H182" s="16" t="n">
        <v>176</v>
      </c>
    </row>
    <row r="183" customFormat="false" ht="15" hidden="false" customHeight="false" outlineLevel="0" collapsed="false">
      <c r="A183" s="0" t="n">
        <v>3020</v>
      </c>
      <c r="B183" s="15" t="n">
        <v>46174</v>
      </c>
      <c r="C183" s="0" t="n">
        <v>1</v>
      </c>
      <c r="D183" s="16" t="n">
        <v>37276</v>
      </c>
      <c r="E183" s="16" t="n">
        <v>656</v>
      </c>
      <c r="F183" s="16" t="n">
        <v>1379</v>
      </c>
      <c r="G183" s="16" t="n">
        <v>2254</v>
      </c>
      <c r="H183" s="16" t="n">
        <v>274</v>
      </c>
    </row>
    <row r="184" customFormat="false" ht="15" hidden="false" customHeight="false" outlineLevel="0" collapsed="false">
      <c r="A184" s="0" t="n">
        <v>3021</v>
      </c>
      <c r="B184" s="15" t="n">
        <v>45078</v>
      </c>
      <c r="C184" s="0" t="n">
        <v>1</v>
      </c>
      <c r="D184" s="16" t="n">
        <v>35141</v>
      </c>
      <c r="E184" s="16" t="n">
        <v>80</v>
      </c>
      <c r="F184" s="16" t="n">
        <v>776</v>
      </c>
      <c r="G184" s="16" t="n">
        <v>1427</v>
      </c>
      <c r="H184" s="16" t="n">
        <v>53</v>
      </c>
    </row>
    <row r="185" customFormat="false" ht="15" hidden="false" customHeight="false" outlineLevel="0" collapsed="false">
      <c r="A185" s="0" t="n">
        <v>3021</v>
      </c>
      <c r="B185" s="15" t="n">
        <v>45170</v>
      </c>
      <c r="C185" s="0" t="n">
        <v>1</v>
      </c>
      <c r="D185" s="16" t="n">
        <v>35377</v>
      </c>
      <c r="E185" s="16" t="n">
        <v>89</v>
      </c>
      <c r="F185" s="16" t="n">
        <v>803</v>
      </c>
      <c r="G185" s="16" t="n">
        <v>1704</v>
      </c>
      <c r="H185" s="16" t="n">
        <v>64</v>
      </c>
    </row>
    <row r="186" customFormat="false" ht="15" hidden="false" customHeight="false" outlineLevel="0" collapsed="false">
      <c r="A186" s="0" t="n">
        <v>3021</v>
      </c>
      <c r="B186" s="15" t="n">
        <v>45261</v>
      </c>
      <c r="C186" s="0" t="n">
        <v>1</v>
      </c>
      <c r="D186" s="16" t="n">
        <v>35666</v>
      </c>
      <c r="E186" s="16" t="n">
        <v>107</v>
      </c>
      <c r="F186" s="16" t="n">
        <v>818</v>
      </c>
      <c r="G186" s="16" t="n">
        <v>2001</v>
      </c>
      <c r="H186" s="16" t="n">
        <v>82</v>
      </c>
    </row>
    <row r="187" customFormat="false" ht="15" hidden="false" customHeight="false" outlineLevel="0" collapsed="false">
      <c r="A187" s="0" t="n">
        <v>3021</v>
      </c>
      <c r="B187" s="15" t="n">
        <v>45352</v>
      </c>
      <c r="C187" s="0" t="n">
        <v>1</v>
      </c>
      <c r="D187" s="16" t="n">
        <v>35769</v>
      </c>
      <c r="E187" s="16" t="n">
        <v>124</v>
      </c>
      <c r="F187" s="16" t="n">
        <v>841</v>
      </c>
      <c r="G187" s="16" t="n">
        <v>1278</v>
      </c>
      <c r="H187" s="16" t="n">
        <v>72</v>
      </c>
    </row>
    <row r="188" customFormat="false" ht="15" hidden="false" customHeight="false" outlineLevel="0" collapsed="false">
      <c r="A188" s="0" t="n">
        <v>3021</v>
      </c>
      <c r="B188" s="15" t="n">
        <v>45444</v>
      </c>
      <c r="C188" s="0" t="n">
        <v>1</v>
      </c>
      <c r="D188" s="16" t="n">
        <v>36090</v>
      </c>
      <c r="E188" s="16" t="n">
        <v>139</v>
      </c>
      <c r="F188" s="16" t="n">
        <v>886</v>
      </c>
      <c r="G188" s="16" t="n">
        <v>1622</v>
      </c>
      <c r="H188" s="16" t="n">
        <v>86</v>
      </c>
    </row>
    <row r="189" customFormat="false" ht="15" hidden="false" customHeight="false" outlineLevel="0" collapsed="false">
      <c r="A189" s="0" t="n">
        <v>3021</v>
      </c>
      <c r="B189" s="15" t="n">
        <v>45536</v>
      </c>
      <c r="C189" s="0" t="n">
        <v>1</v>
      </c>
      <c r="D189" s="16" t="n">
        <v>36317</v>
      </c>
      <c r="E189" s="16" t="n">
        <v>153</v>
      </c>
      <c r="F189" s="16" t="n">
        <v>914</v>
      </c>
      <c r="G189" s="16" t="n">
        <v>1877</v>
      </c>
      <c r="H189" s="16" t="n">
        <v>96</v>
      </c>
    </row>
    <row r="190" customFormat="false" ht="15" hidden="false" customHeight="false" outlineLevel="0" collapsed="false">
      <c r="A190" s="0" t="n">
        <v>3021</v>
      </c>
      <c r="B190" s="15" t="n">
        <v>45627</v>
      </c>
      <c r="C190" s="0" t="n">
        <v>1</v>
      </c>
      <c r="D190" s="16" t="n">
        <v>36442</v>
      </c>
      <c r="E190" s="16" t="n">
        <v>175</v>
      </c>
      <c r="F190" s="16" t="n">
        <v>962</v>
      </c>
      <c r="G190" s="16" t="n">
        <v>2155</v>
      </c>
      <c r="H190" s="16" t="n">
        <v>112</v>
      </c>
    </row>
    <row r="191" customFormat="false" ht="15" hidden="false" customHeight="false" outlineLevel="0" collapsed="false">
      <c r="A191" s="0" t="n">
        <v>3021</v>
      </c>
      <c r="B191" s="15" t="n">
        <v>45717</v>
      </c>
      <c r="C191" s="0" t="n">
        <v>1</v>
      </c>
      <c r="D191" s="16" t="n">
        <v>36507</v>
      </c>
      <c r="E191" s="16" t="n">
        <v>181</v>
      </c>
      <c r="F191" s="16" t="n">
        <v>982</v>
      </c>
      <c r="G191" s="16" t="n">
        <v>1276</v>
      </c>
      <c r="H191" s="16" t="n">
        <v>53</v>
      </c>
    </row>
    <row r="192" customFormat="false" ht="15" hidden="false" customHeight="false" outlineLevel="0" collapsed="false">
      <c r="A192" s="0" t="n">
        <v>3021</v>
      </c>
      <c r="B192" s="15" t="n">
        <v>45809</v>
      </c>
      <c r="C192" s="0" t="n">
        <v>1</v>
      </c>
      <c r="D192" s="16" t="n">
        <v>36641</v>
      </c>
      <c r="E192" s="16" t="n">
        <v>211</v>
      </c>
      <c r="F192" s="16" t="n">
        <v>1024</v>
      </c>
      <c r="G192" s="16" t="n">
        <v>1602</v>
      </c>
      <c r="H192" s="16" t="n">
        <v>74</v>
      </c>
    </row>
    <row r="193" customFormat="false" ht="15" hidden="false" customHeight="false" outlineLevel="0" collapsed="false">
      <c r="A193" s="0" t="n">
        <v>3021</v>
      </c>
      <c r="B193" s="15" t="n">
        <v>45901</v>
      </c>
      <c r="C193" s="0" t="n">
        <v>1</v>
      </c>
      <c r="D193" s="16" t="n">
        <v>36838</v>
      </c>
      <c r="E193" s="16" t="n">
        <v>229</v>
      </c>
      <c r="F193" s="16" t="n">
        <v>1058</v>
      </c>
      <c r="G193" s="16" t="n">
        <v>1877</v>
      </c>
      <c r="H193" s="16" t="n">
        <v>89</v>
      </c>
    </row>
    <row r="194" customFormat="false" ht="15" hidden="false" customHeight="false" outlineLevel="0" collapsed="false">
      <c r="A194" s="0" t="n">
        <v>3021</v>
      </c>
      <c r="B194" s="15" t="n">
        <v>45992</v>
      </c>
      <c r="C194" s="0" t="n">
        <v>1</v>
      </c>
      <c r="D194" s="16" t="n">
        <v>36954</v>
      </c>
      <c r="E194" s="16" t="n">
        <v>236</v>
      </c>
      <c r="F194" s="16" t="n">
        <v>1121</v>
      </c>
      <c r="G194" s="16" t="n">
        <v>2165</v>
      </c>
      <c r="H194" s="16" t="n">
        <v>101</v>
      </c>
    </row>
    <row r="195" customFormat="false" ht="15" hidden="false" customHeight="false" outlineLevel="0" collapsed="false">
      <c r="A195" s="0" t="n">
        <v>3021</v>
      </c>
      <c r="B195" s="15" t="n">
        <v>46082</v>
      </c>
      <c r="C195" s="0" t="n">
        <v>1</v>
      </c>
      <c r="D195" s="16" t="n">
        <v>37017</v>
      </c>
      <c r="E195" s="16" t="n">
        <v>274</v>
      </c>
      <c r="F195" s="16" t="n">
        <v>1176</v>
      </c>
      <c r="G195" s="16" t="n">
        <v>1248</v>
      </c>
      <c r="H195" s="16" t="n">
        <v>81</v>
      </c>
    </row>
    <row r="196" customFormat="false" ht="15" hidden="false" customHeight="false" outlineLevel="0" collapsed="false">
      <c r="A196" s="0" t="n">
        <v>3021</v>
      </c>
      <c r="B196" s="15" t="n">
        <v>46174</v>
      </c>
      <c r="C196" s="0" t="n">
        <v>1</v>
      </c>
      <c r="D196" s="16" t="n">
        <v>37025</v>
      </c>
      <c r="E196" s="16" t="n">
        <v>339</v>
      </c>
      <c r="F196" s="16" t="n">
        <v>1234</v>
      </c>
      <c r="G196" s="16" t="n">
        <v>1571</v>
      </c>
      <c r="H196" s="16" t="n">
        <v>138</v>
      </c>
    </row>
    <row r="197" customFormat="false" ht="15" hidden="false" customHeight="false" outlineLevel="0" collapsed="false">
      <c r="A197" s="0" t="n">
        <v>3022</v>
      </c>
      <c r="B197" s="15" t="n">
        <v>45078</v>
      </c>
      <c r="C197" s="0" t="n">
        <v>2</v>
      </c>
      <c r="D197" s="16" t="n">
        <v>2755</v>
      </c>
      <c r="E197" s="16" t="n">
        <v>4</v>
      </c>
      <c r="F197" s="16" t="n">
        <v>52</v>
      </c>
      <c r="G197" s="16" t="n">
        <v>106</v>
      </c>
      <c r="H197" s="16" t="n">
        <v>2</v>
      </c>
    </row>
    <row r="198" customFormat="false" ht="15" hidden="false" customHeight="false" outlineLevel="0" collapsed="false">
      <c r="A198" s="0" t="n">
        <v>3022</v>
      </c>
      <c r="B198" s="15" t="n">
        <v>45170</v>
      </c>
      <c r="C198" s="0" t="n">
        <v>2</v>
      </c>
      <c r="D198" s="16" t="n">
        <v>2766</v>
      </c>
      <c r="E198" s="16" t="n">
        <v>5</v>
      </c>
      <c r="F198" s="16" t="n">
        <v>51</v>
      </c>
      <c r="G198" s="16" t="n">
        <v>132</v>
      </c>
      <c r="H198" s="16" t="n">
        <v>3</v>
      </c>
    </row>
    <row r="199" customFormat="false" ht="15" hidden="false" customHeight="false" outlineLevel="0" collapsed="false">
      <c r="A199" s="0" t="n">
        <v>3022</v>
      </c>
      <c r="B199" s="15" t="n">
        <v>45261</v>
      </c>
      <c r="C199" s="0" t="n">
        <v>2</v>
      </c>
      <c r="D199" s="16" t="n">
        <v>2744</v>
      </c>
      <c r="E199" s="16" t="n">
        <v>7</v>
      </c>
      <c r="F199" s="16" t="n">
        <v>51</v>
      </c>
      <c r="G199" s="16" t="n">
        <v>164</v>
      </c>
      <c r="H199" s="16" t="n">
        <v>5</v>
      </c>
    </row>
    <row r="200" customFormat="false" ht="15" hidden="false" customHeight="false" outlineLevel="0" collapsed="false">
      <c r="A200" s="0" t="n">
        <v>3022</v>
      </c>
      <c r="B200" s="15" t="n">
        <v>45352</v>
      </c>
      <c r="C200" s="0" t="n">
        <v>2</v>
      </c>
      <c r="D200" s="16" t="n">
        <v>2743</v>
      </c>
      <c r="E200" s="16" t="n">
        <v>7</v>
      </c>
      <c r="F200" s="16" t="n">
        <v>57</v>
      </c>
      <c r="G200" s="16" t="n">
        <v>109</v>
      </c>
      <c r="H200" s="16" t="n">
        <v>4</v>
      </c>
    </row>
    <row r="201" customFormat="false" ht="15" hidden="false" customHeight="false" outlineLevel="0" collapsed="false">
      <c r="A201" s="0" t="n">
        <v>3022</v>
      </c>
      <c r="B201" s="15" t="n">
        <v>45444</v>
      </c>
      <c r="C201" s="0" t="n">
        <v>2</v>
      </c>
      <c r="D201" s="16" t="n">
        <v>2756</v>
      </c>
      <c r="E201" s="16" t="n">
        <v>9</v>
      </c>
      <c r="F201" s="16" t="n">
        <v>57</v>
      </c>
      <c r="G201" s="16" t="n">
        <v>129</v>
      </c>
      <c r="H201" s="16" t="n">
        <v>4</v>
      </c>
    </row>
    <row r="202" customFormat="false" ht="15" hidden="false" customHeight="false" outlineLevel="0" collapsed="false">
      <c r="A202" s="0" t="n">
        <v>3022</v>
      </c>
      <c r="B202" s="15" t="n">
        <v>45536</v>
      </c>
      <c r="C202" s="0" t="n">
        <v>2</v>
      </c>
      <c r="D202" s="16" t="n">
        <v>2733</v>
      </c>
      <c r="E202" s="16" t="n">
        <v>11</v>
      </c>
      <c r="F202" s="16" t="n">
        <v>57</v>
      </c>
      <c r="G202" s="16" t="n">
        <v>146</v>
      </c>
      <c r="H202" s="16" t="n">
        <v>6</v>
      </c>
    </row>
    <row r="203" customFormat="false" ht="15" hidden="false" customHeight="false" outlineLevel="0" collapsed="false">
      <c r="A203" s="0" t="n">
        <v>3022</v>
      </c>
      <c r="B203" s="15" t="n">
        <v>45627</v>
      </c>
      <c r="C203" s="0" t="n">
        <v>2</v>
      </c>
      <c r="D203" s="16" t="n">
        <v>2719</v>
      </c>
      <c r="E203" s="16" t="n">
        <v>12</v>
      </c>
      <c r="F203" s="16" t="n">
        <v>57</v>
      </c>
      <c r="G203" s="16" t="n">
        <v>162</v>
      </c>
      <c r="H203" s="16" t="n">
        <v>7</v>
      </c>
    </row>
    <row r="204" customFormat="false" ht="15" hidden="false" customHeight="false" outlineLevel="0" collapsed="false">
      <c r="A204" s="0" t="n">
        <v>3022</v>
      </c>
      <c r="B204" s="15" t="n">
        <v>45717</v>
      </c>
      <c r="C204" s="0" t="n">
        <v>2</v>
      </c>
      <c r="D204" s="16" t="n">
        <v>2742</v>
      </c>
      <c r="E204" s="16" t="n">
        <v>14</v>
      </c>
      <c r="F204" s="16" t="n">
        <v>71</v>
      </c>
      <c r="G204" s="16" t="n">
        <v>102</v>
      </c>
      <c r="H204" s="16" t="n">
        <v>4</v>
      </c>
    </row>
    <row r="205" customFormat="false" ht="15" hidden="false" customHeight="false" outlineLevel="0" collapsed="false">
      <c r="A205" s="0" t="n">
        <v>3022</v>
      </c>
      <c r="B205" s="15" t="n">
        <v>45809</v>
      </c>
      <c r="C205" s="0" t="n">
        <v>2</v>
      </c>
      <c r="D205" s="16" t="n">
        <v>2739</v>
      </c>
      <c r="E205" s="16" t="n">
        <v>18</v>
      </c>
      <c r="F205" s="16" t="n">
        <v>72</v>
      </c>
      <c r="G205" s="16" t="n">
        <v>125</v>
      </c>
      <c r="H205" s="16" t="n">
        <v>7</v>
      </c>
    </row>
    <row r="206" customFormat="false" ht="15" hidden="false" customHeight="false" outlineLevel="0" collapsed="false">
      <c r="A206" s="0" t="n">
        <v>3022</v>
      </c>
      <c r="B206" s="15" t="n">
        <v>45901</v>
      </c>
      <c r="C206" s="0" t="n">
        <v>2</v>
      </c>
      <c r="D206" s="16" t="n">
        <v>2707</v>
      </c>
      <c r="E206" s="16" t="n">
        <v>23</v>
      </c>
      <c r="F206" s="16" t="n">
        <v>75</v>
      </c>
      <c r="G206" s="16" t="n">
        <v>141</v>
      </c>
      <c r="H206" s="16" t="n">
        <v>11</v>
      </c>
    </row>
    <row r="207" customFormat="false" ht="15" hidden="false" customHeight="false" outlineLevel="0" collapsed="false">
      <c r="A207" s="0" t="n">
        <v>3022</v>
      </c>
      <c r="B207" s="15" t="n">
        <v>45992</v>
      </c>
      <c r="C207" s="0" t="n">
        <v>2</v>
      </c>
      <c r="D207" s="16" t="n">
        <v>2674</v>
      </c>
      <c r="E207" s="16" t="n">
        <v>23</v>
      </c>
      <c r="F207" s="16" t="n">
        <v>81</v>
      </c>
      <c r="G207" s="16" t="n">
        <v>162</v>
      </c>
      <c r="H207" s="16" t="n">
        <v>12</v>
      </c>
    </row>
    <row r="208" customFormat="false" ht="15" hidden="false" customHeight="false" outlineLevel="0" collapsed="false">
      <c r="A208" s="0" t="n">
        <v>3022</v>
      </c>
      <c r="B208" s="15" t="n">
        <v>46082</v>
      </c>
      <c r="C208" s="0" t="n">
        <v>2</v>
      </c>
      <c r="D208" s="16" t="n">
        <v>2688</v>
      </c>
      <c r="E208" s="16" t="n">
        <v>25</v>
      </c>
      <c r="F208" s="16" t="n">
        <v>91</v>
      </c>
      <c r="G208" s="16" t="n">
        <v>93</v>
      </c>
      <c r="H208" s="16" t="n">
        <v>9</v>
      </c>
    </row>
    <row r="209" customFormat="false" ht="15" hidden="false" customHeight="false" outlineLevel="0" collapsed="false">
      <c r="A209" s="0" t="n">
        <v>3022</v>
      </c>
      <c r="B209" s="15" t="n">
        <v>46174</v>
      </c>
      <c r="C209" s="0" t="n">
        <v>2</v>
      </c>
      <c r="D209" s="16" t="n">
        <v>2724</v>
      </c>
      <c r="E209" s="16" t="n">
        <v>34</v>
      </c>
      <c r="F209" s="16" t="n">
        <v>98</v>
      </c>
      <c r="G209" s="16" t="n">
        <v>121</v>
      </c>
      <c r="H209" s="16" t="n">
        <v>16</v>
      </c>
    </row>
    <row r="210" customFormat="false" ht="15" hidden="false" customHeight="false" outlineLevel="0" collapsed="false">
      <c r="A210" s="0" t="n">
        <v>3023</v>
      </c>
      <c r="B210" s="15" t="n">
        <v>45078</v>
      </c>
      <c r="C210" s="0" t="n">
        <v>2</v>
      </c>
      <c r="D210" s="16" t="n">
        <v>47452</v>
      </c>
      <c r="E210" s="16" t="n">
        <v>247</v>
      </c>
      <c r="F210" s="16" t="n">
        <v>865</v>
      </c>
      <c r="G210" s="16" t="n">
        <v>3552</v>
      </c>
      <c r="H210" s="16" t="n">
        <v>157</v>
      </c>
    </row>
    <row r="211" customFormat="false" ht="15" hidden="false" customHeight="false" outlineLevel="0" collapsed="false">
      <c r="A211" s="0" t="n">
        <v>3023</v>
      </c>
      <c r="B211" s="15" t="n">
        <v>45170</v>
      </c>
      <c r="C211" s="0" t="n">
        <v>2</v>
      </c>
      <c r="D211" s="16" t="n">
        <v>47879</v>
      </c>
      <c r="E211" s="16" t="n">
        <v>309</v>
      </c>
      <c r="F211" s="16" t="n">
        <v>894</v>
      </c>
      <c r="G211" s="16" t="n">
        <v>4327</v>
      </c>
      <c r="H211" s="16" t="n">
        <v>216</v>
      </c>
    </row>
    <row r="212" customFormat="false" ht="15" hidden="false" customHeight="false" outlineLevel="0" collapsed="false">
      <c r="A212" s="0" t="n">
        <v>3023</v>
      </c>
      <c r="B212" s="15" t="n">
        <v>45261</v>
      </c>
      <c r="C212" s="0" t="n">
        <v>2</v>
      </c>
      <c r="D212" s="16" t="n">
        <v>48272</v>
      </c>
      <c r="E212" s="16" t="n">
        <v>335</v>
      </c>
      <c r="F212" s="16" t="n">
        <v>955</v>
      </c>
      <c r="G212" s="16" t="n">
        <v>5102</v>
      </c>
      <c r="H212" s="16" t="n">
        <v>248</v>
      </c>
    </row>
    <row r="213" customFormat="false" ht="15" hidden="false" customHeight="false" outlineLevel="0" collapsed="false">
      <c r="A213" s="0" t="n">
        <v>3023</v>
      </c>
      <c r="B213" s="15" t="n">
        <v>45352</v>
      </c>
      <c r="C213" s="0" t="n">
        <v>2</v>
      </c>
      <c r="D213" s="16" t="n">
        <v>48727</v>
      </c>
      <c r="E213" s="16" t="n">
        <v>382</v>
      </c>
      <c r="F213" s="16" t="n">
        <v>998</v>
      </c>
      <c r="G213" s="16" t="n">
        <v>3371</v>
      </c>
      <c r="H213" s="16" t="n">
        <v>207</v>
      </c>
    </row>
    <row r="214" customFormat="false" ht="15" hidden="false" customHeight="false" outlineLevel="0" collapsed="false">
      <c r="A214" s="0" t="n">
        <v>3023</v>
      </c>
      <c r="B214" s="15" t="n">
        <v>45444</v>
      </c>
      <c r="C214" s="0" t="n">
        <v>2</v>
      </c>
      <c r="D214" s="16" t="n">
        <v>48874</v>
      </c>
      <c r="E214" s="16" t="n">
        <v>429</v>
      </c>
      <c r="F214" s="16" t="n">
        <v>1083</v>
      </c>
      <c r="G214" s="16" t="n">
        <v>4035</v>
      </c>
      <c r="H214" s="16" t="n">
        <v>254</v>
      </c>
    </row>
    <row r="215" customFormat="false" ht="15" hidden="false" customHeight="false" outlineLevel="0" collapsed="false">
      <c r="A215" s="0" t="n">
        <v>3023</v>
      </c>
      <c r="B215" s="15" t="n">
        <v>45536</v>
      </c>
      <c r="C215" s="0" t="n">
        <v>2</v>
      </c>
      <c r="D215" s="16" t="n">
        <v>49017</v>
      </c>
      <c r="E215" s="16" t="n">
        <v>475</v>
      </c>
      <c r="F215" s="16" t="n">
        <v>1180</v>
      </c>
      <c r="G215" s="16" t="n">
        <v>4654</v>
      </c>
      <c r="H215" s="16" t="n">
        <v>297</v>
      </c>
    </row>
    <row r="216" customFormat="false" ht="15" hidden="false" customHeight="false" outlineLevel="0" collapsed="false">
      <c r="A216" s="0" t="n">
        <v>3023</v>
      </c>
      <c r="B216" s="15" t="n">
        <v>45627</v>
      </c>
      <c r="C216" s="0" t="n">
        <v>2</v>
      </c>
      <c r="D216" s="16" t="n">
        <v>48974</v>
      </c>
      <c r="E216" s="16" t="n">
        <v>514</v>
      </c>
      <c r="F216" s="16" t="n">
        <v>1234</v>
      </c>
      <c r="G216" s="16" t="n">
        <v>5206</v>
      </c>
      <c r="H216" s="16" t="n">
        <v>336</v>
      </c>
    </row>
    <row r="217" customFormat="false" ht="15" hidden="false" customHeight="false" outlineLevel="0" collapsed="false">
      <c r="A217" s="0" t="n">
        <v>3023</v>
      </c>
      <c r="B217" s="15" t="n">
        <v>45717</v>
      </c>
      <c r="C217" s="0" t="n">
        <v>2</v>
      </c>
      <c r="D217" s="16" t="n">
        <v>49231</v>
      </c>
      <c r="E217" s="16" t="n">
        <v>560</v>
      </c>
      <c r="F217" s="16" t="n">
        <v>1312</v>
      </c>
      <c r="G217" s="16" t="n">
        <v>3072</v>
      </c>
      <c r="H217" s="16" t="n">
        <v>187</v>
      </c>
    </row>
    <row r="218" customFormat="false" ht="15" hidden="false" customHeight="false" outlineLevel="0" collapsed="false">
      <c r="A218" s="0" t="n">
        <v>3023</v>
      </c>
      <c r="B218" s="15" t="n">
        <v>45809</v>
      </c>
      <c r="C218" s="0" t="n">
        <v>2</v>
      </c>
      <c r="D218" s="16" t="n">
        <v>49465</v>
      </c>
      <c r="E218" s="16" t="n">
        <v>647</v>
      </c>
      <c r="F218" s="16" t="n">
        <v>1413</v>
      </c>
      <c r="G218" s="16" t="n">
        <v>3776</v>
      </c>
      <c r="H218" s="16" t="n">
        <v>277</v>
      </c>
    </row>
    <row r="219" customFormat="false" ht="15" hidden="false" customHeight="false" outlineLevel="0" collapsed="false">
      <c r="A219" s="0" t="n">
        <v>3023</v>
      </c>
      <c r="B219" s="15" t="n">
        <v>45901</v>
      </c>
      <c r="C219" s="0" t="n">
        <v>2</v>
      </c>
      <c r="D219" s="16" t="n">
        <v>49493</v>
      </c>
      <c r="E219" s="16" t="n">
        <v>716</v>
      </c>
      <c r="F219" s="16" t="n">
        <v>1440</v>
      </c>
      <c r="G219" s="16" t="n">
        <v>4453</v>
      </c>
      <c r="H219" s="16" t="n">
        <v>346</v>
      </c>
    </row>
    <row r="220" customFormat="false" ht="15" hidden="false" customHeight="false" outlineLevel="0" collapsed="false">
      <c r="A220" s="0" t="n">
        <v>3023</v>
      </c>
      <c r="B220" s="15" t="n">
        <v>45992</v>
      </c>
      <c r="C220" s="0" t="n">
        <v>2</v>
      </c>
      <c r="D220" s="16" t="n">
        <v>49421</v>
      </c>
      <c r="E220" s="16" t="n">
        <v>800</v>
      </c>
      <c r="F220" s="16" t="n">
        <v>1503</v>
      </c>
      <c r="G220" s="16" t="n">
        <v>5057</v>
      </c>
      <c r="H220" s="16" t="n">
        <v>426</v>
      </c>
    </row>
    <row r="221" customFormat="false" ht="15" hidden="false" customHeight="false" outlineLevel="0" collapsed="false">
      <c r="A221" s="0" t="n">
        <v>3023</v>
      </c>
      <c r="B221" s="15" t="n">
        <v>46082</v>
      </c>
      <c r="C221" s="0" t="n">
        <v>2</v>
      </c>
      <c r="D221" s="16" t="n">
        <v>49533</v>
      </c>
      <c r="E221" s="16" t="n">
        <v>891</v>
      </c>
      <c r="F221" s="16" t="n">
        <v>1640</v>
      </c>
      <c r="G221" s="16" t="n">
        <v>3029</v>
      </c>
      <c r="H221" s="16" t="n">
        <v>336</v>
      </c>
    </row>
    <row r="222" customFormat="false" ht="15" hidden="false" customHeight="false" outlineLevel="0" collapsed="false">
      <c r="A222" s="0" t="n">
        <v>3023</v>
      </c>
      <c r="B222" s="15" t="n">
        <v>46174</v>
      </c>
      <c r="C222" s="0" t="n">
        <v>2</v>
      </c>
      <c r="D222" s="16" t="n">
        <v>49843</v>
      </c>
      <c r="E222" s="16" t="n">
        <v>1088</v>
      </c>
      <c r="F222" s="16" t="n">
        <v>1726</v>
      </c>
      <c r="G222" s="16" t="n">
        <v>3790</v>
      </c>
      <c r="H222" s="16" t="n">
        <v>529</v>
      </c>
    </row>
    <row r="223" customFormat="false" ht="15" hidden="false" customHeight="false" outlineLevel="0" collapsed="false">
      <c r="A223" s="0" t="n">
        <v>3024</v>
      </c>
      <c r="B223" s="15" t="n">
        <v>45078</v>
      </c>
      <c r="C223" s="0" t="n">
        <v>3</v>
      </c>
      <c r="D223" s="16" t="n">
        <v>22844</v>
      </c>
      <c r="E223" s="16" t="n">
        <v>133</v>
      </c>
      <c r="F223" s="16" t="n">
        <v>403</v>
      </c>
      <c r="G223" s="16" t="n">
        <v>1677</v>
      </c>
      <c r="H223" s="16" t="n">
        <v>96</v>
      </c>
    </row>
    <row r="224" customFormat="false" ht="15" hidden="false" customHeight="false" outlineLevel="0" collapsed="false">
      <c r="A224" s="0" t="n">
        <v>3024</v>
      </c>
      <c r="B224" s="15" t="n">
        <v>45170</v>
      </c>
      <c r="C224" s="0" t="n">
        <v>3</v>
      </c>
      <c r="D224" s="16" t="n">
        <v>23360</v>
      </c>
      <c r="E224" s="16" t="n">
        <v>169</v>
      </c>
      <c r="F224" s="16" t="n">
        <v>431</v>
      </c>
      <c r="G224" s="16" t="n">
        <v>2091</v>
      </c>
      <c r="H224" s="16" t="n">
        <v>134</v>
      </c>
    </row>
    <row r="225" customFormat="false" ht="15" hidden="false" customHeight="false" outlineLevel="0" collapsed="false">
      <c r="A225" s="0" t="n">
        <v>3024</v>
      </c>
      <c r="B225" s="15" t="n">
        <v>45261</v>
      </c>
      <c r="C225" s="0" t="n">
        <v>3</v>
      </c>
      <c r="D225" s="16" t="n">
        <v>23853</v>
      </c>
      <c r="E225" s="16" t="n">
        <v>202</v>
      </c>
      <c r="F225" s="16" t="n">
        <v>467</v>
      </c>
      <c r="G225" s="16" t="n">
        <v>2489</v>
      </c>
      <c r="H225" s="16" t="n">
        <v>166</v>
      </c>
    </row>
    <row r="226" customFormat="false" ht="15" hidden="false" customHeight="false" outlineLevel="0" collapsed="false">
      <c r="A226" s="0" t="n">
        <v>3024</v>
      </c>
      <c r="B226" s="15" t="n">
        <v>45352</v>
      </c>
      <c r="C226" s="0" t="n">
        <v>3</v>
      </c>
      <c r="D226" s="16" t="n">
        <v>24342</v>
      </c>
      <c r="E226" s="16" t="n">
        <v>233</v>
      </c>
      <c r="F226" s="16" t="n">
        <v>497</v>
      </c>
      <c r="G226" s="16" t="n">
        <v>1612</v>
      </c>
      <c r="H226" s="16" t="n">
        <v>138</v>
      </c>
    </row>
    <row r="227" customFormat="false" ht="15" hidden="false" customHeight="false" outlineLevel="0" collapsed="false">
      <c r="A227" s="0" t="n">
        <v>3024</v>
      </c>
      <c r="B227" s="15" t="n">
        <v>45444</v>
      </c>
      <c r="C227" s="0" t="n">
        <v>3</v>
      </c>
      <c r="D227" s="16" t="n">
        <v>25004</v>
      </c>
      <c r="E227" s="16" t="n">
        <v>276</v>
      </c>
      <c r="F227" s="16" t="n">
        <v>549</v>
      </c>
      <c r="G227" s="16" t="n">
        <v>2030</v>
      </c>
      <c r="H227" s="16" t="n">
        <v>179</v>
      </c>
    </row>
    <row r="228" customFormat="false" ht="15" hidden="false" customHeight="false" outlineLevel="0" collapsed="false">
      <c r="A228" s="0" t="n">
        <v>3024</v>
      </c>
      <c r="B228" s="15" t="n">
        <v>45536</v>
      </c>
      <c r="C228" s="0" t="n">
        <v>3</v>
      </c>
      <c r="D228" s="16" t="n">
        <v>25579</v>
      </c>
      <c r="E228" s="16" t="n">
        <v>299</v>
      </c>
      <c r="F228" s="16" t="n">
        <v>608</v>
      </c>
      <c r="G228" s="16" t="n">
        <v>2437</v>
      </c>
      <c r="H228" s="16" t="n">
        <v>202</v>
      </c>
    </row>
    <row r="229" customFormat="false" ht="15" hidden="false" customHeight="false" outlineLevel="0" collapsed="false">
      <c r="A229" s="0" t="n">
        <v>3024</v>
      </c>
      <c r="B229" s="15" t="n">
        <v>45627</v>
      </c>
      <c r="C229" s="0" t="n">
        <v>3</v>
      </c>
      <c r="D229" s="16" t="n">
        <v>25964</v>
      </c>
      <c r="E229" s="16" t="n">
        <v>339</v>
      </c>
      <c r="F229" s="16" t="n">
        <v>678</v>
      </c>
      <c r="G229" s="16" t="n">
        <v>2872</v>
      </c>
      <c r="H229" s="16" t="n">
        <v>245</v>
      </c>
    </row>
    <row r="230" customFormat="false" ht="15" hidden="false" customHeight="false" outlineLevel="0" collapsed="false">
      <c r="A230" s="0" t="n">
        <v>3024</v>
      </c>
      <c r="B230" s="15" t="n">
        <v>45717</v>
      </c>
      <c r="C230" s="0" t="n">
        <v>3</v>
      </c>
      <c r="D230" s="16" t="n">
        <v>26449</v>
      </c>
      <c r="E230" s="16" t="n">
        <v>387</v>
      </c>
      <c r="F230" s="16" t="n">
        <v>756</v>
      </c>
      <c r="G230" s="16" t="n">
        <v>1628</v>
      </c>
      <c r="H230" s="16" t="n">
        <v>150</v>
      </c>
    </row>
    <row r="231" customFormat="false" ht="15" hidden="false" customHeight="false" outlineLevel="0" collapsed="false">
      <c r="A231" s="0" t="n">
        <v>3024</v>
      </c>
      <c r="B231" s="15" t="n">
        <v>45809</v>
      </c>
      <c r="C231" s="0" t="n">
        <v>3</v>
      </c>
      <c r="D231" s="16" t="n">
        <v>26865</v>
      </c>
      <c r="E231" s="16" t="n">
        <v>464</v>
      </c>
      <c r="F231" s="16" t="n">
        <v>817</v>
      </c>
      <c r="G231" s="16" t="n">
        <v>2140</v>
      </c>
      <c r="H231" s="16" t="n">
        <v>217</v>
      </c>
    </row>
    <row r="232" customFormat="false" ht="15" hidden="false" customHeight="false" outlineLevel="0" collapsed="false">
      <c r="A232" s="0" t="n">
        <v>3024</v>
      </c>
      <c r="B232" s="15" t="n">
        <v>45901</v>
      </c>
      <c r="C232" s="0" t="n">
        <v>3</v>
      </c>
      <c r="D232" s="16" t="n">
        <v>27471</v>
      </c>
      <c r="E232" s="16" t="n">
        <v>519</v>
      </c>
      <c r="F232" s="16" t="n">
        <v>863</v>
      </c>
      <c r="G232" s="16" t="n">
        <v>2507</v>
      </c>
      <c r="H232" s="16" t="n">
        <v>275</v>
      </c>
    </row>
    <row r="233" customFormat="false" ht="15" hidden="false" customHeight="false" outlineLevel="0" collapsed="false">
      <c r="A233" s="0" t="n">
        <v>3024</v>
      </c>
      <c r="B233" s="15" t="n">
        <v>45992</v>
      </c>
      <c r="C233" s="0" t="n">
        <v>3</v>
      </c>
      <c r="D233" s="16" t="n">
        <v>28020</v>
      </c>
      <c r="E233" s="16" t="n">
        <v>578</v>
      </c>
      <c r="F233" s="16" t="n">
        <v>971</v>
      </c>
      <c r="G233" s="16" t="n">
        <v>2925</v>
      </c>
      <c r="H233" s="16" t="n">
        <v>332</v>
      </c>
    </row>
    <row r="234" customFormat="false" ht="15" hidden="false" customHeight="false" outlineLevel="0" collapsed="false">
      <c r="A234" s="0" t="n">
        <v>3024</v>
      </c>
      <c r="B234" s="15" t="n">
        <v>46082</v>
      </c>
      <c r="C234" s="0" t="n">
        <v>3</v>
      </c>
      <c r="D234" s="16" t="n">
        <v>28653</v>
      </c>
      <c r="E234" s="16" t="n">
        <v>652</v>
      </c>
      <c r="F234" s="16" t="n">
        <v>1067</v>
      </c>
      <c r="G234" s="16" t="n">
        <v>1677</v>
      </c>
      <c r="H234" s="16" t="n">
        <v>260</v>
      </c>
    </row>
    <row r="235" customFormat="false" ht="15" hidden="false" customHeight="false" outlineLevel="0" collapsed="false">
      <c r="A235" s="0" t="n">
        <v>3024</v>
      </c>
      <c r="B235" s="15" t="n">
        <v>46174</v>
      </c>
      <c r="C235" s="0" t="n">
        <v>3</v>
      </c>
      <c r="D235" s="16" t="n">
        <v>29169</v>
      </c>
      <c r="E235" s="16" t="n">
        <v>797</v>
      </c>
      <c r="F235" s="16" t="n">
        <v>1202</v>
      </c>
      <c r="G235" s="16" t="n">
        <v>2214</v>
      </c>
      <c r="H235" s="16" t="n">
        <v>409</v>
      </c>
    </row>
    <row r="236" customFormat="false" ht="15" hidden="false" customHeight="false" outlineLevel="0" collapsed="false">
      <c r="A236" s="0" t="n">
        <v>3025</v>
      </c>
      <c r="B236" s="15" t="n">
        <v>45078</v>
      </c>
      <c r="C236" s="0" t="n">
        <v>5</v>
      </c>
      <c r="D236" s="16" t="n">
        <v>13546</v>
      </c>
      <c r="E236" s="16" t="n">
        <v>73</v>
      </c>
      <c r="F236" s="16" t="n">
        <v>345</v>
      </c>
      <c r="G236" s="16" t="n">
        <v>2444</v>
      </c>
      <c r="H236" s="16" t="n">
        <v>49</v>
      </c>
    </row>
    <row r="237" customFormat="false" ht="15" hidden="false" customHeight="false" outlineLevel="0" collapsed="false">
      <c r="A237" s="0" t="n">
        <v>3025</v>
      </c>
      <c r="B237" s="15" t="n">
        <v>45170</v>
      </c>
      <c r="C237" s="0" t="n">
        <v>5</v>
      </c>
      <c r="D237" s="16" t="n">
        <v>13786</v>
      </c>
      <c r="E237" s="16" t="n">
        <v>83</v>
      </c>
      <c r="F237" s="16" t="n">
        <v>356</v>
      </c>
      <c r="G237" s="16" t="n">
        <v>2868</v>
      </c>
      <c r="H237" s="16" t="n">
        <v>60</v>
      </c>
    </row>
    <row r="238" customFormat="false" ht="15" hidden="false" customHeight="false" outlineLevel="0" collapsed="false">
      <c r="A238" s="0" t="n">
        <v>3025</v>
      </c>
      <c r="B238" s="15" t="n">
        <v>45261</v>
      </c>
      <c r="C238" s="0" t="n">
        <v>5</v>
      </c>
      <c r="D238" s="16" t="n">
        <v>14076</v>
      </c>
      <c r="E238" s="16" t="n">
        <v>103</v>
      </c>
      <c r="F238" s="16" t="n">
        <v>403</v>
      </c>
      <c r="G238" s="16" t="n">
        <v>3308</v>
      </c>
      <c r="H238" s="16" t="n">
        <v>85</v>
      </c>
    </row>
    <row r="239" customFormat="false" ht="15" hidden="false" customHeight="false" outlineLevel="0" collapsed="false">
      <c r="A239" s="0" t="n">
        <v>3025</v>
      </c>
      <c r="B239" s="15" t="n">
        <v>45352</v>
      </c>
      <c r="C239" s="0" t="n">
        <v>5</v>
      </c>
      <c r="D239" s="16" t="n">
        <v>14165</v>
      </c>
      <c r="E239" s="16" t="n">
        <v>153</v>
      </c>
      <c r="F239" s="16" t="n">
        <v>484</v>
      </c>
      <c r="G239" s="16" t="n">
        <v>2111</v>
      </c>
      <c r="H239" s="16" t="n">
        <v>112</v>
      </c>
    </row>
    <row r="240" customFormat="false" ht="15" hidden="false" customHeight="false" outlineLevel="0" collapsed="false">
      <c r="A240" s="0" t="n">
        <v>3025</v>
      </c>
      <c r="B240" s="15" t="n">
        <v>45444</v>
      </c>
      <c r="C240" s="0" t="n">
        <v>5</v>
      </c>
      <c r="D240" s="16" t="n">
        <v>14326</v>
      </c>
      <c r="E240" s="16" t="n">
        <v>189</v>
      </c>
      <c r="F240" s="16" t="n">
        <v>574</v>
      </c>
      <c r="G240" s="16" t="n">
        <v>2516</v>
      </c>
      <c r="H240" s="16" t="n">
        <v>147</v>
      </c>
    </row>
    <row r="241" customFormat="false" ht="15" hidden="false" customHeight="false" outlineLevel="0" collapsed="false">
      <c r="A241" s="0" t="n">
        <v>3025</v>
      </c>
      <c r="B241" s="15" t="n">
        <v>45536</v>
      </c>
      <c r="C241" s="0" t="n">
        <v>5</v>
      </c>
      <c r="D241" s="16" t="n">
        <v>14522</v>
      </c>
      <c r="E241" s="16" t="n">
        <v>239</v>
      </c>
      <c r="F241" s="16" t="n">
        <v>679</v>
      </c>
      <c r="G241" s="16" t="n">
        <v>2990</v>
      </c>
      <c r="H241" s="16" t="n">
        <v>196</v>
      </c>
    </row>
    <row r="242" customFormat="false" ht="15" hidden="false" customHeight="false" outlineLevel="0" collapsed="false">
      <c r="A242" s="0" t="n">
        <v>3025</v>
      </c>
      <c r="B242" s="15" t="n">
        <v>45627</v>
      </c>
      <c r="C242" s="0" t="n">
        <v>5</v>
      </c>
      <c r="D242" s="16" t="n">
        <v>14612</v>
      </c>
      <c r="E242" s="16" t="n">
        <v>286</v>
      </c>
      <c r="F242" s="16" t="n">
        <v>791</v>
      </c>
      <c r="G242" s="16" t="n">
        <v>3361</v>
      </c>
      <c r="H242" s="16" t="n">
        <v>244</v>
      </c>
    </row>
    <row r="243" customFormat="false" ht="15" hidden="false" customHeight="false" outlineLevel="0" collapsed="false">
      <c r="A243" s="0" t="n">
        <v>3025</v>
      </c>
      <c r="B243" s="15" t="n">
        <v>45717</v>
      </c>
      <c r="C243" s="0" t="n">
        <v>5</v>
      </c>
      <c r="D243" s="16" t="n">
        <v>14736</v>
      </c>
      <c r="E243" s="16" t="n">
        <v>333</v>
      </c>
      <c r="F243" s="16" t="n">
        <v>912</v>
      </c>
      <c r="G243" s="16" t="n">
        <v>2371</v>
      </c>
      <c r="H243" s="16" t="n">
        <v>180</v>
      </c>
    </row>
    <row r="244" customFormat="false" ht="15" hidden="false" customHeight="false" outlineLevel="0" collapsed="false">
      <c r="A244" s="0" t="n">
        <v>3025</v>
      </c>
      <c r="B244" s="15" t="n">
        <v>45809</v>
      </c>
      <c r="C244" s="0" t="n">
        <v>5</v>
      </c>
      <c r="D244" s="16" t="n">
        <v>14916</v>
      </c>
      <c r="E244" s="16" t="n">
        <v>371</v>
      </c>
      <c r="F244" s="16" t="n">
        <v>1025</v>
      </c>
      <c r="G244" s="16" t="n">
        <v>2780</v>
      </c>
      <c r="H244" s="16" t="n">
        <v>209</v>
      </c>
    </row>
    <row r="245" customFormat="false" ht="15" hidden="false" customHeight="false" outlineLevel="0" collapsed="false">
      <c r="A245" s="0" t="n">
        <v>3025</v>
      </c>
      <c r="B245" s="15" t="n">
        <v>45901</v>
      </c>
      <c r="C245" s="0" t="n">
        <v>5</v>
      </c>
      <c r="D245" s="16" t="n">
        <v>15017</v>
      </c>
      <c r="E245" s="16" t="n">
        <v>403</v>
      </c>
      <c r="F245" s="16" t="n">
        <v>1099</v>
      </c>
      <c r="G245" s="16" t="n">
        <v>3143</v>
      </c>
      <c r="H245" s="16" t="n">
        <v>236</v>
      </c>
    </row>
    <row r="246" customFormat="false" ht="15" hidden="false" customHeight="false" outlineLevel="0" collapsed="false">
      <c r="A246" s="0" t="n">
        <v>3025</v>
      </c>
      <c r="B246" s="15" t="n">
        <v>45992</v>
      </c>
      <c r="C246" s="0" t="n">
        <v>5</v>
      </c>
      <c r="D246" s="16" t="n">
        <v>15250</v>
      </c>
      <c r="E246" s="16" t="n">
        <v>458</v>
      </c>
      <c r="F246" s="16" t="n">
        <v>1183</v>
      </c>
      <c r="G246" s="16" t="n">
        <v>3526</v>
      </c>
      <c r="H246" s="16" t="n">
        <v>288</v>
      </c>
    </row>
    <row r="247" customFormat="false" ht="15" hidden="false" customHeight="false" outlineLevel="0" collapsed="false">
      <c r="A247" s="0" t="n">
        <v>3025</v>
      </c>
      <c r="B247" s="15" t="n">
        <v>46082</v>
      </c>
      <c r="C247" s="0" t="n">
        <v>5</v>
      </c>
      <c r="D247" s="16" t="n">
        <v>15458</v>
      </c>
      <c r="E247" s="16" t="n">
        <v>485</v>
      </c>
      <c r="F247" s="16" t="n">
        <v>1234</v>
      </c>
      <c r="G247" s="16" t="n">
        <v>2314</v>
      </c>
      <c r="H247" s="16" t="n">
        <v>175</v>
      </c>
    </row>
    <row r="248" customFormat="false" ht="15" hidden="false" customHeight="false" outlineLevel="0" collapsed="false">
      <c r="A248" s="0" t="n">
        <v>3025</v>
      </c>
      <c r="B248" s="15" t="n">
        <v>46174</v>
      </c>
      <c r="C248" s="0" t="n">
        <v>5</v>
      </c>
      <c r="D248" s="16" t="n">
        <v>15621</v>
      </c>
      <c r="E248" s="16" t="n">
        <v>533</v>
      </c>
      <c r="F248" s="16" t="n">
        <v>1255</v>
      </c>
      <c r="G248" s="16" t="n">
        <v>2679</v>
      </c>
      <c r="H248" s="16" t="n">
        <v>251</v>
      </c>
    </row>
    <row r="249" customFormat="false" ht="15" hidden="false" customHeight="false" outlineLevel="0" collapsed="false">
      <c r="A249" s="0" t="n">
        <v>3026</v>
      </c>
      <c r="B249" s="15" t="n">
        <v>45078</v>
      </c>
      <c r="C249" s="0" t="n">
        <v>2</v>
      </c>
      <c r="D249" s="16" t="n">
        <v>12612</v>
      </c>
      <c r="E249" s="16" t="n">
        <v>94</v>
      </c>
      <c r="F249" s="16" t="n">
        <v>147</v>
      </c>
      <c r="G249" s="16" t="n">
        <v>1980</v>
      </c>
      <c r="H249" s="16" t="n">
        <v>33</v>
      </c>
    </row>
    <row r="250" customFormat="false" ht="15" hidden="false" customHeight="false" outlineLevel="0" collapsed="false">
      <c r="A250" s="0" t="n">
        <v>3026</v>
      </c>
      <c r="B250" s="15" t="n">
        <v>45170</v>
      </c>
      <c r="C250" s="0" t="n">
        <v>2</v>
      </c>
      <c r="D250" s="16" t="n">
        <v>12946</v>
      </c>
      <c r="E250" s="16" t="n">
        <v>98</v>
      </c>
      <c r="F250" s="16" t="n">
        <v>162</v>
      </c>
      <c r="G250" s="16" t="n">
        <v>2421</v>
      </c>
      <c r="H250" s="16" t="n">
        <v>44</v>
      </c>
    </row>
    <row r="251" customFormat="false" ht="15" hidden="false" customHeight="false" outlineLevel="0" collapsed="false">
      <c r="A251" s="0" t="n">
        <v>3026</v>
      </c>
      <c r="B251" s="15" t="n">
        <v>45261</v>
      </c>
      <c r="C251" s="0" t="n">
        <v>2</v>
      </c>
      <c r="D251" s="16" t="n">
        <v>13337</v>
      </c>
      <c r="E251" s="16" t="n">
        <v>108</v>
      </c>
      <c r="F251" s="16" t="n">
        <v>181</v>
      </c>
      <c r="G251" s="16" t="n">
        <v>2939</v>
      </c>
      <c r="H251" s="16" t="n">
        <v>57</v>
      </c>
    </row>
    <row r="252" customFormat="false" ht="15" hidden="false" customHeight="false" outlineLevel="0" collapsed="false">
      <c r="A252" s="0" t="n">
        <v>3026</v>
      </c>
      <c r="B252" s="15" t="n">
        <v>45352</v>
      </c>
      <c r="C252" s="0" t="n">
        <v>2</v>
      </c>
      <c r="D252" s="16" t="n">
        <v>13488</v>
      </c>
      <c r="E252" s="16" t="n">
        <v>125</v>
      </c>
      <c r="F252" s="16" t="n">
        <v>188</v>
      </c>
      <c r="G252" s="16" t="n">
        <v>1928</v>
      </c>
      <c r="H252" s="16" t="n">
        <v>54</v>
      </c>
    </row>
    <row r="253" customFormat="false" ht="15" hidden="false" customHeight="false" outlineLevel="0" collapsed="false">
      <c r="A253" s="0" t="n">
        <v>3026</v>
      </c>
      <c r="B253" s="15" t="n">
        <v>45444</v>
      </c>
      <c r="C253" s="0" t="n">
        <v>2</v>
      </c>
      <c r="D253" s="16" t="n">
        <v>13805</v>
      </c>
      <c r="E253" s="16" t="n">
        <v>145</v>
      </c>
      <c r="F253" s="16" t="n">
        <v>208</v>
      </c>
      <c r="G253" s="16" t="n">
        <v>2423</v>
      </c>
      <c r="H253" s="16" t="n">
        <v>74</v>
      </c>
    </row>
    <row r="254" customFormat="false" ht="15" hidden="false" customHeight="false" outlineLevel="0" collapsed="false">
      <c r="A254" s="0" t="n">
        <v>3026</v>
      </c>
      <c r="B254" s="15" t="n">
        <v>45536</v>
      </c>
      <c r="C254" s="0" t="n">
        <v>2</v>
      </c>
      <c r="D254" s="16" t="n">
        <v>14398</v>
      </c>
      <c r="E254" s="16" t="n">
        <v>153</v>
      </c>
      <c r="F254" s="16" t="n">
        <v>270</v>
      </c>
      <c r="G254" s="16" t="n">
        <v>2890</v>
      </c>
      <c r="H254" s="16" t="n">
        <v>82</v>
      </c>
    </row>
    <row r="255" customFormat="false" ht="15" hidden="false" customHeight="false" outlineLevel="0" collapsed="false">
      <c r="A255" s="0" t="n">
        <v>3026</v>
      </c>
      <c r="B255" s="15" t="n">
        <v>45627</v>
      </c>
      <c r="C255" s="0" t="n">
        <v>2</v>
      </c>
      <c r="D255" s="16" t="n">
        <v>14424</v>
      </c>
      <c r="E255" s="16" t="n">
        <v>155</v>
      </c>
      <c r="F255" s="16" t="n">
        <v>291</v>
      </c>
      <c r="G255" s="16" t="n">
        <v>3218</v>
      </c>
      <c r="H255" s="16" t="n">
        <v>94</v>
      </c>
    </row>
    <row r="256" customFormat="false" ht="15" hidden="false" customHeight="false" outlineLevel="0" collapsed="false">
      <c r="A256" s="0" t="n">
        <v>3026</v>
      </c>
      <c r="B256" s="15" t="n">
        <v>45717</v>
      </c>
      <c r="C256" s="0" t="n">
        <v>2</v>
      </c>
      <c r="D256" s="16" t="n">
        <v>14179</v>
      </c>
      <c r="E256" s="16" t="n">
        <v>156</v>
      </c>
      <c r="F256" s="16" t="n">
        <v>262</v>
      </c>
      <c r="G256" s="16" t="n">
        <v>1701</v>
      </c>
      <c r="H256" s="16" t="n">
        <v>43</v>
      </c>
    </row>
    <row r="257" customFormat="false" ht="15" hidden="false" customHeight="false" outlineLevel="0" collapsed="false">
      <c r="A257" s="0" t="n">
        <v>3026</v>
      </c>
      <c r="B257" s="15" t="n">
        <v>45809</v>
      </c>
      <c r="C257" s="0" t="n">
        <v>2</v>
      </c>
      <c r="D257" s="16" t="n">
        <v>14561</v>
      </c>
      <c r="E257" s="16" t="n">
        <v>173</v>
      </c>
      <c r="F257" s="16" t="n">
        <v>289</v>
      </c>
      <c r="G257" s="16" t="n">
        <v>2053</v>
      </c>
      <c r="H257" s="16" t="n">
        <v>53</v>
      </c>
    </row>
    <row r="258" customFormat="false" ht="15" hidden="false" customHeight="false" outlineLevel="0" collapsed="false">
      <c r="A258" s="0" t="n">
        <v>3026</v>
      </c>
      <c r="B258" s="15" t="n">
        <v>45901</v>
      </c>
      <c r="C258" s="0" t="n">
        <v>2</v>
      </c>
      <c r="D258" s="16" t="n">
        <v>14874</v>
      </c>
      <c r="E258" s="16" t="n">
        <v>181</v>
      </c>
      <c r="F258" s="16" t="n">
        <v>330</v>
      </c>
      <c r="G258" s="16" t="n">
        <v>2374</v>
      </c>
      <c r="H258" s="16" t="n">
        <v>73</v>
      </c>
    </row>
    <row r="259" customFormat="false" ht="15" hidden="false" customHeight="false" outlineLevel="0" collapsed="false">
      <c r="A259" s="0" t="n">
        <v>3026</v>
      </c>
      <c r="B259" s="15" t="n">
        <v>45992</v>
      </c>
      <c r="C259" s="0" t="n">
        <v>2</v>
      </c>
      <c r="D259" s="16" t="n">
        <v>16188</v>
      </c>
      <c r="E259" s="16" t="n">
        <v>955</v>
      </c>
      <c r="F259" s="16" t="n">
        <v>362</v>
      </c>
      <c r="G259" s="16" t="n">
        <v>2975</v>
      </c>
      <c r="H259" s="16" t="n">
        <v>175</v>
      </c>
    </row>
    <row r="260" customFormat="false" ht="15" hidden="false" customHeight="false" outlineLevel="0" collapsed="false">
      <c r="A260" s="0" t="n">
        <v>3026</v>
      </c>
      <c r="B260" s="15" t="n">
        <v>46082</v>
      </c>
      <c r="C260" s="0" t="n">
        <v>2</v>
      </c>
      <c r="D260" s="16" t="n">
        <v>16669</v>
      </c>
      <c r="E260" s="16" t="n">
        <v>1023</v>
      </c>
      <c r="F260" s="16" t="n">
        <v>402</v>
      </c>
      <c r="G260" s="16" t="n">
        <v>1621</v>
      </c>
      <c r="H260" s="16" t="n">
        <v>165</v>
      </c>
    </row>
    <row r="261" customFormat="false" ht="15" hidden="false" customHeight="false" outlineLevel="0" collapsed="false">
      <c r="A261" s="0" t="n">
        <v>3026</v>
      </c>
      <c r="B261" s="15" t="n">
        <v>46174</v>
      </c>
      <c r="C261" s="0" t="n">
        <v>2</v>
      </c>
      <c r="D261" s="16" t="n">
        <v>16774</v>
      </c>
      <c r="E261" s="16" t="n">
        <v>1062</v>
      </c>
      <c r="F261" s="16" t="n">
        <v>416</v>
      </c>
      <c r="G261" s="16" t="n">
        <v>1979</v>
      </c>
      <c r="H261" s="16" t="n">
        <v>192</v>
      </c>
    </row>
    <row r="262" customFormat="false" ht="15" hidden="false" customHeight="false" outlineLevel="0" collapsed="false">
      <c r="A262" s="0" t="n">
        <v>3027</v>
      </c>
      <c r="B262" s="15" t="n">
        <v>45078</v>
      </c>
      <c r="C262" s="0" t="n">
        <v>3</v>
      </c>
      <c r="D262" s="16" t="n">
        <v>6092</v>
      </c>
      <c r="E262" s="16" t="n">
        <v>117</v>
      </c>
      <c r="F262" s="16" t="n">
        <v>113</v>
      </c>
      <c r="G262" s="16" t="n">
        <v>611</v>
      </c>
      <c r="H262" s="16" t="n">
        <v>94</v>
      </c>
    </row>
    <row r="263" customFormat="false" ht="15" hidden="false" customHeight="false" outlineLevel="0" collapsed="false">
      <c r="A263" s="0" t="n">
        <v>3027</v>
      </c>
      <c r="B263" s="15" t="n">
        <v>45170</v>
      </c>
      <c r="C263" s="0" t="n">
        <v>3</v>
      </c>
      <c r="D263" s="16" t="n">
        <v>6207</v>
      </c>
      <c r="E263" s="16" t="n">
        <v>127</v>
      </c>
      <c r="F263" s="16" t="n">
        <v>117</v>
      </c>
      <c r="G263" s="16" t="n">
        <v>731</v>
      </c>
      <c r="H263" s="16" t="n">
        <v>105</v>
      </c>
    </row>
    <row r="264" customFormat="false" ht="15" hidden="false" customHeight="false" outlineLevel="0" collapsed="false">
      <c r="A264" s="0" t="n">
        <v>3027</v>
      </c>
      <c r="B264" s="15" t="n">
        <v>45261</v>
      </c>
      <c r="C264" s="0" t="n">
        <v>3</v>
      </c>
      <c r="D264" s="16" t="n">
        <v>6222</v>
      </c>
      <c r="E264" s="16" t="n">
        <v>144</v>
      </c>
      <c r="F264" s="16" t="n">
        <v>134</v>
      </c>
      <c r="G264" s="16" t="n">
        <v>824</v>
      </c>
      <c r="H264" s="16" t="n">
        <v>125</v>
      </c>
    </row>
    <row r="265" customFormat="false" ht="15" hidden="false" customHeight="false" outlineLevel="0" collapsed="false">
      <c r="A265" s="0" t="n">
        <v>3027</v>
      </c>
      <c r="B265" s="15" t="n">
        <v>45352</v>
      </c>
      <c r="C265" s="0" t="n">
        <v>3</v>
      </c>
      <c r="D265" s="16" t="n">
        <v>6324</v>
      </c>
      <c r="E265" s="16" t="n">
        <v>161</v>
      </c>
      <c r="F265" s="16" t="n">
        <v>147</v>
      </c>
      <c r="G265" s="16" t="n">
        <v>544</v>
      </c>
      <c r="H265" s="16" t="n">
        <v>98</v>
      </c>
    </row>
    <row r="266" customFormat="false" ht="15" hidden="false" customHeight="false" outlineLevel="0" collapsed="false">
      <c r="A266" s="0" t="n">
        <v>3027</v>
      </c>
      <c r="B266" s="15" t="n">
        <v>45444</v>
      </c>
      <c r="C266" s="0" t="n">
        <v>3</v>
      </c>
      <c r="D266" s="16" t="n">
        <v>6384</v>
      </c>
      <c r="E266" s="16" t="n">
        <v>182</v>
      </c>
      <c r="F266" s="16" t="n">
        <v>164</v>
      </c>
      <c r="G266" s="16" t="n">
        <v>657</v>
      </c>
      <c r="H266" s="16" t="n">
        <v>121</v>
      </c>
    </row>
    <row r="267" customFormat="false" ht="15" hidden="false" customHeight="false" outlineLevel="0" collapsed="false">
      <c r="A267" s="0" t="n">
        <v>3027</v>
      </c>
      <c r="B267" s="15" t="n">
        <v>45536</v>
      </c>
      <c r="C267" s="0" t="n">
        <v>3</v>
      </c>
      <c r="D267" s="16" t="n">
        <v>6402</v>
      </c>
      <c r="E267" s="16" t="n">
        <v>192</v>
      </c>
      <c r="F267" s="16" t="n">
        <v>183</v>
      </c>
      <c r="G267" s="16" t="n">
        <v>732</v>
      </c>
      <c r="H267" s="16" t="n">
        <v>127</v>
      </c>
    </row>
    <row r="268" customFormat="false" ht="15" hidden="false" customHeight="false" outlineLevel="0" collapsed="false">
      <c r="A268" s="0" t="n">
        <v>3027</v>
      </c>
      <c r="B268" s="15" t="n">
        <v>45627</v>
      </c>
      <c r="C268" s="0" t="n">
        <v>3</v>
      </c>
      <c r="D268" s="16" t="n">
        <v>6409</v>
      </c>
      <c r="E268" s="16" t="n">
        <v>209</v>
      </c>
      <c r="F268" s="16" t="n">
        <v>208</v>
      </c>
      <c r="G268" s="16" t="n">
        <v>832</v>
      </c>
      <c r="H268" s="16" t="n">
        <v>142</v>
      </c>
    </row>
    <row r="269" customFormat="false" ht="15" hidden="false" customHeight="false" outlineLevel="0" collapsed="false">
      <c r="A269" s="0" t="n">
        <v>3027</v>
      </c>
      <c r="B269" s="15" t="n">
        <v>45717</v>
      </c>
      <c r="C269" s="0" t="n">
        <v>3</v>
      </c>
      <c r="D269" s="16" t="n">
        <v>6332</v>
      </c>
      <c r="E269" s="16" t="n">
        <v>230</v>
      </c>
      <c r="F269" s="16" t="n">
        <v>210</v>
      </c>
      <c r="G269" s="16" t="n">
        <v>448</v>
      </c>
      <c r="H269" s="16" t="n">
        <v>80</v>
      </c>
    </row>
    <row r="270" customFormat="false" ht="15" hidden="false" customHeight="false" outlineLevel="0" collapsed="false">
      <c r="A270" s="0" t="n">
        <v>3027</v>
      </c>
      <c r="B270" s="15" t="n">
        <v>45809</v>
      </c>
      <c r="C270" s="0" t="n">
        <v>3</v>
      </c>
      <c r="D270" s="16" t="n">
        <v>6325</v>
      </c>
      <c r="E270" s="16" t="n">
        <v>251</v>
      </c>
      <c r="F270" s="16" t="n">
        <v>240</v>
      </c>
      <c r="G270" s="16" t="n">
        <v>555</v>
      </c>
      <c r="H270" s="16" t="n">
        <v>98</v>
      </c>
    </row>
    <row r="271" customFormat="false" ht="15" hidden="false" customHeight="false" outlineLevel="0" collapsed="false">
      <c r="A271" s="0" t="n">
        <v>3027</v>
      </c>
      <c r="B271" s="15" t="n">
        <v>45901</v>
      </c>
      <c r="C271" s="0" t="n">
        <v>3</v>
      </c>
      <c r="D271" s="16" t="n">
        <v>6340</v>
      </c>
      <c r="E271" s="16" t="n">
        <v>283</v>
      </c>
      <c r="F271" s="16" t="n">
        <v>261</v>
      </c>
      <c r="G271" s="16" t="n">
        <v>657</v>
      </c>
      <c r="H271" s="16" t="n">
        <v>126</v>
      </c>
    </row>
    <row r="272" customFormat="false" ht="15" hidden="false" customHeight="false" outlineLevel="0" collapsed="false">
      <c r="A272" s="0" t="n">
        <v>3027</v>
      </c>
      <c r="B272" s="15" t="n">
        <v>45992</v>
      </c>
      <c r="C272" s="0" t="n">
        <v>3</v>
      </c>
      <c r="D272" s="16" t="n">
        <v>6439</v>
      </c>
      <c r="E272" s="16" t="n">
        <v>302</v>
      </c>
      <c r="F272" s="16" t="n">
        <v>280</v>
      </c>
      <c r="G272" s="16" t="n">
        <v>749</v>
      </c>
      <c r="H272" s="16" t="n">
        <v>146</v>
      </c>
    </row>
    <row r="273" customFormat="false" ht="15" hidden="false" customHeight="false" outlineLevel="0" collapsed="false">
      <c r="A273" s="0" t="n">
        <v>3027</v>
      </c>
      <c r="B273" s="15" t="n">
        <v>46082</v>
      </c>
      <c r="C273" s="0" t="n">
        <v>3</v>
      </c>
      <c r="D273" s="16" t="n">
        <v>6463</v>
      </c>
      <c r="E273" s="16" t="n">
        <v>326</v>
      </c>
      <c r="F273" s="16" t="n">
        <v>333</v>
      </c>
      <c r="G273" s="16" t="n">
        <v>433</v>
      </c>
      <c r="H273" s="16" t="n">
        <v>107</v>
      </c>
    </row>
    <row r="274" customFormat="false" ht="15" hidden="false" customHeight="false" outlineLevel="0" collapsed="false">
      <c r="A274" s="0" t="n">
        <v>3027</v>
      </c>
      <c r="B274" s="15" t="n">
        <v>46174</v>
      </c>
      <c r="C274" s="0" t="n">
        <v>3</v>
      </c>
      <c r="D274" s="16" t="n">
        <v>6510</v>
      </c>
      <c r="E274" s="16" t="n">
        <v>373</v>
      </c>
      <c r="F274" s="16" t="n">
        <v>372</v>
      </c>
      <c r="G274" s="16" t="n">
        <v>559</v>
      </c>
      <c r="H274" s="16" t="n">
        <v>154</v>
      </c>
    </row>
    <row r="275" customFormat="false" ht="15" hidden="false" customHeight="false" outlineLevel="0" collapsed="false">
      <c r="A275" s="0" t="n">
        <v>3028</v>
      </c>
      <c r="B275" s="15" t="n">
        <v>45078</v>
      </c>
      <c r="C275" s="0" t="n">
        <v>3</v>
      </c>
      <c r="D275" s="16" t="n">
        <v>20576</v>
      </c>
      <c r="E275" s="16" t="n">
        <v>71</v>
      </c>
      <c r="F275" s="16" t="n">
        <v>374</v>
      </c>
      <c r="G275" s="16" t="n">
        <v>1311</v>
      </c>
      <c r="H275" s="16" t="n">
        <v>49</v>
      </c>
    </row>
    <row r="276" customFormat="false" ht="15" hidden="false" customHeight="false" outlineLevel="0" collapsed="false">
      <c r="A276" s="0" t="n">
        <v>3028</v>
      </c>
      <c r="B276" s="15" t="n">
        <v>45170</v>
      </c>
      <c r="C276" s="0" t="n">
        <v>3</v>
      </c>
      <c r="D276" s="16" t="n">
        <v>20707</v>
      </c>
      <c r="E276" s="16" t="n">
        <v>79</v>
      </c>
      <c r="F276" s="16" t="n">
        <v>384</v>
      </c>
      <c r="G276" s="16" t="n">
        <v>1613</v>
      </c>
      <c r="H276" s="16" t="n">
        <v>58</v>
      </c>
    </row>
    <row r="277" customFormat="false" ht="15" hidden="false" customHeight="false" outlineLevel="0" collapsed="false">
      <c r="A277" s="0" t="n">
        <v>3028</v>
      </c>
      <c r="B277" s="15" t="n">
        <v>45261</v>
      </c>
      <c r="C277" s="0" t="n">
        <v>3</v>
      </c>
      <c r="D277" s="16" t="n">
        <v>20877</v>
      </c>
      <c r="E277" s="16" t="n">
        <v>99</v>
      </c>
      <c r="F277" s="16" t="n">
        <v>385</v>
      </c>
      <c r="G277" s="16" t="n">
        <v>1918</v>
      </c>
      <c r="H277" s="16" t="n">
        <v>77</v>
      </c>
    </row>
    <row r="278" customFormat="false" ht="15" hidden="false" customHeight="false" outlineLevel="0" collapsed="false">
      <c r="A278" s="0" t="n">
        <v>3028</v>
      </c>
      <c r="B278" s="15" t="n">
        <v>45352</v>
      </c>
      <c r="C278" s="0" t="n">
        <v>3</v>
      </c>
      <c r="D278" s="16" t="n">
        <v>20985</v>
      </c>
      <c r="E278" s="16" t="n">
        <v>111</v>
      </c>
      <c r="F278" s="16" t="n">
        <v>403</v>
      </c>
      <c r="G278" s="16" t="n">
        <v>1179</v>
      </c>
      <c r="H278" s="16" t="n">
        <v>65</v>
      </c>
    </row>
    <row r="279" customFormat="false" ht="15" hidden="false" customHeight="false" outlineLevel="0" collapsed="false">
      <c r="A279" s="0" t="n">
        <v>3028</v>
      </c>
      <c r="B279" s="15" t="n">
        <v>45444</v>
      </c>
      <c r="C279" s="0" t="n">
        <v>3</v>
      </c>
      <c r="D279" s="16" t="n">
        <v>21222</v>
      </c>
      <c r="E279" s="16" t="n">
        <v>120</v>
      </c>
      <c r="F279" s="16" t="n">
        <v>471</v>
      </c>
      <c r="G279" s="16" t="n">
        <v>1547</v>
      </c>
      <c r="H279" s="16" t="n">
        <v>77</v>
      </c>
    </row>
    <row r="280" customFormat="false" ht="15" hidden="false" customHeight="false" outlineLevel="0" collapsed="false">
      <c r="A280" s="0" t="n">
        <v>3028</v>
      </c>
      <c r="B280" s="15" t="n">
        <v>45536</v>
      </c>
      <c r="C280" s="0" t="n">
        <v>3</v>
      </c>
      <c r="D280" s="16" t="n">
        <v>21155</v>
      </c>
      <c r="E280" s="16" t="n">
        <v>137</v>
      </c>
      <c r="F280" s="16" t="n">
        <v>524</v>
      </c>
      <c r="G280" s="16" t="n">
        <v>1820</v>
      </c>
      <c r="H280" s="16" t="n">
        <v>96</v>
      </c>
    </row>
    <row r="281" customFormat="false" ht="15" hidden="false" customHeight="false" outlineLevel="0" collapsed="false">
      <c r="A281" s="0" t="n">
        <v>3028</v>
      </c>
      <c r="B281" s="15" t="n">
        <v>45627</v>
      </c>
      <c r="C281" s="0" t="n">
        <v>3</v>
      </c>
      <c r="D281" s="16" t="n">
        <v>21165</v>
      </c>
      <c r="E281" s="16" t="n">
        <v>145</v>
      </c>
      <c r="F281" s="16" t="n">
        <v>558</v>
      </c>
      <c r="G281" s="16" t="n">
        <v>2061</v>
      </c>
      <c r="H281" s="16" t="n">
        <v>104</v>
      </c>
    </row>
    <row r="282" customFormat="false" ht="15" hidden="false" customHeight="false" outlineLevel="0" collapsed="false">
      <c r="A282" s="0" t="n">
        <v>3028</v>
      </c>
      <c r="B282" s="15" t="n">
        <v>45717</v>
      </c>
      <c r="C282" s="0" t="n">
        <v>3</v>
      </c>
      <c r="D282" s="16" t="n">
        <v>21197</v>
      </c>
      <c r="E282" s="16" t="n">
        <v>165</v>
      </c>
      <c r="F282" s="16" t="n">
        <v>589</v>
      </c>
      <c r="G282" s="16" t="n">
        <v>1200</v>
      </c>
      <c r="H282" s="16" t="n">
        <v>65</v>
      </c>
    </row>
    <row r="283" customFormat="false" ht="15" hidden="false" customHeight="false" outlineLevel="0" collapsed="false">
      <c r="A283" s="0" t="n">
        <v>3028</v>
      </c>
      <c r="B283" s="15" t="n">
        <v>45809</v>
      </c>
      <c r="C283" s="0" t="n">
        <v>3</v>
      </c>
      <c r="D283" s="16" t="n">
        <v>21122</v>
      </c>
      <c r="E283" s="16" t="n">
        <v>191</v>
      </c>
      <c r="F283" s="16" t="n">
        <v>614</v>
      </c>
      <c r="G283" s="16" t="n">
        <v>1450</v>
      </c>
      <c r="H283" s="16" t="n">
        <v>90</v>
      </c>
    </row>
    <row r="284" customFormat="false" ht="15" hidden="false" customHeight="false" outlineLevel="0" collapsed="false">
      <c r="A284" s="0" t="n">
        <v>3028</v>
      </c>
      <c r="B284" s="15" t="n">
        <v>45901</v>
      </c>
      <c r="C284" s="0" t="n">
        <v>3</v>
      </c>
      <c r="D284" s="16" t="n">
        <v>21006</v>
      </c>
      <c r="E284" s="16" t="n">
        <v>206</v>
      </c>
      <c r="F284" s="16" t="n">
        <v>632</v>
      </c>
      <c r="G284" s="16" t="n">
        <v>1650</v>
      </c>
      <c r="H284" s="16" t="n">
        <v>105</v>
      </c>
    </row>
    <row r="285" customFormat="false" ht="15" hidden="false" customHeight="false" outlineLevel="0" collapsed="false">
      <c r="A285" s="0" t="n">
        <v>3028</v>
      </c>
      <c r="B285" s="15" t="n">
        <v>45992</v>
      </c>
      <c r="C285" s="0" t="n">
        <v>3</v>
      </c>
      <c r="D285" s="16" t="n">
        <v>21034</v>
      </c>
      <c r="E285" s="16" t="n">
        <v>231</v>
      </c>
      <c r="F285" s="16" t="n">
        <v>653</v>
      </c>
      <c r="G285" s="16" t="n">
        <v>1888</v>
      </c>
      <c r="H285" s="16" t="n">
        <v>124</v>
      </c>
    </row>
    <row r="286" customFormat="false" ht="15" hidden="false" customHeight="false" outlineLevel="0" collapsed="false">
      <c r="A286" s="0" t="n">
        <v>3028</v>
      </c>
      <c r="B286" s="15" t="n">
        <v>46082</v>
      </c>
      <c r="C286" s="0" t="n">
        <v>3</v>
      </c>
      <c r="D286" s="16" t="n">
        <v>20103</v>
      </c>
      <c r="E286" s="16" t="n">
        <v>247</v>
      </c>
      <c r="F286" s="16" t="n">
        <v>535</v>
      </c>
      <c r="G286" s="16" t="n">
        <v>841</v>
      </c>
      <c r="H286" s="16" t="n">
        <v>83</v>
      </c>
    </row>
    <row r="287" customFormat="false" ht="15" hidden="false" customHeight="false" outlineLevel="0" collapsed="false">
      <c r="A287" s="0" t="n">
        <v>3028</v>
      </c>
      <c r="B287" s="15" t="n">
        <v>46174</v>
      </c>
      <c r="C287" s="0" t="n">
        <v>3</v>
      </c>
      <c r="D287" s="16" t="n">
        <v>20181</v>
      </c>
      <c r="E287" s="16" t="n">
        <v>300</v>
      </c>
      <c r="F287" s="16" t="n">
        <v>565</v>
      </c>
      <c r="G287" s="16" t="n">
        <v>1062</v>
      </c>
      <c r="H287" s="16" t="n">
        <v>134</v>
      </c>
    </row>
    <row r="288" customFormat="false" ht="15" hidden="false" customHeight="false" outlineLevel="0" collapsed="false">
      <c r="A288" s="0" t="n">
        <v>3029</v>
      </c>
      <c r="B288" s="15" t="n">
        <v>45078</v>
      </c>
      <c r="C288" s="0" t="n">
        <v>1</v>
      </c>
      <c r="D288" s="16" t="n">
        <v>99936</v>
      </c>
      <c r="E288" s="16" t="n">
        <v>669</v>
      </c>
      <c r="F288" s="16" t="n">
        <v>2353</v>
      </c>
      <c r="G288" s="16" t="n">
        <v>9207</v>
      </c>
      <c r="H288" s="16" t="n">
        <v>486</v>
      </c>
    </row>
    <row r="289" customFormat="false" ht="15" hidden="false" customHeight="false" outlineLevel="0" collapsed="false">
      <c r="A289" s="0" t="n">
        <v>3029</v>
      </c>
      <c r="B289" s="15" t="n">
        <v>45170</v>
      </c>
      <c r="C289" s="0" t="n">
        <v>1</v>
      </c>
      <c r="D289" s="16" t="n">
        <v>101554</v>
      </c>
      <c r="E289" s="16" t="n">
        <v>810</v>
      </c>
      <c r="F289" s="16" t="n">
        <v>2542</v>
      </c>
      <c r="G289" s="16" t="n">
        <v>11099</v>
      </c>
      <c r="H289" s="16" t="n">
        <v>616</v>
      </c>
    </row>
    <row r="290" customFormat="false" ht="15" hidden="false" customHeight="false" outlineLevel="0" collapsed="false">
      <c r="A290" s="0" t="n">
        <v>3029</v>
      </c>
      <c r="B290" s="15" t="n">
        <v>45261</v>
      </c>
      <c r="C290" s="0" t="n">
        <v>1</v>
      </c>
      <c r="D290" s="16" t="n">
        <v>102894</v>
      </c>
      <c r="E290" s="16" t="n">
        <v>921</v>
      </c>
      <c r="F290" s="16" t="n">
        <v>2695</v>
      </c>
      <c r="G290" s="16" t="n">
        <v>12048</v>
      </c>
      <c r="H290" s="16" t="n">
        <v>713</v>
      </c>
    </row>
    <row r="291" customFormat="false" ht="15" hidden="false" customHeight="false" outlineLevel="0" collapsed="false">
      <c r="A291" s="0" t="n">
        <v>3029</v>
      </c>
      <c r="B291" s="15" t="n">
        <v>45352</v>
      </c>
      <c r="C291" s="0" t="n">
        <v>1</v>
      </c>
      <c r="D291" s="16" t="n">
        <v>104851</v>
      </c>
      <c r="E291" s="16" t="n">
        <v>1070</v>
      </c>
      <c r="F291" s="16" t="n">
        <v>2842</v>
      </c>
      <c r="G291" s="16" t="n">
        <v>8042</v>
      </c>
      <c r="H291" s="16" t="n">
        <v>616</v>
      </c>
    </row>
    <row r="292" customFormat="false" ht="15" hidden="false" customHeight="false" outlineLevel="0" collapsed="false">
      <c r="A292" s="0" t="n">
        <v>3029</v>
      </c>
      <c r="B292" s="15" t="n">
        <v>45444</v>
      </c>
      <c r="C292" s="0" t="n">
        <v>1</v>
      </c>
      <c r="D292" s="16" t="n">
        <v>107102</v>
      </c>
      <c r="E292" s="16" t="n">
        <v>1230</v>
      </c>
      <c r="F292" s="16" t="n">
        <v>3137</v>
      </c>
      <c r="G292" s="16" t="n">
        <v>9942</v>
      </c>
      <c r="H292" s="16" t="n">
        <v>778</v>
      </c>
    </row>
    <row r="293" customFormat="false" ht="15" hidden="false" customHeight="false" outlineLevel="0" collapsed="false">
      <c r="A293" s="0" t="n">
        <v>3029</v>
      </c>
      <c r="B293" s="15" t="n">
        <v>45536</v>
      </c>
      <c r="C293" s="0" t="n">
        <v>1</v>
      </c>
      <c r="D293" s="16" t="n">
        <v>109162</v>
      </c>
      <c r="E293" s="16" t="n">
        <v>1356</v>
      </c>
      <c r="F293" s="16" t="n">
        <v>3361</v>
      </c>
      <c r="G293" s="16" t="n">
        <v>11709</v>
      </c>
      <c r="H293" s="16" t="n">
        <v>898</v>
      </c>
    </row>
    <row r="294" customFormat="false" ht="15" hidden="false" customHeight="false" outlineLevel="0" collapsed="false">
      <c r="A294" s="0" t="n">
        <v>3029</v>
      </c>
      <c r="B294" s="15" t="n">
        <v>45627</v>
      </c>
      <c r="C294" s="0" t="n">
        <v>1</v>
      </c>
      <c r="D294" s="16" t="n">
        <v>110399</v>
      </c>
      <c r="E294" s="16" t="n">
        <v>1491</v>
      </c>
      <c r="F294" s="16" t="n">
        <v>3582</v>
      </c>
      <c r="G294" s="16" t="n">
        <v>13325</v>
      </c>
      <c r="H294" s="16" t="n">
        <v>1021</v>
      </c>
    </row>
    <row r="295" customFormat="false" ht="15" hidden="false" customHeight="false" outlineLevel="0" collapsed="false">
      <c r="A295" s="0" t="n">
        <v>3029</v>
      </c>
      <c r="B295" s="15" t="n">
        <v>45717</v>
      </c>
      <c r="C295" s="0" t="n">
        <v>1</v>
      </c>
      <c r="D295" s="16" t="n">
        <v>112270</v>
      </c>
      <c r="E295" s="16" t="n">
        <v>1593</v>
      </c>
      <c r="F295" s="16" t="n">
        <v>3902</v>
      </c>
      <c r="G295" s="16" t="n">
        <v>7944</v>
      </c>
      <c r="H295" s="16" t="n">
        <v>532</v>
      </c>
    </row>
    <row r="296" customFormat="false" ht="15" hidden="false" customHeight="false" outlineLevel="0" collapsed="false">
      <c r="A296" s="0" t="n">
        <v>3029</v>
      </c>
      <c r="B296" s="15" t="n">
        <v>45809</v>
      </c>
      <c r="C296" s="0" t="n">
        <v>1</v>
      </c>
      <c r="D296" s="16" t="n">
        <v>114654</v>
      </c>
      <c r="E296" s="16" t="n">
        <v>1811</v>
      </c>
      <c r="F296" s="16" t="n">
        <v>4252</v>
      </c>
      <c r="G296" s="16" t="n">
        <v>9969</v>
      </c>
      <c r="H296" s="16" t="n">
        <v>743</v>
      </c>
    </row>
    <row r="297" customFormat="false" ht="15" hidden="false" customHeight="false" outlineLevel="0" collapsed="false">
      <c r="A297" s="0" t="n">
        <v>3029</v>
      </c>
      <c r="B297" s="15" t="n">
        <v>45901</v>
      </c>
      <c r="C297" s="0" t="n">
        <v>1</v>
      </c>
      <c r="D297" s="16" t="n">
        <v>116641</v>
      </c>
      <c r="E297" s="16" t="n">
        <v>2048</v>
      </c>
      <c r="F297" s="16" t="n">
        <v>4629</v>
      </c>
      <c r="G297" s="16" t="n">
        <v>11759</v>
      </c>
      <c r="H297" s="16" t="n">
        <v>968</v>
      </c>
    </row>
    <row r="298" customFormat="false" ht="15" hidden="false" customHeight="false" outlineLevel="0" collapsed="false">
      <c r="A298" s="0" t="n">
        <v>3029</v>
      </c>
      <c r="B298" s="15" t="n">
        <v>45992</v>
      </c>
      <c r="C298" s="0" t="n">
        <v>1</v>
      </c>
      <c r="D298" s="16" t="n">
        <v>118003</v>
      </c>
      <c r="E298" s="16" t="n">
        <v>2223</v>
      </c>
      <c r="F298" s="16" t="n">
        <v>5002</v>
      </c>
      <c r="G298" s="16" t="n">
        <v>13423</v>
      </c>
      <c r="H298" s="16" t="n">
        <v>1149</v>
      </c>
    </row>
    <row r="299" customFormat="false" ht="15" hidden="false" customHeight="false" outlineLevel="0" collapsed="false">
      <c r="A299" s="0" t="n">
        <v>3029</v>
      </c>
      <c r="B299" s="15" t="n">
        <v>46082</v>
      </c>
      <c r="C299" s="0" t="n">
        <v>1</v>
      </c>
      <c r="D299" s="16" t="n">
        <v>119632</v>
      </c>
      <c r="E299" s="16" t="n">
        <v>2493</v>
      </c>
      <c r="F299" s="16" t="n">
        <v>5445</v>
      </c>
      <c r="G299" s="16" t="n">
        <v>7809</v>
      </c>
      <c r="H299" s="16" t="n">
        <v>925</v>
      </c>
    </row>
    <row r="300" customFormat="false" ht="15" hidden="false" customHeight="false" outlineLevel="0" collapsed="false">
      <c r="A300" s="0" t="n">
        <v>3029</v>
      </c>
      <c r="B300" s="15" t="n">
        <v>46174</v>
      </c>
      <c r="C300" s="0" t="n">
        <v>1</v>
      </c>
      <c r="D300" s="16" t="n">
        <v>121684</v>
      </c>
      <c r="E300" s="16" t="n">
        <v>3116</v>
      </c>
      <c r="F300" s="16" t="n">
        <v>6124</v>
      </c>
      <c r="G300" s="16" t="n">
        <v>10110</v>
      </c>
      <c r="H300" s="16" t="n">
        <v>1523</v>
      </c>
    </row>
    <row r="301" customFormat="false" ht="15" hidden="false" customHeight="false" outlineLevel="0" collapsed="false">
      <c r="A301" s="0" t="n">
        <v>3030</v>
      </c>
      <c r="B301" s="15" t="n">
        <v>45078</v>
      </c>
      <c r="C301" s="0" t="n">
        <v>4</v>
      </c>
      <c r="D301" s="16" t="n">
        <v>85889</v>
      </c>
      <c r="E301" s="16" t="n">
        <v>719</v>
      </c>
      <c r="F301" s="16" t="n">
        <v>1296</v>
      </c>
      <c r="G301" s="16" t="n">
        <v>6700</v>
      </c>
      <c r="H301" s="16" t="n">
        <v>509</v>
      </c>
    </row>
    <row r="302" customFormat="false" ht="15" hidden="false" customHeight="false" outlineLevel="0" collapsed="false">
      <c r="A302" s="0" t="n">
        <v>3030</v>
      </c>
      <c r="B302" s="15" t="n">
        <v>45170</v>
      </c>
      <c r="C302" s="0" t="n">
        <v>4</v>
      </c>
      <c r="D302" s="16" t="n">
        <v>86601</v>
      </c>
      <c r="E302" s="16" t="n">
        <v>873</v>
      </c>
      <c r="F302" s="16" t="n">
        <v>1352</v>
      </c>
      <c r="G302" s="16" t="n">
        <v>8141</v>
      </c>
      <c r="H302" s="16" t="n">
        <v>666</v>
      </c>
    </row>
    <row r="303" customFormat="false" ht="15" hidden="false" customHeight="false" outlineLevel="0" collapsed="false">
      <c r="A303" s="0" t="n">
        <v>3030</v>
      </c>
      <c r="B303" s="15" t="n">
        <v>45261</v>
      </c>
      <c r="C303" s="0" t="n">
        <v>4</v>
      </c>
      <c r="D303" s="16" t="n">
        <v>87039</v>
      </c>
      <c r="E303" s="16" t="n">
        <v>966</v>
      </c>
      <c r="F303" s="16" t="n">
        <v>1468</v>
      </c>
      <c r="G303" s="16" t="n">
        <v>9532</v>
      </c>
      <c r="H303" s="16" t="n">
        <v>753</v>
      </c>
    </row>
    <row r="304" customFormat="false" ht="15" hidden="false" customHeight="false" outlineLevel="0" collapsed="false">
      <c r="A304" s="0" t="n">
        <v>3030</v>
      </c>
      <c r="B304" s="15" t="n">
        <v>45352</v>
      </c>
      <c r="C304" s="0" t="n">
        <v>4</v>
      </c>
      <c r="D304" s="16" t="n">
        <v>87560</v>
      </c>
      <c r="E304" s="16" t="n">
        <v>1115</v>
      </c>
      <c r="F304" s="16" t="n">
        <v>1570</v>
      </c>
      <c r="G304" s="16" t="n">
        <v>5891</v>
      </c>
      <c r="H304" s="16" t="n">
        <v>635</v>
      </c>
    </row>
    <row r="305" customFormat="false" ht="15" hidden="false" customHeight="false" outlineLevel="0" collapsed="false">
      <c r="A305" s="0" t="n">
        <v>3030</v>
      </c>
      <c r="B305" s="15" t="n">
        <v>45444</v>
      </c>
      <c r="C305" s="0" t="n">
        <v>4</v>
      </c>
      <c r="D305" s="16" t="n">
        <v>88556</v>
      </c>
      <c r="E305" s="16" t="n">
        <v>1304</v>
      </c>
      <c r="F305" s="16" t="n">
        <v>1713</v>
      </c>
      <c r="G305" s="16" t="n">
        <v>7432</v>
      </c>
      <c r="H305" s="16" t="n">
        <v>821</v>
      </c>
    </row>
    <row r="306" customFormat="false" ht="15" hidden="false" customHeight="false" outlineLevel="0" collapsed="false">
      <c r="A306" s="0" t="n">
        <v>3030</v>
      </c>
      <c r="B306" s="15" t="n">
        <v>45536</v>
      </c>
      <c r="C306" s="0" t="n">
        <v>4</v>
      </c>
      <c r="D306" s="16" t="n">
        <v>89055</v>
      </c>
      <c r="E306" s="16" t="n">
        <v>1426</v>
      </c>
      <c r="F306" s="16" t="n">
        <v>1871</v>
      </c>
      <c r="G306" s="16" t="n">
        <v>8710</v>
      </c>
      <c r="H306" s="16" t="n">
        <v>942</v>
      </c>
    </row>
    <row r="307" customFormat="false" ht="15" hidden="false" customHeight="false" outlineLevel="0" collapsed="false">
      <c r="A307" s="0" t="n">
        <v>3030</v>
      </c>
      <c r="B307" s="15" t="n">
        <v>45627</v>
      </c>
      <c r="C307" s="0" t="n">
        <v>4</v>
      </c>
      <c r="D307" s="16" t="n">
        <v>89382</v>
      </c>
      <c r="E307" s="16" t="n">
        <v>1600</v>
      </c>
      <c r="F307" s="16" t="n">
        <v>2044</v>
      </c>
      <c r="G307" s="16" t="n">
        <v>10028</v>
      </c>
      <c r="H307" s="16" t="n">
        <v>1111</v>
      </c>
    </row>
    <row r="308" customFormat="false" ht="15" hidden="false" customHeight="false" outlineLevel="0" collapsed="false">
      <c r="A308" s="0" t="n">
        <v>3030</v>
      </c>
      <c r="B308" s="15" t="n">
        <v>45717</v>
      </c>
      <c r="C308" s="0" t="n">
        <v>4</v>
      </c>
      <c r="D308" s="16" t="n">
        <v>89987</v>
      </c>
      <c r="E308" s="16" t="n">
        <v>1720</v>
      </c>
      <c r="F308" s="16" t="n">
        <v>2205</v>
      </c>
      <c r="G308" s="16" t="n">
        <v>5574</v>
      </c>
      <c r="H308" s="16" t="n">
        <v>607</v>
      </c>
    </row>
    <row r="309" customFormat="false" ht="15" hidden="false" customHeight="false" outlineLevel="0" collapsed="false">
      <c r="A309" s="0" t="n">
        <v>3030</v>
      </c>
      <c r="B309" s="15" t="n">
        <v>45809</v>
      </c>
      <c r="C309" s="0" t="n">
        <v>4</v>
      </c>
      <c r="D309" s="16" t="n">
        <v>90533</v>
      </c>
      <c r="E309" s="16" t="n">
        <v>1969</v>
      </c>
      <c r="F309" s="16" t="n">
        <v>2388</v>
      </c>
      <c r="G309" s="16" t="n">
        <v>7024</v>
      </c>
      <c r="H309" s="16" t="n">
        <v>849</v>
      </c>
    </row>
    <row r="310" customFormat="false" ht="15" hidden="false" customHeight="false" outlineLevel="0" collapsed="false">
      <c r="A310" s="0" t="n">
        <v>3030</v>
      </c>
      <c r="B310" s="15" t="n">
        <v>45901</v>
      </c>
      <c r="C310" s="0" t="n">
        <v>4</v>
      </c>
      <c r="D310" s="16" t="n">
        <v>90564</v>
      </c>
      <c r="E310" s="16" t="n">
        <v>2194</v>
      </c>
      <c r="F310" s="16" t="n">
        <v>2580</v>
      </c>
      <c r="G310" s="16" t="n">
        <v>8365</v>
      </c>
      <c r="H310" s="16" t="n">
        <v>1081</v>
      </c>
    </row>
    <row r="311" customFormat="false" ht="15" hidden="false" customHeight="false" outlineLevel="0" collapsed="false">
      <c r="A311" s="0" t="n">
        <v>3030</v>
      </c>
      <c r="B311" s="15" t="n">
        <v>45992</v>
      </c>
      <c r="C311" s="0" t="n">
        <v>4</v>
      </c>
      <c r="D311" s="16" t="n">
        <v>91010</v>
      </c>
      <c r="E311" s="16" t="n">
        <v>2392</v>
      </c>
      <c r="F311" s="16" t="n">
        <v>2749</v>
      </c>
      <c r="G311" s="16" t="n">
        <v>9601</v>
      </c>
      <c r="H311" s="16" t="n">
        <v>1277</v>
      </c>
    </row>
    <row r="312" customFormat="false" ht="15" hidden="false" customHeight="false" outlineLevel="0" collapsed="false">
      <c r="A312" s="0" t="n">
        <v>3030</v>
      </c>
      <c r="B312" s="15" t="n">
        <v>46082</v>
      </c>
      <c r="C312" s="0" t="n">
        <v>4</v>
      </c>
      <c r="D312" s="16" t="n">
        <v>90914</v>
      </c>
      <c r="E312" s="16" t="n">
        <v>2619</v>
      </c>
      <c r="F312" s="16" t="n">
        <v>2889</v>
      </c>
      <c r="G312" s="16" t="n">
        <v>5429</v>
      </c>
      <c r="H312" s="16" t="n">
        <v>950</v>
      </c>
    </row>
    <row r="313" customFormat="false" ht="15" hidden="false" customHeight="false" outlineLevel="0" collapsed="false">
      <c r="A313" s="0" t="n">
        <v>3030</v>
      </c>
      <c r="B313" s="15" t="n">
        <v>46174</v>
      </c>
      <c r="C313" s="0" t="n">
        <v>4</v>
      </c>
      <c r="D313" s="16" t="n">
        <v>91567</v>
      </c>
      <c r="E313" s="16" t="n">
        <v>3137</v>
      </c>
      <c r="F313" s="16" t="n">
        <v>3200</v>
      </c>
      <c r="G313" s="16" t="n">
        <v>6990</v>
      </c>
      <c r="H313" s="16" t="n">
        <v>1466</v>
      </c>
    </row>
    <row r="314" customFormat="false" ht="15" hidden="false" customHeight="false" outlineLevel="0" collapsed="false">
      <c r="A314" s="0" t="n">
        <v>3031</v>
      </c>
      <c r="B314" s="15" t="n">
        <v>45078</v>
      </c>
      <c r="C314" s="0" t="n">
        <v>5</v>
      </c>
      <c r="D314" s="16" t="n">
        <v>10190</v>
      </c>
      <c r="E314" s="16" t="n">
        <v>88</v>
      </c>
      <c r="F314" s="16" t="n">
        <v>189</v>
      </c>
      <c r="G314" s="16" t="n">
        <v>655</v>
      </c>
      <c r="H314" s="16" t="n">
        <v>58</v>
      </c>
    </row>
    <row r="315" customFormat="false" ht="15" hidden="false" customHeight="false" outlineLevel="0" collapsed="false">
      <c r="A315" s="0" t="n">
        <v>3031</v>
      </c>
      <c r="B315" s="15" t="n">
        <v>45170</v>
      </c>
      <c r="C315" s="0" t="n">
        <v>5</v>
      </c>
      <c r="D315" s="16" t="n">
        <v>10200</v>
      </c>
      <c r="E315" s="16" t="n">
        <v>98</v>
      </c>
      <c r="F315" s="16" t="n">
        <v>200</v>
      </c>
      <c r="G315" s="16" t="n">
        <v>807</v>
      </c>
      <c r="H315" s="16" t="n">
        <v>69</v>
      </c>
    </row>
    <row r="316" customFormat="false" ht="15" hidden="false" customHeight="false" outlineLevel="0" collapsed="false">
      <c r="A316" s="0" t="n">
        <v>3031</v>
      </c>
      <c r="B316" s="15" t="n">
        <v>45261</v>
      </c>
      <c r="C316" s="0" t="n">
        <v>5</v>
      </c>
      <c r="D316" s="16" t="n">
        <v>10305</v>
      </c>
      <c r="E316" s="16" t="n">
        <v>114</v>
      </c>
      <c r="F316" s="16" t="n">
        <v>214</v>
      </c>
      <c r="G316" s="16" t="n">
        <v>979</v>
      </c>
      <c r="H316" s="16" t="n">
        <v>87</v>
      </c>
    </row>
    <row r="317" customFormat="false" ht="15" hidden="false" customHeight="false" outlineLevel="0" collapsed="false">
      <c r="A317" s="0" t="n">
        <v>3031</v>
      </c>
      <c r="B317" s="15" t="n">
        <v>45352</v>
      </c>
      <c r="C317" s="0" t="n">
        <v>5</v>
      </c>
      <c r="D317" s="16" t="n">
        <v>10320</v>
      </c>
      <c r="E317" s="16" t="n">
        <v>134</v>
      </c>
      <c r="F317" s="16" t="n">
        <v>232</v>
      </c>
      <c r="G317" s="16" t="n">
        <v>606</v>
      </c>
      <c r="H317" s="16" t="n">
        <v>77</v>
      </c>
    </row>
    <row r="318" customFormat="false" ht="15" hidden="false" customHeight="false" outlineLevel="0" collapsed="false">
      <c r="A318" s="0" t="n">
        <v>3031</v>
      </c>
      <c r="B318" s="15" t="n">
        <v>45444</v>
      </c>
      <c r="C318" s="0" t="n">
        <v>5</v>
      </c>
      <c r="D318" s="16" t="n">
        <v>10398</v>
      </c>
      <c r="E318" s="16" t="n">
        <v>153</v>
      </c>
      <c r="F318" s="16" t="n">
        <v>240</v>
      </c>
      <c r="G318" s="16" t="n">
        <v>741</v>
      </c>
      <c r="H318" s="16" t="n">
        <v>96</v>
      </c>
    </row>
    <row r="319" customFormat="false" ht="15" hidden="false" customHeight="false" outlineLevel="0" collapsed="false">
      <c r="A319" s="0" t="n">
        <v>3031</v>
      </c>
      <c r="B319" s="15" t="n">
        <v>45536</v>
      </c>
      <c r="C319" s="0" t="n">
        <v>5</v>
      </c>
      <c r="D319" s="16" t="n">
        <v>10521</v>
      </c>
      <c r="E319" s="16" t="n">
        <v>163</v>
      </c>
      <c r="F319" s="16" t="n">
        <v>258</v>
      </c>
      <c r="G319" s="16" t="n">
        <v>850</v>
      </c>
      <c r="H319" s="16" t="n">
        <v>106</v>
      </c>
    </row>
    <row r="320" customFormat="false" ht="15" hidden="false" customHeight="false" outlineLevel="0" collapsed="false">
      <c r="A320" s="0" t="n">
        <v>3031</v>
      </c>
      <c r="B320" s="15" t="n">
        <v>45627</v>
      </c>
      <c r="C320" s="0" t="n">
        <v>5</v>
      </c>
      <c r="D320" s="16" t="n">
        <v>10497</v>
      </c>
      <c r="E320" s="16" t="n">
        <v>167</v>
      </c>
      <c r="F320" s="16" t="n">
        <v>274</v>
      </c>
      <c r="G320" s="16" t="n">
        <v>960</v>
      </c>
      <c r="H320" s="16" t="n">
        <v>112</v>
      </c>
    </row>
    <row r="321" customFormat="false" ht="15" hidden="false" customHeight="false" outlineLevel="0" collapsed="false">
      <c r="A321" s="0" t="n">
        <v>3031</v>
      </c>
      <c r="B321" s="15" t="n">
        <v>45717</v>
      </c>
      <c r="C321" s="0" t="n">
        <v>5</v>
      </c>
      <c r="D321" s="16" t="n">
        <v>10565</v>
      </c>
      <c r="E321" s="16" t="n">
        <v>185</v>
      </c>
      <c r="F321" s="16" t="n">
        <v>306</v>
      </c>
      <c r="G321" s="16" t="n">
        <v>511</v>
      </c>
      <c r="H321" s="16" t="n">
        <v>54</v>
      </c>
    </row>
    <row r="322" customFormat="false" ht="15" hidden="false" customHeight="false" outlineLevel="0" collapsed="false">
      <c r="A322" s="0" t="n">
        <v>3031</v>
      </c>
      <c r="B322" s="15" t="n">
        <v>45809</v>
      </c>
      <c r="C322" s="0" t="n">
        <v>5</v>
      </c>
      <c r="D322" s="16" t="n">
        <v>10558</v>
      </c>
      <c r="E322" s="16" t="n">
        <v>204</v>
      </c>
      <c r="F322" s="16" t="n">
        <v>329</v>
      </c>
      <c r="G322" s="16" t="n">
        <v>642</v>
      </c>
      <c r="H322" s="16" t="n">
        <v>74</v>
      </c>
    </row>
    <row r="323" customFormat="false" ht="15" hidden="false" customHeight="false" outlineLevel="0" collapsed="false">
      <c r="A323" s="0" t="n">
        <v>3031</v>
      </c>
      <c r="B323" s="15" t="n">
        <v>45901</v>
      </c>
      <c r="C323" s="0" t="n">
        <v>5</v>
      </c>
      <c r="D323" s="16" t="n">
        <v>10580</v>
      </c>
      <c r="E323" s="16" t="n">
        <v>231</v>
      </c>
      <c r="F323" s="16" t="n">
        <v>351</v>
      </c>
      <c r="G323" s="16" t="n">
        <v>782</v>
      </c>
      <c r="H323" s="16" t="n">
        <v>97</v>
      </c>
    </row>
    <row r="324" customFormat="false" ht="15" hidden="false" customHeight="false" outlineLevel="0" collapsed="false">
      <c r="A324" s="0" t="n">
        <v>3031</v>
      </c>
      <c r="B324" s="15" t="n">
        <v>45992</v>
      </c>
      <c r="C324" s="0" t="n">
        <v>5</v>
      </c>
      <c r="D324" s="16" t="n">
        <v>10690</v>
      </c>
      <c r="E324" s="16" t="n">
        <v>264</v>
      </c>
      <c r="F324" s="16" t="n">
        <v>366</v>
      </c>
      <c r="G324" s="16" t="n">
        <v>942</v>
      </c>
      <c r="H324" s="16" t="n">
        <v>123</v>
      </c>
    </row>
    <row r="325" customFormat="false" ht="15" hidden="false" customHeight="false" outlineLevel="0" collapsed="false">
      <c r="A325" s="0" t="n">
        <v>3031</v>
      </c>
      <c r="B325" s="15" t="n">
        <v>46082</v>
      </c>
      <c r="C325" s="0" t="n">
        <v>5</v>
      </c>
      <c r="D325" s="16" t="n">
        <v>10787</v>
      </c>
      <c r="E325" s="16" t="n">
        <v>297</v>
      </c>
      <c r="F325" s="16" t="n">
        <v>394</v>
      </c>
      <c r="G325" s="16" t="n">
        <v>575</v>
      </c>
      <c r="H325" s="16" t="n">
        <v>106</v>
      </c>
    </row>
    <row r="326" customFormat="false" ht="15" hidden="false" customHeight="false" outlineLevel="0" collapsed="false">
      <c r="A326" s="0" t="n">
        <v>3031</v>
      </c>
      <c r="B326" s="15" t="n">
        <v>46174</v>
      </c>
      <c r="C326" s="0" t="n">
        <v>5</v>
      </c>
      <c r="D326" s="16" t="n">
        <v>10973</v>
      </c>
      <c r="E326" s="16" t="n">
        <v>348</v>
      </c>
      <c r="F326" s="16" t="n">
        <v>436</v>
      </c>
      <c r="G326" s="16" t="n">
        <v>718</v>
      </c>
      <c r="H326" s="16" t="n">
        <v>152</v>
      </c>
    </row>
    <row r="327" customFormat="false" ht="15" hidden="false" customHeight="false" outlineLevel="0" collapsed="false">
      <c r="A327" s="0" t="n">
        <v>3032</v>
      </c>
      <c r="B327" s="15" t="n">
        <v>45078</v>
      </c>
      <c r="C327" s="0" t="n">
        <v>4</v>
      </c>
      <c r="D327" s="16" t="n">
        <v>18534</v>
      </c>
      <c r="E327" s="16" t="n">
        <v>195</v>
      </c>
      <c r="F327" s="16" t="n">
        <v>259</v>
      </c>
      <c r="G327" s="16" t="n">
        <v>1261</v>
      </c>
      <c r="H327" s="16" t="n">
        <v>120</v>
      </c>
    </row>
    <row r="328" customFormat="false" ht="15" hidden="false" customHeight="false" outlineLevel="0" collapsed="false">
      <c r="A328" s="0" t="n">
        <v>3032</v>
      </c>
      <c r="B328" s="15" t="n">
        <v>45170</v>
      </c>
      <c r="C328" s="0" t="n">
        <v>4</v>
      </c>
      <c r="D328" s="16" t="n">
        <v>18609</v>
      </c>
      <c r="E328" s="16" t="n">
        <v>225</v>
      </c>
      <c r="F328" s="16" t="n">
        <v>278</v>
      </c>
      <c r="G328" s="16" t="n">
        <v>1527</v>
      </c>
      <c r="H328" s="16" t="n">
        <v>154</v>
      </c>
    </row>
    <row r="329" customFormat="false" ht="15" hidden="false" customHeight="false" outlineLevel="0" collapsed="false">
      <c r="A329" s="0" t="n">
        <v>3032</v>
      </c>
      <c r="B329" s="15" t="n">
        <v>45261</v>
      </c>
      <c r="C329" s="0" t="n">
        <v>4</v>
      </c>
      <c r="D329" s="16" t="n">
        <v>18719</v>
      </c>
      <c r="E329" s="16" t="n">
        <v>250</v>
      </c>
      <c r="F329" s="16" t="n">
        <v>294</v>
      </c>
      <c r="G329" s="16" t="n">
        <v>1818</v>
      </c>
      <c r="H329" s="16" t="n">
        <v>180</v>
      </c>
    </row>
    <row r="330" customFormat="false" ht="15" hidden="false" customHeight="false" outlineLevel="0" collapsed="false">
      <c r="A330" s="0" t="n">
        <v>3032</v>
      </c>
      <c r="B330" s="15" t="n">
        <v>45352</v>
      </c>
      <c r="C330" s="0" t="n">
        <v>4</v>
      </c>
      <c r="D330" s="16" t="n">
        <v>18872</v>
      </c>
      <c r="E330" s="16" t="n">
        <v>276</v>
      </c>
      <c r="F330" s="16" t="n">
        <v>321</v>
      </c>
      <c r="G330" s="16" t="n">
        <v>1143</v>
      </c>
      <c r="H330" s="16" t="n">
        <v>142</v>
      </c>
    </row>
    <row r="331" customFormat="false" ht="15" hidden="false" customHeight="false" outlineLevel="0" collapsed="false">
      <c r="A331" s="0" t="n">
        <v>3032</v>
      </c>
      <c r="B331" s="15" t="n">
        <v>45444</v>
      </c>
      <c r="C331" s="0" t="n">
        <v>4</v>
      </c>
      <c r="D331" s="16" t="n">
        <v>19020</v>
      </c>
      <c r="E331" s="16" t="n">
        <v>308</v>
      </c>
      <c r="F331" s="16" t="n">
        <v>346</v>
      </c>
      <c r="G331" s="16" t="n">
        <v>1410</v>
      </c>
      <c r="H331" s="16" t="n">
        <v>174</v>
      </c>
    </row>
    <row r="332" customFormat="false" ht="15" hidden="false" customHeight="false" outlineLevel="0" collapsed="false">
      <c r="A332" s="0" t="n">
        <v>3032</v>
      </c>
      <c r="B332" s="15" t="n">
        <v>45536</v>
      </c>
      <c r="C332" s="0" t="n">
        <v>4</v>
      </c>
      <c r="D332" s="16" t="n">
        <v>19018</v>
      </c>
      <c r="E332" s="16" t="n">
        <v>341</v>
      </c>
      <c r="F332" s="16" t="n">
        <v>381</v>
      </c>
      <c r="G332" s="16" t="n">
        <v>1665</v>
      </c>
      <c r="H332" s="16" t="n">
        <v>209</v>
      </c>
    </row>
    <row r="333" customFormat="false" ht="15" hidden="false" customHeight="false" outlineLevel="0" collapsed="false">
      <c r="A333" s="0" t="n">
        <v>3032</v>
      </c>
      <c r="B333" s="15" t="n">
        <v>45627</v>
      </c>
      <c r="C333" s="0" t="n">
        <v>4</v>
      </c>
      <c r="D333" s="16" t="n">
        <v>19123</v>
      </c>
      <c r="E333" s="16" t="n">
        <v>373</v>
      </c>
      <c r="F333" s="16" t="n">
        <v>402</v>
      </c>
      <c r="G333" s="16" t="n">
        <v>1906</v>
      </c>
      <c r="H333" s="16" t="n">
        <v>243</v>
      </c>
    </row>
    <row r="334" customFormat="false" ht="15" hidden="false" customHeight="false" outlineLevel="0" collapsed="false">
      <c r="A334" s="0" t="n">
        <v>3032</v>
      </c>
      <c r="B334" s="15" t="n">
        <v>45717</v>
      </c>
      <c r="C334" s="0" t="n">
        <v>4</v>
      </c>
      <c r="D334" s="16" t="n">
        <v>19217</v>
      </c>
      <c r="E334" s="16" t="n">
        <v>402</v>
      </c>
      <c r="F334" s="16" t="n">
        <v>466</v>
      </c>
      <c r="G334" s="16" t="n">
        <v>1017</v>
      </c>
      <c r="H334" s="16" t="n">
        <v>125</v>
      </c>
    </row>
    <row r="335" customFormat="false" ht="15" hidden="false" customHeight="false" outlineLevel="0" collapsed="false">
      <c r="A335" s="0" t="n">
        <v>3032</v>
      </c>
      <c r="B335" s="15" t="n">
        <v>45809</v>
      </c>
      <c r="C335" s="0" t="n">
        <v>4</v>
      </c>
      <c r="D335" s="16" t="n">
        <v>19367</v>
      </c>
      <c r="E335" s="16" t="n">
        <v>447</v>
      </c>
      <c r="F335" s="16" t="n">
        <v>531</v>
      </c>
      <c r="G335" s="16" t="n">
        <v>1274</v>
      </c>
      <c r="H335" s="16" t="n">
        <v>171</v>
      </c>
    </row>
    <row r="336" customFormat="false" ht="15" hidden="false" customHeight="false" outlineLevel="0" collapsed="false">
      <c r="A336" s="0" t="n">
        <v>3032</v>
      </c>
      <c r="B336" s="15" t="n">
        <v>45901</v>
      </c>
      <c r="C336" s="0" t="n">
        <v>4</v>
      </c>
      <c r="D336" s="16" t="n">
        <v>19370</v>
      </c>
      <c r="E336" s="16" t="n">
        <v>492</v>
      </c>
      <c r="F336" s="16" t="n">
        <v>574</v>
      </c>
      <c r="G336" s="16" t="n">
        <v>1506</v>
      </c>
      <c r="H336" s="16" t="n">
        <v>216</v>
      </c>
    </row>
    <row r="337" customFormat="false" ht="15" hidden="false" customHeight="false" outlineLevel="0" collapsed="false">
      <c r="A337" s="0" t="n">
        <v>3032</v>
      </c>
      <c r="B337" s="15" t="n">
        <v>45992</v>
      </c>
      <c r="C337" s="0" t="n">
        <v>4</v>
      </c>
      <c r="D337" s="16" t="n">
        <v>19367</v>
      </c>
      <c r="E337" s="16" t="n">
        <v>552</v>
      </c>
      <c r="F337" s="16" t="n">
        <v>622</v>
      </c>
      <c r="G337" s="16" t="n">
        <v>1751</v>
      </c>
      <c r="H337" s="16" t="n">
        <v>270</v>
      </c>
    </row>
    <row r="338" customFormat="false" ht="15" hidden="false" customHeight="false" outlineLevel="0" collapsed="false">
      <c r="A338" s="0" t="n">
        <v>3032</v>
      </c>
      <c r="B338" s="15" t="n">
        <v>46082</v>
      </c>
      <c r="C338" s="0" t="n">
        <v>4</v>
      </c>
      <c r="D338" s="16" t="n">
        <v>19332</v>
      </c>
      <c r="E338" s="16" t="n">
        <v>610</v>
      </c>
      <c r="F338" s="16" t="n">
        <v>659</v>
      </c>
      <c r="G338" s="16" t="n">
        <v>979</v>
      </c>
      <c r="H338" s="16" t="n">
        <v>187</v>
      </c>
    </row>
    <row r="339" customFormat="false" ht="15" hidden="false" customHeight="false" outlineLevel="0" collapsed="false">
      <c r="A339" s="0" t="n">
        <v>3032</v>
      </c>
      <c r="B339" s="15" t="n">
        <v>46174</v>
      </c>
      <c r="C339" s="0" t="n">
        <v>4</v>
      </c>
      <c r="D339" s="16" t="n">
        <v>19389</v>
      </c>
      <c r="E339" s="16" t="n">
        <v>696</v>
      </c>
      <c r="F339" s="16" t="n">
        <v>710</v>
      </c>
      <c r="G339" s="16" t="n">
        <v>1252</v>
      </c>
      <c r="H339" s="16" t="n">
        <v>279</v>
      </c>
    </row>
    <row r="340" customFormat="false" ht="15" hidden="false" customHeight="false" outlineLevel="0" collapsed="false">
      <c r="A340" s="0" t="n">
        <v>3033</v>
      </c>
      <c r="B340" s="15" t="n">
        <v>45078</v>
      </c>
      <c r="C340" s="0" t="n">
        <v>5</v>
      </c>
      <c r="D340" s="16" t="n">
        <v>12287</v>
      </c>
      <c r="E340" s="16" t="n">
        <v>75</v>
      </c>
      <c r="F340" s="16" t="n">
        <v>151</v>
      </c>
      <c r="G340" s="16" t="n">
        <v>949</v>
      </c>
      <c r="H340" s="16" t="n">
        <v>41</v>
      </c>
    </row>
    <row r="341" customFormat="false" ht="15" hidden="false" customHeight="false" outlineLevel="0" collapsed="false">
      <c r="A341" s="0" t="n">
        <v>3033</v>
      </c>
      <c r="B341" s="15" t="n">
        <v>45170</v>
      </c>
      <c r="C341" s="0" t="n">
        <v>5</v>
      </c>
      <c r="D341" s="16" t="n">
        <v>12350</v>
      </c>
      <c r="E341" s="16" t="n">
        <v>85</v>
      </c>
      <c r="F341" s="16" t="n">
        <v>160</v>
      </c>
      <c r="G341" s="16" t="n">
        <v>1127</v>
      </c>
      <c r="H341" s="16" t="n">
        <v>50</v>
      </c>
    </row>
    <row r="342" customFormat="false" ht="15" hidden="false" customHeight="false" outlineLevel="0" collapsed="false">
      <c r="A342" s="0" t="n">
        <v>3033</v>
      </c>
      <c r="B342" s="15" t="n">
        <v>45261</v>
      </c>
      <c r="C342" s="0" t="n">
        <v>5</v>
      </c>
      <c r="D342" s="16" t="n">
        <v>12511</v>
      </c>
      <c r="E342" s="16" t="n">
        <v>94</v>
      </c>
      <c r="F342" s="16" t="n">
        <v>181</v>
      </c>
      <c r="G342" s="16" t="n">
        <v>1328</v>
      </c>
      <c r="H342" s="16" t="n">
        <v>57</v>
      </c>
    </row>
    <row r="343" customFormat="false" ht="15" hidden="false" customHeight="false" outlineLevel="0" collapsed="false">
      <c r="A343" s="0" t="n">
        <v>3033</v>
      </c>
      <c r="B343" s="15" t="n">
        <v>45352</v>
      </c>
      <c r="C343" s="0" t="n">
        <v>5</v>
      </c>
      <c r="D343" s="16" t="n">
        <v>12640</v>
      </c>
      <c r="E343" s="16" t="n">
        <v>104</v>
      </c>
      <c r="F343" s="16" t="n">
        <v>199</v>
      </c>
      <c r="G343" s="16" t="n">
        <v>865</v>
      </c>
      <c r="H343" s="16" t="n">
        <v>48</v>
      </c>
    </row>
    <row r="344" customFormat="false" ht="15" hidden="false" customHeight="false" outlineLevel="0" collapsed="false">
      <c r="A344" s="0" t="n">
        <v>3033</v>
      </c>
      <c r="B344" s="15" t="n">
        <v>45444</v>
      </c>
      <c r="C344" s="0" t="n">
        <v>5</v>
      </c>
      <c r="D344" s="16" t="n">
        <v>12694</v>
      </c>
      <c r="E344" s="16" t="n">
        <v>110</v>
      </c>
      <c r="F344" s="16" t="n">
        <v>209</v>
      </c>
      <c r="G344" s="16" t="n">
        <v>1079</v>
      </c>
      <c r="H344" s="16" t="n">
        <v>56</v>
      </c>
    </row>
    <row r="345" customFormat="false" ht="15" hidden="false" customHeight="false" outlineLevel="0" collapsed="false">
      <c r="A345" s="0" t="n">
        <v>3033</v>
      </c>
      <c r="B345" s="15" t="n">
        <v>45536</v>
      </c>
      <c r="C345" s="0" t="n">
        <v>5</v>
      </c>
      <c r="D345" s="16" t="n">
        <v>12747</v>
      </c>
      <c r="E345" s="16" t="n">
        <v>117</v>
      </c>
      <c r="F345" s="16" t="n">
        <v>226</v>
      </c>
      <c r="G345" s="16" t="n">
        <v>1274</v>
      </c>
      <c r="H345" s="16" t="n">
        <v>64</v>
      </c>
    </row>
    <row r="346" customFormat="false" ht="15" hidden="false" customHeight="false" outlineLevel="0" collapsed="false">
      <c r="A346" s="0" t="n">
        <v>3033</v>
      </c>
      <c r="B346" s="15" t="n">
        <v>45627</v>
      </c>
      <c r="C346" s="0" t="n">
        <v>5</v>
      </c>
      <c r="D346" s="16" t="n">
        <v>12712</v>
      </c>
      <c r="E346" s="16" t="n">
        <v>130</v>
      </c>
      <c r="F346" s="16" t="n">
        <v>238</v>
      </c>
      <c r="G346" s="16" t="n">
        <v>1445</v>
      </c>
      <c r="H346" s="16" t="n">
        <v>76</v>
      </c>
    </row>
    <row r="347" customFormat="false" ht="15" hidden="false" customHeight="false" outlineLevel="0" collapsed="false">
      <c r="A347" s="0" t="n">
        <v>3033</v>
      </c>
      <c r="B347" s="15" t="n">
        <v>45717</v>
      </c>
      <c r="C347" s="0" t="n">
        <v>5</v>
      </c>
      <c r="D347" s="16" t="n">
        <v>12752</v>
      </c>
      <c r="E347" s="16" t="n">
        <v>141</v>
      </c>
      <c r="F347" s="16" t="n">
        <v>260</v>
      </c>
      <c r="G347" s="16" t="n">
        <v>806</v>
      </c>
      <c r="H347" s="16" t="n">
        <v>37</v>
      </c>
    </row>
    <row r="348" customFormat="false" ht="15" hidden="false" customHeight="false" outlineLevel="0" collapsed="false">
      <c r="A348" s="0" t="n">
        <v>3033</v>
      </c>
      <c r="B348" s="15" t="n">
        <v>45809</v>
      </c>
      <c r="C348" s="0" t="n">
        <v>5</v>
      </c>
      <c r="D348" s="16" t="n">
        <v>12897</v>
      </c>
      <c r="E348" s="16" t="n">
        <v>163</v>
      </c>
      <c r="F348" s="16" t="n">
        <v>278</v>
      </c>
      <c r="G348" s="16" t="n">
        <v>1020</v>
      </c>
      <c r="H348" s="16" t="n">
        <v>56</v>
      </c>
    </row>
    <row r="349" customFormat="false" ht="15" hidden="false" customHeight="false" outlineLevel="0" collapsed="false">
      <c r="A349" s="0" t="n">
        <v>3033</v>
      </c>
      <c r="B349" s="15" t="n">
        <v>45901</v>
      </c>
      <c r="C349" s="0" t="n">
        <v>5</v>
      </c>
      <c r="D349" s="16" t="n">
        <v>12940</v>
      </c>
      <c r="E349" s="16" t="n">
        <v>177</v>
      </c>
      <c r="F349" s="16" t="n">
        <v>317</v>
      </c>
      <c r="G349" s="16" t="n">
        <v>1222</v>
      </c>
      <c r="H349" s="16" t="n">
        <v>70</v>
      </c>
    </row>
    <row r="350" customFormat="false" ht="15" hidden="false" customHeight="false" outlineLevel="0" collapsed="false">
      <c r="A350" s="0" t="n">
        <v>3033</v>
      </c>
      <c r="B350" s="15" t="n">
        <v>45992</v>
      </c>
      <c r="C350" s="0" t="n">
        <v>5</v>
      </c>
      <c r="D350" s="16" t="n">
        <v>12993</v>
      </c>
      <c r="E350" s="16" t="n">
        <v>202</v>
      </c>
      <c r="F350" s="16" t="n">
        <v>339</v>
      </c>
      <c r="G350" s="16" t="n">
        <v>1432</v>
      </c>
      <c r="H350" s="16" t="n">
        <v>96</v>
      </c>
    </row>
    <row r="351" customFormat="false" ht="15" hidden="false" customHeight="false" outlineLevel="0" collapsed="false">
      <c r="A351" s="0" t="n">
        <v>3033</v>
      </c>
      <c r="B351" s="15" t="n">
        <v>46082</v>
      </c>
      <c r="C351" s="0" t="n">
        <v>5</v>
      </c>
      <c r="D351" s="16" t="n">
        <v>13050</v>
      </c>
      <c r="E351" s="16" t="n">
        <v>227</v>
      </c>
      <c r="F351" s="16" t="n">
        <v>366</v>
      </c>
      <c r="G351" s="16" t="n">
        <v>794</v>
      </c>
      <c r="H351" s="16" t="n">
        <v>84</v>
      </c>
    </row>
    <row r="352" customFormat="false" ht="15" hidden="false" customHeight="false" outlineLevel="0" collapsed="false">
      <c r="A352" s="0" t="n">
        <v>3033</v>
      </c>
      <c r="B352" s="15" t="n">
        <v>46174</v>
      </c>
      <c r="C352" s="0" t="n">
        <v>5</v>
      </c>
      <c r="D352" s="16" t="n">
        <v>13072</v>
      </c>
      <c r="E352" s="16" t="n">
        <v>296</v>
      </c>
      <c r="F352" s="16" t="n">
        <v>391</v>
      </c>
      <c r="G352" s="16" t="n">
        <v>1009</v>
      </c>
      <c r="H352" s="16" t="n">
        <v>152</v>
      </c>
    </row>
    <row r="353" customFormat="false" ht="15" hidden="false" customHeight="false" outlineLevel="0" collapsed="false">
      <c r="A353" s="0" t="n">
        <v>3034</v>
      </c>
      <c r="B353" s="15" t="n">
        <v>45078</v>
      </c>
      <c r="C353" s="0" t="n">
        <v>4</v>
      </c>
      <c r="D353" s="16" t="n">
        <v>8433</v>
      </c>
      <c r="E353" s="16" t="n">
        <v>33</v>
      </c>
      <c r="F353" s="16" t="n">
        <v>110</v>
      </c>
      <c r="G353" s="16" t="n">
        <v>467</v>
      </c>
      <c r="H353" s="16" t="n">
        <v>24</v>
      </c>
    </row>
    <row r="354" customFormat="false" ht="15" hidden="false" customHeight="false" outlineLevel="0" collapsed="false">
      <c r="A354" s="0" t="n">
        <v>3034</v>
      </c>
      <c r="B354" s="15" t="n">
        <v>45170</v>
      </c>
      <c r="C354" s="0" t="n">
        <v>4</v>
      </c>
      <c r="D354" s="16" t="n">
        <v>8443</v>
      </c>
      <c r="E354" s="16" t="n">
        <v>45</v>
      </c>
      <c r="F354" s="16" t="n">
        <v>123</v>
      </c>
      <c r="G354" s="16" t="n">
        <v>581</v>
      </c>
      <c r="H354" s="16" t="n">
        <v>36</v>
      </c>
    </row>
    <row r="355" customFormat="false" ht="15" hidden="false" customHeight="false" outlineLevel="0" collapsed="false">
      <c r="A355" s="0" t="n">
        <v>3034</v>
      </c>
      <c r="B355" s="15" t="n">
        <v>45261</v>
      </c>
      <c r="C355" s="0" t="n">
        <v>4</v>
      </c>
      <c r="D355" s="16" t="n">
        <v>8500</v>
      </c>
      <c r="E355" s="16" t="n">
        <v>58</v>
      </c>
      <c r="F355" s="16" t="n">
        <v>126</v>
      </c>
      <c r="G355" s="16" t="n">
        <v>701</v>
      </c>
      <c r="H355" s="16" t="n">
        <v>47</v>
      </c>
    </row>
    <row r="356" customFormat="false" ht="15" hidden="false" customHeight="false" outlineLevel="0" collapsed="false">
      <c r="A356" s="0" t="n">
        <v>3034</v>
      </c>
      <c r="B356" s="15" t="n">
        <v>45352</v>
      </c>
      <c r="C356" s="0" t="n">
        <v>4</v>
      </c>
      <c r="D356" s="16" t="n">
        <v>8533</v>
      </c>
      <c r="E356" s="16" t="n">
        <v>67</v>
      </c>
      <c r="F356" s="16" t="n">
        <v>133</v>
      </c>
      <c r="G356" s="16" t="n">
        <v>446</v>
      </c>
      <c r="H356" s="16" t="n">
        <v>41</v>
      </c>
    </row>
    <row r="357" customFormat="false" ht="15" hidden="false" customHeight="false" outlineLevel="0" collapsed="false">
      <c r="A357" s="0" t="n">
        <v>3034</v>
      </c>
      <c r="B357" s="15" t="n">
        <v>45444</v>
      </c>
      <c r="C357" s="0" t="n">
        <v>4</v>
      </c>
      <c r="D357" s="16" t="n">
        <v>8577</v>
      </c>
      <c r="E357" s="16" t="n">
        <v>85</v>
      </c>
      <c r="F357" s="16" t="n">
        <v>144</v>
      </c>
      <c r="G357" s="16" t="n">
        <v>533</v>
      </c>
      <c r="H357" s="16" t="n">
        <v>55</v>
      </c>
    </row>
    <row r="358" customFormat="false" ht="15" hidden="false" customHeight="false" outlineLevel="0" collapsed="false">
      <c r="A358" s="0" t="n">
        <v>3034</v>
      </c>
      <c r="B358" s="15" t="n">
        <v>45536</v>
      </c>
      <c r="C358" s="0" t="n">
        <v>4</v>
      </c>
      <c r="D358" s="16" t="n">
        <v>8566</v>
      </c>
      <c r="E358" s="16" t="n">
        <v>87</v>
      </c>
      <c r="F358" s="16" t="n">
        <v>159</v>
      </c>
      <c r="G358" s="16" t="n">
        <v>621</v>
      </c>
      <c r="H358" s="16" t="n">
        <v>60</v>
      </c>
    </row>
    <row r="359" customFormat="false" ht="15" hidden="false" customHeight="false" outlineLevel="0" collapsed="false">
      <c r="A359" s="0" t="n">
        <v>3034</v>
      </c>
      <c r="B359" s="15" t="n">
        <v>45627</v>
      </c>
      <c r="C359" s="0" t="n">
        <v>4</v>
      </c>
      <c r="D359" s="16" t="n">
        <v>8562</v>
      </c>
      <c r="E359" s="16" t="n">
        <v>99</v>
      </c>
      <c r="F359" s="16" t="n">
        <v>174</v>
      </c>
      <c r="G359" s="16" t="n">
        <v>723</v>
      </c>
      <c r="H359" s="16" t="n">
        <v>70</v>
      </c>
    </row>
    <row r="360" customFormat="false" ht="15" hidden="false" customHeight="false" outlineLevel="0" collapsed="false">
      <c r="A360" s="0" t="n">
        <v>3034</v>
      </c>
      <c r="B360" s="15" t="n">
        <v>45717</v>
      </c>
      <c r="C360" s="0" t="n">
        <v>4</v>
      </c>
      <c r="D360" s="16" t="n">
        <v>8574</v>
      </c>
      <c r="E360" s="16" t="n">
        <v>109</v>
      </c>
      <c r="F360" s="16" t="n">
        <v>193</v>
      </c>
      <c r="G360" s="16" t="n">
        <v>367</v>
      </c>
      <c r="H360" s="16" t="n">
        <v>37</v>
      </c>
    </row>
    <row r="361" customFormat="false" ht="15" hidden="false" customHeight="false" outlineLevel="0" collapsed="false">
      <c r="A361" s="0" t="n">
        <v>3034</v>
      </c>
      <c r="B361" s="15" t="n">
        <v>45809</v>
      </c>
      <c r="C361" s="0" t="n">
        <v>4</v>
      </c>
      <c r="D361" s="16" t="n">
        <v>8618</v>
      </c>
      <c r="E361" s="16" t="n">
        <v>123</v>
      </c>
      <c r="F361" s="16" t="n">
        <v>203</v>
      </c>
      <c r="G361" s="16" t="n">
        <v>479</v>
      </c>
      <c r="H361" s="16" t="n">
        <v>53</v>
      </c>
    </row>
    <row r="362" customFormat="false" ht="15" hidden="false" customHeight="false" outlineLevel="0" collapsed="false">
      <c r="A362" s="0" t="n">
        <v>3034</v>
      </c>
      <c r="B362" s="15" t="n">
        <v>45901</v>
      </c>
      <c r="C362" s="0" t="n">
        <v>4</v>
      </c>
      <c r="D362" s="16" t="n">
        <v>8645</v>
      </c>
      <c r="E362" s="16" t="n">
        <v>128</v>
      </c>
      <c r="F362" s="16" t="n">
        <v>210</v>
      </c>
      <c r="G362" s="16" t="n">
        <v>568</v>
      </c>
      <c r="H362" s="16" t="n">
        <v>64</v>
      </c>
    </row>
    <row r="363" customFormat="false" ht="15" hidden="false" customHeight="false" outlineLevel="0" collapsed="false">
      <c r="A363" s="0" t="n">
        <v>3034</v>
      </c>
      <c r="B363" s="15" t="n">
        <v>45992</v>
      </c>
      <c r="C363" s="0" t="n">
        <v>4</v>
      </c>
      <c r="D363" s="16" t="n">
        <v>8669</v>
      </c>
      <c r="E363" s="16" t="n">
        <v>148</v>
      </c>
      <c r="F363" s="16" t="n">
        <v>227</v>
      </c>
      <c r="G363" s="16" t="n">
        <v>666</v>
      </c>
      <c r="H363" s="16" t="n">
        <v>84</v>
      </c>
    </row>
    <row r="364" customFormat="false" ht="15" hidden="false" customHeight="false" outlineLevel="0" collapsed="false">
      <c r="A364" s="0" t="n">
        <v>3034</v>
      </c>
      <c r="B364" s="15" t="n">
        <v>46082</v>
      </c>
      <c r="C364" s="0" t="n">
        <v>4</v>
      </c>
      <c r="D364" s="16" t="n">
        <v>8710</v>
      </c>
      <c r="E364" s="16" t="n">
        <v>172</v>
      </c>
      <c r="F364" s="16" t="n">
        <v>240</v>
      </c>
      <c r="G364" s="16" t="n">
        <v>403</v>
      </c>
      <c r="H364" s="16" t="n">
        <v>71</v>
      </c>
    </row>
    <row r="365" customFormat="false" ht="15" hidden="false" customHeight="false" outlineLevel="0" collapsed="false">
      <c r="A365" s="0" t="n">
        <v>3034</v>
      </c>
      <c r="B365" s="15" t="n">
        <v>46174</v>
      </c>
      <c r="C365" s="0" t="n">
        <v>4</v>
      </c>
      <c r="D365" s="16" t="n">
        <v>8777</v>
      </c>
      <c r="E365" s="16" t="n">
        <v>204</v>
      </c>
      <c r="F365" s="16" t="n">
        <v>272</v>
      </c>
      <c r="G365" s="16" t="n">
        <v>512</v>
      </c>
      <c r="H365" s="16" t="n">
        <v>101</v>
      </c>
    </row>
    <row r="366" customFormat="false" ht="15" hidden="false" customHeight="false" outlineLevel="0" collapsed="false">
      <c r="A366" s="0" t="n">
        <v>3036</v>
      </c>
      <c r="B366" s="15" t="n">
        <v>45078</v>
      </c>
      <c r="C366" s="0" t="n">
        <v>4</v>
      </c>
      <c r="D366" s="16" t="n">
        <v>4982</v>
      </c>
      <c r="E366" s="16" t="n">
        <v>21</v>
      </c>
      <c r="F366" s="16" t="n">
        <v>78</v>
      </c>
      <c r="G366" s="16" t="n">
        <v>313</v>
      </c>
      <c r="H366" s="16" t="n">
        <v>16</v>
      </c>
    </row>
    <row r="367" customFormat="false" ht="15" hidden="false" customHeight="false" outlineLevel="0" collapsed="false">
      <c r="A367" s="0" t="n">
        <v>3036</v>
      </c>
      <c r="B367" s="15" t="n">
        <v>45170</v>
      </c>
      <c r="C367" s="0" t="n">
        <v>4</v>
      </c>
      <c r="D367" s="16" t="n">
        <v>4987</v>
      </c>
      <c r="E367" s="16" t="n">
        <v>27</v>
      </c>
      <c r="F367" s="16" t="n">
        <v>76</v>
      </c>
      <c r="G367" s="16" t="n">
        <v>374</v>
      </c>
      <c r="H367" s="16" t="n">
        <v>23</v>
      </c>
    </row>
    <row r="368" customFormat="false" ht="15" hidden="false" customHeight="false" outlineLevel="0" collapsed="false">
      <c r="A368" s="0" t="n">
        <v>3036</v>
      </c>
      <c r="B368" s="15" t="n">
        <v>45261</v>
      </c>
      <c r="C368" s="0" t="n">
        <v>4</v>
      </c>
      <c r="D368" s="16" t="n">
        <v>5027</v>
      </c>
      <c r="E368" s="16" t="n">
        <v>26</v>
      </c>
      <c r="F368" s="16" t="n">
        <v>83</v>
      </c>
      <c r="G368" s="16" t="n">
        <v>455</v>
      </c>
      <c r="H368" s="16" t="n">
        <v>23</v>
      </c>
    </row>
    <row r="369" customFormat="false" ht="15" hidden="false" customHeight="false" outlineLevel="0" collapsed="false">
      <c r="A369" s="0" t="n">
        <v>3036</v>
      </c>
      <c r="B369" s="15" t="n">
        <v>45352</v>
      </c>
      <c r="C369" s="0" t="n">
        <v>4</v>
      </c>
      <c r="D369" s="16" t="n">
        <v>5029</v>
      </c>
      <c r="E369" s="16" t="n">
        <v>31</v>
      </c>
      <c r="F369" s="16" t="n">
        <v>82</v>
      </c>
      <c r="G369" s="16" t="n">
        <v>285</v>
      </c>
      <c r="H369" s="16" t="n">
        <v>18</v>
      </c>
    </row>
    <row r="370" customFormat="false" ht="15" hidden="false" customHeight="false" outlineLevel="0" collapsed="false">
      <c r="A370" s="0" t="n">
        <v>3036</v>
      </c>
      <c r="B370" s="15" t="n">
        <v>45444</v>
      </c>
      <c r="C370" s="0" t="n">
        <v>4</v>
      </c>
      <c r="D370" s="16" t="n">
        <v>5037</v>
      </c>
      <c r="E370" s="16" t="n">
        <v>34</v>
      </c>
      <c r="F370" s="16" t="n">
        <v>84</v>
      </c>
      <c r="G370" s="16" t="n">
        <v>351</v>
      </c>
      <c r="H370" s="16" t="n">
        <v>21</v>
      </c>
    </row>
    <row r="371" customFormat="false" ht="15" hidden="false" customHeight="false" outlineLevel="0" collapsed="false">
      <c r="A371" s="0" t="n">
        <v>3036</v>
      </c>
      <c r="B371" s="15" t="n">
        <v>45536</v>
      </c>
      <c r="C371" s="0" t="n">
        <v>4</v>
      </c>
      <c r="D371" s="16" t="n">
        <v>5088</v>
      </c>
      <c r="E371" s="16" t="n">
        <v>37</v>
      </c>
      <c r="F371" s="16" t="n">
        <v>89</v>
      </c>
      <c r="G371" s="16" t="n">
        <v>414</v>
      </c>
      <c r="H371" s="16" t="n">
        <v>25</v>
      </c>
    </row>
    <row r="372" customFormat="false" ht="15" hidden="false" customHeight="false" outlineLevel="0" collapsed="false">
      <c r="A372" s="0" t="n">
        <v>3036</v>
      </c>
      <c r="B372" s="15" t="n">
        <v>45627</v>
      </c>
      <c r="C372" s="0" t="n">
        <v>4</v>
      </c>
      <c r="D372" s="16" t="n">
        <v>5128</v>
      </c>
      <c r="E372" s="16" t="n">
        <v>44</v>
      </c>
      <c r="F372" s="16" t="n">
        <v>96</v>
      </c>
      <c r="G372" s="16" t="n">
        <v>479</v>
      </c>
      <c r="H372" s="16" t="n">
        <v>32</v>
      </c>
    </row>
    <row r="373" customFormat="false" ht="15" hidden="false" customHeight="false" outlineLevel="0" collapsed="false">
      <c r="A373" s="0" t="n">
        <v>3036</v>
      </c>
      <c r="B373" s="15" t="n">
        <v>45717</v>
      </c>
      <c r="C373" s="0" t="n">
        <v>4</v>
      </c>
      <c r="D373" s="16" t="n">
        <v>5057</v>
      </c>
      <c r="E373" s="16" t="n">
        <v>57</v>
      </c>
      <c r="F373" s="16" t="n">
        <v>103</v>
      </c>
      <c r="G373" s="16" t="n">
        <v>257</v>
      </c>
      <c r="H373" s="16" t="n">
        <v>18</v>
      </c>
    </row>
    <row r="374" customFormat="false" ht="15" hidden="false" customHeight="false" outlineLevel="0" collapsed="false">
      <c r="A374" s="0" t="n">
        <v>3036</v>
      </c>
      <c r="B374" s="15" t="n">
        <v>45809</v>
      </c>
      <c r="C374" s="0" t="n">
        <v>4</v>
      </c>
      <c r="D374" s="16" t="n">
        <v>5060</v>
      </c>
      <c r="E374" s="16" t="n">
        <v>63</v>
      </c>
      <c r="F374" s="16" t="n">
        <v>109</v>
      </c>
      <c r="G374" s="16" t="n">
        <v>320</v>
      </c>
      <c r="H374" s="16" t="n">
        <v>21</v>
      </c>
    </row>
    <row r="375" customFormat="false" ht="15" hidden="false" customHeight="false" outlineLevel="0" collapsed="false">
      <c r="A375" s="0" t="n">
        <v>3036</v>
      </c>
      <c r="B375" s="15" t="n">
        <v>45901</v>
      </c>
      <c r="C375" s="0" t="n">
        <v>4</v>
      </c>
      <c r="D375" s="16" t="n">
        <v>5021</v>
      </c>
      <c r="E375" s="16" t="n">
        <v>68</v>
      </c>
      <c r="F375" s="16" t="n">
        <v>115</v>
      </c>
      <c r="G375" s="16" t="n">
        <v>377</v>
      </c>
      <c r="H375" s="16" t="n">
        <v>24</v>
      </c>
    </row>
    <row r="376" customFormat="false" ht="15" hidden="false" customHeight="false" outlineLevel="0" collapsed="false">
      <c r="A376" s="0" t="n">
        <v>3036</v>
      </c>
      <c r="B376" s="15" t="n">
        <v>45992</v>
      </c>
      <c r="C376" s="0" t="n">
        <v>4</v>
      </c>
      <c r="D376" s="16" t="n">
        <v>5049</v>
      </c>
      <c r="E376" s="16" t="n">
        <v>75</v>
      </c>
      <c r="F376" s="16" t="n">
        <v>119</v>
      </c>
      <c r="G376" s="16" t="n">
        <v>458</v>
      </c>
      <c r="H376" s="16" t="n">
        <v>33</v>
      </c>
    </row>
    <row r="377" customFormat="false" ht="15" hidden="false" customHeight="false" outlineLevel="0" collapsed="false">
      <c r="A377" s="0" t="n">
        <v>3036</v>
      </c>
      <c r="B377" s="15" t="n">
        <v>46082</v>
      </c>
      <c r="C377" s="0" t="n">
        <v>4</v>
      </c>
      <c r="D377" s="16" t="n">
        <v>5074</v>
      </c>
      <c r="E377" s="16" t="n">
        <v>86</v>
      </c>
      <c r="F377" s="16" t="n">
        <v>123</v>
      </c>
      <c r="G377" s="16" t="n">
        <v>240</v>
      </c>
      <c r="H377" s="16" t="n">
        <v>26</v>
      </c>
    </row>
    <row r="378" customFormat="false" ht="15" hidden="false" customHeight="false" outlineLevel="0" collapsed="false">
      <c r="A378" s="0" t="n">
        <v>3036</v>
      </c>
      <c r="B378" s="15" t="n">
        <v>46174</v>
      </c>
      <c r="C378" s="0" t="n">
        <v>4</v>
      </c>
      <c r="D378" s="16" t="n">
        <v>5093</v>
      </c>
      <c r="E378" s="16" t="n">
        <v>102</v>
      </c>
      <c r="F378" s="16" t="n">
        <v>134</v>
      </c>
      <c r="G378" s="16" t="n">
        <v>302</v>
      </c>
      <c r="H378" s="16" t="n">
        <v>41</v>
      </c>
    </row>
    <row r="379" customFormat="false" ht="15" hidden="false" customHeight="false" outlineLevel="0" collapsed="false">
      <c r="A379" s="0" t="n">
        <v>3037</v>
      </c>
      <c r="B379" s="15" t="n">
        <v>45078</v>
      </c>
      <c r="C379" s="0" t="n">
        <v>3</v>
      </c>
      <c r="D379" s="16" t="n">
        <v>36224</v>
      </c>
      <c r="E379" s="16" t="n">
        <v>140</v>
      </c>
      <c r="F379" s="16" t="n">
        <v>568</v>
      </c>
      <c r="G379" s="16" t="n">
        <v>2235</v>
      </c>
      <c r="H379" s="16" t="n">
        <v>87</v>
      </c>
    </row>
    <row r="380" customFormat="false" ht="15" hidden="false" customHeight="false" outlineLevel="0" collapsed="false">
      <c r="A380" s="0" t="n">
        <v>3037</v>
      </c>
      <c r="B380" s="15" t="n">
        <v>45170</v>
      </c>
      <c r="C380" s="0" t="n">
        <v>3</v>
      </c>
      <c r="D380" s="16" t="n">
        <v>36380</v>
      </c>
      <c r="E380" s="16" t="n">
        <v>158</v>
      </c>
      <c r="F380" s="16" t="n">
        <v>575</v>
      </c>
      <c r="G380" s="16" t="n">
        <v>2731</v>
      </c>
      <c r="H380" s="16" t="n">
        <v>105</v>
      </c>
    </row>
    <row r="381" customFormat="false" ht="15" hidden="false" customHeight="false" outlineLevel="0" collapsed="false">
      <c r="A381" s="0" t="n">
        <v>3037</v>
      </c>
      <c r="B381" s="15" t="n">
        <v>45261</v>
      </c>
      <c r="C381" s="0" t="n">
        <v>3</v>
      </c>
      <c r="D381" s="16" t="n">
        <v>36587</v>
      </c>
      <c r="E381" s="16" t="n">
        <v>179</v>
      </c>
      <c r="F381" s="16" t="n">
        <v>599</v>
      </c>
      <c r="G381" s="16" t="n">
        <v>3179</v>
      </c>
      <c r="H381" s="16" t="n">
        <v>127</v>
      </c>
    </row>
    <row r="382" customFormat="false" ht="15" hidden="false" customHeight="false" outlineLevel="0" collapsed="false">
      <c r="A382" s="0" t="n">
        <v>3037</v>
      </c>
      <c r="B382" s="15" t="n">
        <v>45352</v>
      </c>
      <c r="C382" s="0" t="n">
        <v>3</v>
      </c>
      <c r="D382" s="16" t="n">
        <v>36778</v>
      </c>
      <c r="E382" s="16" t="n">
        <v>209</v>
      </c>
      <c r="F382" s="16" t="n">
        <v>619</v>
      </c>
      <c r="G382" s="16" t="n">
        <v>2051</v>
      </c>
      <c r="H382" s="16" t="n">
        <v>115</v>
      </c>
    </row>
    <row r="383" customFormat="false" ht="15" hidden="false" customHeight="false" outlineLevel="0" collapsed="false">
      <c r="A383" s="0" t="n">
        <v>3037</v>
      </c>
      <c r="B383" s="15" t="n">
        <v>45444</v>
      </c>
      <c r="C383" s="0" t="n">
        <v>3</v>
      </c>
      <c r="D383" s="16" t="n">
        <v>36927</v>
      </c>
      <c r="E383" s="16" t="n">
        <v>233</v>
      </c>
      <c r="F383" s="16" t="n">
        <v>661</v>
      </c>
      <c r="G383" s="16" t="n">
        <v>2540</v>
      </c>
      <c r="H383" s="16" t="n">
        <v>140</v>
      </c>
    </row>
    <row r="384" customFormat="false" ht="15" hidden="false" customHeight="false" outlineLevel="0" collapsed="false">
      <c r="A384" s="0" t="n">
        <v>3037</v>
      </c>
      <c r="B384" s="15" t="n">
        <v>45536</v>
      </c>
      <c r="C384" s="0" t="n">
        <v>3</v>
      </c>
      <c r="D384" s="16" t="n">
        <v>37099</v>
      </c>
      <c r="E384" s="16" t="n">
        <v>259</v>
      </c>
      <c r="F384" s="16" t="n">
        <v>739</v>
      </c>
      <c r="G384" s="16" t="n">
        <v>2965</v>
      </c>
      <c r="H384" s="16" t="n">
        <v>167</v>
      </c>
    </row>
    <row r="385" customFormat="false" ht="15" hidden="false" customHeight="false" outlineLevel="0" collapsed="false">
      <c r="A385" s="0" t="n">
        <v>3037</v>
      </c>
      <c r="B385" s="15" t="n">
        <v>45627</v>
      </c>
      <c r="C385" s="0" t="n">
        <v>3</v>
      </c>
      <c r="D385" s="16" t="n">
        <v>37071</v>
      </c>
      <c r="E385" s="16" t="n">
        <v>303</v>
      </c>
      <c r="F385" s="16" t="n">
        <v>780</v>
      </c>
      <c r="G385" s="16" t="n">
        <v>3364</v>
      </c>
      <c r="H385" s="16" t="n">
        <v>209</v>
      </c>
    </row>
    <row r="386" customFormat="false" ht="15" hidden="false" customHeight="false" outlineLevel="0" collapsed="false">
      <c r="A386" s="0" t="n">
        <v>3037</v>
      </c>
      <c r="B386" s="15" t="n">
        <v>45717</v>
      </c>
      <c r="C386" s="0" t="n">
        <v>3</v>
      </c>
      <c r="D386" s="16" t="n">
        <v>37268</v>
      </c>
      <c r="E386" s="16" t="n">
        <v>332</v>
      </c>
      <c r="F386" s="16" t="n">
        <v>878</v>
      </c>
      <c r="G386" s="16" t="n">
        <v>1861</v>
      </c>
      <c r="H386" s="16" t="n">
        <v>115</v>
      </c>
    </row>
    <row r="387" customFormat="false" ht="15" hidden="false" customHeight="false" outlineLevel="0" collapsed="false">
      <c r="A387" s="0" t="n">
        <v>3037</v>
      </c>
      <c r="B387" s="15" t="n">
        <v>45809</v>
      </c>
      <c r="C387" s="0" t="n">
        <v>3</v>
      </c>
      <c r="D387" s="16" t="n">
        <v>37258</v>
      </c>
      <c r="E387" s="16" t="n">
        <v>383</v>
      </c>
      <c r="F387" s="16" t="n">
        <v>946</v>
      </c>
      <c r="G387" s="16" t="n">
        <v>2347</v>
      </c>
      <c r="H387" s="16" t="n">
        <v>163</v>
      </c>
    </row>
    <row r="388" customFormat="false" ht="15" hidden="false" customHeight="false" outlineLevel="0" collapsed="false">
      <c r="A388" s="0" t="n">
        <v>3037</v>
      </c>
      <c r="B388" s="15" t="n">
        <v>45901</v>
      </c>
      <c r="C388" s="0" t="n">
        <v>3</v>
      </c>
      <c r="D388" s="16" t="n">
        <v>37286</v>
      </c>
      <c r="E388" s="16" t="n">
        <v>429</v>
      </c>
      <c r="F388" s="16" t="n">
        <v>1001</v>
      </c>
      <c r="G388" s="16" t="n">
        <v>2830</v>
      </c>
      <c r="H388" s="16" t="n">
        <v>206</v>
      </c>
    </row>
    <row r="389" customFormat="false" ht="15" hidden="false" customHeight="false" outlineLevel="0" collapsed="false">
      <c r="A389" s="0" t="n">
        <v>3037</v>
      </c>
      <c r="B389" s="15" t="n">
        <v>45992</v>
      </c>
      <c r="C389" s="0" t="n">
        <v>3</v>
      </c>
      <c r="D389" s="16" t="n">
        <v>37331</v>
      </c>
      <c r="E389" s="16" t="n">
        <v>477</v>
      </c>
      <c r="F389" s="16" t="n">
        <v>1052</v>
      </c>
      <c r="G389" s="16" t="n">
        <v>3228</v>
      </c>
      <c r="H389" s="16" t="n">
        <v>254</v>
      </c>
    </row>
    <row r="390" customFormat="false" ht="15" hidden="false" customHeight="false" outlineLevel="0" collapsed="false">
      <c r="A390" s="0" t="n">
        <v>3037</v>
      </c>
      <c r="B390" s="15" t="n">
        <v>46082</v>
      </c>
      <c r="C390" s="0" t="n">
        <v>3</v>
      </c>
      <c r="D390" s="16" t="n">
        <v>37333</v>
      </c>
      <c r="E390" s="16" t="n">
        <v>538</v>
      </c>
      <c r="F390" s="16" t="n">
        <v>1111</v>
      </c>
      <c r="G390" s="16" t="n">
        <v>1856</v>
      </c>
      <c r="H390" s="16" t="n">
        <v>202</v>
      </c>
    </row>
    <row r="391" customFormat="false" ht="15" hidden="false" customHeight="false" outlineLevel="0" collapsed="false">
      <c r="A391" s="0" t="n">
        <v>3037</v>
      </c>
      <c r="B391" s="15" t="n">
        <v>46174</v>
      </c>
      <c r="C391" s="0" t="n">
        <v>3</v>
      </c>
      <c r="D391" s="16" t="n">
        <v>37517</v>
      </c>
      <c r="E391" s="16" t="n">
        <v>641</v>
      </c>
      <c r="F391" s="16" t="n">
        <v>1179</v>
      </c>
      <c r="G391" s="16" t="n">
        <v>2301</v>
      </c>
      <c r="H391" s="16" t="n">
        <v>302</v>
      </c>
    </row>
    <row r="392" customFormat="false" ht="15" hidden="false" customHeight="false" outlineLevel="0" collapsed="false">
      <c r="A392" s="0" t="n">
        <v>3038</v>
      </c>
      <c r="B392" s="15" t="n">
        <v>45078</v>
      </c>
      <c r="C392" s="0" t="n">
        <v>3</v>
      </c>
      <c r="D392" s="16" t="n">
        <v>20669</v>
      </c>
      <c r="E392" s="16" t="n">
        <v>76</v>
      </c>
      <c r="F392" s="16" t="n">
        <v>338</v>
      </c>
      <c r="G392" s="16" t="n">
        <v>1164</v>
      </c>
      <c r="H392" s="16" t="n">
        <v>43</v>
      </c>
    </row>
    <row r="393" customFormat="false" ht="15" hidden="false" customHeight="false" outlineLevel="0" collapsed="false">
      <c r="A393" s="0" t="n">
        <v>3038</v>
      </c>
      <c r="B393" s="15" t="n">
        <v>45170</v>
      </c>
      <c r="C393" s="0" t="n">
        <v>3</v>
      </c>
      <c r="D393" s="16" t="n">
        <v>20806</v>
      </c>
      <c r="E393" s="16" t="n">
        <v>93</v>
      </c>
      <c r="F393" s="16" t="n">
        <v>348</v>
      </c>
      <c r="G393" s="16" t="n">
        <v>1463</v>
      </c>
      <c r="H393" s="16" t="n">
        <v>61</v>
      </c>
    </row>
    <row r="394" customFormat="false" ht="15" hidden="false" customHeight="false" outlineLevel="0" collapsed="false">
      <c r="A394" s="0" t="n">
        <v>3038</v>
      </c>
      <c r="B394" s="15" t="n">
        <v>45261</v>
      </c>
      <c r="C394" s="0" t="n">
        <v>3</v>
      </c>
      <c r="D394" s="16" t="n">
        <v>20885</v>
      </c>
      <c r="E394" s="16" t="n">
        <v>98</v>
      </c>
      <c r="F394" s="16" t="n">
        <v>358</v>
      </c>
      <c r="G394" s="16" t="n">
        <v>1696</v>
      </c>
      <c r="H394" s="16" t="n">
        <v>66</v>
      </c>
    </row>
    <row r="395" customFormat="false" ht="15" hidden="false" customHeight="false" outlineLevel="0" collapsed="false">
      <c r="A395" s="0" t="n">
        <v>3038</v>
      </c>
      <c r="B395" s="15" t="n">
        <v>45352</v>
      </c>
      <c r="C395" s="0" t="n">
        <v>3</v>
      </c>
      <c r="D395" s="16" t="n">
        <v>20888</v>
      </c>
      <c r="E395" s="16" t="n">
        <v>113</v>
      </c>
      <c r="F395" s="16" t="n">
        <v>370</v>
      </c>
      <c r="G395" s="16" t="n">
        <v>1015</v>
      </c>
      <c r="H395" s="16" t="n">
        <v>65</v>
      </c>
    </row>
    <row r="396" customFormat="false" ht="15" hidden="false" customHeight="false" outlineLevel="0" collapsed="false">
      <c r="A396" s="0" t="n">
        <v>3038</v>
      </c>
      <c r="B396" s="15" t="n">
        <v>45444</v>
      </c>
      <c r="C396" s="0" t="n">
        <v>3</v>
      </c>
      <c r="D396" s="16" t="n">
        <v>20972</v>
      </c>
      <c r="E396" s="16" t="n">
        <v>126</v>
      </c>
      <c r="F396" s="16" t="n">
        <v>391</v>
      </c>
      <c r="G396" s="16" t="n">
        <v>1257</v>
      </c>
      <c r="H396" s="16" t="n">
        <v>73</v>
      </c>
    </row>
    <row r="397" customFormat="false" ht="15" hidden="false" customHeight="false" outlineLevel="0" collapsed="false">
      <c r="A397" s="0" t="n">
        <v>3038</v>
      </c>
      <c r="B397" s="15" t="n">
        <v>45536</v>
      </c>
      <c r="C397" s="0" t="n">
        <v>3</v>
      </c>
      <c r="D397" s="16" t="n">
        <v>20919</v>
      </c>
      <c r="E397" s="16" t="n">
        <v>138</v>
      </c>
      <c r="F397" s="16" t="n">
        <v>404</v>
      </c>
      <c r="G397" s="16" t="n">
        <v>1479</v>
      </c>
      <c r="H397" s="16" t="n">
        <v>82</v>
      </c>
    </row>
    <row r="398" customFormat="false" ht="15" hidden="false" customHeight="false" outlineLevel="0" collapsed="false">
      <c r="A398" s="0" t="n">
        <v>3038</v>
      </c>
      <c r="B398" s="15" t="n">
        <v>45627</v>
      </c>
      <c r="C398" s="0" t="n">
        <v>3</v>
      </c>
      <c r="D398" s="16" t="n">
        <v>20954</v>
      </c>
      <c r="E398" s="16" t="n">
        <v>163</v>
      </c>
      <c r="F398" s="16" t="n">
        <v>426</v>
      </c>
      <c r="G398" s="16" t="n">
        <v>1771</v>
      </c>
      <c r="H398" s="16" t="n">
        <v>109</v>
      </c>
    </row>
    <row r="399" customFormat="false" ht="15" hidden="false" customHeight="false" outlineLevel="0" collapsed="false">
      <c r="A399" s="0" t="n">
        <v>3038</v>
      </c>
      <c r="B399" s="15" t="n">
        <v>45717</v>
      </c>
      <c r="C399" s="0" t="n">
        <v>3</v>
      </c>
      <c r="D399" s="16" t="n">
        <v>20935</v>
      </c>
      <c r="E399" s="16" t="n">
        <v>174</v>
      </c>
      <c r="F399" s="16" t="n">
        <v>453</v>
      </c>
      <c r="G399" s="16" t="n">
        <v>994</v>
      </c>
      <c r="H399" s="16" t="n">
        <v>66</v>
      </c>
    </row>
    <row r="400" customFormat="false" ht="15" hidden="false" customHeight="false" outlineLevel="0" collapsed="false">
      <c r="A400" s="0" t="n">
        <v>3038</v>
      </c>
      <c r="B400" s="15" t="n">
        <v>45809</v>
      </c>
      <c r="C400" s="0" t="n">
        <v>3</v>
      </c>
      <c r="D400" s="16" t="n">
        <v>20927</v>
      </c>
      <c r="E400" s="16" t="n">
        <v>187</v>
      </c>
      <c r="F400" s="16" t="n">
        <v>482</v>
      </c>
      <c r="G400" s="16" t="n">
        <v>1226</v>
      </c>
      <c r="H400" s="16" t="n">
        <v>81</v>
      </c>
    </row>
    <row r="401" customFormat="false" ht="15" hidden="false" customHeight="false" outlineLevel="0" collapsed="false">
      <c r="A401" s="0" t="n">
        <v>3038</v>
      </c>
      <c r="B401" s="15" t="n">
        <v>45901</v>
      </c>
      <c r="C401" s="0" t="n">
        <v>3</v>
      </c>
      <c r="D401" s="16" t="n">
        <v>20830</v>
      </c>
      <c r="E401" s="16" t="n">
        <v>216</v>
      </c>
      <c r="F401" s="16" t="n">
        <v>510</v>
      </c>
      <c r="G401" s="16" t="n">
        <v>1451</v>
      </c>
      <c r="H401" s="16" t="n">
        <v>102</v>
      </c>
    </row>
    <row r="402" customFormat="false" ht="15" hidden="false" customHeight="false" outlineLevel="0" collapsed="false">
      <c r="A402" s="0" t="n">
        <v>3038</v>
      </c>
      <c r="B402" s="15" t="n">
        <v>45992</v>
      </c>
      <c r="C402" s="0" t="n">
        <v>3</v>
      </c>
      <c r="D402" s="16" t="n">
        <v>20806</v>
      </c>
      <c r="E402" s="16" t="n">
        <v>239</v>
      </c>
      <c r="F402" s="16" t="n">
        <v>540</v>
      </c>
      <c r="G402" s="16" t="n">
        <v>1689</v>
      </c>
      <c r="H402" s="16" t="n">
        <v>126</v>
      </c>
    </row>
    <row r="403" customFormat="false" ht="15" hidden="false" customHeight="false" outlineLevel="0" collapsed="false">
      <c r="A403" s="0" t="n">
        <v>3038</v>
      </c>
      <c r="B403" s="15" t="n">
        <v>46082</v>
      </c>
      <c r="C403" s="0" t="n">
        <v>3</v>
      </c>
      <c r="D403" s="16" t="n">
        <v>20713</v>
      </c>
      <c r="E403" s="16" t="n">
        <v>277</v>
      </c>
      <c r="F403" s="16" t="n">
        <v>571</v>
      </c>
      <c r="G403" s="16" t="n">
        <v>956</v>
      </c>
      <c r="H403" s="16" t="n">
        <v>97</v>
      </c>
    </row>
    <row r="404" customFormat="false" ht="15" hidden="false" customHeight="false" outlineLevel="0" collapsed="false">
      <c r="A404" s="0" t="n">
        <v>3038</v>
      </c>
      <c r="B404" s="15" t="n">
        <v>46174</v>
      </c>
      <c r="C404" s="0" t="n">
        <v>3</v>
      </c>
      <c r="D404" s="16" t="n">
        <v>20729</v>
      </c>
      <c r="E404" s="16" t="n">
        <v>345</v>
      </c>
      <c r="F404" s="16" t="n">
        <v>618</v>
      </c>
      <c r="G404" s="16" t="n">
        <v>1181</v>
      </c>
      <c r="H404" s="16" t="n">
        <v>161</v>
      </c>
    </row>
    <row r="405" customFormat="false" ht="15" hidden="false" customHeight="false" outlineLevel="0" collapsed="false">
      <c r="A405" s="0" t="n">
        <v>3039</v>
      </c>
      <c r="B405" s="15" t="n">
        <v>45078</v>
      </c>
      <c r="C405" s="0" t="n">
        <v>5</v>
      </c>
      <c r="D405" s="16" t="n">
        <v>10988</v>
      </c>
      <c r="E405" s="16" t="n">
        <v>99</v>
      </c>
      <c r="F405" s="16" t="n">
        <v>131</v>
      </c>
      <c r="G405" s="16" t="n">
        <v>1290</v>
      </c>
      <c r="H405" s="16" t="n">
        <v>65</v>
      </c>
    </row>
    <row r="406" customFormat="false" ht="15" hidden="false" customHeight="false" outlineLevel="0" collapsed="false">
      <c r="A406" s="0" t="n">
        <v>3039</v>
      </c>
      <c r="B406" s="15" t="n">
        <v>45170</v>
      </c>
      <c r="C406" s="0" t="n">
        <v>5</v>
      </c>
      <c r="D406" s="16" t="n">
        <v>11083</v>
      </c>
      <c r="E406" s="16" t="n">
        <v>115</v>
      </c>
      <c r="F406" s="16" t="n">
        <v>138</v>
      </c>
      <c r="G406" s="16" t="n">
        <v>1560</v>
      </c>
      <c r="H406" s="16" t="n">
        <v>80</v>
      </c>
    </row>
    <row r="407" customFormat="false" ht="15" hidden="false" customHeight="false" outlineLevel="0" collapsed="false">
      <c r="A407" s="0" t="n">
        <v>3039</v>
      </c>
      <c r="B407" s="15" t="n">
        <v>45261</v>
      </c>
      <c r="C407" s="0" t="n">
        <v>5</v>
      </c>
      <c r="D407" s="16" t="n">
        <v>11161</v>
      </c>
      <c r="E407" s="16" t="n">
        <v>133</v>
      </c>
      <c r="F407" s="16" t="n">
        <v>154</v>
      </c>
      <c r="G407" s="16" t="n">
        <v>1751</v>
      </c>
      <c r="H407" s="16" t="n">
        <v>99</v>
      </c>
    </row>
    <row r="408" customFormat="false" ht="15" hidden="false" customHeight="false" outlineLevel="0" collapsed="false">
      <c r="A408" s="0" t="n">
        <v>3039</v>
      </c>
      <c r="B408" s="15" t="n">
        <v>45352</v>
      </c>
      <c r="C408" s="0" t="n">
        <v>5</v>
      </c>
      <c r="D408" s="16" t="n">
        <v>11290</v>
      </c>
      <c r="E408" s="16" t="n">
        <v>150</v>
      </c>
      <c r="F408" s="16" t="n">
        <v>175</v>
      </c>
      <c r="G408" s="16" t="n">
        <v>1307</v>
      </c>
      <c r="H408" s="16" t="n">
        <v>77</v>
      </c>
    </row>
    <row r="409" customFormat="false" ht="15" hidden="false" customHeight="false" outlineLevel="0" collapsed="false">
      <c r="A409" s="0" t="n">
        <v>3039</v>
      </c>
      <c r="B409" s="15" t="n">
        <v>45444</v>
      </c>
      <c r="C409" s="0" t="n">
        <v>5</v>
      </c>
      <c r="D409" s="16" t="n">
        <v>11494</v>
      </c>
      <c r="E409" s="16" t="n">
        <v>181</v>
      </c>
      <c r="F409" s="16" t="n">
        <v>202</v>
      </c>
      <c r="G409" s="16" t="n">
        <v>1634</v>
      </c>
      <c r="H409" s="16" t="n">
        <v>106</v>
      </c>
    </row>
    <row r="410" customFormat="false" ht="15" hidden="false" customHeight="false" outlineLevel="0" collapsed="false">
      <c r="A410" s="0" t="n">
        <v>3039</v>
      </c>
      <c r="B410" s="15" t="n">
        <v>45536</v>
      </c>
      <c r="C410" s="0" t="n">
        <v>5</v>
      </c>
      <c r="D410" s="16" t="n">
        <v>11453</v>
      </c>
      <c r="E410" s="16" t="n">
        <v>195</v>
      </c>
      <c r="F410" s="16" t="n">
        <v>244</v>
      </c>
      <c r="G410" s="16" t="n">
        <v>1775</v>
      </c>
      <c r="H410" s="16" t="n">
        <v>120</v>
      </c>
    </row>
    <row r="411" customFormat="false" ht="15" hidden="false" customHeight="false" outlineLevel="0" collapsed="false">
      <c r="A411" s="0" t="n">
        <v>3039</v>
      </c>
      <c r="B411" s="15" t="n">
        <v>45627</v>
      </c>
      <c r="C411" s="0" t="n">
        <v>5</v>
      </c>
      <c r="D411" s="16" t="n">
        <v>11437</v>
      </c>
      <c r="E411" s="16" t="n">
        <v>204</v>
      </c>
      <c r="F411" s="16" t="n">
        <v>287</v>
      </c>
      <c r="G411" s="16" t="n">
        <v>1886</v>
      </c>
      <c r="H411" s="16" t="n">
        <v>130</v>
      </c>
    </row>
    <row r="412" customFormat="false" ht="15" hidden="false" customHeight="false" outlineLevel="0" collapsed="false">
      <c r="A412" s="0" t="n">
        <v>3039</v>
      </c>
      <c r="B412" s="15" t="n">
        <v>45717</v>
      </c>
      <c r="C412" s="0" t="n">
        <v>5</v>
      </c>
      <c r="D412" s="16" t="n">
        <v>11485</v>
      </c>
      <c r="E412" s="16" t="n">
        <v>219</v>
      </c>
      <c r="F412" s="16" t="n">
        <v>320</v>
      </c>
      <c r="G412" s="16" t="n">
        <v>1090</v>
      </c>
      <c r="H412" s="16" t="n">
        <v>66</v>
      </c>
    </row>
    <row r="413" customFormat="false" ht="15" hidden="false" customHeight="false" outlineLevel="0" collapsed="false">
      <c r="A413" s="0" t="n">
        <v>3039</v>
      </c>
      <c r="B413" s="15" t="n">
        <v>45809</v>
      </c>
      <c r="C413" s="0" t="n">
        <v>5</v>
      </c>
      <c r="D413" s="16" t="n">
        <v>11542</v>
      </c>
      <c r="E413" s="16" t="n">
        <v>248</v>
      </c>
      <c r="F413" s="16" t="n">
        <v>345</v>
      </c>
      <c r="G413" s="16" t="n">
        <v>1321</v>
      </c>
      <c r="H413" s="16" t="n">
        <v>90</v>
      </c>
    </row>
    <row r="414" customFormat="false" ht="15" hidden="false" customHeight="false" outlineLevel="0" collapsed="false">
      <c r="A414" s="0" t="n">
        <v>3039</v>
      </c>
      <c r="B414" s="15" t="n">
        <v>45901</v>
      </c>
      <c r="C414" s="0" t="n">
        <v>5</v>
      </c>
      <c r="D414" s="16" t="n">
        <v>13155</v>
      </c>
      <c r="E414" s="16" t="n">
        <v>310</v>
      </c>
      <c r="F414" s="16" t="n">
        <v>415</v>
      </c>
      <c r="G414" s="16" t="n">
        <v>2221</v>
      </c>
      <c r="H414" s="16" t="n">
        <v>138</v>
      </c>
    </row>
    <row r="415" customFormat="false" ht="15" hidden="false" customHeight="false" outlineLevel="0" collapsed="false">
      <c r="A415" s="0" t="n">
        <v>3039</v>
      </c>
      <c r="B415" s="15" t="n">
        <v>45992</v>
      </c>
      <c r="C415" s="0" t="n">
        <v>5</v>
      </c>
      <c r="D415" s="16" t="n">
        <v>13378</v>
      </c>
      <c r="E415" s="16" t="n">
        <v>350</v>
      </c>
      <c r="F415" s="16" t="n">
        <v>487</v>
      </c>
      <c r="G415" s="16" t="n">
        <v>2574</v>
      </c>
      <c r="H415" s="16" t="n">
        <v>175</v>
      </c>
    </row>
    <row r="416" customFormat="false" ht="15" hidden="false" customHeight="false" outlineLevel="0" collapsed="false">
      <c r="A416" s="0" t="n">
        <v>3039</v>
      </c>
      <c r="B416" s="15" t="n">
        <v>46082</v>
      </c>
      <c r="C416" s="0" t="n">
        <v>5</v>
      </c>
      <c r="D416" s="16" t="n">
        <v>13746</v>
      </c>
      <c r="E416" s="16" t="n">
        <v>393</v>
      </c>
      <c r="F416" s="16" t="n">
        <v>573</v>
      </c>
      <c r="G416" s="16" t="n">
        <v>1506</v>
      </c>
      <c r="H416" s="16" t="n">
        <v>135</v>
      </c>
    </row>
    <row r="417" customFormat="false" ht="15" hidden="false" customHeight="false" outlineLevel="0" collapsed="false">
      <c r="A417" s="0" t="n">
        <v>3039</v>
      </c>
      <c r="B417" s="15" t="n">
        <v>46174</v>
      </c>
      <c r="C417" s="0" t="n">
        <v>5</v>
      </c>
      <c r="D417" s="16" t="n">
        <v>13865</v>
      </c>
      <c r="E417" s="16" t="n">
        <v>438</v>
      </c>
      <c r="F417" s="16" t="n">
        <v>602</v>
      </c>
      <c r="G417" s="16" t="n">
        <v>1822</v>
      </c>
      <c r="H417" s="16" t="n">
        <v>182</v>
      </c>
    </row>
    <row r="418" customFormat="false" ht="15" hidden="false" customHeight="false" outlineLevel="0" collapsed="false">
      <c r="A418" s="0" t="n">
        <v>3040</v>
      </c>
      <c r="B418" s="15" t="n">
        <v>45078</v>
      </c>
      <c r="C418" s="0" t="n">
        <v>5</v>
      </c>
      <c r="D418" s="16" t="n">
        <v>18634</v>
      </c>
      <c r="E418" s="16" t="n">
        <v>182</v>
      </c>
      <c r="F418" s="16" t="n">
        <v>205</v>
      </c>
      <c r="G418" s="16" t="n">
        <v>1422</v>
      </c>
      <c r="H418" s="16" t="n">
        <v>120</v>
      </c>
    </row>
    <row r="419" customFormat="false" ht="15" hidden="false" customHeight="false" outlineLevel="0" collapsed="false">
      <c r="A419" s="0" t="n">
        <v>3040</v>
      </c>
      <c r="B419" s="15" t="n">
        <v>45170</v>
      </c>
      <c r="C419" s="0" t="n">
        <v>5</v>
      </c>
      <c r="D419" s="16" t="n">
        <v>18623</v>
      </c>
      <c r="E419" s="16" t="n">
        <v>195</v>
      </c>
      <c r="F419" s="16" t="n">
        <v>216</v>
      </c>
      <c r="G419" s="16" t="n">
        <v>1671</v>
      </c>
      <c r="H419" s="16" t="n">
        <v>131</v>
      </c>
    </row>
    <row r="420" customFormat="false" ht="15" hidden="false" customHeight="false" outlineLevel="0" collapsed="false">
      <c r="A420" s="0" t="n">
        <v>3040</v>
      </c>
      <c r="B420" s="15" t="n">
        <v>45261</v>
      </c>
      <c r="C420" s="0" t="n">
        <v>5</v>
      </c>
      <c r="D420" s="16" t="n">
        <v>18764</v>
      </c>
      <c r="E420" s="16" t="n">
        <v>216</v>
      </c>
      <c r="F420" s="16" t="n">
        <v>231</v>
      </c>
      <c r="G420" s="16" t="n">
        <v>1980</v>
      </c>
      <c r="H420" s="16" t="n">
        <v>151</v>
      </c>
    </row>
    <row r="421" customFormat="false" ht="15" hidden="false" customHeight="false" outlineLevel="0" collapsed="false">
      <c r="A421" s="0" t="n">
        <v>3040</v>
      </c>
      <c r="B421" s="15" t="n">
        <v>45352</v>
      </c>
      <c r="C421" s="0" t="n">
        <v>5</v>
      </c>
      <c r="D421" s="16" t="n">
        <v>18882</v>
      </c>
      <c r="E421" s="16" t="n">
        <v>246</v>
      </c>
      <c r="F421" s="16" t="n">
        <v>263</v>
      </c>
      <c r="G421" s="16" t="n">
        <v>1281</v>
      </c>
      <c r="H421" s="16" t="n">
        <v>125</v>
      </c>
    </row>
    <row r="422" customFormat="false" ht="15" hidden="false" customHeight="false" outlineLevel="0" collapsed="false">
      <c r="A422" s="0" t="n">
        <v>3040</v>
      </c>
      <c r="B422" s="15" t="n">
        <v>45444</v>
      </c>
      <c r="C422" s="0" t="n">
        <v>5</v>
      </c>
      <c r="D422" s="16" t="n">
        <v>18796</v>
      </c>
      <c r="E422" s="16" t="n">
        <v>263</v>
      </c>
      <c r="F422" s="16" t="n">
        <v>300</v>
      </c>
      <c r="G422" s="16" t="n">
        <v>1540</v>
      </c>
      <c r="H422" s="16" t="n">
        <v>144</v>
      </c>
    </row>
    <row r="423" customFormat="false" ht="15" hidden="false" customHeight="false" outlineLevel="0" collapsed="false">
      <c r="A423" s="0" t="n">
        <v>3040</v>
      </c>
      <c r="B423" s="15" t="n">
        <v>45536</v>
      </c>
      <c r="C423" s="0" t="n">
        <v>5</v>
      </c>
      <c r="D423" s="16" t="n">
        <v>18857</v>
      </c>
      <c r="E423" s="16" t="n">
        <v>284</v>
      </c>
      <c r="F423" s="16" t="n">
        <v>333</v>
      </c>
      <c r="G423" s="16" t="n">
        <v>1784</v>
      </c>
      <c r="H423" s="16" t="n">
        <v>166</v>
      </c>
    </row>
    <row r="424" customFormat="false" ht="15" hidden="false" customHeight="false" outlineLevel="0" collapsed="false">
      <c r="A424" s="0" t="n">
        <v>3040</v>
      </c>
      <c r="B424" s="15" t="n">
        <v>45627</v>
      </c>
      <c r="C424" s="0" t="n">
        <v>5</v>
      </c>
      <c r="D424" s="16" t="n">
        <v>18897</v>
      </c>
      <c r="E424" s="16" t="n">
        <v>323</v>
      </c>
      <c r="F424" s="16" t="n">
        <v>371</v>
      </c>
      <c r="G424" s="16" t="n">
        <v>2028</v>
      </c>
      <c r="H424" s="16" t="n">
        <v>206</v>
      </c>
    </row>
    <row r="425" customFormat="false" ht="15" hidden="false" customHeight="false" outlineLevel="0" collapsed="false">
      <c r="A425" s="0" t="n">
        <v>3040</v>
      </c>
      <c r="B425" s="15" t="n">
        <v>45717</v>
      </c>
      <c r="C425" s="0" t="n">
        <v>5</v>
      </c>
      <c r="D425" s="16" t="n">
        <v>18938</v>
      </c>
      <c r="E425" s="16" t="n">
        <v>347</v>
      </c>
      <c r="F425" s="16" t="n">
        <v>412</v>
      </c>
      <c r="G425" s="16" t="n">
        <v>1085</v>
      </c>
      <c r="H425" s="16" t="n">
        <v>121</v>
      </c>
    </row>
    <row r="426" customFormat="false" ht="15" hidden="false" customHeight="false" outlineLevel="0" collapsed="false">
      <c r="A426" s="0" t="n">
        <v>3040</v>
      </c>
      <c r="B426" s="15" t="n">
        <v>45809</v>
      </c>
      <c r="C426" s="0" t="n">
        <v>5</v>
      </c>
      <c r="D426" s="16" t="n">
        <v>19053</v>
      </c>
      <c r="E426" s="16" t="n">
        <v>391</v>
      </c>
      <c r="F426" s="16" t="n">
        <v>460</v>
      </c>
      <c r="G426" s="16" t="n">
        <v>1405</v>
      </c>
      <c r="H426" s="16" t="n">
        <v>166</v>
      </c>
    </row>
    <row r="427" customFormat="false" ht="15" hidden="false" customHeight="false" outlineLevel="0" collapsed="false">
      <c r="A427" s="0" t="n">
        <v>3040</v>
      </c>
      <c r="B427" s="15" t="n">
        <v>45901</v>
      </c>
      <c r="C427" s="0" t="n">
        <v>5</v>
      </c>
      <c r="D427" s="16" t="n">
        <v>19081</v>
      </c>
      <c r="E427" s="16" t="n">
        <v>418</v>
      </c>
      <c r="F427" s="16" t="n">
        <v>504</v>
      </c>
      <c r="G427" s="16" t="n">
        <v>1671</v>
      </c>
      <c r="H427" s="16" t="n">
        <v>196</v>
      </c>
    </row>
    <row r="428" customFormat="false" ht="15" hidden="false" customHeight="false" outlineLevel="0" collapsed="false">
      <c r="A428" s="0" t="n">
        <v>3040</v>
      </c>
      <c r="B428" s="15" t="n">
        <v>45992</v>
      </c>
      <c r="C428" s="0" t="n">
        <v>5</v>
      </c>
      <c r="D428" s="16" t="n">
        <v>19102</v>
      </c>
      <c r="E428" s="16" t="n">
        <v>450</v>
      </c>
      <c r="F428" s="16" t="n">
        <v>528</v>
      </c>
      <c r="G428" s="16" t="n">
        <v>1921</v>
      </c>
      <c r="H428" s="16" t="n">
        <v>230</v>
      </c>
    </row>
    <row r="429" customFormat="false" ht="15" hidden="false" customHeight="false" outlineLevel="0" collapsed="false">
      <c r="A429" s="0" t="n">
        <v>3040</v>
      </c>
      <c r="B429" s="15" t="n">
        <v>46082</v>
      </c>
      <c r="C429" s="0" t="n">
        <v>5</v>
      </c>
      <c r="D429" s="16" t="n">
        <v>19123</v>
      </c>
      <c r="E429" s="16" t="n">
        <v>495</v>
      </c>
      <c r="F429" s="16" t="n">
        <v>571</v>
      </c>
      <c r="G429" s="16" t="n">
        <v>1101</v>
      </c>
      <c r="H429" s="16" t="n">
        <v>163</v>
      </c>
    </row>
    <row r="430" customFormat="false" ht="15" hidden="false" customHeight="false" outlineLevel="0" collapsed="false">
      <c r="A430" s="0" t="n">
        <v>3040</v>
      </c>
      <c r="B430" s="15" t="n">
        <v>46174</v>
      </c>
      <c r="C430" s="0" t="n">
        <v>5</v>
      </c>
      <c r="D430" s="16" t="n">
        <v>19273</v>
      </c>
      <c r="E430" s="16" t="n">
        <v>584</v>
      </c>
      <c r="F430" s="16" t="n">
        <v>626</v>
      </c>
      <c r="G430" s="16" t="n">
        <v>1411</v>
      </c>
      <c r="H430" s="16" t="n">
        <v>255</v>
      </c>
    </row>
    <row r="431" customFormat="false" ht="15" hidden="false" customHeight="false" outlineLevel="0" collapsed="false">
      <c r="A431" s="0" t="n">
        <v>3041</v>
      </c>
      <c r="B431" s="15" t="n">
        <v>45078</v>
      </c>
      <c r="C431" s="0" t="n">
        <v>5</v>
      </c>
      <c r="D431" s="16" t="n">
        <v>12368</v>
      </c>
      <c r="E431" s="16" t="n">
        <v>124</v>
      </c>
      <c r="F431" s="16" t="n">
        <v>139</v>
      </c>
      <c r="G431" s="16" t="n">
        <v>1786</v>
      </c>
      <c r="H431" s="16" t="n">
        <v>83</v>
      </c>
    </row>
    <row r="432" customFormat="false" ht="15" hidden="false" customHeight="false" outlineLevel="0" collapsed="false">
      <c r="A432" s="0" t="n">
        <v>3041</v>
      </c>
      <c r="B432" s="15" t="n">
        <v>45170</v>
      </c>
      <c r="C432" s="0" t="n">
        <v>5</v>
      </c>
      <c r="D432" s="16" t="n">
        <v>12501</v>
      </c>
      <c r="E432" s="16" t="n">
        <v>158</v>
      </c>
      <c r="F432" s="16" t="n">
        <v>168</v>
      </c>
      <c r="G432" s="16" t="n">
        <v>2048</v>
      </c>
      <c r="H432" s="16" t="n">
        <v>119</v>
      </c>
    </row>
    <row r="433" customFormat="false" ht="15" hidden="false" customHeight="false" outlineLevel="0" collapsed="false">
      <c r="A433" s="0" t="n">
        <v>3041</v>
      </c>
      <c r="B433" s="15" t="n">
        <v>45261</v>
      </c>
      <c r="C433" s="0" t="n">
        <v>5</v>
      </c>
      <c r="D433" s="16" t="n">
        <v>12758</v>
      </c>
      <c r="E433" s="16" t="n">
        <v>229</v>
      </c>
      <c r="F433" s="16" t="n">
        <v>197</v>
      </c>
      <c r="G433" s="16" t="n">
        <v>2400</v>
      </c>
      <c r="H433" s="16" t="n">
        <v>202</v>
      </c>
    </row>
    <row r="434" customFormat="false" ht="15" hidden="false" customHeight="false" outlineLevel="0" collapsed="false">
      <c r="A434" s="0" t="n">
        <v>3041</v>
      </c>
      <c r="B434" s="15" t="n">
        <v>45352</v>
      </c>
      <c r="C434" s="0" t="n">
        <v>5</v>
      </c>
      <c r="D434" s="16" t="n">
        <v>12895</v>
      </c>
      <c r="E434" s="16" t="n">
        <v>262</v>
      </c>
      <c r="F434" s="16" t="n">
        <v>243</v>
      </c>
      <c r="G434" s="16" t="n">
        <v>1691</v>
      </c>
      <c r="H434" s="16" t="n">
        <v>187</v>
      </c>
    </row>
    <row r="435" customFormat="false" ht="15" hidden="false" customHeight="false" outlineLevel="0" collapsed="false">
      <c r="A435" s="0" t="n">
        <v>3041</v>
      </c>
      <c r="B435" s="15" t="n">
        <v>45444</v>
      </c>
      <c r="C435" s="0" t="n">
        <v>5</v>
      </c>
      <c r="D435" s="16" t="n">
        <v>13283</v>
      </c>
      <c r="E435" s="16" t="n">
        <v>313</v>
      </c>
      <c r="F435" s="16" t="n">
        <v>312</v>
      </c>
      <c r="G435" s="16" t="n">
        <v>2064</v>
      </c>
      <c r="H435" s="16" t="n">
        <v>238</v>
      </c>
    </row>
    <row r="436" customFormat="false" ht="15" hidden="false" customHeight="false" outlineLevel="0" collapsed="false">
      <c r="A436" s="0" t="n">
        <v>3041</v>
      </c>
      <c r="B436" s="15" t="n">
        <v>45536</v>
      </c>
      <c r="C436" s="0" t="n">
        <v>5</v>
      </c>
      <c r="D436" s="16" t="n">
        <v>13135</v>
      </c>
      <c r="E436" s="16" t="n">
        <v>313</v>
      </c>
      <c r="F436" s="16" t="n">
        <v>363</v>
      </c>
      <c r="G436" s="16" t="n">
        <v>2327</v>
      </c>
      <c r="H436" s="16" t="n">
        <v>241</v>
      </c>
    </row>
    <row r="437" customFormat="false" ht="15" hidden="false" customHeight="false" outlineLevel="0" collapsed="false">
      <c r="A437" s="0" t="n">
        <v>3041</v>
      </c>
      <c r="B437" s="15" t="n">
        <v>45627</v>
      </c>
      <c r="C437" s="0" t="n">
        <v>5</v>
      </c>
      <c r="D437" s="16" t="n">
        <v>13550</v>
      </c>
      <c r="E437" s="16" t="n">
        <v>392</v>
      </c>
      <c r="F437" s="16" t="n">
        <v>355</v>
      </c>
      <c r="G437" s="16" t="n">
        <v>2691</v>
      </c>
      <c r="H437" s="16" t="n">
        <v>323</v>
      </c>
    </row>
    <row r="438" customFormat="false" ht="15" hidden="false" customHeight="false" outlineLevel="0" collapsed="false">
      <c r="A438" s="0" t="n">
        <v>3041</v>
      </c>
      <c r="B438" s="15" t="n">
        <v>45717</v>
      </c>
      <c r="C438" s="0" t="n">
        <v>5</v>
      </c>
      <c r="D438" s="16" t="n">
        <v>13447</v>
      </c>
      <c r="E438" s="16" t="n">
        <v>407</v>
      </c>
      <c r="F438" s="16" t="n">
        <v>373</v>
      </c>
      <c r="G438" s="16" t="n">
        <v>1762</v>
      </c>
      <c r="H438" s="16" t="n">
        <v>185</v>
      </c>
    </row>
    <row r="439" customFormat="false" ht="15" hidden="false" customHeight="false" outlineLevel="0" collapsed="false">
      <c r="A439" s="0" t="n">
        <v>3041</v>
      </c>
      <c r="B439" s="15" t="n">
        <v>45809</v>
      </c>
      <c r="C439" s="0" t="n">
        <v>5</v>
      </c>
      <c r="D439" s="16" t="n">
        <v>13711</v>
      </c>
      <c r="E439" s="16" t="n">
        <v>439</v>
      </c>
      <c r="F439" s="16" t="n">
        <v>428</v>
      </c>
      <c r="G439" s="16" t="n">
        <v>2154</v>
      </c>
      <c r="H439" s="16" t="n">
        <v>225</v>
      </c>
    </row>
    <row r="440" customFormat="false" ht="15" hidden="false" customHeight="false" outlineLevel="0" collapsed="false">
      <c r="A440" s="0" t="n">
        <v>3041</v>
      </c>
      <c r="B440" s="15" t="n">
        <v>45901</v>
      </c>
      <c r="C440" s="0" t="n">
        <v>5</v>
      </c>
      <c r="D440" s="16" t="n">
        <v>13692</v>
      </c>
      <c r="E440" s="16" t="n">
        <v>450</v>
      </c>
      <c r="F440" s="16" t="n">
        <v>480</v>
      </c>
      <c r="G440" s="16" t="n">
        <v>2308</v>
      </c>
      <c r="H440" s="16" t="n">
        <v>231</v>
      </c>
    </row>
    <row r="441" customFormat="false" ht="15" hidden="false" customHeight="false" outlineLevel="0" collapsed="false">
      <c r="A441" s="0" t="n">
        <v>3041</v>
      </c>
      <c r="B441" s="15" t="n">
        <v>45992</v>
      </c>
      <c r="C441" s="0" t="n">
        <v>5</v>
      </c>
      <c r="D441" s="16" t="n">
        <v>13801</v>
      </c>
      <c r="E441" s="16" t="n">
        <v>485</v>
      </c>
      <c r="F441" s="16" t="n">
        <v>537</v>
      </c>
      <c r="G441" s="16" t="n">
        <v>2684</v>
      </c>
      <c r="H441" s="16" t="n">
        <v>276</v>
      </c>
    </row>
    <row r="442" customFormat="false" ht="15" hidden="false" customHeight="false" outlineLevel="0" collapsed="false">
      <c r="A442" s="0" t="n">
        <v>3041</v>
      </c>
      <c r="B442" s="15" t="n">
        <v>46082</v>
      </c>
      <c r="C442" s="0" t="n">
        <v>5</v>
      </c>
      <c r="D442" s="16" t="n">
        <v>13525</v>
      </c>
      <c r="E442" s="16" t="n">
        <v>453</v>
      </c>
      <c r="F442" s="16" t="n">
        <v>605</v>
      </c>
      <c r="G442" s="16" t="n">
        <v>1847</v>
      </c>
      <c r="H442" s="16" t="n">
        <v>177</v>
      </c>
    </row>
    <row r="443" customFormat="false" ht="15" hidden="false" customHeight="false" outlineLevel="0" collapsed="false">
      <c r="A443" s="0" t="n">
        <v>3041</v>
      </c>
      <c r="B443" s="15" t="n">
        <v>46174</v>
      </c>
      <c r="C443" s="0" t="n">
        <v>5</v>
      </c>
      <c r="D443" s="16" t="n">
        <v>13855</v>
      </c>
      <c r="E443" s="16" t="n">
        <v>537</v>
      </c>
      <c r="F443" s="16" t="n">
        <v>680</v>
      </c>
      <c r="G443" s="16" t="n">
        <v>2272</v>
      </c>
      <c r="H443" s="16" t="n">
        <v>281</v>
      </c>
    </row>
    <row r="444" customFormat="false" ht="15" hidden="false" customHeight="false" outlineLevel="0" collapsed="false">
      <c r="A444" s="0" t="n">
        <v>3042</v>
      </c>
      <c r="B444" s="15" t="n">
        <v>45078</v>
      </c>
      <c r="C444" s="0" t="n">
        <v>5</v>
      </c>
      <c r="D444" s="16" t="n">
        <v>15856</v>
      </c>
      <c r="E444" s="16" t="n">
        <v>79</v>
      </c>
      <c r="F444" s="16" t="n">
        <v>434</v>
      </c>
      <c r="G444" s="16" t="n">
        <v>1491</v>
      </c>
      <c r="H444" s="16" t="n">
        <v>43</v>
      </c>
    </row>
    <row r="445" customFormat="false" ht="15" hidden="false" customHeight="false" outlineLevel="0" collapsed="false">
      <c r="A445" s="0" t="n">
        <v>3042</v>
      </c>
      <c r="B445" s="15" t="n">
        <v>45170</v>
      </c>
      <c r="C445" s="0" t="n">
        <v>5</v>
      </c>
      <c r="D445" s="16" t="n">
        <v>16013</v>
      </c>
      <c r="E445" s="16" t="n">
        <v>100</v>
      </c>
      <c r="F445" s="16" t="n">
        <v>430</v>
      </c>
      <c r="G445" s="16" t="n">
        <v>1716</v>
      </c>
      <c r="H445" s="16" t="n">
        <v>63</v>
      </c>
    </row>
    <row r="446" customFormat="false" ht="15" hidden="false" customHeight="false" outlineLevel="0" collapsed="false">
      <c r="A446" s="0" t="n">
        <v>3042</v>
      </c>
      <c r="B446" s="15" t="n">
        <v>45261</v>
      </c>
      <c r="C446" s="0" t="n">
        <v>5</v>
      </c>
      <c r="D446" s="16" t="n">
        <v>15971</v>
      </c>
      <c r="E446" s="16" t="n">
        <v>102</v>
      </c>
      <c r="F446" s="16" t="n">
        <v>430</v>
      </c>
      <c r="G446" s="16" t="n">
        <v>1950</v>
      </c>
      <c r="H446" s="16" t="n">
        <v>68</v>
      </c>
    </row>
    <row r="447" customFormat="false" ht="15" hidden="false" customHeight="false" outlineLevel="0" collapsed="false">
      <c r="A447" s="0" t="n">
        <v>3042</v>
      </c>
      <c r="B447" s="15" t="n">
        <v>45352</v>
      </c>
      <c r="C447" s="0" t="n">
        <v>5</v>
      </c>
      <c r="D447" s="16" t="n">
        <v>16165</v>
      </c>
      <c r="E447" s="16" t="n">
        <v>131</v>
      </c>
      <c r="F447" s="16" t="n">
        <v>450</v>
      </c>
      <c r="G447" s="16" t="n">
        <v>1097</v>
      </c>
      <c r="H447" s="16" t="n">
        <v>69</v>
      </c>
    </row>
    <row r="448" customFormat="false" ht="15" hidden="false" customHeight="false" outlineLevel="0" collapsed="false">
      <c r="A448" s="0" t="n">
        <v>3042</v>
      </c>
      <c r="B448" s="15" t="n">
        <v>45444</v>
      </c>
      <c r="C448" s="0" t="n">
        <v>5</v>
      </c>
      <c r="D448" s="16" t="n">
        <v>16448</v>
      </c>
      <c r="E448" s="16" t="n">
        <v>144</v>
      </c>
      <c r="F448" s="16" t="n">
        <v>470</v>
      </c>
      <c r="G448" s="16" t="n">
        <v>1385</v>
      </c>
      <c r="H448" s="16" t="n">
        <v>80</v>
      </c>
    </row>
    <row r="449" customFormat="false" ht="15" hidden="false" customHeight="false" outlineLevel="0" collapsed="false">
      <c r="A449" s="0" t="n">
        <v>3042</v>
      </c>
      <c r="B449" s="15" t="n">
        <v>45536</v>
      </c>
      <c r="C449" s="0" t="n">
        <v>5</v>
      </c>
      <c r="D449" s="16" t="n">
        <v>16459</v>
      </c>
      <c r="E449" s="16" t="n">
        <v>152</v>
      </c>
      <c r="F449" s="16" t="n">
        <v>485</v>
      </c>
      <c r="G449" s="16" t="n">
        <v>1611</v>
      </c>
      <c r="H449" s="16" t="n">
        <v>93</v>
      </c>
    </row>
    <row r="450" customFormat="false" ht="15" hidden="false" customHeight="false" outlineLevel="0" collapsed="false">
      <c r="A450" s="0" t="n">
        <v>3042</v>
      </c>
      <c r="B450" s="15" t="n">
        <v>45627</v>
      </c>
      <c r="C450" s="0" t="n">
        <v>5</v>
      </c>
      <c r="D450" s="16" t="n">
        <v>16584</v>
      </c>
      <c r="E450" s="16" t="n">
        <v>174</v>
      </c>
      <c r="F450" s="16" t="n">
        <v>498</v>
      </c>
      <c r="G450" s="16" t="n">
        <v>1885</v>
      </c>
      <c r="H450" s="16" t="n">
        <v>111</v>
      </c>
    </row>
    <row r="451" customFormat="false" ht="15" hidden="false" customHeight="false" outlineLevel="0" collapsed="false">
      <c r="A451" s="0" t="n">
        <v>3042</v>
      </c>
      <c r="B451" s="15" t="n">
        <v>45717</v>
      </c>
      <c r="C451" s="0" t="n">
        <v>5</v>
      </c>
      <c r="D451" s="16" t="n">
        <v>16724</v>
      </c>
      <c r="E451" s="16" t="n">
        <v>190</v>
      </c>
      <c r="F451" s="16" t="n">
        <v>513</v>
      </c>
      <c r="G451" s="16" t="n">
        <v>1106</v>
      </c>
      <c r="H451" s="16" t="n">
        <v>55</v>
      </c>
    </row>
    <row r="452" customFormat="false" ht="15" hidden="false" customHeight="false" outlineLevel="0" collapsed="false">
      <c r="A452" s="0" t="n">
        <v>3042</v>
      </c>
      <c r="B452" s="15" t="n">
        <v>45809</v>
      </c>
      <c r="C452" s="0" t="n">
        <v>5</v>
      </c>
      <c r="D452" s="16" t="n">
        <v>16783</v>
      </c>
      <c r="E452" s="16" t="n">
        <v>215</v>
      </c>
      <c r="F452" s="16" t="n">
        <v>540</v>
      </c>
      <c r="G452" s="16" t="n">
        <v>1399</v>
      </c>
      <c r="H452" s="16" t="n">
        <v>84</v>
      </c>
    </row>
    <row r="453" customFormat="false" ht="15" hidden="false" customHeight="false" outlineLevel="0" collapsed="false">
      <c r="A453" s="0" t="n">
        <v>3042</v>
      </c>
      <c r="B453" s="15" t="n">
        <v>45901</v>
      </c>
      <c r="C453" s="0" t="n">
        <v>5</v>
      </c>
      <c r="D453" s="16" t="n">
        <v>16825</v>
      </c>
      <c r="E453" s="16" t="n">
        <v>244</v>
      </c>
      <c r="F453" s="16" t="n">
        <v>566</v>
      </c>
      <c r="G453" s="16" t="n">
        <v>1676</v>
      </c>
      <c r="H453" s="16" t="n">
        <v>105</v>
      </c>
    </row>
    <row r="454" customFormat="false" ht="15" hidden="false" customHeight="false" outlineLevel="0" collapsed="false">
      <c r="A454" s="0" t="n">
        <v>3042</v>
      </c>
      <c r="B454" s="15" t="n">
        <v>45992</v>
      </c>
      <c r="C454" s="0" t="n">
        <v>5</v>
      </c>
      <c r="D454" s="16" t="n">
        <v>16942</v>
      </c>
      <c r="E454" s="16" t="n">
        <v>273</v>
      </c>
      <c r="F454" s="16" t="n">
        <v>590</v>
      </c>
      <c r="G454" s="16" t="n">
        <v>1951</v>
      </c>
      <c r="H454" s="16" t="n">
        <v>133</v>
      </c>
    </row>
    <row r="455" customFormat="false" ht="15" hidden="false" customHeight="false" outlineLevel="0" collapsed="false">
      <c r="A455" s="0" t="n">
        <v>3042</v>
      </c>
      <c r="B455" s="15" t="n">
        <v>46082</v>
      </c>
      <c r="C455" s="0" t="n">
        <v>5</v>
      </c>
      <c r="D455" s="16" t="n">
        <v>17137</v>
      </c>
      <c r="E455" s="16" t="n">
        <v>299</v>
      </c>
      <c r="F455" s="16" t="n">
        <v>626</v>
      </c>
      <c r="G455" s="16" t="n">
        <v>1167</v>
      </c>
      <c r="H455" s="16" t="n">
        <v>102</v>
      </c>
    </row>
    <row r="456" customFormat="false" ht="15" hidden="false" customHeight="false" outlineLevel="0" collapsed="false">
      <c r="A456" s="0" t="n">
        <v>3042</v>
      </c>
      <c r="B456" s="15" t="n">
        <v>46174</v>
      </c>
      <c r="C456" s="0" t="n">
        <v>5</v>
      </c>
      <c r="D456" s="16" t="n">
        <v>17167</v>
      </c>
      <c r="E456" s="16" t="n">
        <v>358</v>
      </c>
      <c r="F456" s="16" t="n">
        <v>713</v>
      </c>
      <c r="G456" s="16" t="n">
        <v>1501</v>
      </c>
      <c r="H456" s="16" t="n">
        <v>161</v>
      </c>
    </row>
    <row r="457" customFormat="false" ht="15" hidden="false" customHeight="false" outlineLevel="0" collapsed="false">
      <c r="A457" s="0" t="n">
        <v>3043</v>
      </c>
      <c r="B457" s="15" t="n">
        <v>45078</v>
      </c>
      <c r="C457" s="0" t="n">
        <v>3</v>
      </c>
      <c r="D457" s="16" t="n">
        <v>28659</v>
      </c>
      <c r="E457" s="16" t="n">
        <v>296</v>
      </c>
      <c r="F457" s="16" t="n">
        <v>557</v>
      </c>
      <c r="G457" s="16" t="n">
        <v>7315</v>
      </c>
      <c r="H457" s="16" t="n">
        <v>200</v>
      </c>
    </row>
    <row r="458" customFormat="false" ht="15" hidden="false" customHeight="false" outlineLevel="0" collapsed="false">
      <c r="A458" s="0" t="n">
        <v>3043</v>
      </c>
      <c r="B458" s="15" t="n">
        <v>45170</v>
      </c>
      <c r="C458" s="0" t="n">
        <v>3</v>
      </c>
      <c r="D458" s="16" t="n">
        <v>29772</v>
      </c>
      <c r="E458" s="16" t="n">
        <v>294</v>
      </c>
      <c r="F458" s="16" t="n">
        <v>561</v>
      </c>
      <c r="G458" s="16" t="n">
        <v>8908</v>
      </c>
      <c r="H458" s="16" t="n">
        <v>210</v>
      </c>
    </row>
    <row r="459" customFormat="false" ht="15" hidden="false" customHeight="false" outlineLevel="0" collapsed="false">
      <c r="A459" s="0" t="n">
        <v>3043</v>
      </c>
      <c r="B459" s="15" t="n">
        <v>45261</v>
      </c>
      <c r="C459" s="0" t="n">
        <v>3</v>
      </c>
      <c r="D459" s="16" t="n">
        <v>30997</v>
      </c>
      <c r="E459" s="16" t="n">
        <v>331</v>
      </c>
      <c r="F459" s="16" t="n">
        <v>603</v>
      </c>
      <c r="G459" s="16" t="n">
        <v>10826</v>
      </c>
      <c r="H459" s="16" t="n">
        <v>256</v>
      </c>
    </row>
    <row r="460" customFormat="false" ht="15" hidden="false" customHeight="false" outlineLevel="0" collapsed="false">
      <c r="A460" s="0" t="n">
        <v>3043</v>
      </c>
      <c r="B460" s="15" t="n">
        <v>45352</v>
      </c>
      <c r="C460" s="0" t="n">
        <v>3</v>
      </c>
      <c r="D460" s="16" t="n">
        <v>30814</v>
      </c>
      <c r="E460" s="16" t="n">
        <v>345</v>
      </c>
      <c r="F460" s="16" t="n">
        <v>695</v>
      </c>
      <c r="G460" s="16" t="n">
        <v>7430</v>
      </c>
      <c r="H460" s="16" t="n">
        <v>209</v>
      </c>
    </row>
    <row r="461" customFormat="false" ht="15" hidden="false" customHeight="false" outlineLevel="0" collapsed="false">
      <c r="A461" s="0" t="n">
        <v>3043</v>
      </c>
      <c r="B461" s="15" t="n">
        <v>45444</v>
      </c>
      <c r="C461" s="0" t="n">
        <v>3</v>
      </c>
      <c r="D461" s="16" t="n">
        <v>30515</v>
      </c>
      <c r="E461" s="16" t="n">
        <v>385</v>
      </c>
      <c r="F461" s="16" t="n">
        <v>740</v>
      </c>
      <c r="G461" s="16" t="n">
        <v>8168</v>
      </c>
      <c r="H461" s="16" t="n">
        <v>253</v>
      </c>
    </row>
    <row r="462" customFormat="false" ht="15" hidden="false" customHeight="false" outlineLevel="0" collapsed="false">
      <c r="A462" s="0" t="n">
        <v>3043</v>
      </c>
      <c r="B462" s="15" t="n">
        <v>45536</v>
      </c>
      <c r="C462" s="0" t="n">
        <v>3</v>
      </c>
      <c r="D462" s="16" t="n">
        <v>30411</v>
      </c>
      <c r="E462" s="16" t="n">
        <v>376</v>
      </c>
      <c r="F462" s="16" t="n">
        <v>793</v>
      </c>
      <c r="G462" s="16" t="n">
        <v>9098</v>
      </c>
      <c r="H462" s="16" t="n">
        <v>265</v>
      </c>
    </row>
    <row r="463" customFormat="false" ht="15" hidden="false" customHeight="false" outlineLevel="0" collapsed="false">
      <c r="A463" s="0" t="n">
        <v>3043</v>
      </c>
      <c r="B463" s="15" t="n">
        <v>45627</v>
      </c>
      <c r="C463" s="0" t="n">
        <v>3</v>
      </c>
      <c r="D463" s="16" t="n">
        <v>30705</v>
      </c>
      <c r="E463" s="16" t="n">
        <v>386</v>
      </c>
      <c r="F463" s="16" t="n">
        <v>934</v>
      </c>
      <c r="G463" s="16" t="n">
        <v>10153</v>
      </c>
      <c r="H463" s="16" t="n">
        <v>277</v>
      </c>
    </row>
    <row r="464" customFormat="false" ht="15" hidden="false" customHeight="false" outlineLevel="0" collapsed="false">
      <c r="A464" s="0" t="n">
        <v>3043</v>
      </c>
      <c r="B464" s="15" t="n">
        <v>45717</v>
      </c>
      <c r="C464" s="0" t="n">
        <v>3</v>
      </c>
      <c r="D464" s="16" t="n">
        <v>30611</v>
      </c>
      <c r="E464" s="16" t="n">
        <v>423</v>
      </c>
      <c r="F464" s="16" t="n">
        <v>1046</v>
      </c>
      <c r="G464" s="16" t="n">
        <v>5865</v>
      </c>
      <c r="H464" s="16" t="n">
        <v>128</v>
      </c>
    </row>
    <row r="465" customFormat="false" ht="15" hidden="false" customHeight="false" outlineLevel="0" collapsed="false">
      <c r="A465" s="0" t="n">
        <v>3043</v>
      </c>
      <c r="B465" s="15" t="n">
        <v>45809</v>
      </c>
      <c r="C465" s="0" t="n">
        <v>3</v>
      </c>
      <c r="D465" s="16" t="n">
        <v>30397</v>
      </c>
      <c r="E465" s="16" t="n">
        <v>418</v>
      </c>
      <c r="F465" s="16" t="n">
        <v>1168</v>
      </c>
      <c r="G465" s="16" t="n">
        <v>6798</v>
      </c>
      <c r="H465" s="16" t="n">
        <v>137</v>
      </c>
    </row>
    <row r="466" customFormat="false" ht="15" hidden="false" customHeight="false" outlineLevel="0" collapsed="false">
      <c r="A466" s="0" t="n">
        <v>3043</v>
      </c>
      <c r="B466" s="15" t="n">
        <v>45901</v>
      </c>
      <c r="C466" s="0" t="n">
        <v>3</v>
      </c>
      <c r="D466" s="16" t="n">
        <v>29963</v>
      </c>
      <c r="E466" s="16" t="n">
        <v>397</v>
      </c>
      <c r="F466" s="16" t="n">
        <v>1453</v>
      </c>
      <c r="G466" s="16" t="n">
        <v>8487</v>
      </c>
      <c r="H466" s="16" t="n">
        <v>146</v>
      </c>
    </row>
    <row r="467" customFormat="false" ht="15" hidden="false" customHeight="false" outlineLevel="0" collapsed="false">
      <c r="A467" s="0" t="n">
        <v>3043</v>
      </c>
      <c r="B467" s="15" t="n">
        <v>45992</v>
      </c>
      <c r="C467" s="0" t="n">
        <v>3</v>
      </c>
      <c r="D467" s="16" t="n">
        <v>30317</v>
      </c>
      <c r="E467" s="16" t="n">
        <v>408</v>
      </c>
      <c r="F467" s="16" t="n">
        <v>1588</v>
      </c>
      <c r="G467" s="16" t="n">
        <v>9780</v>
      </c>
      <c r="H467" s="16" t="n">
        <v>154</v>
      </c>
    </row>
    <row r="468" customFormat="false" ht="15" hidden="false" customHeight="false" outlineLevel="0" collapsed="false">
      <c r="A468" s="0" t="n">
        <v>3043</v>
      </c>
      <c r="B468" s="15" t="n">
        <v>46082</v>
      </c>
      <c r="C468" s="0" t="n">
        <v>3</v>
      </c>
      <c r="D468" s="16" t="n">
        <v>30762</v>
      </c>
      <c r="E468" s="16" t="n">
        <v>444</v>
      </c>
      <c r="F468" s="16" t="n">
        <v>1686</v>
      </c>
      <c r="G468" s="16" t="n">
        <v>6973</v>
      </c>
      <c r="H468" s="16" t="n">
        <v>105</v>
      </c>
    </row>
    <row r="469" customFormat="false" ht="15" hidden="false" customHeight="false" outlineLevel="0" collapsed="false">
      <c r="A469" s="0" t="n">
        <v>3043</v>
      </c>
      <c r="B469" s="15" t="n">
        <v>46174</v>
      </c>
      <c r="C469" s="0" t="n">
        <v>3</v>
      </c>
      <c r="D469" s="16" t="n">
        <v>30192</v>
      </c>
      <c r="E469" s="16" t="n">
        <v>516</v>
      </c>
      <c r="F469" s="16" t="n">
        <v>1722</v>
      </c>
      <c r="G469" s="16" t="n">
        <v>7575</v>
      </c>
      <c r="H469" s="16" t="n">
        <v>233</v>
      </c>
    </row>
    <row r="470" customFormat="false" ht="15" hidden="false" customHeight="false" outlineLevel="0" collapsed="false">
      <c r="A470" s="0" t="n">
        <v>3044</v>
      </c>
      <c r="B470" s="15" t="n">
        <v>45078</v>
      </c>
      <c r="C470" s="0" t="n">
        <v>5</v>
      </c>
      <c r="D470" s="16" t="n">
        <v>18473</v>
      </c>
      <c r="E470" s="16" t="n">
        <v>101</v>
      </c>
      <c r="F470" s="16" t="n">
        <v>272</v>
      </c>
      <c r="G470" s="16" t="n">
        <v>1071</v>
      </c>
      <c r="H470" s="16" t="n">
        <v>54</v>
      </c>
    </row>
    <row r="471" customFormat="false" ht="15" hidden="false" customHeight="false" outlineLevel="0" collapsed="false">
      <c r="A471" s="0" t="n">
        <v>3044</v>
      </c>
      <c r="B471" s="15" t="n">
        <v>45170</v>
      </c>
      <c r="C471" s="0" t="n">
        <v>5</v>
      </c>
      <c r="D471" s="16" t="n">
        <v>18591</v>
      </c>
      <c r="E471" s="16" t="n">
        <v>127</v>
      </c>
      <c r="F471" s="16" t="n">
        <v>280</v>
      </c>
      <c r="G471" s="16" t="n">
        <v>1312</v>
      </c>
      <c r="H471" s="16" t="n">
        <v>77</v>
      </c>
    </row>
    <row r="472" customFormat="false" ht="15" hidden="false" customHeight="false" outlineLevel="0" collapsed="false">
      <c r="A472" s="0" t="n">
        <v>3044</v>
      </c>
      <c r="B472" s="15" t="n">
        <v>45261</v>
      </c>
      <c r="C472" s="0" t="n">
        <v>5</v>
      </c>
      <c r="D472" s="16" t="n">
        <v>18786</v>
      </c>
      <c r="E472" s="16" t="n">
        <v>146</v>
      </c>
      <c r="F472" s="16" t="n">
        <v>295</v>
      </c>
      <c r="G472" s="16" t="n">
        <v>1591</v>
      </c>
      <c r="H472" s="16" t="n">
        <v>94</v>
      </c>
    </row>
    <row r="473" customFormat="false" ht="15" hidden="false" customHeight="false" outlineLevel="0" collapsed="false">
      <c r="A473" s="0" t="n">
        <v>3044</v>
      </c>
      <c r="B473" s="15" t="n">
        <v>45352</v>
      </c>
      <c r="C473" s="0" t="n">
        <v>5</v>
      </c>
      <c r="D473" s="16" t="n">
        <v>18892</v>
      </c>
      <c r="E473" s="16" t="n">
        <v>168</v>
      </c>
      <c r="F473" s="16" t="n">
        <v>317</v>
      </c>
      <c r="G473" s="16" t="n">
        <v>982</v>
      </c>
      <c r="H473" s="16" t="n">
        <v>90</v>
      </c>
    </row>
    <row r="474" customFormat="false" ht="15" hidden="false" customHeight="false" outlineLevel="0" collapsed="false">
      <c r="A474" s="0" t="n">
        <v>3044</v>
      </c>
      <c r="B474" s="15" t="n">
        <v>45444</v>
      </c>
      <c r="C474" s="0" t="n">
        <v>5</v>
      </c>
      <c r="D474" s="16" t="n">
        <v>19040</v>
      </c>
      <c r="E474" s="16" t="n">
        <v>195</v>
      </c>
      <c r="F474" s="16" t="n">
        <v>344</v>
      </c>
      <c r="G474" s="16" t="n">
        <v>1214</v>
      </c>
      <c r="H474" s="16" t="n">
        <v>116</v>
      </c>
    </row>
    <row r="475" customFormat="false" ht="15" hidden="false" customHeight="false" outlineLevel="0" collapsed="false">
      <c r="A475" s="0" t="n">
        <v>3044</v>
      </c>
      <c r="B475" s="15" t="n">
        <v>45536</v>
      </c>
      <c r="C475" s="0" t="n">
        <v>5</v>
      </c>
      <c r="D475" s="16" t="n">
        <v>19191</v>
      </c>
      <c r="E475" s="16" t="n">
        <v>220</v>
      </c>
      <c r="F475" s="16" t="n">
        <v>394</v>
      </c>
      <c r="G475" s="16" t="n">
        <v>1456</v>
      </c>
      <c r="H475" s="16" t="n">
        <v>140</v>
      </c>
    </row>
    <row r="476" customFormat="false" ht="15" hidden="false" customHeight="false" outlineLevel="0" collapsed="false">
      <c r="A476" s="0" t="n">
        <v>3044</v>
      </c>
      <c r="B476" s="15" t="n">
        <v>45627</v>
      </c>
      <c r="C476" s="0" t="n">
        <v>5</v>
      </c>
      <c r="D476" s="16" t="n">
        <v>19266</v>
      </c>
      <c r="E476" s="16" t="n">
        <v>242</v>
      </c>
      <c r="F476" s="16" t="n">
        <v>434</v>
      </c>
      <c r="G476" s="16" t="n">
        <v>1716</v>
      </c>
      <c r="H476" s="16" t="n">
        <v>165</v>
      </c>
    </row>
    <row r="477" customFormat="false" ht="15" hidden="false" customHeight="false" outlineLevel="0" collapsed="false">
      <c r="A477" s="0" t="n">
        <v>3044</v>
      </c>
      <c r="B477" s="15" t="n">
        <v>45717</v>
      </c>
      <c r="C477" s="0" t="n">
        <v>5</v>
      </c>
      <c r="D477" s="16" t="n">
        <v>19344</v>
      </c>
      <c r="E477" s="16" t="n">
        <v>252</v>
      </c>
      <c r="F477" s="16" t="n">
        <v>485</v>
      </c>
      <c r="G477" s="16" t="n">
        <v>955</v>
      </c>
      <c r="H477" s="16" t="n">
        <v>99</v>
      </c>
    </row>
    <row r="478" customFormat="false" ht="15" hidden="false" customHeight="false" outlineLevel="0" collapsed="false">
      <c r="A478" s="0" t="n">
        <v>3044</v>
      </c>
      <c r="B478" s="15" t="n">
        <v>45809</v>
      </c>
      <c r="C478" s="0" t="n">
        <v>5</v>
      </c>
      <c r="D478" s="16" t="n">
        <v>19362</v>
      </c>
      <c r="E478" s="16" t="n">
        <v>298</v>
      </c>
      <c r="F478" s="16" t="n">
        <v>521</v>
      </c>
      <c r="G478" s="16" t="n">
        <v>1179</v>
      </c>
      <c r="H478" s="16" t="n">
        <v>143</v>
      </c>
    </row>
    <row r="479" customFormat="false" ht="15" hidden="false" customHeight="false" outlineLevel="0" collapsed="false">
      <c r="A479" s="0" t="n">
        <v>3044</v>
      </c>
      <c r="B479" s="15" t="n">
        <v>45901</v>
      </c>
      <c r="C479" s="0" t="n">
        <v>5</v>
      </c>
      <c r="D479" s="16" t="n">
        <v>19435</v>
      </c>
      <c r="E479" s="16" t="n">
        <v>342</v>
      </c>
      <c r="F479" s="16" t="n">
        <v>563</v>
      </c>
      <c r="G479" s="16" t="n">
        <v>1402</v>
      </c>
      <c r="H479" s="16" t="n">
        <v>178</v>
      </c>
    </row>
    <row r="480" customFormat="false" ht="15" hidden="false" customHeight="false" outlineLevel="0" collapsed="false">
      <c r="A480" s="0" t="n">
        <v>3044</v>
      </c>
      <c r="B480" s="15" t="n">
        <v>45992</v>
      </c>
      <c r="C480" s="0" t="n">
        <v>5</v>
      </c>
      <c r="D480" s="16" t="n">
        <v>19435</v>
      </c>
      <c r="E480" s="16" t="n">
        <v>367</v>
      </c>
      <c r="F480" s="16" t="n">
        <v>617</v>
      </c>
      <c r="G480" s="16" t="n">
        <v>1612</v>
      </c>
      <c r="H480" s="16" t="n">
        <v>200</v>
      </c>
    </row>
    <row r="481" customFormat="false" ht="15" hidden="false" customHeight="false" outlineLevel="0" collapsed="false">
      <c r="A481" s="0" t="n">
        <v>3044</v>
      </c>
      <c r="B481" s="15" t="n">
        <v>46082</v>
      </c>
      <c r="C481" s="0" t="n">
        <v>5</v>
      </c>
      <c r="D481" s="16" t="n">
        <v>19449</v>
      </c>
      <c r="E481" s="16" t="n">
        <v>415</v>
      </c>
      <c r="F481" s="16" t="n">
        <v>675</v>
      </c>
      <c r="G481" s="16" t="n">
        <v>894</v>
      </c>
      <c r="H481" s="16" t="n">
        <v>146</v>
      </c>
    </row>
    <row r="482" customFormat="false" ht="15" hidden="false" customHeight="false" outlineLevel="0" collapsed="false">
      <c r="A482" s="0" t="n">
        <v>3044</v>
      </c>
      <c r="B482" s="15" t="n">
        <v>46174</v>
      </c>
      <c r="C482" s="0" t="n">
        <v>5</v>
      </c>
      <c r="D482" s="16" t="n">
        <v>19623</v>
      </c>
      <c r="E482" s="16" t="n">
        <v>521</v>
      </c>
      <c r="F482" s="16" t="n">
        <v>744</v>
      </c>
      <c r="G482" s="16" t="n">
        <v>1219</v>
      </c>
      <c r="H482" s="16" t="n">
        <v>247</v>
      </c>
    </row>
    <row r="483" customFormat="false" ht="15" hidden="false" customHeight="false" outlineLevel="0" collapsed="false">
      <c r="A483" s="0" t="n">
        <v>3046</v>
      </c>
      <c r="B483" s="15" t="n">
        <v>45078</v>
      </c>
      <c r="C483" s="0" t="n">
        <v>3</v>
      </c>
      <c r="D483" s="16" t="n">
        <v>23802</v>
      </c>
      <c r="E483" s="16" t="n">
        <v>128</v>
      </c>
      <c r="F483" s="16" t="n">
        <v>446</v>
      </c>
      <c r="G483" s="16" t="n">
        <v>1292</v>
      </c>
      <c r="H483" s="16" t="n">
        <v>64</v>
      </c>
    </row>
    <row r="484" customFormat="false" ht="15" hidden="false" customHeight="false" outlineLevel="0" collapsed="false">
      <c r="A484" s="0" t="n">
        <v>3046</v>
      </c>
      <c r="B484" s="15" t="n">
        <v>45170</v>
      </c>
      <c r="C484" s="0" t="n">
        <v>3</v>
      </c>
      <c r="D484" s="16" t="n">
        <v>24048</v>
      </c>
      <c r="E484" s="16" t="n">
        <v>142</v>
      </c>
      <c r="F484" s="16" t="n">
        <v>451</v>
      </c>
      <c r="G484" s="16" t="n">
        <v>1561</v>
      </c>
      <c r="H484" s="16" t="n">
        <v>78</v>
      </c>
    </row>
    <row r="485" customFormat="false" ht="15" hidden="false" customHeight="false" outlineLevel="0" collapsed="false">
      <c r="A485" s="0" t="n">
        <v>3046</v>
      </c>
      <c r="B485" s="15" t="n">
        <v>45261</v>
      </c>
      <c r="C485" s="0" t="n">
        <v>3</v>
      </c>
      <c r="D485" s="16" t="n">
        <v>24430</v>
      </c>
      <c r="E485" s="16" t="n">
        <v>158</v>
      </c>
      <c r="F485" s="16" t="n">
        <v>470</v>
      </c>
      <c r="G485" s="16" t="n">
        <v>1844</v>
      </c>
      <c r="H485" s="16" t="n">
        <v>96</v>
      </c>
    </row>
    <row r="486" customFormat="false" ht="15" hidden="false" customHeight="false" outlineLevel="0" collapsed="false">
      <c r="A486" s="0" t="n">
        <v>3046</v>
      </c>
      <c r="B486" s="15" t="n">
        <v>45352</v>
      </c>
      <c r="C486" s="0" t="n">
        <v>3</v>
      </c>
      <c r="D486" s="16" t="n">
        <v>24569</v>
      </c>
      <c r="E486" s="16" t="n">
        <v>175</v>
      </c>
      <c r="F486" s="16" t="n">
        <v>505</v>
      </c>
      <c r="G486" s="16" t="n">
        <v>1161</v>
      </c>
      <c r="H486" s="16" t="n">
        <v>82</v>
      </c>
    </row>
    <row r="487" customFormat="false" ht="15" hidden="false" customHeight="false" outlineLevel="0" collapsed="false">
      <c r="A487" s="0" t="n">
        <v>3046</v>
      </c>
      <c r="B487" s="15" t="n">
        <v>45444</v>
      </c>
      <c r="C487" s="0" t="n">
        <v>3</v>
      </c>
      <c r="D487" s="16" t="n">
        <v>24828</v>
      </c>
      <c r="E487" s="16" t="n">
        <v>191</v>
      </c>
      <c r="F487" s="16" t="n">
        <v>559</v>
      </c>
      <c r="G487" s="16" t="n">
        <v>1434</v>
      </c>
      <c r="H487" s="16" t="n">
        <v>97</v>
      </c>
    </row>
    <row r="488" customFormat="false" ht="15" hidden="false" customHeight="false" outlineLevel="0" collapsed="false">
      <c r="A488" s="0" t="n">
        <v>3046</v>
      </c>
      <c r="B488" s="15" t="n">
        <v>45536</v>
      </c>
      <c r="C488" s="0" t="n">
        <v>3</v>
      </c>
      <c r="D488" s="16" t="n">
        <v>24924</v>
      </c>
      <c r="E488" s="16" t="n">
        <v>208</v>
      </c>
      <c r="F488" s="16" t="n">
        <v>613</v>
      </c>
      <c r="G488" s="16" t="n">
        <v>1700</v>
      </c>
      <c r="H488" s="16" t="n">
        <v>115</v>
      </c>
    </row>
    <row r="489" customFormat="false" ht="15" hidden="false" customHeight="false" outlineLevel="0" collapsed="false">
      <c r="A489" s="0" t="n">
        <v>3046</v>
      </c>
      <c r="B489" s="15" t="n">
        <v>45627</v>
      </c>
      <c r="C489" s="0" t="n">
        <v>3</v>
      </c>
      <c r="D489" s="16" t="n">
        <v>24906</v>
      </c>
      <c r="E489" s="16" t="n">
        <v>226</v>
      </c>
      <c r="F489" s="16" t="n">
        <v>686</v>
      </c>
      <c r="G489" s="16" t="n">
        <v>1974</v>
      </c>
      <c r="H489" s="16" t="n">
        <v>138</v>
      </c>
    </row>
    <row r="490" customFormat="false" ht="15" hidden="false" customHeight="false" outlineLevel="0" collapsed="false">
      <c r="A490" s="0" t="n">
        <v>3046</v>
      </c>
      <c r="B490" s="15" t="n">
        <v>45717</v>
      </c>
      <c r="C490" s="0" t="n">
        <v>3</v>
      </c>
      <c r="D490" s="16" t="n">
        <v>24905</v>
      </c>
      <c r="E490" s="16" t="n">
        <v>244</v>
      </c>
      <c r="F490" s="16" t="n">
        <v>759</v>
      </c>
      <c r="G490" s="16" t="n">
        <v>1141</v>
      </c>
      <c r="H490" s="16" t="n">
        <v>73</v>
      </c>
    </row>
    <row r="491" customFormat="false" ht="15" hidden="false" customHeight="false" outlineLevel="0" collapsed="false">
      <c r="A491" s="0" t="n">
        <v>3046</v>
      </c>
      <c r="B491" s="15" t="n">
        <v>45809</v>
      </c>
      <c r="C491" s="0" t="n">
        <v>3</v>
      </c>
      <c r="D491" s="16" t="n">
        <v>24927</v>
      </c>
      <c r="E491" s="16" t="n">
        <v>264</v>
      </c>
      <c r="F491" s="16" t="n">
        <v>800</v>
      </c>
      <c r="G491" s="16" t="n">
        <v>1388</v>
      </c>
      <c r="H491" s="16" t="n">
        <v>95</v>
      </c>
    </row>
    <row r="492" customFormat="false" ht="15" hidden="false" customHeight="false" outlineLevel="0" collapsed="false">
      <c r="A492" s="0" t="n">
        <v>3046</v>
      </c>
      <c r="B492" s="15" t="n">
        <v>45901</v>
      </c>
      <c r="C492" s="0" t="n">
        <v>3</v>
      </c>
      <c r="D492" s="16" t="n">
        <v>24994</v>
      </c>
      <c r="E492" s="16" t="n">
        <v>301</v>
      </c>
      <c r="F492" s="16" t="n">
        <v>880</v>
      </c>
      <c r="G492" s="16" t="n">
        <v>1644</v>
      </c>
      <c r="H492" s="16" t="n">
        <v>131</v>
      </c>
    </row>
    <row r="493" customFormat="false" ht="15" hidden="false" customHeight="false" outlineLevel="0" collapsed="false">
      <c r="A493" s="0" t="n">
        <v>3046</v>
      </c>
      <c r="B493" s="15" t="n">
        <v>45992</v>
      </c>
      <c r="C493" s="0" t="n">
        <v>3</v>
      </c>
      <c r="D493" s="16" t="n">
        <v>25045</v>
      </c>
      <c r="E493" s="16" t="n">
        <v>336</v>
      </c>
      <c r="F493" s="16" t="n">
        <v>951</v>
      </c>
      <c r="G493" s="16" t="n">
        <v>1933</v>
      </c>
      <c r="H493" s="16" t="n">
        <v>161</v>
      </c>
    </row>
    <row r="494" customFormat="false" ht="15" hidden="false" customHeight="false" outlineLevel="0" collapsed="false">
      <c r="A494" s="0" t="n">
        <v>3046</v>
      </c>
      <c r="B494" s="15" t="n">
        <v>46082</v>
      </c>
      <c r="C494" s="0" t="n">
        <v>3</v>
      </c>
      <c r="D494" s="16" t="n">
        <v>25138</v>
      </c>
      <c r="E494" s="16" t="n">
        <v>371</v>
      </c>
      <c r="F494" s="16" t="n">
        <v>1017</v>
      </c>
      <c r="G494" s="16" t="n">
        <v>1142</v>
      </c>
      <c r="H494" s="16" t="n">
        <v>125</v>
      </c>
    </row>
    <row r="495" customFormat="false" ht="15" hidden="false" customHeight="false" outlineLevel="0" collapsed="false">
      <c r="A495" s="0" t="n">
        <v>3046</v>
      </c>
      <c r="B495" s="15" t="n">
        <v>46174</v>
      </c>
      <c r="C495" s="0" t="n">
        <v>3</v>
      </c>
      <c r="D495" s="16" t="n">
        <v>25364</v>
      </c>
      <c r="E495" s="16" t="n">
        <v>458</v>
      </c>
      <c r="F495" s="16" t="n">
        <v>1136</v>
      </c>
      <c r="G495" s="16" t="n">
        <v>1460</v>
      </c>
      <c r="H495" s="16" t="n">
        <v>211</v>
      </c>
    </row>
    <row r="496" customFormat="false" ht="15" hidden="false" customHeight="false" outlineLevel="0" collapsed="false">
      <c r="A496" s="0" t="n">
        <v>3047</v>
      </c>
      <c r="B496" s="15" t="n">
        <v>45078</v>
      </c>
      <c r="C496" s="0" t="n">
        <v>1</v>
      </c>
      <c r="D496" s="16" t="n">
        <v>14416</v>
      </c>
      <c r="E496" s="16" t="n">
        <v>49</v>
      </c>
      <c r="F496" s="16" t="n">
        <v>416</v>
      </c>
      <c r="G496" s="16" t="n">
        <v>638</v>
      </c>
      <c r="H496" s="16" t="n">
        <v>23</v>
      </c>
    </row>
    <row r="497" customFormat="false" ht="15" hidden="false" customHeight="false" outlineLevel="0" collapsed="false">
      <c r="A497" s="0" t="n">
        <v>3047</v>
      </c>
      <c r="B497" s="15" t="n">
        <v>45170</v>
      </c>
      <c r="C497" s="0" t="n">
        <v>1</v>
      </c>
      <c r="D497" s="16" t="n">
        <v>14631</v>
      </c>
      <c r="E497" s="16" t="n">
        <v>51</v>
      </c>
      <c r="F497" s="16" t="n">
        <v>420</v>
      </c>
      <c r="G497" s="16" t="n">
        <v>776</v>
      </c>
      <c r="H497" s="16" t="n">
        <v>26</v>
      </c>
    </row>
    <row r="498" customFormat="false" ht="15" hidden="false" customHeight="false" outlineLevel="0" collapsed="false">
      <c r="A498" s="0" t="n">
        <v>3047</v>
      </c>
      <c r="B498" s="15" t="n">
        <v>45261</v>
      </c>
      <c r="C498" s="0" t="n">
        <v>1</v>
      </c>
      <c r="D498" s="16" t="n">
        <v>14814</v>
      </c>
      <c r="E498" s="16" t="n">
        <v>50</v>
      </c>
      <c r="F498" s="16" t="n">
        <v>442</v>
      </c>
      <c r="G498" s="16" t="n">
        <v>932</v>
      </c>
      <c r="H498" s="16" t="n">
        <v>30</v>
      </c>
    </row>
    <row r="499" customFormat="false" ht="15" hidden="false" customHeight="false" outlineLevel="0" collapsed="false">
      <c r="A499" s="0" t="n">
        <v>3047</v>
      </c>
      <c r="B499" s="15" t="n">
        <v>45352</v>
      </c>
      <c r="C499" s="0" t="n">
        <v>1</v>
      </c>
      <c r="D499" s="16" t="n">
        <v>14917</v>
      </c>
      <c r="E499" s="16" t="n">
        <v>58</v>
      </c>
      <c r="F499" s="16" t="n">
        <v>451</v>
      </c>
      <c r="G499" s="16" t="n">
        <v>614</v>
      </c>
      <c r="H499" s="16" t="n">
        <v>26</v>
      </c>
    </row>
    <row r="500" customFormat="false" ht="15" hidden="false" customHeight="false" outlineLevel="0" collapsed="false">
      <c r="A500" s="0" t="n">
        <v>3047</v>
      </c>
      <c r="B500" s="15" t="n">
        <v>45444</v>
      </c>
      <c r="C500" s="0" t="n">
        <v>1</v>
      </c>
      <c r="D500" s="16" t="n">
        <v>15118</v>
      </c>
      <c r="E500" s="16" t="n">
        <v>60</v>
      </c>
      <c r="F500" s="16" t="n">
        <v>484</v>
      </c>
      <c r="G500" s="16" t="n">
        <v>771</v>
      </c>
      <c r="H500" s="16" t="n">
        <v>30</v>
      </c>
    </row>
    <row r="501" customFormat="false" ht="15" hidden="false" customHeight="false" outlineLevel="0" collapsed="false">
      <c r="A501" s="0" t="n">
        <v>3047</v>
      </c>
      <c r="B501" s="15" t="n">
        <v>45536</v>
      </c>
      <c r="C501" s="0" t="n">
        <v>1</v>
      </c>
      <c r="D501" s="16" t="n">
        <v>15149</v>
      </c>
      <c r="E501" s="16" t="n">
        <v>58</v>
      </c>
      <c r="F501" s="16" t="n">
        <v>512</v>
      </c>
      <c r="G501" s="16" t="n">
        <v>889</v>
      </c>
      <c r="H501" s="16" t="n">
        <v>29</v>
      </c>
    </row>
    <row r="502" customFormat="false" ht="15" hidden="false" customHeight="false" outlineLevel="0" collapsed="false">
      <c r="A502" s="0" t="n">
        <v>3047</v>
      </c>
      <c r="B502" s="15" t="n">
        <v>45627</v>
      </c>
      <c r="C502" s="0" t="n">
        <v>1</v>
      </c>
      <c r="D502" s="16" t="n">
        <v>15158</v>
      </c>
      <c r="E502" s="16" t="n">
        <v>64</v>
      </c>
      <c r="F502" s="16" t="n">
        <v>527</v>
      </c>
      <c r="G502" s="16" t="n">
        <v>1027</v>
      </c>
      <c r="H502" s="16" t="n">
        <v>32</v>
      </c>
    </row>
    <row r="503" customFormat="false" ht="15" hidden="false" customHeight="false" outlineLevel="0" collapsed="false">
      <c r="A503" s="0" t="n">
        <v>3047</v>
      </c>
      <c r="B503" s="15" t="n">
        <v>45717</v>
      </c>
      <c r="C503" s="0" t="n">
        <v>1</v>
      </c>
      <c r="D503" s="16" t="n">
        <v>15159</v>
      </c>
      <c r="E503" s="16" t="n">
        <v>61</v>
      </c>
      <c r="F503" s="16" t="n">
        <v>536</v>
      </c>
      <c r="G503" s="16" t="n">
        <v>574</v>
      </c>
      <c r="H503" s="16" t="n">
        <v>15</v>
      </c>
    </row>
    <row r="504" customFormat="false" ht="15" hidden="false" customHeight="false" outlineLevel="0" collapsed="false">
      <c r="A504" s="0" t="n">
        <v>3047</v>
      </c>
      <c r="B504" s="15" t="n">
        <v>45809</v>
      </c>
      <c r="C504" s="0" t="n">
        <v>1</v>
      </c>
      <c r="D504" s="16" t="n">
        <v>15144</v>
      </c>
      <c r="E504" s="16" t="n">
        <v>64</v>
      </c>
      <c r="F504" s="16" t="n">
        <v>546</v>
      </c>
      <c r="G504" s="16" t="n">
        <v>719</v>
      </c>
      <c r="H504" s="16" t="n">
        <v>17</v>
      </c>
    </row>
    <row r="505" customFormat="false" ht="15" hidden="false" customHeight="false" outlineLevel="0" collapsed="false">
      <c r="A505" s="0" t="n">
        <v>3047</v>
      </c>
      <c r="B505" s="15" t="n">
        <v>45901</v>
      </c>
      <c r="C505" s="0" t="n">
        <v>1</v>
      </c>
      <c r="D505" s="16" t="n">
        <v>15174</v>
      </c>
      <c r="E505" s="16" t="n">
        <v>74</v>
      </c>
      <c r="F505" s="16" t="n">
        <v>573</v>
      </c>
      <c r="G505" s="16" t="n">
        <v>860</v>
      </c>
      <c r="H505" s="16" t="n">
        <v>25</v>
      </c>
    </row>
    <row r="506" customFormat="false" ht="15" hidden="false" customHeight="false" outlineLevel="0" collapsed="false">
      <c r="A506" s="0" t="n">
        <v>3047</v>
      </c>
      <c r="B506" s="15" t="n">
        <v>45992</v>
      </c>
      <c r="C506" s="0" t="n">
        <v>1</v>
      </c>
      <c r="D506" s="16" t="n">
        <v>15180</v>
      </c>
      <c r="E506" s="16" t="n">
        <v>89</v>
      </c>
      <c r="F506" s="16" t="n">
        <v>602</v>
      </c>
      <c r="G506" s="16" t="n">
        <v>1012</v>
      </c>
      <c r="H506" s="16" t="n">
        <v>35</v>
      </c>
    </row>
    <row r="507" customFormat="false" ht="15" hidden="false" customHeight="false" outlineLevel="0" collapsed="false">
      <c r="A507" s="0" t="n">
        <v>3047</v>
      </c>
      <c r="B507" s="15" t="n">
        <v>46082</v>
      </c>
      <c r="C507" s="0" t="n">
        <v>1</v>
      </c>
      <c r="D507" s="16" t="n">
        <v>15235</v>
      </c>
      <c r="E507" s="16" t="n">
        <v>111</v>
      </c>
      <c r="F507" s="16" t="n">
        <v>648</v>
      </c>
      <c r="G507" s="16" t="n">
        <v>613</v>
      </c>
      <c r="H507" s="16" t="n">
        <v>33</v>
      </c>
    </row>
    <row r="508" customFormat="false" ht="15" hidden="false" customHeight="false" outlineLevel="0" collapsed="false">
      <c r="A508" s="0" t="n">
        <v>3047</v>
      </c>
      <c r="B508" s="15" t="n">
        <v>46174</v>
      </c>
      <c r="C508" s="0" t="n">
        <v>1</v>
      </c>
      <c r="D508" s="16" t="n">
        <v>15356</v>
      </c>
      <c r="E508" s="16" t="n">
        <v>132</v>
      </c>
      <c r="F508" s="16" t="n">
        <v>679</v>
      </c>
      <c r="G508" s="16" t="n">
        <v>769</v>
      </c>
      <c r="H508" s="16" t="n">
        <v>60</v>
      </c>
    </row>
    <row r="509" customFormat="false" ht="15" hidden="false" customHeight="false" outlineLevel="0" collapsed="false">
      <c r="A509" s="0" t="n">
        <v>3048</v>
      </c>
      <c r="B509" s="15" t="n">
        <v>45078</v>
      </c>
      <c r="C509" s="0" t="n">
        <v>1</v>
      </c>
      <c r="D509" s="16" t="n">
        <v>12582</v>
      </c>
      <c r="E509" s="16" t="n">
        <v>36</v>
      </c>
      <c r="F509" s="16" t="n">
        <v>376</v>
      </c>
      <c r="G509" s="16" t="n">
        <v>534</v>
      </c>
      <c r="H509" s="16" t="n">
        <v>12</v>
      </c>
    </row>
    <row r="510" customFormat="false" ht="15" hidden="false" customHeight="false" outlineLevel="0" collapsed="false">
      <c r="A510" s="0" t="n">
        <v>3048</v>
      </c>
      <c r="B510" s="15" t="n">
        <v>45170</v>
      </c>
      <c r="C510" s="0" t="n">
        <v>1</v>
      </c>
      <c r="D510" s="16" t="n">
        <v>12696</v>
      </c>
      <c r="E510" s="16" t="n">
        <v>39</v>
      </c>
      <c r="F510" s="16" t="n">
        <v>378</v>
      </c>
      <c r="G510" s="16" t="n">
        <v>640</v>
      </c>
      <c r="H510" s="16" t="n">
        <v>14</v>
      </c>
    </row>
    <row r="511" customFormat="false" ht="15" hidden="false" customHeight="false" outlineLevel="0" collapsed="false">
      <c r="A511" s="0" t="n">
        <v>3048</v>
      </c>
      <c r="B511" s="15" t="n">
        <v>45261</v>
      </c>
      <c r="C511" s="0" t="n">
        <v>1</v>
      </c>
      <c r="D511" s="16" t="n">
        <v>12839</v>
      </c>
      <c r="E511" s="16" t="n">
        <v>41</v>
      </c>
      <c r="F511" s="16" t="n">
        <v>383</v>
      </c>
      <c r="G511" s="16" t="n">
        <v>765</v>
      </c>
      <c r="H511" s="16" t="n">
        <v>15</v>
      </c>
    </row>
    <row r="512" customFormat="false" ht="15" hidden="false" customHeight="false" outlineLevel="0" collapsed="false">
      <c r="A512" s="0" t="n">
        <v>3048</v>
      </c>
      <c r="B512" s="15" t="n">
        <v>45352</v>
      </c>
      <c r="C512" s="0" t="n">
        <v>1</v>
      </c>
      <c r="D512" s="16" t="n">
        <v>12944</v>
      </c>
      <c r="E512" s="16" t="n">
        <v>47</v>
      </c>
      <c r="F512" s="16" t="n">
        <v>392</v>
      </c>
      <c r="G512" s="16" t="n">
        <v>520</v>
      </c>
      <c r="H512" s="16" t="n">
        <v>10</v>
      </c>
    </row>
    <row r="513" customFormat="false" ht="15" hidden="false" customHeight="false" outlineLevel="0" collapsed="false">
      <c r="A513" s="0" t="n">
        <v>3048</v>
      </c>
      <c r="B513" s="15" t="n">
        <v>45444</v>
      </c>
      <c r="C513" s="0" t="n">
        <v>1</v>
      </c>
      <c r="D513" s="16" t="n">
        <v>13108</v>
      </c>
      <c r="E513" s="16" t="n">
        <v>51</v>
      </c>
      <c r="F513" s="16" t="n">
        <v>419</v>
      </c>
      <c r="G513" s="16" t="n">
        <v>638</v>
      </c>
      <c r="H513" s="16" t="n">
        <v>17</v>
      </c>
    </row>
    <row r="514" customFormat="false" ht="15" hidden="false" customHeight="false" outlineLevel="0" collapsed="false">
      <c r="A514" s="0" t="n">
        <v>3048</v>
      </c>
      <c r="B514" s="15" t="n">
        <v>45536</v>
      </c>
      <c r="C514" s="0" t="n">
        <v>1</v>
      </c>
      <c r="D514" s="16" t="n">
        <v>13169</v>
      </c>
      <c r="E514" s="16" t="n">
        <v>57</v>
      </c>
      <c r="F514" s="16" t="n">
        <v>430</v>
      </c>
      <c r="G514" s="16" t="n">
        <v>735</v>
      </c>
      <c r="H514" s="16" t="n">
        <v>25</v>
      </c>
    </row>
    <row r="515" customFormat="false" ht="15" hidden="false" customHeight="false" outlineLevel="0" collapsed="false">
      <c r="A515" s="0" t="n">
        <v>3048</v>
      </c>
      <c r="B515" s="15" t="n">
        <v>45627</v>
      </c>
      <c r="C515" s="0" t="n">
        <v>1</v>
      </c>
      <c r="D515" s="16" t="n">
        <v>13201</v>
      </c>
      <c r="E515" s="16" t="n">
        <v>58</v>
      </c>
      <c r="F515" s="16" t="n">
        <v>440</v>
      </c>
      <c r="G515" s="16" t="n">
        <v>830</v>
      </c>
      <c r="H515" s="16" t="n">
        <v>27</v>
      </c>
    </row>
    <row r="516" customFormat="false" ht="15" hidden="false" customHeight="false" outlineLevel="0" collapsed="false">
      <c r="A516" s="0" t="n">
        <v>3048</v>
      </c>
      <c r="B516" s="15" t="n">
        <v>45717</v>
      </c>
      <c r="C516" s="0" t="n">
        <v>1</v>
      </c>
      <c r="D516" s="16" t="n">
        <v>13104</v>
      </c>
      <c r="E516" s="16" t="n">
        <v>61</v>
      </c>
      <c r="F516" s="16" t="n">
        <v>450</v>
      </c>
      <c r="G516" s="16" t="n">
        <v>434</v>
      </c>
      <c r="H516" s="16" t="n">
        <v>17</v>
      </c>
    </row>
    <row r="517" customFormat="false" ht="15" hidden="false" customHeight="false" outlineLevel="0" collapsed="false">
      <c r="A517" s="0" t="n">
        <v>3048</v>
      </c>
      <c r="B517" s="15" t="n">
        <v>45809</v>
      </c>
      <c r="C517" s="0" t="n">
        <v>1</v>
      </c>
      <c r="D517" s="16" t="n">
        <v>13017</v>
      </c>
      <c r="E517" s="16" t="n">
        <v>69</v>
      </c>
      <c r="F517" s="16" t="n">
        <v>469</v>
      </c>
      <c r="G517" s="16" t="n">
        <v>551</v>
      </c>
      <c r="H517" s="16" t="n">
        <v>26</v>
      </c>
    </row>
    <row r="518" customFormat="false" ht="15" hidden="false" customHeight="false" outlineLevel="0" collapsed="false">
      <c r="A518" s="0" t="n">
        <v>3048</v>
      </c>
      <c r="B518" s="15" t="n">
        <v>45901</v>
      </c>
      <c r="C518" s="0" t="n">
        <v>1</v>
      </c>
      <c r="D518" s="16" t="n">
        <v>13076</v>
      </c>
      <c r="E518" s="16" t="n">
        <v>78</v>
      </c>
      <c r="F518" s="16" t="n">
        <v>489</v>
      </c>
      <c r="G518" s="16" t="n">
        <v>655</v>
      </c>
      <c r="H518" s="16" t="n">
        <v>34</v>
      </c>
    </row>
    <row r="519" customFormat="false" ht="15" hidden="false" customHeight="false" outlineLevel="0" collapsed="false">
      <c r="A519" s="0" t="n">
        <v>3048</v>
      </c>
      <c r="B519" s="15" t="n">
        <v>45992</v>
      </c>
      <c r="C519" s="0" t="n">
        <v>1</v>
      </c>
      <c r="D519" s="16" t="n">
        <v>13117</v>
      </c>
      <c r="E519" s="16" t="n">
        <v>94</v>
      </c>
      <c r="F519" s="16" t="n">
        <v>498</v>
      </c>
      <c r="G519" s="16" t="n">
        <v>746</v>
      </c>
      <c r="H519" s="16" t="n">
        <v>47</v>
      </c>
    </row>
    <row r="520" customFormat="false" ht="15" hidden="false" customHeight="false" outlineLevel="0" collapsed="false">
      <c r="A520" s="0" t="n">
        <v>3048</v>
      </c>
      <c r="B520" s="15" t="n">
        <v>46082</v>
      </c>
      <c r="C520" s="0" t="n">
        <v>1</v>
      </c>
      <c r="D520" s="16" t="n">
        <v>13019</v>
      </c>
      <c r="E520" s="16" t="n">
        <v>102</v>
      </c>
      <c r="F520" s="16" t="n">
        <v>513</v>
      </c>
      <c r="G520" s="16" t="n">
        <v>405</v>
      </c>
      <c r="H520" s="16" t="n">
        <v>41</v>
      </c>
    </row>
    <row r="521" customFormat="false" ht="15" hidden="false" customHeight="false" outlineLevel="0" collapsed="false">
      <c r="A521" s="0" t="n">
        <v>3048</v>
      </c>
      <c r="B521" s="15" t="n">
        <v>46174</v>
      </c>
      <c r="C521" s="0" t="n">
        <v>1</v>
      </c>
      <c r="D521" s="16" t="n">
        <v>13038</v>
      </c>
      <c r="E521" s="16" t="n">
        <v>111</v>
      </c>
      <c r="F521" s="16" t="n">
        <v>551</v>
      </c>
      <c r="G521" s="16" t="n">
        <v>509</v>
      </c>
      <c r="H521" s="16" t="n">
        <v>50</v>
      </c>
    </row>
    <row r="522" customFormat="false" ht="15" hidden="false" customHeight="false" outlineLevel="0" collapsed="false">
      <c r="A522" s="0" t="n">
        <v>3049</v>
      </c>
      <c r="B522" s="15" t="n">
        <v>45078</v>
      </c>
      <c r="C522" s="0" t="n">
        <v>3</v>
      </c>
      <c r="D522" s="16" t="n">
        <v>7802</v>
      </c>
      <c r="E522" s="16" t="n">
        <v>31</v>
      </c>
      <c r="F522" s="16" t="n">
        <v>104</v>
      </c>
      <c r="G522" s="16" t="n">
        <v>468</v>
      </c>
      <c r="H522" s="16" t="n">
        <v>22</v>
      </c>
    </row>
    <row r="523" customFormat="false" ht="15" hidden="false" customHeight="false" outlineLevel="0" collapsed="false">
      <c r="A523" s="0" t="n">
        <v>3049</v>
      </c>
      <c r="B523" s="15" t="n">
        <v>45170</v>
      </c>
      <c r="C523" s="0" t="n">
        <v>3</v>
      </c>
      <c r="D523" s="16" t="n">
        <v>7869</v>
      </c>
      <c r="E523" s="16" t="n">
        <v>34</v>
      </c>
      <c r="F523" s="16" t="n">
        <v>102</v>
      </c>
      <c r="G523" s="16" t="n">
        <v>574</v>
      </c>
      <c r="H523" s="16" t="n">
        <v>25</v>
      </c>
    </row>
    <row r="524" customFormat="false" ht="15" hidden="false" customHeight="false" outlineLevel="0" collapsed="false">
      <c r="A524" s="0" t="n">
        <v>3049</v>
      </c>
      <c r="B524" s="15" t="n">
        <v>45261</v>
      </c>
      <c r="C524" s="0" t="n">
        <v>3</v>
      </c>
      <c r="D524" s="16" t="n">
        <v>7892</v>
      </c>
      <c r="E524" s="16" t="n">
        <v>34</v>
      </c>
      <c r="F524" s="16" t="n">
        <v>105</v>
      </c>
      <c r="G524" s="16" t="n">
        <v>664</v>
      </c>
      <c r="H524" s="16" t="n">
        <v>26</v>
      </c>
    </row>
    <row r="525" customFormat="false" ht="15" hidden="false" customHeight="false" outlineLevel="0" collapsed="false">
      <c r="A525" s="0" t="n">
        <v>3049</v>
      </c>
      <c r="B525" s="15" t="n">
        <v>45352</v>
      </c>
      <c r="C525" s="0" t="n">
        <v>3</v>
      </c>
      <c r="D525" s="16" t="n">
        <v>7913</v>
      </c>
      <c r="E525" s="16" t="n">
        <v>43</v>
      </c>
      <c r="F525" s="16" t="n">
        <v>116</v>
      </c>
      <c r="G525" s="16" t="n">
        <v>422</v>
      </c>
      <c r="H525" s="16" t="n">
        <v>20</v>
      </c>
    </row>
    <row r="526" customFormat="false" ht="15" hidden="false" customHeight="false" outlineLevel="0" collapsed="false">
      <c r="A526" s="0" t="n">
        <v>3049</v>
      </c>
      <c r="B526" s="15" t="n">
        <v>45444</v>
      </c>
      <c r="C526" s="0" t="n">
        <v>3</v>
      </c>
      <c r="D526" s="16" t="n">
        <v>8008</v>
      </c>
      <c r="E526" s="16" t="n">
        <v>50</v>
      </c>
      <c r="F526" s="16" t="n">
        <v>149</v>
      </c>
      <c r="G526" s="16" t="n">
        <v>549</v>
      </c>
      <c r="H526" s="16" t="n">
        <v>27</v>
      </c>
    </row>
    <row r="527" customFormat="false" ht="15" hidden="false" customHeight="false" outlineLevel="0" collapsed="false">
      <c r="A527" s="0" t="n">
        <v>3049</v>
      </c>
      <c r="B527" s="15" t="n">
        <v>45536</v>
      </c>
      <c r="C527" s="0" t="n">
        <v>3</v>
      </c>
      <c r="D527" s="16" t="n">
        <v>8038</v>
      </c>
      <c r="E527" s="16" t="n">
        <v>54</v>
      </c>
      <c r="F527" s="16" t="n">
        <v>159</v>
      </c>
      <c r="G527" s="16" t="n">
        <v>675</v>
      </c>
      <c r="H527" s="16" t="n">
        <v>32</v>
      </c>
    </row>
    <row r="528" customFormat="false" ht="15" hidden="false" customHeight="false" outlineLevel="0" collapsed="false">
      <c r="A528" s="0" t="n">
        <v>3049</v>
      </c>
      <c r="B528" s="15" t="n">
        <v>45627</v>
      </c>
      <c r="C528" s="0" t="n">
        <v>3</v>
      </c>
      <c r="D528" s="16" t="n">
        <v>8085</v>
      </c>
      <c r="E528" s="16" t="n">
        <v>60</v>
      </c>
      <c r="F528" s="16" t="n">
        <v>170</v>
      </c>
      <c r="G528" s="16" t="n">
        <v>803</v>
      </c>
      <c r="H528" s="16" t="n">
        <v>38</v>
      </c>
    </row>
    <row r="529" customFormat="false" ht="15" hidden="false" customHeight="false" outlineLevel="0" collapsed="false">
      <c r="A529" s="0" t="n">
        <v>3049</v>
      </c>
      <c r="B529" s="15" t="n">
        <v>45717</v>
      </c>
      <c r="C529" s="0" t="n">
        <v>3</v>
      </c>
      <c r="D529" s="16" t="n">
        <v>8115</v>
      </c>
      <c r="E529" s="16" t="n">
        <v>63</v>
      </c>
      <c r="F529" s="16" t="n">
        <v>177</v>
      </c>
      <c r="G529" s="16" t="n">
        <v>515</v>
      </c>
      <c r="H529" s="16" t="n">
        <v>22</v>
      </c>
    </row>
    <row r="530" customFormat="false" ht="15" hidden="false" customHeight="false" outlineLevel="0" collapsed="false">
      <c r="A530" s="0" t="n">
        <v>3049</v>
      </c>
      <c r="B530" s="15" t="n">
        <v>45809</v>
      </c>
      <c r="C530" s="0" t="n">
        <v>3</v>
      </c>
      <c r="D530" s="16" t="n">
        <v>8164</v>
      </c>
      <c r="E530" s="16" t="n">
        <v>72</v>
      </c>
      <c r="F530" s="16" t="n">
        <v>196</v>
      </c>
      <c r="G530" s="16" t="n">
        <v>625</v>
      </c>
      <c r="H530" s="16" t="n">
        <v>29</v>
      </c>
    </row>
    <row r="531" customFormat="false" ht="15" hidden="false" customHeight="false" outlineLevel="0" collapsed="false">
      <c r="A531" s="0" t="n">
        <v>3049</v>
      </c>
      <c r="B531" s="15" t="n">
        <v>45901</v>
      </c>
      <c r="C531" s="0" t="n">
        <v>3</v>
      </c>
      <c r="D531" s="16" t="n">
        <v>8164</v>
      </c>
      <c r="E531" s="16" t="n">
        <v>87</v>
      </c>
      <c r="F531" s="16" t="n">
        <v>222</v>
      </c>
      <c r="G531" s="16" t="n">
        <v>718</v>
      </c>
      <c r="H531" s="16" t="n">
        <v>42</v>
      </c>
    </row>
    <row r="532" customFormat="false" ht="15" hidden="false" customHeight="false" outlineLevel="0" collapsed="false">
      <c r="A532" s="0" t="n">
        <v>3049</v>
      </c>
      <c r="B532" s="15" t="n">
        <v>45992</v>
      </c>
      <c r="C532" s="0" t="n">
        <v>3</v>
      </c>
      <c r="D532" s="16" t="n">
        <v>8173</v>
      </c>
      <c r="E532" s="16" t="n">
        <v>99</v>
      </c>
      <c r="F532" s="16" t="n">
        <v>242</v>
      </c>
      <c r="G532" s="16" t="n">
        <v>826</v>
      </c>
      <c r="H532" s="16" t="n">
        <v>53</v>
      </c>
    </row>
    <row r="533" customFormat="false" ht="15" hidden="false" customHeight="false" outlineLevel="0" collapsed="false">
      <c r="A533" s="0" t="n">
        <v>3049</v>
      </c>
      <c r="B533" s="15" t="n">
        <v>46082</v>
      </c>
      <c r="C533" s="0" t="n">
        <v>3</v>
      </c>
      <c r="D533" s="16" t="n">
        <v>8191</v>
      </c>
      <c r="E533" s="16" t="n">
        <v>112</v>
      </c>
      <c r="F533" s="16" t="n">
        <v>282</v>
      </c>
      <c r="G533" s="16" t="n">
        <v>433</v>
      </c>
      <c r="H533" s="16" t="n">
        <v>44</v>
      </c>
    </row>
    <row r="534" customFormat="false" ht="15" hidden="false" customHeight="false" outlineLevel="0" collapsed="false">
      <c r="A534" s="0" t="n">
        <v>3049</v>
      </c>
      <c r="B534" s="15" t="n">
        <v>46174</v>
      </c>
      <c r="C534" s="0" t="n">
        <v>3</v>
      </c>
      <c r="D534" s="16" t="n">
        <v>8211</v>
      </c>
      <c r="E534" s="16" t="n">
        <v>128</v>
      </c>
      <c r="F534" s="16" t="n">
        <v>308</v>
      </c>
      <c r="G534" s="16" t="n">
        <v>536</v>
      </c>
      <c r="H534" s="16" t="n">
        <v>61</v>
      </c>
    </row>
    <row r="535" customFormat="false" ht="15" hidden="false" customHeight="false" outlineLevel="0" collapsed="false">
      <c r="A535" s="0" t="n">
        <v>3051</v>
      </c>
      <c r="B535" s="15" t="n">
        <v>45078</v>
      </c>
      <c r="C535" s="0" t="n">
        <v>2</v>
      </c>
      <c r="D535" s="16" t="n">
        <v>8521</v>
      </c>
      <c r="E535" s="16" t="n">
        <v>117</v>
      </c>
      <c r="F535" s="16" t="n">
        <v>249</v>
      </c>
      <c r="G535" s="16" t="n">
        <v>782</v>
      </c>
      <c r="H535" s="16" t="n">
        <v>59</v>
      </c>
    </row>
    <row r="536" customFormat="false" ht="15" hidden="false" customHeight="false" outlineLevel="0" collapsed="false">
      <c r="A536" s="0" t="n">
        <v>3051</v>
      </c>
      <c r="B536" s="15" t="n">
        <v>45170</v>
      </c>
      <c r="C536" s="0" t="n">
        <v>2</v>
      </c>
      <c r="D536" s="16" t="n">
        <v>8592</v>
      </c>
      <c r="E536" s="16" t="n">
        <v>130</v>
      </c>
      <c r="F536" s="16" t="n">
        <v>263</v>
      </c>
      <c r="G536" s="16" t="n">
        <v>945</v>
      </c>
      <c r="H536" s="16" t="n">
        <v>73</v>
      </c>
    </row>
    <row r="537" customFormat="false" ht="15" hidden="false" customHeight="false" outlineLevel="0" collapsed="false">
      <c r="A537" s="0" t="n">
        <v>3051</v>
      </c>
      <c r="B537" s="15" t="n">
        <v>45261</v>
      </c>
      <c r="C537" s="0" t="n">
        <v>2</v>
      </c>
      <c r="D537" s="16" t="n">
        <v>8582</v>
      </c>
      <c r="E537" s="16" t="n">
        <v>135</v>
      </c>
      <c r="F537" s="16" t="n">
        <v>273</v>
      </c>
      <c r="G537" s="16" t="n">
        <v>1107</v>
      </c>
      <c r="H537" s="16" t="n">
        <v>73</v>
      </c>
    </row>
    <row r="538" customFormat="false" ht="15" hidden="false" customHeight="false" outlineLevel="0" collapsed="false">
      <c r="A538" s="0" t="n">
        <v>3051</v>
      </c>
      <c r="B538" s="15" t="n">
        <v>45352</v>
      </c>
      <c r="C538" s="0" t="n">
        <v>2</v>
      </c>
      <c r="D538" s="16" t="n">
        <v>8615</v>
      </c>
      <c r="E538" s="16" t="n">
        <v>154</v>
      </c>
      <c r="F538" s="16" t="n">
        <v>289</v>
      </c>
      <c r="G538" s="16" t="n">
        <v>654</v>
      </c>
      <c r="H538" s="16" t="n">
        <v>57</v>
      </c>
    </row>
    <row r="539" customFormat="false" ht="15" hidden="false" customHeight="false" outlineLevel="0" collapsed="false">
      <c r="A539" s="0" t="n">
        <v>3051</v>
      </c>
      <c r="B539" s="15" t="n">
        <v>45444</v>
      </c>
      <c r="C539" s="0" t="n">
        <v>2</v>
      </c>
      <c r="D539" s="16" t="n">
        <v>8664</v>
      </c>
      <c r="E539" s="16" t="n">
        <v>159</v>
      </c>
      <c r="F539" s="16" t="n">
        <v>307</v>
      </c>
      <c r="G539" s="16" t="n">
        <v>803</v>
      </c>
      <c r="H539" s="16" t="n">
        <v>67</v>
      </c>
    </row>
    <row r="540" customFormat="false" ht="15" hidden="false" customHeight="false" outlineLevel="0" collapsed="false">
      <c r="A540" s="0" t="n">
        <v>3051</v>
      </c>
      <c r="B540" s="15" t="n">
        <v>45536</v>
      </c>
      <c r="C540" s="0" t="n">
        <v>2</v>
      </c>
      <c r="D540" s="16" t="n">
        <v>8607</v>
      </c>
      <c r="E540" s="16" t="n">
        <v>174</v>
      </c>
      <c r="F540" s="16" t="n">
        <v>320</v>
      </c>
      <c r="G540" s="16" t="n">
        <v>934</v>
      </c>
      <c r="H540" s="16" t="n">
        <v>86</v>
      </c>
    </row>
    <row r="541" customFormat="false" ht="15" hidden="false" customHeight="false" outlineLevel="0" collapsed="false">
      <c r="A541" s="0" t="n">
        <v>3051</v>
      </c>
      <c r="B541" s="15" t="n">
        <v>45627</v>
      </c>
      <c r="C541" s="0" t="n">
        <v>2</v>
      </c>
      <c r="D541" s="16" t="n">
        <v>8692</v>
      </c>
      <c r="E541" s="16" t="n">
        <v>187</v>
      </c>
      <c r="F541" s="16" t="n">
        <v>339</v>
      </c>
      <c r="G541" s="16" t="n">
        <v>1071</v>
      </c>
      <c r="H541" s="16" t="n">
        <v>98</v>
      </c>
    </row>
    <row r="542" customFormat="false" ht="15" hidden="false" customHeight="false" outlineLevel="0" collapsed="false">
      <c r="A542" s="0" t="n">
        <v>3051</v>
      </c>
      <c r="B542" s="15" t="n">
        <v>45717</v>
      </c>
      <c r="C542" s="0" t="n">
        <v>2</v>
      </c>
      <c r="D542" s="16" t="n">
        <v>8589</v>
      </c>
      <c r="E542" s="16" t="n">
        <v>198</v>
      </c>
      <c r="F542" s="16" t="n">
        <v>285</v>
      </c>
      <c r="G542" s="16" t="n">
        <v>631</v>
      </c>
      <c r="H542" s="16" t="n">
        <v>54</v>
      </c>
    </row>
    <row r="543" customFormat="false" ht="15" hidden="false" customHeight="false" outlineLevel="0" collapsed="false">
      <c r="A543" s="0" t="n">
        <v>3051</v>
      </c>
      <c r="B543" s="15" t="n">
        <v>45809</v>
      </c>
      <c r="C543" s="0" t="n">
        <v>2</v>
      </c>
      <c r="D543" s="16" t="n">
        <v>8724</v>
      </c>
      <c r="E543" s="16" t="n">
        <v>217</v>
      </c>
      <c r="F543" s="16" t="n">
        <v>311</v>
      </c>
      <c r="G543" s="16" t="n">
        <v>815</v>
      </c>
      <c r="H543" s="16" t="n">
        <v>65</v>
      </c>
    </row>
    <row r="544" customFormat="false" ht="15" hidden="false" customHeight="false" outlineLevel="0" collapsed="false">
      <c r="A544" s="0" t="n">
        <v>3051</v>
      </c>
      <c r="B544" s="15" t="n">
        <v>45901</v>
      </c>
      <c r="C544" s="0" t="n">
        <v>2</v>
      </c>
      <c r="D544" s="16" t="n">
        <v>8747</v>
      </c>
      <c r="E544" s="16" t="n">
        <v>240</v>
      </c>
      <c r="F544" s="16" t="n">
        <v>317</v>
      </c>
      <c r="G544" s="16" t="n">
        <v>993</v>
      </c>
      <c r="H544" s="16" t="n">
        <v>91</v>
      </c>
    </row>
    <row r="545" customFormat="false" ht="15" hidden="false" customHeight="false" outlineLevel="0" collapsed="false">
      <c r="A545" s="0" t="n">
        <v>3051</v>
      </c>
      <c r="B545" s="15" t="n">
        <v>45992</v>
      </c>
      <c r="C545" s="0" t="n">
        <v>2</v>
      </c>
      <c r="D545" s="16" t="n">
        <v>8861</v>
      </c>
      <c r="E545" s="16" t="n">
        <v>259</v>
      </c>
      <c r="F545" s="16" t="n">
        <v>330</v>
      </c>
      <c r="G545" s="16" t="n">
        <v>1155</v>
      </c>
      <c r="H545" s="16" t="n">
        <v>106</v>
      </c>
    </row>
    <row r="546" customFormat="false" ht="15" hidden="false" customHeight="false" outlineLevel="0" collapsed="false">
      <c r="A546" s="0" t="n">
        <v>3051</v>
      </c>
      <c r="B546" s="15" t="n">
        <v>46082</v>
      </c>
      <c r="C546" s="0" t="n">
        <v>2</v>
      </c>
      <c r="D546" s="16" t="n">
        <v>8880</v>
      </c>
      <c r="E546" s="16" t="n">
        <v>280</v>
      </c>
      <c r="F546" s="16" t="n">
        <v>362</v>
      </c>
      <c r="G546" s="16" t="n">
        <v>692</v>
      </c>
      <c r="H546" s="16" t="n">
        <v>67</v>
      </c>
    </row>
    <row r="547" customFormat="false" ht="15" hidden="false" customHeight="false" outlineLevel="0" collapsed="false">
      <c r="A547" s="0" t="n">
        <v>3051</v>
      </c>
      <c r="B547" s="15" t="n">
        <v>46174</v>
      </c>
      <c r="C547" s="0" t="n">
        <v>2</v>
      </c>
      <c r="D547" s="16" t="n">
        <v>8972</v>
      </c>
      <c r="E547" s="16" t="n">
        <v>305</v>
      </c>
      <c r="F547" s="16" t="n">
        <v>367</v>
      </c>
      <c r="G547" s="16" t="n">
        <v>841</v>
      </c>
      <c r="H547" s="16" t="n">
        <v>98</v>
      </c>
    </row>
    <row r="548" customFormat="false" ht="15" hidden="false" customHeight="false" outlineLevel="0" collapsed="false">
      <c r="A548" s="0" t="n">
        <v>3052</v>
      </c>
      <c r="B548" s="15" t="n">
        <v>45078</v>
      </c>
      <c r="C548" s="0" t="n">
        <v>1</v>
      </c>
      <c r="D548" s="16" t="n">
        <v>2956</v>
      </c>
      <c r="E548" s="16" t="n">
        <v>45</v>
      </c>
      <c r="F548" s="16" t="n">
        <v>75</v>
      </c>
      <c r="G548" s="16" t="n">
        <v>283</v>
      </c>
      <c r="H548" s="16" t="n">
        <v>34</v>
      </c>
    </row>
    <row r="549" customFormat="false" ht="15" hidden="false" customHeight="false" outlineLevel="0" collapsed="false">
      <c r="A549" s="0" t="n">
        <v>3052</v>
      </c>
      <c r="B549" s="15" t="n">
        <v>45170</v>
      </c>
      <c r="C549" s="0" t="n">
        <v>1</v>
      </c>
      <c r="D549" s="16" t="n">
        <v>2819</v>
      </c>
      <c r="E549" s="16" t="n">
        <v>51</v>
      </c>
      <c r="F549" s="16" t="n">
        <v>82</v>
      </c>
      <c r="G549" s="16" t="n">
        <v>321</v>
      </c>
      <c r="H549" s="16" t="n">
        <v>42</v>
      </c>
    </row>
    <row r="550" customFormat="false" ht="15" hidden="false" customHeight="false" outlineLevel="0" collapsed="false">
      <c r="A550" s="0" t="n">
        <v>3052</v>
      </c>
      <c r="B550" s="15" t="n">
        <v>45261</v>
      </c>
      <c r="C550" s="0" t="n">
        <v>1</v>
      </c>
      <c r="D550" s="16" t="n">
        <v>2841</v>
      </c>
      <c r="E550" s="16" t="n">
        <v>57</v>
      </c>
      <c r="F550" s="16" t="n">
        <v>88</v>
      </c>
      <c r="G550" s="16" t="n">
        <v>364</v>
      </c>
      <c r="H550" s="16" t="n">
        <v>49</v>
      </c>
    </row>
    <row r="551" customFormat="false" ht="15" hidden="false" customHeight="false" outlineLevel="0" collapsed="false">
      <c r="A551" s="0" t="n">
        <v>3052</v>
      </c>
      <c r="B551" s="15" t="n">
        <v>45352</v>
      </c>
      <c r="C551" s="0" t="n">
        <v>1</v>
      </c>
      <c r="D551" s="16" t="n">
        <v>2865</v>
      </c>
      <c r="E551" s="16" t="n">
        <v>61</v>
      </c>
      <c r="F551" s="16" t="n">
        <v>98</v>
      </c>
      <c r="G551" s="16" t="n">
        <v>242</v>
      </c>
      <c r="H551" s="16" t="n">
        <v>29</v>
      </c>
    </row>
    <row r="552" customFormat="false" ht="15" hidden="false" customHeight="false" outlineLevel="0" collapsed="false">
      <c r="A552" s="0" t="n">
        <v>3052</v>
      </c>
      <c r="B552" s="15" t="n">
        <v>45444</v>
      </c>
      <c r="C552" s="0" t="n">
        <v>1</v>
      </c>
      <c r="D552" s="16" t="n">
        <v>2897</v>
      </c>
      <c r="E552" s="16" t="n">
        <v>73</v>
      </c>
      <c r="F552" s="16" t="n">
        <v>127</v>
      </c>
      <c r="G552" s="16" t="n">
        <v>324</v>
      </c>
      <c r="H552" s="16" t="n">
        <v>39</v>
      </c>
    </row>
    <row r="553" customFormat="false" ht="15" hidden="false" customHeight="false" outlineLevel="0" collapsed="false">
      <c r="A553" s="0" t="n">
        <v>3052</v>
      </c>
      <c r="B553" s="15" t="n">
        <v>45536</v>
      </c>
      <c r="C553" s="0" t="n">
        <v>1</v>
      </c>
      <c r="D553" s="16" t="n">
        <v>2905</v>
      </c>
      <c r="E553" s="16" t="n">
        <v>79</v>
      </c>
      <c r="F553" s="16" t="n">
        <v>149</v>
      </c>
      <c r="G553" s="16" t="n">
        <v>385</v>
      </c>
      <c r="H553" s="16" t="n">
        <v>47</v>
      </c>
    </row>
    <row r="554" customFormat="false" ht="15" hidden="false" customHeight="false" outlineLevel="0" collapsed="false">
      <c r="A554" s="0" t="n">
        <v>3052</v>
      </c>
      <c r="B554" s="15" t="n">
        <v>45627</v>
      </c>
      <c r="C554" s="0" t="n">
        <v>1</v>
      </c>
      <c r="D554" s="16" t="n">
        <v>2839</v>
      </c>
      <c r="E554" s="16" t="n">
        <v>91</v>
      </c>
      <c r="F554" s="16" t="n">
        <v>158</v>
      </c>
      <c r="G554" s="16" t="n">
        <v>418</v>
      </c>
      <c r="H554" s="16" t="n">
        <v>58</v>
      </c>
    </row>
    <row r="555" customFormat="false" ht="15" hidden="false" customHeight="false" outlineLevel="0" collapsed="false">
      <c r="A555" s="0" t="n">
        <v>3052</v>
      </c>
      <c r="B555" s="15" t="n">
        <v>45717</v>
      </c>
      <c r="C555" s="0" t="n">
        <v>1</v>
      </c>
      <c r="D555" s="16" t="n">
        <v>2884</v>
      </c>
      <c r="E555" s="16" t="n">
        <v>95</v>
      </c>
      <c r="F555" s="16" t="n">
        <v>179</v>
      </c>
      <c r="G555" s="16" t="n">
        <v>288</v>
      </c>
      <c r="H555" s="16" t="n">
        <v>31</v>
      </c>
    </row>
    <row r="556" customFormat="false" ht="15" hidden="false" customHeight="false" outlineLevel="0" collapsed="false">
      <c r="A556" s="0" t="n">
        <v>3052</v>
      </c>
      <c r="B556" s="15" t="n">
        <v>45809</v>
      </c>
      <c r="C556" s="0" t="n">
        <v>1</v>
      </c>
      <c r="D556" s="16" t="n">
        <v>2928</v>
      </c>
      <c r="E556" s="16" t="n">
        <v>107</v>
      </c>
      <c r="F556" s="16" t="n">
        <v>198</v>
      </c>
      <c r="G556" s="16" t="n">
        <v>366</v>
      </c>
      <c r="H556" s="16" t="n">
        <v>35</v>
      </c>
    </row>
    <row r="557" customFormat="false" ht="15" hidden="false" customHeight="false" outlineLevel="0" collapsed="false">
      <c r="A557" s="0" t="n">
        <v>3052</v>
      </c>
      <c r="B557" s="15" t="n">
        <v>45901</v>
      </c>
      <c r="C557" s="0" t="n">
        <v>1</v>
      </c>
      <c r="D557" s="16" t="n">
        <v>2914</v>
      </c>
      <c r="E557" s="16" t="n">
        <v>107</v>
      </c>
      <c r="F557" s="16" t="n">
        <v>202</v>
      </c>
      <c r="G557" s="16" t="n">
        <v>395</v>
      </c>
      <c r="H557" s="16" t="n">
        <v>36</v>
      </c>
    </row>
    <row r="558" customFormat="false" ht="15" hidden="false" customHeight="false" outlineLevel="0" collapsed="false">
      <c r="A558" s="0" t="n">
        <v>3052</v>
      </c>
      <c r="B558" s="15" t="n">
        <v>45992</v>
      </c>
      <c r="C558" s="0" t="n">
        <v>1</v>
      </c>
      <c r="D558" s="16" t="n">
        <v>2924</v>
      </c>
      <c r="E558" s="16" t="n">
        <v>105</v>
      </c>
      <c r="F558" s="16" t="n">
        <v>224</v>
      </c>
      <c r="G558" s="16" t="n">
        <v>444</v>
      </c>
      <c r="H558" s="16" t="n">
        <v>39</v>
      </c>
    </row>
    <row r="559" customFormat="false" ht="15" hidden="false" customHeight="false" outlineLevel="0" collapsed="false">
      <c r="A559" s="0" t="n">
        <v>3052</v>
      </c>
      <c r="B559" s="15" t="n">
        <v>46082</v>
      </c>
      <c r="C559" s="0" t="n">
        <v>1</v>
      </c>
      <c r="D559" s="16" t="n">
        <v>2852</v>
      </c>
      <c r="E559" s="16" t="n">
        <v>117</v>
      </c>
      <c r="F559" s="16" t="n">
        <v>227</v>
      </c>
      <c r="G559" s="16" t="n">
        <v>220</v>
      </c>
      <c r="H559" s="16" t="n">
        <v>23</v>
      </c>
    </row>
    <row r="560" customFormat="false" ht="15" hidden="false" customHeight="false" outlineLevel="0" collapsed="false">
      <c r="A560" s="0" t="n">
        <v>3052</v>
      </c>
      <c r="B560" s="15" t="n">
        <v>46174</v>
      </c>
      <c r="C560" s="0" t="n">
        <v>1</v>
      </c>
      <c r="D560" s="16" t="n">
        <v>2877</v>
      </c>
      <c r="E560" s="16" t="n">
        <v>144</v>
      </c>
      <c r="F560" s="16" t="n">
        <v>239</v>
      </c>
      <c r="G560" s="16" t="n">
        <v>283</v>
      </c>
      <c r="H560" s="16" t="n">
        <v>57</v>
      </c>
    </row>
    <row r="561" customFormat="false" ht="15" hidden="false" customHeight="false" outlineLevel="0" collapsed="false">
      <c r="A561" s="0" t="n">
        <v>3053</v>
      </c>
      <c r="B561" s="15" t="n">
        <v>45078</v>
      </c>
      <c r="C561" s="0" t="n">
        <v>1</v>
      </c>
      <c r="D561" s="16" t="n">
        <v>5736</v>
      </c>
      <c r="E561" s="16" t="n">
        <v>50</v>
      </c>
      <c r="F561" s="16" t="n">
        <v>125</v>
      </c>
      <c r="G561" s="16" t="n">
        <v>466</v>
      </c>
      <c r="H561" s="16" t="n">
        <v>28</v>
      </c>
    </row>
    <row r="562" customFormat="false" ht="15" hidden="false" customHeight="false" outlineLevel="0" collapsed="false">
      <c r="A562" s="0" t="n">
        <v>3053</v>
      </c>
      <c r="B562" s="15" t="n">
        <v>45170</v>
      </c>
      <c r="C562" s="0" t="n">
        <v>1</v>
      </c>
      <c r="D562" s="16" t="n">
        <v>5756</v>
      </c>
      <c r="E562" s="16" t="n">
        <v>51</v>
      </c>
      <c r="F562" s="16" t="n">
        <v>140</v>
      </c>
      <c r="G562" s="16" t="n">
        <v>538</v>
      </c>
      <c r="H562" s="16" t="n">
        <v>31</v>
      </c>
    </row>
    <row r="563" customFormat="false" ht="15" hidden="false" customHeight="false" outlineLevel="0" collapsed="false">
      <c r="A563" s="0" t="n">
        <v>3053</v>
      </c>
      <c r="B563" s="15" t="n">
        <v>45261</v>
      </c>
      <c r="C563" s="0" t="n">
        <v>1</v>
      </c>
      <c r="D563" s="16" t="n">
        <v>5826</v>
      </c>
      <c r="E563" s="16" t="n">
        <v>60</v>
      </c>
      <c r="F563" s="16" t="n">
        <v>142</v>
      </c>
      <c r="G563" s="16" t="n">
        <v>642</v>
      </c>
      <c r="H563" s="16" t="n">
        <v>40</v>
      </c>
    </row>
    <row r="564" customFormat="false" ht="15" hidden="false" customHeight="false" outlineLevel="0" collapsed="false">
      <c r="A564" s="0" t="n">
        <v>3053</v>
      </c>
      <c r="B564" s="15" t="n">
        <v>45352</v>
      </c>
      <c r="C564" s="0" t="n">
        <v>1</v>
      </c>
      <c r="D564" s="16" t="n">
        <v>5822</v>
      </c>
      <c r="E564" s="16" t="n">
        <v>72</v>
      </c>
      <c r="F564" s="16" t="n">
        <v>166</v>
      </c>
      <c r="G564" s="16" t="n">
        <v>427</v>
      </c>
      <c r="H564" s="16" t="n">
        <v>40</v>
      </c>
    </row>
    <row r="565" customFormat="false" ht="15" hidden="false" customHeight="false" outlineLevel="0" collapsed="false">
      <c r="A565" s="0" t="n">
        <v>3053</v>
      </c>
      <c r="B565" s="15" t="n">
        <v>45444</v>
      </c>
      <c r="C565" s="0" t="n">
        <v>1</v>
      </c>
      <c r="D565" s="16" t="n">
        <v>5829</v>
      </c>
      <c r="E565" s="16" t="n">
        <v>84</v>
      </c>
      <c r="F565" s="16" t="n">
        <v>182</v>
      </c>
      <c r="G565" s="16" t="n">
        <v>539</v>
      </c>
      <c r="H565" s="16" t="n">
        <v>50</v>
      </c>
    </row>
    <row r="566" customFormat="false" ht="15" hidden="false" customHeight="false" outlineLevel="0" collapsed="false">
      <c r="A566" s="0" t="n">
        <v>3053</v>
      </c>
      <c r="B566" s="15" t="n">
        <v>45536</v>
      </c>
      <c r="C566" s="0" t="n">
        <v>1</v>
      </c>
      <c r="D566" s="16" t="n">
        <v>5810</v>
      </c>
      <c r="E566" s="16" t="n">
        <v>85</v>
      </c>
      <c r="F566" s="16" t="n">
        <v>186</v>
      </c>
      <c r="G566" s="16" t="n">
        <v>607</v>
      </c>
      <c r="H566" s="16" t="n">
        <v>51</v>
      </c>
    </row>
    <row r="567" customFormat="false" ht="15" hidden="false" customHeight="false" outlineLevel="0" collapsed="false">
      <c r="A567" s="0" t="n">
        <v>3053</v>
      </c>
      <c r="B567" s="15" t="n">
        <v>45627</v>
      </c>
      <c r="C567" s="0" t="n">
        <v>1</v>
      </c>
      <c r="D567" s="16" t="n">
        <v>5785</v>
      </c>
      <c r="E567" s="16" t="n">
        <v>92</v>
      </c>
      <c r="F567" s="16" t="n">
        <v>208</v>
      </c>
      <c r="G567" s="16" t="n">
        <v>702</v>
      </c>
      <c r="H567" s="16" t="n">
        <v>58</v>
      </c>
    </row>
    <row r="568" customFormat="false" ht="15" hidden="false" customHeight="false" outlineLevel="0" collapsed="false">
      <c r="A568" s="0" t="n">
        <v>3053</v>
      </c>
      <c r="B568" s="15" t="n">
        <v>45717</v>
      </c>
      <c r="C568" s="0" t="n">
        <v>1</v>
      </c>
      <c r="D568" s="16" t="n">
        <v>5800</v>
      </c>
      <c r="E568" s="16" t="n">
        <v>90</v>
      </c>
      <c r="F568" s="16" t="n">
        <v>220</v>
      </c>
      <c r="G568" s="16" t="n">
        <v>426</v>
      </c>
      <c r="H568" s="16" t="n">
        <v>22</v>
      </c>
    </row>
    <row r="569" customFormat="false" ht="15" hidden="false" customHeight="false" outlineLevel="0" collapsed="false">
      <c r="A569" s="0" t="n">
        <v>3053</v>
      </c>
      <c r="B569" s="15" t="n">
        <v>45809</v>
      </c>
      <c r="C569" s="0" t="n">
        <v>1</v>
      </c>
      <c r="D569" s="16" t="n">
        <v>5850</v>
      </c>
      <c r="E569" s="16" t="n">
        <v>100</v>
      </c>
      <c r="F569" s="16" t="n">
        <v>237</v>
      </c>
      <c r="G569" s="16" t="n">
        <v>527</v>
      </c>
      <c r="H569" s="16" t="n">
        <v>31</v>
      </c>
    </row>
    <row r="570" customFormat="false" ht="15" hidden="false" customHeight="false" outlineLevel="0" collapsed="false">
      <c r="A570" s="0" t="n">
        <v>3053</v>
      </c>
      <c r="B570" s="15" t="n">
        <v>45901</v>
      </c>
      <c r="C570" s="0" t="n">
        <v>1</v>
      </c>
      <c r="D570" s="16" t="n">
        <v>5864</v>
      </c>
      <c r="E570" s="16" t="n">
        <v>110</v>
      </c>
      <c r="F570" s="16" t="n">
        <v>257</v>
      </c>
      <c r="G570" s="16" t="n">
        <v>648</v>
      </c>
      <c r="H570" s="16" t="n">
        <v>41</v>
      </c>
    </row>
    <row r="571" customFormat="false" ht="15" hidden="false" customHeight="false" outlineLevel="0" collapsed="false">
      <c r="A571" s="0" t="n">
        <v>3053</v>
      </c>
      <c r="B571" s="15" t="n">
        <v>45992</v>
      </c>
      <c r="C571" s="0" t="n">
        <v>1</v>
      </c>
      <c r="D571" s="16" t="n">
        <v>5976</v>
      </c>
      <c r="E571" s="16" t="n">
        <v>121</v>
      </c>
      <c r="F571" s="16" t="n">
        <v>282</v>
      </c>
      <c r="G571" s="16" t="n">
        <v>740</v>
      </c>
      <c r="H571" s="16" t="n">
        <v>51</v>
      </c>
    </row>
    <row r="572" customFormat="false" ht="15" hidden="false" customHeight="false" outlineLevel="0" collapsed="false">
      <c r="A572" s="0" t="n">
        <v>3053</v>
      </c>
      <c r="B572" s="15" t="n">
        <v>46082</v>
      </c>
      <c r="C572" s="0" t="n">
        <v>1</v>
      </c>
      <c r="D572" s="16" t="n">
        <v>5948</v>
      </c>
      <c r="E572" s="16" t="n">
        <v>130</v>
      </c>
      <c r="F572" s="16" t="n">
        <v>295</v>
      </c>
      <c r="G572" s="16" t="n">
        <v>372</v>
      </c>
      <c r="H572" s="16" t="n">
        <v>34</v>
      </c>
    </row>
    <row r="573" customFormat="false" ht="15" hidden="false" customHeight="false" outlineLevel="0" collapsed="false">
      <c r="A573" s="0" t="n">
        <v>3053</v>
      </c>
      <c r="B573" s="15" t="n">
        <v>46174</v>
      </c>
      <c r="C573" s="0" t="n">
        <v>1</v>
      </c>
      <c r="D573" s="16" t="n">
        <v>5930</v>
      </c>
      <c r="E573" s="16" t="n">
        <v>156</v>
      </c>
      <c r="F573" s="16" t="n">
        <v>305</v>
      </c>
      <c r="G573" s="16" t="n">
        <v>430</v>
      </c>
      <c r="H573" s="16" t="n">
        <v>61</v>
      </c>
    </row>
    <row r="574" customFormat="false" ht="15" hidden="false" customHeight="false" outlineLevel="0" collapsed="false">
      <c r="A574" s="0" t="n">
        <v>3054</v>
      </c>
      <c r="B574" s="15" t="n">
        <v>45078</v>
      </c>
      <c r="C574" s="0" t="n">
        <v>5</v>
      </c>
      <c r="D574" s="16" t="n">
        <v>4228</v>
      </c>
      <c r="E574" s="16" t="n">
        <v>52</v>
      </c>
      <c r="F574" s="16" t="n">
        <v>60</v>
      </c>
      <c r="G574" s="16" t="n">
        <v>229</v>
      </c>
      <c r="H574" s="16" t="n">
        <v>32</v>
      </c>
    </row>
    <row r="575" customFormat="false" ht="15" hidden="false" customHeight="false" outlineLevel="0" collapsed="false">
      <c r="A575" s="0" t="n">
        <v>3054</v>
      </c>
      <c r="B575" s="15" t="n">
        <v>45170</v>
      </c>
      <c r="C575" s="0" t="n">
        <v>5</v>
      </c>
      <c r="D575" s="16" t="n">
        <v>4234</v>
      </c>
      <c r="E575" s="16" t="n">
        <v>55</v>
      </c>
      <c r="F575" s="16" t="n">
        <v>69</v>
      </c>
      <c r="G575" s="16" t="n">
        <v>266</v>
      </c>
      <c r="H575" s="16" t="n">
        <v>36</v>
      </c>
    </row>
    <row r="576" customFormat="false" ht="15" hidden="false" customHeight="false" outlineLevel="0" collapsed="false">
      <c r="A576" s="0" t="n">
        <v>3054</v>
      </c>
      <c r="B576" s="15" t="n">
        <v>45261</v>
      </c>
      <c r="C576" s="0" t="n">
        <v>5</v>
      </c>
      <c r="D576" s="16" t="n">
        <v>4273</v>
      </c>
      <c r="E576" s="16" t="n">
        <v>59</v>
      </c>
      <c r="F576" s="16" t="n">
        <v>76</v>
      </c>
      <c r="G576" s="16" t="n">
        <v>312</v>
      </c>
      <c r="H576" s="16" t="n">
        <v>40</v>
      </c>
    </row>
    <row r="577" customFormat="false" ht="15" hidden="false" customHeight="false" outlineLevel="0" collapsed="false">
      <c r="A577" s="0" t="n">
        <v>3054</v>
      </c>
      <c r="B577" s="15" t="n">
        <v>45352</v>
      </c>
      <c r="C577" s="0" t="n">
        <v>5</v>
      </c>
      <c r="D577" s="16" t="n">
        <v>4267</v>
      </c>
      <c r="E577" s="16" t="n">
        <v>66</v>
      </c>
      <c r="F577" s="16" t="n">
        <v>72</v>
      </c>
      <c r="G577" s="16" t="n">
        <v>179</v>
      </c>
      <c r="H577" s="16" t="n">
        <v>29</v>
      </c>
    </row>
    <row r="578" customFormat="false" ht="15" hidden="false" customHeight="false" outlineLevel="0" collapsed="false">
      <c r="A578" s="0" t="n">
        <v>3054</v>
      </c>
      <c r="B578" s="15" t="n">
        <v>45444</v>
      </c>
      <c r="C578" s="0" t="n">
        <v>5</v>
      </c>
      <c r="D578" s="16" t="n">
        <v>4287</v>
      </c>
      <c r="E578" s="16" t="n">
        <v>77</v>
      </c>
      <c r="F578" s="16" t="n">
        <v>79</v>
      </c>
      <c r="G578" s="16" t="n">
        <v>233</v>
      </c>
      <c r="H578" s="16" t="n">
        <v>40</v>
      </c>
    </row>
    <row r="579" customFormat="false" ht="15" hidden="false" customHeight="false" outlineLevel="0" collapsed="false">
      <c r="A579" s="0" t="n">
        <v>3054</v>
      </c>
      <c r="B579" s="15" t="n">
        <v>45536</v>
      </c>
      <c r="C579" s="0" t="n">
        <v>5</v>
      </c>
      <c r="D579" s="16" t="n">
        <v>4270</v>
      </c>
      <c r="E579" s="16" t="n">
        <v>82</v>
      </c>
      <c r="F579" s="16" t="n">
        <v>83</v>
      </c>
      <c r="G579" s="16" t="n">
        <v>273</v>
      </c>
      <c r="H579" s="16" t="n">
        <v>45</v>
      </c>
    </row>
    <row r="580" customFormat="false" ht="15" hidden="false" customHeight="false" outlineLevel="0" collapsed="false">
      <c r="A580" s="0" t="n">
        <v>3054</v>
      </c>
      <c r="B580" s="15" t="n">
        <v>45627</v>
      </c>
      <c r="C580" s="0" t="n">
        <v>5</v>
      </c>
      <c r="D580" s="16" t="n">
        <v>4285</v>
      </c>
      <c r="E580" s="16" t="n">
        <v>95</v>
      </c>
      <c r="F580" s="16" t="n">
        <v>91</v>
      </c>
      <c r="G580" s="16" t="n">
        <v>324</v>
      </c>
      <c r="H580" s="16" t="n">
        <v>58</v>
      </c>
    </row>
    <row r="581" customFormat="false" ht="15" hidden="false" customHeight="false" outlineLevel="0" collapsed="false">
      <c r="A581" s="0" t="n">
        <v>3054</v>
      </c>
      <c r="B581" s="15" t="n">
        <v>45717</v>
      </c>
      <c r="C581" s="0" t="n">
        <v>5</v>
      </c>
      <c r="D581" s="16" t="n">
        <v>4338</v>
      </c>
      <c r="E581" s="16" t="n">
        <v>101</v>
      </c>
      <c r="F581" s="16" t="n">
        <v>96</v>
      </c>
      <c r="G581" s="16" t="n">
        <v>168</v>
      </c>
      <c r="H581" s="16" t="n">
        <v>31</v>
      </c>
    </row>
    <row r="582" customFormat="false" ht="15" hidden="false" customHeight="false" outlineLevel="0" collapsed="false">
      <c r="A582" s="0" t="n">
        <v>3054</v>
      </c>
      <c r="B582" s="15" t="n">
        <v>45809</v>
      </c>
      <c r="C582" s="0" t="n">
        <v>5</v>
      </c>
      <c r="D582" s="16" t="n">
        <v>4336</v>
      </c>
      <c r="E582" s="16" t="n">
        <v>108</v>
      </c>
      <c r="F582" s="16" t="n">
        <v>104</v>
      </c>
      <c r="G582" s="16" t="n">
        <v>218</v>
      </c>
      <c r="H582" s="16" t="n">
        <v>36</v>
      </c>
    </row>
    <row r="583" customFormat="false" ht="15" hidden="false" customHeight="false" outlineLevel="0" collapsed="false">
      <c r="A583" s="0" t="n">
        <v>3054</v>
      </c>
      <c r="B583" s="15" t="n">
        <v>45901</v>
      </c>
      <c r="C583" s="0" t="n">
        <v>5</v>
      </c>
      <c r="D583" s="16" t="n">
        <v>4349</v>
      </c>
      <c r="E583" s="16" t="n">
        <v>121</v>
      </c>
      <c r="F583" s="16" t="n">
        <v>110</v>
      </c>
      <c r="G583" s="16" t="n">
        <v>261</v>
      </c>
      <c r="H583" s="16" t="n">
        <v>44</v>
      </c>
    </row>
    <row r="584" customFormat="false" ht="15" hidden="false" customHeight="false" outlineLevel="0" collapsed="false">
      <c r="A584" s="0" t="n">
        <v>3054</v>
      </c>
      <c r="B584" s="15" t="n">
        <v>45992</v>
      </c>
      <c r="C584" s="0" t="n">
        <v>5</v>
      </c>
      <c r="D584" s="16" t="n">
        <v>4357</v>
      </c>
      <c r="E584" s="16" t="n">
        <v>131</v>
      </c>
      <c r="F584" s="16" t="n">
        <v>115</v>
      </c>
      <c r="G584" s="16" t="n">
        <v>299</v>
      </c>
      <c r="H584" s="16" t="n">
        <v>54</v>
      </c>
    </row>
    <row r="585" customFormat="false" ht="15" hidden="false" customHeight="false" outlineLevel="0" collapsed="false">
      <c r="A585" s="0" t="n">
        <v>3054</v>
      </c>
      <c r="B585" s="15" t="n">
        <v>46082</v>
      </c>
      <c r="C585" s="0" t="n">
        <v>5</v>
      </c>
      <c r="D585" s="16" t="n">
        <v>4375</v>
      </c>
      <c r="E585" s="16" t="n">
        <v>139</v>
      </c>
      <c r="F585" s="16" t="n">
        <v>119</v>
      </c>
      <c r="G585" s="16" t="n">
        <v>170</v>
      </c>
      <c r="H585" s="16" t="n">
        <v>33</v>
      </c>
    </row>
    <row r="586" customFormat="false" ht="15" hidden="false" customHeight="false" outlineLevel="0" collapsed="false">
      <c r="A586" s="0" t="n">
        <v>3054</v>
      </c>
      <c r="B586" s="15" t="n">
        <v>46174</v>
      </c>
      <c r="C586" s="0" t="n">
        <v>5</v>
      </c>
      <c r="D586" s="16" t="n">
        <v>4367</v>
      </c>
      <c r="E586" s="16" t="n">
        <v>155</v>
      </c>
      <c r="F586" s="16" t="n">
        <v>123</v>
      </c>
      <c r="G586" s="16" t="n">
        <v>221</v>
      </c>
      <c r="H586" s="16" t="n">
        <v>51</v>
      </c>
    </row>
    <row r="587" customFormat="false" ht="15" hidden="false" customHeight="false" outlineLevel="0" collapsed="false">
      <c r="A587" s="0" t="n">
        <v>3055</v>
      </c>
      <c r="B587" s="15" t="n">
        <v>45078</v>
      </c>
      <c r="C587" s="0" t="n">
        <v>4</v>
      </c>
      <c r="D587" s="16" t="n">
        <v>8192</v>
      </c>
      <c r="E587" s="16" t="n">
        <v>53</v>
      </c>
      <c r="F587" s="16" t="n">
        <v>157</v>
      </c>
      <c r="G587" s="16" t="n">
        <v>386</v>
      </c>
      <c r="H587" s="16" t="n">
        <v>33</v>
      </c>
    </row>
    <row r="588" customFormat="false" ht="15" hidden="false" customHeight="false" outlineLevel="0" collapsed="false">
      <c r="A588" s="0" t="n">
        <v>3055</v>
      </c>
      <c r="B588" s="15" t="n">
        <v>45170</v>
      </c>
      <c r="C588" s="0" t="n">
        <v>4</v>
      </c>
      <c r="D588" s="16" t="n">
        <v>8236</v>
      </c>
      <c r="E588" s="16" t="n">
        <v>59</v>
      </c>
      <c r="F588" s="16" t="n">
        <v>162</v>
      </c>
      <c r="G588" s="16" t="n">
        <v>474</v>
      </c>
      <c r="H588" s="16" t="n">
        <v>39</v>
      </c>
    </row>
    <row r="589" customFormat="false" ht="15" hidden="false" customHeight="false" outlineLevel="0" collapsed="false">
      <c r="A589" s="0" t="n">
        <v>3055</v>
      </c>
      <c r="B589" s="15" t="n">
        <v>45261</v>
      </c>
      <c r="C589" s="0" t="n">
        <v>4</v>
      </c>
      <c r="D589" s="16" t="n">
        <v>8242</v>
      </c>
      <c r="E589" s="16" t="n">
        <v>69</v>
      </c>
      <c r="F589" s="16" t="n">
        <v>179</v>
      </c>
      <c r="G589" s="16" t="n">
        <v>571</v>
      </c>
      <c r="H589" s="16" t="n">
        <v>48</v>
      </c>
    </row>
    <row r="590" customFormat="false" ht="15" hidden="false" customHeight="false" outlineLevel="0" collapsed="false">
      <c r="A590" s="0" t="n">
        <v>3055</v>
      </c>
      <c r="B590" s="15" t="n">
        <v>45352</v>
      </c>
      <c r="C590" s="0" t="n">
        <v>4</v>
      </c>
      <c r="D590" s="16" t="n">
        <v>8274</v>
      </c>
      <c r="E590" s="16" t="n">
        <v>82</v>
      </c>
      <c r="F590" s="16" t="n">
        <v>177</v>
      </c>
      <c r="G590" s="16" t="n">
        <v>342</v>
      </c>
      <c r="H590" s="16" t="n">
        <v>41</v>
      </c>
    </row>
    <row r="591" customFormat="false" ht="15" hidden="false" customHeight="false" outlineLevel="0" collapsed="false">
      <c r="A591" s="0" t="n">
        <v>3055</v>
      </c>
      <c r="B591" s="15" t="n">
        <v>45444</v>
      </c>
      <c r="C591" s="0" t="n">
        <v>4</v>
      </c>
      <c r="D591" s="16" t="n">
        <v>8278</v>
      </c>
      <c r="E591" s="16" t="n">
        <v>94</v>
      </c>
      <c r="F591" s="16" t="n">
        <v>176</v>
      </c>
      <c r="G591" s="16" t="n">
        <v>415</v>
      </c>
      <c r="H591" s="16" t="n">
        <v>53</v>
      </c>
    </row>
    <row r="592" customFormat="false" ht="15" hidden="false" customHeight="false" outlineLevel="0" collapsed="false">
      <c r="A592" s="0" t="n">
        <v>3055</v>
      </c>
      <c r="B592" s="15" t="n">
        <v>45536</v>
      </c>
      <c r="C592" s="0" t="n">
        <v>4</v>
      </c>
      <c r="D592" s="16" t="n">
        <v>8284</v>
      </c>
      <c r="E592" s="16" t="n">
        <v>104</v>
      </c>
      <c r="F592" s="16" t="n">
        <v>193</v>
      </c>
      <c r="G592" s="16" t="n">
        <v>495</v>
      </c>
      <c r="H592" s="16" t="n">
        <v>63</v>
      </c>
    </row>
    <row r="593" customFormat="false" ht="15" hidden="false" customHeight="false" outlineLevel="0" collapsed="false">
      <c r="A593" s="0" t="n">
        <v>3055</v>
      </c>
      <c r="B593" s="15" t="n">
        <v>45627</v>
      </c>
      <c r="C593" s="0" t="n">
        <v>4</v>
      </c>
      <c r="D593" s="16" t="n">
        <v>8284</v>
      </c>
      <c r="E593" s="16" t="n">
        <v>117</v>
      </c>
      <c r="F593" s="16" t="n">
        <v>214</v>
      </c>
      <c r="G593" s="16" t="n">
        <v>584</v>
      </c>
      <c r="H593" s="16" t="n">
        <v>76</v>
      </c>
    </row>
    <row r="594" customFormat="false" ht="15" hidden="false" customHeight="false" outlineLevel="0" collapsed="false">
      <c r="A594" s="0" t="n">
        <v>3055</v>
      </c>
      <c r="B594" s="15" t="n">
        <v>45717</v>
      </c>
      <c r="C594" s="0" t="n">
        <v>4</v>
      </c>
      <c r="D594" s="16" t="n">
        <v>8326</v>
      </c>
      <c r="E594" s="16" t="n">
        <v>127</v>
      </c>
      <c r="F594" s="16" t="n">
        <v>233</v>
      </c>
      <c r="G594" s="16" t="n">
        <v>311</v>
      </c>
      <c r="H594" s="16" t="n">
        <v>36</v>
      </c>
    </row>
    <row r="595" customFormat="false" ht="15" hidden="false" customHeight="false" outlineLevel="0" collapsed="false">
      <c r="A595" s="0" t="n">
        <v>3055</v>
      </c>
      <c r="B595" s="15" t="n">
        <v>45809</v>
      </c>
      <c r="C595" s="0" t="n">
        <v>4</v>
      </c>
      <c r="D595" s="16" t="n">
        <v>8376</v>
      </c>
      <c r="E595" s="16" t="n">
        <v>143</v>
      </c>
      <c r="F595" s="16" t="n">
        <v>246</v>
      </c>
      <c r="G595" s="16" t="n">
        <v>405</v>
      </c>
      <c r="H595" s="16" t="n">
        <v>53</v>
      </c>
    </row>
    <row r="596" customFormat="false" ht="15" hidden="false" customHeight="false" outlineLevel="0" collapsed="false">
      <c r="A596" s="0" t="n">
        <v>3055</v>
      </c>
      <c r="B596" s="15" t="n">
        <v>45901</v>
      </c>
      <c r="C596" s="0" t="n">
        <v>4</v>
      </c>
      <c r="D596" s="16" t="n">
        <v>8390</v>
      </c>
      <c r="E596" s="16" t="n">
        <v>162</v>
      </c>
      <c r="F596" s="16" t="n">
        <v>262</v>
      </c>
      <c r="G596" s="16" t="n">
        <v>499</v>
      </c>
      <c r="H596" s="16" t="n">
        <v>70</v>
      </c>
    </row>
    <row r="597" customFormat="false" ht="15" hidden="false" customHeight="false" outlineLevel="0" collapsed="false">
      <c r="A597" s="0" t="n">
        <v>3055</v>
      </c>
      <c r="B597" s="15" t="n">
        <v>45992</v>
      </c>
      <c r="C597" s="0" t="n">
        <v>4</v>
      </c>
      <c r="D597" s="16" t="n">
        <v>8409</v>
      </c>
      <c r="E597" s="16" t="n">
        <v>179</v>
      </c>
      <c r="F597" s="16" t="n">
        <v>273</v>
      </c>
      <c r="G597" s="16" t="n">
        <v>564</v>
      </c>
      <c r="H597" s="16" t="n">
        <v>82</v>
      </c>
    </row>
    <row r="598" customFormat="false" ht="15" hidden="false" customHeight="false" outlineLevel="0" collapsed="false">
      <c r="A598" s="0" t="n">
        <v>3055</v>
      </c>
      <c r="B598" s="15" t="n">
        <v>46082</v>
      </c>
      <c r="C598" s="0" t="n">
        <v>4</v>
      </c>
      <c r="D598" s="16" t="n">
        <v>8464</v>
      </c>
      <c r="E598" s="16" t="n">
        <v>197</v>
      </c>
      <c r="F598" s="16" t="n">
        <v>301</v>
      </c>
      <c r="G598" s="16" t="n">
        <v>344</v>
      </c>
      <c r="H598" s="16" t="n">
        <v>65</v>
      </c>
    </row>
    <row r="599" customFormat="false" ht="15" hidden="false" customHeight="false" outlineLevel="0" collapsed="false">
      <c r="A599" s="0" t="n">
        <v>3055</v>
      </c>
      <c r="B599" s="15" t="n">
        <v>46174</v>
      </c>
      <c r="C599" s="0" t="n">
        <v>4</v>
      </c>
      <c r="D599" s="16" t="n">
        <v>8524</v>
      </c>
      <c r="E599" s="16" t="n">
        <v>255</v>
      </c>
      <c r="F599" s="16" t="n">
        <v>318</v>
      </c>
      <c r="G599" s="16" t="n">
        <v>449</v>
      </c>
      <c r="H599" s="16" t="n">
        <v>115</v>
      </c>
    </row>
    <row r="600" customFormat="false" ht="15" hidden="false" customHeight="false" outlineLevel="0" collapsed="false">
      <c r="A600" s="0" t="n">
        <v>3056</v>
      </c>
      <c r="B600" s="15" t="n">
        <v>45078</v>
      </c>
      <c r="C600" s="0" t="n">
        <v>5</v>
      </c>
      <c r="D600" s="16" t="n">
        <v>17272</v>
      </c>
      <c r="E600" s="16" t="n">
        <v>157</v>
      </c>
      <c r="F600" s="16" t="n">
        <v>236</v>
      </c>
      <c r="G600" s="16" t="n">
        <v>2003</v>
      </c>
      <c r="H600" s="16" t="n">
        <v>81</v>
      </c>
    </row>
    <row r="601" customFormat="false" ht="15" hidden="false" customHeight="false" outlineLevel="0" collapsed="false">
      <c r="A601" s="0" t="n">
        <v>3056</v>
      </c>
      <c r="B601" s="15" t="n">
        <v>45170</v>
      </c>
      <c r="C601" s="0" t="n">
        <v>5</v>
      </c>
      <c r="D601" s="16" t="n">
        <v>17329</v>
      </c>
      <c r="E601" s="16" t="n">
        <v>174</v>
      </c>
      <c r="F601" s="16" t="n">
        <v>243</v>
      </c>
      <c r="G601" s="16" t="n">
        <v>2342</v>
      </c>
      <c r="H601" s="16" t="n">
        <v>100</v>
      </c>
    </row>
    <row r="602" customFormat="false" ht="15" hidden="false" customHeight="false" outlineLevel="0" collapsed="false">
      <c r="A602" s="0" t="n">
        <v>3056</v>
      </c>
      <c r="B602" s="15" t="n">
        <v>45261</v>
      </c>
      <c r="C602" s="0" t="n">
        <v>5</v>
      </c>
      <c r="D602" s="16" t="n">
        <v>17377</v>
      </c>
      <c r="E602" s="16" t="n">
        <v>189</v>
      </c>
      <c r="F602" s="16" t="n">
        <v>258</v>
      </c>
      <c r="G602" s="16" t="n">
        <v>2712</v>
      </c>
      <c r="H602" s="16" t="n">
        <v>113</v>
      </c>
    </row>
    <row r="603" customFormat="false" ht="15" hidden="false" customHeight="false" outlineLevel="0" collapsed="false">
      <c r="A603" s="0" t="n">
        <v>3056</v>
      </c>
      <c r="B603" s="15" t="n">
        <v>45352</v>
      </c>
      <c r="C603" s="0" t="n">
        <v>5</v>
      </c>
      <c r="D603" s="16" t="n">
        <v>17561</v>
      </c>
      <c r="E603" s="16" t="n">
        <v>211</v>
      </c>
      <c r="F603" s="16" t="n">
        <v>269</v>
      </c>
      <c r="G603" s="16" t="n">
        <v>1554</v>
      </c>
      <c r="H603" s="16" t="n">
        <v>92</v>
      </c>
    </row>
    <row r="604" customFormat="false" ht="15" hidden="false" customHeight="false" outlineLevel="0" collapsed="false">
      <c r="A604" s="0" t="n">
        <v>3056</v>
      </c>
      <c r="B604" s="15" t="n">
        <v>45444</v>
      </c>
      <c r="C604" s="0" t="n">
        <v>5</v>
      </c>
      <c r="D604" s="16" t="n">
        <v>17730</v>
      </c>
      <c r="E604" s="16" t="n">
        <v>243</v>
      </c>
      <c r="F604" s="16" t="n">
        <v>293</v>
      </c>
      <c r="G604" s="16" t="n">
        <v>2059</v>
      </c>
      <c r="H604" s="16" t="n">
        <v>122</v>
      </c>
    </row>
    <row r="605" customFormat="false" ht="15" hidden="false" customHeight="false" outlineLevel="0" collapsed="false">
      <c r="A605" s="0" t="n">
        <v>3056</v>
      </c>
      <c r="B605" s="15" t="n">
        <v>45536</v>
      </c>
      <c r="C605" s="0" t="n">
        <v>5</v>
      </c>
      <c r="D605" s="16" t="n">
        <v>17680</v>
      </c>
      <c r="E605" s="16" t="n">
        <v>270</v>
      </c>
      <c r="F605" s="16" t="n">
        <v>316</v>
      </c>
      <c r="G605" s="16" t="n">
        <v>2474</v>
      </c>
      <c r="H605" s="16" t="n">
        <v>145</v>
      </c>
    </row>
    <row r="606" customFormat="false" ht="15" hidden="false" customHeight="false" outlineLevel="0" collapsed="false">
      <c r="A606" s="0" t="n">
        <v>3056</v>
      </c>
      <c r="B606" s="15" t="n">
        <v>45627</v>
      </c>
      <c r="C606" s="0" t="n">
        <v>5</v>
      </c>
      <c r="D606" s="16" t="n">
        <v>17709</v>
      </c>
      <c r="E606" s="16" t="n">
        <v>305</v>
      </c>
      <c r="F606" s="16" t="n">
        <v>347</v>
      </c>
      <c r="G606" s="16" t="n">
        <v>2886</v>
      </c>
      <c r="H606" s="16" t="n">
        <v>178</v>
      </c>
    </row>
    <row r="607" customFormat="false" ht="15" hidden="false" customHeight="false" outlineLevel="0" collapsed="false">
      <c r="A607" s="0" t="n">
        <v>3056</v>
      </c>
      <c r="B607" s="15" t="n">
        <v>45717</v>
      </c>
      <c r="C607" s="0" t="n">
        <v>5</v>
      </c>
      <c r="D607" s="16" t="n">
        <v>17668</v>
      </c>
      <c r="E607" s="16" t="n">
        <v>328</v>
      </c>
      <c r="F607" s="16" t="n">
        <v>370</v>
      </c>
      <c r="G607" s="16" t="n">
        <v>1691</v>
      </c>
      <c r="H607" s="16" t="n">
        <v>104</v>
      </c>
    </row>
    <row r="608" customFormat="false" ht="15" hidden="false" customHeight="false" outlineLevel="0" collapsed="false">
      <c r="A608" s="0" t="n">
        <v>3056</v>
      </c>
      <c r="B608" s="15" t="n">
        <v>45809</v>
      </c>
      <c r="C608" s="0" t="n">
        <v>5</v>
      </c>
      <c r="D608" s="16" t="n">
        <v>17725</v>
      </c>
      <c r="E608" s="16" t="n">
        <v>367</v>
      </c>
      <c r="F608" s="16" t="n">
        <v>393</v>
      </c>
      <c r="G608" s="16" t="n">
        <v>2093</v>
      </c>
      <c r="H608" s="16" t="n">
        <v>138</v>
      </c>
    </row>
    <row r="609" customFormat="false" ht="15" hidden="false" customHeight="false" outlineLevel="0" collapsed="false">
      <c r="A609" s="0" t="n">
        <v>3056</v>
      </c>
      <c r="B609" s="15" t="n">
        <v>45901</v>
      </c>
      <c r="C609" s="0" t="n">
        <v>5</v>
      </c>
      <c r="D609" s="16" t="n">
        <v>17782</v>
      </c>
      <c r="E609" s="16" t="n">
        <v>415</v>
      </c>
      <c r="F609" s="16" t="n">
        <v>415</v>
      </c>
      <c r="G609" s="16" t="n">
        <v>2536</v>
      </c>
      <c r="H609" s="16" t="n">
        <v>190</v>
      </c>
    </row>
    <row r="610" customFormat="false" ht="15" hidden="false" customHeight="false" outlineLevel="0" collapsed="false">
      <c r="A610" s="0" t="n">
        <v>3056</v>
      </c>
      <c r="B610" s="15" t="n">
        <v>45992</v>
      </c>
      <c r="C610" s="0" t="n">
        <v>5</v>
      </c>
      <c r="D610" s="16" t="n">
        <v>17880</v>
      </c>
      <c r="E610" s="16" t="n">
        <v>449</v>
      </c>
      <c r="F610" s="16" t="n">
        <v>476</v>
      </c>
      <c r="G610" s="16" t="n">
        <v>2910</v>
      </c>
      <c r="H610" s="16" t="n">
        <v>221</v>
      </c>
    </row>
    <row r="611" customFormat="false" ht="15" hidden="false" customHeight="false" outlineLevel="0" collapsed="false">
      <c r="A611" s="0" t="n">
        <v>3056</v>
      </c>
      <c r="B611" s="15" t="n">
        <v>46082</v>
      </c>
      <c r="C611" s="0" t="n">
        <v>5</v>
      </c>
      <c r="D611" s="16" t="n">
        <v>18003</v>
      </c>
      <c r="E611" s="16" t="n">
        <v>494</v>
      </c>
      <c r="F611" s="16" t="n">
        <v>511</v>
      </c>
      <c r="G611" s="16" t="n">
        <v>1548</v>
      </c>
      <c r="H611" s="16" t="n">
        <v>148</v>
      </c>
    </row>
    <row r="612" customFormat="false" ht="15" hidden="false" customHeight="false" outlineLevel="0" collapsed="false">
      <c r="A612" s="0" t="n">
        <v>3056</v>
      </c>
      <c r="B612" s="15" t="n">
        <v>46174</v>
      </c>
      <c r="C612" s="0" t="n">
        <v>5</v>
      </c>
      <c r="D612" s="16" t="n">
        <v>18021</v>
      </c>
      <c r="E612" s="16" t="n">
        <v>590</v>
      </c>
      <c r="F612" s="16" t="n">
        <v>543</v>
      </c>
      <c r="G612" s="16" t="n">
        <v>1949</v>
      </c>
      <c r="H612" s="16" t="n">
        <v>241</v>
      </c>
    </row>
    <row r="613" customFormat="false" ht="15" hidden="false" customHeight="false" outlineLevel="0" collapsed="false">
      <c r="A613" s="0" t="n">
        <v>3057</v>
      </c>
      <c r="B613" s="15" t="n">
        <v>45078</v>
      </c>
      <c r="C613" s="0" t="n">
        <v>5</v>
      </c>
      <c r="D613" s="16" t="n">
        <v>7146</v>
      </c>
      <c r="E613" s="16" t="n">
        <v>61</v>
      </c>
      <c r="F613" s="16" t="n">
        <v>109</v>
      </c>
      <c r="G613" s="16" t="n">
        <v>362</v>
      </c>
      <c r="H613" s="16" t="n">
        <v>42</v>
      </c>
    </row>
    <row r="614" customFormat="false" ht="15" hidden="false" customHeight="false" outlineLevel="0" collapsed="false">
      <c r="A614" s="0" t="n">
        <v>3057</v>
      </c>
      <c r="B614" s="15" t="n">
        <v>45170</v>
      </c>
      <c r="C614" s="0" t="n">
        <v>5</v>
      </c>
      <c r="D614" s="16" t="n">
        <v>7142</v>
      </c>
      <c r="E614" s="16" t="n">
        <v>66</v>
      </c>
      <c r="F614" s="16" t="n">
        <v>118</v>
      </c>
      <c r="G614" s="16" t="n">
        <v>442</v>
      </c>
      <c r="H614" s="16" t="n">
        <v>48</v>
      </c>
    </row>
    <row r="615" customFormat="false" ht="15" hidden="false" customHeight="false" outlineLevel="0" collapsed="false">
      <c r="A615" s="0" t="n">
        <v>3057</v>
      </c>
      <c r="B615" s="15" t="n">
        <v>45261</v>
      </c>
      <c r="C615" s="0" t="n">
        <v>5</v>
      </c>
      <c r="D615" s="16" t="n">
        <v>7296</v>
      </c>
      <c r="E615" s="16" t="n">
        <v>74</v>
      </c>
      <c r="F615" s="16" t="n">
        <v>124</v>
      </c>
      <c r="G615" s="16" t="n">
        <v>521</v>
      </c>
      <c r="H615" s="16" t="n">
        <v>55</v>
      </c>
    </row>
    <row r="616" customFormat="false" ht="15" hidden="false" customHeight="false" outlineLevel="0" collapsed="false">
      <c r="A616" s="0" t="n">
        <v>3057</v>
      </c>
      <c r="B616" s="15" t="n">
        <v>45352</v>
      </c>
      <c r="C616" s="0" t="n">
        <v>5</v>
      </c>
      <c r="D616" s="16" t="n">
        <v>7325</v>
      </c>
      <c r="E616" s="16" t="n">
        <v>89</v>
      </c>
      <c r="F616" s="16" t="n">
        <v>131</v>
      </c>
      <c r="G616" s="16" t="n">
        <v>332</v>
      </c>
      <c r="H616" s="16" t="n">
        <v>40</v>
      </c>
    </row>
    <row r="617" customFormat="false" ht="15" hidden="false" customHeight="false" outlineLevel="0" collapsed="false">
      <c r="A617" s="0" t="n">
        <v>3057</v>
      </c>
      <c r="B617" s="15" t="n">
        <v>45444</v>
      </c>
      <c r="C617" s="0" t="n">
        <v>5</v>
      </c>
      <c r="D617" s="16" t="n">
        <v>7381</v>
      </c>
      <c r="E617" s="16" t="n">
        <v>109</v>
      </c>
      <c r="F617" s="16" t="n">
        <v>139</v>
      </c>
      <c r="G617" s="16" t="n">
        <v>402</v>
      </c>
      <c r="H617" s="16" t="n">
        <v>56</v>
      </c>
    </row>
    <row r="618" customFormat="false" ht="15" hidden="false" customHeight="false" outlineLevel="0" collapsed="false">
      <c r="A618" s="0" t="n">
        <v>3057</v>
      </c>
      <c r="B618" s="15" t="n">
        <v>45536</v>
      </c>
      <c r="C618" s="0" t="n">
        <v>5</v>
      </c>
      <c r="D618" s="16" t="n">
        <v>7399</v>
      </c>
      <c r="E618" s="16" t="n">
        <v>123</v>
      </c>
      <c r="F618" s="16" t="n">
        <v>146</v>
      </c>
      <c r="G618" s="16" t="n">
        <v>473</v>
      </c>
      <c r="H618" s="16" t="n">
        <v>65</v>
      </c>
    </row>
    <row r="619" customFormat="false" ht="15" hidden="false" customHeight="false" outlineLevel="0" collapsed="false">
      <c r="A619" s="0" t="n">
        <v>3057</v>
      </c>
      <c r="B619" s="15" t="n">
        <v>45627</v>
      </c>
      <c r="C619" s="0" t="n">
        <v>5</v>
      </c>
      <c r="D619" s="16" t="n">
        <v>7392</v>
      </c>
      <c r="E619" s="16" t="n">
        <v>132</v>
      </c>
      <c r="F619" s="16" t="n">
        <v>152</v>
      </c>
      <c r="G619" s="16" t="n">
        <v>526</v>
      </c>
      <c r="H619" s="16" t="n">
        <v>76</v>
      </c>
    </row>
    <row r="620" customFormat="false" ht="15" hidden="false" customHeight="false" outlineLevel="0" collapsed="false">
      <c r="A620" s="0" t="n">
        <v>3057</v>
      </c>
      <c r="B620" s="15" t="n">
        <v>45717</v>
      </c>
      <c r="C620" s="0" t="n">
        <v>5</v>
      </c>
      <c r="D620" s="16" t="n">
        <v>7477</v>
      </c>
      <c r="E620" s="16" t="n">
        <v>141</v>
      </c>
      <c r="F620" s="16" t="n">
        <v>169</v>
      </c>
      <c r="G620" s="16" t="n">
        <v>277</v>
      </c>
      <c r="H620" s="16" t="n">
        <v>42</v>
      </c>
    </row>
    <row r="621" customFormat="false" ht="15" hidden="false" customHeight="false" outlineLevel="0" collapsed="false">
      <c r="A621" s="0" t="n">
        <v>3057</v>
      </c>
      <c r="B621" s="15" t="n">
        <v>45809</v>
      </c>
      <c r="C621" s="0" t="n">
        <v>5</v>
      </c>
      <c r="D621" s="16" t="n">
        <v>7533</v>
      </c>
      <c r="E621" s="16" t="n">
        <v>159</v>
      </c>
      <c r="F621" s="16" t="n">
        <v>174</v>
      </c>
      <c r="G621" s="16" t="n">
        <v>346</v>
      </c>
      <c r="H621" s="16" t="n">
        <v>57</v>
      </c>
    </row>
    <row r="622" customFormat="false" ht="15" hidden="false" customHeight="false" outlineLevel="0" collapsed="false">
      <c r="A622" s="0" t="n">
        <v>3057</v>
      </c>
      <c r="B622" s="15" t="n">
        <v>45901</v>
      </c>
      <c r="C622" s="0" t="n">
        <v>5</v>
      </c>
      <c r="D622" s="16" t="n">
        <v>7578</v>
      </c>
      <c r="E622" s="16" t="n">
        <v>180</v>
      </c>
      <c r="F622" s="16" t="n">
        <v>190</v>
      </c>
      <c r="G622" s="16" t="n">
        <v>430</v>
      </c>
      <c r="H622" s="16" t="n">
        <v>83</v>
      </c>
    </row>
    <row r="623" customFormat="false" ht="15" hidden="false" customHeight="false" outlineLevel="0" collapsed="false">
      <c r="A623" s="0" t="n">
        <v>3057</v>
      </c>
      <c r="B623" s="15" t="n">
        <v>45992</v>
      </c>
      <c r="C623" s="0" t="n">
        <v>5</v>
      </c>
      <c r="D623" s="16" t="n">
        <v>7620</v>
      </c>
      <c r="E623" s="16" t="n">
        <v>204</v>
      </c>
      <c r="F623" s="16" t="n">
        <v>208</v>
      </c>
      <c r="G623" s="16" t="n">
        <v>519</v>
      </c>
      <c r="H623" s="16" t="n">
        <v>101</v>
      </c>
    </row>
    <row r="624" customFormat="false" ht="15" hidden="false" customHeight="false" outlineLevel="0" collapsed="false">
      <c r="A624" s="0" t="n">
        <v>3057</v>
      </c>
      <c r="B624" s="15" t="n">
        <v>46082</v>
      </c>
      <c r="C624" s="0" t="n">
        <v>5</v>
      </c>
      <c r="D624" s="16" t="n">
        <v>7619</v>
      </c>
      <c r="E624" s="16" t="n">
        <v>228</v>
      </c>
      <c r="F624" s="16" t="n">
        <v>217</v>
      </c>
      <c r="G624" s="16" t="n">
        <v>319</v>
      </c>
      <c r="H624" s="16" t="n">
        <v>77</v>
      </c>
    </row>
    <row r="625" customFormat="false" ht="15" hidden="false" customHeight="false" outlineLevel="0" collapsed="false">
      <c r="A625" s="0" t="n">
        <v>3057</v>
      </c>
      <c r="B625" s="15" t="n">
        <v>46174</v>
      </c>
      <c r="C625" s="0" t="n">
        <v>5</v>
      </c>
      <c r="D625" s="16" t="n">
        <v>7644</v>
      </c>
      <c r="E625" s="16" t="n">
        <v>269</v>
      </c>
      <c r="F625" s="16" t="n">
        <v>232</v>
      </c>
      <c r="G625" s="16" t="n">
        <v>403</v>
      </c>
      <c r="H625" s="16" t="n">
        <v>115</v>
      </c>
    </row>
    <row r="626" customFormat="false" ht="15" hidden="false" customHeight="false" outlineLevel="0" collapsed="false">
      <c r="A626" s="0" t="n">
        <v>3058</v>
      </c>
      <c r="B626" s="15" t="n">
        <v>45078</v>
      </c>
      <c r="C626" s="0" t="n">
        <v>4</v>
      </c>
      <c r="D626" s="16" t="n">
        <v>24321</v>
      </c>
      <c r="E626" s="16" t="n">
        <v>208</v>
      </c>
      <c r="F626" s="16" t="n">
        <v>568</v>
      </c>
      <c r="G626" s="16" t="n">
        <v>1557</v>
      </c>
      <c r="H626" s="16" t="n">
        <v>101</v>
      </c>
    </row>
    <row r="627" customFormat="false" ht="15" hidden="false" customHeight="false" outlineLevel="0" collapsed="false">
      <c r="A627" s="0" t="n">
        <v>3058</v>
      </c>
      <c r="B627" s="15" t="n">
        <v>45170</v>
      </c>
      <c r="C627" s="0" t="n">
        <v>4</v>
      </c>
      <c r="D627" s="16" t="n">
        <v>24434</v>
      </c>
      <c r="E627" s="16" t="n">
        <v>226</v>
      </c>
      <c r="F627" s="16" t="n">
        <v>597</v>
      </c>
      <c r="G627" s="16" t="n">
        <v>1789</v>
      </c>
      <c r="H627" s="16" t="n">
        <v>119</v>
      </c>
    </row>
    <row r="628" customFormat="false" ht="15" hidden="false" customHeight="false" outlineLevel="0" collapsed="false">
      <c r="A628" s="0" t="n">
        <v>3058</v>
      </c>
      <c r="B628" s="15" t="n">
        <v>45261</v>
      </c>
      <c r="C628" s="0" t="n">
        <v>4</v>
      </c>
      <c r="D628" s="16" t="n">
        <v>24618</v>
      </c>
      <c r="E628" s="16" t="n">
        <v>250</v>
      </c>
      <c r="F628" s="16" t="n">
        <v>632</v>
      </c>
      <c r="G628" s="16" t="n">
        <v>2065</v>
      </c>
      <c r="H628" s="16" t="n">
        <v>140</v>
      </c>
    </row>
    <row r="629" customFormat="false" ht="15" hidden="false" customHeight="false" outlineLevel="0" collapsed="false">
      <c r="A629" s="0" t="n">
        <v>3058</v>
      </c>
      <c r="B629" s="15" t="n">
        <v>45352</v>
      </c>
      <c r="C629" s="0" t="n">
        <v>4</v>
      </c>
      <c r="D629" s="16" t="n">
        <v>24859</v>
      </c>
      <c r="E629" s="16" t="n">
        <v>283</v>
      </c>
      <c r="F629" s="16" t="n">
        <v>704</v>
      </c>
      <c r="G629" s="16" t="n">
        <v>1352</v>
      </c>
      <c r="H629" s="16" t="n">
        <v>117</v>
      </c>
    </row>
    <row r="630" customFormat="false" ht="15" hidden="false" customHeight="false" outlineLevel="0" collapsed="false">
      <c r="A630" s="0" t="n">
        <v>3058</v>
      </c>
      <c r="B630" s="15" t="n">
        <v>45444</v>
      </c>
      <c r="C630" s="0" t="n">
        <v>4</v>
      </c>
      <c r="D630" s="16" t="n">
        <v>25029</v>
      </c>
      <c r="E630" s="16" t="n">
        <v>319</v>
      </c>
      <c r="F630" s="16" t="n">
        <v>747</v>
      </c>
      <c r="G630" s="16" t="n">
        <v>1694</v>
      </c>
      <c r="H630" s="16" t="n">
        <v>157</v>
      </c>
    </row>
    <row r="631" customFormat="false" ht="15" hidden="false" customHeight="false" outlineLevel="0" collapsed="false">
      <c r="A631" s="0" t="n">
        <v>3058</v>
      </c>
      <c r="B631" s="15" t="n">
        <v>45536</v>
      </c>
      <c r="C631" s="0" t="n">
        <v>4</v>
      </c>
      <c r="D631" s="16" t="n">
        <v>25080</v>
      </c>
      <c r="E631" s="16" t="n">
        <v>362</v>
      </c>
      <c r="F631" s="16" t="n">
        <v>806</v>
      </c>
      <c r="G631" s="16" t="n">
        <v>1978</v>
      </c>
      <c r="H631" s="16" t="n">
        <v>190</v>
      </c>
    </row>
    <row r="632" customFormat="false" ht="15" hidden="false" customHeight="false" outlineLevel="0" collapsed="false">
      <c r="A632" s="0" t="n">
        <v>3058</v>
      </c>
      <c r="B632" s="15" t="n">
        <v>45627</v>
      </c>
      <c r="C632" s="0" t="n">
        <v>4</v>
      </c>
      <c r="D632" s="16" t="n">
        <v>25097</v>
      </c>
      <c r="E632" s="16" t="n">
        <v>411</v>
      </c>
      <c r="F632" s="16" t="n">
        <v>821</v>
      </c>
      <c r="G632" s="16" t="n">
        <v>2252</v>
      </c>
      <c r="H632" s="16" t="n">
        <v>236</v>
      </c>
    </row>
    <row r="633" customFormat="false" ht="15" hidden="false" customHeight="false" outlineLevel="0" collapsed="false">
      <c r="A633" s="0" t="n">
        <v>3058</v>
      </c>
      <c r="B633" s="15" t="n">
        <v>45717</v>
      </c>
      <c r="C633" s="0" t="n">
        <v>4</v>
      </c>
      <c r="D633" s="16" t="n">
        <v>25036</v>
      </c>
      <c r="E633" s="16" t="n">
        <v>445</v>
      </c>
      <c r="F633" s="16" t="n">
        <v>897</v>
      </c>
      <c r="G633" s="16" t="n">
        <v>1234</v>
      </c>
      <c r="H633" s="16" t="n">
        <v>145</v>
      </c>
    </row>
    <row r="634" customFormat="false" ht="15" hidden="false" customHeight="false" outlineLevel="0" collapsed="false">
      <c r="A634" s="0" t="n">
        <v>3058</v>
      </c>
      <c r="B634" s="15" t="n">
        <v>45809</v>
      </c>
      <c r="C634" s="0" t="n">
        <v>4</v>
      </c>
      <c r="D634" s="16" t="n">
        <v>25245</v>
      </c>
      <c r="E634" s="16" t="n">
        <v>485</v>
      </c>
      <c r="F634" s="16" t="n">
        <v>984</v>
      </c>
      <c r="G634" s="16" t="n">
        <v>1586</v>
      </c>
      <c r="H634" s="16" t="n">
        <v>185</v>
      </c>
    </row>
    <row r="635" customFormat="false" ht="15" hidden="false" customHeight="false" outlineLevel="0" collapsed="false">
      <c r="A635" s="0" t="n">
        <v>3058</v>
      </c>
      <c r="B635" s="15" t="n">
        <v>45901</v>
      </c>
      <c r="C635" s="0" t="n">
        <v>4</v>
      </c>
      <c r="D635" s="16" t="n">
        <v>25327</v>
      </c>
      <c r="E635" s="16" t="n">
        <v>542</v>
      </c>
      <c r="F635" s="16" t="n">
        <v>1024</v>
      </c>
      <c r="G635" s="16" t="n">
        <v>1841</v>
      </c>
      <c r="H635" s="16" t="n">
        <v>229</v>
      </c>
    </row>
    <row r="636" customFormat="false" ht="15" hidden="false" customHeight="false" outlineLevel="0" collapsed="false">
      <c r="A636" s="0" t="n">
        <v>3058</v>
      </c>
      <c r="B636" s="15" t="n">
        <v>45992</v>
      </c>
      <c r="C636" s="0" t="n">
        <v>4</v>
      </c>
      <c r="D636" s="16" t="n">
        <v>25365</v>
      </c>
      <c r="E636" s="16" t="n">
        <v>592</v>
      </c>
      <c r="F636" s="16" t="n">
        <v>1099</v>
      </c>
      <c r="G636" s="16" t="n">
        <v>2155</v>
      </c>
      <c r="H636" s="16" t="n">
        <v>279</v>
      </c>
    </row>
    <row r="637" customFormat="false" ht="15" hidden="false" customHeight="false" outlineLevel="0" collapsed="false">
      <c r="A637" s="0" t="n">
        <v>3058</v>
      </c>
      <c r="B637" s="15" t="n">
        <v>46082</v>
      </c>
      <c r="C637" s="0" t="n">
        <v>4</v>
      </c>
      <c r="D637" s="16" t="n">
        <v>25273</v>
      </c>
      <c r="E637" s="16" t="n">
        <v>650</v>
      </c>
      <c r="F637" s="16" t="n">
        <v>1149</v>
      </c>
      <c r="G637" s="16" t="n">
        <v>1303</v>
      </c>
      <c r="H637" s="16" t="n">
        <v>190</v>
      </c>
    </row>
    <row r="638" customFormat="false" ht="15" hidden="false" customHeight="false" outlineLevel="0" collapsed="false">
      <c r="A638" s="0" t="n">
        <v>3058</v>
      </c>
      <c r="B638" s="15" t="n">
        <v>46174</v>
      </c>
      <c r="C638" s="0" t="n">
        <v>4</v>
      </c>
      <c r="D638" s="16" t="n">
        <v>25409</v>
      </c>
      <c r="E638" s="16" t="n">
        <v>774</v>
      </c>
      <c r="F638" s="16" t="n">
        <v>1221</v>
      </c>
      <c r="G638" s="16" t="n">
        <v>1677</v>
      </c>
      <c r="H638" s="16" t="n">
        <v>318</v>
      </c>
    </row>
    <row r="639" customFormat="false" ht="15" hidden="false" customHeight="false" outlineLevel="0" collapsed="false">
      <c r="A639" s="0" t="n">
        <v>3059</v>
      </c>
      <c r="B639" s="15" t="n">
        <v>45078</v>
      </c>
      <c r="C639" s="0" t="n">
        <v>4</v>
      </c>
      <c r="D639" s="16" t="n">
        <v>17148</v>
      </c>
      <c r="E639" s="16" t="n">
        <v>105</v>
      </c>
      <c r="F639" s="16" t="n">
        <v>242</v>
      </c>
      <c r="G639" s="16" t="n">
        <v>1261</v>
      </c>
      <c r="H639" s="16" t="n">
        <v>69</v>
      </c>
    </row>
    <row r="640" customFormat="false" ht="15" hidden="false" customHeight="false" outlineLevel="0" collapsed="false">
      <c r="A640" s="0" t="n">
        <v>3059</v>
      </c>
      <c r="B640" s="15" t="n">
        <v>45170</v>
      </c>
      <c r="C640" s="0" t="n">
        <v>4</v>
      </c>
      <c r="D640" s="16" t="n">
        <v>17433</v>
      </c>
      <c r="E640" s="16" t="n">
        <v>122</v>
      </c>
      <c r="F640" s="16" t="n">
        <v>249</v>
      </c>
      <c r="G640" s="16" t="n">
        <v>1525</v>
      </c>
      <c r="H640" s="16" t="n">
        <v>84</v>
      </c>
    </row>
    <row r="641" customFormat="false" ht="15" hidden="false" customHeight="false" outlineLevel="0" collapsed="false">
      <c r="A641" s="0" t="n">
        <v>3059</v>
      </c>
      <c r="B641" s="15" t="n">
        <v>45261</v>
      </c>
      <c r="C641" s="0" t="n">
        <v>4</v>
      </c>
      <c r="D641" s="16" t="n">
        <v>17774</v>
      </c>
      <c r="E641" s="16" t="n">
        <v>138</v>
      </c>
      <c r="F641" s="16" t="n">
        <v>263</v>
      </c>
      <c r="G641" s="16" t="n">
        <v>1821</v>
      </c>
      <c r="H641" s="16" t="n">
        <v>101</v>
      </c>
    </row>
    <row r="642" customFormat="false" ht="15" hidden="false" customHeight="false" outlineLevel="0" collapsed="false">
      <c r="A642" s="0" t="n">
        <v>3059</v>
      </c>
      <c r="B642" s="15" t="n">
        <v>45352</v>
      </c>
      <c r="C642" s="0" t="n">
        <v>4</v>
      </c>
      <c r="D642" s="16" t="n">
        <v>18026</v>
      </c>
      <c r="E642" s="16" t="n">
        <v>152</v>
      </c>
      <c r="F642" s="16" t="n">
        <v>282</v>
      </c>
      <c r="G642" s="16" t="n">
        <v>1173</v>
      </c>
      <c r="H642" s="16" t="n">
        <v>79</v>
      </c>
    </row>
    <row r="643" customFormat="false" ht="15" hidden="false" customHeight="false" outlineLevel="0" collapsed="false">
      <c r="A643" s="0" t="n">
        <v>3059</v>
      </c>
      <c r="B643" s="15" t="n">
        <v>45444</v>
      </c>
      <c r="C643" s="0" t="n">
        <v>4</v>
      </c>
      <c r="D643" s="16" t="n">
        <v>18341</v>
      </c>
      <c r="E643" s="16" t="n">
        <v>170</v>
      </c>
      <c r="F643" s="16" t="n">
        <v>312</v>
      </c>
      <c r="G643" s="16" t="n">
        <v>1459</v>
      </c>
      <c r="H643" s="16" t="n">
        <v>100</v>
      </c>
    </row>
    <row r="644" customFormat="false" ht="15" hidden="false" customHeight="false" outlineLevel="0" collapsed="false">
      <c r="A644" s="0" t="n">
        <v>3059</v>
      </c>
      <c r="B644" s="15" t="n">
        <v>45536</v>
      </c>
      <c r="C644" s="0" t="n">
        <v>4</v>
      </c>
      <c r="D644" s="16" t="n">
        <v>18535</v>
      </c>
      <c r="E644" s="16" t="n">
        <v>187</v>
      </c>
      <c r="F644" s="16" t="n">
        <v>349</v>
      </c>
      <c r="G644" s="16" t="n">
        <v>1727</v>
      </c>
      <c r="H644" s="16" t="n">
        <v>117</v>
      </c>
    </row>
    <row r="645" customFormat="false" ht="15" hidden="false" customHeight="false" outlineLevel="0" collapsed="false">
      <c r="A645" s="0" t="n">
        <v>3059</v>
      </c>
      <c r="B645" s="15" t="n">
        <v>45627</v>
      </c>
      <c r="C645" s="0" t="n">
        <v>4</v>
      </c>
      <c r="D645" s="16" t="n">
        <v>18696</v>
      </c>
      <c r="E645" s="16" t="n">
        <v>217</v>
      </c>
      <c r="F645" s="16" t="n">
        <v>384</v>
      </c>
      <c r="G645" s="16" t="n">
        <v>1974</v>
      </c>
      <c r="H645" s="16" t="n">
        <v>145</v>
      </c>
    </row>
    <row r="646" customFormat="false" ht="15" hidden="false" customHeight="false" outlineLevel="0" collapsed="false">
      <c r="A646" s="0" t="n">
        <v>3059</v>
      </c>
      <c r="B646" s="15" t="n">
        <v>45717</v>
      </c>
      <c r="C646" s="0" t="n">
        <v>4</v>
      </c>
      <c r="D646" s="16" t="n">
        <v>18814</v>
      </c>
      <c r="E646" s="16" t="n">
        <v>236</v>
      </c>
      <c r="F646" s="16" t="n">
        <v>438</v>
      </c>
      <c r="G646" s="16" t="n">
        <v>1054</v>
      </c>
      <c r="H646" s="16" t="n">
        <v>83</v>
      </c>
    </row>
    <row r="647" customFormat="false" ht="15" hidden="false" customHeight="false" outlineLevel="0" collapsed="false">
      <c r="A647" s="0" t="n">
        <v>3059</v>
      </c>
      <c r="B647" s="15" t="n">
        <v>45809</v>
      </c>
      <c r="C647" s="0" t="n">
        <v>4</v>
      </c>
      <c r="D647" s="16" t="n">
        <v>19068</v>
      </c>
      <c r="E647" s="16" t="n">
        <v>263</v>
      </c>
      <c r="F647" s="16" t="n">
        <v>486</v>
      </c>
      <c r="G647" s="16" t="n">
        <v>1352</v>
      </c>
      <c r="H647" s="16" t="n">
        <v>109</v>
      </c>
    </row>
    <row r="648" customFormat="false" ht="15" hidden="false" customHeight="false" outlineLevel="0" collapsed="false">
      <c r="A648" s="0" t="n">
        <v>3059</v>
      </c>
      <c r="B648" s="15" t="n">
        <v>45901</v>
      </c>
      <c r="C648" s="0" t="n">
        <v>4</v>
      </c>
      <c r="D648" s="16" t="n">
        <v>19357</v>
      </c>
      <c r="E648" s="16" t="n">
        <v>312</v>
      </c>
      <c r="F648" s="16" t="n">
        <v>547</v>
      </c>
      <c r="G648" s="16" t="n">
        <v>1647</v>
      </c>
      <c r="H648" s="16" t="n">
        <v>153</v>
      </c>
    </row>
    <row r="649" customFormat="false" ht="15" hidden="false" customHeight="false" outlineLevel="0" collapsed="false">
      <c r="A649" s="0" t="n">
        <v>3059</v>
      </c>
      <c r="B649" s="15" t="n">
        <v>45992</v>
      </c>
      <c r="C649" s="0" t="n">
        <v>4</v>
      </c>
      <c r="D649" s="16" t="n">
        <v>19527</v>
      </c>
      <c r="E649" s="16" t="n">
        <v>354</v>
      </c>
      <c r="F649" s="16" t="n">
        <v>595</v>
      </c>
      <c r="G649" s="16" t="n">
        <v>1916</v>
      </c>
      <c r="H649" s="16" t="n">
        <v>183</v>
      </c>
    </row>
    <row r="650" customFormat="false" ht="15" hidden="false" customHeight="false" outlineLevel="0" collapsed="false">
      <c r="A650" s="0" t="n">
        <v>3059</v>
      </c>
      <c r="B650" s="15" t="n">
        <v>46082</v>
      </c>
      <c r="C650" s="0" t="n">
        <v>4</v>
      </c>
      <c r="D650" s="16" t="n">
        <v>19837</v>
      </c>
      <c r="E650" s="16" t="n">
        <v>385</v>
      </c>
      <c r="F650" s="16" t="n">
        <v>651</v>
      </c>
      <c r="G650" s="16" t="n">
        <v>1121</v>
      </c>
      <c r="H650" s="16" t="n">
        <v>129</v>
      </c>
    </row>
    <row r="651" customFormat="false" ht="15" hidden="false" customHeight="false" outlineLevel="0" collapsed="false">
      <c r="A651" s="0" t="n">
        <v>3059</v>
      </c>
      <c r="B651" s="15" t="n">
        <v>46174</v>
      </c>
      <c r="C651" s="0" t="n">
        <v>4</v>
      </c>
      <c r="D651" s="16" t="n">
        <v>20221</v>
      </c>
      <c r="E651" s="16" t="n">
        <v>460</v>
      </c>
      <c r="F651" s="16" t="n">
        <v>746</v>
      </c>
      <c r="G651" s="16" t="n">
        <v>1474</v>
      </c>
      <c r="H651" s="16" t="n">
        <v>207</v>
      </c>
    </row>
    <row r="652" customFormat="false" ht="15" hidden="false" customHeight="false" outlineLevel="0" collapsed="false">
      <c r="A652" s="0" t="n">
        <v>3060</v>
      </c>
      <c r="B652" s="15" t="n">
        <v>45078</v>
      </c>
      <c r="C652" s="0" t="n">
        <v>1</v>
      </c>
      <c r="D652" s="16" t="n">
        <v>10008</v>
      </c>
      <c r="E652" s="16" t="n">
        <v>61</v>
      </c>
      <c r="F652" s="16" t="n">
        <v>340</v>
      </c>
      <c r="G652" s="16" t="n">
        <v>493</v>
      </c>
      <c r="H652" s="16" t="n">
        <v>19</v>
      </c>
    </row>
    <row r="653" customFormat="false" ht="15" hidden="false" customHeight="false" outlineLevel="0" collapsed="false">
      <c r="A653" s="0" t="n">
        <v>3060</v>
      </c>
      <c r="B653" s="15" t="n">
        <v>45170</v>
      </c>
      <c r="C653" s="0" t="n">
        <v>1</v>
      </c>
      <c r="D653" s="16" t="n">
        <v>10164</v>
      </c>
      <c r="E653" s="16" t="n">
        <v>69</v>
      </c>
      <c r="F653" s="16" t="n">
        <v>371</v>
      </c>
      <c r="G653" s="16" t="n">
        <v>618</v>
      </c>
      <c r="H653" s="16" t="n">
        <v>27</v>
      </c>
    </row>
    <row r="654" customFormat="false" ht="15" hidden="false" customHeight="false" outlineLevel="0" collapsed="false">
      <c r="A654" s="0" t="n">
        <v>3060</v>
      </c>
      <c r="B654" s="15" t="n">
        <v>45261</v>
      </c>
      <c r="C654" s="0" t="n">
        <v>1</v>
      </c>
      <c r="D654" s="16" t="n">
        <v>10217</v>
      </c>
      <c r="E654" s="16" t="n">
        <v>71</v>
      </c>
      <c r="F654" s="16" t="n">
        <v>377</v>
      </c>
      <c r="G654" s="16" t="n">
        <v>718</v>
      </c>
      <c r="H654" s="16" t="n">
        <v>34</v>
      </c>
    </row>
    <row r="655" customFormat="false" ht="15" hidden="false" customHeight="false" outlineLevel="0" collapsed="false">
      <c r="A655" s="0" t="n">
        <v>3060</v>
      </c>
      <c r="B655" s="15" t="n">
        <v>45352</v>
      </c>
      <c r="C655" s="0" t="n">
        <v>1</v>
      </c>
      <c r="D655" s="16" t="n">
        <v>10360</v>
      </c>
      <c r="E655" s="16" t="n">
        <v>74</v>
      </c>
      <c r="F655" s="16" t="n">
        <v>380</v>
      </c>
      <c r="G655" s="16" t="n">
        <v>450</v>
      </c>
      <c r="H655" s="16" t="n">
        <v>24</v>
      </c>
    </row>
    <row r="656" customFormat="false" ht="15" hidden="false" customHeight="false" outlineLevel="0" collapsed="false">
      <c r="A656" s="0" t="n">
        <v>3060</v>
      </c>
      <c r="B656" s="15" t="n">
        <v>45444</v>
      </c>
      <c r="C656" s="0" t="n">
        <v>1</v>
      </c>
      <c r="D656" s="16" t="n">
        <v>10513</v>
      </c>
      <c r="E656" s="16" t="n">
        <v>84</v>
      </c>
      <c r="F656" s="16" t="n">
        <v>399</v>
      </c>
      <c r="G656" s="16" t="n">
        <v>546</v>
      </c>
      <c r="H656" s="16" t="n">
        <v>36</v>
      </c>
    </row>
    <row r="657" customFormat="false" ht="15" hidden="false" customHeight="false" outlineLevel="0" collapsed="false">
      <c r="A657" s="0" t="n">
        <v>3060</v>
      </c>
      <c r="B657" s="15" t="n">
        <v>45536</v>
      </c>
      <c r="C657" s="0" t="n">
        <v>1</v>
      </c>
      <c r="D657" s="16" t="n">
        <v>10641</v>
      </c>
      <c r="E657" s="16" t="n">
        <v>88</v>
      </c>
      <c r="F657" s="16" t="n">
        <v>437</v>
      </c>
      <c r="G657" s="16" t="n">
        <v>624</v>
      </c>
      <c r="H657" s="16" t="n">
        <v>39</v>
      </c>
    </row>
    <row r="658" customFormat="false" ht="15" hidden="false" customHeight="false" outlineLevel="0" collapsed="false">
      <c r="A658" s="0" t="n">
        <v>3060</v>
      </c>
      <c r="B658" s="15" t="n">
        <v>45627</v>
      </c>
      <c r="C658" s="0" t="n">
        <v>1</v>
      </c>
      <c r="D658" s="16" t="n">
        <v>10697</v>
      </c>
      <c r="E658" s="16" t="n">
        <v>103</v>
      </c>
      <c r="F658" s="16" t="n">
        <v>464</v>
      </c>
      <c r="G658" s="16" t="n">
        <v>731</v>
      </c>
      <c r="H658" s="16" t="n">
        <v>52</v>
      </c>
    </row>
    <row r="659" customFormat="false" ht="15" hidden="false" customHeight="false" outlineLevel="0" collapsed="false">
      <c r="A659" s="0" t="n">
        <v>3060</v>
      </c>
      <c r="B659" s="15" t="n">
        <v>45717</v>
      </c>
      <c r="C659" s="0" t="n">
        <v>1</v>
      </c>
      <c r="D659" s="16" t="n">
        <v>10759</v>
      </c>
      <c r="E659" s="16" t="n">
        <v>113</v>
      </c>
      <c r="F659" s="16" t="n">
        <v>469</v>
      </c>
      <c r="G659" s="16" t="n">
        <v>418</v>
      </c>
      <c r="H659" s="16" t="n">
        <v>31</v>
      </c>
    </row>
    <row r="660" customFormat="false" ht="15" hidden="false" customHeight="false" outlineLevel="0" collapsed="false">
      <c r="A660" s="0" t="n">
        <v>3060</v>
      </c>
      <c r="B660" s="15" t="n">
        <v>45809</v>
      </c>
      <c r="C660" s="0" t="n">
        <v>1</v>
      </c>
      <c r="D660" s="16" t="n">
        <v>10849</v>
      </c>
      <c r="E660" s="16" t="n">
        <v>133</v>
      </c>
      <c r="F660" s="16" t="n">
        <v>511</v>
      </c>
      <c r="G660" s="16" t="n">
        <v>496</v>
      </c>
      <c r="H660" s="16" t="n">
        <v>45</v>
      </c>
    </row>
    <row r="661" customFormat="false" ht="15" hidden="false" customHeight="false" outlineLevel="0" collapsed="false">
      <c r="A661" s="0" t="n">
        <v>3060</v>
      </c>
      <c r="B661" s="15" t="n">
        <v>45901</v>
      </c>
      <c r="C661" s="0" t="n">
        <v>1</v>
      </c>
      <c r="D661" s="16" t="n">
        <v>11041</v>
      </c>
      <c r="E661" s="16" t="n">
        <v>148</v>
      </c>
      <c r="F661" s="16" t="n">
        <v>577</v>
      </c>
      <c r="G661" s="16" t="n">
        <v>614</v>
      </c>
      <c r="H661" s="16" t="n">
        <v>60</v>
      </c>
    </row>
    <row r="662" customFormat="false" ht="15" hidden="false" customHeight="false" outlineLevel="0" collapsed="false">
      <c r="A662" s="0" t="n">
        <v>3060</v>
      </c>
      <c r="B662" s="15" t="n">
        <v>45992</v>
      </c>
      <c r="C662" s="0" t="n">
        <v>1</v>
      </c>
      <c r="D662" s="16" t="n">
        <v>11123</v>
      </c>
      <c r="E662" s="16" t="n">
        <v>156</v>
      </c>
      <c r="F662" s="16" t="n">
        <v>618</v>
      </c>
      <c r="G662" s="16" t="n">
        <v>717</v>
      </c>
      <c r="H662" s="16" t="n">
        <v>70</v>
      </c>
    </row>
    <row r="663" customFormat="false" ht="15" hidden="false" customHeight="false" outlineLevel="0" collapsed="false">
      <c r="A663" s="0" t="n">
        <v>3060</v>
      </c>
      <c r="B663" s="15" t="n">
        <v>46082</v>
      </c>
      <c r="C663" s="0" t="n">
        <v>1</v>
      </c>
      <c r="D663" s="16" t="n">
        <v>11111</v>
      </c>
      <c r="E663" s="16" t="n">
        <v>160</v>
      </c>
      <c r="F663" s="16" t="n">
        <v>637</v>
      </c>
      <c r="G663" s="16" t="n">
        <v>411</v>
      </c>
      <c r="H663" s="16" t="n">
        <v>53</v>
      </c>
    </row>
    <row r="664" customFormat="false" ht="15" hidden="false" customHeight="false" outlineLevel="0" collapsed="false">
      <c r="A664" s="0" t="n">
        <v>3060</v>
      </c>
      <c r="B664" s="15" t="n">
        <v>46174</v>
      </c>
      <c r="C664" s="0" t="n">
        <v>1</v>
      </c>
      <c r="D664" s="16" t="n">
        <v>11238</v>
      </c>
      <c r="E664" s="16" t="n">
        <v>191</v>
      </c>
      <c r="F664" s="16" t="n">
        <v>690</v>
      </c>
      <c r="G664" s="16" t="n">
        <v>526</v>
      </c>
      <c r="H664" s="16" t="n">
        <v>83</v>
      </c>
    </row>
    <row r="665" customFormat="false" ht="15" hidden="false" customHeight="false" outlineLevel="0" collapsed="false">
      <c r="A665" s="0" t="n">
        <v>3061</v>
      </c>
      <c r="B665" s="15" t="n">
        <v>45078</v>
      </c>
      <c r="C665" s="0" t="n">
        <v>1</v>
      </c>
      <c r="D665" s="16" t="n">
        <v>13772</v>
      </c>
      <c r="E665" s="16" t="n">
        <v>61</v>
      </c>
      <c r="F665" s="16" t="n">
        <v>335</v>
      </c>
      <c r="G665" s="16" t="n">
        <v>1460</v>
      </c>
      <c r="H665" s="16" t="n">
        <v>13</v>
      </c>
    </row>
    <row r="666" customFormat="false" ht="15" hidden="false" customHeight="false" outlineLevel="0" collapsed="false">
      <c r="A666" s="0" t="n">
        <v>3061</v>
      </c>
      <c r="B666" s="15" t="n">
        <v>45170</v>
      </c>
      <c r="C666" s="0" t="n">
        <v>1</v>
      </c>
      <c r="D666" s="16" t="n">
        <v>13874</v>
      </c>
      <c r="E666" s="16" t="n">
        <v>66</v>
      </c>
      <c r="F666" s="16" t="n">
        <v>362</v>
      </c>
      <c r="G666" s="16" t="n">
        <v>1773</v>
      </c>
      <c r="H666" s="16" t="n">
        <v>17</v>
      </c>
    </row>
    <row r="667" customFormat="false" ht="15" hidden="false" customHeight="false" outlineLevel="0" collapsed="false">
      <c r="A667" s="0" t="n">
        <v>3061</v>
      </c>
      <c r="B667" s="15" t="n">
        <v>45261</v>
      </c>
      <c r="C667" s="0" t="n">
        <v>1</v>
      </c>
      <c r="D667" s="16" t="n">
        <v>13988</v>
      </c>
      <c r="E667" s="16" t="n">
        <v>68</v>
      </c>
      <c r="F667" s="16" t="n">
        <v>396</v>
      </c>
      <c r="G667" s="16" t="n">
        <v>2075</v>
      </c>
      <c r="H667" s="16" t="n">
        <v>19</v>
      </c>
    </row>
    <row r="668" customFormat="false" ht="15" hidden="false" customHeight="false" outlineLevel="0" collapsed="false">
      <c r="A668" s="0" t="n">
        <v>3061</v>
      </c>
      <c r="B668" s="15" t="n">
        <v>45352</v>
      </c>
      <c r="C668" s="0" t="n">
        <v>1</v>
      </c>
      <c r="D668" s="16" t="n">
        <v>14227</v>
      </c>
      <c r="E668" s="16" t="n">
        <v>71</v>
      </c>
      <c r="F668" s="16" t="n">
        <v>450</v>
      </c>
      <c r="G668" s="16" t="n">
        <v>1244</v>
      </c>
      <c r="H668" s="16" t="n">
        <v>11</v>
      </c>
    </row>
    <row r="669" customFormat="false" ht="15" hidden="false" customHeight="false" outlineLevel="0" collapsed="false">
      <c r="A669" s="0" t="n">
        <v>3061</v>
      </c>
      <c r="B669" s="15" t="n">
        <v>45444</v>
      </c>
      <c r="C669" s="0" t="n">
        <v>1</v>
      </c>
      <c r="D669" s="16" t="n">
        <v>14305</v>
      </c>
      <c r="E669" s="16" t="n">
        <v>76</v>
      </c>
      <c r="F669" s="16" t="n">
        <v>475</v>
      </c>
      <c r="G669" s="16" t="n">
        <v>1478</v>
      </c>
      <c r="H669" s="16" t="n">
        <v>12</v>
      </c>
    </row>
    <row r="670" customFormat="false" ht="15" hidden="false" customHeight="false" outlineLevel="0" collapsed="false">
      <c r="A670" s="0" t="n">
        <v>3061</v>
      </c>
      <c r="B670" s="15" t="n">
        <v>45536</v>
      </c>
      <c r="C670" s="0" t="n">
        <v>1</v>
      </c>
      <c r="D670" s="16" t="n">
        <v>14410</v>
      </c>
      <c r="E670" s="16" t="n">
        <v>82</v>
      </c>
      <c r="F670" s="16" t="n">
        <v>488</v>
      </c>
      <c r="G670" s="16" t="n">
        <v>1810</v>
      </c>
      <c r="H670" s="16" t="n">
        <v>25</v>
      </c>
    </row>
    <row r="671" customFormat="false" ht="15" hidden="false" customHeight="false" outlineLevel="0" collapsed="false">
      <c r="A671" s="0" t="n">
        <v>3061</v>
      </c>
      <c r="B671" s="15" t="n">
        <v>45627</v>
      </c>
      <c r="C671" s="0" t="n">
        <v>1</v>
      </c>
      <c r="D671" s="16" t="n">
        <v>14484</v>
      </c>
      <c r="E671" s="16" t="n">
        <v>84</v>
      </c>
      <c r="F671" s="16" t="n">
        <v>498</v>
      </c>
      <c r="G671" s="16" t="n">
        <v>2144</v>
      </c>
      <c r="H671" s="16" t="n">
        <v>29</v>
      </c>
    </row>
    <row r="672" customFormat="false" ht="15" hidden="false" customHeight="false" outlineLevel="0" collapsed="false">
      <c r="A672" s="0" t="n">
        <v>3061</v>
      </c>
      <c r="B672" s="15" t="n">
        <v>45717</v>
      </c>
      <c r="C672" s="0" t="n">
        <v>1</v>
      </c>
      <c r="D672" s="16" t="n">
        <v>14539</v>
      </c>
      <c r="E672" s="16" t="n">
        <v>92</v>
      </c>
      <c r="F672" s="16" t="n">
        <v>551</v>
      </c>
      <c r="G672" s="16" t="n">
        <v>1143</v>
      </c>
      <c r="H672" s="16" t="n">
        <v>25</v>
      </c>
    </row>
    <row r="673" customFormat="false" ht="15" hidden="false" customHeight="false" outlineLevel="0" collapsed="false">
      <c r="A673" s="0" t="n">
        <v>3061</v>
      </c>
      <c r="B673" s="15" t="n">
        <v>45809</v>
      </c>
      <c r="C673" s="0" t="n">
        <v>1</v>
      </c>
      <c r="D673" s="16" t="n">
        <v>14698</v>
      </c>
      <c r="E673" s="16" t="n">
        <v>99</v>
      </c>
      <c r="F673" s="16" t="n">
        <v>581</v>
      </c>
      <c r="G673" s="16" t="n">
        <v>1392</v>
      </c>
      <c r="H673" s="16" t="n">
        <v>32</v>
      </c>
    </row>
    <row r="674" customFormat="false" ht="15" hidden="false" customHeight="false" outlineLevel="0" collapsed="false">
      <c r="A674" s="0" t="n">
        <v>3061</v>
      </c>
      <c r="B674" s="15" t="n">
        <v>45901</v>
      </c>
      <c r="C674" s="0" t="n">
        <v>1</v>
      </c>
      <c r="D674" s="16" t="n">
        <v>14086</v>
      </c>
      <c r="E674" s="16" t="n">
        <v>94</v>
      </c>
      <c r="F674" s="16" t="n">
        <v>566</v>
      </c>
      <c r="G674" s="16" t="n">
        <v>1529</v>
      </c>
      <c r="H674" s="16" t="n">
        <v>35</v>
      </c>
    </row>
    <row r="675" customFormat="false" ht="15" hidden="false" customHeight="false" outlineLevel="0" collapsed="false">
      <c r="A675" s="0" t="n">
        <v>3061</v>
      </c>
      <c r="B675" s="15" t="n">
        <v>45992</v>
      </c>
      <c r="C675" s="0" t="n">
        <v>1</v>
      </c>
      <c r="D675" s="16" t="n">
        <v>14598</v>
      </c>
      <c r="E675" s="16" t="n">
        <v>103</v>
      </c>
      <c r="F675" s="16" t="n">
        <v>550</v>
      </c>
      <c r="G675" s="16" t="n">
        <v>1856</v>
      </c>
      <c r="H675" s="16" t="n">
        <v>41</v>
      </c>
    </row>
    <row r="676" customFormat="false" ht="15" hidden="false" customHeight="false" outlineLevel="0" collapsed="false">
      <c r="A676" s="0" t="n">
        <v>3061</v>
      </c>
      <c r="B676" s="15" t="n">
        <v>46082</v>
      </c>
      <c r="C676" s="0" t="n">
        <v>1</v>
      </c>
      <c r="D676" s="16" t="n">
        <v>14483</v>
      </c>
      <c r="E676" s="16" t="n">
        <v>113</v>
      </c>
      <c r="F676" s="16" t="n">
        <v>490</v>
      </c>
      <c r="G676" s="16" t="n">
        <v>913</v>
      </c>
      <c r="H676" s="16" t="n">
        <v>24</v>
      </c>
    </row>
    <row r="677" customFormat="false" ht="15" hidden="false" customHeight="false" outlineLevel="0" collapsed="false">
      <c r="A677" s="0" t="n">
        <v>3061</v>
      </c>
      <c r="B677" s="15" t="n">
        <v>46174</v>
      </c>
      <c r="C677" s="0" t="n">
        <v>1</v>
      </c>
      <c r="D677" s="16" t="n">
        <v>14455</v>
      </c>
      <c r="E677" s="16" t="n">
        <v>130</v>
      </c>
      <c r="F677" s="16" t="n">
        <v>526</v>
      </c>
      <c r="G677" s="16" t="n">
        <v>1132</v>
      </c>
      <c r="H677" s="16" t="n">
        <v>43</v>
      </c>
    </row>
    <row r="678" customFormat="false" ht="15" hidden="false" customHeight="false" outlineLevel="0" collapsed="false">
      <c r="A678" s="0" t="n">
        <v>3063</v>
      </c>
      <c r="B678" s="15" t="n">
        <v>45078</v>
      </c>
      <c r="C678" s="0" t="n">
        <v>3</v>
      </c>
      <c r="D678" s="16" t="n">
        <v>694</v>
      </c>
      <c r="E678" s="16" t="n">
        <v>0</v>
      </c>
      <c r="F678" s="16" t="n">
        <v>16</v>
      </c>
      <c r="G678" s="16" t="n">
        <v>44</v>
      </c>
      <c r="H678" s="16" t="n">
        <v>0</v>
      </c>
    </row>
    <row r="679" customFormat="false" ht="15" hidden="false" customHeight="false" outlineLevel="0" collapsed="false">
      <c r="A679" s="0" t="n">
        <v>3063</v>
      </c>
      <c r="B679" s="15" t="n">
        <v>45170</v>
      </c>
      <c r="C679" s="0" t="n">
        <v>3</v>
      </c>
      <c r="D679" s="16" t="n">
        <v>685</v>
      </c>
      <c r="E679" s="16" t="n">
        <v>0</v>
      </c>
      <c r="F679" s="16" t="n">
        <v>15</v>
      </c>
      <c r="G679" s="16" t="n">
        <v>46</v>
      </c>
      <c r="H679" s="16" t="n">
        <v>0</v>
      </c>
    </row>
    <row r="680" customFormat="false" ht="15" hidden="false" customHeight="false" outlineLevel="0" collapsed="false">
      <c r="A680" s="0" t="n">
        <v>3063</v>
      </c>
      <c r="B680" s="15" t="n">
        <v>45261</v>
      </c>
      <c r="C680" s="0" t="n">
        <v>3</v>
      </c>
      <c r="D680" s="16" t="n">
        <v>695</v>
      </c>
      <c r="E680" s="16" t="n">
        <v>0</v>
      </c>
      <c r="F680" s="16" t="n">
        <v>16</v>
      </c>
      <c r="G680" s="16" t="n">
        <v>53</v>
      </c>
      <c r="H680" s="16" t="n">
        <v>0</v>
      </c>
    </row>
    <row r="681" customFormat="false" ht="15" hidden="false" customHeight="false" outlineLevel="0" collapsed="false">
      <c r="A681" s="0" t="n">
        <v>3063</v>
      </c>
      <c r="B681" s="15" t="n">
        <v>45352</v>
      </c>
      <c r="C681" s="0" t="n">
        <v>3</v>
      </c>
      <c r="D681" s="16" t="n">
        <v>687</v>
      </c>
      <c r="E681" s="16" t="n">
        <v>1</v>
      </c>
      <c r="F681" s="16" t="n">
        <v>15</v>
      </c>
      <c r="G681" s="16" t="n">
        <v>31</v>
      </c>
      <c r="H681" s="16" t="n">
        <v>1</v>
      </c>
    </row>
    <row r="682" customFormat="false" ht="15" hidden="false" customHeight="false" outlineLevel="0" collapsed="false">
      <c r="A682" s="0" t="n">
        <v>3063</v>
      </c>
      <c r="B682" s="15" t="n">
        <v>45444</v>
      </c>
      <c r="C682" s="0" t="n">
        <v>3</v>
      </c>
      <c r="D682" s="16" t="n">
        <v>691</v>
      </c>
      <c r="E682" s="16" t="n">
        <v>1</v>
      </c>
      <c r="F682" s="16" t="n">
        <v>15</v>
      </c>
      <c r="G682" s="16" t="n">
        <v>38</v>
      </c>
      <c r="H682" s="16" t="n">
        <v>1</v>
      </c>
    </row>
    <row r="683" customFormat="false" ht="15" hidden="false" customHeight="false" outlineLevel="0" collapsed="false">
      <c r="A683" s="0" t="n">
        <v>3063</v>
      </c>
      <c r="B683" s="15" t="n">
        <v>45536</v>
      </c>
      <c r="C683" s="0" t="n">
        <v>3</v>
      </c>
      <c r="D683" s="16" t="n">
        <v>693</v>
      </c>
      <c r="E683" s="16" t="n">
        <v>1</v>
      </c>
      <c r="F683" s="16" t="n">
        <v>15</v>
      </c>
      <c r="G683" s="16" t="n">
        <v>45</v>
      </c>
      <c r="H683" s="16" t="n">
        <v>1</v>
      </c>
    </row>
    <row r="684" customFormat="false" ht="15" hidden="false" customHeight="false" outlineLevel="0" collapsed="false">
      <c r="A684" s="0" t="n">
        <v>3063</v>
      </c>
      <c r="B684" s="15" t="n">
        <v>45627</v>
      </c>
      <c r="C684" s="0" t="n">
        <v>3</v>
      </c>
      <c r="D684" s="16" t="n">
        <v>685</v>
      </c>
      <c r="E684" s="16" t="n">
        <v>3</v>
      </c>
      <c r="F684" s="16" t="n">
        <v>15</v>
      </c>
      <c r="G684" s="16" t="n">
        <v>50</v>
      </c>
      <c r="H684" s="16" t="n">
        <v>2</v>
      </c>
    </row>
    <row r="685" customFormat="false" ht="15" hidden="false" customHeight="false" outlineLevel="0" collapsed="false">
      <c r="A685" s="0" t="n">
        <v>3063</v>
      </c>
      <c r="B685" s="15" t="n">
        <v>45717</v>
      </c>
      <c r="C685" s="0" t="n">
        <v>3</v>
      </c>
      <c r="D685" s="16" t="n">
        <v>696</v>
      </c>
      <c r="E685" s="16" t="n">
        <v>3</v>
      </c>
      <c r="F685" s="16" t="n">
        <v>17</v>
      </c>
      <c r="G685" s="16" t="n">
        <v>29</v>
      </c>
      <c r="H685" s="16" t="n">
        <v>1</v>
      </c>
    </row>
    <row r="686" customFormat="false" ht="15" hidden="false" customHeight="false" outlineLevel="0" collapsed="false">
      <c r="A686" s="0" t="n">
        <v>3063</v>
      </c>
      <c r="B686" s="15" t="n">
        <v>45809</v>
      </c>
      <c r="C686" s="0" t="n">
        <v>3</v>
      </c>
      <c r="D686" s="16" t="n">
        <v>697</v>
      </c>
      <c r="E686" s="16" t="n">
        <v>4</v>
      </c>
      <c r="F686" s="16" t="n">
        <v>17</v>
      </c>
      <c r="G686" s="16" t="n">
        <v>38</v>
      </c>
      <c r="H686" s="16" t="n">
        <v>2</v>
      </c>
    </row>
    <row r="687" customFormat="false" ht="15" hidden="false" customHeight="false" outlineLevel="0" collapsed="false">
      <c r="A687" s="0" t="n">
        <v>3063</v>
      </c>
      <c r="B687" s="15" t="n">
        <v>45901</v>
      </c>
      <c r="C687" s="0" t="n">
        <v>3</v>
      </c>
      <c r="D687" s="16" t="n">
        <v>680</v>
      </c>
      <c r="E687" s="16" t="n">
        <v>5</v>
      </c>
      <c r="F687" s="16" t="n">
        <v>19</v>
      </c>
      <c r="G687" s="16" t="n">
        <v>41</v>
      </c>
      <c r="H687" s="16" t="n">
        <v>2</v>
      </c>
    </row>
    <row r="688" customFormat="false" ht="15" hidden="false" customHeight="false" outlineLevel="0" collapsed="false">
      <c r="A688" s="0" t="n">
        <v>3063</v>
      </c>
      <c r="B688" s="15" t="n">
        <v>45992</v>
      </c>
      <c r="C688" s="0" t="n">
        <v>3</v>
      </c>
      <c r="D688" s="16" t="n">
        <v>698</v>
      </c>
      <c r="E688" s="16" t="n">
        <v>5</v>
      </c>
      <c r="F688" s="16" t="n">
        <v>19</v>
      </c>
      <c r="G688" s="16" t="n">
        <v>50</v>
      </c>
      <c r="H688" s="16" t="n">
        <v>2</v>
      </c>
    </row>
    <row r="689" customFormat="false" ht="15" hidden="false" customHeight="false" outlineLevel="0" collapsed="false">
      <c r="A689" s="0" t="n">
        <v>3063</v>
      </c>
      <c r="B689" s="15" t="n">
        <v>46082</v>
      </c>
      <c r="C689" s="0" t="n">
        <v>3</v>
      </c>
      <c r="D689" s="16" t="n">
        <v>693</v>
      </c>
      <c r="E689" s="16" t="n">
        <v>7</v>
      </c>
      <c r="F689" s="16" t="n">
        <v>20</v>
      </c>
      <c r="G689" s="16" t="n">
        <v>29</v>
      </c>
      <c r="H689" s="16" t="n">
        <v>1</v>
      </c>
    </row>
    <row r="690" customFormat="false" ht="15" hidden="false" customHeight="false" outlineLevel="0" collapsed="false">
      <c r="A690" s="0" t="n">
        <v>3063</v>
      </c>
      <c r="B690" s="15" t="n">
        <v>46174</v>
      </c>
      <c r="C690" s="0" t="n">
        <v>3</v>
      </c>
      <c r="D690" s="16" t="n">
        <v>663</v>
      </c>
      <c r="E690" s="16" t="n">
        <v>9</v>
      </c>
      <c r="F690" s="16" t="n">
        <v>20</v>
      </c>
      <c r="G690" s="16" t="n">
        <v>39</v>
      </c>
      <c r="H690" s="16" t="n">
        <v>3</v>
      </c>
    </row>
    <row r="691" customFormat="false" ht="15" hidden="false" customHeight="false" outlineLevel="0" collapsed="false">
      <c r="A691" s="0" t="n">
        <v>3064</v>
      </c>
      <c r="B691" s="15" t="n">
        <v>45078</v>
      </c>
      <c r="C691" s="0" t="n">
        <v>2</v>
      </c>
      <c r="D691" s="16" t="n">
        <v>82960</v>
      </c>
      <c r="E691" s="16" t="n">
        <v>420</v>
      </c>
      <c r="F691" s="16" t="n">
        <v>1964</v>
      </c>
      <c r="G691" s="16" t="n">
        <v>6010</v>
      </c>
      <c r="H691" s="16" t="n">
        <v>234</v>
      </c>
    </row>
    <row r="692" customFormat="false" ht="15" hidden="false" customHeight="false" outlineLevel="0" collapsed="false">
      <c r="A692" s="0" t="n">
        <v>3064</v>
      </c>
      <c r="B692" s="15" t="n">
        <v>45170</v>
      </c>
      <c r="C692" s="0" t="n">
        <v>2</v>
      </c>
      <c r="D692" s="16" t="n">
        <v>84821</v>
      </c>
      <c r="E692" s="16" t="n">
        <v>482</v>
      </c>
      <c r="F692" s="16" t="n">
        <v>2071</v>
      </c>
      <c r="G692" s="16" t="n">
        <v>7292</v>
      </c>
      <c r="H692" s="16" t="n">
        <v>294</v>
      </c>
    </row>
    <row r="693" customFormat="false" ht="15" hidden="false" customHeight="false" outlineLevel="0" collapsed="false">
      <c r="A693" s="0" t="n">
        <v>3064</v>
      </c>
      <c r="B693" s="15" t="n">
        <v>45261</v>
      </c>
      <c r="C693" s="0" t="n">
        <v>2</v>
      </c>
      <c r="D693" s="16" t="n">
        <v>86331</v>
      </c>
      <c r="E693" s="16" t="n">
        <v>532</v>
      </c>
      <c r="F693" s="16" t="n">
        <v>2217</v>
      </c>
      <c r="G693" s="16" t="n">
        <v>8577</v>
      </c>
      <c r="H693" s="16" t="n">
        <v>346</v>
      </c>
    </row>
    <row r="694" customFormat="false" ht="15" hidden="false" customHeight="false" outlineLevel="0" collapsed="false">
      <c r="A694" s="0" t="n">
        <v>3064</v>
      </c>
      <c r="B694" s="15" t="n">
        <v>45352</v>
      </c>
      <c r="C694" s="0" t="n">
        <v>2</v>
      </c>
      <c r="D694" s="16" t="n">
        <v>87883</v>
      </c>
      <c r="E694" s="16" t="n">
        <v>608</v>
      </c>
      <c r="F694" s="16" t="n">
        <v>2300</v>
      </c>
      <c r="G694" s="16" t="n">
        <v>5343</v>
      </c>
      <c r="H694" s="16" t="n">
        <v>287</v>
      </c>
    </row>
    <row r="695" customFormat="false" ht="15" hidden="false" customHeight="false" outlineLevel="0" collapsed="false">
      <c r="A695" s="0" t="n">
        <v>3064</v>
      </c>
      <c r="B695" s="15" t="n">
        <v>45444</v>
      </c>
      <c r="C695" s="0" t="n">
        <v>2</v>
      </c>
      <c r="D695" s="16" t="n">
        <v>89361</v>
      </c>
      <c r="E695" s="16" t="n">
        <v>693</v>
      </c>
      <c r="F695" s="16" t="n">
        <v>2535</v>
      </c>
      <c r="G695" s="16" t="n">
        <v>6658</v>
      </c>
      <c r="H695" s="16" t="n">
        <v>368</v>
      </c>
    </row>
    <row r="696" customFormat="false" ht="15" hidden="false" customHeight="false" outlineLevel="0" collapsed="false">
      <c r="A696" s="0" t="n">
        <v>3064</v>
      </c>
      <c r="B696" s="15" t="n">
        <v>45536</v>
      </c>
      <c r="C696" s="0" t="n">
        <v>2</v>
      </c>
      <c r="D696" s="16" t="n">
        <v>90803</v>
      </c>
      <c r="E696" s="16" t="n">
        <v>774</v>
      </c>
      <c r="F696" s="16" t="n">
        <v>2742</v>
      </c>
      <c r="G696" s="16" t="n">
        <v>7875</v>
      </c>
      <c r="H696" s="16" t="n">
        <v>447</v>
      </c>
    </row>
    <row r="697" customFormat="false" ht="15" hidden="false" customHeight="false" outlineLevel="0" collapsed="false">
      <c r="A697" s="0" t="n">
        <v>3064</v>
      </c>
      <c r="B697" s="15" t="n">
        <v>45627</v>
      </c>
      <c r="C697" s="0" t="n">
        <v>2</v>
      </c>
      <c r="D697" s="16" t="n">
        <v>92337</v>
      </c>
      <c r="E697" s="16" t="n">
        <v>880</v>
      </c>
      <c r="F697" s="16" t="n">
        <v>2981</v>
      </c>
      <c r="G697" s="16" t="n">
        <v>9165</v>
      </c>
      <c r="H697" s="16" t="n">
        <v>542</v>
      </c>
    </row>
    <row r="698" customFormat="false" ht="15" hidden="false" customHeight="false" outlineLevel="0" collapsed="false">
      <c r="A698" s="0" t="n">
        <v>3064</v>
      </c>
      <c r="B698" s="15" t="n">
        <v>45717</v>
      </c>
      <c r="C698" s="0" t="n">
        <v>2</v>
      </c>
      <c r="D698" s="16" t="n">
        <v>93416</v>
      </c>
      <c r="E698" s="16" t="n">
        <v>958</v>
      </c>
      <c r="F698" s="16" t="n">
        <v>3268</v>
      </c>
      <c r="G698" s="16" t="n">
        <v>5266</v>
      </c>
      <c r="H698" s="16" t="n">
        <v>340</v>
      </c>
    </row>
    <row r="699" customFormat="false" ht="15" hidden="false" customHeight="false" outlineLevel="0" collapsed="false">
      <c r="A699" s="0" t="n">
        <v>3064</v>
      </c>
      <c r="B699" s="15" t="n">
        <v>45809</v>
      </c>
      <c r="C699" s="0" t="n">
        <v>2</v>
      </c>
      <c r="D699" s="16" t="n">
        <v>95243</v>
      </c>
      <c r="E699" s="16" t="n">
        <v>1082</v>
      </c>
      <c r="F699" s="16" t="n">
        <v>3608</v>
      </c>
      <c r="G699" s="16" t="n">
        <v>6744</v>
      </c>
      <c r="H699" s="16" t="n">
        <v>464</v>
      </c>
    </row>
    <row r="700" customFormat="false" ht="15" hidden="false" customHeight="false" outlineLevel="0" collapsed="false">
      <c r="A700" s="0" t="n">
        <v>3064</v>
      </c>
      <c r="B700" s="15" t="n">
        <v>45901</v>
      </c>
      <c r="C700" s="0" t="n">
        <v>2</v>
      </c>
      <c r="D700" s="16" t="n">
        <v>96556</v>
      </c>
      <c r="E700" s="16" t="n">
        <v>1212</v>
      </c>
      <c r="F700" s="16" t="n">
        <v>3950</v>
      </c>
      <c r="G700" s="16" t="n">
        <v>8198</v>
      </c>
      <c r="H700" s="16" t="n">
        <v>594</v>
      </c>
    </row>
    <row r="701" customFormat="false" ht="15" hidden="false" customHeight="false" outlineLevel="0" collapsed="false">
      <c r="A701" s="0" t="n">
        <v>3064</v>
      </c>
      <c r="B701" s="15" t="n">
        <v>45992</v>
      </c>
      <c r="C701" s="0" t="n">
        <v>2</v>
      </c>
      <c r="D701" s="16" t="n">
        <v>97959</v>
      </c>
      <c r="E701" s="16" t="n">
        <v>1327</v>
      </c>
      <c r="F701" s="16" t="n">
        <v>4260</v>
      </c>
      <c r="G701" s="16" t="n">
        <v>9477</v>
      </c>
      <c r="H701" s="16" t="n">
        <v>695</v>
      </c>
    </row>
    <row r="702" customFormat="false" ht="15" hidden="false" customHeight="false" outlineLevel="0" collapsed="false">
      <c r="A702" s="0" t="n">
        <v>3064</v>
      </c>
      <c r="B702" s="15" t="n">
        <v>46082</v>
      </c>
      <c r="C702" s="0" t="n">
        <v>2</v>
      </c>
      <c r="D702" s="16" t="n">
        <v>99461</v>
      </c>
      <c r="E702" s="16" t="n">
        <v>1509</v>
      </c>
      <c r="F702" s="16" t="n">
        <v>4681</v>
      </c>
      <c r="G702" s="16" t="n">
        <v>5604</v>
      </c>
      <c r="H702" s="16" t="n">
        <v>529</v>
      </c>
    </row>
    <row r="703" customFormat="false" ht="15" hidden="false" customHeight="false" outlineLevel="0" collapsed="false">
      <c r="A703" s="0" t="n">
        <v>3064</v>
      </c>
      <c r="B703" s="15" t="n">
        <v>46174</v>
      </c>
      <c r="C703" s="0" t="n">
        <v>2</v>
      </c>
      <c r="D703" s="16" t="n">
        <v>101218</v>
      </c>
      <c r="E703" s="16" t="n">
        <v>1870</v>
      </c>
      <c r="F703" s="16" t="n">
        <v>5186</v>
      </c>
      <c r="G703" s="16" t="n">
        <v>7151</v>
      </c>
      <c r="H703" s="16" t="n">
        <v>871</v>
      </c>
    </row>
    <row r="704" customFormat="false" ht="15" hidden="false" customHeight="false" outlineLevel="0" collapsed="false">
      <c r="A704" s="0" t="n">
        <v>3065</v>
      </c>
      <c r="B704" s="15" t="n">
        <v>45078</v>
      </c>
      <c r="C704" s="0" t="n">
        <v>5</v>
      </c>
      <c r="D704" s="16" t="n">
        <v>5515</v>
      </c>
      <c r="E704" s="16" t="n">
        <v>82</v>
      </c>
      <c r="F704" s="16" t="n">
        <v>75</v>
      </c>
      <c r="G704" s="16" t="n">
        <v>360</v>
      </c>
      <c r="H704" s="16" t="n">
        <v>37</v>
      </c>
    </row>
    <row r="705" customFormat="false" ht="15" hidden="false" customHeight="false" outlineLevel="0" collapsed="false">
      <c r="A705" s="0" t="n">
        <v>3065</v>
      </c>
      <c r="B705" s="15" t="n">
        <v>45170</v>
      </c>
      <c r="C705" s="0" t="n">
        <v>5</v>
      </c>
      <c r="D705" s="16" t="n">
        <v>5515</v>
      </c>
      <c r="E705" s="16" t="n">
        <v>86</v>
      </c>
      <c r="F705" s="16" t="n">
        <v>75</v>
      </c>
      <c r="G705" s="16" t="n">
        <v>427</v>
      </c>
      <c r="H705" s="16" t="n">
        <v>43</v>
      </c>
    </row>
    <row r="706" customFormat="false" ht="15" hidden="false" customHeight="false" outlineLevel="0" collapsed="false">
      <c r="A706" s="0" t="n">
        <v>3065</v>
      </c>
      <c r="B706" s="15" t="n">
        <v>45261</v>
      </c>
      <c r="C706" s="0" t="n">
        <v>5</v>
      </c>
      <c r="D706" s="16" t="n">
        <v>5497</v>
      </c>
      <c r="E706" s="16" t="n">
        <v>93</v>
      </c>
      <c r="F706" s="16" t="n">
        <v>76</v>
      </c>
      <c r="G706" s="16" t="n">
        <v>487</v>
      </c>
      <c r="H706" s="16" t="n">
        <v>52</v>
      </c>
    </row>
    <row r="707" customFormat="false" ht="15" hidden="false" customHeight="false" outlineLevel="0" collapsed="false">
      <c r="A707" s="0" t="n">
        <v>3065</v>
      </c>
      <c r="B707" s="15" t="n">
        <v>45352</v>
      </c>
      <c r="C707" s="0" t="n">
        <v>5</v>
      </c>
      <c r="D707" s="16" t="n">
        <v>5555</v>
      </c>
      <c r="E707" s="16" t="n">
        <v>99</v>
      </c>
      <c r="F707" s="16" t="n">
        <v>80</v>
      </c>
      <c r="G707" s="16" t="n">
        <v>317</v>
      </c>
      <c r="H707" s="16" t="n">
        <v>37</v>
      </c>
    </row>
    <row r="708" customFormat="false" ht="15" hidden="false" customHeight="false" outlineLevel="0" collapsed="false">
      <c r="A708" s="0" t="n">
        <v>3065</v>
      </c>
      <c r="B708" s="15" t="n">
        <v>45444</v>
      </c>
      <c r="C708" s="0" t="n">
        <v>5</v>
      </c>
      <c r="D708" s="16" t="n">
        <v>5555</v>
      </c>
      <c r="E708" s="16" t="n">
        <v>118</v>
      </c>
      <c r="F708" s="16" t="n">
        <v>94</v>
      </c>
      <c r="G708" s="16" t="n">
        <v>392</v>
      </c>
      <c r="H708" s="16" t="n">
        <v>52</v>
      </c>
    </row>
    <row r="709" customFormat="false" ht="15" hidden="false" customHeight="false" outlineLevel="0" collapsed="false">
      <c r="A709" s="0" t="n">
        <v>3065</v>
      </c>
      <c r="B709" s="15" t="n">
        <v>45536</v>
      </c>
      <c r="C709" s="0" t="n">
        <v>5</v>
      </c>
      <c r="D709" s="16" t="n">
        <v>5448</v>
      </c>
      <c r="E709" s="16" t="n">
        <v>125</v>
      </c>
      <c r="F709" s="16" t="n">
        <v>112</v>
      </c>
      <c r="G709" s="16" t="n">
        <v>464</v>
      </c>
      <c r="H709" s="16" t="n">
        <v>57</v>
      </c>
    </row>
    <row r="710" customFormat="false" ht="15" hidden="false" customHeight="false" outlineLevel="0" collapsed="false">
      <c r="A710" s="0" t="n">
        <v>3065</v>
      </c>
      <c r="B710" s="15" t="n">
        <v>45627</v>
      </c>
      <c r="C710" s="0" t="n">
        <v>5</v>
      </c>
      <c r="D710" s="16" t="n">
        <v>5471</v>
      </c>
      <c r="E710" s="16" t="n">
        <v>138</v>
      </c>
      <c r="F710" s="16" t="n">
        <v>117</v>
      </c>
      <c r="G710" s="16" t="n">
        <v>549</v>
      </c>
      <c r="H710" s="16" t="n">
        <v>74</v>
      </c>
    </row>
    <row r="711" customFormat="false" ht="15" hidden="false" customHeight="false" outlineLevel="0" collapsed="false">
      <c r="A711" s="0" t="n">
        <v>3065</v>
      </c>
      <c r="B711" s="15" t="n">
        <v>45717</v>
      </c>
      <c r="C711" s="0" t="n">
        <v>5</v>
      </c>
      <c r="D711" s="16" t="n">
        <v>5500</v>
      </c>
      <c r="E711" s="16" t="n">
        <v>154</v>
      </c>
      <c r="F711" s="16" t="n">
        <v>125</v>
      </c>
      <c r="G711" s="16" t="n">
        <v>319</v>
      </c>
      <c r="H711" s="16" t="n">
        <v>46</v>
      </c>
    </row>
    <row r="712" customFormat="false" ht="15" hidden="false" customHeight="false" outlineLevel="0" collapsed="false">
      <c r="A712" s="0" t="n">
        <v>3065</v>
      </c>
      <c r="B712" s="15" t="n">
        <v>45809</v>
      </c>
      <c r="C712" s="0" t="n">
        <v>5</v>
      </c>
      <c r="D712" s="16" t="n">
        <v>5486</v>
      </c>
      <c r="E712" s="16" t="n">
        <v>165</v>
      </c>
      <c r="F712" s="16" t="n">
        <v>145</v>
      </c>
      <c r="G712" s="16" t="n">
        <v>398</v>
      </c>
      <c r="H712" s="16" t="n">
        <v>57</v>
      </c>
    </row>
    <row r="713" customFormat="false" ht="15" hidden="false" customHeight="false" outlineLevel="0" collapsed="false">
      <c r="A713" s="0" t="n">
        <v>3065</v>
      </c>
      <c r="B713" s="15" t="n">
        <v>45901</v>
      </c>
      <c r="C713" s="0" t="n">
        <v>5</v>
      </c>
      <c r="D713" s="16" t="n">
        <v>5536</v>
      </c>
      <c r="E713" s="16" t="n">
        <v>185</v>
      </c>
      <c r="F713" s="16" t="n">
        <v>163</v>
      </c>
      <c r="G713" s="16" t="n">
        <v>485</v>
      </c>
      <c r="H713" s="16" t="n">
        <v>75</v>
      </c>
    </row>
    <row r="714" customFormat="false" ht="15" hidden="false" customHeight="false" outlineLevel="0" collapsed="false">
      <c r="A714" s="0" t="n">
        <v>3065</v>
      </c>
      <c r="B714" s="15" t="n">
        <v>45992</v>
      </c>
      <c r="C714" s="0" t="n">
        <v>5</v>
      </c>
      <c r="D714" s="16" t="n">
        <v>5524</v>
      </c>
      <c r="E714" s="16" t="n">
        <v>196</v>
      </c>
      <c r="F714" s="16" t="n">
        <v>173</v>
      </c>
      <c r="G714" s="16" t="n">
        <v>562</v>
      </c>
      <c r="H714" s="16" t="n">
        <v>90</v>
      </c>
    </row>
    <row r="715" customFormat="false" ht="15" hidden="false" customHeight="false" outlineLevel="0" collapsed="false">
      <c r="A715" s="0" t="n">
        <v>3065</v>
      </c>
      <c r="B715" s="15" t="n">
        <v>46082</v>
      </c>
      <c r="C715" s="0" t="n">
        <v>5</v>
      </c>
      <c r="D715" s="16" t="n">
        <v>5536</v>
      </c>
      <c r="E715" s="16" t="n">
        <v>216</v>
      </c>
      <c r="F715" s="16" t="n">
        <v>181</v>
      </c>
      <c r="G715" s="16" t="n">
        <v>289</v>
      </c>
      <c r="H715" s="16" t="n">
        <v>58</v>
      </c>
    </row>
    <row r="716" customFormat="false" ht="15" hidden="false" customHeight="false" outlineLevel="0" collapsed="false">
      <c r="A716" s="0" t="n">
        <v>3065</v>
      </c>
      <c r="B716" s="15" t="n">
        <v>46174</v>
      </c>
      <c r="C716" s="0" t="n">
        <v>5</v>
      </c>
      <c r="D716" s="16" t="n">
        <v>5540</v>
      </c>
      <c r="E716" s="16" t="n">
        <v>235</v>
      </c>
      <c r="F716" s="16" t="n">
        <v>192</v>
      </c>
      <c r="G716" s="16" t="n">
        <v>350</v>
      </c>
      <c r="H716" s="16" t="n">
        <v>79</v>
      </c>
    </row>
    <row r="717" customFormat="false" ht="15" hidden="false" customHeight="false" outlineLevel="0" collapsed="false">
      <c r="A717" s="0" t="n">
        <v>3066</v>
      </c>
      <c r="B717" s="15" t="n">
        <v>45078</v>
      </c>
      <c r="C717" s="0" t="n">
        <v>5</v>
      </c>
      <c r="D717" s="16" t="n">
        <v>5599</v>
      </c>
      <c r="E717" s="16" t="n">
        <v>72</v>
      </c>
      <c r="F717" s="16" t="n">
        <v>105</v>
      </c>
      <c r="G717" s="16" t="n">
        <v>574</v>
      </c>
      <c r="H717" s="16" t="n">
        <v>39</v>
      </c>
    </row>
    <row r="718" customFormat="false" ht="15" hidden="false" customHeight="false" outlineLevel="0" collapsed="false">
      <c r="A718" s="0" t="n">
        <v>3066</v>
      </c>
      <c r="B718" s="15" t="n">
        <v>45170</v>
      </c>
      <c r="C718" s="0" t="n">
        <v>5</v>
      </c>
      <c r="D718" s="16" t="n">
        <v>5662</v>
      </c>
      <c r="E718" s="16" t="n">
        <v>78</v>
      </c>
      <c r="F718" s="16" t="n">
        <v>117</v>
      </c>
      <c r="G718" s="16" t="n">
        <v>650</v>
      </c>
      <c r="H718" s="16" t="n">
        <v>45</v>
      </c>
    </row>
    <row r="719" customFormat="false" ht="15" hidden="false" customHeight="false" outlineLevel="0" collapsed="false">
      <c r="A719" s="0" t="n">
        <v>3066</v>
      </c>
      <c r="B719" s="15" t="n">
        <v>45261</v>
      </c>
      <c r="C719" s="0" t="n">
        <v>5</v>
      </c>
      <c r="D719" s="16" t="n">
        <v>5683</v>
      </c>
      <c r="E719" s="16" t="n">
        <v>90</v>
      </c>
      <c r="F719" s="16" t="n">
        <v>134</v>
      </c>
      <c r="G719" s="16" t="n">
        <v>741</v>
      </c>
      <c r="H719" s="16" t="n">
        <v>59</v>
      </c>
    </row>
    <row r="720" customFormat="false" ht="15" hidden="false" customHeight="false" outlineLevel="0" collapsed="false">
      <c r="A720" s="0" t="n">
        <v>3066</v>
      </c>
      <c r="B720" s="15" t="n">
        <v>45352</v>
      </c>
      <c r="C720" s="0" t="n">
        <v>5</v>
      </c>
      <c r="D720" s="16" t="n">
        <v>5783</v>
      </c>
      <c r="E720" s="16" t="n">
        <v>108</v>
      </c>
      <c r="F720" s="16" t="n">
        <v>139</v>
      </c>
      <c r="G720" s="16" t="n">
        <v>537</v>
      </c>
      <c r="H720" s="16" t="n">
        <v>59</v>
      </c>
    </row>
    <row r="721" customFormat="false" ht="15" hidden="false" customHeight="false" outlineLevel="0" collapsed="false">
      <c r="A721" s="0" t="n">
        <v>3066</v>
      </c>
      <c r="B721" s="15" t="n">
        <v>45444</v>
      </c>
      <c r="C721" s="0" t="n">
        <v>5</v>
      </c>
      <c r="D721" s="16" t="n">
        <v>5734</v>
      </c>
      <c r="E721" s="16" t="n">
        <v>134</v>
      </c>
      <c r="F721" s="16" t="n">
        <v>146</v>
      </c>
      <c r="G721" s="16" t="n">
        <v>649</v>
      </c>
      <c r="H721" s="16" t="n">
        <v>90</v>
      </c>
    </row>
    <row r="722" customFormat="false" ht="15" hidden="false" customHeight="false" outlineLevel="0" collapsed="false">
      <c r="A722" s="0" t="n">
        <v>3066</v>
      </c>
      <c r="B722" s="15" t="n">
        <v>45536</v>
      </c>
      <c r="C722" s="0" t="n">
        <v>5</v>
      </c>
      <c r="D722" s="16" t="n">
        <v>5735</v>
      </c>
      <c r="E722" s="16" t="n">
        <v>135</v>
      </c>
      <c r="F722" s="16" t="n">
        <v>157</v>
      </c>
      <c r="G722" s="16" t="n">
        <v>716</v>
      </c>
      <c r="H722" s="16" t="n">
        <v>90</v>
      </c>
    </row>
    <row r="723" customFormat="false" ht="15" hidden="false" customHeight="false" outlineLevel="0" collapsed="false">
      <c r="A723" s="0" t="n">
        <v>3066</v>
      </c>
      <c r="B723" s="15" t="n">
        <v>45627</v>
      </c>
      <c r="C723" s="0" t="n">
        <v>5</v>
      </c>
      <c r="D723" s="16" t="n">
        <v>5709</v>
      </c>
      <c r="E723" s="16" t="n">
        <v>143</v>
      </c>
      <c r="F723" s="16" t="n">
        <v>164</v>
      </c>
      <c r="G723" s="16" t="n">
        <v>819</v>
      </c>
      <c r="H723" s="16" t="n">
        <v>96</v>
      </c>
    </row>
    <row r="724" customFormat="false" ht="15" hidden="false" customHeight="false" outlineLevel="0" collapsed="false">
      <c r="A724" s="0" t="n">
        <v>3066</v>
      </c>
      <c r="B724" s="15" t="n">
        <v>45717</v>
      </c>
      <c r="C724" s="0" t="n">
        <v>5</v>
      </c>
      <c r="D724" s="16" t="n">
        <v>5713</v>
      </c>
      <c r="E724" s="16" t="n">
        <v>157</v>
      </c>
      <c r="F724" s="16" t="n">
        <v>183</v>
      </c>
      <c r="G724" s="16" t="n">
        <v>505</v>
      </c>
      <c r="H724" s="16" t="n">
        <v>68</v>
      </c>
    </row>
    <row r="725" customFormat="false" ht="15" hidden="false" customHeight="false" outlineLevel="0" collapsed="false">
      <c r="A725" s="0" t="n">
        <v>3066</v>
      </c>
      <c r="B725" s="15" t="n">
        <v>45809</v>
      </c>
      <c r="C725" s="0" t="n">
        <v>5</v>
      </c>
      <c r="D725" s="16" t="n">
        <v>5753</v>
      </c>
      <c r="E725" s="16" t="n">
        <v>177</v>
      </c>
      <c r="F725" s="16" t="n">
        <v>207</v>
      </c>
      <c r="G725" s="16" t="n">
        <v>614</v>
      </c>
      <c r="H725" s="16" t="n">
        <v>89</v>
      </c>
    </row>
    <row r="726" customFormat="false" ht="15" hidden="false" customHeight="false" outlineLevel="0" collapsed="false">
      <c r="A726" s="0" t="n">
        <v>3066</v>
      </c>
      <c r="B726" s="15" t="n">
        <v>45901</v>
      </c>
      <c r="C726" s="0" t="n">
        <v>5</v>
      </c>
      <c r="D726" s="16" t="n">
        <v>5800</v>
      </c>
      <c r="E726" s="16" t="n">
        <v>188</v>
      </c>
      <c r="F726" s="16" t="n">
        <v>216</v>
      </c>
      <c r="G726" s="16" t="n">
        <v>721</v>
      </c>
      <c r="H726" s="16" t="n">
        <v>103</v>
      </c>
    </row>
    <row r="727" customFormat="false" ht="15" hidden="false" customHeight="false" outlineLevel="0" collapsed="false">
      <c r="A727" s="0" t="n">
        <v>3066</v>
      </c>
      <c r="B727" s="15" t="n">
        <v>45992</v>
      </c>
      <c r="C727" s="0" t="n">
        <v>5</v>
      </c>
      <c r="D727" s="16" t="n">
        <v>5769</v>
      </c>
      <c r="E727" s="16" t="n">
        <v>214</v>
      </c>
      <c r="F727" s="16" t="n">
        <v>239</v>
      </c>
      <c r="G727" s="16" t="n">
        <v>778</v>
      </c>
      <c r="H727" s="16" t="n">
        <v>125</v>
      </c>
    </row>
    <row r="728" customFormat="false" ht="15" hidden="false" customHeight="false" outlineLevel="0" collapsed="false">
      <c r="A728" s="0" t="n">
        <v>3066</v>
      </c>
      <c r="B728" s="15" t="n">
        <v>46082</v>
      </c>
      <c r="C728" s="0" t="n">
        <v>5</v>
      </c>
      <c r="D728" s="16" t="n">
        <v>5804</v>
      </c>
      <c r="E728" s="16" t="n">
        <v>238</v>
      </c>
      <c r="F728" s="16" t="n">
        <v>247</v>
      </c>
      <c r="G728" s="16" t="n">
        <v>529</v>
      </c>
      <c r="H728" s="16" t="n">
        <v>95</v>
      </c>
    </row>
    <row r="729" customFormat="false" ht="15" hidden="false" customHeight="false" outlineLevel="0" collapsed="false">
      <c r="A729" s="0" t="n">
        <v>3066</v>
      </c>
      <c r="B729" s="15" t="n">
        <v>46174</v>
      </c>
      <c r="C729" s="0" t="n">
        <v>5</v>
      </c>
      <c r="D729" s="16" t="n">
        <v>5745</v>
      </c>
      <c r="E729" s="16" t="n">
        <v>249</v>
      </c>
      <c r="F729" s="16" t="n">
        <v>259</v>
      </c>
      <c r="G729" s="16" t="n">
        <v>597</v>
      </c>
      <c r="H729" s="16" t="n">
        <v>108</v>
      </c>
    </row>
    <row r="730" customFormat="false" ht="15" hidden="false" customHeight="false" outlineLevel="0" collapsed="false">
      <c r="A730" s="0" t="n">
        <v>3067</v>
      </c>
      <c r="B730" s="15" t="n">
        <v>45078</v>
      </c>
      <c r="C730" s="0" t="n">
        <v>5</v>
      </c>
      <c r="D730" s="16" t="n">
        <v>5316</v>
      </c>
      <c r="E730" s="16" t="n">
        <v>57</v>
      </c>
      <c r="F730" s="16" t="n">
        <v>70</v>
      </c>
      <c r="G730" s="16" t="n">
        <v>459</v>
      </c>
      <c r="H730" s="16" t="n">
        <v>33</v>
      </c>
    </row>
    <row r="731" customFormat="false" ht="15" hidden="false" customHeight="false" outlineLevel="0" collapsed="false">
      <c r="A731" s="0" t="n">
        <v>3067</v>
      </c>
      <c r="B731" s="15" t="n">
        <v>45170</v>
      </c>
      <c r="C731" s="0" t="n">
        <v>5</v>
      </c>
      <c r="D731" s="16" t="n">
        <v>5419</v>
      </c>
      <c r="E731" s="16" t="n">
        <v>69</v>
      </c>
      <c r="F731" s="16" t="n">
        <v>79</v>
      </c>
      <c r="G731" s="16" t="n">
        <v>556</v>
      </c>
      <c r="H731" s="16" t="n">
        <v>44</v>
      </c>
    </row>
    <row r="732" customFormat="false" ht="15" hidden="false" customHeight="false" outlineLevel="0" collapsed="false">
      <c r="A732" s="0" t="n">
        <v>3067</v>
      </c>
      <c r="B732" s="15" t="n">
        <v>45261</v>
      </c>
      <c r="C732" s="0" t="n">
        <v>5</v>
      </c>
      <c r="D732" s="16" t="n">
        <v>5425</v>
      </c>
      <c r="E732" s="16" t="n">
        <v>78</v>
      </c>
      <c r="F732" s="16" t="n">
        <v>89</v>
      </c>
      <c r="G732" s="16" t="n">
        <v>656</v>
      </c>
      <c r="H732" s="16" t="n">
        <v>53</v>
      </c>
    </row>
    <row r="733" customFormat="false" ht="15" hidden="false" customHeight="false" outlineLevel="0" collapsed="false">
      <c r="A733" s="0" t="n">
        <v>3067</v>
      </c>
      <c r="B733" s="15" t="n">
        <v>45352</v>
      </c>
      <c r="C733" s="0" t="n">
        <v>5</v>
      </c>
      <c r="D733" s="16" t="n">
        <v>5492</v>
      </c>
      <c r="E733" s="16" t="n">
        <v>87</v>
      </c>
      <c r="F733" s="16" t="n">
        <v>92</v>
      </c>
      <c r="G733" s="16" t="n">
        <v>414</v>
      </c>
      <c r="H733" s="16" t="n">
        <v>50</v>
      </c>
    </row>
    <row r="734" customFormat="false" ht="15" hidden="false" customHeight="false" outlineLevel="0" collapsed="false">
      <c r="A734" s="0" t="n">
        <v>3067</v>
      </c>
      <c r="B734" s="15" t="n">
        <v>45444</v>
      </c>
      <c r="C734" s="0" t="n">
        <v>5</v>
      </c>
      <c r="D734" s="16" t="n">
        <v>5481</v>
      </c>
      <c r="E734" s="16" t="n">
        <v>89</v>
      </c>
      <c r="F734" s="16" t="n">
        <v>99</v>
      </c>
      <c r="G734" s="16" t="n">
        <v>500</v>
      </c>
      <c r="H734" s="16" t="n">
        <v>53</v>
      </c>
    </row>
    <row r="735" customFormat="false" ht="15" hidden="false" customHeight="false" outlineLevel="0" collapsed="false">
      <c r="A735" s="0" t="n">
        <v>3067</v>
      </c>
      <c r="B735" s="15" t="n">
        <v>45536</v>
      </c>
      <c r="C735" s="0" t="n">
        <v>5</v>
      </c>
      <c r="D735" s="16" t="n">
        <v>5460</v>
      </c>
      <c r="E735" s="16" t="n">
        <v>92</v>
      </c>
      <c r="F735" s="16" t="n">
        <v>107</v>
      </c>
      <c r="G735" s="16" t="n">
        <v>566</v>
      </c>
      <c r="H735" s="16" t="n">
        <v>58</v>
      </c>
    </row>
    <row r="736" customFormat="false" ht="15" hidden="false" customHeight="false" outlineLevel="0" collapsed="false">
      <c r="A736" s="0" t="n">
        <v>3067</v>
      </c>
      <c r="B736" s="15" t="n">
        <v>45627</v>
      </c>
      <c r="C736" s="0" t="n">
        <v>5</v>
      </c>
      <c r="D736" s="16" t="n">
        <v>5453</v>
      </c>
      <c r="E736" s="16" t="n">
        <v>110</v>
      </c>
      <c r="F736" s="16" t="n">
        <v>123</v>
      </c>
      <c r="G736" s="16" t="n">
        <v>649</v>
      </c>
      <c r="H736" s="16" t="n">
        <v>74</v>
      </c>
    </row>
    <row r="737" customFormat="false" ht="15" hidden="false" customHeight="false" outlineLevel="0" collapsed="false">
      <c r="A737" s="0" t="n">
        <v>3067</v>
      </c>
      <c r="B737" s="15" t="n">
        <v>45717</v>
      </c>
      <c r="C737" s="0" t="n">
        <v>5</v>
      </c>
      <c r="D737" s="16" t="n">
        <v>5469</v>
      </c>
      <c r="E737" s="16" t="n">
        <v>123</v>
      </c>
      <c r="F737" s="16" t="n">
        <v>138</v>
      </c>
      <c r="G737" s="16" t="n">
        <v>361</v>
      </c>
      <c r="H737" s="16" t="n">
        <v>43</v>
      </c>
    </row>
    <row r="738" customFormat="false" ht="15" hidden="false" customHeight="false" outlineLevel="0" collapsed="false">
      <c r="A738" s="0" t="n">
        <v>3067</v>
      </c>
      <c r="B738" s="15" t="n">
        <v>45809</v>
      </c>
      <c r="C738" s="0" t="n">
        <v>5</v>
      </c>
      <c r="D738" s="16" t="n">
        <v>5474</v>
      </c>
      <c r="E738" s="16" t="n">
        <v>136</v>
      </c>
      <c r="F738" s="16" t="n">
        <v>140</v>
      </c>
      <c r="G738" s="16" t="n">
        <v>447</v>
      </c>
      <c r="H738" s="16" t="n">
        <v>55</v>
      </c>
    </row>
    <row r="739" customFormat="false" ht="15" hidden="false" customHeight="false" outlineLevel="0" collapsed="false">
      <c r="A739" s="0" t="n">
        <v>3067</v>
      </c>
      <c r="B739" s="15" t="n">
        <v>45901</v>
      </c>
      <c r="C739" s="0" t="n">
        <v>5</v>
      </c>
      <c r="D739" s="16" t="n">
        <v>5461</v>
      </c>
      <c r="E739" s="16" t="n">
        <v>150</v>
      </c>
      <c r="F739" s="16" t="n">
        <v>145</v>
      </c>
      <c r="G739" s="16" t="n">
        <v>523</v>
      </c>
      <c r="H739" s="16" t="n">
        <v>67</v>
      </c>
    </row>
    <row r="740" customFormat="false" ht="15" hidden="false" customHeight="false" outlineLevel="0" collapsed="false">
      <c r="A740" s="0" t="n">
        <v>3067</v>
      </c>
      <c r="B740" s="15" t="n">
        <v>45992</v>
      </c>
      <c r="C740" s="0" t="n">
        <v>5</v>
      </c>
      <c r="D740" s="16" t="n">
        <v>5619</v>
      </c>
      <c r="E740" s="16" t="n">
        <v>165</v>
      </c>
      <c r="F740" s="16" t="n">
        <v>168</v>
      </c>
      <c r="G740" s="16" t="n">
        <v>606</v>
      </c>
      <c r="H740" s="16" t="n">
        <v>79</v>
      </c>
    </row>
    <row r="741" customFormat="false" ht="15" hidden="false" customHeight="false" outlineLevel="0" collapsed="false">
      <c r="A741" s="0" t="n">
        <v>3067</v>
      </c>
      <c r="B741" s="15" t="n">
        <v>46082</v>
      </c>
      <c r="C741" s="0" t="n">
        <v>5</v>
      </c>
      <c r="D741" s="16" t="n">
        <v>5588</v>
      </c>
      <c r="E741" s="16" t="n">
        <v>184</v>
      </c>
      <c r="F741" s="16" t="n">
        <v>175</v>
      </c>
      <c r="G741" s="16" t="n">
        <v>350</v>
      </c>
      <c r="H741" s="16" t="n">
        <v>62</v>
      </c>
    </row>
    <row r="742" customFormat="false" ht="15" hidden="false" customHeight="false" outlineLevel="0" collapsed="false">
      <c r="A742" s="0" t="n">
        <v>3067</v>
      </c>
      <c r="B742" s="15" t="n">
        <v>46174</v>
      </c>
      <c r="C742" s="0" t="n">
        <v>5</v>
      </c>
      <c r="D742" s="16" t="n">
        <v>5642</v>
      </c>
      <c r="E742" s="16" t="n">
        <v>217</v>
      </c>
      <c r="F742" s="16" t="n">
        <v>197</v>
      </c>
      <c r="G742" s="16" t="n">
        <v>444</v>
      </c>
      <c r="H742" s="16" t="n">
        <v>97</v>
      </c>
    </row>
    <row r="743" customFormat="false" ht="15" hidden="false" customHeight="false" outlineLevel="0" collapsed="false">
      <c r="A743" s="0" t="n">
        <v>3068</v>
      </c>
      <c r="B743" s="15" t="n">
        <v>45078</v>
      </c>
      <c r="C743" s="0" t="n">
        <v>5</v>
      </c>
      <c r="D743" s="16" t="n">
        <v>10993</v>
      </c>
      <c r="E743" s="16" t="n">
        <v>168</v>
      </c>
      <c r="F743" s="16" t="n">
        <v>134</v>
      </c>
      <c r="G743" s="16" t="n">
        <v>640</v>
      </c>
      <c r="H743" s="16" t="n">
        <v>109</v>
      </c>
    </row>
    <row r="744" customFormat="false" ht="15" hidden="false" customHeight="false" outlineLevel="0" collapsed="false">
      <c r="A744" s="0" t="n">
        <v>3068</v>
      </c>
      <c r="B744" s="15" t="n">
        <v>45170</v>
      </c>
      <c r="C744" s="0" t="n">
        <v>5</v>
      </c>
      <c r="D744" s="16" t="n">
        <v>11080</v>
      </c>
      <c r="E744" s="16" t="n">
        <v>179</v>
      </c>
      <c r="F744" s="16" t="n">
        <v>149</v>
      </c>
      <c r="G744" s="16" t="n">
        <v>759</v>
      </c>
      <c r="H744" s="16" t="n">
        <v>119</v>
      </c>
    </row>
    <row r="745" customFormat="false" ht="15" hidden="false" customHeight="false" outlineLevel="0" collapsed="false">
      <c r="A745" s="0" t="n">
        <v>3068</v>
      </c>
      <c r="B745" s="15" t="n">
        <v>45261</v>
      </c>
      <c r="C745" s="0" t="n">
        <v>5</v>
      </c>
      <c r="D745" s="16" t="n">
        <v>11167</v>
      </c>
      <c r="E745" s="16" t="n">
        <v>201</v>
      </c>
      <c r="F745" s="16" t="n">
        <v>155</v>
      </c>
      <c r="G745" s="16" t="n">
        <v>874</v>
      </c>
      <c r="H745" s="16" t="n">
        <v>140</v>
      </c>
    </row>
    <row r="746" customFormat="false" ht="15" hidden="false" customHeight="false" outlineLevel="0" collapsed="false">
      <c r="A746" s="0" t="n">
        <v>3068</v>
      </c>
      <c r="B746" s="15" t="n">
        <v>45352</v>
      </c>
      <c r="C746" s="0" t="n">
        <v>5</v>
      </c>
      <c r="D746" s="16" t="n">
        <v>11175</v>
      </c>
      <c r="E746" s="16" t="n">
        <v>230</v>
      </c>
      <c r="F746" s="16" t="n">
        <v>177</v>
      </c>
      <c r="G746" s="16" t="n">
        <v>548</v>
      </c>
      <c r="H746" s="16" t="n">
        <v>117</v>
      </c>
    </row>
    <row r="747" customFormat="false" ht="15" hidden="false" customHeight="false" outlineLevel="0" collapsed="false">
      <c r="A747" s="0" t="n">
        <v>3068</v>
      </c>
      <c r="B747" s="15" t="n">
        <v>45444</v>
      </c>
      <c r="C747" s="0" t="n">
        <v>5</v>
      </c>
      <c r="D747" s="16" t="n">
        <v>11190</v>
      </c>
      <c r="E747" s="16" t="n">
        <v>259</v>
      </c>
      <c r="F747" s="16" t="n">
        <v>202</v>
      </c>
      <c r="G747" s="16" t="n">
        <v>714</v>
      </c>
      <c r="H747" s="16" t="n">
        <v>144</v>
      </c>
    </row>
    <row r="748" customFormat="false" ht="15" hidden="false" customHeight="false" outlineLevel="0" collapsed="false">
      <c r="A748" s="0" t="n">
        <v>3068</v>
      </c>
      <c r="B748" s="15" t="n">
        <v>45536</v>
      </c>
      <c r="C748" s="0" t="n">
        <v>5</v>
      </c>
      <c r="D748" s="16" t="n">
        <v>11197</v>
      </c>
      <c r="E748" s="16" t="n">
        <v>281</v>
      </c>
      <c r="F748" s="16" t="n">
        <v>209</v>
      </c>
      <c r="G748" s="16" t="n">
        <v>857</v>
      </c>
      <c r="H748" s="16" t="n">
        <v>166</v>
      </c>
    </row>
    <row r="749" customFormat="false" ht="15" hidden="false" customHeight="false" outlineLevel="0" collapsed="false">
      <c r="A749" s="0" t="n">
        <v>3068</v>
      </c>
      <c r="B749" s="15" t="n">
        <v>45627</v>
      </c>
      <c r="C749" s="0" t="n">
        <v>5</v>
      </c>
      <c r="D749" s="16" t="n">
        <v>11174</v>
      </c>
      <c r="E749" s="16" t="n">
        <v>309</v>
      </c>
      <c r="F749" s="16" t="n">
        <v>215</v>
      </c>
      <c r="G749" s="16" t="n">
        <v>991</v>
      </c>
      <c r="H749" s="16" t="n">
        <v>196</v>
      </c>
    </row>
    <row r="750" customFormat="false" ht="15" hidden="false" customHeight="false" outlineLevel="0" collapsed="false">
      <c r="A750" s="0" t="n">
        <v>3068</v>
      </c>
      <c r="B750" s="15" t="n">
        <v>45717</v>
      </c>
      <c r="C750" s="0" t="n">
        <v>5</v>
      </c>
      <c r="D750" s="16" t="n">
        <v>11230</v>
      </c>
      <c r="E750" s="16" t="n">
        <v>332</v>
      </c>
      <c r="F750" s="16" t="n">
        <v>244</v>
      </c>
      <c r="G750" s="16" t="n">
        <v>592</v>
      </c>
      <c r="H750" s="16" t="n">
        <v>113</v>
      </c>
    </row>
    <row r="751" customFormat="false" ht="15" hidden="false" customHeight="false" outlineLevel="0" collapsed="false">
      <c r="A751" s="0" t="n">
        <v>3068</v>
      </c>
      <c r="B751" s="15" t="n">
        <v>45809</v>
      </c>
      <c r="C751" s="0" t="n">
        <v>5</v>
      </c>
      <c r="D751" s="16" t="n">
        <v>11177</v>
      </c>
      <c r="E751" s="16" t="n">
        <v>361</v>
      </c>
      <c r="F751" s="16" t="n">
        <v>267</v>
      </c>
      <c r="G751" s="16" t="n">
        <v>722</v>
      </c>
      <c r="H751" s="16" t="n">
        <v>140</v>
      </c>
    </row>
    <row r="752" customFormat="false" ht="15" hidden="false" customHeight="false" outlineLevel="0" collapsed="false">
      <c r="A752" s="0" t="n">
        <v>3068</v>
      </c>
      <c r="B752" s="15" t="n">
        <v>45901</v>
      </c>
      <c r="C752" s="0" t="n">
        <v>5</v>
      </c>
      <c r="D752" s="16" t="n">
        <v>11236</v>
      </c>
      <c r="E752" s="16" t="n">
        <v>392</v>
      </c>
      <c r="F752" s="16" t="n">
        <v>286</v>
      </c>
      <c r="G752" s="16" t="n">
        <v>854</v>
      </c>
      <c r="H752" s="16" t="n">
        <v>168</v>
      </c>
    </row>
    <row r="753" customFormat="false" ht="15" hidden="false" customHeight="false" outlineLevel="0" collapsed="false">
      <c r="A753" s="0" t="n">
        <v>3068</v>
      </c>
      <c r="B753" s="15" t="n">
        <v>45992</v>
      </c>
      <c r="C753" s="0" t="n">
        <v>5</v>
      </c>
      <c r="D753" s="16" t="n">
        <v>11278</v>
      </c>
      <c r="E753" s="16" t="n">
        <v>433</v>
      </c>
      <c r="F753" s="16" t="n">
        <v>305</v>
      </c>
      <c r="G753" s="16" t="n">
        <v>979</v>
      </c>
      <c r="H753" s="16" t="n">
        <v>211</v>
      </c>
    </row>
    <row r="754" customFormat="false" ht="15" hidden="false" customHeight="false" outlineLevel="0" collapsed="false">
      <c r="A754" s="0" t="n">
        <v>3068</v>
      </c>
      <c r="B754" s="15" t="n">
        <v>46082</v>
      </c>
      <c r="C754" s="0" t="n">
        <v>5</v>
      </c>
      <c r="D754" s="16" t="n">
        <v>11322</v>
      </c>
      <c r="E754" s="16" t="n">
        <v>462</v>
      </c>
      <c r="F754" s="16" t="n">
        <v>333</v>
      </c>
      <c r="G754" s="16" t="n">
        <v>494</v>
      </c>
      <c r="H754" s="16" t="n">
        <v>132</v>
      </c>
    </row>
    <row r="755" customFormat="false" ht="15" hidden="false" customHeight="false" outlineLevel="0" collapsed="false">
      <c r="A755" s="0" t="n">
        <v>3068</v>
      </c>
      <c r="B755" s="15" t="n">
        <v>46174</v>
      </c>
      <c r="C755" s="0" t="n">
        <v>5</v>
      </c>
      <c r="D755" s="16" t="n">
        <v>11353</v>
      </c>
      <c r="E755" s="16" t="n">
        <v>551</v>
      </c>
      <c r="F755" s="16" t="n">
        <v>343</v>
      </c>
      <c r="G755" s="16" t="n">
        <v>652</v>
      </c>
      <c r="H755" s="16" t="n">
        <v>224</v>
      </c>
    </row>
    <row r="756" customFormat="false" ht="15" hidden="false" customHeight="false" outlineLevel="0" collapsed="false">
      <c r="A756" s="0" t="n">
        <v>3070</v>
      </c>
      <c r="B756" s="15" t="n">
        <v>45078</v>
      </c>
      <c r="C756" s="0" t="n">
        <v>5</v>
      </c>
      <c r="D756" s="16" t="n">
        <v>14498</v>
      </c>
      <c r="E756" s="16" t="n">
        <v>184</v>
      </c>
      <c r="F756" s="16" t="n">
        <v>415</v>
      </c>
      <c r="G756" s="16" t="n">
        <v>873</v>
      </c>
      <c r="H756" s="16" t="n">
        <v>100</v>
      </c>
    </row>
    <row r="757" customFormat="false" ht="15" hidden="false" customHeight="false" outlineLevel="0" collapsed="false">
      <c r="A757" s="0" t="n">
        <v>3070</v>
      </c>
      <c r="B757" s="15" t="n">
        <v>45170</v>
      </c>
      <c r="C757" s="0" t="n">
        <v>5</v>
      </c>
      <c r="D757" s="16" t="n">
        <v>14587</v>
      </c>
      <c r="E757" s="16" t="n">
        <v>217</v>
      </c>
      <c r="F757" s="16" t="n">
        <v>427</v>
      </c>
      <c r="G757" s="16" t="n">
        <v>1038</v>
      </c>
      <c r="H757" s="16" t="n">
        <v>131</v>
      </c>
    </row>
    <row r="758" customFormat="false" ht="15" hidden="false" customHeight="false" outlineLevel="0" collapsed="false">
      <c r="A758" s="0" t="n">
        <v>3070</v>
      </c>
      <c r="B758" s="15" t="n">
        <v>45261</v>
      </c>
      <c r="C758" s="0" t="n">
        <v>5</v>
      </c>
      <c r="D758" s="16" t="n">
        <v>14727</v>
      </c>
      <c r="E758" s="16" t="n">
        <v>243</v>
      </c>
      <c r="F758" s="16" t="n">
        <v>450</v>
      </c>
      <c r="G758" s="16" t="n">
        <v>1215</v>
      </c>
      <c r="H758" s="16" t="n">
        <v>152</v>
      </c>
    </row>
    <row r="759" customFormat="false" ht="15" hidden="false" customHeight="false" outlineLevel="0" collapsed="false">
      <c r="A759" s="0" t="n">
        <v>3070</v>
      </c>
      <c r="B759" s="15" t="n">
        <v>45352</v>
      </c>
      <c r="C759" s="0" t="n">
        <v>5</v>
      </c>
      <c r="D759" s="16" t="n">
        <v>14803</v>
      </c>
      <c r="E759" s="16" t="n">
        <v>281</v>
      </c>
      <c r="F759" s="16" t="n">
        <v>453</v>
      </c>
      <c r="G759" s="16" t="n">
        <v>732</v>
      </c>
      <c r="H759" s="16" t="n">
        <v>141</v>
      </c>
    </row>
    <row r="760" customFormat="false" ht="15" hidden="false" customHeight="false" outlineLevel="0" collapsed="false">
      <c r="A760" s="0" t="n">
        <v>3070</v>
      </c>
      <c r="B760" s="15" t="n">
        <v>45444</v>
      </c>
      <c r="C760" s="0" t="n">
        <v>5</v>
      </c>
      <c r="D760" s="16" t="n">
        <v>14853</v>
      </c>
      <c r="E760" s="16" t="n">
        <v>307</v>
      </c>
      <c r="F760" s="16" t="n">
        <v>459</v>
      </c>
      <c r="G760" s="16" t="n">
        <v>893</v>
      </c>
      <c r="H760" s="16" t="n">
        <v>173</v>
      </c>
    </row>
    <row r="761" customFormat="false" ht="15" hidden="false" customHeight="false" outlineLevel="0" collapsed="false">
      <c r="A761" s="0" t="n">
        <v>3070</v>
      </c>
      <c r="B761" s="15" t="n">
        <v>45536</v>
      </c>
      <c r="C761" s="0" t="n">
        <v>5</v>
      </c>
      <c r="D761" s="16" t="n">
        <v>14810</v>
      </c>
      <c r="E761" s="16" t="n">
        <v>334</v>
      </c>
      <c r="F761" s="16" t="n">
        <v>473</v>
      </c>
      <c r="G761" s="16" t="n">
        <v>1079</v>
      </c>
      <c r="H761" s="16" t="n">
        <v>200</v>
      </c>
    </row>
    <row r="762" customFormat="false" ht="15" hidden="false" customHeight="false" outlineLevel="0" collapsed="false">
      <c r="A762" s="0" t="n">
        <v>3070</v>
      </c>
      <c r="B762" s="15" t="n">
        <v>45627</v>
      </c>
      <c r="C762" s="0" t="n">
        <v>5</v>
      </c>
      <c r="D762" s="16" t="n">
        <v>14918</v>
      </c>
      <c r="E762" s="16" t="n">
        <v>375</v>
      </c>
      <c r="F762" s="16" t="n">
        <v>471</v>
      </c>
      <c r="G762" s="16" t="n">
        <v>1282</v>
      </c>
      <c r="H762" s="16" t="n">
        <v>243</v>
      </c>
    </row>
    <row r="763" customFormat="false" ht="15" hidden="false" customHeight="false" outlineLevel="0" collapsed="false">
      <c r="A763" s="0" t="n">
        <v>3070</v>
      </c>
      <c r="B763" s="15" t="n">
        <v>45717</v>
      </c>
      <c r="C763" s="0" t="n">
        <v>5</v>
      </c>
      <c r="D763" s="16" t="n">
        <v>15015</v>
      </c>
      <c r="E763" s="16" t="n">
        <v>399</v>
      </c>
      <c r="F763" s="16" t="n">
        <v>511</v>
      </c>
      <c r="G763" s="16" t="n">
        <v>758</v>
      </c>
      <c r="H763" s="16" t="n">
        <v>129</v>
      </c>
    </row>
    <row r="764" customFormat="false" ht="15" hidden="false" customHeight="false" outlineLevel="0" collapsed="false">
      <c r="A764" s="0" t="n">
        <v>3070</v>
      </c>
      <c r="B764" s="15" t="n">
        <v>45809</v>
      </c>
      <c r="C764" s="0" t="n">
        <v>5</v>
      </c>
      <c r="D764" s="16" t="n">
        <v>15062</v>
      </c>
      <c r="E764" s="16" t="n">
        <v>440</v>
      </c>
      <c r="F764" s="16" t="n">
        <v>533</v>
      </c>
      <c r="G764" s="16" t="n">
        <v>964</v>
      </c>
      <c r="H764" s="16" t="n">
        <v>173</v>
      </c>
    </row>
    <row r="765" customFormat="false" ht="15" hidden="false" customHeight="false" outlineLevel="0" collapsed="false">
      <c r="A765" s="0" t="n">
        <v>3070</v>
      </c>
      <c r="B765" s="15" t="n">
        <v>45901</v>
      </c>
      <c r="C765" s="0" t="n">
        <v>5</v>
      </c>
      <c r="D765" s="16" t="n">
        <v>15122</v>
      </c>
      <c r="E765" s="16" t="n">
        <v>476</v>
      </c>
      <c r="F765" s="16" t="n">
        <v>557</v>
      </c>
      <c r="G765" s="16" t="n">
        <v>1116</v>
      </c>
      <c r="H765" s="16" t="n">
        <v>206</v>
      </c>
    </row>
    <row r="766" customFormat="false" ht="15" hidden="false" customHeight="false" outlineLevel="0" collapsed="false">
      <c r="A766" s="0" t="n">
        <v>3070</v>
      </c>
      <c r="B766" s="15" t="n">
        <v>45992</v>
      </c>
      <c r="C766" s="0" t="n">
        <v>5</v>
      </c>
      <c r="D766" s="16" t="n">
        <v>15204</v>
      </c>
      <c r="E766" s="16" t="n">
        <v>526</v>
      </c>
      <c r="F766" s="16" t="n">
        <v>583</v>
      </c>
      <c r="G766" s="16" t="n">
        <v>1296</v>
      </c>
      <c r="H766" s="16" t="n">
        <v>254</v>
      </c>
    </row>
    <row r="767" customFormat="false" ht="15" hidden="false" customHeight="false" outlineLevel="0" collapsed="false">
      <c r="A767" s="0" t="n">
        <v>3070</v>
      </c>
      <c r="B767" s="15" t="n">
        <v>46082</v>
      </c>
      <c r="C767" s="0" t="n">
        <v>5</v>
      </c>
      <c r="D767" s="16" t="n">
        <v>15368</v>
      </c>
      <c r="E767" s="16" t="n">
        <v>589</v>
      </c>
      <c r="F767" s="16" t="n">
        <v>618</v>
      </c>
      <c r="G767" s="16" t="n">
        <v>734</v>
      </c>
      <c r="H767" s="16" t="n">
        <v>180</v>
      </c>
    </row>
    <row r="768" customFormat="false" ht="15" hidden="false" customHeight="false" outlineLevel="0" collapsed="false">
      <c r="A768" s="0" t="n">
        <v>3070</v>
      </c>
      <c r="B768" s="15" t="n">
        <v>46174</v>
      </c>
      <c r="C768" s="0" t="n">
        <v>5</v>
      </c>
      <c r="D768" s="16" t="n">
        <v>15446</v>
      </c>
      <c r="E768" s="16" t="n">
        <v>694</v>
      </c>
      <c r="F768" s="16" t="n">
        <v>640</v>
      </c>
      <c r="G768" s="16" t="n">
        <v>944</v>
      </c>
      <c r="H768" s="16" t="n">
        <v>278</v>
      </c>
    </row>
    <row r="769" customFormat="false" ht="15" hidden="false" customHeight="false" outlineLevel="0" collapsed="false">
      <c r="A769" s="0" t="n">
        <v>3071</v>
      </c>
      <c r="B769" s="15" t="n">
        <v>45078</v>
      </c>
      <c r="C769" s="0" t="n">
        <v>5</v>
      </c>
      <c r="D769" s="16" t="n">
        <v>11700</v>
      </c>
      <c r="E769" s="16" t="n">
        <v>82</v>
      </c>
      <c r="F769" s="16" t="n">
        <v>180</v>
      </c>
      <c r="G769" s="16" t="n">
        <v>701</v>
      </c>
      <c r="H769" s="16" t="n">
        <v>43</v>
      </c>
    </row>
    <row r="770" customFormat="false" ht="15" hidden="false" customHeight="false" outlineLevel="0" collapsed="false">
      <c r="A770" s="0" t="n">
        <v>3071</v>
      </c>
      <c r="B770" s="15" t="n">
        <v>45170</v>
      </c>
      <c r="C770" s="0" t="n">
        <v>5</v>
      </c>
      <c r="D770" s="16" t="n">
        <v>11709</v>
      </c>
      <c r="E770" s="16" t="n">
        <v>107</v>
      </c>
      <c r="F770" s="16" t="n">
        <v>192</v>
      </c>
      <c r="G770" s="16" t="n">
        <v>823</v>
      </c>
      <c r="H770" s="16" t="n">
        <v>65</v>
      </c>
    </row>
    <row r="771" customFormat="false" ht="15" hidden="false" customHeight="false" outlineLevel="0" collapsed="false">
      <c r="A771" s="0" t="n">
        <v>3071</v>
      </c>
      <c r="B771" s="15" t="n">
        <v>45261</v>
      </c>
      <c r="C771" s="0" t="n">
        <v>5</v>
      </c>
      <c r="D771" s="16" t="n">
        <v>11765</v>
      </c>
      <c r="E771" s="16" t="n">
        <v>120</v>
      </c>
      <c r="F771" s="16" t="n">
        <v>200</v>
      </c>
      <c r="G771" s="16" t="n">
        <v>956</v>
      </c>
      <c r="H771" s="16" t="n">
        <v>80</v>
      </c>
    </row>
    <row r="772" customFormat="false" ht="15" hidden="false" customHeight="false" outlineLevel="0" collapsed="false">
      <c r="A772" s="0" t="n">
        <v>3071</v>
      </c>
      <c r="B772" s="15" t="n">
        <v>45352</v>
      </c>
      <c r="C772" s="0" t="n">
        <v>5</v>
      </c>
      <c r="D772" s="16" t="n">
        <v>11832</v>
      </c>
      <c r="E772" s="16" t="n">
        <v>134</v>
      </c>
      <c r="F772" s="16" t="n">
        <v>215</v>
      </c>
      <c r="G772" s="16" t="n">
        <v>570</v>
      </c>
      <c r="H772" s="16" t="n">
        <v>74</v>
      </c>
    </row>
    <row r="773" customFormat="false" ht="15" hidden="false" customHeight="false" outlineLevel="0" collapsed="false">
      <c r="A773" s="0" t="n">
        <v>3071</v>
      </c>
      <c r="B773" s="15" t="n">
        <v>45444</v>
      </c>
      <c r="C773" s="0" t="n">
        <v>5</v>
      </c>
      <c r="D773" s="16" t="n">
        <v>11941</v>
      </c>
      <c r="E773" s="16" t="n">
        <v>152</v>
      </c>
      <c r="F773" s="16" t="n">
        <v>230</v>
      </c>
      <c r="G773" s="16" t="n">
        <v>703</v>
      </c>
      <c r="H773" s="16" t="n">
        <v>88</v>
      </c>
    </row>
    <row r="774" customFormat="false" ht="15" hidden="false" customHeight="false" outlineLevel="0" collapsed="false">
      <c r="A774" s="0" t="n">
        <v>3071</v>
      </c>
      <c r="B774" s="15" t="n">
        <v>45536</v>
      </c>
      <c r="C774" s="0" t="n">
        <v>5</v>
      </c>
      <c r="D774" s="16" t="n">
        <v>11977</v>
      </c>
      <c r="E774" s="16" t="n">
        <v>170</v>
      </c>
      <c r="F774" s="16" t="n">
        <v>239</v>
      </c>
      <c r="G774" s="16" t="n">
        <v>847</v>
      </c>
      <c r="H774" s="16" t="n">
        <v>104</v>
      </c>
    </row>
    <row r="775" customFormat="false" ht="15" hidden="false" customHeight="false" outlineLevel="0" collapsed="false">
      <c r="A775" s="0" t="n">
        <v>3071</v>
      </c>
      <c r="B775" s="15" t="n">
        <v>45627</v>
      </c>
      <c r="C775" s="0" t="n">
        <v>5</v>
      </c>
      <c r="D775" s="16" t="n">
        <v>12044</v>
      </c>
      <c r="E775" s="16" t="n">
        <v>195</v>
      </c>
      <c r="F775" s="16" t="n">
        <v>261</v>
      </c>
      <c r="G775" s="16" t="n">
        <v>996</v>
      </c>
      <c r="H775" s="16" t="n">
        <v>129</v>
      </c>
    </row>
    <row r="776" customFormat="false" ht="15" hidden="false" customHeight="false" outlineLevel="0" collapsed="false">
      <c r="A776" s="0" t="n">
        <v>3071</v>
      </c>
      <c r="B776" s="15" t="n">
        <v>45717</v>
      </c>
      <c r="C776" s="0" t="n">
        <v>5</v>
      </c>
      <c r="D776" s="16" t="n">
        <v>12115</v>
      </c>
      <c r="E776" s="16" t="n">
        <v>213</v>
      </c>
      <c r="F776" s="16" t="n">
        <v>273</v>
      </c>
      <c r="G776" s="16" t="n">
        <v>567</v>
      </c>
      <c r="H776" s="16" t="n">
        <v>66</v>
      </c>
    </row>
    <row r="777" customFormat="false" ht="15" hidden="false" customHeight="false" outlineLevel="0" collapsed="false">
      <c r="A777" s="0" t="n">
        <v>3071</v>
      </c>
      <c r="B777" s="15" t="n">
        <v>45809</v>
      </c>
      <c r="C777" s="0" t="n">
        <v>5</v>
      </c>
      <c r="D777" s="16" t="n">
        <v>12221</v>
      </c>
      <c r="E777" s="16" t="n">
        <v>251</v>
      </c>
      <c r="F777" s="16" t="n">
        <v>286</v>
      </c>
      <c r="G777" s="16" t="n">
        <v>709</v>
      </c>
      <c r="H777" s="16" t="n">
        <v>101</v>
      </c>
    </row>
    <row r="778" customFormat="false" ht="15" hidden="false" customHeight="false" outlineLevel="0" collapsed="false">
      <c r="A778" s="0" t="n">
        <v>3071</v>
      </c>
      <c r="B778" s="15" t="n">
        <v>45901</v>
      </c>
      <c r="C778" s="0" t="n">
        <v>5</v>
      </c>
      <c r="D778" s="16" t="n">
        <v>12222</v>
      </c>
      <c r="E778" s="16" t="n">
        <v>277</v>
      </c>
      <c r="F778" s="16" t="n">
        <v>309</v>
      </c>
      <c r="G778" s="16" t="n">
        <v>871</v>
      </c>
      <c r="H778" s="16" t="n">
        <v>131</v>
      </c>
    </row>
    <row r="779" customFormat="false" ht="15" hidden="false" customHeight="false" outlineLevel="0" collapsed="false">
      <c r="A779" s="0" t="n">
        <v>3071</v>
      </c>
      <c r="B779" s="15" t="n">
        <v>45992</v>
      </c>
      <c r="C779" s="0" t="n">
        <v>5</v>
      </c>
      <c r="D779" s="16" t="n">
        <v>12305</v>
      </c>
      <c r="E779" s="16" t="n">
        <v>314</v>
      </c>
      <c r="F779" s="16" t="n">
        <v>329</v>
      </c>
      <c r="G779" s="16" t="n">
        <v>1046</v>
      </c>
      <c r="H779" s="16" t="n">
        <v>170</v>
      </c>
    </row>
    <row r="780" customFormat="false" ht="15" hidden="false" customHeight="false" outlineLevel="0" collapsed="false">
      <c r="A780" s="0" t="n">
        <v>3071</v>
      </c>
      <c r="B780" s="15" t="n">
        <v>46082</v>
      </c>
      <c r="C780" s="0" t="n">
        <v>5</v>
      </c>
      <c r="D780" s="16" t="n">
        <v>12333</v>
      </c>
      <c r="E780" s="16" t="n">
        <v>349</v>
      </c>
      <c r="F780" s="16" t="n">
        <v>336</v>
      </c>
      <c r="G780" s="16" t="n">
        <v>593</v>
      </c>
      <c r="H780" s="16" t="n">
        <v>120</v>
      </c>
    </row>
    <row r="781" customFormat="false" ht="15" hidden="false" customHeight="false" outlineLevel="0" collapsed="false">
      <c r="A781" s="0" t="n">
        <v>3071</v>
      </c>
      <c r="B781" s="15" t="n">
        <v>46174</v>
      </c>
      <c r="C781" s="0" t="n">
        <v>5</v>
      </c>
      <c r="D781" s="16" t="n">
        <v>12448</v>
      </c>
      <c r="E781" s="16" t="n">
        <v>424</v>
      </c>
      <c r="F781" s="16" t="n">
        <v>365</v>
      </c>
      <c r="G781" s="16" t="n">
        <v>782</v>
      </c>
      <c r="H781" s="16" t="n">
        <v>194</v>
      </c>
    </row>
    <row r="782" customFormat="false" ht="15" hidden="false" customHeight="false" outlineLevel="0" collapsed="false">
      <c r="A782" s="0" t="n">
        <v>3072</v>
      </c>
      <c r="B782" s="15" t="n">
        <v>45078</v>
      </c>
      <c r="C782" s="0" t="n">
        <v>4</v>
      </c>
      <c r="D782" s="16" t="n">
        <v>25660</v>
      </c>
      <c r="E782" s="16" t="n">
        <v>167</v>
      </c>
      <c r="F782" s="16" t="n">
        <v>559</v>
      </c>
      <c r="G782" s="16" t="n">
        <v>2229</v>
      </c>
      <c r="H782" s="16" t="n">
        <v>87</v>
      </c>
    </row>
    <row r="783" customFormat="false" ht="15" hidden="false" customHeight="false" outlineLevel="0" collapsed="false">
      <c r="A783" s="0" t="n">
        <v>3072</v>
      </c>
      <c r="B783" s="15" t="n">
        <v>45170</v>
      </c>
      <c r="C783" s="0" t="n">
        <v>4</v>
      </c>
      <c r="D783" s="16" t="n">
        <v>25944</v>
      </c>
      <c r="E783" s="16" t="n">
        <v>181</v>
      </c>
      <c r="F783" s="16" t="n">
        <v>581</v>
      </c>
      <c r="G783" s="16" t="n">
        <v>2649</v>
      </c>
      <c r="H783" s="16" t="n">
        <v>104</v>
      </c>
    </row>
    <row r="784" customFormat="false" ht="15" hidden="false" customHeight="false" outlineLevel="0" collapsed="false">
      <c r="A784" s="0" t="n">
        <v>3072</v>
      </c>
      <c r="B784" s="15" t="n">
        <v>45261</v>
      </c>
      <c r="C784" s="0" t="n">
        <v>4</v>
      </c>
      <c r="D784" s="16" t="n">
        <v>26036</v>
      </c>
      <c r="E784" s="16" t="n">
        <v>198</v>
      </c>
      <c r="F784" s="16" t="n">
        <v>609</v>
      </c>
      <c r="G784" s="16" t="n">
        <v>3129</v>
      </c>
      <c r="H784" s="16" t="n">
        <v>121</v>
      </c>
    </row>
    <row r="785" customFormat="false" ht="15" hidden="false" customHeight="false" outlineLevel="0" collapsed="false">
      <c r="A785" s="0" t="n">
        <v>3072</v>
      </c>
      <c r="B785" s="15" t="n">
        <v>45352</v>
      </c>
      <c r="C785" s="0" t="n">
        <v>4</v>
      </c>
      <c r="D785" s="16" t="n">
        <v>26143</v>
      </c>
      <c r="E785" s="16" t="n">
        <v>238</v>
      </c>
      <c r="F785" s="16" t="n">
        <v>621</v>
      </c>
      <c r="G785" s="16" t="n">
        <v>2054</v>
      </c>
      <c r="H785" s="16" t="n">
        <v>113</v>
      </c>
    </row>
    <row r="786" customFormat="false" ht="15" hidden="false" customHeight="false" outlineLevel="0" collapsed="false">
      <c r="A786" s="0" t="n">
        <v>3072</v>
      </c>
      <c r="B786" s="15" t="n">
        <v>45444</v>
      </c>
      <c r="C786" s="0" t="n">
        <v>4</v>
      </c>
      <c r="D786" s="16" t="n">
        <v>26508</v>
      </c>
      <c r="E786" s="16" t="n">
        <v>275</v>
      </c>
      <c r="F786" s="16" t="n">
        <v>696</v>
      </c>
      <c r="G786" s="16" t="n">
        <v>2556</v>
      </c>
      <c r="H786" s="16" t="n">
        <v>147</v>
      </c>
    </row>
    <row r="787" customFormat="false" ht="15" hidden="false" customHeight="false" outlineLevel="0" collapsed="false">
      <c r="A787" s="0" t="n">
        <v>3072</v>
      </c>
      <c r="B787" s="15" t="n">
        <v>45536</v>
      </c>
      <c r="C787" s="0" t="n">
        <v>4</v>
      </c>
      <c r="D787" s="16" t="n">
        <v>26773</v>
      </c>
      <c r="E787" s="16" t="n">
        <v>309</v>
      </c>
      <c r="F787" s="16" t="n">
        <v>761</v>
      </c>
      <c r="G787" s="16" t="n">
        <v>3026</v>
      </c>
      <c r="H787" s="16" t="n">
        <v>176</v>
      </c>
    </row>
    <row r="788" customFormat="false" ht="15" hidden="false" customHeight="false" outlineLevel="0" collapsed="false">
      <c r="A788" s="0" t="n">
        <v>3072</v>
      </c>
      <c r="B788" s="15" t="n">
        <v>45627</v>
      </c>
      <c r="C788" s="0" t="n">
        <v>4</v>
      </c>
      <c r="D788" s="16" t="n">
        <v>27098</v>
      </c>
      <c r="E788" s="16" t="n">
        <v>351</v>
      </c>
      <c r="F788" s="16" t="n">
        <v>804</v>
      </c>
      <c r="G788" s="16" t="n">
        <v>3567</v>
      </c>
      <c r="H788" s="16" t="n">
        <v>214</v>
      </c>
    </row>
    <row r="789" customFormat="false" ht="15" hidden="false" customHeight="false" outlineLevel="0" collapsed="false">
      <c r="A789" s="0" t="n">
        <v>3072</v>
      </c>
      <c r="B789" s="15" t="n">
        <v>45717</v>
      </c>
      <c r="C789" s="0" t="n">
        <v>4</v>
      </c>
      <c r="D789" s="16" t="n">
        <v>27117</v>
      </c>
      <c r="E789" s="16" t="n">
        <v>375</v>
      </c>
      <c r="F789" s="16" t="n">
        <v>846</v>
      </c>
      <c r="G789" s="16" t="n">
        <v>2257</v>
      </c>
      <c r="H789" s="16" t="n">
        <v>127</v>
      </c>
    </row>
    <row r="790" customFormat="false" ht="15" hidden="false" customHeight="false" outlineLevel="0" collapsed="false">
      <c r="A790" s="0" t="n">
        <v>3072</v>
      </c>
      <c r="B790" s="15" t="n">
        <v>45809</v>
      </c>
      <c r="C790" s="0" t="n">
        <v>4</v>
      </c>
      <c r="D790" s="16" t="n">
        <v>27208</v>
      </c>
      <c r="E790" s="16" t="n">
        <v>409</v>
      </c>
      <c r="F790" s="16" t="n">
        <v>906</v>
      </c>
      <c r="G790" s="16" t="n">
        <v>2740</v>
      </c>
      <c r="H790" s="16" t="n">
        <v>165</v>
      </c>
    </row>
    <row r="791" customFormat="false" ht="15" hidden="false" customHeight="false" outlineLevel="0" collapsed="false">
      <c r="A791" s="0" t="n">
        <v>3072</v>
      </c>
      <c r="B791" s="15" t="n">
        <v>45901</v>
      </c>
      <c r="C791" s="0" t="n">
        <v>4</v>
      </c>
      <c r="D791" s="16" t="n">
        <v>25838</v>
      </c>
      <c r="E791" s="16" t="n">
        <v>449</v>
      </c>
      <c r="F791" s="16" t="n">
        <v>916</v>
      </c>
      <c r="G791" s="16" t="n">
        <v>2532</v>
      </c>
      <c r="H791" s="16" t="n">
        <v>205</v>
      </c>
    </row>
    <row r="792" customFormat="false" ht="15" hidden="false" customHeight="false" outlineLevel="0" collapsed="false">
      <c r="A792" s="0" t="n">
        <v>3072</v>
      </c>
      <c r="B792" s="15" t="n">
        <v>45992</v>
      </c>
      <c r="C792" s="0" t="n">
        <v>4</v>
      </c>
      <c r="D792" s="16" t="n">
        <v>26075</v>
      </c>
      <c r="E792" s="16" t="n">
        <v>504</v>
      </c>
      <c r="F792" s="16" t="n">
        <v>957</v>
      </c>
      <c r="G792" s="16" t="n">
        <v>2926</v>
      </c>
      <c r="H792" s="16" t="n">
        <v>256</v>
      </c>
    </row>
    <row r="793" customFormat="false" ht="15" hidden="false" customHeight="false" outlineLevel="0" collapsed="false">
      <c r="A793" s="0" t="n">
        <v>3072</v>
      </c>
      <c r="B793" s="15" t="n">
        <v>46082</v>
      </c>
      <c r="C793" s="0" t="n">
        <v>4</v>
      </c>
      <c r="D793" s="16" t="n">
        <v>26043</v>
      </c>
      <c r="E793" s="16" t="n">
        <v>561</v>
      </c>
      <c r="F793" s="16" t="n">
        <v>996</v>
      </c>
      <c r="G793" s="16" t="n">
        <v>1780</v>
      </c>
      <c r="H793" s="16" t="n">
        <v>196</v>
      </c>
    </row>
    <row r="794" customFormat="false" ht="15" hidden="false" customHeight="false" outlineLevel="0" collapsed="false">
      <c r="A794" s="0" t="n">
        <v>3072</v>
      </c>
      <c r="B794" s="15" t="n">
        <v>46174</v>
      </c>
      <c r="C794" s="0" t="n">
        <v>4</v>
      </c>
      <c r="D794" s="16" t="n">
        <v>26289</v>
      </c>
      <c r="E794" s="16" t="n">
        <v>678</v>
      </c>
      <c r="F794" s="16" t="n">
        <v>1025</v>
      </c>
      <c r="G794" s="16" t="n">
        <v>2179</v>
      </c>
      <c r="H794" s="16" t="n">
        <v>304</v>
      </c>
    </row>
    <row r="795" customFormat="false" ht="15" hidden="false" customHeight="false" outlineLevel="0" collapsed="false">
      <c r="A795" s="0" t="n">
        <v>3073</v>
      </c>
      <c r="B795" s="15" t="n">
        <v>45078</v>
      </c>
      <c r="C795" s="0" t="n">
        <v>3</v>
      </c>
      <c r="D795" s="16" t="n">
        <v>33449</v>
      </c>
      <c r="E795" s="16" t="n">
        <v>147</v>
      </c>
      <c r="F795" s="16" t="n">
        <v>679</v>
      </c>
      <c r="G795" s="16" t="n">
        <v>1683</v>
      </c>
      <c r="H795" s="16" t="n">
        <v>76</v>
      </c>
    </row>
    <row r="796" customFormat="false" ht="15" hidden="false" customHeight="false" outlineLevel="0" collapsed="false">
      <c r="A796" s="0" t="n">
        <v>3073</v>
      </c>
      <c r="B796" s="15" t="n">
        <v>45170</v>
      </c>
      <c r="C796" s="0" t="n">
        <v>3</v>
      </c>
      <c r="D796" s="16" t="n">
        <v>33706</v>
      </c>
      <c r="E796" s="16" t="n">
        <v>172</v>
      </c>
      <c r="F796" s="16" t="n">
        <v>708</v>
      </c>
      <c r="G796" s="16" t="n">
        <v>2063</v>
      </c>
      <c r="H796" s="16" t="n">
        <v>102</v>
      </c>
    </row>
    <row r="797" customFormat="false" ht="15" hidden="false" customHeight="false" outlineLevel="0" collapsed="false">
      <c r="A797" s="0" t="n">
        <v>3073</v>
      </c>
      <c r="B797" s="15" t="n">
        <v>45261</v>
      </c>
      <c r="C797" s="0" t="n">
        <v>3</v>
      </c>
      <c r="D797" s="16" t="n">
        <v>33800</v>
      </c>
      <c r="E797" s="16" t="n">
        <v>189</v>
      </c>
      <c r="F797" s="16" t="n">
        <v>718</v>
      </c>
      <c r="G797" s="16" t="n">
        <v>2411</v>
      </c>
      <c r="H797" s="16" t="n">
        <v>122</v>
      </c>
    </row>
    <row r="798" customFormat="false" ht="15" hidden="false" customHeight="false" outlineLevel="0" collapsed="false">
      <c r="A798" s="0" t="n">
        <v>3073</v>
      </c>
      <c r="B798" s="15" t="n">
        <v>45352</v>
      </c>
      <c r="C798" s="0" t="n">
        <v>3</v>
      </c>
      <c r="D798" s="16" t="n">
        <v>34039</v>
      </c>
      <c r="E798" s="16" t="n">
        <v>218</v>
      </c>
      <c r="F798" s="16" t="n">
        <v>749</v>
      </c>
      <c r="G798" s="16" t="n">
        <v>1539</v>
      </c>
      <c r="H798" s="16" t="n">
        <v>118</v>
      </c>
    </row>
    <row r="799" customFormat="false" ht="15" hidden="false" customHeight="false" outlineLevel="0" collapsed="false">
      <c r="A799" s="0" t="n">
        <v>3073</v>
      </c>
      <c r="B799" s="15" t="n">
        <v>45444</v>
      </c>
      <c r="C799" s="0" t="n">
        <v>3</v>
      </c>
      <c r="D799" s="16" t="n">
        <v>34167</v>
      </c>
      <c r="E799" s="16" t="n">
        <v>258</v>
      </c>
      <c r="F799" s="16" t="n">
        <v>792</v>
      </c>
      <c r="G799" s="16" t="n">
        <v>1919</v>
      </c>
      <c r="H799" s="16" t="n">
        <v>149</v>
      </c>
    </row>
    <row r="800" customFormat="false" ht="15" hidden="false" customHeight="false" outlineLevel="0" collapsed="false">
      <c r="A800" s="0" t="n">
        <v>3073</v>
      </c>
      <c r="B800" s="15" t="n">
        <v>45536</v>
      </c>
      <c r="C800" s="0" t="n">
        <v>3</v>
      </c>
      <c r="D800" s="16" t="n">
        <v>34339</v>
      </c>
      <c r="E800" s="16" t="n">
        <v>288</v>
      </c>
      <c r="F800" s="16" t="n">
        <v>821</v>
      </c>
      <c r="G800" s="16" t="n">
        <v>2296</v>
      </c>
      <c r="H800" s="16" t="n">
        <v>180</v>
      </c>
    </row>
    <row r="801" customFormat="false" ht="15" hidden="false" customHeight="false" outlineLevel="0" collapsed="false">
      <c r="A801" s="0" t="n">
        <v>3073</v>
      </c>
      <c r="B801" s="15" t="n">
        <v>45627</v>
      </c>
      <c r="C801" s="0" t="n">
        <v>3</v>
      </c>
      <c r="D801" s="16" t="n">
        <v>34384</v>
      </c>
      <c r="E801" s="16" t="n">
        <v>322</v>
      </c>
      <c r="F801" s="16" t="n">
        <v>869</v>
      </c>
      <c r="G801" s="16" t="n">
        <v>2651</v>
      </c>
      <c r="H801" s="16" t="n">
        <v>213</v>
      </c>
    </row>
    <row r="802" customFormat="false" ht="15" hidden="false" customHeight="false" outlineLevel="0" collapsed="false">
      <c r="A802" s="0" t="n">
        <v>3073</v>
      </c>
      <c r="B802" s="15" t="n">
        <v>45717</v>
      </c>
      <c r="C802" s="0" t="n">
        <v>3</v>
      </c>
      <c r="D802" s="16" t="n">
        <v>34586</v>
      </c>
      <c r="E802" s="16" t="n">
        <v>347</v>
      </c>
      <c r="F802" s="16" t="n">
        <v>930</v>
      </c>
      <c r="G802" s="16" t="n">
        <v>1524</v>
      </c>
      <c r="H802" s="16" t="n">
        <v>110</v>
      </c>
    </row>
    <row r="803" customFormat="false" ht="15" hidden="false" customHeight="false" outlineLevel="0" collapsed="false">
      <c r="A803" s="0" t="n">
        <v>3073</v>
      </c>
      <c r="B803" s="15" t="n">
        <v>45809</v>
      </c>
      <c r="C803" s="0" t="n">
        <v>3</v>
      </c>
      <c r="D803" s="16" t="n">
        <v>34816</v>
      </c>
      <c r="E803" s="16" t="n">
        <v>403</v>
      </c>
      <c r="F803" s="16" t="n">
        <v>1012</v>
      </c>
      <c r="G803" s="16" t="n">
        <v>1912</v>
      </c>
      <c r="H803" s="16" t="n">
        <v>166</v>
      </c>
    </row>
    <row r="804" customFormat="false" ht="15" hidden="false" customHeight="false" outlineLevel="0" collapsed="false">
      <c r="A804" s="0" t="n">
        <v>3073</v>
      </c>
      <c r="B804" s="15" t="n">
        <v>45901</v>
      </c>
      <c r="C804" s="0" t="n">
        <v>3</v>
      </c>
      <c r="D804" s="16" t="n">
        <v>34848</v>
      </c>
      <c r="E804" s="16" t="n">
        <v>452</v>
      </c>
      <c r="F804" s="16" t="n">
        <v>1062</v>
      </c>
      <c r="G804" s="16" t="n">
        <v>2240</v>
      </c>
      <c r="H804" s="16" t="n">
        <v>215</v>
      </c>
    </row>
    <row r="805" customFormat="false" ht="15" hidden="false" customHeight="false" outlineLevel="0" collapsed="false">
      <c r="A805" s="0" t="n">
        <v>3073</v>
      </c>
      <c r="B805" s="15" t="n">
        <v>45992</v>
      </c>
      <c r="C805" s="0" t="n">
        <v>3</v>
      </c>
      <c r="D805" s="16" t="n">
        <v>34779</v>
      </c>
      <c r="E805" s="16" t="n">
        <v>506</v>
      </c>
      <c r="F805" s="16" t="n">
        <v>1123</v>
      </c>
      <c r="G805" s="16" t="n">
        <v>2597</v>
      </c>
      <c r="H805" s="16" t="n">
        <v>258</v>
      </c>
    </row>
    <row r="806" customFormat="false" ht="15" hidden="false" customHeight="false" outlineLevel="0" collapsed="false">
      <c r="A806" s="0" t="n">
        <v>3073</v>
      </c>
      <c r="B806" s="15" t="n">
        <v>46082</v>
      </c>
      <c r="C806" s="0" t="n">
        <v>3</v>
      </c>
      <c r="D806" s="16" t="n">
        <v>34734</v>
      </c>
      <c r="E806" s="16" t="n">
        <v>551</v>
      </c>
      <c r="F806" s="16" t="n">
        <v>1166</v>
      </c>
      <c r="G806" s="16" t="n">
        <v>1452</v>
      </c>
      <c r="H806" s="16" t="n">
        <v>190</v>
      </c>
    </row>
    <row r="807" customFormat="false" ht="15" hidden="false" customHeight="false" outlineLevel="0" collapsed="false">
      <c r="A807" s="0" t="n">
        <v>3073</v>
      </c>
      <c r="B807" s="15" t="n">
        <v>46174</v>
      </c>
      <c r="C807" s="0" t="n">
        <v>3</v>
      </c>
      <c r="D807" s="16" t="n">
        <v>34851</v>
      </c>
      <c r="E807" s="16" t="n">
        <v>657</v>
      </c>
      <c r="F807" s="16" t="n">
        <v>1228</v>
      </c>
      <c r="G807" s="16" t="n">
        <v>1861</v>
      </c>
      <c r="H807" s="16" t="n">
        <v>300</v>
      </c>
    </row>
    <row r="808" customFormat="false" ht="15" hidden="false" customHeight="false" outlineLevel="0" collapsed="false">
      <c r="A808" s="0" t="n">
        <v>3074</v>
      </c>
      <c r="B808" s="15" t="n">
        <v>45078</v>
      </c>
      <c r="C808" s="0" t="n">
        <v>1</v>
      </c>
      <c r="D808" s="16" t="n">
        <v>19763</v>
      </c>
      <c r="E808" s="16" t="n">
        <v>65</v>
      </c>
      <c r="F808" s="16" t="n">
        <v>395</v>
      </c>
      <c r="G808" s="16" t="n">
        <v>1349</v>
      </c>
      <c r="H808" s="16" t="n">
        <v>28</v>
      </c>
    </row>
    <row r="809" customFormat="false" ht="15" hidden="false" customHeight="false" outlineLevel="0" collapsed="false">
      <c r="A809" s="0" t="n">
        <v>3074</v>
      </c>
      <c r="B809" s="15" t="n">
        <v>45170</v>
      </c>
      <c r="C809" s="0" t="n">
        <v>1</v>
      </c>
      <c r="D809" s="16" t="n">
        <v>20084</v>
      </c>
      <c r="E809" s="16" t="n">
        <v>72</v>
      </c>
      <c r="F809" s="16" t="n">
        <v>423</v>
      </c>
      <c r="G809" s="16" t="n">
        <v>1658</v>
      </c>
      <c r="H809" s="16" t="n">
        <v>37</v>
      </c>
    </row>
    <row r="810" customFormat="false" ht="15" hidden="false" customHeight="false" outlineLevel="0" collapsed="false">
      <c r="A810" s="0" t="n">
        <v>3074</v>
      </c>
      <c r="B810" s="15" t="n">
        <v>45261</v>
      </c>
      <c r="C810" s="0" t="n">
        <v>1</v>
      </c>
      <c r="D810" s="16" t="n">
        <v>20249</v>
      </c>
      <c r="E810" s="16" t="n">
        <v>78</v>
      </c>
      <c r="F810" s="16" t="n">
        <v>442</v>
      </c>
      <c r="G810" s="16" t="n">
        <v>1935</v>
      </c>
      <c r="H810" s="16" t="n">
        <v>43</v>
      </c>
    </row>
    <row r="811" customFormat="false" ht="15" hidden="false" customHeight="false" outlineLevel="0" collapsed="false">
      <c r="A811" s="0" t="n">
        <v>3074</v>
      </c>
      <c r="B811" s="15" t="n">
        <v>45352</v>
      </c>
      <c r="C811" s="0" t="n">
        <v>1</v>
      </c>
      <c r="D811" s="16" t="n">
        <v>20285</v>
      </c>
      <c r="E811" s="16" t="n">
        <v>93</v>
      </c>
      <c r="F811" s="16" t="n">
        <v>486</v>
      </c>
      <c r="G811" s="16" t="n">
        <v>1233</v>
      </c>
      <c r="H811" s="16" t="n">
        <v>43</v>
      </c>
    </row>
    <row r="812" customFormat="false" ht="15" hidden="false" customHeight="false" outlineLevel="0" collapsed="false">
      <c r="A812" s="0" t="n">
        <v>3074</v>
      </c>
      <c r="B812" s="15" t="n">
        <v>45444</v>
      </c>
      <c r="C812" s="0" t="n">
        <v>1</v>
      </c>
      <c r="D812" s="16" t="n">
        <v>20464</v>
      </c>
      <c r="E812" s="16" t="n">
        <v>102</v>
      </c>
      <c r="F812" s="16" t="n">
        <v>515</v>
      </c>
      <c r="G812" s="16" t="n">
        <v>1516</v>
      </c>
      <c r="H812" s="16" t="n">
        <v>51</v>
      </c>
    </row>
    <row r="813" customFormat="false" ht="15" hidden="false" customHeight="false" outlineLevel="0" collapsed="false">
      <c r="A813" s="0" t="n">
        <v>3074</v>
      </c>
      <c r="B813" s="15" t="n">
        <v>45536</v>
      </c>
      <c r="C813" s="0" t="n">
        <v>1</v>
      </c>
      <c r="D813" s="16" t="n">
        <v>20639</v>
      </c>
      <c r="E813" s="16" t="n">
        <v>108</v>
      </c>
      <c r="F813" s="16" t="n">
        <v>550</v>
      </c>
      <c r="G813" s="16" t="n">
        <v>1758</v>
      </c>
      <c r="H813" s="16" t="n">
        <v>59</v>
      </c>
    </row>
    <row r="814" customFormat="false" ht="15" hidden="false" customHeight="false" outlineLevel="0" collapsed="false">
      <c r="A814" s="0" t="n">
        <v>3074</v>
      </c>
      <c r="B814" s="15" t="n">
        <v>45627</v>
      </c>
      <c r="C814" s="0" t="n">
        <v>1</v>
      </c>
      <c r="D814" s="16" t="n">
        <v>20687</v>
      </c>
      <c r="E814" s="16" t="n">
        <v>114</v>
      </c>
      <c r="F814" s="16" t="n">
        <v>629</v>
      </c>
      <c r="G814" s="16" t="n">
        <v>2080</v>
      </c>
      <c r="H814" s="16" t="n">
        <v>65</v>
      </c>
    </row>
    <row r="815" customFormat="false" ht="15" hidden="false" customHeight="false" outlineLevel="0" collapsed="false">
      <c r="A815" s="0" t="n">
        <v>3074</v>
      </c>
      <c r="B815" s="15" t="n">
        <v>45717</v>
      </c>
      <c r="C815" s="0" t="n">
        <v>1</v>
      </c>
      <c r="D815" s="16" t="n">
        <v>20804</v>
      </c>
      <c r="E815" s="16" t="n">
        <v>119</v>
      </c>
      <c r="F815" s="16" t="n">
        <v>741</v>
      </c>
      <c r="G815" s="16" t="n">
        <v>1201</v>
      </c>
      <c r="H815" s="16" t="n">
        <v>35</v>
      </c>
    </row>
    <row r="816" customFormat="false" ht="15" hidden="false" customHeight="false" outlineLevel="0" collapsed="false">
      <c r="A816" s="0" t="n">
        <v>3074</v>
      </c>
      <c r="B816" s="15" t="n">
        <v>45809</v>
      </c>
      <c r="C816" s="0" t="n">
        <v>1</v>
      </c>
      <c r="D816" s="16" t="n">
        <v>20998</v>
      </c>
      <c r="E816" s="16" t="n">
        <v>139</v>
      </c>
      <c r="F816" s="16" t="n">
        <v>810</v>
      </c>
      <c r="G816" s="16" t="n">
        <v>1495</v>
      </c>
      <c r="H816" s="16" t="n">
        <v>54</v>
      </c>
    </row>
    <row r="817" customFormat="false" ht="15" hidden="false" customHeight="false" outlineLevel="0" collapsed="false">
      <c r="A817" s="0" t="n">
        <v>3074</v>
      </c>
      <c r="B817" s="15" t="n">
        <v>45901</v>
      </c>
      <c r="C817" s="0" t="n">
        <v>1</v>
      </c>
      <c r="D817" s="16" t="n">
        <v>21002</v>
      </c>
      <c r="E817" s="16" t="n">
        <v>159</v>
      </c>
      <c r="F817" s="16" t="n">
        <v>835</v>
      </c>
      <c r="G817" s="16" t="n">
        <v>1787</v>
      </c>
      <c r="H817" s="16" t="n">
        <v>68</v>
      </c>
    </row>
    <row r="818" customFormat="false" ht="15" hidden="false" customHeight="false" outlineLevel="0" collapsed="false">
      <c r="A818" s="0" t="n">
        <v>3074</v>
      </c>
      <c r="B818" s="15" t="n">
        <v>45992</v>
      </c>
      <c r="C818" s="0" t="n">
        <v>1</v>
      </c>
      <c r="D818" s="16" t="n">
        <v>20918</v>
      </c>
      <c r="E818" s="16" t="n">
        <v>172</v>
      </c>
      <c r="F818" s="16" t="n">
        <v>899</v>
      </c>
      <c r="G818" s="16" t="n">
        <v>2059</v>
      </c>
      <c r="H818" s="16" t="n">
        <v>81</v>
      </c>
    </row>
    <row r="819" customFormat="false" ht="15" hidden="false" customHeight="false" outlineLevel="0" collapsed="false">
      <c r="A819" s="0" t="n">
        <v>3074</v>
      </c>
      <c r="B819" s="15" t="n">
        <v>46082</v>
      </c>
      <c r="C819" s="0" t="n">
        <v>1</v>
      </c>
      <c r="D819" s="16" t="n">
        <v>20923</v>
      </c>
      <c r="E819" s="16" t="n">
        <v>192</v>
      </c>
      <c r="F819" s="16" t="n">
        <v>920</v>
      </c>
      <c r="G819" s="16" t="n">
        <v>1145</v>
      </c>
      <c r="H819" s="16" t="n">
        <v>66</v>
      </c>
    </row>
    <row r="820" customFormat="false" ht="15" hidden="false" customHeight="false" outlineLevel="0" collapsed="false">
      <c r="A820" s="0" t="n">
        <v>3074</v>
      </c>
      <c r="B820" s="15" t="n">
        <v>46174</v>
      </c>
      <c r="C820" s="0" t="n">
        <v>1</v>
      </c>
      <c r="D820" s="16" t="n">
        <v>21054</v>
      </c>
      <c r="E820" s="16" t="n">
        <v>223</v>
      </c>
      <c r="F820" s="16" t="n">
        <v>936</v>
      </c>
      <c r="G820" s="16" t="n">
        <v>1400</v>
      </c>
      <c r="H820" s="16" t="n">
        <v>97</v>
      </c>
    </row>
    <row r="821" customFormat="false" ht="15" hidden="false" customHeight="false" outlineLevel="0" collapsed="false">
      <c r="A821" s="0" t="n">
        <v>3075</v>
      </c>
      <c r="B821" s="15" t="n">
        <v>45078</v>
      </c>
      <c r="C821" s="0" t="n">
        <v>2</v>
      </c>
      <c r="D821" s="16" t="n">
        <v>15414</v>
      </c>
      <c r="E821" s="16" t="n">
        <v>49</v>
      </c>
      <c r="F821" s="16" t="n">
        <v>369</v>
      </c>
      <c r="G821" s="16" t="n">
        <v>731</v>
      </c>
      <c r="H821" s="16" t="n">
        <v>29</v>
      </c>
    </row>
    <row r="822" customFormat="false" ht="15" hidden="false" customHeight="false" outlineLevel="0" collapsed="false">
      <c r="A822" s="0" t="n">
        <v>3075</v>
      </c>
      <c r="B822" s="15" t="n">
        <v>45170</v>
      </c>
      <c r="C822" s="0" t="n">
        <v>2</v>
      </c>
      <c r="D822" s="16" t="n">
        <v>15565</v>
      </c>
      <c r="E822" s="16" t="n">
        <v>54</v>
      </c>
      <c r="F822" s="16" t="n">
        <v>396</v>
      </c>
      <c r="G822" s="16" t="n">
        <v>891</v>
      </c>
      <c r="H822" s="16" t="n">
        <v>34</v>
      </c>
    </row>
    <row r="823" customFormat="false" ht="15" hidden="false" customHeight="false" outlineLevel="0" collapsed="false">
      <c r="A823" s="0" t="n">
        <v>3075</v>
      </c>
      <c r="B823" s="15" t="n">
        <v>45261</v>
      </c>
      <c r="C823" s="0" t="n">
        <v>2</v>
      </c>
      <c r="D823" s="16" t="n">
        <v>15705</v>
      </c>
      <c r="E823" s="16" t="n">
        <v>58</v>
      </c>
      <c r="F823" s="16" t="n">
        <v>409</v>
      </c>
      <c r="G823" s="16" t="n">
        <v>1070</v>
      </c>
      <c r="H823" s="16" t="n">
        <v>38</v>
      </c>
    </row>
    <row r="824" customFormat="false" ht="15" hidden="false" customHeight="false" outlineLevel="0" collapsed="false">
      <c r="A824" s="0" t="n">
        <v>3075</v>
      </c>
      <c r="B824" s="15" t="n">
        <v>45352</v>
      </c>
      <c r="C824" s="0" t="n">
        <v>2</v>
      </c>
      <c r="D824" s="16" t="n">
        <v>15822</v>
      </c>
      <c r="E824" s="16" t="n">
        <v>70</v>
      </c>
      <c r="F824" s="16" t="n">
        <v>436</v>
      </c>
      <c r="G824" s="16" t="n">
        <v>678</v>
      </c>
      <c r="H824" s="16" t="n">
        <v>39</v>
      </c>
    </row>
    <row r="825" customFormat="false" ht="15" hidden="false" customHeight="false" outlineLevel="0" collapsed="false">
      <c r="A825" s="0" t="n">
        <v>3075</v>
      </c>
      <c r="B825" s="15" t="n">
        <v>45444</v>
      </c>
      <c r="C825" s="0" t="n">
        <v>2</v>
      </c>
      <c r="D825" s="16" t="n">
        <v>16003</v>
      </c>
      <c r="E825" s="16" t="n">
        <v>81</v>
      </c>
      <c r="F825" s="16" t="n">
        <v>493</v>
      </c>
      <c r="G825" s="16" t="n">
        <v>890</v>
      </c>
      <c r="H825" s="16" t="n">
        <v>51</v>
      </c>
    </row>
    <row r="826" customFormat="false" ht="15" hidden="false" customHeight="false" outlineLevel="0" collapsed="false">
      <c r="A826" s="0" t="n">
        <v>3075</v>
      </c>
      <c r="B826" s="15" t="n">
        <v>45536</v>
      </c>
      <c r="C826" s="0" t="n">
        <v>2</v>
      </c>
      <c r="D826" s="16" t="n">
        <v>15979</v>
      </c>
      <c r="E826" s="16" t="n">
        <v>90</v>
      </c>
      <c r="F826" s="16" t="n">
        <v>522</v>
      </c>
      <c r="G826" s="16" t="n">
        <v>1034</v>
      </c>
      <c r="H826" s="16" t="n">
        <v>60</v>
      </c>
    </row>
    <row r="827" customFormat="false" ht="15" hidden="false" customHeight="false" outlineLevel="0" collapsed="false">
      <c r="A827" s="0" t="n">
        <v>3075</v>
      </c>
      <c r="B827" s="15" t="n">
        <v>45627</v>
      </c>
      <c r="C827" s="0" t="n">
        <v>2</v>
      </c>
      <c r="D827" s="16" t="n">
        <v>16131</v>
      </c>
      <c r="E827" s="16" t="n">
        <v>95</v>
      </c>
      <c r="F827" s="16" t="n">
        <v>549</v>
      </c>
      <c r="G827" s="16" t="n">
        <v>1178</v>
      </c>
      <c r="H827" s="16" t="n">
        <v>62</v>
      </c>
    </row>
    <row r="828" customFormat="false" ht="15" hidden="false" customHeight="false" outlineLevel="0" collapsed="false">
      <c r="A828" s="0" t="n">
        <v>3075</v>
      </c>
      <c r="B828" s="15" t="n">
        <v>45717</v>
      </c>
      <c r="C828" s="0" t="n">
        <v>2</v>
      </c>
      <c r="D828" s="16" t="n">
        <v>16041</v>
      </c>
      <c r="E828" s="16" t="n">
        <v>100</v>
      </c>
      <c r="F828" s="16" t="n">
        <v>545</v>
      </c>
      <c r="G828" s="16" t="n">
        <v>669</v>
      </c>
      <c r="H828" s="16" t="n">
        <v>37</v>
      </c>
    </row>
    <row r="829" customFormat="false" ht="15" hidden="false" customHeight="false" outlineLevel="0" collapsed="false">
      <c r="A829" s="0" t="n">
        <v>3075</v>
      </c>
      <c r="B829" s="15" t="n">
        <v>45809</v>
      </c>
      <c r="C829" s="0" t="n">
        <v>2</v>
      </c>
      <c r="D829" s="16" t="n">
        <v>16092</v>
      </c>
      <c r="E829" s="16" t="n">
        <v>120</v>
      </c>
      <c r="F829" s="16" t="n">
        <v>561</v>
      </c>
      <c r="G829" s="16" t="n">
        <v>828</v>
      </c>
      <c r="H829" s="16" t="n">
        <v>54</v>
      </c>
    </row>
    <row r="830" customFormat="false" ht="15" hidden="false" customHeight="false" outlineLevel="0" collapsed="false">
      <c r="A830" s="0" t="n">
        <v>3075</v>
      </c>
      <c r="B830" s="15" t="n">
        <v>45901</v>
      </c>
      <c r="C830" s="0" t="n">
        <v>2</v>
      </c>
      <c r="D830" s="16" t="n">
        <v>16068</v>
      </c>
      <c r="E830" s="16" t="n">
        <v>131</v>
      </c>
      <c r="F830" s="16" t="n">
        <v>581</v>
      </c>
      <c r="G830" s="16" t="n">
        <v>987</v>
      </c>
      <c r="H830" s="16" t="n">
        <v>62</v>
      </c>
    </row>
    <row r="831" customFormat="false" ht="15" hidden="false" customHeight="false" outlineLevel="0" collapsed="false">
      <c r="A831" s="0" t="n">
        <v>3075</v>
      </c>
      <c r="B831" s="15" t="n">
        <v>45992</v>
      </c>
      <c r="C831" s="0" t="n">
        <v>2</v>
      </c>
      <c r="D831" s="16" t="n">
        <v>16090</v>
      </c>
      <c r="E831" s="16" t="n">
        <v>136</v>
      </c>
      <c r="F831" s="16" t="n">
        <v>601</v>
      </c>
      <c r="G831" s="16" t="n">
        <v>1127</v>
      </c>
      <c r="H831" s="16" t="n">
        <v>72</v>
      </c>
    </row>
    <row r="832" customFormat="false" ht="15" hidden="false" customHeight="false" outlineLevel="0" collapsed="false">
      <c r="A832" s="0" t="n">
        <v>3075</v>
      </c>
      <c r="B832" s="15" t="n">
        <v>46082</v>
      </c>
      <c r="C832" s="0" t="n">
        <v>2</v>
      </c>
      <c r="D832" s="16" t="n">
        <v>16097</v>
      </c>
      <c r="E832" s="16" t="n">
        <v>148</v>
      </c>
      <c r="F832" s="16" t="n">
        <v>594</v>
      </c>
      <c r="G832" s="16" t="n">
        <v>591</v>
      </c>
      <c r="H832" s="16" t="n">
        <v>52</v>
      </c>
    </row>
    <row r="833" customFormat="false" ht="15" hidden="false" customHeight="false" outlineLevel="0" collapsed="false">
      <c r="A833" s="0" t="n">
        <v>3075</v>
      </c>
      <c r="B833" s="15" t="n">
        <v>46174</v>
      </c>
      <c r="C833" s="0" t="n">
        <v>2</v>
      </c>
      <c r="D833" s="16" t="n">
        <v>16237</v>
      </c>
      <c r="E833" s="16" t="n">
        <v>174</v>
      </c>
      <c r="F833" s="16" t="n">
        <v>662</v>
      </c>
      <c r="G833" s="16" t="n">
        <v>758</v>
      </c>
      <c r="H833" s="16" t="n">
        <v>74</v>
      </c>
    </row>
    <row r="834" customFormat="false" ht="15" hidden="false" customHeight="false" outlineLevel="0" collapsed="false">
      <c r="A834" s="0" t="n">
        <v>3076</v>
      </c>
      <c r="B834" s="15" t="n">
        <v>45078</v>
      </c>
      <c r="C834" s="0" t="n">
        <v>2</v>
      </c>
      <c r="D834" s="16" t="n">
        <v>27408</v>
      </c>
      <c r="E834" s="16" t="n">
        <v>301</v>
      </c>
      <c r="F834" s="16" t="n">
        <v>913</v>
      </c>
      <c r="G834" s="16" t="n">
        <v>2346</v>
      </c>
      <c r="H834" s="16" t="n">
        <v>76</v>
      </c>
    </row>
    <row r="835" customFormat="false" ht="15" hidden="false" customHeight="false" outlineLevel="0" collapsed="false">
      <c r="A835" s="0" t="n">
        <v>3076</v>
      </c>
      <c r="B835" s="15" t="n">
        <v>45170</v>
      </c>
      <c r="C835" s="0" t="n">
        <v>2</v>
      </c>
      <c r="D835" s="16" t="n">
        <v>27714</v>
      </c>
      <c r="E835" s="16" t="n">
        <v>309</v>
      </c>
      <c r="F835" s="16" t="n">
        <v>975</v>
      </c>
      <c r="G835" s="16" t="n">
        <v>2806</v>
      </c>
      <c r="H835" s="16" t="n">
        <v>87</v>
      </c>
    </row>
    <row r="836" customFormat="false" ht="15" hidden="false" customHeight="false" outlineLevel="0" collapsed="false">
      <c r="A836" s="0" t="n">
        <v>3076</v>
      </c>
      <c r="B836" s="15" t="n">
        <v>45261</v>
      </c>
      <c r="C836" s="0" t="n">
        <v>2</v>
      </c>
      <c r="D836" s="16" t="n">
        <v>28114</v>
      </c>
      <c r="E836" s="16" t="n">
        <v>281</v>
      </c>
      <c r="F836" s="16" t="n">
        <v>1011</v>
      </c>
      <c r="G836" s="16" t="n">
        <v>3290</v>
      </c>
      <c r="H836" s="16" t="n">
        <v>104</v>
      </c>
    </row>
    <row r="837" customFormat="false" ht="15" hidden="false" customHeight="false" outlineLevel="0" collapsed="false">
      <c r="A837" s="0" t="n">
        <v>3076</v>
      </c>
      <c r="B837" s="15" t="n">
        <v>45352</v>
      </c>
      <c r="C837" s="0" t="n">
        <v>2</v>
      </c>
      <c r="D837" s="16" t="n">
        <v>28324</v>
      </c>
      <c r="E837" s="16" t="n">
        <v>343</v>
      </c>
      <c r="F837" s="16" t="n">
        <v>1048</v>
      </c>
      <c r="G837" s="16" t="n">
        <v>2390</v>
      </c>
      <c r="H837" s="16" t="n">
        <v>91</v>
      </c>
    </row>
    <row r="838" customFormat="false" ht="15" hidden="false" customHeight="false" outlineLevel="0" collapsed="false">
      <c r="A838" s="0" t="n">
        <v>3076</v>
      </c>
      <c r="B838" s="15" t="n">
        <v>45444</v>
      </c>
      <c r="C838" s="0" t="n">
        <v>2</v>
      </c>
      <c r="D838" s="16" t="n">
        <v>28672</v>
      </c>
      <c r="E838" s="16" t="n">
        <v>358</v>
      </c>
      <c r="F838" s="16" t="n">
        <v>1105</v>
      </c>
      <c r="G838" s="16" t="n">
        <v>2915</v>
      </c>
      <c r="H838" s="16" t="n">
        <v>106</v>
      </c>
    </row>
    <row r="839" customFormat="false" ht="15" hidden="false" customHeight="false" outlineLevel="0" collapsed="false">
      <c r="A839" s="0" t="n">
        <v>3076</v>
      </c>
      <c r="B839" s="15" t="n">
        <v>45536</v>
      </c>
      <c r="C839" s="0" t="n">
        <v>2</v>
      </c>
      <c r="D839" s="16" t="n">
        <v>28663</v>
      </c>
      <c r="E839" s="16" t="n">
        <v>393</v>
      </c>
      <c r="F839" s="16" t="n">
        <v>1147</v>
      </c>
      <c r="G839" s="16" t="n">
        <v>3277</v>
      </c>
      <c r="H839" s="16" t="n">
        <v>134</v>
      </c>
    </row>
    <row r="840" customFormat="false" ht="15" hidden="false" customHeight="false" outlineLevel="0" collapsed="false">
      <c r="A840" s="0" t="n">
        <v>3076</v>
      </c>
      <c r="B840" s="15" t="n">
        <v>45627</v>
      </c>
      <c r="C840" s="0" t="n">
        <v>2</v>
      </c>
      <c r="D840" s="16" t="n">
        <v>28735</v>
      </c>
      <c r="E840" s="16" t="n">
        <v>393</v>
      </c>
      <c r="F840" s="16" t="n">
        <v>1164</v>
      </c>
      <c r="G840" s="16" t="n">
        <v>3672</v>
      </c>
      <c r="H840" s="16" t="n">
        <v>142</v>
      </c>
    </row>
    <row r="841" customFormat="false" ht="15" hidden="false" customHeight="false" outlineLevel="0" collapsed="false">
      <c r="A841" s="0" t="n">
        <v>3076</v>
      </c>
      <c r="B841" s="15" t="n">
        <v>45717</v>
      </c>
      <c r="C841" s="0" t="n">
        <v>2</v>
      </c>
      <c r="D841" s="16" t="n">
        <v>28744</v>
      </c>
      <c r="E841" s="16" t="n">
        <v>413</v>
      </c>
      <c r="F841" s="16" t="n">
        <v>1231</v>
      </c>
      <c r="G841" s="16" t="n">
        <v>2326</v>
      </c>
      <c r="H841" s="16" t="n">
        <v>96</v>
      </c>
    </row>
    <row r="842" customFormat="false" ht="15" hidden="false" customHeight="false" outlineLevel="0" collapsed="false">
      <c r="A842" s="0" t="n">
        <v>3076</v>
      </c>
      <c r="B842" s="15" t="n">
        <v>45809</v>
      </c>
      <c r="C842" s="0" t="n">
        <v>2</v>
      </c>
      <c r="D842" s="16" t="n">
        <v>28999</v>
      </c>
      <c r="E842" s="16" t="n">
        <v>446</v>
      </c>
      <c r="F842" s="16" t="n">
        <v>1292</v>
      </c>
      <c r="G842" s="16" t="n">
        <v>2812</v>
      </c>
      <c r="H842" s="16" t="n">
        <v>129</v>
      </c>
    </row>
    <row r="843" customFormat="false" ht="15" hidden="false" customHeight="false" outlineLevel="0" collapsed="false">
      <c r="A843" s="0" t="n">
        <v>3076</v>
      </c>
      <c r="B843" s="15" t="n">
        <v>45901</v>
      </c>
      <c r="C843" s="0" t="n">
        <v>2</v>
      </c>
      <c r="D843" s="16" t="n">
        <v>29010</v>
      </c>
      <c r="E843" s="16" t="n">
        <v>478</v>
      </c>
      <c r="F843" s="16" t="n">
        <v>1355</v>
      </c>
      <c r="G843" s="16" t="n">
        <v>3225</v>
      </c>
      <c r="H843" s="16" t="n">
        <v>152</v>
      </c>
    </row>
    <row r="844" customFormat="false" ht="15" hidden="false" customHeight="false" outlineLevel="0" collapsed="false">
      <c r="A844" s="0" t="n">
        <v>3076</v>
      </c>
      <c r="B844" s="15" t="n">
        <v>45992</v>
      </c>
      <c r="C844" s="0" t="n">
        <v>2</v>
      </c>
      <c r="D844" s="16" t="n">
        <v>29212</v>
      </c>
      <c r="E844" s="16" t="n">
        <v>513</v>
      </c>
      <c r="F844" s="16" t="n">
        <v>1440</v>
      </c>
      <c r="G844" s="16" t="n">
        <v>3684</v>
      </c>
      <c r="H844" s="16" t="n">
        <v>184</v>
      </c>
    </row>
    <row r="845" customFormat="false" ht="15" hidden="false" customHeight="false" outlineLevel="0" collapsed="false">
      <c r="A845" s="0" t="n">
        <v>3076</v>
      </c>
      <c r="B845" s="15" t="n">
        <v>46082</v>
      </c>
      <c r="C845" s="0" t="n">
        <v>2</v>
      </c>
      <c r="D845" s="16" t="n">
        <v>29261</v>
      </c>
      <c r="E845" s="16" t="n">
        <v>541</v>
      </c>
      <c r="F845" s="16" t="n">
        <v>1491</v>
      </c>
      <c r="G845" s="16" t="n">
        <v>2321</v>
      </c>
      <c r="H845" s="16" t="n">
        <v>143</v>
      </c>
    </row>
    <row r="846" customFormat="false" ht="15" hidden="false" customHeight="false" outlineLevel="0" collapsed="false">
      <c r="A846" s="0" t="n">
        <v>3076</v>
      </c>
      <c r="B846" s="15" t="n">
        <v>46174</v>
      </c>
      <c r="C846" s="0" t="n">
        <v>2</v>
      </c>
      <c r="D846" s="16" t="n">
        <v>29284</v>
      </c>
      <c r="E846" s="16" t="n">
        <v>581</v>
      </c>
      <c r="F846" s="16" t="n">
        <v>1597</v>
      </c>
      <c r="G846" s="16" t="n">
        <v>2718</v>
      </c>
      <c r="H846" s="16" t="n">
        <v>200</v>
      </c>
    </row>
    <row r="847" customFormat="false" ht="15" hidden="false" customHeight="false" outlineLevel="0" collapsed="false">
      <c r="A847" s="0" t="n">
        <v>3078</v>
      </c>
      <c r="B847" s="15" t="n">
        <v>45078</v>
      </c>
      <c r="C847" s="0" t="n">
        <v>5</v>
      </c>
      <c r="D847" s="16" t="n">
        <v>9279</v>
      </c>
      <c r="E847" s="16" t="n">
        <v>146</v>
      </c>
      <c r="F847" s="16" t="n">
        <v>149</v>
      </c>
      <c r="G847" s="16" t="n">
        <v>820</v>
      </c>
      <c r="H847" s="16" t="n">
        <v>101</v>
      </c>
    </row>
    <row r="848" customFormat="false" ht="15" hidden="false" customHeight="false" outlineLevel="0" collapsed="false">
      <c r="A848" s="0" t="n">
        <v>3078</v>
      </c>
      <c r="B848" s="15" t="n">
        <v>45170</v>
      </c>
      <c r="C848" s="0" t="n">
        <v>5</v>
      </c>
      <c r="D848" s="16" t="n">
        <v>9287</v>
      </c>
      <c r="E848" s="16" t="n">
        <v>166</v>
      </c>
      <c r="F848" s="16" t="n">
        <v>162</v>
      </c>
      <c r="G848" s="16" t="n">
        <v>945</v>
      </c>
      <c r="H848" s="16" t="n">
        <v>124</v>
      </c>
    </row>
    <row r="849" customFormat="false" ht="15" hidden="false" customHeight="false" outlineLevel="0" collapsed="false">
      <c r="A849" s="0" t="n">
        <v>3078</v>
      </c>
      <c r="B849" s="15" t="n">
        <v>45261</v>
      </c>
      <c r="C849" s="0" t="n">
        <v>5</v>
      </c>
      <c r="D849" s="16" t="n">
        <v>9440</v>
      </c>
      <c r="E849" s="16" t="n">
        <v>191</v>
      </c>
      <c r="F849" s="16" t="n">
        <v>180</v>
      </c>
      <c r="G849" s="16" t="n">
        <v>1123</v>
      </c>
      <c r="H849" s="16" t="n">
        <v>149</v>
      </c>
    </row>
    <row r="850" customFormat="false" ht="15" hidden="false" customHeight="false" outlineLevel="0" collapsed="false">
      <c r="A850" s="0" t="n">
        <v>3078</v>
      </c>
      <c r="B850" s="15" t="n">
        <v>45352</v>
      </c>
      <c r="C850" s="0" t="n">
        <v>5</v>
      </c>
      <c r="D850" s="16" t="n">
        <v>9541</v>
      </c>
      <c r="E850" s="16" t="n">
        <v>217</v>
      </c>
      <c r="F850" s="16" t="n">
        <v>196</v>
      </c>
      <c r="G850" s="16" t="n">
        <v>788</v>
      </c>
      <c r="H850" s="16" t="n">
        <v>129</v>
      </c>
    </row>
    <row r="851" customFormat="false" ht="15" hidden="false" customHeight="false" outlineLevel="0" collapsed="false">
      <c r="A851" s="0" t="n">
        <v>3078</v>
      </c>
      <c r="B851" s="15" t="n">
        <v>45444</v>
      </c>
      <c r="C851" s="0" t="n">
        <v>5</v>
      </c>
      <c r="D851" s="16" t="n">
        <v>9619</v>
      </c>
      <c r="E851" s="16" t="n">
        <v>250</v>
      </c>
      <c r="F851" s="16" t="n">
        <v>193</v>
      </c>
      <c r="G851" s="16" t="n">
        <v>935</v>
      </c>
      <c r="H851" s="16" t="n">
        <v>159</v>
      </c>
    </row>
    <row r="852" customFormat="false" ht="15" hidden="false" customHeight="false" outlineLevel="0" collapsed="false">
      <c r="A852" s="0" t="n">
        <v>3078</v>
      </c>
      <c r="B852" s="15" t="n">
        <v>45536</v>
      </c>
      <c r="C852" s="0" t="n">
        <v>5</v>
      </c>
      <c r="D852" s="16" t="n">
        <v>9522</v>
      </c>
      <c r="E852" s="16" t="n">
        <v>276</v>
      </c>
      <c r="F852" s="16" t="n">
        <v>212</v>
      </c>
      <c r="G852" s="16" t="n">
        <v>1066</v>
      </c>
      <c r="H852" s="16" t="n">
        <v>188</v>
      </c>
    </row>
    <row r="853" customFormat="false" ht="15" hidden="false" customHeight="false" outlineLevel="0" collapsed="false">
      <c r="A853" s="0" t="n">
        <v>3078</v>
      </c>
      <c r="B853" s="15" t="n">
        <v>45627</v>
      </c>
      <c r="C853" s="0" t="n">
        <v>5</v>
      </c>
      <c r="D853" s="16" t="n">
        <v>9603</v>
      </c>
      <c r="E853" s="16" t="n">
        <v>276</v>
      </c>
      <c r="F853" s="16" t="n">
        <v>233</v>
      </c>
      <c r="G853" s="16" t="n">
        <v>1142</v>
      </c>
      <c r="H853" s="16" t="n">
        <v>186</v>
      </c>
    </row>
    <row r="854" customFormat="false" ht="15" hidden="false" customHeight="false" outlineLevel="0" collapsed="false">
      <c r="A854" s="0" t="n">
        <v>3078</v>
      </c>
      <c r="B854" s="15" t="n">
        <v>45717</v>
      </c>
      <c r="C854" s="0" t="n">
        <v>5</v>
      </c>
      <c r="D854" s="16" t="n">
        <v>9593</v>
      </c>
      <c r="E854" s="16" t="n">
        <v>302</v>
      </c>
      <c r="F854" s="16" t="n">
        <v>257</v>
      </c>
      <c r="G854" s="16" t="n">
        <v>654</v>
      </c>
      <c r="H854" s="16" t="n">
        <v>117</v>
      </c>
    </row>
    <row r="855" customFormat="false" ht="15" hidden="false" customHeight="false" outlineLevel="0" collapsed="false">
      <c r="A855" s="0" t="n">
        <v>3078</v>
      </c>
      <c r="B855" s="15" t="n">
        <v>45809</v>
      </c>
      <c r="C855" s="0" t="n">
        <v>5</v>
      </c>
      <c r="D855" s="16" t="n">
        <v>9641</v>
      </c>
      <c r="E855" s="16" t="n">
        <v>325</v>
      </c>
      <c r="F855" s="16" t="n">
        <v>279</v>
      </c>
      <c r="G855" s="16" t="n">
        <v>804</v>
      </c>
      <c r="H855" s="16" t="n">
        <v>141</v>
      </c>
    </row>
    <row r="856" customFormat="false" ht="15" hidden="false" customHeight="false" outlineLevel="0" collapsed="false">
      <c r="A856" s="0" t="n">
        <v>3078</v>
      </c>
      <c r="B856" s="15" t="n">
        <v>45901</v>
      </c>
      <c r="C856" s="0" t="n">
        <v>5</v>
      </c>
      <c r="D856" s="16" t="n">
        <v>9677</v>
      </c>
      <c r="E856" s="16" t="n">
        <v>352</v>
      </c>
      <c r="F856" s="16" t="n">
        <v>291</v>
      </c>
      <c r="G856" s="16" t="n">
        <v>916</v>
      </c>
      <c r="H856" s="16" t="n">
        <v>169</v>
      </c>
    </row>
    <row r="857" customFormat="false" ht="15" hidden="false" customHeight="false" outlineLevel="0" collapsed="false">
      <c r="A857" s="0" t="n">
        <v>3078</v>
      </c>
      <c r="B857" s="15" t="n">
        <v>45992</v>
      </c>
      <c r="C857" s="0" t="n">
        <v>5</v>
      </c>
      <c r="D857" s="16" t="n">
        <v>9689</v>
      </c>
      <c r="E857" s="16" t="n">
        <v>380</v>
      </c>
      <c r="F857" s="16" t="n">
        <v>304</v>
      </c>
      <c r="G857" s="16" t="n">
        <v>1061</v>
      </c>
      <c r="H857" s="16" t="n">
        <v>192</v>
      </c>
    </row>
    <row r="858" customFormat="false" ht="15" hidden="false" customHeight="false" outlineLevel="0" collapsed="false">
      <c r="A858" s="0" t="n">
        <v>3078</v>
      </c>
      <c r="B858" s="15" t="n">
        <v>46082</v>
      </c>
      <c r="C858" s="0" t="n">
        <v>5</v>
      </c>
      <c r="D858" s="16" t="n">
        <v>9818</v>
      </c>
      <c r="E858" s="16" t="n">
        <v>416</v>
      </c>
      <c r="F858" s="16" t="n">
        <v>317</v>
      </c>
      <c r="G858" s="16" t="n">
        <v>692</v>
      </c>
      <c r="H858" s="16" t="n">
        <v>132</v>
      </c>
    </row>
    <row r="859" customFormat="false" ht="15" hidden="false" customHeight="false" outlineLevel="0" collapsed="false">
      <c r="A859" s="0" t="n">
        <v>3078</v>
      </c>
      <c r="B859" s="15" t="n">
        <v>46174</v>
      </c>
      <c r="C859" s="0" t="n">
        <v>5</v>
      </c>
      <c r="D859" s="16" t="n">
        <v>9958</v>
      </c>
      <c r="E859" s="16" t="n">
        <v>487</v>
      </c>
      <c r="F859" s="16" t="n">
        <v>363</v>
      </c>
      <c r="G859" s="16" t="n">
        <v>910</v>
      </c>
      <c r="H859" s="16" t="n">
        <v>207</v>
      </c>
    </row>
    <row r="860" customFormat="false" ht="15" hidden="false" customHeight="false" outlineLevel="0" collapsed="false">
      <c r="A860" s="0" t="n">
        <v>3079</v>
      </c>
      <c r="B860" s="15" t="n">
        <v>45078</v>
      </c>
      <c r="C860" s="0" t="n">
        <v>5</v>
      </c>
      <c r="D860" s="16" t="n">
        <v>12138</v>
      </c>
      <c r="E860" s="16" t="n">
        <v>139</v>
      </c>
      <c r="F860" s="16" t="n">
        <v>170</v>
      </c>
      <c r="G860" s="16" t="n">
        <v>832</v>
      </c>
      <c r="H860" s="16" t="n">
        <v>79</v>
      </c>
    </row>
    <row r="861" customFormat="false" ht="15" hidden="false" customHeight="false" outlineLevel="0" collapsed="false">
      <c r="A861" s="0" t="n">
        <v>3079</v>
      </c>
      <c r="B861" s="15" t="n">
        <v>45170</v>
      </c>
      <c r="C861" s="0" t="n">
        <v>5</v>
      </c>
      <c r="D861" s="16" t="n">
        <v>12152</v>
      </c>
      <c r="E861" s="16" t="n">
        <v>170</v>
      </c>
      <c r="F861" s="16" t="n">
        <v>183</v>
      </c>
      <c r="G861" s="16" t="n">
        <v>1010</v>
      </c>
      <c r="H861" s="16" t="n">
        <v>106</v>
      </c>
    </row>
    <row r="862" customFormat="false" ht="15" hidden="false" customHeight="false" outlineLevel="0" collapsed="false">
      <c r="A862" s="0" t="n">
        <v>3079</v>
      </c>
      <c r="B862" s="15" t="n">
        <v>45261</v>
      </c>
      <c r="C862" s="0" t="n">
        <v>5</v>
      </c>
      <c r="D862" s="16" t="n">
        <v>12209</v>
      </c>
      <c r="E862" s="16" t="n">
        <v>190</v>
      </c>
      <c r="F862" s="16" t="n">
        <v>192</v>
      </c>
      <c r="G862" s="16" t="n">
        <v>1202</v>
      </c>
      <c r="H862" s="16" t="n">
        <v>122</v>
      </c>
    </row>
    <row r="863" customFormat="false" ht="15" hidden="false" customHeight="false" outlineLevel="0" collapsed="false">
      <c r="A863" s="0" t="n">
        <v>3079</v>
      </c>
      <c r="B863" s="15" t="n">
        <v>45352</v>
      </c>
      <c r="C863" s="0" t="n">
        <v>5</v>
      </c>
      <c r="D863" s="16" t="n">
        <v>12308</v>
      </c>
      <c r="E863" s="16" t="n">
        <v>215</v>
      </c>
      <c r="F863" s="16" t="n">
        <v>201</v>
      </c>
      <c r="G863" s="16" t="n">
        <v>793</v>
      </c>
      <c r="H863" s="16" t="n">
        <v>112</v>
      </c>
    </row>
    <row r="864" customFormat="false" ht="15" hidden="false" customHeight="false" outlineLevel="0" collapsed="false">
      <c r="A864" s="0" t="n">
        <v>3079</v>
      </c>
      <c r="B864" s="15" t="n">
        <v>45444</v>
      </c>
      <c r="C864" s="0" t="n">
        <v>5</v>
      </c>
      <c r="D864" s="16" t="n">
        <v>12369</v>
      </c>
      <c r="E864" s="16" t="n">
        <v>266</v>
      </c>
      <c r="F864" s="16" t="n">
        <v>230</v>
      </c>
      <c r="G864" s="16" t="n">
        <v>1000</v>
      </c>
      <c r="H864" s="16" t="n">
        <v>161</v>
      </c>
    </row>
    <row r="865" customFormat="false" ht="15" hidden="false" customHeight="false" outlineLevel="0" collapsed="false">
      <c r="A865" s="0" t="n">
        <v>3079</v>
      </c>
      <c r="B865" s="15" t="n">
        <v>45536</v>
      </c>
      <c r="C865" s="0" t="n">
        <v>5</v>
      </c>
      <c r="D865" s="16" t="n">
        <v>12540</v>
      </c>
      <c r="E865" s="16" t="n">
        <v>296</v>
      </c>
      <c r="F865" s="16" t="n">
        <v>260</v>
      </c>
      <c r="G865" s="16" t="n">
        <v>1170</v>
      </c>
      <c r="H865" s="16" t="n">
        <v>185</v>
      </c>
    </row>
    <row r="866" customFormat="false" ht="15" hidden="false" customHeight="false" outlineLevel="0" collapsed="false">
      <c r="A866" s="0" t="n">
        <v>3079</v>
      </c>
      <c r="B866" s="15" t="n">
        <v>45627</v>
      </c>
      <c r="C866" s="0" t="n">
        <v>5</v>
      </c>
      <c r="D866" s="16" t="n">
        <v>12597</v>
      </c>
      <c r="E866" s="16" t="n">
        <v>323</v>
      </c>
      <c r="F866" s="16" t="n">
        <v>285</v>
      </c>
      <c r="G866" s="16" t="n">
        <v>1333</v>
      </c>
      <c r="H866" s="16" t="n">
        <v>211</v>
      </c>
    </row>
    <row r="867" customFormat="false" ht="15" hidden="false" customHeight="false" outlineLevel="0" collapsed="false">
      <c r="A867" s="0" t="n">
        <v>3079</v>
      </c>
      <c r="B867" s="15" t="n">
        <v>45717</v>
      </c>
      <c r="C867" s="0" t="n">
        <v>5</v>
      </c>
      <c r="D867" s="16" t="n">
        <v>12607</v>
      </c>
      <c r="E867" s="16" t="n">
        <v>341</v>
      </c>
      <c r="F867" s="16" t="n">
        <v>308</v>
      </c>
      <c r="G867" s="16" t="n">
        <v>724</v>
      </c>
      <c r="H867" s="16" t="n">
        <v>108</v>
      </c>
    </row>
    <row r="868" customFormat="false" ht="15" hidden="false" customHeight="false" outlineLevel="0" collapsed="false">
      <c r="A868" s="0" t="n">
        <v>3079</v>
      </c>
      <c r="B868" s="15" t="n">
        <v>45809</v>
      </c>
      <c r="C868" s="0" t="n">
        <v>5</v>
      </c>
      <c r="D868" s="16" t="n">
        <v>12634</v>
      </c>
      <c r="E868" s="16" t="n">
        <v>372</v>
      </c>
      <c r="F868" s="16" t="n">
        <v>331</v>
      </c>
      <c r="G868" s="16" t="n">
        <v>906</v>
      </c>
      <c r="H868" s="16" t="n">
        <v>139</v>
      </c>
    </row>
    <row r="869" customFormat="false" ht="15" hidden="false" customHeight="false" outlineLevel="0" collapsed="false">
      <c r="A869" s="0" t="n">
        <v>3079</v>
      </c>
      <c r="B869" s="15" t="n">
        <v>45901</v>
      </c>
      <c r="C869" s="0" t="n">
        <v>5</v>
      </c>
      <c r="D869" s="16" t="n">
        <v>12712</v>
      </c>
      <c r="E869" s="16" t="n">
        <v>408</v>
      </c>
      <c r="F869" s="16" t="n">
        <v>356</v>
      </c>
      <c r="G869" s="16" t="n">
        <v>1115</v>
      </c>
      <c r="H869" s="16" t="n">
        <v>176</v>
      </c>
    </row>
    <row r="870" customFormat="false" ht="15" hidden="false" customHeight="false" outlineLevel="0" collapsed="false">
      <c r="A870" s="0" t="n">
        <v>3079</v>
      </c>
      <c r="B870" s="15" t="n">
        <v>45992</v>
      </c>
      <c r="C870" s="0" t="n">
        <v>5</v>
      </c>
      <c r="D870" s="16" t="n">
        <v>12806</v>
      </c>
      <c r="E870" s="16" t="n">
        <v>449</v>
      </c>
      <c r="F870" s="16" t="n">
        <v>372</v>
      </c>
      <c r="G870" s="16" t="n">
        <v>1316</v>
      </c>
      <c r="H870" s="16" t="n">
        <v>213</v>
      </c>
    </row>
    <row r="871" customFormat="false" ht="15" hidden="false" customHeight="false" outlineLevel="0" collapsed="false">
      <c r="A871" s="0" t="n">
        <v>3079</v>
      </c>
      <c r="B871" s="15" t="n">
        <v>46082</v>
      </c>
      <c r="C871" s="0" t="n">
        <v>5</v>
      </c>
      <c r="D871" s="16" t="n">
        <v>12842</v>
      </c>
      <c r="E871" s="16" t="n">
        <v>492</v>
      </c>
      <c r="F871" s="16" t="n">
        <v>408</v>
      </c>
      <c r="G871" s="16" t="n">
        <v>746</v>
      </c>
      <c r="H871" s="16" t="n">
        <v>149</v>
      </c>
    </row>
    <row r="872" customFormat="false" ht="15" hidden="false" customHeight="false" outlineLevel="0" collapsed="false">
      <c r="A872" s="0" t="n">
        <v>3079</v>
      </c>
      <c r="B872" s="15" t="n">
        <v>46174</v>
      </c>
      <c r="C872" s="0" t="n">
        <v>5</v>
      </c>
      <c r="D872" s="16" t="n">
        <v>12928</v>
      </c>
      <c r="E872" s="16" t="n">
        <v>566</v>
      </c>
      <c r="F872" s="16" t="n">
        <v>449</v>
      </c>
      <c r="G872" s="16" t="n">
        <v>939</v>
      </c>
      <c r="H872" s="16" t="n">
        <v>221</v>
      </c>
    </row>
    <row r="873" customFormat="false" ht="15" hidden="false" customHeight="false" outlineLevel="0" collapsed="false">
      <c r="A873" s="0" t="n">
        <v>3081</v>
      </c>
      <c r="B873" s="15" t="n">
        <v>45078</v>
      </c>
      <c r="C873" s="0" t="n">
        <v>3</v>
      </c>
      <c r="D873" s="16" t="n">
        <v>10825</v>
      </c>
      <c r="E873" s="16" t="n">
        <v>85</v>
      </c>
      <c r="F873" s="16" t="n">
        <v>279</v>
      </c>
      <c r="G873" s="16" t="n">
        <v>738</v>
      </c>
      <c r="H873" s="16" t="n">
        <v>58</v>
      </c>
    </row>
    <row r="874" customFormat="false" ht="15" hidden="false" customHeight="false" outlineLevel="0" collapsed="false">
      <c r="A874" s="0" t="n">
        <v>3081</v>
      </c>
      <c r="B874" s="15" t="n">
        <v>45170</v>
      </c>
      <c r="C874" s="0" t="n">
        <v>3</v>
      </c>
      <c r="D874" s="16" t="n">
        <v>10986</v>
      </c>
      <c r="E874" s="16" t="n">
        <v>115</v>
      </c>
      <c r="F874" s="16" t="n">
        <v>292</v>
      </c>
      <c r="G874" s="16" t="n">
        <v>908</v>
      </c>
      <c r="H874" s="16" t="n">
        <v>84</v>
      </c>
    </row>
    <row r="875" customFormat="false" ht="15" hidden="false" customHeight="false" outlineLevel="0" collapsed="false">
      <c r="A875" s="0" t="n">
        <v>3081</v>
      </c>
      <c r="B875" s="15" t="n">
        <v>45261</v>
      </c>
      <c r="C875" s="0" t="n">
        <v>3</v>
      </c>
      <c r="D875" s="16" t="n">
        <v>11121</v>
      </c>
      <c r="E875" s="16" t="n">
        <v>132</v>
      </c>
      <c r="F875" s="16" t="n">
        <v>296</v>
      </c>
      <c r="G875" s="16" t="n">
        <v>1061</v>
      </c>
      <c r="H875" s="16" t="n">
        <v>99</v>
      </c>
    </row>
    <row r="876" customFormat="false" ht="15" hidden="false" customHeight="false" outlineLevel="0" collapsed="false">
      <c r="A876" s="0" t="n">
        <v>3081</v>
      </c>
      <c r="B876" s="15" t="n">
        <v>45352</v>
      </c>
      <c r="C876" s="0" t="n">
        <v>3</v>
      </c>
      <c r="D876" s="16" t="n">
        <v>11195</v>
      </c>
      <c r="E876" s="16" t="n">
        <v>143</v>
      </c>
      <c r="F876" s="16" t="n">
        <v>312</v>
      </c>
      <c r="G876" s="16" t="n">
        <v>621</v>
      </c>
      <c r="H876" s="16" t="n">
        <v>69</v>
      </c>
    </row>
    <row r="877" customFormat="false" ht="15" hidden="false" customHeight="false" outlineLevel="0" collapsed="false">
      <c r="A877" s="0" t="n">
        <v>3081</v>
      </c>
      <c r="B877" s="15" t="n">
        <v>45444</v>
      </c>
      <c r="C877" s="0" t="n">
        <v>3</v>
      </c>
      <c r="D877" s="16" t="n">
        <v>11374</v>
      </c>
      <c r="E877" s="16" t="n">
        <v>151</v>
      </c>
      <c r="F877" s="16" t="n">
        <v>338</v>
      </c>
      <c r="G877" s="16" t="n">
        <v>798</v>
      </c>
      <c r="H877" s="16" t="n">
        <v>81</v>
      </c>
    </row>
    <row r="878" customFormat="false" ht="15" hidden="false" customHeight="false" outlineLevel="0" collapsed="false">
      <c r="A878" s="0" t="n">
        <v>3081</v>
      </c>
      <c r="B878" s="15" t="n">
        <v>45536</v>
      </c>
      <c r="C878" s="0" t="n">
        <v>3</v>
      </c>
      <c r="D878" s="16" t="n">
        <v>11536</v>
      </c>
      <c r="E878" s="16" t="n">
        <v>168</v>
      </c>
      <c r="F878" s="16" t="n">
        <v>373</v>
      </c>
      <c r="G878" s="16" t="n">
        <v>948</v>
      </c>
      <c r="H878" s="16" t="n">
        <v>94</v>
      </c>
    </row>
    <row r="879" customFormat="false" ht="15" hidden="false" customHeight="false" outlineLevel="0" collapsed="false">
      <c r="A879" s="0" t="n">
        <v>3081</v>
      </c>
      <c r="B879" s="15" t="n">
        <v>45627</v>
      </c>
      <c r="C879" s="0" t="n">
        <v>3</v>
      </c>
      <c r="D879" s="16" t="n">
        <v>11594</v>
      </c>
      <c r="E879" s="16" t="n">
        <v>184</v>
      </c>
      <c r="F879" s="16" t="n">
        <v>396</v>
      </c>
      <c r="G879" s="16" t="n">
        <v>1093</v>
      </c>
      <c r="H879" s="16" t="n">
        <v>108</v>
      </c>
    </row>
    <row r="880" customFormat="false" ht="15" hidden="false" customHeight="false" outlineLevel="0" collapsed="false">
      <c r="A880" s="0" t="n">
        <v>3081</v>
      </c>
      <c r="B880" s="15" t="n">
        <v>45717</v>
      </c>
      <c r="C880" s="0" t="n">
        <v>3</v>
      </c>
      <c r="D880" s="16" t="n">
        <v>11697</v>
      </c>
      <c r="E880" s="16" t="n">
        <v>201</v>
      </c>
      <c r="F880" s="16" t="n">
        <v>416</v>
      </c>
      <c r="G880" s="16" t="n">
        <v>656</v>
      </c>
      <c r="H880" s="16" t="n">
        <v>55</v>
      </c>
    </row>
    <row r="881" customFormat="false" ht="15" hidden="false" customHeight="false" outlineLevel="0" collapsed="false">
      <c r="A881" s="0" t="n">
        <v>3081</v>
      </c>
      <c r="B881" s="15" t="n">
        <v>45809</v>
      </c>
      <c r="C881" s="0" t="n">
        <v>3</v>
      </c>
      <c r="D881" s="16" t="n">
        <v>11831</v>
      </c>
      <c r="E881" s="16" t="n">
        <v>220</v>
      </c>
      <c r="F881" s="16" t="n">
        <v>431</v>
      </c>
      <c r="G881" s="16" t="n">
        <v>819</v>
      </c>
      <c r="H881" s="16" t="n">
        <v>70</v>
      </c>
    </row>
    <row r="882" customFormat="false" ht="15" hidden="false" customHeight="false" outlineLevel="0" collapsed="false">
      <c r="A882" s="0" t="n">
        <v>3081</v>
      </c>
      <c r="B882" s="15" t="n">
        <v>45901</v>
      </c>
      <c r="C882" s="0" t="n">
        <v>3</v>
      </c>
      <c r="D882" s="16" t="n">
        <v>11936</v>
      </c>
      <c r="E882" s="16" t="n">
        <v>242</v>
      </c>
      <c r="F882" s="16" t="n">
        <v>436</v>
      </c>
      <c r="G882" s="16" t="n">
        <v>984</v>
      </c>
      <c r="H882" s="16" t="n">
        <v>92</v>
      </c>
    </row>
    <row r="883" customFormat="false" ht="15" hidden="false" customHeight="false" outlineLevel="0" collapsed="false">
      <c r="A883" s="0" t="n">
        <v>3081</v>
      </c>
      <c r="B883" s="15" t="n">
        <v>45992</v>
      </c>
      <c r="C883" s="0" t="n">
        <v>3</v>
      </c>
      <c r="D883" s="16" t="n">
        <v>11919</v>
      </c>
      <c r="E883" s="16" t="n">
        <v>258</v>
      </c>
      <c r="F883" s="16" t="n">
        <v>454</v>
      </c>
      <c r="G883" s="16" t="n">
        <v>1111</v>
      </c>
      <c r="H883" s="16" t="n">
        <v>110</v>
      </c>
    </row>
    <row r="884" customFormat="false" ht="15" hidden="false" customHeight="false" outlineLevel="0" collapsed="false">
      <c r="A884" s="0" t="n">
        <v>3081</v>
      </c>
      <c r="B884" s="15" t="n">
        <v>46082</v>
      </c>
      <c r="C884" s="0" t="n">
        <v>3</v>
      </c>
      <c r="D884" s="16" t="n">
        <v>12000</v>
      </c>
      <c r="E884" s="16" t="n">
        <v>281</v>
      </c>
      <c r="F884" s="16" t="n">
        <v>477</v>
      </c>
      <c r="G884" s="16" t="n">
        <v>621</v>
      </c>
      <c r="H884" s="16" t="n">
        <v>84</v>
      </c>
    </row>
    <row r="885" customFormat="false" ht="15" hidden="false" customHeight="false" outlineLevel="0" collapsed="false">
      <c r="A885" s="0" t="n">
        <v>3081</v>
      </c>
      <c r="B885" s="15" t="n">
        <v>46174</v>
      </c>
      <c r="C885" s="0" t="n">
        <v>3</v>
      </c>
      <c r="D885" s="16" t="n">
        <v>11992</v>
      </c>
      <c r="E885" s="16" t="n">
        <v>328</v>
      </c>
      <c r="F885" s="16" t="n">
        <v>493</v>
      </c>
      <c r="G885" s="16" t="n">
        <v>781</v>
      </c>
      <c r="H885" s="16" t="n">
        <v>129</v>
      </c>
    </row>
    <row r="886" customFormat="false" ht="15" hidden="false" customHeight="false" outlineLevel="0" collapsed="false">
      <c r="A886" s="0" t="n">
        <v>3082</v>
      </c>
      <c r="B886" s="15" t="n">
        <v>45078</v>
      </c>
      <c r="C886" s="0" t="n">
        <v>3</v>
      </c>
      <c r="D886" s="16" t="n">
        <v>21315</v>
      </c>
      <c r="E886" s="16" t="n">
        <v>72</v>
      </c>
      <c r="F886" s="16" t="n">
        <v>376</v>
      </c>
      <c r="G886" s="16" t="n">
        <v>1289</v>
      </c>
      <c r="H886" s="16" t="n">
        <v>44</v>
      </c>
    </row>
    <row r="887" customFormat="false" ht="15" hidden="false" customHeight="false" outlineLevel="0" collapsed="false">
      <c r="A887" s="0" t="n">
        <v>3082</v>
      </c>
      <c r="B887" s="15" t="n">
        <v>45170</v>
      </c>
      <c r="C887" s="0" t="n">
        <v>3</v>
      </c>
      <c r="D887" s="16" t="n">
        <v>21400</v>
      </c>
      <c r="E887" s="16" t="n">
        <v>94</v>
      </c>
      <c r="F887" s="16" t="n">
        <v>379</v>
      </c>
      <c r="G887" s="16" t="n">
        <v>1531</v>
      </c>
      <c r="H887" s="16" t="n">
        <v>67</v>
      </c>
    </row>
    <row r="888" customFormat="false" ht="15" hidden="false" customHeight="false" outlineLevel="0" collapsed="false">
      <c r="A888" s="0" t="n">
        <v>3082</v>
      </c>
      <c r="B888" s="15" t="n">
        <v>45261</v>
      </c>
      <c r="C888" s="0" t="n">
        <v>3</v>
      </c>
      <c r="D888" s="16" t="n">
        <v>21430</v>
      </c>
      <c r="E888" s="16" t="n">
        <v>96</v>
      </c>
      <c r="F888" s="16" t="n">
        <v>394</v>
      </c>
      <c r="G888" s="16" t="n">
        <v>1785</v>
      </c>
      <c r="H888" s="16" t="n">
        <v>69</v>
      </c>
    </row>
    <row r="889" customFormat="false" ht="15" hidden="false" customHeight="false" outlineLevel="0" collapsed="false">
      <c r="A889" s="0" t="n">
        <v>3082</v>
      </c>
      <c r="B889" s="15" t="n">
        <v>45352</v>
      </c>
      <c r="C889" s="0" t="n">
        <v>3</v>
      </c>
      <c r="D889" s="16" t="n">
        <v>21510</v>
      </c>
      <c r="E889" s="16" t="n">
        <v>103</v>
      </c>
      <c r="F889" s="16" t="n">
        <v>405</v>
      </c>
      <c r="G889" s="16" t="n">
        <v>1195</v>
      </c>
      <c r="H889" s="16" t="n">
        <v>59</v>
      </c>
    </row>
    <row r="890" customFormat="false" ht="15" hidden="false" customHeight="false" outlineLevel="0" collapsed="false">
      <c r="A890" s="0" t="n">
        <v>3082</v>
      </c>
      <c r="B890" s="15" t="n">
        <v>45444</v>
      </c>
      <c r="C890" s="0" t="n">
        <v>3</v>
      </c>
      <c r="D890" s="16" t="n">
        <v>21531</v>
      </c>
      <c r="E890" s="16" t="n">
        <v>121</v>
      </c>
      <c r="F890" s="16" t="n">
        <v>437</v>
      </c>
      <c r="G890" s="16" t="n">
        <v>1475</v>
      </c>
      <c r="H890" s="16" t="n">
        <v>78</v>
      </c>
    </row>
    <row r="891" customFormat="false" ht="15" hidden="false" customHeight="false" outlineLevel="0" collapsed="false">
      <c r="A891" s="0" t="n">
        <v>3082</v>
      </c>
      <c r="B891" s="15" t="n">
        <v>45536</v>
      </c>
      <c r="C891" s="0" t="n">
        <v>3</v>
      </c>
      <c r="D891" s="16" t="n">
        <v>21640</v>
      </c>
      <c r="E891" s="16" t="n">
        <v>122</v>
      </c>
      <c r="F891" s="16" t="n">
        <v>477</v>
      </c>
      <c r="G891" s="16" t="n">
        <v>1741</v>
      </c>
      <c r="H891" s="16" t="n">
        <v>82</v>
      </c>
    </row>
    <row r="892" customFormat="false" ht="15" hidden="false" customHeight="false" outlineLevel="0" collapsed="false">
      <c r="A892" s="0" t="n">
        <v>3082</v>
      </c>
      <c r="B892" s="15" t="n">
        <v>45627</v>
      </c>
      <c r="C892" s="0" t="n">
        <v>3</v>
      </c>
      <c r="D892" s="16" t="n">
        <v>21601</v>
      </c>
      <c r="E892" s="16" t="n">
        <v>136</v>
      </c>
      <c r="F892" s="16" t="n">
        <v>498</v>
      </c>
      <c r="G892" s="16" t="n">
        <v>1978</v>
      </c>
      <c r="H892" s="16" t="n">
        <v>98</v>
      </c>
    </row>
    <row r="893" customFormat="false" ht="15" hidden="false" customHeight="false" outlineLevel="0" collapsed="false">
      <c r="A893" s="0" t="n">
        <v>3082</v>
      </c>
      <c r="B893" s="15" t="n">
        <v>45717</v>
      </c>
      <c r="C893" s="0" t="n">
        <v>3</v>
      </c>
      <c r="D893" s="16" t="n">
        <v>21548</v>
      </c>
      <c r="E893" s="16" t="n">
        <v>151</v>
      </c>
      <c r="F893" s="16" t="n">
        <v>540</v>
      </c>
      <c r="G893" s="16" t="n">
        <v>1172</v>
      </c>
      <c r="H893" s="16" t="n">
        <v>64</v>
      </c>
    </row>
    <row r="894" customFormat="false" ht="15" hidden="false" customHeight="false" outlineLevel="0" collapsed="false">
      <c r="A894" s="0" t="n">
        <v>3082</v>
      </c>
      <c r="B894" s="15" t="n">
        <v>45809</v>
      </c>
      <c r="C894" s="0" t="n">
        <v>3</v>
      </c>
      <c r="D894" s="16" t="n">
        <v>21669</v>
      </c>
      <c r="E894" s="16" t="n">
        <v>184</v>
      </c>
      <c r="F894" s="16" t="n">
        <v>583</v>
      </c>
      <c r="G894" s="16" t="n">
        <v>1468</v>
      </c>
      <c r="H894" s="16" t="n">
        <v>92</v>
      </c>
    </row>
    <row r="895" customFormat="false" ht="15" hidden="false" customHeight="false" outlineLevel="0" collapsed="false">
      <c r="A895" s="0" t="n">
        <v>3082</v>
      </c>
      <c r="B895" s="15" t="n">
        <v>45901</v>
      </c>
      <c r="C895" s="0" t="n">
        <v>3</v>
      </c>
      <c r="D895" s="16" t="n">
        <v>21575</v>
      </c>
      <c r="E895" s="16" t="n">
        <v>216</v>
      </c>
      <c r="F895" s="16" t="n">
        <v>625</v>
      </c>
      <c r="G895" s="16" t="n">
        <v>1648</v>
      </c>
      <c r="H895" s="16" t="n">
        <v>120</v>
      </c>
    </row>
    <row r="896" customFormat="false" ht="15" hidden="false" customHeight="false" outlineLevel="0" collapsed="false">
      <c r="A896" s="0" t="n">
        <v>3082</v>
      </c>
      <c r="B896" s="15" t="n">
        <v>45992</v>
      </c>
      <c r="C896" s="0" t="n">
        <v>3</v>
      </c>
      <c r="D896" s="16" t="n">
        <v>21628</v>
      </c>
      <c r="E896" s="16" t="n">
        <v>238</v>
      </c>
      <c r="F896" s="16" t="n">
        <v>701</v>
      </c>
      <c r="G896" s="16" t="n">
        <v>1900</v>
      </c>
      <c r="H896" s="16" t="n">
        <v>144</v>
      </c>
    </row>
    <row r="897" customFormat="false" ht="15" hidden="false" customHeight="false" outlineLevel="0" collapsed="false">
      <c r="A897" s="0" t="n">
        <v>3082</v>
      </c>
      <c r="B897" s="15" t="n">
        <v>46082</v>
      </c>
      <c r="C897" s="0" t="n">
        <v>3</v>
      </c>
      <c r="D897" s="16" t="n">
        <v>21550</v>
      </c>
      <c r="E897" s="16" t="n">
        <v>269</v>
      </c>
      <c r="F897" s="16" t="n">
        <v>746</v>
      </c>
      <c r="G897" s="16" t="n">
        <v>1126</v>
      </c>
      <c r="H897" s="16" t="n">
        <v>112</v>
      </c>
    </row>
    <row r="898" customFormat="false" ht="15" hidden="false" customHeight="false" outlineLevel="0" collapsed="false">
      <c r="A898" s="0" t="n">
        <v>3082</v>
      </c>
      <c r="B898" s="15" t="n">
        <v>46174</v>
      </c>
      <c r="C898" s="0" t="n">
        <v>3</v>
      </c>
      <c r="D898" s="16" t="n">
        <v>21653</v>
      </c>
      <c r="E898" s="16" t="n">
        <v>332</v>
      </c>
      <c r="F898" s="16" t="n">
        <v>791</v>
      </c>
      <c r="G898" s="16" t="n">
        <v>1426</v>
      </c>
      <c r="H898" s="16" t="n">
        <v>172</v>
      </c>
    </row>
    <row r="899" customFormat="false" ht="15" hidden="false" customHeight="false" outlineLevel="0" collapsed="false">
      <c r="A899" s="0" t="n">
        <v>3083</v>
      </c>
      <c r="B899" s="15" t="n">
        <v>45078</v>
      </c>
      <c r="C899" s="0" t="n">
        <v>2</v>
      </c>
      <c r="D899" s="16" t="n">
        <v>23163</v>
      </c>
      <c r="E899" s="16" t="n">
        <v>128</v>
      </c>
      <c r="F899" s="16" t="n">
        <v>404</v>
      </c>
      <c r="G899" s="16" t="n">
        <v>1608</v>
      </c>
      <c r="H899" s="16" t="n">
        <v>85</v>
      </c>
    </row>
    <row r="900" customFormat="false" ht="15" hidden="false" customHeight="false" outlineLevel="0" collapsed="false">
      <c r="A900" s="0" t="n">
        <v>3083</v>
      </c>
      <c r="B900" s="15" t="n">
        <v>45170</v>
      </c>
      <c r="C900" s="0" t="n">
        <v>2</v>
      </c>
      <c r="D900" s="16" t="n">
        <v>23289</v>
      </c>
      <c r="E900" s="16" t="n">
        <v>145</v>
      </c>
      <c r="F900" s="16" t="n">
        <v>421</v>
      </c>
      <c r="G900" s="16" t="n">
        <v>1919</v>
      </c>
      <c r="H900" s="16" t="n">
        <v>102</v>
      </c>
    </row>
    <row r="901" customFormat="false" ht="15" hidden="false" customHeight="false" outlineLevel="0" collapsed="false">
      <c r="A901" s="0" t="n">
        <v>3083</v>
      </c>
      <c r="B901" s="15" t="n">
        <v>45261</v>
      </c>
      <c r="C901" s="0" t="n">
        <v>2</v>
      </c>
      <c r="D901" s="16" t="n">
        <v>23538</v>
      </c>
      <c r="E901" s="16" t="n">
        <v>173</v>
      </c>
      <c r="F901" s="16" t="n">
        <v>451</v>
      </c>
      <c r="G901" s="16" t="n">
        <v>2264</v>
      </c>
      <c r="H901" s="16" t="n">
        <v>128</v>
      </c>
    </row>
    <row r="902" customFormat="false" ht="15" hidden="false" customHeight="false" outlineLevel="0" collapsed="false">
      <c r="A902" s="0" t="n">
        <v>3083</v>
      </c>
      <c r="B902" s="15" t="n">
        <v>45352</v>
      </c>
      <c r="C902" s="0" t="n">
        <v>2</v>
      </c>
      <c r="D902" s="16" t="n">
        <v>23736</v>
      </c>
      <c r="E902" s="16" t="n">
        <v>203</v>
      </c>
      <c r="F902" s="16" t="n">
        <v>486</v>
      </c>
      <c r="G902" s="16" t="n">
        <v>1526</v>
      </c>
      <c r="H902" s="16" t="n">
        <v>117</v>
      </c>
    </row>
    <row r="903" customFormat="false" ht="15" hidden="false" customHeight="false" outlineLevel="0" collapsed="false">
      <c r="A903" s="0" t="n">
        <v>3083</v>
      </c>
      <c r="B903" s="15" t="n">
        <v>45444</v>
      </c>
      <c r="C903" s="0" t="n">
        <v>2</v>
      </c>
      <c r="D903" s="16" t="n">
        <v>23896</v>
      </c>
      <c r="E903" s="16" t="n">
        <v>220</v>
      </c>
      <c r="F903" s="16" t="n">
        <v>516</v>
      </c>
      <c r="G903" s="16" t="n">
        <v>1826</v>
      </c>
      <c r="H903" s="16" t="n">
        <v>137</v>
      </c>
    </row>
    <row r="904" customFormat="false" ht="15" hidden="false" customHeight="false" outlineLevel="0" collapsed="false">
      <c r="A904" s="0" t="n">
        <v>3083</v>
      </c>
      <c r="B904" s="15" t="n">
        <v>45536</v>
      </c>
      <c r="C904" s="0" t="n">
        <v>2</v>
      </c>
      <c r="D904" s="16" t="n">
        <v>24016</v>
      </c>
      <c r="E904" s="16" t="n">
        <v>235</v>
      </c>
      <c r="F904" s="16" t="n">
        <v>561</v>
      </c>
      <c r="G904" s="16" t="n">
        <v>2195</v>
      </c>
      <c r="H904" s="16" t="n">
        <v>155</v>
      </c>
    </row>
    <row r="905" customFormat="false" ht="15" hidden="false" customHeight="false" outlineLevel="0" collapsed="false">
      <c r="A905" s="0" t="n">
        <v>3083</v>
      </c>
      <c r="B905" s="15" t="n">
        <v>45627</v>
      </c>
      <c r="C905" s="0" t="n">
        <v>2</v>
      </c>
      <c r="D905" s="16" t="n">
        <v>24064</v>
      </c>
      <c r="E905" s="16" t="n">
        <v>256</v>
      </c>
      <c r="F905" s="16" t="n">
        <v>590</v>
      </c>
      <c r="G905" s="16" t="n">
        <v>2488</v>
      </c>
      <c r="H905" s="16" t="n">
        <v>170</v>
      </c>
    </row>
    <row r="906" customFormat="false" ht="15" hidden="false" customHeight="false" outlineLevel="0" collapsed="false">
      <c r="A906" s="0" t="n">
        <v>3083</v>
      </c>
      <c r="B906" s="15" t="n">
        <v>45717</v>
      </c>
      <c r="C906" s="0" t="n">
        <v>2</v>
      </c>
      <c r="D906" s="16" t="n">
        <v>24077</v>
      </c>
      <c r="E906" s="16" t="n">
        <v>273</v>
      </c>
      <c r="F906" s="16" t="n">
        <v>630</v>
      </c>
      <c r="G906" s="16" t="n">
        <v>1446</v>
      </c>
      <c r="H906" s="16" t="n">
        <v>105</v>
      </c>
    </row>
    <row r="907" customFormat="false" ht="15" hidden="false" customHeight="false" outlineLevel="0" collapsed="false">
      <c r="A907" s="0" t="n">
        <v>3083</v>
      </c>
      <c r="B907" s="15" t="n">
        <v>45809</v>
      </c>
      <c r="C907" s="0" t="n">
        <v>2</v>
      </c>
      <c r="D907" s="16" t="n">
        <v>24199</v>
      </c>
      <c r="E907" s="16" t="n">
        <v>310</v>
      </c>
      <c r="F907" s="16" t="n">
        <v>665</v>
      </c>
      <c r="G907" s="16" t="n">
        <v>1717</v>
      </c>
      <c r="H907" s="16" t="n">
        <v>143</v>
      </c>
    </row>
    <row r="908" customFormat="false" ht="15" hidden="false" customHeight="false" outlineLevel="0" collapsed="false">
      <c r="A908" s="0" t="n">
        <v>3083</v>
      </c>
      <c r="B908" s="15" t="n">
        <v>45901</v>
      </c>
      <c r="C908" s="0" t="n">
        <v>2</v>
      </c>
      <c r="D908" s="16" t="n">
        <v>24078</v>
      </c>
      <c r="E908" s="16" t="n">
        <v>337</v>
      </c>
      <c r="F908" s="16" t="n">
        <v>706</v>
      </c>
      <c r="G908" s="16" t="n">
        <v>2012</v>
      </c>
      <c r="H908" s="16" t="n">
        <v>172</v>
      </c>
    </row>
    <row r="909" customFormat="false" ht="15" hidden="false" customHeight="false" outlineLevel="0" collapsed="false">
      <c r="A909" s="0" t="n">
        <v>3083</v>
      </c>
      <c r="B909" s="15" t="n">
        <v>45992</v>
      </c>
      <c r="C909" s="0" t="n">
        <v>2</v>
      </c>
      <c r="D909" s="16" t="n">
        <v>24160</v>
      </c>
      <c r="E909" s="16" t="n">
        <v>375</v>
      </c>
      <c r="F909" s="16" t="n">
        <v>757</v>
      </c>
      <c r="G909" s="16" t="n">
        <v>2260</v>
      </c>
      <c r="H909" s="16" t="n">
        <v>203</v>
      </c>
    </row>
    <row r="910" customFormat="false" ht="15" hidden="false" customHeight="false" outlineLevel="0" collapsed="false">
      <c r="A910" s="0" t="n">
        <v>3083</v>
      </c>
      <c r="B910" s="15" t="n">
        <v>46082</v>
      </c>
      <c r="C910" s="0" t="n">
        <v>2</v>
      </c>
      <c r="D910" s="16" t="n">
        <v>24253</v>
      </c>
      <c r="E910" s="16" t="n">
        <v>441</v>
      </c>
      <c r="F910" s="16" t="n">
        <v>814</v>
      </c>
      <c r="G910" s="16" t="n">
        <v>1307</v>
      </c>
      <c r="H910" s="16" t="n">
        <v>178</v>
      </c>
    </row>
    <row r="911" customFormat="false" ht="15" hidden="false" customHeight="false" outlineLevel="0" collapsed="false">
      <c r="A911" s="0" t="n">
        <v>3083</v>
      </c>
      <c r="B911" s="15" t="n">
        <v>46174</v>
      </c>
      <c r="C911" s="0" t="n">
        <v>2</v>
      </c>
      <c r="D911" s="16" t="n">
        <v>24346</v>
      </c>
      <c r="E911" s="16" t="n">
        <v>544</v>
      </c>
      <c r="F911" s="16" t="n">
        <v>866</v>
      </c>
      <c r="G911" s="16" t="n">
        <v>1693</v>
      </c>
      <c r="H911" s="16" t="n">
        <v>278</v>
      </c>
    </row>
    <row r="912" customFormat="false" ht="15" hidden="false" customHeight="false" outlineLevel="0" collapsed="false">
      <c r="A912" s="0" t="n">
        <v>3084</v>
      </c>
      <c r="B912" s="15" t="n">
        <v>45078</v>
      </c>
      <c r="C912" s="0" t="n">
        <v>5</v>
      </c>
      <c r="D912" s="16" t="n">
        <v>18504</v>
      </c>
      <c r="E912" s="16" t="n">
        <v>173</v>
      </c>
      <c r="F912" s="16" t="n">
        <v>261</v>
      </c>
      <c r="G912" s="16" t="n">
        <v>1225</v>
      </c>
      <c r="H912" s="16" t="n">
        <v>111</v>
      </c>
    </row>
    <row r="913" customFormat="false" ht="15" hidden="false" customHeight="false" outlineLevel="0" collapsed="false">
      <c r="A913" s="0" t="n">
        <v>3084</v>
      </c>
      <c r="B913" s="15" t="n">
        <v>45170</v>
      </c>
      <c r="C913" s="0" t="n">
        <v>5</v>
      </c>
      <c r="D913" s="16" t="n">
        <v>18612</v>
      </c>
      <c r="E913" s="16" t="n">
        <v>207</v>
      </c>
      <c r="F913" s="16" t="n">
        <v>286</v>
      </c>
      <c r="G913" s="16" t="n">
        <v>1495</v>
      </c>
      <c r="H913" s="16" t="n">
        <v>145</v>
      </c>
    </row>
    <row r="914" customFormat="false" ht="15" hidden="false" customHeight="false" outlineLevel="0" collapsed="false">
      <c r="A914" s="0" t="n">
        <v>3084</v>
      </c>
      <c r="B914" s="15" t="n">
        <v>45261</v>
      </c>
      <c r="C914" s="0" t="n">
        <v>5</v>
      </c>
      <c r="D914" s="16" t="n">
        <v>18701</v>
      </c>
      <c r="E914" s="16" t="n">
        <v>243</v>
      </c>
      <c r="F914" s="16" t="n">
        <v>306</v>
      </c>
      <c r="G914" s="16" t="n">
        <v>1777</v>
      </c>
      <c r="H914" s="16" t="n">
        <v>178</v>
      </c>
    </row>
    <row r="915" customFormat="false" ht="15" hidden="false" customHeight="false" outlineLevel="0" collapsed="false">
      <c r="A915" s="0" t="n">
        <v>3084</v>
      </c>
      <c r="B915" s="15" t="n">
        <v>45352</v>
      </c>
      <c r="C915" s="0" t="n">
        <v>5</v>
      </c>
      <c r="D915" s="16" t="n">
        <v>18671</v>
      </c>
      <c r="E915" s="16" t="n">
        <v>276</v>
      </c>
      <c r="F915" s="16" t="n">
        <v>350</v>
      </c>
      <c r="G915" s="16" t="n">
        <v>1109</v>
      </c>
      <c r="H915" s="16" t="n">
        <v>157</v>
      </c>
    </row>
    <row r="916" customFormat="false" ht="15" hidden="false" customHeight="false" outlineLevel="0" collapsed="false">
      <c r="A916" s="0" t="n">
        <v>3084</v>
      </c>
      <c r="B916" s="15" t="n">
        <v>45444</v>
      </c>
      <c r="C916" s="0" t="n">
        <v>5</v>
      </c>
      <c r="D916" s="16" t="n">
        <v>18781</v>
      </c>
      <c r="E916" s="16" t="n">
        <v>305</v>
      </c>
      <c r="F916" s="16" t="n">
        <v>402</v>
      </c>
      <c r="G916" s="16" t="n">
        <v>1354</v>
      </c>
      <c r="H916" s="16" t="n">
        <v>186</v>
      </c>
    </row>
    <row r="917" customFormat="false" ht="15" hidden="false" customHeight="false" outlineLevel="0" collapsed="false">
      <c r="A917" s="0" t="n">
        <v>3084</v>
      </c>
      <c r="B917" s="15" t="n">
        <v>45536</v>
      </c>
      <c r="C917" s="0" t="n">
        <v>5</v>
      </c>
      <c r="D917" s="16" t="n">
        <v>18829</v>
      </c>
      <c r="E917" s="16" t="n">
        <v>350</v>
      </c>
      <c r="F917" s="16" t="n">
        <v>433</v>
      </c>
      <c r="G917" s="16" t="n">
        <v>1622</v>
      </c>
      <c r="H917" s="16" t="n">
        <v>227</v>
      </c>
    </row>
    <row r="918" customFormat="false" ht="15" hidden="false" customHeight="false" outlineLevel="0" collapsed="false">
      <c r="A918" s="0" t="n">
        <v>3084</v>
      </c>
      <c r="B918" s="15" t="n">
        <v>45627</v>
      </c>
      <c r="C918" s="0" t="n">
        <v>5</v>
      </c>
      <c r="D918" s="16" t="n">
        <v>18883</v>
      </c>
      <c r="E918" s="16" t="n">
        <v>391</v>
      </c>
      <c r="F918" s="16" t="n">
        <v>484</v>
      </c>
      <c r="G918" s="16" t="n">
        <v>1870</v>
      </c>
      <c r="H918" s="16" t="n">
        <v>267</v>
      </c>
    </row>
    <row r="919" customFormat="false" ht="15" hidden="false" customHeight="false" outlineLevel="0" collapsed="false">
      <c r="A919" s="0" t="n">
        <v>3084</v>
      </c>
      <c r="B919" s="15" t="n">
        <v>45717</v>
      </c>
      <c r="C919" s="0" t="n">
        <v>5</v>
      </c>
      <c r="D919" s="16" t="n">
        <v>18931</v>
      </c>
      <c r="E919" s="16" t="n">
        <v>430</v>
      </c>
      <c r="F919" s="16" t="n">
        <v>552</v>
      </c>
      <c r="G919" s="16" t="n">
        <v>1045</v>
      </c>
      <c r="H919" s="16" t="n">
        <v>141</v>
      </c>
    </row>
    <row r="920" customFormat="false" ht="15" hidden="false" customHeight="false" outlineLevel="0" collapsed="false">
      <c r="A920" s="0" t="n">
        <v>3084</v>
      </c>
      <c r="B920" s="15" t="n">
        <v>45809</v>
      </c>
      <c r="C920" s="0" t="n">
        <v>5</v>
      </c>
      <c r="D920" s="16" t="n">
        <v>19000</v>
      </c>
      <c r="E920" s="16" t="n">
        <v>475</v>
      </c>
      <c r="F920" s="16" t="n">
        <v>606</v>
      </c>
      <c r="G920" s="16" t="n">
        <v>1313</v>
      </c>
      <c r="H920" s="16" t="n">
        <v>191</v>
      </c>
    </row>
    <row r="921" customFormat="false" ht="15" hidden="false" customHeight="false" outlineLevel="0" collapsed="false">
      <c r="A921" s="0" t="n">
        <v>3084</v>
      </c>
      <c r="B921" s="15" t="n">
        <v>45901</v>
      </c>
      <c r="C921" s="0" t="n">
        <v>5</v>
      </c>
      <c r="D921" s="16" t="n">
        <v>19053</v>
      </c>
      <c r="E921" s="16" t="n">
        <v>533</v>
      </c>
      <c r="F921" s="16" t="n">
        <v>656</v>
      </c>
      <c r="G921" s="16" t="n">
        <v>1579</v>
      </c>
      <c r="H921" s="16" t="n">
        <v>245</v>
      </c>
    </row>
    <row r="922" customFormat="false" ht="15" hidden="false" customHeight="false" outlineLevel="0" collapsed="false">
      <c r="A922" s="0" t="n">
        <v>3084</v>
      </c>
      <c r="B922" s="15" t="n">
        <v>45992</v>
      </c>
      <c r="C922" s="0" t="n">
        <v>5</v>
      </c>
      <c r="D922" s="16" t="n">
        <v>19084</v>
      </c>
      <c r="E922" s="16" t="n">
        <v>564</v>
      </c>
      <c r="F922" s="16" t="n">
        <v>716</v>
      </c>
      <c r="G922" s="16" t="n">
        <v>1826</v>
      </c>
      <c r="H922" s="16" t="n">
        <v>280</v>
      </c>
    </row>
    <row r="923" customFormat="false" ht="15" hidden="false" customHeight="false" outlineLevel="0" collapsed="false">
      <c r="A923" s="0" t="n">
        <v>3084</v>
      </c>
      <c r="B923" s="15" t="n">
        <v>46082</v>
      </c>
      <c r="C923" s="0" t="n">
        <v>5</v>
      </c>
      <c r="D923" s="16" t="n">
        <v>19104</v>
      </c>
      <c r="E923" s="16" t="n">
        <v>624</v>
      </c>
      <c r="F923" s="16" t="n">
        <v>776</v>
      </c>
      <c r="G923" s="16" t="n">
        <v>1013</v>
      </c>
      <c r="H923" s="16" t="n">
        <v>202</v>
      </c>
    </row>
    <row r="924" customFormat="false" ht="15" hidden="false" customHeight="false" outlineLevel="0" collapsed="false">
      <c r="A924" s="0" t="n">
        <v>3084</v>
      </c>
      <c r="B924" s="15" t="n">
        <v>46174</v>
      </c>
      <c r="C924" s="0" t="n">
        <v>5</v>
      </c>
      <c r="D924" s="16" t="n">
        <v>19259</v>
      </c>
      <c r="E924" s="16" t="n">
        <v>769</v>
      </c>
      <c r="F924" s="16" t="n">
        <v>847</v>
      </c>
      <c r="G924" s="16" t="n">
        <v>1351</v>
      </c>
      <c r="H924" s="16" t="n">
        <v>341</v>
      </c>
    </row>
    <row r="925" customFormat="false" ht="15" hidden="false" customHeight="false" outlineLevel="0" collapsed="false">
      <c r="A925" s="0" t="n">
        <v>3085</v>
      </c>
      <c r="B925" s="15" t="n">
        <v>45078</v>
      </c>
      <c r="C925" s="0" t="n">
        <v>4</v>
      </c>
      <c r="D925" s="16" t="n">
        <v>9165</v>
      </c>
      <c r="E925" s="16" t="n">
        <v>66</v>
      </c>
      <c r="F925" s="16" t="n">
        <v>120</v>
      </c>
      <c r="G925" s="16" t="n">
        <v>573</v>
      </c>
      <c r="H925" s="16" t="n">
        <v>44</v>
      </c>
    </row>
    <row r="926" customFormat="false" ht="15" hidden="false" customHeight="false" outlineLevel="0" collapsed="false">
      <c r="A926" s="0" t="n">
        <v>3085</v>
      </c>
      <c r="B926" s="15" t="n">
        <v>45170</v>
      </c>
      <c r="C926" s="0" t="n">
        <v>4</v>
      </c>
      <c r="D926" s="16" t="n">
        <v>9219</v>
      </c>
      <c r="E926" s="16" t="n">
        <v>79</v>
      </c>
      <c r="F926" s="16" t="n">
        <v>129</v>
      </c>
      <c r="G926" s="16" t="n">
        <v>706</v>
      </c>
      <c r="H926" s="16" t="n">
        <v>54</v>
      </c>
    </row>
    <row r="927" customFormat="false" ht="15" hidden="false" customHeight="false" outlineLevel="0" collapsed="false">
      <c r="A927" s="0" t="n">
        <v>3085</v>
      </c>
      <c r="B927" s="15" t="n">
        <v>45261</v>
      </c>
      <c r="C927" s="0" t="n">
        <v>4</v>
      </c>
      <c r="D927" s="16" t="n">
        <v>9250</v>
      </c>
      <c r="E927" s="16" t="n">
        <v>91</v>
      </c>
      <c r="F927" s="16" t="n">
        <v>139</v>
      </c>
      <c r="G927" s="16" t="n">
        <v>862</v>
      </c>
      <c r="H927" s="16" t="n">
        <v>66</v>
      </c>
    </row>
    <row r="928" customFormat="false" ht="15" hidden="false" customHeight="false" outlineLevel="0" collapsed="false">
      <c r="A928" s="0" t="n">
        <v>3085</v>
      </c>
      <c r="B928" s="15" t="n">
        <v>45352</v>
      </c>
      <c r="C928" s="0" t="n">
        <v>4</v>
      </c>
      <c r="D928" s="16" t="n">
        <v>9292</v>
      </c>
      <c r="E928" s="16" t="n">
        <v>106</v>
      </c>
      <c r="F928" s="16" t="n">
        <v>154</v>
      </c>
      <c r="G928" s="16" t="n">
        <v>569</v>
      </c>
      <c r="H928" s="16" t="n">
        <v>53</v>
      </c>
    </row>
    <row r="929" customFormat="false" ht="15" hidden="false" customHeight="false" outlineLevel="0" collapsed="false">
      <c r="A929" s="0" t="n">
        <v>3085</v>
      </c>
      <c r="B929" s="15" t="n">
        <v>45444</v>
      </c>
      <c r="C929" s="0" t="n">
        <v>4</v>
      </c>
      <c r="D929" s="16" t="n">
        <v>9339</v>
      </c>
      <c r="E929" s="16" t="n">
        <v>116</v>
      </c>
      <c r="F929" s="16" t="n">
        <v>165</v>
      </c>
      <c r="G929" s="16" t="n">
        <v>695</v>
      </c>
      <c r="H929" s="16" t="n">
        <v>64</v>
      </c>
    </row>
    <row r="930" customFormat="false" ht="15" hidden="false" customHeight="false" outlineLevel="0" collapsed="false">
      <c r="A930" s="0" t="n">
        <v>3085</v>
      </c>
      <c r="B930" s="15" t="n">
        <v>45536</v>
      </c>
      <c r="C930" s="0" t="n">
        <v>4</v>
      </c>
      <c r="D930" s="16" t="n">
        <v>9371</v>
      </c>
      <c r="E930" s="16" t="n">
        <v>128</v>
      </c>
      <c r="F930" s="16" t="n">
        <v>177</v>
      </c>
      <c r="G930" s="16" t="n">
        <v>831</v>
      </c>
      <c r="H930" s="16" t="n">
        <v>75</v>
      </c>
    </row>
    <row r="931" customFormat="false" ht="15" hidden="false" customHeight="false" outlineLevel="0" collapsed="false">
      <c r="A931" s="0" t="n">
        <v>3085</v>
      </c>
      <c r="B931" s="15" t="n">
        <v>45627</v>
      </c>
      <c r="C931" s="0" t="n">
        <v>4</v>
      </c>
      <c r="D931" s="16" t="n">
        <v>9376</v>
      </c>
      <c r="E931" s="16" t="n">
        <v>150</v>
      </c>
      <c r="F931" s="16" t="n">
        <v>198</v>
      </c>
      <c r="G931" s="16" t="n">
        <v>956</v>
      </c>
      <c r="H931" s="16" t="n">
        <v>102</v>
      </c>
    </row>
    <row r="932" customFormat="false" ht="15" hidden="false" customHeight="false" outlineLevel="0" collapsed="false">
      <c r="A932" s="0" t="n">
        <v>3085</v>
      </c>
      <c r="B932" s="15" t="n">
        <v>45717</v>
      </c>
      <c r="C932" s="0" t="n">
        <v>4</v>
      </c>
      <c r="D932" s="16" t="n">
        <v>9447</v>
      </c>
      <c r="E932" s="16" t="n">
        <v>166</v>
      </c>
      <c r="F932" s="16" t="n">
        <v>221</v>
      </c>
      <c r="G932" s="16" t="n">
        <v>543</v>
      </c>
      <c r="H932" s="16" t="n">
        <v>68</v>
      </c>
    </row>
    <row r="933" customFormat="false" ht="15" hidden="false" customHeight="false" outlineLevel="0" collapsed="false">
      <c r="A933" s="0" t="n">
        <v>3085</v>
      </c>
      <c r="B933" s="15" t="n">
        <v>45809</v>
      </c>
      <c r="C933" s="0" t="n">
        <v>4</v>
      </c>
      <c r="D933" s="16" t="n">
        <v>9454</v>
      </c>
      <c r="E933" s="16" t="n">
        <v>190</v>
      </c>
      <c r="F933" s="16" t="n">
        <v>238</v>
      </c>
      <c r="G933" s="16" t="n">
        <v>676</v>
      </c>
      <c r="H933" s="16" t="n">
        <v>92</v>
      </c>
    </row>
    <row r="934" customFormat="false" ht="15" hidden="false" customHeight="false" outlineLevel="0" collapsed="false">
      <c r="A934" s="0" t="n">
        <v>3085</v>
      </c>
      <c r="B934" s="15" t="n">
        <v>45901</v>
      </c>
      <c r="C934" s="0" t="n">
        <v>4</v>
      </c>
      <c r="D934" s="16" t="n">
        <v>9418</v>
      </c>
      <c r="E934" s="16" t="n">
        <v>218</v>
      </c>
      <c r="F934" s="16" t="n">
        <v>249</v>
      </c>
      <c r="G934" s="16" t="n">
        <v>814</v>
      </c>
      <c r="H934" s="16" t="n">
        <v>120</v>
      </c>
    </row>
    <row r="935" customFormat="false" ht="15" hidden="false" customHeight="false" outlineLevel="0" collapsed="false">
      <c r="A935" s="0" t="n">
        <v>3085</v>
      </c>
      <c r="B935" s="15" t="n">
        <v>45992</v>
      </c>
      <c r="C935" s="0" t="n">
        <v>4</v>
      </c>
      <c r="D935" s="16" t="n">
        <v>9500</v>
      </c>
      <c r="E935" s="16" t="n">
        <v>252</v>
      </c>
      <c r="F935" s="16" t="n">
        <v>271</v>
      </c>
      <c r="G935" s="16" t="n">
        <v>950</v>
      </c>
      <c r="H935" s="16" t="n">
        <v>152</v>
      </c>
    </row>
    <row r="936" customFormat="false" ht="15" hidden="false" customHeight="false" outlineLevel="0" collapsed="false">
      <c r="A936" s="0" t="n">
        <v>3085</v>
      </c>
      <c r="B936" s="15" t="n">
        <v>46082</v>
      </c>
      <c r="C936" s="0" t="n">
        <v>4</v>
      </c>
      <c r="D936" s="16" t="n">
        <v>9460</v>
      </c>
      <c r="E936" s="16" t="n">
        <v>288</v>
      </c>
      <c r="F936" s="16" t="n">
        <v>291</v>
      </c>
      <c r="G936" s="16" t="n">
        <v>543</v>
      </c>
      <c r="H936" s="16" t="n">
        <v>120</v>
      </c>
    </row>
    <row r="937" customFormat="false" ht="15" hidden="false" customHeight="false" outlineLevel="0" collapsed="false">
      <c r="A937" s="0" t="n">
        <v>3085</v>
      </c>
      <c r="B937" s="15" t="n">
        <v>46174</v>
      </c>
      <c r="C937" s="0" t="n">
        <v>4</v>
      </c>
      <c r="D937" s="16" t="n">
        <v>9516</v>
      </c>
      <c r="E937" s="16" t="n">
        <v>335</v>
      </c>
      <c r="F937" s="16" t="n">
        <v>324</v>
      </c>
      <c r="G937" s="16" t="n">
        <v>683</v>
      </c>
      <c r="H937" s="16" t="n">
        <v>166</v>
      </c>
    </row>
    <row r="938" customFormat="false" ht="15" hidden="false" customHeight="false" outlineLevel="0" collapsed="false">
      <c r="A938" s="0" t="n">
        <v>3087</v>
      </c>
      <c r="B938" s="15" t="n">
        <v>45078</v>
      </c>
      <c r="C938" s="0" t="n">
        <v>5</v>
      </c>
      <c r="D938" s="16" t="n">
        <v>6102</v>
      </c>
      <c r="E938" s="16" t="n">
        <v>31</v>
      </c>
      <c r="F938" s="16" t="n">
        <v>92</v>
      </c>
      <c r="G938" s="16" t="n">
        <v>373</v>
      </c>
      <c r="H938" s="16" t="n">
        <v>20</v>
      </c>
    </row>
    <row r="939" customFormat="false" ht="15" hidden="false" customHeight="false" outlineLevel="0" collapsed="false">
      <c r="A939" s="0" t="n">
        <v>3087</v>
      </c>
      <c r="B939" s="15" t="n">
        <v>45170</v>
      </c>
      <c r="C939" s="0" t="n">
        <v>5</v>
      </c>
      <c r="D939" s="16" t="n">
        <v>6159</v>
      </c>
      <c r="E939" s="16" t="n">
        <v>42</v>
      </c>
      <c r="F939" s="16" t="n">
        <v>94</v>
      </c>
      <c r="G939" s="16" t="n">
        <v>439</v>
      </c>
      <c r="H939" s="16" t="n">
        <v>30</v>
      </c>
    </row>
    <row r="940" customFormat="false" ht="15" hidden="false" customHeight="false" outlineLevel="0" collapsed="false">
      <c r="A940" s="0" t="n">
        <v>3087</v>
      </c>
      <c r="B940" s="15" t="n">
        <v>45261</v>
      </c>
      <c r="C940" s="0" t="n">
        <v>5</v>
      </c>
      <c r="D940" s="16" t="n">
        <v>6207</v>
      </c>
      <c r="E940" s="16" t="n">
        <v>47</v>
      </c>
      <c r="F940" s="16" t="n">
        <v>105</v>
      </c>
      <c r="G940" s="16" t="n">
        <v>526</v>
      </c>
      <c r="H940" s="16" t="n">
        <v>34</v>
      </c>
    </row>
    <row r="941" customFormat="false" ht="15" hidden="false" customHeight="false" outlineLevel="0" collapsed="false">
      <c r="A941" s="0" t="n">
        <v>3087</v>
      </c>
      <c r="B941" s="15" t="n">
        <v>45352</v>
      </c>
      <c r="C941" s="0" t="n">
        <v>5</v>
      </c>
      <c r="D941" s="16" t="n">
        <v>6201</v>
      </c>
      <c r="E941" s="16" t="n">
        <v>54</v>
      </c>
      <c r="F941" s="16" t="n">
        <v>101</v>
      </c>
      <c r="G941" s="16" t="n">
        <v>314</v>
      </c>
      <c r="H941" s="16" t="n">
        <v>30</v>
      </c>
    </row>
    <row r="942" customFormat="false" ht="15" hidden="false" customHeight="false" outlineLevel="0" collapsed="false">
      <c r="A942" s="0" t="n">
        <v>3087</v>
      </c>
      <c r="B942" s="15" t="n">
        <v>45444</v>
      </c>
      <c r="C942" s="0" t="n">
        <v>5</v>
      </c>
      <c r="D942" s="16" t="n">
        <v>6188</v>
      </c>
      <c r="E942" s="16" t="n">
        <v>63</v>
      </c>
      <c r="F942" s="16" t="n">
        <v>106</v>
      </c>
      <c r="G942" s="16" t="n">
        <v>401</v>
      </c>
      <c r="H942" s="16" t="n">
        <v>39</v>
      </c>
    </row>
    <row r="943" customFormat="false" ht="15" hidden="false" customHeight="false" outlineLevel="0" collapsed="false">
      <c r="A943" s="0" t="n">
        <v>3087</v>
      </c>
      <c r="B943" s="15" t="n">
        <v>45536</v>
      </c>
      <c r="C943" s="0" t="n">
        <v>5</v>
      </c>
      <c r="D943" s="16" t="n">
        <v>6209</v>
      </c>
      <c r="E943" s="16" t="n">
        <v>67</v>
      </c>
      <c r="F943" s="16" t="n">
        <v>113</v>
      </c>
      <c r="G943" s="16" t="n">
        <v>476</v>
      </c>
      <c r="H943" s="16" t="n">
        <v>43</v>
      </c>
    </row>
    <row r="944" customFormat="false" ht="15" hidden="false" customHeight="false" outlineLevel="0" collapsed="false">
      <c r="A944" s="0" t="n">
        <v>3087</v>
      </c>
      <c r="B944" s="15" t="n">
        <v>45627</v>
      </c>
      <c r="C944" s="0" t="n">
        <v>5</v>
      </c>
      <c r="D944" s="16" t="n">
        <v>6219</v>
      </c>
      <c r="E944" s="16" t="n">
        <v>76</v>
      </c>
      <c r="F944" s="16" t="n">
        <v>122</v>
      </c>
      <c r="G944" s="16" t="n">
        <v>556</v>
      </c>
      <c r="H944" s="16" t="n">
        <v>54</v>
      </c>
    </row>
    <row r="945" customFormat="false" ht="15" hidden="false" customHeight="false" outlineLevel="0" collapsed="false">
      <c r="A945" s="0" t="n">
        <v>3087</v>
      </c>
      <c r="B945" s="15" t="n">
        <v>45717</v>
      </c>
      <c r="C945" s="0" t="n">
        <v>5</v>
      </c>
      <c r="D945" s="16" t="n">
        <v>6273</v>
      </c>
      <c r="E945" s="16" t="n">
        <v>81</v>
      </c>
      <c r="F945" s="16" t="n">
        <v>144</v>
      </c>
      <c r="G945" s="16" t="n">
        <v>314</v>
      </c>
      <c r="H945" s="16" t="n">
        <v>28</v>
      </c>
    </row>
    <row r="946" customFormat="false" ht="15" hidden="false" customHeight="false" outlineLevel="0" collapsed="false">
      <c r="A946" s="0" t="n">
        <v>3087</v>
      </c>
      <c r="B946" s="15" t="n">
        <v>45809</v>
      </c>
      <c r="C946" s="0" t="n">
        <v>5</v>
      </c>
      <c r="D946" s="16" t="n">
        <v>6270</v>
      </c>
      <c r="E946" s="16" t="n">
        <v>88</v>
      </c>
      <c r="F946" s="16" t="n">
        <v>151</v>
      </c>
      <c r="G946" s="16" t="n">
        <v>387</v>
      </c>
      <c r="H946" s="16" t="n">
        <v>36</v>
      </c>
    </row>
    <row r="947" customFormat="false" ht="15" hidden="false" customHeight="false" outlineLevel="0" collapsed="false">
      <c r="A947" s="0" t="n">
        <v>3087</v>
      </c>
      <c r="B947" s="15" t="n">
        <v>45901</v>
      </c>
      <c r="C947" s="0" t="n">
        <v>5</v>
      </c>
      <c r="D947" s="16" t="n">
        <v>6305</v>
      </c>
      <c r="E947" s="16" t="n">
        <v>96</v>
      </c>
      <c r="F947" s="16" t="n">
        <v>164</v>
      </c>
      <c r="G947" s="16" t="n">
        <v>465</v>
      </c>
      <c r="H947" s="16" t="n">
        <v>42</v>
      </c>
    </row>
    <row r="948" customFormat="false" ht="15" hidden="false" customHeight="false" outlineLevel="0" collapsed="false">
      <c r="A948" s="0" t="n">
        <v>3087</v>
      </c>
      <c r="B948" s="15" t="n">
        <v>45992</v>
      </c>
      <c r="C948" s="0" t="n">
        <v>5</v>
      </c>
      <c r="D948" s="16" t="n">
        <v>6323</v>
      </c>
      <c r="E948" s="16" t="n">
        <v>113</v>
      </c>
      <c r="F948" s="16" t="n">
        <v>182</v>
      </c>
      <c r="G948" s="16" t="n">
        <v>553</v>
      </c>
      <c r="H948" s="16" t="n">
        <v>59</v>
      </c>
    </row>
    <row r="949" customFormat="false" ht="15" hidden="false" customHeight="false" outlineLevel="0" collapsed="false">
      <c r="A949" s="0" t="n">
        <v>3087</v>
      </c>
      <c r="B949" s="15" t="n">
        <v>46082</v>
      </c>
      <c r="C949" s="0" t="n">
        <v>5</v>
      </c>
      <c r="D949" s="16" t="n">
        <v>6268</v>
      </c>
      <c r="E949" s="16" t="n">
        <v>127</v>
      </c>
      <c r="F949" s="16" t="n">
        <v>190</v>
      </c>
      <c r="G949" s="16" t="n">
        <v>320</v>
      </c>
      <c r="H949" s="16" t="n">
        <v>44</v>
      </c>
    </row>
    <row r="950" customFormat="false" ht="15" hidden="false" customHeight="false" outlineLevel="0" collapsed="false">
      <c r="A950" s="0" t="n">
        <v>3087</v>
      </c>
      <c r="B950" s="15" t="n">
        <v>46174</v>
      </c>
      <c r="C950" s="0" t="n">
        <v>5</v>
      </c>
      <c r="D950" s="16" t="n">
        <v>6265</v>
      </c>
      <c r="E950" s="16" t="n">
        <v>147</v>
      </c>
      <c r="F950" s="16" t="n">
        <v>204</v>
      </c>
      <c r="G950" s="16" t="n">
        <v>388</v>
      </c>
      <c r="H950" s="16" t="n">
        <v>65</v>
      </c>
    </row>
    <row r="951" customFormat="false" ht="15" hidden="false" customHeight="false" outlineLevel="0" collapsed="false">
      <c r="A951" s="0" t="n">
        <v>3088</v>
      </c>
      <c r="B951" s="15" t="n">
        <v>45078</v>
      </c>
      <c r="C951" s="0" t="n">
        <v>5</v>
      </c>
      <c r="D951" s="16" t="n">
        <v>19832</v>
      </c>
      <c r="E951" s="16" t="n">
        <v>101</v>
      </c>
      <c r="F951" s="16" t="n">
        <v>255</v>
      </c>
      <c r="G951" s="16" t="n">
        <v>1243</v>
      </c>
      <c r="H951" s="16" t="n">
        <v>61</v>
      </c>
    </row>
    <row r="952" customFormat="false" ht="15" hidden="false" customHeight="false" outlineLevel="0" collapsed="false">
      <c r="A952" s="0" t="n">
        <v>3088</v>
      </c>
      <c r="B952" s="15" t="n">
        <v>45170</v>
      </c>
      <c r="C952" s="0" t="n">
        <v>5</v>
      </c>
      <c r="D952" s="16" t="n">
        <v>19890</v>
      </c>
      <c r="E952" s="16" t="n">
        <v>128</v>
      </c>
      <c r="F952" s="16" t="n">
        <v>281</v>
      </c>
      <c r="G952" s="16" t="n">
        <v>1526</v>
      </c>
      <c r="H952" s="16" t="n">
        <v>88</v>
      </c>
    </row>
    <row r="953" customFormat="false" ht="15" hidden="false" customHeight="false" outlineLevel="0" collapsed="false">
      <c r="A953" s="0" t="n">
        <v>3088</v>
      </c>
      <c r="B953" s="15" t="n">
        <v>45261</v>
      </c>
      <c r="C953" s="0" t="n">
        <v>5</v>
      </c>
      <c r="D953" s="16" t="n">
        <v>20020</v>
      </c>
      <c r="E953" s="16" t="n">
        <v>152</v>
      </c>
      <c r="F953" s="16" t="n">
        <v>299</v>
      </c>
      <c r="G953" s="16" t="n">
        <v>1810</v>
      </c>
      <c r="H953" s="16" t="n">
        <v>110</v>
      </c>
    </row>
    <row r="954" customFormat="false" ht="15" hidden="false" customHeight="false" outlineLevel="0" collapsed="false">
      <c r="A954" s="0" t="n">
        <v>3088</v>
      </c>
      <c r="B954" s="15" t="n">
        <v>45352</v>
      </c>
      <c r="C954" s="0" t="n">
        <v>5</v>
      </c>
      <c r="D954" s="16" t="n">
        <v>20099</v>
      </c>
      <c r="E954" s="16" t="n">
        <v>184</v>
      </c>
      <c r="F954" s="16" t="n">
        <v>312</v>
      </c>
      <c r="G954" s="16" t="n">
        <v>1107</v>
      </c>
      <c r="H954" s="16" t="n">
        <v>110</v>
      </c>
    </row>
    <row r="955" customFormat="false" ht="15" hidden="false" customHeight="false" outlineLevel="0" collapsed="false">
      <c r="A955" s="0" t="n">
        <v>3088</v>
      </c>
      <c r="B955" s="15" t="n">
        <v>45444</v>
      </c>
      <c r="C955" s="0" t="n">
        <v>5</v>
      </c>
      <c r="D955" s="16" t="n">
        <v>20223</v>
      </c>
      <c r="E955" s="16" t="n">
        <v>235</v>
      </c>
      <c r="F955" s="16" t="n">
        <v>348</v>
      </c>
      <c r="G955" s="16" t="n">
        <v>1424</v>
      </c>
      <c r="H955" s="16" t="n">
        <v>160</v>
      </c>
    </row>
    <row r="956" customFormat="false" ht="15" hidden="false" customHeight="false" outlineLevel="0" collapsed="false">
      <c r="A956" s="0" t="n">
        <v>3088</v>
      </c>
      <c r="B956" s="15" t="n">
        <v>45536</v>
      </c>
      <c r="C956" s="0" t="n">
        <v>5</v>
      </c>
      <c r="D956" s="16" t="n">
        <v>20242</v>
      </c>
      <c r="E956" s="16" t="n">
        <v>263</v>
      </c>
      <c r="F956" s="16" t="n">
        <v>380</v>
      </c>
      <c r="G956" s="16" t="n">
        <v>1707</v>
      </c>
      <c r="H956" s="16" t="n">
        <v>184</v>
      </c>
    </row>
    <row r="957" customFormat="false" ht="15" hidden="false" customHeight="false" outlineLevel="0" collapsed="false">
      <c r="A957" s="0" t="n">
        <v>3088</v>
      </c>
      <c r="B957" s="15" t="n">
        <v>45627</v>
      </c>
      <c r="C957" s="0" t="n">
        <v>5</v>
      </c>
      <c r="D957" s="16" t="n">
        <v>20338</v>
      </c>
      <c r="E957" s="16" t="n">
        <v>295</v>
      </c>
      <c r="F957" s="16" t="n">
        <v>415</v>
      </c>
      <c r="G957" s="16" t="n">
        <v>1959</v>
      </c>
      <c r="H957" s="16" t="n">
        <v>216</v>
      </c>
    </row>
    <row r="958" customFormat="false" ht="15" hidden="false" customHeight="false" outlineLevel="0" collapsed="false">
      <c r="A958" s="0" t="n">
        <v>3088</v>
      </c>
      <c r="B958" s="15" t="n">
        <v>45717</v>
      </c>
      <c r="C958" s="0" t="n">
        <v>5</v>
      </c>
      <c r="D958" s="16" t="n">
        <v>20443</v>
      </c>
      <c r="E958" s="16" t="n">
        <v>324</v>
      </c>
      <c r="F958" s="16" t="n">
        <v>464</v>
      </c>
      <c r="G958" s="16" t="n">
        <v>1144</v>
      </c>
      <c r="H958" s="16" t="n">
        <v>127</v>
      </c>
    </row>
    <row r="959" customFormat="false" ht="15" hidden="false" customHeight="false" outlineLevel="0" collapsed="false">
      <c r="A959" s="0" t="n">
        <v>3088</v>
      </c>
      <c r="B959" s="15" t="n">
        <v>45809</v>
      </c>
      <c r="C959" s="0" t="n">
        <v>5</v>
      </c>
      <c r="D959" s="16" t="n">
        <v>20436</v>
      </c>
      <c r="E959" s="16" t="n">
        <v>356</v>
      </c>
      <c r="F959" s="16" t="n">
        <v>498</v>
      </c>
      <c r="G959" s="16" t="n">
        <v>1438</v>
      </c>
      <c r="H959" s="16" t="n">
        <v>157</v>
      </c>
    </row>
    <row r="960" customFormat="false" ht="15" hidden="false" customHeight="false" outlineLevel="0" collapsed="false">
      <c r="A960" s="0" t="n">
        <v>3088</v>
      </c>
      <c r="B960" s="15" t="n">
        <v>45901</v>
      </c>
      <c r="C960" s="0" t="n">
        <v>5</v>
      </c>
      <c r="D960" s="16" t="n">
        <v>20436</v>
      </c>
      <c r="E960" s="16" t="n">
        <v>397</v>
      </c>
      <c r="F960" s="16" t="n">
        <v>536</v>
      </c>
      <c r="G960" s="16" t="n">
        <v>1700</v>
      </c>
      <c r="H960" s="16" t="n">
        <v>200</v>
      </c>
    </row>
    <row r="961" customFormat="false" ht="15" hidden="false" customHeight="false" outlineLevel="0" collapsed="false">
      <c r="A961" s="0" t="n">
        <v>3088</v>
      </c>
      <c r="B961" s="15" t="n">
        <v>45992</v>
      </c>
      <c r="C961" s="0" t="n">
        <v>5</v>
      </c>
      <c r="D961" s="16" t="n">
        <v>20429</v>
      </c>
      <c r="E961" s="16" t="n">
        <v>433</v>
      </c>
      <c r="F961" s="16" t="n">
        <v>587</v>
      </c>
      <c r="G961" s="16" t="n">
        <v>2001</v>
      </c>
      <c r="H961" s="16" t="n">
        <v>241</v>
      </c>
    </row>
    <row r="962" customFormat="false" ht="15" hidden="false" customHeight="false" outlineLevel="0" collapsed="false">
      <c r="A962" s="0" t="n">
        <v>3088</v>
      </c>
      <c r="B962" s="15" t="n">
        <v>46082</v>
      </c>
      <c r="C962" s="0" t="n">
        <v>5</v>
      </c>
      <c r="D962" s="16" t="n">
        <v>20451</v>
      </c>
      <c r="E962" s="16" t="n">
        <v>488</v>
      </c>
      <c r="F962" s="16" t="n">
        <v>622</v>
      </c>
      <c r="G962" s="16" t="n">
        <v>1105</v>
      </c>
      <c r="H962" s="16" t="n">
        <v>158</v>
      </c>
    </row>
    <row r="963" customFormat="false" ht="15" hidden="false" customHeight="false" outlineLevel="0" collapsed="false">
      <c r="A963" s="0" t="n">
        <v>3088</v>
      </c>
      <c r="B963" s="15" t="n">
        <v>46174</v>
      </c>
      <c r="C963" s="0" t="n">
        <v>5</v>
      </c>
      <c r="D963" s="16" t="n">
        <v>20560</v>
      </c>
      <c r="E963" s="16" t="n">
        <v>589</v>
      </c>
      <c r="F963" s="16" t="n">
        <v>692</v>
      </c>
      <c r="G963" s="16" t="n">
        <v>1432</v>
      </c>
      <c r="H963" s="16" t="n">
        <v>259</v>
      </c>
    </row>
    <row r="964" customFormat="false" ht="15" hidden="false" customHeight="false" outlineLevel="0" collapsed="false">
      <c r="A964" s="0" t="n">
        <v>3089</v>
      </c>
      <c r="B964" s="15" t="n">
        <v>45078</v>
      </c>
      <c r="C964" s="0" t="n">
        <v>5</v>
      </c>
      <c r="D964" s="16" t="n">
        <v>10039</v>
      </c>
      <c r="E964" s="16" t="n">
        <v>51</v>
      </c>
      <c r="F964" s="16" t="n">
        <v>151</v>
      </c>
      <c r="G964" s="16" t="n">
        <v>726</v>
      </c>
      <c r="H964" s="16" t="n">
        <v>30</v>
      </c>
    </row>
    <row r="965" customFormat="false" ht="15" hidden="false" customHeight="false" outlineLevel="0" collapsed="false">
      <c r="A965" s="0" t="n">
        <v>3089</v>
      </c>
      <c r="B965" s="15" t="n">
        <v>45170</v>
      </c>
      <c r="C965" s="0" t="n">
        <v>5</v>
      </c>
      <c r="D965" s="16" t="n">
        <v>10074</v>
      </c>
      <c r="E965" s="16" t="n">
        <v>59</v>
      </c>
      <c r="F965" s="16" t="n">
        <v>157</v>
      </c>
      <c r="G965" s="16" t="n">
        <v>855</v>
      </c>
      <c r="H965" s="16" t="n">
        <v>38</v>
      </c>
    </row>
    <row r="966" customFormat="false" ht="15" hidden="false" customHeight="false" outlineLevel="0" collapsed="false">
      <c r="A966" s="0" t="n">
        <v>3089</v>
      </c>
      <c r="B966" s="15" t="n">
        <v>45261</v>
      </c>
      <c r="C966" s="0" t="n">
        <v>5</v>
      </c>
      <c r="D966" s="16" t="n">
        <v>10022</v>
      </c>
      <c r="E966" s="16" t="n">
        <v>68</v>
      </c>
      <c r="F966" s="16" t="n">
        <v>161</v>
      </c>
      <c r="G966" s="16" t="n">
        <v>981</v>
      </c>
      <c r="H966" s="16" t="n">
        <v>45</v>
      </c>
    </row>
    <row r="967" customFormat="false" ht="15" hidden="false" customHeight="false" outlineLevel="0" collapsed="false">
      <c r="A967" s="0" t="n">
        <v>3089</v>
      </c>
      <c r="B967" s="15" t="n">
        <v>45352</v>
      </c>
      <c r="C967" s="0" t="n">
        <v>5</v>
      </c>
      <c r="D967" s="16" t="n">
        <v>10116</v>
      </c>
      <c r="E967" s="16" t="n">
        <v>77</v>
      </c>
      <c r="F967" s="16" t="n">
        <v>168</v>
      </c>
      <c r="G967" s="16" t="n">
        <v>603</v>
      </c>
      <c r="H967" s="16" t="n">
        <v>34</v>
      </c>
    </row>
    <row r="968" customFormat="false" ht="15" hidden="false" customHeight="false" outlineLevel="0" collapsed="false">
      <c r="A968" s="0" t="n">
        <v>3089</v>
      </c>
      <c r="B968" s="15" t="n">
        <v>45444</v>
      </c>
      <c r="C968" s="0" t="n">
        <v>5</v>
      </c>
      <c r="D968" s="16" t="n">
        <v>10161</v>
      </c>
      <c r="E968" s="16" t="n">
        <v>90</v>
      </c>
      <c r="F968" s="16" t="n">
        <v>175</v>
      </c>
      <c r="G968" s="16" t="n">
        <v>731</v>
      </c>
      <c r="H968" s="16" t="n">
        <v>47</v>
      </c>
    </row>
    <row r="969" customFormat="false" ht="15" hidden="false" customHeight="false" outlineLevel="0" collapsed="false">
      <c r="A969" s="0" t="n">
        <v>3089</v>
      </c>
      <c r="B969" s="15" t="n">
        <v>45536</v>
      </c>
      <c r="C969" s="0" t="n">
        <v>5</v>
      </c>
      <c r="D969" s="16" t="n">
        <v>10152</v>
      </c>
      <c r="E969" s="16" t="n">
        <v>102</v>
      </c>
      <c r="F969" s="16" t="n">
        <v>180</v>
      </c>
      <c r="G969" s="16" t="n">
        <v>868</v>
      </c>
      <c r="H969" s="16" t="n">
        <v>59</v>
      </c>
    </row>
    <row r="970" customFormat="false" ht="15" hidden="false" customHeight="false" outlineLevel="0" collapsed="false">
      <c r="A970" s="0" t="n">
        <v>3089</v>
      </c>
      <c r="B970" s="15" t="n">
        <v>45627</v>
      </c>
      <c r="C970" s="0" t="n">
        <v>5</v>
      </c>
      <c r="D970" s="16" t="n">
        <v>10190</v>
      </c>
      <c r="E970" s="16" t="n">
        <v>118</v>
      </c>
      <c r="F970" s="16" t="n">
        <v>188</v>
      </c>
      <c r="G970" s="16" t="n">
        <v>1004</v>
      </c>
      <c r="H970" s="16" t="n">
        <v>75</v>
      </c>
    </row>
    <row r="971" customFormat="false" ht="15" hidden="false" customHeight="false" outlineLevel="0" collapsed="false">
      <c r="A971" s="0" t="n">
        <v>3089</v>
      </c>
      <c r="B971" s="15" t="n">
        <v>45717</v>
      </c>
      <c r="C971" s="0" t="n">
        <v>5</v>
      </c>
      <c r="D971" s="16" t="n">
        <v>10225</v>
      </c>
      <c r="E971" s="16" t="n">
        <v>135</v>
      </c>
      <c r="F971" s="16" t="n">
        <v>216</v>
      </c>
      <c r="G971" s="16" t="n">
        <v>615</v>
      </c>
      <c r="H971" s="16" t="n">
        <v>57</v>
      </c>
    </row>
    <row r="972" customFormat="false" ht="15" hidden="false" customHeight="false" outlineLevel="0" collapsed="false">
      <c r="A972" s="0" t="n">
        <v>3089</v>
      </c>
      <c r="B972" s="15" t="n">
        <v>45809</v>
      </c>
      <c r="C972" s="0" t="n">
        <v>5</v>
      </c>
      <c r="D972" s="16" t="n">
        <v>10270</v>
      </c>
      <c r="E972" s="16" t="n">
        <v>160</v>
      </c>
      <c r="F972" s="16" t="n">
        <v>247</v>
      </c>
      <c r="G972" s="16" t="n">
        <v>780</v>
      </c>
      <c r="H972" s="16" t="n">
        <v>78</v>
      </c>
    </row>
    <row r="973" customFormat="false" ht="15" hidden="false" customHeight="false" outlineLevel="0" collapsed="false">
      <c r="A973" s="0" t="n">
        <v>3089</v>
      </c>
      <c r="B973" s="15" t="n">
        <v>45901</v>
      </c>
      <c r="C973" s="0" t="n">
        <v>5</v>
      </c>
      <c r="D973" s="16" t="n">
        <v>10277</v>
      </c>
      <c r="E973" s="16" t="n">
        <v>177</v>
      </c>
      <c r="F973" s="16" t="n">
        <v>265</v>
      </c>
      <c r="G973" s="16" t="n">
        <v>927</v>
      </c>
      <c r="H973" s="16" t="n">
        <v>93</v>
      </c>
    </row>
    <row r="974" customFormat="false" ht="15" hidden="false" customHeight="false" outlineLevel="0" collapsed="false">
      <c r="A974" s="0" t="n">
        <v>3089</v>
      </c>
      <c r="B974" s="15" t="n">
        <v>45992</v>
      </c>
      <c r="C974" s="0" t="n">
        <v>5</v>
      </c>
      <c r="D974" s="16" t="n">
        <v>10263</v>
      </c>
      <c r="E974" s="16" t="n">
        <v>195</v>
      </c>
      <c r="F974" s="16" t="n">
        <v>281</v>
      </c>
      <c r="G974" s="16" t="n">
        <v>1064</v>
      </c>
      <c r="H974" s="16" t="n">
        <v>112</v>
      </c>
    </row>
    <row r="975" customFormat="false" ht="15" hidden="false" customHeight="false" outlineLevel="0" collapsed="false">
      <c r="A975" s="0" t="n">
        <v>3089</v>
      </c>
      <c r="B975" s="15" t="n">
        <v>46082</v>
      </c>
      <c r="C975" s="0" t="n">
        <v>5</v>
      </c>
      <c r="D975" s="16" t="n">
        <v>10246</v>
      </c>
      <c r="E975" s="16" t="n">
        <v>208</v>
      </c>
      <c r="F975" s="16" t="n">
        <v>296</v>
      </c>
      <c r="G975" s="16" t="n">
        <v>604</v>
      </c>
      <c r="H975" s="16" t="n">
        <v>71</v>
      </c>
    </row>
    <row r="976" customFormat="false" ht="15" hidden="false" customHeight="false" outlineLevel="0" collapsed="false">
      <c r="A976" s="0" t="n">
        <v>3089</v>
      </c>
      <c r="B976" s="15" t="n">
        <v>46174</v>
      </c>
      <c r="C976" s="0" t="n">
        <v>5</v>
      </c>
      <c r="D976" s="16" t="n">
        <v>10284</v>
      </c>
      <c r="E976" s="16" t="n">
        <v>256</v>
      </c>
      <c r="F976" s="16" t="n">
        <v>321</v>
      </c>
      <c r="G976" s="16" t="n">
        <v>771</v>
      </c>
      <c r="H976" s="16" t="n">
        <v>123</v>
      </c>
    </row>
    <row r="977" customFormat="false" ht="15" hidden="false" customHeight="false" outlineLevel="0" collapsed="false">
      <c r="A977" s="0" t="n">
        <v>3090</v>
      </c>
      <c r="B977" s="15" t="n">
        <v>45078</v>
      </c>
      <c r="C977" s="0" t="n">
        <v>5</v>
      </c>
      <c r="D977" s="16" t="n">
        <v>2485</v>
      </c>
      <c r="E977" s="16" t="n">
        <v>18</v>
      </c>
      <c r="F977" s="16" t="n">
        <v>27</v>
      </c>
      <c r="G977" s="16" t="n">
        <v>187</v>
      </c>
      <c r="H977" s="16" t="n">
        <v>13</v>
      </c>
    </row>
    <row r="978" customFormat="false" ht="15" hidden="false" customHeight="false" outlineLevel="0" collapsed="false">
      <c r="A978" s="0" t="n">
        <v>3090</v>
      </c>
      <c r="B978" s="15" t="n">
        <v>45170</v>
      </c>
      <c r="C978" s="0" t="n">
        <v>5</v>
      </c>
      <c r="D978" s="16" t="n">
        <v>2502</v>
      </c>
      <c r="E978" s="16" t="n">
        <v>24</v>
      </c>
      <c r="F978" s="16" t="n">
        <v>31</v>
      </c>
      <c r="G978" s="16" t="n">
        <v>219</v>
      </c>
      <c r="H978" s="16" t="n">
        <v>17</v>
      </c>
    </row>
    <row r="979" customFormat="false" ht="15" hidden="false" customHeight="false" outlineLevel="0" collapsed="false">
      <c r="A979" s="0" t="n">
        <v>3090</v>
      </c>
      <c r="B979" s="15" t="n">
        <v>45261</v>
      </c>
      <c r="C979" s="0" t="n">
        <v>5</v>
      </c>
      <c r="D979" s="16" t="n">
        <v>2501</v>
      </c>
      <c r="E979" s="16" t="n">
        <v>27</v>
      </c>
      <c r="F979" s="16" t="n">
        <v>31</v>
      </c>
      <c r="G979" s="16" t="n">
        <v>265</v>
      </c>
      <c r="H979" s="16" t="n">
        <v>20</v>
      </c>
    </row>
    <row r="980" customFormat="false" ht="15" hidden="false" customHeight="false" outlineLevel="0" collapsed="false">
      <c r="A980" s="0" t="n">
        <v>3090</v>
      </c>
      <c r="B980" s="15" t="n">
        <v>45352</v>
      </c>
      <c r="C980" s="0" t="n">
        <v>5</v>
      </c>
      <c r="D980" s="16" t="n">
        <v>2516</v>
      </c>
      <c r="E980" s="16" t="n">
        <v>29</v>
      </c>
      <c r="F980" s="16" t="n">
        <v>33</v>
      </c>
      <c r="G980" s="16" t="n">
        <v>188</v>
      </c>
      <c r="H980" s="16" t="n">
        <v>20</v>
      </c>
    </row>
    <row r="981" customFormat="false" ht="15" hidden="false" customHeight="false" outlineLevel="0" collapsed="false">
      <c r="A981" s="0" t="n">
        <v>3090</v>
      </c>
      <c r="B981" s="15" t="n">
        <v>45444</v>
      </c>
      <c r="C981" s="0" t="n">
        <v>5</v>
      </c>
      <c r="D981" s="16" t="n">
        <v>2534</v>
      </c>
      <c r="E981" s="16" t="n">
        <v>33</v>
      </c>
      <c r="F981" s="16" t="n">
        <v>39</v>
      </c>
      <c r="G981" s="16" t="n">
        <v>243</v>
      </c>
      <c r="H981" s="16" t="n">
        <v>24</v>
      </c>
    </row>
    <row r="982" customFormat="false" ht="15" hidden="false" customHeight="false" outlineLevel="0" collapsed="false">
      <c r="A982" s="0" t="n">
        <v>3090</v>
      </c>
      <c r="B982" s="15" t="n">
        <v>45536</v>
      </c>
      <c r="C982" s="0" t="n">
        <v>5</v>
      </c>
      <c r="D982" s="16" t="n">
        <v>2527</v>
      </c>
      <c r="E982" s="16" t="n">
        <v>36</v>
      </c>
      <c r="F982" s="16" t="n">
        <v>41</v>
      </c>
      <c r="G982" s="16" t="n">
        <v>276</v>
      </c>
      <c r="H982" s="16" t="n">
        <v>26</v>
      </c>
    </row>
    <row r="983" customFormat="false" ht="15" hidden="false" customHeight="false" outlineLevel="0" collapsed="false">
      <c r="A983" s="0" t="n">
        <v>3090</v>
      </c>
      <c r="B983" s="15" t="n">
        <v>45627</v>
      </c>
      <c r="C983" s="0" t="n">
        <v>5</v>
      </c>
      <c r="D983" s="16" t="n">
        <v>2498</v>
      </c>
      <c r="E983" s="16" t="n">
        <v>36</v>
      </c>
      <c r="F983" s="16" t="n">
        <v>46</v>
      </c>
      <c r="G983" s="16" t="n">
        <v>299</v>
      </c>
      <c r="H983" s="16" t="n">
        <v>26</v>
      </c>
    </row>
    <row r="984" customFormat="false" ht="15" hidden="false" customHeight="false" outlineLevel="0" collapsed="false">
      <c r="A984" s="0" t="n">
        <v>3090</v>
      </c>
      <c r="B984" s="15" t="n">
        <v>45717</v>
      </c>
      <c r="C984" s="0" t="n">
        <v>5</v>
      </c>
      <c r="D984" s="16" t="n">
        <v>2493</v>
      </c>
      <c r="E984" s="16" t="n">
        <v>44</v>
      </c>
      <c r="F984" s="16" t="n">
        <v>53</v>
      </c>
      <c r="G984" s="16" t="n">
        <v>164</v>
      </c>
      <c r="H984" s="16" t="n">
        <v>15</v>
      </c>
    </row>
    <row r="985" customFormat="false" ht="15" hidden="false" customHeight="false" outlineLevel="0" collapsed="false">
      <c r="A985" s="0" t="n">
        <v>3090</v>
      </c>
      <c r="B985" s="15" t="n">
        <v>45809</v>
      </c>
      <c r="C985" s="0" t="n">
        <v>5</v>
      </c>
      <c r="D985" s="16" t="n">
        <v>2488</v>
      </c>
      <c r="E985" s="16" t="n">
        <v>46</v>
      </c>
      <c r="F985" s="16" t="n">
        <v>54</v>
      </c>
      <c r="G985" s="16" t="n">
        <v>208</v>
      </c>
      <c r="H985" s="16" t="n">
        <v>17</v>
      </c>
    </row>
    <row r="986" customFormat="false" ht="15" hidden="false" customHeight="false" outlineLevel="0" collapsed="false">
      <c r="A986" s="0" t="n">
        <v>3090</v>
      </c>
      <c r="B986" s="15" t="n">
        <v>45901</v>
      </c>
      <c r="C986" s="0" t="n">
        <v>5</v>
      </c>
      <c r="D986" s="16" t="n">
        <v>2543</v>
      </c>
      <c r="E986" s="16" t="n">
        <v>52</v>
      </c>
      <c r="F986" s="16" t="n">
        <v>58</v>
      </c>
      <c r="G986" s="16" t="n">
        <v>256</v>
      </c>
      <c r="H986" s="16" t="n">
        <v>22</v>
      </c>
    </row>
    <row r="987" customFormat="false" ht="15" hidden="false" customHeight="false" outlineLevel="0" collapsed="false">
      <c r="A987" s="0" t="n">
        <v>3090</v>
      </c>
      <c r="B987" s="15" t="n">
        <v>45992</v>
      </c>
      <c r="C987" s="0" t="n">
        <v>5</v>
      </c>
      <c r="D987" s="16" t="n">
        <v>2544</v>
      </c>
      <c r="E987" s="16" t="n">
        <v>58</v>
      </c>
      <c r="F987" s="16" t="n">
        <v>59</v>
      </c>
      <c r="G987" s="16" t="n">
        <v>289</v>
      </c>
      <c r="H987" s="16" t="n">
        <v>28</v>
      </c>
    </row>
    <row r="988" customFormat="false" ht="15" hidden="false" customHeight="false" outlineLevel="0" collapsed="false">
      <c r="A988" s="0" t="n">
        <v>3090</v>
      </c>
      <c r="B988" s="15" t="n">
        <v>46082</v>
      </c>
      <c r="C988" s="0" t="n">
        <v>5</v>
      </c>
      <c r="D988" s="16" t="n">
        <v>2581</v>
      </c>
      <c r="E988" s="16" t="n">
        <v>65</v>
      </c>
      <c r="F988" s="16" t="n">
        <v>62</v>
      </c>
      <c r="G988" s="16" t="n">
        <v>178</v>
      </c>
      <c r="H988" s="16" t="n">
        <v>22</v>
      </c>
    </row>
    <row r="989" customFormat="false" ht="15" hidden="false" customHeight="false" outlineLevel="0" collapsed="false">
      <c r="A989" s="0" t="n">
        <v>3090</v>
      </c>
      <c r="B989" s="15" t="n">
        <v>46174</v>
      </c>
      <c r="C989" s="0" t="n">
        <v>5</v>
      </c>
      <c r="D989" s="16" t="n">
        <v>2591</v>
      </c>
      <c r="E989" s="16" t="n">
        <v>77</v>
      </c>
      <c r="F989" s="16" t="n">
        <v>71</v>
      </c>
      <c r="G989" s="16" t="n">
        <v>220</v>
      </c>
      <c r="H989" s="16" t="n">
        <v>33</v>
      </c>
    </row>
    <row r="990" customFormat="false" ht="15" hidden="false" customHeight="false" outlineLevel="0" collapsed="false">
      <c r="A990" s="0" t="n">
        <v>3091</v>
      </c>
      <c r="B990" s="15" t="n">
        <v>45078</v>
      </c>
      <c r="C990" s="0" t="n">
        <v>5</v>
      </c>
      <c r="D990" s="16" t="n">
        <v>1780</v>
      </c>
      <c r="E990" s="16" t="n">
        <v>10</v>
      </c>
      <c r="F990" s="16" t="n">
        <v>38</v>
      </c>
      <c r="G990" s="16" t="n">
        <v>108</v>
      </c>
      <c r="H990" s="16" t="n">
        <v>2</v>
      </c>
    </row>
    <row r="991" customFormat="false" ht="15" hidden="false" customHeight="false" outlineLevel="0" collapsed="false">
      <c r="A991" s="0" t="n">
        <v>3091</v>
      </c>
      <c r="B991" s="15" t="n">
        <v>45170</v>
      </c>
      <c r="C991" s="0" t="n">
        <v>5</v>
      </c>
      <c r="D991" s="16" t="n">
        <v>1793</v>
      </c>
      <c r="E991" s="16" t="n">
        <v>13</v>
      </c>
      <c r="F991" s="16" t="n">
        <v>36</v>
      </c>
      <c r="G991" s="16" t="n">
        <v>128</v>
      </c>
      <c r="H991" s="16" t="n">
        <v>4</v>
      </c>
    </row>
    <row r="992" customFormat="false" ht="15" hidden="false" customHeight="false" outlineLevel="0" collapsed="false">
      <c r="A992" s="0" t="n">
        <v>3091</v>
      </c>
      <c r="B992" s="15" t="n">
        <v>45261</v>
      </c>
      <c r="C992" s="0" t="n">
        <v>5</v>
      </c>
      <c r="D992" s="16" t="n">
        <v>1799</v>
      </c>
      <c r="E992" s="16" t="n">
        <v>15</v>
      </c>
      <c r="F992" s="16" t="n">
        <v>36</v>
      </c>
      <c r="G992" s="16" t="n">
        <v>161</v>
      </c>
      <c r="H992" s="16" t="n">
        <v>6</v>
      </c>
    </row>
    <row r="993" customFormat="false" ht="15" hidden="false" customHeight="false" outlineLevel="0" collapsed="false">
      <c r="A993" s="0" t="n">
        <v>3091</v>
      </c>
      <c r="B993" s="15" t="n">
        <v>45352</v>
      </c>
      <c r="C993" s="0" t="n">
        <v>5</v>
      </c>
      <c r="D993" s="16" t="n">
        <v>1801</v>
      </c>
      <c r="E993" s="16" t="n">
        <v>18</v>
      </c>
      <c r="F993" s="16" t="n">
        <v>37</v>
      </c>
      <c r="G993" s="16" t="n">
        <v>100</v>
      </c>
      <c r="H993" s="16" t="n">
        <v>8</v>
      </c>
    </row>
    <row r="994" customFormat="false" ht="15" hidden="false" customHeight="false" outlineLevel="0" collapsed="false">
      <c r="A994" s="0" t="n">
        <v>3091</v>
      </c>
      <c r="B994" s="15" t="n">
        <v>45444</v>
      </c>
      <c r="C994" s="0" t="n">
        <v>5</v>
      </c>
      <c r="D994" s="16" t="n">
        <v>1805</v>
      </c>
      <c r="E994" s="16" t="n">
        <v>18</v>
      </c>
      <c r="F994" s="16" t="n">
        <v>40</v>
      </c>
      <c r="G994" s="16" t="n">
        <v>119</v>
      </c>
      <c r="H994" s="16" t="n">
        <v>8</v>
      </c>
    </row>
    <row r="995" customFormat="false" ht="15" hidden="false" customHeight="false" outlineLevel="0" collapsed="false">
      <c r="A995" s="0" t="n">
        <v>3091</v>
      </c>
      <c r="B995" s="15" t="n">
        <v>45536</v>
      </c>
      <c r="C995" s="0" t="n">
        <v>5</v>
      </c>
      <c r="D995" s="16" t="n">
        <v>1841</v>
      </c>
      <c r="E995" s="16" t="n">
        <v>21</v>
      </c>
      <c r="F995" s="16" t="n">
        <v>44</v>
      </c>
      <c r="G995" s="16" t="n">
        <v>144</v>
      </c>
      <c r="H995" s="16" t="n">
        <v>10</v>
      </c>
    </row>
    <row r="996" customFormat="false" ht="15" hidden="false" customHeight="false" outlineLevel="0" collapsed="false">
      <c r="A996" s="0" t="n">
        <v>3091</v>
      </c>
      <c r="B996" s="15" t="n">
        <v>45627</v>
      </c>
      <c r="C996" s="0" t="n">
        <v>5</v>
      </c>
      <c r="D996" s="16" t="n">
        <v>1856</v>
      </c>
      <c r="E996" s="16" t="n">
        <v>22</v>
      </c>
      <c r="F996" s="16" t="n">
        <v>43</v>
      </c>
      <c r="G996" s="16" t="n">
        <v>173</v>
      </c>
      <c r="H996" s="16" t="n">
        <v>10</v>
      </c>
    </row>
    <row r="997" customFormat="false" ht="15" hidden="false" customHeight="false" outlineLevel="0" collapsed="false">
      <c r="A997" s="0" t="n">
        <v>3091</v>
      </c>
      <c r="B997" s="15" t="n">
        <v>45717</v>
      </c>
      <c r="C997" s="0" t="n">
        <v>5</v>
      </c>
      <c r="D997" s="16" t="n">
        <v>1829</v>
      </c>
      <c r="E997" s="16" t="n">
        <v>23</v>
      </c>
      <c r="F997" s="16" t="n">
        <v>41</v>
      </c>
      <c r="G997" s="16" t="n">
        <v>87</v>
      </c>
      <c r="H997" s="16" t="n">
        <v>8</v>
      </c>
    </row>
    <row r="998" customFormat="false" ht="15" hidden="false" customHeight="false" outlineLevel="0" collapsed="false">
      <c r="A998" s="0" t="n">
        <v>3091</v>
      </c>
      <c r="B998" s="15" t="n">
        <v>45809</v>
      </c>
      <c r="C998" s="0" t="n">
        <v>5</v>
      </c>
      <c r="D998" s="16" t="n">
        <v>1843</v>
      </c>
      <c r="E998" s="16" t="n">
        <v>24</v>
      </c>
      <c r="F998" s="16" t="n">
        <v>41</v>
      </c>
      <c r="G998" s="16" t="n">
        <v>115</v>
      </c>
      <c r="H998" s="16" t="n">
        <v>10</v>
      </c>
    </row>
    <row r="999" customFormat="false" ht="15" hidden="false" customHeight="false" outlineLevel="0" collapsed="false">
      <c r="A999" s="0" t="n">
        <v>3091</v>
      </c>
      <c r="B999" s="15" t="n">
        <v>45901</v>
      </c>
      <c r="C999" s="0" t="n">
        <v>5</v>
      </c>
      <c r="D999" s="16" t="n">
        <v>1843</v>
      </c>
      <c r="E999" s="16" t="n">
        <v>24</v>
      </c>
      <c r="F999" s="16" t="n">
        <v>48</v>
      </c>
      <c r="G999" s="16" t="n">
        <v>140</v>
      </c>
      <c r="H999" s="16" t="n">
        <v>10</v>
      </c>
    </row>
    <row r="1000" customFormat="false" ht="15" hidden="false" customHeight="false" outlineLevel="0" collapsed="false">
      <c r="A1000" s="0" t="n">
        <v>3091</v>
      </c>
      <c r="B1000" s="15" t="n">
        <v>45992</v>
      </c>
      <c r="C1000" s="0" t="n">
        <v>5</v>
      </c>
      <c r="D1000" s="16" t="n">
        <v>1858</v>
      </c>
      <c r="E1000" s="16" t="n">
        <v>24</v>
      </c>
      <c r="F1000" s="16" t="n">
        <v>53</v>
      </c>
      <c r="G1000" s="16" t="n">
        <v>163</v>
      </c>
      <c r="H1000" s="16" t="n">
        <v>10</v>
      </c>
    </row>
    <row r="1001" customFormat="false" ht="15" hidden="false" customHeight="false" outlineLevel="0" collapsed="false">
      <c r="A1001" s="0" t="n">
        <v>3091</v>
      </c>
      <c r="B1001" s="15" t="n">
        <v>46082</v>
      </c>
      <c r="C1001" s="0" t="n">
        <v>5</v>
      </c>
      <c r="D1001" s="16" t="n">
        <v>1849</v>
      </c>
      <c r="E1001" s="16" t="n">
        <v>27</v>
      </c>
      <c r="F1001" s="16" t="n">
        <v>54</v>
      </c>
      <c r="G1001" s="16" t="n">
        <v>86</v>
      </c>
      <c r="H1001" s="16" t="n">
        <v>5</v>
      </c>
    </row>
    <row r="1002" customFormat="false" ht="15" hidden="false" customHeight="false" outlineLevel="0" collapsed="false">
      <c r="A1002" s="0" t="n">
        <v>3091</v>
      </c>
      <c r="B1002" s="15" t="n">
        <v>46174</v>
      </c>
      <c r="C1002" s="0" t="n">
        <v>5</v>
      </c>
      <c r="D1002" s="16" t="n">
        <v>1889</v>
      </c>
      <c r="E1002" s="16" t="n">
        <v>30</v>
      </c>
      <c r="F1002" s="16" t="n">
        <v>59</v>
      </c>
      <c r="G1002" s="16" t="n">
        <v>105</v>
      </c>
      <c r="H1002" s="16" t="n">
        <v>7</v>
      </c>
    </row>
    <row r="1003" customFormat="false" ht="15" hidden="false" customHeight="false" outlineLevel="0" collapsed="false">
      <c r="A1003" s="0" t="n">
        <v>3093</v>
      </c>
      <c r="B1003" s="15" t="n">
        <v>45078</v>
      </c>
      <c r="C1003" s="0" t="n">
        <v>5</v>
      </c>
      <c r="D1003" s="16" t="n">
        <v>3063</v>
      </c>
      <c r="E1003" s="16" t="n">
        <v>30</v>
      </c>
      <c r="F1003" s="16" t="n">
        <v>41</v>
      </c>
      <c r="G1003" s="16" t="n">
        <v>235</v>
      </c>
      <c r="H1003" s="16" t="n">
        <v>18</v>
      </c>
    </row>
    <row r="1004" customFormat="false" ht="15" hidden="false" customHeight="false" outlineLevel="0" collapsed="false">
      <c r="A1004" s="0" t="n">
        <v>3093</v>
      </c>
      <c r="B1004" s="15" t="n">
        <v>45170</v>
      </c>
      <c r="C1004" s="0" t="n">
        <v>5</v>
      </c>
      <c r="D1004" s="16" t="n">
        <v>3109</v>
      </c>
      <c r="E1004" s="16" t="n">
        <v>36</v>
      </c>
      <c r="F1004" s="16" t="n">
        <v>43</v>
      </c>
      <c r="G1004" s="16" t="n">
        <v>277</v>
      </c>
      <c r="H1004" s="16" t="n">
        <v>24</v>
      </c>
    </row>
    <row r="1005" customFormat="false" ht="15" hidden="false" customHeight="false" outlineLevel="0" collapsed="false">
      <c r="A1005" s="0" t="n">
        <v>3093</v>
      </c>
      <c r="B1005" s="15" t="n">
        <v>45261</v>
      </c>
      <c r="C1005" s="0" t="n">
        <v>5</v>
      </c>
      <c r="D1005" s="16" t="n">
        <v>3107</v>
      </c>
      <c r="E1005" s="16" t="n">
        <v>41</v>
      </c>
      <c r="F1005" s="16" t="n">
        <v>42</v>
      </c>
      <c r="G1005" s="16" t="n">
        <v>323</v>
      </c>
      <c r="H1005" s="16" t="n">
        <v>29</v>
      </c>
    </row>
    <row r="1006" customFormat="false" ht="15" hidden="false" customHeight="false" outlineLevel="0" collapsed="false">
      <c r="A1006" s="0" t="n">
        <v>3093</v>
      </c>
      <c r="B1006" s="15" t="n">
        <v>45352</v>
      </c>
      <c r="C1006" s="0" t="n">
        <v>5</v>
      </c>
      <c r="D1006" s="16" t="n">
        <v>3089</v>
      </c>
      <c r="E1006" s="16" t="n">
        <v>49</v>
      </c>
      <c r="F1006" s="16" t="n">
        <v>42</v>
      </c>
      <c r="G1006" s="16" t="n">
        <v>194</v>
      </c>
      <c r="H1006" s="16" t="n">
        <v>26</v>
      </c>
    </row>
    <row r="1007" customFormat="false" ht="15" hidden="false" customHeight="false" outlineLevel="0" collapsed="false">
      <c r="A1007" s="0" t="n">
        <v>3093</v>
      </c>
      <c r="B1007" s="15" t="n">
        <v>45444</v>
      </c>
      <c r="C1007" s="0" t="n">
        <v>5</v>
      </c>
      <c r="D1007" s="16" t="n">
        <v>3113</v>
      </c>
      <c r="E1007" s="16" t="n">
        <v>54</v>
      </c>
      <c r="F1007" s="16" t="n">
        <v>43</v>
      </c>
      <c r="G1007" s="16" t="n">
        <v>243</v>
      </c>
      <c r="H1007" s="16" t="n">
        <v>32</v>
      </c>
    </row>
    <row r="1008" customFormat="false" ht="15" hidden="false" customHeight="false" outlineLevel="0" collapsed="false">
      <c r="A1008" s="0" t="n">
        <v>3093</v>
      </c>
      <c r="B1008" s="15" t="n">
        <v>45536</v>
      </c>
      <c r="C1008" s="0" t="n">
        <v>5</v>
      </c>
      <c r="D1008" s="16" t="n">
        <v>3222</v>
      </c>
      <c r="E1008" s="16" t="n">
        <v>61</v>
      </c>
      <c r="F1008" s="16" t="n">
        <v>47</v>
      </c>
      <c r="G1008" s="16" t="n">
        <v>299</v>
      </c>
      <c r="H1008" s="16" t="n">
        <v>38</v>
      </c>
    </row>
    <row r="1009" customFormat="false" ht="15" hidden="false" customHeight="false" outlineLevel="0" collapsed="false">
      <c r="A1009" s="0" t="n">
        <v>3093</v>
      </c>
      <c r="B1009" s="15" t="n">
        <v>45627</v>
      </c>
      <c r="C1009" s="0" t="n">
        <v>5</v>
      </c>
      <c r="D1009" s="16" t="n">
        <v>3211</v>
      </c>
      <c r="E1009" s="16" t="n">
        <v>66</v>
      </c>
      <c r="F1009" s="16" t="n">
        <v>51</v>
      </c>
      <c r="G1009" s="16" t="n">
        <v>345</v>
      </c>
      <c r="H1009" s="16" t="n">
        <v>44</v>
      </c>
    </row>
    <row r="1010" customFormat="false" ht="15" hidden="false" customHeight="false" outlineLevel="0" collapsed="false">
      <c r="A1010" s="0" t="n">
        <v>3093</v>
      </c>
      <c r="B1010" s="15" t="n">
        <v>45717</v>
      </c>
      <c r="C1010" s="0" t="n">
        <v>5</v>
      </c>
      <c r="D1010" s="16" t="n">
        <v>3248</v>
      </c>
      <c r="E1010" s="16" t="n">
        <v>67</v>
      </c>
      <c r="F1010" s="16" t="n">
        <v>62</v>
      </c>
      <c r="G1010" s="16" t="n">
        <v>196</v>
      </c>
      <c r="H1010" s="16" t="n">
        <v>21</v>
      </c>
    </row>
    <row r="1011" customFormat="false" ht="15" hidden="false" customHeight="false" outlineLevel="0" collapsed="false">
      <c r="A1011" s="0" t="n">
        <v>3093</v>
      </c>
      <c r="B1011" s="15" t="n">
        <v>45809</v>
      </c>
      <c r="C1011" s="0" t="n">
        <v>5</v>
      </c>
      <c r="D1011" s="16" t="n">
        <v>3248</v>
      </c>
      <c r="E1011" s="16" t="n">
        <v>73</v>
      </c>
      <c r="F1011" s="16" t="n">
        <v>61</v>
      </c>
      <c r="G1011" s="16" t="n">
        <v>236</v>
      </c>
      <c r="H1011" s="16" t="n">
        <v>27</v>
      </c>
    </row>
    <row r="1012" customFormat="false" ht="15" hidden="false" customHeight="false" outlineLevel="0" collapsed="false">
      <c r="A1012" s="0" t="n">
        <v>3093</v>
      </c>
      <c r="B1012" s="15" t="n">
        <v>45901</v>
      </c>
      <c r="C1012" s="0" t="n">
        <v>5</v>
      </c>
      <c r="D1012" s="16" t="n">
        <v>3225</v>
      </c>
      <c r="E1012" s="16" t="n">
        <v>88</v>
      </c>
      <c r="F1012" s="16" t="n">
        <v>58</v>
      </c>
      <c r="G1012" s="16" t="n">
        <v>282</v>
      </c>
      <c r="H1012" s="16" t="n">
        <v>42</v>
      </c>
    </row>
    <row r="1013" customFormat="false" ht="15" hidden="false" customHeight="false" outlineLevel="0" collapsed="false">
      <c r="A1013" s="0" t="n">
        <v>3093</v>
      </c>
      <c r="B1013" s="15" t="n">
        <v>45992</v>
      </c>
      <c r="C1013" s="0" t="n">
        <v>5</v>
      </c>
      <c r="D1013" s="16" t="n">
        <v>3230</v>
      </c>
      <c r="E1013" s="16" t="n">
        <v>96</v>
      </c>
      <c r="F1013" s="16" t="n">
        <v>61</v>
      </c>
      <c r="G1013" s="16" t="n">
        <v>314</v>
      </c>
      <c r="H1013" s="16" t="n">
        <v>49</v>
      </c>
    </row>
    <row r="1014" customFormat="false" ht="15" hidden="false" customHeight="false" outlineLevel="0" collapsed="false">
      <c r="A1014" s="0" t="n">
        <v>3093</v>
      </c>
      <c r="B1014" s="15" t="n">
        <v>46082</v>
      </c>
      <c r="C1014" s="0" t="n">
        <v>5</v>
      </c>
      <c r="D1014" s="16" t="n">
        <v>3210</v>
      </c>
      <c r="E1014" s="16" t="n">
        <v>103</v>
      </c>
      <c r="F1014" s="16" t="n">
        <v>68</v>
      </c>
      <c r="G1014" s="16" t="n">
        <v>165</v>
      </c>
      <c r="H1014" s="16" t="n">
        <v>31</v>
      </c>
    </row>
    <row r="1015" customFormat="false" ht="15" hidden="false" customHeight="false" outlineLevel="0" collapsed="false">
      <c r="A1015" s="0" t="n">
        <v>3093</v>
      </c>
      <c r="B1015" s="15" t="n">
        <v>46174</v>
      </c>
      <c r="C1015" s="0" t="n">
        <v>5</v>
      </c>
      <c r="D1015" s="16" t="n">
        <v>3250</v>
      </c>
      <c r="E1015" s="16" t="n">
        <v>126</v>
      </c>
      <c r="F1015" s="16" t="n">
        <v>81</v>
      </c>
      <c r="G1015" s="16" t="n">
        <v>220</v>
      </c>
      <c r="H1015" s="16" t="n">
        <v>52</v>
      </c>
    </row>
    <row r="1016" customFormat="false" ht="15" hidden="false" customHeight="false" outlineLevel="0" collapsed="false">
      <c r="A1016" s="0" t="n">
        <v>3094</v>
      </c>
      <c r="B1016" s="15" t="n">
        <v>45078</v>
      </c>
      <c r="C1016" s="0" t="n">
        <v>5</v>
      </c>
      <c r="D1016" s="16" t="n">
        <v>6518</v>
      </c>
      <c r="E1016" s="16" t="n">
        <v>38</v>
      </c>
      <c r="F1016" s="16" t="n">
        <v>92</v>
      </c>
      <c r="G1016" s="16" t="n">
        <v>395</v>
      </c>
      <c r="H1016" s="16" t="n">
        <v>23</v>
      </c>
    </row>
    <row r="1017" customFormat="false" ht="15" hidden="false" customHeight="false" outlineLevel="0" collapsed="false">
      <c r="A1017" s="0" t="n">
        <v>3094</v>
      </c>
      <c r="B1017" s="15" t="n">
        <v>45170</v>
      </c>
      <c r="C1017" s="0" t="n">
        <v>5</v>
      </c>
      <c r="D1017" s="16" t="n">
        <v>6556</v>
      </c>
      <c r="E1017" s="16" t="n">
        <v>40</v>
      </c>
      <c r="F1017" s="16" t="n">
        <v>90</v>
      </c>
      <c r="G1017" s="16" t="n">
        <v>465</v>
      </c>
      <c r="H1017" s="16" t="n">
        <v>24</v>
      </c>
    </row>
    <row r="1018" customFormat="false" ht="15" hidden="false" customHeight="false" outlineLevel="0" collapsed="false">
      <c r="A1018" s="0" t="n">
        <v>3094</v>
      </c>
      <c r="B1018" s="15" t="n">
        <v>45261</v>
      </c>
      <c r="C1018" s="0" t="n">
        <v>5</v>
      </c>
      <c r="D1018" s="16" t="n">
        <v>6577</v>
      </c>
      <c r="E1018" s="16" t="n">
        <v>47</v>
      </c>
      <c r="F1018" s="16" t="n">
        <v>95</v>
      </c>
      <c r="G1018" s="16" t="n">
        <v>562</v>
      </c>
      <c r="H1018" s="16" t="n">
        <v>31</v>
      </c>
    </row>
    <row r="1019" customFormat="false" ht="15" hidden="false" customHeight="false" outlineLevel="0" collapsed="false">
      <c r="A1019" s="0" t="n">
        <v>3094</v>
      </c>
      <c r="B1019" s="15" t="n">
        <v>45352</v>
      </c>
      <c r="C1019" s="0" t="n">
        <v>5</v>
      </c>
      <c r="D1019" s="16" t="n">
        <v>6571</v>
      </c>
      <c r="E1019" s="16" t="n">
        <v>54</v>
      </c>
      <c r="F1019" s="16" t="n">
        <v>106</v>
      </c>
      <c r="G1019" s="16" t="n">
        <v>340</v>
      </c>
      <c r="H1019" s="16" t="n">
        <v>28</v>
      </c>
    </row>
    <row r="1020" customFormat="false" ht="15" hidden="false" customHeight="false" outlineLevel="0" collapsed="false">
      <c r="A1020" s="0" t="n">
        <v>3094</v>
      </c>
      <c r="B1020" s="15" t="n">
        <v>45444</v>
      </c>
      <c r="C1020" s="0" t="n">
        <v>5</v>
      </c>
      <c r="D1020" s="16" t="n">
        <v>6628</v>
      </c>
      <c r="E1020" s="16" t="n">
        <v>65</v>
      </c>
      <c r="F1020" s="16" t="n">
        <v>114</v>
      </c>
      <c r="G1020" s="16" t="n">
        <v>437</v>
      </c>
      <c r="H1020" s="16" t="n">
        <v>39</v>
      </c>
    </row>
    <row r="1021" customFormat="false" ht="15" hidden="false" customHeight="false" outlineLevel="0" collapsed="false">
      <c r="A1021" s="0" t="n">
        <v>3094</v>
      </c>
      <c r="B1021" s="15" t="n">
        <v>45536</v>
      </c>
      <c r="C1021" s="0" t="n">
        <v>5</v>
      </c>
      <c r="D1021" s="16" t="n">
        <v>6614</v>
      </c>
      <c r="E1021" s="16" t="n">
        <v>75</v>
      </c>
      <c r="F1021" s="16" t="n">
        <v>117</v>
      </c>
      <c r="G1021" s="16" t="n">
        <v>507</v>
      </c>
      <c r="H1021" s="16" t="n">
        <v>48</v>
      </c>
    </row>
    <row r="1022" customFormat="false" ht="15" hidden="false" customHeight="false" outlineLevel="0" collapsed="false">
      <c r="A1022" s="0" t="n">
        <v>3094</v>
      </c>
      <c r="B1022" s="15" t="n">
        <v>45627</v>
      </c>
      <c r="C1022" s="0" t="n">
        <v>5</v>
      </c>
      <c r="D1022" s="16" t="n">
        <v>6615</v>
      </c>
      <c r="E1022" s="16" t="n">
        <v>91</v>
      </c>
      <c r="F1022" s="16" t="n">
        <v>125</v>
      </c>
      <c r="G1022" s="16" t="n">
        <v>599</v>
      </c>
      <c r="H1022" s="16" t="n">
        <v>66</v>
      </c>
    </row>
    <row r="1023" customFormat="false" ht="15" hidden="false" customHeight="false" outlineLevel="0" collapsed="false">
      <c r="A1023" s="0" t="n">
        <v>3094</v>
      </c>
      <c r="B1023" s="15" t="n">
        <v>45717</v>
      </c>
      <c r="C1023" s="0" t="n">
        <v>5</v>
      </c>
      <c r="D1023" s="16" t="n">
        <v>6619</v>
      </c>
      <c r="E1023" s="16" t="n">
        <v>105</v>
      </c>
      <c r="F1023" s="16" t="n">
        <v>140</v>
      </c>
      <c r="G1023" s="16" t="n">
        <v>349</v>
      </c>
      <c r="H1023" s="16" t="n">
        <v>48</v>
      </c>
    </row>
    <row r="1024" customFormat="false" ht="15" hidden="false" customHeight="false" outlineLevel="0" collapsed="false">
      <c r="A1024" s="0" t="n">
        <v>3094</v>
      </c>
      <c r="B1024" s="15" t="n">
        <v>45809</v>
      </c>
      <c r="C1024" s="0" t="n">
        <v>5</v>
      </c>
      <c r="D1024" s="16" t="n">
        <v>6640</v>
      </c>
      <c r="E1024" s="16" t="n">
        <v>116</v>
      </c>
      <c r="F1024" s="16" t="n">
        <v>160</v>
      </c>
      <c r="G1024" s="16" t="n">
        <v>440</v>
      </c>
      <c r="H1024" s="16" t="n">
        <v>57</v>
      </c>
    </row>
    <row r="1025" customFormat="false" ht="15" hidden="false" customHeight="false" outlineLevel="0" collapsed="false">
      <c r="A1025" s="0" t="n">
        <v>3094</v>
      </c>
      <c r="B1025" s="15" t="n">
        <v>45901</v>
      </c>
      <c r="C1025" s="0" t="n">
        <v>5</v>
      </c>
      <c r="D1025" s="16" t="n">
        <v>6667</v>
      </c>
      <c r="E1025" s="16" t="n">
        <v>129</v>
      </c>
      <c r="F1025" s="16" t="n">
        <v>172</v>
      </c>
      <c r="G1025" s="16" t="n">
        <v>540</v>
      </c>
      <c r="H1025" s="16" t="n">
        <v>67</v>
      </c>
    </row>
    <row r="1026" customFormat="false" ht="15" hidden="false" customHeight="false" outlineLevel="0" collapsed="false">
      <c r="A1026" s="0" t="n">
        <v>3094</v>
      </c>
      <c r="B1026" s="15" t="n">
        <v>45992</v>
      </c>
      <c r="C1026" s="0" t="n">
        <v>5</v>
      </c>
      <c r="D1026" s="16" t="n">
        <v>6685</v>
      </c>
      <c r="E1026" s="16" t="n">
        <v>153</v>
      </c>
      <c r="F1026" s="16" t="n">
        <v>191</v>
      </c>
      <c r="G1026" s="16" t="n">
        <v>640</v>
      </c>
      <c r="H1026" s="16" t="n">
        <v>89</v>
      </c>
    </row>
    <row r="1027" customFormat="false" ht="15" hidden="false" customHeight="false" outlineLevel="0" collapsed="false">
      <c r="A1027" s="0" t="n">
        <v>3094</v>
      </c>
      <c r="B1027" s="15" t="n">
        <v>46082</v>
      </c>
      <c r="C1027" s="0" t="n">
        <v>5</v>
      </c>
      <c r="D1027" s="16" t="n">
        <v>6678</v>
      </c>
      <c r="E1027" s="16" t="n">
        <v>169</v>
      </c>
      <c r="F1027" s="16" t="n">
        <v>206</v>
      </c>
      <c r="G1027" s="16" t="n">
        <v>381</v>
      </c>
      <c r="H1027" s="16" t="n">
        <v>57</v>
      </c>
    </row>
    <row r="1028" customFormat="false" ht="15" hidden="false" customHeight="false" outlineLevel="0" collapsed="false">
      <c r="A1028" s="0" t="n">
        <v>3094</v>
      </c>
      <c r="B1028" s="15" t="n">
        <v>46174</v>
      </c>
      <c r="C1028" s="0" t="n">
        <v>5</v>
      </c>
      <c r="D1028" s="16" t="n">
        <v>6667</v>
      </c>
      <c r="E1028" s="16" t="n">
        <v>205</v>
      </c>
      <c r="F1028" s="16" t="n">
        <v>225</v>
      </c>
      <c r="G1028" s="16" t="n">
        <v>459</v>
      </c>
      <c r="H1028" s="16" t="n">
        <v>90</v>
      </c>
    </row>
    <row r="1029" customFormat="false" ht="15" hidden="false" customHeight="false" outlineLevel="0" collapsed="false">
      <c r="A1029" s="0" t="n">
        <v>3095</v>
      </c>
      <c r="B1029" s="15" t="n">
        <v>45078</v>
      </c>
      <c r="C1029" s="0" t="n">
        <v>5</v>
      </c>
      <c r="D1029" s="16" t="n">
        <v>22332</v>
      </c>
      <c r="E1029" s="16" t="n">
        <v>182</v>
      </c>
      <c r="F1029" s="16" t="n">
        <v>301</v>
      </c>
      <c r="G1029" s="16" t="n">
        <v>1414</v>
      </c>
      <c r="H1029" s="16" t="n">
        <v>107</v>
      </c>
    </row>
    <row r="1030" customFormat="false" ht="15" hidden="false" customHeight="false" outlineLevel="0" collapsed="false">
      <c r="A1030" s="0" t="n">
        <v>3095</v>
      </c>
      <c r="B1030" s="15" t="n">
        <v>45170</v>
      </c>
      <c r="C1030" s="0" t="n">
        <v>5</v>
      </c>
      <c r="D1030" s="16" t="n">
        <v>22428</v>
      </c>
      <c r="E1030" s="16" t="n">
        <v>216</v>
      </c>
      <c r="F1030" s="16" t="n">
        <v>312</v>
      </c>
      <c r="G1030" s="16" t="n">
        <v>1752</v>
      </c>
      <c r="H1030" s="16" t="n">
        <v>138</v>
      </c>
    </row>
    <row r="1031" customFormat="false" ht="15" hidden="false" customHeight="false" outlineLevel="0" collapsed="false">
      <c r="A1031" s="0" t="n">
        <v>3095</v>
      </c>
      <c r="B1031" s="15" t="n">
        <v>45261</v>
      </c>
      <c r="C1031" s="0" t="n">
        <v>5</v>
      </c>
      <c r="D1031" s="16" t="n">
        <v>22484</v>
      </c>
      <c r="E1031" s="16" t="n">
        <v>244</v>
      </c>
      <c r="F1031" s="16" t="n">
        <v>335</v>
      </c>
      <c r="G1031" s="16" t="n">
        <v>2069</v>
      </c>
      <c r="H1031" s="16" t="n">
        <v>165</v>
      </c>
    </row>
    <row r="1032" customFormat="false" ht="15" hidden="false" customHeight="false" outlineLevel="0" collapsed="false">
      <c r="A1032" s="0" t="n">
        <v>3095</v>
      </c>
      <c r="B1032" s="15" t="n">
        <v>45352</v>
      </c>
      <c r="C1032" s="0" t="n">
        <v>5</v>
      </c>
      <c r="D1032" s="16" t="n">
        <v>22502</v>
      </c>
      <c r="E1032" s="16" t="n">
        <v>272</v>
      </c>
      <c r="F1032" s="16" t="n">
        <v>366</v>
      </c>
      <c r="G1032" s="16" t="n">
        <v>1337</v>
      </c>
      <c r="H1032" s="16" t="n">
        <v>136</v>
      </c>
    </row>
    <row r="1033" customFormat="false" ht="15" hidden="false" customHeight="false" outlineLevel="0" collapsed="false">
      <c r="A1033" s="0" t="n">
        <v>3095</v>
      </c>
      <c r="B1033" s="15" t="n">
        <v>45444</v>
      </c>
      <c r="C1033" s="0" t="n">
        <v>5</v>
      </c>
      <c r="D1033" s="16" t="n">
        <v>22562</v>
      </c>
      <c r="E1033" s="16" t="n">
        <v>322</v>
      </c>
      <c r="F1033" s="16" t="n">
        <v>382</v>
      </c>
      <c r="G1033" s="16" t="n">
        <v>1685</v>
      </c>
      <c r="H1033" s="16" t="n">
        <v>184</v>
      </c>
    </row>
    <row r="1034" customFormat="false" ht="15" hidden="false" customHeight="false" outlineLevel="0" collapsed="false">
      <c r="A1034" s="0" t="n">
        <v>3095</v>
      </c>
      <c r="B1034" s="15" t="n">
        <v>45536</v>
      </c>
      <c r="C1034" s="0" t="n">
        <v>5</v>
      </c>
      <c r="D1034" s="16" t="n">
        <v>22531</v>
      </c>
      <c r="E1034" s="16" t="n">
        <v>371</v>
      </c>
      <c r="F1034" s="16" t="n">
        <v>414</v>
      </c>
      <c r="G1034" s="16" t="n">
        <v>2011</v>
      </c>
      <c r="H1034" s="16" t="n">
        <v>230</v>
      </c>
    </row>
    <row r="1035" customFormat="false" ht="15" hidden="false" customHeight="false" outlineLevel="0" collapsed="false">
      <c r="A1035" s="0" t="n">
        <v>3095</v>
      </c>
      <c r="B1035" s="15" t="n">
        <v>45627</v>
      </c>
      <c r="C1035" s="0" t="n">
        <v>5</v>
      </c>
      <c r="D1035" s="16" t="n">
        <v>22525</v>
      </c>
      <c r="E1035" s="16" t="n">
        <v>403</v>
      </c>
      <c r="F1035" s="16" t="n">
        <v>460</v>
      </c>
      <c r="G1035" s="16" t="n">
        <v>2319</v>
      </c>
      <c r="H1035" s="16" t="n">
        <v>261</v>
      </c>
    </row>
    <row r="1036" customFormat="false" ht="15" hidden="false" customHeight="false" outlineLevel="0" collapsed="false">
      <c r="A1036" s="0" t="n">
        <v>3095</v>
      </c>
      <c r="B1036" s="15" t="n">
        <v>45717</v>
      </c>
      <c r="C1036" s="0" t="n">
        <v>5</v>
      </c>
      <c r="D1036" s="16" t="n">
        <v>22583</v>
      </c>
      <c r="E1036" s="16" t="n">
        <v>435</v>
      </c>
      <c r="F1036" s="16" t="n">
        <v>510</v>
      </c>
      <c r="G1036" s="16" t="n">
        <v>1339</v>
      </c>
      <c r="H1036" s="16" t="n">
        <v>161</v>
      </c>
    </row>
    <row r="1037" customFormat="false" ht="15" hidden="false" customHeight="false" outlineLevel="0" collapsed="false">
      <c r="A1037" s="0" t="n">
        <v>3095</v>
      </c>
      <c r="B1037" s="15" t="n">
        <v>45809</v>
      </c>
      <c r="C1037" s="0" t="n">
        <v>5</v>
      </c>
      <c r="D1037" s="16" t="n">
        <v>22638</v>
      </c>
      <c r="E1037" s="16" t="n">
        <v>492</v>
      </c>
      <c r="F1037" s="16" t="n">
        <v>549</v>
      </c>
      <c r="G1037" s="16" t="n">
        <v>1674</v>
      </c>
      <c r="H1037" s="16" t="n">
        <v>215</v>
      </c>
    </row>
    <row r="1038" customFormat="false" ht="15" hidden="false" customHeight="false" outlineLevel="0" collapsed="false">
      <c r="A1038" s="0" t="n">
        <v>3095</v>
      </c>
      <c r="B1038" s="15" t="n">
        <v>45901</v>
      </c>
      <c r="C1038" s="0" t="n">
        <v>5</v>
      </c>
      <c r="D1038" s="16" t="n">
        <v>22643</v>
      </c>
      <c r="E1038" s="16" t="n">
        <v>554</v>
      </c>
      <c r="F1038" s="16" t="n">
        <v>600</v>
      </c>
      <c r="G1038" s="16" t="n">
        <v>1975</v>
      </c>
      <c r="H1038" s="16" t="n">
        <v>276</v>
      </c>
    </row>
    <row r="1039" customFormat="false" ht="15" hidden="false" customHeight="false" outlineLevel="0" collapsed="false">
      <c r="A1039" s="0" t="n">
        <v>3095</v>
      </c>
      <c r="B1039" s="15" t="n">
        <v>45992</v>
      </c>
      <c r="C1039" s="0" t="n">
        <v>5</v>
      </c>
      <c r="D1039" s="16" t="n">
        <v>22695</v>
      </c>
      <c r="E1039" s="16" t="n">
        <v>611</v>
      </c>
      <c r="F1039" s="16" t="n">
        <v>648</v>
      </c>
      <c r="G1039" s="16" t="n">
        <v>2269</v>
      </c>
      <c r="H1039" s="16" t="n">
        <v>330</v>
      </c>
    </row>
    <row r="1040" customFormat="false" ht="15" hidden="false" customHeight="false" outlineLevel="0" collapsed="false">
      <c r="A1040" s="0" t="n">
        <v>3095</v>
      </c>
      <c r="B1040" s="15" t="n">
        <v>46082</v>
      </c>
      <c r="C1040" s="0" t="n">
        <v>5</v>
      </c>
      <c r="D1040" s="16" t="n">
        <v>22738</v>
      </c>
      <c r="E1040" s="16" t="n">
        <v>700</v>
      </c>
      <c r="F1040" s="16" t="n">
        <v>717</v>
      </c>
      <c r="G1040" s="16" t="n">
        <v>1227</v>
      </c>
      <c r="H1040" s="16" t="n">
        <v>228</v>
      </c>
    </row>
    <row r="1041" customFormat="false" ht="15" hidden="false" customHeight="false" outlineLevel="0" collapsed="false">
      <c r="A1041" s="0" t="n">
        <v>3095</v>
      </c>
      <c r="B1041" s="15" t="n">
        <v>46174</v>
      </c>
      <c r="C1041" s="0" t="n">
        <v>5</v>
      </c>
      <c r="D1041" s="16" t="n">
        <v>22786</v>
      </c>
      <c r="E1041" s="16" t="n">
        <v>810</v>
      </c>
      <c r="F1041" s="16" t="n">
        <v>786</v>
      </c>
      <c r="G1041" s="16" t="n">
        <v>1556</v>
      </c>
      <c r="H1041" s="16" t="n">
        <v>329</v>
      </c>
    </row>
    <row r="1042" customFormat="false" ht="15" hidden="false" customHeight="false" outlineLevel="0" collapsed="false">
      <c r="A1042" s="0" t="n">
        <v>3096</v>
      </c>
      <c r="B1042" s="15" t="n">
        <v>45078</v>
      </c>
      <c r="C1042" s="0" t="n">
        <v>4</v>
      </c>
      <c r="D1042" s="16" t="n">
        <v>1589</v>
      </c>
      <c r="E1042" s="16" t="n">
        <v>8</v>
      </c>
      <c r="F1042" s="16" t="n">
        <v>32</v>
      </c>
      <c r="G1042" s="16" t="n">
        <v>82</v>
      </c>
      <c r="H1042" s="16" t="n">
        <v>5</v>
      </c>
    </row>
    <row r="1043" customFormat="false" ht="15" hidden="false" customHeight="false" outlineLevel="0" collapsed="false">
      <c r="A1043" s="0" t="n">
        <v>3096</v>
      </c>
      <c r="B1043" s="15" t="n">
        <v>45170</v>
      </c>
      <c r="C1043" s="0" t="n">
        <v>4</v>
      </c>
      <c r="D1043" s="16" t="n">
        <v>1592</v>
      </c>
      <c r="E1043" s="16" t="n">
        <v>10</v>
      </c>
      <c r="F1043" s="16" t="n">
        <v>31</v>
      </c>
      <c r="G1043" s="16" t="n">
        <v>103</v>
      </c>
      <c r="H1043" s="16" t="n">
        <v>7</v>
      </c>
    </row>
    <row r="1044" customFormat="false" ht="15" hidden="false" customHeight="false" outlineLevel="0" collapsed="false">
      <c r="A1044" s="0" t="n">
        <v>3096</v>
      </c>
      <c r="B1044" s="15" t="n">
        <v>45261</v>
      </c>
      <c r="C1044" s="0" t="n">
        <v>4</v>
      </c>
      <c r="D1044" s="16" t="n">
        <v>1611</v>
      </c>
      <c r="E1044" s="16" t="n">
        <v>12</v>
      </c>
      <c r="F1044" s="16" t="n">
        <v>31</v>
      </c>
      <c r="G1044" s="16" t="n">
        <v>121</v>
      </c>
      <c r="H1044" s="16" t="n">
        <v>9</v>
      </c>
    </row>
    <row r="1045" customFormat="false" ht="15" hidden="false" customHeight="false" outlineLevel="0" collapsed="false">
      <c r="A1045" s="0" t="n">
        <v>3096</v>
      </c>
      <c r="B1045" s="15" t="n">
        <v>45352</v>
      </c>
      <c r="C1045" s="0" t="n">
        <v>4</v>
      </c>
      <c r="D1045" s="16" t="n">
        <v>1625</v>
      </c>
      <c r="E1045" s="16" t="n">
        <v>12</v>
      </c>
      <c r="F1045" s="16" t="n">
        <v>32</v>
      </c>
      <c r="G1045" s="16" t="n">
        <v>79</v>
      </c>
      <c r="H1045" s="16" t="n">
        <v>6</v>
      </c>
    </row>
    <row r="1046" customFormat="false" ht="15" hidden="false" customHeight="false" outlineLevel="0" collapsed="false">
      <c r="A1046" s="0" t="n">
        <v>3096</v>
      </c>
      <c r="B1046" s="15" t="n">
        <v>45444</v>
      </c>
      <c r="C1046" s="0" t="n">
        <v>4</v>
      </c>
      <c r="D1046" s="16" t="n">
        <v>1631</v>
      </c>
      <c r="E1046" s="16" t="n">
        <v>13</v>
      </c>
      <c r="F1046" s="16" t="n">
        <v>31</v>
      </c>
      <c r="G1046" s="16" t="n">
        <v>97</v>
      </c>
      <c r="H1046" s="16" t="n">
        <v>7</v>
      </c>
    </row>
    <row r="1047" customFormat="false" ht="15" hidden="false" customHeight="false" outlineLevel="0" collapsed="false">
      <c r="A1047" s="0" t="n">
        <v>3096</v>
      </c>
      <c r="B1047" s="15" t="n">
        <v>45536</v>
      </c>
      <c r="C1047" s="0" t="n">
        <v>4</v>
      </c>
      <c r="D1047" s="16" t="n">
        <v>1634</v>
      </c>
      <c r="E1047" s="16" t="n">
        <v>17</v>
      </c>
      <c r="F1047" s="16" t="n">
        <v>35</v>
      </c>
      <c r="G1047" s="16" t="n">
        <v>118</v>
      </c>
      <c r="H1047" s="16" t="n">
        <v>10</v>
      </c>
    </row>
    <row r="1048" customFormat="false" ht="15" hidden="false" customHeight="false" outlineLevel="0" collapsed="false">
      <c r="A1048" s="0" t="n">
        <v>3096</v>
      </c>
      <c r="B1048" s="15" t="n">
        <v>45627</v>
      </c>
      <c r="C1048" s="0" t="n">
        <v>4</v>
      </c>
      <c r="D1048" s="16" t="n">
        <v>1657</v>
      </c>
      <c r="E1048" s="16" t="n">
        <v>20</v>
      </c>
      <c r="F1048" s="16" t="n">
        <v>36</v>
      </c>
      <c r="G1048" s="16" t="n">
        <v>133</v>
      </c>
      <c r="H1048" s="16" t="n">
        <v>12</v>
      </c>
    </row>
    <row r="1049" customFormat="false" ht="15" hidden="false" customHeight="false" outlineLevel="0" collapsed="false">
      <c r="A1049" s="0" t="n">
        <v>3096</v>
      </c>
      <c r="B1049" s="15" t="n">
        <v>45717</v>
      </c>
      <c r="C1049" s="0" t="n">
        <v>4</v>
      </c>
      <c r="D1049" s="16" t="n">
        <v>1685</v>
      </c>
      <c r="E1049" s="16" t="n">
        <v>22</v>
      </c>
      <c r="F1049" s="16" t="n">
        <v>37</v>
      </c>
      <c r="G1049" s="16" t="n">
        <v>65</v>
      </c>
      <c r="H1049" s="16" t="n">
        <v>4</v>
      </c>
    </row>
    <row r="1050" customFormat="false" ht="15" hidden="false" customHeight="false" outlineLevel="0" collapsed="false">
      <c r="A1050" s="0" t="n">
        <v>3096</v>
      </c>
      <c r="B1050" s="15" t="n">
        <v>45809</v>
      </c>
      <c r="C1050" s="0" t="n">
        <v>4</v>
      </c>
      <c r="D1050" s="16" t="n">
        <v>1670</v>
      </c>
      <c r="E1050" s="16" t="n">
        <v>23</v>
      </c>
      <c r="F1050" s="16" t="n">
        <v>39</v>
      </c>
      <c r="G1050" s="16" t="n">
        <v>85</v>
      </c>
      <c r="H1050" s="16" t="n">
        <v>5</v>
      </c>
    </row>
    <row r="1051" customFormat="false" ht="15" hidden="false" customHeight="false" outlineLevel="0" collapsed="false">
      <c r="A1051" s="0" t="n">
        <v>3096</v>
      </c>
      <c r="B1051" s="15" t="n">
        <v>45901</v>
      </c>
      <c r="C1051" s="0" t="n">
        <v>4</v>
      </c>
      <c r="D1051" s="16" t="n">
        <v>1675</v>
      </c>
      <c r="E1051" s="16" t="n">
        <v>24</v>
      </c>
      <c r="F1051" s="16" t="n">
        <v>42</v>
      </c>
      <c r="G1051" s="16" t="n">
        <v>105</v>
      </c>
      <c r="H1051" s="16" t="n">
        <v>6</v>
      </c>
    </row>
    <row r="1052" customFormat="false" ht="15" hidden="false" customHeight="false" outlineLevel="0" collapsed="false">
      <c r="A1052" s="0" t="n">
        <v>3096</v>
      </c>
      <c r="B1052" s="15" t="n">
        <v>45992</v>
      </c>
      <c r="C1052" s="0" t="n">
        <v>4</v>
      </c>
      <c r="D1052" s="16" t="n">
        <v>1645</v>
      </c>
      <c r="E1052" s="16" t="n">
        <v>26</v>
      </c>
      <c r="F1052" s="16" t="n">
        <v>41</v>
      </c>
      <c r="G1052" s="16" t="n">
        <v>120</v>
      </c>
      <c r="H1052" s="16" t="n">
        <v>8</v>
      </c>
    </row>
    <row r="1053" customFormat="false" ht="15" hidden="false" customHeight="false" outlineLevel="0" collapsed="false">
      <c r="A1053" s="0" t="n">
        <v>3096</v>
      </c>
      <c r="B1053" s="15" t="n">
        <v>46082</v>
      </c>
      <c r="C1053" s="0" t="n">
        <v>4</v>
      </c>
      <c r="D1053" s="16" t="n">
        <v>1652</v>
      </c>
      <c r="E1053" s="16" t="n">
        <v>32</v>
      </c>
      <c r="F1053" s="16" t="n">
        <v>40</v>
      </c>
      <c r="G1053" s="16" t="n">
        <v>72</v>
      </c>
      <c r="H1053" s="16" t="n">
        <v>11</v>
      </c>
    </row>
    <row r="1054" customFormat="false" ht="15" hidden="false" customHeight="false" outlineLevel="0" collapsed="false">
      <c r="A1054" s="0" t="n">
        <v>3096</v>
      </c>
      <c r="B1054" s="15" t="n">
        <v>46174</v>
      </c>
      <c r="C1054" s="0" t="n">
        <v>4</v>
      </c>
      <c r="D1054" s="16" t="n">
        <v>1628</v>
      </c>
      <c r="E1054" s="16" t="n">
        <v>35</v>
      </c>
      <c r="F1054" s="16" t="n">
        <v>46</v>
      </c>
      <c r="G1054" s="16" t="n">
        <v>92</v>
      </c>
      <c r="H1054" s="16" t="n">
        <v>14</v>
      </c>
    </row>
    <row r="1055" customFormat="false" ht="15" hidden="false" customHeight="false" outlineLevel="0" collapsed="false">
      <c r="A1055" s="0" t="n">
        <v>3097</v>
      </c>
      <c r="B1055" s="15" t="n">
        <v>45078</v>
      </c>
      <c r="C1055" s="0" t="n">
        <v>3</v>
      </c>
      <c r="D1055" s="16" t="n">
        <v>1473</v>
      </c>
      <c r="E1055" s="16" t="n">
        <v>16</v>
      </c>
      <c r="F1055" s="16" t="n">
        <v>24</v>
      </c>
      <c r="G1055" s="16" t="n">
        <v>77</v>
      </c>
      <c r="H1055" s="16" t="n">
        <v>8</v>
      </c>
    </row>
    <row r="1056" customFormat="false" ht="15" hidden="false" customHeight="false" outlineLevel="0" collapsed="false">
      <c r="A1056" s="0" t="n">
        <v>3097</v>
      </c>
      <c r="B1056" s="15" t="n">
        <v>45170</v>
      </c>
      <c r="C1056" s="0" t="n">
        <v>3</v>
      </c>
      <c r="D1056" s="16" t="n">
        <v>1465</v>
      </c>
      <c r="E1056" s="16" t="n">
        <v>18</v>
      </c>
      <c r="F1056" s="16" t="n">
        <v>27</v>
      </c>
      <c r="G1056" s="16" t="n">
        <v>95</v>
      </c>
      <c r="H1056" s="16" t="n">
        <v>10</v>
      </c>
    </row>
    <row r="1057" customFormat="false" ht="15" hidden="false" customHeight="false" outlineLevel="0" collapsed="false">
      <c r="A1057" s="0" t="n">
        <v>3097</v>
      </c>
      <c r="B1057" s="15" t="n">
        <v>45261</v>
      </c>
      <c r="C1057" s="0" t="n">
        <v>3</v>
      </c>
      <c r="D1057" s="16" t="n">
        <v>1478</v>
      </c>
      <c r="E1057" s="16" t="n">
        <v>19</v>
      </c>
      <c r="F1057" s="16" t="n">
        <v>28</v>
      </c>
      <c r="G1057" s="16" t="n">
        <v>120</v>
      </c>
      <c r="H1057" s="16" t="n">
        <v>11</v>
      </c>
    </row>
    <row r="1058" customFormat="false" ht="15" hidden="false" customHeight="false" outlineLevel="0" collapsed="false">
      <c r="A1058" s="0" t="n">
        <v>3097</v>
      </c>
      <c r="B1058" s="15" t="n">
        <v>45352</v>
      </c>
      <c r="C1058" s="0" t="n">
        <v>3</v>
      </c>
      <c r="D1058" s="16" t="n">
        <v>1499</v>
      </c>
      <c r="E1058" s="16" t="n">
        <v>18</v>
      </c>
      <c r="F1058" s="16" t="n">
        <v>27</v>
      </c>
      <c r="G1058" s="16" t="n">
        <v>76</v>
      </c>
      <c r="H1058" s="16" t="n">
        <v>7</v>
      </c>
    </row>
    <row r="1059" customFormat="false" ht="15" hidden="false" customHeight="false" outlineLevel="0" collapsed="false">
      <c r="A1059" s="0" t="n">
        <v>3097</v>
      </c>
      <c r="B1059" s="15" t="n">
        <v>45444</v>
      </c>
      <c r="C1059" s="0" t="n">
        <v>3</v>
      </c>
      <c r="D1059" s="16" t="n">
        <v>1506</v>
      </c>
      <c r="E1059" s="16" t="n">
        <v>18</v>
      </c>
      <c r="F1059" s="16" t="n">
        <v>26</v>
      </c>
      <c r="G1059" s="16" t="n">
        <v>87</v>
      </c>
      <c r="H1059" s="16" t="n">
        <v>7</v>
      </c>
    </row>
    <row r="1060" customFormat="false" ht="15" hidden="false" customHeight="false" outlineLevel="0" collapsed="false">
      <c r="A1060" s="0" t="n">
        <v>3097</v>
      </c>
      <c r="B1060" s="15" t="n">
        <v>45536</v>
      </c>
      <c r="C1060" s="0" t="n">
        <v>3</v>
      </c>
      <c r="D1060" s="16" t="n">
        <v>1524</v>
      </c>
      <c r="E1060" s="16" t="n">
        <v>20</v>
      </c>
      <c r="F1060" s="16" t="n">
        <v>27</v>
      </c>
      <c r="G1060" s="16" t="n">
        <v>108</v>
      </c>
      <c r="H1060" s="16" t="n">
        <v>8</v>
      </c>
    </row>
    <row r="1061" customFormat="false" ht="15" hidden="false" customHeight="false" outlineLevel="0" collapsed="false">
      <c r="A1061" s="0" t="n">
        <v>3097</v>
      </c>
      <c r="B1061" s="15" t="n">
        <v>45627</v>
      </c>
      <c r="C1061" s="0" t="n">
        <v>3</v>
      </c>
      <c r="D1061" s="16" t="n">
        <v>1517</v>
      </c>
      <c r="E1061" s="16" t="n">
        <v>23</v>
      </c>
      <c r="F1061" s="16" t="n">
        <v>29</v>
      </c>
      <c r="G1061" s="16" t="n">
        <v>127</v>
      </c>
      <c r="H1061" s="16" t="n">
        <v>12</v>
      </c>
    </row>
    <row r="1062" customFormat="false" ht="15" hidden="false" customHeight="false" outlineLevel="0" collapsed="false">
      <c r="A1062" s="0" t="n">
        <v>3097</v>
      </c>
      <c r="B1062" s="15" t="n">
        <v>45717</v>
      </c>
      <c r="C1062" s="0" t="n">
        <v>3</v>
      </c>
      <c r="D1062" s="16" t="n">
        <v>1508</v>
      </c>
      <c r="E1062" s="16" t="n">
        <v>23</v>
      </c>
      <c r="F1062" s="16" t="n">
        <v>31</v>
      </c>
      <c r="G1062" s="16" t="n">
        <v>53</v>
      </c>
      <c r="H1062" s="16" t="n">
        <v>5</v>
      </c>
    </row>
    <row r="1063" customFormat="false" ht="15" hidden="false" customHeight="false" outlineLevel="0" collapsed="false">
      <c r="A1063" s="0" t="n">
        <v>3097</v>
      </c>
      <c r="B1063" s="15" t="n">
        <v>45809</v>
      </c>
      <c r="C1063" s="0" t="n">
        <v>3</v>
      </c>
      <c r="D1063" s="16" t="n">
        <v>1531</v>
      </c>
      <c r="E1063" s="16" t="n">
        <v>25</v>
      </c>
      <c r="F1063" s="16" t="n">
        <v>35</v>
      </c>
      <c r="G1063" s="16" t="n">
        <v>73</v>
      </c>
      <c r="H1063" s="16" t="n">
        <v>7</v>
      </c>
    </row>
    <row r="1064" customFormat="false" ht="15" hidden="false" customHeight="false" outlineLevel="0" collapsed="false">
      <c r="A1064" s="0" t="n">
        <v>3097</v>
      </c>
      <c r="B1064" s="15" t="n">
        <v>45901</v>
      </c>
      <c r="C1064" s="0" t="n">
        <v>3</v>
      </c>
      <c r="D1064" s="16" t="n">
        <v>1530</v>
      </c>
      <c r="E1064" s="16" t="n">
        <v>28</v>
      </c>
      <c r="F1064" s="16" t="n">
        <v>42</v>
      </c>
      <c r="G1064" s="16" t="n">
        <v>104</v>
      </c>
      <c r="H1064" s="16" t="n">
        <v>11</v>
      </c>
    </row>
    <row r="1065" customFormat="false" ht="15" hidden="false" customHeight="false" outlineLevel="0" collapsed="false">
      <c r="A1065" s="0" t="n">
        <v>3097</v>
      </c>
      <c r="B1065" s="15" t="n">
        <v>45992</v>
      </c>
      <c r="C1065" s="0" t="n">
        <v>3</v>
      </c>
      <c r="D1065" s="16" t="n">
        <v>1543</v>
      </c>
      <c r="E1065" s="16" t="n">
        <v>38</v>
      </c>
      <c r="F1065" s="16" t="n">
        <v>40</v>
      </c>
      <c r="G1065" s="16" t="n">
        <v>127</v>
      </c>
      <c r="H1065" s="16" t="n">
        <v>20</v>
      </c>
    </row>
    <row r="1066" customFormat="false" ht="15" hidden="false" customHeight="false" outlineLevel="0" collapsed="false">
      <c r="A1066" s="0" t="n">
        <v>3097</v>
      </c>
      <c r="B1066" s="15" t="n">
        <v>46082</v>
      </c>
      <c r="C1066" s="0" t="n">
        <v>3</v>
      </c>
      <c r="D1066" s="16" t="n">
        <v>1537</v>
      </c>
      <c r="E1066" s="16" t="n">
        <v>44</v>
      </c>
      <c r="F1066" s="16" t="n">
        <v>41</v>
      </c>
      <c r="G1066" s="16" t="n">
        <v>93</v>
      </c>
      <c r="H1066" s="16" t="n">
        <v>19</v>
      </c>
    </row>
    <row r="1067" customFormat="false" ht="15" hidden="false" customHeight="false" outlineLevel="0" collapsed="false">
      <c r="A1067" s="0" t="n">
        <v>3097</v>
      </c>
      <c r="B1067" s="15" t="n">
        <v>46174</v>
      </c>
      <c r="C1067" s="0" t="n">
        <v>3</v>
      </c>
      <c r="D1067" s="16" t="n">
        <v>1547</v>
      </c>
      <c r="E1067" s="16" t="n">
        <v>52</v>
      </c>
      <c r="F1067" s="16" t="n">
        <v>49</v>
      </c>
      <c r="G1067" s="16" t="n">
        <v>113</v>
      </c>
      <c r="H1067" s="16" t="n">
        <v>26</v>
      </c>
    </row>
    <row r="1068" customFormat="false" ht="15" hidden="false" customHeight="false" outlineLevel="0" collapsed="false">
      <c r="A1068" s="0" t="n">
        <v>3099</v>
      </c>
      <c r="B1068" s="15" t="n">
        <v>45078</v>
      </c>
      <c r="C1068" s="0" t="n">
        <v>4</v>
      </c>
      <c r="D1068" s="16" t="n">
        <v>4533</v>
      </c>
      <c r="E1068" s="16" t="n">
        <v>29</v>
      </c>
      <c r="F1068" s="16" t="n">
        <v>84</v>
      </c>
      <c r="G1068" s="16" t="n">
        <v>209</v>
      </c>
      <c r="H1068" s="16" t="n">
        <v>18</v>
      </c>
    </row>
    <row r="1069" customFormat="false" ht="15" hidden="false" customHeight="false" outlineLevel="0" collapsed="false">
      <c r="A1069" s="0" t="n">
        <v>3099</v>
      </c>
      <c r="B1069" s="15" t="n">
        <v>45170</v>
      </c>
      <c r="C1069" s="0" t="n">
        <v>4</v>
      </c>
      <c r="D1069" s="16" t="n">
        <v>4528</v>
      </c>
      <c r="E1069" s="16" t="n">
        <v>37</v>
      </c>
      <c r="F1069" s="16" t="n">
        <v>88</v>
      </c>
      <c r="G1069" s="16" t="n">
        <v>258</v>
      </c>
      <c r="H1069" s="16" t="n">
        <v>24</v>
      </c>
    </row>
    <row r="1070" customFormat="false" ht="15" hidden="false" customHeight="false" outlineLevel="0" collapsed="false">
      <c r="A1070" s="0" t="n">
        <v>3099</v>
      </c>
      <c r="B1070" s="15" t="n">
        <v>45261</v>
      </c>
      <c r="C1070" s="0" t="n">
        <v>4</v>
      </c>
      <c r="D1070" s="16" t="n">
        <v>4544</v>
      </c>
      <c r="E1070" s="16" t="n">
        <v>38</v>
      </c>
      <c r="F1070" s="16" t="n">
        <v>90</v>
      </c>
      <c r="G1070" s="16" t="n">
        <v>312</v>
      </c>
      <c r="H1070" s="16" t="n">
        <v>24</v>
      </c>
    </row>
    <row r="1071" customFormat="false" ht="15" hidden="false" customHeight="false" outlineLevel="0" collapsed="false">
      <c r="A1071" s="0" t="n">
        <v>3099</v>
      </c>
      <c r="B1071" s="15" t="n">
        <v>45352</v>
      </c>
      <c r="C1071" s="0" t="n">
        <v>4</v>
      </c>
      <c r="D1071" s="16" t="n">
        <v>4546</v>
      </c>
      <c r="E1071" s="16" t="n">
        <v>44</v>
      </c>
      <c r="F1071" s="16" t="n">
        <v>91</v>
      </c>
      <c r="G1071" s="16" t="n">
        <v>190</v>
      </c>
      <c r="H1071" s="16" t="n">
        <v>21</v>
      </c>
    </row>
    <row r="1072" customFormat="false" ht="15" hidden="false" customHeight="false" outlineLevel="0" collapsed="false">
      <c r="A1072" s="0" t="n">
        <v>3099</v>
      </c>
      <c r="B1072" s="15" t="n">
        <v>45444</v>
      </c>
      <c r="C1072" s="0" t="n">
        <v>4</v>
      </c>
      <c r="D1072" s="16" t="n">
        <v>4525</v>
      </c>
      <c r="E1072" s="16" t="n">
        <v>45</v>
      </c>
      <c r="F1072" s="16" t="n">
        <v>96</v>
      </c>
      <c r="G1072" s="16" t="n">
        <v>229</v>
      </c>
      <c r="H1072" s="16" t="n">
        <v>22</v>
      </c>
    </row>
    <row r="1073" customFormat="false" ht="15" hidden="false" customHeight="false" outlineLevel="0" collapsed="false">
      <c r="A1073" s="0" t="n">
        <v>3099</v>
      </c>
      <c r="B1073" s="15" t="n">
        <v>45536</v>
      </c>
      <c r="C1073" s="0" t="n">
        <v>4</v>
      </c>
      <c r="D1073" s="16" t="n">
        <v>4545</v>
      </c>
      <c r="E1073" s="16" t="n">
        <v>47</v>
      </c>
      <c r="F1073" s="16" t="n">
        <v>96</v>
      </c>
      <c r="G1073" s="16" t="n">
        <v>274</v>
      </c>
      <c r="H1073" s="16" t="n">
        <v>25</v>
      </c>
    </row>
    <row r="1074" customFormat="false" ht="15" hidden="false" customHeight="false" outlineLevel="0" collapsed="false">
      <c r="A1074" s="0" t="n">
        <v>3099</v>
      </c>
      <c r="B1074" s="15" t="n">
        <v>45627</v>
      </c>
      <c r="C1074" s="0" t="n">
        <v>4</v>
      </c>
      <c r="D1074" s="16" t="n">
        <v>4534</v>
      </c>
      <c r="E1074" s="16" t="n">
        <v>53</v>
      </c>
      <c r="F1074" s="16" t="n">
        <v>101</v>
      </c>
      <c r="G1074" s="16" t="n">
        <v>336</v>
      </c>
      <c r="H1074" s="16" t="n">
        <v>30</v>
      </c>
    </row>
    <row r="1075" customFormat="false" ht="15" hidden="false" customHeight="false" outlineLevel="0" collapsed="false">
      <c r="A1075" s="0" t="n">
        <v>3099</v>
      </c>
      <c r="B1075" s="15" t="n">
        <v>45717</v>
      </c>
      <c r="C1075" s="0" t="n">
        <v>4</v>
      </c>
      <c r="D1075" s="16" t="n">
        <v>4563</v>
      </c>
      <c r="E1075" s="16" t="n">
        <v>53</v>
      </c>
      <c r="F1075" s="16" t="n">
        <v>105</v>
      </c>
      <c r="G1075" s="16" t="n">
        <v>193</v>
      </c>
      <c r="H1075" s="16" t="n">
        <v>12</v>
      </c>
    </row>
    <row r="1076" customFormat="false" ht="15" hidden="false" customHeight="false" outlineLevel="0" collapsed="false">
      <c r="A1076" s="0" t="n">
        <v>3099</v>
      </c>
      <c r="B1076" s="15" t="n">
        <v>45809</v>
      </c>
      <c r="C1076" s="0" t="n">
        <v>4</v>
      </c>
      <c r="D1076" s="16" t="n">
        <v>4606</v>
      </c>
      <c r="E1076" s="16" t="n">
        <v>65</v>
      </c>
      <c r="F1076" s="16" t="n">
        <v>113</v>
      </c>
      <c r="G1076" s="16" t="n">
        <v>252</v>
      </c>
      <c r="H1076" s="16" t="n">
        <v>22</v>
      </c>
    </row>
    <row r="1077" customFormat="false" ht="15" hidden="false" customHeight="false" outlineLevel="0" collapsed="false">
      <c r="A1077" s="0" t="n">
        <v>3099</v>
      </c>
      <c r="B1077" s="15" t="n">
        <v>45901</v>
      </c>
      <c r="C1077" s="0" t="n">
        <v>4</v>
      </c>
      <c r="D1077" s="16" t="n">
        <v>4596</v>
      </c>
      <c r="E1077" s="16" t="n">
        <v>69</v>
      </c>
      <c r="F1077" s="16" t="n">
        <v>120</v>
      </c>
      <c r="G1077" s="16" t="n">
        <v>292</v>
      </c>
      <c r="H1077" s="16" t="n">
        <v>27</v>
      </c>
    </row>
    <row r="1078" customFormat="false" ht="15" hidden="false" customHeight="false" outlineLevel="0" collapsed="false">
      <c r="A1078" s="0" t="n">
        <v>3099</v>
      </c>
      <c r="B1078" s="15" t="n">
        <v>45992</v>
      </c>
      <c r="C1078" s="0" t="n">
        <v>4</v>
      </c>
      <c r="D1078" s="16" t="n">
        <v>4621</v>
      </c>
      <c r="E1078" s="16" t="n">
        <v>74</v>
      </c>
      <c r="F1078" s="16" t="n">
        <v>122</v>
      </c>
      <c r="G1078" s="16" t="n">
        <v>337</v>
      </c>
      <c r="H1078" s="16" t="n">
        <v>32</v>
      </c>
    </row>
    <row r="1079" customFormat="false" ht="15" hidden="false" customHeight="false" outlineLevel="0" collapsed="false">
      <c r="A1079" s="0" t="n">
        <v>3099</v>
      </c>
      <c r="B1079" s="15" t="n">
        <v>46082</v>
      </c>
      <c r="C1079" s="0" t="n">
        <v>4</v>
      </c>
      <c r="D1079" s="16" t="n">
        <v>4657</v>
      </c>
      <c r="E1079" s="16" t="n">
        <v>81</v>
      </c>
      <c r="F1079" s="16" t="n">
        <v>132</v>
      </c>
      <c r="G1079" s="16" t="n">
        <v>195</v>
      </c>
      <c r="H1079" s="16" t="n">
        <v>23</v>
      </c>
    </row>
    <row r="1080" customFormat="false" ht="15" hidden="false" customHeight="false" outlineLevel="0" collapsed="false">
      <c r="A1080" s="0" t="n">
        <v>3099</v>
      </c>
      <c r="B1080" s="15" t="n">
        <v>46174</v>
      </c>
      <c r="C1080" s="0" t="n">
        <v>4</v>
      </c>
      <c r="D1080" s="16" t="n">
        <v>4652</v>
      </c>
      <c r="E1080" s="16" t="n">
        <v>90</v>
      </c>
      <c r="F1080" s="16" t="n">
        <v>137</v>
      </c>
      <c r="G1080" s="16" t="n">
        <v>237</v>
      </c>
      <c r="H1080" s="16" t="n">
        <v>31</v>
      </c>
    </row>
    <row r="1081" customFormat="false" ht="15" hidden="false" customHeight="false" outlineLevel="0" collapsed="false">
      <c r="A1081" s="0" t="n">
        <v>3101</v>
      </c>
      <c r="B1081" s="15" t="n">
        <v>45078</v>
      </c>
      <c r="C1081" s="0" t="n">
        <v>5</v>
      </c>
      <c r="D1081" s="16" t="n">
        <v>16598</v>
      </c>
      <c r="E1081" s="16" t="n">
        <v>347</v>
      </c>
      <c r="F1081" s="16" t="n">
        <v>207</v>
      </c>
      <c r="G1081" s="16" t="n">
        <v>1376</v>
      </c>
      <c r="H1081" s="16" t="n">
        <v>215</v>
      </c>
    </row>
    <row r="1082" customFormat="false" ht="15" hidden="false" customHeight="false" outlineLevel="0" collapsed="false">
      <c r="A1082" s="0" t="n">
        <v>3101</v>
      </c>
      <c r="B1082" s="15" t="n">
        <v>45170</v>
      </c>
      <c r="C1082" s="0" t="n">
        <v>5</v>
      </c>
      <c r="D1082" s="16" t="n">
        <v>16611</v>
      </c>
      <c r="E1082" s="16" t="n">
        <v>391</v>
      </c>
      <c r="F1082" s="16" t="n">
        <v>223</v>
      </c>
      <c r="G1082" s="16" t="n">
        <v>1641</v>
      </c>
      <c r="H1082" s="16" t="n">
        <v>262</v>
      </c>
    </row>
    <row r="1083" customFormat="false" ht="15" hidden="false" customHeight="false" outlineLevel="0" collapsed="false">
      <c r="A1083" s="0" t="n">
        <v>3101</v>
      </c>
      <c r="B1083" s="15" t="n">
        <v>45261</v>
      </c>
      <c r="C1083" s="0" t="n">
        <v>5</v>
      </c>
      <c r="D1083" s="16" t="n">
        <v>16721</v>
      </c>
      <c r="E1083" s="16" t="n">
        <v>453</v>
      </c>
      <c r="F1083" s="16" t="n">
        <v>253</v>
      </c>
      <c r="G1083" s="16" t="n">
        <v>1981</v>
      </c>
      <c r="H1083" s="16" t="n">
        <v>322</v>
      </c>
    </row>
    <row r="1084" customFormat="false" ht="15" hidden="false" customHeight="false" outlineLevel="0" collapsed="false">
      <c r="A1084" s="0" t="n">
        <v>3101</v>
      </c>
      <c r="B1084" s="15" t="n">
        <v>45352</v>
      </c>
      <c r="C1084" s="0" t="n">
        <v>5</v>
      </c>
      <c r="D1084" s="16" t="n">
        <v>16758</v>
      </c>
      <c r="E1084" s="16" t="n">
        <v>499</v>
      </c>
      <c r="F1084" s="16" t="n">
        <v>282</v>
      </c>
      <c r="G1084" s="16" t="n">
        <v>1295</v>
      </c>
      <c r="H1084" s="16" t="n">
        <v>246</v>
      </c>
    </row>
    <row r="1085" customFormat="false" ht="15" hidden="false" customHeight="false" outlineLevel="0" collapsed="false">
      <c r="A1085" s="0" t="n">
        <v>3101</v>
      </c>
      <c r="B1085" s="15" t="n">
        <v>45444</v>
      </c>
      <c r="C1085" s="0" t="n">
        <v>5</v>
      </c>
      <c r="D1085" s="16" t="n">
        <v>16838</v>
      </c>
      <c r="E1085" s="16" t="n">
        <v>539</v>
      </c>
      <c r="F1085" s="16" t="n">
        <v>314</v>
      </c>
      <c r="G1085" s="16" t="n">
        <v>1566</v>
      </c>
      <c r="H1085" s="16" t="n">
        <v>287</v>
      </c>
    </row>
    <row r="1086" customFormat="false" ht="15" hidden="false" customHeight="false" outlineLevel="0" collapsed="false">
      <c r="A1086" s="0" t="n">
        <v>3101</v>
      </c>
      <c r="B1086" s="15" t="n">
        <v>45536</v>
      </c>
      <c r="C1086" s="0" t="n">
        <v>5</v>
      </c>
      <c r="D1086" s="16" t="n">
        <v>16952</v>
      </c>
      <c r="E1086" s="16" t="n">
        <v>595</v>
      </c>
      <c r="F1086" s="16" t="n">
        <v>351</v>
      </c>
      <c r="G1086" s="16" t="n">
        <v>1842</v>
      </c>
      <c r="H1086" s="16" t="n">
        <v>339</v>
      </c>
    </row>
    <row r="1087" customFormat="false" ht="15" hidden="false" customHeight="false" outlineLevel="0" collapsed="false">
      <c r="A1087" s="0" t="n">
        <v>3101</v>
      </c>
      <c r="B1087" s="15" t="n">
        <v>45627</v>
      </c>
      <c r="C1087" s="0" t="n">
        <v>5</v>
      </c>
      <c r="D1087" s="16" t="n">
        <v>16926</v>
      </c>
      <c r="E1087" s="16" t="n">
        <v>621</v>
      </c>
      <c r="F1087" s="16" t="n">
        <v>380</v>
      </c>
      <c r="G1087" s="16" t="n">
        <v>2105</v>
      </c>
      <c r="H1087" s="16" t="n">
        <v>368</v>
      </c>
    </row>
    <row r="1088" customFormat="false" ht="15" hidden="false" customHeight="false" outlineLevel="0" collapsed="false">
      <c r="A1088" s="0" t="n">
        <v>3101</v>
      </c>
      <c r="B1088" s="15" t="n">
        <v>45717</v>
      </c>
      <c r="C1088" s="0" t="n">
        <v>5</v>
      </c>
      <c r="D1088" s="16" t="n">
        <v>17047</v>
      </c>
      <c r="E1088" s="16" t="n">
        <v>661</v>
      </c>
      <c r="F1088" s="16" t="n">
        <v>437</v>
      </c>
      <c r="G1088" s="16" t="n">
        <v>1131</v>
      </c>
      <c r="H1088" s="16" t="n">
        <v>175</v>
      </c>
    </row>
    <row r="1089" customFormat="false" ht="15" hidden="false" customHeight="false" outlineLevel="0" collapsed="false">
      <c r="A1089" s="0" t="n">
        <v>3101</v>
      </c>
      <c r="B1089" s="15" t="n">
        <v>45809</v>
      </c>
      <c r="C1089" s="0" t="n">
        <v>5</v>
      </c>
      <c r="D1089" s="16" t="n">
        <v>17108</v>
      </c>
      <c r="E1089" s="16" t="n">
        <v>718</v>
      </c>
      <c r="F1089" s="16" t="n">
        <v>480</v>
      </c>
      <c r="G1089" s="16" t="n">
        <v>1435</v>
      </c>
      <c r="H1089" s="16" t="n">
        <v>231</v>
      </c>
    </row>
    <row r="1090" customFormat="false" ht="15" hidden="false" customHeight="false" outlineLevel="0" collapsed="false">
      <c r="A1090" s="0" t="n">
        <v>3101</v>
      </c>
      <c r="B1090" s="15" t="n">
        <v>45901</v>
      </c>
      <c r="C1090" s="0" t="n">
        <v>5</v>
      </c>
      <c r="D1090" s="16" t="n">
        <v>17036</v>
      </c>
      <c r="E1090" s="16" t="n">
        <v>779</v>
      </c>
      <c r="F1090" s="16" t="n">
        <v>506</v>
      </c>
      <c r="G1090" s="16" t="n">
        <v>1683</v>
      </c>
      <c r="H1090" s="16" t="n">
        <v>297</v>
      </c>
    </row>
    <row r="1091" customFormat="false" ht="15" hidden="false" customHeight="false" outlineLevel="0" collapsed="false">
      <c r="A1091" s="0" t="n">
        <v>3101</v>
      </c>
      <c r="B1091" s="15" t="n">
        <v>45992</v>
      </c>
      <c r="C1091" s="0" t="n">
        <v>5</v>
      </c>
      <c r="D1091" s="16" t="n">
        <v>17092</v>
      </c>
      <c r="E1091" s="16" t="n">
        <v>860</v>
      </c>
      <c r="F1091" s="16" t="n">
        <v>550</v>
      </c>
      <c r="G1091" s="16" t="n">
        <v>1963</v>
      </c>
      <c r="H1091" s="16" t="n">
        <v>368</v>
      </c>
    </row>
    <row r="1092" customFormat="false" ht="15" hidden="false" customHeight="false" outlineLevel="0" collapsed="false">
      <c r="A1092" s="0" t="n">
        <v>3101</v>
      </c>
      <c r="B1092" s="15" t="n">
        <v>46082</v>
      </c>
      <c r="C1092" s="0" t="n">
        <v>5</v>
      </c>
      <c r="D1092" s="16" t="n">
        <v>17199</v>
      </c>
      <c r="E1092" s="16" t="n">
        <v>913</v>
      </c>
      <c r="F1092" s="16" t="n">
        <v>610</v>
      </c>
      <c r="G1092" s="16" t="n">
        <v>1105</v>
      </c>
      <c r="H1092" s="16" t="n">
        <v>245</v>
      </c>
    </row>
    <row r="1093" customFormat="false" ht="15" hidden="false" customHeight="false" outlineLevel="0" collapsed="false">
      <c r="A1093" s="0" t="n">
        <v>3101</v>
      </c>
      <c r="B1093" s="15" t="n">
        <v>46174</v>
      </c>
      <c r="C1093" s="0" t="n">
        <v>5</v>
      </c>
      <c r="D1093" s="16" t="n">
        <v>17274</v>
      </c>
      <c r="E1093" s="16" t="n">
        <v>1055</v>
      </c>
      <c r="F1093" s="16" t="n">
        <v>647</v>
      </c>
      <c r="G1093" s="16" t="n">
        <v>1408</v>
      </c>
      <c r="H1093" s="16" t="n">
        <v>380</v>
      </c>
    </row>
    <row r="1094" customFormat="false" ht="15" hidden="false" customHeight="false" outlineLevel="0" collapsed="false">
      <c r="A1094" s="0" t="n">
        <v>3102</v>
      </c>
      <c r="B1094" s="15" t="n">
        <v>45078</v>
      </c>
      <c r="C1094" s="0" t="n">
        <v>5</v>
      </c>
      <c r="D1094" s="16" t="n">
        <v>4967</v>
      </c>
      <c r="E1094" s="16" t="n">
        <v>80</v>
      </c>
      <c r="F1094" s="16" t="n">
        <v>65</v>
      </c>
      <c r="G1094" s="16" t="n">
        <v>496</v>
      </c>
      <c r="H1094" s="16" t="n">
        <v>50</v>
      </c>
    </row>
    <row r="1095" customFormat="false" ht="15" hidden="false" customHeight="false" outlineLevel="0" collapsed="false">
      <c r="A1095" s="0" t="n">
        <v>3102</v>
      </c>
      <c r="B1095" s="15" t="n">
        <v>45170</v>
      </c>
      <c r="C1095" s="0" t="n">
        <v>5</v>
      </c>
      <c r="D1095" s="16" t="n">
        <v>5039</v>
      </c>
      <c r="E1095" s="16" t="n">
        <v>87</v>
      </c>
      <c r="F1095" s="16" t="n">
        <v>73</v>
      </c>
      <c r="G1095" s="16" t="n">
        <v>612</v>
      </c>
      <c r="H1095" s="16" t="n">
        <v>57</v>
      </c>
    </row>
    <row r="1096" customFormat="false" ht="15" hidden="false" customHeight="false" outlineLevel="0" collapsed="false">
      <c r="A1096" s="0" t="n">
        <v>3102</v>
      </c>
      <c r="B1096" s="15" t="n">
        <v>45261</v>
      </c>
      <c r="C1096" s="0" t="n">
        <v>5</v>
      </c>
      <c r="D1096" s="16" t="n">
        <v>5138</v>
      </c>
      <c r="E1096" s="16" t="n">
        <v>95</v>
      </c>
      <c r="F1096" s="16" t="n">
        <v>84</v>
      </c>
      <c r="G1096" s="16" t="n">
        <v>734</v>
      </c>
      <c r="H1096" s="16" t="n">
        <v>65</v>
      </c>
    </row>
    <row r="1097" customFormat="false" ht="15" hidden="false" customHeight="false" outlineLevel="0" collapsed="false">
      <c r="A1097" s="0" t="n">
        <v>3102</v>
      </c>
      <c r="B1097" s="15" t="n">
        <v>45352</v>
      </c>
      <c r="C1097" s="0" t="n">
        <v>5</v>
      </c>
      <c r="D1097" s="16" t="n">
        <v>4970</v>
      </c>
      <c r="E1097" s="16" t="n">
        <v>107</v>
      </c>
      <c r="F1097" s="16" t="n">
        <v>91</v>
      </c>
      <c r="G1097" s="16" t="n">
        <v>359</v>
      </c>
      <c r="H1097" s="16" t="n">
        <v>52</v>
      </c>
    </row>
    <row r="1098" customFormat="false" ht="15" hidden="false" customHeight="false" outlineLevel="0" collapsed="false">
      <c r="A1098" s="0" t="n">
        <v>3102</v>
      </c>
      <c r="B1098" s="15" t="n">
        <v>45444</v>
      </c>
      <c r="C1098" s="0" t="n">
        <v>5</v>
      </c>
      <c r="D1098" s="16" t="n">
        <v>5009</v>
      </c>
      <c r="E1098" s="16" t="n">
        <v>116</v>
      </c>
      <c r="F1098" s="16" t="n">
        <v>100</v>
      </c>
      <c r="G1098" s="16" t="n">
        <v>447</v>
      </c>
      <c r="H1098" s="16" t="n">
        <v>60</v>
      </c>
    </row>
    <row r="1099" customFormat="false" ht="15" hidden="false" customHeight="false" outlineLevel="0" collapsed="false">
      <c r="A1099" s="0" t="n">
        <v>3102</v>
      </c>
      <c r="B1099" s="15" t="n">
        <v>45536</v>
      </c>
      <c r="C1099" s="0" t="n">
        <v>5</v>
      </c>
      <c r="D1099" s="16" t="n">
        <v>5024</v>
      </c>
      <c r="E1099" s="16" t="n">
        <v>123</v>
      </c>
      <c r="F1099" s="16" t="n">
        <v>114</v>
      </c>
      <c r="G1099" s="16" t="n">
        <v>533</v>
      </c>
      <c r="H1099" s="16" t="n">
        <v>69</v>
      </c>
    </row>
    <row r="1100" customFormat="false" ht="15" hidden="false" customHeight="false" outlineLevel="0" collapsed="false">
      <c r="A1100" s="0" t="n">
        <v>3102</v>
      </c>
      <c r="B1100" s="15" t="n">
        <v>45627</v>
      </c>
      <c r="C1100" s="0" t="n">
        <v>5</v>
      </c>
      <c r="D1100" s="16" t="n">
        <v>5043</v>
      </c>
      <c r="E1100" s="16" t="n">
        <v>137</v>
      </c>
      <c r="F1100" s="16" t="n">
        <v>123</v>
      </c>
      <c r="G1100" s="16" t="n">
        <v>609</v>
      </c>
      <c r="H1100" s="16" t="n">
        <v>83</v>
      </c>
    </row>
    <row r="1101" customFormat="false" ht="15" hidden="false" customHeight="false" outlineLevel="0" collapsed="false">
      <c r="A1101" s="0" t="n">
        <v>3102</v>
      </c>
      <c r="B1101" s="15" t="n">
        <v>45717</v>
      </c>
      <c r="C1101" s="0" t="n">
        <v>5</v>
      </c>
      <c r="D1101" s="16" t="n">
        <v>5082</v>
      </c>
      <c r="E1101" s="16" t="n">
        <v>151</v>
      </c>
      <c r="F1101" s="16" t="n">
        <v>143</v>
      </c>
      <c r="G1101" s="16" t="n">
        <v>334</v>
      </c>
      <c r="H1101" s="16" t="n">
        <v>41</v>
      </c>
    </row>
    <row r="1102" customFormat="false" ht="15" hidden="false" customHeight="false" outlineLevel="0" collapsed="false">
      <c r="A1102" s="0" t="n">
        <v>3102</v>
      </c>
      <c r="B1102" s="15" t="n">
        <v>45809</v>
      </c>
      <c r="C1102" s="0" t="n">
        <v>5</v>
      </c>
      <c r="D1102" s="16" t="n">
        <v>5072</v>
      </c>
      <c r="E1102" s="16" t="n">
        <v>174</v>
      </c>
      <c r="F1102" s="16" t="n">
        <v>149</v>
      </c>
      <c r="G1102" s="16" t="n">
        <v>400</v>
      </c>
      <c r="H1102" s="16" t="n">
        <v>63</v>
      </c>
    </row>
    <row r="1103" customFormat="false" ht="15" hidden="false" customHeight="false" outlineLevel="0" collapsed="false">
      <c r="A1103" s="0" t="n">
        <v>3102</v>
      </c>
      <c r="B1103" s="15" t="n">
        <v>45901</v>
      </c>
      <c r="C1103" s="0" t="n">
        <v>5</v>
      </c>
      <c r="D1103" s="16" t="n">
        <v>5072</v>
      </c>
      <c r="E1103" s="16" t="n">
        <v>199</v>
      </c>
      <c r="F1103" s="16" t="n">
        <v>157</v>
      </c>
      <c r="G1103" s="16" t="n">
        <v>479</v>
      </c>
      <c r="H1103" s="16" t="n">
        <v>87</v>
      </c>
    </row>
    <row r="1104" customFormat="false" ht="15" hidden="false" customHeight="false" outlineLevel="0" collapsed="false">
      <c r="A1104" s="0" t="n">
        <v>3102</v>
      </c>
      <c r="B1104" s="15" t="n">
        <v>45992</v>
      </c>
      <c r="C1104" s="0" t="n">
        <v>5</v>
      </c>
      <c r="D1104" s="16" t="n">
        <v>5088</v>
      </c>
      <c r="E1104" s="16" t="n">
        <v>214</v>
      </c>
      <c r="F1104" s="16" t="n">
        <v>171</v>
      </c>
      <c r="G1104" s="16" t="n">
        <v>552</v>
      </c>
      <c r="H1104" s="16" t="n">
        <v>102</v>
      </c>
    </row>
    <row r="1105" customFormat="false" ht="15" hidden="false" customHeight="false" outlineLevel="0" collapsed="false">
      <c r="A1105" s="0" t="n">
        <v>3102</v>
      </c>
      <c r="B1105" s="15" t="n">
        <v>46082</v>
      </c>
      <c r="C1105" s="0" t="n">
        <v>5</v>
      </c>
      <c r="D1105" s="16" t="n">
        <v>5055</v>
      </c>
      <c r="E1105" s="16" t="n">
        <v>232</v>
      </c>
      <c r="F1105" s="16" t="n">
        <v>178</v>
      </c>
      <c r="G1105" s="16" t="n">
        <v>305</v>
      </c>
      <c r="H1105" s="16" t="n">
        <v>66</v>
      </c>
    </row>
    <row r="1106" customFormat="false" ht="15" hidden="false" customHeight="false" outlineLevel="0" collapsed="false">
      <c r="A1106" s="0" t="n">
        <v>3102</v>
      </c>
      <c r="B1106" s="15" t="n">
        <v>46174</v>
      </c>
      <c r="C1106" s="0" t="n">
        <v>5</v>
      </c>
      <c r="D1106" s="16" t="n">
        <v>5056</v>
      </c>
      <c r="E1106" s="16" t="n">
        <v>274</v>
      </c>
      <c r="F1106" s="16" t="n">
        <v>192</v>
      </c>
      <c r="G1106" s="16" t="n">
        <v>394</v>
      </c>
      <c r="H1106" s="16" t="n">
        <v>108</v>
      </c>
    </row>
    <row r="1107" customFormat="false" ht="15" hidden="false" customHeight="false" outlineLevel="0" collapsed="false">
      <c r="A1107" s="0" t="n">
        <v>3103</v>
      </c>
      <c r="B1107" s="15" t="n">
        <v>45078</v>
      </c>
      <c r="C1107" s="0" t="n">
        <v>2</v>
      </c>
      <c r="D1107" s="16" t="n">
        <v>10842</v>
      </c>
      <c r="E1107" s="16" t="n">
        <v>185</v>
      </c>
      <c r="F1107" s="16" t="n">
        <v>144</v>
      </c>
      <c r="G1107" s="16" t="n">
        <v>959</v>
      </c>
      <c r="H1107" s="16" t="n">
        <v>124</v>
      </c>
    </row>
    <row r="1108" customFormat="false" ht="15" hidden="false" customHeight="false" outlineLevel="0" collapsed="false">
      <c r="A1108" s="0" t="n">
        <v>3103</v>
      </c>
      <c r="B1108" s="15" t="n">
        <v>45170</v>
      </c>
      <c r="C1108" s="0" t="n">
        <v>2</v>
      </c>
      <c r="D1108" s="16" t="n">
        <v>10893</v>
      </c>
      <c r="E1108" s="16" t="n">
        <v>210</v>
      </c>
      <c r="F1108" s="16" t="n">
        <v>165</v>
      </c>
      <c r="G1108" s="16" t="n">
        <v>1168</v>
      </c>
      <c r="H1108" s="16" t="n">
        <v>150</v>
      </c>
    </row>
    <row r="1109" customFormat="false" ht="15" hidden="false" customHeight="false" outlineLevel="0" collapsed="false">
      <c r="A1109" s="0" t="n">
        <v>3103</v>
      </c>
      <c r="B1109" s="15" t="n">
        <v>45261</v>
      </c>
      <c r="C1109" s="0" t="n">
        <v>2</v>
      </c>
      <c r="D1109" s="16" t="n">
        <v>10837</v>
      </c>
      <c r="E1109" s="16" t="n">
        <v>239</v>
      </c>
      <c r="F1109" s="16" t="n">
        <v>176</v>
      </c>
      <c r="G1109" s="16" t="n">
        <v>1324</v>
      </c>
      <c r="H1109" s="16" t="n">
        <v>175</v>
      </c>
    </row>
    <row r="1110" customFormat="false" ht="15" hidden="false" customHeight="false" outlineLevel="0" collapsed="false">
      <c r="A1110" s="0" t="n">
        <v>3103</v>
      </c>
      <c r="B1110" s="15" t="n">
        <v>45352</v>
      </c>
      <c r="C1110" s="0" t="n">
        <v>2</v>
      </c>
      <c r="D1110" s="16" t="n">
        <v>10912</v>
      </c>
      <c r="E1110" s="16" t="n">
        <v>265</v>
      </c>
      <c r="F1110" s="16" t="n">
        <v>210</v>
      </c>
      <c r="G1110" s="16" t="n">
        <v>858</v>
      </c>
      <c r="H1110" s="16" t="n">
        <v>139</v>
      </c>
    </row>
    <row r="1111" customFormat="false" ht="15" hidden="false" customHeight="false" outlineLevel="0" collapsed="false">
      <c r="A1111" s="0" t="n">
        <v>3103</v>
      </c>
      <c r="B1111" s="15" t="n">
        <v>45444</v>
      </c>
      <c r="C1111" s="0" t="n">
        <v>2</v>
      </c>
      <c r="D1111" s="16" t="n">
        <v>11000</v>
      </c>
      <c r="E1111" s="16" t="n">
        <v>296</v>
      </c>
      <c r="F1111" s="16" t="n">
        <v>237</v>
      </c>
      <c r="G1111" s="16" t="n">
        <v>1049</v>
      </c>
      <c r="H1111" s="16" t="n">
        <v>166</v>
      </c>
    </row>
    <row r="1112" customFormat="false" ht="15" hidden="false" customHeight="false" outlineLevel="0" collapsed="false">
      <c r="A1112" s="0" t="n">
        <v>3103</v>
      </c>
      <c r="B1112" s="15" t="n">
        <v>45536</v>
      </c>
      <c r="C1112" s="0" t="n">
        <v>2</v>
      </c>
      <c r="D1112" s="16" t="n">
        <v>10936</v>
      </c>
      <c r="E1112" s="16" t="n">
        <v>310</v>
      </c>
      <c r="F1112" s="16" t="n">
        <v>259</v>
      </c>
      <c r="G1112" s="16" t="n">
        <v>1211</v>
      </c>
      <c r="H1112" s="16" t="n">
        <v>187</v>
      </c>
    </row>
    <row r="1113" customFormat="false" ht="15" hidden="false" customHeight="false" outlineLevel="0" collapsed="false">
      <c r="A1113" s="0" t="n">
        <v>3103</v>
      </c>
      <c r="B1113" s="15" t="n">
        <v>45627</v>
      </c>
      <c r="C1113" s="0" t="n">
        <v>2</v>
      </c>
      <c r="D1113" s="16" t="n">
        <v>10929</v>
      </c>
      <c r="E1113" s="16" t="n">
        <v>339</v>
      </c>
      <c r="F1113" s="16" t="n">
        <v>292</v>
      </c>
      <c r="G1113" s="16" t="n">
        <v>1394</v>
      </c>
      <c r="H1113" s="16" t="n">
        <v>215</v>
      </c>
    </row>
    <row r="1114" customFormat="false" ht="15" hidden="false" customHeight="false" outlineLevel="0" collapsed="false">
      <c r="A1114" s="0" t="n">
        <v>3103</v>
      </c>
      <c r="B1114" s="15" t="n">
        <v>45717</v>
      </c>
      <c r="C1114" s="0" t="n">
        <v>2</v>
      </c>
      <c r="D1114" s="16" t="n">
        <v>10935</v>
      </c>
      <c r="E1114" s="16" t="n">
        <v>365</v>
      </c>
      <c r="F1114" s="16" t="n">
        <v>326</v>
      </c>
      <c r="G1114" s="16" t="n">
        <v>793</v>
      </c>
      <c r="H1114" s="16" t="n">
        <v>122</v>
      </c>
    </row>
    <row r="1115" customFormat="false" ht="15" hidden="false" customHeight="false" outlineLevel="0" collapsed="false">
      <c r="A1115" s="0" t="n">
        <v>3103</v>
      </c>
      <c r="B1115" s="15" t="n">
        <v>45809</v>
      </c>
      <c r="C1115" s="0" t="n">
        <v>2</v>
      </c>
      <c r="D1115" s="16" t="n">
        <v>10962</v>
      </c>
      <c r="E1115" s="16" t="n">
        <v>420</v>
      </c>
      <c r="F1115" s="16" t="n">
        <v>349</v>
      </c>
      <c r="G1115" s="16" t="n">
        <v>1011</v>
      </c>
      <c r="H1115" s="16" t="n">
        <v>174</v>
      </c>
    </row>
    <row r="1116" customFormat="false" ht="15" hidden="false" customHeight="false" outlineLevel="0" collapsed="false">
      <c r="A1116" s="0" t="n">
        <v>3103</v>
      </c>
      <c r="B1116" s="15" t="n">
        <v>45901</v>
      </c>
      <c r="C1116" s="0" t="n">
        <v>2</v>
      </c>
      <c r="D1116" s="16" t="n">
        <v>10920</v>
      </c>
      <c r="E1116" s="16" t="n">
        <v>446</v>
      </c>
      <c r="F1116" s="16" t="n">
        <v>381</v>
      </c>
      <c r="G1116" s="16" t="n">
        <v>1165</v>
      </c>
      <c r="H1116" s="16" t="n">
        <v>206</v>
      </c>
    </row>
    <row r="1117" customFormat="false" ht="15" hidden="false" customHeight="false" outlineLevel="0" collapsed="false">
      <c r="A1117" s="0" t="n">
        <v>3103</v>
      </c>
      <c r="B1117" s="15" t="n">
        <v>45992</v>
      </c>
      <c r="C1117" s="0" t="n">
        <v>2</v>
      </c>
      <c r="D1117" s="16" t="n">
        <v>10931</v>
      </c>
      <c r="E1117" s="16" t="n">
        <v>493</v>
      </c>
      <c r="F1117" s="16" t="n">
        <v>404</v>
      </c>
      <c r="G1117" s="16" t="n">
        <v>1343</v>
      </c>
      <c r="H1117" s="16" t="n">
        <v>252</v>
      </c>
    </row>
    <row r="1118" customFormat="false" ht="15" hidden="false" customHeight="false" outlineLevel="0" collapsed="false">
      <c r="A1118" s="0" t="n">
        <v>3103</v>
      </c>
      <c r="B1118" s="15" t="n">
        <v>46082</v>
      </c>
      <c r="C1118" s="0" t="n">
        <v>2</v>
      </c>
      <c r="D1118" s="16" t="n">
        <v>10938</v>
      </c>
      <c r="E1118" s="16" t="n">
        <v>548</v>
      </c>
      <c r="F1118" s="16" t="n">
        <v>433</v>
      </c>
      <c r="G1118" s="16" t="n">
        <v>778</v>
      </c>
      <c r="H1118" s="16" t="n">
        <v>189</v>
      </c>
    </row>
    <row r="1119" customFormat="false" ht="15" hidden="false" customHeight="false" outlineLevel="0" collapsed="false">
      <c r="A1119" s="0" t="n">
        <v>3103</v>
      </c>
      <c r="B1119" s="15" t="n">
        <v>46174</v>
      </c>
      <c r="C1119" s="0" t="n">
        <v>2</v>
      </c>
      <c r="D1119" s="16" t="n">
        <v>10961</v>
      </c>
      <c r="E1119" s="16" t="n">
        <v>657</v>
      </c>
      <c r="F1119" s="16" t="n">
        <v>477</v>
      </c>
      <c r="G1119" s="16" t="n">
        <v>1004</v>
      </c>
      <c r="H1119" s="16" t="n">
        <v>302</v>
      </c>
    </row>
    <row r="1120" customFormat="false" ht="15" hidden="false" customHeight="false" outlineLevel="0" collapsed="false">
      <c r="A1120" s="0" t="n">
        <v>3104</v>
      </c>
      <c r="B1120" s="15" t="n">
        <v>45078</v>
      </c>
      <c r="C1120" s="0" t="n">
        <v>3</v>
      </c>
      <c r="D1120" s="16" t="n">
        <v>14635</v>
      </c>
      <c r="E1120" s="16" t="n">
        <v>251</v>
      </c>
      <c r="F1120" s="16" t="n">
        <v>185</v>
      </c>
      <c r="G1120" s="16" t="n">
        <v>1298</v>
      </c>
      <c r="H1120" s="16" t="n">
        <v>179</v>
      </c>
    </row>
    <row r="1121" customFormat="false" ht="15" hidden="false" customHeight="false" outlineLevel="0" collapsed="false">
      <c r="A1121" s="0" t="n">
        <v>3104</v>
      </c>
      <c r="B1121" s="15" t="n">
        <v>45170</v>
      </c>
      <c r="C1121" s="0" t="n">
        <v>3</v>
      </c>
      <c r="D1121" s="16" t="n">
        <v>14622</v>
      </c>
      <c r="E1121" s="16" t="n">
        <v>284</v>
      </c>
      <c r="F1121" s="16" t="n">
        <v>218</v>
      </c>
      <c r="G1121" s="16" t="n">
        <v>1507</v>
      </c>
      <c r="H1121" s="16" t="n">
        <v>209</v>
      </c>
    </row>
    <row r="1122" customFormat="false" ht="15" hidden="false" customHeight="false" outlineLevel="0" collapsed="false">
      <c r="A1122" s="0" t="n">
        <v>3104</v>
      </c>
      <c r="B1122" s="15" t="n">
        <v>45261</v>
      </c>
      <c r="C1122" s="0" t="n">
        <v>3</v>
      </c>
      <c r="D1122" s="16" t="n">
        <v>14686</v>
      </c>
      <c r="E1122" s="16" t="n">
        <v>320</v>
      </c>
      <c r="F1122" s="16" t="n">
        <v>240</v>
      </c>
      <c r="G1122" s="16" t="n">
        <v>1765</v>
      </c>
      <c r="H1122" s="16" t="n">
        <v>243</v>
      </c>
    </row>
    <row r="1123" customFormat="false" ht="15" hidden="false" customHeight="false" outlineLevel="0" collapsed="false">
      <c r="A1123" s="0" t="n">
        <v>3104</v>
      </c>
      <c r="B1123" s="15" t="n">
        <v>45352</v>
      </c>
      <c r="C1123" s="0" t="n">
        <v>3</v>
      </c>
      <c r="D1123" s="16" t="n">
        <v>14752</v>
      </c>
      <c r="E1123" s="16" t="n">
        <v>365</v>
      </c>
      <c r="F1123" s="16" t="n">
        <v>261</v>
      </c>
      <c r="G1123" s="16" t="n">
        <v>1109</v>
      </c>
      <c r="H1123" s="16" t="n">
        <v>188</v>
      </c>
    </row>
    <row r="1124" customFormat="false" ht="15" hidden="false" customHeight="false" outlineLevel="0" collapsed="false">
      <c r="A1124" s="0" t="n">
        <v>3104</v>
      </c>
      <c r="B1124" s="15" t="n">
        <v>45444</v>
      </c>
      <c r="C1124" s="0" t="n">
        <v>3</v>
      </c>
      <c r="D1124" s="16" t="n">
        <v>14893</v>
      </c>
      <c r="E1124" s="16" t="n">
        <v>415</v>
      </c>
      <c r="F1124" s="16" t="n">
        <v>296</v>
      </c>
      <c r="G1124" s="16" t="n">
        <v>1392</v>
      </c>
      <c r="H1124" s="16" t="n">
        <v>241</v>
      </c>
    </row>
    <row r="1125" customFormat="false" ht="15" hidden="false" customHeight="false" outlineLevel="0" collapsed="false">
      <c r="A1125" s="0" t="n">
        <v>3104</v>
      </c>
      <c r="B1125" s="15" t="n">
        <v>45536</v>
      </c>
      <c r="C1125" s="0" t="n">
        <v>3</v>
      </c>
      <c r="D1125" s="16" t="n">
        <v>14949</v>
      </c>
      <c r="E1125" s="16" t="n">
        <v>431</v>
      </c>
      <c r="F1125" s="16" t="n">
        <v>324</v>
      </c>
      <c r="G1125" s="16" t="n">
        <v>1580</v>
      </c>
      <c r="H1125" s="16" t="n">
        <v>266</v>
      </c>
    </row>
    <row r="1126" customFormat="false" ht="15" hidden="false" customHeight="false" outlineLevel="0" collapsed="false">
      <c r="A1126" s="0" t="n">
        <v>3104</v>
      </c>
      <c r="B1126" s="15" t="n">
        <v>45627</v>
      </c>
      <c r="C1126" s="0" t="n">
        <v>3</v>
      </c>
      <c r="D1126" s="16" t="n">
        <v>14931</v>
      </c>
      <c r="E1126" s="16" t="n">
        <v>469</v>
      </c>
      <c r="F1126" s="16" t="n">
        <v>350</v>
      </c>
      <c r="G1126" s="16" t="n">
        <v>1795</v>
      </c>
      <c r="H1126" s="16" t="n">
        <v>300</v>
      </c>
    </row>
    <row r="1127" customFormat="false" ht="15" hidden="false" customHeight="false" outlineLevel="0" collapsed="false">
      <c r="A1127" s="0" t="n">
        <v>3104</v>
      </c>
      <c r="B1127" s="15" t="n">
        <v>45717</v>
      </c>
      <c r="C1127" s="0" t="n">
        <v>3</v>
      </c>
      <c r="D1127" s="16" t="n">
        <v>15127</v>
      </c>
      <c r="E1127" s="16" t="n">
        <v>530</v>
      </c>
      <c r="F1127" s="16" t="n">
        <v>404</v>
      </c>
      <c r="G1127" s="16" t="n">
        <v>1047</v>
      </c>
      <c r="H1127" s="16" t="n">
        <v>181</v>
      </c>
    </row>
    <row r="1128" customFormat="false" ht="15" hidden="false" customHeight="false" outlineLevel="0" collapsed="false">
      <c r="A1128" s="0" t="n">
        <v>3104</v>
      </c>
      <c r="B1128" s="15" t="n">
        <v>45809</v>
      </c>
      <c r="C1128" s="0" t="n">
        <v>3</v>
      </c>
      <c r="D1128" s="16" t="n">
        <v>15241</v>
      </c>
      <c r="E1128" s="16" t="n">
        <v>593</v>
      </c>
      <c r="F1128" s="16" t="n">
        <v>455</v>
      </c>
      <c r="G1128" s="16" t="n">
        <v>1326</v>
      </c>
      <c r="H1128" s="16" t="n">
        <v>246</v>
      </c>
    </row>
    <row r="1129" customFormat="false" ht="15" hidden="false" customHeight="false" outlineLevel="0" collapsed="false">
      <c r="A1129" s="0" t="n">
        <v>3104</v>
      </c>
      <c r="B1129" s="15" t="n">
        <v>45901</v>
      </c>
      <c r="C1129" s="0" t="n">
        <v>3</v>
      </c>
      <c r="D1129" s="16" t="n">
        <v>14974</v>
      </c>
      <c r="E1129" s="16" t="n">
        <v>668</v>
      </c>
      <c r="F1129" s="16" t="n">
        <v>487</v>
      </c>
      <c r="G1129" s="16" t="n">
        <v>1575</v>
      </c>
      <c r="H1129" s="16" t="n">
        <v>329</v>
      </c>
    </row>
    <row r="1130" customFormat="false" ht="15" hidden="false" customHeight="false" outlineLevel="0" collapsed="false">
      <c r="A1130" s="0" t="n">
        <v>3104</v>
      </c>
      <c r="B1130" s="15" t="n">
        <v>45992</v>
      </c>
      <c r="C1130" s="0" t="n">
        <v>3</v>
      </c>
      <c r="D1130" s="16" t="n">
        <v>14973</v>
      </c>
      <c r="E1130" s="16" t="n">
        <v>720</v>
      </c>
      <c r="F1130" s="16" t="n">
        <v>535</v>
      </c>
      <c r="G1130" s="16" t="n">
        <v>1797</v>
      </c>
      <c r="H1130" s="16" t="n">
        <v>382</v>
      </c>
    </row>
    <row r="1131" customFormat="false" ht="15" hidden="false" customHeight="false" outlineLevel="0" collapsed="false">
      <c r="A1131" s="0" t="n">
        <v>3104</v>
      </c>
      <c r="B1131" s="15" t="n">
        <v>46082</v>
      </c>
      <c r="C1131" s="0" t="n">
        <v>3</v>
      </c>
      <c r="D1131" s="16" t="n">
        <v>14997</v>
      </c>
      <c r="E1131" s="16" t="n">
        <v>793</v>
      </c>
      <c r="F1131" s="16" t="n">
        <v>579</v>
      </c>
      <c r="G1131" s="16" t="n">
        <v>1005</v>
      </c>
      <c r="H1131" s="16" t="n">
        <v>288</v>
      </c>
    </row>
    <row r="1132" customFormat="false" ht="15" hidden="false" customHeight="false" outlineLevel="0" collapsed="false">
      <c r="A1132" s="0" t="n">
        <v>3104</v>
      </c>
      <c r="B1132" s="15" t="n">
        <v>46174</v>
      </c>
      <c r="C1132" s="0" t="n">
        <v>3</v>
      </c>
      <c r="D1132" s="16" t="n">
        <v>15019</v>
      </c>
      <c r="E1132" s="16" t="n">
        <v>951</v>
      </c>
      <c r="F1132" s="16" t="n">
        <v>637</v>
      </c>
      <c r="G1132" s="16" t="n">
        <v>1320</v>
      </c>
      <c r="H1132" s="16" t="n">
        <v>446</v>
      </c>
    </row>
    <row r="1133" customFormat="false" ht="15" hidden="false" customHeight="false" outlineLevel="0" collapsed="false">
      <c r="A1133" s="0" t="n">
        <v>3105</v>
      </c>
      <c r="B1133" s="15" t="n">
        <v>45078</v>
      </c>
      <c r="C1133" s="0" t="n">
        <v>3</v>
      </c>
      <c r="D1133" s="16" t="n">
        <v>8181</v>
      </c>
      <c r="E1133" s="16" t="n">
        <v>82</v>
      </c>
      <c r="F1133" s="16" t="n">
        <v>124</v>
      </c>
      <c r="G1133" s="16" t="n">
        <v>549</v>
      </c>
      <c r="H1133" s="16" t="n">
        <v>67</v>
      </c>
    </row>
    <row r="1134" customFormat="false" ht="15" hidden="false" customHeight="false" outlineLevel="0" collapsed="false">
      <c r="A1134" s="0" t="n">
        <v>3105</v>
      </c>
      <c r="B1134" s="15" t="n">
        <v>45170</v>
      </c>
      <c r="C1134" s="0" t="n">
        <v>3</v>
      </c>
      <c r="D1134" s="16" t="n">
        <v>8195</v>
      </c>
      <c r="E1134" s="16" t="n">
        <v>96</v>
      </c>
      <c r="F1134" s="16" t="n">
        <v>126</v>
      </c>
      <c r="G1134" s="16" t="n">
        <v>667</v>
      </c>
      <c r="H1134" s="16" t="n">
        <v>78</v>
      </c>
    </row>
    <row r="1135" customFormat="false" ht="15" hidden="false" customHeight="false" outlineLevel="0" collapsed="false">
      <c r="A1135" s="0" t="n">
        <v>3105</v>
      </c>
      <c r="B1135" s="15" t="n">
        <v>45261</v>
      </c>
      <c r="C1135" s="0" t="n">
        <v>3</v>
      </c>
      <c r="D1135" s="16" t="n">
        <v>8205</v>
      </c>
      <c r="E1135" s="16" t="n">
        <v>100</v>
      </c>
      <c r="F1135" s="16" t="n">
        <v>137</v>
      </c>
      <c r="G1135" s="16" t="n">
        <v>777</v>
      </c>
      <c r="H1135" s="16" t="n">
        <v>84</v>
      </c>
    </row>
    <row r="1136" customFormat="false" ht="15" hidden="false" customHeight="false" outlineLevel="0" collapsed="false">
      <c r="A1136" s="0" t="n">
        <v>3105</v>
      </c>
      <c r="B1136" s="15" t="n">
        <v>45352</v>
      </c>
      <c r="C1136" s="0" t="n">
        <v>3</v>
      </c>
      <c r="D1136" s="16" t="n">
        <v>8233</v>
      </c>
      <c r="E1136" s="16" t="n">
        <v>109</v>
      </c>
      <c r="F1136" s="16" t="n">
        <v>151</v>
      </c>
      <c r="G1136" s="16" t="n">
        <v>507</v>
      </c>
      <c r="H1136" s="16" t="n">
        <v>60</v>
      </c>
    </row>
    <row r="1137" customFormat="false" ht="15" hidden="false" customHeight="false" outlineLevel="0" collapsed="false">
      <c r="A1137" s="0" t="n">
        <v>3105</v>
      </c>
      <c r="B1137" s="15" t="n">
        <v>45444</v>
      </c>
      <c r="C1137" s="0" t="n">
        <v>3</v>
      </c>
      <c r="D1137" s="16" t="n">
        <v>8273</v>
      </c>
      <c r="E1137" s="16" t="n">
        <v>123</v>
      </c>
      <c r="F1137" s="16" t="n">
        <v>159</v>
      </c>
      <c r="G1137" s="16" t="n">
        <v>598</v>
      </c>
      <c r="H1137" s="16" t="n">
        <v>73</v>
      </c>
    </row>
    <row r="1138" customFormat="false" ht="15" hidden="false" customHeight="false" outlineLevel="0" collapsed="false">
      <c r="A1138" s="0" t="n">
        <v>3105</v>
      </c>
      <c r="B1138" s="15" t="n">
        <v>45536</v>
      </c>
      <c r="C1138" s="0" t="n">
        <v>3</v>
      </c>
      <c r="D1138" s="16" t="n">
        <v>8293</v>
      </c>
      <c r="E1138" s="16" t="n">
        <v>134</v>
      </c>
      <c r="F1138" s="16" t="n">
        <v>170</v>
      </c>
      <c r="G1138" s="16" t="n">
        <v>702</v>
      </c>
      <c r="H1138" s="16" t="n">
        <v>85</v>
      </c>
    </row>
    <row r="1139" customFormat="false" ht="15" hidden="false" customHeight="false" outlineLevel="0" collapsed="false">
      <c r="A1139" s="0" t="n">
        <v>3105</v>
      </c>
      <c r="B1139" s="15" t="n">
        <v>45627</v>
      </c>
      <c r="C1139" s="0" t="n">
        <v>3</v>
      </c>
      <c r="D1139" s="16" t="n">
        <v>8297</v>
      </c>
      <c r="E1139" s="16" t="n">
        <v>155</v>
      </c>
      <c r="F1139" s="16" t="n">
        <v>192</v>
      </c>
      <c r="G1139" s="16" t="n">
        <v>830</v>
      </c>
      <c r="H1139" s="16" t="n">
        <v>105</v>
      </c>
    </row>
    <row r="1140" customFormat="false" ht="15" hidden="false" customHeight="false" outlineLevel="0" collapsed="false">
      <c r="A1140" s="0" t="n">
        <v>3105</v>
      </c>
      <c r="B1140" s="15" t="n">
        <v>45717</v>
      </c>
      <c r="C1140" s="0" t="n">
        <v>3</v>
      </c>
      <c r="D1140" s="16" t="n">
        <v>8360</v>
      </c>
      <c r="E1140" s="16" t="n">
        <v>170</v>
      </c>
      <c r="F1140" s="16" t="n">
        <v>217</v>
      </c>
      <c r="G1140" s="16" t="n">
        <v>442</v>
      </c>
      <c r="H1140" s="16" t="n">
        <v>54</v>
      </c>
    </row>
    <row r="1141" customFormat="false" ht="15" hidden="false" customHeight="false" outlineLevel="0" collapsed="false">
      <c r="A1141" s="0" t="n">
        <v>3105</v>
      </c>
      <c r="B1141" s="15" t="n">
        <v>45809</v>
      </c>
      <c r="C1141" s="0" t="n">
        <v>3</v>
      </c>
      <c r="D1141" s="16" t="n">
        <v>8391</v>
      </c>
      <c r="E1141" s="16" t="n">
        <v>191</v>
      </c>
      <c r="F1141" s="16" t="n">
        <v>252</v>
      </c>
      <c r="G1141" s="16" t="n">
        <v>565</v>
      </c>
      <c r="H1141" s="16" t="n">
        <v>76</v>
      </c>
    </row>
    <row r="1142" customFormat="false" ht="15" hidden="false" customHeight="false" outlineLevel="0" collapsed="false">
      <c r="A1142" s="0" t="n">
        <v>3105</v>
      </c>
      <c r="B1142" s="15" t="n">
        <v>45901</v>
      </c>
      <c r="C1142" s="0" t="n">
        <v>3</v>
      </c>
      <c r="D1142" s="16" t="n">
        <v>8380</v>
      </c>
      <c r="E1142" s="16" t="n">
        <v>208</v>
      </c>
      <c r="F1142" s="16" t="n">
        <v>270</v>
      </c>
      <c r="G1142" s="16" t="n">
        <v>676</v>
      </c>
      <c r="H1142" s="16" t="n">
        <v>95</v>
      </c>
    </row>
    <row r="1143" customFormat="false" ht="15" hidden="false" customHeight="false" outlineLevel="0" collapsed="false">
      <c r="A1143" s="0" t="n">
        <v>3105</v>
      </c>
      <c r="B1143" s="15" t="n">
        <v>45992</v>
      </c>
      <c r="C1143" s="0" t="n">
        <v>3</v>
      </c>
      <c r="D1143" s="16" t="n">
        <v>8372</v>
      </c>
      <c r="E1143" s="16" t="n">
        <v>234</v>
      </c>
      <c r="F1143" s="16" t="n">
        <v>286</v>
      </c>
      <c r="G1143" s="16" t="n">
        <v>788</v>
      </c>
      <c r="H1143" s="16" t="n">
        <v>116</v>
      </c>
    </row>
    <row r="1144" customFormat="false" ht="15" hidden="false" customHeight="false" outlineLevel="0" collapsed="false">
      <c r="A1144" s="0" t="n">
        <v>3105</v>
      </c>
      <c r="B1144" s="15" t="n">
        <v>46082</v>
      </c>
      <c r="C1144" s="0" t="n">
        <v>3</v>
      </c>
      <c r="D1144" s="16" t="n">
        <v>8386</v>
      </c>
      <c r="E1144" s="16" t="n">
        <v>268</v>
      </c>
      <c r="F1144" s="16" t="n">
        <v>306</v>
      </c>
      <c r="G1144" s="16" t="n">
        <v>435</v>
      </c>
      <c r="H1144" s="16" t="n">
        <v>92</v>
      </c>
    </row>
    <row r="1145" customFormat="false" ht="15" hidden="false" customHeight="false" outlineLevel="0" collapsed="false">
      <c r="A1145" s="0" t="n">
        <v>3105</v>
      </c>
      <c r="B1145" s="15" t="n">
        <v>46174</v>
      </c>
      <c r="C1145" s="0" t="n">
        <v>3</v>
      </c>
      <c r="D1145" s="16" t="n">
        <v>8396</v>
      </c>
      <c r="E1145" s="16" t="n">
        <v>326</v>
      </c>
      <c r="F1145" s="16" t="n">
        <v>342</v>
      </c>
      <c r="G1145" s="16" t="n">
        <v>569</v>
      </c>
      <c r="H1145" s="16" t="n">
        <v>147</v>
      </c>
    </row>
    <row r="1146" customFormat="false" ht="15" hidden="false" customHeight="false" outlineLevel="0" collapsed="false">
      <c r="A1146" s="0" t="n">
        <v>3106</v>
      </c>
      <c r="B1146" s="15" t="n">
        <v>45078</v>
      </c>
      <c r="C1146" s="0" t="n">
        <v>3</v>
      </c>
      <c r="D1146" s="16" t="n">
        <v>13099</v>
      </c>
      <c r="E1146" s="16" t="n">
        <v>174</v>
      </c>
      <c r="F1146" s="16" t="n">
        <v>148</v>
      </c>
      <c r="G1146" s="16" t="n">
        <v>1027</v>
      </c>
      <c r="H1146" s="16" t="n">
        <v>116</v>
      </c>
    </row>
    <row r="1147" customFormat="false" ht="15" hidden="false" customHeight="false" outlineLevel="0" collapsed="false">
      <c r="A1147" s="0" t="n">
        <v>3106</v>
      </c>
      <c r="B1147" s="15" t="n">
        <v>45170</v>
      </c>
      <c r="C1147" s="0" t="n">
        <v>3</v>
      </c>
      <c r="D1147" s="16" t="n">
        <v>13154</v>
      </c>
      <c r="E1147" s="16" t="n">
        <v>209</v>
      </c>
      <c r="F1147" s="16" t="n">
        <v>159</v>
      </c>
      <c r="G1147" s="16" t="n">
        <v>1210</v>
      </c>
      <c r="H1147" s="16" t="n">
        <v>147</v>
      </c>
    </row>
    <row r="1148" customFormat="false" ht="15" hidden="false" customHeight="false" outlineLevel="0" collapsed="false">
      <c r="A1148" s="0" t="n">
        <v>3106</v>
      </c>
      <c r="B1148" s="15" t="n">
        <v>45261</v>
      </c>
      <c r="C1148" s="0" t="n">
        <v>3</v>
      </c>
      <c r="D1148" s="16" t="n">
        <v>13191</v>
      </c>
      <c r="E1148" s="16" t="n">
        <v>234</v>
      </c>
      <c r="F1148" s="16" t="n">
        <v>163</v>
      </c>
      <c r="G1148" s="16" t="n">
        <v>1406</v>
      </c>
      <c r="H1148" s="16" t="n">
        <v>172</v>
      </c>
    </row>
    <row r="1149" customFormat="false" ht="15" hidden="false" customHeight="false" outlineLevel="0" collapsed="false">
      <c r="A1149" s="0" t="n">
        <v>3106</v>
      </c>
      <c r="B1149" s="15" t="n">
        <v>45352</v>
      </c>
      <c r="C1149" s="0" t="n">
        <v>3</v>
      </c>
      <c r="D1149" s="16" t="n">
        <v>13207</v>
      </c>
      <c r="E1149" s="16" t="n">
        <v>267</v>
      </c>
      <c r="F1149" s="16" t="n">
        <v>190</v>
      </c>
      <c r="G1149" s="16" t="n">
        <v>913</v>
      </c>
      <c r="H1149" s="16" t="n">
        <v>137</v>
      </c>
    </row>
    <row r="1150" customFormat="false" ht="15" hidden="false" customHeight="false" outlineLevel="0" collapsed="false">
      <c r="A1150" s="0" t="n">
        <v>3106</v>
      </c>
      <c r="B1150" s="15" t="n">
        <v>45444</v>
      </c>
      <c r="C1150" s="0" t="n">
        <v>3</v>
      </c>
      <c r="D1150" s="16" t="n">
        <v>13168</v>
      </c>
      <c r="E1150" s="16" t="n">
        <v>296</v>
      </c>
      <c r="F1150" s="16" t="n">
        <v>210</v>
      </c>
      <c r="G1150" s="16" t="n">
        <v>1126</v>
      </c>
      <c r="H1150" s="16" t="n">
        <v>170</v>
      </c>
    </row>
    <row r="1151" customFormat="false" ht="15" hidden="false" customHeight="false" outlineLevel="0" collapsed="false">
      <c r="A1151" s="0" t="n">
        <v>3106</v>
      </c>
      <c r="B1151" s="15" t="n">
        <v>45536</v>
      </c>
      <c r="C1151" s="0" t="n">
        <v>3</v>
      </c>
      <c r="D1151" s="16" t="n">
        <v>13165</v>
      </c>
      <c r="E1151" s="16" t="n">
        <v>323</v>
      </c>
      <c r="F1151" s="16" t="n">
        <v>237</v>
      </c>
      <c r="G1151" s="16" t="n">
        <v>1316</v>
      </c>
      <c r="H1151" s="16" t="n">
        <v>195</v>
      </c>
    </row>
    <row r="1152" customFormat="false" ht="15" hidden="false" customHeight="false" outlineLevel="0" collapsed="false">
      <c r="A1152" s="0" t="n">
        <v>3106</v>
      </c>
      <c r="B1152" s="15" t="n">
        <v>45627</v>
      </c>
      <c r="C1152" s="0" t="n">
        <v>3</v>
      </c>
      <c r="D1152" s="16" t="n">
        <v>13099</v>
      </c>
      <c r="E1152" s="16" t="n">
        <v>339</v>
      </c>
      <c r="F1152" s="16" t="n">
        <v>264</v>
      </c>
      <c r="G1152" s="16" t="n">
        <v>1481</v>
      </c>
      <c r="H1152" s="16" t="n">
        <v>218</v>
      </c>
    </row>
    <row r="1153" customFormat="false" ht="15" hidden="false" customHeight="false" outlineLevel="0" collapsed="false">
      <c r="A1153" s="0" t="n">
        <v>3106</v>
      </c>
      <c r="B1153" s="15" t="n">
        <v>45717</v>
      </c>
      <c r="C1153" s="0" t="n">
        <v>3</v>
      </c>
      <c r="D1153" s="16" t="n">
        <v>13126</v>
      </c>
      <c r="E1153" s="16" t="n">
        <v>367</v>
      </c>
      <c r="F1153" s="16" t="n">
        <v>296</v>
      </c>
      <c r="G1153" s="16" t="n">
        <v>813</v>
      </c>
      <c r="H1153" s="16" t="n">
        <v>120</v>
      </c>
    </row>
    <row r="1154" customFormat="false" ht="15" hidden="false" customHeight="false" outlineLevel="0" collapsed="false">
      <c r="A1154" s="0" t="n">
        <v>3106</v>
      </c>
      <c r="B1154" s="15" t="n">
        <v>45809</v>
      </c>
      <c r="C1154" s="0" t="n">
        <v>3</v>
      </c>
      <c r="D1154" s="16" t="n">
        <v>13209</v>
      </c>
      <c r="E1154" s="16" t="n">
        <v>415</v>
      </c>
      <c r="F1154" s="16" t="n">
        <v>335</v>
      </c>
      <c r="G1154" s="16" t="n">
        <v>1026</v>
      </c>
      <c r="H1154" s="16" t="n">
        <v>169</v>
      </c>
    </row>
    <row r="1155" customFormat="false" ht="15" hidden="false" customHeight="false" outlineLevel="0" collapsed="false">
      <c r="A1155" s="0" t="n">
        <v>3106</v>
      </c>
      <c r="B1155" s="15" t="n">
        <v>45901</v>
      </c>
      <c r="C1155" s="0" t="n">
        <v>3</v>
      </c>
      <c r="D1155" s="16" t="n">
        <v>13129</v>
      </c>
      <c r="E1155" s="16" t="n">
        <v>455</v>
      </c>
      <c r="F1155" s="16" t="n">
        <v>362</v>
      </c>
      <c r="G1155" s="16" t="n">
        <v>1243</v>
      </c>
      <c r="H1155" s="16" t="n">
        <v>211</v>
      </c>
    </row>
    <row r="1156" customFormat="false" ht="15" hidden="false" customHeight="false" outlineLevel="0" collapsed="false">
      <c r="A1156" s="0" t="n">
        <v>3106</v>
      </c>
      <c r="B1156" s="15" t="n">
        <v>45992</v>
      </c>
      <c r="C1156" s="0" t="n">
        <v>3</v>
      </c>
      <c r="D1156" s="16" t="n">
        <v>13138</v>
      </c>
      <c r="E1156" s="16" t="n">
        <v>477</v>
      </c>
      <c r="F1156" s="16" t="n">
        <v>392</v>
      </c>
      <c r="G1156" s="16" t="n">
        <v>1397</v>
      </c>
      <c r="H1156" s="16" t="n">
        <v>234</v>
      </c>
    </row>
    <row r="1157" customFormat="false" ht="15" hidden="false" customHeight="false" outlineLevel="0" collapsed="false">
      <c r="A1157" s="0" t="n">
        <v>3106</v>
      </c>
      <c r="B1157" s="15" t="n">
        <v>46082</v>
      </c>
      <c r="C1157" s="0" t="n">
        <v>3</v>
      </c>
      <c r="D1157" s="16" t="n">
        <v>13161</v>
      </c>
      <c r="E1157" s="16" t="n">
        <v>530</v>
      </c>
      <c r="F1157" s="16" t="n">
        <v>431</v>
      </c>
      <c r="G1157" s="16" t="n">
        <v>806</v>
      </c>
      <c r="H1157" s="16" t="n">
        <v>183</v>
      </c>
    </row>
    <row r="1158" customFormat="false" ht="15" hidden="false" customHeight="false" outlineLevel="0" collapsed="false">
      <c r="A1158" s="0" t="n">
        <v>3106</v>
      </c>
      <c r="B1158" s="15" t="n">
        <v>46174</v>
      </c>
      <c r="C1158" s="0" t="n">
        <v>3</v>
      </c>
      <c r="D1158" s="16" t="n">
        <v>13274</v>
      </c>
      <c r="E1158" s="16" t="n">
        <v>627</v>
      </c>
      <c r="F1158" s="16" t="n">
        <v>483</v>
      </c>
      <c r="G1158" s="16" t="n">
        <v>1047</v>
      </c>
      <c r="H1158" s="16" t="n">
        <v>282</v>
      </c>
    </row>
    <row r="1159" customFormat="false" ht="15" hidden="false" customHeight="false" outlineLevel="0" collapsed="false">
      <c r="A1159" s="0" t="n">
        <v>3107</v>
      </c>
      <c r="B1159" s="15" t="n">
        <v>45078</v>
      </c>
      <c r="C1159" s="0" t="n">
        <v>2</v>
      </c>
      <c r="D1159" s="16" t="n">
        <v>9872</v>
      </c>
      <c r="E1159" s="16" t="n">
        <v>87</v>
      </c>
      <c r="F1159" s="16" t="n">
        <v>125</v>
      </c>
      <c r="G1159" s="16" t="n">
        <v>691</v>
      </c>
      <c r="H1159" s="16" t="n">
        <v>69</v>
      </c>
    </row>
    <row r="1160" customFormat="false" ht="15" hidden="false" customHeight="false" outlineLevel="0" collapsed="false">
      <c r="A1160" s="0" t="n">
        <v>3107</v>
      </c>
      <c r="B1160" s="15" t="n">
        <v>45170</v>
      </c>
      <c r="C1160" s="0" t="n">
        <v>2</v>
      </c>
      <c r="D1160" s="16" t="n">
        <v>9954</v>
      </c>
      <c r="E1160" s="16" t="n">
        <v>101</v>
      </c>
      <c r="F1160" s="16" t="n">
        <v>139</v>
      </c>
      <c r="G1160" s="16" t="n">
        <v>817</v>
      </c>
      <c r="H1160" s="16" t="n">
        <v>83</v>
      </c>
    </row>
    <row r="1161" customFormat="false" ht="15" hidden="false" customHeight="false" outlineLevel="0" collapsed="false">
      <c r="A1161" s="0" t="n">
        <v>3107</v>
      </c>
      <c r="B1161" s="15" t="n">
        <v>45261</v>
      </c>
      <c r="C1161" s="0" t="n">
        <v>2</v>
      </c>
      <c r="D1161" s="16" t="n">
        <v>9974</v>
      </c>
      <c r="E1161" s="16" t="n">
        <v>114</v>
      </c>
      <c r="F1161" s="16" t="n">
        <v>145</v>
      </c>
      <c r="G1161" s="16" t="n">
        <v>953</v>
      </c>
      <c r="H1161" s="16" t="n">
        <v>96</v>
      </c>
    </row>
    <row r="1162" customFormat="false" ht="15" hidden="false" customHeight="false" outlineLevel="0" collapsed="false">
      <c r="A1162" s="0" t="n">
        <v>3107</v>
      </c>
      <c r="B1162" s="15" t="n">
        <v>45352</v>
      </c>
      <c r="C1162" s="0" t="n">
        <v>2</v>
      </c>
      <c r="D1162" s="16" t="n">
        <v>10057</v>
      </c>
      <c r="E1162" s="16" t="n">
        <v>131</v>
      </c>
      <c r="F1162" s="16" t="n">
        <v>154</v>
      </c>
      <c r="G1162" s="16" t="n">
        <v>612</v>
      </c>
      <c r="H1162" s="16" t="n">
        <v>83</v>
      </c>
    </row>
    <row r="1163" customFormat="false" ht="15" hidden="false" customHeight="false" outlineLevel="0" collapsed="false">
      <c r="A1163" s="0" t="n">
        <v>3107</v>
      </c>
      <c r="B1163" s="15" t="n">
        <v>45444</v>
      </c>
      <c r="C1163" s="0" t="n">
        <v>2</v>
      </c>
      <c r="D1163" s="16" t="n">
        <v>9993</v>
      </c>
      <c r="E1163" s="16" t="n">
        <v>154</v>
      </c>
      <c r="F1163" s="16" t="n">
        <v>173</v>
      </c>
      <c r="G1163" s="16" t="n">
        <v>740</v>
      </c>
      <c r="H1163" s="16" t="n">
        <v>106</v>
      </c>
    </row>
    <row r="1164" customFormat="false" ht="15" hidden="false" customHeight="false" outlineLevel="0" collapsed="false">
      <c r="A1164" s="0" t="n">
        <v>3107</v>
      </c>
      <c r="B1164" s="15" t="n">
        <v>45536</v>
      </c>
      <c r="C1164" s="0" t="n">
        <v>2</v>
      </c>
      <c r="D1164" s="16" t="n">
        <v>10048</v>
      </c>
      <c r="E1164" s="16" t="n">
        <v>173</v>
      </c>
      <c r="F1164" s="16" t="n">
        <v>193</v>
      </c>
      <c r="G1164" s="16" t="n">
        <v>890</v>
      </c>
      <c r="H1164" s="16" t="n">
        <v>122</v>
      </c>
    </row>
    <row r="1165" customFormat="false" ht="15" hidden="false" customHeight="false" outlineLevel="0" collapsed="false">
      <c r="A1165" s="0" t="n">
        <v>3107</v>
      </c>
      <c r="B1165" s="15" t="n">
        <v>45627</v>
      </c>
      <c r="C1165" s="0" t="n">
        <v>2</v>
      </c>
      <c r="D1165" s="16" t="n">
        <v>10068</v>
      </c>
      <c r="E1165" s="16" t="n">
        <v>204</v>
      </c>
      <c r="F1165" s="16" t="n">
        <v>208</v>
      </c>
      <c r="G1165" s="16" t="n">
        <v>1031</v>
      </c>
      <c r="H1165" s="16" t="n">
        <v>151</v>
      </c>
    </row>
    <row r="1166" customFormat="false" ht="15" hidden="false" customHeight="false" outlineLevel="0" collapsed="false">
      <c r="A1166" s="0" t="n">
        <v>3107</v>
      </c>
      <c r="B1166" s="15" t="n">
        <v>45717</v>
      </c>
      <c r="C1166" s="0" t="n">
        <v>2</v>
      </c>
      <c r="D1166" s="16" t="n">
        <v>10103</v>
      </c>
      <c r="E1166" s="16" t="n">
        <v>214</v>
      </c>
      <c r="F1166" s="16" t="n">
        <v>228</v>
      </c>
      <c r="G1166" s="16" t="n">
        <v>555</v>
      </c>
      <c r="H1166" s="16" t="n">
        <v>76</v>
      </c>
    </row>
    <row r="1167" customFormat="false" ht="15" hidden="false" customHeight="false" outlineLevel="0" collapsed="false">
      <c r="A1167" s="0" t="n">
        <v>3107</v>
      </c>
      <c r="B1167" s="15" t="n">
        <v>45809</v>
      </c>
      <c r="C1167" s="0" t="n">
        <v>2</v>
      </c>
      <c r="D1167" s="16" t="n">
        <v>10175</v>
      </c>
      <c r="E1167" s="16" t="n">
        <v>249</v>
      </c>
      <c r="F1167" s="16" t="n">
        <v>239</v>
      </c>
      <c r="G1167" s="16" t="n">
        <v>702</v>
      </c>
      <c r="H1167" s="16" t="n">
        <v>112</v>
      </c>
    </row>
    <row r="1168" customFormat="false" ht="15" hidden="false" customHeight="false" outlineLevel="0" collapsed="false">
      <c r="A1168" s="0" t="n">
        <v>3107</v>
      </c>
      <c r="B1168" s="15" t="n">
        <v>45901</v>
      </c>
      <c r="C1168" s="0" t="n">
        <v>2</v>
      </c>
      <c r="D1168" s="16" t="n">
        <v>10203</v>
      </c>
      <c r="E1168" s="16" t="n">
        <v>285</v>
      </c>
      <c r="F1168" s="16" t="n">
        <v>262</v>
      </c>
      <c r="G1168" s="16" t="n">
        <v>849</v>
      </c>
      <c r="H1168" s="16" t="n">
        <v>144</v>
      </c>
    </row>
    <row r="1169" customFormat="false" ht="15" hidden="false" customHeight="false" outlineLevel="0" collapsed="false">
      <c r="A1169" s="0" t="n">
        <v>3107</v>
      </c>
      <c r="B1169" s="15" t="n">
        <v>45992</v>
      </c>
      <c r="C1169" s="0" t="n">
        <v>2</v>
      </c>
      <c r="D1169" s="16" t="n">
        <v>10249</v>
      </c>
      <c r="E1169" s="16" t="n">
        <v>309</v>
      </c>
      <c r="F1169" s="16" t="n">
        <v>281</v>
      </c>
      <c r="G1169" s="16" t="n">
        <v>997</v>
      </c>
      <c r="H1169" s="16" t="n">
        <v>165</v>
      </c>
    </row>
    <row r="1170" customFormat="false" ht="15" hidden="false" customHeight="false" outlineLevel="0" collapsed="false">
      <c r="A1170" s="0" t="n">
        <v>3107</v>
      </c>
      <c r="B1170" s="15" t="n">
        <v>46082</v>
      </c>
      <c r="C1170" s="0" t="n">
        <v>2</v>
      </c>
      <c r="D1170" s="16" t="n">
        <v>10283</v>
      </c>
      <c r="E1170" s="16" t="n">
        <v>352</v>
      </c>
      <c r="F1170" s="16" t="n">
        <v>296</v>
      </c>
      <c r="G1170" s="16" t="n">
        <v>549</v>
      </c>
      <c r="H1170" s="16" t="n">
        <v>120</v>
      </c>
    </row>
    <row r="1171" customFormat="false" ht="15" hidden="false" customHeight="false" outlineLevel="0" collapsed="false">
      <c r="A1171" s="0" t="n">
        <v>3107</v>
      </c>
      <c r="B1171" s="15" t="n">
        <v>46174</v>
      </c>
      <c r="C1171" s="0" t="n">
        <v>2</v>
      </c>
      <c r="D1171" s="16" t="n">
        <v>10337</v>
      </c>
      <c r="E1171" s="16" t="n">
        <v>434</v>
      </c>
      <c r="F1171" s="16" t="n">
        <v>328</v>
      </c>
      <c r="G1171" s="16" t="n">
        <v>746</v>
      </c>
      <c r="H1171" s="16" t="n">
        <v>201</v>
      </c>
    </row>
    <row r="1172" customFormat="false" ht="15" hidden="false" customHeight="false" outlineLevel="0" collapsed="false">
      <c r="A1172" s="0" t="n">
        <v>3108</v>
      </c>
      <c r="B1172" s="15" t="n">
        <v>45078</v>
      </c>
      <c r="C1172" s="0" t="n">
        <v>1</v>
      </c>
      <c r="D1172" s="16" t="n">
        <v>19888</v>
      </c>
      <c r="E1172" s="16" t="n">
        <v>280</v>
      </c>
      <c r="F1172" s="16" t="n">
        <v>330</v>
      </c>
      <c r="G1172" s="16" t="n">
        <v>2319</v>
      </c>
      <c r="H1172" s="16" t="n">
        <v>204</v>
      </c>
    </row>
    <row r="1173" customFormat="false" ht="15" hidden="false" customHeight="false" outlineLevel="0" collapsed="false">
      <c r="A1173" s="0" t="n">
        <v>3108</v>
      </c>
      <c r="B1173" s="15" t="n">
        <v>45170</v>
      </c>
      <c r="C1173" s="0" t="n">
        <v>1</v>
      </c>
      <c r="D1173" s="16" t="n">
        <v>20092</v>
      </c>
      <c r="E1173" s="16" t="n">
        <v>334</v>
      </c>
      <c r="F1173" s="16" t="n">
        <v>359</v>
      </c>
      <c r="G1173" s="16" t="n">
        <v>2736</v>
      </c>
      <c r="H1173" s="16" t="n">
        <v>260</v>
      </c>
    </row>
    <row r="1174" customFormat="false" ht="15" hidden="false" customHeight="false" outlineLevel="0" collapsed="false">
      <c r="A1174" s="0" t="n">
        <v>3108</v>
      </c>
      <c r="B1174" s="15" t="n">
        <v>45261</v>
      </c>
      <c r="C1174" s="0" t="n">
        <v>1</v>
      </c>
      <c r="D1174" s="16" t="n">
        <v>20350</v>
      </c>
      <c r="E1174" s="16" t="n">
        <v>368</v>
      </c>
      <c r="F1174" s="16" t="n">
        <v>397</v>
      </c>
      <c r="G1174" s="16" t="n">
        <v>3109</v>
      </c>
      <c r="H1174" s="16" t="n">
        <v>294</v>
      </c>
    </row>
    <row r="1175" customFormat="false" ht="15" hidden="false" customHeight="false" outlineLevel="0" collapsed="false">
      <c r="A1175" s="0" t="n">
        <v>3108</v>
      </c>
      <c r="B1175" s="15" t="n">
        <v>45352</v>
      </c>
      <c r="C1175" s="0" t="n">
        <v>1</v>
      </c>
      <c r="D1175" s="16" t="n">
        <v>20612</v>
      </c>
      <c r="E1175" s="16" t="n">
        <v>458</v>
      </c>
      <c r="F1175" s="16" t="n">
        <v>424</v>
      </c>
      <c r="G1175" s="16" t="n">
        <v>2383</v>
      </c>
      <c r="H1175" s="16" t="n">
        <v>296</v>
      </c>
    </row>
    <row r="1176" customFormat="false" ht="15" hidden="false" customHeight="false" outlineLevel="0" collapsed="false">
      <c r="A1176" s="0" t="n">
        <v>3108</v>
      </c>
      <c r="B1176" s="15" t="n">
        <v>45444</v>
      </c>
      <c r="C1176" s="0" t="n">
        <v>1</v>
      </c>
      <c r="D1176" s="16" t="n">
        <v>20848</v>
      </c>
      <c r="E1176" s="16" t="n">
        <v>548</v>
      </c>
      <c r="F1176" s="16" t="n">
        <v>477</v>
      </c>
      <c r="G1176" s="16" t="n">
        <v>2790</v>
      </c>
      <c r="H1176" s="16" t="n">
        <v>379</v>
      </c>
    </row>
    <row r="1177" customFormat="false" ht="15" hidden="false" customHeight="false" outlineLevel="0" collapsed="false">
      <c r="A1177" s="0" t="n">
        <v>3108</v>
      </c>
      <c r="B1177" s="15" t="n">
        <v>45536</v>
      </c>
      <c r="C1177" s="0" t="n">
        <v>1</v>
      </c>
      <c r="D1177" s="16" t="n">
        <v>20687</v>
      </c>
      <c r="E1177" s="16" t="n">
        <v>602</v>
      </c>
      <c r="F1177" s="16" t="n">
        <v>524</v>
      </c>
      <c r="G1177" s="16" t="n">
        <v>3121</v>
      </c>
      <c r="H1177" s="16" t="n">
        <v>438</v>
      </c>
    </row>
    <row r="1178" customFormat="false" ht="15" hidden="false" customHeight="false" outlineLevel="0" collapsed="false">
      <c r="A1178" s="0" t="n">
        <v>3108</v>
      </c>
      <c r="B1178" s="15" t="n">
        <v>45627</v>
      </c>
      <c r="C1178" s="0" t="n">
        <v>1</v>
      </c>
      <c r="D1178" s="16" t="n">
        <v>20713</v>
      </c>
      <c r="E1178" s="16" t="n">
        <v>702</v>
      </c>
      <c r="F1178" s="16" t="n">
        <v>577</v>
      </c>
      <c r="G1178" s="16" t="n">
        <v>3551</v>
      </c>
      <c r="H1178" s="16" t="n">
        <v>543</v>
      </c>
    </row>
    <row r="1179" customFormat="false" ht="15" hidden="false" customHeight="false" outlineLevel="0" collapsed="false">
      <c r="A1179" s="0" t="n">
        <v>3108</v>
      </c>
      <c r="B1179" s="15" t="n">
        <v>45717</v>
      </c>
      <c r="C1179" s="0" t="n">
        <v>1</v>
      </c>
      <c r="D1179" s="16" t="n">
        <v>20068</v>
      </c>
      <c r="E1179" s="16" t="n">
        <v>661</v>
      </c>
      <c r="F1179" s="16" t="n">
        <v>627</v>
      </c>
      <c r="G1179" s="16" t="n">
        <v>2014</v>
      </c>
      <c r="H1179" s="16" t="n">
        <v>330</v>
      </c>
    </row>
    <row r="1180" customFormat="false" ht="15" hidden="false" customHeight="false" outlineLevel="0" collapsed="false">
      <c r="A1180" s="0" t="n">
        <v>3108</v>
      </c>
      <c r="B1180" s="15" t="n">
        <v>45809</v>
      </c>
      <c r="C1180" s="0" t="n">
        <v>1</v>
      </c>
      <c r="D1180" s="16" t="n">
        <v>20155</v>
      </c>
      <c r="E1180" s="16" t="n">
        <v>736</v>
      </c>
      <c r="F1180" s="16" t="n">
        <v>733</v>
      </c>
      <c r="G1180" s="16" t="n">
        <v>2370</v>
      </c>
      <c r="H1180" s="16" t="n">
        <v>413</v>
      </c>
    </row>
    <row r="1181" customFormat="false" ht="15" hidden="false" customHeight="false" outlineLevel="0" collapsed="false">
      <c r="A1181" s="0" t="n">
        <v>3108</v>
      </c>
      <c r="B1181" s="15" t="n">
        <v>45901</v>
      </c>
      <c r="C1181" s="0" t="n">
        <v>1</v>
      </c>
      <c r="D1181" s="16" t="n">
        <v>20265</v>
      </c>
      <c r="E1181" s="16" t="n">
        <v>822</v>
      </c>
      <c r="F1181" s="16" t="n">
        <v>806</v>
      </c>
      <c r="G1181" s="16" t="n">
        <v>2806</v>
      </c>
      <c r="H1181" s="16" t="n">
        <v>499</v>
      </c>
    </row>
    <row r="1182" customFormat="false" ht="15" hidden="false" customHeight="false" outlineLevel="0" collapsed="false">
      <c r="A1182" s="0" t="n">
        <v>3108</v>
      </c>
      <c r="B1182" s="15" t="n">
        <v>45992</v>
      </c>
      <c r="C1182" s="0" t="n">
        <v>1</v>
      </c>
      <c r="D1182" s="16" t="n">
        <v>20389</v>
      </c>
      <c r="E1182" s="16" t="n">
        <v>841</v>
      </c>
      <c r="F1182" s="16" t="n">
        <v>896</v>
      </c>
      <c r="G1182" s="16" t="n">
        <v>3159</v>
      </c>
      <c r="H1182" s="16" t="n">
        <v>534</v>
      </c>
    </row>
    <row r="1183" customFormat="false" ht="15" hidden="false" customHeight="false" outlineLevel="0" collapsed="false">
      <c r="A1183" s="0" t="n">
        <v>3108</v>
      </c>
      <c r="B1183" s="15" t="n">
        <v>46082</v>
      </c>
      <c r="C1183" s="0" t="n">
        <v>1</v>
      </c>
      <c r="D1183" s="16" t="n">
        <v>20487</v>
      </c>
      <c r="E1183" s="16" t="n">
        <v>927</v>
      </c>
      <c r="F1183" s="16" t="n">
        <v>993</v>
      </c>
      <c r="G1183" s="16" t="n">
        <v>2212</v>
      </c>
      <c r="H1183" s="16" t="n">
        <v>422</v>
      </c>
    </row>
    <row r="1184" customFormat="false" ht="15" hidden="false" customHeight="false" outlineLevel="0" collapsed="false">
      <c r="A1184" s="0" t="n">
        <v>3108</v>
      </c>
      <c r="B1184" s="15" t="n">
        <v>46174</v>
      </c>
      <c r="C1184" s="0" t="n">
        <v>1</v>
      </c>
      <c r="D1184" s="16" t="n">
        <v>20605</v>
      </c>
      <c r="E1184" s="16" t="n">
        <v>1038</v>
      </c>
      <c r="F1184" s="16" t="n">
        <v>1090</v>
      </c>
      <c r="G1184" s="16" t="n">
        <v>2641</v>
      </c>
      <c r="H1184" s="16" t="n">
        <v>542</v>
      </c>
    </row>
    <row r="1185" customFormat="false" ht="15" hidden="false" customHeight="false" outlineLevel="0" collapsed="false">
      <c r="A1185" s="0" t="n">
        <v>3109</v>
      </c>
      <c r="B1185" s="15" t="n">
        <v>45078</v>
      </c>
      <c r="C1185" s="0" t="n">
        <v>1</v>
      </c>
      <c r="D1185" s="16" t="n">
        <v>21089</v>
      </c>
      <c r="E1185" s="16" t="n">
        <v>191</v>
      </c>
      <c r="F1185" s="16" t="n">
        <v>267</v>
      </c>
      <c r="G1185" s="16" t="n">
        <v>1706</v>
      </c>
      <c r="H1185" s="16" t="n">
        <v>141</v>
      </c>
    </row>
    <row r="1186" customFormat="false" ht="15" hidden="false" customHeight="false" outlineLevel="0" collapsed="false">
      <c r="A1186" s="0" t="n">
        <v>3109</v>
      </c>
      <c r="B1186" s="15" t="n">
        <v>45170</v>
      </c>
      <c r="C1186" s="0" t="n">
        <v>1</v>
      </c>
      <c r="D1186" s="16" t="n">
        <v>21178</v>
      </c>
      <c r="E1186" s="16" t="n">
        <v>234</v>
      </c>
      <c r="F1186" s="16" t="n">
        <v>304</v>
      </c>
      <c r="G1186" s="16" t="n">
        <v>2072</v>
      </c>
      <c r="H1186" s="16" t="n">
        <v>182</v>
      </c>
    </row>
    <row r="1187" customFormat="false" ht="15" hidden="false" customHeight="false" outlineLevel="0" collapsed="false">
      <c r="A1187" s="0" t="n">
        <v>3109</v>
      </c>
      <c r="B1187" s="15" t="n">
        <v>45261</v>
      </c>
      <c r="C1187" s="0" t="n">
        <v>1</v>
      </c>
      <c r="D1187" s="16" t="n">
        <v>21355</v>
      </c>
      <c r="E1187" s="16" t="n">
        <v>260</v>
      </c>
      <c r="F1187" s="16" t="n">
        <v>329</v>
      </c>
      <c r="G1187" s="16" t="n">
        <v>2434</v>
      </c>
      <c r="H1187" s="16" t="n">
        <v>208</v>
      </c>
    </row>
    <row r="1188" customFormat="false" ht="15" hidden="false" customHeight="false" outlineLevel="0" collapsed="false">
      <c r="A1188" s="0" t="n">
        <v>3109</v>
      </c>
      <c r="B1188" s="15" t="n">
        <v>45352</v>
      </c>
      <c r="C1188" s="0" t="n">
        <v>1</v>
      </c>
      <c r="D1188" s="16" t="n">
        <v>21472</v>
      </c>
      <c r="E1188" s="16" t="n">
        <v>322</v>
      </c>
      <c r="F1188" s="16" t="n">
        <v>368</v>
      </c>
      <c r="G1188" s="16" t="n">
        <v>1605</v>
      </c>
      <c r="H1188" s="16" t="n">
        <v>203</v>
      </c>
    </row>
    <row r="1189" customFormat="false" ht="15" hidden="false" customHeight="false" outlineLevel="0" collapsed="false">
      <c r="A1189" s="0" t="n">
        <v>3109</v>
      </c>
      <c r="B1189" s="15" t="n">
        <v>45444</v>
      </c>
      <c r="C1189" s="0" t="n">
        <v>1</v>
      </c>
      <c r="D1189" s="16" t="n">
        <v>21571</v>
      </c>
      <c r="E1189" s="16" t="n">
        <v>373</v>
      </c>
      <c r="F1189" s="16" t="n">
        <v>417</v>
      </c>
      <c r="G1189" s="16" t="n">
        <v>1961</v>
      </c>
      <c r="H1189" s="16" t="n">
        <v>252</v>
      </c>
    </row>
    <row r="1190" customFormat="false" ht="15" hidden="false" customHeight="false" outlineLevel="0" collapsed="false">
      <c r="A1190" s="0" t="n">
        <v>3109</v>
      </c>
      <c r="B1190" s="15" t="n">
        <v>45536</v>
      </c>
      <c r="C1190" s="0" t="n">
        <v>1</v>
      </c>
      <c r="D1190" s="16" t="n">
        <v>21543</v>
      </c>
      <c r="E1190" s="16" t="n">
        <v>418</v>
      </c>
      <c r="F1190" s="16" t="n">
        <v>469</v>
      </c>
      <c r="G1190" s="16" t="n">
        <v>2271</v>
      </c>
      <c r="H1190" s="16" t="n">
        <v>294</v>
      </c>
    </row>
    <row r="1191" customFormat="false" ht="15" hidden="false" customHeight="false" outlineLevel="0" collapsed="false">
      <c r="A1191" s="0" t="n">
        <v>3109</v>
      </c>
      <c r="B1191" s="15" t="n">
        <v>45627</v>
      </c>
      <c r="C1191" s="0" t="n">
        <v>1</v>
      </c>
      <c r="D1191" s="16" t="n">
        <v>21595</v>
      </c>
      <c r="E1191" s="16" t="n">
        <v>457</v>
      </c>
      <c r="F1191" s="16" t="n">
        <v>547</v>
      </c>
      <c r="G1191" s="16" t="n">
        <v>2623</v>
      </c>
      <c r="H1191" s="16" t="n">
        <v>329</v>
      </c>
    </row>
    <row r="1192" customFormat="false" ht="15" hidden="false" customHeight="false" outlineLevel="0" collapsed="false">
      <c r="A1192" s="0" t="n">
        <v>3109</v>
      </c>
      <c r="B1192" s="15" t="n">
        <v>45717</v>
      </c>
      <c r="C1192" s="0" t="n">
        <v>1</v>
      </c>
      <c r="D1192" s="16" t="n">
        <v>21635</v>
      </c>
      <c r="E1192" s="16" t="n">
        <v>499</v>
      </c>
      <c r="F1192" s="16" t="n">
        <v>595</v>
      </c>
      <c r="G1192" s="16" t="n">
        <v>1438</v>
      </c>
      <c r="H1192" s="16" t="n">
        <v>182</v>
      </c>
    </row>
    <row r="1193" customFormat="false" ht="15" hidden="false" customHeight="false" outlineLevel="0" collapsed="false">
      <c r="A1193" s="0" t="n">
        <v>3109</v>
      </c>
      <c r="B1193" s="15" t="n">
        <v>45809</v>
      </c>
      <c r="C1193" s="0" t="n">
        <v>1</v>
      </c>
      <c r="D1193" s="16" t="n">
        <v>21747</v>
      </c>
      <c r="E1193" s="16" t="n">
        <v>582</v>
      </c>
      <c r="F1193" s="16" t="n">
        <v>656</v>
      </c>
      <c r="G1193" s="16" t="n">
        <v>1815</v>
      </c>
      <c r="H1193" s="16" t="n">
        <v>254</v>
      </c>
    </row>
    <row r="1194" customFormat="false" ht="15" hidden="false" customHeight="false" outlineLevel="0" collapsed="false">
      <c r="A1194" s="0" t="n">
        <v>3109</v>
      </c>
      <c r="B1194" s="15" t="n">
        <v>45901</v>
      </c>
      <c r="C1194" s="0" t="n">
        <v>1</v>
      </c>
      <c r="D1194" s="16" t="n">
        <v>21764</v>
      </c>
      <c r="E1194" s="16" t="n">
        <v>649</v>
      </c>
      <c r="F1194" s="16" t="n">
        <v>740</v>
      </c>
      <c r="G1194" s="16" t="n">
        <v>2162</v>
      </c>
      <c r="H1194" s="16" t="n">
        <v>323</v>
      </c>
    </row>
    <row r="1195" customFormat="false" ht="15" hidden="false" customHeight="false" outlineLevel="0" collapsed="false">
      <c r="A1195" s="0" t="n">
        <v>3109</v>
      </c>
      <c r="B1195" s="15" t="n">
        <v>45992</v>
      </c>
      <c r="C1195" s="0" t="n">
        <v>1</v>
      </c>
      <c r="D1195" s="16" t="n">
        <v>21713</v>
      </c>
      <c r="E1195" s="16" t="n">
        <v>729</v>
      </c>
      <c r="F1195" s="16" t="n">
        <v>799</v>
      </c>
      <c r="G1195" s="16" t="n">
        <v>2477</v>
      </c>
      <c r="H1195" s="16" t="n">
        <v>394</v>
      </c>
    </row>
    <row r="1196" customFormat="false" ht="15" hidden="false" customHeight="false" outlineLevel="0" collapsed="false">
      <c r="A1196" s="0" t="n">
        <v>3109</v>
      </c>
      <c r="B1196" s="15" t="n">
        <v>46082</v>
      </c>
      <c r="C1196" s="0" t="n">
        <v>1</v>
      </c>
      <c r="D1196" s="16" t="n">
        <v>21816</v>
      </c>
      <c r="E1196" s="16" t="n">
        <v>848</v>
      </c>
      <c r="F1196" s="16" t="n">
        <v>884</v>
      </c>
      <c r="G1196" s="16" t="n">
        <v>1431</v>
      </c>
      <c r="H1196" s="16" t="n">
        <v>338</v>
      </c>
    </row>
    <row r="1197" customFormat="false" ht="15" hidden="false" customHeight="false" outlineLevel="0" collapsed="false">
      <c r="A1197" s="0" t="n">
        <v>3109</v>
      </c>
      <c r="B1197" s="15" t="n">
        <v>46174</v>
      </c>
      <c r="C1197" s="0" t="n">
        <v>1</v>
      </c>
      <c r="D1197" s="16" t="n">
        <v>22001</v>
      </c>
      <c r="E1197" s="16" t="n">
        <v>1039</v>
      </c>
      <c r="F1197" s="16" t="n">
        <v>959</v>
      </c>
      <c r="G1197" s="16" t="n">
        <v>1851</v>
      </c>
      <c r="H1197" s="16" t="n">
        <v>522</v>
      </c>
    </row>
    <row r="1198" customFormat="false" ht="15" hidden="false" customHeight="false" outlineLevel="0" collapsed="false">
      <c r="A1198" s="0" t="n">
        <v>3111</v>
      </c>
      <c r="B1198" s="15" t="n">
        <v>45078</v>
      </c>
      <c r="C1198" s="0" t="n">
        <v>3</v>
      </c>
      <c r="D1198" s="16" t="n">
        <v>9540</v>
      </c>
      <c r="E1198" s="16" t="n">
        <v>115</v>
      </c>
      <c r="F1198" s="16" t="n">
        <v>131</v>
      </c>
      <c r="G1198" s="16" t="n">
        <v>641</v>
      </c>
      <c r="H1198" s="16" t="n">
        <v>68</v>
      </c>
    </row>
    <row r="1199" customFormat="false" ht="15" hidden="false" customHeight="false" outlineLevel="0" collapsed="false">
      <c r="A1199" s="0" t="n">
        <v>3111</v>
      </c>
      <c r="B1199" s="15" t="n">
        <v>45170</v>
      </c>
      <c r="C1199" s="0" t="n">
        <v>3</v>
      </c>
      <c r="D1199" s="16" t="n">
        <v>9597</v>
      </c>
      <c r="E1199" s="16" t="n">
        <v>125</v>
      </c>
      <c r="F1199" s="16" t="n">
        <v>134</v>
      </c>
      <c r="G1199" s="16" t="n">
        <v>769</v>
      </c>
      <c r="H1199" s="16" t="n">
        <v>80</v>
      </c>
    </row>
    <row r="1200" customFormat="false" ht="15" hidden="false" customHeight="false" outlineLevel="0" collapsed="false">
      <c r="A1200" s="0" t="n">
        <v>3111</v>
      </c>
      <c r="B1200" s="15" t="n">
        <v>45261</v>
      </c>
      <c r="C1200" s="0" t="n">
        <v>3</v>
      </c>
      <c r="D1200" s="16" t="n">
        <v>9622</v>
      </c>
      <c r="E1200" s="16" t="n">
        <v>145</v>
      </c>
      <c r="F1200" s="16" t="n">
        <v>141</v>
      </c>
      <c r="G1200" s="16" t="n">
        <v>941</v>
      </c>
      <c r="H1200" s="16" t="n">
        <v>99</v>
      </c>
    </row>
    <row r="1201" customFormat="false" ht="15" hidden="false" customHeight="false" outlineLevel="0" collapsed="false">
      <c r="A1201" s="0" t="n">
        <v>3111</v>
      </c>
      <c r="B1201" s="15" t="n">
        <v>45352</v>
      </c>
      <c r="C1201" s="0" t="n">
        <v>3</v>
      </c>
      <c r="D1201" s="16" t="n">
        <v>9709</v>
      </c>
      <c r="E1201" s="16" t="n">
        <v>171</v>
      </c>
      <c r="F1201" s="16" t="n">
        <v>150</v>
      </c>
      <c r="G1201" s="16" t="n">
        <v>645</v>
      </c>
      <c r="H1201" s="16" t="n">
        <v>85</v>
      </c>
    </row>
    <row r="1202" customFormat="false" ht="15" hidden="false" customHeight="false" outlineLevel="0" collapsed="false">
      <c r="A1202" s="0" t="n">
        <v>3111</v>
      </c>
      <c r="B1202" s="15" t="n">
        <v>45444</v>
      </c>
      <c r="C1202" s="0" t="n">
        <v>3</v>
      </c>
      <c r="D1202" s="16" t="n">
        <v>9779</v>
      </c>
      <c r="E1202" s="16" t="n">
        <v>198</v>
      </c>
      <c r="F1202" s="16" t="n">
        <v>164</v>
      </c>
      <c r="G1202" s="16" t="n">
        <v>792</v>
      </c>
      <c r="H1202" s="16" t="n">
        <v>116</v>
      </c>
    </row>
    <row r="1203" customFormat="false" ht="15" hidden="false" customHeight="false" outlineLevel="0" collapsed="false">
      <c r="A1203" s="0" t="n">
        <v>3111</v>
      </c>
      <c r="B1203" s="15" t="n">
        <v>45536</v>
      </c>
      <c r="C1203" s="0" t="n">
        <v>3</v>
      </c>
      <c r="D1203" s="16" t="n">
        <v>9795</v>
      </c>
      <c r="E1203" s="16" t="n">
        <v>214</v>
      </c>
      <c r="F1203" s="16" t="n">
        <v>168</v>
      </c>
      <c r="G1203" s="16" t="n">
        <v>927</v>
      </c>
      <c r="H1203" s="16" t="n">
        <v>132</v>
      </c>
    </row>
    <row r="1204" customFormat="false" ht="15" hidden="false" customHeight="false" outlineLevel="0" collapsed="false">
      <c r="A1204" s="0" t="n">
        <v>3111</v>
      </c>
      <c r="B1204" s="15" t="n">
        <v>45627</v>
      </c>
      <c r="C1204" s="0" t="n">
        <v>3</v>
      </c>
      <c r="D1204" s="16" t="n">
        <v>9831</v>
      </c>
      <c r="E1204" s="16" t="n">
        <v>245</v>
      </c>
      <c r="F1204" s="16" t="n">
        <v>186</v>
      </c>
      <c r="G1204" s="16" t="n">
        <v>1054</v>
      </c>
      <c r="H1204" s="16" t="n">
        <v>159</v>
      </c>
    </row>
    <row r="1205" customFormat="false" ht="15" hidden="false" customHeight="false" outlineLevel="0" collapsed="false">
      <c r="A1205" s="0" t="n">
        <v>3111</v>
      </c>
      <c r="B1205" s="15" t="n">
        <v>45717</v>
      </c>
      <c r="C1205" s="0" t="n">
        <v>3</v>
      </c>
      <c r="D1205" s="16" t="n">
        <v>9895</v>
      </c>
      <c r="E1205" s="16" t="n">
        <v>257</v>
      </c>
      <c r="F1205" s="16" t="n">
        <v>210</v>
      </c>
      <c r="G1205" s="16" t="n">
        <v>572</v>
      </c>
      <c r="H1205" s="16" t="n">
        <v>82</v>
      </c>
    </row>
    <row r="1206" customFormat="false" ht="15" hidden="false" customHeight="false" outlineLevel="0" collapsed="false">
      <c r="A1206" s="0" t="n">
        <v>3111</v>
      </c>
      <c r="B1206" s="15" t="n">
        <v>45809</v>
      </c>
      <c r="C1206" s="0" t="n">
        <v>3</v>
      </c>
      <c r="D1206" s="16" t="n">
        <v>9876</v>
      </c>
      <c r="E1206" s="16" t="n">
        <v>302</v>
      </c>
      <c r="F1206" s="16" t="n">
        <v>226</v>
      </c>
      <c r="G1206" s="16" t="n">
        <v>730</v>
      </c>
      <c r="H1206" s="16" t="n">
        <v>124</v>
      </c>
    </row>
    <row r="1207" customFormat="false" ht="15" hidden="false" customHeight="false" outlineLevel="0" collapsed="false">
      <c r="A1207" s="0" t="n">
        <v>3111</v>
      </c>
      <c r="B1207" s="15" t="n">
        <v>45901</v>
      </c>
      <c r="C1207" s="0" t="n">
        <v>3</v>
      </c>
      <c r="D1207" s="16" t="n">
        <v>9938</v>
      </c>
      <c r="E1207" s="16" t="n">
        <v>330</v>
      </c>
      <c r="F1207" s="16" t="n">
        <v>253</v>
      </c>
      <c r="G1207" s="16" t="n">
        <v>868</v>
      </c>
      <c r="H1207" s="16" t="n">
        <v>154</v>
      </c>
    </row>
    <row r="1208" customFormat="false" ht="15" hidden="false" customHeight="false" outlineLevel="0" collapsed="false">
      <c r="A1208" s="0" t="n">
        <v>3111</v>
      </c>
      <c r="B1208" s="15" t="n">
        <v>45992</v>
      </c>
      <c r="C1208" s="0" t="n">
        <v>3</v>
      </c>
      <c r="D1208" s="16" t="n">
        <v>10025</v>
      </c>
      <c r="E1208" s="16" t="n">
        <v>350</v>
      </c>
      <c r="F1208" s="16" t="n">
        <v>277</v>
      </c>
      <c r="G1208" s="16" t="n">
        <v>993</v>
      </c>
      <c r="H1208" s="16" t="n">
        <v>178</v>
      </c>
    </row>
    <row r="1209" customFormat="false" ht="15" hidden="false" customHeight="false" outlineLevel="0" collapsed="false">
      <c r="A1209" s="0" t="n">
        <v>3111</v>
      </c>
      <c r="B1209" s="15" t="n">
        <v>46082</v>
      </c>
      <c r="C1209" s="0" t="n">
        <v>3</v>
      </c>
      <c r="D1209" s="16" t="n">
        <v>9959</v>
      </c>
      <c r="E1209" s="16" t="n">
        <v>383</v>
      </c>
      <c r="F1209" s="16" t="n">
        <v>302</v>
      </c>
      <c r="G1209" s="16" t="n">
        <v>552</v>
      </c>
      <c r="H1209" s="16" t="n">
        <v>123</v>
      </c>
    </row>
    <row r="1210" customFormat="false" ht="15" hidden="false" customHeight="false" outlineLevel="0" collapsed="false">
      <c r="A1210" s="0" t="n">
        <v>3111</v>
      </c>
      <c r="B1210" s="15" t="n">
        <v>46174</v>
      </c>
      <c r="C1210" s="0" t="n">
        <v>3</v>
      </c>
      <c r="D1210" s="16" t="n">
        <v>9965</v>
      </c>
      <c r="E1210" s="16" t="n">
        <v>463</v>
      </c>
      <c r="F1210" s="16" t="n">
        <v>327</v>
      </c>
      <c r="G1210" s="16" t="n">
        <v>728</v>
      </c>
      <c r="H1210" s="16" t="n">
        <v>206</v>
      </c>
    </row>
    <row r="1211" customFormat="false" ht="15" hidden="false" customHeight="false" outlineLevel="0" collapsed="false">
      <c r="A1211" s="0" t="n">
        <v>3113</v>
      </c>
      <c r="B1211" s="15" t="n">
        <v>45078</v>
      </c>
      <c r="C1211" s="0" t="n">
        <v>4</v>
      </c>
      <c r="D1211" s="16" t="n">
        <v>7169</v>
      </c>
      <c r="E1211" s="16" t="n">
        <v>86</v>
      </c>
      <c r="F1211" s="16" t="n">
        <v>95</v>
      </c>
      <c r="G1211" s="16" t="n">
        <v>454</v>
      </c>
      <c r="H1211" s="16" t="n">
        <v>54</v>
      </c>
    </row>
    <row r="1212" customFormat="false" ht="15" hidden="false" customHeight="false" outlineLevel="0" collapsed="false">
      <c r="A1212" s="0" t="n">
        <v>3113</v>
      </c>
      <c r="B1212" s="15" t="n">
        <v>45170</v>
      </c>
      <c r="C1212" s="0" t="n">
        <v>4</v>
      </c>
      <c r="D1212" s="16" t="n">
        <v>7215</v>
      </c>
      <c r="E1212" s="16" t="n">
        <v>95</v>
      </c>
      <c r="F1212" s="16" t="n">
        <v>103</v>
      </c>
      <c r="G1212" s="16" t="n">
        <v>554</v>
      </c>
      <c r="H1212" s="16" t="n">
        <v>62</v>
      </c>
    </row>
    <row r="1213" customFormat="false" ht="15" hidden="false" customHeight="false" outlineLevel="0" collapsed="false">
      <c r="A1213" s="0" t="n">
        <v>3113</v>
      </c>
      <c r="B1213" s="15" t="n">
        <v>45261</v>
      </c>
      <c r="C1213" s="0" t="n">
        <v>4</v>
      </c>
      <c r="D1213" s="16" t="n">
        <v>7226</v>
      </c>
      <c r="E1213" s="16" t="n">
        <v>108</v>
      </c>
      <c r="F1213" s="16" t="n">
        <v>110</v>
      </c>
      <c r="G1213" s="16" t="n">
        <v>646</v>
      </c>
      <c r="H1213" s="16" t="n">
        <v>74</v>
      </c>
    </row>
    <row r="1214" customFormat="false" ht="15" hidden="false" customHeight="false" outlineLevel="0" collapsed="false">
      <c r="A1214" s="0" t="n">
        <v>3113</v>
      </c>
      <c r="B1214" s="15" t="n">
        <v>45352</v>
      </c>
      <c r="C1214" s="0" t="n">
        <v>4</v>
      </c>
      <c r="D1214" s="16" t="n">
        <v>7258</v>
      </c>
      <c r="E1214" s="16" t="n">
        <v>116</v>
      </c>
      <c r="F1214" s="16" t="n">
        <v>118</v>
      </c>
      <c r="G1214" s="16" t="n">
        <v>399</v>
      </c>
      <c r="H1214" s="16" t="n">
        <v>56</v>
      </c>
    </row>
    <row r="1215" customFormat="false" ht="15" hidden="false" customHeight="false" outlineLevel="0" collapsed="false">
      <c r="A1215" s="0" t="n">
        <v>3113</v>
      </c>
      <c r="B1215" s="15" t="n">
        <v>45444</v>
      </c>
      <c r="C1215" s="0" t="n">
        <v>4</v>
      </c>
      <c r="D1215" s="16" t="n">
        <v>7254</v>
      </c>
      <c r="E1215" s="16" t="n">
        <v>125</v>
      </c>
      <c r="F1215" s="16" t="n">
        <v>119</v>
      </c>
      <c r="G1215" s="16" t="n">
        <v>505</v>
      </c>
      <c r="H1215" s="16" t="n">
        <v>70</v>
      </c>
    </row>
    <row r="1216" customFormat="false" ht="15" hidden="false" customHeight="false" outlineLevel="0" collapsed="false">
      <c r="A1216" s="0" t="n">
        <v>3113</v>
      </c>
      <c r="B1216" s="15" t="n">
        <v>45536</v>
      </c>
      <c r="C1216" s="0" t="n">
        <v>4</v>
      </c>
      <c r="D1216" s="16" t="n">
        <v>7313</v>
      </c>
      <c r="E1216" s="16" t="n">
        <v>134</v>
      </c>
      <c r="F1216" s="16" t="n">
        <v>126</v>
      </c>
      <c r="G1216" s="16" t="n">
        <v>609</v>
      </c>
      <c r="H1216" s="16" t="n">
        <v>80</v>
      </c>
    </row>
    <row r="1217" customFormat="false" ht="15" hidden="false" customHeight="false" outlineLevel="0" collapsed="false">
      <c r="A1217" s="0" t="n">
        <v>3113</v>
      </c>
      <c r="B1217" s="15" t="n">
        <v>45627</v>
      </c>
      <c r="C1217" s="0" t="n">
        <v>4</v>
      </c>
      <c r="D1217" s="16" t="n">
        <v>7321</v>
      </c>
      <c r="E1217" s="16" t="n">
        <v>149</v>
      </c>
      <c r="F1217" s="16" t="n">
        <v>134</v>
      </c>
      <c r="G1217" s="16" t="n">
        <v>685</v>
      </c>
      <c r="H1217" s="16" t="n">
        <v>95</v>
      </c>
    </row>
    <row r="1218" customFormat="false" ht="15" hidden="false" customHeight="false" outlineLevel="0" collapsed="false">
      <c r="A1218" s="0" t="n">
        <v>3113</v>
      </c>
      <c r="B1218" s="15" t="n">
        <v>45717</v>
      </c>
      <c r="C1218" s="0" t="n">
        <v>4</v>
      </c>
      <c r="D1218" s="16" t="n">
        <v>7304</v>
      </c>
      <c r="E1218" s="16" t="n">
        <v>159</v>
      </c>
      <c r="F1218" s="16" t="n">
        <v>156</v>
      </c>
      <c r="G1218" s="16" t="n">
        <v>362</v>
      </c>
      <c r="H1218" s="16" t="n">
        <v>53</v>
      </c>
    </row>
    <row r="1219" customFormat="false" ht="15" hidden="false" customHeight="false" outlineLevel="0" collapsed="false">
      <c r="A1219" s="0" t="n">
        <v>3113</v>
      </c>
      <c r="B1219" s="15" t="n">
        <v>45809</v>
      </c>
      <c r="C1219" s="0" t="n">
        <v>4</v>
      </c>
      <c r="D1219" s="16" t="n">
        <v>7315</v>
      </c>
      <c r="E1219" s="16" t="n">
        <v>179</v>
      </c>
      <c r="F1219" s="16" t="n">
        <v>162</v>
      </c>
      <c r="G1219" s="16" t="n">
        <v>450</v>
      </c>
      <c r="H1219" s="16" t="n">
        <v>71</v>
      </c>
    </row>
    <row r="1220" customFormat="false" ht="15" hidden="false" customHeight="false" outlineLevel="0" collapsed="false">
      <c r="A1220" s="0" t="n">
        <v>3113</v>
      </c>
      <c r="B1220" s="15" t="n">
        <v>45901</v>
      </c>
      <c r="C1220" s="0" t="n">
        <v>4</v>
      </c>
      <c r="D1220" s="16" t="n">
        <v>7327</v>
      </c>
      <c r="E1220" s="16" t="n">
        <v>193</v>
      </c>
      <c r="F1220" s="16" t="n">
        <v>173</v>
      </c>
      <c r="G1220" s="16" t="n">
        <v>538</v>
      </c>
      <c r="H1220" s="16" t="n">
        <v>86</v>
      </c>
    </row>
    <row r="1221" customFormat="false" ht="15" hidden="false" customHeight="false" outlineLevel="0" collapsed="false">
      <c r="A1221" s="0" t="n">
        <v>3113</v>
      </c>
      <c r="B1221" s="15" t="n">
        <v>45992</v>
      </c>
      <c r="C1221" s="0" t="n">
        <v>4</v>
      </c>
      <c r="D1221" s="16" t="n">
        <v>7320</v>
      </c>
      <c r="E1221" s="16" t="n">
        <v>227</v>
      </c>
      <c r="F1221" s="16" t="n">
        <v>190</v>
      </c>
      <c r="G1221" s="16" t="n">
        <v>633</v>
      </c>
      <c r="H1221" s="16" t="n">
        <v>119</v>
      </c>
    </row>
    <row r="1222" customFormat="false" ht="15" hidden="false" customHeight="false" outlineLevel="0" collapsed="false">
      <c r="A1222" s="0" t="n">
        <v>3113</v>
      </c>
      <c r="B1222" s="15" t="n">
        <v>46082</v>
      </c>
      <c r="C1222" s="0" t="n">
        <v>4</v>
      </c>
      <c r="D1222" s="16" t="n">
        <v>7306</v>
      </c>
      <c r="E1222" s="16" t="n">
        <v>260</v>
      </c>
      <c r="F1222" s="16" t="n">
        <v>210</v>
      </c>
      <c r="G1222" s="16" t="n">
        <v>373</v>
      </c>
      <c r="H1222" s="16" t="n">
        <v>92</v>
      </c>
    </row>
    <row r="1223" customFormat="false" ht="15" hidden="false" customHeight="false" outlineLevel="0" collapsed="false">
      <c r="A1223" s="0" t="n">
        <v>3113</v>
      </c>
      <c r="B1223" s="15" t="n">
        <v>46174</v>
      </c>
      <c r="C1223" s="0" t="n">
        <v>4</v>
      </c>
      <c r="D1223" s="16" t="n">
        <v>7309</v>
      </c>
      <c r="E1223" s="16" t="n">
        <v>304</v>
      </c>
      <c r="F1223" s="16" t="n">
        <v>233</v>
      </c>
      <c r="G1223" s="16" t="n">
        <v>497</v>
      </c>
      <c r="H1223" s="16" t="n">
        <v>136</v>
      </c>
    </row>
    <row r="1224" customFormat="false" ht="15" hidden="false" customHeight="false" outlineLevel="0" collapsed="false">
      <c r="A1224" s="0" t="n">
        <v>3114</v>
      </c>
      <c r="B1224" s="15" t="n">
        <v>45078</v>
      </c>
      <c r="C1224" s="0" t="n">
        <v>5</v>
      </c>
      <c r="D1224" s="16" t="n">
        <v>3365</v>
      </c>
      <c r="E1224" s="16" t="n">
        <v>42</v>
      </c>
      <c r="F1224" s="16" t="n">
        <v>53</v>
      </c>
      <c r="G1224" s="16" t="n">
        <v>216</v>
      </c>
      <c r="H1224" s="16" t="n">
        <v>31</v>
      </c>
    </row>
    <row r="1225" customFormat="false" ht="15" hidden="false" customHeight="false" outlineLevel="0" collapsed="false">
      <c r="A1225" s="0" t="n">
        <v>3114</v>
      </c>
      <c r="B1225" s="15" t="n">
        <v>45170</v>
      </c>
      <c r="C1225" s="0" t="n">
        <v>5</v>
      </c>
      <c r="D1225" s="16" t="n">
        <v>3391</v>
      </c>
      <c r="E1225" s="16" t="n">
        <v>45</v>
      </c>
      <c r="F1225" s="16" t="n">
        <v>51</v>
      </c>
      <c r="G1225" s="16" t="n">
        <v>269</v>
      </c>
      <c r="H1225" s="16" t="n">
        <v>34</v>
      </c>
    </row>
    <row r="1226" customFormat="false" ht="15" hidden="false" customHeight="false" outlineLevel="0" collapsed="false">
      <c r="A1226" s="0" t="n">
        <v>3114</v>
      </c>
      <c r="B1226" s="15" t="n">
        <v>45261</v>
      </c>
      <c r="C1226" s="0" t="n">
        <v>5</v>
      </c>
      <c r="D1226" s="16" t="n">
        <v>3421</v>
      </c>
      <c r="E1226" s="16" t="n">
        <v>49</v>
      </c>
      <c r="F1226" s="16" t="n">
        <v>52</v>
      </c>
      <c r="G1226" s="16" t="n">
        <v>318</v>
      </c>
      <c r="H1226" s="16" t="n">
        <v>37</v>
      </c>
    </row>
    <row r="1227" customFormat="false" ht="15" hidden="false" customHeight="false" outlineLevel="0" collapsed="false">
      <c r="A1227" s="0" t="n">
        <v>3114</v>
      </c>
      <c r="B1227" s="15" t="n">
        <v>45352</v>
      </c>
      <c r="C1227" s="0" t="n">
        <v>5</v>
      </c>
      <c r="D1227" s="16" t="n">
        <v>3409</v>
      </c>
      <c r="E1227" s="16" t="n">
        <v>58</v>
      </c>
      <c r="F1227" s="16" t="n">
        <v>52</v>
      </c>
      <c r="G1227" s="16" t="n">
        <v>199</v>
      </c>
      <c r="H1227" s="16" t="n">
        <v>29</v>
      </c>
    </row>
    <row r="1228" customFormat="false" ht="15" hidden="false" customHeight="false" outlineLevel="0" collapsed="false">
      <c r="A1228" s="0" t="n">
        <v>3114</v>
      </c>
      <c r="B1228" s="15" t="n">
        <v>45444</v>
      </c>
      <c r="C1228" s="0" t="n">
        <v>5</v>
      </c>
      <c r="D1228" s="16" t="n">
        <v>3423</v>
      </c>
      <c r="E1228" s="16" t="n">
        <v>70</v>
      </c>
      <c r="F1228" s="16" t="n">
        <v>52</v>
      </c>
      <c r="G1228" s="16" t="n">
        <v>255</v>
      </c>
      <c r="H1228" s="16" t="n">
        <v>40</v>
      </c>
    </row>
    <row r="1229" customFormat="false" ht="15" hidden="false" customHeight="false" outlineLevel="0" collapsed="false">
      <c r="A1229" s="0" t="n">
        <v>3114</v>
      </c>
      <c r="B1229" s="15" t="n">
        <v>45536</v>
      </c>
      <c r="C1229" s="0" t="n">
        <v>5</v>
      </c>
      <c r="D1229" s="16" t="n">
        <v>3397</v>
      </c>
      <c r="E1229" s="16" t="n">
        <v>73</v>
      </c>
      <c r="F1229" s="16" t="n">
        <v>49</v>
      </c>
      <c r="G1229" s="16" t="n">
        <v>284</v>
      </c>
      <c r="H1229" s="16" t="n">
        <v>43</v>
      </c>
    </row>
    <row r="1230" customFormat="false" ht="15" hidden="false" customHeight="false" outlineLevel="0" collapsed="false">
      <c r="A1230" s="0" t="n">
        <v>3114</v>
      </c>
      <c r="B1230" s="15" t="n">
        <v>45627</v>
      </c>
      <c r="C1230" s="0" t="n">
        <v>5</v>
      </c>
      <c r="D1230" s="16" t="n">
        <v>3402</v>
      </c>
      <c r="E1230" s="16" t="n">
        <v>78</v>
      </c>
      <c r="F1230" s="16" t="n">
        <v>53</v>
      </c>
      <c r="G1230" s="16" t="n">
        <v>316</v>
      </c>
      <c r="H1230" s="16" t="n">
        <v>49</v>
      </c>
    </row>
    <row r="1231" customFormat="false" ht="15" hidden="false" customHeight="false" outlineLevel="0" collapsed="false">
      <c r="A1231" s="0" t="n">
        <v>3114</v>
      </c>
      <c r="B1231" s="15" t="n">
        <v>45717</v>
      </c>
      <c r="C1231" s="0" t="n">
        <v>5</v>
      </c>
      <c r="D1231" s="16" t="n">
        <v>3434</v>
      </c>
      <c r="E1231" s="16" t="n">
        <v>83</v>
      </c>
      <c r="F1231" s="16" t="n">
        <v>59</v>
      </c>
      <c r="G1231" s="16" t="n">
        <v>154</v>
      </c>
      <c r="H1231" s="16" t="n">
        <v>22</v>
      </c>
    </row>
    <row r="1232" customFormat="false" ht="15" hidden="false" customHeight="false" outlineLevel="0" collapsed="false">
      <c r="A1232" s="0" t="n">
        <v>3114</v>
      </c>
      <c r="B1232" s="15" t="n">
        <v>45809</v>
      </c>
      <c r="C1232" s="0" t="n">
        <v>5</v>
      </c>
      <c r="D1232" s="16" t="n">
        <v>3469</v>
      </c>
      <c r="E1232" s="16" t="n">
        <v>91</v>
      </c>
      <c r="F1232" s="16" t="n">
        <v>69</v>
      </c>
      <c r="G1232" s="16" t="n">
        <v>208</v>
      </c>
      <c r="H1232" s="16" t="n">
        <v>28</v>
      </c>
    </row>
    <row r="1233" customFormat="false" ht="15" hidden="false" customHeight="false" outlineLevel="0" collapsed="false">
      <c r="A1233" s="0" t="n">
        <v>3114</v>
      </c>
      <c r="B1233" s="15" t="n">
        <v>45901</v>
      </c>
      <c r="C1233" s="0" t="n">
        <v>5</v>
      </c>
      <c r="D1233" s="16" t="n">
        <v>4042</v>
      </c>
      <c r="E1233" s="16" t="n">
        <v>106</v>
      </c>
      <c r="F1233" s="16" t="n">
        <v>85</v>
      </c>
      <c r="G1233" s="16" t="n">
        <v>310</v>
      </c>
      <c r="H1233" s="16" t="n">
        <v>38</v>
      </c>
    </row>
    <row r="1234" customFormat="false" ht="15" hidden="false" customHeight="false" outlineLevel="0" collapsed="false">
      <c r="A1234" s="0" t="n">
        <v>3114</v>
      </c>
      <c r="B1234" s="15" t="n">
        <v>45992</v>
      </c>
      <c r="C1234" s="0" t="n">
        <v>5</v>
      </c>
      <c r="D1234" s="16" t="n">
        <v>3462</v>
      </c>
      <c r="E1234" s="16" t="n">
        <v>113</v>
      </c>
      <c r="F1234" s="16" t="n">
        <v>74</v>
      </c>
      <c r="G1234" s="16" t="n">
        <v>294</v>
      </c>
      <c r="H1234" s="16" t="n">
        <v>47</v>
      </c>
    </row>
    <row r="1235" customFormat="false" ht="15" hidden="false" customHeight="false" outlineLevel="0" collapsed="false">
      <c r="A1235" s="0" t="n">
        <v>3114</v>
      </c>
      <c r="B1235" s="15" t="n">
        <v>46082</v>
      </c>
      <c r="C1235" s="0" t="n">
        <v>5</v>
      </c>
      <c r="D1235" s="16" t="n">
        <v>3475</v>
      </c>
      <c r="E1235" s="16" t="n">
        <v>118</v>
      </c>
      <c r="F1235" s="16" t="n">
        <v>80</v>
      </c>
      <c r="G1235" s="16" t="n">
        <v>171</v>
      </c>
      <c r="H1235" s="16" t="n">
        <v>35</v>
      </c>
    </row>
    <row r="1236" customFormat="false" ht="15" hidden="false" customHeight="false" outlineLevel="0" collapsed="false">
      <c r="A1236" s="0" t="n">
        <v>3114</v>
      </c>
      <c r="B1236" s="15" t="n">
        <v>46174</v>
      </c>
      <c r="C1236" s="0" t="n">
        <v>5</v>
      </c>
      <c r="D1236" s="16" t="n">
        <v>3485</v>
      </c>
      <c r="E1236" s="16" t="n">
        <v>143</v>
      </c>
      <c r="F1236" s="16" t="n">
        <v>91</v>
      </c>
      <c r="G1236" s="16" t="n">
        <v>230</v>
      </c>
      <c r="H1236" s="16" t="n">
        <v>60</v>
      </c>
    </row>
    <row r="1237" customFormat="false" ht="15" hidden="false" customHeight="false" outlineLevel="0" collapsed="false">
      <c r="A1237" s="0" t="n">
        <v>3115</v>
      </c>
      <c r="B1237" s="15" t="n">
        <v>45078</v>
      </c>
      <c r="C1237" s="0" t="n">
        <v>4</v>
      </c>
      <c r="D1237" s="16" t="n">
        <v>3483</v>
      </c>
      <c r="E1237" s="16" t="n">
        <v>16</v>
      </c>
      <c r="F1237" s="16" t="n">
        <v>56</v>
      </c>
      <c r="G1237" s="16" t="n">
        <v>241</v>
      </c>
      <c r="H1237" s="16" t="n">
        <v>9</v>
      </c>
    </row>
    <row r="1238" customFormat="false" ht="15" hidden="false" customHeight="false" outlineLevel="0" collapsed="false">
      <c r="A1238" s="0" t="n">
        <v>3115</v>
      </c>
      <c r="B1238" s="15" t="n">
        <v>45170</v>
      </c>
      <c r="C1238" s="0" t="n">
        <v>4</v>
      </c>
      <c r="D1238" s="16" t="n">
        <v>3488</v>
      </c>
      <c r="E1238" s="16" t="n">
        <v>18</v>
      </c>
      <c r="F1238" s="16" t="n">
        <v>63</v>
      </c>
      <c r="G1238" s="16" t="n">
        <v>289</v>
      </c>
      <c r="H1238" s="16" t="n">
        <v>11</v>
      </c>
    </row>
    <row r="1239" customFormat="false" ht="15" hidden="false" customHeight="false" outlineLevel="0" collapsed="false">
      <c r="A1239" s="0" t="n">
        <v>3115</v>
      </c>
      <c r="B1239" s="15" t="n">
        <v>45261</v>
      </c>
      <c r="C1239" s="0" t="n">
        <v>4</v>
      </c>
      <c r="D1239" s="16" t="n">
        <v>3486</v>
      </c>
      <c r="E1239" s="16" t="n">
        <v>22</v>
      </c>
      <c r="F1239" s="16" t="n">
        <v>64</v>
      </c>
      <c r="G1239" s="16" t="n">
        <v>350</v>
      </c>
      <c r="H1239" s="16" t="n">
        <v>15</v>
      </c>
    </row>
    <row r="1240" customFormat="false" ht="15" hidden="false" customHeight="false" outlineLevel="0" collapsed="false">
      <c r="A1240" s="0" t="n">
        <v>3115</v>
      </c>
      <c r="B1240" s="15" t="n">
        <v>45352</v>
      </c>
      <c r="C1240" s="0" t="n">
        <v>4</v>
      </c>
      <c r="D1240" s="16" t="n">
        <v>3492</v>
      </c>
      <c r="E1240" s="16" t="n">
        <v>32</v>
      </c>
      <c r="F1240" s="16" t="n">
        <v>68</v>
      </c>
      <c r="G1240" s="16" t="n">
        <v>225</v>
      </c>
      <c r="H1240" s="16" t="n">
        <v>19</v>
      </c>
    </row>
    <row r="1241" customFormat="false" ht="15" hidden="false" customHeight="false" outlineLevel="0" collapsed="false">
      <c r="A1241" s="0" t="n">
        <v>3115</v>
      </c>
      <c r="B1241" s="15" t="n">
        <v>45444</v>
      </c>
      <c r="C1241" s="0" t="n">
        <v>4</v>
      </c>
      <c r="D1241" s="16" t="n">
        <v>3563</v>
      </c>
      <c r="E1241" s="16" t="n">
        <v>39</v>
      </c>
      <c r="F1241" s="16" t="n">
        <v>76</v>
      </c>
      <c r="G1241" s="16" t="n">
        <v>284</v>
      </c>
      <c r="H1241" s="16" t="n">
        <v>24</v>
      </c>
    </row>
    <row r="1242" customFormat="false" ht="15" hidden="false" customHeight="false" outlineLevel="0" collapsed="false">
      <c r="A1242" s="0" t="n">
        <v>3115</v>
      </c>
      <c r="B1242" s="15" t="n">
        <v>45536</v>
      </c>
      <c r="C1242" s="0" t="n">
        <v>4</v>
      </c>
      <c r="D1242" s="16" t="n">
        <v>3572</v>
      </c>
      <c r="E1242" s="16" t="n">
        <v>40</v>
      </c>
      <c r="F1242" s="16" t="n">
        <v>74</v>
      </c>
      <c r="G1242" s="16" t="n">
        <v>325</v>
      </c>
      <c r="H1242" s="16" t="n">
        <v>26</v>
      </c>
    </row>
    <row r="1243" customFormat="false" ht="15" hidden="false" customHeight="false" outlineLevel="0" collapsed="false">
      <c r="A1243" s="0" t="n">
        <v>3115</v>
      </c>
      <c r="B1243" s="15" t="n">
        <v>45627</v>
      </c>
      <c r="C1243" s="0" t="n">
        <v>4</v>
      </c>
      <c r="D1243" s="16" t="n">
        <v>3566</v>
      </c>
      <c r="E1243" s="16" t="n">
        <v>45</v>
      </c>
      <c r="F1243" s="16" t="n">
        <v>77</v>
      </c>
      <c r="G1243" s="16" t="n">
        <v>380</v>
      </c>
      <c r="H1243" s="16" t="n">
        <v>31</v>
      </c>
    </row>
    <row r="1244" customFormat="false" ht="15" hidden="false" customHeight="false" outlineLevel="0" collapsed="false">
      <c r="A1244" s="0" t="n">
        <v>3115</v>
      </c>
      <c r="B1244" s="15" t="n">
        <v>45717</v>
      </c>
      <c r="C1244" s="0" t="n">
        <v>4</v>
      </c>
      <c r="D1244" s="16" t="n">
        <v>3566</v>
      </c>
      <c r="E1244" s="16" t="n">
        <v>51</v>
      </c>
      <c r="F1244" s="16" t="n">
        <v>81</v>
      </c>
      <c r="G1244" s="16" t="n">
        <v>202</v>
      </c>
      <c r="H1244" s="16" t="n">
        <v>23</v>
      </c>
    </row>
    <row r="1245" customFormat="false" ht="15" hidden="false" customHeight="false" outlineLevel="0" collapsed="false">
      <c r="A1245" s="0" t="n">
        <v>3115</v>
      </c>
      <c r="B1245" s="15" t="n">
        <v>45809</v>
      </c>
      <c r="C1245" s="0" t="n">
        <v>4</v>
      </c>
      <c r="D1245" s="16" t="n">
        <v>3586</v>
      </c>
      <c r="E1245" s="16" t="n">
        <v>59</v>
      </c>
      <c r="F1245" s="16" t="n">
        <v>91</v>
      </c>
      <c r="G1245" s="16" t="n">
        <v>265</v>
      </c>
      <c r="H1245" s="16" t="n">
        <v>30</v>
      </c>
    </row>
    <row r="1246" customFormat="false" ht="15" hidden="false" customHeight="false" outlineLevel="0" collapsed="false">
      <c r="A1246" s="0" t="n">
        <v>3115</v>
      </c>
      <c r="B1246" s="15" t="n">
        <v>45901</v>
      </c>
      <c r="C1246" s="0" t="n">
        <v>4</v>
      </c>
      <c r="D1246" s="16" t="n">
        <v>3619</v>
      </c>
      <c r="E1246" s="16" t="n">
        <v>64</v>
      </c>
      <c r="F1246" s="16" t="n">
        <v>96</v>
      </c>
      <c r="G1246" s="16" t="n">
        <v>319</v>
      </c>
      <c r="H1246" s="16" t="n">
        <v>35</v>
      </c>
    </row>
    <row r="1247" customFormat="false" ht="15" hidden="false" customHeight="false" outlineLevel="0" collapsed="false">
      <c r="A1247" s="0" t="n">
        <v>3115</v>
      </c>
      <c r="B1247" s="15" t="n">
        <v>45992</v>
      </c>
      <c r="C1247" s="0" t="n">
        <v>4</v>
      </c>
      <c r="D1247" s="16" t="n">
        <v>3596</v>
      </c>
      <c r="E1247" s="16" t="n">
        <v>67</v>
      </c>
      <c r="F1247" s="16" t="n">
        <v>96</v>
      </c>
      <c r="G1247" s="16" t="n">
        <v>347</v>
      </c>
      <c r="H1247" s="16" t="n">
        <v>38</v>
      </c>
    </row>
    <row r="1248" customFormat="false" ht="15" hidden="false" customHeight="false" outlineLevel="0" collapsed="false">
      <c r="A1248" s="0" t="n">
        <v>3115</v>
      </c>
      <c r="B1248" s="15" t="n">
        <v>46082</v>
      </c>
      <c r="C1248" s="0" t="n">
        <v>4</v>
      </c>
      <c r="D1248" s="16" t="n">
        <v>3629</v>
      </c>
      <c r="E1248" s="16" t="n">
        <v>76</v>
      </c>
      <c r="F1248" s="16" t="n">
        <v>101</v>
      </c>
      <c r="G1248" s="16" t="n">
        <v>194</v>
      </c>
      <c r="H1248" s="16" t="n">
        <v>25</v>
      </c>
    </row>
    <row r="1249" customFormat="false" ht="15" hidden="false" customHeight="false" outlineLevel="0" collapsed="false">
      <c r="A1249" s="0" t="n">
        <v>3115</v>
      </c>
      <c r="B1249" s="15" t="n">
        <v>46174</v>
      </c>
      <c r="C1249" s="0" t="n">
        <v>4</v>
      </c>
      <c r="D1249" s="16" t="n">
        <v>3647</v>
      </c>
      <c r="E1249" s="16" t="n">
        <v>88</v>
      </c>
      <c r="F1249" s="16" t="n">
        <v>116</v>
      </c>
      <c r="G1249" s="16" t="n">
        <v>249</v>
      </c>
      <c r="H1249" s="16" t="n">
        <v>36</v>
      </c>
    </row>
    <row r="1250" customFormat="false" ht="15" hidden="false" customHeight="false" outlineLevel="0" collapsed="false">
      <c r="A1250" s="0" t="n">
        <v>3116</v>
      </c>
      <c r="B1250" s="15" t="n">
        <v>45078</v>
      </c>
      <c r="C1250" s="0" t="n">
        <v>4</v>
      </c>
      <c r="D1250" s="16" t="n">
        <v>9210</v>
      </c>
      <c r="E1250" s="16" t="n">
        <v>40</v>
      </c>
      <c r="F1250" s="16" t="n">
        <v>158</v>
      </c>
      <c r="G1250" s="16" t="n">
        <v>663</v>
      </c>
      <c r="H1250" s="16" t="n">
        <v>25</v>
      </c>
    </row>
    <row r="1251" customFormat="false" ht="15" hidden="false" customHeight="false" outlineLevel="0" collapsed="false">
      <c r="A1251" s="0" t="n">
        <v>3116</v>
      </c>
      <c r="B1251" s="15" t="n">
        <v>45170</v>
      </c>
      <c r="C1251" s="0" t="n">
        <v>4</v>
      </c>
      <c r="D1251" s="16" t="n">
        <v>9296</v>
      </c>
      <c r="E1251" s="16" t="n">
        <v>40</v>
      </c>
      <c r="F1251" s="16" t="n">
        <v>162</v>
      </c>
      <c r="G1251" s="16" t="n">
        <v>805</v>
      </c>
      <c r="H1251" s="16" t="n">
        <v>25</v>
      </c>
    </row>
    <row r="1252" customFormat="false" ht="15" hidden="false" customHeight="false" outlineLevel="0" collapsed="false">
      <c r="A1252" s="0" t="n">
        <v>3116</v>
      </c>
      <c r="B1252" s="15" t="n">
        <v>45261</v>
      </c>
      <c r="C1252" s="0" t="n">
        <v>4</v>
      </c>
      <c r="D1252" s="16" t="n">
        <v>9354</v>
      </c>
      <c r="E1252" s="16" t="n">
        <v>47</v>
      </c>
      <c r="F1252" s="16" t="n">
        <v>166</v>
      </c>
      <c r="G1252" s="16" t="n">
        <v>931</v>
      </c>
      <c r="H1252" s="16" t="n">
        <v>30</v>
      </c>
    </row>
    <row r="1253" customFormat="false" ht="15" hidden="false" customHeight="false" outlineLevel="0" collapsed="false">
      <c r="A1253" s="0" t="n">
        <v>3116</v>
      </c>
      <c r="B1253" s="15" t="n">
        <v>45352</v>
      </c>
      <c r="C1253" s="0" t="n">
        <v>4</v>
      </c>
      <c r="D1253" s="16" t="n">
        <v>9390</v>
      </c>
      <c r="E1253" s="16" t="n">
        <v>53</v>
      </c>
      <c r="F1253" s="16" t="n">
        <v>173</v>
      </c>
      <c r="G1253" s="16" t="n">
        <v>591</v>
      </c>
      <c r="H1253" s="16" t="n">
        <v>24</v>
      </c>
    </row>
    <row r="1254" customFormat="false" ht="15" hidden="false" customHeight="false" outlineLevel="0" collapsed="false">
      <c r="A1254" s="0" t="n">
        <v>3116</v>
      </c>
      <c r="B1254" s="15" t="n">
        <v>45444</v>
      </c>
      <c r="C1254" s="0" t="n">
        <v>4</v>
      </c>
      <c r="D1254" s="16" t="n">
        <v>9432</v>
      </c>
      <c r="E1254" s="16" t="n">
        <v>62</v>
      </c>
      <c r="F1254" s="16" t="n">
        <v>175</v>
      </c>
      <c r="G1254" s="16" t="n">
        <v>729</v>
      </c>
      <c r="H1254" s="16" t="n">
        <v>37</v>
      </c>
    </row>
    <row r="1255" customFormat="false" ht="15" hidden="false" customHeight="false" outlineLevel="0" collapsed="false">
      <c r="A1255" s="0" t="n">
        <v>3116</v>
      </c>
      <c r="B1255" s="15" t="n">
        <v>45536</v>
      </c>
      <c r="C1255" s="0" t="n">
        <v>4</v>
      </c>
      <c r="D1255" s="16" t="n">
        <v>9387</v>
      </c>
      <c r="E1255" s="16" t="n">
        <v>67</v>
      </c>
      <c r="F1255" s="16" t="n">
        <v>192</v>
      </c>
      <c r="G1255" s="16" t="n">
        <v>850</v>
      </c>
      <c r="H1255" s="16" t="n">
        <v>45</v>
      </c>
    </row>
    <row r="1256" customFormat="false" ht="15" hidden="false" customHeight="false" outlineLevel="0" collapsed="false">
      <c r="A1256" s="0" t="n">
        <v>3116</v>
      </c>
      <c r="B1256" s="15" t="n">
        <v>45627</v>
      </c>
      <c r="C1256" s="0" t="n">
        <v>4</v>
      </c>
      <c r="D1256" s="16" t="n">
        <v>9439</v>
      </c>
      <c r="E1256" s="16" t="n">
        <v>78</v>
      </c>
      <c r="F1256" s="16" t="n">
        <v>207</v>
      </c>
      <c r="G1256" s="16" t="n">
        <v>1016</v>
      </c>
      <c r="H1256" s="16" t="n">
        <v>56</v>
      </c>
    </row>
    <row r="1257" customFormat="false" ht="15" hidden="false" customHeight="false" outlineLevel="0" collapsed="false">
      <c r="A1257" s="0" t="n">
        <v>3116</v>
      </c>
      <c r="B1257" s="15" t="n">
        <v>45717</v>
      </c>
      <c r="C1257" s="0" t="n">
        <v>4</v>
      </c>
      <c r="D1257" s="16" t="n">
        <v>9441</v>
      </c>
      <c r="E1257" s="16" t="n">
        <v>91</v>
      </c>
      <c r="F1257" s="16" t="n">
        <v>222</v>
      </c>
      <c r="G1257" s="16" t="n">
        <v>598</v>
      </c>
      <c r="H1257" s="16" t="n">
        <v>41</v>
      </c>
    </row>
    <row r="1258" customFormat="false" ht="15" hidden="false" customHeight="false" outlineLevel="0" collapsed="false">
      <c r="A1258" s="0" t="n">
        <v>3116</v>
      </c>
      <c r="B1258" s="15" t="n">
        <v>45809</v>
      </c>
      <c r="C1258" s="0" t="n">
        <v>4</v>
      </c>
      <c r="D1258" s="16" t="n">
        <v>9509</v>
      </c>
      <c r="E1258" s="16" t="n">
        <v>109</v>
      </c>
      <c r="F1258" s="16" t="n">
        <v>227</v>
      </c>
      <c r="G1258" s="16" t="n">
        <v>749</v>
      </c>
      <c r="H1258" s="16" t="n">
        <v>57</v>
      </c>
    </row>
    <row r="1259" customFormat="false" ht="15" hidden="false" customHeight="false" outlineLevel="0" collapsed="false">
      <c r="A1259" s="0" t="n">
        <v>3116</v>
      </c>
      <c r="B1259" s="15" t="n">
        <v>45901</v>
      </c>
      <c r="C1259" s="0" t="n">
        <v>4</v>
      </c>
      <c r="D1259" s="16" t="n">
        <v>9511</v>
      </c>
      <c r="E1259" s="16" t="n">
        <v>126</v>
      </c>
      <c r="F1259" s="16" t="n">
        <v>233</v>
      </c>
      <c r="G1259" s="16" t="n">
        <v>875</v>
      </c>
      <c r="H1259" s="16" t="n">
        <v>74</v>
      </c>
    </row>
    <row r="1260" customFormat="false" ht="15" hidden="false" customHeight="false" outlineLevel="0" collapsed="false">
      <c r="A1260" s="0" t="n">
        <v>3116</v>
      </c>
      <c r="B1260" s="15" t="n">
        <v>45992</v>
      </c>
      <c r="C1260" s="0" t="n">
        <v>4</v>
      </c>
      <c r="D1260" s="16" t="n">
        <v>9501</v>
      </c>
      <c r="E1260" s="16" t="n">
        <v>141</v>
      </c>
      <c r="F1260" s="16" t="n">
        <v>252</v>
      </c>
      <c r="G1260" s="16" t="n">
        <v>998</v>
      </c>
      <c r="H1260" s="16" t="n">
        <v>91</v>
      </c>
    </row>
    <row r="1261" customFormat="false" ht="15" hidden="false" customHeight="false" outlineLevel="0" collapsed="false">
      <c r="A1261" s="0" t="n">
        <v>3116</v>
      </c>
      <c r="B1261" s="15" t="n">
        <v>46082</v>
      </c>
      <c r="C1261" s="0" t="n">
        <v>4</v>
      </c>
      <c r="D1261" s="16" t="n">
        <v>9510</v>
      </c>
      <c r="E1261" s="16" t="n">
        <v>154</v>
      </c>
      <c r="F1261" s="16" t="n">
        <v>272</v>
      </c>
      <c r="G1261" s="16" t="n">
        <v>510</v>
      </c>
      <c r="H1261" s="16" t="n">
        <v>66</v>
      </c>
    </row>
    <row r="1262" customFormat="false" ht="15" hidden="false" customHeight="false" outlineLevel="0" collapsed="false">
      <c r="A1262" s="0" t="n">
        <v>3116</v>
      </c>
      <c r="B1262" s="15" t="n">
        <v>46174</v>
      </c>
      <c r="C1262" s="0" t="n">
        <v>4</v>
      </c>
      <c r="D1262" s="16" t="n">
        <v>9552</v>
      </c>
      <c r="E1262" s="16" t="n">
        <v>195</v>
      </c>
      <c r="F1262" s="16" t="n">
        <v>303</v>
      </c>
      <c r="G1262" s="16" t="n">
        <v>651</v>
      </c>
      <c r="H1262" s="16" t="n">
        <v>105</v>
      </c>
    </row>
    <row r="1263" customFormat="false" ht="15" hidden="false" customHeight="false" outlineLevel="0" collapsed="false">
      <c r="A1263" s="0" t="n">
        <v>3121</v>
      </c>
      <c r="B1263" s="15" t="n">
        <v>45078</v>
      </c>
      <c r="C1263" s="0" t="n">
        <v>5</v>
      </c>
      <c r="D1263" s="16" t="n">
        <v>25299</v>
      </c>
      <c r="E1263" s="16" t="n">
        <v>441</v>
      </c>
      <c r="F1263" s="16" t="n">
        <v>257</v>
      </c>
      <c r="G1263" s="16" t="n">
        <v>3728</v>
      </c>
      <c r="H1263" s="16" t="n">
        <v>244</v>
      </c>
    </row>
    <row r="1264" customFormat="false" ht="15" hidden="false" customHeight="false" outlineLevel="0" collapsed="false">
      <c r="A1264" s="0" t="n">
        <v>3121</v>
      </c>
      <c r="B1264" s="15" t="n">
        <v>45170</v>
      </c>
      <c r="C1264" s="0" t="n">
        <v>5</v>
      </c>
      <c r="D1264" s="16" t="n">
        <v>25356</v>
      </c>
      <c r="E1264" s="16" t="n">
        <v>490</v>
      </c>
      <c r="F1264" s="16" t="n">
        <v>268</v>
      </c>
      <c r="G1264" s="16" t="n">
        <v>4623</v>
      </c>
      <c r="H1264" s="16" t="n">
        <v>314</v>
      </c>
    </row>
    <row r="1265" customFormat="false" ht="15" hidden="false" customHeight="false" outlineLevel="0" collapsed="false">
      <c r="A1265" s="0" t="n">
        <v>3121</v>
      </c>
      <c r="B1265" s="15" t="n">
        <v>45261</v>
      </c>
      <c r="C1265" s="0" t="n">
        <v>5</v>
      </c>
      <c r="D1265" s="16" t="n">
        <v>25545</v>
      </c>
      <c r="E1265" s="16" t="n">
        <v>562</v>
      </c>
      <c r="F1265" s="16" t="n">
        <v>297</v>
      </c>
      <c r="G1265" s="16" t="n">
        <v>5500</v>
      </c>
      <c r="H1265" s="16" t="n">
        <v>387</v>
      </c>
    </row>
    <row r="1266" customFormat="false" ht="15" hidden="false" customHeight="false" outlineLevel="0" collapsed="false">
      <c r="A1266" s="0" t="n">
        <v>3121</v>
      </c>
      <c r="B1266" s="15" t="n">
        <v>45352</v>
      </c>
      <c r="C1266" s="0" t="n">
        <v>5</v>
      </c>
      <c r="D1266" s="16" t="n">
        <v>25119</v>
      </c>
      <c r="E1266" s="16" t="n">
        <v>642</v>
      </c>
      <c r="F1266" s="16" t="n">
        <v>330</v>
      </c>
      <c r="G1266" s="16" t="n">
        <v>4143</v>
      </c>
      <c r="H1266" s="16" t="n">
        <v>361</v>
      </c>
    </row>
    <row r="1267" customFormat="false" ht="15" hidden="false" customHeight="false" outlineLevel="0" collapsed="false">
      <c r="A1267" s="0" t="n">
        <v>3121</v>
      </c>
      <c r="B1267" s="15" t="n">
        <v>45444</v>
      </c>
      <c r="C1267" s="0" t="n">
        <v>5</v>
      </c>
      <c r="D1267" s="16" t="n">
        <v>25410</v>
      </c>
      <c r="E1267" s="16" t="n">
        <v>697</v>
      </c>
      <c r="F1267" s="16" t="n">
        <v>374</v>
      </c>
      <c r="G1267" s="16" t="n">
        <v>5226</v>
      </c>
      <c r="H1267" s="16" t="n">
        <v>395</v>
      </c>
    </row>
    <row r="1268" customFormat="false" ht="15" hidden="false" customHeight="false" outlineLevel="0" collapsed="false">
      <c r="A1268" s="0" t="n">
        <v>3121</v>
      </c>
      <c r="B1268" s="15" t="n">
        <v>45536</v>
      </c>
      <c r="C1268" s="0" t="n">
        <v>5</v>
      </c>
      <c r="D1268" s="16" t="n">
        <v>25435</v>
      </c>
      <c r="E1268" s="16" t="n">
        <v>727</v>
      </c>
      <c r="F1268" s="16" t="n">
        <v>413</v>
      </c>
      <c r="G1268" s="16" t="n">
        <v>5978</v>
      </c>
      <c r="H1268" s="16" t="n">
        <v>455</v>
      </c>
    </row>
    <row r="1269" customFormat="false" ht="15" hidden="false" customHeight="false" outlineLevel="0" collapsed="false">
      <c r="A1269" s="0" t="n">
        <v>3121</v>
      </c>
      <c r="B1269" s="15" t="n">
        <v>45627</v>
      </c>
      <c r="C1269" s="0" t="n">
        <v>5</v>
      </c>
      <c r="D1269" s="16" t="n">
        <v>25191</v>
      </c>
      <c r="E1269" s="16" t="n">
        <v>758</v>
      </c>
      <c r="F1269" s="16" t="n">
        <v>445</v>
      </c>
      <c r="G1269" s="16" t="n">
        <v>6465</v>
      </c>
      <c r="H1269" s="16" t="n">
        <v>509</v>
      </c>
    </row>
    <row r="1270" customFormat="false" ht="15" hidden="false" customHeight="false" outlineLevel="0" collapsed="false">
      <c r="A1270" s="0" t="n">
        <v>3121</v>
      </c>
      <c r="B1270" s="15" t="n">
        <v>45717</v>
      </c>
      <c r="C1270" s="0" t="n">
        <v>5</v>
      </c>
      <c r="D1270" s="16" t="n">
        <v>25031</v>
      </c>
      <c r="E1270" s="16" t="n">
        <v>907</v>
      </c>
      <c r="F1270" s="16" t="n">
        <v>497</v>
      </c>
      <c r="G1270" s="16" t="n">
        <v>5124</v>
      </c>
      <c r="H1270" s="16" t="n">
        <v>390</v>
      </c>
    </row>
    <row r="1271" customFormat="false" ht="15" hidden="false" customHeight="false" outlineLevel="0" collapsed="false">
      <c r="A1271" s="0" t="n">
        <v>3121</v>
      </c>
      <c r="B1271" s="15" t="n">
        <v>45809</v>
      </c>
      <c r="C1271" s="0" t="n">
        <v>5</v>
      </c>
      <c r="D1271" s="16" t="n">
        <v>25925</v>
      </c>
      <c r="E1271" s="16" t="n">
        <v>1054</v>
      </c>
      <c r="F1271" s="16" t="n">
        <v>604</v>
      </c>
      <c r="G1271" s="16" t="n">
        <v>6276</v>
      </c>
      <c r="H1271" s="16" t="n">
        <v>507</v>
      </c>
    </row>
    <row r="1272" customFormat="false" ht="15" hidden="false" customHeight="false" outlineLevel="0" collapsed="false">
      <c r="A1272" s="0" t="n">
        <v>3121</v>
      </c>
      <c r="B1272" s="15" t="n">
        <v>45901</v>
      </c>
      <c r="C1272" s="0" t="n">
        <v>5</v>
      </c>
      <c r="D1272" s="16" t="n">
        <v>24847</v>
      </c>
      <c r="E1272" s="16" t="n">
        <v>926</v>
      </c>
      <c r="F1272" s="16" t="n">
        <v>723</v>
      </c>
      <c r="G1272" s="16" t="n">
        <v>6205</v>
      </c>
      <c r="H1272" s="16" t="n">
        <v>512</v>
      </c>
    </row>
    <row r="1273" customFormat="false" ht="15" hidden="false" customHeight="false" outlineLevel="0" collapsed="false">
      <c r="A1273" s="0" t="n">
        <v>3121</v>
      </c>
      <c r="B1273" s="15" t="n">
        <v>45992</v>
      </c>
      <c r="C1273" s="0" t="n">
        <v>5</v>
      </c>
      <c r="D1273" s="16" t="n">
        <v>23816</v>
      </c>
      <c r="E1273" s="16" t="n">
        <v>886</v>
      </c>
      <c r="F1273" s="16" t="n">
        <v>798</v>
      </c>
      <c r="G1273" s="16" t="n">
        <v>5896</v>
      </c>
      <c r="H1273" s="16" t="n">
        <v>501</v>
      </c>
    </row>
    <row r="1274" customFormat="false" ht="15" hidden="false" customHeight="false" outlineLevel="0" collapsed="false">
      <c r="A1274" s="0" t="n">
        <v>3121</v>
      </c>
      <c r="B1274" s="15" t="n">
        <v>46082</v>
      </c>
      <c r="C1274" s="0" t="n">
        <v>5</v>
      </c>
      <c r="D1274" s="16" t="n">
        <v>24204</v>
      </c>
      <c r="E1274" s="16" t="n">
        <v>952</v>
      </c>
      <c r="F1274" s="16" t="n">
        <v>988</v>
      </c>
      <c r="G1274" s="16" t="n">
        <v>4667</v>
      </c>
      <c r="H1274" s="16" t="n">
        <v>376</v>
      </c>
    </row>
    <row r="1275" customFormat="false" ht="15" hidden="false" customHeight="false" outlineLevel="0" collapsed="false">
      <c r="A1275" s="0" t="n">
        <v>3121</v>
      </c>
      <c r="B1275" s="15" t="n">
        <v>46174</v>
      </c>
      <c r="C1275" s="0" t="n">
        <v>5</v>
      </c>
      <c r="D1275" s="16" t="n">
        <v>24537</v>
      </c>
      <c r="E1275" s="16" t="n">
        <v>974</v>
      </c>
      <c r="F1275" s="16" t="n">
        <v>1019</v>
      </c>
      <c r="G1275" s="16" t="n">
        <v>5297</v>
      </c>
      <c r="H1275" s="16" t="n">
        <v>411</v>
      </c>
    </row>
    <row r="1276" customFormat="false" ht="15" hidden="false" customHeight="false" outlineLevel="0" collapsed="false">
      <c r="A1276" s="0" t="n">
        <v>3122</v>
      </c>
      <c r="B1276" s="15" t="n">
        <v>45078</v>
      </c>
      <c r="C1276" s="0" t="n">
        <v>5</v>
      </c>
      <c r="D1276" s="16" t="n">
        <v>14365</v>
      </c>
      <c r="E1276" s="16" t="n">
        <v>206</v>
      </c>
      <c r="F1276" s="16" t="n">
        <v>148</v>
      </c>
      <c r="G1276" s="16" t="n">
        <v>1164</v>
      </c>
      <c r="H1276" s="16" t="n">
        <v>111</v>
      </c>
    </row>
    <row r="1277" customFormat="false" ht="15" hidden="false" customHeight="false" outlineLevel="0" collapsed="false">
      <c r="A1277" s="0" t="n">
        <v>3122</v>
      </c>
      <c r="B1277" s="15" t="n">
        <v>45170</v>
      </c>
      <c r="C1277" s="0" t="n">
        <v>5</v>
      </c>
      <c r="D1277" s="16" t="n">
        <v>14371</v>
      </c>
      <c r="E1277" s="16" t="n">
        <v>233</v>
      </c>
      <c r="F1277" s="16" t="n">
        <v>166</v>
      </c>
      <c r="G1277" s="16" t="n">
        <v>1402</v>
      </c>
      <c r="H1277" s="16" t="n">
        <v>139</v>
      </c>
    </row>
    <row r="1278" customFormat="false" ht="15" hidden="false" customHeight="false" outlineLevel="0" collapsed="false">
      <c r="A1278" s="0" t="n">
        <v>3122</v>
      </c>
      <c r="B1278" s="15" t="n">
        <v>45261</v>
      </c>
      <c r="C1278" s="0" t="n">
        <v>5</v>
      </c>
      <c r="D1278" s="16" t="n">
        <v>14411</v>
      </c>
      <c r="E1278" s="16" t="n">
        <v>256</v>
      </c>
      <c r="F1278" s="16" t="n">
        <v>182</v>
      </c>
      <c r="G1278" s="16" t="n">
        <v>1631</v>
      </c>
      <c r="H1278" s="16" t="n">
        <v>164</v>
      </c>
    </row>
    <row r="1279" customFormat="false" ht="15" hidden="false" customHeight="false" outlineLevel="0" collapsed="false">
      <c r="A1279" s="0" t="n">
        <v>3122</v>
      </c>
      <c r="B1279" s="15" t="n">
        <v>45352</v>
      </c>
      <c r="C1279" s="0" t="n">
        <v>5</v>
      </c>
      <c r="D1279" s="16" t="n">
        <v>14507</v>
      </c>
      <c r="E1279" s="16" t="n">
        <v>287</v>
      </c>
      <c r="F1279" s="16" t="n">
        <v>218</v>
      </c>
      <c r="G1279" s="16" t="n">
        <v>1026</v>
      </c>
      <c r="H1279" s="16" t="n">
        <v>137</v>
      </c>
    </row>
    <row r="1280" customFormat="false" ht="15" hidden="false" customHeight="false" outlineLevel="0" collapsed="false">
      <c r="A1280" s="0" t="n">
        <v>3122</v>
      </c>
      <c r="B1280" s="15" t="n">
        <v>45444</v>
      </c>
      <c r="C1280" s="0" t="n">
        <v>5</v>
      </c>
      <c r="D1280" s="16" t="n">
        <v>14542</v>
      </c>
      <c r="E1280" s="16" t="n">
        <v>317</v>
      </c>
      <c r="F1280" s="16" t="n">
        <v>253</v>
      </c>
      <c r="G1280" s="16" t="n">
        <v>1246</v>
      </c>
      <c r="H1280" s="16" t="n">
        <v>162</v>
      </c>
    </row>
    <row r="1281" customFormat="false" ht="15" hidden="false" customHeight="false" outlineLevel="0" collapsed="false">
      <c r="A1281" s="0" t="n">
        <v>3122</v>
      </c>
      <c r="B1281" s="15" t="n">
        <v>45536</v>
      </c>
      <c r="C1281" s="0" t="n">
        <v>5</v>
      </c>
      <c r="D1281" s="16" t="n">
        <v>14645</v>
      </c>
      <c r="E1281" s="16" t="n">
        <v>345</v>
      </c>
      <c r="F1281" s="16" t="n">
        <v>282</v>
      </c>
      <c r="G1281" s="16" t="n">
        <v>1476</v>
      </c>
      <c r="H1281" s="16" t="n">
        <v>191</v>
      </c>
    </row>
    <row r="1282" customFormat="false" ht="15" hidden="false" customHeight="false" outlineLevel="0" collapsed="false">
      <c r="A1282" s="0" t="n">
        <v>3122</v>
      </c>
      <c r="B1282" s="15" t="n">
        <v>45627</v>
      </c>
      <c r="C1282" s="0" t="n">
        <v>5</v>
      </c>
      <c r="D1282" s="16" t="n">
        <v>14772</v>
      </c>
      <c r="E1282" s="16" t="n">
        <v>363</v>
      </c>
      <c r="F1282" s="16" t="n">
        <v>324</v>
      </c>
      <c r="G1282" s="16" t="n">
        <v>1685</v>
      </c>
      <c r="H1282" s="16" t="n">
        <v>215</v>
      </c>
    </row>
    <row r="1283" customFormat="false" ht="15" hidden="false" customHeight="false" outlineLevel="0" collapsed="false">
      <c r="A1283" s="0" t="n">
        <v>3122</v>
      </c>
      <c r="B1283" s="15" t="n">
        <v>45717</v>
      </c>
      <c r="C1283" s="0" t="n">
        <v>5</v>
      </c>
      <c r="D1283" s="16" t="n">
        <v>14756</v>
      </c>
      <c r="E1283" s="16" t="n">
        <v>387</v>
      </c>
      <c r="F1283" s="16" t="n">
        <v>362</v>
      </c>
      <c r="G1283" s="16" t="n">
        <v>911</v>
      </c>
      <c r="H1283" s="16" t="n">
        <v>104</v>
      </c>
    </row>
    <row r="1284" customFormat="false" ht="15" hidden="false" customHeight="false" outlineLevel="0" collapsed="false">
      <c r="A1284" s="0" t="n">
        <v>3122</v>
      </c>
      <c r="B1284" s="15" t="n">
        <v>45809</v>
      </c>
      <c r="C1284" s="0" t="n">
        <v>5</v>
      </c>
      <c r="D1284" s="16" t="n">
        <v>14884</v>
      </c>
      <c r="E1284" s="16" t="n">
        <v>422</v>
      </c>
      <c r="F1284" s="16" t="n">
        <v>422</v>
      </c>
      <c r="G1284" s="16" t="n">
        <v>1153</v>
      </c>
      <c r="H1284" s="16" t="n">
        <v>144</v>
      </c>
    </row>
    <row r="1285" customFormat="false" ht="15" hidden="false" customHeight="false" outlineLevel="0" collapsed="false">
      <c r="A1285" s="0" t="n">
        <v>3122</v>
      </c>
      <c r="B1285" s="15" t="n">
        <v>45901</v>
      </c>
      <c r="C1285" s="0" t="n">
        <v>5</v>
      </c>
      <c r="D1285" s="16" t="n">
        <v>14855</v>
      </c>
      <c r="E1285" s="16" t="n">
        <v>467</v>
      </c>
      <c r="F1285" s="16" t="n">
        <v>455</v>
      </c>
      <c r="G1285" s="16" t="n">
        <v>1353</v>
      </c>
      <c r="H1285" s="16" t="n">
        <v>180</v>
      </c>
    </row>
    <row r="1286" customFormat="false" ht="15" hidden="false" customHeight="false" outlineLevel="0" collapsed="false">
      <c r="A1286" s="0" t="n">
        <v>3122</v>
      </c>
      <c r="B1286" s="15" t="n">
        <v>45992</v>
      </c>
      <c r="C1286" s="0" t="n">
        <v>5</v>
      </c>
      <c r="D1286" s="16" t="n">
        <v>14891</v>
      </c>
      <c r="E1286" s="16" t="n">
        <v>510</v>
      </c>
      <c r="F1286" s="16" t="n">
        <v>500</v>
      </c>
      <c r="G1286" s="16" t="n">
        <v>1606</v>
      </c>
      <c r="H1286" s="16" t="n">
        <v>224</v>
      </c>
    </row>
    <row r="1287" customFormat="false" ht="15" hidden="false" customHeight="false" outlineLevel="0" collapsed="false">
      <c r="A1287" s="0" t="n">
        <v>3122</v>
      </c>
      <c r="B1287" s="15" t="n">
        <v>46082</v>
      </c>
      <c r="C1287" s="0" t="n">
        <v>5</v>
      </c>
      <c r="D1287" s="16" t="n">
        <v>14854</v>
      </c>
      <c r="E1287" s="16" t="n">
        <v>566</v>
      </c>
      <c r="F1287" s="16" t="n">
        <v>532</v>
      </c>
      <c r="G1287" s="16" t="n">
        <v>953</v>
      </c>
      <c r="H1287" s="16" t="n">
        <v>165</v>
      </c>
    </row>
    <row r="1288" customFormat="false" ht="15" hidden="false" customHeight="false" outlineLevel="0" collapsed="false">
      <c r="A1288" s="0" t="n">
        <v>3122</v>
      </c>
      <c r="B1288" s="15" t="n">
        <v>46174</v>
      </c>
      <c r="C1288" s="0" t="n">
        <v>5</v>
      </c>
      <c r="D1288" s="16" t="n">
        <v>14778</v>
      </c>
      <c r="E1288" s="16" t="n">
        <v>634</v>
      </c>
      <c r="F1288" s="16" t="n">
        <v>580</v>
      </c>
      <c r="G1288" s="16" t="n">
        <v>1192</v>
      </c>
      <c r="H1288" s="16" t="n">
        <v>249</v>
      </c>
    </row>
    <row r="1289" customFormat="false" ht="15" hidden="false" customHeight="false" outlineLevel="0" collapsed="false">
      <c r="A1289" s="0" t="n">
        <v>3123</v>
      </c>
      <c r="B1289" s="15" t="n">
        <v>45078</v>
      </c>
      <c r="C1289" s="0" t="n">
        <v>5</v>
      </c>
      <c r="D1289" s="16" t="n">
        <v>9927</v>
      </c>
      <c r="E1289" s="16" t="n">
        <v>153</v>
      </c>
      <c r="F1289" s="16" t="n">
        <v>174</v>
      </c>
      <c r="G1289" s="16" t="n">
        <v>908</v>
      </c>
      <c r="H1289" s="16" t="n">
        <v>97</v>
      </c>
    </row>
    <row r="1290" customFormat="false" ht="15" hidden="false" customHeight="false" outlineLevel="0" collapsed="false">
      <c r="A1290" s="0" t="n">
        <v>3123</v>
      </c>
      <c r="B1290" s="15" t="n">
        <v>45170</v>
      </c>
      <c r="C1290" s="0" t="n">
        <v>5</v>
      </c>
      <c r="D1290" s="16" t="n">
        <v>10010</v>
      </c>
      <c r="E1290" s="16" t="n">
        <v>172</v>
      </c>
      <c r="F1290" s="16" t="n">
        <v>198</v>
      </c>
      <c r="G1290" s="16" t="n">
        <v>1100</v>
      </c>
      <c r="H1290" s="16" t="n">
        <v>118</v>
      </c>
    </row>
    <row r="1291" customFormat="false" ht="15" hidden="false" customHeight="false" outlineLevel="0" collapsed="false">
      <c r="A1291" s="0" t="n">
        <v>3123</v>
      </c>
      <c r="B1291" s="15" t="n">
        <v>45261</v>
      </c>
      <c r="C1291" s="0" t="n">
        <v>5</v>
      </c>
      <c r="D1291" s="16" t="n">
        <v>10028</v>
      </c>
      <c r="E1291" s="16" t="n">
        <v>194</v>
      </c>
      <c r="F1291" s="16" t="n">
        <v>219</v>
      </c>
      <c r="G1291" s="16" t="n">
        <v>1286</v>
      </c>
      <c r="H1291" s="16" t="n">
        <v>142</v>
      </c>
    </row>
    <row r="1292" customFormat="false" ht="15" hidden="false" customHeight="false" outlineLevel="0" collapsed="false">
      <c r="A1292" s="0" t="n">
        <v>3123</v>
      </c>
      <c r="B1292" s="15" t="n">
        <v>45352</v>
      </c>
      <c r="C1292" s="0" t="n">
        <v>5</v>
      </c>
      <c r="D1292" s="16" t="n">
        <v>10039</v>
      </c>
      <c r="E1292" s="16" t="n">
        <v>209</v>
      </c>
      <c r="F1292" s="16" t="n">
        <v>245</v>
      </c>
      <c r="G1292" s="16" t="n">
        <v>825</v>
      </c>
      <c r="H1292" s="16" t="n">
        <v>107</v>
      </c>
    </row>
    <row r="1293" customFormat="false" ht="15" hidden="false" customHeight="false" outlineLevel="0" collapsed="false">
      <c r="A1293" s="0" t="n">
        <v>3123</v>
      </c>
      <c r="B1293" s="15" t="n">
        <v>45444</v>
      </c>
      <c r="C1293" s="0" t="n">
        <v>5</v>
      </c>
      <c r="D1293" s="16" t="n">
        <v>10122</v>
      </c>
      <c r="E1293" s="16" t="n">
        <v>239</v>
      </c>
      <c r="F1293" s="16" t="n">
        <v>272</v>
      </c>
      <c r="G1293" s="16" t="n">
        <v>1027</v>
      </c>
      <c r="H1293" s="16" t="n">
        <v>141</v>
      </c>
    </row>
    <row r="1294" customFormat="false" ht="15" hidden="false" customHeight="false" outlineLevel="0" collapsed="false">
      <c r="A1294" s="0" t="n">
        <v>3123</v>
      </c>
      <c r="B1294" s="15" t="n">
        <v>45536</v>
      </c>
      <c r="C1294" s="0" t="n">
        <v>5</v>
      </c>
      <c r="D1294" s="16" t="n">
        <v>10093</v>
      </c>
      <c r="E1294" s="16" t="n">
        <v>258</v>
      </c>
      <c r="F1294" s="16" t="n">
        <v>303</v>
      </c>
      <c r="G1294" s="16" t="n">
        <v>1191</v>
      </c>
      <c r="H1294" s="16" t="n">
        <v>162</v>
      </c>
    </row>
    <row r="1295" customFormat="false" ht="15" hidden="false" customHeight="false" outlineLevel="0" collapsed="false">
      <c r="A1295" s="0" t="n">
        <v>3123</v>
      </c>
      <c r="B1295" s="15" t="n">
        <v>45627</v>
      </c>
      <c r="C1295" s="0" t="n">
        <v>5</v>
      </c>
      <c r="D1295" s="16" t="n">
        <v>10152</v>
      </c>
      <c r="E1295" s="16" t="n">
        <v>278</v>
      </c>
      <c r="F1295" s="16" t="n">
        <v>349</v>
      </c>
      <c r="G1295" s="16" t="n">
        <v>1422</v>
      </c>
      <c r="H1295" s="16" t="n">
        <v>180</v>
      </c>
    </row>
    <row r="1296" customFormat="false" ht="15" hidden="false" customHeight="false" outlineLevel="0" collapsed="false">
      <c r="A1296" s="0" t="n">
        <v>3123</v>
      </c>
      <c r="B1296" s="15" t="n">
        <v>45717</v>
      </c>
      <c r="C1296" s="0" t="n">
        <v>5</v>
      </c>
      <c r="D1296" s="16" t="n">
        <v>10308</v>
      </c>
      <c r="E1296" s="16" t="n">
        <v>310</v>
      </c>
      <c r="F1296" s="16" t="n">
        <v>394</v>
      </c>
      <c r="G1296" s="16" t="n">
        <v>869</v>
      </c>
      <c r="H1296" s="16" t="n">
        <v>112</v>
      </c>
    </row>
    <row r="1297" customFormat="false" ht="15" hidden="false" customHeight="false" outlineLevel="0" collapsed="false">
      <c r="A1297" s="0" t="n">
        <v>3123</v>
      </c>
      <c r="B1297" s="15" t="n">
        <v>45809</v>
      </c>
      <c r="C1297" s="0" t="n">
        <v>5</v>
      </c>
      <c r="D1297" s="16" t="n">
        <v>10327</v>
      </c>
      <c r="E1297" s="16" t="n">
        <v>340</v>
      </c>
      <c r="F1297" s="16" t="n">
        <v>422</v>
      </c>
      <c r="G1297" s="16" t="n">
        <v>1060</v>
      </c>
      <c r="H1297" s="16" t="n">
        <v>144</v>
      </c>
    </row>
    <row r="1298" customFormat="false" ht="15" hidden="false" customHeight="false" outlineLevel="0" collapsed="false">
      <c r="A1298" s="0" t="n">
        <v>3123</v>
      </c>
      <c r="B1298" s="15" t="n">
        <v>45901</v>
      </c>
      <c r="C1298" s="0" t="n">
        <v>5</v>
      </c>
      <c r="D1298" s="16" t="n">
        <v>10336</v>
      </c>
      <c r="E1298" s="16" t="n">
        <v>372</v>
      </c>
      <c r="F1298" s="16" t="n">
        <v>450</v>
      </c>
      <c r="G1298" s="16" t="n">
        <v>1232</v>
      </c>
      <c r="H1298" s="16" t="n">
        <v>170</v>
      </c>
    </row>
    <row r="1299" customFormat="false" ht="15" hidden="false" customHeight="false" outlineLevel="0" collapsed="false">
      <c r="A1299" s="0" t="n">
        <v>3123</v>
      </c>
      <c r="B1299" s="15" t="n">
        <v>45992</v>
      </c>
      <c r="C1299" s="0" t="n">
        <v>5</v>
      </c>
      <c r="D1299" s="16" t="n">
        <v>10362</v>
      </c>
      <c r="E1299" s="16" t="n">
        <v>404</v>
      </c>
      <c r="F1299" s="16" t="n">
        <v>460</v>
      </c>
      <c r="G1299" s="16" t="n">
        <v>1398</v>
      </c>
      <c r="H1299" s="16" t="n">
        <v>206</v>
      </c>
    </row>
    <row r="1300" customFormat="false" ht="15" hidden="false" customHeight="false" outlineLevel="0" collapsed="false">
      <c r="A1300" s="0" t="n">
        <v>3123</v>
      </c>
      <c r="B1300" s="15" t="n">
        <v>46082</v>
      </c>
      <c r="C1300" s="0" t="n">
        <v>5</v>
      </c>
      <c r="D1300" s="16" t="n">
        <v>10492</v>
      </c>
      <c r="E1300" s="16" t="n">
        <v>439</v>
      </c>
      <c r="F1300" s="16" t="n">
        <v>499</v>
      </c>
      <c r="G1300" s="16" t="n">
        <v>778</v>
      </c>
      <c r="H1300" s="16" t="n">
        <v>138</v>
      </c>
    </row>
    <row r="1301" customFormat="false" ht="15" hidden="false" customHeight="false" outlineLevel="0" collapsed="false">
      <c r="A1301" s="0" t="n">
        <v>3123</v>
      </c>
      <c r="B1301" s="15" t="n">
        <v>46174</v>
      </c>
      <c r="C1301" s="0" t="n">
        <v>5</v>
      </c>
      <c r="D1301" s="16" t="n">
        <v>10528</v>
      </c>
      <c r="E1301" s="16" t="n">
        <v>508</v>
      </c>
      <c r="F1301" s="16" t="n">
        <v>538</v>
      </c>
      <c r="G1301" s="16" t="n">
        <v>998</v>
      </c>
      <c r="H1301" s="16" t="n">
        <v>204</v>
      </c>
    </row>
    <row r="1302" customFormat="false" ht="15" hidden="false" customHeight="false" outlineLevel="0" collapsed="false">
      <c r="A1302" s="0" t="n">
        <v>3124</v>
      </c>
      <c r="B1302" s="15" t="n">
        <v>45078</v>
      </c>
      <c r="C1302" s="0" t="n">
        <v>5</v>
      </c>
      <c r="D1302" s="16" t="n">
        <v>15361</v>
      </c>
      <c r="E1302" s="16" t="n">
        <v>289</v>
      </c>
      <c r="F1302" s="16" t="n">
        <v>191</v>
      </c>
      <c r="G1302" s="16" t="n">
        <v>1297</v>
      </c>
      <c r="H1302" s="16" t="n">
        <v>190</v>
      </c>
    </row>
    <row r="1303" customFormat="false" ht="15" hidden="false" customHeight="false" outlineLevel="0" collapsed="false">
      <c r="A1303" s="0" t="n">
        <v>3124</v>
      </c>
      <c r="B1303" s="15" t="n">
        <v>45170</v>
      </c>
      <c r="C1303" s="0" t="n">
        <v>5</v>
      </c>
      <c r="D1303" s="16" t="n">
        <v>15338</v>
      </c>
      <c r="E1303" s="16" t="n">
        <v>326</v>
      </c>
      <c r="F1303" s="16" t="n">
        <v>216</v>
      </c>
      <c r="G1303" s="16" t="n">
        <v>1560</v>
      </c>
      <c r="H1303" s="16" t="n">
        <v>228</v>
      </c>
    </row>
    <row r="1304" customFormat="false" ht="15" hidden="false" customHeight="false" outlineLevel="0" collapsed="false">
      <c r="A1304" s="0" t="n">
        <v>3124</v>
      </c>
      <c r="B1304" s="15" t="n">
        <v>45261</v>
      </c>
      <c r="C1304" s="0" t="n">
        <v>5</v>
      </c>
      <c r="D1304" s="16" t="n">
        <v>15442</v>
      </c>
      <c r="E1304" s="16" t="n">
        <v>358</v>
      </c>
      <c r="F1304" s="16" t="n">
        <v>245</v>
      </c>
      <c r="G1304" s="16" t="n">
        <v>1840</v>
      </c>
      <c r="H1304" s="16" t="n">
        <v>264</v>
      </c>
    </row>
    <row r="1305" customFormat="false" ht="15" hidden="false" customHeight="false" outlineLevel="0" collapsed="false">
      <c r="A1305" s="0" t="n">
        <v>3124</v>
      </c>
      <c r="B1305" s="15" t="n">
        <v>45352</v>
      </c>
      <c r="C1305" s="0" t="n">
        <v>5</v>
      </c>
      <c r="D1305" s="16" t="n">
        <v>15485</v>
      </c>
      <c r="E1305" s="16" t="n">
        <v>397</v>
      </c>
      <c r="F1305" s="16" t="n">
        <v>278</v>
      </c>
      <c r="G1305" s="16" t="n">
        <v>1222</v>
      </c>
      <c r="H1305" s="16" t="n">
        <v>216</v>
      </c>
    </row>
    <row r="1306" customFormat="false" ht="15" hidden="false" customHeight="false" outlineLevel="0" collapsed="false">
      <c r="A1306" s="0" t="n">
        <v>3124</v>
      </c>
      <c r="B1306" s="15" t="n">
        <v>45444</v>
      </c>
      <c r="C1306" s="0" t="n">
        <v>5</v>
      </c>
      <c r="D1306" s="16" t="n">
        <v>15657</v>
      </c>
      <c r="E1306" s="16" t="n">
        <v>463</v>
      </c>
      <c r="F1306" s="16" t="n">
        <v>313</v>
      </c>
      <c r="G1306" s="16" t="n">
        <v>1536</v>
      </c>
      <c r="H1306" s="16" t="n">
        <v>281</v>
      </c>
    </row>
    <row r="1307" customFormat="false" ht="15" hidden="false" customHeight="false" outlineLevel="0" collapsed="false">
      <c r="A1307" s="0" t="n">
        <v>3124</v>
      </c>
      <c r="B1307" s="15" t="n">
        <v>45536</v>
      </c>
      <c r="C1307" s="0" t="n">
        <v>5</v>
      </c>
      <c r="D1307" s="16" t="n">
        <v>15672</v>
      </c>
      <c r="E1307" s="16" t="n">
        <v>494</v>
      </c>
      <c r="F1307" s="16" t="n">
        <v>347</v>
      </c>
      <c r="G1307" s="16" t="n">
        <v>1774</v>
      </c>
      <c r="H1307" s="16" t="n">
        <v>309</v>
      </c>
    </row>
    <row r="1308" customFormat="false" ht="15" hidden="false" customHeight="false" outlineLevel="0" collapsed="false">
      <c r="A1308" s="0" t="n">
        <v>3124</v>
      </c>
      <c r="B1308" s="15" t="n">
        <v>45627</v>
      </c>
      <c r="C1308" s="0" t="n">
        <v>5</v>
      </c>
      <c r="D1308" s="16" t="n">
        <v>15746</v>
      </c>
      <c r="E1308" s="16" t="n">
        <v>542</v>
      </c>
      <c r="F1308" s="16" t="n">
        <v>376</v>
      </c>
      <c r="G1308" s="16" t="n">
        <v>2039</v>
      </c>
      <c r="H1308" s="16" t="n">
        <v>355</v>
      </c>
    </row>
    <row r="1309" customFormat="false" ht="15" hidden="false" customHeight="false" outlineLevel="0" collapsed="false">
      <c r="A1309" s="0" t="n">
        <v>3124</v>
      </c>
      <c r="B1309" s="15" t="n">
        <v>45717</v>
      </c>
      <c r="C1309" s="0" t="n">
        <v>5</v>
      </c>
      <c r="D1309" s="16" t="n">
        <v>15785</v>
      </c>
      <c r="E1309" s="16" t="n">
        <v>589</v>
      </c>
      <c r="F1309" s="16" t="n">
        <v>420</v>
      </c>
      <c r="G1309" s="16" t="n">
        <v>1110</v>
      </c>
      <c r="H1309" s="16" t="n">
        <v>196</v>
      </c>
    </row>
    <row r="1310" customFormat="false" ht="15" hidden="false" customHeight="false" outlineLevel="0" collapsed="false">
      <c r="A1310" s="0" t="n">
        <v>3124</v>
      </c>
      <c r="B1310" s="15" t="n">
        <v>45809</v>
      </c>
      <c r="C1310" s="0" t="n">
        <v>5</v>
      </c>
      <c r="D1310" s="16" t="n">
        <v>15871</v>
      </c>
      <c r="E1310" s="16" t="n">
        <v>657</v>
      </c>
      <c r="F1310" s="16" t="n">
        <v>457</v>
      </c>
      <c r="G1310" s="16" t="n">
        <v>1384</v>
      </c>
      <c r="H1310" s="16" t="n">
        <v>260</v>
      </c>
    </row>
    <row r="1311" customFormat="false" ht="15" hidden="false" customHeight="false" outlineLevel="0" collapsed="false">
      <c r="A1311" s="0" t="n">
        <v>3124</v>
      </c>
      <c r="B1311" s="15" t="n">
        <v>45901</v>
      </c>
      <c r="C1311" s="0" t="n">
        <v>5</v>
      </c>
      <c r="D1311" s="16" t="n">
        <v>15916</v>
      </c>
      <c r="E1311" s="16" t="n">
        <v>717</v>
      </c>
      <c r="F1311" s="16" t="n">
        <v>495</v>
      </c>
      <c r="G1311" s="16" t="n">
        <v>1623</v>
      </c>
      <c r="H1311" s="16" t="n">
        <v>323</v>
      </c>
    </row>
    <row r="1312" customFormat="false" ht="15" hidden="false" customHeight="false" outlineLevel="0" collapsed="false">
      <c r="A1312" s="0" t="n">
        <v>3124</v>
      </c>
      <c r="B1312" s="15" t="n">
        <v>45992</v>
      </c>
      <c r="C1312" s="0" t="n">
        <v>5</v>
      </c>
      <c r="D1312" s="16" t="n">
        <v>15962</v>
      </c>
      <c r="E1312" s="16" t="n">
        <v>790</v>
      </c>
      <c r="F1312" s="16" t="n">
        <v>540</v>
      </c>
      <c r="G1312" s="16" t="n">
        <v>1862</v>
      </c>
      <c r="H1312" s="16" t="n">
        <v>386</v>
      </c>
    </row>
    <row r="1313" customFormat="false" ht="15" hidden="false" customHeight="false" outlineLevel="0" collapsed="false">
      <c r="A1313" s="0" t="n">
        <v>3124</v>
      </c>
      <c r="B1313" s="15" t="n">
        <v>46082</v>
      </c>
      <c r="C1313" s="0" t="n">
        <v>5</v>
      </c>
      <c r="D1313" s="16" t="n">
        <v>16020</v>
      </c>
      <c r="E1313" s="16" t="n">
        <v>883</v>
      </c>
      <c r="F1313" s="16" t="n">
        <v>585</v>
      </c>
      <c r="G1313" s="16" t="n">
        <v>1032</v>
      </c>
      <c r="H1313" s="16" t="n">
        <v>278</v>
      </c>
    </row>
    <row r="1314" customFormat="false" ht="15" hidden="false" customHeight="false" outlineLevel="0" collapsed="false">
      <c r="A1314" s="0" t="n">
        <v>3124</v>
      </c>
      <c r="B1314" s="15" t="n">
        <v>46174</v>
      </c>
      <c r="C1314" s="0" t="n">
        <v>5</v>
      </c>
      <c r="D1314" s="16" t="n">
        <v>15998</v>
      </c>
      <c r="E1314" s="16" t="n">
        <v>1005</v>
      </c>
      <c r="F1314" s="16" t="n">
        <v>628</v>
      </c>
      <c r="G1314" s="16" t="n">
        <v>1311</v>
      </c>
      <c r="H1314" s="16" t="n">
        <v>406</v>
      </c>
    </row>
    <row r="1315" customFormat="false" ht="15" hidden="false" customHeight="false" outlineLevel="0" collapsed="false">
      <c r="A1315" s="0" t="n">
        <v>3125</v>
      </c>
      <c r="B1315" s="15" t="n">
        <v>45078</v>
      </c>
      <c r="C1315" s="0" t="n">
        <v>1</v>
      </c>
      <c r="D1315" s="16" t="n">
        <v>11167</v>
      </c>
      <c r="E1315" s="16" t="n">
        <v>136</v>
      </c>
      <c r="F1315" s="16" t="n">
        <v>171</v>
      </c>
      <c r="G1315" s="16" t="n">
        <v>992</v>
      </c>
      <c r="H1315" s="16" t="n">
        <v>89</v>
      </c>
    </row>
    <row r="1316" customFormat="false" ht="15" hidden="false" customHeight="false" outlineLevel="0" collapsed="false">
      <c r="A1316" s="0" t="n">
        <v>3125</v>
      </c>
      <c r="B1316" s="15" t="n">
        <v>45170</v>
      </c>
      <c r="C1316" s="0" t="n">
        <v>1</v>
      </c>
      <c r="D1316" s="16" t="n">
        <v>11195</v>
      </c>
      <c r="E1316" s="16" t="n">
        <v>146</v>
      </c>
      <c r="F1316" s="16" t="n">
        <v>185</v>
      </c>
      <c r="G1316" s="16" t="n">
        <v>1180</v>
      </c>
      <c r="H1316" s="16" t="n">
        <v>103</v>
      </c>
    </row>
    <row r="1317" customFormat="false" ht="15" hidden="false" customHeight="false" outlineLevel="0" collapsed="false">
      <c r="A1317" s="0" t="n">
        <v>3125</v>
      </c>
      <c r="B1317" s="15" t="n">
        <v>45261</v>
      </c>
      <c r="C1317" s="0" t="n">
        <v>1</v>
      </c>
      <c r="D1317" s="16" t="n">
        <v>11321</v>
      </c>
      <c r="E1317" s="16" t="n">
        <v>167</v>
      </c>
      <c r="F1317" s="16" t="n">
        <v>194</v>
      </c>
      <c r="G1317" s="16" t="n">
        <v>1319</v>
      </c>
      <c r="H1317" s="16" t="n">
        <v>123</v>
      </c>
    </row>
    <row r="1318" customFormat="false" ht="15" hidden="false" customHeight="false" outlineLevel="0" collapsed="false">
      <c r="A1318" s="0" t="n">
        <v>3125</v>
      </c>
      <c r="B1318" s="15" t="n">
        <v>45352</v>
      </c>
      <c r="C1318" s="0" t="n">
        <v>1</v>
      </c>
      <c r="D1318" s="16" t="n">
        <v>11230</v>
      </c>
      <c r="E1318" s="16" t="n">
        <v>187</v>
      </c>
      <c r="F1318" s="16" t="n">
        <v>205</v>
      </c>
      <c r="G1318" s="16" t="n">
        <v>932</v>
      </c>
      <c r="H1318" s="16" t="n">
        <v>92</v>
      </c>
    </row>
    <row r="1319" customFormat="false" ht="15" hidden="false" customHeight="false" outlineLevel="0" collapsed="false">
      <c r="A1319" s="0" t="n">
        <v>3125</v>
      </c>
      <c r="B1319" s="15" t="n">
        <v>45444</v>
      </c>
      <c r="C1319" s="0" t="n">
        <v>1</v>
      </c>
      <c r="D1319" s="16" t="n">
        <v>11306</v>
      </c>
      <c r="E1319" s="16" t="n">
        <v>214</v>
      </c>
      <c r="F1319" s="16" t="n">
        <v>249</v>
      </c>
      <c r="G1319" s="16" t="n">
        <v>1136</v>
      </c>
      <c r="H1319" s="16" t="n">
        <v>119</v>
      </c>
    </row>
    <row r="1320" customFormat="false" ht="15" hidden="false" customHeight="false" outlineLevel="0" collapsed="false">
      <c r="A1320" s="0" t="n">
        <v>3125</v>
      </c>
      <c r="B1320" s="15" t="n">
        <v>45536</v>
      </c>
      <c r="C1320" s="0" t="n">
        <v>1</v>
      </c>
      <c r="D1320" s="16" t="n">
        <v>11262</v>
      </c>
      <c r="E1320" s="16" t="n">
        <v>237</v>
      </c>
      <c r="F1320" s="16" t="n">
        <v>272</v>
      </c>
      <c r="G1320" s="16" t="n">
        <v>1324</v>
      </c>
      <c r="H1320" s="16" t="n">
        <v>144</v>
      </c>
    </row>
    <row r="1321" customFormat="false" ht="15" hidden="false" customHeight="false" outlineLevel="0" collapsed="false">
      <c r="A1321" s="0" t="n">
        <v>3125</v>
      </c>
      <c r="B1321" s="15" t="n">
        <v>45627</v>
      </c>
      <c r="C1321" s="0" t="n">
        <v>1</v>
      </c>
      <c r="D1321" s="16" t="n">
        <v>11334</v>
      </c>
      <c r="E1321" s="16" t="n">
        <v>267</v>
      </c>
      <c r="F1321" s="16" t="n">
        <v>298</v>
      </c>
      <c r="G1321" s="16" t="n">
        <v>1501</v>
      </c>
      <c r="H1321" s="16" t="n">
        <v>175</v>
      </c>
    </row>
    <row r="1322" customFormat="false" ht="15" hidden="false" customHeight="false" outlineLevel="0" collapsed="false">
      <c r="A1322" s="0" t="n">
        <v>3125</v>
      </c>
      <c r="B1322" s="15" t="n">
        <v>45717</v>
      </c>
      <c r="C1322" s="0" t="n">
        <v>1</v>
      </c>
      <c r="D1322" s="16" t="n">
        <v>11265</v>
      </c>
      <c r="E1322" s="16" t="n">
        <v>297</v>
      </c>
      <c r="F1322" s="16" t="n">
        <v>311</v>
      </c>
      <c r="G1322" s="16" t="n">
        <v>860</v>
      </c>
      <c r="H1322" s="16" t="n">
        <v>117</v>
      </c>
    </row>
    <row r="1323" customFormat="false" ht="15" hidden="false" customHeight="false" outlineLevel="0" collapsed="false">
      <c r="A1323" s="0" t="n">
        <v>3125</v>
      </c>
      <c r="B1323" s="15" t="n">
        <v>45809</v>
      </c>
      <c r="C1323" s="0" t="n">
        <v>1</v>
      </c>
      <c r="D1323" s="16" t="n">
        <v>11407</v>
      </c>
      <c r="E1323" s="16" t="n">
        <v>333</v>
      </c>
      <c r="F1323" s="16" t="n">
        <v>342</v>
      </c>
      <c r="G1323" s="16" t="n">
        <v>1051</v>
      </c>
      <c r="H1323" s="16" t="n">
        <v>150</v>
      </c>
    </row>
    <row r="1324" customFormat="false" ht="15" hidden="false" customHeight="false" outlineLevel="0" collapsed="false">
      <c r="A1324" s="0" t="n">
        <v>3125</v>
      </c>
      <c r="B1324" s="15" t="n">
        <v>45901</v>
      </c>
      <c r="C1324" s="0" t="n">
        <v>1</v>
      </c>
      <c r="D1324" s="16" t="n">
        <v>11609</v>
      </c>
      <c r="E1324" s="16" t="n">
        <v>370</v>
      </c>
      <c r="F1324" s="16" t="n">
        <v>374</v>
      </c>
      <c r="G1324" s="16" t="n">
        <v>1238</v>
      </c>
      <c r="H1324" s="16" t="n">
        <v>186</v>
      </c>
    </row>
    <row r="1325" customFormat="false" ht="15" hidden="false" customHeight="false" outlineLevel="0" collapsed="false">
      <c r="A1325" s="0" t="n">
        <v>3125</v>
      </c>
      <c r="B1325" s="15" t="n">
        <v>45992</v>
      </c>
      <c r="C1325" s="0" t="n">
        <v>1</v>
      </c>
      <c r="D1325" s="16" t="n">
        <v>11705</v>
      </c>
      <c r="E1325" s="16" t="n">
        <v>397</v>
      </c>
      <c r="F1325" s="16" t="n">
        <v>416</v>
      </c>
      <c r="G1325" s="16" t="n">
        <v>1417</v>
      </c>
      <c r="H1325" s="16" t="n">
        <v>215</v>
      </c>
    </row>
    <row r="1326" customFormat="false" ht="15" hidden="false" customHeight="false" outlineLevel="0" collapsed="false">
      <c r="A1326" s="0" t="n">
        <v>3125</v>
      </c>
      <c r="B1326" s="15" t="n">
        <v>46082</v>
      </c>
      <c r="C1326" s="0" t="n">
        <v>1</v>
      </c>
      <c r="D1326" s="16" t="n">
        <v>11717</v>
      </c>
      <c r="E1326" s="16" t="n">
        <v>429</v>
      </c>
      <c r="F1326" s="16" t="n">
        <v>460</v>
      </c>
      <c r="G1326" s="16" t="n">
        <v>902</v>
      </c>
      <c r="H1326" s="16" t="n">
        <v>161</v>
      </c>
    </row>
    <row r="1327" customFormat="false" ht="15" hidden="false" customHeight="false" outlineLevel="0" collapsed="false">
      <c r="A1327" s="0" t="n">
        <v>3125</v>
      </c>
      <c r="B1327" s="15" t="n">
        <v>46174</v>
      </c>
      <c r="C1327" s="0" t="n">
        <v>1</v>
      </c>
      <c r="D1327" s="16" t="n">
        <v>11791</v>
      </c>
      <c r="E1327" s="16" t="n">
        <v>505</v>
      </c>
      <c r="F1327" s="16" t="n">
        <v>553</v>
      </c>
      <c r="G1327" s="16" t="n">
        <v>1134</v>
      </c>
      <c r="H1327" s="16" t="n">
        <v>236</v>
      </c>
    </row>
    <row r="1328" customFormat="false" ht="15" hidden="false" customHeight="false" outlineLevel="0" collapsed="false">
      <c r="A1328" s="0" t="n">
        <v>3126</v>
      </c>
      <c r="B1328" s="15" t="n">
        <v>45078</v>
      </c>
      <c r="C1328" s="0" t="n">
        <v>5</v>
      </c>
      <c r="D1328" s="16" t="n">
        <v>5655</v>
      </c>
      <c r="E1328" s="16" t="n">
        <v>112</v>
      </c>
      <c r="F1328" s="16" t="n">
        <v>67</v>
      </c>
      <c r="G1328" s="16" t="n">
        <v>488</v>
      </c>
      <c r="H1328" s="16" t="n">
        <v>67</v>
      </c>
    </row>
    <row r="1329" customFormat="false" ht="15" hidden="false" customHeight="false" outlineLevel="0" collapsed="false">
      <c r="A1329" s="0" t="n">
        <v>3126</v>
      </c>
      <c r="B1329" s="15" t="n">
        <v>45170</v>
      </c>
      <c r="C1329" s="0" t="n">
        <v>5</v>
      </c>
      <c r="D1329" s="16" t="n">
        <v>5648</v>
      </c>
      <c r="E1329" s="16" t="n">
        <v>124</v>
      </c>
      <c r="F1329" s="16" t="n">
        <v>69</v>
      </c>
      <c r="G1329" s="16" t="n">
        <v>565</v>
      </c>
      <c r="H1329" s="16" t="n">
        <v>80</v>
      </c>
    </row>
    <row r="1330" customFormat="false" ht="15" hidden="false" customHeight="false" outlineLevel="0" collapsed="false">
      <c r="A1330" s="0" t="n">
        <v>3126</v>
      </c>
      <c r="B1330" s="15" t="n">
        <v>45261</v>
      </c>
      <c r="C1330" s="0" t="n">
        <v>5</v>
      </c>
      <c r="D1330" s="16" t="n">
        <v>5632</v>
      </c>
      <c r="E1330" s="16" t="n">
        <v>137</v>
      </c>
      <c r="F1330" s="16" t="n">
        <v>76</v>
      </c>
      <c r="G1330" s="16" t="n">
        <v>646</v>
      </c>
      <c r="H1330" s="16" t="n">
        <v>93</v>
      </c>
    </row>
    <row r="1331" customFormat="false" ht="15" hidden="false" customHeight="false" outlineLevel="0" collapsed="false">
      <c r="A1331" s="0" t="n">
        <v>3126</v>
      </c>
      <c r="B1331" s="15" t="n">
        <v>45352</v>
      </c>
      <c r="C1331" s="0" t="n">
        <v>5</v>
      </c>
      <c r="D1331" s="16" t="n">
        <v>5675</v>
      </c>
      <c r="E1331" s="16" t="n">
        <v>165</v>
      </c>
      <c r="F1331" s="16" t="n">
        <v>87</v>
      </c>
      <c r="G1331" s="16" t="n">
        <v>379</v>
      </c>
      <c r="H1331" s="16" t="n">
        <v>86</v>
      </c>
    </row>
    <row r="1332" customFormat="false" ht="15" hidden="false" customHeight="false" outlineLevel="0" collapsed="false">
      <c r="A1332" s="0" t="n">
        <v>3126</v>
      </c>
      <c r="B1332" s="15" t="n">
        <v>45444</v>
      </c>
      <c r="C1332" s="0" t="n">
        <v>5</v>
      </c>
      <c r="D1332" s="16" t="n">
        <v>5717</v>
      </c>
      <c r="E1332" s="16" t="n">
        <v>181</v>
      </c>
      <c r="F1332" s="16" t="n">
        <v>98</v>
      </c>
      <c r="G1332" s="16" t="n">
        <v>474</v>
      </c>
      <c r="H1332" s="16" t="n">
        <v>101</v>
      </c>
    </row>
    <row r="1333" customFormat="false" ht="15" hidden="false" customHeight="false" outlineLevel="0" collapsed="false">
      <c r="A1333" s="0" t="n">
        <v>3126</v>
      </c>
      <c r="B1333" s="15" t="n">
        <v>45536</v>
      </c>
      <c r="C1333" s="0" t="n">
        <v>5</v>
      </c>
      <c r="D1333" s="16" t="n">
        <v>5702</v>
      </c>
      <c r="E1333" s="16" t="n">
        <v>199</v>
      </c>
      <c r="F1333" s="16" t="n">
        <v>120</v>
      </c>
      <c r="G1333" s="16" t="n">
        <v>593</v>
      </c>
      <c r="H1333" s="16" t="n">
        <v>120</v>
      </c>
    </row>
    <row r="1334" customFormat="false" ht="15" hidden="false" customHeight="false" outlineLevel="0" collapsed="false">
      <c r="A1334" s="0" t="n">
        <v>3126</v>
      </c>
      <c r="B1334" s="15" t="n">
        <v>45627</v>
      </c>
      <c r="C1334" s="0" t="n">
        <v>5</v>
      </c>
      <c r="D1334" s="16" t="n">
        <v>5718</v>
      </c>
      <c r="E1334" s="16" t="n">
        <v>220</v>
      </c>
      <c r="F1334" s="16" t="n">
        <v>137</v>
      </c>
      <c r="G1334" s="16" t="n">
        <v>699</v>
      </c>
      <c r="H1334" s="16" t="n">
        <v>140</v>
      </c>
    </row>
    <row r="1335" customFormat="false" ht="15" hidden="false" customHeight="false" outlineLevel="0" collapsed="false">
      <c r="A1335" s="0" t="n">
        <v>3126</v>
      </c>
      <c r="B1335" s="15" t="n">
        <v>45717</v>
      </c>
      <c r="C1335" s="0" t="n">
        <v>5</v>
      </c>
      <c r="D1335" s="16" t="n">
        <v>5668</v>
      </c>
      <c r="E1335" s="16" t="n">
        <v>228</v>
      </c>
      <c r="F1335" s="16" t="n">
        <v>156</v>
      </c>
      <c r="G1335" s="16" t="n">
        <v>381</v>
      </c>
      <c r="H1335" s="16" t="n">
        <v>65</v>
      </c>
    </row>
    <row r="1336" customFormat="false" ht="15" hidden="false" customHeight="false" outlineLevel="0" collapsed="false">
      <c r="A1336" s="0" t="n">
        <v>3126</v>
      </c>
      <c r="B1336" s="15" t="n">
        <v>45809</v>
      </c>
      <c r="C1336" s="0" t="n">
        <v>5</v>
      </c>
      <c r="D1336" s="16" t="n">
        <v>5653</v>
      </c>
      <c r="E1336" s="16" t="n">
        <v>248</v>
      </c>
      <c r="F1336" s="16" t="n">
        <v>178</v>
      </c>
      <c r="G1336" s="16" t="n">
        <v>483</v>
      </c>
      <c r="H1336" s="16" t="n">
        <v>89</v>
      </c>
    </row>
    <row r="1337" customFormat="false" ht="15" hidden="false" customHeight="false" outlineLevel="0" collapsed="false">
      <c r="A1337" s="0" t="n">
        <v>3126</v>
      </c>
      <c r="B1337" s="15" t="n">
        <v>45901</v>
      </c>
      <c r="C1337" s="0" t="n">
        <v>5</v>
      </c>
      <c r="D1337" s="16" t="n">
        <v>5633</v>
      </c>
      <c r="E1337" s="16" t="n">
        <v>261</v>
      </c>
      <c r="F1337" s="16" t="n">
        <v>199</v>
      </c>
      <c r="G1337" s="16" t="n">
        <v>556</v>
      </c>
      <c r="H1337" s="16" t="n">
        <v>103</v>
      </c>
    </row>
    <row r="1338" customFormat="false" ht="15" hidden="false" customHeight="false" outlineLevel="0" collapsed="false">
      <c r="A1338" s="0" t="n">
        <v>3126</v>
      </c>
      <c r="B1338" s="15" t="n">
        <v>45992</v>
      </c>
      <c r="C1338" s="0" t="n">
        <v>5</v>
      </c>
      <c r="D1338" s="16" t="n">
        <v>5634</v>
      </c>
      <c r="E1338" s="16" t="n">
        <v>284</v>
      </c>
      <c r="F1338" s="16" t="n">
        <v>209</v>
      </c>
      <c r="G1338" s="16" t="n">
        <v>643</v>
      </c>
      <c r="H1338" s="16" t="n">
        <v>127</v>
      </c>
    </row>
    <row r="1339" customFormat="false" ht="15" hidden="false" customHeight="false" outlineLevel="0" collapsed="false">
      <c r="A1339" s="0" t="n">
        <v>3126</v>
      </c>
      <c r="B1339" s="15" t="n">
        <v>46082</v>
      </c>
      <c r="C1339" s="0" t="n">
        <v>5</v>
      </c>
      <c r="D1339" s="16" t="n">
        <v>5684</v>
      </c>
      <c r="E1339" s="16" t="n">
        <v>312</v>
      </c>
      <c r="F1339" s="16" t="n">
        <v>224</v>
      </c>
      <c r="G1339" s="16" t="n">
        <v>382</v>
      </c>
      <c r="H1339" s="16" t="n">
        <v>90</v>
      </c>
    </row>
    <row r="1340" customFormat="false" ht="15" hidden="false" customHeight="false" outlineLevel="0" collapsed="false">
      <c r="A1340" s="0" t="n">
        <v>3126</v>
      </c>
      <c r="B1340" s="15" t="n">
        <v>46174</v>
      </c>
      <c r="C1340" s="0" t="n">
        <v>5</v>
      </c>
      <c r="D1340" s="16" t="n">
        <v>5684</v>
      </c>
      <c r="E1340" s="16" t="n">
        <v>347</v>
      </c>
      <c r="F1340" s="16" t="n">
        <v>248</v>
      </c>
      <c r="G1340" s="16" t="n">
        <v>486</v>
      </c>
      <c r="H1340" s="16" t="n">
        <v>132</v>
      </c>
    </row>
    <row r="1341" customFormat="false" ht="15" hidden="false" customHeight="false" outlineLevel="0" collapsed="false">
      <c r="A1341" s="0" t="n">
        <v>3127</v>
      </c>
      <c r="B1341" s="15" t="n">
        <v>45078</v>
      </c>
      <c r="C1341" s="0" t="n">
        <v>4</v>
      </c>
      <c r="D1341" s="16" t="n">
        <v>12983</v>
      </c>
      <c r="E1341" s="16" t="n">
        <v>179</v>
      </c>
      <c r="F1341" s="16" t="n">
        <v>153</v>
      </c>
      <c r="G1341" s="16" t="n">
        <v>982</v>
      </c>
      <c r="H1341" s="16" t="n">
        <v>125</v>
      </c>
    </row>
    <row r="1342" customFormat="false" ht="15" hidden="false" customHeight="false" outlineLevel="0" collapsed="false">
      <c r="A1342" s="0" t="n">
        <v>3127</v>
      </c>
      <c r="B1342" s="15" t="n">
        <v>45170</v>
      </c>
      <c r="C1342" s="0" t="n">
        <v>4</v>
      </c>
      <c r="D1342" s="16" t="n">
        <v>13068</v>
      </c>
      <c r="E1342" s="16" t="n">
        <v>208</v>
      </c>
      <c r="F1342" s="16" t="n">
        <v>166</v>
      </c>
      <c r="G1342" s="16" t="n">
        <v>1162</v>
      </c>
      <c r="H1342" s="16" t="n">
        <v>152</v>
      </c>
    </row>
    <row r="1343" customFormat="false" ht="15" hidden="false" customHeight="false" outlineLevel="0" collapsed="false">
      <c r="A1343" s="0" t="n">
        <v>3127</v>
      </c>
      <c r="B1343" s="15" t="n">
        <v>45261</v>
      </c>
      <c r="C1343" s="0" t="n">
        <v>4</v>
      </c>
      <c r="D1343" s="16" t="n">
        <v>13112</v>
      </c>
      <c r="E1343" s="16" t="n">
        <v>239</v>
      </c>
      <c r="F1343" s="16" t="n">
        <v>190</v>
      </c>
      <c r="G1343" s="16" t="n">
        <v>1383</v>
      </c>
      <c r="H1343" s="16" t="n">
        <v>179</v>
      </c>
    </row>
    <row r="1344" customFormat="false" ht="15" hidden="false" customHeight="false" outlineLevel="0" collapsed="false">
      <c r="A1344" s="0" t="n">
        <v>3127</v>
      </c>
      <c r="B1344" s="15" t="n">
        <v>45352</v>
      </c>
      <c r="C1344" s="0" t="n">
        <v>4</v>
      </c>
      <c r="D1344" s="16" t="n">
        <v>13381</v>
      </c>
      <c r="E1344" s="16" t="n">
        <v>268</v>
      </c>
      <c r="F1344" s="16" t="n">
        <v>196</v>
      </c>
      <c r="G1344" s="16" t="n">
        <v>989</v>
      </c>
      <c r="H1344" s="16" t="n">
        <v>140</v>
      </c>
    </row>
    <row r="1345" customFormat="false" ht="15" hidden="false" customHeight="false" outlineLevel="0" collapsed="false">
      <c r="A1345" s="0" t="n">
        <v>3127</v>
      </c>
      <c r="B1345" s="15" t="n">
        <v>45444</v>
      </c>
      <c r="C1345" s="0" t="n">
        <v>4</v>
      </c>
      <c r="D1345" s="16" t="n">
        <v>13454</v>
      </c>
      <c r="E1345" s="16" t="n">
        <v>317</v>
      </c>
      <c r="F1345" s="16" t="n">
        <v>209</v>
      </c>
      <c r="G1345" s="16" t="n">
        <v>1224</v>
      </c>
      <c r="H1345" s="16" t="n">
        <v>186</v>
      </c>
    </row>
    <row r="1346" customFormat="false" ht="15" hidden="false" customHeight="false" outlineLevel="0" collapsed="false">
      <c r="A1346" s="0" t="n">
        <v>3127</v>
      </c>
      <c r="B1346" s="15" t="n">
        <v>45536</v>
      </c>
      <c r="C1346" s="0" t="n">
        <v>4</v>
      </c>
      <c r="D1346" s="16" t="n">
        <v>13488</v>
      </c>
      <c r="E1346" s="16" t="n">
        <v>345</v>
      </c>
      <c r="F1346" s="16" t="n">
        <v>250</v>
      </c>
      <c r="G1346" s="16" t="n">
        <v>1431</v>
      </c>
      <c r="H1346" s="16" t="n">
        <v>215</v>
      </c>
    </row>
    <row r="1347" customFormat="false" ht="15" hidden="false" customHeight="false" outlineLevel="0" collapsed="false">
      <c r="A1347" s="0" t="n">
        <v>3127</v>
      </c>
      <c r="B1347" s="15" t="n">
        <v>45627</v>
      </c>
      <c r="C1347" s="0" t="n">
        <v>4</v>
      </c>
      <c r="D1347" s="16" t="n">
        <v>13519</v>
      </c>
      <c r="E1347" s="16" t="n">
        <v>384</v>
      </c>
      <c r="F1347" s="16" t="n">
        <v>269</v>
      </c>
      <c r="G1347" s="16" t="n">
        <v>1638</v>
      </c>
      <c r="H1347" s="16" t="n">
        <v>256</v>
      </c>
    </row>
    <row r="1348" customFormat="false" ht="15" hidden="false" customHeight="false" outlineLevel="0" collapsed="false">
      <c r="A1348" s="0" t="n">
        <v>3127</v>
      </c>
      <c r="B1348" s="15" t="n">
        <v>45717</v>
      </c>
      <c r="C1348" s="0" t="n">
        <v>4</v>
      </c>
      <c r="D1348" s="16" t="n">
        <v>13613</v>
      </c>
      <c r="E1348" s="16" t="n">
        <v>409</v>
      </c>
      <c r="F1348" s="16" t="n">
        <v>295</v>
      </c>
      <c r="G1348" s="16" t="n">
        <v>906</v>
      </c>
      <c r="H1348" s="16" t="n">
        <v>141</v>
      </c>
    </row>
    <row r="1349" customFormat="false" ht="15" hidden="false" customHeight="false" outlineLevel="0" collapsed="false">
      <c r="A1349" s="0" t="n">
        <v>3127</v>
      </c>
      <c r="B1349" s="15" t="n">
        <v>45809</v>
      </c>
      <c r="C1349" s="0" t="n">
        <v>4</v>
      </c>
      <c r="D1349" s="16" t="n">
        <v>13666</v>
      </c>
      <c r="E1349" s="16" t="n">
        <v>472</v>
      </c>
      <c r="F1349" s="16" t="n">
        <v>326</v>
      </c>
      <c r="G1349" s="16" t="n">
        <v>1144</v>
      </c>
      <c r="H1349" s="16" t="n">
        <v>198</v>
      </c>
    </row>
    <row r="1350" customFormat="false" ht="15" hidden="false" customHeight="false" outlineLevel="0" collapsed="false">
      <c r="A1350" s="0" t="n">
        <v>3127</v>
      </c>
      <c r="B1350" s="15" t="n">
        <v>45901</v>
      </c>
      <c r="C1350" s="0" t="n">
        <v>4</v>
      </c>
      <c r="D1350" s="16" t="n">
        <v>13721</v>
      </c>
      <c r="E1350" s="16" t="n">
        <v>516</v>
      </c>
      <c r="F1350" s="16" t="n">
        <v>362</v>
      </c>
      <c r="G1350" s="16" t="n">
        <v>1344</v>
      </c>
      <c r="H1350" s="16" t="n">
        <v>238</v>
      </c>
    </row>
    <row r="1351" customFormat="false" ht="15" hidden="false" customHeight="false" outlineLevel="0" collapsed="false">
      <c r="A1351" s="0" t="n">
        <v>3127</v>
      </c>
      <c r="B1351" s="15" t="n">
        <v>45992</v>
      </c>
      <c r="C1351" s="0" t="n">
        <v>4</v>
      </c>
      <c r="D1351" s="16" t="n">
        <v>13774</v>
      </c>
      <c r="E1351" s="16" t="n">
        <v>545</v>
      </c>
      <c r="F1351" s="16" t="n">
        <v>406</v>
      </c>
      <c r="G1351" s="16" t="n">
        <v>1579</v>
      </c>
      <c r="H1351" s="16" t="n">
        <v>266</v>
      </c>
    </row>
    <row r="1352" customFormat="false" ht="15" hidden="false" customHeight="false" outlineLevel="0" collapsed="false">
      <c r="A1352" s="0" t="n">
        <v>3127</v>
      </c>
      <c r="B1352" s="15" t="n">
        <v>46082</v>
      </c>
      <c r="C1352" s="0" t="n">
        <v>4</v>
      </c>
      <c r="D1352" s="16" t="n">
        <v>13459</v>
      </c>
      <c r="E1352" s="16" t="n">
        <v>605</v>
      </c>
      <c r="F1352" s="16" t="n">
        <v>436</v>
      </c>
      <c r="G1352" s="16" t="n">
        <v>831</v>
      </c>
      <c r="H1352" s="16" t="n">
        <v>194</v>
      </c>
    </row>
    <row r="1353" customFormat="false" ht="15" hidden="false" customHeight="false" outlineLevel="0" collapsed="false">
      <c r="A1353" s="0" t="n">
        <v>3127</v>
      </c>
      <c r="B1353" s="15" t="n">
        <v>46174</v>
      </c>
      <c r="C1353" s="0" t="n">
        <v>4</v>
      </c>
      <c r="D1353" s="16" t="n">
        <v>13470</v>
      </c>
      <c r="E1353" s="16" t="n">
        <v>704</v>
      </c>
      <c r="F1353" s="16" t="n">
        <v>464</v>
      </c>
      <c r="G1353" s="16" t="n">
        <v>1043</v>
      </c>
      <c r="H1353" s="16" t="n">
        <v>301</v>
      </c>
    </row>
    <row r="1354" customFormat="false" ht="15" hidden="false" customHeight="false" outlineLevel="0" collapsed="false">
      <c r="A1354" s="0" t="n">
        <v>3128</v>
      </c>
      <c r="B1354" s="15" t="n">
        <v>45078</v>
      </c>
      <c r="C1354" s="0" t="n">
        <v>1</v>
      </c>
      <c r="D1354" s="16" t="n">
        <v>14334</v>
      </c>
      <c r="E1354" s="16" t="n">
        <v>162</v>
      </c>
      <c r="F1354" s="16" t="n">
        <v>184</v>
      </c>
      <c r="G1354" s="16" t="n">
        <v>1230</v>
      </c>
      <c r="H1354" s="16" t="n">
        <v>104</v>
      </c>
    </row>
    <row r="1355" customFormat="false" ht="15" hidden="false" customHeight="false" outlineLevel="0" collapsed="false">
      <c r="A1355" s="0" t="n">
        <v>3128</v>
      </c>
      <c r="B1355" s="15" t="n">
        <v>45170</v>
      </c>
      <c r="C1355" s="0" t="n">
        <v>1</v>
      </c>
      <c r="D1355" s="16" t="n">
        <v>14440</v>
      </c>
      <c r="E1355" s="16" t="n">
        <v>185</v>
      </c>
      <c r="F1355" s="16" t="n">
        <v>203</v>
      </c>
      <c r="G1355" s="16" t="n">
        <v>1507</v>
      </c>
      <c r="H1355" s="16" t="n">
        <v>125</v>
      </c>
    </row>
    <row r="1356" customFormat="false" ht="15" hidden="false" customHeight="false" outlineLevel="0" collapsed="false">
      <c r="A1356" s="0" t="n">
        <v>3128</v>
      </c>
      <c r="B1356" s="15" t="n">
        <v>45261</v>
      </c>
      <c r="C1356" s="0" t="n">
        <v>1</v>
      </c>
      <c r="D1356" s="16" t="n">
        <v>14487</v>
      </c>
      <c r="E1356" s="16" t="n">
        <v>214</v>
      </c>
      <c r="F1356" s="16" t="n">
        <v>223</v>
      </c>
      <c r="G1356" s="16" t="n">
        <v>1773</v>
      </c>
      <c r="H1356" s="16" t="n">
        <v>155</v>
      </c>
    </row>
    <row r="1357" customFormat="false" ht="15" hidden="false" customHeight="false" outlineLevel="0" collapsed="false">
      <c r="A1357" s="0" t="n">
        <v>3128</v>
      </c>
      <c r="B1357" s="15" t="n">
        <v>45352</v>
      </c>
      <c r="C1357" s="0" t="n">
        <v>1</v>
      </c>
      <c r="D1357" s="16" t="n">
        <v>14619</v>
      </c>
      <c r="E1357" s="16" t="n">
        <v>259</v>
      </c>
      <c r="F1357" s="16" t="n">
        <v>253</v>
      </c>
      <c r="G1357" s="16" t="n">
        <v>1199</v>
      </c>
      <c r="H1357" s="16" t="n">
        <v>129</v>
      </c>
    </row>
    <row r="1358" customFormat="false" ht="15" hidden="false" customHeight="false" outlineLevel="0" collapsed="false">
      <c r="A1358" s="0" t="n">
        <v>3128</v>
      </c>
      <c r="B1358" s="15" t="n">
        <v>45444</v>
      </c>
      <c r="C1358" s="0" t="n">
        <v>1</v>
      </c>
      <c r="D1358" s="16" t="n">
        <v>14831</v>
      </c>
      <c r="E1358" s="16" t="n">
        <v>286</v>
      </c>
      <c r="F1358" s="16" t="n">
        <v>297</v>
      </c>
      <c r="G1358" s="16" t="n">
        <v>1488</v>
      </c>
      <c r="H1358" s="16" t="n">
        <v>162</v>
      </c>
    </row>
    <row r="1359" customFormat="false" ht="15" hidden="false" customHeight="false" outlineLevel="0" collapsed="false">
      <c r="A1359" s="0" t="n">
        <v>3128</v>
      </c>
      <c r="B1359" s="15" t="n">
        <v>45536</v>
      </c>
      <c r="C1359" s="0" t="n">
        <v>1</v>
      </c>
      <c r="D1359" s="16" t="n">
        <v>14961</v>
      </c>
      <c r="E1359" s="16" t="n">
        <v>292</v>
      </c>
      <c r="F1359" s="16" t="n">
        <v>337</v>
      </c>
      <c r="G1359" s="16" t="n">
        <v>1697</v>
      </c>
      <c r="H1359" s="16" t="n">
        <v>168</v>
      </c>
    </row>
    <row r="1360" customFormat="false" ht="15" hidden="false" customHeight="false" outlineLevel="0" collapsed="false">
      <c r="A1360" s="0" t="n">
        <v>3128</v>
      </c>
      <c r="B1360" s="15" t="n">
        <v>45627</v>
      </c>
      <c r="C1360" s="0" t="n">
        <v>1</v>
      </c>
      <c r="D1360" s="16" t="n">
        <v>15073</v>
      </c>
      <c r="E1360" s="16" t="n">
        <v>323</v>
      </c>
      <c r="F1360" s="16" t="n">
        <v>350</v>
      </c>
      <c r="G1360" s="16" t="n">
        <v>1925</v>
      </c>
      <c r="H1360" s="16" t="n">
        <v>197</v>
      </c>
    </row>
    <row r="1361" customFormat="false" ht="15" hidden="false" customHeight="false" outlineLevel="0" collapsed="false">
      <c r="A1361" s="0" t="n">
        <v>3128</v>
      </c>
      <c r="B1361" s="15" t="n">
        <v>45717</v>
      </c>
      <c r="C1361" s="0" t="n">
        <v>1</v>
      </c>
      <c r="D1361" s="16" t="n">
        <v>15195</v>
      </c>
      <c r="E1361" s="16" t="n">
        <v>340</v>
      </c>
      <c r="F1361" s="16" t="n">
        <v>392</v>
      </c>
      <c r="G1361" s="16" t="n">
        <v>1054</v>
      </c>
      <c r="H1361" s="16" t="n">
        <v>110</v>
      </c>
    </row>
    <row r="1362" customFormat="false" ht="15" hidden="false" customHeight="false" outlineLevel="0" collapsed="false">
      <c r="A1362" s="0" t="n">
        <v>3128</v>
      </c>
      <c r="B1362" s="15" t="n">
        <v>45809</v>
      </c>
      <c r="C1362" s="0" t="n">
        <v>1</v>
      </c>
      <c r="D1362" s="16" t="n">
        <v>15351</v>
      </c>
      <c r="E1362" s="16" t="n">
        <v>377</v>
      </c>
      <c r="F1362" s="16" t="n">
        <v>432</v>
      </c>
      <c r="G1362" s="16" t="n">
        <v>1318</v>
      </c>
      <c r="H1362" s="16" t="n">
        <v>144</v>
      </c>
    </row>
    <row r="1363" customFormat="false" ht="15" hidden="false" customHeight="false" outlineLevel="0" collapsed="false">
      <c r="A1363" s="0" t="n">
        <v>3128</v>
      </c>
      <c r="B1363" s="15" t="n">
        <v>45901</v>
      </c>
      <c r="C1363" s="0" t="n">
        <v>1</v>
      </c>
      <c r="D1363" s="16" t="n">
        <v>15463</v>
      </c>
      <c r="E1363" s="16" t="n">
        <v>420</v>
      </c>
      <c r="F1363" s="16" t="n">
        <v>479</v>
      </c>
      <c r="G1363" s="16" t="n">
        <v>1609</v>
      </c>
      <c r="H1363" s="16" t="n">
        <v>191</v>
      </c>
    </row>
    <row r="1364" customFormat="false" ht="15" hidden="false" customHeight="false" outlineLevel="0" collapsed="false">
      <c r="A1364" s="0" t="n">
        <v>3128</v>
      </c>
      <c r="B1364" s="15" t="n">
        <v>45992</v>
      </c>
      <c r="C1364" s="0" t="n">
        <v>1</v>
      </c>
      <c r="D1364" s="16" t="n">
        <v>15612</v>
      </c>
      <c r="E1364" s="16" t="n">
        <v>464</v>
      </c>
      <c r="F1364" s="16" t="n">
        <v>534</v>
      </c>
      <c r="G1364" s="16" t="n">
        <v>1855</v>
      </c>
      <c r="H1364" s="16" t="n">
        <v>227</v>
      </c>
    </row>
    <row r="1365" customFormat="false" ht="15" hidden="false" customHeight="false" outlineLevel="0" collapsed="false">
      <c r="A1365" s="0" t="n">
        <v>3128</v>
      </c>
      <c r="B1365" s="15" t="n">
        <v>46082</v>
      </c>
      <c r="C1365" s="0" t="n">
        <v>1</v>
      </c>
      <c r="D1365" s="16" t="n">
        <v>15773</v>
      </c>
      <c r="E1365" s="16" t="n">
        <v>521</v>
      </c>
      <c r="F1365" s="16" t="n">
        <v>574</v>
      </c>
      <c r="G1365" s="16" t="n">
        <v>1082</v>
      </c>
      <c r="H1365" s="16" t="n">
        <v>175</v>
      </c>
    </row>
    <row r="1366" customFormat="false" ht="15" hidden="false" customHeight="false" outlineLevel="0" collapsed="false">
      <c r="A1366" s="0" t="n">
        <v>3128</v>
      </c>
      <c r="B1366" s="15" t="n">
        <v>46174</v>
      </c>
      <c r="C1366" s="0" t="n">
        <v>1</v>
      </c>
      <c r="D1366" s="16" t="n">
        <v>15880</v>
      </c>
      <c r="E1366" s="16" t="n">
        <v>641</v>
      </c>
      <c r="F1366" s="16" t="n">
        <v>634</v>
      </c>
      <c r="G1366" s="16" t="n">
        <v>1337</v>
      </c>
      <c r="H1366" s="16" t="n">
        <v>277</v>
      </c>
    </row>
    <row r="1367" customFormat="false" ht="15" hidden="false" customHeight="false" outlineLevel="0" collapsed="false">
      <c r="A1367" s="0" t="n">
        <v>3129</v>
      </c>
      <c r="B1367" s="15" t="n">
        <v>45078</v>
      </c>
      <c r="C1367" s="0" t="n">
        <v>2</v>
      </c>
      <c r="D1367" s="16" t="n">
        <v>11390</v>
      </c>
      <c r="E1367" s="16" t="n">
        <v>122</v>
      </c>
      <c r="F1367" s="16" t="n">
        <v>124</v>
      </c>
      <c r="G1367" s="16" t="n">
        <v>868</v>
      </c>
      <c r="H1367" s="16" t="n">
        <v>91</v>
      </c>
    </row>
    <row r="1368" customFormat="false" ht="15" hidden="false" customHeight="false" outlineLevel="0" collapsed="false">
      <c r="A1368" s="0" t="n">
        <v>3129</v>
      </c>
      <c r="B1368" s="15" t="n">
        <v>45170</v>
      </c>
      <c r="C1368" s="0" t="n">
        <v>2</v>
      </c>
      <c r="D1368" s="16" t="n">
        <v>11532</v>
      </c>
      <c r="E1368" s="16" t="n">
        <v>143</v>
      </c>
      <c r="F1368" s="16" t="n">
        <v>139</v>
      </c>
      <c r="G1368" s="16" t="n">
        <v>1045</v>
      </c>
      <c r="H1368" s="16" t="n">
        <v>107</v>
      </c>
    </row>
    <row r="1369" customFormat="false" ht="15" hidden="false" customHeight="false" outlineLevel="0" collapsed="false">
      <c r="A1369" s="0" t="n">
        <v>3129</v>
      </c>
      <c r="B1369" s="15" t="n">
        <v>45261</v>
      </c>
      <c r="C1369" s="0" t="n">
        <v>2</v>
      </c>
      <c r="D1369" s="16" t="n">
        <v>11598</v>
      </c>
      <c r="E1369" s="16" t="n">
        <v>158</v>
      </c>
      <c r="F1369" s="16" t="n">
        <v>163</v>
      </c>
      <c r="G1369" s="16" t="n">
        <v>1199</v>
      </c>
      <c r="H1369" s="16" t="n">
        <v>123</v>
      </c>
    </row>
    <row r="1370" customFormat="false" ht="15" hidden="false" customHeight="false" outlineLevel="0" collapsed="false">
      <c r="A1370" s="0" t="n">
        <v>3129</v>
      </c>
      <c r="B1370" s="15" t="n">
        <v>45352</v>
      </c>
      <c r="C1370" s="0" t="n">
        <v>2</v>
      </c>
      <c r="D1370" s="16" t="n">
        <v>11733</v>
      </c>
      <c r="E1370" s="16" t="n">
        <v>185</v>
      </c>
      <c r="F1370" s="16" t="n">
        <v>176</v>
      </c>
      <c r="G1370" s="16" t="n">
        <v>766</v>
      </c>
      <c r="H1370" s="16" t="n">
        <v>97</v>
      </c>
    </row>
    <row r="1371" customFormat="false" ht="15" hidden="false" customHeight="false" outlineLevel="0" collapsed="false">
      <c r="A1371" s="0" t="n">
        <v>3129</v>
      </c>
      <c r="B1371" s="15" t="n">
        <v>45444</v>
      </c>
      <c r="C1371" s="0" t="n">
        <v>2</v>
      </c>
      <c r="D1371" s="16" t="n">
        <v>11799</v>
      </c>
      <c r="E1371" s="16" t="n">
        <v>215</v>
      </c>
      <c r="F1371" s="16" t="n">
        <v>202</v>
      </c>
      <c r="G1371" s="16" t="n">
        <v>946</v>
      </c>
      <c r="H1371" s="16" t="n">
        <v>124</v>
      </c>
    </row>
    <row r="1372" customFormat="false" ht="15" hidden="false" customHeight="false" outlineLevel="0" collapsed="false">
      <c r="A1372" s="0" t="n">
        <v>3129</v>
      </c>
      <c r="B1372" s="15" t="n">
        <v>45536</v>
      </c>
      <c r="C1372" s="0" t="n">
        <v>2</v>
      </c>
      <c r="D1372" s="16" t="n">
        <v>11776</v>
      </c>
      <c r="E1372" s="16" t="n">
        <v>240</v>
      </c>
      <c r="F1372" s="16" t="n">
        <v>225</v>
      </c>
      <c r="G1372" s="16" t="n">
        <v>1107</v>
      </c>
      <c r="H1372" s="16" t="n">
        <v>148</v>
      </c>
    </row>
    <row r="1373" customFormat="false" ht="15" hidden="false" customHeight="false" outlineLevel="0" collapsed="false">
      <c r="A1373" s="0" t="n">
        <v>3129</v>
      </c>
      <c r="B1373" s="15" t="n">
        <v>45627</v>
      </c>
      <c r="C1373" s="0" t="n">
        <v>2</v>
      </c>
      <c r="D1373" s="16" t="n">
        <v>11797</v>
      </c>
      <c r="E1373" s="16" t="n">
        <v>262</v>
      </c>
      <c r="F1373" s="16" t="n">
        <v>245</v>
      </c>
      <c r="G1373" s="16" t="n">
        <v>1281</v>
      </c>
      <c r="H1373" s="16" t="n">
        <v>173</v>
      </c>
    </row>
    <row r="1374" customFormat="false" ht="15" hidden="false" customHeight="false" outlineLevel="0" collapsed="false">
      <c r="A1374" s="0" t="n">
        <v>3129</v>
      </c>
      <c r="B1374" s="15" t="n">
        <v>45717</v>
      </c>
      <c r="C1374" s="0" t="n">
        <v>2</v>
      </c>
      <c r="D1374" s="16" t="n">
        <v>11920</v>
      </c>
      <c r="E1374" s="16" t="n">
        <v>301</v>
      </c>
      <c r="F1374" s="16" t="n">
        <v>259</v>
      </c>
      <c r="G1374" s="16" t="n">
        <v>708</v>
      </c>
      <c r="H1374" s="16" t="n">
        <v>109</v>
      </c>
    </row>
    <row r="1375" customFormat="false" ht="15" hidden="false" customHeight="false" outlineLevel="0" collapsed="false">
      <c r="A1375" s="0" t="n">
        <v>3129</v>
      </c>
      <c r="B1375" s="15" t="n">
        <v>45809</v>
      </c>
      <c r="C1375" s="0" t="n">
        <v>2</v>
      </c>
      <c r="D1375" s="16" t="n">
        <v>11931</v>
      </c>
      <c r="E1375" s="16" t="n">
        <v>349</v>
      </c>
      <c r="F1375" s="16" t="n">
        <v>294</v>
      </c>
      <c r="G1375" s="16" t="n">
        <v>899</v>
      </c>
      <c r="H1375" s="16" t="n">
        <v>161</v>
      </c>
    </row>
    <row r="1376" customFormat="false" ht="15" hidden="false" customHeight="false" outlineLevel="0" collapsed="false">
      <c r="A1376" s="0" t="n">
        <v>3129</v>
      </c>
      <c r="B1376" s="15" t="n">
        <v>45901</v>
      </c>
      <c r="C1376" s="0" t="n">
        <v>2</v>
      </c>
      <c r="D1376" s="16" t="n">
        <v>11940</v>
      </c>
      <c r="E1376" s="16" t="n">
        <v>386</v>
      </c>
      <c r="F1376" s="16" t="n">
        <v>326</v>
      </c>
      <c r="G1376" s="16" t="n">
        <v>1077</v>
      </c>
      <c r="H1376" s="16" t="n">
        <v>188</v>
      </c>
    </row>
    <row r="1377" customFormat="false" ht="15" hidden="false" customHeight="false" outlineLevel="0" collapsed="false">
      <c r="A1377" s="0" t="n">
        <v>3129</v>
      </c>
      <c r="B1377" s="15" t="n">
        <v>45992</v>
      </c>
      <c r="C1377" s="0" t="n">
        <v>2</v>
      </c>
      <c r="D1377" s="16" t="n">
        <v>12015</v>
      </c>
      <c r="E1377" s="16" t="n">
        <v>413</v>
      </c>
      <c r="F1377" s="16" t="n">
        <v>360</v>
      </c>
      <c r="G1377" s="16" t="n">
        <v>1234</v>
      </c>
      <c r="H1377" s="16" t="n">
        <v>222</v>
      </c>
    </row>
    <row r="1378" customFormat="false" ht="15" hidden="false" customHeight="false" outlineLevel="0" collapsed="false">
      <c r="A1378" s="0" t="n">
        <v>3129</v>
      </c>
      <c r="B1378" s="15" t="n">
        <v>46082</v>
      </c>
      <c r="C1378" s="0" t="n">
        <v>2</v>
      </c>
      <c r="D1378" s="16" t="n">
        <v>12063</v>
      </c>
      <c r="E1378" s="16" t="n">
        <v>481</v>
      </c>
      <c r="F1378" s="16" t="n">
        <v>385</v>
      </c>
      <c r="G1378" s="16" t="n">
        <v>701</v>
      </c>
      <c r="H1378" s="16" t="n">
        <v>173</v>
      </c>
    </row>
    <row r="1379" customFormat="false" ht="15" hidden="false" customHeight="false" outlineLevel="0" collapsed="false">
      <c r="A1379" s="0" t="n">
        <v>3129</v>
      </c>
      <c r="B1379" s="15" t="n">
        <v>46174</v>
      </c>
      <c r="C1379" s="0" t="n">
        <v>2</v>
      </c>
      <c r="D1379" s="16" t="n">
        <v>12167</v>
      </c>
      <c r="E1379" s="16" t="n">
        <v>588</v>
      </c>
      <c r="F1379" s="16" t="n">
        <v>432</v>
      </c>
      <c r="G1379" s="16" t="n">
        <v>948</v>
      </c>
      <c r="H1379" s="16" t="n">
        <v>286</v>
      </c>
    </row>
    <row r="1380" customFormat="false" ht="15" hidden="false" customHeight="false" outlineLevel="0" collapsed="false">
      <c r="A1380" s="0" t="n">
        <v>3130</v>
      </c>
      <c r="B1380" s="15" t="n">
        <v>45078</v>
      </c>
      <c r="C1380" s="0" t="n">
        <v>3</v>
      </c>
      <c r="D1380" s="16" t="n">
        <v>24003</v>
      </c>
      <c r="E1380" s="16" t="n">
        <v>250</v>
      </c>
      <c r="F1380" s="16" t="n">
        <v>336</v>
      </c>
      <c r="G1380" s="16" t="n">
        <v>1932</v>
      </c>
      <c r="H1380" s="16" t="n">
        <v>180</v>
      </c>
    </row>
    <row r="1381" customFormat="false" ht="15" hidden="false" customHeight="false" outlineLevel="0" collapsed="false">
      <c r="A1381" s="0" t="n">
        <v>3130</v>
      </c>
      <c r="B1381" s="15" t="n">
        <v>45170</v>
      </c>
      <c r="C1381" s="0" t="n">
        <v>3</v>
      </c>
      <c r="D1381" s="16" t="n">
        <v>24064</v>
      </c>
      <c r="E1381" s="16" t="n">
        <v>290</v>
      </c>
      <c r="F1381" s="16" t="n">
        <v>343</v>
      </c>
      <c r="G1381" s="16" t="n">
        <v>2277</v>
      </c>
      <c r="H1381" s="16" t="n">
        <v>221</v>
      </c>
    </row>
    <row r="1382" customFormat="false" ht="15" hidden="false" customHeight="false" outlineLevel="0" collapsed="false">
      <c r="A1382" s="0" t="n">
        <v>3130</v>
      </c>
      <c r="B1382" s="15" t="n">
        <v>45261</v>
      </c>
      <c r="C1382" s="0" t="n">
        <v>3</v>
      </c>
      <c r="D1382" s="16" t="n">
        <v>24119</v>
      </c>
      <c r="E1382" s="16" t="n">
        <v>319</v>
      </c>
      <c r="F1382" s="16" t="n">
        <v>363</v>
      </c>
      <c r="G1382" s="16" t="n">
        <v>2605</v>
      </c>
      <c r="H1382" s="16" t="n">
        <v>247</v>
      </c>
    </row>
    <row r="1383" customFormat="false" ht="15" hidden="false" customHeight="false" outlineLevel="0" collapsed="false">
      <c r="A1383" s="0" t="n">
        <v>3130</v>
      </c>
      <c r="B1383" s="15" t="n">
        <v>45352</v>
      </c>
      <c r="C1383" s="0" t="n">
        <v>3</v>
      </c>
      <c r="D1383" s="16" t="n">
        <v>24159</v>
      </c>
      <c r="E1383" s="16" t="n">
        <v>364</v>
      </c>
      <c r="F1383" s="16" t="n">
        <v>406</v>
      </c>
      <c r="G1383" s="16" t="n">
        <v>1686</v>
      </c>
      <c r="H1383" s="16" t="n">
        <v>206</v>
      </c>
    </row>
    <row r="1384" customFormat="false" ht="15" hidden="false" customHeight="false" outlineLevel="0" collapsed="false">
      <c r="A1384" s="0" t="n">
        <v>3130</v>
      </c>
      <c r="B1384" s="15" t="n">
        <v>45444</v>
      </c>
      <c r="C1384" s="0" t="n">
        <v>3</v>
      </c>
      <c r="D1384" s="16" t="n">
        <v>24321</v>
      </c>
      <c r="E1384" s="16" t="n">
        <v>415</v>
      </c>
      <c r="F1384" s="16" t="n">
        <v>456</v>
      </c>
      <c r="G1384" s="16" t="n">
        <v>2121</v>
      </c>
      <c r="H1384" s="16" t="n">
        <v>262</v>
      </c>
    </row>
    <row r="1385" customFormat="false" ht="15" hidden="false" customHeight="false" outlineLevel="0" collapsed="false">
      <c r="A1385" s="0" t="n">
        <v>3130</v>
      </c>
      <c r="B1385" s="15" t="n">
        <v>45536</v>
      </c>
      <c r="C1385" s="0" t="n">
        <v>3</v>
      </c>
      <c r="D1385" s="16" t="n">
        <v>24291</v>
      </c>
      <c r="E1385" s="16" t="n">
        <v>462</v>
      </c>
      <c r="F1385" s="16" t="n">
        <v>518</v>
      </c>
      <c r="G1385" s="16" t="n">
        <v>2423</v>
      </c>
      <c r="H1385" s="16" t="n">
        <v>306</v>
      </c>
    </row>
    <row r="1386" customFormat="false" ht="15" hidden="false" customHeight="false" outlineLevel="0" collapsed="false">
      <c r="A1386" s="0" t="n">
        <v>3130</v>
      </c>
      <c r="B1386" s="15" t="n">
        <v>45627</v>
      </c>
      <c r="C1386" s="0" t="n">
        <v>3</v>
      </c>
      <c r="D1386" s="16" t="n">
        <v>24251</v>
      </c>
      <c r="E1386" s="16" t="n">
        <v>509</v>
      </c>
      <c r="F1386" s="16" t="n">
        <v>563</v>
      </c>
      <c r="G1386" s="16" t="n">
        <v>2725</v>
      </c>
      <c r="H1386" s="16" t="n">
        <v>345</v>
      </c>
    </row>
    <row r="1387" customFormat="false" ht="15" hidden="false" customHeight="false" outlineLevel="0" collapsed="false">
      <c r="A1387" s="0" t="n">
        <v>3130</v>
      </c>
      <c r="B1387" s="15" t="n">
        <v>45717</v>
      </c>
      <c r="C1387" s="0" t="n">
        <v>3</v>
      </c>
      <c r="D1387" s="16" t="n">
        <v>24330</v>
      </c>
      <c r="E1387" s="16" t="n">
        <v>563</v>
      </c>
      <c r="F1387" s="16" t="n">
        <v>590</v>
      </c>
      <c r="G1387" s="16" t="n">
        <v>1566</v>
      </c>
      <c r="H1387" s="16" t="n">
        <v>204</v>
      </c>
    </row>
    <row r="1388" customFormat="false" ht="15" hidden="false" customHeight="false" outlineLevel="0" collapsed="false">
      <c r="A1388" s="0" t="n">
        <v>3130</v>
      </c>
      <c r="B1388" s="15" t="n">
        <v>45809</v>
      </c>
      <c r="C1388" s="0" t="n">
        <v>3</v>
      </c>
      <c r="D1388" s="16" t="n">
        <v>24325</v>
      </c>
      <c r="E1388" s="16" t="n">
        <v>642</v>
      </c>
      <c r="F1388" s="16" t="n">
        <v>649</v>
      </c>
      <c r="G1388" s="16" t="n">
        <v>1965</v>
      </c>
      <c r="H1388" s="16" t="n">
        <v>281</v>
      </c>
    </row>
    <row r="1389" customFormat="false" ht="15" hidden="false" customHeight="false" outlineLevel="0" collapsed="false">
      <c r="A1389" s="0" t="n">
        <v>3130</v>
      </c>
      <c r="B1389" s="15" t="n">
        <v>45901</v>
      </c>
      <c r="C1389" s="0" t="n">
        <v>3</v>
      </c>
      <c r="D1389" s="16" t="n">
        <v>24198</v>
      </c>
      <c r="E1389" s="16" t="n">
        <v>731</v>
      </c>
      <c r="F1389" s="16" t="n">
        <v>671</v>
      </c>
      <c r="G1389" s="16" t="n">
        <v>2347</v>
      </c>
      <c r="H1389" s="16" t="n">
        <v>368</v>
      </c>
    </row>
    <row r="1390" customFormat="false" ht="15" hidden="false" customHeight="false" outlineLevel="0" collapsed="false">
      <c r="A1390" s="0" t="n">
        <v>3130</v>
      </c>
      <c r="B1390" s="15" t="n">
        <v>45992</v>
      </c>
      <c r="C1390" s="0" t="n">
        <v>3</v>
      </c>
      <c r="D1390" s="16" t="n">
        <v>24292</v>
      </c>
      <c r="E1390" s="16" t="n">
        <v>791</v>
      </c>
      <c r="F1390" s="16" t="n">
        <v>743</v>
      </c>
      <c r="G1390" s="16" t="n">
        <v>2724</v>
      </c>
      <c r="H1390" s="16" t="n">
        <v>427</v>
      </c>
    </row>
    <row r="1391" customFormat="false" ht="15" hidden="false" customHeight="false" outlineLevel="0" collapsed="false">
      <c r="A1391" s="0" t="n">
        <v>3130</v>
      </c>
      <c r="B1391" s="15" t="n">
        <v>46082</v>
      </c>
      <c r="C1391" s="0" t="n">
        <v>3</v>
      </c>
      <c r="D1391" s="16" t="n">
        <v>24275</v>
      </c>
      <c r="E1391" s="16" t="n">
        <v>890</v>
      </c>
      <c r="F1391" s="16" t="n">
        <v>815</v>
      </c>
      <c r="G1391" s="16" t="n">
        <v>1606</v>
      </c>
      <c r="H1391" s="16" t="n">
        <v>344</v>
      </c>
    </row>
    <row r="1392" customFormat="false" ht="15" hidden="false" customHeight="false" outlineLevel="0" collapsed="false">
      <c r="A1392" s="0" t="n">
        <v>3130</v>
      </c>
      <c r="B1392" s="15" t="n">
        <v>46174</v>
      </c>
      <c r="C1392" s="0" t="n">
        <v>3</v>
      </c>
      <c r="D1392" s="16" t="n">
        <v>24449</v>
      </c>
      <c r="E1392" s="16" t="n">
        <v>1076</v>
      </c>
      <c r="F1392" s="16" t="n">
        <v>915</v>
      </c>
      <c r="G1392" s="16" t="n">
        <v>2056</v>
      </c>
      <c r="H1392" s="16" t="n">
        <v>528</v>
      </c>
    </row>
    <row r="1393" customFormat="false" ht="15" hidden="false" customHeight="false" outlineLevel="0" collapsed="false">
      <c r="A1393" s="0" t="n">
        <v>3131</v>
      </c>
      <c r="B1393" s="15" t="n">
        <v>45078</v>
      </c>
      <c r="C1393" s="0" t="n">
        <v>2</v>
      </c>
      <c r="D1393" s="16" t="n">
        <v>17803</v>
      </c>
      <c r="E1393" s="16" t="n">
        <v>235</v>
      </c>
      <c r="F1393" s="16" t="n">
        <v>245</v>
      </c>
      <c r="G1393" s="16" t="n">
        <v>1452</v>
      </c>
      <c r="H1393" s="16" t="n">
        <v>136</v>
      </c>
    </row>
    <row r="1394" customFormat="false" ht="15" hidden="false" customHeight="false" outlineLevel="0" collapsed="false">
      <c r="A1394" s="0" t="n">
        <v>3131</v>
      </c>
      <c r="B1394" s="15" t="n">
        <v>45170</v>
      </c>
      <c r="C1394" s="0" t="n">
        <v>2</v>
      </c>
      <c r="D1394" s="16" t="n">
        <v>17825</v>
      </c>
      <c r="E1394" s="16" t="n">
        <v>264</v>
      </c>
      <c r="F1394" s="16" t="n">
        <v>256</v>
      </c>
      <c r="G1394" s="16" t="n">
        <v>1681</v>
      </c>
      <c r="H1394" s="16" t="n">
        <v>165</v>
      </c>
    </row>
    <row r="1395" customFormat="false" ht="15" hidden="false" customHeight="false" outlineLevel="0" collapsed="false">
      <c r="A1395" s="0" t="n">
        <v>3131</v>
      </c>
      <c r="B1395" s="15" t="n">
        <v>45261</v>
      </c>
      <c r="C1395" s="0" t="n">
        <v>2</v>
      </c>
      <c r="D1395" s="16" t="n">
        <v>17907</v>
      </c>
      <c r="E1395" s="16" t="n">
        <v>309</v>
      </c>
      <c r="F1395" s="16" t="n">
        <v>263</v>
      </c>
      <c r="G1395" s="16" t="n">
        <v>1956</v>
      </c>
      <c r="H1395" s="16" t="n">
        <v>217</v>
      </c>
    </row>
    <row r="1396" customFormat="false" ht="15" hidden="false" customHeight="false" outlineLevel="0" collapsed="false">
      <c r="A1396" s="0" t="n">
        <v>3131</v>
      </c>
      <c r="B1396" s="15" t="n">
        <v>45352</v>
      </c>
      <c r="C1396" s="0" t="n">
        <v>2</v>
      </c>
      <c r="D1396" s="16" t="n">
        <v>18114</v>
      </c>
      <c r="E1396" s="16" t="n">
        <v>334</v>
      </c>
      <c r="F1396" s="16" t="n">
        <v>281</v>
      </c>
      <c r="G1396" s="16" t="n">
        <v>1313</v>
      </c>
      <c r="H1396" s="16" t="n">
        <v>184</v>
      </c>
    </row>
    <row r="1397" customFormat="false" ht="15" hidden="false" customHeight="false" outlineLevel="0" collapsed="false">
      <c r="A1397" s="0" t="n">
        <v>3131</v>
      </c>
      <c r="B1397" s="15" t="n">
        <v>45444</v>
      </c>
      <c r="C1397" s="0" t="n">
        <v>2</v>
      </c>
      <c r="D1397" s="16" t="n">
        <v>18176</v>
      </c>
      <c r="E1397" s="16" t="n">
        <v>397</v>
      </c>
      <c r="F1397" s="16" t="n">
        <v>310</v>
      </c>
      <c r="G1397" s="16" t="n">
        <v>1613</v>
      </c>
      <c r="H1397" s="16" t="n">
        <v>247</v>
      </c>
    </row>
    <row r="1398" customFormat="false" ht="15" hidden="false" customHeight="false" outlineLevel="0" collapsed="false">
      <c r="A1398" s="0" t="n">
        <v>3131</v>
      </c>
      <c r="B1398" s="15" t="n">
        <v>45536</v>
      </c>
      <c r="C1398" s="0" t="n">
        <v>2</v>
      </c>
      <c r="D1398" s="16" t="n">
        <v>18295</v>
      </c>
      <c r="E1398" s="16" t="n">
        <v>437</v>
      </c>
      <c r="F1398" s="16" t="n">
        <v>341</v>
      </c>
      <c r="G1398" s="16" t="n">
        <v>1856</v>
      </c>
      <c r="H1398" s="16" t="n">
        <v>288</v>
      </c>
    </row>
    <row r="1399" customFormat="false" ht="15" hidden="false" customHeight="false" outlineLevel="0" collapsed="false">
      <c r="A1399" s="0" t="n">
        <v>3131</v>
      </c>
      <c r="B1399" s="15" t="n">
        <v>45627</v>
      </c>
      <c r="C1399" s="0" t="n">
        <v>2</v>
      </c>
      <c r="D1399" s="16" t="n">
        <v>17992</v>
      </c>
      <c r="E1399" s="16" t="n">
        <v>423</v>
      </c>
      <c r="F1399" s="16" t="n">
        <v>356</v>
      </c>
      <c r="G1399" s="16" t="n">
        <v>2041</v>
      </c>
      <c r="H1399" s="16" t="n">
        <v>319</v>
      </c>
    </row>
    <row r="1400" customFormat="false" ht="15" hidden="false" customHeight="false" outlineLevel="0" collapsed="false">
      <c r="A1400" s="0" t="n">
        <v>3131</v>
      </c>
      <c r="B1400" s="15" t="n">
        <v>45717</v>
      </c>
      <c r="C1400" s="0" t="n">
        <v>2</v>
      </c>
      <c r="D1400" s="16" t="n">
        <v>17962</v>
      </c>
      <c r="E1400" s="16" t="n">
        <v>463</v>
      </c>
      <c r="F1400" s="16" t="n">
        <v>382</v>
      </c>
      <c r="G1400" s="16" t="n">
        <v>1227</v>
      </c>
      <c r="H1400" s="16" t="n">
        <v>175</v>
      </c>
    </row>
    <row r="1401" customFormat="false" ht="15" hidden="false" customHeight="false" outlineLevel="0" collapsed="false">
      <c r="A1401" s="0" t="n">
        <v>3131</v>
      </c>
      <c r="B1401" s="15" t="n">
        <v>45809</v>
      </c>
      <c r="C1401" s="0" t="n">
        <v>2</v>
      </c>
      <c r="D1401" s="16" t="n">
        <v>17994</v>
      </c>
      <c r="E1401" s="16" t="n">
        <v>506</v>
      </c>
      <c r="F1401" s="16" t="n">
        <v>435</v>
      </c>
      <c r="G1401" s="16" t="n">
        <v>1534</v>
      </c>
      <c r="H1401" s="16" t="n">
        <v>218</v>
      </c>
    </row>
    <row r="1402" customFormat="false" ht="15" hidden="false" customHeight="false" outlineLevel="0" collapsed="false">
      <c r="A1402" s="0" t="n">
        <v>3131</v>
      </c>
      <c r="B1402" s="15" t="n">
        <v>45901</v>
      </c>
      <c r="C1402" s="0" t="n">
        <v>2</v>
      </c>
      <c r="D1402" s="16" t="n">
        <v>18715</v>
      </c>
      <c r="E1402" s="16" t="n">
        <v>870</v>
      </c>
      <c r="F1402" s="16" t="n">
        <v>490</v>
      </c>
      <c r="G1402" s="16" t="n">
        <v>1960</v>
      </c>
      <c r="H1402" s="16" t="n">
        <v>404</v>
      </c>
    </row>
    <row r="1403" customFormat="false" ht="15" hidden="false" customHeight="false" outlineLevel="0" collapsed="false">
      <c r="A1403" s="0" t="n">
        <v>3131</v>
      </c>
      <c r="B1403" s="15" t="n">
        <v>45992</v>
      </c>
      <c r="C1403" s="0" t="n">
        <v>2</v>
      </c>
      <c r="D1403" s="16" t="n">
        <v>18661</v>
      </c>
      <c r="E1403" s="16" t="n">
        <v>893</v>
      </c>
      <c r="F1403" s="16" t="n">
        <v>521</v>
      </c>
      <c r="G1403" s="16" t="n">
        <v>2193</v>
      </c>
      <c r="H1403" s="16" t="n">
        <v>472</v>
      </c>
    </row>
    <row r="1404" customFormat="false" ht="15" hidden="false" customHeight="false" outlineLevel="0" collapsed="false">
      <c r="A1404" s="0" t="n">
        <v>3131</v>
      </c>
      <c r="B1404" s="15" t="n">
        <v>46082</v>
      </c>
      <c r="C1404" s="0" t="n">
        <v>2</v>
      </c>
      <c r="D1404" s="16" t="n">
        <v>18855</v>
      </c>
      <c r="E1404" s="16" t="n">
        <v>964</v>
      </c>
      <c r="F1404" s="16" t="n">
        <v>571</v>
      </c>
      <c r="G1404" s="16" t="n">
        <v>1443</v>
      </c>
      <c r="H1404" s="16" t="n">
        <v>379</v>
      </c>
    </row>
    <row r="1405" customFormat="false" ht="15" hidden="false" customHeight="false" outlineLevel="0" collapsed="false">
      <c r="A1405" s="0" t="n">
        <v>3131</v>
      </c>
      <c r="B1405" s="15" t="n">
        <v>46174</v>
      </c>
      <c r="C1405" s="0" t="n">
        <v>2</v>
      </c>
      <c r="D1405" s="16" t="n">
        <v>18839</v>
      </c>
      <c r="E1405" s="16" t="n">
        <v>1069</v>
      </c>
      <c r="F1405" s="16" t="n">
        <v>647</v>
      </c>
      <c r="G1405" s="16" t="n">
        <v>1725</v>
      </c>
      <c r="H1405" s="16" t="n">
        <v>512</v>
      </c>
    </row>
    <row r="1406" customFormat="false" ht="15" hidden="false" customHeight="false" outlineLevel="0" collapsed="false">
      <c r="A1406" s="0" t="n">
        <v>3132</v>
      </c>
      <c r="B1406" s="15" t="n">
        <v>45078</v>
      </c>
      <c r="C1406" s="0" t="n">
        <v>4</v>
      </c>
      <c r="D1406" s="16" t="n">
        <v>12512</v>
      </c>
      <c r="E1406" s="16" t="n">
        <v>119</v>
      </c>
      <c r="F1406" s="16" t="n">
        <v>154</v>
      </c>
      <c r="G1406" s="16" t="n">
        <v>970</v>
      </c>
      <c r="H1406" s="16" t="n">
        <v>79</v>
      </c>
    </row>
    <row r="1407" customFormat="false" ht="15" hidden="false" customHeight="false" outlineLevel="0" collapsed="false">
      <c r="A1407" s="0" t="n">
        <v>3132</v>
      </c>
      <c r="B1407" s="15" t="n">
        <v>45170</v>
      </c>
      <c r="C1407" s="0" t="n">
        <v>4</v>
      </c>
      <c r="D1407" s="16" t="n">
        <v>12497</v>
      </c>
      <c r="E1407" s="16" t="n">
        <v>130</v>
      </c>
      <c r="F1407" s="16" t="n">
        <v>157</v>
      </c>
      <c r="G1407" s="16" t="n">
        <v>1166</v>
      </c>
      <c r="H1407" s="16" t="n">
        <v>96</v>
      </c>
    </row>
    <row r="1408" customFormat="false" ht="15" hidden="false" customHeight="false" outlineLevel="0" collapsed="false">
      <c r="A1408" s="0" t="n">
        <v>3132</v>
      </c>
      <c r="B1408" s="15" t="n">
        <v>45261</v>
      </c>
      <c r="C1408" s="0" t="n">
        <v>4</v>
      </c>
      <c r="D1408" s="16" t="n">
        <v>12584</v>
      </c>
      <c r="E1408" s="16" t="n">
        <v>153</v>
      </c>
      <c r="F1408" s="16" t="n">
        <v>189</v>
      </c>
      <c r="G1408" s="16" t="n">
        <v>1411</v>
      </c>
      <c r="H1408" s="16" t="n">
        <v>119</v>
      </c>
    </row>
    <row r="1409" customFormat="false" ht="15" hidden="false" customHeight="false" outlineLevel="0" collapsed="false">
      <c r="A1409" s="0" t="n">
        <v>3132</v>
      </c>
      <c r="B1409" s="15" t="n">
        <v>45352</v>
      </c>
      <c r="C1409" s="0" t="n">
        <v>4</v>
      </c>
      <c r="D1409" s="16" t="n">
        <v>12585</v>
      </c>
      <c r="E1409" s="16" t="n">
        <v>170</v>
      </c>
      <c r="F1409" s="16" t="n">
        <v>206</v>
      </c>
      <c r="G1409" s="16" t="n">
        <v>928</v>
      </c>
      <c r="H1409" s="16" t="n">
        <v>101</v>
      </c>
    </row>
    <row r="1410" customFormat="false" ht="15" hidden="false" customHeight="false" outlineLevel="0" collapsed="false">
      <c r="A1410" s="0" t="n">
        <v>3132</v>
      </c>
      <c r="B1410" s="15" t="n">
        <v>45444</v>
      </c>
      <c r="C1410" s="0" t="n">
        <v>4</v>
      </c>
      <c r="D1410" s="16" t="n">
        <v>12582</v>
      </c>
      <c r="E1410" s="16" t="n">
        <v>185</v>
      </c>
      <c r="F1410" s="16" t="n">
        <v>224</v>
      </c>
      <c r="G1410" s="16" t="n">
        <v>1112</v>
      </c>
      <c r="H1410" s="16" t="n">
        <v>117</v>
      </c>
    </row>
    <row r="1411" customFormat="false" ht="15" hidden="false" customHeight="false" outlineLevel="0" collapsed="false">
      <c r="A1411" s="0" t="n">
        <v>3132</v>
      </c>
      <c r="B1411" s="15" t="n">
        <v>45536</v>
      </c>
      <c r="C1411" s="0" t="n">
        <v>4</v>
      </c>
      <c r="D1411" s="16" t="n">
        <v>12585</v>
      </c>
      <c r="E1411" s="16" t="n">
        <v>206</v>
      </c>
      <c r="F1411" s="16" t="n">
        <v>247</v>
      </c>
      <c r="G1411" s="16" t="n">
        <v>1304</v>
      </c>
      <c r="H1411" s="16" t="n">
        <v>135</v>
      </c>
    </row>
    <row r="1412" customFormat="false" ht="15" hidden="false" customHeight="false" outlineLevel="0" collapsed="false">
      <c r="A1412" s="0" t="n">
        <v>3132</v>
      </c>
      <c r="B1412" s="15" t="n">
        <v>45627</v>
      </c>
      <c r="C1412" s="0" t="n">
        <v>4</v>
      </c>
      <c r="D1412" s="16" t="n">
        <v>12632</v>
      </c>
      <c r="E1412" s="16" t="n">
        <v>226</v>
      </c>
      <c r="F1412" s="16" t="n">
        <v>283</v>
      </c>
      <c r="G1412" s="16" t="n">
        <v>1513</v>
      </c>
      <c r="H1412" s="16" t="n">
        <v>157</v>
      </c>
    </row>
    <row r="1413" customFormat="false" ht="15" hidden="false" customHeight="false" outlineLevel="0" collapsed="false">
      <c r="A1413" s="0" t="n">
        <v>3132</v>
      </c>
      <c r="B1413" s="15" t="n">
        <v>45717</v>
      </c>
      <c r="C1413" s="0" t="n">
        <v>4</v>
      </c>
      <c r="D1413" s="16" t="n">
        <v>12718</v>
      </c>
      <c r="E1413" s="16" t="n">
        <v>254</v>
      </c>
      <c r="F1413" s="16" t="n">
        <v>306</v>
      </c>
      <c r="G1413" s="16" t="n">
        <v>868</v>
      </c>
      <c r="H1413" s="16" t="n">
        <v>96</v>
      </c>
    </row>
    <row r="1414" customFormat="false" ht="15" hidden="false" customHeight="false" outlineLevel="0" collapsed="false">
      <c r="A1414" s="0" t="n">
        <v>3132</v>
      </c>
      <c r="B1414" s="15" t="n">
        <v>45809</v>
      </c>
      <c r="C1414" s="0" t="n">
        <v>4</v>
      </c>
      <c r="D1414" s="16" t="n">
        <v>12849</v>
      </c>
      <c r="E1414" s="16" t="n">
        <v>286</v>
      </c>
      <c r="F1414" s="16" t="n">
        <v>328</v>
      </c>
      <c r="G1414" s="16" t="n">
        <v>1074</v>
      </c>
      <c r="H1414" s="16" t="n">
        <v>133</v>
      </c>
    </row>
    <row r="1415" customFormat="false" ht="15" hidden="false" customHeight="false" outlineLevel="0" collapsed="false">
      <c r="A1415" s="0" t="n">
        <v>3132</v>
      </c>
      <c r="B1415" s="15" t="n">
        <v>45901</v>
      </c>
      <c r="C1415" s="0" t="n">
        <v>4</v>
      </c>
      <c r="D1415" s="16" t="n">
        <v>12901</v>
      </c>
      <c r="E1415" s="16" t="n">
        <v>333</v>
      </c>
      <c r="F1415" s="16" t="n">
        <v>341</v>
      </c>
      <c r="G1415" s="16" t="n">
        <v>1273</v>
      </c>
      <c r="H1415" s="16" t="n">
        <v>177</v>
      </c>
    </row>
    <row r="1416" customFormat="false" ht="15" hidden="false" customHeight="false" outlineLevel="0" collapsed="false">
      <c r="A1416" s="0" t="n">
        <v>3132</v>
      </c>
      <c r="B1416" s="15" t="n">
        <v>45992</v>
      </c>
      <c r="C1416" s="0" t="n">
        <v>4</v>
      </c>
      <c r="D1416" s="16" t="n">
        <v>12867</v>
      </c>
      <c r="E1416" s="16" t="n">
        <v>367</v>
      </c>
      <c r="F1416" s="16" t="n">
        <v>353</v>
      </c>
      <c r="G1416" s="16" t="n">
        <v>1433</v>
      </c>
      <c r="H1416" s="16" t="n">
        <v>213</v>
      </c>
    </row>
    <row r="1417" customFormat="false" ht="15" hidden="false" customHeight="false" outlineLevel="0" collapsed="false">
      <c r="A1417" s="0" t="n">
        <v>3132</v>
      </c>
      <c r="B1417" s="15" t="n">
        <v>46082</v>
      </c>
      <c r="C1417" s="0" t="n">
        <v>4</v>
      </c>
      <c r="D1417" s="16" t="n">
        <v>13156</v>
      </c>
      <c r="E1417" s="16" t="n">
        <v>421</v>
      </c>
      <c r="F1417" s="16" t="n">
        <v>390</v>
      </c>
      <c r="G1417" s="16" t="n">
        <v>909</v>
      </c>
      <c r="H1417" s="16" t="n">
        <v>173</v>
      </c>
    </row>
    <row r="1418" customFormat="false" ht="15" hidden="false" customHeight="false" outlineLevel="0" collapsed="false">
      <c r="A1418" s="0" t="n">
        <v>3132</v>
      </c>
      <c r="B1418" s="15" t="n">
        <v>46174</v>
      </c>
      <c r="C1418" s="0" t="n">
        <v>4</v>
      </c>
      <c r="D1418" s="16" t="n">
        <v>13054</v>
      </c>
      <c r="E1418" s="16" t="n">
        <v>496</v>
      </c>
      <c r="F1418" s="16" t="n">
        <v>412</v>
      </c>
      <c r="G1418" s="16" t="n">
        <v>1049</v>
      </c>
      <c r="H1418" s="16" t="n">
        <v>253</v>
      </c>
    </row>
    <row r="1419" customFormat="false" ht="15" hidden="false" customHeight="false" outlineLevel="0" collapsed="false">
      <c r="A1419" s="0" t="n">
        <v>3133</v>
      </c>
      <c r="B1419" s="15" t="n">
        <v>45078</v>
      </c>
      <c r="C1419" s="0" t="n">
        <v>2</v>
      </c>
      <c r="D1419" s="16" t="n">
        <v>16767</v>
      </c>
      <c r="E1419" s="16" t="n">
        <v>147</v>
      </c>
      <c r="F1419" s="16" t="n">
        <v>237</v>
      </c>
      <c r="G1419" s="16" t="n">
        <v>1190</v>
      </c>
      <c r="H1419" s="16" t="n">
        <v>100</v>
      </c>
    </row>
    <row r="1420" customFormat="false" ht="15" hidden="false" customHeight="false" outlineLevel="0" collapsed="false">
      <c r="A1420" s="0" t="n">
        <v>3133</v>
      </c>
      <c r="B1420" s="15" t="n">
        <v>45170</v>
      </c>
      <c r="C1420" s="0" t="n">
        <v>2</v>
      </c>
      <c r="D1420" s="16" t="n">
        <v>16883</v>
      </c>
      <c r="E1420" s="16" t="n">
        <v>184</v>
      </c>
      <c r="F1420" s="16" t="n">
        <v>267</v>
      </c>
      <c r="G1420" s="16" t="n">
        <v>1475</v>
      </c>
      <c r="H1420" s="16" t="n">
        <v>137</v>
      </c>
    </row>
    <row r="1421" customFormat="false" ht="15" hidden="false" customHeight="false" outlineLevel="0" collapsed="false">
      <c r="A1421" s="0" t="n">
        <v>3133</v>
      </c>
      <c r="B1421" s="15" t="n">
        <v>45261</v>
      </c>
      <c r="C1421" s="0" t="n">
        <v>2</v>
      </c>
      <c r="D1421" s="16" t="n">
        <v>17030</v>
      </c>
      <c r="E1421" s="16" t="n">
        <v>210</v>
      </c>
      <c r="F1421" s="16" t="n">
        <v>295</v>
      </c>
      <c r="G1421" s="16" t="n">
        <v>1730</v>
      </c>
      <c r="H1421" s="16" t="n">
        <v>165</v>
      </c>
    </row>
    <row r="1422" customFormat="false" ht="15" hidden="false" customHeight="false" outlineLevel="0" collapsed="false">
      <c r="A1422" s="0" t="n">
        <v>3133</v>
      </c>
      <c r="B1422" s="15" t="n">
        <v>45352</v>
      </c>
      <c r="C1422" s="0" t="n">
        <v>2</v>
      </c>
      <c r="D1422" s="16" t="n">
        <v>17124</v>
      </c>
      <c r="E1422" s="16" t="n">
        <v>252</v>
      </c>
      <c r="F1422" s="16" t="n">
        <v>314</v>
      </c>
      <c r="G1422" s="16" t="n">
        <v>1107</v>
      </c>
      <c r="H1422" s="16" t="n">
        <v>142</v>
      </c>
    </row>
    <row r="1423" customFormat="false" ht="15" hidden="false" customHeight="false" outlineLevel="0" collapsed="false">
      <c r="A1423" s="0" t="n">
        <v>3133</v>
      </c>
      <c r="B1423" s="15" t="n">
        <v>45444</v>
      </c>
      <c r="C1423" s="0" t="n">
        <v>2</v>
      </c>
      <c r="D1423" s="16" t="n">
        <v>17304</v>
      </c>
      <c r="E1423" s="16" t="n">
        <v>283</v>
      </c>
      <c r="F1423" s="16" t="n">
        <v>334</v>
      </c>
      <c r="G1423" s="16" t="n">
        <v>1388</v>
      </c>
      <c r="H1423" s="16" t="n">
        <v>174</v>
      </c>
    </row>
    <row r="1424" customFormat="false" ht="15" hidden="false" customHeight="false" outlineLevel="0" collapsed="false">
      <c r="A1424" s="0" t="n">
        <v>3133</v>
      </c>
      <c r="B1424" s="15" t="n">
        <v>45536</v>
      </c>
      <c r="C1424" s="0" t="n">
        <v>2</v>
      </c>
      <c r="D1424" s="16" t="n">
        <v>17400</v>
      </c>
      <c r="E1424" s="16" t="n">
        <v>320</v>
      </c>
      <c r="F1424" s="16" t="n">
        <v>364</v>
      </c>
      <c r="G1424" s="16" t="n">
        <v>1638</v>
      </c>
      <c r="H1424" s="16" t="n">
        <v>205</v>
      </c>
    </row>
    <row r="1425" customFormat="false" ht="15" hidden="false" customHeight="false" outlineLevel="0" collapsed="false">
      <c r="A1425" s="0" t="n">
        <v>3133</v>
      </c>
      <c r="B1425" s="15" t="n">
        <v>45627</v>
      </c>
      <c r="C1425" s="0" t="n">
        <v>2</v>
      </c>
      <c r="D1425" s="16" t="n">
        <v>17485</v>
      </c>
      <c r="E1425" s="16" t="n">
        <v>345</v>
      </c>
      <c r="F1425" s="16" t="n">
        <v>376</v>
      </c>
      <c r="G1425" s="16" t="n">
        <v>1899</v>
      </c>
      <c r="H1425" s="16" t="n">
        <v>234</v>
      </c>
    </row>
    <row r="1426" customFormat="false" ht="15" hidden="false" customHeight="false" outlineLevel="0" collapsed="false">
      <c r="A1426" s="0" t="n">
        <v>3133</v>
      </c>
      <c r="B1426" s="15" t="n">
        <v>45717</v>
      </c>
      <c r="C1426" s="0" t="n">
        <v>2</v>
      </c>
      <c r="D1426" s="16" t="n">
        <v>17329</v>
      </c>
      <c r="E1426" s="16" t="n">
        <v>378</v>
      </c>
      <c r="F1426" s="16" t="n">
        <v>410</v>
      </c>
      <c r="G1426" s="16" t="n">
        <v>1051</v>
      </c>
      <c r="H1426" s="16" t="n">
        <v>130</v>
      </c>
    </row>
    <row r="1427" customFormat="false" ht="15" hidden="false" customHeight="false" outlineLevel="0" collapsed="false">
      <c r="A1427" s="0" t="n">
        <v>3133</v>
      </c>
      <c r="B1427" s="15" t="n">
        <v>45809</v>
      </c>
      <c r="C1427" s="0" t="n">
        <v>2</v>
      </c>
      <c r="D1427" s="16" t="n">
        <v>17301</v>
      </c>
      <c r="E1427" s="16" t="n">
        <v>444</v>
      </c>
      <c r="F1427" s="16" t="n">
        <v>446</v>
      </c>
      <c r="G1427" s="16" t="n">
        <v>1327</v>
      </c>
      <c r="H1427" s="16" t="n">
        <v>198</v>
      </c>
    </row>
    <row r="1428" customFormat="false" ht="15" hidden="false" customHeight="false" outlineLevel="0" collapsed="false">
      <c r="A1428" s="0" t="n">
        <v>3133</v>
      </c>
      <c r="B1428" s="15" t="n">
        <v>45901</v>
      </c>
      <c r="C1428" s="0" t="n">
        <v>2</v>
      </c>
      <c r="D1428" s="16" t="n">
        <v>17319</v>
      </c>
      <c r="E1428" s="16" t="n">
        <v>504</v>
      </c>
      <c r="F1428" s="16" t="n">
        <v>486</v>
      </c>
      <c r="G1428" s="16" t="n">
        <v>1595</v>
      </c>
      <c r="H1428" s="16" t="n">
        <v>250</v>
      </c>
    </row>
    <row r="1429" customFormat="false" ht="15" hidden="false" customHeight="false" outlineLevel="0" collapsed="false">
      <c r="A1429" s="0" t="n">
        <v>3133</v>
      </c>
      <c r="B1429" s="15" t="n">
        <v>45992</v>
      </c>
      <c r="C1429" s="0" t="n">
        <v>2</v>
      </c>
      <c r="D1429" s="16" t="n">
        <v>17269</v>
      </c>
      <c r="E1429" s="16" t="n">
        <v>556</v>
      </c>
      <c r="F1429" s="16" t="n">
        <v>534</v>
      </c>
      <c r="G1429" s="16" t="n">
        <v>1823</v>
      </c>
      <c r="H1429" s="16" t="n">
        <v>299</v>
      </c>
    </row>
    <row r="1430" customFormat="false" ht="15" hidden="false" customHeight="false" outlineLevel="0" collapsed="false">
      <c r="A1430" s="0" t="n">
        <v>3133</v>
      </c>
      <c r="B1430" s="15" t="n">
        <v>46082</v>
      </c>
      <c r="C1430" s="0" t="n">
        <v>2</v>
      </c>
      <c r="D1430" s="16" t="n">
        <v>17291</v>
      </c>
      <c r="E1430" s="16" t="n">
        <v>635</v>
      </c>
      <c r="F1430" s="16" t="n">
        <v>577</v>
      </c>
      <c r="G1430" s="16" t="n">
        <v>1005</v>
      </c>
      <c r="H1430" s="16" t="n">
        <v>246</v>
      </c>
    </row>
    <row r="1431" customFormat="false" ht="15" hidden="false" customHeight="false" outlineLevel="0" collapsed="false">
      <c r="A1431" s="0" t="n">
        <v>3133</v>
      </c>
      <c r="B1431" s="15" t="n">
        <v>46174</v>
      </c>
      <c r="C1431" s="0" t="n">
        <v>2</v>
      </c>
      <c r="D1431" s="16" t="n">
        <v>17338</v>
      </c>
      <c r="E1431" s="16" t="n">
        <v>771</v>
      </c>
      <c r="F1431" s="16" t="n">
        <v>643</v>
      </c>
      <c r="G1431" s="16" t="n">
        <v>1304</v>
      </c>
      <c r="H1431" s="16" t="n">
        <v>381</v>
      </c>
    </row>
    <row r="1432" customFormat="false" ht="15" hidden="false" customHeight="false" outlineLevel="0" collapsed="false">
      <c r="A1432" s="0" t="n">
        <v>3134</v>
      </c>
      <c r="B1432" s="15" t="n">
        <v>45078</v>
      </c>
      <c r="C1432" s="0" t="n">
        <v>4</v>
      </c>
      <c r="D1432" s="16" t="n">
        <v>27530</v>
      </c>
      <c r="E1432" s="16" t="n">
        <v>193</v>
      </c>
      <c r="F1432" s="16" t="n">
        <v>396</v>
      </c>
      <c r="G1432" s="16" t="n">
        <v>2116</v>
      </c>
      <c r="H1432" s="16" t="n">
        <v>129</v>
      </c>
    </row>
    <row r="1433" customFormat="false" ht="15" hidden="false" customHeight="false" outlineLevel="0" collapsed="false">
      <c r="A1433" s="0" t="n">
        <v>3134</v>
      </c>
      <c r="B1433" s="15" t="n">
        <v>45170</v>
      </c>
      <c r="C1433" s="0" t="n">
        <v>4</v>
      </c>
      <c r="D1433" s="16" t="n">
        <v>27693</v>
      </c>
      <c r="E1433" s="16" t="n">
        <v>240</v>
      </c>
      <c r="F1433" s="16" t="n">
        <v>442</v>
      </c>
      <c r="G1433" s="16" t="n">
        <v>2570</v>
      </c>
      <c r="H1433" s="16" t="n">
        <v>174</v>
      </c>
    </row>
    <row r="1434" customFormat="false" ht="15" hidden="false" customHeight="false" outlineLevel="0" collapsed="false">
      <c r="A1434" s="0" t="n">
        <v>3134</v>
      </c>
      <c r="B1434" s="15" t="n">
        <v>45261</v>
      </c>
      <c r="C1434" s="0" t="n">
        <v>4</v>
      </c>
      <c r="D1434" s="16" t="n">
        <v>27974</v>
      </c>
      <c r="E1434" s="16" t="n">
        <v>274</v>
      </c>
      <c r="F1434" s="16" t="n">
        <v>451</v>
      </c>
      <c r="G1434" s="16" t="n">
        <v>3000</v>
      </c>
      <c r="H1434" s="16" t="n">
        <v>201</v>
      </c>
    </row>
    <row r="1435" customFormat="false" ht="15" hidden="false" customHeight="false" outlineLevel="0" collapsed="false">
      <c r="A1435" s="0" t="n">
        <v>3134</v>
      </c>
      <c r="B1435" s="15" t="n">
        <v>45352</v>
      </c>
      <c r="C1435" s="0" t="n">
        <v>4</v>
      </c>
      <c r="D1435" s="16" t="n">
        <v>28090</v>
      </c>
      <c r="E1435" s="16" t="n">
        <v>322</v>
      </c>
      <c r="F1435" s="16" t="n">
        <v>449</v>
      </c>
      <c r="G1435" s="16" t="n">
        <v>2042</v>
      </c>
      <c r="H1435" s="16" t="n">
        <v>190</v>
      </c>
    </row>
    <row r="1436" customFormat="false" ht="15" hidden="false" customHeight="false" outlineLevel="0" collapsed="false">
      <c r="A1436" s="0" t="n">
        <v>3134</v>
      </c>
      <c r="B1436" s="15" t="n">
        <v>45444</v>
      </c>
      <c r="C1436" s="0" t="n">
        <v>4</v>
      </c>
      <c r="D1436" s="16" t="n">
        <v>28243</v>
      </c>
      <c r="E1436" s="16" t="n">
        <v>366</v>
      </c>
      <c r="F1436" s="16" t="n">
        <v>489</v>
      </c>
      <c r="G1436" s="16" t="n">
        <v>2529</v>
      </c>
      <c r="H1436" s="16" t="n">
        <v>227</v>
      </c>
    </row>
    <row r="1437" customFormat="false" ht="15" hidden="false" customHeight="false" outlineLevel="0" collapsed="false">
      <c r="A1437" s="0" t="n">
        <v>3134</v>
      </c>
      <c r="B1437" s="15" t="n">
        <v>45536</v>
      </c>
      <c r="C1437" s="0" t="n">
        <v>4</v>
      </c>
      <c r="D1437" s="16" t="n">
        <v>28099</v>
      </c>
      <c r="E1437" s="16" t="n">
        <v>399</v>
      </c>
      <c r="F1437" s="16" t="n">
        <v>520</v>
      </c>
      <c r="G1437" s="16" t="n">
        <v>2856</v>
      </c>
      <c r="H1437" s="16" t="n">
        <v>261</v>
      </c>
    </row>
    <row r="1438" customFormat="false" ht="15" hidden="false" customHeight="false" outlineLevel="0" collapsed="false">
      <c r="A1438" s="0" t="n">
        <v>3134</v>
      </c>
      <c r="B1438" s="15" t="n">
        <v>45627</v>
      </c>
      <c r="C1438" s="0" t="n">
        <v>4</v>
      </c>
      <c r="D1438" s="16" t="n">
        <v>28106</v>
      </c>
      <c r="E1438" s="16" t="n">
        <v>440</v>
      </c>
      <c r="F1438" s="16" t="n">
        <v>578</v>
      </c>
      <c r="G1438" s="16" t="n">
        <v>3263</v>
      </c>
      <c r="H1438" s="16" t="n">
        <v>302</v>
      </c>
    </row>
    <row r="1439" customFormat="false" ht="15" hidden="false" customHeight="false" outlineLevel="0" collapsed="false">
      <c r="A1439" s="0" t="n">
        <v>3134</v>
      </c>
      <c r="B1439" s="15" t="n">
        <v>45717</v>
      </c>
      <c r="C1439" s="0" t="n">
        <v>4</v>
      </c>
      <c r="D1439" s="16" t="n">
        <v>28235</v>
      </c>
      <c r="E1439" s="16" t="n">
        <v>484</v>
      </c>
      <c r="F1439" s="16" t="n">
        <v>639</v>
      </c>
      <c r="G1439" s="16" t="n">
        <v>1994</v>
      </c>
      <c r="H1439" s="16" t="n">
        <v>185</v>
      </c>
    </row>
    <row r="1440" customFormat="false" ht="15" hidden="false" customHeight="false" outlineLevel="0" collapsed="false">
      <c r="A1440" s="0" t="n">
        <v>3134</v>
      </c>
      <c r="B1440" s="15" t="n">
        <v>45809</v>
      </c>
      <c r="C1440" s="0" t="n">
        <v>4</v>
      </c>
      <c r="D1440" s="16" t="n">
        <v>28451</v>
      </c>
      <c r="E1440" s="16" t="n">
        <v>549</v>
      </c>
      <c r="F1440" s="16" t="n">
        <v>693</v>
      </c>
      <c r="G1440" s="16" t="n">
        <v>2423</v>
      </c>
      <c r="H1440" s="16" t="n">
        <v>248</v>
      </c>
    </row>
    <row r="1441" customFormat="false" ht="15" hidden="false" customHeight="false" outlineLevel="0" collapsed="false">
      <c r="A1441" s="0" t="n">
        <v>3134</v>
      </c>
      <c r="B1441" s="15" t="n">
        <v>45901</v>
      </c>
      <c r="C1441" s="0" t="n">
        <v>4</v>
      </c>
      <c r="D1441" s="16" t="n">
        <v>28485</v>
      </c>
      <c r="E1441" s="16" t="n">
        <v>629</v>
      </c>
      <c r="F1441" s="16" t="n">
        <v>749</v>
      </c>
      <c r="G1441" s="16" t="n">
        <v>2782</v>
      </c>
      <c r="H1441" s="16" t="n">
        <v>329</v>
      </c>
    </row>
    <row r="1442" customFormat="false" ht="15" hidden="false" customHeight="false" outlineLevel="0" collapsed="false">
      <c r="A1442" s="0" t="n">
        <v>3134</v>
      </c>
      <c r="B1442" s="15" t="n">
        <v>45992</v>
      </c>
      <c r="C1442" s="0" t="n">
        <v>4</v>
      </c>
      <c r="D1442" s="16" t="n">
        <v>28514</v>
      </c>
      <c r="E1442" s="16" t="n">
        <v>691</v>
      </c>
      <c r="F1442" s="16" t="n">
        <v>818</v>
      </c>
      <c r="G1442" s="16" t="n">
        <v>3133</v>
      </c>
      <c r="H1442" s="16" t="n">
        <v>386</v>
      </c>
    </row>
    <row r="1443" customFormat="false" ht="15" hidden="false" customHeight="false" outlineLevel="0" collapsed="false">
      <c r="A1443" s="0" t="n">
        <v>3134</v>
      </c>
      <c r="B1443" s="15" t="n">
        <v>46082</v>
      </c>
      <c r="C1443" s="0" t="n">
        <v>4</v>
      </c>
      <c r="D1443" s="16" t="n">
        <v>28661</v>
      </c>
      <c r="E1443" s="16" t="n">
        <v>785</v>
      </c>
      <c r="F1443" s="16" t="n">
        <v>913</v>
      </c>
      <c r="G1443" s="16" t="n">
        <v>1852</v>
      </c>
      <c r="H1443" s="16" t="n">
        <v>307</v>
      </c>
    </row>
    <row r="1444" customFormat="false" ht="15" hidden="false" customHeight="false" outlineLevel="0" collapsed="false">
      <c r="A1444" s="0" t="n">
        <v>3134</v>
      </c>
      <c r="B1444" s="15" t="n">
        <v>46174</v>
      </c>
      <c r="C1444" s="0" t="n">
        <v>4</v>
      </c>
      <c r="D1444" s="16" t="n">
        <v>28872</v>
      </c>
      <c r="E1444" s="16" t="n">
        <v>954</v>
      </c>
      <c r="F1444" s="16" t="n">
        <v>986</v>
      </c>
      <c r="G1444" s="16" t="n">
        <v>2391</v>
      </c>
      <c r="H1444" s="16" t="n">
        <v>473</v>
      </c>
    </row>
    <row r="1445" customFormat="false" ht="15" hidden="false" customHeight="false" outlineLevel="0" collapsed="false">
      <c r="A1445" s="0" t="n">
        <v>3135</v>
      </c>
      <c r="B1445" s="15" t="n">
        <v>45078</v>
      </c>
      <c r="C1445" s="0" t="n">
        <v>4</v>
      </c>
      <c r="D1445" s="16" t="n">
        <v>13847</v>
      </c>
      <c r="E1445" s="16" t="n">
        <v>95</v>
      </c>
      <c r="F1445" s="16" t="n">
        <v>232</v>
      </c>
      <c r="G1445" s="16" t="n">
        <v>883</v>
      </c>
      <c r="H1445" s="16" t="n">
        <v>65</v>
      </c>
    </row>
    <row r="1446" customFormat="false" ht="15" hidden="false" customHeight="false" outlineLevel="0" collapsed="false">
      <c r="A1446" s="0" t="n">
        <v>3135</v>
      </c>
      <c r="B1446" s="15" t="n">
        <v>45170</v>
      </c>
      <c r="C1446" s="0" t="n">
        <v>4</v>
      </c>
      <c r="D1446" s="16" t="n">
        <v>13924</v>
      </c>
      <c r="E1446" s="16" t="n">
        <v>104</v>
      </c>
      <c r="F1446" s="16" t="n">
        <v>236</v>
      </c>
      <c r="G1446" s="16" t="n">
        <v>1044</v>
      </c>
      <c r="H1446" s="16" t="n">
        <v>73</v>
      </c>
    </row>
    <row r="1447" customFormat="false" ht="15" hidden="false" customHeight="false" outlineLevel="0" collapsed="false">
      <c r="A1447" s="0" t="n">
        <v>3135</v>
      </c>
      <c r="B1447" s="15" t="n">
        <v>45261</v>
      </c>
      <c r="C1447" s="0" t="n">
        <v>4</v>
      </c>
      <c r="D1447" s="16" t="n">
        <v>14023</v>
      </c>
      <c r="E1447" s="16" t="n">
        <v>126</v>
      </c>
      <c r="F1447" s="16" t="n">
        <v>250</v>
      </c>
      <c r="G1447" s="16" t="n">
        <v>1214</v>
      </c>
      <c r="H1447" s="16" t="n">
        <v>95</v>
      </c>
    </row>
    <row r="1448" customFormat="false" ht="15" hidden="false" customHeight="false" outlineLevel="0" collapsed="false">
      <c r="A1448" s="0" t="n">
        <v>3135</v>
      </c>
      <c r="B1448" s="15" t="n">
        <v>45352</v>
      </c>
      <c r="C1448" s="0" t="n">
        <v>4</v>
      </c>
      <c r="D1448" s="16" t="n">
        <v>14103</v>
      </c>
      <c r="E1448" s="16" t="n">
        <v>155</v>
      </c>
      <c r="F1448" s="16" t="n">
        <v>260</v>
      </c>
      <c r="G1448" s="16" t="n">
        <v>749</v>
      </c>
      <c r="H1448" s="16" t="n">
        <v>92</v>
      </c>
    </row>
    <row r="1449" customFormat="false" ht="15" hidden="false" customHeight="false" outlineLevel="0" collapsed="false">
      <c r="A1449" s="0" t="n">
        <v>3135</v>
      </c>
      <c r="B1449" s="15" t="n">
        <v>45444</v>
      </c>
      <c r="C1449" s="0" t="n">
        <v>4</v>
      </c>
      <c r="D1449" s="16" t="n">
        <v>14222</v>
      </c>
      <c r="E1449" s="16" t="n">
        <v>179</v>
      </c>
      <c r="F1449" s="16" t="n">
        <v>291</v>
      </c>
      <c r="G1449" s="16" t="n">
        <v>944</v>
      </c>
      <c r="H1449" s="16" t="n">
        <v>117</v>
      </c>
    </row>
    <row r="1450" customFormat="false" ht="15" hidden="false" customHeight="false" outlineLevel="0" collapsed="false">
      <c r="A1450" s="0" t="n">
        <v>3135</v>
      </c>
      <c r="B1450" s="15" t="n">
        <v>45536</v>
      </c>
      <c r="C1450" s="0" t="n">
        <v>4</v>
      </c>
      <c r="D1450" s="16" t="n">
        <v>14320</v>
      </c>
      <c r="E1450" s="16" t="n">
        <v>203</v>
      </c>
      <c r="F1450" s="16" t="n">
        <v>308</v>
      </c>
      <c r="G1450" s="16" t="n">
        <v>1123</v>
      </c>
      <c r="H1450" s="16" t="n">
        <v>140</v>
      </c>
    </row>
    <row r="1451" customFormat="false" ht="15" hidden="false" customHeight="false" outlineLevel="0" collapsed="false">
      <c r="A1451" s="0" t="n">
        <v>3135</v>
      </c>
      <c r="B1451" s="15" t="n">
        <v>45627</v>
      </c>
      <c r="C1451" s="0" t="n">
        <v>4</v>
      </c>
      <c r="D1451" s="16" t="n">
        <v>14328</v>
      </c>
      <c r="E1451" s="16" t="n">
        <v>230</v>
      </c>
      <c r="F1451" s="16" t="n">
        <v>312</v>
      </c>
      <c r="G1451" s="16" t="n">
        <v>1287</v>
      </c>
      <c r="H1451" s="16" t="n">
        <v>166</v>
      </c>
    </row>
    <row r="1452" customFormat="false" ht="15" hidden="false" customHeight="false" outlineLevel="0" collapsed="false">
      <c r="A1452" s="0" t="n">
        <v>3135</v>
      </c>
      <c r="B1452" s="15" t="n">
        <v>45717</v>
      </c>
      <c r="C1452" s="0" t="n">
        <v>4</v>
      </c>
      <c r="D1452" s="16" t="n">
        <v>14337</v>
      </c>
      <c r="E1452" s="16" t="n">
        <v>243</v>
      </c>
      <c r="F1452" s="16" t="n">
        <v>329</v>
      </c>
      <c r="G1452" s="16" t="n">
        <v>699</v>
      </c>
      <c r="H1452" s="16" t="n">
        <v>88</v>
      </c>
    </row>
    <row r="1453" customFormat="false" ht="15" hidden="false" customHeight="false" outlineLevel="0" collapsed="false">
      <c r="A1453" s="0" t="n">
        <v>3135</v>
      </c>
      <c r="B1453" s="15" t="n">
        <v>45809</v>
      </c>
      <c r="C1453" s="0" t="n">
        <v>4</v>
      </c>
      <c r="D1453" s="16" t="n">
        <v>14385</v>
      </c>
      <c r="E1453" s="16" t="n">
        <v>282</v>
      </c>
      <c r="F1453" s="16" t="n">
        <v>347</v>
      </c>
      <c r="G1453" s="16" t="n">
        <v>887</v>
      </c>
      <c r="H1453" s="16" t="n">
        <v>125</v>
      </c>
    </row>
    <row r="1454" customFormat="false" ht="15" hidden="false" customHeight="false" outlineLevel="0" collapsed="false">
      <c r="A1454" s="0" t="n">
        <v>3135</v>
      </c>
      <c r="B1454" s="15" t="n">
        <v>45901</v>
      </c>
      <c r="C1454" s="0" t="n">
        <v>4</v>
      </c>
      <c r="D1454" s="16" t="n">
        <v>14424</v>
      </c>
      <c r="E1454" s="16" t="n">
        <v>307</v>
      </c>
      <c r="F1454" s="16" t="n">
        <v>378</v>
      </c>
      <c r="G1454" s="16" t="n">
        <v>1094</v>
      </c>
      <c r="H1454" s="16" t="n">
        <v>149</v>
      </c>
    </row>
    <row r="1455" customFormat="false" ht="15" hidden="false" customHeight="false" outlineLevel="0" collapsed="false">
      <c r="A1455" s="0" t="n">
        <v>3135</v>
      </c>
      <c r="B1455" s="15" t="n">
        <v>45992</v>
      </c>
      <c r="C1455" s="0" t="n">
        <v>4</v>
      </c>
      <c r="D1455" s="16" t="n">
        <v>14453</v>
      </c>
      <c r="E1455" s="16" t="n">
        <v>349</v>
      </c>
      <c r="F1455" s="16" t="n">
        <v>398</v>
      </c>
      <c r="G1455" s="16" t="n">
        <v>1270</v>
      </c>
      <c r="H1455" s="16" t="n">
        <v>188</v>
      </c>
    </row>
    <row r="1456" customFormat="false" ht="15" hidden="false" customHeight="false" outlineLevel="0" collapsed="false">
      <c r="A1456" s="0" t="n">
        <v>3135</v>
      </c>
      <c r="B1456" s="15" t="n">
        <v>46082</v>
      </c>
      <c r="C1456" s="0" t="n">
        <v>4</v>
      </c>
      <c r="D1456" s="16" t="n">
        <v>14438</v>
      </c>
      <c r="E1456" s="16" t="n">
        <v>410</v>
      </c>
      <c r="F1456" s="16" t="n">
        <v>427</v>
      </c>
      <c r="G1456" s="16" t="n">
        <v>730</v>
      </c>
      <c r="H1456" s="16" t="n">
        <v>150</v>
      </c>
    </row>
    <row r="1457" customFormat="false" ht="15" hidden="false" customHeight="false" outlineLevel="0" collapsed="false">
      <c r="A1457" s="0" t="n">
        <v>3135</v>
      </c>
      <c r="B1457" s="15" t="n">
        <v>46174</v>
      </c>
      <c r="C1457" s="0" t="n">
        <v>4</v>
      </c>
      <c r="D1457" s="16" t="n">
        <v>14586</v>
      </c>
      <c r="E1457" s="16" t="n">
        <v>508</v>
      </c>
      <c r="F1457" s="16" t="n">
        <v>480</v>
      </c>
      <c r="G1457" s="16" t="n">
        <v>957</v>
      </c>
      <c r="H1457" s="16" t="n">
        <v>244</v>
      </c>
    </row>
    <row r="1458" customFormat="false" ht="15" hidden="false" customHeight="false" outlineLevel="0" collapsed="false">
      <c r="A1458" s="0" t="n">
        <v>3136</v>
      </c>
      <c r="B1458" s="15" t="n">
        <v>45078</v>
      </c>
      <c r="C1458" s="0" t="n">
        <v>4</v>
      </c>
      <c r="D1458" s="16" t="n">
        <v>35515</v>
      </c>
      <c r="E1458" s="16" t="n">
        <v>171</v>
      </c>
      <c r="F1458" s="16" t="n">
        <v>591</v>
      </c>
      <c r="G1458" s="16" t="n">
        <v>2945</v>
      </c>
      <c r="H1458" s="16" t="n">
        <v>104</v>
      </c>
    </row>
    <row r="1459" customFormat="false" ht="15" hidden="false" customHeight="false" outlineLevel="0" collapsed="false">
      <c r="A1459" s="0" t="n">
        <v>3136</v>
      </c>
      <c r="B1459" s="15" t="n">
        <v>45170</v>
      </c>
      <c r="C1459" s="0" t="n">
        <v>4</v>
      </c>
      <c r="D1459" s="16" t="n">
        <v>35645</v>
      </c>
      <c r="E1459" s="16" t="n">
        <v>214</v>
      </c>
      <c r="F1459" s="16" t="n">
        <v>617</v>
      </c>
      <c r="G1459" s="16" t="n">
        <v>3517</v>
      </c>
      <c r="H1459" s="16" t="n">
        <v>144</v>
      </c>
    </row>
    <row r="1460" customFormat="false" ht="15" hidden="false" customHeight="false" outlineLevel="0" collapsed="false">
      <c r="A1460" s="0" t="n">
        <v>3136</v>
      </c>
      <c r="B1460" s="15" t="n">
        <v>45261</v>
      </c>
      <c r="C1460" s="0" t="n">
        <v>4</v>
      </c>
      <c r="D1460" s="16" t="n">
        <v>35812</v>
      </c>
      <c r="E1460" s="16" t="n">
        <v>260</v>
      </c>
      <c r="F1460" s="16" t="n">
        <v>658</v>
      </c>
      <c r="G1460" s="16" t="n">
        <v>4023</v>
      </c>
      <c r="H1460" s="16" t="n">
        <v>187</v>
      </c>
    </row>
    <row r="1461" customFormat="false" ht="15" hidden="false" customHeight="false" outlineLevel="0" collapsed="false">
      <c r="A1461" s="0" t="n">
        <v>3136</v>
      </c>
      <c r="B1461" s="15" t="n">
        <v>45352</v>
      </c>
      <c r="C1461" s="0" t="n">
        <v>4</v>
      </c>
      <c r="D1461" s="16" t="n">
        <v>35934</v>
      </c>
      <c r="E1461" s="16" t="n">
        <v>300</v>
      </c>
      <c r="F1461" s="16" t="n">
        <v>687</v>
      </c>
      <c r="G1461" s="16" t="n">
        <v>2467</v>
      </c>
      <c r="H1461" s="16" t="n">
        <v>169</v>
      </c>
    </row>
    <row r="1462" customFormat="false" ht="15" hidden="false" customHeight="false" outlineLevel="0" collapsed="false">
      <c r="A1462" s="0" t="n">
        <v>3136</v>
      </c>
      <c r="B1462" s="15" t="n">
        <v>45444</v>
      </c>
      <c r="C1462" s="0" t="n">
        <v>4</v>
      </c>
      <c r="D1462" s="16" t="n">
        <v>35012</v>
      </c>
      <c r="E1462" s="16" t="n">
        <v>355</v>
      </c>
      <c r="F1462" s="16" t="n">
        <v>734</v>
      </c>
      <c r="G1462" s="16" t="n">
        <v>2617</v>
      </c>
      <c r="H1462" s="16" t="n">
        <v>225</v>
      </c>
    </row>
    <row r="1463" customFormat="false" ht="15" hidden="false" customHeight="false" outlineLevel="0" collapsed="false">
      <c r="A1463" s="0" t="n">
        <v>3136</v>
      </c>
      <c r="B1463" s="15" t="n">
        <v>45536</v>
      </c>
      <c r="C1463" s="0" t="n">
        <v>4</v>
      </c>
      <c r="D1463" s="16" t="n">
        <v>34959</v>
      </c>
      <c r="E1463" s="16" t="n">
        <v>389</v>
      </c>
      <c r="F1463" s="16" t="n">
        <v>764</v>
      </c>
      <c r="G1463" s="16" t="n">
        <v>3034</v>
      </c>
      <c r="H1463" s="16" t="n">
        <v>257</v>
      </c>
    </row>
    <row r="1464" customFormat="false" ht="15" hidden="false" customHeight="false" outlineLevel="0" collapsed="false">
      <c r="A1464" s="0" t="n">
        <v>3136</v>
      </c>
      <c r="B1464" s="15" t="n">
        <v>45627</v>
      </c>
      <c r="C1464" s="0" t="n">
        <v>4</v>
      </c>
      <c r="D1464" s="16" t="n">
        <v>35080</v>
      </c>
      <c r="E1464" s="16" t="n">
        <v>440</v>
      </c>
      <c r="F1464" s="16" t="n">
        <v>812</v>
      </c>
      <c r="G1464" s="16" t="n">
        <v>3485</v>
      </c>
      <c r="H1464" s="16" t="n">
        <v>308</v>
      </c>
    </row>
    <row r="1465" customFormat="false" ht="15" hidden="false" customHeight="false" outlineLevel="0" collapsed="false">
      <c r="A1465" s="0" t="n">
        <v>3136</v>
      </c>
      <c r="B1465" s="15" t="n">
        <v>45717</v>
      </c>
      <c r="C1465" s="0" t="n">
        <v>4</v>
      </c>
      <c r="D1465" s="16" t="n">
        <v>35169</v>
      </c>
      <c r="E1465" s="16" t="n">
        <v>468</v>
      </c>
      <c r="F1465" s="16" t="n">
        <v>865</v>
      </c>
      <c r="G1465" s="16" t="n">
        <v>1910</v>
      </c>
      <c r="H1465" s="16" t="n">
        <v>163</v>
      </c>
    </row>
    <row r="1466" customFormat="false" ht="15" hidden="false" customHeight="false" outlineLevel="0" collapsed="false">
      <c r="A1466" s="0" t="n">
        <v>3136</v>
      </c>
      <c r="B1466" s="15" t="n">
        <v>45809</v>
      </c>
      <c r="C1466" s="0" t="n">
        <v>4</v>
      </c>
      <c r="D1466" s="16" t="n">
        <v>35250</v>
      </c>
      <c r="E1466" s="16" t="n">
        <v>525</v>
      </c>
      <c r="F1466" s="16" t="n">
        <v>938</v>
      </c>
      <c r="G1466" s="16" t="n">
        <v>2405</v>
      </c>
      <c r="H1466" s="16" t="n">
        <v>219</v>
      </c>
    </row>
    <row r="1467" customFormat="false" ht="15" hidden="false" customHeight="false" outlineLevel="0" collapsed="false">
      <c r="A1467" s="0" t="n">
        <v>3136</v>
      </c>
      <c r="B1467" s="15" t="n">
        <v>45901</v>
      </c>
      <c r="C1467" s="0" t="n">
        <v>4</v>
      </c>
      <c r="D1467" s="16" t="n">
        <v>35352</v>
      </c>
      <c r="E1467" s="16" t="n">
        <v>596</v>
      </c>
      <c r="F1467" s="16" t="n">
        <v>990</v>
      </c>
      <c r="G1467" s="16" t="n">
        <v>2871</v>
      </c>
      <c r="H1467" s="16" t="n">
        <v>293</v>
      </c>
    </row>
    <row r="1468" customFormat="false" ht="15" hidden="false" customHeight="false" outlineLevel="0" collapsed="false">
      <c r="A1468" s="0" t="n">
        <v>3136</v>
      </c>
      <c r="B1468" s="15" t="n">
        <v>45992</v>
      </c>
      <c r="C1468" s="0" t="n">
        <v>4</v>
      </c>
      <c r="D1468" s="16" t="n">
        <v>35302</v>
      </c>
      <c r="E1468" s="16" t="n">
        <v>661</v>
      </c>
      <c r="F1468" s="16" t="n">
        <v>1052</v>
      </c>
      <c r="G1468" s="16" t="n">
        <v>3350</v>
      </c>
      <c r="H1468" s="16" t="n">
        <v>351</v>
      </c>
    </row>
    <row r="1469" customFormat="false" ht="15" hidden="false" customHeight="false" outlineLevel="0" collapsed="false">
      <c r="A1469" s="0" t="n">
        <v>3136</v>
      </c>
      <c r="B1469" s="15" t="n">
        <v>46082</v>
      </c>
      <c r="C1469" s="0" t="n">
        <v>4</v>
      </c>
      <c r="D1469" s="16" t="n">
        <v>35359</v>
      </c>
      <c r="E1469" s="16" t="n">
        <v>733</v>
      </c>
      <c r="F1469" s="16" t="n">
        <v>1098</v>
      </c>
      <c r="G1469" s="16" t="n">
        <v>1902</v>
      </c>
      <c r="H1469" s="16" t="n">
        <v>265</v>
      </c>
    </row>
    <row r="1470" customFormat="false" ht="15" hidden="false" customHeight="false" outlineLevel="0" collapsed="false">
      <c r="A1470" s="0" t="n">
        <v>3136</v>
      </c>
      <c r="B1470" s="15" t="n">
        <v>46174</v>
      </c>
      <c r="C1470" s="0" t="n">
        <v>4</v>
      </c>
      <c r="D1470" s="16" t="n">
        <v>35489</v>
      </c>
      <c r="E1470" s="16" t="n">
        <v>925</v>
      </c>
      <c r="F1470" s="16" t="n">
        <v>1210</v>
      </c>
      <c r="G1470" s="16" t="n">
        <v>2447</v>
      </c>
      <c r="H1470" s="16" t="n">
        <v>459</v>
      </c>
    </row>
    <row r="1471" customFormat="false" ht="15" hidden="false" customHeight="false" outlineLevel="0" collapsed="false">
      <c r="A1471" s="0" t="n">
        <v>3137</v>
      </c>
      <c r="B1471" s="15" t="n">
        <v>45078</v>
      </c>
      <c r="C1471" s="0" t="n">
        <v>4</v>
      </c>
      <c r="D1471" s="16" t="n">
        <v>12883</v>
      </c>
      <c r="E1471" s="16" t="n">
        <v>48</v>
      </c>
      <c r="F1471" s="16" t="n">
        <v>241</v>
      </c>
      <c r="G1471" s="16" t="n">
        <v>852</v>
      </c>
      <c r="H1471" s="16" t="n">
        <v>30</v>
      </c>
    </row>
    <row r="1472" customFormat="false" ht="15" hidden="false" customHeight="false" outlineLevel="0" collapsed="false">
      <c r="A1472" s="0" t="n">
        <v>3137</v>
      </c>
      <c r="B1472" s="15" t="n">
        <v>45170</v>
      </c>
      <c r="C1472" s="0" t="n">
        <v>4</v>
      </c>
      <c r="D1472" s="16" t="n">
        <v>12892</v>
      </c>
      <c r="E1472" s="16" t="n">
        <v>56</v>
      </c>
      <c r="F1472" s="16" t="n">
        <v>236</v>
      </c>
      <c r="G1472" s="16" t="n">
        <v>1001</v>
      </c>
      <c r="H1472" s="16" t="n">
        <v>37</v>
      </c>
    </row>
    <row r="1473" customFormat="false" ht="15" hidden="false" customHeight="false" outlineLevel="0" collapsed="false">
      <c r="A1473" s="0" t="n">
        <v>3137</v>
      </c>
      <c r="B1473" s="15" t="n">
        <v>45261</v>
      </c>
      <c r="C1473" s="0" t="n">
        <v>4</v>
      </c>
      <c r="D1473" s="16" t="n">
        <v>12991</v>
      </c>
      <c r="E1473" s="16" t="n">
        <v>66</v>
      </c>
      <c r="F1473" s="16" t="n">
        <v>237</v>
      </c>
      <c r="G1473" s="16" t="n">
        <v>1188</v>
      </c>
      <c r="H1473" s="16" t="n">
        <v>46</v>
      </c>
    </row>
    <row r="1474" customFormat="false" ht="15" hidden="false" customHeight="false" outlineLevel="0" collapsed="false">
      <c r="A1474" s="0" t="n">
        <v>3137</v>
      </c>
      <c r="B1474" s="15" t="n">
        <v>45352</v>
      </c>
      <c r="C1474" s="0" t="n">
        <v>4</v>
      </c>
      <c r="D1474" s="16" t="n">
        <v>13109</v>
      </c>
      <c r="E1474" s="16" t="n">
        <v>80</v>
      </c>
      <c r="F1474" s="16" t="n">
        <v>243</v>
      </c>
      <c r="G1474" s="16" t="n">
        <v>733</v>
      </c>
      <c r="H1474" s="16" t="n">
        <v>41</v>
      </c>
    </row>
    <row r="1475" customFormat="false" ht="15" hidden="false" customHeight="false" outlineLevel="0" collapsed="false">
      <c r="A1475" s="0" t="n">
        <v>3137</v>
      </c>
      <c r="B1475" s="15" t="n">
        <v>45444</v>
      </c>
      <c r="C1475" s="0" t="n">
        <v>4</v>
      </c>
      <c r="D1475" s="16" t="n">
        <v>13188</v>
      </c>
      <c r="E1475" s="16" t="n">
        <v>88</v>
      </c>
      <c r="F1475" s="16" t="n">
        <v>245</v>
      </c>
      <c r="G1475" s="16" t="n">
        <v>929</v>
      </c>
      <c r="H1475" s="16" t="n">
        <v>47</v>
      </c>
    </row>
    <row r="1476" customFormat="false" ht="15" hidden="false" customHeight="false" outlineLevel="0" collapsed="false">
      <c r="A1476" s="0" t="n">
        <v>3137</v>
      </c>
      <c r="B1476" s="15" t="n">
        <v>45536</v>
      </c>
      <c r="C1476" s="0" t="n">
        <v>4</v>
      </c>
      <c r="D1476" s="16" t="n">
        <v>13150</v>
      </c>
      <c r="E1476" s="16" t="n">
        <v>102</v>
      </c>
      <c r="F1476" s="16" t="n">
        <v>258</v>
      </c>
      <c r="G1476" s="16" t="n">
        <v>1115</v>
      </c>
      <c r="H1476" s="16" t="n">
        <v>58</v>
      </c>
    </row>
    <row r="1477" customFormat="false" ht="15" hidden="false" customHeight="false" outlineLevel="0" collapsed="false">
      <c r="A1477" s="0" t="n">
        <v>3137</v>
      </c>
      <c r="B1477" s="15" t="n">
        <v>45627</v>
      </c>
      <c r="C1477" s="0" t="n">
        <v>4</v>
      </c>
      <c r="D1477" s="16" t="n">
        <v>13239</v>
      </c>
      <c r="E1477" s="16" t="n">
        <v>105</v>
      </c>
      <c r="F1477" s="16" t="n">
        <v>278</v>
      </c>
      <c r="G1477" s="16" t="n">
        <v>1283</v>
      </c>
      <c r="H1477" s="16" t="n">
        <v>61</v>
      </c>
    </row>
    <row r="1478" customFormat="false" ht="15" hidden="false" customHeight="false" outlineLevel="0" collapsed="false">
      <c r="A1478" s="0" t="n">
        <v>3137</v>
      </c>
      <c r="B1478" s="15" t="n">
        <v>45717</v>
      </c>
      <c r="C1478" s="0" t="n">
        <v>4</v>
      </c>
      <c r="D1478" s="16" t="n">
        <v>13260</v>
      </c>
      <c r="E1478" s="16" t="n">
        <v>106</v>
      </c>
      <c r="F1478" s="16" t="n">
        <v>286</v>
      </c>
      <c r="G1478" s="16" t="n">
        <v>720</v>
      </c>
      <c r="H1478" s="16" t="n">
        <v>28</v>
      </c>
    </row>
    <row r="1479" customFormat="false" ht="15" hidden="false" customHeight="false" outlineLevel="0" collapsed="false">
      <c r="A1479" s="0" t="n">
        <v>3137</v>
      </c>
      <c r="B1479" s="15" t="n">
        <v>45809</v>
      </c>
      <c r="C1479" s="0" t="n">
        <v>4</v>
      </c>
      <c r="D1479" s="16" t="n">
        <v>13338</v>
      </c>
      <c r="E1479" s="16" t="n">
        <v>120</v>
      </c>
      <c r="F1479" s="16" t="n">
        <v>303</v>
      </c>
      <c r="G1479" s="16" t="n">
        <v>904</v>
      </c>
      <c r="H1479" s="16" t="n">
        <v>41</v>
      </c>
    </row>
    <row r="1480" customFormat="false" ht="15" hidden="false" customHeight="false" outlineLevel="0" collapsed="false">
      <c r="A1480" s="0" t="n">
        <v>3137</v>
      </c>
      <c r="B1480" s="15" t="n">
        <v>45901</v>
      </c>
      <c r="C1480" s="0" t="n">
        <v>4</v>
      </c>
      <c r="D1480" s="16" t="n">
        <v>13311</v>
      </c>
      <c r="E1480" s="16" t="n">
        <v>126</v>
      </c>
      <c r="F1480" s="16" t="n">
        <v>315</v>
      </c>
      <c r="G1480" s="16" t="n">
        <v>1078</v>
      </c>
      <c r="H1480" s="16" t="n">
        <v>49</v>
      </c>
    </row>
    <row r="1481" customFormat="false" ht="15" hidden="false" customHeight="false" outlineLevel="0" collapsed="false">
      <c r="A1481" s="0" t="n">
        <v>3137</v>
      </c>
      <c r="B1481" s="15" t="n">
        <v>45992</v>
      </c>
      <c r="C1481" s="0" t="n">
        <v>4</v>
      </c>
      <c r="D1481" s="16" t="n">
        <v>13303</v>
      </c>
      <c r="E1481" s="16" t="n">
        <v>133</v>
      </c>
      <c r="F1481" s="16" t="n">
        <v>328</v>
      </c>
      <c r="G1481" s="16" t="n">
        <v>1246</v>
      </c>
      <c r="H1481" s="16" t="n">
        <v>57</v>
      </c>
    </row>
    <row r="1482" customFormat="false" ht="15" hidden="false" customHeight="false" outlineLevel="0" collapsed="false">
      <c r="A1482" s="0" t="n">
        <v>3137</v>
      </c>
      <c r="B1482" s="15" t="n">
        <v>46082</v>
      </c>
      <c r="C1482" s="0" t="n">
        <v>4</v>
      </c>
      <c r="D1482" s="16" t="n">
        <v>13249</v>
      </c>
      <c r="E1482" s="16" t="n">
        <v>154</v>
      </c>
      <c r="F1482" s="16" t="n">
        <v>359</v>
      </c>
      <c r="G1482" s="16" t="n">
        <v>701</v>
      </c>
      <c r="H1482" s="16" t="n">
        <v>49</v>
      </c>
    </row>
    <row r="1483" customFormat="false" ht="15" hidden="false" customHeight="false" outlineLevel="0" collapsed="false">
      <c r="A1483" s="0" t="n">
        <v>3137</v>
      </c>
      <c r="B1483" s="15" t="n">
        <v>46174</v>
      </c>
      <c r="C1483" s="0" t="n">
        <v>4</v>
      </c>
      <c r="D1483" s="16" t="n">
        <v>13236</v>
      </c>
      <c r="E1483" s="16" t="n">
        <v>202</v>
      </c>
      <c r="F1483" s="16" t="n">
        <v>389</v>
      </c>
      <c r="G1483" s="16" t="n">
        <v>877</v>
      </c>
      <c r="H1483" s="16" t="n">
        <v>95</v>
      </c>
    </row>
    <row r="1484" customFormat="false" ht="15" hidden="false" customHeight="false" outlineLevel="0" collapsed="false">
      <c r="A1484" s="0" t="n">
        <v>3138</v>
      </c>
      <c r="B1484" s="15" t="n">
        <v>45078</v>
      </c>
      <c r="C1484" s="0" t="n">
        <v>4</v>
      </c>
      <c r="D1484" s="16" t="n">
        <v>16489</v>
      </c>
      <c r="E1484" s="16" t="n">
        <v>53</v>
      </c>
      <c r="F1484" s="16" t="n">
        <v>335</v>
      </c>
      <c r="G1484" s="16" t="n">
        <v>1065</v>
      </c>
      <c r="H1484" s="16" t="n">
        <v>36</v>
      </c>
    </row>
    <row r="1485" customFormat="false" ht="15" hidden="false" customHeight="false" outlineLevel="0" collapsed="false">
      <c r="A1485" s="0" t="n">
        <v>3138</v>
      </c>
      <c r="B1485" s="15" t="n">
        <v>45170</v>
      </c>
      <c r="C1485" s="0" t="n">
        <v>4</v>
      </c>
      <c r="D1485" s="16" t="n">
        <v>16611</v>
      </c>
      <c r="E1485" s="16" t="n">
        <v>67</v>
      </c>
      <c r="F1485" s="16" t="n">
        <v>342</v>
      </c>
      <c r="G1485" s="16" t="n">
        <v>1285</v>
      </c>
      <c r="H1485" s="16" t="n">
        <v>49</v>
      </c>
    </row>
    <row r="1486" customFormat="false" ht="15" hidden="false" customHeight="false" outlineLevel="0" collapsed="false">
      <c r="A1486" s="0" t="n">
        <v>3138</v>
      </c>
      <c r="B1486" s="15" t="n">
        <v>45261</v>
      </c>
      <c r="C1486" s="0" t="n">
        <v>4</v>
      </c>
      <c r="D1486" s="16" t="n">
        <v>16711</v>
      </c>
      <c r="E1486" s="16" t="n">
        <v>74</v>
      </c>
      <c r="F1486" s="16" t="n">
        <v>346</v>
      </c>
      <c r="G1486" s="16" t="n">
        <v>1477</v>
      </c>
      <c r="H1486" s="16" t="n">
        <v>55</v>
      </c>
    </row>
    <row r="1487" customFormat="false" ht="15" hidden="false" customHeight="false" outlineLevel="0" collapsed="false">
      <c r="A1487" s="0" t="n">
        <v>3138</v>
      </c>
      <c r="B1487" s="15" t="n">
        <v>45352</v>
      </c>
      <c r="C1487" s="0" t="n">
        <v>4</v>
      </c>
      <c r="D1487" s="16" t="n">
        <v>16815</v>
      </c>
      <c r="E1487" s="16" t="n">
        <v>82</v>
      </c>
      <c r="F1487" s="16" t="n">
        <v>350</v>
      </c>
      <c r="G1487" s="16" t="n">
        <v>921</v>
      </c>
      <c r="H1487" s="16" t="n">
        <v>42</v>
      </c>
    </row>
    <row r="1488" customFormat="false" ht="15" hidden="false" customHeight="false" outlineLevel="0" collapsed="false">
      <c r="A1488" s="0" t="n">
        <v>3138</v>
      </c>
      <c r="B1488" s="15" t="n">
        <v>45444</v>
      </c>
      <c r="C1488" s="0" t="n">
        <v>4</v>
      </c>
      <c r="D1488" s="16" t="n">
        <v>16936</v>
      </c>
      <c r="E1488" s="16" t="n">
        <v>93</v>
      </c>
      <c r="F1488" s="16" t="n">
        <v>371</v>
      </c>
      <c r="G1488" s="16" t="n">
        <v>1139</v>
      </c>
      <c r="H1488" s="16" t="n">
        <v>51</v>
      </c>
    </row>
    <row r="1489" customFormat="false" ht="15" hidden="false" customHeight="false" outlineLevel="0" collapsed="false">
      <c r="A1489" s="0" t="n">
        <v>3138</v>
      </c>
      <c r="B1489" s="15" t="n">
        <v>45536</v>
      </c>
      <c r="C1489" s="0" t="n">
        <v>4</v>
      </c>
      <c r="D1489" s="16" t="n">
        <v>16974</v>
      </c>
      <c r="E1489" s="16" t="n">
        <v>110</v>
      </c>
      <c r="F1489" s="16" t="n">
        <v>390</v>
      </c>
      <c r="G1489" s="16" t="n">
        <v>1351</v>
      </c>
      <c r="H1489" s="16" t="n">
        <v>67</v>
      </c>
    </row>
    <row r="1490" customFormat="false" ht="15" hidden="false" customHeight="false" outlineLevel="0" collapsed="false">
      <c r="A1490" s="0" t="n">
        <v>3138</v>
      </c>
      <c r="B1490" s="15" t="n">
        <v>45627</v>
      </c>
      <c r="C1490" s="0" t="n">
        <v>4</v>
      </c>
      <c r="D1490" s="16" t="n">
        <v>16909</v>
      </c>
      <c r="E1490" s="16" t="n">
        <v>124</v>
      </c>
      <c r="F1490" s="16" t="n">
        <v>401</v>
      </c>
      <c r="G1490" s="16" t="n">
        <v>1573</v>
      </c>
      <c r="H1490" s="16" t="n">
        <v>80</v>
      </c>
    </row>
    <row r="1491" customFormat="false" ht="15" hidden="false" customHeight="false" outlineLevel="0" collapsed="false">
      <c r="A1491" s="0" t="n">
        <v>3138</v>
      </c>
      <c r="B1491" s="15" t="n">
        <v>45717</v>
      </c>
      <c r="C1491" s="0" t="n">
        <v>4</v>
      </c>
      <c r="D1491" s="16" t="n">
        <v>16907</v>
      </c>
      <c r="E1491" s="16" t="n">
        <v>132</v>
      </c>
      <c r="F1491" s="16" t="n">
        <v>441</v>
      </c>
      <c r="G1491" s="16" t="n">
        <v>896</v>
      </c>
      <c r="H1491" s="16" t="n">
        <v>50</v>
      </c>
    </row>
    <row r="1492" customFormat="false" ht="15" hidden="false" customHeight="false" outlineLevel="0" collapsed="false">
      <c r="A1492" s="0" t="n">
        <v>3138</v>
      </c>
      <c r="B1492" s="15" t="n">
        <v>45809</v>
      </c>
      <c r="C1492" s="0" t="n">
        <v>4</v>
      </c>
      <c r="D1492" s="16" t="n">
        <v>16999</v>
      </c>
      <c r="E1492" s="16" t="n">
        <v>167</v>
      </c>
      <c r="F1492" s="16" t="n">
        <v>465</v>
      </c>
      <c r="G1492" s="16" t="n">
        <v>1091</v>
      </c>
      <c r="H1492" s="16" t="n">
        <v>81</v>
      </c>
    </row>
    <row r="1493" customFormat="false" ht="15" hidden="false" customHeight="false" outlineLevel="0" collapsed="false">
      <c r="A1493" s="0" t="n">
        <v>3138</v>
      </c>
      <c r="B1493" s="15" t="n">
        <v>45901</v>
      </c>
      <c r="C1493" s="0" t="n">
        <v>4</v>
      </c>
      <c r="D1493" s="16" t="n">
        <v>17050</v>
      </c>
      <c r="E1493" s="16" t="n">
        <v>184</v>
      </c>
      <c r="F1493" s="16" t="n">
        <v>482</v>
      </c>
      <c r="G1493" s="16" t="n">
        <v>1281</v>
      </c>
      <c r="H1493" s="16" t="n">
        <v>98</v>
      </c>
    </row>
    <row r="1494" customFormat="false" ht="15" hidden="false" customHeight="false" outlineLevel="0" collapsed="false">
      <c r="A1494" s="0" t="n">
        <v>3138</v>
      </c>
      <c r="B1494" s="15" t="n">
        <v>45992</v>
      </c>
      <c r="C1494" s="0" t="n">
        <v>4</v>
      </c>
      <c r="D1494" s="16" t="n">
        <v>17124</v>
      </c>
      <c r="E1494" s="16" t="n">
        <v>203</v>
      </c>
      <c r="F1494" s="16" t="n">
        <v>516</v>
      </c>
      <c r="G1494" s="16" t="n">
        <v>1510</v>
      </c>
      <c r="H1494" s="16" t="n">
        <v>116</v>
      </c>
    </row>
    <row r="1495" customFormat="false" ht="15" hidden="false" customHeight="false" outlineLevel="0" collapsed="false">
      <c r="A1495" s="0" t="n">
        <v>3138</v>
      </c>
      <c r="B1495" s="15" t="n">
        <v>46082</v>
      </c>
      <c r="C1495" s="0" t="n">
        <v>4</v>
      </c>
      <c r="D1495" s="16" t="n">
        <v>17169</v>
      </c>
      <c r="E1495" s="16" t="n">
        <v>238</v>
      </c>
      <c r="F1495" s="16" t="n">
        <v>550</v>
      </c>
      <c r="G1495" s="16" t="n">
        <v>856</v>
      </c>
      <c r="H1495" s="16" t="n">
        <v>96</v>
      </c>
    </row>
    <row r="1496" customFormat="false" ht="15" hidden="false" customHeight="false" outlineLevel="0" collapsed="false">
      <c r="A1496" s="0" t="n">
        <v>3138</v>
      </c>
      <c r="B1496" s="15" t="n">
        <v>46174</v>
      </c>
      <c r="C1496" s="0" t="n">
        <v>4</v>
      </c>
      <c r="D1496" s="16" t="n">
        <v>17236</v>
      </c>
      <c r="E1496" s="16" t="n">
        <v>309</v>
      </c>
      <c r="F1496" s="16" t="n">
        <v>613</v>
      </c>
      <c r="G1496" s="16" t="n">
        <v>1098</v>
      </c>
      <c r="H1496" s="16" t="n">
        <v>159</v>
      </c>
    </row>
    <row r="1497" customFormat="false" ht="15" hidden="false" customHeight="false" outlineLevel="0" collapsed="false">
      <c r="A1497" s="0" t="n">
        <v>3139</v>
      </c>
      <c r="B1497" s="15" t="n">
        <v>45078</v>
      </c>
      <c r="C1497" s="0" t="n">
        <v>3</v>
      </c>
      <c r="D1497" s="16" t="n">
        <v>14090</v>
      </c>
      <c r="E1497" s="16" t="n">
        <v>30</v>
      </c>
      <c r="F1497" s="16" t="n">
        <v>369</v>
      </c>
      <c r="G1497" s="16" t="n">
        <v>758</v>
      </c>
      <c r="H1497" s="16" t="n">
        <v>20</v>
      </c>
    </row>
    <row r="1498" customFormat="false" ht="15" hidden="false" customHeight="false" outlineLevel="0" collapsed="false">
      <c r="A1498" s="0" t="n">
        <v>3139</v>
      </c>
      <c r="B1498" s="15" t="n">
        <v>45170</v>
      </c>
      <c r="C1498" s="0" t="n">
        <v>3</v>
      </c>
      <c r="D1498" s="16" t="n">
        <v>14220</v>
      </c>
      <c r="E1498" s="16" t="n">
        <v>31</v>
      </c>
      <c r="F1498" s="16" t="n">
        <v>369</v>
      </c>
      <c r="G1498" s="16" t="n">
        <v>902</v>
      </c>
      <c r="H1498" s="16" t="n">
        <v>21</v>
      </c>
    </row>
    <row r="1499" customFormat="false" ht="15" hidden="false" customHeight="false" outlineLevel="0" collapsed="false">
      <c r="A1499" s="0" t="n">
        <v>3139</v>
      </c>
      <c r="B1499" s="15" t="n">
        <v>45261</v>
      </c>
      <c r="C1499" s="0" t="n">
        <v>3</v>
      </c>
      <c r="D1499" s="16" t="n">
        <v>14221</v>
      </c>
      <c r="E1499" s="16" t="n">
        <v>39</v>
      </c>
      <c r="F1499" s="16" t="n">
        <v>362</v>
      </c>
      <c r="G1499" s="16" t="n">
        <v>1070</v>
      </c>
      <c r="H1499" s="16" t="n">
        <v>29</v>
      </c>
    </row>
    <row r="1500" customFormat="false" ht="15" hidden="false" customHeight="false" outlineLevel="0" collapsed="false">
      <c r="A1500" s="0" t="n">
        <v>3139</v>
      </c>
      <c r="B1500" s="15" t="n">
        <v>45352</v>
      </c>
      <c r="C1500" s="0" t="n">
        <v>3</v>
      </c>
      <c r="D1500" s="16" t="n">
        <v>14254</v>
      </c>
      <c r="E1500" s="16" t="n">
        <v>47</v>
      </c>
      <c r="F1500" s="16" t="n">
        <v>362</v>
      </c>
      <c r="G1500" s="16" t="n">
        <v>630</v>
      </c>
      <c r="H1500" s="16" t="n">
        <v>23</v>
      </c>
    </row>
    <row r="1501" customFormat="false" ht="15" hidden="false" customHeight="false" outlineLevel="0" collapsed="false">
      <c r="A1501" s="0" t="n">
        <v>3139</v>
      </c>
      <c r="B1501" s="15" t="n">
        <v>45444</v>
      </c>
      <c r="C1501" s="0" t="n">
        <v>3</v>
      </c>
      <c r="D1501" s="16" t="n">
        <v>14288</v>
      </c>
      <c r="E1501" s="16" t="n">
        <v>53</v>
      </c>
      <c r="F1501" s="16" t="n">
        <v>352</v>
      </c>
      <c r="G1501" s="16" t="n">
        <v>793</v>
      </c>
      <c r="H1501" s="16" t="n">
        <v>28</v>
      </c>
    </row>
    <row r="1502" customFormat="false" ht="15" hidden="false" customHeight="false" outlineLevel="0" collapsed="false">
      <c r="A1502" s="0" t="n">
        <v>3139</v>
      </c>
      <c r="B1502" s="15" t="n">
        <v>45536</v>
      </c>
      <c r="C1502" s="0" t="n">
        <v>3</v>
      </c>
      <c r="D1502" s="16" t="n">
        <v>14361</v>
      </c>
      <c r="E1502" s="16" t="n">
        <v>62</v>
      </c>
      <c r="F1502" s="16" t="n">
        <v>353</v>
      </c>
      <c r="G1502" s="16" t="n">
        <v>928</v>
      </c>
      <c r="H1502" s="16" t="n">
        <v>36</v>
      </c>
    </row>
    <row r="1503" customFormat="false" ht="15" hidden="false" customHeight="false" outlineLevel="0" collapsed="false">
      <c r="A1503" s="0" t="n">
        <v>3139</v>
      </c>
      <c r="B1503" s="15" t="n">
        <v>45627</v>
      </c>
      <c r="C1503" s="0" t="n">
        <v>3</v>
      </c>
      <c r="D1503" s="16" t="n">
        <v>14361</v>
      </c>
      <c r="E1503" s="16" t="n">
        <v>69</v>
      </c>
      <c r="F1503" s="16" t="n">
        <v>362</v>
      </c>
      <c r="G1503" s="16" t="n">
        <v>1079</v>
      </c>
      <c r="H1503" s="16" t="n">
        <v>40</v>
      </c>
    </row>
    <row r="1504" customFormat="false" ht="15" hidden="false" customHeight="false" outlineLevel="0" collapsed="false">
      <c r="A1504" s="0" t="n">
        <v>3139</v>
      </c>
      <c r="B1504" s="15" t="n">
        <v>45717</v>
      </c>
      <c r="C1504" s="0" t="n">
        <v>3</v>
      </c>
      <c r="D1504" s="16" t="n">
        <v>14351</v>
      </c>
      <c r="E1504" s="16" t="n">
        <v>72</v>
      </c>
      <c r="F1504" s="16" t="n">
        <v>360</v>
      </c>
      <c r="G1504" s="16" t="n">
        <v>589</v>
      </c>
      <c r="H1504" s="16" t="n">
        <v>17</v>
      </c>
    </row>
    <row r="1505" customFormat="false" ht="15" hidden="false" customHeight="false" outlineLevel="0" collapsed="false">
      <c r="A1505" s="0" t="n">
        <v>3139</v>
      </c>
      <c r="B1505" s="15" t="n">
        <v>45809</v>
      </c>
      <c r="C1505" s="0" t="n">
        <v>3</v>
      </c>
      <c r="D1505" s="16" t="n">
        <v>14341</v>
      </c>
      <c r="E1505" s="16" t="n">
        <v>74</v>
      </c>
      <c r="F1505" s="16" t="n">
        <v>369</v>
      </c>
      <c r="G1505" s="16" t="n">
        <v>717</v>
      </c>
      <c r="H1505" s="16" t="n">
        <v>22</v>
      </c>
    </row>
    <row r="1506" customFormat="false" ht="15" hidden="false" customHeight="false" outlineLevel="0" collapsed="false">
      <c r="A1506" s="0" t="n">
        <v>3139</v>
      </c>
      <c r="B1506" s="15" t="n">
        <v>45901</v>
      </c>
      <c r="C1506" s="0" t="n">
        <v>3</v>
      </c>
      <c r="D1506" s="16" t="n">
        <v>14326</v>
      </c>
      <c r="E1506" s="16" t="n">
        <v>84</v>
      </c>
      <c r="F1506" s="16" t="n">
        <v>372</v>
      </c>
      <c r="G1506" s="16" t="n">
        <v>875</v>
      </c>
      <c r="H1506" s="16" t="n">
        <v>29</v>
      </c>
    </row>
    <row r="1507" customFormat="false" ht="15" hidden="false" customHeight="false" outlineLevel="0" collapsed="false">
      <c r="A1507" s="0" t="n">
        <v>3139</v>
      </c>
      <c r="B1507" s="15" t="n">
        <v>45992</v>
      </c>
      <c r="C1507" s="0" t="n">
        <v>3</v>
      </c>
      <c r="D1507" s="16" t="n">
        <v>14320</v>
      </c>
      <c r="E1507" s="16" t="n">
        <v>90</v>
      </c>
      <c r="F1507" s="16" t="n">
        <v>394</v>
      </c>
      <c r="G1507" s="16" t="n">
        <v>999</v>
      </c>
      <c r="H1507" s="16" t="n">
        <v>35</v>
      </c>
    </row>
    <row r="1508" customFormat="false" ht="15" hidden="false" customHeight="false" outlineLevel="0" collapsed="false">
      <c r="A1508" s="0" t="n">
        <v>3139</v>
      </c>
      <c r="B1508" s="15" t="n">
        <v>46082</v>
      </c>
      <c r="C1508" s="0" t="n">
        <v>3</v>
      </c>
      <c r="D1508" s="16" t="n">
        <v>14335</v>
      </c>
      <c r="E1508" s="16" t="n">
        <v>99</v>
      </c>
      <c r="F1508" s="16" t="n">
        <v>409</v>
      </c>
      <c r="G1508" s="16" t="n">
        <v>548</v>
      </c>
      <c r="H1508" s="16" t="n">
        <v>26</v>
      </c>
    </row>
    <row r="1509" customFormat="false" ht="15" hidden="false" customHeight="false" outlineLevel="0" collapsed="false">
      <c r="A1509" s="0" t="n">
        <v>3139</v>
      </c>
      <c r="B1509" s="15" t="n">
        <v>46174</v>
      </c>
      <c r="C1509" s="0" t="n">
        <v>3</v>
      </c>
      <c r="D1509" s="16" t="n">
        <v>14390</v>
      </c>
      <c r="E1509" s="16" t="n">
        <v>116</v>
      </c>
      <c r="F1509" s="16" t="n">
        <v>434</v>
      </c>
      <c r="G1509" s="16" t="n">
        <v>713</v>
      </c>
      <c r="H1509" s="16" t="n">
        <v>45</v>
      </c>
    </row>
    <row r="1510" customFormat="false" ht="15" hidden="false" customHeight="false" outlineLevel="0" collapsed="false">
      <c r="A1510" s="0" t="n">
        <v>3140</v>
      </c>
      <c r="B1510" s="15" t="n">
        <v>45078</v>
      </c>
      <c r="C1510" s="0" t="n">
        <v>4</v>
      </c>
      <c r="D1510" s="16" t="n">
        <v>15913</v>
      </c>
      <c r="E1510" s="16" t="n">
        <v>58</v>
      </c>
      <c r="F1510" s="16" t="n">
        <v>307</v>
      </c>
      <c r="G1510" s="16" t="n">
        <v>1276</v>
      </c>
      <c r="H1510" s="16" t="n">
        <v>37</v>
      </c>
    </row>
    <row r="1511" customFormat="false" ht="15" hidden="false" customHeight="false" outlineLevel="0" collapsed="false">
      <c r="A1511" s="0" t="n">
        <v>3140</v>
      </c>
      <c r="B1511" s="15" t="n">
        <v>45170</v>
      </c>
      <c r="C1511" s="0" t="n">
        <v>4</v>
      </c>
      <c r="D1511" s="16" t="n">
        <v>16049</v>
      </c>
      <c r="E1511" s="16" t="n">
        <v>61</v>
      </c>
      <c r="F1511" s="16" t="n">
        <v>316</v>
      </c>
      <c r="G1511" s="16" t="n">
        <v>1544</v>
      </c>
      <c r="H1511" s="16" t="n">
        <v>43</v>
      </c>
    </row>
    <row r="1512" customFormat="false" ht="15" hidden="false" customHeight="false" outlineLevel="0" collapsed="false">
      <c r="A1512" s="0" t="n">
        <v>3140</v>
      </c>
      <c r="B1512" s="15" t="n">
        <v>45261</v>
      </c>
      <c r="C1512" s="0" t="n">
        <v>4</v>
      </c>
      <c r="D1512" s="16" t="n">
        <v>16167</v>
      </c>
      <c r="E1512" s="16" t="n">
        <v>62</v>
      </c>
      <c r="F1512" s="16" t="n">
        <v>331</v>
      </c>
      <c r="G1512" s="16" t="n">
        <v>1810</v>
      </c>
      <c r="H1512" s="16" t="n">
        <v>48</v>
      </c>
    </row>
    <row r="1513" customFormat="false" ht="15" hidden="false" customHeight="false" outlineLevel="0" collapsed="false">
      <c r="A1513" s="0" t="n">
        <v>3140</v>
      </c>
      <c r="B1513" s="15" t="n">
        <v>45352</v>
      </c>
      <c r="C1513" s="0" t="n">
        <v>4</v>
      </c>
      <c r="D1513" s="16" t="n">
        <v>16349</v>
      </c>
      <c r="E1513" s="16" t="n">
        <v>78</v>
      </c>
      <c r="F1513" s="16" t="n">
        <v>343</v>
      </c>
      <c r="G1513" s="16" t="n">
        <v>1210</v>
      </c>
      <c r="H1513" s="16" t="n">
        <v>44</v>
      </c>
    </row>
    <row r="1514" customFormat="false" ht="15" hidden="false" customHeight="false" outlineLevel="0" collapsed="false">
      <c r="A1514" s="0" t="n">
        <v>3140</v>
      </c>
      <c r="B1514" s="15" t="n">
        <v>45444</v>
      </c>
      <c r="C1514" s="0" t="n">
        <v>4</v>
      </c>
      <c r="D1514" s="16" t="n">
        <v>16508</v>
      </c>
      <c r="E1514" s="16" t="n">
        <v>94</v>
      </c>
      <c r="F1514" s="16" t="n">
        <v>355</v>
      </c>
      <c r="G1514" s="16" t="n">
        <v>1473</v>
      </c>
      <c r="H1514" s="16" t="n">
        <v>58</v>
      </c>
    </row>
    <row r="1515" customFormat="false" ht="15" hidden="false" customHeight="false" outlineLevel="0" collapsed="false">
      <c r="A1515" s="0" t="n">
        <v>3140</v>
      </c>
      <c r="B1515" s="15" t="n">
        <v>45536</v>
      </c>
      <c r="C1515" s="0" t="n">
        <v>4</v>
      </c>
      <c r="D1515" s="16" t="n">
        <v>16586</v>
      </c>
      <c r="E1515" s="16" t="n">
        <v>119</v>
      </c>
      <c r="F1515" s="16" t="n">
        <v>362</v>
      </c>
      <c r="G1515" s="16" t="n">
        <v>1708</v>
      </c>
      <c r="H1515" s="16" t="n">
        <v>77</v>
      </c>
    </row>
    <row r="1516" customFormat="false" ht="15" hidden="false" customHeight="false" outlineLevel="0" collapsed="false">
      <c r="A1516" s="0" t="n">
        <v>3140</v>
      </c>
      <c r="B1516" s="15" t="n">
        <v>45627</v>
      </c>
      <c r="C1516" s="0" t="n">
        <v>4</v>
      </c>
      <c r="D1516" s="16" t="n">
        <v>16573</v>
      </c>
      <c r="E1516" s="16" t="n">
        <v>131</v>
      </c>
      <c r="F1516" s="16" t="n">
        <v>380</v>
      </c>
      <c r="G1516" s="16" t="n">
        <v>1923</v>
      </c>
      <c r="H1516" s="16" t="n">
        <v>88</v>
      </c>
    </row>
    <row r="1517" customFormat="false" ht="15" hidden="false" customHeight="false" outlineLevel="0" collapsed="false">
      <c r="A1517" s="0" t="n">
        <v>3140</v>
      </c>
      <c r="B1517" s="15" t="n">
        <v>45717</v>
      </c>
      <c r="C1517" s="0" t="n">
        <v>4</v>
      </c>
      <c r="D1517" s="16" t="n">
        <v>16653</v>
      </c>
      <c r="E1517" s="16" t="n">
        <v>147</v>
      </c>
      <c r="F1517" s="16" t="n">
        <v>422</v>
      </c>
      <c r="G1517" s="16" t="n">
        <v>1119</v>
      </c>
      <c r="H1517" s="16" t="n">
        <v>64</v>
      </c>
    </row>
    <row r="1518" customFormat="false" ht="15" hidden="false" customHeight="false" outlineLevel="0" collapsed="false">
      <c r="A1518" s="0" t="n">
        <v>3140</v>
      </c>
      <c r="B1518" s="15" t="n">
        <v>45809</v>
      </c>
      <c r="C1518" s="0" t="n">
        <v>4</v>
      </c>
      <c r="D1518" s="16" t="n">
        <v>16689</v>
      </c>
      <c r="E1518" s="16" t="n">
        <v>170</v>
      </c>
      <c r="F1518" s="16" t="n">
        <v>443</v>
      </c>
      <c r="G1518" s="16" t="n">
        <v>1372</v>
      </c>
      <c r="H1518" s="16" t="n">
        <v>85</v>
      </c>
    </row>
    <row r="1519" customFormat="false" ht="15" hidden="false" customHeight="false" outlineLevel="0" collapsed="false">
      <c r="A1519" s="0" t="n">
        <v>3140</v>
      </c>
      <c r="B1519" s="15" t="n">
        <v>45901</v>
      </c>
      <c r="C1519" s="0" t="n">
        <v>4</v>
      </c>
      <c r="D1519" s="16" t="n">
        <v>16616</v>
      </c>
      <c r="E1519" s="16" t="n">
        <v>188</v>
      </c>
      <c r="F1519" s="16" t="n">
        <v>481</v>
      </c>
      <c r="G1519" s="16" t="n">
        <v>1622</v>
      </c>
      <c r="H1519" s="16" t="n">
        <v>104</v>
      </c>
    </row>
    <row r="1520" customFormat="false" ht="15" hidden="false" customHeight="false" outlineLevel="0" collapsed="false">
      <c r="A1520" s="0" t="n">
        <v>3140</v>
      </c>
      <c r="B1520" s="15" t="n">
        <v>45992</v>
      </c>
      <c r="C1520" s="0" t="n">
        <v>4</v>
      </c>
      <c r="D1520" s="16" t="n">
        <v>16695</v>
      </c>
      <c r="E1520" s="16" t="n">
        <v>207</v>
      </c>
      <c r="F1520" s="16" t="n">
        <v>508</v>
      </c>
      <c r="G1520" s="16" t="n">
        <v>1895</v>
      </c>
      <c r="H1520" s="16" t="n">
        <v>124</v>
      </c>
    </row>
    <row r="1521" customFormat="false" ht="15" hidden="false" customHeight="false" outlineLevel="0" collapsed="false">
      <c r="A1521" s="0" t="n">
        <v>3140</v>
      </c>
      <c r="B1521" s="15" t="n">
        <v>46082</v>
      </c>
      <c r="C1521" s="0" t="n">
        <v>4</v>
      </c>
      <c r="D1521" s="16" t="n">
        <v>17240</v>
      </c>
      <c r="E1521" s="16" t="n">
        <v>253</v>
      </c>
      <c r="F1521" s="16" t="n">
        <v>580</v>
      </c>
      <c r="G1521" s="16" t="n">
        <v>1244</v>
      </c>
      <c r="H1521" s="16" t="n">
        <v>110</v>
      </c>
    </row>
    <row r="1522" customFormat="false" ht="15" hidden="false" customHeight="false" outlineLevel="0" collapsed="false">
      <c r="A1522" s="0" t="n">
        <v>3140</v>
      </c>
      <c r="B1522" s="15" t="n">
        <v>46174</v>
      </c>
      <c r="C1522" s="0" t="n">
        <v>4</v>
      </c>
      <c r="D1522" s="16" t="n">
        <v>17365</v>
      </c>
      <c r="E1522" s="16" t="n">
        <v>318</v>
      </c>
      <c r="F1522" s="16" t="n">
        <v>660</v>
      </c>
      <c r="G1522" s="16" t="n">
        <v>1552</v>
      </c>
      <c r="H1522" s="16" t="n">
        <v>172</v>
      </c>
    </row>
    <row r="1523" customFormat="false" ht="15" hidden="false" customHeight="false" outlineLevel="0" collapsed="false">
      <c r="A1523" s="0" t="n">
        <v>3141</v>
      </c>
      <c r="B1523" s="15" t="n">
        <v>45078</v>
      </c>
      <c r="C1523" s="0" t="n">
        <v>5</v>
      </c>
      <c r="D1523" s="16" t="n">
        <v>13402</v>
      </c>
      <c r="E1523" s="16" t="n">
        <v>213</v>
      </c>
      <c r="F1523" s="16" t="n">
        <v>126</v>
      </c>
      <c r="G1523" s="16" t="n">
        <v>1222</v>
      </c>
      <c r="H1523" s="16" t="n">
        <v>112</v>
      </c>
    </row>
    <row r="1524" customFormat="false" ht="15" hidden="false" customHeight="false" outlineLevel="0" collapsed="false">
      <c r="A1524" s="0" t="n">
        <v>3141</v>
      </c>
      <c r="B1524" s="15" t="n">
        <v>45170</v>
      </c>
      <c r="C1524" s="0" t="n">
        <v>5</v>
      </c>
      <c r="D1524" s="16" t="n">
        <v>13392</v>
      </c>
      <c r="E1524" s="16" t="n">
        <v>231</v>
      </c>
      <c r="F1524" s="16" t="n">
        <v>153</v>
      </c>
      <c r="G1524" s="16" t="n">
        <v>1425</v>
      </c>
      <c r="H1524" s="16" t="n">
        <v>133</v>
      </c>
    </row>
    <row r="1525" customFormat="false" ht="15" hidden="false" customHeight="false" outlineLevel="0" collapsed="false">
      <c r="A1525" s="0" t="n">
        <v>3141</v>
      </c>
      <c r="B1525" s="15" t="n">
        <v>45261</v>
      </c>
      <c r="C1525" s="0" t="n">
        <v>5</v>
      </c>
      <c r="D1525" s="16" t="n">
        <v>13443</v>
      </c>
      <c r="E1525" s="16" t="n">
        <v>253</v>
      </c>
      <c r="F1525" s="16" t="n">
        <v>180</v>
      </c>
      <c r="G1525" s="16" t="n">
        <v>1731</v>
      </c>
      <c r="H1525" s="16" t="n">
        <v>154</v>
      </c>
    </row>
    <row r="1526" customFormat="false" ht="15" hidden="false" customHeight="false" outlineLevel="0" collapsed="false">
      <c r="A1526" s="0" t="n">
        <v>3141</v>
      </c>
      <c r="B1526" s="15" t="n">
        <v>45352</v>
      </c>
      <c r="C1526" s="0" t="n">
        <v>5</v>
      </c>
      <c r="D1526" s="16" t="n">
        <v>13455</v>
      </c>
      <c r="E1526" s="16" t="n">
        <v>269</v>
      </c>
      <c r="F1526" s="16" t="n">
        <v>201</v>
      </c>
      <c r="G1526" s="16" t="n">
        <v>1122</v>
      </c>
      <c r="H1526" s="16" t="n">
        <v>113</v>
      </c>
    </row>
    <row r="1527" customFormat="false" ht="15" hidden="false" customHeight="false" outlineLevel="0" collapsed="false">
      <c r="A1527" s="0" t="n">
        <v>3141</v>
      </c>
      <c r="B1527" s="15" t="n">
        <v>45444</v>
      </c>
      <c r="C1527" s="0" t="n">
        <v>5</v>
      </c>
      <c r="D1527" s="16" t="n">
        <v>13476</v>
      </c>
      <c r="E1527" s="16" t="n">
        <v>298</v>
      </c>
      <c r="F1527" s="16" t="n">
        <v>224</v>
      </c>
      <c r="G1527" s="16" t="n">
        <v>1347</v>
      </c>
      <c r="H1527" s="16" t="n">
        <v>147</v>
      </c>
    </row>
    <row r="1528" customFormat="false" ht="15" hidden="false" customHeight="false" outlineLevel="0" collapsed="false">
      <c r="A1528" s="0" t="n">
        <v>3141</v>
      </c>
      <c r="B1528" s="15" t="n">
        <v>45536</v>
      </c>
      <c r="C1528" s="0" t="n">
        <v>5</v>
      </c>
      <c r="D1528" s="16" t="n">
        <v>13461</v>
      </c>
      <c r="E1528" s="16" t="n">
        <v>303</v>
      </c>
      <c r="F1528" s="16" t="n">
        <v>235</v>
      </c>
      <c r="G1528" s="16" t="n">
        <v>1472</v>
      </c>
      <c r="H1528" s="16" t="n">
        <v>153</v>
      </c>
    </row>
    <row r="1529" customFormat="false" ht="15" hidden="false" customHeight="false" outlineLevel="0" collapsed="false">
      <c r="A1529" s="0" t="n">
        <v>3141</v>
      </c>
      <c r="B1529" s="15" t="n">
        <v>45627</v>
      </c>
      <c r="C1529" s="0" t="n">
        <v>5</v>
      </c>
      <c r="D1529" s="16" t="n">
        <v>13463</v>
      </c>
      <c r="E1529" s="16" t="n">
        <v>319</v>
      </c>
      <c r="F1529" s="16" t="n">
        <v>265</v>
      </c>
      <c r="G1529" s="16" t="n">
        <v>1678</v>
      </c>
      <c r="H1529" s="16" t="n">
        <v>172</v>
      </c>
    </row>
    <row r="1530" customFormat="false" ht="15" hidden="false" customHeight="false" outlineLevel="0" collapsed="false">
      <c r="A1530" s="0" t="n">
        <v>3141</v>
      </c>
      <c r="B1530" s="15" t="n">
        <v>45717</v>
      </c>
      <c r="C1530" s="0" t="n">
        <v>5</v>
      </c>
      <c r="D1530" s="16" t="n">
        <v>13474</v>
      </c>
      <c r="E1530" s="16" t="n">
        <v>359</v>
      </c>
      <c r="F1530" s="16" t="n">
        <v>286</v>
      </c>
      <c r="G1530" s="16" t="n">
        <v>1010</v>
      </c>
      <c r="H1530" s="16" t="n">
        <v>99</v>
      </c>
    </row>
    <row r="1531" customFormat="false" ht="15" hidden="false" customHeight="false" outlineLevel="0" collapsed="false">
      <c r="A1531" s="0" t="n">
        <v>3141</v>
      </c>
      <c r="B1531" s="15" t="n">
        <v>45809</v>
      </c>
      <c r="C1531" s="0" t="n">
        <v>5</v>
      </c>
      <c r="D1531" s="16" t="n">
        <v>13415</v>
      </c>
      <c r="E1531" s="16" t="n">
        <v>378</v>
      </c>
      <c r="F1531" s="16" t="n">
        <v>308</v>
      </c>
      <c r="G1531" s="16" t="n">
        <v>1161</v>
      </c>
      <c r="H1531" s="16" t="n">
        <v>124</v>
      </c>
    </row>
    <row r="1532" customFormat="false" ht="15" hidden="false" customHeight="false" outlineLevel="0" collapsed="false">
      <c r="A1532" s="0" t="n">
        <v>3141</v>
      </c>
      <c r="B1532" s="15" t="n">
        <v>45901</v>
      </c>
      <c r="C1532" s="0" t="n">
        <v>5</v>
      </c>
      <c r="D1532" s="16" t="n">
        <v>13381</v>
      </c>
      <c r="E1532" s="16" t="n">
        <v>401</v>
      </c>
      <c r="F1532" s="16" t="n">
        <v>330</v>
      </c>
      <c r="G1532" s="16" t="n">
        <v>1395</v>
      </c>
      <c r="H1532" s="16" t="n">
        <v>154</v>
      </c>
    </row>
    <row r="1533" customFormat="false" ht="15" hidden="false" customHeight="false" outlineLevel="0" collapsed="false">
      <c r="A1533" s="0" t="n">
        <v>3141</v>
      </c>
      <c r="B1533" s="15" t="n">
        <v>45992</v>
      </c>
      <c r="C1533" s="0" t="n">
        <v>5</v>
      </c>
      <c r="D1533" s="16" t="n">
        <v>13432</v>
      </c>
      <c r="E1533" s="16" t="n">
        <v>436</v>
      </c>
      <c r="F1533" s="16" t="n">
        <v>353</v>
      </c>
      <c r="G1533" s="16" t="n">
        <v>1555</v>
      </c>
      <c r="H1533" s="16" t="n">
        <v>189</v>
      </c>
    </row>
    <row r="1534" customFormat="false" ht="15" hidden="false" customHeight="false" outlineLevel="0" collapsed="false">
      <c r="A1534" s="0" t="n">
        <v>3141</v>
      </c>
      <c r="B1534" s="15" t="n">
        <v>46082</v>
      </c>
      <c r="C1534" s="0" t="n">
        <v>5</v>
      </c>
      <c r="D1534" s="16" t="n">
        <v>13463</v>
      </c>
      <c r="E1534" s="16" t="n">
        <v>463</v>
      </c>
      <c r="F1534" s="16" t="n">
        <v>401</v>
      </c>
      <c r="G1534" s="16" t="n">
        <v>923</v>
      </c>
      <c r="H1534" s="16" t="n">
        <v>130</v>
      </c>
    </row>
    <row r="1535" customFormat="false" ht="15" hidden="false" customHeight="false" outlineLevel="0" collapsed="false">
      <c r="A1535" s="0" t="n">
        <v>3141</v>
      </c>
      <c r="B1535" s="15" t="n">
        <v>46174</v>
      </c>
      <c r="C1535" s="0" t="n">
        <v>5</v>
      </c>
      <c r="D1535" s="16" t="n">
        <v>13431</v>
      </c>
      <c r="E1535" s="16" t="n">
        <v>520</v>
      </c>
      <c r="F1535" s="16" t="n">
        <v>426</v>
      </c>
      <c r="G1535" s="16" t="n">
        <v>1131</v>
      </c>
      <c r="H1535" s="16" t="n">
        <v>193</v>
      </c>
    </row>
    <row r="1536" customFormat="false" ht="15" hidden="false" customHeight="false" outlineLevel="0" collapsed="false">
      <c r="A1536" s="0" t="n">
        <v>3142</v>
      </c>
      <c r="B1536" s="15" t="n">
        <v>45078</v>
      </c>
      <c r="C1536" s="0" t="n">
        <v>5</v>
      </c>
      <c r="D1536" s="16" t="n">
        <v>10185</v>
      </c>
      <c r="E1536" s="16" t="n">
        <v>229</v>
      </c>
      <c r="F1536" s="16" t="n">
        <v>95</v>
      </c>
      <c r="G1536" s="16" t="n">
        <v>1028</v>
      </c>
      <c r="H1536" s="16" t="n">
        <v>110</v>
      </c>
    </row>
    <row r="1537" customFormat="false" ht="15" hidden="false" customHeight="false" outlineLevel="0" collapsed="false">
      <c r="A1537" s="0" t="n">
        <v>3142</v>
      </c>
      <c r="B1537" s="15" t="n">
        <v>45170</v>
      </c>
      <c r="C1537" s="0" t="n">
        <v>5</v>
      </c>
      <c r="D1537" s="16" t="n">
        <v>10160</v>
      </c>
      <c r="E1537" s="16" t="n">
        <v>257</v>
      </c>
      <c r="F1537" s="16" t="n">
        <v>102</v>
      </c>
      <c r="G1537" s="16" t="n">
        <v>1218</v>
      </c>
      <c r="H1537" s="16" t="n">
        <v>141</v>
      </c>
    </row>
    <row r="1538" customFormat="false" ht="15" hidden="false" customHeight="false" outlineLevel="0" collapsed="false">
      <c r="A1538" s="0" t="n">
        <v>3142</v>
      </c>
      <c r="B1538" s="15" t="n">
        <v>45261</v>
      </c>
      <c r="C1538" s="0" t="n">
        <v>5</v>
      </c>
      <c r="D1538" s="16" t="n">
        <v>10222</v>
      </c>
      <c r="E1538" s="16" t="n">
        <v>291</v>
      </c>
      <c r="F1538" s="16" t="n">
        <v>119</v>
      </c>
      <c r="G1538" s="16" t="n">
        <v>1398</v>
      </c>
      <c r="H1538" s="16" t="n">
        <v>181</v>
      </c>
    </row>
    <row r="1539" customFormat="false" ht="15" hidden="false" customHeight="false" outlineLevel="0" collapsed="false">
      <c r="A1539" s="0" t="n">
        <v>3142</v>
      </c>
      <c r="B1539" s="15" t="n">
        <v>45352</v>
      </c>
      <c r="C1539" s="0" t="n">
        <v>5</v>
      </c>
      <c r="D1539" s="16" t="n">
        <v>10045</v>
      </c>
      <c r="E1539" s="16" t="n">
        <v>291</v>
      </c>
      <c r="F1539" s="16" t="n">
        <v>131</v>
      </c>
      <c r="G1539" s="16" t="n">
        <v>818</v>
      </c>
      <c r="H1539" s="16" t="n">
        <v>123</v>
      </c>
    </row>
    <row r="1540" customFormat="false" ht="15" hidden="false" customHeight="false" outlineLevel="0" collapsed="false">
      <c r="A1540" s="0" t="n">
        <v>3142</v>
      </c>
      <c r="B1540" s="15" t="n">
        <v>45444</v>
      </c>
      <c r="C1540" s="0" t="n">
        <v>5</v>
      </c>
      <c r="D1540" s="16" t="n">
        <v>10051</v>
      </c>
      <c r="E1540" s="16" t="n">
        <v>317</v>
      </c>
      <c r="F1540" s="16" t="n">
        <v>146</v>
      </c>
      <c r="G1540" s="16" t="n">
        <v>997</v>
      </c>
      <c r="H1540" s="16" t="n">
        <v>151</v>
      </c>
    </row>
    <row r="1541" customFormat="false" ht="15" hidden="false" customHeight="false" outlineLevel="0" collapsed="false">
      <c r="A1541" s="0" t="n">
        <v>3142</v>
      </c>
      <c r="B1541" s="15" t="n">
        <v>45536</v>
      </c>
      <c r="C1541" s="0" t="n">
        <v>5</v>
      </c>
      <c r="D1541" s="16" t="n">
        <v>10020</v>
      </c>
      <c r="E1541" s="16" t="n">
        <v>330</v>
      </c>
      <c r="F1541" s="16" t="n">
        <v>161</v>
      </c>
      <c r="G1541" s="16" t="n">
        <v>1145</v>
      </c>
      <c r="H1541" s="16" t="n">
        <v>166</v>
      </c>
    </row>
    <row r="1542" customFormat="false" ht="15" hidden="false" customHeight="false" outlineLevel="0" collapsed="false">
      <c r="A1542" s="0" t="n">
        <v>3142</v>
      </c>
      <c r="B1542" s="15" t="n">
        <v>45627</v>
      </c>
      <c r="C1542" s="0" t="n">
        <v>5</v>
      </c>
      <c r="D1542" s="16" t="n">
        <v>9992</v>
      </c>
      <c r="E1542" s="16" t="n">
        <v>349</v>
      </c>
      <c r="F1542" s="16" t="n">
        <v>181</v>
      </c>
      <c r="G1542" s="16" t="n">
        <v>1296</v>
      </c>
      <c r="H1542" s="16" t="n">
        <v>186</v>
      </c>
    </row>
    <row r="1543" customFormat="false" ht="15" hidden="false" customHeight="false" outlineLevel="0" collapsed="false">
      <c r="A1543" s="0" t="n">
        <v>3142</v>
      </c>
      <c r="B1543" s="15" t="n">
        <v>45717</v>
      </c>
      <c r="C1543" s="0" t="n">
        <v>5</v>
      </c>
      <c r="D1543" s="16" t="n">
        <v>10047</v>
      </c>
      <c r="E1543" s="16" t="n">
        <v>372</v>
      </c>
      <c r="F1543" s="16" t="n">
        <v>215</v>
      </c>
      <c r="G1543" s="16" t="n">
        <v>681</v>
      </c>
      <c r="H1543" s="16" t="n">
        <v>90</v>
      </c>
    </row>
    <row r="1544" customFormat="false" ht="15" hidden="false" customHeight="false" outlineLevel="0" collapsed="false">
      <c r="A1544" s="0" t="n">
        <v>3142</v>
      </c>
      <c r="B1544" s="15" t="n">
        <v>45809</v>
      </c>
      <c r="C1544" s="0" t="n">
        <v>5</v>
      </c>
      <c r="D1544" s="16" t="n">
        <v>10061</v>
      </c>
      <c r="E1544" s="16" t="n">
        <v>399</v>
      </c>
      <c r="F1544" s="16" t="n">
        <v>236</v>
      </c>
      <c r="G1544" s="16" t="n">
        <v>841</v>
      </c>
      <c r="H1544" s="16" t="n">
        <v>122</v>
      </c>
    </row>
    <row r="1545" customFormat="false" ht="15" hidden="false" customHeight="false" outlineLevel="0" collapsed="false">
      <c r="A1545" s="0" t="n">
        <v>3142</v>
      </c>
      <c r="B1545" s="15" t="n">
        <v>45901</v>
      </c>
      <c r="C1545" s="0" t="n">
        <v>5</v>
      </c>
      <c r="D1545" s="16" t="n">
        <v>10095</v>
      </c>
      <c r="E1545" s="16" t="n">
        <v>415</v>
      </c>
      <c r="F1545" s="16" t="n">
        <v>255</v>
      </c>
      <c r="G1545" s="16" t="n">
        <v>1034</v>
      </c>
      <c r="H1545" s="16" t="n">
        <v>148</v>
      </c>
    </row>
    <row r="1546" customFormat="false" ht="15" hidden="false" customHeight="false" outlineLevel="0" collapsed="false">
      <c r="A1546" s="0" t="n">
        <v>3142</v>
      </c>
      <c r="B1546" s="15" t="n">
        <v>45992</v>
      </c>
      <c r="C1546" s="0" t="n">
        <v>5</v>
      </c>
      <c r="D1546" s="16" t="n">
        <v>10106</v>
      </c>
      <c r="E1546" s="16" t="n">
        <v>439</v>
      </c>
      <c r="F1546" s="16" t="n">
        <v>274</v>
      </c>
      <c r="G1546" s="16" t="n">
        <v>1217</v>
      </c>
      <c r="H1546" s="16" t="n">
        <v>182</v>
      </c>
    </row>
    <row r="1547" customFormat="false" ht="15" hidden="false" customHeight="false" outlineLevel="0" collapsed="false">
      <c r="A1547" s="0" t="n">
        <v>3142</v>
      </c>
      <c r="B1547" s="15" t="n">
        <v>46082</v>
      </c>
      <c r="C1547" s="0" t="n">
        <v>5</v>
      </c>
      <c r="D1547" s="16" t="n">
        <v>10148</v>
      </c>
      <c r="E1547" s="16" t="n">
        <v>460</v>
      </c>
      <c r="F1547" s="16" t="n">
        <v>305</v>
      </c>
      <c r="G1547" s="16" t="n">
        <v>718</v>
      </c>
      <c r="H1547" s="16" t="n">
        <v>118</v>
      </c>
    </row>
    <row r="1548" customFormat="false" ht="15" hidden="false" customHeight="false" outlineLevel="0" collapsed="false">
      <c r="A1548" s="0" t="n">
        <v>3142</v>
      </c>
      <c r="B1548" s="15" t="n">
        <v>46174</v>
      </c>
      <c r="C1548" s="0" t="n">
        <v>5</v>
      </c>
      <c r="D1548" s="16" t="n">
        <v>10203</v>
      </c>
      <c r="E1548" s="16" t="n">
        <v>511</v>
      </c>
      <c r="F1548" s="16" t="n">
        <v>333</v>
      </c>
      <c r="G1548" s="16" t="n">
        <v>906</v>
      </c>
      <c r="H1548" s="16" t="n">
        <v>170</v>
      </c>
    </row>
    <row r="1549" customFormat="false" ht="15" hidden="false" customHeight="false" outlineLevel="0" collapsed="false">
      <c r="A1549" s="0" t="n">
        <v>3143</v>
      </c>
      <c r="B1549" s="15" t="n">
        <v>45078</v>
      </c>
      <c r="C1549" s="0" t="n">
        <v>5</v>
      </c>
      <c r="D1549" s="16" t="n">
        <v>6030</v>
      </c>
      <c r="E1549" s="16" t="n">
        <v>104</v>
      </c>
      <c r="F1549" s="16" t="n">
        <v>39</v>
      </c>
      <c r="G1549" s="16" t="n">
        <v>438</v>
      </c>
      <c r="H1549" s="16" t="n">
        <v>53</v>
      </c>
    </row>
    <row r="1550" customFormat="false" ht="15" hidden="false" customHeight="false" outlineLevel="0" collapsed="false">
      <c r="A1550" s="0" t="n">
        <v>3143</v>
      </c>
      <c r="B1550" s="15" t="n">
        <v>45170</v>
      </c>
      <c r="C1550" s="0" t="n">
        <v>5</v>
      </c>
      <c r="D1550" s="16" t="n">
        <v>6079</v>
      </c>
      <c r="E1550" s="16" t="n">
        <v>118</v>
      </c>
      <c r="F1550" s="16" t="n">
        <v>48</v>
      </c>
      <c r="G1550" s="16" t="n">
        <v>557</v>
      </c>
      <c r="H1550" s="16" t="n">
        <v>69</v>
      </c>
    </row>
    <row r="1551" customFormat="false" ht="15" hidden="false" customHeight="false" outlineLevel="0" collapsed="false">
      <c r="A1551" s="0" t="n">
        <v>3143</v>
      </c>
      <c r="B1551" s="15" t="n">
        <v>45261</v>
      </c>
      <c r="C1551" s="0" t="n">
        <v>5</v>
      </c>
      <c r="D1551" s="16" t="n">
        <v>6145</v>
      </c>
      <c r="E1551" s="16" t="n">
        <v>132</v>
      </c>
      <c r="F1551" s="16" t="n">
        <v>61</v>
      </c>
      <c r="G1551" s="16" t="n">
        <v>688</v>
      </c>
      <c r="H1551" s="16" t="n">
        <v>84</v>
      </c>
    </row>
    <row r="1552" customFormat="false" ht="15" hidden="false" customHeight="false" outlineLevel="0" collapsed="false">
      <c r="A1552" s="0" t="n">
        <v>3143</v>
      </c>
      <c r="B1552" s="15" t="n">
        <v>45352</v>
      </c>
      <c r="C1552" s="0" t="n">
        <v>5</v>
      </c>
      <c r="D1552" s="16" t="n">
        <v>6175</v>
      </c>
      <c r="E1552" s="16" t="n">
        <v>144</v>
      </c>
      <c r="F1552" s="16" t="n">
        <v>65</v>
      </c>
      <c r="G1552" s="16" t="n">
        <v>451</v>
      </c>
      <c r="H1552" s="16" t="n">
        <v>75</v>
      </c>
    </row>
    <row r="1553" customFormat="false" ht="15" hidden="false" customHeight="false" outlineLevel="0" collapsed="false">
      <c r="A1553" s="0" t="n">
        <v>3143</v>
      </c>
      <c r="B1553" s="15" t="n">
        <v>45444</v>
      </c>
      <c r="C1553" s="0" t="n">
        <v>5</v>
      </c>
      <c r="D1553" s="16" t="n">
        <v>6203</v>
      </c>
      <c r="E1553" s="16" t="n">
        <v>154</v>
      </c>
      <c r="F1553" s="16" t="n">
        <v>74</v>
      </c>
      <c r="G1553" s="16" t="n">
        <v>558</v>
      </c>
      <c r="H1553" s="16" t="n">
        <v>91</v>
      </c>
    </row>
    <row r="1554" customFormat="false" ht="15" hidden="false" customHeight="false" outlineLevel="0" collapsed="false">
      <c r="A1554" s="0" t="n">
        <v>3143</v>
      </c>
      <c r="B1554" s="15" t="n">
        <v>45536</v>
      </c>
      <c r="C1554" s="0" t="n">
        <v>5</v>
      </c>
      <c r="D1554" s="16" t="n">
        <v>6190</v>
      </c>
      <c r="E1554" s="16" t="n">
        <v>161</v>
      </c>
      <c r="F1554" s="16" t="n">
        <v>86</v>
      </c>
      <c r="G1554" s="16" t="n">
        <v>646</v>
      </c>
      <c r="H1554" s="16" t="n">
        <v>101</v>
      </c>
    </row>
    <row r="1555" customFormat="false" ht="15" hidden="false" customHeight="false" outlineLevel="0" collapsed="false">
      <c r="A1555" s="0" t="n">
        <v>3143</v>
      </c>
      <c r="B1555" s="15" t="n">
        <v>45627</v>
      </c>
      <c r="C1555" s="0" t="n">
        <v>5</v>
      </c>
      <c r="D1555" s="16" t="n">
        <v>6168</v>
      </c>
      <c r="E1555" s="16" t="n">
        <v>167</v>
      </c>
      <c r="F1555" s="16" t="n">
        <v>105</v>
      </c>
      <c r="G1555" s="16" t="n">
        <v>753</v>
      </c>
      <c r="H1555" s="16" t="n">
        <v>109</v>
      </c>
    </row>
    <row r="1556" customFormat="false" ht="15" hidden="false" customHeight="false" outlineLevel="0" collapsed="false">
      <c r="A1556" s="0" t="n">
        <v>3143</v>
      </c>
      <c r="B1556" s="15" t="n">
        <v>45717</v>
      </c>
      <c r="C1556" s="0" t="n">
        <v>5</v>
      </c>
      <c r="D1556" s="16" t="n">
        <v>6140</v>
      </c>
      <c r="E1556" s="16" t="n">
        <v>171</v>
      </c>
      <c r="F1556" s="16" t="n">
        <v>120</v>
      </c>
      <c r="G1556" s="16" t="n">
        <v>422</v>
      </c>
      <c r="H1556" s="16" t="n">
        <v>44</v>
      </c>
    </row>
    <row r="1557" customFormat="false" ht="15" hidden="false" customHeight="false" outlineLevel="0" collapsed="false">
      <c r="A1557" s="0" t="n">
        <v>3143</v>
      </c>
      <c r="B1557" s="15" t="n">
        <v>45809</v>
      </c>
      <c r="C1557" s="0" t="n">
        <v>5</v>
      </c>
      <c r="D1557" s="16" t="n">
        <v>6207</v>
      </c>
      <c r="E1557" s="16" t="n">
        <v>189</v>
      </c>
      <c r="F1557" s="16" t="n">
        <v>133</v>
      </c>
      <c r="G1557" s="16" t="n">
        <v>540</v>
      </c>
      <c r="H1557" s="16" t="n">
        <v>66</v>
      </c>
    </row>
    <row r="1558" customFormat="false" ht="15" hidden="false" customHeight="false" outlineLevel="0" collapsed="false">
      <c r="A1558" s="0" t="n">
        <v>3143</v>
      </c>
      <c r="B1558" s="15" t="n">
        <v>45901</v>
      </c>
      <c r="C1558" s="0" t="n">
        <v>5</v>
      </c>
      <c r="D1558" s="16" t="n">
        <v>6236</v>
      </c>
      <c r="E1558" s="16" t="n">
        <v>212</v>
      </c>
      <c r="F1558" s="16" t="n">
        <v>137</v>
      </c>
      <c r="G1558" s="16" t="n">
        <v>650</v>
      </c>
      <c r="H1558" s="16" t="n">
        <v>88</v>
      </c>
    </row>
    <row r="1559" customFormat="false" ht="15" hidden="false" customHeight="false" outlineLevel="0" collapsed="false">
      <c r="A1559" s="0" t="n">
        <v>3143</v>
      </c>
      <c r="B1559" s="15" t="n">
        <v>45992</v>
      </c>
      <c r="C1559" s="0" t="n">
        <v>5</v>
      </c>
      <c r="D1559" s="16" t="n">
        <v>6253</v>
      </c>
      <c r="E1559" s="16" t="n">
        <v>221</v>
      </c>
      <c r="F1559" s="16" t="n">
        <v>156</v>
      </c>
      <c r="G1559" s="16" t="n">
        <v>753</v>
      </c>
      <c r="H1559" s="16" t="n">
        <v>99</v>
      </c>
    </row>
    <row r="1560" customFormat="false" ht="15" hidden="false" customHeight="false" outlineLevel="0" collapsed="false">
      <c r="A1560" s="0" t="n">
        <v>3143</v>
      </c>
      <c r="B1560" s="15" t="n">
        <v>46082</v>
      </c>
      <c r="C1560" s="0" t="n">
        <v>5</v>
      </c>
      <c r="D1560" s="16" t="n">
        <v>6261</v>
      </c>
      <c r="E1560" s="16" t="n">
        <v>238</v>
      </c>
      <c r="F1560" s="16" t="n">
        <v>170</v>
      </c>
      <c r="G1560" s="16" t="n">
        <v>399</v>
      </c>
      <c r="H1560" s="16" t="n">
        <v>70</v>
      </c>
    </row>
    <row r="1561" customFormat="false" ht="15" hidden="false" customHeight="false" outlineLevel="0" collapsed="false">
      <c r="A1561" s="0" t="n">
        <v>3143</v>
      </c>
      <c r="B1561" s="15" t="n">
        <v>46174</v>
      </c>
      <c r="C1561" s="0" t="n">
        <v>5</v>
      </c>
      <c r="D1561" s="16" t="n">
        <v>6305</v>
      </c>
      <c r="E1561" s="16" t="n">
        <v>269</v>
      </c>
      <c r="F1561" s="16" t="n">
        <v>184</v>
      </c>
      <c r="G1561" s="16" t="n">
        <v>509</v>
      </c>
      <c r="H1561" s="16" t="n">
        <v>101</v>
      </c>
    </row>
    <row r="1562" customFormat="false" ht="15" hidden="false" customHeight="false" outlineLevel="0" collapsed="false">
      <c r="A1562" s="0" t="n">
        <v>3144</v>
      </c>
      <c r="B1562" s="15" t="n">
        <v>45078</v>
      </c>
      <c r="C1562" s="0" t="n">
        <v>5</v>
      </c>
      <c r="D1562" s="16" t="n">
        <v>8921</v>
      </c>
      <c r="E1562" s="16" t="n">
        <v>173</v>
      </c>
      <c r="F1562" s="16" t="n">
        <v>172</v>
      </c>
      <c r="G1562" s="16" t="n">
        <v>1087</v>
      </c>
      <c r="H1562" s="16" t="n">
        <v>109</v>
      </c>
    </row>
    <row r="1563" customFormat="false" ht="15" hidden="false" customHeight="false" outlineLevel="0" collapsed="false">
      <c r="A1563" s="0" t="n">
        <v>3144</v>
      </c>
      <c r="B1563" s="15" t="n">
        <v>45170</v>
      </c>
      <c r="C1563" s="0" t="n">
        <v>5</v>
      </c>
      <c r="D1563" s="16" t="n">
        <v>8920</v>
      </c>
      <c r="E1563" s="16" t="n">
        <v>191</v>
      </c>
      <c r="F1563" s="16" t="n">
        <v>179</v>
      </c>
      <c r="G1563" s="16" t="n">
        <v>1173</v>
      </c>
      <c r="H1563" s="16" t="n">
        <v>124</v>
      </c>
    </row>
    <row r="1564" customFormat="false" ht="15" hidden="false" customHeight="false" outlineLevel="0" collapsed="false">
      <c r="A1564" s="0" t="n">
        <v>3144</v>
      </c>
      <c r="B1564" s="15" t="n">
        <v>45261</v>
      </c>
      <c r="C1564" s="0" t="n">
        <v>5</v>
      </c>
      <c r="D1564" s="16" t="n">
        <v>8837</v>
      </c>
      <c r="E1564" s="16" t="n">
        <v>206</v>
      </c>
      <c r="F1564" s="16" t="n">
        <v>192</v>
      </c>
      <c r="G1564" s="16" t="n">
        <v>1320</v>
      </c>
      <c r="H1564" s="16" t="n">
        <v>143</v>
      </c>
    </row>
    <row r="1565" customFormat="false" ht="15" hidden="false" customHeight="false" outlineLevel="0" collapsed="false">
      <c r="A1565" s="0" t="n">
        <v>3144</v>
      </c>
      <c r="B1565" s="15" t="n">
        <v>45352</v>
      </c>
      <c r="C1565" s="0" t="n">
        <v>5</v>
      </c>
      <c r="D1565" s="16" t="n">
        <v>8750</v>
      </c>
      <c r="E1565" s="16" t="n">
        <v>217</v>
      </c>
      <c r="F1565" s="16" t="n">
        <v>165</v>
      </c>
      <c r="G1565" s="16" t="n">
        <v>771</v>
      </c>
      <c r="H1565" s="16" t="n">
        <v>117</v>
      </c>
    </row>
    <row r="1566" customFormat="false" ht="15" hidden="false" customHeight="false" outlineLevel="0" collapsed="false">
      <c r="A1566" s="0" t="n">
        <v>3144</v>
      </c>
      <c r="B1566" s="15" t="n">
        <v>45444</v>
      </c>
      <c r="C1566" s="0" t="n">
        <v>5</v>
      </c>
      <c r="D1566" s="16" t="n">
        <v>8738</v>
      </c>
      <c r="E1566" s="16" t="n">
        <v>239</v>
      </c>
      <c r="F1566" s="16" t="n">
        <v>175</v>
      </c>
      <c r="G1566" s="16" t="n">
        <v>945</v>
      </c>
      <c r="H1566" s="16" t="n">
        <v>135</v>
      </c>
    </row>
    <row r="1567" customFormat="false" ht="15" hidden="false" customHeight="false" outlineLevel="0" collapsed="false">
      <c r="A1567" s="0" t="n">
        <v>3144</v>
      </c>
      <c r="B1567" s="15" t="n">
        <v>45536</v>
      </c>
      <c r="C1567" s="0" t="n">
        <v>5</v>
      </c>
      <c r="D1567" s="16" t="n">
        <v>8705</v>
      </c>
      <c r="E1567" s="16" t="n">
        <v>254</v>
      </c>
      <c r="F1567" s="16" t="n">
        <v>188</v>
      </c>
      <c r="G1567" s="16" t="n">
        <v>1108</v>
      </c>
      <c r="H1567" s="16" t="n">
        <v>152</v>
      </c>
    </row>
    <row r="1568" customFormat="false" ht="15" hidden="false" customHeight="false" outlineLevel="0" collapsed="false">
      <c r="A1568" s="0" t="n">
        <v>3144</v>
      </c>
      <c r="B1568" s="15" t="n">
        <v>45627</v>
      </c>
      <c r="C1568" s="0" t="n">
        <v>5</v>
      </c>
      <c r="D1568" s="16" t="n">
        <v>8693</v>
      </c>
      <c r="E1568" s="16" t="n">
        <v>272</v>
      </c>
      <c r="F1568" s="16" t="n">
        <v>214</v>
      </c>
      <c r="G1568" s="16" t="n">
        <v>1281</v>
      </c>
      <c r="H1568" s="16" t="n">
        <v>167</v>
      </c>
    </row>
    <row r="1569" customFormat="false" ht="15" hidden="false" customHeight="false" outlineLevel="0" collapsed="false">
      <c r="A1569" s="0" t="n">
        <v>3144</v>
      </c>
      <c r="B1569" s="15" t="n">
        <v>45717</v>
      </c>
      <c r="C1569" s="0" t="n">
        <v>5</v>
      </c>
      <c r="D1569" s="16" t="n">
        <v>8730</v>
      </c>
      <c r="E1569" s="16" t="n">
        <v>294</v>
      </c>
      <c r="F1569" s="16" t="n">
        <v>231</v>
      </c>
      <c r="G1569" s="16" t="n">
        <v>743</v>
      </c>
      <c r="H1569" s="16" t="n">
        <v>92</v>
      </c>
    </row>
    <row r="1570" customFormat="false" ht="15" hidden="false" customHeight="false" outlineLevel="0" collapsed="false">
      <c r="A1570" s="0" t="n">
        <v>3144</v>
      </c>
      <c r="B1570" s="15" t="n">
        <v>45809</v>
      </c>
      <c r="C1570" s="0" t="n">
        <v>5</v>
      </c>
      <c r="D1570" s="16" t="n">
        <v>8795</v>
      </c>
      <c r="E1570" s="16" t="n">
        <v>316</v>
      </c>
      <c r="F1570" s="16" t="n">
        <v>248</v>
      </c>
      <c r="G1570" s="16" t="n">
        <v>913</v>
      </c>
      <c r="H1570" s="16" t="n">
        <v>115</v>
      </c>
    </row>
    <row r="1571" customFormat="false" ht="15" hidden="false" customHeight="false" outlineLevel="0" collapsed="false">
      <c r="A1571" s="0" t="n">
        <v>3144</v>
      </c>
      <c r="B1571" s="15" t="n">
        <v>45901</v>
      </c>
      <c r="C1571" s="0" t="n">
        <v>5</v>
      </c>
      <c r="D1571" s="16" t="n">
        <v>8864</v>
      </c>
      <c r="E1571" s="16" t="n">
        <v>335</v>
      </c>
      <c r="F1571" s="16" t="n">
        <v>271</v>
      </c>
      <c r="G1571" s="16" t="n">
        <v>1085</v>
      </c>
      <c r="H1571" s="16" t="n">
        <v>137</v>
      </c>
    </row>
    <row r="1572" customFormat="false" ht="15" hidden="false" customHeight="false" outlineLevel="0" collapsed="false">
      <c r="A1572" s="0" t="n">
        <v>3144</v>
      </c>
      <c r="B1572" s="15" t="n">
        <v>45992</v>
      </c>
      <c r="C1572" s="0" t="n">
        <v>5</v>
      </c>
      <c r="D1572" s="16" t="n">
        <v>8859</v>
      </c>
      <c r="E1572" s="16" t="n">
        <v>352</v>
      </c>
      <c r="F1572" s="16" t="n">
        <v>290</v>
      </c>
      <c r="G1572" s="16" t="n">
        <v>1203</v>
      </c>
      <c r="H1572" s="16" t="n">
        <v>154</v>
      </c>
    </row>
    <row r="1573" customFormat="false" ht="15" hidden="false" customHeight="false" outlineLevel="0" collapsed="false">
      <c r="A1573" s="0" t="n">
        <v>3144</v>
      </c>
      <c r="B1573" s="15" t="n">
        <v>46082</v>
      </c>
      <c r="C1573" s="0" t="n">
        <v>5</v>
      </c>
      <c r="D1573" s="16" t="n">
        <v>8912</v>
      </c>
      <c r="E1573" s="16" t="n">
        <v>387</v>
      </c>
      <c r="F1573" s="16" t="n">
        <v>337</v>
      </c>
      <c r="G1573" s="16" t="n">
        <v>689</v>
      </c>
      <c r="H1573" s="16" t="n">
        <v>98</v>
      </c>
    </row>
    <row r="1574" customFormat="false" ht="15" hidden="false" customHeight="false" outlineLevel="0" collapsed="false">
      <c r="A1574" s="0" t="n">
        <v>3144</v>
      </c>
      <c r="B1574" s="15" t="n">
        <v>46174</v>
      </c>
      <c r="C1574" s="0" t="n">
        <v>5</v>
      </c>
      <c r="D1574" s="16" t="n">
        <v>8892</v>
      </c>
      <c r="E1574" s="16" t="n">
        <v>429</v>
      </c>
      <c r="F1574" s="16" t="n">
        <v>367</v>
      </c>
      <c r="G1574" s="16" t="n">
        <v>821</v>
      </c>
      <c r="H1574" s="16" t="n">
        <v>143</v>
      </c>
    </row>
    <row r="1575" customFormat="false" ht="15" hidden="false" customHeight="false" outlineLevel="0" collapsed="false">
      <c r="A1575" s="0" t="n">
        <v>3145</v>
      </c>
      <c r="B1575" s="15" t="n">
        <v>45078</v>
      </c>
      <c r="C1575" s="0" t="n">
        <v>5</v>
      </c>
      <c r="D1575" s="16" t="n">
        <v>14987</v>
      </c>
      <c r="E1575" s="16" t="n">
        <v>216</v>
      </c>
      <c r="F1575" s="16" t="n">
        <v>151</v>
      </c>
      <c r="G1575" s="16" t="n">
        <v>1167</v>
      </c>
      <c r="H1575" s="16" t="n">
        <v>156</v>
      </c>
    </row>
    <row r="1576" customFormat="false" ht="15" hidden="false" customHeight="false" outlineLevel="0" collapsed="false">
      <c r="A1576" s="0" t="n">
        <v>3145</v>
      </c>
      <c r="B1576" s="15" t="n">
        <v>45170</v>
      </c>
      <c r="C1576" s="0" t="n">
        <v>5</v>
      </c>
      <c r="D1576" s="16" t="n">
        <v>14991</v>
      </c>
      <c r="E1576" s="16" t="n">
        <v>242</v>
      </c>
      <c r="F1576" s="16" t="n">
        <v>167</v>
      </c>
      <c r="G1576" s="16" t="n">
        <v>1369</v>
      </c>
      <c r="H1576" s="16" t="n">
        <v>180</v>
      </c>
    </row>
    <row r="1577" customFormat="false" ht="15" hidden="false" customHeight="false" outlineLevel="0" collapsed="false">
      <c r="A1577" s="0" t="n">
        <v>3145</v>
      </c>
      <c r="B1577" s="15" t="n">
        <v>45261</v>
      </c>
      <c r="C1577" s="0" t="n">
        <v>5</v>
      </c>
      <c r="D1577" s="16" t="n">
        <v>15142</v>
      </c>
      <c r="E1577" s="16" t="n">
        <v>268</v>
      </c>
      <c r="F1577" s="16" t="n">
        <v>183</v>
      </c>
      <c r="G1577" s="16" t="n">
        <v>1598</v>
      </c>
      <c r="H1577" s="16" t="n">
        <v>206</v>
      </c>
    </row>
    <row r="1578" customFormat="false" ht="15" hidden="false" customHeight="false" outlineLevel="0" collapsed="false">
      <c r="A1578" s="0" t="n">
        <v>3145</v>
      </c>
      <c r="B1578" s="15" t="n">
        <v>45352</v>
      </c>
      <c r="C1578" s="0" t="n">
        <v>5</v>
      </c>
      <c r="D1578" s="16" t="n">
        <v>15243</v>
      </c>
      <c r="E1578" s="16" t="n">
        <v>312</v>
      </c>
      <c r="F1578" s="16" t="n">
        <v>205</v>
      </c>
      <c r="G1578" s="16" t="n">
        <v>977</v>
      </c>
      <c r="H1578" s="16" t="n">
        <v>155</v>
      </c>
    </row>
    <row r="1579" customFormat="false" ht="15" hidden="false" customHeight="false" outlineLevel="0" collapsed="false">
      <c r="A1579" s="0" t="n">
        <v>3145</v>
      </c>
      <c r="B1579" s="15" t="n">
        <v>45444</v>
      </c>
      <c r="C1579" s="0" t="n">
        <v>5</v>
      </c>
      <c r="D1579" s="16" t="n">
        <v>15245</v>
      </c>
      <c r="E1579" s="16" t="n">
        <v>349</v>
      </c>
      <c r="F1579" s="16" t="n">
        <v>236</v>
      </c>
      <c r="G1579" s="16" t="n">
        <v>1198</v>
      </c>
      <c r="H1579" s="16" t="n">
        <v>192</v>
      </c>
    </row>
    <row r="1580" customFormat="false" ht="15" hidden="false" customHeight="false" outlineLevel="0" collapsed="false">
      <c r="A1580" s="0" t="n">
        <v>3145</v>
      </c>
      <c r="B1580" s="15" t="n">
        <v>45536</v>
      </c>
      <c r="C1580" s="0" t="n">
        <v>5</v>
      </c>
      <c r="D1580" s="16" t="n">
        <v>15283</v>
      </c>
      <c r="E1580" s="16" t="n">
        <v>369</v>
      </c>
      <c r="F1580" s="16" t="n">
        <v>279</v>
      </c>
      <c r="G1580" s="16" t="n">
        <v>1398</v>
      </c>
      <c r="H1580" s="16" t="n">
        <v>212</v>
      </c>
    </row>
    <row r="1581" customFormat="false" ht="15" hidden="false" customHeight="false" outlineLevel="0" collapsed="false">
      <c r="A1581" s="0" t="n">
        <v>3145</v>
      </c>
      <c r="B1581" s="15" t="n">
        <v>45627</v>
      </c>
      <c r="C1581" s="0" t="n">
        <v>5</v>
      </c>
      <c r="D1581" s="16" t="n">
        <v>15267</v>
      </c>
      <c r="E1581" s="16" t="n">
        <v>393</v>
      </c>
      <c r="F1581" s="16" t="n">
        <v>308</v>
      </c>
      <c r="G1581" s="16" t="n">
        <v>1617</v>
      </c>
      <c r="H1581" s="16" t="n">
        <v>244</v>
      </c>
    </row>
    <row r="1582" customFormat="false" ht="15" hidden="false" customHeight="false" outlineLevel="0" collapsed="false">
      <c r="A1582" s="0" t="n">
        <v>3145</v>
      </c>
      <c r="B1582" s="15" t="n">
        <v>45717</v>
      </c>
      <c r="C1582" s="0" t="n">
        <v>5</v>
      </c>
      <c r="D1582" s="16" t="n">
        <v>15398</v>
      </c>
      <c r="E1582" s="16" t="n">
        <v>417</v>
      </c>
      <c r="F1582" s="16" t="n">
        <v>345</v>
      </c>
      <c r="G1582" s="16" t="n">
        <v>922</v>
      </c>
      <c r="H1582" s="16" t="n">
        <v>125</v>
      </c>
    </row>
    <row r="1583" customFormat="false" ht="15" hidden="false" customHeight="false" outlineLevel="0" collapsed="false">
      <c r="A1583" s="0" t="n">
        <v>3145</v>
      </c>
      <c r="B1583" s="15" t="n">
        <v>45809</v>
      </c>
      <c r="C1583" s="0" t="n">
        <v>5</v>
      </c>
      <c r="D1583" s="16" t="n">
        <v>15479</v>
      </c>
      <c r="E1583" s="16" t="n">
        <v>465</v>
      </c>
      <c r="F1583" s="16" t="n">
        <v>398</v>
      </c>
      <c r="G1583" s="16" t="n">
        <v>1201</v>
      </c>
      <c r="H1583" s="16" t="n">
        <v>176</v>
      </c>
    </row>
    <row r="1584" customFormat="false" ht="15" hidden="false" customHeight="false" outlineLevel="0" collapsed="false">
      <c r="A1584" s="0" t="n">
        <v>3145</v>
      </c>
      <c r="B1584" s="15" t="n">
        <v>45901</v>
      </c>
      <c r="C1584" s="0" t="n">
        <v>5</v>
      </c>
      <c r="D1584" s="16" t="n">
        <v>15553</v>
      </c>
      <c r="E1584" s="16" t="n">
        <v>526</v>
      </c>
      <c r="F1584" s="16" t="n">
        <v>429</v>
      </c>
      <c r="G1584" s="16" t="n">
        <v>1457</v>
      </c>
      <c r="H1584" s="16" t="n">
        <v>234</v>
      </c>
    </row>
    <row r="1585" customFormat="false" ht="15" hidden="false" customHeight="false" outlineLevel="0" collapsed="false">
      <c r="A1585" s="0" t="n">
        <v>3145</v>
      </c>
      <c r="B1585" s="15" t="n">
        <v>45992</v>
      </c>
      <c r="C1585" s="0" t="n">
        <v>5</v>
      </c>
      <c r="D1585" s="16" t="n">
        <v>15543</v>
      </c>
      <c r="E1585" s="16" t="n">
        <v>563</v>
      </c>
      <c r="F1585" s="16" t="n">
        <v>468</v>
      </c>
      <c r="G1585" s="16" t="n">
        <v>1657</v>
      </c>
      <c r="H1585" s="16" t="n">
        <v>269</v>
      </c>
    </row>
    <row r="1586" customFormat="false" ht="15" hidden="false" customHeight="false" outlineLevel="0" collapsed="false">
      <c r="A1586" s="0" t="n">
        <v>3145</v>
      </c>
      <c r="B1586" s="15" t="n">
        <v>46082</v>
      </c>
      <c r="C1586" s="0" t="n">
        <v>5</v>
      </c>
      <c r="D1586" s="16" t="n">
        <v>15659</v>
      </c>
      <c r="E1586" s="16" t="n">
        <v>607</v>
      </c>
      <c r="F1586" s="16" t="n">
        <v>502</v>
      </c>
      <c r="G1586" s="16" t="n">
        <v>936</v>
      </c>
      <c r="H1586" s="16" t="n">
        <v>185</v>
      </c>
    </row>
    <row r="1587" customFormat="false" ht="15" hidden="false" customHeight="false" outlineLevel="0" collapsed="false">
      <c r="A1587" s="0" t="n">
        <v>3145</v>
      </c>
      <c r="B1587" s="15" t="n">
        <v>46174</v>
      </c>
      <c r="C1587" s="0" t="n">
        <v>5</v>
      </c>
      <c r="D1587" s="16" t="n">
        <v>15690</v>
      </c>
      <c r="E1587" s="16" t="n">
        <v>700</v>
      </c>
      <c r="F1587" s="16" t="n">
        <v>557</v>
      </c>
      <c r="G1587" s="16" t="n">
        <v>1170</v>
      </c>
      <c r="H1587" s="16" t="n">
        <v>280</v>
      </c>
    </row>
    <row r="1588" customFormat="false" ht="15" hidden="false" customHeight="false" outlineLevel="0" collapsed="false">
      <c r="A1588" s="0" t="n">
        <v>3146</v>
      </c>
      <c r="B1588" s="15" t="n">
        <v>45078</v>
      </c>
      <c r="C1588" s="0" t="n">
        <v>5</v>
      </c>
      <c r="D1588" s="16" t="n">
        <v>16944</v>
      </c>
      <c r="E1588" s="16" t="n">
        <v>288</v>
      </c>
      <c r="F1588" s="16" t="n">
        <v>177</v>
      </c>
      <c r="G1588" s="16" t="n">
        <v>1261</v>
      </c>
      <c r="H1588" s="16" t="n">
        <v>188</v>
      </c>
    </row>
    <row r="1589" customFormat="false" ht="15" hidden="false" customHeight="false" outlineLevel="0" collapsed="false">
      <c r="A1589" s="0" t="n">
        <v>3146</v>
      </c>
      <c r="B1589" s="15" t="n">
        <v>45170</v>
      </c>
      <c r="C1589" s="0" t="n">
        <v>5</v>
      </c>
      <c r="D1589" s="16" t="n">
        <v>16980</v>
      </c>
      <c r="E1589" s="16" t="n">
        <v>337</v>
      </c>
      <c r="F1589" s="16" t="n">
        <v>197</v>
      </c>
      <c r="G1589" s="16" t="n">
        <v>1519</v>
      </c>
      <c r="H1589" s="16" t="n">
        <v>236</v>
      </c>
    </row>
    <row r="1590" customFormat="false" ht="15" hidden="false" customHeight="false" outlineLevel="0" collapsed="false">
      <c r="A1590" s="0" t="n">
        <v>3146</v>
      </c>
      <c r="B1590" s="15" t="n">
        <v>45261</v>
      </c>
      <c r="C1590" s="0" t="n">
        <v>5</v>
      </c>
      <c r="D1590" s="16" t="n">
        <v>17031</v>
      </c>
      <c r="E1590" s="16" t="n">
        <v>369</v>
      </c>
      <c r="F1590" s="16" t="n">
        <v>218</v>
      </c>
      <c r="G1590" s="16" t="n">
        <v>1780</v>
      </c>
      <c r="H1590" s="16" t="n">
        <v>270</v>
      </c>
    </row>
    <row r="1591" customFormat="false" ht="15" hidden="false" customHeight="false" outlineLevel="0" collapsed="false">
      <c r="A1591" s="0" t="n">
        <v>3146</v>
      </c>
      <c r="B1591" s="15" t="n">
        <v>45352</v>
      </c>
      <c r="C1591" s="0" t="n">
        <v>5</v>
      </c>
      <c r="D1591" s="16" t="n">
        <v>17157</v>
      </c>
      <c r="E1591" s="16" t="n">
        <v>409</v>
      </c>
      <c r="F1591" s="16" t="n">
        <v>240</v>
      </c>
      <c r="G1591" s="16" t="n">
        <v>1125</v>
      </c>
      <c r="H1591" s="16" t="n">
        <v>210</v>
      </c>
    </row>
    <row r="1592" customFormat="false" ht="15" hidden="false" customHeight="false" outlineLevel="0" collapsed="false">
      <c r="A1592" s="0" t="n">
        <v>3146</v>
      </c>
      <c r="B1592" s="15" t="n">
        <v>45444</v>
      </c>
      <c r="C1592" s="0" t="n">
        <v>5</v>
      </c>
      <c r="D1592" s="16" t="n">
        <v>17182</v>
      </c>
      <c r="E1592" s="16" t="n">
        <v>463</v>
      </c>
      <c r="F1592" s="16" t="n">
        <v>274</v>
      </c>
      <c r="G1592" s="16" t="n">
        <v>1396</v>
      </c>
      <c r="H1592" s="16" t="n">
        <v>271</v>
      </c>
    </row>
    <row r="1593" customFormat="false" ht="15" hidden="false" customHeight="false" outlineLevel="0" collapsed="false">
      <c r="A1593" s="0" t="n">
        <v>3146</v>
      </c>
      <c r="B1593" s="15" t="n">
        <v>45536</v>
      </c>
      <c r="C1593" s="0" t="n">
        <v>5</v>
      </c>
      <c r="D1593" s="16" t="n">
        <v>17174</v>
      </c>
      <c r="E1593" s="16" t="n">
        <v>509</v>
      </c>
      <c r="F1593" s="16" t="n">
        <v>310</v>
      </c>
      <c r="G1593" s="16" t="n">
        <v>1649</v>
      </c>
      <c r="H1593" s="16" t="n">
        <v>311</v>
      </c>
    </row>
    <row r="1594" customFormat="false" ht="15" hidden="false" customHeight="false" outlineLevel="0" collapsed="false">
      <c r="A1594" s="0" t="n">
        <v>3146</v>
      </c>
      <c r="B1594" s="15" t="n">
        <v>45627</v>
      </c>
      <c r="C1594" s="0" t="n">
        <v>5</v>
      </c>
      <c r="D1594" s="16" t="n">
        <v>17195</v>
      </c>
      <c r="E1594" s="16" t="n">
        <v>553</v>
      </c>
      <c r="F1594" s="16" t="n">
        <v>351</v>
      </c>
      <c r="G1594" s="16" t="n">
        <v>1925</v>
      </c>
      <c r="H1594" s="16" t="n">
        <v>360</v>
      </c>
    </row>
    <row r="1595" customFormat="false" ht="15" hidden="false" customHeight="false" outlineLevel="0" collapsed="false">
      <c r="A1595" s="0" t="n">
        <v>3146</v>
      </c>
      <c r="B1595" s="15" t="n">
        <v>45717</v>
      </c>
      <c r="C1595" s="0" t="n">
        <v>5</v>
      </c>
      <c r="D1595" s="16" t="n">
        <v>17282</v>
      </c>
      <c r="E1595" s="16" t="n">
        <v>601</v>
      </c>
      <c r="F1595" s="16" t="n">
        <v>416</v>
      </c>
      <c r="G1595" s="16" t="n">
        <v>1091</v>
      </c>
      <c r="H1595" s="16" t="n">
        <v>195</v>
      </c>
    </row>
    <row r="1596" customFormat="false" ht="15" hidden="false" customHeight="false" outlineLevel="0" collapsed="false">
      <c r="A1596" s="0" t="n">
        <v>3146</v>
      </c>
      <c r="B1596" s="15" t="n">
        <v>45809</v>
      </c>
      <c r="C1596" s="0" t="n">
        <v>5</v>
      </c>
      <c r="D1596" s="16" t="n">
        <v>17354</v>
      </c>
      <c r="E1596" s="16" t="n">
        <v>636</v>
      </c>
      <c r="F1596" s="16" t="n">
        <v>460</v>
      </c>
      <c r="G1596" s="16" t="n">
        <v>1363</v>
      </c>
      <c r="H1596" s="16" t="n">
        <v>236</v>
      </c>
    </row>
    <row r="1597" customFormat="false" ht="15" hidden="false" customHeight="false" outlineLevel="0" collapsed="false">
      <c r="A1597" s="0" t="n">
        <v>3146</v>
      </c>
      <c r="B1597" s="15" t="n">
        <v>45901</v>
      </c>
      <c r="C1597" s="0" t="n">
        <v>5</v>
      </c>
      <c r="D1597" s="16" t="n">
        <v>17371</v>
      </c>
      <c r="E1597" s="16" t="n">
        <v>692</v>
      </c>
      <c r="F1597" s="16" t="n">
        <v>503</v>
      </c>
      <c r="G1597" s="16" t="n">
        <v>1587</v>
      </c>
      <c r="H1597" s="16" t="n">
        <v>290</v>
      </c>
    </row>
    <row r="1598" customFormat="false" ht="15" hidden="false" customHeight="false" outlineLevel="0" collapsed="false">
      <c r="A1598" s="0" t="n">
        <v>3146</v>
      </c>
      <c r="B1598" s="15" t="n">
        <v>45992</v>
      </c>
      <c r="C1598" s="0" t="n">
        <v>5</v>
      </c>
      <c r="D1598" s="16" t="n">
        <v>17420</v>
      </c>
      <c r="E1598" s="16" t="n">
        <v>734</v>
      </c>
      <c r="F1598" s="16" t="n">
        <v>546</v>
      </c>
      <c r="G1598" s="16" t="n">
        <v>1799</v>
      </c>
      <c r="H1598" s="16" t="n">
        <v>335</v>
      </c>
    </row>
    <row r="1599" customFormat="false" ht="15" hidden="false" customHeight="false" outlineLevel="0" collapsed="false">
      <c r="A1599" s="0" t="n">
        <v>3146</v>
      </c>
      <c r="B1599" s="15" t="n">
        <v>46082</v>
      </c>
      <c r="C1599" s="0" t="n">
        <v>5</v>
      </c>
      <c r="D1599" s="16" t="n">
        <v>17518</v>
      </c>
      <c r="E1599" s="16" t="n">
        <v>816</v>
      </c>
      <c r="F1599" s="16" t="n">
        <v>597</v>
      </c>
      <c r="G1599" s="16" t="n">
        <v>974</v>
      </c>
      <c r="H1599" s="16" t="n">
        <v>214</v>
      </c>
    </row>
    <row r="1600" customFormat="false" ht="15" hidden="false" customHeight="false" outlineLevel="0" collapsed="false">
      <c r="A1600" s="0" t="n">
        <v>3146</v>
      </c>
      <c r="B1600" s="15" t="n">
        <v>46174</v>
      </c>
      <c r="C1600" s="0" t="n">
        <v>5</v>
      </c>
      <c r="D1600" s="16" t="n">
        <v>17554</v>
      </c>
      <c r="E1600" s="16" t="n">
        <v>955</v>
      </c>
      <c r="F1600" s="16" t="n">
        <v>675</v>
      </c>
      <c r="G1600" s="16" t="n">
        <v>1289</v>
      </c>
      <c r="H1600" s="16" t="n">
        <v>339</v>
      </c>
    </row>
    <row r="1601" customFormat="false" ht="15" hidden="false" customHeight="false" outlineLevel="0" collapsed="false">
      <c r="A1601" s="0" t="n">
        <v>3147</v>
      </c>
      <c r="B1601" s="15" t="n">
        <v>45078</v>
      </c>
      <c r="C1601" s="0" t="n">
        <v>5</v>
      </c>
      <c r="D1601" s="16" t="n">
        <v>9585</v>
      </c>
      <c r="E1601" s="16" t="n">
        <v>152</v>
      </c>
      <c r="F1601" s="16" t="n">
        <v>140</v>
      </c>
      <c r="G1601" s="16" t="n">
        <v>711</v>
      </c>
      <c r="H1601" s="16" t="n">
        <v>118</v>
      </c>
    </row>
    <row r="1602" customFormat="false" ht="15" hidden="false" customHeight="false" outlineLevel="0" collapsed="false">
      <c r="A1602" s="0" t="n">
        <v>3147</v>
      </c>
      <c r="B1602" s="15" t="n">
        <v>45170</v>
      </c>
      <c r="C1602" s="0" t="n">
        <v>5</v>
      </c>
      <c r="D1602" s="16" t="n">
        <v>9709</v>
      </c>
      <c r="E1602" s="16" t="n">
        <v>175</v>
      </c>
      <c r="F1602" s="16" t="n">
        <v>148</v>
      </c>
      <c r="G1602" s="16" t="n">
        <v>865</v>
      </c>
      <c r="H1602" s="16" t="n">
        <v>141</v>
      </c>
    </row>
    <row r="1603" customFormat="false" ht="15" hidden="false" customHeight="false" outlineLevel="0" collapsed="false">
      <c r="A1603" s="0" t="n">
        <v>3147</v>
      </c>
      <c r="B1603" s="15" t="n">
        <v>45261</v>
      </c>
      <c r="C1603" s="0" t="n">
        <v>5</v>
      </c>
      <c r="D1603" s="16" t="n">
        <v>9758</v>
      </c>
      <c r="E1603" s="16" t="n">
        <v>194</v>
      </c>
      <c r="F1603" s="16" t="n">
        <v>161</v>
      </c>
      <c r="G1603" s="16" t="n">
        <v>1017</v>
      </c>
      <c r="H1603" s="16" t="n">
        <v>161</v>
      </c>
    </row>
    <row r="1604" customFormat="false" ht="15" hidden="false" customHeight="false" outlineLevel="0" collapsed="false">
      <c r="A1604" s="0" t="n">
        <v>3147</v>
      </c>
      <c r="B1604" s="15" t="n">
        <v>45352</v>
      </c>
      <c r="C1604" s="0" t="n">
        <v>5</v>
      </c>
      <c r="D1604" s="16" t="n">
        <v>9828</v>
      </c>
      <c r="E1604" s="16" t="n">
        <v>221</v>
      </c>
      <c r="F1604" s="16" t="n">
        <v>188</v>
      </c>
      <c r="G1604" s="16" t="n">
        <v>675</v>
      </c>
      <c r="H1604" s="16" t="n">
        <v>136</v>
      </c>
    </row>
    <row r="1605" customFormat="false" ht="15" hidden="false" customHeight="false" outlineLevel="0" collapsed="false">
      <c r="A1605" s="0" t="n">
        <v>3147</v>
      </c>
      <c r="B1605" s="15" t="n">
        <v>45444</v>
      </c>
      <c r="C1605" s="0" t="n">
        <v>5</v>
      </c>
      <c r="D1605" s="16" t="n">
        <v>9920</v>
      </c>
      <c r="E1605" s="16" t="n">
        <v>253</v>
      </c>
      <c r="F1605" s="16" t="n">
        <v>214</v>
      </c>
      <c r="G1605" s="16" t="n">
        <v>823</v>
      </c>
      <c r="H1605" s="16" t="n">
        <v>166</v>
      </c>
    </row>
    <row r="1606" customFormat="false" ht="15" hidden="false" customHeight="false" outlineLevel="0" collapsed="false">
      <c r="A1606" s="0" t="n">
        <v>3147</v>
      </c>
      <c r="B1606" s="15" t="n">
        <v>45536</v>
      </c>
      <c r="C1606" s="0" t="n">
        <v>5</v>
      </c>
      <c r="D1606" s="16" t="n">
        <v>9951</v>
      </c>
      <c r="E1606" s="16" t="n">
        <v>277</v>
      </c>
      <c r="F1606" s="16" t="n">
        <v>239</v>
      </c>
      <c r="G1606" s="16" t="n">
        <v>944</v>
      </c>
      <c r="H1606" s="16" t="n">
        <v>186</v>
      </c>
    </row>
    <row r="1607" customFormat="false" ht="15" hidden="false" customHeight="false" outlineLevel="0" collapsed="false">
      <c r="A1607" s="0" t="n">
        <v>3147</v>
      </c>
      <c r="B1607" s="15" t="n">
        <v>45627</v>
      </c>
      <c r="C1607" s="0" t="n">
        <v>5</v>
      </c>
      <c r="D1607" s="16" t="n">
        <v>9972</v>
      </c>
      <c r="E1607" s="16" t="n">
        <v>303</v>
      </c>
      <c r="F1607" s="16" t="n">
        <v>260</v>
      </c>
      <c r="G1607" s="16" t="n">
        <v>1087</v>
      </c>
      <c r="H1607" s="16" t="n">
        <v>214</v>
      </c>
    </row>
    <row r="1608" customFormat="false" ht="15" hidden="false" customHeight="false" outlineLevel="0" collapsed="false">
      <c r="A1608" s="0" t="n">
        <v>3147</v>
      </c>
      <c r="B1608" s="15" t="n">
        <v>45717</v>
      </c>
      <c r="C1608" s="0" t="n">
        <v>5</v>
      </c>
      <c r="D1608" s="16" t="n">
        <v>10018</v>
      </c>
      <c r="E1608" s="16" t="n">
        <v>335</v>
      </c>
      <c r="F1608" s="16" t="n">
        <v>294</v>
      </c>
      <c r="G1608" s="16" t="n">
        <v>601</v>
      </c>
      <c r="H1608" s="16" t="n">
        <v>121</v>
      </c>
    </row>
    <row r="1609" customFormat="false" ht="15" hidden="false" customHeight="false" outlineLevel="0" collapsed="false">
      <c r="A1609" s="0" t="n">
        <v>3147</v>
      </c>
      <c r="B1609" s="15" t="n">
        <v>45809</v>
      </c>
      <c r="C1609" s="0" t="n">
        <v>5</v>
      </c>
      <c r="D1609" s="16" t="n">
        <v>10113</v>
      </c>
      <c r="E1609" s="16" t="n">
        <v>371</v>
      </c>
      <c r="F1609" s="16" t="n">
        <v>325</v>
      </c>
      <c r="G1609" s="16" t="n">
        <v>739</v>
      </c>
      <c r="H1609" s="16" t="n">
        <v>153</v>
      </c>
    </row>
    <row r="1610" customFormat="false" ht="15" hidden="false" customHeight="false" outlineLevel="0" collapsed="false">
      <c r="A1610" s="0" t="n">
        <v>3147</v>
      </c>
      <c r="B1610" s="15" t="n">
        <v>45901</v>
      </c>
      <c r="C1610" s="0" t="n">
        <v>5</v>
      </c>
      <c r="D1610" s="16" t="n">
        <v>10141</v>
      </c>
      <c r="E1610" s="16" t="n">
        <v>424</v>
      </c>
      <c r="F1610" s="16" t="n">
        <v>347</v>
      </c>
      <c r="G1610" s="16" t="n">
        <v>903</v>
      </c>
      <c r="H1610" s="16" t="n">
        <v>202</v>
      </c>
    </row>
    <row r="1611" customFormat="false" ht="15" hidden="false" customHeight="false" outlineLevel="0" collapsed="false">
      <c r="A1611" s="0" t="n">
        <v>3147</v>
      </c>
      <c r="B1611" s="15" t="n">
        <v>45992</v>
      </c>
      <c r="C1611" s="0" t="n">
        <v>5</v>
      </c>
      <c r="D1611" s="16" t="n">
        <v>10177</v>
      </c>
      <c r="E1611" s="16" t="n">
        <v>475</v>
      </c>
      <c r="F1611" s="16" t="n">
        <v>376</v>
      </c>
      <c r="G1611" s="16" t="n">
        <v>1051</v>
      </c>
      <c r="H1611" s="16" t="n">
        <v>245</v>
      </c>
    </row>
    <row r="1612" customFormat="false" ht="15" hidden="false" customHeight="false" outlineLevel="0" collapsed="false">
      <c r="A1612" s="0" t="n">
        <v>3147</v>
      </c>
      <c r="B1612" s="15" t="n">
        <v>46082</v>
      </c>
      <c r="C1612" s="0" t="n">
        <v>5</v>
      </c>
      <c r="D1612" s="16" t="n">
        <v>10205</v>
      </c>
      <c r="E1612" s="16" t="n">
        <v>513</v>
      </c>
      <c r="F1612" s="16" t="n">
        <v>412</v>
      </c>
      <c r="G1612" s="16" t="n">
        <v>604</v>
      </c>
      <c r="H1612" s="16" t="n">
        <v>157</v>
      </c>
    </row>
    <row r="1613" customFormat="false" ht="15" hidden="false" customHeight="false" outlineLevel="0" collapsed="false">
      <c r="A1613" s="0" t="n">
        <v>3147</v>
      </c>
      <c r="B1613" s="15" t="n">
        <v>46174</v>
      </c>
      <c r="C1613" s="0" t="n">
        <v>5</v>
      </c>
      <c r="D1613" s="16" t="n">
        <v>10278</v>
      </c>
      <c r="E1613" s="16" t="n">
        <v>599</v>
      </c>
      <c r="F1613" s="16" t="n">
        <v>439</v>
      </c>
      <c r="G1613" s="16" t="n">
        <v>781</v>
      </c>
      <c r="H1613" s="16" t="n">
        <v>245</v>
      </c>
    </row>
    <row r="1614" customFormat="false" ht="15" hidden="false" customHeight="false" outlineLevel="0" collapsed="false">
      <c r="A1614" s="0" t="n">
        <v>3148</v>
      </c>
      <c r="B1614" s="15" t="n">
        <v>45078</v>
      </c>
      <c r="C1614" s="0" t="n">
        <v>3</v>
      </c>
      <c r="D1614" s="16" t="n">
        <v>6545</v>
      </c>
      <c r="E1614" s="16" t="n">
        <v>91</v>
      </c>
      <c r="F1614" s="16" t="n">
        <v>105</v>
      </c>
      <c r="G1614" s="16" t="n">
        <v>511</v>
      </c>
      <c r="H1614" s="16" t="n">
        <v>65</v>
      </c>
    </row>
    <row r="1615" customFormat="false" ht="15" hidden="false" customHeight="false" outlineLevel="0" collapsed="false">
      <c r="A1615" s="0" t="n">
        <v>3148</v>
      </c>
      <c r="B1615" s="15" t="n">
        <v>45170</v>
      </c>
      <c r="C1615" s="0" t="n">
        <v>3</v>
      </c>
      <c r="D1615" s="16" t="n">
        <v>6567</v>
      </c>
      <c r="E1615" s="16" t="n">
        <v>97</v>
      </c>
      <c r="F1615" s="16" t="n">
        <v>108</v>
      </c>
      <c r="G1615" s="16" t="n">
        <v>586</v>
      </c>
      <c r="H1615" s="16" t="n">
        <v>73</v>
      </c>
    </row>
    <row r="1616" customFormat="false" ht="15" hidden="false" customHeight="false" outlineLevel="0" collapsed="false">
      <c r="A1616" s="0" t="n">
        <v>3148</v>
      </c>
      <c r="B1616" s="15" t="n">
        <v>45261</v>
      </c>
      <c r="C1616" s="0" t="n">
        <v>3</v>
      </c>
      <c r="D1616" s="16" t="n">
        <v>6590</v>
      </c>
      <c r="E1616" s="16" t="n">
        <v>106</v>
      </c>
      <c r="F1616" s="16" t="n">
        <v>115</v>
      </c>
      <c r="G1616" s="16" t="n">
        <v>676</v>
      </c>
      <c r="H1616" s="16" t="n">
        <v>87</v>
      </c>
    </row>
    <row r="1617" customFormat="false" ht="15" hidden="false" customHeight="false" outlineLevel="0" collapsed="false">
      <c r="A1617" s="0" t="n">
        <v>3148</v>
      </c>
      <c r="B1617" s="15" t="n">
        <v>45352</v>
      </c>
      <c r="C1617" s="0" t="n">
        <v>3</v>
      </c>
      <c r="D1617" s="16" t="n">
        <v>6551</v>
      </c>
      <c r="E1617" s="16" t="n">
        <v>120</v>
      </c>
      <c r="F1617" s="16" t="n">
        <v>129</v>
      </c>
      <c r="G1617" s="16" t="n">
        <v>444</v>
      </c>
      <c r="H1617" s="16" t="n">
        <v>69</v>
      </c>
    </row>
    <row r="1618" customFormat="false" ht="15" hidden="false" customHeight="false" outlineLevel="0" collapsed="false">
      <c r="A1618" s="0" t="n">
        <v>3148</v>
      </c>
      <c r="B1618" s="15" t="n">
        <v>45444</v>
      </c>
      <c r="C1618" s="0" t="n">
        <v>3</v>
      </c>
      <c r="D1618" s="16" t="n">
        <v>6710</v>
      </c>
      <c r="E1618" s="16" t="n">
        <v>148</v>
      </c>
      <c r="F1618" s="16" t="n">
        <v>147</v>
      </c>
      <c r="G1618" s="16" t="n">
        <v>568</v>
      </c>
      <c r="H1618" s="16" t="n">
        <v>91</v>
      </c>
    </row>
    <row r="1619" customFormat="false" ht="15" hidden="false" customHeight="false" outlineLevel="0" collapsed="false">
      <c r="A1619" s="0" t="n">
        <v>3148</v>
      </c>
      <c r="B1619" s="15" t="n">
        <v>45536</v>
      </c>
      <c r="C1619" s="0" t="n">
        <v>3</v>
      </c>
      <c r="D1619" s="16" t="n">
        <v>6764</v>
      </c>
      <c r="E1619" s="16" t="n">
        <v>181</v>
      </c>
      <c r="F1619" s="16" t="n">
        <v>170</v>
      </c>
      <c r="G1619" s="16" t="n">
        <v>684</v>
      </c>
      <c r="H1619" s="16" t="n">
        <v>127</v>
      </c>
    </row>
    <row r="1620" customFormat="false" ht="15" hidden="false" customHeight="false" outlineLevel="0" collapsed="false">
      <c r="A1620" s="0" t="n">
        <v>3148</v>
      </c>
      <c r="B1620" s="15" t="n">
        <v>45627</v>
      </c>
      <c r="C1620" s="0" t="n">
        <v>3</v>
      </c>
      <c r="D1620" s="16" t="n">
        <v>6794</v>
      </c>
      <c r="E1620" s="16" t="n">
        <v>215</v>
      </c>
      <c r="F1620" s="16" t="n">
        <v>190</v>
      </c>
      <c r="G1620" s="16" t="n">
        <v>811</v>
      </c>
      <c r="H1620" s="16" t="n">
        <v>159</v>
      </c>
    </row>
    <row r="1621" customFormat="false" ht="15" hidden="false" customHeight="false" outlineLevel="0" collapsed="false">
      <c r="A1621" s="0" t="n">
        <v>3148</v>
      </c>
      <c r="B1621" s="15" t="n">
        <v>45717</v>
      </c>
      <c r="C1621" s="0" t="n">
        <v>3</v>
      </c>
      <c r="D1621" s="16" t="n">
        <v>6830</v>
      </c>
      <c r="E1621" s="16" t="n">
        <v>236</v>
      </c>
      <c r="F1621" s="16" t="n">
        <v>213</v>
      </c>
      <c r="G1621" s="16" t="n">
        <v>485</v>
      </c>
      <c r="H1621" s="16" t="n">
        <v>100</v>
      </c>
    </row>
    <row r="1622" customFormat="false" ht="15" hidden="false" customHeight="false" outlineLevel="0" collapsed="false">
      <c r="A1622" s="0" t="n">
        <v>3148</v>
      </c>
      <c r="B1622" s="15" t="n">
        <v>45809</v>
      </c>
      <c r="C1622" s="0" t="n">
        <v>3</v>
      </c>
      <c r="D1622" s="16" t="n">
        <v>6937</v>
      </c>
      <c r="E1622" s="16" t="n">
        <v>307</v>
      </c>
      <c r="F1622" s="16" t="n">
        <v>231</v>
      </c>
      <c r="G1622" s="16" t="n">
        <v>650</v>
      </c>
      <c r="H1622" s="16" t="n">
        <v>171</v>
      </c>
    </row>
    <row r="1623" customFormat="false" ht="15" hidden="false" customHeight="false" outlineLevel="0" collapsed="false">
      <c r="A1623" s="0" t="n">
        <v>3148</v>
      </c>
      <c r="B1623" s="15" t="n">
        <v>45901</v>
      </c>
      <c r="C1623" s="0" t="n">
        <v>3</v>
      </c>
      <c r="D1623" s="16" t="n">
        <v>6894</v>
      </c>
      <c r="E1623" s="16" t="n">
        <v>305</v>
      </c>
      <c r="F1623" s="16" t="n">
        <v>263</v>
      </c>
      <c r="G1623" s="16" t="n">
        <v>719</v>
      </c>
      <c r="H1623" s="16" t="n">
        <v>175</v>
      </c>
    </row>
    <row r="1624" customFormat="false" ht="15" hidden="false" customHeight="false" outlineLevel="0" collapsed="false">
      <c r="A1624" s="0" t="n">
        <v>3148</v>
      </c>
      <c r="B1624" s="15" t="n">
        <v>45992</v>
      </c>
      <c r="C1624" s="0" t="n">
        <v>3</v>
      </c>
      <c r="D1624" s="16" t="n">
        <v>6886</v>
      </c>
      <c r="E1624" s="16" t="n">
        <v>280</v>
      </c>
      <c r="F1624" s="16" t="n">
        <v>278</v>
      </c>
      <c r="G1624" s="16" t="n">
        <v>787</v>
      </c>
      <c r="H1624" s="16" t="n">
        <v>155</v>
      </c>
    </row>
    <row r="1625" customFormat="false" ht="15" hidden="false" customHeight="false" outlineLevel="0" collapsed="false">
      <c r="A1625" s="0" t="n">
        <v>3148</v>
      </c>
      <c r="B1625" s="15" t="n">
        <v>46082</v>
      </c>
      <c r="C1625" s="0" t="n">
        <v>3</v>
      </c>
      <c r="D1625" s="16" t="n">
        <v>6889</v>
      </c>
      <c r="E1625" s="16" t="n">
        <v>327</v>
      </c>
      <c r="F1625" s="16" t="n">
        <v>289</v>
      </c>
      <c r="G1625" s="16" t="n">
        <v>459</v>
      </c>
      <c r="H1625" s="16" t="n">
        <v>131</v>
      </c>
    </row>
    <row r="1626" customFormat="false" ht="15" hidden="false" customHeight="false" outlineLevel="0" collapsed="false">
      <c r="A1626" s="0" t="n">
        <v>3148</v>
      </c>
      <c r="B1626" s="15" t="n">
        <v>46174</v>
      </c>
      <c r="C1626" s="0" t="n">
        <v>3</v>
      </c>
      <c r="D1626" s="16" t="n">
        <v>6872</v>
      </c>
      <c r="E1626" s="16" t="n">
        <v>302</v>
      </c>
      <c r="F1626" s="16" t="n">
        <v>324</v>
      </c>
      <c r="G1626" s="16" t="n">
        <v>503</v>
      </c>
      <c r="H1626" s="16" t="n">
        <v>128</v>
      </c>
    </row>
    <row r="1627" customFormat="false" ht="15" hidden="false" customHeight="false" outlineLevel="0" collapsed="false">
      <c r="A1627" s="0" t="n">
        <v>3149</v>
      </c>
      <c r="B1627" s="15" t="n">
        <v>45078</v>
      </c>
      <c r="C1627" s="0" t="n">
        <v>3</v>
      </c>
      <c r="D1627" s="16" t="n">
        <v>27539</v>
      </c>
      <c r="E1627" s="16" t="n">
        <v>407</v>
      </c>
      <c r="F1627" s="16" t="n">
        <v>430</v>
      </c>
      <c r="G1627" s="16" t="n">
        <v>2382</v>
      </c>
      <c r="H1627" s="16" t="n">
        <v>273</v>
      </c>
    </row>
    <row r="1628" customFormat="false" ht="15" hidden="false" customHeight="false" outlineLevel="0" collapsed="false">
      <c r="A1628" s="0" t="n">
        <v>3149</v>
      </c>
      <c r="B1628" s="15" t="n">
        <v>45170</v>
      </c>
      <c r="C1628" s="0" t="n">
        <v>3</v>
      </c>
      <c r="D1628" s="16" t="n">
        <v>27648</v>
      </c>
      <c r="E1628" s="16" t="n">
        <v>481</v>
      </c>
      <c r="F1628" s="16" t="n">
        <v>464</v>
      </c>
      <c r="G1628" s="16" t="n">
        <v>2903</v>
      </c>
      <c r="H1628" s="16" t="n">
        <v>344</v>
      </c>
    </row>
    <row r="1629" customFormat="false" ht="15" hidden="false" customHeight="false" outlineLevel="0" collapsed="false">
      <c r="A1629" s="0" t="n">
        <v>3149</v>
      </c>
      <c r="B1629" s="15" t="n">
        <v>45261</v>
      </c>
      <c r="C1629" s="0" t="n">
        <v>3</v>
      </c>
      <c r="D1629" s="16" t="n">
        <v>27791</v>
      </c>
      <c r="E1629" s="16" t="n">
        <v>553</v>
      </c>
      <c r="F1629" s="16" t="n">
        <v>496</v>
      </c>
      <c r="G1629" s="16" t="n">
        <v>3400</v>
      </c>
      <c r="H1629" s="16" t="n">
        <v>415</v>
      </c>
    </row>
    <row r="1630" customFormat="false" ht="15" hidden="false" customHeight="false" outlineLevel="0" collapsed="false">
      <c r="A1630" s="0" t="n">
        <v>3149</v>
      </c>
      <c r="B1630" s="15" t="n">
        <v>45352</v>
      </c>
      <c r="C1630" s="0" t="n">
        <v>3</v>
      </c>
      <c r="D1630" s="16" t="n">
        <v>27860</v>
      </c>
      <c r="E1630" s="16" t="n">
        <v>643</v>
      </c>
      <c r="F1630" s="16" t="n">
        <v>530</v>
      </c>
      <c r="G1630" s="16" t="n">
        <v>2300</v>
      </c>
      <c r="H1630" s="16" t="n">
        <v>372</v>
      </c>
    </row>
    <row r="1631" customFormat="false" ht="15" hidden="false" customHeight="false" outlineLevel="0" collapsed="false">
      <c r="A1631" s="0" t="n">
        <v>3149</v>
      </c>
      <c r="B1631" s="15" t="n">
        <v>45444</v>
      </c>
      <c r="C1631" s="0" t="n">
        <v>3</v>
      </c>
      <c r="D1631" s="16" t="n">
        <v>27811</v>
      </c>
      <c r="E1631" s="16" t="n">
        <v>704</v>
      </c>
      <c r="F1631" s="16" t="n">
        <v>586</v>
      </c>
      <c r="G1631" s="16" t="n">
        <v>2794</v>
      </c>
      <c r="H1631" s="16" t="n">
        <v>435</v>
      </c>
    </row>
    <row r="1632" customFormat="false" ht="15" hidden="false" customHeight="false" outlineLevel="0" collapsed="false">
      <c r="A1632" s="0" t="n">
        <v>3149</v>
      </c>
      <c r="B1632" s="15" t="n">
        <v>45536</v>
      </c>
      <c r="C1632" s="0" t="n">
        <v>3</v>
      </c>
      <c r="D1632" s="16" t="n">
        <v>27845</v>
      </c>
      <c r="E1632" s="16" t="n">
        <v>754</v>
      </c>
      <c r="F1632" s="16" t="n">
        <v>657</v>
      </c>
      <c r="G1632" s="16" t="n">
        <v>3184</v>
      </c>
      <c r="H1632" s="16" t="n">
        <v>486</v>
      </c>
    </row>
    <row r="1633" customFormat="false" ht="15" hidden="false" customHeight="false" outlineLevel="0" collapsed="false">
      <c r="A1633" s="0" t="n">
        <v>3149</v>
      </c>
      <c r="B1633" s="15" t="n">
        <v>45627</v>
      </c>
      <c r="C1633" s="0" t="n">
        <v>3</v>
      </c>
      <c r="D1633" s="16" t="n">
        <v>27702</v>
      </c>
      <c r="E1633" s="16" t="n">
        <v>760</v>
      </c>
      <c r="F1633" s="16" t="n">
        <v>719</v>
      </c>
      <c r="G1633" s="16" t="n">
        <v>3519</v>
      </c>
      <c r="H1633" s="16" t="n">
        <v>497</v>
      </c>
    </row>
    <row r="1634" customFormat="false" ht="15" hidden="false" customHeight="false" outlineLevel="0" collapsed="false">
      <c r="A1634" s="0" t="n">
        <v>3149</v>
      </c>
      <c r="B1634" s="15" t="n">
        <v>45717</v>
      </c>
      <c r="C1634" s="0" t="n">
        <v>3</v>
      </c>
      <c r="D1634" s="16" t="n">
        <v>27885</v>
      </c>
      <c r="E1634" s="16" t="n">
        <v>817</v>
      </c>
      <c r="F1634" s="16" t="n">
        <v>788</v>
      </c>
      <c r="G1634" s="16" t="n">
        <v>1978</v>
      </c>
      <c r="H1634" s="16" t="n">
        <v>252</v>
      </c>
    </row>
    <row r="1635" customFormat="false" ht="15" hidden="false" customHeight="false" outlineLevel="0" collapsed="false">
      <c r="A1635" s="0" t="n">
        <v>3149</v>
      </c>
      <c r="B1635" s="15" t="n">
        <v>45809</v>
      </c>
      <c r="C1635" s="0" t="n">
        <v>3</v>
      </c>
      <c r="D1635" s="16" t="n">
        <v>27981</v>
      </c>
      <c r="E1635" s="16" t="n">
        <v>905</v>
      </c>
      <c r="F1635" s="16" t="n">
        <v>855</v>
      </c>
      <c r="G1635" s="16" t="n">
        <v>2415</v>
      </c>
      <c r="H1635" s="16" t="n">
        <v>341</v>
      </c>
    </row>
    <row r="1636" customFormat="false" ht="15" hidden="false" customHeight="false" outlineLevel="0" collapsed="false">
      <c r="A1636" s="0" t="n">
        <v>3149</v>
      </c>
      <c r="B1636" s="15" t="n">
        <v>45901</v>
      </c>
      <c r="C1636" s="0" t="n">
        <v>3</v>
      </c>
      <c r="D1636" s="16" t="n">
        <v>28120</v>
      </c>
      <c r="E1636" s="16" t="n">
        <v>1004</v>
      </c>
      <c r="F1636" s="16" t="n">
        <v>924</v>
      </c>
      <c r="G1636" s="16" t="n">
        <v>2903</v>
      </c>
      <c r="H1636" s="16" t="n">
        <v>437</v>
      </c>
    </row>
    <row r="1637" customFormat="false" ht="15" hidden="false" customHeight="false" outlineLevel="0" collapsed="false">
      <c r="A1637" s="0" t="n">
        <v>3149</v>
      </c>
      <c r="B1637" s="15" t="n">
        <v>45992</v>
      </c>
      <c r="C1637" s="0" t="n">
        <v>3</v>
      </c>
      <c r="D1637" s="16" t="n">
        <v>28124</v>
      </c>
      <c r="E1637" s="16" t="n">
        <v>1104</v>
      </c>
      <c r="F1637" s="16" t="n">
        <v>991</v>
      </c>
      <c r="G1637" s="16" t="n">
        <v>3346</v>
      </c>
      <c r="H1637" s="16" t="n">
        <v>534</v>
      </c>
    </row>
    <row r="1638" customFormat="false" ht="15" hidden="false" customHeight="false" outlineLevel="0" collapsed="false">
      <c r="A1638" s="0" t="n">
        <v>3149</v>
      </c>
      <c r="B1638" s="15" t="n">
        <v>46082</v>
      </c>
      <c r="C1638" s="0" t="n">
        <v>3</v>
      </c>
      <c r="D1638" s="16" t="n">
        <v>27880</v>
      </c>
      <c r="E1638" s="16" t="n">
        <v>1207</v>
      </c>
      <c r="F1638" s="16" t="n">
        <v>1018</v>
      </c>
      <c r="G1638" s="16" t="n">
        <v>1809</v>
      </c>
      <c r="H1638" s="16" t="n">
        <v>408</v>
      </c>
    </row>
    <row r="1639" customFormat="false" ht="15" hidden="false" customHeight="false" outlineLevel="0" collapsed="false">
      <c r="A1639" s="0" t="n">
        <v>3149</v>
      </c>
      <c r="B1639" s="15" t="n">
        <v>46174</v>
      </c>
      <c r="C1639" s="0" t="n">
        <v>3</v>
      </c>
      <c r="D1639" s="16" t="n">
        <v>28116</v>
      </c>
      <c r="E1639" s="16" t="n">
        <v>1409</v>
      </c>
      <c r="F1639" s="16" t="n">
        <v>1146</v>
      </c>
      <c r="G1639" s="16" t="n">
        <v>2378</v>
      </c>
      <c r="H1639" s="16" t="n">
        <v>615</v>
      </c>
    </row>
    <row r="1640" customFormat="false" ht="15" hidden="false" customHeight="false" outlineLevel="0" collapsed="false">
      <c r="A1640" s="0" t="n">
        <v>3150</v>
      </c>
      <c r="B1640" s="15" t="n">
        <v>45078</v>
      </c>
      <c r="C1640" s="0" t="n">
        <v>1</v>
      </c>
      <c r="D1640" s="16" t="n">
        <v>44039</v>
      </c>
      <c r="E1640" s="16" t="n">
        <v>603</v>
      </c>
      <c r="F1640" s="16" t="n">
        <v>555</v>
      </c>
      <c r="G1640" s="16" t="n">
        <v>3680</v>
      </c>
      <c r="H1640" s="16" t="n">
        <v>435</v>
      </c>
    </row>
    <row r="1641" customFormat="false" ht="15" hidden="false" customHeight="false" outlineLevel="0" collapsed="false">
      <c r="A1641" s="0" t="n">
        <v>3150</v>
      </c>
      <c r="B1641" s="15" t="n">
        <v>45170</v>
      </c>
      <c r="C1641" s="0" t="n">
        <v>1</v>
      </c>
      <c r="D1641" s="16" t="n">
        <v>44371</v>
      </c>
      <c r="E1641" s="16" t="n">
        <v>711</v>
      </c>
      <c r="F1641" s="16" t="n">
        <v>601</v>
      </c>
      <c r="G1641" s="16" t="n">
        <v>4450</v>
      </c>
      <c r="H1641" s="16" t="n">
        <v>545</v>
      </c>
    </row>
    <row r="1642" customFormat="false" ht="15" hidden="false" customHeight="false" outlineLevel="0" collapsed="false">
      <c r="A1642" s="0" t="n">
        <v>3150</v>
      </c>
      <c r="B1642" s="15" t="n">
        <v>45261</v>
      </c>
      <c r="C1642" s="0" t="n">
        <v>1</v>
      </c>
      <c r="D1642" s="16" t="n">
        <v>44520</v>
      </c>
      <c r="E1642" s="16" t="n">
        <v>813</v>
      </c>
      <c r="F1642" s="16" t="n">
        <v>666</v>
      </c>
      <c r="G1642" s="16" t="n">
        <v>5141</v>
      </c>
      <c r="H1642" s="16" t="n">
        <v>643</v>
      </c>
    </row>
    <row r="1643" customFormat="false" ht="15" hidden="false" customHeight="false" outlineLevel="0" collapsed="false">
      <c r="A1643" s="0" t="n">
        <v>3150</v>
      </c>
      <c r="B1643" s="15" t="n">
        <v>45352</v>
      </c>
      <c r="C1643" s="0" t="n">
        <v>1</v>
      </c>
      <c r="D1643" s="16" t="n">
        <v>44506</v>
      </c>
      <c r="E1643" s="16" t="n">
        <v>886</v>
      </c>
      <c r="F1643" s="16" t="n">
        <v>714</v>
      </c>
      <c r="G1643" s="16" t="n">
        <v>3300</v>
      </c>
      <c r="H1643" s="16" t="n">
        <v>509</v>
      </c>
    </row>
    <row r="1644" customFormat="false" ht="15" hidden="false" customHeight="false" outlineLevel="0" collapsed="false">
      <c r="A1644" s="0" t="n">
        <v>3150</v>
      </c>
      <c r="B1644" s="15" t="n">
        <v>45444</v>
      </c>
      <c r="C1644" s="0" t="n">
        <v>1</v>
      </c>
      <c r="D1644" s="16" t="n">
        <v>44943</v>
      </c>
      <c r="E1644" s="16" t="n">
        <v>1040</v>
      </c>
      <c r="F1644" s="16" t="n">
        <v>796</v>
      </c>
      <c r="G1644" s="16" t="n">
        <v>4202</v>
      </c>
      <c r="H1644" s="16" t="n">
        <v>660</v>
      </c>
    </row>
    <row r="1645" customFormat="false" ht="15" hidden="false" customHeight="false" outlineLevel="0" collapsed="false">
      <c r="A1645" s="0" t="n">
        <v>3150</v>
      </c>
      <c r="B1645" s="15" t="n">
        <v>45536</v>
      </c>
      <c r="C1645" s="0" t="n">
        <v>1</v>
      </c>
      <c r="D1645" s="16" t="n">
        <v>44823</v>
      </c>
      <c r="E1645" s="16" t="n">
        <v>1118</v>
      </c>
      <c r="F1645" s="16" t="n">
        <v>893</v>
      </c>
      <c r="G1645" s="16" t="n">
        <v>4789</v>
      </c>
      <c r="H1645" s="16" t="n">
        <v>729</v>
      </c>
    </row>
    <row r="1646" customFormat="false" ht="15" hidden="false" customHeight="false" outlineLevel="0" collapsed="false">
      <c r="A1646" s="0" t="n">
        <v>3150</v>
      </c>
      <c r="B1646" s="15" t="n">
        <v>45627</v>
      </c>
      <c r="C1646" s="0" t="n">
        <v>1</v>
      </c>
      <c r="D1646" s="16" t="n">
        <v>44922</v>
      </c>
      <c r="E1646" s="16" t="n">
        <v>1231</v>
      </c>
      <c r="F1646" s="16" t="n">
        <v>975</v>
      </c>
      <c r="G1646" s="16" t="n">
        <v>5444</v>
      </c>
      <c r="H1646" s="16" t="n">
        <v>841</v>
      </c>
    </row>
    <row r="1647" customFormat="false" ht="15" hidden="false" customHeight="false" outlineLevel="0" collapsed="false">
      <c r="A1647" s="0" t="n">
        <v>3150</v>
      </c>
      <c r="B1647" s="15" t="n">
        <v>45717</v>
      </c>
      <c r="C1647" s="0" t="n">
        <v>1</v>
      </c>
      <c r="D1647" s="16" t="n">
        <v>45782</v>
      </c>
      <c r="E1647" s="16" t="n">
        <v>1408</v>
      </c>
      <c r="F1647" s="16" t="n">
        <v>1078</v>
      </c>
      <c r="G1647" s="16" t="n">
        <v>3343</v>
      </c>
      <c r="H1647" s="16" t="n">
        <v>529</v>
      </c>
    </row>
    <row r="1648" customFormat="false" ht="15" hidden="false" customHeight="false" outlineLevel="0" collapsed="false">
      <c r="A1648" s="0" t="n">
        <v>3150</v>
      </c>
      <c r="B1648" s="15" t="n">
        <v>45809</v>
      </c>
      <c r="C1648" s="0" t="n">
        <v>1</v>
      </c>
      <c r="D1648" s="16" t="n">
        <v>46019</v>
      </c>
      <c r="E1648" s="16" t="n">
        <v>1558</v>
      </c>
      <c r="F1648" s="16" t="n">
        <v>1208</v>
      </c>
      <c r="G1648" s="16" t="n">
        <v>4091</v>
      </c>
      <c r="H1648" s="16" t="n">
        <v>695</v>
      </c>
    </row>
    <row r="1649" customFormat="false" ht="15" hidden="false" customHeight="false" outlineLevel="0" collapsed="false">
      <c r="A1649" s="0" t="n">
        <v>3150</v>
      </c>
      <c r="B1649" s="15" t="n">
        <v>45901</v>
      </c>
      <c r="C1649" s="0" t="n">
        <v>1</v>
      </c>
      <c r="D1649" s="16" t="n">
        <v>45939</v>
      </c>
      <c r="E1649" s="16" t="n">
        <v>1714</v>
      </c>
      <c r="F1649" s="16" t="n">
        <v>1327</v>
      </c>
      <c r="G1649" s="16" t="n">
        <v>4820</v>
      </c>
      <c r="H1649" s="16" t="n">
        <v>858</v>
      </c>
    </row>
    <row r="1650" customFormat="false" ht="15" hidden="false" customHeight="false" outlineLevel="0" collapsed="false">
      <c r="A1650" s="0" t="n">
        <v>3150</v>
      </c>
      <c r="B1650" s="15" t="n">
        <v>45992</v>
      </c>
      <c r="C1650" s="0" t="n">
        <v>1</v>
      </c>
      <c r="D1650" s="16" t="n">
        <v>45932</v>
      </c>
      <c r="E1650" s="16" t="n">
        <v>1866</v>
      </c>
      <c r="F1650" s="16" t="n">
        <v>1506</v>
      </c>
      <c r="G1650" s="16" t="n">
        <v>5544</v>
      </c>
      <c r="H1650" s="16" t="n">
        <v>1009</v>
      </c>
    </row>
    <row r="1651" customFormat="false" ht="15" hidden="false" customHeight="false" outlineLevel="0" collapsed="false">
      <c r="A1651" s="0" t="n">
        <v>3150</v>
      </c>
      <c r="B1651" s="15" t="n">
        <v>46082</v>
      </c>
      <c r="C1651" s="0" t="n">
        <v>1</v>
      </c>
      <c r="D1651" s="16" t="n">
        <v>45889</v>
      </c>
      <c r="E1651" s="16" t="n">
        <v>2061</v>
      </c>
      <c r="F1651" s="16" t="n">
        <v>1648</v>
      </c>
      <c r="G1651" s="16" t="n">
        <v>3160</v>
      </c>
      <c r="H1651" s="16" t="n">
        <v>744</v>
      </c>
    </row>
    <row r="1652" customFormat="false" ht="15" hidden="false" customHeight="false" outlineLevel="0" collapsed="false">
      <c r="A1652" s="0" t="n">
        <v>3150</v>
      </c>
      <c r="B1652" s="15" t="n">
        <v>46174</v>
      </c>
      <c r="C1652" s="0" t="n">
        <v>1</v>
      </c>
      <c r="D1652" s="16" t="n">
        <v>46063</v>
      </c>
      <c r="E1652" s="16" t="n">
        <v>2437</v>
      </c>
      <c r="F1652" s="16" t="n">
        <v>1866</v>
      </c>
      <c r="G1652" s="16" t="n">
        <v>4029</v>
      </c>
      <c r="H1652" s="16" t="n">
        <v>1110</v>
      </c>
    </row>
    <row r="1653" customFormat="false" ht="15" hidden="false" customHeight="false" outlineLevel="0" collapsed="false">
      <c r="A1653" s="0" t="n">
        <v>3151</v>
      </c>
      <c r="B1653" s="15" t="n">
        <v>45078</v>
      </c>
      <c r="C1653" s="0" t="n">
        <v>1</v>
      </c>
      <c r="D1653" s="16" t="n">
        <v>8631</v>
      </c>
      <c r="E1653" s="16" t="n">
        <v>70</v>
      </c>
      <c r="F1653" s="16" t="n">
        <v>112</v>
      </c>
      <c r="G1653" s="16" t="n">
        <v>668</v>
      </c>
      <c r="H1653" s="16" t="n">
        <v>49</v>
      </c>
    </row>
    <row r="1654" customFormat="false" ht="15" hidden="false" customHeight="false" outlineLevel="0" collapsed="false">
      <c r="A1654" s="0" t="n">
        <v>3151</v>
      </c>
      <c r="B1654" s="15" t="n">
        <v>45170</v>
      </c>
      <c r="C1654" s="0" t="n">
        <v>1</v>
      </c>
      <c r="D1654" s="16" t="n">
        <v>8741</v>
      </c>
      <c r="E1654" s="16" t="n">
        <v>78</v>
      </c>
      <c r="F1654" s="16" t="n">
        <v>116</v>
      </c>
      <c r="G1654" s="16" t="n">
        <v>799</v>
      </c>
      <c r="H1654" s="16" t="n">
        <v>58</v>
      </c>
    </row>
    <row r="1655" customFormat="false" ht="15" hidden="false" customHeight="false" outlineLevel="0" collapsed="false">
      <c r="A1655" s="0" t="n">
        <v>3151</v>
      </c>
      <c r="B1655" s="15" t="n">
        <v>45261</v>
      </c>
      <c r="C1655" s="0" t="n">
        <v>1</v>
      </c>
      <c r="D1655" s="16" t="n">
        <v>8872</v>
      </c>
      <c r="E1655" s="16" t="n">
        <v>86</v>
      </c>
      <c r="F1655" s="16" t="n">
        <v>124</v>
      </c>
      <c r="G1655" s="16" t="n">
        <v>943</v>
      </c>
      <c r="H1655" s="16" t="n">
        <v>67</v>
      </c>
    </row>
    <row r="1656" customFormat="false" ht="15" hidden="false" customHeight="false" outlineLevel="0" collapsed="false">
      <c r="A1656" s="0" t="n">
        <v>3151</v>
      </c>
      <c r="B1656" s="15" t="n">
        <v>45352</v>
      </c>
      <c r="C1656" s="0" t="n">
        <v>1</v>
      </c>
      <c r="D1656" s="16" t="n">
        <v>8977</v>
      </c>
      <c r="E1656" s="16" t="n">
        <v>109</v>
      </c>
      <c r="F1656" s="16" t="n">
        <v>135</v>
      </c>
      <c r="G1656" s="16" t="n">
        <v>606</v>
      </c>
      <c r="H1656" s="16" t="n">
        <v>62</v>
      </c>
    </row>
    <row r="1657" customFormat="false" ht="15" hidden="false" customHeight="false" outlineLevel="0" collapsed="false">
      <c r="A1657" s="0" t="n">
        <v>3151</v>
      </c>
      <c r="B1657" s="15" t="n">
        <v>45444</v>
      </c>
      <c r="C1657" s="0" t="n">
        <v>1</v>
      </c>
      <c r="D1657" s="16" t="n">
        <v>9036</v>
      </c>
      <c r="E1657" s="16" t="n">
        <v>137</v>
      </c>
      <c r="F1657" s="16" t="n">
        <v>131</v>
      </c>
      <c r="G1657" s="16" t="n">
        <v>768</v>
      </c>
      <c r="H1657" s="16" t="n">
        <v>88</v>
      </c>
    </row>
    <row r="1658" customFormat="false" ht="15" hidden="false" customHeight="false" outlineLevel="0" collapsed="false">
      <c r="A1658" s="0" t="n">
        <v>3151</v>
      </c>
      <c r="B1658" s="15" t="n">
        <v>45536</v>
      </c>
      <c r="C1658" s="0" t="n">
        <v>1</v>
      </c>
      <c r="D1658" s="16" t="n">
        <v>9086</v>
      </c>
      <c r="E1658" s="16" t="n">
        <v>144</v>
      </c>
      <c r="F1658" s="16" t="n">
        <v>158</v>
      </c>
      <c r="G1658" s="16" t="n">
        <v>894</v>
      </c>
      <c r="H1658" s="16" t="n">
        <v>97</v>
      </c>
    </row>
    <row r="1659" customFormat="false" ht="15" hidden="false" customHeight="false" outlineLevel="0" collapsed="false">
      <c r="A1659" s="0" t="n">
        <v>3151</v>
      </c>
      <c r="B1659" s="15" t="n">
        <v>45627</v>
      </c>
      <c r="C1659" s="0" t="n">
        <v>1</v>
      </c>
      <c r="D1659" s="16" t="n">
        <v>9073</v>
      </c>
      <c r="E1659" s="16" t="n">
        <v>155</v>
      </c>
      <c r="F1659" s="16" t="n">
        <v>187</v>
      </c>
      <c r="G1659" s="16" t="n">
        <v>1018</v>
      </c>
      <c r="H1659" s="16" t="n">
        <v>107</v>
      </c>
    </row>
    <row r="1660" customFormat="false" ht="15" hidden="false" customHeight="false" outlineLevel="0" collapsed="false">
      <c r="A1660" s="0" t="n">
        <v>3151</v>
      </c>
      <c r="B1660" s="15" t="n">
        <v>45717</v>
      </c>
      <c r="C1660" s="0" t="n">
        <v>1</v>
      </c>
      <c r="D1660" s="16" t="n">
        <v>9024</v>
      </c>
      <c r="E1660" s="16" t="n">
        <v>163</v>
      </c>
      <c r="F1660" s="16" t="n">
        <v>210</v>
      </c>
      <c r="G1660" s="16" t="n">
        <v>582</v>
      </c>
      <c r="H1660" s="16" t="n">
        <v>67</v>
      </c>
    </row>
    <row r="1661" customFormat="false" ht="15" hidden="false" customHeight="false" outlineLevel="0" collapsed="false">
      <c r="A1661" s="0" t="n">
        <v>3151</v>
      </c>
      <c r="B1661" s="15" t="n">
        <v>45809</v>
      </c>
      <c r="C1661" s="0" t="n">
        <v>1</v>
      </c>
      <c r="D1661" s="16" t="n">
        <v>8963</v>
      </c>
      <c r="E1661" s="16" t="n">
        <v>185</v>
      </c>
      <c r="F1661" s="16" t="n">
        <v>234</v>
      </c>
      <c r="G1661" s="16" t="n">
        <v>705</v>
      </c>
      <c r="H1661" s="16" t="n">
        <v>96</v>
      </c>
    </row>
    <row r="1662" customFormat="false" ht="15" hidden="false" customHeight="false" outlineLevel="0" collapsed="false">
      <c r="A1662" s="0" t="n">
        <v>3151</v>
      </c>
      <c r="B1662" s="15" t="n">
        <v>45901</v>
      </c>
      <c r="C1662" s="0" t="n">
        <v>1</v>
      </c>
      <c r="D1662" s="16" t="n">
        <v>8982</v>
      </c>
      <c r="E1662" s="16" t="n">
        <v>222</v>
      </c>
      <c r="F1662" s="16" t="n">
        <v>255</v>
      </c>
      <c r="G1662" s="16" t="n">
        <v>823</v>
      </c>
      <c r="H1662" s="16" t="n">
        <v>131</v>
      </c>
    </row>
    <row r="1663" customFormat="false" ht="15" hidden="false" customHeight="false" outlineLevel="0" collapsed="false">
      <c r="A1663" s="0" t="n">
        <v>3151</v>
      </c>
      <c r="B1663" s="15" t="n">
        <v>45992</v>
      </c>
      <c r="C1663" s="0" t="n">
        <v>1</v>
      </c>
      <c r="D1663" s="16" t="n">
        <v>8961</v>
      </c>
      <c r="E1663" s="16" t="n">
        <v>251</v>
      </c>
      <c r="F1663" s="16" t="n">
        <v>287</v>
      </c>
      <c r="G1663" s="16" t="n">
        <v>943</v>
      </c>
      <c r="H1663" s="16" t="n">
        <v>160</v>
      </c>
    </row>
    <row r="1664" customFormat="false" ht="15" hidden="false" customHeight="false" outlineLevel="0" collapsed="false">
      <c r="A1664" s="0" t="n">
        <v>3151</v>
      </c>
      <c r="B1664" s="15" t="n">
        <v>46082</v>
      </c>
      <c r="C1664" s="0" t="n">
        <v>1</v>
      </c>
      <c r="D1664" s="16" t="n">
        <v>8973</v>
      </c>
      <c r="E1664" s="16" t="n">
        <v>292</v>
      </c>
      <c r="F1664" s="16" t="n">
        <v>321</v>
      </c>
      <c r="G1664" s="16" t="n">
        <v>546</v>
      </c>
      <c r="H1664" s="16" t="n">
        <v>124</v>
      </c>
    </row>
    <row r="1665" customFormat="false" ht="15" hidden="false" customHeight="false" outlineLevel="0" collapsed="false">
      <c r="A1665" s="0" t="n">
        <v>3151</v>
      </c>
      <c r="B1665" s="15" t="n">
        <v>46174</v>
      </c>
      <c r="C1665" s="0" t="n">
        <v>1</v>
      </c>
      <c r="D1665" s="16" t="n">
        <v>8967</v>
      </c>
      <c r="E1665" s="16" t="n">
        <v>345</v>
      </c>
      <c r="F1665" s="16" t="n">
        <v>349</v>
      </c>
      <c r="G1665" s="16" t="n">
        <v>690</v>
      </c>
      <c r="H1665" s="16" t="n">
        <v>179</v>
      </c>
    </row>
    <row r="1666" customFormat="false" ht="15" hidden="false" customHeight="false" outlineLevel="0" collapsed="false">
      <c r="A1666" s="0" t="n">
        <v>3152</v>
      </c>
      <c r="B1666" s="15" t="n">
        <v>45078</v>
      </c>
      <c r="C1666" s="0" t="n">
        <v>2</v>
      </c>
      <c r="D1666" s="16" t="n">
        <v>25330</v>
      </c>
      <c r="E1666" s="16" t="n">
        <v>240</v>
      </c>
      <c r="F1666" s="16" t="n">
        <v>350</v>
      </c>
      <c r="G1666" s="16" t="n">
        <v>1785</v>
      </c>
      <c r="H1666" s="16" t="n">
        <v>167</v>
      </c>
    </row>
    <row r="1667" customFormat="false" ht="15" hidden="false" customHeight="false" outlineLevel="0" collapsed="false">
      <c r="A1667" s="0" t="n">
        <v>3152</v>
      </c>
      <c r="B1667" s="15" t="n">
        <v>45170</v>
      </c>
      <c r="C1667" s="0" t="n">
        <v>2</v>
      </c>
      <c r="D1667" s="16" t="n">
        <v>25381</v>
      </c>
      <c r="E1667" s="16" t="n">
        <v>296</v>
      </c>
      <c r="F1667" s="16" t="n">
        <v>360</v>
      </c>
      <c r="G1667" s="16" t="n">
        <v>2181</v>
      </c>
      <c r="H1667" s="16" t="n">
        <v>222</v>
      </c>
    </row>
    <row r="1668" customFormat="false" ht="15" hidden="false" customHeight="false" outlineLevel="0" collapsed="false">
      <c r="A1668" s="0" t="n">
        <v>3152</v>
      </c>
      <c r="B1668" s="15" t="n">
        <v>45261</v>
      </c>
      <c r="C1668" s="0" t="n">
        <v>2</v>
      </c>
      <c r="D1668" s="16" t="n">
        <v>25496</v>
      </c>
      <c r="E1668" s="16" t="n">
        <v>344</v>
      </c>
      <c r="F1668" s="16" t="n">
        <v>382</v>
      </c>
      <c r="G1668" s="16" t="n">
        <v>2569</v>
      </c>
      <c r="H1668" s="16" t="n">
        <v>268</v>
      </c>
    </row>
    <row r="1669" customFormat="false" ht="15" hidden="false" customHeight="false" outlineLevel="0" collapsed="false">
      <c r="A1669" s="0" t="n">
        <v>3152</v>
      </c>
      <c r="B1669" s="15" t="n">
        <v>45352</v>
      </c>
      <c r="C1669" s="0" t="n">
        <v>2</v>
      </c>
      <c r="D1669" s="16" t="n">
        <v>25638</v>
      </c>
      <c r="E1669" s="16" t="n">
        <v>394</v>
      </c>
      <c r="F1669" s="16" t="n">
        <v>409</v>
      </c>
      <c r="G1669" s="16" t="n">
        <v>1726</v>
      </c>
      <c r="H1669" s="16" t="n">
        <v>238</v>
      </c>
    </row>
    <row r="1670" customFormat="false" ht="15" hidden="false" customHeight="false" outlineLevel="0" collapsed="false">
      <c r="A1670" s="0" t="n">
        <v>3152</v>
      </c>
      <c r="B1670" s="15" t="n">
        <v>45444</v>
      </c>
      <c r="C1670" s="0" t="n">
        <v>2</v>
      </c>
      <c r="D1670" s="16" t="n">
        <v>25745</v>
      </c>
      <c r="E1670" s="16" t="n">
        <v>447</v>
      </c>
      <c r="F1670" s="16" t="n">
        <v>452</v>
      </c>
      <c r="G1670" s="16" t="n">
        <v>2168</v>
      </c>
      <c r="H1670" s="16" t="n">
        <v>288</v>
      </c>
    </row>
    <row r="1671" customFormat="false" ht="15" hidden="false" customHeight="false" outlineLevel="0" collapsed="false">
      <c r="A1671" s="0" t="n">
        <v>3152</v>
      </c>
      <c r="B1671" s="15" t="n">
        <v>45536</v>
      </c>
      <c r="C1671" s="0" t="n">
        <v>2</v>
      </c>
      <c r="D1671" s="16" t="n">
        <v>25748</v>
      </c>
      <c r="E1671" s="16" t="n">
        <v>482</v>
      </c>
      <c r="F1671" s="16" t="n">
        <v>490</v>
      </c>
      <c r="G1671" s="16" t="n">
        <v>2516</v>
      </c>
      <c r="H1671" s="16" t="n">
        <v>323</v>
      </c>
    </row>
    <row r="1672" customFormat="false" ht="15" hidden="false" customHeight="false" outlineLevel="0" collapsed="false">
      <c r="A1672" s="0" t="n">
        <v>3152</v>
      </c>
      <c r="B1672" s="15" t="n">
        <v>45627</v>
      </c>
      <c r="C1672" s="0" t="n">
        <v>2</v>
      </c>
      <c r="D1672" s="16" t="n">
        <v>25692</v>
      </c>
      <c r="E1672" s="16" t="n">
        <v>521</v>
      </c>
      <c r="F1672" s="16" t="n">
        <v>542</v>
      </c>
      <c r="G1672" s="16" t="n">
        <v>2814</v>
      </c>
      <c r="H1672" s="16" t="n">
        <v>368</v>
      </c>
    </row>
    <row r="1673" customFormat="false" ht="15" hidden="false" customHeight="false" outlineLevel="0" collapsed="false">
      <c r="A1673" s="0" t="n">
        <v>3152</v>
      </c>
      <c r="B1673" s="15" t="n">
        <v>45717</v>
      </c>
      <c r="C1673" s="0" t="n">
        <v>2</v>
      </c>
      <c r="D1673" s="16" t="n">
        <v>25756</v>
      </c>
      <c r="E1673" s="16" t="n">
        <v>551</v>
      </c>
      <c r="F1673" s="16" t="n">
        <v>596</v>
      </c>
      <c r="G1673" s="16" t="n">
        <v>1527</v>
      </c>
      <c r="H1673" s="16" t="n">
        <v>184</v>
      </c>
    </row>
    <row r="1674" customFormat="false" ht="15" hidden="false" customHeight="false" outlineLevel="0" collapsed="false">
      <c r="A1674" s="0" t="n">
        <v>3152</v>
      </c>
      <c r="B1674" s="15" t="n">
        <v>45809</v>
      </c>
      <c r="C1674" s="0" t="n">
        <v>2</v>
      </c>
      <c r="D1674" s="16" t="n">
        <v>25899</v>
      </c>
      <c r="E1674" s="16" t="n">
        <v>650</v>
      </c>
      <c r="F1674" s="16" t="n">
        <v>662</v>
      </c>
      <c r="G1674" s="16" t="n">
        <v>1955</v>
      </c>
      <c r="H1674" s="16" t="n">
        <v>274</v>
      </c>
    </row>
    <row r="1675" customFormat="false" ht="15" hidden="false" customHeight="false" outlineLevel="0" collapsed="false">
      <c r="A1675" s="0" t="n">
        <v>3152</v>
      </c>
      <c r="B1675" s="15" t="n">
        <v>45901</v>
      </c>
      <c r="C1675" s="0" t="n">
        <v>2</v>
      </c>
      <c r="D1675" s="16" t="n">
        <v>25930</v>
      </c>
      <c r="E1675" s="16" t="n">
        <v>731</v>
      </c>
      <c r="F1675" s="16" t="n">
        <v>732</v>
      </c>
      <c r="G1675" s="16" t="n">
        <v>2354</v>
      </c>
      <c r="H1675" s="16" t="n">
        <v>352</v>
      </c>
    </row>
    <row r="1676" customFormat="false" ht="15" hidden="false" customHeight="false" outlineLevel="0" collapsed="false">
      <c r="A1676" s="0" t="n">
        <v>3152</v>
      </c>
      <c r="B1676" s="15" t="n">
        <v>45992</v>
      </c>
      <c r="C1676" s="0" t="n">
        <v>2</v>
      </c>
      <c r="D1676" s="16" t="n">
        <v>25959</v>
      </c>
      <c r="E1676" s="16" t="n">
        <v>787</v>
      </c>
      <c r="F1676" s="16" t="n">
        <v>791</v>
      </c>
      <c r="G1676" s="16" t="n">
        <v>2703</v>
      </c>
      <c r="H1676" s="16" t="n">
        <v>414</v>
      </c>
    </row>
    <row r="1677" customFormat="false" ht="15" hidden="false" customHeight="false" outlineLevel="0" collapsed="false">
      <c r="A1677" s="0" t="n">
        <v>3152</v>
      </c>
      <c r="B1677" s="15" t="n">
        <v>46082</v>
      </c>
      <c r="C1677" s="0" t="n">
        <v>2</v>
      </c>
      <c r="D1677" s="16" t="n">
        <v>26066</v>
      </c>
      <c r="E1677" s="16" t="n">
        <v>882</v>
      </c>
      <c r="F1677" s="16" t="n">
        <v>865</v>
      </c>
      <c r="G1677" s="16" t="n">
        <v>1586</v>
      </c>
      <c r="H1677" s="16" t="n">
        <v>324</v>
      </c>
    </row>
    <row r="1678" customFormat="false" ht="15" hidden="false" customHeight="false" outlineLevel="0" collapsed="false">
      <c r="A1678" s="0" t="n">
        <v>3152</v>
      </c>
      <c r="B1678" s="15" t="n">
        <v>46174</v>
      </c>
      <c r="C1678" s="0" t="n">
        <v>2</v>
      </c>
      <c r="D1678" s="16" t="n">
        <v>26266</v>
      </c>
      <c r="E1678" s="16" t="n">
        <v>1077</v>
      </c>
      <c r="F1678" s="16" t="n">
        <v>974</v>
      </c>
      <c r="G1678" s="16" t="n">
        <v>2098</v>
      </c>
      <c r="H1678" s="16" t="n">
        <v>524</v>
      </c>
    </row>
    <row r="1679" customFormat="false" ht="15" hidden="false" customHeight="false" outlineLevel="0" collapsed="false">
      <c r="A1679" s="0" t="n">
        <v>3153</v>
      </c>
      <c r="B1679" s="15" t="n">
        <v>45078</v>
      </c>
      <c r="C1679" s="0" t="n">
        <v>3</v>
      </c>
      <c r="D1679" s="16" t="n">
        <v>22511</v>
      </c>
      <c r="E1679" s="16" t="n">
        <v>81</v>
      </c>
      <c r="F1679" s="16" t="n">
        <v>387</v>
      </c>
      <c r="G1679" s="16" t="n">
        <v>1916</v>
      </c>
      <c r="H1679" s="16" t="n">
        <v>47</v>
      </c>
    </row>
    <row r="1680" customFormat="false" ht="15" hidden="false" customHeight="false" outlineLevel="0" collapsed="false">
      <c r="A1680" s="0" t="n">
        <v>3153</v>
      </c>
      <c r="B1680" s="15" t="n">
        <v>45170</v>
      </c>
      <c r="C1680" s="0" t="n">
        <v>3</v>
      </c>
      <c r="D1680" s="16" t="n">
        <v>22629</v>
      </c>
      <c r="E1680" s="16" t="n">
        <v>96</v>
      </c>
      <c r="F1680" s="16" t="n">
        <v>395</v>
      </c>
      <c r="G1680" s="16" t="n">
        <v>2306</v>
      </c>
      <c r="H1680" s="16" t="n">
        <v>61</v>
      </c>
    </row>
    <row r="1681" customFormat="false" ht="15" hidden="false" customHeight="false" outlineLevel="0" collapsed="false">
      <c r="A1681" s="0" t="n">
        <v>3153</v>
      </c>
      <c r="B1681" s="15" t="n">
        <v>45261</v>
      </c>
      <c r="C1681" s="0" t="n">
        <v>3</v>
      </c>
      <c r="D1681" s="16" t="n">
        <v>22758</v>
      </c>
      <c r="E1681" s="16" t="n">
        <v>113</v>
      </c>
      <c r="F1681" s="16" t="n">
        <v>394</v>
      </c>
      <c r="G1681" s="16" t="n">
        <v>2728</v>
      </c>
      <c r="H1681" s="16" t="n">
        <v>77</v>
      </c>
    </row>
    <row r="1682" customFormat="false" ht="15" hidden="false" customHeight="false" outlineLevel="0" collapsed="false">
      <c r="A1682" s="0" t="n">
        <v>3153</v>
      </c>
      <c r="B1682" s="15" t="n">
        <v>45352</v>
      </c>
      <c r="C1682" s="0" t="n">
        <v>3</v>
      </c>
      <c r="D1682" s="16" t="n">
        <v>22785</v>
      </c>
      <c r="E1682" s="16" t="n">
        <v>132</v>
      </c>
      <c r="F1682" s="16" t="n">
        <v>404</v>
      </c>
      <c r="G1682" s="16" t="n">
        <v>1710</v>
      </c>
      <c r="H1682" s="16" t="n">
        <v>75</v>
      </c>
    </row>
    <row r="1683" customFormat="false" ht="15" hidden="false" customHeight="false" outlineLevel="0" collapsed="false">
      <c r="A1683" s="0" t="n">
        <v>3153</v>
      </c>
      <c r="B1683" s="15" t="n">
        <v>45444</v>
      </c>
      <c r="C1683" s="0" t="n">
        <v>3</v>
      </c>
      <c r="D1683" s="16" t="n">
        <v>22828</v>
      </c>
      <c r="E1683" s="16" t="n">
        <v>155</v>
      </c>
      <c r="F1683" s="16" t="n">
        <v>434</v>
      </c>
      <c r="G1683" s="16" t="n">
        <v>2099</v>
      </c>
      <c r="H1683" s="16" t="n">
        <v>96</v>
      </c>
    </row>
    <row r="1684" customFormat="false" ht="15" hidden="false" customHeight="false" outlineLevel="0" collapsed="false">
      <c r="A1684" s="0" t="n">
        <v>3153</v>
      </c>
      <c r="B1684" s="15" t="n">
        <v>45536</v>
      </c>
      <c r="C1684" s="0" t="n">
        <v>3</v>
      </c>
      <c r="D1684" s="16" t="n">
        <v>22868</v>
      </c>
      <c r="E1684" s="16" t="n">
        <v>171</v>
      </c>
      <c r="F1684" s="16" t="n">
        <v>479</v>
      </c>
      <c r="G1684" s="16" t="n">
        <v>2476</v>
      </c>
      <c r="H1684" s="16" t="n">
        <v>112</v>
      </c>
    </row>
    <row r="1685" customFormat="false" ht="15" hidden="false" customHeight="false" outlineLevel="0" collapsed="false">
      <c r="A1685" s="0" t="n">
        <v>3153</v>
      </c>
      <c r="B1685" s="15" t="n">
        <v>45627</v>
      </c>
      <c r="C1685" s="0" t="n">
        <v>3</v>
      </c>
      <c r="D1685" s="16" t="n">
        <v>22685</v>
      </c>
      <c r="E1685" s="16" t="n">
        <v>191</v>
      </c>
      <c r="F1685" s="16" t="n">
        <v>491</v>
      </c>
      <c r="G1685" s="16" t="n">
        <v>2749</v>
      </c>
      <c r="H1685" s="16" t="n">
        <v>131</v>
      </c>
    </row>
    <row r="1686" customFormat="false" ht="15" hidden="false" customHeight="false" outlineLevel="0" collapsed="false">
      <c r="A1686" s="0" t="n">
        <v>3153</v>
      </c>
      <c r="B1686" s="15" t="n">
        <v>45717</v>
      </c>
      <c r="C1686" s="0" t="n">
        <v>3</v>
      </c>
      <c r="D1686" s="16" t="n">
        <v>22616</v>
      </c>
      <c r="E1686" s="16" t="n">
        <v>203</v>
      </c>
      <c r="F1686" s="16" t="n">
        <v>514</v>
      </c>
      <c r="G1686" s="16" t="n">
        <v>1431</v>
      </c>
      <c r="H1686" s="16" t="n">
        <v>72</v>
      </c>
    </row>
    <row r="1687" customFormat="false" ht="15" hidden="false" customHeight="false" outlineLevel="0" collapsed="false">
      <c r="A1687" s="0" t="n">
        <v>3153</v>
      </c>
      <c r="B1687" s="15" t="n">
        <v>45809</v>
      </c>
      <c r="C1687" s="0" t="n">
        <v>3</v>
      </c>
      <c r="D1687" s="16" t="n">
        <v>22721</v>
      </c>
      <c r="E1687" s="16" t="n">
        <v>232</v>
      </c>
      <c r="F1687" s="16" t="n">
        <v>537</v>
      </c>
      <c r="G1687" s="16" t="n">
        <v>1851</v>
      </c>
      <c r="H1687" s="16" t="n">
        <v>105</v>
      </c>
    </row>
    <row r="1688" customFormat="false" ht="15" hidden="false" customHeight="false" outlineLevel="0" collapsed="false">
      <c r="A1688" s="0" t="n">
        <v>3153</v>
      </c>
      <c r="B1688" s="15" t="n">
        <v>45901</v>
      </c>
      <c r="C1688" s="0" t="n">
        <v>3</v>
      </c>
      <c r="D1688" s="16" t="n">
        <v>22659</v>
      </c>
      <c r="E1688" s="16" t="n">
        <v>259</v>
      </c>
      <c r="F1688" s="16" t="n">
        <v>577</v>
      </c>
      <c r="G1688" s="16" t="n">
        <v>2184</v>
      </c>
      <c r="H1688" s="16" t="n">
        <v>133</v>
      </c>
    </row>
    <row r="1689" customFormat="false" ht="15" hidden="false" customHeight="false" outlineLevel="0" collapsed="false">
      <c r="A1689" s="0" t="n">
        <v>3153</v>
      </c>
      <c r="B1689" s="15" t="n">
        <v>45992</v>
      </c>
      <c r="C1689" s="0" t="n">
        <v>3</v>
      </c>
      <c r="D1689" s="16" t="n">
        <v>22720</v>
      </c>
      <c r="E1689" s="16" t="n">
        <v>286</v>
      </c>
      <c r="F1689" s="16" t="n">
        <v>620</v>
      </c>
      <c r="G1689" s="16" t="n">
        <v>2510</v>
      </c>
      <c r="H1689" s="16" t="n">
        <v>160</v>
      </c>
    </row>
    <row r="1690" customFormat="false" ht="15" hidden="false" customHeight="false" outlineLevel="0" collapsed="false">
      <c r="A1690" s="0" t="n">
        <v>3153</v>
      </c>
      <c r="B1690" s="15" t="n">
        <v>46082</v>
      </c>
      <c r="C1690" s="0" t="n">
        <v>3</v>
      </c>
      <c r="D1690" s="16" t="n">
        <v>22775</v>
      </c>
      <c r="E1690" s="16" t="n">
        <v>323</v>
      </c>
      <c r="F1690" s="16" t="n">
        <v>649</v>
      </c>
      <c r="G1690" s="16" t="n">
        <v>1445</v>
      </c>
      <c r="H1690" s="16" t="n">
        <v>121</v>
      </c>
    </row>
    <row r="1691" customFormat="false" ht="15" hidden="false" customHeight="false" outlineLevel="0" collapsed="false">
      <c r="A1691" s="0" t="n">
        <v>3153</v>
      </c>
      <c r="B1691" s="15" t="n">
        <v>46174</v>
      </c>
      <c r="C1691" s="0" t="n">
        <v>3</v>
      </c>
      <c r="D1691" s="16" t="n">
        <v>22759</v>
      </c>
      <c r="E1691" s="16" t="n">
        <v>402</v>
      </c>
      <c r="F1691" s="16" t="n">
        <v>701</v>
      </c>
      <c r="G1691" s="16" t="n">
        <v>1793</v>
      </c>
      <c r="H1691" s="16" t="n">
        <v>197</v>
      </c>
    </row>
    <row r="1692" customFormat="false" ht="15" hidden="false" customHeight="false" outlineLevel="0" collapsed="false">
      <c r="A1692" s="0" t="n">
        <v>3154</v>
      </c>
      <c r="B1692" s="15" t="n">
        <v>45078</v>
      </c>
      <c r="C1692" s="0" t="n">
        <v>4</v>
      </c>
      <c r="D1692" s="16" t="n">
        <v>3430</v>
      </c>
      <c r="E1692" s="16" t="n">
        <v>10</v>
      </c>
      <c r="F1692" s="16" t="n">
        <v>69</v>
      </c>
      <c r="G1692" s="16" t="n">
        <v>171</v>
      </c>
      <c r="H1692" s="16" t="n">
        <v>6</v>
      </c>
    </row>
    <row r="1693" customFormat="false" ht="15" hidden="false" customHeight="false" outlineLevel="0" collapsed="false">
      <c r="A1693" s="0" t="n">
        <v>3154</v>
      </c>
      <c r="B1693" s="15" t="n">
        <v>45170</v>
      </c>
      <c r="C1693" s="0" t="n">
        <v>4</v>
      </c>
      <c r="D1693" s="16" t="n">
        <v>3457</v>
      </c>
      <c r="E1693" s="16" t="n">
        <v>12</v>
      </c>
      <c r="F1693" s="16" t="n">
        <v>67</v>
      </c>
      <c r="G1693" s="16" t="n">
        <v>204</v>
      </c>
      <c r="H1693" s="16" t="n">
        <v>7</v>
      </c>
    </row>
    <row r="1694" customFormat="false" ht="15" hidden="false" customHeight="false" outlineLevel="0" collapsed="false">
      <c r="A1694" s="0" t="n">
        <v>3154</v>
      </c>
      <c r="B1694" s="15" t="n">
        <v>45261</v>
      </c>
      <c r="C1694" s="0" t="n">
        <v>4</v>
      </c>
      <c r="D1694" s="16" t="n">
        <v>3475</v>
      </c>
      <c r="E1694" s="16" t="n">
        <v>15</v>
      </c>
      <c r="F1694" s="16" t="n">
        <v>65</v>
      </c>
      <c r="G1694" s="16" t="n">
        <v>242</v>
      </c>
      <c r="H1694" s="16" t="n">
        <v>11</v>
      </c>
    </row>
    <row r="1695" customFormat="false" ht="15" hidden="false" customHeight="false" outlineLevel="0" collapsed="false">
      <c r="A1695" s="0" t="n">
        <v>3154</v>
      </c>
      <c r="B1695" s="15" t="n">
        <v>45352</v>
      </c>
      <c r="C1695" s="0" t="n">
        <v>4</v>
      </c>
      <c r="D1695" s="16" t="n">
        <v>3527</v>
      </c>
      <c r="E1695" s="16" t="n">
        <v>20</v>
      </c>
      <c r="F1695" s="16" t="n">
        <v>68</v>
      </c>
      <c r="G1695" s="16" t="n">
        <v>152</v>
      </c>
      <c r="H1695" s="16" t="n">
        <v>13</v>
      </c>
    </row>
    <row r="1696" customFormat="false" ht="15" hidden="false" customHeight="false" outlineLevel="0" collapsed="false">
      <c r="A1696" s="0" t="n">
        <v>3154</v>
      </c>
      <c r="B1696" s="15" t="n">
        <v>45444</v>
      </c>
      <c r="C1696" s="0" t="n">
        <v>4</v>
      </c>
      <c r="D1696" s="16" t="n">
        <v>3537</v>
      </c>
      <c r="E1696" s="16" t="n">
        <v>23</v>
      </c>
      <c r="F1696" s="16" t="n">
        <v>68</v>
      </c>
      <c r="G1696" s="16" t="n">
        <v>197</v>
      </c>
      <c r="H1696" s="16" t="n">
        <v>15</v>
      </c>
    </row>
    <row r="1697" customFormat="false" ht="15" hidden="false" customHeight="false" outlineLevel="0" collapsed="false">
      <c r="A1697" s="0" t="n">
        <v>3154</v>
      </c>
      <c r="B1697" s="15" t="n">
        <v>45536</v>
      </c>
      <c r="C1697" s="0" t="n">
        <v>4</v>
      </c>
      <c r="D1697" s="16" t="n">
        <v>3549</v>
      </c>
      <c r="E1697" s="16" t="n">
        <v>27</v>
      </c>
      <c r="F1697" s="16" t="n">
        <v>69</v>
      </c>
      <c r="G1697" s="16" t="n">
        <v>232</v>
      </c>
      <c r="H1697" s="16" t="n">
        <v>18</v>
      </c>
    </row>
    <row r="1698" customFormat="false" ht="15" hidden="false" customHeight="false" outlineLevel="0" collapsed="false">
      <c r="A1698" s="0" t="n">
        <v>3154</v>
      </c>
      <c r="B1698" s="15" t="n">
        <v>45627</v>
      </c>
      <c r="C1698" s="0" t="n">
        <v>4</v>
      </c>
      <c r="D1698" s="16" t="n">
        <v>3555</v>
      </c>
      <c r="E1698" s="16" t="n">
        <v>34</v>
      </c>
      <c r="F1698" s="16" t="n">
        <v>67</v>
      </c>
      <c r="G1698" s="16" t="n">
        <v>271</v>
      </c>
      <c r="H1698" s="16" t="n">
        <v>23</v>
      </c>
    </row>
    <row r="1699" customFormat="false" ht="15" hidden="false" customHeight="false" outlineLevel="0" collapsed="false">
      <c r="A1699" s="0" t="n">
        <v>3154</v>
      </c>
      <c r="B1699" s="15" t="n">
        <v>45717</v>
      </c>
      <c r="C1699" s="0" t="n">
        <v>4</v>
      </c>
      <c r="D1699" s="16" t="n">
        <v>3566</v>
      </c>
      <c r="E1699" s="16" t="n">
        <v>40</v>
      </c>
      <c r="F1699" s="16" t="n">
        <v>72</v>
      </c>
      <c r="G1699" s="16" t="n">
        <v>164</v>
      </c>
      <c r="H1699" s="16" t="n">
        <v>15</v>
      </c>
    </row>
    <row r="1700" customFormat="false" ht="15" hidden="false" customHeight="false" outlineLevel="0" collapsed="false">
      <c r="A1700" s="0" t="n">
        <v>3154</v>
      </c>
      <c r="B1700" s="15" t="n">
        <v>45809</v>
      </c>
      <c r="C1700" s="0" t="n">
        <v>4</v>
      </c>
      <c r="D1700" s="16" t="n">
        <v>3565</v>
      </c>
      <c r="E1700" s="16" t="n">
        <v>45</v>
      </c>
      <c r="F1700" s="16" t="n">
        <v>78</v>
      </c>
      <c r="G1700" s="16" t="n">
        <v>204</v>
      </c>
      <c r="H1700" s="16" t="n">
        <v>19</v>
      </c>
    </row>
    <row r="1701" customFormat="false" ht="15" hidden="false" customHeight="false" outlineLevel="0" collapsed="false">
      <c r="A1701" s="0" t="n">
        <v>3154</v>
      </c>
      <c r="B1701" s="15" t="n">
        <v>45901</v>
      </c>
      <c r="C1701" s="0" t="n">
        <v>4</v>
      </c>
      <c r="D1701" s="16" t="n">
        <v>3549</v>
      </c>
      <c r="E1701" s="16" t="n">
        <v>51</v>
      </c>
      <c r="F1701" s="16" t="n">
        <v>78</v>
      </c>
      <c r="G1701" s="16" t="n">
        <v>245</v>
      </c>
      <c r="H1701" s="16" t="n">
        <v>23</v>
      </c>
    </row>
    <row r="1702" customFormat="false" ht="15" hidden="false" customHeight="false" outlineLevel="0" collapsed="false">
      <c r="A1702" s="0" t="n">
        <v>3154</v>
      </c>
      <c r="B1702" s="15" t="n">
        <v>45992</v>
      </c>
      <c r="C1702" s="0" t="n">
        <v>4</v>
      </c>
      <c r="D1702" s="16" t="n">
        <v>3536</v>
      </c>
      <c r="E1702" s="16" t="n">
        <v>55</v>
      </c>
      <c r="F1702" s="16" t="n">
        <v>80</v>
      </c>
      <c r="G1702" s="16" t="n">
        <v>271</v>
      </c>
      <c r="H1702" s="16" t="n">
        <v>26</v>
      </c>
    </row>
    <row r="1703" customFormat="false" ht="15" hidden="false" customHeight="false" outlineLevel="0" collapsed="false">
      <c r="A1703" s="0" t="n">
        <v>3154</v>
      </c>
      <c r="B1703" s="15" t="n">
        <v>46082</v>
      </c>
      <c r="C1703" s="0" t="n">
        <v>4</v>
      </c>
      <c r="D1703" s="16" t="n">
        <v>3552</v>
      </c>
      <c r="E1703" s="16" t="n">
        <v>60</v>
      </c>
      <c r="F1703" s="16" t="n">
        <v>87</v>
      </c>
      <c r="G1703" s="16" t="n">
        <v>142</v>
      </c>
      <c r="H1703" s="16" t="n">
        <v>14</v>
      </c>
    </row>
    <row r="1704" customFormat="false" ht="15" hidden="false" customHeight="false" outlineLevel="0" collapsed="false">
      <c r="A1704" s="0" t="n">
        <v>3154</v>
      </c>
      <c r="B1704" s="15" t="n">
        <v>46174</v>
      </c>
      <c r="C1704" s="0" t="n">
        <v>4</v>
      </c>
      <c r="D1704" s="16" t="n">
        <v>3573</v>
      </c>
      <c r="E1704" s="16" t="n">
        <v>75</v>
      </c>
      <c r="F1704" s="16" t="n">
        <v>96</v>
      </c>
      <c r="G1704" s="16" t="n">
        <v>187</v>
      </c>
      <c r="H1704" s="16" t="n">
        <v>28</v>
      </c>
    </row>
    <row r="1705" customFormat="false" ht="15" hidden="false" customHeight="false" outlineLevel="0" collapsed="false">
      <c r="A1705" s="0" t="n">
        <v>3155</v>
      </c>
      <c r="B1705" s="15" t="n">
        <v>45078</v>
      </c>
      <c r="C1705" s="0" t="n">
        <v>3</v>
      </c>
      <c r="D1705" s="16" t="n">
        <v>17623</v>
      </c>
      <c r="E1705" s="16" t="n">
        <v>88</v>
      </c>
      <c r="F1705" s="16" t="n">
        <v>288</v>
      </c>
      <c r="G1705" s="16" t="n">
        <v>969</v>
      </c>
      <c r="H1705" s="16" t="n">
        <v>48</v>
      </c>
    </row>
    <row r="1706" customFormat="false" ht="15" hidden="false" customHeight="false" outlineLevel="0" collapsed="false">
      <c r="A1706" s="0" t="n">
        <v>3155</v>
      </c>
      <c r="B1706" s="15" t="n">
        <v>45170</v>
      </c>
      <c r="C1706" s="0" t="n">
        <v>3</v>
      </c>
      <c r="D1706" s="16" t="n">
        <v>17633</v>
      </c>
      <c r="E1706" s="16" t="n">
        <v>99</v>
      </c>
      <c r="F1706" s="16" t="n">
        <v>291</v>
      </c>
      <c r="G1706" s="16" t="n">
        <v>1145</v>
      </c>
      <c r="H1706" s="16" t="n">
        <v>60</v>
      </c>
    </row>
    <row r="1707" customFormat="false" ht="15" hidden="false" customHeight="false" outlineLevel="0" collapsed="false">
      <c r="A1707" s="0" t="n">
        <v>3155</v>
      </c>
      <c r="B1707" s="15" t="n">
        <v>45261</v>
      </c>
      <c r="C1707" s="0" t="n">
        <v>3</v>
      </c>
      <c r="D1707" s="16" t="n">
        <v>17794</v>
      </c>
      <c r="E1707" s="16" t="n">
        <v>119</v>
      </c>
      <c r="F1707" s="16" t="n">
        <v>312</v>
      </c>
      <c r="G1707" s="16" t="n">
        <v>1364</v>
      </c>
      <c r="H1707" s="16" t="n">
        <v>81</v>
      </c>
    </row>
    <row r="1708" customFormat="false" ht="15" hidden="false" customHeight="false" outlineLevel="0" collapsed="false">
      <c r="A1708" s="0" t="n">
        <v>3155</v>
      </c>
      <c r="B1708" s="15" t="n">
        <v>45352</v>
      </c>
      <c r="C1708" s="0" t="n">
        <v>3</v>
      </c>
      <c r="D1708" s="16" t="n">
        <v>17813</v>
      </c>
      <c r="E1708" s="16" t="n">
        <v>133</v>
      </c>
      <c r="F1708" s="16" t="n">
        <v>312</v>
      </c>
      <c r="G1708" s="16" t="n">
        <v>881</v>
      </c>
      <c r="H1708" s="16" t="n">
        <v>70</v>
      </c>
    </row>
    <row r="1709" customFormat="false" ht="15" hidden="false" customHeight="false" outlineLevel="0" collapsed="false">
      <c r="A1709" s="0" t="n">
        <v>3155</v>
      </c>
      <c r="B1709" s="15" t="n">
        <v>45444</v>
      </c>
      <c r="C1709" s="0" t="n">
        <v>3</v>
      </c>
      <c r="D1709" s="16" t="n">
        <v>17919</v>
      </c>
      <c r="E1709" s="16" t="n">
        <v>144</v>
      </c>
      <c r="F1709" s="16" t="n">
        <v>320</v>
      </c>
      <c r="G1709" s="16" t="n">
        <v>1097</v>
      </c>
      <c r="H1709" s="16" t="n">
        <v>79</v>
      </c>
    </row>
    <row r="1710" customFormat="false" ht="15" hidden="false" customHeight="false" outlineLevel="0" collapsed="false">
      <c r="A1710" s="0" t="n">
        <v>3155</v>
      </c>
      <c r="B1710" s="15" t="n">
        <v>45536</v>
      </c>
      <c r="C1710" s="0" t="n">
        <v>3</v>
      </c>
      <c r="D1710" s="16" t="n">
        <v>18014</v>
      </c>
      <c r="E1710" s="16" t="n">
        <v>169</v>
      </c>
      <c r="F1710" s="16" t="n">
        <v>325</v>
      </c>
      <c r="G1710" s="16" t="n">
        <v>1312</v>
      </c>
      <c r="H1710" s="16" t="n">
        <v>104</v>
      </c>
    </row>
    <row r="1711" customFormat="false" ht="15" hidden="false" customHeight="false" outlineLevel="0" collapsed="false">
      <c r="A1711" s="0" t="n">
        <v>3155</v>
      </c>
      <c r="B1711" s="15" t="n">
        <v>45627</v>
      </c>
      <c r="C1711" s="0" t="n">
        <v>3</v>
      </c>
      <c r="D1711" s="16" t="n">
        <v>18084</v>
      </c>
      <c r="E1711" s="16" t="n">
        <v>189</v>
      </c>
      <c r="F1711" s="16" t="n">
        <v>360</v>
      </c>
      <c r="G1711" s="16" t="n">
        <v>1520</v>
      </c>
      <c r="H1711" s="16" t="n">
        <v>124</v>
      </c>
    </row>
    <row r="1712" customFormat="false" ht="15" hidden="false" customHeight="false" outlineLevel="0" collapsed="false">
      <c r="A1712" s="0" t="n">
        <v>3155</v>
      </c>
      <c r="B1712" s="15" t="n">
        <v>45717</v>
      </c>
      <c r="C1712" s="0" t="n">
        <v>3</v>
      </c>
      <c r="D1712" s="16" t="n">
        <v>18141</v>
      </c>
      <c r="E1712" s="16" t="n">
        <v>200</v>
      </c>
      <c r="F1712" s="16" t="n">
        <v>380</v>
      </c>
      <c r="G1712" s="16" t="n">
        <v>837</v>
      </c>
      <c r="H1712" s="16" t="n">
        <v>69</v>
      </c>
    </row>
    <row r="1713" customFormat="false" ht="15" hidden="false" customHeight="false" outlineLevel="0" collapsed="false">
      <c r="A1713" s="0" t="n">
        <v>3155</v>
      </c>
      <c r="B1713" s="15" t="n">
        <v>45809</v>
      </c>
      <c r="C1713" s="0" t="n">
        <v>3</v>
      </c>
      <c r="D1713" s="16" t="n">
        <v>18206</v>
      </c>
      <c r="E1713" s="16" t="n">
        <v>228</v>
      </c>
      <c r="F1713" s="16" t="n">
        <v>409</v>
      </c>
      <c r="G1713" s="16" t="n">
        <v>1056</v>
      </c>
      <c r="H1713" s="16" t="n">
        <v>93</v>
      </c>
    </row>
    <row r="1714" customFormat="false" ht="15" hidden="false" customHeight="false" outlineLevel="0" collapsed="false">
      <c r="A1714" s="0" t="n">
        <v>3155</v>
      </c>
      <c r="B1714" s="15" t="n">
        <v>45901</v>
      </c>
      <c r="C1714" s="0" t="n">
        <v>3</v>
      </c>
      <c r="D1714" s="16" t="n">
        <v>18227</v>
      </c>
      <c r="E1714" s="16" t="n">
        <v>260</v>
      </c>
      <c r="F1714" s="16" t="n">
        <v>437</v>
      </c>
      <c r="G1714" s="16" t="n">
        <v>1246</v>
      </c>
      <c r="H1714" s="16" t="n">
        <v>120</v>
      </c>
    </row>
    <row r="1715" customFormat="false" ht="15" hidden="false" customHeight="false" outlineLevel="0" collapsed="false">
      <c r="A1715" s="0" t="n">
        <v>3155</v>
      </c>
      <c r="B1715" s="15" t="n">
        <v>45992</v>
      </c>
      <c r="C1715" s="0" t="n">
        <v>3</v>
      </c>
      <c r="D1715" s="16" t="n">
        <v>18252</v>
      </c>
      <c r="E1715" s="16" t="n">
        <v>282</v>
      </c>
      <c r="F1715" s="16" t="n">
        <v>478</v>
      </c>
      <c r="G1715" s="16" t="n">
        <v>1434</v>
      </c>
      <c r="H1715" s="16" t="n">
        <v>142</v>
      </c>
    </row>
    <row r="1716" customFormat="false" ht="15" hidden="false" customHeight="false" outlineLevel="0" collapsed="false">
      <c r="A1716" s="0" t="n">
        <v>3155</v>
      </c>
      <c r="B1716" s="15" t="n">
        <v>46082</v>
      </c>
      <c r="C1716" s="0" t="n">
        <v>3</v>
      </c>
      <c r="D1716" s="16" t="n">
        <v>18319</v>
      </c>
      <c r="E1716" s="16" t="n">
        <v>315</v>
      </c>
      <c r="F1716" s="16" t="n">
        <v>520</v>
      </c>
      <c r="G1716" s="16" t="n">
        <v>788</v>
      </c>
      <c r="H1716" s="16" t="n">
        <v>108</v>
      </c>
    </row>
    <row r="1717" customFormat="false" ht="15" hidden="false" customHeight="false" outlineLevel="0" collapsed="false">
      <c r="A1717" s="0" t="n">
        <v>3155</v>
      </c>
      <c r="B1717" s="15" t="n">
        <v>46174</v>
      </c>
      <c r="C1717" s="0" t="n">
        <v>3</v>
      </c>
      <c r="D1717" s="16" t="n">
        <v>18362</v>
      </c>
      <c r="E1717" s="16" t="n">
        <v>384</v>
      </c>
      <c r="F1717" s="16" t="n">
        <v>564</v>
      </c>
      <c r="G1717" s="16" t="n">
        <v>1023</v>
      </c>
      <c r="H1717" s="16" t="n">
        <v>179</v>
      </c>
    </row>
    <row r="1718" customFormat="false" ht="15" hidden="false" customHeight="false" outlineLevel="0" collapsed="false">
      <c r="A1718" s="0" t="n">
        <v>3156</v>
      </c>
      <c r="B1718" s="15" t="n">
        <v>45078</v>
      </c>
      <c r="C1718" s="0" t="n">
        <v>4</v>
      </c>
      <c r="D1718" s="16" t="n">
        <v>31495</v>
      </c>
      <c r="E1718" s="16" t="n">
        <v>155</v>
      </c>
      <c r="F1718" s="16" t="n">
        <v>521</v>
      </c>
      <c r="G1718" s="16" t="n">
        <v>2179</v>
      </c>
      <c r="H1718" s="16" t="n">
        <v>94</v>
      </c>
    </row>
    <row r="1719" customFormat="false" ht="15" hidden="false" customHeight="false" outlineLevel="0" collapsed="false">
      <c r="A1719" s="0" t="n">
        <v>3156</v>
      </c>
      <c r="B1719" s="15" t="n">
        <v>45170</v>
      </c>
      <c r="C1719" s="0" t="n">
        <v>4</v>
      </c>
      <c r="D1719" s="16" t="n">
        <v>31616</v>
      </c>
      <c r="E1719" s="16" t="n">
        <v>182</v>
      </c>
      <c r="F1719" s="16" t="n">
        <v>531</v>
      </c>
      <c r="G1719" s="16" t="n">
        <v>2542</v>
      </c>
      <c r="H1719" s="16" t="n">
        <v>120</v>
      </c>
    </row>
    <row r="1720" customFormat="false" ht="15" hidden="false" customHeight="false" outlineLevel="0" collapsed="false">
      <c r="A1720" s="0" t="n">
        <v>3156</v>
      </c>
      <c r="B1720" s="15" t="n">
        <v>45261</v>
      </c>
      <c r="C1720" s="0" t="n">
        <v>4</v>
      </c>
      <c r="D1720" s="16" t="n">
        <v>31908</v>
      </c>
      <c r="E1720" s="16" t="n">
        <v>207</v>
      </c>
      <c r="F1720" s="16" t="n">
        <v>548</v>
      </c>
      <c r="G1720" s="16" t="n">
        <v>3017</v>
      </c>
      <c r="H1720" s="16" t="n">
        <v>146</v>
      </c>
    </row>
    <row r="1721" customFormat="false" ht="15" hidden="false" customHeight="false" outlineLevel="0" collapsed="false">
      <c r="A1721" s="0" t="n">
        <v>3156</v>
      </c>
      <c r="B1721" s="15" t="n">
        <v>45352</v>
      </c>
      <c r="C1721" s="0" t="n">
        <v>4</v>
      </c>
      <c r="D1721" s="16" t="n">
        <v>32212</v>
      </c>
      <c r="E1721" s="16" t="n">
        <v>253</v>
      </c>
      <c r="F1721" s="16" t="n">
        <v>561</v>
      </c>
      <c r="G1721" s="16" t="n">
        <v>2089</v>
      </c>
      <c r="H1721" s="16" t="n">
        <v>154</v>
      </c>
    </row>
    <row r="1722" customFormat="false" ht="15" hidden="false" customHeight="false" outlineLevel="0" collapsed="false">
      <c r="A1722" s="0" t="n">
        <v>3156</v>
      </c>
      <c r="B1722" s="15" t="n">
        <v>45444</v>
      </c>
      <c r="C1722" s="0" t="n">
        <v>4</v>
      </c>
      <c r="D1722" s="16" t="n">
        <v>32519</v>
      </c>
      <c r="E1722" s="16" t="n">
        <v>292</v>
      </c>
      <c r="F1722" s="16" t="n">
        <v>586</v>
      </c>
      <c r="G1722" s="16" t="n">
        <v>2575</v>
      </c>
      <c r="H1722" s="16" t="n">
        <v>193</v>
      </c>
    </row>
    <row r="1723" customFormat="false" ht="15" hidden="false" customHeight="false" outlineLevel="0" collapsed="false">
      <c r="A1723" s="0" t="n">
        <v>3156</v>
      </c>
      <c r="B1723" s="15" t="n">
        <v>45536</v>
      </c>
      <c r="C1723" s="0" t="n">
        <v>4</v>
      </c>
      <c r="D1723" s="16" t="n">
        <v>32475</v>
      </c>
      <c r="E1723" s="16" t="n">
        <v>338</v>
      </c>
      <c r="F1723" s="16" t="n">
        <v>586</v>
      </c>
      <c r="G1723" s="16" t="n">
        <v>3106</v>
      </c>
      <c r="H1723" s="16" t="n">
        <v>232</v>
      </c>
    </row>
    <row r="1724" customFormat="false" ht="15" hidden="false" customHeight="false" outlineLevel="0" collapsed="false">
      <c r="A1724" s="0" t="n">
        <v>3156</v>
      </c>
      <c r="B1724" s="15" t="n">
        <v>45627</v>
      </c>
      <c r="C1724" s="0" t="n">
        <v>4</v>
      </c>
      <c r="D1724" s="16" t="n">
        <v>32573</v>
      </c>
      <c r="E1724" s="16" t="n">
        <v>370</v>
      </c>
      <c r="F1724" s="16" t="n">
        <v>618</v>
      </c>
      <c r="G1724" s="16" t="n">
        <v>3582</v>
      </c>
      <c r="H1724" s="16" t="n">
        <v>273</v>
      </c>
    </row>
    <row r="1725" customFormat="false" ht="15" hidden="false" customHeight="false" outlineLevel="0" collapsed="false">
      <c r="A1725" s="0" t="n">
        <v>3156</v>
      </c>
      <c r="B1725" s="15" t="n">
        <v>45717</v>
      </c>
      <c r="C1725" s="0" t="n">
        <v>4</v>
      </c>
      <c r="D1725" s="16" t="n">
        <v>32479</v>
      </c>
      <c r="E1725" s="16" t="n">
        <v>407</v>
      </c>
      <c r="F1725" s="16" t="n">
        <v>646</v>
      </c>
      <c r="G1725" s="16" t="n">
        <v>2221</v>
      </c>
      <c r="H1725" s="16" t="n">
        <v>192</v>
      </c>
    </row>
    <row r="1726" customFormat="false" ht="15" hidden="false" customHeight="false" outlineLevel="0" collapsed="false">
      <c r="A1726" s="0" t="n">
        <v>3156</v>
      </c>
      <c r="B1726" s="15" t="n">
        <v>45809</v>
      </c>
      <c r="C1726" s="0" t="n">
        <v>4</v>
      </c>
      <c r="D1726" s="16" t="n">
        <v>32710</v>
      </c>
      <c r="E1726" s="16" t="n">
        <v>466</v>
      </c>
      <c r="F1726" s="16" t="n">
        <v>691</v>
      </c>
      <c r="G1726" s="16" t="n">
        <v>2653</v>
      </c>
      <c r="H1726" s="16" t="n">
        <v>241</v>
      </c>
    </row>
    <row r="1727" customFormat="false" ht="15" hidden="false" customHeight="false" outlineLevel="0" collapsed="false">
      <c r="A1727" s="0" t="n">
        <v>3156</v>
      </c>
      <c r="B1727" s="15" t="n">
        <v>45901</v>
      </c>
      <c r="C1727" s="0" t="n">
        <v>4</v>
      </c>
      <c r="D1727" s="16" t="n">
        <v>32652</v>
      </c>
      <c r="E1727" s="16" t="n">
        <v>536</v>
      </c>
      <c r="F1727" s="16" t="n">
        <v>758</v>
      </c>
      <c r="G1727" s="16" t="n">
        <v>3120</v>
      </c>
      <c r="H1727" s="16" t="n">
        <v>312</v>
      </c>
    </row>
    <row r="1728" customFormat="false" ht="15" hidden="false" customHeight="false" outlineLevel="0" collapsed="false">
      <c r="A1728" s="0" t="n">
        <v>3156</v>
      </c>
      <c r="B1728" s="15" t="n">
        <v>45992</v>
      </c>
      <c r="C1728" s="0" t="n">
        <v>4</v>
      </c>
      <c r="D1728" s="16" t="n">
        <v>32708</v>
      </c>
      <c r="E1728" s="16" t="n">
        <v>570</v>
      </c>
      <c r="F1728" s="16" t="n">
        <v>786</v>
      </c>
      <c r="G1728" s="16" t="n">
        <v>3520</v>
      </c>
      <c r="H1728" s="16" t="n">
        <v>350</v>
      </c>
    </row>
    <row r="1729" customFormat="false" ht="15" hidden="false" customHeight="false" outlineLevel="0" collapsed="false">
      <c r="A1729" s="0" t="n">
        <v>3156</v>
      </c>
      <c r="B1729" s="15" t="n">
        <v>46082</v>
      </c>
      <c r="C1729" s="0" t="n">
        <v>4</v>
      </c>
      <c r="D1729" s="16" t="n">
        <v>32771</v>
      </c>
      <c r="E1729" s="16" t="n">
        <v>666</v>
      </c>
      <c r="F1729" s="16" t="n">
        <v>817</v>
      </c>
      <c r="G1729" s="16" t="n">
        <v>2123</v>
      </c>
      <c r="H1729" s="16" t="n">
        <v>259</v>
      </c>
    </row>
    <row r="1730" customFormat="false" ht="15" hidden="false" customHeight="false" outlineLevel="0" collapsed="false">
      <c r="A1730" s="0" t="n">
        <v>3156</v>
      </c>
      <c r="B1730" s="15" t="n">
        <v>46174</v>
      </c>
      <c r="C1730" s="0" t="n">
        <v>4</v>
      </c>
      <c r="D1730" s="16" t="n">
        <v>33041</v>
      </c>
      <c r="E1730" s="16" t="n">
        <v>805</v>
      </c>
      <c r="F1730" s="16" t="n">
        <v>907</v>
      </c>
      <c r="G1730" s="16" t="n">
        <v>2592</v>
      </c>
      <c r="H1730" s="16" t="n">
        <v>382</v>
      </c>
    </row>
    <row r="1731" customFormat="false" ht="15" hidden="false" customHeight="false" outlineLevel="0" collapsed="false">
      <c r="A1731" s="0" t="n">
        <v>3158</v>
      </c>
      <c r="B1731" s="15" t="n">
        <v>45078</v>
      </c>
      <c r="C1731" s="0" t="n">
        <v>4</v>
      </c>
      <c r="D1731" s="16" t="n">
        <v>5250</v>
      </c>
      <c r="E1731" s="16" t="n">
        <v>22</v>
      </c>
      <c r="F1731" s="16" t="n">
        <v>85</v>
      </c>
      <c r="G1731" s="16" t="n">
        <v>237</v>
      </c>
      <c r="H1731" s="16" t="n">
        <v>15</v>
      </c>
    </row>
    <row r="1732" customFormat="false" ht="15" hidden="false" customHeight="false" outlineLevel="0" collapsed="false">
      <c r="A1732" s="0" t="n">
        <v>3158</v>
      </c>
      <c r="B1732" s="15" t="n">
        <v>45170</v>
      </c>
      <c r="C1732" s="0" t="n">
        <v>4</v>
      </c>
      <c r="D1732" s="16" t="n">
        <v>5249</v>
      </c>
      <c r="E1732" s="16" t="n">
        <v>24</v>
      </c>
      <c r="F1732" s="16" t="n">
        <v>85</v>
      </c>
      <c r="G1732" s="16" t="n">
        <v>288</v>
      </c>
      <c r="H1732" s="16" t="n">
        <v>18</v>
      </c>
    </row>
    <row r="1733" customFormat="false" ht="15" hidden="false" customHeight="false" outlineLevel="0" collapsed="false">
      <c r="A1733" s="0" t="n">
        <v>3158</v>
      </c>
      <c r="B1733" s="15" t="n">
        <v>45261</v>
      </c>
      <c r="C1733" s="0" t="n">
        <v>4</v>
      </c>
      <c r="D1733" s="16" t="n">
        <v>5245</v>
      </c>
      <c r="E1733" s="16" t="n">
        <v>31</v>
      </c>
      <c r="F1733" s="16" t="n">
        <v>84</v>
      </c>
      <c r="G1733" s="16" t="n">
        <v>349</v>
      </c>
      <c r="H1733" s="16" t="n">
        <v>25</v>
      </c>
    </row>
    <row r="1734" customFormat="false" ht="15" hidden="false" customHeight="false" outlineLevel="0" collapsed="false">
      <c r="A1734" s="0" t="n">
        <v>3158</v>
      </c>
      <c r="B1734" s="15" t="n">
        <v>45352</v>
      </c>
      <c r="C1734" s="0" t="n">
        <v>4</v>
      </c>
      <c r="D1734" s="16" t="n">
        <v>5248</v>
      </c>
      <c r="E1734" s="16" t="n">
        <v>38</v>
      </c>
      <c r="F1734" s="16" t="n">
        <v>87</v>
      </c>
      <c r="G1734" s="16" t="n">
        <v>211</v>
      </c>
      <c r="H1734" s="16" t="n">
        <v>24</v>
      </c>
    </row>
    <row r="1735" customFormat="false" ht="15" hidden="false" customHeight="false" outlineLevel="0" collapsed="false">
      <c r="A1735" s="0" t="n">
        <v>3158</v>
      </c>
      <c r="B1735" s="15" t="n">
        <v>45444</v>
      </c>
      <c r="C1735" s="0" t="n">
        <v>4</v>
      </c>
      <c r="D1735" s="16" t="n">
        <v>5306</v>
      </c>
      <c r="E1735" s="16" t="n">
        <v>45</v>
      </c>
      <c r="F1735" s="16" t="n">
        <v>86</v>
      </c>
      <c r="G1735" s="16" t="n">
        <v>275</v>
      </c>
      <c r="H1735" s="16" t="n">
        <v>32</v>
      </c>
    </row>
    <row r="1736" customFormat="false" ht="15" hidden="false" customHeight="false" outlineLevel="0" collapsed="false">
      <c r="A1736" s="0" t="n">
        <v>3158</v>
      </c>
      <c r="B1736" s="15" t="n">
        <v>45536</v>
      </c>
      <c r="C1736" s="0" t="n">
        <v>4</v>
      </c>
      <c r="D1736" s="16" t="n">
        <v>5296</v>
      </c>
      <c r="E1736" s="16" t="n">
        <v>49</v>
      </c>
      <c r="F1736" s="16" t="n">
        <v>93</v>
      </c>
      <c r="G1736" s="16" t="n">
        <v>331</v>
      </c>
      <c r="H1736" s="16" t="n">
        <v>36</v>
      </c>
    </row>
    <row r="1737" customFormat="false" ht="15" hidden="false" customHeight="false" outlineLevel="0" collapsed="false">
      <c r="A1737" s="0" t="n">
        <v>3158</v>
      </c>
      <c r="B1737" s="15" t="n">
        <v>45627</v>
      </c>
      <c r="C1737" s="0" t="n">
        <v>4</v>
      </c>
      <c r="D1737" s="16" t="n">
        <v>5323</v>
      </c>
      <c r="E1737" s="16" t="n">
        <v>56</v>
      </c>
      <c r="F1737" s="16" t="n">
        <v>97</v>
      </c>
      <c r="G1737" s="16" t="n">
        <v>382</v>
      </c>
      <c r="H1737" s="16" t="n">
        <v>40</v>
      </c>
    </row>
    <row r="1738" customFormat="false" ht="15" hidden="false" customHeight="false" outlineLevel="0" collapsed="false">
      <c r="A1738" s="0" t="n">
        <v>3158</v>
      </c>
      <c r="B1738" s="15" t="n">
        <v>45717</v>
      </c>
      <c r="C1738" s="0" t="n">
        <v>4</v>
      </c>
      <c r="D1738" s="16" t="n">
        <v>5337</v>
      </c>
      <c r="E1738" s="16" t="n">
        <v>62</v>
      </c>
      <c r="F1738" s="16" t="n">
        <v>101</v>
      </c>
      <c r="G1738" s="16" t="n">
        <v>221</v>
      </c>
      <c r="H1738" s="16" t="n">
        <v>18</v>
      </c>
    </row>
    <row r="1739" customFormat="false" ht="15" hidden="false" customHeight="false" outlineLevel="0" collapsed="false">
      <c r="A1739" s="0" t="n">
        <v>3158</v>
      </c>
      <c r="B1739" s="15" t="n">
        <v>45809</v>
      </c>
      <c r="C1739" s="0" t="n">
        <v>4</v>
      </c>
      <c r="D1739" s="16" t="n">
        <v>5334</v>
      </c>
      <c r="E1739" s="16" t="n">
        <v>80</v>
      </c>
      <c r="F1739" s="16" t="n">
        <v>104</v>
      </c>
      <c r="G1739" s="16" t="n">
        <v>279</v>
      </c>
      <c r="H1739" s="16" t="n">
        <v>31</v>
      </c>
    </row>
    <row r="1740" customFormat="false" ht="15" hidden="false" customHeight="false" outlineLevel="0" collapsed="false">
      <c r="A1740" s="0" t="n">
        <v>3158</v>
      </c>
      <c r="B1740" s="15" t="n">
        <v>45901</v>
      </c>
      <c r="C1740" s="0" t="n">
        <v>4</v>
      </c>
      <c r="D1740" s="16" t="n">
        <v>5294</v>
      </c>
      <c r="E1740" s="16" t="n">
        <v>88</v>
      </c>
      <c r="F1740" s="16" t="n">
        <v>107</v>
      </c>
      <c r="G1740" s="16" t="n">
        <v>324</v>
      </c>
      <c r="H1740" s="16" t="n">
        <v>40</v>
      </c>
    </row>
    <row r="1741" customFormat="false" ht="15" hidden="false" customHeight="false" outlineLevel="0" collapsed="false">
      <c r="A1741" s="0" t="n">
        <v>3158</v>
      </c>
      <c r="B1741" s="15" t="n">
        <v>45992</v>
      </c>
      <c r="C1741" s="0" t="n">
        <v>4</v>
      </c>
      <c r="D1741" s="16" t="n">
        <v>5283</v>
      </c>
      <c r="E1741" s="16" t="n">
        <v>97</v>
      </c>
      <c r="F1741" s="16" t="n">
        <v>109</v>
      </c>
      <c r="G1741" s="16" t="n">
        <v>368</v>
      </c>
      <c r="H1741" s="16" t="n">
        <v>49</v>
      </c>
    </row>
    <row r="1742" customFormat="false" ht="15" hidden="false" customHeight="false" outlineLevel="0" collapsed="false">
      <c r="A1742" s="0" t="n">
        <v>3158</v>
      </c>
      <c r="B1742" s="15" t="n">
        <v>46082</v>
      </c>
      <c r="C1742" s="0" t="n">
        <v>4</v>
      </c>
      <c r="D1742" s="16" t="n">
        <v>5317</v>
      </c>
      <c r="E1742" s="16" t="n">
        <v>109</v>
      </c>
      <c r="F1742" s="16" t="n">
        <v>113</v>
      </c>
      <c r="G1742" s="16" t="n">
        <v>215</v>
      </c>
      <c r="H1742" s="16" t="n">
        <v>38</v>
      </c>
    </row>
    <row r="1743" customFormat="false" ht="15" hidden="false" customHeight="false" outlineLevel="0" collapsed="false">
      <c r="A1743" s="0" t="n">
        <v>3158</v>
      </c>
      <c r="B1743" s="15" t="n">
        <v>46174</v>
      </c>
      <c r="C1743" s="0" t="n">
        <v>4</v>
      </c>
      <c r="D1743" s="16" t="n">
        <v>5361</v>
      </c>
      <c r="E1743" s="16" t="n">
        <v>139</v>
      </c>
      <c r="F1743" s="16" t="n">
        <v>126</v>
      </c>
      <c r="G1743" s="16" t="n">
        <v>293</v>
      </c>
      <c r="H1743" s="16" t="n">
        <v>61</v>
      </c>
    </row>
    <row r="1744" customFormat="false" ht="15" hidden="false" customHeight="false" outlineLevel="0" collapsed="false">
      <c r="A1744" s="0" t="n">
        <v>3159</v>
      </c>
      <c r="B1744" s="15" t="n">
        <v>45078</v>
      </c>
      <c r="C1744" s="0" t="n">
        <v>4</v>
      </c>
      <c r="D1744" s="16" t="n">
        <v>2251</v>
      </c>
      <c r="E1744" s="16" t="n">
        <v>9</v>
      </c>
      <c r="F1744" s="16" t="n">
        <v>54</v>
      </c>
      <c r="G1744" s="16" t="n">
        <v>122</v>
      </c>
      <c r="H1744" s="16" t="n">
        <v>7</v>
      </c>
    </row>
    <row r="1745" customFormat="false" ht="15" hidden="false" customHeight="false" outlineLevel="0" collapsed="false">
      <c r="A1745" s="0" t="n">
        <v>3159</v>
      </c>
      <c r="B1745" s="15" t="n">
        <v>45170</v>
      </c>
      <c r="C1745" s="0" t="n">
        <v>4</v>
      </c>
      <c r="D1745" s="16" t="n">
        <v>2267</v>
      </c>
      <c r="E1745" s="16" t="n">
        <v>13</v>
      </c>
      <c r="F1745" s="16" t="n">
        <v>54</v>
      </c>
      <c r="G1745" s="16" t="n">
        <v>145</v>
      </c>
      <c r="H1745" s="16" t="n">
        <v>11</v>
      </c>
    </row>
    <row r="1746" customFormat="false" ht="15" hidden="false" customHeight="false" outlineLevel="0" collapsed="false">
      <c r="A1746" s="0" t="n">
        <v>3159</v>
      </c>
      <c r="B1746" s="15" t="n">
        <v>45261</v>
      </c>
      <c r="C1746" s="0" t="n">
        <v>4</v>
      </c>
      <c r="D1746" s="16" t="n">
        <v>2280</v>
      </c>
      <c r="E1746" s="16" t="n">
        <v>16</v>
      </c>
      <c r="F1746" s="16" t="n">
        <v>55</v>
      </c>
      <c r="G1746" s="16" t="n">
        <v>174</v>
      </c>
      <c r="H1746" s="16" t="n">
        <v>14</v>
      </c>
    </row>
    <row r="1747" customFormat="false" ht="15" hidden="false" customHeight="false" outlineLevel="0" collapsed="false">
      <c r="A1747" s="0" t="n">
        <v>3159</v>
      </c>
      <c r="B1747" s="15" t="n">
        <v>45352</v>
      </c>
      <c r="C1747" s="0" t="n">
        <v>4</v>
      </c>
      <c r="D1747" s="16" t="n">
        <v>2302</v>
      </c>
      <c r="E1747" s="16" t="n">
        <v>22</v>
      </c>
      <c r="F1747" s="16" t="n">
        <v>57</v>
      </c>
      <c r="G1747" s="16" t="n">
        <v>112</v>
      </c>
      <c r="H1747" s="16" t="n">
        <v>17</v>
      </c>
    </row>
    <row r="1748" customFormat="false" ht="15" hidden="false" customHeight="false" outlineLevel="0" collapsed="false">
      <c r="A1748" s="0" t="n">
        <v>3159</v>
      </c>
      <c r="B1748" s="15" t="n">
        <v>45444</v>
      </c>
      <c r="C1748" s="0" t="n">
        <v>4</v>
      </c>
      <c r="D1748" s="16" t="n">
        <v>2294</v>
      </c>
      <c r="E1748" s="16" t="n">
        <v>27</v>
      </c>
      <c r="F1748" s="16" t="n">
        <v>54</v>
      </c>
      <c r="G1748" s="16" t="n">
        <v>130</v>
      </c>
      <c r="H1748" s="16" t="n">
        <v>21</v>
      </c>
    </row>
    <row r="1749" customFormat="false" ht="15" hidden="false" customHeight="false" outlineLevel="0" collapsed="false">
      <c r="A1749" s="0" t="n">
        <v>3159</v>
      </c>
      <c r="B1749" s="15" t="n">
        <v>45536</v>
      </c>
      <c r="C1749" s="0" t="n">
        <v>4</v>
      </c>
      <c r="D1749" s="16" t="n">
        <v>2306</v>
      </c>
      <c r="E1749" s="16" t="n">
        <v>31</v>
      </c>
      <c r="F1749" s="16" t="n">
        <v>54</v>
      </c>
      <c r="G1749" s="16" t="n">
        <v>153</v>
      </c>
      <c r="H1749" s="16" t="n">
        <v>25</v>
      </c>
    </row>
    <row r="1750" customFormat="false" ht="15" hidden="false" customHeight="false" outlineLevel="0" collapsed="false">
      <c r="A1750" s="0" t="n">
        <v>3159</v>
      </c>
      <c r="B1750" s="15" t="n">
        <v>45627</v>
      </c>
      <c r="C1750" s="0" t="n">
        <v>4</v>
      </c>
      <c r="D1750" s="16" t="n">
        <v>2288</v>
      </c>
      <c r="E1750" s="16" t="n">
        <v>32</v>
      </c>
      <c r="F1750" s="16" t="n">
        <v>52</v>
      </c>
      <c r="G1750" s="16" t="n">
        <v>169</v>
      </c>
      <c r="H1750" s="16" t="n">
        <v>26</v>
      </c>
    </row>
    <row r="1751" customFormat="false" ht="15" hidden="false" customHeight="false" outlineLevel="0" collapsed="false">
      <c r="A1751" s="0" t="n">
        <v>3159</v>
      </c>
      <c r="B1751" s="15" t="n">
        <v>45717</v>
      </c>
      <c r="C1751" s="0" t="n">
        <v>4</v>
      </c>
      <c r="D1751" s="16" t="n">
        <v>2318</v>
      </c>
      <c r="E1751" s="16" t="n">
        <v>32</v>
      </c>
      <c r="F1751" s="16" t="n">
        <v>52</v>
      </c>
      <c r="G1751" s="16" t="n">
        <v>82</v>
      </c>
      <c r="H1751" s="16" t="n">
        <v>10</v>
      </c>
    </row>
    <row r="1752" customFormat="false" ht="15" hidden="false" customHeight="false" outlineLevel="0" collapsed="false">
      <c r="A1752" s="0" t="n">
        <v>3159</v>
      </c>
      <c r="B1752" s="15" t="n">
        <v>45809</v>
      </c>
      <c r="C1752" s="0" t="n">
        <v>4</v>
      </c>
      <c r="D1752" s="16" t="n">
        <v>2309</v>
      </c>
      <c r="E1752" s="16" t="n">
        <v>33</v>
      </c>
      <c r="F1752" s="16" t="n">
        <v>50</v>
      </c>
      <c r="G1752" s="16" t="n">
        <v>109</v>
      </c>
      <c r="H1752" s="16" t="n">
        <v>11</v>
      </c>
    </row>
    <row r="1753" customFormat="false" ht="15" hidden="false" customHeight="false" outlineLevel="0" collapsed="false">
      <c r="A1753" s="0" t="n">
        <v>3159</v>
      </c>
      <c r="B1753" s="15" t="n">
        <v>45901</v>
      </c>
      <c r="C1753" s="0" t="n">
        <v>4</v>
      </c>
      <c r="D1753" s="16" t="n">
        <v>2311</v>
      </c>
      <c r="E1753" s="16" t="n">
        <v>35</v>
      </c>
      <c r="F1753" s="16" t="n">
        <v>53</v>
      </c>
      <c r="G1753" s="16" t="n">
        <v>130</v>
      </c>
      <c r="H1753" s="16" t="n">
        <v>13</v>
      </c>
    </row>
    <row r="1754" customFormat="false" ht="15" hidden="false" customHeight="false" outlineLevel="0" collapsed="false">
      <c r="A1754" s="0" t="n">
        <v>3159</v>
      </c>
      <c r="B1754" s="15" t="n">
        <v>45992</v>
      </c>
      <c r="C1754" s="0" t="n">
        <v>4</v>
      </c>
      <c r="D1754" s="16" t="n">
        <v>2328</v>
      </c>
      <c r="E1754" s="16" t="n">
        <v>39</v>
      </c>
      <c r="F1754" s="16" t="n">
        <v>53</v>
      </c>
      <c r="G1754" s="16" t="n">
        <v>151</v>
      </c>
      <c r="H1754" s="16" t="n">
        <v>17</v>
      </c>
    </row>
    <row r="1755" customFormat="false" ht="15" hidden="false" customHeight="false" outlineLevel="0" collapsed="false">
      <c r="A1755" s="0" t="n">
        <v>3159</v>
      </c>
      <c r="B1755" s="15" t="n">
        <v>46082</v>
      </c>
      <c r="C1755" s="0" t="n">
        <v>4</v>
      </c>
      <c r="D1755" s="16" t="n">
        <v>2334</v>
      </c>
      <c r="E1755" s="16" t="n">
        <v>45</v>
      </c>
      <c r="F1755" s="16" t="n">
        <v>55</v>
      </c>
      <c r="G1755" s="16" t="n">
        <v>86</v>
      </c>
      <c r="H1755" s="16" t="n">
        <v>12</v>
      </c>
    </row>
    <row r="1756" customFormat="false" ht="15" hidden="false" customHeight="false" outlineLevel="0" collapsed="false">
      <c r="A1756" s="0" t="n">
        <v>3159</v>
      </c>
      <c r="B1756" s="15" t="n">
        <v>46174</v>
      </c>
      <c r="C1756" s="0" t="n">
        <v>4</v>
      </c>
      <c r="D1756" s="16" t="n">
        <v>2344</v>
      </c>
      <c r="E1756" s="16" t="n">
        <v>61</v>
      </c>
      <c r="F1756" s="16" t="n">
        <v>60</v>
      </c>
      <c r="G1756" s="16" t="n">
        <v>123</v>
      </c>
      <c r="H1756" s="16" t="n">
        <v>27</v>
      </c>
    </row>
    <row r="1757" customFormat="false" ht="15" hidden="false" customHeight="false" outlineLevel="0" collapsed="false">
      <c r="A1757" s="0" t="n">
        <v>3160</v>
      </c>
      <c r="B1757" s="15" t="n">
        <v>45078</v>
      </c>
      <c r="C1757" s="0" t="n">
        <v>4</v>
      </c>
      <c r="D1757" s="16" t="n">
        <v>7080</v>
      </c>
      <c r="E1757" s="16" t="n">
        <v>53</v>
      </c>
      <c r="F1757" s="16" t="n">
        <v>133</v>
      </c>
      <c r="G1757" s="16" t="n">
        <v>346</v>
      </c>
      <c r="H1757" s="16" t="n">
        <v>30</v>
      </c>
    </row>
    <row r="1758" customFormat="false" ht="15" hidden="false" customHeight="false" outlineLevel="0" collapsed="false">
      <c r="A1758" s="0" t="n">
        <v>3160</v>
      </c>
      <c r="B1758" s="15" t="n">
        <v>45170</v>
      </c>
      <c r="C1758" s="0" t="n">
        <v>4</v>
      </c>
      <c r="D1758" s="16" t="n">
        <v>7124</v>
      </c>
      <c r="E1758" s="16" t="n">
        <v>55</v>
      </c>
      <c r="F1758" s="16" t="n">
        <v>129</v>
      </c>
      <c r="G1758" s="16" t="n">
        <v>409</v>
      </c>
      <c r="H1758" s="16" t="n">
        <v>34</v>
      </c>
    </row>
    <row r="1759" customFormat="false" ht="15" hidden="false" customHeight="false" outlineLevel="0" collapsed="false">
      <c r="A1759" s="0" t="n">
        <v>3160</v>
      </c>
      <c r="B1759" s="15" t="n">
        <v>45261</v>
      </c>
      <c r="C1759" s="0" t="n">
        <v>4</v>
      </c>
      <c r="D1759" s="16" t="n">
        <v>7107</v>
      </c>
      <c r="E1759" s="16" t="n">
        <v>62</v>
      </c>
      <c r="F1759" s="16" t="n">
        <v>133</v>
      </c>
      <c r="G1759" s="16" t="n">
        <v>485</v>
      </c>
      <c r="H1759" s="16" t="n">
        <v>41</v>
      </c>
    </row>
    <row r="1760" customFormat="false" ht="15" hidden="false" customHeight="false" outlineLevel="0" collapsed="false">
      <c r="A1760" s="0" t="n">
        <v>3160</v>
      </c>
      <c r="B1760" s="15" t="n">
        <v>45352</v>
      </c>
      <c r="C1760" s="0" t="n">
        <v>4</v>
      </c>
      <c r="D1760" s="16" t="n">
        <v>7136</v>
      </c>
      <c r="E1760" s="16" t="n">
        <v>69</v>
      </c>
      <c r="F1760" s="16" t="n">
        <v>136</v>
      </c>
      <c r="G1760" s="16" t="n">
        <v>293</v>
      </c>
      <c r="H1760" s="16" t="n">
        <v>36</v>
      </c>
    </row>
    <row r="1761" customFormat="false" ht="15" hidden="false" customHeight="false" outlineLevel="0" collapsed="false">
      <c r="A1761" s="0" t="n">
        <v>3160</v>
      </c>
      <c r="B1761" s="15" t="n">
        <v>45444</v>
      </c>
      <c r="C1761" s="0" t="n">
        <v>4</v>
      </c>
      <c r="D1761" s="16" t="n">
        <v>7163</v>
      </c>
      <c r="E1761" s="16" t="n">
        <v>78</v>
      </c>
      <c r="F1761" s="16" t="n">
        <v>141</v>
      </c>
      <c r="G1761" s="16" t="n">
        <v>368</v>
      </c>
      <c r="H1761" s="16" t="n">
        <v>46</v>
      </c>
    </row>
    <row r="1762" customFormat="false" ht="15" hidden="false" customHeight="false" outlineLevel="0" collapsed="false">
      <c r="A1762" s="0" t="n">
        <v>3160</v>
      </c>
      <c r="B1762" s="15" t="n">
        <v>45536</v>
      </c>
      <c r="C1762" s="0" t="n">
        <v>4</v>
      </c>
      <c r="D1762" s="16" t="n">
        <v>7177</v>
      </c>
      <c r="E1762" s="16" t="n">
        <v>88</v>
      </c>
      <c r="F1762" s="16" t="n">
        <v>143</v>
      </c>
      <c r="G1762" s="16" t="n">
        <v>425</v>
      </c>
      <c r="H1762" s="16" t="n">
        <v>55</v>
      </c>
    </row>
    <row r="1763" customFormat="false" ht="15" hidden="false" customHeight="false" outlineLevel="0" collapsed="false">
      <c r="A1763" s="0" t="n">
        <v>3160</v>
      </c>
      <c r="B1763" s="15" t="n">
        <v>45627</v>
      </c>
      <c r="C1763" s="0" t="n">
        <v>4</v>
      </c>
      <c r="D1763" s="16" t="n">
        <v>7217</v>
      </c>
      <c r="E1763" s="16" t="n">
        <v>100</v>
      </c>
      <c r="F1763" s="16" t="n">
        <v>149</v>
      </c>
      <c r="G1763" s="16" t="n">
        <v>506</v>
      </c>
      <c r="H1763" s="16" t="n">
        <v>67</v>
      </c>
    </row>
    <row r="1764" customFormat="false" ht="15" hidden="false" customHeight="false" outlineLevel="0" collapsed="false">
      <c r="A1764" s="0" t="n">
        <v>3160</v>
      </c>
      <c r="B1764" s="15" t="n">
        <v>45717</v>
      </c>
      <c r="C1764" s="0" t="n">
        <v>4</v>
      </c>
      <c r="D1764" s="16" t="n">
        <v>7256</v>
      </c>
      <c r="E1764" s="16" t="n">
        <v>112</v>
      </c>
      <c r="F1764" s="16" t="n">
        <v>150</v>
      </c>
      <c r="G1764" s="16" t="n">
        <v>291</v>
      </c>
      <c r="H1764" s="16" t="n">
        <v>38</v>
      </c>
    </row>
    <row r="1765" customFormat="false" ht="15" hidden="false" customHeight="false" outlineLevel="0" collapsed="false">
      <c r="A1765" s="0" t="n">
        <v>3160</v>
      </c>
      <c r="B1765" s="15" t="n">
        <v>45809</v>
      </c>
      <c r="C1765" s="0" t="n">
        <v>4</v>
      </c>
      <c r="D1765" s="16" t="n">
        <v>7294</v>
      </c>
      <c r="E1765" s="16" t="n">
        <v>125</v>
      </c>
      <c r="F1765" s="16" t="n">
        <v>158</v>
      </c>
      <c r="G1765" s="16" t="n">
        <v>379</v>
      </c>
      <c r="H1765" s="16" t="n">
        <v>48</v>
      </c>
    </row>
    <row r="1766" customFormat="false" ht="15" hidden="false" customHeight="false" outlineLevel="0" collapsed="false">
      <c r="A1766" s="0" t="n">
        <v>3160</v>
      </c>
      <c r="B1766" s="15" t="n">
        <v>45901</v>
      </c>
      <c r="C1766" s="0" t="n">
        <v>4</v>
      </c>
      <c r="D1766" s="16" t="n">
        <v>7307</v>
      </c>
      <c r="E1766" s="16" t="n">
        <v>136</v>
      </c>
      <c r="F1766" s="16" t="n">
        <v>154</v>
      </c>
      <c r="G1766" s="16" t="n">
        <v>455</v>
      </c>
      <c r="H1766" s="16" t="n">
        <v>57</v>
      </c>
    </row>
    <row r="1767" customFormat="false" ht="15" hidden="false" customHeight="false" outlineLevel="0" collapsed="false">
      <c r="A1767" s="0" t="n">
        <v>3160</v>
      </c>
      <c r="B1767" s="15" t="n">
        <v>45992</v>
      </c>
      <c r="C1767" s="0" t="n">
        <v>4</v>
      </c>
      <c r="D1767" s="16" t="n">
        <v>7329</v>
      </c>
      <c r="E1767" s="16" t="n">
        <v>151</v>
      </c>
      <c r="F1767" s="16" t="n">
        <v>161</v>
      </c>
      <c r="G1767" s="16" t="n">
        <v>538</v>
      </c>
      <c r="H1767" s="16" t="n">
        <v>67</v>
      </c>
    </row>
    <row r="1768" customFormat="false" ht="15" hidden="false" customHeight="false" outlineLevel="0" collapsed="false">
      <c r="A1768" s="0" t="n">
        <v>3160</v>
      </c>
      <c r="B1768" s="15" t="n">
        <v>46082</v>
      </c>
      <c r="C1768" s="0" t="n">
        <v>4</v>
      </c>
      <c r="D1768" s="16" t="n">
        <v>7333</v>
      </c>
      <c r="E1768" s="16" t="n">
        <v>177</v>
      </c>
      <c r="F1768" s="16" t="n">
        <v>166</v>
      </c>
      <c r="G1768" s="16" t="n">
        <v>336</v>
      </c>
      <c r="H1768" s="16" t="n">
        <v>55</v>
      </c>
    </row>
    <row r="1769" customFormat="false" ht="15" hidden="false" customHeight="false" outlineLevel="0" collapsed="false">
      <c r="A1769" s="0" t="n">
        <v>3160</v>
      </c>
      <c r="B1769" s="15" t="n">
        <v>46174</v>
      </c>
      <c r="C1769" s="0" t="n">
        <v>4</v>
      </c>
      <c r="D1769" s="16" t="n">
        <v>7344</v>
      </c>
      <c r="E1769" s="16" t="n">
        <v>210</v>
      </c>
      <c r="F1769" s="16" t="n">
        <v>184</v>
      </c>
      <c r="G1769" s="16" t="n">
        <v>412</v>
      </c>
      <c r="H1769" s="16" t="n">
        <v>85</v>
      </c>
    </row>
    <row r="1770" customFormat="false" ht="15" hidden="false" customHeight="false" outlineLevel="0" collapsed="false">
      <c r="A1770" s="0" t="n">
        <v>3161</v>
      </c>
      <c r="B1770" s="15" t="n">
        <v>45078</v>
      </c>
      <c r="C1770" s="0" t="n">
        <v>5</v>
      </c>
      <c r="D1770" s="16" t="n">
        <v>10201</v>
      </c>
      <c r="E1770" s="16" t="n">
        <v>171</v>
      </c>
      <c r="F1770" s="16" t="n">
        <v>117</v>
      </c>
      <c r="G1770" s="16" t="n">
        <v>816</v>
      </c>
      <c r="H1770" s="16" t="n">
        <v>105</v>
      </c>
    </row>
    <row r="1771" customFormat="false" ht="15" hidden="false" customHeight="false" outlineLevel="0" collapsed="false">
      <c r="A1771" s="0" t="n">
        <v>3161</v>
      </c>
      <c r="B1771" s="15" t="n">
        <v>45170</v>
      </c>
      <c r="C1771" s="0" t="n">
        <v>5</v>
      </c>
      <c r="D1771" s="16" t="n">
        <v>10302</v>
      </c>
      <c r="E1771" s="16" t="n">
        <v>204</v>
      </c>
      <c r="F1771" s="16" t="n">
        <v>138</v>
      </c>
      <c r="G1771" s="16" t="n">
        <v>994</v>
      </c>
      <c r="H1771" s="16" t="n">
        <v>135</v>
      </c>
    </row>
    <row r="1772" customFormat="false" ht="15" hidden="false" customHeight="false" outlineLevel="0" collapsed="false">
      <c r="A1772" s="0" t="n">
        <v>3161</v>
      </c>
      <c r="B1772" s="15" t="n">
        <v>45261</v>
      </c>
      <c r="C1772" s="0" t="n">
        <v>5</v>
      </c>
      <c r="D1772" s="16" t="n">
        <v>10322</v>
      </c>
      <c r="E1772" s="16" t="n">
        <v>222</v>
      </c>
      <c r="F1772" s="16" t="n">
        <v>147</v>
      </c>
      <c r="G1772" s="16" t="n">
        <v>1152</v>
      </c>
      <c r="H1772" s="16" t="n">
        <v>154</v>
      </c>
    </row>
    <row r="1773" customFormat="false" ht="15" hidden="false" customHeight="false" outlineLevel="0" collapsed="false">
      <c r="A1773" s="0" t="n">
        <v>3161</v>
      </c>
      <c r="B1773" s="15" t="n">
        <v>45352</v>
      </c>
      <c r="C1773" s="0" t="n">
        <v>5</v>
      </c>
      <c r="D1773" s="16" t="n">
        <v>10352</v>
      </c>
      <c r="E1773" s="16" t="n">
        <v>244</v>
      </c>
      <c r="F1773" s="16" t="n">
        <v>156</v>
      </c>
      <c r="G1773" s="16" t="n">
        <v>783</v>
      </c>
      <c r="H1773" s="16" t="n">
        <v>125</v>
      </c>
    </row>
    <row r="1774" customFormat="false" ht="15" hidden="false" customHeight="false" outlineLevel="0" collapsed="false">
      <c r="A1774" s="0" t="n">
        <v>3161</v>
      </c>
      <c r="B1774" s="15" t="n">
        <v>45444</v>
      </c>
      <c r="C1774" s="0" t="n">
        <v>5</v>
      </c>
      <c r="D1774" s="16" t="n">
        <v>10467</v>
      </c>
      <c r="E1774" s="16" t="n">
        <v>272</v>
      </c>
      <c r="F1774" s="16" t="n">
        <v>183</v>
      </c>
      <c r="G1774" s="16" t="n">
        <v>945</v>
      </c>
      <c r="H1774" s="16" t="n">
        <v>153</v>
      </c>
    </row>
    <row r="1775" customFormat="false" ht="15" hidden="false" customHeight="false" outlineLevel="0" collapsed="false">
      <c r="A1775" s="0" t="n">
        <v>3161</v>
      </c>
      <c r="B1775" s="15" t="n">
        <v>45536</v>
      </c>
      <c r="C1775" s="0" t="n">
        <v>5</v>
      </c>
      <c r="D1775" s="16" t="n">
        <v>10505</v>
      </c>
      <c r="E1775" s="16" t="n">
        <v>281</v>
      </c>
      <c r="F1775" s="16" t="n">
        <v>201</v>
      </c>
      <c r="G1775" s="16" t="n">
        <v>1107</v>
      </c>
      <c r="H1775" s="16" t="n">
        <v>163</v>
      </c>
    </row>
    <row r="1776" customFormat="false" ht="15" hidden="false" customHeight="false" outlineLevel="0" collapsed="false">
      <c r="A1776" s="0" t="n">
        <v>3161</v>
      </c>
      <c r="B1776" s="15" t="n">
        <v>45627</v>
      </c>
      <c r="C1776" s="0" t="n">
        <v>5</v>
      </c>
      <c r="D1776" s="16" t="n">
        <v>10457</v>
      </c>
      <c r="E1776" s="16" t="n">
        <v>298</v>
      </c>
      <c r="F1776" s="16" t="n">
        <v>222</v>
      </c>
      <c r="G1776" s="16" t="n">
        <v>1250</v>
      </c>
      <c r="H1776" s="16" t="n">
        <v>185</v>
      </c>
    </row>
    <row r="1777" customFormat="false" ht="15" hidden="false" customHeight="false" outlineLevel="0" collapsed="false">
      <c r="A1777" s="0" t="n">
        <v>3161</v>
      </c>
      <c r="B1777" s="15" t="n">
        <v>45717</v>
      </c>
      <c r="C1777" s="0" t="n">
        <v>5</v>
      </c>
      <c r="D1777" s="16" t="n">
        <v>10500</v>
      </c>
      <c r="E1777" s="16" t="n">
        <v>329</v>
      </c>
      <c r="F1777" s="16" t="n">
        <v>252</v>
      </c>
      <c r="G1777" s="16" t="n">
        <v>687</v>
      </c>
      <c r="H1777" s="16" t="n">
        <v>96</v>
      </c>
    </row>
    <row r="1778" customFormat="false" ht="15" hidden="false" customHeight="false" outlineLevel="0" collapsed="false">
      <c r="A1778" s="0" t="n">
        <v>3161</v>
      </c>
      <c r="B1778" s="15" t="n">
        <v>45809</v>
      </c>
      <c r="C1778" s="0" t="n">
        <v>5</v>
      </c>
      <c r="D1778" s="16" t="n">
        <v>10490</v>
      </c>
      <c r="E1778" s="16" t="n">
        <v>355</v>
      </c>
      <c r="F1778" s="16" t="n">
        <v>275</v>
      </c>
      <c r="G1778" s="16" t="n">
        <v>844</v>
      </c>
      <c r="H1778" s="16" t="n">
        <v>126</v>
      </c>
    </row>
    <row r="1779" customFormat="false" ht="15" hidden="false" customHeight="false" outlineLevel="0" collapsed="false">
      <c r="A1779" s="0" t="n">
        <v>3161</v>
      </c>
      <c r="B1779" s="15" t="n">
        <v>45901</v>
      </c>
      <c r="C1779" s="0" t="n">
        <v>5</v>
      </c>
      <c r="D1779" s="16" t="n">
        <v>10491</v>
      </c>
      <c r="E1779" s="16" t="n">
        <v>389</v>
      </c>
      <c r="F1779" s="16" t="n">
        <v>289</v>
      </c>
      <c r="G1779" s="16" t="n">
        <v>1007</v>
      </c>
      <c r="H1779" s="16" t="n">
        <v>160</v>
      </c>
    </row>
    <row r="1780" customFormat="false" ht="15" hidden="false" customHeight="false" outlineLevel="0" collapsed="false">
      <c r="A1780" s="0" t="n">
        <v>3161</v>
      </c>
      <c r="B1780" s="15" t="n">
        <v>45992</v>
      </c>
      <c r="C1780" s="0" t="n">
        <v>5</v>
      </c>
      <c r="D1780" s="16" t="n">
        <v>10534</v>
      </c>
      <c r="E1780" s="16" t="n">
        <v>423</v>
      </c>
      <c r="F1780" s="16" t="n">
        <v>326</v>
      </c>
      <c r="G1780" s="16" t="n">
        <v>1150</v>
      </c>
      <c r="H1780" s="16" t="n">
        <v>196</v>
      </c>
    </row>
    <row r="1781" customFormat="false" ht="15" hidden="false" customHeight="false" outlineLevel="0" collapsed="false">
      <c r="A1781" s="0" t="n">
        <v>3161</v>
      </c>
      <c r="B1781" s="15" t="n">
        <v>46082</v>
      </c>
      <c r="C1781" s="0" t="n">
        <v>5</v>
      </c>
      <c r="D1781" s="16" t="n">
        <v>10582</v>
      </c>
      <c r="E1781" s="16" t="n">
        <v>477</v>
      </c>
      <c r="F1781" s="16" t="n">
        <v>357</v>
      </c>
      <c r="G1781" s="16" t="n">
        <v>671</v>
      </c>
      <c r="H1781" s="16" t="n">
        <v>157</v>
      </c>
    </row>
    <row r="1782" customFormat="false" ht="15" hidden="false" customHeight="false" outlineLevel="0" collapsed="false">
      <c r="A1782" s="0" t="n">
        <v>3161</v>
      </c>
      <c r="B1782" s="15" t="n">
        <v>46174</v>
      </c>
      <c r="C1782" s="0" t="n">
        <v>5</v>
      </c>
      <c r="D1782" s="16" t="n">
        <v>10630</v>
      </c>
      <c r="E1782" s="16" t="n">
        <v>540</v>
      </c>
      <c r="F1782" s="16" t="n">
        <v>383</v>
      </c>
      <c r="G1782" s="16" t="n">
        <v>838</v>
      </c>
      <c r="H1782" s="16" t="n">
        <v>222</v>
      </c>
    </row>
    <row r="1783" customFormat="false" ht="15" hidden="false" customHeight="false" outlineLevel="0" collapsed="false">
      <c r="A1783" s="0" t="n">
        <v>3162</v>
      </c>
      <c r="B1783" s="15" t="n">
        <v>45078</v>
      </c>
      <c r="C1783" s="0" t="n">
        <v>5</v>
      </c>
      <c r="D1783" s="16" t="n">
        <v>12673</v>
      </c>
      <c r="E1783" s="16" t="n">
        <v>186</v>
      </c>
      <c r="F1783" s="16" t="n">
        <v>146</v>
      </c>
      <c r="G1783" s="16" t="n">
        <v>905</v>
      </c>
      <c r="H1783" s="16" t="n">
        <v>120</v>
      </c>
    </row>
    <row r="1784" customFormat="false" ht="15" hidden="false" customHeight="false" outlineLevel="0" collapsed="false">
      <c r="A1784" s="0" t="n">
        <v>3162</v>
      </c>
      <c r="B1784" s="15" t="n">
        <v>45170</v>
      </c>
      <c r="C1784" s="0" t="n">
        <v>5</v>
      </c>
      <c r="D1784" s="16" t="n">
        <v>12811</v>
      </c>
      <c r="E1784" s="16" t="n">
        <v>227</v>
      </c>
      <c r="F1784" s="16" t="n">
        <v>158</v>
      </c>
      <c r="G1784" s="16" t="n">
        <v>1126</v>
      </c>
      <c r="H1784" s="16" t="n">
        <v>164</v>
      </c>
    </row>
    <row r="1785" customFormat="false" ht="15" hidden="false" customHeight="false" outlineLevel="0" collapsed="false">
      <c r="A1785" s="0" t="n">
        <v>3162</v>
      </c>
      <c r="B1785" s="15" t="n">
        <v>45261</v>
      </c>
      <c r="C1785" s="0" t="n">
        <v>5</v>
      </c>
      <c r="D1785" s="16" t="n">
        <v>12884</v>
      </c>
      <c r="E1785" s="16" t="n">
        <v>270</v>
      </c>
      <c r="F1785" s="16" t="n">
        <v>168</v>
      </c>
      <c r="G1785" s="16" t="n">
        <v>1355</v>
      </c>
      <c r="H1785" s="16" t="n">
        <v>208</v>
      </c>
    </row>
    <row r="1786" customFormat="false" ht="15" hidden="false" customHeight="false" outlineLevel="0" collapsed="false">
      <c r="A1786" s="0" t="n">
        <v>3162</v>
      </c>
      <c r="B1786" s="15" t="n">
        <v>45352</v>
      </c>
      <c r="C1786" s="0" t="n">
        <v>5</v>
      </c>
      <c r="D1786" s="16" t="n">
        <v>12950</v>
      </c>
      <c r="E1786" s="16" t="n">
        <v>313</v>
      </c>
      <c r="F1786" s="16" t="n">
        <v>183</v>
      </c>
      <c r="G1786" s="16" t="n">
        <v>927</v>
      </c>
      <c r="H1786" s="16" t="n">
        <v>185</v>
      </c>
    </row>
    <row r="1787" customFormat="false" ht="15" hidden="false" customHeight="false" outlineLevel="0" collapsed="false">
      <c r="A1787" s="0" t="n">
        <v>3162</v>
      </c>
      <c r="B1787" s="15" t="n">
        <v>45444</v>
      </c>
      <c r="C1787" s="0" t="n">
        <v>5</v>
      </c>
      <c r="D1787" s="16" t="n">
        <v>13027</v>
      </c>
      <c r="E1787" s="16" t="n">
        <v>335</v>
      </c>
      <c r="F1787" s="16" t="n">
        <v>216</v>
      </c>
      <c r="G1787" s="16" t="n">
        <v>1121</v>
      </c>
      <c r="H1787" s="16" t="n">
        <v>207</v>
      </c>
    </row>
    <row r="1788" customFormat="false" ht="15" hidden="false" customHeight="false" outlineLevel="0" collapsed="false">
      <c r="A1788" s="0" t="n">
        <v>3162</v>
      </c>
      <c r="B1788" s="15" t="n">
        <v>45536</v>
      </c>
      <c r="C1788" s="0" t="n">
        <v>5</v>
      </c>
      <c r="D1788" s="16" t="n">
        <v>13032</v>
      </c>
      <c r="E1788" s="16" t="n">
        <v>369</v>
      </c>
      <c r="F1788" s="16" t="n">
        <v>244</v>
      </c>
      <c r="G1788" s="16" t="n">
        <v>1317</v>
      </c>
      <c r="H1788" s="16" t="n">
        <v>239</v>
      </c>
    </row>
    <row r="1789" customFormat="false" ht="15" hidden="false" customHeight="false" outlineLevel="0" collapsed="false">
      <c r="A1789" s="0" t="n">
        <v>3162</v>
      </c>
      <c r="B1789" s="15" t="n">
        <v>45627</v>
      </c>
      <c r="C1789" s="0" t="n">
        <v>5</v>
      </c>
      <c r="D1789" s="16" t="n">
        <v>13079</v>
      </c>
      <c r="E1789" s="16" t="n">
        <v>409</v>
      </c>
      <c r="F1789" s="16" t="n">
        <v>279</v>
      </c>
      <c r="G1789" s="16" t="n">
        <v>1507</v>
      </c>
      <c r="H1789" s="16" t="n">
        <v>274</v>
      </c>
    </row>
    <row r="1790" customFormat="false" ht="15" hidden="false" customHeight="false" outlineLevel="0" collapsed="false">
      <c r="A1790" s="0" t="n">
        <v>3162</v>
      </c>
      <c r="B1790" s="15" t="n">
        <v>45717</v>
      </c>
      <c r="C1790" s="0" t="n">
        <v>5</v>
      </c>
      <c r="D1790" s="16" t="n">
        <v>13171</v>
      </c>
      <c r="E1790" s="16" t="n">
        <v>438</v>
      </c>
      <c r="F1790" s="16" t="n">
        <v>299</v>
      </c>
      <c r="G1790" s="16" t="n">
        <v>854</v>
      </c>
      <c r="H1790" s="16" t="n">
        <v>120</v>
      </c>
    </row>
    <row r="1791" customFormat="false" ht="15" hidden="false" customHeight="false" outlineLevel="0" collapsed="false">
      <c r="A1791" s="0" t="n">
        <v>3162</v>
      </c>
      <c r="B1791" s="15" t="n">
        <v>45809</v>
      </c>
      <c r="C1791" s="0" t="n">
        <v>5</v>
      </c>
      <c r="D1791" s="16" t="n">
        <v>13184</v>
      </c>
      <c r="E1791" s="16" t="n">
        <v>467</v>
      </c>
      <c r="F1791" s="16" t="n">
        <v>331</v>
      </c>
      <c r="G1791" s="16" t="n">
        <v>1067</v>
      </c>
      <c r="H1791" s="16" t="n">
        <v>152</v>
      </c>
    </row>
    <row r="1792" customFormat="false" ht="15" hidden="false" customHeight="false" outlineLevel="0" collapsed="false">
      <c r="A1792" s="0" t="n">
        <v>3162</v>
      </c>
      <c r="B1792" s="15" t="n">
        <v>45901</v>
      </c>
      <c r="C1792" s="0" t="n">
        <v>5</v>
      </c>
      <c r="D1792" s="16" t="n">
        <v>13224</v>
      </c>
      <c r="E1792" s="16" t="n">
        <v>516</v>
      </c>
      <c r="F1792" s="16" t="n">
        <v>361</v>
      </c>
      <c r="G1792" s="16" t="n">
        <v>1262</v>
      </c>
      <c r="H1792" s="16" t="n">
        <v>201</v>
      </c>
    </row>
    <row r="1793" customFormat="false" ht="15" hidden="false" customHeight="false" outlineLevel="0" collapsed="false">
      <c r="A1793" s="0" t="n">
        <v>3162</v>
      </c>
      <c r="B1793" s="15" t="n">
        <v>45992</v>
      </c>
      <c r="C1793" s="0" t="n">
        <v>5</v>
      </c>
      <c r="D1793" s="16" t="n">
        <v>13199</v>
      </c>
      <c r="E1793" s="16" t="n">
        <v>555</v>
      </c>
      <c r="F1793" s="16" t="n">
        <v>392</v>
      </c>
      <c r="G1793" s="16" t="n">
        <v>1422</v>
      </c>
      <c r="H1793" s="16" t="n">
        <v>236</v>
      </c>
    </row>
    <row r="1794" customFormat="false" ht="15" hidden="false" customHeight="false" outlineLevel="0" collapsed="false">
      <c r="A1794" s="0" t="n">
        <v>3162</v>
      </c>
      <c r="B1794" s="15" t="n">
        <v>46082</v>
      </c>
      <c r="C1794" s="0" t="n">
        <v>5</v>
      </c>
      <c r="D1794" s="16" t="n">
        <v>13289</v>
      </c>
      <c r="E1794" s="16" t="n">
        <v>610</v>
      </c>
      <c r="F1794" s="16" t="n">
        <v>438</v>
      </c>
      <c r="G1794" s="16" t="n">
        <v>805</v>
      </c>
      <c r="H1794" s="16" t="n">
        <v>169</v>
      </c>
    </row>
    <row r="1795" customFormat="false" ht="15" hidden="false" customHeight="false" outlineLevel="0" collapsed="false">
      <c r="A1795" s="0" t="n">
        <v>3162</v>
      </c>
      <c r="B1795" s="15" t="n">
        <v>46174</v>
      </c>
      <c r="C1795" s="0" t="n">
        <v>5</v>
      </c>
      <c r="D1795" s="16" t="n">
        <v>13256</v>
      </c>
      <c r="E1795" s="16" t="n">
        <v>701</v>
      </c>
      <c r="F1795" s="16" t="n">
        <v>475</v>
      </c>
      <c r="G1795" s="16" t="n">
        <v>1034</v>
      </c>
      <c r="H1795" s="16" t="n">
        <v>256</v>
      </c>
    </row>
    <row r="1796" customFormat="false" ht="15" hidden="false" customHeight="false" outlineLevel="0" collapsed="false">
      <c r="A1796" s="0" t="n">
        <v>3163</v>
      </c>
      <c r="B1796" s="15" t="n">
        <v>45078</v>
      </c>
      <c r="C1796" s="0" t="n">
        <v>4</v>
      </c>
      <c r="D1796" s="16" t="n">
        <v>20163</v>
      </c>
      <c r="E1796" s="16" t="n">
        <v>178</v>
      </c>
      <c r="F1796" s="16" t="n">
        <v>225</v>
      </c>
      <c r="G1796" s="16" t="n">
        <v>1286</v>
      </c>
      <c r="H1796" s="16" t="n">
        <v>113</v>
      </c>
    </row>
    <row r="1797" customFormat="false" ht="15" hidden="false" customHeight="false" outlineLevel="0" collapsed="false">
      <c r="A1797" s="0" t="n">
        <v>3163</v>
      </c>
      <c r="B1797" s="15" t="n">
        <v>45170</v>
      </c>
      <c r="C1797" s="0" t="n">
        <v>4</v>
      </c>
      <c r="D1797" s="16" t="n">
        <v>20336</v>
      </c>
      <c r="E1797" s="16" t="n">
        <v>212</v>
      </c>
      <c r="F1797" s="16" t="n">
        <v>248</v>
      </c>
      <c r="G1797" s="16" t="n">
        <v>1602</v>
      </c>
      <c r="H1797" s="16" t="n">
        <v>148</v>
      </c>
    </row>
    <row r="1798" customFormat="false" ht="15" hidden="false" customHeight="false" outlineLevel="0" collapsed="false">
      <c r="A1798" s="0" t="n">
        <v>3163</v>
      </c>
      <c r="B1798" s="15" t="n">
        <v>45261</v>
      </c>
      <c r="C1798" s="0" t="n">
        <v>4</v>
      </c>
      <c r="D1798" s="16" t="n">
        <v>20483</v>
      </c>
      <c r="E1798" s="16" t="n">
        <v>236</v>
      </c>
      <c r="F1798" s="16" t="n">
        <v>270</v>
      </c>
      <c r="G1798" s="16" t="n">
        <v>1868</v>
      </c>
      <c r="H1798" s="16" t="n">
        <v>172</v>
      </c>
    </row>
    <row r="1799" customFormat="false" ht="15" hidden="false" customHeight="false" outlineLevel="0" collapsed="false">
      <c r="A1799" s="0" t="n">
        <v>3163</v>
      </c>
      <c r="B1799" s="15" t="n">
        <v>45352</v>
      </c>
      <c r="C1799" s="0" t="n">
        <v>4</v>
      </c>
      <c r="D1799" s="16" t="n">
        <v>20624</v>
      </c>
      <c r="E1799" s="16" t="n">
        <v>262</v>
      </c>
      <c r="F1799" s="16" t="n">
        <v>287</v>
      </c>
      <c r="G1799" s="16" t="n">
        <v>1187</v>
      </c>
      <c r="H1799" s="16" t="n">
        <v>140</v>
      </c>
    </row>
    <row r="1800" customFormat="false" ht="15" hidden="false" customHeight="false" outlineLevel="0" collapsed="false">
      <c r="A1800" s="0" t="n">
        <v>3163</v>
      </c>
      <c r="B1800" s="15" t="n">
        <v>45444</v>
      </c>
      <c r="C1800" s="0" t="n">
        <v>4</v>
      </c>
      <c r="D1800" s="16" t="n">
        <v>20721</v>
      </c>
      <c r="E1800" s="16" t="n">
        <v>296</v>
      </c>
      <c r="F1800" s="16" t="n">
        <v>322</v>
      </c>
      <c r="G1800" s="16" t="n">
        <v>1459</v>
      </c>
      <c r="H1800" s="16" t="n">
        <v>174</v>
      </c>
    </row>
    <row r="1801" customFormat="false" ht="15" hidden="false" customHeight="false" outlineLevel="0" collapsed="false">
      <c r="A1801" s="0" t="n">
        <v>3163</v>
      </c>
      <c r="B1801" s="15" t="n">
        <v>45536</v>
      </c>
      <c r="C1801" s="0" t="n">
        <v>4</v>
      </c>
      <c r="D1801" s="16" t="n">
        <v>20710</v>
      </c>
      <c r="E1801" s="16" t="n">
        <v>326</v>
      </c>
      <c r="F1801" s="16" t="n">
        <v>365</v>
      </c>
      <c r="G1801" s="16" t="n">
        <v>1698</v>
      </c>
      <c r="H1801" s="16" t="n">
        <v>203</v>
      </c>
    </row>
    <row r="1802" customFormat="false" ht="15" hidden="false" customHeight="false" outlineLevel="0" collapsed="false">
      <c r="A1802" s="0" t="n">
        <v>3163</v>
      </c>
      <c r="B1802" s="15" t="n">
        <v>45627</v>
      </c>
      <c r="C1802" s="0" t="n">
        <v>4</v>
      </c>
      <c r="D1802" s="16" t="n">
        <v>20825</v>
      </c>
      <c r="E1802" s="16" t="n">
        <v>359</v>
      </c>
      <c r="F1802" s="16" t="n">
        <v>420</v>
      </c>
      <c r="G1802" s="16" t="n">
        <v>1981</v>
      </c>
      <c r="H1802" s="16" t="n">
        <v>235</v>
      </c>
    </row>
    <row r="1803" customFormat="false" ht="15" hidden="false" customHeight="false" outlineLevel="0" collapsed="false">
      <c r="A1803" s="0" t="n">
        <v>3163</v>
      </c>
      <c r="B1803" s="15" t="n">
        <v>45717</v>
      </c>
      <c r="C1803" s="0" t="n">
        <v>4</v>
      </c>
      <c r="D1803" s="16" t="n">
        <v>20891</v>
      </c>
      <c r="E1803" s="16" t="n">
        <v>389</v>
      </c>
      <c r="F1803" s="16" t="n">
        <v>472</v>
      </c>
      <c r="G1803" s="16" t="n">
        <v>1135</v>
      </c>
      <c r="H1803" s="16" t="n">
        <v>123</v>
      </c>
    </row>
    <row r="1804" customFormat="false" ht="15" hidden="false" customHeight="false" outlineLevel="0" collapsed="false">
      <c r="A1804" s="0" t="n">
        <v>3163</v>
      </c>
      <c r="B1804" s="15" t="n">
        <v>45809</v>
      </c>
      <c r="C1804" s="0" t="n">
        <v>4</v>
      </c>
      <c r="D1804" s="16" t="n">
        <v>20944</v>
      </c>
      <c r="E1804" s="16" t="n">
        <v>464</v>
      </c>
      <c r="F1804" s="16" t="n">
        <v>511</v>
      </c>
      <c r="G1804" s="16" t="n">
        <v>1438</v>
      </c>
      <c r="H1804" s="16" t="n">
        <v>192</v>
      </c>
    </row>
    <row r="1805" customFormat="false" ht="15" hidden="false" customHeight="false" outlineLevel="0" collapsed="false">
      <c r="A1805" s="0" t="n">
        <v>3163</v>
      </c>
      <c r="B1805" s="15" t="n">
        <v>45901</v>
      </c>
      <c r="C1805" s="0" t="n">
        <v>4</v>
      </c>
      <c r="D1805" s="16" t="n">
        <v>20984</v>
      </c>
      <c r="E1805" s="16" t="n">
        <v>510</v>
      </c>
      <c r="F1805" s="16" t="n">
        <v>556</v>
      </c>
      <c r="G1805" s="16" t="n">
        <v>1724</v>
      </c>
      <c r="H1805" s="16" t="n">
        <v>242</v>
      </c>
    </row>
    <row r="1806" customFormat="false" ht="15" hidden="false" customHeight="false" outlineLevel="0" collapsed="false">
      <c r="A1806" s="0" t="n">
        <v>3163</v>
      </c>
      <c r="B1806" s="15" t="n">
        <v>45992</v>
      </c>
      <c r="C1806" s="0" t="n">
        <v>4</v>
      </c>
      <c r="D1806" s="16" t="n">
        <v>21033</v>
      </c>
      <c r="E1806" s="16" t="n">
        <v>559</v>
      </c>
      <c r="F1806" s="16" t="n">
        <v>617</v>
      </c>
      <c r="G1806" s="16" t="n">
        <v>1993</v>
      </c>
      <c r="H1806" s="16" t="n">
        <v>288</v>
      </c>
    </row>
    <row r="1807" customFormat="false" ht="15" hidden="false" customHeight="false" outlineLevel="0" collapsed="false">
      <c r="A1807" s="0" t="n">
        <v>3163</v>
      </c>
      <c r="B1807" s="15" t="n">
        <v>46082</v>
      </c>
      <c r="C1807" s="0" t="n">
        <v>4</v>
      </c>
      <c r="D1807" s="16" t="n">
        <v>21087</v>
      </c>
      <c r="E1807" s="16" t="n">
        <v>647</v>
      </c>
      <c r="F1807" s="16" t="n">
        <v>667</v>
      </c>
      <c r="G1807" s="16" t="n">
        <v>1161</v>
      </c>
      <c r="H1807" s="16" t="n">
        <v>259</v>
      </c>
    </row>
    <row r="1808" customFormat="false" ht="15" hidden="false" customHeight="false" outlineLevel="0" collapsed="false">
      <c r="A1808" s="0" t="n">
        <v>3163</v>
      </c>
      <c r="B1808" s="15" t="n">
        <v>46174</v>
      </c>
      <c r="C1808" s="0" t="n">
        <v>4</v>
      </c>
      <c r="D1808" s="16" t="n">
        <v>21050</v>
      </c>
      <c r="E1808" s="16" t="n">
        <v>766</v>
      </c>
      <c r="F1808" s="16" t="n">
        <v>717</v>
      </c>
      <c r="G1808" s="16" t="n">
        <v>1439</v>
      </c>
      <c r="H1808" s="16" t="n">
        <v>377</v>
      </c>
    </row>
    <row r="1809" customFormat="false" ht="15" hidden="false" customHeight="false" outlineLevel="0" collapsed="false">
      <c r="A1809" s="0" t="n">
        <v>3165</v>
      </c>
      <c r="B1809" s="15" t="n">
        <v>45078</v>
      </c>
      <c r="C1809" s="0" t="n">
        <v>5</v>
      </c>
      <c r="D1809" s="16" t="n">
        <v>20072</v>
      </c>
      <c r="E1809" s="16" t="n">
        <v>211</v>
      </c>
      <c r="F1809" s="16" t="n">
        <v>246</v>
      </c>
      <c r="G1809" s="16" t="n">
        <v>1439</v>
      </c>
      <c r="H1809" s="16" t="n">
        <v>159</v>
      </c>
    </row>
    <row r="1810" customFormat="false" ht="15" hidden="false" customHeight="false" outlineLevel="0" collapsed="false">
      <c r="A1810" s="0" t="n">
        <v>3165</v>
      </c>
      <c r="B1810" s="15" t="n">
        <v>45170</v>
      </c>
      <c r="C1810" s="0" t="n">
        <v>5</v>
      </c>
      <c r="D1810" s="16" t="n">
        <v>20221</v>
      </c>
      <c r="E1810" s="16" t="n">
        <v>247</v>
      </c>
      <c r="F1810" s="16" t="n">
        <v>258</v>
      </c>
      <c r="G1810" s="16" t="n">
        <v>1750</v>
      </c>
      <c r="H1810" s="16" t="n">
        <v>196</v>
      </c>
    </row>
    <row r="1811" customFormat="false" ht="15" hidden="false" customHeight="false" outlineLevel="0" collapsed="false">
      <c r="A1811" s="0" t="n">
        <v>3165</v>
      </c>
      <c r="B1811" s="15" t="n">
        <v>45261</v>
      </c>
      <c r="C1811" s="0" t="n">
        <v>5</v>
      </c>
      <c r="D1811" s="16" t="n">
        <v>20393</v>
      </c>
      <c r="E1811" s="16" t="n">
        <v>282</v>
      </c>
      <c r="F1811" s="16" t="n">
        <v>288</v>
      </c>
      <c r="G1811" s="16" t="n">
        <v>2045</v>
      </c>
      <c r="H1811" s="16" t="n">
        <v>230</v>
      </c>
    </row>
    <row r="1812" customFormat="false" ht="15" hidden="false" customHeight="false" outlineLevel="0" collapsed="false">
      <c r="A1812" s="0" t="n">
        <v>3165</v>
      </c>
      <c r="B1812" s="15" t="n">
        <v>45352</v>
      </c>
      <c r="C1812" s="0" t="n">
        <v>5</v>
      </c>
      <c r="D1812" s="16" t="n">
        <v>20556</v>
      </c>
      <c r="E1812" s="16" t="n">
        <v>329</v>
      </c>
      <c r="F1812" s="16" t="n">
        <v>300</v>
      </c>
      <c r="G1812" s="16" t="n">
        <v>1305</v>
      </c>
      <c r="H1812" s="16" t="n">
        <v>186</v>
      </c>
    </row>
    <row r="1813" customFormat="false" ht="15" hidden="false" customHeight="false" outlineLevel="0" collapsed="false">
      <c r="A1813" s="0" t="n">
        <v>3165</v>
      </c>
      <c r="B1813" s="15" t="n">
        <v>45444</v>
      </c>
      <c r="C1813" s="0" t="n">
        <v>5</v>
      </c>
      <c r="D1813" s="16" t="n">
        <v>20700</v>
      </c>
      <c r="E1813" s="16" t="n">
        <v>382</v>
      </c>
      <c r="F1813" s="16" t="n">
        <v>327</v>
      </c>
      <c r="G1813" s="16" t="n">
        <v>1631</v>
      </c>
      <c r="H1813" s="16" t="n">
        <v>237</v>
      </c>
    </row>
    <row r="1814" customFormat="false" ht="15" hidden="false" customHeight="false" outlineLevel="0" collapsed="false">
      <c r="A1814" s="0" t="n">
        <v>3165</v>
      </c>
      <c r="B1814" s="15" t="n">
        <v>45536</v>
      </c>
      <c r="C1814" s="0" t="n">
        <v>5</v>
      </c>
      <c r="D1814" s="16" t="n">
        <v>20679</v>
      </c>
      <c r="E1814" s="16" t="n">
        <v>405</v>
      </c>
      <c r="F1814" s="16" t="n">
        <v>373</v>
      </c>
      <c r="G1814" s="16" t="n">
        <v>1909</v>
      </c>
      <c r="H1814" s="16" t="n">
        <v>263</v>
      </c>
    </row>
    <row r="1815" customFormat="false" ht="15" hidden="false" customHeight="false" outlineLevel="0" collapsed="false">
      <c r="A1815" s="0" t="n">
        <v>3165</v>
      </c>
      <c r="B1815" s="15" t="n">
        <v>45627</v>
      </c>
      <c r="C1815" s="0" t="n">
        <v>5</v>
      </c>
      <c r="D1815" s="16" t="n">
        <v>20724</v>
      </c>
      <c r="E1815" s="16" t="n">
        <v>450</v>
      </c>
      <c r="F1815" s="16" t="n">
        <v>409</v>
      </c>
      <c r="G1815" s="16" t="n">
        <v>2196</v>
      </c>
      <c r="H1815" s="16" t="n">
        <v>309</v>
      </c>
    </row>
    <row r="1816" customFormat="false" ht="15" hidden="false" customHeight="false" outlineLevel="0" collapsed="false">
      <c r="A1816" s="0" t="n">
        <v>3165</v>
      </c>
      <c r="B1816" s="15" t="n">
        <v>45717</v>
      </c>
      <c r="C1816" s="0" t="n">
        <v>5</v>
      </c>
      <c r="D1816" s="16" t="n">
        <v>20830</v>
      </c>
      <c r="E1816" s="16" t="n">
        <v>477</v>
      </c>
      <c r="F1816" s="16" t="n">
        <v>466</v>
      </c>
      <c r="G1816" s="16" t="n">
        <v>1212</v>
      </c>
      <c r="H1816" s="16" t="n">
        <v>169</v>
      </c>
    </row>
    <row r="1817" customFormat="false" ht="15" hidden="false" customHeight="false" outlineLevel="0" collapsed="false">
      <c r="A1817" s="0" t="n">
        <v>3165</v>
      </c>
      <c r="B1817" s="15" t="n">
        <v>45809</v>
      </c>
      <c r="C1817" s="0" t="n">
        <v>5</v>
      </c>
      <c r="D1817" s="16" t="n">
        <v>20993</v>
      </c>
      <c r="E1817" s="16" t="n">
        <v>554</v>
      </c>
      <c r="F1817" s="16" t="n">
        <v>501</v>
      </c>
      <c r="G1817" s="16" t="n">
        <v>1555</v>
      </c>
      <c r="H1817" s="16" t="n">
        <v>247</v>
      </c>
    </row>
    <row r="1818" customFormat="false" ht="15" hidden="false" customHeight="false" outlineLevel="0" collapsed="false">
      <c r="A1818" s="0" t="n">
        <v>3165</v>
      </c>
      <c r="B1818" s="15" t="n">
        <v>45901</v>
      </c>
      <c r="C1818" s="0" t="n">
        <v>5</v>
      </c>
      <c r="D1818" s="16" t="n">
        <v>21085</v>
      </c>
      <c r="E1818" s="16" t="n">
        <v>605</v>
      </c>
      <c r="F1818" s="16" t="n">
        <v>551</v>
      </c>
      <c r="G1818" s="16" t="n">
        <v>1864</v>
      </c>
      <c r="H1818" s="16" t="n">
        <v>288</v>
      </c>
    </row>
    <row r="1819" customFormat="false" ht="15" hidden="false" customHeight="false" outlineLevel="0" collapsed="false">
      <c r="A1819" s="0" t="n">
        <v>3165</v>
      </c>
      <c r="B1819" s="15" t="n">
        <v>45992</v>
      </c>
      <c r="C1819" s="0" t="n">
        <v>5</v>
      </c>
      <c r="D1819" s="16" t="n">
        <v>21195</v>
      </c>
      <c r="E1819" s="16" t="n">
        <v>659</v>
      </c>
      <c r="F1819" s="16" t="n">
        <v>611</v>
      </c>
      <c r="G1819" s="16" t="n">
        <v>2161</v>
      </c>
      <c r="H1819" s="16" t="n">
        <v>343</v>
      </c>
    </row>
    <row r="1820" customFormat="false" ht="15" hidden="false" customHeight="false" outlineLevel="0" collapsed="false">
      <c r="A1820" s="0" t="n">
        <v>3165</v>
      </c>
      <c r="B1820" s="15" t="n">
        <v>46082</v>
      </c>
      <c r="C1820" s="0" t="n">
        <v>5</v>
      </c>
      <c r="D1820" s="16" t="n">
        <v>21297</v>
      </c>
      <c r="E1820" s="16" t="n">
        <v>724</v>
      </c>
      <c r="F1820" s="16" t="n">
        <v>696</v>
      </c>
      <c r="G1820" s="16" t="n">
        <v>1276</v>
      </c>
      <c r="H1820" s="16" t="n">
        <v>230</v>
      </c>
    </row>
    <row r="1821" customFormat="false" ht="15" hidden="false" customHeight="false" outlineLevel="0" collapsed="false">
      <c r="A1821" s="0" t="n">
        <v>3165</v>
      </c>
      <c r="B1821" s="15" t="n">
        <v>46174</v>
      </c>
      <c r="C1821" s="0" t="n">
        <v>5</v>
      </c>
      <c r="D1821" s="16" t="n">
        <v>21334</v>
      </c>
      <c r="E1821" s="16" t="n">
        <v>845</v>
      </c>
      <c r="F1821" s="16" t="n">
        <v>747</v>
      </c>
      <c r="G1821" s="16" t="n">
        <v>1589</v>
      </c>
      <c r="H1821" s="16" t="n">
        <v>343</v>
      </c>
    </row>
    <row r="1822" customFormat="false" ht="15" hidden="false" customHeight="false" outlineLevel="0" collapsed="false">
      <c r="A1822" s="0" t="n">
        <v>3166</v>
      </c>
      <c r="B1822" s="15" t="n">
        <v>45078</v>
      </c>
      <c r="C1822" s="0" t="n">
        <v>4</v>
      </c>
      <c r="D1822" s="16" t="n">
        <v>18057</v>
      </c>
      <c r="E1822" s="16" t="n">
        <v>161</v>
      </c>
      <c r="F1822" s="16" t="n">
        <v>299</v>
      </c>
      <c r="G1822" s="16" t="n">
        <v>1381</v>
      </c>
      <c r="H1822" s="16" t="n">
        <v>100</v>
      </c>
    </row>
    <row r="1823" customFormat="false" ht="15" hidden="false" customHeight="false" outlineLevel="0" collapsed="false">
      <c r="A1823" s="0" t="n">
        <v>3166</v>
      </c>
      <c r="B1823" s="15" t="n">
        <v>45170</v>
      </c>
      <c r="C1823" s="0" t="n">
        <v>4</v>
      </c>
      <c r="D1823" s="16" t="n">
        <v>18173</v>
      </c>
      <c r="E1823" s="16" t="n">
        <v>185</v>
      </c>
      <c r="F1823" s="16" t="n">
        <v>311</v>
      </c>
      <c r="G1823" s="16" t="n">
        <v>1685</v>
      </c>
      <c r="H1823" s="16" t="n">
        <v>131</v>
      </c>
    </row>
    <row r="1824" customFormat="false" ht="15" hidden="false" customHeight="false" outlineLevel="0" collapsed="false">
      <c r="A1824" s="0" t="n">
        <v>3166</v>
      </c>
      <c r="B1824" s="15" t="n">
        <v>45261</v>
      </c>
      <c r="C1824" s="0" t="n">
        <v>4</v>
      </c>
      <c r="D1824" s="16" t="n">
        <v>18548</v>
      </c>
      <c r="E1824" s="16" t="n">
        <v>196</v>
      </c>
      <c r="F1824" s="16" t="n">
        <v>340</v>
      </c>
      <c r="G1824" s="16" t="n">
        <v>1994</v>
      </c>
      <c r="H1824" s="16" t="n">
        <v>145</v>
      </c>
    </row>
    <row r="1825" customFormat="false" ht="15" hidden="false" customHeight="false" outlineLevel="0" collapsed="false">
      <c r="A1825" s="0" t="n">
        <v>3166</v>
      </c>
      <c r="B1825" s="15" t="n">
        <v>45352</v>
      </c>
      <c r="C1825" s="0" t="n">
        <v>4</v>
      </c>
      <c r="D1825" s="16" t="n">
        <v>18640</v>
      </c>
      <c r="E1825" s="16" t="n">
        <v>224</v>
      </c>
      <c r="F1825" s="16" t="n">
        <v>372</v>
      </c>
      <c r="G1825" s="16" t="n">
        <v>1406</v>
      </c>
      <c r="H1825" s="16" t="n">
        <v>135</v>
      </c>
    </row>
    <row r="1826" customFormat="false" ht="15" hidden="false" customHeight="false" outlineLevel="0" collapsed="false">
      <c r="A1826" s="0" t="n">
        <v>3166</v>
      </c>
      <c r="B1826" s="15" t="n">
        <v>45444</v>
      </c>
      <c r="C1826" s="0" t="n">
        <v>4</v>
      </c>
      <c r="D1826" s="16" t="n">
        <v>18686</v>
      </c>
      <c r="E1826" s="16" t="n">
        <v>251</v>
      </c>
      <c r="F1826" s="16" t="n">
        <v>400</v>
      </c>
      <c r="G1826" s="16" t="n">
        <v>1641</v>
      </c>
      <c r="H1826" s="16" t="n">
        <v>161</v>
      </c>
    </row>
    <row r="1827" customFormat="false" ht="15" hidden="false" customHeight="false" outlineLevel="0" collapsed="false">
      <c r="A1827" s="0" t="n">
        <v>3166</v>
      </c>
      <c r="B1827" s="15" t="n">
        <v>45536</v>
      </c>
      <c r="C1827" s="0" t="n">
        <v>4</v>
      </c>
      <c r="D1827" s="16" t="n">
        <v>18743</v>
      </c>
      <c r="E1827" s="16" t="n">
        <v>289</v>
      </c>
      <c r="F1827" s="16" t="n">
        <v>427</v>
      </c>
      <c r="G1827" s="16" t="n">
        <v>1965</v>
      </c>
      <c r="H1827" s="16" t="n">
        <v>193</v>
      </c>
    </row>
    <row r="1828" customFormat="false" ht="15" hidden="false" customHeight="false" outlineLevel="0" collapsed="false">
      <c r="A1828" s="0" t="n">
        <v>3166</v>
      </c>
      <c r="B1828" s="15" t="n">
        <v>45627</v>
      </c>
      <c r="C1828" s="0" t="n">
        <v>4</v>
      </c>
      <c r="D1828" s="16" t="n">
        <v>18904</v>
      </c>
      <c r="E1828" s="16" t="n">
        <v>317</v>
      </c>
      <c r="F1828" s="16" t="n">
        <v>484</v>
      </c>
      <c r="G1828" s="16" t="n">
        <v>2273</v>
      </c>
      <c r="H1828" s="16" t="n">
        <v>223</v>
      </c>
    </row>
    <row r="1829" customFormat="false" ht="15" hidden="false" customHeight="false" outlineLevel="0" collapsed="false">
      <c r="A1829" s="0" t="n">
        <v>3166</v>
      </c>
      <c r="B1829" s="15" t="n">
        <v>45717</v>
      </c>
      <c r="C1829" s="0" t="n">
        <v>4</v>
      </c>
      <c r="D1829" s="16" t="n">
        <v>18763</v>
      </c>
      <c r="E1829" s="16" t="n">
        <v>347</v>
      </c>
      <c r="F1829" s="16" t="n">
        <v>496</v>
      </c>
      <c r="G1829" s="16" t="n">
        <v>1357</v>
      </c>
      <c r="H1829" s="16" t="n">
        <v>131</v>
      </c>
    </row>
    <row r="1830" customFormat="false" ht="15" hidden="false" customHeight="false" outlineLevel="0" collapsed="false">
      <c r="A1830" s="0" t="n">
        <v>3166</v>
      </c>
      <c r="B1830" s="15" t="n">
        <v>45809</v>
      </c>
      <c r="C1830" s="0" t="n">
        <v>4</v>
      </c>
      <c r="D1830" s="16" t="n">
        <v>18936</v>
      </c>
      <c r="E1830" s="16" t="n">
        <v>371</v>
      </c>
      <c r="F1830" s="16" t="n">
        <v>559</v>
      </c>
      <c r="G1830" s="16" t="n">
        <v>1657</v>
      </c>
      <c r="H1830" s="16" t="n">
        <v>162</v>
      </c>
    </row>
    <row r="1831" customFormat="false" ht="15" hidden="false" customHeight="false" outlineLevel="0" collapsed="false">
      <c r="A1831" s="0" t="n">
        <v>3166</v>
      </c>
      <c r="B1831" s="15" t="n">
        <v>45901</v>
      </c>
      <c r="C1831" s="0" t="n">
        <v>4</v>
      </c>
      <c r="D1831" s="16" t="n">
        <v>19021</v>
      </c>
      <c r="E1831" s="16" t="n">
        <v>425</v>
      </c>
      <c r="F1831" s="16" t="n">
        <v>614</v>
      </c>
      <c r="G1831" s="16" t="n">
        <v>1948</v>
      </c>
      <c r="H1831" s="16" t="n">
        <v>214</v>
      </c>
    </row>
    <row r="1832" customFormat="false" ht="15" hidden="false" customHeight="false" outlineLevel="0" collapsed="false">
      <c r="A1832" s="0" t="n">
        <v>3166</v>
      </c>
      <c r="B1832" s="15" t="n">
        <v>45992</v>
      </c>
      <c r="C1832" s="0" t="n">
        <v>4</v>
      </c>
      <c r="D1832" s="16" t="n">
        <v>18916</v>
      </c>
      <c r="E1832" s="16" t="n">
        <v>459</v>
      </c>
      <c r="F1832" s="16" t="n">
        <v>705</v>
      </c>
      <c r="G1832" s="16" t="n">
        <v>2195</v>
      </c>
      <c r="H1832" s="16" t="n">
        <v>247</v>
      </c>
    </row>
    <row r="1833" customFormat="false" ht="15" hidden="false" customHeight="false" outlineLevel="0" collapsed="false">
      <c r="A1833" s="0" t="n">
        <v>3166</v>
      </c>
      <c r="B1833" s="15" t="n">
        <v>46082</v>
      </c>
      <c r="C1833" s="0" t="n">
        <v>4</v>
      </c>
      <c r="D1833" s="16" t="n">
        <v>19035</v>
      </c>
      <c r="E1833" s="16" t="n">
        <v>534</v>
      </c>
      <c r="F1833" s="16" t="n">
        <v>776</v>
      </c>
      <c r="G1833" s="16" t="n">
        <v>1470</v>
      </c>
      <c r="H1833" s="16" t="n">
        <v>186</v>
      </c>
    </row>
    <row r="1834" customFormat="false" ht="15" hidden="false" customHeight="false" outlineLevel="0" collapsed="false">
      <c r="A1834" s="0" t="n">
        <v>3166</v>
      </c>
      <c r="B1834" s="15" t="n">
        <v>46174</v>
      </c>
      <c r="C1834" s="0" t="n">
        <v>4</v>
      </c>
      <c r="D1834" s="16" t="n">
        <v>19248</v>
      </c>
      <c r="E1834" s="16" t="n">
        <v>600</v>
      </c>
      <c r="F1834" s="16" t="n">
        <v>821</v>
      </c>
      <c r="G1834" s="16" t="n">
        <v>1756</v>
      </c>
      <c r="H1834" s="16" t="n">
        <v>266</v>
      </c>
    </row>
    <row r="1835" customFormat="false" ht="15" hidden="false" customHeight="false" outlineLevel="0" collapsed="false">
      <c r="A1835" s="0" t="n">
        <v>3167</v>
      </c>
      <c r="B1835" s="15" t="n">
        <v>45078</v>
      </c>
      <c r="C1835" s="0" t="n">
        <v>4</v>
      </c>
      <c r="D1835" s="16" t="n">
        <v>8212</v>
      </c>
      <c r="E1835" s="16" t="n">
        <v>71</v>
      </c>
      <c r="F1835" s="16" t="n">
        <v>134</v>
      </c>
      <c r="G1835" s="16" t="n">
        <v>563</v>
      </c>
      <c r="H1835" s="16" t="n">
        <v>56</v>
      </c>
    </row>
    <row r="1836" customFormat="false" ht="15" hidden="false" customHeight="false" outlineLevel="0" collapsed="false">
      <c r="A1836" s="0" t="n">
        <v>3167</v>
      </c>
      <c r="B1836" s="15" t="n">
        <v>45170</v>
      </c>
      <c r="C1836" s="0" t="n">
        <v>4</v>
      </c>
      <c r="D1836" s="16" t="n">
        <v>8294</v>
      </c>
      <c r="E1836" s="16" t="n">
        <v>80</v>
      </c>
      <c r="F1836" s="16" t="n">
        <v>138</v>
      </c>
      <c r="G1836" s="16" t="n">
        <v>676</v>
      </c>
      <c r="H1836" s="16" t="n">
        <v>64</v>
      </c>
    </row>
    <row r="1837" customFormat="false" ht="15" hidden="false" customHeight="false" outlineLevel="0" collapsed="false">
      <c r="A1837" s="0" t="n">
        <v>3167</v>
      </c>
      <c r="B1837" s="15" t="n">
        <v>45261</v>
      </c>
      <c r="C1837" s="0" t="n">
        <v>4</v>
      </c>
      <c r="D1837" s="16" t="n">
        <v>8341</v>
      </c>
      <c r="E1837" s="16" t="n">
        <v>90</v>
      </c>
      <c r="F1837" s="16" t="n">
        <v>153</v>
      </c>
      <c r="G1837" s="16" t="n">
        <v>776</v>
      </c>
      <c r="H1837" s="16" t="n">
        <v>72</v>
      </c>
    </row>
    <row r="1838" customFormat="false" ht="15" hidden="false" customHeight="false" outlineLevel="0" collapsed="false">
      <c r="A1838" s="0" t="n">
        <v>3167</v>
      </c>
      <c r="B1838" s="15" t="n">
        <v>45352</v>
      </c>
      <c r="C1838" s="0" t="n">
        <v>4</v>
      </c>
      <c r="D1838" s="16" t="n">
        <v>8400</v>
      </c>
      <c r="E1838" s="16" t="n">
        <v>108</v>
      </c>
      <c r="F1838" s="16" t="n">
        <v>162</v>
      </c>
      <c r="G1838" s="16" t="n">
        <v>490</v>
      </c>
      <c r="H1838" s="16" t="n">
        <v>64</v>
      </c>
    </row>
    <row r="1839" customFormat="false" ht="15" hidden="false" customHeight="false" outlineLevel="0" collapsed="false">
      <c r="A1839" s="0" t="n">
        <v>3167</v>
      </c>
      <c r="B1839" s="15" t="n">
        <v>45444</v>
      </c>
      <c r="C1839" s="0" t="n">
        <v>4</v>
      </c>
      <c r="D1839" s="16" t="n">
        <v>8379</v>
      </c>
      <c r="E1839" s="16" t="n">
        <v>130</v>
      </c>
      <c r="F1839" s="16" t="n">
        <v>169</v>
      </c>
      <c r="G1839" s="16" t="n">
        <v>608</v>
      </c>
      <c r="H1839" s="16" t="n">
        <v>86</v>
      </c>
    </row>
    <row r="1840" customFormat="false" ht="15" hidden="false" customHeight="false" outlineLevel="0" collapsed="false">
      <c r="A1840" s="0" t="n">
        <v>3167</v>
      </c>
      <c r="B1840" s="15" t="n">
        <v>45536</v>
      </c>
      <c r="C1840" s="0" t="n">
        <v>4</v>
      </c>
      <c r="D1840" s="16" t="n">
        <v>8380</v>
      </c>
      <c r="E1840" s="16" t="n">
        <v>146</v>
      </c>
      <c r="F1840" s="16" t="n">
        <v>181</v>
      </c>
      <c r="G1840" s="16" t="n">
        <v>720</v>
      </c>
      <c r="H1840" s="16" t="n">
        <v>106</v>
      </c>
    </row>
    <row r="1841" customFormat="false" ht="15" hidden="false" customHeight="false" outlineLevel="0" collapsed="false">
      <c r="A1841" s="0" t="n">
        <v>3167</v>
      </c>
      <c r="B1841" s="15" t="n">
        <v>45627</v>
      </c>
      <c r="C1841" s="0" t="n">
        <v>4</v>
      </c>
      <c r="D1841" s="16" t="n">
        <v>8375</v>
      </c>
      <c r="E1841" s="16" t="n">
        <v>160</v>
      </c>
      <c r="F1841" s="16" t="n">
        <v>201</v>
      </c>
      <c r="G1841" s="16" t="n">
        <v>846</v>
      </c>
      <c r="H1841" s="16" t="n">
        <v>120</v>
      </c>
    </row>
    <row r="1842" customFormat="false" ht="15" hidden="false" customHeight="false" outlineLevel="0" collapsed="false">
      <c r="A1842" s="0" t="n">
        <v>3167</v>
      </c>
      <c r="B1842" s="15" t="n">
        <v>45717</v>
      </c>
      <c r="C1842" s="0" t="n">
        <v>4</v>
      </c>
      <c r="D1842" s="16" t="n">
        <v>8443</v>
      </c>
      <c r="E1842" s="16" t="n">
        <v>170</v>
      </c>
      <c r="F1842" s="16" t="n">
        <v>218</v>
      </c>
      <c r="G1842" s="16" t="n">
        <v>481</v>
      </c>
      <c r="H1842" s="16" t="n">
        <v>63</v>
      </c>
    </row>
    <row r="1843" customFormat="false" ht="15" hidden="false" customHeight="false" outlineLevel="0" collapsed="false">
      <c r="A1843" s="0" t="n">
        <v>3167</v>
      </c>
      <c r="B1843" s="15" t="n">
        <v>45809</v>
      </c>
      <c r="C1843" s="0" t="n">
        <v>4</v>
      </c>
      <c r="D1843" s="16" t="n">
        <v>8570</v>
      </c>
      <c r="E1843" s="16" t="n">
        <v>190</v>
      </c>
      <c r="F1843" s="16" t="n">
        <v>236</v>
      </c>
      <c r="G1843" s="16" t="n">
        <v>590</v>
      </c>
      <c r="H1843" s="16" t="n">
        <v>76</v>
      </c>
    </row>
    <row r="1844" customFormat="false" ht="15" hidden="false" customHeight="false" outlineLevel="0" collapsed="false">
      <c r="A1844" s="0" t="n">
        <v>3167</v>
      </c>
      <c r="B1844" s="15" t="n">
        <v>45901</v>
      </c>
      <c r="C1844" s="0" t="n">
        <v>4</v>
      </c>
      <c r="D1844" s="16" t="n">
        <v>8450</v>
      </c>
      <c r="E1844" s="16" t="n">
        <v>211</v>
      </c>
      <c r="F1844" s="16" t="n">
        <v>255</v>
      </c>
      <c r="G1844" s="16" t="n">
        <v>691</v>
      </c>
      <c r="H1844" s="16" t="n">
        <v>97</v>
      </c>
    </row>
    <row r="1845" customFormat="false" ht="15" hidden="false" customHeight="false" outlineLevel="0" collapsed="false">
      <c r="A1845" s="0" t="n">
        <v>3167</v>
      </c>
      <c r="B1845" s="15" t="n">
        <v>45992</v>
      </c>
      <c r="C1845" s="0" t="n">
        <v>4</v>
      </c>
      <c r="D1845" s="16" t="n">
        <v>8632</v>
      </c>
      <c r="E1845" s="16" t="n">
        <v>231</v>
      </c>
      <c r="F1845" s="16" t="n">
        <v>277</v>
      </c>
      <c r="G1845" s="16" t="n">
        <v>797</v>
      </c>
      <c r="H1845" s="16" t="n">
        <v>115</v>
      </c>
    </row>
    <row r="1846" customFormat="false" ht="15" hidden="false" customHeight="false" outlineLevel="0" collapsed="false">
      <c r="A1846" s="0" t="n">
        <v>3167</v>
      </c>
      <c r="B1846" s="15" t="n">
        <v>46082</v>
      </c>
      <c r="C1846" s="0" t="n">
        <v>4</v>
      </c>
      <c r="D1846" s="16" t="n">
        <v>8659</v>
      </c>
      <c r="E1846" s="16" t="n">
        <v>253</v>
      </c>
      <c r="F1846" s="16" t="n">
        <v>290</v>
      </c>
      <c r="G1846" s="16" t="n">
        <v>446</v>
      </c>
      <c r="H1846" s="16" t="n">
        <v>76</v>
      </c>
    </row>
    <row r="1847" customFormat="false" ht="15" hidden="false" customHeight="false" outlineLevel="0" collapsed="false">
      <c r="A1847" s="0" t="n">
        <v>3167</v>
      </c>
      <c r="B1847" s="15" t="n">
        <v>46174</v>
      </c>
      <c r="C1847" s="0" t="n">
        <v>4</v>
      </c>
      <c r="D1847" s="16" t="n">
        <v>8543</v>
      </c>
      <c r="E1847" s="16" t="n">
        <v>300</v>
      </c>
      <c r="F1847" s="16" t="n">
        <v>307</v>
      </c>
      <c r="G1847" s="16" t="n">
        <v>578</v>
      </c>
      <c r="H1847" s="16" t="n">
        <v>127</v>
      </c>
    </row>
    <row r="1848" customFormat="false" ht="15" hidden="false" customHeight="false" outlineLevel="0" collapsed="false">
      <c r="A1848" s="0" t="n">
        <v>3168</v>
      </c>
      <c r="B1848" s="15" t="n">
        <v>45078</v>
      </c>
      <c r="C1848" s="0" t="n">
        <v>1</v>
      </c>
      <c r="D1848" s="16" t="n">
        <v>17964</v>
      </c>
      <c r="E1848" s="16" t="n">
        <v>150</v>
      </c>
      <c r="F1848" s="16" t="n">
        <v>263</v>
      </c>
      <c r="G1848" s="16" t="n">
        <v>1855</v>
      </c>
      <c r="H1848" s="16" t="n">
        <v>97</v>
      </c>
    </row>
    <row r="1849" customFormat="false" ht="15" hidden="false" customHeight="false" outlineLevel="0" collapsed="false">
      <c r="A1849" s="0" t="n">
        <v>3168</v>
      </c>
      <c r="B1849" s="15" t="n">
        <v>45170</v>
      </c>
      <c r="C1849" s="0" t="n">
        <v>1</v>
      </c>
      <c r="D1849" s="16" t="n">
        <v>18055</v>
      </c>
      <c r="E1849" s="16" t="n">
        <v>164</v>
      </c>
      <c r="F1849" s="16" t="n">
        <v>305</v>
      </c>
      <c r="G1849" s="16" t="n">
        <v>2244</v>
      </c>
      <c r="H1849" s="16" t="n">
        <v>113</v>
      </c>
    </row>
    <row r="1850" customFormat="false" ht="15" hidden="false" customHeight="false" outlineLevel="0" collapsed="false">
      <c r="A1850" s="0" t="n">
        <v>3168</v>
      </c>
      <c r="B1850" s="15" t="n">
        <v>45261</v>
      </c>
      <c r="C1850" s="0" t="n">
        <v>1</v>
      </c>
      <c r="D1850" s="16" t="n">
        <v>18167</v>
      </c>
      <c r="E1850" s="16" t="n">
        <v>236</v>
      </c>
      <c r="F1850" s="16" t="n">
        <v>350</v>
      </c>
      <c r="G1850" s="16" t="n">
        <v>2659</v>
      </c>
      <c r="H1850" s="16" t="n">
        <v>184</v>
      </c>
    </row>
    <row r="1851" customFormat="false" ht="15" hidden="false" customHeight="false" outlineLevel="0" collapsed="false">
      <c r="A1851" s="0" t="n">
        <v>3168</v>
      </c>
      <c r="B1851" s="15" t="n">
        <v>45352</v>
      </c>
      <c r="C1851" s="0" t="n">
        <v>1</v>
      </c>
      <c r="D1851" s="16" t="n">
        <v>18404</v>
      </c>
      <c r="E1851" s="16" t="n">
        <v>291</v>
      </c>
      <c r="F1851" s="16" t="n">
        <v>400</v>
      </c>
      <c r="G1851" s="16" t="n">
        <v>1832</v>
      </c>
      <c r="H1851" s="16" t="n">
        <v>201</v>
      </c>
    </row>
    <row r="1852" customFormat="false" ht="15" hidden="false" customHeight="false" outlineLevel="0" collapsed="false">
      <c r="A1852" s="0" t="n">
        <v>3168</v>
      </c>
      <c r="B1852" s="15" t="n">
        <v>45444</v>
      </c>
      <c r="C1852" s="0" t="n">
        <v>1</v>
      </c>
      <c r="D1852" s="16" t="n">
        <v>19618</v>
      </c>
      <c r="E1852" s="16" t="n">
        <v>327</v>
      </c>
      <c r="F1852" s="16" t="n">
        <v>481</v>
      </c>
      <c r="G1852" s="16" t="n">
        <v>2676</v>
      </c>
      <c r="H1852" s="16" t="n">
        <v>235</v>
      </c>
    </row>
    <row r="1853" customFormat="false" ht="15" hidden="false" customHeight="false" outlineLevel="0" collapsed="false">
      <c r="A1853" s="0" t="n">
        <v>3168</v>
      </c>
      <c r="B1853" s="15" t="n">
        <v>45536</v>
      </c>
      <c r="C1853" s="0" t="n">
        <v>1</v>
      </c>
      <c r="D1853" s="16" t="n">
        <v>19530</v>
      </c>
      <c r="E1853" s="16" t="n">
        <v>337</v>
      </c>
      <c r="F1853" s="16" t="n">
        <v>519</v>
      </c>
      <c r="G1853" s="16" t="n">
        <v>3033</v>
      </c>
      <c r="H1853" s="16" t="n">
        <v>251</v>
      </c>
    </row>
    <row r="1854" customFormat="false" ht="15" hidden="false" customHeight="false" outlineLevel="0" collapsed="false">
      <c r="A1854" s="0" t="n">
        <v>3168</v>
      </c>
      <c r="B1854" s="15" t="n">
        <v>45627</v>
      </c>
      <c r="C1854" s="0" t="n">
        <v>1</v>
      </c>
      <c r="D1854" s="16" t="n">
        <v>19392</v>
      </c>
      <c r="E1854" s="16" t="n">
        <v>357</v>
      </c>
      <c r="F1854" s="16" t="n">
        <v>587</v>
      </c>
      <c r="G1854" s="16" t="n">
        <v>3328</v>
      </c>
      <c r="H1854" s="16" t="n">
        <v>273</v>
      </c>
    </row>
    <row r="1855" customFormat="false" ht="15" hidden="false" customHeight="false" outlineLevel="0" collapsed="false">
      <c r="A1855" s="0" t="n">
        <v>3168</v>
      </c>
      <c r="B1855" s="15" t="n">
        <v>45717</v>
      </c>
      <c r="C1855" s="0" t="n">
        <v>1</v>
      </c>
      <c r="D1855" s="16" t="n">
        <v>19121</v>
      </c>
      <c r="E1855" s="16" t="n">
        <v>368</v>
      </c>
      <c r="F1855" s="16" t="n">
        <v>654</v>
      </c>
      <c r="G1855" s="16" t="n">
        <v>1778</v>
      </c>
      <c r="H1855" s="16" t="n">
        <v>110</v>
      </c>
    </row>
    <row r="1856" customFormat="false" ht="15" hidden="false" customHeight="false" outlineLevel="0" collapsed="false">
      <c r="A1856" s="0" t="n">
        <v>3168</v>
      </c>
      <c r="B1856" s="15" t="n">
        <v>45809</v>
      </c>
      <c r="C1856" s="0" t="n">
        <v>1</v>
      </c>
      <c r="D1856" s="16" t="n">
        <v>19109</v>
      </c>
      <c r="E1856" s="16" t="n">
        <v>407</v>
      </c>
      <c r="F1856" s="16" t="n">
        <v>686</v>
      </c>
      <c r="G1856" s="16" t="n">
        <v>2090</v>
      </c>
      <c r="H1856" s="16" t="n">
        <v>143</v>
      </c>
    </row>
    <row r="1857" customFormat="false" ht="15" hidden="false" customHeight="false" outlineLevel="0" collapsed="false">
      <c r="A1857" s="0" t="n">
        <v>3168</v>
      </c>
      <c r="B1857" s="15" t="n">
        <v>45901</v>
      </c>
      <c r="C1857" s="0" t="n">
        <v>1</v>
      </c>
      <c r="D1857" s="16" t="n">
        <v>18929</v>
      </c>
      <c r="E1857" s="16" t="n">
        <v>429</v>
      </c>
      <c r="F1857" s="16" t="n">
        <v>741</v>
      </c>
      <c r="G1857" s="16" t="n">
        <v>2451</v>
      </c>
      <c r="H1857" s="16" t="n">
        <v>159</v>
      </c>
    </row>
    <row r="1858" customFormat="false" ht="15" hidden="false" customHeight="false" outlineLevel="0" collapsed="false">
      <c r="A1858" s="0" t="n">
        <v>3168</v>
      </c>
      <c r="B1858" s="15" t="n">
        <v>45992</v>
      </c>
      <c r="C1858" s="0" t="n">
        <v>1</v>
      </c>
      <c r="D1858" s="16" t="n">
        <v>18864</v>
      </c>
      <c r="E1858" s="16" t="n">
        <v>441</v>
      </c>
      <c r="F1858" s="16" t="n">
        <v>790</v>
      </c>
      <c r="G1858" s="16" t="n">
        <v>2773</v>
      </c>
      <c r="H1858" s="16" t="n">
        <v>176</v>
      </c>
    </row>
    <row r="1859" customFormat="false" ht="15" hidden="false" customHeight="false" outlineLevel="0" collapsed="false">
      <c r="A1859" s="0" t="n">
        <v>3168</v>
      </c>
      <c r="B1859" s="15" t="n">
        <v>46082</v>
      </c>
      <c r="C1859" s="0" t="n">
        <v>1</v>
      </c>
      <c r="D1859" s="16" t="n">
        <v>18756</v>
      </c>
      <c r="E1859" s="16" t="n">
        <v>495</v>
      </c>
      <c r="F1859" s="16" t="n">
        <v>854</v>
      </c>
      <c r="G1859" s="16" t="n">
        <v>1498</v>
      </c>
      <c r="H1859" s="16" t="n">
        <v>119</v>
      </c>
    </row>
    <row r="1860" customFormat="false" ht="15" hidden="false" customHeight="false" outlineLevel="0" collapsed="false">
      <c r="A1860" s="0" t="n">
        <v>3168</v>
      </c>
      <c r="B1860" s="15" t="n">
        <v>46174</v>
      </c>
      <c r="C1860" s="0" t="n">
        <v>1</v>
      </c>
      <c r="D1860" s="16" t="n">
        <v>18804</v>
      </c>
      <c r="E1860" s="16" t="n">
        <v>543</v>
      </c>
      <c r="F1860" s="16" t="n">
        <v>956</v>
      </c>
      <c r="G1860" s="16" t="n">
        <v>1893</v>
      </c>
      <c r="H1860" s="16" t="n">
        <v>167</v>
      </c>
    </row>
    <row r="1861" customFormat="false" ht="15" hidden="false" customHeight="false" outlineLevel="0" collapsed="false">
      <c r="A1861" s="0" t="n">
        <v>3169</v>
      </c>
      <c r="B1861" s="15" t="n">
        <v>45078</v>
      </c>
      <c r="C1861" s="0" t="n">
        <v>2</v>
      </c>
      <c r="D1861" s="16" t="n">
        <v>15254</v>
      </c>
      <c r="E1861" s="16" t="n">
        <v>95</v>
      </c>
      <c r="F1861" s="16" t="n">
        <v>335</v>
      </c>
      <c r="G1861" s="16" t="n">
        <v>1009</v>
      </c>
      <c r="H1861" s="16" t="n">
        <v>61</v>
      </c>
    </row>
    <row r="1862" customFormat="false" ht="15" hidden="false" customHeight="false" outlineLevel="0" collapsed="false">
      <c r="A1862" s="0" t="n">
        <v>3169</v>
      </c>
      <c r="B1862" s="15" t="n">
        <v>45170</v>
      </c>
      <c r="C1862" s="0" t="n">
        <v>2</v>
      </c>
      <c r="D1862" s="16" t="n">
        <v>15459</v>
      </c>
      <c r="E1862" s="16" t="n">
        <v>104</v>
      </c>
      <c r="F1862" s="16" t="n">
        <v>344</v>
      </c>
      <c r="G1862" s="16" t="n">
        <v>1231</v>
      </c>
      <c r="H1862" s="16" t="n">
        <v>72</v>
      </c>
    </row>
    <row r="1863" customFormat="false" ht="15" hidden="false" customHeight="false" outlineLevel="0" collapsed="false">
      <c r="A1863" s="0" t="n">
        <v>3169</v>
      </c>
      <c r="B1863" s="15" t="n">
        <v>45261</v>
      </c>
      <c r="C1863" s="0" t="n">
        <v>2</v>
      </c>
      <c r="D1863" s="16" t="n">
        <v>15570</v>
      </c>
      <c r="E1863" s="16" t="n">
        <v>112</v>
      </c>
      <c r="F1863" s="16" t="n">
        <v>356</v>
      </c>
      <c r="G1863" s="16" t="n">
        <v>1468</v>
      </c>
      <c r="H1863" s="16" t="n">
        <v>79</v>
      </c>
    </row>
    <row r="1864" customFormat="false" ht="15" hidden="false" customHeight="false" outlineLevel="0" collapsed="false">
      <c r="A1864" s="0" t="n">
        <v>3169</v>
      </c>
      <c r="B1864" s="15" t="n">
        <v>45352</v>
      </c>
      <c r="C1864" s="0" t="n">
        <v>2</v>
      </c>
      <c r="D1864" s="16" t="n">
        <v>15625</v>
      </c>
      <c r="E1864" s="16" t="n">
        <v>124</v>
      </c>
      <c r="F1864" s="16" t="n">
        <v>385</v>
      </c>
      <c r="G1864" s="16" t="n">
        <v>934</v>
      </c>
      <c r="H1864" s="16" t="n">
        <v>62</v>
      </c>
    </row>
    <row r="1865" customFormat="false" ht="15" hidden="false" customHeight="false" outlineLevel="0" collapsed="false">
      <c r="A1865" s="0" t="n">
        <v>3169</v>
      </c>
      <c r="B1865" s="15" t="n">
        <v>45444</v>
      </c>
      <c r="C1865" s="0" t="n">
        <v>2</v>
      </c>
      <c r="D1865" s="16" t="n">
        <v>15835</v>
      </c>
      <c r="E1865" s="16" t="n">
        <v>138</v>
      </c>
      <c r="F1865" s="16" t="n">
        <v>424</v>
      </c>
      <c r="G1865" s="16" t="n">
        <v>1170</v>
      </c>
      <c r="H1865" s="16" t="n">
        <v>79</v>
      </c>
    </row>
    <row r="1866" customFormat="false" ht="15" hidden="false" customHeight="false" outlineLevel="0" collapsed="false">
      <c r="A1866" s="0" t="n">
        <v>3169</v>
      </c>
      <c r="B1866" s="15" t="n">
        <v>45536</v>
      </c>
      <c r="C1866" s="0" t="n">
        <v>2</v>
      </c>
      <c r="D1866" s="16" t="n">
        <v>15763</v>
      </c>
      <c r="E1866" s="16" t="n">
        <v>160</v>
      </c>
      <c r="F1866" s="16" t="n">
        <v>455</v>
      </c>
      <c r="G1866" s="16" t="n">
        <v>1373</v>
      </c>
      <c r="H1866" s="16" t="n">
        <v>97</v>
      </c>
    </row>
    <row r="1867" customFormat="false" ht="15" hidden="false" customHeight="false" outlineLevel="0" collapsed="false">
      <c r="A1867" s="0" t="n">
        <v>3169</v>
      </c>
      <c r="B1867" s="15" t="n">
        <v>45627</v>
      </c>
      <c r="C1867" s="0" t="n">
        <v>2</v>
      </c>
      <c r="D1867" s="16" t="n">
        <v>15775</v>
      </c>
      <c r="E1867" s="16" t="n">
        <v>185</v>
      </c>
      <c r="F1867" s="16" t="n">
        <v>481</v>
      </c>
      <c r="G1867" s="16" t="n">
        <v>1547</v>
      </c>
      <c r="H1867" s="16" t="n">
        <v>123</v>
      </c>
    </row>
    <row r="1868" customFormat="false" ht="15" hidden="false" customHeight="false" outlineLevel="0" collapsed="false">
      <c r="A1868" s="0" t="n">
        <v>3169</v>
      </c>
      <c r="B1868" s="15" t="n">
        <v>45717</v>
      </c>
      <c r="C1868" s="0" t="n">
        <v>2</v>
      </c>
      <c r="D1868" s="16" t="n">
        <v>15700</v>
      </c>
      <c r="E1868" s="16" t="n">
        <v>204</v>
      </c>
      <c r="F1868" s="16" t="n">
        <v>500</v>
      </c>
      <c r="G1868" s="16" t="n">
        <v>829</v>
      </c>
      <c r="H1868" s="16" t="n">
        <v>81</v>
      </c>
    </row>
    <row r="1869" customFormat="false" ht="15" hidden="false" customHeight="false" outlineLevel="0" collapsed="false">
      <c r="A1869" s="0" t="n">
        <v>3169</v>
      </c>
      <c r="B1869" s="15" t="n">
        <v>45809</v>
      </c>
      <c r="C1869" s="0" t="n">
        <v>2</v>
      </c>
      <c r="D1869" s="16" t="n">
        <v>15845</v>
      </c>
      <c r="E1869" s="16" t="n">
        <v>232</v>
      </c>
      <c r="F1869" s="16" t="n">
        <v>542</v>
      </c>
      <c r="G1869" s="16" t="n">
        <v>1037</v>
      </c>
      <c r="H1869" s="16" t="n">
        <v>103</v>
      </c>
    </row>
    <row r="1870" customFormat="false" ht="15" hidden="false" customHeight="false" outlineLevel="0" collapsed="false">
      <c r="A1870" s="0" t="n">
        <v>3169</v>
      </c>
      <c r="B1870" s="15" t="n">
        <v>45901</v>
      </c>
      <c r="C1870" s="0" t="n">
        <v>2</v>
      </c>
      <c r="D1870" s="16" t="n">
        <v>15857</v>
      </c>
      <c r="E1870" s="16" t="n">
        <v>244</v>
      </c>
      <c r="F1870" s="16" t="n">
        <v>571</v>
      </c>
      <c r="G1870" s="16" t="n">
        <v>1201</v>
      </c>
      <c r="H1870" s="16" t="n">
        <v>120</v>
      </c>
    </row>
    <row r="1871" customFormat="false" ht="15" hidden="false" customHeight="false" outlineLevel="0" collapsed="false">
      <c r="A1871" s="0" t="n">
        <v>3169</v>
      </c>
      <c r="B1871" s="15" t="n">
        <v>45992</v>
      </c>
      <c r="C1871" s="0" t="n">
        <v>2</v>
      </c>
      <c r="D1871" s="16" t="n">
        <v>15923</v>
      </c>
      <c r="E1871" s="16" t="n">
        <v>275</v>
      </c>
      <c r="F1871" s="16" t="n">
        <v>589</v>
      </c>
      <c r="G1871" s="16" t="n">
        <v>1377</v>
      </c>
      <c r="H1871" s="16" t="n">
        <v>138</v>
      </c>
    </row>
    <row r="1872" customFormat="false" ht="15" hidden="false" customHeight="false" outlineLevel="0" collapsed="false">
      <c r="A1872" s="0" t="n">
        <v>3169</v>
      </c>
      <c r="B1872" s="15" t="n">
        <v>46082</v>
      </c>
      <c r="C1872" s="0" t="n">
        <v>2</v>
      </c>
      <c r="D1872" s="16" t="n">
        <v>15884</v>
      </c>
      <c r="E1872" s="16" t="n">
        <v>297</v>
      </c>
      <c r="F1872" s="16" t="n">
        <v>615</v>
      </c>
      <c r="G1872" s="16" t="n">
        <v>730</v>
      </c>
      <c r="H1872" s="16" t="n">
        <v>96</v>
      </c>
    </row>
    <row r="1873" customFormat="false" ht="15" hidden="false" customHeight="false" outlineLevel="0" collapsed="false">
      <c r="A1873" s="0" t="n">
        <v>3169</v>
      </c>
      <c r="B1873" s="15" t="n">
        <v>46174</v>
      </c>
      <c r="C1873" s="0" t="n">
        <v>2</v>
      </c>
      <c r="D1873" s="16" t="n">
        <v>16036</v>
      </c>
      <c r="E1873" s="16" t="n">
        <v>350</v>
      </c>
      <c r="F1873" s="16" t="n">
        <v>678</v>
      </c>
      <c r="G1873" s="16" t="n">
        <v>942</v>
      </c>
      <c r="H1873" s="16" t="n">
        <v>145</v>
      </c>
    </row>
    <row r="1874" customFormat="false" ht="15" hidden="false" customHeight="false" outlineLevel="0" collapsed="false">
      <c r="A1874" s="0" t="n">
        <v>3170</v>
      </c>
      <c r="B1874" s="15" t="n">
        <v>45078</v>
      </c>
      <c r="C1874" s="0" t="n">
        <v>3</v>
      </c>
      <c r="D1874" s="16" t="n">
        <v>22960</v>
      </c>
      <c r="E1874" s="16" t="n">
        <v>291</v>
      </c>
      <c r="F1874" s="16" t="n">
        <v>254</v>
      </c>
      <c r="G1874" s="16" t="n">
        <v>5941</v>
      </c>
      <c r="H1874" s="16" t="n">
        <v>206</v>
      </c>
    </row>
    <row r="1875" customFormat="false" ht="15" hidden="false" customHeight="false" outlineLevel="0" collapsed="false">
      <c r="A1875" s="0" t="n">
        <v>3170</v>
      </c>
      <c r="B1875" s="15" t="n">
        <v>45170</v>
      </c>
      <c r="C1875" s="0" t="n">
        <v>3</v>
      </c>
      <c r="D1875" s="16" t="n">
        <v>23629</v>
      </c>
      <c r="E1875" s="16" t="n">
        <v>396</v>
      </c>
      <c r="F1875" s="16" t="n">
        <v>272</v>
      </c>
      <c r="G1875" s="16" t="n">
        <v>7016</v>
      </c>
      <c r="H1875" s="16" t="n">
        <v>319</v>
      </c>
    </row>
    <row r="1876" customFormat="false" ht="15" hidden="false" customHeight="false" outlineLevel="0" collapsed="false">
      <c r="A1876" s="0" t="n">
        <v>3170</v>
      </c>
      <c r="B1876" s="15" t="n">
        <v>45261</v>
      </c>
      <c r="C1876" s="0" t="n">
        <v>3</v>
      </c>
      <c r="D1876" s="16" t="n">
        <v>24813</v>
      </c>
      <c r="E1876" s="16" t="n">
        <v>486</v>
      </c>
      <c r="F1876" s="16" t="n">
        <v>289</v>
      </c>
      <c r="G1876" s="16" t="n">
        <v>8663</v>
      </c>
      <c r="H1876" s="16" t="n">
        <v>418</v>
      </c>
    </row>
    <row r="1877" customFormat="false" ht="15" hidden="false" customHeight="false" outlineLevel="0" collapsed="false">
      <c r="A1877" s="0" t="n">
        <v>3170</v>
      </c>
      <c r="B1877" s="15" t="n">
        <v>45352</v>
      </c>
      <c r="C1877" s="0" t="n">
        <v>3</v>
      </c>
      <c r="D1877" s="16" t="n">
        <v>25290</v>
      </c>
      <c r="E1877" s="16" t="n">
        <v>553</v>
      </c>
      <c r="F1877" s="16" t="n">
        <v>321</v>
      </c>
      <c r="G1877" s="16" t="n">
        <v>7545</v>
      </c>
      <c r="H1877" s="16" t="n">
        <v>424</v>
      </c>
    </row>
    <row r="1878" customFormat="false" ht="15" hidden="false" customHeight="false" outlineLevel="0" collapsed="false">
      <c r="A1878" s="0" t="n">
        <v>3170</v>
      </c>
      <c r="B1878" s="15" t="n">
        <v>45444</v>
      </c>
      <c r="C1878" s="0" t="n">
        <v>3</v>
      </c>
      <c r="D1878" s="16" t="n">
        <v>25762</v>
      </c>
      <c r="E1878" s="16" t="n">
        <v>731</v>
      </c>
      <c r="F1878" s="16" t="n">
        <v>377</v>
      </c>
      <c r="G1878" s="16" t="n">
        <v>8609</v>
      </c>
      <c r="H1878" s="16" t="n">
        <v>613</v>
      </c>
    </row>
    <row r="1879" customFormat="false" ht="15" hidden="false" customHeight="false" outlineLevel="0" collapsed="false">
      <c r="A1879" s="0" t="n">
        <v>3170</v>
      </c>
      <c r="B1879" s="15" t="n">
        <v>45536</v>
      </c>
      <c r="C1879" s="0" t="n">
        <v>3</v>
      </c>
      <c r="D1879" s="16" t="n">
        <v>25638</v>
      </c>
      <c r="E1879" s="16" t="n">
        <v>956</v>
      </c>
      <c r="F1879" s="16" t="n">
        <v>426</v>
      </c>
      <c r="G1879" s="16" t="n">
        <v>9114</v>
      </c>
      <c r="H1879" s="16" t="n">
        <v>832</v>
      </c>
    </row>
    <row r="1880" customFormat="false" ht="15" hidden="false" customHeight="false" outlineLevel="0" collapsed="false">
      <c r="A1880" s="0" t="n">
        <v>3170</v>
      </c>
      <c r="B1880" s="15" t="n">
        <v>45627</v>
      </c>
      <c r="C1880" s="0" t="n">
        <v>3</v>
      </c>
      <c r="D1880" s="16" t="n">
        <v>25706</v>
      </c>
      <c r="E1880" s="16" t="n">
        <v>1030</v>
      </c>
      <c r="F1880" s="16" t="n">
        <v>469</v>
      </c>
      <c r="G1880" s="16" t="n">
        <v>9596</v>
      </c>
      <c r="H1880" s="16" t="n">
        <v>912</v>
      </c>
    </row>
    <row r="1881" customFormat="false" ht="15" hidden="false" customHeight="false" outlineLevel="0" collapsed="false">
      <c r="A1881" s="0" t="n">
        <v>3170</v>
      </c>
      <c r="B1881" s="15" t="n">
        <v>45717</v>
      </c>
      <c r="C1881" s="0" t="n">
        <v>3</v>
      </c>
      <c r="D1881" s="16" t="n">
        <v>25717</v>
      </c>
      <c r="E1881" s="16" t="n">
        <v>1075</v>
      </c>
      <c r="F1881" s="16" t="n">
        <v>500</v>
      </c>
      <c r="G1881" s="16" t="n">
        <v>7303</v>
      </c>
      <c r="H1881" s="16" t="n">
        <v>822</v>
      </c>
    </row>
    <row r="1882" customFormat="false" ht="15" hidden="false" customHeight="false" outlineLevel="0" collapsed="false">
      <c r="A1882" s="0" t="n">
        <v>3170</v>
      </c>
      <c r="B1882" s="15" t="n">
        <v>45809</v>
      </c>
      <c r="C1882" s="0" t="n">
        <v>3</v>
      </c>
      <c r="D1882" s="16" t="n">
        <v>25729</v>
      </c>
      <c r="E1882" s="16" t="n">
        <v>1147</v>
      </c>
      <c r="F1882" s="16" t="n">
        <v>556</v>
      </c>
      <c r="G1882" s="16" t="n">
        <v>7879</v>
      </c>
      <c r="H1882" s="16" t="n">
        <v>895</v>
      </c>
    </row>
    <row r="1883" customFormat="false" ht="15" hidden="false" customHeight="false" outlineLevel="0" collapsed="false">
      <c r="A1883" s="0" t="n">
        <v>3170</v>
      </c>
      <c r="B1883" s="15" t="n">
        <v>45901</v>
      </c>
      <c r="C1883" s="0" t="n">
        <v>3</v>
      </c>
      <c r="D1883" s="16" t="n">
        <v>25461</v>
      </c>
      <c r="E1883" s="16" t="n">
        <v>1267</v>
      </c>
      <c r="F1883" s="16" t="n">
        <v>630</v>
      </c>
      <c r="G1883" s="16" t="n">
        <v>8393</v>
      </c>
      <c r="H1883" s="16" t="n">
        <v>1017</v>
      </c>
    </row>
    <row r="1884" customFormat="false" ht="15" hidden="false" customHeight="false" outlineLevel="0" collapsed="false">
      <c r="A1884" s="0" t="n">
        <v>3170</v>
      </c>
      <c r="B1884" s="15" t="n">
        <v>45992</v>
      </c>
      <c r="C1884" s="0" t="n">
        <v>3</v>
      </c>
      <c r="D1884" s="16" t="n">
        <v>25073</v>
      </c>
      <c r="E1884" s="16" t="n">
        <v>1177</v>
      </c>
      <c r="F1884" s="16" t="n">
        <v>691</v>
      </c>
      <c r="G1884" s="16" t="n">
        <v>8502</v>
      </c>
      <c r="H1884" s="16" t="n">
        <v>928</v>
      </c>
    </row>
    <row r="1885" customFormat="false" ht="15" hidden="false" customHeight="false" outlineLevel="0" collapsed="false">
      <c r="A1885" s="0" t="n">
        <v>3170</v>
      </c>
      <c r="B1885" s="15" t="n">
        <v>46082</v>
      </c>
      <c r="C1885" s="0" t="n">
        <v>3</v>
      </c>
      <c r="D1885" s="16" t="n">
        <v>25446</v>
      </c>
      <c r="E1885" s="16" t="n">
        <v>1331</v>
      </c>
      <c r="F1885" s="16" t="n">
        <v>760</v>
      </c>
      <c r="G1885" s="16" t="n">
        <v>6448</v>
      </c>
      <c r="H1885" s="16" t="n">
        <v>906</v>
      </c>
    </row>
    <row r="1886" customFormat="false" ht="15" hidden="false" customHeight="false" outlineLevel="0" collapsed="false">
      <c r="A1886" s="0" t="n">
        <v>3170</v>
      </c>
      <c r="B1886" s="15" t="n">
        <v>46174</v>
      </c>
      <c r="C1886" s="0" t="n">
        <v>3</v>
      </c>
      <c r="D1886" s="16" t="n">
        <v>25887</v>
      </c>
      <c r="E1886" s="16" t="n">
        <v>1370</v>
      </c>
      <c r="F1886" s="16" t="n">
        <v>879</v>
      </c>
      <c r="G1886" s="16" t="n">
        <v>7322</v>
      </c>
      <c r="H1886" s="16" t="n">
        <v>988</v>
      </c>
    </row>
    <row r="1887" customFormat="false" ht="15" hidden="false" customHeight="false" outlineLevel="0" collapsed="false">
      <c r="A1887" s="0" t="n">
        <v>3171</v>
      </c>
      <c r="B1887" s="15" t="n">
        <v>45078</v>
      </c>
      <c r="C1887" s="0" t="n">
        <v>1</v>
      </c>
      <c r="D1887" s="16" t="n">
        <v>16759</v>
      </c>
      <c r="E1887" s="16" t="n">
        <v>118</v>
      </c>
      <c r="F1887" s="16" t="n">
        <v>277</v>
      </c>
      <c r="G1887" s="16" t="n">
        <v>934</v>
      </c>
      <c r="H1887" s="16" t="n">
        <v>77</v>
      </c>
    </row>
    <row r="1888" customFormat="false" ht="15" hidden="false" customHeight="false" outlineLevel="0" collapsed="false">
      <c r="A1888" s="0" t="n">
        <v>3171</v>
      </c>
      <c r="B1888" s="15" t="n">
        <v>45170</v>
      </c>
      <c r="C1888" s="0" t="n">
        <v>1</v>
      </c>
      <c r="D1888" s="16" t="n">
        <v>16928</v>
      </c>
      <c r="E1888" s="16" t="n">
        <v>148</v>
      </c>
      <c r="F1888" s="16" t="n">
        <v>309</v>
      </c>
      <c r="G1888" s="16" t="n">
        <v>1126</v>
      </c>
      <c r="H1888" s="16" t="n">
        <v>108</v>
      </c>
    </row>
    <row r="1889" customFormat="false" ht="15" hidden="false" customHeight="false" outlineLevel="0" collapsed="false">
      <c r="A1889" s="0" t="n">
        <v>3171</v>
      </c>
      <c r="B1889" s="15" t="n">
        <v>45261</v>
      </c>
      <c r="C1889" s="0" t="n">
        <v>1</v>
      </c>
      <c r="D1889" s="16" t="n">
        <v>16983</v>
      </c>
      <c r="E1889" s="16" t="n">
        <v>169</v>
      </c>
      <c r="F1889" s="16" t="n">
        <v>321</v>
      </c>
      <c r="G1889" s="16" t="n">
        <v>1330</v>
      </c>
      <c r="H1889" s="16" t="n">
        <v>132</v>
      </c>
    </row>
    <row r="1890" customFormat="false" ht="15" hidden="false" customHeight="false" outlineLevel="0" collapsed="false">
      <c r="A1890" s="0" t="n">
        <v>3171</v>
      </c>
      <c r="B1890" s="15" t="n">
        <v>45352</v>
      </c>
      <c r="C1890" s="0" t="n">
        <v>1</v>
      </c>
      <c r="D1890" s="16" t="n">
        <v>17155</v>
      </c>
      <c r="E1890" s="16" t="n">
        <v>184</v>
      </c>
      <c r="F1890" s="16" t="n">
        <v>334</v>
      </c>
      <c r="G1890" s="16" t="n">
        <v>887</v>
      </c>
      <c r="H1890" s="16" t="n">
        <v>107</v>
      </c>
    </row>
    <row r="1891" customFormat="false" ht="15" hidden="false" customHeight="false" outlineLevel="0" collapsed="false">
      <c r="A1891" s="0" t="n">
        <v>3171</v>
      </c>
      <c r="B1891" s="15" t="n">
        <v>45444</v>
      </c>
      <c r="C1891" s="0" t="n">
        <v>1</v>
      </c>
      <c r="D1891" s="16" t="n">
        <v>17174</v>
      </c>
      <c r="E1891" s="16" t="n">
        <v>197</v>
      </c>
      <c r="F1891" s="16" t="n">
        <v>346</v>
      </c>
      <c r="G1891" s="16" t="n">
        <v>1092</v>
      </c>
      <c r="H1891" s="16" t="n">
        <v>122</v>
      </c>
    </row>
    <row r="1892" customFormat="false" ht="15" hidden="false" customHeight="false" outlineLevel="0" collapsed="false">
      <c r="A1892" s="0" t="n">
        <v>3171</v>
      </c>
      <c r="B1892" s="15" t="n">
        <v>45536</v>
      </c>
      <c r="C1892" s="0" t="n">
        <v>1</v>
      </c>
      <c r="D1892" s="16" t="n">
        <v>17153</v>
      </c>
      <c r="E1892" s="16" t="n">
        <v>215</v>
      </c>
      <c r="F1892" s="16" t="n">
        <v>394</v>
      </c>
      <c r="G1892" s="16" t="n">
        <v>1303</v>
      </c>
      <c r="H1892" s="16" t="n">
        <v>144</v>
      </c>
    </row>
    <row r="1893" customFormat="false" ht="15" hidden="false" customHeight="false" outlineLevel="0" collapsed="false">
      <c r="A1893" s="0" t="n">
        <v>3171</v>
      </c>
      <c r="B1893" s="15" t="n">
        <v>45627</v>
      </c>
      <c r="C1893" s="0" t="n">
        <v>1</v>
      </c>
      <c r="D1893" s="16" t="n">
        <v>17279</v>
      </c>
      <c r="E1893" s="16" t="n">
        <v>229</v>
      </c>
      <c r="F1893" s="16" t="n">
        <v>428</v>
      </c>
      <c r="G1893" s="16" t="n">
        <v>1471</v>
      </c>
      <c r="H1893" s="16" t="n">
        <v>161</v>
      </c>
    </row>
    <row r="1894" customFormat="false" ht="15" hidden="false" customHeight="false" outlineLevel="0" collapsed="false">
      <c r="A1894" s="0" t="n">
        <v>3171</v>
      </c>
      <c r="B1894" s="15" t="n">
        <v>45717</v>
      </c>
      <c r="C1894" s="0" t="n">
        <v>1</v>
      </c>
      <c r="D1894" s="16" t="n">
        <v>17247</v>
      </c>
      <c r="E1894" s="16" t="n">
        <v>243</v>
      </c>
      <c r="F1894" s="16" t="n">
        <v>447</v>
      </c>
      <c r="G1894" s="16" t="n">
        <v>850</v>
      </c>
      <c r="H1894" s="16" t="n">
        <v>75</v>
      </c>
    </row>
    <row r="1895" customFormat="false" ht="15" hidden="false" customHeight="false" outlineLevel="0" collapsed="false">
      <c r="A1895" s="0" t="n">
        <v>3171</v>
      </c>
      <c r="B1895" s="15" t="n">
        <v>45809</v>
      </c>
      <c r="C1895" s="0" t="n">
        <v>1</v>
      </c>
      <c r="D1895" s="16" t="n">
        <v>17397</v>
      </c>
      <c r="E1895" s="16" t="n">
        <v>260</v>
      </c>
      <c r="F1895" s="16" t="n">
        <v>492</v>
      </c>
      <c r="G1895" s="16" t="n">
        <v>1033</v>
      </c>
      <c r="H1895" s="16" t="n">
        <v>93</v>
      </c>
    </row>
    <row r="1896" customFormat="false" ht="15" hidden="false" customHeight="false" outlineLevel="0" collapsed="false">
      <c r="A1896" s="0" t="n">
        <v>3171</v>
      </c>
      <c r="B1896" s="15" t="n">
        <v>45901</v>
      </c>
      <c r="C1896" s="0" t="n">
        <v>1</v>
      </c>
      <c r="D1896" s="16" t="n">
        <v>17386</v>
      </c>
      <c r="E1896" s="16" t="n">
        <v>303</v>
      </c>
      <c r="F1896" s="16" t="n">
        <v>515</v>
      </c>
      <c r="G1896" s="16" t="n">
        <v>1180</v>
      </c>
      <c r="H1896" s="16" t="n">
        <v>130</v>
      </c>
    </row>
    <row r="1897" customFormat="false" ht="15" hidden="false" customHeight="false" outlineLevel="0" collapsed="false">
      <c r="A1897" s="0" t="n">
        <v>3171</v>
      </c>
      <c r="B1897" s="15" t="n">
        <v>45992</v>
      </c>
      <c r="C1897" s="0" t="n">
        <v>1</v>
      </c>
      <c r="D1897" s="16" t="n">
        <v>17367</v>
      </c>
      <c r="E1897" s="16" t="n">
        <v>334</v>
      </c>
      <c r="F1897" s="16" t="n">
        <v>525</v>
      </c>
      <c r="G1897" s="16" t="n">
        <v>1339</v>
      </c>
      <c r="H1897" s="16" t="n">
        <v>157</v>
      </c>
    </row>
    <row r="1898" customFormat="false" ht="15" hidden="false" customHeight="false" outlineLevel="0" collapsed="false">
      <c r="A1898" s="0" t="n">
        <v>3171</v>
      </c>
      <c r="B1898" s="15" t="n">
        <v>46082</v>
      </c>
      <c r="C1898" s="0" t="n">
        <v>1</v>
      </c>
      <c r="D1898" s="16" t="n">
        <v>17270</v>
      </c>
      <c r="E1898" s="16" t="n">
        <v>370</v>
      </c>
      <c r="F1898" s="16" t="n">
        <v>569</v>
      </c>
      <c r="G1898" s="16" t="n">
        <v>749</v>
      </c>
      <c r="H1898" s="16" t="n">
        <v>112</v>
      </c>
    </row>
    <row r="1899" customFormat="false" ht="15" hidden="false" customHeight="false" outlineLevel="0" collapsed="false">
      <c r="A1899" s="0" t="n">
        <v>3171</v>
      </c>
      <c r="B1899" s="15" t="n">
        <v>46174</v>
      </c>
      <c r="C1899" s="0" t="n">
        <v>1</v>
      </c>
      <c r="D1899" s="16" t="n">
        <v>17312</v>
      </c>
      <c r="E1899" s="16" t="n">
        <v>418</v>
      </c>
      <c r="F1899" s="16" t="n">
        <v>633</v>
      </c>
      <c r="G1899" s="16" t="n">
        <v>962</v>
      </c>
      <c r="H1899" s="16" t="n">
        <v>167</v>
      </c>
    </row>
    <row r="1900" customFormat="false" ht="15" hidden="false" customHeight="false" outlineLevel="0" collapsed="false">
      <c r="A1900" s="0" t="n">
        <v>3172</v>
      </c>
      <c r="B1900" s="15" t="n">
        <v>45078</v>
      </c>
      <c r="C1900" s="0" t="n">
        <v>2</v>
      </c>
      <c r="D1900" s="16" t="n">
        <v>17485</v>
      </c>
      <c r="E1900" s="16" t="n">
        <v>92</v>
      </c>
      <c r="F1900" s="16" t="n">
        <v>230</v>
      </c>
      <c r="G1900" s="16" t="n">
        <v>1027</v>
      </c>
      <c r="H1900" s="16" t="n">
        <v>71</v>
      </c>
    </row>
    <row r="1901" customFormat="false" ht="15" hidden="false" customHeight="false" outlineLevel="0" collapsed="false">
      <c r="A1901" s="0" t="n">
        <v>3172</v>
      </c>
      <c r="B1901" s="15" t="n">
        <v>45170</v>
      </c>
      <c r="C1901" s="0" t="n">
        <v>2</v>
      </c>
      <c r="D1901" s="16" t="n">
        <v>17589</v>
      </c>
      <c r="E1901" s="16" t="n">
        <v>105</v>
      </c>
      <c r="F1901" s="16" t="n">
        <v>236</v>
      </c>
      <c r="G1901" s="16" t="n">
        <v>1207</v>
      </c>
      <c r="H1901" s="16" t="n">
        <v>81</v>
      </c>
    </row>
    <row r="1902" customFormat="false" ht="15" hidden="false" customHeight="false" outlineLevel="0" collapsed="false">
      <c r="A1902" s="0" t="n">
        <v>3172</v>
      </c>
      <c r="B1902" s="15" t="n">
        <v>45261</v>
      </c>
      <c r="C1902" s="0" t="n">
        <v>2</v>
      </c>
      <c r="D1902" s="16" t="n">
        <v>17644</v>
      </c>
      <c r="E1902" s="16" t="n">
        <v>120</v>
      </c>
      <c r="F1902" s="16" t="n">
        <v>240</v>
      </c>
      <c r="G1902" s="16" t="n">
        <v>1397</v>
      </c>
      <c r="H1902" s="16" t="n">
        <v>92</v>
      </c>
    </row>
    <row r="1903" customFormat="false" ht="15" hidden="false" customHeight="false" outlineLevel="0" collapsed="false">
      <c r="A1903" s="0" t="n">
        <v>3172</v>
      </c>
      <c r="B1903" s="15" t="n">
        <v>45352</v>
      </c>
      <c r="C1903" s="0" t="n">
        <v>2</v>
      </c>
      <c r="D1903" s="16" t="n">
        <v>17788</v>
      </c>
      <c r="E1903" s="16" t="n">
        <v>136</v>
      </c>
      <c r="F1903" s="16" t="n">
        <v>257</v>
      </c>
      <c r="G1903" s="16" t="n">
        <v>861</v>
      </c>
      <c r="H1903" s="16" t="n">
        <v>67</v>
      </c>
    </row>
    <row r="1904" customFormat="false" ht="15" hidden="false" customHeight="false" outlineLevel="0" collapsed="false">
      <c r="A1904" s="0" t="n">
        <v>3172</v>
      </c>
      <c r="B1904" s="15" t="n">
        <v>45444</v>
      </c>
      <c r="C1904" s="0" t="n">
        <v>2</v>
      </c>
      <c r="D1904" s="16" t="n">
        <v>17892</v>
      </c>
      <c r="E1904" s="16" t="n">
        <v>160</v>
      </c>
      <c r="F1904" s="16" t="n">
        <v>281</v>
      </c>
      <c r="G1904" s="16" t="n">
        <v>1088</v>
      </c>
      <c r="H1904" s="16" t="n">
        <v>90</v>
      </c>
    </row>
    <row r="1905" customFormat="false" ht="15" hidden="false" customHeight="false" outlineLevel="0" collapsed="false">
      <c r="A1905" s="0" t="n">
        <v>3172</v>
      </c>
      <c r="B1905" s="15" t="n">
        <v>45536</v>
      </c>
      <c r="C1905" s="0" t="n">
        <v>2</v>
      </c>
      <c r="D1905" s="16" t="n">
        <v>17920</v>
      </c>
      <c r="E1905" s="16" t="n">
        <v>172</v>
      </c>
      <c r="F1905" s="16" t="n">
        <v>304</v>
      </c>
      <c r="G1905" s="16" t="n">
        <v>1312</v>
      </c>
      <c r="H1905" s="16" t="n">
        <v>101</v>
      </c>
    </row>
    <row r="1906" customFormat="false" ht="15" hidden="false" customHeight="false" outlineLevel="0" collapsed="false">
      <c r="A1906" s="0" t="n">
        <v>3172</v>
      </c>
      <c r="B1906" s="15" t="n">
        <v>45627</v>
      </c>
      <c r="C1906" s="0" t="n">
        <v>2</v>
      </c>
      <c r="D1906" s="16" t="n">
        <v>17810</v>
      </c>
      <c r="E1906" s="16" t="n">
        <v>184</v>
      </c>
      <c r="F1906" s="16" t="n">
        <v>325</v>
      </c>
      <c r="G1906" s="16" t="n">
        <v>1484</v>
      </c>
      <c r="H1906" s="16" t="n">
        <v>113</v>
      </c>
    </row>
    <row r="1907" customFormat="false" ht="15" hidden="false" customHeight="false" outlineLevel="0" collapsed="false">
      <c r="A1907" s="0" t="n">
        <v>3172</v>
      </c>
      <c r="B1907" s="15" t="n">
        <v>45717</v>
      </c>
      <c r="C1907" s="0" t="n">
        <v>2</v>
      </c>
      <c r="D1907" s="16" t="n">
        <v>17855</v>
      </c>
      <c r="E1907" s="16" t="n">
        <v>200</v>
      </c>
      <c r="F1907" s="16" t="n">
        <v>358</v>
      </c>
      <c r="G1907" s="16" t="n">
        <v>800</v>
      </c>
      <c r="H1907" s="16" t="n">
        <v>51</v>
      </c>
    </row>
    <row r="1908" customFormat="false" ht="15" hidden="false" customHeight="false" outlineLevel="0" collapsed="false">
      <c r="A1908" s="0" t="n">
        <v>3172</v>
      </c>
      <c r="B1908" s="15" t="n">
        <v>45809</v>
      </c>
      <c r="C1908" s="0" t="n">
        <v>2</v>
      </c>
      <c r="D1908" s="16" t="n">
        <v>17962</v>
      </c>
      <c r="E1908" s="16" t="n">
        <v>227</v>
      </c>
      <c r="F1908" s="16" t="n">
        <v>378</v>
      </c>
      <c r="G1908" s="16" t="n">
        <v>997</v>
      </c>
      <c r="H1908" s="16" t="n">
        <v>76</v>
      </c>
    </row>
    <row r="1909" customFormat="false" ht="15" hidden="false" customHeight="false" outlineLevel="0" collapsed="false">
      <c r="A1909" s="0" t="n">
        <v>3172</v>
      </c>
      <c r="B1909" s="15" t="n">
        <v>45901</v>
      </c>
      <c r="C1909" s="0" t="n">
        <v>2</v>
      </c>
      <c r="D1909" s="16" t="n">
        <v>17896</v>
      </c>
      <c r="E1909" s="16" t="n">
        <v>259</v>
      </c>
      <c r="F1909" s="16" t="n">
        <v>399</v>
      </c>
      <c r="G1909" s="16" t="n">
        <v>1194</v>
      </c>
      <c r="H1909" s="16" t="n">
        <v>106</v>
      </c>
    </row>
    <row r="1910" customFormat="false" ht="15" hidden="false" customHeight="false" outlineLevel="0" collapsed="false">
      <c r="A1910" s="0" t="n">
        <v>3172</v>
      </c>
      <c r="B1910" s="15" t="n">
        <v>45992</v>
      </c>
      <c r="C1910" s="0" t="n">
        <v>2</v>
      </c>
      <c r="D1910" s="16" t="n">
        <v>17946</v>
      </c>
      <c r="E1910" s="16" t="n">
        <v>281</v>
      </c>
      <c r="F1910" s="16" t="n">
        <v>441</v>
      </c>
      <c r="G1910" s="16" t="n">
        <v>1402</v>
      </c>
      <c r="H1910" s="16" t="n">
        <v>127</v>
      </c>
    </row>
    <row r="1911" customFormat="false" ht="15" hidden="false" customHeight="false" outlineLevel="0" collapsed="false">
      <c r="A1911" s="0" t="n">
        <v>3172</v>
      </c>
      <c r="B1911" s="15" t="n">
        <v>46082</v>
      </c>
      <c r="C1911" s="0" t="n">
        <v>2</v>
      </c>
      <c r="D1911" s="16" t="n">
        <v>18052</v>
      </c>
      <c r="E1911" s="16" t="n">
        <v>311</v>
      </c>
      <c r="F1911" s="16" t="n">
        <v>486</v>
      </c>
      <c r="G1911" s="16" t="n">
        <v>800</v>
      </c>
      <c r="H1911" s="16" t="n">
        <v>97</v>
      </c>
    </row>
    <row r="1912" customFormat="false" ht="15" hidden="false" customHeight="false" outlineLevel="0" collapsed="false">
      <c r="A1912" s="0" t="n">
        <v>3172</v>
      </c>
      <c r="B1912" s="15" t="n">
        <v>46174</v>
      </c>
      <c r="C1912" s="0" t="n">
        <v>2</v>
      </c>
      <c r="D1912" s="16" t="n">
        <v>18071</v>
      </c>
      <c r="E1912" s="16" t="n">
        <v>366</v>
      </c>
      <c r="F1912" s="16" t="n">
        <v>532</v>
      </c>
      <c r="G1912" s="16" t="n">
        <v>1050</v>
      </c>
      <c r="H1912" s="16" t="n">
        <v>152</v>
      </c>
    </row>
    <row r="1913" customFormat="false" ht="15" hidden="false" customHeight="false" outlineLevel="0" collapsed="false">
      <c r="A1913" s="0" t="n">
        <v>3173</v>
      </c>
      <c r="B1913" s="15" t="n">
        <v>45078</v>
      </c>
      <c r="C1913" s="0" t="n">
        <v>2</v>
      </c>
      <c r="D1913" s="16" t="n">
        <v>24648</v>
      </c>
      <c r="E1913" s="16" t="n">
        <v>216</v>
      </c>
      <c r="F1913" s="16" t="n">
        <v>385</v>
      </c>
      <c r="G1913" s="16" t="n">
        <v>1915</v>
      </c>
      <c r="H1913" s="16" t="n">
        <v>153</v>
      </c>
    </row>
    <row r="1914" customFormat="false" ht="15" hidden="false" customHeight="false" outlineLevel="0" collapsed="false">
      <c r="A1914" s="0" t="n">
        <v>3173</v>
      </c>
      <c r="B1914" s="15" t="n">
        <v>45170</v>
      </c>
      <c r="C1914" s="0" t="n">
        <v>2</v>
      </c>
      <c r="D1914" s="16" t="n">
        <v>25000</v>
      </c>
      <c r="E1914" s="16" t="n">
        <v>249</v>
      </c>
      <c r="F1914" s="16" t="n">
        <v>423</v>
      </c>
      <c r="G1914" s="16" t="n">
        <v>2273</v>
      </c>
      <c r="H1914" s="16" t="n">
        <v>189</v>
      </c>
    </row>
    <row r="1915" customFormat="false" ht="15" hidden="false" customHeight="false" outlineLevel="0" collapsed="false">
      <c r="A1915" s="0" t="n">
        <v>3173</v>
      </c>
      <c r="B1915" s="15" t="n">
        <v>45261</v>
      </c>
      <c r="C1915" s="0" t="n">
        <v>2</v>
      </c>
      <c r="D1915" s="16" t="n">
        <v>25212</v>
      </c>
      <c r="E1915" s="16" t="n">
        <v>300</v>
      </c>
      <c r="F1915" s="16" t="n">
        <v>461</v>
      </c>
      <c r="G1915" s="16" t="n">
        <v>2655</v>
      </c>
      <c r="H1915" s="16" t="n">
        <v>237</v>
      </c>
    </row>
    <row r="1916" customFormat="false" ht="15" hidden="false" customHeight="false" outlineLevel="0" collapsed="false">
      <c r="A1916" s="0" t="n">
        <v>3173</v>
      </c>
      <c r="B1916" s="15" t="n">
        <v>45352</v>
      </c>
      <c r="C1916" s="0" t="n">
        <v>2</v>
      </c>
      <c r="D1916" s="16" t="n">
        <v>25444</v>
      </c>
      <c r="E1916" s="16" t="n">
        <v>356</v>
      </c>
      <c r="F1916" s="16" t="n">
        <v>480</v>
      </c>
      <c r="G1916" s="16" t="n">
        <v>1732</v>
      </c>
      <c r="H1916" s="16" t="n">
        <v>201</v>
      </c>
    </row>
    <row r="1917" customFormat="false" ht="15" hidden="false" customHeight="false" outlineLevel="0" collapsed="false">
      <c r="A1917" s="0" t="n">
        <v>3173</v>
      </c>
      <c r="B1917" s="15" t="n">
        <v>45444</v>
      </c>
      <c r="C1917" s="0" t="n">
        <v>2</v>
      </c>
      <c r="D1917" s="16" t="n">
        <v>26143</v>
      </c>
      <c r="E1917" s="16" t="n">
        <v>405</v>
      </c>
      <c r="F1917" s="16" t="n">
        <v>608</v>
      </c>
      <c r="G1917" s="16" t="n">
        <v>2276</v>
      </c>
      <c r="H1917" s="16" t="n">
        <v>245</v>
      </c>
    </row>
    <row r="1918" customFormat="false" ht="15" hidden="false" customHeight="false" outlineLevel="0" collapsed="false">
      <c r="A1918" s="0" t="n">
        <v>3173</v>
      </c>
      <c r="B1918" s="15" t="n">
        <v>45536</v>
      </c>
      <c r="C1918" s="0" t="n">
        <v>2</v>
      </c>
      <c r="D1918" s="16" t="n">
        <v>26374</v>
      </c>
      <c r="E1918" s="16" t="n">
        <v>442</v>
      </c>
      <c r="F1918" s="16" t="n">
        <v>698</v>
      </c>
      <c r="G1918" s="16" t="n">
        <v>2671</v>
      </c>
      <c r="H1918" s="16" t="n">
        <v>281</v>
      </c>
    </row>
    <row r="1919" customFormat="false" ht="15" hidden="false" customHeight="false" outlineLevel="0" collapsed="false">
      <c r="A1919" s="0" t="n">
        <v>3173</v>
      </c>
      <c r="B1919" s="15" t="n">
        <v>45627</v>
      </c>
      <c r="C1919" s="0" t="n">
        <v>2</v>
      </c>
      <c r="D1919" s="16" t="n">
        <v>26445</v>
      </c>
      <c r="E1919" s="16" t="n">
        <v>459</v>
      </c>
      <c r="F1919" s="16" t="n">
        <v>746</v>
      </c>
      <c r="G1919" s="16" t="n">
        <v>3056</v>
      </c>
      <c r="H1919" s="16" t="n">
        <v>304</v>
      </c>
    </row>
    <row r="1920" customFormat="false" ht="15" hidden="false" customHeight="false" outlineLevel="0" collapsed="false">
      <c r="A1920" s="0" t="n">
        <v>3173</v>
      </c>
      <c r="B1920" s="15" t="n">
        <v>45717</v>
      </c>
      <c r="C1920" s="0" t="n">
        <v>2</v>
      </c>
      <c r="D1920" s="16" t="n">
        <v>26653</v>
      </c>
      <c r="E1920" s="16" t="n">
        <v>510</v>
      </c>
      <c r="F1920" s="16" t="n">
        <v>806</v>
      </c>
      <c r="G1920" s="16" t="n">
        <v>1863</v>
      </c>
      <c r="H1920" s="16" t="n">
        <v>166</v>
      </c>
    </row>
    <row r="1921" customFormat="false" ht="15" hidden="false" customHeight="false" outlineLevel="0" collapsed="false">
      <c r="A1921" s="0" t="n">
        <v>3173</v>
      </c>
      <c r="B1921" s="15" t="n">
        <v>45809</v>
      </c>
      <c r="C1921" s="0" t="n">
        <v>2</v>
      </c>
      <c r="D1921" s="16" t="n">
        <v>26857</v>
      </c>
      <c r="E1921" s="16" t="n">
        <v>567</v>
      </c>
      <c r="F1921" s="16" t="n">
        <v>917</v>
      </c>
      <c r="G1921" s="16" t="n">
        <v>2349</v>
      </c>
      <c r="H1921" s="16" t="n">
        <v>225</v>
      </c>
    </row>
    <row r="1922" customFormat="false" ht="15" hidden="false" customHeight="false" outlineLevel="0" collapsed="false">
      <c r="A1922" s="0" t="n">
        <v>3173</v>
      </c>
      <c r="B1922" s="15" t="n">
        <v>45901</v>
      </c>
      <c r="C1922" s="0" t="n">
        <v>2</v>
      </c>
      <c r="D1922" s="16" t="n">
        <v>27011</v>
      </c>
      <c r="E1922" s="16" t="n">
        <v>631</v>
      </c>
      <c r="F1922" s="16" t="n">
        <v>1001</v>
      </c>
      <c r="G1922" s="16" t="n">
        <v>2802</v>
      </c>
      <c r="H1922" s="16" t="n">
        <v>290</v>
      </c>
    </row>
    <row r="1923" customFormat="false" ht="15" hidden="false" customHeight="false" outlineLevel="0" collapsed="false">
      <c r="A1923" s="0" t="n">
        <v>3173</v>
      </c>
      <c r="B1923" s="15" t="n">
        <v>45992</v>
      </c>
      <c r="C1923" s="0" t="n">
        <v>2</v>
      </c>
      <c r="D1923" s="16" t="n">
        <v>27079</v>
      </c>
      <c r="E1923" s="16" t="n">
        <v>695</v>
      </c>
      <c r="F1923" s="16" t="n">
        <v>1081</v>
      </c>
      <c r="G1923" s="16" t="n">
        <v>3160</v>
      </c>
      <c r="H1923" s="16" t="n">
        <v>350</v>
      </c>
    </row>
    <row r="1924" customFormat="false" ht="15" hidden="false" customHeight="false" outlineLevel="0" collapsed="false">
      <c r="A1924" s="0" t="n">
        <v>3173</v>
      </c>
      <c r="B1924" s="15" t="n">
        <v>46082</v>
      </c>
      <c r="C1924" s="0" t="n">
        <v>2</v>
      </c>
      <c r="D1924" s="16" t="n">
        <v>27146</v>
      </c>
      <c r="E1924" s="16" t="n">
        <v>763</v>
      </c>
      <c r="F1924" s="16" t="n">
        <v>1156</v>
      </c>
      <c r="G1924" s="16" t="n">
        <v>1761</v>
      </c>
      <c r="H1924" s="16" t="n">
        <v>273</v>
      </c>
    </row>
    <row r="1925" customFormat="false" ht="15" hidden="false" customHeight="false" outlineLevel="0" collapsed="false">
      <c r="A1925" s="0" t="n">
        <v>3173</v>
      </c>
      <c r="B1925" s="15" t="n">
        <v>46174</v>
      </c>
      <c r="C1925" s="0" t="n">
        <v>2</v>
      </c>
      <c r="D1925" s="16" t="n">
        <v>27274</v>
      </c>
      <c r="E1925" s="16" t="n">
        <v>887</v>
      </c>
      <c r="F1925" s="16" t="n">
        <v>1253</v>
      </c>
      <c r="G1925" s="16" t="n">
        <v>2210</v>
      </c>
      <c r="H1925" s="16" t="n">
        <v>391</v>
      </c>
    </row>
    <row r="1926" customFormat="false" ht="15" hidden="false" customHeight="false" outlineLevel="0" collapsed="false">
      <c r="A1926" s="0" t="n">
        <v>3174</v>
      </c>
      <c r="B1926" s="15" t="n">
        <v>45078</v>
      </c>
      <c r="C1926" s="0" t="n">
        <v>1</v>
      </c>
      <c r="D1926" s="16" t="n">
        <v>27196</v>
      </c>
      <c r="E1926" s="16" t="n">
        <v>79</v>
      </c>
      <c r="F1926" s="16" t="n">
        <v>513</v>
      </c>
      <c r="G1926" s="16" t="n">
        <v>1392</v>
      </c>
      <c r="H1926" s="16" t="n">
        <v>47</v>
      </c>
    </row>
    <row r="1927" customFormat="false" ht="15" hidden="false" customHeight="false" outlineLevel="0" collapsed="false">
      <c r="A1927" s="0" t="n">
        <v>3174</v>
      </c>
      <c r="B1927" s="15" t="n">
        <v>45170</v>
      </c>
      <c r="C1927" s="0" t="n">
        <v>1</v>
      </c>
      <c r="D1927" s="16" t="n">
        <v>27416</v>
      </c>
      <c r="E1927" s="16" t="n">
        <v>101</v>
      </c>
      <c r="F1927" s="16" t="n">
        <v>511</v>
      </c>
      <c r="G1927" s="16" t="n">
        <v>1728</v>
      </c>
      <c r="H1927" s="16" t="n">
        <v>70</v>
      </c>
    </row>
    <row r="1928" customFormat="false" ht="15" hidden="false" customHeight="false" outlineLevel="0" collapsed="false">
      <c r="A1928" s="0" t="n">
        <v>3174</v>
      </c>
      <c r="B1928" s="15" t="n">
        <v>45261</v>
      </c>
      <c r="C1928" s="0" t="n">
        <v>1</v>
      </c>
      <c r="D1928" s="16" t="n">
        <v>27599</v>
      </c>
      <c r="E1928" s="16" t="n">
        <v>115</v>
      </c>
      <c r="F1928" s="16" t="n">
        <v>525</v>
      </c>
      <c r="G1928" s="16" t="n">
        <v>2032</v>
      </c>
      <c r="H1928" s="16" t="n">
        <v>84</v>
      </c>
    </row>
    <row r="1929" customFormat="false" ht="15" hidden="false" customHeight="false" outlineLevel="0" collapsed="false">
      <c r="A1929" s="0" t="n">
        <v>3174</v>
      </c>
      <c r="B1929" s="15" t="n">
        <v>45352</v>
      </c>
      <c r="C1929" s="0" t="n">
        <v>1</v>
      </c>
      <c r="D1929" s="16" t="n">
        <v>27756</v>
      </c>
      <c r="E1929" s="16" t="n">
        <v>139</v>
      </c>
      <c r="F1929" s="16" t="n">
        <v>553</v>
      </c>
      <c r="G1929" s="16" t="n">
        <v>1320</v>
      </c>
      <c r="H1929" s="16" t="n">
        <v>77</v>
      </c>
    </row>
    <row r="1930" customFormat="false" ht="15" hidden="false" customHeight="false" outlineLevel="0" collapsed="false">
      <c r="A1930" s="0" t="n">
        <v>3174</v>
      </c>
      <c r="B1930" s="15" t="n">
        <v>45444</v>
      </c>
      <c r="C1930" s="0" t="n">
        <v>1</v>
      </c>
      <c r="D1930" s="16" t="n">
        <v>28022</v>
      </c>
      <c r="E1930" s="16" t="n">
        <v>158</v>
      </c>
      <c r="F1930" s="16" t="n">
        <v>578</v>
      </c>
      <c r="G1930" s="16" t="n">
        <v>1613</v>
      </c>
      <c r="H1930" s="16" t="n">
        <v>94</v>
      </c>
    </row>
    <row r="1931" customFormat="false" ht="15" hidden="false" customHeight="false" outlineLevel="0" collapsed="false">
      <c r="A1931" s="0" t="n">
        <v>3174</v>
      </c>
      <c r="B1931" s="15" t="n">
        <v>45536</v>
      </c>
      <c r="C1931" s="0" t="n">
        <v>1</v>
      </c>
      <c r="D1931" s="16" t="n">
        <v>28172</v>
      </c>
      <c r="E1931" s="16" t="n">
        <v>174</v>
      </c>
      <c r="F1931" s="16" t="n">
        <v>615</v>
      </c>
      <c r="G1931" s="16" t="n">
        <v>1864</v>
      </c>
      <c r="H1931" s="16" t="n">
        <v>109</v>
      </c>
    </row>
    <row r="1932" customFormat="false" ht="15" hidden="false" customHeight="false" outlineLevel="0" collapsed="false">
      <c r="A1932" s="0" t="n">
        <v>3174</v>
      </c>
      <c r="B1932" s="15" t="n">
        <v>45627</v>
      </c>
      <c r="C1932" s="0" t="n">
        <v>1</v>
      </c>
      <c r="D1932" s="16" t="n">
        <v>28178</v>
      </c>
      <c r="E1932" s="16" t="n">
        <v>192</v>
      </c>
      <c r="F1932" s="16" t="n">
        <v>644</v>
      </c>
      <c r="G1932" s="16" t="n">
        <v>2115</v>
      </c>
      <c r="H1932" s="16" t="n">
        <v>129</v>
      </c>
    </row>
    <row r="1933" customFormat="false" ht="15" hidden="false" customHeight="false" outlineLevel="0" collapsed="false">
      <c r="A1933" s="0" t="n">
        <v>3174</v>
      </c>
      <c r="B1933" s="15" t="n">
        <v>45717</v>
      </c>
      <c r="C1933" s="0" t="n">
        <v>1</v>
      </c>
      <c r="D1933" s="16" t="n">
        <v>28179</v>
      </c>
      <c r="E1933" s="16" t="n">
        <v>216</v>
      </c>
      <c r="F1933" s="16" t="n">
        <v>688</v>
      </c>
      <c r="G1933" s="16" t="n">
        <v>1138</v>
      </c>
      <c r="H1933" s="16" t="n">
        <v>78</v>
      </c>
    </row>
    <row r="1934" customFormat="false" ht="15" hidden="false" customHeight="false" outlineLevel="0" collapsed="false">
      <c r="A1934" s="0" t="n">
        <v>3174</v>
      </c>
      <c r="B1934" s="15" t="n">
        <v>45809</v>
      </c>
      <c r="C1934" s="0" t="n">
        <v>1</v>
      </c>
      <c r="D1934" s="16" t="n">
        <v>28311</v>
      </c>
      <c r="E1934" s="16" t="n">
        <v>242</v>
      </c>
      <c r="F1934" s="16" t="n">
        <v>767</v>
      </c>
      <c r="G1934" s="16" t="n">
        <v>1430</v>
      </c>
      <c r="H1934" s="16" t="n">
        <v>104</v>
      </c>
    </row>
    <row r="1935" customFormat="false" ht="15" hidden="false" customHeight="false" outlineLevel="0" collapsed="false">
      <c r="A1935" s="0" t="n">
        <v>3174</v>
      </c>
      <c r="B1935" s="15" t="n">
        <v>45901</v>
      </c>
      <c r="C1935" s="0" t="n">
        <v>1</v>
      </c>
      <c r="D1935" s="16" t="n">
        <v>28443</v>
      </c>
      <c r="E1935" s="16" t="n">
        <v>269</v>
      </c>
      <c r="F1935" s="16" t="n">
        <v>798</v>
      </c>
      <c r="G1935" s="16" t="n">
        <v>1695</v>
      </c>
      <c r="H1935" s="16" t="n">
        <v>131</v>
      </c>
    </row>
    <row r="1936" customFormat="false" ht="15" hidden="false" customHeight="false" outlineLevel="0" collapsed="false">
      <c r="A1936" s="0" t="n">
        <v>3174</v>
      </c>
      <c r="B1936" s="15" t="n">
        <v>45992</v>
      </c>
      <c r="C1936" s="0" t="n">
        <v>1</v>
      </c>
      <c r="D1936" s="16" t="n">
        <v>28516</v>
      </c>
      <c r="E1936" s="16" t="n">
        <v>287</v>
      </c>
      <c r="F1936" s="16" t="n">
        <v>858</v>
      </c>
      <c r="G1936" s="16" t="n">
        <v>1936</v>
      </c>
      <c r="H1936" s="16" t="n">
        <v>146</v>
      </c>
    </row>
    <row r="1937" customFormat="false" ht="15" hidden="false" customHeight="false" outlineLevel="0" collapsed="false">
      <c r="A1937" s="0" t="n">
        <v>3174</v>
      </c>
      <c r="B1937" s="15" t="n">
        <v>46082</v>
      </c>
      <c r="C1937" s="0" t="n">
        <v>1</v>
      </c>
      <c r="D1937" s="16" t="n">
        <v>28737</v>
      </c>
      <c r="E1937" s="16" t="n">
        <v>332</v>
      </c>
      <c r="F1937" s="16" t="n">
        <v>951</v>
      </c>
      <c r="G1937" s="16" t="n">
        <v>1167</v>
      </c>
      <c r="H1937" s="16" t="n">
        <v>120</v>
      </c>
    </row>
    <row r="1938" customFormat="false" ht="15" hidden="false" customHeight="false" outlineLevel="0" collapsed="false">
      <c r="A1938" s="0" t="n">
        <v>3174</v>
      </c>
      <c r="B1938" s="15" t="n">
        <v>46174</v>
      </c>
      <c r="C1938" s="0" t="n">
        <v>1</v>
      </c>
      <c r="D1938" s="16" t="n">
        <v>28912</v>
      </c>
      <c r="E1938" s="16" t="n">
        <v>419</v>
      </c>
      <c r="F1938" s="16" t="n">
        <v>1039</v>
      </c>
      <c r="G1938" s="16" t="n">
        <v>1587</v>
      </c>
      <c r="H1938" s="16" t="n">
        <v>200</v>
      </c>
    </row>
    <row r="1939" customFormat="false" ht="15" hidden="false" customHeight="false" outlineLevel="0" collapsed="false">
      <c r="A1939" s="0" t="n">
        <v>3175</v>
      </c>
      <c r="B1939" s="15" t="n">
        <v>45078</v>
      </c>
      <c r="C1939" s="0" t="n">
        <v>1</v>
      </c>
      <c r="D1939" s="16" t="n">
        <v>58958</v>
      </c>
      <c r="E1939" s="16" t="n">
        <v>389</v>
      </c>
      <c r="F1939" s="16" t="n">
        <v>1314</v>
      </c>
      <c r="G1939" s="16" t="n">
        <v>5461</v>
      </c>
      <c r="H1939" s="16" t="n">
        <v>229</v>
      </c>
    </row>
    <row r="1940" customFormat="false" ht="15" hidden="false" customHeight="false" outlineLevel="0" collapsed="false">
      <c r="A1940" s="0" t="n">
        <v>3175</v>
      </c>
      <c r="B1940" s="15" t="n">
        <v>45170</v>
      </c>
      <c r="C1940" s="0" t="n">
        <v>1</v>
      </c>
      <c r="D1940" s="16" t="n">
        <v>59872</v>
      </c>
      <c r="E1940" s="16" t="n">
        <v>451</v>
      </c>
      <c r="F1940" s="16" t="n">
        <v>1327</v>
      </c>
      <c r="G1940" s="16" t="n">
        <v>6641</v>
      </c>
      <c r="H1940" s="16" t="n">
        <v>284</v>
      </c>
    </row>
    <row r="1941" customFormat="false" ht="15" hidden="false" customHeight="false" outlineLevel="0" collapsed="false">
      <c r="A1941" s="0" t="n">
        <v>3175</v>
      </c>
      <c r="B1941" s="15" t="n">
        <v>45261</v>
      </c>
      <c r="C1941" s="0" t="n">
        <v>1</v>
      </c>
      <c r="D1941" s="16" t="n">
        <v>60433</v>
      </c>
      <c r="E1941" s="16" t="n">
        <v>471</v>
      </c>
      <c r="F1941" s="16" t="n">
        <v>1358</v>
      </c>
      <c r="G1941" s="16" t="n">
        <v>7724</v>
      </c>
      <c r="H1941" s="16" t="n">
        <v>320</v>
      </c>
    </row>
    <row r="1942" customFormat="false" ht="15" hidden="false" customHeight="false" outlineLevel="0" collapsed="false">
      <c r="A1942" s="0" t="n">
        <v>3175</v>
      </c>
      <c r="B1942" s="15" t="n">
        <v>45352</v>
      </c>
      <c r="C1942" s="0" t="n">
        <v>1</v>
      </c>
      <c r="D1942" s="16" t="n">
        <v>61931</v>
      </c>
      <c r="E1942" s="16" t="n">
        <v>556</v>
      </c>
      <c r="F1942" s="16" t="n">
        <v>1420</v>
      </c>
      <c r="G1942" s="16" t="n">
        <v>5000</v>
      </c>
      <c r="H1942" s="16" t="n">
        <v>318</v>
      </c>
    </row>
    <row r="1943" customFormat="false" ht="15" hidden="false" customHeight="false" outlineLevel="0" collapsed="false">
      <c r="A1943" s="0" t="n">
        <v>3175</v>
      </c>
      <c r="B1943" s="15" t="n">
        <v>45444</v>
      </c>
      <c r="C1943" s="0" t="n">
        <v>1</v>
      </c>
      <c r="D1943" s="16" t="n">
        <v>61599</v>
      </c>
      <c r="E1943" s="16" t="n">
        <v>586</v>
      </c>
      <c r="F1943" s="16" t="n">
        <v>1506</v>
      </c>
      <c r="G1943" s="16" t="n">
        <v>6235</v>
      </c>
      <c r="H1943" s="16" t="n">
        <v>357</v>
      </c>
    </row>
    <row r="1944" customFormat="false" ht="15" hidden="false" customHeight="false" outlineLevel="0" collapsed="false">
      <c r="A1944" s="0" t="n">
        <v>3175</v>
      </c>
      <c r="B1944" s="15" t="n">
        <v>45536</v>
      </c>
      <c r="C1944" s="0" t="n">
        <v>1</v>
      </c>
      <c r="D1944" s="16" t="n">
        <v>61936</v>
      </c>
      <c r="E1944" s="16" t="n">
        <v>614</v>
      </c>
      <c r="F1944" s="16" t="n">
        <v>1618</v>
      </c>
      <c r="G1944" s="16" t="n">
        <v>7262</v>
      </c>
      <c r="H1944" s="16" t="n">
        <v>389</v>
      </c>
    </row>
    <row r="1945" customFormat="false" ht="15" hidden="false" customHeight="false" outlineLevel="0" collapsed="false">
      <c r="A1945" s="0" t="n">
        <v>3175</v>
      </c>
      <c r="B1945" s="15" t="n">
        <v>45627</v>
      </c>
      <c r="C1945" s="0" t="n">
        <v>1</v>
      </c>
      <c r="D1945" s="16" t="n">
        <v>61569</v>
      </c>
      <c r="E1945" s="16" t="n">
        <v>637</v>
      </c>
      <c r="F1945" s="16" t="n">
        <v>1722</v>
      </c>
      <c r="G1945" s="16" t="n">
        <v>8281</v>
      </c>
      <c r="H1945" s="16" t="n">
        <v>410</v>
      </c>
    </row>
    <row r="1946" customFormat="false" ht="15" hidden="false" customHeight="false" outlineLevel="0" collapsed="false">
      <c r="A1946" s="0" t="n">
        <v>3175</v>
      </c>
      <c r="B1946" s="15" t="n">
        <v>45717</v>
      </c>
      <c r="C1946" s="0" t="n">
        <v>1</v>
      </c>
      <c r="D1946" s="16" t="n">
        <v>61556</v>
      </c>
      <c r="E1946" s="16" t="n">
        <v>671</v>
      </c>
      <c r="F1946" s="16" t="n">
        <v>1845</v>
      </c>
      <c r="G1946" s="16" t="n">
        <v>5094</v>
      </c>
      <c r="H1946" s="16" t="n">
        <v>236</v>
      </c>
    </row>
    <row r="1947" customFormat="false" ht="15" hidden="false" customHeight="false" outlineLevel="0" collapsed="false">
      <c r="A1947" s="0" t="n">
        <v>3175</v>
      </c>
      <c r="B1947" s="15" t="n">
        <v>45809</v>
      </c>
      <c r="C1947" s="0" t="n">
        <v>1</v>
      </c>
      <c r="D1947" s="16" t="n">
        <v>61936</v>
      </c>
      <c r="E1947" s="16" t="n">
        <v>764</v>
      </c>
      <c r="F1947" s="16" t="n">
        <v>2069</v>
      </c>
      <c r="G1947" s="16" t="n">
        <v>6372</v>
      </c>
      <c r="H1947" s="16" t="n">
        <v>330</v>
      </c>
    </row>
    <row r="1948" customFormat="false" ht="15" hidden="false" customHeight="false" outlineLevel="0" collapsed="false">
      <c r="A1948" s="0" t="n">
        <v>3175</v>
      </c>
      <c r="B1948" s="15" t="n">
        <v>45901</v>
      </c>
      <c r="C1948" s="0" t="n">
        <v>1</v>
      </c>
      <c r="D1948" s="16" t="n">
        <v>61983</v>
      </c>
      <c r="E1948" s="16" t="n">
        <v>917</v>
      </c>
      <c r="F1948" s="16" t="n">
        <v>2270</v>
      </c>
      <c r="G1948" s="16" t="n">
        <v>7468</v>
      </c>
      <c r="H1948" s="16" t="n">
        <v>486</v>
      </c>
    </row>
    <row r="1949" customFormat="false" ht="15" hidden="false" customHeight="false" outlineLevel="0" collapsed="false">
      <c r="A1949" s="0" t="n">
        <v>3175</v>
      </c>
      <c r="B1949" s="15" t="n">
        <v>45992</v>
      </c>
      <c r="C1949" s="0" t="n">
        <v>1</v>
      </c>
      <c r="D1949" s="16" t="n">
        <v>62441</v>
      </c>
      <c r="E1949" s="16" t="n">
        <v>1262</v>
      </c>
      <c r="F1949" s="16" t="n">
        <v>2489</v>
      </c>
      <c r="G1949" s="16" t="n">
        <v>8667</v>
      </c>
      <c r="H1949" s="16" t="n">
        <v>764</v>
      </c>
    </row>
    <row r="1950" customFormat="false" ht="15" hidden="false" customHeight="false" outlineLevel="0" collapsed="false">
      <c r="A1950" s="0" t="n">
        <v>3175</v>
      </c>
      <c r="B1950" s="15" t="n">
        <v>46082</v>
      </c>
      <c r="C1950" s="0" t="n">
        <v>1</v>
      </c>
      <c r="D1950" s="16" t="n">
        <v>62573</v>
      </c>
      <c r="E1950" s="16" t="n">
        <v>1209</v>
      </c>
      <c r="F1950" s="16" t="n">
        <v>2670</v>
      </c>
      <c r="G1950" s="16" t="n">
        <v>5212</v>
      </c>
      <c r="H1950" s="16" t="n">
        <v>592</v>
      </c>
    </row>
    <row r="1951" customFormat="false" ht="15" hidden="false" customHeight="false" outlineLevel="0" collapsed="false">
      <c r="A1951" s="0" t="n">
        <v>3175</v>
      </c>
      <c r="B1951" s="15" t="n">
        <v>46174</v>
      </c>
      <c r="C1951" s="0" t="n">
        <v>1</v>
      </c>
      <c r="D1951" s="16" t="n">
        <v>62671</v>
      </c>
      <c r="E1951" s="16" t="n">
        <v>1291</v>
      </c>
      <c r="F1951" s="16" t="n">
        <v>2786</v>
      </c>
      <c r="G1951" s="16" t="n">
        <v>6370</v>
      </c>
      <c r="H1951" s="16" t="n">
        <v>691</v>
      </c>
    </row>
    <row r="1952" customFormat="false" ht="15" hidden="false" customHeight="false" outlineLevel="0" collapsed="false">
      <c r="A1952" s="0" t="n">
        <v>3177</v>
      </c>
      <c r="B1952" s="15" t="n">
        <v>45078</v>
      </c>
      <c r="C1952" s="0" t="n">
        <v>1</v>
      </c>
      <c r="D1952" s="16" t="n">
        <v>8527</v>
      </c>
      <c r="E1952" s="16" t="n">
        <v>19</v>
      </c>
      <c r="F1952" s="16" t="n">
        <v>227</v>
      </c>
      <c r="G1952" s="16" t="n">
        <v>436</v>
      </c>
      <c r="H1952" s="16" t="n">
        <v>8</v>
      </c>
    </row>
    <row r="1953" customFormat="false" ht="15" hidden="false" customHeight="false" outlineLevel="0" collapsed="false">
      <c r="A1953" s="0" t="n">
        <v>3177</v>
      </c>
      <c r="B1953" s="15" t="n">
        <v>45170</v>
      </c>
      <c r="C1953" s="0" t="n">
        <v>1</v>
      </c>
      <c r="D1953" s="16" t="n">
        <v>8651</v>
      </c>
      <c r="E1953" s="16" t="n">
        <v>23</v>
      </c>
      <c r="F1953" s="16" t="n">
        <v>227</v>
      </c>
      <c r="G1953" s="16" t="n">
        <v>540</v>
      </c>
      <c r="H1953" s="16" t="n">
        <v>11</v>
      </c>
    </row>
    <row r="1954" customFormat="false" ht="15" hidden="false" customHeight="false" outlineLevel="0" collapsed="false">
      <c r="A1954" s="0" t="n">
        <v>3177</v>
      </c>
      <c r="B1954" s="15" t="n">
        <v>45261</v>
      </c>
      <c r="C1954" s="0" t="n">
        <v>1</v>
      </c>
      <c r="D1954" s="16" t="n">
        <v>8757</v>
      </c>
      <c r="E1954" s="16" t="n">
        <v>28</v>
      </c>
      <c r="F1954" s="16" t="n">
        <v>231</v>
      </c>
      <c r="G1954" s="16" t="n">
        <v>640</v>
      </c>
      <c r="H1954" s="16" t="n">
        <v>14</v>
      </c>
    </row>
    <row r="1955" customFormat="false" ht="15" hidden="false" customHeight="false" outlineLevel="0" collapsed="false">
      <c r="A1955" s="0" t="n">
        <v>3177</v>
      </c>
      <c r="B1955" s="15" t="n">
        <v>45352</v>
      </c>
      <c r="C1955" s="0" t="n">
        <v>1</v>
      </c>
      <c r="D1955" s="16" t="n">
        <v>8812</v>
      </c>
      <c r="E1955" s="16" t="n">
        <v>33</v>
      </c>
      <c r="F1955" s="16" t="n">
        <v>242</v>
      </c>
      <c r="G1955" s="16" t="n">
        <v>397</v>
      </c>
      <c r="H1955" s="16" t="n">
        <v>14</v>
      </c>
    </row>
    <row r="1956" customFormat="false" ht="15" hidden="false" customHeight="false" outlineLevel="0" collapsed="false">
      <c r="A1956" s="0" t="n">
        <v>3177</v>
      </c>
      <c r="B1956" s="15" t="n">
        <v>45444</v>
      </c>
      <c r="C1956" s="0" t="n">
        <v>1</v>
      </c>
      <c r="D1956" s="16" t="n">
        <v>8893</v>
      </c>
      <c r="E1956" s="16" t="n">
        <v>44</v>
      </c>
      <c r="F1956" s="16" t="n">
        <v>244</v>
      </c>
      <c r="G1956" s="16" t="n">
        <v>476</v>
      </c>
      <c r="H1956" s="16" t="n">
        <v>25</v>
      </c>
    </row>
    <row r="1957" customFormat="false" ht="15" hidden="false" customHeight="false" outlineLevel="0" collapsed="false">
      <c r="A1957" s="0" t="n">
        <v>3177</v>
      </c>
      <c r="B1957" s="15" t="n">
        <v>45536</v>
      </c>
      <c r="C1957" s="0" t="n">
        <v>1</v>
      </c>
      <c r="D1957" s="16" t="n">
        <v>8951</v>
      </c>
      <c r="E1957" s="16" t="n">
        <v>50</v>
      </c>
      <c r="F1957" s="16" t="n">
        <v>245</v>
      </c>
      <c r="G1957" s="16" t="n">
        <v>573</v>
      </c>
      <c r="H1957" s="16" t="n">
        <v>32</v>
      </c>
    </row>
    <row r="1958" customFormat="false" ht="15" hidden="false" customHeight="false" outlineLevel="0" collapsed="false">
      <c r="A1958" s="0" t="n">
        <v>3177</v>
      </c>
      <c r="B1958" s="15" t="n">
        <v>45627</v>
      </c>
      <c r="C1958" s="0" t="n">
        <v>1</v>
      </c>
      <c r="D1958" s="16" t="n">
        <v>8949</v>
      </c>
      <c r="E1958" s="16" t="n">
        <v>53</v>
      </c>
      <c r="F1958" s="16" t="n">
        <v>273</v>
      </c>
      <c r="G1958" s="16" t="n">
        <v>663</v>
      </c>
      <c r="H1958" s="16" t="n">
        <v>32</v>
      </c>
    </row>
    <row r="1959" customFormat="false" ht="15" hidden="false" customHeight="false" outlineLevel="0" collapsed="false">
      <c r="A1959" s="0" t="n">
        <v>3177</v>
      </c>
      <c r="B1959" s="15" t="n">
        <v>45717</v>
      </c>
      <c r="C1959" s="0" t="n">
        <v>1</v>
      </c>
      <c r="D1959" s="16" t="n">
        <v>8956</v>
      </c>
      <c r="E1959" s="16" t="n">
        <v>57</v>
      </c>
      <c r="F1959" s="16" t="n">
        <v>282</v>
      </c>
      <c r="G1959" s="16" t="n">
        <v>401</v>
      </c>
      <c r="H1959" s="16" t="n">
        <v>18</v>
      </c>
    </row>
    <row r="1960" customFormat="false" ht="15" hidden="false" customHeight="false" outlineLevel="0" collapsed="false">
      <c r="A1960" s="0" t="n">
        <v>3177</v>
      </c>
      <c r="B1960" s="15" t="n">
        <v>45809</v>
      </c>
      <c r="C1960" s="0" t="n">
        <v>1</v>
      </c>
      <c r="D1960" s="16" t="n">
        <v>8915</v>
      </c>
      <c r="E1960" s="16" t="n">
        <v>61</v>
      </c>
      <c r="F1960" s="16" t="n">
        <v>288</v>
      </c>
      <c r="G1960" s="16" t="n">
        <v>502</v>
      </c>
      <c r="H1960" s="16" t="n">
        <v>24</v>
      </c>
    </row>
    <row r="1961" customFormat="false" ht="15" hidden="false" customHeight="false" outlineLevel="0" collapsed="false">
      <c r="A1961" s="0" t="n">
        <v>3177</v>
      </c>
      <c r="B1961" s="15" t="n">
        <v>45901</v>
      </c>
      <c r="C1961" s="0" t="n">
        <v>1</v>
      </c>
      <c r="D1961" s="16" t="n">
        <v>9002</v>
      </c>
      <c r="E1961" s="16" t="n">
        <v>69</v>
      </c>
      <c r="F1961" s="16" t="n">
        <v>304</v>
      </c>
      <c r="G1961" s="16" t="n">
        <v>572</v>
      </c>
      <c r="H1961" s="16" t="n">
        <v>33</v>
      </c>
    </row>
    <row r="1962" customFormat="false" ht="15" hidden="false" customHeight="false" outlineLevel="0" collapsed="false">
      <c r="A1962" s="0" t="n">
        <v>3177</v>
      </c>
      <c r="B1962" s="15" t="n">
        <v>45992</v>
      </c>
      <c r="C1962" s="0" t="n">
        <v>1</v>
      </c>
      <c r="D1962" s="16" t="n">
        <v>9132</v>
      </c>
      <c r="E1962" s="16" t="n">
        <v>76</v>
      </c>
      <c r="F1962" s="16" t="n">
        <v>317</v>
      </c>
      <c r="G1962" s="16" t="n">
        <v>669</v>
      </c>
      <c r="H1962" s="16" t="n">
        <v>38</v>
      </c>
    </row>
    <row r="1963" customFormat="false" ht="15" hidden="false" customHeight="false" outlineLevel="0" collapsed="false">
      <c r="A1963" s="0" t="n">
        <v>3177</v>
      </c>
      <c r="B1963" s="15" t="n">
        <v>46082</v>
      </c>
      <c r="C1963" s="0" t="n">
        <v>1</v>
      </c>
      <c r="D1963" s="16" t="n">
        <v>9241</v>
      </c>
      <c r="E1963" s="16" t="n">
        <v>90</v>
      </c>
      <c r="F1963" s="16" t="n">
        <v>339</v>
      </c>
      <c r="G1963" s="16" t="n">
        <v>375</v>
      </c>
      <c r="H1963" s="16" t="n">
        <v>36</v>
      </c>
    </row>
    <row r="1964" customFormat="false" ht="15" hidden="false" customHeight="false" outlineLevel="0" collapsed="false">
      <c r="A1964" s="0" t="n">
        <v>3177</v>
      </c>
      <c r="B1964" s="15" t="n">
        <v>46174</v>
      </c>
      <c r="C1964" s="0" t="n">
        <v>1</v>
      </c>
      <c r="D1964" s="16" t="n">
        <v>9255</v>
      </c>
      <c r="E1964" s="16" t="n">
        <v>102</v>
      </c>
      <c r="F1964" s="16" t="n">
        <v>369</v>
      </c>
      <c r="G1964" s="16" t="n">
        <v>451</v>
      </c>
      <c r="H1964" s="16" t="n">
        <v>49</v>
      </c>
    </row>
    <row r="1965" customFormat="false" ht="15" hidden="false" customHeight="false" outlineLevel="0" collapsed="false">
      <c r="A1965" s="0" t="n">
        <v>3178</v>
      </c>
      <c r="B1965" s="15" t="n">
        <v>45078</v>
      </c>
      <c r="C1965" s="0" t="n">
        <v>4</v>
      </c>
      <c r="D1965" s="16" t="n">
        <v>27597</v>
      </c>
      <c r="E1965" s="16" t="n">
        <v>196</v>
      </c>
      <c r="F1965" s="16" t="n">
        <v>347</v>
      </c>
      <c r="G1965" s="16" t="n">
        <v>2102</v>
      </c>
      <c r="H1965" s="16" t="n">
        <v>131</v>
      </c>
    </row>
    <row r="1966" customFormat="false" ht="15" hidden="false" customHeight="false" outlineLevel="0" collapsed="false">
      <c r="A1966" s="0" t="n">
        <v>3178</v>
      </c>
      <c r="B1966" s="15" t="n">
        <v>45170</v>
      </c>
      <c r="C1966" s="0" t="n">
        <v>4</v>
      </c>
      <c r="D1966" s="16" t="n">
        <v>27637</v>
      </c>
      <c r="E1966" s="16" t="n">
        <v>236</v>
      </c>
      <c r="F1966" s="16" t="n">
        <v>357</v>
      </c>
      <c r="G1966" s="16" t="n">
        <v>2521</v>
      </c>
      <c r="H1966" s="16" t="n">
        <v>173</v>
      </c>
    </row>
    <row r="1967" customFormat="false" ht="15" hidden="false" customHeight="false" outlineLevel="0" collapsed="false">
      <c r="A1967" s="0" t="n">
        <v>3178</v>
      </c>
      <c r="B1967" s="15" t="n">
        <v>45261</v>
      </c>
      <c r="C1967" s="0" t="n">
        <v>4</v>
      </c>
      <c r="D1967" s="16" t="n">
        <v>27678</v>
      </c>
      <c r="E1967" s="16" t="n">
        <v>272</v>
      </c>
      <c r="F1967" s="16" t="n">
        <v>375</v>
      </c>
      <c r="G1967" s="16" t="n">
        <v>2958</v>
      </c>
      <c r="H1967" s="16" t="n">
        <v>205</v>
      </c>
    </row>
    <row r="1968" customFormat="false" ht="15" hidden="false" customHeight="false" outlineLevel="0" collapsed="false">
      <c r="A1968" s="0" t="n">
        <v>3178</v>
      </c>
      <c r="B1968" s="15" t="n">
        <v>45352</v>
      </c>
      <c r="C1968" s="0" t="n">
        <v>4</v>
      </c>
      <c r="D1968" s="16" t="n">
        <v>27674</v>
      </c>
      <c r="E1968" s="16" t="n">
        <v>304</v>
      </c>
      <c r="F1968" s="16" t="n">
        <v>382</v>
      </c>
      <c r="G1968" s="16" t="n">
        <v>1839</v>
      </c>
      <c r="H1968" s="16" t="n">
        <v>171</v>
      </c>
    </row>
    <row r="1969" customFormat="false" ht="15" hidden="false" customHeight="false" outlineLevel="0" collapsed="false">
      <c r="A1969" s="0" t="n">
        <v>3178</v>
      </c>
      <c r="B1969" s="15" t="n">
        <v>45444</v>
      </c>
      <c r="C1969" s="0" t="n">
        <v>4</v>
      </c>
      <c r="D1969" s="16" t="n">
        <v>27848</v>
      </c>
      <c r="E1969" s="16" t="n">
        <v>345</v>
      </c>
      <c r="F1969" s="16" t="n">
        <v>395</v>
      </c>
      <c r="G1969" s="16" t="n">
        <v>2272</v>
      </c>
      <c r="H1969" s="16" t="n">
        <v>207</v>
      </c>
    </row>
    <row r="1970" customFormat="false" ht="15" hidden="false" customHeight="false" outlineLevel="0" collapsed="false">
      <c r="A1970" s="0" t="n">
        <v>3178</v>
      </c>
      <c r="B1970" s="15" t="n">
        <v>45536</v>
      </c>
      <c r="C1970" s="0" t="n">
        <v>4</v>
      </c>
      <c r="D1970" s="16" t="n">
        <v>27780</v>
      </c>
      <c r="E1970" s="16" t="n">
        <v>385</v>
      </c>
      <c r="F1970" s="16" t="n">
        <v>429</v>
      </c>
      <c r="G1970" s="16" t="n">
        <v>2711</v>
      </c>
      <c r="H1970" s="16" t="n">
        <v>248</v>
      </c>
    </row>
    <row r="1971" customFormat="false" ht="15" hidden="false" customHeight="false" outlineLevel="0" collapsed="false">
      <c r="A1971" s="0" t="n">
        <v>3178</v>
      </c>
      <c r="B1971" s="15" t="n">
        <v>45627</v>
      </c>
      <c r="C1971" s="0" t="n">
        <v>4</v>
      </c>
      <c r="D1971" s="16" t="n">
        <v>27817</v>
      </c>
      <c r="E1971" s="16" t="n">
        <v>440</v>
      </c>
      <c r="F1971" s="16" t="n">
        <v>454</v>
      </c>
      <c r="G1971" s="16" t="n">
        <v>3088</v>
      </c>
      <c r="H1971" s="16" t="n">
        <v>306</v>
      </c>
    </row>
    <row r="1972" customFormat="false" ht="15" hidden="false" customHeight="false" outlineLevel="0" collapsed="false">
      <c r="A1972" s="0" t="n">
        <v>3178</v>
      </c>
      <c r="B1972" s="15" t="n">
        <v>45717</v>
      </c>
      <c r="C1972" s="0" t="n">
        <v>4</v>
      </c>
      <c r="D1972" s="16" t="n">
        <v>27726</v>
      </c>
      <c r="E1972" s="16" t="n">
        <v>484</v>
      </c>
      <c r="F1972" s="16" t="n">
        <v>492</v>
      </c>
      <c r="G1972" s="16" t="n">
        <v>1690</v>
      </c>
      <c r="H1972" s="16" t="n">
        <v>193</v>
      </c>
    </row>
    <row r="1973" customFormat="false" ht="15" hidden="false" customHeight="false" outlineLevel="0" collapsed="false">
      <c r="A1973" s="0" t="n">
        <v>3178</v>
      </c>
      <c r="B1973" s="15" t="n">
        <v>45809</v>
      </c>
      <c r="C1973" s="0" t="n">
        <v>4</v>
      </c>
      <c r="D1973" s="16" t="n">
        <v>27680</v>
      </c>
      <c r="E1973" s="16" t="n">
        <v>550</v>
      </c>
      <c r="F1973" s="16" t="n">
        <v>536</v>
      </c>
      <c r="G1973" s="16" t="n">
        <v>2125</v>
      </c>
      <c r="H1973" s="16" t="n">
        <v>264</v>
      </c>
    </row>
    <row r="1974" customFormat="false" ht="15" hidden="false" customHeight="false" outlineLevel="0" collapsed="false">
      <c r="A1974" s="0" t="n">
        <v>3178</v>
      </c>
      <c r="B1974" s="15" t="n">
        <v>45901</v>
      </c>
      <c r="C1974" s="0" t="n">
        <v>4</v>
      </c>
      <c r="D1974" s="16" t="n">
        <v>27725</v>
      </c>
      <c r="E1974" s="16" t="n">
        <v>615</v>
      </c>
      <c r="F1974" s="16" t="n">
        <v>606</v>
      </c>
      <c r="G1974" s="16" t="n">
        <v>2566</v>
      </c>
      <c r="H1974" s="16" t="n">
        <v>323</v>
      </c>
    </row>
    <row r="1975" customFormat="false" ht="15" hidden="false" customHeight="false" outlineLevel="0" collapsed="false">
      <c r="A1975" s="0" t="n">
        <v>3178</v>
      </c>
      <c r="B1975" s="15" t="n">
        <v>45992</v>
      </c>
      <c r="C1975" s="0" t="n">
        <v>4</v>
      </c>
      <c r="D1975" s="16" t="n">
        <v>27739</v>
      </c>
      <c r="E1975" s="16" t="n">
        <v>657</v>
      </c>
      <c r="F1975" s="16" t="n">
        <v>659</v>
      </c>
      <c r="G1975" s="16" t="n">
        <v>2939</v>
      </c>
      <c r="H1975" s="16" t="n">
        <v>363</v>
      </c>
    </row>
    <row r="1976" customFormat="false" ht="15" hidden="false" customHeight="false" outlineLevel="0" collapsed="false">
      <c r="A1976" s="0" t="n">
        <v>3178</v>
      </c>
      <c r="B1976" s="15" t="n">
        <v>46082</v>
      </c>
      <c r="C1976" s="0" t="n">
        <v>4</v>
      </c>
      <c r="D1976" s="16" t="n">
        <v>27814</v>
      </c>
      <c r="E1976" s="16" t="n">
        <v>746</v>
      </c>
      <c r="F1976" s="16" t="n">
        <v>734</v>
      </c>
      <c r="G1976" s="16" t="n">
        <v>1623</v>
      </c>
      <c r="H1976" s="16" t="n">
        <v>259</v>
      </c>
    </row>
    <row r="1977" customFormat="false" ht="15" hidden="false" customHeight="false" outlineLevel="0" collapsed="false">
      <c r="A1977" s="0" t="n">
        <v>3178</v>
      </c>
      <c r="B1977" s="15" t="n">
        <v>46174</v>
      </c>
      <c r="C1977" s="0" t="n">
        <v>4</v>
      </c>
      <c r="D1977" s="16" t="n">
        <v>27915</v>
      </c>
      <c r="E1977" s="16" t="n">
        <v>919</v>
      </c>
      <c r="F1977" s="16" t="n">
        <v>832</v>
      </c>
      <c r="G1977" s="16" t="n">
        <v>2188</v>
      </c>
      <c r="H1977" s="16" t="n">
        <v>421</v>
      </c>
    </row>
    <row r="1978" customFormat="false" ht="15" hidden="false" customHeight="false" outlineLevel="0" collapsed="false">
      <c r="A1978" s="0" t="n">
        <v>3179</v>
      </c>
      <c r="B1978" s="15" t="n">
        <v>45078</v>
      </c>
      <c r="C1978" s="0" t="n">
        <v>3</v>
      </c>
      <c r="D1978" s="16" t="n">
        <v>6146</v>
      </c>
      <c r="E1978" s="16" t="n">
        <v>44</v>
      </c>
      <c r="F1978" s="16" t="n">
        <v>91</v>
      </c>
      <c r="G1978" s="16" t="n">
        <v>551</v>
      </c>
      <c r="H1978" s="16" t="n">
        <v>28</v>
      </c>
    </row>
    <row r="1979" customFormat="false" ht="15" hidden="false" customHeight="false" outlineLevel="0" collapsed="false">
      <c r="A1979" s="0" t="n">
        <v>3179</v>
      </c>
      <c r="B1979" s="15" t="n">
        <v>45170</v>
      </c>
      <c r="C1979" s="0" t="n">
        <v>3</v>
      </c>
      <c r="D1979" s="16" t="n">
        <v>6161</v>
      </c>
      <c r="E1979" s="16" t="n">
        <v>50</v>
      </c>
      <c r="F1979" s="16" t="n">
        <v>100</v>
      </c>
      <c r="G1979" s="16" t="n">
        <v>660</v>
      </c>
      <c r="H1979" s="16" t="n">
        <v>35</v>
      </c>
    </row>
    <row r="1980" customFormat="false" ht="15" hidden="false" customHeight="false" outlineLevel="0" collapsed="false">
      <c r="A1980" s="0" t="n">
        <v>3179</v>
      </c>
      <c r="B1980" s="15" t="n">
        <v>45261</v>
      </c>
      <c r="C1980" s="0" t="n">
        <v>3</v>
      </c>
      <c r="D1980" s="16" t="n">
        <v>6207</v>
      </c>
      <c r="E1980" s="16" t="n">
        <v>60</v>
      </c>
      <c r="F1980" s="16" t="n">
        <v>115</v>
      </c>
      <c r="G1980" s="16" t="n">
        <v>803</v>
      </c>
      <c r="H1980" s="16" t="n">
        <v>47</v>
      </c>
    </row>
    <row r="1981" customFormat="false" ht="15" hidden="false" customHeight="false" outlineLevel="0" collapsed="false">
      <c r="A1981" s="0" t="n">
        <v>3179</v>
      </c>
      <c r="B1981" s="15" t="n">
        <v>45352</v>
      </c>
      <c r="C1981" s="0" t="n">
        <v>3</v>
      </c>
      <c r="D1981" s="16" t="n">
        <v>6260</v>
      </c>
      <c r="E1981" s="16" t="n">
        <v>66</v>
      </c>
      <c r="F1981" s="16" t="n">
        <v>118</v>
      </c>
      <c r="G1981" s="16" t="n">
        <v>542</v>
      </c>
      <c r="H1981" s="16" t="n">
        <v>41</v>
      </c>
    </row>
    <row r="1982" customFormat="false" ht="15" hidden="false" customHeight="false" outlineLevel="0" collapsed="false">
      <c r="A1982" s="0" t="n">
        <v>3179</v>
      </c>
      <c r="B1982" s="15" t="n">
        <v>45444</v>
      </c>
      <c r="C1982" s="0" t="n">
        <v>3</v>
      </c>
      <c r="D1982" s="16" t="n">
        <v>6213</v>
      </c>
      <c r="E1982" s="16" t="n">
        <v>80</v>
      </c>
      <c r="F1982" s="16" t="n">
        <v>124</v>
      </c>
      <c r="G1982" s="16" t="n">
        <v>682</v>
      </c>
      <c r="H1982" s="16" t="n">
        <v>56</v>
      </c>
    </row>
    <row r="1983" customFormat="false" ht="15" hidden="false" customHeight="false" outlineLevel="0" collapsed="false">
      <c r="A1983" s="0" t="n">
        <v>3179</v>
      </c>
      <c r="B1983" s="15" t="n">
        <v>45536</v>
      </c>
      <c r="C1983" s="0" t="n">
        <v>3</v>
      </c>
      <c r="D1983" s="16" t="n">
        <v>6300</v>
      </c>
      <c r="E1983" s="16" t="n">
        <v>87</v>
      </c>
      <c r="F1983" s="16" t="n">
        <v>141</v>
      </c>
      <c r="G1983" s="16" t="n">
        <v>842</v>
      </c>
      <c r="H1983" s="16" t="n">
        <v>66</v>
      </c>
    </row>
    <row r="1984" customFormat="false" ht="15" hidden="false" customHeight="false" outlineLevel="0" collapsed="false">
      <c r="A1984" s="0" t="n">
        <v>3179</v>
      </c>
      <c r="B1984" s="15" t="n">
        <v>45627</v>
      </c>
      <c r="C1984" s="0" t="n">
        <v>3</v>
      </c>
      <c r="D1984" s="16" t="n">
        <v>6352</v>
      </c>
      <c r="E1984" s="16" t="n">
        <v>90</v>
      </c>
      <c r="F1984" s="16" t="n">
        <v>147</v>
      </c>
      <c r="G1984" s="16" t="n">
        <v>955</v>
      </c>
      <c r="H1984" s="16" t="n">
        <v>69</v>
      </c>
    </row>
    <row r="1985" customFormat="false" ht="15" hidden="false" customHeight="false" outlineLevel="0" collapsed="false">
      <c r="A1985" s="0" t="n">
        <v>3179</v>
      </c>
      <c r="B1985" s="15" t="n">
        <v>45717</v>
      </c>
      <c r="C1985" s="0" t="n">
        <v>3</v>
      </c>
      <c r="D1985" s="16" t="n">
        <v>6362</v>
      </c>
      <c r="E1985" s="16" t="n">
        <v>108</v>
      </c>
      <c r="F1985" s="16" t="n">
        <v>156</v>
      </c>
      <c r="G1985" s="16" t="n">
        <v>541</v>
      </c>
      <c r="H1985" s="16" t="n">
        <v>43</v>
      </c>
    </row>
    <row r="1986" customFormat="false" ht="15" hidden="false" customHeight="false" outlineLevel="0" collapsed="false">
      <c r="A1986" s="0" t="n">
        <v>3179</v>
      </c>
      <c r="B1986" s="15" t="n">
        <v>45809</v>
      </c>
      <c r="C1986" s="0" t="n">
        <v>3</v>
      </c>
      <c r="D1986" s="16" t="n">
        <v>6452</v>
      </c>
      <c r="E1986" s="16" t="n">
        <v>125</v>
      </c>
      <c r="F1986" s="16" t="n">
        <v>166</v>
      </c>
      <c r="G1986" s="16" t="n">
        <v>671</v>
      </c>
      <c r="H1986" s="16" t="n">
        <v>57</v>
      </c>
    </row>
    <row r="1987" customFormat="false" ht="15" hidden="false" customHeight="false" outlineLevel="0" collapsed="false">
      <c r="A1987" s="0" t="n">
        <v>3179</v>
      </c>
      <c r="B1987" s="15" t="n">
        <v>45901</v>
      </c>
      <c r="C1987" s="0" t="n">
        <v>3</v>
      </c>
      <c r="D1987" s="16" t="n">
        <v>6494</v>
      </c>
      <c r="E1987" s="16" t="n">
        <v>136</v>
      </c>
      <c r="F1987" s="16" t="n">
        <v>169</v>
      </c>
      <c r="G1987" s="16" t="n">
        <v>765</v>
      </c>
      <c r="H1987" s="16" t="n">
        <v>63</v>
      </c>
    </row>
    <row r="1988" customFormat="false" ht="15" hidden="false" customHeight="false" outlineLevel="0" collapsed="false">
      <c r="A1988" s="0" t="n">
        <v>3179</v>
      </c>
      <c r="B1988" s="15" t="n">
        <v>45992</v>
      </c>
      <c r="C1988" s="0" t="n">
        <v>3</v>
      </c>
      <c r="D1988" s="16" t="n">
        <v>6555</v>
      </c>
      <c r="E1988" s="16" t="n">
        <v>156</v>
      </c>
      <c r="F1988" s="16" t="n">
        <v>180</v>
      </c>
      <c r="G1988" s="16" t="n">
        <v>876</v>
      </c>
      <c r="H1988" s="16" t="n">
        <v>79</v>
      </c>
    </row>
    <row r="1989" customFormat="false" ht="15" hidden="false" customHeight="false" outlineLevel="0" collapsed="false">
      <c r="A1989" s="0" t="n">
        <v>3179</v>
      </c>
      <c r="B1989" s="15" t="n">
        <v>46082</v>
      </c>
      <c r="C1989" s="0" t="n">
        <v>3</v>
      </c>
      <c r="D1989" s="16" t="n">
        <v>6654</v>
      </c>
      <c r="E1989" s="16" t="n">
        <v>163</v>
      </c>
      <c r="F1989" s="16" t="n">
        <v>202</v>
      </c>
      <c r="G1989" s="16" t="n">
        <v>491</v>
      </c>
      <c r="H1989" s="16" t="n">
        <v>53</v>
      </c>
    </row>
    <row r="1990" customFormat="false" ht="15" hidden="false" customHeight="false" outlineLevel="0" collapsed="false">
      <c r="A1990" s="0" t="n">
        <v>3179</v>
      </c>
      <c r="B1990" s="15" t="n">
        <v>46174</v>
      </c>
      <c r="C1990" s="0" t="n">
        <v>3</v>
      </c>
      <c r="D1990" s="16" t="n">
        <v>6585</v>
      </c>
      <c r="E1990" s="16" t="n">
        <v>210</v>
      </c>
      <c r="F1990" s="16" t="n">
        <v>217</v>
      </c>
      <c r="G1990" s="16" t="n">
        <v>617</v>
      </c>
      <c r="H1990" s="16" t="n">
        <v>99</v>
      </c>
    </row>
    <row r="1991" customFormat="false" ht="15" hidden="false" customHeight="false" outlineLevel="0" collapsed="false">
      <c r="A1991" s="0" t="n">
        <v>3180</v>
      </c>
      <c r="B1991" s="15" t="n">
        <v>45078</v>
      </c>
      <c r="C1991" s="0" t="n">
        <v>3</v>
      </c>
      <c r="D1991" s="16" t="n">
        <v>7642</v>
      </c>
      <c r="E1991" s="16" t="n">
        <v>49</v>
      </c>
      <c r="F1991" s="16" t="n">
        <v>119</v>
      </c>
      <c r="G1991" s="16" t="n">
        <v>642</v>
      </c>
      <c r="H1991" s="16" t="n">
        <v>32</v>
      </c>
    </row>
    <row r="1992" customFormat="false" ht="15" hidden="false" customHeight="false" outlineLevel="0" collapsed="false">
      <c r="A1992" s="0" t="n">
        <v>3180</v>
      </c>
      <c r="B1992" s="15" t="n">
        <v>45170</v>
      </c>
      <c r="C1992" s="0" t="n">
        <v>3</v>
      </c>
      <c r="D1992" s="16" t="n">
        <v>7678</v>
      </c>
      <c r="E1992" s="16" t="n">
        <v>52</v>
      </c>
      <c r="F1992" s="16" t="n">
        <v>119</v>
      </c>
      <c r="G1992" s="16" t="n">
        <v>770</v>
      </c>
      <c r="H1992" s="16" t="n">
        <v>35</v>
      </c>
    </row>
    <row r="1993" customFormat="false" ht="15" hidden="false" customHeight="false" outlineLevel="0" collapsed="false">
      <c r="A1993" s="0" t="n">
        <v>3180</v>
      </c>
      <c r="B1993" s="15" t="n">
        <v>45261</v>
      </c>
      <c r="C1993" s="0" t="n">
        <v>3</v>
      </c>
      <c r="D1993" s="16" t="n">
        <v>7689</v>
      </c>
      <c r="E1993" s="16" t="n">
        <v>55</v>
      </c>
      <c r="F1993" s="16" t="n">
        <v>127</v>
      </c>
      <c r="G1993" s="16" t="n">
        <v>905</v>
      </c>
      <c r="H1993" s="16" t="n">
        <v>39</v>
      </c>
    </row>
    <row r="1994" customFormat="false" ht="15" hidden="false" customHeight="false" outlineLevel="0" collapsed="false">
      <c r="A1994" s="0" t="n">
        <v>3180</v>
      </c>
      <c r="B1994" s="15" t="n">
        <v>45352</v>
      </c>
      <c r="C1994" s="0" t="n">
        <v>3</v>
      </c>
      <c r="D1994" s="16" t="n">
        <v>7810</v>
      </c>
      <c r="E1994" s="16" t="n">
        <v>70</v>
      </c>
      <c r="F1994" s="16" t="n">
        <v>139</v>
      </c>
      <c r="G1994" s="16" t="n">
        <v>586</v>
      </c>
      <c r="H1994" s="16" t="n">
        <v>41</v>
      </c>
    </row>
    <row r="1995" customFormat="false" ht="15" hidden="false" customHeight="false" outlineLevel="0" collapsed="false">
      <c r="A1995" s="0" t="n">
        <v>3180</v>
      </c>
      <c r="B1995" s="15" t="n">
        <v>45444</v>
      </c>
      <c r="C1995" s="0" t="n">
        <v>3</v>
      </c>
      <c r="D1995" s="16" t="n">
        <v>7878</v>
      </c>
      <c r="E1995" s="16" t="n">
        <v>87</v>
      </c>
      <c r="F1995" s="16" t="n">
        <v>150</v>
      </c>
      <c r="G1995" s="16" t="n">
        <v>747</v>
      </c>
      <c r="H1995" s="16" t="n">
        <v>54</v>
      </c>
    </row>
    <row r="1996" customFormat="false" ht="15" hidden="false" customHeight="false" outlineLevel="0" collapsed="false">
      <c r="A1996" s="0" t="n">
        <v>3180</v>
      </c>
      <c r="B1996" s="15" t="n">
        <v>45536</v>
      </c>
      <c r="C1996" s="0" t="n">
        <v>3</v>
      </c>
      <c r="D1996" s="16" t="n">
        <v>7865</v>
      </c>
      <c r="E1996" s="16" t="n">
        <v>93</v>
      </c>
      <c r="F1996" s="16" t="n">
        <v>158</v>
      </c>
      <c r="G1996" s="16" t="n">
        <v>869</v>
      </c>
      <c r="H1996" s="16" t="n">
        <v>64</v>
      </c>
    </row>
    <row r="1997" customFormat="false" ht="15" hidden="false" customHeight="false" outlineLevel="0" collapsed="false">
      <c r="A1997" s="0" t="n">
        <v>3180</v>
      </c>
      <c r="B1997" s="15" t="n">
        <v>45627</v>
      </c>
      <c r="C1997" s="0" t="n">
        <v>3</v>
      </c>
      <c r="D1997" s="16" t="n">
        <v>7791</v>
      </c>
      <c r="E1997" s="16" t="n">
        <v>109</v>
      </c>
      <c r="F1997" s="16" t="n">
        <v>172</v>
      </c>
      <c r="G1997" s="16" t="n">
        <v>972</v>
      </c>
      <c r="H1997" s="16" t="n">
        <v>79</v>
      </c>
    </row>
    <row r="1998" customFormat="false" ht="15" hidden="false" customHeight="false" outlineLevel="0" collapsed="false">
      <c r="A1998" s="0" t="n">
        <v>3180</v>
      </c>
      <c r="B1998" s="15" t="n">
        <v>45717</v>
      </c>
      <c r="C1998" s="0" t="n">
        <v>3</v>
      </c>
      <c r="D1998" s="16" t="n">
        <v>7825</v>
      </c>
      <c r="E1998" s="16" t="n">
        <v>116</v>
      </c>
      <c r="F1998" s="16" t="n">
        <v>186</v>
      </c>
      <c r="G1998" s="16" t="n">
        <v>532</v>
      </c>
      <c r="H1998" s="16" t="n">
        <v>42</v>
      </c>
    </row>
    <row r="1999" customFormat="false" ht="15" hidden="false" customHeight="false" outlineLevel="0" collapsed="false">
      <c r="A1999" s="0" t="n">
        <v>3180</v>
      </c>
      <c r="B1999" s="15" t="n">
        <v>45809</v>
      </c>
      <c r="C1999" s="0" t="n">
        <v>3</v>
      </c>
      <c r="D1999" s="16" t="n">
        <v>7793</v>
      </c>
      <c r="E1999" s="16" t="n">
        <v>123</v>
      </c>
      <c r="F1999" s="16" t="n">
        <v>190</v>
      </c>
      <c r="G1999" s="16" t="n">
        <v>641</v>
      </c>
      <c r="H1999" s="16" t="n">
        <v>56</v>
      </c>
    </row>
    <row r="2000" customFormat="false" ht="15" hidden="false" customHeight="false" outlineLevel="0" collapsed="false">
      <c r="A2000" s="0" t="n">
        <v>3180</v>
      </c>
      <c r="B2000" s="15" t="n">
        <v>45901</v>
      </c>
      <c r="C2000" s="0" t="n">
        <v>3</v>
      </c>
      <c r="D2000" s="16" t="n">
        <v>7790</v>
      </c>
      <c r="E2000" s="16" t="n">
        <v>132</v>
      </c>
      <c r="F2000" s="16" t="n">
        <v>204</v>
      </c>
      <c r="G2000" s="16" t="n">
        <v>738</v>
      </c>
      <c r="H2000" s="16" t="n">
        <v>65</v>
      </c>
    </row>
    <row r="2001" customFormat="false" ht="15" hidden="false" customHeight="false" outlineLevel="0" collapsed="false">
      <c r="A2001" s="0" t="n">
        <v>3180</v>
      </c>
      <c r="B2001" s="15" t="n">
        <v>45992</v>
      </c>
      <c r="C2001" s="0" t="n">
        <v>3</v>
      </c>
      <c r="D2001" s="16" t="n">
        <v>7832</v>
      </c>
      <c r="E2001" s="16" t="n">
        <v>146</v>
      </c>
      <c r="F2001" s="16" t="n">
        <v>225</v>
      </c>
      <c r="G2001" s="16" t="n">
        <v>850</v>
      </c>
      <c r="H2001" s="16" t="n">
        <v>79</v>
      </c>
    </row>
    <row r="2002" customFormat="false" ht="15" hidden="false" customHeight="false" outlineLevel="0" collapsed="false">
      <c r="A2002" s="0" t="n">
        <v>3180</v>
      </c>
      <c r="B2002" s="15" t="n">
        <v>46082</v>
      </c>
      <c r="C2002" s="0" t="n">
        <v>3</v>
      </c>
      <c r="D2002" s="16" t="n">
        <v>7962</v>
      </c>
      <c r="E2002" s="16" t="n">
        <v>163</v>
      </c>
      <c r="F2002" s="16" t="n">
        <v>223</v>
      </c>
      <c r="G2002" s="16" t="n">
        <v>434</v>
      </c>
      <c r="H2002" s="16" t="n">
        <v>56</v>
      </c>
    </row>
    <row r="2003" customFormat="false" ht="15" hidden="false" customHeight="false" outlineLevel="0" collapsed="false">
      <c r="A2003" s="0" t="n">
        <v>3180</v>
      </c>
      <c r="B2003" s="15" t="n">
        <v>46174</v>
      </c>
      <c r="C2003" s="0" t="n">
        <v>3</v>
      </c>
      <c r="D2003" s="16" t="n">
        <v>7856</v>
      </c>
      <c r="E2003" s="16" t="n">
        <v>211</v>
      </c>
      <c r="F2003" s="16" t="n">
        <v>247</v>
      </c>
      <c r="G2003" s="16" t="n">
        <v>560</v>
      </c>
      <c r="H2003" s="16" t="n">
        <v>103</v>
      </c>
    </row>
    <row r="2004" customFormat="false" ht="15" hidden="false" customHeight="false" outlineLevel="0" collapsed="false">
      <c r="A2004" s="0" t="n">
        <v>3181</v>
      </c>
      <c r="B2004" s="15" t="n">
        <v>45078</v>
      </c>
      <c r="C2004" s="0" t="n">
        <v>5</v>
      </c>
      <c r="D2004" s="16" t="n">
        <v>10384</v>
      </c>
      <c r="E2004" s="16" t="n">
        <v>115</v>
      </c>
      <c r="F2004" s="16" t="n">
        <v>90</v>
      </c>
      <c r="G2004" s="16" t="n">
        <v>793</v>
      </c>
      <c r="H2004" s="16" t="n">
        <v>72</v>
      </c>
    </row>
    <row r="2005" customFormat="false" ht="15" hidden="false" customHeight="false" outlineLevel="0" collapsed="false">
      <c r="A2005" s="0" t="n">
        <v>3181</v>
      </c>
      <c r="B2005" s="15" t="n">
        <v>45170</v>
      </c>
      <c r="C2005" s="0" t="n">
        <v>5</v>
      </c>
      <c r="D2005" s="16" t="n">
        <v>10439</v>
      </c>
      <c r="E2005" s="16" t="n">
        <v>141</v>
      </c>
      <c r="F2005" s="16" t="n">
        <v>101</v>
      </c>
      <c r="G2005" s="16" t="n">
        <v>968</v>
      </c>
      <c r="H2005" s="16" t="n">
        <v>99</v>
      </c>
    </row>
    <row r="2006" customFormat="false" ht="15" hidden="false" customHeight="false" outlineLevel="0" collapsed="false">
      <c r="A2006" s="0" t="n">
        <v>3181</v>
      </c>
      <c r="B2006" s="15" t="n">
        <v>45261</v>
      </c>
      <c r="C2006" s="0" t="n">
        <v>5</v>
      </c>
      <c r="D2006" s="16" t="n">
        <v>10560</v>
      </c>
      <c r="E2006" s="16" t="n">
        <v>163</v>
      </c>
      <c r="F2006" s="16" t="n">
        <v>112</v>
      </c>
      <c r="G2006" s="16" t="n">
        <v>1175</v>
      </c>
      <c r="H2006" s="16" t="n">
        <v>122</v>
      </c>
    </row>
    <row r="2007" customFormat="false" ht="15" hidden="false" customHeight="false" outlineLevel="0" collapsed="false">
      <c r="A2007" s="0" t="n">
        <v>3181</v>
      </c>
      <c r="B2007" s="15" t="n">
        <v>45352</v>
      </c>
      <c r="C2007" s="0" t="n">
        <v>5</v>
      </c>
      <c r="D2007" s="16" t="n">
        <v>10657</v>
      </c>
      <c r="E2007" s="16" t="n">
        <v>178</v>
      </c>
      <c r="F2007" s="16" t="n">
        <v>111</v>
      </c>
      <c r="G2007" s="16" t="n">
        <v>713</v>
      </c>
      <c r="H2007" s="16" t="n">
        <v>101</v>
      </c>
    </row>
    <row r="2008" customFormat="false" ht="15" hidden="false" customHeight="false" outlineLevel="0" collapsed="false">
      <c r="A2008" s="0" t="n">
        <v>3181</v>
      </c>
      <c r="B2008" s="15" t="n">
        <v>45444</v>
      </c>
      <c r="C2008" s="0" t="n">
        <v>5</v>
      </c>
      <c r="D2008" s="16" t="n">
        <v>10610</v>
      </c>
      <c r="E2008" s="16" t="n">
        <v>200</v>
      </c>
      <c r="F2008" s="16" t="n">
        <v>120</v>
      </c>
      <c r="G2008" s="16" t="n">
        <v>854</v>
      </c>
      <c r="H2008" s="16" t="n">
        <v>121</v>
      </c>
    </row>
    <row r="2009" customFormat="false" ht="15" hidden="false" customHeight="false" outlineLevel="0" collapsed="false">
      <c r="A2009" s="0" t="n">
        <v>3181</v>
      </c>
      <c r="B2009" s="15" t="n">
        <v>45536</v>
      </c>
      <c r="C2009" s="0" t="n">
        <v>5</v>
      </c>
      <c r="D2009" s="16" t="n">
        <v>10705</v>
      </c>
      <c r="E2009" s="16" t="n">
        <v>226</v>
      </c>
      <c r="F2009" s="16" t="n">
        <v>138</v>
      </c>
      <c r="G2009" s="16" t="n">
        <v>1005</v>
      </c>
      <c r="H2009" s="16" t="n">
        <v>143</v>
      </c>
    </row>
    <row r="2010" customFormat="false" ht="15" hidden="false" customHeight="false" outlineLevel="0" collapsed="false">
      <c r="A2010" s="0" t="n">
        <v>3181</v>
      </c>
      <c r="B2010" s="15" t="n">
        <v>45627</v>
      </c>
      <c r="C2010" s="0" t="n">
        <v>5</v>
      </c>
      <c r="D2010" s="16" t="n">
        <v>10755</v>
      </c>
      <c r="E2010" s="16" t="n">
        <v>243</v>
      </c>
      <c r="F2010" s="16" t="n">
        <v>155</v>
      </c>
      <c r="G2010" s="16" t="n">
        <v>1168</v>
      </c>
      <c r="H2010" s="16" t="n">
        <v>157</v>
      </c>
    </row>
    <row r="2011" customFormat="false" ht="15" hidden="false" customHeight="false" outlineLevel="0" collapsed="false">
      <c r="A2011" s="0" t="n">
        <v>3181</v>
      </c>
      <c r="B2011" s="15" t="n">
        <v>45717</v>
      </c>
      <c r="C2011" s="0" t="n">
        <v>5</v>
      </c>
      <c r="D2011" s="16" t="n">
        <v>10875</v>
      </c>
      <c r="E2011" s="16" t="n">
        <v>253</v>
      </c>
      <c r="F2011" s="16" t="n">
        <v>179</v>
      </c>
      <c r="G2011" s="16" t="n">
        <v>644</v>
      </c>
      <c r="H2011" s="16" t="n">
        <v>73</v>
      </c>
    </row>
    <row r="2012" customFormat="false" ht="15" hidden="false" customHeight="false" outlineLevel="0" collapsed="false">
      <c r="A2012" s="0" t="n">
        <v>3181</v>
      </c>
      <c r="B2012" s="15" t="n">
        <v>45809</v>
      </c>
      <c r="C2012" s="0" t="n">
        <v>5</v>
      </c>
      <c r="D2012" s="16" t="n">
        <v>10928</v>
      </c>
      <c r="E2012" s="16" t="n">
        <v>273</v>
      </c>
      <c r="F2012" s="16" t="n">
        <v>198</v>
      </c>
      <c r="G2012" s="16" t="n">
        <v>795</v>
      </c>
      <c r="H2012" s="16" t="n">
        <v>96</v>
      </c>
    </row>
    <row r="2013" customFormat="false" ht="15" hidden="false" customHeight="false" outlineLevel="0" collapsed="false">
      <c r="A2013" s="0" t="n">
        <v>3181</v>
      </c>
      <c r="B2013" s="15" t="n">
        <v>45901</v>
      </c>
      <c r="C2013" s="0" t="n">
        <v>5</v>
      </c>
      <c r="D2013" s="16" t="n">
        <v>10911</v>
      </c>
      <c r="E2013" s="16" t="n">
        <v>293</v>
      </c>
      <c r="F2013" s="16" t="n">
        <v>208</v>
      </c>
      <c r="G2013" s="16" t="n">
        <v>952</v>
      </c>
      <c r="H2013" s="16" t="n">
        <v>117</v>
      </c>
    </row>
    <row r="2014" customFormat="false" ht="15" hidden="false" customHeight="false" outlineLevel="0" collapsed="false">
      <c r="A2014" s="0" t="n">
        <v>3181</v>
      </c>
      <c r="B2014" s="15" t="n">
        <v>45992</v>
      </c>
      <c r="C2014" s="0" t="n">
        <v>5</v>
      </c>
      <c r="D2014" s="16" t="n">
        <v>11042</v>
      </c>
      <c r="E2014" s="16" t="n">
        <v>321</v>
      </c>
      <c r="F2014" s="16" t="n">
        <v>236</v>
      </c>
      <c r="G2014" s="16" t="n">
        <v>1139</v>
      </c>
      <c r="H2014" s="16" t="n">
        <v>147</v>
      </c>
    </row>
    <row r="2015" customFormat="false" ht="15" hidden="false" customHeight="false" outlineLevel="0" collapsed="false">
      <c r="A2015" s="0" t="n">
        <v>3181</v>
      </c>
      <c r="B2015" s="15" t="n">
        <v>46082</v>
      </c>
      <c r="C2015" s="0" t="n">
        <v>5</v>
      </c>
      <c r="D2015" s="16" t="n">
        <v>11217</v>
      </c>
      <c r="E2015" s="16" t="n">
        <v>355</v>
      </c>
      <c r="F2015" s="16" t="n">
        <v>293</v>
      </c>
      <c r="G2015" s="16" t="n">
        <v>796</v>
      </c>
      <c r="H2015" s="16" t="n">
        <v>121</v>
      </c>
    </row>
    <row r="2016" customFormat="false" ht="15" hidden="false" customHeight="false" outlineLevel="0" collapsed="false">
      <c r="A2016" s="0" t="n">
        <v>3181</v>
      </c>
      <c r="B2016" s="15" t="n">
        <v>46174</v>
      </c>
      <c r="C2016" s="0" t="n">
        <v>5</v>
      </c>
      <c r="D2016" s="16" t="n">
        <v>11232</v>
      </c>
      <c r="E2016" s="16" t="n">
        <v>383</v>
      </c>
      <c r="F2016" s="16" t="n">
        <v>336</v>
      </c>
      <c r="G2016" s="16" t="n">
        <v>944</v>
      </c>
      <c r="H2016" s="16" t="n">
        <v>159</v>
      </c>
    </row>
    <row r="2017" customFormat="false" ht="15" hidden="false" customHeight="false" outlineLevel="0" collapsed="false">
      <c r="A2017" s="0" t="n">
        <v>3182</v>
      </c>
      <c r="B2017" s="15" t="n">
        <v>45078</v>
      </c>
      <c r="C2017" s="0" t="n">
        <v>4</v>
      </c>
      <c r="D2017" s="16" t="n">
        <v>13126</v>
      </c>
      <c r="E2017" s="16" t="n">
        <v>145</v>
      </c>
      <c r="F2017" s="16" t="n">
        <v>129</v>
      </c>
      <c r="G2017" s="16" t="n">
        <v>753</v>
      </c>
      <c r="H2017" s="16" t="n">
        <v>63</v>
      </c>
    </row>
    <row r="2018" customFormat="false" ht="15" hidden="false" customHeight="false" outlineLevel="0" collapsed="false">
      <c r="A2018" s="0" t="n">
        <v>3182</v>
      </c>
      <c r="B2018" s="15" t="n">
        <v>45170</v>
      </c>
      <c r="C2018" s="0" t="n">
        <v>4</v>
      </c>
      <c r="D2018" s="16" t="n">
        <v>13138</v>
      </c>
      <c r="E2018" s="16" t="n">
        <v>167</v>
      </c>
      <c r="F2018" s="16" t="n">
        <v>133</v>
      </c>
      <c r="G2018" s="16" t="n">
        <v>913</v>
      </c>
      <c r="H2018" s="16" t="n">
        <v>83</v>
      </c>
    </row>
    <row r="2019" customFormat="false" ht="15" hidden="false" customHeight="false" outlineLevel="0" collapsed="false">
      <c r="A2019" s="0" t="n">
        <v>3182</v>
      </c>
      <c r="B2019" s="15" t="n">
        <v>45261</v>
      </c>
      <c r="C2019" s="0" t="n">
        <v>4</v>
      </c>
      <c r="D2019" s="16" t="n">
        <v>13242</v>
      </c>
      <c r="E2019" s="16" t="n">
        <v>175</v>
      </c>
      <c r="F2019" s="16" t="n">
        <v>146</v>
      </c>
      <c r="G2019" s="16" t="n">
        <v>1050</v>
      </c>
      <c r="H2019" s="16" t="n">
        <v>92</v>
      </c>
    </row>
    <row r="2020" customFormat="false" ht="15" hidden="false" customHeight="false" outlineLevel="0" collapsed="false">
      <c r="A2020" s="0" t="n">
        <v>3182</v>
      </c>
      <c r="B2020" s="15" t="n">
        <v>45352</v>
      </c>
      <c r="C2020" s="0" t="n">
        <v>4</v>
      </c>
      <c r="D2020" s="16" t="n">
        <v>13273</v>
      </c>
      <c r="E2020" s="16" t="n">
        <v>192</v>
      </c>
      <c r="F2020" s="16" t="n">
        <v>156</v>
      </c>
      <c r="G2020" s="16" t="n">
        <v>662</v>
      </c>
      <c r="H2020" s="16" t="n">
        <v>68</v>
      </c>
    </row>
    <row r="2021" customFormat="false" ht="15" hidden="false" customHeight="false" outlineLevel="0" collapsed="false">
      <c r="A2021" s="0" t="n">
        <v>3182</v>
      </c>
      <c r="B2021" s="15" t="n">
        <v>45444</v>
      </c>
      <c r="C2021" s="0" t="n">
        <v>4</v>
      </c>
      <c r="D2021" s="16" t="n">
        <v>13365</v>
      </c>
      <c r="E2021" s="16" t="n">
        <v>221</v>
      </c>
      <c r="F2021" s="16" t="n">
        <v>180</v>
      </c>
      <c r="G2021" s="16" t="n">
        <v>849</v>
      </c>
      <c r="H2021" s="16" t="n">
        <v>97</v>
      </c>
    </row>
    <row r="2022" customFormat="false" ht="15" hidden="false" customHeight="false" outlineLevel="0" collapsed="false">
      <c r="A2022" s="0" t="n">
        <v>3182</v>
      </c>
      <c r="B2022" s="15" t="n">
        <v>45536</v>
      </c>
      <c r="C2022" s="0" t="n">
        <v>4</v>
      </c>
      <c r="D2022" s="16" t="n">
        <v>13399</v>
      </c>
      <c r="E2022" s="16" t="n">
        <v>230</v>
      </c>
      <c r="F2022" s="16" t="n">
        <v>201</v>
      </c>
      <c r="G2022" s="16" t="n">
        <v>983</v>
      </c>
      <c r="H2022" s="16" t="n">
        <v>109</v>
      </c>
    </row>
    <row r="2023" customFormat="false" ht="15" hidden="false" customHeight="false" outlineLevel="0" collapsed="false">
      <c r="A2023" s="0" t="n">
        <v>3182</v>
      </c>
      <c r="B2023" s="15" t="n">
        <v>45627</v>
      </c>
      <c r="C2023" s="0" t="n">
        <v>4</v>
      </c>
      <c r="D2023" s="16" t="n">
        <v>13422</v>
      </c>
      <c r="E2023" s="16" t="n">
        <v>248</v>
      </c>
      <c r="F2023" s="16" t="n">
        <v>211</v>
      </c>
      <c r="G2023" s="16" t="n">
        <v>1123</v>
      </c>
      <c r="H2023" s="16" t="n">
        <v>131</v>
      </c>
    </row>
    <row r="2024" customFormat="false" ht="15" hidden="false" customHeight="false" outlineLevel="0" collapsed="false">
      <c r="A2024" s="0" t="n">
        <v>3182</v>
      </c>
      <c r="B2024" s="15" t="n">
        <v>45717</v>
      </c>
      <c r="C2024" s="0" t="n">
        <v>4</v>
      </c>
      <c r="D2024" s="16" t="n">
        <v>13476</v>
      </c>
      <c r="E2024" s="16" t="n">
        <v>255</v>
      </c>
      <c r="F2024" s="16" t="n">
        <v>236</v>
      </c>
      <c r="G2024" s="16" t="n">
        <v>620</v>
      </c>
      <c r="H2024" s="16" t="n">
        <v>72</v>
      </c>
    </row>
    <row r="2025" customFormat="false" ht="15" hidden="false" customHeight="false" outlineLevel="0" collapsed="false">
      <c r="A2025" s="0" t="n">
        <v>3182</v>
      </c>
      <c r="B2025" s="15" t="n">
        <v>45809</v>
      </c>
      <c r="C2025" s="0" t="n">
        <v>4</v>
      </c>
      <c r="D2025" s="16" t="n">
        <v>13533</v>
      </c>
      <c r="E2025" s="16" t="n">
        <v>269</v>
      </c>
      <c r="F2025" s="16" t="n">
        <v>263</v>
      </c>
      <c r="G2025" s="16" t="n">
        <v>804</v>
      </c>
      <c r="H2025" s="16" t="n">
        <v>92</v>
      </c>
    </row>
    <row r="2026" customFormat="false" ht="15" hidden="false" customHeight="false" outlineLevel="0" collapsed="false">
      <c r="A2026" s="0" t="n">
        <v>3182</v>
      </c>
      <c r="B2026" s="15" t="n">
        <v>45901</v>
      </c>
      <c r="C2026" s="0" t="n">
        <v>4</v>
      </c>
      <c r="D2026" s="16" t="n">
        <v>13502</v>
      </c>
      <c r="E2026" s="16" t="n">
        <v>298</v>
      </c>
      <c r="F2026" s="16" t="n">
        <v>288</v>
      </c>
      <c r="G2026" s="16" t="n">
        <v>932</v>
      </c>
      <c r="H2026" s="16" t="n">
        <v>119</v>
      </c>
    </row>
    <row r="2027" customFormat="false" ht="15" hidden="false" customHeight="false" outlineLevel="0" collapsed="false">
      <c r="A2027" s="0" t="n">
        <v>3182</v>
      </c>
      <c r="B2027" s="15" t="n">
        <v>45992</v>
      </c>
      <c r="C2027" s="0" t="n">
        <v>4</v>
      </c>
      <c r="D2027" s="16" t="n">
        <v>13570</v>
      </c>
      <c r="E2027" s="16" t="n">
        <v>322</v>
      </c>
      <c r="F2027" s="16" t="n">
        <v>289</v>
      </c>
      <c r="G2027" s="16" t="n">
        <v>1059</v>
      </c>
      <c r="H2027" s="16" t="n">
        <v>143</v>
      </c>
    </row>
    <row r="2028" customFormat="false" ht="15" hidden="false" customHeight="false" outlineLevel="0" collapsed="false">
      <c r="A2028" s="0" t="n">
        <v>3182</v>
      </c>
      <c r="B2028" s="15" t="n">
        <v>46082</v>
      </c>
      <c r="C2028" s="0" t="n">
        <v>4</v>
      </c>
      <c r="D2028" s="16" t="n">
        <v>13584</v>
      </c>
      <c r="E2028" s="16" t="n">
        <v>352</v>
      </c>
      <c r="F2028" s="16" t="n">
        <v>304</v>
      </c>
      <c r="G2028" s="16" t="n">
        <v>582</v>
      </c>
      <c r="H2028" s="16" t="n">
        <v>87</v>
      </c>
    </row>
    <row r="2029" customFormat="false" ht="15" hidden="false" customHeight="false" outlineLevel="0" collapsed="false">
      <c r="A2029" s="0" t="n">
        <v>3182</v>
      </c>
      <c r="B2029" s="15" t="n">
        <v>46174</v>
      </c>
      <c r="C2029" s="0" t="n">
        <v>4</v>
      </c>
      <c r="D2029" s="16" t="n">
        <v>13513</v>
      </c>
      <c r="E2029" s="16" t="n">
        <v>407</v>
      </c>
      <c r="F2029" s="16" t="n">
        <v>316</v>
      </c>
      <c r="G2029" s="16" t="n">
        <v>759</v>
      </c>
      <c r="H2029" s="16" t="n">
        <v>130</v>
      </c>
    </row>
    <row r="2030" customFormat="false" ht="15" hidden="false" customHeight="false" outlineLevel="0" collapsed="false">
      <c r="A2030" s="0" t="n">
        <v>3183</v>
      </c>
      <c r="B2030" s="15" t="n">
        <v>45078</v>
      </c>
      <c r="C2030" s="0" t="n">
        <v>5</v>
      </c>
      <c r="D2030" s="16" t="n">
        <v>9443</v>
      </c>
      <c r="E2030" s="16" t="n">
        <v>107</v>
      </c>
      <c r="F2030" s="16" t="n">
        <v>102</v>
      </c>
      <c r="G2030" s="16" t="n">
        <v>520</v>
      </c>
      <c r="H2030" s="16" t="n">
        <v>63</v>
      </c>
    </row>
    <row r="2031" customFormat="false" ht="15" hidden="false" customHeight="false" outlineLevel="0" collapsed="false">
      <c r="A2031" s="0" t="n">
        <v>3183</v>
      </c>
      <c r="B2031" s="15" t="n">
        <v>45170</v>
      </c>
      <c r="C2031" s="0" t="n">
        <v>5</v>
      </c>
      <c r="D2031" s="16" t="n">
        <v>9534</v>
      </c>
      <c r="E2031" s="16" t="n">
        <v>120</v>
      </c>
      <c r="F2031" s="16" t="n">
        <v>106</v>
      </c>
      <c r="G2031" s="16" t="n">
        <v>638</v>
      </c>
      <c r="H2031" s="16" t="n">
        <v>74</v>
      </c>
    </row>
    <row r="2032" customFormat="false" ht="15" hidden="false" customHeight="false" outlineLevel="0" collapsed="false">
      <c r="A2032" s="0" t="n">
        <v>3183</v>
      </c>
      <c r="B2032" s="15" t="n">
        <v>45261</v>
      </c>
      <c r="C2032" s="0" t="n">
        <v>5</v>
      </c>
      <c r="D2032" s="16" t="n">
        <v>9496</v>
      </c>
      <c r="E2032" s="16" t="n">
        <v>129</v>
      </c>
      <c r="F2032" s="16" t="n">
        <v>119</v>
      </c>
      <c r="G2032" s="16" t="n">
        <v>735</v>
      </c>
      <c r="H2032" s="16" t="n">
        <v>84</v>
      </c>
    </row>
    <row r="2033" customFormat="false" ht="15" hidden="false" customHeight="false" outlineLevel="0" collapsed="false">
      <c r="A2033" s="0" t="n">
        <v>3183</v>
      </c>
      <c r="B2033" s="15" t="n">
        <v>45352</v>
      </c>
      <c r="C2033" s="0" t="n">
        <v>5</v>
      </c>
      <c r="D2033" s="16" t="n">
        <v>9541</v>
      </c>
      <c r="E2033" s="16" t="n">
        <v>135</v>
      </c>
      <c r="F2033" s="16" t="n">
        <v>129</v>
      </c>
      <c r="G2033" s="16" t="n">
        <v>449</v>
      </c>
      <c r="H2033" s="16" t="n">
        <v>60</v>
      </c>
    </row>
    <row r="2034" customFormat="false" ht="15" hidden="false" customHeight="false" outlineLevel="0" collapsed="false">
      <c r="A2034" s="0" t="n">
        <v>3183</v>
      </c>
      <c r="B2034" s="15" t="n">
        <v>45444</v>
      </c>
      <c r="C2034" s="0" t="n">
        <v>5</v>
      </c>
      <c r="D2034" s="16" t="n">
        <v>9484</v>
      </c>
      <c r="E2034" s="16" t="n">
        <v>140</v>
      </c>
      <c r="F2034" s="16" t="n">
        <v>131</v>
      </c>
      <c r="G2034" s="16" t="n">
        <v>531</v>
      </c>
      <c r="H2034" s="16" t="n">
        <v>67</v>
      </c>
    </row>
    <row r="2035" customFormat="false" ht="15" hidden="false" customHeight="false" outlineLevel="0" collapsed="false">
      <c r="A2035" s="0" t="n">
        <v>3183</v>
      </c>
      <c r="B2035" s="15" t="n">
        <v>45536</v>
      </c>
      <c r="C2035" s="0" t="n">
        <v>5</v>
      </c>
      <c r="D2035" s="16" t="n">
        <v>9465</v>
      </c>
      <c r="E2035" s="16" t="n">
        <v>153</v>
      </c>
      <c r="F2035" s="16" t="n">
        <v>150</v>
      </c>
      <c r="G2035" s="16" t="n">
        <v>658</v>
      </c>
      <c r="H2035" s="16" t="n">
        <v>82</v>
      </c>
    </row>
    <row r="2036" customFormat="false" ht="15" hidden="false" customHeight="false" outlineLevel="0" collapsed="false">
      <c r="A2036" s="0" t="n">
        <v>3183</v>
      </c>
      <c r="B2036" s="15" t="n">
        <v>45627</v>
      </c>
      <c r="C2036" s="0" t="n">
        <v>5</v>
      </c>
      <c r="D2036" s="16" t="n">
        <v>9489</v>
      </c>
      <c r="E2036" s="16" t="n">
        <v>174</v>
      </c>
      <c r="F2036" s="16" t="n">
        <v>174</v>
      </c>
      <c r="G2036" s="16" t="n">
        <v>773</v>
      </c>
      <c r="H2036" s="16" t="n">
        <v>97</v>
      </c>
    </row>
    <row r="2037" customFormat="false" ht="15" hidden="false" customHeight="false" outlineLevel="0" collapsed="false">
      <c r="A2037" s="0" t="n">
        <v>3183</v>
      </c>
      <c r="B2037" s="15" t="n">
        <v>45717</v>
      </c>
      <c r="C2037" s="0" t="n">
        <v>5</v>
      </c>
      <c r="D2037" s="16" t="n">
        <v>9604</v>
      </c>
      <c r="E2037" s="16" t="n">
        <v>191</v>
      </c>
      <c r="F2037" s="16" t="n">
        <v>185</v>
      </c>
      <c r="G2037" s="16" t="n">
        <v>442</v>
      </c>
      <c r="H2037" s="16" t="n">
        <v>53</v>
      </c>
    </row>
    <row r="2038" customFormat="false" ht="15" hidden="false" customHeight="false" outlineLevel="0" collapsed="false">
      <c r="A2038" s="0" t="n">
        <v>3183</v>
      </c>
      <c r="B2038" s="15" t="n">
        <v>45809</v>
      </c>
      <c r="C2038" s="0" t="n">
        <v>5</v>
      </c>
      <c r="D2038" s="16" t="n">
        <v>9630</v>
      </c>
      <c r="E2038" s="16" t="n">
        <v>208</v>
      </c>
      <c r="F2038" s="16" t="n">
        <v>203</v>
      </c>
      <c r="G2038" s="16" t="n">
        <v>565</v>
      </c>
      <c r="H2038" s="16" t="n">
        <v>67</v>
      </c>
    </row>
    <row r="2039" customFormat="false" ht="15" hidden="false" customHeight="false" outlineLevel="0" collapsed="false">
      <c r="A2039" s="0" t="n">
        <v>3183</v>
      </c>
      <c r="B2039" s="15" t="n">
        <v>45901</v>
      </c>
      <c r="C2039" s="0" t="n">
        <v>5</v>
      </c>
      <c r="D2039" s="16" t="n">
        <v>9677</v>
      </c>
      <c r="E2039" s="16" t="n">
        <v>220</v>
      </c>
      <c r="F2039" s="16" t="n">
        <v>204</v>
      </c>
      <c r="G2039" s="16" t="n">
        <v>673</v>
      </c>
      <c r="H2039" s="16" t="n">
        <v>84</v>
      </c>
    </row>
    <row r="2040" customFormat="false" ht="15" hidden="false" customHeight="false" outlineLevel="0" collapsed="false">
      <c r="A2040" s="0" t="n">
        <v>3183</v>
      </c>
      <c r="B2040" s="15" t="n">
        <v>45992</v>
      </c>
      <c r="C2040" s="0" t="n">
        <v>5</v>
      </c>
      <c r="D2040" s="16" t="n">
        <v>9731</v>
      </c>
      <c r="E2040" s="16" t="n">
        <v>248</v>
      </c>
      <c r="F2040" s="16" t="n">
        <v>212</v>
      </c>
      <c r="G2040" s="16" t="n">
        <v>781</v>
      </c>
      <c r="H2040" s="16" t="n">
        <v>111</v>
      </c>
    </row>
    <row r="2041" customFormat="false" ht="15" hidden="false" customHeight="false" outlineLevel="0" collapsed="false">
      <c r="A2041" s="0" t="n">
        <v>3183</v>
      </c>
      <c r="B2041" s="15" t="n">
        <v>46082</v>
      </c>
      <c r="C2041" s="0" t="n">
        <v>5</v>
      </c>
      <c r="D2041" s="16" t="n">
        <v>9711</v>
      </c>
      <c r="E2041" s="16" t="n">
        <v>278</v>
      </c>
      <c r="F2041" s="16" t="n">
        <v>230</v>
      </c>
      <c r="G2041" s="16" t="n">
        <v>444</v>
      </c>
      <c r="H2041" s="16" t="n">
        <v>90</v>
      </c>
    </row>
    <row r="2042" customFormat="false" ht="15" hidden="false" customHeight="false" outlineLevel="0" collapsed="false">
      <c r="A2042" s="0" t="n">
        <v>3183</v>
      </c>
      <c r="B2042" s="15" t="n">
        <v>46174</v>
      </c>
      <c r="C2042" s="0" t="n">
        <v>5</v>
      </c>
      <c r="D2042" s="16" t="n">
        <v>9812</v>
      </c>
      <c r="E2042" s="16" t="n">
        <v>301</v>
      </c>
      <c r="F2042" s="16" t="n">
        <v>263</v>
      </c>
      <c r="G2042" s="16" t="n">
        <v>548</v>
      </c>
      <c r="H2042" s="16" t="n">
        <v>122</v>
      </c>
    </row>
    <row r="2043" customFormat="false" ht="15" hidden="false" customHeight="false" outlineLevel="0" collapsed="false">
      <c r="A2043" s="0" t="n">
        <v>3184</v>
      </c>
      <c r="B2043" s="15" t="n">
        <v>45078</v>
      </c>
      <c r="C2043" s="0" t="n">
        <v>5</v>
      </c>
      <c r="D2043" s="16" t="n">
        <v>9503</v>
      </c>
      <c r="E2043" s="16" t="n">
        <v>104</v>
      </c>
      <c r="F2043" s="16" t="n">
        <v>77</v>
      </c>
      <c r="G2043" s="16" t="n">
        <v>587</v>
      </c>
      <c r="H2043" s="16" t="n">
        <v>57</v>
      </c>
    </row>
    <row r="2044" customFormat="false" ht="15" hidden="false" customHeight="false" outlineLevel="0" collapsed="false">
      <c r="A2044" s="0" t="n">
        <v>3184</v>
      </c>
      <c r="B2044" s="15" t="n">
        <v>45170</v>
      </c>
      <c r="C2044" s="0" t="n">
        <v>5</v>
      </c>
      <c r="D2044" s="16" t="n">
        <v>9522</v>
      </c>
      <c r="E2044" s="16" t="n">
        <v>119</v>
      </c>
      <c r="F2044" s="16" t="n">
        <v>77</v>
      </c>
      <c r="G2044" s="16" t="n">
        <v>705</v>
      </c>
      <c r="H2044" s="16" t="n">
        <v>72</v>
      </c>
    </row>
    <row r="2045" customFormat="false" ht="15" hidden="false" customHeight="false" outlineLevel="0" collapsed="false">
      <c r="A2045" s="0" t="n">
        <v>3184</v>
      </c>
      <c r="B2045" s="15" t="n">
        <v>45261</v>
      </c>
      <c r="C2045" s="0" t="n">
        <v>5</v>
      </c>
      <c r="D2045" s="16" t="n">
        <v>9529</v>
      </c>
      <c r="E2045" s="16" t="n">
        <v>140</v>
      </c>
      <c r="F2045" s="16" t="n">
        <v>81</v>
      </c>
      <c r="G2045" s="16" t="n">
        <v>828</v>
      </c>
      <c r="H2045" s="16" t="n">
        <v>89</v>
      </c>
    </row>
    <row r="2046" customFormat="false" ht="15" hidden="false" customHeight="false" outlineLevel="0" collapsed="false">
      <c r="A2046" s="0" t="n">
        <v>3184</v>
      </c>
      <c r="B2046" s="15" t="n">
        <v>45352</v>
      </c>
      <c r="C2046" s="0" t="n">
        <v>5</v>
      </c>
      <c r="D2046" s="16" t="n">
        <v>9611</v>
      </c>
      <c r="E2046" s="16" t="n">
        <v>148</v>
      </c>
      <c r="F2046" s="16" t="n">
        <v>93</v>
      </c>
      <c r="G2046" s="16" t="n">
        <v>502</v>
      </c>
      <c r="H2046" s="16" t="n">
        <v>60</v>
      </c>
    </row>
    <row r="2047" customFormat="false" ht="15" hidden="false" customHeight="false" outlineLevel="0" collapsed="false">
      <c r="A2047" s="0" t="n">
        <v>3184</v>
      </c>
      <c r="B2047" s="15" t="n">
        <v>45444</v>
      </c>
      <c r="C2047" s="0" t="n">
        <v>5</v>
      </c>
      <c r="D2047" s="16" t="n">
        <v>9644</v>
      </c>
      <c r="E2047" s="16" t="n">
        <v>164</v>
      </c>
      <c r="F2047" s="16" t="n">
        <v>97</v>
      </c>
      <c r="G2047" s="16" t="n">
        <v>625</v>
      </c>
      <c r="H2047" s="16" t="n">
        <v>73</v>
      </c>
    </row>
    <row r="2048" customFormat="false" ht="15" hidden="false" customHeight="false" outlineLevel="0" collapsed="false">
      <c r="A2048" s="0" t="n">
        <v>3184</v>
      </c>
      <c r="B2048" s="15" t="n">
        <v>45536</v>
      </c>
      <c r="C2048" s="0" t="n">
        <v>5</v>
      </c>
      <c r="D2048" s="16" t="n">
        <v>9636</v>
      </c>
      <c r="E2048" s="16" t="n">
        <v>181</v>
      </c>
      <c r="F2048" s="16" t="n">
        <v>106</v>
      </c>
      <c r="G2048" s="16" t="n">
        <v>728</v>
      </c>
      <c r="H2048" s="16" t="n">
        <v>93</v>
      </c>
    </row>
    <row r="2049" customFormat="false" ht="15" hidden="false" customHeight="false" outlineLevel="0" collapsed="false">
      <c r="A2049" s="0" t="n">
        <v>3184</v>
      </c>
      <c r="B2049" s="15" t="n">
        <v>45627</v>
      </c>
      <c r="C2049" s="0" t="n">
        <v>5</v>
      </c>
      <c r="D2049" s="16" t="n">
        <v>9641</v>
      </c>
      <c r="E2049" s="16" t="n">
        <v>201</v>
      </c>
      <c r="F2049" s="16" t="n">
        <v>118</v>
      </c>
      <c r="G2049" s="16" t="n">
        <v>834</v>
      </c>
      <c r="H2049" s="16" t="n">
        <v>112</v>
      </c>
    </row>
    <row r="2050" customFormat="false" ht="15" hidden="false" customHeight="false" outlineLevel="0" collapsed="false">
      <c r="A2050" s="0" t="n">
        <v>3184</v>
      </c>
      <c r="B2050" s="15" t="n">
        <v>45717</v>
      </c>
      <c r="C2050" s="0" t="n">
        <v>5</v>
      </c>
      <c r="D2050" s="16" t="n">
        <v>9681</v>
      </c>
      <c r="E2050" s="16" t="n">
        <v>222</v>
      </c>
      <c r="F2050" s="16" t="n">
        <v>130</v>
      </c>
      <c r="G2050" s="16" t="n">
        <v>472</v>
      </c>
      <c r="H2050" s="16" t="n">
        <v>66</v>
      </c>
    </row>
    <row r="2051" customFormat="false" ht="15" hidden="false" customHeight="false" outlineLevel="0" collapsed="false">
      <c r="A2051" s="0" t="n">
        <v>3184</v>
      </c>
      <c r="B2051" s="15" t="n">
        <v>45809</v>
      </c>
      <c r="C2051" s="0" t="n">
        <v>5</v>
      </c>
      <c r="D2051" s="16" t="n">
        <v>9721</v>
      </c>
      <c r="E2051" s="16" t="n">
        <v>242</v>
      </c>
      <c r="F2051" s="16" t="n">
        <v>141</v>
      </c>
      <c r="G2051" s="16" t="n">
        <v>595</v>
      </c>
      <c r="H2051" s="16" t="n">
        <v>85</v>
      </c>
    </row>
    <row r="2052" customFormat="false" ht="15" hidden="false" customHeight="false" outlineLevel="0" collapsed="false">
      <c r="A2052" s="0" t="n">
        <v>3184</v>
      </c>
      <c r="B2052" s="15" t="n">
        <v>45901</v>
      </c>
      <c r="C2052" s="0" t="n">
        <v>5</v>
      </c>
      <c r="D2052" s="16" t="n">
        <v>9657</v>
      </c>
      <c r="E2052" s="16" t="n">
        <v>281</v>
      </c>
      <c r="F2052" s="16" t="n">
        <v>158</v>
      </c>
      <c r="G2052" s="16" t="n">
        <v>727</v>
      </c>
      <c r="H2052" s="16" t="n">
        <v>118</v>
      </c>
    </row>
    <row r="2053" customFormat="false" ht="15" hidden="false" customHeight="false" outlineLevel="0" collapsed="false">
      <c r="A2053" s="0" t="n">
        <v>3184</v>
      </c>
      <c r="B2053" s="15" t="n">
        <v>45992</v>
      </c>
      <c r="C2053" s="0" t="n">
        <v>5</v>
      </c>
      <c r="D2053" s="16" t="n">
        <v>9753</v>
      </c>
      <c r="E2053" s="16" t="n">
        <v>298</v>
      </c>
      <c r="F2053" s="16" t="n">
        <v>179</v>
      </c>
      <c r="G2053" s="16" t="n">
        <v>856</v>
      </c>
      <c r="H2053" s="16" t="n">
        <v>137</v>
      </c>
    </row>
    <row r="2054" customFormat="false" ht="15" hidden="false" customHeight="false" outlineLevel="0" collapsed="false">
      <c r="A2054" s="0" t="n">
        <v>3184</v>
      </c>
      <c r="B2054" s="15" t="n">
        <v>46082</v>
      </c>
      <c r="C2054" s="0" t="n">
        <v>5</v>
      </c>
      <c r="D2054" s="16" t="n">
        <v>9744</v>
      </c>
      <c r="E2054" s="16" t="n">
        <v>313</v>
      </c>
      <c r="F2054" s="16" t="n">
        <v>187</v>
      </c>
      <c r="G2054" s="16" t="n">
        <v>477</v>
      </c>
      <c r="H2054" s="16" t="n">
        <v>93</v>
      </c>
    </row>
    <row r="2055" customFormat="false" ht="15" hidden="false" customHeight="false" outlineLevel="0" collapsed="false">
      <c r="A2055" s="0" t="n">
        <v>3184</v>
      </c>
      <c r="B2055" s="15" t="n">
        <v>46174</v>
      </c>
      <c r="C2055" s="0" t="n">
        <v>5</v>
      </c>
      <c r="D2055" s="16" t="n">
        <v>9737</v>
      </c>
      <c r="E2055" s="16" t="n">
        <v>347</v>
      </c>
      <c r="F2055" s="16" t="n">
        <v>229</v>
      </c>
      <c r="G2055" s="16" t="n">
        <v>609</v>
      </c>
      <c r="H2055" s="16" t="n">
        <v>125</v>
      </c>
    </row>
    <row r="2056" customFormat="false" ht="15" hidden="false" customHeight="false" outlineLevel="0" collapsed="false">
      <c r="A2056" s="0" t="n">
        <v>3185</v>
      </c>
      <c r="B2056" s="15" t="n">
        <v>45078</v>
      </c>
      <c r="C2056" s="0" t="n">
        <v>5</v>
      </c>
      <c r="D2056" s="16" t="n">
        <v>8768</v>
      </c>
      <c r="E2056" s="16" t="n">
        <v>115</v>
      </c>
      <c r="F2056" s="16" t="n">
        <v>93</v>
      </c>
      <c r="G2056" s="16" t="n">
        <v>775</v>
      </c>
      <c r="H2056" s="16" t="n">
        <v>68</v>
      </c>
    </row>
    <row r="2057" customFormat="false" ht="15" hidden="false" customHeight="false" outlineLevel="0" collapsed="false">
      <c r="A2057" s="0" t="n">
        <v>3185</v>
      </c>
      <c r="B2057" s="15" t="n">
        <v>45170</v>
      </c>
      <c r="C2057" s="0" t="n">
        <v>5</v>
      </c>
      <c r="D2057" s="16" t="n">
        <v>8780</v>
      </c>
      <c r="E2057" s="16" t="n">
        <v>138</v>
      </c>
      <c r="F2057" s="16" t="n">
        <v>104</v>
      </c>
      <c r="G2057" s="16" t="n">
        <v>931</v>
      </c>
      <c r="H2057" s="16" t="n">
        <v>90</v>
      </c>
    </row>
    <row r="2058" customFormat="false" ht="15" hidden="false" customHeight="false" outlineLevel="0" collapsed="false">
      <c r="A2058" s="0" t="n">
        <v>3185</v>
      </c>
      <c r="B2058" s="15" t="n">
        <v>45261</v>
      </c>
      <c r="C2058" s="0" t="n">
        <v>5</v>
      </c>
      <c r="D2058" s="16" t="n">
        <v>8875</v>
      </c>
      <c r="E2058" s="16" t="n">
        <v>154</v>
      </c>
      <c r="F2058" s="16" t="n">
        <v>110</v>
      </c>
      <c r="G2058" s="16" t="n">
        <v>1106</v>
      </c>
      <c r="H2058" s="16" t="n">
        <v>105</v>
      </c>
    </row>
    <row r="2059" customFormat="false" ht="15" hidden="false" customHeight="false" outlineLevel="0" collapsed="false">
      <c r="A2059" s="0" t="n">
        <v>3185</v>
      </c>
      <c r="B2059" s="15" t="n">
        <v>45352</v>
      </c>
      <c r="C2059" s="0" t="n">
        <v>5</v>
      </c>
      <c r="D2059" s="16" t="n">
        <v>8907</v>
      </c>
      <c r="E2059" s="16" t="n">
        <v>183</v>
      </c>
      <c r="F2059" s="16" t="n">
        <v>129</v>
      </c>
      <c r="G2059" s="16" t="n">
        <v>719</v>
      </c>
      <c r="H2059" s="16" t="n">
        <v>85</v>
      </c>
    </row>
    <row r="2060" customFormat="false" ht="15" hidden="false" customHeight="false" outlineLevel="0" collapsed="false">
      <c r="A2060" s="0" t="n">
        <v>3185</v>
      </c>
      <c r="B2060" s="15" t="n">
        <v>45444</v>
      </c>
      <c r="C2060" s="0" t="n">
        <v>5</v>
      </c>
      <c r="D2060" s="16" t="n">
        <v>9309</v>
      </c>
      <c r="E2060" s="16" t="n">
        <v>208</v>
      </c>
      <c r="F2060" s="16" t="n">
        <v>149</v>
      </c>
      <c r="G2060" s="16" t="n">
        <v>1061</v>
      </c>
      <c r="H2060" s="16" t="n">
        <v>110</v>
      </c>
    </row>
    <row r="2061" customFormat="false" ht="15" hidden="false" customHeight="false" outlineLevel="0" collapsed="false">
      <c r="A2061" s="0" t="n">
        <v>3185</v>
      </c>
      <c r="B2061" s="15" t="n">
        <v>45536</v>
      </c>
      <c r="C2061" s="0" t="n">
        <v>5</v>
      </c>
      <c r="D2061" s="16" t="n">
        <v>9325</v>
      </c>
      <c r="E2061" s="16" t="n">
        <v>223</v>
      </c>
      <c r="F2061" s="16" t="n">
        <v>184</v>
      </c>
      <c r="G2061" s="16" t="n">
        <v>1185</v>
      </c>
      <c r="H2061" s="16" t="n">
        <v>128</v>
      </c>
    </row>
    <row r="2062" customFormat="false" ht="15" hidden="false" customHeight="false" outlineLevel="0" collapsed="false">
      <c r="A2062" s="0" t="n">
        <v>3185</v>
      </c>
      <c r="B2062" s="15" t="n">
        <v>45627</v>
      </c>
      <c r="C2062" s="0" t="n">
        <v>5</v>
      </c>
      <c r="D2062" s="16" t="n">
        <v>9442</v>
      </c>
      <c r="E2062" s="16" t="n">
        <v>251</v>
      </c>
      <c r="F2062" s="16" t="n">
        <v>207</v>
      </c>
      <c r="G2062" s="16" t="n">
        <v>1473</v>
      </c>
      <c r="H2062" s="16" t="n">
        <v>158</v>
      </c>
    </row>
    <row r="2063" customFormat="false" ht="15" hidden="false" customHeight="false" outlineLevel="0" collapsed="false">
      <c r="A2063" s="0" t="n">
        <v>3185</v>
      </c>
      <c r="B2063" s="15" t="n">
        <v>45717</v>
      </c>
      <c r="C2063" s="0" t="n">
        <v>5</v>
      </c>
      <c r="D2063" s="16" t="n">
        <v>9547</v>
      </c>
      <c r="E2063" s="16" t="n">
        <v>267</v>
      </c>
      <c r="F2063" s="16" t="n">
        <v>239</v>
      </c>
      <c r="G2063" s="16" t="n">
        <v>1007</v>
      </c>
      <c r="H2063" s="16" t="n">
        <v>101</v>
      </c>
    </row>
    <row r="2064" customFormat="false" ht="15" hidden="false" customHeight="false" outlineLevel="0" collapsed="false">
      <c r="A2064" s="0" t="n">
        <v>3185</v>
      </c>
      <c r="B2064" s="15" t="n">
        <v>45809</v>
      </c>
      <c r="C2064" s="0" t="n">
        <v>5</v>
      </c>
      <c r="D2064" s="16" t="n">
        <v>9525</v>
      </c>
      <c r="E2064" s="16" t="n">
        <v>299</v>
      </c>
      <c r="F2064" s="16" t="n">
        <v>259</v>
      </c>
      <c r="G2064" s="16" t="n">
        <v>1139</v>
      </c>
      <c r="H2064" s="16" t="n">
        <v>138</v>
      </c>
    </row>
    <row r="2065" customFormat="false" ht="15" hidden="false" customHeight="false" outlineLevel="0" collapsed="false">
      <c r="A2065" s="0" t="n">
        <v>3185</v>
      </c>
      <c r="B2065" s="15" t="n">
        <v>45901</v>
      </c>
      <c r="C2065" s="0" t="n">
        <v>5</v>
      </c>
      <c r="D2065" s="16" t="n">
        <v>9563</v>
      </c>
      <c r="E2065" s="16" t="n">
        <v>348</v>
      </c>
      <c r="F2065" s="16" t="n">
        <v>274</v>
      </c>
      <c r="G2065" s="16" t="n">
        <v>1344</v>
      </c>
      <c r="H2065" s="16" t="n">
        <v>174</v>
      </c>
    </row>
    <row r="2066" customFormat="false" ht="15" hidden="false" customHeight="false" outlineLevel="0" collapsed="false">
      <c r="A2066" s="0" t="n">
        <v>3185</v>
      </c>
      <c r="B2066" s="15" t="n">
        <v>45992</v>
      </c>
      <c r="C2066" s="0" t="n">
        <v>5</v>
      </c>
      <c r="D2066" s="16" t="n">
        <v>9657</v>
      </c>
      <c r="E2066" s="16" t="n">
        <v>372</v>
      </c>
      <c r="F2066" s="16" t="n">
        <v>314</v>
      </c>
      <c r="G2066" s="16" t="n">
        <v>1541</v>
      </c>
      <c r="H2066" s="16" t="n">
        <v>198</v>
      </c>
    </row>
    <row r="2067" customFormat="false" ht="15" hidden="false" customHeight="false" outlineLevel="0" collapsed="false">
      <c r="A2067" s="0" t="n">
        <v>3185</v>
      </c>
      <c r="B2067" s="15" t="n">
        <v>46082</v>
      </c>
      <c r="C2067" s="0" t="n">
        <v>5</v>
      </c>
      <c r="D2067" s="16" t="n">
        <v>9746</v>
      </c>
      <c r="E2067" s="16" t="n">
        <v>399</v>
      </c>
      <c r="F2067" s="16" t="n">
        <v>366</v>
      </c>
      <c r="G2067" s="16" t="n">
        <v>1000</v>
      </c>
      <c r="H2067" s="16" t="n">
        <v>145</v>
      </c>
    </row>
    <row r="2068" customFormat="false" ht="15" hidden="false" customHeight="false" outlineLevel="0" collapsed="false">
      <c r="A2068" s="0" t="n">
        <v>3185</v>
      </c>
      <c r="B2068" s="15" t="n">
        <v>46174</v>
      </c>
      <c r="C2068" s="0" t="n">
        <v>5</v>
      </c>
      <c r="D2068" s="16" t="n">
        <v>9769</v>
      </c>
      <c r="E2068" s="16" t="n">
        <v>458</v>
      </c>
      <c r="F2068" s="16" t="n">
        <v>388</v>
      </c>
      <c r="G2068" s="16" t="n">
        <v>1176</v>
      </c>
      <c r="H2068" s="16" t="n">
        <v>196</v>
      </c>
    </row>
    <row r="2069" customFormat="false" ht="15" hidden="false" customHeight="false" outlineLevel="0" collapsed="false">
      <c r="A2069" s="0" t="n">
        <v>3186</v>
      </c>
      <c r="B2069" s="15" t="n">
        <v>45078</v>
      </c>
      <c r="C2069" s="0" t="n">
        <v>5</v>
      </c>
      <c r="D2069" s="16" t="n">
        <v>17616</v>
      </c>
      <c r="E2069" s="16" t="n">
        <v>349</v>
      </c>
      <c r="F2069" s="16" t="n">
        <v>145</v>
      </c>
      <c r="G2069" s="16" t="n">
        <v>1586</v>
      </c>
      <c r="H2069" s="16" t="n">
        <v>197</v>
      </c>
    </row>
    <row r="2070" customFormat="false" ht="15" hidden="false" customHeight="false" outlineLevel="0" collapsed="false">
      <c r="A2070" s="0" t="n">
        <v>3186</v>
      </c>
      <c r="B2070" s="15" t="n">
        <v>45170</v>
      </c>
      <c r="C2070" s="0" t="n">
        <v>5</v>
      </c>
      <c r="D2070" s="16" t="n">
        <v>17729</v>
      </c>
      <c r="E2070" s="16" t="n">
        <v>388</v>
      </c>
      <c r="F2070" s="16" t="n">
        <v>171</v>
      </c>
      <c r="G2070" s="16" t="n">
        <v>1901</v>
      </c>
      <c r="H2070" s="16" t="n">
        <v>239</v>
      </c>
    </row>
    <row r="2071" customFormat="false" ht="15" hidden="false" customHeight="false" outlineLevel="0" collapsed="false">
      <c r="A2071" s="0" t="n">
        <v>3186</v>
      </c>
      <c r="B2071" s="15" t="n">
        <v>45261</v>
      </c>
      <c r="C2071" s="0" t="n">
        <v>5</v>
      </c>
      <c r="D2071" s="16" t="n">
        <v>17927</v>
      </c>
      <c r="E2071" s="16" t="n">
        <v>438</v>
      </c>
      <c r="F2071" s="16" t="n">
        <v>183</v>
      </c>
      <c r="G2071" s="16" t="n">
        <v>2272</v>
      </c>
      <c r="H2071" s="16" t="n">
        <v>286</v>
      </c>
    </row>
    <row r="2072" customFormat="false" ht="15" hidden="false" customHeight="false" outlineLevel="0" collapsed="false">
      <c r="A2072" s="0" t="n">
        <v>3186</v>
      </c>
      <c r="B2072" s="15" t="n">
        <v>45352</v>
      </c>
      <c r="C2072" s="0" t="n">
        <v>5</v>
      </c>
      <c r="D2072" s="16" t="n">
        <v>18116</v>
      </c>
      <c r="E2072" s="16" t="n">
        <v>492</v>
      </c>
      <c r="F2072" s="16" t="n">
        <v>237</v>
      </c>
      <c r="G2072" s="16" t="n">
        <v>1529</v>
      </c>
      <c r="H2072" s="16" t="n">
        <v>230</v>
      </c>
    </row>
    <row r="2073" customFormat="false" ht="15" hidden="false" customHeight="false" outlineLevel="0" collapsed="false">
      <c r="A2073" s="0" t="n">
        <v>3186</v>
      </c>
      <c r="B2073" s="15" t="n">
        <v>45444</v>
      </c>
      <c r="C2073" s="0" t="n">
        <v>5</v>
      </c>
      <c r="D2073" s="16" t="n">
        <v>18148</v>
      </c>
      <c r="E2073" s="16" t="n">
        <v>506</v>
      </c>
      <c r="F2073" s="16" t="n">
        <v>264</v>
      </c>
      <c r="G2073" s="16" t="n">
        <v>1772</v>
      </c>
      <c r="H2073" s="16" t="n">
        <v>249</v>
      </c>
    </row>
    <row r="2074" customFormat="false" ht="15" hidden="false" customHeight="false" outlineLevel="0" collapsed="false">
      <c r="A2074" s="0" t="n">
        <v>3186</v>
      </c>
      <c r="B2074" s="15" t="n">
        <v>45536</v>
      </c>
      <c r="C2074" s="0" t="n">
        <v>5</v>
      </c>
      <c r="D2074" s="16" t="n">
        <v>18210</v>
      </c>
      <c r="E2074" s="16" t="n">
        <v>548</v>
      </c>
      <c r="F2074" s="16" t="n">
        <v>305</v>
      </c>
      <c r="G2074" s="16" t="n">
        <v>2077</v>
      </c>
      <c r="H2074" s="16" t="n">
        <v>295</v>
      </c>
    </row>
    <row r="2075" customFormat="false" ht="15" hidden="false" customHeight="false" outlineLevel="0" collapsed="false">
      <c r="A2075" s="0" t="n">
        <v>3186</v>
      </c>
      <c r="B2075" s="15" t="n">
        <v>45627</v>
      </c>
      <c r="C2075" s="0" t="n">
        <v>5</v>
      </c>
      <c r="D2075" s="16" t="n">
        <v>18262</v>
      </c>
      <c r="E2075" s="16" t="n">
        <v>576</v>
      </c>
      <c r="F2075" s="16" t="n">
        <v>334</v>
      </c>
      <c r="G2075" s="16" t="n">
        <v>2383</v>
      </c>
      <c r="H2075" s="16" t="n">
        <v>329</v>
      </c>
    </row>
    <row r="2076" customFormat="false" ht="15" hidden="false" customHeight="false" outlineLevel="0" collapsed="false">
      <c r="A2076" s="0" t="n">
        <v>3186</v>
      </c>
      <c r="B2076" s="15" t="n">
        <v>45717</v>
      </c>
      <c r="C2076" s="0" t="n">
        <v>5</v>
      </c>
      <c r="D2076" s="16" t="n">
        <v>18414</v>
      </c>
      <c r="E2076" s="16" t="n">
        <v>630</v>
      </c>
      <c r="F2076" s="16" t="n">
        <v>369</v>
      </c>
      <c r="G2076" s="16" t="n">
        <v>1370</v>
      </c>
      <c r="H2076" s="16" t="n">
        <v>189</v>
      </c>
    </row>
    <row r="2077" customFormat="false" ht="15" hidden="false" customHeight="false" outlineLevel="0" collapsed="false">
      <c r="A2077" s="0" t="n">
        <v>3186</v>
      </c>
      <c r="B2077" s="15" t="n">
        <v>45809</v>
      </c>
      <c r="C2077" s="0" t="n">
        <v>5</v>
      </c>
      <c r="D2077" s="16" t="n">
        <v>18452</v>
      </c>
      <c r="E2077" s="16" t="n">
        <v>695</v>
      </c>
      <c r="F2077" s="16" t="n">
        <v>409</v>
      </c>
      <c r="G2077" s="16" t="n">
        <v>1718</v>
      </c>
      <c r="H2077" s="16" t="n">
        <v>254</v>
      </c>
    </row>
    <row r="2078" customFormat="false" ht="15" hidden="false" customHeight="false" outlineLevel="0" collapsed="false">
      <c r="A2078" s="0" t="n">
        <v>3186</v>
      </c>
      <c r="B2078" s="15" t="n">
        <v>45901</v>
      </c>
      <c r="C2078" s="0" t="n">
        <v>5</v>
      </c>
      <c r="D2078" s="16" t="n">
        <v>18466</v>
      </c>
      <c r="E2078" s="16" t="n">
        <v>729</v>
      </c>
      <c r="F2078" s="16" t="n">
        <v>445</v>
      </c>
      <c r="G2078" s="16" t="n">
        <v>2016</v>
      </c>
      <c r="H2078" s="16" t="n">
        <v>298</v>
      </c>
    </row>
    <row r="2079" customFormat="false" ht="15" hidden="false" customHeight="false" outlineLevel="0" collapsed="false">
      <c r="A2079" s="0" t="n">
        <v>3186</v>
      </c>
      <c r="B2079" s="15" t="n">
        <v>45992</v>
      </c>
      <c r="C2079" s="0" t="n">
        <v>5</v>
      </c>
      <c r="D2079" s="16" t="n">
        <v>18585</v>
      </c>
      <c r="E2079" s="16" t="n">
        <v>796</v>
      </c>
      <c r="F2079" s="16" t="n">
        <v>487</v>
      </c>
      <c r="G2079" s="16" t="n">
        <v>2367</v>
      </c>
      <c r="H2079" s="16" t="n">
        <v>367</v>
      </c>
    </row>
    <row r="2080" customFormat="false" ht="15" hidden="false" customHeight="false" outlineLevel="0" collapsed="false">
      <c r="A2080" s="0" t="n">
        <v>3186</v>
      </c>
      <c r="B2080" s="15" t="n">
        <v>46082</v>
      </c>
      <c r="C2080" s="0" t="n">
        <v>5</v>
      </c>
      <c r="D2080" s="16" t="n">
        <v>18730</v>
      </c>
      <c r="E2080" s="16" t="n">
        <v>868</v>
      </c>
      <c r="F2080" s="16" t="n">
        <v>539</v>
      </c>
      <c r="G2080" s="16" t="n">
        <v>1400</v>
      </c>
      <c r="H2080" s="16" t="n">
        <v>268</v>
      </c>
    </row>
    <row r="2081" customFormat="false" ht="15" hidden="false" customHeight="false" outlineLevel="0" collapsed="false">
      <c r="A2081" s="0" t="n">
        <v>3186</v>
      </c>
      <c r="B2081" s="15" t="n">
        <v>46174</v>
      </c>
      <c r="C2081" s="0" t="n">
        <v>5</v>
      </c>
      <c r="D2081" s="16" t="n">
        <v>18839</v>
      </c>
      <c r="E2081" s="16" t="n">
        <v>979</v>
      </c>
      <c r="F2081" s="16" t="n">
        <v>589</v>
      </c>
      <c r="G2081" s="16" t="n">
        <v>1742</v>
      </c>
      <c r="H2081" s="16" t="n">
        <v>383</v>
      </c>
    </row>
    <row r="2082" customFormat="false" ht="15" hidden="false" customHeight="false" outlineLevel="0" collapsed="false">
      <c r="A2082" s="0" t="n">
        <v>3187</v>
      </c>
      <c r="B2082" s="15" t="n">
        <v>45078</v>
      </c>
      <c r="C2082" s="0" t="n">
        <v>5</v>
      </c>
      <c r="D2082" s="16" t="n">
        <v>11718</v>
      </c>
      <c r="E2082" s="16" t="n">
        <v>177</v>
      </c>
      <c r="F2082" s="16" t="n">
        <v>118</v>
      </c>
      <c r="G2082" s="16" t="n">
        <v>1032</v>
      </c>
      <c r="H2082" s="16" t="n">
        <v>116</v>
      </c>
    </row>
    <row r="2083" customFormat="false" ht="15" hidden="false" customHeight="false" outlineLevel="0" collapsed="false">
      <c r="A2083" s="0" t="n">
        <v>3187</v>
      </c>
      <c r="B2083" s="15" t="n">
        <v>45170</v>
      </c>
      <c r="C2083" s="0" t="n">
        <v>5</v>
      </c>
      <c r="D2083" s="16" t="n">
        <v>11783</v>
      </c>
      <c r="E2083" s="16" t="n">
        <v>206</v>
      </c>
      <c r="F2083" s="16" t="n">
        <v>132</v>
      </c>
      <c r="G2083" s="16" t="n">
        <v>1237</v>
      </c>
      <c r="H2083" s="16" t="n">
        <v>145</v>
      </c>
    </row>
    <row r="2084" customFormat="false" ht="15" hidden="false" customHeight="false" outlineLevel="0" collapsed="false">
      <c r="A2084" s="0" t="n">
        <v>3187</v>
      </c>
      <c r="B2084" s="15" t="n">
        <v>45261</v>
      </c>
      <c r="C2084" s="0" t="n">
        <v>5</v>
      </c>
      <c r="D2084" s="16" t="n">
        <v>11856</v>
      </c>
      <c r="E2084" s="16" t="n">
        <v>231</v>
      </c>
      <c r="F2084" s="16" t="n">
        <v>147</v>
      </c>
      <c r="G2084" s="16" t="n">
        <v>1434</v>
      </c>
      <c r="H2084" s="16" t="n">
        <v>174</v>
      </c>
    </row>
    <row r="2085" customFormat="false" ht="15" hidden="false" customHeight="false" outlineLevel="0" collapsed="false">
      <c r="A2085" s="0" t="n">
        <v>3187</v>
      </c>
      <c r="B2085" s="15" t="n">
        <v>45352</v>
      </c>
      <c r="C2085" s="0" t="n">
        <v>5</v>
      </c>
      <c r="D2085" s="16" t="n">
        <v>11943</v>
      </c>
      <c r="E2085" s="16" t="n">
        <v>267</v>
      </c>
      <c r="F2085" s="16" t="n">
        <v>155</v>
      </c>
      <c r="G2085" s="16" t="n">
        <v>957</v>
      </c>
      <c r="H2085" s="16" t="n">
        <v>141</v>
      </c>
    </row>
    <row r="2086" customFormat="false" ht="15" hidden="false" customHeight="false" outlineLevel="0" collapsed="false">
      <c r="A2086" s="0" t="n">
        <v>3187</v>
      </c>
      <c r="B2086" s="15" t="n">
        <v>45444</v>
      </c>
      <c r="C2086" s="0" t="n">
        <v>5</v>
      </c>
      <c r="D2086" s="16" t="n">
        <v>12002</v>
      </c>
      <c r="E2086" s="16" t="n">
        <v>292</v>
      </c>
      <c r="F2086" s="16" t="n">
        <v>168</v>
      </c>
      <c r="G2086" s="16" t="n">
        <v>1178</v>
      </c>
      <c r="H2086" s="16" t="n">
        <v>166</v>
      </c>
    </row>
    <row r="2087" customFormat="false" ht="15" hidden="false" customHeight="false" outlineLevel="0" collapsed="false">
      <c r="A2087" s="0" t="n">
        <v>3187</v>
      </c>
      <c r="B2087" s="15" t="n">
        <v>45536</v>
      </c>
      <c r="C2087" s="0" t="n">
        <v>5</v>
      </c>
      <c r="D2087" s="16" t="n">
        <v>11955</v>
      </c>
      <c r="E2087" s="16" t="n">
        <v>329</v>
      </c>
      <c r="F2087" s="16" t="n">
        <v>200</v>
      </c>
      <c r="G2087" s="16" t="n">
        <v>1414</v>
      </c>
      <c r="H2087" s="16" t="n">
        <v>202</v>
      </c>
    </row>
    <row r="2088" customFormat="false" ht="15" hidden="false" customHeight="false" outlineLevel="0" collapsed="false">
      <c r="A2088" s="0" t="n">
        <v>3187</v>
      </c>
      <c r="B2088" s="15" t="n">
        <v>45627</v>
      </c>
      <c r="C2088" s="0" t="n">
        <v>5</v>
      </c>
      <c r="D2088" s="16" t="n">
        <v>12029</v>
      </c>
      <c r="E2088" s="16" t="n">
        <v>358</v>
      </c>
      <c r="F2088" s="16" t="n">
        <v>223</v>
      </c>
      <c r="G2088" s="16" t="n">
        <v>1597</v>
      </c>
      <c r="H2088" s="16" t="n">
        <v>231</v>
      </c>
    </row>
    <row r="2089" customFormat="false" ht="15" hidden="false" customHeight="false" outlineLevel="0" collapsed="false">
      <c r="A2089" s="0" t="n">
        <v>3187</v>
      </c>
      <c r="B2089" s="15" t="n">
        <v>45717</v>
      </c>
      <c r="C2089" s="0" t="n">
        <v>5</v>
      </c>
      <c r="D2089" s="16" t="n">
        <v>12096</v>
      </c>
      <c r="E2089" s="16" t="n">
        <v>381</v>
      </c>
      <c r="F2089" s="16" t="n">
        <v>244</v>
      </c>
      <c r="G2089" s="16" t="n">
        <v>923</v>
      </c>
      <c r="H2089" s="16" t="n">
        <v>129</v>
      </c>
    </row>
    <row r="2090" customFormat="false" ht="15" hidden="false" customHeight="false" outlineLevel="0" collapsed="false">
      <c r="A2090" s="0" t="n">
        <v>3187</v>
      </c>
      <c r="B2090" s="15" t="n">
        <v>45809</v>
      </c>
      <c r="C2090" s="0" t="n">
        <v>5</v>
      </c>
      <c r="D2090" s="16" t="n">
        <v>12185</v>
      </c>
      <c r="E2090" s="16" t="n">
        <v>428</v>
      </c>
      <c r="F2090" s="16" t="n">
        <v>274</v>
      </c>
      <c r="G2090" s="16" t="n">
        <v>1111</v>
      </c>
      <c r="H2090" s="16" t="n">
        <v>170</v>
      </c>
    </row>
    <row r="2091" customFormat="false" ht="15" hidden="false" customHeight="false" outlineLevel="0" collapsed="false">
      <c r="A2091" s="0" t="n">
        <v>3187</v>
      </c>
      <c r="B2091" s="15" t="n">
        <v>45901</v>
      </c>
      <c r="C2091" s="0" t="n">
        <v>5</v>
      </c>
      <c r="D2091" s="16" t="n">
        <v>12180</v>
      </c>
      <c r="E2091" s="16" t="n">
        <v>472</v>
      </c>
      <c r="F2091" s="16" t="n">
        <v>300</v>
      </c>
      <c r="G2091" s="16" t="n">
        <v>1313</v>
      </c>
      <c r="H2091" s="16" t="n">
        <v>211</v>
      </c>
    </row>
    <row r="2092" customFormat="false" ht="15" hidden="false" customHeight="false" outlineLevel="0" collapsed="false">
      <c r="A2092" s="0" t="n">
        <v>3187</v>
      </c>
      <c r="B2092" s="15" t="n">
        <v>45992</v>
      </c>
      <c r="C2092" s="0" t="n">
        <v>5</v>
      </c>
      <c r="D2092" s="16" t="n">
        <v>12148</v>
      </c>
      <c r="E2092" s="16" t="n">
        <v>493</v>
      </c>
      <c r="F2092" s="16" t="n">
        <v>326</v>
      </c>
      <c r="G2092" s="16" t="n">
        <v>1488</v>
      </c>
      <c r="H2092" s="16" t="n">
        <v>239</v>
      </c>
    </row>
    <row r="2093" customFormat="false" ht="15" hidden="false" customHeight="false" outlineLevel="0" collapsed="false">
      <c r="A2093" s="0" t="n">
        <v>3187</v>
      </c>
      <c r="B2093" s="15" t="n">
        <v>46082</v>
      </c>
      <c r="C2093" s="0" t="n">
        <v>5</v>
      </c>
      <c r="D2093" s="16" t="n">
        <v>12255</v>
      </c>
      <c r="E2093" s="16" t="n">
        <v>549</v>
      </c>
      <c r="F2093" s="16" t="n">
        <v>363</v>
      </c>
      <c r="G2093" s="16" t="n">
        <v>910</v>
      </c>
      <c r="H2093" s="16" t="n">
        <v>164</v>
      </c>
    </row>
    <row r="2094" customFormat="false" ht="15" hidden="false" customHeight="false" outlineLevel="0" collapsed="false">
      <c r="A2094" s="0" t="n">
        <v>3187</v>
      </c>
      <c r="B2094" s="15" t="n">
        <v>46174</v>
      </c>
      <c r="C2094" s="0" t="n">
        <v>5</v>
      </c>
      <c r="D2094" s="16" t="n">
        <v>12323</v>
      </c>
      <c r="E2094" s="16" t="n">
        <v>614</v>
      </c>
      <c r="F2094" s="16" t="n">
        <v>412</v>
      </c>
      <c r="G2094" s="16" t="n">
        <v>1156</v>
      </c>
      <c r="H2094" s="16" t="n">
        <v>239</v>
      </c>
    </row>
    <row r="2095" customFormat="false" ht="15" hidden="false" customHeight="false" outlineLevel="0" collapsed="false">
      <c r="A2095" s="0" t="n">
        <v>3188</v>
      </c>
      <c r="B2095" s="15" t="n">
        <v>45078</v>
      </c>
      <c r="C2095" s="0" t="n">
        <v>5</v>
      </c>
      <c r="D2095" s="16" t="n">
        <v>12478</v>
      </c>
      <c r="E2095" s="16" t="n">
        <v>169</v>
      </c>
      <c r="F2095" s="16" t="n">
        <v>137</v>
      </c>
      <c r="G2095" s="16" t="n">
        <v>804</v>
      </c>
      <c r="H2095" s="16" t="n">
        <v>113</v>
      </c>
    </row>
    <row r="2096" customFormat="false" ht="15" hidden="false" customHeight="false" outlineLevel="0" collapsed="false">
      <c r="A2096" s="0" t="n">
        <v>3188</v>
      </c>
      <c r="B2096" s="15" t="n">
        <v>45170</v>
      </c>
      <c r="C2096" s="0" t="n">
        <v>5</v>
      </c>
      <c r="D2096" s="16" t="n">
        <v>12607</v>
      </c>
      <c r="E2096" s="16" t="n">
        <v>198</v>
      </c>
      <c r="F2096" s="16" t="n">
        <v>139</v>
      </c>
      <c r="G2096" s="16" t="n">
        <v>1009</v>
      </c>
      <c r="H2096" s="16" t="n">
        <v>141</v>
      </c>
    </row>
    <row r="2097" customFormat="false" ht="15" hidden="false" customHeight="false" outlineLevel="0" collapsed="false">
      <c r="A2097" s="0" t="n">
        <v>3188</v>
      </c>
      <c r="B2097" s="15" t="n">
        <v>45261</v>
      </c>
      <c r="C2097" s="0" t="n">
        <v>5</v>
      </c>
      <c r="D2097" s="16" t="n">
        <v>12740</v>
      </c>
      <c r="E2097" s="16" t="n">
        <v>227</v>
      </c>
      <c r="F2097" s="16" t="n">
        <v>143</v>
      </c>
      <c r="G2097" s="16" t="n">
        <v>1216</v>
      </c>
      <c r="H2097" s="16" t="n">
        <v>163</v>
      </c>
    </row>
    <row r="2098" customFormat="false" ht="15" hidden="false" customHeight="false" outlineLevel="0" collapsed="false">
      <c r="A2098" s="0" t="n">
        <v>3188</v>
      </c>
      <c r="B2098" s="15" t="n">
        <v>45352</v>
      </c>
      <c r="C2098" s="0" t="n">
        <v>5</v>
      </c>
      <c r="D2098" s="16" t="n">
        <v>12875</v>
      </c>
      <c r="E2098" s="16" t="n">
        <v>265</v>
      </c>
      <c r="F2098" s="16" t="n">
        <v>148</v>
      </c>
      <c r="G2098" s="16" t="n">
        <v>801</v>
      </c>
      <c r="H2098" s="16" t="n">
        <v>145</v>
      </c>
    </row>
    <row r="2099" customFormat="false" ht="15" hidden="false" customHeight="false" outlineLevel="0" collapsed="false">
      <c r="A2099" s="0" t="n">
        <v>3188</v>
      </c>
      <c r="B2099" s="15" t="n">
        <v>45444</v>
      </c>
      <c r="C2099" s="0" t="n">
        <v>5</v>
      </c>
      <c r="D2099" s="16" t="n">
        <v>13024</v>
      </c>
      <c r="E2099" s="16" t="n">
        <v>289</v>
      </c>
      <c r="F2099" s="16" t="n">
        <v>164</v>
      </c>
      <c r="G2099" s="16" t="n">
        <v>1000</v>
      </c>
      <c r="H2099" s="16" t="n">
        <v>169</v>
      </c>
    </row>
    <row r="2100" customFormat="false" ht="15" hidden="false" customHeight="false" outlineLevel="0" collapsed="false">
      <c r="A2100" s="0" t="n">
        <v>3188</v>
      </c>
      <c r="B2100" s="15" t="n">
        <v>45536</v>
      </c>
      <c r="C2100" s="0" t="n">
        <v>5</v>
      </c>
      <c r="D2100" s="16" t="n">
        <v>13078</v>
      </c>
      <c r="E2100" s="16" t="n">
        <v>319</v>
      </c>
      <c r="F2100" s="16" t="n">
        <v>183</v>
      </c>
      <c r="G2100" s="16" t="n">
        <v>1173</v>
      </c>
      <c r="H2100" s="16" t="n">
        <v>195</v>
      </c>
    </row>
    <row r="2101" customFormat="false" ht="15" hidden="false" customHeight="false" outlineLevel="0" collapsed="false">
      <c r="A2101" s="0" t="n">
        <v>3188</v>
      </c>
      <c r="B2101" s="15" t="n">
        <v>45627</v>
      </c>
      <c r="C2101" s="0" t="n">
        <v>5</v>
      </c>
      <c r="D2101" s="16" t="n">
        <v>13115</v>
      </c>
      <c r="E2101" s="16" t="n">
        <v>368</v>
      </c>
      <c r="F2101" s="16" t="n">
        <v>205</v>
      </c>
      <c r="G2101" s="16" t="n">
        <v>1373</v>
      </c>
      <c r="H2101" s="16" t="n">
        <v>240</v>
      </c>
    </row>
    <row r="2102" customFormat="false" ht="15" hidden="false" customHeight="false" outlineLevel="0" collapsed="false">
      <c r="A2102" s="0" t="n">
        <v>3188</v>
      </c>
      <c r="B2102" s="15" t="n">
        <v>45717</v>
      </c>
      <c r="C2102" s="0" t="n">
        <v>5</v>
      </c>
      <c r="D2102" s="16" t="n">
        <v>13178</v>
      </c>
      <c r="E2102" s="16" t="n">
        <v>393</v>
      </c>
      <c r="F2102" s="16" t="n">
        <v>251</v>
      </c>
      <c r="G2102" s="16" t="n">
        <v>755</v>
      </c>
      <c r="H2102" s="16" t="n">
        <v>134</v>
      </c>
    </row>
    <row r="2103" customFormat="false" ht="15" hidden="false" customHeight="false" outlineLevel="0" collapsed="false">
      <c r="A2103" s="0" t="n">
        <v>3188</v>
      </c>
      <c r="B2103" s="15" t="n">
        <v>45809</v>
      </c>
      <c r="C2103" s="0" t="n">
        <v>5</v>
      </c>
      <c r="D2103" s="16" t="n">
        <v>13287</v>
      </c>
      <c r="E2103" s="16" t="n">
        <v>439</v>
      </c>
      <c r="F2103" s="16" t="n">
        <v>266</v>
      </c>
      <c r="G2103" s="16" t="n">
        <v>997</v>
      </c>
      <c r="H2103" s="16" t="n">
        <v>181</v>
      </c>
    </row>
    <row r="2104" customFormat="false" ht="15" hidden="false" customHeight="false" outlineLevel="0" collapsed="false">
      <c r="A2104" s="0" t="n">
        <v>3188</v>
      </c>
      <c r="B2104" s="15" t="n">
        <v>45901</v>
      </c>
      <c r="C2104" s="0" t="n">
        <v>5</v>
      </c>
      <c r="D2104" s="16" t="n">
        <v>13313</v>
      </c>
      <c r="E2104" s="16" t="n">
        <v>481</v>
      </c>
      <c r="F2104" s="16" t="n">
        <v>287</v>
      </c>
      <c r="G2104" s="16" t="n">
        <v>1223</v>
      </c>
      <c r="H2104" s="16" t="n">
        <v>217</v>
      </c>
    </row>
    <row r="2105" customFormat="false" ht="15" hidden="false" customHeight="false" outlineLevel="0" collapsed="false">
      <c r="A2105" s="0" t="n">
        <v>3188</v>
      </c>
      <c r="B2105" s="15" t="n">
        <v>45992</v>
      </c>
      <c r="C2105" s="0" t="n">
        <v>5</v>
      </c>
      <c r="D2105" s="16" t="n">
        <v>13331</v>
      </c>
      <c r="E2105" s="16" t="n">
        <v>516</v>
      </c>
      <c r="F2105" s="16" t="n">
        <v>309</v>
      </c>
      <c r="G2105" s="16" t="n">
        <v>1431</v>
      </c>
      <c r="H2105" s="16" t="n">
        <v>246</v>
      </c>
    </row>
    <row r="2106" customFormat="false" ht="15" hidden="false" customHeight="false" outlineLevel="0" collapsed="false">
      <c r="A2106" s="0" t="n">
        <v>3188</v>
      </c>
      <c r="B2106" s="15" t="n">
        <v>46082</v>
      </c>
      <c r="C2106" s="0" t="n">
        <v>5</v>
      </c>
      <c r="D2106" s="16" t="n">
        <v>13425</v>
      </c>
      <c r="E2106" s="16" t="n">
        <v>572</v>
      </c>
      <c r="F2106" s="16" t="n">
        <v>351</v>
      </c>
      <c r="G2106" s="16" t="n">
        <v>865</v>
      </c>
      <c r="H2106" s="16" t="n">
        <v>167</v>
      </c>
    </row>
    <row r="2107" customFormat="false" ht="15" hidden="false" customHeight="false" outlineLevel="0" collapsed="false">
      <c r="A2107" s="0" t="n">
        <v>3188</v>
      </c>
      <c r="B2107" s="15" t="n">
        <v>46174</v>
      </c>
      <c r="C2107" s="0" t="n">
        <v>5</v>
      </c>
      <c r="D2107" s="16" t="n">
        <v>13443</v>
      </c>
      <c r="E2107" s="16" t="n">
        <v>630</v>
      </c>
      <c r="F2107" s="16" t="n">
        <v>392</v>
      </c>
      <c r="G2107" s="16" t="n">
        <v>1079</v>
      </c>
      <c r="H2107" s="16" t="n">
        <v>229</v>
      </c>
    </row>
    <row r="2108" customFormat="false" ht="15" hidden="false" customHeight="false" outlineLevel="0" collapsed="false">
      <c r="A2108" s="0" t="n">
        <v>3189</v>
      </c>
      <c r="B2108" s="15" t="n">
        <v>45078</v>
      </c>
      <c r="C2108" s="0" t="n">
        <v>5</v>
      </c>
      <c r="D2108" s="16" t="n">
        <v>9417</v>
      </c>
      <c r="E2108" s="16" t="n">
        <v>76</v>
      </c>
      <c r="F2108" s="16" t="n">
        <v>157</v>
      </c>
      <c r="G2108" s="16" t="n">
        <v>1026</v>
      </c>
      <c r="H2108" s="16" t="n">
        <v>49</v>
      </c>
    </row>
    <row r="2109" customFormat="false" ht="15" hidden="false" customHeight="false" outlineLevel="0" collapsed="false">
      <c r="A2109" s="0" t="n">
        <v>3189</v>
      </c>
      <c r="B2109" s="15" t="n">
        <v>45170</v>
      </c>
      <c r="C2109" s="0" t="n">
        <v>5</v>
      </c>
      <c r="D2109" s="16" t="n">
        <v>9503</v>
      </c>
      <c r="E2109" s="16" t="n">
        <v>91</v>
      </c>
      <c r="F2109" s="16" t="n">
        <v>175</v>
      </c>
      <c r="G2109" s="16" t="n">
        <v>1209</v>
      </c>
      <c r="H2109" s="16" t="n">
        <v>65</v>
      </c>
    </row>
    <row r="2110" customFormat="false" ht="15" hidden="false" customHeight="false" outlineLevel="0" collapsed="false">
      <c r="A2110" s="0" t="n">
        <v>3189</v>
      </c>
      <c r="B2110" s="15" t="n">
        <v>45261</v>
      </c>
      <c r="C2110" s="0" t="n">
        <v>5</v>
      </c>
      <c r="D2110" s="16" t="n">
        <v>9480</v>
      </c>
      <c r="E2110" s="16" t="n">
        <v>102</v>
      </c>
      <c r="F2110" s="16" t="n">
        <v>177</v>
      </c>
      <c r="G2110" s="16" t="n">
        <v>1441</v>
      </c>
      <c r="H2110" s="16" t="n">
        <v>76</v>
      </c>
    </row>
    <row r="2111" customFormat="false" ht="15" hidden="false" customHeight="false" outlineLevel="0" collapsed="false">
      <c r="A2111" s="0" t="n">
        <v>3189</v>
      </c>
      <c r="B2111" s="15" t="n">
        <v>45352</v>
      </c>
      <c r="C2111" s="0" t="n">
        <v>5</v>
      </c>
      <c r="D2111" s="16" t="n">
        <v>9558</v>
      </c>
      <c r="E2111" s="16" t="n">
        <v>116</v>
      </c>
      <c r="F2111" s="16" t="n">
        <v>178</v>
      </c>
      <c r="G2111" s="16" t="n">
        <v>1021</v>
      </c>
      <c r="H2111" s="16" t="n">
        <v>67</v>
      </c>
    </row>
    <row r="2112" customFormat="false" ht="15" hidden="false" customHeight="false" outlineLevel="0" collapsed="false">
      <c r="A2112" s="0" t="n">
        <v>3189</v>
      </c>
      <c r="B2112" s="15" t="n">
        <v>45444</v>
      </c>
      <c r="C2112" s="0" t="n">
        <v>5</v>
      </c>
      <c r="D2112" s="16" t="n">
        <v>9663</v>
      </c>
      <c r="E2112" s="16" t="n">
        <v>124</v>
      </c>
      <c r="F2112" s="16" t="n">
        <v>184</v>
      </c>
      <c r="G2112" s="16" t="n">
        <v>1205</v>
      </c>
      <c r="H2112" s="16" t="n">
        <v>76</v>
      </c>
    </row>
    <row r="2113" customFormat="false" ht="15" hidden="false" customHeight="false" outlineLevel="0" collapsed="false">
      <c r="A2113" s="0" t="n">
        <v>3189</v>
      </c>
      <c r="B2113" s="15" t="n">
        <v>45536</v>
      </c>
      <c r="C2113" s="0" t="n">
        <v>5</v>
      </c>
      <c r="D2113" s="16" t="n">
        <v>9627</v>
      </c>
      <c r="E2113" s="16" t="n">
        <v>129</v>
      </c>
      <c r="F2113" s="16" t="n">
        <v>189</v>
      </c>
      <c r="G2113" s="16" t="n">
        <v>1334</v>
      </c>
      <c r="H2113" s="16" t="n">
        <v>84</v>
      </c>
    </row>
    <row r="2114" customFormat="false" ht="15" hidden="false" customHeight="false" outlineLevel="0" collapsed="false">
      <c r="A2114" s="0" t="n">
        <v>3189</v>
      </c>
      <c r="B2114" s="15" t="n">
        <v>45627</v>
      </c>
      <c r="C2114" s="0" t="n">
        <v>5</v>
      </c>
      <c r="D2114" s="16" t="n">
        <v>9535</v>
      </c>
      <c r="E2114" s="16" t="n">
        <v>128</v>
      </c>
      <c r="F2114" s="16" t="n">
        <v>202</v>
      </c>
      <c r="G2114" s="16" t="n">
        <v>1387</v>
      </c>
      <c r="H2114" s="16" t="n">
        <v>88</v>
      </c>
    </row>
    <row r="2115" customFormat="false" ht="15" hidden="false" customHeight="false" outlineLevel="0" collapsed="false">
      <c r="A2115" s="0" t="n">
        <v>3189</v>
      </c>
      <c r="B2115" s="15" t="n">
        <v>45717</v>
      </c>
      <c r="C2115" s="0" t="n">
        <v>5</v>
      </c>
      <c r="D2115" s="16" t="n">
        <v>9581</v>
      </c>
      <c r="E2115" s="16" t="n">
        <v>147</v>
      </c>
      <c r="F2115" s="16" t="n">
        <v>214</v>
      </c>
      <c r="G2115" s="16" t="n">
        <v>766</v>
      </c>
      <c r="H2115" s="16" t="n">
        <v>53</v>
      </c>
    </row>
    <row r="2116" customFormat="false" ht="15" hidden="false" customHeight="false" outlineLevel="0" collapsed="false">
      <c r="A2116" s="0" t="n">
        <v>3189</v>
      </c>
      <c r="B2116" s="15" t="n">
        <v>45809</v>
      </c>
      <c r="C2116" s="0" t="n">
        <v>5</v>
      </c>
      <c r="D2116" s="16" t="n">
        <v>9696</v>
      </c>
      <c r="E2116" s="16" t="n">
        <v>163</v>
      </c>
      <c r="F2116" s="16" t="n">
        <v>228</v>
      </c>
      <c r="G2116" s="16" t="n">
        <v>950</v>
      </c>
      <c r="H2116" s="16" t="n">
        <v>72</v>
      </c>
    </row>
    <row r="2117" customFormat="false" ht="15" hidden="false" customHeight="false" outlineLevel="0" collapsed="false">
      <c r="A2117" s="0" t="n">
        <v>3189</v>
      </c>
      <c r="B2117" s="15" t="n">
        <v>45901</v>
      </c>
      <c r="C2117" s="0" t="n">
        <v>5</v>
      </c>
      <c r="D2117" s="16" t="n">
        <v>9649</v>
      </c>
      <c r="E2117" s="16" t="n">
        <v>162</v>
      </c>
      <c r="F2117" s="16" t="n">
        <v>238</v>
      </c>
      <c r="G2117" s="16" t="n">
        <v>1070</v>
      </c>
      <c r="H2117" s="16" t="n">
        <v>76</v>
      </c>
    </row>
    <row r="2118" customFormat="false" ht="15" hidden="false" customHeight="false" outlineLevel="0" collapsed="false">
      <c r="A2118" s="0" t="n">
        <v>3189</v>
      </c>
      <c r="B2118" s="15" t="n">
        <v>45992</v>
      </c>
      <c r="C2118" s="0" t="n">
        <v>5</v>
      </c>
      <c r="D2118" s="16" t="n">
        <v>9686</v>
      </c>
      <c r="E2118" s="16" t="n">
        <v>199</v>
      </c>
      <c r="F2118" s="16" t="n">
        <v>256</v>
      </c>
      <c r="G2118" s="16" t="n">
        <v>1289</v>
      </c>
      <c r="H2118" s="16" t="n">
        <v>109</v>
      </c>
    </row>
    <row r="2119" customFormat="false" ht="15" hidden="false" customHeight="false" outlineLevel="0" collapsed="false">
      <c r="A2119" s="0" t="n">
        <v>3189</v>
      </c>
      <c r="B2119" s="15" t="n">
        <v>46082</v>
      </c>
      <c r="C2119" s="0" t="n">
        <v>5</v>
      </c>
      <c r="D2119" s="16" t="n">
        <v>9730</v>
      </c>
      <c r="E2119" s="16" t="n">
        <v>211</v>
      </c>
      <c r="F2119" s="16" t="n">
        <v>289</v>
      </c>
      <c r="G2119" s="16" t="n">
        <v>768</v>
      </c>
      <c r="H2119" s="16" t="n">
        <v>76</v>
      </c>
    </row>
    <row r="2120" customFormat="false" ht="15" hidden="false" customHeight="false" outlineLevel="0" collapsed="false">
      <c r="A2120" s="0" t="n">
        <v>3189</v>
      </c>
      <c r="B2120" s="15" t="n">
        <v>46174</v>
      </c>
      <c r="C2120" s="0" t="n">
        <v>5</v>
      </c>
      <c r="D2120" s="16" t="n">
        <v>9994</v>
      </c>
      <c r="E2120" s="16" t="n">
        <v>249</v>
      </c>
      <c r="F2120" s="16" t="n">
        <v>314</v>
      </c>
      <c r="G2120" s="16" t="n">
        <v>993</v>
      </c>
      <c r="H2120" s="16" t="n">
        <v>111</v>
      </c>
    </row>
    <row r="2121" customFormat="false" ht="15" hidden="false" customHeight="false" outlineLevel="0" collapsed="false">
      <c r="A2121" s="0" t="n">
        <v>3190</v>
      </c>
      <c r="B2121" s="15" t="n">
        <v>45078</v>
      </c>
      <c r="C2121" s="0" t="n">
        <v>5</v>
      </c>
      <c r="D2121" s="16" t="n">
        <v>8282</v>
      </c>
      <c r="E2121" s="16" t="n">
        <v>75</v>
      </c>
      <c r="F2121" s="16" t="n">
        <v>81</v>
      </c>
      <c r="G2121" s="16" t="n">
        <v>537</v>
      </c>
      <c r="H2121" s="16" t="n">
        <v>47</v>
      </c>
    </row>
    <row r="2122" customFormat="false" ht="15" hidden="false" customHeight="false" outlineLevel="0" collapsed="false">
      <c r="A2122" s="0" t="n">
        <v>3190</v>
      </c>
      <c r="B2122" s="15" t="n">
        <v>45170</v>
      </c>
      <c r="C2122" s="0" t="n">
        <v>5</v>
      </c>
      <c r="D2122" s="16" t="n">
        <v>8277</v>
      </c>
      <c r="E2122" s="16" t="n">
        <v>85</v>
      </c>
      <c r="F2122" s="16" t="n">
        <v>87</v>
      </c>
      <c r="G2122" s="16" t="n">
        <v>646</v>
      </c>
      <c r="H2122" s="16" t="n">
        <v>57</v>
      </c>
    </row>
    <row r="2123" customFormat="false" ht="15" hidden="false" customHeight="false" outlineLevel="0" collapsed="false">
      <c r="A2123" s="0" t="n">
        <v>3190</v>
      </c>
      <c r="B2123" s="15" t="n">
        <v>45261</v>
      </c>
      <c r="C2123" s="0" t="n">
        <v>5</v>
      </c>
      <c r="D2123" s="16" t="n">
        <v>8360</v>
      </c>
      <c r="E2123" s="16" t="n">
        <v>95</v>
      </c>
      <c r="F2123" s="16" t="n">
        <v>91</v>
      </c>
      <c r="G2123" s="16" t="n">
        <v>765</v>
      </c>
      <c r="H2123" s="16" t="n">
        <v>64</v>
      </c>
    </row>
    <row r="2124" customFormat="false" ht="15" hidden="false" customHeight="false" outlineLevel="0" collapsed="false">
      <c r="A2124" s="0" t="n">
        <v>3190</v>
      </c>
      <c r="B2124" s="15" t="n">
        <v>45352</v>
      </c>
      <c r="C2124" s="0" t="n">
        <v>5</v>
      </c>
      <c r="D2124" s="16" t="n">
        <v>8376</v>
      </c>
      <c r="E2124" s="16" t="n">
        <v>107</v>
      </c>
      <c r="F2124" s="16" t="n">
        <v>100</v>
      </c>
      <c r="G2124" s="16" t="n">
        <v>481</v>
      </c>
      <c r="H2124" s="16" t="n">
        <v>57</v>
      </c>
    </row>
    <row r="2125" customFormat="false" ht="15" hidden="false" customHeight="false" outlineLevel="0" collapsed="false">
      <c r="A2125" s="0" t="n">
        <v>3190</v>
      </c>
      <c r="B2125" s="15" t="n">
        <v>45444</v>
      </c>
      <c r="C2125" s="0" t="n">
        <v>5</v>
      </c>
      <c r="D2125" s="16" t="n">
        <v>8497</v>
      </c>
      <c r="E2125" s="16" t="n">
        <v>130</v>
      </c>
      <c r="F2125" s="16" t="n">
        <v>115</v>
      </c>
      <c r="G2125" s="16" t="n">
        <v>621</v>
      </c>
      <c r="H2125" s="16" t="n">
        <v>78</v>
      </c>
    </row>
    <row r="2126" customFormat="false" ht="15" hidden="false" customHeight="false" outlineLevel="0" collapsed="false">
      <c r="A2126" s="0" t="n">
        <v>3190</v>
      </c>
      <c r="B2126" s="15" t="n">
        <v>45536</v>
      </c>
      <c r="C2126" s="0" t="n">
        <v>5</v>
      </c>
      <c r="D2126" s="16" t="n">
        <v>8554</v>
      </c>
      <c r="E2126" s="16" t="n">
        <v>150</v>
      </c>
      <c r="F2126" s="16" t="n">
        <v>120</v>
      </c>
      <c r="G2126" s="16" t="n">
        <v>731</v>
      </c>
      <c r="H2126" s="16" t="n">
        <v>98</v>
      </c>
    </row>
    <row r="2127" customFormat="false" ht="15" hidden="false" customHeight="false" outlineLevel="0" collapsed="false">
      <c r="A2127" s="0" t="n">
        <v>3190</v>
      </c>
      <c r="B2127" s="15" t="n">
        <v>45627</v>
      </c>
      <c r="C2127" s="0" t="n">
        <v>5</v>
      </c>
      <c r="D2127" s="16" t="n">
        <v>8563</v>
      </c>
      <c r="E2127" s="16" t="n">
        <v>168</v>
      </c>
      <c r="F2127" s="16" t="n">
        <v>128</v>
      </c>
      <c r="G2127" s="16" t="n">
        <v>854</v>
      </c>
      <c r="H2127" s="16" t="n">
        <v>115</v>
      </c>
    </row>
    <row r="2128" customFormat="false" ht="15" hidden="false" customHeight="false" outlineLevel="0" collapsed="false">
      <c r="A2128" s="0" t="n">
        <v>3190</v>
      </c>
      <c r="B2128" s="15" t="n">
        <v>45717</v>
      </c>
      <c r="C2128" s="0" t="n">
        <v>5</v>
      </c>
      <c r="D2128" s="16" t="n">
        <v>8608</v>
      </c>
      <c r="E2128" s="16" t="n">
        <v>176</v>
      </c>
      <c r="F2128" s="16" t="n">
        <v>148</v>
      </c>
      <c r="G2128" s="16" t="n">
        <v>485</v>
      </c>
      <c r="H2128" s="16" t="n">
        <v>59</v>
      </c>
    </row>
    <row r="2129" customFormat="false" ht="15" hidden="false" customHeight="false" outlineLevel="0" collapsed="false">
      <c r="A2129" s="0" t="n">
        <v>3190</v>
      </c>
      <c r="B2129" s="15" t="n">
        <v>45809</v>
      </c>
      <c r="C2129" s="0" t="n">
        <v>5</v>
      </c>
      <c r="D2129" s="16" t="n">
        <v>8667</v>
      </c>
      <c r="E2129" s="16" t="n">
        <v>190</v>
      </c>
      <c r="F2129" s="16" t="n">
        <v>161</v>
      </c>
      <c r="G2129" s="16" t="n">
        <v>606</v>
      </c>
      <c r="H2129" s="16" t="n">
        <v>76</v>
      </c>
    </row>
    <row r="2130" customFormat="false" ht="15" hidden="false" customHeight="false" outlineLevel="0" collapsed="false">
      <c r="A2130" s="0" t="n">
        <v>3190</v>
      </c>
      <c r="B2130" s="15" t="n">
        <v>45901</v>
      </c>
      <c r="C2130" s="0" t="n">
        <v>5</v>
      </c>
      <c r="D2130" s="16" t="n">
        <v>8766</v>
      </c>
      <c r="E2130" s="16" t="n">
        <v>208</v>
      </c>
      <c r="F2130" s="16" t="n">
        <v>172</v>
      </c>
      <c r="G2130" s="16" t="n">
        <v>733</v>
      </c>
      <c r="H2130" s="16" t="n">
        <v>98</v>
      </c>
    </row>
    <row r="2131" customFormat="false" ht="15" hidden="false" customHeight="false" outlineLevel="0" collapsed="false">
      <c r="A2131" s="0" t="n">
        <v>3190</v>
      </c>
      <c r="B2131" s="15" t="n">
        <v>45992</v>
      </c>
      <c r="C2131" s="0" t="n">
        <v>5</v>
      </c>
      <c r="D2131" s="16" t="n">
        <v>8797</v>
      </c>
      <c r="E2131" s="16" t="n">
        <v>225</v>
      </c>
      <c r="F2131" s="16" t="n">
        <v>194</v>
      </c>
      <c r="G2131" s="16" t="n">
        <v>875</v>
      </c>
      <c r="H2131" s="16" t="n">
        <v>120</v>
      </c>
    </row>
    <row r="2132" customFormat="false" ht="15" hidden="false" customHeight="false" outlineLevel="0" collapsed="false">
      <c r="A2132" s="0" t="n">
        <v>3190</v>
      </c>
      <c r="B2132" s="15" t="n">
        <v>46082</v>
      </c>
      <c r="C2132" s="0" t="n">
        <v>5</v>
      </c>
      <c r="D2132" s="16" t="n">
        <v>8935</v>
      </c>
      <c r="E2132" s="16" t="n">
        <v>249</v>
      </c>
      <c r="F2132" s="16" t="n">
        <v>223</v>
      </c>
      <c r="G2132" s="16" t="n">
        <v>516</v>
      </c>
      <c r="H2132" s="16" t="n">
        <v>82</v>
      </c>
    </row>
    <row r="2133" customFormat="false" ht="15" hidden="false" customHeight="false" outlineLevel="0" collapsed="false">
      <c r="A2133" s="0" t="n">
        <v>3190</v>
      </c>
      <c r="B2133" s="15" t="n">
        <v>46174</v>
      </c>
      <c r="C2133" s="0" t="n">
        <v>5</v>
      </c>
      <c r="D2133" s="16" t="n">
        <v>8939</v>
      </c>
      <c r="E2133" s="16" t="n">
        <v>292</v>
      </c>
      <c r="F2133" s="16" t="n">
        <v>264</v>
      </c>
      <c r="G2133" s="16" t="n">
        <v>677</v>
      </c>
      <c r="H2133" s="16" t="n">
        <v>128</v>
      </c>
    </row>
    <row r="2134" customFormat="false" ht="15" hidden="false" customHeight="false" outlineLevel="0" collapsed="false">
      <c r="A2134" s="0" t="n">
        <v>3191</v>
      </c>
      <c r="B2134" s="15" t="n">
        <v>45078</v>
      </c>
      <c r="C2134" s="0" t="n">
        <v>5</v>
      </c>
      <c r="D2134" s="16" t="n">
        <v>7709</v>
      </c>
      <c r="E2134" s="16" t="n">
        <v>80</v>
      </c>
      <c r="F2134" s="16" t="n">
        <v>70</v>
      </c>
      <c r="G2134" s="16" t="n">
        <v>566</v>
      </c>
      <c r="H2134" s="16" t="n">
        <v>48</v>
      </c>
    </row>
    <row r="2135" customFormat="false" ht="15" hidden="false" customHeight="false" outlineLevel="0" collapsed="false">
      <c r="A2135" s="0" t="n">
        <v>3191</v>
      </c>
      <c r="B2135" s="15" t="n">
        <v>45170</v>
      </c>
      <c r="C2135" s="0" t="n">
        <v>5</v>
      </c>
      <c r="D2135" s="16" t="n">
        <v>7746</v>
      </c>
      <c r="E2135" s="16" t="n">
        <v>93</v>
      </c>
      <c r="F2135" s="16" t="n">
        <v>70</v>
      </c>
      <c r="G2135" s="16" t="n">
        <v>666</v>
      </c>
      <c r="H2135" s="16" t="n">
        <v>62</v>
      </c>
    </row>
    <row r="2136" customFormat="false" ht="15" hidden="false" customHeight="false" outlineLevel="0" collapsed="false">
      <c r="A2136" s="0" t="n">
        <v>3191</v>
      </c>
      <c r="B2136" s="15" t="n">
        <v>45261</v>
      </c>
      <c r="C2136" s="0" t="n">
        <v>5</v>
      </c>
      <c r="D2136" s="16" t="n">
        <v>7824</v>
      </c>
      <c r="E2136" s="16" t="n">
        <v>108</v>
      </c>
      <c r="F2136" s="16" t="n">
        <v>72</v>
      </c>
      <c r="G2136" s="16" t="n">
        <v>799</v>
      </c>
      <c r="H2136" s="16" t="n">
        <v>77</v>
      </c>
    </row>
    <row r="2137" customFormat="false" ht="15" hidden="false" customHeight="false" outlineLevel="0" collapsed="false">
      <c r="A2137" s="0" t="n">
        <v>3191</v>
      </c>
      <c r="B2137" s="15" t="n">
        <v>45352</v>
      </c>
      <c r="C2137" s="0" t="n">
        <v>5</v>
      </c>
      <c r="D2137" s="16" t="n">
        <v>7920</v>
      </c>
      <c r="E2137" s="16" t="n">
        <v>121</v>
      </c>
      <c r="F2137" s="16" t="n">
        <v>74</v>
      </c>
      <c r="G2137" s="16" t="n">
        <v>486</v>
      </c>
      <c r="H2137" s="16" t="n">
        <v>58</v>
      </c>
    </row>
    <row r="2138" customFormat="false" ht="15" hidden="false" customHeight="false" outlineLevel="0" collapsed="false">
      <c r="A2138" s="0" t="n">
        <v>3191</v>
      </c>
      <c r="B2138" s="15" t="n">
        <v>45444</v>
      </c>
      <c r="C2138" s="0" t="n">
        <v>5</v>
      </c>
      <c r="D2138" s="16" t="n">
        <v>7947</v>
      </c>
      <c r="E2138" s="16" t="n">
        <v>146</v>
      </c>
      <c r="F2138" s="16" t="n">
        <v>90</v>
      </c>
      <c r="G2138" s="16" t="n">
        <v>610</v>
      </c>
      <c r="H2138" s="16" t="n">
        <v>80</v>
      </c>
    </row>
    <row r="2139" customFormat="false" ht="15" hidden="false" customHeight="false" outlineLevel="0" collapsed="false">
      <c r="A2139" s="0" t="n">
        <v>3191</v>
      </c>
      <c r="B2139" s="15" t="n">
        <v>45536</v>
      </c>
      <c r="C2139" s="0" t="n">
        <v>5</v>
      </c>
      <c r="D2139" s="16" t="n">
        <v>7940</v>
      </c>
      <c r="E2139" s="16" t="n">
        <v>179</v>
      </c>
      <c r="F2139" s="16" t="n">
        <v>100</v>
      </c>
      <c r="G2139" s="16" t="n">
        <v>730</v>
      </c>
      <c r="H2139" s="16" t="n">
        <v>110</v>
      </c>
    </row>
    <row r="2140" customFormat="false" ht="15" hidden="false" customHeight="false" outlineLevel="0" collapsed="false">
      <c r="A2140" s="0" t="n">
        <v>3191</v>
      </c>
      <c r="B2140" s="15" t="n">
        <v>45627</v>
      </c>
      <c r="C2140" s="0" t="n">
        <v>5</v>
      </c>
      <c r="D2140" s="16" t="n">
        <v>7975</v>
      </c>
      <c r="E2140" s="16" t="n">
        <v>200</v>
      </c>
      <c r="F2140" s="16" t="n">
        <v>115</v>
      </c>
      <c r="G2140" s="16" t="n">
        <v>869</v>
      </c>
      <c r="H2140" s="16" t="n">
        <v>133</v>
      </c>
    </row>
    <row r="2141" customFormat="false" ht="15" hidden="false" customHeight="false" outlineLevel="0" collapsed="false">
      <c r="A2141" s="0" t="n">
        <v>3191</v>
      </c>
      <c r="B2141" s="15" t="n">
        <v>45717</v>
      </c>
      <c r="C2141" s="0" t="n">
        <v>5</v>
      </c>
      <c r="D2141" s="16" t="n">
        <v>7952</v>
      </c>
      <c r="E2141" s="16" t="n">
        <v>225</v>
      </c>
      <c r="F2141" s="16" t="n">
        <v>134</v>
      </c>
      <c r="G2141" s="16" t="n">
        <v>517</v>
      </c>
      <c r="H2141" s="16" t="n">
        <v>90</v>
      </c>
    </row>
    <row r="2142" customFormat="false" ht="15" hidden="false" customHeight="false" outlineLevel="0" collapsed="false">
      <c r="A2142" s="0" t="n">
        <v>3191</v>
      </c>
      <c r="B2142" s="15" t="n">
        <v>45809</v>
      </c>
      <c r="C2142" s="0" t="n">
        <v>5</v>
      </c>
      <c r="D2142" s="16" t="n">
        <v>7977</v>
      </c>
      <c r="E2142" s="16" t="n">
        <v>249</v>
      </c>
      <c r="F2142" s="16" t="n">
        <v>149</v>
      </c>
      <c r="G2142" s="16" t="n">
        <v>656</v>
      </c>
      <c r="H2142" s="16" t="n">
        <v>111</v>
      </c>
    </row>
    <row r="2143" customFormat="false" ht="15" hidden="false" customHeight="false" outlineLevel="0" collapsed="false">
      <c r="A2143" s="0" t="n">
        <v>3191</v>
      </c>
      <c r="B2143" s="15" t="n">
        <v>45901</v>
      </c>
      <c r="C2143" s="0" t="n">
        <v>5</v>
      </c>
      <c r="D2143" s="16" t="n">
        <v>7928</v>
      </c>
      <c r="E2143" s="16" t="n">
        <v>267</v>
      </c>
      <c r="F2143" s="16" t="n">
        <v>161</v>
      </c>
      <c r="G2143" s="16" t="n">
        <v>769</v>
      </c>
      <c r="H2143" s="16" t="n">
        <v>127</v>
      </c>
    </row>
    <row r="2144" customFormat="false" ht="15" hidden="false" customHeight="false" outlineLevel="0" collapsed="false">
      <c r="A2144" s="0" t="n">
        <v>3191</v>
      </c>
      <c r="B2144" s="15" t="n">
        <v>45992</v>
      </c>
      <c r="C2144" s="0" t="n">
        <v>5</v>
      </c>
      <c r="D2144" s="16" t="n">
        <v>7975</v>
      </c>
      <c r="E2144" s="16" t="n">
        <v>282</v>
      </c>
      <c r="F2144" s="16" t="n">
        <v>185</v>
      </c>
      <c r="G2144" s="16" t="n">
        <v>893</v>
      </c>
      <c r="H2144" s="16" t="n">
        <v>140</v>
      </c>
    </row>
    <row r="2145" customFormat="false" ht="15" hidden="false" customHeight="false" outlineLevel="0" collapsed="false">
      <c r="A2145" s="0" t="n">
        <v>3191</v>
      </c>
      <c r="B2145" s="15" t="n">
        <v>46082</v>
      </c>
      <c r="C2145" s="0" t="n">
        <v>5</v>
      </c>
      <c r="D2145" s="16" t="n">
        <v>8054</v>
      </c>
      <c r="E2145" s="16" t="n">
        <v>303</v>
      </c>
      <c r="F2145" s="16" t="n">
        <v>206</v>
      </c>
      <c r="G2145" s="16" t="n">
        <v>493</v>
      </c>
      <c r="H2145" s="16" t="n">
        <v>78</v>
      </c>
    </row>
    <row r="2146" customFormat="false" ht="15" hidden="false" customHeight="false" outlineLevel="0" collapsed="false">
      <c r="A2146" s="0" t="n">
        <v>3191</v>
      </c>
      <c r="B2146" s="15" t="n">
        <v>46174</v>
      </c>
      <c r="C2146" s="0" t="n">
        <v>5</v>
      </c>
      <c r="D2146" s="16" t="n">
        <v>8216</v>
      </c>
      <c r="E2146" s="16" t="n">
        <v>349</v>
      </c>
      <c r="F2146" s="16" t="n">
        <v>238</v>
      </c>
      <c r="G2146" s="16" t="n">
        <v>641</v>
      </c>
      <c r="H2146" s="16" t="n">
        <v>121</v>
      </c>
    </row>
    <row r="2147" customFormat="false" ht="15" hidden="false" customHeight="false" outlineLevel="0" collapsed="false">
      <c r="A2147" s="0" t="n">
        <v>3192</v>
      </c>
      <c r="B2147" s="15" t="n">
        <v>45078</v>
      </c>
      <c r="C2147" s="0" t="n">
        <v>5</v>
      </c>
      <c r="D2147" s="16" t="n">
        <v>19474</v>
      </c>
      <c r="E2147" s="16" t="n">
        <v>133</v>
      </c>
      <c r="F2147" s="16" t="n">
        <v>278</v>
      </c>
      <c r="G2147" s="16" t="n">
        <v>1585</v>
      </c>
      <c r="H2147" s="16" t="n">
        <v>98</v>
      </c>
    </row>
    <row r="2148" customFormat="false" ht="15" hidden="false" customHeight="false" outlineLevel="0" collapsed="false">
      <c r="A2148" s="0" t="n">
        <v>3192</v>
      </c>
      <c r="B2148" s="15" t="n">
        <v>45170</v>
      </c>
      <c r="C2148" s="0" t="n">
        <v>5</v>
      </c>
      <c r="D2148" s="16" t="n">
        <v>19407</v>
      </c>
      <c r="E2148" s="16" t="n">
        <v>157</v>
      </c>
      <c r="F2148" s="16" t="n">
        <v>276</v>
      </c>
      <c r="G2148" s="16" t="n">
        <v>1842</v>
      </c>
      <c r="H2148" s="16" t="n">
        <v>122</v>
      </c>
    </row>
    <row r="2149" customFormat="false" ht="15" hidden="false" customHeight="false" outlineLevel="0" collapsed="false">
      <c r="A2149" s="0" t="n">
        <v>3192</v>
      </c>
      <c r="B2149" s="15" t="n">
        <v>45261</v>
      </c>
      <c r="C2149" s="0" t="n">
        <v>5</v>
      </c>
      <c r="D2149" s="16" t="n">
        <v>19250</v>
      </c>
      <c r="E2149" s="16" t="n">
        <v>187</v>
      </c>
      <c r="F2149" s="16" t="n">
        <v>269</v>
      </c>
      <c r="G2149" s="16" t="n">
        <v>2084</v>
      </c>
      <c r="H2149" s="16" t="n">
        <v>151</v>
      </c>
    </row>
    <row r="2150" customFormat="false" ht="15" hidden="false" customHeight="false" outlineLevel="0" collapsed="false">
      <c r="A2150" s="0" t="n">
        <v>3192</v>
      </c>
      <c r="B2150" s="15" t="n">
        <v>45352</v>
      </c>
      <c r="C2150" s="0" t="n">
        <v>5</v>
      </c>
      <c r="D2150" s="16" t="n">
        <v>19499</v>
      </c>
      <c r="E2150" s="16" t="n">
        <v>213</v>
      </c>
      <c r="F2150" s="16" t="n">
        <v>253</v>
      </c>
      <c r="G2150" s="16" t="n">
        <v>1359</v>
      </c>
      <c r="H2150" s="16" t="n">
        <v>129</v>
      </c>
    </row>
    <row r="2151" customFormat="false" ht="15" hidden="false" customHeight="false" outlineLevel="0" collapsed="false">
      <c r="A2151" s="0" t="n">
        <v>3192</v>
      </c>
      <c r="B2151" s="15" t="n">
        <v>45444</v>
      </c>
      <c r="C2151" s="0" t="n">
        <v>5</v>
      </c>
      <c r="D2151" s="16" t="n">
        <v>19617</v>
      </c>
      <c r="E2151" s="16" t="n">
        <v>239</v>
      </c>
      <c r="F2151" s="16" t="n">
        <v>277</v>
      </c>
      <c r="G2151" s="16" t="n">
        <v>1709</v>
      </c>
      <c r="H2151" s="16" t="n">
        <v>157</v>
      </c>
    </row>
    <row r="2152" customFormat="false" ht="15" hidden="false" customHeight="false" outlineLevel="0" collapsed="false">
      <c r="A2152" s="0" t="n">
        <v>3192</v>
      </c>
      <c r="B2152" s="15" t="n">
        <v>45536</v>
      </c>
      <c r="C2152" s="0" t="n">
        <v>5</v>
      </c>
      <c r="D2152" s="16" t="n">
        <v>19747</v>
      </c>
      <c r="E2152" s="16" t="n">
        <v>260</v>
      </c>
      <c r="F2152" s="16" t="n">
        <v>297</v>
      </c>
      <c r="G2152" s="16" t="n">
        <v>2013</v>
      </c>
      <c r="H2152" s="16" t="n">
        <v>176</v>
      </c>
    </row>
    <row r="2153" customFormat="false" ht="15" hidden="false" customHeight="false" outlineLevel="0" collapsed="false">
      <c r="A2153" s="0" t="n">
        <v>3192</v>
      </c>
      <c r="B2153" s="15" t="n">
        <v>45627</v>
      </c>
      <c r="C2153" s="0" t="n">
        <v>5</v>
      </c>
      <c r="D2153" s="16" t="n">
        <v>19712</v>
      </c>
      <c r="E2153" s="16" t="n">
        <v>293</v>
      </c>
      <c r="F2153" s="16" t="n">
        <v>325</v>
      </c>
      <c r="G2153" s="16" t="n">
        <v>2271</v>
      </c>
      <c r="H2153" s="16" t="n">
        <v>208</v>
      </c>
    </row>
    <row r="2154" customFormat="false" ht="15" hidden="false" customHeight="false" outlineLevel="0" collapsed="false">
      <c r="A2154" s="0" t="n">
        <v>3192</v>
      </c>
      <c r="B2154" s="15" t="n">
        <v>45717</v>
      </c>
      <c r="C2154" s="0" t="n">
        <v>5</v>
      </c>
      <c r="D2154" s="16" t="n">
        <v>19768</v>
      </c>
      <c r="E2154" s="16" t="n">
        <v>321</v>
      </c>
      <c r="F2154" s="16" t="n">
        <v>361</v>
      </c>
      <c r="G2154" s="16" t="n">
        <v>1289</v>
      </c>
      <c r="H2154" s="16" t="n">
        <v>126</v>
      </c>
    </row>
    <row r="2155" customFormat="false" ht="15" hidden="false" customHeight="false" outlineLevel="0" collapsed="false">
      <c r="A2155" s="0" t="n">
        <v>3192</v>
      </c>
      <c r="B2155" s="15" t="n">
        <v>45809</v>
      </c>
      <c r="C2155" s="0" t="n">
        <v>5</v>
      </c>
      <c r="D2155" s="16" t="n">
        <v>19901</v>
      </c>
      <c r="E2155" s="16" t="n">
        <v>370</v>
      </c>
      <c r="F2155" s="16" t="n">
        <v>395</v>
      </c>
      <c r="G2155" s="16" t="n">
        <v>1680</v>
      </c>
      <c r="H2155" s="16" t="n">
        <v>172</v>
      </c>
    </row>
    <row r="2156" customFormat="false" ht="15" hidden="false" customHeight="false" outlineLevel="0" collapsed="false">
      <c r="A2156" s="0" t="n">
        <v>3192</v>
      </c>
      <c r="B2156" s="15" t="n">
        <v>45901</v>
      </c>
      <c r="C2156" s="0" t="n">
        <v>5</v>
      </c>
      <c r="D2156" s="16" t="n">
        <v>19907</v>
      </c>
      <c r="E2156" s="16" t="n">
        <v>420</v>
      </c>
      <c r="F2156" s="16" t="n">
        <v>444</v>
      </c>
      <c r="G2156" s="16" t="n">
        <v>2011</v>
      </c>
      <c r="H2156" s="16" t="n">
        <v>220</v>
      </c>
    </row>
    <row r="2157" customFormat="false" ht="15" hidden="false" customHeight="false" outlineLevel="0" collapsed="false">
      <c r="A2157" s="0" t="n">
        <v>3192</v>
      </c>
      <c r="B2157" s="15" t="n">
        <v>45992</v>
      </c>
      <c r="C2157" s="0" t="n">
        <v>5</v>
      </c>
      <c r="D2157" s="16" t="n">
        <v>19931</v>
      </c>
      <c r="E2157" s="16" t="n">
        <v>451</v>
      </c>
      <c r="F2157" s="16" t="n">
        <v>455</v>
      </c>
      <c r="G2157" s="16" t="n">
        <v>2266</v>
      </c>
      <c r="H2157" s="16" t="n">
        <v>251</v>
      </c>
    </row>
    <row r="2158" customFormat="false" ht="15" hidden="false" customHeight="false" outlineLevel="0" collapsed="false">
      <c r="A2158" s="0" t="n">
        <v>3192</v>
      </c>
      <c r="B2158" s="15" t="n">
        <v>46082</v>
      </c>
      <c r="C2158" s="0" t="n">
        <v>5</v>
      </c>
      <c r="D2158" s="16" t="n">
        <v>19893</v>
      </c>
      <c r="E2158" s="16" t="n">
        <v>512</v>
      </c>
      <c r="F2158" s="16" t="n">
        <v>512</v>
      </c>
      <c r="G2158" s="16" t="n">
        <v>1270</v>
      </c>
      <c r="H2158" s="16" t="n">
        <v>185</v>
      </c>
    </row>
    <row r="2159" customFormat="false" ht="15" hidden="false" customHeight="false" outlineLevel="0" collapsed="false">
      <c r="A2159" s="0" t="n">
        <v>3192</v>
      </c>
      <c r="B2159" s="15" t="n">
        <v>46174</v>
      </c>
      <c r="C2159" s="0" t="n">
        <v>5</v>
      </c>
      <c r="D2159" s="16" t="n">
        <v>20049</v>
      </c>
      <c r="E2159" s="16" t="n">
        <v>602</v>
      </c>
      <c r="F2159" s="16" t="n">
        <v>577</v>
      </c>
      <c r="G2159" s="16" t="n">
        <v>1645</v>
      </c>
      <c r="H2159" s="16" t="n">
        <v>276</v>
      </c>
    </row>
    <row r="2160" customFormat="false" ht="15" hidden="false" customHeight="false" outlineLevel="0" collapsed="false">
      <c r="A2160" s="0" t="n">
        <v>3193</v>
      </c>
      <c r="B2160" s="15" t="n">
        <v>45078</v>
      </c>
      <c r="C2160" s="0" t="n">
        <v>5</v>
      </c>
      <c r="D2160" s="16" t="n">
        <v>15211</v>
      </c>
      <c r="E2160" s="16" t="n">
        <v>169</v>
      </c>
      <c r="F2160" s="16" t="n">
        <v>140</v>
      </c>
      <c r="G2160" s="16" t="n">
        <v>1061</v>
      </c>
      <c r="H2160" s="16" t="n">
        <v>102</v>
      </c>
    </row>
    <row r="2161" customFormat="false" ht="15" hidden="false" customHeight="false" outlineLevel="0" collapsed="false">
      <c r="A2161" s="0" t="n">
        <v>3193</v>
      </c>
      <c r="B2161" s="15" t="n">
        <v>45170</v>
      </c>
      <c r="C2161" s="0" t="n">
        <v>5</v>
      </c>
      <c r="D2161" s="16" t="n">
        <v>15248</v>
      </c>
      <c r="E2161" s="16" t="n">
        <v>198</v>
      </c>
      <c r="F2161" s="16" t="n">
        <v>148</v>
      </c>
      <c r="G2161" s="16" t="n">
        <v>1312</v>
      </c>
      <c r="H2161" s="16" t="n">
        <v>131</v>
      </c>
    </row>
    <row r="2162" customFormat="false" ht="15" hidden="false" customHeight="false" outlineLevel="0" collapsed="false">
      <c r="A2162" s="0" t="n">
        <v>3193</v>
      </c>
      <c r="B2162" s="15" t="n">
        <v>45261</v>
      </c>
      <c r="C2162" s="0" t="n">
        <v>5</v>
      </c>
      <c r="D2162" s="16" t="n">
        <v>15331</v>
      </c>
      <c r="E2162" s="16" t="n">
        <v>228</v>
      </c>
      <c r="F2162" s="16" t="n">
        <v>161</v>
      </c>
      <c r="G2162" s="16" t="n">
        <v>1562</v>
      </c>
      <c r="H2162" s="16" t="n">
        <v>163</v>
      </c>
    </row>
    <row r="2163" customFormat="false" ht="15" hidden="false" customHeight="false" outlineLevel="0" collapsed="false">
      <c r="A2163" s="0" t="n">
        <v>3193</v>
      </c>
      <c r="B2163" s="15" t="n">
        <v>45352</v>
      </c>
      <c r="C2163" s="0" t="n">
        <v>5</v>
      </c>
      <c r="D2163" s="16" t="n">
        <v>15342</v>
      </c>
      <c r="E2163" s="16" t="n">
        <v>259</v>
      </c>
      <c r="F2163" s="16" t="n">
        <v>178</v>
      </c>
      <c r="G2163" s="16" t="n">
        <v>996</v>
      </c>
      <c r="H2163" s="16" t="n">
        <v>137</v>
      </c>
    </row>
    <row r="2164" customFormat="false" ht="15" hidden="false" customHeight="false" outlineLevel="0" collapsed="false">
      <c r="A2164" s="0" t="n">
        <v>3193</v>
      </c>
      <c r="B2164" s="15" t="n">
        <v>45444</v>
      </c>
      <c r="C2164" s="0" t="n">
        <v>5</v>
      </c>
      <c r="D2164" s="16" t="n">
        <v>15410</v>
      </c>
      <c r="E2164" s="16" t="n">
        <v>296</v>
      </c>
      <c r="F2164" s="16" t="n">
        <v>196</v>
      </c>
      <c r="G2164" s="16" t="n">
        <v>1264</v>
      </c>
      <c r="H2164" s="16" t="n">
        <v>177</v>
      </c>
    </row>
    <row r="2165" customFormat="false" ht="15" hidden="false" customHeight="false" outlineLevel="0" collapsed="false">
      <c r="A2165" s="0" t="n">
        <v>3193</v>
      </c>
      <c r="B2165" s="15" t="n">
        <v>45536</v>
      </c>
      <c r="C2165" s="0" t="n">
        <v>5</v>
      </c>
      <c r="D2165" s="16" t="n">
        <v>15431</v>
      </c>
      <c r="E2165" s="16" t="n">
        <v>331</v>
      </c>
      <c r="F2165" s="16" t="n">
        <v>219</v>
      </c>
      <c r="G2165" s="16" t="n">
        <v>1495</v>
      </c>
      <c r="H2165" s="16" t="n">
        <v>211</v>
      </c>
    </row>
    <row r="2166" customFormat="false" ht="15" hidden="false" customHeight="false" outlineLevel="0" collapsed="false">
      <c r="A2166" s="0" t="n">
        <v>3193</v>
      </c>
      <c r="B2166" s="15" t="n">
        <v>45627</v>
      </c>
      <c r="C2166" s="0" t="n">
        <v>5</v>
      </c>
      <c r="D2166" s="16" t="n">
        <v>15456</v>
      </c>
      <c r="E2166" s="16" t="n">
        <v>360</v>
      </c>
      <c r="F2166" s="16" t="n">
        <v>241</v>
      </c>
      <c r="G2166" s="16" t="n">
        <v>1734</v>
      </c>
      <c r="H2166" s="16" t="n">
        <v>238</v>
      </c>
    </row>
    <row r="2167" customFormat="false" ht="15" hidden="false" customHeight="false" outlineLevel="0" collapsed="false">
      <c r="A2167" s="0" t="n">
        <v>3193</v>
      </c>
      <c r="B2167" s="15" t="n">
        <v>45717</v>
      </c>
      <c r="C2167" s="0" t="n">
        <v>5</v>
      </c>
      <c r="D2167" s="16" t="n">
        <v>15605</v>
      </c>
      <c r="E2167" s="16" t="n">
        <v>411</v>
      </c>
      <c r="F2167" s="16" t="n">
        <v>274</v>
      </c>
      <c r="G2167" s="16" t="n">
        <v>956</v>
      </c>
      <c r="H2167" s="16" t="n">
        <v>139</v>
      </c>
    </row>
    <row r="2168" customFormat="false" ht="15" hidden="false" customHeight="false" outlineLevel="0" collapsed="false">
      <c r="A2168" s="0" t="n">
        <v>3193</v>
      </c>
      <c r="B2168" s="15" t="n">
        <v>45809</v>
      </c>
      <c r="C2168" s="0" t="n">
        <v>5</v>
      </c>
      <c r="D2168" s="16" t="n">
        <v>15627</v>
      </c>
      <c r="E2168" s="16" t="n">
        <v>454</v>
      </c>
      <c r="F2168" s="16" t="n">
        <v>300</v>
      </c>
      <c r="G2168" s="16" t="n">
        <v>1182</v>
      </c>
      <c r="H2168" s="16" t="n">
        <v>185</v>
      </c>
    </row>
    <row r="2169" customFormat="false" ht="15" hidden="false" customHeight="false" outlineLevel="0" collapsed="false">
      <c r="A2169" s="0" t="n">
        <v>3193</v>
      </c>
      <c r="B2169" s="15" t="n">
        <v>45901</v>
      </c>
      <c r="C2169" s="0" t="n">
        <v>5</v>
      </c>
      <c r="D2169" s="16" t="n">
        <v>15662</v>
      </c>
      <c r="E2169" s="16" t="n">
        <v>507</v>
      </c>
      <c r="F2169" s="16" t="n">
        <v>312</v>
      </c>
      <c r="G2169" s="16" t="n">
        <v>1429</v>
      </c>
      <c r="H2169" s="16" t="n">
        <v>230</v>
      </c>
    </row>
    <row r="2170" customFormat="false" ht="15" hidden="false" customHeight="false" outlineLevel="0" collapsed="false">
      <c r="A2170" s="0" t="n">
        <v>3193</v>
      </c>
      <c r="B2170" s="15" t="n">
        <v>45992</v>
      </c>
      <c r="C2170" s="0" t="n">
        <v>5</v>
      </c>
      <c r="D2170" s="16" t="n">
        <v>15783</v>
      </c>
      <c r="E2170" s="16" t="n">
        <v>560</v>
      </c>
      <c r="F2170" s="16" t="n">
        <v>352</v>
      </c>
      <c r="G2170" s="16" t="n">
        <v>1691</v>
      </c>
      <c r="H2170" s="16" t="n">
        <v>281</v>
      </c>
    </row>
    <row r="2171" customFormat="false" ht="15" hidden="false" customHeight="false" outlineLevel="0" collapsed="false">
      <c r="A2171" s="0" t="n">
        <v>3193</v>
      </c>
      <c r="B2171" s="15" t="n">
        <v>46082</v>
      </c>
      <c r="C2171" s="0" t="n">
        <v>5</v>
      </c>
      <c r="D2171" s="16" t="n">
        <v>15881</v>
      </c>
      <c r="E2171" s="16" t="n">
        <v>614</v>
      </c>
      <c r="F2171" s="16" t="n">
        <v>385</v>
      </c>
      <c r="G2171" s="16" t="n">
        <v>954</v>
      </c>
      <c r="H2171" s="16" t="n">
        <v>199</v>
      </c>
    </row>
    <row r="2172" customFormat="false" ht="15" hidden="false" customHeight="false" outlineLevel="0" collapsed="false">
      <c r="A2172" s="0" t="n">
        <v>3193</v>
      </c>
      <c r="B2172" s="15" t="n">
        <v>46174</v>
      </c>
      <c r="C2172" s="0" t="n">
        <v>5</v>
      </c>
      <c r="D2172" s="16" t="n">
        <v>15945</v>
      </c>
      <c r="E2172" s="16" t="n">
        <v>705</v>
      </c>
      <c r="F2172" s="16" t="n">
        <v>443</v>
      </c>
      <c r="G2172" s="16" t="n">
        <v>1191</v>
      </c>
      <c r="H2172" s="16" t="n">
        <v>289</v>
      </c>
    </row>
    <row r="2173" customFormat="false" ht="15" hidden="false" customHeight="false" outlineLevel="0" collapsed="false">
      <c r="A2173" s="0" t="n">
        <v>3194</v>
      </c>
      <c r="B2173" s="15" t="n">
        <v>45078</v>
      </c>
      <c r="C2173" s="0" t="n">
        <v>5</v>
      </c>
      <c r="D2173" s="16" t="n">
        <v>10271</v>
      </c>
      <c r="E2173" s="16" t="n">
        <v>69</v>
      </c>
      <c r="F2173" s="16" t="n">
        <v>102</v>
      </c>
      <c r="G2173" s="16" t="n">
        <v>718</v>
      </c>
      <c r="H2173" s="16" t="n">
        <v>43</v>
      </c>
    </row>
    <row r="2174" customFormat="false" ht="15" hidden="false" customHeight="false" outlineLevel="0" collapsed="false">
      <c r="A2174" s="0" t="n">
        <v>3194</v>
      </c>
      <c r="B2174" s="15" t="n">
        <v>45170</v>
      </c>
      <c r="C2174" s="0" t="n">
        <v>5</v>
      </c>
      <c r="D2174" s="16" t="n">
        <v>10300</v>
      </c>
      <c r="E2174" s="16" t="n">
        <v>76</v>
      </c>
      <c r="F2174" s="16" t="n">
        <v>117</v>
      </c>
      <c r="G2174" s="16" t="n">
        <v>855</v>
      </c>
      <c r="H2174" s="16" t="n">
        <v>51</v>
      </c>
    </row>
    <row r="2175" customFormat="false" ht="15" hidden="false" customHeight="false" outlineLevel="0" collapsed="false">
      <c r="A2175" s="0" t="n">
        <v>3194</v>
      </c>
      <c r="B2175" s="15" t="n">
        <v>45261</v>
      </c>
      <c r="C2175" s="0" t="n">
        <v>5</v>
      </c>
      <c r="D2175" s="16" t="n">
        <v>10358</v>
      </c>
      <c r="E2175" s="16" t="n">
        <v>87</v>
      </c>
      <c r="F2175" s="16" t="n">
        <v>130</v>
      </c>
      <c r="G2175" s="16" t="n">
        <v>1024</v>
      </c>
      <c r="H2175" s="16" t="n">
        <v>62</v>
      </c>
    </row>
    <row r="2176" customFormat="false" ht="15" hidden="false" customHeight="false" outlineLevel="0" collapsed="false">
      <c r="A2176" s="0" t="n">
        <v>3194</v>
      </c>
      <c r="B2176" s="15" t="n">
        <v>45352</v>
      </c>
      <c r="C2176" s="0" t="n">
        <v>5</v>
      </c>
      <c r="D2176" s="16" t="n">
        <v>10432</v>
      </c>
      <c r="E2176" s="16" t="n">
        <v>99</v>
      </c>
      <c r="F2176" s="16" t="n">
        <v>141</v>
      </c>
      <c r="G2176" s="16" t="n">
        <v>691</v>
      </c>
      <c r="H2176" s="16" t="n">
        <v>46</v>
      </c>
    </row>
    <row r="2177" customFormat="false" ht="15" hidden="false" customHeight="false" outlineLevel="0" collapsed="false">
      <c r="A2177" s="0" t="n">
        <v>3194</v>
      </c>
      <c r="B2177" s="15" t="n">
        <v>45444</v>
      </c>
      <c r="C2177" s="0" t="n">
        <v>5</v>
      </c>
      <c r="D2177" s="16" t="n">
        <v>10444</v>
      </c>
      <c r="E2177" s="16" t="n">
        <v>115</v>
      </c>
      <c r="F2177" s="16" t="n">
        <v>142</v>
      </c>
      <c r="G2177" s="16" t="n">
        <v>854</v>
      </c>
      <c r="H2177" s="16" t="n">
        <v>63</v>
      </c>
    </row>
    <row r="2178" customFormat="false" ht="15" hidden="false" customHeight="false" outlineLevel="0" collapsed="false">
      <c r="A2178" s="0" t="n">
        <v>3194</v>
      </c>
      <c r="B2178" s="15" t="n">
        <v>45536</v>
      </c>
      <c r="C2178" s="0" t="n">
        <v>5</v>
      </c>
      <c r="D2178" s="16" t="n">
        <v>10440</v>
      </c>
      <c r="E2178" s="16" t="n">
        <v>130</v>
      </c>
      <c r="F2178" s="16" t="n">
        <v>162</v>
      </c>
      <c r="G2178" s="16" t="n">
        <v>989</v>
      </c>
      <c r="H2178" s="16" t="n">
        <v>76</v>
      </c>
    </row>
    <row r="2179" customFormat="false" ht="15" hidden="false" customHeight="false" outlineLevel="0" collapsed="false">
      <c r="A2179" s="0" t="n">
        <v>3194</v>
      </c>
      <c r="B2179" s="15" t="n">
        <v>45627</v>
      </c>
      <c r="C2179" s="0" t="n">
        <v>5</v>
      </c>
      <c r="D2179" s="16" t="n">
        <v>10491</v>
      </c>
      <c r="E2179" s="16" t="n">
        <v>149</v>
      </c>
      <c r="F2179" s="16" t="n">
        <v>181</v>
      </c>
      <c r="G2179" s="16" t="n">
        <v>1160</v>
      </c>
      <c r="H2179" s="16" t="n">
        <v>96</v>
      </c>
    </row>
    <row r="2180" customFormat="false" ht="15" hidden="false" customHeight="false" outlineLevel="0" collapsed="false">
      <c r="A2180" s="0" t="n">
        <v>3194</v>
      </c>
      <c r="B2180" s="15" t="n">
        <v>45717</v>
      </c>
      <c r="C2180" s="0" t="n">
        <v>5</v>
      </c>
      <c r="D2180" s="16" t="n">
        <v>10519</v>
      </c>
      <c r="E2180" s="16" t="n">
        <v>161</v>
      </c>
      <c r="F2180" s="16" t="n">
        <v>194</v>
      </c>
      <c r="G2180" s="16" t="n">
        <v>680</v>
      </c>
      <c r="H2180" s="16" t="n">
        <v>57</v>
      </c>
    </row>
    <row r="2181" customFormat="false" ht="15" hidden="false" customHeight="false" outlineLevel="0" collapsed="false">
      <c r="A2181" s="0" t="n">
        <v>3194</v>
      </c>
      <c r="B2181" s="15" t="n">
        <v>45809</v>
      </c>
      <c r="C2181" s="0" t="n">
        <v>5</v>
      </c>
      <c r="D2181" s="16" t="n">
        <v>10620</v>
      </c>
      <c r="E2181" s="16" t="n">
        <v>186</v>
      </c>
      <c r="F2181" s="16" t="n">
        <v>209</v>
      </c>
      <c r="G2181" s="16" t="n">
        <v>838</v>
      </c>
      <c r="H2181" s="16" t="n">
        <v>77</v>
      </c>
    </row>
    <row r="2182" customFormat="false" ht="15" hidden="false" customHeight="false" outlineLevel="0" collapsed="false">
      <c r="A2182" s="0" t="n">
        <v>3194</v>
      </c>
      <c r="B2182" s="15" t="n">
        <v>45901</v>
      </c>
      <c r="C2182" s="0" t="n">
        <v>5</v>
      </c>
      <c r="D2182" s="16" t="n">
        <v>10708</v>
      </c>
      <c r="E2182" s="16" t="n">
        <v>208</v>
      </c>
      <c r="F2182" s="16" t="n">
        <v>219</v>
      </c>
      <c r="G2182" s="16" t="n">
        <v>968</v>
      </c>
      <c r="H2182" s="16" t="n">
        <v>97</v>
      </c>
    </row>
    <row r="2183" customFormat="false" ht="15" hidden="false" customHeight="false" outlineLevel="0" collapsed="false">
      <c r="A2183" s="0" t="n">
        <v>3194</v>
      </c>
      <c r="B2183" s="15" t="n">
        <v>45992</v>
      </c>
      <c r="C2183" s="0" t="n">
        <v>5</v>
      </c>
      <c r="D2183" s="16" t="n">
        <v>10776</v>
      </c>
      <c r="E2183" s="16" t="n">
        <v>233</v>
      </c>
      <c r="F2183" s="16" t="n">
        <v>245</v>
      </c>
      <c r="G2183" s="16" t="n">
        <v>1094</v>
      </c>
      <c r="H2183" s="16" t="n">
        <v>123</v>
      </c>
    </row>
    <row r="2184" customFormat="false" ht="15" hidden="false" customHeight="false" outlineLevel="0" collapsed="false">
      <c r="A2184" s="0" t="n">
        <v>3194</v>
      </c>
      <c r="B2184" s="15" t="n">
        <v>46082</v>
      </c>
      <c r="C2184" s="0" t="n">
        <v>5</v>
      </c>
      <c r="D2184" s="16" t="n">
        <v>10762</v>
      </c>
      <c r="E2184" s="16" t="n">
        <v>264</v>
      </c>
      <c r="F2184" s="16" t="n">
        <v>268</v>
      </c>
      <c r="G2184" s="16" t="n">
        <v>655</v>
      </c>
      <c r="H2184" s="16" t="n">
        <v>102</v>
      </c>
    </row>
    <row r="2185" customFormat="false" ht="15" hidden="false" customHeight="false" outlineLevel="0" collapsed="false">
      <c r="A2185" s="0" t="n">
        <v>3194</v>
      </c>
      <c r="B2185" s="15" t="n">
        <v>46174</v>
      </c>
      <c r="C2185" s="0" t="n">
        <v>5</v>
      </c>
      <c r="D2185" s="16" t="n">
        <v>10810</v>
      </c>
      <c r="E2185" s="16" t="n">
        <v>301</v>
      </c>
      <c r="F2185" s="16" t="n">
        <v>286</v>
      </c>
      <c r="G2185" s="16" t="n">
        <v>814</v>
      </c>
      <c r="H2185" s="16" t="n">
        <v>140</v>
      </c>
    </row>
    <row r="2186" customFormat="false" ht="15" hidden="false" customHeight="false" outlineLevel="0" collapsed="false">
      <c r="A2186" s="0" t="n">
        <v>3195</v>
      </c>
      <c r="B2186" s="15" t="n">
        <v>45078</v>
      </c>
      <c r="C2186" s="0" t="n">
        <v>5</v>
      </c>
      <c r="D2186" s="16" t="n">
        <v>31172</v>
      </c>
      <c r="E2186" s="16" t="n">
        <v>246</v>
      </c>
      <c r="F2186" s="16" t="n">
        <v>365</v>
      </c>
      <c r="G2186" s="16" t="n">
        <v>2441</v>
      </c>
      <c r="H2186" s="16" t="n">
        <v>153</v>
      </c>
    </row>
    <row r="2187" customFormat="false" ht="15" hidden="false" customHeight="false" outlineLevel="0" collapsed="false">
      <c r="A2187" s="0" t="n">
        <v>3195</v>
      </c>
      <c r="B2187" s="15" t="n">
        <v>45170</v>
      </c>
      <c r="C2187" s="0" t="n">
        <v>5</v>
      </c>
      <c r="D2187" s="16" t="n">
        <v>31261</v>
      </c>
      <c r="E2187" s="16" t="n">
        <v>296</v>
      </c>
      <c r="F2187" s="16" t="n">
        <v>377</v>
      </c>
      <c r="G2187" s="16" t="n">
        <v>2926</v>
      </c>
      <c r="H2187" s="16" t="n">
        <v>198</v>
      </c>
    </row>
    <row r="2188" customFormat="false" ht="15" hidden="false" customHeight="false" outlineLevel="0" collapsed="false">
      <c r="A2188" s="0" t="n">
        <v>3195</v>
      </c>
      <c r="B2188" s="15" t="n">
        <v>45261</v>
      </c>
      <c r="C2188" s="0" t="n">
        <v>5</v>
      </c>
      <c r="D2188" s="16" t="n">
        <v>31456</v>
      </c>
      <c r="E2188" s="16" t="n">
        <v>333</v>
      </c>
      <c r="F2188" s="16" t="n">
        <v>392</v>
      </c>
      <c r="G2188" s="16" t="n">
        <v>3424</v>
      </c>
      <c r="H2188" s="16" t="n">
        <v>236</v>
      </c>
    </row>
    <row r="2189" customFormat="false" ht="15" hidden="false" customHeight="false" outlineLevel="0" collapsed="false">
      <c r="A2189" s="0" t="n">
        <v>3195</v>
      </c>
      <c r="B2189" s="15" t="n">
        <v>45352</v>
      </c>
      <c r="C2189" s="0" t="n">
        <v>5</v>
      </c>
      <c r="D2189" s="16" t="n">
        <v>31558</v>
      </c>
      <c r="E2189" s="16" t="n">
        <v>387</v>
      </c>
      <c r="F2189" s="16" t="n">
        <v>400</v>
      </c>
      <c r="G2189" s="16" t="n">
        <v>2043</v>
      </c>
      <c r="H2189" s="16" t="n">
        <v>225</v>
      </c>
    </row>
    <row r="2190" customFormat="false" ht="15" hidden="false" customHeight="false" outlineLevel="0" collapsed="false">
      <c r="A2190" s="0" t="n">
        <v>3195</v>
      </c>
      <c r="B2190" s="15" t="n">
        <v>45444</v>
      </c>
      <c r="C2190" s="0" t="n">
        <v>5</v>
      </c>
      <c r="D2190" s="16" t="n">
        <v>31888</v>
      </c>
      <c r="E2190" s="16" t="n">
        <v>443</v>
      </c>
      <c r="F2190" s="16" t="n">
        <v>419</v>
      </c>
      <c r="G2190" s="16" t="n">
        <v>2572</v>
      </c>
      <c r="H2190" s="16" t="n">
        <v>282</v>
      </c>
    </row>
    <row r="2191" customFormat="false" ht="15" hidden="false" customHeight="false" outlineLevel="0" collapsed="false">
      <c r="A2191" s="0" t="n">
        <v>3195</v>
      </c>
      <c r="B2191" s="15" t="n">
        <v>45536</v>
      </c>
      <c r="C2191" s="0" t="n">
        <v>5</v>
      </c>
      <c r="D2191" s="16" t="n">
        <v>31935</v>
      </c>
      <c r="E2191" s="16" t="n">
        <v>492</v>
      </c>
      <c r="F2191" s="16" t="n">
        <v>449</v>
      </c>
      <c r="G2191" s="16" t="n">
        <v>3031</v>
      </c>
      <c r="H2191" s="16" t="n">
        <v>326</v>
      </c>
    </row>
    <row r="2192" customFormat="false" ht="15" hidden="false" customHeight="false" outlineLevel="0" collapsed="false">
      <c r="A2192" s="0" t="n">
        <v>3195</v>
      </c>
      <c r="B2192" s="15" t="n">
        <v>45627</v>
      </c>
      <c r="C2192" s="0" t="n">
        <v>5</v>
      </c>
      <c r="D2192" s="16" t="n">
        <v>31926</v>
      </c>
      <c r="E2192" s="16" t="n">
        <v>541</v>
      </c>
      <c r="F2192" s="16" t="n">
        <v>476</v>
      </c>
      <c r="G2192" s="16" t="n">
        <v>3498</v>
      </c>
      <c r="H2192" s="16" t="n">
        <v>378</v>
      </c>
    </row>
    <row r="2193" customFormat="false" ht="15" hidden="false" customHeight="false" outlineLevel="0" collapsed="false">
      <c r="A2193" s="0" t="n">
        <v>3195</v>
      </c>
      <c r="B2193" s="15" t="n">
        <v>45717</v>
      </c>
      <c r="C2193" s="0" t="n">
        <v>5</v>
      </c>
      <c r="D2193" s="16" t="n">
        <v>31856</v>
      </c>
      <c r="E2193" s="16" t="n">
        <v>566</v>
      </c>
      <c r="F2193" s="16" t="n">
        <v>523</v>
      </c>
      <c r="G2193" s="16" t="n">
        <v>1913</v>
      </c>
      <c r="H2193" s="16" t="n">
        <v>189</v>
      </c>
    </row>
    <row r="2194" customFormat="false" ht="15" hidden="false" customHeight="false" outlineLevel="0" collapsed="false">
      <c r="A2194" s="0" t="n">
        <v>3195</v>
      </c>
      <c r="B2194" s="15" t="n">
        <v>45809</v>
      </c>
      <c r="C2194" s="0" t="n">
        <v>5</v>
      </c>
      <c r="D2194" s="16" t="n">
        <v>32032</v>
      </c>
      <c r="E2194" s="16" t="n">
        <v>622</v>
      </c>
      <c r="F2194" s="16" t="n">
        <v>587</v>
      </c>
      <c r="G2194" s="16" t="n">
        <v>2411</v>
      </c>
      <c r="H2194" s="16" t="n">
        <v>249</v>
      </c>
    </row>
    <row r="2195" customFormat="false" ht="15" hidden="false" customHeight="false" outlineLevel="0" collapsed="false">
      <c r="A2195" s="0" t="n">
        <v>3195</v>
      </c>
      <c r="B2195" s="15" t="n">
        <v>45901</v>
      </c>
      <c r="C2195" s="0" t="n">
        <v>5</v>
      </c>
      <c r="D2195" s="16" t="n">
        <v>32099</v>
      </c>
      <c r="E2195" s="16" t="n">
        <v>687</v>
      </c>
      <c r="F2195" s="16" t="n">
        <v>617</v>
      </c>
      <c r="G2195" s="16" t="n">
        <v>2864</v>
      </c>
      <c r="H2195" s="16" t="n">
        <v>309</v>
      </c>
    </row>
    <row r="2196" customFormat="false" ht="15" hidden="false" customHeight="false" outlineLevel="0" collapsed="false">
      <c r="A2196" s="0" t="n">
        <v>3195</v>
      </c>
      <c r="B2196" s="15" t="n">
        <v>45992</v>
      </c>
      <c r="C2196" s="0" t="n">
        <v>5</v>
      </c>
      <c r="D2196" s="16" t="n">
        <v>32190</v>
      </c>
      <c r="E2196" s="16" t="n">
        <v>755</v>
      </c>
      <c r="F2196" s="16" t="n">
        <v>670</v>
      </c>
      <c r="G2196" s="16" t="n">
        <v>3323</v>
      </c>
      <c r="H2196" s="16" t="n">
        <v>377</v>
      </c>
    </row>
    <row r="2197" customFormat="false" ht="15" hidden="false" customHeight="false" outlineLevel="0" collapsed="false">
      <c r="A2197" s="0" t="n">
        <v>3195</v>
      </c>
      <c r="B2197" s="15" t="n">
        <v>46082</v>
      </c>
      <c r="C2197" s="0" t="n">
        <v>5</v>
      </c>
      <c r="D2197" s="16" t="n">
        <v>32278</v>
      </c>
      <c r="E2197" s="16" t="n">
        <v>834</v>
      </c>
      <c r="F2197" s="16" t="n">
        <v>735</v>
      </c>
      <c r="G2197" s="16" t="n">
        <v>1842</v>
      </c>
      <c r="H2197" s="16" t="n">
        <v>256</v>
      </c>
    </row>
    <row r="2198" customFormat="false" ht="15" hidden="false" customHeight="false" outlineLevel="0" collapsed="false">
      <c r="A2198" s="0" t="n">
        <v>3195</v>
      </c>
      <c r="B2198" s="15" t="n">
        <v>46174</v>
      </c>
      <c r="C2198" s="0" t="n">
        <v>5</v>
      </c>
      <c r="D2198" s="16" t="n">
        <v>32478</v>
      </c>
      <c r="E2198" s="16" t="n">
        <v>985</v>
      </c>
      <c r="F2198" s="16" t="n">
        <v>819</v>
      </c>
      <c r="G2198" s="16" t="n">
        <v>2371</v>
      </c>
      <c r="H2198" s="16" t="n">
        <v>403</v>
      </c>
    </row>
    <row r="2199" customFormat="false" ht="15" hidden="false" customHeight="false" outlineLevel="0" collapsed="false">
      <c r="A2199" s="0" t="n">
        <v>3196</v>
      </c>
      <c r="B2199" s="15" t="n">
        <v>45078</v>
      </c>
      <c r="C2199" s="0" t="n">
        <v>5</v>
      </c>
      <c r="D2199" s="16" t="n">
        <v>18497</v>
      </c>
      <c r="E2199" s="16" t="n">
        <v>91</v>
      </c>
      <c r="F2199" s="16" t="n">
        <v>204</v>
      </c>
      <c r="G2199" s="16" t="n">
        <v>1149</v>
      </c>
      <c r="H2199" s="16" t="n">
        <v>62</v>
      </c>
    </row>
    <row r="2200" customFormat="false" ht="15" hidden="false" customHeight="false" outlineLevel="0" collapsed="false">
      <c r="A2200" s="0" t="n">
        <v>3196</v>
      </c>
      <c r="B2200" s="15" t="n">
        <v>45170</v>
      </c>
      <c r="C2200" s="0" t="n">
        <v>5</v>
      </c>
      <c r="D2200" s="16" t="n">
        <v>18586</v>
      </c>
      <c r="E2200" s="16" t="n">
        <v>102</v>
      </c>
      <c r="F2200" s="16" t="n">
        <v>215</v>
      </c>
      <c r="G2200" s="16" t="n">
        <v>1374</v>
      </c>
      <c r="H2200" s="16" t="n">
        <v>70</v>
      </c>
    </row>
    <row r="2201" customFormat="false" ht="15" hidden="false" customHeight="false" outlineLevel="0" collapsed="false">
      <c r="A2201" s="0" t="n">
        <v>3196</v>
      </c>
      <c r="B2201" s="15" t="n">
        <v>45261</v>
      </c>
      <c r="C2201" s="0" t="n">
        <v>5</v>
      </c>
      <c r="D2201" s="16" t="n">
        <v>18654</v>
      </c>
      <c r="E2201" s="16" t="n">
        <v>125</v>
      </c>
      <c r="F2201" s="16" t="n">
        <v>223</v>
      </c>
      <c r="G2201" s="16" t="n">
        <v>1627</v>
      </c>
      <c r="H2201" s="16" t="n">
        <v>92</v>
      </c>
    </row>
    <row r="2202" customFormat="false" ht="15" hidden="false" customHeight="false" outlineLevel="0" collapsed="false">
      <c r="A2202" s="0" t="n">
        <v>3196</v>
      </c>
      <c r="B2202" s="15" t="n">
        <v>45352</v>
      </c>
      <c r="C2202" s="0" t="n">
        <v>5</v>
      </c>
      <c r="D2202" s="16" t="n">
        <v>18719</v>
      </c>
      <c r="E2202" s="16" t="n">
        <v>141</v>
      </c>
      <c r="F2202" s="16" t="n">
        <v>227</v>
      </c>
      <c r="G2202" s="16" t="n">
        <v>988</v>
      </c>
      <c r="H2202" s="16" t="n">
        <v>79</v>
      </c>
    </row>
    <row r="2203" customFormat="false" ht="15" hidden="false" customHeight="false" outlineLevel="0" collapsed="false">
      <c r="A2203" s="0" t="n">
        <v>3196</v>
      </c>
      <c r="B2203" s="15" t="n">
        <v>45444</v>
      </c>
      <c r="C2203" s="0" t="n">
        <v>5</v>
      </c>
      <c r="D2203" s="16" t="n">
        <v>18772</v>
      </c>
      <c r="E2203" s="16" t="n">
        <v>175</v>
      </c>
      <c r="F2203" s="16" t="n">
        <v>239</v>
      </c>
      <c r="G2203" s="16" t="n">
        <v>1234</v>
      </c>
      <c r="H2203" s="16" t="n">
        <v>109</v>
      </c>
    </row>
    <row r="2204" customFormat="false" ht="15" hidden="false" customHeight="false" outlineLevel="0" collapsed="false">
      <c r="A2204" s="0" t="n">
        <v>3196</v>
      </c>
      <c r="B2204" s="15" t="n">
        <v>45536</v>
      </c>
      <c r="C2204" s="0" t="n">
        <v>5</v>
      </c>
      <c r="D2204" s="16" t="n">
        <v>18874</v>
      </c>
      <c r="E2204" s="16" t="n">
        <v>192</v>
      </c>
      <c r="F2204" s="16" t="n">
        <v>264</v>
      </c>
      <c r="G2204" s="16" t="n">
        <v>1462</v>
      </c>
      <c r="H2204" s="16" t="n">
        <v>127</v>
      </c>
    </row>
    <row r="2205" customFormat="false" ht="15" hidden="false" customHeight="false" outlineLevel="0" collapsed="false">
      <c r="A2205" s="0" t="n">
        <v>3196</v>
      </c>
      <c r="B2205" s="15" t="n">
        <v>45627</v>
      </c>
      <c r="C2205" s="0" t="n">
        <v>5</v>
      </c>
      <c r="D2205" s="16" t="n">
        <v>18933</v>
      </c>
      <c r="E2205" s="16" t="n">
        <v>221</v>
      </c>
      <c r="F2205" s="16" t="n">
        <v>271</v>
      </c>
      <c r="G2205" s="16" t="n">
        <v>1715</v>
      </c>
      <c r="H2205" s="16" t="n">
        <v>156</v>
      </c>
    </row>
    <row r="2206" customFormat="false" ht="15" hidden="false" customHeight="false" outlineLevel="0" collapsed="false">
      <c r="A2206" s="0" t="n">
        <v>3196</v>
      </c>
      <c r="B2206" s="15" t="n">
        <v>45717</v>
      </c>
      <c r="C2206" s="0" t="n">
        <v>5</v>
      </c>
      <c r="D2206" s="16" t="n">
        <v>18970</v>
      </c>
      <c r="E2206" s="16" t="n">
        <v>236</v>
      </c>
      <c r="F2206" s="16" t="n">
        <v>290</v>
      </c>
      <c r="G2206" s="16" t="n">
        <v>967</v>
      </c>
      <c r="H2206" s="16" t="n">
        <v>92</v>
      </c>
    </row>
    <row r="2207" customFormat="false" ht="15" hidden="false" customHeight="false" outlineLevel="0" collapsed="false">
      <c r="A2207" s="0" t="n">
        <v>3196</v>
      </c>
      <c r="B2207" s="15" t="n">
        <v>45809</v>
      </c>
      <c r="C2207" s="0" t="n">
        <v>5</v>
      </c>
      <c r="D2207" s="16" t="n">
        <v>19087</v>
      </c>
      <c r="E2207" s="16" t="n">
        <v>271</v>
      </c>
      <c r="F2207" s="16" t="n">
        <v>325</v>
      </c>
      <c r="G2207" s="16" t="n">
        <v>1232</v>
      </c>
      <c r="H2207" s="16" t="n">
        <v>126</v>
      </c>
    </row>
    <row r="2208" customFormat="false" ht="15" hidden="false" customHeight="false" outlineLevel="0" collapsed="false">
      <c r="A2208" s="0" t="n">
        <v>3196</v>
      </c>
      <c r="B2208" s="15" t="n">
        <v>45901</v>
      </c>
      <c r="C2208" s="0" t="n">
        <v>5</v>
      </c>
      <c r="D2208" s="16" t="n">
        <v>19181</v>
      </c>
      <c r="E2208" s="16" t="n">
        <v>301</v>
      </c>
      <c r="F2208" s="16" t="n">
        <v>351</v>
      </c>
      <c r="G2208" s="16" t="n">
        <v>1500</v>
      </c>
      <c r="H2208" s="16" t="n">
        <v>155</v>
      </c>
    </row>
    <row r="2209" customFormat="false" ht="15" hidden="false" customHeight="false" outlineLevel="0" collapsed="false">
      <c r="A2209" s="0" t="n">
        <v>3196</v>
      </c>
      <c r="B2209" s="15" t="n">
        <v>45992</v>
      </c>
      <c r="C2209" s="0" t="n">
        <v>5</v>
      </c>
      <c r="D2209" s="16" t="n">
        <v>19262</v>
      </c>
      <c r="E2209" s="16" t="n">
        <v>348</v>
      </c>
      <c r="F2209" s="16" t="n">
        <v>362</v>
      </c>
      <c r="G2209" s="16" t="n">
        <v>1734</v>
      </c>
      <c r="H2209" s="16" t="n">
        <v>194</v>
      </c>
    </row>
    <row r="2210" customFormat="false" ht="15" hidden="false" customHeight="false" outlineLevel="0" collapsed="false">
      <c r="A2210" s="0" t="n">
        <v>3196</v>
      </c>
      <c r="B2210" s="15" t="n">
        <v>46082</v>
      </c>
      <c r="C2210" s="0" t="n">
        <v>5</v>
      </c>
      <c r="D2210" s="16" t="n">
        <v>19467</v>
      </c>
      <c r="E2210" s="16" t="n">
        <v>398</v>
      </c>
      <c r="F2210" s="16" t="n">
        <v>400</v>
      </c>
      <c r="G2210" s="16" t="n">
        <v>980</v>
      </c>
      <c r="H2210" s="16" t="n">
        <v>139</v>
      </c>
    </row>
    <row r="2211" customFormat="false" ht="15" hidden="false" customHeight="false" outlineLevel="0" collapsed="false">
      <c r="A2211" s="0" t="n">
        <v>3196</v>
      </c>
      <c r="B2211" s="15" t="n">
        <v>46174</v>
      </c>
      <c r="C2211" s="0" t="n">
        <v>5</v>
      </c>
      <c r="D2211" s="16" t="n">
        <v>19504</v>
      </c>
      <c r="E2211" s="16" t="n">
        <v>498</v>
      </c>
      <c r="F2211" s="16" t="n">
        <v>455</v>
      </c>
      <c r="G2211" s="16" t="n">
        <v>1281</v>
      </c>
      <c r="H2211" s="16" t="n">
        <v>230</v>
      </c>
    </row>
    <row r="2212" customFormat="false" ht="15" hidden="false" customHeight="false" outlineLevel="0" collapsed="false">
      <c r="A2212" s="0" t="n">
        <v>3197</v>
      </c>
      <c r="B2212" s="15" t="n">
        <v>45078</v>
      </c>
      <c r="C2212" s="0" t="n">
        <v>4</v>
      </c>
      <c r="D2212" s="16" t="n">
        <v>9226</v>
      </c>
      <c r="E2212" s="16" t="n">
        <v>51</v>
      </c>
      <c r="F2212" s="16" t="n">
        <v>116</v>
      </c>
      <c r="G2212" s="16" t="n">
        <v>557</v>
      </c>
      <c r="H2212" s="16" t="n">
        <v>27</v>
      </c>
    </row>
    <row r="2213" customFormat="false" ht="15" hidden="false" customHeight="false" outlineLevel="0" collapsed="false">
      <c r="A2213" s="0" t="n">
        <v>3197</v>
      </c>
      <c r="B2213" s="15" t="n">
        <v>45170</v>
      </c>
      <c r="C2213" s="0" t="n">
        <v>4</v>
      </c>
      <c r="D2213" s="16" t="n">
        <v>9246</v>
      </c>
      <c r="E2213" s="16" t="n">
        <v>62</v>
      </c>
      <c r="F2213" s="16" t="n">
        <v>115</v>
      </c>
      <c r="G2213" s="16" t="n">
        <v>682</v>
      </c>
      <c r="H2213" s="16" t="n">
        <v>36</v>
      </c>
    </row>
    <row r="2214" customFormat="false" ht="15" hidden="false" customHeight="false" outlineLevel="0" collapsed="false">
      <c r="A2214" s="0" t="n">
        <v>3197</v>
      </c>
      <c r="B2214" s="15" t="n">
        <v>45261</v>
      </c>
      <c r="C2214" s="0" t="n">
        <v>4</v>
      </c>
      <c r="D2214" s="16" t="n">
        <v>9327</v>
      </c>
      <c r="E2214" s="16" t="n">
        <v>70</v>
      </c>
      <c r="F2214" s="16" t="n">
        <v>120</v>
      </c>
      <c r="G2214" s="16" t="n">
        <v>810</v>
      </c>
      <c r="H2214" s="16" t="n">
        <v>44</v>
      </c>
    </row>
    <row r="2215" customFormat="false" ht="15" hidden="false" customHeight="false" outlineLevel="0" collapsed="false">
      <c r="A2215" s="0" t="n">
        <v>3197</v>
      </c>
      <c r="B2215" s="15" t="n">
        <v>45352</v>
      </c>
      <c r="C2215" s="0" t="n">
        <v>4</v>
      </c>
      <c r="D2215" s="16" t="n">
        <v>9419</v>
      </c>
      <c r="E2215" s="16" t="n">
        <v>81</v>
      </c>
      <c r="F2215" s="16" t="n">
        <v>123</v>
      </c>
      <c r="G2215" s="16" t="n">
        <v>510</v>
      </c>
      <c r="H2215" s="16" t="n">
        <v>38</v>
      </c>
    </row>
    <row r="2216" customFormat="false" ht="15" hidden="false" customHeight="false" outlineLevel="0" collapsed="false">
      <c r="A2216" s="0" t="n">
        <v>3197</v>
      </c>
      <c r="B2216" s="15" t="n">
        <v>45444</v>
      </c>
      <c r="C2216" s="0" t="n">
        <v>4</v>
      </c>
      <c r="D2216" s="16" t="n">
        <v>9452</v>
      </c>
      <c r="E2216" s="16" t="n">
        <v>86</v>
      </c>
      <c r="F2216" s="16" t="n">
        <v>131</v>
      </c>
      <c r="G2216" s="16" t="n">
        <v>658</v>
      </c>
      <c r="H2216" s="16" t="n">
        <v>44</v>
      </c>
    </row>
    <row r="2217" customFormat="false" ht="15" hidden="false" customHeight="false" outlineLevel="0" collapsed="false">
      <c r="A2217" s="0" t="n">
        <v>3197</v>
      </c>
      <c r="B2217" s="15" t="n">
        <v>45536</v>
      </c>
      <c r="C2217" s="0" t="n">
        <v>4</v>
      </c>
      <c r="D2217" s="16" t="n">
        <v>9513</v>
      </c>
      <c r="E2217" s="16" t="n">
        <v>94</v>
      </c>
      <c r="F2217" s="16" t="n">
        <v>137</v>
      </c>
      <c r="G2217" s="16" t="n">
        <v>810</v>
      </c>
      <c r="H2217" s="16" t="n">
        <v>52</v>
      </c>
    </row>
    <row r="2218" customFormat="false" ht="15" hidden="false" customHeight="false" outlineLevel="0" collapsed="false">
      <c r="A2218" s="0" t="n">
        <v>3197</v>
      </c>
      <c r="B2218" s="15" t="n">
        <v>45627</v>
      </c>
      <c r="C2218" s="0" t="n">
        <v>4</v>
      </c>
      <c r="D2218" s="16" t="n">
        <v>9560</v>
      </c>
      <c r="E2218" s="16" t="n">
        <v>105</v>
      </c>
      <c r="F2218" s="16" t="n">
        <v>153</v>
      </c>
      <c r="G2218" s="16" t="n">
        <v>937</v>
      </c>
      <c r="H2218" s="16" t="n">
        <v>63</v>
      </c>
    </row>
    <row r="2219" customFormat="false" ht="15" hidden="false" customHeight="false" outlineLevel="0" collapsed="false">
      <c r="A2219" s="0" t="n">
        <v>3197</v>
      </c>
      <c r="B2219" s="15" t="n">
        <v>45717</v>
      </c>
      <c r="C2219" s="0" t="n">
        <v>4</v>
      </c>
      <c r="D2219" s="16" t="n">
        <v>9593</v>
      </c>
      <c r="E2219" s="16" t="n">
        <v>115</v>
      </c>
      <c r="F2219" s="16" t="n">
        <v>158</v>
      </c>
      <c r="G2219" s="16" t="n">
        <v>509</v>
      </c>
      <c r="H2219" s="16" t="n">
        <v>30</v>
      </c>
    </row>
    <row r="2220" customFormat="false" ht="15" hidden="false" customHeight="false" outlineLevel="0" collapsed="false">
      <c r="A2220" s="0" t="n">
        <v>3197</v>
      </c>
      <c r="B2220" s="15" t="n">
        <v>45809</v>
      </c>
      <c r="C2220" s="0" t="n">
        <v>4</v>
      </c>
      <c r="D2220" s="16" t="n">
        <v>9548</v>
      </c>
      <c r="E2220" s="16" t="n">
        <v>134</v>
      </c>
      <c r="F2220" s="16" t="n">
        <v>161</v>
      </c>
      <c r="G2220" s="16" t="n">
        <v>648</v>
      </c>
      <c r="H2220" s="16" t="n">
        <v>45</v>
      </c>
    </row>
    <row r="2221" customFormat="false" ht="15" hidden="false" customHeight="false" outlineLevel="0" collapsed="false">
      <c r="A2221" s="0" t="n">
        <v>3197</v>
      </c>
      <c r="B2221" s="15" t="n">
        <v>45901</v>
      </c>
      <c r="C2221" s="0" t="n">
        <v>4</v>
      </c>
      <c r="D2221" s="16" t="n">
        <v>9545</v>
      </c>
      <c r="E2221" s="16" t="n">
        <v>149</v>
      </c>
      <c r="F2221" s="16" t="n">
        <v>165</v>
      </c>
      <c r="G2221" s="16" t="n">
        <v>756</v>
      </c>
      <c r="H2221" s="16" t="n">
        <v>62</v>
      </c>
    </row>
    <row r="2222" customFormat="false" ht="15" hidden="false" customHeight="false" outlineLevel="0" collapsed="false">
      <c r="A2222" s="0" t="n">
        <v>3197</v>
      </c>
      <c r="B2222" s="15" t="n">
        <v>45992</v>
      </c>
      <c r="C2222" s="0" t="n">
        <v>4</v>
      </c>
      <c r="D2222" s="16" t="n">
        <v>9524</v>
      </c>
      <c r="E2222" s="16" t="n">
        <v>156</v>
      </c>
      <c r="F2222" s="16" t="n">
        <v>173</v>
      </c>
      <c r="G2222" s="16" t="n">
        <v>860</v>
      </c>
      <c r="H2222" s="16" t="n">
        <v>68</v>
      </c>
    </row>
    <row r="2223" customFormat="false" ht="15" hidden="false" customHeight="false" outlineLevel="0" collapsed="false">
      <c r="A2223" s="0" t="n">
        <v>3197</v>
      </c>
      <c r="B2223" s="15" t="n">
        <v>46082</v>
      </c>
      <c r="C2223" s="0" t="n">
        <v>4</v>
      </c>
      <c r="D2223" s="16" t="n">
        <v>9516</v>
      </c>
      <c r="E2223" s="16" t="n">
        <v>191</v>
      </c>
      <c r="F2223" s="16" t="n">
        <v>182</v>
      </c>
      <c r="G2223" s="16" t="n">
        <v>455</v>
      </c>
      <c r="H2223" s="16" t="n">
        <v>70</v>
      </c>
    </row>
    <row r="2224" customFormat="false" ht="15" hidden="false" customHeight="false" outlineLevel="0" collapsed="false">
      <c r="A2224" s="0" t="n">
        <v>3197</v>
      </c>
      <c r="B2224" s="15" t="n">
        <v>46174</v>
      </c>
      <c r="C2224" s="0" t="n">
        <v>4</v>
      </c>
      <c r="D2224" s="16" t="n">
        <v>9603</v>
      </c>
      <c r="E2224" s="16" t="n">
        <v>226</v>
      </c>
      <c r="F2224" s="16" t="n">
        <v>217</v>
      </c>
      <c r="G2224" s="16" t="n">
        <v>617</v>
      </c>
      <c r="H2224" s="16" t="n">
        <v>102</v>
      </c>
    </row>
    <row r="2225" customFormat="false" ht="15" hidden="false" customHeight="false" outlineLevel="0" collapsed="false">
      <c r="A2225" s="0" t="n">
        <v>3198</v>
      </c>
      <c r="B2225" s="15" t="n">
        <v>45078</v>
      </c>
      <c r="C2225" s="0" t="n">
        <v>4</v>
      </c>
      <c r="D2225" s="16" t="n">
        <v>14981</v>
      </c>
      <c r="E2225" s="16" t="n">
        <v>53</v>
      </c>
      <c r="F2225" s="16" t="n">
        <v>246</v>
      </c>
      <c r="G2225" s="16" t="n">
        <v>1030</v>
      </c>
      <c r="H2225" s="16" t="n">
        <v>36</v>
      </c>
    </row>
    <row r="2226" customFormat="false" ht="15" hidden="false" customHeight="false" outlineLevel="0" collapsed="false">
      <c r="A2226" s="0" t="n">
        <v>3198</v>
      </c>
      <c r="B2226" s="15" t="n">
        <v>45170</v>
      </c>
      <c r="C2226" s="0" t="n">
        <v>4</v>
      </c>
      <c r="D2226" s="16" t="n">
        <v>15104</v>
      </c>
      <c r="E2226" s="16" t="n">
        <v>54</v>
      </c>
      <c r="F2226" s="16" t="n">
        <v>245</v>
      </c>
      <c r="G2226" s="16" t="n">
        <v>1202</v>
      </c>
      <c r="H2226" s="16" t="n">
        <v>38</v>
      </c>
    </row>
    <row r="2227" customFormat="false" ht="15" hidden="false" customHeight="false" outlineLevel="0" collapsed="false">
      <c r="A2227" s="0" t="n">
        <v>3198</v>
      </c>
      <c r="B2227" s="15" t="n">
        <v>45261</v>
      </c>
      <c r="C2227" s="0" t="n">
        <v>4</v>
      </c>
      <c r="D2227" s="16" t="n">
        <v>15187</v>
      </c>
      <c r="E2227" s="16" t="n">
        <v>65</v>
      </c>
      <c r="F2227" s="16" t="n">
        <v>245</v>
      </c>
      <c r="G2227" s="16" t="n">
        <v>1402</v>
      </c>
      <c r="H2227" s="16" t="n">
        <v>49</v>
      </c>
    </row>
    <row r="2228" customFormat="false" ht="15" hidden="false" customHeight="false" outlineLevel="0" collapsed="false">
      <c r="A2228" s="0" t="n">
        <v>3198</v>
      </c>
      <c r="B2228" s="15" t="n">
        <v>45352</v>
      </c>
      <c r="C2228" s="0" t="n">
        <v>4</v>
      </c>
      <c r="D2228" s="16" t="n">
        <v>15279</v>
      </c>
      <c r="E2228" s="16" t="n">
        <v>81</v>
      </c>
      <c r="F2228" s="16" t="n">
        <v>245</v>
      </c>
      <c r="G2228" s="16" t="n">
        <v>883</v>
      </c>
      <c r="H2228" s="16" t="n">
        <v>42</v>
      </c>
    </row>
    <row r="2229" customFormat="false" ht="15" hidden="false" customHeight="false" outlineLevel="0" collapsed="false">
      <c r="A2229" s="0" t="n">
        <v>3198</v>
      </c>
      <c r="B2229" s="15" t="n">
        <v>45444</v>
      </c>
      <c r="C2229" s="0" t="n">
        <v>4</v>
      </c>
      <c r="D2229" s="16" t="n">
        <v>15367</v>
      </c>
      <c r="E2229" s="16" t="n">
        <v>91</v>
      </c>
      <c r="F2229" s="16" t="n">
        <v>247</v>
      </c>
      <c r="G2229" s="16" t="n">
        <v>1106</v>
      </c>
      <c r="H2229" s="16" t="n">
        <v>53</v>
      </c>
    </row>
    <row r="2230" customFormat="false" ht="15" hidden="false" customHeight="false" outlineLevel="0" collapsed="false">
      <c r="A2230" s="0" t="n">
        <v>3198</v>
      </c>
      <c r="B2230" s="15" t="n">
        <v>45536</v>
      </c>
      <c r="C2230" s="0" t="n">
        <v>4</v>
      </c>
      <c r="D2230" s="16" t="n">
        <v>15414</v>
      </c>
      <c r="E2230" s="16" t="n">
        <v>104</v>
      </c>
      <c r="F2230" s="16" t="n">
        <v>264</v>
      </c>
      <c r="G2230" s="16" t="n">
        <v>1287</v>
      </c>
      <c r="H2230" s="16" t="n">
        <v>65</v>
      </c>
    </row>
    <row r="2231" customFormat="false" ht="15" hidden="false" customHeight="false" outlineLevel="0" collapsed="false">
      <c r="A2231" s="0" t="n">
        <v>3198</v>
      </c>
      <c r="B2231" s="15" t="n">
        <v>45627</v>
      </c>
      <c r="C2231" s="0" t="n">
        <v>4</v>
      </c>
      <c r="D2231" s="16" t="n">
        <v>15458</v>
      </c>
      <c r="E2231" s="16" t="n">
        <v>112</v>
      </c>
      <c r="F2231" s="16" t="n">
        <v>269</v>
      </c>
      <c r="G2231" s="16" t="n">
        <v>1427</v>
      </c>
      <c r="H2231" s="16" t="n">
        <v>70</v>
      </c>
    </row>
    <row r="2232" customFormat="false" ht="15" hidden="false" customHeight="false" outlineLevel="0" collapsed="false">
      <c r="A2232" s="0" t="n">
        <v>3198</v>
      </c>
      <c r="B2232" s="15" t="n">
        <v>45717</v>
      </c>
      <c r="C2232" s="0" t="n">
        <v>4</v>
      </c>
      <c r="D2232" s="16" t="n">
        <v>15476</v>
      </c>
      <c r="E2232" s="16" t="n">
        <v>125</v>
      </c>
      <c r="F2232" s="16" t="n">
        <v>287</v>
      </c>
      <c r="G2232" s="16" t="n">
        <v>806</v>
      </c>
      <c r="H2232" s="16" t="n">
        <v>46</v>
      </c>
    </row>
    <row r="2233" customFormat="false" ht="15" hidden="false" customHeight="false" outlineLevel="0" collapsed="false">
      <c r="A2233" s="0" t="n">
        <v>3198</v>
      </c>
      <c r="B2233" s="15" t="n">
        <v>45809</v>
      </c>
      <c r="C2233" s="0" t="n">
        <v>4</v>
      </c>
      <c r="D2233" s="16" t="n">
        <v>15499</v>
      </c>
      <c r="E2233" s="16" t="n">
        <v>148</v>
      </c>
      <c r="F2233" s="16" t="n">
        <v>297</v>
      </c>
      <c r="G2233" s="16" t="n">
        <v>1027</v>
      </c>
      <c r="H2233" s="16" t="n">
        <v>64</v>
      </c>
    </row>
    <row r="2234" customFormat="false" ht="15" hidden="false" customHeight="false" outlineLevel="0" collapsed="false">
      <c r="A2234" s="0" t="n">
        <v>3198</v>
      </c>
      <c r="B2234" s="15" t="n">
        <v>45901</v>
      </c>
      <c r="C2234" s="0" t="n">
        <v>4</v>
      </c>
      <c r="D2234" s="16" t="n">
        <v>15665</v>
      </c>
      <c r="E2234" s="16" t="n">
        <v>168</v>
      </c>
      <c r="F2234" s="16" t="n">
        <v>324</v>
      </c>
      <c r="G2234" s="16" t="n">
        <v>1248</v>
      </c>
      <c r="H2234" s="16" t="n">
        <v>81</v>
      </c>
    </row>
    <row r="2235" customFormat="false" ht="15" hidden="false" customHeight="false" outlineLevel="0" collapsed="false">
      <c r="A2235" s="0" t="n">
        <v>3198</v>
      </c>
      <c r="B2235" s="15" t="n">
        <v>45992</v>
      </c>
      <c r="C2235" s="0" t="n">
        <v>4</v>
      </c>
      <c r="D2235" s="16" t="n">
        <v>15706</v>
      </c>
      <c r="E2235" s="16" t="n">
        <v>185</v>
      </c>
      <c r="F2235" s="16" t="n">
        <v>340</v>
      </c>
      <c r="G2235" s="16" t="n">
        <v>1442</v>
      </c>
      <c r="H2235" s="16" t="n">
        <v>99</v>
      </c>
    </row>
    <row r="2236" customFormat="false" ht="15" hidden="false" customHeight="false" outlineLevel="0" collapsed="false">
      <c r="A2236" s="0" t="n">
        <v>3198</v>
      </c>
      <c r="B2236" s="15" t="n">
        <v>46082</v>
      </c>
      <c r="C2236" s="0" t="n">
        <v>4</v>
      </c>
      <c r="D2236" s="16" t="n">
        <v>15770</v>
      </c>
      <c r="E2236" s="16" t="n">
        <v>195</v>
      </c>
      <c r="F2236" s="16" t="n">
        <v>352</v>
      </c>
      <c r="G2236" s="16" t="n">
        <v>817</v>
      </c>
      <c r="H2236" s="16" t="n">
        <v>73</v>
      </c>
    </row>
    <row r="2237" customFormat="false" ht="15" hidden="false" customHeight="false" outlineLevel="0" collapsed="false">
      <c r="A2237" s="0" t="n">
        <v>3198</v>
      </c>
      <c r="B2237" s="15" t="n">
        <v>46174</v>
      </c>
      <c r="C2237" s="0" t="n">
        <v>4</v>
      </c>
      <c r="D2237" s="16" t="n">
        <v>15915</v>
      </c>
      <c r="E2237" s="16" t="n">
        <v>244</v>
      </c>
      <c r="F2237" s="16" t="n">
        <v>377</v>
      </c>
      <c r="G2237" s="16" t="n">
        <v>1021</v>
      </c>
      <c r="H2237" s="16" t="n">
        <v>116</v>
      </c>
    </row>
    <row r="2238" customFormat="false" ht="15" hidden="false" customHeight="false" outlineLevel="0" collapsed="false">
      <c r="A2238" s="0" t="n">
        <v>3199</v>
      </c>
      <c r="B2238" s="15" t="n">
        <v>45078</v>
      </c>
      <c r="C2238" s="0" t="n">
        <v>3</v>
      </c>
      <c r="D2238" s="16" t="n">
        <v>41372</v>
      </c>
      <c r="E2238" s="16" t="n">
        <v>193</v>
      </c>
      <c r="F2238" s="16" t="n">
        <v>645</v>
      </c>
      <c r="G2238" s="16" t="n">
        <v>2748</v>
      </c>
      <c r="H2238" s="16" t="n">
        <v>123</v>
      </c>
    </row>
    <row r="2239" customFormat="false" ht="15" hidden="false" customHeight="false" outlineLevel="0" collapsed="false">
      <c r="A2239" s="0" t="n">
        <v>3199</v>
      </c>
      <c r="B2239" s="15" t="n">
        <v>45170</v>
      </c>
      <c r="C2239" s="0" t="n">
        <v>3</v>
      </c>
      <c r="D2239" s="16" t="n">
        <v>41466</v>
      </c>
      <c r="E2239" s="16" t="n">
        <v>219</v>
      </c>
      <c r="F2239" s="16" t="n">
        <v>638</v>
      </c>
      <c r="G2239" s="16" t="n">
        <v>3277</v>
      </c>
      <c r="H2239" s="16" t="n">
        <v>149</v>
      </c>
    </row>
    <row r="2240" customFormat="false" ht="15" hidden="false" customHeight="false" outlineLevel="0" collapsed="false">
      <c r="A2240" s="0" t="n">
        <v>3199</v>
      </c>
      <c r="B2240" s="15" t="n">
        <v>45261</v>
      </c>
      <c r="C2240" s="0" t="n">
        <v>3</v>
      </c>
      <c r="D2240" s="16" t="n">
        <v>41666</v>
      </c>
      <c r="E2240" s="16" t="n">
        <v>252</v>
      </c>
      <c r="F2240" s="16" t="n">
        <v>643</v>
      </c>
      <c r="G2240" s="16" t="n">
        <v>3873</v>
      </c>
      <c r="H2240" s="16" t="n">
        <v>180</v>
      </c>
    </row>
    <row r="2241" customFormat="false" ht="15" hidden="false" customHeight="false" outlineLevel="0" collapsed="false">
      <c r="A2241" s="0" t="n">
        <v>3199</v>
      </c>
      <c r="B2241" s="15" t="n">
        <v>45352</v>
      </c>
      <c r="C2241" s="0" t="n">
        <v>3</v>
      </c>
      <c r="D2241" s="16" t="n">
        <v>41853</v>
      </c>
      <c r="E2241" s="16" t="n">
        <v>299</v>
      </c>
      <c r="F2241" s="16" t="n">
        <v>650</v>
      </c>
      <c r="G2241" s="16" t="n">
        <v>2530</v>
      </c>
      <c r="H2241" s="16" t="n">
        <v>165</v>
      </c>
    </row>
    <row r="2242" customFormat="false" ht="15" hidden="false" customHeight="false" outlineLevel="0" collapsed="false">
      <c r="A2242" s="0" t="n">
        <v>3199</v>
      </c>
      <c r="B2242" s="15" t="n">
        <v>45444</v>
      </c>
      <c r="C2242" s="0" t="n">
        <v>3</v>
      </c>
      <c r="D2242" s="16" t="n">
        <v>42147</v>
      </c>
      <c r="E2242" s="16" t="n">
        <v>352</v>
      </c>
      <c r="F2242" s="16" t="n">
        <v>684</v>
      </c>
      <c r="G2242" s="16" t="n">
        <v>3099</v>
      </c>
      <c r="H2242" s="16" t="n">
        <v>217</v>
      </c>
    </row>
    <row r="2243" customFormat="false" ht="15" hidden="false" customHeight="false" outlineLevel="0" collapsed="false">
      <c r="A2243" s="0" t="n">
        <v>3199</v>
      </c>
      <c r="B2243" s="15" t="n">
        <v>45536</v>
      </c>
      <c r="C2243" s="0" t="n">
        <v>3</v>
      </c>
      <c r="D2243" s="16" t="n">
        <v>42301</v>
      </c>
      <c r="E2243" s="16" t="n">
        <v>381</v>
      </c>
      <c r="F2243" s="16" t="n">
        <v>697</v>
      </c>
      <c r="G2243" s="16" t="n">
        <v>3639</v>
      </c>
      <c r="H2243" s="16" t="n">
        <v>247</v>
      </c>
    </row>
    <row r="2244" customFormat="false" ht="15" hidden="false" customHeight="false" outlineLevel="0" collapsed="false">
      <c r="A2244" s="0" t="n">
        <v>3199</v>
      </c>
      <c r="B2244" s="15" t="n">
        <v>45627</v>
      </c>
      <c r="C2244" s="0" t="n">
        <v>3</v>
      </c>
      <c r="D2244" s="16" t="n">
        <v>42382</v>
      </c>
      <c r="E2244" s="16" t="n">
        <v>427</v>
      </c>
      <c r="F2244" s="16" t="n">
        <v>721</v>
      </c>
      <c r="G2244" s="16" t="n">
        <v>4189</v>
      </c>
      <c r="H2244" s="16" t="n">
        <v>292</v>
      </c>
    </row>
    <row r="2245" customFormat="false" ht="15" hidden="false" customHeight="false" outlineLevel="0" collapsed="false">
      <c r="A2245" s="0" t="n">
        <v>3199</v>
      </c>
      <c r="B2245" s="15" t="n">
        <v>45717</v>
      </c>
      <c r="C2245" s="0" t="n">
        <v>3</v>
      </c>
      <c r="D2245" s="16" t="n">
        <v>42399</v>
      </c>
      <c r="E2245" s="16" t="n">
        <v>460</v>
      </c>
      <c r="F2245" s="16" t="n">
        <v>760</v>
      </c>
      <c r="G2245" s="16" t="n">
        <v>2505</v>
      </c>
      <c r="H2245" s="16" t="n">
        <v>170</v>
      </c>
    </row>
    <row r="2246" customFormat="false" ht="15" hidden="false" customHeight="false" outlineLevel="0" collapsed="false">
      <c r="A2246" s="0" t="n">
        <v>3199</v>
      </c>
      <c r="B2246" s="15" t="n">
        <v>45809</v>
      </c>
      <c r="C2246" s="0" t="n">
        <v>3</v>
      </c>
      <c r="D2246" s="16" t="n">
        <v>42577</v>
      </c>
      <c r="E2246" s="16" t="n">
        <v>533</v>
      </c>
      <c r="F2246" s="16" t="n">
        <v>783</v>
      </c>
      <c r="G2246" s="16" t="n">
        <v>3054</v>
      </c>
      <c r="H2246" s="16" t="n">
        <v>241</v>
      </c>
    </row>
    <row r="2247" customFormat="false" ht="15" hidden="false" customHeight="false" outlineLevel="0" collapsed="false">
      <c r="A2247" s="0" t="n">
        <v>3199</v>
      </c>
      <c r="B2247" s="15" t="n">
        <v>45901</v>
      </c>
      <c r="C2247" s="0" t="n">
        <v>3</v>
      </c>
      <c r="D2247" s="16" t="n">
        <v>42714</v>
      </c>
      <c r="E2247" s="16" t="n">
        <v>613</v>
      </c>
      <c r="F2247" s="16" t="n">
        <v>840</v>
      </c>
      <c r="G2247" s="16" t="n">
        <v>3639</v>
      </c>
      <c r="H2247" s="16" t="n">
        <v>320</v>
      </c>
    </row>
    <row r="2248" customFormat="false" ht="15" hidden="false" customHeight="false" outlineLevel="0" collapsed="false">
      <c r="A2248" s="0" t="n">
        <v>3199</v>
      </c>
      <c r="B2248" s="15" t="n">
        <v>45992</v>
      </c>
      <c r="C2248" s="0" t="n">
        <v>3</v>
      </c>
      <c r="D2248" s="16" t="n">
        <v>42761</v>
      </c>
      <c r="E2248" s="16" t="n">
        <v>711</v>
      </c>
      <c r="F2248" s="16" t="n">
        <v>925</v>
      </c>
      <c r="G2248" s="16" t="n">
        <v>4281</v>
      </c>
      <c r="H2248" s="16" t="n">
        <v>416</v>
      </c>
    </row>
    <row r="2249" customFormat="false" ht="15" hidden="false" customHeight="false" outlineLevel="0" collapsed="false">
      <c r="A2249" s="0" t="n">
        <v>3199</v>
      </c>
      <c r="B2249" s="15" t="n">
        <v>46082</v>
      </c>
      <c r="C2249" s="0" t="n">
        <v>3</v>
      </c>
      <c r="D2249" s="16" t="n">
        <v>42839</v>
      </c>
      <c r="E2249" s="16" t="n">
        <v>821</v>
      </c>
      <c r="F2249" s="16" t="n">
        <v>1020</v>
      </c>
      <c r="G2249" s="16" t="n">
        <v>2583</v>
      </c>
      <c r="H2249" s="16" t="n">
        <v>345</v>
      </c>
    </row>
    <row r="2250" customFormat="false" ht="15" hidden="false" customHeight="false" outlineLevel="0" collapsed="false">
      <c r="A2250" s="0" t="n">
        <v>3199</v>
      </c>
      <c r="B2250" s="15" t="n">
        <v>46174</v>
      </c>
      <c r="C2250" s="0" t="n">
        <v>3</v>
      </c>
      <c r="D2250" s="16" t="n">
        <v>43200</v>
      </c>
      <c r="E2250" s="16" t="n">
        <v>998</v>
      </c>
      <c r="F2250" s="16" t="n">
        <v>1134</v>
      </c>
      <c r="G2250" s="16" t="n">
        <v>3261</v>
      </c>
      <c r="H2250" s="16" t="n">
        <v>513</v>
      </c>
    </row>
    <row r="2251" customFormat="false" ht="15" hidden="false" customHeight="false" outlineLevel="0" collapsed="false">
      <c r="A2251" s="0" t="n">
        <v>3200</v>
      </c>
      <c r="B2251" s="15" t="n">
        <v>45078</v>
      </c>
      <c r="C2251" s="0" t="n">
        <v>2</v>
      </c>
      <c r="D2251" s="16" t="n">
        <v>3540</v>
      </c>
      <c r="E2251" s="16" t="n">
        <v>10</v>
      </c>
      <c r="F2251" s="16" t="n">
        <v>114</v>
      </c>
      <c r="G2251" s="16" t="n">
        <v>116</v>
      </c>
      <c r="H2251" s="16" t="n">
        <v>5</v>
      </c>
    </row>
    <row r="2252" customFormat="false" ht="15" hidden="false" customHeight="false" outlineLevel="0" collapsed="false">
      <c r="A2252" s="0" t="n">
        <v>3200</v>
      </c>
      <c r="B2252" s="15" t="n">
        <v>45170</v>
      </c>
      <c r="C2252" s="0" t="n">
        <v>2</v>
      </c>
      <c r="D2252" s="16" t="n">
        <v>3566</v>
      </c>
      <c r="E2252" s="16" t="n">
        <v>11</v>
      </c>
      <c r="F2252" s="16" t="n">
        <v>109</v>
      </c>
      <c r="G2252" s="16" t="n">
        <v>138</v>
      </c>
      <c r="H2252" s="16" t="n">
        <v>6</v>
      </c>
    </row>
    <row r="2253" customFormat="false" ht="15" hidden="false" customHeight="false" outlineLevel="0" collapsed="false">
      <c r="A2253" s="0" t="n">
        <v>3200</v>
      </c>
      <c r="B2253" s="15" t="n">
        <v>45261</v>
      </c>
      <c r="C2253" s="0" t="n">
        <v>2</v>
      </c>
      <c r="D2253" s="16" t="n">
        <v>3562</v>
      </c>
      <c r="E2253" s="16" t="n">
        <v>11</v>
      </c>
      <c r="F2253" s="16" t="n">
        <v>103</v>
      </c>
      <c r="G2253" s="16" t="n">
        <v>158</v>
      </c>
      <c r="H2253" s="16" t="n">
        <v>6</v>
      </c>
    </row>
    <row r="2254" customFormat="false" ht="15" hidden="false" customHeight="false" outlineLevel="0" collapsed="false">
      <c r="A2254" s="0" t="n">
        <v>3200</v>
      </c>
      <c r="B2254" s="15" t="n">
        <v>45352</v>
      </c>
      <c r="C2254" s="0" t="n">
        <v>2</v>
      </c>
      <c r="D2254" s="16" t="n">
        <v>3557</v>
      </c>
      <c r="E2254" s="16" t="n">
        <v>13</v>
      </c>
      <c r="F2254" s="16" t="n">
        <v>98</v>
      </c>
      <c r="G2254" s="16" t="n">
        <v>91</v>
      </c>
      <c r="H2254" s="16" t="n">
        <v>6</v>
      </c>
    </row>
    <row r="2255" customFormat="false" ht="15" hidden="false" customHeight="false" outlineLevel="0" collapsed="false">
      <c r="A2255" s="0" t="n">
        <v>3200</v>
      </c>
      <c r="B2255" s="15" t="n">
        <v>45444</v>
      </c>
      <c r="C2255" s="0" t="n">
        <v>2</v>
      </c>
      <c r="D2255" s="16" t="n">
        <v>3574</v>
      </c>
      <c r="E2255" s="16" t="n">
        <v>14</v>
      </c>
      <c r="F2255" s="16" t="n">
        <v>97</v>
      </c>
      <c r="G2255" s="16" t="n">
        <v>115</v>
      </c>
      <c r="H2255" s="16" t="n">
        <v>6</v>
      </c>
    </row>
    <row r="2256" customFormat="false" ht="15" hidden="false" customHeight="false" outlineLevel="0" collapsed="false">
      <c r="A2256" s="0" t="n">
        <v>3200</v>
      </c>
      <c r="B2256" s="15" t="n">
        <v>45536</v>
      </c>
      <c r="C2256" s="0" t="n">
        <v>2</v>
      </c>
      <c r="D2256" s="16" t="n">
        <v>3567</v>
      </c>
      <c r="E2256" s="16" t="n">
        <v>18</v>
      </c>
      <c r="F2256" s="16" t="n">
        <v>98</v>
      </c>
      <c r="G2256" s="16" t="n">
        <v>144</v>
      </c>
      <c r="H2256" s="16" t="n">
        <v>10</v>
      </c>
    </row>
    <row r="2257" customFormat="false" ht="15" hidden="false" customHeight="false" outlineLevel="0" collapsed="false">
      <c r="A2257" s="0" t="n">
        <v>3200</v>
      </c>
      <c r="B2257" s="15" t="n">
        <v>45627</v>
      </c>
      <c r="C2257" s="0" t="n">
        <v>2</v>
      </c>
      <c r="D2257" s="16" t="n">
        <v>3568</v>
      </c>
      <c r="E2257" s="16" t="n">
        <v>16</v>
      </c>
      <c r="F2257" s="16" t="n">
        <v>98</v>
      </c>
      <c r="G2257" s="16" t="n">
        <v>164</v>
      </c>
      <c r="H2257" s="16" t="n">
        <v>9</v>
      </c>
    </row>
    <row r="2258" customFormat="false" ht="15" hidden="false" customHeight="false" outlineLevel="0" collapsed="false">
      <c r="A2258" s="0" t="n">
        <v>3200</v>
      </c>
      <c r="B2258" s="15" t="n">
        <v>45717</v>
      </c>
      <c r="C2258" s="0" t="n">
        <v>2</v>
      </c>
      <c r="D2258" s="16" t="n">
        <v>3623</v>
      </c>
      <c r="E2258" s="16" t="n">
        <v>17</v>
      </c>
      <c r="F2258" s="16" t="n">
        <v>100</v>
      </c>
      <c r="G2258" s="16" t="n">
        <v>84</v>
      </c>
      <c r="H2258" s="16" t="n">
        <v>5</v>
      </c>
    </row>
    <row r="2259" customFormat="false" ht="15" hidden="false" customHeight="false" outlineLevel="0" collapsed="false">
      <c r="A2259" s="0" t="n">
        <v>3200</v>
      </c>
      <c r="B2259" s="15" t="n">
        <v>45809</v>
      </c>
      <c r="C2259" s="0" t="n">
        <v>2</v>
      </c>
      <c r="D2259" s="16" t="n">
        <v>3625</v>
      </c>
      <c r="E2259" s="16" t="n">
        <v>19</v>
      </c>
      <c r="F2259" s="16" t="n">
        <v>105</v>
      </c>
      <c r="G2259" s="16" t="n">
        <v>111</v>
      </c>
      <c r="H2259" s="16" t="n">
        <v>7</v>
      </c>
    </row>
    <row r="2260" customFormat="false" ht="15" hidden="false" customHeight="false" outlineLevel="0" collapsed="false">
      <c r="A2260" s="0" t="n">
        <v>3200</v>
      </c>
      <c r="B2260" s="15" t="n">
        <v>45901</v>
      </c>
      <c r="C2260" s="0" t="n">
        <v>2</v>
      </c>
      <c r="D2260" s="16" t="n">
        <v>3633</v>
      </c>
      <c r="E2260" s="16" t="n">
        <v>23</v>
      </c>
      <c r="F2260" s="16" t="n">
        <v>106</v>
      </c>
      <c r="G2260" s="16" t="n">
        <v>140</v>
      </c>
      <c r="H2260" s="16" t="n">
        <v>9</v>
      </c>
    </row>
    <row r="2261" customFormat="false" ht="15" hidden="false" customHeight="false" outlineLevel="0" collapsed="false">
      <c r="A2261" s="0" t="n">
        <v>3200</v>
      </c>
      <c r="B2261" s="15" t="n">
        <v>45992</v>
      </c>
      <c r="C2261" s="0" t="n">
        <v>2</v>
      </c>
      <c r="D2261" s="16" t="n">
        <v>3646</v>
      </c>
      <c r="E2261" s="16" t="n">
        <v>30</v>
      </c>
      <c r="F2261" s="16" t="n">
        <v>103</v>
      </c>
      <c r="G2261" s="16" t="n">
        <v>165</v>
      </c>
      <c r="H2261" s="16" t="n">
        <v>16</v>
      </c>
    </row>
    <row r="2262" customFormat="false" ht="15" hidden="false" customHeight="false" outlineLevel="0" collapsed="false">
      <c r="A2262" s="0" t="n">
        <v>3200</v>
      </c>
      <c r="B2262" s="15" t="n">
        <v>46082</v>
      </c>
      <c r="C2262" s="0" t="n">
        <v>2</v>
      </c>
      <c r="D2262" s="16" t="n">
        <v>3625</v>
      </c>
      <c r="E2262" s="16" t="n">
        <v>35</v>
      </c>
      <c r="F2262" s="16" t="n">
        <v>107</v>
      </c>
      <c r="G2262" s="16" t="n">
        <v>99</v>
      </c>
      <c r="H2262" s="16" t="n">
        <v>16</v>
      </c>
    </row>
    <row r="2263" customFormat="false" ht="15" hidden="false" customHeight="false" outlineLevel="0" collapsed="false">
      <c r="A2263" s="0" t="n">
        <v>3200</v>
      </c>
      <c r="B2263" s="15" t="n">
        <v>46174</v>
      </c>
      <c r="C2263" s="0" t="n">
        <v>2</v>
      </c>
      <c r="D2263" s="16" t="n">
        <v>3623</v>
      </c>
      <c r="E2263" s="16" t="n">
        <v>38</v>
      </c>
      <c r="F2263" s="16" t="n">
        <v>112</v>
      </c>
      <c r="G2263" s="16" t="n">
        <v>120</v>
      </c>
      <c r="H2263" s="16" t="n">
        <v>18</v>
      </c>
    </row>
    <row r="2264" customFormat="false" ht="15" hidden="false" customHeight="false" outlineLevel="0" collapsed="false">
      <c r="A2264" s="0" t="n">
        <v>3201</v>
      </c>
      <c r="B2264" s="15" t="n">
        <v>45078</v>
      </c>
      <c r="C2264" s="0" t="n">
        <v>4</v>
      </c>
      <c r="D2264" s="16" t="n">
        <v>20635</v>
      </c>
      <c r="E2264" s="16" t="n">
        <v>58</v>
      </c>
      <c r="F2264" s="16" t="n">
        <v>336</v>
      </c>
      <c r="G2264" s="16" t="n">
        <v>1561</v>
      </c>
      <c r="H2264" s="16" t="n">
        <v>32</v>
      </c>
    </row>
    <row r="2265" customFormat="false" ht="15" hidden="false" customHeight="false" outlineLevel="0" collapsed="false">
      <c r="A2265" s="0" t="n">
        <v>3201</v>
      </c>
      <c r="B2265" s="15" t="n">
        <v>45170</v>
      </c>
      <c r="C2265" s="0" t="n">
        <v>4</v>
      </c>
      <c r="D2265" s="16" t="n">
        <v>20814</v>
      </c>
      <c r="E2265" s="16" t="n">
        <v>69</v>
      </c>
      <c r="F2265" s="16" t="n">
        <v>342</v>
      </c>
      <c r="G2265" s="16" t="n">
        <v>1833</v>
      </c>
      <c r="H2265" s="16" t="n">
        <v>42</v>
      </c>
    </row>
    <row r="2266" customFormat="false" ht="15" hidden="false" customHeight="false" outlineLevel="0" collapsed="false">
      <c r="A2266" s="0" t="n">
        <v>3201</v>
      </c>
      <c r="B2266" s="15" t="n">
        <v>45261</v>
      </c>
      <c r="C2266" s="0" t="n">
        <v>4</v>
      </c>
      <c r="D2266" s="16" t="n">
        <v>20907</v>
      </c>
      <c r="E2266" s="16" t="n">
        <v>80</v>
      </c>
      <c r="F2266" s="16" t="n">
        <v>339</v>
      </c>
      <c r="G2266" s="16" t="n">
        <v>2091</v>
      </c>
      <c r="H2266" s="16" t="n">
        <v>52</v>
      </c>
    </row>
    <row r="2267" customFormat="false" ht="15" hidden="false" customHeight="false" outlineLevel="0" collapsed="false">
      <c r="A2267" s="0" t="n">
        <v>3201</v>
      </c>
      <c r="B2267" s="15" t="n">
        <v>45352</v>
      </c>
      <c r="C2267" s="0" t="n">
        <v>4</v>
      </c>
      <c r="D2267" s="16" t="n">
        <v>21014</v>
      </c>
      <c r="E2267" s="16" t="n">
        <v>89</v>
      </c>
      <c r="F2267" s="16" t="n">
        <v>340</v>
      </c>
      <c r="G2267" s="16" t="n">
        <v>1210</v>
      </c>
      <c r="H2267" s="16" t="n">
        <v>46</v>
      </c>
    </row>
    <row r="2268" customFormat="false" ht="15" hidden="false" customHeight="false" outlineLevel="0" collapsed="false">
      <c r="A2268" s="0" t="n">
        <v>3201</v>
      </c>
      <c r="B2268" s="15" t="n">
        <v>45444</v>
      </c>
      <c r="C2268" s="0" t="n">
        <v>4</v>
      </c>
      <c r="D2268" s="16" t="n">
        <v>21165</v>
      </c>
      <c r="E2268" s="16" t="n">
        <v>100</v>
      </c>
      <c r="F2268" s="16" t="n">
        <v>350</v>
      </c>
      <c r="G2268" s="16" t="n">
        <v>1549</v>
      </c>
      <c r="H2268" s="16" t="n">
        <v>59</v>
      </c>
    </row>
    <row r="2269" customFormat="false" ht="15" hidden="false" customHeight="false" outlineLevel="0" collapsed="false">
      <c r="A2269" s="0" t="n">
        <v>3201</v>
      </c>
      <c r="B2269" s="15" t="n">
        <v>45536</v>
      </c>
      <c r="C2269" s="0" t="n">
        <v>4</v>
      </c>
      <c r="D2269" s="16" t="n">
        <v>21170</v>
      </c>
      <c r="E2269" s="16" t="n">
        <v>106</v>
      </c>
      <c r="F2269" s="16" t="n">
        <v>356</v>
      </c>
      <c r="G2269" s="16" t="n">
        <v>1838</v>
      </c>
      <c r="H2269" s="16" t="n">
        <v>65</v>
      </c>
    </row>
    <row r="2270" customFormat="false" ht="15" hidden="false" customHeight="false" outlineLevel="0" collapsed="false">
      <c r="A2270" s="0" t="n">
        <v>3201</v>
      </c>
      <c r="B2270" s="15" t="n">
        <v>45627</v>
      </c>
      <c r="C2270" s="0" t="n">
        <v>4</v>
      </c>
      <c r="D2270" s="16" t="n">
        <v>21215</v>
      </c>
      <c r="E2270" s="16" t="n">
        <v>122</v>
      </c>
      <c r="F2270" s="16" t="n">
        <v>374</v>
      </c>
      <c r="G2270" s="16" t="n">
        <v>2135</v>
      </c>
      <c r="H2270" s="16" t="n">
        <v>83</v>
      </c>
    </row>
    <row r="2271" customFormat="false" ht="15" hidden="false" customHeight="false" outlineLevel="0" collapsed="false">
      <c r="A2271" s="0" t="n">
        <v>3201</v>
      </c>
      <c r="B2271" s="15" t="n">
        <v>45717</v>
      </c>
      <c r="C2271" s="0" t="n">
        <v>4</v>
      </c>
      <c r="D2271" s="16" t="n">
        <v>21318</v>
      </c>
      <c r="E2271" s="16" t="n">
        <v>134</v>
      </c>
      <c r="F2271" s="16" t="n">
        <v>387</v>
      </c>
      <c r="G2271" s="16" t="n">
        <v>1170</v>
      </c>
      <c r="H2271" s="16" t="n">
        <v>43</v>
      </c>
    </row>
    <row r="2272" customFormat="false" ht="15" hidden="false" customHeight="false" outlineLevel="0" collapsed="false">
      <c r="A2272" s="0" t="n">
        <v>3201</v>
      </c>
      <c r="B2272" s="15" t="n">
        <v>45809</v>
      </c>
      <c r="C2272" s="0" t="n">
        <v>4</v>
      </c>
      <c r="D2272" s="16" t="n">
        <v>21222</v>
      </c>
      <c r="E2272" s="16" t="n">
        <v>150</v>
      </c>
      <c r="F2272" s="16" t="n">
        <v>404</v>
      </c>
      <c r="G2272" s="16" t="n">
        <v>1514</v>
      </c>
      <c r="H2272" s="16" t="n">
        <v>61</v>
      </c>
    </row>
    <row r="2273" customFormat="false" ht="15" hidden="false" customHeight="false" outlineLevel="0" collapsed="false">
      <c r="A2273" s="0" t="n">
        <v>3201</v>
      </c>
      <c r="B2273" s="15" t="n">
        <v>45901</v>
      </c>
      <c r="C2273" s="0" t="n">
        <v>4</v>
      </c>
      <c r="D2273" s="16" t="n">
        <v>21279</v>
      </c>
      <c r="E2273" s="16" t="n">
        <v>172</v>
      </c>
      <c r="F2273" s="16" t="n">
        <v>427</v>
      </c>
      <c r="G2273" s="16" t="n">
        <v>1795</v>
      </c>
      <c r="H2273" s="16" t="n">
        <v>80</v>
      </c>
    </row>
    <row r="2274" customFormat="false" ht="15" hidden="false" customHeight="false" outlineLevel="0" collapsed="false">
      <c r="A2274" s="0" t="n">
        <v>3201</v>
      </c>
      <c r="B2274" s="15" t="n">
        <v>45992</v>
      </c>
      <c r="C2274" s="0" t="n">
        <v>4</v>
      </c>
      <c r="D2274" s="16" t="n">
        <v>21432</v>
      </c>
      <c r="E2274" s="16" t="n">
        <v>189</v>
      </c>
      <c r="F2274" s="16" t="n">
        <v>452</v>
      </c>
      <c r="G2274" s="16" t="n">
        <v>2081</v>
      </c>
      <c r="H2274" s="16" t="n">
        <v>93</v>
      </c>
    </row>
    <row r="2275" customFormat="false" ht="15" hidden="false" customHeight="false" outlineLevel="0" collapsed="false">
      <c r="A2275" s="0" t="n">
        <v>3201</v>
      </c>
      <c r="B2275" s="15" t="n">
        <v>46082</v>
      </c>
      <c r="C2275" s="0" t="n">
        <v>4</v>
      </c>
      <c r="D2275" s="16" t="n">
        <v>21523</v>
      </c>
      <c r="E2275" s="16" t="n">
        <v>218</v>
      </c>
      <c r="F2275" s="16" t="n">
        <v>502</v>
      </c>
      <c r="G2275" s="16" t="n">
        <v>1217</v>
      </c>
      <c r="H2275" s="16" t="n">
        <v>66</v>
      </c>
    </row>
    <row r="2276" customFormat="false" ht="15" hidden="false" customHeight="false" outlineLevel="0" collapsed="false">
      <c r="A2276" s="0" t="n">
        <v>3201</v>
      </c>
      <c r="B2276" s="15" t="n">
        <v>46174</v>
      </c>
      <c r="C2276" s="0" t="n">
        <v>4</v>
      </c>
      <c r="D2276" s="16" t="n">
        <v>21484</v>
      </c>
      <c r="E2276" s="16" t="n">
        <v>284</v>
      </c>
      <c r="F2276" s="16" t="n">
        <v>565</v>
      </c>
      <c r="G2276" s="16" t="n">
        <v>1558</v>
      </c>
      <c r="H2276" s="16" t="n">
        <v>134</v>
      </c>
    </row>
    <row r="2277" customFormat="false" ht="15" hidden="false" customHeight="false" outlineLevel="0" collapsed="false">
      <c r="A2277" s="0" t="n">
        <v>3202</v>
      </c>
      <c r="B2277" s="15" t="n">
        <v>45078</v>
      </c>
      <c r="C2277" s="0" t="n">
        <v>4</v>
      </c>
      <c r="D2277" s="16" t="n">
        <v>2657</v>
      </c>
      <c r="E2277" s="16" t="n">
        <v>21</v>
      </c>
      <c r="F2277" s="16" t="n">
        <v>33</v>
      </c>
      <c r="G2277" s="16" t="n">
        <v>227</v>
      </c>
      <c r="H2277" s="16" t="n">
        <v>12</v>
      </c>
    </row>
    <row r="2278" customFormat="false" ht="15" hidden="false" customHeight="false" outlineLevel="0" collapsed="false">
      <c r="A2278" s="0" t="n">
        <v>3202</v>
      </c>
      <c r="B2278" s="15" t="n">
        <v>45170</v>
      </c>
      <c r="C2278" s="0" t="n">
        <v>4</v>
      </c>
      <c r="D2278" s="16" t="n">
        <v>2646</v>
      </c>
      <c r="E2278" s="16" t="n">
        <v>25</v>
      </c>
      <c r="F2278" s="16" t="n">
        <v>35</v>
      </c>
      <c r="G2278" s="16" t="n">
        <v>270</v>
      </c>
      <c r="H2278" s="16" t="n">
        <v>17</v>
      </c>
    </row>
    <row r="2279" customFormat="false" ht="15" hidden="false" customHeight="false" outlineLevel="0" collapsed="false">
      <c r="A2279" s="0" t="n">
        <v>3202</v>
      </c>
      <c r="B2279" s="15" t="n">
        <v>45261</v>
      </c>
      <c r="C2279" s="0" t="n">
        <v>4</v>
      </c>
      <c r="D2279" s="16" t="n">
        <v>2659</v>
      </c>
      <c r="E2279" s="16" t="n">
        <v>27</v>
      </c>
      <c r="F2279" s="16" t="n">
        <v>35</v>
      </c>
      <c r="G2279" s="16" t="n">
        <v>324</v>
      </c>
      <c r="H2279" s="16" t="n">
        <v>21</v>
      </c>
    </row>
    <row r="2280" customFormat="false" ht="15" hidden="false" customHeight="false" outlineLevel="0" collapsed="false">
      <c r="A2280" s="0" t="n">
        <v>3202</v>
      </c>
      <c r="B2280" s="15" t="n">
        <v>45352</v>
      </c>
      <c r="C2280" s="0" t="n">
        <v>4</v>
      </c>
      <c r="D2280" s="16" t="n">
        <v>2653</v>
      </c>
      <c r="E2280" s="16" t="n">
        <v>28</v>
      </c>
      <c r="F2280" s="16" t="n">
        <v>34</v>
      </c>
      <c r="G2280" s="16" t="n">
        <v>227</v>
      </c>
      <c r="H2280" s="16" t="n">
        <v>16</v>
      </c>
    </row>
    <row r="2281" customFormat="false" ht="15" hidden="false" customHeight="false" outlineLevel="0" collapsed="false">
      <c r="A2281" s="0" t="n">
        <v>3202</v>
      </c>
      <c r="B2281" s="15" t="n">
        <v>45444</v>
      </c>
      <c r="C2281" s="0" t="n">
        <v>4</v>
      </c>
      <c r="D2281" s="16" t="n">
        <v>2681</v>
      </c>
      <c r="E2281" s="16" t="n">
        <v>34</v>
      </c>
      <c r="F2281" s="16" t="n">
        <v>37</v>
      </c>
      <c r="G2281" s="16" t="n">
        <v>273</v>
      </c>
      <c r="H2281" s="16" t="n">
        <v>20</v>
      </c>
    </row>
    <row r="2282" customFormat="false" ht="15" hidden="false" customHeight="false" outlineLevel="0" collapsed="false">
      <c r="A2282" s="0" t="n">
        <v>3202</v>
      </c>
      <c r="B2282" s="15" t="n">
        <v>45536</v>
      </c>
      <c r="C2282" s="0" t="n">
        <v>4</v>
      </c>
      <c r="D2282" s="16" t="n">
        <v>2686</v>
      </c>
      <c r="E2282" s="16" t="n">
        <v>37</v>
      </c>
      <c r="F2282" s="16" t="n">
        <v>41</v>
      </c>
      <c r="G2282" s="16" t="n">
        <v>319</v>
      </c>
      <c r="H2282" s="16" t="n">
        <v>24</v>
      </c>
    </row>
    <row r="2283" customFormat="false" ht="15" hidden="false" customHeight="false" outlineLevel="0" collapsed="false">
      <c r="A2283" s="0" t="n">
        <v>3202</v>
      </c>
      <c r="B2283" s="15" t="n">
        <v>45627</v>
      </c>
      <c r="C2283" s="0" t="n">
        <v>4</v>
      </c>
      <c r="D2283" s="16" t="n">
        <v>2664</v>
      </c>
      <c r="E2283" s="16" t="n">
        <v>43</v>
      </c>
      <c r="F2283" s="16" t="n">
        <v>42</v>
      </c>
      <c r="G2283" s="16" t="n">
        <v>339</v>
      </c>
      <c r="H2283" s="16" t="n">
        <v>29</v>
      </c>
    </row>
    <row r="2284" customFormat="false" ht="15" hidden="false" customHeight="false" outlineLevel="0" collapsed="false">
      <c r="A2284" s="0" t="n">
        <v>3202</v>
      </c>
      <c r="B2284" s="15" t="n">
        <v>45717</v>
      </c>
      <c r="C2284" s="0" t="n">
        <v>4</v>
      </c>
      <c r="D2284" s="16" t="n">
        <v>2626</v>
      </c>
      <c r="E2284" s="16" t="n">
        <v>45</v>
      </c>
      <c r="F2284" s="16" t="n">
        <v>41</v>
      </c>
      <c r="G2284" s="16" t="n">
        <v>167</v>
      </c>
      <c r="H2284" s="16" t="n">
        <v>13</v>
      </c>
    </row>
    <row r="2285" customFormat="false" ht="15" hidden="false" customHeight="false" outlineLevel="0" collapsed="false">
      <c r="A2285" s="0" t="n">
        <v>3202</v>
      </c>
      <c r="B2285" s="15" t="n">
        <v>45809</v>
      </c>
      <c r="C2285" s="0" t="n">
        <v>4</v>
      </c>
      <c r="D2285" s="16" t="n">
        <v>2642</v>
      </c>
      <c r="E2285" s="16" t="n">
        <v>51</v>
      </c>
      <c r="F2285" s="16" t="n">
        <v>45</v>
      </c>
      <c r="G2285" s="16" t="n">
        <v>231</v>
      </c>
      <c r="H2285" s="16" t="n">
        <v>20</v>
      </c>
    </row>
    <row r="2286" customFormat="false" ht="15" hidden="false" customHeight="false" outlineLevel="0" collapsed="false">
      <c r="A2286" s="0" t="n">
        <v>3202</v>
      </c>
      <c r="B2286" s="15" t="n">
        <v>45901</v>
      </c>
      <c r="C2286" s="0" t="n">
        <v>4</v>
      </c>
      <c r="D2286" s="16" t="n">
        <v>2657</v>
      </c>
      <c r="E2286" s="16" t="n">
        <v>55</v>
      </c>
      <c r="F2286" s="16" t="n">
        <v>48</v>
      </c>
      <c r="G2286" s="16" t="n">
        <v>281</v>
      </c>
      <c r="H2286" s="16" t="n">
        <v>23</v>
      </c>
    </row>
    <row r="2287" customFormat="false" ht="15" hidden="false" customHeight="false" outlineLevel="0" collapsed="false">
      <c r="A2287" s="0" t="n">
        <v>3202</v>
      </c>
      <c r="B2287" s="15" t="n">
        <v>45992</v>
      </c>
      <c r="C2287" s="0" t="n">
        <v>4</v>
      </c>
      <c r="D2287" s="16" t="n">
        <v>2653</v>
      </c>
      <c r="E2287" s="16" t="n">
        <v>70</v>
      </c>
      <c r="F2287" s="16" t="n">
        <v>50</v>
      </c>
      <c r="G2287" s="16" t="n">
        <v>334</v>
      </c>
      <c r="H2287" s="16" t="n">
        <v>39</v>
      </c>
    </row>
    <row r="2288" customFormat="false" ht="15" hidden="false" customHeight="false" outlineLevel="0" collapsed="false">
      <c r="A2288" s="0" t="n">
        <v>3202</v>
      </c>
      <c r="B2288" s="15" t="n">
        <v>46082</v>
      </c>
      <c r="C2288" s="0" t="n">
        <v>4</v>
      </c>
      <c r="D2288" s="16" t="n">
        <v>2669</v>
      </c>
      <c r="E2288" s="16" t="n">
        <v>80</v>
      </c>
      <c r="F2288" s="16" t="n">
        <v>51</v>
      </c>
      <c r="G2288" s="16" t="n">
        <v>208</v>
      </c>
      <c r="H2288" s="16" t="n">
        <v>36</v>
      </c>
    </row>
    <row r="2289" customFormat="false" ht="15" hidden="false" customHeight="false" outlineLevel="0" collapsed="false">
      <c r="A2289" s="0" t="n">
        <v>3202</v>
      </c>
      <c r="B2289" s="15" t="n">
        <v>46174</v>
      </c>
      <c r="C2289" s="0" t="n">
        <v>4</v>
      </c>
      <c r="D2289" s="16" t="n">
        <v>2590</v>
      </c>
      <c r="E2289" s="16" t="n">
        <v>89</v>
      </c>
      <c r="F2289" s="16" t="n">
        <v>54</v>
      </c>
      <c r="G2289" s="16" t="n">
        <v>254</v>
      </c>
      <c r="H2289" s="16" t="n">
        <v>47</v>
      </c>
    </row>
    <row r="2290" customFormat="false" ht="15" hidden="false" customHeight="false" outlineLevel="0" collapsed="false">
      <c r="A2290" s="0" t="n">
        <v>3204</v>
      </c>
      <c r="B2290" s="15" t="n">
        <v>45078</v>
      </c>
      <c r="C2290" s="0" t="n">
        <v>5</v>
      </c>
      <c r="D2290" s="16" t="n">
        <v>21286</v>
      </c>
      <c r="E2290" s="16" t="n">
        <v>205</v>
      </c>
      <c r="F2290" s="16" t="n">
        <v>283</v>
      </c>
      <c r="G2290" s="16" t="n">
        <v>1741</v>
      </c>
      <c r="H2290" s="16" t="n">
        <v>148</v>
      </c>
    </row>
    <row r="2291" customFormat="false" ht="15" hidden="false" customHeight="false" outlineLevel="0" collapsed="false">
      <c r="A2291" s="0" t="n">
        <v>3204</v>
      </c>
      <c r="B2291" s="15" t="n">
        <v>45170</v>
      </c>
      <c r="C2291" s="0" t="n">
        <v>5</v>
      </c>
      <c r="D2291" s="16" t="n">
        <v>21441</v>
      </c>
      <c r="E2291" s="16" t="n">
        <v>257</v>
      </c>
      <c r="F2291" s="16" t="n">
        <v>300</v>
      </c>
      <c r="G2291" s="16" t="n">
        <v>2092</v>
      </c>
      <c r="H2291" s="16" t="n">
        <v>197</v>
      </c>
    </row>
    <row r="2292" customFormat="false" ht="15" hidden="false" customHeight="false" outlineLevel="0" collapsed="false">
      <c r="A2292" s="0" t="n">
        <v>3204</v>
      </c>
      <c r="B2292" s="15" t="n">
        <v>45261</v>
      </c>
      <c r="C2292" s="0" t="n">
        <v>5</v>
      </c>
      <c r="D2292" s="16" t="n">
        <v>21594</v>
      </c>
      <c r="E2292" s="16" t="n">
        <v>286</v>
      </c>
      <c r="F2292" s="16" t="n">
        <v>316</v>
      </c>
      <c r="G2292" s="16" t="n">
        <v>2426</v>
      </c>
      <c r="H2292" s="16" t="n">
        <v>225</v>
      </c>
    </row>
    <row r="2293" customFormat="false" ht="15" hidden="false" customHeight="false" outlineLevel="0" collapsed="false">
      <c r="A2293" s="0" t="n">
        <v>3204</v>
      </c>
      <c r="B2293" s="15" t="n">
        <v>45352</v>
      </c>
      <c r="C2293" s="0" t="n">
        <v>5</v>
      </c>
      <c r="D2293" s="16" t="n">
        <v>21727</v>
      </c>
      <c r="E2293" s="16" t="n">
        <v>352</v>
      </c>
      <c r="F2293" s="16" t="n">
        <v>351</v>
      </c>
      <c r="G2293" s="16" t="n">
        <v>1613</v>
      </c>
      <c r="H2293" s="16" t="n">
        <v>216</v>
      </c>
    </row>
    <row r="2294" customFormat="false" ht="15" hidden="false" customHeight="false" outlineLevel="0" collapsed="false">
      <c r="A2294" s="0" t="n">
        <v>3204</v>
      </c>
      <c r="B2294" s="15" t="n">
        <v>45444</v>
      </c>
      <c r="C2294" s="0" t="n">
        <v>5</v>
      </c>
      <c r="D2294" s="16" t="n">
        <v>21916</v>
      </c>
      <c r="E2294" s="16" t="n">
        <v>441</v>
      </c>
      <c r="F2294" s="16" t="n">
        <v>397</v>
      </c>
      <c r="G2294" s="16" t="n">
        <v>2011</v>
      </c>
      <c r="H2294" s="16" t="n">
        <v>299</v>
      </c>
    </row>
    <row r="2295" customFormat="false" ht="15" hidden="false" customHeight="false" outlineLevel="0" collapsed="false">
      <c r="A2295" s="0" t="n">
        <v>3204</v>
      </c>
      <c r="B2295" s="15" t="n">
        <v>45536</v>
      </c>
      <c r="C2295" s="0" t="n">
        <v>5</v>
      </c>
      <c r="D2295" s="16" t="n">
        <v>21864</v>
      </c>
      <c r="E2295" s="16" t="n">
        <v>451</v>
      </c>
      <c r="F2295" s="16" t="n">
        <v>414</v>
      </c>
      <c r="G2295" s="16" t="n">
        <v>2208</v>
      </c>
      <c r="H2295" s="16" t="n">
        <v>318</v>
      </c>
    </row>
    <row r="2296" customFormat="false" ht="15" hidden="false" customHeight="false" outlineLevel="0" collapsed="false">
      <c r="A2296" s="0" t="n">
        <v>3204</v>
      </c>
      <c r="B2296" s="15" t="n">
        <v>45627</v>
      </c>
      <c r="C2296" s="0" t="n">
        <v>5</v>
      </c>
      <c r="D2296" s="16" t="n">
        <v>22007</v>
      </c>
      <c r="E2296" s="16" t="n">
        <v>563</v>
      </c>
      <c r="F2296" s="16" t="n">
        <v>430</v>
      </c>
      <c r="G2296" s="16" t="n">
        <v>2567</v>
      </c>
      <c r="H2296" s="16" t="n">
        <v>426</v>
      </c>
    </row>
    <row r="2297" customFormat="false" ht="15" hidden="false" customHeight="false" outlineLevel="0" collapsed="false">
      <c r="A2297" s="0" t="n">
        <v>3204</v>
      </c>
      <c r="B2297" s="15" t="n">
        <v>45717</v>
      </c>
      <c r="C2297" s="0" t="n">
        <v>5</v>
      </c>
      <c r="D2297" s="16" t="n">
        <v>22139</v>
      </c>
      <c r="E2297" s="16" t="n">
        <v>634</v>
      </c>
      <c r="F2297" s="16" t="n">
        <v>514</v>
      </c>
      <c r="G2297" s="16" t="n">
        <v>1580</v>
      </c>
      <c r="H2297" s="16" t="n">
        <v>326</v>
      </c>
    </row>
    <row r="2298" customFormat="false" ht="15" hidden="false" customHeight="false" outlineLevel="0" collapsed="false">
      <c r="A2298" s="0" t="n">
        <v>3204</v>
      </c>
      <c r="B2298" s="15" t="n">
        <v>45809</v>
      </c>
      <c r="C2298" s="0" t="n">
        <v>5</v>
      </c>
      <c r="D2298" s="16" t="n">
        <v>22236</v>
      </c>
      <c r="E2298" s="16" t="n">
        <v>674</v>
      </c>
      <c r="F2298" s="16" t="n">
        <v>583</v>
      </c>
      <c r="G2298" s="16" t="n">
        <v>1929</v>
      </c>
      <c r="H2298" s="16" t="n">
        <v>359</v>
      </c>
    </row>
    <row r="2299" customFormat="false" ht="15" hidden="false" customHeight="false" outlineLevel="0" collapsed="false">
      <c r="A2299" s="0" t="n">
        <v>3204</v>
      </c>
      <c r="B2299" s="15" t="n">
        <v>45901</v>
      </c>
      <c r="C2299" s="0" t="n">
        <v>5</v>
      </c>
      <c r="D2299" s="16" t="n">
        <v>22243</v>
      </c>
      <c r="E2299" s="16" t="n">
        <v>744</v>
      </c>
      <c r="F2299" s="16" t="n">
        <v>638</v>
      </c>
      <c r="G2299" s="16" t="n">
        <v>2269</v>
      </c>
      <c r="H2299" s="16" t="n">
        <v>438</v>
      </c>
    </row>
    <row r="2300" customFormat="false" ht="15" hidden="false" customHeight="false" outlineLevel="0" collapsed="false">
      <c r="A2300" s="0" t="n">
        <v>3204</v>
      </c>
      <c r="B2300" s="15" t="n">
        <v>45992</v>
      </c>
      <c r="C2300" s="0" t="n">
        <v>5</v>
      </c>
      <c r="D2300" s="16" t="n">
        <v>22298</v>
      </c>
      <c r="E2300" s="16" t="n">
        <v>779</v>
      </c>
      <c r="F2300" s="16" t="n">
        <v>727</v>
      </c>
      <c r="G2300" s="16" t="n">
        <v>2578</v>
      </c>
      <c r="H2300" s="16" t="n">
        <v>475</v>
      </c>
    </row>
    <row r="2301" customFormat="false" ht="15" hidden="false" customHeight="false" outlineLevel="0" collapsed="false">
      <c r="A2301" s="0" t="n">
        <v>3204</v>
      </c>
      <c r="B2301" s="15" t="n">
        <v>46082</v>
      </c>
      <c r="C2301" s="0" t="n">
        <v>5</v>
      </c>
      <c r="D2301" s="16" t="n">
        <v>22444</v>
      </c>
      <c r="E2301" s="16" t="n">
        <v>836</v>
      </c>
      <c r="F2301" s="16" t="n">
        <v>777</v>
      </c>
      <c r="G2301" s="16" t="n">
        <v>1639</v>
      </c>
      <c r="H2301" s="16" t="n">
        <v>354</v>
      </c>
    </row>
    <row r="2302" customFormat="false" ht="15" hidden="false" customHeight="false" outlineLevel="0" collapsed="false">
      <c r="A2302" s="0" t="n">
        <v>3204</v>
      </c>
      <c r="B2302" s="15" t="n">
        <v>46174</v>
      </c>
      <c r="C2302" s="0" t="n">
        <v>5</v>
      </c>
      <c r="D2302" s="16" t="n">
        <v>22595</v>
      </c>
      <c r="E2302" s="16" t="n">
        <v>998</v>
      </c>
      <c r="F2302" s="16" t="n">
        <v>852</v>
      </c>
      <c r="G2302" s="16" t="n">
        <v>2000</v>
      </c>
      <c r="H2302" s="16" t="n">
        <v>505</v>
      </c>
    </row>
    <row r="2303" customFormat="false" ht="15" hidden="false" customHeight="false" outlineLevel="0" collapsed="false">
      <c r="A2303" s="0" t="n">
        <v>3205</v>
      </c>
      <c r="B2303" s="15" t="n">
        <v>45078</v>
      </c>
      <c r="C2303" s="0" t="n">
        <v>5</v>
      </c>
      <c r="D2303" s="16" t="n">
        <v>14380</v>
      </c>
      <c r="E2303" s="16" t="n">
        <v>233</v>
      </c>
      <c r="F2303" s="16" t="n">
        <v>237</v>
      </c>
      <c r="G2303" s="16" t="n">
        <v>3788</v>
      </c>
      <c r="H2303" s="16" t="n">
        <v>170</v>
      </c>
    </row>
    <row r="2304" customFormat="false" ht="15" hidden="false" customHeight="false" outlineLevel="0" collapsed="false">
      <c r="A2304" s="0" t="n">
        <v>3205</v>
      </c>
      <c r="B2304" s="15" t="n">
        <v>45170</v>
      </c>
      <c r="C2304" s="0" t="n">
        <v>5</v>
      </c>
      <c r="D2304" s="16" t="n">
        <v>14608</v>
      </c>
      <c r="E2304" s="16" t="n">
        <v>295</v>
      </c>
      <c r="F2304" s="16" t="n">
        <v>283</v>
      </c>
      <c r="G2304" s="16" t="n">
        <v>4522</v>
      </c>
      <c r="H2304" s="16" t="n">
        <v>225</v>
      </c>
    </row>
    <row r="2305" customFormat="false" ht="15" hidden="false" customHeight="false" outlineLevel="0" collapsed="false">
      <c r="A2305" s="0" t="n">
        <v>3205</v>
      </c>
      <c r="B2305" s="15" t="n">
        <v>45261</v>
      </c>
      <c r="C2305" s="0" t="n">
        <v>5</v>
      </c>
      <c r="D2305" s="16" t="n">
        <v>15176</v>
      </c>
      <c r="E2305" s="16" t="n">
        <v>474</v>
      </c>
      <c r="F2305" s="16" t="n">
        <v>317</v>
      </c>
      <c r="G2305" s="16" t="n">
        <v>5608</v>
      </c>
      <c r="H2305" s="16" t="n">
        <v>406</v>
      </c>
    </row>
    <row r="2306" customFormat="false" ht="15" hidden="false" customHeight="false" outlineLevel="0" collapsed="false">
      <c r="A2306" s="0" t="n">
        <v>3205</v>
      </c>
      <c r="B2306" s="15" t="n">
        <v>45352</v>
      </c>
      <c r="C2306" s="0" t="n">
        <v>5</v>
      </c>
      <c r="D2306" s="16" t="n">
        <v>15466</v>
      </c>
      <c r="E2306" s="16" t="n">
        <v>556</v>
      </c>
      <c r="F2306" s="16" t="n">
        <v>333</v>
      </c>
      <c r="G2306" s="16" t="n">
        <v>3890</v>
      </c>
      <c r="H2306" s="16" t="n">
        <v>391</v>
      </c>
    </row>
    <row r="2307" customFormat="false" ht="15" hidden="false" customHeight="false" outlineLevel="0" collapsed="false">
      <c r="A2307" s="0" t="n">
        <v>3205</v>
      </c>
      <c r="B2307" s="15" t="n">
        <v>45444</v>
      </c>
      <c r="C2307" s="0" t="n">
        <v>5</v>
      </c>
      <c r="D2307" s="16" t="n">
        <v>15211</v>
      </c>
      <c r="E2307" s="16" t="n">
        <v>616</v>
      </c>
      <c r="F2307" s="16" t="n">
        <v>401</v>
      </c>
      <c r="G2307" s="16" t="n">
        <v>4487</v>
      </c>
      <c r="H2307" s="16" t="n">
        <v>445</v>
      </c>
    </row>
    <row r="2308" customFormat="false" ht="15" hidden="false" customHeight="false" outlineLevel="0" collapsed="false">
      <c r="A2308" s="0" t="n">
        <v>3205</v>
      </c>
      <c r="B2308" s="15" t="n">
        <v>45536</v>
      </c>
      <c r="C2308" s="0" t="n">
        <v>5</v>
      </c>
      <c r="D2308" s="16" t="n">
        <v>15034</v>
      </c>
      <c r="E2308" s="16" t="n">
        <v>677</v>
      </c>
      <c r="F2308" s="16" t="n">
        <v>422</v>
      </c>
      <c r="G2308" s="16" t="n">
        <v>5021</v>
      </c>
      <c r="H2308" s="16" t="n">
        <v>507</v>
      </c>
    </row>
    <row r="2309" customFormat="false" ht="15" hidden="false" customHeight="false" outlineLevel="0" collapsed="false">
      <c r="A2309" s="0" t="n">
        <v>3205</v>
      </c>
      <c r="B2309" s="15" t="n">
        <v>45627</v>
      </c>
      <c r="C2309" s="0" t="n">
        <v>5</v>
      </c>
      <c r="D2309" s="16" t="n">
        <v>15382</v>
      </c>
      <c r="E2309" s="16" t="n">
        <v>786</v>
      </c>
      <c r="F2309" s="16" t="n">
        <v>449</v>
      </c>
      <c r="G2309" s="16" t="n">
        <v>5861</v>
      </c>
      <c r="H2309" s="16" t="n">
        <v>602</v>
      </c>
    </row>
    <row r="2310" customFormat="false" ht="15" hidden="false" customHeight="false" outlineLevel="0" collapsed="false">
      <c r="A2310" s="0" t="n">
        <v>3205</v>
      </c>
      <c r="B2310" s="15" t="n">
        <v>45717</v>
      </c>
      <c r="C2310" s="0" t="n">
        <v>5</v>
      </c>
      <c r="D2310" s="16" t="n">
        <v>15448</v>
      </c>
      <c r="E2310" s="16" t="n">
        <v>812</v>
      </c>
      <c r="F2310" s="16" t="n">
        <v>463</v>
      </c>
      <c r="G2310" s="16" t="n">
        <v>3728</v>
      </c>
      <c r="H2310" s="16" t="n">
        <v>242</v>
      </c>
    </row>
    <row r="2311" customFormat="false" ht="15" hidden="false" customHeight="false" outlineLevel="0" collapsed="false">
      <c r="A2311" s="0" t="n">
        <v>3205</v>
      </c>
      <c r="B2311" s="15" t="n">
        <v>45809</v>
      </c>
      <c r="C2311" s="0" t="n">
        <v>5</v>
      </c>
      <c r="D2311" s="16" t="n">
        <v>15440</v>
      </c>
      <c r="E2311" s="16" t="n">
        <v>859</v>
      </c>
      <c r="F2311" s="16" t="n">
        <v>506</v>
      </c>
      <c r="G2311" s="16" t="n">
        <v>4434</v>
      </c>
      <c r="H2311" s="16" t="n">
        <v>302</v>
      </c>
    </row>
    <row r="2312" customFormat="false" ht="15" hidden="false" customHeight="false" outlineLevel="0" collapsed="false">
      <c r="A2312" s="0" t="n">
        <v>3205</v>
      </c>
      <c r="B2312" s="15" t="n">
        <v>45901</v>
      </c>
      <c r="C2312" s="0" t="n">
        <v>5</v>
      </c>
      <c r="D2312" s="16" t="n">
        <v>15402</v>
      </c>
      <c r="E2312" s="16" t="n">
        <v>883</v>
      </c>
      <c r="F2312" s="16" t="n">
        <v>562</v>
      </c>
      <c r="G2312" s="16" t="n">
        <v>5010</v>
      </c>
      <c r="H2312" s="16" t="n">
        <v>345</v>
      </c>
    </row>
    <row r="2313" customFormat="false" ht="15" hidden="false" customHeight="false" outlineLevel="0" collapsed="false">
      <c r="A2313" s="0" t="n">
        <v>3205</v>
      </c>
      <c r="B2313" s="15" t="n">
        <v>45992</v>
      </c>
      <c r="C2313" s="0" t="n">
        <v>5</v>
      </c>
      <c r="D2313" s="16" t="n">
        <v>16145</v>
      </c>
      <c r="E2313" s="16" t="n">
        <v>890</v>
      </c>
      <c r="F2313" s="16" t="n">
        <v>673</v>
      </c>
      <c r="G2313" s="16" t="n">
        <v>5784</v>
      </c>
      <c r="H2313" s="16" t="n">
        <v>384</v>
      </c>
    </row>
    <row r="2314" customFormat="false" ht="15" hidden="false" customHeight="false" outlineLevel="0" collapsed="false">
      <c r="A2314" s="0" t="n">
        <v>3205</v>
      </c>
      <c r="B2314" s="15" t="n">
        <v>46082</v>
      </c>
      <c r="C2314" s="0" t="n">
        <v>5</v>
      </c>
      <c r="D2314" s="16" t="n">
        <v>16056</v>
      </c>
      <c r="E2314" s="16" t="n">
        <v>966</v>
      </c>
      <c r="F2314" s="16" t="n">
        <v>787</v>
      </c>
      <c r="G2314" s="16" t="n">
        <v>3537</v>
      </c>
      <c r="H2314" s="16" t="n">
        <v>279</v>
      </c>
    </row>
    <row r="2315" customFormat="false" ht="15" hidden="false" customHeight="false" outlineLevel="0" collapsed="false">
      <c r="A2315" s="0" t="n">
        <v>3205</v>
      </c>
      <c r="B2315" s="15" t="n">
        <v>46174</v>
      </c>
      <c r="C2315" s="0" t="n">
        <v>5</v>
      </c>
      <c r="D2315" s="16" t="n">
        <v>15947</v>
      </c>
      <c r="E2315" s="16" t="n">
        <v>977</v>
      </c>
      <c r="F2315" s="16" t="n">
        <v>919</v>
      </c>
      <c r="G2315" s="16" t="n">
        <v>4054</v>
      </c>
      <c r="H2315" s="16" t="n">
        <v>367</v>
      </c>
    </row>
    <row r="2316" customFormat="false" ht="15" hidden="false" customHeight="false" outlineLevel="0" collapsed="false">
      <c r="A2316" s="0" t="n">
        <v>3206</v>
      </c>
      <c r="B2316" s="15" t="n">
        <v>45078</v>
      </c>
      <c r="C2316" s="0" t="n">
        <v>5</v>
      </c>
      <c r="D2316" s="16" t="n">
        <v>6693</v>
      </c>
      <c r="E2316" s="16" t="n">
        <v>110</v>
      </c>
      <c r="F2316" s="16" t="n">
        <v>63</v>
      </c>
      <c r="G2316" s="16" t="n">
        <v>484</v>
      </c>
      <c r="H2316" s="16" t="n">
        <v>66</v>
      </c>
    </row>
    <row r="2317" customFormat="false" ht="15" hidden="false" customHeight="false" outlineLevel="0" collapsed="false">
      <c r="A2317" s="0" t="n">
        <v>3206</v>
      </c>
      <c r="B2317" s="15" t="n">
        <v>45170</v>
      </c>
      <c r="C2317" s="0" t="n">
        <v>5</v>
      </c>
      <c r="D2317" s="16" t="n">
        <v>6738</v>
      </c>
      <c r="E2317" s="16" t="n">
        <v>118</v>
      </c>
      <c r="F2317" s="16" t="n">
        <v>72</v>
      </c>
      <c r="G2317" s="16" t="n">
        <v>598</v>
      </c>
      <c r="H2317" s="16" t="n">
        <v>75</v>
      </c>
    </row>
    <row r="2318" customFormat="false" ht="15" hidden="false" customHeight="false" outlineLevel="0" collapsed="false">
      <c r="A2318" s="0" t="n">
        <v>3206</v>
      </c>
      <c r="B2318" s="15" t="n">
        <v>45261</v>
      </c>
      <c r="C2318" s="0" t="n">
        <v>5</v>
      </c>
      <c r="D2318" s="16" t="n">
        <v>6774</v>
      </c>
      <c r="E2318" s="16" t="n">
        <v>130</v>
      </c>
      <c r="F2318" s="16" t="n">
        <v>69</v>
      </c>
      <c r="G2318" s="16" t="n">
        <v>689</v>
      </c>
      <c r="H2318" s="16" t="n">
        <v>89</v>
      </c>
    </row>
    <row r="2319" customFormat="false" ht="15" hidden="false" customHeight="false" outlineLevel="0" collapsed="false">
      <c r="A2319" s="0" t="n">
        <v>3206</v>
      </c>
      <c r="B2319" s="15" t="n">
        <v>45352</v>
      </c>
      <c r="C2319" s="0" t="n">
        <v>5</v>
      </c>
      <c r="D2319" s="16" t="n">
        <v>6812</v>
      </c>
      <c r="E2319" s="16" t="n">
        <v>149</v>
      </c>
      <c r="F2319" s="16" t="n">
        <v>79</v>
      </c>
      <c r="G2319" s="16" t="n">
        <v>435</v>
      </c>
      <c r="H2319" s="16" t="n">
        <v>68</v>
      </c>
    </row>
    <row r="2320" customFormat="false" ht="15" hidden="false" customHeight="false" outlineLevel="0" collapsed="false">
      <c r="A2320" s="0" t="n">
        <v>3206</v>
      </c>
      <c r="B2320" s="15" t="n">
        <v>45444</v>
      </c>
      <c r="C2320" s="0" t="n">
        <v>5</v>
      </c>
      <c r="D2320" s="16" t="n">
        <v>6863</v>
      </c>
      <c r="E2320" s="16" t="n">
        <v>162</v>
      </c>
      <c r="F2320" s="16" t="n">
        <v>89</v>
      </c>
      <c r="G2320" s="16" t="n">
        <v>544</v>
      </c>
      <c r="H2320" s="16" t="n">
        <v>84</v>
      </c>
    </row>
    <row r="2321" customFormat="false" ht="15" hidden="false" customHeight="false" outlineLevel="0" collapsed="false">
      <c r="A2321" s="0" t="n">
        <v>3206</v>
      </c>
      <c r="B2321" s="15" t="n">
        <v>45536</v>
      </c>
      <c r="C2321" s="0" t="n">
        <v>5</v>
      </c>
      <c r="D2321" s="16" t="n">
        <v>6882</v>
      </c>
      <c r="E2321" s="16" t="n">
        <v>168</v>
      </c>
      <c r="F2321" s="16" t="n">
        <v>95</v>
      </c>
      <c r="G2321" s="16" t="n">
        <v>642</v>
      </c>
      <c r="H2321" s="16" t="n">
        <v>88</v>
      </c>
    </row>
    <row r="2322" customFormat="false" ht="15" hidden="false" customHeight="false" outlineLevel="0" collapsed="false">
      <c r="A2322" s="0" t="n">
        <v>3206</v>
      </c>
      <c r="B2322" s="15" t="n">
        <v>45627</v>
      </c>
      <c r="C2322" s="0" t="n">
        <v>5</v>
      </c>
      <c r="D2322" s="16" t="n">
        <v>6865</v>
      </c>
      <c r="E2322" s="16" t="n">
        <v>185</v>
      </c>
      <c r="F2322" s="16" t="n">
        <v>117</v>
      </c>
      <c r="G2322" s="16" t="n">
        <v>771</v>
      </c>
      <c r="H2322" s="16" t="n">
        <v>105</v>
      </c>
    </row>
    <row r="2323" customFormat="false" ht="15" hidden="false" customHeight="false" outlineLevel="0" collapsed="false">
      <c r="A2323" s="0" t="n">
        <v>3206</v>
      </c>
      <c r="B2323" s="15" t="n">
        <v>45717</v>
      </c>
      <c r="C2323" s="0" t="n">
        <v>5</v>
      </c>
      <c r="D2323" s="16" t="n">
        <v>6930</v>
      </c>
      <c r="E2323" s="16" t="n">
        <v>201</v>
      </c>
      <c r="F2323" s="16" t="n">
        <v>137</v>
      </c>
      <c r="G2323" s="16" t="n">
        <v>454</v>
      </c>
      <c r="H2323" s="16" t="n">
        <v>62</v>
      </c>
    </row>
    <row r="2324" customFormat="false" ht="15" hidden="false" customHeight="false" outlineLevel="0" collapsed="false">
      <c r="A2324" s="0" t="n">
        <v>3206</v>
      </c>
      <c r="B2324" s="15" t="n">
        <v>45809</v>
      </c>
      <c r="C2324" s="0" t="n">
        <v>5</v>
      </c>
      <c r="D2324" s="16" t="n">
        <v>6935</v>
      </c>
      <c r="E2324" s="16" t="n">
        <v>211</v>
      </c>
      <c r="F2324" s="16" t="n">
        <v>155</v>
      </c>
      <c r="G2324" s="16" t="n">
        <v>595</v>
      </c>
      <c r="H2324" s="16" t="n">
        <v>76</v>
      </c>
    </row>
    <row r="2325" customFormat="false" ht="15" hidden="false" customHeight="false" outlineLevel="0" collapsed="false">
      <c r="A2325" s="0" t="n">
        <v>3206</v>
      </c>
      <c r="B2325" s="15" t="n">
        <v>45901</v>
      </c>
      <c r="C2325" s="0" t="n">
        <v>5</v>
      </c>
      <c r="D2325" s="16" t="n">
        <v>6944</v>
      </c>
      <c r="E2325" s="16" t="n">
        <v>229</v>
      </c>
      <c r="F2325" s="16" t="n">
        <v>171</v>
      </c>
      <c r="G2325" s="16" t="n">
        <v>716</v>
      </c>
      <c r="H2325" s="16" t="n">
        <v>95</v>
      </c>
    </row>
    <row r="2326" customFormat="false" ht="15" hidden="false" customHeight="false" outlineLevel="0" collapsed="false">
      <c r="A2326" s="0" t="n">
        <v>3206</v>
      </c>
      <c r="B2326" s="15" t="n">
        <v>45992</v>
      </c>
      <c r="C2326" s="0" t="n">
        <v>5</v>
      </c>
      <c r="D2326" s="16" t="n">
        <v>6946</v>
      </c>
      <c r="E2326" s="16" t="n">
        <v>248</v>
      </c>
      <c r="F2326" s="16" t="n">
        <v>185</v>
      </c>
      <c r="G2326" s="16" t="n">
        <v>808</v>
      </c>
      <c r="H2326" s="16" t="n">
        <v>112</v>
      </c>
    </row>
    <row r="2327" customFormat="false" ht="15" hidden="false" customHeight="false" outlineLevel="0" collapsed="false">
      <c r="A2327" s="0" t="n">
        <v>3206</v>
      </c>
      <c r="B2327" s="15" t="n">
        <v>46082</v>
      </c>
      <c r="C2327" s="0" t="n">
        <v>5</v>
      </c>
      <c r="D2327" s="16" t="n">
        <v>6997</v>
      </c>
      <c r="E2327" s="16" t="n">
        <v>271</v>
      </c>
      <c r="F2327" s="16" t="n">
        <v>202</v>
      </c>
      <c r="G2327" s="16" t="n">
        <v>484</v>
      </c>
      <c r="H2327" s="16" t="n">
        <v>75</v>
      </c>
    </row>
    <row r="2328" customFormat="false" ht="15" hidden="false" customHeight="false" outlineLevel="0" collapsed="false">
      <c r="A2328" s="0" t="n">
        <v>3206</v>
      </c>
      <c r="B2328" s="15" t="n">
        <v>46174</v>
      </c>
      <c r="C2328" s="0" t="n">
        <v>5</v>
      </c>
      <c r="D2328" s="16" t="n">
        <v>6999</v>
      </c>
      <c r="E2328" s="16" t="n">
        <v>299</v>
      </c>
      <c r="F2328" s="16" t="n">
        <v>207</v>
      </c>
      <c r="G2328" s="16" t="n">
        <v>594</v>
      </c>
      <c r="H2328" s="16" t="n">
        <v>104</v>
      </c>
    </row>
    <row r="2329" customFormat="false" ht="15" hidden="false" customHeight="false" outlineLevel="0" collapsed="false">
      <c r="A2329" s="0" t="n">
        <v>3207</v>
      </c>
      <c r="B2329" s="15" t="n">
        <v>45078</v>
      </c>
      <c r="C2329" s="0" t="n">
        <v>5</v>
      </c>
      <c r="D2329" s="16" t="n">
        <v>19138</v>
      </c>
      <c r="E2329" s="16" t="n">
        <v>262</v>
      </c>
      <c r="F2329" s="16" t="n">
        <v>293</v>
      </c>
      <c r="G2329" s="16" t="n">
        <v>2638</v>
      </c>
      <c r="H2329" s="16" t="n">
        <v>141</v>
      </c>
    </row>
    <row r="2330" customFormat="false" ht="15" hidden="false" customHeight="false" outlineLevel="0" collapsed="false">
      <c r="A2330" s="0" t="n">
        <v>3207</v>
      </c>
      <c r="B2330" s="15" t="n">
        <v>45170</v>
      </c>
      <c r="C2330" s="0" t="n">
        <v>5</v>
      </c>
      <c r="D2330" s="16" t="n">
        <v>19331</v>
      </c>
      <c r="E2330" s="16" t="n">
        <v>312</v>
      </c>
      <c r="F2330" s="16" t="n">
        <v>376</v>
      </c>
      <c r="G2330" s="16" t="n">
        <v>3321</v>
      </c>
      <c r="H2330" s="16" t="n">
        <v>195</v>
      </c>
    </row>
    <row r="2331" customFormat="false" ht="15" hidden="false" customHeight="false" outlineLevel="0" collapsed="false">
      <c r="A2331" s="0" t="n">
        <v>3207</v>
      </c>
      <c r="B2331" s="15" t="n">
        <v>45261</v>
      </c>
      <c r="C2331" s="0" t="n">
        <v>5</v>
      </c>
      <c r="D2331" s="16" t="n">
        <v>19646</v>
      </c>
      <c r="E2331" s="16" t="n">
        <v>345</v>
      </c>
      <c r="F2331" s="16" t="n">
        <v>464</v>
      </c>
      <c r="G2331" s="16" t="n">
        <v>4137</v>
      </c>
      <c r="H2331" s="16" t="n">
        <v>232</v>
      </c>
    </row>
    <row r="2332" customFormat="false" ht="15" hidden="false" customHeight="false" outlineLevel="0" collapsed="false">
      <c r="A2332" s="0" t="n">
        <v>3207</v>
      </c>
      <c r="B2332" s="15" t="n">
        <v>45352</v>
      </c>
      <c r="C2332" s="0" t="n">
        <v>5</v>
      </c>
      <c r="D2332" s="16" t="n">
        <v>20062</v>
      </c>
      <c r="E2332" s="16" t="n">
        <v>394</v>
      </c>
      <c r="F2332" s="16" t="n">
        <v>523</v>
      </c>
      <c r="G2332" s="16" t="n">
        <v>3193</v>
      </c>
      <c r="H2332" s="16" t="n">
        <v>204</v>
      </c>
    </row>
    <row r="2333" customFormat="false" ht="15" hidden="false" customHeight="false" outlineLevel="0" collapsed="false">
      <c r="A2333" s="0" t="n">
        <v>3207</v>
      </c>
      <c r="B2333" s="15" t="n">
        <v>45444</v>
      </c>
      <c r="C2333" s="0" t="n">
        <v>5</v>
      </c>
      <c r="D2333" s="16" t="n">
        <v>21371</v>
      </c>
      <c r="E2333" s="16" t="n">
        <v>462</v>
      </c>
      <c r="F2333" s="16" t="n">
        <v>568</v>
      </c>
      <c r="G2333" s="16" t="n">
        <v>4398</v>
      </c>
      <c r="H2333" s="16" t="n">
        <v>275</v>
      </c>
    </row>
    <row r="2334" customFormat="false" ht="15" hidden="false" customHeight="false" outlineLevel="0" collapsed="false">
      <c r="A2334" s="0" t="n">
        <v>3207</v>
      </c>
      <c r="B2334" s="15" t="n">
        <v>45536</v>
      </c>
      <c r="C2334" s="0" t="n">
        <v>5</v>
      </c>
      <c r="D2334" s="16" t="n">
        <v>21865</v>
      </c>
      <c r="E2334" s="16" t="n">
        <v>529</v>
      </c>
      <c r="F2334" s="16" t="n">
        <v>646</v>
      </c>
      <c r="G2334" s="16" t="n">
        <v>5043</v>
      </c>
      <c r="H2334" s="16" t="n">
        <v>344</v>
      </c>
    </row>
    <row r="2335" customFormat="false" ht="15" hidden="false" customHeight="false" outlineLevel="0" collapsed="false">
      <c r="A2335" s="0" t="n">
        <v>3207</v>
      </c>
      <c r="B2335" s="15" t="n">
        <v>45627</v>
      </c>
      <c r="C2335" s="0" t="n">
        <v>5</v>
      </c>
      <c r="D2335" s="16" t="n">
        <v>22248</v>
      </c>
      <c r="E2335" s="16" t="n">
        <v>645</v>
      </c>
      <c r="F2335" s="16" t="n">
        <v>718</v>
      </c>
      <c r="G2335" s="16" t="n">
        <v>5839</v>
      </c>
      <c r="H2335" s="16" t="n">
        <v>425</v>
      </c>
    </row>
    <row r="2336" customFormat="false" ht="15" hidden="false" customHeight="false" outlineLevel="0" collapsed="false">
      <c r="A2336" s="0" t="n">
        <v>3207</v>
      </c>
      <c r="B2336" s="15" t="n">
        <v>45717</v>
      </c>
      <c r="C2336" s="0" t="n">
        <v>5</v>
      </c>
      <c r="D2336" s="16" t="n">
        <v>22287</v>
      </c>
      <c r="E2336" s="16" t="n">
        <v>690</v>
      </c>
      <c r="F2336" s="16" t="n">
        <v>829</v>
      </c>
      <c r="G2336" s="16" t="n">
        <v>4060</v>
      </c>
      <c r="H2336" s="16" t="n">
        <v>273</v>
      </c>
    </row>
    <row r="2337" customFormat="false" ht="15" hidden="false" customHeight="false" outlineLevel="0" collapsed="false">
      <c r="A2337" s="0" t="n">
        <v>3207</v>
      </c>
      <c r="B2337" s="15" t="n">
        <v>45809</v>
      </c>
      <c r="C2337" s="0" t="n">
        <v>5</v>
      </c>
      <c r="D2337" s="16" t="n">
        <v>22738</v>
      </c>
      <c r="E2337" s="16" t="n">
        <v>748</v>
      </c>
      <c r="F2337" s="16" t="n">
        <v>893</v>
      </c>
      <c r="G2337" s="16" t="n">
        <v>5006</v>
      </c>
      <c r="H2337" s="16" t="n">
        <v>343</v>
      </c>
    </row>
    <row r="2338" customFormat="false" ht="15" hidden="false" customHeight="false" outlineLevel="0" collapsed="false">
      <c r="A2338" s="0" t="n">
        <v>3207</v>
      </c>
      <c r="B2338" s="15" t="n">
        <v>45901</v>
      </c>
      <c r="C2338" s="0" t="n">
        <v>5</v>
      </c>
      <c r="D2338" s="16" t="n">
        <v>22876</v>
      </c>
      <c r="E2338" s="16" t="n">
        <v>804</v>
      </c>
      <c r="F2338" s="16" t="n">
        <v>994</v>
      </c>
      <c r="G2338" s="16" t="n">
        <v>5669</v>
      </c>
      <c r="H2338" s="16" t="n">
        <v>423</v>
      </c>
    </row>
    <row r="2339" customFormat="false" ht="15" hidden="false" customHeight="false" outlineLevel="0" collapsed="false">
      <c r="A2339" s="0" t="n">
        <v>3207</v>
      </c>
      <c r="B2339" s="15" t="n">
        <v>45992</v>
      </c>
      <c r="C2339" s="0" t="n">
        <v>5</v>
      </c>
      <c r="D2339" s="16" t="n">
        <v>22918</v>
      </c>
      <c r="E2339" s="16" t="n">
        <v>856</v>
      </c>
      <c r="F2339" s="16" t="n">
        <v>1063</v>
      </c>
      <c r="G2339" s="16" t="n">
        <v>6294</v>
      </c>
      <c r="H2339" s="16" t="n">
        <v>487</v>
      </c>
    </row>
    <row r="2340" customFormat="false" ht="15" hidden="false" customHeight="false" outlineLevel="0" collapsed="false">
      <c r="A2340" s="0" t="n">
        <v>3207</v>
      </c>
      <c r="B2340" s="15" t="n">
        <v>46082</v>
      </c>
      <c r="C2340" s="0" t="n">
        <v>5</v>
      </c>
      <c r="D2340" s="16" t="n">
        <v>23758</v>
      </c>
      <c r="E2340" s="16" t="n">
        <v>931</v>
      </c>
      <c r="F2340" s="16" t="n">
        <v>1106</v>
      </c>
      <c r="G2340" s="16" t="n">
        <v>4277</v>
      </c>
      <c r="H2340" s="16" t="n">
        <v>368</v>
      </c>
    </row>
    <row r="2341" customFormat="false" ht="15" hidden="false" customHeight="false" outlineLevel="0" collapsed="false">
      <c r="A2341" s="0" t="n">
        <v>3207</v>
      </c>
      <c r="B2341" s="15" t="n">
        <v>46174</v>
      </c>
      <c r="C2341" s="0" t="n">
        <v>5</v>
      </c>
      <c r="D2341" s="16" t="n">
        <v>23514</v>
      </c>
      <c r="E2341" s="16" t="n">
        <v>932</v>
      </c>
      <c r="F2341" s="16" t="n">
        <v>1167</v>
      </c>
      <c r="G2341" s="16" t="n">
        <v>4825</v>
      </c>
      <c r="H2341" s="16" t="n">
        <v>433</v>
      </c>
    </row>
    <row r="2342" customFormat="false" ht="15" hidden="false" customHeight="false" outlineLevel="0" collapsed="false">
      <c r="A2342" s="0" t="n">
        <v>3211</v>
      </c>
      <c r="B2342" s="15" t="n">
        <v>45078</v>
      </c>
      <c r="C2342" s="0" t="n">
        <v>2</v>
      </c>
      <c r="D2342" s="16" t="n">
        <v>1686</v>
      </c>
      <c r="E2342" s="16" t="n">
        <v>3</v>
      </c>
      <c r="F2342" s="16" t="n">
        <v>38</v>
      </c>
      <c r="G2342" s="16" t="n">
        <v>99</v>
      </c>
      <c r="H2342" s="16" t="n">
        <v>1</v>
      </c>
    </row>
    <row r="2343" customFormat="false" ht="15" hidden="false" customHeight="false" outlineLevel="0" collapsed="false">
      <c r="A2343" s="0" t="n">
        <v>3211</v>
      </c>
      <c r="B2343" s="15" t="n">
        <v>45170</v>
      </c>
      <c r="C2343" s="0" t="n">
        <v>2</v>
      </c>
      <c r="D2343" s="16" t="n">
        <v>1672</v>
      </c>
      <c r="E2343" s="16" t="n">
        <v>4</v>
      </c>
      <c r="F2343" s="16" t="n">
        <v>40</v>
      </c>
      <c r="G2343" s="16" t="n">
        <v>121</v>
      </c>
      <c r="H2343" s="16" t="n">
        <v>2</v>
      </c>
    </row>
    <row r="2344" customFormat="false" ht="15" hidden="false" customHeight="false" outlineLevel="0" collapsed="false">
      <c r="A2344" s="0" t="n">
        <v>3211</v>
      </c>
      <c r="B2344" s="15" t="n">
        <v>45261</v>
      </c>
      <c r="C2344" s="0" t="n">
        <v>2</v>
      </c>
      <c r="D2344" s="16" t="n">
        <v>1687</v>
      </c>
      <c r="E2344" s="16" t="n">
        <v>4</v>
      </c>
      <c r="F2344" s="16" t="n">
        <v>44</v>
      </c>
      <c r="G2344" s="16" t="n">
        <v>142</v>
      </c>
      <c r="H2344" s="16" t="n">
        <v>2</v>
      </c>
    </row>
    <row r="2345" customFormat="false" ht="15" hidden="false" customHeight="false" outlineLevel="0" collapsed="false">
      <c r="A2345" s="0" t="n">
        <v>3211</v>
      </c>
      <c r="B2345" s="15" t="n">
        <v>45352</v>
      </c>
      <c r="C2345" s="0" t="n">
        <v>2</v>
      </c>
      <c r="D2345" s="16" t="n">
        <v>1699</v>
      </c>
      <c r="E2345" s="16" t="n">
        <v>6</v>
      </c>
      <c r="F2345" s="16" t="n">
        <v>45</v>
      </c>
      <c r="G2345" s="16" t="n">
        <v>93</v>
      </c>
      <c r="H2345" s="16" t="n">
        <v>3</v>
      </c>
    </row>
    <row r="2346" customFormat="false" ht="15" hidden="false" customHeight="false" outlineLevel="0" collapsed="false">
      <c r="A2346" s="0" t="n">
        <v>3211</v>
      </c>
      <c r="B2346" s="15" t="n">
        <v>45444</v>
      </c>
      <c r="C2346" s="0" t="n">
        <v>2</v>
      </c>
      <c r="D2346" s="16" t="n">
        <v>1711</v>
      </c>
      <c r="E2346" s="16" t="n">
        <v>9</v>
      </c>
      <c r="F2346" s="16" t="n">
        <v>42</v>
      </c>
      <c r="G2346" s="16" t="n">
        <v>120</v>
      </c>
      <c r="H2346" s="16" t="n">
        <v>6</v>
      </c>
    </row>
    <row r="2347" customFormat="false" ht="15" hidden="false" customHeight="false" outlineLevel="0" collapsed="false">
      <c r="A2347" s="0" t="n">
        <v>3211</v>
      </c>
      <c r="B2347" s="15" t="n">
        <v>45536</v>
      </c>
      <c r="C2347" s="0" t="n">
        <v>2</v>
      </c>
      <c r="D2347" s="16" t="n">
        <v>1711</v>
      </c>
      <c r="E2347" s="16" t="n">
        <v>11</v>
      </c>
      <c r="F2347" s="16" t="n">
        <v>40</v>
      </c>
      <c r="G2347" s="16" t="n">
        <v>139</v>
      </c>
      <c r="H2347" s="16" t="n">
        <v>7</v>
      </c>
    </row>
    <row r="2348" customFormat="false" ht="15" hidden="false" customHeight="false" outlineLevel="0" collapsed="false">
      <c r="A2348" s="0" t="n">
        <v>3211</v>
      </c>
      <c r="B2348" s="15" t="n">
        <v>45627</v>
      </c>
      <c r="C2348" s="0" t="n">
        <v>2</v>
      </c>
      <c r="D2348" s="16" t="n">
        <v>1706</v>
      </c>
      <c r="E2348" s="16" t="n">
        <v>12</v>
      </c>
      <c r="F2348" s="16" t="n">
        <v>43</v>
      </c>
      <c r="G2348" s="16" t="n">
        <v>160</v>
      </c>
      <c r="H2348" s="16" t="n">
        <v>7</v>
      </c>
    </row>
    <row r="2349" customFormat="false" ht="15" hidden="false" customHeight="false" outlineLevel="0" collapsed="false">
      <c r="A2349" s="0" t="n">
        <v>3211</v>
      </c>
      <c r="B2349" s="15" t="n">
        <v>45717</v>
      </c>
      <c r="C2349" s="0" t="n">
        <v>2</v>
      </c>
      <c r="D2349" s="16" t="n">
        <v>1711</v>
      </c>
      <c r="E2349" s="16" t="n">
        <v>13</v>
      </c>
      <c r="F2349" s="16" t="n">
        <v>40</v>
      </c>
      <c r="G2349" s="16" t="n">
        <v>81</v>
      </c>
      <c r="H2349" s="16" t="n">
        <v>4</v>
      </c>
    </row>
    <row r="2350" customFormat="false" ht="15" hidden="false" customHeight="false" outlineLevel="0" collapsed="false">
      <c r="A2350" s="0" t="n">
        <v>3211</v>
      </c>
      <c r="B2350" s="15" t="n">
        <v>45809</v>
      </c>
      <c r="C2350" s="0" t="n">
        <v>2</v>
      </c>
      <c r="D2350" s="16" t="n">
        <v>1744</v>
      </c>
      <c r="E2350" s="16" t="n">
        <v>15</v>
      </c>
      <c r="F2350" s="16" t="n">
        <v>42</v>
      </c>
      <c r="G2350" s="16" t="n">
        <v>103</v>
      </c>
      <c r="H2350" s="16" t="n">
        <v>5</v>
      </c>
    </row>
    <row r="2351" customFormat="false" ht="15" hidden="false" customHeight="false" outlineLevel="0" collapsed="false">
      <c r="A2351" s="0" t="n">
        <v>3211</v>
      </c>
      <c r="B2351" s="15" t="n">
        <v>45901</v>
      </c>
      <c r="C2351" s="0" t="n">
        <v>2</v>
      </c>
      <c r="D2351" s="16" t="n">
        <v>1756</v>
      </c>
      <c r="E2351" s="16" t="n">
        <v>17</v>
      </c>
      <c r="F2351" s="16" t="n">
        <v>45</v>
      </c>
      <c r="G2351" s="16" t="n">
        <v>125</v>
      </c>
      <c r="H2351" s="16" t="n">
        <v>8</v>
      </c>
    </row>
    <row r="2352" customFormat="false" ht="15" hidden="false" customHeight="false" outlineLevel="0" collapsed="false">
      <c r="A2352" s="0" t="n">
        <v>3211</v>
      </c>
      <c r="B2352" s="15" t="n">
        <v>45992</v>
      </c>
      <c r="C2352" s="0" t="n">
        <v>2</v>
      </c>
      <c r="D2352" s="16" t="n">
        <v>1758</v>
      </c>
      <c r="E2352" s="16" t="n">
        <v>19</v>
      </c>
      <c r="F2352" s="16" t="n">
        <v>48</v>
      </c>
      <c r="G2352" s="16" t="n">
        <v>149</v>
      </c>
      <c r="H2352" s="16" t="n">
        <v>9</v>
      </c>
    </row>
    <row r="2353" customFormat="false" ht="15" hidden="false" customHeight="false" outlineLevel="0" collapsed="false">
      <c r="A2353" s="0" t="n">
        <v>3211</v>
      </c>
      <c r="B2353" s="15" t="n">
        <v>46082</v>
      </c>
      <c r="C2353" s="0" t="n">
        <v>2</v>
      </c>
      <c r="D2353" s="16" t="n">
        <v>1798</v>
      </c>
      <c r="E2353" s="16" t="n">
        <v>19</v>
      </c>
      <c r="F2353" s="16" t="n">
        <v>51</v>
      </c>
      <c r="G2353" s="16" t="n">
        <v>82</v>
      </c>
      <c r="H2353" s="16" t="n">
        <v>5</v>
      </c>
    </row>
    <row r="2354" customFormat="false" ht="15" hidden="false" customHeight="false" outlineLevel="0" collapsed="false">
      <c r="A2354" s="0" t="n">
        <v>3211</v>
      </c>
      <c r="B2354" s="15" t="n">
        <v>46174</v>
      </c>
      <c r="C2354" s="0" t="n">
        <v>2</v>
      </c>
      <c r="D2354" s="16" t="n">
        <v>1814</v>
      </c>
      <c r="E2354" s="16" t="n">
        <v>19</v>
      </c>
      <c r="F2354" s="16" t="n">
        <v>53</v>
      </c>
      <c r="G2354" s="16" t="n">
        <v>107</v>
      </c>
      <c r="H2354" s="16" t="n">
        <v>6</v>
      </c>
    </row>
    <row r="2355" customFormat="false" ht="15" hidden="false" customHeight="false" outlineLevel="0" collapsed="false">
      <c r="A2355" s="0" t="n">
        <v>3212</v>
      </c>
      <c r="B2355" s="15" t="n">
        <v>45078</v>
      </c>
      <c r="C2355" s="0" t="n">
        <v>4</v>
      </c>
      <c r="D2355" s="16" t="n">
        <v>16423</v>
      </c>
      <c r="E2355" s="16" t="n">
        <v>44</v>
      </c>
      <c r="F2355" s="16" t="n">
        <v>279</v>
      </c>
      <c r="G2355" s="16" t="n">
        <v>1222</v>
      </c>
      <c r="H2355" s="16" t="n">
        <v>36</v>
      </c>
    </row>
    <row r="2356" customFormat="false" ht="15" hidden="false" customHeight="false" outlineLevel="0" collapsed="false">
      <c r="A2356" s="0" t="n">
        <v>3212</v>
      </c>
      <c r="B2356" s="15" t="n">
        <v>45170</v>
      </c>
      <c r="C2356" s="0" t="n">
        <v>4</v>
      </c>
      <c r="D2356" s="16" t="n">
        <v>16675</v>
      </c>
      <c r="E2356" s="16" t="n">
        <v>50</v>
      </c>
      <c r="F2356" s="16" t="n">
        <v>285</v>
      </c>
      <c r="G2356" s="16" t="n">
        <v>1448</v>
      </c>
      <c r="H2356" s="16" t="n">
        <v>41</v>
      </c>
    </row>
    <row r="2357" customFormat="false" ht="15" hidden="false" customHeight="false" outlineLevel="0" collapsed="false">
      <c r="A2357" s="0" t="n">
        <v>3212</v>
      </c>
      <c r="B2357" s="15" t="n">
        <v>45261</v>
      </c>
      <c r="C2357" s="0" t="n">
        <v>4</v>
      </c>
      <c r="D2357" s="16" t="n">
        <v>16962</v>
      </c>
      <c r="E2357" s="16" t="n">
        <v>61</v>
      </c>
      <c r="F2357" s="16" t="n">
        <v>285</v>
      </c>
      <c r="G2357" s="16" t="n">
        <v>1714</v>
      </c>
      <c r="H2357" s="16" t="n">
        <v>47</v>
      </c>
    </row>
    <row r="2358" customFormat="false" ht="15" hidden="false" customHeight="false" outlineLevel="0" collapsed="false">
      <c r="A2358" s="0" t="n">
        <v>3212</v>
      </c>
      <c r="B2358" s="15" t="n">
        <v>45352</v>
      </c>
      <c r="C2358" s="0" t="n">
        <v>4</v>
      </c>
      <c r="D2358" s="16" t="n">
        <v>17158</v>
      </c>
      <c r="E2358" s="16" t="n">
        <v>67</v>
      </c>
      <c r="F2358" s="16" t="n">
        <v>303</v>
      </c>
      <c r="G2358" s="16" t="n">
        <v>1098</v>
      </c>
      <c r="H2358" s="16" t="n">
        <v>33</v>
      </c>
    </row>
    <row r="2359" customFormat="false" ht="15" hidden="false" customHeight="false" outlineLevel="0" collapsed="false">
      <c r="A2359" s="0" t="n">
        <v>3212</v>
      </c>
      <c r="B2359" s="15" t="n">
        <v>45444</v>
      </c>
      <c r="C2359" s="0" t="n">
        <v>4</v>
      </c>
      <c r="D2359" s="16" t="n">
        <v>17325</v>
      </c>
      <c r="E2359" s="16" t="n">
        <v>91</v>
      </c>
      <c r="F2359" s="16" t="n">
        <v>310</v>
      </c>
      <c r="G2359" s="16" t="n">
        <v>1377</v>
      </c>
      <c r="H2359" s="16" t="n">
        <v>55</v>
      </c>
    </row>
    <row r="2360" customFormat="false" ht="15" hidden="false" customHeight="false" outlineLevel="0" collapsed="false">
      <c r="A2360" s="0" t="n">
        <v>3212</v>
      </c>
      <c r="B2360" s="15" t="n">
        <v>45536</v>
      </c>
      <c r="C2360" s="0" t="n">
        <v>4</v>
      </c>
      <c r="D2360" s="16" t="n">
        <v>17652</v>
      </c>
      <c r="E2360" s="16" t="n">
        <v>106</v>
      </c>
      <c r="F2360" s="16" t="n">
        <v>328</v>
      </c>
      <c r="G2360" s="16" t="n">
        <v>1675</v>
      </c>
      <c r="H2360" s="16" t="n">
        <v>71</v>
      </c>
    </row>
    <row r="2361" customFormat="false" ht="15" hidden="false" customHeight="false" outlineLevel="0" collapsed="false">
      <c r="A2361" s="0" t="n">
        <v>3212</v>
      </c>
      <c r="B2361" s="15" t="n">
        <v>45627</v>
      </c>
      <c r="C2361" s="0" t="n">
        <v>4</v>
      </c>
      <c r="D2361" s="16" t="n">
        <v>17915</v>
      </c>
      <c r="E2361" s="16" t="n">
        <v>125</v>
      </c>
      <c r="F2361" s="16" t="n">
        <v>353</v>
      </c>
      <c r="G2361" s="16" t="n">
        <v>1956</v>
      </c>
      <c r="H2361" s="16" t="n">
        <v>88</v>
      </c>
    </row>
    <row r="2362" customFormat="false" ht="15" hidden="false" customHeight="false" outlineLevel="0" collapsed="false">
      <c r="A2362" s="0" t="n">
        <v>3212</v>
      </c>
      <c r="B2362" s="15" t="n">
        <v>45717</v>
      </c>
      <c r="C2362" s="0" t="n">
        <v>4</v>
      </c>
      <c r="D2362" s="16" t="n">
        <v>18184</v>
      </c>
      <c r="E2362" s="16" t="n">
        <v>138</v>
      </c>
      <c r="F2362" s="16" t="n">
        <v>378</v>
      </c>
      <c r="G2362" s="16" t="n">
        <v>1126</v>
      </c>
      <c r="H2362" s="16" t="n">
        <v>54</v>
      </c>
    </row>
    <row r="2363" customFormat="false" ht="15" hidden="false" customHeight="false" outlineLevel="0" collapsed="false">
      <c r="A2363" s="0" t="n">
        <v>3212</v>
      </c>
      <c r="B2363" s="15" t="n">
        <v>45809</v>
      </c>
      <c r="C2363" s="0" t="n">
        <v>4</v>
      </c>
      <c r="D2363" s="16" t="n">
        <v>18507</v>
      </c>
      <c r="E2363" s="16" t="n">
        <v>168</v>
      </c>
      <c r="F2363" s="16" t="n">
        <v>417</v>
      </c>
      <c r="G2363" s="16" t="n">
        <v>1497</v>
      </c>
      <c r="H2363" s="16" t="n">
        <v>84</v>
      </c>
    </row>
    <row r="2364" customFormat="false" ht="15" hidden="false" customHeight="false" outlineLevel="0" collapsed="false">
      <c r="A2364" s="0" t="n">
        <v>3212</v>
      </c>
      <c r="B2364" s="15" t="n">
        <v>45901</v>
      </c>
      <c r="C2364" s="0" t="n">
        <v>4</v>
      </c>
      <c r="D2364" s="16" t="n">
        <v>18635</v>
      </c>
      <c r="E2364" s="16" t="n">
        <v>186</v>
      </c>
      <c r="F2364" s="16" t="n">
        <v>446</v>
      </c>
      <c r="G2364" s="16" t="n">
        <v>1785</v>
      </c>
      <c r="H2364" s="16" t="n">
        <v>106</v>
      </c>
    </row>
    <row r="2365" customFormat="false" ht="15" hidden="false" customHeight="false" outlineLevel="0" collapsed="false">
      <c r="A2365" s="0" t="n">
        <v>3212</v>
      </c>
      <c r="B2365" s="15" t="n">
        <v>45992</v>
      </c>
      <c r="C2365" s="0" t="n">
        <v>4</v>
      </c>
      <c r="D2365" s="16" t="n">
        <v>18918</v>
      </c>
      <c r="E2365" s="16" t="n">
        <v>204</v>
      </c>
      <c r="F2365" s="16" t="n">
        <v>479</v>
      </c>
      <c r="G2365" s="16" t="n">
        <v>2057</v>
      </c>
      <c r="H2365" s="16" t="n">
        <v>124</v>
      </c>
    </row>
    <row r="2366" customFormat="false" ht="15" hidden="false" customHeight="false" outlineLevel="0" collapsed="false">
      <c r="A2366" s="0" t="n">
        <v>3212</v>
      </c>
      <c r="B2366" s="15" t="n">
        <v>46082</v>
      </c>
      <c r="C2366" s="0" t="n">
        <v>4</v>
      </c>
      <c r="D2366" s="16" t="n">
        <v>19145</v>
      </c>
      <c r="E2366" s="16" t="n">
        <v>224</v>
      </c>
      <c r="F2366" s="16" t="n">
        <v>512</v>
      </c>
      <c r="G2366" s="16" t="n">
        <v>1223</v>
      </c>
      <c r="H2366" s="16" t="n">
        <v>94</v>
      </c>
    </row>
    <row r="2367" customFormat="false" ht="15" hidden="false" customHeight="false" outlineLevel="0" collapsed="false">
      <c r="A2367" s="0" t="n">
        <v>3212</v>
      </c>
      <c r="B2367" s="15" t="n">
        <v>46174</v>
      </c>
      <c r="C2367" s="0" t="n">
        <v>4</v>
      </c>
      <c r="D2367" s="16" t="n">
        <v>19440</v>
      </c>
      <c r="E2367" s="16" t="n">
        <v>286</v>
      </c>
      <c r="F2367" s="16" t="n">
        <v>558</v>
      </c>
      <c r="G2367" s="16" t="n">
        <v>1555</v>
      </c>
      <c r="H2367" s="16" t="n">
        <v>161</v>
      </c>
    </row>
    <row r="2368" customFormat="false" ht="15" hidden="false" customHeight="false" outlineLevel="0" collapsed="false">
      <c r="A2368" s="0" t="n">
        <v>3213</v>
      </c>
      <c r="B2368" s="15" t="n">
        <v>45078</v>
      </c>
      <c r="C2368" s="0" t="n">
        <v>3</v>
      </c>
      <c r="D2368" s="16" t="n">
        <v>3746</v>
      </c>
      <c r="E2368" s="16" t="n">
        <v>20</v>
      </c>
      <c r="F2368" s="16" t="n">
        <v>65</v>
      </c>
      <c r="G2368" s="16" t="n">
        <v>253</v>
      </c>
      <c r="H2368" s="16" t="n">
        <v>9</v>
      </c>
    </row>
    <row r="2369" customFormat="false" ht="15" hidden="false" customHeight="false" outlineLevel="0" collapsed="false">
      <c r="A2369" s="0" t="n">
        <v>3213</v>
      </c>
      <c r="B2369" s="15" t="n">
        <v>45170</v>
      </c>
      <c r="C2369" s="0" t="n">
        <v>3</v>
      </c>
      <c r="D2369" s="16" t="n">
        <v>3775</v>
      </c>
      <c r="E2369" s="16" t="n">
        <v>20</v>
      </c>
      <c r="F2369" s="16" t="n">
        <v>61</v>
      </c>
      <c r="G2369" s="16" t="n">
        <v>297</v>
      </c>
      <c r="H2369" s="16" t="n">
        <v>9</v>
      </c>
    </row>
    <row r="2370" customFormat="false" ht="15" hidden="false" customHeight="false" outlineLevel="0" collapsed="false">
      <c r="A2370" s="0" t="n">
        <v>3213</v>
      </c>
      <c r="B2370" s="15" t="n">
        <v>45261</v>
      </c>
      <c r="C2370" s="0" t="n">
        <v>3</v>
      </c>
      <c r="D2370" s="16" t="n">
        <v>3848</v>
      </c>
      <c r="E2370" s="16" t="n">
        <v>26</v>
      </c>
      <c r="F2370" s="16" t="n">
        <v>60</v>
      </c>
      <c r="G2370" s="16" t="n">
        <v>350</v>
      </c>
      <c r="H2370" s="16" t="n">
        <v>16</v>
      </c>
    </row>
    <row r="2371" customFormat="false" ht="15" hidden="false" customHeight="false" outlineLevel="0" collapsed="false">
      <c r="A2371" s="0" t="n">
        <v>3213</v>
      </c>
      <c r="B2371" s="15" t="n">
        <v>45352</v>
      </c>
      <c r="C2371" s="0" t="n">
        <v>3</v>
      </c>
      <c r="D2371" s="16" t="n">
        <v>3896</v>
      </c>
      <c r="E2371" s="16" t="n">
        <v>26</v>
      </c>
      <c r="F2371" s="16" t="n">
        <v>58</v>
      </c>
      <c r="G2371" s="16" t="n">
        <v>216</v>
      </c>
      <c r="H2371" s="16" t="n">
        <v>12</v>
      </c>
    </row>
    <row r="2372" customFormat="false" ht="15" hidden="false" customHeight="false" outlineLevel="0" collapsed="false">
      <c r="A2372" s="0" t="n">
        <v>3213</v>
      </c>
      <c r="B2372" s="15" t="n">
        <v>45444</v>
      </c>
      <c r="C2372" s="0" t="n">
        <v>3</v>
      </c>
      <c r="D2372" s="16" t="n">
        <v>3942</v>
      </c>
      <c r="E2372" s="16" t="n">
        <v>27</v>
      </c>
      <c r="F2372" s="16" t="n">
        <v>53</v>
      </c>
      <c r="G2372" s="16" t="n">
        <v>284</v>
      </c>
      <c r="H2372" s="16" t="n">
        <v>13</v>
      </c>
    </row>
    <row r="2373" customFormat="false" ht="15" hidden="false" customHeight="false" outlineLevel="0" collapsed="false">
      <c r="A2373" s="0" t="n">
        <v>3213</v>
      </c>
      <c r="B2373" s="15" t="n">
        <v>45536</v>
      </c>
      <c r="C2373" s="0" t="n">
        <v>3</v>
      </c>
      <c r="D2373" s="16" t="n">
        <v>4029</v>
      </c>
      <c r="E2373" s="16" t="n">
        <v>29</v>
      </c>
      <c r="F2373" s="16" t="n">
        <v>56</v>
      </c>
      <c r="G2373" s="16" t="n">
        <v>333</v>
      </c>
      <c r="H2373" s="16" t="n">
        <v>16</v>
      </c>
    </row>
    <row r="2374" customFormat="false" ht="15" hidden="false" customHeight="false" outlineLevel="0" collapsed="false">
      <c r="A2374" s="0" t="n">
        <v>3213</v>
      </c>
      <c r="B2374" s="15" t="n">
        <v>45627</v>
      </c>
      <c r="C2374" s="0" t="n">
        <v>3</v>
      </c>
      <c r="D2374" s="16" t="n">
        <v>4071</v>
      </c>
      <c r="E2374" s="16" t="n">
        <v>33</v>
      </c>
      <c r="F2374" s="16" t="n">
        <v>65</v>
      </c>
      <c r="G2374" s="16" t="n">
        <v>386</v>
      </c>
      <c r="H2374" s="16" t="n">
        <v>20</v>
      </c>
    </row>
    <row r="2375" customFormat="false" ht="15" hidden="false" customHeight="false" outlineLevel="0" collapsed="false">
      <c r="A2375" s="0" t="n">
        <v>3213</v>
      </c>
      <c r="B2375" s="15" t="n">
        <v>45717</v>
      </c>
      <c r="C2375" s="0" t="n">
        <v>3</v>
      </c>
      <c r="D2375" s="16" t="n">
        <v>4154</v>
      </c>
      <c r="E2375" s="16" t="n">
        <v>35</v>
      </c>
      <c r="F2375" s="16" t="n">
        <v>72</v>
      </c>
      <c r="G2375" s="16" t="n">
        <v>208</v>
      </c>
      <c r="H2375" s="16" t="n">
        <v>8</v>
      </c>
    </row>
    <row r="2376" customFormat="false" ht="15" hidden="false" customHeight="false" outlineLevel="0" collapsed="false">
      <c r="A2376" s="0" t="n">
        <v>3213</v>
      </c>
      <c r="B2376" s="15" t="n">
        <v>45809</v>
      </c>
      <c r="C2376" s="0" t="n">
        <v>3</v>
      </c>
      <c r="D2376" s="16" t="n">
        <v>4215</v>
      </c>
      <c r="E2376" s="16" t="n">
        <v>36</v>
      </c>
      <c r="F2376" s="16" t="n">
        <v>84</v>
      </c>
      <c r="G2376" s="16" t="n">
        <v>261</v>
      </c>
      <c r="H2376" s="16" t="n">
        <v>11</v>
      </c>
    </row>
    <row r="2377" customFormat="false" ht="15" hidden="false" customHeight="false" outlineLevel="0" collapsed="false">
      <c r="A2377" s="0" t="n">
        <v>3213</v>
      </c>
      <c r="B2377" s="15" t="n">
        <v>45901</v>
      </c>
      <c r="C2377" s="0" t="n">
        <v>3</v>
      </c>
      <c r="D2377" s="16" t="n">
        <v>4237</v>
      </c>
      <c r="E2377" s="16" t="n">
        <v>39</v>
      </c>
      <c r="F2377" s="16" t="n">
        <v>87</v>
      </c>
      <c r="G2377" s="16" t="n">
        <v>314</v>
      </c>
      <c r="H2377" s="16" t="n">
        <v>16</v>
      </c>
    </row>
    <row r="2378" customFormat="false" ht="15" hidden="false" customHeight="false" outlineLevel="0" collapsed="false">
      <c r="A2378" s="0" t="n">
        <v>3213</v>
      </c>
      <c r="B2378" s="15" t="n">
        <v>45992</v>
      </c>
      <c r="C2378" s="0" t="n">
        <v>3</v>
      </c>
      <c r="D2378" s="16" t="n">
        <v>4226</v>
      </c>
      <c r="E2378" s="16" t="n">
        <v>39</v>
      </c>
      <c r="F2378" s="16" t="n">
        <v>89</v>
      </c>
      <c r="G2378" s="16" t="n">
        <v>351</v>
      </c>
      <c r="H2378" s="16" t="n">
        <v>17</v>
      </c>
    </row>
    <row r="2379" customFormat="false" ht="15" hidden="false" customHeight="false" outlineLevel="0" collapsed="false">
      <c r="A2379" s="0" t="n">
        <v>3213</v>
      </c>
      <c r="B2379" s="15" t="n">
        <v>46082</v>
      </c>
      <c r="C2379" s="0" t="n">
        <v>3</v>
      </c>
      <c r="D2379" s="16" t="n">
        <v>4268</v>
      </c>
      <c r="E2379" s="16" t="n">
        <v>41</v>
      </c>
      <c r="F2379" s="16" t="n">
        <v>98</v>
      </c>
      <c r="G2379" s="16" t="n">
        <v>175</v>
      </c>
      <c r="H2379" s="16" t="n">
        <v>13</v>
      </c>
    </row>
    <row r="2380" customFormat="false" ht="15" hidden="false" customHeight="false" outlineLevel="0" collapsed="false">
      <c r="A2380" s="0" t="n">
        <v>3213</v>
      </c>
      <c r="B2380" s="15" t="n">
        <v>46174</v>
      </c>
      <c r="C2380" s="0" t="n">
        <v>3</v>
      </c>
      <c r="D2380" s="16" t="n">
        <v>4263</v>
      </c>
      <c r="E2380" s="16" t="n">
        <v>54</v>
      </c>
      <c r="F2380" s="16" t="n">
        <v>107</v>
      </c>
      <c r="G2380" s="16" t="n">
        <v>227</v>
      </c>
      <c r="H2380" s="16" t="n">
        <v>26</v>
      </c>
    </row>
    <row r="2381" customFormat="false" ht="15" hidden="false" customHeight="false" outlineLevel="0" collapsed="false">
      <c r="A2381" s="0" t="n">
        <v>3214</v>
      </c>
      <c r="B2381" s="15" t="n">
        <v>45078</v>
      </c>
      <c r="C2381" s="0" t="n">
        <v>1</v>
      </c>
      <c r="D2381" s="16" t="n">
        <v>17808</v>
      </c>
      <c r="E2381" s="16" t="n">
        <v>20</v>
      </c>
      <c r="F2381" s="16" t="n">
        <v>481</v>
      </c>
      <c r="G2381" s="16" t="n">
        <v>760</v>
      </c>
      <c r="H2381" s="16" t="n">
        <v>9</v>
      </c>
    </row>
    <row r="2382" customFormat="false" ht="15" hidden="false" customHeight="false" outlineLevel="0" collapsed="false">
      <c r="A2382" s="0" t="n">
        <v>3214</v>
      </c>
      <c r="B2382" s="15" t="n">
        <v>45170</v>
      </c>
      <c r="C2382" s="0" t="n">
        <v>1</v>
      </c>
      <c r="D2382" s="16" t="n">
        <v>17956</v>
      </c>
      <c r="E2382" s="16" t="n">
        <v>22</v>
      </c>
      <c r="F2382" s="16" t="n">
        <v>483</v>
      </c>
      <c r="G2382" s="16" t="n">
        <v>940</v>
      </c>
      <c r="H2382" s="16" t="n">
        <v>11</v>
      </c>
    </row>
    <row r="2383" customFormat="false" ht="15" hidden="false" customHeight="false" outlineLevel="0" collapsed="false">
      <c r="A2383" s="0" t="n">
        <v>3214</v>
      </c>
      <c r="B2383" s="15" t="n">
        <v>45261</v>
      </c>
      <c r="C2383" s="0" t="n">
        <v>1</v>
      </c>
      <c r="D2383" s="16" t="n">
        <v>18075</v>
      </c>
      <c r="E2383" s="16" t="n">
        <v>26</v>
      </c>
      <c r="F2383" s="16" t="n">
        <v>482</v>
      </c>
      <c r="G2383" s="16" t="n">
        <v>1138</v>
      </c>
      <c r="H2383" s="16" t="n">
        <v>13</v>
      </c>
    </row>
    <row r="2384" customFormat="false" ht="15" hidden="false" customHeight="false" outlineLevel="0" collapsed="false">
      <c r="A2384" s="0" t="n">
        <v>3214</v>
      </c>
      <c r="B2384" s="15" t="n">
        <v>45352</v>
      </c>
      <c r="C2384" s="0" t="n">
        <v>1</v>
      </c>
      <c r="D2384" s="16" t="n">
        <v>18154</v>
      </c>
      <c r="E2384" s="16" t="n">
        <v>30</v>
      </c>
      <c r="F2384" s="16" t="n">
        <v>490</v>
      </c>
      <c r="G2384" s="16" t="n">
        <v>721</v>
      </c>
      <c r="H2384" s="16" t="n">
        <v>8</v>
      </c>
    </row>
    <row r="2385" customFormat="false" ht="15" hidden="false" customHeight="false" outlineLevel="0" collapsed="false">
      <c r="A2385" s="0" t="n">
        <v>3214</v>
      </c>
      <c r="B2385" s="15" t="n">
        <v>45444</v>
      </c>
      <c r="C2385" s="0" t="n">
        <v>1</v>
      </c>
      <c r="D2385" s="16" t="n">
        <v>18303</v>
      </c>
      <c r="E2385" s="16" t="n">
        <v>36</v>
      </c>
      <c r="F2385" s="16" t="n">
        <v>495</v>
      </c>
      <c r="G2385" s="16" t="n">
        <v>929</v>
      </c>
      <c r="H2385" s="16" t="n">
        <v>14</v>
      </c>
    </row>
    <row r="2386" customFormat="false" ht="15" hidden="false" customHeight="false" outlineLevel="0" collapsed="false">
      <c r="A2386" s="0" t="n">
        <v>3214</v>
      </c>
      <c r="B2386" s="15" t="n">
        <v>45536</v>
      </c>
      <c r="C2386" s="0" t="n">
        <v>1</v>
      </c>
      <c r="D2386" s="16" t="n">
        <v>18304</v>
      </c>
      <c r="E2386" s="16" t="n">
        <v>41</v>
      </c>
      <c r="F2386" s="16" t="n">
        <v>501</v>
      </c>
      <c r="G2386" s="16" t="n">
        <v>1078</v>
      </c>
      <c r="H2386" s="16" t="n">
        <v>19</v>
      </c>
    </row>
    <row r="2387" customFormat="false" ht="15" hidden="false" customHeight="false" outlineLevel="0" collapsed="false">
      <c r="A2387" s="0" t="n">
        <v>3214</v>
      </c>
      <c r="B2387" s="15" t="n">
        <v>45627</v>
      </c>
      <c r="C2387" s="0" t="n">
        <v>1</v>
      </c>
      <c r="D2387" s="16" t="n">
        <v>18280</v>
      </c>
      <c r="E2387" s="16" t="n">
        <v>45</v>
      </c>
      <c r="F2387" s="16" t="n">
        <v>517</v>
      </c>
      <c r="G2387" s="16" t="n">
        <v>1233</v>
      </c>
      <c r="H2387" s="16" t="n">
        <v>21</v>
      </c>
    </row>
    <row r="2388" customFormat="false" ht="15" hidden="false" customHeight="false" outlineLevel="0" collapsed="false">
      <c r="A2388" s="0" t="n">
        <v>3214</v>
      </c>
      <c r="B2388" s="15" t="n">
        <v>45717</v>
      </c>
      <c r="C2388" s="0" t="n">
        <v>1</v>
      </c>
      <c r="D2388" s="16" t="n">
        <v>18193</v>
      </c>
      <c r="E2388" s="16" t="n">
        <v>50</v>
      </c>
      <c r="F2388" s="16" t="n">
        <v>526</v>
      </c>
      <c r="G2388" s="16" t="n">
        <v>680</v>
      </c>
      <c r="H2388" s="16" t="n">
        <v>19</v>
      </c>
    </row>
    <row r="2389" customFormat="false" ht="15" hidden="false" customHeight="false" outlineLevel="0" collapsed="false">
      <c r="A2389" s="0" t="n">
        <v>3214</v>
      </c>
      <c r="B2389" s="15" t="n">
        <v>45809</v>
      </c>
      <c r="C2389" s="0" t="n">
        <v>1</v>
      </c>
      <c r="D2389" s="16" t="n">
        <v>18273</v>
      </c>
      <c r="E2389" s="16" t="n">
        <v>52</v>
      </c>
      <c r="F2389" s="16" t="n">
        <v>515</v>
      </c>
      <c r="G2389" s="16" t="n">
        <v>823</v>
      </c>
      <c r="H2389" s="16" t="n">
        <v>21</v>
      </c>
    </row>
    <row r="2390" customFormat="false" ht="15" hidden="false" customHeight="false" outlineLevel="0" collapsed="false">
      <c r="A2390" s="0" t="n">
        <v>3214</v>
      </c>
      <c r="B2390" s="15" t="n">
        <v>45901</v>
      </c>
      <c r="C2390" s="0" t="n">
        <v>1</v>
      </c>
      <c r="D2390" s="16" t="n">
        <v>18193</v>
      </c>
      <c r="E2390" s="16" t="n">
        <v>59</v>
      </c>
      <c r="F2390" s="16" t="n">
        <v>509</v>
      </c>
      <c r="G2390" s="16" t="n">
        <v>955</v>
      </c>
      <c r="H2390" s="16" t="n">
        <v>31</v>
      </c>
    </row>
    <row r="2391" customFormat="false" ht="15" hidden="false" customHeight="false" outlineLevel="0" collapsed="false">
      <c r="A2391" s="0" t="n">
        <v>3214</v>
      </c>
      <c r="B2391" s="15" t="n">
        <v>45992</v>
      </c>
      <c r="C2391" s="0" t="n">
        <v>1</v>
      </c>
      <c r="D2391" s="16" t="n">
        <v>18218</v>
      </c>
      <c r="E2391" s="16" t="n">
        <v>61</v>
      </c>
      <c r="F2391" s="16" t="n">
        <v>524</v>
      </c>
      <c r="G2391" s="16" t="n">
        <v>1114</v>
      </c>
      <c r="H2391" s="16" t="n">
        <v>31</v>
      </c>
    </row>
    <row r="2392" customFormat="false" ht="15" hidden="false" customHeight="false" outlineLevel="0" collapsed="false">
      <c r="A2392" s="0" t="n">
        <v>3214</v>
      </c>
      <c r="B2392" s="15" t="n">
        <v>46082</v>
      </c>
      <c r="C2392" s="0" t="n">
        <v>1</v>
      </c>
      <c r="D2392" s="16" t="n">
        <v>18197</v>
      </c>
      <c r="E2392" s="16" t="n">
        <v>70</v>
      </c>
      <c r="F2392" s="16" t="n">
        <v>528</v>
      </c>
      <c r="G2392" s="16" t="n">
        <v>611</v>
      </c>
      <c r="H2392" s="16" t="n">
        <v>23</v>
      </c>
    </row>
    <row r="2393" customFormat="false" ht="15" hidden="false" customHeight="false" outlineLevel="0" collapsed="false">
      <c r="A2393" s="0" t="n">
        <v>3214</v>
      </c>
      <c r="B2393" s="15" t="n">
        <v>46174</v>
      </c>
      <c r="C2393" s="0" t="n">
        <v>1</v>
      </c>
      <c r="D2393" s="16" t="n">
        <v>18250</v>
      </c>
      <c r="E2393" s="16" t="n">
        <v>87</v>
      </c>
      <c r="F2393" s="16" t="n">
        <v>553</v>
      </c>
      <c r="G2393" s="16" t="n">
        <v>757</v>
      </c>
      <c r="H2393" s="16" t="n">
        <v>40</v>
      </c>
    </row>
    <row r="2394" customFormat="false" ht="15" hidden="false" customHeight="false" outlineLevel="0" collapsed="false">
      <c r="A2394" s="0" t="n">
        <v>3215</v>
      </c>
      <c r="B2394" s="15" t="n">
        <v>45078</v>
      </c>
      <c r="C2394" s="0" t="n">
        <v>3</v>
      </c>
      <c r="D2394" s="16" t="n">
        <v>19015</v>
      </c>
      <c r="E2394" s="16" t="n">
        <v>73</v>
      </c>
      <c r="F2394" s="16" t="n">
        <v>351</v>
      </c>
      <c r="G2394" s="16" t="n">
        <v>1133</v>
      </c>
      <c r="H2394" s="16" t="n">
        <v>42</v>
      </c>
    </row>
    <row r="2395" customFormat="false" ht="15" hidden="false" customHeight="false" outlineLevel="0" collapsed="false">
      <c r="A2395" s="0" t="n">
        <v>3215</v>
      </c>
      <c r="B2395" s="15" t="n">
        <v>45170</v>
      </c>
      <c r="C2395" s="0" t="n">
        <v>3</v>
      </c>
      <c r="D2395" s="16" t="n">
        <v>22801</v>
      </c>
      <c r="E2395" s="16" t="n">
        <v>126</v>
      </c>
      <c r="F2395" s="16" t="n">
        <v>352</v>
      </c>
      <c r="G2395" s="16" t="n">
        <v>3535</v>
      </c>
      <c r="H2395" s="16" t="n">
        <v>94</v>
      </c>
    </row>
    <row r="2396" customFormat="false" ht="15" hidden="false" customHeight="false" outlineLevel="0" collapsed="false">
      <c r="A2396" s="0" t="n">
        <v>3215</v>
      </c>
      <c r="B2396" s="15" t="n">
        <v>45261</v>
      </c>
      <c r="C2396" s="0" t="n">
        <v>3</v>
      </c>
      <c r="D2396" s="16" t="n">
        <v>23176</v>
      </c>
      <c r="E2396" s="16" t="n">
        <v>207</v>
      </c>
      <c r="F2396" s="16" t="n">
        <v>441</v>
      </c>
      <c r="G2396" s="16" t="n">
        <v>4382</v>
      </c>
      <c r="H2396" s="16" t="n">
        <v>173</v>
      </c>
    </row>
    <row r="2397" customFormat="false" ht="15" hidden="false" customHeight="false" outlineLevel="0" collapsed="false">
      <c r="A2397" s="0" t="n">
        <v>3215</v>
      </c>
      <c r="B2397" s="15" t="n">
        <v>45352</v>
      </c>
      <c r="C2397" s="0" t="n">
        <v>3</v>
      </c>
      <c r="D2397" s="16" t="n">
        <v>22672</v>
      </c>
      <c r="E2397" s="16" t="n">
        <v>252</v>
      </c>
      <c r="F2397" s="16" t="n">
        <v>438</v>
      </c>
      <c r="G2397" s="16" t="n">
        <v>3361</v>
      </c>
      <c r="H2397" s="16" t="n">
        <v>193</v>
      </c>
    </row>
    <row r="2398" customFormat="false" ht="15" hidden="false" customHeight="false" outlineLevel="0" collapsed="false">
      <c r="A2398" s="0" t="n">
        <v>3215</v>
      </c>
      <c r="B2398" s="15" t="n">
        <v>45444</v>
      </c>
      <c r="C2398" s="0" t="n">
        <v>3</v>
      </c>
      <c r="D2398" s="16" t="n">
        <v>23251</v>
      </c>
      <c r="E2398" s="16" t="n">
        <v>274</v>
      </c>
      <c r="F2398" s="16" t="n">
        <v>443</v>
      </c>
      <c r="G2398" s="16" t="n">
        <v>3933</v>
      </c>
      <c r="H2398" s="16" t="n">
        <v>209</v>
      </c>
    </row>
    <row r="2399" customFormat="false" ht="15" hidden="false" customHeight="false" outlineLevel="0" collapsed="false">
      <c r="A2399" s="0" t="n">
        <v>3215</v>
      </c>
      <c r="B2399" s="15" t="n">
        <v>45536</v>
      </c>
      <c r="C2399" s="0" t="n">
        <v>3</v>
      </c>
      <c r="D2399" s="16" t="n">
        <v>23375</v>
      </c>
      <c r="E2399" s="16" t="n">
        <v>277</v>
      </c>
      <c r="F2399" s="16" t="n">
        <v>448</v>
      </c>
      <c r="G2399" s="16" t="n">
        <v>4620</v>
      </c>
      <c r="H2399" s="16" t="n">
        <v>216</v>
      </c>
    </row>
    <row r="2400" customFormat="false" ht="15" hidden="false" customHeight="false" outlineLevel="0" collapsed="false">
      <c r="A2400" s="0" t="n">
        <v>3215</v>
      </c>
      <c r="B2400" s="15" t="n">
        <v>45627</v>
      </c>
      <c r="C2400" s="0" t="n">
        <v>3</v>
      </c>
      <c r="D2400" s="16" t="n">
        <v>23436</v>
      </c>
      <c r="E2400" s="16" t="n">
        <v>292</v>
      </c>
      <c r="F2400" s="16" t="n">
        <v>459</v>
      </c>
      <c r="G2400" s="16" t="n">
        <v>5214</v>
      </c>
      <c r="H2400" s="16" t="n">
        <v>232</v>
      </c>
    </row>
    <row r="2401" customFormat="false" ht="15" hidden="false" customHeight="false" outlineLevel="0" collapsed="false">
      <c r="A2401" s="0" t="n">
        <v>3215</v>
      </c>
      <c r="B2401" s="15" t="n">
        <v>45717</v>
      </c>
      <c r="C2401" s="0" t="n">
        <v>3</v>
      </c>
      <c r="D2401" s="16" t="n">
        <v>23432</v>
      </c>
      <c r="E2401" s="16" t="n">
        <v>296</v>
      </c>
      <c r="F2401" s="16" t="n">
        <v>485</v>
      </c>
      <c r="G2401" s="16" t="n">
        <v>3305</v>
      </c>
      <c r="H2401" s="16" t="n">
        <v>86</v>
      </c>
    </row>
    <row r="2402" customFormat="false" ht="15" hidden="false" customHeight="false" outlineLevel="0" collapsed="false">
      <c r="A2402" s="0" t="n">
        <v>3215</v>
      </c>
      <c r="B2402" s="15" t="n">
        <v>45809</v>
      </c>
      <c r="C2402" s="0" t="n">
        <v>3</v>
      </c>
      <c r="D2402" s="16" t="n">
        <v>23232</v>
      </c>
      <c r="E2402" s="16" t="n">
        <v>282</v>
      </c>
      <c r="F2402" s="16" t="n">
        <v>495</v>
      </c>
      <c r="G2402" s="16" t="n">
        <v>3764</v>
      </c>
      <c r="H2402" s="16" t="n">
        <v>100</v>
      </c>
    </row>
    <row r="2403" customFormat="false" ht="15" hidden="false" customHeight="false" outlineLevel="0" collapsed="false">
      <c r="A2403" s="0" t="n">
        <v>3215</v>
      </c>
      <c r="B2403" s="15" t="n">
        <v>45901</v>
      </c>
      <c r="C2403" s="0" t="n">
        <v>3</v>
      </c>
      <c r="D2403" s="16" t="n">
        <v>23328</v>
      </c>
      <c r="E2403" s="16" t="n">
        <v>272</v>
      </c>
      <c r="F2403" s="16" t="n">
        <v>506</v>
      </c>
      <c r="G2403" s="16" t="n">
        <v>4316</v>
      </c>
      <c r="H2403" s="16" t="n">
        <v>118</v>
      </c>
    </row>
    <row r="2404" customFormat="false" ht="15" hidden="false" customHeight="false" outlineLevel="0" collapsed="false">
      <c r="A2404" s="0" t="n">
        <v>3215</v>
      </c>
      <c r="B2404" s="15" t="n">
        <v>45992</v>
      </c>
      <c r="C2404" s="0" t="n">
        <v>3</v>
      </c>
      <c r="D2404" s="16" t="n">
        <v>23926</v>
      </c>
      <c r="E2404" s="16" t="n">
        <v>294</v>
      </c>
      <c r="F2404" s="16" t="n">
        <v>514</v>
      </c>
      <c r="G2404" s="16" t="n">
        <v>5286</v>
      </c>
      <c r="H2404" s="16" t="n">
        <v>149</v>
      </c>
    </row>
    <row r="2405" customFormat="false" ht="15" hidden="false" customHeight="false" outlineLevel="0" collapsed="false">
      <c r="A2405" s="0" t="n">
        <v>3215</v>
      </c>
      <c r="B2405" s="15" t="n">
        <v>46082</v>
      </c>
      <c r="C2405" s="0" t="n">
        <v>3</v>
      </c>
      <c r="D2405" s="16" t="n">
        <v>24098</v>
      </c>
      <c r="E2405" s="16" t="n">
        <v>306</v>
      </c>
      <c r="F2405" s="16" t="n">
        <v>504</v>
      </c>
      <c r="G2405" s="16" t="n">
        <v>3681</v>
      </c>
      <c r="H2405" s="16" t="n">
        <v>126</v>
      </c>
    </row>
    <row r="2406" customFormat="false" ht="15" hidden="false" customHeight="false" outlineLevel="0" collapsed="false">
      <c r="A2406" s="0" t="n">
        <v>3215</v>
      </c>
      <c r="B2406" s="15" t="n">
        <v>46174</v>
      </c>
      <c r="C2406" s="0" t="n">
        <v>3</v>
      </c>
      <c r="D2406" s="16" t="n">
        <v>23728</v>
      </c>
      <c r="E2406" s="16" t="n">
        <v>406</v>
      </c>
      <c r="F2406" s="16" t="n">
        <v>540</v>
      </c>
      <c r="G2406" s="16" t="n">
        <v>4006</v>
      </c>
      <c r="H2406" s="16" t="n">
        <v>245</v>
      </c>
    </row>
    <row r="2407" customFormat="false" ht="15" hidden="false" customHeight="false" outlineLevel="0" collapsed="false">
      <c r="A2407" s="0" t="n">
        <v>3216</v>
      </c>
      <c r="B2407" s="15" t="n">
        <v>45078</v>
      </c>
      <c r="C2407" s="0" t="n">
        <v>3</v>
      </c>
      <c r="D2407" s="16" t="n">
        <v>45600</v>
      </c>
      <c r="E2407" s="16" t="n">
        <v>204</v>
      </c>
      <c r="F2407" s="16" t="n">
        <v>529</v>
      </c>
      <c r="G2407" s="16" t="n">
        <v>2896</v>
      </c>
      <c r="H2407" s="16" t="n">
        <v>126</v>
      </c>
    </row>
    <row r="2408" customFormat="false" ht="15" hidden="false" customHeight="false" outlineLevel="0" collapsed="false">
      <c r="A2408" s="0" t="n">
        <v>3216</v>
      </c>
      <c r="B2408" s="15" t="n">
        <v>45170</v>
      </c>
      <c r="C2408" s="0" t="n">
        <v>3</v>
      </c>
      <c r="D2408" s="16" t="n">
        <v>45713</v>
      </c>
      <c r="E2408" s="16" t="n">
        <v>251</v>
      </c>
      <c r="F2408" s="16" t="n">
        <v>531</v>
      </c>
      <c r="G2408" s="16" t="n">
        <v>3438</v>
      </c>
      <c r="H2408" s="16" t="n">
        <v>171</v>
      </c>
    </row>
    <row r="2409" customFormat="false" ht="15" hidden="false" customHeight="false" outlineLevel="0" collapsed="false">
      <c r="A2409" s="0" t="n">
        <v>3216</v>
      </c>
      <c r="B2409" s="15" t="n">
        <v>45261</v>
      </c>
      <c r="C2409" s="0" t="n">
        <v>3</v>
      </c>
      <c r="D2409" s="16" t="n">
        <v>45829</v>
      </c>
      <c r="E2409" s="16" t="n">
        <v>288</v>
      </c>
      <c r="F2409" s="16" t="n">
        <v>560</v>
      </c>
      <c r="G2409" s="16" t="n">
        <v>4060</v>
      </c>
      <c r="H2409" s="16" t="n">
        <v>208</v>
      </c>
    </row>
    <row r="2410" customFormat="false" ht="15" hidden="false" customHeight="false" outlineLevel="0" collapsed="false">
      <c r="A2410" s="0" t="n">
        <v>3216</v>
      </c>
      <c r="B2410" s="15" t="n">
        <v>45352</v>
      </c>
      <c r="C2410" s="0" t="n">
        <v>3</v>
      </c>
      <c r="D2410" s="16" t="n">
        <v>45923</v>
      </c>
      <c r="E2410" s="16" t="n">
        <v>324</v>
      </c>
      <c r="F2410" s="16" t="n">
        <v>587</v>
      </c>
      <c r="G2410" s="16" t="n">
        <v>2521</v>
      </c>
      <c r="H2410" s="16" t="n">
        <v>178</v>
      </c>
    </row>
    <row r="2411" customFormat="false" ht="15" hidden="false" customHeight="false" outlineLevel="0" collapsed="false">
      <c r="A2411" s="0" t="n">
        <v>3216</v>
      </c>
      <c r="B2411" s="15" t="n">
        <v>45444</v>
      </c>
      <c r="C2411" s="0" t="n">
        <v>3</v>
      </c>
      <c r="D2411" s="16" t="n">
        <v>46118</v>
      </c>
      <c r="E2411" s="16" t="n">
        <v>373</v>
      </c>
      <c r="F2411" s="16" t="n">
        <v>609</v>
      </c>
      <c r="G2411" s="16" t="n">
        <v>3099</v>
      </c>
      <c r="H2411" s="16" t="n">
        <v>220</v>
      </c>
    </row>
    <row r="2412" customFormat="false" ht="15" hidden="false" customHeight="false" outlineLevel="0" collapsed="false">
      <c r="A2412" s="0" t="n">
        <v>3216</v>
      </c>
      <c r="B2412" s="15" t="n">
        <v>45536</v>
      </c>
      <c r="C2412" s="0" t="n">
        <v>3</v>
      </c>
      <c r="D2412" s="16" t="n">
        <v>46246</v>
      </c>
      <c r="E2412" s="16" t="n">
        <v>427</v>
      </c>
      <c r="F2412" s="16" t="n">
        <v>639</v>
      </c>
      <c r="G2412" s="16" t="n">
        <v>3632</v>
      </c>
      <c r="H2412" s="16" t="n">
        <v>269</v>
      </c>
    </row>
    <row r="2413" customFormat="false" ht="15" hidden="false" customHeight="false" outlineLevel="0" collapsed="false">
      <c r="A2413" s="0" t="n">
        <v>3216</v>
      </c>
      <c r="B2413" s="15" t="n">
        <v>45627</v>
      </c>
      <c r="C2413" s="0" t="n">
        <v>3</v>
      </c>
      <c r="D2413" s="16" t="n">
        <v>46083</v>
      </c>
      <c r="E2413" s="16" t="n">
        <v>474</v>
      </c>
      <c r="F2413" s="16" t="n">
        <v>710</v>
      </c>
      <c r="G2413" s="16" t="n">
        <v>4165</v>
      </c>
      <c r="H2413" s="16" t="n">
        <v>313</v>
      </c>
    </row>
    <row r="2414" customFormat="false" ht="15" hidden="false" customHeight="false" outlineLevel="0" collapsed="false">
      <c r="A2414" s="0" t="n">
        <v>3216</v>
      </c>
      <c r="B2414" s="15" t="n">
        <v>45717</v>
      </c>
      <c r="C2414" s="0" t="n">
        <v>3</v>
      </c>
      <c r="D2414" s="16" t="n">
        <v>46161</v>
      </c>
      <c r="E2414" s="16" t="n">
        <v>502</v>
      </c>
      <c r="F2414" s="16" t="n">
        <v>793</v>
      </c>
      <c r="G2414" s="16" t="n">
        <v>2278</v>
      </c>
      <c r="H2414" s="16" t="n">
        <v>157</v>
      </c>
    </row>
    <row r="2415" customFormat="false" ht="15" hidden="false" customHeight="false" outlineLevel="0" collapsed="false">
      <c r="A2415" s="0" t="n">
        <v>3216</v>
      </c>
      <c r="B2415" s="15" t="n">
        <v>45809</v>
      </c>
      <c r="C2415" s="0" t="n">
        <v>3</v>
      </c>
      <c r="D2415" s="16" t="n">
        <v>46296</v>
      </c>
      <c r="E2415" s="16" t="n">
        <v>583</v>
      </c>
      <c r="F2415" s="16" t="n">
        <v>839</v>
      </c>
      <c r="G2415" s="16" t="n">
        <v>2869</v>
      </c>
      <c r="H2415" s="16" t="n">
        <v>231</v>
      </c>
    </row>
    <row r="2416" customFormat="false" ht="15" hidden="false" customHeight="false" outlineLevel="0" collapsed="false">
      <c r="A2416" s="0" t="n">
        <v>3216</v>
      </c>
      <c r="B2416" s="15" t="n">
        <v>45901</v>
      </c>
      <c r="C2416" s="0" t="n">
        <v>3</v>
      </c>
      <c r="D2416" s="16" t="n">
        <v>46392</v>
      </c>
      <c r="E2416" s="16" t="n">
        <v>665</v>
      </c>
      <c r="F2416" s="16" t="n">
        <v>917</v>
      </c>
      <c r="G2416" s="16" t="n">
        <v>3412</v>
      </c>
      <c r="H2416" s="16" t="n">
        <v>303</v>
      </c>
    </row>
    <row r="2417" customFormat="false" ht="15" hidden="false" customHeight="false" outlineLevel="0" collapsed="false">
      <c r="A2417" s="0" t="n">
        <v>3216</v>
      </c>
      <c r="B2417" s="15" t="n">
        <v>45992</v>
      </c>
      <c r="C2417" s="0" t="n">
        <v>3</v>
      </c>
      <c r="D2417" s="16" t="n">
        <v>46642</v>
      </c>
      <c r="E2417" s="16" t="n">
        <v>735</v>
      </c>
      <c r="F2417" s="16" t="n">
        <v>1012</v>
      </c>
      <c r="G2417" s="16" t="n">
        <v>4044</v>
      </c>
      <c r="H2417" s="16" t="n">
        <v>373</v>
      </c>
    </row>
    <row r="2418" customFormat="false" ht="15" hidden="false" customHeight="false" outlineLevel="0" collapsed="false">
      <c r="A2418" s="0" t="n">
        <v>3216</v>
      </c>
      <c r="B2418" s="15" t="n">
        <v>46082</v>
      </c>
      <c r="C2418" s="0" t="n">
        <v>3</v>
      </c>
      <c r="D2418" s="16" t="n">
        <v>46619</v>
      </c>
      <c r="E2418" s="16" t="n">
        <v>829</v>
      </c>
      <c r="F2418" s="16" t="n">
        <v>1086</v>
      </c>
      <c r="G2418" s="16" t="n">
        <v>2343</v>
      </c>
      <c r="H2418" s="16" t="n">
        <v>305</v>
      </c>
    </row>
    <row r="2419" customFormat="false" ht="15" hidden="false" customHeight="false" outlineLevel="0" collapsed="false">
      <c r="A2419" s="0" t="n">
        <v>3216</v>
      </c>
      <c r="B2419" s="15" t="n">
        <v>46174</v>
      </c>
      <c r="C2419" s="0" t="n">
        <v>3</v>
      </c>
      <c r="D2419" s="16" t="n">
        <v>46729</v>
      </c>
      <c r="E2419" s="16" t="n">
        <v>1011</v>
      </c>
      <c r="F2419" s="16" t="n">
        <v>1185</v>
      </c>
      <c r="G2419" s="16" t="n">
        <v>2991</v>
      </c>
      <c r="H2419" s="16" t="n">
        <v>474</v>
      </c>
    </row>
    <row r="2420" customFormat="false" ht="15" hidden="false" customHeight="false" outlineLevel="0" collapsed="false">
      <c r="A2420" s="0" t="n">
        <v>3217</v>
      </c>
      <c r="B2420" s="15" t="n">
        <v>45078</v>
      </c>
      <c r="C2420" s="0" t="n">
        <v>4</v>
      </c>
      <c r="D2420" s="16" t="n">
        <v>17218</v>
      </c>
      <c r="E2420" s="16" t="n">
        <v>85</v>
      </c>
      <c r="F2420" s="16" t="n">
        <v>170</v>
      </c>
      <c r="G2420" s="16" t="n">
        <v>1458</v>
      </c>
      <c r="H2420" s="16" t="n">
        <v>65</v>
      </c>
    </row>
    <row r="2421" customFormat="false" ht="15" hidden="false" customHeight="false" outlineLevel="0" collapsed="false">
      <c r="A2421" s="0" t="n">
        <v>3217</v>
      </c>
      <c r="B2421" s="15" t="n">
        <v>45170</v>
      </c>
      <c r="C2421" s="0" t="n">
        <v>4</v>
      </c>
      <c r="D2421" s="16" t="n">
        <v>17866</v>
      </c>
      <c r="E2421" s="16" t="n">
        <v>106</v>
      </c>
      <c r="F2421" s="16" t="n">
        <v>178</v>
      </c>
      <c r="G2421" s="16" t="n">
        <v>1781</v>
      </c>
      <c r="H2421" s="16" t="n">
        <v>86</v>
      </c>
    </row>
    <row r="2422" customFormat="false" ht="15" hidden="false" customHeight="false" outlineLevel="0" collapsed="false">
      <c r="A2422" s="0" t="n">
        <v>3217</v>
      </c>
      <c r="B2422" s="15" t="n">
        <v>45261</v>
      </c>
      <c r="C2422" s="0" t="n">
        <v>4</v>
      </c>
      <c r="D2422" s="16" t="n">
        <v>18665</v>
      </c>
      <c r="E2422" s="16" t="n">
        <v>126</v>
      </c>
      <c r="F2422" s="16" t="n">
        <v>200</v>
      </c>
      <c r="G2422" s="16" t="n">
        <v>2124</v>
      </c>
      <c r="H2422" s="16" t="n">
        <v>105</v>
      </c>
    </row>
    <row r="2423" customFormat="false" ht="15" hidden="false" customHeight="false" outlineLevel="0" collapsed="false">
      <c r="A2423" s="0" t="n">
        <v>3217</v>
      </c>
      <c r="B2423" s="15" t="n">
        <v>45352</v>
      </c>
      <c r="C2423" s="0" t="n">
        <v>4</v>
      </c>
      <c r="D2423" s="16" t="n">
        <v>19305</v>
      </c>
      <c r="E2423" s="16" t="n">
        <v>149</v>
      </c>
      <c r="F2423" s="16" t="n">
        <v>223</v>
      </c>
      <c r="G2423" s="16" t="n">
        <v>1345</v>
      </c>
      <c r="H2423" s="16" t="n">
        <v>95</v>
      </c>
    </row>
    <row r="2424" customFormat="false" ht="15" hidden="false" customHeight="false" outlineLevel="0" collapsed="false">
      <c r="A2424" s="0" t="n">
        <v>3217</v>
      </c>
      <c r="B2424" s="15" t="n">
        <v>45444</v>
      </c>
      <c r="C2424" s="0" t="n">
        <v>4</v>
      </c>
      <c r="D2424" s="16" t="n">
        <v>19931</v>
      </c>
      <c r="E2424" s="16" t="n">
        <v>172</v>
      </c>
      <c r="F2424" s="16" t="n">
        <v>270</v>
      </c>
      <c r="G2424" s="16" t="n">
        <v>1716</v>
      </c>
      <c r="H2424" s="16" t="n">
        <v>116</v>
      </c>
    </row>
    <row r="2425" customFormat="false" ht="15" hidden="false" customHeight="false" outlineLevel="0" collapsed="false">
      <c r="A2425" s="0" t="n">
        <v>3217</v>
      </c>
      <c r="B2425" s="15" t="n">
        <v>45536</v>
      </c>
      <c r="C2425" s="0" t="n">
        <v>4</v>
      </c>
      <c r="D2425" s="16" t="n">
        <v>20764</v>
      </c>
      <c r="E2425" s="16" t="n">
        <v>190</v>
      </c>
      <c r="F2425" s="16" t="n">
        <v>310</v>
      </c>
      <c r="G2425" s="16" t="n">
        <v>2082</v>
      </c>
      <c r="H2425" s="16" t="n">
        <v>138</v>
      </c>
    </row>
    <row r="2426" customFormat="false" ht="15" hidden="false" customHeight="false" outlineLevel="0" collapsed="false">
      <c r="A2426" s="0" t="n">
        <v>3217</v>
      </c>
      <c r="B2426" s="15" t="n">
        <v>45627</v>
      </c>
      <c r="C2426" s="0" t="n">
        <v>4</v>
      </c>
      <c r="D2426" s="16" t="n">
        <v>21548</v>
      </c>
      <c r="E2426" s="16" t="n">
        <v>231</v>
      </c>
      <c r="F2426" s="16" t="n">
        <v>366</v>
      </c>
      <c r="G2426" s="16" t="n">
        <v>2511</v>
      </c>
      <c r="H2426" s="16" t="n">
        <v>176</v>
      </c>
    </row>
    <row r="2427" customFormat="false" ht="15" hidden="false" customHeight="false" outlineLevel="0" collapsed="false">
      <c r="A2427" s="0" t="n">
        <v>3217</v>
      </c>
      <c r="B2427" s="15" t="n">
        <v>45717</v>
      </c>
      <c r="C2427" s="0" t="n">
        <v>4</v>
      </c>
      <c r="D2427" s="16" t="n">
        <v>22256</v>
      </c>
      <c r="E2427" s="16" t="n">
        <v>254</v>
      </c>
      <c r="F2427" s="16" t="n">
        <v>426</v>
      </c>
      <c r="G2427" s="16" t="n">
        <v>1437</v>
      </c>
      <c r="H2427" s="16" t="n">
        <v>79</v>
      </c>
    </row>
    <row r="2428" customFormat="false" ht="15" hidden="false" customHeight="false" outlineLevel="0" collapsed="false">
      <c r="A2428" s="0" t="n">
        <v>3217</v>
      </c>
      <c r="B2428" s="15" t="n">
        <v>45809</v>
      </c>
      <c r="C2428" s="0" t="n">
        <v>4</v>
      </c>
      <c r="D2428" s="16" t="n">
        <v>22969</v>
      </c>
      <c r="E2428" s="16" t="n">
        <v>299</v>
      </c>
      <c r="F2428" s="16" t="n">
        <v>475</v>
      </c>
      <c r="G2428" s="16" t="n">
        <v>1891</v>
      </c>
      <c r="H2428" s="16" t="n">
        <v>119</v>
      </c>
    </row>
    <row r="2429" customFormat="false" ht="15" hidden="false" customHeight="false" outlineLevel="0" collapsed="false">
      <c r="A2429" s="0" t="n">
        <v>3217</v>
      </c>
      <c r="B2429" s="15" t="n">
        <v>45901</v>
      </c>
      <c r="C2429" s="0" t="n">
        <v>4</v>
      </c>
      <c r="D2429" s="16" t="n">
        <v>23490</v>
      </c>
      <c r="E2429" s="16" t="n">
        <v>352</v>
      </c>
      <c r="F2429" s="16" t="n">
        <v>518</v>
      </c>
      <c r="G2429" s="16" t="n">
        <v>2310</v>
      </c>
      <c r="H2429" s="16" t="n">
        <v>171</v>
      </c>
    </row>
    <row r="2430" customFormat="false" ht="15" hidden="false" customHeight="false" outlineLevel="0" collapsed="false">
      <c r="A2430" s="0" t="n">
        <v>3217</v>
      </c>
      <c r="B2430" s="15" t="n">
        <v>45992</v>
      </c>
      <c r="C2430" s="0" t="n">
        <v>4</v>
      </c>
      <c r="D2430" s="16" t="n">
        <v>24024</v>
      </c>
      <c r="E2430" s="16" t="n">
        <v>393</v>
      </c>
      <c r="F2430" s="16" t="n">
        <v>574</v>
      </c>
      <c r="G2430" s="16" t="n">
        <v>2718</v>
      </c>
      <c r="H2430" s="16" t="n">
        <v>214</v>
      </c>
    </row>
    <row r="2431" customFormat="false" ht="15" hidden="false" customHeight="false" outlineLevel="0" collapsed="false">
      <c r="A2431" s="0" t="n">
        <v>3217</v>
      </c>
      <c r="B2431" s="15" t="n">
        <v>46082</v>
      </c>
      <c r="C2431" s="0" t="n">
        <v>4</v>
      </c>
      <c r="D2431" s="16" t="n">
        <v>24612</v>
      </c>
      <c r="E2431" s="16" t="n">
        <v>477</v>
      </c>
      <c r="F2431" s="16" t="n">
        <v>655</v>
      </c>
      <c r="G2431" s="16" t="n">
        <v>1635</v>
      </c>
      <c r="H2431" s="16" t="n">
        <v>199</v>
      </c>
    </row>
    <row r="2432" customFormat="false" ht="15" hidden="false" customHeight="false" outlineLevel="0" collapsed="false">
      <c r="A2432" s="0" t="n">
        <v>3217</v>
      </c>
      <c r="B2432" s="15" t="n">
        <v>46174</v>
      </c>
      <c r="C2432" s="0" t="n">
        <v>4</v>
      </c>
      <c r="D2432" s="16" t="n">
        <v>25327</v>
      </c>
      <c r="E2432" s="16" t="n">
        <v>581</v>
      </c>
      <c r="F2432" s="16" t="n">
        <v>764</v>
      </c>
      <c r="G2432" s="16" t="n">
        <v>2071</v>
      </c>
      <c r="H2432" s="16" t="n">
        <v>294</v>
      </c>
    </row>
    <row r="2433" customFormat="false" ht="15" hidden="false" customHeight="false" outlineLevel="0" collapsed="false">
      <c r="A2433" s="0" t="n">
        <v>3218</v>
      </c>
      <c r="B2433" s="15" t="n">
        <v>45078</v>
      </c>
      <c r="C2433" s="0" t="n">
        <v>4</v>
      </c>
      <c r="D2433" s="16" t="n">
        <v>10842</v>
      </c>
      <c r="E2433" s="16" t="n">
        <v>57</v>
      </c>
      <c r="F2433" s="16" t="n">
        <v>110</v>
      </c>
      <c r="G2433" s="16" t="n">
        <v>754</v>
      </c>
      <c r="H2433" s="16" t="n">
        <v>35</v>
      </c>
    </row>
    <row r="2434" customFormat="false" ht="15" hidden="false" customHeight="false" outlineLevel="0" collapsed="false">
      <c r="A2434" s="0" t="n">
        <v>3218</v>
      </c>
      <c r="B2434" s="15" t="n">
        <v>45170</v>
      </c>
      <c r="C2434" s="0" t="n">
        <v>4</v>
      </c>
      <c r="D2434" s="16" t="n">
        <v>10953</v>
      </c>
      <c r="E2434" s="16" t="n">
        <v>70</v>
      </c>
      <c r="F2434" s="16" t="n">
        <v>109</v>
      </c>
      <c r="G2434" s="16" t="n">
        <v>923</v>
      </c>
      <c r="H2434" s="16" t="n">
        <v>51</v>
      </c>
    </row>
    <row r="2435" customFormat="false" ht="15" hidden="false" customHeight="false" outlineLevel="0" collapsed="false">
      <c r="A2435" s="0" t="n">
        <v>3218</v>
      </c>
      <c r="B2435" s="15" t="n">
        <v>45261</v>
      </c>
      <c r="C2435" s="0" t="n">
        <v>4</v>
      </c>
      <c r="D2435" s="16" t="n">
        <v>11051</v>
      </c>
      <c r="E2435" s="16" t="n">
        <v>82</v>
      </c>
      <c r="F2435" s="16" t="n">
        <v>108</v>
      </c>
      <c r="G2435" s="16" t="n">
        <v>1104</v>
      </c>
      <c r="H2435" s="16" t="n">
        <v>64</v>
      </c>
    </row>
    <row r="2436" customFormat="false" ht="15" hidden="false" customHeight="false" outlineLevel="0" collapsed="false">
      <c r="A2436" s="0" t="n">
        <v>3218</v>
      </c>
      <c r="B2436" s="15" t="n">
        <v>45352</v>
      </c>
      <c r="C2436" s="0" t="n">
        <v>4</v>
      </c>
      <c r="D2436" s="16" t="n">
        <v>11082</v>
      </c>
      <c r="E2436" s="16" t="n">
        <v>100</v>
      </c>
      <c r="F2436" s="16" t="n">
        <v>110</v>
      </c>
      <c r="G2436" s="16" t="n">
        <v>743</v>
      </c>
      <c r="H2436" s="16" t="n">
        <v>60</v>
      </c>
    </row>
    <row r="2437" customFormat="false" ht="15" hidden="false" customHeight="false" outlineLevel="0" collapsed="false">
      <c r="A2437" s="0" t="n">
        <v>3218</v>
      </c>
      <c r="B2437" s="15" t="n">
        <v>45444</v>
      </c>
      <c r="C2437" s="0" t="n">
        <v>4</v>
      </c>
      <c r="D2437" s="16" t="n">
        <v>11193</v>
      </c>
      <c r="E2437" s="16" t="n">
        <v>106</v>
      </c>
      <c r="F2437" s="16" t="n">
        <v>117</v>
      </c>
      <c r="G2437" s="16" t="n">
        <v>892</v>
      </c>
      <c r="H2437" s="16" t="n">
        <v>69</v>
      </c>
    </row>
    <row r="2438" customFormat="false" ht="15" hidden="false" customHeight="false" outlineLevel="0" collapsed="false">
      <c r="A2438" s="0" t="n">
        <v>3218</v>
      </c>
      <c r="B2438" s="15" t="n">
        <v>45536</v>
      </c>
      <c r="C2438" s="0" t="n">
        <v>4</v>
      </c>
      <c r="D2438" s="16" t="n">
        <v>11266</v>
      </c>
      <c r="E2438" s="16" t="n">
        <v>116</v>
      </c>
      <c r="F2438" s="16" t="n">
        <v>118</v>
      </c>
      <c r="G2438" s="16" t="n">
        <v>1063</v>
      </c>
      <c r="H2438" s="16" t="n">
        <v>78</v>
      </c>
    </row>
    <row r="2439" customFormat="false" ht="15" hidden="false" customHeight="false" outlineLevel="0" collapsed="false">
      <c r="A2439" s="0" t="n">
        <v>3218</v>
      </c>
      <c r="B2439" s="15" t="n">
        <v>45627</v>
      </c>
      <c r="C2439" s="0" t="n">
        <v>4</v>
      </c>
      <c r="D2439" s="16" t="n">
        <v>11310</v>
      </c>
      <c r="E2439" s="16" t="n">
        <v>132</v>
      </c>
      <c r="F2439" s="16" t="n">
        <v>141</v>
      </c>
      <c r="G2439" s="16" t="n">
        <v>1229</v>
      </c>
      <c r="H2439" s="16" t="n">
        <v>93</v>
      </c>
    </row>
    <row r="2440" customFormat="false" ht="15" hidden="false" customHeight="false" outlineLevel="0" collapsed="false">
      <c r="A2440" s="0" t="n">
        <v>3218</v>
      </c>
      <c r="B2440" s="15" t="n">
        <v>45717</v>
      </c>
      <c r="C2440" s="0" t="n">
        <v>4</v>
      </c>
      <c r="D2440" s="16" t="n">
        <v>11402</v>
      </c>
      <c r="E2440" s="16" t="n">
        <v>160</v>
      </c>
      <c r="F2440" s="16" t="n">
        <v>164</v>
      </c>
      <c r="G2440" s="16" t="n">
        <v>682</v>
      </c>
      <c r="H2440" s="16" t="n">
        <v>65</v>
      </c>
    </row>
    <row r="2441" customFormat="false" ht="15" hidden="false" customHeight="false" outlineLevel="0" collapsed="false">
      <c r="A2441" s="0" t="n">
        <v>3218</v>
      </c>
      <c r="B2441" s="15" t="n">
        <v>45809</v>
      </c>
      <c r="C2441" s="0" t="n">
        <v>4</v>
      </c>
      <c r="D2441" s="16" t="n">
        <v>11452</v>
      </c>
      <c r="E2441" s="16" t="n">
        <v>179</v>
      </c>
      <c r="F2441" s="16" t="n">
        <v>175</v>
      </c>
      <c r="G2441" s="16" t="n">
        <v>834</v>
      </c>
      <c r="H2441" s="16" t="n">
        <v>81</v>
      </c>
    </row>
    <row r="2442" customFormat="false" ht="15" hidden="false" customHeight="false" outlineLevel="0" collapsed="false">
      <c r="A2442" s="0" t="n">
        <v>3218</v>
      </c>
      <c r="B2442" s="15" t="n">
        <v>45901</v>
      </c>
      <c r="C2442" s="0" t="n">
        <v>4</v>
      </c>
      <c r="D2442" s="16" t="n">
        <v>11527</v>
      </c>
      <c r="E2442" s="16" t="n">
        <v>210</v>
      </c>
      <c r="F2442" s="16" t="n">
        <v>188</v>
      </c>
      <c r="G2442" s="16" t="n">
        <v>1010</v>
      </c>
      <c r="H2442" s="16" t="n">
        <v>110</v>
      </c>
    </row>
    <row r="2443" customFormat="false" ht="15" hidden="false" customHeight="false" outlineLevel="0" collapsed="false">
      <c r="A2443" s="0" t="n">
        <v>3218</v>
      </c>
      <c r="B2443" s="15" t="n">
        <v>45992</v>
      </c>
      <c r="C2443" s="0" t="n">
        <v>4</v>
      </c>
      <c r="D2443" s="16" t="n">
        <v>11505</v>
      </c>
      <c r="E2443" s="16" t="n">
        <v>248</v>
      </c>
      <c r="F2443" s="16" t="n">
        <v>204</v>
      </c>
      <c r="G2443" s="16" t="n">
        <v>1189</v>
      </c>
      <c r="H2443" s="16" t="n">
        <v>141</v>
      </c>
    </row>
    <row r="2444" customFormat="false" ht="15" hidden="false" customHeight="false" outlineLevel="0" collapsed="false">
      <c r="A2444" s="0" t="n">
        <v>3218</v>
      </c>
      <c r="B2444" s="15" t="n">
        <v>46082</v>
      </c>
      <c r="C2444" s="0" t="n">
        <v>4</v>
      </c>
      <c r="D2444" s="16" t="n">
        <v>11542</v>
      </c>
      <c r="E2444" s="16" t="n">
        <v>256</v>
      </c>
      <c r="F2444" s="16" t="n">
        <v>216</v>
      </c>
      <c r="G2444" s="16" t="n">
        <v>651</v>
      </c>
      <c r="H2444" s="16" t="n">
        <v>99</v>
      </c>
    </row>
    <row r="2445" customFormat="false" ht="15" hidden="false" customHeight="false" outlineLevel="0" collapsed="false">
      <c r="A2445" s="0" t="n">
        <v>3218</v>
      </c>
      <c r="B2445" s="15" t="n">
        <v>46174</v>
      </c>
      <c r="C2445" s="0" t="n">
        <v>4</v>
      </c>
      <c r="D2445" s="16" t="n">
        <v>11618</v>
      </c>
      <c r="E2445" s="16" t="n">
        <v>311</v>
      </c>
      <c r="F2445" s="16" t="n">
        <v>246</v>
      </c>
      <c r="G2445" s="16" t="n">
        <v>823</v>
      </c>
      <c r="H2445" s="16" t="n">
        <v>147</v>
      </c>
    </row>
    <row r="2446" customFormat="false" ht="15" hidden="false" customHeight="false" outlineLevel="0" collapsed="false">
      <c r="A2446" s="0" t="n">
        <v>3219</v>
      </c>
      <c r="B2446" s="15" t="n">
        <v>45078</v>
      </c>
      <c r="C2446" s="0" t="n">
        <v>2</v>
      </c>
      <c r="D2446" s="16" t="n">
        <v>16004</v>
      </c>
      <c r="E2446" s="16" t="n">
        <v>34</v>
      </c>
      <c r="F2446" s="16" t="n">
        <v>327</v>
      </c>
      <c r="G2446" s="16" t="n">
        <v>822</v>
      </c>
      <c r="H2446" s="16" t="n">
        <v>17</v>
      </c>
    </row>
    <row r="2447" customFormat="false" ht="15" hidden="false" customHeight="false" outlineLevel="0" collapsed="false">
      <c r="A2447" s="0" t="n">
        <v>3219</v>
      </c>
      <c r="B2447" s="15" t="n">
        <v>45170</v>
      </c>
      <c r="C2447" s="0" t="n">
        <v>2</v>
      </c>
      <c r="D2447" s="16" t="n">
        <v>15991</v>
      </c>
      <c r="E2447" s="16" t="n">
        <v>37</v>
      </c>
      <c r="F2447" s="16" t="n">
        <v>320</v>
      </c>
      <c r="G2447" s="16" t="n">
        <v>959</v>
      </c>
      <c r="H2447" s="16" t="n">
        <v>21</v>
      </c>
    </row>
    <row r="2448" customFormat="false" ht="15" hidden="false" customHeight="false" outlineLevel="0" collapsed="false">
      <c r="A2448" s="0" t="n">
        <v>3219</v>
      </c>
      <c r="B2448" s="15" t="n">
        <v>45261</v>
      </c>
      <c r="C2448" s="0" t="n">
        <v>2</v>
      </c>
      <c r="D2448" s="16" t="n">
        <v>16019</v>
      </c>
      <c r="E2448" s="16" t="n">
        <v>43</v>
      </c>
      <c r="F2448" s="16" t="n">
        <v>318</v>
      </c>
      <c r="G2448" s="16" t="n">
        <v>1128</v>
      </c>
      <c r="H2448" s="16" t="n">
        <v>25</v>
      </c>
    </row>
    <row r="2449" customFormat="false" ht="15" hidden="false" customHeight="false" outlineLevel="0" collapsed="false">
      <c r="A2449" s="0" t="n">
        <v>3219</v>
      </c>
      <c r="B2449" s="15" t="n">
        <v>45352</v>
      </c>
      <c r="C2449" s="0" t="n">
        <v>2</v>
      </c>
      <c r="D2449" s="16" t="n">
        <v>16013</v>
      </c>
      <c r="E2449" s="16" t="n">
        <v>45</v>
      </c>
      <c r="F2449" s="16" t="n">
        <v>307</v>
      </c>
      <c r="G2449" s="16" t="n">
        <v>694</v>
      </c>
      <c r="H2449" s="16" t="n">
        <v>16</v>
      </c>
    </row>
    <row r="2450" customFormat="false" ht="15" hidden="false" customHeight="false" outlineLevel="0" collapsed="false">
      <c r="A2450" s="0" t="n">
        <v>3219</v>
      </c>
      <c r="B2450" s="15" t="n">
        <v>45444</v>
      </c>
      <c r="C2450" s="0" t="n">
        <v>2</v>
      </c>
      <c r="D2450" s="16" t="n">
        <v>16016</v>
      </c>
      <c r="E2450" s="16" t="n">
        <v>49</v>
      </c>
      <c r="F2450" s="16" t="n">
        <v>301</v>
      </c>
      <c r="G2450" s="16" t="n">
        <v>828</v>
      </c>
      <c r="H2450" s="16" t="n">
        <v>19</v>
      </c>
    </row>
    <row r="2451" customFormat="false" ht="15" hidden="false" customHeight="false" outlineLevel="0" collapsed="false">
      <c r="A2451" s="0" t="n">
        <v>3219</v>
      </c>
      <c r="B2451" s="15" t="n">
        <v>45536</v>
      </c>
      <c r="C2451" s="0" t="n">
        <v>2</v>
      </c>
      <c r="D2451" s="16" t="n">
        <v>16043</v>
      </c>
      <c r="E2451" s="16" t="n">
        <v>56</v>
      </c>
      <c r="F2451" s="16" t="n">
        <v>310</v>
      </c>
      <c r="G2451" s="16" t="n">
        <v>994</v>
      </c>
      <c r="H2451" s="16" t="n">
        <v>26</v>
      </c>
    </row>
    <row r="2452" customFormat="false" ht="15" hidden="false" customHeight="false" outlineLevel="0" collapsed="false">
      <c r="A2452" s="0" t="n">
        <v>3219</v>
      </c>
      <c r="B2452" s="15" t="n">
        <v>45627</v>
      </c>
      <c r="C2452" s="0" t="n">
        <v>2</v>
      </c>
      <c r="D2452" s="16" t="n">
        <v>16088</v>
      </c>
      <c r="E2452" s="16" t="n">
        <v>69</v>
      </c>
      <c r="F2452" s="16" t="n">
        <v>322</v>
      </c>
      <c r="G2452" s="16" t="n">
        <v>1155</v>
      </c>
      <c r="H2452" s="16" t="n">
        <v>39</v>
      </c>
    </row>
    <row r="2453" customFormat="false" ht="15" hidden="false" customHeight="false" outlineLevel="0" collapsed="false">
      <c r="A2453" s="0" t="n">
        <v>3219</v>
      </c>
      <c r="B2453" s="15" t="n">
        <v>45717</v>
      </c>
      <c r="C2453" s="0" t="n">
        <v>2</v>
      </c>
      <c r="D2453" s="16" t="n">
        <v>16093</v>
      </c>
      <c r="E2453" s="16" t="n">
        <v>78</v>
      </c>
      <c r="F2453" s="16" t="n">
        <v>344</v>
      </c>
      <c r="G2453" s="16" t="n">
        <v>679</v>
      </c>
      <c r="H2453" s="16" t="n">
        <v>28</v>
      </c>
    </row>
    <row r="2454" customFormat="false" ht="15" hidden="false" customHeight="false" outlineLevel="0" collapsed="false">
      <c r="A2454" s="0" t="n">
        <v>3219</v>
      </c>
      <c r="B2454" s="15" t="n">
        <v>45809</v>
      </c>
      <c r="C2454" s="0" t="n">
        <v>2</v>
      </c>
      <c r="D2454" s="16" t="n">
        <v>16093</v>
      </c>
      <c r="E2454" s="16" t="n">
        <v>93</v>
      </c>
      <c r="F2454" s="16" t="n">
        <v>349</v>
      </c>
      <c r="G2454" s="16" t="n">
        <v>836</v>
      </c>
      <c r="H2454" s="16" t="n">
        <v>40</v>
      </c>
    </row>
    <row r="2455" customFormat="false" ht="15" hidden="false" customHeight="false" outlineLevel="0" collapsed="false">
      <c r="A2455" s="0" t="n">
        <v>3219</v>
      </c>
      <c r="B2455" s="15" t="n">
        <v>45901</v>
      </c>
      <c r="C2455" s="0" t="n">
        <v>2</v>
      </c>
      <c r="D2455" s="16" t="n">
        <v>16125</v>
      </c>
      <c r="E2455" s="16" t="n">
        <v>105</v>
      </c>
      <c r="F2455" s="16" t="n">
        <v>356</v>
      </c>
      <c r="G2455" s="16" t="n">
        <v>1023</v>
      </c>
      <c r="H2455" s="16" t="n">
        <v>52</v>
      </c>
    </row>
    <row r="2456" customFormat="false" ht="15" hidden="false" customHeight="false" outlineLevel="0" collapsed="false">
      <c r="A2456" s="0" t="n">
        <v>3219</v>
      </c>
      <c r="B2456" s="15" t="n">
        <v>45992</v>
      </c>
      <c r="C2456" s="0" t="n">
        <v>2</v>
      </c>
      <c r="D2456" s="16" t="n">
        <v>16248</v>
      </c>
      <c r="E2456" s="16" t="n">
        <v>127</v>
      </c>
      <c r="F2456" s="16" t="n">
        <v>373</v>
      </c>
      <c r="G2456" s="16" t="n">
        <v>1204</v>
      </c>
      <c r="H2456" s="16" t="n">
        <v>71</v>
      </c>
    </row>
    <row r="2457" customFormat="false" ht="15" hidden="false" customHeight="false" outlineLevel="0" collapsed="false">
      <c r="A2457" s="0" t="n">
        <v>3219</v>
      </c>
      <c r="B2457" s="15" t="n">
        <v>46082</v>
      </c>
      <c r="C2457" s="0" t="n">
        <v>2</v>
      </c>
      <c r="D2457" s="16" t="n">
        <v>16245</v>
      </c>
      <c r="E2457" s="16" t="n">
        <v>144</v>
      </c>
      <c r="F2457" s="16" t="n">
        <v>385</v>
      </c>
      <c r="G2457" s="16" t="n">
        <v>645</v>
      </c>
      <c r="H2457" s="16" t="n">
        <v>61</v>
      </c>
    </row>
    <row r="2458" customFormat="false" ht="15" hidden="false" customHeight="false" outlineLevel="0" collapsed="false">
      <c r="A2458" s="0" t="n">
        <v>3219</v>
      </c>
      <c r="B2458" s="15" t="n">
        <v>46174</v>
      </c>
      <c r="C2458" s="0" t="n">
        <v>2</v>
      </c>
      <c r="D2458" s="16" t="n">
        <v>16240</v>
      </c>
      <c r="E2458" s="16" t="n">
        <v>173</v>
      </c>
      <c r="F2458" s="16" t="n">
        <v>398</v>
      </c>
      <c r="G2458" s="16" t="n">
        <v>797</v>
      </c>
      <c r="H2458" s="16" t="n">
        <v>86</v>
      </c>
    </row>
    <row r="2459" customFormat="false" ht="15" hidden="false" customHeight="false" outlineLevel="0" collapsed="false">
      <c r="A2459" s="0" t="n">
        <v>3220</v>
      </c>
      <c r="B2459" s="15" t="n">
        <v>45078</v>
      </c>
      <c r="C2459" s="0" t="n">
        <v>4</v>
      </c>
      <c r="D2459" s="16" t="n">
        <v>22321</v>
      </c>
      <c r="E2459" s="16" t="n">
        <v>220</v>
      </c>
      <c r="F2459" s="16" t="n">
        <v>198</v>
      </c>
      <c r="G2459" s="16" t="n">
        <v>4211</v>
      </c>
      <c r="H2459" s="16" t="n">
        <v>132</v>
      </c>
    </row>
    <row r="2460" customFormat="false" ht="15" hidden="false" customHeight="false" outlineLevel="0" collapsed="false">
      <c r="A2460" s="0" t="n">
        <v>3220</v>
      </c>
      <c r="B2460" s="15" t="n">
        <v>45170</v>
      </c>
      <c r="C2460" s="0" t="n">
        <v>4</v>
      </c>
      <c r="D2460" s="16" t="n">
        <v>18654</v>
      </c>
      <c r="E2460" s="16" t="n">
        <v>225</v>
      </c>
      <c r="F2460" s="16" t="n">
        <v>202</v>
      </c>
      <c r="G2460" s="16" t="n">
        <v>2782</v>
      </c>
      <c r="H2460" s="16" t="n">
        <v>134</v>
      </c>
    </row>
    <row r="2461" customFormat="false" ht="15" hidden="false" customHeight="false" outlineLevel="0" collapsed="false">
      <c r="A2461" s="0" t="n">
        <v>3220</v>
      </c>
      <c r="B2461" s="15" t="n">
        <v>45261</v>
      </c>
      <c r="C2461" s="0" t="n">
        <v>4</v>
      </c>
      <c r="D2461" s="16" t="n">
        <v>18798</v>
      </c>
      <c r="E2461" s="16" t="n">
        <v>223</v>
      </c>
      <c r="F2461" s="16" t="n">
        <v>208</v>
      </c>
      <c r="G2461" s="16" t="n">
        <v>3244</v>
      </c>
      <c r="H2461" s="16" t="n">
        <v>162</v>
      </c>
    </row>
    <row r="2462" customFormat="false" ht="15" hidden="false" customHeight="false" outlineLevel="0" collapsed="false">
      <c r="A2462" s="0" t="n">
        <v>3220</v>
      </c>
      <c r="B2462" s="15" t="n">
        <v>45352</v>
      </c>
      <c r="C2462" s="0" t="n">
        <v>4</v>
      </c>
      <c r="D2462" s="16" t="n">
        <v>18793</v>
      </c>
      <c r="E2462" s="16" t="n">
        <v>288</v>
      </c>
      <c r="F2462" s="16" t="n">
        <v>220</v>
      </c>
      <c r="G2462" s="16" t="n">
        <v>1973</v>
      </c>
      <c r="H2462" s="16" t="n">
        <v>136</v>
      </c>
    </row>
    <row r="2463" customFormat="false" ht="15" hidden="false" customHeight="false" outlineLevel="0" collapsed="false">
      <c r="A2463" s="0" t="n">
        <v>3220</v>
      </c>
      <c r="B2463" s="15" t="n">
        <v>45444</v>
      </c>
      <c r="C2463" s="0" t="n">
        <v>4</v>
      </c>
      <c r="D2463" s="16" t="n">
        <v>19090</v>
      </c>
      <c r="E2463" s="16" t="n">
        <v>320</v>
      </c>
      <c r="F2463" s="16" t="n">
        <v>227</v>
      </c>
      <c r="G2463" s="16" t="n">
        <v>2482</v>
      </c>
      <c r="H2463" s="16" t="n">
        <v>156</v>
      </c>
    </row>
    <row r="2464" customFormat="false" ht="15" hidden="false" customHeight="false" outlineLevel="0" collapsed="false">
      <c r="A2464" s="0" t="n">
        <v>3220</v>
      </c>
      <c r="B2464" s="15" t="n">
        <v>45536</v>
      </c>
      <c r="C2464" s="0" t="n">
        <v>4</v>
      </c>
      <c r="D2464" s="16" t="n">
        <v>19059</v>
      </c>
      <c r="E2464" s="16" t="n">
        <v>349</v>
      </c>
      <c r="F2464" s="16" t="n">
        <v>257</v>
      </c>
      <c r="G2464" s="16" t="n">
        <v>2852</v>
      </c>
      <c r="H2464" s="16" t="n">
        <v>184</v>
      </c>
    </row>
    <row r="2465" customFormat="false" ht="15" hidden="false" customHeight="false" outlineLevel="0" collapsed="false">
      <c r="A2465" s="0" t="n">
        <v>3220</v>
      </c>
      <c r="B2465" s="15" t="n">
        <v>45627</v>
      </c>
      <c r="C2465" s="0" t="n">
        <v>4</v>
      </c>
      <c r="D2465" s="16" t="n">
        <v>19063</v>
      </c>
      <c r="E2465" s="16" t="n">
        <v>379</v>
      </c>
      <c r="F2465" s="16" t="n">
        <v>326</v>
      </c>
      <c r="G2465" s="16" t="n">
        <v>3222</v>
      </c>
      <c r="H2465" s="16" t="n">
        <v>217</v>
      </c>
    </row>
    <row r="2466" customFormat="false" ht="15" hidden="false" customHeight="false" outlineLevel="0" collapsed="false">
      <c r="A2466" s="0" t="n">
        <v>3220</v>
      </c>
      <c r="B2466" s="15" t="n">
        <v>45717</v>
      </c>
      <c r="C2466" s="0" t="n">
        <v>4</v>
      </c>
      <c r="D2466" s="16" t="n">
        <v>18997</v>
      </c>
      <c r="E2466" s="16" t="n">
        <v>397</v>
      </c>
      <c r="F2466" s="16" t="n">
        <v>399</v>
      </c>
      <c r="G2466" s="16" t="n">
        <v>1956</v>
      </c>
      <c r="H2466" s="16" t="n">
        <v>108</v>
      </c>
    </row>
    <row r="2467" customFormat="false" ht="15" hidden="false" customHeight="false" outlineLevel="0" collapsed="false">
      <c r="A2467" s="0" t="n">
        <v>3220</v>
      </c>
      <c r="B2467" s="15" t="n">
        <v>45809</v>
      </c>
      <c r="C2467" s="0" t="n">
        <v>4</v>
      </c>
      <c r="D2467" s="16" t="n">
        <v>19113</v>
      </c>
      <c r="E2467" s="16" t="n">
        <v>434</v>
      </c>
      <c r="F2467" s="16" t="n">
        <v>464</v>
      </c>
      <c r="G2467" s="16" t="n">
        <v>2372</v>
      </c>
      <c r="H2467" s="16" t="n">
        <v>152</v>
      </c>
    </row>
    <row r="2468" customFormat="false" ht="15" hidden="false" customHeight="false" outlineLevel="0" collapsed="false">
      <c r="A2468" s="0" t="n">
        <v>3220</v>
      </c>
      <c r="B2468" s="15" t="n">
        <v>45901</v>
      </c>
      <c r="C2468" s="0" t="n">
        <v>4</v>
      </c>
      <c r="D2468" s="16" t="n">
        <v>19155</v>
      </c>
      <c r="E2468" s="16" t="n">
        <v>459</v>
      </c>
      <c r="F2468" s="16" t="n">
        <v>523</v>
      </c>
      <c r="G2468" s="16" t="n">
        <v>2785</v>
      </c>
      <c r="H2468" s="16" t="n">
        <v>179</v>
      </c>
    </row>
    <row r="2469" customFormat="false" ht="15" hidden="false" customHeight="false" outlineLevel="0" collapsed="false">
      <c r="A2469" s="0" t="n">
        <v>3220</v>
      </c>
      <c r="B2469" s="15" t="n">
        <v>45992</v>
      </c>
      <c r="C2469" s="0" t="n">
        <v>4</v>
      </c>
      <c r="D2469" s="16" t="n">
        <v>19063</v>
      </c>
      <c r="E2469" s="16" t="n">
        <v>516</v>
      </c>
      <c r="F2469" s="16" t="n">
        <v>576</v>
      </c>
      <c r="G2469" s="16" t="n">
        <v>3129</v>
      </c>
      <c r="H2469" s="16" t="n">
        <v>244</v>
      </c>
    </row>
    <row r="2470" customFormat="false" ht="15" hidden="false" customHeight="false" outlineLevel="0" collapsed="false">
      <c r="A2470" s="0" t="n">
        <v>3220</v>
      </c>
      <c r="B2470" s="15" t="n">
        <v>46082</v>
      </c>
      <c r="C2470" s="0" t="n">
        <v>4</v>
      </c>
      <c r="D2470" s="16" t="n">
        <v>19127</v>
      </c>
      <c r="E2470" s="16" t="n">
        <v>551</v>
      </c>
      <c r="F2470" s="16" t="n">
        <v>629</v>
      </c>
      <c r="G2470" s="16" t="n">
        <v>1877</v>
      </c>
      <c r="H2470" s="16" t="n">
        <v>191</v>
      </c>
    </row>
    <row r="2471" customFormat="false" ht="15" hidden="false" customHeight="false" outlineLevel="0" collapsed="false">
      <c r="A2471" s="0" t="n">
        <v>3220</v>
      </c>
      <c r="B2471" s="15" t="n">
        <v>46174</v>
      </c>
      <c r="C2471" s="0" t="n">
        <v>4</v>
      </c>
      <c r="D2471" s="16" t="n">
        <v>19113</v>
      </c>
      <c r="E2471" s="16" t="n">
        <v>602</v>
      </c>
      <c r="F2471" s="16" t="n">
        <v>703</v>
      </c>
      <c r="G2471" s="16" t="n">
        <v>2305</v>
      </c>
      <c r="H2471" s="16" t="n">
        <v>253</v>
      </c>
    </row>
    <row r="2472" customFormat="false" ht="15" hidden="false" customHeight="false" outlineLevel="0" collapsed="false">
      <c r="A2472" s="0" t="n">
        <v>3221</v>
      </c>
      <c r="B2472" s="15" t="n">
        <v>45078</v>
      </c>
      <c r="C2472" s="0" t="n">
        <v>3</v>
      </c>
      <c r="D2472" s="16" t="n">
        <v>5558</v>
      </c>
      <c r="E2472" s="16" t="n">
        <v>29</v>
      </c>
      <c r="F2472" s="16" t="n">
        <v>80</v>
      </c>
      <c r="G2472" s="16" t="n">
        <v>315</v>
      </c>
      <c r="H2472" s="16" t="n">
        <v>13</v>
      </c>
    </row>
    <row r="2473" customFormat="false" ht="15" hidden="false" customHeight="false" outlineLevel="0" collapsed="false">
      <c r="A2473" s="0" t="n">
        <v>3221</v>
      </c>
      <c r="B2473" s="15" t="n">
        <v>45170</v>
      </c>
      <c r="C2473" s="0" t="n">
        <v>3</v>
      </c>
      <c r="D2473" s="16" t="n">
        <v>5513</v>
      </c>
      <c r="E2473" s="16" t="n">
        <v>33</v>
      </c>
      <c r="F2473" s="16" t="n">
        <v>81</v>
      </c>
      <c r="G2473" s="16" t="n">
        <v>364</v>
      </c>
      <c r="H2473" s="16" t="n">
        <v>18</v>
      </c>
    </row>
    <row r="2474" customFormat="false" ht="15" hidden="false" customHeight="false" outlineLevel="0" collapsed="false">
      <c r="A2474" s="0" t="n">
        <v>3221</v>
      </c>
      <c r="B2474" s="15" t="n">
        <v>45261</v>
      </c>
      <c r="C2474" s="0" t="n">
        <v>3</v>
      </c>
      <c r="D2474" s="16" t="n">
        <v>5444</v>
      </c>
      <c r="E2474" s="16" t="n">
        <v>35</v>
      </c>
      <c r="F2474" s="16" t="n">
        <v>78</v>
      </c>
      <c r="G2474" s="16" t="n">
        <v>426</v>
      </c>
      <c r="H2474" s="16" t="n">
        <v>20</v>
      </c>
    </row>
    <row r="2475" customFormat="false" ht="15" hidden="false" customHeight="false" outlineLevel="0" collapsed="false">
      <c r="A2475" s="0" t="n">
        <v>3221</v>
      </c>
      <c r="B2475" s="15" t="n">
        <v>45352</v>
      </c>
      <c r="C2475" s="0" t="n">
        <v>3</v>
      </c>
      <c r="D2475" s="16" t="n">
        <v>5406</v>
      </c>
      <c r="E2475" s="16" t="n">
        <v>38</v>
      </c>
      <c r="F2475" s="16" t="n">
        <v>82</v>
      </c>
      <c r="G2475" s="16" t="n">
        <v>242</v>
      </c>
      <c r="H2475" s="16" t="n">
        <v>19</v>
      </c>
    </row>
    <row r="2476" customFormat="false" ht="15" hidden="false" customHeight="false" outlineLevel="0" collapsed="false">
      <c r="A2476" s="0" t="n">
        <v>3221</v>
      </c>
      <c r="B2476" s="15" t="n">
        <v>45444</v>
      </c>
      <c r="C2476" s="0" t="n">
        <v>3</v>
      </c>
      <c r="D2476" s="16" t="n">
        <v>5344</v>
      </c>
      <c r="E2476" s="16" t="n">
        <v>41</v>
      </c>
      <c r="F2476" s="16" t="n">
        <v>76</v>
      </c>
      <c r="G2476" s="16" t="n">
        <v>311</v>
      </c>
      <c r="H2476" s="16" t="n">
        <v>22</v>
      </c>
    </row>
    <row r="2477" customFormat="false" ht="15" hidden="false" customHeight="false" outlineLevel="0" collapsed="false">
      <c r="A2477" s="0" t="n">
        <v>3221</v>
      </c>
      <c r="B2477" s="15" t="n">
        <v>45536</v>
      </c>
      <c r="C2477" s="0" t="n">
        <v>3</v>
      </c>
      <c r="D2477" s="16" t="n">
        <v>5266</v>
      </c>
      <c r="E2477" s="16" t="n">
        <v>41</v>
      </c>
      <c r="F2477" s="16" t="n">
        <v>73</v>
      </c>
      <c r="G2477" s="16" t="n">
        <v>361</v>
      </c>
      <c r="H2477" s="16" t="n">
        <v>22</v>
      </c>
    </row>
    <row r="2478" customFormat="false" ht="15" hidden="false" customHeight="false" outlineLevel="0" collapsed="false">
      <c r="A2478" s="0" t="n">
        <v>3221</v>
      </c>
      <c r="B2478" s="15" t="n">
        <v>45627</v>
      </c>
      <c r="C2478" s="0" t="n">
        <v>3</v>
      </c>
      <c r="D2478" s="16" t="n">
        <v>5206</v>
      </c>
      <c r="E2478" s="16" t="n">
        <v>42</v>
      </c>
      <c r="F2478" s="16" t="n">
        <v>77</v>
      </c>
      <c r="G2478" s="16" t="n">
        <v>407</v>
      </c>
      <c r="H2478" s="16" t="n">
        <v>23</v>
      </c>
    </row>
    <row r="2479" customFormat="false" ht="15" hidden="false" customHeight="false" outlineLevel="0" collapsed="false">
      <c r="A2479" s="0" t="n">
        <v>3221</v>
      </c>
      <c r="B2479" s="15" t="n">
        <v>45717</v>
      </c>
      <c r="C2479" s="0" t="n">
        <v>3</v>
      </c>
      <c r="D2479" s="16" t="n">
        <v>5126</v>
      </c>
      <c r="E2479" s="16" t="n">
        <v>42</v>
      </c>
      <c r="F2479" s="16" t="n">
        <v>76</v>
      </c>
      <c r="G2479" s="16" t="n">
        <v>206</v>
      </c>
      <c r="H2479" s="16" t="n">
        <v>1</v>
      </c>
    </row>
    <row r="2480" customFormat="false" ht="15" hidden="false" customHeight="false" outlineLevel="0" collapsed="false">
      <c r="A2480" s="0" t="n">
        <v>3221</v>
      </c>
      <c r="B2480" s="15" t="n">
        <v>45809</v>
      </c>
      <c r="C2480" s="0" t="n">
        <v>3</v>
      </c>
      <c r="D2480" s="16" t="n">
        <v>5097</v>
      </c>
      <c r="E2480" s="16" t="n">
        <v>46</v>
      </c>
      <c r="F2480" s="16" t="n">
        <v>80</v>
      </c>
      <c r="G2480" s="16" t="n">
        <v>242</v>
      </c>
      <c r="H2480" s="16" t="n">
        <v>4</v>
      </c>
    </row>
    <row r="2481" customFormat="false" ht="15" hidden="false" customHeight="false" outlineLevel="0" collapsed="false">
      <c r="A2481" s="0" t="n">
        <v>3221</v>
      </c>
      <c r="B2481" s="15" t="n">
        <v>45901</v>
      </c>
      <c r="C2481" s="0" t="n">
        <v>3</v>
      </c>
      <c r="D2481" s="16" t="n">
        <v>5048</v>
      </c>
      <c r="E2481" s="16" t="n">
        <v>47</v>
      </c>
      <c r="F2481" s="16" t="n">
        <v>85</v>
      </c>
      <c r="G2481" s="16" t="n">
        <v>283</v>
      </c>
      <c r="H2481" s="16" t="n">
        <v>5</v>
      </c>
    </row>
    <row r="2482" customFormat="false" ht="15" hidden="false" customHeight="false" outlineLevel="0" collapsed="false">
      <c r="A2482" s="0" t="n">
        <v>3221</v>
      </c>
      <c r="B2482" s="15" t="n">
        <v>45992</v>
      </c>
      <c r="C2482" s="0" t="n">
        <v>3</v>
      </c>
      <c r="D2482" s="16" t="n">
        <v>5033</v>
      </c>
      <c r="E2482" s="16" t="n">
        <v>50</v>
      </c>
      <c r="F2482" s="16" t="n">
        <v>85</v>
      </c>
      <c r="G2482" s="16" t="n">
        <v>323</v>
      </c>
      <c r="H2482" s="16" t="n">
        <v>6</v>
      </c>
    </row>
    <row r="2483" customFormat="false" ht="15" hidden="false" customHeight="false" outlineLevel="0" collapsed="false">
      <c r="A2483" s="0" t="n">
        <v>3221</v>
      </c>
      <c r="B2483" s="15" t="n">
        <v>46082</v>
      </c>
      <c r="C2483" s="0" t="n">
        <v>3</v>
      </c>
      <c r="D2483" s="16" t="n">
        <v>4989</v>
      </c>
      <c r="E2483" s="16" t="n">
        <v>55</v>
      </c>
      <c r="F2483" s="16" t="n">
        <v>85</v>
      </c>
      <c r="G2483" s="16" t="n">
        <v>147</v>
      </c>
      <c r="H2483" s="16" t="n">
        <v>7</v>
      </c>
    </row>
    <row r="2484" customFormat="false" ht="15" hidden="false" customHeight="false" outlineLevel="0" collapsed="false">
      <c r="A2484" s="0" t="n">
        <v>3221</v>
      </c>
      <c r="B2484" s="15" t="n">
        <v>46174</v>
      </c>
      <c r="C2484" s="0" t="n">
        <v>3</v>
      </c>
      <c r="D2484" s="16" t="n">
        <v>4960</v>
      </c>
      <c r="E2484" s="16" t="n">
        <v>56</v>
      </c>
      <c r="F2484" s="16" t="n">
        <v>91</v>
      </c>
      <c r="G2484" s="16" t="n">
        <v>198</v>
      </c>
      <c r="H2484" s="16" t="n">
        <v>10</v>
      </c>
    </row>
    <row r="2485" customFormat="false" ht="15" hidden="false" customHeight="false" outlineLevel="0" collapsed="false">
      <c r="A2485" s="0" t="n">
        <v>3222</v>
      </c>
      <c r="B2485" s="15" t="n">
        <v>45078</v>
      </c>
      <c r="C2485" s="0" t="n">
        <v>2</v>
      </c>
      <c r="D2485" s="16" t="n">
        <v>15847</v>
      </c>
      <c r="E2485" s="16" t="n">
        <v>40</v>
      </c>
      <c r="F2485" s="16" t="n">
        <v>261</v>
      </c>
      <c r="G2485" s="16" t="n">
        <v>944</v>
      </c>
      <c r="H2485" s="16" t="n">
        <v>24</v>
      </c>
    </row>
    <row r="2486" customFormat="false" ht="15" hidden="false" customHeight="false" outlineLevel="0" collapsed="false">
      <c r="A2486" s="0" t="n">
        <v>3222</v>
      </c>
      <c r="B2486" s="15" t="n">
        <v>45170</v>
      </c>
      <c r="C2486" s="0" t="n">
        <v>2</v>
      </c>
      <c r="D2486" s="16" t="n">
        <v>15999</v>
      </c>
      <c r="E2486" s="16" t="n">
        <v>51</v>
      </c>
      <c r="F2486" s="16" t="n">
        <v>265</v>
      </c>
      <c r="G2486" s="16" t="n">
        <v>1170</v>
      </c>
      <c r="H2486" s="16" t="n">
        <v>34</v>
      </c>
    </row>
    <row r="2487" customFormat="false" ht="15" hidden="false" customHeight="false" outlineLevel="0" collapsed="false">
      <c r="A2487" s="0" t="n">
        <v>3222</v>
      </c>
      <c r="B2487" s="15" t="n">
        <v>45261</v>
      </c>
      <c r="C2487" s="0" t="n">
        <v>2</v>
      </c>
      <c r="D2487" s="16" t="n">
        <v>16037</v>
      </c>
      <c r="E2487" s="16" t="n">
        <v>64</v>
      </c>
      <c r="F2487" s="16" t="n">
        <v>269</v>
      </c>
      <c r="G2487" s="16" t="n">
        <v>1352</v>
      </c>
      <c r="H2487" s="16" t="n">
        <v>46</v>
      </c>
    </row>
    <row r="2488" customFormat="false" ht="15" hidden="false" customHeight="false" outlineLevel="0" collapsed="false">
      <c r="A2488" s="0" t="n">
        <v>3222</v>
      </c>
      <c r="B2488" s="15" t="n">
        <v>45352</v>
      </c>
      <c r="C2488" s="0" t="n">
        <v>2</v>
      </c>
      <c r="D2488" s="16" t="n">
        <v>16130</v>
      </c>
      <c r="E2488" s="16" t="n">
        <v>76</v>
      </c>
      <c r="F2488" s="16" t="n">
        <v>271</v>
      </c>
      <c r="G2488" s="16" t="n">
        <v>809</v>
      </c>
      <c r="H2488" s="16" t="n">
        <v>41</v>
      </c>
    </row>
    <row r="2489" customFormat="false" ht="15" hidden="false" customHeight="false" outlineLevel="0" collapsed="false">
      <c r="A2489" s="0" t="n">
        <v>3222</v>
      </c>
      <c r="B2489" s="15" t="n">
        <v>45444</v>
      </c>
      <c r="C2489" s="0" t="n">
        <v>2</v>
      </c>
      <c r="D2489" s="16" t="n">
        <v>16250</v>
      </c>
      <c r="E2489" s="16" t="n">
        <v>83</v>
      </c>
      <c r="F2489" s="16" t="n">
        <v>264</v>
      </c>
      <c r="G2489" s="16" t="n">
        <v>1001</v>
      </c>
      <c r="H2489" s="16" t="n">
        <v>48</v>
      </c>
    </row>
    <row r="2490" customFormat="false" ht="15" hidden="false" customHeight="false" outlineLevel="0" collapsed="false">
      <c r="A2490" s="0" t="n">
        <v>3222</v>
      </c>
      <c r="B2490" s="15" t="n">
        <v>45536</v>
      </c>
      <c r="C2490" s="0" t="n">
        <v>2</v>
      </c>
      <c r="D2490" s="16" t="n">
        <v>16275</v>
      </c>
      <c r="E2490" s="16" t="n">
        <v>91</v>
      </c>
      <c r="F2490" s="16" t="n">
        <v>270</v>
      </c>
      <c r="G2490" s="16" t="n">
        <v>1180</v>
      </c>
      <c r="H2490" s="16" t="n">
        <v>58</v>
      </c>
    </row>
    <row r="2491" customFormat="false" ht="15" hidden="false" customHeight="false" outlineLevel="0" collapsed="false">
      <c r="A2491" s="0" t="n">
        <v>3222</v>
      </c>
      <c r="B2491" s="15" t="n">
        <v>45627</v>
      </c>
      <c r="C2491" s="0" t="n">
        <v>2</v>
      </c>
      <c r="D2491" s="16" t="n">
        <v>16373</v>
      </c>
      <c r="E2491" s="16" t="n">
        <v>96</v>
      </c>
      <c r="F2491" s="16" t="n">
        <v>279</v>
      </c>
      <c r="G2491" s="16" t="n">
        <v>1344</v>
      </c>
      <c r="H2491" s="16" t="n">
        <v>62</v>
      </c>
    </row>
    <row r="2492" customFormat="false" ht="15" hidden="false" customHeight="false" outlineLevel="0" collapsed="false">
      <c r="A2492" s="0" t="n">
        <v>3222</v>
      </c>
      <c r="B2492" s="15" t="n">
        <v>45717</v>
      </c>
      <c r="C2492" s="0" t="n">
        <v>2</v>
      </c>
      <c r="D2492" s="16" t="n">
        <v>16415</v>
      </c>
      <c r="E2492" s="16" t="n">
        <v>107</v>
      </c>
      <c r="F2492" s="16" t="n">
        <v>295</v>
      </c>
      <c r="G2492" s="16" t="n">
        <v>745</v>
      </c>
      <c r="H2492" s="16" t="n">
        <v>31</v>
      </c>
    </row>
    <row r="2493" customFormat="false" ht="15" hidden="false" customHeight="false" outlineLevel="0" collapsed="false">
      <c r="A2493" s="0" t="n">
        <v>3222</v>
      </c>
      <c r="B2493" s="15" t="n">
        <v>45809</v>
      </c>
      <c r="C2493" s="0" t="n">
        <v>2</v>
      </c>
      <c r="D2493" s="16" t="n">
        <v>16486</v>
      </c>
      <c r="E2493" s="16" t="n">
        <v>128</v>
      </c>
      <c r="F2493" s="16" t="n">
        <v>309</v>
      </c>
      <c r="G2493" s="16" t="n">
        <v>944</v>
      </c>
      <c r="H2493" s="16" t="n">
        <v>48</v>
      </c>
    </row>
    <row r="2494" customFormat="false" ht="15" hidden="false" customHeight="false" outlineLevel="0" collapsed="false">
      <c r="A2494" s="0" t="n">
        <v>3222</v>
      </c>
      <c r="B2494" s="15" t="n">
        <v>45901</v>
      </c>
      <c r="C2494" s="0" t="n">
        <v>2</v>
      </c>
      <c r="D2494" s="16" t="n">
        <v>16439</v>
      </c>
      <c r="E2494" s="16" t="n">
        <v>149</v>
      </c>
      <c r="F2494" s="16" t="n">
        <v>325</v>
      </c>
      <c r="G2494" s="16" t="n">
        <v>1123</v>
      </c>
      <c r="H2494" s="16" t="n">
        <v>66</v>
      </c>
    </row>
    <row r="2495" customFormat="false" ht="15" hidden="false" customHeight="false" outlineLevel="0" collapsed="false">
      <c r="A2495" s="0" t="n">
        <v>3222</v>
      </c>
      <c r="B2495" s="15" t="n">
        <v>45992</v>
      </c>
      <c r="C2495" s="0" t="n">
        <v>2</v>
      </c>
      <c r="D2495" s="16" t="n">
        <v>16471</v>
      </c>
      <c r="E2495" s="16" t="n">
        <v>171</v>
      </c>
      <c r="F2495" s="16" t="n">
        <v>343</v>
      </c>
      <c r="G2495" s="16" t="n">
        <v>1332</v>
      </c>
      <c r="H2495" s="16" t="n">
        <v>86</v>
      </c>
    </row>
    <row r="2496" customFormat="false" ht="15" hidden="false" customHeight="false" outlineLevel="0" collapsed="false">
      <c r="A2496" s="0" t="n">
        <v>3222</v>
      </c>
      <c r="B2496" s="15" t="n">
        <v>46082</v>
      </c>
      <c r="C2496" s="0" t="n">
        <v>2</v>
      </c>
      <c r="D2496" s="16" t="n">
        <v>16472</v>
      </c>
      <c r="E2496" s="16" t="n">
        <v>195</v>
      </c>
      <c r="F2496" s="16" t="n">
        <v>352</v>
      </c>
      <c r="G2496" s="16" t="n">
        <v>743</v>
      </c>
      <c r="H2496" s="16" t="n">
        <v>73</v>
      </c>
    </row>
    <row r="2497" customFormat="false" ht="15" hidden="false" customHeight="false" outlineLevel="0" collapsed="false">
      <c r="A2497" s="0" t="n">
        <v>3222</v>
      </c>
      <c r="B2497" s="15" t="n">
        <v>46174</v>
      </c>
      <c r="C2497" s="0" t="n">
        <v>2</v>
      </c>
      <c r="D2497" s="16" t="n">
        <v>16558</v>
      </c>
      <c r="E2497" s="16" t="n">
        <v>237</v>
      </c>
      <c r="F2497" s="16" t="n">
        <v>378</v>
      </c>
      <c r="G2497" s="16" t="n">
        <v>935</v>
      </c>
      <c r="H2497" s="16" t="n">
        <v>112</v>
      </c>
    </row>
    <row r="2498" customFormat="false" ht="15" hidden="false" customHeight="false" outlineLevel="0" collapsed="false">
      <c r="A2498" s="0" t="n">
        <v>3223</v>
      </c>
      <c r="B2498" s="15" t="n">
        <v>45078</v>
      </c>
      <c r="C2498" s="0" t="n">
        <v>1</v>
      </c>
      <c r="D2498" s="16" t="n">
        <v>10679</v>
      </c>
      <c r="E2498" s="16" t="n">
        <v>39</v>
      </c>
      <c r="F2498" s="16" t="n">
        <v>192</v>
      </c>
      <c r="G2498" s="16" t="n">
        <v>583</v>
      </c>
      <c r="H2498" s="16" t="n">
        <v>23</v>
      </c>
    </row>
    <row r="2499" customFormat="false" ht="15" hidden="false" customHeight="false" outlineLevel="0" collapsed="false">
      <c r="A2499" s="0" t="n">
        <v>3223</v>
      </c>
      <c r="B2499" s="15" t="n">
        <v>45170</v>
      </c>
      <c r="C2499" s="0" t="n">
        <v>1</v>
      </c>
      <c r="D2499" s="16" t="n">
        <v>10739</v>
      </c>
      <c r="E2499" s="16" t="n">
        <v>48</v>
      </c>
      <c r="F2499" s="16" t="n">
        <v>189</v>
      </c>
      <c r="G2499" s="16" t="n">
        <v>692</v>
      </c>
      <c r="H2499" s="16" t="n">
        <v>32</v>
      </c>
    </row>
    <row r="2500" customFormat="false" ht="15" hidden="false" customHeight="false" outlineLevel="0" collapsed="false">
      <c r="A2500" s="0" t="n">
        <v>3223</v>
      </c>
      <c r="B2500" s="15" t="n">
        <v>45261</v>
      </c>
      <c r="C2500" s="0" t="n">
        <v>1</v>
      </c>
      <c r="D2500" s="16" t="n">
        <v>10864</v>
      </c>
      <c r="E2500" s="16" t="n">
        <v>51</v>
      </c>
      <c r="F2500" s="16" t="n">
        <v>194</v>
      </c>
      <c r="G2500" s="16" t="n">
        <v>834</v>
      </c>
      <c r="H2500" s="16" t="n">
        <v>35</v>
      </c>
    </row>
    <row r="2501" customFormat="false" ht="15" hidden="false" customHeight="false" outlineLevel="0" collapsed="false">
      <c r="A2501" s="0" t="n">
        <v>3223</v>
      </c>
      <c r="B2501" s="15" t="n">
        <v>45352</v>
      </c>
      <c r="C2501" s="0" t="n">
        <v>1</v>
      </c>
      <c r="D2501" s="16" t="n">
        <v>10960</v>
      </c>
      <c r="E2501" s="16" t="n">
        <v>51</v>
      </c>
      <c r="F2501" s="16" t="n">
        <v>193</v>
      </c>
      <c r="G2501" s="16" t="n">
        <v>529</v>
      </c>
      <c r="H2501" s="16" t="n">
        <v>19</v>
      </c>
    </row>
    <row r="2502" customFormat="false" ht="15" hidden="false" customHeight="false" outlineLevel="0" collapsed="false">
      <c r="A2502" s="0" t="n">
        <v>3223</v>
      </c>
      <c r="B2502" s="15" t="n">
        <v>45444</v>
      </c>
      <c r="C2502" s="0" t="n">
        <v>1</v>
      </c>
      <c r="D2502" s="16" t="n">
        <v>10956</v>
      </c>
      <c r="E2502" s="16" t="n">
        <v>58</v>
      </c>
      <c r="F2502" s="16" t="n">
        <v>202</v>
      </c>
      <c r="G2502" s="16" t="n">
        <v>644</v>
      </c>
      <c r="H2502" s="16" t="n">
        <v>26</v>
      </c>
    </row>
    <row r="2503" customFormat="false" ht="15" hidden="false" customHeight="false" outlineLevel="0" collapsed="false">
      <c r="A2503" s="0" t="n">
        <v>3223</v>
      </c>
      <c r="B2503" s="15" t="n">
        <v>45536</v>
      </c>
      <c r="C2503" s="0" t="n">
        <v>1</v>
      </c>
      <c r="D2503" s="16" t="n">
        <v>11068</v>
      </c>
      <c r="E2503" s="16" t="n">
        <v>70</v>
      </c>
      <c r="F2503" s="16" t="n">
        <v>212</v>
      </c>
      <c r="G2503" s="16" t="n">
        <v>793</v>
      </c>
      <c r="H2503" s="16" t="n">
        <v>37</v>
      </c>
    </row>
    <row r="2504" customFormat="false" ht="15" hidden="false" customHeight="false" outlineLevel="0" collapsed="false">
      <c r="A2504" s="0" t="n">
        <v>3223</v>
      </c>
      <c r="B2504" s="15" t="n">
        <v>45627</v>
      </c>
      <c r="C2504" s="0" t="n">
        <v>1</v>
      </c>
      <c r="D2504" s="16" t="n">
        <v>11135</v>
      </c>
      <c r="E2504" s="16" t="n">
        <v>78</v>
      </c>
      <c r="F2504" s="16" t="n">
        <v>215</v>
      </c>
      <c r="G2504" s="16" t="n">
        <v>942</v>
      </c>
      <c r="H2504" s="16" t="n">
        <v>45</v>
      </c>
    </row>
    <row r="2505" customFormat="false" ht="15" hidden="false" customHeight="false" outlineLevel="0" collapsed="false">
      <c r="A2505" s="0" t="n">
        <v>3223</v>
      </c>
      <c r="B2505" s="15" t="n">
        <v>45717</v>
      </c>
      <c r="C2505" s="0" t="n">
        <v>1</v>
      </c>
      <c r="D2505" s="16" t="n">
        <v>11169</v>
      </c>
      <c r="E2505" s="16" t="n">
        <v>85</v>
      </c>
      <c r="F2505" s="16" t="n">
        <v>226</v>
      </c>
      <c r="G2505" s="16" t="n">
        <v>544</v>
      </c>
      <c r="H2505" s="16" t="n">
        <v>25</v>
      </c>
    </row>
    <row r="2506" customFormat="false" ht="15" hidden="false" customHeight="false" outlineLevel="0" collapsed="false">
      <c r="A2506" s="0" t="n">
        <v>3223</v>
      </c>
      <c r="B2506" s="15" t="n">
        <v>45809</v>
      </c>
      <c r="C2506" s="0" t="n">
        <v>1</v>
      </c>
      <c r="D2506" s="16" t="n">
        <v>11280</v>
      </c>
      <c r="E2506" s="16" t="n">
        <v>96</v>
      </c>
      <c r="F2506" s="16" t="n">
        <v>252</v>
      </c>
      <c r="G2506" s="16" t="n">
        <v>700</v>
      </c>
      <c r="H2506" s="16" t="n">
        <v>32</v>
      </c>
    </row>
    <row r="2507" customFormat="false" ht="15" hidden="false" customHeight="false" outlineLevel="0" collapsed="false">
      <c r="A2507" s="0" t="n">
        <v>3223</v>
      </c>
      <c r="B2507" s="15" t="n">
        <v>45901</v>
      </c>
      <c r="C2507" s="0" t="n">
        <v>1</v>
      </c>
      <c r="D2507" s="16" t="n">
        <v>11301</v>
      </c>
      <c r="E2507" s="16" t="n">
        <v>106</v>
      </c>
      <c r="F2507" s="16" t="n">
        <v>263</v>
      </c>
      <c r="G2507" s="16" t="n">
        <v>832</v>
      </c>
      <c r="H2507" s="16" t="n">
        <v>42</v>
      </c>
    </row>
    <row r="2508" customFormat="false" ht="15" hidden="false" customHeight="false" outlineLevel="0" collapsed="false">
      <c r="A2508" s="0" t="n">
        <v>3223</v>
      </c>
      <c r="B2508" s="15" t="n">
        <v>45992</v>
      </c>
      <c r="C2508" s="0" t="n">
        <v>1</v>
      </c>
      <c r="D2508" s="16" t="n">
        <v>11380</v>
      </c>
      <c r="E2508" s="16" t="n">
        <v>121</v>
      </c>
      <c r="F2508" s="16" t="n">
        <v>269</v>
      </c>
      <c r="G2508" s="16" t="n">
        <v>973</v>
      </c>
      <c r="H2508" s="16" t="n">
        <v>54</v>
      </c>
    </row>
    <row r="2509" customFormat="false" ht="15" hidden="false" customHeight="false" outlineLevel="0" collapsed="false">
      <c r="A2509" s="0" t="n">
        <v>3223</v>
      </c>
      <c r="B2509" s="15" t="n">
        <v>46082</v>
      </c>
      <c r="C2509" s="0" t="n">
        <v>1</v>
      </c>
      <c r="D2509" s="16" t="n">
        <v>11521</v>
      </c>
      <c r="E2509" s="16" t="n">
        <v>135</v>
      </c>
      <c r="F2509" s="16" t="n">
        <v>280</v>
      </c>
      <c r="G2509" s="16" t="n">
        <v>520</v>
      </c>
      <c r="H2509" s="16" t="n">
        <v>37</v>
      </c>
    </row>
    <row r="2510" customFormat="false" ht="15" hidden="false" customHeight="false" outlineLevel="0" collapsed="false">
      <c r="A2510" s="0" t="n">
        <v>3223</v>
      </c>
      <c r="B2510" s="15" t="n">
        <v>46174</v>
      </c>
      <c r="C2510" s="0" t="n">
        <v>1</v>
      </c>
      <c r="D2510" s="16" t="n">
        <v>11648</v>
      </c>
      <c r="E2510" s="16" t="n">
        <v>170</v>
      </c>
      <c r="F2510" s="16" t="n">
        <v>309</v>
      </c>
      <c r="G2510" s="16" t="n">
        <v>677</v>
      </c>
      <c r="H2510" s="16" t="n">
        <v>68</v>
      </c>
    </row>
    <row r="2511" customFormat="false" ht="15" hidden="false" customHeight="false" outlineLevel="0" collapsed="false">
      <c r="A2511" s="0" t="n">
        <v>3224</v>
      </c>
      <c r="B2511" s="15" t="n">
        <v>45078</v>
      </c>
      <c r="C2511" s="0" t="n">
        <v>2</v>
      </c>
      <c r="D2511" s="16" t="n">
        <v>12874</v>
      </c>
      <c r="E2511" s="16" t="n">
        <v>26</v>
      </c>
      <c r="F2511" s="16" t="n">
        <v>190</v>
      </c>
      <c r="G2511" s="16" t="n">
        <v>755</v>
      </c>
      <c r="H2511" s="16" t="n">
        <v>15</v>
      </c>
    </row>
    <row r="2512" customFormat="false" ht="15" hidden="false" customHeight="false" outlineLevel="0" collapsed="false">
      <c r="A2512" s="0" t="n">
        <v>3224</v>
      </c>
      <c r="B2512" s="15" t="n">
        <v>45170</v>
      </c>
      <c r="C2512" s="0" t="n">
        <v>2</v>
      </c>
      <c r="D2512" s="16" t="n">
        <v>12966</v>
      </c>
      <c r="E2512" s="16" t="n">
        <v>32</v>
      </c>
      <c r="F2512" s="16" t="n">
        <v>190</v>
      </c>
      <c r="G2512" s="16" t="n">
        <v>917</v>
      </c>
      <c r="H2512" s="16" t="n">
        <v>21</v>
      </c>
    </row>
    <row r="2513" customFormat="false" ht="15" hidden="false" customHeight="false" outlineLevel="0" collapsed="false">
      <c r="A2513" s="0" t="n">
        <v>3224</v>
      </c>
      <c r="B2513" s="15" t="n">
        <v>45261</v>
      </c>
      <c r="C2513" s="0" t="n">
        <v>2</v>
      </c>
      <c r="D2513" s="16" t="n">
        <v>13191</v>
      </c>
      <c r="E2513" s="16" t="n">
        <v>38</v>
      </c>
      <c r="F2513" s="16" t="n">
        <v>196</v>
      </c>
      <c r="G2513" s="16" t="n">
        <v>1127</v>
      </c>
      <c r="H2513" s="16" t="n">
        <v>27</v>
      </c>
    </row>
    <row r="2514" customFormat="false" ht="15" hidden="false" customHeight="false" outlineLevel="0" collapsed="false">
      <c r="A2514" s="0" t="n">
        <v>3224</v>
      </c>
      <c r="B2514" s="15" t="n">
        <v>45352</v>
      </c>
      <c r="C2514" s="0" t="n">
        <v>2</v>
      </c>
      <c r="D2514" s="16" t="n">
        <v>13351</v>
      </c>
      <c r="E2514" s="16" t="n">
        <v>42</v>
      </c>
      <c r="F2514" s="16" t="n">
        <v>199</v>
      </c>
      <c r="G2514" s="16" t="n">
        <v>666</v>
      </c>
      <c r="H2514" s="16" t="n">
        <v>22</v>
      </c>
    </row>
    <row r="2515" customFormat="false" ht="15" hidden="false" customHeight="false" outlineLevel="0" collapsed="false">
      <c r="A2515" s="0" t="n">
        <v>3224</v>
      </c>
      <c r="B2515" s="15" t="n">
        <v>45444</v>
      </c>
      <c r="C2515" s="0" t="n">
        <v>2</v>
      </c>
      <c r="D2515" s="16" t="n">
        <v>13458</v>
      </c>
      <c r="E2515" s="16" t="n">
        <v>51</v>
      </c>
      <c r="F2515" s="16" t="n">
        <v>211</v>
      </c>
      <c r="G2515" s="16" t="n">
        <v>859</v>
      </c>
      <c r="H2515" s="16" t="n">
        <v>30</v>
      </c>
    </row>
    <row r="2516" customFormat="false" ht="15" hidden="false" customHeight="false" outlineLevel="0" collapsed="false">
      <c r="A2516" s="0" t="n">
        <v>3224</v>
      </c>
      <c r="B2516" s="15" t="n">
        <v>45536</v>
      </c>
      <c r="C2516" s="0" t="n">
        <v>2</v>
      </c>
      <c r="D2516" s="16" t="n">
        <v>13543</v>
      </c>
      <c r="E2516" s="16" t="n">
        <v>57</v>
      </c>
      <c r="F2516" s="16" t="n">
        <v>216</v>
      </c>
      <c r="G2516" s="16" t="n">
        <v>997</v>
      </c>
      <c r="H2516" s="16" t="n">
        <v>37</v>
      </c>
    </row>
    <row r="2517" customFormat="false" ht="15" hidden="false" customHeight="false" outlineLevel="0" collapsed="false">
      <c r="A2517" s="0" t="n">
        <v>3224</v>
      </c>
      <c r="B2517" s="15" t="n">
        <v>45627</v>
      </c>
      <c r="C2517" s="0" t="n">
        <v>2</v>
      </c>
      <c r="D2517" s="16" t="n">
        <v>13598</v>
      </c>
      <c r="E2517" s="16" t="n">
        <v>65</v>
      </c>
      <c r="F2517" s="16" t="n">
        <v>227</v>
      </c>
      <c r="G2517" s="16" t="n">
        <v>1179</v>
      </c>
      <c r="H2517" s="16" t="n">
        <v>45</v>
      </c>
    </row>
    <row r="2518" customFormat="false" ht="15" hidden="false" customHeight="false" outlineLevel="0" collapsed="false">
      <c r="A2518" s="0" t="n">
        <v>3224</v>
      </c>
      <c r="B2518" s="15" t="n">
        <v>45717</v>
      </c>
      <c r="C2518" s="0" t="n">
        <v>2</v>
      </c>
      <c r="D2518" s="16" t="n">
        <v>13615</v>
      </c>
      <c r="E2518" s="16" t="n">
        <v>73</v>
      </c>
      <c r="F2518" s="16" t="n">
        <v>247</v>
      </c>
      <c r="G2518" s="16" t="n">
        <v>671</v>
      </c>
      <c r="H2518" s="16" t="n">
        <v>31</v>
      </c>
    </row>
    <row r="2519" customFormat="false" ht="15" hidden="false" customHeight="false" outlineLevel="0" collapsed="false">
      <c r="A2519" s="0" t="n">
        <v>3224</v>
      </c>
      <c r="B2519" s="15" t="n">
        <v>45809</v>
      </c>
      <c r="C2519" s="0" t="n">
        <v>2</v>
      </c>
      <c r="D2519" s="16" t="n">
        <v>13751</v>
      </c>
      <c r="E2519" s="16" t="n">
        <v>84</v>
      </c>
      <c r="F2519" s="16" t="n">
        <v>247</v>
      </c>
      <c r="G2519" s="16" t="n">
        <v>855</v>
      </c>
      <c r="H2519" s="16" t="n">
        <v>42</v>
      </c>
    </row>
    <row r="2520" customFormat="false" ht="15" hidden="false" customHeight="false" outlineLevel="0" collapsed="false">
      <c r="A2520" s="0" t="n">
        <v>3224</v>
      </c>
      <c r="B2520" s="15" t="n">
        <v>45901</v>
      </c>
      <c r="C2520" s="0" t="n">
        <v>2</v>
      </c>
      <c r="D2520" s="16" t="n">
        <v>13819</v>
      </c>
      <c r="E2520" s="16" t="n">
        <v>99</v>
      </c>
      <c r="F2520" s="16" t="n">
        <v>259</v>
      </c>
      <c r="G2520" s="16" t="n">
        <v>1050</v>
      </c>
      <c r="H2520" s="16" t="n">
        <v>53</v>
      </c>
    </row>
    <row r="2521" customFormat="false" ht="15" hidden="false" customHeight="false" outlineLevel="0" collapsed="false">
      <c r="A2521" s="0" t="n">
        <v>3224</v>
      </c>
      <c r="B2521" s="15" t="n">
        <v>45992</v>
      </c>
      <c r="C2521" s="0" t="n">
        <v>2</v>
      </c>
      <c r="D2521" s="16" t="n">
        <v>13944</v>
      </c>
      <c r="E2521" s="16" t="n">
        <v>105</v>
      </c>
      <c r="F2521" s="16" t="n">
        <v>274</v>
      </c>
      <c r="G2521" s="16" t="n">
        <v>1233</v>
      </c>
      <c r="H2521" s="16" t="n">
        <v>58</v>
      </c>
    </row>
    <row r="2522" customFormat="false" ht="15" hidden="false" customHeight="false" outlineLevel="0" collapsed="false">
      <c r="A2522" s="0" t="n">
        <v>3224</v>
      </c>
      <c r="B2522" s="15" t="n">
        <v>46082</v>
      </c>
      <c r="C2522" s="0" t="n">
        <v>2</v>
      </c>
      <c r="D2522" s="16" t="n">
        <v>14012</v>
      </c>
      <c r="E2522" s="16" t="n">
        <v>122</v>
      </c>
      <c r="F2522" s="16" t="n">
        <v>286</v>
      </c>
      <c r="G2522" s="16" t="n">
        <v>693</v>
      </c>
      <c r="H2522" s="16" t="n">
        <v>42</v>
      </c>
    </row>
    <row r="2523" customFormat="false" ht="15" hidden="false" customHeight="false" outlineLevel="0" collapsed="false">
      <c r="A2523" s="0" t="n">
        <v>3224</v>
      </c>
      <c r="B2523" s="15" t="n">
        <v>46174</v>
      </c>
      <c r="C2523" s="0" t="n">
        <v>2</v>
      </c>
      <c r="D2523" s="16" t="n">
        <v>14066</v>
      </c>
      <c r="E2523" s="16" t="n">
        <v>150</v>
      </c>
      <c r="F2523" s="16" t="n">
        <v>296</v>
      </c>
      <c r="G2523" s="16" t="n">
        <v>881</v>
      </c>
      <c r="H2523" s="16" t="n">
        <v>69</v>
      </c>
    </row>
    <row r="2524" customFormat="false" ht="15" hidden="false" customHeight="false" outlineLevel="0" collapsed="false">
      <c r="A2524" s="0" t="n">
        <v>3225</v>
      </c>
      <c r="B2524" s="15" t="n">
        <v>45078</v>
      </c>
      <c r="C2524" s="0" t="n">
        <v>1</v>
      </c>
      <c r="D2524" s="16" t="n">
        <v>5378</v>
      </c>
      <c r="E2524" s="16" t="n">
        <v>44</v>
      </c>
      <c r="F2524" s="16" t="n">
        <v>75</v>
      </c>
      <c r="G2524" s="16" t="n">
        <v>382</v>
      </c>
      <c r="H2524" s="16" t="n">
        <v>29</v>
      </c>
    </row>
    <row r="2525" customFormat="false" ht="15" hidden="false" customHeight="false" outlineLevel="0" collapsed="false">
      <c r="A2525" s="0" t="n">
        <v>3225</v>
      </c>
      <c r="B2525" s="15" t="n">
        <v>45170</v>
      </c>
      <c r="C2525" s="0" t="n">
        <v>1</v>
      </c>
      <c r="D2525" s="16" t="n">
        <v>5398</v>
      </c>
      <c r="E2525" s="16" t="n">
        <v>49</v>
      </c>
      <c r="F2525" s="16" t="n">
        <v>72</v>
      </c>
      <c r="G2525" s="16" t="n">
        <v>462</v>
      </c>
      <c r="H2525" s="16" t="n">
        <v>32</v>
      </c>
    </row>
    <row r="2526" customFormat="false" ht="15" hidden="false" customHeight="false" outlineLevel="0" collapsed="false">
      <c r="A2526" s="0" t="n">
        <v>3225</v>
      </c>
      <c r="B2526" s="15" t="n">
        <v>45261</v>
      </c>
      <c r="C2526" s="0" t="n">
        <v>1</v>
      </c>
      <c r="D2526" s="16" t="n">
        <v>5400</v>
      </c>
      <c r="E2526" s="16" t="n">
        <v>62</v>
      </c>
      <c r="F2526" s="16" t="n">
        <v>69</v>
      </c>
      <c r="G2526" s="16" t="n">
        <v>563</v>
      </c>
      <c r="H2526" s="16" t="n">
        <v>45</v>
      </c>
    </row>
    <row r="2527" customFormat="false" ht="15" hidden="false" customHeight="false" outlineLevel="0" collapsed="false">
      <c r="A2527" s="0" t="n">
        <v>3225</v>
      </c>
      <c r="B2527" s="15" t="n">
        <v>45352</v>
      </c>
      <c r="C2527" s="0" t="n">
        <v>1</v>
      </c>
      <c r="D2527" s="16" t="n">
        <v>5448</v>
      </c>
      <c r="E2527" s="16" t="n">
        <v>72</v>
      </c>
      <c r="F2527" s="16" t="n">
        <v>78</v>
      </c>
      <c r="G2527" s="16" t="n">
        <v>370</v>
      </c>
      <c r="H2527" s="16" t="n">
        <v>39</v>
      </c>
    </row>
    <row r="2528" customFormat="false" ht="15" hidden="false" customHeight="false" outlineLevel="0" collapsed="false">
      <c r="A2528" s="0" t="n">
        <v>3225</v>
      </c>
      <c r="B2528" s="15" t="n">
        <v>45444</v>
      </c>
      <c r="C2528" s="0" t="n">
        <v>1</v>
      </c>
      <c r="D2528" s="16" t="n">
        <v>5476</v>
      </c>
      <c r="E2528" s="16" t="n">
        <v>81</v>
      </c>
      <c r="F2528" s="16" t="n">
        <v>86</v>
      </c>
      <c r="G2528" s="16" t="n">
        <v>460</v>
      </c>
      <c r="H2528" s="16" t="n">
        <v>47</v>
      </c>
    </row>
    <row r="2529" customFormat="false" ht="15" hidden="false" customHeight="false" outlineLevel="0" collapsed="false">
      <c r="A2529" s="0" t="n">
        <v>3225</v>
      </c>
      <c r="B2529" s="15" t="n">
        <v>45536</v>
      </c>
      <c r="C2529" s="0" t="n">
        <v>1</v>
      </c>
      <c r="D2529" s="16" t="n">
        <v>5521</v>
      </c>
      <c r="E2529" s="16" t="n">
        <v>90</v>
      </c>
      <c r="F2529" s="16" t="n">
        <v>84</v>
      </c>
      <c r="G2529" s="16" t="n">
        <v>535</v>
      </c>
      <c r="H2529" s="16" t="n">
        <v>56</v>
      </c>
    </row>
    <row r="2530" customFormat="false" ht="15" hidden="false" customHeight="false" outlineLevel="0" collapsed="false">
      <c r="A2530" s="0" t="n">
        <v>3225</v>
      </c>
      <c r="B2530" s="15" t="n">
        <v>45627</v>
      </c>
      <c r="C2530" s="0" t="n">
        <v>1</v>
      </c>
      <c r="D2530" s="16" t="n">
        <v>5584</v>
      </c>
      <c r="E2530" s="16" t="n">
        <v>101</v>
      </c>
      <c r="F2530" s="16" t="n">
        <v>99</v>
      </c>
      <c r="G2530" s="16" t="n">
        <v>628</v>
      </c>
      <c r="H2530" s="16" t="n">
        <v>67</v>
      </c>
    </row>
    <row r="2531" customFormat="false" ht="15" hidden="false" customHeight="false" outlineLevel="0" collapsed="false">
      <c r="A2531" s="0" t="n">
        <v>3225</v>
      </c>
      <c r="B2531" s="15" t="n">
        <v>45717</v>
      </c>
      <c r="C2531" s="0" t="n">
        <v>1</v>
      </c>
      <c r="D2531" s="16" t="n">
        <v>5672</v>
      </c>
      <c r="E2531" s="16" t="n">
        <v>114</v>
      </c>
      <c r="F2531" s="16" t="n">
        <v>112</v>
      </c>
      <c r="G2531" s="16" t="n">
        <v>340</v>
      </c>
      <c r="H2531" s="16" t="n">
        <v>39</v>
      </c>
    </row>
    <row r="2532" customFormat="false" ht="15" hidden="false" customHeight="false" outlineLevel="0" collapsed="false">
      <c r="A2532" s="0" t="n">
        <v>3225</v>
      </c>
      <c r="B2532" s="15" t="n">
        <v>45809</v>
      </c>
      <c r="C2532" s="0" t="n">
        <v>1</v>
      </c>
      <c r="D2532" s="16" t="n">
        <v>5684</v>
      </c>
      <c r="E2532" s="16" t="n">
        <v>124</v>
      </c>
      <c r="F2532" s="16" t="n">
        <v>125</v>
      </c>
      <c r="G2532" s="16" t="n">
        <v>427</v>
      </c>
      <c r="H2532" s="16" t="n">
        <v>48</v>
      </c>
    </row>
    <row r="2533" customFormat="false" ht="15" hidden="false" customHeight="false" outlineLevel="0" collapsed="false">
      <c r="A2533" s="0" t="n">
        <v>3225</v>
      </c>
      <c r="B2533" s="15" t="n">
        <v>45901</v>
      </c>
      <c r="C2533" s="0" t="n">
        <v>1</v>
      </c>
      <c r="D2533" s="16" t="n">
        <v>5688</v>
      </c>
      <c r="E2533" s="16" t="n">
        <v>139</v>
      </c>
      <c r="F2533" s="16" t="n">
        <v>126</v>
      </c>
      <c r="G2533" s="16" t="n">
        <v>504</v>
      </c>
      <c r="H2533" s="16" t="n">
        <v>64</v>
      </c>
    </row>
    <row r="2534" customFormat="false" ht="15" hidden="false" customHeight="false" outlineLevel="0" collapsed="false">
      <c r="A2534" s="0" t="n">
        <v>3225</v>
      </c>
      <c r="B2534" s="15" t="n">
        <v>45992</v>
      </c>
      <c r="C2534" s="0" t="n">
        <v>1</v>
      </c>
      <c r="D2534" s="16" t="n">
        <v>5776</v>
      </c>
      <c r="E2534" s="16" t="n">
        <v>159</v>
      </c>
      <c r="F2534" s="16" t="n">
        <v>137</v>
      </c>
      <c r="G2534" s="16" t="n">
        <v>589</v>
      </c>
      <c r="H2534" s="16" t="n">
        <v>82</v>
      </c>
    </row>
    <row r="2535" customFormat="false" ht="15" hidden="false" customHeight="false" outlineLevel="0" collapsed="false">
      <c r="A2535" s="0" t="n">
        <v>3225</v>
      </c>
      <c r="B2535" s="15" t="n">
        <v>46082</v>
      </c>
      <c r="C2535" s="0" t="n">
        <v>1</v>
      </c>
      <c r="D2535" s="16" t="n">
        <v>5818</v>
      </c>
      <c r="E2535" s="16" t="n">
        <v>171</v>
      </c>
      <c r="F2535" s="16" t="n">
        <v>146</v>
      </c>
      <c r="G2535" s="16" t="n">
        <v>351</v>
      </c>
      <c r="H2535" s="16" t="n">
        <v>57</v>
      </c>
    </row>
    <row r="2536" customFormat="false" ht="15" hidden="false" customHeight="false" outlineLevel="0" collapsed="false">
      <c r="A2536" s="0" t="n">
        <v>3225</v>
      </c>
      <c r="B2536" s="15" t="n">
        <v>46174</v>
      </c>
      <c r="C2536" s="0" t="n">
        <v>1</v>
      </c>
      <c r="D2536" s="16" t="n">
        <v>5876</v>
      </c>
      <c r="E2536" s="16" t="n">
        <v>200</v>
      </c>
      <c r="F2536" s="16" t="n">
        <v>168</v>
      </c>
      <c r="G2536" s="16" t="n">
        <v>457</v>
      </c>
      <c r="H2536" s="16" t="n">
        <v>86</v>
      </c>
    </row>
    <row r="2537" customFormat="false" ht="15" hidden="false" customHeight="false" outlineLevel="0" collapsed="false">
      <c r="A2537" s="0" t="n">
        <v>3226</v>
      </c>
      <c r="B2537" s="15" t="n">
        <v>45078</v>
      </c>
      <c r="C2537" s="0" t="n">
        <v>3</v>
      </c>
      <c r="D2537" s="16" t="n">
        <v>14941</v>
      </c>
      <c r="E2537" s="16" t="n">
        <v>102</v>
      </c>
      <c r="F2537" s="16" t="n">
        <v>167</v>
      </c>
      <c r="G2537" s="16" t="n">
        <v>986</v>
      </c>
      <c r="H2537" s="16" t="n">
        <v>62</v>
      </c>
    </row>
    <row r="2538" customFormat="false" ht="15" hidden="false" customHeight="false" outlineLevel="0" collapsed="false">
      <c r="A2538" s="0" t="n">
        <v>3226</v>
      </c>
      <c r="B2538" s="15" t="n">
        <v>45170</v>
      </c>
      <c r="C2538" s="0" t="n">
        <v>3</v>
      </c>
      <c r="D2538" s="16" t="n">
        <v>14965</v>
      </c>
      <c r="E2538" s="16" t="n">
        <v>116</v>
      </c>
      <c r="F2538" s="16" t="n">
        <v>165</v>
      </c>
      <c r="G2538" s="16" t="n">
        <v>1145</v>
      </c>
      <c r="H2538" s="16" t="n">
        <v>76</v>
      </c>
    </row>
    <row r="2539" customFormat="false" ht="15" hidden="false" customHeight="false" outlineLevel="0" collapsed="false">
      <c r="A2539" s="0" t="n">
        <v>3226</v>
      </c>
      <c r="B2539" s="15" t="n">
        <v>45261</v>
      </c>
      <c r="C2539" s="0" t="n">
        <v>3</v>
      </c>
      <c r="D2539" s="16" t="n">
        <v>15078</v>
      </c>
      <c r="E2539" s="16" t="n">
        <v>135</v>
      </c>
      <c r="F2539" s="16" t="n">
        <v>165</v>
      </c>
      <c r="G2539" s="16" t="n">
        <v>1389</v>
      </c>
      <c r="H2539" s="16" t="n">
        <v>96</v>
      </c>
    </row>
    <row r="2540" customFormat="false" ht="15" hidden="false" customHeight="false" outlineLevel="0" collapsed="false">
      <c r="A2540" s="0" t="n">
        <v>3226</v>
      </c>
      <c r="B2540" s="15" t="n">
        <v>45352</v>
      </c>
      <c r="C2540" s="0" t="n">
        <v>3</v>
      </c>
      <c r="D2540" s="16" t="n">
        <v>15141</v>
      </c>
      <c r="E2540" s="16" t="n">
        <v>159</v>
      </c>
      <c r="F2540" s="16" t="n">
        <v>164</v>
      </c>
      <c r="G2540" s="16" t="n">
        <v>802</v>
      </c>
      <c r="H2540" s="16" t="n">
        <v>83</v>
      </c>
    </row>
    <row r="2541" customFormat="false" ht="15" hidden="false" customHeight="false" outlineLevel="0" collapsed="false">
      <c r="A2541" s="0" t="n">
        <v>3226</v>
      </c>
      <c r="B2541" s="15" t="n">
        <v>45444</v>
      </c>
      <c r="C2541" s="0" t="n">
        <v>3</v>
      </c>
      <c r="D2541" s="16" t="n">
        <v>15284</v>
      </c>
      <c r="E2541" s="16" t="n">
        <v>179</v>
      </c>
      <c r="F2541" s="16" t="n">
        <v>172</v>
      </c>
      <c r="G2541" s="16" t="n">
        <v>1018</v>
      </c>
      <c r="H2541" s="16" t="n">
        <v>101</v>
      </c>
    </row>
    <row r="2542" customFormat="false" ht="15" hidden="false" customHeight="false" outlineLevel="0" collapsed="false">
      <c r="A2542" s="0" t="n">
        <v>3226</v>
      </c>
      <c r="B2542" s="15" t="n">
        <v>45536</v>
      </c>
      <c r="C2542" s="0" t="n">
        <v>3</v>
      </c>
      <c r="D2542" s="16" t="n">
        <v>15254</v>
      </c>
      <c r="E2542" s="16" t="n">
        <v>193</v>
      </c>
      <c r="F2542" s="16" t="n">
        <v>185</v>
      </c>
      <c r="G2542" s="16" t="n">
        <v>1168</v>
      </c>
      <c r="H2542" s="16" t="n">
        <v>111</v>
      </c>
    </row>
    <row r="2543" customFormat="false" ht="15" hidden="false" customHeight="false" outlineLevel="0" collapsed="false">
      <c r="A2543" s="0" t="n">
        <v>3226</v>
      </c>
      <c r="B2543" s="15" t="n">
        <v>45627</v>
      </c>
      <c r="C2543" s="0" t="n">
        <v>3</v>
      </c>
      <c r="D2543" s="16" t="n">
        <v>15324</v>
      </c>
      <c r="E2543" s="16" t="n">
        <v>217</v>
      </c>
      <c r="F2543" s="16" t="n">
        <v>200</v>
      </c>
      <c r="G2543" s="16" t="n">
        <v>1391</v>
      </c>
      <c r="H2543" s="16" t="n">
        <v>137</v>
      </c>
    </row>
    <row r="2544" customFormat="false" ht="15" hidden="false" customHeight="false" outlineLevel="0" collapsed="false">
      <c r="A2544" s="0" t="n">
        <v>3226</v>
      </c>
      <c r="B2544" s="15" t="n">
        <v>45717</v>
      </c>
      <c r="C2544" s="0" t="n">
        <v>3</v>
      </c>
      <c r="D2544" s="16" t="n">
        <v>15474</v>
      </c>
      <c r="E2544" s="16" t="n">
        <v>235</v>
      </c>
      <c r="F2544" s="16" t="n">
        <v>222</v>
      </c>
      <c r="G2544" s="16" t="n">
        <v>780</v>
      </c>
      <c r="H2544" s="16" t="n">
        <v>70</v>
      </c>
    </row>
    <row r="2545" customFormat="false" ht="15" hidden="false" customHeight="false" outlineLevel="0" collapsed="false">
      <c r="A2545" s="0" t="n">
        <v>3226</v>
      </c>
      <c r="B2545" s="15" t="n">
        <v>45809</v>
      </c>
      <c r="C2545" s="0" t="n">
        <v>3</v>
      </c>
      <c r="D2545" s="16" t="n">
        <v>15516</v>
      </c>
      <c r="E2545" s="16" t="n">
        <v>255</v>
      </c>
      <c r="F2545" s="16" t="n">
        <v>248</v>
      </c>
      <c r="G2545" s="16" t="n">
        <v>993</v>
      </c>
      <c r="H2545" s="16" t="n">
        <v>92</v>
      </c>
    </row>
    <row r="2546" customFormat="false" ht="15" hidden="false" customHeight="false" outlineLevel="0" collapsed="false">
      <c r="A2546" s="0" t="n">
        <v>3226</v>
      </c>
      <c r="B2546" s="15" t="n">
        <v>45901</v>
      </c>
      <c r="C2546" s="0" t="n">
        <v>3</v>
      </c>
      <c r="D2546" s="16" t="n">
        <v>15624</v>
      </c>
      <c r="E2546" s="16" t="n">
        <v>283</v>
      </c>
      <c r="F2546" s="16" t="n">
        <v>271</v>
      </c>
      <c r="G2546" s="16" t="n">
        <v>1206</v>
      </c>
      <c r="H2546" s="16" t="n">
        <v>125</v>
      </c>
    </row>
    <row r="2547" customFormat="false" ht="15" hidden="false" customHeight="false" outlineLevel="0" collapsed="false">
      <c r="A2547" s="0" t="n">
        <v>3226</v>
      </c>
      <c r="B2547" s="15" t="n">
        <v>45992</v>
      </c>
      <c r="C2547" s="0" t="n">
        <v>3</v>
      </c>
      <c r="D2547" s="16" t="n">
        <v>15665</v>
      </c>
      <c r="E2547" s="16" t="n">
        <v>307</v>
      </c>
      <c r="F2547" s="16" t="n">
        <v>287</v>
      </c>
      <c r="G2547" s="16" t="n">
        <v>1426</v>
      </c>
      <c r="H2547" s="16" t="n">
        <v>149</v>
      </c>
    </row>
    <row r="2548" customFormat="false" ht="15" hidden="false" customHeight="false" outlineLevel="0" collapsed="false">
      <c r="A2548" s="0" t="n">
        <v>3226</v>
      </c>
      <c r="B2548" s="15" t="n">
        <v>46082</v>
      </c>
      <c r="C2548" s="0" t="n">
        <v>3</v>
      </c>
      <c r="D2548" s="16" t="n">
        <v>15742</v>
      </c>
      <c r="E2548" s="16" t="n">
        <v>344</v>
      </c>
      <c r="F2548" s="16" t="n">
        <v>319</v>
      </c>
      <c r="G2548" s="16" t="n">
        <v>814</v>
      </c>
      <c r="H2548" s="16" t="n">
        <v>109</v>
      </c>
    </row>
    <row r="2549" customFormat="false" ht="15" hidden="false" customHeight="false" outlineLevel="0" collapsed="false">
      <c r="A2549" s="0" t="n">
        <v>3226</v>
      </c>
      <c r="B2549" s="15" t="n">
        <v>46174</v>
      </c>
      <c r="C2549" s="0" t="n">
        <v>3</v>
      </c>
      <c r="D2549" s="16" t="n">
        <v>15838</v>
      </c>
      <c r="E2549" s="16" t="n">
        <v>412</v>
      </c>
      <c r="F2549" s="16" t="n">
        <v>353</v>
      </c>
      <c r="G2549" s="16" t="n">
        <v>1015</v>
      </c>
      <c r="H2549" s="16" t="n">
        <v>171</v>
      </c>
    </row>
    <row r="2550" customFormat="false" ht="15" hidden="false" customHeight="false" outlineLevel="0" collapsed="false">
      <c r="A2550" s="0" t="n">
        <v>3227</v>
      </c>
      <c r="B2550" s="15" t="n">
        <v>45078</v>
      </c>
      <c r="C2550" s="0" t="n">
        <v>4</v>
      </c>
      <c r="D2550" s="16" t="n">
        <v>4774</v>
      </c>
      <c r="E2550" s="16" t="n">
        <v>51</v>
      </c>
      <c r="F2550" s="16" t="n">
        <v>45</v>
      </c>
      <c r="G2550" s="16" t="n">
        <v>306</v>
      </c>
      <c r="H2550" s="16" t="n">
        <v>31</v>
      </c>
    </row>
    <row r="2551" customFormat="false" ht="15" hidden="false" customHeight="false" outlineLevel="0" collapsed="false">
      <c r="A2551" s="0" t="n">
        <v>3227</v>
      </c>
      <c r="B2551" s="15" t="n">
        <v>45170</v>
      </c>
      <c r="C2551" s="0" t="n">
        <v>4</v>
      </c>
      <c r="D2551" s="16" t="n">
        <v>4795</v>
      </c>
      <c r="E2551" s="16" t="n">
        <v>59</v>
      </c>
      <c r="F2551" s="16" t="n">
        <v>52</v>
      </c>
      <c r="G2551" s="16" t="n">
        <v>385</v>
      </c>
      <c r="H2551" s="16" t="n">
        <v>38</v>
      </c>
    </row>
    <row r="2552" customFormat="false" ht="15" hidden="false" customHeight="false" outlineLevel="0" collapsed="false">
      <c r="A2552" s="0" t="n">
        <v>3227</v>
      </c>
      <c r="B2552" s="15" t="n">
        <v>45261</v>
      </c>
      <c r="C2552" s="0" t="n">
        <v>4</v>
      </c>
      <c r="D2552" s="16" t="n">
        <v>4783</v>
      </c>
      <c r="E2552" s="16" t="n">
        <v>67</v>
      </c>
      <c r="F2552" s="16" t="n">
        <v>54</v>
      </c>
      <c r="G2552" s="16" t="n">
        <v>439</v>
      </c>
      <c r="H2552" s="16" t="n">
        <v>44</v>
      </c>
    </row>
    <row r="2553" customFormat="false" ht="15" hidden="false" customHeight="false" outlineLevel="0" collapsed="false">
      <c r="A2553" s="0" t="n">
        <v>3227</v>
      </c>
      <c r="B2553" s="15" t="n">
        <v>45352</v>
      </c>
      <c r="C2553" s="0" t="n">
        <v>4</v>
      </c>
      <c r="D2553" s="16" t="n">
        <v>4803</v>
      </c>
      <c r="E2553" s="16" t="n">
        <v>73</v>
      </c>
      <c r="F2553" s="16" t="n">
        <v>57</v>
      </c>
      <c r="G2553" s="16" t="n">
        <v>271</v>
      </c>
      <c r="H2553" s="16" t="n">
        <v>32</v>
      </c>
    </row>
    <row r="2554" customFormat="false" ht="15" hidden="false" customHeight="false" outlineLevel="0" collapsed="false">
      <c r="A2554" s="0" t="n">
        <v>3227</v>
      </c>
      <c r="B2554" s="15" t="n">
        <v>45444</v>
      </c>
      <c r="C2554" s="0" t="n">
        <v>4</v>
      </c>
      <c r="D2554" s="16" t="n">
        <v>4810</v>
      </c>
      <c r="E2554" s="16" t="n">
        <v>87</v>
      </c>
      <c r="F2554" s="16" t="n">
        <v>58</v>
      </c>
      <c r="G2554" s="16" t="n">
        <v>344</v>
      </c>
      <c r="H2554" s="16" t="n">
        <v>45</v>
      </c>
    </row>
    <row r="2555" customFormat="false" ht="15" hidden="false" customHeight="false" outlineLevel="0" collapsed="false">
      <c r="A2555" s="0" t="n">
        <v>3227</v>
      </c>
      <c r="B2555" s="15" t="n">
        <v>45536</v>
      </c>
      <c r="C2555" s="0" t="n">
        <v>4</v>
      </c>
      <c r="D2555" s="16" t="n">
        <v>4879</v>
      </c>
      <c r="E2555" s="16" t="n">
        <v>103</v>
      </c>
      <c r="F2555" s="16" t="n">
        <v>63</v>
      </c>
      <c r="G2555" s="16" t="n">
        <v>407</v>
      </c>
      <c r="H2555" s="16" t="n">
        <v>58</v>
      </c>
    </row>
    <row r="2556" customFormat="false" ht="15" hidden="false" customHeight="false" outlineLevel="0" collapsed="false">
      <c r="A2556" s="0" t="n">
        <v>3227</v>
      </c>
      <c r="B2556" s="15" t="n">
        <v>45627</v>
      </c>
      <c r="C2556" s="0" t="n">
        <v>4</v>
      </c>
      <c r="D2556" s="16" t="n">
        <v>4912</v>
      </c>
      <c r="E2556" s="16" t="n">
        <v>108</v>
      </c>
      <c r="F2556" s="16" t="n">
        <v>69</v>
      </c>
      <c r="G2556" s="16" t="n">
        <v>491</v>
      </c>
      <c r="H2556" s="16" t="n">
        <v>64</v>
      </c>
    </row>
    <row r="2557" customFormat="false" ht="15" hidden="false" customHeight="false" outlineLevel="0" collapsed="false">
      <c r="A2557" s="0" t="n">
        <v>3227</v>
      </c>
      <c r="B2557" s="15" t="n">
        <v>45717</v>
      </c>
      <c r="C2557" s="0" t="n">
        <v>4</v>
      </c>
      <c r="D2557" s="16" t="n">
        <v>4938</v>
      </c>
      <c r="E2557" s="16" t="n">
        <v>115</v>
      </c>
      <c r="F2557" s="16" t="n">
        <v>72</v>
      </c>
      <c r="G2557" s="16" t="n">
        <v>270</v>
      </c>
      <c r="H2557" s="16" t="n">
        <v>35</v>
      </c>
    </row>
    <row r="2558" customFormat="false" ht="15" hidden="false" customHeight="false" outlineLevel="0" collapsed="false">
      <c r="A2558" s="0" t="n">
        <v>3227</v>
      </c>
      <c r="B2558" s="15" t="n">
        <v>45809</v>
      </c>
      <c r="C2558" s="0" t="n">
        <v>4</v>
      </c>
      <c r="D2558" s="16" t="n">
        <v>4932</v>
      </c>
      <c r="E2558" s="16" t="n">
        <v>124</v>
      </c>
      <c r="F2558" s="16" t="n">
        <v>77</v>
      </c>
      <c r="G2558" s="16" t="n">
        <v>346</v>
      </c>
      <c r="H2558" s="16" t="n">
        <v>44</v>
      </c>
    </row>
    <row r="2559" customFormat="false" ht="15" hidden="false" customHeight="false" outlineLevel="0" collapsed="false">
      <c r="A2559" s="0" t="n">
        <v>3227</v>
      </c>
      <c r="B2559" s="15" t="n">
        <v>45901</v>
      </c>
      <c r="C2559" s="0" t="n">
        <v>4</v>
      </c>
      <c r="D2559" s="16" t="n">
        <v>4939</v>
      </c>
      <c r="E2559" s="16" t="n">
        <v>139</v>
      </c>
      <c r="F2559" s="16" t="n">
        <v>83</v>
      </c>
      <c r="G2559" s="16" t="n">
        <v>427</v>
      </c>
      <c r="H2559" s="16" t="n">
        <v>58</v>
      </c>
    </row>
    <row r="2560" customFormat="false" ht="15" hidden="false" customHeight="false" outlineLevel="0" collapsed="false">
      <c r="A2560" s="0" t="n">
        <v>3227</v>
      </c>
      <c r="B2560" s="15" t="n">
        <v>45992</v>
      </c>
      <c r="C2560" s="0" t="n">
        <v>4</v>
      </c>
      <c r="D2560" s="16" t="n">
        <v>4976</v>
      </c>
      <c r="E2560" s="16" t="n">
        <v>151</v>
      </c>
      <c r="F2560" s="16" t="n">
        <v>95</v>
      </c>
      <c r="G2560" s="16" t="n">
        <v>485</v>
      </c>
      <c r="H2560" s="16" t="n">
        <v>72</v>
      </c>
    </row>
    <row r="2561" customFormat="false" ht="15" hidden="false" customHeight="false" outlineLevel="0" collapsed="false">
      <c r="A2561" s="0" t="n">
        <v>3227</v>
      </c>
      <c r="B2561" s="15" t="n">
        <v>46082</v>
      </c>
      <c r="C2561" s="0" t="n">
        <v>4</v>
      </c>
      <c r="D2561" s="16" t="n">
        <v>5008</v>
      </c>
      <c r="E2561" s="16" t="n">
        <v>160</v>
      </c>
      <c r="F2561" s="16" t="n">
        <v>104</v>
      </c>
      <c r="G2561" s="16" t="n">
        <v>272</v>
      </c>
      <c r="H2561" s="16" t="n">
        <v>43</v>
      </c>
    </row>
    <row r="2562" customFormat="false" ht="15" hidden="false" customHeight="false" outlineLevel="0" collapsed="false">
      <c r="A2562" s="0" t="n">
        <v>3227</v>
      </c>
      <c r="B2562" s="15" t="n">
        <v>46174</v>
      </c>
      <c r="C2562" s="0" t="n">
        <v>4</v>
      </c>
      <c r="D2562" s="16" t="n">
        <v>5035</v>
      </c>
      <c r="E2562" s="16" t="n">
        <v>195</v>
      </c>
      <c r="F2562" s="16" t="n">
        <v>112</v>
      </c>
      <c r="G2562" s="16" t="n">
        <v>359</v>
      </c>
      <c r="H2562" s="16" t="n">
        <v>77</v>
      </c>
    </row>
    <row r="2563" customFormat="false" ht="15" hidden="false" customHeight="false" outlineLevel="0" collapsed="false">
      <c r="A2563" s="0" t="n">
        <v>3228</v>
      </c>
      <c r="B2563" s="15" t="n">
        <v>45078</v>
      </c>
      <c r="C2563" s="0" t="n">
        <v>4</v>
      </c>
      <c r="D2563" s="16" t="n">
        <v>20538</v>
      </c>
      <c r="E2563" s="16" t="n">
        <v>169</v>
      </c>
      <c r="F2563" s="16" t="n">
        <v>222</v>
      </c>
      <c r="G2563" s="16" t="n">
        <v>1481</v>
      </c>
      <c r="H2563" s="16" t="n">
        <v>111</v>
      </c>
    </row>
    <row r="2564" customFormat="false" ht="15" hidden="false" customHeight="false" outlineLevel="0" collapsed="false">
      <c r="A2564" s="0" t="n">
        <v>3228</v>
      </c>
      <c r="B2564" s="15" t="n">
        <v>45170</v>
      </c>
      <c r="C2564" s="0" t="n">
        <v>4</v>
      </c>
      <c r="D2564" s="16" t="n">
        <v>20599</v>
      </c>
      <c r="E2564" s="16" t="n">
        <v>193</v>
      </c>
      <c r="F2564" s="16" t="n">
        <v>233</v>
      </c>
      <c r="G2564" s="16" t="n">
        <v>1748</v>
      </c>
      <c r="H2564" s="16" t="n">
        <v>135</v>
      </c>
    </row>
    <row r="2565" customFormat="false" ht="15" hidden="false" customHeight="false" outlineLevel="0" collapsed="false">
      <c r="A2565" s="0" t="n">
        <v>3228</v>
      </c>
      <c r="B2565" s="15" t="n">
        <v>45261</v>
      </c>
      <c r="C2565" s="0" t="n">
        <v>4</v>
      </c>
      <c r="D2565" s="16" t="n">
        <v>20743</v>
      </c>
      <c r="E2565" s="16" t="n">
        <v>210</v>
      </c>
      <c r="F2565" s="16" t="n">
        <v>229</v>
      </c>
      <c r="G2565" s="16" t="n">
        <v>2060</v>
      </c>
      <c r="H2565" s="16" t="n">
        <v>153</v>
      </c>
    </row>
    <row r="2566" customFormat="false" ht="15" hidden="false" customHeight="false" outlineLevel="0" collapsed="false">
      <c r="A2566" s="0" t="n">
        <v>3228</v>
      </c>
      <c r="B2566" s="15" t="n">
        <v>45352</v>
      </c>
      <c r="C2566" s="0" t="n">
        <v>4</v>
      </c>
      <c r="D2566" s="16" t="n">
        <v>20930</v>
      </c>
      <c r="E2566" s="16" t="n">
        <v>248</v>
      </c>
      <c r="F2566" s="16" t="n">
        <v>240</v>
      </c>
      <c r="G2566" s="16" t="n">
        <v>1241</v>
      </c>
      <c r="H2566" s="16" t="n">
        <v>137</v>
      </c>
    </row>
    <row r="2567" customFormat="false" ht="15" hidden="false" customHeight="false" outlineLevel="0" collapsed="false">
      <c r="A2567" s="0" t="n">
        <v>3228</v>
      </c>
      <c r="B2567" s="15" t="n">
        <v>45444</v>
      </c>
      <c r="C2567" s="0" t="n">
        <v>4</v>
      </c>
      <c r="D2567" s="16" t="n">
        <v>21052</v>
      </c>
      <c r="E2567" s="16" t="n">
        <v>275</v>
      </c>
      <c r="F2567" s="16" t="n">
        <v>247</v>
      </c>
      <c r="G2567" s="16" t="n">
        <v>1531</v>
      </c>
      <c r="H2567" s="16" t="n">
        <v>166</v>
      </c>
    </row>
    <row r="2568" customFormat="false" ht="15" hidden="false" customHeight="false" outlineLevel="0" collapsed="false">
      <c r="A2568" s="0" t="n">
        <v>3228</v>
      </c>
      <c r="B2568" s="15" t="n">
        <v>45536</v>
      </c>
      <c r="C2568" s="0" t="n">
        <v>4</v>
      </c>
      <c r="D2568" s="16" t="n">
        <v>21080</v>
      </c>
      <c r="E2568" s="16" t="n">
        <v>306</v>
      </c>
      <c r="F2568" s="16" t="n">
        <v>248</v>
      </c>
      <c r="G2568" s="16" t="n">
        <v>1815</v>
      </c>
      <c r="H2568" s="16" t="n">
        <v>194</v>
      </c>
    </row>
    <row r="2569" customFormat="false" ht="15" hidden="false" customHeight="false" outlineLevel="0" collapsed="false">
      <c r="A2569" s="0" t="n">
        <v>3228</v>
      </c>
      <c r="B2569" s="15" t="n">
        <v>45627</v>
      </c>
      <c r="C2569" s="0" t="n">
        <v>4</v>
      </c>
      <c r="D2569" s="16" t="n">
        <v>21154</v>
      </c>
      <c r="E2569" s="16" t="n">
        <v>335</v>
      </c>
      <c r="F2569" s="16" t="n">
        <v>280</v>
      </c>
      <c r="G2569" s="16" t="n">
        <v>2099</v>
      </c>
      <c r="H2569" s="16" t="n">
        <v>225</v>
      </c>
    </row>
    <row r="2570" customFormat="false" ht="15" hidden="false" customHeight="false" outlineLevel="0" collapsed="false">
      <c r="A2570" s="0" t="n">
        <v>3228</v>
      </c>
      <c r="B2570" s="15" t="n">
        <v>45717</v>
      </c>
      <c r="C2570" s="0" t="n">
        <v>4</v>
      </c>
      <c r="D2570" s="16" t="n">
        <v>21209</v>
      </c>
      <c r="E2570" s="16" t="n">
        <v>365</v>
      </c>
      <c r="F2570" s="16" t="n">
        <v>328</v>
      </c>
      <c r="G2570" s="16" t="n">
        <v>1159</v>
      </c>
      <c r="H2570" s="16" t="n">
        <v>109</v>
      </c>
    </row>
    <row r="2571" customFormat="false" ht="15" hidden="false" customHeight="false" outlineLevel="0" collapsed="false">
      <c r="A2571" s="0" t="n">
        <v>3228</v>
      </c>
      <c r="B2571" s="15" t="n">
        <v>45809</v>
      </c>
      <c r="C2571" s="0" t="n">
        <v>4</v>
      </c>
      <c r="D2571" s="16" t="n">
        <v>21350</v>
      </c>
      <c r="E2571" s="16" t="n">
        <v>403</v>
      </c>
      <c r="F2571" s="16" t="n">
        <v>372</v>
      </c>
      <c r="G2571" s="16" t="n">
        <v>1479</v>
      </c>
      <c r="H2571" s="16" t="n">
        <v>138</v>
      </c>
    </row>
    <row r="2572" customFormat="false" ht="15" hidden="false" customHeight="false" outlineLevel="0" collapsed="false">
      <c r="A2572" s="0" t="n">
        <v>3228</v>
      </c>
      <c r="B2572" s="15" t="n">
        <v>45901</v>
      </c>
      <c r="C2572" s="0" t="n">
        <v>4</v>
      </c>
      <c r="D2572" s="16" t="n">
        <v>21458</v>
      </c>
      <c r="E2572" s="16" t="n">
        <v>439</v>
      </c>
      <c r="F2572" s="16" t="n">
        <v>420</v>
      </c>
      <c r="G2572" s="16" t="n">
        <v>1773</v>
      </c>
      <c r="H2572" s="16" t="n">
        <v>172</v>
      </c>
    </row>
    <row r="2573" customFormat="false" ht="15" hidden="false" customHeight="false" outlineLevel="0" collapsed="false">
      <c r="A2573" s="0" t="n">
        <v>3228</v>
      </c>
      <c r="B2573" s="15" t="n">
        <v>45992</v>
      </c>
      <c r="C2573" s="0" t="n">
        <v>4</v>
      </c>
      <c r="D2573" s="16" t="n">
        <v>21577</v>
      </c>
      <c r="E2573" s="16" t="n">
        <v>484</v>
      </c>
      <c r="F2573" s="16" t="n">
        <v>454</v>
      </c>
      <c r="G2573" s="16" t="n">
        <v>2073</v>
      </c>
      <c r="H2573" s="16" t="n">
        <v>214</v>
      </c>
    </row>
    <row r="2574" customFormat="false" ht="15" hidden="false" customHeight="false" outlineLevel="0" collapsed="false">
      <c r="A2574" s="0" t="n">
        <v>3228</v>
      </c>
      <c r="B2574" s="15" t="n">
        <v>46082</v>
      </c>
      <c r="C2574" s="0" t="n">
        <v>4</v>
      </c>
      <c r="D2574" s="16" t="n">
        <v>21702</v>
      </c>
      <c r="E2574" s="16" t="n">
        <v>539</v>
      </c>
      <c r="F2574" s="16" t="n">
        <v>488</v>
      </c>
      <c r="G2574" s="16" t="n">
        <v>1168</v>
      </c>
      <c r="H2574" s="16" t="n">
        <v>153</v>
      </c>
    </row>
    <row r="2575" customFormat="false" ht="15" hidden="false" customHeight="false" outlineLevel="0" collapsed="false">
      <c r="A2575" s="0" t="n">
        <v>3228</v>
      </c>
      <c r="B2575" s="15" t="n">
        <v>46174</v>
      </c>
      <c r="C2575" s="0" t="n">
        <v>4</v>
      </c>
      <c r="D2575" s="16" t="n">
        <v>21799</v>
      </c>
      <c r="E2575" s="16" t="n">
        <v>658</v>
      </c>
      <c r="F2575" s="16" t="n">
        <v>542</v>
      </c>
      <c r="G2575" s="16" t="n">
        <v>1520</v>
      </c>
      <c r="H2575" s="16" t="n">
        <v>263</v>
      </c>
    </row>
    <row r="2576" customFormat="false" ht="15" hidden="false" customHeight="false" outlineLevel="0" collapsed="false">
      <c r="A2576" s="0" t="n">
        <v>3230</v>
      </c>
      <c r="B2576" s="15" t="n">
        <v>45078</v>
      </c>
      <c r="C2576" s="0" t="n">
        <v>2</v>
      </c>
      <c r="D2576" s="16" t="n">
        <v>3343</v>
      </c>
      <c r="E2576" s="16" t="n">
        <v>28</v>
      </c>
      <c r="F2576" s="16" t="n">
        <v>57</v>
      </c>
      <c r="G2576" s="16" t="n">
        <v>181</v>
      </c>
      <c r="H2576" s="16" t="n">
        <v>18</v>
      </c>
    </row>
    <row r="2577" customFormat="false" ht="15" hidden="false" customHeight="false" outlineLevel="0" collapsed="false">
      <c r="A2577" s="0" t="n">
        <v>3230</v>
      </c>
      <c r="B2577" s="15" t="n">
        <v>45170</v>
      </c>
      <c r="C2577" s="0" t="n">
        <v>2</v>
      </c>
      <c r="D2577" s="16" t="n">
        <v>3334</v>
      </c>
      <c r="E2577" s="16" t="n">
        <v>31</v>
      </c>
      <c r="F2577" s="16" t="n">
        <v>55</v>
      </c>
      <c r="G2577" s="16" t="n">
        <v>216</v>
      </c>
      <c r="H2577" s="16" t="n">
        <v>21</v>
      </c>
    </row>
    <row r="2578" customFormat="false" ht="15" hidden="false" customHeight="false" outlineLevel="0" collapsed="false">
      <c r="A2578" s="0" t="n">
        <v>3230</v>
      </c>
      <c r="B2578" s="15" t="n">
        <v>45261</v>
      </c>
      <c r="C2578" s="0" t="n">
        <v>2</v>
      </c>
      <c r="D2578" s="16" t="n">
        <v>3341</v>
      </c>
      <c r="E2578" s="16" t="n">
        <v>40</v>
      </c>
      <c r="F2578" s="16" t="n">
        <v>51</v>
      </c>
      <c r="G2578" s="16" t="n">
        <v>273</v>
      </c>
      <c r="H2578" s="16" t="n">
        <v>28</v>
      </c>
    </row>
    <row r="2579" customFormat="false" ht="15" hidden="false" customHeight="false" outlineLevel="0" collapsed="false">
      <c r="A2579" s="0" t="n">
        <v>3230</v>
      </c>
      <c r="B2579" s="15" t="n">
        <v>45352</v>
      </c>
      <c r="C2579" s="0" t="n">
        <v>2</v>
      </c>
      <c r="D2579" s="16" t="n">
        <v>3340</v>
      </c>
      <c r="E2579" s="16" t="n">
        <v>44</v>
      </c>
      <c r="F2579" s="16" t="n">
        <v>51</v>
      </c>
      <c r="G2579" s="16" t="n">
        <v>167</v>
      </c>
      <c r="H2579" s="16" t="n">
        <v>24</v>
      </c>
    </row>
    <row r="2580" customFormat="false" ht="15" hidden="false" customHeight="false" outlineLevel="0" collapsed="false">
      <c r="A2580" s="0" t="n">
        <v>3230</v>
      </c>
      <c r="B2580" s="15" t="n">
        <v>45444</v>
      </c>
      <c r="C2580" s="0" t="n">
        <v>2</v>
      </c>
      <c r="D2580" s="16" t="n">
        <v>3333</v>
      </c>
      <c r="E2580" s="16" t="n">
        <v>53</v>
      </c>
      <c r="F2580" s="16" t="n">
        <v>50</v>
      </c>
      <c r="G2580" s="16" t="n">
        <v>205</v>
      </c>
      <c r="H2580" s="16" t="n">
        <v>34</v>
      </c>
    </row>
    <row r="2581" customFormat="false" ht="15" hidden="false" customHeight="false" outlineLevel="0" collapsed="false">
      <c r="A2581" s="0" t="n">
        <v>3230</v>
      </c>
      <c r="B2581" s="15" t="n">
        <v>45536</v>
      </c>
      <c r="C2581" s="0" t="n">
        <v>2</v>
      </c>
      <c r="D2581" s="16" t="n">
        <v>3305</v>
      </c>
      <c r="E2581" s="16" t="n">
        <v>54</v>
      </c>
      <c r="F2581" s="16" t="n">
        <v>53</v>
      </c>
      <c r="G2581" s="16" t="n">
        <v>233</v>
      </c>
      <c r="H2581" s="16" t="n">
        <v>37</v>
      </c>
    </row>
    <row r="2582" customFormat="false" ht="15" hidden="false" customHeight="false" outlineLevel="0" collapsed="false">
      <c r="A2582" s="0" t="n">
        <v>3230</v>
      </c>
      <c r="B2582" s="15" t="n">
        <v>45627</v>
      </c>
      <c r="C2582" s="0" t="n">
        <v>2</v>
      </c>
      <c r="D2582" s="16" t="n">
        <v>3332</v>
      </c>
      <c r="E2582" s="16" t="n">
        <v>59</v>
      </c>
      <c r="F2582" s="16" t="n">
        <v>58</v>
      </c>
      <c r="G2582" s="16" t="n">
        <v>286</v>
      </c>
      <c r="H2582" s="16" t="n">
        <v>42</v>
      </c>
    </row>
    <row r="2583" customFormat="false" ht="15" hidden="false" customHeight="false" outlineLevel="0" collapsed="false">
      <c r="A2583" s="0" t="n">
        <v>3230</v>
      </c>
      <c r="B2583" s="15" t="n">
        <v>45717</v>
      </c>
      <c r="C2583" s="0" t="n">
        <v>2</v>
      </c>
      <c r="D2583" s="16" t="n">
        <v>3398</v>
      </c>
      <c r="E2583" s="16" t="n">
        <v>61</v>
      </c>
      <c r="F2583" s="16" t="n">
        <v>71</v>
      </c>
      <c r="G2583" s="16" t="n">
        <v>161</v>
      </c>
      <c r="H2583" s="16" t="n">
        <v>18</v>
      </c>
    </row>
    <row r="2584" customFormat="false" ht="15" hidden="false" customHeight="false" outlineLevel="0" collapsed="false">
      <c r="A2584" s="0" t="n">
        <v>3230</v>
      </c>
      <c r="B2584" s="15" t="n">
        <v>45809</v>
      </c>
      <c r="C2584" s="0" t="n">
        <v>2</v>
      </c>
      <c r="D2584" s="16" t="n">
        <v>3414</v>
      </c>
      <c r="E2584" s="16" t="n">
        <v>68</v>
      </c>
      <c r="F2584" s="16" t="n">
        <v>74</v>
      </c>
      <c r="G2584" s="16" t="n">
        <v>210</v>
      </c>
      <c r="H2584" s="16" t="n">
        <v>25</v>
      </c>
    </row>
    <row r="2585" customFormat="false" ht="15" hidden="false" customHeight="false" outlineLevel="0" collapsed="false">
      <c r="A2585" s="0" t="n">
        <v>3230</v>
      </c>
      <c r="B2585" s="15" t="n">
        <v>45901</v>
      </c>
      <c r="C2585" s="0" t="n">
        <v>2</v>
      </c>
      <c r="D2585" s="16" t="n">
        <v>3403</v>
      </c>
      <c r="E2585" s="16" t="n">
        <v>77</v>
      </c>
      <c r="F2585" s="16" t="n">
        <v>80</v>
      </c>
      <c r="G2585" s="16" t="n">
        <v>241</v>
      </c>
      <c r="H2585" s="16" t="n">
        <v>33</v>
      </c>
    </row>
    <row r="2586" customFormat="false" ht="15" hidden="false" customHeight="false" outlineLevel="0" collapsed="false">
      <c r="A2586" s="0" t="n">
        <v>3230</v>
      </c>
      <c r="B2586" s="15" t="n">
        <v>45992</v>
      </c>
      <c r="C2586" s="0" t="n">
        <v>2</v>
      </c>
      <c r="D2586" s="16" t="n">
        <v>3429</v>
      </c>
      <c r="E2586" s="16" t="n">
        <v>86</v>
      </c>
      <c r="F2586" s="16" t="n">
        <v>83</v>
      </c>
      <c r="G2586" s="16" t="n">
        <v>280</v>
      </c>
      <c r="H2586" s="16" t="n">
        <v>40</v>
      </c>
    </row>
    <row r="2587" customFormat="false" ht="15" hidden="false" customHeight="false" outlineLevel="0" collapsed="false">
      <c r="A2587" s="0" t="n">
        <v>3230</v>
      </c>
      <c r="B2587" s="15" t="n">
        <v>46082</v>
      </c>
      <c r="C2587" s="0" t="n">
        <v>2</v>
      </c>
      <c r="D2587" s="16" t="n">
        <v>3430</v>
      </c>
      <c r="E2587" s="16" t="n">
        <v>97</v>
      </c>
      <c r="F2587" s="16" t="n">
        <v>88</v>
      </c>
      <c r="G2587" s="16" t="n">
        <v>148</v>
      </c>
      <c r="H2587" s="16" t="n">
        <v>27</v>
      </c>
    </row>
    <row r="2588" customFormat="false" ht="15" hidden="false" customHeight="false" outlineLevel="0" collapsed="false">
      <c r="A2588" s="0" t="n">
        <v>3230</v>
      </c>
      <c r="B2588" s="15" t="n">
        <v>46174</v>
      </c>
      <c r="C2588" s="0" t="n">
        <v>2</v>
      </c>
      <c r="D2588" s="16" t="n">
        <v>3465</v>
      </c>
      <c r="E2588" s="16" t="n">
        <v>115</v>
      </c>
      <c r="F2588" s="16" t="n">
        <v>94</v>
      </c>
      <c r="G2588" s="16" t="n">
        <v>192</v>
      </c>
      <c r="H2588" s="16" t="n">
        <v>47</v>
      </c>
    </row>
    <row r="2589" customFormat="false" ht="15" hidden="false" customHeight="false" outlineLevel="0" collapsed="false">
      <c r="A2589" s="0" t="n">
        <v>3231</v>
      </c>
      <c r="B2589" s="15" t="n">
        <v>45078</v>
      </c>
      <c r="C2589" s="0" t="n">
        <v>1</v>
      </c>
      <c r="D2589" s="16" t="n">
        <v>1764</v>
      </c>
      <c r="E2589" s="16" t="n">
        <v>21</v>
      </c>
      <c r="F2589" s="16" t="n">
        <v>19</v>
      </c>
      <c r="G2589" s="16" t="n">
        <v>96</v>
      </c>
      <c r="H2589" s="16" t="n">
        <v>11</v>
      </c>
    </row>
    <row r="2590" customFormat="false" ht="15" hidden="false" customHeight="false" outlineLevel="0" collapsed="false">
      <c r="A2590" s="0" t="n">
        <v>3231</v>
      </c>
      <c r="B2590" s="15" t="n">
        <v>45170</v>
      </c>
      <c r="C2590" s="0" t="n">
        <v>1</v>
      </c>
      <c r="D2590" s="16" t="n">
        <v>1744</v>
      </c>
      <c r="E2590" s="16" t="n">
        <v>26</v>
      </c>
      <c r="F2590" s="16" t="n">
        <v>16</v>
      </c>
      <c r="G2590" s="16" t="n">
        <v>113</v>
      </c>
      <c r="H2590" s="16" t="n">
        <v>16</v>
      </c>
    </row>
    <row r="2591" customFormat="false" ht="15" hidden="false" customHeight="false" outlineLevel="0" collapsed="false">
      <c r="A2591" s="0" t="n">
        <v>3231</v>
      </c>
      <c r="B2591" s="15" t="n">
        <v>45261</v>
      </c>
      <c r="C2591" s="0" t="n">
        <v>1</v>
      </c>
      <c r="D2591" s="16" t="n">
        <v>1738</v>
      </c>
      <c r="E2591" s="16" t="n">
        <v>27</v>
      </c>
      <c r="F2591" s="16" t="n">
        <v>14</v>
      </c>
      <c r="G2591" s="16" t="n">
        <v>129</v>
      </c>
      <c r="H2591" s="16" t="n">
        <v>17</v>
      </c>
    </row>
    <row r="2592" customFormat="false" ht="15" hidden="false" customHeight="false" outlineLevel="0" collapsed="false">
      <c r="A2592" s="0" t="n">
        <v>3231</v>
      </c>
      <c r="B2592" s="15" t="n">
        <v>45352</v>
      </c>
      <c r="C2592" s="0" t="n">
        <v>1</v>
      </c>
      <c r="D2592" s="16" t="n">
        <v>1780</v>
      </c>
      <c r="E2592" s="16" t="n">
        <v>34</v>
      </c>
      <c r="F2592" s="16" t="n">
        <v>17</v>
      </c>
      <c r="G2592" s="16" t="n">
        <v>93</v>
      </c>
      <c r="H2592" s="16" t="n">
        <v>17</v>
      </c>
    </row>
    <row r="2593" customFormat="false" ht="15" hidden="false" customHeight="false" outlineLevel="0" collapsed="false">
      <c r="A2593" s="0" t="n">
        <v>3231</v>
      </c>
      <c r="B2593" s="15" t="n">
        <v>45444</v>
      </c>
      <c r="C2593" s="0" t="n">
        <v>1</v>
      </c>
      <c r="D2593" s="16" t="n">
        <v>1807</v>
      </c>
      <c r="E2593" s="16" t="n">
        <v>41</v>
      </c>
      <c r="F2593" s="16" t="n">
        <v>20</v>
      </c>
      <c r="G2593" s="16" t="n">
        <v>121</v>
      </c>
      <c r="H2593" s="16" t="n">
        <v>26</v>
      </c>
    </row>
    <row r="2594" customFormat="false" ht="15" hidden="false" customHeight="false" outlineLevel="0" collapsed="false">
      <c r="A2594" s="0" t="n">
        <v>3231</v>
      </c>
      <c r="B2594" s="15" t="n">
        <v>45536</v>
      </c>
      <c r="C2594" s="0" t="n">
        <v>1</v>
      </c>
      <c r="D2594" s="16" t="n">
        <v>1815</v>
      </c>
      <c r="E2594" s="16" t="n">
        <v>47</v>
      </c>
      <c r="F2594" s="16" t="n">
        <v>22</v>
      </c>
      <c r="G2594" s="16" t="n">
        <v>139</v>
      </c>
      <c r="H2594" s="16" t="n">
        <v>32</v>
      </c>
    </row>
    <row r="2595" customFormat="false" ht="15" hidden="false" customHeight="false" outlineLevel="0" collapsed="false">
      <c r="A2595" s="0" t="n">
        <v>3231</v>
      </c>
      <c r="B2595" s="15" t="n">
        <v>45627</v>
      </c>
      <c r="C2595" s="0" t="n">
        <v>1</v>
      </c>
      <c r="D2595" s="16" t="n">
        <v>1829</v>
      </c>
      <c r="E2595" s="16" t="n">
        <v>54</v>
      </c>
      <c r="F2595" s="16" t="n">
        <v>23</v>
      </c>
      <c r="G2595" s="16" t="n">
        <v>177</v>
      </c>
      <c r="H2595" s="16" t="n">
        <v>40</v>
      </c>
    </row>
    <row r="2596" customFormat="false" ht="15" hidden="false" customHeight="false" outlineLevel="0" collapsed="false">
      <c r="A2596" s="0" t="n">
        <v>3231</v>
      </c>
      <c r="B2596" s="15" t="n">
        <v>45717</v>
      </c>
      <c r="C2596" s="0" t="n">
        <v>1</v>
      </c>
      <c r="D2596" s="16" t="n">
        <v>1833</v>
      </c>
      <c r="E2596" s="16" t="n">
        <v>56</v>
      </c>
      <c r="F2596" s="16" t="n">
        <v>27</v>
      </c>
      <c r="G2596" s="16" t="n">
        <v>91</v>
      </c>
      <c r="H2596" s="16" t="n">
        <v>24</v>
      </c>
    </row>
    <row r="2597" customFormat="false" ht="15" hidden="false" customHeight="false" outlineLevel="0" collapsed="false">
      <c r="A2597" s="0" t="n">
        <v>3231</v>
      </c>
      <c r="B2597" s="15" t="n">
        <v>45809</v>
      </c>
      <c r="C2597" s="0" t="n">
        <v>1</v>
      </c>
      <c r="D2597" s="16" t="n">
        <v>1839</v>
      </c>
      <c r="E2597" s="16" t="n">
        <v>59</v>
      </c>
      <c r="F2597" s="16" t="n">
        <v>33</v>
      </c>
      <c r="G2597" s="16" t="n">
        <v>115</v>
      </c>
      <c r="H2597" s="16" t="n">
        <v>27</v>
      </c>
    </row>
    <row r="2598" customFormat="false" ht="15" hidden="false" customHeight="false" outlineLevel="0" collapsed="false">
      <c r="A2598" s="0" t="n">
        <v>3231</v>
      </c>
      <c r="B2598" s="15" t="n">
        <v>45901</v>
      </c>
      <c r="C2598" s="0" t="n">
        <v>1</v>
      </c>
      <c r="D2598" s="16" t="n">
        <v>1864</v>
      </c>
      <c r="E2598" s="16" t="n">
        <v>63</v>
      </c>
      <c r="F2598" s="16" t="n">
        <v>35</v>
      </c>
      <c r="G2598" s="16" t="n">
        <v>137</v>
      </c>
      <c r="H2598" s="16" t="n">
        <v>29</v>
      </c>
    </row>
    <row r="2599" customFormat="false" ht="15" hidden="false" customHeight="false" outlineLevel="0" collapsed="false">
      <c r="A2599" s="0" t="n">
        <v>3231</v>
      </c>
      <c r="B2599" s="15" t="n">
        <v>45992</v>
      </c>
      <c r="C2599" s="0" t="n">
        <v>1</v>
      </c>
      <c r="D2599" s="16" t="n">
        <v>1859</v>
      </c>
      <c r="E2599" s="16" t="n">
        <v>66</v>
      </c>
      <c r="F2599" s="16" t="n">
        <v>37</v>
      </c>
      <c r="G2599" s="16" t="n">
        <v>159</v>
      </c>
      <c r="H2599" s="16" t="n">
        <v>31</v>
      </c>
    </row>
    <row r="2600" customFormat="false" ht="15" hidden="false" customHeight="false" outlineLevel="0" collapsed="false">
      <c r="A2600" s="0" t="n">
        <v>3231</v>
      </c>
      <c r="B2600" s="15" t="n">
        <v>46082</v>
      </c>
      <c r="C2600" s="0" t="n">
        <v>1</v>
      </c>
      <c r="D2600" s="16" t="n">
        <v>1877</v>
      </c>
      <c r="E2600" s="16" t="n">
        <v>72</v>
      </c>
      <c r="F2600" s="16" t="n">
        <v>38</v>
      </c>
      <c r="G2600" s="16" t="n">
        <v>77</v>
      </c>
      <c r="H2600" s="16" t="n">
        <v>12</v>
      </c>
    </row>
    <row r="2601" customFormat="false" ht="15" hidden="false" customHeight="false" outlineLevel="0" collapsed="false">
      <c r="A2601" s="0" t="n">
        <v>3231</v>
      </c>
      <c r="B2601" s="15" t="n">
        <v>46174</v>
      </c>
      <c r="C2601" s="0" t="n">
        <v>1</v>
      </c>
      <c r="D2601" s="16" t="n">
        <v>1881</v>
      </c>
      <c r="E2601" s="16" t="n">
        <v>91</v>
      </c>
      <c r="F2601" s="16" t="n">
        <v>44</v>
      </c>
      <c r="G2601" s="16" t="n">
        <v>107</v>
      </c>
      <c r="H2601" s="16" t="n">
        <v>28</v>
      </c>
    </row>
    <row r="2602" customFormat="false" ht="15" hidden="false" customHeight="false" outlineLevel="0" collapsed="false">
      <c r="A2602" s="0" t="n">
        <v>3232</v>
      </c>
      <c r="B2602" s="15" t="n">
        <v>45078</v>
      </c>
      <c r="C2602" s="0" t="n">
        <v>1</v>
      </c>
      <c r="D2602" s="16" t="n">
        <v>1570</v>
      </c>
      <c r="E2602" s="16" t="n">
        <v>12</v>
      </c>
      <c r="F2602" s="16" t="n">
        <v>14</v>
      </c>
      <c r="G2602" s="16" t="n">
        <v>79</v>
      </c>
      <c r="H2602" s="16" t="n">
        <v>8</v>
      </c>
    </row>
    <row r="2603" customFormat="false" ht="15" hidden="false" customHeight="false" outlineLevel="0" collapsed="false">
      <c r="A2603" s="0" t="n">
        <v>3232</v>
      </c>
      <c r="B2603" s="15" t="n">
        <v>45170</v>
      </c>
      <c r="C2603" s="0" t="n">
        <v>1</v>
      </c>
      <c r="D2603" s="16" t="n">
        <v>1556</v>
      </c>
      <c r="E2603" s="16" t="n">
        <v>12</v>
      </c>
      <c r="F2603" s="16" t="n">
        <v>16</v>
      </c>
      <c r="G2603" s="16" t="n">
        <v>95</v>
      </c>
      <c r="H2603" s="16" t="n">
        <v>8</v>
      </c>
    </row>
    <row r="2604" customFormat="false" ht="15" hidden="false" customHeight="false" outlineLevel="0" collapsed="false">
      <c r="A2604" s="0" t="n">
        <v>3232</v>
      </c>
      <c r="B2604" s="15" t="n">
        <v>45261</v>
      </c>
      <c r="C2604" s="0" t="n">
        <v>1</v>
      </c>
      <c r="D2604" s="16" t="n">
        <v>1586</v>
      </c>
      <c r="E2604" s="16" t="n">
        <v>13</v>
      </c>
      <c r="F2604" s="16" t="n">
        <v>16</v>
      </c>
      <c r="G2604" s="16" t="n">
        <v>121</v>
      </c>
      <c r="H2604" s="16" t="n">
        <v>9</v>
      </c>
    </row>
    <row r="2605" customFormat="false" ht="15" hidden="false" customHeight="false" outlineLevel="0" collapsed="false">
      <c r="A2605" s="0" t="n">
        <v>3232</v>
      </c>
      <c r="B2605" s="15" t="n">
        <v>45352</v>
      </c>
      <c r="C2605" s="0" t="n">
        <v>1</v>
      </c>
      <c r="D2605" s="16" t="n">
        <v>1624</v>
      </c>
      <c r="E2605" s="16" t="n">
        <v>15</v>
      </c>
      <c r="F2605" s="16" t="n">
        <v>18</v>
      </c>
      <c r="G2605" s="16" t="n">
        <v>85</v>
      </c>
      <c r="H2605" s="16" t="n">
        <v>4</v>
      </c>
    </row>
    <row r="2606" customFormat="false" ht="15" hidden="false" customHeight="false" outlineLevel="0" collapsed="false">
      <c r="A2606" s="0" t="n">
        <v>3232</v>
      </c>
      <c r="B2606" s="15" t="n">
        <v>45444</v>
      </c>
      <c r="C2606" s="0" t="n">
        <v>1</v>
      </c>
      <c r="D2606" s="16" t="n">
        <v>1627</v>
      </c>
      <c r="E2606" s="16" t="n">
        <v>16</v>
      </c>
      <c r="F2606" s="16" t="n">
        <v>17</v>
      </c>
      <c r="G2606" s="16" t="n">
        <v>104</v>
      </c>
      <c r="H2606" s="16" t="n">
        <v>6</v>
      </c>
    </row>
    <row r="2607" customFormat="false" ht="15" hidden="false" customHeight="false" outlineLevel="0" collapsed="false">
      <c r="A2607" s="0" t="n">
        <v>3232</v>
      </c>
      <c r="B2607" s="15" t="n">
        <v>45536</v>
      </c>
      <c r="C2607" s="0" t="n">
        <v>1</v>
      </c>
      <c r="D2607" s="16" t="n">
        <v>1603</v>
      </c>
      <c r="E2607" s="16" t="n">
        <v>17</v>
      </c>
      <c r="F2607" s="16" t="n">
        <v>16</v>
      </c>
      <c r="G2607" s="16" t="n">
        <v>116</v>
      </c>
      <c r="H2607" s="16" t="n">
        <v>7</v>
      </c>
    </row>
    <row r="2608" customFormat="false" ht="15" hidden="false" customHeight="false" outlineLevel="0" collapsed="false">
      <c r="A2608" s="0" t="n">
        <v>3232</v>
      </c>
      <c r="B2608" s="15" t="n">
        <v>45627</v>
      </c>
      <c r="C2608" s="0" t="n">
        <v>1</v>
      </c>
      <c r="D2608" s="16" t="n">
        <v>1589</v>
      </c>
      <c r="E2608" s="16" t="n">
        <v>18</v>
      </c>
      <c r="F2608" s="16" t="n">
        <v>14</v>
      </c>
      <c r="G2608" s="16" t="n">
        <v>128</v>
      </c>
      <c r="H2608" s="16" t="n">
        <v>8</v>
      </c>
    </row>
    <row r="2609" customFormat="false" ht="15" hidden="false" customHeight="false" outlineLevel="0" collapsed="false">
      <c r="A2609" s="0" t="n">
        <v>3232</v>
      </c>
      <c r="B2609" s="15" t="n">
        <v>45717</v>
      </c>
      <c r="C2609" s="0" t="n">
        <v>1</v>
      </c>
      <c r="D2609" s="16" t="n">
        <v>1603</v>
      </c>
      <c r="E2609" s="16" t="n">
        <v>18</v>
      </c>
      <c r="F2609" s="16" t="n">
        <v>16</v>
      </c>
      <c r="G2609" s="16" t="n">
        <v>75</v>
      </c>
      <c r="H2609" s="16" t="n">
        <v>4</v>
      </c>
    </row>
    <row r="2610" customFormat="false" ht="15" hidden="false" customHeight="false" outlineLevel="0" collapsed="false">
      <c r="A2610" s="0" t="n">
        <v>3232</v>
      </c>
      <c r="B2610" s="15" t="n">
        <v>45809</v>
      </c>
      <c r="C2610" s="0" t="n">
        <v>1</v>
      </c>
      <c r="D2610" s="16" t="n">
        <v>1588</v>
      </c>
      <c r="E2610" s="16" t="n">
        <v>21</v>
      </c>
      <c r="F2610" s="16" t="n">
        <v>16</v>
      </c>
      <c r="G2610" s="16" t="n">
        <v>85</v>
      </c>
      <c r="H2610" s="16" t="n">
        <v>6</v>
      </c>
    </row>
    <row r="2611" customFormat="false" ht="15" hidden="false" customHeight="false" outlineLevel="0" collapsed="false">
      <c r="A2611" s="0" t="n">
        <v>3232</v>
      </c>
      <c r="B2611" s="15" t="n">
        <v>45901</v>
      </c>
      <c r="C2611" s="0" t="n">
        <v>1</v>
      </c>
      <c r="D2611" s="16" t="n">
        <v>1599</v>
      </c>
      <c r="E2611" s="16" t="n">
        <v>23</v>
      </c>
      <c r="F2611" s="16" t="n">
        <v>20</v>
      </c>
      <c r="G2611" s="16" t="n">
        <v>110</v>
      </c>
      <c r="H2611" s="16" t="n">
        <v>8</v>
      </c>
    </row>
    <row r="2612" customFormat="false" ht="15" hidden="false" customHeight="false" outlineLevel="0" collapsed="false">
      <c r="A2612" s="0" t="n">
        <v>3232</v>
      </c>
      <c r="B2612" s="15" t="n">
        <v>45992</v>
      </c>
      <c r="C2612" s="0" t="n">
        <v>1</v>
      </c>
      <c r="D2612" s="16" t="n">
        <v>1603</v>
      </c>
      <c r="E2612" s="16" t="n">
        <v>26</v>
      </c>
      <c r="F2612" s="16" t="n">
        <v>22</v>
      </c>
      <c r="G2612" s="16" t="n">
        <v>127</v>
      </c>
      <c r="H2612" s="16" t="n">
        <v>11</v>
      </c>
    </row>
    <row r="2613" customFormat="false" ht="15" hidden="false" customHeight="false" outlineLevel="0" collapsed="false">
      <c r="A2613" s="0" t="n">
        <v>3232</v>
      </c>
      <c r="B2613" s="15" t="n">
        <v>46082</v>
      </c>
      <c r="C2613" s="0" t="n">
        <v>1</v>
      </c>
      <c r="D2613" s="16" t="n">
        <v>1606</v>
      </c>
      <c r="E2613" s="16" t="n">
        <v>26</v>
      </c>
      <c r="F2613" s="16" t="n">
        <v>24</v>
      </c>
      <c r="G2613" s="16" t="n">
        <v>60</v>
      </c>
      <c r="H2613" s="16" t="n">
        <v>6</v>
      </c>
    </row>
    <row r="2614" customFormat="false" ht="15" hidden="false" customHeight="false" outlineLevel="0" collapsed="false">
      <c r="A2614" s="0" t="n">
        <v>3232</v>
      </c>
      <c r="B2614" s="15" t="n">
        <v>46174</v>
      </c>
      <c r="C2614" s="0" t="n">
        <v>1</v>
      </c>
      <c r="D2614" s="16" t="n">
        <v>1592</v>
      </c>
      <c r="E2614" s="16" t="n">
        <v>30</v>
      </c>
      <c r="F2614" s="16" t="n">
        <v>25</v>
      </c>
      <c r="G2614" s="16" t="n">
        <v>72</v>
      </c>
      <c r="H2614" s="16" t="n">
        <v>10</v>
      </c>
    </row>
    <row r="2615" customFormat="false" ht="15" hidden="false" customHeight="false" outlineLevel="0" collapsed="false">
      <c r="A2615" s="0" t="n">
        <v>3233</v>
      </c>
      <c r="B2615" s="15" t="n">
        <v>45078</v>
      </c>
      <c r="C2615" s="0" t="n">
        <v>1</v>
      </c>
      <c r="D2615" s="16" t="n">
        <v>2452</v>
      </c>
      <c r="E2615" s="16" t="n">
        <v>7</v>
      </c>
      <c r="F2615" s="16" t="n">
        <v>47</v>
      </c>
      <c r="G2615" s="16" t="n">
        <v>107</v>
      </c>
      <c r="H2615" s="16" t="n">
        <v>5</v>
      </c>
    </row>
    <row r="2616" customFormat="false" ht="15" hidden="false" customHeight="false" outlineLevel="0" collapsed="false">
      <c r="A2616" s="0" t="n">
        <v>3233</v>
      </c>
      <c r="B2616" s="15" t="n">
        <v>45170</v>
      </c>
      <c r="C2616" s="0" t="n">
        <v>1</v>
      </c>
      <c r="D2616" s="16" t="n">
        <v>2460</v>
      </c>
      <c r="E2616" s="16" t="n">
        <v>11</v>
      </c>
      <c r="F2616" s="16" t="n">
        <v>48</v>
      </c>
      <c r="G2616" s="16" t="n">
        <v>131</v>
      </c>
      <c r="H2616" s="16" t="n">
        <v>9</v>
      </c>
    </row>
    <row r="2617" customFormat="false" ht="15" hidden="false" customHeight="false" outlineLevel="0" collapsed="false">
      <c r="A2617" s="0" t="n">
        <v>3233</v>
      </c>
      <c r="B2617" s="15" t="n">
        <v>45261</v>
      </c>
      <c r="C2617" s="0" t="n">
        <v>1</v>
      </c>
      <c r="D2617" s="16" t="n">
        <v>2461</v>
      </c>
      <c r="E2617" s="16" t="n">
        <v>13</v>
      </c>
      <c r="F2617" s="16" t="n">
        <v>48</v>
      </c>
      <c r="G2617" s="16" t="n">
        <v>163</v>
      </c>
      <c r="H2617" s="16" t="n">
        <v>10</v>
      </c>
    </row>
    <row r="2618" customFormat="false" ht="15" hidden="false" customHeight="false" outlineLevel="0" collapsed="false">
      <c r="A2618" s="0" t="n">
        <v>3233</v>
      </c>
      <c r="B2618" s="15" t="n">
        <v>45352</v>
      </c>
      <c r="C2618" s="0" t="n">
        <v>1</v>
      </c>
      <c r="D2618" s="16" t="n">
        <v>2467</v>
      </c>
      <c r="E2618" s="16" t="n">
        <v>16</v>
      </c>
      <c r="F2618" s="16" t="n">
        <v>48</v>
      </c>
      <c r="G2618" s="16" t="n">
        <v>113</v>
      </c>
      <c r="H2618" s="16" t="n">
        <v>10</v>
      </c>
    </row>
    <row r="2619" customFormat="false" ht="15" hidden="false" customHeight="false" outlineLevel="0" collapsed="false">
      <c r="A2619" s="0" t="n">
        <v>3233</v>
      </c>
      <c r="B2619" s="15" t="n">
        <v>45444</v>
      </c>
      <c r="C2619" s="0" t="n">
        <v>1</v>
      </c>
      <c r="D2619" s="16" t="n">
        <v>2479</v>
      </c>
      <c r="E2619" s="16" t="n">
        <v>17</v>
      </c>
      <c r="F2619" s="16" t="n">
        <v>50</v>
      </c>
      <c r="G2619" s="16" t="n">
        <v>134</v>
      </c>
      <c r="H2619" s="16" t="n">
        <v>11</v>
      </c>
    </row>
    <row r="2620" customFormat="false" ht="15" hidden="false" customHeight="false" outlineLevel="0" collapsed="false">
      <c r="A2620" s="0" t="n">
        <v>3233</v>
      </c>
      <c r="B2620" s="15" t="n">
        <v>45536</v>
      </c>
      <c r="C2620" s="0" t="n">
        <v>1</v>
      </c>
      <c r="D2620" s="16" t="n">
        <v>2469</v>
      </c>
      <c r="E2620" s="16" t="n">
        <v>16</v>
      </c>
      <c r="F2620" s="16" t="n">
        <v>50</v>
      </c>
      <c r="G2620" s="16" t="n">
        <v>153</v>
      </c>
      <c r="H2620" s="16" t="n">
        <v>11</v>
      </c>
    </row>
    <row r="2621" customFormat="false" ht="15" hidden="false" customHeight="false" outlineLevel="0" collapsed="false">
      <c r="A2621" s="0" t="n">
        <v>3233</v>
      </c>
      <c r="B2621" s="15" t="n">
        <v>45627</v>
      </c>
      <c r="C2621" s="0" t="n">
        <v>1</v>
      </c>
      <c r="D2621" s="16" t="n">
        <v>2498</v>
      </c>
      <c r="E2621" s="16" t="n">
        <v>20</v>
      </c>
      <c r="F2621" s="16" t="n">
        <v>51</v>
      </c>
      <c r="G2621" s="16" t="n">
        <v>185</v>
      </c>
      <c r="H2621" s="16" t="n">
        <v>14</v>
      </c>
    </row>
    <row r="2622" customFormat="false" ht="15" hidden="false" customHeight="false" outlineLevel="0" collapsed="false">
      <c r="A2622" s="0" t="n">
        <v>3233</v>
      </c>
      <c r="B2622" s="15" t="n">
        <v>45717</v>
      </c>
      <c r="C2622" s="0" t="n">
        <v>1</v>
      </c>
      <c r="D2622" s="16" t="n">
        <v>2508</v>
      </c>
      <c r="E2622" s="16" t="n">
        <v>22</v>
      </c>
      <c r="F2622" s="16" t="n">
        <v>54</v>
      </c>
      <c r="G2622" s="16" t="n">
        <v>103</v>
      </c>
      <c r="H2622" s="16" t="n">
        <v>6</v>
      </c>
    </row>
    <row r="2623" customFormat="false" ht="15" hidden="false" customHeight="false" outlineLevel="0" collapsed="false">
      <c r="A2623" s="0" t="n">
        <v>3233</v>
      </c>
      <c r="B2623" s="15" t="n">
        <v>45809</v>
      </c>
      <c r="C2623" s="0" t="n">
        <v>1</v>
      </c>
      <c r="D2623" s="16" t="n">
        <v>2516</v>
      </c>
      <c r="E2623" s="16" t="n">
        <v>23</v>
      </c>
      <c r="F2623" s="16" t="n">
        <v>54</v>
      </c>
      <c r="G2623" s="16" t="n">
        <v>121</v>
      </c>
      <c r="H2623" s="16" t="n">
        <v>8</v>
      </c>
    </row>
    <row r="2624" customFormat="false" ht="15" hidden="false" customHeight="false" outlineLevel="0" collapsed="false">
      <c r="A2624" s="0" t="n">
        <v>3233</v>
      </c>
      <c r="B2624" s="15" t="n">
        <v>45901</v>
      </c>
      <c r="C2624" s="0" t="n">
        <v>1</v>
      </c>
      <c r="D2624" s="16" t="n">
        <v>2503</v>
      </c>
      <c r="E2624" s="16" t="n">
        <v>25</v>
      </c>
      <c r="F2624" s="16" t="n">
        <v>55</v>
      </c>
      <c r="G2624" s="16" t="n">
        <v>141</v>
      </c>
      <c r="H2624" s="16" t="n">
        <v>9</v>
      </c>
    </row>
    <row r="2625" customFormat="false" ht="15" hidden="false" customHeight="false" outlineLevel="0" collapsed="false">
      <c r="A2625" s="0" t="n">
        <v>3233</v>
      </c>
      <c r="B2625" s="15" t="n">
        <v>45992</v>
      </c>
      <c r="C2625" s="0" t="n">
        <v>1</v>
      </c>
      <c r="D2625" s="16" t="n">
        <v>2512</v>
      </c>
      <c r="E2625" s="16" t="n">
        <v>28</v>
      </c>
      <c r="F2625" s="16" t="n">
        <v>61</v>
      </c>
      <c r="G2625" s="16" t="n">
        <v>172</v>
      </c>
      <c r="H2625" s="16" t="n">
        <v>12</v>
      </c>
    </row>
    <row r="2626" customFormat="false" ht="15" hidden="false" customHeight="false" outlineLevel="0" collapsed="false">
      <c r="A2626" s="0" t="n">
        <v>3233</v>
      </c>
      <c r="B2626" s="15" t="n">
        <v>46082</v>
      </c>
      <c r="C2626" s="0" t="n">
        <v>1</v>
      </c>
      <c r="D2626" s="16" t="n">
        <v>2527</v>
      </c>
      <c r="E2626" s="16" t="n">
        <v>31</v>
      </c>
      <c r="F2626" s="16" t="n">
        <v>66</v>
      </c>
      <c r="G2626" s="16" t="n">
        <v>105</v>
      </c>
      <c r="H2626" s="16" t="n">
        <v>11</v>
      </c>
    </row>
    <row r="2627" customFormat="false" ht="15" hidden="false" customHeight="false" outlineLevel="0" collapsed="false">
      <c r="A2627" s="0" t="n">
        <v>3233</v>
      </c>
      <c r="B2627" s="15" t="n">
        <v>46174</v>
      </c>
      <c r="C2627" s="0" t="n">
        <v>1</v>
      </c>
      <c r="D2627" s="16" t="n">
        <v>2526</v>
      </c>
      <c r="E2627" s="16" t="n">
        <v>39</v>
      </c>
      <c r="F2627" s="16" t="n">
        <v>71</v>
      </c>
      <c r="G2627" s="16" t="n">
        <v>126</v>
      </c>
      <c r="H2627" s="16" t="n">
        <v>16</v>
      </c>
    </row>
    <row r="2628" customFormat="false" ht="15" hidden="false" customHeight="false" outlineLevel="0" collapsed="false">
      <c r="A2628" s="0" t="n">
        <v>3235</v>
      </c>
      <c r="B2628" s="15" t="n">
        <v>45078</v>
      </c>
      <c r="C2628" s="0" t="n">
        <v>1</v>
      </c>
      <c r="D2628" s="16" t="n">
        <v>575</v>
      </c>
      <c r="E2628" s="16" t="n">
        <v>3</v>
      </c>
      <c r="F2628" s="16" t="n">
        <v>7</v>
      </c>
      <c r="G2628" s="16" t="n">
        <v>21</v>
      </c>
      <c r="H2628" s="16" t="n">
        <v>2</v>
      </c>
    </row>
    <row r="2629" customFormat="false" ht="15" hidden="false" customHeight="false" outlineLevel="0" collapsed="false">
      <c r="A2629" s="0" t="n">
        <v>3235</v>
      </c>
      <c r="B2629" s="15" t="n">
        <v>45170</v>
      </c>
      <c r="C2629" s="0" t="n">
        <v>1</v>
      </c>
      <c r="D2629" s="16" t="n">
        <v>579</v>
      </c>
      <c r="E2629" s="16" t="n">
        <v>3</v>
      </c>
      <c r="F2629" s="16" t="n">
        <v>8</v>
      </c>
      <c r="G2629" s="16" t="n">
        <v>24</v>
      </c>
      <c r="H2629" s="16" t="n">
        <v>2</v>
      </c>
    </row>
    <row r="2630" customFormat="false" ht="15" hidden="false" customHeight="false" outlineLevel="0" collapsed="false">
      <c r="A2630" s="0" t="n">
        <v>3235</v>
      </c>
      <c r="B2630" s="15" t="n">
        <v>45261</v>
      </c>
      <c r="C2630" s="0" t="n">
        <v>1</v>
      </c>
      <c r="D2630" s="16" t="n">
        <v>585</v>
      </c>
      <c r="E2630" s="16" t="n">
        <v>3</v>
      </c>
      <c r="F2630" s="16" t="n">
        <v>8</v>
      </c>
      <c r="G2630" s="16" t="n">
        <v>33</v>
      </c>
      <c r="H2630" s="16" t="n">
        <v>2</v>
      </c>
    </row>
    <row r="2631" customFormat="false" ht="15" hidden="false" customHeight="false" outlineLevel="0" collapsed="false">
      <c r="A2631" s="0" t="n">
        <v>3235</v>
      </c>
      <c r="B2631" s="15" t="n">
        <v>45352</v>
      </c>
      <c r="C2631" s="0" t="n">
        <v>1</v>
      </c>
      <c r="D2631" s="16" t="n">
        <v>602</v>
      </c>
      <c r="E2631" s="16" t="n">
        <v>4</v>
      </c>
      <c r="F2631" s="16" t="n">
        <v>8</v>
      </c>
      <c r="G2631" s="16" t="n">
        <v>24</v>
      </c>
      <c r="H2631" s="16" t="n">
        <v>2</v>
      </c>
    </row>
    <row r="2632" customFormat="false" ht="15" hidden="false" customHeight="false" outlineLevel="0" collapsed="false">
      <c r="A2632" s="0" t="n">
        <v>3235</v>
      </c>
      <c r="B2632" s="15" t="n">
        <v>45444</v>
      </c>
      <c r="C2632" s="0" t="n">
        <v>1</v>
      </c>
      <c r="D2632" s="16" t="n">
        <v>599</v>
      </c>
      <c r="E2632" s="16" t="n">
        <v>4</v>
      </c>
      <c r="F2632" s="16" t="n">
        <v>8</v>
      </c>
      <c r="G2632" s="16" t="n">
        <v>33</v>
      </c>
      <c r="H2632" s="16" t="n">
        <v>2</v>
      </c>
    </row>
    <row r="2633" customFormat="false" ht="15" hidden="false" customHeight="false" outlineLevel="0" collapsed="false">
      <c r="A2633" s="0" t="n">
        <v>3235</v>
      </c>
      <c r="B2633" s="15" t="n">
        <v>45536</v>
      </c>
      <c r="C2633" s="0" t="n">
        <v>1</v>
      </c>
      <c r="D2633" s="16" t="n">
        <v>591</v>
      </c>
      <c r="E2633" s="16" t="n">
        <v>4</v>
      </c>
      <c r="F2633" s="16" t="n">
        <v>9</v>
      </c>
      <c r="G2633" s="16" t="n">
        <v>36</v>
      </c>
      <c r="H2633" s="16" t="n">
        <v>2</v>
      </c>
    </row>
    <row r="2634" customFormat="false" ht="15" hidden="false" customHeight="false" outlineLevel="0" collapsed="false">
      <c r="A2634" s="0" t="n">
        <v>3235</v>
      </c>
      <c r="B2634" s="15" t="n">
        <v>45627</v>
      </c>
      <c r="C2634" s="0" t="n">
        <v>1</v>
      </c>
      <c r="D2634" s="16" t="n">
        <v>590</v>
      </c>
      <c r="E2634" s="16" t="n">
        <v>5</v>
      </c>
      <c r="F2634" s="16" t="n">
        <v>12</v>
      </c>
      <c r="G2634" s="16" t="n">
        <v>44</v>
      </c>
      <c r="H2634" s="16" t="n">
        <v>3</v>
      </c>
    </row>
    <row r="2635" customFormat="false" ht="15" hidden="false" customHeight="false" outlineLevel="0" collapsed="false">
      <c r="A2635" s="0" t="n">
        <v>3235</v>
      </c>
      <c r="B2635" s="15" t="n">
        <v>45717</v>
      </c>
      <c r="C2635" s="0" t="n">
        <v>1</v>
      </c>
      <c r="D2635" s="16" t="n">
        <v>596</v>
      </c>
      <c r="E2635" s="16" t="n">
        <v>5</v>
      </c>
      <c r="F2635" s="16" t="n">
        <v>13</v>
      </c>
      <c r="G2635" s="16" t="n">
        <v>23</v>
      </c>
      <c r="H2635" s="16" t="n">
        <v>2</v>
      </c>
    </row>
    <row r="2636" customFormat="false" ht="15" hidden="false" customHeight="false" outlineLevel="0" collapsed="false">
      <c r="A2636" s="0" t="n">
        <v>3235</v>
      </c>
      <c r="B2636" s="15" t="n">
        <v>45809</v>
      </c>
      <c r="C2636" s="0" t="n">
        <v>1</v>
      </c>
      <c r="D2636" s="16" t="n">
        <v>605</v>
      </c>
      <c r="E2636" s="16" t="n">
        <v>7</v>
      </c>
      <c r="F2636" s="16" t="n">
        <v>12</v>
      </c>
      <c r="G2636" s="16" t="n">
        <v>29</v>
      </c>
      <c r="H2636" s="16" t="n">
        <v>4</v>
      </c>
    </row>
    <row r="2637" customFormat="false" ht="15" hidden="false" customHeight="false" outlineLevel="0" collapsed="false">
      <c r="A2637" s="0" t="n">
        <v>3235</v>
      </c>
      <c r="B2637" s="15" t="n">
        <v>45901</v>
      </c>
      <c r="C2637" s="0" t="n">
        <v>1</v>
      </c>
      <c r="D2637" s="16" t="n">
        <v>601</v>
      </c>
      <c r="E2637" s="16" t="n">
        <v>7</v>
      </c>
      <c r="F2637" s="16" t="n">
        <v>12</v>
      </c>
      <c r="G2637" s="16" t="n">
        <v>34</v>
      </c>
      <c r="H2637" s="16" t="n">
        <v>4</v>
      </c>
    </row>
    <row r="2638" customFormat="false" ht="15" hidden="false" customHeight="false" outlineLevel="0" collapsed="false">
      <c r="A2638" s="0" t="n">
        <v>3235</v>
      </c>
      <c r="B2638" s="15" t="n">
        <v>45992</v>
      </c>
      <c r="C2638" s="0" t="n">
        <v>1</v>
      </c>
      <c r="D2638" s="16" t="n">
        <v>611</v>
      </c>
      <c r="E2638" s="16" t="n">
        <v>7</v>
      </c>
      <c r="F2638" s="16" t="n">
        <v>13</v>
      </c>
      <c r="G2638" s="16" t="n">
        <v>40</v>
      </c>
      <c r="H2638" s="16" t="n">
        <v>5</v>
      </c>
    </row>
    <row r="2639" customFormat="false" ht="15" hidden="false" customHeight="false" outlineLevel="0" collapsed="false">
      <c r="A2639" s="0" t="n">
        <v>3235</v>
      </c>
      <c r="B2639" s="15" t="n">
        <v>46082</v>
      </c>
      <c r="C2639" s="0" t="n">
        <v>1</v>
      </c>
      <c r="D2639" s="16" t="n">
        <v>621</v>
      </c>
      <c r="E2639" s="16" t="n">
        <v>7</v>
      </c>
      <c r="F2639" s="16" t="n">
        <v>14</v>
      </c>
      <c r="G2639" s="16" t="n">
        <v>21</v>
      </c>
      <c r="H2639" s="16" t="n">
        <v>3</v>
      </c>
    </row>
    <row r="2640" customFormat="false" ht="15" hidden="false" customHeight="false" outlineLevel="0" collapsed="false">
      <c r="A2640" s="0" t="n">
        <v>3235</v>
      </c>
      <c r="B2640" s="15" t="n">
        <v>46174</v>
      </c>
      <c r="C2640" s="0" t="n">
        <v>1</v>
      </c>
      <c r="D2640" s="16" t="n">
        <v>629</v>
      </c>
      <c r="E2640" s="16" t="n">
        <v>10</v>
      </c>
      <c r="F2640" s="16" t="n">
        <v>15</v>
      </c>
      <c r="G2640" s="16" t="n">
        <v>28</v>
      </c>
      <c r="H2640" s="16" t="n">
        <v>4</v>
      </c>
    </row>
    <row r="2641" customFormat="false" ht="15" hidden="false" customHeight="false" outlineLevel="0" collapsed="false">
      <c r="A2641" s="0" t="n">
        <v>3239</v>
      </c>
      <c r="B2641" s="15" t="n">
        <v>45078</v>
      </c>
      <c r="C2641" s="0" t="n">
        <v>1</v>
      </c>
      <c r="D2641" s="16" t="n">
        <v>737</v>
      </c>
      <c r="E2641" s="16" t="n">
        <v>2</v>
      </c>
      <c r="F2641" s="16" t="n">
        <v>13</v>
      </c>
      <c r="G2641" s="16" t="n">
        <v>30</v>
      </c>
      <c r="H2641" s="16" t="n">
        <v>1</v>
      </c>
    </row>
    <row r="2642" customFormat="false" ht="15" hidden="false" customHeight="false" outlineLevel="0" collapsed="false">
      <c r="A2642" s="0" t="n">
        <v>3239</v>
      </c>
      <c r="B2642" s="15" t="n">
        <v>45170</v>
      </c>
      <c r="C2642" s="0" t="n">
        <v>1</v>
      </c>
      <c r="D2642" s="16" t="n">
        <v>745</v>
      </c>
      <c r="E2642" s="16" t="n">
        <v>2</v>
      </c>
      <c r="F2642" s="16" t="n">
        <v>12</v>
      </c>
      <c r="G2642" s="16" t="n">
        <v>38</v>
      </c>
      <c r="H2642" s="16" t="n">
        <v>1</v>
      </c>
    </row>
    <row r="2643" customFormat="false" ht="15" hidden="false" customHeight="false" outlineLevel="0" collapsed="false">
      <c r="A2643" s="0" t="n">
        <v>3239</v>
      </c>
      <c r="B2643" s="15" t="n">
        <v>45261</v>
      </c>
      <c r="C2643" s="0" t="n">
        <v>1</v>
      </c>
      <c r="D2643" s="16" t="n">
        <v>729</v>
      </c>
      <c r="E2643" s="16" t="n">
        <v>2</v>
      </c>
      <c r="F2643" s="16" t="n">
        <v>11</v>
      </c>
      <c r="G2643" s="16" t="n">
        <v>38</v>
      </c>
      <c r="H2643" s="16" t="n">
        <v>1</v>
      </c>
    </row>
    <row r="2644" customFormat="false" ht="15" hidden="false" customHeight="false" outlineLevel="0" collapsed="false">
      <c r="A2644" s="0" t="n">
        <v>3239</v>
      </c>
      <c r="B2644" s="15" t="n">
        <v>45352</v>
      </c>
      <c r="C2644" s="0" t="n">
        <v>1</v>
      </c>
      <c r="D2644" s="16" t="n">
        <v>730</v>
      </c>
      <c r="E2644" s="16" t="n">
        <v>3</v>
      </c>
      <c r="F2644" s="16" t="n">
        <v>11</v>
      </c>
      <c r="G2644" s="16" t="n">
        <v>29</v>
      </c>
      <c r="H2644" s="16" t="n">
        <v>2</v>
      </c>
    </row>
    <row r="2645" customFormat="false" ht="15" hidden="false" customHeight="false" outlineLevel="0" collapsed="false">
      <c r="A2645" s="0" t="n">
        <v>3239</v>
      </c>
      <c r="B2645" s="15" t="n">
        <v>45444</v>
      </c>
      <c r="C2645" s="0" t="n">
        <v>1</v>
      </c>
      <c r="D2645" s="16" t="n">
        <v>731</v>
      </c>
      <c r="E2645" s="16" t="n">
        <v>2</v>
      </c>
      <c r="F2645" s="16" t="n">
        <v>11</v>
      </c>
      <c r="G2645" s="16" t="n">
        <v>33</v>
      </c>
      <c r="H2645" s="16" t="n">
        <v>1</v>
      </c>
    </row>
    <row r="2646" customFormat="false" ht="15" hidden="false" customHeight="false" outlineLevel="0" collapsed="false">
      <c r="A2646" s="0" t="n">
        <v>3239</v>
      </c>
      <c r="B2646" s="15" t="n">
        <v>45536</v>
      </c>
      <c r="C2646" s="0" t="n">
        <v>1</v>
      </c>
      <c r="D2646" s="16" t="n">
        <v>742</v>
      </c>
      <c r="E2646" s="16" t="n">
        <v>2</v>
      </c>
      <c r="F2646" s="16" t="n">
        <v>11</v>
      </c>
      <c r="G2646" s="16" t="n">
        <v>43</v>
      </c>
      <c r="H2646" s="16" t="n">
        <v>1</v>
      </c>
    </row>
    <row r="2647" customFormat="false" ht="15" hidden="false" customHeight="false" outlineLevel="0" collapsed="false">
      <c r="A2647" s="0" t="n">
        <v>3239</v>
      </c>
      <c r="B2647" s="15" t="n">
        <v>45627</v>
      </c>
      <c r="C2647" s="0" t="n">
        <v>1</v>
      </c>
      <c r="D2647" s="16" t="n">
        <v>744</v>
      </c>
      <c r="E2647" s="16" t="n">
        <v>2</v>
      </c>
      <c r="F2647" s="16" t="n">
        <v>11</v>
      </c>
      <c r="G2647" s="16" t="n">
        <v>52</v>
      </c>
      <c r="H2647" s="16" t="n">
        <v>1</v>
      </c>
    </row>
    <row r="2648" customFormat="false" ht="15" hidden="false" customHeight="false" outlineLevel="0" collapsed="false">
      <c r="A2648" s="0" t="n">
        <v>3239</v>
      </c>
      <c r="B2648" s="15" t="n">
        <v>45717</v>
      </c>
      <c r="C2648" s="0" t="n">
        <v>1</v>
      </c>
      <c r="D2648" s="16" t="n">
        <v>733</v>
      </c>
      <c r="E2648" s="16" t="n">
        <v>2</v>
      </c>
      <c r="F2648" s="16" t="n">
        <v>12</v>
      </c>
      <c r="G2648" s="16" t="n">
        <v>29</v>
      </c>
      <c r="H2648" s="16" t="n">
        <v>0</v>
      </c>
    </row>
    <row r="2649" customFormat="false" ht="15" hidden="false" customHeight="false" outlineLevel="0" collapsed="false">
      <c r="A2649" s="0" t="n">
        <v>3239</v>
      </c>
      <c r="B2649" s="15" t="n">
        <v>45809</v>
      </c>
      <c r="C2649" s="0" t="n">
        <v>1</v>
      </c>
      <c r="D2649" s="16" t="n">
        <v>721</v>
      </c>
      <c r="E2649" s="16" t="n">
        <v>2</v>
      </c>
      <c r="F2649" s="16" t="n">
        <v>11</v>
      </c>
      <c r="G2649" s="16" t="n">
        <v>32</v>
      </c>
      <c r="H2649" s="16" t="n">
        <v>0</v>
      </c>
    </row>
    <row r="2650" customFormat="false" ht="15" hidden="false" customHeight="false" outlineLevel="0" collapsed="false">
      <c r="A2650" s="0" t="n">
        <v>3239</v>
      </c>
      <c r="B2650" s="15" t="n">
        <v>45901</v>
      </c>
      <c r="C2650" s="0" t="n">
        <v>1</v>
      </c>
      <c r="D2650" s="16" t="n">
        <v>707</v>
      </c>
      <c r="E2650" s="16" t="n">
        <v>2</v>
      </c>
      <c r="F2650" s="16" t="n">
        <v>10</v>
      </c>
      <c r="G2650" s="16" t="n">
        <v>35</v>
      </c>
      <c r="H2650" s="16" t="n">
        <v>0</v>
      </c>
    </row>
    <row r="2651" customFormat="false" ht="15" hidden="false" customHeight="false" outlineLevel="0" collapsed="false">
      <c r="A2651" s="0" t="n">
        <v>3239</v>
      </c>
      <c r="B2651" s="15" t="n">
        <v>45992</v>
      </c>
      <c r="C2651" s="0" t="n">
        <v>1</v>
      </c>
      <c r="D2651" s="16" t="n">
        <v>717</v>
      </c>
      <c r="E2651" s="16" t="n">
        <v>2</v>
      </c>
      <c r="F2651" s="16" t="n">
        <v>11</v>
      </c>
      <c r="G2651" s="16" t="n">
        <v>41</v>
      </c>
      <c r="H2651" s="16" t="n">
        <v>0</v>
      </c>
    </row>
    <row r="2652" customFormat="false" ht="15" hidden="false" customHeight="false" outlineLevel="0" collapsed="false">
      <c r="A2652" s="0" t="n">
        <v>3239</v>
      </c>
      <c r="B2652" s="15" t="n">
        <v>46082</v>
      </c>
      <c r="C2652" s="0" t="n">
        <v>1</v>
      </c>
      <c r="D2652" s="16" t="n">
        <v>726</v>
      </c>
      <c r="E2652" s="16" t="n">
        <v>2</v>
      </c>
      <c r="F2652" s="16" t="n">
        <v>11</v>
      </c>
      <c r="G2652" s="16" t="n">
        <v>21</v>
      </c>
      <c r="H2652" s="16" t="n">
        <v>0</v>
      </c>
    </row>
    <row r="2653" customFormat="false" ht="15" hidden="false" customHeight="false" outlineLevel="0" collapsed="false">
      <c r="A2653" s="0" t="n">
        <v>3239</v>
      </c>
      <c r="B2653" s="15" t="n">
        <v>46174</v>
      </c>
      <c r="C2653" s="0" t="n">
        <v>1</v>
      </c>
      <c r="D2653" s="16" t="n">
        <v>725</v>
      </c>
      <c r="E2653" s="16" t="n">
        <v>5</v>
      </c>
      <c r="F2653" s="16" t="n">
        <v>12</v>
      </c>
      <c r="G2653" s="16" t="n">
        <v>28</v>
      </c>
      <c r="H2653" s="16" t="n">
        <v>3</v>
      </c>
    </row>
    <row r="2654" customFormat="false" ht="15" hidden="false" customHeight="false" outlineLevel="0" collapsed="false">
      <c r="A2654" s="0" t="n">
        <v>3240</v>
      </c>
      <c r="B2654" s="15" t="n">
        <v>45078</v>
      </c>
      <c r="C2654" s="0" t="n">
        <v>3</v>
      </c>
      <c r="D2654" s="16" t="n">
        <v>2575</v>
      </c>
      <c r="E2654" s="16" t="n">
        <v>11</v>
      </c>
      <c r="F2654" s="16" t="n">
        <v>46</v>
      </c>
      <c r="G2654" s="16" t="n">
        <v>146</v>
      </c>
      <c r="H2654" s="16" t="n">
        <v>6</v>
      </c>
    </row>
    <row r="2655" customFormat="false" ht="15" hidden="false" customHeight="false" outlineLevel="0" collapsed="false">
      <c r="A2655" s="0" t="n">
        <v>3240</v>
      </c>
      <c r="B2655" s="15" t="n">
        <v>45170</v>
      </c>
      <c r="C2655" s="0" t="n">
        <v>3</v>
      </c>
      <c r="D2655" s="16" t="n">
        <v>2568</v>
      </c>
      <c r="E2655" s="16" t="n">
        <v>11</v>
      </c>
      <c r="F2655" s="16" t="n">
        <v>47</v>
      </c>
      <c r="G2655" s="16" t="n">
        <v>169</v>
      </c>
      <c r="H2655" s="16" t="n">
        <v>7</v>
      </c>
    </row>
    <row r="2656" customFormat="false" ht="15" hidden="false" customHeight="false" outlineLevel="0" collapsed="false">
      <c r="A2656" s="0" t="n">
        <v>3240</v>
      </c>
      <c r="B2656" s="15" t="n">
        <v>45261</v>
      </c>
      <c r="C2656" s="0" t="n">
        <v>3</v>
      </c>
      <c r="D2656" s="16" t="n">
        <v>2571</v>
      </c>
      <c r="E2656" s="16" t="n">
        <v>13</v>
      </c>
      <c r="F2656" s="16" t="n">
        <v>47</v>
      </c>
      <c r="G2656" s="16" t="n">
        <v>190</v>
      </c>
      <c r="H2656" s="16" t="n">
        <v>9</v>
      </c>
    </row>
    <row r="2657" customFormat="false" ht="15" hidden="false" customHeight="false" outlineLevel="0" collapsed="false">
      <c r="A2657" s="0" t="n">
        <v>3240</v>
      </c>
      <c r="B2657" s="15" t="n">
        <v>45352</v>
      </c>
      <c r="C2657" s="0" t="n">
        <v>3</v>
      </c>
      <c r="D2657" s="16" t="n">
        <v>2592</v>
      </c>
      <c r="E2657" s="16" t="n">
        <v>15</v>
      </c>
      <c r="F2657" s="16" t="n">
        <v>47</v>
      </c>
      <c r="G2657" s="16" t="n">
        <v>103</v>
      </c>
      <c r="H2657" s="16" t="n">
        <v>6</v>
      </c>
    </row>
    <row r="2658" customFormat="false" ht="15" hidden="false" customHeight="false" outlineLevel="0" collapsed="false">
      <c r="A2658" s="0" t="n">
        <v>3240</v>
      </c>
      <c r="B2658" s="15" t="n">
        <v>45444</v>
      </c>
      <c r="C2658" s="0" t="n">
        <v>3</v>
      </c>
      <c r="D2658" s="16" t="n">
        <v>2617</v>
      </c>
      <c r="E2658" s="16" t="n">
        <v>17</v>
      </c>
      <c r="F2658" s="16" t="n">
        <v>46</v>
      </c>
      <c r="G2658" s="16" t="n">
        <v>128</v>
      </c>
      <c r="H2658" s="16" t="n">
        <v>7</v>
      </c>
    </row>
    <row r="2659" customFormat="false" ht="15" hidden="false" customHeight="false" outlineLevel="0" collapsed="false">
      <c r="A2659" s="0" t="n">
        <v>3240</v>
      </c>
      <c r="B2659" s="15" t="n">
        <v>45536</v>
      </c>
      <c r="C2659" s="0" t="n">
        <v>3</v>
      </c>
      <c r="D2659" s="16" t="n">
        <v>2634</v>
      </c>
      <c r="E2659" s="16" t="n">
        <v>21</v>
      </c>
      <c r="F2659" s="16" t="n">
        <v>43</v>
      </c>
      <c r="G2659" s="16" t="n">
        <v>151</v>
      </c>
      <c r="H2659" s="16" t="n">
        <v>11</v>
      </c>
    </row>
    <row r="2660" customFormat="false" ht="15" hidden="false" customHeight="false" outlineLevel="0" collapsed="false">
      <c r="A2660" s="0" t="n">
        <v>3240</v>
      </c>
      <c r="B2660" s="15" t="n">
        <v>45627</v>
      </c>
      <c r="C2660" s="0" t="n">
        <v>3</v>
      </c>
      <c r="D2660" s="16" t="n">
        <v>2661</v>
      </c>
      <c r="E2660" s="16" t="n">
        <v>29</v>
      </c>
      <c r="F2660" s="16" t="n">
        <v>45</v>
      </c>
      <c r="G2660" s="16" t="n">
        <v>187</v>
      </c>
      <c r="H2660" s="16" t="n">
        <v>18</v>
      </c>
    </row>
    <row r="2661" customFormat="false" ht="15" hidden="false" customHeight="false" outlineLevel="0" collapsed="false">
      <c r="A2661" s="0" t="n">
        <v>3240</v>
      </c>
      <c r="B2661" s="15" t="n">
        <v>45717</v>
      </c>
      <c r="C2661" s="0" t="n">
        <v>3</v>
      </c>
      <c r="D2661" s="16" t="n">
        <v>2680</v>
      </c>
      <c r="E2661" s="16" t="n">
        <v>33</v>
      </c>
      <c r="F2661" s="16" t="n">
        <v>49</v>
      </c>
      <c r="G2661" s="16" t="n">
        <v>110</v>
      </c>
      <c r="H2661" s="16" t="n">
        <v>15</v>
      </c>
    </row>
    <row r="2662" customFormat="false" ht="15" hidden="false" customHeight="false" outlineLevel="0" collapsed="false">
      <c r="A2662" s="0" t="n">
        <v>3240</v>
      </c>
      <c r="B2662" s="15" t="n">
        <v>45809</v>
      </c>
      <c r="C2662" s="0" t="n">
        <v>3</v>
      </c>
      <c r="D2662" s="16" t="n">
        <v>2688</v>
      </c>
      <c r="E2662" s="16" t="n">
        <v>32</v>
      </c>
      <c r="F2662" s="16" t="n">
        <v>51</v>
      </c>
      <c r="G2662" s="16" t="n">
        <v>131</v>
      </c>
      <c r="H2662" s="16" t="n">
        <v>16</v>
      </c>
    </row>
    <row r="2663" customFormat="false" ht="15" hidden="false" customHeight="false" outlineLevel="0" collapsed="false">
      <c r="A2663" s="0" t="n">
        <v>3240</v>
      </c>
      <c r="B2663" s="15" t="n">
        <v>45901</v>
      </c>
      <c r="C2663" s="0" t="n">
        <v>3</v>
      </c>
      <c r="D2663" s="16" t="n">
        <v>2654</v>
      </c>
      <c r="E2663" s="16" t="n">
        <v>34</v>
      </c>
      <c r="F2663" s="16" t="n">
        <v>49</v>
      </c>
      <c r="G2663" s="16" t="n">
        <v>155</v>
      </c>
      <c r="H2663" s="16" t="n">
        <v>18</v>
      </c>
    </row>
    <row r="2664" customFormat="false" ht="15" hidden="false" customHeight="false" outlineLevel="0" collapsed="false">
      <c r="A2664" s="0" t="n">
        <v>3240</v>
      </c>
      <c r="B2664" s="15" t="n">
        <v>45992</v>
      </c>
      <c r="C2664" s="0" t="n">
        <v>3</v>
      </c>
      <c r="D2664" s="16" t="n">
        <v>2677</v>
      </c>
      <c r="E2664" s="16" t="n">
        <v>35</v>
      </c>
      <c r="F2664" s="16" t="n">
        <v>51</v>
      </c>
      <c r="G2664" s="16" t="n">
        <v>175</v>
      </c>
      <c r="H2664" s="16" t="n">
        <v>19</v>
      </c>
    </row>
    <row r="2665" customFormat="false" ht="15" hidden="false" customHeight="false" outlineLevel="0" collapsed="false">
      <c r="A2665" s="0" t="n">
        <v>3240</v>
      </c>
      <c r="B2665" s="15" t="n">
        <v>46082</v>
      </c>
      <c r="C2665" s="0" t="n">
        <v>3</v>
      </c>
      <c r="D2665" s="16" t="n">
        <v>2683</v>
      </c>
      <c r="E2665" s="16" t="n">
        <v>40</v>
      </c>
      <c r="F2665" s="16" t="n">
        <v>47</v>
      </c>
      <c r="G2665" s="16" t="n">
        <v>89</v>
      </c>
      <c r="H2665" s="16" t="n">
        <v>7</v>
      </c>
    </row>
    <row r="2666" customFormat="false" ht="15" hidden="false" customHeight="false" outlineLevel="0" collapsed="false">
      <c r="A2666" s="0" t="n">
        <v>3240</v>
      </c>
      <c r="B2666" s="15" t="n">
        <v>46174</v>
      </c>
      <c r="C2666" s="0" t="n">
        <v>3</v>
      </c>
      <c r="D2666" s="16" t="n">
        <v>2705</v>
      </c>
      <c r="E2666" s="16" t="n">
        <v>52</v>
      </c>
      <c r="F2666" s="16" t="n">
        <v>49</v>
      </c>
      <c r="G2666" s="16" t="n">
        <v>113</v>
      </c>
      <c r="H2666" s="16" t="n">
        <v>16</v>
      </c>
    </row>
    <row r="2667" customFormat="false" ht="15" hidden="false" customHeight="false" outlineLevel="0" collapsed="false">
      <c r="A2667" s="0" t="n">
        <v>3241</v>
      </c>
      <c r="B2667" s="15" t="n">
        <v>45078</v>
      </c>
      <c r="C2667" s="0" t="n">
        <v>2</v>
      </c>
      <c r="D2667" s="16" t="n">
        <v>3686</v>
      </c>
      <c r="E2667" s="16" t="n">
        <v>7</v>
      </c>
      <c r="F2667" s="16" t="n">
        <v>53</v>
      </c>
      <c r="G2667" s="16" t="n">
        <v>184</v>
      </c>
      <c r="H2667" s="16" t="n">
        <v>4</v>
      </c>
    </row>
    <row r="2668" customFormat="false" ht="15" hidden="false" customHeight="false" outlineLevel="0" collapsed="false">
      <c r="A2668" s="0" t="n">
        <v>3241</v>
      </c>
      <c r="B2668" s="15" t="n">
        <v>45170</v>
      </c>
      <c r="C2668" s="0" t="n">
        <v>2</v>
      </c>
      <c r="D2668" s="16" t="n">
        <v>3712</v>
      </c>
      <c r="E2668" s="16" t="n">
        <v>8</v>
      </c>
      <c r="F2668" s="16" t="n">
        <v>51</v>
      </c>
      <c r="G2668" s="16" t="n">
        <v>212</v>
      </c>
      <c r="H2668" s="16" t="n">
        <v>5</v>
      </c>
    </row>
    <row r="2669" customFormat="false" ht="15" hidden="false" customHeight="false" outlineLevel="0" collapsed="false">
      <c r="A2669" s="0" t="n">
        <v>3241</v>
      </c>
      <c r="B2669" s="15" t="n">
        <v>45261</v>
      </c>
      <c r="C2669" s="0" t="n">
        <v>2</v>
      </c>
      <c r="D2669" s="16" t="n">
        <v>3739</v>
      </c>
      <c r="E2669" s="16" t="n">
        <v>9</v>
      </c>
      <c r="F2669" s="16" t="n">
        <v>51</v>
      </c>
      <c r="G2669" s="16" t="n">
        <v>241</v>
      </c>
      <c r="H2669" s="16" t="n">
        <v>6</v>
      </c>
    </row>
    <row r="2670" customFormat="false" ht="15" hidden="false" customHeight="false" outlineLevel="0" collapsed="false">
      <c r="A2670" s="0" t="n">
        <v>3241</v>
      </c>
      <c r="B2670" s="15" t="n">
        <v>45352</v>
      </c>
      <c r="C2670" s="0" t="n">
        <v>2</v>
      </c>
      <c r="D2670" s="16" t="n">
        <v>3742</v>
      </c>
      <c r="E2670" s="16" t="n">
        <v>11</v>
      </c>
      <c r="F2670" s="16" t="n">
        <v>50</v>
      </c>
      <c r="G2670" s="16" t="n">
        <v>139</v>
      </c>
      <c r="H2670" s="16" t="n">
        <v>4</v>
      </c>
    </row>
    <row r="2671" customFormat="false" ht="15" hidden="false" customHeight="false" outlineLevel="0" collapsed="false">
      <c r="A2671" s="0" t="n">
        <v>3241</v>
      </c>
      <c r="B2671" s="15" t="n">
        <v>45444</v>
      </c>
      <c r="C2671" s="0" t="n">
        <v>2</v>
      </c>
      <c r="D2671" s="16" t="n">
        <v>3737</v>
      </c>
      <c r="E2671" s="16" t="n">
        <v>12</v>
      </c>
      <c r="F2671" s="16" t="n">
        <v>53</v>
      </c>
      <c r="G2671" s="16" t="n">
        <v>171</v>
      </c>
      <c r="H2671" s="16" t="n">
        <v>5</v>
      </c>
    </row>
    <row r="2672" customFormat="false" ht="15" hidden="false" customHeight="false" outlineLevel="0" collapsed="false">
      <c r="A2672" s="0" t="n">
        <v>3241</v>
      </c>
      <c r="B2672" s="15" t="n">
        <v>45536</v>
      </c>
      <c r="C2672" s="0" t="n">
        <v>2</v>
      </c>
      <c r="D2672" s="16" t="n">
        <v>3753</v>
      </c>
      <c r="E2672" s="16" t="n">
        <v>13</v>
      </c>
      <c r="F2672" s="16" t="n">
        <v>51</v>
      </c>
      <c r="G2672" s="16" t="n">
        <v>198</v>
      </c>
      <c r="H2672" s="16" t="n">
        <v>6</v>
      </c>
    </row>
    <row r="2673" customFormat="false" ht="15" hidden="false" customHeight="false" outlineLevel="0" collapsed="false">
      <c r="A2673" s="0" t="n">
        <v>3241</v>
      </c>
      <c r="B2673" s="15" t="n">
        <v>45627</v>
      </c>
      <c r="C2673" s="0" t="n">
        <v>2</v>
      </c>
      <c r="D2673" s="16" t="n">
        <v>3777</v>
      </c>
      <c r="E2673" s="16" t="n">
        <v>17</v>
      </c>
      <c r="F2673" s="16" t="n">
        <v>47</v>
      </c>
      <c r="G2673" s="16" t="n">
        <v>227</v>
      </c>
      <c r="H2673" s="16" t="n">
        <v>10</v>
      </c>
    </row>
    <row r="2674" customFormat="false" ht="15" hidden="false" customHeight="false" outlineLevel="0" collapsed="false">
      <c r="A2674" s="0" t="n">
        <v>3241</v>
      </c>
      <c r="B2674" s="15" t="n">
        <v>45717</v>
      </c>
      <c r="C2674" s="0" t="n">
        <v>2</v>
      </c>
      <c r="D2674" s="16" t="n">
        <v>3774</v>
      </c>
      <c r="E2674" s="16" t="n">
        <v>18</v>
      </c>
      <c r="F2674" s="16" t="n">
        <v>52</v>
      </c>
      <c r="G2674" s="16" t="n">
        <v>138</v>
      </c>
      <c r="H2674" s="16" t="n">
        <v>6</v>
      </c>
    </row>
    <row r="2675" customFormat="false" ht="15" hidden="false" customHeight="false" outlineLevel="0" collapsed="false">
      <c r="A2675" s="0" t="n">
        <v>3241</v>
      </c>
      <c r="B2675" s="15" t="n">
        <v>45809</v>
      </c>
      <c r="C2675" s="0" t="n">
        <v>2</v>
      </c>
      <c r="D2675" s="16" t="n">
        <v>3851</v>
      </c>
      <c r="E2675" s="16" t="n">
        <v>19</v>
      </c>
      <c r="F2675" s="16" t="n">
        <v>53</v>
      </c>
      <c r="G2675" s="16" t="n">
        <v>175</v>
      </c>
      <c r="H2675" s="16" t="n">
        <v>7</v>
      </c>
    </row>
    <row r="2676" customFormat="false" ht="15" hidden="false" customHeight="false" outlineLevel="0" collapsed="false">
      <c r="A2676" s="0" t="n">
        <v>3241</v>
      </c>
      <c r="B2676" s="15" t="n">
        <v>45901</v>
      </c>
      <c r="C2676" s="0" t="n">
        <v>2</v>
      </c>
      <c r="D2676" s="16" t="n">
        <v>3888</v>
      </c>
      <c r="E2676" s="16" t="n">
        <v>19</v>
      </c>
      <c r="F2676" s="16" t="n">
        <v>59</v>
      </c>
      <c r="G2676" s="16" t="n">
        <v>220</v>
      </c>
      <c r="H2676" s="16" t="n">
        <v>7</v>
      </c>
    </row>
    <row r="2677" customFormat="false" ht="15" hidden="false" customHeight="false" outlineLevel="0" collapsed="false">
      <c r="A2677" s="0" t="n">
        <v>3241</v>
      </c>
      <c r="B2677" s="15" t="n">
        <v>45992</v>
      </c>
      <c r="C2677" s="0" t="n">
        <v>2</v>
      </c>
      <c r="D2677" s="16" t="n">
        <v>3890</v>
      </c>
      <c r="E2677" s="16" t="n">
        <v>24</v>
      </c>
      <c r="F2677" s="16" t="n">
        <v>54</v>
      </c>
      <c r="G2677" s="16" t="n">
        <v>253</v>
      </c>
      <c r="H2677" s="16" t="n">
        <v>11</v>
      </c>
    </row>
    <row r="2678" customFormat="false" ht="15" hidden="false" customHeight="false" outlineLevel="0" collapsed="false">
      <c r="A2678" s="0" t="n">
        <v>3241</v>
      </c>
      <c r="B2678" s="15" t="n">
        <v>46082</v>
      </c>
      <c r="C2678" s="0" t="n">
        <v>2</v>
      </c>
      <c r="D2678" s="16" t="n">
        <v>3923</v>
      </c>
      <c r="E2678" s="16" t="n">
        <v>24</v>
      </c>
      <c r="F2678" s="16" t="n">
        <v>59</v>
      </c>
      <c r="G2678" s="16" t="n">
        <v>136</v>
      </c>
      <c r="H2678" s="16" t="n">
        <v>7</v>
      </c>
    </row>
    <row r="2679" customFormat="false" ht="15" hidden="false" customHeight="false" outlineLevel="0" collapsed="false">
      <c r="A2679" s="0" t="n">
        <v>3241</v>
      </c>
      <c r="B2679" s="15" t="n">
        <v>46174</v>
      </c>
      <c r="C2679" s="0" t="n">
        <v>2</v>
      </c>
      <c r="D2679" s="16" t="n">
        <v>3982</v>
      </c>
      <c r="E2679" s="16" t="n">
        <v>34</v>
      </c>
      <c r="F2679" s="16" t="n">
        <v>65</v>
      </c>
      <c r="G2679" s="16" t="n">
        <v>177</v>
      </c>
      <c r="H2679" s="16" t="n">
        <v>16</v>
      </c>
    </row>
    <row r="2680" customFormat="false" ht="15" hidden="false" customHeight="false" outlineLevel="0" collapsed="false">
      <c r="A2680" s="0" t="n">
        <v>3242</v>
      </c>
      <c r="B2680" s="15" t="n">
        <v>45078</v>
      </c>
      <c r="C2680" s="0" t="n">
        <v>1</v>
      </c>
      <c r="D2680" s="16" t="n">
        <v>1241</v>
      </c>
      <c r="E2680" s="16" t="n">
        <v>4</v>
      </c>
      <c r="F2680" s="16" t="n">
        <v>12</v>
      </c>
      <c r="G2680" s="16" t="n">
        <v>49</v>
      </c>
      <c r="H2680" s="16" t="n">
        <v>2</v>
      </c>
    </row>
    <row r="2681" customFormat="false" ht="15" hidden="false" customHeight="false" outlineLevel="0" collapsed="false">
      <c r="A2681" s="0" t="n">
        <v>3242</v>
      </c>
      <c r="B2681" s="15" t="n">
        <v>45170</v>
      </c>
      <c r="C2681" s="0" t="n">
        <v>1</v>
      </c>
      <c r="D2681" s="16" t="n">
        <v>1236</v>
      </c>
      <c r="E2681" s="16" t="n">
        <v>5</v>
      </c>
      <c r="F2681" s="16" t="n">
        <v>10</v>
      </c>
      <c r="G2681" s="16" t="n">
        <v>58</v>
      </c>
      <c r="H2681" s="16" t="n">
        <v>2</v>
      </c>
    </row>
    <row r="2682" customFormat="false" ht="15" hidden="false" customHeight="false" outlineLevel="0" collapsed="false">
      <c r="A2682" s="0" t="n">
        <v>3242</v>
      </c>
      <c r="B2682" s="15" t="n">
        <v>45261</v>
      </c>
      <c r="C2682" s="0" t="n">
        <v>1</v>
      </c>
      <c r="D2682" s="16" t="n">
        <v>1243</v>
      </c>
      <c r="E2682" s="16" t="n">
        <v>5</v>
      </c>
      <c r="F2682" s="16" t="n">
        <v>11</v>
      </c>
      <c r="G2682" s="16" t="n">
        <v>67</v>
      </c>
      <c r="H2682" s="16" t="n">
        <v>2</v>
      </c>
    </row>
    <row r="2683" customFormat="false" ht="15" hidden="false" customHeight="false" outlineLevel="0" collapsed="false">
      <c r="A2683" s="0" t="n">
        <v>3242</v>
      </c>
      <c r="B2683" s="15" t="n">
        <v>45352</v>
      </c>
      <c r="C2683" s="0" t="n">
        <v>1</v>
      </c>
      <c r="D2683" s="16" t="n">
        <v>1249</v>
      </c>
      <c r="E2683" s="16" t="n">
        <v>5</v>
      </c>
      <c r="F2683" s="16" t="n">
        <v>11</v>
      </c>
      <c r="G2683" s="16" t="n">
        <v>34</v>
      </c>
      <c r="H2683" s="16" t="n">
        <v>1</v>
      </c>
    </row>
    <row r="2684" customFormat="false" ht="15" hidden="false" customHeight="false" outlineLevel="0" collapsed="false">
      <c r="A2684" s="0" t="n">
        <v>3242</v>
      </c>
      <c r="B2684" s="15" t="n">
        <v>45444</v>
      </c>
      <c r="C2684" s="0" t="n">
        <v>1</v>
      </c>
      <c r="D2684" s="16" t="n">
        <v>1257</v>
      </c>
      <c r="E2684" s="16" t="n">
        <v>5</v>
      </c>
      <c r="F2684" s="16" t="n">
        <v>10</v>
      </c>
      <c r="G2684" s="16" t="n">
        <v>43</v>
      </c>
      <c r="H2684" s="16" t="n">
        <v>1</v>
      </c>
    </row>
    <row r="2685" customFormat="false" ht="15" hidden="false" customHeight="false" outlineLevel="0" collapsed="false">
      <c r="A2685" s="0" t="n">
        <v>3242</v>
      </c>
      <c r="B2685" s="15" t="n">
        <v>45536</v>
      </c>
      <c r="C2685" s="0" t="n">
        <v>1</v>
      </c>
      <c r="D2685" s="16" t="n">
        <v>1244</v>
      </c>
      <c r="E2685" s="16" t="n">
        <v>5</v>
      </c>
      <c r="F2685" s="16" t="n">
        <v>11</v>
      </c>
      <c r="G2685" s="16" t="n">
        <v>55</v>
      </c>
      <c r="H2685" s="16" t="n">
        <v>1</v>
      </c>
    </row>
    <row r="2686" customFormat="false" ht="15" hidden="false" customHeight="false" outlineLevel="0" collapsed="false">
      <c r="A2686" s="0" t="n">
        <v>3242</v>
      </c>
      <c r="B2686" s="15" t="n">
        <v>45627</v>
      </c>
      <c r="C2686" s="0" t="n">
        <v>1</v>
      </c>
      <c r="D2686" s="16" t="n">
        <v>1240</v>
      </c>
      <c r="E2686" s="16" t="n">
        <v>6</v>
      </c>
      <c r="F2686" s="16" t="n">
        <v>11</v>
      </c>
      <c r="G2686" s="16" t="n">
        <v>63</v>
      </c>
      <c r="H2686" s="16" t="n">
        <v>2</v>
      </c>
    </row>
    <row r="2687" customFormat="false" ht="15" hidden="false" customHeight="false" outlineLevel="0" collapsed="false">
      <c r="A2687" s="0" t="n">
        <v>3242</v>
      </c>
      <c r="B2687" s="15" t="n">
        <v>45717</v>
      </c>
      <c r="C2687" s="0" t="n">
        <v>1</v>
      </c>
      <c r="D2687" s="16" t="n">
        <v>1256</v>
      </c>
      <c r="E2687" s="16" t="n">
        <v>8</v>
      </c>
      <c r="F2687" s="16" t="n">
        <v>12</v>
      </c>
      <c r="G2687" s="16" t="n">
        <v>40</v>
      </c>
      <c r="H2687" s="16" t="n">
        <v>1</v>
      </c>
    </row>
    <row r="2688" customFormat="false" ht="15" hidden="false" customHeight="false" outlineLevel="0" collapsed="false">
      <c r="A2688" s="0" t="n">
        <v>3242</v>
      </c>
      <c r="B2688" s="15" t="n">
        <v>45809</v>
      </c>
      <c r="C2688" s="0" t="n">
        <v>1</v>
      </c>
      <c r="D2688" s="16" t="n">
        <v>1254</v>
      </c>
      <c r="E2688" s="16" t="n">
        <v>8</v>
      </c>
      <c r="F2688" s="16" t="n">
        <v>12</v>
      </c>
      <c r="G2688" s="16" t="n">
        <v>46</v>
      </c>
      <c r="H2688" s="16" t="n">
        <v>1</v>
      </c>
    </row>
    <row r="2689" customFormat="false" ht="15" hidden="false" customHeight="false" outlineLevel="0" collapsed="false">
      <c r="A2689" s="0" t="n">
        <v>3242</v>
      </c>
      <c r="B2689" s="15" t="n">
        <v>45901</v>
      </c>
      <c r="C2689" s="0" t="n">
        <v>1</v>
      </c>
      <c r="D2689" s="16" t="n">
        <v>1259</v>
      </c>
      <c r="E2689" s="16" t="n">
        <v>10</v>
      </c>
      <c r="F2689" s="16" t="n">
        <v>10</v>
      </c>
      <c r="G2689" s="16" t="n">
        <v>64</v>
      </c>
      <c r="H2689" s="16" t="n">
        <v>3</v>
      </c>
    </row>
    <row r="2690" customFormat="false" ht="15" hidden="false" customHeight="false" outlineLevel="0" collapsed="false">
      <c r="A2690" s="0" t="n">
        <v>3242</v>
      </c>
      <c r="B2690" s="15" t="n">
        <v>45992</v>
      </c>
      <c r="C2690" s="0" t="n">
        <v>1</v>
      </c>
      <c r="D2690" s="16" t="n">
        <v>1263</v>
      </c>
      <c r="E2690" s="16" t="n">
        <v>13</v>
      </c>
      <c r="F2690" s="16" t="n">
        <v>11</v>
      </c>
      <c r="G2690" s="16" t="n">
        <v>74</v>
      </c>
      <c r="H2690" s="16" t="n">
        <v>5</v>
      </c>
    </row>
    <row r="2691" customFormat="false" ht="15" hidden="false" customHeight="false" outlineLevel="0" collapsed="false">
      <c r="A2691" s="0" t="n">
        <v>3242</v>
      </c>
      <c r="B2691" s="15" t="n">
        <v>46082</v>
      </c>
      <c r="C2691" s="0" t="n">
        <v>1</v>
      </c>
      <c r="D2691" s="16" t="n">
        <v>1280</v>
      </c>
      <c r="E2691" s="16" t="n">
        <v>13</v>
      </c>
      <c r="F2691" s="16" t="n">
        <v>12</v>
      </c>
      <c r="G2691" s="16" t="n">
        <v>45</v>
      </c>
      <c r="H2691" s="16" t="n">
        <v>3</v>
      </c>
    </row>
    <row r="2692" customFormat="false" ht="15" hidden="false" customHeight="false" outlineLevel="0" collapsed="false">
      <c r="A2692" s="0" t="n">
        <v>3242</v>
      </c>
      <c r="B2692" s="15" t="n">
        <v>46174</v>
      </c>
      <c r="C2692" s="0" t="n">
        <v>1</v>
      </c>
      <c r="D2692" s="16" t="n">
        <v>1305</v>
      </c>
      <c r="E2692" s="16" t="n">
        <v>16</v>
      </c>
      <c r="F2692" s="16" t="n">
        <v>15</v>
      </c>
      <c r="G2692" s="16" t="n">
        <v>65</v>
      </c>
      <c r="H2692" s="16" t="n">
        <v>7</v>
      </c>
    </row>
    <row r="2693" customFormat="false" ht="15" hidden="false" customHeight="false" outlineLevel="0" collapsed="false">
      <c r="A2693" s="0" t="n">
        <v>3243</v>
      </c>
      <c r="B2693" s="15" t="n">
        <v>45078</v>
      </c>
      <c r="C2693" s="0" t="n">
        <v>1</v>
      </c>
      <c r="D2693" s="16" t="n">
        <v>684</v>
      </c>
      <c r="E2693" s="16" t="n">
        <v>3</v>
      </c>
      <c r="F2693" s="16" t="n">
        <v>7</v>
      </c>
      <c r="G2693" s="16" t="n">
        <v>37</v>
      </c>
      <c r="H2693" s="16" t="n">
        <v>3</v>
      </c>
    </row>
    <row r="2694" customFormat="false" ht="15" hidden="false" customHeight="false" outlineLevel="0" collapsed="false">
      <c r="A2694" s="0" t="n">
        <v>3243</v>
      </c>
      <c r="B2694" s="15" t="n">
        <v>45170</v>
      </c>
      <c r="C2694" s="0" t="n">
        <v>1</v>
      </c>
      <c r="D2694" s="16" t="n">
        <v>693</v>
      </c>
      <c r="E2694" s="16" t="n">
        <v>3</v>
      </c>
      <c r="F2694" s="16" t="n">
        <v>8</v>
      </c>
      <c r="G2694" s="16" t="n">
        <v>42</v>
      </c>
      <c r="H2694" s="16" t="n">
        <v>3</v>
      </c>
    </row>
    <row r="2695" customFormat="false" ht="15" hidden="false" customHeight="false" outlineLevel="0" collapsed="false">
      <c r="A2695" s="0" t="n">
        <v>3243</v>
      </c>
      <c r="B2695" s="15" t="n">
        <v>45261</v>
      </c>
      <c r="C2695" s="0" t="n">
        <v>1</v>
      </c>
      <c r="D2695" s="16" t="n">
        <v>688</v>
      </c>
      <c r="E2695" s="16" t="n">
        <v>4</v>
      </c>
      <c r="F2695" s="16" t="n">
        <v>9</v>
      </c>
      <c r="G2695" s="16" t="n">
        <v>48</v>
      </c>
      <c r="H2695" s="16" t="n">
        <v>4</v>
      </c>
    </row>
    <row r="2696" customFormat="false" ht="15" hidden="false" customHeight="false" outlineLevel="0" collapsed="false">
      <c r="A2696" s="0" t="n">
        <v>3243</v>
      </c>
      <c r="B2696" s="15" t="n">
        <v>45352</v>
      </c>
      <c r="C2696" s="0" t="n">
        <v>1</v>
      </c>
      <c r="D2696" s="16" t="n">
        <v>693</v>
      </c>
      <c r="E2696" s="16" t="n">
        <v>3</v>
      </c>
      <c r="F2696" s="16" t="n">
        <v>9</v>
      </c>
      <c r="G2696" s="16" t="n">
        <v>23</v>
      </c>
      <c r="H2696" s="16" t="n">
        <v>1</v>
      </c>
    </row>
    <row r="2697" customFormat="false" ht="15" hidden="false" customHeight="false" outlineLevel="0" collapsed="false">
      <c r="A2697" s="0" t="n">
        <v>3243</v>
      </c>
      <c r="B2697" s="15" t="n">
        <v>45444</v>
      </c>
      <c r="C2697" s="0" t="n">
        <v>1</v>
      </c>
      <c r="D2697" s="16" t="n">
        <v>697</v>
      </c>
      <c r="E2697" s="16" t="n">
        <v>3</v>
      </c>
      <c r="F2697" s="16" t="n">
        <v>9</v>
      </c>
      <c r="G2697" s="16" t="n">
        <v>26</v>
      </c>
      <c r="H2697" s="16" t="n">
        <v>1</v>
      </c>
    </row>
    <row r="2698" customFormat="false" ht="15" hidden="false" customHeight="false" outlineLevel="0" collapsed="false">
      <c r="A2698" s="0" t="n">
        <v>3243</v>
      </c>
      <c r="B2698" s="15" t="n">
        <v>45536</v>
      </c>
      <c r="C2698" s="0" t="n">
        <v>1</v>
      </c>
      <c r="D2698" s="16" t="n">
        <v>690</v>
      </c>
      <c r="E2698" s="16" t="n">
        <v>3</v>
      </c>
      <c r="F2698" s="16" t="n">
        <v>9</v>
      </c>
      <c r="G2698" s="16" t="n">
        <v>31</v>
      </c>
      <c r="H2698" s="16" t="n">
        <v>1</v>
      </c>
    </row>
    <row r="2699" customFormat="false" ht="15" hidden="false" customHeight="false" outlineLevel="0" collapsed="false">
      <c r="A2699" s="0" t="n">
        <v>3243</v>
      </c>
      <c r="B2699" s="15" t="n">
        <v>45627</v>
      </c>
      <c r="C2699" s="0" t="n">
        <v>1</v>
      </c>
      <c r="D2699" s="16" t="n">
        <v>697</v>
      </c>
      <c r="E2699" s="16" t="n">
        <v>3</v>
      </c>
      <c r="F2699" s="16" t="n">
        <v>9</v>
      </c>
      <c r="G2699" s="16" t="n">
        <v>34</v>
      </c>
      <c r="H2699" s="16" t="n">
        <v>1</v>
      </c>
    </row>
    <row r="2700" customFormat="false" ht="15" hidden="false" customHeight="false" outlineLevel="0" collapsed="false">
      <c r="A2700" s="0" t="n">
        <v>3243</v>
      </c>
      <c r="B2700" s="15" t="n">
        <v>45717</v>
      </c>
      <c r="C2700" s="0" t="n">
        <v>1</v>
      </c>
      <c r="D2700" s="16" t="n">
        <v>693</v>
      </c>
      <c r="E2700" s="16" t="n">
        <v>4</v>
      </c>
      <c r="F2700" s="16" t="n">
        <v>9</v>
      </c>
      <c r="G2700" s="16" t="n">
        <v>16</v>
      </c>
      <c r="H2700" s="16" t="n">
        <v>1</v>
      </c>
    </row>
    <row r="2701" customFormat="false" ht="15" hidden="false" customHeight="false" outlineLevel="0" collapsed="false">
      <c r="A2701" s="0" t="n">
        <v>3243</v>
      </c>
      <c r="B2701" s="15" t="n">
        <v>45809</v>
      </c>
      <c r="C2701" s="0" t="n">
        <v>1</v>
      </c>
      <c r="D2701" s="16" t="n">
        <v>703</v>
      </c>
      <c r="E2701" s="16" t="n">
        <v>4</v>
      </c>
      <c r="F2701" s="16" t="n">
        <v>8</v>
      </c>
      <c r="G2701" s="16" t="n">
        <v>22</v>
      </c>
      <c r="H2701" s="16" t="n">
        <v>1</v>
      </c>
    </row>
    <row r="2702" customFormat="false" ht="15" hidden="false" customHeight="false" outlineLevel="0" collapsed="false">
      <c r="A2702" s="0" t="n">
        <v>3243</v>
      </c>
      <c r="B2702" s="15" t="n">
        <v>45901</v>
      </c>
      <c r="C2702" s="0" t="n">
        <v>1</v>
      </c>
      <c r="D2702" s="16" t="n">
        <v>698</v>
      </c>
      <c r="E2702" s="16" t="n">
        <v>4</v>
      </c>
      <c r="F2702" s="16" t="n">
        <v>8</v>
      </c>
      <c r="G2702" s="16" t="n">
        <v>29</v>
      </c>
      <c r="H2702" s="16" t="n">
        <v>1</v>
      </c>
    </row>
    <row r="2703" customFormat="false" ht="15" hidden="false" customHeight="false" outlineLevel="0" collapsed="false">
      <c r="A2703" s="0" t="n">
        <v>3243</v>
      </c>
      <c r="B2703" s="15" t="n">
        <v>45992</v>
      </c>
      <c r="C2703" s="0" t="n">
        <v>1</v>
      </c>
      <c r="D2703" s="16" t="n">
        <v>708</v>
      </c>
      <c r="E2703" s="16" t="n">
        <v>5</v>
      </c>
      <c r="F2703" s="16" t="n">
        <v>7</v>
      </c>
      <c r="G2703" s="16" t="n">
        <v>38</v>
      </c>
      <c r="H2703" s="16" t="n">
        <v>2</v>
      </c>
    </row>
    <row r="2704" customFormat="false" ht="15" hidden="false" customHeight="false" outlineLevel="0" collapsed="false">
      <c r="A2704" s="0" t="n">
        <v>3243</v>
      </c>
      <c r="B2704" s="15" t="n">
        <v>46082</v>
      </c>
      <c r="C2704" s="0" t="n">
        <v>1</v>
      </c>
      <c r="D2704" s="16" t="n">
        <v>714</v>
      </c>
      <c r="E2704" s="16" t="n">
        <v>5</v>
      </c>
      <c r="F2704" s="16" t="n">
        <v>8</v>
      </c>
      <c r="G2704" s="16" t="n">
        <v>22</v>
      </c>
      <c r="H2704" s="16" t="n">
        <v>2</v>
      </c>
    </row>
    <row r="2705" customFormat="false" ht="15" hidden="false" customHeight="false" outlineLevel="0" collapsed="false">
      <c r="A2705" s="0" t="n">
        <v>3243</v>
      </c>
      <c r="B2705" s="15" t="n">
        <v>46174</v>
      </c>
      <c r="C2705" s="0" t="n">
        <v>1</v>
      </c>
      <c r="D2705" s="16" t="n">
        <v>720</v>
      </c>
      <c r="E2705" s="16" t="n">
        <v>6</v>
      </c>
      <c r="F2705" s="16" t="n">
        <v>11</v>
      </c>
      <c r="G2705" s="16" t="n">
        <v>26</v>
      </c>
      <c r="H2705" s="16" t="n">
        <v>2</v>
      </c>
    </row>
    <row r="2706" customFormat="false" ht="15" hidden="false" customHeight="false" outlineLevel="0" collapsed="false">
      <c r="A2706" s="0" t="n">
        <v>3249</v>
      </c>
      <c r="B2706" s="15" t="n">
        <v>45078</v>
      </c>
      <c r="C2706" s="0" t="n">
        <v>1</v>
      </c>
      <c r="D2706" s="16" t="n">
        <v>4569</v>
      </c>
      <c r="E2706" s="16" t="n">
        <v>0</v>
      </c>
      <c r="F2706" s="16" t="n">
        <v>91</v>
      </c>
      <c r="G2706" s="16" t="n">
        <v>202</v>
      </c>
      <c r="H2706" s="16" t="n">
        <v>0</v>
      </c>
    </row>
    <row r="2707" customFormat="false" ht="15" hidden="false" customHeight="false" outlineLevel="0" collapsed="false">
      <c r="A2707" s="0" t="n">
        <v>3249</v>
      </c>
      <c r="B2707" s="15" t="n">
        <v>45170</v>
      </c>
      <c r="C2707" s="0" t="n">
        <v>1</v>
      </c>
      <c r="D2707" s="16" t="n">
        <v>4579</v>
      </c>
      <c r="E2707" s="16" t="n">
        <v>0</v>
      </c>
      <c r="F2707" s="16" t="n">
        <v>84</v>
      </c>
      <c r="G2707" s="16" t="n">
        <v>240</v>
      </c>
      <c r="H2707" s="16" t="n">
        <v>0</v>
      </c>
    </row>
    <row r="2708" customFormat="false" ht="15" hidden="false" customHeight="false" outlineLevel="0" collapsed="false">
      <c r="A2708" s="0" t="n">
        <v>3249</v>
      </c>
      <c r="B2708" s="15" t="n">
        <v>45261</v>
      </c>
      <c r="C2708" s="0" t="n">
        <v>1</v>
      </c>
      <c r="D2708" s="16" t="n">
        <v>4564</v>
      </c>
      <c r="E2708" s="16" t="n">
        <v>0</v>
      </c>
      <c r="F2708" s="16" t="n">
        <v>83</v>
      </c>
      <c r="G2708" s="16" t="n">
        <v>280</v>
      </c>
      <c r="H2708" s="16" t="n">
        <v>0</v>
      </c>
    </row>
    <row r="2709" customFormat="false" ht="15" hidden="false" customHeight="false" outlineLevel="0" collapsed="false">
      <c r="A2709" s="0" t="n">
        <v>3249</v>
      </c>
      <c r="B2709" s="15" t="n">
        <v>45352</v>
      </c>
      <c r="C2709" s="0" t="n">
        <v>1</v>
      </c>
      <c r="D2709" s="16" t="n">
        <v>4588</v>
      </c>
      <c r="E2709" s="16" t="n">
        <v>0</v>
      </c>
      <c r="F2709" s="16" t="n">
        <v>79</v>
      </c>
      <c r="G2709" s="16" t="n">
        <v>145</v>
      </c>
      <c r="H2709" s="16" t="n">
        <v>0</v>
      </c>
    </row>
    <row r="2710" customFormat="false" ht="15" hidden="false" customHeight="false" outlineLevel="0" collapsed="false">
      <c r="A2710" s="0" t="n">
        <v>3249</v>
      </c>
      <c r="B2710" s="15" t="n">
        <v>45444</v>
      </c>
      <c r="C2710" s="0" t="n">
        <v>1</v>
      </c>
      <c r="D2710" s="16" t="n">
        <v>4649</v>
      </c>
      <c r="E2710" s="16" t="n">
        <v>4</v>
      </c>
      <c r="F2710" s="16" t="n">
        <v>83</v>
      </c>
      <c r="G2710" s="16" t="n">
        <v>195</v>
      </c>
      <c r="H2710" s="16" t="n">
        <v>4</v>
      </c>
    </row>
    <row r="2711" customFormat="false" ht="15" hidden="false" customHeight="false" outlineLevel="0" collapsed="false">
      <c r="A2711" s="0" t="n">
        <v>3249</v>
      </c>
      <c r="B2711" s="15" t="n">
        <v>45536</v>
      </c>
      <c r="C2711" s="0" t="n">
        <v>1</v>
      </c>
      <c r="D2711" s="16" t="n">
        <v>4673</v>
      </c>
      <c r="E2711" s="16" t="n">
        <v>5</v>
      </c>
      <c r="F2711" s="16" t="n">
        <v>79</v>
      </c>
      <c r="G2711" s="16" t="n">
        <v>227</v>
      </c>
      <c r="H2711" s="16" t="n">
        <v>5</v>
      </c>
    </row>
    <row r="2712" customFormat="false" ht="15" hidden="false" customHeight="false" outlineLevel="0" collapsed="false">
      <c r="A2712" s="0" t="n">
        <v>3249</v>
      </c>
      <c r="B2712" s="15" t="n">
        <v>45627</v>
      </c>
      <c r="C2712" s="0" t="n">
        <v>1</v>
      </c>
      <c r="D2712" s="16" t="n">
        <v>4681</v>
      </c>
      <c r="E2712" s="16" t="n">
        <v>5</v>
      </c>
      <c r="F2712" s="16" t="n">
        <v>78</v>
      </c>
      <c r="G2712" s="16" t="n">
        <v>266</v>
      </c>
      <c r="H2712" s="16" t="n">
        <v>5</v>
      </c>
    </row>
    <row r="2713" customFormat="false" ht="15" hidden="false" customHeight="false" outlineLevel="0" collapsed="false">
      <c r="A2713" s="0" t="n">
        <v>3249</v>
      </c>
      <c r="B2713" s="15" t="n">
        <v>45717</v>
      </c>
      <c r="C2713" s="0" t="n">
        <v>1</v>
      </c>
      <c r="D2713" s="16" t="n">
        <v>4708</v>
      </c>
      <c r="E2713" s="16" t="n">
        <v>6</v>
      </c>
      <c r="F2713" s="16" t="n">
        <v>80</v>
      </c>
      <c r="G2713" s="16" t="n">
        <v>132</v>
      </c>
      <c r="H2713" s="16" t="n">
        <v>3</v>
      </c>
    </row>
    <row r="2714" customFormat="false" ht="15" hidden="false" customHeight="false" outlineLevel="0" collapsed="false">
      <c r="A2714" s="0" t="n">
        <v>3249</v>
      </c>
      <c r="B2714" s="15" t="n">
        <v>45809</v>
      </c>
      <c r="C2714" s="0" t="n">
        <v>1</v>
      </c>
      <c r="D2714" s="16" t="n">
        <v>4698</v>
      </c>
      <c r="E2714" s="16" t="n">
        <v>6</v>
      </c>
      <c r="F2714" s="16" t="n">
        <v>80</v>
      </c>
      <c r="G2714" s="16" t="n">
        <v>156</v>
      </c>
      <c r="H2714" s="16" t="n">
        <v>4</v>
      </c>
    </row>
    <row r="2715" customFormat="false" ht="15" hidden="false" customHeight="false" outlineLevel="0" collapsed="false">
      <c r="A2715" s="0" t="n">
        <v>3249</v>
      </c>
      <c r="B2715" s="15" t="n">
        <v>45901</v>
      </c>
      <c r="C2715" s="0" t="n">
        <v>1</v>
      </c>
      <c r="D2715" s="16" t="n">
        <v>4751</v>
      </c>
      <c r="E2715" s="16" t="n">
        <v>9</v>
      </c>
      <c r="F2715" s="16" t="n">
        <v>76</v>
      </c>
      <c r="G2715" s="16" t="n">
        <v>190</v>
      </c>
      <c r="H2715" s="16" t="n">
        <v>7</v>
      </c>
    </row>
    <row r="2716" customFormat="false" ht="15" hidden="false" customHeight="false" outlineLevel="0" collapsed="false">
      <c r="A2716" s="0" t="n">
        <v>3249</v>
      </c>
      <c r="B2716" s="15" t="n">
        <v>45992</v>
      </c>
      <c r="C2716" s="0" t="n">
        <v>1</v>
      </c>
      <c r="D2716" s="16" t="n">
        <v>4769</v>
      </c>
      <c r="E2716" s="16" t="n">
        <v>9</v>
      </c>
      <c r="F2716" s="16" t="n">
        <v>73</v>
      </c>
      <c r="G2716" s="16" t="n">
        <v>223</v>
      </c>
      <c r="H2716" s="16" t="n">
        <v>7</v>
      </c>
    </row>
    <row r="2717" customFormat="false" ht="15" hidden="false" customHeight="false" outlineLevel="0" collapsed="false">
      <c r="A2717" s="0" t="n">
        <v>3249</v>
      </c>
      <c r="B2717" s="15" t="n">
        <v>46082</v>
      </c>
      <c r="C2717" s="0" t="n">
        <v>1</v>
      </c>
      <c r="D2717" s="16" t="n">
        <v>4781</v>
      </c>
      <c r="E2717" s="16" t="n">
        <v>12</v>
      </c>
      <c r="F2717" s="16" t="n">
        <v>75</v>
      </c>
      <c r="G2717" s="16" t="n">
        <v>122</v>
      </c>
      <c r="H2717" s="16" t="n">
        <v>5</v>
      </c>
    </row>
    <row r="2718" customFormat="false" ht="15" hidden="false" customHeight="false" outlineLevel="0" collapsed="false">
      <c r="A2718" s="0" t="n">
        <v>3249</v>
      </c>
      <c r="B2718" s="15" t="n">
        <v>46174</v>
      </c>
      <c r="C2718" s="0" t="n">
        <v>1</v>
      </c>
      <c r="D2718" s="16" t="n">
        <v>4770</v>
      </c>
      <c r="E2718" s="16" t="n">
        <v>22</v>
      </c>
      <c r="F2718" s="16" t="n">
        <v>81</v>
      </c>
      <c r="G2718" s="16" t="n">
        <v>153</v>
      </c>
      <c r="H2718" s="16" t="n">
        <v>15</v>
      </c>
    </row>
    <row r="2719" customFormat="false" ht="15" hidden="false" customHeight="false" outlineLevel="0" collapsed="false">
      <c r="A2719" s="0" t="n">
        <v>3250</v>
      </c>
      <c r="B2719" s="15" t="n">
        <v>45078</v>
      </c>
      <c r="C2719" s="0" t="n">
        <v>2</v>
      </c>
      <c r="D2719" s="16" t="n">
        <v>12305</v>
      </c>
      <c r="E2719" s="16" t="n">
        <v>21</v>
      </c>
      <c r="F2719" s="16" t="n">
        <v>222</v>
      </c>
      <c r="G2719" s="16" t="n">
        <v>660</v>
      </c>
      <c r="H2719" s="16" t="n">
        <v>15</v>
      </c>
    </row>
    <row r="2720" customFormat="false" ht="15" hidden="false" customHeight="false" outlineLevel="0" collapsed="false">
      <c r="A2720" s="0" t="n">
        <v>3250</v>
      </c>
      <c r="B2720" s="15" t="n">
        <v>45170</v>
      </c>
      <c r="C2720" s="0" t="n">
        <v>2</v>
      </c>
      <c r="D2720" s="16" t="n">
        <v>12375</v>
      </c>
      <c r="E2720" s="16" t="n">
        <v>25</v>
      </c>
      <c r="F2720" s="16" t="n">
        <v>220</v>
      </c>
      <c r="G2720" s="16" t="n">
        <v>784</v>
      </c>
      <c r="H2720" s="16" t="n">
        <v>17</v>
      </c>
    </row>
    <row r="2721" customFormat="false" ht="15" hidden="false" customHeight="false" outlineLevel="0" collapsed="false">
      <c r="A2721" s="0" t="n">
        <v>3250</v>
      </c>
      <c r="B2721" s="15" t="n">
        <v>45261</v>
      </c>
      <c r="C2721" s="0" t="n">
        <v>2</v>
      </c>
      <c r="D2721" s="16" t="n">
        <v>12390</v>
      </c>
      <c r="E2721" s="16" t="n">
        <v>28</v>
      </c>
      <c r="F2721" s="16" t="n">
        <v>204</v>
      </c>
      <c r="G2721" s="16" t="n">
        <v>937</v>
      </c>
      <c r="H2721" s="16" t="n">
        <v>20</v>
      </c>
    </row>
    <row r="2722" customFormat="false" ht="15" hidden="false" customHeight="false" outlineLevel="0" collapsed="false">
      <c r="A2722" s="0" t="n">
        <v>3250</v>
      </c>
      <c r="B2722" s="15" t="n">
        <v>45352</v>
      </c>
      <c r="C2722" s="0" t="n">
        <v>2</v>
      </c>
      <c r="D2722" s="16" t="n">
        <v>12408</v>
      </c>
      <c r="E2722" s="16" t="n">
        <v>33</v>
      </c>
      <c r="F2722" s="16" t="n">
        <v>201</v>
      </c>
      <c r="G2722" s="16" t="n">
        <v>576</v>
      </c>
      <c r="H2722" s="16" t="n">
        <v>14</v>
      </c>
    </row>
    <row r="2723" customFormat="false" ht="15" hidden="false" customHeight="false" outlineLevel="0" collapsed="false">
      <c r="A2723" s="0" t="n">
        <v>3250</v>
      </c>
      <c r="B2723" s="15" t="n">
        <v>45444</v>
      </c>
      <c r="C2723" s="0" t="n">
        <v>2</v>
      </c>
      <c r="D2723" s="16" t="n">
        <v>12415</v>
      </c>
      <c r="E2723" s="16" t="n">
        <v>36</v>
      </c>
      <c r="F2723" s="16" t="n">
        <v>206</v>
      </c>
      <c r="G2723" s="16" t="n">
        <v>708</v>
      </c>
      <c r="H2723" s="16" t="n">
        <v>16</v>
      </c>
    </row>
    <row r="2724" customFormat="false" ht="15" hidden="false" customHeight="false" outlineLevel="0" collapsed="false">
      <c r="A2724" s="0" t="n">
        <v>3250</v>
      </c>
      <c r="B2724" s="15" t="n">
        <v>45536</v>
      </c>
      <c r="C2724" s="0" t="n">
        <v>2</v>
      </c>
      <c r="D2724" s="16" t="n">
        <v>12492</v>
      </c>
      <c r="E2724" s="16" t="n">
        <v>38</v>
      </c>
      <c r="F2724" s="16" t="n">
        <v>204</v>
      </c>
      <c r="G2724" s="16" t="n">
        <v>827</v>
      </c>
      <c r="H2724" s="16" t="n">
        <v>18</v>
      </c>
    </row>
    <row r="2725" customFormat="false" ht="15" hidden="false" customHeight="false" outlineLevel="0" collapsed="false">
      <c r="A2725" s="0" t="n">
        <v>3250</v>
      </c>
      <c r="B2725" s="15" t="n">
        <v>45627</v>
      </c>
      <c r="C2725" s="0" t="n">
        <v>2</v>
      </c>
      <c r="D2725" s="16" t="n">
        <v>12588</v>
      </c>
      <c r="E2725" s="16" t="n">
        <v>38</v>
      </c>
      <c r="F2725" s="16" t="n">
        <v>212</v>
      </c>
      <c r="G2725" s="16" t="n">
        <v>955</v>
      </c>
      <c r="H2725" s="16" t="n">
        <v>18</v>
      </c>
    </row>
    <row r="2726" customFormat="false" ht="15" hidden="false" customHeight="false" outlineLevel="0" collapsed="false">
      <c r="A2726" s="0" t="n">
        <v>3250</v>
      </c>
      <c r="B2726" s="15" t="n">
        <v>45717</v>
      </c>
      <c r="C2726" s="0" t="n">
        <v>2</v>
      </c>
      <c r="D2726" s="16" t="n">
        <v>12603</v>
      </c>
      <c r="E2726" s="16" t="n">
        <v>39</v>
      </c>
      <c r="F2726" s="16" t="n">
        <v>208</v>
      </c>
      <c r="G2726" s="16" t="n">
        <v>497</v>
      </c>
      <c r="H2726" s="16" t="n">
        <v>8</v>
      </c>
    </row>
    <row r="2727" customFormat="false" ht="15" hidden="false" customHeight="false" outlineLevel="0" collapsed="false">
      <c r="A2727" s="0" t="n">
        <v>3250</v>
      </c>
      <c r="B2727" s="15" t="n">
        <v>45809</v>
      </c>
      <c r="C2727" s="0" t="n">
        <v>2</v>
      </c>
      <c r="D2727" s="16" t="n">
        <v>12694</v>
      </c>
      <c r="E2727" s="16" t="n">
        <v>48</v>
      </c>
      <c r="F2727" s="16" t="n">
        <v>208</v>
      </c>
      <c r="G2727" s="16" t="n">
        <v>635</v>
      </c>
      <c r="H2727" s="16" t="n">
        <v>17</v>
      </c>
    </row>
    <row r="2728" customFormat="false" ht="15" hidden="false" customHeight="false" outlineLevel="0" collapsed="false">
      <c r="A2728" s="0" t="n">
        <v>3250</v>
      </c>
      <c r="B2728" s="15" t="n">
        <v>45901</v>
      </c>
      <c r="C2728" s="0" t="n">
        <v>2</v>
      </c>
      <c r="D2728" s="16" t="n">
        <v>12689</v>
      </c>
      <c r="E2728" s="16" t="n">
        <v>51</v>
      </c>
      <c r="F2728" s="16" t="n">
        <v>221</v>
      </c>
      <c r="G2728" s="16" t="n">
        <v>745</v>
      </c>
      <c r="H2728" s="16" t="n">
        <v>20</v>
      </c>
    </row>
    <row r="2729" customFormat="false" ht="15" hidden="false" customHeight="false" outlineLevel="0" collapsed="false">
      <c r="A2729" s="0" t="n">
        <v>3250</v>
      </c>
      <c r="B2729" s="15" t="n">
        <v>45992</v>
      </c>
      <c r="C2729" s="0" t="n">
        <v>2</v>
      </c>
      <c r="D2729" s="16" t="n">
        <v>12774</v>
      </c>
      <c r="E2729" s="16" t="n">
        <v>55</v>
      </c>
      <c r="F2729" s="16" t="n">
        <v>220</v>
      </c>
      <c r="G2729" s="16" t="n">
        <v>862</v>
      </c>
      <c r="H2729" s="16" t="n">
        <v>26</v>
      </c>
    </row>
    <row r="2730" customFormat="false" ht="15" hidden="false" customHeight="false" outlineLevel="0" collapsed="false">
      <c r="A2730" s="0" t="n">
        <v>3250</v>
      </c>
      <c r="B2730" s="15" t="n">
        <v>46082</v>
      </c>
      <c r="C2730" s="0" t="n">
        <v>2</v>
      </c>
      <c r="D2730" s="16" t="n">
        <v>12764</v>
      </c>
      <c r="E2730" s="16" t="n">
        <v>62</v>
      </c>
      <c r="F2730" s="16" t="n">
        <v>218</v>
      </c>
      <c r="G2730" s="16" t="n">
        <v>474</v>
      </c>
      <c r="H2730" s="16" t="n">
        <v>23</v>
      </c>
    </row>
    <row r="2731" customFormat="false" ht="15" hidden="false" customHeight="false" outlineLevel="0" collapsed="false">
      <c r="A2731" s="0" t="n">
        <v>3250</v>
      </c>
      <c r="B2731" s="15" t="n">
        <v>46174</v>
      </c>
      <c r="C2731" s="0" t="n">
        <v>2</v>
      </c>
      <c r="D2731" s="16" t="n">
        <v>12805</v>
      </c>
      <c r="E2731" s="16" t="n">
        <v>74</v>
      </c>
      <c r="F2731" s="16" t="n">
        <v>232</v>
      </c>
      <c r="G2731" s="16" t="n">
        <v>590</v>
      </c>
      <c r="H2731" s="16" t="n">
        <v>33</v>
      </c>
    </row>
    <row r="2732" customFormat="false" ht="15" hidden="false" customHeight="false" outlineLevel="0" collapsed="false">
      <c r="A2732" s="0" t="n">
        <v>3251</v>
      </c>
      <c r="B2732" s="15" t="n">
        <v>45078</v>
      </c>
      <c r="C2732" s="0" t="n">
        <v>1</v>
      </c>
      <c r="D2732" s="16" t="n">
        <v>823</v>
      </c>
      <c r="E2732" s="16" t="n">
        <v>0</v>
      </c>
      <c r="F2732" s="16" t="n">
        <v>19</v>
      </c>
      <c r="G2732" s="16" t="n">
        <v>38</v>
      </c>
      <c r="H2732" s="16" t="n">
        <v>0</v>
      </c>
    </row>
    <row r="2733" customFormat="false" ht="15" hidden="false" customHeight="false" outlineLevel="0" collapsed="false">
      <c r="A2733" s="0" t="n">
        <v>3251</v>
      </c>
      <c r="B2733" s="15" t="n">
        <v>45170</v>
      </c>
      <c r="C2733" s="0" t="n">
        <v>1</v>
      </c>
      <c r="D2733" s="16" t="n">
        <v>832</v>
      </c>
      <c r="E2733" s="16" t="n">
        <v>1</v>
      </c>
      <c r="F2733" s="16" t="n">
        <v>19</v>
      </c>
      <c r="G2733" s="16" t="n">
        <v>43</v>
      </c>
      <c r="H2733" s="16" t="n">
        <v>1</v>
      </c>
    </row>
    <row r="2734" customFormat="false" ht="15" hidden="false" customHeight="false" outlineLevel="0" collapsed="false">
      <c r="A2734" s="0" t="n">
        <v>3251</v>
      </c>
      <c r="B2734" s="15" t="n">
        <v>45261</v>
      </c>
      <c r="C2734" s="0" t="n">
        <v>1</v>
      </c>
      <c r="D2734" s="16" t="n">
        <v>841</v>
      </c>
      <c r="E2734" s="16" t="n">
        <v>1</v>
      </c>
      <c r="F2734" s="16" t="n">
        <v>22</v>
      </c>
      <c r="G2734" s="16" t="n">
        <v>48</v>
      </c>
      <c r="H2734" s="16" t="n">
        <v>1</v>
      </c>
    </row>
    <row r="2735" customFormat="false" ht="15" hidden="false" customHeight="false" outlineLevel="0" collapsed="false">
      <c r="A2735" s="0" t="n">
        <v>3251</v>
      </c>
      <c r="B2735" s="15" t="n">
        <v>45352</v>
      </c>
      <c r="C2735" s="0" t="n">
        <v>1</v>
      </c>
      <c r="D2735" s="16" t="n">
        <v>835</v>
      </c>
      <c r="E2735" s="16" t="n">
        <v>2</v>
      </c>
      <c r="F2735" s="16" t="n">
        <v>21</v>
      </c>
      <c r="G2735" s="16" t="n">
        <v>26</v>
      </c>
      <c r="H2735" s="16" t="n">
        <v>2</v>
      </c>
    </row>
    <row r="2736" customFormat="false" ht="15" hidden="false" customHeight="false" outlineLevel="0" collapsed="false">
      <c r="A2736" s="0" t="n">
        <v>3251</v>
      </c>
      <c r="B2736" s="15" t="n">
        <v>45444</v>
      </c>
      <c r="C2736" s="0" t="n">
        <v>1</v>
      </c>
      <c r="D2736" s="16" t="n">
        <v>841</v>
      </c>
      <c r="E2736" s="16" t="n">
        <v>2</v>
      </c>
      <c r="F2736" s="16" t="n">
        <v>24</v>
      </c>
      <c r="G2736" s="16" t="n">
        <v>37</v>
      </c>
      <c r="H2736" s="16" t="n">
        <v>2</v>
      </c>
    </row>
    <row r="2737" customFormat="false" ht="15" hidden="false" customHeight="false" outlineLevel="0" collapsed="false">
      <c r="A2737" s="0" t="n">
        <v>3251</v>
      </c>
      <c r="B2737" s="15" t="n">
        <v>45536</v>
      </c>
      <c r="C2737" s="0" t="n">
        <v>1</v>
      </c>
      <c r="D2737" s="16" t="n">
        <v>862</v>
      </c>
      <c r="E2737" s="16" t="n">
        <v>2</v>
      </c>
      <c r="F2737" s="16" t="n">
        <v>25</v>
      </c>
      <c r="G2737" s="16" t="n">
        <v>42</v>
      </c>
      <c r="H2737" s="16" t="n">
        <v>2</v>
      </c>
    </row>
    <row r="2738" customFormat="false" ht="15" hidden="false" customHeight="false" outlineLevel="0" collapsed="false">
      <c r="A2738" s="0" t="n">
        <v>3251</v>
      </c>
      <c r="B2738" s="15" t="n">
        <v>45627</v>
      </c>
      <c r="C2738" s="0" t="n">
        <v>1</v>
      </c>
      <c r="D2738" s="16" t="n">
        <v>878</v>
      </c>
      <c r="E2738" s="16" t="n">
        <v>3</v>
      </c>
      <c r="F2738" s="16" t="n">
        <v>25</v>
      </c>
      <c r="G2738" s="16" t="n">
        <v>51</v>
      </c>
      <c r="H2738" s="16" t="n">
        <v>3</v>
      </c>
    </row>
    <row r="2739" customFormat="false" ht="15" hidden="false" customHeight="false" outlineLevel="0" collapsed="false">
      <c r="A2739" s="0" t="n">
        <v>3251</v>
      </c>
      <c r="B2739" s="15" t="n">
        <v>45717</v>
      </c>
      <c r="C2739" s="0" t="n">
        <v>1</v>
      </c>
      <c r="D2739" s="16" t="n">
        <v>877</v>
      </c>
      <c r="E2739" s="16" t="n">
        <v>4</v>
      </c>
      <c r="F2739" s="16" t="n">
        <v>25</v>
      </c>
      <c r="G2739" s="16" t="n">
        <v>30</v>
      </c>
      <c r="H2739" s="16" t="n">
        <v>2</v>
      </c>
    </row>
    <row r="2740" customFormat="false" ht="15" hidden="false" customHeight="false" outlineLevel="0" collapsed="false">
      <c r="A2740" s="0" t="n">
        <v>3251</v>
      </c>
      <c r="B2740" s="15" t="n">
        <v>45809</v>
      </c>
      <c r="C2740" s="0" t="n">
        <v>1</v>
      </c>
      <c r="D2740" s="16" t="n">
        <v>866</v>
      </c>
      <c r="E2740" s="16" t="n">
        <v>4</v>
      </c>
      <c r="F2740" s="16" t="n">
        <v>25</v>
      </c>
      <c r="G2740" s="16" t="n">
        <v>37</v>
      </c>
      <c r="H2740" s="16" t="n">
        <v>2</v>
      </c>
    </row>
    <row r="2741" customFormat="false" ht="15" hidden="false" customHeight="false" outlineLevel="0" collapsed="false">
      <c r="A2741" s="0" t="n">
        <v>3251</v>
      </c>
      <c r="B2741" s="15" t="n">
        <v>45901</v>
      </c>
      <c r="C2741" s="0" t="n">
        <v>1</v>
      </c>
      <c r="D2741" s="16" t="n">
        <v>865</v>
      </c>
      <c r="E2741" s="16" t="n">
        <v>5</v>
      </c>
      <c r="F2741" s="16" t="n">
        <v>24</v>
      </c>
      <c r="G2741" s="16" t="n">
        <v>43</v>
      </c>
      <c r="H2741" s="16" t="n">
        <v>3</v>
      </c>
    </row>
    <row r="2742" customFormat="false" ht="15" hidden="false" customHeight="false" outlineLevel="0" collapsed="false">
      <c r="A2742" s="0" t="n">
        <v>3251</v>
      </c>
      <c r="B2742" s="15" t="n">
        <v>45992</v>
      </c>
      <c r="C2742" s="0" t="n">
        <v>1</v>
      </c>
      <c r="D2742" s="16" t="n">
        <v>868</v>
      </c>
      <c r="E2742" s="16" t="n">
        <v>6</v>
      </c>
      <c r="F2742" s="16" t="n">
        <v>22</v>
      </c>
      <c r="G2742" s="16" t="n">
        <v>50</v>
      </c>
      <c r="H2742" s="16" t="n">
        <v>4</v>
      </c>
    </row>
    <row r="2743" customFormat="false" ht="15" hidden="false" customHeight="false" outlineLevel="0" collapsed="false">
      <c r="A2743" s="0" t="n">
        <v>3251</v>
      </c>
      <c r="B2743" s="15" t="n">
        <v>46082</v>
      </c>
      <c r="C2743" s="0" t="n">
        <v>1</v>
      </c>
      <c r="D2743" s="16" t="n">
        <v>873</v>
      </c>
      <c r="E2743" s="16" t="n">
        <v>7</v>
      </c>
      <c r="F2743" s="16" t="n">
        <v>22</v>
      </c>
      <c r="G2743" s="16" t="n">
        <v>24</v>
      </c>
      <c r="H2743" s="16" t="n">
        <v>4</v>
      </c>
    </row>
    <row r="2744" customFormat="false" ht="15" hidden="false" customHeight="false" outlineLevel="0" collapsed="false">
      <c r="A2744" s="0" t="n">
        <v>3251</v>
      </c>
      <c r="B2744" s="15" t="n">
        <v>46174</v>
      </c>
      <c r="C2744" s="0" t="n">
        <v>1</v>
      </c>
      <c r="D2744" s="16" t="n">
        <v>869</v>
      </c>
      <c r="E2744" s="16" t="n">
        <v>6</v>
      </c>
      <c r="F2744" s="16" t="n">
        <v>22</v>
      </c>
      <c r="G2744" s="16" t="n">
        <v>28</v>
      </c>
      <c r="H2744" s="16" t="n">
        <v>4</v>
      </c>
    </row>
    <row r="2745" customFormat="false" ht="15" hidden="false" customHeight="false" outlineLevel="0" collapsed="false">
      <c r="A2745" s="0" t="n">
        <v>3260</v>
      </c>
      <c r="B2745" s="15" t="n">
        <v>45078</v>
      </c>
      <c r="C2745" s="0" t="n">
        <v>2</v>
      </c>
      <c r="D2745" s="16" t="n">
        <v>6020</v>
      </c>
      <c r="E2745" s="16" t="n">
        <v>7</v>
      </c>
      <c r="F2745" s="16" t="n">
        <v>89</v>
      </c>
      <c r="G2745" s="16" t="n">
        <v>325</v>
      </c>
      <c r="H2745" s="16" t="n">
        <v>5</v>
      </c>
    </row>
    <row r="2746" customFormat="false" ht="15" hidden="false" customHeight="false" outlineLevel="0" collapsed="false">
      <c r="A2746" s="0" t="n">
        <v>3260</v>
      </c>
      <c r="B2746" s="15" t="n">
        <v>45170</v>
      </c>
      <c r="C2746" s="0" t="n">
        <v>2</v>
      </c>
      <c r="D2746" s="16" t="n">
        <v>6056</v>
      </c>
      <c r="E2746" s="16" t="n">
        <v>7</v>
      </c>
      <c r="F2746" s="16" t="n">
        <v>85</v>
      </c>
      <c r="G2746" s="16" t="n">
        <v>383</v>
      </c>
      <c r="H2746" s="16" t="n">
        <v>6</v>
      </c>
    </row>
    <row r="2747" customFormat="false" ht="15" hidden="false" customHeight="false" outlineLevel="0" collapsed="false">
      <c r="A2747" s="0" t="n">
        <v>3260</v>
      </c>
      <c r="B2747" s="15" t="n">
        <v>45261</v>
      </c>
      <c r="C2747" s="0" t="n">
        <v>2</v>
      </c>
      <c r="D2747" s="16" t="n">
        <v>6034</v>
      </c>
      <c r="E2747" s="16" t="n">
        <v>7</v>
      </c>
      <c r="F2747" s="16" t="n">
        <v>83</v>
      </c>
      <c r="G2747" s="16" t="n">
        <v>440</v>
      </c>
      <c r="H2747" s="16" t="n">
        <v>6</v>
      </c>
    </row>
    <row r="2748" customFormat="false" ht="15" hidden="false" customHeight="false" outlineLevel="0" collapsed="false">
      <c r="A2748" s="0" t="n">
        <v>3260</v>
      </c>
      <c r="B2748" s="15" t="n">
        <v>45352</v>
      </c>
      <c r="C2748" s="0" t="n">
        <v>2</v>
      </c>
      <c r="D2748" s="16" t="n">
        <v>6079</v>
      </c>
      <c r="E2748" s="16" t="n">
        <v>7</v>
      </c>
      <c r="F2748" s="16" t="n">
        <v>79</v>
      </c>
      <c r="G2748" s="16" t="n">
        <v>231</v>
      </c>
      <c r="H2748" s="16" t="n">
        <v>4</v>
      </c>
    </row>
    <row r="2749" customFormat="false" ht="15" hidden="false" customHeight="false" outlineLevel="0" collapsed="false">
      <c r="A2749" s="0" t="n">
        <v>3260</v>
      </c>
      <c r="B2749" s="15" t="n">
        <v>45444</v>
      </c>
      <c r="C2749" s="0" t="n">
        <v>2</v>
      </c>
      <c r="D2749" s="16" t="n">
        <v>6091</v>
      </c>
      <c r="E2749" s="16" t="n">
        <v>7</v>
      </c>
      <c r="F2749" s="16" t="n">
        <v>78</v>
      </c>
      <c r="G2749" s="16" t="n">
        <v>277</v>
      </c>
      <c r="H2749" s="16" t="n">
        <v>4</v>
      </c>
    </row>
    <row r="2750" customFormat="false" ht="15" hidden="false" customHeight="false" outlineLevel="0" collapsed="false">
      <c r="A2750" s="0" t="n">
        <v>3260</v>
      </c>
      <c r="B2750" s="15" t="n">
        <v>45536</v>
      </c>
      <c r="C2750" s="0" t="n">
        <v>2</v>
      </c>
      <c r="D2750" s="16" t="n">
        <v>6110</v>
      </c>
      <c r="E2750" s="16" t="n">
        <v>7</v>
      </c>
      <c r="F2750" s="16" t="n">
        <v>79</v>
      </c>
      <c r="G2750" s="16" t="n">
        <v>330</v>
      </c>
      <c r="H2750" s="16" t="n">
        <v>4</v>
      </c>
    </row>
    <row r="2751" customFormat="false" ht="15" hidden="false" customHeight="false" outlineLevel="0" collapsed="false">
      <c r="A2751" s="0" t="n">
        <v>3260</v>
      </c>
      <c r="B2751" s="15" t="n">
        <v>45627</v>
      </c>
      <c r="C2751" s="0" t="n">
        <v>2</v>
      </c>
      <c r="D2751" s="16" t="n">
        <v>6080</v>
      </c>
      <c r="E2751" s="16" t="n">
        <v>8</v>
      </c>
      <c r="F2751" s="16" t="n">
        <v>74</v>
      </c>
      <c r="G2751" s="16" t="n">
        <v>375</v>
      </c>
      <c r="H2751" s="16" t="n">
        <v>5</v>
      </c>
    </row>
    <row r="2752" customFormat="false" ht="15" hidden="false" customHeight="false" outlineLevel="0" collapsed="false">
      <c r="A2752" s="0" t="n">
        <v>3260</v>
      </c>
      <c r="B2752" s="15" t="n">
        <v>45717</v>
      </c>
      <c r="C2752" s="0" t="n">
        <v>2</v>
      </c>
      <c r="D2752" s="16" t="n">
        <v>6073</v>
      </c>
      <c r="E2752" s="16" t="n">
        <v>8</v>
      </c>
      <c r="F2752" s="16" t="n">
        <v>77</v>
      </c>
      <c r="G2752" s="16" t="n">
        <v>200</v>
      </c>
      <c r="H2752" s="16" t="n">
        <v>1</v>
      </c>
    </row>
    <row r="2753" customFormat="false" ht="15" hidden="false" customHeight="false" outlineLevel="0" collapsed="false">
      <c r="A2753" s="0" t="n">
        <v>3260</v>
      </c>
      <c r="B2753" s="15" t="n">
        <v>45809</v>
      </c>
      <c r="C2753" s="0" t="n">
        <v>2</v>
      </c>
      <c r="D2753" s="16" t="n">
        <v>6057</v>
      </c>
      <c r="E2753" s="16" t="n">
        <v>9</v>
      </c>
      <c r="F2753" s="16" t="n">
        <v>76</v>
      </c>
      <c r="G2753" s="16" t="n">
        <v>248</v>
      </c>
      <c r="H2753" s="16" t="n">
        <v>2</v>
      </c>
    </row>
    <row r="2754" customFormat="false" ht="15" hidden="false" customHeight="false" outlineLevel="0" collapsed="false">
      <c r="A2754" s="0" t="n">
        <v>3260</v>
      </c>
      <c r="B2754" s="15" t="n">
        <v>45901</v>
      </c>
      <c r="C2754" s="0" t="n">
        <v>2</v>
      </c>
      <c r="D2754" s="16" t="n">
        <v>6053</v>
      </c>
      <c r="E2754" s="16" t="n">
        <v>10</v>
      </c>
      <c r="F2754" s="16" t="n">
        <v>76</v>
      </c>
      <c r="G2754" s="16" t="n">
        <v>288</v>
      </c>
      <c r="H2754" s="16" t="n">
        <v>2</v>
      </c>
    </row>
    <row r="2755" customFormat="false" ht="15" hidden="false" customHeight="false" outlineLevel="0" collapsed="false">
      <c r="A2755" s="0" t="n">
        <v>3260</v>
      </c>
      <c r="B2755" s="15" t="n">
        <v>45992</v>
      </c>
      <c r="C2755" s="0" t="n">
        <v>2</v>
      </c>
      <c r="D2755" s="16" t="n">
        <v>6071</v>
      </c>
      <c r="E2755" s="16" t="n">
        <v>11</v>
      </c>
      <c r="F2755" s="16" t="n">
        <v>76</v>
      </c>
      <c r="G2755" s="16" t="n">
        <v>338</v>
      </c>
      <c r="H2755" s="16" t="n">
        <v>3</v>
      </c>
    </row>
    <row r="2756" customFormat="false" ht="15" hidden="false" customHeight="false" outlineLevel="0" collapsed="false">
      <c r="A2756" s="0" t="n">
        <v>3260</v>
      </c>
      <c r="B2756" s="15" t="n">
        <v>46082</v>
      </c>
      <c r="C2756" s="0" t="n">
        <v>2</v>
      </c>
      <c r="D2756" s="16" t="n">
        <v>6082</v>
      </c>
      <c r="E2756" s="16" t="n">
        <v>17</v>
      </c>
      <c r="F2756" s="16" t="n">
        <v>75</v>
      </c>
      <c r="G2756" s="16" t="n">
        <v>172</v>
      </c>
      <c r="H2756" s="16" t="n">
        <v>7</v>
      </c>
    </row>
    <row r="2757" customFormat="false" ht="15" hidden="false" customHeight="false" outlineLevel="0" collapsed="false">
      <c r="A2757" s="0" t="n">
        <v>3260</v>
      </c>
      <c r="B2757" s="15" t="n">
        <v>46174</v>
      </c>
      <c r="C2757" s="0" t="n">
        <v>2</v>
      </c>
      <c r="D2757" s="16" t="n">
        <v>6124</v>
      </c>
      <c r="E2757" s="16" t="n">
        <v>20</v>
      </c>
      <c r="F2757" s="16" t="n">
        <v>80</v>
      </c>
      <c r="G2757" s="16" t="n">
        <v>224</v>
      </c>
      <c r="H2757" s="16" t="n">
        <v>10</v>
      </c>
    </row>
    <row r="2758" customFormat="false" ht="15" hidden="false" customHeight="false" outlineLevel="0" collapsed="false">
      <c r="A2758" s="0" t="n">
        <v>3264</v>
      </c>
      <c r="B2758" s="15" t="n">
        <v>45078</v>
      </c>
      <c r="C2758" s="0" t="n">
        <v>1</v>
      </c>
      <c r="D2758" s="16" t="n">
        <v>3020</v>
      </c>
      <c r="E2758" s="16" t="n">
        <v>4</v>
      </c>
      <c r="F2758" s="16" t="n">
        <v>68</v>
      </c>
      <c r="G2758" s="16" t="n">
        <v>183</v>
      </c>
      <c r="H2758" s="16" t="n">
        <v>0</v>
      </c>
    </row>
    <row r="2759" customFormat="false" ht="15" hidden="false" customHeight="false" outlineLevel="0" collapsed="false">
      <c r="A2759" s="0" t="n">
        <v>3264</v>
      </c>
      <c r="B2759" s="15" t="n">
        <v>45170</v>
      </c>
      <c r="C2759" s="0" t="n">
        <v>1</v>
      </c>
      <c r="D2759" s="16" t="n">
        <v>3022</v>
      </c>
      <c r="E2759" s="16" t="n">
        <v>4</v>
      </c>
      <c r="F2759" s="16" t="n">
        <v>67</v>
      </c>
      <c r="G2759" s="16" t="n">
        <v>201</v>
      </c>
      <c r="H2759" s="16" t="n">
        <v>0</v>
      </c>
    </row>
    <row r="2760" customFormat="false" ht="15" hidden="false" customHeight="false" outlineLevel="0" collapsed="false">
      <c r="A2760" s="0" t="n">
        <v>3264</v>
      </c>
      <c r="B2760" s="15" t="n">
        <v>45261</v>
      </c>
      <c r="C2760" s="0" t="n">
        <v>1</v>
      </c>
      <c r="D2760" s="16" t="n">
        <v>2996</v>
      </c>
      <c r="E2760" s="16" t="n">
        <v>4</v>
      </c>
      <c r="F2760" s="16" t="n">
        <v>63</v>
      </c>
      <c r="G2760" s="16" t="n">
        <v>236</v>
      </c>
      <c r="H2760" s="16" t="n">
        <v>0</v>
      </c>
    </row>
    <row r="2761" customFormat="false" ht="15" hidden="false" customHeight="false" outlineLevel="0" collapsed="false">
      <c r="A2761" s="0" t="n">
        <v>3264</v>
      </c>
      <c r="B2761" s="15" t="n">
        <v>45352</v>
      </c>
      <c r="C2761" s="0" t="n">
        <v>1</v>
      </c>
      <c r="D2761" s="16" t="n">
        <v>2983</v>
      </c>
      <c r="E2761" s="16" t="n">
        <v>4</v>
      </c>
      <c r="F2761" s="16" t="n">
        <v>58</v>
      </c>
      <c r="G2761" s="16" t="n">
        <v>120</v>
      </c>
      <c r="H2761" s="16" t="n">
        <v>0</v>
      </c>
    </row>
    <row r="2762" customFormat="false" ht="15" hidden="false" customHeight="false" outlineLevel="0" collapsed="false">
      <c r="A2762" s="0" t="n">
        <v>3264</v>
      </c>
      <c r="B2762" s="15" t="n">
        <v>45444</v>
      </c>
      <c r="C2762" s="0" t="n">
        <v>1</v>
      </c>
      <c r="D2762" s="16" t="n">
        <v>3009</v>
      </c>
      <c r="E2762" s="16" t="n">
        <v>4</v>
      </c>
      <c r="F2762" s="16" t="n">
        <v>60</v>
      </c>
      <c r="G2762" s="16" t="n">
        <v>149</v>
      </c>
      <c r="H2762" s="16" t="n">
        <v>0</v>
      </c>
    </row>
    <row r="2763" customFormat="false" ht="15" hidden="false" customHeight="false" outlineLevel="0" collapsed="false">
      <c r="A2763" s="0" t="n">
        <v>3264</v>
      </c>
      <c r="B2763" s="15" t="n">
        <v>45536</v>
      </c>
      <c r="C2763" s="0" t="n">
        <v>1</v>
      </c>
      <c r="D2763" s="16" t="n">
        <v>3019</v>
      </c>
      <c r="E2763" s="16" t="n">
        <v>5</v>
      </c>
      <c r="F2763" s="16" t="n">
        <v>61</v>
      </c>
      <c r="G2763" s="16" t="n">
        <v>174</v>
      </c>
      <c r="H2763" s="16" t="n">
        <v>1</v>
      </c>
    </row>
    <row r="2764" customFormat="false" ht="15" hidden="false" customHeight="false" outlineLevel="0" collapsed="false">
      <c r="A2764" s="0" t="n">
        <v>3264</v>
      </c>
      <c r="B2764" s="15" t="n">
        <v>45627</v>
      </c>
      <c r="C2764" s="0" t="n">
        <v>1</v>
      </c>
      <c r="D2764" s="16" t="n">
        <v>3035</v>
      </c>
      <c r="E2764" s="16" t="n">
        <v>6</v>
      </c>
      <c r="F2764" s="16" t="n">
        <v>60</v>
      </c>
      <c r="G2764" s="16" t="n">
        <v>201</v>
      </c>
      <c r="H2764" s="16" t="n">
        <v>2</v>
      </c>
    </row>
    <row r="2765" customFormat="false" ht="15" hidden="false" customHeight="false" outlineLevel="0" collapsed="false">
      <c r="A2765" s="0" t="n">
        <v>3264</v>
      </c>
      <c r="B2765" s="15" t="n">
        <v>45717</v>
      </c>
      <c r="C2765" s="0" t="n">
        <v>1</v>
      </c>
      <c r="D2765" s="16" t="n">
        <v>3027</v>
      </c>
      <c r="E2765" s="16" t="n">
        <v>6</v>
      </c>
      <c r="F2765" s="16" t="n">
        <v>60</v>
      </c>
      <c r="G2765" s="16" t="n">
        <v>100</v>
      </c>
      <c r="H2765" s="16" t="n">
        <v>2</v>
      </c>
    </row>
    <row r="2766" customFormat="false" ht="15" hidden="false" customHeight="false" outlineLevel="0" collapsed="false">
      <c r="A2766" s="0" t="n">
        <v>3264</v>
      </c>
      <c r="B2766" s="15" t="n">
        <v>45809</v>
      </c>
      <c r="C2766" s="0" t="n">
        <v>1</v>
      </c>
      <c r="D2766" s="16" t="n">
        <v>3045</v>
      </c>
      <c r="E2766" s="16" t="n">
        <v>6</v>
      </c>
      <c r="F2766" s="16" t="n">
        <v>60</v>
      </c>
      <c r="G2766" s="16" t="n">
        <v>126</v>
      </c>
      <c r="H2766" s="16" t="n">
        <v>2</v>
      </c>
    </row>
    <row r="2767" customFormat="false" ht="15" hidden="false" customHeight="false" outlineLevel="0" collapsed="false">
      <c r="A2767" s="0" t="n">
        <v>3264</v>
      </c>
      <c r="B2767" s="15" t="n">
        <v>45901</v>
      </c>
      <c r="C2767" s="0" t="n">
        <v>1</v>
      </c>
      <c r="D2767" s="16" t="n">
        <v>3049</v>
      </c>
      <c r="E2767" s="16" t="n">
        <v>4</v>
      </c>
      <c r="F2767" s="16" t="n">
        <v>63</v>
      </c>
      <c r="G2767" s="16" t="n">
        <v>147</v>
      </c>
      <c r="H2767" s="16" t="n">
        <v>1</v>
      </c>
    </row>
    <row r="2768" customFormat="false" ht="15" hidden="false" customHeight="false" outlineLevel="0" collapsed="false">
      <c r="A2768" s="0" t="n">
        <v>3264</v>
      </c>
      <c r="B2768" s="15" t="n">
        <v>45992</v>
      </c>
      <c r="C2768" s="0" t="n">
        <v>1</v>
      </c>
      <c r="D2768" s="16" t="n">
        <v>3051</v>
      </c>
      <c r="E2768" s="16" t="n">
        <v>4</v>
      </c>
      <c r="F2768" s="16" t="n">
        <v>63</v>
      </c>
      <c r="G2768" s="16" t="n">
        <v>164</v>
      </c>
      <c r="H2768" s="16" t="n">
        <v>1</v>
      </c>
    </row>
    <row r="2769" customFormat="false" ht="15" hidden="false" customHeight="false" outlineLevel="0" collapsed="false">
      <c r="A2769" s="0" t="n">
        <v>3264</v>
      </c>
      <c r="B2769" s="15" t="n">
        <v>46082</v>
      </c>
      <c r="C2769" s="0" t="n">
        <v>1</v>
      </c>
      <c r="D2769" s="16" t="n">
        <v>3045</v>
      </c>
      <c r="E2769" s="16" t="n">
        <v>4</v>
      </c>
      <c r="F2769" s="16" t="n">
        <v>61</v>
      </c>
      <c r="G2769" s="16" t="n">
        <v>77</v>
      </c>
      <c r="H2769" s="16" t="n">
        <v>0</v>
      </c>
    </row>
    <row r="2770" customFormat="false" ht="15" hidden="false" customHeight="false" outlineLevel="0" collapsed="false">
      <c r="A2770" s="0" t="n">
        <v>3264</v>
      </c>
      <c r="B2770" s="15" t="n">
        <v>46174</v>
      </c>
      <c r="C2770" s="0" t="n">
        <v>1</v>
      </c>
      <c r="D2770" s="16" t="n">
        <v>3026</v>
      </c>
      <c r="E2770" s="16" t="n">
        <v>4</v>
      </c>
      <c r="F2770" s="16" t="n">
        <v>60</v>
      </c>
      <c r="G2770" s="16" t="n">
        <v>105</v>
      </c>
      <c r="H2770" s="16" t="n">
        <v>0</v>
      </c>
    </row>
    <row r="2771" customFormat="false" ht="15" hidden="false" customHeight="false" outlineLevel="0" collapsed="false">
      <c r="A2771" s="0" t="n">
        <v>3265</v>
      </c>
      <c r="B2771" s="15" t="n">
        <v>45078</v>
      </c>
      <c r="C2771" s="0" t="n">
        <v>2</v>
      </c>
      <c r="D2771" s="16" t="n">
        <v>3905</v>
      </c>
      <c r="E2771" s="16" t="n">
        <v>3</v>
      </c>
      <c r="F2771" s="16" t="n">
        <v>49</v>
      </c>
      <c r="G2771" s="16" t="n">
        <v>218</v>
      </c>
      <c r="H2771" s="16" t="n">
        <v>3</v>
      </c>
    </row>
    <row r="2772" customFormat="false" ht="15" hidden="false" customHeight="false" outlineLevel="0" collapsed="false">
      <c r="A2772" s="0" t="n">
        <v>3265</v>
      </c>
      <c r="B2772" s="15" t="n">
        <v>45170</v>
      </c>
      <c r="C2772" s="0" t="n">
        <v>2</v>
      </c>
      <c r="D2772" s="16" t="n">
        <v>3937</v>
      </c>
      <c r="E2772" s="16" t="n">
        <v>3</v>
      </c>
      <c r="F2772" s="16" t="n">
        <v>48</v>
      </c>
      <c r="G2772" s="16" t="n">
        <v>250</v>
      </c>
      <c r="H2772" s="16" t="n">
        <v>3</v>
      </c>
    </row>
    <row r="2773" customFormat="false" ht="15" hidden="false" customHeight="false" outlineLevel="0" collapsed="false">
      <c r="A2773" s="0" t="n">
        <v>3265</v>
      </c>
      <c r="B2773" s="15" t="n">
        <v>45261</v>
      </c>
      <c r="C2773" s="0" t="n">
        <v>2</v>
      </c>
      <c r="D2773" s="16" t="n">
        <v>3967</v>
      </c>
      <c r="E2773" s="16" t="n">
        <v>4</v>
      </c>
      <c r="F2773" s="16" t="n">
        <v>48</v>
      </c>
      <c r="G2773" s="16" t="n">
        <v>297</v>
      </c>
      <c r="H2773" s="16" t="n">
        <v>4</v>
      </c>
    </row>
    <row r="2774" customFormat="false" ht="15" hidden="false" customHeight="false" outlineLevel="0" collapsed="false">
      <c r="A2774" s="0" t="n">
        <v>3265</v>
      </c>
      <c r="B2774" s="15" t="n">
        <v>45352</v>
      </c>
      <c r="C2774" s="0" t="n">
        <v>2</v>
      </c>
      <c r="D2774" s="16" t="n">
        <v>4021</v>
      </c>
      <c r="E2774" s="16" t="n">
        <v>5</v>
      </c>
      <c r="F2774" s="16" t="n">
        <v>49</v>
      </c>
      <c r="G2774" s="16" t="n">
        <v>164</v>
      </c>
      <c r="H2774" s="16" t="n">
        <v>5</v>
      </c>
    </row>
    <row r="2775" customFormat="false" ht="15" hidden="false" customHeight="false" outlineLevel="0" collapsed="false">
      <c r="A2775" s="0" t="n">
        <v>3265</v>
      </c>
      <c r="B2775" s="15" t="n">
        <v>45444</v>
      </c>
      <c r="C2775" s="0" t="n">
        <v>2</v>
      </c>
      <c r="D2775" s="16" t="n">
        <v>4034</v>
      </c>
      <c r="E2775" s="16" t="n">
        <v>6</v>
      </c>
      <c r="F2775" s="16" t="n">
        <v>47</v>
      </c>
      <c r="G2775" s="16" t="n">
        <v>202</v>
      </c>
      <c r="H2775" s="16" t="n">
        <v>6</v>
      </c>
    </row>
    <row r="2776" customFormat="false" ht="15" hidden="false" customHeight="false" outlineLevel="0" collapsed="false">
      <c r="A2776" s="0" t="n">
        <v>3265</v>
      </c>
      <c r="B2776" s="15" t="n">
        <v>45536</v>
      </c>
      <c r="C2776" s="0" t="n">
        <v>2</v>
      </c>
      <c r="D2776" s="16" t="n">
        <v>4005</v>
      </c>
      <c r="E2776" s="16" t="n">
        <v>6</v>
      </c>
      <c r="F2776" s="16" t="n">
        <v>44</v>
      </c>
      <c r="G2776" s="16" t="n">
        <v>221</v>
      </c>
      <c r="H2776" s="16" t="n">
        <v>6</v>
      </c>
    </row>
    <row r="2777" customFormat="false" ht="15" hidden="false" customHeight="false" outlineLevel="0" collapsed="false">
      <c r="A2777" s="0" t="n">
        <v>3265</v>
      </c>
      <c r="B2777" s="15" t="n">
        <v>45627</v>
      </c>
      <c r="C2777" s="0" t="n">
        <v>2</v>
      </c>
      <c r="D2777" s="16" t="n">
        <v>4013</v>
      </c>
      <c r="E2777" s="16" t="n">
        <v>6</v>
      </c>
      <c r="F2777" s="16" t="n">
        <v>44</v>
      </c>
      <c r="G2777" s="16" t="n">
        <v>256</v>
      </c>
      <c r="H2777" s="16" t="n">
        <v>6</v>
      </c>
    </row>
    <row r="2778" customFormat="false" ht="15" hidden="false" customHeight="false" outlineLevel="0" collapsed="false">
      <c r="A2778" s="0" t="n">
        <v>3265</v>
      </c>
      <c r="B2778" s="15" t="n">
        <v>45717</v>
      </c>
      <c r="C2778" s="0" t="n">
        <v>2</v>
      </c>
      <c r="D2778" s="16" t="n">
        <v>4020</v>
      </c>
      <c r="E2778" s="16" t="n">
        <v>6</v>
      </c>
      <c r="F2778" s="16" t="n">
        <v>42</v>
      </c>
      <c r="G2778" s="16" t="n">
        <v>116</v>
      </c>
      <c r="H2778" s="16" t="n">
        <v>2</v>
      </c>
    </row>
    <row r="2779" customFormat="false" ht="15" hidden="false" customHeight="false" outlineLevel="0" collapsed="false">
      <c r="A2779" s="0" t="n">
        <v>3265</v>
      </c>
      <c r="B2779" s="15" t="n">
        <v>45809</v>
      </c>
      <c r="C2779" s="0" t="n">
        <v>2</v>
      </c>
      <c r="D2779" s="16" t="n">
        <v>4039</v>
      </c>
      <c r="E2779" s="16" t="n">
        <v>6</v>
      </c>
      <c r="F2779" s="16" t="n">
        <v>42</v>
      </c>
      <c r="G2779" s="16" t="n">
        <v>137</v>
      </c>
      <c r="H2779" s="16" t="n">
        <v>2</v>
      </c>
    </row>
    <row r="2780" customFormat="false" ht="15" hidden="false" customHeight="false" outlineLevel="0" collapsed="false">
      <c r="A2780" s="0" t="n">
        <v>3265</v>
      </c>
      <c r="B2780" s="15" t="n">
        <v>45901</v>
      </c>
      <c r="C2780" s="0" t="n">
        <v>2</v>
      </c>
      <c r="D2780" s="16" t="n">
        <v>4024</v>
      </c>
      <c r="E2780" s="16" t="n">
        <v>7</v>
      </c>
      <c r="F2780" s="16" t="n">
        <v>42</v>
      </c>
      <c r="G2780" s="16" t="n">
        <v>155</v>
      </c>
      <c r="H2780" s="16" t="n">
        <v>3</v>
      </c>
    </row>
    <row r="2781" customFormat="false" ht="15" hidden="false" customHeight="false" outlineLevel="0" collapsed="false">
      <c r="A2781" s="0" t="n">
        <v>3265</v>
      </c>
      <c r="B2781" s="15" t="n">
        <v>45992</v>
      </c>
      <c r="C2781" s="0" t="n">
        <v>2</v>
      </c>
      <c r="D2781" s="16" t="n">
        <v>4032</v>
      </c>
      <c r="E2781" s="16" t="n">
        <v>7</v>
      </c>
      <c r="F2781" s="16" t="n">
        <v>40</v>
      </c>
      <c r="G2781" s="16" t="n">
        <v>187</v>
      </c>
      <c r="H2781" s="16" t="n">
        <v>3</v>
      </c>
    </row>
    <row r="2782" customFormat="false" ht="15" hidden="false" customHeight="false" outlineLevel="0" collapsed="false">
      <c r="A2782" s="0" t="n">
        <v>3265</v>
      </c>
      <c r="B2782" s="15" t="n">
        <v>46082</v>
      </c>
      <c r="C2782" s="0" t="n">
        <v>2</v>
      </c>
      <c r="D2782" s="16" t="n">
        <v>4010</v>
      </c>
      <c r="E2782" s="16" t="n">
        <v>8</v>
      </c>
      <c r="F2782" s="16" t="n">
        <v>40</v>
      </c>
      <c r="G2782" s="16" t="n">
        <v>91</v>
      </c>
      <c r="H2782" s="16" t="n">
        <v>2</v>
      </c>
    </row>
    <row r="2783" customFormat="false" ht="15" hidden="false" customHeight="false" outlineLevel="0" collapsed="false">
      <c r="A2783" s="0" t="n">
        <v>3265</v>
      </c>
      <c r="B2783" s="15" t="n">
        <v>46174</v>
      </c>
      <c r="C2783" s="0" t="n">
        <v>2</v>
      </c>
      <c r="D2783" s="16" t="n">
        <v>4004</v>
      </c>
      <c r="E2783" s="16" t="n">
        <v>10</v>
      </c>
      <c r="F2783" s="16" t="n">
        <v>47</v>
      </c>
      <c r="G2783" s="16" t="n">
        <v>122</v>
      </c>
      <c r="H2783" s="16" t="n">
        <v>4</v>
      </c>
    </row>
    <row r="2784" customFormat="false" ht="15" hidden="false" customHeight="false" outlineLevel="0" collapsed="false">
      <c r="A2784" s="0" t="n">
        <v>3266</v>
      </c>
      <c r="B2784" s="15" t="n">
        <v>45078</v>
      </c>
      <c r="C2784" s="0" t="n">
        <v>2</v>
      </c>
      <c r="D2784" s="16" t="n">
        <v>4333</v>
      </c>
      <c r="E2784" s="16" t="n">
        <v>6</v>
      </c>
      <c r="F2784" s="16" t="n">
        <v>71</v>
      </c>
      <c r="G2784" s="16" t="n">
        <v>262</v>
      </c>
      <c r="H2784" s="16" t="n">
        <v>5</v>
      </c>
    </row>
    <row r="2785" customFormat="false" ht="15" hidden="false" customHeight="false" outlineLevel="0" collapsed="false">
      <c r="A2785" s="0" t="n">
        <v>3266</v>
      </c>
      <c r="B2785" s="15" t="n">
        <v>45170</v>
      </c>
      <c r="C2785" s="0" t="n">
        <v>2</v>
      </c>
      <c r="D2785" s="16" t="n">
        <v>4404</v>
      </c>
      <c r="E2785" s="16" t="n">
        <v>5</v>
      </c>
      <c r="F2785" s="16" t="n">
        <v>69</v>
      </c>
      <c r="G2785" s="16" t="n">
        <v>335</v>
      </c>
      <c r="H2785" s="16" t="n">
        <v>4</v>
      </c>
    </row>
    <row r="2786" customFormat="false" ht="15" hidden="false" customHeight="false" outlineLevel="0" collapsed="false">
      <c r="A2786" s="0" t="n">
        <v>3266</v>
      </c>
      <c r="B2786" s="15" t="n">
        <v>45261</v>
      </c>
      <c r="C2786" s="0" t="n">
        <v>2</v>
      </c>
      <c r="D2786" s="16" t="n">
        <v>4404</v>
      </c>
      <c r="E2786" s="16" t="n">
        <v>6</v>
      </c>
      <c r="F2786" s="16" t="n">
        <v>67</v>
      </c>
      <c r="G2786" s="16" t="n">
        <v>384</v>
      </c>
      <c r="H2786" s="16" t="n">
        <v>5</v>
      </c>
    </row>
    <row r="2787" customFormat="false" ht="15" hidden="false" customHeight="false" outlineLevel="0" collapsed="false">
      <c r="A2787" s="0" t="n">
        <v>3266</v>
      </c>
      <c r="B2787" s="15" t="n">
        <v>45352</v>
      </c>
      <c r="C2787" s="0" t="n">
        <v>2</v>
      </c>
      <c r="D2787" s="16" t="n">
        <v>4404</v>
      </c>
      <c r="E2787" s="16" t="n">
        <v>7</v>
      </c>
      <c r="F2787" s="16" t="n">
        <v>63</v>
      </c>
      <c r="G2787" s="16" t="n">
        <v>204</v>
      </c>
      <c r="H2787" s="16" t="n">
        <v>4</v>
      </c>
    </row>
    <row r="2788" customFormat="false" ht="15" hidden="false" customHeight="false" outlineLevel="0" collapsed="false">
      <c r="A2788" s="0" t="n">
        <v>3266</v>
      </c>
      <c r="B2788" s="15" t="n">
        <v>45444</v>
      </c>
      <c r="C2788" s="0" t="n">
        <v>2</v>
      </c>
      <c r="D2788" s="16" t="n">
        <v>4440</v>
      </c>
      <c r="E2788" s="16" t="n">
        <v>7</v>
      </c>
      <c r="F2788" s="16" t="n">
        <v>63</v>
      </c>
      <c r="G2788" s="16" t="n">
        <v>245</v>
      </c>
      <c r="H2788" s="16" t="n">
        <v>4</v>
      </c>
    </row>
    <row r="2789" customFormat="false" ht="15" hidden="false" customHeight="false" outlineLevel="0" collapsed="false">
      <c r="A2789" s="0" t="n">
        <v>3266</v>
      </c>
      <c r="B2789" s="15" t="n">
        <v>45536</v>
      </c>
      <c r="C2789" s="0" t="n">
        <v>2</v>
      </c>
      <c r="D2789" s="16" t="n">
        <v>4472</v>
      </c>
      <c r="E2789" s="16" t="n">
        <v>7</v>
      </c>
      <c r="F2789" s="16" t="n">
        <v>71</v>
      </c>
      <c r="G2789" s="16" t="n">
        <v>288</v>
      </c>
      <c r="H2789" s="16" t="n">
        <v>4</v>
      </c>
    </row>
    <row r="2790" customFormat="false" ht="15" hidden="false" customHeight="false" outlineLevel="0" collapsed="false">
      <c r="A2790" s="0" t="n">
        <v>3266</v>
      </c>
      <c r="B2790" s="15" t="n">
        <v>45627</v>
      </c>
      <c r="C2790" s="0" t="n">
        <v>2</v>
      </c>
      <c r="D2790" s="16" t="n">
        <v>4504</v>
      </c>
      <c r="E2790" s="16" t="n">
        <v>7</v>
      </c>
      <c r="F2790" s="16" t="n">
        <v>68</v>
      </c>
      <c r="G2790" s="16" t="n">
        <v>336</v>
      </c>
      <c r="H2790" s="16" t="n">
        <v>4</v>
      </c>
    </row>
    <row r="2791" customFormat="false" ht="15" hidden="false" customHeight="false" outlineLevel="0" collapsed="false">
      <c r="A2791" s="0" t="n">
        <v>3266</v>
      </c>
      <c r="B2791" s="15" t="n">
        <v>45717</v>
      </c>
      <c r="C2791" s="0" t="n">
        <v>2</v>
      </c>
      <c r="D2791" s="16" t="n">
        <v>4515</v>
      </c>
      <c r="E2791" s="16" t="n">
        <v>7</v>
      </c>
      <c r="F2791" s="16" t="n">
        <v>68</v>
      </c>
      <c r="G2791" s="16" t="n">
        <v>145</v>
      </c>
      <c r="H2791" s="16" t="n">
        <v>0</v>
      </c>
    </row>
    <row r="2792" customFormat="false" ht="15" hidden="false" customHeight="false" outlineLevel="0" collapsed="false">
      <c r="A2792" s="0" t="n">
        <v>3266</v>
      </c>
      <c r="B2792" s="15" t="n">
        <v>45809</v>
      </c>
      <c r="C2792" s="0" t="n">
        <v>2</v>
      </c>
      <c r="D2792" s="16" t="n">
        <v>4514</v>
      </c>
      <c r="E2792" s="16" t="n">
        <v>7</v>
      </c>
      <c r="F2792" s="16" t="n">
        <v>61</v>
      </c>
      <c r="G2792" s="16" t="n">
        <v>168</v>
      </c>
      <c r="H2792" s="16" t="n">
        <v>0</v>
      </c>
    </row>
    <row r="2793" customFormat="false" ht="15" hidden="false" customHeight="false" outlineLevel="0" collapsed="false">
      <c r="A2793" s="0" t="n">
        <v>3266</v>
      </c>
      <c r="B2793" s="15" t="n">
        <v>45901</v>
      </c>
      <c r="C2793" s="0" t="n">
        <v>2</v>
      </c>
      <c r="D2793" s="16" t="n">
        <v>4523</v>
      </c>
      <c r="E2793" s="16" t="n">
        <v>7</v>
      </c>
      <c r="F2793" s="16" t="n">
        <v>61</v>
      </c>
      <c r="G2793" s="16" t="n">
        <v>223</v>
      </c>
      <c r="H2793" s="16" t="n">
        <v>0</v>
      </c>
    </row>
    <row r="2794" customFormat="false" ht="15" hidden="false" customHeight="false" outlineLevel="0" collapsed="false">
      <c r="A2794" s="0" t="n">
        <v>3266</v>
      </c>
      <c r="B2794" s="15" t="n">
        <v>45992</v>
      </c>
      <c r="C2794" s="0" t="n">
        <v>2</v>
      </c>
      <c r="D2794" s="16" t="n">
        <v>4543</v>
      </c>
      <c r="E2794" s="16" t="n">
        <v>7</v>
      </c>
      <c r="F2794" s="16" t="n">
        <v>57</v>
      </c>
      <c r="G2794" s="16" t="n">
        <v>259</v>
      </c>
      <c r="H2794" s="16" t="n">
        <v>0</v>
      </c>
    </row>
    <row r="2795" customFormat="false" ht="15" hidden="false" customHeight="false" outlineLevel="0" collapsed="false">
      <c r="A2795" s="0" t="n">
        <v>3266</v>
      </c>
      <c r="B2795" s="15" t="n">
        <v>46082</v>
      </c>
      <c r="C2795" s="0" t="n">
        <v>2</v>
      </c>
      <c r="D2795" s="16" t="n">
        <v>4540</v>
      </c>
      <c r="E2795" s="16" t="n">
        <v>9</v>
      </c>
      <c r="F2795" s="16" t="n">
        <v>55</v>
      </c>
      <c r="G2795" s="16" t="n">
        <v>137</v>
      </c>
      <c r="H2795" s="16" t="n">
        <v>1</v>
      </c>
    </row>
    <row r="2796" customFormat="false" ht="15" hidden="false" customHeight="false" outlineLevel="0" collapsed="false">
      <c r="A2796" s="0" t="n">
        <v>3266</v>
      </c>
      <c r="B2796" s="15" t="n">
        <v>46174</v>
      </c>
      <c r="C2796" s="0" t="n">
        <v>2</v>
      </c>
      <c r="D2796" s="16" t="n">
        <v>4544</v>
      </c>
      <c r="E2796" s="16" t="n">
        <v>9</v>
      </c>
      <c r="F2796" s="16" t="n">
        <v>55</v>
      </c>
      <c r="G2796" s="16" t="n">
        <v>168</v>
      </c>
      <c r="H2796" s="16" t="n">
        <v>1</v>
      </c>
    </row>
    <row r="2797" customFormat="false" ht="15" hidden="false" customHeight="false" outlineLevel="0" collapsed="false">
      <c r="A2797" s="0" t="n">
        <v>3268</v>
      </c>
      <c r="B2797" s="15" t="n">
        <v>45078</v>
      </c>
      <c r="C2797" s="0" t="n">
        <v>1</v>
      </c>
      <c r="D2797" s="16" t="n">
        <v>4221</v>
      </c>
      <c r="E2797" s="16" t="n">
        <v>2</v>
      </c>
      <c r="F2797" s="16" t="n">
        <v>25</v>
      </c>
      <c r="G2797" s="16" t="n">
        <v>214</v>
      </c>
      <c r="H2797" s="16" t="n">
        <v>1</v>
      </c>
    </row>
    <row r="2798" customFormat="false" ht="15" hidden="false" customHeight="false" outlineLevel="0" collapsed="false">
      <c r="A2798" s="0" t="n">
        <v>3268</v>
      </c>
      <c r="B2798" s="15" t="n">
        <v>45170</v>
      </c>
      <c r="C2798" s="0" t="n">
        <v>1</v>
      </c>
      <c r="D2798" s="16" t="n">
        <v>4239</v>
      </c>
      <c r="E2798" s="16" t="n">
        <v>3</v>
      </c>
      <c r="F2798" s="16" t="n">
        <v>23</v>
      </c>
      <c r="G2798" s="16" t="n">
        <v>261</v>
      </c>
      <c r="H2798" s="16" t="n">
        <v>2</v>
      </c>
    </row>
    <row r="2799" customFormat="false" ht="15" hidden="false" customHeight="false" outlineLevel="0" collapsed="false">
      <c r="A2799" s="0" t="n">
        <v>3268</v>
      </c>
      <c r="B2799" s="15" t="n">
        <v>45261</v>
      </c>
      <c r="C2799" s="0" t="n">
        <v>1</v>
      </c>
      <c r="D2799" s="16" t="n">
        <v>4215</v>
      </c>
      <c r="E2799" s="16" t="n">
        <v>3</v>
      </c>
      <c r="F2799" s="16" t="n">
        <v>25</v>
      </c>
      <c r="G2799" s="16" t="n">
        <v>292</v>
      </c>
      <c r="H2799" s="16" t="n">
        <v>2</v>
      </c>
    </row>
    <row r="2800" customFormat="false" ht="15" hidden="false" customHeight="false" outlineLevel="0" collapsed="false">
      <c r="A2800" s="0" t="n">
        <v>3268</v>
      </c>
      <c r="B2800" s="15" t="n">
        <v>45352</v>
      </c>
      <c r="C2800" s="0" t="n">
        <v>1</v>
      </c>
      <c r="D2800" s="16" t="n">
        <v>4231</v>
      </c>
      <c r="E2800" s="16" t="n">
        <v>4</v>
      </c>
      <c r="F2800" s="16" t="n">
        <v>25</v>
      </c>
      <c r="G2800" s="16" t="n">
        <v>160</v>
      </c>
      <c r="H2800" s="16" t="n">
        <v>2</v>
      </c>
    </row>
    <row r="2801" customFormat="false" ht="15" hidden="false" customHeight="false" outlineLevel="0" collapsed="false">
      <c r="A2801" s="0" t="n">
        <v>3268</v>
      </c>
      <c r="B2801" s="15" t="n">
        <v>45444</v>
      </c>
      <c r="C2801" s="0" t="n">
        <v>1</v>
      </c>
      <c r="D2801" s="16" t="n">
        <v>4232</v>
      </c>
      <c r="E2801" s="16" t="n">
        <v>4</v>
      </c>
      <c r="F2801" s="16" t="n">
        <v>25</v>
      </c>
      <c r="G2801" s="16" t="n">
        <v>190</v>
      </c>
      <c r="H2801" s="16" t="n">
        <v>2</v>
      </c>
    </row>
    <row r="2802" customFormat="false" ht="15" hidden="false" customHeight="false" outlineLevel="0" collapsed="false">
      <c r="A2802" s="0" t="n">
        <v>3268</v>
      </c>
      <c r="B2802" s="15" t="n">
        <v>45536</v>
      </c>
      <c r="C2802" s="0" t="n">
        <v>1</v>
      </c>
      <c r="D2802" s="16" t="n">
        <v>4255</v>
      </c>
      <c r="E2802" s="16" t="n">
        <v>6</v>
      </c>
      <c r="F2802" s="16" t="n">
        <v>23</v>
      </c>
      <c r="G2802" s="16" t="n">
        <v>222</v>
      </c>
      <c r="H2802" s="16" t="n">
        <v>4</v>
      </c>
    </row>
    <row r="2803" customFormat="false" ht="15" hidden="false" customHeight="false" outlineLevel="0" collapsed="false">
      <c r="A2803" s="0" t="n">
        <v>3268</v>
      </c>
      <c r="B2803" s="15" t="n">
        <v>45627</v>
      </c>
      <c r="C2803" s="0" t="n">
        <v>1</v>
      </c>
      <c r="D2803" s="16" t="n">
        <v>4220</v>
      </c>
      <c r="E2803" s="16" t="n">
        <v>7</v>
      </c>
      <c r="F2803" s="16" t="n">
        <v>22</v>
      </c>
      <c r="G2803" s="16" t="n">
        <v>247</v>
      </c>
      <c r="H2803" s="16" t="n">
        <v>5</v>
      </c>
    </row>
    <row r="2804" customFormat="false" ht="15" hidden="false" customHeight="false" outlineLevel="0" collapsed="false">
      <c r="A2804" s="0" t="n">
        <v>3268</v>
      </c>
      <c r="B2804" s="15" t="n">
        <v>45717</v>
      </c>
      <c r="C2804" s="0" t="n">
        <v>1</v>
      </c>
      <c r="D2804" s="16" t="n">
        <v>4215</v>
      </c>
      <c r="E2804" s="16" t="n">
        <v>10</v>
      </c>
      <c r="F2804" s="16" t="n">
        <v>27</v>
      </c>
      <c r="G2804" s="16" t="n">
        <v>124</v>
      </c>
      <c r="H2804" s="16" t="n">
        <v>6</v>
      </c>
    </row>
    <row r="2805" customFormat="false" ht="15" hidden="false" customHeight="false" outlineLevel="0" collapsed="false">
      <c r="A2805" s="0" t="n">
        <v>3268</v>
      </c>
      <c r="B2805" s="15" t="n">
        <v>45809</v>
      </c>
      <c r="C2805" s="0" t="n">
        <v>1</v>
      </c>
      <c r="D2805" s="16" t="n">
        <v>4225</v>
      </c>
      <c r="E2805" s="16" t="n">
        <v>11</v>
      </c>
      <c r="F2805" s="16" t="n">
        <v>26</v>
      </c>
      <c r="G2805" s="16" t="n">
        <v>152</v>
      </c>
      <c r="H2805" s="16" t="n">
        <v>7</v>
      </c>
    </row>
    <row r="2806" customFormat="false" ht="15" hidden="false" customHeight="false" outlineLevel="0" collapsed="false">
      <c r="A2806" s="0" t="n">
        <v>3268</v>
      </c>
      <c r="B2806" s="15" t="n">
        <v>45901</v>
      </c>
      <c r="C2806" s="0" t="n">
        <v>1</v>
      </c>
      <c r="D2806" s="16" t="n">
        <v>4210</v>
      </c>
      <c r="E2806" s="16" t="n">
        <v>13</v>
      </c>
      <c r="F2806" s="16" t="n">
        <v>23</v>
      </c>
      <c r="G2806" s="16" t="n">
        <v>187</v>
      </c>
      <c r="H2806" s="16" t="n">
        <v>8</v>
      </c>
    </row>
    <row r="2807" customFormat="false" ht="15" hidden="false" customHeight="false" outlineLevel="0" collapsed="false">
      <c r="A2807" s="0" t="n">
        <v>3268</v>
      </c>
      <c r="B2807" s="15" t="n">
        <v>45992</v>
      </c>
      <c r="C2807" s="0" t="n">
        <v>1</v>
      </c>
      <c r="D2807" s="16" t="n">
        <v>4196</v>
      </c>
      <c r="E2807" s="16" t="n">
        <v>15</v>
      </c>
      <c r="F2807" s="16" t="n">
        <v>25</v>
      </c>
      <c r="G2807" s="16" t="n">
        <v>220</v>
      </c>
      <c r="H2807" s="16" t="n">
        <v>10</v>
      </c>
    </row>
    <row r="2808" customFormat="false" ht="15" hidden="false" customHeight="false" outlineLevel="0" collapsed="false">
      <c r="A2808" s="0" t="n">
        <v>3268</v>
      </c>
      <c r="B2808" s="15" t="n">
        <v>46082</v>
      </c>
      <c r="C2808" s="0" t="n">
        <v>1</v>
      </c>
      <c r="D2808" s="16" t="n">
        <v>4146</v>
      </c>
      <c r="E2808" s="16" t="n">
        <v>19</v>
      </c>
      <c r="F2808" s="16" t="n">
        <v>26</v>
      </c>
      <c r="G2808" s="16" t="n">
        <v>120</v>
      </c>
      <c r="H2808" s="16" t="n">
        <v>9</v>
      </c>
    </row>
    <row r="2809" customFormat="false" ht="15" hidden="false" customHeight="false" outlineLevel="0" collapsed="false">
      <c r="A2809" s="0" t="n">
        <v>3268</v>
      </c>
      <c r="B2809" s="15" t="n">
        <v>46174</v>
      </c>
      <c r="C2809" s="0" t="n">
        <v>1</v>
      </c>
      <c r="D2809" s="16" t="n">
        <v>4175</v>
      </c>
      <c r="E2809" s="16" t="n">
        <v>20</v>
      </c>
      <c r="F2809" s="16" t="n">
        <v>31</v>
      </c>
      <c r="G2809" s="16" t="n">
        <v>156</v>
      </c>
      <c r="H2809" s="16" t="n">
        <v>11</v>
      </c>
    </row>
    <row r="2810" customFormat="false" ht="15" hidden="false" customHeight="false" outlineLevel="0" collapsed="false">
      <c r="A2810" s="0" t="n">
        <v>3269</v>
      </c>
      <c r="B2810" s="15" t="n">
        <v>45078</v>
      </c>
      <c r="C2810" s="0" t="n">
        <v>1</v>
      </c>
      <c r="D2810" s="16" t="n">
        <v>929</v>
      </c>
      <c r="E2810" s="16" t="n">
        <v>1</v>
      </c>
      <c r="F2810" s="16" t="n">
        <v>10</v>
      </c>
      <c r="G2810" s="16" t="n">
        <v>56</v>
      </c>
      <c r="H2810" s="16" t="n">
        <v>1</v>
      </c>
    </row>
    <row r="2811" customFormat="false" ht="15" hidden="false" customHeight="false" outlineLevel="0" collapsed="false">
      <c r="A2811" s="0" t="n">
        <v>3269</v>
      </c>
      <c r="B2811" s="15" t="n">
        <v>45170</v>
      </c>
      <c r="C2811" s="0" t="n">
        <v>1</v>
      </c>
      <c r="D2811" s="16" t="n">
        <v>930</v>
      </c>
      <c r="E2811" s="16" t="n">
        <v>2</v>
      </c>
      <c r="F2811" s="16" t="n">
        <v>11</v>
      </c>
      <c r="G2811" s="16" t="n">
        <v>60</v>
      </c>
      <c r="H2811" s="16" t="n">
        <v>2</v>
      </c>
    </row>
    <row r="2812" customFormat="false" ht="15" hidden="false" customHeight="false" outlineLevel="0" collapsed="false">
      <c r="A2812" s="0" t="n">
        <v>3269</v>
      </c>
      <c r="B2812" s="15" t="n">
        <v>45261</v>
      </c>
      <c r="C2812" s="0" t="n">
        <v>1</v>
      </c>
      <c r="D2812" s="16" t="n">
        <v>945</v>
      </c>
      <c r="E2812" s="16" t="n">
        <v>2</v>
      </c>
      <c r="F2812" s="16" t="n">
        <v>11</v>
      </c>
      <c r="G2812" s="16" t="n">
        <v>72</v>
      </c>
      <c r="H2812" s="16" t="n">
        <v>2</v>
      </c>
    </row>
    <row r="2813" customFormat="false" ht="15" hidden="false" customHeight="false" outlineLevel="0" collapsed="false">
      <c r="A2813" s="0" t="n">
        <v>3269</v>
      </c>
      <c r="B2813" s="15" t="n">
        <v>45352</v>
      </c>
      <c r="C2813" s="0" t="n">
        <v>1</v>
      </c>
      <c r="D2813" s="16" t="n">
        <v>945</v>
      </c>
      <c r="E2813" s="16" t="n">
        <v>2</v>
      </c>
      <c r="F2813" s="16" t="n">
        <v>11</v>
      </c>
      <c r="G2813" s="16" t="n">
        <v>37</v>
      </c>
      <c r="H2813" s="16" t="n">
        <v>1</v>
      </c>
    </row>
    <row r="2814" customFormat="false" ht="15" hidden="false" customHeight="false" outlineLevel="0" collapsed="false">
      <c r="A2814" s="0" t="n">
        <v>3269</v>
      </c>
      <c r="B2814" s="15" t="n">
        <v>45444</v>
      </c>
      <c r="C2814" s="0" t="n">
        <v>1</v>
      </c>
      <c r="D2814" s="16" t="n">
        <v>959</v>
      </c>
      <c r="E2814" s="16" t="n">
        <v>2</v>
      </c>
      <c r="F2814" s="16" t="n">
        <v>11</v>
      </c>
      <c r="G2814" s="16" t="n">
        <v>50</v>
      </c>
      <c r="H2814" s="16" t="n">
        <v>1</v>
      </c>
    </row>
    <row r="2815" customFormat="false" ht="15" hidden="false" customHeight="false" outlineLevel="0" collapsed="false">
      <c r="A2815" s="0" t="n">
        <v>3269</v>
      </c>
      <c r="B2815" s="15" t="n">
        <v>45536</v>
      </c>
      <c r="C2815" s="0" t="n">
        <v>1</v>
      </c>
      <c r="D2815" s="16" t="n">
        <v>951</v>
      </c>
      <c r="E2815" s="16" t="n">
        <v>2</v>
      </c>
      <c r="F2815" s="16" t="n">
        <v>10</v>
      </c>
      <c r="G2815" s="16" t="n">
        <v>54</v>
      </c>
      <c r="H2815" s="16" t="n">
        <v>1</v>
      </c>
    </row>
    <row r="2816" customFormat="false" ht="15" hidden="false" customHeight="false" outlineLevel="0" collapsed="false">
      <c r="A2816" s="0" t="n">
        <v>3269</v>
      </c>
      <c r="B2816" s="15" t="n">
        <v>45627</v>
      </c>
      <c r="C2816" s="0" t="n">
        <v>1</v>
      </c>
      <c r="D2816" s="16" t="n">
        <v>938</v>
      </c>
      <c r="E2816" s="16" t="n">
        <v>2</v>
      </c>
      <c r="F2816" s="16" t="n">
        <v>10</v>
      </c>
      <c r="G2816" s="16" t="n">
        <v>62</v>
      </c>
      <c r="H2816" s="16" t="n">
        <v>1</v>
      </c>
    </row>
    <row r="2817" customFormat="false" ht="15" hidden="false" customHeight="false" outlineLevel="0" collapsed="false">
      <c r="A2817" s="0" t="n">
        <v>3269</v>
      </c>
      <c r="B2817" s="15" t="n">
        <v>45717</v>
      </c>
      <c r="C2817" s="0" t="n">
        <v>1</v>
      </c>
      <c r="D2817" s="16" t="n">
        <v>947</v>
      </c>
      <c r="E2817" s="16" t="n">
        <v>2</v>
      </c>
      <c r="F2817" s="16" t="n">
        <v>9</v>
      </c>
      <c r="G2817" s="16" t="n">
        <v>28</v>
      </c>
      <c r="H2817" s="16" t="n">
        <v>0</v>
      </c>
    </row>
    <row r="2818" customFormat="false" ht="15" hidden="false" customHeight="false" outlineLevel="0" collapsed="false">
      <c r="A2818" s="0" t="n">
        <v>3269</v>
      </c>
      <c r="B2818" s="15" t="n">
        <v>45809</v>
      </c>
      <c r="C2818" s="0" t="n">
        <v>1</v>
      </c>
      <c r="D2818" s="16" t="n">
        <v>942</v>
      </c>
      <c r="E2818" s="16" t="n">
        <v>2</v>
      </c>
      <c r="F2818" s="16" t="n">
        <v>10</v>
      </c>
      <c r="G2818" s="16" t="n">
        <v>37</v>
      </c>
      <c r="H2818" s="16" t="n">
        <v>0</v>
      </c>
    </row>
    <row r="2819" customFormat="false" ht="15" hidden="false" customHeight="false" outlineLevel="0" collapsed="false">
      <c r="A2819" s="0" t="n">
        <v>3269</v>
      </c>
      <c r="B2819" s="15" t="n">
        <v>45901</v>
      </c>
      <c r="C2819" s="0" t="n">
        <v>1</v>
      </c>
      <c r="D2819" s="16" t="n">
        <v>939</v>
      </c>
      <c r="E2819" s="16" t="n">
        <v>2</v>
      </c>
      <c r="F2819" s="16" t="n">
        <v>10</v>
      </c>
      <c r="G2819" s="16" t="n">
        <v>42</v>
      </c>
      <c r="H2819" s="16" t="n">
        <v>0</v>
      </c>
    </row>
    <row r="2820" customFormat="false" ht="15" hidden="false" customHeight="false" outlineLevel="0" collapsed="false">
      <c r="A2820" s="0" t="n">
        <v>3269</v>
      </c>
      <c r="B2820" s="15" t="n">
        <v>45992</v>
      </c>
      <c r="C2820" s="0" t="n">
        <v>1</v>
      </c>
      <c r="D2820" s="16" t="n">
        <v>952</v>
      </c>
      <c r="E2820" s="16" t="n">
        <v>3</v>
      </c>
      <c r="F2820" s="16" t="n">
        <v>12</v>
      </c>
      <c r="G2820" s="16" t="n">
        <v>49</v>
      </c>
      <c r="H2820" s="16" t="n">
        <v>1</v>
      </c>
    </row>
    <row r="2821" customFormat="false" ht="15" hidden="false" customHeight="false" outlineLevel="0" collapsed="false">
      <c r="A2821" s="0" t="n">
        <v>3269</v>
      </c>
      <c r="B2821" s="15" t="n">
        <v>46082</v>
      </c>
      <c r="C2821" s="0" t="n">
        <v>1</v>
      </c>
      <c r="D2821" s="16" t="n">
        <v>959</v>
      </c>
      <c r="E2821" s="16" t="n">
        <v>3</v>
      </c>
      <c r="F2821" s="16" t="n">
        <v>13</v>
      </c>
      <c r="G2821" s="16" t="n">
        <v>34</v>
      </c>
      <c r="H2821" s="16" t="n">
        <v>1</v>
      </c>
    </row>
    <row r="2822" customFormat="false" ht="15" hidden="false" customHeight="false" outlineLevel="0" collapsed="false">
      <c r="A2822" s="0" t="n">
        <v>3269</v>
      </c>
      <c r="B2822" s="15" t="n">
        <v>46174</v>
      </c>
      <c r="C2822" s="0" t="n">
        <v>1</v>
      </c>
      <c r="D2822" s="16" t="n">
        <v>967</v>
      </c>
      <c r="E2822" s="16" t="n">
        <v>3</v>
      </c>
      <c r="F2822" s="16" t="n">
        <v>13</v>
      </c>
      <c r="G2822" s="16" t="n">
        <v>39</v>
      </c>
      <c r="H2822" s="16" t="n">
        <v>1</v>
      </c>
    </row>
    <row r="2823" customFormat="false" ht="15" hidden="false" customHeight="false" outlineLevel="0" collapsed="false">
      <c r="A2823" s="0" t="n">
        <v>3272</v>
      </c>
      <c r="B2823" s="15" t="n">
        <v>45078</v>
      </c>
      <c r="C2823" s="0" t="n">
        <v>1</v>
      </c>
      <c r="D2823" s="16" t="n">
        <v>2125</v>
      </c>
      <c r="E2823" s="16" t="n">
        <v>2</v>
      </c>
      <c r="F2823" s="16" t="n">
        <v>47</v>
      </c>
      <c r="G2823" s="16" t="n">
        <v>107</v>
      </c>
      <c r="H2823" s="16" t="n">
        <v>1</v>
      </c>
    </row>
    <row r="2824" customFormat="false" ht="15" hidden="false" customHeight="false" outlineLevel="0" collapsed="false">
      <c r="A2824" s="0" t="n">
        <v>3272</v>
      </c>
      <c r="B2824" s="15" t="n">
        <v>45170</v>
      </c>
      <c r="C2824" s="0" t="n">
        <v>1</v>
      </c>
      <c r="D2824" s="16" t="n">
        <v>2123</v>
      </c>
      <c r="E2824" s="16" t="n">
        <v>3</v>
      </c>
      <c r="F2824" s="16" t="n">
        <v>44</v>
      </c>
      <c r="G2824" s="16" t="n">
        <v>135</v>
      </c>
      <c r="H2824" s="16" t="n">
        <v>1</v>
      </c>
    </row>
    <row r="2825" customFormat="false" ht="15" hidden="false" customHeight="false" outlineLevel="0" collapsed="false">
      <c r="A2825" s="0" t="n">
        <v>3272</v>
      </c>
      <c r="B2825" s="15" t="n">
        <v>45261</v>
      </c>
      <c r="C2825" s="0" t="n">
        <v>1</v>
      </c>
      <c r="D2825" s="16" t="n">
        <v>2099</v>
      </c>
      <c r="E2825" s="16" t="n">
        <v>3</v>
      </c>
      <c r="F2825" s="16" t="n">
        <v>41</v>
      </c>
      <c r="G2825" s="16" t="n">
        <v>153</v>
      </c>
      <c r="H2825" s="16" t="n">
        <v>1</v>
      </c>
    </row>
    <row r="2826" customFormat="false" ht="15" hidden="false" customHeight="false" outlineLevel="0" collapsed="false">
      <c r="A2826" s="0" t="n">
        <v>3272</v>
      </c>
      <c r="B2826" s="15" t="n">
        <v>45352</v>
      </c>
      <c r="C2826" s="0" t="n">
        <v>1</v>
      </c>
      <c r="D2826" s="16" t="n">
        <v>2112</v>
      </c>
      <c r="E2826" s="16" t="n">
        <v>3</v>
      </c>
      <c r="F2826" s="16" t="n">
        <v>44</v>
      </c>
      <c r="G2826" s="16" t="n">
        <v>79</v>
      </c>
      <c r="H2826" s="16" t="n">
        <v>1</v>
      </c>
    </row>
    <row r="2827" customFormat="false" ht="15" hidden="false" customHeight="false" outlineLevel="0" collapsed="false">
      <c r="A2827" s="0" t="n">
        <v>3272</v>
      </c>
      <c r="B2827" s="15" t="n">
        <v>45444</v>
      </c>
      <c r="C2827" s="0" t="n">
        <v>1</v>
      </c>
      <c r="D2827" s="16" t="n">
        <v>2105</v>
      </c>
      <c r="E2827" s="16" t="n">
        <v>3</v>
      </c>
      <c r="F2827" s="16" t="n">
        <v>42</v>
      </c>
      <c r="G2827" s="16" t="n">
        <v>99</v>
      </c>
      <c r="H2827" s="16" t="n">
        <v>1</v>
      </c>
    </row>
    <row r="2828" customFormat="false" ht="15" hidden="false" customHeight="false" outlineLevel="0" collapsed="false">
      <c r="A2828" s="0" t="n">
        <v>3272</v>
      </c>
      <c r="B2828" s="15" t="n">
        <v>45536</v>
      </c>
      <c r="C2828" s="0" t="n">
        <v>1</v>
      </c>
      <c r="D2828" s="16" t="n">
        <v>2116</v>
      </c>
      <c r="E2828" s="16" t="n">
        <v>3</v>
      </c>
      <c r="F2828" s="16" t="n">
        <v>42</v>
      </c>
      <c r="G2828" s="16" t="n">
        <v>115</v>
      </c>
      <c r="H2828" s="16" t="n">
        <v>1</v>
      </c>
    </row>
    <row r="2829" customFormat="false" ht="15" hidden="false" customHeight="false" outlineLevel="0" collapsed="false">
      <c r="A2829" s="0" t="n">
        <v>3272</v>
      </c>
      <c r="B2829" s="15" t="n">
        <v>45627</v>
      </c>
      <c r="C2829" s="0" t="n">
        <v>1</v>
      </c>
      <c r="D2829" s="16" t="n">
        <v>2127</v>
      </c>
      <c r="E2829" s="16" t="n">
        <v>3</v>
      </c>
      <c r="F2829" s="16" t="n">
        <v>44</v>
      </c>
      <c r="G2829" s="16" t="n">
        <v>125</v>
      </c>
      <c r="H2829" s="16" t="n">
        <v>1</v>
      </c>
    </row>
    <row r="2830" customFormat="false" ht="15" hidden="false" customHeight="false" outlineLevel="0" collapsed="false">
      <c r="A2830" s="0" t="n">
        <v>3272</v>
      </c>
      <c r="B2830" s="15" t="n">
        <v>45717</v>
      </c>
      <c r="C2830" s="0" t="n">
        <v>1</v>
      </c>
      <c r="D2830" s="16" t="n">
        <v>2122</v>
      </c>
      <c r="E2830" s="16" t="n">
        <v>2</v>
      </c>
      <c r="F2830" s="16" t="n">
        <v>43</v>
      </c>
      <c r="G2830" s="16" t="n">
        <v>52</v>
      </c>
      <c r="H2830" s="16" t="n">
        <v>0</v>
      </c>
    </row>
    <row r="2831" customFormat="false" ht="15" hidden="false" customHeight="false" outlineLevel="0" collapsed="false">
      <c r="A2831" s="0" t="n">
        <v>3272</v>
      </c>
      <c r="B2831" s="15" t="n">
        <v>45809</v>
      </c>
      <c r="C2831" s="0" t="n">
        <v>1</v>
      </c>
      <c r="D2831" s="16" t="n">
        <v>2136</v>
      </c>
      <c r="E2831" s="16" t="n">
        <v>2</v>
      </c>
      <c r="F2831" s="16" t="n">
        <v>41</v>
      </c>
      <c r="G2831" s="16" t="n">
        <v>69</v>
      </c>
      <c r="H2831" s="16" t="n">
        <v>0</v>
      </c>
    </row>
    <row r="2832" customFormat="false" ht="15" hidden="false" customHeight="false" outlineLevel="0" collapsed="false">
      <c r="A2832" s="0" t="n">
        <v>3272</v>
      </c>
      <c r="B2832" s="15" t="n">
        <v>45901</v>
      </c>
      <c r="C2832" s="0" t="n">
        <v>1</v>
      </c>
      <c r="D2832" s="16" t="n">
        <v>2155</v>
      </c>
      <c r="E2832" s="16" t="n">
        <v>3</v>
      </c>
      <c r="F2832" s="16" t="n">
        <v>42</v>
      </c>
      <c r="G2832" s="16" t="n">
        <v>81</v>
      </c>
      <c r="H2832" s="16" t="n">
        <v>0</v>
      </c>
    </row>
    <row r="2833" customFormat="false" ht="15" hidden="false" customHeight="false" outlineLevel="0" collapsed="false">
      <c r="A2833" s="0" t="n">
        <v>3272</v>
      </c>
      <c r="B2833" s="15" t="n">
        <v>45992</v>
      </c>
      <c r="C2833" s="0" t="n">
        <v>1</v>
      </c>
      <c r="D2833" s="16" t="n">
        <v>2183</v>
      </c>
      <c r="E2833" s="16" t="n">
        <v>4</v>
      </c>
      <c r="F2833" s="16" t="n">
        <v>43</v>
      </c>
      <c r="G2833" s="16" t="n">
        <v>91</v>
      </c>
      <c r="H2833" s="16" t="n">
        <v>1</v>
      </c>
    </row>
    <row r="2834" customFormat="false" ht="15" hidden="false" customHeight="false" outlineLevel="0" collapsed="false">
      <c r="A2834" s="0" t="n">
        <v>3272</v>
      </c>
      <c r="B2834" s="15" t="n">
        <v>46082</v>
      </c>
      <c r="C2834" s="0" t="n">
        <v>1</v>
      </c>
      <c r="D2834" s="16" t="n">
        <v>2179</v>
      </c>
      <c r="E2834" s="16" t="n">
        <v>4</v>
      </c>
      <c r="F2834" s="16" t="n">
        <v>45</v>
      </c>
      <c r="G2834" s="16" t="n">
        <v>44</v>
      </c>
      <c r="H2834" s="16" t="n">
        <v>1</v>
      </c>
    </row>
    <row r="2835" customFormat="false" ht="15" hidden="false" customHeight="false" outlineLevel="0" collapsed="false">
      <c r="A2835" s="0" t="n">
        <v>3272</v>
      </c>
      <c r="B2835" s="15" t="n">
        <v>46174</v>
      </c>
      <c r="C2835" s="0" t="n">
        <v>1</v>
      </c>
      <c r="D2835" s="16" t="n">
        <v>2188</v>
      </c>
      <c r="E2835" s="16" t="n">
        <v>5</v>
      </c>
      <c r="F2835" s="16" t="n">
        <v>44</v>
      </c>
      <c r="G2835" s="16" t="n">
        <v>56</v>
      </c>
      <c r="H2835" s="16" t="n">
        <v>2</v>
      </c>
    </row>
    <row r="2836" customFormat="false" ht="15" hidden="false" customHeight="false" outlineLevel="0" collapsed="false">
      <c r="A2836" s="0" t="n">
        <v>3275</v>
      </c>
      <c r="B2836" s="15" t="n">
        <v>45078</v>
      </c>
      <c r="C2836" s="0" t="n">
        <v>2</v>
      </c>
      <c r="D2836" s="16" t="n">
        <v>531</v>
      </c>
      <c r="E2836" s="16" t="n">
        <v>0</v>
      </c>
      <c r="F2836" s="16" t="n">
        <v>12</v>
      </c>
      <c r="G2836" s="16" t="n">
        <v>15</v>
      </c>
      <c r="H2836" s="16" t="n">
        <v>0</v>
      </c>
    </row>
    <row r="2837" customFormat="false" ht="15" hidden="false" customHeight="false" outlineLevel="0" collapsed="false">
      <c r="A2837" s="0" t="n">
        <v>3275</v>
      </c>
      <c r="B2837" s="15" t="n">
        <v>45170</v>
      </c>
      <c r="C2837" s="0" t="n">
        <v>2</v>
      </c>
      <c r="D2837" s="16" t="n">
        <v>547</v>
      </c>
      <c r="E2837" s="16" t="n">
        <v>0</v>
      </c>
      <c r="F2837" s="16" t="n">
        <v>12</v>
      </c>
      <c r="G2837" s="16" t="n">
        <v>26</v>
      </c>
      <c r="H2837" s="16" t="n">
        <v>0</v>
      </c>
    </row>
    <row r="2838" customFormat="false" ht="15" hidden="false" customHeight="false" outlineLevel="0" collapsed="false">
      <c r="A2838" s="0" t="n">
        <v>3275</v>
      </c>
      <c r="B2838" s="15" t="n">
        <v>45261</v>
      </c>
      <c r="C2838" s="0" t="n">
        <v>2</v>
      </c>
      <c r="D2838" s="16" t="n">
        <v>536</v>
      </c>
      <c r="E2838" s="16" t="n">
        <v>0</v>
      </c>
      <c r="F2838" s="16" t="n">
        <v>11</v>
      </c>
      <c r="G2838" s="16" t="n">
        <v>28</v>
      </c>
      <c r="H2838" s="16" t="n">
        <v>0</v>
      </c>
    </row>
    <row r="2839" customFormat="false" ht="15" hidden="false" customHeight="false" outlineLevel="0" collapsed="false">
      <c r="A2839" s="0" t="n">
        <v>3275</v>
      </c>
      <c r="B2839" s="15" t="n">
        <v>45352</v>
      </c>
      <c r="C2839" s="0" t="n">
        <v>2</v>
      </c>
      <c r="D2839" s="16" t="n">
        <v>540</v>
      </c>
      <c r="E2839" s="16" t="n">
        <v>0</v>
      </c>
      <c r="F2839" s="16" t="n">
        <v>10</v>
      </c>
      <c r="G2839" s="16" t="n">
        <v>19</v>
      </c>
      <c r="H2839" s="16" t="n">
        <v>0</v>
      </c>
    </row>
    <row r="2840" customFormat="false" ht="15" hidden="false" customHeight="false" outlineLevel="0" collapsed="false">
      <c r="A2840" s="0" t="n">
        <v>3275</v>
      </c>
      <c r="B2840" s="15" t="n">
        <v>45444</v>
      </c>
      <c r="C2840" s="0" t="n">
        <v>2</v>
      </c>
      <c r="D2840" s="16" t="n">
        <v>554</v>
      </c>
      <c r="E2840" s="16" t="n">
        <v>0</v>
      </c>
      <c r="F2840" s="16" t="n">
        <v>8</v>
      </c>
      <c r="G2840" s="16" t="n">
        <v>24</v>
      </c>
      <c r="H2840" s="16" t="n">
        <v>0</v>
      </c>
    </row>
    <row r="2841" customFormat="false" ht="15" hidden="false" customHeight="false" outlineLevel="0" collapsed="false">
      <c r="A2841" s="0" t="n">
        <v>3275</v>
      </c>
      <c r="B2841" s="15" t="n">
        <v>45536</v>
      </c>
      <c r="C2841" s="0" t="n">
        <v>2</v>
      </c>
      <c r="D2841" s="16" t="n">
        <v>562</v>
      </c>
      <c r="E2841" s="16" t="n">
        <v>0</v>
      </c>
      <c r="F2841" s="16" t="n">
        <v>7</v>
      </c>
      <c r="G2841" s="16" t="n">
        <v>27</v>
      </c>
      <c r="H2841" s="16" t="n">
        <v>0</v>
      </c>
    </row>
    <row r="2842" customFormat="false" ht="15" hidden="false" customHeight="false" outlineLevel="0" collapsed="false">
      <c r="A2842" s="0" t="n">
        <v>3275</v>
      </c>
      <c r="B2842" s="15" t="n">
        <v>45627</v>
      </c>
      <c r="C2842" s="0" t="n">
        <v>2</v>
      </c>
      <c r="D2842" s="16" t="n">
        <v>548</v>
      </c>
      <c r="E2842" s="16" t="n">
        <v>0</v>
      </c>
      <c r="F2842" s="16" t="n">
        <v>6</v>
      </c>
      <c r="G2842" s="16" t="n">
        <v>31</v>
      </c>
      <c r="H2842" s="16" t="n">
        <v>0</v>
      </c>
    </row>
    <row r="2843" customFormat="false" ht="15" hidden="false" customHeight="false" outlineLevel="0" collapsed="false">
      <c r="A2843" s="0" t="n">
        <v>3275</v>
      </c>
      <c r="B2843" s="15" t="n">
        <v>45717</v>
      </c>
      <c r="C2843" s="0" t="n">
        <v>2</v>
      </c>
      <c r="D2843" s="16" t="n">
        <v>550</v>
      </c>
      <c r="E2843" s="16" t="n">
        <v>0</v>
      </c>
      <c r="F2843" s="16" t="n">
        <v>8</v>
      </c>
      <c r="G2843" s="16" t="n">
        <v>17</v>
      </c>
      <c r="H2843" s="16" t="n">
        <v>0</v>
      </c>
    </row>
    <row r="2844" customFormat="false" ht="15" hidden="false" customHeight="false" outlineLevel="0" collapsed="false">
      <c r="A2844" s="0" t="n">
        <v>3275</v>
      </c>
      <c r="B2844" s="15" t="n">
        <v>45809</v>
      </c>
      <c r="C2844" s="0" t="n">
        <v>2</v>
      </c>
      <c r="D2844" s="16" t="n">
        <v>547</v>
      </c>
      <c r="E2844" s="16" t="n">
        <v>0</v>
      </c>
      <c r="F2844" s="16" t="n">
        <v>8</v>
      </c>
      <c r="G2844" s="16" t="n">
        <v>23</v>
      </c>
      <c r="H2844" s="16" t="n">
        <v>0</v>
      </c>
    </row>
    <row r="2845" customFormat="false" ht="15" hidden="false" customHeight="false" outlineLevel="0" collapsed="false">
      <c r="A2845" s="0" t="n">
        <v>3275</v>
      </c>
      <c r="B2845" s="15" t="n">
        <v>45901</v>
      </c>
      <c r="C2845" s="0" t="n">
        <v>2</v>
      </c>
      <c r="D2845" s="16" t="n">
        <v>548</v>
      </c>
      <c r="E2845" s="16" t="n">
        <v>0</v>
      </c>
      <c r="F2845" s="16" t="n">
        <v>8</v>
      </c>
      <c r="G2845" s="16" t="n">
        <v>29</v>
      </c>
      <c r="H2845" s="16" t="n">
        <v>0</v>
      </c>
    </row>
    <row r="2846" customFormat="false" ht="15" hidden="false" customHeight="false" outlineLevel="0" collapsed="false">
      <c r="A2846" s="0" t="n">
        <v>3275</v>
      </c>
      <c r="B2846" s="15" t="n">
        <v>45992</v>
      </c>
      <c r="C2846" s="0" t="n">
        <v>2</v>
      </c>
      <c r="D2846" s="16" t="n">
        <v>554</v>
      </c>
      <c r="E2846" s="16" t="n">
        <v>0</v>
      </c>
      <c r="F2846" s="16" t="n">
        <v>8</v>
      </c>
      <c r="G2846" s="16" t="n">
        <v>36</v>
      </c>
      <c r="H2846" s="16" t="n">
        <v>0</v>
      </c>
    </row>
    <row r="2847" customFormat="false" ht="15" hidden="false" customHeight="false" outlineLevel="0" collapsed="false">
      <c r="A2847" s="0" t="n">
        <v>3275</v>
      </c>
      <c r="B2847" s="15" t="n">
        <v>46082</v>
      </c>
      <c r="C2847" s="0" t="n">
        <v>2</v>
      </c>
      <c r="D2847" s="16" t="n">
        <v>558</v>
      </c>
      <c r="E2847" s="16" t="n">
        <v>0</v>
      </c>
      <c r="F2847" s="16" t="n">
        <v>8</v>
      </c>
      <c r="G2847" s="16" t="n">
        <v>19</v>
      </c>
      <c r="H2847" s="16" t="n">
        <v>0</v>
      </c>
    </row>
    <row r="2848" customFormat="false" ht="15" hidden="false" customHeight="false" outlineLevel="0" collapsed="false">
      <c r="A2848" s="0" t="n">
        <v>3275</v>
      </c>
      <c r="B2848" s="15" t="n">
        <v>46174</v>
      </c>
      <c r="C2848" s="0" t="n">
        <v>2</v>
      </c>
      <c r="D2848" s="16" t="n">
        <v>561</v>
      </c>
      <c r="E2848" s="16" t="n">
        <v>1</v>
      </c>
      <c r="F2848" s="16" t="n">
        <v>8</v>
      </c>
      <c r="G2848" s="16" t="n">
        <v>23</v>
      </c>
      <c r="H2848" s="16" t="n">
        <v>1</v>
      </c>
    </row>
    <row r="2849" customFormat="false" ht="15" hidden="false" customHeight="false" outlineLevel="0" collapsed="false">
      <c r="A2849" s="0" t="n">
        <v>3276</v>
      </c>
      <c r="B2849" s="15" t="n">
        <v>45078</v>
      </c>
      <c r="C2849" s="0" t="n">
        <v>2</v>
      </c>
      <c r="D2849" s="16" t="n">
        <v>809</v>
      </c>
      <c r="E2849" s="16" t="n">
        <v>0</v>
      </c>
      <c r="F2849" s="16" t="n">
        <v>10</v>
      </c>
      <c r="G2849" s="16" t="n">
        <v>34</v>
      </c>
      <c r="H2849" s="16" t="n">
        <v>0</v>
      </c>
    </row>
    <row r="2850" customFormat="false" ht="15" hidden="false" customHeight="false" outlineLevel="0" collapsed="false">
      <c r="A2850" s="0" t="n">
        <v>3276</v>
      </c>
      <c r="B2850" s="15" t="n">
        <v>45170</v>
      </c>
      <c r="C2850" s="0" t="n">
        <v>2</v>
      </c>
      <c r="D2850" s="16" t="n">
        <v>827</v>
      </c>
      <c r="E2850" s="16" t="n">
        <v>1</v>
      </c>
      <c r="F2850" s="16" t="n">
        <v>10</v>
      </c>
      <c r="G2850" s="16" t="n">
        <v>39</v>
      </c>
      <c r="H2850" s="16" t="n">
        <v>1</v>
      </c>
    </row>
    <row r="2851" customFormat="false" ht="15" hidden="false" customHeight="false" outlineLevel="0" collapsed="false">
      <c r="A2851" s="0" t="n">
        <v>3276</v>
      </c>
      <c r="B2851" s="15" t="n">
        <v>45261</v>
      </c>
      <c r="C2851" s="0" t="n">
        <v>2</v>
      </c>
      <c r="D2851" s="16" t="n">
        <v>803</v>
      </c>
      <c r="E2851" s="16" t="n">
        <v>1</v>
      </c>
      <c r="F2851" s="16" t="n">
        <v>7</v>
      </c>
      <c r="G2851" s="16" t="n">
        <v>47</v>
      </c>
      <c r="H2851" s="16" t="n">
        <v>1</v>
      </c>
    </row>
    <row r="2852" customFormat="false" ht="15" hidden="false" customHeight="false" outlineLevel="0" collapsed="false">
      <c r="A2852" s="0" t="n">
        <v>3276</v>
      </c>
      <c r="B2852" s="15" t="n">
        <v>45352</v>
      </c>
      <c r="C2852" s="0" t="n">
        <v>2</v>
      </c>
      <c r="D2852" s="16" t="n">
        <v>825</v>
      </c>
      <c r="E2852" s="16" t="n">
        <v>1</v>
      </c>
      <c r="F2852" s="16" t="n">
        <v>7</v>
      </c>
      <c r="G2852" s="16" t="n">
        <v>28</v>
      </c>
      <c r="H2852" s="16" t="n">
        <v>1</v>
      </c>
    </row>
    <row r="2853" customFormat="false" ht="15" hidden="false" customHeight="false" outlineLevel="0" collapsed="false">
      <c r="A2853" s="0" t="n">
        <v>3276</v>
      </c>
      <c r="B2853" s="15" t="n">
        <v>45444</v>
      </c>
      <c r="C2853" s="0" t="n">
        <v>2</v>
      </c>
      <c r="D2853" s="16" t="n">
        <v>850</v>
      </c>
      <c r="E2853" s="16" t="n">
        <v>1</v>
      </c>
      <c r="F2853" s="16" t="n">
        <v>7</v>
      </c>
      <c r="G2853" s="16" t="n">
        <v>32</v>
      </c>
      <c r="H2853" s="16" t="n">
        <v>1</v>
      </c>
    </row>
    <row r="2854" customFormat="false" ht="15" hidden="false" customHeight="false" outlineLevel="0" collapsed="false">
      <c r="A2854" s="0" t="n">
        <v>3276</v>
      </c>
      <c r="B2854" s="15" t="n">
        <v>45536</v>
      </c>
      <c r="C2854" s="0" t="n">
        <v>2</v>
      </c>
      <c r="D2854" s="16" t="n">
        <v>875</v>
      </c>
      <c r="E2854" s="16" t="n">
        <v>1</v>
      </c>
      <c r="F2854" s="16" t="n">
        <v>6</v>
      </c>
      <c r="G2854" s="16" t="n">
        <v>37</v>
      </c>
      <c r="H2854" s="16" t="n">
        <v>1</v>
      </c>
    </row>
    <row r="2855" customFormat="false" ht="15" hidden="false" customHeight="false" outlineLevel="0" collapsed="false">
      <c r="A2855" s="0" t="n">
        <v>3276</v>
      </c>
      <c r="B2855" s="15" t="n">
        <v>45627</v>
      </c>
      <c r="C2855" s="0" t="n">
        <v>2</v>
      </c>
      <c r="D2855" s="16" t="n">
        <v>891</v>
      </c>
      <c r="E2855" s="16" t="n">
        <v>1</v>
      </c>
      <c r="F2855" s="16" t="n">
        <v>8</v>
      </c>
      <c r="G2855" s="16" t="n">
        <v>40</v>
      </c>
      <c r="H2855" s="16" t="n">
        <v>1</v>
      </c>
    </row>
    <row r="2856" customFormat="false" ht="15" hidden="false" customHeight="false" outlineLevel="0" collapsed="false">
      <c r="A2856" s="0" t="n">
        <v>3276</v>
      </c>
      <c r="B2856" s="15" t="n">
        <v>45717</v>
      </c>
      <c r="C2856" s="0" t="n">
        <v>2</v>
      </c>
      <c r="D2856" s="16" t="n">
        <v>852</v>
      </c>
      <c r="E2856" s="16" t="n">
        <v>1</v>
      </c>
      <c r="F2856" s="16" t="n">
        <v>7</v>
      </c>
      <c r="G2856" s="16" t="n">
        <v>18</v>
      </c>
      <c r="H2856" s="16" t="n">
        <v>0</v>
      </c>
    </row>
    <row r="2857" customFormat="false" ht="15" hidden="false" customHeight="false" outlineLevel="0" collapsed="false">
      <c r="A2857" s="0" t="n">
        <v>3276</v>
      </c>
      <c r="B2857" s="15" t="n">
        <v>45809</v>
      </c>
      <c r="C2857" s="0" t="n">
        <v>2</v>
      </c>
      <c r="D2857" s="16" t="n">
        <v>897</v>
      </c>
      <c r="E2857" s="16" t="n">
        <v>1</v>
      </c>
      <c r="F2857" s="16" t="n">
        <v>7</v>
      </c>
      <c r="G2857" s="16" t="n">
        <v>25</v>
      </c>
      <c r="H2857" s="16" t="n">
        <v>0</v>
      </c>
    </row>
    <row r="2858" customFormat="false" ht="15" hidden="false" customHeight="false" outlineLevel="0" collapsed="false">
      <c r="A2858" s="0" t="n">
        <v>3276</v>
      </c>
      <c r="B2858" s="15" t="n">
        <v>45901</v>
      </c>
      <c r="C2858" s="0" t="n">
        <v>2</v>
      </c>
      <c r="D2858" s="16" t="n">
        <v>899</v>
      </c>
      <c r="E2858" s="16" t="n">
        <v>1</v>
      </c>
      <c r="F2858" s="16" t="n">
        <v>7</v>
      </c>
      <c r="G2858" s="16" t="n">
        <v>29</v>
      </c>
      <c r="H2858" s="16" t="n">
        <v>0</v>
      </c>
    </row>
    <row r="2859" customFormat="false" ht="15" hidden="false" customHeight="false" outlineLevel="0" collapsed="false">
      <c r="A2859" s="0" t="n">
        <v>3276</v>
      </c>
      <c r="B2859" s="15" t="n">
        <v>45992</v>
      </c>
      <c r="C2859" s="0" t="n">
        <v>2</v>
      </c>
      <c r="D2859" s="16" t="n">
        <v>892</v>
      </c>
      <c r="E2859" s="16" t="n">
        <v>1</v>
      </c>
      <c r="F2859" s="16" t="n">
        <v>7</v>
      </c>
      <c r="G2859" s="16" t="n">
        <v>36</v>
      </c>
      <c r="H2859" s="16" t="n">
        <v>0</v>
      </c>
    </row>
    <row r="2860" customFormat="false" ht="15" hidden="false" customHeight="false" outlineLevel="0" collapsed="false">
      <c r="A2860" s="0" t="n">
        <v>3276</v>
      </c>
      <c r="B2860" s="15" t="n">
        <v>46082</v>
      </c>
      <c r="C2860" s="0" t="n">
        <v>2</v>
      </c>
      <c r="D2860" s="16" t="n">
        <v>905</v>
      </c>
      <c r="E2860" s="16" t="n">
        <v>1</v>
      </c>
      <c r="F2860" s="16" t="n">
        <v>7</v>
      </c>
      <c r="G2860" s="16" t="n">
        <v>20</v>
      </c>
      <c r="H2860" s="16" t="n">
        <v>0</v>
      </c>
    </row>
    <row r="2861" customFormat="false" ht="15" hidden="false" customHeight="false" outlineLevel="0" collapsed="false">
      <c r="A2861" s="0" t="n">
        <v>3276</v>
      </c>
      <c r="B2861" s="15" t="n">
        <v>46174</v>
      </c>
      <c r="C2861" s="0" t="n">
        <v>2</v>
      </c>
      <c r="D2861" s="16" t="n">
        <v>863</v>
      </c>
      <c r="E2861" s="16" t="n">
        <v>2</v>
      </c>
      <c r="F2861" s="16" t="n">
        <v>8</v>
      </c>
      <c r="G2861" s="16" t="n">
        <v>28</v>
      </c>
      <c r="H2861" s="16" t="n">
        <v>1</v>
      </c>
    </row>
    <row r="2862" customFormat="false" ht="15" hidden="false" customHeight="false" outlineLevel="0" collapsed="false">
      <c r="A2862" s="0" t="n">
        <v>3277</v>
      </c>
      <c r="B2862" s="15" t="n">
        <v>45078</v>
      </c>
      <c r="C2862" s="0" t="n">
        <v>2</v>
      </c>
      <c r="D2862" s="16" t="n">
        <v>2583</v>
      </c>
      <c r="E2862" s="16" t="n">
        <v>3</v>
      </c>
      <c r="F2862" s="16" t="n">
        <v>21</v>
      </c>
      <c r="G2862" s="16" t="n">
        <v>154</v>
      </c>
      <c r="H2862" s="16" t="n">
        <v>1</v>
      </c>
    </row>
    <row r="2863" customFormat="false" ht="15" hidden="false" customHeight="false" outlineLevel="0" collapsed="false">
      <c r="A2863" s="0" t="n">
        <v>3277</v>
      </c>
      <c r="B2863" s="15" t="n">
        <v>45170</v>
      </c>
      <c r="C2863" s="0" t="n">
        <v>2</v>
      </c>
      <c r="D2863" s="16" t="n">
        <v>2581</v>
      </c>
      <c r="E2863" s="16" t="n">
        <v>3</v>
      </c>
      <c r="F2863" s="16" t="n">
        <v>18</v>
      </c>
      <c r="G2863" s="16" t="n">
        <v>185</v>
      </c>
      <c r="H2863" s="16" t="n">
        <v>1</v>
      </c>
    </row>
    <row r="2864" customFormat="false" ht="15" hidden="false" customHeight="false" outlineLevel="0" collapsed="false">
      <c r="A2864" s="0" t="n">
        <v>3277</v>
      </c>
      <c r="B2864" s="15" t="n">
        <v>45261</v>
      </c>
      <c r="C2864" s="0" t="n">
        <v>2</v>
      </c>
      <c r="D2864" s="16" t="n">
        <v>2583</v>
      </c>
      <c r="E2864" s="16" t="n">
        <v>3</v>
      </c>
      <c r="F2864" s="16" t="n">
        <v>17</v>
      </c>
      <c r="G2864" s="16" t="n">
        <v>216</v>
      </c>
      <c r="H2864" s="16" t="n">
        <v>1</v>
      </c>
    </row>
    <row r="2865" customFormat="false" ht="15" hidden="false" customHeight="false" outlineLevel="0" collapsed="false">
      <c r="A2865" s="0" t="n">
        <v>3277</v>
      </c>
      <c r="B2865" s="15" t="n">
        <v>45352</v>
      </c>
      <c r="C2865" s="0" t="n">
        <v>2</v>
      </c>
      <c r="D2865" s="16" t="n">
        <v>2583</v>
      </c>
      <c r="E2865" s="16" t="n">
        <v>3</v>
      </c>
      <c r="F2865" s="16" t="n">
        <v>17</v>
      </c>
      <c r="G2865" s="16" t="n">
        <v>126</v>
      </c>
      <c r="H2865" s="16" t="n">
        <v>1</v>
      </c>
    </row>
    <row r="2866" customFormat="false" ht="15" hidden="false" customHeight="false" outlineLevel="0" collapsed="false">
      <c r="A2866" s="0" t="n">
        <v>3277</v>
      </c>
      <c r="B2866" s="15" t="n">
        <v>45444</v>
      </c>
      <c r="C2866" s="0" t="n">
        <v>2</v>
      </c>
      <c r="D2866" s="16" t="n">
        <v>2612</v>
      </c>
      <c r="E2866" s="16" t="n">
        <v>2</v>
      </c>
      <c r="F2866" s="16" t="n">
        <v>16</v>
      </c>
      <c r="G2866" s="16" t="n">
        <v>178</v>
      </c>
      <c r="H2866" s="16" t="n">
        <v>0</v>
      </c>
    </row>
    <row r="2867" customFormat="false" ht="15" hidden="false" customHeight="false" outlineLevel="0" collapsed="false">
      <c r="A2867" s="0" t="n">
        <v>3277</v>
      </c>
      <c r="B2867" s="15" t="n">
        <v>45536</v>
      </c>
      <c r="C2867" s="0" t="n">
        <v>2</v>
      </c>
      <c r="D2867" s="16" t="n">
        <v>2625</v>
      </c>
      <c r="E2867" s="16" t="n">
        <v>3</v>
      </c>
      <c r="F2867" s="16" t="n">
        <v>16</v>
      </c>
      <c r="G2867" s="16" t="n">
        <v>201</v>
      </c>
      <c r="H2867" s="16" t="n">
        <v>1</v>
      </c>
    </row>
    <row r="2868" customFormat="false" ht="15" hidden="false" customHeight="false" outlineLevel="0" collapsed="false">
      <c r="A2868" s="0" t="n">
        <v>3277</v>
      </c>
      <c r="B2868" s="15" t="n">
        <v>45627</v>
      </c>
      <c r="C2868" s="0" t="n">
        <v>2</v>
      </c>
      <c r="D2868" s="16" t="n">
        <v>2623</v>
      </c>
      <c r="E2868" s="16" t="n">
        <v>3</v>
      </c>
      <c r="F2868" s="16" t="n">
        <v>16</v>
      </c>
      <c r="G2868" s="16" t="n">
        <v>223</v>
      </c>
      <c r="H2868" s="16" t="n">
        <v>1</v>
      </c>
    </row>
    <row r="2869" customFormat="false" ht="15" hidden="false" customHeight="false" outlineLevel="0" collapsed="false">
      <c r="A2869" s="0" t="n">
        <v>3277</v>
      </c>
      <c r="B2869" s="15" t="n">
        <v>45717</v>
      </c>
      <c r="C2869" s="0" t="n">
        <v>2</v>
      </c>
      <c r="D2869" s="16" t="n">
        <v>2607</v>
      </c>
      <c r="E2869" s="16" t="n">
        <v>3</v>
      </c>
      <c r="F2869" s="16" t="n">
        <v>16</v>
      </c>
      <c r="G2869" s="16" t="n">
        <v>108</v>
      </c>
      <c r="H2869" s="16" t="n">
        <v>1</v>
      </c>
    </row>
    <row r="2870" customFormat="false" ht="15" hidden="false" customHeight="false" outlineLevel="0" collapsed="false">
      <c r="A2870" s="0" t="n">
        <v>3277</v>
      </c>
      <c r="B2870" s="15" t="n">
        <v>45809</v>
      </c>
      <c r="C2870" s="0" t="n">
        <v>2</v>
      </c>
      <c r="D2870" s="16" t="n">
        <v>2624</v>
      </c>
      <c r="E2870" s="16" t="n">
        <v>5</v>
      </c>
      <c r="F2870" s="16" t="n">
        <v>17</v>
      </c>
      <c r="G2870" s="16" t="n">
        <v>129</v>
      </c>
      <c r="H2870" s="16" t="n">
        <v>2</v>
      </c>
    </row>
    <row r="2871" customFormat="false" ht="15" hidden="false" customHeight="false" outlineLevel="0" collapsed="false">
      <c r="A2871" s="0" t="n">
        <v>3277</v>
      </c>
      <c r="B2871" s="15" t="n">
        <v>45901</v>
      </c>
      <c r="C2871" s="0" t="n">
        <v>2</v>
      </c>
      <c r="D2871" s="16" t="n">
        <v>2629</v>
      </c>
      <c r="E2871" s="16" t="n">
        <v>5</v>
      </c>
      <c r="F2871" s="16" t="n">
        <v>18</v>
      </c>
      <c r="G2871" s="16" t="n">
        <v>159</v>
      </c>
      <c r="H2871" s="16" t="n">
        <v>2</v>
      </c>
    </row>
    <row r="2872" customFormat="false" ht="15" hidden="false" customHeight="false" outlineLevel="0" collapsed="false">
      <c r="A2872" s="0" t="n">
        <v>3277</v>
      </c>
      <c r="B2872" s="15" t="n">
        <v>45992</v>
      </c>
      <c r="C2872" s="0" t="n">
        <v>2</v>
      </c>
      <c r="D2872" s="16" t="n">
        <v>2629</v>
      </c>
      <c r="E2872" s="16" t="n">
        <v>6</v>
      </c>
      <c r="F2872" s="16" t="n">
        <v>17</v>
      </c>
      <c r="G2872" s="16" t="n">
        <v>187</v>
      </c>
      <c r="H2872" s="16" t="n">
        <v>3</v>
      </c>
    </row>
    <row r="2873" customFormat="false" ht="15" hidden="false" customHeight="false" outlineLevel="0" collapsed="false">
      <c r="A2873" s="0" t="n">
        <v>3277</v>
      </c>
      <c r="B2873" s="15" t="n">
        <v>46082</v>
      </c>
      <c r="C2873" s="0" t="n">
        <v>2</v>
      </c>
      <c r="D2873" s="16" t="n">
        <v>2634</v>
      </c>
      <c r="E2873" s="16" t="n">
        <v>8</v>
      </c>
      <c r="F2873" s="16" t="n">
        <v>22</v>
      </c>
      <c r="G2873" s="16" t="n">
        <v>102</v>
      </c>
      <c r="H2873" s="16" t="n">
        <v>3</v>
      </c>
    </row>
    <row r="2874" customFormat="false" ht="15" hidden="false" customHeight="false" outlineLevel="0" collapsed="false">
      <c r="A2874" s="0" t="n">
        <v>3277</v>
      </c>
      <c r="B2874" s="15" t="n">
        <v>46174</v>
      </c>
      <c r="C2874" s="0" t="n">
        <v>2</v>
      </c>
      <c r="D2874" s="16" t="n">
        <v>2630</v>
      </c>
      <c r="E2874" s="16" t="n">
        <v>13</v>
      </c>
      <c r="F2874" s="16" t="n">
        <v>25</v>
      </c>
      <c r="G2874" s="16" t="n">
        <v>122</v>
      </c>
      <c r="H2874" s="16" t="n">
        <v>7</v>
      </c>
    </row>
    <row r="2875" customFormat="false" ht="15" hidden="false" customHeight="false" outlineLevel="0" collapsed="false">
      <c r="A2875" s="0" t="n">
        <v>3278</v>
      </c>
      <c r="B2875" s="15" t="n">
        <v>45078</v>
      </c>
      <c r="C2875" s="0" t="n">
        <v>2</v>
      </c>
      <c r="D2875" s="16" t="n">
        <v>456</v>
      </c>
      <c r="E2875" s="16" t="n">
        <v>0</v>
      </c>
      <c r="F2875" s="16" t="n">
        <v>8</v>
      </c>
      <c r="G2875" s="16" t="n">
        <v>23</v>
      </c>
      <c r="H2875" s="16" t="n">
        <v>0</v>
      </c>
    </row>
    <row r="2876" customFormat="false" ht="15" hidden="false" customHeight="false" outlineLevel="0" collapsed="false">
      <c r="A2876" s="0" t="n">
        <v>3278</v>
      </c>
      <c r="B2876" s="15" t="n">
        <v>45170</v>
      </c>
      <c r="C2876" s="0" t="n">
        <v>2</v>
      </c>
      <c r="D2876" s="16" t="n">
        <v>455</v>
      </c>
      <c r="E2876" s="16" t="n">
        <v>0</v>
      </c>
      <c r="F2876" s="16" t="n">
        <v>8</v>
      </c>
      <c r="G2876" s="16" t="n">
        <v>25</v>
      </c>
      <c r="H2876" s="16" t="n">
        <v>0</v>
      </c>
    </row>
    <row r="2877" customFormat="false" ht="15" hidden="false" customHeight="false" outlineLevel="0" collapsed="false">
      <c r="A2877" s="0" t="n">
        <v>3278</v>
      </c>
      <c r="B2877" s="15" t="n">
        <v>45261</v>
      </c>
      <c r="C2877" s="0" t="n">
        <v>2</v>
      </c>
      <c r="D2877" s="16" t="n">
        <v>463</v>
      </c>
      <c r="E2877" s="16" t="n">
        <v>0</v>
      </c>
      <c r="F2877" s="16" t="n">
        <v>8</v>
      </c>
      <c r="G2877" s="16" t="n">
        <v>29</v>
      </c>
      <c r="H2877" s="16" t="n">
        <v>0</v>
      </c>
    </row>
    <row r="2878" customFormat="false" ht="15" hidden="false" customHeight="false" outlineLevel="0" collapsed="false">
      <c r="A2878" s="0" t="n">
        <v>3278</v>
      </c>
      <c r="B2878" s="15" t="n">
        <v>45352</v>
      </c>
      <c r="C2878" s="0" t="n">
        <v>2</v>
      </c>
      <c r="D2878" s="16" t="n">
        <v>468</v>
      </c>
      <c r="E2878" s="16" t="n">
        <v>0</v>
      </c>
      <c r="F2878" s="16" t="n">
        <v>8</v>
      </c>
      <c r="G2878" s="16" t="n">
        <v>22</v>
      </c>
      <c r="H2878" s="16" t="n">
        <v>0</v>
      </c>
    </row>
    <row r="2879" customFormat="false" ht="15" hidden="false" customHeight="false" outlineLevel="0" collapsed="false">
      <c r="A2879" s="0" t="n">
        <v>3278</v>
      </c>
      <c r="B2879" s="15" t="n">
        <v>45444</v>
      </c>
      <c r="C2879" s="0" t="n">
        <v>2</v>
      </c>
      <c r="D2879" s="16" t="n">
        <v>484</v>
      </c>
      <c r="E2879" s="16" t="n">
        <v>0</v>
      </c>
      <c r="F2879" s="16" t="n">
        <v>8</v>
      </c>
      <c r="G2879" s="16" t="n">
        <v>30</v>
      </c>
      <c r="H2879" s="16" t="n">
        <v>0</v>
      </c>
    </row>
    <row r="2880" customFormat="false" ht="15" hidden="false" customHeight="false" outlineLevel="0" collapsed="false">
      <c r="A2880" s="0" t="n">
        <v>3278</v>
      </c>
      <c r="B2880" s="15" t="n">
        <v>45536</v>
      </c>
      <c r="C2880" s="0" t="n">
        <v>2</v>
      </c>
      <c r="D2880" s="16" t="n">
        <v>485</v>
      </c>
      <c r="E2880" s="16" t="n">
        <v>0</v>
      </c>
      <c r="F2880" s="16" t="n">
        <v>10</v>
      </c>
      <c r="G2880" s="16" t="n">
        <v>38</v>
      </c>
      <c r="H2880" s="16" t="n">
        <v>0</v>
      </c>
    </row>
    <row r="2881" customFormat="false" ht="15" hidden="false" customHeight="false" outlineLevel="0" collapsed="false">
      <c r="A2881" s="0" t="n">
        <v>3278</v>
      </c>
      <c r="B2881" s="15" t="n">
        <v>45627</v>
      </c>
      <c r="C2881" s="0" t="n">
        <v>2</v>
      </c>
      <c r="D2881" s="16" t="n">
        <v>483</v>
      </c>
      <c r="E2881" s="16" t="n">
        <v>0</v>
      </c>
      <c r="F2881" s="16" t="n">
        <v>9</v>
      </c>
      <c r="G2881" s="16" t="n">
        <v>40</v>
      </c>
      <c r="H2881" s="16" t="n">
        <v>0</v>
      </c>
    </row>
    <row r="2882" customFormat="false" ht="15" hidden="false" customHeight="false" outlineLevel="0" collapsed="false">
      <c r="A2882" s="0" t="n">
        <v>3278</v>
      </c>
      <c r="B2882" s="15" t="n">
        <v>45717</v>
      </c>
      <c r="C2882" s="0" t="n">
        <v>2</v>
      </c>
      <c r="D2882" s="16" t="n">
        <v>477</v>
      </c>
      <c r="E2882" s="16" t="n">
        <v>0</v>
      </c>
      <c r="F2882" s="16" t="n">
        <v>8</v>
      </c>
      <c r="G2882" s="16" t="n">
        <v>14</v>
      </c>
      <c r="H2882" s="16" t="n">
        <v>0</v>
      </c>
    </row>
    <row r="2883" customFormat="false" ht="15" hidden="false" customHeight="false" outlineLevel="0" collapsed="false">
      <c r="A2883" s="0" t="n">
        <v>3278</v>
      </c>
      <c r="B2883" s="15" t="n">
        <v>45809</v>
      </c>
      <c r="C2883" s="0" t="n">
        <v>2</v>
      </c>
      <c r="D2883" s="16" t="n">
        <v>479</v>
      </c>
      <c r="E2883" s="16" t="n">
        <v>0</v>
      </c>
      <c r="F2883" s="16" t="n">
        <v>8</v>
      </c>
      <c r="G2883" s="16" t="n">
        <v>17</v>
      </c>
      <c r="H2883" s="16" t="n">
        <v>0</v>
      </c>
    </row>
    <row r="2884" customFormat="false" ht="15" hidden="false" customHeight="false" outlineLevel="0" collapsed="false">
      <c r="A2884" s="0" t="n">
        <v>3278</v>
      </c>
      <c r="B2884" s="15" t="n">
        <v>45901</v>
      </c>
      <c r="C2884" s="0" t="n">
        <v>2</v>
      </c>
      <c r="D2884" s="16" t="n">
        <v>476</v>
      </c>
      <c r="E2884" s="16" t="n">
        <v>0</v>
      </c>
      <c r="F2884" s="16" t="n">
        <v>11</v>
      </c>
      <c r="G2884" s="16" t="n">
        <v>20</v>
      </c>
      <c r="H2884" s="16" t="n">
        <v>0</v>
      </c>
    </row>
    <row r="2885" customFormat="false" ht="15" hidden="false" customHeight="false" outlineLevel="0" collapsed="false">
      <c r="A2885" s="0" t="n">
        <v>3278</v>
      </c>
      <c r="B2885" s="15" t="n">
        <v>45992</v>
      </c>
      <c r="C2885" s="0" t="n">
        <v>2</v>
      </c>
      <c r="D2885" s="16" t="n">
        <v>482</v>
      </c>
      <c r="E2885" s="16" t="n">
        <v>0</v>
      </c>
      <c r="F2885" s="16" t="n">
        <v>12</v>
      </c>
      <c r="G2885" s="16" t="n">
        <v>26</v>
      </c>
      <c r="H2885" s="16" t="n">
        <v>0</v>
      </c>
    </row>
    <row r="2886" customFormat="false" ht="15" hidden="false" customHeight="false" outlineLevel="0" collapsed="false">
      <c r="A2886" s="0" t="n">
        <v>3278</v>
      </c>
      <c r="B2886" s="15" t="n">
        <v>46082</v>
      </c>
      <c r="C2886" s="0" t="n">
        <v>2</v>
      </c>
      <c r="D2886" s="16" t="n">
        <v>492</v>
      </c>
      <c r="E2886" s="16" t="n">
        <v>0</v>
      </c>
      <c r="F2886" s="16" t="n">
        <v>12</v>
      </c>
      <c r="G2886" s="16" t="n">
        <v>10</v>
      </c>
      <c r="H2886" s="16" t="n">
        <v>0</v>
      </c>
    </row>
    <row r="2887" customFormat="false" ht="15" hidden="false" customHeight="false" outlineLevel="0" collapsed="false">
      <c r="A2887" s="0" t="n">
        <v>3278</v>
      </c>
      <c r="B2887" s="15" t="n">
        <v>46174</v>
      </c>
      <c r="C2887" s="0" t="n">
        <v>2</v>
      </c>
      <c r="D2887" s="16" t="n">
        <v>490</v>
      </c>
      <c r="E2887" s="16" t="n">
        <v>1</v>
      </c>
      <c r="F2887" s="16" t="n">
        <v>13</v>
      </c>
      <c r="G2887" s="16" t="n">
        <v>15</v>
      </c>
      <c r="H2887" s="16" t="n">
        <v>1</v>
      </c>
    </row>
    <row r="2888" customFormat="false" ht="15" hidden="false" customHeight="false" outlineLevel="0" collapsed="false">
      <c r="A2888" s="0" t="n">
        <v>3279</v>
      </c>
      <c r="B2888" s="15" t="n">
        <v>45078</v>
      </c>
      <c r="C2888" s="0" t="n">
        <v>1</v>
      </c>
      <c r="D2888" s="16" t="n">
        <v>458</v>
      </c>
      <c r="E2888" s="16" t="n">
        <v>1</v>
      </c>
      <c r="F2888" s="16" t="n">
        <v>6</v>
      </c>
      <c r="G2888" s="16" t="n">
        <v>19</v>
      </c>
      <c r="H2888" s="16" t="n">
        <v>0</v>
      </c>
    </row>
    <row r="2889" customFormat="false" ht="15" hidden="false" customHeight="false" outlineLevel="0" collapsed="false">
      <c r="A2889" s="0" t="n">
        <v>3279</v>
      </c>
      <c r="B2889" s="15" t="n">
        <v>45170</v>
      </c>
      <c r="C2889" s="0" t="n">
        <v>1</v>
      </c>
      <c r="D2889" s="16" t="n">
        <v>452</v>
      </c>
      <c r="E2889" s="16" t="n">
        <v>1</v>
      </c>
      <c r="F2889" s="16" t="n">
        <v>5</v>
      </c>
      <c r="G2889" s="16" t="n">
        <v>23</v>
      </c>
      <c r="H2889" s="16" t="n">
        <v>0</v>
      </c>
    </row>
    <row r="2890" customFormat="false" ht="15" hidden="false" customHeight="false" outlineLevel="0" collapsed="false">
      <c r="A2890" s="0" t="n">
        <v>3279</v>
      </c>
      <c r="B2890" s="15" t="n">
        <v>45261</v>
      </c>
      <c r="C2890" s="0" t="n">
        <v>1</v>
      </c>
      <c r="D2890" s="16" t="n">
        <v>457</v>
      </c>
      <c r="E2890" s="16" t="n">
        <v>2</v>
      </c>
      <c r="F2890" s="16" t="n">
        <v>5</v>
      </c>
      <c r="G2890" s="16" t="n">
        <v>26</v>
      </c>
      <c r="H2890" s="16" t="n">
        <v>1</v>
      </c>
    </row>
    <row r="2891" customFormat="false" ht="15" hidden="false" customHeight="false" outlineLevel="0" collapsed="false">
      <c r="A2891" s="0" t="n">
        <v>3279</v>
      </c>
      <c r="B2891" s="15" t="n">
        <v>45352</v>
      </c>
      <c r="C2891" s="0" t="n">
        <v>1</v>
      </c>
      <c r="D2891" s="16" t="n">
        <v>469</v>
      </c>
      <c r="E2891" s="16" t="n">
        <v>2</v>
      </c>
      <c r="F2891" s="16" t="n">
        <v>5</v>
      </c>
      <c r="G2891" s="16" t="n">
        <v>14</v>
      </c>
      <c r="H2891" s="16" t="n">
        <v>1</v>
      </c>
    </row>
    <row r="2892" customFormat="false" ht="15" hidden="false" customHeight="false" outlineLevel="0" collapsed="false">
      <c r="A2892" s="0" t="n">
        <v>3279</v>
      </c>
      <c r="B2892" s="15" t="n">
        <v>45444</v>
      </c>
      <c r="C2892" s="0" t="n">
        <v>1</v>
      </c>
      <c r="D2892" s="16" t="n">
        <v>472</v>
      </c>
      <c r="E2892" s="16" t="n">
        <v>2</v>
      </c>
      <c r="F2892" s="16" t="n">
        <v>5</v>
      </c>
      <c r="G2892" s="16" t="n">
        <v>16</v>
      </c>
      <c r="H2892" s="16" t="n">
        <v>1</v>
      </c>
    </row>
    <row r="2893" customFormat="false" ht="15" hidden="false" customHeight="false" outlineLevel="0" collapsed="false">
      <c r="A2893" s="0" t="n">
        <v>3279</v>
      </c>
      <c r="B2893" s="15" t="n">
        <v>45536</v>
      </c>
      <c r="C2893" s="0" t="n">
        <v>1</v>
      </c>
      <c r="D2893" s="16" t="n">
        <v>477</v>
      </c>
      <c r="E2893" s="16" t="n">
        <v>2</v>
      </c>
      <c r="F2893" s="16" t="n">
        <v>5</v>
      </c>
      <c r="G2893" s="16" t="n">
        <v>18</v>
      </c>
      <c r="H2893" s="16" t="n">
        <v>1</v>
      </c>
    </row>
    <row r="2894" customFormat="false" ht="15" hidden="false" customHeight="false" outlineLevel="0" collapsed="false">
      <c r="A2894" s="0" t="n">
        <v>3279</v>
      </c>
      <c r="B2894" s="15" t="n">
        <v>45627</v>
      </c>
      <c r="C2894" s="0" t="n">
        <v>1</v>
      </c>
      <c r="D2894" s="16" t="n">
        <v>480</v>
      </c>
      <c r="E2894" s="16" t="n">
        <v>2</v>
      </c>
      <c r="F2894" s="16" t="n">
        <v>6</v>
      </c>
      <c r="G2894" s="16" t="n">
        <v>21</v>
      </c>
      <c r="H2894" s="16" t="n">
        <v>1</v>
      </c>
    </row>
    <row r="2895" customFormat="false" ht="15" hidden="false" customHeight="false" outlineLevel="0" collapsed="false">
      <c r="A2895" s="0" t="n">
        <v>3279</v>
      </c>
      <c r="B2895" s="15" t="n">
        <v>45717</v>
      </c>
      <c r="C2895" s="0" t="n">
        <v>1</v>
      </c>
      <c r="D2895" s="16" t="n">
        <v>478</v>
      </c>
      <c r="E2895" s="16" t="n">
        <v>1</v>
      </c>
      <c r="F2895" s="16" t="n">
        <v>6</v>
      </c>
      <c r="G2895" s="16" t="n">
        <v>11</v>
      </c>
      <c r="H2895" s="16" t="n">
        <v>0</v>
      </c>
    </row>
    <row r="2896" customFormat="false" ht="15" hidden="false" customHeight="false" outlineLevel="0" collapsed="false">
      <c r="A2896" s="0" t="n">
        <v>3279</v>
      </c>
      <c r="B2896" s="15" t="n">
        <v>45809</v>
      </c>
      <c r="C2896" s="0" t="n">
        <v>1</v>
      </c>
      <c r="D2896" s="16" t="n">
        <v>481</v>
      </c>
      <c r="E2896" s="16" t="n">
        <v>1</v>
      </c>
      <c r="F2896" s="16" t="n">
        <v>5</v>
      </c>
      <c r="G2896" s="16" t="n">
        <v>14</v>
      </c>
      <c r="H2896" s="16" t="n">
        <v>0</v>
      </c>
    </row>
    <row r="2897" customFormat="false" ht="15" hidden="false" customHeight="false" outlineLevel="0" collapsed="false">
      <c r="A2897" s="0" t="n">
        <v>3279</v>
      </c>
      <c r="B2897" s="15" t="n">
        <v>45901</v>
      </c>
      <c r="C2897" s="0" t="n">
        <v>1</v>
      </c>
      <c r="D2897" s="16" t="n">
        <v>478</v>
      </c>
      <c r="E2897" s="16" t="n">
        <v>1</v>
      </c>
      <c r="F2897" s="16" t="n">
        <v>5</v>
      </c>
      <c r="G2897" s="16" t="n">
        <v>14</v>
      </c>
      <c r="H2897" s="16" t="n">
        <v>0</v>
      </c>
    </row>
    <row r="2898" customFormat="false" ht="15" hidden="false" customHeight="false" outlineLevel="0" collapsed="false">
      <c r="A2898" s="0" t="n">
        <v>3279</v>
      </c>
      <c r="B2898" s="15" t="n">
        <v>45992</v>
      </c>
      <c r="C2898" s="0" t="n">
        <v>1</v>
      </c>
      <c r="D2898" s="16" t="n">
        <v>483</v>
      </c>
      <c r="E2898" s="16" t="n">
        <v>1</v>
      </c>
      <c r="F2898" s="16" t="n">
        <v>6</v>
      </c>
      <c r="G2898" s="16" t="n">
        <v>18</v>
      </c>
      <c r="H2898" s="16" t="n">
        <v>0</v>
      </c>
    </row>
    <row r="2899" customFormat="false" ht="15" hidden="false" customHeight="false" outlineLevel="0" collapsed="false">
      <c r="A2899" s="0" t="n">
        <v>3279</v>
      </c>
      <c r="B2899" s="15" t="n">
        <v>46082</v>
      </c>
      <c r="C2899" s="0" t="n">
        <v>1</v>
      </c>
      <c r="D2899" s="16" t="n">
        <v>492</v>
      </c>
      <c r="E2899" s="16" t="n">
        <v>2</v>
      </c>
      <c r="F2899" s="16" t="n">
        <v>6</v>
      </c>
      <c r="G2899" s="16" t="n">
        <v>13</v>
      </c>
      <c r="H2899" s="16" t="n">
        <v>1</v>
      </c>
    </row>
    <row r="2900" customFormat="false" ht="15" hidden="false" customHeight="false" outlineLevel="0" collapsed="false">
      <c r="A2900" s="0" t="n">
        <v>3279</v>
      </c>
      <c r="B2900" s="15" t="n">
        <v>46174</v>
      </c>
      <c r="C2900" s="0" t="n">
        <v>1</v>
      </c>
      <c r="D2900" s="16" t="n">
        <v>495</v>
      </c>
      <c r="E2900" s="16" t="n">
        <v>2</v>
      </c>
      <c r="F2900" s="16" t="n">
        <v>8</v>
      </c>
      <c r="G2900" s="16" t="n">
        <v>19</v>
      </c>
      <c r="H2900" s="16" t="n">
        <v>1</v>
      </c>
    </row>
    <row r="2901" customFormat="false" ht="15" hidden="false" customHeight="false" outlineLevel="0" collapsed="false">
      <c r="A2901" s="0" t="n">
        <v>3280</v>
      </c>
      <c r="B2901" s="15" t="n">
        <v>45078</v>
      </c>
      <c r="C2901" s="0" t="n">
        <v>2</v>
      </c>
      <c r="D2901" s="16" t="n">
        <v>30994</v>
      </c>
      <c r="E2901" s="16" t="n">
        <v>90</v>
      </c>
      <c r="F2901" s="16" t="n">
        <v>396</v>
      </c>
      <c r="G2901" s="16" t="n">
        <v>2255</v>
      </c>
      <c r="H2901" s="16" t="n">
        <v>61</v>
      </c>
    </row>
    <row r="2902" customFormat="false" ht="15" hidden="false" customHeight="false" outlineLevel="0" collapsed="false">
      <c r="A2902" s="0" t="n">
        <v>3280</v>
      </c>
      <c r="B2902" s="15" t="n">
        <v>45170</v>
      </c>
      <c r="C2902" s="0" t="n">
        <v>2</v>
      </c>
      <c r="D2902" s="16" t="n">
        <v>31123</v>
      </c>
      <c r="E2902" s="16" t="n">
        <v>106</v>
      </c>
      <c r="F2902" s="16" t="n">
        <v>392</v>
      </c>
      <c r="G2902" s="16" t="n">
        <v>2661</v>
      </c>
      <c r="H2902" s="16" t="n">
        <v>76</v>
      </c>
    </row>
    <row r="2903" customFormat="false" ht="15" hidden="false" customHeight="false" outlineLevel="0" collapsed="false">
      <c r="A2903" s="0" t="n">
        <v>3280</v>
      </c>
      <c r="B2903" s="15" t="n">
        <v>45261</v>
      </c>
      <c r="C2903" s="0" t="n">
        <v>2</v>
      </c>
      <c r="D2903" s="16" t="n">
        <v>31209</v>
      </c>
      <c r="E2903" s="16" t="n">
        <v>127</v>
      </c>
      <c r="F2903" s="16" t="n">
        <v>392</v>
      </c>
      <c r="G2903" s="16" t="n">
        <v>3117</v>
      </c>
      <c r="H2903" s="16" t="n">
        <v>100</v>
      </c>
    </row>
    <row r="2904" customFormat="false" ht="15" hidden="false" customHeight="false" outlineLevel="0" collapsed="false">
      <c r="A2904" s="0" t="n">
        <v>3280</v>
      </c>
      <c r="B2904" s="15" t="n">
        <v>45352</v>
      </c>
      <c r="C2904" s="0" t="n">
        <v>2</v>
      </c>
      <c r="D2904" s="16" t="n">
        <v>31293</v>
      </c>
      <c r="E2904" s="16" t="n">
        <v>151</v>
      </c>
      <c r="F2904" s="16" t="n">
        <v>381</v>
      </c>
      <c r="G2904" s="16" t="n">
        <v>1979</v>
      </c>
      <c r="H2904" s="16" t="n">
        <v>82</v>
      </c>
    </row>
    <row r="2905" customFormat="false" ht="15" hidden="false" customHeight="false" outlineLevel="0" collapsed="false">
      <c r="A2905" s="0" t="n">
        <v>3280</v>
      </c>
      <c r="B2905" s="15" t="n">
        <v>45444</v>
      </c>
      <c r="C2905" s="0" t="n">
        <v>2</v>
      </c>
      <c r="D2905" s="16" t="n">
        <v>31470</v>
      </c>
      <c r="E2905" s="16" t="n">
        <v>166</v>
      </c>
      <c r="F2905" s="16" t="n">
        <v>383</v>
      </c>
      <c r="G2905" s="16" t="n">
        <v>2454</v>
      </c>
      <c r="H2905" s="16" t="n">
        <v>95</v>
      </c>
    </row>
    <row r="2906" customFormat="false" ht="15" hidden="false" customHeight="false" outlineLevel="0" collapsed="false">
      <c r="A2906" s="0" t="n">
        <v>3280</v>
      </c>
      <c r="B2906" s="15" t="n">
        <v>45536</v>
      </c>
      <c r="C2906" s="0" t="n">
        <v>2</v>
      </c>
      <c r="D2906" s="16" t="n">
        <v>31622</v>
      </c>
      <c r="E2906" s="16" t="n">
        <v>180</v>
      </c>
      <c r="F2906" s="16" t="n">
        <v>384</v>
      </c>
      <c r="G2906" s="16" t="n">
        <v>2851</v>
      </c>
      <c r="H2906" s="16" t="n">
        <v>107</v>
      </c>
    </row>
    <row r="2907" customFormat="false" ht="15" hidden="false" customHeight="false" outlineLevel="0" collapsed="false">
      <c r="A2907" s="0" t="n">
        <v>3280</v>
      </c>
      <c r="B2907" s="15" t="n">
        <v>45627</v>
      </c>
      <c r="C2907" s="0" t="n">
        <v>2</v>
      </c>
      <c r="D2907" s="16" t="n">
        <v>31748</v>
      </c>
      <c r="E2907" s="16" t="n">
        <v>184</v>
      </c>
      <c r="F2907" s="16" t="n">
        <v>389</v>
      </c>
      <c r="G2907" s="16" t="n">
        <v>3295</v>
      </c>
      <c r="H2907" s="16" t="n">
        <v>110</v>
      </c>
    </row>
    <row r="2908" customFormat="false" ht="15" hidden="false" customHeight="false" outlineLevel="0" collapsed="false">
      <c r="A2908" s="0" t="n">
        <v>3280</v>
      </c>
      <c r="B2908" s="15" t="n">
        <v>45717</v>
      </c>
      <c r="C2908" s="0" t="n">
        <v>2</v>
      </c>
      <c r="D2908" s="16" t="n">
        <v>32130</v>
      </c>
      <c r="E2908" s="16" t="n">
        <v>199</v>
      </c>
      <c r="F2908" s="16" t="n">
        <v>399</v>
      </c>
      <c r="G2908" s="16" t="n">
        <v>1903</v>
      </c>
      <c r="H2908" s="16" t="n">
        <v>61</v>
      </c>
    </row>
    <row r="2909" customFormat="false" ht="15" hidden="false" customHeight="false" outlineLevel="0" collapsed="false">
      <c r="A2909" s="0" t="n">
        <v>3280</v>
      </c>
      <c r="B2909" s="15" t="n">
        <v>45809</v>
      </c>
      <c r="C2909" s="0" t="n">
        <v>2</v>
      </c>
      <c r="D2909" s="16" t="n">
        <v>32294</v>
      </c>
      <c r="E2909" s="16" t="n">
        <v>221</v>
      </c>
      <c r="F2909" s="16" t="n">
        <v>414</v>
      </c>
      <c r="G2909" s="16" t="n">
        <v>2354</v>
      </c>
      <c r="H2909" s="16" t="n">
        <v>77</v>
      </c>
    </row>
    <row r="2910" customFormat="false" ht="15" hidden="false" customHeight="false" outlineLevel="0" collapsed="false">
      <c r="A2910" s="0" t="n">
        <v>3280</v>
      </c>
      <c r="B2910" s="15" t="n">
        <v>45901</v>
      </c>
      <c r="C2910" s="0" t="n">
        <v>2</v>
      </c>
      <c r="D2910" s="16" t="n">
        <v>32414</v>
      </c>
      <c r="E2910" s="16" t="n">
        <v>236</v>
      </c>
      <c r="F2910" s="16" t="n">
        <v>421</v>
      </c>
      <c r="G2910" s="16" t="n">
        <v>2779</v>
      </c>
      <c r="H2910" s="16" t="n">
        <v>94</v>
      </c>
    </row>
    <row r="2911" customFormat="false" ht="15" hidden="false" customHeight="false" outlineLevel="0" collapsed="false">
      <c r="A2911" s="0" t="n">
        <v>3280</v>
      </c>
      <c r="B2911" s="15" t="n">
        <v>45992</v>
      </c>
      <c r="C2911" s="0" t="n">
        <v>2</v>
      </c>
      <c r="D2911" s="16" t="n">
        <v>32574</v>
      </c>
      <c r="E2911" s="16" t="n">
        <v>261</v>
      </c>
      <c r="F2911" s="16" t="n">
        <v>455</v>
      </c>
      <c r="G2911" s="16" t="n">
        <v>3165</v>
      </c>
      <c r="H2911" s="16" t="n">
        <v>130</v>
      </c>
    </row>
    <row r="2912" customFormat="false" ht="15" hidden="false" customHeight="false" outlineLevel="0" collapsed="false">
      <c r="A2912" s="0" t="n">
        <v>3280</v>
      </c>
      <c r="B2912" s="15" t="n">
        <v>46082</v>
      </c>
      <c r="C2912" s="0" t="n">
        <v>2</v>
      </c>
      <c r="D2912" s="16" t="n">
        <v>32633</v>
      </c>
      <c r="E2912" s="16" t="n">
        <v>276</v>
      </c>
      <c r="F2912" s="16" t="n">
        <v>515</v>
      </c>
      <c r="G2912" s="16" t="n">
        <v>1792</v>
      </c>
      <c r="H2912" s="16" t="n">
        <v>100</v>
      </c>
    </row>
    <row r="2913" customFormat="false" ht="15" hidden="false" customHeight="false" outlineLevel="0" collapsed="false">
      <c r="A2913" s="0" t="n">
        <v>3280</v>
      </c>
      <c r="B2913" s="15" t="n">
        <v>46174</v>
      </c>
      <c r="C2913" s="0" t="n">
        <v>2</v>
      </c>
      <c r="D2913" s="16" t="n">
        <v>32824</v>
      </c>
      <c r="E2913" s="16" t="n">
        <v>333</v>
      </c>
      <c r="F2913" s="16" t="n">
        <v>603</v>
      </c>
      <c r="G2913" s="16" t="n">
        <v>2183</v>
      </c>
      <c r="H2913" s="16" t="n">
        <v>161</v>
      </c>
    </row>
    <row r="2914" customFormat="false" ht="15" hidden="false" customHeight="false" outlineLevel="0" collapsed="false">
      <c r="A2914" s="0" t="n">
        <v>3281</v>
      </c>
      <c r="B2914" s="15" t="n">
        <v>45078</v>
      </c>
      <c r="C2914" s="0" t="n">
        <v>3</v>
      </c>
      <c r="D2914" s="16" t="n">
        <v>2232</v>
      </c>
      <c r="E2914" s="16" t="n">
        <v>3</v>
      </c>
      <c r="F2914" s="16" t="n">
        <v>32</v>
      </c>
      <c r="G2914" s="16" t="n">
        <v>145</v>
      </c>
      <c r="H2914" s="16" t="n">
        <v>3</v>
      </c>
    </row>
    <row r="2915" customFormat="false" ht="15" hidden="false" customHeight="false" outlineLevel="0" collapsed="false">
      <c r="A2915" s="0" t="n">
        <v>3281</v>
      </c>
      <c r="B2915" s="15" t="n">
        <v>45170</v>
      </c>
      <c r="C2915" s="0" t="n">
        <v>3</v>
      </c>
      <c r="D2915" s="16" t="n">
        <v>2212</v>
      </c>
      <c r="E2915" s="16" t="n">
        <v>4</v>
      </c>
      <c r="F2915" s="16" t="n">
        <v>28</v>
      </c>
      <c r="G2915" s="16" t="n">
        <v>171</v>
      </c>
      <c r="H2915" s="16" t="n">
        <v>4</v>
      </c>
    </row>
    <row r="2916" customFormat="false" ht="15" hidden="false" customHeight="false" outlineLevel="0" collapsed="false">
      <c r="A2916" s="0" t="n">
        <v>3281</v>
      </c>
      <c r="B2916" s="15" t="n">
        <v>45261</v>
      </c>
      <c r="C2916" s="0" t="n">
        <v>3</v>
      </c>
      <c r="D2916" s="16" t="n">
        <v>2232</v>
      </c>
      <c r="E2916" s="16" t="n">
        <v>5</v>
      </c>
      <c r="F2916" s="16" t="n">
        <v>29</v>
      </c>
      <c r="G2916" s="16" t="n">
        <v>197</v>
      </c>
      <c r="H2916" s="16" t="n">
        <v>5</v>
      </c>
    </row>
    <row r="2917" customFormat="false" ht="15" hidden="false" customHeight="false" outlineLevel="0" collapsed="false">
      <c r="A2917" s="0" t="n">
        <v>3281</v>
      </c>
      <c r="B2917" s="15" t="n">
        <v>45352</v>
      </c>
      <c r="C2917" s="0" t="n">
        <v>3</v>
      </c>
      <c r="D2917" s="16" t="n">
        <v>2250</v>
      </c>
      <c r="E2917" s="16" t="n">
        <v>5</v>
      </c>
      <c r="F2917" s="16" t="n">
        <v>25</v>
      </c>
      <c r="G2917" s="16" t="n">
        <v>114</v>
      </c>
      <c r="H2917" s="16" t="n">
        <v>3</v>
      </c>
    </row>
    <row r="2918" customFormat="false" ht="15" hidden="false" customHeight="false" outlineLevel="0" collapsed="false">
      <c r="A2918" s="0" t="n">
        <v>3281</v>
      </c>
      <c r="B2918" s="15" t="n">
        <v>45444</v>
      </c>
      <c r="C2918" s="0" t="n">
        <v>3</v>
      </c>
      <c r="D2918" s="16" t="n">
        <v>2231</v>
      </c>
      <c r="E2918" s="16" t="n">
        <v>5</v>
      </c>
      <c r="F2918" s="16" t="n">
        <v>25</v>
      </c>
      <c r="G2918" s="16" t="n">
        <v>144</v>
      </c>
      <c r="H2918" s="16" t="n">
        <v>3</v>
      </c>
    </row>
    <row r="2919" customFormat="false" ht="15" hidden="false" customHeight="false" outlineLevel="0" collapsed="false">
      <c r="A2919" s="0" t="n">
        <v>3281</v>
      </c>
      <c r="B2919" s="15" t="n">
        <v>45536</v>
      </c>
      <c r="C2919" s="0" t="n">
        <v>3</v>
      </c>
      <c r="D2919" s="16" t="n">
        <v>2244</v>
      </c>
      <c r="E2919" s="16" t="n">
        <v>5</v>
      </c>
      <c r="F2919" s="16" t="n">
        <v>26</v>
      </c>
      <c r="G2919" s="16" t="n">
        <v>163</v>
      </c>
      <c r="H2919" s="16" t="n">
        <v>3</v>
      </c>
    </row>
    <row r="2920" customFormat="false" ht="15" hidden="false" customHeight="false" outlineLevel="0" collapsed="false">
      <c r="A2920" s="0" t="n">
        <v>3281</v>
      </c>
      <c r="B2920" s="15" t="n">
        <v>45627</v>
      </c>
      <c r="C2920" s="0" t="n">
        <v>3</v>
      </c>
      <c r="D2920" s="16" t="n">
        <v>2252</v>
      </c>
      <c r="E2920" s="16" t="n">
        <v>7</v>
      </c>
      <c r="F2920" s="16" t="n">
        <v>25</v>
      </c>
      <c r="G2920" s="16" t="n">
        <v>187</v>
      </c>
      <c r="H2920" s="16" t="n">
        <v>5</v>
      </c>
    </row>
    <row r="2921" customFormat="false" ht="15" hidden="false" customHeight="false" outlineLevel="0" collapsed="false">
      <c r="A2921" s="0" t="n">
        <v>3281</v>
      </c>
      <c r="B2921" s="15" t="n">
        <v>45717</v>
      </c>
      <c r="C2921" s="0" t="n">
        <v>3</v>
      </c>
      <c r="D2921" s="16" t="n">
        <v>2254</v>
      </c>
      <c r="E2921" s="16" t="n">
        <v>7</v>
      </c>
      <c r="F2921" s="16" t="n">
        <v>28</v>
      </c>
      <c r="G2921" s="16" t="n">
        <v>86</v>
      </c>
      <c r="H2921" s="16" t="n">
        <v>2</v>
      </c>
    </row>
    <row r="2922" customFormat="false" ht="15" hidden="false" customHeight="false" outlineLevel="0" collapsed="false">
      <c r="A2922" s="0" t="n">
        <v>3281</v>
      </c>
      <c r="B2922" s="15" t="n">
        <v>45809</v>
      </c>
      <c r="C2922" s="0" t="n">
        <v>3</v>
      </c>
      <c r="D2922" s="16" t="n">
        <v>2276</v>
      </c>
      <c r="E2922" s="16" t="n">
        <v>8</v>
      </c>
      <c r="F2922" s="16" t="n">
        <v>28</v>
      </c>
      <c r="G2922" s="16" t="n">
        <v>109</v>
      </c>
      <c r="H2922" s="16" t="n">
        <v>3</v>
      </c>
    </row>
    <row r="2923" customFormat="false" ht="15" hidden="false" customHeight="false" outlineLevel="0" collapsed="false">
      <c r="A2923" s="0" t="n">
        <v>3281</v>
      </c>
      <c r="B2923" s="15" t="n">
        <v>45901</v>
      </c>
      <c r="C2923" s="0" t="n">
        <v>3</v>
      </c>
      <c r="D2923" s="16" t="n">
        <v>2259</v>
      </c>
      <c r="E2923" s="16" t="n">
        <v>9</v>
      </c>
      <c r="F2923" s="16" t="n">
        <v>26</v>
      </c>
      <c r="G2923" s="16" t="n">
        <v>125</v>
      </c>
      <c r="H2923" s="16" t="n">
        <v>3</v>
      </c>
    </row>
    <row r="2924" customFormat="false" ht="15" hidden="false" customHeight="false" outlineLevel="0" collapsed="false">
      <c r="A2924" s="0" t="n">
        <v>3281</v>
      </c>
      <c r="B2924" s="15" t="n">
        <v>45992</v>
      </c>
      <c r="C2924" s="0" t="n">
        <v>3</v>
      </c>
      <c r="D2924" s="16" t="n">
        <v>2288</v>
      </c>
      <c r="E2924" s="16" t="n">
        <v>10</v>
      </c>
      <c r="F2924" s="16" t="n">
        <v>27</v>
      </c>
      <c r="G2924" s="16" t="n">
        <v>152</v>
      </c>
      <c r="H2924" s="16" t="n">
        <v>4</v>
      </c>
    </row>
    <row r="2925" customFormat="false" ht="15" hidden="false" customHeight="false" outlineLevel="0" collapsed="false">
      <c r="A2925" s="0" t="n">
        <v>3281</v>
      </c>
      <c r="B2925" s="15" t="n">
        <v>46082</v>
      </c>
      <c r="C2925" s="0" t="n">
        <v>3</v>
      </c>
      <c r="D2925" s="16" t="n">
        <v>2304</v>
      </c>
      <c r="E2925" s="16" t="n">
        <v>11</v>
      </c>
      <c r="F2925" s="16" t="n">
        <v>28</v>
      </c>
      <c r="G2925" s="16" t="n">
        <v>83</v>
      </c>
      <c r="H2925" s="16" t="n">
        <v>3</v>
      </c>
    </row>
    <row r="2926" customFormat="false" ht="15" hidden="false" customHeight="false" outlineLevel="0" collapsed="false">
      <c r="A2926" s="0" t="n">
        <v>3281</v>
      </c>
      <c r="B2926" s="15" t="n">
        <v>46174</v>
      </c>
      <c r="C2926" s="0" t="n">
        <v>3</v>
      </c>
      <c r="D2926" s="16" t="n">
        <v>2289</v>
      </c>
      <c r="E2926" s="16" t="n">
        <v>14</v>
      </c>
      <c r="F2926" s="16" t="n">
        <v>25</v>
      </c>
      <c r="G2926" s="16" t="n">
        <v>104</v>
      </c>
      <c r="H2926" s="16" t="n">
        <v>6</v>
      </c>
    </row>
    <row r="2927" customFormat="false" ht="15" hidden="false" customHeight="false" outlineLevel="0" collapsed="false">
      <c r="A2927" s="0" t="n">
        <v>3282</v>
      </c>
      <c r="B2927" s="15" t="n">
        <v>45078</v>
      </c>
      <c r="C2927" s="0" t="n">
        <v>2</v>
      </c>
      <c r="D2927" s="16" t="n">
        <v>2849</v>
      </c>
      <c r="E2927" s="16" t="n">
        <v>3</v>
      </c>
      <c r="F2927" s="16" t="n">
        <v>37</v>
      </c>
      <c r="G2927" s="16" t="n">
        <v>165</v>
      </c>
      <c r="H2927" s="16" t="n">
        <v>1</v>
      </c>
    </row>
    <row r="2928" customFormat="false" ht="15" hidden="false" customHeight="false" outlineLevel="0" collapsed="false">
      <c r="A2928" s="0" t="n">
        <v>3282</v>
      </c>
      <c r="B2928" s="15" t="n">
        <v>45170</v>
      </c>
      <c r="C2928" s="0" t="n">
        <v>2</v>
      </c>
      <c r="D2928" s="16" t="n">
        <v>2872</v>
      </c>
      <c r="E2928" s="16" t="n">
        <v>3</v>
      </c>
      <c r="F2928" s="16" t="n">
        <v>37</v>
      </c>
      <c r="G2928" s="16" t="n">
        <v>204</v>
      </c>
      <c r="H2928" s="16" t="n">
        <v>1</v>
      </c>
    </row>
    <row r="2929" customFormat="false" ht="15" hidden="false" customHeight="false" outlineLevel="0" collapsed="false">
      <c r="A2929" s="0" t="n">
        <v>3282</v>
      </c>
      <c r="B2929" s="15" t="n">
        <v>45261</v>
      </c>
      <c r="C2929" s="0" t="n">
        <v>2</v>
      </c>
      <c r="D2929" s="16" t="n">
        <v>2903</v>
      </c>
      <c r="E2929" s="16" t="n">
        <v>6</v>
      </c>
      <c r="F2929" s="16" t="n">
        <v>35</v>
      </c>
      <c r="G2929" s="16" t="n">
        <v>244</v>
      </c>
      <c r="H2929" s="16" t="n">
        <v>4</v>
      </c>
    </row>
    <row r="2930" customFormat="false" ht="15" hidden="false" customHeight="false" outlineLevel="0" collapsed="false">
      <c r="A2930" s="0" t="n">
        <v>3282</v>
      </c>
      <c r="B2930" s="15" t="n">
        <v>45352</v>
      </c>
      <c r="C2930" s="0" t="n">
        <v>2</v>
      </c>
      <c r="D2930" s="16" t="n">
        <v>2946</v>
      </c>
      <c r="E2930" s="16" t="n">
        <v>7</v>
      </c>
      <c r="F2930" s="16" t="n">
        <v>36</v>
      </c>
      <c r="G2930" s="16" t="n">
        <v>149</v>
      </c>
      <c r="H2930" s="16" t="n">
        <v>4</v>
      </c>
    </row>
    <row r="2931" customFormat="false" ht="15" hidden="false" customHeight="false" outlineLevel="0" collapsed="false">
      <c r="A2931" s="0" t="n">
        <v>3282</v>
      </c>
      <c r="B2931" s="15" t="n">
        <v>45444</v>
      </c>
      <c r="C2931" s="0" t="n">
        <v>2</v>
      </c>
      <c r="D2931" s="16" t="n">
        <v>2969</v>
      </c>
      <c r="E2931" s="16" t="n">
        <v>7</v>
      </c>
      <c r="F2931" s="16" t="n">
        <v>36</v>
      </c>
      <c r="G2931" s="16" t="n">
        <v>175</v>
      </c>
      <c r="H2931" s="16" t="n">
        <v>4</v>
      </c>
    </row>
    <row r="2932" customFormat="false" ht="15" hidden="false" customHeight="false" outlineLevel="0" collapsed="false">
      <c r="A2932" s="0" t="n">
        <v>3282</v>
      </c>
      <c r="B2932" s="15" t="n">
        <v>45536</v>
      </c>
      <c r="C2932" s="0" t="n">
        <v>2</v>
      </c>
      <c r="D2932" s="16" t="n">
        <v>2973</v>
      </c>
      <c r="E2932" s="16" t="n">
        <v>8</v>
      </c>
      <c r="F2932" s="16" t="n">
        <v>33</v>
      </c>
      <c r="G2932" s="16" t="n">
        <v>203</v>
      </c>
      <c r="H2932" s="16" t="n">
        <v>5</v>
      </c>
    </row>
    <row r="2933" customFormat="false" ht="15" hidden="false" customHeight="false" outlineLevel="0" collapsed="false">
      <c r="A2933" s="0" t="n">
        <v>3282</v>
      </c>
      <c r="B2933" s="15" t="n">
        <v>45627</v>
      </c>
      <c r="C2933" s="0" t="n">
        <v>2</v>
      </c>
      <c r="D2933" s="16" t="n">
        <v>2975</v>
      </c>
      <c r="E2933" s="16" t="n">
        <v>12</v>
      </c>
      <c r="F2933" s="16" t="n">
        <v>34</v>
      </c>
      <c r="G2933" s="16" t="n">
        <v>228</v>
      </c>
      <c r="H2933" s="16" t="n">
        <v>9</v>
      </c>
    </row>
    <row r="2934" customFormat="false" ht="15" hidden="false" customHeight="false" outlineLevel="0" collapsed="false">
      <c r="A2934" s="0" t="n">
        <v>3282</v>
      </c>
      <c r="B2934" s="15" t="n">
        <v>45717</v>
      </c>
      <c r="C2934" s="0" t="n">
        <v>2</v>
      </c>
      <c r="D2934" s="16" t="n">
        <v>2963</v>
      </c>
      <c r="E2934" s="16" t="n">
        <v>12</v>
      </c>
      <c r="F2934" s="16" t="n">
        <v>32</v>
      </c>
      <c r="G2934" s="16" t="n">
        <v>113</v>
      </c>
      <c r="H2934" s="16" t="n">
        <v>5</v>
      </c>
    </row>
    <row r="2935" customFormat="false" ht="15" hidden="false" customHeight="false" outlineLevel="0" collapsed="false">
      <c r="A2935" s="0" t="n">
        <v>3282</v>
      </c>
      <c r="B2935" s="15" t="n">
        <v>45809</v>
      </c>
      <c r="C2935" s="0" t="n">
        <v>2</v>
      </c>
      <c r="D2935" s="16" t="n">
        <v>2965</v>
      </c>
      <c r="E2935" s="16" t="n">
        <v>15</v>
      </c>
      <c r="F2935" s="16" t="n">
        <v>32</v>
      </c>
      <c r="G2935" s="16" t="n">
        <v>138</v>
      </c>
      <c r="H2935" s="16" t="n">
        <v>8</v>
      </c>
    </row>
    <row r="2936" customFormat="false" ht="15" hidden="false" customHeight="false" outlineLevel="0" collapsed="false">
      <c r="A2936" s="0" t="n">
        <v>3282</v>
      </c>
      <c r="B2936" s="15" t="n">
        <v>45901</v>
      </c>
      <c r="C2936" s="0" t="n">
        <v>2</v>
      </c>
      <c r="D2936" s="16" t="n">
        <v>2976</v>
      </c>
      <c r="E2936" s="16" t="n">
        <v>15</v>
      </c>
      <c r="F2936" s="16" t="n">
        <v>33</v>
      </c>
      <c r="G2936" s="16" t="n">
        <v>168</v>
      </c>
      <c r="H2936" s="16" t="n">
        <v>8</v>
      </c>
    </row>
    <row r="2937" customFormat="false" ht="15" hidden="false" customHeight="false" outlineLevel="0" collapsed="false">
      <c r="A2937" s="0" t="n">
        <v>3282</v>
      </c>
      <c r="B2937" s="15" t="n">
        <v>45992</v>
      </c>
      <c r="C2937" s="0" t="n">
        <v>2</v>
      </c>
      <c r="D2937" s="16" t="n">
        <v>2990</v>
      </c>
      <c r="E2937" s="16" t="n">
        <v>15</v>
      </c>
      <c r="F2937" s="16" t="n">
        <v>33</v>
      </c>
      <c r="G2937" s="16" t="n">
        <v>196</v>
      </c>
      <c r="H2937" s="16" t="n">
        <v>9</v>
      </c>
    </row>
    <row r="2938" customFormat="false" ht="15" hidden="false" customHeight="false" outlineLevel="0" collapsed="false">
      <c r="A2938" s="0" t="n">
        <v>3282</v>
      </c>
      <c r="B2938" s="15" t="n">
        <v>46082</v>
      </c>
      <c r="C2938" s="0" t="n">
        <v>2</v>
      </c>
      <c r="D2938" s="16" t="n">
        <v>2979</v>
      </c>
      <c r="E2938" s="16" t="n">
        <v>18</v>
      </c>
      <c r="F2938" s="16" t="n">
        <v>34</v>
      </c>
      <c r="G2938" s="16" t="n">
        <v>108</v>
      </c>
      <c r="H2938" s="16" t="n">
        <v>5</v>
      </c>
    </row>
    <row r="2939" customFormat="false" ht="15" hidden="false" customHeight="false" outlineLevel="0" collapsed="false">
      <c r="A2939" s="0" t="n">
        <v>3282</v>
      </c>
      <c r="B2939" s="15" t="n">
        <v>46174</v>
      </c>
      <c r="C2939" s="0" t="n">
        <v>2</v>
      </c>
      <c r="D2939" s="16" t="n">
        <v>2984</v>
      </c>
      <c r="E2939" s="16" t="n">
        <v>19</v>
      </c>
      <c r="F2939" s="16" t="n">
        <v>38</v>
      </c>
      <c r="G2939" s="16" t="n">
        <v>127</v>
      </c>
      <c r="H2939" s="16" t="n">
        <v>7</v>
      </c>
    </row>
    <row r="2940" customFormat="false" ht="15" hidden="false" customHeight="false" outlineLevel="0" collapsed="false">
      <c r="A2940" s="0" t="n">
        <v>3283</v>
      </c>
      <c r="B2940" s="15" t="n">
        <v>45078</v>
      </c>
      <c r="C2940" s="0" t="n">
        <v>1</v>
      </c>
      <c r="D2940" s="16" t="n">
        <v>1721</v>
      </c>
      <c r="E2940" s="16" t="n">
        <v>0</v>
      </c>
      <c r="F2940" s="16" t="n">
        <v>22</v>
      </c>
      <c r="G2940" s="16" t="n">
        <v>79</v>
      </c>
      <c r="H2940" s="16" t="n">
        <v>0</v>
      </c>
    </row>
    <row r="2941" customFormat="false" ht="15" hidden="false" customHeight="false" outlineLevel="0" collapsed="false">
      <c r="A2941" s="0" t="n">
        <v>3283</v>
      </c>
      <c r="B2941" s="15" t="n">
        <v>45170</v>
      </c>
      <c r="C2941" s="0" t="n">
        <v>1</v>
      </c>
      <c r="D2941" s="16" t="n">
        <v>1740</v>
      </c>
      <c r="E2941" s="16" t="n">
        <v>0</v>
      </c>
      <c r="F2941" s="16" t="n">
        <v>22</v>
      </c>
      <c r="G2941" s="16" t="n">
        <v>100</v>
      </c>
      <c r="H2941" s="16" t="n">
        <v>0</v>
      </c>
    </row>
    <row r="2942" customFormat="false" ht="15" hidden="false" customHeight="false" outlineLevel="0" collapsed="false">
      <c r="A2942" s="0" t="n">
        <v>3283</v>
      </c>
      <c r="B2942" s="15" t="n">
        <v>45261</v>
      </c>
      <c r="C2942" s="0" t="n">
        <v>1</v>
      </c>
      <c r="D2942" s="16" t="n">
        <v>1752</v>
      </c>
      <c r="E2942" s="16" t="n">
        <v>1</v>
      </c>
      <c r="F2942" s="16" t="n">
        <v>21</v>
      </c>
      <c r="G2942" s="16" t="n">
        <v>122</v>
      </c>
      <c r="H2942" s="16" t="n">
        <v>1</v>
      </c>
    </row>
    <row r="2943" customFormat="false" ht="15" hidden="false" customHeight="false" outlineLevel="0" collapsed="false">
      <c r="A2943" s="0" t="n">
        <v>3283</v>
      </c>
      <c r="B2943" s="15" t="n">
        <v>45352</v>
      </c>
      <c r="C2943" s="0" t="n">
        <v>1</v>
      </c>
      <c r="D2943" s="16" t="n">
        <v>1765</v>
      </c>
      <c r="E2943" s="16" t="n">
        <v>1</v>
      </c>
      <c r="F2943" s="16" t="n">
        <v>23</v>
      </c>
      <c r="G2943" s="16" t="n">
        <v>68</v>
      </c>
      <c r="H2943" s="16" t="n">
        <v>1</v>
      </c>
    </row>
    <row r="2944" customFormat="false" ht="15" hidden="false" customHeight="false" outlineLevel="0" collapsed="false">
      <c r="A2944" s="0" t="n">
        <v>3283</v>
      </c>
      <c r="B2944" s="15" t="n">
        <v>45444</v>
      </c>
      <c r="C2944" s="0" t="n">
        <v>1</v>
      </c>
      <c r="D2944" s="16" t="n">
        <v>1776</v>
      </c>
      <c r="E2944" s="16" t="n">
        <v>2</v>
      </c>
      <c r="F2944" s="16" t="n">
        <v>22</v>
      </c>
      <c r="G2944" s="16" t="n">
        <v>83</v>
      </c>
      <c r="H2944" s="16" t="n">
        <v>2</v>
      </c>
    </row>
    <row r="2945" customFormat="false" ht="15" hidden="false" customHeight="false" outlineLevel="0" collapsed="false">
      <c r="A2945" s="0" t="n">
        <v>3283</v>
      </c>
      <c r="B2945" s="15" t="n">
        <v>45536</v>
      </c>
      <c r="C2945" s="0" t="n">
        <v>1</v>
      </c>
      <c r="D2945" s="16" t="n">
        <v>1775</v>
      </c>
      <c r="E2945" s="16" t="n">
        <v>4</v>
      </c>
      <c r="F2945" s="16" t="n">
        <v>21</v>
      </c>
      <c r="G2945" s="16" t="n">
        <v>93</v>
      </c>
      <c r="H2945" s="16" t="n">
        <v>4</v>
      </c>
    </row>
    <row r="2946" customFormat="false" ht="15" hidden="false" customHeight="false" outlineLevel="0" collapsed="false">
      <c r="A2946" s="0" t="n">
        <v>3283</v>
      </c>
      <c r="B2946" s="15" t="n">
        <v>45627</v>
      </c>
      <c r="C2946" s="0" t="n">
        <v>1</v>
      </c>
      <c r="D2946" s="16" t="n">
        <v>1796</v>
      </c>
      <c r="E2946" s="16" t="n">
        <v>4</v>
      </c>
      <c r="F2946" s="16" t="n">
        <v>23</v>
      </c>
      <c r="G2946" s="16" t="n">
        <v>113</v>
      </c>
      <c r="H2946" s="16" t="n">
        <v>4</v>
      </c>
    </row>
    <row r="2947" customFormat="false" ht="15" hidden="false" customHeight="false" outlineLevel="0" collapsed="false">
      <c r="A2947" s="0" t="n">
        <v>3283</v>
      </c>
      <c r="B2947" s="15" t="n">
        <v>45717</v>
      </c>
      <c r="C2947" s="0" t="n">
        <v>1</v>
      </c>
      <c r="D2947" s="16" t="n">
        <v>1828</v>
      </c>
      <c r="E2947" s="16" t="n">
        <v>4</v>
      </c>
      <c r="F2947" s="16" t="n">
        <v>22</v>
      </c>
      <c r="G2947" s="16" t="n">
        <v>55</v>
      </c>
      <c r="H2947" s="16" t="n">
        <v>3</v>
      </c>
    </row>
    <row r="2948" customFormat="false" ht="15" hidden="false" customHeight="false" outlineLevel="0" collapsed="false">
      <c r="A2948" s="0" t="n">
        <v>3283</v>
      </c>
      <c r="B2948" s="15" t="n">
        <v>45809</v>
      </c>
      <c r="C2948" s="0" t="n">
        <v>1</v>
      </c>
      <c r="D2948" s="16" t="n">
        <v>1834</v>
      </c>
      <c r="E2948" s="16" t="n">
        <v>4</v>
      </c>
      <c r="F2948" s="16" t="n">
        <v>24</v>
      </c>
      <c r="G2948" s="16" t="n">
        <v>60</v>
      </c>
      <c r="H2948" s="16" t="n">
        <v>3</v>
      </c>
    </row>
    <row r="2949" customFormat="false" ht="15" hidden="false" customHeight="false" outlineLevel="0" collapsed="false">
      <c r="A2949" s="0" t="n">
        <v>3283</v>
      </c>
      <c r="B2949" s="15" t="n">
        <v>45901</v>
      </c>
      <c r="C2949" s="0" t="n">
        <v>1</v>
      </c>
      <c r="D2949" s="16" t="n">
        <v>1863</v>
      </c>
      <c r="E2949" s="16" t="n">
        <v>4</v>
      </c>
      <c r="F2949" s="16" t="n">
        <v>24</v>
      </c>
      <c r="G2949" s="16" t="n">
        <v>73</v>
      </c>
      <c r="H2949" s="16" t="n">
        <v>3</v>
      </c>
    </row>
    <row r="2950" customFormat="false" ht="15" hidden="false" customHeight="false" outlineLevel="0" collapsed="false">
      <c r="A2950" s="0" t="n">
        <v>3283</v>
      </c>
      <c r="B2950" s="15" t="n">
        <v>45992</v>
      </c>
      <c r="C2950" s="0" t="n">
        <v>1</v>
      </c>
      <c r="D2950" s="16" t="n">
        <v>1882</v>
      </c>
      <c r="E2950" s="16" t="n">
        <v>4</v>
      </c>
      <c r="F2950" s="16" t="n">
        <v>26</v>
      </c>
      <c r="G2950" s="16" t="n">
        <v>86</v>
      </c>
      <c r="H2950" s="16" t="n">
        <v>3</v>
      </c>
    </row>
    <row r="2951" customFormat="false" ht="15" hidden="false" customHeight="false" outlineLevel="0" collapsed="false">
      <c r="A2951" s="0" t="n">
        <v>3283</v>
      </c>
      <c r="B2951" s="15" t="n">
        <v>46082</v>
      </c>
      <c r="C2951" s="0" t="n">
        <v>1</v>
      </c>
      <c r="D2951" s="16" t="n">
        <v>1900</v>
      </c>
      <c r="E2951" s="16" t="n">
        <v>7</v>
      </c>
      <c r="F2951" s="16" t="n">
        <v>27</v>
      </c>
      <c r="G2951" s="16" t="n">
        <v>40</v>
      </c>
      <c r="H2951" s="16" t="n">
        <v>2</v>
      </c>
    </row>
    <row r="2952" customFormat="false" ht="15" hidden="false" customHeight="false" outlineLevel="0" collapsed="false">
      <c r="A2952" s="0" t="n">
        <v>3283</v>
      </c>
      <c r="B2952" s="15" t="n">
        <v>46174</v>
      </c>
      <c r="C2952" s="0" t="n">
        <v>1</v>
      </c>
      <c r="D2952" s="16" t="n">
        <v>1916</v>
      </c>
      <c r="E2952" s="16" t="n">
        <v>11</v>
      </c>
      <c r="F2952" s="16" t="n">
        <v>30</v>
      </c>
      <c r="G2952" s="16" t="n">
        <v>53</v>
      </c>
      <c r="H2952" s="16" t="n">
        <v>6</v>
      </c>
    </row>
    <row r="2953" customFormat="false" ht="15" hidden="false" customHeight="false" outlineLevel="0" collapsed="false">
      <c r="A2953" s="0" t="n">
        <v>3284</v>
      </c>
      <c r="B2953" s="15" t="n">
        <v>45078</v>
      </c>
      <c r="C2953" s="0" t="n">
        <v>1</v>
      </c>
      <c r="D2953" s="16" t="n">
        <v>3882</v>
      </c>
      <c r="E2953" s="16" t="n">
        <v>11</v>
      </c>
      <c r="F2953" s="16" t="n">
        <v>44</v>
      </c>
      <c r="G2953" s="16" t="n">
        <v>244</v>
      </c>
      <c r="H2953" s="16" t="n">
        <v>10</v>
      </c>
    </row>
    <row r="2954" customFormat="false" ht="15" hidden="false" customHeight="false" outlineLevel="0" collapsed="false">
      <c r="A2954" s="0" t="n">
        <v>3284</v>
      </c>
      <c r="B2954" s="15" t="n">
        <v>45170</v>
      </c>
      <c r="C2954" s="0" t="n">
        <v>1</v>
      </c>
      <c r="D2954" s="16" t="n">
        <v>3876</v>
      </c>
      <c r="E2954" s="16" t="n">
        <v>15</v>
      </c>
      <c r="F2954" s="16" t="n">
        <v>42</v>
      </c>
      <c r="G2954" s="16" t="n">
        <v>297</v>
      </c>
      <c r="H2954" s="16" t="n">
        <v>14</v>
      </c>
    </row>
    <row r="2955" customFormat="false" ht="15" hidden="false" customHeight="false" outlineLevel="0" collapsed="false">
      <c r="A2955" s="0" t="n">
        <v>3284</v>
      </c>
      <c r="B2955" s="15" t="n">
        <v>45261</v>
      </c>
      <c r="C2955" s="0" t="n">
        <v>1</v>
      </c>
      <c r="D2955" s="16" t="n">
        <v>3877</v>
      </c>
      <c r="E2955" s="16" t="n">
        <v>18</v>
      </c>
      <c r="F2955" s="16" t="n">
        <v>41</v>
      </c>
      <c r="G2955" s="16" t="n">
        <v>349</v>
      </c>
      <c r="H2955" s="16" t="n">
        <v>16</v>
      </c>
    </row>
    <row r="2956" customFormat="false" ht="15" hidden="false" customHeight="false" outlineLevel="0" collapsed="false">
      <c r="A2956" s="0" t="n">
        <v>3284</v>
      </c>
      <c r="B2956" s="15" t="n">
        <v>45352</v>
      </c>
      <c r="C2956" s="0" t="n">
        <v>1</v>
      </c>
      <c r="D2956" s="16" t="n">
        <v>3878</v>
      </c>
      <c r="E2956" s="16" t="n">
        <v>20</v>
      </c>
      <c r="F2956" s="16" t="n">
        <v>40</v>
      </c>
      <c r="G2956" s="16" t="n">
        <v>222</v>
      </c>
      <c r="H2956" s="16" t="n">
        <v>15</v>
      </c>
    </row>
    <row r="2957" customFormat="false" ht="15" hidden="false" customHeight="false" outlineLevel="0" collapsed="false">
      <c r="A2957" s="0" t="n">
        <v>3284</v>
      </c>
      <c r="B2957" s="15" t="n">
        <v>45444</v>
      </c>
      <c r="C2957" s="0" t="n">
        <v>1</v>
      </c>
      <c r="D2957" s="16" t="n">
        <v>3866</v>
      </c>
      <c r="E2957" s="16" t="n">
        <v>26</v>
      </c>
      <c r="F2957" s="16" t="n">
        <v>40</v>
      </c>
      <c r="G2957" s="16" t="n">
        <v>261</v>
      </c>
      <c r="H2957" s="16" t="n">
        <v>21</v>
      </c>
    </row>
    <row r="2958" customFormat="false" ht="15" hidden="false" customHeight="false" outlineLevel="0" collapsed="false">
      <c r="A2958" s="0" t="n">
        <v>3284</v>
      </c>
      <c r="B2958" s="15" t="n">
        <v>45536</v>
      </c>
      <c r="C2958" s="0" t="n">
        <v>1</v>
      </c>
      <c r="D2958" s="16" t="n">
        <v>3885</v>
      </c>
      <c r="E2958" s="16" t="n">
        <v>28</v>
      </c>
      <c r="F2958" s="16" t="n">
        <v>43</v>
      </c>
      <c r="G2958" s="16" t="n">
        <v>307</v>
      </c>
      <c r="H2958" s="16" t="n">
        <v>23</v>
      </c>
    </row>
    <row r="2959" customFormat="false" ht="15" hidden="false" customHeight="false" outlineLevel="0" collapsed="false">
      <c r="A2959" s="0" t="n">
        <v>3284</v>
      </c>
      <c r="B2959" s="15" t="n">
        <v>45627</v>
      </c>
      <c r="C2959" s="0" t="n">
        <v>1</v>
      </c>
      <c r="D2959" s="16" t="n">
        <v>3895</v>
      </c>
      <c r="E2959" s="16" t="n">
        <v>31</v>
      </c>
      <c r="F2959" s="16" t="n">
        <v>45</v>
      </c>
      <c r="G2959" s="16" t="n">
        <v>346</v>
      </c>
      <c r="H2959" s="16" t="n">
        <v>26</v>
      </c>
    </row>
    <row r="2960" customFormat="false" ht="15" hidden="false" customHeight="false" outlineLevel="0" collapsed="false">
      <c r="A2960" s="0" t="n">
        <v>3284</v>
      </c>
      <c r="B2960" s="15" t="n">
        <v>45717</v>
      </c>
      <c r="C2960" s="0" t="n">
        <v>1</v>
      </c>
      <c r="D2960" s="16" t="n">
        <v>3944</v>
      </c>
      <c r="E2960" s="16" t="n">
        <v>34</v>
      </c>
      <c r="F2960" s="16" t="n">
        <v>46</v>
      </c>
      <c r="G2960" s="16" t="n">
        <v>184</v>
      </c>
      <c r="H2960" s="16" t="n">
        <v>10</v>
      </c>
    </row>
    <row r="2961" customFormat="false" ht="15" hidden="false" customHeight="false" outlineLevel="0" collapsed="false">
      <c r="A2961" s="0" t="n">
        <v>3284</v>
      </c>
      <c r="B2961" s="15" t="n">
        <v>45809</v>
      </c>
      <c r="C2961" s="0" t="n">
        <v>1</v>
      </c>
      <c r="D2961" s="16" t="n">
        <v>3951</v>
      </c>
      <c r="E2961" s="16" t="n">
        <v>34</v>
      </c>
      <c r="F2961" s="16" t="n">
        <v>48</v>
      </c>
      <c r="G2961" s="16" t="n">
        <v>219</v>
      </c>
      <c r="H2961" s="16" t="n">
        <v>10</v>
      </c>
    </row>
    <row r="2962" customFormat="false" ht="15" hidden="false" customHeight="false" outlineLevel="0" collapsed="false">
      <c r="A2962" s="0" t="n">
        <v>3284</v>
      </c>
      <c r="B2962" s="15" t="n">
        <v>45901</v>
      </c>
      <c r="C2962" s="0" t="n">
        <v>1</v>
      </c>
      <c r="D2962" s="16" t="n">
        <v>3972</v>
      </c>
      <c r="E2962" s="16" t="n">
        <v>37</v>
      </c>
      <c r="F2962" s="16" t="n">
        <v>51</v>
      </c>
      <c r="G2962" s="16" t="n">
        <v>279</v>
      </c>
      <c r="H2962" s="16" t="n">
        <v>11</v>
      </c>
    </row>
    <row r="2963" customFormat="false" ht="15" hidden="false" customHeight="false" outlineLevel="0" collapsed="false">
      <c r="A2963" s="0" t="n">
        <v>3284</v>
      </c>
      <c r="B2963" s="15" t="n">
        <v>45992</v>
      </c>
      <c r="C2963" s="0" t="n">
        <v>1</v>
      </c>
      <c r="D2963" s="16" t="n">
        <v>3973</v>
      </c>
      <c r="E2963" s="16" t="n">
        <v>38</v>
      </c>
      <c r="F2963" s="16" t="n">
        <v>56</v>
      </c>
      <c r="G2963" s="16" t="n">
        <v>323</v>
      </c>
      <c r="H2963" s="16" t="n">
        <v>12</v>
      </c>
    </row>
    <row r="2964" customFormat="false" ht="15" hidden="false" customHeight="false" outlineLevel="0" collapsed="false">
      <c r="A2964" s="0" t="n">
        <v>3284</v>
      </c>
      <c r="B2964" s="15" t="n">
        <v>46082</v>
      </c>
      <c r="C2964" s="0" t="n">
        <v>1</v>
      </c>
      <c r="D2964" s="16" t="n">
        <v>4032</v>
      </c>
      <c r="E2964" s="16" t="n">
        <v>42</v>
      </c>
      <c r="F2964" s="16" t="n">
        <v>55</v>
      </c>
      <c r="G2964" s="16" t="n">
        <v>170</v>
      </c>
      <c r="H2964" s="16" t="n">
        <v>6</v>
      </c>
    </row>
    <row r="2965" customFormat="false" ht="15" hidden="false" customHeight="false" outlineLevel="0" collapsed="false">
      <c r="A2965" s="0" t="n">
        <v>3284</v>
      </c>
      <c r="B2965" s="15" t="n">
        <v>46174</v>
      </c>
      <c r="C2965" s="0" t="n">
        <v>1</v>
      </c>
      <c r="D2965" s="16" t="n">
        <v>4037</v>
      </c>
      <c r="E2965" s="16" t="n">
        <v>46</v>
      </c>
      <c r="F2965" s="16" t="n">
        <v>64</v>
      </c>
      <c r="G2965" s="16" t="n">
        <v>210</v>
      </c>
      <c r="H2965" s="16" t="n">
        <v>10</v>
      </c>
    </row>
    <row r="2966" customFormat="false" ht="15" hidden="false" customHeight="false" outlineLevel="0" collapsed="false">
      <c r="A2966" s="0" t="n">
        <v>3285</v>
      </c>
      <c r="B2966" s="15" t="n">
        <v>45078</v>
      </c>
      <c r="C2966" s="0" t="n">
        <v>1</v>
      </c>
      <c r="D2966" s="16" t="n">
        <v>1726</v>
      </c>
      <c r="E2966" s="16" t="n">
        <v>4</v>
      </c>
      <c r="F2966" s="16" t="n">
        <v>16</v>
      </c>
      <c r="G2966" s="16" t="n">
        <v>89</v>
      </c>
      <c r="H2966" s="16" t="n">
        <v>3</v>
      </c>
    </row>
    <row r="2967" customFormat="false" ht="15" hidden="false" customHeight="false" outlineLevel="0" collapsed="false">
      <c r="A2967" s="0" t="n">
        <v>3285</v>
      </c>
      <c r="B2967" s="15" t="n">
        <v>45170</v>
      </c>
      <c r="C2967" s="0" t="n">
        <v>1</v>
      </c>
      <c r="D2967" s="16" t="n">
        <v>1743</v>
      </c>
      <c r="E2967" s="16" t="n">
        <v>5</v>
      </c>
      <c r="F2967" s="16" t="n">
        <v>19</v>
      </c>
      <c r="G2967" s="16" t="n">
        <v>112</v>
      </c>
      <c r="H2967" s="16" t="n">
        <v>4</v>
      </c>
    </row>
    <row r="2968" customFormat="false" ht="15" hidden="false" customHeight="false" outlineLevel="0" collapsed="false">
      <c r="A2968" s="0" t="n">
        <v>3285</v>
      </c>
      <c r="B2968" s="15" t="n">
        <v>45261</v>
      </c>
      <c r="C2968" s="0" t="n">
        <v>1</v>
      </c>
      <c r="D2968" s="16" t="n">
        <v>1740</v>
      </c>
      <c r="E2968" s="16" t="n">
        <v>5</v>
      </c>
      <c r="F2968" s="16" t="n">
        <v>19</v>
      </c>
      <c r="G2968" s="16" t="n">
        <v>123</v>
      </c>
      <c r="H2968" s="16" t="n">
        <v>4</v>
      </c>
    </row>
    <row r="2969" customFormat="false" ht="15" hidden="false" customHeight="false" outlineLevel="0" collapsed="false">
      <c r="A2969" s="0" t="n">
        <v>3285</v>
      </c>
      <c r="B2969" s="15" t="n">
        <v>45352</v>
      </c>
      <c r="C2969" s="0" t="n">
        <v>1</v>
      </c>
      <c r="D2969" s="16" t="n">
        <v>1740</v>
      </c>
      <c r="E2969" s="16" t="n">
        <v>6</v>
      </c>
      <c r="F2969" s="16" t="n">
        <v>18</v>
      </c>
      <c r="G2969" s="16" t="n">
        <v>71</v>
      </c>
      <c r="H2969" s="16" t="n">
        <v>2</v>
      </c>
    </row>
    <row r="2970" customFormat="false" ht="15" hidden="false" customHeight="false" outlineLevel="0" collapsed="false">
      <c r="A2970" s="0" t="n">
        <v>3285</v>
      </c>
      <c r="B2970" s="15" t="n">
        <v>45444</v>
      </c>
      <c r="C2970" s="0" t="n">
        <v>1</v>
      </c>
      <c r="D2970" s="16" t="n">
        <v>1747</v>
      </c>
      <c r="E2970" s="16" t="n">
        <v>7</v>
      </c>
      <c r="F2970" s="16" t="n">
        <v>18</v>
      </c>
      <c r="G2970" s="16" t="n">
        <v>84</v>
      </c>
      <c r="H2970" s="16" t="n">
        <v>3</v>
      </c>
    </row>
    <row r="2971" customFormat="false" ht="15" hidden="false" customHeight="false" outlineLevel="0" collapsed="false">
      <c r="A2971" s="0" t="n">
        <v>3285</v>
      </c>
      <c r="B2971" s="15" t="n">
        <v>45536</v>
      </c>
      <c r="C2971" s="0" t="n">
        <v>1</v>
      </c>
      <c r="D2971" s="16" t="n">
        <v>1746</v>
      </c>
      <c r="E2971" s="16" t="n">
        <v>7</v>
      </c>
      <c r="F2971" s="16" t="n">
        <v>18</v>
      </c>
      <c r="G2971" s="16" t="n">
        <v>92</v>
      </c>
      <c r="H2971" s="16" t="n">
        <v>3</v>
      </c>
    </row>
    <row r="2972" customFormat="false" ht="15" hidden="false" customHeight="false" outlineLevel="0" collapsed="false">
      <c r="A2972" s="0" t="n">
        <v>3285</v>
      </c>
      <c r="B2972" s="15" t="n">
        <v>45627</v>
      </c>
      <c r="C2972" s="0" t="n">
        <v>1</v>
      </c>
      <c r="D2972" s="16" t="n">
        <v>1749</v>
      </c>
      <c r="E2972" s="16" t="n">
        <v>7</v>
      </c>
      <c r="F2972" s="16" t="n">
        <v>17</v>
      </c>
      <c r="G2972" s="16" t="n">
        <v>101</v>
      </c>
      <c r="H2972" s="16" t="n">
        <v>3</v>
      </c>
    </row>
    <row r="2973" customFormat="false" ht="15" hidden="false" customHeight="false" outlineLevel="0" collapsed="false">
      <c r="A2973" s="0" t="n">
        <v>3285</v>
      </c>
      <c r="B2973" s="15" t="n">
        <v>45717</v>
      </c>
      <c r="C2973" s="0" t="n">
        <v>1</v>
      </c>
      <c r="D2973" s="16" t="n">
        <v>1747</v>
      </c>
      <c r="E2973" s="16" t="n">
        <v>8</v>
      </c>
      <c r="F2973" s="16" t="n">
        <v>18</v>
      </c>
      <c r="G2973" s="16" t="n">
        <v>36</v>
      </c>
      <c r="H2973" s="16" t="n">
        <v>2</v>
      </c>
    </row>
    <row r="2974" customFormat="false" ht="15" hidden="false" customHeight="false" outlineLevel="0" collapsed="false">
      <c r="A2974" s="0" t="n">
        <v>3285</v>
      </c>
      <c r="B2974" s="15" t="n">
        <v>45809</v>
      </c>
      <c r="C2974" s="0" t="n">
        <v>1</v>
      </c>
      <c r="D2974" s="16" t="n">
        <v>1783</v>
      </c>
      <c r="E2974" s="16" t="n">
        <v>8</v>
      </c>
      <c r="F2974" s="16" t="n">
        <v>16</v>
      </c>
      <c r="G2974" s="16" t="n">
        <v>52</v>
      </c>
      <c r="H2974" s="16" t="n">
        <v>2</v>
      </c>
    </row>
    <row r="2975" customFormat="false" ht="15" hidden="false" customHeight="false" outlineLevel="0" collapsed="false">
      <c r="A2975" s="0" t="n">
        <v>3285</v>
      </c>
      <c r="B2975" s="15" t="n">
        <v>45901</v>
      </c>
      <c r="C2975" s="0" t="n">
        <v>1</v>
      </c>
      <c r="D2975" s="16" t="n">
        <v>1780</v>
      </c>
      <c r="E2975" s="16" t="n">
        <v>10</v>
      </c>
      <c r="F2975" s="16" t="n">
        <v>18</v>
      </c>
      <c r="G2975" s="16" t="n">
        <v>66</v>
      </c>
      <c r="H2975" s="16" t="n">
        <v>4</v>
      </c>
    </row>
    <row r="2976" customFormat="false" ht="15" hidden="false" customHeight="false" outlineLevel="0" collapsed="false">
      <c r="A2976" s="0" t="n">
        <v>3285</v>
      </c>
      <c r="B2976" s="15" t="n">
        <v>45992</v>
      </c>
      <c r="C2976" s="0" t="n">
        <v>1</v>
      </c>
      <c r="D2976" s="16" t="n">
        <v>1776</v>
      </c>
      <c r="E2976" s="16" t="n">
        <v>10</v>
      </c>
      <c r="F2976" s="16" t="n">
        <v>19</v>
      </c>
      <c r="G2976" s="16" t="n">
        <v>75</v>
      </c>
      <c r="H2976" s="16" t="n">
        <v>4</v>
      </c>
    </row>
    <row r="2977" customFormat="false" ht="15" hidden="false" customHeight="false" outlineLevel="0" collapsed="false">
      <c r="A2977" s="0" t="n">
        <v>3285</v>
      </c>
      <c r="B2977" s="15" t="n">
        <v>46082</v>
      </c>
      <c r="C2977" s="0" t="n">
        <v>1</v>
      </c>
      <c r="D2977" s="16" t="n">
        <v>1782</v>
      </c>
      <c r="E2977" s="16" t="n">
        <v>12</v>
      </c>
      <c r="F2977" s="16" t="n">
        <v>20</v>
      </c>
      <c r="G2977" s="16" t="n">
        <v>47</v>
      </c>
      <c r="H2977" s="16" t="n">
        <v>5</v>
      </c>
    </row>
    <row r="2978" customFormat="false" ht="15" hidden="false" customHeight="false" outlineLevel="0" collapsed="false">
      <c r="A2978" s="0" t="n">
        <v>3285</v>
      </c>
      <c r="B2978" s="15" t="n">
        <v>46174</v>
      </c>
      <c r="C2978" s="0" t="n">
        <v>1</v>
      </c>
      <c r="D2978" s="16" t="n">
        <v>1793</v>
      </c>
      <c r="E2978" s="16" t="n">
        <v>14</v>
      </c>
      <c r="F2978" s="16" t="n">
        <v>20</v>
      </c>
      <c r="G2978" s="16" t="n">
        <v>61</v>
      </c>
      <c r="H2978" s="16" t="n">
        <v>7</v>
      </c>
    </row>
    <row r="2979" customFormat="false" ht="15" hidden="false" customHeight="false" outlineLevel="0" collapsed="false">
      <c r="A2979" s="0" t="n">
        <v>3286</v>
      </c>
      <c r="B2979" s="15" t="n">
        <v>45078</v>
      </c>
      <c r="C2979" s="0" t="n">
        <v>1</v>
      </c>
      <c r="D2979" s="16" t="n">
        <v>912</v>
      </c>
      <c r="E2979" s="16" t="n">
        <v>1</v>
      </c>
      <c r="F2979" s="16" t="n">
        <v>11</v>
      </c>
      <c r="G2979" s="16" t="n">
        <v>57</v>
      </c>
      <c r="H2979" s="16" t="n">
        <v>0</v>
      </c>
    </row>
    <row r="2980" customFormat="false" ht="15" hidden="false" customHeight="false" outlineLevel="0" collapsed="false">
      <c r="A2980" s="0" t="n">
        <v>3286</v>
      </c>
      <c r="B2980" s="15" t="n">
        <v>45170</v>
      </c>
      <c r="C2980" s="0" t="n">
        <v>1</v>
      </c>
      <c r="D2980" s="16" t="n">
        <v>911</v>
      </c>
      <c r="E2980" s="16" t="n">
        <v>1</v>
      </c>
      <c r="F2980" s="16" t="n">
        <v>8</v>
      </c>
      <c r="G2980" s="16" t="n">
        <v>66</v>
      </c>
      <c r="H2980" s="16" t="n">
        <v>0</v>
      </c>
    </row>
    <row r="2981" customFormat="false" ht="15" hidden="false" customHeight="false" outlineLevel="0" collapsed="false">
      <c r="A2981" s="0" t="n">
        <v>3286</v>
      </c>
      <c r="B2981" s="15" t="n">
        <v>45261</v>
      </c>
      <c r="C2981" s="0" t="n">
        <v>1</v>
      </c>
      <c r="D2981" s="16" t="n">
        <v>909</v>
      </c>
      <c r="E2981" s="16" t="n">
        <v>1</v>
      </c>
      <c r="F2981" s="16" t="n">
        <v>8</v>
      </c>
      <c r="G2981" s="16" t="n">
        <v>86</v>
      </c>
      <c r="H2981" s="16" t="n">
        <v>0</v>
      </c>
    </row>
    <row r="2982" customFormat="false" ht="15" hidden="false" customHeight="false" outlineLevel="0" collapsed="false">
      <c r="A2982" s="0" t="n">
        <v>3286</v>
      </c>
      <c r="B2982" s="15" t="n">
        <v>45352</v>
      </c>
      <c r="C2982" s="0" t="n">
        <v>1</v>
      </c>
      <c r="D2982" s="16" t="n">
        <v>940</v>
      </c>
      <c r="E2982" s="16" t="n">
        <v>1</v>
      </c>
      <c r="F2982" s="16" t="n">
        <v>9</v>
      </c>
      <c r="G2982" s="16" t="n">
        <v>44</v>
      </c>
      <c r="H2982" s="16" t="n">
        <v>0</v>
      </c>
    </row>
    <row r="2983" customFormat="false" ht="15" hidden="false" customHeight="false" outlineLevel="0" collapsed="false">
      <c r="A2983" s="0" t="n">
        <v>3286</v>
      </c>
      <c r="B2983" s="15" t="n">
        <v>45444</v>
      </c>
      <c r="C2983" s="0" t="n">
        <v>1</v>
      </c>
      <c r="D2983" s="16" t="n">
        <v>933</v>
      </c>
      <c r="E2983" s="16" t="n">
        <v>1</v>
      </c>
      <c r="F2983" s="16" t="n">
        <v>6</v>
      </c>
      <c r="G2983" s="16" t="n">
        <v>49</v>
      </c>
      <c r="H2983" s="16" t="n">
        <v>0</v>
      </c>
    </row>
    <row r="2984" customFormat="false" ht="15" hidden="false" customHeight="false" outlineLevel="0" collapsed="false">
      <c r="A2984" s="0" t="n">
        <v>3286</v>
      </c>
      <c r="B2984" s="15" t="n">
        <v>45536</v>
      </c>
      <c r="C2984" s="0" t="n">
        <v>1</v>
      </c>
      <c r="D2984" s="16" t="n">
        <v>927</v>
      </c>
      <c r="E2984" s="16" t="n">
        <v>1</v>
      </c>
      <c r="F2984" s="16" t="n">
        <v>6</v>
      </c>
      <c r="G2984" s="16" t="n">
        <v>54</v>
      </c>
      <c r="H2984" s="16" t="n">
        <v>0</v>
      </c>
    </row>
    <row r="2985" customFormat="false" ht="15" hidden="false" customHeight="false" outlineLevel="0" collapsed="false">
      <c r="A2985" s="0" t="n">
        <v>3286</v>
      </c>
      <c r="B2985" s="15" t="n">
        <v>45627</v>
      </c>
      <c r="C2985" s="0" t="n">
        <v>1</v>
      </c>
      <c r="D2985" s="16" t="n">
        <v>938</v>
      </c>
      <c r="E2985" s="16" t="n">
        <v>2</v>
      </c>
      <c r="F2985" s="16" t="n">
        <v>8</v>
      </c>
      <c r="G2985" s="16" t="n">
        <v>61</v>
      </c>
      <c r="H2985" s="16" t="n">
        <v>1</v>
      </c>
    </row>
    <row r="2986" customFormat="false" ht="15" hidden="false" customHeight="false" outlineLevel="0" collapsed="false">
      <c r="A2986" s="0" t="n">
        <v>3286</v>
      </c>
      <c r="B2986" s="15" t="n">
        <v>45717</v>
      </c>
      <c r="C2986" s="0" t="n">
        <v>1</v>
      </c>
      <c r="D2986" s="16" t="n">
        <v>935</v>
      </c>
      <c r="E2986" s="16" t="n">
        <v>2</v>
      </c>
      <c r="F2986" s="16" t="n">
        <v>9</v>
      </c>
      <c r="G2986" s="16" t="n">
        <v>21</v>
      </c>
      <c r="H2986" s="16" t="n">
        <v>1</v>
      </c>
    </row>
    <row r="2987" customFormat="false" ht="15" hidden="false" customHeight="false" outlineLevel="0" collapsed="false">
      <c r="A2987" s="0" t="n">
        <v>3286</v>
      </c>
      <c r="B2987" s="15" t="n">
        <v>45809</v>
      </c>
      <c r="C2987" s="0" t="n">
        <v>1</v>
      </c>
      <c r="D2987" s="16" t="n">
        <v>929</v>
      </c>
      <c r="E2987" s="16" t="n">
        <v>2</v>
      </c>
      <c r="F2987" s="16" t="n">
        <v>9</v>
      </c>
      <c r="G2987" s="16" t="n">
        <v>22</v>
      </c>
      <c r="H2987" s="16" t="n">
        <v>1</v>
      </c>
    </row>
    <row r="2988" customFormat="false" ht="15" hidden="false" customHeight="false" outlineLevel="0" collapsed="false">
      <c r="A2988" s="0" t="n">
        <v>3286</v>
      </c>
      <c r="B2988" s="15" t="n">
        <v>45901</v>
      </c>
      <c r="C2988" s="0" t="n">
        <v>1</v>
      </c>
      <c r="D2988" s="16" t="n">
        <v>924</v>
      </c>
      <c r="E2988" s="16" t="n">
        <v>2</v>
      </c>
      <c r="F2988" s="16" t="n">
        <v>10</v>
      </c>
      <c r="G2988" s="16" t="n">
        <v>28</v>
      </c>
      <c r="H2988" s="16" t="n">
        <v>1</v>
      </c>
    </row>
    <row r="2989" customFormat="false" ht="15" hidden="false" customHeight="false" outlineLevel="0" collapsed="false">
      <c r="A2989" s="0" t="n">
        <v>3286</v>
      </c>
      <c r="B2989" s="15" t="n">
        <v>45992</v>
      </c>
      <c r="C2989" s="0" t="n">
        <v>1</v>
      </c>
      <c r="D2989" s="16" t="n">
        <v>931</v>
      </c>
      <c r="E2989" s="16" t="n">
        <v>2</v>
      </c>
      <c r="F2989" s="16" t="n">
        <v>11</v>
      </c>
      <c r="G2989" s="16" t="n">
        <v>32</v>
      </c>
      <c r="H2989" s="16" t="n">
        <v>1</v>
      </c>
    </row>
    <row r="2990" customFormat="false" ht="15" hidden="false" customHeight="false" outlineLevel="0" collapsed="false">
      <c r="A2990" s="0" t="n">
        <v>3286</v>
      </c>
      <c r="B2990" s="15" t="n">
        <v>46082</v>
      </c>
      <c r="C2990" s="0" t="n">
        <v>1</v>
      </c>
      <c r="D2990" s="16" t="n">
        <v>929</v>
      </c>
      <c r="E2990" s="16" t="n">
        <v>2</v>
      </c>
      <c r="F2990" s="16" t="n">
        <v>11</v>
      </c>
      <c r="G2990" s="16" t="n">
        <v>9</v>
      </c>
      <c r="H2990" s="16" t="n">
        <v>1</v>
      </c>
    </row>
    <row r="2991" customFormat="false" ht="15" hidden="false" customHeight="false" outlineLevel="0" collapsed="false">
      <c r="A2991" s="0" t="n">
        <v>3286</v>
      </c>
      <c r="B2991" s="15" t="n">
        <v>46174</v>
      </c>
      <c r="C2991" s="0" t="n">
        <v>1</v>
      </c>
      <c r="D2991" s="16" t="n">
        <v>929</v>
      </c>
      <c r="E2991" s="16" t="n">
        <v>2</v>
      </c>
      <c r="F2991" s="16" t="n">
        <v>13</v>
      </c>
      <c r="G2991" s="16" t="n">
        <v>15</v>
      </c>
      <c r="H2991" s="16" t="n">
        <v>1</v>
      </c>
    </row>
    <row r="2992" customFormat="false" ht="15" hidden="false" customHeight="false" outlineLevel="0" collapsed="false">
      <c r="A2992" s="0" t="n">
        <v>3287</v>
      </c>
      <c r="B2992" s="15" t="n">
        <v>45078</v>
      </c>
      <c r="C2992" s="0" t="n">
        <v>1</v>
      </c>
      <c r="D2992" s="16" t="n">
        <v>792</v>
      </c>
      <c r="E2992" s="16" t="n">
        <v>1</v>
      </c>
      <c r="F2992" s="16" t="n">
        <v>8</v>
      </c>
      <c r="G2992" s="16" t="n">
        <v>45</v>
      </c>
      <c r="H2992" s="16" t="n">
        <v>1</v>
      </c>
    </row>
    <row r="2993" customFormat="false" ht="15" hidden="false" customHeight="false" outlineLevel="0" collapsed="false">
      <c r="A2993" s="0" t="n">
        <v>3287</v>
      </c>
      <c r="B2993" s="15" t="n">
        <v>45170</v>
      </c>
      <c r="C2993" s="0" t="n">
        <v>1</v>
      </c>
      <c r="D2993" s="16" t="n">
        <v>793</v>
      </c>
      <c r="E2993" s="16" t="n">
        <v>1</v>
      </c>
      <c r="F2993" s="16" t="n">
        <v>7</v>
      </c>
      <c r="G2993" s="16" t="n">
        <v>53</v>
      </c>
      <c r="H2993" s="16" t="n">
        <v>1</v>
      </c>
    </row>
    <row r="2994" customFormat="false" ht="15" hidden="false" customHeight="false" outlineLevel="0" collapsed="false">
      <c r="A2994" s="0" t="n">
        <v>3287</v>
      </c>
      <c r="B2994" s="15" t="n">
        <v>45261</v>
      </c>
      <c r="C2994" s="0" t="n">
        <v>1</v>
      </c>
      <c r="D2994" s="16" t="n">
        <v>796</v>
      </c>
      <c r="E2994" s="16" t="n">
        <v>1</v>
      </c>
      <c r="F2994" s="16" t="n">
        <v>7</v>
      </c>
      <c r="G2994" s="16" t="n">
        <v>62</v>
      </c>
      <c r="H2994" s="16" t="n">
        <v>1</v>
      </c>
    </row>
    <row r="2995" customFormat="false" ht="15" hidden="false" customHeight="false" outlineLevel="0" collapsed="false">
      <c r="A2995" s="0" t="n">
        <v>3287</v>
      </c>
      <c r="B2995" s="15" t="n">
        <v>45352</v>
      </c>
      <c r="C2995" s="0" t="n">
        <v>1</v>
      </c>
      <c r="D2995" s="16" t="n">
        <v>811</v>
      </c>
      <c r="E2995" s="16" t="n">
        <v>1</v>
      </c>
      <c r="F2995" s="16" t="n">
        <v>7</v>
      </c>
      <c r="G2995" s="16" t="n">
        <v>27</v>
      </c>
      <c r="H2995" s="16" t="n">
        <v>0</v>
      </c>
    </row>
    <row r="2996" customFormat="false" ht="15" hidden="false" customHeight="false" outlineLevel="0" collapsed="false">
      <c r="A2996" s="0" t="n">
        <v>3287</v>
      </c>
      <c r="B2996" s="15" t="n">
        <v>45444</v>
      </c>
      <c r="C2996" s="0" t="n">
        <v>1</v>
      </c>
      <c r="D2996" s="16" t="n">
        <v>822</v>
      </c>
      <c r="E2996" s="16" t="n">
        <v>1</v>
      </c>
      <c r="F2996" s="16" t="n">
        <v>6</v>
      </c>
      <c r="G2996" s="16" t="n">
        <v>36</v>
      </c>
      <c r="H2996" s="16" t="n">
        <v>0</v>
      </c>
    </row>
    <row r="2997" customFormat="false" ht="15" hidden="false" customHeight="false" outlineLevel="0" collapsed="false">
      <c r="A2997" s="0" t="n">
        <v>3287</v>
      </c>
      <c r="B2997" s="15" t="n">
        <v>45536</v>
      </c>
      <c r="C2997" s="0" t="n">
        <v>1</v>
      </c>
      <c r="D2997" s="16" t="n">
        <v>845</v>
      </c>
      <c r="E2997" s="16" t="n">
        <v>0</v>
      </c>
      <c r="F2997" s="16" t="n">
        <v>6</v>
      </c>
      <c r="G2997" s="16" t="n">
        <v>45</v>
      </c>
      <c r="H2997" s="16" t="n">
        <v>0</v>
      </c>
    </row>
    <row r="2998" customFormat="false" ht="15" hidden="false" customHeight="false" outlineLevel="0" collapsed="false">
      <c r="A2998" s="0" t="n">
        <v>3287</v>
      </c>
      <c r="B2998" s="15" t="n">
        <v>45627</v>
      </c>
      <c r="C2998" s="0" t="n">
        <v>1</v>
      </c>
      <c r="D2998" s="16" t="n">
        <v>840</v>
      </c>
      <c r="E2998" s="16" t="n">
        <v>0</v>
      </c>
      <c r="F2998" s="16" t="n">
        <v>6</v>
      </c>
      <c r="G2998" s="16" t="n">
        <v>49</v>
      </c>
      <c r="H2998" s="16" t="n">
        <v>0</v>
      </c>
    </row>
    <row r="2999" customFormat="false" ht="15" hidden="false" customHeight="false" outlineLevel="0" collapsed="false">
      <c r="A2999" s="0" t="n">
        <v>3287</v>
      </c>
      <c r="B2999" s="15" t="n">
        <v>45717</v>
      </c>
      <c r="C2999" s="0" t="n">
        <v>1</v>
      </c>
      <c r="D2999" s="16" t="n">
        <v>839</v>
      </c>
      <c r="E2999" s="16" t="n">
        <v>0</v>
      </c>
      <c r="F2999" s="16" t="n">
        <v>7</v>
      </c>
      <c r="G2999" s="16" t="n">
        <v>26</v>
      </c>
      <c r="H2999" s="16" t="n">
        <v>0</v>
      </c>
    </row>
    <row r="3000" customFormat="false" ht="15" hidden="false" customHeight="false" outlineLevel="0" collapsed="false">
      <c r="A3000" s="0" t="n">
        <v>3287</v>
      </c>
      <c r="B3000" s="15" t="n">
        <v>45809</v>
      </c>
      <c r="C3000" s="0" t="n">
        <v>1</v>
      </c>
      <c r="D3000" s="16" t="n">
        <v>844</v>
      </c>
      <c r="E3000" s="16" t="n">
        <v>0</v>
      </c>
      <c r="F3000" s="16" t="n">
        <v>6</v>
      </c>
      <c r="G3000" s="16" t="n">
        <v>27</v>
      </c>
      <c r="H3000" s="16" t="n">
        <v>0</v>
      </c>
    </row>
    <row r="3001" customFormat="false" ht="15" hidden="false" customHeight="false" outlineLevel="0" collapsed="false">
      <c r="A3001" s="0" t="n">
        <v>3287</v>
      </c>
      <c r="B3001" s="15" t="n">
        <v>45901</v>
      </c>
      <c r="C3001" s="0" t="n">
        <v>1</v>
      </c>
      <c r="D3001" s="16" t="n">
        <v>845</v>
      </c>
      <c r="E3001" s="16" t="n">
        <v>0</v>
      </c>
      <c r="F3001" s="16" t="n">
        <v>7</v>
      </c>
      <c r="G3001" s="16" t="n">
        <v>31</v>
      </c>
      <c r="H3001" s="16" t="n">
        <v>0</v>
      </c>
    </row>
    <row r="3002" customFormat="false" ht="15" hidden="false" customHeight="false" outlineLevel="0" collapsed="false">
      <c r="A3002" s="0" t="n">
        <v>3287</v>
      </c>
      <c r="B3002" s="15" t="n">
        <v>45992</v>
      </c>
      <c r="C3002" s="0" t="n">
        <v>1</v>
      </c>
      <c r="D3002" s="16" t="n">
        <v>842</v>
      </c>
      <c r="E3002" s="16" t="n">
        <v>0</v>
      </c>
      <c r="F3002" s="16" t="n">
        <v>8</v>
      </c>
      <c r="G3002" s="16" t="n">
        <v>40</v>
      </c>
      <c r="H3002" s="16" t="n">
        <v>0</v>
      </c>
    </row>
    <row r="3003" customFormat="false" ht="15" hidden="false" customHeight="false" outlineLevel="0" collapsed="false">
      <c r="A3003" s="0" t="n">
        <v>3287</v>
      </c>
      <c r="B3003" s="15" t="n">
        <v>46082</v>
      </c>
      <c r="C3003" s="0" t="n">
        <v>1</v>
      </c>
      <c r="D3003" s="16" t="n">
        <v>848</v>
      </c>
      <c r="E3003" s="16" t="n">
        <v>0</v>
      </c>
      <c r="F3003" s="16" t="n">
        <v>10</v>
      </c>
      <c r="G3003" s="16" t="n">
        <v>23</v>
      </c>
      <c r="H3003" s="16" t="n">
        <v>0</v>
      </c>
    </row>
    <row r="3004" customFormat="false" ht="15" hidden="false" customHeight="false" outlineLevel="0" collapsed="false">
      <c r="A3004" s="0" t="n">
        <v>3287</v>
      </c>
      <c r="B3004" s="15" t="n">
        <v>46174</v>
      </c>
      <c r="C3004" s="0" t="n">
        <v>1</v>
      </c>
      <c r="D3004" s="16" t="n">
        <v>839</v>
      </c>
      <c r="E3004" s="16" t="n">
        <v>1</v>
      </c>
      <c r="F3004" s="16" t="n">
        <v>10</v>
      </c>
      <c r="G3004" s="16" t="n">
        <v>26</v>
      </c>
      <c r="H3004" s="16" t="n">
        <v>1</v>
      </c>
    </row>
    <row r="3005" customFormat="false" ht="15" hidden="false" customHeight="false" outlineLevel="0" collapsed="false">
      <c r="A3005" s="0" t="n">
        <v>3289</v>
      </c>
      <c r="B3005" s="15" t="n">
        <v>45078</v>
      </c>
      <c r="C3005" s="0" t="n">
        <v>1</v>
      </c>
      <c r="D3005" s="16" t="n">
        <v>1221</v>
      </c>
      <c r="E3005" s="16" t="n">
        <v>0</v>
      </c>
      <c r="F3005" s="16" t="n">
        <v>13</v>
      </c>
      <c r="G3005" s="16" t="n">
        <v>86</v>
      </c>
      <c r="H3005" s="16" t="n">
        <v>0</v>
      </c>
    </row>
    <row r="3006" customFormat="false" ht="15" hidden="false" customHeight="false" outlineLevel="0" collapsed="false">
      <c r="A3006" s="0" t="n">
        <v>3289</v>
      </c>
      <c r="B3006" s="15" t="n">
        <v>45170</v>
      </c>
      <c r="C3006" s="0" t="n">
        <v>1</v>
      </c>
      <c r="D3006" s="16" t="n">
        <v>1216</v>
      </c>
      <c r="E3006" s="16" t="n">
        <v>0</v>
      </c>
      <c r="F3006" s="16" t="n">
        <v>13</v>
      </c>
      <c r="G3006" s="16" t="n">
        <v>102</v>
      </c>
      <c r="H3006" s="16" t="n">
        <v>0</v>
      </c>
    </row>
    <row r="3007" customFormat="false" ht="15" hidden="false" customHeight="false" outlineLevel="0" collapsed="false">
      <c r="A3007" s="0" t="n">
        <v>3289</v>
      </c>
      <c r="B3007" s="15" t="n">
        <v>45261</v>
      </c>
      <c r="C3007" s="0" t="n">
        <v>1</v>
      </c>
      <c r="D3007" s="16" t="n">
        <v>1216</v>
      </c>
      <c r="E3007" s="16" t="n">
        <v>0</v>
      </c>
      <c r="F3007" s="16" t="n">
        <v>13</v>
      </c>
      <c r="G3007" s="16" t="n">
        <v>115</v>
      </c>
      <c r="H3007" s="16" t="n">
        <v>0</v>
      </c>
    </row>
    <row r="3008" customFormat="false" ht="15" hidden="false" customHeight="false" outlineLevel="0" collapsed="false">
      <c r="A3008" s="0" t="n">
        <v>3289</v>
      </c>
      <c r="B3008" s="15" t="n">
        <v>45352</v>
      </c>
      <c r="C3008" s="0" t="n">
        <v>1</v>
      </c>
      <c r="D3008" s="16" t="n">
        <v>1230</v>
      </c>
      <c r="E3008" s="16" t="n">
        <v>1</v>
      </c>
      <c r="F3008" s="16" t="n">
        <v>12</v>
      </c>
      <c r="G3008" s="16" t="n">
        <v>51</v>
      </c>
      <c r="H3008" s="16" t="n">
        <v>0</v>
      </c>
    </row>
    <row r="3009" customFormat="false" ht="15" hidden="false" customHeight="false" outlineLevel="0" collapsed="false">
      <c r="A3009" s="0" t="n">
        <v>3289</v>
      </c>
      <c r="B3009" s="15" t="n">
        <v>45444</v>
      </c>
      <c r="C3009" s="0" t="n">
        <v>1</v>
      </c>
      <c r="D3009" s="16" t="n">
        <v>1224</v>
      </c>
      <c r="E3009" s="16" t="n">
        <v>1</v>
      </c>
      <c r="F3009" s="16" t="n">
        <v>12</v>
      </c>
      <c r="G3009" s="16" t="n">
        <v>59</v>
      </c>
      <c r="H3009" s="16" t="n">
        <v>0</v>
      </c>
    </row>
    <row r="3010" customFormat="false" ht="15" hidden="false" customHeight="false" outlineLevel="0" collapsed="false">
      <c r="A3010" s="0" t="n">
        <v>3289</v>
      </c>
      <c r="B3010" s="15" t="n">
        <v>45536</v>
      </c>
      <c r="C3010" s="0" t="n">
        <v>1</v>
      </c>
      <c r="D3010" s="16" t="n">
        <v>1210</v>
      </c>
      <c r="E3010" s="16" t="n">
        <v>1</v>
      </c>
      <c r="F3010" s="16" t="n">
        <v>14</v>
      </c>
      <c r="G3010" s="16" t="n">
        <v>68</v>
      </c>
      <c r="H3010" s="16" t="n">
        <v>0</v>
      </c>
    </row>
    <row r="3011" customFormat="false" ht="15" hidden="false" customHeight="false" outlineLevel="0" collapsed="false">
      <c r="A3011" s="0" t="n">
        <v>3289</v>
      </c>
      <c r="B3011" s="15" t="n">
        <v>45627</v>
      </c>
      <c r="C3011" s="0" t="n">
        <v>1</v>
      </c>
      <c r="D3011" s="16" t="n">
        <v>1217</v>
      </c>
      <c r="E3011" s="16" t="n">
        <v>1</v>
      </c>
      <c r="F3011" s="16" t="n">
        <v>14</v>
      </c>
      <c r="G3011" s="16" t="n">
        <v>82</v>
      </c>
      <c r="H3011" s="16" t="n">
        <v>0</v>
      </c>
    </row>
    <row r="3012" customFormat="false" ht="15" hidden="false" customHeight="false" outlineLevel="0" collapsed="false">
      <c r="A3012" s="0" t="n">
        <v>3289</v>
      </c>
      <c r="B3012" s="15" t="n">
        <v>45717</v>
      </c>
      <c r="C3012" s="0" t="n">
        <v>1</v>
      </c>
      <c r="D3012" s="16" t="n">
        <v>1227</v>
      </c>
      <c r="E3012" s="16" t="n">
        <v>0</v>
      </c>
      <c r="F3012" s="16" t="n">
        <v>14</v>
      </c>
      <c r="G3012" s="16" t="n">
        <v>31</v>
      </c>
      <c r="H3012" s="16" t="n">
        <v>0</v>
      </c>
    </row>
    <row r="3013" customFormat="false" ht="15" hidden="false" customHeight="false" outlineLevel="0" collapsed="false">
      <c r="A3013" s="0" t="n">
        <v>3289</v>
      </c>
      <c r="B3013" s="15" t="n">
        <v>45809</v>
      </c>
      <c r="C3013" s="0" t="n">
        <v>1</v>
      </c>
      <c r="D3013" s="16" t="n">
        <v>1229</v>
      </c>
      <c r="E3013" s="16" t="n">
        <v>0</v>
      </c>
      <c r="F3013" s="16" t="n">
        <v>14</v>
      </c>
      <c r="G3013" s="16" t="n">
        <v>40</v>
      </c>
      <c r="H3013" s="16" t="n">
        <v>0</v>
      </c>
    </row>
    <row r="3014" customFormat="false" ht="15" hidden="false" customHeight="false" outlineLevel="0" collapsed="false">
      <c r="A3014" s="0" t="n">
        <v>3289</v>
      </c>
      <c r="B3014" s="15" t="n">
        <v>45901</v>
      </c>
      <c r="C3014" s="0" t="n">
        <v>1</v>
      </c>
      <c r="D3014" s="16" t="n">
        <v>1229</v>
      </c>
      <c r="E3014" s="16" t="n">
        <v>0</v>
      </c>
      <c r="F3014" s="16" t="n">
        <v>13</v>
      </c>
      <c r="G3014" s="16" t="n">
        <v>45</v>
      </c>
      <c r="H3014" s="16" t="n">
        <v>0</v>
      </c>
    </row>
    <row r="3015" customFormat="false" ht="15" hidden="false" customHeight="false" outlineLevel="0" collapsed="false">
      <c r="A3015" s="0" t="n">
        <v>3289</v>
      </c>
      <c r="B3015" s="15" t="n">
        <v>45992</v>
      </c>
      <c r="C3015" s="0" t="n">
        <v>1</v>
      </c>
      <c r="D3015" s="16" t="n">
        <v>1240</v>
      </c>
      <c r="E3015" s="16" t="n">
        <v>0</v>
      </c>
      <c r="F3015" s="16" t="n">
        <v>13</v>
      </c>
      <c r="G3015" s="16" t="n">
        <v>53</v>
      </c>
      <c r="H3015" s="16" t="n">
        <v>0</v>
      </c>
    </row>
    <row r="3016" customFormat="false" ht="15" hidden="false" customHeight="false" outlineLevel="0" collapsed="false">
      <c r="A3016" s="0" t="n">
        <v>3289</v>
      </c>
      <c r="B3016" s="15" t="n">
        <v>46082</v>
      </c>
      <c r="C3016" s="0" t="n">
        <v>1</v>
      </c>
      <c r="D3016" s="16" t="n">
        <v>1253</v>
      </c>
      <c r="E3016" s="16" t="n">
        <v>0</v>
      </c>
      <c r="F3016" s="16" t="n">
        <v>17</v>
      </c>
      <c r="G3016" s="16" t="n">
        <v>29</v>
      </c>
      <c r="H3016" s="16" t="n">
        <v>0</v>
      </c>
    </row>
    <row r="3017" customFormat="false" ht="15" hidden="false" customHeight="false" outlineLevel="0" collapsed="false">
      <c r="A3017" s="0" t="n">
        <v>3289</v>
      </c>
      <c r="B3017" s="15" t="n">
        <v>46174</v>
      </c>
      <c r="C3017" s="0" t="n">
        <v>1</v>
      </c>
      <c r="D3017" s="16" t="n">
        <v>1251</v>
      </c>
      <c r="E3017" s="16" t="n">
        <v>0</v>
      </c>
      <c r="F3017" s="16" t="n">
        <v>15</v>
      </c>
      <c r="G3017" s="16" t="n">
        <v>42</v>
      </c>
      <c r="H3017" s="16" t="n">
        <v>0</v>
      </c>
    </row>
    <row r="3018" customFormat="false" ht="15" hidden="false" customHeight="false" outlineLevel="0" collapsed="false">
      <c r="A3018" s="0" t="n">
        <v>3294</v>
      </c>
      <c r="B3018" s="15" t="n">
        <v>45078</v>
      </c>
      <c r="C3018" s="0" t="n">
        <v>1</v>
      </c>
      <c r="D3018" s="16" t="n">
        <v>1514</v>
      </c>
      <c r="E3018" s="16" t="n">
        <v>1</v>
      </c>
      <c r="F3018" s="16" t="n">
        <v>15</v>
      </c>
      <c r="G3018" s="16" t="n">
        <v>100</v>
      </c>
      <c r="H3018" s="16" t="n">
        <v>0</v>
      </c>
    </row>
    <row r="3019" customFormat="false" ht="15" hidden="false" customHeight="false" outlineLevel="0" collapsed="false">
      <c r="A3019" s="0" t="n">
        <v>3294</v>
      </c>
      <c r="B3019" s="15" t="n">
        <v>45170</v>
      </c>
      <c r="C3019" s="0" t="n">
        <v>1</v>
      </c>
      <c r="D3019" s="16" t="n">
        <v>1505</v>
      </c>
      <c r="E3019" s="16" t="n">
        <v>1</v>
      </c>
      <c r="F3019" s="16" t="n">
        <v>13</v>
      </c>
      <c r="G3019" s="16" t="n">
        <v>108</v>
      </c>
      <c r="H3019" s="16" t="n">
        <v>0</v>
      </c>
    </row>
    <row r="3020" customFormat="false" ht="15" hidden="false" customHeight="false" outlineLevel="0" collapsed="false">
      <c r="A3020" s="0" t="n">
        <v>3294</v>
      </c>
      <c r="B3020" s="15" t="n">
        <v>45261</v>
      </c>
      <c r="C3020" s="0" t="n">
        <v>1</v>
      </c>
      <c r="D3020" s="16" t="n">
        <v>1512</v>
      </c>
      <c r="E3020" s="16" t="n">
        <v>3</v>
      </c>
      <c r="F3020" s="16" t="n">
        <v>13</v>
      </c>
      <c r="G3020" s="16" t="n">
        <v>127</v>
      </c>
      <c r="H3020" s="16" t="n">
        <v>2</v>
      </c>
    </row>
    <row r="3021" customFormat="false" ht="15" hidden="false" customHeight="false" outlineLevel="0" collapsed="false">
      <c r="A3021" s="0" t="n">
        <v>3294</v>
      </c>
      <c r="B3021" s="15" t="n">
        <v>45352</v>
      </c>
      <c r="C3021" s="0" t="n">
        <v>1</v>
      </c>
      <c r="D3021" s="16" t="n">
        <v>1529</v>
      </c>
      <c r="E3021" s="16" t="n">
        <v>3</v>
      </c>
      <c r="F3021" s="16" t="n">
        <v>14</v>
      </c>
      <c r="G3021" s="16" t="n">
        <v>55</v>
      </c>
      <c r="H3021" s="16" t="n">
        <v>2</v>
      </c>
    </row>
    <row r="3022" customFormat="false" ht="15" hidden="false" customHeight="false" outlineLevel="0" collapsed="false">
      <c r="A3022" s="0" t="n">
        <v>3294</v>
      </c>
      <c r="B3022" s="15" t="n">
        <v>45444</v>
      </c>
      <c r="C3022" s="0" t="n">
        <v>1</v>
      </c>
      <c r="D3022" s="16" t="n">
        <v>1518</v>
      </c>
      <c r="E3022" s="16" t="n">
        <v>3</v>
      </c>
      <c r="F3022" s="16" t="n">
        <v>13</v>
      </c>
      <c r="G3022" s="16" t="n">
        <v>63</v>
      </c>
      <c r="H3022" s="16" t="n">
        <v>2</v>
      </c>
    </row>
    <row r="3023" customFormat="false" ht="15" hidden="false" customHeight="false" outlineLevel="0" collapsed="false">
      <c r="A3023" s="0" t="n">
        <v>3294</v>
      </c>
      <c r="B3023" s="15" t="n">
        <v>45536</v>
      </c>
      <c r="C3023" s="0" t="n">
        <v>1</v>
      </c>
      <c r="D3023" s="16" t="n">
        <v>1508</v>
      </c>
      <c r="E3023" s="16" t="n">
        <v>3</v>
      </c>
      <c r="F3023" s="16" t="n">
        <v>14</v>
      </c>
      <c r="G3023" s="16" t="n">
        <v>72</v>
      </c>
      <c r="H3023" s="16" t="n">
        <v>2</v>
      </c>
    </row>
    <row r="3024" customFormat="false" ht="15" hidden="false" customHeight="false" outlineLevel="0" collapsed="false">
      <c r="A3024" s="0" t="n">
        <v>3294</v>
      </c>
      <c r="B3024" s="15" t="n">
        <v>45627</v>
      </c>
      <c r="C3024" s="0" t="n">
        <v>1</v>
      </c>
      <c r="D3024" s="16" t="n">
        <v>1513</v>
      </c>
      <c r="E3024" s="16" t="n">
        <v>3</v>
      </c>
      <c r="F3024" s="16" t="n">
        <v>15</v>
      </c>
      <c r="G3024" s="16" t="n">
        <v>82</v>
      </c>
      <c r="H3024" s="16" t="n">
        <v>2</v>
      </c>
    </row>
    <row r="3025" customFormat="false" ht="15" hidden="false" customHeight="false" outlineLevel="0" collapsed="false">
      <c r="A3025" s="0" t="n">
        <v>3294</v>
      </c>
      <c r="B3025" s="15" t="n">
        <v>45717</v>
      </c>
      <c r="C3025" s="0" t="n">
        <v>1</v>
      </c>
      <c r="D3025" s="16" t="n">
        <v>1513</v>
      </c>
      <c r="E3025" s="16" t="n">
        <v>3</v>
      </c>
      <c r="F3025" s="16" t="n">
        <v>16</v>
      </c>
      <c r="G3025" s="16" t="n">
        <v>41</v>
      </c>
      <c r="H3025" s="16" t="n">
        <v>0</v>
      </c>
    </row>
    <row r="3026" customFormat="false" ht="15" hidden="false" customHeight="false" outlineLevel="0" collapsed="false">
      <c r="A3026" s="0" t="n">
        <v>3294</v>
      </c>
      <c r="B3026" s="15" t="n">
        <v>45809</v>
      </c>
      <c r="C3026" s="0" t="n">
        <v>1</v>
      </c>
      <c r="D3026" s="16" t="n">
        <v>1520</v>
      </c>
      <c r="E3026" s="16" t="n">
        <v>4</v>
      </c>
      <c r="F3026" s="16" t="n">
        <v>20</v>
      </c>
      <c r="G3026" s="16" t="n">
        <v>50</v>
      </c>
      <c r="H3026" s="16" t="n">
        <v>1</v>
      </c>
    </row>
    <row r="3027" customFormat="false" ht="15" hidden="false" customHeight="false" outlineLevel="0" collapsed="false">
      <c r="A3027" s="0" t="n">
        <v>3294</v>
      </c>
      <c r="B3027" s="15" t="n">
        <v>45901</v>
      </c>
      <c r="C3027" s="0" t="n">
        <v>1</v>
      </c>
      <c r="D3027" s="16" t="n">
        <v>1516</v>
      </c>
      <c r="E3027" s="16" t="n">
        <v>4</v>
      </c>
      <c r="F3027" s="16" t="n">
        <v>20</v>
      </c>
      <c r="G3027" s="16" t="n">
        <v>58</v>
      </c>
      <c r="H3027" s="16" t="n">
        <v>1</v>
      </c>
    </row>
    <row r="3028" customFormat="false" ht="15" hidden="false" customHeight="false" outlineLevel="0" collapsed="false">
      <c r="A3028" s="0" t="n">
        <v>3294</v>
      </c>
      <c r="B3028" s="15" t="n">
        <v>45992</v>
      </c>
      <c r="C3028" s="0" t="n">
        <v>1</v>
      </c>
      <c r="D3028" s="16" t="n">
        <v>1495</v>
      </c>
      <c r="E3028" s="16" t="n">
        <v>4</v>
      </c>
      <c r="F3028" s="16" t="n">
        <v>20</v>
      </c>
      <c r="G3028" s="16" t="n">
        <v>66</v>
      </c>
      <c r="H3028" s="16" t="n">
        <v>1</v>
      </c>
    </row>
    <row r="3029" customFormat="false" ht="15" hidden="false" customHeight="false" outlineLevel="0" collapsed="false">
      <c r="A3029" s="0" t="n">
        <v>3294</v>
      </c>
      <c r="B3029" s="15" t="n">
        <v>46082</v>
      </c>
      <c r="C3029" s="0" t="n">
        <v>1</v>
      </c>
      <c r="D3029" s="16" t="n">
        <v>1495</v>
      </c>
      <c r="E3029" s="16" t="n">
        <v>4</v>
      </c>
      <c r="F3029" s="16" t="n">
        <v>23</v>
      </c>
      <c r="G3029" s="16" t="n">
        <v>35</v>
      </c>
      <c r="H3029" s="16" t="n">
        <v>1</v>
      </c>
    </row>
    <row r="3030" customFormat="false" ht="15" hidden="false" customHeight="false" outlineLevel="0" collapsed="false">
      <c r="A3030" s="0" t="n">
        <v>3294</v>
      </c>
      <c r="B3030" s="15" t="n">
        <v>46174</v>
      </c>
      <c r="C3030" s="0" t="n">
        <v>1</v>
      </c>
      <c r="D3030" s="16" t="n">
        <v>1503</v>
      </c>
      <c r="E3030" s="16" t="n">
        <v>6</v>
      </c>
      <c r="F3030" s="16" t="n">
        <v>28</v>
      </c>
      <c r="G3030" s="16" t="n">
        <v>48</v>
      </c>
      <c r="H3030" s="16" t="n">
        <v>2</v>
      </c>
    </row>
    <row r="3031" customFormat="false" ht="15" hidden="false" customHeight="false" outlineLevel="0" collapsed="false">
      <c r="A3031" s="0" t="n">
        <v>3300</v>
      </c>
      <c r="B3031" s="15" t="n">
        <v>45078</v>
      </c>
      <c r="C3031" s="0" t="n">
        <v>1</v>
      </c>
      <c r="D3031" s="16" t="n">
        <v>10828</v>
      </c>
      <c r="E3031" s="16" t="n">
        <v>13</v>
      </c>
      <c r="F3031" s="16" t="n">
        <v>140</v>
      </c>
      <c r="G3031" s="16" t="n">
        <v>703</v>
      </c>
      <c r="H3031" s="16" t="n">
        <v>8</v>
      </c>
    </row>
    <row r="3032" customFormat="false" ht="15" hidden="false" customHeight="false" outlineLevel="0" collapsed="false">
      <c r="A3032" s="0" t="n">
        <v>3300</v>
      </c>
      <c r="B3032" s="15" t="n">
        <v>45170</v>
      </c>
      <c r="C3032" s="0" t="n">
        <v>1</v>
      </c>
      <c r="D3032" s="16" t="n">
        <v>10953</v>
      </c>
      <c r="E3032" s="16" t="n">
        <v>15</v>
      </c>
      <c r="F3032" s="16" t="n">
        <v>146</v>
      </c>
      <c r="G3032" s="16" t="n">
        <v>883</v>
      </c>
      <c r="H3032" s="16" t="n">
        <v>10</v>
      </c>
    </row>
    <row r="3033" customFormat="false" ht="15" hidden="false" customHeight="false" outlineLevel="0" collapsed="false">
      <c r="A3033" s="0" t="n">
        <v>3300</v>
      </c>
      <c r="B3033" s="15" t="n">
        <v>45261</v>
      </c>
      <c r="C3033" s="0" t="n">
        <v>1</v>
      </c>
      <c r="D3033" s="16" t="n">
        <v>10912</v>
      </c>
      <c r="E3033" s="16" t="n">
        <v>17</v>
      </c>
      <c r="F3033" s="16" t="n">
        <v>141</v>
      </c>
      <c r="G3033" s="16" t="n">
        <v>985</v>
      </c>
      <c r="H3033" s="16" t="n">
        <v>12</v>
      </c>
    </row>
    <row r="3034" customFormat="false" ht="15" hidden="false" customHeight="false" outlineLevel="0" collapsed="false">
      <c r="A3034" s="0" t="n">
        <v>3300</v>
      </c>
      <c r="B3034" s="15" t="n">
        <v>45352</v>
      </c>
      <c r="C3034" s="0" t="n">
        <v>1</v>
      </c>
      <c r="D3034" s="16" t="n">
        <v>10877</v>
      </c>
      <c r="E3034" s="16" t="n">
        <v>24</v>
      </c>
      <c r="F3034" s="16" t="n">
        <v>148</v>
      </c>
      <c r="G3034" s="16" t="n">
        <v>570</v>
      </c>
      <c r="H3034" s="16" t="n">
        <v>15</v>
      </c>
    </row>
    <row r="3035" customFormat="false" ht="15" hidden="false" customHeight="false" outlineLevel="0" collapsed="false">
      <c r="A3035" s="0" t="n">
        <v>3300</v>
      </c>
      <c r="B3035" s="15" t="n">
        <v>45444</v>
      </c>
      <c r="C3035" s="0" t="n">
        <v>1</v>
      </c>
      <c r="D3035" s="16" t="n">
        <v>10931</v>
      </c>
      <c r="E3035" s="16" t="n">
        <v>28</v>
      </c>
      <c r="F3035" s="16" t="n">
        <v>158</v>
      </c>
      <c r="G3035" s="16" t="n">
        <v>718</v>
      </c>
      <c r="H3035" s="16" t="n">
        <v>19</v>
      </c>
    </row>
    <row r="3036" customFormat="false" ht="15" hidden="false" customHeight="false" outlineLevel="0" collapsed="false">
      <c r="A3036" s="0" t="n">
        <v>3300</v>
      </c>
      <c r="B3036" s="15" t="n">
        <v>45536</v>
      </c>
      <c r="C3036" s="0" t="n">
        <v>1</v>
      </c>
      <c r="D3036" s="16" t="n">
        <v>10956</v>
      </c>
      <c r="E3036" s="16" t="n">
        <v>29</v>
      </c>
      <c r="F3036" s="16" t="n">
        <v>171</v>
      </c>
      <c r="G3036" s="16" t="n">
        <v>832</v>
      </c>
      <c r="H3036" s="16" t="n">
        <v>20</v>
      </c>
    </row>
    <row r="3037" customFormat="false" ht="15" hidden="false" customHeight="false" outlineLevel="0" collapsed="false">
      <c r="A3037" s="0" t="n">
        <v>3300</v>
      </c>
      <c r="B3037" s="15" t="n">
        <v>45627</v>
      </c>
      <c r="C3037" s="0" t="n">
        <v>1</v>
      </c>
      <c r="D3037" s="16" t="n">
        <v>10977</v>
      </c>
      <c r="E3037" s="16" t="n">
        <v>33</v>
      </c>
      <c r="F3037" s="16" t="n">
        <v>194</v>
      </c>
      <c r="G3037" s="16" t="n">
        <v>933</v>
      </c>
      <c r="H3037" s="16" t="n">
        <v>24</v>
      </c>
    </row>
    <row r="3038" customFormat="false" ht="15" hidden="false" customHeight="false" outlineLevel="0" collapsed="false">
      <c r="A3038" s="0" t="n">
        <v>3300</v>
      </c>
      <c r="B3038" s="15" t="n">
        <v>45717</v>
      </c>
      <c r="C3038" s="0" t="n">
        <v>1</v>
      </c>
      <c r="D3038" s="16" t="n">
        <v>10988</v>
      </c>
      <c r="E3038" s="16" t="n">
        <v>32</v>
      </c>
      <c r="F3038" s="16" t="n">
        <v>216</v>
      </c>
      <c r="G3038" s="16" t="n">
        <v>492</v>
      </c>
      <c r="H3038" s="16" t="n">
        <v>13</v>
      </c>
    </row>
    <row r="3039" customFormat="false" ht="15" hidden="false" customHeight="false" outlineLevel="0" collapsed="false">
      <c r="A3039" s="0" t="n">
        <v>3300</v>
      </c>
      <c r="B3039" s="15" t="n">
        <v>45809</v>
      </c>
      <c r="C3039" s="0" t="n">
        <v>1</v>
      </c>
      <c r="D3039" s="16" t="n">
        <v>11007</v>
      </c>
      <c r="E3039" s="16" t="n">
        <v>31</v>
      </c>
      <c r="F3039" s="16" t="n">
        <v>230</v>
      </c>
      <c r="G3039" s="16" t="n">
        <v>607</v>
      </c>
      <c r="H3039" s="16" t="n">
        <v>13</v>
      </c>
    </row>
    <row r="3040" customFormat="false" ht="15" hidden="false" customHeight="false" outlineLevel="0" collapsed="false">
      <c r="A3040" s="0" t="n">
        <v>3300</v>
      </c>
      <c r="B3040" s="15" t="n">
        <v>45901</v>
      </c>
      <c r="C3040" s="0" t="n">
        <v>1</v>
      </c>
      <c r="D3040" s="16" t="n">
        <v>10996</v>
      </c>
      <c r="E3040" s="16" t="n">
        <v>37</v>
      </c>
      <c r="F3040" s="16" t="n">
        <v>254</v>
      </c>
      <c r="G3040" s="16" t="n">
        <v>713</v>
      </c>
      <c r="H3040" s="16" t="n">
        <v>17</v>
      </c>
    </row>
    <row r="3041" customFormat="false" ht="15" hidden="false" customHeight="false" outlineLevel="0" collapsed="false">
      <c r="A3041" s="0" t="n">
        <v>3300</v>
      </c>
      <c r="B3041" s="15" t="n">
        <v>45992</v>
      </c>
      <c r="C3041" s="0" t="n">
        <v>1</v>
      </c>
      <c r="D3041" s="16" t="n">
        <v>11051</v>
      </c>
      <c r="E3041" s="16" t="n">
        <v>37</v>
      </c>
      <c r="F3041" s="16" t="n">
        <v>278</v>
      </c>
      <c r="G3041" s="16" t="n">
        <v>835</v>
      </c>
      <c r="H3041" s="16" t="n">
        <v>17</v>
      </c>
    </row>
    <row r="3042" customFormat="false" ht="15" hidden="false" customHeight="false" outlineLevel="0" collapsed="false">
      <c r="A3042" s="0" t="n">
        <v>3300</v>
      </c>
      <c r="B3042" s="15" t="n">
        <v>46082</v>
      </c>
      <c r="C3042" s="0" t="n">
        <v>1</v>
      </c>
      <c r="D3042" s="16" t="n">
        <v>11053</v>
      </c>
      <c r="E3042" s="16" t="n">
        <v>43</v>
      </c>
      <c r="F3042" s="16" t="n">
        <v>293</v>
      </c>
      <c r="G3042" s="16" t="n">
        <v>448</v>
      </c>
      <c r="H3042" s="16" t="n">
        <v>11</v>
      </c>
    </row>
    <row r="3043" customFormat="false" ht="15" hidden="false" customHeight="false" outlineLevel="0" collapsed="false">
      <c r="A3043" s="0" t="n">
        <v>3300</v>
      </c>
      <c r="B3043" s="15" t="n">
        <v>46174</v>
      </c>
      <c r="C3043" s="0" t="n">
        <v>1</v>
      </c>
      <c r="D3043" s="16" t="n">
        <v>11098</v>
      </c>
      <c r="E3043" s="16" t="n">
        <v>47</v>
      </c>
      <c r="F3043" s="16" t="n">
        <v>319</v>
      </c>
      <c r="G3043" s="16" t="n">
        <v>568</v>
      </c>
      <c r="H3043" s="16" t="n">
        <v>18</v>
      </c>
    </row>
    <row r="3044" customFormat="false" ht="15" hidden="false" customHeight="false" outlineLevel="0" collapsed="false">
      <c r="A3044" s="0" t="n">
        <v>3301</v>
      </c>
      <c r="B3044" s="15" t="n">
        <v>45078</v>
      </c>
      <c r="C3044" s="0" t="n">
        <v>1</v>
      </c>
      <c r="D3044" s="16" t="n">
        <v>2025</v>
      </c>
      <c r="E3044" s="16" t="n">
        <v>2</v>
      </c>
      <c r="F3044" s="16" t="n">
        <v>17</v>
      </c>
      <c r="G3044" s="16" t="n">
        <v>114</v>
      </c>
      <c r="H3044" s="16" t="n">
        <v>1</v>
      </c>
    </row>
    <row r="3045" customFormat="false" ht="15" hidden="false" customHeight="false" outlineLevel="0" collapsed="false">
      <c r="A3045" s="0" t="n">
        <v>3301</v>
      </c>
      <c r="B3045" s="15" t="n">
        <v>45170</v>
      </c>
      <c r="C3045" s="0" t="n">
        <v>1</v>
      </c>
      <c r="D3045" s="16" t="n">
        <v>2040</v>
      </c>
      <c r="E3045" s="16" t="n">
        <v>2</v>
      </c>
      <c r="F3045" s="16" t="n">
        <v>17</v>
      </c>
      <c r="G3045" s="16" t="n">
        <v>143</v>
      </c>
      <c r="H3045" s="16" t="n">
        <v>1</v>
      </c>
    </row>
    <row r="3046" customFormat="false" ht="15" hidden="false" customHeight="false" outlineLevel="0" collapsed="false">
      <c r="A3046" s="0" t="n">
        <v>3301</v>
      </c>
      <c r="B3046" s="15" t="n">
        <v>45261</v>
      </c>
      <c r="C3046" s="0" t="n">
        <v>1</v>
      </c>
      <c r="D3046" s="16" t="n">
        <v>2015</v>
      </c>
      <c r="E3046" s="16" t="n">
        <v>2</v>
      </c>
      <c r="F3046" s="16" t="n">
        <v>17</v>
      </c>
      <c r="G3046" s="16" t="n">
        <v>166</v>
      </c>
      <c r="H3046" s="16" t="n">
        <v>1</v>
      </c>
    </row>
    <row r="3047" customFormat="false" ht="15" hidden="false" customHeight="false" outlineLevel="0" collapsed="false">
      <c r="A3047" s="0" t="n">
        <v>3301</v>
      </c>
      <c r="B3047" s="15" t="n">
        <v>45352</v>
      </c>
      <c r="C3047" s="0" t="n">
        <v>1</v>
      </c>
      <c r="D3047" s="16" t="n">
        <v>2048</v>
      </c>
      <c r="E3047" s="16" t="n">
        <v>2</v>
      </c>
      <c r="F3047" s="16" t="n">
        <v>18</v>
      </c>
      <c r="G3047" s="16" t="n">
        <v>79</v>
      </c>
      <c r="H3047" s="16" t="n">
        <v>0</v>
      </c>
    </row>
    <row r="3048" customFormat="false" ht="15" hidden="false" customHeight="false" outlineLevel="0" collapsed="false">
      <c r="A3048" s="0" t="n">
        <v>3301</v>
      </c>
      <c r="B3048" s="15" t="n">
        <v>45444</v>
      </c>
      <c r="C3048" s="0" t="n">
        <v>1</v>
      </c>
      <c r="D3048" s="16" t="n">
        <v>2033</v>
      </c>
      <c r="E3048" s="16" t="n">
        <v>2</v>
      </c>
      <c r="F3048" s="16" t="n">
        <v>21</v>
      </c>
      <c r="G3048" s="16" t="n">
        <v>96</v>
      </c>
      <c r="H3048" s="16" t="n">
        <v>0</v>
      </c>
    </row>
    <row r="3049" customFormat="false" ht="15" hidden="false" customHeight="false" outlineLevel="0" collapsed="false">
      <c r="A3049" s="0" t="n">
        <v>3301</v>
      </c>
      <c r="B3049" s="15" t="n">
        <v>45536</v>
      </c>
      <c r="C3049" s="0" t="n">
        <v>1</v>
      </c>
      <c r="D3049" s="16" t="n">
        <v>2043</v>
      </c>
      <c r="E3049" s="16" t="n">
        <v>2</v>
      </c>
      <c r="F3049" s="16" t="n">
        <v>22</v>
      </c>
      <c r="G3049" s="16" t="n">
        <v>109</v>
      </c>
      <c r="H3049" s="16" t="n">
        <v>0</v>
      </c>
    </row>
    <row r="3050" customFormat="false" ht="15" hidden="false" customHeight="false" outlineLevel="0" collapsed="false">
      <c r="A3050" s="0" t="n">
        <v>3301</v>
      </c>
      <c r="B3050" s="15" t="n">
        <v>45627</v>
      </c>
      <c r="C3050" s="0" t="n">
        <v>1</v>
      </c>
      <c r="D3050" s="16" t="n">
        <v>2043</v>
      </c>
      <c r="E3050" s="16" t="n">
        <v>3</v>
      </c>
      <c r="F3050" s="16" t="n">
        <v>25</v>
      </c>
      <c r="G3050" s="16" t="n">
        <v>121</v>
      </c>
      <c r="H3050" s="16" t="n">
        <v>0</v>
      </c>
    </row>
    <row r="3051" customFormat="false" ht="15" hidden="false" customHeight="false" outlineLevel="0" collapsed="false">
      <c r="A3051" s="0" t="n">
        <v>3301</v>
      </c>
      <c r="B3051" s="15" t="n">
        <v>45717</v>
      </c>
      <c r="C3051" s="0" t="n">
        <v>1</v>
      </c>
      <c r="D3051" s="16" t="n">
        <v>2045</v>
      </c>
      <c r="E3051" s="16" t="n">
        <v>5</v>
      </c>
      <c r="F3051" s="16" t="n">
        <v>26</v>
      </c>
      <c r="G3051" s="16" t="n">
        <v>56</v>
      </c>
      <c r="H3051" s="16" t="n">
        <v>1</v>
      </c>
    </row>
    <row r="3052" customFormat="false" ht="15" hidden="false" customHeight="false" outlineLevel="0" collapsed="false">
      <c r="A3052" s="0" t="n">
        <v>3301</v>
      </c>
      <c r="B3052" s="15" t="n">
        <v>45809</v>
      </c>
      <c r="C3052" s="0" t="n">
        <v>1</v>
      </c>
      <c r="D3052" s="16" t="n">
        <v>2022</v>
      </c>
      <c r="E3052" s="16" t="n">
        <v>6</v>
      </c>
      <c r="F3052" s="16" t="n">
        <v>24</v>
      </c>
      <c r="G3052" s="16" t="n">
        <v>69</v>
      </c>
      <c r="H3052" s="16" t="n">
        <v>2</v>
      </c>
    </row>
    <row r="3053" customFormat="false" ht="15" hidden="false" customHeight="false" outlineLevel="0" collapsed="false">
      <c r="A3053" s="0" t="n">
        <v>3301</v>
      </c>
      <c r="B3053" s="15" t="n">
        <v>45901</v>
      </c>
      <c r="C3053" s="0" t="n">
        <v>1</v>
      </c>
      <c r="D3053" s="16" t="n">
        <v>2024</v>
      </c>
      <c r="E3053" s="16" t="n">
        <v>6</v>
      </c>
      <c r="F3053" s="16" t="n">
        <v>26</v>
      </c>
      <c r="G3053" s="16" t="n">
        <v>79</v>
      </c>
      <c r="H3053" s="16" t="n">
        <v>2</v>
      </c>
    </row>
    <row r="3054" customFormat="false" ht="15" hidden="false" customHeight="false" outlineLevel="0" collapsed="false">
      <c r="A3054" s="0" t="n">
        <v>3301</v>
      </c>
      <c r="B3054" s="15" t="n">
        <v>45992</v>
      </c>
      <c r="C3054" s="0" t="n">
        <v>1</v>
      </c>
      <c r="D3054" s="16" t="n">
        <v>2028</v>
      </c>
      <c r="E3054" s="16" t="n">
        <v>6</v>
      </c>
      <c r="F3054" s="16" t="n">
        <v>29</v>
      </c>
      <c r="G3054" s="16" t="n">
        <v>93</v>
      </c>
      <c r="H3054" s="16" t="n">
        <v>2</v>
      </c>
    </row>
    <row r="3055" customFormat="false" ht="15" hidden="false" customHeight="false" outlineLevel="0" collapsed="false">
      <c r="A3055" s="0" t="n">
        <v>3301</v>
      </c>
      <c r="B3055" s="15" t="n">
        <v>46082</v>
      </c>
      <c r="C3055" s="0" t="n">
        <v>1</v>
      </c>
      <c r="D3055" s="16" t="n">
        <v>2038</v>
      </c>
      <c r="E3055" s="16" t="n">
        <v>4</v>
      </c>
      <c r="F3055" s="16" t="n">
        <v>32</v>
      </c>
      <c r="G3055" s="16" t="n">
        <v>46</v>
      </c>
      <c r="H3055" s="16" t="n">
        <v>0</v>
      </c>
    </row>
    <row r="3056" customFormat="false" ht="15" hidden="false" customHeight="false" outlineLevel="0" collapsed="false">
      <c r="A3056" s="0" t="n">
        <v>3301</v>
      </c>
      <c r="B3056" s="15" t="n">
        <v>46174</v>
      </c>
      <c r="C3056" s="0" t="n">
        <v>1</v>
      </c>
      <c r="D3056" s="16" t="n">
        <v>2032</v>
      </c>
      <c r="E3056" s="16" t="n">
        <v>4</v>
      </c>
      <c r="F3056" s="16" t="n">
        <v>35</v>
      </c>
      <c r="G3056" s="16" t="n">
        <v>57</v>
      </c>
      <c r="H3056" s="16" t="n">
        <v>0</v>
      </c>
    </row>
    <row r="3057" customFormat="false" ht="15" hidden="false" customHeight="false" outlineLevel="0" collapsed="false">
      <c r="A3057" s="0" t="n">
        <v>3302</v>
      </c>
      <c r="B3057" s="15" t="n">
        <v>45078</v>
      </c>
      <c r="C3057" s="0" t="n">
        <v>1</v>
      </c>
      <c r="D3057" s="16" t="n">
        <v>594</v>
      </c>
      <c r="E3057" s="16" t="n">
        <v>0</v>
      </c>
      <c r="F3057" s="16" t="n">
        <v>6</v>
      </c>
      <c r="G3057" s="16" t="n">
        <v>34</v>
      </c>
      <c r="H3057" s="16" t="n">
        <v>0</v>
      </c>
    </row>
    <row r="3058" customFormat="false" ht="15" hidden="false" customHeight="false" outlineLevel="0" collapsed="false">
      <c r="A3058" s="0" t="n">
        <v>3302</v>
      </c>
      <c r="B3058" s="15" t="n">
        <v>45170</v>
      </c>
      <c r="C3058" s="0" t="n">
        <v>1</v>
      </c>
      <c r="D3058" s="16" t="n">
        <v>615</v>
      </c>
      <c r="E3058" s="16" t="n">
        <v>0</v>
      </c>
      <c r="F3058" s="16" t="n">
        <v>6</v>
      </c>
      <c r="G3058" s="16" t="n">
        <v>43</v>
      </c>
      <c r="H3058" s="16" t="n">
        <v>0</v>
      </c>
    </row>
    <row r="3059" customFormat="false" ht="15" hidden="false" customHeight="false" outlineLevel="0" collapsed="false">
      <c r="A3059" s="0" t="n">
        <v>3302</v>
      </c>
      <c r="B3059" s="15" t="n">
        <v>45261</v>
      </c>
      <c r="C3059" s="0" t="n">
        <v>1</v>
      </c>
      <c r="D3059" s="16" t="n">
        <v>611</v>
      </c>
      <c r="E3059" s="16" t="n">
        <v>0</v>
      </c>
      <c r="F3059" s="16" t="n">
        <v>6</v>
      </c>
      <c r="G3059" s="16" t="n">
        <v>52</v>
      </c>
      <c r="H3059" s="16" t="n">
        <v>0</v>
      </c>
    </row>
    <row r="3060" customFormat="false" ht="15" hidden="false" customHeight="false" outlineLevel="0" collapsed="false">
      <c r="A3060" s="0" t="n">
        <v>3302</v>
      </c>
      <c r="B3060" s="15" t="n">
        <v>45352</v>
      </c>
      <c r="C3060" s="0" t="n">
        <v>1</v>
      </c>
      <c r="D3060" s="16" t="n">
        <v>614</v>
      </c>
      <c r="E3060" s="16" t="n">
        <v>0</v>
      </c>
      <c r="F3060" s="16" t="n">
        <v>6</v>
      </c>
      <c r="G3060" s="16" t="n">
        <v>32</v>
      </c>
      <c r="H3060" s="16" t="n">
        <v>0</v>
      </c>
    </row>
    <row r="3061" customFormat="false" ht="15" hidden="false" customHeight="false" outlineLevel="0" collapsed="false">
      <c r="A3061" s="0" t="n">
        <v>3302</v>
      </c>
      <c r="B3061" s="15" t="n">
        <v>45444</v>
      </c>
      <c r="C3061" s="0" t="n">
        <v>1</v>
      </c>
      <c r="D3061" s="16" t="n">
        <v>607</v>
      </c>
      <c r="E3061" s="16" t="n">
        <v>0</v>
      </c>
      <c r="F3061" s="16" t="n">
        <v>7</v>
      </c>
      <c r="G3061" s="16" t="n">
        <v>37</v>
      </c>
      <c r="H3061" s="16" t="n">
        <v>0</v>
      </c>
    </row>
    <row r="3062" customFormat="false" ht="15" hidden="false" customHeight="false" outlineLevel="0" collapsed="false">
      <c r="A3062" s="0" t="n">
        <v>3302</v>
      </c>
      <c r="B3062" s="15" t="n">
        <v>45536</v>
      </c>
      <c r="C3062" s="0" t="n">
        <v>1</v>
      </c>
      <c r="D3062" s="16" t="n">
        <v>599</v>
      </c>
      <c r="E3062" s="16" t="n">
        <v>0</v>
      </c>
      <c r="F3062" s="16" t="n">
        <v>7</v>
      </c>
      <c r="G3062" s="16" t="n">
        <v>37</v>
      </c>
      <c r="H3062" s="16" t="n">
        <v>0</v>
      </c>
    </row>
    <row r="3063" customFormat="false" ht="15" hidden="false" customHeight="false" outlineLevel="0" collapsed="false">
      <c r="A3063" s="0" t="n">
        <v>3302</v>
      </c>
      <c r="B3063" s="15" t="n">
        <v>45627</v>
      </c>
      <c r="C3063" s="0" t="n">
        <v>1</v>
      </c>
      <c r="D3063" s="16" t="n">
        <v>618</v>
      </c>
      <c r="E3063" s="16" t="n">
        <v>0</v>
      </c>
      <c r="F3063" s="16" t="n">
        <v>8</v>
      </c>
      <c r="G3063" s="16" t="n">
        <v>42</v>
      </c>
      <c r="H3063" s="16" t="n">
        <v>0</v>
      </c>
    </row>
    <row r="3064" customFormat="false" ht="15" hidden="false" customHeight="false" outlineLevel="0" collapsed="false">
      <c r="A3064" s="0" t="n">
        <v>3302</v>
      </c>
      <c r="B3064" s="15" t="n">
        <v>45717</v>
      </c>
      <c r="C3064" s="0" t="n">
        <v>1</v>
      </c>
      <c r="D3064" s="16" t="n">
        <v>602</v>
      </c>
      <c r="E3064" s="16" t="n">
        <v>0</v>
      </c>
      <c r="F3064" s="16" t="n">
        <v>8</v>
      </c>
      <c r="G3064" s="16" t="n">
        <v>13</v>
      </c>
      <c r="H3064" s="16" t="n">
        <v>0</v>
      </c>
    </row>
    <row r="3065" customFormat="false" ht="15" hidden="false" customHeight="false" outlineLevel="0" collapsed="false">
      <c r="A3065" s="0" t="n">
        <v>3302</v>
      </c>
      <c r="B3065" s="15" t="n">
        <v>45809</v>
      </c>
      <c r="C3065" s="0" t="n">
        <v>1</v>
      </c>
      <c r="D3065" s="16" t="n">
        <v>594</v>
      </c>
      <c r="E3065" s="16" t="n">
        <v>0</v>
      </c>
      <c r="F3065" s="16" t="n">
        <v>8</v>
      </c>
      <c r="G3065" s="16" t="n">
        <v>13</v>
      </c>
      <c r="H3065" s="16" t="n">
        <v>0</v>
      </c>
    </row>
    <row r="3066" customFormat="false" ht="15" hidden="false" customHeight="false" outlineLevel="0" collapsed="false">
      <c r="A3066" s="0" t="n">
        <v>3302</v>
      </c>
      <c r="B3066" s="15" t="n">
        <v>45901</v>
      </c>
      <c r="C3066" s="0" t="n">
        <v>1</v>
      </c>
      <c r="D3066" s="16" t="n">
        <v>600</v>
      </c>
      <c r="E3066" s="16" t="n">
        <v>0</v>
      </c>
      <c r="F3066" s="16" t="n">
        <v>11</v>
      </c>
      <c r="G3066" s="16" t="n">
        <v>18</v>
      </c>
      <c r="H3066" s="16" t="n">
        <v>0</v>
      </c>
    </row>
    <row r="3067" customFormat="false" ht="15" hidden="false" customHeight="false" outlineLevel="0" collapsed="false">
      <c r="A3067" s="0" t="n">
        <v>3302</v>
      </c>
      <c r="B3067" s="15" t="n">
        <v>45992</v>
      </c>
      <c r="C3067" s="0" t="n">
        <v>1</v>
      </c>
      <c r="D3067" s="16" t="n">
        <v>608</v>
      </c>
      <c r="E3067" s="16" t="n">
        <v>0</v>
      </c>
      <c r="F3067" s="16" t="n">
        <v>11</v>
      </c>
      <c r="G3067" s="16" t="n">
        <v>21</v>
      </c>
      <c r="H3067" s="16" t="n">
        <v>0</v>
      </c>
    </row>
    <row r="3068" customFormat="false" ht="15" hidden="false" customHeight="false" outlineLevel="0" collapsed="false">
      <c r="A3068" s="0" t="n">
        <v>3302</v>
      </c>
      <c r="B3068" s="15" t="n">
        <v>46082</v>
      </c>
      <c r="C3068" s="0" t="n">
        <v>1</v>
      </c>
      <c r="D3068" s="16" t="n">
        <v>571</v>
      </c>
      <c r="E3068" s="16" t="n">
        <v>0</v>
      </c>
      <c r="F3068" s="16" t="n">
        <v>11</v>
      </c>
      <c r="G3068" s="16" t="n">
        <v>10</v>
      </c>
      <c r="H3068" s="16" t="n">
        <v>0</v>
      </c>
    </row>
    <row r="3069" customFormat="false" ht="15" hidden="false" customHeight="false" outlineLevel="0" collapsed="false">
      <c r="A3069" s="0" t="n">
        <v>3302</v>
      </c>
      <c r="B3069" s="15" t="n">
        <v>46174</v>
      </c>
      <c r="C3069" s="0" t="n">
        <v>1</v>
      </c>
      <c r="D3069" s="16" t="n">
        <v>583</v>
      </c>
      <c r="E3069" s="16" t="n">
        <v>1</v>
      </c>
      <c r="F3069" s="16" t="n">
        <v>13</v>
      </c>
      <c r="G3069" s="16" t="n">
        <v>16</v>
      </c>
      <c r="H3069" s="16" t="n">
        <v>1</v>
      </c>
    </row>
    <row r="3070" customFormat="false" ht="15" hidden="false" customHeight="false" outlineLevel="0" collapsed="false">
      <c r="A3070" s="0" t="n">
        <v>3304</v>
      </c>
      <c r="B3070" s="15" t="n">
        <v>45078</v>
      </c>
      <c r="C3070" s="0" t="n">
        <v>1</v>
      </c>
      <c r="D3070" s="16" t="n">
        <v>3613</v>
      </c>
      <c r="E3070" s="16" t="n">
        <v>1</v>
      </c>
      <c r="F3070" s="16" t="n">
        <v>52</v>
      </c>
      <c r="G3070" s="16" t="n">
        <v>184</v>
      </c>
      <c r="H3070" s="16" t="n">
        <v>0</v>
      </c>
    </row>
    <row r="3071" customFormat="false" ht="15" hidden="false" customHeight="false" outlineLevel="0" collapsed="false">
      <c r="A3071" s="0" t="n">
        <v>3304</v>
      </c>
      <c r="B3071" s="15" t="n">
        <v>45170</v>
      </c>
      <c r="C3071" s="0" t="n">
        <v>1</v>
      </c>
      <c r="D3071" s="16" t="n">
        <v>3597</v>
      </c>
      <c r="E3071" s="16" t="n">
        <v>2</v>
      </c>
      <c r="F3071" s="16" t="n">
        <v>51</v>
      </c>
      <c r="G3071" s="16" t="n">
        <v>211</v>
      </c>
      <c r="H3071" s="16" t="n">
        <v>1</v>
      </c>
    </row>
    <row r="3072" customFormat="false" ht="15" hidden="false" customHeight="false" outlineLevel="0" collapsed="false">
      <c r="A3072" s="0" t="n">
        <v>3304</v>
      </c>
      <c r="B3072" s="15" t="n">
        <v>45261</v>
      </c>
      <c r="C3072" s="0" t="n">
        <v>1</v>
      </c>
      <c r="D3072" s="16" t="n">
        <v>3592</v>
      </c>
      <c r="E3072" s="16" t="n">
        <v>3</v>
      </c>
      <c r="F3072" s="16" t="n">
        <v>50</v>
      </c>
      <c r="G3072" s="16" t="n">
        <v>247</v>
      </c>
      <c r="H3072" s="16" t="n">
        <v>2</v>
      </c>
    </row>
    <row r="3073" customFormat="false" ht="15" hidden="false" customHeight="false" outlineLevel="0" collapsed="false">
      <c r="A3073" s="0" t="n">
        <v>3304</v>
      </c>
      <c r="B3073" s="15" t="n">
        <v>45352</v>
      </c>
      <c r="C3073" s="0" t="n">
        <v>1</v>
      </c>
      <c r="D3073" s="16" t="n">
        <v>3604</v>
      </c>
      <c r="E3073" s="16" t="n">
        <v>3</v>
      </c>
      <c r="F3073" s="16" t="n">
        <v>49</v>
      </c>
      <c r="G3073" s="16" t="n">
        <v>128</v>
      </c>
      <c r="H3073" s="16" t="n">
        <v>2</v>
      </c>
    </row>
    <row r="3074" customFormat="false" ht="15" hidden="false" customHeight="false" outlineLevel="0" collapsed="false">
      <c r="A3074" s="0" t="n">
        <v>3304</v>
      </c>
      <c r="B3074" s="15" t="n">
        <v>45444</v>
      </c>
      <c r="C3074" s="0" t="n">
        <v>1</v>
      </c>
      <c r="D3074" s="16" t="n">
        <v>3593</v>
      </c>
      <c r="E3074" s="16" t="n">
        <v>3</v>
      </c>
      <c r="F3074" s="16" t="n">
        <v>49</v>
      </c>
      <c r="G3074" s="16" t="n">
        <v>146</v>
      </c>
      <c r="H3074" s="16" t="n">
        <v>2</v>
      </c>
    </row>
    <row r="3075" customFormat="false" ht="15" hidden="false" customHeight="false" outlineLevel="0" collapsed="false">
      <c r="A3075" s="0" t="n">
        <v>3304</v>
      </c>
      <c r="B3075" s="15" t="n">
        <v>45536</v>
      </c>
      <c r="C3075" s="0" t="n">
        <v>1</v>
      </c>
      <c r="D3075" s="16" t="n">
        <v>3589</v>
      </c>
      <c r="E3075" s="16" t="n">
        <v>4</v>
      </c>
      <c r="F3075" s="16" t="n">
        <v>48</v>
      </c>
      <c r="G3075" s="16" t="n">
        <v>174</v>
      </c>
      <c r="H3075" s="16" t="n">
        <v>3</v>
      </c>
    </row>
    <row r="3076" customFormat="false" ht="15" hidden="false" customHeight="false" outlineLevel="0" collapsed="false">
      <c r="A3076" s="0" t="n">
        <v>3304</v>
      </c>
      <c r="B3076" s="15" t="n">
        <v>45627</v>
      </c>
      <c r="C3076" s="0" t="n">
        <v>1</v>
      </c>
      <c r="D3076" s="16" t="n">
        <v>3591</v>
      </c>
      <c r="E3076" s="16" t="n">
        <v>4</v>
      </c>
      <c r="F3076" s="16" t="n">
        <v>43</v>
      </c>
      <c r="G3076" s="16" t="n">
        <v>194</v>
      </c>
      <c r="H3076" s="16" t="n">
        <v>3</v>
      </c>
    </row>
    <row r="3077" customFormat="false" ht="15" hidden="false" customHeight="false" outlineLevel="0" collapsed="false">
      <c r="A3077" s="0" t="n">
        <v>3304</v>
      </c>
      <c r="B3077" s="15" t="n">
        <v>45717</v>
      </c>
      <c r="C3077" s="0" t="n">
        <v>1</v>
      </c>
      <c r="D3077" s="16" t="n">
        <v>3597</v>
      </c>
      <c r="E3077" s="16" t="n">
        <v>4</v>
      </c>
      <c r="F3077" s="16" t="n">
        <v>44</v>
      </c>
      <c r="G3077" s="16" t="n">
        <v>91</v>
      </c>
      <c r="H3077" s="16" t="n">
        <v>1</v>
      </c>
    </row>
    <row r="3078" customFormat="false" ht="15" hidden="false" customHeight="false" outlineLevel="0" collapsed="false">
      <c r="A3078" s="0" t="n">
        <v>3304</v>
      </c>
      <c r="B3078" s="15" t="n">
        <v>45809</v>
      </c>
      <c r="C3078" s="0" t="n">
        <v>1</v>
      </c>
      <c r="D3078" s="16" t="n">
        <v>3613</v>
      </c>
      <c r="E3078" s="16" t="n">
        <v>4</v>
      </c>
      <c r="F3078" s="16" t="n">
        <v>47</v>
      </c>
      <c r="G3078" s="16" t="n">
        <v>127</v>
      </c>
      <c r="H3078" s="16" t="n">
        <v>1</v>
      </c>
    </row>
    <row r="3079" customFormat="false" ht="15" hidden="false" customHeight="false" outlineLevel="0" collapsed="false">
      <c r="A3079" s="0" t="n">
        <v>3304</v>
      </c>
      <c r="B3079" s="15" t="n">
        <v>45901</v>
      </c>
      <c r="C3079" s="0" t="n">
        <v>1</v>
      </c>
      <c r="D3079" s="16" t="n">
        <v>3634</v>
      </c>
      <c r="E3079" s="16" t="n">
        <v>5</v>
      </c>
      <c r="F3079" s="16" t="n">
        <v>49</v>
      </c>
      <c r="G3079" s="16" t="n">
        <v>162</v>
      </c>
      <c r="H3079" s="16" t="n">
        <v>2</v>
      </c>
    </row>
    <row r="3080" customFormat="false" ht="15" hidden="false" customHeight="false" outlineLevel="0" collapsed="false">
      <c r="A3080" s="0" t="n">
        <v>3304</v>
      </c>
      <c r="B3080" s="15" t="n">
        <v>45992</v>
      </c>
      <c r="C3080" s="0" t="n">
        <v>1</v>
      </c>
      <c r="D3080" s="16" t="n">
        <v>3632</v>
      </c>
      <c r="E3080" s="16" t="n">
        <v>5</v>
      </c>
      <c r="F3080" s="16" t="n">
        <v>51</v>
      </c>
      <c r="G3080" s="16" t="n">
        <v>194</v>
      </c>
      <c r="H3080" s="16" t="n">
        <v>2</v>
      </c>
    </row>
    <row r="3081" customFormat="false" ht="15" hidden="false" customHeight="false" outlineLevel="0" collapsed="false">
      <c r="A3081" s="0" t="n">
        <v>3304</v>
      </c>
      <c r="B3081" s="15" t="n">
        <v>46082</v>
      </c>
      <c r="C3081" s="0" t="n">
        <v>1</v>
      </c>
      <c r="D3081" s="16" t="n">
        <v>3646</v>
      </c>
      <c r="E3081" s="16" t="n">
        <v>4</v>
      </c>
      <c r="F3081" s="16" t="n">
        <v>52</v>
      </c>
      <c r="G3081" s="16" t="n">
        <v>128</v>
      </c>
      <c r="H3081" s="16" t="n">
        <v>0</v>
      </c>
    </row>
    <row r="3082" customFormat="false" ht="15" hidden="false" customHeight="false" outlineLevel="0" collapsed="false">
      <c r="A3082" s="0" t="n">
        <v>3304</v>
      </c>
      <c r="B3082" s="15" t="n">
        <v>46174</v>
      </c>
      <c r="C3082" s="0" t="n">
        <v>1</v>
      </c>
      <c r="D3082" s="16" t="n">
        <v>3660</v>
      </c>
      <c r="E3082" s="16" t="n">
        <v>4</v>
      </c>
      <c r="F3082" s="16" t="n">
        <v>55</v>
      </c>
      <c r="G3082" s="16" t="n">
        <v>157</v>
      </c>
      <c r="H3082" s="16" t="n">
        <v>0</v>
      </c>
    </row>
    <row r="3083" customFormat="false" ht="15" hidden="false" customHeight="false" outlineLevel="0" collapsed="false">
      <c r="A3083" s="0" t="n">
        <v>3305</v>
      </c>
      <c r="B3083" s="15" t="n">
        <v>45078</v>
      </c>
      <c r="C3083" s="0" t="n">
        <v>2</v>
      </c>
      <c r="D3083" s="16" t="n">
        <v>13904</v>
      </c>
      <c r="E3083" s="16" t="n">
        <v>11</v>
      </c>
      <c r="F3083" s="16" t="n">
        <v>214</v>
      </c>
      <c r="G3083" s="16" t="n">
        <v>719</v>
      </c>
      <c r="H3083" s="16" t="n">
        <v>8</v>
      </c>
    </row>
    <row r="3084" customFormat="false" ht="15" hidden="false" customHeight="false" outlineLevel="0" collapsed="false">
      <c r="A3084" s="0" t="n">
        <v>3305</v>
      </c>
      <c r="B3084" s="15" t="n">
        <v>45170</v>
      </c>
      <c r="C3084" s="0" t="n">
        <v>2</v>
      </c>
      <c r="D3084" s="16" t="n">
        <v>13939</v>
      </c>
      <c r="E3084" s="16" t="n">
        <v>13</v>
      </c>
      <c r="F3084" s="16" t="n">
        <v>205</v>
      </c>
      <c r="G3084" s="16" t="n">
        <v>865</v>
      </c>
      <c r="H3084" s="16" t="n">
        <v>10</v>
      </c>
    </row>
    <row r="3085" customFormat="false" ht="15" hidden="false" customHeight="false" outlineLevel="0" collapsed="false">
      <c r="A3085" s="0" t="n">
        <v>3305</v>
      </c>
      <c r="B3085" s="15" t="n">
        <v>45261</v>
      </c>
      <c r="C3085" s="0" t="n">
        <v>2</v>
      </c>
      <c r="D3085" s="16" t="n">
        <v>13910</v>
      </c>
      <c r="E3085" s="16" t="n">
        <v>14</v>
      </c>
      <c r="F3085" s="16" t="n">
        <v>193</v>
      </c>
      <c r="G3085" s="16" t="n">
        <v>1001</v>
      </c>
      <c r="H3085" s="16" t="n">
        <v>11</v>
      </c>
    </row>
    <row r="3086" customFormat="false" ht="15" hidden="false" customHeight="false" outlineLevel="0" collapsed="false">
      <c r="A3086" s="0" t="n">
        <v>3305</v>
      </c>
      <c r="B3086" s="15" t="n">
        <v>45352</v>
      </c>
      <c r="C3086" s="0" t="n">
        <v>2</v>
      </c>
      <c r="D3086" s="16" t="n">
        <v>13998</v>
      </c>
      <c r="E3086" s="16" t="n">
        <v>13</v>
      </c>
      <c r="F3086" s="16" t="n">
        <v>197</v>
      </c>
      <c r="G3086" s="16" t="n">
        <v>558</v>
      </c>
      <c r="H3086" s="16" t="n">
        <v>7</v>
      </c>
    </row>
    <row r="3087" customFormat="false" ht="15" hidden="false" customHeight="false" outlineLevel="0" collapsed="false">
      <c r="A3087" s="0" t="n">
        <v>3305</v>
      </c>
      <c r="B3087" s="15" t="n">
        <v>45444</v>
      </c>
      <c r="C3087" s="0" t="n">
        <v>2</v>
      </c>
      <c r="D3087" s="16" t="n">
        <v>14092</v>
      </c>
      <c r="E3087" s="16" t="n">
        <v>20</v>
      </c>
      <c r="F3087" s="16" t="n">
        <v>194</v>
      </c>
      <c r="G3087" s="16" t="n">
        <v>715</v>
      </c>
      <c r="H3087" s="16" t="n">
        <v>14</v>
      </c>
    </row>
    <row r="3088" customFormat="false" ht="15" hidden="false" customHeight="false" outlineLevel="0" collapsed="false">
      <c r="A3088" s="0" t="n">
        <v>3305</v>
      </c>
      <c r="B3088" s="15" t="n">
        <v>45536</v>
      </c>
      <c r="C3088" s="0" t="n">
        <v>2</v>
      </c>
      <c r="D3088" s="16" t="n">
        <v>14146</v>
      </c>
      <c r="E3088" s="16" t="n">
        <v>20</v>
      </c>
      <c r="F3088" s="16" t="n">
        <v>196</v>
      </c>
      <c r="G3088" s="16" t="n">
        <v>852</v>
      </c>
      <c r="H3088" s="16" t="n">
        <v>14</v>
      </c>
    </row>
    <row r="3089" customFormat="false" ht="15" hidden="false" customHeight="false" outlineLevel="0" collapsed="false">
      <c r="A3089" s="0" t="n">
        <v>3305</v>
      </c>
      <c r="B3089" s="15" t="n">
        <v>45627</v>
      </c>
      <c r="C3089" s="0" t="n">
        <v>2</v>
      </c>
      <c r="D3089" s="16" t="n">
        <v>14107</v>
      </c>
      <c r="E3089" s="16" t="n">
        <v>26</v>
      </c>
      <c r="F3089" s="16" t="n">
        <v>198</v>
      </c>
      <c r="G3089" s="16" t="n">
        <v>986</v>
      </c>
      <c r="H3089" s="16" t="n">
        <v>20</v>
      </c>
    </row>
    <row r="3090" customFormat="false" ht="15" hidden="false" customHeight="false" outlineLevel="0" collapsed="false">
      <c r="A3090" s="0" t="n">
        <v>3305</v>
      </c>
      <c r="B3090" s="15" t="n">
        <v>45717</v>
      </c>
      <c r="C3090" s="0" t="n">
        <v>2</v>
      </c>
      <c r="D3090" s="16" t="n">
        <v>14041</v>
      </c>
      <c r="E3090" s="16" t="n">
        <v>28</v>
      </c>
      <c r="F3090" s="16" t="n">
        <v>192</v>
      </c>
      <c r="G3090" s="16" t="n">
        <v>527</v>
      </c>
      <c r="H3090" s="16" t="n">
        <v>11</v>
      </c>
    </row>
    <row r="3091" customFormat="false" ht="15" hidden="false" customHeight="false" outlineLevel="0" collapsed="false">
      <c r="A3091" s="0" t="n">
        <v>3305</v>
      </c>
      <c r="B3091" s="15" t="n">
        <v>45809</v>
      </c>
      <c r="C3091" s="0" t="n">
        <v>2</v>
      </c>
      <c r="D3091" s="16" t="n">
        <v>14081</v>
      </c>
      <c r="E3091" s="16" t="n">
        <v>30</v>
      </c>
      <c r="F3091" s="16" t="n">
        <v>186</v>
      </c>
      <c r="G3091" s="16" t="n">
        <v>632</v>
      </c>
      <c r="H3091" s="16" t="n">
        <v>14</v>
      </c>
    </row>
    <row r="3092" customFormat="false" ht="15" hidden="false" customHeight="false" outlineLevel="0" collapsed="false">
      <c r="A3092" s="0" t="n">
        <v>3305</v>
      </c>
      <c r="B3092" s="15" t="n">
        <v>45901</v>
      </c>
      <c r="C3092" s="0" t="n">
        <v>2</v>
      </c>
      <c r="D3092" s="16" t="n">
        <v>14097</v>
      </c>
      <c r="E3092" s="16" t="n">
        <v>33</v>
      </c>
      <c r="F3092" s="16" t="n">
        <v>193</v>
      </c>
      <c r="G3092" s="16" t="n">
        <v>738</v>
      </c>
      <c r="H3092" s="16" t="n">
        <v>17</v>
      </c>
    </row>
    <row r="3093" customFormat="false" ht="15" hidden="false" customHeight="false" outlineLevel="0" collapsed="false">
      <c r="A3093" s="0" t="n">
        <v>3305</v>
      </c>
      <c r="B3093" s="15" t="n">
        <v>45992</v>
      </c>
      <c r="C3093" s="0" t="n">
        <v>2</v>
      </c>
      <c r="D3093" s="16" t="n">
        <v>14118</v>
      </c>
      <c r="E3093" s="16" t="n">
        <v>38</v>
      </c>
      <c r="F3093" s="16" t="n">
        <v>194</v>
      </c>
      <c r="G3093" s="16" t="n">
        <v>865</v>
      </c>
      <c r="H3093" s="16" t="n">
        <v>22</v>
      </c>
    </row>
    <row r="3094" customFormat="false" ht="15" hidden="false" customHeight="false" outlineLevel="0" collapsed="false">
      <c r="A3094" s="0" t="n">
        <v>3305</v>
      </c>
      <c r="B3094" s="15" t="n">
        <v>46082</v>
      </c>
      <c r="C3094" s="0" t="n">
        <v>2</v>
      </c>
      <c r="D3094" s="16" t="n">
        <v>14162</v>
      </c>
      <c r="E3094" s="16" t="n">
        <v>47</v>
      </c>
      <c r="F3094" s="16" t="n">
        <v>196</v>
      </c>
      <c r="G3094" s="16" t="n">
        <v>465</v>
      </c>
      <c r="H3094" s="16" t="n">
        <v>19</v>
      </c>
    </row>
    <row r="3095" customFormat="false" ht="15" hidden="false" customHeight="false" outlineLevel="0" collapsed="false">
      <c r="A3095" s="0" t="n">
        <v>3305</v>
      </c>
      <c r="B3095" s="15" t="n">
        <v>46174</v>
      </c>
      <c r="C3095" s="0" t="n">
        <v>2</v>
      </c>
      <c r="D3095" s="16" t="n">
        <v>14233</v>
      </c>
      <c r="E3095" s="16" t="n">
        <v>54</v>
      </c>
      <c r="F3095" s="16" t="n">
        <v>217</v>
      </c>
      <c r="G3095" s="16" t="n">
        <v>588</v>
      </c>
      <c r="H3095" s="16" t="n">
        <v>27</v>
      </c>
    </row>
    <row r="3096" customFormat="false" ht="15" hidden="false" customHeight="false" outlineLevel="0" collapsed="false">
      <c r="A3096" s="0" t="n">
        <v>3311</v>
      </c>
      <c r="B3096" s="15" t="n">
        <v>45078</v>
      </c>
      <c r="C3096" s="0" t="n">
        <v>1</v>
      </c>
      <c r="D3096" s="16" t="n">
        <v>2123</v>
      </c>
      <c r="E3096" s="16" t="n">
        <v>2</v>
      </c>
      <c r="F3096" s="16" t="n">
        <v>23</v>
      </c>
      <c r="G3096" s="16" t="n">
        <v>97</v>
      </c>
      <c r="H3096" s="16" t="n">
        <v>2</v>
      </c>
    </row>
    <row r="3097" customFormat="false" ht="15" hidden="false" customHeight="false" outlineLevel="0" collapsed="false">
      <c r="A3097" s="0" t="n">
        <v>3311</v>
      </c>
      <c r="B3097" s="15" t="n">
        <v>45170</v>
      </c>
      <c r="C3097" s="0" t="n">
        <v>1</v>
      </c>
      <c r="D3097" s="16" t="n">
        <v>2136</v>
      </c>
      <c r="E3097" s="16" t="n">
        <v>2</v>
      </c>
      <c r="F3097" s="16" t="n">
        <v>23</v>
      </c>
      <c r="G3097" s="16" t="n">
        <v>114</v>
      </c>
      <c r="H3097" s="16" t="n">
        <v>2</v>
      </c>
    </row>
    <row r="3098" customFormat="false" ht="15" hidden="false" customHeight="false" outlineLevel="0" collapsed="false">
      <c r="A3098" s="0" t="n">
        <v>3311</v>
      </c>
      <c r="B3098" s="15" t="n">
        <v>45261</v>
      </c>
      <c r="C3098" s="0" t="n">
        <v>1</v>
      </c>
      <c r="D3098" s="16" t="n">
        <v>2106</v>
      </c>
      <c r="E3098" s="16" t="n">
        <v>3</v>
      </c>
      <c r="F3098" s="16" t="n">
        <v>21</v>
      </c>
      <c r="G3098" s="16" t="n">
        <v>134</v>
      </c>
      <c r="H3098" s="16" t="n">
        <v>3</v>
      </c>
    </row>
    <row r="3099" customFormat="false" ht="15" hidden="false" customHeight="false" outlineLevel="0" collapsed="false">
      <c r="A3099" s="0" t="n">
        <v>3311</v>
      </c>
      <c r="B3099" s="15" t="n">
        <v>45352</v>
      </c>
      <c r="C3099" s="0" t="n">
        <v>1</v>
      </c>
      <c r="D3099" s="16" t="n">
        <v>2085</v>
      </c>
      <c r="E3099" s="16" t="n">
        <v>3</v>
      </c>
      <c r="F3099" s="16" t="n">
        <v>21</v>
      </c>
      <c r="G3099" s="16" t="n">
        <v>70</v>
      </c>
      <c r="H3099" s="16" t="n">
        <v>1</v>
      </c>
    </row>
    <row r="3100" customFormat="false" ht="15" hidden="false" customHeight="false" outlineLevel="0" collapsed="false">
      <c r="A3100" s="0" t="n">
        <v>3311</v>
      </c>
      <c r="B3100" s="15" t="n">
        <v>45444</v>
      </c>
      <c r="C3100" s="0" t="n">
        <v>1</v>
      </c>
      <c r="D3100" s="16" t="n">
        <v>2086</v>
      </c>
      <c r="E3100" s="16" t="n">
        <v>3</v>
      </c>
      <c r="F3100" s="16" t="n">
        <v>22</v>
      </c>
      <c r="G3100" s="16" t="n">
        <v>85</v>
      </c>
      <c r="H3100" s="16" t="n">
        <v>1</v>
      </c>
    </row>
    <row r="3101" customFormat="false" ht="15" hidden="false" customHeight="false" outlineLevel="0" collapsed="false">
      <c r="A3101" s="0" t="n">
        <v>3311</v>
      </c>
      <c r="B3101" s="15" t="n">
        <v>45536</v>
      </c>
      <c r="C3101" s="0" t="n">
        <v>1</v>
      </c>
      <c r="D3101" s="16" t="n">
        <v>2069</v>
      </c>
      <c r="E3101" s="16" t="n">
        <v>3</v>
      </c>
      <c r="F3101" s="16" t="n">
        <v>20</v>
      </c>
      <c r="G3101" s="16" t="n">
        <v>95</v>
      </c>
      <c r="H3101" s="16" t="n">
        <v>1</v>
      </c>
    </row>
    <row r="3102" customFormat="false" ht="15" hidden="false" customHeight="false" outlineLevel="0" collapsed="false">
      <c r="A3102" s="0" t="n">
        <v>3311</v>
      </c>
      <c r="B3102" s="15" t="n">
        <v>45627</v>
      </c>
      <c r="C3102" s="0" t="n">
        <v>1</v>
      </c>
      <c r="D3102" s="16" t="n">
        <v>2064</v>
      </c>
      <c r="E3102" s="16" t="n">
        <v>3</v>
      </c>
      <c r="F3102" s="16" t="n">
        <v>22</v>
      </c>
      <c r="G3102" s="16" t="n">
        <v>152</v>
      </c>
      <c r="H3102" s="16" t="n">
        <v>1</v>
      </c>
    </row>
    <row r="3103" customFormat="false" ht="15" hidden="false" customHeight="false" outlineLevel="0" collapsed="false">
      <c r="A3103" s="0" t="n">
        <v>3311</v>
      </c>
      <c r="B3103" s="15" t="n">
        <v>45717</v>
      </c>
      <c r="C3103" s="0" t="n">
        <v>1</v>
      </c>
      <c r="D3103" s="16" t="n">
        <v>2056</v>
      </c>
      <c r="E3103" s="16" t="n">
        <v>6</v>
      </c>
      <c r="F3103" s="16" t="n">
        <v>24</v>
      </c>
      <c r="G3103" s="16" t="n">
        <v>99</v>
      </c>
      <c r="H3103" s="16" t="n">
        <v>2</v>
      </c>
    </row>
    <row r="3104" customFormat="false" ht="15" hidden="false" customHeight="false" outlineLevel="0" collapsed="false">
      <c r="A3104" s="0" t="n">
        <v>3311</v>
      </c>
      <c r="B3104" s="15" t="n">
        <v>45809</v>
      </c>
      <c r="C3104" s="0" t="n">
        <v>1</v>
      </c>
      <c r="D3104" s="16" t="n">
        <v>2039</v>
      </c>
      <c r="E3104" s="16" t="n">
        <v>6</v>
      </c>
      <c r="F3104" s="16" t="n">
        <v>25</v>
      </c>
      <c r="G3104" s="16" t="n">
        <v>117</v>
      </c>
      <c r="H3104" s="16" t="n">
        <v>2</v>
      </c>
    </row>
    <row r="3105" customFormat="false" ht="15" hidden="false" customHeight="false" outlineLevel="0" collapsed="false">
      <c r="A3105" s="0" t="n">
        <v>3311</v>
      </c>
      <c r="B3105" s="15" t="n">
        <v>45901</v>
      </c>
      <c r="C3105" s="0" t="n">
        <v>1</v>
      </c>
      <c r="D3105" s="16" t="n">
        <v>2019</v>
      </c>
      <c r="E3105" s="16" t="n">
        <v>5</v>
      </c>
      <c r="F3105" s="16" t="n">
        <v>25</v>
      </c>
      <c r="G3105" s="16" t="n">
        <v>127</v>
      </c>
      <c r="H3105" s="16" t="n">
        <v>2</v>
      </c>
    </row>
    <row r="3106" customFormat="false" ht="15" hidden="false" customHeight="false" outlineLevel="0" collapsed="false">
      <c r="A3106" s="0" t="n">
        <v>3311</v>
      </c>
      <c r="B3106" s="15" t="n">
        <v>45992</v>
      </c>
      <c r="C3106" s="0" t="n">
        <v>1</v>
      </c>
      <c r="D3106" s="16" t="n">
        <v>2013</v>
      </c>
      <c r="E3106" s="16" t="n">
        <v>5</v>
      </c>
      <c r="F3106" s="16" t="n">
        <v>26</v>
      </c>
      <c r="G3106" s="16" t="n">
        <v>139</v>
      </c>
      <c r="H3106" s="16" t="n">
        <v>2</v>
      </c>
    </row>
    <row r="3107" customFormat="false" ht="15" hidden="false" customHeight="false" outlineLevel="0" collapsed="false">
      <c r="A3107" s="0" t="n">
        <v>3311</v>
      </c>
      <c r="B3107" s="15" t="n">
        <v>46082</v>
      </c>
      <c r="C3107" s="0" t="n">
        <v>1</v>
      </c>
      <c r="D3107" s="16" t="n">
        <v>1990</v>
      </c>
      <c r="E3107" s="16" t="n">
        <v>5</v>
      </c>
      <c r="F3107" s="16" t="n">
        <v>30</v>
      </c>
      <c r="G3107" s="16" t="n">
        <v>62</v>
      </c>
      <c r="H3107" s="16" t="n">
        <v>1</v>
      </c>
    </row>
    <row r="3108" customFormat="false" ht="15" hidden="false" customHeight="false" outlineLevel="0" collapsed="false">
      <c r="A3108" s="0" t="n">
        <v>3311</v>
      </c>
      <c r="B3108" s="15" t="n">
        <v>46174</v>
      </c>
      <c r="C3108" s="0" t="n">
        <v>1</v>
      </c>
      <c r="D3108" s="16" t="n">
        <v>2007</v>
      </c>
      <c r="E3108" s="16" t="n">
        <v>5</v>
      </c>
      <c r="F3108" s="16" t="n">
        <v>32</v>
      </c>
      <c r="G3108" s="16" t="n">
        <v>71</v>
      </c>
      <c r="H3108" s="16" t="n">
        <v>1</v>
      </c>
    </row>
    <row r="3109" customFormat="false" ht="15" hidden="false" customHeight="false" outlineLevel="0" collapsed="false">
      <c r="A3109" s="0" t="n">
        <v>3312</v>
      </c>
      <c r="B3109" s="15" t="n">
        <v>45078</v>
      </c>
      <c r="C3109" s="0" t="n">
        <v>1</v>
      </c>
      <c r="D3109" s="16" t="n">
        <v>1507</v>
      </c>
      <c r="E3109" s="16" t="n">
        <v>1</v>
      </c>
      <c r="F3109" s="16" t="n">
        <v>10</v>
      </c>
      <c r="G3109" s="16" t="n">
        <v>71</v>
      </c>
      <c r="H3109" s="16" t="n">
        <v>0</v>
      </c>
    </row>
    <row r="3110" customFormat="false" ht="15" hidden="false" customHeight="false" outlineLevel="0" collapsed="false">
      <c r="A3110" s="0" t="n">
        <v>3312</v>
      </c>
      <c r="B3110" s="15" t="n">
        <v>45170</v>
      </c>
      <c r="C3110" s="0" t="n">
        <v>1</v>
      </c>
      <c r="D3110" s="16" t="n">
        <v>1524</v>
      </c>
      <c r="E3110" s="16" t="n">
        <v>1</v>
      </c>
      <c r="F3110" s="16" t="n">
        <v>10</v>
      </c>
      <c r="G3110" s="16" t="n">
        <v>86</v>
      </c>
      <c r="H3110" s="16" t="n">
        <v>0</v>
      </c>
    </row>
    <row r="3111" customFormat="false" ht="15" hidden="false" customHeight="false" outlineLevel="0" collapsed="false">
      <c r="A3111" s="0" t="n">
        <v>3312</v>
      </c>
      <c r="B3111" s="15" t="n">
        <v>45261</v>
      </c>
      <c r="C3111" s="0" t="n">
        <v>1</v>
      </c>
      <c r="D3111" s="16" t="n">
        <v>1506</v>
      </c>
      <c r="E3111" s="16" t="n">
        <v>1</v>
      </c>
      <c r="F3111" s="16" t="n">
        <v>10</v>
      </c>
      <c r="G3111" s="16" t="n">
        <v>96</v>
      </c>
      <c r="H3111" s="16" t="n">
        <v>0</v>
      </c>
    </row>
    <row r="3112" customFormat="false" ht="15" hidden="false" customHeight="false" outlineLevel="0" collapsed="false">
      <c r="A3112" s="0" t="n">
        <v>3312</v>
      </c>
      <c r="B3112" s="15" t="n">
        <v>45352</v>
      </c>
      <c r="C3112" s="0" t="n">
        <v>1</v>
      </c>
      <c r="D3112" s="16" t="n">
        <v>1526</v>
      </c>
      <c r="E3112" s="16" t="n">
        <v>2</v>
      </c>
      <c r="F3112" s="16" t="n">
        <v>11</v>
      </c>
      <c r="G3112" s="16" t="n">
        <v>51</v>
      </c>
      <c r="H3112" s="16" t="n">
        <v>1</v>
      </c>
    </row>
    <row r="3113" customFormat="false" ht="15" hidden="false" customHeight="false" outlineLevel="0" collapsed="false">
      <c r="A3113" s="0" t="n">
        <v>3312</v>
      </c>
      <c r="B3113" s="15" t="n">
        <v>45444</v>
      </c>
      <c r="C3113" s="0" t="n">
        <v>1</v>
      </c>
      <c r="D3113" s="16" t="n">
        <v>1544</v>
      </c>
      <c r="E3113" s="16" t="n">
        <v>2</v>
      </c>
      <c r="F3113" s="16" t="n">
        <v>11</v>
      </c>
      <c r="G3113" s="16" t="n">
        <v>66</v>
      </c>
      <c r="H3113" s="16" t="n">
        <v>1</v>
      </c>
    </row>
    <row r="3114" customFormat="false" ht="15" hidden="false" customHeight="false" outlineLevel="0" collapsed="false">
      <c r="A3114" s="0" t="n">
        <v>3312</v>
      </c>
      <c r="B3114" s="15" t="n">
        <v>45536</v>
      </c>
      <c r="C3114" s="0" t="n">
        <v>1</v>
      </c>
      <c r="D3114" s="16" t="n">
        <v>1545</v>
      </c>
      <c r="E3114" s="16" t="n">
        <v>2</v>
      </c>
      <c r="F3114" s="16" t="n">
        <v>11</v>
      </c>
      <c r="G3114" s="16" t="n">
        <v>76</v>
      </c>
      <c r="H3114" s="16" t="n">
        <v>1</v>
      </c>
    </row>
    <row r="3115" customFormat="false" ht="15" hidden="false" customHeight="false" outlineLevel="0" collapsed="false">
      <c r="A3115" s="0" t="n">
        <v>3312</v>
      </c>
      <c r="B3115" s="15" t="n">
        <v>45627</v>
      </c>
      <c r="C3115" s="0" t="n">
        <v>1</v>
      </c>
      <c r="D3115" s="16" t="n">
        <v>1538</v>
      </c>
      <c r="E3115" s="16" t="n">
        <v>2</v>
      </c>
      <c r="F3115" s="16" t="n">
        <v>11</v>
      </c>
      <c r="G3115" s="16" t="n">
        <v>84</v>
      </c>
      <c r="H3115" s="16" t="n">
        <v>1</v>
      </c>
    </row>
    <row r="3116" customFormat="false" ht="15" hidden="false" customHeight="false" outlineLevel="0" collapsed="false">
      <c r="A3116" s="0" t="n">
        <v>3312</v>
      </c>
      <c r="B3116" s="15" t="n">
        <v>45717</v>
      </c>
      <c r="C3116" s="0" t="n">
        <v>1</v>
      </c>
      <c r="D3116" s="16" t="n">
        <v>1542</v>
      </c>
      <c r="E3116" s="16" t="n">
        <v>2</v>
      </c>
      <c r="F3116" s="16" t="n">
        <v>10</v>
      </c>
      <c r="G3116" s="16" t="n">
        <v>30</v>
      </c>
      <c r="H3116" s="16" t="n">
        <v>1</v>
      </c>
    </row>
    <row r="3117" customFormat="false" ht="15" hidden="false" customHeight="false" outlineLevel="0" collapsed="false">
      <c r="A3117" s="0" t="n">
        <v>3312</v>
      </c>
      <c r="B3117" s="15" t="n">
        <v>45809</v>
      </c>
      <c r="C3117" s="0" t="n">
        <v>1</v>
      </c>
      <c r="D3117" s="16" t="n">
        <v>1570</v>
      </c>
      <c r="E3117" s="16" t="n">
        <v>2</v>
      </c>
      <c r="F3117" s="16" t="n">
        <v>10</v>
      </c>
      <c r="G3117" s="16" t="n">
        <v>40</v>
      </c>
      <c r="H3117" s="16" t="n">
        <v>1</v>
      </c>
    </row>
    <row r="3118" customFormat="false" ht="15" hidden="false" customHeight="false" outlineLevel="0" collapsed="false">
      <c r="A3118" s="0" t="n">
        <v>3312</v>
      </c>
      <c r="B3118" s="15" t="n">
        <v>45901</v>
      </c>
      <c r="C3118" s="0" t="n">
        <v>1</v>
      </c>
      <c r="D3118" s="16" t="n">
        <v>1557</v>
      </c>
      <c r="E3118" s="16" t="n">
        <v>2</v>
      </c>
      <c r="F3118" s="16" t="n">
        <v>9</v>
      </c>
      <c r="G3118" s="16" t="n">
        <v>48</v>
      </c>
      <c r="H3118" s="16" t="n">
        <v>1</v>
      </c>
    </row>
    <row r="3119" customFormat="false" ht="15" hidden="false" customHeight="false" outlineLevel="0" collapsed="false">
      <c r="A3119" s="0" t="n">
        <v>3312</v>
      </c>
      <c r="B3119" s="15" t="n">
        <v>45992</v>
      </c>
      <c r="C3119" s="0" t="n">
        <v>1</v>
      </c>
      <c r="D3119" s="16" t="n">
        <v>1551</v>
      </c>
      <c r="E3119" s="16" t="n">
        <v>2</v>
      </c>
      <c r="F3119" s="16" t="n">
        <v>9</v>
      </c>
      <c r="G3119" s="16" t="n">
        <v>55</v>
      </c>
      <c r="H3119" s="16" t="n">
        <v>1</v>
      </c>
    </row>
    <row r="3120" customFormat="false" ht="15" hidden="false" customHeight="false" outlineLevel="0" collapsed="false">
      <c r="A3120" s="0" t="n">
        <v>3312</v>
      </c>
      <c r="B3120" s="15" t="n">
        <v>46082</v>
      </c>
      <c r="C3120" s="0" t="n">
        <v>1</v>
      </c>
      <c r="D3120" s="16" t="n">
        <v>1560</v>
      </c>
      <c r="E3120" s="16" t="n">
        <v>2</v>
      </c>
      <c r="F3120" s="16" t="n">
        <v>8</v>
      </c>
      <c r="G3120" s="16" t="n">
        <v>29</v>
      </c>
      <c r="H3120" s="16" t="n">
        <v>0</v>
      </c>
    </row>
    <row r="3121" customFormat="false" ht="15" hidden="false" customHeight="false" outlineLevel="0" collapsed="false">
      <c r="A3121" s="0" t="n">
        <v>3312</v>
      </c>
      <c r="B3121" s="15" t="n">
        <v>46174</v>
      </c>
      <c r="C3121" s="0" t="n">
        <v>1</v>
      </c>
      <c r="D3121" s="16" t="n">
        <v>1554</v>
      </c>
      <c r="E3121" s="16" t="n">
        <v>3</v>
      </c>
      <c r="F3121" s="16" t="n">
        <v>10</v>
      </c>
      <c r="G3121" s="16" t="n">
        <v>40</v>
      </c>
      <c r="H3121" s="16" t="n">
        <v>1</v>
      </c>
    </row>
    <row r="3122" customFormat="false" ht="15" hidden="false" customHeight="false" outlineLevel="0" collapsed="false">
      <c r="A3122" s="0" t="n">
        <v>3314</v>
      </c>
      <c r="B3122" s="15" t="n">
        <v>45078</v>
      </c>
      <c r="C3122" s="0" t="n">
        <v>1</v>
      </c>
      <c r="D3122" s="16" t="n">
        <v>864</v>
      </c>
      <c r="E3122" s="16" t="n">
        <v>5</v>
      </c>
      <c r="F3122" s="16" t="n">
        <v>7</v>
      </c>
      <c r="G3122" s="16" t="n">
        <v>61</v>
      </c>
      <c r="H3122" s="16" t="n">
        <v>4</v>
      </c>
    </row>
    <row r="3123" customFormat="false" ht="15" hidden="false" customHeight="false" outlineLevel="0" collapsed="false">
      <c r="A3123" s="0" t="n">
        <v>3314</v>
      </c>
      <c r="B3123" s="15" t="n">
        <v>45170</v>
      </c>
      <c r="C3123" s="0" t="n">
        <v>1</v>
      </c>
      <c r="D3123" s="16" t="n">
        <v>855</v>
      </c>
      <c r="E3123" s="16" t="n">
        <v>5</v>
      </c>
      <c r="F3123" s="16" t="n">
        <v>6</v>
      </c>
      <c r="G3123" s="16" t="n">
        <v>61</v>
      </c>
      <c r="H3123" s="16" t="n">
        <v>4</v>
      </c>
    </row>
    <row r="3124" customFormat="false" ht="15" hidden="false" customHeight="false" outlineLevel="0" collapsed="false">
      <c r="A3124" s="0" t="n">
        <v>3314</v>
      </c>
      <c r="B3124" s="15" t="n">
        <v>45261</v>
      </c>
      <c r="C3124" s="0" t="n">
        <v>1</v>
      </c>
      <c r="D3124" s="16" t="n">
        <v>860</v>
      </c>
      <c r="E3124" s="16" t="n">
        <v>4</v>
      </c>
      <c r="F3124" s="16" t="n">
        <v>6</v>
      </c>
      <c r="G3124" s="16" t="n">
        <v>72</v>
      </c>
      <c r="H3124" s="16" t="n">
        <v>3</v>
      </c>
    </row>
    <row r="3125" customFormat="false" ht="15" hidden="false" customHeight="false" outlineLevel="0" collapsed="false">
      <c r="A3125" s="0" t="n">
        <v>3314</v>
      </c>
      <c r="B3125" s="15" t="n">
        <v>45352</v>
      </c>
      <c r="C3125" s="0" t="n">
        <v>1</v>
      </c>
      <c r="D3125" s="16" t="n">
        <v>870</v>
      </c>
      <c r="E3125" s="16" t="n">
        <v>3</v>
      </c>
      <c r="F3125" s="16" t="n">
        <v>6</v>
      </c>
      <c r="G3125" s="16" t="n">
        <v>33</v>
      </c>
      <c r="H3125" s="16" t="n">
        <v>1</v>
      </c>
    </row>
    <row r="3126" customFormat="false" ht="15" hidden="false" customHeight="false" outlineLevel="0" collapsed="false">
      <c r="A3126" s="0" t="n">
        <v>3314</v>
      </c>
      <c r="B3126" s="15" t="n">
        <v>45444</v>
      </c>
      <c r="C3126" s="0" t="n">
        <v>1</v>
      </c>
      <c r="D3126" s="16" t="n">
        <v>876</v>
      </c>
      <c r="E3126" s="16" t="n">
        <v>3</v>
      </c>
      <c r="F3126" s="16" t="n">
        <v>6</v>
      </c>
      <c r="G3126" s="16" t="n">
        <v>37</v>
      </c>
      <c r="H3126" s="16" t="n">
        <v>1</v>
      </c>
    </row>
    <row r="3127" customFormat="false" ht="15" hidden="false" customHeight="false" outlineLevel="0" collapsed="false">
      <c r="A3127" s="0" t="n">
        <v>3314</v>
      </c>
      <c r="B3127" s="15" t="n">
        <v>45536</v>
      </c>
      <c r="C3127" s="0" t="n">
        <v>1</v>
      </c>
      <c r="D3127" s="16" t="n">
        <v>887</v>
      </c>
      <c r="E3127" s="16" t="n">
        <v>3</v>
      </c>
      <c r="F3127" s="16" t="n">
        <v>7</v>
      </c>
      <c r="G3127" s="16" t="n">
        <v>44</v>
      </c>
      <c r="H3127" s="16" t="n">
        <v>1</v>
      </c>
    </row>
    <row r="3128" customFormat="false" ht="15" hidden="false" customHeight="false" outlineLevel="0" collapsed="false">
      <c r="A3128" s="0" t="n">
        <v>3314</v>
      </c>
      <c r="B3128" s="15" t="n">
        <v>45627</v>
      </c>
      <c r="C3128" s="0" t="n">
        <v>1</v>
      </c>
      <c r="D3128" s="16" t="n">
        <v>873</v>
      </c>
      <c r="E3128" s="16" t="n">
        <v>4</v>
      </c>
      <c r="F3128" s="16" t="n">
        <v>7</v>
      </c>
      <c r="G3128" s="16" t="n">
        <v>50</v>
      </c>
      <c r="H3128" s="16" t="n">
        <v>2</v>
      </c>
    </row>
    <row r="3129" customFormat="false" ht="15" hidden="false" customHeight="false" outlineLevel="0" collapsed="false">
      <c r="A3129" s="0" t="n">
        <v>3314</v>
      </c>
      <c r="B3129" s="15" t="n">
        <v>45717</v>
      </c>
      <c r="C3129" s="0" t="n">
        <v>1</v>
      </c>
      <c r="D3129" s="16" t="n">
        <v>872</v>
      </c>
      <c r="E3129" s="16" t="n">
        <v>4</v>
      </c>
      <c r="F3129" s="16" t="n">
        <v>8</v>
      </c>
      <c r="G3129" s="16" t="n">
        <v>25</v>
      </c>
      <c r="H3129" s="16" t="n">
        <v>1</v>
      </c>
    </row>
    <row r="3130" customFormat="false" ht="15" hidden="false" customHeight="false" outlineLevel="0" collapsed="false">
      <c r="A3130" s="0" t="n">
        <v>3314</v>
      </c>
      <c r="B3130" s="15" t="n">
        <v>45809</v>
      </c>
      <c r="C3130" s="0" t="n">
        <v>1</v>
      </c>
      <c r="D3130" s="16" t="n">
        <v>881</v>
      </c>
      <c r="E3130" s="16" t="n">
        <v>4</v>
      </c>
      <c r="F3130" s="16" t="n">
        <v>10</v>
      </c>
      <c r="G3130" s="16" t="n">
        <v>30</v>
      </c>
      <c r="H3130" s="16" t="n">
        <v>1</v>
      </c>
    </row>
    <row r="3131" customFormat="false" ht="15" hidden="false" customHeight="false" outlineLevel="0" collapsed="false">
      <c r="A3131" s="0" t="n">
        <v>3314</v>
      </c>
      <c r="B3131" s="15" t="n">
        <v>45901</v>
      </c>
      <c r="C3131" s="0" t="n">
        <v>1</v>
      </c>
      <c r="D3131" s="16" t="n">
        <v>874</v>
      </c>
      <c r="E3131" s="16" t="n">
        <v>4</v>
      </c>
      <c r="F3131" s="16" t="n">
        <v>10</v>
      </c>
      <c r="G3131" s="16" t="n">
        <v>35</v>
      </c>
      <c r="H3131" s="16" t="n">
        <v>1</v>
      </c>
    </row>
    <row r="3132" customFormat="false" ht="15" hidden="false" customHeight="false" outlineLevel="0" collapsed="false">
      <c r="A3132" s="0" t="n">
        <v>3314</v>
      </c>
      <c r="B3132" s="15" t="n">
        <v>45992</v>
      </c>
      <c r="C3132" s="0" t="n">
        <v>1</v>
      </c>
      <c r="D3132" s="16" t="n">
        <v>882</v>
      </c>
      <c r="E3132" s="16" t="n">
        <v>4</v>
      </c>
      <c r="F3132" s="16" t="n">
        <v>11</v>
      </c>
      <c r="G3132" s="16" t="n">
        <v>40</v>
      </c>
      <c r="H3132" s="16" t="n">
        <v>1</v>
      </c>
    </row>
    <row r="3133" customFormat="false" ht="15" hidden="false" customHeight="false" outlineLevel="0" collapsed="false">
      <c r="A3133" s="0" t="n">
        <v>3314</v>
      </c>
      <c r="B3133" s="15" t="n">
        <v>46082</v>
      </c>
      <c r="C3133" s="0" t="n">
        <v>1</v>
      </c>
      <c r="D3133" s="16" t="n">
        <v>887</v>
      </c>
      <c r="E3133" s="16" t="n">
        <v>4</v>
      </c>
      <c r="F3133" s="16" t="n">
        <v>11</v>
      </c>
      <c r="G3133" s="16" t="n">
        <v>25</v>
      </c>
      <c r="H3133" s="16" t="n">
        <v>0</v>
      </c>
    </row>
    <row r="3134" customFormat="false" ht="15" hidden="false" customHeight="false" outlineLevel="0" collapsed="false">
      <c r="A3134" s="0" t="n">
        <v>3314</v>
      </c>
      <c r="B3134" s="15" t="n">
        <v>46174</v>
      </c>
      <c r="C3134" s="0" t="n">
        <v>1</v>
      </c>
      <c r="D3134" s="16" t="n">
        <v>889</v>
      </c>
      <c r="E3134" s="16" t="n">
        <v>4</v>
      </c>
      <c r="F3134" s="16" t="n">
        <v>11</v>
      </c>
      <c r="G3134" s="16" t="n">
        <v>30</v>
      </c>
      <c r="H3134" s="16" t="n">
        <v>0</v>
      </c>
    </row>
    <row r="3135" customFormat="false" ht="15" hidden="false" customHeight="false" outlineLevel="0" collapsed="false">
      <c r="A3135" s="0" t="n">
        <v>3315</v>
      </c>
      <c r="B3135" s="15" t="n">
        <v>45078</v>
      </c>
      <c r="C3135" s="0" t="n">
        <v>1</v>
      </c>
      <c r="D3135" s="16" t="n">
        <v>2675</v>
      </c>
      <c r="E3135" s="16" t="n">
        <v>0</v>
      </c>
      <c r="F3135" s="16" t="n">
        <v>38</v>
      </c>
      <c r="G3135" s="16" t="n">
        <v>137</v>
      </c>
      <c r="H3135" s="16" t="n">
        <v>0</v>
      </c>
    </row>
    <row r="3136" customFormat="false" ht="15" hidden="false" customHeight="false" outlineLevel="0" collapsed="false">
      <c r="A3136" s="0" t="n">
        <v>3315</v>
      </c>
      <c r="B3136" s="15" t="n">
        <v>45170</v>
      </c>
      <c r="C3136" s="0" t="n">
        <v>1</v>
      </c>
      <c r="D3136" s="16" t="n">
        <v>2667</v>
      </c>
      <c r="E3136" s="16" t="n">
        <v>0</v>
      </c>
      <c r="F3136" s="16" t="n">
        <v>37</v>
      </c>
      <c r="G3136" s="16" t="n">
        <v>158</v>
      </c>
      <c r="H3136" s="16" t="n">
        <v>0</v>
      </c>
    </row>
    <row r="3137" customFormat="false" ht="15" hidden="false" customHeight="false" outlineLevel="0" collapsed="false">
      <c r="A3137" s="0" t="n">
        <v>3315</v>
      </c>
      <c r="B3137" s="15" t="n">
        <v>45261</v>
      </c>
      <c r="C3137" s="0" t="n">
        <v>1</v>
      </c>
      <c r="D3137" s="16" t="n">
        <v>2643</v>
      </c>
      <c r="E3137" s="16" t="n">
        <v>0</v>
      </c>
      <c r="F3137" s="16" t="n">
        <v>37</v>
      </c>
      <c r="G3137" s="16" t="n">
        <v>177</v>
      </c>
      <c r="H3137" s="16" t="n">
        <v>0</v>
      </c>
    </row>
    <row r="3138" customFormat="false" ht="15" hidden="false" customHeight="false" outlineLevel="0" collapsed="false">
      <c r="A3138" s="0" t="n">
        <v>3315</v>
      </c>
      <c r="B3138" s="15" t="n">
        <v>45352</v>
      </c>
      <c r="C3138" s="0" t="n">
        <v>1</v>
      </c>
      <c r="D3138" s="16" t="n">
        <v>2648</v>
      </c>
      <c r="E3138" s="16" t="n">
        <v>0</v>
      </c>
      <c r="F3138" s="16" t="n">
        <v>36</v>
      </c>
      <c r="G3138" s="16" t="n">
        <v>87</v>
      </c>
      <c r="H3138" s="16" t="n">
        <v>0</v>
      </c>
    </row>
    <row r="3139" customFormat="false" ht="15" hidden="false" customHeight="false" outlineLevel="0" collapsed="false">
      <c r="A3139" s="0" t="n">
        <v>3315</v>
      </c>
      <c r="B3139" s="15" t="n">
        <v>45444</v>
      </c>
      <c r="C3139" s="0" t="n">
        <v>1</v>
      </c>
      <c r="D3139" s="16" t="n">
        <v>2650</v>
      </c>
      <c r="E3139" s="16" t="n">
        <v>0</v>
      </c>
      <c r="F3139" s="16" t="n">
        <v>38</v>
      </c>
      <c r="G3139" s="16" t="n">
        <v>101</v>
      </c>
      <c r="H3139" s="16" t="n">
        <v>0</v>
      </c>
    </row>
    <row r="3140" customFormat="false" ht="15" hidden="false" customHeight="false" outlineLevel="0" collapsed="false">
      <c r="A3140" s="0" t="n">
        <v>3315</v>
      </c>
      <c r="B3140" s="15" t="n">
        <v>45536</v>
      </c>
      <c r="C3140" s="0" t="n">
        <v>1</v>
      </c>
      <c r="D3140" s="16" t="n">
        <v>2626</v>
      </c>
      <c r="E3140" s="16" t="n">
        <v>0</v>
      </c>
      <c r="F3140" s="16" t="n">
        <v>37</v>
      </c>
      <c r="G3140" s="16" t="n">
        <v>114</v>
      </c>
      <c r="H3140" s="16" t="n">
        <v>0</v>
      </c>
    </row>
    <row r="3141" customFormat="false" ht="15" hidden="false" customHeight="false" outlineLevel="0" collapsed="false">
      <c r="A3141" s="0" t="n">
        <v>3315</v>
      </c>
      <c r="B3141" s="15" t="n">
        <v>45627</v>
      </c>
      <c r="C3141" s="0" t="n">
        <v>1</v>
      </c>
      <c r="D3141" s="16" t="n">
        <v>2630</v>
      </c>
      <c r="E3141" s="16" t="n">
        <v>1</v>
      </c>
      <c r="F3141" s="16" t="n">
        <v>37</v>
      </c>
      <c r="G3141" s="16" t="n">
        <v>135</v>
      </c>
      <c r="H3141" s="16" t="n">
        <v>1</v>
      </c>
    </row>
    <row r="3142" customFormat="false" ht="15" hidden="false" customHeight="false" outlineLevel="0" collapsed="false">
      <c r="A3142" s="0" t="n">
        <v>3315</v>
      </c>
      <c r="B3142" s="15" t="n">
        <v>45717</v>
      </c>
      <c r="C3142" s="0" t="n">
        <v>1</v>
      </c>
      <c r="D3142" s="16" t="n">
        <v>2631</v>
      </c>
      <c r="E3142" s="16" t="n">
        <v>2</v>
      </c>
      <c r="F3142" s="16" t="n">
        <v>37</v>
      </c>
      <c r="G3142" s="16" t="n">
        <v>63</v>
      </c>
      <c r="H3142" s="16" t="n">
        <v>2</v>
      </c>
    </row>
    <row r="3143" customFormat="false" ht="15" hidden="false" customHeight="false" outlineLevel="0" collapsed="false">
      <c r="A3143" s="0" t="n">
        <v>3315</v>
      </c>
      <c r="B3143" s="15" t="n">
        <v>45809</v>
      </c>
      <c r="C3143" s="0" t="n">
        <v>1</v>
      </c>
      <c r="D3143" s="16" t="n">
        <v>2645</v>
      </c>
      <c r="E3143" s="16" t="n">
        <v>2</v>
      </c>
      <c r="F3143" s="16" t="n">
        <v>37</v>
      </c>
      <c r="G3143" s="16" t="n">
        <v>84</v>
      </c>
      <c r="H3143" s="16" t="n">
        <v>2</v>
      </c>
    </row>
    <row r="3144" customFormat="false" ht="15" hidden="false" customHeight="false" outlineLevel="0" collapsed="false">
      <c r="A3144" s="0" t="n">
        <v>3315</v>
      </c>
      <c r="B3144" s="15" t="n">
        <v>45901</v>
      </c>
      <c r="C3144" s="0" t="n">
        <v>1</v>
      </c>
      <c r="D3144" s="16" t="n">
        <v>2636</v>
      </c>
      <c r="E3144" s="16" t="n">
        <v>2</v>
      </c>
      <c r="F3144" s="16" t="n">
        <v>39</v>
      </c>
      <c r="G3144" s="16" t="n">
        <v>92</v>
      </c>
      <c r="H3144" s="16" t="n">
        <v>2</v>
      </c>
    </row>
    <row r="3145" customFormat="false" ht="15" hidden="false" customHeight="false" outlineLevel="0" collapsed="false">
      <c r="A3145" s="0" t="n">
        <v>3315</v>
      </c>
      <c r="B3145" s="15" t="n">
        <v>45992</v>
      </c>
      <c r="C3145" s="0" t="n">
        <v>1</v>
      </c>
      <c r="D3145" s="16" t="n">
        <v>2627</v>
      </c>
      <c r="E3145" s="16" t="n">
        <v>2</v>
      </c>
      <c r="F3145" s="16" t="n">
        <v>40</v>
      </c>
      <c r="G3145" s="16" t="n">
        <v>110</v>
      </c>
      <c r="H3145" s="16" t="n">
        <v>2</v>
      </c>
    </row>
    <row r="3146" customFormat="false" ht="15" hidden="false" customHeight="false" outlineLevel="0" collapsed="false">
      <c r="A3146" s="0" t="n">
        <v>3315</v>
      </c>
      <c r="B3146" s="15" t="n">
        <v>46082</v>
      </c>
      <c r="C3146" s="0" t="n">
        <v>1</v>
      </c>
      <c r="D3146" s="16" t="n">
        <v>2668</v>
      </c>
      <c r="E3146" s="16" t="n">
        <v>2</v>
      </c>
      <c r="F3146" s="16" t="n">
        <v>39</v>
      </c>
      <c r="G3146" s="16" t="n">
        <v>70</v>
      </c>
      <c r="H3146" s="16" t="n">
        <v>1</v>
      </c>
    </row>
    <row r="3147" customFormat="false" ht="15" hidden="false" customHeight="false" outlineLevel="0" collapsed="false">
      <c r="A3147" s="0" t="n">
        <v>3315</v>
      </c>
      <c r="B3147" s="15" t="n">
        <v>46174</v>
      </c>
      <c r="C3147" s="0" t="n">
        <v>1</v>
      </c>
      <c r="D3147" s="16" t="n">
        <v>2673</v>
      </c>
      <c r="E3147" s="16" t="n">
        <v>3</v>
      </c>
      <c r="F3147" s="16" t="n">
        <v>43</v>
      </c>
      <c r="G3147" s="16" t="n">
        <v>89</v>
      </c>
      <c r="H3147" s="16" t="n">
        <v>2</v>
      </c>
    </row>
    <row r="3148" customFormat="false" ht="15" hidden="false" customHeight="false" outlineLevel="0" collapsed="false">
      <c r="A3148" s="0" t="n">
        <v>3318</v>
      </c>
      <c r="B3148" s="15" t="n">
        <v>45078</v>
      </c>
      <c r="C3148" s="0" t="n">
        <v>1</v>
      </c>
      <c r="D3148" s="16" t="n">
        <v>1843</v>
      </c>
      <c r="E3148" s="16" t="n">
        <v>0</v>
      </c>
      <c r="F3148" s="16" t="n">
        <v>19</v>
      </c>
      <c r="G3148" s="16" t="n">
        <v>90</v>
      </c>
      <c r="H3148" s="16" t="n">
        <v>0</v>
      </c>
    </row>
    <row r="3149" customFormat="false" ht="15" hidden="false" customHeight="false" outlineLevel="0" collapsed="false">
      <c r="A3149" s="0" t="n">
        <v>3318</v>
      </c>
      <c r="B3149" s="15" t="n">
        <v>45170</v>
      </c>
      <c r="C3149" s="0" t="n">
        <v>1</v>
      </c>
      <c r="D3149" s="16" t="n">
        <v>1824</v>
      </c>
      <c r="E3149" s="16" t="n">
        <v>0</v>
      </c>
      <c r="F3149" s="16" t="n">
        <v>20</v>
      </c>
      <c r="G3149" s="16" t="n">
        <v>108</v>
      </c>
      <c r="H3149" s="16" t="n">
        <v>0</v>
      </c>
    </row>
    <row r="3150" customFormat="false" ht="15" hidden="false" customHeight="false" outlineLevel="0" collapsed="false">
      <c r="A3150" s="0" t="n">
        <v>3318</v>
      </c>
      <c r="B3150" s="15" t="n">
        <v>45261</v>
      </c>
      <c r="C3150" s="0" t="n">
        <v>1</v>
      </c>
      <c r="D3150" s="16" t="n">
        <v>1809</v>
      </c>
      <c r="E3150" s="16" t="n">
        <v>2</v>
      </c>
      <c r="F3150" s="16" t="n">
        <v>20</v>
      </c>
      <c r="G3150" s="16" t="n">
        <v>126</v>
      </c>
      <c r="H3150" s="16" t="n">
        <v>2</v>
      </c>
    </row>
    <row r="3151" customFormat="false" ht="15" hidden="false" customHeight="false" outlineLevel="0" collapsed="false">
      <c r="A3151" s="0" t="n">
        <v>3318</v>
      </c>
      <c r="B3151" s="15" t="n">
        <v>45352</v>
      </c>
      <c r="C3151" s="0" t="n">
        <v>1</v>
      </c>
      <c r="D3151" s="16" t="n">
        <v>1806</v>
      </c>
      <c r="E3151" s="16" t="n">
        <v>2</v>
      </c>
      <c r="F3151" s="16" t="n">
        <v>18</v>
      </c>
      <c r="G3151" s="16" t="n">
        <v>66</v>
      </c>
      <c r="H3151" s="16" t="n">
        <v>1</v>
      </c>
    </row>
    <row r="3152" customFormat="false" ht="15" hidden="false" customHeight="false" outlineLevel="0" collapsed="false">
      <c r="A3152" s="0" t="n">
        <v>3318</v>
      </c>
      <c r="B3152" s="15" t="n">
        <v>45444</v>
      </c>
      <c r="C3152" s="0" t="n">
        <v>1</v>
      </c>
      <c r="D3152" s="16" t="n">
        <v>1773</v>
      </c>
      <c r="E3152" s="16" t="n">
        <v>2</v>
      </c>
      <c r="F3152" s="16" t="n">
        <v>18</v>
      </c>
      <c r="G3152" s="16" t="n">
        <v>77</v>
      </c>
      <c r="H3152" s="16" t="n">
        <v>1</v>
      </c>
    </row>
    <row r="3153" customFormat="false" ht="15" hidden="false" customHeight="false" outlineLevel="0" collapsed="false">
      <c r="A3153" s="0" t="n">
        <v>3318</v>
      </c>
      <c r="B3153" s="15" t="n">
        <v>45536</v>
      </c>
      <c r="C3153" s="0" t="n">
        <v>1</v>
      </c>
      <c r="D3153" s="16" t="n">
        <v>1788</v>
      </c>
      <c r="E3153" s="16" t="n">
        <v>2</v>
      </c>
      <c r="F3153" s="16" t="n">
        <v>20</v>
      </c>
      <c r="G3153" s="16" t="n">
        <v>98</v>
      </c>
      <c r="H3153" s="16" t="n">
        <v>1</v>
      </c>
    </row>
    <row r="3154" customFormat="false" ht="15" hidden="false" customHeight="false" outlineLevel="0" collapsed="false">
      <c r="A3154" s="0" t="n">
        <v>3318</v>
      </c>
      <c r="B3154" s="15" t="n">
        <v>45627</v>
      </c>
      <c r="C3154" s="0" t="n">
        <v>1</v>
      </c>
      <c r="D3154" s="16" t="n">
        <v>1780</v>
      </c>
      <c r="E3154" s="16" t="n">
        <v>2</v>
      </c>
      <c r="F3154" s="16" t="n">
        <v>20</v>
      </c>
      <c r="G3154" s="16" t="n">
        <v>113</v>
      </c>
      <c r="H3154" s="16" t="n">
        <v>1</v>
      </c>
    </row>
    <row r="3155" customFormat="false" ht="15" hidden="false" customHeight="false" outlineLevel="0" collapsed="false">
      <c r="A3155" s="0" t="n">
        <v>3318</v>
      </c>
      <c r="B3155" s="15" t="n">
        <v>45717</v>
      </c>
      <c r="C3155" s="0" t="n">
        <v>1</v>
      </c>
      <c r="D3155" s="16" t="n">
        <v>1781</v>
      </c>
      <c r="E3155" s="16" t="n">
        <v>2</v>
      </c>
      <c r="F3155" s="16" t="n">
        <v>20</v>
      </c>
      <c r="G3155" s="16" t="n">
        <v>62</v>
      </c>
      <c r="H3155" s="16" t="n">
        <v>0</v>
      </c>
    </row>
    <row r="3156" customFormat="false" ht="15" hidden="false" customHeight="false" outlineLevel="0" collapsed="false">
      <c r="A3156" s="0" t="n">
        <v>3318</v>
      </c>
      <c r="B3156" s="15" t="n">
        <v>45809</v>
      </c>
      <c r="C3156" s="0" t="n">
        <v>1</v>
      </c>
      <c r="D3156" s="16" t="n">
        <v>1786</v>
      </c>
      <c r="E3156" s="16" t="n">
        <v>2</v>
      </c>
      <c r="F3156" s="16" t="n">
        <v>18</v>
      </c>
      <c r="G3156" s="16" t="n">
        <v>79</v>
      </c>
      <c r="H3156" s="16" t="n">
        <v>0</v>
      </c>
    </row>
    <row r="3157" customFormat="false" ht="15" hidden="false" customHeight="false" outlineLevel="0" collapsed="false">
      <c r="A3157" s="0" t="n">
        <v>3318</v>
      </c>
      <c r="B3157" s="15" t="n">
        <v>45901</v>
      </c>
      <c r="C3157" s="0" t="n">
        <v>1</v>
      </c>
      <c r="D3157" s="16" t="n">
        <v>1772</v>
      </c>
      <c r="E3157" s="16" t="n">
        <v>2</v>
      </c>
      <c r="F3157" s="16" t="n">
        <v>18</v>
      </c>
      <c r="G3157" s="16" t="n">
        <v>86</v>
      </c>
      <c r="H3157" s="16" t="n">
        <v>0</v>
      </c>
    </row>
    <row r="3158" customFormat="false" ht="15" hidden="false" customHeight="false" outlineLevel="0" collapsed="false">
      <c r="A3158" s="0" t="n">
        <v>3318</v>
      </c>
      <c r="B3158" s="15" t="n">
        <v>45992</v>
      </c>
      <c r="C3158" s="0" t="n">
        <v>1</v>
      </c>
      <c r="D3158" s="16" t="n">
        <v>1775</v>
      </c>
      <c r="E3158" s="16" t="n">
        <v>3</v>
      </c>
      <c r="F3158" s="16" t="n">
        <v>17</v>
      </c>
      <c r="G3158" s="16" t="n">
        <v>100</v>
      </c>
      <c r="H3158" s="16" t="n">
        <v>0</v>
      </c>
    </row>
    <row r="3159" customFormat="false" ht="15" hidden="false" customHeight="false" outlineLevel="0" collapsed="false">
      <c r="A3159" s="0" t="n">
        <v>3318</v>
      </c>
      <c r="B3159" s="15" t="n">
        <v>46082</v>
      </c>
      <c r="C3159" s="0" t="n">
        <v>1</v>
      </c>
      <c r="D3159" s="16" t="n">
        <v>1786</v>
      </c>
      <c r="E3159" s="16" t="n">
        <v>5</v>
      </c>
      <c r="F3159" s="16" t="n">
        <v>19</v>
      </c>
      <c r="G3159" s="16" t="n">
        <v>52</v>
      </c>
      <c r="H3159" s="16" t="n">
        <v>2</v>
      </c>
    </row>
    <row r="3160" customFormat="false" ht="15" hidden="false" customHeight="false" outlineLevel="0" collapsed="false">
      <c r="A3160" s="0" t="n">
        <v>3318</v>
      </c>
      <c r="B3160" s="15" t="n">
        <v>46174</v>
      </c>
      <c r="C3160" s="0" t="n">
        <v>1</v>
      </c>
      <c r="D3160" s="16" t="n">
        <v>1784</v>
      </c>
      <c r="E3160" s="16" t="n">
        <v>5</v>
      </c>
      <c r="F3160" s="16" t="n">
        <v>18</v>
      </c>
      <c r="G3160" s="16" t="n">
        <v>70</v>
      </c>
      <c r="H3160" s="16" t="n">
        <v>2</v>
      </c>
    </row>
    <row r="3161" customFormat="false" ht="15" hidden="false" customHeight="false" outlineLevel="0" collapsed="false">
      <c r="A3161" s="0" t="n">
        <v>3319</v>
      </c>
      <c r="B3161" s="15" t="n">
        <v>45078</v>
      </c>
      <c r="C3161" s="0" t="n">
        <v>1</v>
      </c>
      <c r="D3161" s="16" t="n">
        <v>639</v>
      </c>
      <c r="E3161" s="16" t="n">
        <v>0</v>
      </c>
      <c r="F3161" s="16" t="n">
        <v>5</v>
      </c>
      <c r="G3161" s="16" t="n">
        <v>35</v>
      </c>
      <c r="H3161" s="16" t="n">
        <v>0</v>
      </c>
    </row>
    <row r="3162" customFormat="false" ht="15" hidden="false" customHeight="false" outlineLevel="0" collapsed="false">
      <c r="A3162" s="0" t="n">
        <v>3319</v>
      </c>
      <c r="B3162" s="15" t="n">
        <v>45170</v>
      </c>
      <c r="C3162" s="0" t="n">
        <v>1</v>
      </c>
      <c r="D3162" s="16" t="n">
        <v>653</v>
      </c>
      <c r="E3162" s="16" t="n">
        <v>0</v>
      </c>
      <c r="F3162" s="16" t="n">
        <v>5</v>
      </c>
      <c r="G3162" s="16" t="n">
        <v>44</v>
      </c>
      <c r="H3162" s="16" t="n">
        <v>0</v>
      </c>
    </row>
    <row r="3163" customFormat="false" ht="15" hidden="false" customHeight="false" outlineLevel="0" collapsed="false">
      <c r="A3163" s="0" t="n">
        <v>3319</v>
      </c>
      <c r="B3163" s="15" t="n">
        <v>45261</v>
      </c>
      <c r="C3163" s="0" t="n">
        <v>1</v>
      </c>
      <c r="D3163" s="16" t="n">
        <v>653</v>
      </c>
      <c r="E3163" s="16" t="n">
        <v>0</v>
      </c>
      <c r="F3163" s="16" t="n">
        <v>5</v>
      </c>
      <c r="G3163" s="16" t="n">
        <v>54</v>
      </c>
      <c r="H3163" s="16" t="n">
        <v>0</v>
      </c>
    </row>
    <row r="3164" customFormat="false" ht="15" hidden="false" customHeight="false" outlineLevel="0" collapsed="false">
      <c r="A3164" s="0" t="n">
        <v>3319</v>
      </c>
      <c r="B3164" s="15" t="n">
        <v>45352</v>
      </c>
      <c r="C3164" s="0" t="n">
        <v>1</v>
      </c>
      <c r="D3164" s="16" t="n">
        <v>658</v>
      </c>
      <c r="E3164" s="16" t="n">
        <v>0</v>
      </c>
      <c r="F3164" s="16" t="n">
        <v>5</v>
      </c>
      <c r="G3164" s="16" t="n">
        <v>30</v>
      </c>
      <c r="H3164" s="16" t="n">
        <v>0</v>
      </c>
    </row>
    <row r="3165" customFormat="false" ht="15" hidden="false" customHeight="false" outlineLevel="0" collapsed="false">
      <c r="A3165" s="0" t="n">
        <v>3319</v>
      </c>
      <c r="B3165" s="15" t="n">
        <v>45444</v>
      </c>
      <c r="C3165" s="0" t="n">
        <v>1</v>
      </c>
      <c r="D3165" s="16" t="n">
        <v>655</v>
      </c>
      <c r="E3165" s="16" t="n">
        <v>0</v>
      </c>
      <c r="F3165" s="16" t="n">
        <v>5</v>
      </c>
      <c r="G3165" s="16" t="n">
        <v>38</v>
      </c>
      <c r="H3165" s="16" t="n">
        <v>0</v>
      </c>
    </row>
    <row r="3166" customFormat="false" ht="15" hidden="false" customHeight="false" outlineLevel="0" collapsed="false">
      <c r="A3166" s="0" t="n">
        <v>3319</v>
      </c>
      <c r="B3166" s="15" t="n">
        <v>45536</v>
      </c>
      <c r="C3166" s="0" t="n">
        <v>1</v>
      </c>
      <c r="D3166" s="16" t="n">
        <v>657</v>
      </c>
      <c r="E3166" s="16" t="n">
        <v>0</v>
      </c>
      <c r="F3166" s="16" t="n">
        <v>5</v>
      </c>
      <c r="G3166" s="16" t="n">
        <v>43</v>
      </c>
      <c r="H3166" s="16" t="n">
        <v>0</v>
      </c>
    </row>
    <row r="3167" customFormat="false" ht="15" hidden="false" customHeight="false" outlineLevel="0" collapsed="false">
      <c r="A3167" s="0" t="n">
        <v>3319</v>
      </c>
      <c r="B3167" s="15" t="n">
        <v>45627</v>
      </c>
      <c r="C3167" s="0" t="n">
        <v>1</v>
      </c>
      <c r="D3167" s="16" t="n">
        <v>655</v>
      </c>
      <c r="E3167" s="16" t="n">
        <v>0</v>
      </c>
      <c r="F3167" s="16" t="n">
        <v>6</v>
      </c>
      <c r="G3167" s="16" t="n">
        <v>46</v>
      </c>
      <c r="H3167" s="16" t="n">
        <v>0</v>
      </c>
    </row>
    <row r="3168" customFormat="false" ht="15" hidden="false" customHeight="false" outlineLevel="0" collapsed="false">
      <c r="A3168" s="0" t="n">
        <v>3319</v>
      </c>
      <c r="B3168" s="15" t="n">
        <v>45717</v>
      </c>
      <c r="C3168" s="0" t="n">
        <v>1</v>
      </c>
      <c r="D3168" s="16" t="n">
        <v>654</v>
      </c>
      <c r="E3168" s="16" t="n">
        <v>0</v>
      </c>
      <c r="F3168" s="16" t="n">
        <v>5</v>
      </c>
      <c r="G3168" s="16" t="n">
        <v>20</v>
      </c>
      <c r="H3168" s="16" t="n">
        <v>0</v>
      </c>
    </row>
    <row r="3169" customFormat="false" ht="15" hidden="false" customHeight="false" outlineLevel="0" collapsed="false">
      <c r="A3169" s="0" t="n">
        <v>3319</v>
      </c>
      <c r="B3169" s="15" t="n">
        <v>45809</v>
      </c>
      <c r="C3169" s="0" t="n">
        <v>1</v>
      </c>
      <c r="D3169" s="16" t="n">
        <v>648</v>
      </c>
      <c r="E3169" s="16" t="n">
        <v>0</v>
      </c>
      <c r="F3169" s="16" t="n">
        <v>6</v>
      </c>
      <c r="G3169" s="16" t="n">
        <v>25</v>
      </c>
      <c r="H3169" s="16" t="n">
        <v>0</v>
      </c>
    </row>
    <row r="3170" customFormat="false" ht="15" hidden="false" customHeight="false" outlineLevel="0" collapsed="false">
      <c r="A3170" s="0" t="n">
        <v>3319</v>
      </c>
      <c r="B3170" s="15" t="n">
        <v>45901</v>
      </c>
      <c r="C3170" s="0" t="n">
        <v>1</v>
      </c>
      <c r="D3170" s="16" t="n">
        <v>637</v>
      </c>
      <c r="E3170" s="16" t="n">
        <v>0</v>
      </c>
      <c r="F3170" s="16" t="n">
        <v>6</v>
      </c>
      <c r="G3170" s="16" t="n">
        <v>26</v>
      </c>
      <c r="H3170" s="16" t="n">
        <v>0</v>
      </c>
    </row>
    <row r="3171" customFormat="false" ht="15" hidden="false" customHeight="false" outlineLevel="0" collapsed="false">
      <c r="A3171" s="0" t="n">
        <v>3319</v>
      </c>
      <c r="B3171" s="15" t="n">
        <v>45992</v>
      </c>
      <c r="C3171" s="0" t="n">
        <v>1</v>
      </c>
      <c r="D3171" s="16" t="n">
        <v>634</v>
      </c>
      <c r="E3171" s="16" t="n">
        <v>0</v>
      </c>
      <c r="F3171" s="16" t="n">
        <v>5</v>
      </c>
      <c r="G3171" s="16" t="n">
        <v>27</v>
      </c>
      <c r="H3171" s="16" t="n">
        <v>0</v>
      </c>
    </row>
    <row r="3172" customFormat="false" ht="15" hidden="false" customHeight="false" outlineLevel="0" collapsed="false">
      <c r="A3172" s="0" t="n">
        <v>3319</v>
      </c>
      <c r="B3172" s="15" t="n">
        <v>46082</v>
      </c>
      <c r="C3172" s="0" t="n">
        <v>1</v>
      </c>
      <c r="D3172" s="16" t="n">
        <v>637</v>
      </c>
      <c r="E3172" s="16" t="n">
        <v>0</v>
      </c>
      <c r="F3172" s="16" t="n">
        <v>5</v>
      </c>
      <c r="G3172" s="16" t="n">
        <v>15</v>
      </c>
      <c r="H3172" s="16" t="n">
        <v>0</v>
      </c>
    </row>
    <row r="3173" customFormat="false" ht="15" hidden="false" customHeight="false" outlineLevel="0" collapsed="false">
      <c r="A3173" s="0" t="n">
        <v>3319</v>
      </c>
      <c r="B3173" s="15" t="n">
        <v>46174</v>
      </c>
      <c r="C3173" s="0" t="n">
        <v>1</v>
      </c>
      <c r="D3173" s="16" t="n">
        <v>640</v>
      </c>
      <c r="E3173" s="16" t="n">
        <v>0</v>
      </c>
      <c r="F3173" s="16" t="n">
        <v>4</v>
      </c>
      <c r="G3173" s="16" t="n">
        <v>18</v>
      </c>
      <c r="H3173" s="16" t="n">
        <v>0</v>
      </c>
    </row>
    <row r="3174" customFormat="false" ht="15" hidden="false" customHeight="false" outlineLevel="0" collapsed="false">
      <c r="A3174" s="0" t="n">
        <v>3321</v>
      </c>
      <c r="B3174" s="15" t="n">
        <v>45078</v>
      </c>
      <c r="C3174" s="0" t="n">
        <v>3</v>
      </c>
      <c r="D3174" s="16" t="n">
        <v>2012</v>
      </c>
      <c r="E3174" s="16" t="n">
        <v>4</v>
      </c>
      <c r="F3174" s="16" t="n">
        <v>35</v>
      </c>
      <c r="G3174" s="16" t="n">
        <v>119</v>
      </c>
      <c r="H3174" s="16" t="n">
        <v>3</v>
      </c>
    </row>
    <row r="3175" customFormat="false" ht="15" hidden="false" customHeight="false" outlineLevel="0" collapsed="false">
      <c r="A3175" s="0" t="n">
        <v>3321</v>
      </c>
      <c r="B3175" s="15" t="n">
        <v>45170</v>
      </c>
      <c r="C3175" s="0" t="n">
        <v>3</v>
      </c>
      <c r="D3175" s="16" t="n">
        <v>2048</v>
      </c>
      <c r="E3175" s="16" t="n">
        <v>4</v>
      </c>
      <c r="F3175" s="16" t="n">
        <v>35</v>
      </c>
      <c r="G3175" s="16" t="n">
        <v>147</v>
      </c>
      <c r="H3175" s="16" t="n">
        <v>3</v>
      </c>
    </row>
    <row r="3176" customFormat="false" ht="15" hidden="false" customHeight="false" outlineLevel="0" collapsed="false">
      <c r="A3176" s="0" t="n">
        <v>3321</v>
      </c>
      <c r="B3176" s="15" t="n">
        <v>45261</v>
      </c>
      <c r="C3176" s="0" t="n">
        <v>3</v>
      </c>
      <c r="D3176" s="16" t="n">
        <v>2082</v>
      </c>
      <c r="E3176" s="16" t="n">
        <v>4</v>
      </c>
      <c r="F3176" s="16" t="n">
        <v>35</v>
      </c>
      <c r="G3176" s="16" t="n">
        <v>178</v>
      </c>
      <c r="H3176" s="16" t="n">
        <v>3</v>
      </c>
    </row>
    <row r="3177" customFormat="false" ht="15" hidden="false" customHeight="false" outlineLevel="0" collapsed="false">
      <c r="A3177" s="0" t="n">
        <v>3321</v>
      </c>
      <c r="B3177" s="15" t="n">
        <v>45352</v>
      </c>
      <c r="C3177" s="0" t="n">
        <v>3</v>
      </c>
      <c r="D3177" s="16" t="n">
        <v>2084</v>
      </c>
      <c r="E3177" s="16" t="n">
        <v>4</v>
      </c>
      <c r="F3177" s="16" t="n">
        <v>37</v>
      </c>
      <c r="G3177" s="16" t="n">
        <v>103</v>
      </c>
      <c r="H3177" s="16" t="n">
        <v>3</v>
      </c>
    </row>
    <row r="3178" customFormat="false" ht="15" hidden="false" customHeight="false" outlineLevel="0" collapsed="false">
      <c r="A3178" s="0" t="n">
        <v>3321</v>
      </c>
      <c r="B3178" s="15" t="n">
        <v>45444</v>
      </c>
      <c r="C3178" s="0" t="n">
        <v>3</v>
      </c>
      <c r="D3178" s="16" t="n">
        <v>2100</v>
      </c>
      <c r="E3178" s="16" t="n">
        <v>6</v>
      </c>
      <c r="F3178" s="16" t="n">
        <v>37</v>
      </c>
      <c r="G3178" s="16" t="n">
        <v>131</v>
      </c>
      <c r="H3178" s="16" t="n">
        <v>5</v>
      </c>
    </row>
    <row r="3179" customFormat="false" ht="15" hidden="false" customHeight="false" outlineLevel="0" collapsed="false">
      <c r="A3179" s="0" t="n">
        <v>3321</v>
      </c>
      <c r="B3179" s="15" t="n">
        <v>45536</v>
      </c>
      <c r="C3179" s="0" t="n">
        <v>3</v>
      </c>
      <c r="D3179" s="16" t="n">
        <v>2100</v>
      </c>
      <c r="E3179" s="16" t="n">
        <v>7</v>
      </c>
      <c r="F3179" s="16" t="n">
        <v>39</v>
      </c>
      <c r="G3179" s="16" t="n">
        <v>146</v>
      </c>
      <c r="H3179" s="16" t="n">
        <v>6</v>
      </c>
    </row>
    <row r="3180" customFormat="false" ht="15" hidden="false" customHeight="false" outlineLevel="0" collapsed="false">
      <c r="A3180" s="0" t="n">
        <v>3321</v>
      </c>
      <c r="B3180" s="15" t="n">
        <v>45627</v>
      </c>
      <c r="C3180" s="0" t="n">
        <v>3</v>
      </c>
      <c r="D3180" s="16" t="n">
        <v>2137</v>
      </c>
      <c r="E3180" s="16" t="n">
        <v>8</v>
      </c>
      <c r="F3180" s="16" t="n">
        <v>42</v>
      </c>
      <c r="G3180" s="16" t="n">
        <v>178</v>
      </c>
      <c r="H3180" s="16" t="n">
        <v>7</v>
      </c>
    </row>
    <row r="3181" customFormat="false" ht="15" hidden="false" customHeight="false" outlineLevel="0" collapsed="false">
      <c r="A3181" s="0" t="n">
        <v>3321</v>
      </c>
      <c r="B3181" s="15" t="n">
        <v>45717</v>
      </c>
      <c r="C3181" s="0" t="n">
        <v>3</v>
      </c>
      <c r="D3181" s="16" t="n">
        <v>2161</v>
      </c>
      <c r="E3181" s="16" t="n">
        <v>9</v>
      </c>
      <c r="F3181" s="16" t="n">
        <v>46</v>
      </c>
      <c r="G3181" s="16" t="n">
        <v>91</v>
      </c>
      <c r="H3181" s="16" t="n">
        <v>4</v>
      </c>
    </row>
    <row r="3182" customFormat="false" ht="15" hidden="false" customHeight="false" outlineLevel="0" collapsed="false">
      <c r="A3182" s="0" t="n">
        <v>3321</v>
      </c>
      <c r="B3182" s="15" t="n">
        <v>45809</v>
      </c>
      <c r="C3182" s="0" t="n">
        <v>3</v>
      </c>
      <c r="D3182" s="16" t="n">
        <v>2172</v>
      </c>
      <c r="E3182" s="16" t="n">
        <v>10</v>
      </c>
      <c r="F3182" s="16" t="n">
        <v>46</v>
      </c>
      <c r="G3182" s="16" t="n">
        <v>121</v>
      </c>
      <c r="H3182" s="16" t="n">
        <v>5</v>
      </c>
    </row>
    <row r="3183" customFormat="false" ht="15" hidden="false" customHeight="false" outlineLevel="0" collapsed="false">
      <c r="A3183" s="0" t="n">
        <v>3321</v>
      </c>
      <c r="B3183" s="15" t="n">
        <v>45901</v>
      </c>
      <c r="C3183" s="0" t="n">
        <v>3</v>
      </c>
      <c r="D3183" s="16" t="n">
        <v>2208</v>
      </c>
      <c r="E3183" s="16" t="n">
        <v>13</v>
      </c>
      <c r="F3183" s="16" t="n">
        <v>45</v>
      </c>
      <c r="G3183" s="16" t="n">
        <v>144</v>
      </c>
      <c r="H3183" s="16" t="n">
        <v>8</v>
      </c>
    </row>
    <row r="3184" customFormat="false" ht="15" hidden="false" customHeight="false" outlineLevel="0" collapsed="false">
      <c r="A3184" s="0" t="n">
        <v>3321</v>
      </c>
      <c r="B3184" s="15" t="n">
        <v>45992</v>
      </c>
      <c r="C3184" s="0" t="n">
        <v>3</v>
      </c>
      <c r="D3184" s="16" t="n">
        <v>2235</v>
      </c>
      <c r="E3184" s="16" t="n">
        <v>16</v>
      </c>
      <c r="F3184" s="16" t="n">
        <v>50</v>
      </c>
      <c r="G3184" s="16" t="n">
        <v>172</v>
      </c>
      <c r="H3184" s="16" t="n">
        <v>10</v>
      </c>
    </row>
    <row r="3185" customFormat="false" ht="15" hidden="false" customHeight="false" outlineLevel="0" collapsed="false">
      <c r="A3185" s="0" t="n">
        <v>3321</v>
      </c>
      <c r="B3185" s="15" t="n">
        <v>46082</v>
      </c>
      <c r="C3185" s="0" t="n">
        <v>3</v>
      </c>
      <c r="D3185" s="16" t="n">
        <v>2251</v>
      </c>
      <c r="E3185" s="16" t="n">
        <v>19</v>
      </c>
      <c r="F3185" s="16" t="n">
        <v>50</v>
      </c>
      <c r="G3185" s="16" t="n">
        <v>104</v>
      </c>
      <c r="H3185" s="16" t="n">
        <v>10</v>
      </c>
    </row>
    <row r="3186" customFormat="false" ht="15" hidden="false" customHeight="false" outlineLevel="0" collapsed="false">
      <c r="A3186" s="0" t="n">
        <v>3321</v>
      </c>
      <c r="B3186" s="15" t="n">
        <v>46174</v>
      </c>
      <c r="C3186" s="0" t="n">
        <v>3</v>
      </c>
      <c r="D3186" s="16" t="n">
        <v>2259</v>
      </c>
      <c r="E3186" s="16" t="n">
        <v>25</v>
      </c>
      <c r="F3186" s="16" t="n">
        <v>54</v>
      </c>
      <c r="G3186" s="16" t="n">
        <v>132</v>
      </c>
      <c r="H3186" s="16" t="n">
        <v>16</v>
      </c>
    </row>
    <row r="3187" customFormat="false" ht="15" hidden="false" customHeight="false" outlineLevel="0" collapsed="false">
      <c r="A3187" s="0" t="n">
        <v>3324</v>
      </c>
      <c r="B3187" s="15" t="n">
        <v>45078</v>
      </c>
      <c r="C3187" s="0" t="n">
        <v>1</v>
      </c>
      <c r="D3187" s="16" t="n">
        <v>975</v>
      </c>
      <c r="E3187" s="16" t="n">
        <v>0</v>
      </c>
      <c r="F3187" s="16" t="n">
        <v>12</v>
      </c>
      <c r="G3187" s="16" t="n">
        <v>33</v>
      </c>
      <c r="H3187" s="16" t="n">
        <v>0</v>
      </c>
    </row>
    <row r="3188" customFormat="false" ht="15" hidden="false" customHeight="false" outlineLevel="0" collapsed="false">
      <c r="A3188" s="0" t="n">
        <v>3324</v>
      </c>
      <c r="B3188" s="15" t="n">
        <v>45170</v>
      </c>
      <c r="C3188" s="0" t="n">
        <v>1</v>
      </c>
      <c r="D3188" s="16" t="n">
        <v>980</v>
      </c>
      <c r="E3188" s="16" t="n">
        <v>0</v>
      </c>
      <c r="F3188" s="16" t="n">
        <v>11</v>
      </c>
      <c r="G3188" s="16" t="n">
        <v>41</v>
      </c>
      <c r="H3188" s="16" t="n">
        <v>0</v>
      </c>
    </row>
    <row r="3189" customFormat="false" ht="15" hidden="false" customHeight="false" outlineLevel="0" collapsed="false">
      <c r="A3189" s="0" t="n">
        <v>3324</v>
      </c>
      <c r="B3189" s="15" t="n">
        <v>45261</v>
      </c>
      <c r="C3189" s="0" t="n">
        <v>1</v>
      </c>
      <c r="D3189" s="16" t="n">
        <v>986</v>
      </c>
      <c r="E3189" s="16" t="n">
        <v>0</v>
      </c>
      <c r="F3189" s="16" t="n">
        <v>13</v>
      </c>
      <c r="G3189" s="16" t="n">
        <v>50</v>
      </c>
      <c r="H3189" s="16" t="n">
        <v>0</v>
      </c>
    </row>
    <row r="3190" customFormat="false" ht="15" hidden="false" customHeight="false" outlineLevel="0" collapsed="false">
      <c r="A3190" s="0" t="n">
        <v>3324</v>
      </c>
      <c r="B3190" s="15" t="n">
        <v>45352</v>
      </c>
      <c r="C3190" s="0" t="n">
        <v>1</v>
      </c>
      <c r="D3190" s="16" t="n">
        <v>989</v>
      </c>
      <c r="E3190" s="16" t="n">
        <v>0</v>
      </c>
      <c r="F3190" s="16" t="n">
        <v>12</v>
      </c>
      <c r="G3190" s="16" t="n">
        <v>26</v>
      </c>
      <c r="H3190" s="16" t="n">
        <v>0</v>
      </c>
    </row>
    <row r="3191" customFormat="false" ht="15" hidden="false" customHeight="false" outlineLevel="0" collapsed="false">
      <c r="A3191" s="0" t="n">
        <v>3324</v>
      </c>
      <c r="B3191" s="15" t="n">
        <v>45444</v>
      </c>
      <c r="C3191" s="0" t="n">
        <v>1</v>
      </c>
      <c r="D3191" s="16" t="n">
        <v>981</v>
      </c>
      <c r="E3191" s="16" t="n">
        <v>0</v>
      </c>
      <c r="F3191" s="16" t="n">
        <v>13</v>
      </c>
      <c r="G3191" s="16" t="n">
        <v>32</v>
      </c>
      <c r="H3191" s="16" t="n">
        <v>0</v>
      </c>
    </row>
    <row r="3192" customFormat="false" ht="15" hidden="false" customHeight="false" outlineLevel="0" collapsed="false">
      <c r="A3192" s="0" t="n">
        <v>3324</v>
      </c>
      <c r="B3192" s="15" t="n">
        <v>45536</v>
      </c>
      <c r="C3192" s="0" t="n">
        <v>1</v>
      </c>
      <c r="D3192" s="16" t="n">
        <v>978</v>
      </c>
      <c r="E3192" s="16" t="n">
        <v>0</v>
      </c>
      <c r="F3192" s="16" t="n">
        <v>12</v>
      </c>
      <c r="G3192" s="16" t="n">
        <v>38</v>
      </c>
      <c r="H3192" s="16" t="n">
        <v>0</v>
      </c>
    </row>
    <row r="3193" customFormat="false" ht="15" hidden="false" customHeight="false" outlineLevel="0" collapsed="false">
      <c r="A3193" s="0" t="n">
        <v>3324</v>
      </c>
      <c r="B3193" s="15" t="n">
        <v>45627</v>
      </c>
      <c r="C3193" s="0" t="n">
        <v>1</v>
      </c>
      <c r="D3193" s="16" t="n">
        <v>988</v>
      </c>
      <c r="E3193" s="16" t="n">
        <v>1</v>
      </c>
      <c r="F3193" s="16" t="n">
        <v>11</v>
      </c>
      <c r="G3193" s="16" t="n">
        <v>45</v>
      </c>
      <c r="H3193" s="16" t="n">
        <v>1</v>
      </c>
    </row>
    <row r="3194" customFormat="false" ht="15" hidden="false" customHeight="false" outlineLevel="0" collapsed="false">
      <c r="A3194" s="0" t="n">
        <v>3324</v>
      </c>
      <c r="B3194" s="15" t="n">
        <v>45717</v>
      </c>
      <c r="C3194" s="0" t="n">
        <v>1</v>
      </c>
      <c r="D3194" s="16" t="n">
        <v>1001</v>
      </c>
      <c r="E3194" s="16" t="n">
        <v>1</v>
      </c>
      <c r="F3194" s="16" t="n">
        <v>12</v>
      </c>
      <c r="G3194" s="16" t="n">
        <v>22</v>
      </c>
      <c r="H3194" s="16" t="n">
        <v>1</v>
      </c>
    </row>
    <row r="3195" customFormat="false" ht="15" hidden="false" customHeight="false" outlineLevel="0" collapsed="false">
      <c r="A3195" s="0" t="n">
        <v>3324</v>
      </c>
      <c r="B3195" s="15" t="n">
        <v>45809</v>
      </c>
      <c r="C3195" s="0" t="n">
        <v>1</v>
      </c>
      <c r="D3195" s="16" t="n">
        <v>994</v>
      </c>
      <c r="E3195" s="16" t="n">
        <v>2</v>
      </c>
      <c r="F3195" s="16" t="n">
        <v>12</v>
      </c>
      <c r="G3195" s="16" t="n">
        <v>29</v>
      </c>
      <c r="H3195" s="16" t="n">
        <v>2</v>
      </c>
    </row>
    <row r="3196" customFormat="false" ht="15" hidden="false" customHeight="false" outlineLevel="0" collapsed="false">
      <c r="A3196" s="0" t="n">
        <v>3324</v>
      </c>
      <c r="B3196" s="15" t="n">
        <v>45901</v>
      </c>
      <c r="C3196" s="0" t="n">
        <v>1</v>
      </c>
      <c r="D3196" s="16" t="n">
        <v>996</v>
      </c>
      <c r="E3196" s="16" t="n">
        <v>2</v>
      </c>
      <c r="F3196" s="16" t="n">
        <v>12</v>
      </c>
      <c r="G3196" s="16" t="n">
        <v>37</v>
      </c>
      <c r="H3196" s="16" t="n">
        <v>2</v>
      </c>
    </row>
    <row r="3197" customFormat="false" ht="15" hidden="false" customHeight="false" outlineLevel="0" collapsed="false">
      <c r="A3197" s="0" t="n">
        <v>3324</v>
      </c>
      <c r="B3197" s="15" t="n">
        <v>45992</v>
      </c>
      <c r="C3197" s="0" t="n">
        <v>1</v>
      </c>
      <c r="D3197" s="16" t="n">
        <v>1001</v>
      </c>
      <c r="E3197" s="16" t="n">
        <v>2</v>
      </c>
      <c r="F3197" s="16" t="n">
        <v>13</v>
      </c>
      <c r="G3197" s="16" t="n">
        <v>49</v>
      </c>
      <c r="H3197" s="16" t="n">
        <v>2</v>
      </c>
    </row>
    <row r="3198" customFormat="false" ht="15" hidden="false" customHeight="false" outlineLevel="0" collapsed="false">
      <c r="A3198" s="0" t="n">
        <v>3324</v>
      </c>
      <c r="B3198" s="15" t="n">
        <v>46082</v>
      </c>
      <c r="C3198" s="0" t="n">
        <v>1</v>
      </c>
      <c r="D3198" s="16" t="n">
        <v>1007</v>
      </c>
      <c r="E3198" s="16" t="n">
        <v>3</v>
      </c>
      <c r="F3198" s="16" t="n">
        <v>14</v>
      </c>
      <c r="G3198" s="16" t="n">
        <v>22</v>
      </c>
      <c r="H3198" s="16" t="n">
        <v>1</v>
      </c>
    </row>
    <row r="3199" customFormat="false" ht="15" hidden="false" customHeight="false" outlineLevel="0" collapsed="false">
      <c r="A3199" s="0" t="n">
        <v>3324</v>
      </c>
      <c r="B3199" s="15" t="n">
        <v>46174</v>
      </c>
      <c r="C3199" s="0" t="n">
        <v>1</v>
      </c>
      <c r="D3199" s="16" t="n">
        <v>1023</v>
      </c>
      <c r="E3199" s="16" t="n">
        <v>3</v>
      </c>
      <c r="F3199" s="16" t="n">
        <v>14</v>
      </c>
      <c r="G3199" s="16" t="n">
        <v>33</v>
      </c>
      <c r="H3199" s="16" t="n">
        <v>1</v>
      </c>
    </row>
    <row r="3200" customFormat="false" ht="15" hidden="false" customHeight="false" outlineLevel="0" collapsed="false">
      <c r="A3200" s="0" t="n">
        <v>3325</v>
      </c>
      <c r="B3200" s="15" t="n">
        <v>45078</v>
      </c>
      <c r="C3200" s="0" t="n">
        <v>1</v>
      </c>
      <c r="D3200" s="16" t="n">
        <v>933</v>
      </c>
      <c r="E3200" s="16" t="n">
        <v>0</v>
      </c>
      <c r="F3200" s="16" t="n">
        <v>14</v>
      </c>
      <c r="G3200" s="16" t="n">
        <v>59</v>
      </c>
      <c r="H3200" s="16" t="n">
        <v>0</v>
      </c>
    </row>
    <row r="3201" customFormat="false" ht="15" hidden="false" customHeight="false" outlineLevel="0" collapsed="false">
      <c r="A3201" s="0" t="n">
        <v>3325</v>
      </c>
      <c r="B3201" s="15" t="n">
        <v>45170</v>
      </c>
      <c r="C3201" s="0" t="n">
        <v>1</v>
      </c>
      <c r="D3201" s="16" t="n">
        <v>939</v>
      </c>
      <c r="E3201" s="16" t="n">
        <v>0</v>
      </c>
      <c r="F3201" s="16" t="n">
        <v>15</v>
      </c>
      <c r="G3201" s="16" t="n">
        <v>73</v>
      </c>
      <c r="H3201" s="16" t="n">
        <v>0</v>
      </c>
    </row>
    <row r="3202" customFormat="false" ht="15" hidden="false" customHeight="false" outlineLevel="0" collapsed="false">
      <c r="A3202" s="0" t="n">
        <v>3325</v>
      </c>
      <c r="B3202" s="15" t="n">
        <v>45261</v>
      </c>
      <c r="C3202" s="0" t="n">
        <v>1</v>
      </c>
      <c r="D3202" s="16" t="n">
        <v>931</v>
      </c>
      <c r="E3202" s="16" t="n">
        <v>0</v>
      </c>
      <c r="F3202" s="16" t="n">
        <v>15</v>
      </c>
      <c r="G3202" s="16" t="n">
        <v>83</v>
      </c>
      <c r="H3202" s="16" t="n">
        <v>0</v>
      </c>
    </row>
    <row r="3203" customFormat="false" ht="15" hidden="false" customHeight="false" outlineLevel="0" collapsed="false">
      <c r="A3203" s="0" t="n">
        <v>3325</v>
      </c>
      <c r="B3203" s="15" t="n">
        <v>45352</v>
      </c>
      <c r="C3203" s="0" t="n">
        <v>1</v>
      </c>
      <c r="D3203" s="16" t="n">
        <v>936</v>
      </c>
      <c r="E3203" s="16" t="n">
        <v>0</v>
      </c>
      <c r="F3203" s="16" t="n">
        <v>14</v>
      </c>
      <c r="G3203" s="16" t="n">
        <v>39</v>
      </c>
      <c r="H3203" s="16" t="n">
        <v>0</v>
      </c>
    </row>
    <row r="3204" customFormat="false" ht="15" hidden="false" customHeight="false" outlineLevel="0" collapsed="false">
      <c r="A3204" s="0" t="n">
        <v>3325</v>
      </c>
      <c r="B3204" s="15" t="n">
        <v>45444</v>
      </c>
      <c r="C3204" s="0" t="n">
        <v>1</v>
      </c>
      <c r="D3204" s="16" t="n">
        <v>953</v>
      </c>
      <c r="E3204" s="16" t="n">
        <v>0</v>
      </c>
      <c r="F3204" s="16" t="n">
        <v>15</v>
      </c>
      <c r="G3204" s="16" t="n">
        <v>54</v>
      </c>
      <c r="H3204" s="16" t="n">
        <v>0</v>
      </c>
    </row>
    <row r="3205" customFormat="false" ht="15" hidden="false" customHeight="false" outlineLevel="0" collapsed="false">
      <c r="A3205" s="0" t="n">
        <v>3325</v>
      </c>
      <c r="B3205" s="15" t="n">
        <v>45536</v>
      </c>
      <c r="C3205" s="0" t="n">
        <v>1</v>
      </c>
      <c r="D3205" s="16" t="n">
        <v>949</v>
      </c>
      <c r="E3205" s="16" t="n">
        <v>0</v>
      </c>
      <c r="F3205" s="16" t="n">
        <v>16</v>
      </c>
      <c r="G3205" s="16" t="n">
        <v>67</v>
      </c>
      <c r="H3205" s="16" t="n">
        <v>0</v>
      </c>
    </row>
    <row r="3206" customFormat="false" ht="15" hidden="false" customHeight="false" outlineLevel="0" collapsed="false">
      <c r="A3206" s="0" t="n">
        <v>3325</v>
      </c>
      <c r="B3206" s="15" t="n">
        <v>45627</v>
      </c>
      <c r="C3206" s="0" t="n">
        <v>1</v>
      </c>
      <c r="D3206" s="16" t="n">
        <v>951</v>
      </c>
      <c r="E3206" s="16" t="n">
        <v>0</v>
      </c>
      <c r="F3206" s="16" t="n">
        <v>17</v>
      </c>
      <c r="G3206" s="16" t="n">
        <v>73</v>
      </c>
      <c r="H3206" s="16" t="n">
        <v>0</v>
      </c>
    </row>
    <row r="3207" customFormat="false" ht="15" hidden="false" customHeight="false" outlineLevel="0" collapsed="false">
      <c r="A3207" s="0" t="n">
        <v>3325</v>
      </c>
      <c r="B3207" s="15" t="n">
        <v>45717</v>
      </c>
      <c r="C3207" s="0" t="n">
        <v>1</v>
      </c>
      <c r="D3207" s="16" t="n">
        <v>950</v>
      </c>
      <c r="E3207" s="16" t="n">
        <v>0</v>
      </c>
      <c r="F3207" s="16" t="n">
        <v>17</v>
      </c>
      <c r="G3207" s="16" t="n">
        <v>29</v>
      </c>
      <c r="H3207" s="16" t="n">
        <v>0</v>
      </c>
    </row>
    <row r="3208" customFormat="false" ht="15" hidden="false" customHeight="false" outlineLevel="0" collapsed="false">
      <c r="A3208" s="0" t="n">
        <v>3325</v>
      </c>
      <c r="B3208" s="15" t="n">
        <v>45809</v>
      </c>
      <c r="C3208" s="0" t="n">
        <v>1</v>
      </c>
      <c r="D3208" s="16" t="n">
        <v>943</v>
      </c>
      <c r="E3208" s="16" t="n">
        <v>1</v>
      </c>
      <c r="F3208" s="16" t="n">
        <v>15</v>
      </c>
      <c r="G3208" s="16" t="n">
        <v>32</v>
      </c>
      <c r="H3208" s="16" t="n">
        <v>0</v>
      </c>
    </row>
    <row r="3209" customFormat="false" ht="15" hidden="false" customHeight="false" outlineLevel="0" collapsed="false">
      <c r="A3209" s="0" t="n">
        <v>3325</v>
      </c>
      <c r="B3209" s="15" t="n">
        <v>45901</v>
      </c>
      <c r="C3209" s="0" t="n">
        <v>1</v>
      </c>
      <c r="D3209" s="16" t="n">
        <v>946</v>
      </c>
      <c r="E3209" s="16" t="n">
        <v>1</v>
      </c>
      <c r="F3209" s="16" t="n">
        <v>15</v>
      </c>
      <c r="G3209" s="16" t="n">
        <v>35</v>
      </c>
      <c r="H3209" s="16" t="n">
        <v>0</v>
      </c>
    </row>
    <row r="3210" customFormat="false" ht="15" hidden="false" customHeight="false" outlineLevel="0" collapsed="false">
      <c r="A3210" s="0" t="n">
        <v>3325</v>
      </c>
      <c r="B3210" s="15" t="n">
        <v>45992</v>
      </c>
      <c r="C3210" s="0" t="n">
        <v>1</v>
      </c>
      <c r="D3210" s="16" t="n">
        <v>939</v>
      </c>
      <c r="E3210" s="16" t="n">
        <v>1</v>
      </c>
      <c r="F3210" s="16" t="n">
        <v>15</v>
      </c>
      <c r="G3210" s="16" t="n">
        <v>48</v>
      </c>
      <c r="H3210" s="16" t="n">
        <v>0</v>
      </c>
    </row>
    <row r="3211" customFormat="false" ht="15" hidden="false" customHeight="false" outlineLevel="0" collapsed="false">
      <c r="A3211" s="0" t="n">
        <v>3325</v>
      </c>
      <c r="B3211" s="15" t="n">
        <v>46082</v>
      </c>
      <c r="C3211" s="0" t="n">
        <v>1</v>
      </c>
      <c r="D3211" s="16" t="n">
        <v>923</v>
      </c>
      <c r="E3211" s="16" t="n">
        <v>1</v>
      </c>
      <c r="F3211" s="16" t="n">
        <v>14</v>
      </c>
      <c r="G3211" s="16" t="n">
        <v>24</v>
      </c>
      <c r="H3211" s="16" t="n">
        <v>0</v>
      </c>
    </row>
    <row r="3212" customFormat="false" ht="15" hidden="false" customHeight="false" outlineLevel="0" collapsed="false">
      <c r="A3212" s="0" t="n">
        <v>3325</v>
      </c>
      <c r="B3212" s="15" t="n">
        <v>46174</v>
      </c>
      <c r="C3212" s="0" t="n">
        <v>1</v>
      </c>
      <c r="D3212" s="16" t="n">
        <v>941</v>
      </c>
      <c r="E3212" s="16" t="n">
        <v>1</v>
      </c>
      <c r="F3212" s="16" t="n">
        <v>16</v>
      </c>
      <c r="G3212" s="16" t="n">
        <v>34</v>
      </c>
      <c r="H3212" s="16" t="n">
        <v>0</v>
      </c>
    </row>
    <row r="3213" customFormat="false" ht="15" hidden="false" customHeight="false" outlineLevel="0" collapsed="false">
      <c r="A3213" s="0" t="n">
        <v>3328</v>
      </c>
      <c r="B3213" s="15" t="n">
        <v>45078</v>
      </c>
      <c r="C3213" s="0" t="n">
        <v>4</v>
      </c>
      <c r="D3213" s="16" t="n">
        <v>2188</v>
      </c>
      <c r="E3213" s="16" t="n">
        <v>2</v>
      </c>
      <c r="F3213" s="16" t="n">
        <v>51</v>
      </c>
      <c r="G3213" s="16" t="n">
        <v>131</v>
      </c>
      <c r="H3213" s="16" t="n">
        <v>2</v>
      </c>
    </row>
    <row r="3214" customFormat="false" ht="15" hidden="false" customHeight="false" outlineLevel="0" collapsed="false">
      <c r="A3214" s="0" t="n">
        <v>3328</v>
      </c>
      <c r="B3214" s="15" t="n">
        <v>45170</v>
      </c>
      <c r="C3214" s="0" t="n">
        <v>4</v>
      </c>
      <c r="D3214" s="16" t="n">
        <v>2252</v>
      </c>
      <c r="E3214" s="16" t="n">
        <v>2</v>
      </c>
      <c r="F3214" s="16" t="n">
        <v>53</v>
      </c>
      <c r="G3214" s="16" t="n">
        <v>161</v>
      </c>
      <c r="H3214" s="16" t="n">
        <v>2</v>
      </c>
    </row>
    <row r="3215" customFormat="false" ht="15" hidden="false" customHeight="false" outlineLevel="0" collapsed="false">
      <c r="A3215" s="0" t="n">
        <v>3328</v>
      </c>
      <c r="B3215" s="15" t="n">
        <v>45261</v>
      </c>
      <c r="C3215" s="0" t="n">
        <v>4</v>
      </c>
      <c r="D3215" s="16" t="n">
        <v>2277</v>
      </c>
      <c r="E3215" s="16" t="n">
        <v>2</v>
      </c>
      <c r="F3215" s="16" t="n">
        <v>52</v>
      </c>
      <c r="G3215" s="16" t="n">
        <v>189</v>
      </c>
      <c r="H3215" s="16" t="n">
        <v>2</v>
      </c>
    </row>
    <row r="3216" customFormat="false" ht="15" hidden="false" customHeight="false" outlineLevel="0" collapsed="false">
      <c r="A3216" s="0" t="n">
        <v>3328</v>
      </c>
      <c r="B3216" s="15" t="n">
        <v>45352</v>
      </c>
      <c r="C3216" s="0" t="n">
        <v>4</v>
      </c>
      <c r="D3216" s="16" t="n">
        <v>2314</v>
      </c>
      <c r="E3216" s="16" t="n">
        <v>3</v>
      </c>
      <c r="F3216" s="16" t="n">
        <v>49</v>
      </c>
      <c r="G3216" s="16" t="n">
        <v>98</v>
      </c>
      <c r="H3216" s="16" t="n">
        <v>3</v>
      </c>
    </row>
    <row r="3217" customFormat="false" ht="15" hidden="false" customHeight="false" outlineLevel="0" collapsed="false">
      <c r="A3217" s="0" t="n">
        <v>3328</v>
      </c>
      <c r="B3217" s="15" t="n">
        <v>45444</v>
      </c>
      <c r="C3217" s="0" t="n">
        <v>4</v>
      </c>
      <c r="D3217" s="16" t="n">
        <v>2326</v>
      </c>
      <c r="E3217" s="16" t="n">
        <v>5</v>
      </c>
      <c r="F3217" s="16" t="n">
        <v>53</v>
      </c>
      <c r="G3217" s="16" t="n">
        <v>144</v>
      </c>
      <c r="H3217" s="16" t="n">
        <v>5</v>
      </c>
    </row>
    <row r="3218" customFormat="false" ht="15" hidden="false" customHeight="false" outlineLevel="0" collapsed="false">
      <c r="A3218" s="0" t="n">
        <v>3328</v>
      </c>
      <c r="B3218" s="15" t="n">
        <v>45536</v>
      </c>
      <c r="C3218" s="0" t="n">
        <v>4</v>
      </c>
      <c r="D3218" s="16" t="n">
        <v>2387</v>
      </c>
      <c r="E3218" s="16" t="n">
        <v>6</v>
      </c>
      <c r="F3218" s="16" t="n">
        <v>48</v>
      </c>
      <c r="G3218" s="16" t="n">
        <v>170</v>
      </c>
      <c r="H3218" s="16" t="n">
        <v>6</v>
      </c>
    </row>
    <row r="3219" customFormat="false" ht="15" hidden="false" customHeight="false" outlineLevel="0" collapsed="false">
      <c r="A3219" s="0" t="n">
        <v>3328</v>
      </c>
      <c r="B3219" s="15" t="n">
        <v>45627</v>
      </c>
      <c r="C3219" s="0" t="n">
        <v>4</v>
      </c>
      <c r="D3219" s="16" t="n">
        <v>2411</v>
      </c>
      <c r="E3219" s="16" t="n">
        <v>8</v>
      </c>
      <c r="F3219" s="16" t="n">
        <v>45</v>
      </c>
      <c r="G3219" s="16" t="n">
        <v>189</v>
      </c>
      <c r="H3219" s="16" t="n">
        <v>8</v>
      </c>
    </row>
    <row r="3220" customFormat="false" ht="15" hidden="false" customHeight="false" outlineLevel="0" collapsed="false">
      <c r="A3220" s="0" t="n">
        <v>3328</v>
      </c>
      <c r="B3220" s="15" t="n">
        <v>45717</v>
      </c>
      <c r="C3220" s="0" t="n">
        <v>4</v>
      </c>
      <c r="D3220" s="16" t="n">
        <v>2413</v>
      </c>
      <c r="E3220" s="16" t="n">
        <v>9</v>
      </c>
      <c r="F3220" s="16" t="n">
        <v>46</v>
      </c>
      <c r="G3220" s="16" t="n">
        <v>105</v>
      </c>
      <c r="H3220" s="16" t="n">
        <v>6</v>
      </c>
    </row>
    <row r="3221" customFormat="false" ht="15" hidden="false" customHeight="false" outlineLevel="0" collapsed="false">
      <c r="A3221" s="0" t="n">
        <v>3328</v>
      </c>
      <c r="B3221" s="15" t="n">
        <v>45809</v>
      </c>
      <c r="C3221" s="0" t="n">
        <v>4</v>
      </c>
      <c r="D3221" s="16" t="n">
        <v>2438</v>
      </c>
      <c r="E3221" s="16" t="n">
        <v>11</v>
      </c>
      <c r="F3221" s="16" t="n">
        <v>45</v>
      </c>
      <c r="G3221" s="16" t="n">
        <v>133</v>
      </c>
      <c r="H3221" s="16" t="n">
        <v>7</v>
      </c>
    </row>
    <row r="3222" customFormat="false" ht="15" hidden="false" customHeight="false" outlineLevel="0" collapsed="false">
      <c r="A3222" s="0" t="n">
        <v>3328</v>
      </c>
      <c r="B3222" s="15" t="n">
        <v>45901</v>
      </c>
      <c r="C3222" s="0" t="n">
        <v>4</v>
      </c>
      <c r="D3222" s="16" t="n">
        <v>2456</v>
      </c>
      <c r="E3222" s="16" t="n">
        <v>14</v>
      </c>
      <c r="F3222" s="16" t="n">
        <v>48</v>
      </c>
      <c r="G3222" s="16" t="n">
        <v>174</v>
      </c>
      <c r="H3222" s="16" t="n">
        <v>10</v>
      </c>
    </row>
    <row r="3223" customFormat="false" ht="15" hidden="false" customHeight="false" outlineLevel="0" collapsed="false">
      <c r="A3223" s="0" t="n">
        <v>3328</v>
      </c>
      <c r="B3223" s="15" t="n">
        <v>45992</v>
      </c>
      <c r="C3223" s="0" t="n">
        <v>4</v>
      </c>
      <c r="D3223" s="16" t="n">
        <v>2464</v>
      </c>
      <c r="E3223" s="16" t="n">
        <v>16</v>
      </c>
      <c r="F3223" s="16" t="n">
        <v>50</v>
      </c>
      <c r="G3223" s="16" t="n">
        <v>205</v>
      </c>
      <c r="H3223" s="16" t="n">
        <v>12</v>
      </c>
    </row>
    <row r="3224" customFormat="false" ht="15" hidden="false" customHeight="false" outlineLevel="0" collapsed="false">
      <c r="A3224" s="0" t="n">
        <v>3328</v>
      </c>
      <c r="B3224" s="15" t="n">
        <v>46082</v>
      </c>
      <c r="C3224" s="0" t="n">
        <v>4</v>
      </c>
      <c r="D3224" s="16" t="n">
        <v>2495</v>
      </c>
      <c r="E3224" s="16" t="n">
        <v>18</v>
      </c>
      <c r="F3224" s="16" t="n">
        <v>53</v>
      </c>
      <c r="G3224" s="16" t="n">
        <v>109</v>
      </c>
      <c r="H3224" s="16" t="n">
        <v>6</v>
      </c>
    </row>
    <row r="3225" customFormat="false" ht="15" hidden="false" customHeight="false" outlineLevel="0" collapsed="false">
      <c r="A3225" s="0" t="n">
        <v>3328</v>
      </c>
      <c r="B3225" s="15" t="n">
        <v>46174</v>
      </c>
      <c r="C3225" s="0" t="n">
        <v>4</v>
      </c>
      <c r="D3225" s="16" t="n">
        <v>2546</v>
      </c>
      <c r="E3225" s="16" t="n">
        <v>25</v>
      </c>
      <c r="F3225" s="16" t="n">
        <v>53</v>
      </c>
      <c r="G3225" s="16" t="n">
        <v>136</v>
      </c>
      <c r="H3225" s="16" t="n">
        <v>13</v>
      </c>
    </row>
    <row r="3226" customFormat="false" ht="15" hidden="false" customHeight="false" outlineLevel="0" collapsed="false">
      <c r="A3226" s="0" t="n">
        <v>3331</v>
      </c>
      <c r="B3226" s="15" t="n">
        <v>45078</v>
      </c>
      <c r="C3226" s="0" t="n">
        <v>3</v>
      </c>
      <c r="D3226" s="16" t="n">
        <v>6823</v>
      </c>
      <c r="E3226" s="16" t="n">
        <v>15</v>
      </c>
      <c r="F3226" s="16" t="n">
        <v>129</v>
      </c>
      <c r="G3226" s="16" t="n">
        <v>480</v>
      </c>
      <c r="H3226" s="16" t="n">
        <v>11</v>
      </c>
    </row>
    <row r="3227" customFormat="false" ht="15" hidden="false" customHeight="false" outlineLevel="0" collapsed="false">
      <c r="A3227" s="0" t="n">
        <v>3331</v>
      </c>
      <c r="B3227" s="15" t="n">
        <v>45170</v>
      </c>
      <c r="C3227" s="0" t="n">
        <v>3</v>
      </c>
      <c r="D3227" s="16" t="n">
        <v>6882</v>
      </c>
      <c r="E3227" s="16" t="n">
        <v>17</v>
      </c>
      <c r="F3227" s="16" t="n">
        <v>122</v>
      </c>
      <c r="G3227" s="16" t="n">
        <v>552</v>
      </c>
      <c r="H3227" s="16" t="n">
        <v>13</v>
      </c>
    </row>
    <row r="3228" customFormat="false" ht="15" hidden="false" customHeight="false" outlineLevel="0" collapsed="false">
      <c r="A3228" s="0" t="n">
        <v>3331</v>
      </c>
      <c r="B3228" s="15" t="n">
        <v>45261</v>
      </c>
      <c r="C3228" s="0" t="n">
        <v>3</v>
      </c>
      <c r="D3228" s="16" t="n">
        <v>6922</v>
      </c>
      <c r="E3228" s="16" t="n">
        <v>19</v>
      </c>
      <c r="F3228" s="16" t="n">
        <v>121</v>
      </c>
      <c r="G3228" s="16" t="n">
        <v>643</v>
      </c>
      <c r="H3228" s="16" t="n">
        <v>15</v>
      </c>
    </row>
    <row r="3229" customFormat="false" ht="15" hidden="false" customHeight="false" outlineLevel="0" collapsed="false">
      <c r="A3229" s="0" t="n">
        <v>3331</v>
      </c>
      <c r="B3229" s="15" t="n">
        <v>45352</v>
      </c>
      <c r="C3229" s="0" t="n">
        <v>3</v>
      </c>
      <c r="D3229" s="16" t="n">
        <v>6981</v>
      </c>
      <c r="E3229" s="16" t="n">
        <v>27</v>
      </c>
      <c r="F3229" s="16" t="n">
        <v>119</v>
      </c>
      <c r="G3229" s="16" t="n">
        <v>376</v>
      </c>
      <c r="H3229" s="16" t="n">
        <v>18</v>
      </c>
    </row>
    <row r="3230" customFormat="false" ht="15" hidden="false" customHeight="false" outlineLevel="0" collapsed="false">
      <c r="A3230" s="0" t="n">
        <v>3331</v>
      </c>
      <c r="B3230" s="15" t="n">
        <v>45444</v>
      </c>
      <c r="C3230" s="0" t="n">
        <v>3</v>
      </c>
      <c r="D3230" s="16" t="n">
        <v>7021</v>
      </c>
      <c r="E3230" s="16" t="n">
        <v>26</v>
      </c>
      <c r="F3230" s="16" t="n">
        <v>120</v>
      </c>
      <c r="G3230" s="16" t="n">
        <v>464</v>
      </c>
      <c r="H3230" s="16" t="n">
        <v>17</v>
      </c>
    </row>
    <row r="3231" customFormat="false" ht="15" hidden="false" customHeight="false" outlineLevel="0" collapsed="false">
      <c r="A3231" s="0" t="n">
        <v>3331</v>
      </c>
      <c r="B3231" s="15" t="n">
        <v>45536</v>
      </c>
      <c r="C3231" s="0" t="n">
        <v>3</v>
      </c>
      <c r="D3231" s="16" t="n">
        <v>7054</v>
      </c>
      <c r="E3231" s="16" t="n">
        <v>28</v>
      </c>
      <c r="F3231" s="16" t="n">
        <v>121</v>
      </c>
      <c r="G3231" s="16" t="n">
        <v>554</v>
      </c>
      <c r="H3231" s="16" t="n">
        <v>19</v>
      </c>
    </row>
    <row r="3232" customFormat="false" ht="15" hidden="false" customHeight="false" outlineLevel="0" collapsed="false">
      <c r="A3232" s="0" t="n">
        <v>3331</v>
      </c>
      <c r="B3232" s="15" t="n">
        <v>45627</v>
      </c>
      <c r="C3232" s="0" t="n">
        <v>3</v>
      </c>
      <c r="D3232" s="16" t="n">
        <v>7072</v>
      </c>
      <c r="E3232" s="16" t="n">
        <v>32</v>
      </c>
      <c r="F3232" s="16" t="n">
        <v>125</v>
      </c>
      <c r="G3232" s="16" t="n">
        <v>646</v>
      </c>
      <c r="H3232" s="16" t="n">
        <v>22</v>
      </c>
    </row>
    <row r="3233" customFormat="false" ht="15" hidden="false" customHeight="false" outlineLevel="0" collapsed="false">
      <c r="A3233" s="0" t="n">
        <v>3331</v>
      </c>
      <c r="B3233" s="15" t="n">
        <v>45717</v>
      </c>
      <c r="C3233" s="0" t="n">
        <v>3</v>
      </c>
      <c r="D3233" s="16" t="n">
        <v>7074</v>
      </c>
      <c r="E3233" s="16" t="n">
        <v>34</v>
      </c>
      <c r="F3233" s="16" t="n">
        <v>128</v>
      </c>
      <c r="G3233" s="16" t="n">
        <v>377</v>
      </c>
      <c r="H3233" s="16" t="n">
        <v>14</v>
      </c>
    </row>
    <row r="3234" customFormat="false" ht="15" hidden="false" customHeight="false" outlineLevel="0" collapsed="false">
      <c r="A3234" s="0" t="n">
        <v>3331</v>
      </c>
      <c r="B3234" s="15" t="n">
        <v>45809</v>
      </c>
      <c r="C3234" s="0" t="n">
        <v>3</v>
      </c>
      <c r="D3234" s="16" t="n">
        <v>7116</v>
      </c>
      <c r="E3234" s="16" t="n">
        <v>37</v>
      </c>
      <c r="F3234" s="16" t="n">
        <v>130</v>
      </c>
      <c r="G3234" s="16" t="n">
        <v>455</v>
      </c>
      <c r="H3234" s="16" t="n">
        <v>17</v>
      </c>
    </row>
    <row r="3235" customFormat="false" ht="15" hidden="false" customHeight="false" outlineLevel="0" collapsed="false">
      <c r="A3235" s="0" t="n">
        <v>3331</v>
      </c>
      <c r="B3235" s="15" t="n">
        <v>45901</v>
      </c>
      <c r="C3235" s="0" t="n">
        <v>3</v>
      </c>
      <c r="D3235" s="16" t="n">
        <v>7200</v>
      </c>
      <c r="E3235" s="16" t="n">
        <v>42</v>
      </c>
      <c r="F3235" s="16" t="n">
        <v>131</v>
      </c>
      <c r="G3235" s="16" t="n">
        <v>555</v>
      </c>
      <c r="H3235" s="16" t="n">
        <v>19</v>
      </c>
    </row>
    <row r="3236" customFormat="false" ht="15" hidden="false" customHeight="false" outlineLevel="0" collapsed="false">
      <c r="A3236" s="0" t="n">
        <v>3331</v>
      </c>
      <c r="B3236" s="15" t="n">
        <v>45992</v>
      </c>
      <c r="C3236" s="0" t="n">
        <v>3</v>
      </c>
      <c r="D3236" s="16" t="n">
        <v>7245</v>
      </c>
      <c r="E3236" s="16" t="n">
        <v>50</v>
      </c>
      <c r="F3236" s="16" t="n">
        <v>132</v>
      </c>
      <c r="G3236" s="16" t="n">
        <v>636</v>
      </c>
      <c r="H3236" s="16" t="n">
        <v>27</v>
      </c>
    </row>
    <row r="3237" customFormat="false" ht="15" hidden="false" customHeight="false" outlineLevel="0" collapsed="false">
      <c r="A3237" s="0" t="n">
        <v>3331</v>
      </c>
      <c r="B3237" s="15" t="n">
        <v>46082</v>
      </c>
      <c r="C3237" s="0" t="n">
        <v>3</v>
      </c>
      <c r="D3237" s="16" t="n">
        <v>7270</v>
      </c>
      <c r="E3237" s="16" t="n">
        <v>56</v>
      </c>
      <c r="F3237" s="16" t="n">
        <v>140</v>
      </c>
      <c r="G3237" s="16" t="n">
        <v>322</v>
      </c>
      <c r="H3237" s="16" t="n">
        <v>18</v>
      </c>
    </row>
    <row r="3238" customFormat="false" ht="15" hidden="false" customHeight="false" outlineLevel="0" collapsed="false">
      <c r="A3238" s="0" t="n">
        <v>3331</v>
      </c>
      <c r="B3238" s="15" t="n">
        <v>46174</v>
      </c>
      <c r="C3238" s="0" t="n">
        <v>3</v>
      </c>
      <c r="D3238" s="16" t="n">
        <v>7383</v>
      </c>
      <c r="E3238" s="16" t="n">
        <v>84</v>
      </c>
      <c r="F3238" s="16" t="n">
        <v>155</v>
      </c>
      <c r="G3238" s="16" t="n">
        <v>431</v>
      </c>
      <c r="H3238" s="16" t="n">
        <v>46</v>
      </c>
    </row>
    <row r="3239" customFormat="false" ht="15" hidden="false" customHeight="false" outlineLevel="0" collapsed="false">
      <c r="A3239" s="0" t="n">
        <v>3332</v>
      </c>
      <c r="B3239" s="15" t="n">
        <v>45078</v>
      </c>
      <c r="C3239" s="0" t="n">
        <v>2</v>
      </c>
      <c r="D3239" s="16" t="n">
        <v>1330</v>
      </c>
      <c r="E3239" s="16" t="n">
        <v>4</v>
      </c>
      <c r="F3239" s="16" t="n">
        <v>39</v>
      </c>
      <c r="G3239" s="16" t="n">
        <v>57</v>
      </c>
      <c r="H3239" s="16" t="n">
        <v>1</v>
      </c>
    </row>
    <row r="3240" customFormat="false" ht="15" hidden="false" customHeight="false" outlineLevel="0" collapsed="false">
      <c r="A3240" s="0" t="n">
        <v>3332</v>
      </c>
      <c r="B3240" s="15" t="n">
        <v>45170</v>
      </c>
      <c r="C3240" s="0" t="n">
        <v>2</v>
      </c>
      <c r="D3240" s="16" t="n">
        <v>1337</v>
      </c>
      <c r="E3240" s="16" t="n">
        <v>5</v>
      </c>
      <c r="F3240" s="16" t="n">
        <v>39</v>
      </c>
      <c r="G3240" s="16" t="n">
        <v>72</v>
      </c>
      <c r="H3240" s="16" t="n">
        <v>2</v>
      </c>
    </row>
    <row r="3241" customFormat="false" ht="15" hidden="false" customHeight="false" outlineLevel="0" collapsed="false">
      <c r="A3241" s="0" t="n">
        <v>3332</v>
      </c>
      <c r="B3241" s="15" t="n">
        <v>45261</v>
      </c>
      <c r="C3241" s="0" t="n">
        <v>2</v>
      </c>
      <c r="D3241" s="16" t="n">
        <v>1347</v>
      </c>
      <c r="E3241" s="16" t="n">
        <v>5</v>
      </c>
      <c r="F3241" s="16" t="n">
        <v>39</v>
      </c>
      <c r="G3241" s="16" t="n">
        <v>89</v>
      </c>
      <c r="H3241" s="16" t="n">
        <v>2</v>
      </c>
    </row>
    <row r="3242" customFormat="false" ht="15" hidden="false" customHeight="false" outlineLevel="0" collapsed="false">
      <c r="A3242" s="0" t="n">
        <v>3332</v>
      </c>
      <c r="B3242" s="15" t="n">
        <v>45352</v>
      </c>
      <c r="C3242" s="0" t="n">
        <v>2</v>
      </c>
      <c r="D3242" s="16" t="n">
        <v>1374</v>
      </c>
      <c r="E3242" s="16" t="n">
        <v>5</v>
      </c>
      <c r="F3242" s="16" t="n">
        <v>37</v>
      </c>
      <c r="G3242" s="16" t="n">
        <v>51</v>
      </c>
      <c r="H3242" s="16" t="n">
        <v>1</v>
      </c>
    </row>
    <row r="3243" customFormat="false" ht="15" hidden="false" customHeight="false" outlineLevel="0" collapsed="false">
      <c r="A3243" s="0" t="n">
        <v>3332</v>
      </c>
      <c r="B3243" s="15" t="n">
        <v>45444</v>
      </c>
      <c r="C3243" s="0" t="n">
        <v>2</v>
      </c>
      <c r="D3243" s="16" t="n">
        <v>1386</v>
      </c>
      <c r="E3243" s="16" t="n">
        <v>8</v>
      </c>
      <c r="F3243" s="16" t="n">
        <v>31</v>
      </c>
      <c r="G3243" s="16" t="n">
        <v>69</v>
      </c>
      <c r="H3243" s="16" t="n">
        <v>4</v>
      </c>
    </row>
    <row r="3244" customFormat="false" ht="15" hidden="false" customHeight="false" outlineLevel="0" collapsed="false">
      <c r="A3244" s="0" t="n">
        <v>3332</v>
      </c>
      <c r="B3244" s="15" t="n">
        <v>45536</v>
      </c>
      <c r="C3244" s="0" t="n">
        <v>2</v>
      </c>
      <c r="D3244" s="16" t="n">
        <v>1402</v>
      </c>
      <c r="E3244" s="16" t="n">
        <v>9</v>
      </c>
      <c r="F3244" s="16" t="n">
        <v>31</v>
      </c>
      <c r="G3244" s="16" t="n">
        <v>72</v>
      </c>
      <c r="H3244" s="16" t="n">
        <v>5</v>
      </c>
    </row>
    <row r="3245" customFormat="false" ht="15" hidden="false" customHeight="false" outlineLevel="0" collapsed="false">
      <c r="A3245" s="0" t="n">
        <v>3332</v>
      </c>
      <c r="B3245" s="15" t="n">
        <v>45627</v>
      </c>
      <c r="C3245" s="0" t="n">
        <v>2</v>
      </c>
      <c r="D3245" s="16" t="n">
        <v>1439</v>
      </c>
      <c r="E3245" s="16" t="n">
        <v>9</v>
      </c>
      <c r="F3245" s="16" t="n">
        <v>33</v>
      </c>
      <c r="G3245" s="16" t="n">
        <v>89</v>
      </c>
      <c r="H3245" s="16" t="n">
        <v>5</v>
      </c>
    </row>
    <row r="3246" customFormat="false" ht="15" hidden="false" customHeight="false" outlineLevel="0" collapsed="false">
      <c r="A3246" s="0" t="n">
        <v>3332</v>
      </c>
      <c r="B3246" s="15" t="n">
        <v>45717</v>
      </c>
      <c r="C3246" s="0" t="n">
        <v>2</v>
      </c>
      <c r="D3246" s="16" t="n">
        <v>1452</v>
      </c>
      <c r="E3246" s="16" t="n">
        <v>10</v>
      </c>
      <c r="F3246" s="16" t="n">
        <v>36</v>
      </c>
      <c r="G3246" s="16" t="n">
        <v>54</v>
      </c>
      <c r="H3246" s="16" t="n">
        <v>4</v>
      </c>
    </row>
    <row r="3247" customFormat="false" ht="15" hidden="false" customHeight="false" outlineLevel="0" collapsed="false">
      <c r="A3247" s="0" t="n">
        <v>3332</v>
      </c>
      <c r="B3247" s="15" t="n">
        <v>45809</v>
      </c>
      <c r="C3247" s="0" t="n">
        <v>2</v>
      </c>
      <c r="D3247" s="16" t="n">
        <v>1473</v>
      </c>
      <c r="E3247" s="16" t="n">
        <v>11</v>
      </c>
      <c r="F3247" s="16" t="n">
        <v>37</v>
      </c>
      <c r="G3247" s="16" t="n">
        <v>72</v>
      </c>
      <c r="H3247" s="16" t="n">
        <v>5</v>
      </c>
    </row>
    <row r="3248" customFormat="false" ht="15" hidden="false" customHeight="false" outlineLevel="0" collapsed="false">
      <c r="A3248" s="0" t="n">
        <v>3332</v>
      </c>
      <c r="B3248" s="15" t="n">
        <v>45901</v>
      </c>
      <c r="C3248" s="0" t="n">
        <v>2</v>
      </c>
      <c r="D3248" s="16" t="n">
        <v>1500</v>
      </c>
      <c r="E3248" s="16" t="n">
        <v>12</v>
      </c>
      <c r="F3248" s="16" t="n">
        <v>37</v>
      </c>
      <c r="G3248" s="16" t="n">
        <v>89</v>
      </c>
      <c r="H3248" s="16" t="n">
        <v>6</v>
      </c>
    </row>
    <row r="3249" customFormat="false" ht="15" hidden="false" customHeight="false" outlineLevel="0" collapsed="false">
      <c r="A3249" s="0" t="n">
        <v>3332</v>
      </c>
      <c r="B3249" s="15" t="n">
        <v>45992</v>
      </c>
      <c r="C3249" s="0" t="n">
        <v>2</v>
      </c>
      <c r="D3249" s="16" t="n">
        <v>1510</v>
      </c>
      <c r="E3249" s="16" t="n">
        <v>13</v>
      </c>
      <c r="F3249" s="16" t="n">
        <v>41</v>
      </c>
      <c r="G3249" s="16" t="n">
        <v>104</v>
      </c>
      <c r="H3249" s="16" t="n">
        <v>6</v>
      </c>
    </row>
    <row r="3250" customFormat="false" ht="15" hidden="false" customHeight="false" outlineLevel="0" collapsed="false">
      <c r="A3250" s="0" t="n">
        <v>3332</v>
      </c>
      <c r="B3250" s="15" t="n">
        <v>46082</v>
      </c>
      <c r="C3250" s="0" t="n">
        <v>2</v>
      </c>
      <c r="D3250" s="16" t="n">
        <v>1524</v>
      </c>
      <c r="E3250" s="16" t="n">
        <v>14</v>
      </c>
      <c r="F3250" s="16" t="n">
        <v>39</v>
      </c>
      <c r="G3250" s="16" t="n">
        <v>54</v>
      </c>
      <c r="H3250" s="16" t="n">
        <v>4</v>
      </c>
    </row>
    <row r="3251" customFormat="false" ht="15" hidden="false" customHeight="false" outlineLevel="0" collapsed="false">
      <c r="A3251" s="0" t="n">
        <v>3332</v>
      </c>
      <c r="B3251" s="15" t="n">
        <v>46174</v>
      </c>
      <c r="C3251" s="0" t="n">
        <v>2</v>
      </c>
      <c r="D3251" s="16" t="n">
        <v>1538</v>
      </c>
      <c r="E3251" s="16" t="n">
        <v>21</v>
      </c>
      <c r="F3251" s="16" t="n">
        <v>39</v>
      </c>
      <c r="G3251" s="16" t="n">
        <v>76</v>
      </c>
      <c r="H3251" s="16" t="n">
        <v>11</v>
      </c>
    </row>
    <row r="3252" customFormat="false" ht="15" hidden="false" customHeight="false" outlineLevel="0" collapsed="false">
      <c r="A3252" s="0" t="n">
        <v>3333</v>
      </c>
      <c r="B3252" s="15" t="n">
        <v>45078</v>
      </c>
      <c r="C3252" s="0" t="n">
        <v>2</v>
      </c>
      <c r="D3252" s="16" t="n">
        <v>1194</v>
      </c>
      <c r="E3252" s="16" t="n">
        <v>0</v>
      </c>
      <c r="F3252" s="16" t="n">
        <v>37</v>
      </c>
      <c r="G3252" s="16" t="n">
        <v>62</v>
      </c>
      <c r="H3252" s="16" t="n">
        <v>0</v>
      </c>
    </row>
    <row r="3253" customFormat="false" ht="15" hidden="false" customHeight="false" outlineLevel="0" collapsed="false">
      <c r="A3253" s="0" t="n">
        <v>3333</v>
      </c>
      <c r="B3253" s="15" t="n">
        <v>45170</v>
      </c>
      <c r="C3253" s="0" t="n">
        <v>2</v>
      </c>
      <c r="D3253" s="16" t="n">
        <v>1203</v>
      </c>
      <c r="E3253" s="16" t="n">
        <v>0</v>
      </c>
      <c r="F3253" s="16" t="n">
        <v>34</v>
      </c>
      <c r="G3253" s="16" t="n">
        <v>75</v>
      </c>
      <c r="H3253" s="16" t="n">
        <v>0</v>
      </c>
    </row>
    <row r="3254" customFormat="false" ht="15" hidden="false" customHeight="false" outlineLevel="0" collapsed="false">
      <c r="A3254" s="0" t="n">
        <v>3333</v>
      </c>
      <c r="B3254" s="15" t="n">
        <v>45261</v>
      </c>
      <c r="C3254" s="0" t="n">
        <v>2</v>
      </c>
      <c r="D3254" s="16" t="n">
        <v>1197</v>
      </c>
      <c r="E3254" s="16" t="n">
        <v>1</v>
      </c>
      <c r="F3254" s="16" t="n">
        <v>35</v>
      </c>
      <c r="G3254" s="16" t="n">
        <v>87</v>
      </c>
      <c r="H3254" s="16" t="n">
        <v>1</v>
      </c>
    </row>
    <row r="3255" customFormat="false" ht="15" hidden="false" customHeight="false" outlineLevel="0" collapsed="false">
      <c r="A3255" s="0" t="n">
        <v>3333</v>
      </c>
      <c r="B3255" s="15" t="n">
        <v>45352</v>
      </c>
      <c r="C3255" s="0" t="n">
        <v>2</v>
      </c>
      <c r="D3255" s="16" t="n">
        <v>1198</v>
      </c>
      <c r="E3255" s="16" t="n">
        <v>1</v>
      </c>
      <c r="F3255" s="16" t="n">
        <v>33</v>
      </c>
      <c r="G3255" s="16" t="n">
        <v>47</v>
      </c>
      <c r="H3255" s="16" t="n">
        <v>1</v>
      </c>
    </row>
    <row r="3256" customFormat="false" ht="15" hidden="false" customHeight="false" outlineLevel="0" collapsed="false">
      <c r="A3256" s="0" t="n">
        <v>3333</v>
      </c>
      <c r="B3256" s="15" t="n">
        <v>45444</v>
      </c>
      <c r="C3256" s="0" t="n">
        <v>2</v>
      </c>
      <c r="D3256" s="16" t="n">
        <v>1180</v>
      </c>
      <c r="E3256" s="16" t="n">
        <v>1</v>
      </c>
      <c r="F3256" s="16" t="n">
        <v>33</v>
      </c>
      <c r="G3256" s="16" t="n">
        <v>51</v>
      </c>
      <c r="H3256" s="16" t="n">
        <v>1</v>
      </c>
    </row>
    <row r="3257" customFormat="false" ht="15" hidden="false" customHeight="false" outlineLevel="0" collapsed="false">
      <c r="A3257" s="0" t="n">
        <v>3333</v>
      </c>
      <c r="B3257" s="15" t="n">
        <v>45536</v>
      </c>
      <c r="C3257" s="0" t="n">
        <v>2</v>
      </c>
      <c r="D3257" s="16" t="n">
        <v>1199</v>
      </c>
      <c r="E3257" s="16" t="n">
        <v>1</v>
      </c>
      <c r="F3257" s="16" t="n">
        <v>34</v>
      </c>
      <c r="G3257" s="16" t="n">
        <v>64</v>
      </c>
      <c r="H3257" s="16" t="n">
        <v>1</v>
      </c>
    </row>
    <row r="3258" customFormat="false" ht="15" hidden="false" customHeight="false" outlineLevel="0" collapsed="false">
      <c r="A3258" s="0" t="n">
        <v>3333</v>
      </c>
      <c r="B3258" s="15" t="n">
        <v>45627</v>
      </c>
      <c r="C3258" s="0" t="n">
        <v>2</v>
      </c>
      <c r="D3258" s="16" t="n">
        <v>1200</v>
      </c>
      <c r="E3258" s="16" t="n">
        <v>1</v>
      </c>
      <c r="F3258" s="16" t="n">
        <v>33</v>
      </c>
      <c r="G3258" s="16" t="n">
        <v>77</v>
      </c>
      <c r="H3258" s="16" t="n">
        <v>1</v>
      </c>
    </row>
    <row r="3259" customFormat="false" ht="15" hidden="false" customHeight="false" outlineLevel="0" collapsed="false">
      <c r="A3259" s="0" t="n">
        <v>3333</v>
      </c>
      <c r="B3259" s="15" t="n">
        <v>45717</v>
      </c>
      <c r="C3259" s="0" t="n">
        <v>2</v>
      </c>
      <c r="D3259" s="16" t="n">
        <v>1204</v>
      </c>
      <c r="E3259" s="16" t="n">
        <v>2</v>
      </c>
      <c r="F3259" s="16" t="n">
        <v>30</v>
      </c>
      <c r="G3259" s="16" t="n">
        <v>30</v>
      </c>
      <c r="H3259" s="16" t="n">
        <v>0</v>
      </c>
    </row>
    <row r="3260" customFormat="false" ht="15" hidden="false" customHeight="false" outlineLevel="0" collapsed="false">
      <c r="A3260" s="0" t="n">
        <v>3333</v>
      </c>
      <c r="B3260" s="15" t="n">
        <v>45809</v>
      </c>
      <c r="C3260" s="0" t="n">
        <v>2</v>
      </c>
      <c r="D3260" s="16" t="n">
        <v>1199</v>
      </c>
      <c r="E3260" s="16" t="n">
        <v>2</v>
      </c>
      <c r="F3260" s="16" t="n">
        <v>28</v>
      </c>
      <c r="G3260" s="16" t="n">
        <v>33</v>
      </c>
      <c r="H3260" s="16" t="n">
        <v>0</v>
      </c>
    </row>
    <row r="3261" customFormat="false" ht="15" hidden="false" customHeight="false" outlineLevel="0" collapsed="false">
      <c r="A3261" s="0" t="n">
        <v>3333</v>
      </c>
      <c r="B3261" s="15" t="n">
        <v>45901</v>
      </c>
      <c r="C3261" s="0" t="n">
        <v>2</v>
      </c>
      <c r="D3261" s="16" t="n">
        <v>1207</v>
      </c>
      <c r="E3261" s="16" t="n">
        <v>3</v>
      </c>
      <c r="F3261" s="16" t="n">
        <v>24</v>
      </c>
      <c r="G3261" s="16" t="n">
        <v>40</v>
      </c>
      <c r="H3261" s="16" t="n">
        <v>0</v>
      </c>
    </row>
    <row r="3262" customFormat="false" ht="15" hidden="false" customHeight="false" outlineLevel="0" collapsed="false">
      <c r="A3262" s="0" t="n">
        <v>3333</v>
      </c>
      <c r="B3262" s="15" t="n">
        <v>45992</v>
      </c>
      <c r="C3262" s="0" t="n">
        <v>2</v>
      </c>
      <c r="D3262" s="16" t="n">
        <v>1220</v>
      </c>
      <c r="E3262" s="16" t="n">
        <v>4</v>
      </c>
      <c r="F3262" s="16" t="n">
        <v>29</v>
      </c>
      <c r="G3262" s="16" t="n">
        <v>54</v>
      </c>
      <c r="H3262" s="16" t="n">
        <v>1</v>
      </c>
    </row>
    <row r="3263" customFormat="false" ht="15" hidden="false" customHeight="false" outlineLevel="0" collapsed="false">
      <c r="A3263" s="0" t="n">
        <v>3333</v>
      </c>
      <c r="B3263" s="15" t="n">
        <v>46082</v>
      </c>
      <c r="C3263" s="0" t="n">
        <v>2</v>
      </c>
      <c r="D3263" s="16" t="n">
        <v>1201</v>
      </c>
      <c r="E3263" s="16" t="n">
        <v>6</v>
      </c>
      <c r="F3263" s="16" t="n">
        <v>26</v>
      </c>
      <c r="G3263" s="16" t="n">
        <v>31</v>
      </c>
      <c r="H3263" s="16" t="n">
        <v>2</v>
      </c>
    </row>
    <row r="3264" customFormat="false" ht="15" hidden="false" customHeight="false" outlineLevel="0" collapsed="false">
      <c r="A3264" s="0" t="n">
        <v>3333</v>
      </c>
      <c r="B3264" s="15" t="n">
        <v>46174</v>
      </c>
      <c r="C3264" s="0" t="n">
        <v>2</v>
      </c>
      <c r="D3264" s="16" t="n">
        <v>1216</v>
      </c>
      <c r="E3264" s="16" t="n">
        <v>9</v>
      </c>
      <c r="F3264" s="16" t="n">
        <v>29</v>
      </c>
      <c r="G3264" s="16" t="n">
        <v>46</v>
      </c>
      <c r="H3264" s="16" t="n">
        <v>5</v>
      </c>
    </row>
    <row r="3265" customFormat="false" ht="15" hidden="false" customHeight="false" outlineLevel="0" collapsed="false">
      <c r="A3265" s="0" t="n">
        <v>3334</v>
      </c>
      <c r="B3265" s="15" t="n">
        <v>45078</v>
      </c>
      <c r="C3265" s="0" t="n">
        <v>3</v>
      </c>
      <c r="D3265" s="16" t="n">
        <v>750</v>
      </c>
      <c r="E3265" s="16" t="n">
        <v>1</v>
      </c>
      <c r="F3265" s="16" t="n">
        <v>21</v>
      </c>
      <c r="G3265" s="16" t="n">
        <v>34</v>
      </c>
      <c r="H3265" s="16" t="n">
        <v>0</v>
      </c>
    </row>
    <row r="3266" customFormat="false" ht="15" hidden="false" customHeight="false" outlineLevel="0" collapsed="false">
      <c r="A3266" s="0" t="n">
        <v>3334</v>
      </c>
      <c r="B3266" s="15" t="n">
        <v>45170</v>
      </c>
      <c r="C3266" s="0" t="n">
        <v>3</v>
      </c>
      <c r="D3266" s="16" t="n">
        <v>760</v>
      </c>
      <c r="E3266" s="16" t="n">
        <v>1</v>
      </c>
      <c r="F3266" s="16" t="n">
        <v>21</v>
      </c>
      <c r="G3266" s="16" t="n">
        <v>44</v>
      </c>
      <c r="H3266" s="16" t="n">
        <v>0</v>
      </c>
    </row>
    <row r="3267" customFormat="false" ht="15" hidden="false" customHeight="false" outlineLevel="0" collapsed="false">
      <c r="A3267" s="0" t="n">
        <v>3334</v>
      </c>
      <c r="B3267" s="15" t="n">
        <v>45261</v>
      </c>
      <c r="C3267" s="0" t="n">
        <v>3</v>
      </c>
      <c r="D3267" s="16" t="n">
        <v>768</v>
      </c>
      <c r="E3267" s="16" t="n">
        <v>1</v>
      </c>
      <c r="F3267" s="16" t="n">
        <v>21</v>
      </c>
      <c r="G3267" s="16" t="n">
        <v>55</v>
      </c>
      <c r="H3267" s="16" t="n">
        <v>0</v>
      </c>
    </row>
    <row r="3268" customFormat="false" ht="15" hidden="false" customHeight="false" outlineLevel="0" collapsed="false">
      <c r="A3268" s="0" t="n">
        <v>3334</v>
      </c>
      <c r="B3268" s="15" t="n">
        <v>45352</v>
      </c>
      <c r="C3268" s="0" t="n">
        <v>3</v>
      </c>
      <c r="D3268" s="16" t="n">
        <v>769</v>
      </c>
      <c r="E3268" s="16" t="n">
        <v>1</v>
      </c>
      <c r="F3268" s="16" t="n">
        <v>21</v>
      </c>
      <c r="G3268" s="16" t="n">
        <v>35</v>
      </c>
      <c r="H3268" s="16" t="n">
        <v>0</v>
      </c>
    </row>
    <row r="3269" customFormat="false" ht="15" hidden="false" customHeight="false" outlineLevel="0" collapsed="false">
      <c r="A3269" s="0" t="n">
        <v>3334</v>
      </c>
      <c r="B3269" s="15" t="n">
        <v>45444</v>
      </c>
      <c r="C3269" s="0" t="n">
        <v>3</v>
      </c>
      <c r="D3269" s="16" t="n">
        <v>779</v>
      </c>
      <c r="E3269" s="16" t="n">
        <v>2</v>
      </c>
      <c r="F3269" s="16" t="n">
        <v>22</v>
      </c>
      <c r="G3269" s="16" t="n">
        <v>38</v>
      </c>
      <c r="H3269" s="16" t="n">
        <v>1</v>
      </c>
    </row>
    <row r="3270" customFormat="false" ht="15" hidden="false" customHeight="false" outlineLevel="0" collapsed="false">
      <c r="A3270" s="0" t="n">
        <v>3334</v>
      </c>
      <c r="B3270" s="15" t="n">
        <v>45536</v>
      </c>
      <c r="C3270" s="0" t="n">
        <v>3</v>
      </c>
      <c r="D3270" s="16" t="n">
        <v>780</v>
      </c>
      <c r="E3270" s="16" t="n">
        <v>2</v>
      </c>
      <c r="F3270" s="16" t="n">
        <v>25</v>
      </c>
      <c r="G3270" s="16" t="n">
        <v>43</v>
      </c>
      <c r="H3270" s="16" t="n">
        <v>1</v>
      </c>
    </row>
    <row r="3271" customFormat="false" ht="15" hidden="false" customHeight="false" outlineLevel="0" collapsed="false">
      <c r="A3271" s="0" t="n">
        <v>3334</v>
      </c>
      <c r="B3271" s="15" t="n">
        <v>45627</v>
      </c>
      <c r="C3271" s="0" t="n">
        <v>3</v>
      </c>
      <c r="D3271" s="16" t="n">
        <v>775</v>
      </c>
      <c r="E3271" s="16" t="n">
        <v>2</v>
      </c>
      <c r="F3271" s="16" t="n">
        <v>23</v>
      </c>
      <c r="G3271" s="16" t="n">
        <v>48</v>
      </c>
      <c r="H3271" s="16" t="n">
        <v>1</v>
      </c>
    </row>
    <row r="3272" customFormat="false" ht="15" hidden="false" customHeight="false" outlineLevel="0" collapsed="false">
      <c r="A3272" s="0" t="n">
        <v>3334</v>
      </c>
      <c r="B3272" s="15" t="n">
        <v>45717</v>
      </c>
      <c r="C3272" s="0" t="n">
        <v>3</v>
      </c>
      <c r="D3272" s="16" t="n">
        <v>769</v>
      </c>
      <c r="E3272" s="16" t="n">
        <v>2</v>
      </c>
      <c r="F3272" s="16" t="n">
        <v>23</v>
      </c>
      <c r="G3272" s="16" t="n">
        <v>22</v>
      </c>
      <c r="H3272" s="16" t="n">
        <v>1</v>
      </c>
    </row>
    <row r="3273" customFormat="false" ht="15" hidden="false" customHeight="false" outlineLevel="0" collapsed="false">
      <c r="A3273" s="0" t="n">
        <v>3334</v>
      </c>
      <c r="B3273" s="15" t="n">
        <v>45809</v>
      </c>
      <c r="C3273" s="0" t="n">
        <v>3</v>
      </c>
      <c r="D3273" s="16" t="n">
        <v>776</v>
      </c>
      <c r="E3273" s="16" t="n">
        <v>2</v>
      </c>
      <c r="F3273" s="16" t="n">
        <v>25</v>
      </c>
      <c r="G3273" s="16" t="n">
        <v>25</v>
      </c>
      <c r="H3273" s="16" t="n">
        <v>1</v>
      </c>
    </row>
    <row r="3274" customFormat="false" ht="15" hidden="false" customHeight="false" outlineLevel="0" collapsed="false">
      <c r="A3274" s="0" t="n">
        <v>3334</v>
      </c>
      <c r="B3274" s="15" t="n">
        <v>45901</v>
      </c>
      <c r="C3274" s="0" t="n">
        <v>3</v>
      </c>
      <c r="D3274" s="16" t="n">
        <v>781</v>
      </c>
      <c r="E3274" s="16" t="n">
        <v>2</v>
      </c>
      <c r="F3274" s="16" t="n">
        <v>26</v>
      </c>
      <c r="G3274" s="16" t="n">
        <v>31</v>
      </c>
      <c r="H3274" s="16" t="n">
        <v>1</v>
      </c>
    </row>
    <row r="3275" customFormat="false" ht="15" hidden="false" customHeight="false" outlineLevel="0" collapsed="false">
      <c r="A3275" s="0" t="n">
        <v>3334</v>
      </c>
      <c r="B3275" s="15" t="n">
        <v>45992</v>
      </c>
      <c r="C3275" s="0" t="n">
        <v>3</v>
      </c>
      <c r="D3275" s="16" t="n">
        <v>785</v>
      </c>
      <c r="E3275" s="16" t="n">
        <v>2</v>
      </c>
      <c r="F3275" s="16" t="n">
        <v>23</v>
      </c>
      <c r="G3275" s="16" t="n">
        <v>39</v>
      </c>
      <c r="H3275" s="16" t="n">
        <v>1</v>
      </c>
    </row>
    <row r="3276" customFormat="false" ht="15" hidden="false" customHeight="false" outlineLevel="0" collapsed="false">
      <c r="A3276" s="0" t="n">
        <v>3334</v>
      </c>
      <c r="B3276" s="15" t="n">
        <v>46082</v>
      </c>
      <c r="C3276" s="0" t="n">
        <v>3</v>
      </c>
      <c r="D3276" s="16" t="n">
        <v>780</v>
      </c>
      <c r="E3276" s="16" t="n">
        <v>2</v>
      </c>
      <c r="F3276" s="16" t="n">
        <v>25</v>
      </c>
      <c r="G3276" s="16" t="n">
        <v>21</v>
      </c>
      <c r="H3276" s="16" t="n">
        <v>0</v>
      </c>
    </row>
    <row r="3277" customFormat="false" ht="15" hidden="false" customHeight="false" outlineLevel="0" collapsed="false">
      <c r="A3277" s="0" t="n">
        <v>3334</v>
      </c>
      <c r="B3277" s="15" t="n">
        <v>46174</v>
      </c>
      <c r="C3277" s="0" t="n">
        <v>3</v>
      </c>
      <c r="D3277" s="16" t="n">
        <v>796</v>
      </c>
      <c r="E3277" s="16" t="n">
        <v>4</v>
      </c>
      <c r="F3277" s="16" t="n">
        <v>26</v>
      </c>
      <c r="G3277" s="16" t="n">
        <v>28</v>
      </c>
      <c r="H3277" s="16" t="n">
        <v>3</v>
      </c>
    </row>
    <row r="3278" customFormat="false" ht="15" hidden="false" customHeight="false" outlineLevel="0" collapsed="false">
      <c r="A3278" s="0" t="n">
        <v>3335</v>
      </c>
      <c r="B3278" s="15" t="n">
        <v>45078</v>
      </c>
      <c r="C3278" s="0" t="n">
        <v>2</v>
      </c>
      <c r="D3278" s="16" t="n">
        <v>8699</v>
      </c>
      <c r="E3278" s="16" t="n">
        <v>61</v>
      </c>
      <c r="F3278" s="16" t="n">
        <v>199</v>
      </c>
      <c r="G3278" s="16" t="n">
        <v>804</v>
      </c>
      <c r="H3278" s="16" t="n">
        <v>46</v>
      </c>
    </row>
    <row r="3279" customFormat="false" ht="15" hidden="false" customHeight="false" outlineLevel="0" collapsed="false">
      <c r="A3279" s="0" t="n">
        <v>3335</v>
      </c>
      <c r="B3279" s="15" t="n">
        <v>45170</v>
      </c>
      <c r="C3279" s="0" t="n">
        <v>2</v>
      </c>
      <c r="D3279" s="16" t="n">
        <v>9437</v>
      </c>
      <c r="E3279" s="16" t="n">
        <v>79</v>
      </c>
      <c r="F3279" s="16" t="n">
        <v>227</v>
      </c>
      <c r="G3279" s="16" t="n">
        <v>1013</v>
      </c>
      <c r="H3279" s="16" t="n">
        <v>64</v>
      </c>
    </row>
    <row r="3280" customFormat="false" ht="15" hidden="false" customHeight="false" outlineLevel="0" collapsed="false">
      <c r="A3280" s="0" t="n">
        <v>3335</v>
      </c>
      <c r="B3280" s="15" t="n">
        <v>45261</v>
      </c>
      <c r="C3280" s="0" t="n">
        <v>2</v>
      </c>
      <c r="D3280" s="16" t="n">
        <v>10073</v>
      </c>
      <c r="E3280" s="16" t="n">
        <v>87</v>
      </c>
      <c r="F3280" s="16" t="n">
        <v>250</v>
      </c>
      <c r="G3280" s="16" t="n">
        <v>1220</v>
      </c>
      <c r="H3280" s="16" t="n">
        <v>74</v>
      </c>
    </row>
    <row r="3281" customFormat="false" ht="15" hidden="false" customHeight="false" outlineLevel="0" collapsed="false">
      <c r="A3281" s="0" t="n">
        <v>3335</v>
      </c>
      <c r="B3281" s="15" t="n">
        <v>45352</v>
      </c>
      <c r="C3281" s="0" t="n">
        <v>2</v>
      </c>
      <c r="D3281" s="16" t="n">
        <v>10441</v>
      </c>
      <c r="E3281" s="16" t="n">
        <v>113</v>
      </c>
      <c r="F3281" s="16" t="n">
        <v>279</v>
      </c>
      <c r="G3281" s="16" t="n">
        <v>760</v>
      </c>
      <c r="H3281" s="16" t="n">
        <v>64</v>
      </c>
    </row>
    <row r="3282" customFormat="false" ht="15" hidden="false" customHeight="false" outlineLevel="0" collapsed="false">
      <c r="A3282" s="0" t="n">
        <v>3335</v>
      </c>
      <c r="B3282" s="15" t="n">
        <v>45444</v>
      </c>
      <c r="C3282" s="0" t="n">
        <v>2</v>
      </c>
      <c r="D3282" s="16" t="n">
        <v>11070</v>
      </c>
      <c r="E3282" s="16" t="n">
        <v>130</v>
      </c>
      <c r="F3282" s="16" t="n">
        <v>331</v>
      </c>
      <c r="G3282" s="16" t="n">
        <v>1016</v>
      </c>
      <c r="H3282" s="16" t="n">
        <v>78</v>
      </c>
    </row>
    <row r="3283" customFormat="false" ht="15" hidden="false" customHeight="false" outlineLevel="0" collapsed="false">
      <c r="A3283" s="0" t="n">
        <v>3335</v>
      </c>
      <c r="B3283" s="15" t="n">
        <v>45536</v>
      </c>
      <c r="C3283" s="0" t="n">
        <v>2</v>
      </c>
      <c r="D3283" s="16" t="n">
        <v>11592</v>
      </c>
      <c r="E3283" s="16" t="n">
        <v>140</v>
      </c>
      <c r="F3283" s="16" t="n">
        <v>377</v>
      </c>
      <c r="G3283" s="16" t="n">
        <v>1220</v>
      </c>
      <c r="H3283" s="16" t="n">
        <v>87</v>
      </c>
    </row>
    <row r="3284" customFormat="false" ht="15" hidden="false" customHeight="false" outlineLevel="0" collapsed="false">
      <c r="A3284" s="0" t="n">
        <v>3335</v>
      </c>
      <c r="B3284" s="15" t="n">
        <v>45627</v>
      </c>
      <c r="C3284" s="0" t="n">
        <v>2</v>
      </c>
      <c r="D3284" s="16" t="n">
        <v>12020</v>
      </c>
      <c r="E3284" s="16" t="n">
        <v>154</v>
      </c>
      <c r="F3284" s="16" t="n">
        <v>416</v>
      </c>
      <c r="G3284" s="16" t="n">
        <v>1463</v>
      </c>
      <c r="H3284" s="16" t="n">
        <v>99</v>
      </c>
    </row>
    <row r="3285" customFormat="false" ht="15" hidden="false" customHeight="false" outlineLevel="0" collapsed="false">
      <c r="A3285" s="0" t="n">
        <v>3335</v>
      </c>
      <c r="B3285" s="15" t="n">
        <v>45717</v>
      </c>
      <c r="C3285" s="0" t="n">
        <v>2</v>
      </c>
      <c r="D3285" s="16" t="n">
        <v>12453</v>
      </c>
      <c r="E3285" s="16" t="n">
        <v>169</v>
      </c>
      <c r="F3285" s="16" t="n">
        <v>442</v>
      </c>
      <c r="G3285" s="16" t="n">
        <v>867</v>
      </c>
      <c r="H3285" s="16" t="n">
        <v>59</v>
      </c>
    </row>
    <row r="3286" customFormat="false" ht="15" hidden="false" customHeight="false" outlineLevel="0" collapsed="false">
      <c r="A3286" s="0" t="n">
        <v>3335</v>
      </c>
      <c r="B3286" s="15" t="n">
        <v>45809</v>
      </c>
      <c r="C3286" s="0" t="n">
        <v>2</v>
      </c>
      <c r="D3286" s="16" t="n">
        <v>12974</v>
      </c>
      <c r="E3286" s="16" t="n">
        <v>199</v>
      </c>
      <c r="F3286" s="16" t="n">
        <v>503</v>
      </c>
      <c r="G3286" s="16" t="n">
        <v>1155</v>
      </c>
      <c r="H3286" s="16" t="n">
        <v>86</v>
      </c>
    </row>
    <row r="3287" customFormat="false" ht="15" hidden="false" customHeight="false" outlineLevel="0" collapsed="false">
      <c r="A3287" s="0" t="n">
        <v>3335</v>
      </c>
      <c r="B3287" s="15" t="n">
        <v>45901</v>
      </c>
      <c r="C3287" s="0" t="n">
        <v>2</v>
      </c>
      <c r="D3287" s="16" t="n">
        <v>13436</v>
      </c>
      <c r="E3287" s="16" t="n">
        <v>233</v>
      </c>
      <c r="F3287" s="16" t="n">
        <v>533</v>
      </c>
      <c r="G3287" s="16" t="n">
        <v>1376</v>
      </c>
      <c r="H3287" s="16" t="n">
        <v>112</v>
      </c>
    </row>
    <row r="3288" customFormat="false" ht="15" hidden="false" customHeight="false" outlineLevel="0" collapsed="false">
      <c r="A3288" s="0" t="n">
        <v>3335</v>
      </c>
      <c r="B3288" s="15" t="n">
        <v>45992</v>
      </c>
      <c r="C3288" s="0" t="n">
        <v>2</v>
      </c>
      <c r="D3288" s="16" t="n">
        <v>13709</v>
      </c>
      <c r="E3288" s="16" t="n">
        <v>266</v>
      </c>
      <c r="F3288" s="16" t="n">
        <v>578</v>
      </c>
      <c r="G3288" s="16" t="n">
        <v>1595</v>
      </c>
      <c r="H3288" s="16" t="n">
        <v>148</v>
      </c>
    </row>
    <row r="3289" customFormat="false" ht="15" hidden="false" customHeight="false" outlineLevel="0" collapsed="false">
      <c r="A3289" s="0" t="n">
        <v>3335</v>
      </c>
      <c r="B3289" s="15" t="n">
        <v>46082</v>
      </c>
      <c r="C3289" s="0" t="n">
        <v>2</v>
      </c>
      <c r="D3289" s="16" t="n">
        <v>14049</v>
      </c>
      <c r="E3289" s="16" t="n">
        <v>305</v>
      </c>
      <c r="F3289" s="16" t="n">
        <v>624</v>
      </c>
      <c r="G3289" s="16" t="n">
        <v>919</v>
      </c>
      <c r="H3289" s="16" t="n">
        <v>118</v>
      </c>
    </row>
    <row r="3290" customFormat="false" ht="15" hidden="false" customHeight="false" outlineLevel="0" collapsed="false">
      <c r="A3290" s="0" t="n">
        <v>3335</v>
      </c>
      <c r="B3290" s="15" t="n">
        <v>46174</v>
      </c>
      <c r="C3290" s="0" t="n">
        <v>2</v>
      </c>
      <c r="D3290" s="16" t="n">
        <v>14422</v>
      </c>
      <c r="E3290" s="16" t="n">
        <v>404</v>
      </c>
      <c r="F3290" s="16" t="n">
        <v>705</v>
      </c>
      <c r="G3290" s="16" t="n">
        <v>1235</v>
      </c>
      <c r="H3290" s="16" t="n">
        <v>214</v>
      </c>
    </row>
    <row r="3291" customFormat="false" ht="15" hidden="false" customHeight="false" outlineLevel="0" collapsed="false">
      <c r="A3291" s="0" t="n">
        <v>3336</v>
      </c>
      <c r="B3291" s="15" t="n">
        <v>45078</v>
      </c>
      <c r="C3291" s="0" t="n">
        <v>4</v>
      </c>
      <c r="D3291" s="16" t="n">
        <v>15464</v>
      </c>
      <c r="E3291" s="16" t="n">
        <v>130</v>
      </c>
      <c r="F3291" s="16" t="n">
        <v>299</v>
      </c>
      <c r="G3291" s="16" t="n">
        <v>1590</v>
      </c>
      <c r="H3291" s="16" t="n">
        <v>99</v>
      </c>
    </row>
    <row r="3292" customFormat="false" ht="15" hidden="false" customHeight="false" outlineLevel="0" collapsed="false">
      <c r="A3292" s="0" t="n">
        <v>3336</v>
      </c>
      <c r="B3292" s="15" t="n">
        <v>45170</v>
      </c>
      <c r="C3292" s="0" t="n">
        <v>4</v>
      </c>
      <c r="D3292" s="16" t="n">
        <v>16509</v>
      </c>
      <c r="E3292" s="16" t="n">
        <v>171</v>
      </c>
      <c r="F3292" s="16" t="n">
        <v>328</v>
      </c>
      <c r="G3292" s="16" t="n">
        <v>1987</v>
      </c>
      <c r="H3292" s="16" t="n">
        <v>134</v>
      </c>
    </row>
    <row r="3293" customFormat="false" ht="15" hidden="false" customHeight="false" outlineLevel="0" collapsed="false">
      <c r="A3293" s="0" t="n">
        <v>3336</v>
      </c>
      <c r="B3293" s="15" t="n">
        <v>45261</v>
      </c>
      <c r="C3293" s="0" t="n">
        <v>4</v>
      </c>
      <c r="D3293" s="16" t="n">
        <v>17480</v>
      </c>
      <c r="E3293" s="16" t="n">
        <v>196</v>
      </c>
      <c r="F3293" s="16" t="n">
        <v>384</v>
      </c>
      <c r="G3293" s="16" t="n">
        <v>2372</v>
      </c>
      <c r="H3293" s="16" t="n">
        <v>154</v>
      </c>
    </row>
    <row r="3294" customFormat="false" ht="15" hidden="false" customHeight="false" outlineLevel="0" collapsed="false">
      <c r="A3294" s="0" t="n">
        <v>3336</v>
      </c>
      <c r="B3294" s="15" t="n">
        <v>45352</v>
      </c>
      <c r="C3294" s="0" t="n">
        <v>4</v>
      </c>
      <c r="D3294" s="16" t="n">
        <v>18442</v>
      </c>
      <c r="E3294" s="16" t="n">
        <v>232</v>
      </c>
      <c r="F3294" s="16" t="n">
        <v>431</v>
      </c>
      <c r="G3294" s="16" t="n">
        <v>1493</v>
      </c>
      <c r="H3294" s="16" t="n">
        <v>129</v>
      </c>
    </row>
    <row r="3295" customFormat="false" ht="15" hidden="false" customHeight="false" outlineLevel="0" collapsed="false">
      <c r="A3295" s="0" t="n">
        <v>3336</v>
      </c>
      <c r="B3295" s="15" t="n">
        <v>45444</v>
      </c>
      <c r="C3295" s="0" t="n">
        <v>4</v>
      </c>
      <c r="D3295" s="16" t="n">
        <v>19532</v>
      </c>
      <c r="E3295" s="16" t="n">
        <v>266</v>
      </c>
      <c r="F3295" s="16" t="n">
        <v>514</v>
      </c>
      <c r="G3295" s="16" t="n">
        <v>1951</v>
      </c>
      <c r="H3295" s="16" t="n">
        <v>165</v>
      </c>
    </row>
    <row r="3296" customFormat="false" ht="15" hidden="false" customHeight="false" outlineLevel="0" collapsed="false">
      <c r="A3296" s="0" t="n">
        <v>3336</v>
      </c>
      <c r="B3296" s="15" t="n">
        <v>45536</v>
      </c>
      <c r="C3296" s="0" t="n">
        <v>4</v>
      </c>
      <c r="D3296" s="16" t="n">
        <v>20416</v>
      </c>
      <c r="E3296" s="16" t="n">
        <v>298</v>
      </c>
      <c r="F3296" s="16" t="n">
        <v>561</v>
      </c>
      <c r="G3296" s="16" t="n">
        <v>2346</v>
      </c>
      <c r="H3296" s="16" t="n">
        <v>194</v>
      </c>
    </row>
    <row r="3297" customFormat="false" ht="15" hidden="false" customHeight="false" outlineLevel="0" collapsed="false">
      <c r="A3297" s="0" t="n">
        <v>3336</v>
      </c>
      <c r="B3297" s="15" t="n">
        <v>45627</v>
      </c>
      <c r="C3297" s="0" t="n">
        <v>4</v>
      </c>
      <c r="D3297" s="16" t="n">
        <v>21306</v>
      </c>
      <c r="E3297" s="16" t="n">
        <v>339</v>
      </c>
      <c r="F3297" s="16" t="n">
        <v>619</v>
      </c>
      <c r="G3297" s="16" t="n">
        <v>2785</v>
      </c>
      <c r="H3297" s="16" t="n">
        <v>237</v>
      </c>
    </row>
    <row r="3298" customFormat="false" ht="15" hidden="false" customHeight="false" outlineLevel="0" collapsed="false">
      <c r="A3298" s="0" t="n">
        <v>3336</v>
      </c>
      <c r="B3298" s="15" t="n">
        <v>45717</v>
      </c>
      <c r="C3298" s="0" t="n">
        <v>4</v>
      </c>
      <c r="D3298" s="16" t="n">
        <v>22095</v>
      </c>
      <c r="E3298" s="16" t="n">
        <v>395</v>
      </c>
      <c r="F3298" s="16" t="n">
        <v>722</v>
      </c>
      <c r="G3298" s="16" t="n">
        <v>1574</v>
      </c>
      <c r="H3298" s="16" t="n">
        <v>147</v>
      </c>
    </row>
    <row r="3299" customFormat="false" ht="15" hidden="false" customHeight="false" outlineLevel="0" collapsed="false">
      <c r="A3299" s="0" t="n">
        <v>3336</v>
      </c>
      <c r="B3299" s="15" t="n">
        <v>45809</v>
      </c>
      <c r="C3299" s="0" t="n">
        <v>4</v>
      </c>
      <c r="D3299" s="16" t="n">
        <v>23230</v>
      </c>
      <c r="E3299" s="16" t="n">
        <v>449</v>
      </c>
      <c r="F3299" s="16" t="n">
        <v>828</v>
      </c>
      <c r="G3299" s="16" t="n">
        <v>2086</v>
      </c>
      <c r="H3299" s="16" t="n">
        <v>191</v>
      </c>
    </row>
    <row r="3300" customFormat="false" ht="15" hidden="false" customHeight="false" outlineLevel="0" collapsed="false">
      <c r="A3300" s="0" t="n">
        <v>3336</v>
      </c>
      <c r="B3300" s="15" t="n">
        <v>45901</v>
      </c>
      <c r="C3300" s="0" t="n">
        <v>4</v>
      </c>
      <c r="D3300" s="16" t="n">
        <v>24207</v>
      </c>
      <c r="E3300" s="16" t="n">
        <v>531</v>
      </c>
      <c r="F3300" s="16" t="n">
        <v>933</v>
      </c>
      <c r="G3300" s="16" t="n">
        <v>2599</v>
      </c>
      <c r="H3300" s="16" t="n">
        <v>271</v>
      </c>
    </row>
    <row r="3301" customFormat="false" ht="15" hidden="false" customHeight="false" outlineLevel="0" collapsed="false">
      <c r="A3301" s="0" t="n">
        <v>3336</v>
      </c>
      <c r="B3301" s="15" t="n">
        <v>45992</v>
      </c>
      <c r="C3301" s="0" t="n">
        <v>4</v>
      </c>
      <c r="D3301" s="16" t="n">
        <v>25163</v>
      </c>
      <c r="E3301" s="16" t="n">
        <v>590</v>
      </c>
      <c r="F3301" s="16" t="n">
        <v>1029</v>
      </c>
      <c r="G3301" s="16" t="n">
        <v>3082</v>
      </c>
      <c r="H3301" s="16" t="n">
        <v>317</v>
      </c>
    </row>
    <row r="3302" customFormat="false" ht="15" hidden="false" customHeight="false" outlineLevel="0" collapsed="false">
      <c r="A3302" s="0" t="n">
        <v>3336</v>
      </c>
      <c r="B3302" s="15" t="n">
        <v>46082</v>
      </c>
      <c r="C3302" s="0" t="n">
        <v>4</v>
      </c>
      <c r="D3302" s="16" t="n">
        <v>25998</v>
      </c>
      <c r="E3302" s="16" t="n">
        <v>678</v>
      </c>
      <c r="F3302" s="16" t="n">
        <v>1159</v>
      </c>
      <c r="G3302" s="16" t="n">
        <v>1864</v>
      </c>
      <c r="H3302" s="16" t="n">
        <v>261</v>
      </c>
    </row>
    <row r="3303" customFormat="false" ht="15" hidden="false" customHeight="false" outlineLevel="0" collapsed="false">
      <c r="A3303" s="0" t="n">
        <v>3336</v>
      </c>
      <c r="B3303" s="15" t="n">
        <v>46174</v>
      </c>
      <c r="C3303" s="0" t="n">
        <v>4</v>
      </c>
      <c r="D3303" s="16" t="n">
        <v>26964</v>
      </c>
      <c r="E3303" s="16" t="n">
        <v>892</v>
      </c>
      <c r="F3303" s="16" t="n">
        <v>1284</v>
      </c>
      <c r="G3303" s="16" t="n">
        <v>2459</v>
      </c>
      <c r="H3303" s="16" t="n">
        <v>468</v>
      </c>
    </row>
    <row r="3304" customFormat="false" ht="15" hidden="false" customHeight="false" outlineLevel="0" collapsed="false">
      <c r="A3304" s="0" t="n">
        <v>3337</v>
      </c>
      <c r="B3304" s="15" t="n">
        <v>45078</v>
      </c>
      <c r="C3304" s="0" t="n">
        <v>2</v>
      </c>
      <c r="D3304" s="16" t="n">
        <v>31831</v>
      </c>
      <c r="E3304" s="16" t="n">
        <v>74</v>
      </c>
      <c r="F3304" s="16" t="n">
        <v>856</v>
      </c>
      <c r="G3304" s="16" t="n">
        <v>2034</v>
      </c>
      <c r="H3304" s="16" t="n">
        <v>46</v>
      </c>
    </row>
    <row r="3305" customFormat="false" ht="15" hidden="false" customHeight="false" outlineLevel="0" collapsed="false">
      <c r="A3305" s="0" t="n">
        <v>3337</v>
      </c>
      <c r="B3305" s="15" t="n">
        <v>45170</v>
      </c>
      <c r="C3305" s="0" t="n">
        <v>2</v>
      </c>
      <c r="D3305" s="16" t="n">
        <v>32082</v>
      </c>
      <c r="E3305" s="16" t="n">
        <v>91</v>
      </c>
      <c r="F3305" s="16" t="n">
        <v>873</v>
      </c>
      <c r="G3305" s="16" t="n">
        <v>2449</v>
      </c>
      <c r="H3305" s="16" t="n">
        <v>62</v>
      </c>
    </row>
    <row r="3306" customFormat="false" ht="15" hidden="false" customHeight="false" outlineLevel="0" collapsed="false">
      <c r="A3306" s="0" t="n">
        <v>3337</v>
      </c>
      <c r="B3306" s="15" t="n">
        <v>45261</v>
      </c>
      <c r="C3306" s="0" t="n">
        <v>2</v>
      </c>
      <c r="D3306" s="16" t="n">
        <v>32222</v>
      </c>
      <c r="E3306" s="16" t="n">
        <v>98</v>
      </c>
      <c r="F3306" s="16" t="n">
        <v>878</v>
      </c>
      <c r="G3306" s="16" t="n">
        <v>2792</v>
      </c>
      <c r="H3306" s="16" t="n">
        <v>73</v>
      </c>
    </row>
    <row r="3307" customFormat="false" ht="15" hidden="false" customHeight="false" outlineLevel="0" collapsed="false">
      <c r="A3307" s="0" t="n">
        <v>3337</v>
      </c>
      <c r="B3307" s="15" t="n">
        <v>45352</v>
      </c>
      <c r="C3307" s="0" t="n">
        <v>2</v>
      </c>
      <c r="D3307" s="16" t="n">
        <v>32527</v>
      </c>
      <c r="E3307" s="16" t="n">
        <v>105</v>
      </c>
      <c r="F3307" s="16" t="n">
        <v>890</v>
      </c>
      <c r="G3307" s="16" t="n">
        <v>1770</v>
      </c>
      <c r="H3307" s="16" t="n">
        <v>58</v>
      </c>
    </row>
    <row r="3308" customFormat="false" ht="15" hidden="false" customHeight="false" outlineLevel="0" collapsed="false">
      <c r="A3308" s="0" t="n">
        <v>3337</v>
      </c>
      <c r="B3308" s="15" t="n">
        <v>45444</v>
      </c>
      <c r="C3308" s="0" t="n">
        <v>2</v>
      </c>
      <c r="D3308" s="16" t="n">
        <v>32844</v>
      </c>
      <c r="E3308" s="16" t="n">
        <v>127</v>
      </c>
      <c r="F3308" s="16" t="n">
        <v>915</v>
      </c>
      <c r="G3308" s="16" t="n">
        <v>2233</v>
      </c>
      <c r="H3308" s="16" t="n">
        <v>77</v>
      </c>
    </row>
    <row r="3309" customFormat="false" ht="15" hidden="false" customHeight="false" outlineLevel="0" collapsed="false">
      <c r="A3309" s="0" t="n">
        <v>3337</v>
      </c>
      <c r="B3309" s="15" t="n">
        <v>45536</v>
      </c>
      <c r="C3309" s="0" t="n">
        <v>2</v>
      </c>
      <c r="D3309" s="16" t="n">
        <v>33089</v>
      </c>
      <c r="E3309" s="16" t="n">
        <v>145</v>
      </c>
      <c r="F3309" s="16" t="n">
        <v>943</v>
      </c>
      <c r="G3309" s="16" t="n">
        <v>2602</v>
      </c>
      <c r="H3309" s="16" t="n">
        <v>96</v>
      </c>
    </row>
    <row r="3310" customFormat="false" ht="15" hidden="false" customHeight="false" outlineLevel="0" collapsed="false">
      <c r="A3310" s="0" t="n">
        <v>3337</v>
      </c>
      <c r="B3310" s="15" t="n">
        <v>45627</v>
      </c>
      <c r="C3310" s="0" t="n">
        <v>2</v>
      </c>
      <c r="D3310" s="16" t="n">
        <v>33162</v>
      </c>
      <c r="E3310" s="16" t="n">
        <v>161</v>
      </c>
      <c r="F3310" s="16" t="n">
        <v>965</v>
      </c>
      <c r="G3310" s="16" t="n">
        <v>2953</v>
      </c>
      <c r="H3310" s="16" t="n">
        <v>112</v>
      </c>
    </row>
    <row r="3311" customFormat="false" ht="15" hidden="false" customHeight="false" outlineLevel="0" collapsed="false">
      <c r="A3311" s="0" t="n">
        <v>3337</v>
      </c>
      <c r="B3311" s="15" t="n">
        <v>45717</v>
      </c>
      <c r="C3311" s="0" t="n">
        <v>2</v>
      </c>
      <c r="D3311" s="16" t="n">
        <v>33076</v>
      </c>
      <c r="E3311" s="16" t="n">
        <v>165</v>
      </c>
      <c r="F3311" s="16" t="n">
        <v>988</v>
      </c>
      <c r="G3311" s="16" t="n">
        <v>1868</v>
      </c>
      <c r="H3311" s="16" t="n">
        <v>64</v>
      </c>
    </row>
    <row r="3312" customFormat="false" ht="15" hidden="false" customHeight="false" outlineLevel="0" collapsed="false">
      <c r="A3312" s="0" t="n">
        <v>3337</v>
      </c>
      <c r="B3312" s="15" t="n">
        <v>45809</v>
      </c>
      <c r="C3312" s="0" t="n">
        <v>2</v>
      </c>
      <c r="D3312" s="16" t="n">
        <v>33158</v>
      </c>
      <c r="E3312" s="16" t="n">
        <v>196</v>
      </c>
      <c r="F3312" s="16" t="n">
        <v>1005</v>
      </c>
      <c r="G3312" s="16" t="n">
        <v>2343</v>
      </c>
      <c r="H3312" s="16" t="n">
        <v>93</v>
      </c>
    </row>
    <row r="3313" customFormat="false" ht="15" hidden="false" customHeight="false" outlineLevel="0" collapsed="false">
      <c r="A3313" s="0" t="n">
        <v>3337</v>
      </c>
      <c r="B3313" s="15" t="n">
        <v>45901</v>
      </c>
      <c r="C3313" s="0" t="n">
        <v>2</v>
      </c>
      <c r="D3313" s="16" t="n">
        <v>33304</v>
      </c>
      <c r="E3313" s="16" t="n">
        <v>213</v>
      </c>
      <c r="F3313" s="16" t="n">
        <v>1062</v>
      </c>
      <c r="G3313" s="16" t="n">
        <v>2702</v>
      </c>
      <c r="H3313" s="16" t="n">
        <v>115</v>
      </c>
    </row>
    <row r="3314" customFormat="false" ht="15" hidden="false" customHeight="false" outlineLevel="0" collapsed="false">
      <c r="A3314" s="0" t="n">
        <v>3337</v>
      </c>
      <c r="B3314" s="15" t="n">
        <v>45992</v>
      </c>
      <c r="C3314" s="0" t="n">
        <v>2</v>
      </c>
      <c r="D3314" s="16" t="n">
        <v>33331</v>
      </c>
      <c r="E3314" s="16" t="n">
        <v>238</v>
      </c>
      <c r="F3314" s="16" t="n">
        <v>1117</v>
      </c>
      <c r="G3314" s="16" t="n">
        <v>3111</v>
      </c>
      <c r="H3314" s="16" t="n">
        <v>136</v>
      </c>
    </row>
    <row r="3315" customFormat="false" ht="15" hidden="false" customHeight="false" outlineLevel="0" collapsed="false">
      <c r="A3315" s="0" t="n">
        <v>3337</v>
      </c>
      <c r="B3315" s="15" t="n">
        <v>46082</v>
      </c>
      <c r="C3315" s="0" t="n">
        <v>2</v>
      </c>
      <c r="D3315" s="16" t="n">
        <v>33232</v>
      </c>
      <c r="E3315" s="16" t="n">
        <v>280</v>
      </c>
      <c r="F3315" s="16" t="n">
        <v>1191</v>
      </c>
      <c r="G3315" s="16" t="n">
        <v>1917</v>
      </c>
      <c r="H3315" s="16" t="n">
        <v>116</v>
      </c>
    </row>
    <row r="3316" customFormat="false" ht="15" hidden="false" customHeight="false" outlineLevel="0" collapsed="false">
      <c r="A3316" s="0" t="n">
        <v>3337</v>
      </c>
      <c r="B3316" s="15" t="n">
        <v>46174</v>
      </c>
      <c r="C3316" s="0" t="n">
        <v>2</v>
      </c>
      <c r="D3316" s="16" t="n">
        <v>33303</v>
      </c>
      <c r="E3316" s="16" t="n">
        <v>354</v>
      </c>
      <c r="F3316" s="16" t="n">
        <v>1270</v>
      </c>
      <c r="G3316" s="16" t="n">
        <v>2379</v>
      </c>
      <c r="H3316" s="16" t="n">
        <v>186</v>
      </c>
    </row>
    <row r="3317" customFormat="false" ht="15" hidden="false" customHeight="false" outlineLevel="0" collapsed="false">
      <c r="A3317" s="0" t="n">
        <v>3338</v>
      </c>
      <c r="B3317" s="15" t="n">
        <v>45078</v>
      </c>
      <c r="C3317" s="0" t="n">
        <v>2</v>
      </c>
      <c r="D3317" s="16" t="n">
        <v>26367</v>
      </c>
      <c r="E3317" s="16" t="n">
        <v>98</v>
      </c>
      <c r="F3317" s="16" t="n">
        <v>671</v>
      </c>
      <c r="G3317" s="16" t="n">
        <v>1838</v>
      </c>
      <c r="H3317" s="16" t="n">
        <v>72</v>
      </c>
    </row>
    <row r="3318" customFormat="false" ht="15" hidden="false" customHeight="false" outlineLevel="0" collapsed="false">
      <c r="A3318" s="0" t="n">
        <v>3338</v>
      </c>
      <c r="B3318" s="15" t="n">
        <v>45170</v>
      </c>
      <c r="C3318" s="0" t="n">
        <v>2</v>
      </c>
      <c r="D3318" s="16" t="n">
        <v>27261</v>
      </c>
      <c r="E3318" s="16" t="n">
        <v>121</v>
      </c>
      <c r="F3318" s="16" t="n">
        <v>720</v>
      </c>
      <c r="G3318" s="16" t="n">
        <v>2288</v>
      </c>
      <c r="H3318" s="16" t="n">
        <v>94</v>
      </c>
    </row>
    <row r="3319" customFormat="false" ht="15" hidden="false" customHeight="false" outlineLevel="0" collapsed="false">
      <c r="A3319" s="0" t="n">
        <v>3338</v>
      </c>
      <c r="B3319" s="15" t="n">
        <v>45261</v>
      </c>
      <c r="C3319" s="0" t="n">
        <v>2</v>
      </c>
      <c r="D3319" s="16" t="n">
        <v>28104</v>
      </c>
      <c r="E3319" s="16" t="n">
        <v>141</v>
      </c>
      <c r="F3319" s="16" t="n">
        <v>775</v>
      </c>
      <c r="G3319" s="16" t="n">
        <v>2732</v>
      </c>
      <c r="H3319" s="16" t="n">
        <v>114</v>
      </c>
    </row>
    <row r="3320" customFormat="false" ht="15" hidden="false" customHeight="false" outlineLevel="0" collapsed="false">
      <c r="A3320" s="0" t="n">
        <v>3338</v>
      </c>
      <c r="B3320" s="15" t="n">
        <v>45352</v>
      </c>
      <c r="C3320" s="0" t="n">
        <v>2</v>
      </c>
      <c r="D3320" s="16" t="n">
        <v>28679</v>
      </c>
      <c r="E3320" s="16" t="n">
        <v>167</v>
      </c>
      <c r="F3320" s="16" t="n">
        <v>823</v>
      </c>
      <c r="G3320" s="16" t="n">
        <v>1674</v>
      </c>
      <c r="H3320" s="16" t="n">
        <v>96</v>
      </c>
    </row>
    <row r="3321" customFormat="false" ht="15" hidden="false" customHeight="false" outlineLevel="0" collapsed="false">
      <c r="A3321" s="0" t="n">
        <v>3338</v>
      </c>
      <c r="B3321" s="15" t="n">
        <v>45444</v>
      </c>
      <c r="C3321" s="0" t="n">
        <v>2</v>
      </c>
      <c r="D3321" s="16" t="n">
        <v>29585</v>
      </c>
      <c r="E3321" s="16" t="n">
        <v>197</v>
      </c>
      <c r="F3321" s="16" t="n">
        <v>923</v>
      </c>
      <c r="G3321" s="16" t="n">
        <v>2181</v>
      </c>
      <c r="H3321" s="16" t="n">
        <v>122</v>
      </c>
    </row>
    <row r="3322" customFormat="false" ht="15" hidden="false" customHeight="false" outlineLevel="0" collapsed="false">
      <c r="A3322" s="0" t="n">
        <v>3338</v>
      </c>
      <c r="B3322" s="15" t="n">
        <v>45536</v>
      </c>
      <c r="C3322" s="0" t="n">
        <v>2</v>
      </c>
      <c r="D3322" s="16" t="n">
        <v>30346</v>
      </c>
      <c r="E3322" s="16" t="n">
        <v>233</v>
      </c>
      <c r="F3322" s="16" t="n">
        <v>1000</v>
      </c>
      <c r="G3322" s="16" t="n">
        <v>2652</v>
      </c>
      <c r="H3322" s="16" t="n">
        <v>154</v>
      </c>
    </row>
    <row r="3323" customFormat="false" ht="15" hidden="false" customHeight="false" outlineLevel="0" collapsed="false">
      <c r="A3323" s="0" t="n">
        <v>3338</v>
      </c>
      <c r="B3323" s="15" t="n">
        <v>45627</v>
      </c>
      <c r="C3323" s="0" t="n">
        <v>2</v>
      </c>
      <c r="D3323" s="16" t="n">
        <v>31025</v>
      </c>
      <c r="E3323" s="16" t="n">
        <v>270</v>
      </c>
      <c r="F3323" s="16" t="n">
        <v>1113</v>
      </c>
      <c r="G3323" s="16" t="n">
        <v>3151</v>
      </c>
      <c r="H3323" s="16" t="n">
        <v>190</v>
      </c>
    </row>
    <row r="3324" customFormat="false" ht="15" hidden="false" customHeight="false" outlineLevel="0" collapsed="false">
      <c r="A3324" s="0" t="n">
        <v>3338</v>
      </c>
      <c r="B3324" s="15" t="n">
        <v>45717</v>
      </c>
      <c r="C3324" s="0" t="n">
        <v>2</v>
      </c>
      <c r="D3324" s="16" t="n">
        <v>31446</v>
      </c>
      <c r="E3324" s="16" t="n">
        <v>284</v>
      </c>
      <c r="F3324" s="16" t="n">
        <v>1171</v>
      </c>
      <c r="G3324" s="16" t="n">
        <v>1809</v>
      </c>
      <c r="H3324" s="16" t="n">
        <v>97</v>
      </c>
    </row>
    <row r="3325" customFormat="false" ht="15" hidden="false" customHeight="false" outlineLevel="0" collapsed="false">
      <c r="A3325" s="0" t="n">
        <v>3338</v>
      </c>
      <c r="B3325" s="15" t="n">
        <v>45809</v>
      </c>
      <c r="C3325" s="0" t="n">
        <v>2</v>
      </c>
      <c r="D3325" s="16" t="n">
        <v>31975</v>
      </c>
      <c r="E3325" s="16" t="n">
        <v>327</v>
      </c>
      <c r="F3325" s="16" t="n">
        <v>1271</v>
      </c>
      <c r="G3325" s="16" t="n">
        <v>2284</v>
      </c>
      <c r="H3325" s="16" t="n">
        <v>135</v>
      </c>
    </row>
    <row r="3326" customFormat="false" ht="15" hidden="false" customHeight="false" outlineLevel="0" collapsed="false">
      <c r="A3326" s="0" t="n">
        <v>3338</v>
      </c>
      <c r="B3326" s="15" t="n">
        <v>45901</v>
      </c>
      <c r="C3326" s="0" t="n">
        <v>2</v>
      </c>
      <c r="D3326" s="16" t="n">
        <v>32373</v>
      </c>
      <c r="E3326" s="16" t="n">
        <v>374</v>
      </c>
      <c r="F3326" s="16" t="n">
        <v>1327</v>
      </c>
      <c r="G3326" s="16" t="n">
        <v>2727</v>
      </c>
      <c r="H3326" s="16" t="n">
        <v>187</v>
      </c>
    </row>
    <row r="3327" customFormat="false" ht="15" hidden="false" customHeight="false" outlineLevel="0" collapsed="false">
      <c r="A3327" s="0" t="n">
        <v>3338</v>
      </c>
      <c r="B3327" s="15" t="n">
        <v>45992</v>
      </c>
      <c r="C3327" s="0" t="n">
        <v>2</v>
      </c>
      <c r="D3327" s="16" t="n">
        <v>32794</v>
      </c>
      <c r="E3327" s="16" t="n">
        <v>438</v>
      </c>
      <c r="F3327" s="16" t="n">
        <v>1364</v>
      </c>
      <c r="G3327" s="16" t="n">
        <v>3179</v>
      </c>
      <c r="H3327" s="16" t="n">
        <v>247</v>
      </c>
    </row>
    <row r="3328" customFormat="false" ht="15" hidden="false" customHeight="false" outlineLevel="0" collapsed="false">
      <c r="A3328" s="0" t="n">
        <v>3338</v>
      </c>
      <c r="B3328" s="15" t="n">
        <v>46082</v>
      </c>
      <c r="C3328" s="0" t="n">
        <v>2</v>
      </c>
      <c r="D3328" s="16" t="n">
        <v>33248</v>
      </c>
      <c r="E3328" s="16" t="n">
        <v>491</v>
      </c>
      <c r="F3328" s="16" t="n">
        <v>1448</v>
      </c>
      <c r="G3328" s="16" t="n">
        <v>1813</v>
      </c>
      <c r="H3328" s="16" t="n">
        <v>197</v>
      </c>
    </row>
    <row r="3329" customFormat="false" ht="15" hidden="false" customHeight="false" outlineLevel="0" collapsed="false">
      <c r="A3329" s="0" t="n">
        <v>3338</v>
      </c>
      <c r="B3329" s="15" t="n">
        <v>46174</v>
      </c>
      <c r="C3329" s="0" t="n">
        <v>2</v>
      </c>
      <c r="D3329" s="16" t="n">
        <v>33560</v>
      </c>
      <c r="E3329" s="16" t="n">
        <v>652</v>
      </c>
      <c r="F3329" s="16" t="n">
        <v>1566</v>
      </c>
      <c r="G3329" s="16" t="n">
        <v>2365</v>
      </c>
      <c r="H3329" s="16" t="n">
        <v>353</v>
      </c>
    </row>
    <row r="3330" customFormat="false" ht="15" hidden="false" customHeight="false" outlineLevel="0" collapsed="false">
      <c r="A3330" s="0" t="n">
        <v>3340</v>
      </c>
      <c r="B3330" s="15" t="n">
        <v>45078</v>
      </c>
      <c r="C3330" s="0" t="n">
        <v>4</v>
      </c>
      <c r="D3330" s="16" t="n">
        <v>23675</v>
      </c>
      <c r="E3330" s="16" t="n">
        <v>69</v>
      </c>
      <c r="F3330" s="16" t="n">
        <v>551</v>
      </c>
      <c r="G3330" s="16" t="n">
        <v>1546</v>
      </c>
      <c r="H3330" s="16" t="n">
        <v>44</v>
      </c>
    </row>
    <row r="3331" customFormat="false" ht="15" hidden="false" customHeight="false" outlineLevel="0" collapsed="false">
      <c r="A3331" s="0" t="n">
        <v>3340</v>
      </c>
      <c r="B3331" s="15" t="n">
        <v>45170</v>
      </c>
      <c r="C3331" s="0" t="n">
        <v>4</v>
      </c>
      <c r="D3331" s="16" t="n">
        <v>23822</v>
      </c>
      <c r="E3331" s="16" t="n">
        <v>81</v>
      </c>
      <c r="F3331" s="16" t="n">
        <v>550</v>
      </c>
      <c r="G3331" s="16" t="n">
        <v>1837</v>
      </c>
      <c r="H3331" s="16" t="n">
        <v>57</v>
      </c>
    </row>
    <row r="3332" customFormat="false" ht="15" hidden="false" customHeight="false" outlineLevel="0" collapsed="false">
      <c r="A3332" s="0" t="n">
        <v>3340</v>
      </c>
      <c r="B3332" s="15" t="n">
        <v>45261</v>
      </c>
      <c r="C3332" s="0" t="n">
        <v>4</v>
      </c>
      <c r="D3332" s="16" t="n">
        <v>24025</v>
      </c>
      <c r="E3332" s="16" t="n">
        <v>90</v>
      </c>
      <c r="F3332" s="16" t="n">
        <v>556</v>
      </c>
      <c r="G3332" s="16" t="n">
        <v>2184</v>
      </c>
      <c r="H3332" s="16" t="n">
        <v>66</v>
      </c>
    </row>
    <row r="3333" customFormat="false" ht="15" hidden="false" customHeight="false" outlineLevel="0" collapsed="false">
      <c r="A3333" s="0" t="n">
        <v>3340</v>
      </c>
      <c r="B3333" s="15" t="n">
        <v>45352</v>
      </c>
      <c r="C3333" s="0" t="n">
        <v>4</v>
      </c>
      <c r="D3333" s="16" t="n">
        <v>24199</v>
      </c>
      <c r="E3333" s="16" t="n">
        <v>105</v>
      </c>
      <c r="F3333" s="16" t="n">
        <v>553</v>
      </c>
      <c r="G3333" s="16" t="n">
        <v>1321</v>
      </c>
      <c r="H3333" s="16" t="n">
        <v>56</v>
      </c>
    </row>
    <row r="3334" customFormat="false" ht="15" hidden="false" customHeight="false" outlineLevel="0" collapsed="false">
      <c r="A3334" s="0" t="n">
        <v>3340</v>
      </c>
      <c r="B3334" s="15" t="n">
        <v>45444</v>
      </c>
      <c r="C3334" s="0" t="n">
        <v>4</v>
      </c>
      <c r="D3334" s="16" t="n">
        <v>24345</v>
      </c>
      <c r="E3334" s="16" t="n">
        <v>117</v>
      </c>
      <c r="F3334" s="16" t="n">
        <v>547</v>
      </c>
      <c r="G3334" s="16" t="n">
        <v>1635</v>
      </c>
      <c r="H3334" s="16" t="n">
        <v>67</v>
      </c>
    </row>
    <row r="3335" customFormat="false" ht="15" hidden="false" customHeight="false" outlineLevel="0" collapsed="false">
      <c r="A3335" s="0" t="n">
        <v>3340</v>
      </c>
      <c r="B3335" s="15" t="n">
        <v>45536</v>
      </c>
      <c r="C3335" s="0" t="n">
        <v>4</v>
      </c>
      <c r="D3335" s="16" t="n">
        <v>24595</v>
      </c>
      <c r="E3335" s="16" t="n">
        <v>129</v>
      </c>
      <c r="F3335" s="16" t="n">
        <v>575</v>
      </c>
      <c r="G3335" s="16" t="n">
        <v>1973</v>
      </c>
      <c r="H3335" s="16" t="n">
        <v>79</v>
      </c>
    </row>
    <row r="3336" customFormat="false" ht="15" hidden="false" customHeight="false" outlineLevel="0" collapsed="false">
      <c r="A3336" s="0" t="n">
        <v>3340</v>
      </c>
      <c r="B3336" s="15" t="n">
        <v>45627</v>
      </c>
      <c r="C3336" s="0" t="n">
        <v>4</v>
      </c>
      <c r="D3336" s="16" t="n">
        <v>24887</v>
      </c>
      <c r="E3336" s="16" t="n">
        <v>149</v>
      </c>
      <c r="F3336" s="16" t="n">
        <v>597</v>
      </c>
      <c r="G3336" s="16" t="n">
        <v>2315</v>
      </c>
      <c r="H3336" s="16" t="n">
        <v>102</v>
      </c>
    </row>
    <row r="3337" customFormat="false" ht="15" hidden="false" customHeight="false" outlineLevel="0" collapsed="false">
      <c r="A3337" s="0" t="n">
        <v>3340</v>
      </c>
      <c r="B3337" s="15" t="n">
        <v>45717</v>
      </c>
      <c r="C3337" s="0" t="n">
        <v>4</v>
      </c>
      <c r="D3337" s="16" t="n">
        <v>25168</v>
      </c>
      <c r="E3337" s="16" t="n">
        <v>162</v>
      </c>
      <c r="F3337" s="16" t="n">
        <v>633</v>
      </c>
      <c r="G3337" s="16" t="n">
        <v>1284</v>
      </c>
      <c r="H3337" s="16" t="n">
        <v>57</v>
      </c>
    </row>
    <row r="3338" customFormat="false" ht="15" hidden="false" customHeight="false" outlineLevel="0" collapsed="false">
      <c r="A3338" s="0" t="n">
        <v>3340</v>
      </c>
      <c r="B3338" s="15" t="n">
        <v>45809</v>
      </c>
      <c r="C3338" s="0" t="n">
        <v>4</v>
      </c>
      <c r="D3338" s="16" t="n">
        <v>25231</v>
      </c>
      <c r="E3338" s="16" t="n">
        <v>181</v>
      </c>
      <c r="F3338" s="16" t="n">
        <v>655</v>
      </c>
      <c r="G3338" s="16" t="n">
        <v>1587</v>
      </c>
      <c r="H3338" s="16" t="n">
        <v>80</v>
      </c>
    </row>
    <row r="3339" customFormat="false" ht="15" hidden="false" customHeight="false" outlineLevel="0" collapsed="false">
      <c r="A3339" s="0" t="n">
        <v>3340</v>
      </c>
      <c r="B3339" s="15" t="n">
        <v>45901</v>
      </c>
      <c r="C3339" s="0" t="n">
        <v>4</v>
      </c>
      <c r="D3339" s="16" t="n">
        <v>25238</v>
      </c>
      <c r="E3339" s="16" t="n">
        <v>204</v>
      </c>
      <c r="F3339" s="16" t="n">
        <v>671</v>
      </c>
      <c r="G3339" s="16" t="n">
        <v>1926</v>
      </c>
      <c r="H3339" s="16" t="n">
        <v>101</v>
      </c>
    </row>
    <row r="3340" customFormat="false" ht="15" hidden="false" customHeight="false" outlineLevel="0" collapsed="false">
      <c r="A3340" s="0" t="n">
        <v>3340</v>
      </c>
      <c r="B3340" s="15" t="n">
        <v>45992</v>
      </c>
      <c r="C3340" s="0" t="n">
        <v>4</v>
      </c>
      <c r="D3340" s="16" t="n">
        <v>25421</v>
      </c>
      <c r="E3340" s="16" t="n">
        <v>229</v>
      </c>
      <c r="F3340" s="16" t="n">
        <v>698</v>
      </c>
      <c r="G3340" s="16" t="n">
        <v>2246</v>
      </c>
      <c r="H3340" s="16" t="n">
        <v>127</v>
      </c>
    </row>
    <row r="3341" customFormat="false" ht="15" hidden="false" customHeight="false" outlineLevel="0" collapsed="false">
      <c r="A3341" s="0" t="n">
        <v>3340</v>
      </c>
      <c r="B3341" s="15" t="n">
        <v>46082</v>
      </c>
      <c r="C3341" s="0" t="n">
        <v>4</v>
      </c>
      <c r="D3341" s="16" t="n">
        <v>25584</v>
      </c>
      <c r="E3341" s="16" t="n">
        <v>261</v>
      </c>
      <c r="F3341" s="16" t="n">
        <v>731</v>
      </c>
      <c r="G3341" s="16" t="n">
        <v>1295</v>
      </c>
      <c r="H3341" s="16" t="n">
        <v>91</v>
      </c>
    </row>
    <row r="3342" customFormat="false" ht="15" hidden="false" customHeight="false" outlineLevel="0" collapsed="false">
      <c r="A3342" s="0" t="n">
        <v>3340</v>
      </c>
      <c r="B3342" s="15" t="n">
        <v>46174</v>
      </c>
      <c r="C3342" s="0" t="n">
        <v>4</v>
      </c>
      <c r="D3342" s="16" t="n">
        <v>25824</v>
      </c>
      <c r="E3342" s="16" t="n">
        <v>334</v>
      </c>
      <c r="F3342" s="16" t="n">
        <v>795</v>
      </c>
      <c r="G3342" s="16" t="n">
        <v>1654</v>
      </c>
      <c r="H3342" s="16" t="n">
        <v>154</v>
      </c>
    </row>
    <row r="3343" customFormat="false" ht="15" hidden="false" customHeight="false" outlineLevel="0" collapsed="false">
      <c r="A3343" s="0" t="n">
        <v>3341</v>
      </c>
      <c r="B3343" s="15" t="n">
        <v>45078</v>
      </c>
      <c r="C3343" s="0" t="n">
        <v>3</v>
      </c>
      <c r="D3343" s="16" t="n">
        <v>1933</v>
      </c>
      <c r="E3343" s="16" t="n">
        <v>3</v>
      </c>
      <c r="F3343" s="16" t="n">
        <v>50</v>
      </c>
      <c r="G3343" s="16" t="n">
        <v>100</v>
      </c>
      <c r="H3343" s="16" t="n">
        <v>2</v>
      </c>
    </row>
    <row r="3344" customFormat="false" ht="15" hidden="false" customHeight="false" outlineLevel="0" collapsed="false">
      <c r="A3344" s="0" t="n">
        <v>3341</v>
      </c>
      <c r="B3344" s="15" t="n">
        <v>45170</v>
      </c>
      <c r="C3344" s="0" t="n">
        <v>3</v>
      </c>
      <c r="D3344" s="16" t="n">
        <v>1961</v>
      </c>
      <c r="E3344" s="16" t="n">
        <v>3</v>
      </c>
      <c r="F3344" s="16" t="n">
        <v>51</v>
      </c>
      <c r="G3344" s="16" t="n">
        <v>128</v>
      </c>
      <c r="H3344" s="16" t="n">
        <v>2</v>
      </c>
    </row>
    <row r="3345" customFormat="false" ht="15" hidden="false" customHeight="false" outlineLevel="0" collapsed="false">
      <c r="A3345" s="0" t="n">
        <v>3341</v>
      </c>
      <c r="B3345" s="15" t="n">
        <v>45261</v>
      </c>
      <c r="C3345" s="0" t="n">
        <v>3</v>
      </c>
      <c r="D3345" s="16" t="n">
        <v>1950</v>
      </c>
      <c r="E3345" s="16" t="n">
        <v>3</v>
      </c>
      <c r="F3345" s="16" t="n">
        <v>50</v>
      </c>
      <c r="G3345" s="16" t="n">
        <v>143</v>
      </c>
      <c r="H3345" s="16" t="n">
        <v>2</v>
      </c>
    </row>
    <row r="3346" customFormat="false" ht="15" hidden="false" customHeight="false" outlineLevel="0" collapsed="false">
      <c r="A3346" s="0" t="n">
        <v>3341</v>
      </c>
      <c r="B3346" s="15" t="n">
        <v>45352</v>
      </c>
      <c r="C3346" s="0" t="n">
        <v>3</v>
      </c>
      <c r="D3346" s="16" t="n">
        <v>1973</v>
      </c>
      <c r="E3346" s="16" t="n">
        <v>4</v>
      </c>
      <c r="F3346" s="16" t="n">
        <v>53</v>
      </c>
      <c r="G3346" s="16" t="n">
        <v>100</v>
      </c>
      <c r="H3346" s="16" t="n">
        <v>2</v>
      </c>
    </row>
    <row r="3347" customFormat="false" ht="15" hidden="false" customHeight="false" outlineLevel="0" collapsed="false">
      <c r="A3347" s="0" t="n">
        <v>3341</v>
      </c>
      <c r="B3347" s="15" t="n">
        <v>45444</v>
      </c>
      <c r="C3347" s="0" t="n">
        <v>3</v>
      </c>
      <c r="D3347" s="16" t="n">
        <v>2005</v>
      </c>
      <c r="E3347" s="16" t="n">
        <v>6</v>
      </c>
      <c r="F3347" s="16" t="n">
        <v>54</v>
      </c>
      <c r="G3347" s="16" t="n">
        <v>117</v>
      </c>
      <c r="H3347" s="16" t="n">
        <v>4</v>
      </c>
    </row>
    <row r="3348" customFormat="false" ht="15" hidden="false" customHeight="false" outlineLevel="0" collapsed="false">
      <c r="A3348" s="0" t="n">
        <v>3341</v>
      </c>
      <c r="B3348" s="15" t="n">
        <v>45536</v>
      </c>
      <c r="C3348" s="0" t="n">
        <v>3</v>
      </c>
      <c r="D3348" s="16" t="n">
        <v>1985</v>
      </c>
      <c r="E3348" s="16" t="n">
        <v>7</v>
      </c>
      <c r="F3348" s="16" t="n">
        <v>50</v>
      </c>
      <c r="G3348" s="16" t="n">
        <v>144</v>
      </c>
      <c r="H3348" s="16" t="n">
        <v>5</v>
      </c>
    </row>
    <row r="3349" customFormat="false" ht="15" hidden="false" customHeight="false" outlineLevel="0" collapsed="false">
      <c r="A3349" s="0" t="n">
        <v>3341</v>
      </c>
      <c r="B3349" s="15" t="n">
        <v>45627</v>
      </c>
      <c r="C3349" s="0" t="n">
        <v>3</v>
      </c>
      <c r="D3349" s="16" t="n">
        <v>1988</v>
      </c>
      <c r="E3349" s="16" t="n">
        <v>8</v>
      </c>
      <c r="F3349" s="16" t="n">
        <v>53</v>
      </c>
      <c r="G3349" s="16" t="n">
        <v>158</v>
      </c>
      <c r="H3349" s="16" t="n">
        <v>6</v>
      </c>
    </row>
    <row r="3350" customFormat="false" ht="15" hidden="false" customHeight="false" outlineLevel="0" collapsed="false">
      <c r="A3350" s="0" t="n">
        <v>3341</v>
      </c>
      <c r="B3350" s="15" t="n">
        <v>45717</v>
      </c>
      <c r="C3350" s="0" t="n">
        <v>3</v>
      </c>
      <c r="D3350" s="16" t="n">
        <v>1991</v>
      </c>
      <c r="E3350" s="16" t="n">
        <v>10</v>
      </c>
      <c r="F3350" s="16" t="n">
        <v>56</v>
      </c>
      <c r="G3350" s="16" t="n">
        <v>76</v>
      </c>
      <c r="H3350" s="16" t="n">
        <v>5</v>
      </c>
    </row>
    <row r="3351" customFormat="false" ht="15" hidden="false" customHeight="false" outlineLevel="0" collapsed="false">
      <c r="A3351" s="0" t="n">
        <v>3341</v>
      </c>
      <c r="B3351" s="15" t="n">
        <v>45809</v>
      </c>
      <c r="C3351" s="0" t="n">
        <v>3</v>
      </c>
      <c r="D3351" s="16" t="n">
        <v>2035</v>
      </c>
      <c r="E3351" s="16" t="n">
        <v>12</v>
      </c>
      <c r="F3351" s="16" t="n">
        <v>61</v>
      </c>
      <c r="G3351" s="16" t="n">
        <v>100</v>
      </c>
      <c r="H3351" s="16" t="n">
        <v>6</v>
      </c>
    </row>
    <row r="3352" customFormat="false" ht="15" hidden="false" customHeight="false" outlineLevel="0" collapsed="false">
      <c r="A3352" s="0" t="n">
        <v>3341</v>
      </c>
      <c r="B3352" s="15" t="n">
        <v>45901</v>
      </c>
      <c r="C3352" s="0" t="n">
        <v>3</v>
      </c>
      <c r="D3352" s="16" t="n">
        <v>2028</v>
      </c>
      <c r="E3352" s="16" t="n">
        <v>13</v>
      </c>
      <c r="F3352" s="16" t="n">
        <v>62</v>
      </c>
      <c r="G3352" s="16" t="n">
        <v>116</v>
      </c>
      <c r="H3352" s="16" t="n">
        <v>8</v>
      </c>
    </row>
    <row r="3353" customFormat="false" ht="15" hidden="false" customHeight="false" outlineLevel="0" collapsed="false">
      <c r="A3353" s="0" t="n">
        <v>3341</v>
      </c>
      <c r="B3353" s="15" t="n">
        <v>45992</v>
      </c>
      <c r="C3353" s="0" t="n">
        <v>3</v>
      </c>
      <c r="D3353" s="16" t="n">
        <v>2058</v>
      </c>
      <c r="E3353" s="16" t="n">
        <v>15</v>
      </c>
      <c r="F3353" s="16" t="n">
        <v>66</v>
      </c>
      <c r="G3353" s="16" t="n">
        <v>142</v>
      </c>
      <c r="H3353" s="16" t="n">
        <v>11</v>
      </c>
    </row>
    <row r="3354" customFormat="false" ht="15" hidden="false" customHeight="false" outlineLevel="0" collapsed="false">
      <c r="A3354" s="0" t="n">
        <v>3341</v>
      </c>
      <c r="B3354" s="15" t="n">
        <v>46082</v>
      </c>
      <c r="C3354" s="0" t="n">
        <v>3</v>
      </c>
      <c r="D3354" s="16" t="n">
        <v>2059</v>
      </c>
      <c r="E3354" s="16" t="n">
        <v>18</v>
      </c>
      <c r="F3354" s="16" t="n">
        <v>66</v>
      </c>
      <c r="G3354" s="16" t="n">
        <v>82</v>
      </c>
      <c r="H3354" s="16" t="n">
        <v>11</v>
      </c>
    </row>
    <row r="3355" customFormat="false" ht="15" hidden="false" customHeight="false" outlineLevel="0" collapsed="false">
      <c r="A3355" s="0" t="n">
        <v>3341</v>
      </c>
      <c r="B3355" s="15" t="n">
        <v>46174</v>
      </c>
      <c r="C3355" s="0" t="n">
        <v>3</v>
      </c>
      <c r="D3355" s="16" t="n">
        <v>2077</v>
      </c>
      <c r="E3355" s="16" t="n">
        <v>23</v>
      </c>
      <c r="F3355" s="16" t="n">
        <v>66</v>
      </c>
      <c r="G3355" s="16" t="n">
        <v>103</v>
      </c>
      <c r="H3355" s="16" t="n">
        <v>16</v>
      </c>
    </row>
    <row r="3356" customFormat="false" ht="15" hidden="false" customHeight="false" outlineLevel="0" collapsed="false">
      <c r="A3356" s="0" t="n">
        <v>3342</v>
      </c>
      <c r="B3356" s="15" t="n">
        <v>45078</v>
      </c>
      <c r="C3356" s="0" t="n">
        <v>4</v>
      </c>
      <c r="D3356" s="16" t="n">
        <v>4436</v>
      </c>
      <c r="E3356" s="16" t="n">
        <v>11</v>
      </c>
      <c r="F3356" s="16" t="n">
        <v>110</v>
      </c>
      <c r="G3356" s="16" t="n">
        <v>257</v>
      </c>
      <c r="H3356" s="16" t="n">
        <v>3</v>
      </c>
    </row>
    <row r="3357" customFormat="false" ht="15" hidden="false" customHeight="false" outlineLevel="0" collapsed="false">
      <c r="A3357" s="0" t="n">
        <v>3342</v>
      </c>
      <c r="B3357" s="15" t="n">
        <v>45170</v>
      </c>
      <c r="C3357" s="0" t="n">
        <v>4</v>
      </c>
      <c r="D3357" s="16" t="n">
        <v>4433</v>
      </c>
      <c r="E3357" s="16" t="n">
        <v>13</v>
      </c>
      <c r="F3357" s="16" t="n">
        <v>107</v>
      </c>
      <c r="G3357" s="16" t="n">
        <v>300</v>
      </c>
      <c r="H3357" s="16" t="n">
        <v>5</v>
      </c>
    </row>
    <row r="3358" customFormat="false" ht="15" hidden="false" customHeight="false" outlineLevel="0" collapsed="false">
      <c r="A3358" s="0" t="n">
        <v>3342</v>
      </c>
      <c r="B3358" s="15" t="n">
        <v>45261</v>
      </c>
      <c r="C3358" s="0" t="n">
        <v>4</v>
      </c>
      <c r="D3358" s="16" t="n">
        <v>4433</v>
      </c>
      <c r="E3358" s="16" t="n">
        <v>20</v>
      </c>
      <c r="F3358" s="16" t="n">
        <v>108</v>
      </c>
      <c r="G3358" s="16" t="n">
        <v>349</v>
      </c>
      <c r="H3358" s="16" t="n">
        <v>12</v>
      </c>
    </row>
    <row r="3359" customFormat="false" ht="15" hidden="false" customHeight="false" outlineLevel="0" collapsed="false">
      <c r="A3359" s="0" t="n">
        <v>3342</v>
      </c>
      <c r="B3359" s="15" t="n">
        <v>45352</v>
      </c>
      <c r="C3359" s="0" t="n">
        <v>4</v>
      </c>
      <c r="D3359" s="16" t="n">
        <v>4414</v>
      </c>
      <c r="E3359" s="16" t="n">
        <v>23</v>
      </c>
      <c r="F3359" s="16" t="n">
        <v>106</v>
      </c>
      <c r="G3359" s="16" t="n">
        <v>200</v>
      </c>
      <c r="H3359" s="16" t="n">
        <v>12</v>
      </c>
    </row>
    <row r="3360" customFormat="false" ht="15" hidden="false" customHeight="false" outlineLevel="0" collapsed="false">
      <c r="A3360" s="0" t="n">
        <v>3342</v>
      </c>
      <c r="B3360" s="15" t="n">
        <v>45444</v>
      </c>
      <c r="C3360" s="0" t="n">
        <v>4</v>
      </c>
      <c r="D3360" s="16" t="n">
        <v>4444</v>
      </c>
      <c r="E3360" s="16" t="n">
        <v>25</v>
      </c>
      <c r="F3360" s="16" t="n">
        <v>105</v>
      </c>
      <c r="G3360" s="16" t="n">
        <v>248</v>
      </c>
      <c r="H3360" s="16" t="n">
        <v>14</v>
      </c>
    </row>
    <row r="3361" customFormat="false" ht="15" hidden="false" customHeight="false" outlineLevel="0" collapsed="false">
      <c r="A3361" s="0" t="n">
        <v>3342</v>
      </c>
      <c r="B3361" s="15" t="n">
        <v>45536</v>
      </c>
      <c r="C3361" s="0" t="n">
        <v>4</v>
      </c>
      <c r="D3361" s="16" t="n">
        <v>4477</v>
      </c>
      <c r="E3361" s="16" t="n">
        <v>29</v>
      </c>
      <c r="F3361" s="16" t="n">
        <v>106</v>
      </c>
      <c r="G3361" s="16" t="n">
        <v>306</v>
      </c>
      <c r="H3361" s="16" t="n">
        <v>18</v>
      </c>
    </row>
    <row r="3362" customFormat="false" ht="15" hidden="false" customHeight="false" outlineLevel="0" collapsed="false">
      <c r="A3362" s="0" t="n">
        <v>3342</v>
      </c>
      <c r="B3362" s="15" t="n">
        <v>45627</v>
      </c>
      <c r="C3362" s="0" t="n">
        <v>4</v>
      </c>
      <c r="D3362" s="16" t="n">
        <v>4484</v>
      </c>
      <c r="E3362" s="16" t="n">
        <v>30</v>
      </c>
      <c r="F3362" s="16" t="n">
        <v>107</v>
      </c>
      <c r="G3362" s="16" t="n">
        <v>360</v>
      </c>
      <c r="H3362" s="16" t="n">
        <v>19</v>
      </c>
    </row>
    <row r="3363" customFormat="false" ht="15" hidden="false" customHeight="false" outlineLevel="0" collapsed="false">
      <c r="A3363" s="0" t="n">
        <v>3342</v>
      </c>
      <c r="B3363" s="15" t="n">
        <v>45717</v>
      </c>
      <c r="C3363" s="0" t="n">
        <v>4</v>
      </c>
      <c r="D3363" s="16" t="n">
        <v>4533</v>
      </c>
      <c r="E3363" s="16" t="n">
        <v>32</v>
      </c>
      <c r="F3363" s="16" t="n">
        <v>107</v>
      </c>
      <c r="G3363" s="16" t="n">
        <v>205</v>
      </c>
      <c r="H3363" s="16" t="n">
        <v>6</v>
      </c>
    </row>
    <row r="3364" customFormat="false" ht="15" hidden="false" customHeight="false" outlineLevel="0" collapsed="false">
      <c r="A3364" s="0" t="n">
        <v>3342</v>
      </c>
      <c r="B3364" s="15" t="n">
        <v>45809</v>
      </c>
      <c r="C3364" s="0" t="n">
        <v>4</v>
      </c>
      <c r="D3364" s="16" t="n">
        <v>4564</v>
      </c>
      <c r="E3364" s="16" t="n">
        <v>34</v>
      </c>
      <c r="F3364" s="16" t="n">
        <v>105</v>
      </c>
      <c r="G3364" s="16" t="n">
        <v>261</v>
      </c>
      <c r="H3364" s="16" t="n">
        <v>7</v>
      </c>
    </row>
    <row r="3365" customFormat="false" ht="15" hidden="false" customHeight="false" outlineLevel="0" collapsed="false">
      <c r="A3365" s="0" t="n">
        <v>3342</v>
      </c>
      <c r="B3365" s="15" t="n">
        <v>45901</v>
      </c>
      <c r="C3365" s="0" t="n">
        <v>4</v>
      </c>
      <c r="D3365" s="16" t="n">
        <v>4602</v>
      </c>
      <c r="E3365" s="16" t="n">
        <v>39</v>
      </c>
      <c r="F3365" s="16" t="n">
        <v>108</v>
      </c>
      <c r="G3365" s="16" t="n">
        <v>309</v>
      </c>
      <c r="H3365" s="16" t="n">
        <v>9</v>
      </c>
    </row>
    <row r="3366" customFormat="false" ht="15" hidden="false" customHeight="false" outlineLevel="0" collapsed="false">
      <c r="A3366" s="0" t="n">
        <v>3342</v>
      </c>
      <c r="B3366" s="15" t="n">
        <v>45992</v>
      </c>
      <c r="C3366" s="0" t="n">
        <v>4</v>
      </c>
      <c r="D3366" s="16" t="n">
        <v>4605</v>
      </c>
      <c r="E3366" s="16" t="n">
        <v>42</v>
      </c>
      <c r="F3366" s="16" t="n">
        <v>112</v>
      </c>
      <c r="G3366" s="16" t="n">
        <v>355</v>
      </c>
      <c r="H3366" s="16" t="n">
        <v>12</v>
      </c>
    </row>
    <row r="3367" customFormat="false" ht="15" hidden="false" customHeight="false" outlineLevel="0" collapsed="false">
      <c r="A3367" s="0" t="n">
        <v>3342</v>
      </c>
      <c r="B3367" s="15" t="n">
        <v>46082</v>
      </c>
      <c r="C3367" s="0" t="n">
        <v>4</v>
      </c>
      <c r="D3367" s="16" t="n">
        <v>4641</v>
      </c>
      <c r="E3367" s="16" t="n">
        <v>47</v>
      </c>
      <c r="F3367" s="16" t="n">
        <v>112</v>
      </c>
      <c r="G3367" s="16" t="n">
        <v>182</v>
      </c>
      <c r="H3367" s="16" t="n">
        <v>14</v>
      </c>
    </row>
    <row r="3368" customFormat="false" ht="15" hidden="false" customHeight="false" outlineLevel="0" collapsed="false">
      <c r="A3368" s="0" t="n">
        <v>3342</v>
      </c>
      <c r="B3368" s="15" t="n">
        <v>46174</v>
      </c>
      <c r="C3368" s="0" t="n">
        <v>4</v>
      </c>
      <c r="D3368" s="16" t="n">
        <v>4681</v>
      </c>
      <c r="E3368" s="16" t="n">
        <v>51</v>
      </c>
      <c r="F3368" s="16" t="n">
        <v>125</v>
      </c>
      <c r="G3368" s="16" t="n">
        <v>231</v>
      </c>
      <c r="H3368" s="16" t="n">
        <v>17</v>
      </c>
    </row>
    <row r="3369" customFormat="false" ht="15" hidden="false" customHeight="false" outlineLevel="0" collapsed="false">
      <c r="A3369" s="0" t="n">
        <v>3345</v>
      </c>
      <c r="B3369" s="15" t="n">
        <v>45078</v>
      </c>
      <c r="C3369" s="0" t="n">
        <v>5</v>
      </c>
      <c r="D3369" s="16" t="n">
        <v>1570</v>
      </c>
      <c r="E3369" s="16" t="n">
        <v>3</v>
      </c>
      <c r="F3369" s="16" t="n">
        <v>41</v>
      </c>
      <c r="G3369" s="16" t="n">
        <v>104</v>
      </c>
      <c r="H3369" s="16" t="n">
        <v>2</v>
      </c>
    </row>
    <row r="3370" customFormat="false" ht="15" hidden="false" customHeight="false" outlineLevel="0" collapsed="false">
      <c r="A3370" s="0" t="n">
        <v>3345</v>
      </c>
      <c r="B3370" s="15" t="n">
        <v>45170</v>
      </c>
      <c r="C3370" s="0" t="n">
        <v>5</v>
      </c>
      <c r="D3370" s="16" t="n">
        <v>1583</v>
      </c>
      <c r="E3370" s="16" t="n">
        <v>3</v>
      </c>
      <c r="F3370" s="16" t="n">
        <v>39</v>
      </c>
      <c r="G3370" s="16" t="n">
        <v>125</v>
      </c>
      <c r="H3370" s="16" t="n">
        <v>3</v>
      </c>
    </row>
    <row r="3371" customFormat="false" ht="15" hidden="false" customHeight="false" outlineLevel="0" collapsed="false">
      <c r="A3371" s="0" t="n">
        <v>3345</v>
      </c>
      <c r="B3371" s="15" t="n">
        <v>45261</v>
      </c>
      <c r="C3371" s="0" t="n">
        <v>5</v>
      </c>
      <c r="D3371" s="16" t="n">
        <v>1575</v>
      </c>
      <c r="E3371" s="16" t="n">
        <v>3</v>
      </c>
      <c r="F3371" s="16" t="n">
        <v>39</v>
      </c>
      <c r="G3371" s="16" t="n">
        <v>144</v>
      </c>
      <c r="H3371" s="16" t="n">
        <v>3</v>
      </c>
    </row>
    <row r="3372" customFormat="false" ht="15" hidden="false" customHeight="false" outlineLevel="0" collapsed="false">
      <c r="A3372" s="0" t="n">
        <v>3345</v>
      </c>
      <c r="B3372" s="15" t="n">
        <v>45352</v>
      </c>
      <c r="C3372" s="0" t="n">
        <v>5</v>
      </c>
      <c r="D3372" s="16" t="n">
        <v>1590</v>
      </c>
      <c r="E3372" s="16" t="n">
        <v>3</v>
      </c>
      <c r="F3372" s="16" t="n">
        <v>38</v>
      </c>
      <c r="G3372" s="16" t="n">
        <v>86</v>
      </c>
      <c r="H3372" s="16" t="n">
        <v>1</v>
      </c>
    </row>
    <row r="3373" customFormat="false" ht="15" hidden="false" customHeight="false" outlineLevel="0" collapsed="false">
      <c r="A3373" s="0" t="n">
        <v>3345</v>
      </c>
      <c r="B3373" s="15" t="n">
        <v>45444</v>
      </c>
      <c r="C3373" s="0" t="n">
        <v>5</v>
      </c>
      <c r="D3373" s="16" t="n">
        <v>1590</v>
      </c>
      <c r="E3373" s="16" t="n">
        <v>4</v>
      </c>
      <c r="F3373" s="16" t="n">
        <v>39</v>
      </c>
      <c r="G3373" s="16" t="n">
        <v>110</v>
      </c>
      <c r="H3373" s="16" t="n">
        <v>2</v>
      </c>
    </row>
    <row r="3374" customFormat="false" ht="15" hidden="false" customHeight="false" outlineLevel="0" collapsed="false">
      <c r="A3374" s="0" t="n">
        <v>3345</v>
      </c>
      <c r="B3374" s="15" t="n">
        <v>45536</v>
      </c>
      <c r="C3374" s="0" t="n">
        <v>5</v>
      </c>
      <c r="D3374" s="16" t="n">
        <v>1608</v>
      </c>
      <c r="E3374" s="16" t="n">
        <v>5</v>
      </c>
      <c r="F3374" s="16" t="n">
        <v>41</v>
      </c>
      <c r="G3374" s="16" t="n">
        <v>132</v>
      </c>
      <c r="H3374" s="16" t="n">
        <v>4</v>
      </c>
    </row>
    <row r="3375" customFormat="false" ht="15" hidden="false" customHeight="false" outlineLevel="0" collapsed="false">
      <c r="A3375" s="0" t="n">
        <v>3345</v>
      </c>
      <c r="B3375" s="15" t="n">
        <v>45627</v>
      </c>
      <c r="C3375" s="0" t="n">
        <v>5</v>
      </c>
      <c r="D3375" s="16" t="n">
        <v>1617</v>
      </c>
      <c r="E3375" s="16" t="n">
        <v>6</v>
      </c>
      <c r="F3375" s="16" t="n">
        <v>39</v>
      </c>
      <c r="G3375" s="16" t="n">
        <v>149</v>
      </c>
      <c r="H3375" s="16" t="n">
        <v>5</v>
      </c>
    </row>
    <row r="3376" customFormat="false" ht="15" hidden="false" customHeight="false" outlineLevel="0" collapsed="false">
      <c r="A3376" s="0" t="n">
        <v>3345</v>
      </c>
      <c r="B3376" s="15" t="n">
        <v>45717</v>
      </c>
      <c r="C3376" s="0" t="n">
        <v>5</v>
      </c>
      <c r="D3376" s="16" t="n">
        <v>1620</v>
      </c>
      <c r="E3376" s="16" t="n">
        <v>8</v>
      </c>
      <c r="F3376" s="16" t="n">
        <v>41</v>
      </c>
      <c r="G3376" s="16" t="n">
        <v>79</v>
      </c>
      <c r="H3376" s="16" t="n">
        <v>4</v>
      </c>
    </row>
    <row r="3377" customFormat="false" ht="15" hidden="false" customHeight="false" outlineLevel="0" collapsed="false">
      <c r="A3377" s="0" t="n">
        <v>3345</v>
      </c>
      <c r="B3377" s="15" t="n">
        <v>45809</v>
      </c>
      <c r="C3377" s="0" t="n">
        <v>5</v>
      </c>
      <c r="D3377" s="16" t="n">
        <v>1636</v>
      </c>
      <c r="E3377" s="16" t="n">
        <v>10</v>
      </c>
      <c r="F3377" s="16" t="n">
        <v>41</v>
      </c>
      <c r="G3377" s="16" t="n">
        <v>95</v>
      </c>
      <c r="H3377" s="16" t="n">
        <v>6</v>
      </c>
    </row>
    <row r="3378" customFormat="false" ht="15" hidden="false" customHeight="false" outlineLevel="0" collapsed="false">
      <c r="A3378" s="0" t="n">
        <v>3345</v>
      </c>
      <c r="B3378" s="15" t="n">
        <v>45901</v>
      </c>
      <c r="C3378" s="0" t="n">
        <v>5</v>
      </c>
      <c r="D3378" s="16" t="n">
        <v>1675</v>
      </c>
      <c r="E3378" s="16" t="n">
        <v>10</v>
      </c>
      <c r="F3378" s="16" t="n">
        <v>41</v>
      </c>
      <c r="G3378" s="16" t="n">
        <v>106</v>
      </c>
      <c r="H3378" s="16" t="n">
        <v>6</v>
      </c>
    </row>
    <row r="3379" customFormat="false" ht="15" hidden="false" customHeight="false" outlineLevel="0" collapsed="false">
      <c r="A3379" s="0" t="n">
        <v>3345</v>
      </c>
      <c r="B3379" s="15" t="n">
        <v>45992</v>
      </c>
      <c r="C3379" s="0" t="n">
        <v>5</v>
      </c>
      <c r="D3379" s="16" t="n">
        <v>1682</v>
      </c>
      <c r="E3379" s="16" t="n">
        <v>12</v>
      </c>
      <c r="F3379" s="16" t="n">
        <v>42</v>
      </c>
      <c r="G3379" s="16" t="n">
        <v>120</v>
      </c>
      <c r="H3379" s="16" t="n">
        <v>7</v>
      </c>
    </row>
    <row r="3380" customFormat="false" ht="15" hidden="false" customHeight="false" outlineLevel="0" collapsed="false">
      <c r="A3380" s="0" t="n">
        <v>3345</v>
      </c>
      <c r="B3380" s="15" t="n">
        <v>46082</v>
      </c>
      <c r="C3380" s="0" t="n">
        <v>5</v>
      </c>
      <c r="D3380" s="16" t="n">
        <v>1692</v>
      </c>
      <c r="E3380" s="16" t="n">
        <v>14</v>
      </c>
      <c r="F3380" s="16" t="n">
        <v>38</v>
      </c>
      <c r="G3380" s="16" t="n">
        <v>54</v>
      </c>
      <c r="H3380" s="16" t="n">
        <v>2</v>
      </c>
    </row>
    <row r="3381" customFormat="false" ht="15" hidden="false" customHeight="false" outlineLevel="0" collapsed="false">
      <c r="A3381" s="0" t="n">
        <v>3345</v>
      </c>
      <c r="B3381" s="15" t="n">
        <v>46174</v>
      </c>
      <c r="C3381" s="0" t="n">
        <v>5</v>
      </c>
      <c r="D3381" s="16" t="n">
        <v>1710</v>
      </c>
      <c r="E3381" s="16" t="n">
        <v>18</v>
      </c>
      <c r="F3381" s="16" t="n">
        <v>43</v>
      </c>
      <c r="G3381" s="16" t="n">
        <v>73</v>
      </c>
      <c r="H3381" s="16" t="n">
        <v>5</v>
      </c>
    </row>
    <row r="3382" customFormat="false" ht="15" hidden="false" customHeight="false" outlineLevel="0" collapsed="false">
      <c r="A3382" s="0" t="n">
        <v>3350</v>
      </c>
      <c r="B3382" s="15" t="n">
        <v>45078</v>
      </c>
      <c r="C3382" s="0" t="n">
        <v>3</v>
      </c>
      <c r="D3382" s="16" t="n">
        <v>55019</v>
      </c>
      <c r="E3382" s="16" t="n">
        <v>211</v>
      </c>
      <c r="F3382" s="16" t="n">
        <v>946</v>
      </c>
      <c r="G3382" s="16" t="n">
        <v>3636</v>
      </c>
      <c r="H3382" s="16" t="n">
        <v>128</v>
      </c>
    </row>
    <row r="3383" customFormat="false" ht="15" hidden="false" customHeight="false" outlineLevel="0" collapsed="false">
      <c r="A3383" s="0" t="n">
        <v>3350</v>
      </c>
      <c r="B3383" s="15" t="n">
        <v>45170</v>
      </c>
      <c r="C3383" s="0" t="n">
        <v>3</v>
      </c>
      <c r="D3383" s="16" t="n">
        <v>55490</v>
      </c>
      <c r="E3383" s="16" t="n">
        <v>256</v>
      </c>
      <c r="F3383" s="16" t="n">
        <v>942</v>
      </c>
      <c r="G3383" s="16" t="n">
        <v>4443</v>
      </c>
      <c r="H3383" s="16" t="n">
        <v>168</v>
      </c>
    </row>
    <row r="3384" customFormat="false" ht="15" hidden="false" customHeight="false" outlineLevel="0" collapsed="false">
      <c r="A3384" s="0" t="n">
        <v>3350</v>
      </c>
      <c r="B3384" s="15" t="n">
        <v>45261</v>
      </c>
      <c r="C3384" s="0" t="n">
        <v>3</v>
      </c>
      <c r="D3384" s="16" t="n">
        <v>55533</v>
      </c>
      <c r="E3384" s="16" t="n">
        <v>309</v>
      </c>
      <c r="F3384" s="16" t="n">
        <v>920</v>
      </c>
      <c r="G3384" s="16" t="n">
        <v>5244</v>
      </c>
      <c r="H3384" s="16" t="n">
        <v>218</v>
      </c>
    </row>
    <row r="3385" customFormat="false" ht="15" hidden="false" customHeight="false" outlineLevel="0" collapsed="false">
      <c r="A3385" s="0" t="n">
        <v>3350</v>
      </c>
      <c r="B3385" s="15" t="n">
        <v>45352</v>
      </c>
      <c r="C3385" s="0" t="n">
        <v>3</v>
      </c>
      <c r="D3385" s="16" t="n">
        <v>55792</v>
      </c>
      <c r="E3385" s="16" t="n">
        <v>345</v>
      </c>
      <c r="F3385" s="16" t="n">
        <v>948</v>
      </c>
      <c r="G3385" s="16" t="n">
        <v>3280</v>
      </c>
      <c r="H3385" s="16" t="n">
        <v>176</v>
      </c>
    </row>
    <row r="3386" customFormat="false" ht="15" hidden="false" customHeight="false" outlineLevel="0" collapsed="false">
      <c r="A3386" s="0" t="n">
        <v>3350</v>
      </c>
      <c r="B3386" s="15" t="n">
        <v>45444</v>
      </c>
      <c r="C3386" s="0" t="n">
        <v>3</v>
      </c>
      <c r="D3386" s="16" t="n">
        <v>56221</v>
      </c>
      <c r="E3386" s="16" t="n">
        <v>384</v>
      </c>
      <c r="F3386" s="16" t="n">
        <v>987</v>
      </c>
      <c r="G3386" s="16" t="n">
        <v>4115</v>
      </c>
      <c r="H3386" s="16" t="n">
        <v>214</v>
      </c>
    </row>
    <row r="3387" customFormat="false" ht="15" hidden="false" customHeight="false" outlineLevel="0" collapsed="false">
      <c r="A3387" s="0" t="n">
        <v>3350</v>
      </c>
      <c r="B3387" s="15" t="n">
        <v>45536</v>
      </c>
      <c r="C3387" s="0" t="n">
        <v>3</v>
      </c>
      <c r="D3387" s="16" t="n">
        <v>56275</v>
      </c>
      <c r="E3387" s="16" t="n">
        <v>426</v>
      </c>
      <c r="F3387" s="16" t="n">
        <v>1008</v>
      </c>
      <c r="G3387" s="16" t="n">
        <v>4803</v>
      </c>
      <c r="H3387" s="16" t="n">
        <v>261</v>
      </c>
    </row>
    <row r="3388" customFormat="false" ht="15" hidden="false" customHeight="false" outlineLevel="0" collapsed="false">
      <c r="A3388" s="0" t="n">
        <v>3350</v>
      </c>
      <c r="B3388" s="15" t="n">
        <v>45627</v>
      </c>
      <c r="C3388" s="0" t="n">
        <v>3</v>
      </c>
      <c r="D3388" s="16" t="n">
        <v>56451</v>
      </c>
      <c r="E3388" s="16" t="n">
        <v>472</v>
      </c>
      <c r="F3388" s="16" t="n">
        <v>1019</v>
      </c>
      <c r="G3388" s="16" t="n">
        <v>5575</v>
      </c>
      <c r="H3388" s="16" t="n">
        <v>311</v>
      </c>
    </row>
    <row r="3389" customFormat="false" ht="15" hidden="false" customHeight="false" outlineLevel="0" collapsed="false">
      <c r="A3389" s="0" t="n">
        <v>3350</v>
      </c>
      <c r="B3389" s="15" t="n">
        <v>45717</v>
      </c>
      <c r="C3389" s="0" t="n">
        <v>3</v>
      </c>
      <c r="D3389" s="16" t="n">
        <v>56722</v>
      </c>
      <c r="E3389" s="16" t="n">
        <v>502</v>
      </c>
      <c r="F3389" s="16" t="n">
        <v>1070</v>
      </c>
      <c r="G3389" s="16" t="n">
        <v>2972</v>
      </c>
      <c r="H3389" s="16" t="n">
        <v>175</v>
      </c>
    </row>
    <row r="3390" customFormat="false" ht="15" hidden="false" customHeight="false" outlineLevel="0" collapsed="false">
      <c r="A3390" s="0" t="n">
        <v>3350</v>
      </c>
      <c r="B3390" s="15" t="n">
        <v>45809</v>
      </c>
      <c r="C3390" s="0" t="n">
        <v>3</v>
      </c>
      <c r="D3390" s="16" t="n">
        <v>56974</v>
      </c>
      <c r="E3390" s="16" t="n">
        <v>564</v>
      </c>
      <c r="F3390" s="16" t="n">
        <v>1107</v>
      </c>
      <c r="G3390" s="16" t="n">
        <v>3707</v>
      </c>
      <c r="H3390" s="16" t="n">
        <v>238</v>
      </c>
    </row>
    <row r="3391" customFormat="false" ht="15" hidden="false" customHeight="false" outlineLevel="0" collapsed="false">
      <c r="A3391" s="0" t="n">
        <v>3350</v>
      </c>
      <c r="B3391" s="15" t="n">
        <v>45901</v>
      </c>
      <c r="C3391" s="0" t="n">
        <v>3</v>
      </c>
      <c r="D3391" s="16" t="n">
        <v>57150</v>
      </c>
      <c r="E3391" s="16" t="n">
        <v>629</v>
      </c>
      <c r="F3391" s="16" t="n">
        <v>1148</v>
      </c>
      <c r="G3391" s="16" t="n">
        <v>4481</v>
      </c>
      <c r="H3391" s="16" t="n">
        <v>294</v>
      </c>
    </row>
    <row r="3392" customFormat="false" ht="15" hidden="false" customHeight="false" outlineLevel="0" collapsed="false">
      <c r="A3392" s="0" t="n">
        <v>3350</v>
      </c>
      <c r="B3392" s="15" t="n">
        <v>45992</v>
      </c>
      <c r="C3392" s="0" t="n">
        <v>3</v>
      </c>
      <c r="D3392" s="16" t="n">
        <v>57272</v>
      </c>
      <c r="E3392" s="16" t="n">
        <v>701</v>
      </c>
      <c r="F3392" s="16" t="n">
        <v>1215</v>
      </c>
      <c r="G3392" s="16" t="n">
        <v>5258</v>
      </c>
      <c r="H3392" s="16" t="n">
        <v>367</v>
      </c>
    </row>
    <row r="3393" customFormat="false" ht="15" hidden="false" customHeight="false" outlineLevel="0" collapsed="false">
      <c r="A3393" s="0" t="n">
        <v>3350</v>
      </c>
      <c r="B3393" s="15" t="n">
        <v>46082</v>
      </c>
      <c r="C3393" s="0" t="n">
        <v>3</v>
      </c>
      <c r="D3393" s="16" t="n">
        <v>57427</v>
      </c>
      <c r="E3393" s="16" t="n">
        <v>797</v>
      </c>
      <c r="F3393" s="16" t="n">
        <v>1294</v>
      </c>
      <c r="G3393" s="16" t="n">
        <v>2882</v>
      </c>
      <c r="H3393" s="16" t="n">
        <v>283</v>
      </c>
    </row>
    <row r="3394" customFormat="false" ht="15" hidden="false" customHeight="false" outlineLevel="0" collapsed="false">
      <c r="A3394" s="0" t="n">
        <v>3350</v>
      </c>
      <c r="B3394" s="15" t="n">
        <v>46174</v>
      </c>
      <c r="C3394" s="0" t="n">
        <v>3</v>
      </c>
      <c r="D3394" s="16" t="n">
        <v>57656</v>
      </c>
      <c r="E3394" s="16" t="n">
        <v>974</v>
      </c>
      <c r="F3394" s="16" t="n">
        <v>1406</v>
      </c>
      <c r="G3394" s="16" t="n">
        <v>3659</v>
      </c>
      <c r="H3394" s="16" t="n">
        <v>454</v>
      </c>
    </row>
    <row r="3395" customFormat="false" ht="15" hidden="false" customHeight="false" outlineLevel="0" collapsed="false">
      <c r="A3395" s="0" t="n">
        <v>3351</v>
      </c>
      <c r="B3395" s="15" t="n">
        <v>45078</v>
      </c>
      <c r="C3395" s="0" t="n">
        <v>2</v>
      </c>
      <c r="D3395" s="16" t="n">
        <v>10774</v>
      </c>
      <c r="E3395" s="16" t="n">
        <v>18</v>
      </c>
      <c r="F3395" s="16" t="n">
        <v>305</v>
      </c>
      <c r="G3395" s="16" t="n">
        <v>556</v>
      </c>
      <c r="H3395" s="16" t="n">
        <v>6</v>
      </c>
    </row>
    <row r="3396" customFormat="false" ht="15" hidden="false" customHeight="false" outlineLevel="0" collapsed="false">
      <c r="A3396" s="0" t="n">
        <v>3351</v>
      </c>
      <c r="B3396" s="15" t="n">
        <v>45170</v>
      </c>
      <c r="C3396" s="0" t="n">
        <v>2</v>
      </c>
      <c r="D3396" s="16" t="n">
        <v>10847</v>
      </c>
      <c r="E3396" s="16" t="n">
        <v>20</v>
      </c>
      <c r="F3396" s="16" t="n">
        <v>302</v>
      </c>
      <c r="G3396" s="16" t="n">
        <v>669</v>
      </c>
      <c r="H3396" s="16" t="n">
        <v>9</v>
      </c>
    </row>
    <row r="3397" customFormat="false" ht="15" hidden="false" customHeight="false" outlineLevel="0" collapsed="false">
      <c r="A3397" s="0" t="n">
        <v>3351</v>
      </c>
      <c r="B3397" s="15" t="n">
        <v>45261</v>
      </c>
      <c r="C3397" s="0" t="n">
        <v>2</v>
      </c>
      <c r="D3397" s="16" t="n">
        <v>10982</v>
      </c>
      <c r="E3397" s="16" t="n">
        <v>24</v>
      </c>
      <c r="F3397" s="16" t="n">
        <v>290</v>
      </c>
      <c r="G3397" s="16" t="n">
        <v>761</v>
      </c>
      <c r="H3397" s="16" t="n">
        <v>13</v>
      </c>
    </row>
    <row r="3398" customFormat="false" ht="15" hidden="false" customHeight="false" outlineLevel="0" collapsed="false">
      <c r="A3398" s="0" t="n">
        <v>3351</v>
      </c>
      <c r="B3398" s="15" t="n">
        <v>45352</v>
      </c>
      <c r="C3398" s="0" t="n">
        <v>2</v>
      </c>
      <c r="D3398" s="16" t="n">
        <v>11025</v>
      </c>
      <c r="E3398" s="16" t="n">
        <v>30</v>
      </c>
      <c r="F3398" s="16" t="n">
        <v>288</v>
      </c>
      <c r="G3398" s="16" t="n">
        <v>460</v>
      </c>
      <c r="H3398" s="16" t="n">
        <v>19</v>
      </c>
    </row>
    <row r="3399" customFormat="false" ht="15" hidden="false" customHeight="false" outlineLevel="0" collapsed="false">
      <c r="A3399" s="0" t="n">
        <v>3351</v>
      </c>
      <c r="B3399" s="15" t="n">
        <v>45444</v>
      </c>
      <c r="C3399" s="0" t="n">
        <v>2</v>
      </c>
      <c r="D3399" s="16" t="n">
        <v>11127</v>
      </c>
      <c r="E3399" s="16" t="n">
        <v>35</v>
      </c>
      <c r="F3399" s="16" t="n">
        <v>295</v>
      </c>
      <c r="G3399" s="16" t="n">
        <v>580</v>
      </c>
      <c r="H3399" s="16" t="n">
        <v>22</v>
      </c>
    </row>
    <row r="3400" customFormat="false" ht="15" hidden="false" customHeight="false" outlineLevel="0" collapsed="false">
      <c r="A3400" s="0" t="n">
        <v>3351</v>
      </c>
      <c r="B3400" s="15" t="n">
        <v>45536</v>
      </c>
      <c r="C3400" s="0" t="n">
        <v>2</v>
      </c>
      <c r="D3400" s="16" t="n">
        <v>11170</v>
      </c>
      <c r="E3400" s="16" t="n">
        <v>41</v>
      </c>
      <c r="F3400" s="16" t="n">
        <v>290</v>
      </c>
      <c r="G3400" s="16" t="n">
        <v>680</v>
      </c>
      <c r="H3400" s="16" t="n">
        <v>26</v>
      </c>
    </row>
    <row r="3401" customFormat="false" ht="15" hidden="false" customHeight="false" outlineLevel="0" collapsed="false">
      <c r="A3401" s="0" t="n">
        <v>3351</v>
      </c>
      <c r="B3401" s="15" t="n">
        <v>45627</v>
      </c>
      <c r="C3401" s="0" t="n">
        <v>2</v>
      </c>
      <c r="D3401" s="16" t="n">
        <v>11219</v>
      </c>
      <c r="E3401" s="16" t="n">
        <v>47</v>
      </c>
      <c r="F3401" s="16" t="n">
        <v>285</v>
      </c>
      <c r="G3401" s="16" t="n">
        <v>793</v>
      </c>
      <c r="H3401" s="16" t="n">
        <v>32</v>
      </c>
    </row>
    <row r="3402" customFormat="false" ht="15" hidden="false" customHeight="false" outlineLevel="0" collapsed="false">
      <c r="A3402" s="0" t="n">
        <v>3351</v>
      </c>
      <c r="B3402" s="15" t="n">
        <v>45717</v>
      </c>
      <c r="C3402" s="0" t="n">
        <v>2</v>
      </c>
      <c r="D3402" s="16" t="n">
        <v>11241</v>
      </c>
      <c r="E3402" s="16" t="n">
        <v>48</v>
      </c>
      <c r="F3402" s="16" t="n">
        <v>282</v>
      </c>
      <c r="G3402" s="16" t="n">
        <v>411</v>
      </c>
      <c r="H3402" s="16" t="n">
        <v>18</v>
      </c>
    </row>
    <row r="3403" customFormat="false" ht="15" hidden="false" customHeight="false" outlineLevel="0" collapsed="false">
      <c r="A3403" s="0" t="n">
        <v>3351</v>
      </c>
      <c r="B3403" s="15" t="n">
        <v>45809</v>
      </c>
      <c r="C3403" s="0" t="n">
        <v>2</v>
      </c>
      <c r="D3403" s="16" t="n">
        <v>11324</v>
      </c>
      <c r="E3403" s="16" t="n">
        <v>50</v>
      </c>
      <c r="F3403" s="16" t="n">
        <v>281</v>
      </c>
      <c r="G3403" s="16" t="n">
        <v>497</v>
      </c>
      <c r="H3403" s="16" t="n">
        <v>20</v>
      </c>
    </row>
    <row r="3404" customFormat="false" ht="15" hidden="false" customHeight="false" outlineLevel="0" collapsed="false">
      <c r="A3404" s="0" t="n">
        <v>3351</v>
      </c>
      <c r="B3404" s="15" t="n">
        <v>45901</v>
      </c>
      <c r="C3404" s="0" t="n">
        <v>2</v>
      </c>
      <c r="D3404" s="16" t="n">
        <v>11329</v>
      </c>
      <c r="E3404" s="16" t="n">
        <v>52</v>
      </c>
      <c r="F3404" s="16" t="n">
        <v>276</v>
      </c>
      <c r="G3404" s="16" t="n">
        <v>589</v>
      </c>
      <c r="H3404" s="16" t="n">
        <v>22</v>
      </c>
    </row>
    <row r="3405" customFormat="false" ht="15" hidden="false" customHeight="false" outlineLevel="0" collapsed="false">
      <c r="A3405" s="0" t="n">
        <v>3351</v>
      </c>
      <c r="B3405" s="15" t="n">
        <v>45992</v>
      </c>
      <c r="C3405" s="0" t="n">
        <v>2</v>
      </c>
      <c r="D3405" s="16" t="n">
        <v>11449</v>
      </c>
      <c r="E3405" s="16" t="n">
        <v>56</v>
      </c>
      <c r="F3405" s="16" t="n">
        <v>294</v>
      </c>
      <c r="G3405" s="16" t="n">
        <v>691</v>
      </c>
      <c r="H3405" s="16" t="n">
        <v>25</v>
      </c>
    </row>
    <row r="3406" customFormat="false" ht="15" hidden="false" customHeight="false" outlineLevel="0" collapsed="false">
      <c r="A3406" s="0" t="n">
        <v>3351</v>
      </c>
      <c r="B3406" s="15" t="n">
        <v>46082</v>
      </c>
      <c r="C3406" s="0" t="n">
        <v>2</v>
      </c>
      <c r="D3406" s="16" t="n">
        <v>11534</v>
      </c>
      <c r="E3406" s="16" t="n">
        <v>66</v>
      </c>
      <c r="F3406" s="16" t="n">
        <v>292</v>
      </c>
      <c r="G3406" s="16" t="n">
        <v>355</v>
      </c>
      <c r="H3406" s="16" t="n">
        <v>16</v>
      </c>
    </row>
    <row r="3407" customFormat="false" ht="15" hidden="false" customHeight="false" outlineLevel="0" collapsed="false">
      <c r="A3407" s="0" t="n">
        <v>3351</v>
      </c>
      <c r="B3407" s="15" t="n">
        <v>46174</v>
      </c>
      <c r="C3407" s="0" t="n">
        <v>2</v>
      </c>
      <c r="D3407" s="16" t="n">
        <v>11568</v>
      </c>
      <c r="E3407" s="16" t="n">
        <v>104</v>
      </c>
      <c r="F3407" s="16" t="n">
        <v>300</v>
      </c>
      <c r="G3407" s="16" t="n">
        <v>459</v>
      </c>
      <c r="H3407" s="16" t="n">
        <v>49</v>
      </c>
    </row>
    <row r="3408" customFormat="false" ht="15" hidden="false" customHeight="false" outlineLevel="0" collapsed="false">
      <c r="A3408" s="0" t="n">
        <v>3352</v>
      </c>
      <c r="B3408" s="15" t="n">
        <v>45078</v>
      </c>
      <c r="C3408" s="0" t="n">
        <v>3</v>
      </c>
      <c r="D3408" s="16" t="n">
        <v>22507</v>
      </c>
      <c r="E3408" s="16" t="n">
        <v>31</v>
      </c>
      <c r="F3408" s="16" t="n">
        <v>417</v>
      </c>
      <c r="G3408" s="16" t="n">
        <v>1433</v>
      </c>
      <c r="H3408" s="16" t="n">
        <v>23</v>
      </c>
    </row>
    <row r="3409" customFormat="false" ht="15" hidden="false" customHeight="false" outlineLevel="0" collapsed="false">
      <c r="A3409" s="0" t="n">
        <v>3352</v>
      </c>
      <c r="B3409" s="15" t="n">
        <v>45170</v>
      </c>
      <c r="C3409" s="0" t="n">
        <v>3</v>
      </c>
      <c r="D3409" s="16" t="n">
        <v>22761</v>
      </c>
      <c r="E3409" s="16" t="n">
        <v>42</v>
      </c>
      <c r="F3409" s="16" t="n">
        <v>424</v>
      </c>
      <c r="G3409" s="16" t="n">
        <v>1809</v>
      </c>
      <c r="H3409" s="16" t="n">
        <v>31</v>
      </c>
    </row>
    <row r="3410" customFormat="false" ht="15" hidden="false" customHeight="false" outlineLevel="0" collapsed="false">
      <c r="A3410" s="0" t="n">
        <v>3352</v>
      </c>
      <c r="B3410" s="15" t="n">
        <v>45261</v>
      </c>
      <c r="C3410" s="0" t="n">
        <v>3</v>
      </c>
      <c r="D3410" s="16" t="n">
        <v>22892</v>
      </c>
      <c r="E3410" s="16" t="n">
        <v>49</v>
      </c>
      <c r="F3410" s="16" t="n">
        <v>422</v>
      </c>
      <c r="G3410" s="16" t="n">
        <v>2089</v>
      </c>
      <c r="H3410" s="16" t="n">
        <v>37</v>
      </c>
    </row>
    <row r="3411" customFormat="false" ht="15" hidden="false" customHeight="false" outlineLevel="0" collapsed="false">
      <c r="A3411" s="0" t="n">
        <v>3352</v>
      </c>
      <c r="B3411" s="15" t="n">
        <v>45352</v>
      </c>
      <c r="C3411" s="0" t="n">
        <v>3</v>
      </c>
      <c r="D3411" s="16" t="n">
        <v>22957</v>
      </c>
      <c r="E3411" s="16" t="n">
        <v>53</v>
      </c>
      <c r="F3411" s="16" t="n">
        <v>414</v>
      </c>
      <c r="G3411" s="16" t="n">
        <v>1217</v>
      </c>
      <c r="H3411" s="16" t="n">
        <v>32</v>
      </c>
    </row>
    <row r="3412" customFormat="false" ht="15" hidden="false" customHeight="false" outlineLevel="0" collapsed="false">
      <c r="A3412" s="0" t="n">
        <v>3352</v>
      </c>
      <c r="B3412" s="15" t="n">
        <v>45444</v>
      </c>
      <c r="C3412" s="0" t="n">
        <v>3</v>
      </c>
      <c r="D3412" s="16" t="n">
        <v>23060</v>
      </c>
      <c r="E3412" s="16" t="n">
        <v>64</v>
      </c>
      <c r="F3412" s="16" t="n">
        <v>414</v>
      </c>
      <c r="G3412" s="16" t="n">
        <v>1462</v>
      </c>
      <c r="H3412" s="16" t="n">
        <v>41</v>
      </c>
    </row>
    <row r="3413" customFormat="false" ht="15" hidden="false" customHeight="false" outlineLevel="0" collapsed="false">
      <c r="A3413" s="0" t="n">
        <v>3352</v>
      </c>
      <c r="B3413" s="15" t="n">
        <v>45536</v>
      </c>
      <c r="C3413" s="0" t="n">
        <v>3</v>
      </c>
      <c r="D3413" s="16" t="n">
        <v>23012</v>
      </c>
      <c r="E3413" s="16" t="n">
        <v>72</v>
      </c>
      <c r="F3413" s="16" t="n">
        <v>419</v>
      </c>
      <c r="G3413" s="16" t="n">
        <v>1674</v>
      </c>
      <c r="H3413" s="16" t="n">
        <v>48</v>
      </c>
    </row>
    <row r="3414" customFormat="false" ht="15" hidden="false" customHeight="false" outlineLevel="0" collapsed="false">
      <c r="A3414" s="0" t="n">
        <v>3352</v>
      </c>
      <c r="B3414" s="15" t="n">
        <v>45627</v>
      </c>
      <c r="C3414" s="0" t="n">
        <v>3</v>
      </c>
      <c r="D3414" s="16" t="n">
        <v>23064</v>
      </c>
      <c r="E3414" s="16" t="n">
        <v>82</v>
      </c>
      <c r="F3414" s="16" t="n">
        <v>421</v>
      </c>
      <c r="G3414" s="16" t="n">
        <v>1887</v>
      </c>
      <c r="H3414" s="16" t="n">
        <v>56</v>
      </c>
    </row>
    <row r="3415" customFormat="false" ht="15" hidden="false" customHeight="false" outlineLevel="0" collapsed="false">
      <c r="A3415" s="0" t="n">
        <v>3352</v>
      </c>
      <c r="B3415" s="15" t="n">
        <v>45717</v>
      </c>
      <c r="C3415" s="0" t="n">
        <v>3</v>
      </c>
      <c r="D3415" s="16" t="n">
        <v>23230</v>
      </c>
      <c r="E3415" s="16" t="n">
        <v>92</v>
      </c>
      <c r="F3415" s="16" t="n">
        <v>441</v>
      </c>
      <c r="G3415" s="16" t="n">
        <v>925</v>
      </c>
      <c r="H3415" s="16" t="n">
        <v>26</v>
      </c>
    </row>
    <row r="3416" customFormat="false" ht="15" hidden="false" customHeight="false" outlineLevel="0" collapsed="false">
      <c r="A3416" s="0" t="n">
        <v>3352</v>
      </c>
      <c r="B3416" s="15" t="n">
        <v>45809</v>
      </c>
      <c r="C3416" s="0" t="n">
        <v>3</v>
      </c>
      <c r="D3416" s="16" t="n">
        <v>23343</v>
      </c>
      <c r="E3416" s="16" t="n">
        <v>110</v>
      </c>
      <c r="F3416" s="16" t="n">
        <v>454</v>
      </c>
      <c r="G3416" s="16" t="n">
        <v>1174</v>
      </c>
      <c r="H3416" s="16" t="n">
        <v>43</v>
      </c>
    </row>
    <row r="3417" customFormat="false" ht="15" hidden="false" customHeight="false" outlineLevel="0" collapsed="false">
      <c r="A3417" s="0" t="n">
        <v>3352</v>
      </c>
      <c r="B3417" s="15" t="n">
        <v>45901</v>
      </c>
      <c r="C3417" s="0" t="n">
        <v>3</v>
      </c>
      <c r="D3417" s="16" t="n">
        <v>23395</v>
      </c>
      <c r="E3417" s="16" t="n">
        <v>119</v>
      </c>
      <c r="F3417" s="16" t="n">
        <v>460</v>
      </c>
      <c r="G3417" s="16" t="n">
        <v>1380</v>
      </c>
      <c r="H3417" s="16" t="n">
        <v>53</v>
      </c>
    </row>
    <row r="3418" customFormat="false" ht="15" hidden="false" customHeight="false" outlineLevel="0" collapsed="false">
      <c r="A3418" s="0" t="n">
        <v>3352</v>
      </c>
      <c r="B3418" s="15" t="n">
        <v>45992</v>
      </c>
      <c r="C3418" s="0" t="n">
        <v>3</v>
      </c>
      <c r="D3418" s="16" t="n">
        <v>23426</v>
      </c>
      <c r="E3418" s="16" t="n">
        <v>135</v>
      </c>
      <c r="F3418" s="16" t="n">
        <v>472</v>
      </c>
      <c r="G3418" s="16" t="n">
        <v>1578</v>
      </c>
      <c r="H3418" s="16" t="n">
        <v>67</v>
      </c>
    </row>
    <row r="3419" customFormat="false" ht="15" hidden="false" customHeight="false" outlineLevel="0" collapsed="false">
      <c r="A3419" s="0" t="n">
        <v>3352</v>
      </c>
      <c r="B3419" s="15" t="n">
        <v>46082</v>
      </c>
      <c r="C3419" s="0" t="n">
        <v>3</v>
      </c>
      <c r="D3419" s="16" t="n">
        <v>23444</v>
      </c>
      <c r="E3419" s="16" t="n">
        <v>157</v>
      </c>
      <c r="F3419" s="16" t="n">
        <v>490</v>
      </c>
      <c r="G3419" s="16" t="n">
        <v>793</v>
      </c>
      <c r="H3419" s="16" t="n">
        <v>61</v>
      </c>
    </row>
    <row r="3420" customFormat="false" ht="15" hidden="false" customHeight="false" outlineLevel="0" collapsed="false">
      <c r="A3420" s="0" t="n">
        <v>3352</v>
      </c>
      <c r="B3420" s="15" t="n">
        <v>46174</v>
      </c>
      <c r="C3420" s="0" t="n">
        <v>3</v>
      </c>
      <c r="D3420" s="16" t="n">
        <v>23578</v>
      </c>
      <c r="E3420" s="16" t="n">
        <v>204</v>
      </c>
      <c r="F3420" s="16" t="n">
        <v>523</v>
      </c>
      <c r="G3420" s="16" t="n">
        <v>1078</v>
      </c>
      <c r="H3420" s="16" t="n">
        <v>107</v>
      </c>
    </row>
    <row r="3421" customFormat="false" ht="15" hidden="false" customHeight="false" outlineLevel="0" collapsed="false">
      <c r="A3421" s="0" t="n">
        <v>3355</v>
      </c>
      <c r="B3421" s="15" t="n">
        <v>45078</v>
      </c>
      <c r="C3421" s="0" t="n">
        <v>1</v>
      </c>
      <c r="D3421" s="16" t="n">
        <v>15385</v>
      </c>
      <c r="E3421" s="16" t="n">
        <v>30</v>
      </c>
      <c r="F3421" s="16" t="n">
        <v>275</v>
      </c>
      <c r="G3421" s="16" t="n">
        <v>2081</v>
      </c>
      <c r="H3421" s="16" t="n">
        <v>19</v>
      </c>
    </row>
    <row r="3422" customFormat="false" ht="15" hidden="false" customHeight="false" outlineLevel="0" collapsed="false">
      <c r="A3422" s="0" t="n">
        <v>3355</v>
      </c>
      <c r="B3422" s="15" t="n">
        <v>45170</v>
      </c>
      <c r="C3422" s="0" t="n">
        <v>1</v>
      </c>
      <c r="D3422" s="16" t="n">
        <v>15530</v>
      </c>
      <c r="E3422" s="16" t="n">
        <v>37</v>
      </c>
      <c r="F3422" s="16" t="n">
        <v>275</v>
      </c>
      <c r="G3422" s="16" t="n">
        <v>2502</v>
      </c>
      <c r="H3422" s="16" t="n">
        <v>25</v>
      </c>
    </row>
    <row r="3423" customFormat="false" ht="15" hidden="false" customHeight="false" outlineLevel="0" collapsed="false">
      <c r="A3423" s="0" t="n">
        <v>3355</v>
      </c>
      <c r="B3423" s="15" t="n">
        <v>45261</v>
      </c>
      <c r="C3423" s="0" t="n">
        <v>1</v>
      </c>
      <c r="D3423" s="16" t="n">
        <v>15565</v>
      </c>
      <c r="E3423" s="16" t="n">
        <v>43</v>
      </c>
      <c r="F3423" s="16" t="n">
        <v>286</v>
      </c>
      <c r="G3423" s="16" t="n">
        <v>2854</v>
      </c>
      <c r="H3423" s="16" t="n">
        <v>32</v>
      </c>
    </row>
    <row r="3424" customFormat="false" ht="15" hidden="false" customHeight="false" outlineLevel="0" collapsed="false">
      <c r="A3424" s="0" t="n">
        <v>3355</v>
      </c>
      <c r="B3424" s="15" t="n">
        <v>45352</v>
      </c>
      <c r="C3424" s="0" t="n">
        <v>1</v>
      </c>
      <c r="D3424" s="16" t="n">
        <v>15777</v>
      </c>
      <c r="E3424" s="16" t="n">
        <v>53</v>
      </c>
      <c r="F3424" s="16" t="n">
        <v>304</v>
      </c>
      <c r="G3424" s="16" t="n">
        <v>2050</v>
      </c>
      <c r="H3424" s="16" t="n">
        <v>25</v>
      </c>
    </row>
    <row r="3425" customFormat="false" ht="15" hidden="false" customHeight="false" outlineLevel="0" collapsed="false">
      <c r="A3425" s="0" t="n">
        <v>3355</v>
      </c>
      <c r="B3425" s="15" t="n">
        <v>45444</v>
      </c>
      <c r="C3425" s="0" t="n">
        <v>1</v>
      </c>
      <c r="D3425" s="16" t="n">
        <v>15774</v>
      </c>
      <c r="E3425" s="16" t="n">
        <v>58</v>
      </c>
      <c r="F3425" s="16" t="n">
        <v>300</v>
      </c>
      <c r="G3425" s="16" t="n">
        <v>2435</v>
      </c>
      <c r="H3425" s="16" t="n">
        <v>30</v>
      </c>
    </row>
    <row r="3426" customFormat="false" ht="15" hidden="false" customHeight="false" outlineLevel="0" collapsed="false">
      <c r="A3426" s="0" t="n">
        <v>3355</v>
      </c>
      <c r="B3426" s="15" t="n">
        <v>45536</v>
      </c>
      <c r="C3426" s="0" t="n">
        <v>1</v>
      </c>
      <c r="D3426" s="16" t="n">
        <v>15823</v>
      </c>
      <c r="E3426" s="16" t="n">
        <v>64</v>
      </c>
      <c r="F3426" s="16" t="n">
        <v>314</v>
      </c>
      <c r="G3426" s="16" t="n">
        <v>2732</v>
      </c>
      <c r="H3426" s="16" t="n">
        <v>38</v>
      </c>
    </row>
    <row r="3427" customFormat="false" ht="15" hidden="false" customHeight="false" outlineLevel="0" collapsed="false">
      <c r="A3427" s="0" t="n">
        <v>3355</v>
      </c>
      <c r="B3427" s="15" t="n">
        <v>45627</v>
      </c>
      <c r="C3427" s="0" t="n">
        <v>1</v>
      </c>
      <c r="D3427" s="16" t="n">
        <v>15859</v>
      </c>
      <c r="E3427" s="16" t="n">
        <v>67</v>
      </c>
      <c r="F3427" s="16" t="n">
        <v>335</v>
      </c>
      <c r="G3427" s="16" t="n">
        <v>3132</v>
      </c>
      <c r="H3427" s="16" t="n">
        <v>41</v>
      </c>
    </row>
    <row r="3428" customFormat="false" ht="15" hidden="false" customHeight="false" outlineLevel="0" collapsed="false">
      <c r="A3428" s="0" t="n">
        <v>3355</v>
      </c>
      <c r="B3428" s="15" t="n">
        <v>45717</v>
      </c>
      <c r="C3428" s="0" t="n">
        <v>1</v>
      </c>
      <c r="D3428" s="16" t="n">
        <v>16010</v>
      </c>
      <c r="E3428" s="16" t="n">
        <v>75</v>
      </c>
      <c r="F3428" s="16" t="n">
        <v>351</v>
      </c>
      <c r="G3428" s="16" t="n">
        <v>1885</v>
      </c>
      <c r="H3428" s="16" t="n">
        <v>38</v>
      </c>
    </row>
    <row r="3429" customFormat="false" ht="15" hidden="false" customHeight="false" outlineLevel="0" collapsed="false">
      <c r="A3429" s="0" t="n">
        <v>3355</v>
      </c>
      <c r="B3429" s="15" t="n">
        <v>45809</v>
      </c>
      <c r="C3429" s="0" t="n">
        <v>1</v>
      </c>
      <c r="D3429" s="16" t="n">
        <v>16027</v>
      </c>
      <c r="E3429" s="16" t="n">
        <v>96</v>
      </c>
      <c r="F3429" s="16" t="n">
        <v>349</v>
      </c>
      <c r="G3429" s="16" t="n">
        <v>2157</v>
      </c>
      <c r="H3429" s="16" t="n">
        <v>55</v>
      </c>
    </row>
    <row r="3430" customFormat="false" ht="15" hidden="false" customHeight="false" outlineLevel="0" collapsed="false">
      <c r="A3430" s="0" t="n">
        <v>3355</v>
      </c>
      <c r="B3430" s="15" t="n">
        <v>45901</v>
      </c>
      <c r="C3430" s="0" t="n">
        <v>1</v>
      </c>
      <c r="D3430" s="16" t="n">
        <v>15919</v>
      </c>
      <c r="E3430" s="16" t="n">
        <v>98</v>
      </c>
      <c r="F3430" s="16" t="n">
        <v>361</v>
      </c>
      <c r="G3430" s="16" t="n">
        <v>2421</v>
      </c>
      <c r="H3430" s="16" t="n">
        <v>59</v>
      </c>
    </row>
    <row r="3431" customFormat="false" ht="15" hidden="false" customHeight="false" outlineLevel="0" collapsed="false">
      <c r="A3431" s="0" t="n">
        <v>3355</v>
      </c>
      <c r="B3431" s="15" t="n">
        <v>45992</v>
      </c>
      <c r="C3431" s="0" t="n">
        <v>1</v>
      </c>
      <c r="D3431" s="16" t="n">
        <v>15967</v>
      </c>
      <c r="E3431" s="16" t="n">
        <v>98</v>
      </c>
      <c r="F3431" s="16" t="n">
        <v>371</v>
      </c>
      <c r="G3431" s="16" t="n">
        <v>2720</v>
      </c>
      <c r="H3431" s="16" t="n">
        <v>55</v>
      </c>
    </row>
    <row r="3432" customFormat="false" ht="15" hidden="false" customHeight="false" outlineLevel="0" collapsed="false">
      <c r="A3432" s="0" t="n">
        <v>3355</v>
      </c>
      <c r="B3432" s="15" t="n">
        <v>46082</v>
      </c>
      <c r="C3432" s="0" t="n">
        <v>1</v>
      </c>
      <c r="D3432" s="16" t="n">
        <v>16021</v>
      </c>
      <c r="E3432" s="16" t="n">
        <v>111</v>
      </c>
      <c r="F3432" s="16" t="n">
        <v>404</v>
      </c>
      <c r="G3432" s="16" t="n">
        <v>1487</v>
      </c>
      <c r="H3432" s="16" t="n">
        <v>47</v>
      </c>
    </row>
    <row r="3433" customFormat="false" ht="15" hidden="false" customHeight="false" outlineLevel="0" collapsed="false">
      <c r="A3433" s="0" t="n">
        <v>3355</v>
      </c>
      <c r="B3433" s="15" t="n">
        <v>46174</v>
      </c>
      <c r="C3433" s="0" t="n">
        <v>1</v>
      </c>
      <c r="D3433" s="16" t="n">
        <v>16137</v>
      </c>
      <c r="E3433" s="16" t="n">
        <v>160</v>
      </c>
      <c r="F3433" s="16" t="n">
        <v>427</v>
      </c>
      <c r="G3433" s="16" t="n">
        <v>1820</v>
      </c>
      <c r="H3433" s="16" t="n">
        <v>85</v>
      </c>
    </row>
    <row r="3434" customFormat="false" ht="15" hidden="false" customHeight="false" outlineLevel="0" collapsed="false">
      <c r="A3434" s="0" t="n">
        <v>3356</v>
      </c>
      <c r="B3434" s="15" t="n">
        <v>45078</v>
      </c>
      <c r="C3434" s="0" t="n">
        <v>1</v>
      </c>
      <c r="D3434" s="16" t="n">
        <v>13630</v>
      </c>
      <c r="E3434" s="16" t="n">
        <v>18</v>
      </c>
      <c r="F3434" s="16" t="n">
        <v>336</v>
      </c>
      <c r="G3434" s="16" t="n">
        <v>791</v>
      </c>
      <c r="H3434" s="16" t="n">
        <v>13</v>
      </c>
    </row>
    <row r="3435" customFormat="false" ht="15" hidden="false" customHeight="false" outlineLevel="0" collapsed="false">
      <c r="A3435" s="0" t="n">
        <v>3356</v>
      </c>
      <c r="B3435" s="15" t="n">
        <v>45170</v>
      </c>
      <c r="C3435" s="0" t="n">
        <v>1</v>
      </c>
      <c r="D3435" s="16" t="n">
        <v>13676</v>
      </c>
      <c r="E3435" s="16" t="n">
        <v>20</v>
      </c>
      <c r="F3435" s="16" t="n">
        <v>323</v>
      </c>
      <c r="G3435" s="16" t="n">
        <v>955</v>
      </c>
      <c r="H3435" s="16" t="n">
        <v>15</v>
      </c>
    </row>
    <row r="3436" customFormat="false" ht="15" hidden="false" customHeight="false" outlineLevel="0" collapsed="false">
      <c r="A3436" s="0" t="n">
        <v>3356</v>
      </c>
      <c r="B3436" s="15" t="n">
        <v>45261</v>
      </c>
      <c r="C3436" s="0" t="n">
        <v>1</v>
      </c>
      <c r="D3436" s="16" t="n">
        <v>13657</v>
      </c>
      <c r="E3436" s="16" t="n">
        <v>26</v>
      </c>
      <c r="F3436" s="16" t="n">
        <v>320</v>
      </c>
      <c r="G3436" s="16" t="n">
        <v>1112</v>
      </c>
      <c r="H3436" s="16" t="n">
        <v>21</v>
      </c>
    </row>
    <row r="3437" customFormat="false" ht="15" hidden="false" customHeight="false" outlineLevel="0" collapsed="false">
      <c r="A3437" s="0" t="n">
        <v>3356</v>
      </c>
      <c r="B3437" s="15" t="n">
        <v>45352</v>
      </c>
      <c r="C3437" s="0" t="n">
        <v>1</v>
      </c>
      <c r="D3437" s="16" t="n">
        <v>13709</v>
      </c>
      <c r="E3437" s="16" t="n">
        <v>30</v>
      </c>
      <c r="F3437" s="16" t="n">
        <v>316</v>
      </c>
      <c r="G3437" s="16" t="n">
        <v>706</v>
      </c>
      <c r="H3437" s="16" t="n">
        <v>17</v>
      </c>
    </row>
    <row r="3438" customFormat="false" ht="15" hidden="false" customHeight="false" outlineLevel="0" collapsed="false">
      <c r="A3438" s="0" t="n">
        <v>3356</v>
      </c>
      <c r="B3438" s="15" t="n">
        <v>45444</v>
      </c>
      <c r="C3438" s="0" t="n">
        <v>1</v>
      </c>
      <c r="D3438" s="16" t="n">
        <v>13837</v>
      </c>
      <c r="E3438" s="16" t="n">
        <v>39</v>
      </c>
      <c r="F3438" s="16" t="n">
        <v>305</v>
      </c>
      <c r="G3438" s="16" t="n">
        <v>869</v>
      </c>
      <c r="H3438" s="16" t="n">
        <v>23</v>
      </c>
    </row>
    <row r="3439" customFormat="false" ht="15" hidden="false" customHeight="false" outlineLevel="0" collapsed="false">
      <c r="A3439" s="0" t="n">
        <v>3356</v>
      </c>
      <c r="B3439" s="15" t="n">
        <v>45536</v>
      </c>
      <c r="C3439" s="0" t="n">
        <v>1</v>
      </c>
      <c r="D3439" s="16" t="n">
        <v>13899</v>
      </c>
      <c r="E3439" s="16" t="n">
        <v>43</v>
      </c>
      <c r="F3439" s="16" t="n">
        <v>306</v>
      </c>
      <c r="G3439" s="16" t="n">
        <v>1036</v>
      </c>
      <c r="H3439" s="16" t="n">
        <v>26</v>
      </c>
    </row>
    <row r="3440" customFormat="false" ht="15" hidden="false" customHeight="false" outlineLevel="0" collapsed="false">
      <c r="A3440" s="0" t="n">
        <v>3356</v>
      </c>
      <c r="B3440" s="15" t="n">
        <v>45627</v>
      </c>
      <c r="C3440" s="0" t="n">
        <v>1</v>
      </c>
      <c r="D3440" s="16" t="n">
        <v>14000</v>
      </c>
      <c r="E3440" s="16" t="n">
        <v>48</v>
      </c>
      <c r="F3440" s="16" t="n">
        <v>300</v>
      </c>
      <c r="G3440" s="16" t="n">
        <v>1168</v>
      </c>
      <c r="H3440" s="16" t="n">
        <v>30</v>
      </c>
    </row>
    <row r="3441" customFormat="false" ht="15" hidden="false" customHeight="false" outlineLevel="0" collapsed="false">
      <c r="A3441" s="0" t="n">
        <v>3356</v>
      </c>
      <c r="B3441" s="15" t="n">
        <v>45717</v>
      </c>
      <c r="C3441" s="0" t="n">
        <v>1</v>
      </c>
      <c r="D3441" s="16" t="n">
        <v>14010</v>
      </c>
      <c r="E3441" s="16" t="n">
        <v>49</v>
      </c>
      <c r="F3441" s="16" t="n">
        <v>299</v>
      </c>
      <c r="G3441" s="16" t="n">
        <v>669</v>
      </c>
      <c r="H3441" s="16" t="n">
        <v>14</v>
      </c>
    </row>
    <row r="3442" customFormat="false" ht="15" hidden="false" customHeight="false" outlineLevel="0" collapsed="false">
      <c r="A3442" s="0" t="n">
        <v>3356</v>
      </c>
      <c r="B3442" s="15" t="n">
        <v>45809</v>
      </c>
      <c r="C3442" s="0" t="n">
        <v>1</v>
      </c>
      <c r="D3442" s="16" t="n">
        <v>14163</v>
      </c>
      <c r="E3442" s="16" t="n">
        <v>56</v>
      </c>
      <c r="F3442" s="16" t="n">
        <v>300</v>
      </c>
      <c r="G3442" s="16" t="n">
        <v>820</v>
      </c>
      <c r="H3442" s="16" t="n">
        <v>22</v>
      </c>
    </row>
    <row r="3443" customFormat="false" ht="15" hidden="false" customHeight="false" outlineLevel="0" collapsed="false">
      <c r="A3443" s="0" t="n">
        <v>3356</v>
      </c>
      <c r="B3443" s="15" t="n">
        <v>45901</v>
      </c>
      <c r="C3443" s="0" t="n">
        <v>1</v>
      </c>
      <c r="D3443" s="16" t="n">
        <v>14192</v>
      </c>
      <c r="E3443" s="16" t="n">
        <v>61</v>
      </c>
      <c r="F3443" s="16" t="n">
        <v>306</v>
      </c>
      <c r="G3443" s="16" t="n">
        <v>957</v>
      </c>
      <c r="H3443" s="16" t="n">
        <v>27</v>
      </c>
    </row>
    <row r="3444" customFormat="false" ht="15" hidden="false" customHeight="false" outlineLevel="0" collapsed="false">
      <c r="A3444" s="0" t="n">
        <v>3356</v>
      </c>
      <c r="B3444" s="15" t="n">
        <v>45992</v>
      </c>
      <c r="C3444" s="0" t="n">
        <v>1</v>
      </c>
      <c r="D3444" s="16" t="n">
        <v>14305</v>
      </c>
      <c r="E3444" s="16" t="n">
        <v>65</v>
      </c>
      <c r="F3444" s="16" t="n">
        <v>308</v>
      </c>
      <c r="G3444" s="16" t="n">
        <v>1073</v>
      </c>
      <c r="H3444" s="16" t="n">
        <v>30</v>
      </c>
    </row>
    <row r="3445" customFormat="false" ht="15" hidden="false" customHeight="false" outlineLevel="0" collapsed="false">
      <c r="A3445" s="0" t="n">
        <v>3356</v>
      </c>
      <c r="B3445" s="15" t="n">
        <v>46082</v>
      </c>
      <c r="C3445" s="0" t="n">
        <v>1</v>
      </c>
      <c r="D3445" s="16" t="n">
        <v>14354</v>
      </c>
      <c r="E3445" s="16" t="n">
        <v>71</v>
      </c>
      <c r="F3445" s="16" t="n">
        <v>328</v>
      </c>
      <c r="G3445" s="16" t="n">
        <v>592</v>
      </c>
      <c r="H3445" s="16" t="n">
        <v>22</v>
      </c>
    </row>
    <row r="3446" customFormat="false" ht="15" hidden="false" customHeight="false" outlineLevel="0" collapsed="false">
      <c r="A3446" s="0" t="n">
        <v>3356</v>
      </c>
      <c r="B3446" s="15" t="n">
        <v>46174</v>
      </c>
      <c r="C3446" s="0" t="n">
        <v>1</v>
      </c>
      <c r="D3446" s="16" t="n">
        <v>14410</v>
      </c>
      <c r="E3446" s="16" t="n">
        <v>80</v>
      </c>
      <c r="F3446" s="16" t="n">
        <v>337</v>
      </c>
      <c r="G3446" s="16" t="n">
        <v>740</v>
      </c>
      <c r="H3446" s="16" t="n">
        <v>31</v>
      </c>
    </row>
    <row r="3447" customFormat="false" ht="15" hidden="false" customHeight="false" outlineLevel="0" collapsed="false">
      <c r="A3447" s="0" t="n">
        <v>3357</v>
      </c>
      <c r="B3447" s="15" t="n">
        <v>45078</v>
      </c>
      <c r="C3447" s="0" t="n">
        <v>4</v>
      </c>
      <c r="D3447" s="16" t="n">
        <v>3361</v>
      </c>
      <c r="E3447" s="16" t="n">
        <v>13</v>
      </c>
      <c r="F3447" s="16" t="n">
        <v>73</v>
      </c>
      <c r="G3447" s="16" t="n">
        <v>189</v>
      </c>
      <c r="H3447" s="16" t="n">
        <v>7</v>
      </c>
    </row>
    <row r="3448" customFormat="false" ht="15" hidden="false" customHeight="false" outlineLevel="0" collapsed="false">
      <c r="A3448" s="0" t="n">
        <v>3357</v>
      </c>
      <c r="B3448" s="15" t="n">
        <v>45170</v>
      </c>
      <c r="C3448" s="0" t="n">
        <v>4</v>
      </c>
      <c r="D3448" s="16" t="n">
        <v>3369</v>
      </c>
      <c r="E3448" s="16" t="n">
        <v>17</v>
      </c>
      <c r="F3448" s="16" t="n">
        <v>73</v>
      </c>
      <c r="G3448" s="16" t="n">
        <v>233</v>
      </c>
      <c r="H3448" s="16" t="n">
        <v>11</v>
      </c>
    </row>
    <row r="3449" customFormat="false" ht="15" hidden="false" customHeight="false" outlineLevel="0" collapsed="false">
      <c r="A3449" s="0" t="n">
        <v>3357</v>
      </c>
      <c r="B3449" s="15" t="n">
        <v>45261</v>
      </c>
      <c r="C3449" s="0" t="n">
        <v>4</v>
      </c>
      <c r="D3449" s="16" t="n">
        <v>3414</v>
      </c>
      <c r="E3449" s="16" t="n">
        <v>20</v>
      </c>
      <c r="F3449" s="16" t="n">
        <v>78</v>
      </c>
      <c r="G3449" s="16" t="n">
        <v>269</v>
      </c>
      <c r="H3449" s="16" t="n">
        <v>14</v>
      </c>
    </row>
    <row r="3450" customFormat="false" ht="15" hidden="false" customHeight="false" outlineLevel="0" collapsed="false">
      <c r="A3450" s="0" t="n">
        <v>3357</v>
      </c>
      <c r="B3450" s="15" t="n">
        <v>45352</v>
      </c>
      <c r="C3450" s="0" t="n">
        <v>4</v>
      </c>
      <c r="D3450" s="16" t="n">
        <v>3432</v>
      </c>
      <c r="E3450" s="16" t="n">
        <v>23</v>
      </c>
      <c r="F3450" s="16" t="n">
        <v>77</v>
      </c>
      <c r="G3450" s="16" t="n">
        <v>177</v>
      </c>
      <c r="H3450" s="16" t="n">
        <v>14</v>
      </c>
    </row>
    <row r="3451" customFormat="false" ht="15" hidden="false" customHeight="false" outlineLevel="0" collapsed="false">
      <c r="A3451" s="0" t="n">
        <v>3357</v>
      </c>
      <c r="B3451" s="15" t="n">
        <v>45444</v>
      </c>
      <c r="C3451" s="0" t="n">
        <v>4</v>
      </c>
      <c r="D3451" s="16" t="n">
        <v>3441</v>
      </c>
      <c r="E3451" s="16" t="n">
        <v>24</v>
      </c>
      <c r="F3451" s="16" t="n">
        <v>79</v>
      </c>
      <c r="G3451" s="16" t="n">
        <v>216</v>
      </c>
      <c r="H3451" s="16" t="n">
        <v>15</v>
      </c>
    </row>
    <row r="3452" customFormat="false" ht="15" hidden="false" customHeight="false" outlineLevel="0" collapsed="false">
      <c r="A3452" s="0" t="n">
        <v>3357</v>
      </c>
      <c r="B3452" s="15" t="n">
        <v>45536</v>
      </c>
      <c r="C3452" s="0" t="n">
        <v>4</v>
      </c>
      <c r="D3452" s="16" t="n">
        <v>3467</v>
      </c>
      <c r="E3452" s="16" t="n">
        <v>30</v>
      </c>
      <c r="F3452" s="16" t="n">
        <v>78</v>
      </c>
      <c r="G3452" s="16" t="n">
        <v>276</v>
      </c>
      <c r="H3452" s="16" t="n">
        <v>21</v>
      </c>
    </row>
    <row r="3453" customFormat="false" ht="15" hidden="false" customHeight="false" outlineLevel="0" collapsed="false">
      <c r="A3453" s="0" t="n">
        <v>3357</v>
      </c>
      <c r="B3453" s="15" t="n">
        <v>45627</v>
      </c>
      <c r="C3453" s="0" t="n">
        <v>4</v>
      </c>
      <c r="D3453" s="16" t="n">
        <v>3452</v>
      </c>
      <c r="E3453" s="16" t="n">
        <v>34</v>
      </c>
      <c r="F3453" s="16" t="n">
        <v>78</v>
      </c>
      <c r="G3453" s="16" t="n">
        <v>307</v>
      </c>
      <c r="H3453" s="16" t="n">
        <v>25</v>
      </c>
    </row>
    <row r="3454" customFormat="false" ht="15" hidden="false" customHeight="false" outlineLevel="0" collapsed="false">
      <c r="A3454" s="0" t="n">
        <v>3357</v>
      </c>
      <c r="B3454" s="15" t="n">
        <v>45717</v>
      </c>
      <c r="C3454" s="0" t="n">
        <v>4</v>
      </c>
      <c r="D3454" s="16" t="n">
        <v>3484</v>
      </c>
      <c r="E3454" s="16" t="n">
        <v>36</v>
      </c>
      <c r="F3454" s="16" t="n">
        <v>74</v>
      </c>
      <c r="G3454" s="16" t="n">
        <v>164</v>
      </c>
      <c r="H3454" s="16" t="n">
        <v>13</v>
      </c>
    </row>
    <row r="3455" customFormat="false" ht="15" hidden="false" customHeight="false" outlineLevel="0" collapsed="false">
      <c r="A3455" s="0" t="n">
        <v>3357</v>
      </c>
      <c r="B3455" s="15" t="n">
        <v>45809</v>
      </c>
      <c r="C3455" s="0" t="n">
        <v>4</v>
      </c>
      <c r="D3455" s="16" t="n">
        <v>3534</v>
      </c>
      <c r="E3455" s="16" t="n">
        <v>43</v>
      </c>
      <c r="F3455" s="16" t="n">
        <v>75</v>
      </c>
      <c r="G3455" s="16" t="n">
        <v>205</v>
      </c>
      <c r="H3455" s="16" t="n">
        <v>19</v>
      </c>
    </row>
    <row r="3456" customFormat="false" ht="15" hidden="false" customHeight="false" outlineLevel="0" collapsed="false">
      <c r="A3456" s="0" t="n">
        <v>3357</v>
      </c>
      <c r="B3456" s="15" t="n">
        <v>45901</v>
      </c>
      <c r="C3456" s="0" t="n">
        <v>4</v>
      </c>
      <c r="D3456" s="16" t="n">
        <v>3530</v>
      </c>
      <c r="E3456" s="16" t="n">
        <v>47</v>
      </c>
      <c r="F3456" s="16" t="n">
        <v>74</v>
      </c>
      <c r="G3456" s="16" t="n">
        <v>244</v>
      </c>
      <c r="H3456" s="16" t="n">
        <v>22</v>
      </c>
    </row>
    <row r="3457" customFormat="false" ht="15" hidden="false" customHeight="false" outlineLevel="0" collapsed="false">
      <c r="A3457" s="0" t="n">
        <v>3357</v>
      </c>
      <c r="B3457" s="15" t="n">
        <v>45992</v>
      </c>
      <c r="C3457" s="0" t="n">
        <v>4</v>
      </c>
      <c r="D3457" s="16" t="n">
        <v>3516</v>
      </c>
      <c r="E3457" s="16" t="n">
        <v>50</v>
      </c>
      <c r="F3457" s="16" t="n">
        <v>78</v>
      </c>
      <c r="G3457" s="16" t="n">
        <v>278</v>
      </c>
      <c r="H3457" s="16" t="n">
        <v>24</v>
      </c>
    </row>
    <row r="3458" customFormat="false" ht="15" hidden="false" customHeight="false" outlineLevel="0" collapsed="false">
      <c r="A3458" s="0" t="n">
        <v>3357</v>
      </c>
      <c r="B3458" s="15" t="n">
        <v>46082</v>
      </c>
      <c r="C3458" s="0" t="n">
        <v>4</v>
      </c>
      <c r="D3458" s="16" t="n">
        <v>3503</v>
      </c>
      <c r="E3458" s="16" t="n">
        <v>51</v>
      </c>
      <c r="F3458" s="16" t="n">
        <v>79</v>
      </c>
      <c r="G3458" s="16" t="n">
        <v>137</v>
      </c>
      <c r="H3458" s="16" t="n">
        <v>8</v>
      </c>
    </row>
    <row r="3459" customFormat="false" ht="15" hidden="false" customHeight="false" outlineLevel="0" collapsed="false">
      <c r="A3459" s="0" t="n">
        <v>3357</v>
      </c>
      <c r="B3459" s="15" t="n">
        <v>46174</v>
      </c>
      <c r="C3459" s="0" t="n">
        <v>4</v>
      </c>
      <c r="D3459" s="16" t="n">
        <v>3511</v>
      </c>
      <c r="E3459" s="16" t="n">
        <v>63</v>
      </c>
      <c r="F3459" s="16" t="n">
        <v>89</v>
      </c>
      <c r="G3459" s="16" t="n">
        <v>178</v>
      </c>
      <c r="H3459" s="16" t="n">
        <v>19</v>
      </c>
    </row>
    <row r="3460" customFormat="false" ht="15" hidden="false" customHeight="false" outlineLevel="0" collapsed="false">
      <c r="A3460" s="0" t="n">
        <v>3358</v>
      </c>
      <c r="B3460" s="15" t="n">
        <v>45078</v>
      </c>
      <c r="C3460" s="0" t="n">
        <v>3</v>
      </c>
      <c r="D3460" s="16" t="n">
        <v>3203</v>
      </c>
      <c r="E3460" s="16" t="n">
        <v>8</v>
      </c>
      <c r="F3460" s="16" t="n">
        <v>49</v>
      </c>
      <c r="G3460" s="16" t="n">
        <v>244</v>
      </c>
      <c r="H3460" s="16" t="n">
        <v>7</v>
      </c>
    </row>
    <row r="3461" customFormat="false" ht="15" hidden="false" customHeight="false" outlineLevel="0" collapsed="false">
      <c r="A3461" s="0" t="n">
        <v>3358</v>
      </c>
      <c r="B3461" s="15" t="n">
        <v>45170</v>
      </c>
      <c r="C3461" s="0" t="n">
        <v>3</v>
      </c>
      <c r="D3461" s="16" t="n">
        <v>3446</v>
      </c>
      <c r="E3461" s="16" t="n">
        <v>9</v>
      </c>
      <c r="F3461" s="16" t="n">
        <v>56</v>
      </c>
      <c r="G3461" s="16" t="n">
        <v>319</v>
      </c>
      <c r="H3461" s="16" t="n">
        <v>8</v>
      </c>
    </row>
    <row r="3462" customFormat="false" ht="15" hidden="false" customHeight="false" outlineLevel="0" collapsed="false">
      <c r="A3462" s="0" t="n">
        <v>3358</v>
      </c>
      <c r="B3462" s="15" t="n">
        <v>45261</v>
      </c>
      <c r="C3462" s="0" t="n">
        <v>3</v>
      </c>
      <c r="D3462" s="16" t="n">
        <v>3683</v>
      </c>
      <c r="E3462" s="16" t="n">
        <v>8</v>
      </c>
      <c r="F3462" s="16" t="n">
        <v>56</v>
      </c>
      <c r="G3462" s="16" t="n">
        <v>383</v>
      </c>
      <c r="H3462" s="16" t="n">
        <v>7</v>
      </c>
    </row>
    <row r="3463" customFormat="false" ht="15" hidden="false" customHeight="false" outlineLevel="0" collapsed="false">
      <c r="A3463" s="0" t="n">
        <v>3358</v>
      </c>
      <c r="B3463" s="15" t="n">
        <v>45352</v>
      </c>
      <c r="C3463" s="0" t="n">
        <v>3</v>
      </c>
      <c r="D3463" s="16" t="n">
        <v>3914</v>
      </c>
      <c r="E3463" s="16" t="n">
        <v>12</v>
      </c>
      <c r="F3463" s="16" t="n">
        <v>61</v>
      </c>
      <c r="G3463" s="16" t="n">
        <v>241</v>
      </c>
      <c r="H3463" s="16" t="n">
        <v>7</v>
      </c>
    </row>
    <row r="3464" customFormat="false" ht="15" hidden="false" customHeight="false" outlineLevel="0" collapsed="false">
      <c r="A3464" s="0" t="n">
        <v>3358</v>
      </c>
      <c r="B3464" s="15" t="n">
        <v>45444</v>
      </c>
      <c r="C3464" s="0" t="n">
        <v>3</v>
      </c>
      <c r="D3464" s="16" t="n">
        <v>4139</v>
      </c>
      <c r="E3464" s="16" t="n">
        <v>17</v>
      </c>
      <c r="F3464" s="16" t="n">
        <v>68</v>
      </c>
      <c r="G3464" s="16" t="n">
        <v>324</v>
      </c>
      <c r="H3464" s="16" t="n">
        <v>12</v>
      </c>
    </row>
    <row r="3465" customFormat="false" ht="15" hidden="false" customHeight="false" outlineLevel="0" collapsed="false">
      <c r="A3465" s="0" t="n">
        <v>3358</v>
      </c>
      <c r="B3465" s="15" t="n">
        <v>45536</v>
      </c>
      <c r="C3465" s="0" t="n">
        <v>3</v>
      </c>
      <c r="D3465" s="16" t="n">
        <v>4321</v>
      </c>
      <c r="E3465" s="16" t="n">
        <v>15</v>
      </c>
      <c r="F3465" s="16" t="n">
        <v>71</v>
      </c>
      <c r="G3465" s="16" t="n">
        <v>384</v>
      </c>
      <c r="H3465" s="16" t="n">
        <v>10</v>
      </c>
    </row>
    <row r="3466" customFormat="false" ht="15" hidden="false" customHeight="false" outlineLevel="0" collapsed="false">
      <c r="A3466" s="0" t="n">
        <v>3358</v>
      </c>
      <c r="B3466" s="15" t="n">
        <v>45627</v>
      </c>
      <c r="C3466" s="0" t="n">
        <v>3</v>
      </c>
      <c r="D3466" s="16" t="n">
        <v>4492</v>
      </c>
      <c r="E3466" s="16" t="n">
        <v>19</v>
      </c>
      <c r="F3466" s="16" t="n">
        <v>84</v>
      </c>
      <c r="G3466" s="16" t="n">
        <v>447</v>
      </c>
      <c r="H3466" s="16" t="n">
        <v>13</v>
      </c>
    </row>
    <row r="3467" customFormat="false" ht="15" hidden="false" customHeight="false" outlineLevel="0" collapsed="false">
      <c r="A3467" s="0" t="n">
        <v>3358</v>
      </c>
      <c r="B3467" s="15" t="n">
        <v>45717</v>
      </c>
      <c r="C3467" s="0" t="n">
        <v>3</v>
      </c>
      <c r="D3467" s="16" t="n">
        <v>4625</v>
      </c>
      <c r="E3467" s="16" t="n">
        <v>24</v>
      </c>
      <c r="F3467" s="16" t="n">
        <v>83</v>
      </c>
      <c r="G3467" s="16" t="n">
        <v>269</v>
      </c>
      <c r="H3467" s="16" t="n">
        <v>12</v>
      </c>
    </row>
    <row r="3468" customFormat="false" ht="15" hidden="false" customHeight="false" outlineLevel="0" collapsed="false">
      <c r="A3468" s="0" t="n">
        <v>3358</v>
      </c>
      <c r="B3468" s="15" t="n">
        <v>45809</v>
      </c>
      <c r="C3468" s="0" t="n">
        <v>3</v>
      </c>
      <c r="D3468" s="16" t="n">
        <v>4785</v>
      </c>
      <c r="E3468" s="16" t="n">
        <v>29</v>
      </c>
      <c r="F3468" s="16" t="n">
        <v>91</v>
      </c>
      <c r="G3468" s="16" t="n">
        <v>339</v>
      </c>
      <c r="H3468" s="16" t="n">
        <v>16</v>
      </c>
    </row>
    <row r="3469" customFormat="false" ht="15" hidden="false" customHeight="false" outlineLevel="0" collapsed="false">
      <c r="A3469" s="0" t="n">
        <v>3358</v>
      </c>
      <c r="B3469" s="15" t="n">
        <v>45901</v>
      </c>
      <c r="C3469" s="0" t="n">
        <v>3</v>
      </c>
      <c r="D3469" s="16" t="n">
        <v>4891</v>
      </c>
      <c r="E3469" s="16" t="n">
        <v>35</v>
      </c>
      <c r="F3469" s="16" t="n">
        <v>102</v>
      </c>
      <c r="G3469" s="16" t="n">
        <v>397</v>
      </c>
      <c r="H3469" s="16" t="n">
        <v>20</v>
      </c>
    </row>
    <row r="3470" customFormat="false" ht="15" hidden="false" customHeight="false" outlineLevel="0" collapsed="false">
      <c r="A3470" s="0" t="n">
        <v>3358</v>
      </c>
      <c r="B3470" s="15" t="n">
        <v>45992</v>
      </c>
      <c r="C3470" s="0" t="n">
        <v>3</v>
      </c>
      <c r="D3470" s="16" t="n">
        <v>5025</v>
      </c>
      <c r="E3470" s="16" t="n">
        <v>38</v>
      </c>
      <c r="F3470" s="16" t="n">
        <v>115</v>
      </c>
      <c r="G3470" s="16" t="n">
        <v>472</v>
      </c>
      <c r="H3470" s="16" t="n">
        <v>22</v>
      </c>
    </row>
    <row r="3471" customFormat="false" ht="15" hidden="false" customHeight="false" outlineLevel="0" collapsed="false">
      <c r="A3471" s="0" t="n">
        <v>3358</v>
      </c>
      <c r="B3471" s="15" t="n">
        <v>46082</v>
      </c>
      <c r="C3471" s="0" t="n">
        <v>3</v>
      </c>
      <c r="D3471" s="16" t="n">
        <v>5168</v>
      </c>
      <c r="E3471" s="16" t="n">
        <v>48</v>
      </c>
      <c r="F3471" s="16" t="n">
        <v>139</v>
      </c>
      <c r="G3471" s="16" t="n">
        <v>277</v>
      </c>
      <c r="H3471" s="16" t="n">
        <v>16</v>
      </c>
    </row>
    <row r="3472" customFormat="false" ht="15" hidden="false" customHeight="false" outlineLevel="0" collapsed="false">
      <c r="A3472" s="0" t="n">
        <v>3358</v>
      </c>
      <c r="B3472" s="15" t="n">
        <v>46174</v>
      </c>
      <c r="C3472" s="0" t="n">
        <v>3</v>
      </c>
      <c r="D3472" s="16" t="n">
        <v>5275</v>
      </c>
      <c r="E3472" s="16" t="n">
        <v>59</v>
      </c>
      <c r="F3472" s="16" t="n">
        <v>165</v>
      </c>
      <c r="G3472" s="16" t="n">
        <v>358</v>
      </c>
      <c r="H3472" s="16" t="n">
        <v>28</v>
      </c>
    </row>
    <row r="3473" customFormat="false" ht="15" hidden="false" customHeight="false" outlineLevel="0" collapsed="false">
      <c r="A3473" s="0" t="n">
        <v>3360</v>
      </c>
      <c r="B3473" s="15" t="n">
        <v>45078</v>
      </c>
      <c r="C3473" s="0" t="n">
        <v>2</v>
      </c>
      <c r="D3473" s="16" t="n">
        <v>1076</v>
      </c>
      <c r="E3473" s="16" t="n">
        <v>2</v>
      </c>
      <c r="F3473" s="16" t="n">
        <v>33</v>
      </c>
      <c r="G3473" s="16" t="n">
        <v>39</v>
      </c>
      <c r="H3473" s="16" t="n">
        <v>2</v>
      </c>
    </row>
    <row r="3474" customFormat="false" ht="15" hidden="false" customHeight="false" outlineLevel="0" collapsed="false">
      <c r="A3474" s="0" t="n">
        <v>3360</v>
      </c>
      <c r="B3474" s="15" t="n">
        <v>45170</v>
      </c>
      <c r="C3474" s="0" t="n">
        <v>2</v>
      </c>
      <c r="D3474" s="16" t="n">
        <v>1056</v>
      </c>
      <c r="E3474" s="16" t="n">
        <v>2</v>
      </c>
      <c r="F3474" s="16" t="n">
        <v>31</v>
      </c>
      <c r="G3474" s="16" t="n">
        <v>47</v>
      </c>
      <c r="H3474" s="16" t="n">
        <v>2</v>
      </c>
    </row>
    <row r="3475" customFormat="false" ht="15" hidden="false" customHeight="false" outlineLevel="0" collapsed="false">
      <c r="A3475" s="0" t="n">
        <v>3360</v>
      </c>
      <c r="B3475" s="15" t="n">
        <v>45261</v>
      </c>
      <c r="C3475" s="0" t="n">
        <v>2</v>
      </c>
      <c r="D3475" s="16" t="n">
        <v>1064</v>
      </c>
      <c r="E3475" s="16" t="n">
        <v>3</v>
      </c>
      <c r="F3475" s="16" t="n">
        <v>30</v>
      </c>
      <c r="G3475" s="16" t="n">
        <v>57</v>
      </c>
      <c r="H3475" s="16" t="n">
        <v>3</v>
      </c>
    </row>
    <row r="3476" customFormat="false" ht="15" hidden="false" customHeight="false" outlineLevel="0" collapsed="false">
      <c r="A3476" s="0" t="n">
        <v>3360</v>
      </c>
      <c r="B3476" s="15" t="n">
        <v>45352</v>
      </c>
      <c r="C3476" s="0" t="n">
        <v>2</v>
      </c>
      <c r="D3476" s="16" t="n">
        <v>1068</v>
      </c>
      <c r="E3476" s="16" t="n">
        <v>3</v>
      </c>
      <c r="F3476" s="16" t="n">
        <v>29</v>
      </c>
      <c r="G3476" s="16" t="n">
        <v>31</v>
      </c>
      <c r="H3476" s="16" t="n">
        <v>1</v>
      </c>
    </row>
    <row r="3477" customFormat="false" ht="15" hidden="false" customHeight="false" outlineLevel="0" collapsed="false">
      <c r="A3477" s="0" t="n">
        <v>3360</v>
      </c>
      <c r="B3477" s="15" t="n">
        <v>45444</v>
      </c>
      <c r="C3477" s="0" t="n">
        <v>2</v>
      </c>
      <c r="D3477" s="16" t="n">
        <v>1084</v>
      </c>
      <c r="E3477" s="16" t="n">
        <v>3</v>
      </c>
      <c r="F3477" s="16" t="n">
        <v>25</v>
      </c>
      <c r="G3477" s="16" t="n">
        <v>39</v>
      </c>
      <c r="H3477" s="16" t="n">
        <v>1</v>
      </c>
    </row>
    <row r="3478" customFormat="false" ht="15" hidden="false" customHeight="false" outlineLevel="0" collapsed="false">
      <c r="A3478" s="0" t="n">
        <v>3360</v>
      </c>
      <c r="B3478" s="15" t="n">
        <v>45536</v>
      </c>
      <c r="C3478" s="0" t="n">
        <v>2</v>
      </c>
      <c r="D3478" s="16" t="n">
        <v>1099</v>
      </c>
      <c r="E3478" s="16" t="n">
        <v>3</v>
      </c>
      <c r="F3478" s="16" t="n">
        <v>26</v>
      </c>
      <c r="G3478" s="16" t="n">
        <v>45</v>
      </c>
      <c r="H3478" s="16" t="n">
        <v>1</v>
      </c>
    </row>
    <row r="3479" customFormat="false" ht="15" hidden="false" customHeight="false" outlineLevel="0" collapsed="false">
      <c r="A3479" s="0" t="n">
        <v>3360</v>
      </c>
      <c r="B3479" s="15" t="n">
        <v>45627</v>
      </c>
      <c r="C3479" s="0" t="n">
        <v>2</v>
      </c>
      <c r="D3479" s="16" t="n">
        <v>1088</v>
      </c>
      <c r="E3479" s="16" t="n">
        <v>3</v>
      </c>
      <c r="F3479" s="16" t="n">
        <v>26</v>
      </c>
      <c r="G3479" s="16" t="n">
        <v>52</v>
      </c>
      <c r="H3479" s="16" t="n">
        <v>1</v>
      </c>
    </row>
    <row r="3480" customFormat="false" ht="15" hidden="false" customHeight="false" outlineLevel="0" collapsed="false">
      <c r="A3480" s="0" t="n">
        <v>3360</v>
      </c>
      <c r="B3480" s="15" t="n">
        <v>45717</v>
      </c>
      <c r="C3480" s="0" t="n">
        <v>2</v>
      </c>
      <c r="D3480" s="16" t="n">
        <v>1094</v>
      </c>
      <c r="E3480" s="16" t="n">
        <v>4</v>
      </c>
      <c r="F3480" s="16" t="n">
        <v>24</v>
      </c>
      <c r="G3480" s="16" t="n">
        <v>26</v>
      </c>
      <c r="H3480" s="16" t="n">
        <v>1</v>
      </c>
    </row>
    <row r="3481" customFormat="false" ht="15" hidden="false" customHeight="false" outlineLevel="0" collapsed="false">
      <c r="A3481" s="0" t="n">
        <v>3360</v>
      </c>
      <c r="B3481" s="15" t="n">
        <v>45809</v>
      </c>
      <c r="C3481" s="0" t="n">
        <v>2</v>
      </c>
      <c r="D3481" s="16" t="n">
        <v>1090</v>
      </c>
      <c r="E3481" s="16" t="n">
        <v>4</v>
      </c>
      <c r="F3481" s="16" t="n">
        <v>21</v>
      </c>
      <c r="G3481" s="16" t="n">
        <v>34</v>
      </c>
      <c r="H3481" s="16" t="n">
        <v>1</v>
      </c>
    </row>
    <row r="3482" customFormat="false" ht="15" hidden="false" customHeight="false" outlineLevel="0" collapsed="false">
      <c r="A3482" s="0" t="n">
        <v>3360</v>
      </c>
      <c r="B3482" s="15" t="n">
        <v>45901</v>
      </c>
      <c r="C3482" s="0" t="n">
        <v>2</v>
      </c>
      <c r="D3482" s="16" t="n">
        <v>1098</v>
      </c>
      <c r="E3482" s="16" t="n">
        <v>5</v>
      </c>
      <c r="F3482" s="16" t="n">
        <v>20</v>
      </c>
      <c r="G3482" s="16" t="n">
        <v>39</v>
      </c>
      <c r="H3482" s="16" t="n">
        <v>1</v>
      </c>
    </row>
    <row r="3483" customFormat="false" ht="15" hidden="false" customHeight="false" outlineLevel="0" collapsed="false">
      <c r="A3483" s="0" t="n">
        <v>3360</v>
      </c>
      <c r="B3483" s="15" t="n">
        <v>45992</v>
      </c>
      <c r="C3483" s="0" t="n">
        <v>2</v>
      </c>
      <c r="D3483" s="16" t="n">
        <v>1085</v>
      </c>
      <c r="E3483" s="16" t="n">
        <v>4</v>
      </c>
      <c r="F3483" s="16" t="n">
        <v>21</v>
      </c>
      <c r="G3483" s="16" t="n">
        <v>48</v>
      </c>
      <c r="H3483" s="16" t="n">
        <v>1</v>
      </c>
    </row>
    <row r="3484" customFormat="false" ht="15" hidden="false" customHeight="false" outlineLevel="0" collapsed="false">
      <c r="A3484" s="0" t="n">
        <v>3360</v>
      </c>
      <c r="B3484" s="15" t="n">
        <v>46082</v>
      </c>
      <c r="C3484" s="0" t="n">
        <v>2</v>
      </c>
      <c r="D3484" s="16" t="n">
        <v>1089</v>
      </c>
      <c r="E3484" s="16" t="n">
        <v>4</v>
      </c>
      <c r="F3484" s="16" t="n">
        <v>22</v>
      </c>
      <c r="G3484" s="16" t="n">
        <v>25</v>
      </c>
      <c r="H3484" s="16" t="n">
        <v>0</v>
      </c>
    </row>
    <row r="3485" customFormat="false" ht="15" hidden="false" customHeight="false" outlineLevel="0" collapsed="false">
      <c r="A3485" s="0" t="n">
        <v>3360</v>
      </c>
      <c r="B3485" s="15" t="n">
        <v>46174</v>
      </c>
      <c r="C3485" s="0" t="n">
        <v>2</v>
      </c>
      <c r="D3485" s="16" t="n">
        <v>1096</v>
      </c>
      <c r="E3485" s="16" t="n">
        <v>6</v>
      </c>
      <c r="F3485" s="16" t="n">
        <v>21</v>
      </c>
      <c r="G3485" s="16" t="n">
        <v>36</v>
      </c>
      <c r="H3485" s="16" t="n">
        <v>2</v>
      </c>
    </row>
    <row r="3486" customFormat="false" ht="15" hidden="false" customHeight="false" outlineLevel="0" collapsed="false">
      <c r="A3486" s="0" t="n">
        <v>3361</v>
      </c>
      <c r="B3486" s="15" t="n">
        <v>45078</v>
      </c>
      <c r="C3486" s="0" t="n">
        <v>1</v>
      </c>
      <c r="D3486" s="16" t="n">
        <v>1047</v>
      </c>
      <c r="E3486" s="16" t="n">
        <v>1</v>
      </c>
      <c r="F3486" s="16" t="n">
        <v>27</v>
      </c>
      <c r="G3486" s="16" t="n">
        <v>56</v>
      </c>
      <c r="H3486" s="16" t="n">
        <v>0</v>
      </c>
    </row>
    <row r="3487" customFormat="false" ht="15" hidden="false" customHeight="false" outlineLevel="0" collapsed="false">
      <c r="A3487" s="0" t="n">
        <v>3361</v>
      </c>
      <c r="B3487" s="15" t="n">
        <v>45170</v>
      </c>
      <c r="C3487" s="0" t="n">
        <v>1</v>
      </c>
      <c r="D3487" s="16" t="n">
        <v>1051</v>
      </c>
      <c r="E3487" s="16" t="n">
        <v>1</v>
      </c>
      <c r="F3487" s="16" t="n">
        <v>26</v>
      </c>
      <c r="G3487" s="16" t="n">
        <v>65</v>
      </c>
      <c r="H3487" s="16" t="n">
        <v>0</v>
      </c>
    </row>
    <row r="3488" customFormat="false" ht="15" hidden="false" customHeight="false" outlineLevel="0" collapsed="false">
      <c r="A3488" s="0" t="n">
        <v>3361</v>
      </c>
      <c r="B3488" s="15" t="n">
        <v>45261</v>
      </c>
      <c r="C3488" s="0" t="n">
        <v>1</v>
      </c>
      <c r="D3488" s="16" t="n">
        <v>1057</v>
      </c>
      <c r="E3488" s="16" t="n">
        <v>1</v>
      </c>
      <c r="F3488" s="16" t="n">
        <v>25</v>
      </c>
      <c r="G3488" s="16" t="n">
        <v>77</v>
      </c>
      <c r="H3488" s="16" t="n">
        <v>0</v>
      </c>
    </row>
    <row r="3489" customFormat="false" ht="15" hidden="false" customHeight="false" outlineLevel="0" collapsed="false">
      <c r="A3489" s="0" t="n">
        <v>3361</v>
      </c>
      <c r="B3489" s="15" t="n">
        <v>45352</v>
      </c>
      <c r="C3489" s="0" t="n">
        <v>1</v>
      </c>
      <c r="D3489" s="16" t="n">
        <v>1065</v>
      </c>
      <c r="E3489" s="16" t="n">
        <v>1</v>
      </c>
      <c r="F3489" s="16" t="n">
        <v>28</v>
      </c>
      <c r="G3489" s="16" t="n">
        <v>44</v>
      </c>
      <c r="H3489" s="16" t="n">
        <v>0</v>
      </c>
    </row>
    <row r="3490" customFormat="false" ht="15" hidden="false" customHeight="false" outlineLevel="0" collapsed="false">
      <c r="A3490" s="0" t="n">
        <v>3361</v>
      </c>
      <c r="B3490" s="15" t="n">
        <v>45444</v>
      </c>
      <c r="C3490" s="0" t="n">
        <v>1</v>
      </c>
      <c r="D3490" s="16" t="n">
        <v>1076</v>
      </c>
      <c r="E3490" s="16" t="n">
        <v>0</v>
      </c>
      <c r="F3490" s="16" t="n">
        <v>26</v>
      </c>
      <c r="G3490" s="16" t="n">
        <v>53</v>
      </c>
      <c r="H3490" s="16" t="n">
        <v>0</v>
      </c>
    </row>
    <row r="3491" customFormat="false" ht="15" hidden="false" customHeight="false" outlineLevel="0" collapsed="false">
      <c r="A3491" s="0" t="n">
        <v>3361</v>
      </c>
      <c r="B3491" s="15" t="n">
        <v>45536</v>
      </c>
      <c r="C3491" s="0" t="n">
        <v>1</v>
      </c>
      <c r="D3491" s="16" t="n">
        <v>1082</v>
      </c>
      <c r="E3491" s="16" t="n">
        <v>0</v>
      </c>
      <c r="F3491" s="16" t="n">
        <v>24</v>
      </c>
      <c r="G3491" s="16" t="n">
        <v>61</v>
      </c>
      <c r="H3491" s="16" t="n">
        <v>0</v>
      </c>
    </row>
    <row r="3492" customFormat="false" ht="15" hidden="false" customHeight="false" outlineLevel="0" collapsed="false">
      <c r="A3492" s="0" t="n">
        <v>3361</v>
      </c>
      <c r="B3492" s="15" t="n">
        <v>45627</v>
      </c>
      <c r="C3492" s="0" t="n">
        <v>1</v>
      </c>
      <c r="D3492" s="16" t="n">
        <v>1075</v>
      </c>
      <c r="E3492" s="16" t="n">
        <v>0</v>
      </c>
      <c r="F3492" s="16" t="n">
        <v>24</v>
      </c>
      <c r="G3492" s="16" t="n">
        <v>69</v>
      </c>
      <c r="H3492" s="16" t="n">
        <v>0</v>
      </c>
    </row>
    <row r="3493" customFormat="false" ht="15" hidden="false" customHeight="false" outlineLevel="0" collapsed="false">
      <c r="A3493" s="0" t="n">
        <v>3361</v>
      </c>
      <c r="B3493" s="15" t="n">
        <v>45717</v>
      </c>
      <c r="C3493" s="0" t="n">
        <v>1</v>
      </c>
      <c r="D3493" s="16" t="n">
        <v>1073</v>
      </c>
      <c r="E3493" s="16" t="n">
        <v>0</v>
      </c>
      <c r="F3493" s="16" t="n">
        <v>25</v>
      </c>
      <c r="G3493" s="16" t="n">
        <v>31</v>
      </c>
      <c r="H3493" s="16" t="n">
        <v>0</v>
      </c>
    </row>
    <row r="3494" customFormat="false" ht="15" hidden="false" customHeight="false" outlineLevel="0" collapsed="false">
      <c r="A3494" s="0" t="n">
        <v>3361</v>
      </c>
      <c r="B3494" s="15" t="n">
        <v>45809</v>
      </c>
      <c r="C3494" s="0" t="n">
        <v>1</v>
      </c>
      <c r="D3494" s="16" t="n">
        <v>1089</v>
      </c>
      <c r="E3494" s="16" t="n">
        <v>0</v>
      </c>
      <c r="F3494" s="16" t="n">
        <v>22</v>
      </c>
      <c r="G3494" s="16" t="n">
        <v>32</v>
      </c>
      <c r="H3494" s="16" t="n">
        <v>0</v>
      </c>
    </row>
    <row r="3495" customFormat="false" ht="15" hidden="false" customHeight="false" outlineLevel="0" collapsed="false">
      <c r="A3495" s="0" t="n">
        <v>3361</v>
      </c>
      <c r="B3495" s="15" t="n">
        <v>45901</v>
      </c>
      <c r="C3495" s="0" t="n">
        <v>1</v>
      </c>
      <c r="D3495" s="16" t="n">
        <v>1065</v>
      </c>
      <c r="E3495" s="16" t="n">
        <v>0</v>
      </c>
      <c r="F3495" s="16" t="n">
        <v>21</v>
      </c>
      <c r="G3495" s="16" t="n">
        <v>33</v>
      </c>
      <c r="H3495" s="16" t="n">
        <v>0</v>
      </c>
    </row>
    <row r="3496" customFormat="false" ht="15" hidden="false" customHeight="false" outlineLevel="0" collapsed="false">
      <c r="A3496" s="0" t="n">
        <v>3361</v>
      </c>
      <c r="B3496" s="15" t="n">
        <v>45992</v>
      </c>
      <c r="C3496" s="0" t="n">
        <v>1</v>
      </c>
      <c r="D3496" s="16" t="n">
        <v>1071</v>
      </c>
      <c r="E3496" s="16" t="n">
        <v>0</v>
      </c>
      <c r="F3496" s="16" t="n">
        <v>23</v>
      </c>
      <c r="G3496" s="16" t="n">
        <v>42</v>
      </c>
      <c r="H3496" s="16" t="n">
        <v>0</v>
      </c>
    </row>
    <row r="3497" customFormat="false" ht="15" hidden="false" customHeight="false" outlineLevel="0" collapsed="false">
      <c r="A3497" s="0" t="n">
        <v>3361</v>
      </c>
      <c r="B3497" s="15" t="n">
        <v>46082</v>
      </c>
      <c r="C3497" s="0" t="n">
        <v>1</v>
      </c>
      <c r="D3497" s="16" t="n">
        <v>1109</v>
      </c>
      <c r="E3497" s="16" t="n">
        <v>0</v>
      </c>
      <c r="F3497" s="16" t="n">
        <v>23</v>
      </c>
      <c r="G3497" s="16" t="n">
        <v>25</v>
      </c>
      <c r="H3497" s="16" t="n">
        <v>0</v>
      </c>
    </row>
    <row r="3498" customFormat="false" ht="15" hidden="false" customHeight="false" outlineLevel="0" collapsed="false">
      <c r="A3498" s="0" t="n">
        <v>3361</v>
      </c>
      <c r="B3498" s="15" t="n">
        <v>46174</v>
      </c>
      <c r="C3498" s="0" t="n">
        <v>1</v>
      </c>
      <c r="D3498" s="16" t="n">
        <v>1106</v>
      </c>
      <c r="E3498" s="16" t="n">
        <v>0</v>
      </c>
      <c r="F3498" s="16" t="n">
        <v>25</v>
      </c>
      <c r="G3498" s="16" t="n">
        <v>35</v>
      </c>
      <c r="H3498" s="16" t="n">
        <v>0</v>
      </c>
    </row>
    <row r="3499" customFormat="false" ht="15" hidden="false" customHeight="false" outlineLevel="0" collapsed="false">
      <c r="A3499" s="0" t="n">
        <v>3363</v>
      </c>
      <c r="B3499" s="15" t="n">
        <v>45078</v>
      </c>
      <c r="C3499" s="0" t="n">
        <v>1</v>
      </c>
      <c r="D3499" s="16" t="n">
        <v>3627</v>
      </c>
      <c r="E3499" s="16" t="n">
        <v>10</v>
      </c>
      <c r="F3499" s="16" t="n">
        <v>101</v>
      </c>
      <c r="G3499" s="16" t="n">
        <v>175</v>
      </c>
      <c r="H3499" s="16" t="n">
        <v>8</v>
      </c>
    </row>
    <row r="3500" customFormat="false" ht="15" hidden="false" customHeight="false" outlineLevel="0" collapsed="false">
      <c r="A3500" s="0" t="n">
        <v>3363</v>
      </c>
      <c r="B3500" s="15" t="n">
        <v>45170</v>
      </c>
      <c r="C3500" s="0" t="n">
        <v>1</v>
      </c>
      <c r="D3500" s="16" t="n">
        <v>3620</v>
      </c>
      <c r="E3500" s="16" t="n">
        <v>10</v>
      </c>
      <c r="F3500" s="16" t="n">
        <v>98</v>
      </c>
      <c r="G3500" s="16" t="n">
        <v>200</v>
      </c>
      <c r="H3500" s="16" t="n">
        <v>8</v>
      </c>
    </row>
    <row r="3501" customFormat="false" ht="15" hidden="false" customHeight="false" outlineLevel="0" collapsed="false">
      <c r="A3501" s="0" t="n">
        <v>3363</v>
      </c>
      <c r="B3501" s="15" t="n">
        <v>45261</v>
      </c>
      <c r="C3501" s="0" t="n">
        <v>1</v>
      </c>
      <c r="D3501" s="16" t="n">
        <v>3632</v>
      </c>
      <c r="E3501" s="16" t="n">
        <v>10</v>
      </c>
      <c r="F3501" s="16" t="n">
        <v>96</v>
      </c>
      <c r="G3501" s="16" t="n">
        <v>232</v>
      </c>
      <c r="H3501" s="16" t="n">
        <v>8</v>
      </c>
    </row>
    <row r="3502" customFormat="false" ht="15" hidden="false" customHeight="false" outlineLevel="0" collapsed="false">
      <c r="A3502" s="0" t="n">
        <v>3363</v>
      </c>
      <c r="B3502" s="15" t="n">
        <v>45352</v>
      </c>
      <c r="C3502" s="0" t="n">
        <v>1</v>
      </c>
      <c r="D3502" s="16" t="n">
        <v>3664</v>
      </c>
      <c r="E3502" s="16" t="n">
        <v>11</v>
      </c>
      <c r="F3502" s="16" t="n">
        <v>96</v>
      </c>
      <c r="G3502" s="16" t="n">
        <v>143</v>
      </c>
      <c r="H3502" s="16" t="n">
        <v>5</v>
      </c>
    </row>
    <row r="3503" customFormat="false" ht="15" hidden="false" customHeight="false" outlineLevel="0" collapsed="false">
      <c r="A3503" s="0" t="n">
        <v>3363</v>
      </c>
      <c r="B3503" s="15" t="n">
        <v>45444</v>
      </c>
      <c r="C3503" s="0" t="n">
        <v>1</v>
      </c>
      <c r="D3503" s="16" t="n">
        <v>3681</v>
      </c>
      <c r="E3503" s="16" t="n">
        <v>15</v>
      </c>
      <c r="F3503" s="16" t="n">
        <v>94</v>
      </c>
      <c r="G3503" s="16" t="n">
        <v>174</v>
      </c>
      <c r="H3503" s="16" t="n">
        <v>9</v>
      </c>
    </row>
    <row r="3504" customFormat="false" ht="15" hidden="false" customHeight="false" outlineLevel="0" collapsed="false">
      <c r="A3504" s="0" t="n">
        <v>3363</v>
      </c>
      <c r="B3504" s="15" t="n">
        <v>45536</v>
      </c>
      <c r="C3504" s="0" t="n">
        <v>1</v>
      </c>
      <c r="D3504" s="16" t="n">
        <v>3687</v>
      </c>
      <c r="E3504" s="16" t="n">
        <v>18</v>
      </c>
      <c r="F3504" s="16" t="n">
        <v>95</v>
      </c>
      <c r="G3504" s="16" t="n">
        <v>213</v>
      </c>
      <c r="H3504" s="16" t="n">
        <v>12</v>
      </c>
    </row>
    <row r="3505" customFormat="false" ht="15" hidden="false" customHeight="false" outlineLevel="0" collapsed="false">
      <c r="A3505" s="0" t="n">
        <v>3363</v>
      </c>
      <c r="B3505" s="15" t="n">
        <v>45627</v>
      </c>
      <c r="C3505" s="0" t="n">
        <v>1</v>
      </c>
      <c r="D3505" s="16" t="n">
        <v>3679</v>
      </c>
      <c r="E3505" s="16" t="n">
        <v>20</v>
      </c>
      <c r="F3505" s="16" t="n">
        <v>91</v>
      </c>
      <c r="G3505" s="16" t="n">
        <v>249</v>
      </c>
      <c r="H3505" s="16" t="n">
        <v>13</v>
      </c>
    </row>
    <row r="3506" customFormat="false" ht="15" hidden="false" customHeight="false" outlineLevel="0" collapsed="false">
      <c r="A3506" s="0" t="n">
        <v>3363</v>
      </c>
      <c r="B3506" s="15" t="n">
        <v>45717</v>
      </c>
      <c r="C3506" s="0" t="n">
        <v>1</v>
      </c>
      <c r="D3506" s="16" t="n">
        <v>3671</v>
      </c>
      <c r="E3506" s="16" t="n">
        <v>23</v>
      </c>
      <c r="F3506" s="16" t="n">
        <v>90</v>
      </c>
      <c r="G3506" s="16" t="n">
        <v>141</v>
      </c>
      <c r="H3506" s="16" t="n">
        <v>8</v>
      </c>
    </row>
    <row r="3507" customFormat="false" ht="15" hidden="false" customHeight="false" outlineLevel="0" collapsed="false">
      <c r="A3507" s="0" t="n">
        <v>3363</v>
      </c>
      <c r="B3507" s="15" t="n">
        <v>45809</v>
      </c>
      <c r="C3507" s="0" t="n">
        <v>1</v>
      </c>
      <c r="D3507" s="16" t="n">
        <v>3699</v>
      </c>
      <c r="E3507" s="16" t="n">
        <v>25</v>
      </c>
      <c r="F3507" s="16" t="n">
        <v>90</v>
      </c>
      <c r="G3507" s="16" t="n">
        <v>178</v>
      </c>
      <c r="H3507" s="16" t="n">
        <v>10</v>
      </c>
    </row>
    <row r="3508" customFormat="false" ht="15" hidden="false" customHeight="false" outlineLevel="0" collapsed="false">
      <c r="A3508" s="0" t="n">
        <v>3363</v>
      </c>
      <c r="B3508" s="15" t="n">
        <v>45901</v>
      </c>
      <c r="C3508" s="0" t="n">
        <v>1</v>
      </c>
      <c r="D3508" s="16" t="n">
        <v>3728</v>
      </c>
      <c r="E3508" s="16" t="n">
        <v>27</v>
      </c>
      <c r="F3508" s="16" t="n">
        <v>91</v>
      </c>
      <c r="G3508" s="16" t="n">
        <v>199</v>
      </c>
      <c r="H3508" s="16" t="n">
        <v>11</v>
      </c>
    </row>
    <row r="3509" customFormat="false" ht="15" hidden="false" customHeight="false" outlineLevel="0" collapsed="false">
      <c r="A3509" s="0" t="n">
        <v>3363</v>
      </c>
      <c r="B3509" s="15" t="n">
        <v>45992</v>
      </c>
      <c r="C3509" s="0" t="n">
        <v>1</v>
      </c>
      <c r="D3509" s="16" t="n">
        <v>3729</v>
      </c>
      <c r="E3509" s="16" t="n">
        <v>30</v>
      </c>
      <c r="F3509" s="16" t="n">
        <v>94</v>
      </c>
      <c r="G3509" s="16" t="n">
        <v>223</v>
      </c>
      <c r="H3509" s="16" t="n">
        <v>14</v>
      </c>
    </row>
    <row r="3510" customFormat="false" ht="15" hidden="false" customHeight="false" outlineLevel="0" collapsed="false">
      <c r="A3510" s="0" t="n">
        <v>3363</v>
      </c>
      <c r="B3510" s="15" t="n">
        <v>46082</v>
      </c>
      <c r="C3510" s="0" t="n">
        <v>1</v>
      </c>
      <c r="D3510" s="16" t="n">
        <v>3748</v>
      </c>
      <c r="E3510" s="16" t="n">
        <v>36</v>
      </c>
      <c r="F3510" s="16" t="n">
        <v>97</v>
      </c>
      <c r="G3510" s="16" t="n">
        <v>114</v>
      </c>
      <c r="H3510" s="16" t="n">
        <v>14</v>
      </c>
    </row>
    <row r="3511" customFormat="false" ht="15" hidden="false" customHeight="false" outlineLevel="0" collapsed="false">
      <c r="A3511" s="0" t="n">
        <v>3363</v>
      </c>
      <c r="B3511" s="15" t="n">
        <v>46174</v>
      </c>
      <c r="C3511" s="0" t="n">
        <v>1</v>
      </c>
      <c r="D3511" s="16" t="n">
        <v>3787</v>
      </c>
      <c r="E3511" s="16" t="n">
        <v>44</v>
      </c>
      <c r="F3511" s="16" t="n">
        <v>102</v>
      </c>
      <c r="G3511" s="16" t="n">
        <v>163</v>
      </c>
      <c r="H3511" s="16" t="n">
        <v>23</v>
      </c>
    </row>
    <row r="3512" customFormat="false" ht="15" hidden="false" customHeight="false" outlineLevel="0" collapsed="false">
      <c r="A3512" s="0" t="n">
        <v>3364</v>
      </c>
      <c r="B3512" s="15" t="n">
        <v>45078</v>
      </c>
      <c r="C3512" s="0" t="n">
        <v>1</v>
      </c>
      <c r="D3512" s="16" t="n">
        <v>3151</v>
      </c>
      <c r="E3512" s="16" t="n">
        <v>3</v>
      </c>
      <c r="F3512" s="16" t="n">
        <v>79</v>
      </c>
      <c r="G3512" s="16" t="n">
        <v>140</v>
      </c>
      <c r="H3512" s="16" t="n">
        <v>3</v>
      </c>
    </row>
    <row r="3513" customFormat="false" ht="15" hidden="false" customHeight="false" outlineLevel="0" collapsed="false">
      <c r="A3513" s="0" t="n">
        <v>3364</v>
      </c>
      <c r="B3513" s="15" t="n">
        <v>45170</v>
      </c>
      <c r="C3513" s="0" t="n">
        <v>1</v>
      </c>
      <c r="D3513" s="16" t="n">
        <v>3179</v>
      </c>
      <c r="E3513" s="16" t="n">
        <v>4</v>
      </c>
      <c r="F3513" s="16" t="n">
        <v>73</v>
      </c>
      <c r="G3513" s="16" t="n">
        <v>161</v>
      </c>
      <c r="H3513" s="16" t="n">
        <v>4</v>
      </c>
    </row>
    <row r="3514" customFormat="false" ht="15" hidden="false" customHeight="false" outlineLevel="0" collapsed="false">
      <c r="A3514" s="0" t="n">
        <v>3364</v>
      </c>
      <c r="B3514" s="15" t="n">
        <v>45261</v>
      </c>
      <c r="C3514" s="0" t="n">
        <v>1</v>
      </c>
      <c r="D3514" s="16" t="n">
        <v>3166</v>
      </c>
      <c r="E3514" s="16" t="n">
        <v>5</v>
      </c>
      <c r="F3514" s="16" t="n">
        <v>72</v>
      </c>
      <c r="G3514" s="16" t="n">
        <v>193</v>
      </c>
      <c r="H3514" s="16" t="n">
        <v>5</v>
      </c>
    </row>
    <row r="3515" customFormat="false" ht="15" hidden="false" customHeight="false" outlineLevel="0" collapsed="false">
      <c r="A3515" s="0" t="n">
        <v>3364</v>
      </c>
      <c r="B3515" s="15" t="n">
        <v>45352</v>
      </c>
      <c r="C3515" s="0" t="n">
        <v>1</v>
      </c>
      <c r="D3515" s="16" t="n">
        <v>3208</v>
      </c>
      <c r="E3515" s="16" t="n">
        <v>6</v>
      </c>
      <c r="F3515" s="16" t="n">
        <v>73</v>
      </c>
      <c r="G3515" s="16" t="n">
        <v>101</v>
      </c>
      <c r="H3515" s="16" t="n">
        <v>4</v>
      </c>
    </row>
    <row r="3516" customFormat="false" ht="15" hidden="false" customHeight="false" outlineLevel="0" collapsed="false">
      <c r="A3516" s="0" t="n">
        <v>3364</v>
      </c>
      <c r="B3516" s="15" t="n">
        <v>45444</v>
      </c>
      <c r="C3516" s="0" t="n">
        <v>1</v>
      </c>
      <c r="D3516" s="16" t="n">
        <v>3234</v>
      </c>
      <c r="E3516" s="16" t="n">
        <v>8</v>
      </c>
      <c r="F3516" s="16" t="n">
        <v>72</v>
      </c>
      <c r="G3516" s="16" t="n">
        <v>131</v>
      </c>
      <c r="H3516" s="16" t="n">
        <v>5</v>
      </c>
    </row>
    <row r="3517" customFormat="false" ht="15" hidden="false" customHeight="false" outlineLevel="0" collapsed="false">
      <c r="A3517" s="0" t="n">
        <v>3364</v>
      </c>
      <c r="B3517" s="15" t="n">
        <v>45536</v>
      </c>
      <c r="C3517" s="0" t="n">
        <v>1</v>
      </c>
      <c r="D3517" s="16" t="n">
        <v>3236</v>
      </c>
      <c r="E3517" s="16" t="n">
        <v>10</v>
      </c>
      <c r="F3517" s="16" t="n">
        <v>71</v>
      </c>
      <c r="G3517" s="16" t="n">
        <v>165</v>
      </c>
      <c r="H3517" s="16" t="n">
        <v>7</v>
      </c>
    </row>
    <row r="3518" customFormat="false" ht="15" hidden="false" customHeight="false" outlineLevel="0" collapsed="false">
      <c r="A3518" s="0" t="n">
        <v>3364</v>
      </c>
      <c r="B3518" s="15" t="n">
        <v>45627</v>
      </c>
      <c r="C3518" s="0" t="n">
        <v>1</v>
      </c>
      <c r="D3518" s="16" t="n">
        <v>3239</v>
      </c>
      <c r="E3518" s="16" t="n">
        <v>12</v>
      </c>
      <c r="F3518" s="16" t="n">
        <v>71</v>
      </c>
      <c r="G3518" s="16" t="n">
        <v>197</v>
      </c>
      <c r="H3518" s="16" t="n">
        <v>8</v>
      </c>
    </row>
    <row r="3519" customFormat="false" ht="15" hidden="false" customHeight="false" outlineLevel="0" collapsed="false">
      <c r="A3519" s="0" t="n">
        <v>3364</v>
      </c>
      <c r="B3519" s="15" t="n">
        <v>45717</v>
      </c>
      <c r="C3519" s="0" t="n">
        <v>1</v>
      </c>
      <c r="D3519" s="16" t="n">
        <v>3272</v>
      </c>
      <c r="E3519" s="16" t="n">
        <v>14</v>
      </c>
      <c r="F3519" s="16" t="n">
        <v>73</v>
      </c>
      <c r="G3519" s="16" t="n">
        <v>118</v>
      </c>
      <c r="H3519" s="16" t="n">
        <v>7</v>
      </c>
    </row>
    <row r="3520" customFormat="false" ht="15" hidden="false" customHeight="false" outlineLevel="0" collapsed="false">
      <c r="A3520" s="0" t="n">
        <v>3364</v>
      </c>
      <c r="B3520" s="15" t="n">
        <v>45809</v>
      </c>
      <c r="C3520" s="0" t="n">
        <v>1</v>
      </c>
      <c r="D3520" s="16" t="n">
        <v>3299</v>
      </c>
      <c r="E3520" s="16" t="n">
        <v>14</v>
      </c>
      <c r="F3520" s="16" t="n">
        <v>70</v>
      </c>
      <c r="G3520" s="16" t="n">
        <v>138</v>
      </c>
      <c r="H3520" s="16" t="n">
        <v>7</v>
      </c>
    </row>
    <row r="3521" customFormat="false" ht="15" hidden="false" customHeight="false" outlineLevel="0" collapsed="false">
      <c r="A3521" s="0" t="n">
        <v>3364</v>
      </c>
      <c r="B3521" s="15" t="n">
        <v>45901</v>
      </c>
      <c r="C3521" s="0" t="n">
        <v>1</v>
      </c>
      <c r="D3521" s="16" t="n">
        <v>3319</v>
      </c>
      <c r="E3521" s="16" t="n">
        <v>14</v>
      </c>
      <c r="F3521" s="16" t="n">
        <v>70</v>
      </c>
      <c r="G3521" s="16" t="n">
        <v>160</v>
      </c>
      <c r="H3521" s="16" t="n">
        <v>7</v>
      </c>
    </row>
    <row r="3522" customFormat="false" ht="15" hidden="false" customHeight="false" outlineLevel="0" collapsed="false">
      <c r="A3522" s="0" t="n">
        <v>3364</v>
      </c>
      <c r="B3522" s="15" t="n">
        <v>45992</v>
      </c>
      <c r="C3522" s="0" t="n">
        <v>1</v>
      </c>
      <c r="D3522" s="16" t="n">
        <v>3325</v>
      </c>
      <c r="E3522" s="16" t="n">
        <v>14</v>
      </c>
      <c r="F3522" s="16" t="n">
        <v>68</v>
      </c>
      <c r="G3522" s="16" t="n">
        <v>183</v>
      </c>
      <c r="H3522" s="16" t="n">
        <v>9</v>
      </c>
    </row>
    <row r="3523" customFormat="false" ht="15" hidden="false" customHeight="false" outlineLevel="0" collapsed="false">
      <c r="A3523" s="0" t="n">
        <v>3364</v>
      </c>
      <c r="B3523" s="15" t="n">
        <v>46082</v>
      </c>
      <c r="C3523" s="0" t="n">
        <v>1</v>
      </c>
      <c r="D3523" s="16" t="n">
        <v>3339</v>
      </c>
      <c r="E3523" s="16" t="n">
        <v>17</v>
      </c>
      <c r="F3523" s="16" t="n">
        <v>70</v>
      </c>
      <c r="G3523" s="16" t="n">
        <v>82</v>
      </c>
      <c r="H3523" s="16" t="n">
        <v>6</v>
      </c>
    </row>
    <row r="3524" customFormat="false" ht="15" hidden="false" customHeight="false" outlineLevel="0" collapsed="false">
      <c r="A3524" s="0" t="n">
        <v>3364</v>
      </c>
      <c r="B3524" s="15" t="n">
        <v>46174</v>
      </c>
      <c r="C3524" s="0" t="n">
        <v>1</v>
      </c>
      <c r="D3524" s="16" t="n">
        <v>3348</v>
      </c>
      <c r="E3524" s="16" t="n">
        <v>25</v>
      </c>
      <c r="F3524" s="16" t="n">
        <v>74</v>
      </c>
      <c r="G3524" s="16" t="n">
        <v>113</v>
      </c>
      <c r="H3524" s="16" t="n">
        <v>12</v>
      </c>
    </row>
    <row r="3525" customFormat="false" ht="15" hidden="false" customHeight="false" outlineLevel="0" collapsed="false">
      <c r="A3525" s="0" t="n">
        <v>3370</v>
      </c>
      <c r="B3525" s="15" t="n">
        <v>45078</v>
      </c>
      <c r="C3525" s="0" t="n">
        <v>1</v>
      </c>
      <c r="D3525" s="16" t="n">
        <v>2158</v>
      </c>
      <c r="E3525" s="16" t="n">
        <v>11</v>
      </c>
      <c r="F3525" s="16" t="n">
        <v>73</v>
      </c>
      <c r="G3525" s="16" t="n">
        <v>103</v>
      </c>
      <c r="H3525" s="16" t="n">
        <v>7</v>
      </c>
    </row>
    <row r="3526" customFormat="false" ht="15" hidden="false" customHeight="false" outlineLevel="0" collapsed="false">
      <c r="A3526" s="0" t="n">
        <v>3370</v>
      </c>
      <c r="B3526" s="15" t="n">
        <v>45170</v>
      </c>
      <c r="C3526" s="0" t="n">
        <v>1</v>
      </c>
      <c r="D3526" s="16" t="n">
        <v>2164</v>
      </c>
      <c r="E3526" s="16" t="n">
        <v>10</v>
      </c>
      <c r="F3526" s="16" t="n">
        <v>70</v>
      </c>
      <c r="G3526" s="16" t="n">
        <v>124</v>
      </c>
      <c r="H3526" s="16" t="n">
        <v>6</v>
      </c>
    </row>
    <row r="3527" customFormat="false" ht="15" hidden="false" customHeight="false" outlineLevel="0" collapsed="false">
      <c r="A3527" s="0" t="n">
        <v>3370</v>
      </c>
      <c r="B3527" s="15" t="n">
        <v>45261</v>
      </c>
      <c r="C3527" s="0" t="n">
        <v>1</v>
      </c>
      <c r="D3527" s="16" t="n">
        <v>2126</v>
      </c>
      <c r="E3527" s="16" t="n">
        <v>12</v>
      </c>
      <c r="F3527" s="16" t="n">
        <v>69</v>
      </c>
      <c r="G3527" s="16" t="n">
        <v>134</v>
      </c>
      <c r="H3527" s="16" t="n">
        <v>7</v>
      </c>
    </row>
    <row r="3528" customFormat="false" ht="15" hidden="false" customHeight="false" outlineLevel="0" collapsed="false">
      <c r="A3528" s="0" t="n">
        <v>3370</v>
      </c>
      <c r="B3528" s="15" t="n">
        <v>45352</v>
      </c>
      <c r="C3528" s="0" t="n">
        <v>1</v>
      </c>
      <c r="D3528" s="16" t="n">
        <v>2150</v>
      </c>
      <c r="E3528" s="16" t="n">
        <v>14</v>
      </c>
      <c r="F3528" s="16" t="n">
        <v>72</v>
      </c>
      <c r="G3528" s="16" t="n">
        <v>75</v>
      </c>
      <c r="H3528" s="16" t="n">
        <v>6</v>
      </c>
    </row>
    <row r="3529" customFormat="false" ht="15" hidden="false" customHeight="false" outlineLevel="0" collapsed="false">
      <c r="A3529" s="0" t="n">
        <v>3370</v>
      </c>
      <c r="B3529" s="15" t="n">
        <v>45444</v>
      </c>
      <c r="C3529" s="0" t="n">
        <v>1</v>
      </c>
      <c r="D3529" s="16" t="n">
        <v>2149</v>
      </c>
      <c r="E3529" s="16" t="n">
        <v>17</v>
      </c>
      <c r="F3529" s="16" t="n">
        <v>71</v>
      </c>
      <c r="G3529" s="16" t="n">
        <v>96</v>
      </c>
      <c r="H3529" s="16" t="n">
        <v>9</v>
      </c>
    </row>
    <row r="3530" customFormat="false" ht="15" hidden="false" customHeight="false" outlineLevel="0" collapsed="false">
      <c r="A3530" s="0" t="n">
        <v>3370</v>
      </c>
      <c r="B3530" s="15" t="n">
        <v>45536</v>
      </c>
      <c r="C3530" s="0" t="n">
        <v>1</v>
      </c>
      <c r="D3530" s="16" t="n">
        <v>2152</v>
      </c>
      <c r="E3530" s="16" t="n">
        <v>17</v>
      </c>
      <c r="F3530" s="16" t="n">
        <v>70</v>
      </c>
      <c r="G3530" s="16" t="n">
        <v>108</v>
      </c>
      <c r="H3530" s="16" t="n">
        <v>9</v>
      </c>
    </row>
    <row r="3531" customFormat="false" ht="15" hidden="false" customHeight="false" outlineLevel="0" collapsed="false">
      <c r="A3531" s="0" t="n">
        <v>3370</v>
      </c>
      <c r="B3531" s="15" t="n">
        <v>45627</v>
      </c>
      <c r="C3531" s="0" t="n">
        <v>1</v>
      </c>
      <c r="D3531" s="16" t="n">
        <v>2144</v>
      </c>
      <c r="E3531" s="16" t="n">
        <v>19</v>
      </c>
      <c r="F3531" s="16" t="n">
        <v>66</v>
      </c>
      <c r="G3531" s="16" t="n">
        <v>125</v>
      </c>
      <c r="H3531" s="16" t="n">
        <v>12</v>
      </c>
    </row>
    <row r="3532" customFormat="false" ht="15" hidden="false" customHeight="false" outlineLevel="0" collapsed="false">
      <c r="A3532" s="0" t="n">
        <v>3370</v>
      </c>
      <c r="B3532" s="15" t="n">
        <v>45717</v>
      </c>
      <c r="C3532" s="0" t="n">
        <v>1</v>
      </c>
      <c r="D3532" s="16" t="n">
        <v>2158</v>
      </c>
      <c r="E3532" s="16" t="n">
        <v>21</v>
      </c>
      <c r="F3532" s="16" t="n">
        <v>64</v>
      </c>
      <c r="G3532" s="16" t="n">
        <v>56</v>
      </c>
      <c r="H3532" s="16" t="n">
        <v>6</v>
      </c>
    </row>
    <row r="3533" customFormat="false" ht="15" hidden="false" customHeight="false" outlineLevel="0" collapsed="false">
      <c r="A3533" s="0" t="n">
        <v>3370</v>
      </c>
      <c r="B3533" s="15" t="n">
        <v>45809</v>
      </c>
      <c r="C3533" s="0" t="n">
        <v>1</v>
      </c>
      <c r="D3533" s="16" t="n">
        <v>2174</v>
      </c>
      <c r="E3533" s="16" t="n">
        <v>24</v>
      </c>
      <c r="F3533" s="16" t="n">
        <v>61</v>
      </c>
      <c r="G3533" s="16" t="n">
        <v>68</v>
      </c>
      <c r="H3533" s="16" t="n">
        <v>10</v>
      </c>
    </row>
    <row r="3534" customFormat="false" ht="15" hidden="false" customHeight="false" outlineLevel="0" collapsed="false">
      <c r="A3534" s="0" t="n">
        <v>3370</v>
      </c>
      <c r="B3534" s="15" t="n">
        <v>45901</v>
      </c>
      <c r="C3534" s="0" t="n">
        <v>1</v>
      </c>
      <c r="D3534" s="16" t="n">
        <v>2198</v>
      </c>
      <c r="E3534" s="16" t="n">
        <v>23</v>
      </c>
      <c r="F3534" s="16" t="n">
        <v>56</v>
      </c>
      <c r="G3534" s="16" t="n">
        <v>88</v>
      </c>
      <c r="H3534" s="16" t="n">
        <v>11</v>
      </c>
    </row>
    <row r="3535" customFormat="false" ht="15" hidden="false" customHeight="false" outlineLevel="0" collapsed="false">
      <c r="A3535" s="0" t="n">
        <v>3370</v>
      </c>
      <c r="B3535" s="15" t="n">
        <v>45992</v>
      </c>
      <c r="C3535" s="0" t="n">
        <v>1</v>
      </c>
      <c r="D3535" s="16" t="n">
        <v>2210</v>
      </c>
      <c r="E3535" s="16" t="n">
        <v>27</v>
      </c>
      <c r="F3535" s="16" t="n">
        <v>59</v>
      </c>
      <c r="G3535" s="16" t="n">
        <v>106</v>
      </c>
      <c r="H3535" s="16" t="n">
        <v>14</v>
      </c>
    </row>
    <row r="3536" customFormat="false" ht="15" hidden="false" customHeight="false" outlineLevel="0" collapsed="false">
      <c r="A3536" s="0" t="n">
        <v>3370</v>
      </c>
      <c r="B3536" s="15" t="n">
        <v>46082</v>
      </c>
      <c r="C3536" s="0" t="n">
        <v>1</v>
      </c>
      <c r="D3536" s="16" t="n">
        <v>2214</v>
      </c>
      <c r="E3536" s="16" t="n">
        <v>31</v>
      </c>
      <c r="F3536" s="16" t="n">
        <v>65</v>
      </c>
      <c r="G3536" s="16" t="n">
        <v>64</v>
      </c>
      <c r="H3536" s="16" t="n">
        <v>13</v>
      </c>
    </row>
    <row r="3537" customFormat="false" ht="15" hidden="false" customHeight="false" outlineLevel="0" collapsed="false">
      <c r="A3537" s="0" t="n">
        <v>3370</v>
      </c>
      <c r="B3537" s="15" t="n">
        <v>46174</v>
      </c>
      <c r="C3537" s="0" t="n">
        <v>1</v>
      </c>
      <c r="D3537" s="16" t="n">
        <v>2219</v>
      </c>
      <c r="E3537" s="16" t="n">
        <v>37</v>
      </c>
      <c r="F3537" s="16" t="n">
        <v>60</v>
      </c>
      <c r="G3537" s="16" t="n">
        <v>80</v>
      </c>
      <c r="H3537" s="16" t="n">
        <v>18</v>
      </c>
    </row>
    <row r="3538" customFormat="false" ht="15" hidden="false" customHeight="false" outlineLevel="0" collapsed="false">
      <c r="A3538" s="0" t="n">
        <v>3371</v>
      </c>
      <c r="B3538" s="15" t="n">
        <v>45078</v>
      </c>
      <c r="C3538" s="0" t="n">
        <v>1</v>
      </c>
      <c r="D3538" s="16" t="n">
        <v>1399</v>
      </c>
      <c r="E3538" s="16" t="n">
        <v>2</v>
      </c>
      <c r="F3538" s="16" t="n">
        <v>52</v>
      </c>
      <c r="G3538" s="16" t="n">
        <v>46</v>
      </c>
      <c r="H3538" s="16" t="n">
        <v>1</v>
      </c>
    </row>
    <row r="3539" customFormat="false" ht="15" hidden="false" customHeight="false" outlineLevel="0" collapsed="false">
      <c r="A3539" s="0" t="n">
        <v>3371</v>
      </c>
      <c r="B3539" s="15" t="n">
        <v>45170</v>
      </c>
      <c r="C3539" s="0" t="n">
        <v>1</v>
      </c>
      <c r="D3539" s="16" t="n">
        <v>1421</v>
      </c>
      <c r="E3539" s="16" t="n">
        <v>3</v>
      </c>
      <c r="F3539" s="16" t="n">
        <v>50</v>
      </c>
      <c r="G3539" s="16" t="n">
        <v>55</v>
      </c>
      <c r="H3539" s="16" t="n">
        <v>1</v>
      </c>
    </row>
    <row r="3540" customFormat="false" ht="15" hidden="false" customHeight="false" outlineLevel="0" collapsed="false">
      <c r="A3540" s="0" t="n">
        <v>3371</v>
      </c>
      <c r="B3540" s="15" t="n">
        <v>45261</v>
      </c>
      <c r="C3540" s="0" t="n">
        <v>1</v>
      </c>
      <c r="D3540" s="16" t="n">
        <v>1420</v>
      </c>
      <c r="E3540" s="16" t="n">
        <v>3</v>
      </c>
      <c r="F3540" s="16" t="n">
        <v>50</v>
      </c>
      <c r="G3540" s="16" t="n">
        <v>63</v>
      </c>
      <c r="H3540" s="16" t="n">
        <v>2</v>
      </c>
    </row>
    <row r="3541" customFormat="false" ht="15" hidden="false" customHeight="false" outlineLevel="0" collapsed="false">
      <c r="A3541" s="0" t="n">
        <v>3371</v>
      </c>
      <c r="B3541" s="15" t="n">
        <v>45352</v>
      </c>
      <c r="C3541" s="0" t="n">
        <v>1</v>
      </c>
      <c r="D3541" s="16" t="n">
        <v>1415</v>
      </c>
      <c r="E3541" s="16" t="n">
        <v>3</v>
      </c>
      <c r="F3541" s="16" t="n">
        <v>51</v>
      </c>
      <c r="G3541" s="16" t="n">
        <v>33</v>
      </c>
      <c r="H3541" s="16" t="n">
        <v>2</v>
      </c>
    </row>
    <row r="3542" customFormat="false" ht="15" hidden="false" customHeight="false" outlineLevel="0" collapsed="false">
      <c r="A3542" s="0" t="n">
        <v>3371</v>
      </c>
      <c r="B3542" s="15" t="n">
        <v>45444</v>
      </c>
      <c r="C3542" s="0" t="n">
        <v>1</v>
      </c>
      <c r="D3542" s="16" t="n">
        <v>1391</v>
      </c>
      <c r="E3542" s="16" t="n">
        <v>3</v>
      </c>
      <c r="F3542" s="16" t="n">
        <v>47</v>
      </c>
      <c r="G3542" s="16" t="n">
        <v>34</v>
      </c>
      <c r="H3542" s="16" t="n">
        <v>2</v>
      </c>
    </row>
    <row r="3543" customFormat="false" ht="15" hidden="false" customHeight="false" outlineLevel="0" collapsed="false">
      <c r="A3543" s="0" t="n">
        <v>3371</v>
      </c>
      <c r="B3543" s="15" t="n">
        <v>45536</v>
      </c>
      <c r="C3543" s="0" t="n">
        <v>1</v>
      </c>
      <c r="D3543" s="16" t="n">
        <v>1397</v>
      </c>
      <c r="E3543" s="16" t="n">
        <v>3</v>
      </c>
      <c r="F3543" s="16" t="n">
        <v>46</v>
      </c>
      <c r="G3543" s="16" t="n">
        <v>45</v>
      </c>
      <c r="H3543" s="16" t="n">
        <v>2</v>
      </c>
    </row>
    <row r="3544" customFormat="false" ht="15" hidden="false" customHeight="false" outlineLevel="0" collapsed="false">
      <c r="A3544" s="0" t="n">
        <v>3371</v>
      </c>
      <c r="B3544" s="15" t="n">
        <v>45627</v>
      </c>
      <c r="C3544" s="0" t="n">
        <v>1</v>
      </c>
      <c r="D3544" s="16" t="n">
        <v>1415</v>
      </c>
      <c r="E3544" s="16" t="n">
        <v>5</v>
      </c>
      <c r="F3544" s="16" t="n">
        <v>45</v>
      </c>
      <c r="G3544" s="16" t="n">
        <v>54</v>
      </c>
      <c r="H3544" s="16" t="n">
        <v>4</v>
      </c>
    </row>
    <row r="3545" customFormat="false" ht="15" hidden="false" customHeight="false" outlineLevel="0" collapsed="false">
      <c r="A3545" s="0" t="n">
        <v>3371</v>
      </c>
      <c r="B3545" s="15" t="n">
        <v>45717</v>
      </c>
      <c r="C3545" s="0" t="n">
        <v>1</v>
      </c>
      <c r="D3545" s="16" t="n">
        <v>1420</v>
      </c>
      <c r="E3545" s="16" t="n">
        <v>6</v>
      </c>
      <c r="F3545" s="16" t="n">
        <v>42</v>
      </c>
      <c r="G3545" s="16" t="n">
        <v>38</v>
      </c>
      <c r="H3545" s="16" t="n">
        <v>4</v>
      </c>
    </row>
    <row r="3546" customFormat="false" ht="15" hidden="false" customHeight="false" outlineLevel="0" collapsed="false">
      <c r="A3546" s="0" t="n">
        <v>3371</v>
      </c>
      <c r="B3546" s="15" t="n">
        <v>45809</v>
      </c>
      <c r="C3546" s="0" t="n">
        <v>1</v>
      </c>
      <c r="D3546" s="16" t="n">
        <v>1424</v>
      </c>
      <c r="E3546" s="16" t="n">
        <v>6</v>
      </c>
      <c r="F3546" s="16" t="n">
        <v>46</v>
      </c>
      <c r="G3546" s="16" t="n">
        <v>50</v>
      </c>
      <c r="H3546" s="16" t="n">
        <v>4</v>
      </c>
    </row>
    <row r="3547" customFormat="false" ht="15" hidden="false" customHeight="false" outlineLevel="0" collapsed="false">
      <c r="A3547" s="0" t="n">
        <v>3371</v>
      </c>
      <c r="B3547" s="15" t="n">
        <v>45901</v>
      </c>
      <c r="C3547" s="0" t="n">
        <v>1</v>
      </c>
      <c r="D3547" s="16" t="n">
        <v>1413</v>
      </c>
      <c r="E3547" s="16" t="n">
        <v>7</v>
      </c>
      <c r="F3547" s="16" t="n">
        <v>43</v>
      </c>
      <c r="G3547" s="16" t="n">
        <v>59</v>
      </c>
      <c r="H3547" s="16" t="n">
        <v>4</v>
      </c>
    </row>
    <row r="3548" customFormat="false" ht="15" hidden="false" customHeight="false" outlineLevel="0" collapsed="false">
      <c r="A3548" s="0" t="n">
        <v>3371</v>
      </c>
      <c r="B3548" s="15" t="n">
        <v>45992</v>
      </c>
      <c r="C3548" s="0" t="n">
        <v>1</v>
      </c>
      <c r="D3548" s="16" t="n">
        <v>1423</v>
      </c>
      <c r="E3548" s="16" t="n">
        <v>7</v>
      </c>
      <c r="F3548" s="16" t="n">
        <v>43</v>
      </c>
      <c r="G3548" s="16" t="n">
        <v>63</v>
      </c>
      <c r="H3548" s="16" t="n">
        <v>4</v>
      </c>
    </row>
    <row r="3549" customFormat="false" ht="15" hidden="false" customHeight="false" outlineLevel="0" collapsed="false">
      <c r="A3549" s="0" t="n">
        <v>3371</v>
      </c>
      <c r="B3549" s="15" t="n">
        <v>46082</v>
      </c>
      <c r="C3549" s="0" t="n">
        <v>1</v>
      </c>
      <c r="D3549" s="16" t="n">
        <v>1438</v>
      </c>
      <c r="E3549" s="16" t="n">
        <v>7</v>
      </c>
      <c r="F3549" s="16" t="n">
        <v>43</v>
      </c>
      <c r="G3549" s="16" t="n">
        <v>33</v>
      </c>
      <c r="H3549" s="16" t="n">
        <v>1</v>
      </c>
    </row>
    <row r="3550" customFormat="false" ht="15" hidden="false" customHeight="false" outlineLevel="0" collapsed="false">
      <c r="A3550" s="0" t="n">
        <v>3371</v>
      </c>
      <c r="B3550" s="15" t="n">
        <v>46174</v>
      </c>
      <c r="C3550" s="0" t="n">
        <v>1</v>
      </c>
      <c r="D3550" s="16" t="n">
        <v>1441</v>
      </c>
      <c r="E3550" s="16" t="n">
        <v>10</v>
      </c>
      <c r="F3550" s="16" t="n">
        <v>47</v>
      </c>
      <c r="G3550" s="16" t="n">
        <v>50</v>
      </c>
      <c r="H3550" s="16" t="n">
        <v>4</v>
      </c>
    </row>
    <row r="3551" customFormat="false" ht="15" hidden="false" customHeight="false" outlineLevel="0" collapsed="false">
      <c r="A3551" s="0" t="n">
        <v>3373</v>
      </c>
      <c r="B3551" s="15" t="n">
        <v>45078</v>
      </c>
      <c r="C3551" s="0" t="n">
        <v>1</v>
      </c>
      <c r="D3551" s="16" t="n">
        <v>3434</v>
      </c>
      <c r="E3551" s="16" t="n">
        <v>10</v>
      </c>
      <c r="F3551" s="16" t="n">
        <v>91</v>
      </c>
      <c r="G3551" s="16" t="n">
        <v>173</v>
      </c>
      <c r="H3551" s="16" t="n">
        <v>7</v>
      </c>
    </row>
    <row r="3552" customFormat="false" ht="15" hidden="false" customHeight="false" outlineLevel="0" collapsed="false">
      <c r="A3552" s="0" t="n">
        <v>3373</v>
      </c>
      <c r="B3552" s="15" t="n">
        <v>45170</v>
      </c>
      <c r="C3552" s="0" t="n">
        <v>1</v>
      </c>
      <c r="D3552" s="16" t="n">
        <v>3417</v>
      </c>
      <c r="E3552" s="16" t="n">
        <v>13</v>
      </c>
      <c r="F3552" s="16" t="n">
        <v>91</v>
      </c>
      <c r="G3552" s="16" t="n">
        <v>207</v>
      </c>
      <c r="H3552" s="16" t="n">
        <v>9</v>
      </c>
    </row>
    <row r="3553" customFormat="false" ht="15" hidden="false" customHeight="false" outlineLevel="0" collapsed="false">
      <c r="A3553" s="0" t="n">
        <v>3373</v>
      </c>
      <c r="B3553" s="15" t="n">
        <v>45261</v>
      </c>
      <c r="C3553" s="0" t="n">
        <v>1</v>
      </c>
      <c r="D3553" s="16" t="n">
        <v>3453</v>
      </c>
      <c r="E3553" s="16" t="n">
        <v>14</v>
      </c>
      <c r="F3553" s="16" t="n">
        <v>88</v>
      </c>
      <c r="G3553" s="16" t="n">
        <v>244</v>
      </c>
      <c r="H3553" s="16" t="n">
        <v>10</v>
      </c>
    </row>
    <row r="3554" customFormat="false" ht="15" hidden="false" customHeight="false" outlineLevel="0" collapsed="false">
      <c r="A3554" s="0" t="n">
        <v>3373</v>
      </c>
      <c r="B3554" s="15" t="n">
        <v>45352</v>
      </c>
      <c r="C3554" s="0" t="n">
        <v>1</v>
      </c>
      <c r="D3554" s="16" t="n">
        <v>3497</v>
      </c>
      <c r="E3554" s="16" t="n">
        <v>14</v>
      </c>
      <c r="F3554" s="16" t="n">
        <v>84</v>
      </c>
      <c r="G3554" s="16" t="n">
        <v>141</v>
      </c>
      <c r="H3554" s="16" t="n">
        <v>5</v>
      </c>
    </row>
    <row r="3555" customFormat="false" ht="15" hidden="false" customHeight="false" outlineLevel="0" collapsed="false">
      <c r="A3555" s="0" t="n">
        <v>3373</v>
      </c>
      <c r="B3555" s="15" t="n">
        <v>45444</v>
      </c>
      <c r="C3555" s="0" t="n">
        <v>1</v>
      </c>
      <c r="D3555" s="16" t="n">
        <v>3548</v>
      </c>
      <c r="E3555" s="16" t="n">
        <v>12</v>
      </c>
      <c r="F3555" s="16" t="n">
        <v>87</v>
      </c>
      <c r="G3555" s="16" t="n">
        <v>179</v>
      </c>
      <c r="H3555" s="16" t="n">
        <v>4</v>
      </c>
    </row>
    <row r="3556" customFormat="false" ht="15" hidden="false" customHeight="false" outlineLevel="0" collapsed="false">
      <c r="A3556" s="0" t="n">
        <v>3373</v>
      </c>
      <c r="B3556" s="15" t="n">
        <v>45536</v>
      </c>
      <c r="C3556" s="0" t="n">
        <v>1</v>
      </c>
      <c r="D3556" s="16" t="n">
        <v>3583</v>
      </c>
      <c r="E3556" s="16" t="n">
        <v>11</v>
      </c>
      <c r="F3556" s="16" t="n">
        <v>88</v>
      </c>
      <c r="G3556" s="16" t="n">
        <v>216</v>
      </c>
      <c r="H3556" s="16" t="n">
        <v>5</v>
      </c>
    </row>
    <row r="3557" customFormat="false" ht="15" hidden="false" customHeight="false" outlineLevel="0" collapsed="false">
      <c r="A3557" s="0" t="n">
        <v>3373</v>
      </c>
      <c r="B3557" s="15" t="n">
        <v>45627</v>
      </c>
      <c r="C3557" s="0" t="n">
        <v>1</v>
      </c>
      <c r="D3557" s="16" t="n">
        <v>3576</v>
      </c>
      <c r="E3557" s="16" t="n">
        <v>10</v>
      </c>
      <c r="F3557" s="16" t="n">
        <v>81</v>
      </c>
      <c r="G3557" s="16" t="n">
        <v>251</v>
      </c>
      <c r="H3557" s="16" t="n">
        <v>5</v>
      </c>
    </row>
    <row r="3558" customFormat="false" ht="15" hidden="false" customHeight="false" outlineLevel="0" collapsed="false">
      <c r="A3558" s="0" t="n">
        <v>3373</v>
      </c>
      <c r="B3558" s="15" t="n">
        <v>45717</v>
      </c>
      <c r="C3558" s="0" t="n">
        <v>1</v>
      </c>
      <c r="D3558" s="16" t="n">
        <v>3596</v>
      </c>
      <c r="E3558" s="16" t="n">
        <v>10</v>
      </c>
      <c r="F3558" s="16" t="n">
        <v>80</v>
      </c>
      <c r="G3558" s="16" t="n">
        <v>140</v>
      </c>
      <c r="H3558" s="16" t="n">
        <v>2</v>
      </c>
    </row>
    <row r="3559" customFormat="false" ht="15" hidden="false" customHeight="false" outlineLevel="0" collapsed="false">
      <c r="A3559" s="0" t="n">
        <v>3373</v>
      </c>
      <c r="B3559" s="15" t="n">
        <v>45809</v>
      </c>
      <c r="C3559" s="0" t="n">
        <v>1</v>
      </c>
      <c r="D3559" s="16" t="n">
        <v>3624</v>
      </c>
      <c r="E3559" s="16" t="n">
        <v>12</v>
      </c>
      <c r="F3559" s="16" t="n">
        <v>76</v>
      </c>
      <c r="G3559" s="16" t="n">
        <v>180</v>
      </c>
      <c r="H3559" s="16" t="n">
        <v>4</v>
      </c>
    </row>
    <row r="3560" customFormat="false" ht="15" hidden="false" customHeight="false" outlineLevel="0" collapsed="false">
      <c r="A3560" s="0" t="n">
        <v>3373</v>
      </c>
      <c r="B3560" s="15" t="n">
        <v>45901</v>
      </c>
      <c r="C3560" s="0" t="n">
        <v>1</v>
      </c>
      <c r="D3560" s="16" t="n">
        <v>3619</v>
      </c>
      <c r="E3560" s="16" t="n">
        <v>15</v>
      </c>
      <c r="F3560" s="16" t="n">
        <v>74</v>
      </c>
      <c r="G3560" s="16" t="n">
        <v>203</v>
      </c>
      <c r="H3560" s="16" t="n">
        <v>7</v>
      </c>
    </row>
    <row r="3561" customFormat="false" ht="15" hidden="false" customHeight="false" outlineLevel="0" collapsed="false">
      <c r="A3561" s="0" t="n">
        <v>3373</v>
      </c>
      <c r="B3561" s="15" t="n">
        <v>45992</v>
      </c>
      <c r="C3561" s="0" t="n">
        <v>1</v>
      </c>
      <c r="D3561" s="16" t="n">
        <v>3649</v>
      </c>
      <c r="E3561" s="16" t="n">
        <v>13</v>
      </c>
      <c r="F3561" s="16" t="n">
        <v>72</v>
      </c>
      <c r="G3561" s="16" t="n">
        <v>229</v>
      </c>
      <c r="H3561" s="16" t="n">
        <v>6</v>
      </c>
    </row>
    <row r="3562" customFormat="false" ht="15" hidden="false" customHeight="false" outlineLevel="0" collapsed="false">
      <c r="A3562" s="0" t="n">
        <v>3373</v>
      </c>
      <c r="B3562" s="15" t="n">
        <v>46082</v>
      </c>
      <c r="C3562" s="0" t="n">
        <v>1</v>
      </c>
      <c r="D3562" s="16" t="n">
        <v>3669</v>
      </c>
      <c r="E3562" s="16" t="n">
        <v>15</v>
      </c>
      <c r="F3562" s="16" t="n">
        <v>70</v>
      </c>
      <c r="G3562" s="16" t="n">
        <v>97</v>
      </c>
      <c r="H3562" s="16" t="n">
        <v>6</v>
      </c>
    </row>
    <row r="3563" customFormat="false" ht="15" hidden="false" customHeight="false" outlineLevel="0" collapsed="false">
      <c r="A3563" s="0" t="n">
        <v>3373</v>
      </c>
      <c r="B3563" s="15" t="n">
        <v>46174</v>
      </c>
      <c r="C3563" s="0" t="n">
        <v>1</v>
      </c>
      <c r="D3563" s="16" t="n">
        <v>3667</v>
      </c>
      <c r="E3563" s="16" t="n">
        <v>18</v>
      </c>
      <c r="F3563" s="16" t="n">
        <v>70</v>
      </c>
      <c r="G3563" s="16" t="n">
        <v>124</v>
      </c>
      <c r="H3563" s="16" t="n">
        <v>8</v>
      </c>
    </row>
    <row r="3564" customFormat="false" ht="15" hidden="false" customHeight="false" outlineLevel="0" collapsed="false">
      <c r="A3564" s="0" t="n">
        <v>3374</v>
      </c>
      <c r="B3564" s="15" t="n">
        <v>45078</v>
      </c>
      <c r="C3564" s="0" t="n">
        <v>2</v>
      </c>
      <c r="D3564" s="16" t="n">
        <v>555</v>
      </c>
      <c r="E3564" s="16" t="n">
        <v>0</v>
      </c>
      <c r="F3564" s="16" t="n">
        <v>16</v>
      </c>
      <c r="G3564" s="16" t="n">
        <v>28</v>
      </c>
      <c r="H3564" s="16" t="n">
        <v>0</v>
      </c>
    </row>
    <row r="3565" customFormat="false" ht="15" hidden="false" customHeight="false" outlineLevel="0" collapsed="false">
      <c r="A3565" s="0" t="n">
        <v>3374</v>
      </c>
      <c r="B3565" s="15" t="n">
        <v>45170</v>
      </c>
      <c r="C3565" s="0" t="n">
        <v>2</v>
      </c>
      <c r="D3565" s="16" t="n">
        <v>559</v>
      </c>
      <c r="E3565" s="16" t="n">
        <v>0</v>
      </c>
      <c r="F3565" s="16" t="n">
        <v>17</v>
      </c>
      <c r="G3565" s="16" t="n">
        <v>34</v>
      </c>
      <c r="H3565" s="16" t="n">
        <v>0</v>
      </c>
    </row>
    <row r="3566" customFormat="false" ht="15" hidden="false" customHeight="false" outlineLevel="0" collapsed="false">
      <c r="A3566" s="0" t="n">
        <v>3374</v>
      </c>
      <c r="B3566" s="15" t="n">
        <v>45261</v>
      </c>
      <c r="C3566" s="0" t="n">
        <v>2</v>
      </c>
      <c r="D3566" s="16" t="n">
        <v>561</v>
      </c>
      <c r="E3566" s="16" t="n">
        <v>0</v>
      </c>
      <c r="F3566" s="16" t="n">
        <v>16</v>
      </c>
      <c r="G3566" s="16" t="n">
        <v>40</v>
      </c>
      <c r="H3566" s="16" t="n">
        <v>0</v>
      </c>
    </row>
    <row r="3567" customFormat="false" ht="15" hidden="false" customHeight="false" outlineLevel="0" collapsed="false">
      <c r="A3567" s="0" t="n">
        <v>3374</v>
      </c>
      <c r="B3567" s="15" t="n">
        <v>45352</v>
      </c>
      <c r="C3567" s="0" t="n">
        <v>2</v>
      </c>
      <c r="D3567" s="16" t="n">
        <v>564</v>
      </c>
      <c r="E3567" s="16" t="n">
        <v>0</v>
      </c>
      <c r="F3567" s="16" t="n">
        <v>16</v>
      </c>
      <c r="G3567" s="16" t="n">
        <v>21</v>
      </c>
      <c r="H3567" s="16" t="n">
        <v>0</v>
      </c>
    </row>
    <row r="3568" customFormat="false" ht="15" hidden="false" customHeight="false" outlineLevel="0" collapsed="false">
      <c r="A3568" s="0" t="n">
        <v>3374</v>
      </c>
      <c r="B3568" s="15" t="n">
        <v>45444</v>
      </c>
      <c r="C3568" s="0" t="n">
        <v>2</v>
      </c>
      <c r="D3568" s="16" t="n">
        <v>566</v>
      </c>
      <c r="E3568" s="16" t="n">
        <v>0</v>
      </c>
      <c r="F3568" s="16" t="n">
        <v>14</v>
      </c>
      <c r="G3568" s="16" t="n">
        <v>24</v>
      </c>
      <c r="H3568" s="16" t="n">
        <v>0</v>
      </c>
    </row>
    <row r="3569" customFormat="false" ht="15" hidden="false" customHeight="false" outlineLevel="0" collapsed="false">
      <c r="A3569" s="0" t="n">
        <v>3374</v>
      </c>
      <c r="B3569" s="15" t="n">
        <v>45536</v>
      </c>
      <c r="C3569" s="0" t="n">
        <v>2</v>
      </c>
      <c r="D3569" s="16" t="n">
        <v>565</v>
      </c>
      <c r="E3569" s="16" t="n">
        <v>0</v>
      </c>
      <c r="F3569" s="16" t="n">
        <v>13</v>
      </c>
      <c r="G3569" s="16" t="n">
        <v>27</v>
      </c>
      <c r="H3569" s="16" t="n">
        <v>0</v>
      </c>
    </row>
    <row r="3570" customFormat="false" ht="15" hidden="false" customHeight="false" outlineLevel="0" collapsed="false">
      <c r="A3570" s="0" t="n">
        <v>3374</v>
      </c>
      <c r="B3570" s="15" t="n">
        <v>45627</v>
      </c>
      <c r="C3570" s="0" t="n">
        <v>2</v>
      </c>
      <c r="D3570" s="16" t="n">
        <v>573</v>
      </c>
      <c r="E3570" s="16" t="n">
        <v>0</v>
      </c>
      <c r="F3570" s="16" t="n">
        <v>13</v>
      </c>
      <c r="G3570" s="16" t="n">
        <v>34</v>
      </c>
      <c r="H3570" s="16" t="n">
        <v>0</v>
      </c>
    </row>
    <row r="3571" customFormat="false" ht="15" hidden="false" customHeight="false" outlineLevel="0" collapsed="false">
      <c r="A3571" s="0" t="n">
        <v>3374</v>
      </c>
      <c r="B3571" s="15" t="n">
        <v>45717</v>
      </c>
      <c r="C3571" s="0" t="n">
        <v>2</v>
      </c>
      <c r="D3571" s="16" t="n">
        <v>574</v>
      </c>
      <c r="E3571" s="16" t="n">
        <v>0</v>
      </c>
      <c r="F3571" s="16" t="n">
        <v>13</v>
      </c>
      <c r="G3571" s="16" t="n">
        <v>13</v>
      </c>
      <c r="H3571" s="16" t="n">
        <v>0</v>
      </c>
    </row>
    <row r="3572" customFormat="false" ht="15" hidden="false" customHeight="false" outlineLevel="0" collapsed="false">
      <c r="A3572" s="0" t="n">
        <v>3374</v>
      </c>
      <c r="B3572" s="15" t="n">
        <v>45809</v>
      </c>
      <c r="C3572" s="0" t="n">
        <v>2</v>
      </c>
      <c r="D3572" s="16" t="n">
        <v>575</v>
      </c>
      <c r="E3572" s="16" t="n">
        <v>0</v>
      </c>
      <c r="F3572" s="16" t="n">
        <v>13</v>
      </c>
      <c r="G3572" s="16" t="n">
        <v>20</v>
      </c>
      <c r="H3572" s="16" t="n">
        <v>0</v>
      </c>
    </row>
    <row r="3573" customFormat="false" ht="15" hidden="false" customHeight="false" outlineLevel="0" collapsed="false">
      <c r="A3573" s="0" t="n">
        <v>3374</v>
      </c>
      <c r="B3573" s="15" t="n">
        <v>45901</v>
      </c>
      <c r="C3573" s="0" t="n">
        <v>2</v>
      </c>
      <c r="D3573" s="16" t="n">
        <v>578</v>
      </c>
      <c r="E3573" s="16" t="n">
        <v>0</v>
      </c>
      <c r="F3573" s="16" t="n">
        <v>12</v>
      </c>
      <c r="G3573" s="16" t="n">
        <v>36</v>
      </c>
      <c r="H3573" s="16" t="n">
        <v>0</v>
      </c>
    </row>
    <row r="3574" customFormat="false" ht="15" hidden="false" customHeight="false" outlineLevel="0" collapsed="false">
      <c r="A3574" s="0" t="n">
        <v>3374</v>
      </c>
      <c r="B3574" s="15" t="n">
        <v>45992</v>
      </c>
      <c r="C3574" s="0" t="n">
        <v>2</v>
      </c>
      <c r="D3574" s="16" t="n">
        <v>592</v>
      </c>
      <c r="E3574" s="16" t="n">
        <v>1</v>
      </c>
      <c r="F3574" s="16" t="n">
        <v>14</v>
      </c>
      <c r="G3574" s="16" t="n">
        <v>38</v>
      </c>
      <c r="H3574" s="16" t="n">
        <v>0</v>
      </c>
    </row>
    <row r="3575" customFormat="false" ht="15" hidden="false" customHeight="false" outlineLevel="0" collapsed="false">
      <c r="A3575" s="0" t="n">
        <v>3374</v>
      </c>
      <c r="B3575" s="15" t="n">
        <v>46082</v>
      </c>
      <c r="C3575" s="0" t="n">
        <v>2</v>
      </c>
      <c r="D3575" s="16" t="n">
        <v>592</v>
      </c>
      <c r="E3575" s="16" t="n">
        <v>1</v>
      </c>
      <c r="F3575" s="16" t="n">
        <v>14</v>
      </c>
      <c r="G3575" s="16" t="n">
        <v>25</v>
      </c>
      <c r="H3575" s="16" t="n">
        <v>0</v>
      </c>
    </row>
    <row r="3576" customFormat="false" ht="15" hidden="false" customHeight="false" outlineLevel="0" collapsed="false">
      <c r="A3576" s="0" t="n">
        <v>3374</v>
      </c>
      <c r="B3576" s="15" t="n">
        <v>46174</v>
      </c>
      <c r="C3576" s="0" t="n">
        <v>2</v>
      </c>
      <c r="D3576" s="16" t="n">
        <v>607</v>
      </c>
      <c r="E3576" s="16" t="n">
        <v>2</v>
      </c>
      <c r="F3576" s="16" t="n">
        <v>15</v>
      </c>
      <c r="G3576" s="16" t="n">
        <v>34</v>
      </c>
      <c r="H3576" s="16" t="n">
        <v>0</v>
      </c>
    </row>
    <row r="3577" customFormat="false" ht="15" hidden="false" customHeight="false" outlineLevel="0" collapsed="false">
      <c r="A3577" s="0" t="n">
        <v>3377</v>
      </c>
      <c r="B3577" s="15" t="n">
        <v>45078</v>
      </c>
      <c r="C3577" s="0" t="n">
        <v>1</v>
      </c>
      <c r="D3577" s="16" t="n">
        <v>9345</v>
      </c>
      <c r="E3577" s="16" t="n">
        <v>13</v>
      </c>
      <c r="F3577" s="16" t="n">
        <v>211</v>
      </c>
      <c r="G3577" s="16" t="n">
        <v>467</v>
      </c>
      <c r="H3577" s="16" t="n">
        <v>8</v>
      </c>
    </row>
    <row r="3578" customFormat="false" ht="15" hidden="false" customHeight="false" outlineLevel="0" collapsed="false">
      <c r="A3578" s="0" t="n">
        <v>3377</v>
      </c>
      <c r="B3578" s="15" t="n">
        <v>45170</v>
      </c>
      <c r="C3578" s="0" t="n">
        <v>1</v>
      </c>
      <c r="D3578" s="16" t="n">
        <v>9419</v>
      </c>
      <c r="E3578" s="16" t="n">
        <v>16</v>
      </c>
      <c r="F3578" s="16" t="n">
        <v>210</v>
      </c>
      <c r="G3578" s="16" t="n">
        <v>564</v>
      </c>
      <c r="H3578" s="16" t="n">
        <v>11</v>
      </c>
    </row>
    <row r="3579" customFormat="false" ht="15" hidden="false" customHeight="false" outlineLevel="0" collapsed="false">
      <c r="A3579" s="0" t="n">
        <v>3377</v>
      </c>
      <c r="B3579" s="15" t="n">
        <v>45261</v>
      </c>
      <c r="C3579" s="0" t="n">
        <v>1</v>
      </c>
      <c r="D3579" s="16" t="n">
        <v>9421</v>
      </c>
      <c r="E3579" s="16" t="n">
        <v>20</v>
      </c>
      <c r="F3579" s="16" t="n">
        <v>219</v>
      </c>
      <c r="G3579" s="16" t="n">
        <v>692</v>
      </c>
      <c r="H3579" s="16" t="n">
        <v>15</v>
      </c>
    </row>
    <row r="3580" customFormat="false" ht="15" hidden="false" customHeight="false" outlineLevel="0" collapsed="false">
      <c r="A3580" s="0" t="n">
        <v>3377</v>
      </c>
      <c r="B3580" s="15" t="n">
        <v>45352</v>
      </c>
      <c r="C3580" s="0" t="n">
        <v>1</v>
      </c>
      <c r="D3580" s="16" t="n">
        <v>9436</v>
      </c>
      <c r="E3580" s="16" t="n">
        <v>21</v>
      </c>
      <c r="F3580" s="16" t="n">
        <v>227</v>
      </c>
      <c r="G3580" s="16" t="n">
        <v>423</v>
      </c>
      <c r="H3580" s="16" t="n">
        <v>11</v>
      </c>
    </row>
    <row r="3581" customFormat="false" ht="15" hidden="false" customHeight="false" outlineLevel="0" collapsed="false">
      <c r="A3581" s="0" t="n">
        <v>3377</v>
      </c>
      <c r="B3581" s="15" t="n">
        <v>45444</v>
      </c>
      <c r="C3581" s="0" t="n">
        <v>1</v>
      </c>
      <c r="D3581" s="16" t="n">
        <v>9524</v>
      </c>
      <c r="E3581" s="16" t="n">
        <v>23</v>
      </c>
      <c r="F3581" s="16" t="n">
        <v>227</v>
      </c>
      <c r="G3581" s="16" t="n">
        <v>546</v>
      </c>
      <c r="H3581" s="16" t="n">
        <v>13</v>
      </c>
    </row>
    <row r="3582" customFormat="false" ht="15" hidden="false" customHeight="false" outlineLevel="0" collapsed="false">
      <c r="A3582" s="0" t="n">
        <v>3377</v>
      </c>
      <c r="B3582" s="15" t="n">
        <v>45536</v>
      </c>
      <c r="C3582" s="0" t="n">
        <v>1</v>
      </c>
      <c r="D3582" s="16" t="n">
        <v>9510</v>
      </c>
      <c r="E3582" s="16" t="n">
        <v>24</v>
      </c>
      <c r="F3582" s="16" t="n">
        <v>228</v>
      </c>
      <c r="G3582" s="16" t="n">
        <v>642</v>
      </c>
      <c r="H3582" s="16" t="n">
        <v>14</v>
      </c>
    </row>
    <row r="3583" customFormat="false" ht="15" hidden="false" customHeight="false" outlineLevel="0" collapsed="false">
      <c r="A3583" s="0" t="n">
        <v>3377</v>
      </c>
      <c r="B3583" s="15" t="n">
        <v>45627</v>
      </c>
      <c r="C3583" s="0" t="n">
        <v>1</v>
      </c>
      <c r="D3583" s="16" t="n">
        <v>9553</v>
      </c>
      <c r="E3583" s="16" t="n">
        <v>27</v>
      </c>
      <c r="F3583" s="16" t="n">
        <v>231</v>
      </c>
      <c r="G3583" s="16" t="n">
        <v>752</v>
      </c>
      <c r="H3583" s="16" t="n">
        <v>16</v>
      </c>
    </row>
    <row r="3584" customFormat="false" ht="15" hidden="false" customHeight="false" outlineLevel="0" collapsed="false">
      <c r="A3584" s="0" t="n">
        <v>3377</v>
      </c>
      <c r="B3584" s="15" t="n">
        <v>45717</v>
      </c>
      <c r="C3584" s="0" t="n">
        <v>1</v>
      </c>
      <c r="D3584" s="16" t="n">
        <v>9556</v>
      </c>
      <c r="E3584" s="16" t="n">
        <v>28</v>
      </c>
      <c r="F3584" s="16" t="n">
        <v>223</v>
      </c>
      <c r="G3584" s="16" t="n">
        <v>412</v>
      </c>
      <c r="H3584" s="16" t="n">
        <v>8</v>
      </c>
    </row>
    <row r="3585" customFormat="false" ht="15" hidden="false" customHeight="false" outlineLevel="0" collapsed="false">
      <c r="A3585" s="0" t="n">
        <v>3377</v>
      </c>
      <c r="B3585" s="15" t="n">
        <v>45809</v>
      </c>
      <c r="C3585" s="0" t="n">
        <v>1</v>
      </c>
      <c r="D3585" s="16" t="n">
        <v>9571</v>
      </c>
      <c r="E3585" s="16" t="n">
        <v>33</v>
      </c>
      <c r="F3585" s="16" t="n">
        <v>226</v>
      </c>
      <c r="G3585" s="16" t="n">
        <v>513</v>
      </c>
      <c r="H3585" s="16" t="n">
        <v>13</v>
      </c>
    </row>
    <row r="3586" customFormat="false" ht="15" hidden="false" customHeight="false" outlineLevel="0" collapsed="false">
      <c r="A3586" s="0" t="n">
        <v>3377</v>
      </c>
      <c r="B3586" s="15" t="n">
        <v>45901</v>
      </c>
      <c r="C3586" s="0" t="n">
        <v>1</v>
      </c>
      <c r="D3586" s="16" t="n">
        <v>9555</v>
      </c>
      <c r="E3586" s="16" t="n">
        <v>32</v>
      </c>
      <c r="F3586" s="16" t="n">
        <v>225</v>
      </c>
      <c r="G3586" s="16" t="n">
        <v>597</v>
      </c>
      <c r="H3586" s="16" t="n">
        <v>12</v>
      </c>
    </row>
    <row r="3587" customFormat="false" ht="15" hidden="false" customHeight="false" outlineLevel="0" collapsed="false">
      <c r="A3587" s="0" t="n">
        <v>3377</v>
      </c>
      <c r="B3587" s="15" t="n">
        <v>45992</v>
      </c>
      <c r="C3587" s="0" t="n">
        <v>1</v>
      </c>
      <c r="D3587" s="16" t="n">
        <v>9564</v>
      </c>
      <c r="E3587" s="16" t="n">
        <v>32</v>
      </c>
      <c r="F3587" s="16" t="n">
        <v>230</v>
      </c>
      <c r="G3587" s="16" t="n">
        <v>699</v>
      </c>
      <c r="H3587" s="16" t="n">
        <v>14</v>
      </c>
    </row>
    <row r="3588" customFormat="false" ht="15" hidden="false" customHeight="false" outlineLevel="0" collapsed="false">
      <c r="A3588" s="0" t="n">
        <v>3377</v>
      </c>
      <c r="B3588" s="15" t="n">
        <v>46082</v>
      </c>
      <c r="C3588" s="0" t="n">
        <v>1</v>
      </c>
      <c r="D3588" s="16" t="n">
        <v>9564</v>
      </c>
      <c r="E3588" s="16" t="n">
        <v>31</v>
      </c>
      <c r="F3588" s="16" t="n">
        <v>230</v>
      </c>
      <c r="G3588" s="16" t="n">
        <v>332</v>
      </c>
      <c r="H3588" s="16" t="n">
        <v>6</v>
      </c>
    </row>
    <row r="3589" customFormat="false" ht="15" hidden="false" customHeight="false" outlineLevel="0" collapsed="false">
      <c r="A3589" s="0" t="n">
        <v>3377</v>
      </c>
      <c r="B3589" s="15" t="n">
        <v>46174</v>
      </c>
      <c r="C3589" s="0" t="n">
        <v>1</v>
      </c>
      <c r="D3589" s="16" t="n">
        <v>9590</v>
      </c>
      <c r="E3589" s="16" t="n">
        <v>40</v>
      </c>
      <c r="F3589" s="16" t="n">
        <v>241</v>
      </c>
      <c r="G3589" s="16" t="n">
        <v>420</v>
      </c>
      <c r="H3589" s="16" t="n">
        <v>15</v>
      </c>
    </row>
    <row r="3590" customFormat="false" ht="15" hidden="false" customHeight="false" outlineLevel="0" collapsed="false">
      <c r="A3590" s="0" t="n">
        <v>3379</v>
      </c>
      <c r="B3590" s="15" t="n">
        <v>45078</v>
      </c>
      <c r="C3590" s="0" t="n">
        <v>1</v>
      </c>
      <c r="D3590" s="16" t="n">
        <v>1399</v>
      </c>
      <c r="E3590" s="16" t="n">
        <v>0</v>
      </c>
      <c r="F3590" s="16" t="n">
        <v>18</v>
      </c>
      <c r="G3590" s="16" t="n">
        <v>70</v>
      </c>
      <c r="H3590" s="16" t="n">
        <v>0</v>
      </c>
    </row>
    <row r="3591" customFormat="false" ht="15" hidden="false" customHeight="false" outlineLevel="0" collapsed="false">
      <c r="A3591" s="0" t="n">
        <v>3379</v>
      </c>
      <c r="B3591" s="15" t="n">
        <v>45170</v>
      </c>
      <c r="C3591" s="0" t="n">
        <v>1</v>
      </c>
      <c r="D3591" s="16" t="n">
        <v>1404</v>
      </c>
      <c r="E3591" s="16" t="n">
        <v>0</v>
      </c>
      <c r="F3591" s="16" t="n">
        <v>17</v>
      </c>
      <c r="G3591" s="16" t="n">
        <v>82</v>
      </c>
      <c r="H3591" s="16" t="n">
        <v>0</v>
      </c>
    </row>
    <row r="3592" customFormat="false" ht="15" hidden="false" customHeight="false" outlineLevel="0" collapsed="false">
      <c r="A3592" s="0" t="n">
        <v>3379</v>
      </c>
      <c r="B3592" s="15" t="n">
        <v>45261</v>
      </c>
      <c r="C3592" s="0" t="n">
        <v>1</v>
      </c>
      <c r="D3592" s="16" t="n">
        <v>1398</v>
      </c>
      <c r="E3592" s="16" t="n">
        <v>0</v>
      </c>
      <c r="F3592" s="16" t="n">
        <v>20</v>
      </c>
      <c r="G3592" s="16" t="n">
        <v>98</v>
      </c>
      <c r="H3592" s="16" t="n">
        <v>0</v>
      </c>
    </row>
    <row r="3593" customFormat="false" ht="15" hidden="false" customHeight="false" outlineLevel="0" collapsed="false">
      <c r="A3593" s="0" t="n">
        <v>3379</v>
      </c>
      <c r="B3593" s="15" t="n">
        <v>45352</v>
      </c>
      <c r="C3593" s="0" t="n">
        <v>1</v>
      </c>
      <c r="D3593" s="16" t="n">
        <v>1398</v>
      </c>
      <c r="E3593" s="16" t="n">
        <v>0</v>
      </c>
      <c r="F3593" s="16" t="n">
        <v>20</v>
      </c>
      <c r="G3593" s="16" t="n">
        <v>52</v>
      </c>
      <c r="H3593" s="16" t="n">
        <v>0</v>
      </c>
    </row>
    <row r="3594" customFormat="false" ht="15" hidden="false" customHeight="false" outlineLevel="0" collapsed="false">
      <c r="A3594" s="0" t="n">
        <v>3379</v>
      </c>
      <c r="B3594" s="15" t="n">
        <v>45444</v>
      </c>
      <c r="C3594" s="0" t="n">
        <v>1</v>
      </c>
      <c r="D3594" s="16" t="n">
        <v>1415</v>
      </c>
      <c r="E3594" s="16" t="n">
        <v>0</v>
      </c>
      <c r="F3594" s="16" t="n">
        <v>20</v>
      </c>
      <c r="G3594" s="16" t="n">
        <v>58</v>
      </c>
      <c r="H3594" s="16" t="n">
        <v>0</v>
      </c>
    </row>
    <row r="3595" customFormat="false" ht="15" hidden="false" customHeight="false" outlineLevel="0" collapsed="false">
      <c r="A3595" s="0" t="n">
        <v>3379</v>
      </c>
      <c r="B3595" s="15" t="n">
        <v>45536</v>
      </c>
      <c r="C3595" s="0" t="n">
        <v>1</v>
      </c>
      <c r="D3595" s="16" t="n">
        <v>1413</v>
      </c>
      <c r="E3595" s="16" t="n">
        <v>0</v>
      </c>
      <c r="F3595" s="16" t="n">
        <v>20</v>
      </c>
      <c r="G3595" s="16" t="n">
        <v>65</v>
      </c>
      <c r="H3595" s="16" t="n">
        <v>0</v>
      </c>
    </row>
    <row r="3596" customFormat="false" ht="15" hidden="false" customHeight="false" outlineLevel="0" collapsed="false">
      <c r="A3596" s="0" t="n">
        <v>3379</v>
      </c>
      <c r="B3596" s="15" t="n">
        <v>45627</v>
      </c>
      <c r="C3596" s="0" t="n">
        <v>1</v>
      </c>
      <c r="D3596" s="16" t="n">
        <v>1420</v>
      </c>
      <c r="E3596" s="16" t="n">
        <v>0</v>
      </c>
      <c r="F3596" s="16" t="n">
        <v>20</v>
      </c>
      <c r="G3596" s="16" t="n">
        <v>77</v>
      </c>
      <c r="H3596" s="16" t="n">
        <v>0</v>
      </c>
    </row>
    <row r="3597" customFormat="false" ht="15" hidden="false" customHeight="false" outlineLevel="0" collapsed="false">
      <c r="A3597" s="0" t="n">
        <v>3379</v>
      </c>
      <c r="B3597" s="15" t="n">
        <v>45717</v>
      </c>
      <c r="C3597" s="0" t="n">
        <v>1</v>
      </c>
      <c r="D3597" s="16" t="n">
        <v>1434</v>
      </c>
      <c r="E3597" s="16" t="n">
        <v>0</v>
      </c>
      <c r="F3597" s="16" t="n">
        <v>22</v>
      </c>
      <c r="G3597" s="16" t="n">
        <v>30</v>
      </c>
      <c r="H3597" s="16" t="n">
        <v>0</v>
      </c>
    </row>
    <row r="3598" customFormat="false" ht="15" hidden="false" customHeight="false" outlineLevel="0" collapsed="false">
      <c r="A3598" s="0" t="n">
        <v>3379</v>
      </c>
      <c r="B3598" s="15" t="n">
        <v>45809</v>
      </c>
      <c r="C3598" s="0" t="n">
        <v>1</v>
      </c>
      <c r="D3598" s="16" t="n">
        <v>1432</v>
      </c>
      <c r="E3598" s="16" t="n">
        <v>0</v>
      </c>
      <c r="F3598" s="16" t="n">
        <v>22</v>
      </c>
      <c r="G3598" s="16" t="n">
        <v>37</v>
      </c>
      <c r="H3598" s="16" t="n">
        <v>0</v>
      </c>
    </row>
    <row r="3599" customFormat="false" ht="15" hidden="false" customHeight="false" outlineLevel="0" collapsed="false">
      <c r="A3599" s="0" t="n">
        <v>3379</v>
      </c>
      <c r="B3599" s="15" t="n">
        <v>45901</v>
      </c>
      <c r="C3599" s="0" t="n">
        <v>1</v>
      </c>
      <c r="D3599" s="16" t="n">
        <v>1416</v>
      </c>
      <c r="E3599" s="16" t="n">
        <v>0</v>
      </c>
      <c r="F3599" s="16" t="n">
        <v>23</v>
      </c>
      <c r="G3599" s="16" t="n">
        <v>40</v>
      </c>
      <c r="H3599" s="16" t="n">
        <v>0</v>
      </c>
    </row>
    <row r="3600" customFormat="false" ht="15" hidden="false" customHeight="false" outlineLevel="0" collapsed="false">
      <c r="A3600" s="0" t="n">
        <v>3379</v>
      </c>
      <c r="B3600" s="15" t="n">
        <v>45992</v>
      </c>
      <c r="C3600" s="0" t="n">
        <v>1</v>
      </c>
      <c r="D3600" s="16" t="n">
        <v>1431</v>
      </c>
      <c r="E3600" s="16" t="n">
        <v>0</v>
      </c>
      <c r="F3600" s="16" t="n">
        <v>28</v>
      </c>
      <c r="G3600" s="16" t="n">
        <v>49</v>
      </c>
      <c r="H3600" s="16" t="n">
        <v>0</v>
      </c>
    </row>
    <row r="3601" customFormat="false" ht="15" hidden="false" customHeight="false" outlineLevel="0" collapsed="false">
      <c r="A3601" s="0" t="n">
        <v>3379</v>
      </c>
      <c r="B3601" s="15" t="n">
        <v>46082</v>
      </c>
      <c r="C3601" s="0" t="n">
        <v>1</v>
      </c>
      <c r="D3601" s="16" t="n">
        <v>1427</v>
      </c>
      <c r="E3601" s="16" t="n">
        <v>0</v>
      </c>
      <c r="F3601" s="16" t="n">
        <v>27</v>
      </c>
      <c r="G3601" s="16" t="n">
        <v>29</v>
      </c>
      <c r="H3601" s="16" t="n">
        <v>0</v>
      </c>
    </row>
    <row r="3602" customFormat="false" ht="15" hidden="false" customHeight="false" outlineLevel="0" collapsed="false">
      <c r="A3602" s="0" t="n">
        <v>3379</v>
      </c>
      <c r="B3602" s="15" t="n">
        <v>46174</v>
      </c>
      <c r="C3602" s="0" t="n">
        <v>1</v>
      </c>
      <c r="D3602" s="16" t="n">
        <v>1430</v>
      </c>
      <c r="E3602" s="16" t="n">
        <v>0</v>
      </c>
      <c r="F3602" s="16" t="n">
        <v>25</v>
      </c>
      <c r="G3602" s="16" t="n">
        <v>37</v>
      </c>
      <c r="H3602" s="16" t="n">
        <v>0</v>
      </c>
    </row>
    <row r="3603" customFormat="false" ht="15" hidden="false" customHeight="false" outlineLevel="0" collapsed="false">
      <c r="A3603" s="0" t="n">
        <v>3380</v>
      </c>
      <c r="B3603" s="15" t="n">
        <v>45078</v>
      </c>
      <c r="C3603" s="0" t="n">
        <v>1</v>
      </c>
      <c r="D3603" s="16" t="n">
        <v>6498</v>
      </c>
      <c r="E3603" s="16" t="n">
        <v>5</v>
      </c>
      <c r="F3603" s="16" t="n">
        <v>138</v>
      </c>
      <c r="G3603" s="16" t="n">
        <v>348</v>
      </c>
      <c r="H3603" s="16" t="n">
        <v>3</v>
      </c>
    </row>
    <row r="3604" customFormat="false" ht="15" hidden="false" customHeight="false" outlineLevel="0" collapsed="false">
      <c r="A3604" s="0" t="n">
        <v>3380</v>
      </c>
      <c r="B3604" s="15" t="n">
        <v>45170</v>
      </c>
      <c r="C3604" s="0" t="n">
        <v>1</v>
      </c>
      <c r="D3604" s="16" t="n">
        <v>6537</v>
      </c>
      <c r="E3604" s="16" t="n">
        <v>6</v>
      </c>
      <c r="F3604" s="16" t="n">
        <v>140</v>
      </c>
      <c r="G3604" s="16" t="n">
        <v>414</v>
      </c>
      <c r="H3604" s="16" t="n">
        <v>4</v>
      </c>
    </row>
    <row r="3605" customFormat="false" ht="15" hidden="false" customHeight="false" outlineLevel="0" collapsed="false">
      <c r="A3605" s="0" t="n">
        <v>3380</v>
      </c>
      <c r="B3605" s="15" t="n">
        <v>45261</v>
      </c>
      <c r="C3605" s="0" t="n">
        <v>1</v>
      </c>
      <c r="D3605" s="16" t="n">
        <v>6568</v>
      </c>
      <c r="E3605" s="16" t="n">
        <v>5</v>
      </c>
      <c r="F3605" s="16" t="n">
        <v>145</v>
      </c>
      <c r="G3605" s="16" t="n">
        <v>482</v>
      </c>
      <c r="H3605" s="16" t="n">
        <v>4</v>
      </c>
    </row>
    <row r="3606" customFormat="false" ht="15" hidden="false" customHeight="false" outlineLevel="0" collapsed="false">
      <c r="A3606" s="0" t="n">
        <v>3380</v>
      </c>
      <c r="B3606" s="15" t="n">
        <v>45352</v>
      </c>
      <c r="C3606" s="0" t="n">
        <v>1</v>
      </c>
      <c r="D3606" s="16" t="n">
        <v>6533</v>
      </c>
      <c r="E3606" s="16" t="n">
        <v>5</v>
      </c>
      <c r="F3606" s="16" t="n">
        <v>142</v>
      </c>
      <c r="G3606" s="16" t="n">
        <v>268</v>
      </c>
      <c r="H3606" s="16" t="n">
        <v>2</v>
      </c>
    </row>
    <row r="3607" customFormat="false" ht="15" hidden="false" customHeight="false" outlineLevel="0" collapsed="false">
      <c r="A3607" s="0" t="n">
        <v>3380</v>
      </c>
      <c r="B3607" s="15" t="n">
        <v>45444</v>
      </c>
      <c r="C3607" s="0" t="n">
        <v>1</v>
      </c>
      <c r="D3607" s="16" t="n">
        <v>6563</v>
      </c>
      <c r="E3607" s="16" t="n">
        <v>6</v>
      </c>
      <c r="F3607" s="16" t="n">
        <v>150</v>
      </c>
      <c r="G3607" s="16" t="n">
        <v>346</v>
      </c>
      <c r="H3607" s="16" t="n">
        <v>3</v>
      </c>
    </row>
    <row r="3608" customFormat="false" ht="15" hidden="false" customHeight="false" outlineLevel="0" collapsed="false">
      <c r="A3608" s="0" t="n">
        <v>3380</v>
      </c>
      <c r="B3608" s="15" t="n">
        <v>45536</v>
      </c>
      <c r="C3608" s="0" t="n">
        <v>1</v>
      </c>
      <c r="D3608" s="16" t="n">
        <v>6574</v>
      </c>
      <c r="E3608" s="16" t="n">
        <v>7</v>
      </c>
      <c r="F3608" s="16" t="n">
        <v>155</v>
      </c>
      <c r="G3608" s="16" t="n">
        <v>410</v>
      </c>
      <c r="H3608" s="16" t="n">
        <v>4</v>
      </c>
    </row>
    <row r="3609" customFormat="false" ht="15" hidden="false" customHeight="false" outlineLevel="0" collapsed="false">
      <c r="A3609" s="0" t="n">
        <v>3380</v>
      </c>
      <c r="B3609" s="15" t="n">
        <v>45627</v>
      </c>
      <c r="C3609" s="0" t="n">
        <v>1</v>
      </c>
      <c r="D3609" s="16" t="n">
        <v>6588</v>
      </c>
      <c r="E3609" s="16" t="n">
        <v>7</v>
      </c>
      <c r="F3609" s="16" t="n">
        <v>153</v>
      </c>
      <c r="G3609" s="16" t="n">
        <v>467</v>
      </c>
      <c r="H3609" s="16" t="n">
        <v>4</v>
      </c>
    </row>
    <row r="3610" customFormat="false" ht="15" hidden="false" customHeight="false" outlineLevel="0" collapsed="false">
      <c r="A3610" s="0" t="n">
        <v>3380</v>
      </c>
      <c r="B3610" s="15" t="n">
        <v>45717</v>
      </c>
      <c r="C3610" s="0" t="n">
        <v>1</v>
      </c>
      <c r="D3610" s="16" t="n">
        <v>6603</v>
      </c>
      <c r="E3610" s="16" t="n">
        <v>8</v>
      </c>
      <c r="F3610" s="16" t="n">
        <v>151</v>
      </c>
      <c r="G3610" s="16" t="n">
        <v>261</v>
      </c>
      <c r="H3610" s="16" t="n">
        <v>3</v>
      </c>
    </row>
    <row r="3611" customFormat="false" ht="15" hidden="false" customHeight="false" outlineLevel="0" collapsed="false">
      <c r="A3611" s="0" t="n">
        <v>3380</v>
      </c>
      <c r="B3611" s="15" t="n">
        <v>45809</v>
      </c>
      <c r="C3611" s="0" t="n">
        <v>1</v>
      </c>
      <c r="D3611" s="16" t="n">
        <v>6652</v>
      </c>
      <c r="E3611" s="16" t="n">
        <v>9</v>
      </c>
      <c r="F3611" s="16" t="n">
        <v>158</v>
      </c>
      <c r="G3611" s="16" t="n">
        <v>334</v>
      </c>
      <c r="H3611" s="16" t="n">
        <v>4</v>
      </c>
    </row>
    <row r="3612" customFormat="false" ht="15" hidden="false" customHeight="false" outlineLevel="0" collapsed="false">
      <c r="A3612" s="0" t="n">
        <v>3380</v>
      </c>
      <c r="B3612" s="15" t="n">
        <v>45901</v>
      </c>
      <c r="C3612" s="0" t="n">
        <v>1</v>
      </c>
      <c r="D3612" s="16" t="n">
        <v>6680</v>
      </c>
      <c r="E3612" s="16" t="n">
        <v>11</v>
      </c>
      <c r="F3612" s="16" t="n">
        <v>160</v>
      </c>
      <c r="G3612" s="16" t="n">
        <v>410</v>
      </c>
      <c r="H3612" s="16" t="n">
        <v>6</v>
      </c>
    </row>
    <row r="3613" customFormat="false" ht="15" hidden="false" customHeight="false" outlineLevel="0" collapsed="false">
      <c r="A3613" s="0" t="n">
        <v>3380</v>
      </c>
      <c r="B3613" s="15" t="n">
        <v>45992</v>
      </c>
      <c r="C3613" s="0" t="n">
        <v>1</v>
      </c>
      <c r="D3613" s="16" t="n">
        <v>6680</v>
      </c>
      <c r="E3613" s="16" t="n">
        <v>10</v>
      </c>
      <c r="F3613" s="16" t="n">
        <v>164</v>
      </c>
      <c r="G3613" s="16" t="n">
        <v>460</v>
      </c>
      <c r="H3613" s="16" t="n">
        <v>5</v>
      </c>
    </row>
    <row r="3614" customFormat="false" ht="15" hidden="false" customHeight="false" outlineLevel="0" collapsed="false">
      <c r="A3614" s="0" t="n">
        <v>3380</v>
      </c>
      <c r="B3614" s="15" t="n">
        <v>46082</v>
      </c>
      <c r="C3614" s="0" t="n">
        <v>1</v>
      </c>
      <c r="D3614" s="16" t="n">
        <v>6630</v>
      </c>
      <c r="E3614" s="16" t="n">
        <v>17</v>
      </c>
      <c r="F3614" s="16" t="n">
        <v>164</v>
      </c>
      <c r="G3614" s="16" t="n">
        <v>248</v>
      </c>
      <c r="H3614" s="16" t="n">
        <v>9</v>
      </c>
    </row>
    <row r="3615" customFormat="false" ht="15" hidden="false" customHeight="false" outlineLevel="0" collapsed="false">
      <c r="A3615" s="0" t="n">
        <v>3380</v>
      </c>
      <c r="B3615" s="15" t="n">
        <v>46174</v>
      </c>
      <c r="C3615" s="0" t="n">
        <v>1</v>
      </c>
      <c r="D3615" s="16" t="n">
        <v>6615</v>
      </c>
      <c r="E3615" s="16" t="n">
        <v>22</v>
      </c>
      <c r="F3615" s="16" t="n">
        <v>182</v>
      </c>
      <c r="G3615" s="16" t="n">
        <v>304</v>
      </c>
      <c r="H3615" s="16" t="n">
        <v>13</v>
      </c>
    </row>
    <row r="3616" customFormat="false" ht="15" hidden="false" customHeight="false" outlineLevel="0" collapsed="false">
      <c r="A3616" s="0" t="n">
        <v>3381</v>
      </c>
      <c r="B3616" s="15" t="n">
        <v>45078</v>
      </c>
      <c r="C3616" s="0" t="n">
        <v>1</v>
      </c>
      <c r="D3616" s="16" t="n">
        <v>1484</v>
      </c>
      <c r="E3616" s="16" t="n">
        <v>3</v>
      </c>
      <c r="F3616" s="16" t="n">
        <v>30</v>
      </c>
      <c r="G3616" s="16" t="n">
        <v>77</v>
      </c>
      <c r="H3616" s="16" t="n">
        <v>1</v>
      </c>
    </row>
    <row r="3617" customFormat="false" ht="15" hidden="false" customHeight="false" outlineLevel="0" collapsed="false">
      <c r="A3617" s="0" t="n">
        <v>3381</v>
      </c>
      <c r="B3617" s="15" t="n">
        <v>45170</v>
      </c>
      <c r="C3617" s="0" t="n">
        <v>1</v>
      </c>
      <c r="D3617" s="16" t="n">
        <v>1485</v>
      </c>
      <c r="E3617" s="16" t="n">
        <v>3</v>
      </c>
      <c r="F3617" s="16" t="n">
        <v>29</v>
      </c>
      <c r="G3617" s="16" t="n">
        <v>91</v>
      </c>
      <c r="H3617" s="16" t="n">
        <v>1</v>
      </c>
    </row>
    <row r="3618" customFormat="false" ht="15" hidden="false" customHeight="false" outlineLevel="0" collapsed="false">
      <c r="A3618" s="0" t="n">
        <v>3381</v>
      </c>
      <c r="B3618" s="15" t="n">
        <v>45261</v>
      </c>
      <c r="C3618" s="0" t="n">
        <v>1</v>
      </c>
      <c r="D3618" s="16" t="n">
        <v>1483</v>
      </c>
      <c r="E3618" s="16" t="n">
        <v>3</v>
      </c>
      <c r="F3618" s="16" t="n">
        <v>30</v>
      </c>
      <c r="G3618" s="16" t="n">
        <v>110</v>
      </c>
      <c r="H3618" s="16" t="n">
        <v>1</v>
      </c>
    </row>
    <row r="3619" customFormat="false" ht="15" hidden="false" customHeight="false" outlineLevel="0" collapsed="false">
      <c r="A3619" s="0" t="n">
        <v>3381</v>
      </c>
      <c r="B3619" s="15" t="n">
        <v>45352</v>
      </c>
      <c r="C3619" s="0" t="n">
        <v>1</v>
      </c>
      <c r="D3619" s="16" t="n">
        <v>1504</v>
      </c>
      <c r="E3619" s="16" t="n">
        <v>3</v>
      </c>
      <c r="F3619" s="16" t="n">
        <v>33</v>
      </c>
      <c r="G3619" s="16" t="n">
        <v>69</v>
      </c>
      <c r="H3619" s="16" t="n">
        <v>0</v>
      </c>
    </row>
    <row r="3620" customFormat="false" ht="15" hidden="false" customHeight="false" outlineLevel="0" collapsed="false">
      <c r="A3620" s="0" t="n">
        <v>3381</v>
      </c>
      <c r="B3620" s="15" t="n">
        <v>45444</v>
      </c>
      <c r="C3620" s="0" t="n">
        <v>1</v>
      </c>
      <c r="D3620" s="16" t="n">
        <v>1516</v>
      </c>
      <c r="E3620" s="16" t="n">
        <v>3</v>
      </c>
      <c r="F3620" s="16" t="n">
        <v>32</v>
      </c>
      <c r="G3620" s="16" t="n">
        <v>94</v>
      </c>
      <c r="H3620" s="16" t="n">
        <v>0</v>
      </c>
    </row>
    <row r="3621" customFormat="false" ht="15" hidden="false" customHeight="false" outlineLevel="0" collapsed="false">
      <c r="A3621" s="0" t="n">
        <v>3381</v>
      </c>
      <c r="B3621" s="15" t="n">
        <v>45536</v>
      </c>
      <c r="C3621" s="0" t="n">
        <v>1</v>
      </c>
      <c r="D3621" s="16" t="n">
        <v>1527</v>
      </c>
      <c r="E3621" s="16" t="n">
        <v>3</v>
      </c>
      <c r="F3621" s="16" t="n">
        <v>31</v>
      </c>
      <c r="G3621" s="16" t="n">
        <v>108</v>
      </c>
      <c r="H3621" s="16" t="n">
        <v>0</v>
      </c>
    </row>
    <row r="3622" customFormat="false" ht="15" hidden="false" customHeight="false" outlineLevel="0" collapsed="false">
      <c r="A3622" s="0" t="n">
        <v>3381</v>
      </c>
      <c r="B3622" s="15" t="n">
        <v>45627</v>
      </c>
      <c r="C3622" s="0" t="n">
        <v>1</v>
      </c>
      <c r="D3622" s="16" t="n">
        <v>1524</v>
      </c>
      <c r="E3622" s="16" t="n">
        <v>4</v>
      </c>
      <c r="F3622" s="16" t="n">
        <v>35</v>
      </c>
      <c r="G3622" s="16" t="n">
        <v>121</v>
      </c>
      <c r="H3622" s="16" t="n">
        <v>1</v>
      </c>
    </row>
    <row r="3623" customFormat="false" ht="15" hidden="false" customHeight="false" outlineLevel="0" collapsed="false">
      <c r="A3623" s="0" t="n">
        <v>3381</v>
      </c>
      <c r="B3623" s="15" t="n">
        <v>45717</v>
      </c>
      <c r="C3623" s="0" t="n">
        <v>1</v>
      </c>
      <c r="D3623" s="16" t="n">
        <v>1536</v>
      </c>
      <c r="E3623" s="16" t="n">
        <v>6</v>
      </c>
      <c r="F3623" s="16" t="n">
        <v>37</v>
      </c>
      <c r="G3623" s="16" t="n">
        <v>55</v>
      </c>
      <c r="H3623" s="16" t="n">
        <v>3</v>
      </c>
    </row>
    <row r="3624" customFormat="false" ht="15" hidden="false" customHeight="false" outlineLevel="0" collapsed="false">
      <c r="A3624" s="0" t="n">
        <v>3381</v>
      </c>
      <c r="B3624" s="15" t="n">
        <v>45809</v>
      </c>
      <c r="C3624" s="0" t="n">
        <v>1</v>
      </c>
      <c r="D3624" s="16" t="n">
        <v>1534</v>
      </c>
      <c r="E3624" s="16" t="n">
        <v>7</v>
      </c>
      <c r="F3624" s="16" t="n">
        <v>38</v>
      </c>
      <c r="G3624" s="16" t="n">
        <v>65</v>
      </c>
      <c r="H3624" s="16" t="n">
        <v>4</v>
      </c>
    </row>
    <row r="3625" customFormat="false" ht="15" hidden="false" customHeight="false" outlineLevel="0" collapsed="false">
      <c r="A3625" s="0" t="n">
        <v>3381</v>
      </c>
      <c r="B3625" s="15" t="n">
        <v>45901</v>
      </c>
      <c r="C3625" s="0" t="n">
        <v>1</v>
      </c>
      <c r="D3625" s="16" t="n">
        <v>1528</v>
      </c>
      <c r="E3625" s="16" t="n">
        <v>7</v>
      </c>
      <c r="F3625" s="16" t="n">
        <v>39</v>
      </c>
      <c r="G3625" s="16" t="n">
        <v>75</v>
      </c>
      <c r="H3625" s="16" t="n">
        <v>4</v>
      </c>
    </row>
    <row r="3626" customFormat="false" ht="15" hidden="false" customHeight="false" outlineLevel="0" collapsed="false">
      <c r="A3626" s="0" t="n">
        <v>3381</v>
      </c>
      <c r="B3626" s="15" t="n">
        <v>45992</v>
      </c>
      <c r="C3626" s="0" t="n">
        <v>1</v>
      </c>
      <c r="D3626" s="16" t="n">
        <v>1533</v>
      </c>
      <c r="E3626" s="16" t="n">
        <v>9</v>
      </c>
      <c r="F3626" s="16" t="n">
        <v>40</v>
      </c>
      <c r="G3626" s="16" t="n">
        <v>90</v>
      </c>
      <c r="H3626" s="16" t="n">
        <v>6</v>
      </c>
    </row>
    <row r="3627" customFormat="false" ht="15" hidden="false" customHeight="false" outlineLevel="0" collapsed="false">
      <c r="A3627" s="0" t="n">
        <v>3381</v>
      </c>
      <c r="B3627" s="15" t="n">
        <v>46082</v>
      </c>
      <c r="C3627" s="0" t="n">
        <v>1</v>
      </c>
      <c r="D3627" s="16" t="n">
        <v>1539</v>
      </c>
      <c r="E3627" s="16" t="n">
        <v>10</v>
      </c>
      <c r="F3627" s="16" t="n">
        <v>38</v>
      </c>
      <c r="G3627" s="16" t="n">
        <v>47</v>
      </c>
      <c r="H3627" s="16" t="n">
        <v>4</v>
      </c>
    </row>
    <row r="3628" customFormat="false" ht="15" hidden="false" customHeight="false" outlineLevel="0" collapsed="false">
      <c r="A3628" s="0" t="n">
        <v>3381</v>
      </c>
      <c r="B3628" s="15" t="n">
        <v>46174</v>
      </c>
      <c r="C3628" s="0" t="n">
        <v>1</v>
      </c>
      <c r="D3628" s="16" t="n">
        <v>1542</v>
      </c>
      <c r="E3628" s="16" t="n">
        <v>12</v>
      </c>
      <c r="F3628" s="16" t="n">
        <v>43</v>
      </c>
      <c r="G3628" s="16" t="n">
        <v>65</v>
      </c>
      <c r="H3628" s="16" t="n">
        <v>6</v>
      </c>
    </row>
    <row r="3629" customFormat="false" ht="15" hidden="false" customHeight="false" outlineLevel="0" collapsed="false">
      <c r="A3629" s="0" t="n">
        <v>3384</v>
      </c>
      <c r="B3629" s="15" t="n">
        <v>45078</v>
      </c>
      <c r="C3629" s="0" t="n">
        <v>1</v>
      </c>
      <c r="D3629" s="16" t="n">
        <v>1051</v>
      </c>
      <c r="E3629" s="16" t="n">
        <v>0</v>
      </c>
      <c r="F3629" s="16" t="n">
        <v>36</v>
      </c>
      <c r="G3629" s="16" t="n">
        <v>35</v>
      </c>
      <c r="H3629" s="16" t="n">
        <v>0</v>
      </c>
    </row>
    <row r="3630" customFormat="false" ht="15" hidden="false" customHeight="false" outlineLevel="0" collapsed="false">
      <c r="A3630" s="0" t="n">
        <v>3384</v>
      </c>
      <c r="B3630" s="15" t="n">
        <v>45170</v>
      </c>
      <c r="C3630" s="0" t="n">
        <v>1</v>
      </c>
      <c r="D3630" s="16" t="n">
        <v>1047</v>
      </c>
      <c r="E3630" s="16" t="n">
        <v>0</v>
      </c>
      <c r="F3630" s="16" t="n">
        <v>34</v>
      </c>
      <c r="G3630" s="16" t="n">
        <v>43</v>
      </c>
      <c r="H3630" s="16" t="n">
        <v>0</v>
      </c>
    </row>
    <row r="3631" customFormat="false" ht="15" hidden="false" customHeight="false" outlineLevel="0" collapsed="false">
      <c r="A3631" s="0" t="n">
        <v>3384</v>
      </c>
      <c r="B3631" s="15" t="n">
        <v>45261</v>
      </c>
      <c r="C3631" s="0" t="n">
        <v>1</v>
      </c>
      <c r="D3631" s="16" t="n">
        <v>1044</v>
      </c>
      <c r="E3631" s="16" t="n">
        <v>0</v>
      </c>
      <c r="F3631" s="16" t="n">
        <v>33</v>
      </c>
      <c r="G3631" s="16" t="n">
        <v>50</v>
      </c>
      <c r="H3631" s="16" t="n">
        <v>0</v>
      </c>
    </row>
    <row r="3632" customFormat="false" ht="15" hidden="false" customHeight="false" outlineLevel="0" collapsed="false">
      <c r="A3632" s="0" t="n">
        <v>3384</v>
      </c>
      <c r="B3632" s="15" t="n">
        <v>45352</v>
      </c>
      <c r="C3632" s="0" t="n">
        <v>1</v>
      </c>
      <c r="D3632" s="16" t="n">
        <v>1050</v>
      </c>
      <c r="E3632" s="16" t="n">
        <v>0</v>
      </c>
      <c r="F3632" s="16" t="n">
        <v>34</v>
      </c>
      <c r="G3632" s="16" t="n">
        <v>28</v>
      </c>
      <c r="H3632" s="16" t="n">
        <v>0</v>
      </c>
    </row>
    <row r="3633" customFormat="false" ht="15" hidden="false" customHeight="false" outlineLevel="0" collapsed="false">
      <c r="A3633" s="0" t="n">
        <v>3384</v>
      </c>
      <c r="B3633" s="15" t="n">
        <v>45444</v>
      </c>
      <c r="C3633" s="0" t="n">
        <v>1</v>
      </c>
      <c r="D3633" s="16" t="n">
        <v>1065</v>
      </c>
      <c r="E3633" s="16" t="n">
        <v>0</v>
      </c>
      <c r="F3633" s="16" t="n">
        <v>33</v>
      </c>
      <c r="G3633" s="16" t="n">
        <v>32</v>
      </c>
      <c r="H3633" s="16" t="n">
        <v>0</v>
      </c>
    </row>
    <row r="3634" customFormat="false" ht="15" hidden="false" customHeight="false" outlineLevel="0" collapsed="false">
      <c r="A3634" s="0" t="n">
        <v>3384</v>
      </c>
      <c r="B3634" s="15" t="n">
        <v>45536</v>
      </c>
      <c r="C3634" s="0" t="n">
        <v>1</v>
      </c>
      <c r="D3634" s="16" t="n">
        <v>1083</v>
      </c>
      <c r="E3634" s="16" t="n">
        <v>0</v>
      </c>
      <c r="F3634" s="16" t="n">
        <v>31</v>
      </c>
      <c r="G3634" s="16" t="n">
        <v>40</v>
      </c>
      <c r="H3634" s="16" t="n">
        <v>0</v>
      </c>
    </row>
    <row r="3635" customFormat="false" ht="15" hidden="false" customHeight="false" outlineLevel="0" collapsed="false">
      <c r="A3635" s="0" t="n">
        <v>3384</v>
      </c>
      <c r="B3635" s="15" t="n">
        <v>45627</v>
      </c>
      <c r="C3635" s="0" t="n">
        <v>1</v>
      </c>
      <c r="D3635" s="16" t="n">
        <v>1083</v>
      </c>
      <c r="E3635" s="16" t="n">
        <v>0</v>
      </c>
      <c r="F3635" s="16" t="n">
        <v>30</v>
      </c>
      <c r="G3635" s="16" t="n">
        <v>44</v>
      </c>
      <c r="H3635" s="16" t="n">
        <v>0</v>
      </c>
    </row>
    <row r="3636" customFormat="false" ht="15" hidden="false" customHeight="false" outlineLevel="0" collapsed="false">
      <c r="A3636" s="0" t="n">
        <v>3384</v>
      </c>
      <c r="B3636" s="15" t="n">
        <v>45717</v>
      </c>
      <c r="C3636" s="0" t="n">
        <v>1</v>
      </c>
      <c r="D3636" s="16" t="n">
        <v>1085</v>
      </c>
      <c r="E3636" s="16" t="n">
        <v>0</v>
      </c>
      <c r="F3636" s="16" t="n">
        <v>31</v>
      </c>
      <c r="G3636" s="16" t="n">
        <v>23</v>
      </c>
      <c r="H3636" s="16" t="n">
        <v>0</v>
      </c>
    </row>
    <row r="3637" customFormat="false" ht="15" hidden="false" customHeight="false" outlineLevel="0" collapsed="false">
      <c r="A3637" s="0" t="n">
        <v>3384</v>
      </c>
      <c r="B3637" s="15" t="n">
        <v>45809</v>
      </c>
      <c r="C3637" s="0" t="n">
        <v>1</v>
      </c>
      <c r="D3637" s="16" t="n">
        <v>1088</v>
      </c>
      <c r="E3637" s="16" t="n">
        <v>1</v>
      </c>
      <c r="F3637" s="16" t="n">
        <v>31</v>
      </c>
      <c r="G3637" s="16" t="n">
        <v>28</v>
      </c>
      <c r="H3637" s="16" t="n">
        <v>1</v>
      </c>
    </row>
    <row r="3638" customFormat="false" ht="15" hidden="false" customHeight="false" outlineLevel="0" collapsed="false">
      <c r="A3638" s="0" t="n">
        <v>3384</v>
      </c>
      <c r="B3638" s="15" t="n">
        <v>45901</v>
      </c>
      <c r="C3638" s="0" t="n">
        <v>1</v>
      </c>
      <c r="D3638" s="16" t="n">
        <v>1099</v>
      </c>
      <c r="E3638" s="16" t="n">
        <v>1</v>
      </c>
      <c r="F3638" s="16" t="n">
        <v>30</v>
      </c>
      <c r="G3638" s="16" t="n">
        <v>31</v>
      </c>
      <c r="H3638" s="16" t="n">
        <v>1</v>
      </c>
    </row>
    <row r="3639" customFormat="false" ht="15" hidden="false" customHeight="false" outlineLevel="0" collapsed="false">
      <c r="A3639" s="0" t="n">
        <v>3384</v>
      </c>
      <c r="B3639" s="15" t="n">
        <v>45992</v>
      </c>
      <c r="C3639" s="0" t="n">
        <v>1</v>
      </c>
      <c r="D3639" s="16" t="n">
        <v>1086</v>
      </c>
      <c r="E3639" s="16" t="n">
        <v>2</v>
      </c>
      <c r="F3639" s="16" t="n">
        <v>30</v>
      </c>
      <c r="G3639" s="16" t="n">
        <v>36</v>
      </c>
      <c r="H3639" s="16" t="n">
        <v>1</v>
      </c>
    </row>
    <row r="3640" customFormat="false" ht="15" hidden="false" customHeight="false" outlineLevel="0" collapsed="false">
      <c r="A3640" s="0" t="n">
        <v>3384</v>
      </c>
      <c r="B3640" s="15" t="n">
        <v>46082</v>
      </c>
      <c r="C3640" s="0" t="n">
        <v>1</v>
      </c>
      <c r="D3640" s="16" t="n">
        <v>1084</v>
      </c>
      <c r="E3640" s="16" t="n">
        <v>4</v>
      </c>
      <c r="F3640" s="16" t="n">
        <v>29</v>
      </c>
      <c r="G3640" s="16" t="n">
        <v>17</v>
      </c>
      <c r="H3640" s="16" t="n">
        <v>2</v>
      </c>
    </row>
    <row r="3641" customFormat="false" ht="15" hidden="false" customHeight="false" outlineLevel="0" collapsed="false">
      <c r="A3641" s="0" t="n">
        <v>3384</v>
      </c>
      <c r="B3641" s="15" t="n">
        <v>46174</v>
      </c>
      <c r="C3641" s="0" t="n">
        <v>1</v>
      </c>
      <c r="D3641" s="16" t="n">
        <v>1102</v>
      </c>
      <c r="E3641" s="16" t="n">
        <v>4</v>
      </c>
      <c r="F3641" s="16" t="n">
        <v>29</v>
      </c>
      <c r="G3641" s="16" t="n">
        <v>28</v>
      </c>
      <c r="H3641" s="16" t="n">
        <v>2</v>
      </c>
    </row>
    <row r="3642" customFormat="false" ht="15" hidden="false" customHeight="false" outlineLevel="0" collapsed="false">
      <c r="A3642" s="0" t="n">
        <v>3385</v>
      </c>
      <c r="B3642" s="15" t="n">
        <v>45078</v>
      </c>
      <c r="C3642" s="0" t="n">
        <v>1</v>
      </c>
      <c r="D3642" s="16" t="n">
        <v>850</v>
      </c>
      <c r="E3642" s="16" t="n">
        <v>4</v>
      </c>
      <c r="F3642" s="16" t="n">
        <v>17</v>
      </c>
      <c r="G3642" s="16" t="n">
        <v>23</v>
      </c>
      <c r="H3642" s="16" t="n">
        <v>3</v>
      </c>
    </row>
    <row r="3643" customFormat="false" ht="15" hidden="false" customHeight="false" outlineLevel="0" collapsed="false">
      <c r="A3643" s="0" t="n">
        <v>3385</v>
      </c>
      <c r="B3643" s="15" t="n">
        <v>45170</v>
      </c>
      <c r="C3643" s="0" t="n">
        <v>1</v>
      </c>
      <c r="D3643" s="16" t="n">
        <v>845</v>
      </c>
      <c r="E3643" s="16" t="n">
        <v>4</v>
      </c>
      <c r="F3643" s="16" t="n">
        <v>16</v>
      </c>
      <c r="G3643" s="16" t="n">
        <v>31</v>
      </c>
      <c r="H3643" s="16" t="n">
        <v>3</v>
      </c>
    </row>
    <row r="3644" customFormat="false" ht="15" hidden="false" customHeight="false" outlineLevel="0" collapsed="false">
      <c r="A3644" s="0" t="n">
        <v>3385</v>
      </c>
      <c r="B3644" s="15" t="n">
        <v>45261</v>
      </c>
      <c r="C3644" s="0" t="n">
        <v>1</v>
      </c>
      <c r="D3644" s="16" t="n">
        <v>836</v>
      </c>
      <c r="E3644" s="16" t="n">
        <v>4</v>
      </c>
      <c r="F3644" s="16" t="n">
        <v>15</v>
      </c>
      <c r="G3644" s="16" t="n">
        <v>34</v>
      </c>
      <c r="H3644" s="16" t="n">
        <v>3</v>
      </c>
    </row>
    <row r="3645" customFormat="false" ht="15" hidden="false" customHeight="false" outlineLevel="0" collapsed="false">
      <c r="A3645" s="0" t="n">
        <v>3385</v>
      </c>
      <c r="B3645" s="15" t="n">
        <v>45352</v>
      </c>
      <c r="C3645" s="0" t="n">
        <v>1</v>
      </c>
      <c r="D3645" s="16" t="n">
        <v>834</v>
      </c>
      <c r="E3645" s="16" t="n">
        <v>4</v>
      </c>
      <c r="F3645" s="16" t="n">
        <v>15</v>
      </c>
      <c r="G3645" s="16" t="n">
        <v>24</v>
      </c>
      <c r="H3645" s="16" t="n">
        <v>3</v>
      </c>
    </row>
    <row r="3646" customFormat="false" ht="15" hidden="false" customHeight="false" outlineLevel="0" collapsed="false">
      <c r="A3646" s="0" t="n">
        <v>3385</v>
      </c>
      <c r="B3646" s="15" t="n">
        <v>45444</v>
      </c>
      <c r="C3646" s="0" t="n">
        <v>1</v>
      </c>
      <c r="D3646" s="16" t="n">
        <v>857</v>
      </c>
      <c r="E3646" s="16" t="n">
        <v>4</v>
      </c>
      <c r="F3646" s="16" t="n">
        <v>16</v>
      </c>
      <c r="G3646" s="16" t="n">
        <v>37</v>
      </c>
      <c r="H3646" s="16" t="n">
        <v>3</v>
      </c>
    </row>
    <row r="3647" customFormat="false" ht="15" hidden="false" customHeight="false" outlineLevel="0" collapsed="false">
      <c r="A3647" s="0" t="n">
        <v>3385</v>
      </c>
      <c r="B3647" s="15" t="n">
        <v>45536</v>
      </c>
      <c r="C3647" s="0" t="n">
        <v>1</v>
      </c>
      <c r="D3647" s="16" t="n">
        <v>859</v>
      </c>
      <c r="E3647" s="16" t="n">
        <v>4</v>
      </c>
      <c r="F3647" s="16" t="n">
        <v>19</v>
      </c>
      <c r="G3647" s="16" t="n">
        <v>42</v>
      </c>
      <c r="H3647" s="16" t="n">
        <v>3</v>
      </c>
    </row>
    <row r="3648" customFormat="false" ht="15" hidden="false" customHeight="false" outlineLevel="0" collapsed="false">
      <c r="A3648" s="0" t="n">
        <v>3385</v>
      </c>
      <c r="B3648" s="15" t="n">
        <v>45627</v>
      </c>
      <c r="C3648" s="0" t="n">
        <v>1</v>
      </c>
      <c r="D3648" s="16" t="n">
        <v>862</v>
      </c>
      <c r="E3648" s="16" t="n">
        <v>4</v>
      </c>
      <c r="F3648" s="16" t="n">
        <v>20</v>
      </c>
      <c r="G3648" s="16" t="n">
        <v>46</v>
      </c>
      <c r="H3648" s="16" t="n">
        <v>3</v>
      </c>
    </row>
    <row r="3649" customFormat="false" ht="15" hidden="false" customHeight="false" outlineLevel="0" collapsed="false">
      <c r="A3649" s="0" t="n">
        <v>3385</v>
      </c>
      <c r="B3649" s="15" t="n">
        <v>45717</v>
      </c>
      <c r="C3649" s="0" t="n">
        <v>1</v>
      </c>
      <c r="D3649" s="16" t="n">
        <v>880</v>
      </c>
      <c r="E3649" s="16" t="n">
        <v>4</v>
      </c>
      <c r="F3649" s="16" t="n">
        <v>17</v>
      </c>
      <c r="G3649" s="16" t="n">
        <v>18</v>
      </c>
      <c r="H3649" s="16" t="n">
        <v>0</v>
      </c>
    </row>
    <row r="3650" customFormat="false" ht="15" hidden="false" customHeight="false" outlineLevel="0" collapsed="false">
      <c r="A3650" s="0" t="n">
        <v>3385</v>
      </c>
      <c r="B3650" s="15" t="n">
        <v>45809</v>
      </c>
      <c r="C3650" s="0" t="n">
        <v>1</v>
      </c>
      <c r="D3650" s="16" t="n">
        <v>885</v>
      </c>
      <c r="E3650" s="16" t="n">
        <v>4</v>
      </c>
      <c r="F3650" s="16" t="n">
        <v>17</v>
      </c>
      <c r="G3650" s="16" t="n">
        <v>21</v>
      </c>
      <c r="H3650" s="16" t="n">
        <v>0</v>
      </c>
    </row>
    <row r="3651" customFormat="false" ht="15" hidden="false" customHeight="false" outlineLevel="0" collapsed="false">
      <c r="A3651" s="0" t="n">
        <v>3385</v>
      </c>
      <c r="B3651" s="15" t="n">
        <v>45901</v>
      </c>
      <c r="C3651" s="0" t="n">
        <v>1</v>
      </c>
      <c r="D3651" s="16" t="n">
        <v>878</v>
      </c>
      <c r="E3651" s="16" t="n">
        <v>4</v>
      </c>
      <c r="F3651" s="16" t="n">
        <v>16</v>
      </c>
      <c r="G3651" s="16" t="n">
        <v>32</v>
      </c>
      <c r="H3651" s="16" t="n">
        <v>0</v>
      </c>
    </row>
    <row r="3652" customFormat="false" ht="15" hidden="false" customHeight="false" outlineLevel="0" collapsed="false">
      <c r="A3652" s="0" t="n">
        <v>3385</v>
      </c>
      <c r="B3652" s="15" t="n">
        <v>45992</v>
      </c>
      <c r="C3652" s="0" t="n">
        <v>1</v>
      </c>
      <c r="D3652" s="16" t="n">
        <v>891</v>
      </c>
      <c r="E3652" s="16" t="n">
        <v>4</v>
      </c>
      <c r="F3652" s="16" t="n">
        <v>19</v>
      </c>
      <c r="G3652" s="16" t="n">
        <v>33</v>
      </c>
      <c r="H3652" s="16" t="n">
        <v>0</v>
      </c>
    </row>
    <row r="3653" customFormat="false" ht="15" hidden="false" customHeight="false" outlineLevel="0" collapsed="false">
      <c r="A3653" s="0" t="n">
        <v>3385</v>
      </c>
      <c r="B3653" s="15" t="n">
        <v>46082</v>
      </c>
      <c r="C3653" s="0" t="n">
        <v>1</v>
      </c>
      <c r="D3653" s="16" t="n">
        <v>889</v>
      </c>
      <c r="E3653" s="16" t="n">
        <v>4</v>
      </c>
      <c r="F3653" s="16" t="n">
        <v>19</v>
      </c>
      <c r="G3653" s="16" t="n">
        <v>17</v>
      </c>
      <c r="H3653" s="16" t="n">
        <v>0</v>
      </c>
    </row>
    <row r="3654" customFormat="false" ht="15" hidden="false" customHeight="false" outlineLevel="0" collapsed="false">
      <c r="A3654" s="0" t="n">
        <v>3385</v>
      </c>
      <c r="B3654" s="15" t="n">
        <v>46174</v>
      </c>
      <c r="C3654" s="0" t="n">
        <v>1</v>
      </c>
      <c r="D3654" s="16" t="n">
        <v>895</v>
      </c>
      <c r="E3654" s="16" t="n">
        <v>4</v>
      </c>
      <c r="F3654" s="16" t="n">
        <v>22</v>
      </c>
      <c r="G3654" s="16" t="n">
        <v>23</v>
      </c>
      <c r="H3654" s="16" t="n">
        <v>0</v>
      </c>
    </row>
    <row r="3655" customFormat="false" ht="15" hidden="false" customHeight="false" outlineLevel="0" collapsed="false">
      <c r="A3655" s="0" t="n">
        <v>3388</v>
      </c>
      <c r="B3655" s="15" t="n">
        <v>45078</v>
      </c>
      <c r="C3655" s="0" t="n">
        <v>4</v>
      </c>
      <c r="D3655" s="16" t="n">
        <v>1036</v>
      </c>
      <c r="E3655" s="16" t="n">
        <v>1</v>
      </c>
      <c r="F3655" s="16" t="n">
        <v>10</v>
      </c>
      <c r="G3655" s="16" t="n">
        <v>48</v>
      </c>
      <c r="H3655" s="16" t="n">
        <v>1</v>
      </c>
    </row>
    <row r="3656" customFormat="false" ht="15" hidden="false" customHeight="false" outlineLevel="0" collapsed="false">
      <c r="A3656" s="0" t="n">
        <v>3388</v>
      </c>
      <c r="B3656" s="15" t="n">
        <v>45170</v>
      </c>
      <c r="C3656" s="0" t="n">
        <v>4</v>
      </c>
      <c r="D3656" s="16" t="n">
        <v>1045</v>
      </c>
      <c r="E3656" s="16" t="n">
        <v>1</v>
      </c>
      <c r="F3656" s="16" t="n">
        <v>11</v>
      </c>
      <c r="G3656" s="16" t="n">
        <v>57</v>
      </c>
      <c r="H3656" s="16" t="n">
        <v>1</v>
      </c>
    </row>
    <row r="3657" customFormat="false" ht="15" hidden="false" customHeight="false" outlineLevel="0" collapsed="false">
      <c r="A3657" s="0" t="n">
        <v>3388</v>
      </c>
      <c r="B3657" s="15" t="n">
        <v>45261</v>
      </c>
      <c r="C3657" s="0" t="n">
        <v>4</v>
      </c>
      <c r="D3657" s="16" t="n">
        <v>1039</v>
      </c>
      <c r="E3657" s="16" t="n">
        <v>1</v>
      </c>
      <c r="F3657" s="16" t="n">
        <v>10</v>
      </c>
      <c r="G3657" s="16" t="n">
        <v>69</v>
      </c>
      <c r="H3657" s="16" t="n">
        <v>1</v>
      </c>
    </row>
    <row r="3658" customFormat="false" ht="15" hidden="false" customHeight="false" outlineLevel="0" collapsed="false">
      <c r="A3658" s="0" t="n">
        <v>3388</v>
      </c>
      <c r="B3658" s="15" t="n">
        <v>45352</v>
      </c>
      <c r="C3658" s="0" t="n">
        <v>4</v>
      </c>
      <c r="D3658" s="16" t="n">
        <v>1069</v>
      </c>
      <c r="E3658" s="16" t="n">
        <v>1</v>
      </c>
      <c r="F3658" s="16" t="n">
        <v>10</v>
      </c>
      <c r="G3658" s="16" t="n">
        <v>50</v>
      </c>
      <c r="H3658" s="16" t="n">
        <v>0</v>
      </c>
    </row>
    <row r="3659" customFormat="false" ht="15" hidden="false" customHeight="false" outlineLevel="0" collapsed="false">
      <c r="A3659" s="0" t="n">
        <v>3388</v>
      </c>
      <c r="B3659" s="15" t="n">
        <v>45444</v>
      </c>
      <c r="C3659" s="0" t="n">
        <v>4</v>
      </c>
      <c r="D3659" s="16" t="n">
        <v>1070</v>
      </c>
      <c r="E3659" s="16" t="n">
        <v>1</v>
      </c>
      <c r="F3659" s="16" t="n">
        <v>8</v>
      </c>
      <c r="G3659" s="16" t="n">
        <v>63</v>
      </c>
      <c r="H3659" s="16" t="n">
        <v>0</v>
      </c>
    </row>
    <row r="3660" customFormat="false" ht="15" hidden="false" customHeight="false" outlineLevel="0" collapsed="false">
      <c r="A3660" s="0" t="n">
        <v>3388</v>
      </c>
      <c r="B3660" s="15" t="n">
        <v>45536</v>
      </c>
      <c r="C3660" s="0" t="n">
        <v>4</v>
      </c>
      <c r="D3660" s="16" t="n">
        <v>1093</v>
      </c>
      <c r="E3660" s="16" t="n">
        <v>2</v>
      </c>
      <c r="F3660" s="16" t="n">
        <v>8</v>
      </c>
      <c r="G3660" s="16" t="n">
        <v>71</v>
      </c>
      <c r="H3660" s="16" t="n">
        <v>1</v>
      </c>
    </row>
    <row r="3661" customFormat="false" ht="15" hidden="false" customHeight="false" outlineLevel="0" collapsed="false">
      <c r="A3661" s="0" t="n">
        <v>3388</v>
      </c>
      <c r="B3661" s="15" t="n">
        <v>45627</v>
      </c>
      <c r="C3661" s="0" t="n">
        <v>4</v>
      </c>
      <c r="D3661" s="16" t="n">
        <v>1106</v>
      </c>
      <c r="E3661" s="16" t="n">
        <v>2</v>
      </c>
      <c r="F3661" s="16" t="n">
        <v>10</v>
      </c>
      <c r="G3661" s="16" t="n">
        <v>80</v>
      </c>
      <c r="H3661" s="16" t="n">
        <v>1</v>
      </c>
    </row>
    <row r="3662" customFormat="false" ht="15" hidden="false" customHeight="false" outlineLevel="0" collapsed="false">
      <c r="A3662" s="0" t="n">
        <v>3388</v>
      </c>
      <c r="B3662" s="15" t="n">
        <v>45717</v>
      </c>
      <c r="C3662" s="0" t="n">
        <v>4</v>
      </c>
      <c r="D3662" s="16" t="n">
        <v>1099</v>
      </c>
      <c r="E3662" s="16" t="n">
        <v>2</v>
      </c>
      <c r="F3662" s="16" t="n">
        <v>12</v>
      </c>
      <c r="G3662" s="16" t="n">
        <v>35</v>
      </c>
      <c r="H3662" s="16" t="n">
        <v>1</v>
      </c>
    </row>
    <row r="3663" customFormat="false" ht="15" hidden="false" customHeight="false" outlineLevel="0" collapsed="false">
      <c r="A3663" s="0" t="n">
        <v>3388</v>
      </c>
      <c r="B3663" s="15" t="n">
        <v>45809</v>
      </c>
      <c r="C3663" s="0" t="n">
        <v>4</v>
      </c>
      <c r="D3663" s="16" t="n">
        <v>1086</v>
      </c>
      <c r="E3663" s="16" t="n">
        <v>2</v>
      </c>
      <c r="F3663" s="16" t="n">
        <v>12</v>
      </c>
      <c r="G3663" s="16" t="n">
        <v>40</v>
      </c>
      <c r="H3663" s="16" t="n">
        <v>1</v>
      </c>
    </row>
    <row r="3664" customFormat="false" ht="15" hidden="false" customHeight="false" outlineLevel="0" collapsed="false">
      <c r="A3664" s="0" t="n">
        <v>3388</v>
      </c>
      <c r="B3664" s="15" t="n">
        <v>45901</v>
      </c>
      <c r="C3664" s="0" t="n">
        <v>4</v>
      </c>
      <c r="D3664" s="16" t="n">
        <v>1094</v>
      </c>
      <c r="E3664" s="16" t="n">
        <v>2</v>
      </c>
      <c r="F3664" s="16" t="n">
        <v>14</v>
      </c>
      <c r="G3664" s="16" t="n">
        <v>44</v>
      </c>
      <c r="H3664" s="16" t="n">
        <v>1</v>
      </c>
    </row>
    <row r="3665" customFormat="false" ht="15" hidden="false" customHeight="false" outlineLevel="0" collapsed="false">
      <c r="A3665" s="0" t="n">
        <v>3388</v>
      </c>
      <c r="B3665" s="15" t="n">
        <v>45992</v>
      </c>
      <c r="C3665" s="0" t="n">
        <v>4</v>
      </c>
      <c r="D3665" s="16" t="n">
        <v>1101</v>
      </c>
      <c r="E3665" s="16" t="n">
        <v>2</v>
      </c>
      <c r="F3665" s="16" t="n">
        <v>14</v>
      </c>
      <c r="G3665" s="16" t="n">
        <v>51</v>
      </c>
      <c r="H3665" s="16" t="n">
        <v>1</v>
      </c>
    </row>
    <row r="3666" customFormat="false" ht="15" hidden="false" customHeight="false" outlineLevel="0" collapsed="false">
      <c r="A3666" s="0" t="n">
        <v>3388</v>
      </c>
      <c r="B3666" s="15" t="n">
        <v>46082</v>
      </c>
      <c r="C3666" s="0" t="n">
        <v>4</v>
      </c>
      <c r="D3666" s="16" t="n">
        <v>1111</v>
      </c>
      <c r="E3666" s="16" t="n">
        <v>2</v>
      </c>
      <c r="F3666" s="16" t="n">
        <v>15</v>
      </c>
      <c r="G3666" s="16" t="n">
        <v>18</v>
      </c>
      <c r="H3666" s="16" t="n">
        <v>0</v>
      </c>
    </row>
    <row r="3667" customFormat="false" ht="15" hidden="false" customHeight="false" outlineLevel="0" collapsed="false">
      <c r="A3667" s="0" t="n">
        <v>3388</v>
      </c>
      <c r="B3667" s="15" t="n">
        <v>46174</v>
      </c>
      <c r="C3667" s="0" t="n">
        <v>4</v>
      </c>
      <c r="D3667" s="16" t="n">
        <v>1140</v>
      </c>
      <c r="E3667" s="16" t="n">
        <v>2</v>
      </c>
      <c r="F3667" s="16" t="n">
        <v>15</v>
      </c>
      <c r="G3667" s="16" t="n">
        <v>25</v>
      </c>
      <c r="H3667" s="16" t="n">
        <v>0</v>
      </c>
    </row>
    <row r="3668" customFormat="false" ht="15" hidden="false" customHeight="false" outlineLevel="0" collapsed="false">
      <c r="A3668" s="0" t="n">
        <v>3390</v>
      </c>
      <c r="B3668" s="15" t="n">
        <v>45078</v>
      </c>
      <c r="C3668" s="0" t="n">
        <v>2</v>
      </c>
      <c r="D3668" s="16" t="n">
        <v>1354</v>
      </c>
      <c r="E3668" s="16" t="n">
        <v>0</v>
      </c>
      <c r="F3668" s="16" t="n">
        <v>31</v>
      </c>
      <c r="G3668" s="16" t="n">
        <v>57</v>
      </c>
      <c r="H3668" s="16" t="n">
        <v>0</v>
      </c>
    </row>
    <row r="3669" customFormat="false" ht="15" hidden="false" customHeight="false" outlineLevel="0" collapsed="false">
      <c r="A3669" s="0" t="n">
        <v>3390</v>
      </c>
      <c r="B3669" s="15" t="n">
        <v>45170</v>
      </c>
      <c r="C3669" s="0" t="n">
        <v>2</v>
      </c>
      <c r="D3669" s="16" t="n">
        <v>1363</v>
      </c>
      <c r="E3669" s="16" t="n">
        <v>0</v>
      </c>
      <c r="F3669" s="16" t="n">
        <v>33</v>
      </c>
      <c r="G3669" s="16" t="n">
        <v>63</v>
      </c>
      <c r="H3669" s="16" t="n">
        <v>0</v>
      </c>
    </row>
    <row r="3670" customFormat="false" ht="15" hidden="false" customHeight="false" outlineLevel="0" collapsed="false">
      <c r="A3670" s="0" t="n">
        <v>3390</v>
      </c>
      <c r="B3670" s="15" t="n">
        <v>45261</v>
      </c>
      <c r="C3670" s="0" t="n">
        <v>2</v>
      </c>
      <c r="D3670" s="16" t="n">
        <v>1363</v>
      </c>
      <c r="E3670" s="16" t="n">
        <v>0</v>
      </c>
      <c r="F3670" s="16" t="n">
        <v>34</v>
      </c>
      <c r="G3670" s="16" t="n">
        <v>70</v>
      </c>
      <c r="H3670" s="16" t="n">
        <v>0</v>
      </c>
    </row>
    <row r="3671" customFormat="false" ht="15" hidden="false" customHeight="false" outlineLevel="0" collapsed="false">
      <c r="A3671" s="0" t="n">
        <v>3390</v>
      </c>
      <c r="B3671" s="15" t="n">
        <v>45352</v>
      </c>
      <c r="C3671" s="0" t="n">
        <v>2</v>
      </c>
      <c r="D3671" s="16" t="n">
        <v>1389</v>
      </c>
      <c r="E3671" s="16" t="n">
        <v>0</v>
      </c>
      <c r="F3671" s="16" t="n">
        <v>33</v>
      </c>
      <c r="G3671" s="16" t="n">
        <v>29</v>
      </c>
      <c r="H3671" s="16" t="n">
        <v>0</v>
      </c>
    </row>
    <row r="3672" customFormat="false" ht="15" hidden="false" customHeight="false" outlineLevel="0" collapsed="false">
      <c r="A3672" s="0" t="n">
        <v>3390</v>
      </c>
      <c r="B3672" s="15" t="n">
        <v>45444</v>
      </c>
      <c r="C3672" s="0" t="n">
        <v>2</v>
      </c>
      <c r="D3672" s="16" t="n">
        <v>1402</v>
      </c>
      <c r="E3672" s="16" t="n">
        <v>0</v>
      </c>
      <c r="F3672" s="16" t="n">
        <v>34</v>
      </c>
      <c r="G3672" s="16" t="n">
        <v>36</v>
      </c>
      <c r="H3672" s="16" t="n">
        <v>0</v>
      </c>
    </row>
    <row r="3673" customFormat="false" ht="15" hidden="false" customHeight="false" outlineLevel="0" collapsed="false">
      <c r="A3673" s="0" t="n">
        <v>3390</v>
      </c>
      <c r="B3673" s="15" t="n">
        <v>45536</v>
      </c>
      <c r="C3673" s="0" t="n">
        <v>2</v>
      </c>
      <c r="D3673" s="16" t="n">
        <v>1397</v>
      </c>
      <c r="E3673" s="16" t="n">
        <v>0</v>
      </c>
      <c r="F3673" s="16" t="n">
        <v>31</v>
      </c>
      <c r="G3673" s="16" t="n">
        <v>45</v>
      </c>
      <c r="H3673" s="16" t="n">
        <v>0</v>
      </c>
    </row>
    <row r="3674" customFormat="false" ht="15" hidden="false" customHeight="false" outlineLevel="0" collapsed="false">
      <c r="A3674" s="0" t="n">
        <v>3390</v>
      </c>
      <c r="B3674" s="15" t="n">
        <v>45627</v>
      </c>
      <c r="C3674" s="0" t="n">
        <v>2</v>
      </c>
      <c r="D3674" s="16" t="n">
        <v>1386</v>
      </c>
      <c r="E3674" s="16" t="n">
        <v>2</v>
      </c>
      <c r="F3674" s="16" t="n">
        <v>29</v>
      </c>
      <c r="G3674" s="16" t="n">
        <v>67</v>
      </c>
      <c r="H3674" s="16" t="n">
        <v>2</v>
      </c>
    </row>
    <row r="3675" customFormat="false" ht="15" hidden="false" customHeight="false" outlineLevel="0" collapsed="false">
      <c r="A3675" s="0" t="n">
        <v>3390</v>
      </c>
      <c r="B3675" s="15" t="n">
        <v>45717</v>
      </c>
      <c r="C3675" s="0" t="n">
        <v>2</v>
      </c>
      <c r="D3675" s="16" t="n">
        <v>1383</v>
      </c>
      <c r="E3675" s="16" t="n">
        <v>2</v>
      </c>
      <c r="F3675" s="16" t="n">
        <v>28</v>
      </c>
      <c r="G3675" s="16" t="n">
        <v>39</v>
      </c>
      <c r="H3675" s="16" t="n">
        <v>2</v>
      </c>
    </row>
    <row r="3676" customFormat="false" ht="15" hidden="false" customHeight="false" outlineLevel="0" collapsed="false">
      <c r="A3676" s="0" t="n">
        <v>3390</v>
      </c>
      <c r="B3676" s="15" t="n">
        <v>45809</v>
      </c>
      <c r="C3676" s="0" t="n">
        <v>2</v>
      </c>
      <c r="D3676" s="16" t="n">
        <v>1396</v>
      </c>
      <c r="E3676" s="16" t="n">
        <v>2</v>
      </c>
      <c r="F3676" s="16" t="n">
        <v>29</v>
      </c>
      <c r="G3676" s="16" t="n">
        <v>53</v>
      </c>
      <c r="H3676" s="16" t="n">
        <v>2</v>
      </c>
    </row>
    <row r="3677" customFormat="false" ht="15" hidden="false" customHeight="false" outlineLevel="0" collapsed="false">
      <c r="A3677" s="0" t="n">
        <v>3390</v>
      </c>
      <c r="B3677" s="15" t="n">
        <v>45901</v>
      </c>
      <c r="C3677" s="0" t="n">
        <v>2</v>
      </c>
      <c r="D3677" s="16" t="n">
        <v>1404</v>
      </c>
      <c r="E3677" s="16" t="n">
        <v>3</v>
      </c>
      <c r="F3677" s="16" t="n">
        <v>31</v>
      </c>
      <c r="G3677" s="16" t="n">
        <v>58</v>
      </c>
      <c r="H3677" s="16" t="n">
        <v>2</v>
      </c>
    </row>
    <row r="3678" customFormat="false" ht="15" hidden="false" customHeight="false" outlineLevel="0" collapsed="false">
      <c r="A3678" s="0" t="n">
        <v>3390</v>
      </c>
      <c r="B3678" s="15" t="n">
        <v>45992</v>
      </c>
      <c r="C3678" s="0" t="n">
        <v>2</v>
      </c>
      <c r="D3678" s="16" t="n">
        <v>1419</v>
      </c>
      <c r="E3678" s="16" t="n">
        <v>3</v>
      </c>
      <c r="F3678" s="16" t="n">
        <v>30</v>
      </c>
      <c r="G3678" s="16" t="n">
        <v>65</v>
      </c>
      <c r="H3678" s="16" t="n">
        <v>2</v>
      </c>
    </row>
    <row r="3679" customFormat="false" ht="15" hidden="false" customHeight="false" outlineLevel="0" collapsed="false">
      <c r="A3679" s="0" t="n">
        <v>3390</v>
      </c>
      <c r="B3679" s="15" t="n">
        <v>46082</v>
      </c>
      <c r="C3679" s="0" t="n">
        <v>2</v>
      </c>
      <c r="D3679" s="16" t="n">
        <v>1423</v>
      </c>
      <c r="E3679" s="16" t="n">
        <v>2</v>
      </c>
      <c r="F3679" s="16" t="n">
        <v>27</v>
      </c>
      <c r="G3679" s="16" t="n">
        <v>35</v>
      </c>
      <c r="H3679" s="16" t="n">
        <v>0</v>
      </c>
    </row>
    <row r="3680" customFormat="false" ht="15" hidden="false" customHeight="false" outlineLevel="0" collapsed="false">
      <c r="A3680" s="0" t="n">
        <v>3390</v>
      </c>
      <c r="B3680" s="15" t="n">
        <v>46174</v>
      </c>
      <c r="C3680" s="0" t="n">
        <v>2</v>
      </c>
      <c r="D3680" s="16" t="n">
        <v>1420</v>
      </c>
      <c r="E3680" s="16" t="n">
        <v>2</v>
      </c>
      <c r="F3680" s="16" t="n">
        <v>28</v>
      </c>
      <c r="G3680" s="16" t="n">
        <v>41</v>
      </c>
      <c r="H3680" s="16" t="n">
        <v>0</v>
      </c>
    </row>
    <row r="3681" customFormat="false" ht="15" hidden="false" customHeight="false" outlineLevel="0" collapsed="false">
      <c r="A3681" s="0" t="n">
        <v>3392</v>
      </c>
      <c r="B3681" s="15" t="n">
        <v>45078</v>
      </c>
      <c r="C3681" s="0" t="n">
        <v>2</v>
      </c>
      <c r="D3681" s="16" t="n">
        <v>892</v>
      </c>
      <c r="E3681" s="16" t="n">
        <v>3</v>
      </c>
      <c r="F3681" s="16" t="n">
        <v>10</v>
      </c>
      <c r="G3681" s="16" t="n">
        <v>45</v>
      </c>
      <c r="H3681" s="16" t="n">
        <v>1</v>
      </c>
    </row>
    <row r="3682" customFormat="false" ht="15" hidden="false" customHeight="false" outlineLevel="0" collapsed="false">
      <c r="A3682" s="0" t="n">
        <v>3392</v>
      </c>
      <c r="B3682" s="15" t="n">
        <v>45170</v>
      </c>
      <c r="C3682" s="0" t="n">
        <v>2</v>
      </c>
      <c r="D3682" s="16" t="n">
        <v>911</v>
      </c>
      <c r="E3682" s="16" t="n">
        <v>3</v>
      </c>
      <c r="F3682" s="16" t="n">
        <v>10</v>
      </c>
      <c r="G3682" s="16" t="n">
        <v>59</v>
      </c>
      <c r="H3682" s="16" t="n">
        <v>1</v>
      </c>
    </row>
    <row r="3683" customFormat="false" ht="15" hidden="false" customHeight="false" outlineLevel="0" collapsed="false">
      <c r="A3683" s="0" t="n">
        <v>3392</v>
      </c>
      <c r="B3683" s="15" t="n">
        <v>45261</v>
      </c>
      <c r="C3683" s="0" t="n">
        <v>2</v>
      </c>
      <c r="D3683" s="16" t="n">
        <v>911</v>
      </c>
      <c r="E3683" s="16" t="n">
        <v>3</v>
      </c>
      <c r="F3683" s="16" t="n">
        <v>10</v>
      </c>
      <c r="G3683" s="16" t="n">
        <v>67</v>
      </c>
      <c r="H3683" s="16" t="n">
        <v>1</v>
      </c>
    </row>
    <row r="3684" customFormat="false" ht="15" hidden="false" customHeight="false" outlineLevel="0" collapsed="false">
      <c r="A3684" s="0" t="n">
        <v>3392</v>
      </c>
      <c r="B3684" s="15" t="n">
        <v>45352</v>
      </c>
      <c r="C3684" s="0" t="n">
        <v>2</v>
      </c>
      <c r="D3684" s="16" t="n">
        <v>927</v>
      </c>
      <c r="E3684" s="16" t="n">
        <v>2</v>
      </c>
      <c r="F3684" s="16" t="n">
        <v>9</v>
      </c>
      <c r="G3684" s="16" t="n">
        <v>40</v>
      </c>
      <c r="H3684" s="16" t="n">
        <v>0</v>
      </c>
    </row>
    <row r="3685" customFormat="false" ht="15" hidden="false" customHeight="false" outlineLevel="0" collapsed="false">
      <c r="A3685" s="0" t="n">
        <v>3392</v>
      </c>
      <c r="B3685" s="15" t="n">
        <v>45444</v>
      </c>
      <c r="C3685" s="0" t="n">
        <v>2</v>
      </c>
      <c r="D3685" s="16" t="n">
        <v>916</v>
      </c>
      <c r="E3685" s="16" t="n">
        <v>2</v>
      </c>
      <c r="F3685" s="16" t="n">
        <v>10</v>
      </c>
      <c r="G3685" s="16" t="n">
        <v>50</v>
      </c>
      <c r="H3685" s="16" t="n">
        <v>0</v>
      </c>
    </row>
    <row r="3686" customFormat="false" ht="15" hidden="false" customHeight="false" outlineLevel="0" collapsed="false">
      <c r="A3686" s="0" t="n">
        <v>3392</v>
      </c>
      <c r="B3686" s="15" t="n">
        <v>45536</v>
      </c>
      <c r="C3686" s="0" t="n">
        <v>2</v>
      </c>
      <c r="D3686" s="16" t="n">
        <v>926</v>
      </c>
      <c r="E3686" s="16" t="n">
        <v>2</v>
      </c>
      <c r="F3686" s="16" t="n">
        <v>8</v>
      </c>
      <c r="G3686" s="16" t="n">
        <v>59</v>
      </c>
      <c r="H3686" s="16" t="n">
        <v>0</v>
      </c>
    </row>
    <row r="3687" customFormat="false" ht="15" hidden="false" customHeight="false" outlineLevel="0" collapsed="false">
      <c r="A3687" s="0" t="n">
        <v>3392</v>
      </c>
      <c r="B3687" s="15" t="n">
        <v>45627</v>
      </c>
      <c r="C3687" s="0" t="n">
        <v>2</v>
      </c>
      <c r="D3687" s="16" t="n">
        <v>929</v>
      </c>
      <c r="E3687" s="16" t="n">
        <v>2</v>
      </c>
      <c r="F3687" s="16" t="n">
        <v>6</v>
      </c>
      <c r="G3687" s="16" t="n">
        <v>68</v>
      </c>
      <c r="H3687" s="16" t="n">
        <v>0</v>
      </c>
    </row>
    <row r="3688" customFormat="false" ht="15" hidden="false" customHeight="false" outlineLevel="0" collapsed="false">
      <c r="A3688" s="0" t="n">
        <v>3392</v>
      </c>
      <c r="B3688" s="15" t="n">
        <v>45717</v>
      </c>
      <c r="C3688" s="0" t="n">
        <v>2</v>
      </c>
      <c r="D3688" s="16" t="n">
        <v>937</v>
      </c>
      <c r="E3688" s="16" t="n">
        <v>2</v>
      </c>
      <c r="F3688" s="16" t="n">
        <v>6</v>
      </c>
      <c r="G3688" s="16" t="n">
        <v>31</v>
      </c>
      <c r="H3688" s="16" t="n">
        <v>0</v>
      </c>
    </row>
    <row r="3689" customFormat="false" ht="15" hidden="false" customHeight="false" outlineLevel="0" collapsed="false">
      <c r="A3689" s="0" t="n">
        <v>3392</v>
      </c>
      <c r="B3689" s="15" t="n">
        <v>45809</v>
      </c>
      <c r="C3689" s="0" t="n">
        <v>2</v>
      </c>
      <c r="D3689" s="16" t="n">
        <v>941</v>
      </c>
      <c r="E3689" s="16" t="n">
        <v>2</v>
      </c>
      <c r="F3689" s="16" t="n">
        <v>7</v>
      </c>
      <c r="G3689" s="16" t="n">
        <v>36</v>
      </c>
      <c r="H3689" s="16" t="n">
        <v>0</v>
      </c>
    </row>
    <row r="3690" customFormat="false" ht="15" hidden="false" customHeight="false" outlineLevel="0" collapsed="false">
      <c r="A3690" s="0" t="n">
        <v>3392</v>
      </c>
      <c r="B3690" s="15" t="n">
        <v>45901</v>
      </c>
      <c r="C3690" s="0" t="n">
        <v>2</v>
      </c>
      <c r="D3690" s="16" t="n">
        <v>931</v>
      </c>
      <c r="E3690" s="16" t="n">
        <v>2</v>
      </c>
      <c r="F3690" s="16" t="n">
        <v>6</v>
      </c>
      <c r="G3690" s="16" t="n">
        <v>44</v>
      </c>
      <c r="H3690" s="16" t="n">
        <v>0</v>
      </c>
    </row>
    <row r="3691" customFormat="false" ht="15" hidden="false" customHeight="false" outlineLevel="0" collapsed="false">
      <c r="A3691" s="0" t="n">
        <v>3392</v>
      </c>
      <c r="B3691" s="15" t="n">
        <v>45992</v>
      </c>
      <c r="C3691" s="0" t="n">
        <v>2</v>
      </c>
      <c r="D3691" s="16" t="n">
        <v>928</v>
      </c>
      <c r="E3691" s="16" t="n">
        <v>2</v>
      </c>
      <c r="F3691" s="16" t="n">
        <v>6</v>
      </c>
      <c r="G3691" s="16" t="n">
        <v>54</v>
      </c>
      <c r="H3691" s="16" t="n">
        <v>0</v>
      </c>
    </row>
    <row r="3692" customFormat="false" ht="15" hidden="false" customHeight="false" outlineLevel="0" collapsed="false">
      <c r="A3692" s="0" t="n">
        <v>3392</v>
      </c>
      <c r="B3692" s="15" t="n">
        <v>46082</v>
      </c>
      <c r="C3692" s="0" t="n">
        <v>2</v>
      </c>
      <c r="D3692" s="16" t="n">
        <v>929</v>
      </c>
      <c r="E3692" s="16" t="n">
        <v>2</v>
      </c>
      <c r="F3692" s="16" t="n">
        <v>6</v>
      </c>
      <c r="G3692" s="16" t="n">
        <v>32</v>
      </c>
      <c r="H3692" s="16" t="n">
        <v>0</v>
      </c>
    </row>
    <row r="3693" customFormat="false" ht="15" hidden="false" customHeight="false" outlineLevel="0" collapsed="false">
      <c r="A3693" s="0" t="n">
        <v>3392</v>
      </c>
      <c r="B3693" s="15" t="n">
        <v>46174</v>
      </c>
      <c r="C3693" s="0" t="n">
        <v>2</v>
      </c>
      <c r="D3693" s="16" t="n">
        <v>918</v>
      </c>
      <c r="E3693" s="16" t="n">
        <v>2</v>
      </c>
      <c r="F3693" s="16" t="n">
        <v>5</v>
      </c>
      <c r="G3693" s="16" t="n">
        <v>34</v>
      </c>
      <c r="H3693" s="16" t="n">
        <v>0</v>
      </c>
    </row>
    <row r="3694" customFormat="false" ht="15" hidden="false" customHeight="false" outlineLevel="0" collapsed="false">
      <c r="A3694" s="0" t="n">
        <v>3393</v>
      </c>
      <c r="B3694" s="15" t="n">
        <v>45078</v>
      </c>
      <c r="C3694" s="0" t="n">
        <v>2</v>
      </c>
      <c r="D3694" s="16" t="n">
        <v>3773</v>
      </c>
      <c r="E3694" s="16" t="n">
        <v>3</v>
      </c>
      <c r="F3694" s="16" t="n">
        <v>36</v>
      </c>
      <c r="G3694" s="16" t="n">
        <v>199</v>
      </c>
      <c r="H3694" s="16" t="n">
        <v>2</v>
      </c>
    </row>
    <row r="3695" customFormat="false" ht="15" hidden="false" customHeight="false" outlineLevel="0" collapsed="false">
      <c r="A3695" s="0" t="n">
        <v>3393</v>
      </c>
      <c r="B3695" s="15" t="n">
        <v>45170</v>
      </c>
      <c r="C3695" s="0" t="n">
        <v>2</v>
      </c>
      <c r="D3695" s="16" t="n">
        <v>3798</v>
      </c>
      <c r="E3695" s="16" t="n">
        <v>3</v>
      </c>
      <c r="F3695" s="16" t="n">
        <v>35</v>
      </c>
      <c r="G3695" s="16" t="n">
        <v>253</v>
      </c>
      <c r="H3695" s="16" t="n">
        <v>2</v>
      </c>
    </row>
    <row r="3696" customFormat="false" ht="15" hidden="false" customHeight="false" outlineLevel="0" collapsed="false">
      <c r="A3696" s="0" t="n">
        <v>3393</v>
      </c>
      <c r="B3696" s="15" t="n">
        <v>45261</v>
      </c>
      <c r="C3696" s="0" t="n">
        <v>2</v>
      </c>
      <c r="D3696" s="16" t="n">
        <v>3783</v>
      </c>
      <c r="E3696" s="16" t="n">
        <v>4</v>
      </c>
      <c r="F3696" s="16" t="n">
        <v>34</v>
      </c>
      <c r="G3696" s="16" t="n">
        <v>300</v>
      </c>
      <c r="H3696" s="16" t="n">
        <v>3</v>
      </c>
    </row>
    <row r="3697" customFormat="false" ht="15" hidden="false" customHeight="false" outlineLevel="0" collapsed="false">
      <c r="A3697" s="0" t="n">
        <v>3393</v>
      </c>
      <c r="B3697" s="15" t="n">
        <v>45352</v>
      </c>
      <c r="C3697" s="0" t="n">
        <v>2</v>
      </c>
      <c r="D3697" s="16" t="n">
        <v>3846</v>
      </c>
      <c r="E3697" s="16" t="n">
        <v>4</v>
      </c>
      <c r="F3697" s="16" t="n">
        <v>35</v>
      </c>
      <c r="G3697" s="16" t="n">
        <v>196</v>
      </c>
      <c r="H3697" s="16" t="n">
        <v>3</v>
      </c>
    </row>
    <row r="3698" customFormat="false" ht="15" hidden="false" customHeight="false" outlineLevel="0" collapsed="false">
      <c r="A3698" s="0" t="n">
        <v>3393</v>
      </c>
      <c r="B3698" s="15" t="n">
        <v>45444</v>
      </c>
      <c r="C3698" s="0" t="n">
        <v>2</v>
      </c>
      <c r="D3698" s="16" t="n">
        <v>3889</v>
      </c>
      <c r="E3698" s="16" t="n">
        <v>4</v>
      </c>
      <c r="F3698" s="16" t="n">
        <v>36</v>
      </c>
      <c r="G3698" s="16" t="n">
        <v>244</v>
      </c>
      <c r="H3698" s="16" t="n">
        <v>3</v>
      </c>
    </row>
    <row r="3699" customFormat="false" ht="15" hidden="false" customHeight="false" outlineLevel="0" collapsed="false">
      <c r="A3699" s="0" t="n">
        <v>3393</v>
      </c>
      <c r="B3699" s="15" t="n">
        <v>45536</v>
      </c>
      <c r="C3699" s="0" t="n">
        <v>2</v>
      </c>
      <c r="D3699" s="16" t="n">
        <v>3907</v>
      </c>
      <c r="E3699" s="16" t="n">
        <v>5</v>
      </c>
      <c r="F3699" s="16" t="n">
        <v>38</v>
      </c>
      <c r="G3699" s="16" t="n">
        <v>289</v>
      </c>
      <c r="H3699" s="16" t="n">
        <v>3</v>
      </c>
    </row>
    <row r="3700" customFormat="false" ht="15" hidden="false" customHeight="false" outlineLevel="0" collapsed="false">
      <c r="A3700" s="0" t="n">
        <v>3393</v>
      </c>
      <c r="B3700" s="15" t="n">
        <v>45627</v>
      </c>
      <c r="C3700" s="0" t="n">
        <v>2</v>
      </c>
      <c r="D3700" s="16" t="n">
        <v>3906</v>
      </c>
      <c r="E3700" s="16" t="n">
        <v>6</v>
      </c>
      <c r="F3700" s="16" t="n">
        <v>37</v>
      </c>
      <c r="G3700" s="16" t="n">
        <v>330</v>
      </c>
      <c r="H3700" s="16" t="n">
        <v>3</v>
      </c>
    </row>
    <row r="3701" customFormat="false" ht="15" hidden="false" customHeight="false" outlineLevel="0" collapsed="false">
      <c r="A3701" s="0" t="n">
        <v>3393</v>
      </c>
      <c r="B3701" s="15" t="n">
        <v>45717</v>
      </c>
      <c r="C3701" s="0" t="n">
        <v>2</v>
      </c>
      <c r="D3701" s="16" t="n">
        <v>3907</v>
      </c>
      <c r="E3701" s="16" t="n">
        <v>6</v>
      </c>
      <c r="F3701" s="16" t="n">
        <v>37</v>
      </c>
      <c r="G3701" s="16" t="n">
        <v>150</v>
      </c>
      <c r="H3701" s="16" t="n">
        <v>0</v>
      </c>
    </row>
    <row r="3702" customFormat="false" ht="15" hidden="false" customHeight="false" outlineLevel="0" collapsed="false">
      <c r="A3702" s="0" t="n">
        <v>3393</v>
      </c>
      <c r="B3702" s="15" t="n">
        <v>45809</v>
      </c>
      <c r="C3702" s="0" t="n">
        <v>2</v>
      </c>
      <c r="D3702" s="16" t="n">
        <v>3929</v>
      </c>
      <c r="E3702" s="16" t="n">
        <v>7</v>
      </c>
      <c r="F3702" s="16" t="n">
        <v>35</v>
      </c>
      <c r="G3702" s="16" t="n">
        <v>195</v>
      </c>
      <c r="H3702" s="16" t="n">
        <v>1</v>
      </c>
    </row>
    <row r="3703" customFormat="false" ht="15" hidden="false" customHeight="false" outlineLevel="0" collapsed="false">
      <c r="A3703" s="0" t="n">
        <v>3393</v>
      </c>
      <c r="B3703" s="15" t="n">
        <v>45901</v>
      </c>
      <c r="C3703" s="0" t="n">
        <v>2</v>
      </c>
      <c r="D3703" s="16" t="n">
        <v>3921</v>
      </c>
      <c r="E3703" s="16" t="n">
        <v>8</v>
      </c>
      <c r="F3703" s="16" t="n">
        <v>35</v>
      </c>
      <c r="G3703" s="16" t="n">
        <v>225</v>
      </c>
      <c r="H3703" s="16" t="n">
        <v>2</v>
      </c>
    </row>
    <row r="3704" customFormat="false" ht="15" hidden="false" customHeight="false" outlineLevel="0" collapsed="false">
      <c r="A3704" s="0" t="n">
        <v>3393</v>
      </c>
      <c r="B3704" s="15" t="n">
        <v>45992</v>
      </c>
      <c r="C3704" s="0" t="n">
        <v>2</v>
      </c>
      <c r="D3704" s="16" t="n">
        <v>3923</v>
      </c>
      <c r="E3704" s="16" t="n">
        <v>8</v>
      </c>
      <c r="F3704" s="16" t="n">
        <v>35</v>
      </c>
      <c r="G3704" s="16" t="n">
        <v>254</v>
      </c>
      <c r="H3704" s="16" t="n">
        <v>2</v>
      </c>
    </row>
    <row r="3705" customFormat="false" ht="15" hidden="false" customHeight="false" outlineLevel="0" collapsed="false">
      <c r="A3705" s="0" t="n">
        <v>3393</v>
      </c>
      <c r="B3705" s="15" t="n">
        <v>46082</v>
      </c>
      <c r="C3705" s="0" t="n">
        <v>2</v>
      </c>
      <c r="D3705" s="16" t="n">
        <v>3881</v>
      </c>
      <c r="E3705" s="16" t="n">
        <v>7</v>
      </c>
      <c r="F3705" s="16" t="n">
        <v>34</v>
      </c>
      <c r="G3705" s="16" t="n">
        <v>113</v>
      </c>
      <c r="H3705" s="16" t="n">
        <v>1</v>
      </c>
    </row>
    <row r="3706" customFormat="false" ht="15" hidden="false" customHeight="false" outlineLevel="0" collapsed="false">
      <c r="A3706" s="0" t="n">
        <v>3393</v>
      </c>
      <c r="B3706" s="15" t="n">
        <v>46174</v>
      </c>
      <c r="C3706" s="0" t="n">
        <v>2</v>
      </c>
      <c r="D3706" s="16" t="n">
        <v>3867</v>
      </c>
      <c r="E3706" s="16" t="n">
        <v>7</v>
      </c>
      <c r="F3706" s="16" t="n">
        <v>34</v>
      </c>
      <c r="G3706" s="16" t="n">
        <v>136</v>
      </c>
      <c r="H3706" s="16" t="n">
        <v>1</v>
      </c>
    </row>
    <row r="3707" customFormat="false" ht="15" hidden="false" customHeight="false" outlineLevel="0" collapsed="false">
      <c r="A3707" s="0" t="n">
        <v>3395</v>
      </c>
      <c r="B3707" s="15" t="n">
        <v>45078</v>
      </c>
      <c r="C3707" s="0" t="n">
        <v>5</v>
      </c>
      <c r="D3707" s="16" t="n">
        <v>913</v>
      </c>
      <c r="E3707" s="16" t="n">
        <v>0</v>
      </c>
      <c r="F3707" s="16" t="n">
        <v>8</v>
      </c>
      <c r="G3707" s="16" t="n">
        <v>56</v>
      </c>
      <c r="H3707" s="16" t="n">
        <v>0</v>
      </c>
    </row>
    <row r="3708" customFormat="false" ht="15" hidden="false" customHeight="false" outlineLevel="0" collapsed="false">
      <c r="A3708" s="0" t="n">
        <v>3395</v>
      </c>
      <c r="B3708" s="15" t="n">
        <v>45170</v>
      </c>
      <c r="C3708" s="0" t="n">
        <v>5</v>
      </c>
      <c r="D3708" s="16" t="n">
        <v>932</v>
      </c>
      <c r="E3708" s="16" t="n">
        <v>0</v>
      </c>
      <c r="F3708" s="16" t="n">
        <v>8</v>
      </c>
      <c r="G3708" s="16" t="n">
        <v>67</v>
      </c>
      <c r="H3708" s="16" t="n">
        <v>0</v>
      </c>
    </row>
    <row r="3709" customFormat="false" ht="15" hidden="false" customHeight="false" outlineLevel="0" collapsed="false">
      <c r="A3709" s="0" t="n">
        <v>3395</v>
      </c>
      <c r="B3709" s="15" t="n">
        <v>45261</v>
      </c>
      <c r="C3709" s="0" t="n">
        <v>5</v>
      </c>
      <c r="D3709" s="16" t="n">
        <v>927</v>
      </c>
      <c r="E3709" s="16" t="n">
        <v>0</v>
      </c>
      <c r="F3709" s="16" t="n">
        <v>8</v>
      </c>
      <c r="G3709" s="16" t="n">
        <v>76</v>
      </c>
      <c r="H3709" s="16" t="n">
        <v>0</v>
      </c>
    </row>
    <row r="3710" customFormat="false" ht="15" hidden="false" customHeight="false" outlineLevel="0" collapsed="false">
      <c r="A3710" s="0" t="n">
        <v>3395</v>
      </c>
      <c r="B3710" s="15" t="n">
        <v>45352</v>
      </c>
      <c r="C3710" s="0" t="n">
        <v>5</v>
      </c>
      <c r="D3710" s="16" t="n">
        <v>946</v>
      </c>
      <c r="E3710" s="16" t="n">
        <v>0</v>
      </c>
      <c r="F3710" s="16" t="n">
        <v>8</v>
      </c>
      <c r="G3710" s="16" t="n">
        <v>53</v>
      </c>
      <c r="H3710" s="16" t="n">
        <v>0</v>
      </c>
    </row>
    <row r="3711" customFormat="false" ht="15" hidden="false" customHeight="false" outlineLevel="0" collapsed="false">
      <c r="A3711" s="0" t="n">
        <v>3395</v>
      </c>
      <c r="B3711" s="15" t="n">
        <v>45444</v>
      </c>
      <c r="C3711" s="0" t="n">
        <v>5</v>
      </c>
      <c r="D3711" s="16" t="n">
        <v>956</v>
      </c>
      <c r="E3711" s="16" t="n">
        <v>0</v>
      </c>
      <c r="F3711" s="16" t="n">
        <v>7</v>
      </c>
      <c r="G3711" s="16" t="n">
        <v>69</v>
      </c>
      <c r="H3711" s="16" t="n">
        <v>0</v>
      </c>
    </row>
    <row r="3712" customFormat="false" ht="15" hidden="false" customHeight="false" outlineLevel="0" collapsed="false">
      <c r="A3712" s="0" t="n">
        <v>3395</v>
      </c>
      <c r="B3712" s="15" t="n">
        <v>45536</v>
      </c>
      <c r="C3712" s="0" t="n">
        <v>5</v>
      </c>
      <c r="D3712" s="16" t="n">
        <v>958</v>
      </c>
      <c r="E3712" s="16" t="n">
        <v>0</v>
      </c>
      <c r="F3712" s="16" t="n">
        <v>7</v>
      </c>
      <c r="G3712" s="16" t="n">
        <v>75</v>
      </c>
      <c r="H3712" s="16" t="n">
        <v>0</v>
      </c>
    </row>
    <row r="3713" customFormat="false" ht="15" hidden="false" customHeight="false" outlineLevel="0" collapsed="false">
      <c r="A3713" s="0" t="n">
        <v>3395</v>
      </c>
      <c r="B3713" s="15" t="n">
        <v>45627</v>
      </c>
      <c r="C3713" s="0" t="n">
        <v>5</v>
      </c>
      <c r="D3713" s="16" t="n">
        <v>964</v>
      </c>
      <c r="E3713" s="16" t="n">
        <v>0</v>
      </c>
      <c r="F3713" s="16" t="n">
        <v>7</v>
      </c>
      <c r="G3713" s="16" t="n">
        <v>85</v>
      </c>
      <c r="H3713" s="16" t="n">
        <v>0</v>
      </c>
    </row>
    <row r="3714" customFormat="false" ht="15" hidden="false" customHeight="false" outlineLevel="0" collapsed="false">
      <c r="A3714" s="0" t="n">
        <v>3395</v>
      </c>
      <c r="B3714" s="15" t="n">
        <v>45717</v>
      </c>
      <c r="C3714" s="0" t="n">
        <v>5</v>
      </c>
      <c r="D3714" s="16" t="n">
        <v>963</v>
      </c>
      <c r="E3714" s="16" t="n">
        <v>0</v>
      </c>
      <c r="F3714" s="16" t="n">
        <v>7</v>
      </c>
      <c r="G3714" s="16" t="n">
        <v>34</v>
      </c>
      <c r="H3714" s="16" t="n">
        <v>0</v>
      </c>
    </row>
    <row r="3715" customFormat="false" ht="15" hidden="false" customHeight="false" outlineLevel="0" collapsed="false">
      <c r="A3715" s="0" t="n">
        <v>3395</v>
      </c>
      <c r="B3715" s="15" t="n">
        <v>45809</v>
      </c>
      <c r="C3715" s="0" t="n">
        <v>5</v>
      </c>
      <c r="D3715" s="16" t="n">
        <v>964</v>
      </c>
      <c r="E3715" s="16" t="n">
        <v>0</v>
      </c>
      <c r="F3715" s="16" t="n">
        <v>9</v>
      </c>
      <c r="G3715" s="16" t="n">
        <v>38</v>
      </c>
      <c r="H3715" s="16" t="n">
        <v>0</v>
      </c>
    </row>
    <row r="3716" customFormat="false" ht="15" hidden="false" customHeight="false" outlineLevel="0" collapsed="false">
      <c r="A3716" s="0" t="n">
        <v>3395</v>
      </c>
      <c r="B3716" s="15" t="n">
        <v>45901</v>
      </c>
      <c r="C3716" s="0" t="n">
        <v>5</v>
      </c>
      <c r="D3716" s="16" t="n">
        <v>950</v>
      </c>
      <c r="E3716" s="16" t="n">
        <v>0</v>
      </c>
      <c r="F3716" s="16" t="n">
        <v>9</v>
      </c>
      <c r="G3716" s="16" t="n">
        <v>40</v>
      </c>
      <c r="H3716" s="16" t="n">
        <v>0</v>
      </c>
    </row>
    <row r="3717" customFormat="false" ht="15" hidden="false" customHeight="false" outlineLevel="0" collapsed="false">
      <c r="A3717" s="0" t="n">
        <v>3395</v>
      </c>
      <c r="B3717" s="15" t="n">
        <v>45992</v>
      </c>
      <c r="C3717" s="0" t="n">
        <v>5</v>
      </c>
      <c r="D3717" s="16" t="n">
        <v>950</v>
      </c>
      <c r="E3717" s="16" t="n">
        <v>0</v>
      </c>
      <c r="F3717" s="16" t="n">
        <v>8</v>
      </c>
      <c r="G3717" s="16" t="n">
        <v>43</v>
      </c>
      <c r="H3717" s="16" t="n">
        <v>0</v>
      </c>
    </row>
    <row r="3718" customFormat="false" ht="15" hidden="false" customHeight="false" outlineLevel="0" collapsed="false">
      <c r="A3718" s="0" t="n">
        <v>3395</v>
      </c>
      <c r="B3718" s="15" t="n">
        <v>46082</v>
      </c>
      <c r="C3718" s="0" t="n">
        <v>5</v>
      </c>
      <c r="D3718" s="16" t="n">
        <v>952</v>
      </c>
      <c r="E3718" s="16" t="n">
        <v>0</v>
      </c>
      <c r="F3718" s="16" t="n">
        <v>8</v>
      </c>
      <c r="G3718" s="16" t="n">
        <v>14</v>
      </c>
      <c r="H3718" s="16" t="n">
        <v>0</v>
      </c>
    </row>
    <row r="3719" customFormat="false" ht="15" hidden="false" customHeight="false" outlineLevel="0" collapsed="false">
      <c r="A3719" s="0" t="n">
        <v>3395</v>
      </c>
      <c r="B3719" s="15" t="n">
        <v>46174</v>
      </c>
      <c r="C3719" s="0" t="n">
        <v>5</v>
      </c>
      <c r="D3719" s="16" t="n">
        <v>965</v>
      </c>
      <c r="E3719" s="16" t="n">
        <v>0</v>
      </c>
      <c r="F3719" s="16" t="n">
        <v>8</v>
      </c>
      <c r="G3719" s="16" t="n">
        <v>26</v>
      </c>
      <c r="H3719" s="16" t="n">
        <v>0</v>
      </c>
    </row>
    <row r="3720" customFormat="false" ht="15" hidden="false" customHeight="false" outlineLevel="0" collapsed="false">
      <c r="A3720" s="0" t="n">
        <v>3396</v>
      </c>
      <c r="B3720" s="15" t="n">
        <v>45078</v>
      </c>
      <c r="C3720" s="0" t="n">
        <v>2</v>
      </c>
      <c r="D3720" s="16" t="n">
        <v>1179</v>
      </c>
      <c r="E3720" s="16" t="n">
        <v>1</v>
      </c>
      <c r="F3720" s="16" t="n">
        <v>11</v>
      </c>
      <c r="G3720" s="16" t="n">
        <v>56</v>
      </c>
      <c r="H3720" s="16" t="n">
        <v>1</v>
      </c>
    </row>
    <row r="3721" customFormat="false" ht="15" hidden="false" customHeight="false" outlineLevel="0" collapsed="false">
      <c r="A3721" s="0" t="n">
        <v>3396</v>
      </c>
      <c r="B3721" s="15" t="n">
        <v>45170</v>
      </c>
      <c r="C3721" s="0" t="n">
        <v>2</v>
      </c>
      <c r="D3721" s="16" t="n">
        <v>1185</v>
      </c>
      <c r="E3721" s="16" t="n">
        <v>1</v>
      </c>
      <c r="F3721" s="16" t="n">
        <v>8</v>
      </c>
      <c r="G3721" s="16" t="n">
        <v>70</v>
      </c>
      <c r="H3721" s="16" t="n">
        <v>1</v>
      </c>
    </row>
    <row r="3722" customFormat="false" ht="15" hidden="false" customHeight="false" outlineLevel="0" collapsed="false">
      <c r="A3722" s="0" t="n">
        <v>3396</v>
      </c>
      <c r="B3722" s="15" t="n">
        <v>45261</v>
      </c>
      <c r="C3722" s="0" t="n">
        <v>2</v>
      </c>
      <c r="D3722" s="16" t="n">
        <v>1199</v>
      </c>
      <c r="E3722" s="16" t="n">
        <v>1</v>
      </c>
      <c r="F3722" s="16" t="n">
        <v>8</v>
      </c>
      <c r="G3722" s="16" t="n">
        <v>80</v>
      </c>
      <c r="H3722" s="16" t="n">
        <v>1</v>
      </c>
    </row>
    <row r="3723" customFormat="false" ht="15" hidden="false" customHeight="false" outlineLevel="0" collapsed="false">
      <c r="A3723" s="0" t="n">
        <v>3396</v>
      </c>
      <c r="B3723" s="15" t="n">
        <v>45352</v>
      </c>
      <c r="C3723" s="0" t="n">
        <v>2</v>
      </c>
      <c r="D3723" s="16" t="n">
        <v>1226</v>
      </c>
      <c r="E3723" s="16" t="n">
        <v>2</v>
      </c>
      <c r="F3723" s="16" t="n">
        <v>7</v>
      </c>
      <c r="G3723" s="16" t="n">
        <v>61</v>
      </c>
      <c r="H3723" s="16" t="n">
        <v>2</v>
      </c>
    </row>
    <row r="3724" customFormat="false" ht="15" hidden="false" customHeight="false" outlineLevel="0" collapsed="false">
      <c r="A3724" s="0" t="n">
        <v>3396</v>
      </c>
      <c r="B3724" s="15" t="n">
        <v>45444</v>
      </c>
      <c r="C3724" s="0" t="n">
        <v>2</v>
      </c>
      <c r="D3724" s="16" t="n">
        <v>1230</v>
      </c>
      <c r="E3724" s="16" t="n">
        <v>2</v>
      </c>
      <c r="F3724" s="16" t="n">
        <v>6</v>
      </c>
      <c r="G3724" s="16" t="n">
        <v>76</v>
      </c>
      <c r="H3724" s="16" t="n">
        <v>2</v>
      </c>
    </row>
    <row r="3725" customFormat="false" ht="15" hidden="false" customHeight="false" outlineLevel="0" collapsed="false">
      <c r="A3725" s="0" t="n">
        <v>3396</v>
      </c>
      <c r="B3725" s="15" t="n">
        <v>45536</v>
      </c>
      <c r="C3725" s="0" t="n">
        <v>2</v>
      </c>
      <c r="D3725" s="16" t="n">
        <v>1231</v>
      </c>
      <c r="E3725" s="16" t="n">
        <v>3</v>
      </c>
      <c r="F3725" s="16" t="n">
        <v>6</v>
      </c>
      <c r="G3725" s="16" t="n">
        <v>88</v>
      </c>
      <c r="H3725" s="16" t="n">
        <v>3</v>
      </c>
    </row>
    <row r="3726" customFormat="false" ht="15" hidden="false" customHeight="false" outlineLevel="0" collapsed="false">
      <c r="A3726" s="0" t="n">
        <v>3396</v>
      </c>
      <c r="B3726" s="15" t="n">
        <v>45627</v>
      </c>
      <c r="C3726" s="0" t="n">
        <v>2</v>
      </c>
      <c r="D3726" s="16" t="n">
        <v>1261</v>
      </c>
      <c r="E3726" s="16" t="n">
        <v>3</v>
      </c>
      <c r="F3726" s="16" t="n">
        <v>6</v>
      </c>
      <c r="G3726" s="16" t="n">
        <v>106</v>
      </c>
      <c r="H3726" s="16" t="n">
        <v>3</v>
      </c>
    </row>
    <row r="3727" customFormat="false" ht="15" hidden="false" customHeight="false" outlineLevel="0" collapsed="false">
      <c r="A3727" s="0" t="n">
        <v>3396</v>
      </c>
      <c r="B3727" s="15" t="n">
        <v>45717</v>
      </c>
      <c r="C3727" s="0" t="n">
        <v>2</v>
      </c>
      <c r="D3727" s="16" t="n">
        <v>1246</v>
      </c>
      <c r="E3727" s="16" t="n">
        <v>3</v>
      </c>
      <c r="F3727" s="16" t="n">
        <v>7</v>
      </c>
      <c r="G3727" s="16" t="n">
        <v>42</v>
      </c>
      <c r="H3727" s="16" t="n">
        <v>0</v>
      </c>
    </row>
    <row r="3728" customFormat="false" ht="15" hidden="false" customHeight="false" outlineLevel="0" collapsed="false">
      <c r="A3728" s="0" t="n">
        <v>3396</v>
      </c>
      <c r="B3728" s="15" t="n">
        <v>45809</v>
      </c>
      <c r="C3728" s="0" t="n">
        <v>2</v>
      </c>
      <c r="D3728" s="16" t="n">
        <v>1254</v>
      </c>
      <c r="E3728" s="16" t="n">
        <v>3</v>
      </c>
      <c r="F3728" s="16" t="n">
        <v>8</v>
      </c>
      <c r="G3728" s="16" t="n">
        <v>51</v>
      </c>
      <c r="H3728" s="16" t="n">
        <v>0</v>
      </c>
    </row>
    <row r="3729" customFormat="false" ht="15" hidden="false" customHeight="false" outlineLevel="0" collapsed="false">
      <c r="A3729" s="0" t="n">
        <v>3396</v>
      </c>
      <c r="B3729" s="15" t="n">
        <v>45901</v>
      </c>
      <c r="C3729" s="0" t="n">
        <v>2</v>
      </c>
      <c r="D3729" s="16" t="n">
        <v>1247</v>
      </c>
      <c r="E3729" s="16" t="n">
        <v>3</v>
      </c>
      <c r="F3729" s="16" t="n">
        <v>8</v>
      </c>
      <c r="G3729" s="16" t="n">
        <v>58</v>
      </c>
      <c r="H3729" s="16" t="n">
        <v>0</v>
      </c>
    </row>
    <row r="3730" customFormat="false" ht="15" hidden="false" customHeight="false" outlineLevel="0" collapsed="false">
      <c r="A3730" s="0" t="n">
        <v>3396</v>
      </c>
      <c r="B3730" s="15" t="n">
        <v>45992</v>
      </c>
      <c r="C3730" s="0" t="n">
        <v>2</v>
      </c>
      <c r="D3730" s="16" t="n">
        <v>1251</v>
      </c>
      <c r="E3730" s="16" t="n">
        <v>3</v>
      </c>
      <c r="F3730" s="16" t="n">
        <v>8</v>
      </c>
      <c r="G3730" s="16" t="n">
        <v>74</v>
      </c>
      <c r="H3730" s="16" t="n">
        <v>0</v>
      </c>
    </row>
    <row r="3731" customFormat="false" ht="15" hidden="false" customHeight="false" outlineLevel="0" collapsed="false">
      <c r="A3731" s="0" t="n">
        <v>3396</v>
      </c>
      <c r="B3731" s="15" t="n">
        <v>46082</v>
      </c>
      <c r="C3731" s="0" t="n">
        <v>2</v>
      </c>
      <c r="D3731" s="16" t="n">
        <v>1245</v>
      </c>
      <c r="E3731" s="16" t="n">
        <v>3</v>
      </c>
      <c r="F3731" s="16" t="n">
        <v>10</v>
      </c>
      <c r="G3731" s="16" t="n">
        <v>35</v>
      </c>
      <c r="H3731" s="16" t="n">
        <v>0</v>
      </c>
    </row>
    <row r="3732" customFormat="false" ht="15" hidden="false" customHeight="false" outlineLevel="0" collapsed="false">
      <c r="A3732" s="0" t="n">
        <v>3396</v>
      </c>
      <c r="B3732" s="15" t="n">
        <v>46174</v>
      </c>
      <c r="C3732" s="0" t="n">
        <v>2</v>
      </c>
      <c r="D3732" s="16" t="n">
        <v>1241</v>
      </c>
      <c r="E3732" s="16" t="n">
        <v>3</v>
      </c>
      <c r="F3732" s="16" t="n">
        <v>10</v>
      </c>
      <c r="G3732" s="16" t="n">
        <v>43</v>
      </c>
      <c r="H3732" s="16" t="n">
        <v>0</v>
      </c>
    </row>
    <row r="3733" customFormat="false" ht="15" hidden="false" customHeight="false" outlineLevel="0" collapsed="false">
      <c r="A3733" s="0" t="n">
        <v>3400</v>
      </c>
      <c r="B3733" s="15" t="n">
        <v>45078</v>
      </c>
      <c r="C3733" s="0" t="n">
        <v>2</v>
      </c>
      <c r="D3733" s="16" t="n">
        <v>14699</v>
      </c>
      <c r="E3733" s="16" t="n">
        <v>17</v>
      </c>
      <c r="F3733" s="16" t="n">
        <v>219</v>
      </c>
      <c r="G3733" s="16" t="n">
        <v>1032</v>
      </c>
      <c r="H3733" s="16" t="n">
        <v>8</v>
      </c>
    </row>
    <row r="3734" customFormat="false" ht="15" hidden="false" customHeight="false" outlineLevel="0" collapsed="false">
      <c r="A3734" s="0" t="n">
        <v>3400</v>
      </c>
      <c r="B3734" s="15" t="n">
        <v>45170</v>
      </c>
      <c r="C3734" s="0" t="n">
        <v>2</v>
      </c>
      <c r="D3734" s="16" t="n">
        <v>14791</v>
      </c>
      <c r="E3734" s="16" t="n">
        <v>22</v>
      </c>
      <c r="F3734" s="16" t="n">
        <v>216</v>
      </c>
      <c r="G3734" s="16" t="n">
        <v>1244</v>
      </c>
      <c r="H3734" s="16" t="n">
        <v>13</v>
      </c>
    </row>
    <row r="3735" customFormat="false" ht="15" hidden="false" customHeight="false" outlineLevel="0" collapsed="false">
      <c r="A3735" s="0" t="n">
        <v>3400</v>
      </c>
      <c r="B3735" s="15" t="n">
        <v>45261</v>
      </c>
      <c r="C3735" s="0" t="n">
        <v>2</v>
      </c>
      <c r="D3735" s="16" t="n">
        <v>14737</v>
      </c>
      <c r="E3735" s="16" t="n">
        <v>22</v>
      </c>
      <c r="F3735" s="16" t="n">
        <v>209</v>
      </c>
      <c r="G3735" s="16" t="n">
        <v>1415</v>
      </c>
      <c r="H3735" s="16" t="n">
        <v>13</v>
      </c>
    </row>
    <row r="3736" customFormat="false" ht="15" hidden="false" customHeight="false" outlineLevel="0" collapsed="false">
      <c r="A3736" s="0" t="n">
        <v>3400</v>
      </c>
      <c r="B3736" s="15" t="n">
        <v>45352</v>
      </c>
      <c r="C3736" s="0" t="n">
        <v>2</v>
      </c>
      <c r="D3736" s="16" t="n">
        <v>14792</v>
      </c>
      <c r="E3736" s="16" t="n">
        <v>26</v>
      </c>
      <c r="F3736" s="16" t="n">
        <v>207</v>
      </c>
      <c r="G3736" s="16" t="n">
        <v>796</v>
      </c>
      <c r="H3736" s="16" t="n">
        <v>12</v>
      </c>
    </row>
    <row r="3737" customFormat="false" ht="15" hidden="false" customHeight="false" outlineLevel="0" collapsed="false">
      <c r="A3737" s="0" t="n">
        <v>3400</v>
      </c>
      <c r="B3737" s="15" t="n">
        <v>45444</v>
      </c>
      <c r="C3737" s="0" t="n">
        <v>2</v>
      </c>
      <c r="D3737" s="16" t="n">
        <v>14905</v>
      </c>
      <c r="E3737" s="16" t="n">
        <v>29</v>
      </c>
      <c r="F3737" s="16" t="n">
        <v>207</v>
      </c>
      <c r="G3737" s="16" t="n">
        <v>1003</v>
      </c>
      <c r="H3737" s="16" t="n">
        <v>15</v>
      </c>
    </row>
    <row r="3738" customFormat="false" ht="15" hidden="false" customHeight="false" outlineLevel="0" collapsed="false">
      <c r="A3738" s="0" t="n">
        <v>3400</v>
      </c>
      <c r="B3738" s="15" t="n">
        <v>45536</v>
      </c>
      <c r="C3738" s="0" t="n">
        <v>2</v>
      </c>
      <c r="D3738" s="16" t="n">
        <v>15000</v>
      </c>
      <c r="E3738" s="16" t="n">
        <v>31</v>
      </c>
      <c r="F3738" s="16" t="n">
        <v>218</v>
      </c>
      <c r="G3738" s="16" t="n">
        <v>1202</v>
      </c>
      <c r="H3738" s="16" t="n">
        <v>15</v>
      </c>
    </row>
    <row r="3739" customFormat="false" ht="15" hidden="false" customHeight="false" outlineLevel="0" collapsed="false">
      <c r="A3739" s="0" t="n">
        <v>3400</v>
      </c>
      <c r="B3739" s="15" t="n">
        <v>45627</v>
      </c>
      <c r="C3739" s="0" t="n">
        <v>2</v>
      </c>
      <c r="D3739" s="16" t="n">
        <v>15021</v>
      </c>
      <c r="E3739" s="16" t="n">
        <v>34</v>
      </c>
      <c r="F3739" s="16" t="n">
        <v>219</v>
      </c>
      <c r="G3739" s="16" t="n">
        <v>1401</v>
      </c>
      <c r="H3739" s="16" t="n">
        <v>16</v>
      </c>
    </row>
    <row r="3740" customFormat="false" ht="15" hidden="false" customHeight="false" outlineLevel="0" collapsed="false">
      <c r="A3740" s="0" t="n">
        <v>3400</v>
      </c>
      <c r="B3740" s="15" t="n">
        <v>45717</v>
      </c>
      <c r="C3740" s="0" t="n">
        <v>2</v>
      </c>
      <c r="D3740" s="16" t="n">
        <v>15089</v>
      </c>
      <c r="E3740" s="16" t="n">
        <v>35</v>
      </c>
      <c r="F3740" s="16" t="n">
        <v>227</v>
      </c>
      <c r="G3740" s="16" t="n">
        <v>828</v>
      </c>
      <c r="H3740" s="16" t="n">
        <v>6</v>
      </c>
    </row>
    <row r="3741" customFormat="false" ht="15" hidden="false" customHeight="false" outlineLevel="0" collapsed="false">
      <c r="A3741" s="0" t="n">
        <v>3400</v>
      </c>
      <c r="B3741" s="15" t="n">
        <v>45809</v>
      </c>
      <c r="C3741" s="0" t="n">
        <v>2</v>
      </c>
      <c r="D3741" s="16" t="n">
        <v>15173</v>
      </c>
      <c r="E3741" s="16" t="n">
        <v>40</v>
      </c>
      <c r="F3741" s="16" t="n">
        <v>230</v>
      </c>
      <c r="G3741" s="16" t="n">
        <v>1008</v>
      </c>
      <c r="H3741" s="16" t="n">
        <v>9</v>
      </c>
    </row>
    <row r="3742" customFormat="false" ht="15" hidden="false" customHeight="false" outlineLevel="0" collapsed="false">
      <c r="A3742" s="0" t="n">
        <v>3400</v>
      </c>
      <c r="B3742" s="15" t="n">
        <v>45901</v>
      </c>
      <c r="C3742" s="0" t="n">
        <v>2</v>
      </c>
      <c r="D3742" s="16" t="n">
        <v>15117</v>
      </c>
      <c r="E3742" s="16" t="n">
        <v>42</v>
      </c>
      <c r="F3742" s="16" t="n">
        <v>238</v>
      </c>
      <c r="G3742" s="16" t="n">
        <v>1148</v>
      </c>
      <c r="H3742" s="16" t="n">
        <v>10</v>
      </c>
    </row>
    <row r="3743" customFormat="false" ht="15" hidden="false" customHeight="false" outlineLevel="0" collapsed="false">
      <c r="A3743" s="0" t="n">
        <v>3400</v>
      </c>
      <c r="B3743" s="15" t="n">
        <v>45992</v>
      </c>
      <c r="C3743" s="0" t="n">
        <v>2</v>
      </c>
      <c r="D3743" s="16" t="n">
        <v>15188</v>
      </c>
      <c r="E3743" s="16" t="n">
        <v>43</v>
      </c>
      <c r="F3743" s="16" t="n">
        <v>259</v>
      </c>
      <c r="G3743" s="16" t="n">
        <v>1339</v>
      </c>
      <c r="H3743" s="16" t="n">
        <v>13</v>
      </c>
    </row>
    <row r="3744" customFormat="false" ht="15" hidden="false" customHeight="false" outlineLevel="0" collapsed="false">
      <c r="A3744" s="0" t="n">
        <v>3400</v>
      </c>
      <c r="B3744" s="15" t="n">
        <v>46082</v>
      </c>
      <c r="C3744" s="0" t="n">
        <v>2</v>
      </c>
      <c r="D3744" s="16" t="n">
        <v>15161</v>
      </c>
      <c r="E3744" s="16" t="n">
        <v>46</v>
      </c>
      <c r="F3744" s="16" t="n">
        <v>268</v>
      </c>
      <c r="G3744" s="16" t="n">
        <v>730</v>
      </c>
      <c r="H3744" s="16" t="n">
        <v>11</v>
      </c>
    </row>
    <row r="3745" customFormat="false" ht="15" hidden="false" customHeight="false" outlineLevel="0" collapsed="false">
      <c r="A3745" s="0" t="n">
        <v>3400</v>
      </c>
      <c r="B3745" s="15" t="n">
        <v>46174</v>
      </c>
      <c r="C3745" s="0" t="n">
        <v>2</v>
      </c>
      <c r="D3745" s="16" t="n">
        <v>15165</v>
      </c>
      <c r="E3745" s="16" t="n">
        <v>52</v>
      </c>
      <c r="F3745" s="16" t="n">
        <v>286</v>
      </c>
      <c r="G3745" s="16" t="n">
        <v>910</v>
      </c>
      <c r="H3745" s="16" t="n">
        <v>18</v>
      </c>
    </row>
    <row r="3746" customFormat="false" ht="15" hidden="false" customHeight="false" outlineLevel="0" collapsed="false">
      <c r="A3746" s="0" t="n">
        <v>3401</v>
      </c>
      <c r="B3746" s="15" t="n">
        <v>45078</v>
      </c>
      <c r="C3746" s="0" t="n">
        <v>3</v>
      </c>
      <c r="D3746" s="16" t="n">
        <v>7008</v>
      </c>
      <c r="E3746" s="16" t="n">
        <v>9</v>
      </c>
      <c r="F3746" s="16" t="n">
        <v>95</v>
      </c>
      <c r="G3746" s="16" t="n">
        <v>358</v>
      </c>
      <c r="H3746" s="16" t="n">
        <v>6</v>
      </c>
    </row>
    <row r="3747" customFormat="false" ht="15" hidden="false" customHeight="false" outlineLevel="0" collapsed="false">
      <c r="A3747" s="0" t="n">
        <v>3401</v>
      </c>
      <c r="B3747" s="15" t="n">
        <v>45170</v>
      </c>
      <c r="C3747" s="0" t="n">
        <v>3</v>
      </c>
      <c r="D3747" s="16" t="n">
        <v>7067</v>
      </c>
      <c r="E3747" s="16" t="n">
        <v>9</v>
      </c>
      <c r="F3747" s="16" t="n">
        <v>92</v>
      </c>
      <c r="G3747" s="16" t="n">
        <v>427</v>
      </c>
      <c r="H3747" s="16" t="n">
        <v>7</v>
      </c>
    </row>
    <row r="3748" customFormat="false" ht="15" hidden="false" customHeight="false" outlineLevel="0" collapsed="false">
      <c r="A3748" s="0" t="n">
        <v>3401</v>
      </c>
      <c r="B3748" s="15" t="n">
        <v>45261</v>
      </c>
      <c r="C3748" s="0" t="n">
        <v>3</v>
      </c>
      <c r="D3748" s="16" t="n">
        <v>7087</v>
      </c>
      <c r="E3748" s="16" t="n">
        <v>9</v>
      </c>
      <c r="F3748" s="16" t="n">
        <v>95</v>
      </c>
      <c r="G3748" s="16" t="n">
        <v>504</v>
      </c>
      <c r="H3748" s="16" t="n">
        <v>7</v>
      </c>
    </row>
    <row r="3749" customFormat="false" ht="15" hidden="false" customHeight="false" outlineLevel="0" collapsed="false">
      <c r="A3749" s="0" t="n">
        <v>3401</v>
      </c>
      <c r="B3749" s="15" t="n">
        <v>45352</v>
      </c>
      <c r="C3749" s="0" t="n">
        <v>3</v>
      </c>
      <c r="D3749" s="16" t="n">
        <v>7165</v>
      </c>
      <c r="E3749" s="16" t="n">
        <v>10</v>
      </c>
      <c r="F3749" s="16" t="n">
        <v>93</v>
      </c>
      <c r="G3749" s="16" t="n">
        <v>277</v>
      </c>
      <c r="H3749" s="16" t="n">
        <v>5</v>
      </c>
    </row>
    <row r="3750" customFormat="false" ht="15" hidden="false" customHeight="false" outlineLevel="0" collapsed="false">
      <c r="A3750" s="0" t="n">
        <v>3401</v>
      </c>
      <c r="B3750" s="15" t="n">
        <v>45444</v>
      </c>
      <c r="C3750" s="0" t="n">
        <v>3</v>
      </c>
      <c r="D3750" s="16" t="n">
        <v>7236</v>
      </c>
      <c r="E3750" s="16" t="n">
        <v>10</v>
      </c>
      <c r="F3750" s="16" t="n">
        <v>96</v>
      </c>
      <c r="G3750" s="16" t="n">
        <v>355</v>
      </c>
      <c r="H3750" s="16" t="n">
        <v>5</v>
      </c>
    </row>
    <row r="3751" customFormat="false" ht="15" hidden="false" customHeight="false" outlineLevel="0" collapsed="false">
      <c r="A3751" s="0" t="n">
        <v>3401</v>
      </c>
      <c r="B3751" s="15" t="n">
        <v>45536</v>
      </c>
      <c r="C3751" s="0" t="n">
        <v>3</v>
      </c>
      <c r="D3751" s="16" t="n">
        <v>7279</v>
      </c>
      <c r="E3751" s="16" t="n">
        <v>10</v>
      </c>
      <c r="F3751" s="16" t="n">
        <v>89</v>
      </c>
      <c r="G3751" s="16" t="n">
        <v>426</v>
      </c>
      <c r="H3751" s="16" t="n">
        <v>5</v>
      </c>
    </row>
    <row r="3752" customFormat="false" ht="15" hidden="false" customHeight="false" outlineLevel="0" collapsed="false">
      <c r="A3752" s="0" t="n">
        <v>3401</v>
      </c>
      <c r="B3752" s="15" t="n">
        <v>45627</v>
      </c>
      <c r="C3752" s="0" t="n">
        <v>3</v>
      </c>
      <c r="D3752" s="16" t="n">
        <v>7337</v>
      </c>
      <c r="E3752" s="16" t="n">
        <v>10</v>
      </c>
      <c r="F3752" s="16" t="n">
        <v>86</v>
      </c>
      <c r="G3752" s="16" t="n">
        <v>478</v>
      </c>
      <c r="H3752" s="16" t="n">
        <v>5</v>
      </c>
    </row>
    <row r="3753" customFormat="false" ht="15" hidden="false" customHeight="false" outlineLevel="0" collapsed="false">
      <c r="A3753" s="0" t="n">
        <v>3401</v>
      </c>
      <c r="B3753" s="15" t="n">
        <v>45717</v>
      </c>
      <c r="C3753" s="0" t="n">
        <v>3</v>
      </c>
      <c r="D3753" s="16" t="n">
        <v>7384</v>
      </c>
      <c r="E3753" s="16" t="n">
        <v>10</v>
      </c>
      <c r="F3753" s="16" t="n">
        <v>90</v>
      </c>
      <c r="G3753" s="16" t="n">
        <v>242</v>
      </c>
      <c r="H3753" s="16" t="n">
        <v>0</v>
      </c>
    </row>
    <row r="3754" customFormat="false" ht="15" hidden="false" customHeight="false" outlineLevel="0" collapsed="false">
      <c r="A3754" s="0" t="n">
        <v>3401</v>
      </c>
      <c r="B3754" s="15" t="n">
        <v>45809</v>
      </c>
      <c r="C3754" s="0" t="n">
        <v>3</v>
      </c>
      <c r="D3754" s="16" t="n">
        <v>7437</v>
      </c>
      <c r="E3754" s="16" t="n">
        <v>10</v>
      </c>
      <c r="F3754" s="16" t="n">
        <v>92</v>
      </c>
      <c r="G3754" s="16" t="n">
        <v>310</v>
      </c>
      <c r="H3754" s="16" t="n">
        <v>1</v>
      </c>
    </row>
    <row r="3755" customFormat="false" ht="15" hidden="false" customHeight="false" outlineLevel="0" collapsed="false">
      <c r="A3755" s="0" t="n">
        <v>3401</v>
      </c>
      <c r="B3755" s="15" t="n">
        <v>45901</v>
      </c>
      <c r="C3755" s="0" t="n">
        <v>3</v>
      </c>
      <c r="D3755" s="16" t="n">
        <v>7466</v>
      </c>
      <c r="E3755" s="16" t="n">
        <v>11</v>
      </c>
      <c r="F3755" s="16" t="n">
        <v>93</v>
      </c>
      <c r="G3755" s="16" t="n">
        <v>361</v>
      </c>
      <c r="H3755" s="16" t="n">
        <v>2</v>
      </c>
    </row>
    <row r="3756" customFormat="false" ht="15" hidden="false" customHeight="false" outlineLevel="0" collapsed="false">
      <c r="A3756" s="0" t="n">
        <v>3401</v>
      </c>
      <c r="B3756" s="15" t="n">
        <v>45992</v>
      </c>
      <c r="C3756" s="0" t="n">
        <v>3</v>
      </c>
      <c r="D3756" s="16" t="n">
        <v>7456</v>
      </c>
      <c r="E3756" s="16" t="n">
        <v>11</v>
      </c>
      <c r="F3756" s="16" t="n">
        <v>89</v>
      </c>
      <c r="G3756" s="16" t="n">
        <v>416</v>
      </c>
      <c r="H3756" s="16" t="n">
        <v>2</v>
      </c>
    </row>
    <row r="3757" customFormat="false" ht="15" hidden="false" customHeight="false" outlineLevel="0" collapsed="false">
      <c r="A3757" s="0" t="n">
        <v>3401</v>
      </c>
      <c r="B3757" s="15" t="n">
        <v>46082</v>
      </c>
      <c r="C3757" s="0" t="n">
        <v>3</v>
      </c>
      <c r="D3757" s="16" t="n">
        <v>7507</v>
      </c>
      <c r="E3757" s="16" t="n">
        <v>13</v>
      </c>
      <c r="F3757" s="16" t="n">
        <v>96</v>
      </c>
      <c r="G3757" s="16" t="n">
        <v>205</v>
      </c>
      <c r="H3757" s="16" t="n">
        <v>2</v>
      </c>
    </row>
    <row r="3758" customFormat="false" ht="15" hidden="false" customHeight="false" outlineLevel="0" collapsed="false">
      <c r="A3758" s="0" t="n">
        <v>3401</v>
      </c>
      <c r="B3758" s="15" t="n">
        <v>46174</v>
      </c>
      <c r="C3758" s="0" t="n">
        <v>3</v>
      </c>
      <c r="D3758" s="16" t="n">
        <v>7473</v>
      </c>
      <c r="E3758" s="16" t="n">
        <v>15</v>
      </c>
      <c r="F3758" s="16" t="n">
        <v>100</v>
      </c>
      <c r="G3758" s="16" t="n">
        <v>260</v>
      </c>
      <c r="H3758" s="16" t="n">
        <v>4</v>
      </c>
    </row>
    <row r="3759" customFormat="false" ht="15" hidden="false" customHeight="false" outlineLevel="0" collapsed="false">
      <c r="A3759" s="0" t="n">
        <v>3402</v>
      </c>
      <c r="B3759" s="15" t="n">
        <v>45078</v>
      </c>
      <c r="C3759" s="0" t="n">
        <v>3</v>
      </c>
      <c r="D3759" s="16" t="n">
        <v>36</v>
      </c>
      <c r="E3759" s="16" t="n">
        <v>0</v>
      </c>
      <c r="F3759" s="16" t="n">
        <v>0</v>
      </c>
      <c r="G3759" s="16" t="n">
        <v>5</v>
      </c>
      <c r="H3759" s="16" t="n">
        <v>0</v>
      </c>
    </row>
    <row r="3760" customFormat="false" ht="15" hidden="false" customHeight="false" outlineLevel="0" collapsed="false">
      <c r="A3760" s="0" t="n">
        <v>3402</v>
      </c>
      <c r="B3760" s="15" t="n">
        <v>45170</v>
      </c>
      <c r="C3760" s="0" t="n">
        <v>3</v>
      </c>
      <c r="D3760" s="16" t="n">
        <v>36</v>
      </c>
      <c r="E3760" s="16" t="n">
        <v>0</v>
      </c>
      <c r="F3760" s="16" t="n">
        <v>0</v>
      </c>
      <c r="G3760" s="16" t="n">
        <v>5</v>
      </c>
      <c r="H3760" s="16" t="n">
        <v>0</v>
      </c>
    </row>
    <row r="3761" customFormat="false" ht="15" hidden="false" customHeight="false" outlineLevel="0" collapsed="false">
      <c r="A3761" s="0" t="n">
        <v>3402</v>
      </c>
      <c r="B3761" s="15" t="n">
        <v>45261</v>
      </c>
      <c r="C3761" s="0" t="n">
        <v>3</v>
      </c>
      <c r="D3761" s="16" t="n">
        <v>36</v>
      </c>
      <c r="E3761" s="16" t="n">
        <v>0</v>
      </c>
      <c r="F3761" s="16" t="n">
        <v>0</v>
      </c>
      <c r="G3761" s="16" t="n">
        <v>8</v>
      </c>
      <c r="H3761" s="16" t="n">
        <v>0</v>
      </c>
    </row>
    <row r="3762" customFormat="false" ht="15" hidden="false" customHeight="false" outlineLevel="0" collapsed="false">
      <c r="A3762" s="0" t="n">
        <v>3402</v>
      </c>
      <c r="B3762" s="15" t="n">
        <v>45352</v>
      </c>
      <c r="C3762" s="0" t="n">
        <v>3</v>
      </c>
      <c r="D3762" s="16" t="n">
        <v>36</v>
      </c>
      <c r="E3762" s="16" t="n">
        <v>0</v>
      </c>
      <c r="F3762" s="16" t="n">
        <v>0</v>
      </c>
      <c r="G3762" s="16" t="n">
        <v>3</v>
      </c>
      <c r="H3762" s="16" t="n">
        <v>0</v>
      </c>
    </row>
    <row r="3763" customFormat="false" ht="15" hidden="false" customHeight="false" outlineLevel="0" collapsed="false">
      <c r="A3763" s="0" t="n">
        <v>3402</v>
      </c>
      <c r="B3763" s="15" t="n">
        <v>45444</v>
      </c>
      <c r="C3763" s="0" t="n">
        <v>3</v>
      </c>
      <c r="D3763" s="16" t="n">
        <v>36</v>
      </c>
      <c r="E3763" s="16" t="n">
        <v>0</v>
      </c>
      <c r="F3763" s="16" t="n">
        <v>0</v>
      </c>
      <c r="G3763" s="16" t="n">
        <v>4</v>
      </c>
      <c r="H3763" s="16" t="n">
        <v>0</v>
      </c>
    </row>
    <row r="3764" customFormat="false" ht="15" hidden="false" customHeight="false" outlineLevel="0" collapsed="false">
      <c r="A3764" s="0" t="n">
        <v>3402</v>
      </c>
      <c r="B3764" s="15" t="n">
        <v>45536</v>
      </c>
      <c r="C3764" s="0" t="n">
        <v>3</v>
      </c>
      <c r="D3764" s="16" t="n">
        <v>37</v>
      </c>
      <c r="E3764" s="16" t="n">
        <v>0</v>
      </c>
      <c r="F3764" s="16" t="n">
        <v>0</v>
      </c>
      <c r="G3764" s="16" t="n">
        <v>4</v>
      </c>
      <c r="H3764" s="16" t="n">
        <v>0</v>
      </c>
    </row>
    <row r="3765" customFormat="false" ht="15" hidden="false" customHeight="false" outlineLevel="0" collapsed="false">
      <c r="A3765" s="0" t="n">
        <v>3402</v>
      </c>
      <c r="B3765" s="15" t="n">
        <v>45627</v>
      </c>
      <c r="C3765" s="0" t="n">
        <v>3</v>
      </c>
      <c r="D3765" s="16" t="n">
        <v>35</v>
      </c>
      <c r="E3765" s="16" t="n">
        <v>0</v>
      </c>
      <c r="F3765" s="16" t="n">
        <v>0</v>
      </c>
      <c r="G3765" s="16" t="n">
        <v>4</v>
      </c>
      <c r="H3765" s="16" t="n">
        <v>0</v>
      </c>
    </row>
    <row r="3766" customFormat="false" ht="15" hidden="false" customHeight="false" outlineLevel="0" collapsed="false">
      <c r="A3766" s="0" t="n">
        <v>3402</v>
      </c>
      <c r="B3766" s="15" t="n">
        <v>45717</v>
      </c>
      <c r="C3766" s="0" t="n">
        <v>3</v>
      </c>
      <c r="D3766" s="16" t="n">
        <v>35</v>
      </c>
      <c r="E3766" s="16" t="n">
        <v>0</v>
      </c>
      <c r="F3766" s="16" t="n">
        <v>0</v>
      </c>
      <c r="G3766" s="16" t="n">
        <v>1</v>
      </c>
      <c r="H3766" s="16" t="n">
        <v>0</v>
      </c>
    </row>
    <row r="3767" customFormat="false" ht="15" hidden="false" customHeight="false" outlineLevel="0" collapsed="false">
      <c r="A3767" s="0" t="n">
        <v>3402</v>
      </c>
      <c r="B3767" s="15" t="n">
        <v>45809</v>
      </c>
      <c r="C3767" s="0" t="n">
        <v>3</v>
      </c>
      <c r="D3767" s="16" t="n">
        <v>31</v>
      </c>
      <c r="E3767" s="16" t="n">
        <v>0</v>
      </c>
      <c r="F3767" s="16" t="n">
        <v>0</v>
      </c>
      <c r="G3767" s="16" t="n">
        <v>2</v>
      </c>
      <c r="H3767" s="16" t="n">
        <v>0</v>
      </c>
    </row>
    <row r="3768" customFormat="false" ht="15" hidden="false" customHeight="false" outlineLevel="0" collapsed="false">
      <c r="A3768" s="0" t="n">
        <v>3402</v>
      </c>
      <c r="B3768" s="15" t="n">
        <v>45901</v>
      </c>
      <c r="C3768" s="0" t="n">
        <v>3</v>
      </c>
      <c r="D3768" s="16" t="n">
        <v>30</v>
      </c>
      <c r="E3768" s="16" t="n">
        <v>0</v>
      </c>
      <c r="F3768" s="16" t="n">
        <v>0</v>
      </c>
      <c r="G3768" s="16" t="n">
        <v>2</v>
      </c>
      <c r="H3768" s="16" t="n">
        <v>0</v>
      </c>
    </row>
    <row r="3769" customFormat="false" ht="15" hidden="false" customHeight="false" outlineLevel="0" collapsed="false">
      <c r="A3769" s="0" t="n">
        <v>3402</v>
      </c>
      <c r="B3769" s="15" t="n">
        <v>45992</v>
      </c>
      <c r="C3769" s="0" t="n">
        <v>3</v>
      </c>
      <c r="D3769" s="16" t="n">
        <v>28</v>
      </c>
      <c r="E3769" s="16" t="n">
        <v>0</v>
      </c>
      <c r="F3769" s="16" t="n">
        <v>0</v>
      </c>
      <c r="G3769" s="16" t="n">
        <v>2</v>
      </c>
      <c r="H3769" s="16" t="n">
        <v>0</v>
      </c>
    </row>
    <row r="3770" customFormat="false" ht="15" hidden="false" customHeight="false" outlineLevel="0" collapsed="false">
      <c r="A3770" s="0" t="n">
        <v>3402</v>
      </c>
      <c r="B3770" s="15" t="n">
        <v>46082</v>
      </c>
      <c r="C3770" s="0" t="n">
        <v>3</v>
      </c>
      <c r="D3770" s="16" t="n">
        <v>27</v>
      </c>
      <c r="E3770" s="16" t="n">
        <v>0</v>
      </c>
      <c r="F3770" s="16" t="n">
        <v>0</v>
      </c>
      <c r="G3770" s="16" t="n">
        <v>2</v>
      </c>
      <c r="H3770" s="16" t="n">
        <v>0</v>
      </c>
    </row>
    <row r="3771" customFormat="false" ht="15" hidden="false" customHeight="false" outlineLevel="0" collapsed="false">
      <c r="A3771" s="0" t="n">
        <v>3402</v>
      </c>
      <c r="B3771" s="15" t="n">
        <v>46174</v>
      </c>
      <c r="C3771" s="0" t="n">
        <v>3</v>
      </c>
      <c r="D3771" s="16" t="n">
        <v>91</v>
      </c>
      <c r="E3771" s="16" t="n">
        <v>1</v>
      </c>
      <c r="F3771" s="16" t="n">
        <v>0</v>
      </c>
      <c r="G3771" s="16" t="n">
        <v>14</v>
      </c>
      <c r="H3771" s="16" t="n">
        <v>0</v>
      </c>
    </row>
    <row r="3772" customFormat="false" ht="15" hidden="false" customHeight="false" outlineLevel="0" collapsed="false">
      <c r="A3772" s="0" t="n">
        <v>3407</v>
      </c>
      <c r="B3772" s="15" t="n">
        <v>45078</v>
      </c>
      <c r="C3772" s="0" t="n">
        <v>1</v>
      </c>
      <c r="D3772" s="16" t="n">
        <v>749</v>
      </c>
      <c r="E3772" s="16" t="n">
        <v>1</v>
      </c>
      <c r="F3772" s="16" t="n">
        <v>6</v>
      </c>
      <c r="G3772" s="16" t="n">
        <v>34</v>
      </c>
      <c r="H3772" s="16" t="n">
        <v>0</v>
      </c>
    </row>
    <row r="3773" customFormat="false" ht="15" hidden="false" customHeight="false" outlineLevel="0" collapsed="false">
      <c r="A3773" s="0" t="n">
        <v>3407</v>
      </c>
      <c r="B3773" s="15" t="n">
        <v>45170</v>
      </c>
      <c r="C3773" s="0" t="n">
        <v>1</v>
      </c>
      <c r="D3773" s="16" t="n">
        <v>762</v>
      </c>
      <c r="E3773" s="16" t="n">
        <v>1</v>
      </c>
      <c r="F3773" s="16" t="n">
        <v>6</v>
      </c>
      <c r="G3773" s="16" t="n">
        <v>41</v>
      </c>
      <c r="H3773" s="16" t="n">
        <v>0</v>
      </c>
    </row>
    <row r="3774" customFormat="false" ht="15" hidden="false" customHeight="false" outlineLevel="0" collapsed="false">
      <c r="A3774" s="0" t="n">
        <v>3407</v>
      </c>
      <c r="B3774" s="15" t="n">
        <v>45261</v>
      </c>
      <c r="C3774" s="0" t="n">
        <v>1</v>
      </c>
      <c r="D3774" s="16" t="n">
        <v>758</v>
      </c>
      <c r="E3774" s="16" t="n">
        <v>1</v>
      </c>
      <c r="F3774" s="16" t="n">
        <v>7</v>
      </c>
      <c r="G3774" s="16" t="n">
        <v>48</v>
      </c>
      <c r="H3774" s="16" t="n">
        <v>0</v>
      </c>
    </row>
    <row r="3775" customFormat="false" ht="15" hidden="false" customHeight="false" outlineLevel="0" collapsed="false">
      <c r="A3775" s="0" t="n">
        <v>3407</v>
      </c>
      <c r="B3775" s="15" t="n">
        <v>45352</v>
      </c>
      <c r="C3775" s="0" t="n">
        <v>1</v>
      </c>
      <c r="D3775" s="16" t="n">
        <v>771</v>
      </c>
      <c r="E3775" s="16" t="n">
        <v>1</v>
      </c>
      <c r="F3775" s="16" t="n">
        <v>6</v>
      </c>
      <c r="G3775" s="16" t="n">
        <v>20</v>
      </c>
      <c r="H3775" s="16" t="n">
        <v>0</v>
      </c>
    </row>
    <row r="3776" customFormat="false" ht="15" hidden="false" customHeight="false" outlineLevel="0" collapsed="false">
      <c r="A3776" s="0" t="n">
        <v>3407</v>
      </c>
      <c r="B3776" s="15" t="n">
        <v>45444</v>
      </c>
      <c r="C3776" s="0" t="n">
        <v>1</v>
      </c>
      <c r="D3776" s="16" t="n">
        <v>778</v>
      </c>
      <c r="E3776" s="16" t="n">
        <v>2</v>
      </c>
      <c r="F3776" s="16" t="n">
        <v>6</v>
      </c>
      <c r="G3776" s="16" t="n">
        <v>25</v>
      </c>
      <c r="H3776" s="16" t="n">
        <v>1</v>
      </c>
    </row>
    <row r="3777" customFormat="false" ht="15" hidden="false" customHeight="false" outlineLevel="0" collapsed="false">
      <c r="A3777" s="0" t="n">
        <v>3407</v>
      </c>
      <c r="B3777" s="15" t="n">
        <v>45536</v>
      </c>
      <c r="C3777" s="0" t="n">
        <v>1</v>
      </c>
      <c r="D3777" s="16" t="n">
        <v>778</v>
      </c>
      <c r="E3777" s="16" t="n">
        <v>2</v>
      </c>
      <c r="F3777" s="16" t="n">
        <v>6</v>
      </c>
      <c r="G3777" s="16" t="n">
        <v>29</v>
      </c>
      <c r="H3777" s="16" t="n">
        <v>1</v>
      </c>
    </row>
    <row r="3778" customFormat="false" ht="15" hidden="false" customHeight="false" outlineLevel="0" collapsed="false">
      <c r="A3778" s="0" t="n">
        <v>3407</v>
      </c>
      <c r="B3778" s="15" t="n">
        <v>45627</v>
      </c>
      <c r="C3778" s="0" t="n">
        <v>1</v>
      </c>
      <c r="D3778" s="16" t="n">
        <v>762</v>
      </c>
      <c r="E3778" s="16" t="n">
        <v>2</v>
      </c>
      <c r="F3778" s="16" t="n">
        <v>8</v>
      </c>
      <c r="G3778" s="16" t="n">
        <v>33</v>
      </c>
      <c r="H3778" s="16" t="n">
        <v>1</v>
      </c>
    </row>
    <row r="3779" customFormat="false" ht="15" hidden="false" customHeight="false" outlineLevel="0" collapsed="false">
      <c r="A3779" s="0" t="n">
        <v>3407</v>
      </c>
      <c r="B3779" s="15" t="n">
        <v>45717</v>
      </c>
      <c r="C3779" s="0" t="n">
        <v>1</v>
      </c>
      <c r="D3779" s="16" t="n">
        <v>757</v>
      </c>
      <c r="E3779" s="16" t="n">
        <v>2</v>
      </c>
      <c r="F3779" s="16" t="n">
        <v>7</v>
      </c>
      <c r="G3779" s="16" t="n">
        <v>14</v>
      </c>
      <c r="H3779" s="16" t="n">
        <v>1</v>
      </c>
    </row>
    <row r="3780" customFormat="false" ht="15" hidden="false" customHeight="false" outlineLevel="0" collapsed="false">
      <c r="A3780" s="0" t="n">
        <v>3407</v>
      </c>
      <c r="B3780" s="15" t="n">
        <v>45809</v>
      </c>
      <c r="C3780" s="0" t="n">
        <v>1</v>
      </c>
      <c r="D3780" s="16" t="n">
        <v>763</v>
      </c>
      <c r="E3780" s="16" t="n">
        <v>2</v>
      </c>
      <c r="F3780" s="16" t="n">
        <v>8</v>
      </c>
      <c r="G3780" s="16" t="n">
        <v>19</v>
      </c>
      <c r="H3780" s="16" t="n">
        <v>1</v>
      </c>
    </row>
    <row r="3781" customFormat="false" ht="15" hidden="false" customHeight="false" outlineLevel="0" collapsed="false">
      <c r="A3781" s="0" t="n">
        <v>3407</v>
      </c>
      <c r="B3781" s="15" t="n">
        <v>45901</v>
      </c>
      <c r="C3781" s="0" t="n">
        <v>1</v>
      </c>
      <c r="D3781" s="16" t="n">
        <v>734</v>
      </c>
      <c r="E3781" s="16" t="n">
        <v>2</v>
      </c>
      <c r="F3781" s="16" t="n">
        <v>8</v>
      </c>
      <c r="G3781" s="16" t="n">
        <v>22</v>
      </c>
      <c r="H3781" s="16" t="n">
        <v>1</v>
      </c>
    </row>
    <row r="3782" customFormat="false" ht="15" hidden="false" customHeight="false" outlineLevel="0" collapsed="false">
      <c r="A3782" s="0" t="n">
        <v>3407</v>
      </c>
      <c r="B3782" s="15" t="n">
        <v>45992</v>
      </c>
      <c r="C3782" s="0" t="n">
        <v>1</v>
      </c>
      <c r="D3782" s="16" t="n">
        <v>742</v>
      </c>
      <c r="E3782" s="16" t="n">
        <v>2</v>
      </c>
      <c r="F3782" s="16" t="n">
        <v>9</v>
      </c>
      <c r="G3782" s="16" t="n">
        <v>27</v>
      </c>
      <c r="H3782" s="16" t="n">
        <v>1</v>
      </c>
    </row>
    <row r="3783" customFormat="false" ht="15" hidden="false" customHeight="false" outlineLevel="0" collapsed="false">
      <c r="A3783" s="0" t="n">
        <v>3407</v>
      </c>
      <c r="B3783" s="15" t="n">
        <v>46082</v>
      </c>
      <c r="C3783" s="0" t="n">
        <v>1</v>
      </c>
      <c r="D3783" s="16" t="n">
        <v>739</v>
      </c>
      <c r="E3783" s="16" t="n">
        <v>2</v>
      </c>
      <c r="F3783" s="16" t="n">
        <v>9</v>
      </c>
      <c r="G3783" s="16" t="n">
        <v>15</v>
      </c>
      <c r="H3783" s="16" t="n">
        <v>1</v>
      </c>
    </row>
    <row r="3784" customFormat="false" ht="15" hidden="false" customHeight="false" outlineLevel="0" collapsed="false">
      <c r="A3784" s="0" t="n">
        <v>3407</v>
      </c>
      <c r="B3784" s="15" t="n">
        <v>46174</v>
      </c>
      <c r="C3784" s="0" t="n">
        <v>1</v>
      </c>
      <c r="D3784" s="16" t="n">
        <v>735</v>
      </c>
      <c r="E3784" s="16" t="n">
        <v>2</v>
      </c>
      <c r="F3784" s="16" t="n">
        <v>9</v>
      </c>
      <c r="G3784" s="16" t="n">
        <v>16</v>
      </c>
      <c r="H3784" s="16" t="n">
        <v>1</v>
      </c>
    </row>
    <row r="3785" customFormat="false" ht="15" hidden="false" customHeight="false" outlineLevel="0" collapsed="false">
      <c r="A3785" s="0" t="n">
        <v>3409</v>
      </c>
      <c r="B3785" s="15" t="n">
        <v>45078</v>
      </c>
      <c r="C3785" s="0" t="n">
        <v>2</v>
      </c>
      <c r="D3785" s="16" t="n">
        <v>1674</v>
      </c>
      <c r="E3785" s="16" t="n">
        <v>2</v>
      </c>
      <c r="F3785" s="16" t="n">
        <v>24</v>
      </c>
      <c r="G3785" s="16" t="n">
        <v>62</v>
      </c>
      <c r="H3785" s="16" t="n">
        <v>0</v>
      </c>
    </row>
    <row r="3786" customFormat="false" ht="15" hidden="false" customHeight="false" outlineLevel="0" collapsed="false">
      <c r="A3786" s="0" t="n">
        <v>3409</v>
      </c>
      <c r="B3786" s="15" t="n">
        <v>45170</v>
      </c>
      <c r="C3786" s="0" t="n">
        <v>2</v>
      </c>
      <c r="D3786" s="16" t="n">
        <v>1672</v>
      </c>
      <c r="E3786" s="16" t="n">
        <v>2</v>
      </c>
      <c r="F3786" s="16" t="n">
        <v>23</v>
      </c>
      <c r="G3786" s="16" t="n">
        <v>75</v>
      </c>
      <c r="H3786" s="16" t="n">
        <v>0</v>
      </c>
    </row>
    <row r="3787" customFormat="false" ht="15" hidden="false" customHeight="false" outlineLevel="0" collapsed="false">
      <c r="A3787" s="0" t="n">
        <v>3409</v>
      </c>
      <c r="B3787" s="15" t="n">
        <v>45261</v>
      </c>
      <c r="C3787" s="0" t="n">
        <v>2</v>
      </c>
      <c r="D3787" s="16" t="n">
        <v>1677</v>
      </c>
      <c r="E3787" s="16" t="n">
        <v>2</v>
      </c>
      <c r="F3787" s="16" t="n">
        <v>22</v>
      </c>
      <c r="G3787" s="16" t="n">
        <v>92</v>
      </c>
      <c r="H3787" s="16" t="n">
        <v>0</v>
      </c>
    </row>
    <row r="3788" customFormat="false" ht="15" hidden="false" customHeight="false" outlineLevel="0" collapsed="false">
      <c r="A3788" s="0" t="n">
        <v>3409</v>
      </c>
      <c r="B3788" s="15" t="n">
        <v>45352</v>
      </c>
      <c r="C3788" s="0" t="n">
        <v>2</v>
      </c>
      <c r="D3788" s="16" t="n">
        <v>1692</v>
      </c>
      <c r="E3788" s="16" t="n">
        <v>1</v>
      </c>
      <c r="F3788" s="16" t="n">
        <v>21</v>
      </c>
      <c r="G3788" s="16" t="n">
        <v>56</v>
      </c>
      <c r="H3788" s="16" t="n">
        <v>0</v>
      </c>
    </row>
    <row r="3789" customFormat="false" ht="15" hidden="false" customHeight="false" outlineLevel="0" collapsed="false">
      <c r="A3789" s="0" t="n">
        <v>3409</v>
      </c>
      <c r="B3789" s="15" t="n">
        <v>45444</v>
      </c>
      <c r="C3789" s="0" t="n">
        <v>2</v>
      </c>
      <c r="D3789" s="16" t="n">
        <v>1697</v>
      </c>
      <c r="E3789" s="16" t="n">
        <v>1</v>
      </c>
      <c r="F3789" s="16" t="n">
        <v>19</v>
      </c>
      <c r="G3789" s="16" t="n">
        <v>68</v>
      </c>
      <c r="H3789" s="16" t="n">
        <v>0</v>
      </c>
    </row>
    <row r="3790" customFormat="false" ht="15" hidden="false" customHeight="false" outlineLevel="0" collapsed="false">
      <c r="A3790" s="0" t="n">
        <v>3409</v>
      </c>
      <c r="B3790" s="15" t="n">
        <v>45536</v>
      </c>
      <c r="C3790" s="0" t="n">
        <v>2</v>
      </c>
      <c r="D3790" s="16" t="n">
        <v>1692</v>
      </c>
      <c r="E3790" s="16" t="n">
        <v>1</v>
      </c>
      <c r="F3790" s="16" t="n">
        <v>18</v>
      </c>
      <c r="G3790" s="16" t="n">
        <v>74</v>
      </c>
      <c r="H3790" s="16" t="n">
        <v>0</v>
      </c>
    </row>
    <row r="3791" customFormat="false" ht="15" hidden="false" customHeight="false" outlineLevel="0" collapsed="false">
      <c r="A3791" s="0" t="n">
        <v>3409</v>
      </c>
      <c r="B3791" s="15" t="n">
        <v>45627</v>
      </c>
      <c r="C3791" s="0" t="n">
        <v>2</v>
      </c>
      <c r="D3791" s="16" t="n">
        <v>1691</v>
      </c>
      <c r="E3791" s="16" t="n">
        <v>2</v>
      </c>
      <c r="F3791" s="16" t="n">
        <v>15</v>
      </c>
      <c r="G3791" s="16" t="n">
        <v>82</v>
      </c>
      <c r="H3791" s="16" t="n">
        <v>1</v>
      </c>
    </row>
    <row r="3792" customFormat="false" ht="15" hidden="false" customHeight="false" outlineLevel="0" collapsed="false">
      <c r="A3792" s="0" t="n">
        <v>3409</v>
      </c>
      <c r="B3792" s="15" t="n">
        <v>45717</v>
      </c>
      <c r="C3792" s="0" t="n">
        <v>2</v>
      </c>
      <c r="D3792" s="16" t="n">
        <v>1699</v>
      </c>
      <c r="E3792" s="16" t="n">
        <v>3</v>
      </c>
      <c r="F3792" s="16" t="n">
        <v>15</v>
      </c>
      <c r="G3792" s="16" t="n">
        <v>31</v>
      </c>
      <c r="H3792" s="16" t="n">
        <v>1</v>
      </c>
    </row>
    <row r="3793" customFormat="false" ht="15" hidden="false" customHeight="false" outlineLevel="0" collapsed="false">
      <c r="A3793" s="0" t="n">
        <v>3409</v>
      </c>
      <c r="B3793" s="15" t="n">
        <v>45809</v>
      </c>
      <c r="C3793" s="0" t="n">
        <v>2</v>
      </c>
      <c r="D3793" s="16" t="n">
        <v>1710</v>
      </c>
      <c r="E3793" s="16" t="n">
        <v>3</v>
      </c>
      <c r="F3793" s="16" t="n">
        <v>14</v>
      </c>
      <c r="G3793" s="16" t="n">
        <v>41</v>
      </c>
      <c r="H3793" s="16" t="n">
        <v>1</v>
      </c>
    </row>
    <row r="3794" customFormat="false" ht="15" hidden="false" customHeight="false" outlineLevel="0" collapsed="false">
      <c r="A3794" s="0" t="n">
        <v>3409</v>
      </c>
      <c r="B3794" s="15" t="n">
        <v>45901</v>
      </c>
      <c r="C3794" s="0" t="n">
        <v>2</v>
      </c>
      <c r="D3794" s="16" t="n">
        <v>1715</v>
      </c>
      <c r="E3794" s="16" t="n">
        <v>4</v>
      </c>
      <c r="F3794" s="16" t="n">
        <v>14</v>
      </c>
      <c r="G3794" s="16" t="n">
        <v>54</v>
      </c>
      <c r="H3794" s="16" t="n">
        <v>2</v>
      </c>
    </row>
    <row r="3795" customFormat="false" ht="15" hidden="false" customHeight="false" outlineLevel="0" collapsed="false">
      <c r="A3795" s="0" t="n">
        <v>3409</v>
      </c>
      <c r="B3795" s="15" t="n">
        <v>45992</v>
      </c>
      <c r="C3795" s="0" t="n">
        <v>2</v>
      </c>
      <c r="D3795" s="16" t="n">
        <v>1726</v>
      </c>
      <c r="E3795" s="16" t="n">
        <v>4</v>
      </c>
      <c r="F3795" s="16" t="n">
        <v>15</v>
      </c>
      <c r="G3795" s="16" t="n">
        <v>62</v>
      </c>
      <c r="H3795" s="16" t="n">
        <v>2</v>
      </c>
    </row>
    <row r="3796" customFormat="false" ht="15" hidden="false" customHeight="false" outlineLevel="0" collapsed="false">
      <c r="A3796" s="0" t="n">
        <v>3409</v>
      </c>
      <c r="B3796" s="15" t="n">
        <v>46082</v>
      </c>
      <c r="C3796" s="0" t="n">
        <v>2</v>
      </c>
      <c r="D3796" s="16" t="n">
        <v>1728</v>
      </c>
      <c r="E3796" s="16" t="n">
        <v>5</v>
      </c>
      <c r="F3796" s="16" t="n">
        <v>14</v>
      </c>
      <c r="G3796" s="16" t="n">
        <v>43</v>
      </c>
      <c r="H3796" s="16" t="n">
        <v>2</v>
      </c>
    </row>
    <row r="3797" customFormat="false" ht="15" hidden="false" customHeight="false" outlineLevel="0" collapsed="false">
      <c r="A3797" s="0" t="n">
        <v>3409</v>
      </c>
      <c r="B3797" s="15" t="n">
        <v>46174</v>
      </c>
      <c r="C3797" s="0" t="n">
        <v>2</v>
      </c>
      <c r="D3797" s="16" t="n">
        <v>1733</v>
      </c>
      <c r="E3797" s="16" t="n">
        <v>5</v>
      </c>
      <c r="F3797" s="16" t="n">
        <v>18</v>
      </c>
      <c r="G3797" s="16" t="n">
        <v>57</v>
      </c>
      <c r="H3797" s="16" t="n">
        <v>2</v>
      </c>
    </row>
    <row r="3798" customFormat="false" ht="15" hidden="false" customHeight="false" outlineLevel="0" collapsed="false">
      <c r="A3798" s="0" t="n">
        <v>3414</v>
      </c>
      <c r="B3798" s="15" t="n">
        <v>45078</v>
      </c>
      <c r="C3798" s="0" t="n">
        <v>1</v>
      </c>
      <c r="D3798" s="16" t="n">
        <v>2183</v>
      </c>
      <c r="E3798" s="16" t="n">
        <v>1</v>
      </c>
      <c r="F3798" s="16" t="n">
        <v>43</v>
      </c>
      <c r="G3798" s="16" t="n">
        <v>90</v>
      </c>
      <c r="H3798" s="16" t="n">
        <v>0</v>
      </c>
    </row>
    <row r="3799" customFormat="false" ht="15" hidden="false" customHeight="false" outlineLevel="0" collapsed="false">
      <c r="A3799" s="0" t="n">
        <v>3414</v>
      </c>
      <c r="B3799" s="15" t="n">
        <v>45170</v>
      </c>
      <c r="C3799" s="0" t="n">
        <v>1</v>
      </c>
      <c r="D3799" s="16" t="n">
        <v>2185</v>
      </c>
      <c r="E3799" s="16" t="n">
        <v>1</v>
      </c>
      <c r="F3799" s="16" t="n">
        <v>42</v>
      </c>
      <c r="G3799" s="16" t="n">
        <v>106</v>
      </c>
      <c r="H3799" s="16" t="n">
        <v>0</v>
      </c>
    </row>
    <row r="3800" customFormat="false" ht="15" hidden="false" customHeight="false" outlineLevel="0" collapsed="false">
      <c r="A3800" s="0" t="n">
        <v>3414</v>
      </c>
      <c r="B3800" s="15" t="n">
        <v>45261</v>
      </c>
      <c r="C3800" s="0" t="n">
        <v>1</v>
      </c>
      <c r="D3800" s="16" t="n">
        <v>2183</v>
      </c>
      <c r="E3800" s="16" t="n">
        <v>1</v>
      </c>
      <c r="F3800" s="16" t="n">
        <v>42</v>
      </c>
      <c r="G3800" s="16" t="n">
        <v>127</v>
      </c>
      <c r="H3800" s="16" t="n">
        <v>0</v>
      </c>
    </row>
    <row r="3801" customFormat="false" ht="15" hidden="false" customHeight="false" outlineLevel="0" collapsed="false">
      <c r="A3801" s="0" t="n">
        <v>3414</v>
      </c>
      <c r="B3801" s="15" t="n">
        <v>45352</v>
      </c>
      <c r="C3801" s="0" t="n">
        <v>1</v>
      </c>
      <c r="D3801" s="16" t="n">
        <v>2216</v>
      </c>
      <c r="E3801" s="16" t="n">
        <v>1</v>
      </c>
      <c r="F3801" s="16" t="n">
        <v>43</v>
      </c>
      <c r="G3801" s="16" t="n">
        <v>74</v>
      </c>
      <c r="H3801" s="16" t="n">
        <v>0</v>
      </c>
    </row>
    <row r="3802" customFormat="false" ht="15" hidden="false" customHeight="false" outlineLevel="0" collapsed="false">
      <c r="A3802" s="0" t="n">
        <v>3414</v>
      </c>
      <c r="B3802" s="15" t="n">
        <v>45444</v>
      </c>
      <c r="C3802" s="0" t="n">
        <v>1</v>
      </c>
      <c r="D3802" s="16" t="n">
        <v>2217</v>
      </c>
      <c r="E3802" s="16" t="n">
        <v>1</v>
      </c>
      <c r="F3802" s="16" t="n">
        <v>42</v>
      </c>
      <c r="G3802" s="16" t="n">
        <v>87</v>
      </c>
      <c r="H3802" s="16" t="n">
        <v>0</v>
      </c>
    </row>
    <row r="3803" customFormat="false" ht="15" hidden="false" customHeight="false" outlineLevel="0" collapsed="false">
      <c r="A3803" s="0" t="n">
        <v>3414</v>
      </c>
      <c r="B3803" s="15" t="n">
        <v>45536</v>
      </c>
      <c r="C3803" s="0" t="n">
        <v>1</v>
      </c>
      <c r="D3803" s="16" t="n">
        <v>2217</v>
      </c>
      <c r="E3803" s="16" t="n">
        <v>1</v>
      </c>
      <c r="F3803" s="16" t="n">
        <v>41</v>
      </c>
      <c r="G3803" s="16" t="n">
        <v>99</v>
      </c>
      <c r="H3803" s="16" t="n">
        <v>0</v>
      </c>
    </row>
    <row r="3804" customFormat="false" ht="15" hidden="false" customHeight="false" outlineLevel="0" collapsed="false">
      <c r="A3804" s="0" t="n">
        <v>3414</v>
      </c>
      <c r="B3804" s="15" t="n">
        <v>45627</v>
      </c>
      <c r="C3804" s="0" t="n">
        <v>1</v>
      </c>
      <c r="D3804" s="16" t="n">
        <v>2205</v>
      </c>
      <c r="E3804" s="16" t="n">
        <v>2</v>
      </c>
      <c r="F3804" s="16" t="n">
        <v>41</v>
      </c>
      <c r="G3804" s="16" t="n">
        <v>113</v>
      </c>
      <c r="H3804" s="16" t="n">
        <v>1</v>
      </c>
    </row>
    <row r="3805" customFormat="false" ht="15" hidden="false" customHeight="false" outlineLevel="0" collapsed="false">
      <c r="A3805" s="0" t="n">
        <v>3414</v>
      </c>
      <c r="B3805" s="15" t="n">
        <v>45717</v>
      </c>
      <c r="C3805" s="0" t="n">
        <v>1</v>
      </c>
      <c r="D3805" s="16" t="n">
        <v>2216</v>
      </c>
      <c r="E3805" s="16" t="n">
        <v>2</v>
      </c>
      <c r="F3805" s="16" t="n">
        <v>43</v>
      </c>
      <c r="G3805" s="16" t="n">
        <v>54</v>
      </c>
      <c r="H3805" s="16" t="n">
        <v>0</v>
      </c>
    </row>
    <row r="3806" customFormat="false" ht="15" hidden="false" customHeight="false" outlineLevel="0" collapsed="false">
      <c r="A3806" s="0" t="n">
        <v>3414</v>
      </c>
      <c r="B3806" s="15" t="n">
        <v>45809</v>
      </c>
      <c r="C3806" s="0" t="n">
        <v>1</v>
      </c>
      <c r="D3806" s="16" t="n">
        <v>2211</v>
      </c>
      <c r="E3806" s="16" t="n">
        <v>2</v>
      </c>
      <c r="F3806" s="16" t="n">
        <v>43</v>
      </c>
      <c r="G3806" s="16" t="n">
        <v>68</v>
      </c>
      <c r="H3806" s="16" t="n">
        <v>0</v>
      </c>
    </row>
    <row r="3807" customFormat="false" ht="15" hidden="false" customHeight="false" outlineLevel="0" collapsed="false">
      <c r="A3807" s="0" t="n">
        <v>3414</v>
      </c>
      <c r="B3807" s="15" t="n">
        <v>45901</v>
      </c>
      <c r="C3807" s="0" t="n">
        <v>1</v>
      </c>
      <c r="D3807" s="16" t="n">
        <v>2234</v>
      </c>
      <c r="E3807" s="16" t="n">
        <v>2</v>
      </c>
      <c r="F3807" s="16" t="n">
        <v>41</v>
      </c>
      <c r="G3807" s="16" t="n">
        <v>80</v>
      </c>
      <c r="H3807" s="16" t="n">
        <v>0</v>
      </c>
    </row>
    <row r="3808" customFormat="false" ht="15" hidden="false" customHeight="false" outlineLevel="0" collapsed="false">
      <c r="A3808" s="0" t="n">
        <v>3414</v>
      </c>
      <c r="B3808" s="15" t="n">
        <v>45992</v>
      </c>
      <c r="C3808" s="0" t="n">
        <v>1</v>
      </c>
      <c r="D3808" s="16" t="n">
        <v>2233</v>
      </c>
      <c r="E3808" s="16" t="n">
        <v>2</v>
      </c>
      <c r="F3808" s="16" t="n">
        <v>40</v>
      </c>
      <c r="G3808" s="16" t="n">
        <v>90</v>
      </c>
      <c r="H3808" s="16" t="n">
        <v>0</v>
      </c>
    </row>
    <row r="3809" customFormat="false" ht="15" hidden="false" customHeight="false" outlineLevel="0" collapsed="false">
      <c r="A3809" s="0" t="n">
        <v>3414</v>
      </c>
      <c r="B3809" s="15" t="n">
        <v>46082</v>
      </c>
      <c r="C3809" s="0" t="n">
        <v>1</v>
      </c>
      <c r="D3809" s="16" t="n">
        <v>2239</v>
      </c>
      <c r="E3809" s="16" t="n">
        <v>2</v>
      </c>
      <c r="F3809" s="16" t="n">
        <v>38</v>
      </c>
      <c r="G3809" s="16" t="n">
        <v>41</v>
      </c>
      <c r="H3809" s="16" t="n">
        <v>0</v>
      </c>
    </row>
    <row r="3810" customFormat="false" ht="15" hidden="false" customHeight="false" outlineLevel="0" collapsed="false">
      <c r="A3810" s="0" t="n">
        <v>3414</v>
      </c>
      <c r="B3810" s="15" t="n">
        <v>46174</v>
      </c>
      <c r="C3810" s="0" t="n">
        <v>1</v>
      </c>
      <c r="D3810" s="16" t="n">
        <v>2234</v>
      </c>
      <c r="E3810" s="16" t="n">
        <v>2</v>
      </c>
      <c r="F3810" s="16" t="n">
        <v>38</v>
      </c>
      <c r="G3810" s="16" t="n">
        <v>56</v>
      </c>
      <c r="H3810" s="16" t="n">
        <v>0</v>
      </c>
    </row>
    <row r="3811" customFormat="false" ht="15" hidden="false" customHeight="false" outlineLevel="0" collapsed="false">
      <c r="A3811" s="0" t="n">
        <v>3418</v>
      </c>
      <c r="B3811" s="15" t="n">
        <v>45078</v>
      </c>
      <c r="C3811" s="0" t="n">
        <v>2</v>
      </c>
      <c r="D3811" s="16" t="n">
        <v>4221</v>
      </c>
      <c r="E3811" s="16" t="n">
        <v>2</v>
      </c>
      <c r="F3811" s="16" t="n">
        <v>51</v>
      </c>
      <c r="G3811" s="16" t="n">
        <v>156</v>
      </c>
      <c r="H3811" s="16" t="n">
        <v>2</v>
      </c>
    </row>
    <row r="3812" customFormat="false" ht="15" hidden="false" customHeight="false" outlineLevel="0" collapsed="false">
      <c r="A3812" s="0" t="n">
        <v>3418</v>
      </c>
      <c r="B3812" s="15" t="n">
        <v>45170</v>
      </c>
      <c r="C3812" s="0" t="n">
        <v>2</v>
      </c>
      <c r="D3812" s="16" t="n">
        <v>4249</v>
      </c>
      <c r="E3812" s="16" t="n">
        <v>2</v>
      </c>
      <c r="F3812" s="16" t="n">
        <v>51</v>
      </c>
      <c r="G3812" s="16" t="n">
        <v>190</v>
      </c>
      <c r="H3812" s="16" t="n">
        <v>2</v>
      </c>
    </row>
    <row r="3813" customFormat="false" ht="15" hidden="false" customHeight="false" outlineLevel="0" collapsed="false">
      <c r="A3813" s="0" t="n">
        <v>3418</v>
      </c>
      <c r="B3813" s="15" t="n">
        <v>45261</v>
      </c>
      <c r="C3813" s="0" t="n">
        <v>2</v>
      </c>
      <c r="D3813" s="16" t="n">
        <v>4258</v>
      </c>
      <c r="E3813" s="16" t="n">
        <v>3</v>
      </c>
      <c r="F3813" s="16" t="n">
        <v>50</v>
      </c>
      <c r="G3813" s="16" t="n">
        <v>224</v>
      </c>
      <c r="H3813" s="16" t="n">
        <v>3</v>
      </c>
    </row>
    <row r="3814" customFormat="false" ht="15" hidden="false" customHeight="false" outlineLevel="0" collapsed="false">
      <c r="A3814" s="0" t="n">
        <v>3418</v>
      </c>
      <c r="B3814" s="15" t="n">
        <v>45352</v>
      </c>
      <c r="C3814" s="0" t="n">
        <v>2</v>
      </c>
      <c r="D3814" s="16" t="n">
        <v>4312</v>
      </c>
      <c r="E3814" s="16" t="n">
        <v>3</v>
      </c>
      <c r="F3814" s="16" t="n">
        <v>47</v>
      </c>
      <c r="G3814" s="16" t="n">
        <v>138</v>
      </c>
      <c r="H3814" s="16" t="n">
        <v>3</v>
      </c>
    </row>
    <row r="3815" customFormat="false" ht="15" hidden="false" customHeight="false" outlineLevel="0" collapsed="false">
      <c r="A3815" s="0" t="n">
        <v>3418</v>
      </c>
      <c r="B3815" s="15" t="n">
        <v>45444</v>
      </c>
      <c r="C3815" s="0" t="n">
        <v>2</v>
      </c>
      <c r="D3815" s="16" t="n">
        <v>4319</v>
      </c>
      <c r="E3815" s="16" t="n">
        <v>2</v>
      </c>
      <c r="F3815" s="16" t="n">
        <v>46</v>
      </c>
      <c r="G3815" s="16" t="n">
        <v>182</v>
      </c>
      <c r="H3815" s="16" t="n">
        <v>2</v>
      </c>
    </row>
    <row r="3816" customFormat="false" ht="15" hidden="false" customHeight="false" outlineLevel="0" collapsed="false">
      <c r="A3816" s="0" t="n">
        <v>3418</v>
      </c>
      <c r="B3816" s="15" t="n">
        <v>45536</v>
      </c>
      <c r="C3816" s="0" t="n">
        <v>2</v>
      </c>
      <c r="D3816" s="16" t="n">
        <v>4340</v>
      </c>
      <c r="E3816" s="16" t="n">
        <v>2</v>
      </c>
      <c r="F3816" s="16" t="n">
        <v>47</v>
      </c>
      <c r="G3816" s="16" t="n">
        <v>219</v>
      </c>
      <c r="H3816" s="16" t="n">
        <v>2</v>
      </c>
    </row>
    <row r="3817" customFormat="false" ht="15" hidden="false" customHeight="false" outlineLevel="0" collapsed="false">
      <c r="A3817" s="0" t="n">
        <v>3418</v>
      </c>
      <c r="B3817" s="15" t="n">
        <v>45627</v>
      </c>
      <c r="C3817" s="0" t="n">
        <v>2</v>
      </c>
      <c r="D3817" s="16" t="n">
        <v>4355</v>
      </c>
      <c r="E3817" s="16" t="n">
        <v>3</v>
      </c>
      <c r="F3817" s="16" t="n">
        <v>49</v>
      </c>
      <c r="G3817" s="16" t="n">
        <v>261</v>
      </c>
      <c r="H3817" s="16" t="n">
        <v>3</v>
      </c>
    </row>
    <row r="3818" customFormat="false" ht="15" hidden="false" customHeight="false" outlineLevel="0" collapsed="false">
      <c r="A3818" s="0" t="n">
        <v>3418</v>
      </c>
      <c r="B3818" s="15" t="n">
        <v>45717</v>
      </c>
      <c r="C3818" s="0" t="n">
        <v>2</v>
      </c>
      <c r="D3818" s="16" t="n">
        <v>4362</v>
      </c>
      <c r="E3818" s="16" t="n">
        <v>3</v>
      </c>
      <c r="F3818" s="16" t="n">
        <v>53</v>
      </c>
      <c r="G3818" s="16" t="n">
        <v>160</v>
      </c>
      <c r="H3818" s="16" t="n">
        <v>1</v>
      </c>
    </row>
    <row r="3819" customFormat="false" ht="15" hidden="false" customHeight="false" outlineLevel="0" collapsed="false">
      <c r="A3819" s="0" t="n">
        <v>3418</v>
      </c>
      <c r="B3819" s="15" t="n">
        <v>45809</v>
      </c>
      <c r="C3819" s="0" t="n">
        <v>2</v>
      </c>
      <c r="D3819" s="16" t="n">
        <v>4345</v>
      </c>
      <c r="E3819" s="16" t="n">
        <v>4</v>
      </c>
      <c r="F3819" s="16" t="n">
        <v>53</v>
      </c>
      <c r="G3819" s="16" t="n">
        <v>202</v>
      </c>
      <c r="H3819" s="16" t="n">
        <v>2</v>
      </c>
    </row>
    <row r="3820" customFormat="false" ht="15" hidden="false" customHeight="false" outlineLevel="0" collapsed="false">
      <c r="A3820" s="0" t="n">
        <v>3418</v>
      </c>
      <c r="B3820" s="15" t="n">
        <v>45901</v>
      </c>
      <c r="C3820" s="0" t="n">
        <v>2</v>
      </c>
      <c r="D3820" s="16" t="n">
        <v>4331</v>
      </c>
      <c r="E3820" s="16" t="n">
        <v>4</v>
      </c>
      <c r="F3820" s="16" t="n">
        <v>52</v>
      </c>
      <c r="G3820" s="16" t="n">
        <v>228</v>
      </c>
      <c r="H3820" s="16" t="n">
        <v>2</v>
      </c>
    </row>
    <row r="3821" customFormat="false" ht="15" hidden="false" customHeight="false" outlineLevel="0" collapsed="false">
      <c r="A3821" s="0" t="n">
        <v>3418</v>
      </c>
      <c r="B3821" s="15" t="n">
        <v>45992</v>
      </c>
      <c r="C3821" s="0" t="n">
        <v>2</v>
      </c>
      <c r="D3821" s="16" t="n">
        <v>4329</v>
      </c>
      <c r="E3821" s="16" t="n">
        <v>4</v>
      </c>
      <c r="F3821" s="16" t="n">
        <v>51</v>
      </c>
      <c r="G3821" s="16" t="n">
        <v>261</v>
      </c>
      <c r="H3821" s="16" t="n">
        <v>3</v>
      </c>
    </row>
    <row r="3822" customFormat="false" ht="15" hidden="false" customHeight="false" outlineLevel="0" collapsed="false">
      <c r="A3822" s="0" t="n">
        <v>3418</v>
      </c>
      <c r="B3822" s="15" t="n">
        <v>46082</v>
      </c>
      <c r="C3822" s="0" t="n">
        <v>2</v>
      </c>
      <c r="D3822" s="16" t="n">
        <v>4355</v>
      </c>
      <c r="E3822" s="16" t="n">
        <v>4</v>
      </c>
      <c r="F3822" s="16" t="n">
        <v>52</v>
      </c>
      <c r="G3822" s="16" t="n">
        <v>143</v>
      </c>
      <c r="H3822" s="16" t="n">
        <v>2</v>
      </c>
    </row>
    <row r="3823" customFormat="false" ht="15" hidden="false" customHeight="false" outlineLevel="0" collapsed="false">
      <c r="A3823" s="0" t="n">
        <v>3418</v>
      </c>
      <c r="B3823" s="15" t="n">
        <v>46174</v>
      </c>
      <c r="C3823" s="0" t="n">
        <v>2</v>
      </c>
      <c r="D3823" s="16" t="n">
        <v>4332</v>
      </c>
      <c r="E3823" s="16" t="n">
        <v>6</v>
      </c>
      <c r="F3823" s="16" t="n">
        <v>54</v>
      </c>
      <c r="G3823" s="16" t="n">
        <v>172</v>
      </c>
      <c r="H3823" s="16" t="n">
        <v>3</v>
      </c>
    </row>
    <row r="3824" customFormat="false" ht="15" hidden="false" customHeight="false" outlineLevel="0" collapsed="false">
      <c r="A3824" s="0" t="n">
        <v>3419</v>
      </c>
      <c r="B3824" s="15" t="n">
        <v>45078</v>
      </c>
      <c r="C3824" s="0" t="n">
        <v>1</v>
      </c>
      <c r="D3824" s="16" t="n">
        <v>1396</v>
      </c>
      <c r="E3824" s="16" t="n">
        <v>0</v>
      </c>
      <c r="F3824" s="16" t="n">
        <v>11</v>
      </c>
      <c r="G3824" s="16" t="n">
        <v>53</v>
      </c>
      <c r="H3824" s="16" t="n">
        <v>0</v>
      </c>
    </row>
    <row r="3825" customFormat="false" ht="15" hidden="false" customHeight="false" outlineLevel="0" collapsed="false">
      <c r="A3825" s="0" t="n">
        <v>3419</v>
      </c>
      <c r="B3825" s="15" t="n">
        <v>45170</v>
      </c>
      <c r="C3825" s="0" t="n">
        <v>1</v>
      </c>
      <c r="D3825" s="16" t="n">
        <v>1385</v>
      </c>
      <c r="E3825" s="16" t="n">
        <v>0</v>
      </c>
      <c r="F3825" s="16" t="n">
        <v>11</v>
      </c>
      <c r="G3825" s="16" t="n">
        <v>65</v>
      </c>
      <c r="H3825" s="16" t="n">
        <v>0</v>
      </c>
    </row>
    <row r="3826" customFormat="false" ht="15" hidden="false" customHeight="false" outlineLevel="0" collapsed="false">
      <c r="A3826" s="0" t="n">
        <v>3419</v>
      </c>
      <c r="B3826" s="15" t="n">
        <v>45261</v>
      </c>
      <c r="C3826" s="0" t="n">
        <v>1</v>
      </c>
      <c r="D3826" s="16" t="n">
        <v>1389</v>
      </c>
      <c r="E3826" s="16" t="n">
        <v>0</v>
      </c>
      <c r="F3826" s="16" t="n">
        <v>12</v>
      </c>
      <c r="G3826" s="16" t="n">
        <v>74</v>
      </c>
      <c r="H3826" s="16" t="n">
        <v>0</v>
      </c>
    </row>
    <row r="3827" customFormat="false" ht="15" hidden="false" customHeight="false" outlineLevel="0" collapsed="false">
      <c r="A3827" s="0" t="n">
        <v>3419</v>
      </c>
      <c r="B3827" s="15" t="n">
        <v>45352</v>
      </c>
      <c r="C3827" s="0" t="n">
        <v>1</v>
      </c>
      <c r="D3827" s="16" t="n">
        <v>1388</v>
      </c>
      <c r="E3827" s="16" t="n">
        <v>0</v>
      </c>
      <c r="F3827" s="16" t="n">
        <v>12</v>
      </c>
      <c r="G3827" s="16" t="n">
        <v>36</v>
      </c>
      <c r="H3827" s="16" t="n">
        <v>0</v>
      </c>
    </row>
    <row r="3828" customFormat="false" ht="15" hidden="false" customHeight="false" outlineLevel="0" collapsed="false">
      <c r="A3828" s="0" t="n">
        <v>3419</v>
      </c>
      <c r="B3828" s="15" t="n">
        <v>45444</v>
      </c>
      <c r="C3828" s="0" t="n">
        <v>1</v>
      </c>
      <c r="D3828" s="16" t="n">
        <v>1402</v>
      </c>
      <c r="E3828" s="16" t="n">
        <v>1</v>
      </c>
      <c r="F3828" s="16" t="n">
        <v>11</v>
      </c>
      <c r="G3828" s="16" t="n">
        <v>60</v>
      </c>
      <c r="H3828" s="16" t="n">
        <v>1</v>
      </c>
    </row>
    <row r="3829" customFormat="false" ht="15" hidden="false" customHeight="false" outlineLevel="0" collapsed="false">
      <c r="A3829" s="0" t="n">
        <v>3419</v>
      </c>
      <c r="B3829" s="15" t="n">
        <v>45536</v>
      </c>
      <c r="C3829" s="0" t="n">
        <v>1</v>
      </c>
      <c r="D3829" s="16" t="n">
        <v>1402</v>
      </c>
      <c r="E3829" s="16" t="n">
        <v>1</v>
      </c>
      <c r="F3829" s="16" t="n">
        <v>11</v>
      </c>
      <c r="G3829" s="16" t="n">
        <v>71</v>
      </c>
      <c r="H3829" s="16" t="n">
        <v>1</v>
      </c>
    </row>
    <row r="3830" customFormat="false" ht="15" hidden="false" customHeight="false" outlineLevel="0" collapsed="false">
      <c r="A3830" s="0" t="n">
        <v>3419</v>
      </c>
      <c r="B3830" s="15" t="n">
        <v>45627</v>
      </c>
      <c r="C3830" s="0" t="n">
        <v>1</v>
      </c>
      <c r="D3830" s="16" t="n">
        <v>1387</v>
      </c>
      <c r="E3830" s="16" t="n">
        <v>1</v>
      </c>
      <c r="F3830" s="16" t="n">
        <v>12</v>
      </c>
      <c r="G3830" s="16" t="n">
        <v>76</v>
      </c>
      <c r="H3830" s="16" t="n">
        <v>1</v>
      </c>
    </row>
    <row r="3831" customFormat="false" ht="15" hidden="false" customHeight="false" outlineLevel="0" collapsed="false">
      <c r="A3831" s="0" t="n">
        <v>3419</v>
      </c>
      <c r="B3831" s="15" t="n">
        <v>45717</v>
      </c>
      <c r="C3831" s="0" t="n">
        <v>1</v>
      </c>
      <c r="D3831" s="16" t="n">
        <v>1384</v>
      </c>
      <c r="E3831" s="16" t="n">
        <v>1</v>
      </c>
      <c r="F3831" s="16" t="n">
        <v>11</v>
      </c>
      <c r="G3831" s="16" t="n">
        <v>41</v>
      </c>
      <c r="H3831" s="16" t="n">
        <v>1</v>
      </c>
    </row>
    <row r="3832" customFormat="false" ht="15" hidden="false" customHeight="false" outlineLevel="0" collapsed="false">
      <c r="A3832" s="0" t="n">
        <v>3419</v>
      </c>
      <c r="B3832" s="15" t="n">
        <v>45809</v>
      </c>
      <c r="C3832" s="0" t="n">
        <v>1</v>
      </c>
      <c r="D3832" s="16" t="n">
        <v>1377</v>
      </c>
      <c r="E3832" s="16" t="n">
        <v>1</v>
      </c>
      <c r="F3832" s="16" t="n">
        <v>10</v>
      </c>
      <c r="G3832" s="16" t="n">
        <v>46</v>
      </c>
      <c r="H3832" s="16" t="n">
        <v>1</v>
      </c>
    </row>
    <row r="3833" customFormat="false" ht="15" hidden="false" customHeight="false" outlineLevel="0" collapsed="false">
      <c r="A3833" s="0" t="n">
        <v>3419</v>
      </c>
      <c r="B3833" s="15" t="n">
        <v>45901</v>
      </c>
      <c r="C3833" s="0" t="n">
        <v>1</v>
      </c>
      <c r="D3833" s="16" t="n">
        <v>1366</v>
      </c>
      <c r="E3833" s="16" t="n">
        <v>1</v>
      </c>
      <c r="F3833" s="16" t="n">
        <v>10</v>
      </c>
      <c r="G3833" s="16" t="n">
        <v>54</v>
      </c>
      <c r="H3833" s="16" t="n">
        <v>1</v>
      </c>
    </row>
    <row r="3834" customFormat="false" ht="15" hidden="false" customHeight="false" outlineLevel="0" collapsed="false">
      <c r="A3834" s="0" t="n">
        <v>3419</v>
      </c>
      <c r="B3834" s="15" t="n">
        <v>45992</v>
      </c>
      <c r="C3834" s="0" t="n">
        <v>1</v>
      </c>
      <c r="D3834" s="16" t="n">
        <v>1369</v>
      </c>
      <c r="E3834" s="16" t="n">
        <v>1</v>
      </c>
      <c r="F3834" s="16" t="n">
        <v>10</v>
      </c>
      <c r="G3834" s="16" t="n">
        <v>64</v>
      </c>
      <c r="H3834" s="16" t="n">
        <v>1</v>
      </c>
    </row>
    <row r="3835" customFormat="false" ht="15" hidden="false" customHeight="false" outlineLevel="0" collapsed="false">
      <c r="A3835" s="0" t="n">
        <v>3419</v>
      </c>
      <c r="B3835" s="15" t="n">
        <v>46082</v>
      </c>
      <c r="C3835" s="0" t="n">
        <v>1</v>
      </c>
      <c r="D3835" s="16" t="n">
        <v>1364</v>
      </c>
      <c r="E3835" s="16" t="n">
        <v>1</v>
      </c>
      <c r="F3835" s="16" t="n">
        <v>9</v>
      </c>
      <c r="G3835" s="16" t="n">
        <v>31</v>
      </c>
      <c r="H3835" s="16" t="n">
        <v>0</v>
      </c>
    </row>
    <row r="3836" customFormat="false" ht="15" hidden="false" customHeight="false" outlineLevel="0" collapsed="false">
      <c r="A3836" s="0" t="n">
        <v>3419</v>
      </c>
      <c r="B3836" s="15" t="n">
        <v>46174</v>
      </c>
      <c r="C3836" s="0" t="n">
        <v>1</v>
      </c>
      <c r="D3836" s="16" t="n">
        <v>1362</v>
      </c>
      <c r="E3836" s="16" t="n">
        <v>2</v>
      </c>
      <c r="F3836" s="16" t="n">
        <v>11</v>
      </c>
      <c r="G3836" s="16" t="n">
        <v>37</v>
      </c>
      <c r="H3836" s="16" t="n">
        <v>1</v>
      </c>
    </row>
    <row r="3837" customFormat="false" ht="15" hidden="false" customHeight="false" outlineLevel="0" collapsed="false">
      <c r="A3837" s="0" t="n">
        <v>3424</v>
      </c>
      <c r="B3837" s="15" t="n">
        <v>45078</v>
      </c>
      <c r="C3837" s="0" t="n">
        <v>2</v>
      </c>
      <c r="D3837" s="16" t="n">
        <v>1424</v>
      </c>
      <c r="E3837" s="16" t="n">
        <v>0</v>
      </c>
      <c r="F3837" s="16" t="n">
        <v>18</v>
      </c>
      <c r="G3837" s="16" t="n">
        <v>73</v>
      </c>
      <c r="H3837" s="16" t="n">
        <v>0</v>
      </c>
    </row>
    <row r="3838" customFormat="false" ht="15" hidden="false" customHeight="false" outlineLevel="0" collapsed="false">
      <c r="A3838" s="0" t="n">
        <v>3424</v>
      </c>
      <c r="B3838" s="15" t="n">
        <v>45170</v>
      </c>
      <c r="C3838" s="0" t="n">
        <v>2</v>
      </c>
      <c r="D3838" s="16" t="n">
        <v>1432</v>
      </c>
      <c r="E3838" s="16" t="n">
        <v>0</v>
      </c>
      <c r="F3838" s="16" t="n">
        <v>21</v>
      </c>
      <c r="G3838" s="16" t="n">
        <v>85</v>
      </c>
      <c r="H3838" s="16" t="n">
        <v>0</v>
      </c>
    </row>
    <row r="3839" customFormat="false" ht="15" hidden="false" customHeight="false" outlineLevel="0" collapsed="false">
      <c r="A3839" s="0" t="n">
        <v>3424</v>
      </c>
      <c r="B3839" s="15" t="n">
        <v>45261</v>
      </c>
      <c r="C3839" s="0" t="n">
        <v>2</v>
      </c>
      <c r="D3839" s="16" t="n">
        <v>1428</v>
      </c>
      <c r="E3839" s="16" t="n">
        <v>0</v>
      </c>
      <c r="F3839" s="16" t="n">
        <v>23</v>
      </c>
      <c r="G3839" s="16" t="n">
        <v>101</v>
      </c>
      <c r="H3839" s="16" t="n">
        <v>0</v>
      </c>
    </row>
    <row r="3840" customFormat="false" ht="15" hidden="false" customHeight="false" outlineLevel="0" collapsed="false">
      <c r="A3840" s="0" t="n">
        <v>3424</v>
      </c>
      <c r="B3840" s="15" t="n">
        <v>45352</v>
      </c>
      <c r="C3840" s="0" t="n">
        <v>2</v>
      </c>
      <c r="D3840" s="16" t="n">
        <v>1452</v>
      </c>
      <c r="E3840" s="16" t="n">
        <v>0</v>
      </c>
      <c r="F3840" s="16" t="n">
        <v>22</v>
      </c>
      <c r="G3840" s="16" t="n">
        <v>58</v>
      </c>
      <c r="H3840" s="16" t="n">
        <v>0</v>
      </c>
    </row>
    <row r="3841" customFormat="false" ht="15" hidden="false" customHeight="false" outlineLevel="0" collapsed="false">
      <c r="A3841" s="0" t="n">
        <v>3424</v>
      </c>
      <c r="B3841" s="15" t="n">
        <v>45444</v>
      </c>
      <c r="C3841" s="0" t="n">
        <v>2</v>
      </c>
      <c r="D3841" s="16" t="n">
        <v>1465</v>
      </c>
      <c r="E3841" s="16" t="n">
        <v>0</v>
      </c>
      <c r="F3841" s="16" t="n">
        <v>21</v>
      </c>
      <c r="G3841" s="16" t="n">
        <v>76</v>
      </c>
      <c r="H3841" s="16" t="n">
        <v>0</v>
      </c>
    </row>
    <row r="3842" customFormat="false" ht="15" hidden="false" customHeight="false" outlineLevel="0" collapsed="false">
      <c r="A3842" s="0" t="n">
        <v>3424</v>
      </c>
      <c r="B3842" s="15" t="n">
        <v>45536</v>
      </c>
      <c r="C3842" s="0" t="n">
        <v>2</v>
      </c>
      <c r="D3842" s="16" t="n">
        <v>1464</v>
      </c>
      <c r="E3842" s="16" t="n">
        <v>0</v>
      </c>
      <c r="F3842" s="16" t="n">
        <v>21</v>
      </c>
      <c r="G3842" s="16" t="n">
        <v>82</v>
      </c>
      <c r="H3842" s="16" t="n">
        <v>0</v>
      </c>
    </row>
    <row r="3843" customFormat="false" ht="15" hidden="false" customHeight="false" outlineLevel="0" collapsed="false">
      <c r="A3843" s="0" t="n">
        <v>3424</v>
      </c>
      <c r="B3843" s="15" t="n">
        <v>45627</v>
      </c>
      <c r="C3843" s="0" t="n">
        <v>2</v>
      </c>
      <c r="D3843" s="16" t="n">
        <v>1460</v>
      </c>
      <c r="E3843" s="16" t="n">
        <v>0</v>
      </c>
      <c r="F3843" s="16" t="n">
        <v>21</v>
      </c>
      <c r="G3843" s="16" t="n">
        <v>102</v>
      </c>
      <c r="H3843" s="16" t="n">
        <v>0</v>
      </c>
    </row>
    <row r="3844" customFormat="false" ht="15" hidden="false" customHeight="false" outlineLevel="0" collapsed="false">
      <c r="A3844" s="0" t="n">
        <v>3424</v>
      </c>
      <c r="B3844" s="15" t="n">
        <v>45717</v>
      </c>
      <c r="C3844" s="0" t="n">
        <v>2</v>
      </c>
      <c r="D3844" s="16" t="n">
        <v>1439</v>
      </c>
      <c r="E3844" s="16" t="n">
        <v>0</v>
      </c>
      <c r="F3844" s="16" t="n">
        <v>20</v>
      </c>
      <c r="G3844" s="16" t="n">
        <v>43</v>
      </c>
      <c r="H3844" s="16" t="n">
        <v>0</v>
      </c>
    </row>
    <row r="3845" customFormat="false" ht="15" hidden="false" customHeight="false" outlineLevel="0" collapsed="false">
      <c r="A3845" s="0" t="n">
        <v>3424</v>
      </c>
      <c r="B3845" s="15" t="n">
        <v>45809</v>
      </c>
      <c r="C3845" s="0" t="n">
        <v>2</v>
      </c>
      <c r="D3845" s="16" t="n">
        <v>1455</v>
      </c>
      <c r="E3845" s="16" t="n">
        <v>0</v>
      </c>
      <c r="F3845" s="16" t="n">
        <v>17</v>
      </c>
      <c r="G3845" s="16" t="n">
        <v>51</v>
      </c>
      <c r="H3845" s="16" t="n">
        <v>0</v>
      </c>
    </row>
    <row r="3846" customFormat="false" ht="15" hidden="false" customHeight="false" outlineLevel="0" collapsed="false">
      <c r="A3846" s="0" t="n">
        <v>3424</v>
      </c>
      <c r="B3846" s="15" t="n">
        <v>45901</v>
      </c>
      <c r="C3846" s="0" t="n">
        <v>2</v>
      </c>
      <c r="D3846" s="16" t="n">
        <v>1446</v>
      </c>
      <c r="E3846" s="16" t="n">
        <v>1</v>
      </c>
      <c r="F3846" s="16" t="n">
        <v>17</v>
      </c>
      <c r="G3846" s="16" t="n">
        <v>59</v>
      </c>
      <c r="H3846" s="16" t="n">
        <v>1</v>
      </c>
    </row>
    <row r="3847" customFormat="false" ht="15" hidden="false" customHeight="false" outlineLevel="0" collapsed="false">
      <c r="A3847" s="0" t="n">
        <v>3424</v>
      </c>
      <c r="B3847" s="15" t="n">
        <v>45992</v>
      </c>
      <c r="C3847" s="0" t="n">
        <v>2</v>
      </c>
      <c r="D3847" s="16" t="n">
        <v>1456</v>
      </c>
      <c r="E3847" s="16" t="n">
        <v>1</v>
      </c>
      <c r="F3847" s="16" t="n">
        <v>17</v>
      </c>
      <c r="G3847" s="16" t="n">
        <v>71</v>
      </c>
      <c r="H3847" s="16" t="n">
        <v>1</v>
      </c>
    </row>
    <row r="3848" customFormat="false" ht="15" hidden="false" customHeight="false" outlineLevel="0" collapsed="false">
      <c r="A3848" s="0" t="n">
        <v>3424</v>
      </c>
      <c r="B3848" s="15" t="n">
        <v>46082</v>
      </c>
      <c r="C3848" s="0" t="n">
        <v>2</v>
      </c>
      <c r="D3848" s="16" t="n">
        <v>1458</v>
      </c>
      <c r="E3848" s="16" t="n">
        <v>1</v>
      </c>
      <c r="F3848" s="16" t="n">
        <v>17</v>
      </c>
      <c r="G3848" s="16" t="n">
        <v>36</v>
      </c>
      <c r="H3848" s="16" t="n">
        <v>1</v>
      </c>
    </row>
    <row r="3849" customFormat="false" ht="15" hidden="false" customHeight="false" outlineLevel="0" collapsed="false">
      <c r="A3849" s="0" t="n">
        <v>3424</v>
      </c>
      <c r="B3849" s="15" t="n">
        <v>46174</v>
      </c>
      <c r="C3849" s="0" t="n">
        <v>2</v>
      </c>
      <c r="D3849" s="16" t="n">
        <v>1448</v>
      </c>
      <c r="E3849" s="16" t="n">
        <v>1</v>
      </c>
      <c r="F3849" s="16" t="n">
        <v>17</v>
      </c>
      <c r="G3849" s="16" t="n">
        <v>50</v>
      </c>
      <c r="H3849" s="16" t="n">
        <v>1</v>
      </c>
    </row>
    <row r="3850" customFormat="false" ht="15" hidden="false" customHeight="false" outlineLevel="0" collapsed="false">
      <c r="A3850" s="0" t="n">
        <v>3427</v>
      </c>
      <c r="B3850" s="15" t="n">
        <v>45078</v>
      </c>
      <c r="C3850" s="0" t="n">
        <v>5</v>
      </c>
      <c r="D3850" s="16" t="n">
        <v>5094</v>
      </c>
      <c r="E3850" s="16" t="n">
        <v>30</v>
      </c>
      <c r="F3850" s="16" t="n">
        <v>122</v>
      </c>
      <c r="G3850" s="16" t="n">
        <v>412</v>
      </c>
      <c r="H3850" s="16" t="n">
        <v>23</v>
      </c>
    </row>
    <row r="3851" customFormat="false" ht="15" hidden="false" customHeight="false" outlineLevel="0" collapsed="false">
      <c r="A3851" s="0" t="n">
        <v>3427</v>
      </c>
      <c r="B3851" s="15" t="n">
        <v>45170</v>
      </c>
      <c r="C3851" s="0" t="n">
        <v>5</v>
      </c>
      <c r="D3851" s="16" t="n">
        <v>5208</v>
      </c>
      <c r="E3851" s="16" t="n">
        <v>33</v>
      </c>
      <c r="F3851" s="16" t="n">
        <v>123</v>
      </c>
      <c r="G3851" s="16" t="n">
        <v>478</v>
      </c>
      <c r="H3851" s="16" t="n">
        <v>26</v>
      </c>
    </row>
    <row r="3852" customFormat="false" ht="15" hidden="false" customHeight="false" outlineLevel="0" collapsed="false">
      <c r="A3852" s="0" t="n">
        <v>3427</v>
      </c>
      <c r="B3852" s="15" t="n">
        <v>45261</v>
      </c>
      <c r="C3852" s="0" t="n">
        <v>5</v>
      </c>
      <c r="D3852" s="16" t="n">
        <v>5363</v>
      </c>
      <c r="E3852" s="16" t="n">
        <v>36</v>
      </c>
      <c r="F3852" s="16" t="n">
        <v>122</v>
      </c>
      <c r="G3852" s="16" t="n">
        <v>564</v>
      </c>
      <c r="H3852" s="16" t="n">
        <v>29</v>
      </c>
    </row>
    <row r="3853" customFormat="false" ht="15" hidden="false" customHeight="false" outlineLevel="0" collapsed="false">
      <c r="A3853" s="0" t="n">
        <v>3427</v>
      </c>
      <c r="B3853" s="15" t="n">
        <v>45352</v>
      </c>
      <c r="C3853" s="0" t="n">
        <v>5</v>
      </c>
      <c r="D3853" s="16" t="n">
        <v>5440</v>
      </c>
      <c r="E3853" s="16" t="n">
        <v>39</v>
      </c>
      <c r="F3853" s="16" t="n">
        <v>123</v>
      </c>
      <c r="G3853" s="16" t="n">
        <v>321</v>
      </c>
      <c r="H3853" s="16" t="n">
        <v>23</v>
      </c>
    </row>
    <row r="3854" customFormat="false" ht="15" hidden="false" customHeight="false" outlineLevel="0" collapsed="false">
      <c r="A3854" s="0" t="n">
        <v>3427</v>
      </c>
      <c r="B3854" s="15" t="n">
        <v>45444</v>
      </c>
      <c r="C3854" s="0" t="n">
        <v>5</v>
      </c>
      <c r="D3854" s="16" t="n">
        <v>5517</v>
      </c>
      <c r="E3854" s="16" t="n">
        <v>47</v>
      </c>
      <c r="F3854" s="16" t="n">
        <v>129</v>
      </c>
      <c r="G3854" s="16" t="n">
        <v>410</v>
      </c>
      <c r="H3854" s="16" t="n">
        <v>31</v>
      </c>
    </row>
    <row r="3855" customFormat="false" ht="15" hidden="false" customHeight="false" outlineLevel="0" collapsed="false">
      <c r="A3855" s="0" t="n">
        <v>3427</v>
      </c>
      <c r="B3855" s="15" t="n">
        <v>45536</v>
      </c>
      <c r="C3855" s="0" t="n">
        <v>5</v>
      </c>
      <c r="D3855" s="16" t="n">
        <v>5652</v>
      </c>
      <c r="E3855" s="16" t="n">
        <v>53</v>
      </c>
      <c r="F3855" s="16" t="n">
        <v>137</v>
      </c>
      <c r="G3855" s="16" t="n">
        <v>480</v>
      </c>
      <c r="H3855" s="16" t="n">
        <v>34</v>
      </c>
    </row>
    <row r="3856" customFormat="false" ht="15" hidden="false" customHeight="false" outlineLevel="0" collapsed="false">
      <c r="A3856" s="0" t="n">
        <v>3427</v>
      </c>
      <c r="B3856" s="15" t="n">
        <v>45627</v>
      </c>
      <c r="C3856" s="0" t="n">
        <v>5</v>
      </c>
      <c r="D3856" s="16" t="n">
        <v>5752</v>
      </c>
      <c r="E3856" s="16" t="n">
        <v>58</v>
      </c>
      <c r="F3856" s="16" t="n">
        <v>144</v>
      </c>
      <c r="G3856" s="16" t="n">
        <v>557</v>
      </c>
      <c r="H3856" s="16" t="n">
        <v>40</v>
      </c>
    </row>
    <row r="3857" customFormat="false" ht="15" hidden="false" customHeight="false" outlineLevel="0" collapsed="false">
      <c r="A3857" s="0" t="n">
        <v>3427</v>
      </c>
      <c r="B3857" s="15" t="n">
        <v>45717</v>
      </c>
      <c r="C3857" s="0" t="n">
        <v>5</v>
      </c>
      <c r="D3857" s="16" t="n">
        <v>5864</v>
      </c>
      <c r="E3857" s="16" t="n">
        <v>61</v>
      </c>
      <c r="F3857" s="16" t="n">
        <v>150</v>
      </c>
      <c r="G3857" s="16" t="n">
        <v>321</v>
      </c>
      <c r="H3857" s="16" t="n">
        <v>19</v>
      </c>
    </row>
    <row r="3858" customFormat="false" ht="15" hidden="false" customHeight="false" outlineLevel="0" collapsed="false">
      <c r="A3858" s="0" t="n">
        <v>3427</v>
      </c>
      <c r="B3858" s="15" t="n">
        <v>45809</v>
      </c>
      <c r="C3858" s="0" t="n">
        <v>5</v>
      </c>
      <c r="D3858" s="16" t="n">
        <v>5949</v>
      </c>
      <c r="E3858" s="16" t="n">
        <v>75</v>
      </c>
      <c r="F3858" s="16" t="n">
        <v>155</v>
      </c>
      <c r="G3858" s="16" t="n">
        <v>416</v>
      </c>
      <c r="H3858" s="16" t="n">
        <v>34</v>
      </c>
    </row>
    <row r="3859" customFormat="false" ht="15" hidden="false" customHeight="false" outlineLevel="0" collapsed="false">
      <c r="A3859" s="0" t="n">
        <v>3427</v>
      </c>
      <c r="B3859" s="15" t="n">
        <v>45901</v>
      </c>
      <c r="C3859" s="0" t="n">
        <v>5</v>
      </c>
      <c r="D3859" s="16" t="n">
        <v>6056</v>
      </c>
      <c r="E3859" s="16" t="n">
        <v>87</v>
      </c>
      <c r="F3859" s="16" t="n">
        <v>163</v>
      </c>
      <c r="G3859" s="16" t="n">
        <v>495</v>
      </c>
      <c r="H3859" s="16" t="n">
        <v>46</v>
      </c>
    </row>
    <row r="3860" customFormat="false" ht="15" hidden="false" customHeight="false" outlineLevel="0" collapsed="false">
      <c r="A3860" s="0" t="n">
        <v>3427</v>
      </c>
      <c r="B3860" s="15" t="n">
        <v>45992</v>
      </c>
      <c r="C3860" s="0" t="n">
        <v>5</v>
      </c>
      <c r="D3860" s="16" t="n">
        <v>6139</v>
      </c>
      <c r="E3860" s="16" t="n">
        <v>100</v>
      </c>
      <c r="F3860" s="16" t="n">
        <v>184</v>
      </c>
      <c r="G3860" s="16" t="n">
        <v>576</v>
      </c>
      <c r="H3860" s="16" t="n">
        <v>59</v>
      </c>
    </row>
    <row r="3861" customFormat="false" ht="15" hidden="false" customHeight="false" outlineLevel="0" collapsed="false">
      <c r="A3861" s="0" t="n">
        <v>3427</v>
      </c>
      <c r="B3861" s="15" t="n">
        <v>46082</v>
      </c>
      <c r="C3861" s="0" t="n">
        <v>5</v>
      </c>
      <c r="D3861" s="16" t="n">
        <v>6211</v>
      </c>
      <c r="E3861" s="16" t="n">
        <v>108</v>
      </c>
      <c r="F3861" s="16" t="n">
        <v>201</v>
      </c>
      <c r="G3861" s="16" t="n">
        <v>345</v>
      </c>
      <c r="H3861" s="16" t="n">
        <v>46</v>
      </c>
    </row>
    <row r="3862" customFormat="false" ht="15" hidden="false" customHeight="false" outlineLevel="0" collapsed="false">
      <c r="A3862" s="0" t="n">
        <v>3427</v>
      </c>
      <c r="B3862" s="15" t="n">
        <v>46174</v>
      </c>
      <c r="C3862" s="0" t="n">
        <v>5</v>
      </c>
      <c r="D3862" s="16" t="n">
        <v>6330</v>
      </c>
      <c r="E3862" s="16" t="n">
        <v>133</v>
      </c>
      <c r="F3862" s="16" t="n">
        <v>232</v>
      </c>
      <c r="G3862" s="16" t="n">
        <v>456</v>
      </c>
      <c r="H3862" s="16" t="n">
        <v>68</v>
      </c>
    </row>
    <row r="3863" customFormat="false" ht="15" hidden="false" customHeight="false" outlineLevel="0" collapsed="false">
      <c r="A3863" s="0" t="n">
        <v>3428</v>
      </c>
      <c r="B3863" s="15" t="n">
        <v>45078</v>
      </c>
      <c r="C3863" s="0" t="n">
        <v>3</v>
      </c>
      <c r="D3863" s="16" t="n">
        <v>845</v>
      </c>
      <c r="E3863" s="16" t="n">
        <v>0</v>
      </c>
      <c r="F3863" s="16" t="n">
        <v>22</v>
      </c>
      <c r="G3863" s="16" t="n">
        <v>49</v>
      </c>
      <c r="H3863" s="16" t="n">
        <v>0</v>
      </c>
    </row>
    <row r="3864" customFormat="false" ht="15" hidden="false" customHeight="false" outlineLevel="0" collapsed="false">
      <c r="A3864" s="0" t="n">
        <v>3428</v>
      </c>
      <c r="B3864" s="15" t="n">
        <v>45170</v>
      </c>
      <c r="C3864" s="0" t="n">
        <v>3</v>
      </c>
      <c r="D3864" s="16" t="n">
        <v>852</v>
      </c>
      <c r="E3864" s="16" t="n">
        <v>3</v>
      </c>
      <c r="F3864" s="16" t="n">
        <v>20</v>
      </c>
      <c r="G3864" s="16" t="n">
        <v>58</v>
      </c>
      <c r="H3864" s="16" t="n">
        <v>3</v>
      </c>
    </row>
    <row r="3865" customFormat="false" ht="15" hidden="false" customHeight="false" outlineLevel="0" collapsed="false">
      <c r="A3865" s="0" t="n">
        <v>3428</v>
      </c>
      <c r="B3865" s="15" t="n">
        <v>45261</v>
      </c>
      <c r="C3865" s="0" t="n">
        <v>3</v>
      </c>
      <c r="D3865" s="16" t="n">
        <v>854</v>
      </c>
      <c r="E3865" s="16" t="n">
        <v>4</v>
      </c>
      <c r="F3865" s="16" t="n">
        <v>20</v>
      </c>
      <c r="G3865" s="16" t="n">
        <v>70</v>
      </c>
      <c r="H3865" s="16" t="n">
        <v>4</v>
      </c>
    </row>
    <row r="3866" customFormat="false" ht="15" hidden="false" customHeight="false" outlineLevel="0" collapsed="false">
      <c r="A3866" s="0" t="n">
        <v>3428</v>
      </c>
      <c r="B3866" s="15" t="n">
        <v>45352</v>
      </c>
      <c r="C3866" s="0" t="n">
        <v>3</v>
      </c>
      <c r="D3866" s="16" t="n">
        <v>873</v>
      </c>
      <c r="E3866" s="16" t="n">
        <v>4</v>
      </c>
      <c r="F3866" s="16" t="n">
        <v>20</v>
      </c>
      <c r="G3866" s="16" t="n">
        <v>48</v>
      </c>
      <c r="H3866" s="16" t="n">
        <v>4</v>
      </c>
    </row>
    <row r="3867" customFormat="false" ht="15" hidden="false" customHeight="false" outlineLevel="0" collapsed="false">
      <c r="A3867" s="0" t="n">
        <v>3428</v>
      </c>
      <c r="B3867" s="15" t="n">
        <v>45444</v>
      </c>
      <c r="C3867" s="0" t="n">
        <v>3</v>
      </c>
      <c r="D3867" s="16" t="n">
        <v>882</v>
      </c>
      <c r="E3867" s="16" t="n">
        <v>3</v>
      </c>
      <c r="F3867" s="16" t="n">
        <v>20</v>
      </c>
      <c r="G3867" s="16" t="n">
        <v>51</v>
      </c>
      <c r="H3867" s="16" t="n">
        <v>3</v>
      </c>
    </row>
    <row r="3868" customFormat="false" ht="15" hidden="false" customHeight="false" outlineLevel="0" collapsed="false">
      <c r="A3868" s="0" t="n">
        <v>3428</v>
      </c>
      <c r="B3868" s="15" t="n">
        <v>45536</v>
      </c>
      <c r="C3868" s="0" t="n">
        <v>3</v>
      </c>
      <c r="D3868" s="16" t="n">
        <v>884</v>
      </c>
      <c r="E3868" s="16" t="n">
        <v>3</v>
      </c>
      <c r="F3868" s="16" t="n">
        <v>23</v>
      </c>
      <c r="G3868" s="16" t="n">
        <v>56</v>
      </c>
      <c r="H3868" s="16" t="n">
        <v>3</v>
      </c>
    </row>
    <row r="3869" customFormat="false" ht="15" hidden="false" customHeight="false" outlineLevel="0" collapsed="false">
      <c r="A3869" s="0" t="n">
        <v>3428</v>
      </c>
      <c r="B3869" s="15" t="n">
        <v>45627</v>
      </c>
      <c r="C3869" s="0" t="n">
        <v>3</v>
      </c>
      <c r="D3869" s="16" t="n">
        <v>867</v>
      </c>
      <c r="E3869" s="16" t="n">
        <v>3</v>
      </c>
      <c r="F3869" s="16" t="n">
        <v>24</v>
      </c>
      <c r="G3869" s="16" t="n">
        <v>65</v>
      </c>
      <c r="H3869" s="16" t="n">
        <v>3</v>
      </c>
    </row>
    <row r="3870" customFormat="false" ht="15" hidden="false" customHeight="false" outlineLevel="0" collapsed="false">
      <c r="A3870" s="0" t="n">
        <v>3428</v>
      </c>
      <c r="B3870" s="15" t="n">
        <v>45717</v>
      </c>
      <c r="C3870" s="0" t="n">
        <v>3</v>
      </c>
      <c r="D3870" s="16" t="n">
        <v>870</v>
      </c>
      <c r="E3870" s="16" t="n">
        <v>3</v>
      </c>
      <c r="F3870" s="16" t="n">
        <v>25</v>
      </c>
      <c r="G3870" s="16" t="n">
        <v>24</v>
      </c>
      <c r="H3870" s="16" t="n">
        <v>0</v>
      </c>
    </row>
    <row r="3871" customFormat="false" ht="15" hidden="false" customHeight="false" outlineLevel="0" collapsed="false">
      <c r="A3871" s="0" t="n">
        <v>3428</v>
      </c>
      <c r="B3871" s="15" t="n">
        <v>45809</v>
      </c>
      <c r="C3871" s="0" t="n">
        <v>3</v>
      </c>
      <c r="D3871" s="16" t="n">
        <v>878</v>
      </c>
      <c r="E3871" s="16" t="n">
        <v>3</v>
      </c>
      <c r="F3871" s="16" t="n">
        <v>23</v>
      </c>
      <c r="G3871" s="16" t="n">
        <v>35</v>
      </c>
      <c r="H3871" s="16" t="n">
        <v>0</v>
      </c>
    </row>
    <row r="3872" customFormat="false" ht="15" hidden="false" customHeight="false" outlineLevel="0" collapsed="false">
      <c r="A3872" s="0" t="n">
        <v>3428</v>
      </c>
      <c r="B3872" s="15" t="n">
        <v>45901</v>
      </c>
      <c r="C3872" s="0" t="n">
        <v>3</v>
      </c>
      <c r="D3872" s="16" t="n">
        <v>890</v>
      </c>
      <c r="E3872" s="16" t="n">
        <v>4</v>
      </c>
      <c r="F3872" s="16" t="n">
        <v>25</v>
      </c>
      <c r="G3872" s="16" t="n">
        <v>48</v>
      </c>
      <c r="H3872" s="16" t="n">
        <v>1</v>
      </c>
    </row>
    <row r="3873" customFormat="false" ht="15" hidden="false" customHeight="false" outlineLevel="0" collapsed="false">
      <c r="A3873" s="0" t="n">
        <v>3428</v>
      </c>
      <c r="B3873" s="15" t="n">
        <v>45992</v>
      </c>
      <c r="C3873" s="0" t="n">
        <v>3</v>
      </c>
      <c r="D3873" s="16" t="n">
        <v>894</v>
      </c>
      <c r="E3873" s="16" t="n">
        <v>6</v>
      </c>
      <c r="F3873" s="16" t="n">
        <v>24</v>
      </c>
      <c r="G3873" s="16" t="n">
        <v>57</v>
      </c>
      <c r="H3873" s="16" t="n">
        <v>3</v>
      </c>
    </row>
    <row r="3874" customFormat="false" ht="15" hidden="false" customHeight="false" outlineLevel="0" collapsed="false">
      <c r="A3874" s="0" t="n">
        <v>3428</v>
      </c>
      <c r="B3874" s="15" t="n">
        <v>46082</v>
      </c>
      <c r="C3874" s="0" t="n">
        <v>3</v>
      </c>
      <c r="D3874" s="16" t="n">
        <v>908</v>
      </c>
      <c r="E3874" s="16" t="n">
        <v>7</v>
      </c>
      <c r="F3874" s="16" t="n">
        <v>24</v>
      </c>
      <c r="G3874" s="16" t="n">
        <v>41</v>
      </c>
      <c r="H3874" s="16" t="n">
        <v>4</v>
      </c>
    </row>
    <row r="3875" customFormat="false" ht="15" hidden="false" customHeight="false" outlineLevel="0" collapsed="false">
      <c r="A3875" s="0" t="n">
        <v>3428</v>
      </c>
      <c r="B3875" s="15" t="n">
        <v>46174</v>
      </c>
      <c r="C3875" s="0" t="n">
        <v>3</v>
      </c>
      <c r="D3875" s="16" t="n">
        <v>902</v>
      </c>
      <c r="E3875" s="16" t="n">
        <v>9</v>
      </c>
      <c r="F3875" s="16" t="n">
        <v>24</v>
      </c>
      <c r="G3875" s="16" t="n">
        <v>54</v>
      </c>
      <c r="H3875" s="16" t="n">
        <v>6</v>
      </c>
    </row>
    <row r="3876" customFormat="false" ht="15" hidden="false" customHeight="false" outlineLevel="0" collapsed="false">
      <c r="A3876" s="0" t="n">
        <v>3429</v>
      </c>
      <c r="B3876" s="15" t="n">
        <v>45078</v>
      </c>
      <c r="C3876" s="0" t="n">
        <v>4</v>
      </c>
      <c r="D3876" s="16" t="n">
        <v>31149</v>
      </c>
      <c r="E3876" s="16" t="n">
        <v>104</v>
      </c>
      <c r="F3876" s="16" t="n">
        <v>510</v>
      </c>
      <c r="G3876" s="16" t="n">
        <v>1958</v>
      </c>
      <c r="H3876" s="16" t="n">
        <v>64</v>
      </c>
    </row>
    <row r="3877" customFormat="false" ht="15" hidden="false" customHeight="false" outlineLevel="0" collapsed="false">
      <c r="A3877" s="0" t="n">
        <v>3429</v>
      </c>
      <c r="B3877" s="15" t="n">
        <v>45170</v>
      </c>
      <c r="C3877" s="0" t="n">
        <v>4</v>
      </c>
      <c r="D3877" s="16" t="n">
        <v>31719</v>
      </c>
      <c r="E3877" s="16" t="n">
        <v>127</v>
      </c>
      <c r="F3877" s="16" t="n">
        <v>516</v>
      </c>
      <c r="G3877" s="16" t="n">
        <v>2491</v>
      </c>
      <c r="H3877" s="16" t="n">
        <v>84</v>
      </c>
    </row>
    <row r="3878" customFormat="false" ht="15" hidden="false" customHeight="false" outlineLevel="0" collapsed="false">
      <c r="A3878" s="0" t="n">
        <v>3429</v>
      </c>
      <c r="B3878" s="15" t="n">
        <v>45261</v>
      </c>
      <c r="C3878" s="0" t="n">
        <v>4</v>
      </c>
      <c r="D3878" s="16" t="n">
        <v>32046</v>
      </c>
      <c r="E3878" s="16" t="n">
        <v>143</v>
      </c>
      <c r="F3878" s="16" t="n">
        <v>535</v>
      </c>
      <c r="G3878" s="16" t="n">
        <v>2973</v>
      </c>
      <c r="H3878" s="16" t="n">
        <v>103</v>
      </c>
    </row>
    <row r="3879" customFormat="false" ht="15" hidden="false" customHeight="false" outlineLevel="0" collapsed="false">
      <c r="A3879" s="0" t="n">
        <v>3429</v>
      </c>
      <c r="B3879" s="15" t="n">
        <v>45352</v>
      </c>
      <c r="C3879" s="0" t="n">
        <v>4</v>
      </c>
      <c r="D3879" s="16" t="n">
        <v>32295</v>
      </c>
      <c r="E3879" s="16" t="n">
        <v>178</v>
      </c>
      <c r="F3879" s="16" t="n">
        <v>554</v>
      </c>
      <c r="G3879" s="16" t="n">
        <v>1904</v>
      </c>
      <c r="H3879" s="16" t="n">
        <v>104</v>
      </c>
    </row>
    <row r="3880" customFormat="false" ht="15" hidden="false" customHeight="false" outlineLevel="0" collapsed="false">
      <c r="A3880" s="0" t="n">
        <v>3429</v>
      </c>
      <c r="B3880" s="15" t="n">
        <v>45444</v>
      </c>
      <c r="C3880" s="0" t="n">
        <v>4</v>
      </c>
      <c r="D3880" s="16" t="n">
        <v>32710</v>
      </c>
      <c r="E3880" s="16" t="n">
        <v>220</v>
      </c>
      <c r="F3880" s="16" t="n">
        <v>594</v>
      </c>
      <c r="G3880" s="16" t="n">
        <v>2392</v>
      </c>
      <c r="H3880" s="16" t="n">
        <v>141</v>
      </c>
    </row>
    <row r="3881" customFormat="false" ht="15" hidden="false" customHeight="false" outlineLevel="0" collapsed="false">
      <c r="A3881" s="0" t="n">
        <v>3429</v>
      </c>
      <c r="B3881" s="15" t="n">
        <v>45536</v>
      </c>
      <c r="C3881" s="0" t="n">
        <v>4</v>
      </c>
      <c r="D3881" s="16" t="n">
        <v>33111</v>
      </c>
      <c r="E3881" s="16" t="n">
        <v>237</v>
      </c>
      <c r="F3881" s="16" t="n">
        <v>635</v>
      </c>
      <c r="G3881" s="16" t="n">
        <v>2821</v>
      </c>
      <c r="H3881" s="16" t="n">
        <v>159</v>
      </c>
    </row>
    <row r="3882" customFormat="false" ht="15" hidden="false" customHeight="false" outlineLevel="0" collapsed="false">
      <c r="A3882" s="0" t="n">
        <v>3429</v>
      </c>
      <c r="B3882" s="15" t="n">
        <v>45627</v>
      </c>
      <c r="C3882" s="0" t="n">
        <v>4</v>
      </c>
      <c r="D3882" s="16" t="n">
        <v>33426</v>
      </c>
      <c r="E3882" s="16" t="n">
        <v>283</v>
      </c>
      <c r="F3882" s="16" t="n">
        <v>683</v>
      </c>
      <c r="G3882" s="16" t="n">
        <v>3292</v>
      </c>
      <c r="H3882" s="16" t="n">
        <v>201</v>
      </c>
    </row>
    <row r="3883" customFormat="false" ht="15" hidden="false" customHeight="false" outlineLevel="0" collapsed="false">
      <c r="A3883" s="0" t="n">
        <v>3429</v>
      </c>
      <c r="B3883" s="15" t="n">
        <v>45717</v>
      </c>
      <c r="C3883" s="0" t="n">
        <v>4</v>
      </c>
      <c r="D3883" s="16" t="n">
        <v>33670</v>
      </c>
      <c r="E3883" s="16" t="n">
        <v>314</v>
      </c>
      <c r="F3883" s="16" t="n">
        <v>725</v>
      </c>
      <c r="G3883" s="16" t="n">
        <v>1897</v>
      </c>
      <c r="H3883" s="16" t="n">
        <v>123</v>
      </c>
    </row>
    <row r="3884" customFormat="false" ht="15" hidden="false" customHeight="false" outlineLevel="0" collapsed="false">
      <c r="A3884" s="0" t="n">
        <v>3429</v>
      </c>
      <c r="B3884" s="15" t="n">
        <v>45809</v>
      </c>
      <c r="C3884" s="0" t="n">
        <v>4</v>
      </c>
      <c r="D3884" s="16" t="n">
        <v>34047</v>
      </c>
      <c r="E3884" s="16" t="n">
        <v>365</v>
      </c>
      <c r="F3884" s="16" t="n">
        <v>782</v>
      </c>
      <c r="G3884" s="16" t="n">
        <v>2394</v>
      </c>
      <c r="H3884" s="16" t="n">
        <v>169</v>
      </c>
    </row>
    <row r="3885" customFormat="false" ht="15" hidden="false" customHeight="false" outlineLevel="0" collapsed="false">
      <c r="A3885" s="0" t="n">
        <v>3429</v>
      </c>
      <c r="B3885" s="15" t="n">
        <v>45901</v>
      </c>
      <c r="C3885" s="0" t="n">
        <v>4</v>
      </c>
      <c r="D3885" s="16" t="n">
        <v>34632</v>
      </c>
      <c r="E3885" s="16" t="n">
        <v>430</v>
      </c>
      <c r="F3885" s="16" t="n">
        <v>862</v>
      </c>
      <c r="G3885" s="16" t="n">
        <v>2927</v>
      </c>
      <c r="H3885" s="16" t="n">
        <v>230</v>
      </c>
    </row>
    <row r="3886" customFormat="false" ht="15" hidden="false" customHeight="false" outlineLevel="0" collapsed="false">
      <c r="A3886" s="0" t="n">
        <v>3429</v>
      </c>
      <c r="B3886" s="15" t="n">
        <v>45992</v>
      </c>
      <c r="C3886" s="0" t="n">
        <v>4</v>
      </c>
      <c r="D3886" s="16" t="n">
        <v>35008</v>
      </c>
      <c r="E3886" s="16" t="n">
        <v>489</v>
      </c>
      <c r="F3886" s="16" t="n">
        <v>938</v>
      </c>
      <c r="G3886" s="16" t="n">
        <v>3441</v>
      </c>
      <c r="H3886" s="16" t="n">
        <v>287</v>
      </c>
    </row>
    <row r="3887" customFormat="false" ht="15" hidden="false" customHeight="false" outlineLevel="0" collapsed="false">
      <c r="A3887" s="0" t="n">
        <v>3429</v>
      </c>
      <c r="B3887" s="15" t="n">
        <v>46082</v>
      </c>
      <c r="C3887" s="0" t="n">
        <v>4</v>
      </c>
      <c r="D3887" s="16" t="n">
        <v>35229</v>
      </c>
      <c r="E3887" s="16" t="n">
        <v>572</v>
      </c>
      <c r="F3887" s="16" t="n">
        <v>1009</v>
      </c>
      <c r="G3887" s="16" t="n">
        <v>2041</v>
      </c>
      <c r="H3887" s="16" t="n">
        <v>236</v>
      </c>
    </row>
    <row r="3888" customFormat="false" ht="15" hidden="false" customHeight="false" outlineLevel="0" collapsed="false">
      <c r="A3888" s="0" t="n">
        <v>3429</v>
      </c>
      <c r="B3888" s="15" t="n">
        <v>46174</v>
      </c>
      <c r="C3888" s="0" t="n">
        <v>4</v>
      </c>
      <c r="D3888" s="16" t="n">
        <v>35754</v>
      </c>
      <c r="E3888" s="16" t="n">
        <v>708</v>
      </c>
      <c r="F3888" s="16" t="n">
        <v>1100</v>
      </c>
      <c r="G3888" s="16" t="n">
        <v>2596</v>
      </c>
      <c r="H3888" s="16" t="n">
        <v>371</v>
      </c>
    </row>
    <row r="3889" customFormat="false" ht="15" hidden="false" customHeight="false" outlineLevel="0" collapsed="false">
      <c r="A3889" s="0" t="n">
        <v>3431</v>
      </c>
      <c r="B3889" s="15" t="n">
        <v>45078</v>
      </c>
      <c r="C3889" s="0" t="n">
        <v>3</v>
      </c>
      <c r="D3889" s="16" t="n">
        <v>4288</v>
      </c>
      <c r="E3889" s="16" t="n">
        <v>16</v>
      </c>
      <c r="F3889" s="16" t="n">
        <v>101</v>
      </c>
      <c r="G3889" s="16" t="n">
        <v>256</v>
      </c>
      <c r="H3889" s="16" t="n">
        <v>11</v>
      </c>
    </row>
    <row r="3890" customFormat="false" ht="15" hidden="false" customHeight="false" outlineLevel="0" collapsed="false">
      <c r="A3890" s="0" t="n">
        <v>3431</v>
      </c>
      <c r="B3890" s="15" t="n">
        <v>45170</v>
      </c>
      <c r="C3890" s="0" t="n">
        <v>3</v>
      </c>
      <c r="D3890" s="16" t="n">
        <v>4305</v>
      </c>
      <c r="E3890" s="16" t="n">
        <v>17</v>
      </c>
      <c r="F3890" s="16" t="n">
        <v>100</v>
      </c>
      <c r="G3890" s="16" t="n">
        <v>303</v>
      </c>
      <c r="H3890" s="16" t="n">
        <v>12</v>
      </c>
    </row>
    <row r="3891" customFormat="false" ht="15" hidden="false" customHeight="false" outlineLevel="0" collapsed="false">
      <c r="A3891" s="0" t="n">
        <v>3431</v>
      </c>
      <c r="B3891" s="15" t="n">
        <v>45261</v>
      </c>
      <c r="C3891" s="0" t="n">
        <v>3</v>
      </c>
      <c r="D3891" s="16" t="n">
        <v>4296</v>
      </c>
      <c r="E3891" s="16" t="n">
        <v>20</v>
      </c>
      <c r="F3891" s="16" t="n">
        <v>95</v>
      </c>
      <c r="G3891" s="16" t="n">
        <v>369</v>
      </c>
      <c r="H3891" s="16" t="n">
        <v>15</v>
      </c>
    </row>
    <row r="3892" customFormat="false" ht="15" hidden="false" customHeight="false" outlineLevel="0" collapsed="false">
      <c r="A3892" s="0" t="n">
        <v>3431</v>
      </c>
      <c r="B3892" s="15" t="n">
        <v>45352</v>
      </c>
      <c r="C3892" s="0" t="n">
        <v>3</v>
      </c>
      <c r="D3892" s="16" t="n">
        <v>4319</v>
      </c>
      <c r="E3892" s="16" t="n">
        <v>26</v>
      </c>
      <c r="F3892" s="16" t="n">
        <v>95</v>
      </c>
      <c r="G3892" s="16" t="n">
        <v>233</v>
      </c>
      <c r="H3892" s="16" t="n">
        <v>16</v>
      </c>
    </row>
    <row r="3893" customFormat="false" ht="15" hidden="false" customHeight="false" outlineLevel="0" collapsed="false">
      <c r="A3893" s="0" t="n">
        <v>3431</v>
      </c>
      <c r="B3893" s="15" t="n">
        <v>45444</v>
      </c>
      <c r="C3893" s="0" t="n">
        <v>3</v>
      </c>
      <c r="D3893" s="16" t="n">
        <v>4367</v>
      </c>
      <c r="E3893" s="16" t="n">
        <v>30</v>
      </c>
      <c r="F3893" s="16" t="n">
        <v>101</v>
      </c>
      <c r="G3893" s="16" t="n">
        <v>288</v>
      </c>
      <c r="H3893" s="16" t="n">
        <v>20</v>
      </c>
    </row>
    <row r="3894" customFormat="false" ht="15" hidden="false" customHeight="false" outlineLevel="0" collapsed="false">
      <c r="A3894" s="0" t="n">
        <v>3431</v>
      </c>
      <c r="B3894" s="15" t="n">
        <v>45536</v>
      </c>
      <c r="C3894" s="0" t="n">
        <v>3</v>
      </c>
      <c r="D3894" s="16" t="n">
        <v>4381</v>
      </c>
      <c r="E3894" s="16" t="n">
        <v>32</v>
      </c>
      <c r="F3894" s="16" t="n">
        <v>102</v>
      </c>
      <c r="G3894" s="16" t="n">
        <v>344</v>
      </c>
      <c r="H3894" s="16" t="n">
        <v>23</v>
      </c>
    </row>
    <row r="3895" customFormat="false" ht="15" hidden="false" customHeight="false" outlineLevel="0" collapsed="false">
      <c r="A3895" s="0" t="n">
        <v>3431</v>
      </c>
      <c r="B3895" s="15" t="n">
        <v>45627</v>
      </c>
      <c r="C3895" s="0" t="n">
        <v>3</v>
      </c>
      <c r="D3895" s="16" t="n">
        <v>4454</v>
      </c>
      <c r="E3895" s="16" t="n">
        <v>36</v>
      </c>
      <c r="F3895" s="16" t="n">
        <v>107</v>
      </c>
      <c r="G3895" s="16" t="n">
        <v>397</v>
      </c>
      <c r="H3895" s="16" t="n">
        <v>27</v>
      </c>
    </row>
    <row r="3896" customFormat="false" ht="15" hidden="false" customHeight="false" outlineLevel="0" collapsed="false">
      <c r="A3896" s="0" t="n">
        <v>3431</v>
      </c>
      <c r="B3896" s="15" t="n">
        <v>45717</v>
      </c>
      <c r="C3896" s="0" t="n">
        <v>3</v>
      </c>
      <c r="D3896" s="16" t="n">
        <v>4473</v>
      </c>
      <c r="E3896" s="16" t="n">
        <v>38</v>
      </c>
      <c r="F3896" s="16" t="n">
        <v>109</v>
      </c>
      <c r="G3896" s="16" t="n">
        <v>235</v>
      </c>
      <c r="H3896" s="16" t="n">
        <v>13</v>
      </c>
    </row>
    <row r="3897" customFormat="false" ht="15" hidden="false" customHeight="false" outlineLevel="0" collapsed="false">
      <c r="A3897" s="0" t="n">
        <v>3431</v>
      </c>
      <c r="B3897" s="15" t="n">
        <v>45809</v>
      </c>
      <c r="C3897" s="0" t="n">
        <v>3</v>
      </c>
      <c r="D3897" s="16" t="n">
        <v>4499</v>
      </c>
      <c r="E3897" s="16" t="n">
        <v>40</v>
      </c>
      <c r="F3897" s="16" t="n">
        <v>113</v>
      </c>
      <c r="G3897" s="16" t="n">
        <v>288</v>
      </c>
      <c r="H3897" s="16" t="n">
        <v>14</v>
      </c>
    </row>
    <row r="3898" customFormat="false" ht="15" hidden="false" customHeight="false" outlineLevel="0" collapsed="false">
      <c r="A3898" s="0" t="n">
        <v>3431</v>
      </c>
      <c r="B3898" s="15" t="n">
        <v>45901</v>
      </c>
      <c r="C3898" s="0" t="n">
        <v>3</v>
      </c>
      <c r="D3898" s="16" t="n">
        <v>4532</v>
      </c>
      <c r="E3898" s="16" t="n">
        <v>43</v>
      </c>
      <c r="F3898" s="16" t="n">
        <v>117</v>
      </c>
      <c r="G3898" s="16" t="n">
        <v>338</v>
      </c>
      <c r="H3898" s="16" t="n">
        <v>16</v>
      </c>
    </row>
    <row r="3899" customFormat="false" ht="15" hidden="false" customHeight="false" outlineLevel="0" collapsed="false">
      <c r="A3899" s="0" t="n">
        <v>3431</v>
      </c>
      <c r="B3899" s="15" t="n">
        <v>45992</v>
      </c>
      <c r="C3899" s="0" t="n">
        <v>3</v>
      </c>
      <c r="D3899" s="16" t="n">
        <v>4505</v>
      </c>
      <c r="E3899" s="16" t="n">
        <v>47</v>
      </c>
      <c r="F3899" s="16" t="n">
        <v>112</v>
      </c>
      <c r="G3899" s="16" t="n">
        <v>384</v>
      </c>
      <c r="H3899" s="16" t="n">
        <v>20</v>
      </c>
    </row>
    <row r="3900" customFormat="false" ht="15" hidden="false" customHeight="false" outlineLevel="0" collapsed="false">
      <c r="A3900" s="0" t="n">
        <v>3431</v>
      </c>
      <c r="B3900" s="15" t="n">
        <v>46082</v>
      </c>
      <c r="C3900" s="0" t="n">
        <v>3</v>
      </c>
      <c r="D3900" s="16" t="n">
        <v>4488</v>
      </c>
      <c r="E3900" s="16" t="n">
        <v>55</v>
      </c>
      <c r="F3900" s="16" t="n">
        <v>113</v>
      </c>
      <c r="G3900" s="16" t="n">
        <v>215</v>
      </c>
      <c r="H3900" s="16" t="n">
        <v>15</v>
      </c>
    </row>
    <row r="3901" customFormat="false" ht="15" hidden="false" customHeight="false" outlineLevel="0" collapsed="false">
      <c r="A3901" s="0" t="n">
        <v>3431</v>
      </c>
      <c r="B3901" s="15" t="n">
        <v>46174</v>
      </c>
      <c r="C3901" s="0" t="n">
        <v>3</v>
      </c>
      <c r="D3901" s="16" t="n">
        <v>4488</v>
      </c>
      <c r="E3901" s="16" t="n">
        <v>70</v>
      </c>
      <c r="F3901" s="16" t="n">
        <v>120</v>
      </c>
      <c r="G3901" s="16" t="n">
        <v>266</v>
      </c>
      <c r="H3901" s="16" t="n">
        <v>26</v>
      </c>
    </row>
    <row r="3902" customFormat="false" ht="15" hidden="false" customHeight="false" outlineLevel="0" collapsed="false">
      <c r="A3902" s="0" t="n">
        <v>3434</v>
      </c>
      <c r="B3902" s="15" t="n">
        <v>45078</v>
      </c>
      <c r="C3902" s="0" t="n">
        <v>4</v>
      </c>
      <c r="D3902" s="16" t="n">
        <v>6149</v>
      </c>
      <c r="E3902" s="16" t="n">
        <v>14</v>
      </c>
      <c r="F3902" s="16" t="n">
        <v>130</v>
      </c>
      <c r="G3902" s="16" t="n">
        <v>356</v>
      </c>
      <c r="H3902" s="16" t="n">
        <v>12</v>
      </c>
    </row>
    <row r="3903" customFormat="false" ht="15" hidden="false" customHeight="false" outlineLevel="0" collapsed="false">
      <c r="A3903" s="0" t="n">
        <v>3434</v>
      </c>
      <c r="B3903" s="15" t="n">
        <v>45170</v>
      </c>
      <c r="C3903" s="0" t="n">
        <v>4</v>
      </c>
      <c r="D3903" s="16" t="n">
        <v>6118</v>
      </c>
      <c r="E3903" s="16" t="n">
        <v>15</v>
      </c>
      <c r="F3903" s="16" t="n">
        <v>129</v>
      </c>
      <c r="G3903" s="16" t="n">
        <v>411</v>
      </c>
      <c r="H3903" s="16" t="n">
        <v>13</v>
      </c>
    </row>
    <row r="3904" customFormat="false" ht="15" hidden="false" customHeight="false" outlineLevel="0" collapsed="false">
      <c r="A3904" s="0" t="n">
        <v>3434</v>
      </c>
      <c r="B3904" s="15" t="n">
        <v>45261</v>
      </c>
      <c r="C3904" s="0" t="n">
        <v>4</v>
      </c>
      <c r="D3904" s="16" t="n">
        <v>6150</v>
      </c>
      <c r="E3904" s="16" t="n">
        <v>19</v>
      </c>
      <c r="F3904" s="16" t="n">
        <v>130</v>
      </c>
      <c r="G3904" s="16" t="n">
        <v>488</v>
      </c>
      <c r="H3904" s="16" t="n">
        <v>17</v>
      </c>
    </row>
    <row r="3905" customFormat="false" ht="15" hidden="false" customHeight="false" outlineLevel="0" collapsed="false">
      <c r="A3905" s="0" t="n">
        <v>3434</v>
      </c>
      <c r="B3905" s="15" t="n">
        <v>45352</v>
      </c>
      <c r="C3905" s="0" t="n">
        <v>4</v>
      </c>
      <c r="D3905" s="16" t="n">
        <v>6177</v>
      </c>
      <c r="E3905" s="16" t="n">
        <v>25</v>
      </c>
      <c r="F3905" s="16" t="n">
        <v>129</v>
      </c>
      <c r="G3905" s="16" t="n">
        <v>284</v>
      </c>
      <c r="H3905" s="16" t="n">
        <v>15</v>
      </c>
    </row>
    <row r="3906" customFormat="false" ht="15" hidden="false" customHeight="false" outlineLevel="0" collapsed="false">
      <c r="A3906" s="0" t="n">
        <v>3434</v>
      </c>
      <c r="B3906" s="15" t="n">
        <v>45444</v>
      </c>
      <c r="C3906" s="0" t="n">
        <v>4</v>
      </c>
      <c r="D3906" s="16" t="n">
        <v>6215</v>
      </c>
      <c r="E3906" s="16" t="n">
        <v>34</v>
      </c>
      <c r="F3906" s="16" t="n">
        <v>129</v>
      </c>
      <c r="G3906" s="16" t="n">
        <v>364</v>
      </c>
      <c r="H3906" s="16" t="n">
        <v>21</v>
      </c>
    </row>
    <row r="3907" customFormat="false" ht="15" hidden="false" customHeight="false" outlineLevel="0" collapsed="false">
      <c r="A3907" s="0" t="n">
        <v>3434</v>
      </c>
      <c r="B3907" s="15" t="n">
        <v>45536</v>
      </c>
      <c r="C3907" s="0" t="n">
        <v>4</v>
      </c>
      <c r="D3907" s="16" t="n">
        <v>6274</v>
      </c>
      <c r="E3907" s="16" t="n">
        <v>36</v>
      </c>
      <c r="F3907" s="16" t="n">
        <v>129</v>
      </c>
      <c r="G3907" s="16" t="n">
        <v>443</v>
      </c>
      <c r="H3907" s="16" t="n">
        <v>25</v>
      </c>
    </row>
    <row r="3908" customFormat="false" ht="15" hidden="false" customHeight="false" outlineLevel="0" collapsed="false">
      <c r="A3908" s="0" t="n">
        <v>3434</v>
      </c>
      <c r="B3908" s="15" t="n">
        <v>45627</v>
      </c>
      <c r="C3908" s="0" t="n">
        <v>4</v>
      </c>
      <c r="D3908" s="16" t="n">
        <v>6259</v>
      </c>
      <c r="E3908" s="16" t="n">
        <v>38</v>
      </c>
      <c r="F3908" s="16" t="n">
        <v>127</v>
      </c>
      <c r="G3908" s="16" t="n">
        <v>500</v>
      </c>
      <c r="H3908" s="16" t="n">
        <v>28</v>
      </c>
    </row>
    <row r="3909" customFormat="false" ht="15" hidden="false" customHeight="false" outlineLevel="0" collapsed="false">
      <c r="A3909" s="0" t="n">
        <v>3434</v>
      </c>
      <c r="B3909" s="15" t="n">
        <v>45717</v>
      </c>
      <c r="C3909" s="0" t="n">
        <v>4</v>
      </c>
      <c r="D3909" s="16" t="n">
        <v>6263</v>
      </c>
      <c r="E3909" s="16" t="n">
        <v>44</v>
      </c>
      <c r="F3909" s="16" t="n">
        <v>134</v>
      </c>
      <c r="G3909" s="16" t="n">
        <v>281</v>
      </c>
      <c r="H3909" s="16" t="n">
        <v>18</v>
      </c>
    </row>
    <row r="3910" customFormat="false" ht="15" hidden="false" customHeight="false" outlineLevel="0" collapsed="false">
      <c r="A3910" s="0" t="n">
        <v>3434</v>
      </c>
      <c r="B3910" s="15" t="n">
        <v>45809</v>
      </c>
      <c r="C3910" s="0" t="n">
        <v>4</v>
      </c>
      <c r="D3910" s="16" t="n">
        <v>6253</v>
      </c>
      <c r="E3910" s="16" t="n">
        <v>49</v>
      </c>
      <c r="F3910" s="16" t="n">
        <v>134</v>
      </c>
      <c r="G3910" s="16" t="n">
        <v>358</v>
      </c>
      <c r="H3910" s="16" t="n">
        <v>23</v>
      </c>
    </row>
    <row r="3911" customFormat="false" ht="15" hidden="false" customHeight="false" outlineLevel="0" collapsed="false">
      <c r="A3911" s="0" t="n">
        <v>3434</v>
      </c>
      <c r="B3911" s="15" t="n">
        <v>45901</v>
      </c>
      <c r="C3911" s="0" t="n">
        <v>4</v>
      </c>
      <c r="D3911" s="16" t="n">
        <v>6259</v>
      </c>
      <c r="E3911" s="16" t="n">
        <v>54</v>
      </c>
      <c r="F3911" s="16" t="n">
        <v>143</v>
      </c>
      <c r="G3911" s="16" t="n">
        <v>426</v>
      </c>
      <c r="H3911" s="16" t="n">
        <v>29</v>
      </c>
    </row>
    <row r="3912" customFormat="false" ht="15" hidden="false" customHeight="false" outlineLevel="0" collapsed="false">
      <c r="A3912" s="0" t="n">
        <v>3434</v>
      </c>
      <c r="B3912" s="15" t="n">
        <v>45992</v>
      </c>
      <c r="C3912" s="0" t="n">
        <v>4</v>
      </c>
      <c r="D3912" s="16" t="n">
        <v>6288</v>
      </c>
      <c r="E3912" s="16" t="n">
        <v>59</v>
      </c>
      <c r="F3912" s="16" t="n">
        <v>156</v>
      </c>
      <c r="G3912" s="16" t="n">
        <v>501</v>
      </c>
      <c r="H3912" s="16" t="n">
        <v>33</v>
      </c>
    </row>
    <row r="3913" customFormat="false" ht="15" hidden="false" customHeight="false" outlineLevel="0" collapsed="false">
      <c r="A3913" s="0" t="n">
        <v>3434</v>
      </c>
      <c r="B3913" s="15" t="n">
        <v>46082</v>
      </c>
      <c r="C3913" s="0" t="n">
        <v>4</v>
      </c>
      <c r="D3913" s="16" t="n">
        <v>6302</v>
      </c>
      <c r="E3913" s="16" t="n">
        <v>65</v>
      </c>
      <c r="F3913" s="16" t="n">
        <v>160</v>
      </c>
      <c r="G3913" s="16" t="n">
        <v>261</v>
      </c>
      <c r="H3913" s="16" t="n">
        <v>21</v>
      </c>
    </row>
    <row r="3914" customFormat="false" ht="15" hidden="false" customHeight="false" outlineLevel="0" collapsed="false">
      <c r="A3914" s="0" t="n">
        <v>3434</v>
      </c>
      <c r="B3914" s="15" t="n">
        <v>46174</v>
      </c>
      <c r="C3914" s="0" t="n">
        <v>4</v>
      </c>
      <c r="D3914" s="16" t="n">
        <v>6337</v>
      </c>
      <c r="E3914" s="16" t="n">
        <v>83</v>
      </c>
      <c r="F3914" s="16" t="n">
        <v>169</v>
      </c>
      <c r="G3914" s="16" t="n">
        <v>331</v>
      </c>
      <c r="H3914" s="16" t="n">
        <v>39</v>
      </c>
    </row>
    <row r="3915" customFormat="false" ht="15" hidden="false" customHeight="false" outlineLevel="0" collapsed="false">
      <c r="A3915" s="0" t="n">
        <v>3435</v>
      </c>
      <c r="B3915" s="15" t="n">
        <v>45078</v>
      </c>
      <c r="C3915" s="0" t="n">
        <v>4</v>
      </c>
      <c r="D3915" s="16" t="n">
        <v>3694</v>
      </c>
      <c r="E3915" s="16" t="n">
        <v>15</v>
      </c>
      <c r="F3915" s="16" t="n">
        <v>89</v>
      </c>
      <c r="G3915" s="16" t="n">
        <v>212</v>
      </c>
      <c r="H3915" s="16" t="n">
        <v>5</v>
      </c>
    </row>
    <row r="3916" customFormat="false" ht="15" hidden="false" customHeight="false" outlineLevel="0" collapsed="false">
      <c r="A3916" s="0" t="n">
        <v>3435</v>
      </c>
      <c r="B3916" s="15" t="n">
        <v>45170</v>
      </c>
      <c r="C3916" s="0" t="n">
        <v>4</v>
      </c>
      <c r="D3916" s="16" t="n">
        <v>3712</v>
      </c>
      <c r="E3916" s="16" t="n">
        <v>15</v>
      </c>
      <c r="F3916" s="16" t="n">
        <v>86</v>
      </c>
      <c r="G3916" s="16" t="n">
        <v>259</v>
      </c>
      <c r="H3916" s="16" t="n">
        <v>7</v>
      </c>
    </row>
    <row r="3917" customFormat="false" ht="15" hidden="false" customHeight="false" outlineLevel="0" collapsed="false">
      <c r="A3917" s="0" t="n">
        <v>3435</v>
      </c>
      <c r="B3917" s="15" t="n">
        <v>45261</v>
      </c>
      <c r="C3917" s="0" t="n">
        <v>4</v>
      </c>
      <c r="D3917" s="16" t="n">
        <v>3712</v>
      </c>
      <c r="E3917" s="16" t="n">
        <v>17</v>
      </c>
      <c r="F3917" s="16" t="n">
        <v>89</v>
      </c>
      <c r="G3917" s="16" t="n">
        <v>303</v>
      </c>
      <c r="H3917" s="16" t="n">
        <v>9</v>
      </c>
    </row>
    <row r="3918" customFormat="false" ht="15" hidden="false" customHeight="false" outlineLevel="0" collapsed="false">
      <c r="A3918" s="0" t="n">
        <v>3435</v>
      </c>
      <c r="B3918" s="15" t="n">
        <v>45352</v>
      </c>
      <c r="C3918" s="0" t="n">
        <v>4</v>
      </c>
      <c r="D3918" s="16" t="n">
        <v>3713</v>
      </c>
      <c r="E3918" s="16" t="n">
        <v>20</v>
      </c>
      <c r="F3918" s="16" t="n">
        <v>92</v>
      </c>
      <c r="G3918" s="16" t="n">
        <v>183</v>
      </c>
      <c r="H3918" s="16" t="n">
        <v>9</v>
      </c>
    </row>
    <row r="3919" customFormat="false" ht="15" hidden="false" customHeight="false" outlineLevel="0" collapsed="false">
      <c r="A3919" s="0" t="n">
        <v>3435</v>
      </c>
      <c r="B3919" s="15" t="n">
        <v>45444</v>
      </c>
      <c r="C3919" s="0" t="n">
        <v>4</v>
      </c>
      <c r="D3919" s="16" t="n">
        <v>3736</v>
      </c>
      <c r="E3919" s="16" t="n">
        <v>21</v>
      </c>
      <c r="F3919" s="16" t="n">
        <v>95</v>
      </c>
      <c r="G3919" s="16" t="n">
        <v>219</v>
      </c>
      <c r="H3919" s="16" t="n">
        <v>12</v>
      </c>
    </row>
    <row r="3920" customFormat="false" ht="15" hidden="false" customHeight="false" outlineLevel="0" collapsed="false">
      <c r="A3920" s="0" t="n">
        <v>3435</v>
      </c>
      <c r="B3920" s="15" t="n">
        <v>45536</v>
      </c>
      <c r="C3920" s="0" t="n">
        <v>4</v>
      </c>
      <c r="D3920" s="16" t="n">
        <v>3727</v>
      </c>
      <c r="E3920" s="16" t="n">
        <v>23</v>
      </c>
      <c r="F3920" s="16" t="n">
        <v>96</v>
      </c>
      <c r="G3920" s="16" t="n">
        <v>252</v>
      </c>
      <c r="H3920" s="16" t="n">
        <v>13</v>
      </c>
    </row>
    <row r="3921" customFormat="false" ht="15" hidden="false" customHeight="false" outlineLevel="0" collapsed="false">
      <c r="A3921" s="0" t="n">
        <v>3435</v>
      </c>
      <c r="B3921" s="15" t="n">
        <v>45627</v>
      </c>
      <c r="C3921" s="0" t="n">
        <v>4</v>
      </c>
      <c r="D3921" s="16" t="n">
        <v>3695</v>
      </c>
      <c r="E3921" s="16" t="n">
        <v>25</v>
      </c>
      <c r="F3921" s="16" t="n">
        <v>96</v>
      </c>
      <c r="G3921" s="16" t="n">
        <v>288</v>
      </c>
      <c r="H3921" s="16" t="n">
        <v>15</v>
      </c>
    </row>
    <row r="3922" customFormat="false" ht="15" hidden="false" customHeight="false" outlineLevel="0" collapsed="false">
      <c r="A3922" s="0" t="n">
        <v>3435</v>
      </c>
      <c r="B3922" s="15" t="n">
        <v>45717</v>
      </c>
      <c r="C3922" s="0" t="n">
        <v>4</v>
      </c>
      <c r="D3922" s="16" t="n">
        <v>3721</v>
      </c>
      <c r="E3922" s="16" t="n">
        <v>29</v>
      </c>
      <c r="F3922" s="16" t="n">
        <v>99</v>
      </c>
      <c r="G3922" s="16" t="n">
        <v>135</v>
      </c>
      <c r="H3922" s="16" t="n">
        <v>8</v>
      </c>
    </row>
    <row r="3923" customFormat="false" ht="15" hidden="false" customHeight="false" outlineLevel="0" collapsed="false">
      <c r="A3923" s="0" t="n">
        <v>3435</v>
      </c>
      <c r="B3923" s="15" t="n">
        <v>45809</v>
      </c>
      <c r="C3923" s="0" t="n">
        <v>4</v>
      </c>
      <c r="D3923" s="16" t="n">
        <v>3758</v>
      </c>
      <c r="E3923" s="16" t="n">
        <v>33</v>
      </c>
      <c r="F3923" s="16" t="n">
        <v>98</v>
      </c>
      <c r="G3923" s="16" t="n">
        <v>179</v>
      </c>
      <c r="H3923" s="16" t="n">
        <v>12</v>
      </c>
    </row>
    <row r="3924" customFormat="false" ht="15" hidden="false" customHeight="false" outlineLevel="0" collapsed="false">
      <c r="A3924" s="0" t="n">
        <v>3435</v>
      </c>
      <c r="B3924" s="15" t="n">
        <v>45901</v>
      </c>
      <c r="C3924" s="0" t="n">
        <v>4</v>
      </c>
      <c r="D3924" s="16" t="n">
        <v>3756</v>
      </c>
      <c r="E3924" s="16" t="n">
        <v>35</v>
      </c>
      <c r="F3924" s="16" t="n">
        <v>97</v>
      </c>
      <c r="G3924" s="16" t="n">
        <v>224</v>
      </c>
      <c r="H3924" s="16" t="n">
        <v>15</v>
      </c>
    </row>
    <row r="3925" customFormat="false" ht="15" hidden="false" customHeight="false" outlineLevel="0" collapsed="false">
      <c r="A3925" s="0" t="n">
        <v>3435</v>
      </c>
      <c r="B3925" s="15" t="n">
        <v>45992</v>
      </c>
      <c r="C3925" s="0" t="n">
        <v>4</v>
      </c>
      <c r="D3925" s="16" t="n">
        <v>3786</v>
      </c>
      <c r="E3925" s="16" t="n">
        <v>36</v>
      </c>
      <c r="F3925" s="16" t="n">
        <v>100</v>
      </c>
      <c r="G3925" s="16" t="n">
        <v>268</v>
      </c>
      <c r="H3925" s="16" t="n">
        <v>18</v>
      </c>
    </row>
    <row r="3926" customFormat="false" ht="15" hidden="false" customHeight="false" outlineLevel="0" collapsed="false">
      <c r="A3926" s="0" t="n">
        <v>3435</v>
      </c>
      <c r="B3926" s="15" t="n">
        <v>46082</v>
      </c>
      <c r="C3926" s="0" t="n">
        <v>4</v>
      </c>
      <c r="D3926" s="16" t="n">
        <v>3786</v>
      </c>
      <c r="E3926" s="16" t="n">
        <v>42</v>
      </c>
      <c r="F3926" s="16" t="n">
        <v>105</v>
      </c>
      <c r="G3926" s="16" t="n">
        <v>169</v>
      </c>
      <c r="H3926" s="16" t="n">
        <v>17</v>
      </c>
    </row>
    <row r="3927" customFormat="false" ht="15" hidden="false" customHeight="false" outlineLevel="0" collapsed="false">
      <c r="A3927" s="0" t="n">
        <v>3435</v>
      </c>
      <c r="B3927" s="15" t="n">
        <v>46174</v>
      </c>
      <c r="C3927" s="0" t="n">
        <v>4</v>
      </c>
      <c r="D3927" s="16" t="n">
        <v>3827</v>
      </c>
      <c r="E3927" s="16" t="n">
        <v>55</v>
      </c>
      <c r="F3927" s="16" t="n">
        <v>106</v>
      </c>
      <c r="G3927" s="16" t="n">
        <v>210</v>
      </c>
      <c r="H3927" s="16" t="n">
        <v>30</v>
      </c>
    </row>
    <row r="3928" customFormat="false" ht="15" hidden="false" customHeight="false" outlineLevel="0" collapsed="false">
      <c r="A3928" s="0" t="n">
        <v>3437</v>
      </c>
      <c r="B3928" s="15" t="n">
        <v>45078</v>
      </c>
      <c r="C3928" s="0" t="n">
        <v>5</v>
      </c>
      <c r="D3928" s="16" t="n">
        <v>10458</v>
      </c>
      <c r="E3928" s="16" t="n">
        <v>52</v>
      </c>
      <c r="F3928" s="16" t="n">
        <v>161</v>
      </c>
      <c r="G3928" s="16" t="n">
        <v>765</v>
      </c>
      <c r="H3928" s="16" t="n">
        <v>37</v>
      </c>
    </row>
    <row r="3929" customFormat="false" ht="15" hidden="false" customHeight="false" outlineLevel="0" collapsed="false">
      <c r="A3929" s="0" t="n">
        <v>3437</v>
      </c>
      <c r="B3929" s="15" t="n">
        <v>45170</v>
      </c>
      <c r="C3929" s="0" t="n">
        <v>5</v>
      </c>
      <c r="D3929" s="16" t="n">
        <v>10581</v>
      </c>
      <c r="E3929" s="16" t="n">
        <v>67</v>
      </c>
      <c r="F3929" s="16" t="n">
        <v>165</v>
      </c>
      <c r="G3929" s="16" t="n">
        <v>922</v>
      </c>
      <c r="H3929" s="16" t="n">
        <v>50</v>
      </c>
    </row>
    <row r="3930" customFormat="false" ht="15" hidden="false" customHeight="false" outlineLevel="0" collapsed="false">
      <c r="A3930" s="0" t="n">
        <v>3437</v>
      </c>
      <c r="B3930" s="15" t="n">
        <v>45261</v>
      </c>
      <c r="C3930" s="0" t="n">
        <v>5</v>
      </c>
      <c r="D3930" s="16" t="n">
        <v>10688</v>
      </c>
      <c r="E3930" s="16" t="n">
        <v>86</v>
      </c>
      <c r="F3930" s="16" t="n">
        <v>169</v>
      </c>
      <c r="G3930" s="16" t="n">
        <v>1090</v>
      </c>
      <c r="H3930" s="16" t="n">
        <v>69</v>
      </c>
    </row>
    <row r="3931" customFormat="false" ht="15" hidden="false" customHeight="false" outlineLevel="0" collapsed="false">
      <c r="A3931" s="0" t="n">
        <v>3437</v>
      </c>
      <c r="B3931" s="15" t="n">
        <v>45352</v>
      </c>
      <c r="C3931" s="0" t="n">
        <v>5</v>
      </c>
      <c r="D3931" s="16" t="n">
        <v>10797</v>
      </c>
      <c r="E3931" s="16" t="n">
        <v>107</v>
      </c>
      <c r="F3931" s="16" t="n">
        <v>170</v>
      </c>
      <c r="G3931" s="16" t="n">
        <v>685</v>
      </c>
      <c r="H3931" s="16" t="n">
        <v>67</v>
      </c>
    </row>
    <row r="3932" customFormat="false" ht="15" hidden="false" customHeight="false" outlineLevel="0" collapsed="false">
      <c r="A3932" s="0" t="n">
        <v>3437</v>
      </c>
      <c r="B3932" s="15" t="n">
        <v>45444</v>
      </c>
      <c r="C3932" s="0" t="n">
        <v>5</v>
      </c>
      <c r="D3932" s="16" t="n">
        <v>10957</v>
      </c>
      <c r="E3932" s="16" t="n">
        <v>120</v>
      </c>
      <c r="F3932" s="16" t="n">
        <v>178</v>
      </c>
      <c r="G3932" s="16" t="n">
        <v>872</v>
      </c>
      <c r="H3932" s="16" t="n">
        <v>80</v>
      </c>
    </row>
    <row r="3933" customFormat="false" ht="15" hidden="false" customHeight="false" outlineLevel="0" collapsed="false">
      <c r="A3933" s="0" t="n">
        <v>3437</v>
      </c>
      <c r="B3933" s="15" t="n">
        <v>45536</v>
      </c>
      <c r="C3933" s="0" t="n">
        <v>5</v>
      </c>
      <c r="D3933" s="16" t="n">
        <v>11128</v>
      </c>
      <c r="E3933" s="16" t="n">
        <v>134</v>
      </c>
      <c r="F3933" s="16" t="n">
        <v>181</v>
      </c>
      <c r="G3933" s="16" t="n">
        <v>1032</v>
      </c>
      <c r="H3933" s="16" t="n">
        <v>93</v>
      </c>
    </row>
    <row r="3934" customFormat="false" ht="15" hidden="false" customHeight="false" outlineLevel="0" collapsed="false">
      <c r="A3934" s="0" t="n">
        <v>3437</v>
      </c>
      <c r="B3934" s="15" t="n">
        <v>45627</v>
      </c>
      <c r="C3934" s="0" t="n">
        <v>5</v>
      </c>
      <c r="D3934" s="16" t="n">
        <v>11212</v>
      </c>
      <c r="E3934" s="16" t="n">
        <v>147</v>
      </c>
      <c r="F3934" s="16" t="n">
        <v>196</v>
      </c>
      <c r="G3934" s="16" t="n">
        <v>1194</v>
      </c>
      <c r="H3934" s="16" t="n">
        <v>104</v>
      </c>
    </row>
    <row r="3935" customFormat="false" ht="15" hidden="false" customHeight="false" outlineLevel="0" collapsed="false">
      <c r="A3935" s="0" t="n">
        <v>3437</v>
      </c>
      <c r="B3935" s="15" t="n">
        <v>45717</v>
      </c>
      <c r="C3935" s="0" t="n">
        <v>5</v>
      </c>
      <c r="D3935" s="16" t="n">
        <v>11291</v>
      </c>
      <c r="E3935" s="16" t="n">
        <v>153</v>
      </c>
      <c r="F3935" s="16" t="n">
        <v>226</v>
      </c>
      <c r="G3935" s="16" t="n">
        <v>629</v>
      </c>
      <c r="H3935" s="16" t="n">
        <v>51</v>
      </c>
    </row>
    <row r="3936" customFormat="false" ht="15" hidden="false" customHeight="false" outlineLevel="0" collapsed="false">
      <c r="A3936" s="0" t="n">
        <v>3437</v>
      </c>
      <c r="B3936" s="15" t="n">
        <v>45809</v>
      </c>
      <c r="C3936" s="0" t="n">
        <v>5</v>
      </c>
      <c r="D3936" s="16" t="n">
        <v>11430</v>
      </c>
      <c r="E3936" s="16" t="n">
        <v>176</v>
      </c>
      <c r="F3936" s="16" t="n">
        <v>253</v>
      </c>
      <c r="G3936" s="16" t="n">
        <v>818</v>
      </c>
      <c r="H3936" s="16" t="n">
        <v>68</v>
      </c>
    </row>
    <row r="3937" customFormat="false" ht="15" hidden="false" customHeight="false" outlineLevel="0" collapsed="false">
      <c r="A3937" s="0" t="n">
        <v>3437</v>
      </c>
      <c r="B3937" s="15" t="n">
        <v>45901</v>
      </c>
      <c r="C3937" s="0" t="n">
        <v>5</v>
      </c>
      <c r="D3937" s="16" t="n">
        <v>11511</v>
      </c>
      <c r="E3937" s="16" t="n">
        <v>187</v>
      </c>
      <c r="F3937" s="16" t="n">
        <v>268</v>
      </c>
      <c r="G3937" s="16" t="n">
        <v>1004</v>
      </c>
      <c r="H3937" s="16" t="n">
        <v>82</v>
      </c>
    </row>
    <row r="3938" customFormat="false" ht="15" hidden="false" customHeight="false" outlineLevel="0" collapsed="false">
      <c r="A3938" s="0" t="n">
        <v>3437</v>
      </c>
      <c r="B3938" s="15" t="n">
        <v>45992</v>
      </c>
      <c r="C3938" s="0" t="n">
        <v>5</v>
      </c>
      <c r="D3938" s="16" t="n">
        <v>11598</v>
      </c>
      <c r="E3938" s="16" t="n">
        <v>205</v>
      </c>
      <c r="F3938" s="16" t="n">
        <v>284</v>
      </c>
      <c r="G3938" s="16" t="n">
        <v>1153</v>
      </c>
      <c r="H3938" s="16" t="n">
        <v>94</v>
      </c>
    </row>
    <row r="3939" customFormat="false" ht="15" hidden="false" customHeight="false" outlineLevel="0" collapsed="false">
      <c r="A3939" s="0" t="n">
        <v>3437</v>
      </c>
      <c r="B3939" s="15" t="n">
        <v>46082</v>
      </c>
      <c r="C3939" s="0" t="n">
        <v>5</v>
      </c>
      <c r="D3939" s="16" t="n">
        <v>11685</v>
      </c>
      <c r="E3939" s="16" t="n">
        <v>234</v>
      </c>
      <c r="F3939" s="16" t="n">
        <v>299</v>
      </c>
      <c r="G3939" s="16" t="n">
        <v>626</v>
      </c>
      <c r="H3939" s="16" t="n">
        <v>53</v>
      </c>
    </row>
    <row r="3940" customFormat="false" ht="15" hidden="false" customHeight="false" outlineLevel="0" collapsed="false">
      <c r="A3940" s="0" t="n">
        <v>3437</v>
      </c>
      <c r="B3940" s="15" t="n">
        <v>46174</v>
      </c>
      <c r="C3940" s="0" t="n">
        <v>5</v>
      </c>
      <c r="D3940" s="16" t="n">
        <v>11807</v>
      </c>
      <c r="E3940" s="16" t="n">
        <v>295</v>
      </c>
      <c r="F3940" s="16" t="n">
        <v>331</v>
      </c>
      <c r="G3940" s="16" t="n">
        <v>826</v>
      </c>
      <c r="H3940" s="16" t="n">
        <v>115</v>
      </c>
    </row>
    <row r="3941" customFormat="false" ht="15" hidden="false" customHeight="false" outlineLevel="0" collapsed="false">
      <c r="A3941" s="0" t="n">
        <v>3438</v>
      </c>
      <c r="B3941" s="15" t="n">
        <v>45078</v>
      </c>
      <c r="C3941" s="0" t="n">
        <v>5</v>
      </c>
      <c r="D3941" s="16" t="n">
        <v>2491</v>
      </c>
      <c r="E3941" s="16" t="n">
        <v>5</v>
      </c>
      <c r="F3941" s="16" t="n">
        <v>46</v>
      </c>
      <c r="G3941" s="16" t="n">
        <v>146</v>
      </c>
      <c r="H3941" s="16" t="n">
        <v>2</v>
      </c>
    </row>
    <row r="3942" customFormat="false" ht="15" hidden="false" customHeight="false" outlineLevel="0" collapsed="false">
      <c r="A3942" s="0" t="n">
        <v>3438</v>
      </c>
      <c r="B3942" s="15" t="n">
        <v>45170</v>
      </c>
      <c r="C3942" s="0" t="n">
        <v>5</v>
      </c>
      <c r="D3942" s="16" t="n">
        <v>2527</v>
      </c>
      <c r="E3942" s="16" t="n">
        <v>7</v>
      </c>
      <c r="F3942" s="16" t="n">
        <v>47</v>
      </c>
      <c r="G3942" s="16" t="n">
        <v>185</v>
      </c>
      <c r="H3942" s="16" t="n">
        <v>3</v>
      </c>
    </row>
    <row r="3943" customFormat="false" ht="15" hidden="false" customHeight="false" outlineLevel="0" collapsed="false">
      <c r="A3943" s="0" t="n">
        <v>3438</v>
      </c>
      <c r="B3943" s="15" t="n">
        <v>45261</v>
      </c>
      <c r="C3943" s="0" t="n">
        <v>5</v>
      </c>
      <c r="D3943" s="16" t="n">
        <v>2557</v>
      </c>
      <c r="E3943" s="16" t="n">
        <v>6</v>
      </c>
      <c r="F3943" s="16" t="n">
        <v>48</v>
      </c>
      <c r="G3943" s="16" t="n">
        <v>221</v>
      </c>
      <c r="H3943" s="16" t="n">
        <v>3</v>
      </c>
    </row>
    <row r="3944" customFormat="false" ht="15" hidden="false" customHeight="false" outlineLevel="0" collapsed="false">
      <c r="A3944" s="0" t="n">
        <v>3438</v>
      </c>
      <c r="B3944" s="15" t="n">
        <v>45352</v>
      </c>
      <c r="C3944" s="0" t="n">
        <v>5</v>
      </c>
      <c r="D3944" s="16" t="n">
        <v>2615</v>
      </c>
      <c r="E3944" s="16" t="n">
        <v>7</v>
      </c>
      <c r="F3944" s="16" t="n">
        <v>48</v>
      </c>
      <c r="G3944" s="16" t="n">
        <v>145</v>
      </c>
      <c r="H3944" s="16" t="n">
        <v>5</v>
      </c>
    </row>
    <row r="3945" customFormat="false" ht="15" hidden="false" customHeight="false" outlineLevel="0" collapsed="false">
      <c r="A3945" s="0" t="n">
        <v>3438</v>
      </c>
      <c r="B3945" s="15" t="n">
        <v>45444</v>
      </c>
      <c r="C3945" s="0" t="n">
        <v>5</v>
      </c>
      <c r="D3945" s="16" t="n">
        <v>2626</v>
      </c>
      <c r="E3945" s="16" t="n">
        <v>10</v>
      </c>
      <c r="F3945" s="16" t="n">
        <v>47</v>
      </c>
      <c r="G3945" s="16" t="n">
        <v>182</v>
      </c>
      <c r="H3945" s="16" t="n">
        <v>8</v>
      </c>
    </row>
    <row r="3946" customFormat="false" ht="15" hidden="false" customHeight="false" outlineLevel="0" collapsed="false">
      <c r="A3946" s="0" t="n">
        <v>3438</v>
      </c>
      <c r="B3946" s="15" t="n">
        <v>45536</v>
      </c>
      <c r="C3946" s="0" t="n">
        <v>5</v>
      </c>
      <c r="D3946" s="16" t="n">
        <v>2664</v>
      </c>
      <c r="E3946" s="16" t="n">
        <v>12</v>
      </c>
      <c r="F3946" s="16" t="n">
        <v>46</v>
      </c>
      <c r="G3946" s="16" t="n">
        <v>223</v>
      </c>
      <c r="H3946" s="16" t="n">
        <v>10</v>
      </c>
    </row>
    <row r="3947" customFormat="false" ht="15" hidden="false" customHeight="false" outlineLevel="0" collapsed="false">
      <c r="A3947" s="0" t="n">
        <v>3438</v>
      </c>
      <c r="B3947" s="15" t="n">
        <v>45627</v>
      </c>
      <c r="C3947" s="0" t="n">
        <v>5</v>
      </c>
      <c r="D3947" s="16" t="n">
        <v>2695</v>
      </c>
      <c r="E3947" s="16" t="n">
        <v>16</v>
      </c>
      <c r="F3947" s="16" t="n">
        <v>49</v>
      </c>
      <c r="G3947" s="16" t="n">
        <v>266</v>
      </c>
      <c r="H3947" s="16" t="n">
        <v>14</v>
      </c>
    </row>
    <row r="3948" customFormat="false" ht="15" hidden="false" customHeight="false" outlineLevel="0" collapsed="false">
      <c r="A3948" s="0" t="n">
        <v>3438</v>
      </c>
      <c r="B3948" s="15" t="n">
        <v>45717</v>
      </c>
      <c r="C3948" s="0" t="n">
        <v>5</v>
      </c>
      <c r="D3948" s="16" t="n">
        <v>2766</v>
      </c>
      <c r="E3948" s="16" t="n">
        <v>17</v>
      </c>
      <c r="F3948" s="16" t="n">
        <v>50</v>
      </c>
      <c r="G3948" s="16" t="n">
        <v>153</v>
      </c>
      <c r="H3948" s="16" t="n">
        <v>9</v>
      </c>
    </row>
    <row r="3949" customFormat="false" ht="15" hidden="false" customHeight="false" outlineLevel="0" collapsed="false">
      <c r="A3949" s="0" t="n">
        <v>3438</v>
      </c>
      <c r="B3949" s="15" t="n">
        <v>45809</v>
      </c>
      <c r="C3949" s="0" t="n">
        <v>5</v>
      </c>
      <c r="D3949" s="16" t="n">
        <v>2803</v>
      </c>
      <c r="E3949" s="16" t="n">
        <v>25</v>
      </c>
      <c r="F3949" s="16" t="n">
        <v>57</v>
      </c>
      <c r="G3949" s="16" t="n">
        <v>207</v>
      </c>
      <c r="H3949" s="16" t="n">
        <v>15</v>
      </c>
    </row>
    <row r="3950" customFormat="false" ht="15" hidden="false" customHeight="false" outlineLevel="0" collapsed="false">
      <c r="A3950" s="0" t="n">
        <v>3438</v>
      </c>
      <c r="B3950" s="15" t="n">
        <v>45901</v>
      </c>
      <c r="C3950" s="0" t="n">
        <v>5</v>
      </c>
      <c r="D3950" s="16" t="n">
        <v>2808</v>
      </c>
      <c r="E3950" s="16" t="n">
        <v>37</v>
      </c>
      <c r="F3950" s="16" t="n">
        <v>62</v>
      </c>
      <c r="G3950" s="16" t="n">
        <v>246</v>
      </c>
      <c r="H3950" s="16" t="n">
        <v>22</v>
      </c>
    </row>
    <row r="3951" customFormat="false" ht="15" hidden="false" customHeight="false" outlineLevel="0" collapsed="false">
      <c r="A3951" s="0" t="n">
        <v>3438</v>
      </c>
      <c r="B3951" s="15" t="n">
        <v>45992</v>
      </c>
      <c r="C3951" s="0" t="n">
        <v>5</v>
      </c>
      <c r="D3951" s="16" t="n">
        <v>2843</v>
      </c>
      <c r="E3951" s="16" t="n">
        <v>41</v>
      </c>
      <c r="F3951" s="16" t="n">
        <v>60</v>
      </c>
      <c r="G3951" s="16" t="n">
        <v>283</v>
      </c>
      <c r="H3951" s="16" t="n">
        <v>26</v>
      </c>
    </row>
    <row r="3952" customFormat="false" ht="15" hidden="false" customHeight="false" outlineLevel="0" collapsed="false">
      <c r="A3952" s="0" t="n">
        <v>3438</v>
      </c>
      <c r="B3952" s="15" t="n">
        <v>46082</v>
      </c>
      <c r="C3952" s="0" t="n">
        <v>5</v>
      </c>
      <c r="D3952" s="16" t="n">
        <v>2851</v>
      </c>
      <c r="E3952" s="16" t="n">
        <v>53</v>
      </c>
      <c r="F3952" s="16" t="n">
        <v>67</v>
      </c>
      <c r="G3952" s="16" t="n">
        <v>152</v>
      </c>
      <c r="H3952" s="16" t="n">
        <v>22</v>
      </c>
    </row>
    <row r="3953" customFormat="false" ht="15" hidden="false" customHeight="false" outlineLevel="0" collapsed="false">
      <c r="A3953" s="0" t="n">
        <v>3438</v>
      </c>
      <c r="B3953" s="15" t="n">
        <v>46174</v>
      </c>
      <c r="C3953" s="0" t="n">
        <v>5</v>
      </c>
      <c r="D3953" s="16" t="n">
        <v>2876</v>
      </c>
      <c r="E3953" s="16" t="n">
        <v>68</v>
      </c>
      <c r="F3953" s="16" t="n">
        <v>71</v>
      </c>
      <c r="G3953" s="16" t="n">
        <v>188</v>
      </c>
      <c r="H3953" s="16" t="n">
        <v>36</v>
      </c>
    </row>
    <row r="3954" customFormat="false" ht="15" hidden="false" customHeight="false" outlineLevel="0" collapsed="false">
      <c r="A3954" s="0" t="n">
        <v>3440</v>
      </c>
      <c r="B3954" s="15" t="n">
        <v>45078</v>
      </c>
      <c r="C3954" s="0" t="n">
        <v>5</v>
      </c>
      <c r="D3954" s="16" t="n">
        <v>2001</v>
      </c>
      <c r="E3954" s="16" t="n">
        <v>11</v>
      </c>
      <c r="F3954" s="16" t="n">
        <v>37</v>
      </c>
      <c r="G3954" s="16" t="n">
        <v>111</v>
      </c>
      <c r="H3954" s="16" t="n">
        <v>8</v>
      </c>
    </row>
    <row r="3955" customFormat="false" ht="15" hidden="false" customHeight="false" outlineLevel="0" collapsed="false">
      <c r="A3955" s="0" t="n">
        <v>3440</v>
      </c>
      <c r="B3955" s="15" t="n">
        <v>45170</v>
      </c>
      <c r="C3955" s="0" t="n">
        <v>5</v>
      </c>
      <c r="D3955" s="16" t="n">
        <v>2019</v>
      </c>
      <c r="E3955" s="16" t="n">
        <v>14</v>
      </c>
      <c r="F3955" s="16" t="n">
        <v>36</v>
      </c>
      <c r="G3955" s="16" t="n">
        <v>136</v>
      </c>
      <c r="H3955" s="16" t="n">
        <v>11</v>
      </c>
    </row>
    <row r="3956" customFormat="false" ht="15" hidden="false" customHeight="false" outlineLevel="0" collapsed="false">
      <c r="A3956" s="0" t="n">
        <v>3440</v>
      </c>
      <c r="B3956" s="15" t="n">
        <v>45261</v>
      </c>
      <c r="C3956" s="0" t="n">
        <v>5</v>
      </c>
      <c r="D3956" s="16" t="n">
        <v>2027</v>
      </c>
      <c r="E3956" s="16" t="n">
        <v>16</v>
      </c>
      <c r="F3956" s="16" t="n">
        <v>37</v>
      </c>
      <c r="G3956" s="16" t="n">
        <v>161</v>
      </c>
      <c r="H3956" s="16" t="n">
        <v>13</v>
      </c>
    </row>
    <row r="3957" customFormat="false" ht="15" hidden="false" customHeight="false" outlineLevel="0" collapsed="false">
      <c r="A3957" s="0" t="n">
        <v>3440</v>
      </c>
      <c r="B3957" s="15" t="n">
        <v>45352</v>
      </c>
      <c r="C3957" s="0" t="n">
        <v>5</v>
      </c>
      <c r="D3957" s="16" t="n">
        <v>2024</v>
      </c>
      <c r="E3957" s="16" t="n">
        <v>21</v>
      </c>
      <c r="F3957" s="16" t="n">
        <v>38</v>
      </c>
      <c r="G3957" s="16" t="n">
        <v>103</v>
      </c>
      <c r="H3957" s="16" t="n">
        <v>12</v>
      </c>
    </row>
    <row r="3958" customFormat="false" ht="15" hidden="false" customHeight="false" outlineLevel="0" collapsed="false">
      <c r="A3958" s="0" t="n">
        <v>3440</v>
      </c>
      <c r="B3958" s="15" t="n">
        <v>45444</v>
      </c>
      <c r="C3958" s="0" t="n">
        <v>5</v>
      </c>
      <c r="D3958" s="16" t="n">
        <v>2028</v>
      </c>
      <c r="E3958" s="16" t="n">
        <v>23</v>
      </c>
      <c r="F3958" s="16" t="n">
        <v>37</v>
      </c>
      <c r="G3958" s="16" t="n">
        <v>122</v>
      </c>
      <c r="H3958" s="16" t="n">
        <v>15</v>
      </c>
    </row>
    <row r="3959" customFormat="false" ht="15" hidden="false" customHeight="false" outlineLevel="0" collapsed="false">
      <c r="A3959" s="0" t="n">
        <v>3440</v>
      </c>
      <c r="B3959" s="15" t="n">
        <v>45536</v>
      </c>
      <c r="C3959" s="0" t="n">
        <v>5</v>
      </c>
      <c r="D3959" s="16" t="n">
        <v>2023</v>
      </c>
      <c r="E3959" s="16" t="n">
        <v>25</v>
      </c>
      <c r="F3959" s="16" t="n">
        <v>40</v>
      </c>
      <c r="G3959" s="16" t="n">
        <v>146</v>
      </c>
      <c r="H3959" s="16" t="n">
        <v>17</v>
      </c>
    </row>
    <row r="3960" customFormat="false" ht="15" hidden="false" customHeight="false" outlineLevel="0" collapsed="false">
      <c r="A3960" s="0" t="n">
        <v>3440</v>
      </c>
      <c r="B3960" s="15" t="n">
        <v>45627</v>
      </c>
      <c r="C3960" s="0" t="n">
        <v>5</v>
      </c>
      <c r="D3960" s="16" t="n">
        <v>2015</v>
      </c>
      <c r="E3960" s="16" t="n">
        <v>27</v>
      </c>
      <c r="F3960" s="16" t="n">
        <v>42</v>
      </c>
      <c r="G3960" s="16" t="n">
        <v>165</v>
      </c>
      <c r="H3960" s="16" t="n">
        <v>19</v>
      </c>
    </row>
    <row r="3961" customFormat="false" ht="15" hidden="false" customHeight="false" outlineLevel="0" collapsed="false">
      <c r="A3961" s="0" t="n">
        <v>3440</v>
      </c>
      <c r="B3961" s="15" t="n">
        <v>45717</v>
      </c>
      <c r="C3961" s="0" t="n">
        <v>5</v>
      </c>
      <c r="D3961" s="16" t="n">
        <v>2007</v>
      </c>
      <c r="E3961" s="16" t="n">
        <v>31</v>
      </c>
      <c r="F3961" s="16" t="n">
        <v>46</v>
      </c>
      <c r="G3961" s="16" t="n">
        <v>86</v>
      </c>
      <c r="H3961" s="16" t="n">
        <v>12</v>
      </c>
    </row>
    <row r="3962" customFormat="false" ht="15" hidden="false" customHeight="false" outlineLevel="0" collapsed="false">
      <c r="A3962" s="0" t="n">
        <v>3440</v>
      </c>
      <c r="B3962" s="15" t="n">
        <v>45809</v>
      </c>
      <c r="C3962" s="0" t="n">
        <v>5</v>
      </c>
      <c r="D3962" s="16" t="n">
        <v>1994</v>
      </c>
      <c r="E3962" s="16" t="n">
        <v>35</v>
      </c>
      <c r="F3962" s="16" t="n">
        <v>49</v>
      </c>
      <c r="G3962" s="16" t="n">
        <v>114</v>
      </c>
      <c r="H3962" s="16" t="n">
        <v>17</v>
      </c>
    </row>
    <row r="3963" customFormat="false" ht="15" hidden="false" customHeight="false" outlineLevel="0" collapsed="false">
      <c r="A3963" s="0" t="n">
        <v>3440</v>
      </c>
      <c r="B3963" s="15" t="n">
        <v>45901</v>
      </c>
      <c r="C3963" s="0" t="n">
        <v>5</v>
      </c>
      <c r="D3963" s="16" t="n">
        <v>1968</v>
      </c>
      <c r="E3963" s="16" t="n">
        <v>43</v>
      </c>
      <c r="F3963" s="16" t="n">
        <v>51</v>
      </c>
      <c r="G3963" s="16" t="n">
        <v>124</v>
      </c>
      <c r="H3963" s="16" t="n">
        <v>23</v>
      </c>
    </row>
    <row r="3964" customFormat="false" ht="15" hidden="false" customHeight="false" outlineLevel="0" collapsed="false">
      <c r="A3964" s="0" t="n">
        <v>3440</v>
      </c>
      <c r="B3964" s="15" t="n">
        <v>45992</v>
      </c>
      <c r="C3964" s="0" t="n">
        <v>5</v>
      </c>
      <c r="D3964" s="16" t="n">
        <v>1956</v>
      </c>
      <c r="E3964" s="16" t="n">
        <v>53</v>
      </c>
      <c r="F3964" s="16" t="n">
        <v>50</v>
      </c>
      <c r="G3964" s="16" t="n">
        <v>153</v>
      </c>
      <c r="H3964" s="16" t="n">
        <v>32</v>
      </c>
    </row>
    <row r="3965" customFormat="false" ht="15" hidden="false" customHeight="false" outlineLevel="0" collapsed="false">
      <c r="A3965" s="0" t="n">
        <v>3440</v>
      </c>
      <c r="B3965" s="15" t="n">
        <v>46082</v>
      </c>
      <c r="C3965" s="0" t="n">
        <v>5</v>
      </c>
      <c r="D3965" s="16" t="n">
        <v>1971</v>
      </c>
      <c r="E3965" s="16" t="n">
        <v>58</v>
      </c>
      <c r="F3965" s="16" t="n">
        <v>50</v>
      </c>
      <c r="G3965" s="16" t="n">
        <v>94</v>
      </c>
      <c r="H3965" s="16" t="n">
        <v>25</v>
      </c>
    </row>
    <row r="3966" customFormat="false" ht="15" hidden="false" customHeight="false" outlineLevel="0" collapsed="false">
      <c r="A3966" s="0" t="n">
        <v>3440</v>
      </c>
      <c r="B3966" s="15" t="n">
        <v>46174</v>
      </c>
      <c r="C3966" s="0" t="n">
        <v>5</v>
      </c>
      <c r="D3966" s="16" t="n">
        <v>1971</v>
      </c>
      <c r="E3966" s="16" t="n">
        <v>71</v>
      </c>
      <c r="F3966" s="16" t="n">
        <v>53</v>
      </c>
      <c r="G3966" s="16" t="n">
        <v>113</v>
      </c>
      <c r="H3966" s="16" t="n">
        <v>33</v>
      </c>
    </row>
    <row r="3967" customFormat="false" ht="15" hidden="false" customHeight="false" outlineLevel="0" collapsed="false">
      <c r="A3967" s="0" t="n">
        <v>3441</v>
      </c>
      <c r="B3967" s="15" t="n">
        <v>45078</v>
      </c>
      <c r="C3967" s="0" t="n">
        <v>5</v>
      </c>
      <c r="D3967" s="16" t="n">
        <v>1401</v>
      </c>
      <c r="E3967" s="16" t="n">
        <v>15</v>
      </c>
      <c r="F3967" s="16" t="n">
        <v>24</v>
      </c>
      <c r="G3967" s="16" t="n">
        <v>87</v>
      </c>
      <c r="H3967" s="16" t="n">
        <v>9</v>
      </c>
    </row>
    <row r="3968" customFormat="false" ht="15" hidden="false" customHeight="false" outlineLevel="0" collapsed="false">
      <c r="A3968" s="0" t="n">
        <v>3441</v>
      </c>
      <c r="B3968" s="15" t="n">
        <v>45170</v>
      </c>
      <c r="C3968" s="0" t="n">
        <v>5</v>
      </c>
      <c r="D3968" s="16" t="n">
        <v>1409</v>
      </c>
      <c r="E3968" s="16" t="n">
        <v>16</v>
      </c>
      <c r="F3968" s="16" t="n">
        <v>25</v>
      </c>
      <c r="G3968" s="16" t="n">
        <v>103</v>
      </c>
      <c r="H3968" s="16" t="n">
        <v>10</v>
      </c>
    </row>
    <row r="3969" customFormat="false" ht="15" hidden="false" customHeight="false" outlineLevel="0" collapsed="false">
      <c r="A3969" s="0" t="n">
        <v>3441</v>
      </c>
      <c r="B3969" s="15" t="n">
        <v>45261</v>
      </c>
      <c r="C3969" s="0" t="n">
        <v>5</v>
      </c>
      <c r="D3969" s="16" t="n">
        <v>1406</v>
      </c>
      <c r="E3969" s="16" t="n">
        <v>18</v>
      </c>
      <c r="F3969" s="16" t="n">
        <v>28</v>
      </c>
      <c r="G3969" s="16" t="n">
        <v>125</v>
      </c>
      <c r="H3969" s="16" t="n">
        <v>12</v>
      </c>
    </row>
    <row r="3970" customFormat="false" ht="15" hidden="false" customHeight="false" outlineLevel="0" collapsed="false">
      <c r="A3970" s="0" t="n">
        <v>3441</v>
      </c>
      <c r="B3970" s="15" t="n">
        <v>45352</v>
      </c>
      <c r="C3970" s="0" t="n">
        <v>5</v>
      </c>
      <c r="D3970" s="16" t="n">
        <v>1415</v>
      </c>
      <c r="E3970" s="16" t="n">
        <v>23</v>
      </c>
      <c r="F3970" s="16" t="n">
        <v>27</v>
      </c>
      <c r="G3970" s="16" t="n">
        <v>74</v>
      </c>
      <c r="H3970" s="16" t="n">
        <v>9</v>
      </c>
    </row>
    <row r="3971" customFormat="false" ht="15" hidden="false" customHeight="false" outlineLevel="0" collapsed="false">
      <c r="A3971" s="0" t="n">
        <v>3441</v>
      </c>
      <c r="B3971" s="15" t="n">
        <v>45444</v>
      </c>
      <c r="C3971" s="0" t="n">
        <v>5</v>
      </c>
      <c r="D3971" s="16" t="n">
        <v>1393</v>
      </c>
      <c r="E3971" s="16" t="n">
        <v>26</v>
      </c>
      <c r="F3971" s="16" t="n">
        <v>26</v>
      </c>
      <c r="G3971" s="16" t="n">
        <v>89</v>
      </c>
      <c r="H3971" s="16" t="n">
        <v>13</v>
      </c>
    </row>
    <row r="3972" customFormat="false" ht="15" hidden="false" customHeight="false" outlineLevel="0" collapsed="false">
      <c r="A3972" s="0" t="n">
        <v>3441</v>
      </c>
      <c r="B3972" s="15" t="n">
        <v>45536</v>
      </c>
      <c r="C3972" s="0" t="n">
        <v>5</v>
      </c>
      <c r="D3972" s="16" t="n">
        <v>1403</v>
      </c>
      <c r="E3972" s="16" t="n">
        <v>30</v>
      </c>
      <c r="F3972" s="16" t="n">
        <v>26</v>
      </c>
      <c r="G3972" s="16" t="n">
        <v>104</v>
      </c>
      <c r="H3972" s="16" t="n">
        <v>16</v>
      </c>
    </row>
    <row r="3973" customFormat="false" ht="15" hidden="false" customHeight="false" outlineLevel="0" collapsed="false">
      <c r="A3973" s="0" t="n">
        <v>3441</v>
      </c>
      <c r="B3973" s="15" t="n">
        <v>45627</v>
      </c>
      <c r="C3973" s="0" t="n">
        <v>5</v>
      </c>
      <c r="D3973" s="16" t="n">
        <v>1390</v>
      </c>
      <c r="E3973" s="16" t="n">
        <v>31</v>
      </c>
      <c r="F3973" s="16" t="n">
        <v>29</v>
      </c>
      <c r="G3973" s="16" t="n">
        <v>114</v>
      </c>
      <c r="H3973" s="16" t="n">
        <v>17</v>
      </c>
    </row>
    <row r="3974" customFormat="false" ht="15" hidden="false" customHeight="false" outlineLevel="0" collapsed="false">
      <c r="A3974" s="0" t="n">
        <v>3441</v>
      </c>
      <c r="B3974" s="15" t="n">
        <v>45717</v>
      </c>
      <c r="C3974" s="0" t="n">
        <v>5</v>
      </c>
      <c r="D3974" s="16" t="n">
        <v>1378</v>
      </c>
      <c r="E3974" s="16" t="n">
        <v>34</v>
      </c>
      <c r="F3974" s="16" t="n">
        <v>31</v>
      </c>
      <c r="G3974" s="16" t="n">
        <v>57</v>
      </c>
      <c r="H3974" s="16" t="n">
        <v>10</v>
      </c>
    </row>
    <row r="3975" customFormat="false" ht="15" hidden="false" customHeight="false" outlineLevel="0" collapsed="false">
      <c r="A3975" s="0" t="n">
        <v>3441</v>
      </c>
      <c r="B3975" s="15" t="n">
        <v>45809</v>
      </c>
      <c r="C3975" s="0" t="n">
        <v>5</v>
      </c>
      <c r="D3975" s="16" t="n">
        <v>1372</v>
      </c>
      <c r="E3975" s="16" t="n">
        <v>41</v>
      </c>
      <c r="F3975" s="16" t="n">
        <v>32</v>
      </c>
      <c r="G3975" s="16" t="n">
        <v>80</v>
      </c>
      <c r="H3975" s="16" t="n">
        <v>18</v>
      </c>
    </row>
    <row r="3976" customFormat="false" ht="15" hidden="false" customHeight="false" outlineLevel="0" collapsed="false">
      <c r="A3976" s="0" t="n">
        <v>3441</v>
      </c>
      <c r="B3976" s="15" t="n">
        <v>45901</v>
      </c>
      <c r="C3976" s="0" t="n">
        <v>5</v>
      </c>
      <c r="D3976" s="16" t="n">
        <v>1365</v>
      </c>
      <c r="E3976" s="16" t="n">
        <v>42</v>
      </c>
      <c r="F3976" s="16" t="n">
        <v>30</v>
      </c>
      <c r="G3976" s="16" t="n">
        <v>91</v>
      </c>
      <c r="H3976" s="16" t="n">
        <v>21</v>
      </c>
    </row>
    <row r="3977" customFormat="false" ht="15" hidden="false" customHeight="false" outlineLevel="0" collapsed="false">
      <c r="A3977" s="0" t="n">
        <v>3441</v>
      </c>
      <c r="B3977" s="15" t="n">
        <v>45992</v>
      </c>
      <c r="C3977" s="0" t="n">
        <v>5</v>
      </c>
      <c r="D3977" s="16" t="n">
        <v>1366</v>
      </c>
      <c r="E3977" s="16" t="n">
        <v>42</v>
      </c>
      <c r="F3977" s="16" t="n">
        <v>35</v>
      </c>
      <c r="G3977" s="16" t="n">
        <v>111</v>
      </c>
      <c r="H3977" s="16" t="n">
        <v>22</v>
      </c>
    </row>
    <row r="3978" customFormat="false" ht="15" hidden="false" customHeight="false" outlineLevel="0" collapsed="false">
      <c r="A3978" s="0" t="n">
        <v>3441</v>
      </c>
      <c r="B3978" s="15" t="n">
        <v>46082</v>
      </c>
      <c r="C3978" s="0" t="n">
        <v>5</v>
      </c>
      <c r="D3978" s="16" t="n">
        <v>1367</v>
      </c>
      <c r="E3978" s="16" t="n">
        <v>43</v>
      </c>
      <c r="F3978" s="16" t="n">
        <v>36</v>
      </c>
      <c r="G3978" s="16" t="n">
        <v>65</v>
      </c>
      <c r="H3978" s="16" t="n">
        <v>15</v>
      </c>
    </row>
    <row r="3979" customFormat="false" ht="15" hidden="false" customHeight="false" outlineLevel="0" collapsed="false">
      <c r="A3979" s="0" t="n">
        <v>3441</v>
      </c>
      <c r="B3979" s="15" t="n">
        <v>46174</v>
      </c>
      <c r="C3979" s="0" t="n">
        <v>5</v>
      </c>
      <c r="D3979" s="16" t="n">
        <v>1355</v>
      </c>
      <c r="E3979" s="16" t="n">
        <v>58</v>
      </c>
      <c r="F3979" s="16" t="n">
        <v>39</v>
      </c>
      <c r="G3979" s="16" t="n">
        <v>90</v>
      </c>
      <c r="H3979" s="16" t="n">
        <v>26</v>
      </c>
    </row>
    <row r="3980" customFormat="false" ht="15" hidden="false" customHeight="false" outlineLevel="0" collapsed="false">
      <c r="A3980" s="0" t="n">
        <v>3442</v>
      </c>
      <c r="B3980" s="15" t="n">
        <v>45078</v>
      </c>
      <c r="C3980" s="0" t="n">
        <v>4</v>
      </c>
      <c r="D3980" s="16" t="n">
        <v>7992</v>
      </c>
      <c r="E3980" s="16" t="n">
        <v>58</v>
      </c>
      <c r="F3980" s="16" t="n">
        <v>180</v>
      </c>
      <c r="G3980" s="16" t="n">
        <v>427</v>
      </c>
      <c r="H3980" s="16" t="n">
        <v>32</v>
      </c>
    </row>
    <row r="3981" customFormat="false" ht="15" hidden="false" customHeight="false" outlineLevel="0" collapsed="false">
      <c r="A3981" s="0" t="n">
        <v>3442</v>
      </c>
      <c r="B3981" s="15" t="n">
        <v>45170</v>
      </c>
      <c r="C3981" s="0" t="n">
        <v>4</v>
      </c>
      <c r="D3981" s="16" t="n">
        <v>8063</v>
      </c>
      <c r="E3981" s="16" t="n">
        <v>66</v>
      </c>
      <c r="F3981" s="16" t="n">
        <v>181</v>
      </c>
      <c r="G3981" s="16" t="n">
        <v>523</v>
      </c>
      <c r="H3981" s="16" t="n">
        <v>40</v>
      </c>
    </row>
    <row r="3982" customFormat="false" ht="15" hidden="false" customHeight="false" outlineLevel="0" collapsed="false">
      <c r="A3982" s="0" t="n">
        <v>3442</v>
      </c>
      <c r="B3982" s="15" t="n">
        <v>45261</v>
      </c>
      <c r="C3982" s="0" t="n">
        <v>4</v>
      </c>
      <c r="D3982" s="16" t="n">
        <v>8074</v>
      </c>
      <c r="E3982" s="16" t="n">
        <v>74</v>
      </c>
      <c r="F3982" s="16" t="n">
        <v>181</v>
      </c>
      <c r="G3982" s="16" t="n">
        <v>627</v>
      </c>
      <c r="H3982" s="16" t="n">
        <v>47</v>
      </c>
    </row>
    <row r="3983" customFormat="false" ht="15" hidden="false" customHeight="false" outlineLevel="0" collapsed="false">
      <c r="A3983" s="0" t="n">
        <v>3442</v>
      </c>
      <c r="B3983" s="15" t="n">
        <v>45352</v>
      </c>
      <c r="C3983" s="0" t="n">
        <v>4</v>
      </c>
      <c r="D3983" s="16" t="n">
        <v>8150</v>
      </c>
      <c r="E3983" s="16" t="n">
        <v>89</v>
      </c>
      <c r="F3983" s="16" t="n">
        <v>176</v>
      </c>
      <c r="G3983" s="16" t="n">
        <v>418</v>
      </c>
      <c r="H3983" s="16" t="n">
        <v>50</v>
      </c>
    </row>
    <row r="3984" customFormat="false" ht="15" hidden="false" customHeight="false" outlineLevel="0" collapsed="false">
      <c r="A3984" s="0" t="n">
        <v>3442</v>
      </c>
      <c r="B3984" s="15" t="n">
        <v>45444</v>
      </c>
      <c r="C3984" s="0" t="n">
        <v>4</v>
      </c>
      <c r="D3984" s="16" t="n">
        <v>8162</v>
      </c>
      <c r="E3984" s="16" t="n">
        <v>112</v>
      </c>
      <c r="F3984" s="16" t="n">
        <v>174</v>
      </c>
      <c r="G3984" s="16" t="n">
        <v>533</v>
      </c>
      <c r="H3984" s="16" t="n">
        <v>70</v>
      </c>
    </row>
    <row r="3985" customFormat="false" ht="15" hidden="false" customHeight="false" outlineLevel="0" collapsed="false">
      <c r="A3985" s="0" t="n">
        <v>3442</v>
      </c>
      <c r="B3985" s="15" t="n">
        <v>45536</v>
      </c>
      <c r="C3985" s="0" t="n">
        <v>4</v>
      </c>
      <c r="D3985" s="16" t="n">
        <v>8271</v>
      </c>
      <c r="E3985" s="16" t="n">
        <v>122</v>
      </c>
      <c r="F3985" s="16" t="n">
        <v>183</v>
      </c>
      <c r="G3985" s="16" t="n">
        <v>631</v>
      </c>
      <c r="H3985" s="16" t="n">
        <v>81</v>
      </c>
    </row>
    <row r="3986" customFormat="false" ht="15" hidden="false" customHeight="false" outlineLevel="0" collapsed="false">
      <c r="A3986" s="0" t="n">
        <v>3442</v>
      </c>
      <c r="B3986" s="15" t="n">
        <v>45627</v>
      </c>
      <c r="C3986" s="0" t="n">
        <v>4</v>
      </c>
      <c r="D3986" s="16" t="n">
        <v>8309</v>
      </c>
      <c r="E3986" s="16" t="n">
        <v>130</v>
      </c>
      <c r="F3986" s="16" t="n">
        <v>188</v>
      </c>
      <c r="G3986" s="16" t="n">
        <v>732</v>
      </c>
      <c r="H3986" s="16" t="n">
        <v>90</v>
      </c>
    </row>
    <row r="3987" customFormat="false" ht="15" hidden="false" customHeight="false" outlineLevel="0" collapsed="false">
      <c r="A3987" s="0" t="n">
        <v>3442</v>
      </c>
      <c r="B3987" s="15" t="n">
        <v>45717</v>
      </c>
      <c r="C3987" s="0" t="n">
        <v>4</v>
      </c>
      <c r="D3987" s="16" t="n">
        <v>8278</v>
      </c>
      <c r="E3987" s="16" t="n">
        <v>142</v>
      </c>
      <c r="F3987" s="16" t="n">
        <v>208</v>
      </c>
      <c r="G3987" s="16" t="n">
        <v>401</v>
      </c>
      <c r="H3987" s="16" t="n">
        <v>50</v>
      </c>
    </row>
    <row r="3988" customFormat="false" ht="15" hidden="false" customHeight="false" outlineLevel="0" collapsed="false">
      <c r="A3988" s="0" t="n">
        <v>3442</v>
      </c>
      <c r="B3988" s="15" t="n">
        <v>45809</v>
      </c>
      <c r="C3988" s="0" t="n">
        <v>4</v>
      </c>
      <c r="D3988" s="16" t="n">
        <v>8306</v>
      </c>
      <c r="E3988" s="16" t="n">
        <v>161</v>
      </c>
      <c r="F3988" s="16" t="n">
        <v>222</v>
      </c>
      <c r="G3988" s="16" t="n">
        <v>502</v>
      </c>
      <c r="H3988" s="16" t="n">
        <v>68</v>
      </c>
    </row>
    <row r="3989" customFormat="false" ht="15" hidden="false" customHeight="false" outlineLevel="0" collapsed="false">
      <c r="A3989" s="0" t="n">
        <v>3442</v>
      </c>
      <c r="B3989" s="15" t="n">
        <v>45901</v>
      </c>
      <c r="C3989" s="0" t="n">
        <v>4</v>
      </c>
      <c r="D3989" s="16" t="n">
        <v>8301</v>
      </c>
      <c r="E3989" s="16" t="n">
        <v>180</v>
      </c>
      <c r="F3989" s="16" t="n">
        <v>222</v>
      </c>
      <c r="G3989" s="16" t="n">
        <v>607</v>
      </c>
      <c r="H3989" s="16" t="n">
        <v>88</v>
      </c>
    </row>
    <row r="3990" customFormat="false" ht="15" hidden="false" customHeight="false" outlineLevel="0" collapsed="false">
      <c r="A3990" s="0" t="n">
        <v>3442</v>
      </c>
      <c r="B3990" s="15" t="n">
        <v>45992</v>
      </c>
      <c r="C3990" s="0" t="n">
        <v>4</v>
      </c>
      <c r="D3990" s="16" t="n">
        <v>8364</v>
      </c>
      <c r="E3990" s="16" t="n">
        <v>206</v>
      </c>
      <c r="F3990" s="16" t="n">
        <v>229</v>
      </c>
      <c r="G3990" s="16" t="n">
        <v>698</v>
      </c>
      <c r="H3990" s="16" t="n">
        <v>111</v>
      </c>
    </row>
    <row r="3991" customFormat="false" ht="15" hidden="false" customHeight="false" outlineLevel="0" collapsed="false">
      <c r="A3991" s="0" t="n">
        <v>3442</v>
      </c>
      <c r="B3991" s="15" t="n">
        <v>46082</v>
      </c>
      <c r="C3991" s="0" t="n">
        <v>4</v>
      </c>
      <c r="D3991" s="16" t="n">
        <v>8397</v>
      </c>
      <c r="E3991" s="16" t="n">
        <v>230</v>
      </c>
      <c r="F3991" s="16" t="n">
        <v>236</v>
      </c>
      <c r="G3991" s="16" t="n">
        <v>386</v>
      </c>
      <c r="H3991" s="16" t="n">
        <v>79</v>
      </c>
    </row>
    <row r="3992" customFormat="false" ht="15" hidden="false" customHeight="false" outlineLevel="0" collapsed="false">
      <c r="A3992" s="0" t="n">
        <v>3442</v>
      </c>
      <c r="B3992" s="15" t="n">
        <v>46174</v>
      </c>
      <c r="C3992" s="0" t="n">
        <v>4</v>
      </c>
      <c r="D3992" s="16" t="n">
        <v>8473</v>
      </c>
      <c r="E3992" s="16" t="n">
        <v>285</v>
      </c>
      <c r="F3992" s="16" t="n">
        <v>262</v>
      </c>
      <c r="G3992" s="16" t="n">
        <v>533</v>
      </c>
      <c r="H3992" s="16" t="n">
        <v>134</v>
      </c>
    </row>
    <row r="3993" customFormat="false" ht="15" hidden="false" customHeight="false" outlineLevel="0" collapsed="false">
      <c r="A3993" s="0" t="n">
        <v>3444</v>
      </c>
      <c r="B3993" s="15" t="n">
        <v>45078</v>
      </c>
      <c r="C3993" s="0" t="n">
        <v>2</v>
      </c>
      <c r="D3993" s="16" t="n">
        <v>10805</v>
      </c>
      <c r="E3993" s="16" t="n">
        <v>54</v>
      </c>
      <c r="F3993" s="16" t="n">
        <v>256</v>
      </c>
      <c r="G3993" s="16" t="n">
        <v>631</v>
      </c>
      <c r="H3993" s="16" t="n">
        <v>34</v>
      </c>
    </row>
    <row r="3994" customFormat="false" ht="15" hidden="false" customHeight="false" outlineLevel="0" collapsed="false">
      <c r="A3994" s="0" t="n">
        <v>3444</v>
      </c>
      <c r="B3994" s="15" t="n">
        <v>45170</v>
      </c>
      <c r="C3994" s="0" t="n">
        <v>2</v>
      </c>
      <c r="D3994" s="16" t="n">
        <v>10817</v>
      </c>
      <c r="E3994" s="16" t="n">
        <v>64</v>
      </c>
      <c r="F3994" s="16" t="n">
        <v>259</v>
      </c>
      <c r="G3994" s="16" t="n">
        <v>738</v>
      </c>
      <c r="H3994" s="16" t="n">
        <v>43</v>
      </c>
    </row>
    <row r="3995" customFormat="false" ht="15" hidden="false" customHeight="false" outlineLevel="0" collapsed="false">
      <c r="A3995" s="0" t="n">
        <v>3444</v>
      </c>
      <c r="B3995" s="15" t="n">
        <v>45261</v>
      </c>
      <c r="C3995" s="0" t="n">
        <v>2</v>
      </c>
      <c r="D3995" s="16" t="n">
        <v>10813</v>
      </c>
      <c r="E3995" s="16" t="n">
        <v>66</v>
      </c>
      <c r="F3995" s="16" t="n">
        <v>260</v>
      </c>
      <c r="G3995" s="16" t="n">
        <v>862</v>
      </c>
      <c r="H3995" s="16" t="n">
        <v>46</v>
      </c>
    </row>
    <row r="3996" customFormat="false" ht="15" hidden="false" customHeight="false" outlineLevel="0" collapsed="false">
      <c r="A3996" s="0" t="n">
        <v>3444</v>
      </c>
      <c r="B3996" s="15" t="n">
        <v>45352</v>
      </c>
      <c r="C3996" s="0" t="n">
        <v>2</v>
      </c>
      <c r="D3996" s="16" t="n">
        <v>10853</v>
      </c>
      <c r="E3996" s="16" t="n">
        <v>71</v>
      </c>
      <c r="F3996" s="16" t="n">
        <v>259</v>
      </c>
      <c r="G3996" s="16" t="n">
        <v>495</v>
      </c>
      <c r="H3996" s="16" t="n">
        <v>31</v>
      </c>
    </row>
    <row r="3997" customFormat="false" ht="15" hidden="false" customHeight="false" outlineLevel="0" collapsed="false">
      <c r="A3997" s="0" t="n">
        <v>3444</v>
      </c>
      <c r="B3997" s="15" t="n">
        <v>45444</v>
      </c>
      <c r="C3997" s="0" t="n">
        <v>2</v>
      </c>
      <c r="D3997" s="16" t="n">
        <v>10939</v>
      </c>
      <c r="E3997" s="16" t="n">
        <v>80</v>
      </c>
      <c r="F3997" s="16" t="n">
        <v>257</v>
      </c>
      <c r="G3997" s="16" t="n">
        <v>608</v>
      </c>
      <c r="H3997" s="16" t="n">
        <v>41</v>
      </c>
    </row>
    <row r="3998" customFormat="false" ht="15" hidden="false" customHeight="false" outlineLevel="0" collapsed="false">
      <c r="A3998" s="0" t="n">
        <v>3444</v>
      </c>
      <c r="B3998" s="15" t="n">
        <v>45536</v>
      </c>
      <c r="C3998" s="0" t="n">
        <v>2</v>
      </c>
      <c r="D3998" s="16" t="n">
        <v>10917</v>
      </c>
      <c r="E3998" s="16" t="n">
        <v>89</v>
      </c>
      <c r="F3998" s="16" t="n">
        <v>259</v>
      </c>
      <c r="G3998" s="16" t="n">
        <v>703</v>
      </c>
      <c r="H3998" s="16" t="n">
        <v>47</v>
      </c>
    </row>
    <row r="3999" customFormat="false" ht="15" hidden="false" customHeight="false" outlineLevel="0" collapsed="false">
      <c r="A3999" s="0" t="n">
        <v>3444</v>
      </c>
      <c r="B3999" s="15" t="n">
        <v>45627</v>
      </c>
      <c r="C3999" s="0" t="n">
        <v>2</v>
      </c>
      <c r="D3999" s="16" t="n">
        <v>10961</v>
      </c>
      <c r="E3999" s="16" t="n">
        <v>100</v>
      </c>
      <c r="F3999" s="16" t="n">
        <v>261</v>
      </c>
      <c r="G3999" s="16" t="n">
        <v>810</v>
      </c>
      <c r="H3999" s="16" t="n">
        <v>58</v>
      </c>
    </row>
    <row r="4000" customFormat="false" ht="15" hidden="false" customHeight="false" outlineLevel="0" collapsed="false">
      <c r="A4000" s="0" t="n">
        <v>3444</v>
      </c>
      <c r="B4000" s="15" t="n">
        <v>45717</v>
      </c>
      <c r="C4000" s="0" t="n">
        <v>2</v>
      </c>
      <c r="D4000" s="16" t="n">
        <v>10971</v>
      </c>
      <c r="E4000" s="16" t="n">
        <v>103</v>
      </c>
      <c r="F4000" s="16" t="n">
        <v>269</v>
      </c>
      <c r="G4000" s="16" t="n">
        <v>411</v>
      </c>
      <c r="H4000" s="16" t="n">
        <v>28</v>
      </c>
    </row>
    <row r="4001" customFormat="false" ht="15" hidden="false" customHeight="false" outlineLevel="0" collapsed="false">
      <c r="A4001" s="0" t="n">
        <v>3444</v>
      </c>
      <c r="B4001" s="15" t="n">
        <v>45809</v>
      </c>
      <c r="C4001" s="0" t="n">
        <v>2</v>
      </c>
      <c r="D4001" s="16" t="n">
        <v>11036</v>
      </c>
      <c r="E4001" s="16" t="n">
        <v>108</v>
      </c>
      <c r="F4001" s="16" t="n">
        <v>279</v>
      </c>
      <c r="G4001" s="16" t="n">
        <v>550</v>
      </c>
      <c r="H4001" s="16" t="n">
        <v>35</v>
      </c>
    </row>
    <row r="4002" customFormat="false" ht="15" hidden="false" customHeight="false" outlineLevel="0" collapsed="false">
      <c r="A4002" s="0" t="n">
        <v>3444</v>
      </c>
      <c r="B4002" s="15" t="n">
        <v>45901</v>
      </c>
      <c r="C4002" s="0" t="n">
        <v>2</v>
      </c>
      <c r="D4002" s="16" t="n">
        <v>11033</v>
      </c>
      <c r="E4002" s="16" t="n">
        <v>119</v>
      </c>
      <c r="F4002" s="16" t="n">
        <v>293</v>
      </c>
      <c r="G4002" s="16" t="n">
        <v>667</v>
      </c>
      <c r="H4002" s="16" t="n">
        <v>48</v>
      </c>
    </row>
    <row r="4003" customFormat="false" ht="15" hidden="false" customHeight="false" outlineLevel="0" collapsed="false">
      <c r="A4003" s="0" t="n">
        <v>3444</v>
      </c>
      <c r="B4003" s="15" t="n">
        <v>45992</v>
      </c>
      <c r="C4003" s="0" t="n">
        <v>2</v>
      </c>
      <c r="D4003" s="16" t="n">
        <v>11072</v>
      </c>
      <c r="E4003" s="16" t="n">
        <v>138</v>
      </c>
      <c r="F4003" s="16" t="n">
        <v>298</v>
      </c>
      <c r="G4003" s="16" t="n">
        <v>777</v>
      </c>
      <c r="H4003" s="16" t="n">
        <v>64</v>
      </c>
    </row>
    <row r="4004" customFormat="false" ht="15" hidden="false" customHeight="false" outlineLevel="0" collapsed="false">
      <c r="A4004" s="0" t="n">
        <v>3444</v>
      </c>
      <c r="B4004" s="15" t="n">
        <v>46082</v>
      </c>
      <c r="C4004" s="0" t="n">
        <v>2</v>
      </c>
      <c r="D4004" s="16" t="n">
        <v>11079</v>
      </c>
      <c r="E4004" s="16" t="n">
        <v>162</v>
      </c>
      <c r="F4004" s="16" t="n">
        <v>295</v>
      </c>
      <c r="G4004" s="16" t="n">
        <v>452</v>
      </c>
      <c r="H4004" s="16" t="n">
        <v>51</v>
      </c>
    </row>
    <row r="4005" customFormat="false" ht="15" hidden="false" customHeight="false" outlineLevel="0" collapsed="false">
      <c r="A4005" s="0" t="n">
        <v>3444</v>
      </c>
      <c r="B4005" s="15" t="n">
        <v>46174</v>
      </c>
      <c r="C4005" s="0" t="n">
        <v>2</v>
      </c>
      <c r="D4005" s="16" t="n">
        <v>11123</v>
      </c>
      <c r="E4005" s="16" t="n">
        <v>219</v>
      </c>
      <c r="F4005" s="16" t="n">
        <v>308</v>
      </c>
      <c r="G4005" s="16" t="n">
        <v>596</v>
      </c>
      <c r="H4005" s="16" t="n">
        <v>101</v>
      </c>
    </row>
    <row r="4006" customFormat="false" ht="15" hidden="false" customHeight="false" outlineLevel="0" collapsed="false">
      <c r="A4006" s="0" t="n">
        <v>3446</v>
      </c>
      <c r="B4006" s="15" t="n">
        <v>45078</v>
      </c>
      <c r="C4006" s="0" t="n">
        <v>3</v>
      </c>
      <c r="D4006" s="16" t="n">
        <v>1192</v>
      </c>
      <c r="E4006" s="16" t="n">
        <v>3</v>
      </c>
      <c r="F4006" s="16" t="n">
        <v>32</v>
      </c>
      <c r="G4006" s="16" t="n">
        <v>46</v>
      </c>
      <c r="H4006" s="16" t="n">
        <v>3</v>
      </c>
    </row>
    <row r="4007" customFormat="false" ht="15" hidden="false" customHeight="false" outlineLevel="0" collapsed="false">
      <c r="A4007" s="0" t="n">
        <v>3446</v>
      </c>
      <c r="B4007" s="15" t="n">
        <v>45170</v>
      </c>
      <c r="C4007" s="0" t="n">
        <v>3</v>
      </c>
      <c r="D4007" s="16" t="n">
        <v>1199</v>
      </c>
      <c r="E4007" s="16" t="n">
        <v>5</v>
      </c>
      <c r="F4007" s="16" t="n">
        <v>32</v>
      </c>
      <c r="G4007" s="16" t="n">
        <v>58</v>
      </c>
      <c r="H4007" s="16" t="n">
        <v>5</v>
      </c>
    </row>
    <row r="4008" customFormat="false" ht="15" hidden="false" customHeight="false" outlineLevel="0" collapsed="false">
      <c r="A4008" s="0" t="n">
        <v>3446</v>
      </c>
      <c r="B4008" s="15" t="n">
        <v>45261</v>
      </c>
      <c r="C4008" s="0" t="n">
        <v>3</v>
      </c>
      <c r="D4008" s="16" t="n">
        <v>1220</v>
      </c>
      <c r="E4008" s="16" t="n">
        <v>5</v>
      </c>
      <c r="F4008" s="16" t="n">
        <v>34</v>
      </c>
      <c r="G4008" s="16" t="n">
        <v>70</v>
      </c>
      <c r="H4008" s="16" t="n">
        <v>5</v>
      </c>
    </row>
    <row r="4009" customFormat="false" ht="15" hidden="false" customHeight="false" outlineLevel="0" collapsed="false">
      <c r="A4009" s="0" t="n">
        <v>3446</v>
      </c>
      <c r="B4009" s="15" t="n">
        <v>45352</v>
      </c>
      <c r="C4009" s="0" t="n">
        <v>3</v>
      </c>
      <c r="D4009" s="16" t="n">
        <v>1233</v>
      </c>
      <c r="E4009" s="16" t="n">
        <v>7</v>
      </c>
      <c r="F4009" s="16" t="n">
        <v>32</v>
      </c>
      <c r="G4009" s="16" t="n">
        <v>45</v>
      </c>
      <c r="H4009" s="16" t="n">
        <v>3</v>
      </c>
    </row>
    <row r="4010" customFormat="false" ht="15" hidden="false" customHeight="false" outlineLevel="0" collapsed="false">
      <c r="A4010" s="0" t="n">
        <v>3446</v>
      </c>
      <c r="B4010" s="15" t="n">
        <v>45444</v>
      </c>
      <c r="C4010" s="0" t="n">
        <v>3</v>
      </c>
      <c r="D4010" s="16" t="n">
        <v>1238</v>
      </c>
      <c r="E4010" s="16" t="n">
        <v>9</v>
      </c>
      <c r="F4010" s="16" t="n">
        <v>32</v>
      </c>
      <c r="G4010" s="16" t="n">
        <v>56</v>
      </c>
      <c r="H4010" s="16" t="n">
        <v>5</v>
      </c>
    </row>
    <row r="4011" customFormat="false" ht="15" hidden="false" customHeight="false" outlineLevel="0" collapsed="false">
      <c r="A4011" s="0" t="n">
        <v>3446</v>
      </c>
      <c r="B4011" s="15" t="n">
        <v>45536</v>
      </c>
      <c r="C4011" s="0" t="n">
        <v>3</v>
      </c>
      <c r="D4011" s="16" t="n">
        <v>1238</v>
      </c>
      <c r="E4011" s="16" t="n">
        <v>10</v>
      </c>
      <c r="F4011" s="16" t="n">
        <v>34</v>
      </c>
      <c r="G4011" s="16" t="n">
        <v>64</v>
      </c>
      <c r="H4011" s="16" t="n">
        <v>6</v>
      </c>
    </row>
    <row r="4012" customFormat="false" ht="15" hidden="false" customHeight="false" outlineLevel="0" collapsed="false">
      <c r="A4012" s="0" t="n">
        <v>3446</v>
      </c>
      <c r="B4012" s="15" t="n">
        <v>45627</v>
      </c>
      <c r="C4012" s="0" t="n">
        <v>3</v>
      </c>
      <c r="D4012" s="16" t="n">
        <v>1248</v>
      </c>
      <c r="E4012" s="16" t="n">
        <v>10</v>
      </c>
      <c r="F4012" s="16" t="n">
        <v>34</v>
      </c>
      <c r="G4012" s="16" t="n">
        <v>73</v>
      </c>
      <c r="H4012" s="16" t="n">
        <v>7</v>
      </c>
    </row>
    <row r="4013" customFormat="false" ht="15" hidden="false" customHeight="false" outlineLevel="0" collapsed="false">
      <c r="A4013" s="0" t="n">
        <v>3446</v>
      </c>
      <c r="B4013" s="15" t="n">
        <v>45717</v>
      </c>
      <c r="C4013" s="0" t="n">
        <v>3</v>
      </c>
      <c r="D4013" s="16" t="n">
        <v>1239</v>
      </c>
      <c r="E4013" s="16" t="n">
        <v>12</v>
      </c>
      <c r="F4013" s="16" t="n">
        <v>32</v>
      </c>
      <c r="G4013" s="16" t="n">
        <v>41</v>
      </c>
      <c r="H4013" s="16" t="n">
        <v>5</v>
      </c>
    </row>
    <row r="4014" customFormat="false" ht="15" hidden="false" customHeight="false" outlineLevel="0" collapsed="false">
      <c r="A4014" s="0" t="n">
        <v>3446</v>
      </c>
      <c r="B4014" s="15" t="n">
        <v>45809</v>
      </c>
      <c r="C4014" s="0" t="n">
        <v>3</v>
      </c>
      <c r="D4014" s="16" t="n">
        <v>1240</v>
      </c>
      <c r="E4014" s="16" t="n">
        <v>13</v>
      </c>
      <c r="F4014" s="16" t="n">
        <v>35</v>
      </c>
      <c r="G4014" s="16" t="n">
        <v>49</v>
      </c>
      <c r="H4014" s="16" t="n">
        <v>5</v>
      </c>
    </row>
    <row r="4015" customFormat="false" ht="15" hidden="false" customHeight="false" outlineLevel="0" collapsed="false">
      <c r="A4015" s="0" t="n">
        <v>3446</v>
      </c>
      <c r="B4015" s="15" t="n">
        <v>45901</v>
      </c>
      <c r="C4015" s="0" t="n">
        <v>3</v>
      </c>
      <c r="D4015" s="16" t="n">
        <v>1246</v>
      </c>
      <c r="E4015" s="16" t="n">
        <v>14</v>
      </c>
      <c r="F4015" s="16" t="n">
        <v>34</v>
      </c>
      <c r="G4015" s="16" t="n">
        <v>58</v>
      </c>
      <c r="H4015" s="16" t="n">
        <v>5</v>
      </c>
    </row>
    <row r="4016" customFormat="false" ht="15" hidden="false" customHeight="false" outlineLevel="0" collapsed="false">
      <c r="A4016" s="0" t="n">
        <v>3446</v>
      </c>
      <c r="B4016" s="15" t="n">
        <v>45992</v>
      </c>
      <c r="C4016" s="0" t="n">
        <v>3</v>
      </c>
      <c r="D4016" s="16" t="n">
        <v>1258</v>
      </c>
      <c r="E4016" s="16" t="n">
        <v>16</v>
      </c>
      <c r="F4016" s="16" t="n">
        <v>33</v>
      </c>
      <c r="G4016" s="16" t="n">
        <v>72</v>
      </c>
      <c r="H4016" s="16" t="n">
        <v>7</v>
      </c>
    </row>
    <row r="4017" customFormat="false" ht="15" hidden="false" customHeight="false" outlineLevel="0" collapsed="false">
      <c r="A4017" s="0" t="n">
        <v>3446</v>
      </c>
      <c r="B4017" s="15" t="n">
        <v>46082</v>
      </c>
      <c r="C4017" s="0" t="n">
        <v>3</v>
      </c>
      <c r="D4017" s="16" t="n">
        <v>1264</v>
      </c>
      <c r="E4017" s="16" t="n">
        <v>18</v>
      </c>
      <c r="F4017" s="16" t="n">
        <v>39</v>
      </c>
      <c r="G4017" s="16" t="n">
        <v>39</v>
      </c>
      <c r="H4017" s="16" t="n">
        <v>3</v>
      </c>
    </row>
    <row r="4018" customFormat="false" ht="15" hidden="false" customHeight="false" outlineLevel="0" collapsed="false">
      <c r="A4018" s="0" t="n">
        <v>3446</v>
      </c>
      <c r="B4018" s="15" t="n">
        <v>46174</v>
      </c>
      <c r="C4018" s="0" t="n">
        <v>3</v>
      </c>
      <c r="D4018" s="16" t="n">
        <v>1284</v>
      </c>
      <c r="E4018" s="16" t="n">
        <v>26</v>
      </c>
      <c r="F4018" s="16" t="n">
        <v>49</v>
      </c>
      <c r="G4018" s="16" t="n">
        <v>62</v>
      </c>
      <c r="H4018" s="16" t="n">
        <v>9</v>
      </c>
    </row>
    <row r="4019" customFormat="false" ht="15" hidden="false" customHeight="false" outlineLevel="0" collapsed="false">
      <c r="A4019" s="0" t="n">
        <v>3447</v>
      </c>
      <c r="B4019" s="15" t="n">
        <v>45078</v>
      </c>
      <c r="C4019" s="0" t="n">
        <v>1</v>
      </c>
      <c r="D4019" s="16" t="n">
        <v>629</v>
      </c>
      <c r="E4019" s="16" t="n">
        <v>2</v>
      </c>
      <c r="F4019" s="16" t="n">
        <v>20</v>
      </c>
      <c r="G4019" s="16" t="n">
        <v>31</v>
      </c>
      <c r="H4019" s="16" t="n">
        <v>0</v>
      </c>
    </row>
    <row r="4020" customFormat="false" ht="15" hidden="false" customHeight="false" outlineLevel="0" collapsed="false">
      <c r="A4020" s="0" t="n">
        <v>3447</v>
      </c>
      <c r="B4020" s="15" t="n">
        <v>45170</v>
      </c>
      <c r="C4020" s="0" t="n">
        <v>1</v>
      </c>
      <c r="D4020" s="16" t="n">
        <v>618</v>
      </c>
      <c r="E4020" s="16" t="n">
        <v>2</v>
      </c>
      <c r="F4020" s="16" t="n">
        <v>15</v>
      </c>
      <c r="G4020" s="16" t="n">
        <v>33</v>
      </c>
      <c r="H4020" s="16" t="n">
        <v>0</v>
      </c>
    </row>
    <row r="4021" customFormat="false" ht="15" hidden="false" customHeight="false" outlineLevel="0" collapsed="false">
      <c r="A4021" s="0" t="n">
        <v>3447</v>
      </c>
      <c r="B4021" s="15" t="n">
        <v>45261</v>
      </c>
      <c r="C4021" s="0" t="n">
        <v>1</v>
      </c>
      <c r="D4021" s="16" t="n">
        <v>623</v>
      </c>
      <c r="E4021" s="16" t="n">
        <v>2</v>
      </c>
      <c r="F4021" s="16" t="n">
        <v>16</v>
      </c>
      <c r="G4021" s="16" t="n">
        <v>40</v>
      </c>
      <c r="H4021" s="16" t="n">
        <v>0</v>
      </c>
    </row>
    <row r="4022" customFormat="false" ht="15" hidden="false" customHeight="false" outlineLevel="0" collapsed="false">
      <c r="A4022" s="0" t="n">
        <v>3447</v>
      </c>
      <c r="B4022" s="15" t="n">
        <v>45352</v>
      </c>
      <c r="C4022" s="0" t="n">
        <v>1</v>
      </c>
      <c r="D4022" s="16" t="n">
        <v>611</v>
      </c>
      <c r="E4022" s="16" t="n">
        <v>2</v>
      </c>
      <c r="F4022" s="16" t="n">
        <v>15</v>
      </c>
      <c r="G4022" s="16" t="n">
        <v>21</v>
      </c>
      <c r="H4022" s="16" t="n">
        <v>0</v>
      </c>
    </row>
    <row r="4023" customFormat="false" ht="15" hidden="false" customHeight="false" outlineLevel="0" collapsed="false">
      <c r="A4023" s="0" t="n">
        <v>3447</v>
      </c>
      <c r="B4023" s="15" t="n">
        <v>45444</v>
      </c>
      <c r="C4023" s="0" t="n">
        <v>1</v>
      </c>
      <c r="D4023" s="16" t="n">
        <v>614</v>
      </c>
      <c r="E4023" s="16" t="n">
        <v>2</v>
      </c>
      <c r="F4023" s="16" t="n">
        <v>16</v>
      </c>
      <c r="G4023" s="16" t="n">
        <v>27</v>
      </c>
      <c r="H4023" s="16" t="n">
        <v>0</v>
      </c>
    </row>
    <row r="4024" customFormat="false" ht="15" hidden="false" customHeight="false" outlineLevel="0" collapsed="false">
      <c r="A4024" s="0" t="n">
        <v>3447</v>
      </c>
      <c r="B4024" s="15" t="n">
        <v>45536</v>
      </c>
      <c r="C4024" s="0" t="n">
        <v>1</v>
      </c>
      <c r="D4024" s="16" t="n">
        <v>618</v>
      </c>
      <c r="E4024" s="16" t="n">
        <v>2</v>
      </c>
      <c r="F4024" s="16" t="n">
        <v>16</v>
      </c>
      <c r="G4024" s="16" t="n">
        <v>32</v>
      </c>
      <c r="H4024" s="16" t="n">
        <v>0</v>
      </c>
    </row>
    <row r="4025" customFormat="false" ht="15" hidden="false" customHeight="false" outlineLevel="0" collapsed="false">
      <c r="A4025" s="0" t="n">
        <v>3447</v>
      </c>
      <c r="B4025" s="15" t="n">
        <v>45627</v>
      </c>
      <c r="C4025" s="0" t="n">
        <v>1</v>
      </c>
      <c r="D4025" s="16" t="n">
        <v>607</v>
      </c>
      <c r="E4025" s="16" t="n">
        <v>2</v>
      </c>
      <c r="F4025" s="16" t="n">
        <v>15</v>
      </c>
      <c r="G4025" s="16" t="n">
        <v>34</v>
      </c>
      <c r="H4025" s="16" t="n">
        <v>0</v>
      </c>
    </row>
    <row r="4026" customFormat="false" ht="15" hidden="false" customHeight="false" outlineLevel="0" collapsed="false">
      <c r="A4026" s="0" t="n">
        <v>3447</v>
      </c>
      <c r="B4026" s="15" t="n">
        <v>45717</v>
      </c>
      <c r="C4026" s="0" t="n">
        <v>1</v>
      </c>
      <c r="D4026" s="16" t="n">
        <v>604</v>
      </c>
      <c r="E4026" s="16" t="n">
        <v>2</v>
      </c>
      <c r="F4026" s="16" t="n">
        <v>15</v>
      </c>
      <c r="G4026" s="16" t="n">
        <v>15</v>
      </c>
      <c r="H4026" s="16" t="n">
        <v>0</v>
      </c>
    </row>
    <row r="4027" customFormat="false" ht="15" hidden="false" customHeight="false" outlineLevel="0" collapsed="false">
      <c r="A4027" s="0" t="n">
        <v>3447</v>
      </c>
      <c r="B4027" s="15" t="n">
        <v>45809</v>
      </c>
      <c r="C4027" s="0" t="n">
        <v>1</v>
      </c>
      <c r="D4027" s="16" t="n">
        <v>593</v>
      </c>
      <c r="E4027" s="16" t="n">
        <v>2</v>
      </c>
      <c r="F4027" s="16" t="n">
        <v>15</v>
      </c>
      <c r="G4027" s="16" t="n">
        <v>22</v>
      </c>
      <c r="H4027" s="16" t="n">
        <v>0</v>
      </c>
    </row>
    <row r="4028" customFormat="false" ht="15" hidden="false" customHeight="false" outlineLevel="0" collapsed="false">
      <c r="A4028" s="0" t="n">
        <v>3447</v>
      </c>
      <c r="B4028" s="15" t="n">
        <v>45901</v>
      </c>
      <c r="C4028" s="0" t="n">
        <v>1</v>
      </c>
      <c r="D4028" s="16" t="n">
        <v>608</v>
      </c>
      <c r="E4028" s="16" t="n">
        <v>3</v>
      </c>
      <c r="F4028" s="16" t="n">
        <v>14</v>
      </c>
      <c r="G4028" s="16" t="n">
        <v>26</v>
      </c>
      <c r="H4028" s="16" t="n">
        <v>1</v>
      </c>
    </row>
    <row r="4029" customFormat="false" ht="15" hidden="false" customHeight="false" outlineLevel="0" collapsed="false">
      <c r="A4029" s="0" t="n">
        <v>3447</v>
      </c>
      <c r="B4029" s="15" t="n">
        <v>45992</v>
      </c>
      <c r="C4029" s="0" t="n">
        <v>1</v>
      </c>
      <c r="D4029" s="16" t="n">
        <v>617</v>
      </c>
      <c r="E4029" s="16" t="n">
        <v>5</v>
      </c>
      <c r="F4029" s="16" t="n">
        <v>14</v>
      </c>
      <c r="G4029" s="16" t="n">
        <v>30</v>
      </c>
      <c r="H4029" s="16" t="n">
        <v>3</v>
      </c>
    </row>
    <row r="4030" customFormat="false" ht="15" hidden="false" customHeight="false" outlineLevel="0" collapsed="false">
      <c r="A4030" s="0" t="n">
        <v>3447</v>
      </c>
      <c r="B4030" s="15" t="n">
        <v>46082</v>
      </c>
      <c r="C4030" s="0" t="n">
        <v>1</v>
      </c>
      <c r="D4030" s="16" t="n">
        <v>618</v>
      </c>
      <c r="E4030" s="16" t="n">
        <v>6</v>
      </c>
      <c r="F4030" s="16" t="n">
        <v>16</v>
      </c>
      <c r="G4030" s="16" t="n">
        <v>12</v>
      </c>
      <c r="H4030" s="16" t="n">
        <v>4</v>
      </c>
    </row>
    <row r="4031" customFormat="false" ht="15" hidden="false" customHeight="false" outlineLevel="0" collapsed="false">
      <c r="A4031" s="0" t="n">
        <v>3447</v>
      </c>
      <c r="B4031" s="15" t="n">
        <v>46174</v>
      </c>
      <c r="C4031" s="0" t="n">
        <v>1</v>
      </c>
      <c r="D4031" s="16" t="n">
        <v>623</v>
      </c>
      <c r="E4031" s="16" t="n">
        <v>8</v>
      </c>
      <c r="F4031" s="16" t="n">
        <v>16</v>
      </c>
      <c r="G4031" s="16" t="n">
        <v>17</v>
      </c>
      <c r="H4031" s="16" t="n">
        <v>6</v>
      </c>
    </row>
    <row r="4032" customFormat="false" ht="15" hidden="false" customHeight="false" outlineLevel="0" collapsed="false">
      <c r="A4032" s="0" t="n">
        <v>3448</v>
      </c>
      <c r="B4032" s="15" t="n">
        <v>45078</v>
      </c>
      <c r="C4032" s="0" t="n">
        <v>1</v>
      </c>
      <c r="D4032" s="16" t="n">
        <v>1275</v>
      </c>
      <c r="E4032" s="16" t="n">
        <v>3</v>
      </c>
      <c r="F4032" s="16" t="n">
        <v>49</v>
      </c>
      <c r="G4032" s="16" t="n">
        <v>50</v>
      </c>
      <c r="H4032" s="16" t="n">
        <v>1</v>
      </c>
    </row>
    <row r="4033" customFormat="false" ht="15" hidden="false" customHeight="false" outlineLevel="0" collapsed="false">
      <c r="A4033" s="0" t="n">
        <v>3448</v>
      </c>
      <c r="B4033" s="15" t="n">
        <v>45170</v>
      </c>
      <c r="C4033" s="0" t="n">
        <v>1</v>
      </c>
      <c r="D4033" s="16" t="n">
        <v>1277</v>
      </c>
      <c r="E4033" s="16" t="n">
        <v>3</v>
      </c>
      <c r="F4033" s="16" t="n">
        <v>45</v>
      </c>
      <c r="G4033" s="16" t="n">
        <v>56</v>
      </c>
      <c r="H4033" s="16" t="n">
        <v>1</v>
      </c>
    </row>
    <row r="4034" customFormat="false" ht="15" hidden="false" customHeight="false" outlineLevel="0" collapsed="false">
      <c r="A4034" s="0" t="n">
        <v>3448</v>
      </c>
      <c r="B4034" s="15" t="n">
        <v>45261</v>
      </c>
      <c r="C4034" s="0" t="n">
        <v>1</v>
      </c>
      <c r="D4034" s="16" t="n">
        <v>1285</v>
      </c>
      <c r="E4034" s="16" t="n">
        <v>4</v>
      </c>
      <c r="F4034" s="16" t="n">
        <v>43</v>
      </c>
      <c r="G4034" s="16" t="n">
        <v>76</v>
      </c>
      <c r="H4034" s="16" t="n">
        <v>2</v>
      </c>
    </row>
    <row r="4035" customFormat="false" ht="15" hidden="false" customHeight="false" outlineLevel="0" collapsed="false">
      <c r="A4035" s="0" t="n">
        <v>3448</v>
      </c>
      <c r="B4035" s="15" t="n">
        <v>45352</v>
      </c>
      <c r="C4035" s="0" t="n">
        <v>1</v>
      </c>
      <c r="D4035" s="16" t="n">
        <v>1292</v>
      </c>
      <c r="E4035" s="16" t="n">
        <v>7</v>
      </c>
      <c r="F4035" s="16" t="n">
        <v>42</v>
      </c>
      <c r="G4035" s="16" t="n">
        <v>54</v>
      </c>
      <c r="H4035" s="16" t="n">
        <v>5</v>
      </c>
    </row>
    <row r="4036" customFormat="false" ht="15" hidden="false" customHeight="false" outlineLevel="0" collapsed="false">
      <c r="A4036" s="0" t="n">
        <v>3448</v>
      </c>
      <c r="B4036" s="15" t="n">
        <v>45444</v>
      </c>
      <c r="C4036" s="0" t="n">
        <v>1</v>
      </c>
      <c r="D4036" s="16" t="n">
        <v>1320</v>
      </c>
      <c r="E4036" s="16" t="n">
        <v>8</v>
      </c>
      <c r="F4036" s="16" t="n">
        <v>39</v>
      </c>
      <c r="G4036" s="16" t="n">
        <v>73</v>
      </c>
      <c r="H4036" s="16" t="n">
        <v>6</v>
      </c>
    </row>
    <row r="4037" customFormat="false" ht="15" hidden="false" customHeight="false" outlineLevel="0" collapsed="false">
      <c r="A4037" s="0" t="n">
        <v>3448</v>
      </c>
      <c r="B4037" s="15" t="n">
        <v>45536</v>
      </c>
      <c r="C4037" s="0" t="n">
        <v>1</v>
      </c>
      <c r="D4037" s="16" t="n">
        <v>1326</v>
      </c>
      <c r="E4037" s="16" t="n">
        <v>8</v>
      </c>
      <c r="F4037" s="16" t="n">
        <v>39</v>
      </c>
      <c r="G4037" s="16" t="n">
        <v>87</v>
      </c>
      <c r="H4037" s="16" t="n">
        <v>6</v>
      </c>
    </row>
    <row r="4038" customFormat="false" ht="15" hidden="false" customHeight="false" outlineLevel="0" collapsed="false">
      <c r="A4038" s="0" t="n">
        <v>3448</v>
      </c>
      <c r="B4038" s="15" t="n">
        <v>45627</v>
      </c>
      <c r="C4038" s="0" t="n">
        <v>1</v>
      </c>
      <c r="D4038" s="16" t="n">
        <v>1345</v>
      </c>
      <c r="E4038" s="16" t="n">
        <v>11</v>
      </c>
      <c r="F4038" s="16" t="n">
        <v>41</v>
      </c>
      <c r="G4038" s="16" t="n">
        <v>98</v>
      </c>
      <c r="H4038" s="16" t="n">
        <v>9</v>
      </c>
    </row>
    <row r="4039" customFormat="false" ht="15" hidden="false" customHeight="false" outlineLevel="0" collapsed="false">
      <c r="A4039" s="0" t="n">
        <v>3448</v>
      </c>
      <c r="B4039" s="15" t="n">
        <v>45717</v>
      </c>
      <c r="C4039" s="0" t="n">
        <v>1</v>
      </c>
      <c r="D4039" s="16" t="n">
        <v>1341</v>
      </c>
      <c r="E4039" s="16" t="n">
        <v>12</v>
      </c>
      <c r="F4039" s="16" t="n">
        <v>40</v>
      </c>
      <c r="G4039" s="16" t="n">
        <v>46</v>
      </c>
      <c r="H4039" s="16" t="n">
        <v>4</v>
      </c>
    </row>
    <row r="4040" customFormat="false" ht="15" hidden="false" customHeight="false" outlineLevel="0" collapsed="false">
      <c r="A4040" s="0" t="n">
        <v>3448</v>
      </c>
      <c r="B4040" s="15" t="n">
        <v>45809</v>
      </c>
      <c r="C4040" s="0" t="n">
        <v>1</v>
      </c>
      <c r="D4040" s="16" t="n">
        <v>1352</v>
      </c>
      <c r="E4040" s="16" t="n">
        <v>14</v>
      </c>
      <c r="F4040" s="16" t="n">
        <v>42</v>
      </c>
      <c r="G4040" s="16" t="n">
        <v>58</v>
      </c>
      <c r="H4040" s="16" t="n">
        <v>6</v>
      </c>
    </row>
    <row r="4041" customFormat="false" ht="15" hidden="false" customHeight="false" outlineLevel="0" collapsed="false">
      <c r="A4041" s="0" t="n">
        <v>3448</v>
      </c>
      <c r="B4041" s="15" t="n">
        <v>45901</v>
      </c>
      <c r="C4041" s="0" t="n">
        <v>1</v>
      </c>
      <c r="D4041" s="16" t="n">
        <v>1338</v>
      </c>
      <c r="E4041" s="16" t="n">
        <v>14</v>
      </c>
      <c r="F4041" s="16" t="n">
        <v>38</v>
      </c>
      <c r="G4041" s="16" t="n">
        <v>63</v>
      </c>
      <c r="H4041" s="16" t="n">
        <v>7</v>
      </c>
    </row>
    <row r="4042" customFormat="false" ht="15" hidden="false" customHeight="false" outlineLevel="0" collapsed="false">
      <c r="A4042" s="0" t="n">
        <v>3448</v>
      </c>
      <c r="B4042" s="15" t="n">
        <v>45992</v>
      </c>
      <c r="C4042" s="0" t="n">
        <v>1</v>
      </c>
      <c r="D4042" s="16" t="n">
        <v>1357</v>
      </c>
      <c r="E4042" s="16" t="n">
        <v>16</v>
      </c>
      <c r="F4042" s="16" t="n">
        <v>38</v>
      </c>
      <c r="G4042" s="16" t="n">
        <v>75</v>
      </c>
      <c r="H4042" s="16" t="n">
        <v>9</v>
      </c>
    </row>
    <row r="4043" customFormat="false" ht="15" hidden="false" customHeight="false" outlineLevel="0" collapsed="false">
      <c r="A4043" s="0" t="n">
        <v>3448</v>
      </c>
      <c r="B4043" s="15" t="n">
        <v>46082</v>
      </c>
      <c r="C4043" s="0" t="n">
        <v>1</v>
      </c>
      <c r="D4043" s="16" t="n">
        <v>1336</v>
      </c>
      <c r="E4043" s="16" t="n">
        <v>22</v>
      </c>
      <c r="F4043" s="16" t="n">
        <v>41</v>
      </c>
      <c r="G4043" s="16" t="n">
        <v>38</v>
      </c>
      <c r="H4043" s="16" t="n">
        <v>9</v>
      </c>
    </row>
    <row r="4044" customFormat="false" ht="15" hidden="false" customHeight="false" outlineLevel="0" collapsed="false">
      <c r="A4044" s="0" t="n">
        <v>3448</v>
      </c>
      <c r="B4044" s="15" t="n">
        <v>46174</v>
      </c>
      <c r="C4044" s="0" t="n">
        <v>1</v>
      </c>
      <c r="D4044" s="16" t="n">
        <v>1329</v>
      </c>
      <c r="E4044" s="16" t="n">
        <v>25</v>
      </c>
      <c r="F4044" s="16" t="n">
        <v>40</v>
      </c>
      <c r="G4044" s="16" t="n">
        <v>49</v>
      </c>
      <c r="H4044" s="16" t="n">
        <v>12</v>
      </c>
    </row>
    <row r="4045" customFormat="false" ht="15" hidden="false" customHeight="false" outlineLevel="0" collapsed="false">
      <c r="A4045" s="0" t="n">
        <v>3450</v>
      </c>
      <c r="B4045" s="15" t="n">
        <v>45078</v>
      </c>
      <c r="C4045" s="0" t="n">
        <v>1</v>
      </c>
      <c r="D4045" s="16" t="n">
        <v>6433</v>
      </c>
      <c r="E4045" s="16" t="n">
        <v>53</v>
      </c>
      <c r="F4045" s="16" t="n">
        <v>142</v>
      </c>
      <c r="G4045" s="16" t="n">
        <v>285</v>
      </c>
      <c r="H4045" s="16" t="n">
        <v>29</v>
      </c>
    </row>
    <row r="4046" customFormat="false" ht="15" hidden="false" customHeight="false" outlineLevel="0" collapsed="false">
      <c r="A4046" s="0" t="n">
        <v>3450</v>
      </c>
      <c r="B4046" s="15" t="n">
        <v>45170</v>
      </c>
      <c r="C4046" s="0" t="n">
        <v>1</v>
      </c>
      <c r="D4046" s="16" t="n">
        <v>6422</v>
      </c>
      <c r="E4046" s="16" t="n">
        <v>58</v>
      </c>
      <c r="F4046" s="16" t="n">
        <v>143</v>
      </c>
      <c r="G4046" s="16" t="n">
        <v>335</v>
      </c>
      <c r="H4046" s="16" t="n">
        <v>32</v>
      </c>
    </row>
    <row r="4047" customFormat="false" ht="15" hidden="false" customHeight="false" outlineLevel="0" collapsed="false">
      <c r="A4047" s="0" t="n">
        <v>3450</v>
      </c>
      <c r="B4047" s="15" t="n">
        <v>45261</v>
      </c>
      <c r="C4047" s="0" t="n">
        <v>1</v>
      </c>
      <c r="D4047" s="16" t="n">
        <v>6446</v>
      </c>
      <c r="E4047" s="16" t="n">
        <v>61</v>
      </c>
      <c r="F4047" s="16" t="n">
        <v>148</v>
      </c>
      <c r="G4047" s="16" t="n">
        <v>402</v>
      </c>
      <c r="H4047" s="16" t="n">
        <v>35</v>
      </c>
    </row>
    <row r="4048" customFormat="false" ht="15" hidden="false" customHeight="false" outlineLevel="0" collapsed="false">
      <c r="A4048" s="0" t="n">
        <v>3450</v>
      </c>
      <c r="B4048" s="15" t="n">
        <v>45352</v>
      </c>
      <c r="C4048" s="0" t="n">
        <v>1</v>
      </c>
      <c r="D4048" s="16" t="n">
        <v>6503</v>
      </c>
      <c r="E4048" s="16" t="n">
        <v>70</v>
      </c>
      <c r="F4048" s="16" t="n">
        <v>147</v>
      </c>
      <c r="G4048" s="16" t="n">
        <v>259</v>
      </c>
      <c r="H4048" s="16" t="n">
        <v>24</v>
      </c>
    </row>
    <row r="4049" customFormat="false" ht="15" hidden="false" customHeight="false" outlineLevel="0" collapsed="false">
      <c r="A4049" s="0" t="n">
        <v>3450</v>
      </c>
      <c r="B4049" s="15" t="n">
        <v>45444</v>
      </c>
      <c r="C4049" s="0" t="n">
        <v>1</v>
      </c>
      <c r="D4049" s="16" t="n">
        <v>6509</v>
      </c>
      <c r="E4049" s="16" t="n">
        <v>77</v>
      </c>
      <c r="F4049" s="16" t="n">
        <v>145</v>
      </c>
      <c r="G4049" s="16" t="n">
        <v>305</v>
      </c>
      <c r="H4049" s="16" t="n">
        <v>32</v>
      </c>
    </row>
    <row r="4050" customFormat="false" ht="15" hidden="false" customHeight="false" outlineLevel="0" collapsed="false">
      <c r="A4050" s="0" t="n">
        <v>3450</v>
      </c>
      <c r="B4050" s="15" t="n">
        <v>45536</v>
      </c>
      <c r="C4050" s="0" t="n">
        <v>1</v>
      </c>
      <c r="D4050" s="16" t="n">
        <v>6494</v>
      </c>
      <c r="E4050" s="16" t="n">
        <v>84</v>
      </c>
      <c r="F4050" s="16" t="n">
        <v>148</v>
      </c>
      <c r="G4050" s="16" t="n">
        <v>349</v>
      </c>
      <c r="H4050" s="16" t="n">
        <v>36</v>
      </c>
    </row>
    <row r="4051" customFormat="false" ht="15" hidden="false" customHeight="false" outlineLevel="0" collapsed="false">
      <c r="A4051" s="0" t="n">
        <v>3450</v>
      </c>
      <c r="B4051" s="15" t="n">
        <v>45627</v>
      </c>
      <c r="C4051" s="0" t="n">
        <v>1</v>
      </c>
      <c r="D4051" s="16" t="n">
        <v>6517</v>
      </c>
      <c r="E4051" s="16" t="n">
        <v>92</v>
      </c>
      <c r="F4051" s="16" t="n">
        <v>156</v>
      </c>
      <c r="G4051" s="16" t="n">
        <v>410</v>
      </c>
      <c r="H4051" s="16" t="n">
        <v>43</v>
      </c>
    </row>
    <row r="4052" customFormat="false" ht="15" hidden="false" customHeight="false" outlineLevel="0" collapsed="false">
      <c r="A4052" s="0" t="n">
        <v>3450</v>
      </c>
      <c r="B4052" s="15" t="n">
        <v>45717</v>
      </c>
      <c r="C4052" s="0" t="n">
        <v>1</v>
      </c>
      <c r="D4052" s="16" t="n">
        <v>6512</v>
      </c>
      <c r="E4052" s="16" t="n">
        <v>99</v>
      </c>
      <c r="F4052" s="16" t="n">
        <v>162</v>
      </c>
      <c r="G4052" s="16" t="n">
        <v>248</v>
      </c>
      <c r="H4052" s="16" t="n">
        <v>25</v>
      </c>
    </row>
    <row r="4053" customFormat="false" ht="15" hidden="false" customHeight="false" outlineLevel="0" collapsed="false">
      <c r="A4053" s="0" t="n">
        <v>3450</v>
      </c>
      <c r="B4053" s="15" t="n">
        <v>45809</v>
      </c>
      <c r="C4053" s="0" t="n">
        <v>1</v>
      </c>
      <c r="D4053" s="16" t="n">
        <v>6529</v>
      </c>
      <c r="E4053" s="16" t="n">
        <v>111</v>
      </c>
      <c r="F4053" s="16" t="n">
        <v>159</v>
      </c>
      <c r="G4053" s="16" t="n">
        <v>303</v>
      </c>
      <c r="H4053" s="16" t="n">
        <v>36</v>
      </c>
    </row>
    <row r="4054" customFormat="false" ht="15" hidden="false" customHeight="false" outlineLevel="0" collapsed="false">
      <c r="A4054" s="0" t="n">
        <v>3450</v>
      </c>
      <c r="B4054" s="15" t="n">
        <v>45901</v>
      </c>
      <c r="C4054" s="0" t="n">
        <v>1</v>
      </c>
      <c r="D4054" s="16" t="n">
        <v>6567</v>
      </c>
      <c r="E4054" s="16" t="n">
        <v>121</v>
      </c>
      <c r="F4054" s="16" t="n">
        <v>168</v>
      </c>
      <c r="G4054" s="16" t="n">
        <v>376</v>
      </c>
      <c r="H4054" s="16" t="n">
        <v>47</v>
      </c>
    </row>
    <row r="4055" customFormat="false" ht="15" hidden="false" customHeight="false" outlineLevel="0" collapsed="false">
      <c r="A4055" s="0" t="n">
        <v>3450</v>
      </c>
      <c r="B4055" s="15" t="n">
        <v>45992</v>
      </c>
      <c r="C4055" s="0" t="n">
        <v>1</v>
      </c>
      <c r="D4055" s="16" t="n">
        <v>6551</v>
      </c>
      <c r="E4055" s="16" t="n">
        <v>134</v>
      </c>
      <c r="F4055" s="16" t="n">
        <v>179</v>
      </c>
      <c r="G4055" s="16" t="n">
        <v>437</v>
      </c>
      <c r="H4055" s="16" t="n">
        <v>60</v>
      </c>
    </row>
    <row r="4056" customFormat="false" ht="15" hidden="false" customHeight="false" outlineLevel="0" collapsed="false">
      <c r="A4056" s="0" t="n">
        <v>3450</v>
      </c>
      <c r="B4056" s="15" t="n">
        <v>46082</v>
      </c>
      <c r="C4056" s="0" t="n">
        <v>1</v>
      </c>
      <c r="D4056" s="16" t="n">
        <v>6582</v>
      </c>
      <c r="E4056" s="16" t="n">
        <v>154</v>
      </c>
      <c r="F4056" s="16" t="n">
        <v>192</v>
      </c>
      <c r="G4056" s="16" t="n">
        <v>257</v>
      </c>
      <c r="H4056" s="16" t="n">
        <v>47</v>
      </c>
    </row>
    <row r="4057" customFormat="false" ht="15" hidden="false" customHeight="false" outlineLevel="0" collapsed="false">
      <c r="A4057" s="0" t="n">
        <v>3450</v>
      </c>
      <c r="B4057" s="15" t="n">
        <v>46174</v>
      </c>
      <c r="C4057" s="0" t="n">
        <v>1</v>
      </c>
      <c r="D4057" s="16" t="n">
        <v>6596</v>
      </c>
      <c r="E4057" s="16" t="n">
        <v>185</v>
      </c>
      <c r="F4057" s="16" t="n">
        <v>211</v>
      </c>
      <c r="G4057" s="16" t="n">
        <v>342</v>
      </c>
      <c r="H4057" s="16" t="n">
        <v>75</v>
      </c>
    </row>
    <row r="4058" customFormat="false" ht="15" hidden="false" customHeight="false" outlineLevel="0" collapsed="false">
      <c r="A4058" s="0" t="n">
        <v>3451</v>
      </c>
      <c r="B4058" s="15" t="n">
        <v>45078</v>
      </c>
      <c r="C4058" s="0" t="n">
        <v>1</v>
      </c>
      <c r="D4058" s="16" t="n">
        <v>5776</v>
      </c>
      <c r="E4058" s="16" t="n">
        <v>32</v>
      </c>
      <c r="F4058" s="16" t="n">
        <v>137</v>
      </c>
      <c r="G4058" s="16" t="n">
        <v>215</v>
      </c>
      <c r="H4058" s="16" t="n">
        <v>18</v>
      </c>
    </row>
    <row r="4059" customFormat="false" ht="15" hidden="false" customHeight="false" outlineLevel="0" collapsed="false">
      <c r="A4059" s="0" t="n">
        <v>3451</v>
      </c>
      <c r="B4059" s="15" t="n">
        <v>45170</v>
      </c>
      <c r="C4059" s="0" t="n">
        <v>1</v>
      </c>
      <c r="D4059" s="16" t="n">
        <v>5799</v>
      </c>
      <c r="E4059" s="16" t="n">
        <v>36</v>
      </c>
      <c r="F4059" s="16" t="n">
        <v>134</v>
      </c>
      <c r="G4059" s="16" t="n">
        <v>256</v>
      </c>
      <c r="H4059" s="16" t="n">
        <v>22</v>
      </c>
    </row>
    <row r="4060" customFormat="false" ht="15" hidden="false" customHeight="false" outlineLevel="0" collapsed="false">
      <c r="A4060" s="0" t="n">
        <v>3451</v>
      </c>
      <c r="B4060" s="15" t="n">
        <v>45261</v>
      </c>
      <c r="C4060" s="0" t="n">
        <v>1</v>
      </c>
      <c r="D4060" s="16" t="n">
        <v>5823</v>
      </c>
      <c r="E4060" s="16" t="n">
        <v>41</v>
      </c>
      <c r="F4060" s="16" t="n">
        <v>136</v>
      </c>
      <c r="G4060" s="16" t="n">
        <v>299</v>
      </c>
      <c r="H4060" s="16" t="n">
        <v>26</v>
      </c>
    </row>
    <row r="4061" customFormat="false" ht="15" hidden="false" customHeight="false" outlineLevel="0" collapsed="false">
      <c r="A4061" s="0" t="n">
        <v>3451</v>
      </c>
      <c r="B4061" s="15" t="n">
        <v>45352</v>
      </c>
      <c r="C4061" s="0" t="n">
        <v>1</v>
      </c>
      <c r="D4061" s="16" t="n">
        <v>5876</v>
      </c>
      <c r="E4061" s="16" t="n">
        <v>42</v>
      </c>
      <c r="F4061" s="16" t="n">
        <v>134</v>
      </c>
      <c r="G4061" s="16" t="n">
        <v>182</v>
      </c>
      <c r="H4061" s="16" t="n">
        <v>21</v>
      </c>
    </row>
    <row r="4062" customFormat="false" ht="15" hidden="false" customHeight="false" outlineLevel="0" collapsed="false">
      <c r="A4062" s="0" t="n">
        <v>3451</v>
      </c>
      <c r="B4062" s="15" t="n">
        <v>45444</v>
      </c>
      <c r="C4062" s="0" t="n">
        <v>1</v>
      </c>
      <c r="D4062" s="16" t="n">
        <v>5901</v>
      </c>
      <c r="E4062" s="16" t="n">
        <v>51</v>
      </c>
      <c r="F4062" s="16" t="n">
        <v>135</v>
      </c>
      <c r="G4062" s="16" t="n">
        <v>238</v>
      </c>
      <c r="H4062" s="16" t="n">
        <v>27</v>
      </c>
    </row>
    <row r="4063" customFormat="false" ht="15" hidden="false" customHeight="false" outlineLevel="0" collapsed="false">
      <c r="A4063" s="0" t="n">
        <v>3451</v>
      </c>
      <c r="B4063" s="15" t="n">
        <v>45536</v>
      </c>
      <c r="C4063" s="0" t="n">
        <v>1</v>
      </c>
      <c r="D4063" s="16" t="n">
        <v>5924</v>
      </c>
      <c r="E4063" s="16" t="n">
        <v>57</v>
      </c>
      <c r="F4063" s="16" t="n">
        <v>139</v>
      </c>
      <c r="G4063" s="16" t="n">
        <v>282</v>
      </c>
      <c r="H4063" s="16" t="n">
        <v>30</v>
      </c>
    </row>
    <row r="4064" customFormat="false" ht="15" hidden="false" customHeight="false" outlineLevel="0" collapsed="false">
      <c r="A4064" s="0" t="n">
        <v>3451</v>
      </c>
      <c r="B4064" s="15" t="n">
        <v>45627</v>
      </c>
      <c r="C4064" s="0" t="n">
        <v>1</v>
      </c>
      <c r="D4064" s="16" t="n">
        <v>5971</v>
      </c>
      <c r="E4064" s="16" t="n">
        <v>67</v>
      </c>
      <c r="F4064" s="16" t="n">
        <v>147</v>
      </c>
      <c r="G4064" s="16" t="n">
        <v>334</v>
      </c>
      <c r="H4064" s="16" t="n">
        <v>41</v>
      </c>
    </row>
    <row r="4065" customFormat="false" ht="15" hidden="false" customHeight="false" outlineLevel="0" collapsed="false">
      <c r="A4065" s="0" t="n">
        <v>3451</v>
      </c>
      <c r="B4065" s="15" t="n">
        <v>45717</v>
      </c>
      <c r="C4065" s="0" t="n">
        <v>1</v>
      </c>
      <c r="D4065" s="16" t="n">
        <v>6015</v>
      </c>
      <c r="E4065" s="16" t="n">
        <v>77</v>
      </c>
      <c r="F4065" s="16" t="n">
        <v>154</v>
      </c>
      <c r="G4065" s="16" t="n">
        <v>198</v>
      </c>
      <c r="H4065" s="16" t="n">
        <v>19</v>
      </c>
    </row>
    <row r="4066" customFormat="false" ht="15" hidden="false" customHeight="false" outlineLevel="0" collapsed="false">
      <c r="A4066" s="0" t="n">
        <v>3451</v>
      </c>
      <c r="B4066" s="15" t="n">
        <v>45809</v>
      </c>
      <c r="C4066" s="0" t="n">
        <v>1</v>
      </c>
      <c r="D4066" s="16" t="n">
        <v>6060</v>
      </c>
      <c r="E4066" s="16" t="n">
        <v>77</v>
      </c>
      <c r="F4066" s="16" t="n">
        <v>158</v>
      </c>
      <c r="G4066" s="16" t="n">
        <v>245</v>
      </c>
      <c r="H4066" s="16" t="n">
        <v>20</v>
      </c>
    </row>
    <row r="4067" customFormat="false" ht="15" hidden="false" customHeight="false" outlineLevel="0" collapsed="false">
      <c r="A4067" s="0" t="n">
        <v>3451</v>
      </c>
      <c r="B4067" s="15" t="n">
        <v>45901</v>
      </c>
      <c r="C4067" s="0" t="n">
        <v>1</v>
      </c>
      <c r="D4067" s="16" t="n">
        <v>6072</v>
      </c>
      <c r="E4067" s="16" t="n">
        <v>86</v>
      </c>
      <c r="F4067" s="16" t="n">
        <v>165</v>
      </c>
      <c r="G4067" s="16" t="n">
        <v>304</v>
      </c>
      <c r="H4067" s="16" t="n">
        <v>27</v>
      </c>
    </row>
    <row r="4068" customFormat="false" ht="15" hidden="false" customHeight="false" outlineLevel="0" collapsed="false">
      <c r="A4068" s="0" t="n">
        <v>3451</v>
      </c>
      <c r="B4068" s="15" t="n">
        <v>45992</v>
      </c>
      <c r="C4068" s="0" t="n">
        <v>1</v>
      </c>
      <c r="D4068" s="16" t="n">
        <v>6134</v>
      </c>
      <c r="E4068" s="16" t="n">
        <v>99</v>
      </c>
      <c r="F4068" s="16" t="n">
        <v>170</v>
      </c>
      <c r="G4068" s="16" t="n">
        <v>351</v>
      </c>
      <c r="H4068" s="16" t="n">
        <v>40</v>
      </c>
    </row>
    <row r="4069" customFormat="false" ht="15" hidden="false" customHeight="false" outlineLevel="0" collapsed="false">
      <c r="A4069" s="0" t="n">
        <v>3451</v>
      </c>
      <c r="B4069" s="15" t="n">
        <v>46082</v>
      </c>
      <c r="C4069" s="0" t="n">
        <v>1</v>
      </c>
      <c r="D4069" s="16" t="n">
        <v>6165</v>
      </c>
      <c r="E4069" s="16" t="n">
        <v>108</v>
      </c>
      <c r="F4069" s="16" t="n">
        <v>171</v>
      </c>
      <c r="G4069" s="16" t="n">
        <v>195</v>
      </c>
      <c r="H4069" s="16" t="n">
        <v>30</v>
      </c>
    </row>
    <row r="4070" customFormat="false" ht="15" hidden="false" customHeight="false" outlineLevel="0" collapsed="false">
      <c r="A4070" s="0" t="n">
        <v>3451</v>
      </c>
      <c r="B4070" s="15" t="n">
        <v>46174</v>
      </c>
      <c r="C4070" s="0" t="n">
        <v>1</v>
      </c>
      <c r="D4070" s="16" t="n">
        <v>6244</v>
      </c>
      <c r="E4070" s="16" t="n">
        <v>136</v>
      </c>
      <c r="F4070" s="16" t="n">
        <v>181</v>
      </c>
      <c r="G4070" s="16" t="n">
        <v>254</v>
      </c>
      <c r="H4070" s="16" t="n">
        <v>54</v>
      </c>
    </row>
    <row r="4071" customFormat="false" ht="15" hidden="false" customHeight="false" outlineLevel="0" collapsed="false">
      <c r="A4071" s="0" t="n">
        <v>3453</v>
      </c>
      <c r="B4071" s="15" t="n">
        <v>45078</v>
      </c>
      <c r="C4071" s="0" t="n">
        <v>2</v>
      </c>
      <c r="D4071" s="16" t="n">
        <v>2169</v>
      </c>
      <c r="E4071" s="16" t="n">
        <v>8</v>
      </c>
      <c r="F4071" s="16" t="n">
        <v>54</v>
      </c>
      <c r="G4071" s="16" t="n">
        <v>112</v>
      </c>
      <c r="H4071" s="16" t="n">
        <v>3</v>
      </c>
    </row>
    <row r="4072" customFormat="false" ht="15" hidden="false" customHeight="false" outlineLevel="0" collapsed="false">
      <c r="A4072" s="0" t="n">
        <v>3453</v>
      </c>
      <c r="B4072" s="15" t="n">
        <v>45170</v>
      </c>
      <c r="C4072" s="0" t="n">
        <v>2</v>
      </c>
      <c r="D4072" s="16" t="n">
        <v>2157</v>
      </c>
      <c r="E4072" s="16" t="n">
        <v>9</v>
      </c>
      <c r="F4072" s="16" t="n">
        <v>55</v>
      </c>
      <c r="G4072" s="16" t="n">
        <v>124</v>
      </c>
      <c r="H4072" s="16" t="n">
        <v>4</v>
      </c>
    </row>
    <row r="4073" customFormat="false" ht="15" hidden="false" customHeight="false" outlineLevel="0" collapsed="false">
      <c r="A4073" s="0" t="n">
        <v>3453</v>
      </c>
      <c r="B4073" s="15" t="n">
        <v>45261</v>
      </c>
      <c r="C4073" s="0" t="n">
        <v>2</v>
      </c>
      <c r="D4073" s="16" t="n">
        <v>2163</v>
      </c>
      <c r="E4073" s="16" t="n">
        <v>9</v>
      </c>
      <c r="F4073" s="16" t="n">
        <v>54</v>
      </c>
      <c r="G4073" s="16" t="n">
        <v>141</v>
      </c>
      <c r="H4073" s="16" t="n">
        <v>4</v>
      </c>
    </row>
    <row r="4074" customFormat="false" ht="15" hidden="false" customHeight="false" outlineLevel="0" collapsed="false">
      <c r="A4074" s="0" t="n">
        <v>3453</v>
      </c>
      <c r="B4074" s="15" t="n">
        <v>45352</v>
      </c>
      <c r="C4074" s="0" t="n">
        <v>2</v>
      </c>
      <c r="D4074" s="16" t="n">
        <v>2167</v>
      </c>
      <c r="E4074" s="16" t="n">
        <v>9</v>
      </c>
      <c r="F4074" s="16" t="n">
        <v>51</v>
      </c>
      <c r="G4074" s="16" t="n">
        <v>65</v>
      </c>
      <c r="H4074" s="16" t="n">
        <v>2</v>
      </c>
    </row>
    <row r="4075" customFormat="false" ht="15" hidden="false" customHeight="false" outlineLevel="0" collapsed="false">
      <c r="A4075" s="0" t="n">
        <v>3453</v>
      </c>
      <c r="B4075" s="15" t="n">
        <v>45444</v>
      </c>
      <c r="C4075" s="0" t="n">
        <v>2</v>
      </c>
      <c r="D4075" s="16" t="n">
        <v>2205</v>
      </c>
      <c r="E4075" s="16" t="n">
        <v>9</v>
      </c>
      <c r="F4075" s="16" t="n">
        <v>56</v>
      </c>
      <c r="G4075" s="16" t="n">
        <v>88</v>
      </c>
      <c r="H4075" s="16" t="n">
        <v>2</v>
      </c>
    </row>
    <row r="4076" customFormat="false" ht="15" hidden="false" customHeight="false" outlineLevel="0" collapsed="false">
      <c r="A4076" s="0" t="n">
        <v>3453</v>
      </c>
      <c r="B4076" s="15" t="n">
        <v>45536</v>
      </c>
      <c r="C4076" s="0" t="n">
        <v>2</v>
      </c>
      <c r="D4076" s="16" t="n">
        <v>2214</v>
      </c>
      <c r="E4076" s="16" t="n">
        <v>9</v>
      </c>
      <c r="F4076" s="16" t="n">
        <v>54</v>
      </c>
      <c r="G4076" s="16" t="n">
        <v>106</v>
      </c>
      <c r="H4076" s="16" t="n">
        <v>2</v>
      </c>
    </row>
    <row r="4077" customFormat="false" ht="15" hidden="false" customHeight="false" outlineLevel="0" collapsed="false">
      <c r="A4077" s="0" t="n">
        <v>3453</v>
      </c>
      <c r="B4077" s="15" t="n">
        <v>45627</v>
      </c>
      <c r="C4077" s="0" t="n">
        <v>2</v>
      </c>
      <c r="D4077" s="16" t="n">
        <v>2203</v>
      </c>
      <c r="E4077" s="16" t="n">
        <v>10</v>
      </c>
      <c r="F4077" s="16" t="n">
        <v>54</v>
      </c>
      <c r="G4077" s="16" t="n">
        <v>125</v>
      </c>
      <c r="H4077" s="16" t="n">
        <v>3</v>
      </c>
    </row>
    <row r="4078" customFormat="false" ht="15" hidden="false" customHeight="false" outlineLevel="0" collapsed="false">
      <c r="A4078" s="0" t="n">
        <v>3453</v>
      </c>
      <c r="B4078" s="15" t="n">
        <v>45717</v>
      </c>
      <c r="C4078" s="0" t="n">
        <v>2</v>
      </c>
      <c r="D4078" s="16" t="n">
        <v>2223</v>
      </c>
      <c r="E4078" s="16" t="n">
        <v>10</v>
      </c>
      <c r="F4078" s="16" t="n">
        <v>50</v>
      </c>
      <c r="G4078" s="16" t="n">
        <v>76</v>
      </c>
      <c r="H4078" s="16" t="n">
        <v>0</v>
      </c>
    </row>
    <row r="4079" customFormat="false" ht="15" hidden="false" customHeight="false" outlineLevel="0" collapsed="false">
      <c r="A4079" s="0" t="n">
        <v>3453</v>
      </c>
      <c r="B4079" s="15" t="n">
        <v>45809</v>
      </c>
      <c r="C4079" s="0" t="n">
        <v>2</v>
      </c>
      <c r="D4079" s="16" t="n">
        <v>2227</v>
      </c>
      <c r="E4079" s="16" t="n">
        <v>12</v>
      </c>
      <c r="F4079" s="16" t="n">
        <v>52</v>
      </c>
      <c r="G4079" s="16" t="n">
        <v>90</v>
      </c>
      <c r="H4079" s="16" t="n">
        <v>0</v>
      </c>
    </row>
    <row r="4080" customFormat="false" ht="15" hidden="false" customHeight="false" outlineLevel="0" collapsed="false">
      <c r="A4080" s="0" t="n">
        <v>3453</v>
      </c>
      <c r="B4080" s="15" t="n">
        <v>45901</v>
      </c>
      <c r="C4080" s="0" t="n">
        <v>2</v>
      </c>
      <c r="D4080" s="16" t="n">
        <v>2250</v>
      </c>
      <c r="E4080" s="16" t="n">
        <v>14</v>
      </c>
      <c r="F4080" s="16" t="n">
        <v>55</v>
      </c>
      <c r="G4080" s="16" t="n">
        <v>112</v>
      </c>
      <c r="H4080" s="16" t="n">
        <v>2</v>
      </c>
    </row>
    <row r="4081" customFormat="false" ht="15" hidden="false" customHeight="false" outlineLevel="0" collapsed="false">
      <c r="A4081" s="0" t="n">
        <v>3453</v>
      </c>
      <c r="B4081" s="15" t="n">
        <v>45992</v>
      </c>
      <c r="C4081" s="0" t="n">
        <v>2</v>
      </c>
      <c r="D4081" s="16" t="n">
        <v>2252</v>
      </c>
      <c r="E4081" s="16" t="n">
        <v>15</v>
      </c>
      <c r="F4081" s="16" t="n">
        <v>60</v>
      </c>
      <c r="G4081" s="16" t="n">
        <v>137</v>
      </c>
      <c r="H4081" s="16" t="n">
        <v>4</v>
      </c>
    </row>
    <row r="4082" customFormat="false" ht="15" hidden="false" customHeight="false" outlineLevel="0" collapsed="false">
      <c r="A4082" s="0" t="n">
        <v>3453</v>
      </c>
      <c r="B4082" s="15" t="n">
        <v>46082</v>
      </c>
      <c r="C4082" s="0" t="n">
        <v>2</v>
      </c>
      <c r="D4082" s="16" t="n">
        <v>2238</v>
      </c>
      <c r="E4082" s="16" t="n">
        <v>16</v>
      </c>
      <c r="F4082" s="16" t="n">
        <v>59</v>
      </c>
      <c r="G4082" s="16" t="n">
        <v>75</v>
      </c>
      <c r="H4082" s="16" t="n">
        <v>5</v>
      </c>
    </row>
    <row r="4083" customFormat="false" ht="15" hidden="false" customHeight="false" outlineLevel="0" collapsed="false">
      <c r="A4083" s="0" t="n">
        <v>3453</v>
      </c>
      <c r="B4083" s="15" t="n">
        <v>46174</v>
      </c>
      <c r="C4083" s="0" t="n">
        <v>2</v>
      </c>
      <c r="D4083" s="16" t="n">
        <v>2238</v>
      </c>
      <c r="E4083" s="16" t="n">
        <v>23</v>
      </c>
      <c r="F4083" s="16" t="n">
        <v>63</v>
      </c>
      <c r="G4083" s="16" t="n">
        <v>95</v>
      </c>
      <c r="H4083" s="16" t="n">
        <v>11</v>
      </c>
    </row>
    <row r="4084" customFormat="false" ht="15" hidden="false" customHeight="false" outlineLevel="0" collapsed="false">
      <c r="A4084" s="0" t="n">
        <v>3458</v>
      </c>
      <c r="B4084" s="15" t="n">
        <v>45078</v>
      </c>
      <c r="C4084" s="0" t="n">
        <v>1</v>
      </c>
      <c r="D4084" s="16" t="n">
        <v>2727</v>
      </c>
      <c r="E4084" s="16" t="n">
        <v>17</v>
      </c>
      <c r="F4084" s="16" t="n">
        <v>55</v>
      </c>
      <c r="G4084" s="16" t="n">
        <v>136</v>
      </c>
      <c r="H4084" s="16" t="n">
        <v>9</v>
      </c>
    </row>
    <row r="4085" customFormat="false" ht="15" hidden="false" customHeight="false" outlineLevel="0" collapsed="false">
      <c r="A4085" s="0" t="n">
        <v>3458</v>
      </c>
      <c r="B4085" s="15" t="n">
        <v>45170</v>
      </c>
      <c r="C4085" s="0" t="n">
        <v>1</v>
      </c>
      <c r="D4085" s="16" t="n">
        <v>2732</v>
      </c>
      <c r="E4085" s="16" t="n">
        <v>20</v>
      </c>
      <c r="F4085" s="16" t="n">
        <v>53</v>
      </c>
      <c r="G4085" s="16" t="n">
        <v>166</v>
      </c>
      <c r="H4085" s="16" t="n">
        <v>12</v>
      </c>
    </row>
    <row r="4086" customFormat="false" ht="15" hidden="false" customHeight="false" outlineLevel="0" collapsed="false">
      <c r="A4086" s="0" t="n">
        <v>3458</v>
      </c>
      <c r="B4086" s="15" t="n">
        <v>45261</v>
      </c>
      <c r="C4086" s="0" t="n">
        <v>1</v>
      </c>
      <c r="D4086" s="16" t="n">
        <v>2745</v>
      </c>
      <c r="E4086" s="16" t="n">
        <v>25</v>
      </c>
      <c r="F4086" s="16" t="n">
        <v>54</v>
      </c>
      <c r="G4086" s="16" t="n">
        <v>198</v>
      </c>
      <c r="H4086" s="16" t="n">
        <v>15</v>
      </c>
    </row>
    <row r="4087" customFormat="false" ht="15" hidden="false" customHeight="false" outlineLevel="0" collapsed="false">
      <c r="A4087" s="0" t="n">
        <v>3458</v>
      </c>
      <c r="B4087" s="15" t="n">
        <v>45352</v>
      </c>
      <c r="C4087" s="0" t="n">
        <v>1</v>
      </c>
      <c r="D4087" s="16" t="n">
        <v>2784</v>
      </c>
      <c r="E4087" s="16" t="n">
        <v>28</v>
      </c>
      <c r="F4087" s="16" t="n">
        <v>54</v>
      </c>
      <c r="G4087" s="16" t="n">
        <v>124</v>
      </c>
      <c r="H4087" s="16" t="n">
        <v>11</v>
      </c>
    </row>
    <row r="4088" customFormat="false" ht="15" hidden="false" customHeight="false" outlineLevel="0" collapsed="false">
      <c r="A4088" s="0" t="n">
        <v>3458</v>
      </c>
      <c r="B4088" s="15" t="n">
        <v>45444</v>
      </c>
      <c r="C4088" s="0" t="n">
        <v>1</v>
      </c>
      <c r="D4088" s="16" t="n">
        <v>2781</v>
      </c>
      <c r="E4088" s="16" t="n">
        <v>34</v>
      </c>
      <c r="F4088" s="16" t="n">
        <v>54</v>
      </c>
      <c r="G4088" s="16" t="n">
        <v>150</v>
      </c>
      <c r="H4088" s="16" t="n">
        <v>18</v>
      </c>
    </row>
    <row r="4089" customFormat="false" ht="15" hidden="false" customHeight="false" outlineLevel="0" collapsed="false">
      <c r="A4089" s="0" t="n">
        <v>3458</v>
      </c>
      <c r="B4089" s="15" t="n">
        <v>45536</v>
      </c>
      <c r="C4089" s="0" t="n">
        <v>1</v>
      </c>
      <c r="D4089" s="16" t="n">
        <v>2798</v>
      </c>
      <c r="E4089" s="16" t="n">
        <v>40</v>
      </c>
      <c r="F4089" s="16" t="n">
        <v>52</v>
      </c>
      <c r="G4089" s="16" t="n">
        <v>179</v>
      </c>
      <c r="H4089" s="16" t="n">
        <v>24</v>
      </c>
    </row>
    <row r="4090" customFormat="false" ht="15" hidden="false" customHeight="false" outlineLevel="0" collapsed="false">
      <c r="A4090" s="0" t="n">
        <v>3458</v>
      </c>
      <c r="B4090" s="15" t="n">
        <v>45627</v>
      </c>
      <c r="C4090" s="0" t="n">
        <v>1</v>
      </c>
      <c r="D4090" s="16" t="n">
        <v>2794</v>
      </c>
      <c r="E4090" s="16" t="n">
        <v>43</v>
      </c>
      <c r="F4090" s="16" t="n">
        <v>51</v>
      </c>
      <c r="G4090" s="16" t="n">
        <v>201</v>
      </c>
      <c r="H4090" s="16" t="n">
        <v>28</v>
      </c>
    </row>
    <row r="4091" customFormat="false" ht="15" hidden="false" customHeight="false" outlineLevel="0" collapsed="false">
      <c r="A4091" s="0" t="n">
        <v>3458</v>
      </c>
      <c r="B4091" s="15" t="n">
        <v>45717</v>
      </c>
      <c r="C4091" s="0" t="n">
        <v>1</v>
      </c>
      <c r="D4091" s="16" t="n">
        <v>2811</v>
      </c>
      <c r="E4091" s="16" t="n">
        <v>45</v>
      </c>
      <c r="F4091" s="16" t="n">
        <v>53</v>
      </c>
      <c r="G4091" s="16" t="n">
        <v>113</v>
      </c>
      <c r="H4091" s="16" t="n">
        <v>18</v>
      </c>
    </row>
    <row r="4092" customFormat="false" ht="15" hidden="false" customHeight="false" outlineLevel="0" collapsed="false">
      <c r="A4092" s="0" t="n">
        <v>3458</v>
      </c>
      <c r="B4092" s="15" t="n">
        <v>45809</v>
      </c>
      <c r="C4092" s="0" t="n">
        <v>1</v>
      </c>
      <c r="D4092" s="16" t="n">
        <v>2822</v>
      </c>
      <c r="E4092" s="16" t="n">
        <v>52</v>
      </c>
      <c r="F4092" s="16" t="n">
        <v>56</v>
      </c>
      <c r="G4092" s="16" t="n">
        <v>142</v>
      </c>
      <c r="H4092" s="16" t="n">
        <v>26</v>
      </c>
    </row>
    <row r="4093" customFormat="false" ht="15" hidden="false" customHeight="false" outlineLevel="0" collapsed="false">
      <c r="A4093" s="0" t="n">
        <v>3458</v>
      </c>
      <c r="B4093" s="15" t="n">
        <v>45901</v>
      </c>
      <c r="C4093" s="0" t="n">
        <v>1</v>
      </c>
      <c r="D4093" s="16" t="n">
        <v>2842</v>
      </c>
      <c r="E4093" s="16" t="n">
        <v>58</v>
      </c>
      <c r="F4093" s="16" t="n">
        <v>60</v>
      </c>
      <c r="G4093" s="16" t="n">
        <v>174</v>
      </c>
      <c r="H4093" s="16" t="n">
        <v>34</v>
      </c>
    </row>
    <row r="4094" customFormat="false" ht="15" hidden="false" customHeight="false" outlineLevel="0" collapsed="false">
      <c r="A4094" s="0" t="n">
        <v>3458</v>
      </c>
      <c r="B4094" s="15" t="n">
        <v>45992</v>
      </c>
      <c r="C4094" s="0" t="n">
        <v>1</v>
      </c>
      <c r="D4094" s="16" t="n">
        <v>2863</v>
      </c>
      <c r="E4094" s="16" t="n">
        <v>63</v>
      </c>
      <c r="F4094" s="16" t="n">
        <v>64</v>
      </c>
      <c r="G4094" s="16" t="n">
        <v>189</v>
      </c>
      <c r="H4094" s="16" t="n">
        <v>38</v>
      </c>
    </row>
    <row r="4095" customFormat="false" ht="15" hidden="false" customHeight="false" outlineLevel="0" collapsed="false">
      <c r="A4095" s="0" t="n">
        <v>3458</v>
      </c>
      <c r="B4095" s="15" t="n">
        <v>46082</v>
      </c>
      <c r="C4095" s="0" t="n">
        <v>1</v>
      </c>
      <c r="D4095" s="16" t="n">
        <v>2906</v>
      </c>
      <c r="E4095" s="16" t="n">
        <v>64</v>
      </c>
      <c r="F4095" s="16" t="n">
        <v>73</v>
      </c>
      <c r="G4095" s="16" t="n">
        <v>104</v>
      </c>
      <c r="H4095" s="16" t="n">
        <v>20</v>
      </c>
    </row>
    <row r="4096" customFormat="false" ht="15" hidden="false" customHeight="false" outlineLevel="0" collapsed="false">
      <c r="A4096" s="0" t="n">
        <v>3458</v>
      </c>
      <c r="B4096" s="15" t="n">
        <v>46174</v>
      </c>
      <c r="C4096" s="0" t="n">
        <v>1</v>
      </c>
      <c r="D4096" s="16" t="n">
        <v>2934</v>
      </c>
      <c r="E4096" s="16" t="n">
        <v>77</v>
      </c>
      <c r="F4096" s="16" t="n">
        <v>77</v>
      </c>
      <c r="G4096" s="16" t="n">
        <v>140</v>
      </c>
      <c r="H4096" s="16" t="n">
        <v>31</v>
      </c>
    </row>
    <row r="4097" customFormat="false" ht="15" hidden="false" customHeight="false" outlineLevel="0" collapsed="false">
      <c r="A4097" s="0" t="n">
        <v>3460</v>
      </c>
      <c r="B4097" s="15" t="n">
        <v>45078</v>
      </c>
      <c r="C4097" s="0" t="n">
        <v>1</v>
      </c>
      <c r="D4097" s="16" t="n">
        <v>2982</v>
      </c>
      <c r="E4097" s="16" t="n">
        <v>24</v>
      </c>
      <c r="F4097" s="16" t="n">
        <v>86</v>
      </c>
      <c r="G4097" s="16" t="n">
        <v>140</v>
      </c>
      <c r="H4097" s="16" t="n">
        <v>12</v>
      </c>
    </row>
    <row r="4098" customFormat="false" ht="15" hidden="false" customHeight="false" outlineLevel="0" collapsed="false">
      <c r="A4098" s="0" t="n">
        <v>3460</v>
      </c>
      <c r="B4098" s="15" t="n">
        <v>45170</v>
      </c>
      <c r="C4098" s="0" t="n">
        <v>1</v>
      </c>
      <c r="D4098" s="16" t="n">
        <v>2970</v>
      </c>
      <c r="E4098" s="16" t="n">
        <v>25</v>
      </c>
      <c r="F4098" s="16" t="n">
        <v>82</v>
      </c>
      <c r="G4098" s="16" t="n">
        <v>179</v>
      </c>
      <c r="H4098" s="16" t="n">
        <v>13</v>
      </c>
    </row>
    <row r="4099" customFormat="false" ht="15" hidden="false" customHeight="false" outlineLevel="0" collapsed="false">
      <c r="A4099" s="0" t="n">
        <v>3460</v>
      </c>
      <c r="B4099" s="15" t="n">
        <v>45261</v>
      </c>
      <c r="C4099" s="0" t="n">
        <v>1</v>
      </c>
      <c r="D4099" s="16" t="n">
        <v>2968</v>
      </c>
      <c r="E4099" s="16" t="n">
        <v>24</v>
      </c>
      <c r="F4099" s="16" t="n">
        <v>81</v>
      </c>
      <c r="G4099" s="16" t="n">
        <v>207</v>
      </c>
      <c r="H4099" s="16" t="n">
        <v>13</v>
      </c>
    </row>
    <row r="4100" customFormat="false" ht="15" hidden="false" customHeight="false" outlineLevel="0" collapsed="false">
      <c r="A4100" s="0" t="n">
        <v>3460</v>
      </c>
      <c r="B4100" s="15" t="n">
        <v>45352</v>
      </c>
      <c r="C4100" s="0" t="n">
        <v>1</v>
      </c>
      <c r="D4100" s="16" t="n">
        <v>3004</v>
      </c>
      <c r="E4100" s="16" t="n">
        <v>23</v>
      </c>
      <c r="F4100" s="16" t="n">
        <v>83</v>
      </c>
      <c r="G4100" s="16" t="n">
        <v>139</v>
      </c>
      <c r="H4100" s="16" t="n">
        <v>3</v>
      </c>
    </row>
    <row r="4101" customFormat="false" ht="15" hidden="false" customHeight="false" outlineLevel="0" collapsed="false">
      <c r="A4101" s="0" t="n">
        <v>3460</v>
      </c>
      <c r="B4101" s="15" t="n">
        <v>45444</v>
      </c>
      <c r="C4101" s="0" t="n">
        <v>1</v>
      </c>
      <c r="D4101" s="16" t="n">
        <v>2988</v>
      </c>
      <c r="E4101" s="16" t="n">
        <v>24</v>
      </c>
      <c r="F4101" s="16" t="n">
        <v>77</v>
      </c>
      <c r="G4101" s="16" t="n">
        <v>164</v>
      </c>
      <c r="H4101" s="16" t="n">
        <v>5</v>
      </c>
    </row>
    <row r="4102" customFormat="false" ht="15" hidden="false" customHeight="false" outlineLevel="0" collapsed="false">
      <c r="A4102" s="0" t="n">
        <v>3460</v>
      </c>
      <c r="B4102" s="15" t="n">
        <v>45536</v>
      </c>
      <c r="C4102" s="0" t="n">
        <v>1</v>
      </c>
      <c r="D4102" s="16" t="n">
        <v>2999</v>
      </c>
      <c r="E4102" s="16" t="n">
        <v>30</v>
      </c>
      <c r="F4102" s="16" t="n">
        <v>78</v>
      </c>
      <c r="G4102" s="16" t="n">
        <v>201</v>
      </c>
      <c r="H4102" s="16" t="n">
        <v>11</v>
      </c>
    </row>
    <row r="4103" customFormat="false" ht="15" hidden="false" customHeight="false" outlineLevel="0" collapsed="false">
      <c r="A4103" s="0" t="n">
        <v>3460</v>
      </c>
      <c r="B4103" s="15" t="n">
        <v>45627</v>
      </c>
      <c r="C4103" s="0" t="n">
        <v>1</v>
      </c>
      <c r="D4103" s="16" t="n">
        <v>2990</v>
      </c>
      <c r="E4103" s="16" t="n">
        <v>31</v>
      </c>
      <c r="F4103" s="16" t="n">
        <v>85</v>
      </c>
      <c r="G4103" s="16" t="n">
        <v>236</v>
      </c>
      <c r="H4103" s="16" t="n">
        <v>13</v>
      </c>
    </row>
    <row r="4104" customFormat="false" ht="15" hidden="false" customHeight="false" outlineLevel="0" collapsed="false">
      <c r="A4104" s="0" t="n">
        <v>3460</v>
      </c>
      <c r="B4104" s="15" t="n">
        <v>45717</v>
      </c>
      <c r="C4104" s="0" t="n">
        <v>1</v>
      </c>
      <c r="D4104" s="16" t="n">
        <v>3000</v>
      </c>
      <c r="E4104" s="16" t="n">
        <v>37</v>
      </c>
      <c r="F4104" s="16" t="n">
        <v>86</v>
      </c>
      <c r="G4104" s="16" t="n">
        <v>148</v>
      </c>
      <c r="H4104" s="16" t="n">
        <v>12</v>
      </c>
    </row>
    <row r="4105" customFormat="false" ht="15" hidden="false" customHeight="false" outlineLevel="0" collapsed="false">
      <c r="A4105" s="0" t="n">
        <v>3460</v>
      </c>
      <c r="B4105" s="15" t="n">
        <v>45809</v>
      </c>
      <c r="C4105" s="0" t="n">
        <v>1</v>
      </c>
      <c r="D4105" s="16" t="n">
        <v>3013</v>
      </c>
      <c r="E4105" s="16" t="n">
        <v>41</v>
      </c>
      <c r="F4105" s="16" t="n">
        <v>86</v>
      </c>
      <c r="G4105" s="16" t="n">
        <v>171</v>
      </c>
      <c r="H4105" s="16" t="n">
        <v>15</v>
      </c>
    </row>
    <row r="4106" customFormat="false" ht="15" hidden="false" customHeight="false" outlineLevel="0" collapsed="false">
      <c r="A4106" s="0" t="n">
        <v>3460</v>
      </c>
      <c r="B4106" s="15" t="n">
        <v>45901</v>
      </c>
      <c r="C4106" s="0" t="n">
        <v>1</v>
      </c>
      <c r="D4106" s="16" t="n">
        <v>3010</v>
      </c>
      <c r="E4106" s="16" t="n">
        <v>43</v>
      </c>
      <c r="F4106" s="16" t="n">
        <v>93</v>
      </c>
      <c r="G4106" s="16" t="n">
        <v>203</v>
      </c>
      <c r="H4106" s="16" t="n">
        <v>18</v>
      </c>
    </row>
    <row r="4107" customFormat="false" ht="15" hidden="false" customHeight="false" outlineLevel="0" collapsed="false">
      <c r="A4107" s="0" t="n">
        <v>3460</v>
      </c>
      <c r="B4107" s="15" t="n">
        <v>45992</v>
      </c>
      <c r="C4107" s="0" t="n">
        <v>1</v>
      </c>
      <c r="D4107" s="16" t="n">
        <v>3026</v>
      </c>
      <c r="E4107" s="16" t="n">
        <v>44</v>
      </c>
      <c r="F4107" s="16" t="n">
        <v>99</v>
      </c>
      <c r="G4107" s="16" t="n">
        <v>233</v>
      </c>
      <c r="H4107" s="16" t="n">
        <v>19</v>
      </c>
    </row>
    <row r="4108" customFormat="false" ht="15" hidden="false" customHeight="false" outlineLevel="0" collapsed="false">
      <c r="A4108" s="0" t="n">
        <v>3460</v>
      </c>
      <c r="B4108" s="15" t="n">
        <v>46082</v>
      </c>
      <c r="C4108" s="0" t="n">
        <v>1</v>
      </c>
      <c r="D4108" s="16" t="n">
        <v>3019</v>
      </c>
      <c r="E4108" s="16" t="n">
        <v>50</v>
      </c>
      <c r="F4108" s="16" t="n">
        <v>100</v>
      </c>
      <c r="G4108" s="16" t="n">
        <v>119</v>
      </c>
      <c r="H4108" s="16" t="n">
        <v>15</v>
      </c>
    </row>
    <row r="4109" customFormat="false" ht="15" hidden="false" customHeight="false" outlineLevel="0" collapsed="false">
      <c r="A4109" s="0" t="n">
        <v>3460</v>
      </c>
      <c r="B4109" s="15" t="n">
        <v>46174</v>
      </c>
      <c r="C4109" s="0" t="n">
        <v>1</v>
      </c>
      <c r="D4109" s="16" t="n">
        <v>3041</v>
      </c>
      <c r="E4109" s="16" t="n">
        <v>57</v>
      </c>
      <c r="F4109" s="16" t="n">
        <v>103</v>
      </c>
      <c r="G4109" s="16" t="n">
        <v>149</v>
      </c>
      <c r="H4109" s="16" t="n">
        <v>20</v>
      </c>
    </row>
    <row r="4110" customFormat="false" ht="15" hidden="false" customHeight="false" outlineLevel="0" collapsed="false">
      <c r="A4110" s="0" t="n">
        <v>3461</v>
      </c>
      <c r="B4110" s="15" t="n">
        <v>45078</v>
      </c>
      <c r="C4110" s="0" t="n">
        <v>1</v>
      </c>
      <c r="D4110" s="16" t="n">
        <v>5303</v>
      </c>
      <c r="E4110" s="16" t="n">
        <v>34</v>
      </c>
      <c r="F4110" s="16" t="n">
        <v>142</v>
      </c>
      <c r="G4110" s="16" t="n">
        <v>233</v>
      </c>
      <c r="H4110" s="16" t="n">
        <v>15</v>
      </c>
    </row>
    <row r="4111" customFormat="false" ht="15" hidden="false" customHeight="false" outlineLevel="0" collapsed="false">
      <c r="A4111" s="0" t="n">
        <v>3461</v>
      </c>
      <c r="B4111" s="15" t="n">
        <v>45170</v>
      </c>
      <c r="C4111" s="0" t="n">
        <v>1</v>
      </c>
      <c r="D4111" s="16" t="n">
        <v>5294</v>
      </c>
      <c r="E4111" s="16" t="n">
        <v>36</v>
      </c>
      <c r="F4111" s="16" t="n">
        <v>144</v>
      </c>
      <c r="G4111" s="16" t="n">
        <v>272</v>
      </c>
      <c r="H4111" s="16" t="n">
        <v>17</v>
      </c>
    </row>
    <row r="4112" customFormat="false" ht="15" hidden="false" customHeight="false" outlineLevel="0" collapsed="false">
      <c r="A4112" s="0" t="n">
        <v>3461</v>
      </c>
      <c r="B4112" s="15" t="n">
        <v>45261</v>
      </c>
      <c r="C4112" s="0" t="n">
        <v>1</v>
      </c>
      <c r="D4112" s="16" t="n">
        <v>5289</v>
      </c>
      <c r="E4112" s="16" t="n">
        <v>43</v>
      </c>
      <c r="F4112" s="16" t="n">
        <v>144</v>
      </c>
      <c r="G4112" s="16" t="n">
        <v>310</v>
      </c>
      <c r="H4112" s="16" t="n">
        <v>22</v>
      </c>
    </row>
    <row r="4113" customFormat="false" ht="15" hidden="false" customHeight="false" outlineLevel="0" collapsed="false">
      <c r="A4113" s="0" t="n">
        <v>3461</v>
      </c>
      <c r="B4113" s="15" t="n">
        <v>45352</v>
      </c>
      <c r="C4113" s="0" t="n">
        <v>1</v>
      </c>
      <c r="D4113" s="16" t="n">
        <v>5308</v>
      </c>
      <c r="E4113" s="16" t="n">
        <v>51</v>
      </c>
      <c r="F4113" s="16" t="n">
        <v>145</v>
      </c>
      <c r="G4113" s="16" t="n">
        <v>176</v>
      </c>
      <c r="H4113" s="16" t="n">
        <v>22</v>
      </c>
    </row>
    <row r="4114" customFormat="false" ht="15" hidden="false" customHeight="false" outlineLevel="0" collapsed="false">
      <c r="A4114" s="0" t="n">
        <v>3461</v>
      </c>
      <c r="B4114" s="15" t="n">
        <v>45444</v>
      </c>
      <c r="C4114" s="0" t="n">
        <v>1</v>
      </c>
      <c r="D4114" s="16" t="n">
        <v>5360</v>
      </c>
      <c r="E4114" s="16" t="n">
        <v>55</v>
      </c>
      <c r="F4114" s="16" t="n">
        <v>144</v>
      </c>
      <c r="G4114" s="16" t="n">
        <v>234</v>
      </c>
      <c r="H4114" s="16" t="n">
        <v>26</v>
      </c>
    </row>
    <row r="4115" customFormat="false" ht="15" hidden="false" customHeight="false" outlineLevel="0" collapsed="false">
      <c r="A4115" s="0" t="n">
        <v>3461</v>
      </c>
      <c r="B4115" s="15" t="n">
        <v>45536</v>
      </c>
      <c r="C4115" s="0" t="n">
        <v>1</v>
      </c>
      <c r="D4115" s="16" t="n">
        <v>5386</v>
      </c>
      <c r="E4115" s="16" t="n">
        <v>62</v>
      </c>
      <c r="F4115" s="16" t="n">
        <v>140</v>
      </c>
      <c r="G4115" s="16" t="n">
        <v>275</v>
      </c>
      <c r="H4115" s="16" t="n">
        <v>33</v>
      </c>
    </row>
    <row r="4116" customFormat="false" ht="15" hidden="false" customHeight="false" outlineLevel="0" collapsed="false">
      <c r="A4116" s="0" t="n">
        <v>3461</v>
      </c>
      <c r="B4116" s="15" t="n">
        <v>45627</v>
      </c>
      <c r="C4116" s="0" t="n">
        <v>1</v>
      </c>
      <c r="D4116" s="16" t="n">
        <v>5451</v>
      </c>
      <c r="E4116" s="16" t="n">
        <v>71</v>
      </c>
      <c r="F4116" s="16" t="n">
        <v>137</v>
      </c>
      <c r="G4116" s="16" t="n">
        <v>326</v>
      </c>
      <c r="H4116" s="16" t="n">
        <v>40</v>
      </c>
    </row>
    <row r="4117" customFormat="false" ht="15" hidden="false" customHeight="false" outlineLevel="0" collapsed="false">
      <c r="A4117" s="0" t="n">
        <v>3461</v>
      </c>
      <c r="B4117" s="15" t="n">
        <v>45717</v>
      </c>
      <c r="C4117" s="0" t="n">
        <v>1</v>
      </c>
      <c r="D4117" s="16" t="n">
        <v>5471</v>
      </c>
      <c r="E4117" s="16" t="n">
        <v>77</v>
      </c>
      <c r="F4117" s="16" t="n">
        <v>142</v>
      </c>
      <c r="G4117" s="16" t="n">
        <v>186</v>
      </c>
      <c r="H4117" s="16" t="n">
        <v>27</v>
      </c>
    </row>
    <row r="4118" customFormat="false" ht="15" hidden="false" customHeight="false" outlineLevel="0" collapsed="false">
      <c r="A4118" s="0" t="n">
        <v>3461</v>
      </c>
      <c r="B4118" s="15" t="n">
        <v>45809</v>
      </c>
      <c r="C4118" s="0" t="n">
        <v>1</v>
      </c>
      <c r="D4118" s="16" t="n">
        <v>5476</v>
      </c>
      <c r="E4118" s="16" t="n">
        <v>86</v>
      </c>
      <c r="F4118" s="16" t="n">
        <v>140</v>
      </c>
      <c r="G4118" s="16" t="n">
        <v>243</v>
      </c>
      <c r="H4118" s="16" t="n">
        <v>36</v>
      </c>
    </row>
    <row r="4119" customFormat="false" ht="15" hidden="false" customHeight="false" outlineLevel="0" collapsed="false">
      <c r="A4119" s="0" t="n">
        <v>3461</v>
      </c>
      <c r="B4119" s="15" t="n">
        <v>45901</v>
      </c>
      <c r="C4119" s="0" t="n">
        <v>1</v>
      </c>
      <c r="D4119" s="16" t="n">
        <v>5477</v>
      </c>
      <c r="E4119" s="16" t="n">
        <v>96</v>
      </c>
      <c r="F4119" s="16" t="n">
        <v>136</v>
      </c>
      <c r="G4119" s="16" t="n">
        <v>294</v>
      </c>
      <c r="H4119" s="16" t="n">
        <v>44</v>
      </c>
    </row>
    <row r="4120" customFormat="false" ht="15" hidden="false" customHeight="false" outlineLevel="0" collapsed="false">
      <c r="A4120" s="0" t="n">
        <v>3461</v>
      </c>
      <c r="B4120" s="15" t="n">
        <v>45992</v>
      </c>
      <c r="C4120" s="0" t="n">
        <v>1</v>
      </c>
      <c r="D4120" s="16" t="n">
        <v>5499</v>
      </c>
      <c r="E4120" s="16" t="n">
        <v>99</v>
      </c>
      <c r="F4120" s="16" t="n">
        <v>146</v>
      </c>
      <c r="G4120" s="16" t="n">
        <v>338</v>
      </c>
      <c r="H4120" s="16" t="n">
        <v>46</v>
      </c>
    </row>
    <row r="4121" customFormat="false" ht="15" hidden="false" customHeight="false" outlineLevel="0" collapsed="false">
      <c r="A4121" s="0" t="n">
        <v>3461</v>
      </c>
      <c r="B4121" s="15" t="n">
        <v>46082</v>
      </c>
      <c r="C4121" s="0" t="n">
        <v>1</v>
      </c>
      <c r="D4121" s="16" t="n">
        <v>5499</v>
      </c>
      <c r="E4121" s="16" t="n">
        <v>109</v>
      </c>
      <c r="F4121" s="16" t="n">
        <v>146</v>
      </c>
      <c r="G4121" s="16" t="n">
        <v>168</v>
      </c>
      <c r="H4121" s="16" t="n">
        <v>24</v>
      </c>
    </row>
    <row r="4122" customFormat="false" ht="15" hidden="false" customHeight="false" outlineLevel="0" collapsed="false">
      <c r="A4122" s="0" t="n">
        <v>3461</v>
      </c>
      <c r="B4122" s="15" t="n">
        <v>46174</v>
      </c>
      <c r="C4122" s="0" t="n">
        <v>1</v>
      </c>
      <c r="D4122" s="16" t="n">
        <v>5514</v>
      </c>
      <c r="E4122" s="16" t="n">
        <v>124</v>
      </c>
      <c r="F4122" s="16" t="n">
        <v>153</v>
      </c>
      <c r="G4122" s="16" t="n">
        <v>207</v>
      </c>
      <c r="H4122" s="16" t="n">
        <v>41</v>
      </c>
    </row>
    <row r="4123" customFormat="false" ht="15" hidden="false" customHeight="false" outlineLevel="0" collapsed="false">
      <c r="A4123" s="0" t="n">
        <v>3462</v>
      </c>
      <c r="B4123" s="15" t="n">
        <v>45078</v>
      </c>
      <c r="C4123" s="0" t="n">
        <v>1</v>
      </c>
      <c r="D4123" s="16" t="n">
        <v>1434</v>
      </c>
      <c r="E4123" s="16" t="n">
        <v>6</v>
      </c>
      <c r="F4123" s="16" t="n">
        <v>42</v>
      </c>
      <c r="G4123" s="16" t="n">
        <v>41</v>
      </c>
      <c r="H4123" s="16" t="n">
        <v>4</v>
      </c>
    </row>
    <row r="4124" customFormat="false" ht="15" hidden="false" customHeight="false" outlineLevel="0" collapsed="false">
      <c r="A4124" s="0" t="n">
        <v>3462</v>
      </c>
      <c r="B4124" s="15" t="n">
        <v>45170</v>
      </c>
      <c r="C4124" s="0" t="n">
        <v>1</v>
      </c>
      <c r="D4124" s="16" t="n">
        <v>1447</v>
      </c>
      <c r="E4124" s="16" t="n">
        <v>7</v>
      </c>
      <c r="F4124" s="16" t="n">
        <v>43</v>
      </c>
      <c r="G4124" s="16" t="n">
        <v>54</v>
      </c>
      <c r="H4124" s="16" t="n">
        <v>5</v>
      </c>
    </row>
    <row r="4125" customFormat="false" ht="15" hidden="false" customHeight="false" outlineLevel="0" collapsed="false">
      <c r="A4125" s="0" t="n">
        <v>3462</v>
      </c>
      <c r="B4125" s="15" t="n">
        <v>45261</v>
      </c>
      <c r="C4125" s="0" t="n">
        <v>1</v>
      </c>
      <c r="D4125" s="16" t="n">
        <v>1441</v>
      </c>
      <c r="E4125" s="16" t="n">
        <v>7</v>
      </c>
      <c r="F4125" s="16" t="n">
        <v>41</v>
      </c>
      <c r="G4125" s="16" t="n">
        <v>59</v>
      </c>
      <c r="H4125" s="16" t="n">
        <v>5</v>
      </c>
    </row>
    <row r="4126" customFormat="false" ht="15" hidden="false" customHeight="false" outlineLevel="0" collapsed="false">
      <c r="A4126" s="0" t="n">
        <v>3462</v>
      </c>
      <c r="B4126" s="15" t="n">
        <v>45352</v>
      </c>
      <c r="C4126" s="0" t="n">
        <v>1</v>
      </c>
      <c r="D4126" s="16" t="n">
        <v>1440</v>
      </c>
      <c r="E4126" s="16" t="n">
        <v>6</v>
      </c>
      <c r="F4126" s="16" t="n">
        <v>41</v>
      </c>
      <c r="G4126" s="16" t="n">
        <v>28</v>
      </c>
      <c r="H4126" s="16" t="n">
        <v>1</v>
      </c>
    </row>
    <row r="4127" customFormat="false" ht="15" hidden="false" customHeight="false" outlineLevel="0" collapsed="false">
      <c r="A4127" s="0" t="n">
        <v>3462</v>
      </c>
      <c r="B4127" s="15" t="n">
        <v>45444</v>
      </c>
      <c r="C4127" s="0" t="n">
        <v>1</v>
      </c>
      <c r="D4127" s="16" t="n">
        <v>1442</v>
      </c>
      <c r="E4127" s="16" t="n">
        <v>7</v>
      </c>
      <c r="F4127" s="16" t="n">
        <v>46</v>
      </c>
      <c r="G4127" s="16" t="n">
        <v>35</v>
      </c>
      <c r="H4127" s="16" t="n">
        <v>2</v>
      </c>
    </row>
    <row r="4128" customFormat="false" ht="15" hidden="false" customHeight="false" outlineLevel="0" collapsed="false">
      <c r="A4128" s="0" t="n">
        <v>3462</v>
      </c>
      <c r="B4128" s="15" t="n">
        <v>45536</v>
      </c>
      <c r="C4128" s="0" t="n">
        <v>1</v>
      </c>
      <c r="D4128" s="16" t="n">
        <v>1463</v>
      </c>
      <c r="E4128" s="16" t="n">
        <v>8</v>
      </c>
      <c r="F4128" s="16" t="n">
        <v>48</v>
      </c>
      <c r="G4128" s="16" t="n">
        <v>43</v>
      </c>
      <c r="H4128" s="16" t="n">
        <v>2</v>
      </c>
    </row>
    <row r="4129" customFormat="false" ht="15" hidden="false" customHeight="false" outlineLevel="0" collapsed="false">
      <c r="A4129" s="0" t="n">
        <v>3462</v>
      </c>
      <c r="B4129" s="15" t="n">
        <v>45627</v>
      </c>
      <c r="C4129" s="0" t="n">
        <v>1</v>
      </c>
      <c r="D4129" s="16" t="n">
        <v>1451</v>
      </c>
      <c r="E4129" s="16" t="n">
        <v>9</v>
      </c>
      <c r="F4129" s="16" t="n">
        <v>47</v>
      </c>
      <c r="G4129" s="16" t="n">
        <v>48</v>
      </c>
      <c r="H4129" s="16" t="n">
        <v>3</v>
      </c>
    </row>
    <row r="4130" customFormat="false" ht="15" hidden="false" customHeight="false" outlineLevel="0" collapsed="false">
      <c r="A4130" s="0" t="n">
        <v>3462</v>
      </c>
      <c r="B4130" s="15" t="n">
        <v>45717</v>
      </c>
      <c r="C4130" s="0" t="n">
        <v>1</v>
      </c>
      <c r="D4130" s="16" t="n">
        <v>1473</v>
      </c>
      <c r="E4130" s="16" t="n">
        <v>11</v>
      </c>
      <c r="F4130" s="16" t="n">
        <v>48</v>
      </c>
      <c r="G4130" s="16" t="n">
        <v>31</v>
      </c>
      <c r="H4130" s="16" t="n">
        <v>2</v>
      </c>
    </row>
    <row r="4131" customFormat="false" ht="15" hidden="false" customHeight="false" outlineLevel="0" collapsed="false">
      <c r="A4131" s="0" t="n">
        <v>3462</v>
      </c>
      <c r="B4131" s="15" t="n">
        <v>45809</v>
      </c>
      <c r="C4131" s="0" t="n">
        <v>1</v>
      </c>
      <c r="D4131" s="16" t="n">
        <v>1460</v>
      </c>
      <c r="E4131" s="16" t="n">
        <v>13</v>
      </c>
      <c r="F4131" s="16" t="n">
        <v>45</v>
      </c>
      <c r="G4131" s="16" t="n">
        <v>36</v>
      </c>
      <c r="H4131" s="16" t="n">
        <v>3</v>
      </c>
    </row>
    <row r="4132" customFormat="false" ht="15" hidden="false" customHeight="false" outlineLevel="0" collapsed="false">
      <c r="A4132" s="0" t="n">
        <v>3462</v>
      </c>
      <c r="B4132" s="15" t="n">
        <v>45901</v>
      </c>
      <c r="C4132" s="0" t="n">
        <v>1</v>
      </c>
      <c r="D4132" s="16" t="n">
        <v>1488</v>
      </c>
      <c r="E4132" s="16" t="n">
        <v>19</v>
      </c>
      <c r="F4132" s="16" t="n">
        <v>46</v>
      </c>
      <c r="G4132" s="16" t="n">
        <v>51</v>
      </c>
      <c r="H4132" s="16" t="n">
        <v>7</v>
      </c>
    </row>
    <row r="4133" customFormat="false" ht="15" hidden="false" customHeight="false" outlineLevel="0" collapsed="false">
      <c r="A4133" s="0" t="n">
        <v>3462</v>
      </c>
      <c r="B4133" s="15" t="n">
        <v>45992</v>
      </c>
      <c r="C4133" s="0" t="n">
        <v>1</v>
      </c>
      <c r="D4133" s="16" t="n">
        <v>1494</v>
      </c>
      <c r="E4133" s="16" t="n">
        <v>20</v>
      </c>
      <c r="F4133" s="16" t="n">
        <v>43</v>
      </c>
      <c r="G4133" s="16" t="n">
        <v>61</v>
      </c>
      <c r="H4133" s="16" t="n">
        <v>8</v>
      </c>
    </row>
    <row r="4134" customFormat="false" ht="15" hidden="false" customHeight="false" outlineLevel="0" collapsed="false">
      <c r="A4134" s="0" t="n">
        <v>3462</v>
      </c>
      <c r="B4134" s="15" t="n">
        <v>46082</v>
      </c>
      <c r="C4134" s="0" t="n">
        <v>1</v>
      </c>
      <c r="D4134" s="16" t="n">
        <v>1505</v>
      </c>
      <c r="E4134" s="16" t="n">
        <v>21</v>
      </c>
      <c r="F4134" s="16" t="n">
        <v>43</v>
      </c>
      <c r="G4134" s="16" t="n">
        <v>30</v>
      </c>
      <c r="H4134" s="16" t="n">
        <v>8</v>
      </c>
    </row>
    <row r="4135" customFormat="false" ht="15" hidden="false" customHeight="false" outlineLevel="0" collapsed="false">
      <c r="A4135" s="0" t="n">
        <v>3462</v>
      </c>
      <c r="B4135" s="15" t="n">
        <v>46174</v>
      </c>
      <c r="C4135" s="0" t="n">
        <v>1</v>
      </c>
      <c r="D4135" s="16" t="n">
        <v>1528</v>
      </c>
      <c r="E4135" s="16" t="n">
        <v>26</v>
      </c>
      <c r="F4135" s="16" t="n">
        <v>45</v>
      </c>
      <c r="G4135" s="16" t="n">
        <v>38</v>
      </c>
      <c r="H4135" s="16" t="n">
        <v>12</v>
      </c>
    </row>
    <row r="4136" customFormat="false" ht="15" hidden="false" customHeight="false" outlineLevel="0" collapsed="false">
      <c r="A4136" s="0" t="n">
        <v>3463</v>
      </c>
      <c r="B4136" s="15" t="n">
        <v>45078</v>
      </c>
      <c r="C4136" s="0" t="n">
        <v>1</v>
      </c>
      <c r="D4136" s="16" t="n">
        <v>3290</v>
      </c>
      <c r="E4136" s="16" t="n">
        <v>16</v>
      </c>
      <c r="F4136" s="16" t="n">
        <v>83</v>
      </c>
      <c r="G4136" s="16" t="n">
        <v>129</v>
      </c>
      <c r="H4136" s="16" t="n">
        <v>13</v>
      </c>
    </row>
    <row r="4137" customFormat="false" ht="15" hidden="false" customHeight="false" outlineLevel="0" collapsed="false">
      <c r="A4137" s="0" t="n">
        <v>3463</v>
      </c>
      <c r="B4137" s="15" t="n">
        <v>45170</v>
      </c>
      <c r="C4137" s="0" t="n">
        <v>1</v>
      </c>
      <c r="D4137" s="16" t="n">
        <v>3289</v>
      </c>
      <c r="E4137" s="16" t="n">
        <v>21</v>
      </c>
      <c r="F4137" s="16" t="n">
        <v>82</v>
      </c>
      <c r="G4137" s="16" t="n">
        <v>158</v>
      </c>
      <c r="H4137" s="16" t="n">
        <v>17</v>
      </c>
    </row>
    <row r="4138" customFormat="false" ht="15" hidden="false" customHeight="false" outlineLevel="0" collapsed="false">
      <c r="A4138" s="0" t="n">
        <v>3463</v>
      </c>
      <c r="B4138" s="15" t="n">
        <v>45261</v>
      </c>
      <c r="C4138" s="0" t="n">
        <v>1</v>
      </c>
      <c r="D4138" s="16" t="n">
        <v>3320</v>
      </c>
      <c r="E4138" s="16" t="n">
        <v>24</v>
      </c>
      <c r="F4138" s="16" t="n">
        <v>83</v>
      </c>
      <c r="G4138" s="16" t="n">
        <v>183</v>
      </c>
      <c r="H4138" s="16" t="n">
        <v>20</v>
      </c>
    </row>
    <row r="4139" customFormat="false" ht="15" hidden="false" customHeight="false" outlineLevel="0" collapsed="false">
      <c r="A4139" s="0" t="n">
        <v>3463</v>
      </c>
      <c r="B4139" s="15" t="n">
        <v>45352</v>
      </c>
      <c r="C4139" s="0" t="n">
        <v>1</v>
      </c>
      <c r="D4139" s="16" t="n">
        <v>3342</v>
      </c>
      <c r="E4139" s="16" t="n">
        <v>25</v>
      </c>
      <c r="F4139" s="16" t="n">
        <v>83</v>
      </c>
      <c r="G4139" s="16" t="n">
        <v>112</v>
      </c>
      <c r="H4139" s="16" t="n">
        <v>14</v>
      </c>
    </row>
    <row r="4140" customFormat="false" ht="15" hidden="false" customHeight="false" outlineLevel="0" collapsed="false">
      <c r="A4140" s="0" t="n">
        <v>3463</v>
      </c>
      <c r="B4140" s="15" t="n">
        <v>45444</v>
      </c>
      <c r="C4140" s="0" t="n">
        <v>1</v>
      </c>
      <c r="D4140" s="16" t="n">
        <v>3328</v>
      </c>
      <c r="E4140" s="16" t="n">
        <v>25</v>
      </c>
      <c r="F4140" s="16" t="n">
        <v>79</v>
      </c>
      <c r="G4140" s="16" t="n">
        <v>142</v>
      </c>
      <c r="H4140" s="16" t="n">
        <v>15</v>
      </c>
    </row>
    <row r="4141" customFormat="false" ht="15" hidden="false" customHeight="false" outlineLevel="0" collapsed="false">
      <c r="A4141" s="0" t="n">
        <v>3463</v>
      </c>
      <c r="B4141" s="15" t="n">
        <v>45536</v>
      </c>
      <c r="C4141" s="0" t="n">
        <v>1</v>
      </c>
      <c r="D4141" s="16" t="n">
        <v>3317</v>
      </c>
      <c r="E4141" s="16" t="n">
        <v>28</v>
      </c>
      <c r="F4141" s="16" t="n">
        <v>81</v>
      </c>
      <c r="G4141" s="16" t="n">
        <v>163</v>
      </c>
      <c r="H4141" s="16" t="n">
        <v>18</v>
      </c>
    </row>
    <row r="4142" customFormat="false" ht="15" hidden="false" customHeight="false" outlineLevel="0" collapsed="false">
      <c r="A4142" s="0" t="n">
        <v>3463</v>
      </c>
      <c r="B4142" s="15" t="n">
        <v>45627</v>
      </c>
      <c r="C4142" s="0" t="n">
        <v>1</v>
      </c>
      <c r="D4142" s="16" t="n">
        <v>3319</v>
      </c>
      <c r="E4142" s="16" t="n">
        <v>32</v>
      </c>
      <c r="F4142" s="16" t="n">
        <v>81</v>
      </c>
      <c r="G4142" s="16" t="n">
        <v>187</v>
      </c>
      <c r="H4142" s="16" t="n">
        <v>22</v>
      </c>
    </row>
    <row r="4143" customFormat="false" ht="15" hidden="false" customHeight="false" outlineLevel="0" collapsed="false">
      <c r="A4143" s="0" t="n">
        <v>3463</v>
      </c>
      <c r="B4143" s="15" t="n">
        <v>45717</v>
      </c>
      <c r="C4143" s="0" t="n">
        <v>1</v>
      </c>
      <c r="D4143" s="16" t="n">
        <v>3296</v>
      </c>
      <c r="E4143" s="16" t="n">
        <v>36</v>
      </c>
      <c r="F4143" s="16" t="n">
        <v>80</v>
      </c>
      <c r="G4143" s="16" t="n">
        <v>91</v>
      </c>
      <c r="H4143" s="16" t="n">
        <v>5</v>
      </c>
    </row>
    <row r="4144" customFormat="false" ht="15" hidden="false" customHeight="false" outlineLevel="0" collapsed="false">
      <c r="A4144" s="0" t="n">
        <v>3463</v>
      </c>
      <c r="B4144" s="15" t="n">
        <v>45809</v>
      </c>
      <c r="C4144" s="0" t="n">
        <v>1</v>
      </c>
      <c r="D4144" s="16" t="n">
        <v>3306</v>
      </c>
      <c r="E4144" s="16" t="n">
        <v>38</v>
      </c>
      <c r="F4144" s="16" t="n">
        <v>79</v>
      </c>
      <c r="G4144" s="16" t="n">
        <v>113</v>
      </c>
      <c r="H4144" s="16" t="n">
        <v>6</v>
      </c>
    </row>
    <row r="4145" customFormat="false" ht="15" hidden="false" customHeight="false" outlineLevel="0" collapsed="false">
      <c r="A4145" s="0" t="n">
        <v>3463</v>
      </c>
      <c r="B4145" s="15" t="n">
        <v>45901</v>
      </c>
      <c r="C4145" s="0" t="n">
        <v>1</v>
      </c>
      <c r="D4145" s="16" t="n">
        <v>3320</v>
      </c>
      <c r="E4145" s="16" t="n">
        <v>40</v>
      </c>
      <c r="F4145" s="16" t="n">
        <v>81</v>
      </c>
      <c r="G4145" s="16" t="n">
        <v>134</v>
      </c>
      <c r="H4145" s="16" t="n">
        <v>8</v>
      </c>
    </row>
    <row r="4146" customFormat="false" ht="15" hidden="false" customHeight="false" outlineLevel="0" collapsed="false">
      <c r="A4146" s="0" t="n">
        <v>3463</v>
      </c>
      <c r="B4146" s="15" t="n">
        <v>45992</v>
      </c>
      <c r="C4146" s="0" t="n">
        <v>1</v>
      </c>
      <c r="D4146" s="16" t="n">
        <v>3341</v>
      </c>
      <c r="E4146" s="16" t="n">
        <v>40</v>
      </c>
      <c r="F4146" s="16" t="n">
        <v>84</v>
      </c>
      <c r="G4146" s="16" t="n">
        <v>156</v>
      </c>
      <c r="H4146" s="16" t="n">
        <v>10</v>
      </c>
    </row>
    <row r="4147" customFormat="false" ht="15" hidden="false" customHeight="false" outlineLevel="0" collapsed="false">
      <c r="A4147" s="0" t="n">
        <v>3463</v>
      </c>
      <c r="B4147" s="15" t="n">
        <v>46082</v>
      </c>
      <c r="C4147" s="0" t="n">
        <v>1</v>
      </c>
      <c r="D4147" s="16" t="n">
        <v>3334</v>
      </c>
      <c r="E4147" s="16" t="n">
        <v>44</v>
      </c>
      <c r="F4147" s="16" t="n">
        <v>92</v>
      </c>
      <c r="G4147" s="16" t="n">
        <v>89</v>
      </c>
      <c r="H4147" s="16" t="n">
        <v>7</v>
      </c>
    </row>
    <row r="4148" customFormat="false" ht="15" hidden="false" customHeight="false" outlineLevel="0" collapsed="false">
      <c r="A4148" s="0" t="n">
        <v>3463</v>
      </c>
      <c r="B4148" s="15" t="n">
        <v>46174</v>
      </c>
      <c r="C4148" s="0" t="n">
        <v>1</v>
      </c>
      <c r="D4148" s="16" t="n">
        <v>3306</v>
      </c>
      <c r="E4148" s="16" t="n">
        <v>50</v>
      </c>
      <c r="F4148" s="16" t="n">
        <v>93</v>
      </c>
      <c r="G4148" s="16" t="n">
        <v>124</v>
      </c>
      <c r="H4148" s="16" t="n">
        <v>14</v>
      </c>
    </row>
    <row r="4149" customFormat="false" ht="15" hidden="false" customHeight="false" outlineLevel="0" collapsed="false">
      <c r="A4149" s="0" t="n">
        <v>3464</v>
      </c>
      <c r="B4149" s="15" t="n">
        <v>45078</v>
      </c>
      <c r="C4149" s="0" t="n">
        <v>1</v>
      </c>
      <c r="D4149" s="16" t="n">
        <v>1352</v>
      </c>
      <c r="E4149" s="16" t="n">
        <v>2</v>
      </c>
      <c r="F4149" s="16" t="n">
        <v>31</v>
      </c>
      <c r="G4149" s="16" t="n">
        <v>67</v>
      </c>
      <c r="H4149" s="16" t="n">
        <v>1</v>
      </c>
    </row>
    <row r="4150" customFormat="false" ht="15" hidden="false" customHeight="false" outlineLevel="0" collapsed="false">
      <c r="A4150" s="0" t="n">
        <v>3464</v>
      </c>
      <c r="B4150" s="15" t="n">
        <v>45170</v>
      </c>
      <c r="C4150" s="0" t="n">
        <v>1</v>
      </c>
      <c r="D4150" s="16" t="n">
        <v>1360</v>
      </c>
      <c r="E4150" s="16" t="n">
        <v>3</v>
      </c>
      <c r="F4150" s="16" t="n">
        <v>32</v>
      </c>
      <c r="G4150" s="16" t="n">
        <v>79</v>
      </c>
      <c r="H4150" s="16" t="n">
        <v>2</v>
      </c>
    </row>
    <row r="4151" customFormat="false" ht="15" hidden="false" customHeight="false" outlineLevel="0" collapsed="false">
      <c r="A4151" s="0" t="n">
        <v>3464</v>
      </c>
      <c r="B4151" s="15" t="n">
        <v>45261</v>
      </c>
      <c r="C4151" s="0" t="n">
        <v>1</v>
      </c>
      <c r="D4151" s="16" t="n">
        <v>1383</v>
      </c>
      <c r="E4151" s="16" t="n">
        <v>2</v>
      </c>
      <c r="F4151" s="16" t="n">
        <v>31</v>
      </c>
      <c r="G4151" s="16" t="n">
        <v>97</v>
      </c>
      <c r="H4151" s="16" t="n">
        <v>2</v>
      </c>
    </row>
    <row r="4152" customFormat="false" ht="15" hidden="false" customHeight="false" outlineLevel="0" collapsed="false">
      <c r="A4152" s="0" t="n">
        <v>3464</v>
      </c>
      <c r="B4152" s="15" t="n">
        <v>45352</v>
      </c>
      <c r="C4152" s="0" t="n">
        <v>1</v>
      </c>
      <c r="D4152" s="16" t="n">
        <v>1387</v>
      </c>
      <c r="E4152" s="16" t="n">
        <v>2</v>
      </c>
      <c r="F4152" s="16" t="n">
        <v>28</v>
      </c>
      <c r="G4152" s="16" t="n">
        <v>51</v>
      </c>
      <c r="H4152" s="16" t="n">
        <v>2</v>
      </c>
    </row>
    <row r="4153" customFormat="false" ht="15" hidden="false" customHeight="false" outlineLevel="0" collapsed="false">
      <c r="A4153" s="0" t="n">
        <v>3464</v>
      </c>
      <c r="B4153" s="15" t="n">
        <v>45444</v>
      </c>
      <c r="C4153" s="0" t="n">
        <v>1</v>
      </c>
      <c r="D4153" s="16" t="n">
        <v>1402</v>
      </c>
      <c r="E4153" s="16" t="n">
        <v>3</v>
      </c>
      <c r="F4153" s="16" t="n">
        <v>29</v>
      </c>
      <c r="G4153" s="16" t="n">
        <v>63</v>
      </c>
      <c r="H4153" s="16" t="n">
        <v>3</v>
      </c>
    </row>
    <row r="4154" customFormat="false" ht="15" hidden="false" customHeight="false" outlineLevel="0" collapsed="false">
      <c r="A4154" s="0" t="n">
        <v>3464</v>
      </c>
      <c r="B4154" s="15" t="n">
        <v>45536</v>
      </c>
      <c r="C4154" s="0" t="n">
        <v>1</v>
      </c>
      <c r="D4154" s="16" t="n">
        <v>1400</v>
      </c>
      <c r="E4154" s="16" t="n">
        <v>3</v>
      </c>
      <c r="F4154" s="16" t="n">
        <v>27</v>
      </c>
      <c r="G4154" s="16" t="n">
        <v>74</v>
      </c>
      <c r="H4154" s="16" t="n">
        <v>3</v>
      </c>
    </row>
    <row r="4155" customFormat="false" ht="15" hidden="false" customHeight="false" outlineLevel="0" collapsed="false">
      <c r="A4155" s="0" t="n">
        <v>3464</v>
      </c>
      <c r="B4155" s="15" t="n">
        <v>45627</v>
      </c>
      <c r="C4155" s="0" t="n">
        <v>1</v>
      </c>
      <c r="D4155" s="16" t="n">
        <v>1403</v>
      </c>
      <c r="E4155" s="16" t="n">
        <v>3</v>
      </c>
      <c r="F4155" s="16" t="n">
        <v>29</v>
      </c>
      <c r="G4155" s="16" t="n">
        <v>83</v>
      </c>
      <c r="H4155" s="16" t="n">
        <v>3</v>
      </c>
    </row>
    <row r="4156" customFormat="false" ht="15" hidden="false" customHeight="false" outlineLevel="0" collapsed="false">
      <c r="A4156" s="0" t="n">
        <v>3464</v>
      </c>
      <c r="B4156" s="15" t="n">
        <v>45717</v>
      </c>
      <c r="C4156" s="0" t="n">
        <v>1</v>
      </c>
      <c r="D4156" s="16" t="n">
        <v>1423</v>
      </c>
      <c r="E4156" s="16" t="n">
        <v>4</v>
      </c>
      <c r="F4156" s="16" t="n">
        <v>28</v>
      </c>
      <c r="G4156" s="16" t="n">
        <v>38</v>
      </c>
      <c r="H4156" s="16" t="n">
        <v>1</v>
      </c>
    </row>
    <row r="4157" customFormat="false" ht="15" hidden="false" customHeight="false" outlineLevel="0" collapsed="false">
      <c r="A4157" s="0" t="n">
        <v>3464</v>
      </c>
      <c r="B4157" s="15" t="n">
        <v>45809</v>
      </c>
      <c r="C4157" s="0" t="n">
        <v>1</v>
      </c>
      <c r="D4157" s="16" t="n">
        <v>1422</v>
      </c>
      <c r="E4157" s="16" t="n">
        <v>5</v>
      </c>
      <c r="F4157" s="16" t="n">
        <v>27</v>
      </c>
      <c r="G4157" s="16" t="n">
        <v>50</v>
      </c>
      <c r="H4157" s="16" t="n">
        <v>2</v>
      </c>
    </row>
    <row r="4158" customFormat="false" ht="15" hidden="false" customHeight="false" outlineLevel="0" collapsed="false">
      <c r="A4158" s="0" t="n">
        <v>3464</v>
      </c>
      <c r="B4158" s="15" t="n">
        <v>45901</v>
      </c>
      <c r="C4158" s="0" t="n">
        <v>1</v>
      </c>
      <c r="D4158" s="16" t="n">
        <v>1401</v>
      </c>
      <c r="E4158" s="16" t="n">
        <v>7</v>
      </c>
      <c r="F4158" s="16" t="n">
        <v>26</v>
      </c>
      <c r="G4158" s="16" t="n">
        <v>61</v>
      </c>
      <c r="H4158" s="16" t="n">
        <v>4</v>
      </c>
    </row>
    <row r="4159" customFormat="false" ht="15" hidden="false" customHeight="false" outlineLevel="0" collapsed="false">
      <c r="A4159" s="0" t="n">
        <v>3464</v>
      </c>
      <c r="B4159" s="15" t="n">
        <v>45992</v>
      </c>
      <c r="C4159" s="0" t="n">
        <v>1</v>
      </c>
      <c r="D4159" s="16" t="n">
        <v>1417</v>
      </c>
      <c r="E4159" s="16" t="n">
        <v>7</v>
      </c>
      <c r="F4159" s="16" t="n">
        <v>28</v>
      </c>
      <c r="G4159" s="16" t="n">
        <v>68</v>
      </c>
      <c r="H4159" s="16" t="n">
        <v>4</v>
      </c>
    </row>
    <row r="4160" customFormat="false" ht="15" hidden="false" customHeight="false" outlineLevel="0" collapsed="false">
      <c r="A4160" s="0" t="n">
        <v>3464</v>
      </c>
      <c r="B4160" s="15" t="n">
        <v>46082</v>
      </c>
      <c r="C4160" s="0" t="n">
        <v>1</v>
      </c>
      <c r="D4160" s="16" t="n">
        <v>1416</v>
      </c>
      <c r="E4160" s="16" t="n">
        <v>5</v>
      </c>
      <c r="F4160" s="16" t="n">
        <v>32</v>
      </c>
      <c r="G4160" s="16" t="n">
        <v>34</v>
      </c>
      <c r="H4160" s="16" t="n">
        <v>1</v>
      </c>
    </row>
    <row r="4161" customFormat="false" ht="15" hidden="false" customHeight="false" outlineLevel="0" collapsed="false">
      <c r="A4161" s="0" t="n">
        <v>3464</v>
      </c>
      <c r="B4161" s="15" t="n">
        <v>46174</v>
      </c>
      <c r="C4161" s="0" t="n">
        <v>1</v>
      </c>
      <c r="D4161" s="16" t="n">
        <v>1419</v>
      </c>
      <c r="E4161" s="16" t="n">
        <v>6</v>
      </c>
      <c r="F4161" s="16" t="n">
        <v>36</v>
      </c>
      <c r="G4161" s="16" t="n">
        <v>44</v>
      </c>
      <c r="H4161" s="16" t="n">
        <v>1</v>
      </c>
    </row>
    <row r="4162" customFormat="false" ht="15" hidden="false" customHeight="false" outlineLevel="0" collapsed="false">
      <c r="A4162" s="0" t="n">
        <v>3465</v>
      </c>
      <c r="B4162" s="15" t="n">
        <v>45078</v>
      </c>
      <c r="C4162" s="0" t="n">
        <v>1</v>
      </c>
      <c r="D4162" s="16" t="n">
        <v>10378</v>
      </c>
      <c r="E4162" s="16" t="n">
        <v>14</v>
      </c>
      <c r="F4162" s="16" t="n">
        <v>320</v>
      </c>
      <c r="G4162" s="16" t="n">
        <v>392</v>
      </c>
      <c r="H4162" s="16" t="n">
        <v>10</v>
      </c>
    </row>
    <row r="4163" customFormat="false" ht="15" hidden="false" customHeight="false" outlineLevel="0" collapsed="false">
      <c r="A4163" s="0" t="n">
        <v>3465</v>
      </c>
      <c r="B4163" s="15" t="n">
        <v>45170</v>
      </c>
      <c r="C4163" s="0" t="n">
        <v>1</v>
      </c>
      <c r="D4163" s="16" t="n">
        <v>10409</v>
      </c>
      <c r="E4163" s="16" t="n">
        <v>15</v>
      </c>
      <c r="F4163" s="16" t="n">
        <v>319</v>
      </c>
      <c r="G4163" s="16" t="n">
        <v>478</v>
      </c>
      <c r="H4163" s="16" t="n">
        <v>11</v>
      </c>
    </row>
    <row r="4164" customFormat="false" ht="15" hidden="false" customHeight="false" outlineLevel="0" collapsed="false">
      <c r="A4164" s="0" t="n">
        <v>3465</v>
      </c>
      <c r="B4164" s="15" t="n">
        <v>45261</v>
      </c>
      <c r="C4164" s="0" t="n">
        <v>1</v>
      </c>
      <c r="D4164" s="16" t="n">
        <v>10389</v>
      </c>
      <c r="E4164" s="16" t="n">
        <v>16</v>
      </c>
      <c r="F4164" s="16" t="n">
        <v>304</v>
      </c>
      <c r="G4164" s="16" t="n">
        <v>562</v>
      </c>
      <c r="H4164" s="16" t="n">
        <v>12</v>
      </c>
    </row>
    <row r="4165" customFormat="false" ht="15" hidden="false" customHeight="false" outlineLevel="0" collapsed="false">
      <c r="A4165" s="0" t="n">
        <v>3465</v>
      </c>
      <c r="B4165" s="15" t="n">
        <v>45352</v>
      </c>
      <c r="C4165" s="0" t="n">
        <v>1</v>
      </c>
      <c r="D4165" s="16" t="n">
        <v>10410</v>
      </c>
      <c r="E4165" s="16" t="n">
        <v>17</v>
      </c>
      <c r="F4165" s="16" t="n">
        <v>295</v>
      </c>
      <c r="G4165" s="16" t="n">
        <v>352</v>
      </c>
      <c r="H4165" s="16" t="n">
        <v>8</v>
      </c>
    </row>
    <row r="4166" customFormat="false" ht="15" hidden="false" customHeight="false" outlineLevel="0" collapsed="false">
      <c r="A4166" s="0" t="n">
        <v>3465</v>
      </c>
      <c r="B4166" s="15" t="n">
        <v>45444</v>
      </c>
      <c r="C4166" s="0" t="n">
        <v>1</v>
      </c>
      <c r="D4166" s="16" t="n">
        <v>10480</v>
      </c>
      <c r="E4166" s="16" t="n">
        <v>18</v>
      </c>
      <c r="F4166" s="16" t="n">
        <v>296</v>
      </c>
      <c r="G4166" s="16" t="n">
        <v>430</v>
      </c>
      <c r="H4166" s="16" t="n">
        <v>9</v>
      </c>
    </row>
    <row r="4167" customFormat="false" ht="15" hidden="false" customHeight="false" outlineLevel="0" collapsed="false">
      <c r="A4167" s="0" t="n">
        <v>3465</v>
      </c>
      <c r="B4167" s="15" t="n">
        <v>45536</v>
      </c>
      <c r="C4167" s="0" t="n">
        <v>1</v>
      </c>
      <c r="D4167" s="16" t="n">
        <v>10562</v>
      </c>
      <c r="E4167" s="16" t="n">
        <v>19</v>
      </c>
      <c r="F4167" s="16" t="n">
        <v>295</v>
      </c>
      <c r="G4167" s="16" t="n">
        <v>495</v>
      </c>
      <c r="H4167" s="16" t="n">
        <v>10</v>
      </c>
    </row>
    <row r="4168" customFormat="false" ht="15" hidden="false" customHeight="false" outlineLevel="0" collapsed="false">
      <c r="A4168" s="0" t="n">
        <v>3465</v>
      </c>
      <c r="B4168" s="15" t="n">
        <v>45627</v>
      </c>
      <c r="C4168" s="0" t="n">
        <v>1</v>
      </c>
      <c r="D4168" s="16" t="n">
        <v>10621</v>
      </c>
      <c r="E4168" s="16" t="n">
        <v>21</v>
      </c>
      <c r="F4168" s="16" t="n">
        <v>290</v>
      </c>
      <c r="G4168" s="16" t="n">
        <v>585</v>
      </c>
      <c r="H4168" s="16" t="n">
        <v>12</v>
      </c>
    </row>
    <row r="4169" customFormat="false" ht="15" hidden="false" customHeight="false" outlineLevel="0" collapsed="false">
      <c r="A4169" s="0" t="n">
        <v>3465</v>
      </c>
      <c r="B4169" s="15" t="n">
        <v>45717</v>
      </c>
      <c r="C4169" s="0" t="n">
        <v>1</v>
      </c>
      <c r="D4169" s="16" t="n">
        <v>10623</v>
      </c>
      <c r="E4169" s="16" t="n">
        <v>23</v>
      </c>
      <c r="F4169" s="16" t="n">
        <v>292</v>
      </c>
      <c r="G4169" s="16" t="n">
        <v>337</v>
      </c>
      <c r="H4169" s="16" t="n">
        <v>7</v>
      </c>
    </row>
    <row r="4170" customFormat="false" ht="15" hidden="false" customHeight="false" outlineLevel="0" collapsed="false">
      <c r="A4170" s="0" t="n">
        <v>3465</v>
      </c>
      <c r="B4170" s="15" t="n">
        <v>45809</v>
      </c>
      <c r="C4170" s="0" t="n">
        <v>1</v>
      </c>
      <c r="D4170" s="16" t="n">
        <v>10667</v>
      </c>
      <c r="E4170" s="16" t="n">
        <v>25</v>
      </c>
      <c r="F4170" s="16" t="n">
        <v>293</v>
      </c>
      <c r="G4170" s="16" t="n">
        <v>418</v>
      </c>
      <c r="H4170" s="16" t="n">
        <v>9</v>
      </c>
    </row>
    <row r="4171" customFormat="false" ht="15" hidden="false" customHeight="false" outlineLevel="0" collapsed="false">
      <c r="A4171" s="0" t="n">
        <v>3465</v>
      </c>
      <c r="B4171" s="15" t="n">
        <v>45901</v>
      </c>
      <c r="C4171" s="0" t="n">
        <v>1</v>
      </c>
      <c r="D4171" s="16" t="n">
        <v>11639</v>
      </c>
      <c r="E4171" s="16" t="n">
        <v>29</v>
      </c>
      <c r="F4171" s="16" t="n">
        <v>297</v>
      </c>
      <c r="G4171" s="16" t="n">
        <v>520</v>
      </c>
      <c r="H4171" s="16" t="n">
        <v>13</v>
      </c>
    </row>
    <row r="4172" customFormat="false" ht="15" hidden="false" customHeight="false" outlineLevel="0" collapsed="false">
      <c r="A4172" s="0" t="n">
        <v>3465</v>
      </c>
      <c r="B4172" s="15" t="n">
        <v>45992</v>
      </c>
      <c r="C4172" s="0" t="n">
        <v>1</v>
      </c>
      <c r="D4172" s="16" t="n">
        <v>11759</v>
      </c>
      <c r="E4172" s="16" t="n">
        <v>33</v>
      </c>
      <c r="F4172" s="16" t="n">
        <v>307</v>
      </c>
      <c r="G4172" s="16" t="n">
        <v>583</v>
      </c>
      <c r="H4172" s="16" t="n">
        <v>17</v>
      </c>
    </row>
    <row r="4173" customFormat="false" ht="15" hidden="false" customHeight="false" outlineLevel="0" collapsed="false">
      <c r="A4173" s="0" t="n">
        <v>3465</v>
      </c>
      <c r="B4173" s="15" t="n">
        <v>46082</v>
      </c>
      <c r="C4173" s="0" t="n">
        <v>1</v>
      </c>
      <c r="D4173" s="16" t="n">
        <v>11858</v>
      </c>
      <c r="E4173" s="16" t="n">
        <v>37</v>
      </c>
      <c r="F4173" s="16" t="n">
        <v>320</v>
      </c>
      <c r="G4173" s="16" t="n">
        <v>308</v>
      </c>
      <c r="H4173" s="16" t="n">
        <v>14</v>
      </c>
    </row>
    <row r="4174" customFormat="false" ht="15" hidden="false" customHeight="false" outlineLevel="0" collapsed="false">
      <c r="A4174" s="0" t="n">
        <v>3465</v>
      </c>
      <c r="B4174" s="15" t="n">
        <v>46174</v>
      </c>
      <c r="C4174" s="0" t="n">
        <v>1</v>
      </c>
      <c r="D4174" s="16" t="n">
        <v>11964</v>
      </c>
      <c r="E4174" s="16" t="n">
        <v>47</v>
      </c>
      <c r="F4174" s="16" t="n">
        <v>335</v>
      </c>
      <c r="G4174" s="16" t="n">
        <v>391</v>
      </c>
      <c r="H4174" s="16" t="n">
        <v>24</v>
      </c>
    </row>
    <row r="4175" customFormat="false" ht="15" hidden="false" customHeight="false" outlineLevel="0" collapsed="false">
      <c r="A4175" s="0" t="n">
        <v>3467</v>
      </c>
      <c r="B4175" s="15" t="n">
        <v>45078</v>
      </c>
      <c r="C4175" s="0" t="n">
        <v>1</v>
      </c>
      <c r="D4175" s="16" t="n">
        <v>1815</v>
      </c>
      <c r="E4175" s="16" t="n">
        <v>0</v>
      </c>
      <c r="F4175" s="16" t="n">
        <v>46</v>
      </c>
      <c r="G4175" s="16" t="n">
        <v>81</v>
      </c>
      <c r="H4175" s="16" t="n">
        <v>0</v>
      </c>
    </row>
    <row r="4176" customFormat="false" ht="15" hidden="false" customHeight="false" outlineLevel="0" collapsed="false">
      <c r="A4176" s="0" t="n">
        <v>3467</v>
      </c>
      <c r="B4176" s="15" t="n">
        <v>45170</v>
      </c>
      <c r="C4176" s="0" t="n">
        <v>1</v>
      </c>
      <c r="D4176" s="16" t="n">
        <v>1836</v>
      </c>
      <c r="E4176" s="16" t="n">
        <v>0</v>
      </c>
      <c r="F4176" s="16" t="n">
        <v>44</v>
      </c>
      <c r="G4176" s="16" t="n">
        <v>96</v>
      </c>
      <c r="H4176" s="16" t="n">
        <v>0</v>
      </c>
    </row>
    <row r="4177" customFormat="false" ht="15" hidden="false" customHeight="false" outlineLevel="0" collapsed="false">
      <c r="A4177" s="0" t="n">
        <v>3467</v>
      </c>
      <c r="B4177" s="15" t="n">
        <v>45261</v>
      </c>
      <c r="C4177" s="0" t="n">
        <v>1</v>
      </c>
      <c r="D4177" s="16" t="n">
        <v>1840</v>
      </c>
      <c r="E4177" s="16" t="n">
        <v>0</v>
      </c>
      <c r="F4177" s="16" t="n">
        <v>41</v>
      </c>
      <c r="G4177" s="16" t="n">
        <v>111</v>
      </c>
      <c r="H4177" s="16" t="n">
        <v>0</v>
      </c>
    </row>
    <row r="4178" customFormat="false" ht="15" hidden="false" customHeight="false" outlineLevel="0" collapsed="false">
      <c r="A4178" s="0" t="n">
        <v>3467</v>
      </c>
      <c r="B4178" s="15" t="n">
        <v>45352</v>
      </c>
      <c r="C4178" s="0" t="n">
        <v>1</v>
      </c>
      <c r="D4178" s="16" t="n">
        <v>1838</v>
      </c>
      <c r="E4178" s="16" t="n">
        <v>0</v>
      </c>
      <c r="F4178" s="16" t="n">
        <v>40</v>
      </c>
      <c r="G4178" s="16" t="n">
        <v>54</v>
      </c>
      <c r="H4178" s="16" t="n">
        <v>0</v>
      </c>
    </row>
    <row r="4179" customFormat="false" ht="15" hidden="false" customHeight="false" outlineLevel="0" collapsed="false">
      <c r="A4179" s="0" t="n">
        <v>3467</v>
      </c>
      <c r="B4179" s="15" t="n">
        <v>45444</v>
      </c>
      <c r="C4179" s="0" t="n">
        <v>1</v>
      </c>
      <c r="D4179" s="16" t="n">
        <v>1827</v>
      </c>
      <c r="E4179" s="16" t="n">
        <v>0</v>
      </c>
      <c r="F4179" s="16" t="n">
        <v>36</v>
      </c>
      <c r="G4179" s="16" t="n">
        <v>67</v>
      </c>
      <c r="H4179" s="16" t="n">
        <v>0</v>
      </c>
    </row>
    <row r="4180" customFormat="false" ht="15" hidden="false" customHeight="false" outlineLevel="0" collapsed="false">
      <c r="A4180" s="0" t="n">
        <v>3467</v>
      </c>
      <c r="B4180" s="15" t="n">
        <v>45536</v>
      </c>
      <c r="C4180" s="0" t="n">
        <v>1</v>
      </c>
      <c r="D4180" s="16" t="n">
        <v>1816</v>
      </c>
      <c r="E4180" s="16" t="n">
        <v>0</v>
      </c>
      <c r="F4180" s="16" t="n">
        <v>34</v>
      </c>
      <c r="G4180" s="16" t="n">
        <v>73</v>
      </c>
      <c r="H4180" s="16" t="n">
        <v>0</v>
      </c>
    </row>
    <row r="4181" customFormat="false" ht="15" hidden="false" customHeight="false" outlineLevel="0" collapsed="false">
      <c r="A4181" s="0" t="n">
        <v>3467</v>
      </c>
      <c r="B4181" s="15" t="n">
        <v>45627</v>
      </c>
      <c r="C4181" s="0" t="n">
        <v>1</v>
      </c>
      <c r="D4181" s="16" t="n">
        <v>1808</v>
      </c>
      <c r="E4181" s="16" t="n">
        <v>1</v>
      </c>
      <c r="F4181" s="16" t="n">
        <v>34</v>
      </c>
      <c r="G4181" s="16" t="n">
        <v>85</v>
      </c>
      <c r="H4181" s="16" t="n">
        <v>1</v>
      </c>
    </row>
    <row r="4182" customFormat="false" ht="15" hidden="false" customHeight="false" outlineLevel="0" collapsed="false">
      <c r="A4182" s="0" t="n">
        <v>3467</v>
      </c>
      <c r="B4182" s="15" t="n">
        <v>45717</v>
      </c>
      <c r="C4182" s="0" t="n">
        <v>1</v>
      </c>
      <c r="D4182" s="16" t="n">
        <v>1807</v>
      </c>
      <c r="E4182" s="16" t="n">
        <v>1</v>
      </c>
      <c r="F4182" s="16" t="n">
        <v>36</v>
      </c>
      <c r="G4182" s="16" t="n">
        <v>44</v>
      </c>
      <c r="H4182" s="16" t="n">
        <v>0</v>
      </c>
    </row>
    <row r="4183" customFormat="false" ht="15" hidden="false" customHeight="false" outlineLevel="0" collapsed="false">
      <c r="A4183" s="0" t="n">
        <v>3467</v>
      </c>
      <c r="B4183" s="15" t="n">
        <v>45809</v>
      </c>
      <c r="C4183" s="0" t="n">
        <v>1</v>
      </c>
      <c r="D4183" s="16" t="n">
        <v>1818</v>
      </c>
      <c r="E4183" s="16" t="n">
        <v>1</v>
      </c>
      <c r="F4183" s="16" t="n">
        <v>34</v>
      </c>
      <c r="G4183" s="16" t="n">
        <v>55</v>
      </c>
      <c r="H4183" s="16" t="n">
        <v>0</v>
      </c>
    </row>
    <row r="4184" customFormat="false" ht="15" hidden="false" customHeight="false" outlineLevel="0" collapsed="false">
      <c r="A4184" s="0" t="n">
        <v>3467</v>
      </c>
      <c r="B4184" s="15" t="n">
        <v>45901</v>
      </c>
      <c r="C4184" s="0" t="n">
        <v>1</v>
      </c>
      <c r="D4184" s="16" t="n">
        <v>1819</v>
      </c>
      <c r="E4184" s="16" t="n">
        <v>3</v>
      </c>
      <c r="F4184" s="16" t="n">
        <v>33</v>
      </c>
      <c r="G4184" s="16" t="n">
        <v>69</v>
      </c>
      <c r="H4184" s="16" t="n">
        <v>2</v>
      </c>
    </row>
    <row r="4185" customFormat="false" ht="15" hidden="false" customHeight="false" outlineLevel="0" collapsed="false">
      <c r="A4185" s="0" t="n">
        <v>3467</v>
      </c>
      <c r="B4185" s="15" t="n">
        <v>45992</v>
      </c>
      <c r="C4185" s="0" t="n">
        <v>1</v>
      </c>
      <c r="D4185" s="16" t="n">
        <v>1816</v>
      </c>
      <c r="E4185" s="16" t="n">
        <v>3</v>
      </c>
      <c r="F4185" s="16" t="n">
        <v>34</v>
      </c>
      <c r="G4185" s="16" t="n">
        <v>73</v>
      </c>
      <c r="H4185" s="16" t="n">
        <v>2</v>
      </c>
    </row>
    <row r="4186" customFormat="false" ht="15" hidden="false" customHeight="false" outlineLevel="0" collapsed="false">
      <c r="A4186" s="0" t="n">
        <v>3467</v>
      </c>
      <c r="B4186" s="15" t="n">
        <v>46082</v>
      </c>
      <c r="C4186" s="0" t="n">
        <v>1</v>
      </c>
      <c r="D4186" s="16" t="n">
        <v>1828</v>
      </c>
      <c r="E4186" s="16" t="n">
        <v>4</v>
      </c>
      <c r="F4186" s="16" t="n">
        <v>37</v>
      </c>
      <c r="G4186" s="16" t="n">
        <v>40</v>
      </c>
      <c r="H4186" s="16" t="n">
        <v>3</v>
      </c>
    </row>
    <row r="4187" customFormat="false" ht="15" hidden="false" customHeight="false" outlineLevel="0" collapsed="false">
      <c r="A4187" s="0" t="n">
        <v>3467</v>
      </c>
      <c r="B4187" s="15" t="n">
        <v>46174</v>
      </c>
      <c r="C4187" s="0" t="n">
        <v>1</v>
      </c>
      <c r="D4187" s="16" t="n">
        <v>1829</v>
      </c>
      <c r="E4187" s="16" t="n">
        <v>5</v>
      </c>
      <c r="F4187" s="16" t="n">
        <v>36</v>
      </c>
      <c r="G4187" s="16" t="n">
        <v>47</v>
      </c>
      <c r="H4187" s="16" t="n">
        <v>3</v>
      </c>
    </row>
    <row r="4188" customFormat="false" ht="15" hidden="false" customHeight="false" outlineLevel="0" collapsed="false">
      <c r="A4188" s="0" t="n">
        <v>3472</v>
      </c>
      <c r="B4188" s="15" t="n">
        <v>45078</v>
      </c>
      <c r="C4188" s="0" t="n">
        <v>1</v>
      </c>
      <c r="D4188" s="16" t="n">
        <v>2075</v>
      </c>
      <c r="E4188" s="16" t="n">
        <v>2</v>
      </c>
      <c r="F4188" s="16" t="n">
        <v>77</v>
      </c>
      <c r="G4188" s="16" t="n">
        <v>55</v>
      </c>
      <c r="H4188" s="16" t="n">
        <v>0</v>
      </c>
    </row>
    <row r="4189" customFormat="false" ht="15" hidden="false" customHeight="false" outlineLevel="0" collapsed="false">
      <c r="A4189" s="0" t="n">
        <v>3472</v>
      </c>
      <c r="B4189" s="15" t="n">
        <v>45170</v>
      </c>
      <c r="C4189" s="0" t="n">
        <v>1</v>
      </c>
      <c r="D4189" s="16" t="n">
        <v>2082</v>
      </c>
      <c r="E4189" s="16" t="n">
        <v>2</v>
      </c>
      <c r="F4189" s="16" t="n">
        <v>75</v>
      </c>
      <c r="G4189" s="16" t="n">
        <v>66</v>
      </c>
      <c r="H4189" s="16" t="n">
        <v>0</v>
      </c>
    </row>
    <row r="4190" customFormat="false" ht="15" hidden="false" customHeight="false" outlineLevel="0" collapsed="false">
      <c r="A4190" s="0" t="n">
        <v>3472</v>
      </c>
      <c r="B4190" s="15" t="n">
        <v>45261</v>
      </c>
      <c r="C4190" s="0" t="n">
        <v>1</v>
      </c>
      <c r="D4190" s="16" t="n">
        <v>2086</v>
      </c>
      <c r="E4190" s="16" t="n">
        <v>2</v>
      </c>
      <c r="F4190" s="16" t="n">
        <v>74</v>
      </c>
      <c r="G4190" s="16" t="n">
        <v>79</v>
      </c>
      <c r="H4190" s="16" t="n">
        <v>0</v>
      </c>
    </row>
    <row r="4191" customFormat="false" ht="15" hidden="false" customHeight="false" outlineLevel="0" collapsed="false">
      <c r="A4191" s="0" t="n">
        <v>3472</v>
      </c>
      <c r="B4191" s="15" t="n">
        <v>45352</v>
      </c>
      <c r="C4191" s="0" t="n">
        <v>1</v>
      </c>
      <c r="D4191" s="16" t="n">
        <v>2085</v>
      </c>
      <c r="E4191" s="16" t="n">
        <v>2</v>
      </c>
      <c r="F4191" s="16" t="n">
        <v>72</v>
      </c>
      <c r="G4191" s="16" t="n">
        <v>46</v>
      </c>
      <c r="H4191" s="16" t="n">
        <v>0</v>
      </c>
    </row>
    <row r="4192" customFormat="false" ht="15" hidden="false" customHeight="false" outlineLevel="0" collapsed="false">
      <c r="A4192" s="0" t="n">
        <v>3472</v>
      </c>
      <c r="B4192" s="15" t="n">
        <v>45444</v>
      </c>
      <c r="C4192" s="0" t="n">
        <v>1</v>
      </c>
      <c r="D4192" s="16" t="n">
        <v>2082</v>
      </c>
      <c r="E4192" s="16" t="n">
        <v>2</v>
      </c>
      <c r="F4192" s="16" t="n">
        <v>69</v>
      </c>
      <c r="G4192" s="16" t="n">
        <v>56</v>
      </c>
      <c r="H4192" s="16" t="n">
        <v>0</v>
      </c>
    </row>
    <row r="4193" customFormat="false" ht="15" hidden="false" customHeight="false" outlineLevel="0" collapsed="false">
      <c r="A4193" s="0" t="n">
        <v>3472</v>
      </c>
      <c r="B4193" s="15" t="n">
        <v>45536</v>
      </c>
      <c r="C4193" s="0" t="n">
        <v>1</v>
      </c>
      <c r="D4193" s="16" t="n">
        <v>2088</v>
      </c>
      <c r="E4193" s="16" t="n">
        <v>2</v>
      </c>
      <c r="F4193" s="16" t="n">
        <v>71</v>
      </c>
      <c r="G4193" s="16" t="n">
        <v>72</v>
      </c>
      <c r="H4193" s="16" t="n">
        <v>0</v>
      </c>
    </row>
    <row r="4194" customFormat="false" ht="15" hidden="false" customHeight="false" outlineLevel="0" collapsed="false">
      <c r="A4194" s="0" t="n">
        <v>3472</v>
      </c>
      <c r="B4194" s="15" t="n">
        <v>45627</v>
      </c>
      <c r="C4194" s="0" t="n">
        <v>1</v>
      </c>
      <c r="D4194" s="16" t="n">
        <v>2095</v>
      </c>
      <c r="E4194" s="16" t="n">
        <v>2</v>
      </c>
      <c r="F4194" s="16" t="n">
        <v>70</v>
      </c>
      <c r="G4194" s="16" t="n">
        <v>83</v>
      </c>
      <c r="H4194" s="16" t="n">
        <v>0</v>
      </c>
    </row>
    <row r="4195" customFormat="false" ht="15" hidden="false" customHeight="false" outlineLevel="0" collapsed="false">
      <c r="A4195" s="0" t="n">
        <v>3472</v>
      </c>
      <c r="B4195" s="15" t="n">
        <v>45717</v>
      </c>
      <c r="C4195" s="0" t="n">
        <v>1</v>
      </c>
      <c r="D4195" s="16" t="n">
        <v>2114</v>
      </c>
      <c r="E4195" s="16" t="n">
        <v>2</v>
      </c>
      <c r="F4195" s="16" t="n">
        <v>69</v>
      </c>
      <c r="G4195" s="16" t="n">
        <v>57</v>
      </c>
      <c r="H4195" s="16" t="n">
        <v>0</v>
      </c>
    </row>
    <row r="4196" customFormat="false" ht="15" hidden="false" customHeight="false" outlineLevel="0" collapsed="false">
      <c r="A4196" s="0" t="n">
        <v>3472</v>
      </c>
      <c r="B4196" s="15" t="n">
        <v>45809</v>
      </c>
      <c r="C4196" s="0" t="n">
        <v>1</v>
      </c>
      <c r="D4196" s="16" t="n">
        <v>2085</v>
      </c>
      <c r="E4196" s="16" t="n">
        <v>2</v>
      </c>
      <c r="F4196" s="16" t="n">
        <v>66</v>
      </c>
      <c r="G4196" s="16" t="n">
        <v>63</v>
      </c>
      <c r="H4196" s="16" t="n">
        <v>0</v>
      </c>
    </row>
    <row r="4197" customFormat="false" ht="15" hidden="false" customHeight="false" outlineLevel="0" collapsed="false">
      <c r="A4197" s="0" t="n">
        <v>3472</v>
      </c>
      <c r="B4197" s="15" t="n">
        <v>45901</v>
      </c>
      <c r="C4197" s="0" t="n">
        <v>1</v>
      </c>
      <c r="D4197" s="16" t="n">
        <v>2083</v>
      </c>
      <c r="E4197" s="16" t="n">
        <v>2</v>
      </c>
      <c r="F4197" s="16" t="n">
        <v>66</v>
      </c>
      <c r="G4197" s="16" t="n">
        <v>68</v>
      </c>
      <c r="H4197" s="16" t="n">
        <v>0</v>
      </c>
    </row>
    <row r="4198" customFormat="false" ht="15" hidden="false" customHeight="false" outlineLevel="0" collapsed="false">
      <c r="A4198" s="0" t="n">
        <v>3472</v>
      </c>
      <c r="B4198" s="15" t="n">
        <v>45992</v>
      </c>
      <c r="C4198" s="0" t="n">
        <v>1</v>
      </c>
      <c r="D4198" s="16" t="n">
        <v>2077</v>
      </c>
      <c r="E4198" s="16" t="n">
        <v>2</v>
      </c>
      <c r="F4198" s="16" t="n">
        <v>65</v>
      </c>
      <c r="G4198" s="16" t="n">
        <v>75</v>
      </c>
      <c r="H4198" s="16" t="n">
        <v>0</v>
      </c>
    </row>
    <row r="4199" customFormat="false" ht="15" hidden="false" customHeight="false" outlineLevel="0" collapsed="false">
      <c r="A4199" s="0" t="n">
        <v>3472</v>
      </c>
      <c r="B4199" s="15" t="n">
        <v>46082</v>
      </c>
      <c r="C4199" s="0" t="n">
        <v>1</v>
      </c>
      <c r="D4199" s="16" t="n">
        <v>2088</v>
      </c>
      <c r="E4199" s="16" t="n">
        <v>3</v>
      </c>
      <c r="F4199" s="16" t="n">
        <v>67</v>
      </c>
      <c r="G4199" s="16" t="n">
        <v>31</v>
      </c>
      <c r="H4199" s="16" t="n">
        <v>1</v>
      </c>
    </row>
    <row r="4200" customFormat="false" ht="15" hidden="false" customHeight="false" outlineLevel="0" collapsed="false">
      <c r="A4200" s="0" t="n">
        <v>3472</v>
      </c>
      <c r="B4200" s="15" t="n">
        <v>46174</v>
      </c>
      <c r="C4200" s="0" t="n">
        <v>1</v>
      </c>
      <c r="D4200" s="16" t="n">
        <v>2087</v>
      </c>
      <c r="E4200" s="16" t="n">
        <v>5</v>
      </c>
      <c r="F4200" s="16" t="n">
        <v>69</v>
      </c>
      <c r="G4200" s="16" t="n">
        <v>39</v>
      </c>
      <c r="H4200" s="16" t="n">
        <v>3</v>
      </c>
    </row>
    <row r="4201" customFormat="false" ht="15" hidden="false" customHeight="false" outlineLevel="0" collapsed="false">
      <c r="A4201" s="0" t="n">
        <v>3477</v>
      </c>
      <c r="B4201" s="15" t="n">
        <v>45078</v>
      </c>
      <c r="C4201" s="0" t="n">
        <v>1</v>
      </c>
      <c r="D4201" s="16" t="n">
        <v>1493</v>
      </c>
      <c r="E4201" s="16" t="n">
        <v>2</v>
      </c>
      <c r="F4201" s="16" t="n">
        <v>30</v>
      </c>
      <c r="G4201" s="16" t="n">
        <v>62</v>
      </c>
      <c r="H4201" s="16" t="n">
        <v>2</v>
      </c>
    </row>
    <row r="4202" customFormat="false" ht="15" hidden="false" customHeight="false" outlineLevel="0" collapsed="false">
      <c r="A4202" s="0" t="n">
        <v>3477</v>
      </c>
      <c r="B4202" s="15" t="n">
        <v>45170</v>
      </c>
      <c r="C4202" s="0" t="n">
        <v>1</v>
      </c>
      <c r="D4202" s="16" t="n">
        <v>1507</v>
      </c>
      <c r="E4202" s="16" t="n">
        <v>2</v>
      </c>
      <c r="F4202" s="16" t="n">
        <v>31</v>
      </c>
      <c r="G4202" s="16" t="n">
        <v>74</v>
      </c>
      <c r="H4202" s="16" t="n">
        <v>2</v>
      </c>
    </row>
    <row r="4203" customFormat="false" ht="15" hidden="false" customHeight="false" outlineLevel="0" collapsed="false">
      <c r="A4203" s="0" t="n">
        <v>3477</v>
      </c>
      <c r="B4203" s="15" t="n">
        <v>45261</v>
      </c>
      <c r="C4203" s="0" t="n">
        <v>1</v>
      </c>
      <c r="D4203" s="16" t="n">
        <v>1503</v>
      </c>
      <c r="E4203" s="16" t="n">
        <v>3</v>
      </c>
      <c r="F4203" s="16" t="n">
        <v>26</v>
      </c>
      <c r="G4203" s="16" t="n">
        <v>84</v>
      </c>
      <c r="H4203" s="16" t="n">
        <v>2</v>
      </c>
    </row>
    <row r="4204" customFormat="false" ht="15" hidden="false" customHeight="false" outlineLevel="0" collapsed="false">
      <c r="A4204" s="0" t="n">
        <v>3477</v>
      </c>
      <c r="B4204" s="15" t="n">
        <v>45352</v>
      </c>
      <c r="C4204" s="0" t="n">
        <v>1</v>
      </c>
      <c r="D4204" s="16" t="n">
        <v>1506</v>
      </c>
      <c r="E4204" s="16" t="n">
        <v>3</v>
      </c>
      <c r="F4204" s="16" t="n">
        <v>24</v>
      </c>
      <c r="G4204" s="16" t="n">
        <v>45</v>
      </c>
      <c r="H4204" s="16" t="n">
        <v>1</v>
      </c>
    </row>
    <row r="4205" customFormat="false" ht="15" hidden="false" customHeight="false" outlineLevel="0" collapsed="false">
      <c r="A4205" s="0" t="n">
        <v>3477</v>
      </c>
      <c r="B4205" s="15" t="n">
        <v>45444</v>
      </c>
      <c r="C4205" s="0" t="n">
        <v>1</v>
      </c>
      <c r="D4205" s="16" t="n">
        <v>1525</v>
      </c>
      <c r="E4205" s="16" t="n">
        <v>3</v>
      </c>
      <c r="F4205" s="16" t="n">
        <v>21</v>
      </c>
      <c r="G4205" s="16" t="n">
        <v>53</v>
      </c>
      <c r="H4205" s="16" t="n">
        <v>1</v>
      </c>
    </row>
    <row r="4206" customFormat="false" ht="15" hidden="false" customHeight="false" outlineLevel="0" collapsed="false">
      <c r="A4206" s="0" t="n">
        <v>3477</v>
      </c>
      <c r="B4206" s="15" t="n">
        <v>45536</v>
      </c>
      <c r="C4206" s="0" t="n">
        <v>1</v>
      </c>
      <c r="D4206" s="16" t="n">
        <v>1524</v>
      </c>
      <c r="E4206" s="16" t="n">
        <v>3</v>
      </c>
      <c r="F4206" s="16" t="n">
        <v>25</v>
      </c>
      <c r="G4206" s="16" t="n">
        <v>64</v>
      </c>
      <c r="H4206" s="16" t="n">
        <v>1</v>
      </c>
    </row>
    <row r="4207" customFormat="false" ht="15" hidden="false" customHeight="false" outlineLevel="0" collapsed="false">
      <c r="A4207" s="0" t="n">
        <v>3477</v>
      </c>
      <c r="B4207" s="15" t="n">
        <v>45627</v>
      </c>
      <c r="C4207" s="0" t="n">
        <v>1</v>
      </c>
      <c r="D4207" s="16" t="n">
        <v>1519</v>
      </c>
      <c r="E4207" s="16" t="n">
        <v>3</v>
      </c>
      <c r="F4207" s="16" t="n">
        <v>26</v>
      </c>
      <c r="G4207" s="16" t="n">
        <v>69</v>
      </c>
      <c r="H4207" s="16" t="n">
        <v>1</v>
      </c>
    </row>
    <row r="4208" customFormat="false" ht="15" hidden="false" customHeight="false" outlineLevel="0" collapsed="false">
      <c r="A4208" s="0" t="n">
        <v>3477</v>
      </c>
      <c r="B4208" s="15" t="n">
        <v>45717</v>
      </c>
      <c r="C4208" s="0" t="n">
        <v>1</v>
      </c>
      <c r="D4208" s="16" t="n">
        <v>1506</v>
      </c>
      <c r="E4208" s="16" t="n">
        <v>3</v>
      </c>
      <c r="F4208" s="16" t="n">
        <v>26</v>
      </c>
      <c r="G4208" s="16" t="n">
        <v>28</v>
      </c>
      <c r="H4208" s="16" t="n">
        <v>0</v>
      </c>
    </row>
    <row r="4209" customFormat="false" ht="15" hidden="false" customHeight="false" outlineLevel="0" collapsed="false">
      <c r="A4209" s="0" t="n">
        <v>3477</v>
      </c>
      <c r="B4209" s="15" t="n">
        <v>45809</v>
      </c>
      <c r="C4209" s="0" t="n">
        <v>1</v>
      </c>
      <c r="D4209" s="16" t="n">
        <v>1533</v>
      </c>
      <c r="E4209" s="16" t="n">
        <v>4</v>
      </c>
      <c r="F4209" s="16" t="n">
        <v>26</v>
      </c>
      <c r="G4209" s="16" t="n">
        <v>33</v>
      </c>
      <c r="H4209" s="16" t="n">
        <v>1</v>
      </c>
    </row>
    <row r="4210" customFormat="false" ht="15" hidden="false" customHeight="false" outlineLevel="0" collapsed="false">
      <c r="A4210" s="0" t="n">
        <v>3477</v>
      </c>
      <c r="B4210" s="15" t="n">
        <v>45901</v>
      </c>
      <c r="C4210" s="0" t="n">
        <v>1</v>
      </c>
      <c r="D4210" s="16" t="n">
        <v>1548</v>
      </c>
      <c r="E4210" s="16" t="n">
        <v>4</v>
      </c>
      <c r="F4210" s="16" t="n">
        <v>24</v>
      </c>
      <c r="G4210" s="16" t="n">
        <v>38</v>
      </c>
      <c r="H4210" s="16" t="n">
        <v>1</v>
      </c>
    </row>
    <row r="4211" customFormat="false" ht="15" hidden="false" customHeight="false" outlineLevel="0" collapsed="false">
      <c r="A4211" s="0" t="n">
        <v>3477</v>
      </c>
      <c r="B4211" s="15" t="n">
        <v>45992</v>
      </c>
      <c r="C4211" s="0" t="n">
        <v>1</v>
      </c>
      <c r="D4211" s="16" t="n">
        <v>1570</v>
      </c>
      <c r="E4211" s="16" t="n">
        <v>4</v>
      </c>
      <c r="F4211" s="16" t="n">
        <v>22</v>
      </c>
      <c r="G4211" s="16" t="n">
        <v>46</v>
      </c>
      <c r="H4211" s="16" t="n">
        <v>1</v>
      </c>
    </row>
    <row r="4212" customFormat="false" ht="15" hidden="false" customHeight="false" outlineLevel="0" collapsed="false">
      <c r="A4212" s="0" t="n">
        <v>3477</v>
      </c>
      <c r="B4212" s="15" t="n">
        <v>46082</v>
      </c>
      <c r="C4212" s="0" t="n">
        <v>1</v>
      </c>
      <c r="D4212" s="16" t="n">
        <v>1576</v>
      </c>
      <c r="E4212" s="16" t="n">
        <v>5</v>
      </c>
      <c r="F4212" s="16" t="n">
        <v>23</v>
      </c>
      <c r="G4212" s="16" t="n">
        <v>26</v>
      </c>
      <c r="H4212" s="16" t="n">
        <v>2</v>
      </c>
    </row>
    <row r="4213" customFormat="false" ht="15" hidden="false" customHeight="false" outlineLevel="0" collapsed="false">
      <c r="A4213" s="0" t="n">
        <v>3477</v>
      </c>
      <c r="B4213" s="15" t="n">
        <v>46174</v>
      </c>
      <c r="C4213" s="0" t="n">
        <v>1</v>
      </c>
      <c r="D4213" s="16" t="n">
        <v>1574</v>
      </c>
      <c r="E4213" s="16" t="n">
        <v>5</v>
      </c>
      <c r="F4213" s="16" t="n">
        <v>24</v>
      </c>
      <c r="G4213" s="16" t="n">
        <v>36</v>
      </c>
      <c r="H4213" s="16" t="n">
        <v>2</v>
      </c>
    </row>
    <row r="4214" customFormat="false" ht="15" hidden="false" customHeight="false" outlineLevel="0" collapsed="false">
      <c r="A4214" s="0" t="n">
        <v>3478</v>
      </c>
      <c r="B4214" s="15" t="n">
        <v>45078</v>
      </c>
      <c r="C4214" s="0" t="n">
        <v>1</v>
      </c>
      <c r="D4214" s="16" t="n">
        <v>3174</v>
      </c>
      <c r="E4214" s="16" t="n">
        <v>2</v>
      </c>
      <c r="F4214" s="16" t="n">
        <v>63</v>
      </c>
      <c r="G4214" s="16" t="n">
        <v>124</v>
      </c>
      <c r="H4214" s="16" t="n">
        <v>1</v>
      </c>
    </row>
    <row r="4215" customFormat="false" ht="15" hidden="false" customHeight="false" outlineLevel="0" collapsed="false">
      <c r="A4215" s="0" t="n">
        <v>3478</v>
      </c>
      <c r="B4215" s="15" t="n">
        <v>45170</v>
      </c>
      <c r="C4215" s="0" t="n">
        <v>1</v>
      </c>
      <c r="D4215" s="16" t="n">
        <v>3195</v>
      </c>
      <c r="E4215" s="16" t="n">
        <v>2</v>
      </c>
      <c r="F4215" s="16" t="n">
        <v>64</v>
      </c>
      <c r="G4215" s="16" t="n">
        <v>152</v>
      </c>
      <c r="H4215" s="16" t="n">
        <v>1</v>
      </c>
    </row>
    <row r="4216" customFormat="false" ht="15" hidden="false" customHeight="false" outlineLevel="0" collapsed="false">
      <c r="A4216" s="0" t="n">
        <v>3478</v>
      </c>
      <c r="B4216" s="15" t="n">
        <v>45261</v>
      </c>
      <c r="C4216" s="0" t="n">
        <v>1</v>
      </c>
      <c r="D4216" s="16" t="n">
        <v>3216</v>
      </c>
      <c r="E4216" s="16" t="n">
        <v>2</v>
      </c>
      <c r="F4216" s="16" t="n">
        <v>65</v>
      </c>
      <c r="G4216" s="16" t="n">
        <v>186</v>
      </c>
      <c r="H4216" s="16" t="n">
        <v>1</v>
      </c>
    </row>
    <row r="4217" customFormat="false" ht="15" hidden="false" customHeight="false" outlineLevel="0" collapsed="false">
      <c r="A4217" s="0" t="n">
        <v>3478</v>
      </c>
      <c r="B4217" s="15" t="n">
        <v>45352</v>
      </c>
      <c r="C4217" s="0" t="n">
        <v>1</v>
      </c>
      <c r="D4217" s="16" t="n">
        <v>3245</v>
      </c>
      <c r="E4217" s="16" t="n">
        <v>3</v>
      </c>
      <c r="F4217" s="16" t="n">
        <v>69</v>
      </c>
      <c r="G4217" s="16" t="n">
        <v>129</v>
      </c>
      <c r="H4217" s="16" t="n">
        <v>2</v>
      </c>
    </row>
    <row r="4218" customFormat="false" ht="15" hidden="false" customHeight="false" outlineLevel="0" collapsed="false">
      <c r="A4218" s="0" t="n">
        <v>3478</v>
      </c>
      <c r="B4218" s="15" t="n">
        <v>45444</v>
      </c>
      <c r="C4218" s="0" t="n">
        <v>1</v>
      </c>
      <c r="D4218" s="16" t="n">
        <v>3228</v>
      </c>
      <c r="E4218" s="16" t="n">
        <v>3</v>
      </c>
      <c r="F4218" s="16" t="n">
        <v>69</v>
      </c>
      <c r="G4218" s="16" t="n">
        <v>160</v>
      </c>
      <c r="H4218" s="16" t="n">
        <v>2</v>
      </c>
    </row>
    <row r="4219" customFormat="false" ht="15" hidden="false" customHeight="false" outlineLevel="0" collapsed="false">
      <c r="A4219" s="0" t="n">
        <v>3478</v>
      </c>
      <c r="B4219" s="15" t="n">
        <v>45536</v>
      </c>
      <c r="C4219" s="0" t="n">
        <v>1</v>
      </c>
      <c r="D4219" s="16" t="n">
        <v>3220</v>
      </c>
      <c r="E4219" s="16" t="n">
        <v>3</v>
      </c>
      <c r="F4219" s="16" t="n">
        <v>69</v>
      </c>
      <c r="G4219" s="16" t="n">
        <v>184</v>
      </c>
      <c r="H4219" s="16" t="n">
        <v>2</v>
      </c>
    </row>
    <row r="4220" customFormat="false" ht="15" hidden="false" customHeight="false" outlineLevel="0" collapsed="false">
      <c r="A4220" s="0" t="n">
        <v>3478</v>
      </c>
      <c r="B4220" s="15" t="n">
        <v>45627</v>
      </c>
      <c r="C4220" s="0" t="n">
        <v>1</v>
      </c>
      <c r="D4220" s="16" t="n">
        <v>3235</v>
      </c>
      <c r="E4220" s="16" t="n">
        <v>4</v>
      </c>
      <c r="F4220" s="16" t="n">
        <v>72</v>
      </c>
      <c r="G4220" s="16" t="n">
        <v>199</v>
      </c>
      <c r="H4220" s="16" t="n">
        <v>2</v>
      </c>
    </row>
    <row r="4221" customFormat="false" ht="15" hidden="false" customHeight="false" outlineLevel="0" collapsed="false">
      <c r="A4221" s="0" t="n">
        <v>3478</v>
      </c>
      <c r="B4221" s="15" t="n">
        <v>45717</v>
      </c>
      <c r="C4221" s="0" t="n">
        <v>1</v>
      </c>
      <c r="D4221" s="16" t="n">
        <v>3200</v>
      </c>
      <c r="E4221" s="16" t="n">
        <v>4</v>
      </c>
      <c r="F4221" s="16" t="n">
        <v>67</v>
      </c>
      <c r="G4221" s="16" t="n">
        <v>97</v>
      </c>
      <c r="H4221" s="16" t="n">
        <v>1</v>
      </c>
    </row>
    <row r="4222" customFormat="false" ht="15" hidden="false" customHeight="false" outlineLevel="0" collapsed="false">
      <c r="A4222" s="0" t="n">
        <v>3478</v>
      </c>
      <c r="B4222" s="15" t="n">
        <v>45809</v>
      </c>
      <c r="C4222" s="0" t="n">
        <v>1</v>
      </c>
      <c r="D4222" s="16" t="n">
        <v>3211</v>
      </c>
      <c r="E4222" s="16" t="n">
        <v>4</v>
      </c>
      <c r="F4222" s="16" t="n">
        <v>69</v>
      </c>
      <c r="G4222" s="16" t="n">
        <v>118</v>
      </c>
      <c r="H4222" s="16" t="n">
        <v>1</v>
      </c>
    </row>
    <row r="4223" customFormat="false" ht="15" hidden="false" customHeight="false" outlineLevel="0" collapsed="false">
      <c r="A4223" s="0" t="n">
        <v>3478</v>
      </c>
      <c r="B4223" s="15" t="n">
        <v>45901</v>
      </c>
      <c r="C4223" s="0" t="n">
        <v>1</v>
      </c>
      <c r="D4223" s="16" t="n">
        <v>3217</v>
      </c>
      <c r="E4223" s="16" t="n">
        <v>5</v>
      </c>
      <c r="F4223" s="16" t="n">
        <v>68</v>
      </c>
      <c r="G4223" s="16" t="n">
        <v>142</v>
      </c>
      <c r="H4223" s="16" t="n">
        <v>2</v>
      </c>
    </row>
    <row r="4224" customFormat="false" ht="15" hidden="false" customHeight="false" outlineLevel="0" collapsed="false">
      <c r="A4224" s="0" t="n">
        <v>3478</v>
      </c>
      <c r="B4224" s="15" t="n">
        <v>45992</v>
      </c>
      <c r="C4224" s="0" t="n">
        <v>1</v>
      </c>
      <c r="D4224" s="16" t="n">
        <v>3220</v>
      </c>
      <c r="E4224" s="16" t="n">
        <v>5</v>
      </c>
      <c r="F4224" s="16" t="n">
        <v>70</v>
      </c>
      <c r="G4224" s="16" t="n">
        <v>164</v>
      </c>
      <c r="H4224" s="16" t="n">
        <v>2</v>
      </c>
    </row>
    <row r="4225" customFormat="false" ht="15" hidden="false" customHeight="false" outlineLevel="0" collapsed="false">
      <c r="A4225" s="0" t="n">
        <v>3478</v>
      </c>
      <c r="B4225" s="15" t="n">
        <v>46082</v>
      </c>
      <c r="C4225" s="0" t="n">
        <v>1</v>
      </c>
      <c r="D4225" s="16" t="n">
        <v>3227</v>
      </c>
      <c r="E4225" s="16" t="n">
        <v>5</v>
      </c>
      <c r="F4225" s="16" t="n">
        <v>70</v>
      </c>
      <c r="G4225" s="16" t="n">
        <v>76</v>
      </c>
      <c r="H4225" s="16" t="n">
        <v>1</v>
      </c>
    </row>
    <row r="4226" customFormat="false" ht="15" hidden="false" customHeight="false" outlineLevel="0" collapsed="false">
      <c r="A4226" s="0" t="n">
        <v>3478</v>
      </c>
      <c r="B4226" s="15" t="n">
        <v>46174</v>
      </c>
      <c r="C4226" s="0" t="n">
        <v>1</v>
      </c>
      <c r="D4226" s="16" t="n">
        <v>3248</v>
      </c>
      <c r="E4226" s="16" t="n">
        <v>6</v>
      </c>
      <c r="F4226" s="16" t="n">
        <v>75</v>
      </c>
      <c r="G4226" s="16" t="n">
        <v>106</v>
      </c>
      <c r="H4226" s="16" t="n">
        <v>2</v>
      </c>
    </row>
    <row r="4227" customFormat="false" ht="15" hidden="false" customHeight="false" outlineLevel="0" collapsed="false">
      <c r="A4227" s="0" t="n">
        <v>3480</v>
      </c>
      <c r="B4227" s="15" t="n">
        <v>45078</v>
      </c>
      <c r="C4227" s="0" t="n">
        <v>1</v>
      </c>
      <c r="D4227" s="16" t="n">
        <v>2756</v>
      </c>
      <c r="E4227" s="16" t="n">
        <v>0</v>
      </c>
      <c r="F4227" s="16" t="n">
        <v>27</v>
      </c>
      <c r="G4227" s="16" t="n">
        <v>138</v>
      </c>
      <c r="H4227" s="16" t="n">
        <v>0</v>
      </c>
    </row>
    <row r="4228" customFormat="false" ht="15" hidden="false" customHeight="false" outlineLevel="0" collapsed="false">
      <c r="A4228" s="0" t="n">
        <v>3480</v>
      </c>
      <c r="B4228" s="15" t="n">
        <v>45170</v>
      </c>
      <c r="C4228" s="0" t="n">
        <v>1</v>
      </c>
      <c r="D4228" s="16" t="n">
        <v>2770</v>
      </c>
      <c r="E4228" s="16" t="n">
        <v>0</v>
      </c>
      <c r="F4228" s="16" t="n">
        <v>26</v>
      </c>
      <c r="G4228" s="16" t="n">
        <v>158</v>
      </c>
      <c r="H4228" s="16" t="n">
        <v>0</v>
      </c>
    </row>
    <row r="4229" customFormat="false" ht="15" hidden="false" customHeight="false" outlineLevel="0" collapsed="false">
      <c r="A4229" s="0" t="n">
        <v>3480</v>
      </c>
      <c r="B4229" s="15" t="n">
        <v>45261</v>
      </c>
      <c r="C4229" s="0" t="n">
        <v>1</v>
      </c>
      <c r="D4229" s="16" t="n">
        <v>2769</v>
      </c>
      <c r="E4229" s="16" t="n">
        <v>0</v>
      </c>
      <c r="F4229" s="16" t="n">
        <v>24</v>
      </c>
      <c r="G4229" s="16" t="n">
        <v>190</v>
      </c>
      <c r="H4229" s="16" t="n">
        <v>0</v>
      </c>
    </row>
    <row r="4230" customFormat="false" ht="15" hidden="false" customHeight="false" outlineLevel="0" collapsed="false">
      <c r="A4230" s="0" t="n">
        <v>3480</v>
      </c>
      <c r="B4230" s="15" t="n">
        <v>45352</v>
      </c>
      <c r="C4230" s="0" t="n">
        <v>1</v>
      </c>
      <c r="D4230" s="16" t="n">
        <v>2800</v>
      </c>
      <c r="E4230" s="16" t="n">
        <v>2</v>
      </c>
      <c r="F4230" s="16" t="n">
        <v>25</v>
      </c>
      <c r="G4230" s="16" t="n">
        <v>131</v>
      </c>
      <c r="H4230" s="16" t="n">
        <v>2</v>
      </c>
    </row>
    <row r="4231" customFormat="false" ht="15" hidden="false" customHeight="false" outlineLevel="0" collapsed="false">
      <c r="A4231" s="0" t="n">
        <v>3480</v>
      </c>
      <c r="B4231" s="15" t="n">
        <v>45444</v>
      </c>
      <c r="C4231" s="0" t="n">
        <v>1</v>
      </c>
      <c r="D4231" s="16" t="n">
        <v>2809</v>
      </c>
      <c r="E4231" s="16" t="n">
        <v>3</v>
      </c>
      <c r="F4231" s="16" t="n">
        <v>22</v>
      </c>
      <c r="G4231" s="16" t="n">
        <v>153</v>
      </c>
      <c r="H4231" s="16" t="n">
        <v>3</v>
      </c>
    </row>
    <row r="4232" customFormat="false" ht="15" hidden="false" customHeight="false" outlineLevel="0" collapsed="false">
      <c r="A4232" s="0" t="n">
        <v>3480</v>
      </c>
      <c r="B4232" s="15" t="n">
        <v>45536</v>
      </c>
      <c r="C4232" s="0" t="n">
        <v>1</v>
      </c>
      <c r="D4232" s="16" t="n">
        <v>2841</v>
      </c>
      <c r="E4232" s="16" t="n">
        <v>3</v>
      </c>
      <c r="F4232" s="16" t="n">
        <v>27</v>
      </c>
      <c r="G4232" s="16" t="n">
        <v>174</v>
      </c>
      <c r="H4232" s="16" t="n">
        <v>3</v>
      </c>
    </row>
    <row r="4233" customFormat="false" ht="15" hidden="false" customHeight="false" outlineLevel="0" collapsed="false">
      <c r="A4233" s="0" t="n">
        <v>3480</v>
      </c>
      <c r="B4233" s="15" t="n">
        <v>45627</v>
      </c>
      <c r="C4233" s="0" t="n">
        <v>1</v>
      </c>
      <c r="D4233" s="16" t="n">
        <v>2841</v>
      </c>
      <c r="E4233" s="16" t="n">
        <v>3</v>
      </c>
      <c r="F4233" s="16" t="n">
        <v>27</v>
      </c>
      <c r="G4233" s="16" t="n">
        <v>190</v>
      </c>
      <c r="H4233" s="16" t="n">
        <v>3</v>
      </c>
    </row>
    <row r="4234" customFormat="false" ht="15" hidden="false" customHeight="false" outlineLevel="0" collapsed="false">
      <c r="A4234" s="0" t="n">
        <v>3480</v>
      </c>
      <c r="B4234" s="15" t="n">
        <v>45717</v>
      </c>
      <c r="C4234" s="0" t="n">
        <v>1</v>
      </c>
      <c r="D4234" s="16" t="n">
        <v>2856</v>
      </c>
      <c r="E4234" s="16" t="n">
        <v>3</v>
      </c>
      <c r="F4234" s="16" t="n">
        <v>29</v>
      </c>
      <c r="G4234" s="16" t="n">
        <v>80</v>
      </c>
      <c r="H4234" s="16" t="n">
        <v>1</v>
      </c>
    </row>
    <row r="4235" customFormat="false" ht="15" hidden="false" customHeight="false" outlineLevel="0" collapsed="false">
      <c r="A4235" s="0" t="n">
        <v>3480</v>
      </c>
      <c r="B4235" s="15" t="n">
        <v>45809</v>
      </c>
      <c r="C4235" s="0" t="n">
        <v>1</v>
      </c>
      <c r="D4235" s="16" t="n">
        <v>2866</v>
      </c>
      <c r="E4235" s="16" t="n">
        <v>3</v>
      </c>
      <c r="F4235" s="16" t="n">
        <v>31</v>
      </c>
      <c r="G4235" s="16" t="n">
        <v>104</v>
      </c>
      <c r="H4235" s="16" t="n">
        <v>1</v>
      </c>
    </row>
    <row r="4236" customFormat="false" ht="15" hidden="false" customHeight="false" outlineLevel="0" collapsed="false">
      <c r="A4236" s="0" t="n">
        <v>3480</v>
      </c>
      <c r="B4236" s="15" t="n">
        <v>45901</v>
      </c>
      <c r="C4236" s="0" t="n">
        <v>1</v>
      </c>
      <c r="D4236" s="16" t="n">
        <v>2872</v>
      </c>
      <c r="E4236" s="16" t="n">
        <v>4</v>
      </c>
      <c r="F4236" s="16" t="n">
        <v>32</v>
      </c>
      <c r="G4236" s="16" t="n">
        <v>124</v>
      </c>
      <c r="H4236" s="16" t="n">
        <v>2</v>
      </c>
    </row>
    <row r="4237" customFormat="false" ht="15" hidden="false" customHeight="false" outlineLevel="0" collapsed="false">
      <c r="A4237" s="0" t="n">
        <v>3480</v>
      </c>
      <c r="B4237" s="15" t="n">
        <v>45992</v>
      </c>
      <c r="C4237" s="0" t="n">
        <v>1</v>
      </c>
      <c r="D4237" s="16" t="n">
        <v>2879</v>
      </c>
      <c r="E4237" s="16" t="n">
        <v>4</v>
      </c>
      <c r="F4237" s="16" t="n">
        <v>33</v>
      </c>
      <c r="G4237" s="16" t="n">
        <v>143</v>
      </c>
      <c r="H4237" s="16" t="n">
        <v>2</v>
      </c>
    </row>
    <row r="4238" customFormat="false" ht="15" hidden="false" customHeight="false" outlineLevel="0" collapsed="false">
      <c r="A4238" s="0" t="n">
        <v>3480</v>
      </c>
      <c r="B4238" s="15" t="n">
        <v>46082</v>
      </c>
      <c r="C4238" s="0" t="n">
        <v>1</v>
      </c>
      <c r="D4238" s="16" t="n">
        <v>2886</v>
      </c>
      <c r="E4238" s="16" t="n">
        <v>5</v>
      </c>
      <c r="F4238" s="16" t="n">
        <v>32</v>
      </c>
      <c r="G4238" s="16" t="n">
        <v>76</v>
      </c>
      <c r="H4238" s="16" t="n">
        <v>2</v>
      </c>
    </row>
    <row r="4239" customFormat="false" ht="15" hidden="false" customHeight="false" outlineLevel="0" collapsed="false">
      <c r="A4239" s="0" t="n">
        <v>3480</v>
      </c>
      <c r="B4239" s="15" t="n">
        <v>46174</v>
      </c>
      <c r="C4239" s="0" t="n">
        <v>1</v>
      </c>
      <c r="D4239" s="16" t="n">
        <v>2886</v>
      </c>
      <c r="E4239" s="16" t="n">
        <v>7</v>
      </c>
      <c r="F4239" s="16" t="n">
        <v>33</v>
      </c>
      <c r="G4239" s="16" t="n">
        <v>96</v>
      </c>
      <c r="H4239" s="16" t="n">
        <v>4</v>
      </c>
    </row>
    <row r="4240" customFormat="false" ht="15" hidden="false" customHeight="false" outlineLevel="0" collapsed="false">
      <c r="A4240" s="0" t="n">
        <v>3483</v>
      </c>
      <c r="B4240" s="15" t="n">
        <v>45078</v>
      </c>
      <c r="C4240" s="0" t="n">
        <v>3</v>
      </c>
      <c r="D4240" s="16" t="n">
        <v>1617</v>
      </c>
      <c r="E4240" s="16" t="n">
        <v>1</v>
      </c>
      <c r="F4240" s="16" t="n">
        <v>14</v>
      </c>
      <c r="G4240" s="16" t="n">
        <v>73</v>
      </c>
      <c r="H4240" s="16" t="n">
        <v>0</v>
      </c>
    </row>
    <row r="4241" customFormat="false" ht="15" hidden="false" customHeight="false" outlineLevel="0" collapsed="false">
      <c r="A4241" s="0" t="n">
        <v>3483</v>
      </c>
      <c r="B4241" s="15" t="n">
        <v>45170</v>
      </c>
      <c r="C4241" s="0" t="n">
        <v>3</v>
      </c>
      <c r="D4241" s="16" t="n">
        <v>1642</v>
      </c>
      <c r="E4241" s="16" t="n">
        <v>1</v>
      </c>
      <c r="F4241" s="16" t="n">
        <v>13</v>
      </c>
      <c r="G4241" s="16" t="n">
        <v>92</v>
      </c>
      <c r="H4241" s="16" t="n">
        <v>0</v>
      </c>
    </row>
    <row r="4242" customFormat="false" ht="15" hidden="false" customHeight="false" outlineLevel="0" collapsed="false">
      <c r="A4242" s="0" t="n">
        <v>3483</v>
      </c>
      <c r="B4242" s="15" t="n">
        <v>45261</v>
      </c>
      <c r="C4242" s="0" t="n">
        <v>3</v>
      </c>
      <c r="D4242" s="16" t="n">
        <v>1634</v>
      </c>
      <c r="E4242" s="16" t="n">
        <v>1</v>
      </c>
      <c r="F4242" s="16" t="n">
        <v>12</v>
      </c>
      <c r="G4242" s="16" t="n">
        <v>112</v>
      </c>
      <c r="H4242" s="16" t="n">
        <v>0</v>
      </c>
    </row>
    <row r="4243" customFormat="false" ht="15" hidden="false" customHeight="false" outlineLevel="0" collapsed="false">
      <c r="A4243" s="0" t="n">
        <v>3483</v>
      </c>
      <c r="B4243" s="15" t="n">
        <v>45352</v>
      </c>
      <c r="C4243" s="0" t="n">
        <v>3</v>
      </c>
      <c r="D4243" s="16" t="n">
        <v>1673</v>
      </c>
      <c r="E4243" s="16" t="n">
        <v>1</v>
      </c>
      <c r="F4243" s="16" t="n">
        <v>14</v>
      </c>
      <c r="G4243" s="16" t="n">
        <v>86</v>
      </c>
      <c r="H4243" s="16" t="n">
        <v>0</v>
      </c>
    </row>
    <row r="4244" customFormat="false" ht="15" hidden="false" customHeight="false" outlineLevel="0" collapsed="false">
      <c r="A4244" s="0" t="n">
        <v>3483</v>
      </c>
      <c r="B4244" s="15" t="n">
        <v>45444</v>
      </c>
      <c r="C4244" s="0" t="n">
        <v>3</v>
      </c>
      <c r="D4244" s="16" t="n">
        <v>1680</v>
      </c>
      <c r="E4244" s="16" t="n">
        <v>1</v>
      </c>
      <c r="F4244" s="16" t="n">
        <v>13</v>
      </c>
      <c r="G4244" s="16" t="n">
        <v>108</v>
      </c>
      <c r="H4244" s="16" t="n">
        <v>0</v>
      </c>
    </row>
    <row r="4245" customFormat="false" ht="15" hidden="false" customHeight="false" outlineLevel="0" collapsed="false">
      <c r="A4245" s="0" t="n">
        <v>3483</v>
      </c>
      <c r="B4245" s="15" t="n">
        <v>45536</v>
      </c>
      <c r="C4245" s="0" t="n">
        <v>3</v>
      </c>
      <c r="D4245" s="16" t="n">
        <v>1700</v>
      </c>
      <c r="E4245" s="16" t="n">
        <v>1</v>
      </c>
      <c r="F4245" s="16" t="n">
        <v>14</v>
      </c>
      <c r="G4245" s="16" t="n">
        <v>124</v>
      </c>
      <c r="H4245" s="16" t="n">
        <v>0</v>
      </c>
    </row>
    <row r="4246" customFormat="false" ht="15" hidden="false" customHeight="false" outlineLevel="0" collapsed="false">
      <c r="A4246" s="0" t="n">
        <v>3483</v>
      </c>
      <c r="B4246" s="15" t="n">
        <v>45627</v>
      </c>
      <c r="C4246" s="0" t="n">
        <v>3</v>
      </c>
      <c r="D4246" s="16" t="n">
        <v>1691</v>
      </c>
      <c r="E4246" s="16" t="n">
        <v>3</v>
      </c>
      <c r="F4246" s="16" t="n">
        <v>12</v>
      </c>
      <c r="G4246" s="16" t="n">
        <v>134</v>
      </c>
      <c r="H4246" s="16" t="n">
        <v>2</v>
      </c>
    </row>
    <row r="4247" customFormat="false" ht="15" hidden="false" customHeight="false" outlineLevel="0" collapsed="false">
      <c r="A4247" s="0" t="n">
        <v>3483</v>
      </c>
      <c r="B4247" s="15" t="n">
        <v>45717</v>
      </c>
      <c r="C4247" s="0" t="n">
        <v>3</v>
      </c>
      <c r="D4247" s="16" t="n">
        <v>1729</v>
      </c>
      <c r="E4247" s="16" t="n">
        <v>3</v>
      </c>
      <c r="F4247" s="16" t="n">
        <v>13</v>
      </c>
      <c r="G4247" s="16" t="n">
        <v>60</v>
      </c>
      <c r="H4247" s="16" t="n">
        <v>0</v>
      </c>
    </row>
    <row r="4248" customFormat="false" ht="15" hidden="false" customHeight="false" outlineLevel="0" collapsed="false">
      <c r="A4248" s="0" t="n">
        <v>3483</v>
      </c>
      <c r="B4248" s="15" t="n">
        <v>45809</v>
      </c>
      <c r="C4248" s="0" t="n">
        <v>3</v>
      </c>
      <c r="D4248" s="16" t="n">
        <v>1712</v>
      </c>
      <c r="E4248" s="16" t="n">
        <v>3</v>
      </c>
      <c r="F4248" s="16" t="n">
        <v>16</v>
      </c>
      <c r="G4248" s="16" t="n">
        <v>69</v>
      </c>
      <c r="H4248" s="16" t="n">
        <v>0</v>
      </c>
    </row>
    <row r="4249" customFormat="false" ht="15" hidden="false" customHeight="false" outlineLevel="0" collapsed="false">
      <c r="A4249" s="0" t="n">
        <v>3483</v>
      </c>
      <c r="B4249" s="15" t="n">
        <v>45901</v>
      </c>
      <c r="C4249" s="0" t="n">
        <v>3</v>
      </c>
      <c r="D4249" s="16" t="n">
        <v>1721</v>
      </c>
      <c r="E4249" s="16" t="n">
        <v>3</v>
      </c>
      <c r="F4249" s="16" t="n">
        <v>16</v>
      </c>
      <c r="G4249" s="16" t="n">
        <v>84</v>
      </c>
      <c r="H4249" s="16" t="n">
        <v>0</v>
      </c>
    </row>
    <row r="4250" customFormat="false" ht="15" hidden="false" customHeight="false" outlineLevel="0" collapsed="false">
      <c r="A4250" s="0" t="n">
        <v>3483</v>
      </c>
      <c r="B4250" s="15" t="n">
        <v>45992</v>
      </c>
      <c r="C4250" s="0" t="n">
        <v>3</v>
      </c>
      <c r="D4250" s="16" t="n">
        <v>1715</v>
      </c>
      <c r="E4250" s="16" t="n">
        <v>3</v>
      </c>
      <c r="F4250" s="16" t="n">
        <v>16</v>
      </c>
      <c r="G4250" s="16" t="n">
        <v>90</v>
      </c>
      <c r="H4250" s="16" t="n">
        <v>0</v>
      </c>
    </row>
    <row r="4251" customFormat="false" ht="15" hidden="false" customHeight="false" outlineLevel="0" collapsed="false">
      <c r="A4251" s="0" t="n">
        <v>3483</v>
      </c>
      <c r="B4251" s="15" t="n">
        <v>46082</v>
      </c>
      <c r="C4251" s="0" t="n">
        <v>3</v>
      </c>
      <c r="D4251" s="16" t="n">
        <v>1702</v>
      </c>
      <c r="E4251" s="16" t="n">
        <v>3</v>
      </c>
      <c r="F4251" s="16" t="n">
        <v>15</v>
      </c>
      <c r="G4251" s="16" t="n">
        <v>36</v>
      </c>
      <c r="H4251" s="16" t="n">
        <v>0</v>
      </c>
    </row>
    <row r="4252" customFormat="false" ht="15" hidden="false" customHeight="false" outlineLevel="0" collapsed="false">
      <c r="A4252" s="0" t="n">
        <v>3483</v>
      </c>
      <c r="B4252" s="15" t="n">
        <v>46174</v>
      </c>
      <c r="C4252" s="0" t="n">
        <v>3</v>
      </c>
      <c r="D4252" s="16" t="n">
        <v>1683</v>
      </c>
      <c r="E4252" s="16" t="n">
        <v>4</v>
      </c>
      <c r="F4252" s="16" t="n">
        <v>15</v>
      </c>
      <c r="G4252" s="16" t="n">
        <v>47</v>
      </c>
      <c r="H4252" s="16" t="n">
        <v>1</v>
      </c>
    </row>
    <row r="4253" customFormat="false" ht="15" hidden="false" customHeight="false" outlineLevel="0" collapsed="false">
      <c r="A4253" s="0" t="n">
        <v>3490</v>
      </c>
      <c r="B4253" s="15" t="n">
        <v>45078</v>
      </c>
      <c r="C4253" s="0" t="n">
        <v>2</v>
      </c>
      <c r="D4253" s="16" t="n">
        <v>1891</v>
      </c>
      <c r="E4253" s="16" t="n">
        <v>0</v>
      </c>
      <c r="F4253" s="16" t="n">
        <v>18</v>
      </c>
      <c r="G4253" s="16" t="n">
        <v>84</v>
      </c>
      <c r="H4253" s="16" t="n">
        <v>0</v>
      </c>
    </row>
    <row r="4254" customFormat="false" ht="15" hidden="false" customHeight="false" outlineLevel="0" collapsed="false">
      <c r="A4254" s="0" t="n">
        <v>3490</v>
      </c>
      <c r="B4254" s="15" t="n">
        <v>45170</v>
      </c>
      <c r="C4254" s="0" t="n">
        <v>2</v>
      </c>
      <c r="D4254" s="16" t="n">
        <v>1898</v>
      </c>
      <c r="E4254" s="16" t="n">
        <v>0</v>
      </c>
      <c r="F4254" s="16" t="n">
        <v>18</v>
      </c>
      <c r="G4254" s="16" t="n">
        <v>94</v>
      </c>
      <c r="H4254" s="16" t="n">
        <v>0</v>
      </c>
    </row>
    <row r="4255" customFormat="false" ht="15" hidden="false" customHeight="false" outlineLevel="0" collapsed="false">
      <c r="A4255" s="0" t="n">
        <v>3490</v>
      </c>
      <c r="B4255" s="15" t="n">
        <v>45261</v>
      </c>
      <c r="C4255" s="0" t="n">
        <v>2</v>
      </c>
      <c r="D4255" s="16" t="n">
        <v>1898</v>
      </c>
      <c r="E4255" s="16" t="n">
        <v>0</v>
      </c>
      <c r="F4255" s="16" t="n">
        <v>17</v>
      </c>
      <c r="G4255" s="16" t="n">
        <v>114</v>
      </c>
      <c r="H4255" s="16" t="n">
        <v>0</v>
      </c>
    </row>
    <row r="4256" customFormat="false" ht="15" hidden="false" customHeight="false" outlineLevel="0" collapsed="false">
      <c r="A4256" s="0" t="n">
        <v>3490</v>
      </c>
      <c r="B4256" s="15" t="n">
        <v>45352</v>
      </c>
      <c r="C4256" s="0" t="n">
        <v>2</v>
      </c>
      <c r="D4256" s="16" t="n">
        <v>1938</v>
      </c>
      <c r="E4256" s="16" t="n">
        <v>0</v>
      </c>
      <c r="F4256" s="16" t="n">
        <v>15</v>
      </c>
      <c r="G4256" s="16" t="n">
        <v>69</v>
      </c>
      <c r="H4256" s="16" t="n">
        <v>0</v>
      </c>
    </row>
    <row r="4257" customFormat="false" ht="15" hidden="false" customHeight="false" outlineLevel="0" collapsed="false">
      <c r="A4257" s="0" t="n">
        <v>3490</v>
      </c>
      <c r="B4257" s="15" t="n">
        <v>45444</v>
      </c>
      <c r="C4257" s="0" t="n">
        <v>2</v>
      </c>
      <c r="D4257" s="16" t="n">
        <v>1957</v>
      </c>
      <c r="E4257" s="16" t="n">
        <v>0</v>
      </c>
      <c r="F4257" s="16" t="n">
        <v>16</v>
      </c>
      <c r="G4257" s="16" t="n">
        <v>92</v>
      </c>
      <c r="H4257" s="16" t="n">
        <v>0</v>
      </c>
    </row>
    <row r="4258" customFormat="false" ht="15" hidden="false" customHeight="false" outlineLevel="0" collapsed="false">
      <c r="A4258" s="0" t="n">
        <v>3490</v>
      </c>
      <c r="B4258" s="15" t="n">
        <v>45536</v>
      </c>
      <c r="C4258" s="0" t="n">
        <v>2</v>
      </c>
      <c r="D4258" s="16" t="n">
        <v>1973</v>
      </c>
      <c r="E4258" s="16" t="n">
        <v>0</v>
      </c>
      <c r="F4258" s="16" t="n">
        <v>14</v>
      </c>
      <c r="G4258" s="16" t="n">
        <v>115</v>
      </c>
      <c r="H4258" s="16" t="n">
        <v>0</v>
      </c>
    </row>
    <row r="4259" customFormat="false" ht="15" hidden="false" customHeight="false" outlineLevel="0" collapsed="false">
      <c r="A4259" s="0" t="n">
        <v>3490</v>
      </c>
      <c r="B4259" s="15" t="n">
        <v>45627</v>
      </c>
      <c r="C4259" s="0" t="n">
        <v>2</v>
      </c>
      <c r="D4259" s="16" t="n">
        <v>1965</v>
      </c>
      <c r="E4259" s="16" t="n">
        <v>0</v>
      </c>
      <c r="F4259" s="16" t="n">
        <v>15</v>
      </c>
      <c r="G4259" s="16" t="n">
        <v>127</v>
      </c>
      <c r="H4259" s="16" t="n">
        <v>0</v>
      </c>
    </row>
    <row r="4260" customFormat="false" ht="15" hidden="false" customHeight="false" outlineLevel="0" collapsed="false">
      <c r="A4260" s="0" t="n">
        <v>3490</v>
      </c>
      <c r="B4260" s="15" t="n">
        <v>45717</v>
      </c>
      <c r="C4260" s="0" t="n">
        <v>2</v>
      </c>
      <c r="D4260" s="16" t="n">
        <v>1960</v>
      </c>
      <c r="E4260" s="16" t="n">
        <v>0</v>
      </c>
      <c r="F4260" s="16" t="n">
        <v>14</v>
      </c>
      <c r="G4260" s="16" t="n">
        <v>65</v>
      </c>
      <c r="H4260" s="16" t="n">
        <v>0</v>
      </c>
    </row>
    <row r="4261" customFormat="false" ht="15" hidden="false" customHeight="false" outlineLevel="0" collapsed="false">
      <c r="A4261" s="0" t="n">
        <v>3490</v>
      </c>
      <c r="B4261" s="15" t="n">
        <v>45809</v>
      </c>
      <c r="C4261" s="0" t="n">
        <v>2</v>
      </c>
      <c r="D4261" s="16" t="n">
        <v>1961</v>
      </c>
      <c r="E4261" s="16" t="n">
        <v>0</v>
      </c>
      <c r="F4261" s="16" t="n">
        <v>13</v>
      </c>
      <c r="G4261" s="16" t="n">
        <v>73</v>
      </c>
      <c r="H4261" s="16" t="n">
        <v>0</v>
      </c>
    </row>
    <row r="4262" customFormat="false" ht="15" hidden="false" customHeight="false" outlineLevel="0" collapsed="false">
      <c r="A4262" s="0" t="n">
        <v>3490</v>
      </c>
      <c r="B4262" s="15" t="n">
        <v>45901</v>
      </c>
      <c r="C4262" s="0" t="n">
        <v>2</v>
      </c>
      <c r="D4262" s="16" t="n">
        <v>1946</v>
      </c>
      <c r="E4262" s="16" t="n">
        <v>0</v>
      </c>
      <c r="F4262" s="16" t="n">
        <v>15</v>
      </c>
      <c r="G4262" s="16" t="n">
        <v>84</v>
      </c>
      <c r="H4262" s="16" t="n">
        <v>0</v>
      </c>
    </row>
    <row r="4263" customFormat="false" ht="15" hidden="false" customHeight="false" outlineLevel="0" collapsed="false">
      <c r="A4263" s="0" t="n">
        <v>3490</v>
      </c>
      <c r="B4263" s="15" t="n">
        <v>45992</v>
      </c>
      <c r="C4263" s="0" t="n">
        <v>2</v>
      </c>
      <c r="D4263" s="16" t="n">
        <v>1940</v>
      </c>
      <c r="E4263" s="16" t="n">
        <v>0</v>
      </c>
      <c r="F4263" s="16" t="n">
        <v>15</v>
      </c>
      <c r="G4263" s="16" t="n">
        <v>102</v>
      </c>
      <c r="H4263" s="16" t="n">
        <v>0</v>
      </c>
    </row>
    <row r="4264" customFormat="false" ht="15" hidden="false" customHeight="false" outlineLevel="0" collapsed="false">
      <c r="A4264" s="0" t="n">
        <v>3490</v>
      </c>
      <c r="B4264" s="15" t="n">
        <v>46082</v>
      </c>
      <c r="C4264" s="0" t="n">
        <v>2</v>
      </c>
      <c r="D4264" s="16" t="n">
        <v>1952</v>
      </c>
      <c r="E4264" s="16" t="n">
        <v>0</v>
      </c>
      <c r="F4264" s="16" t="n">
        <v>15</v>
      </c>
      <c r="G4264" s="16" t="n">
        <v>51</v>
      </c>
      <c r="H4264" s="16" t="n">
        <v>0</v>
      </c>
    </row>
    <row r="4265" customFormat="false" ht="15" hidden="false" customHeight="false" outlineLevel="0" collapsed="false">
      <c r="A4265" s="0" t="n">
        <v>3490</v>
      </c>
      <c r="B4265" s="15" t="n">
        <v>46174</v>
      </c>
      <c r="C4265" s="0" t="n">
        <v>2</v>
      </c>
      <c r="D4265" s="16" t="n">
        <v>1950</v>
      </c>
      <c r="E4265" s="16" t="n">
        <v>2</v>
      </c>
      <c r="F4265" s="16" t="n">
        <v>17</v>
      </c>
      <c r="G4265" s="16" t="n">
        <v>59</v>
      </c>
      <c r="H4265" s="16" t="n">
        <v>2</v>
      </c>
    </row>
    <row r="4266" customFormat="false" ht="15" hidden="false" customHeight="false" outlineLevel="0" collapsed="false">
      <c r="A4266" s="0" t="n">
        <v>3494</v>
      </c>
      <c r="B4266" s="15" t="n">
        <v>45078</v>
      </c>
      <c r="C4266" s="0" t="n">
        <v>1</v>
      </c>
      <c r="D4266" s="16" t="n">
        <v>1343</v>
      </c>
      <c r="E4266" s="16" t="n">
        <v>1</v>
      </c>
      <c r="F4266" s="16" t="n">
        <v>8</v>
      </c>
      <c r="G4266" s="16" t="n">
        <v>110</v>
      </c>
      <c r="H4266" s="16" t="n">
        <v>0</v>
      </c>
    </row>
    <row r="4267" customFormat="false" ht="15" hidden="false" customHeight="false" outlineLevel="0" collapsed="false">
      <c r="A4267" s="0" t="n">
        <v>3494</v>
      </c>
      <c r="B4267" s="15" t="n">
        <v>45170</v>
      </c>
      <c r="C4267" s="0" t="n">
        <v>1</v>
      </c>
      <c r="D4267" s="16" t="n">
        <v>1377</v>
      </c>
      <c r="E4267" s="16" t="n">
        <v>1</v>
      </c>
      <c r="F4267" s="16" t="n">
        <v>6</v>
      </c>
      <c r="G4267" s="16" t="n">
        <v>144</v>
      </c>
      <c r="H4267" s="16" t="n">
        <v>0</v>
      </c>
    </row>
    <row r="4268" customFormat="false" ht="15" hidden="false" customHeight="false" outlineLevel="0" collapsed="false">
      <c r="A4268" s="0" t="n">
        <v>3494</v>
      </c>
      <c r="B4268" s="15" t="n">
        <v>45261</v>
      </c>
      <c r="C4268" s="0" t="n">
        <v>1</v>
      </c>
      <c r="D4268" s="16" t="n">
        <v>1431</v>
      </c>
      <c r="E4268" s="16" t="n">
        <v>1</v>
      </c>
      <c r="F4268" s="16" t="n">
        <v>5</v>
      </c>
      <c r="G4268" s="16" t="n">
        <v>184</v>
      </c>
      <c r="H4268" s="16" t="n">
        <v>0</v>
      </c>
    </row>
    <row r="4269" customFormat="false" ht="15" hidden="false" customHeight="false" outlineLevel="0" collapsed="false">
      <c r="A4269" s="0" t="n">
        <v>3494</v>
      </c>
      <c r="B4269" s="15" t="n">
        <v>45352</v>
      </c>
      <c r="C4269" s="0" t="n">
        <v>1</v>
      </c>
      <c r="D4269" s="16" t="n">
        <v>1427</v>
      </c>
      <c r="E4269" s="16" t="n">
        <v>1</v>
      </c>
      <c r="F4269" s="16" t="n">
        <v>5</v>
      </c>
      <c r="G4269" s="16" t="n">
        <v>107</v>
      </c>
      <c r="H4269" s="16" t="n">
        <v>0</v>
      </c>
    </row>
    <row r="4270" customFormat="false" ht="15" hidden="false" customHeight="false" outlineLevel="0" collapsed="false">
      <c r="A4270" s="0" t="n">
        <v>3494</v>
      </c>
      <c r="B4270" s="15" t="n">
        <v>45444</v>
      </c>
      <c r="C4270" s="0" t="n">
        <v>1</v>
      </c>
      <c r="D4270" s="16" t="n">
        <v>1476</v>
      </c>
      <c r="E4270" s="16" t="n">
        <v>1</v>
      </c>
      <c r="F4270" s="16" t="n">
        <v>6</v>
      </c>
      <c r="G4270" s="16" t="n">
        <v>143</v>
      </c>
      <c r="H4270" s="16" t="n">
        <v>0</v>
      </c>
    </row>
    <row r="4271" customFormat="false" ht="15" hidden="false" customHeight="false" outlineLevel="0" collapsed="false">
      <c r="A4271" s="0" t="n">
        <v>3494</v>
      </c>
      <c r="B4271" s="15" t="n">
        <v>45536</v>
      </c>
      <c r="C4271" s="0" t="n">
        <v>1</v>
      </c>
      <c r="D4271" s="16" t="n">
        <v>1514</v>
      </c>
      <c r="E4271" s="16" t="n">
        <v>1</v>
      </c>
      <c r="F4271" s="16" t="n">
        <v>5</v>
      </c>
      <c r="G4271" s="16" t="n">
        <v>157</v>
      </c>
      <c r="H4271" s="16" t="n">
        <v>0</v>
      </c>
    </row>
    <row r="4272" customFormat="false" ht="15" hidden="false" customHeight="false" outlineLevel="0" collapsed="false">
      <c r="A4272" s="0" t="n">
        <v>3494</v>
      </c>
      <c r="B4272" s="15" t="n">
        <v>45627</v>
      </c>
      <c r="C4272" s="0" t="n">
        <v>1</v>
      </c>
      <c r="D4272" s="16" t="n">
        <v>1558</v>
      </c>
      <c r="E4272" s="16" t="n">
        <v>1</v>
      </c>
      <c r="F4272" s="16" t="n">
        <v>5</v>
      </c>
      <c r="G4272" s="16" t="n">
        <v>178</v>
      </c>
      <c r="H4272" s="16" t="n">
        <v>0</v>
      </c>
    </row>
    <row r="4273" customFormat="false" ht="15" hidden="false" customHeight="false" outlineLevel="0" collapsed="false">
      <c r="A4273" s="0" t="n">
        <v>3494</v>
      </c>
      <c r="B4273" s="15" t="n">
        <v>45717</v>
      </c>
      <c r="C4273" s="0" t="n">
        <v>1</v>
      </c>
      <c r="D4273" s="16" t="n">
        <v>1537</v>
      </c>
      <c r="E4273" s="16" t="n">
        <v>1</v>
      </c>
      <c r="F4273" s="16" t="n">
        <v>5</v>
      </c>
      <c r="G4273" s="16" t="n">
        <v>88</v>
      </c>
      <c r="H4273" s="16" t="n">
        <v>0</v>
      </c>
    </row>
    <row r="4274" customFormat="false" ht="15" hidden="false" customHeight="false" outlineLevel="0" collapsed="false">
      <c r="A4274" s="0" t="n">
        <v>3494</v>
      </c>
      <c r="B4274" s="15" t="n">
        <v>45809</v>
      </c>
      <c r="C4274" s="0" t="n">
        <v>1</v>
      </c>
      <c r="D4274" s="16" t="n">
        <v>1589</v>
      </c>
      <c r="E4274" s="16" t="n">
        <v>1</v>
      </c>
      <c r="F4274" s="16" t="n">
        <v>6</v>
      </c>
      <c r="G4274" s="16" t="n">
        <v>121</v>
      </c>
      <c r="H4274" s="16" t="n">
        <v>0</v>
      </c>
    </row>
    <row r="4275" customFormat="false" ht="15" hidden="false" customHeight="false" outlineLevel="0" collapsed="false">
      <c r="A4275" s="0" t="n">
        <v>3494</v>
      </c>
      <c r="B4275" s="15" t="n">
        <v>45901</v>
      </c>
      <c r="C4275" s="0" t="n">
        <v>1</v>
      </c>
      <c r="D4275" s="16" t="n">
        <v>1624</v>
      </c>
      <c r="E4275" s="16" t="n">
        <v>1</v>
      </c>
      <c r="F4275" s="16" t="n">
        <v>6</v>
      </c>
      <c r="G4275" s="16" t="n">
        <v>173</v>
      </c>
      <c r="H4275" s="16" t="n">
        <v>0</v>
      </c>
    </row>
    <row r="4276" customFormat="false" ht="15" hidden="false" customHeight="false" outlineLevel="0" collapsed="false">
      <c r="A4276" s="0" t="n">
        <v>3494</v>
      </c>
      <c r="B4276" s="15" t="n">
        <v>45992</v>
      </c>
      <c r="C4276" s="0" t="n">
        <v>1</v>
      </c>
      <c r="D4276" s="16" t="n">
        <v>1615</v>
      </c>
      <c r="E4276" s="16" t="n">
        <v>1</v>
      </c>
      <c r="F4276" s="16" t="n">
        <v>6</v>
      </c>
      <c r="G4276" s="16" t="n">
        <v>184</v>
      </c>
      <c r="H4276" s="16" t="n">
        <v>0</v>
      </c>
    </row>
    <row r="4277" customFormat="false" ht="15" hidden="false" customHeight="false" outlineLevel="0" collapsed="false">
      <c r="A4277" s="0" t="n">
        <v>3494</v>
      </c>
      <c r="B4277" s="15" t="n">
        <v>46082</v>
      </c>
      <c r="C4277" s="0" t="n">
        <v>1</v>
      </c>
      <c r="D4277" s="16" t="n">
        <v>1605</v>
      </c>
      <c r="E4277" s="16" t="n">
        <v>2</v>
      </c>
      <c r="F4277" s="16" t="n">
        <v>5</v>
      </c>
      <c r="G4277" s="16" t="n">
        <v>82</v>
      </c>
      <c r="H4277" s="16" t="n">
        <v>1</v>
      </c>
    </row>
    <row r="4278" customFormat="false" ht="15" hidden="false" customHeight="false" outlineLevel="0" collapsed="false">
      <c r="A4278" s="0" t="n">
        <v>3494</v>
      </c>
      <c r="B4278" s="15" t="n">
        <v>46174</v>
      </c>
      <c r="C4278" s="0" t="n">
        <v>1</v>
      </c>
      <c r="D4278" s="16" t="n">
        <v>1608</v>
      </c>
      <c r="E4278" s="16" t="n">
        <v>2</v>
      </c>
      <c r="F4278" s="16" t="n">
        <v>7</v>
      </c>
      <c r="G4278" s="16" t="n">
        <v>95</v>
      </c>
      <c r="H4278" s="16" t="n">
        <v>1</v>
      </c>
    </row>
    <row r="4279" customFormat="false" ht="15" hidden="false" customHeight="false" outlineLevel="0" collapsed="false">
      <c r="A4279" s="0" t="n">
        <v>3496</v>
      </c>
      <c r="B4279" s="15" t="n">
        <v>45078</v>
      </c>
      <c r="C4279" s="0" t="n">
        <v>1</v>
      </c>
      <c r="D4279" s="16" t="n">
        <v>7482</v>
      </c>
      <c r="E4279" s="16" t="n">
        <v>0</v>
      </c>
      <c r="F4279" s="16" t="n">
        <v>97</v>
      </c>
      <c r="G4279" s="16" t="n">
        <v>282</v>
      </c>
      <c r="H4279" s="16" t="n">
        <v>0</v>
      </c>
    </row>
    <row r="4280" customFormat="false" ht="15" hidden="false" customHeight="false" outlineLevel="0" collapsed="false">
      <c r="A4280" s="0" t="n">
        <v>3496</v>
      </c>
      <c r="B4280" s="15" t="n">
        <v>45170</v>
      </c>
      <c r="C4280" s="0" t="n">
        <v>1</v>
      </c>
      <c r="D4280" s="16" t="n">
        <v>7539</v>
      </c>
      <c r="E4280" s="16" t="n">
        <v>0</v>
      </c>
      <c r="F4280" s="16" t="n">
        <v>99</v>
      </c>
      <c r="G4280" s="16" t="n">
        <v>343</v>
      </c>
      <c r="H4280" s="16" t="n">
        <v>0</v>
      </c>
    </row>
    <row r="4281" customFormat="false" ht="15" hidden="false" customHeight="false" outlineLevel="0" collapsed="false">
      <c r="A4281" s="0" t="n">
        <v>3496</v>
      </c>
      <c r="B4281" s="15" t="n">
        <v>45261</v>
      </c>
      <c r="C4281" s="0" t="n">
        <v>1</v>
      </c>
      <c r="D4281" s="16" t="n">
        <v>7512</v>
      </c>
      <c r="E4281" s="16" t="n">
        <v>1</v>
      </c>
      <c r="F4281" s="16" t="n">
        <v>94</v>
      </c>
      <c r="G4281" s="16" t="n">
        <v>401</v>
      </c>
      <c r="H4281" s="16" t="n">
        <v>1</v>
      </c>
    </row>
    <row r="4282" customFormat="false" ht="15" hidden="false" customHeight="false" outlineLevel="0" collapsed="false">
      <c r="A4282" s="0" t="n">
        <v>3496</v>
      </c>
      <c r="B4282" s="15" t="n">
        <v>45352</v>
      </c>
      <c r="C4282" s="0" t="n">
        <v>1</v>
      </c>
      <c r="D4282" s="16" t="n">
        <v>7547</v>
      </c>
      <c r="E4282" s="16" t="n">
        <v>4</v>
      </c>
      <c r="F4282" s="16" t="n">
        <v>94</v>
      </c>
      <c r="G4282" s="16" t="n">
        <v>245</v>
      </c>
      <c r="H4282" s="16" t="n">
        <v>4</v>
      </c>
    </row>
    <row r="4283" customFormat="false" ht="15" hidden="false" customHeight="false" outlineLevel="0" collapsed="false">
      <c r="A4283" s="0" t="n">
        <v>3496</v>
      </c>
      <c r="B4283" s="15" t="n">
        <v>45444</v>
      </c>
      <c r="C4283" s="0" t="n">
        <v>1</v>
      </c>
      <c r="D4283" s="16" t="n">
        <v>7546</v>
      </c>
      <c r="E4283" s="16" t="n">
        <v>5</v>
      </c>
      <c r="F4283" s="16" t="n">
        <v>90</v>
      </c>
      <c r="G4283" s="16" t="n">
        <v>304</v>
      </c>
      <c r="H4283" s="16" t="n">
        <v>5</v>
      </c>
    </row>
    <row r="4284" customFormat="false" ht="15" hidden="false" customHeight="false" outlineLevel="0" collapsed="false">
      <c r="A4284" s="0" t="n">
        <v>3496</v>
      </c>
      <c r="B4284" s="15" t="n">
        <v>45536</v>
      </c>
      <c r="C4284" s="0" t="n">
        <v>1</v>
      </c>
      <c r="D4284" s="16" t="n">
        <v>7584</v>
      </c>
      <c r="E4284" s="16" t="n">
        <v>5</v>
      </c>
      <c r="F4284" s="16" t="n">
        <v>89</v>
      </c>
      <c r="G4284" s="16" t="n">
        <v>370</v>
      </c>
      <c r="H4284" s="16" t="n">
        <v>5</v>
      </c>
    </row>
    <row r="4285" customFormat="false" ht="15" hidden="false" customHeight="false" outlineLevel="0" collapsed="false">
      <c r="A4285" s="0" t="n">
        <v>3496</v>
      </c>
      <c r="B4285" s="15" t="n">
        <v>45627</v>
      </c>
      <c r="C4285" s="0" t="n">
        <v>1</v>
      </c>
      <c r="D4285" s="16" t="n">
        <v>7598</v>
      </c>
      <c r="E4285" s="16" t="n">
        <v>5</v>
      </c>
      <c r="F4285" s="16" t="n">
        <v>88</v>
      </c>
      <c r="G4285" s="16" t="n">
        <v>431</v>
      </c>
      <c r="H4285" s="16" t="n">
        <v>5</v>
      </c>
    </row>
    <row r="4286" customFormat="false" ht="15" hidden="false" customHeight="false" outlineLevel="0" collapsed="false">
      <c r="A4286" s="0" t="n">
        <v>3496</v>
      </c>
      <c r="B4286" s="15" t="n">
        <v>45717</v>
      </c>
      <c r="C4286" s="0" t="n">
        <v>1</v>
      </c>
      <c r="D4286" s="16" t="n">
        <v>7571</v>
      </c>
      <c r="E4286" s="16" t="n">
        <v>6</v>
      </c>
      <c r="F4286" s="16" t="n">
        <v>90</v>
      </c>
      <c r="G4286" s="16" t="n">
        <v>228</v>
      </c>
      <c r="H4286" s="16" t="n">
        <v>2</v>
      </c>
    </row>
    <row r="4287" customFormat="false" ht="15" hidden="false" customHeight="false" outlineLevel="0" collapsed="false">
      <c r="A4287" s="0" t="n">
        <v>3496</v>
      </c>
      <c r="B4287" s="15" t="n">
        <v>45809</v>
      </c>
      <c r="C4287" s="0" t="n">
        <v>1</v>
      </c>
      <c r="D4287" s="16" t="n">
        <v>7585</v>
      </c>
      <c r="E4287" s="16" t="n">
        <v>6</v>
      </c>
      <c r="F4287" s="16" t="n">
        <v>91</v>
      </c>
      <c r="G4287" s="16" t="n">
        <v>290</v>
      </c>
      <c r="H4287" s="16" t="n">
        <v>2</v>
      </c>
    </row>
    <row r="4288" customFormat="false" ht="15" hidden="false" customHeight="false" outlineLevel="0" collapsed="false">
      <c r="A4288" s="0" t="n">
        <v>3496</v>
      </c>
      <c r="B4288" s="15" t="n">
        <v>45901</v>
      </c>
      <c r="C4288" s="0" t="n">
        <v>1</v>
      </c>
      <c r="D4288" s="16" t="n">
        <v>7577</v>
      </c>
      <c r="E4288" s="16" t="n">
        <v>7</v>
      </c>
      <c r="F4288" s="16" t="n">
        <v>102</v>
      </c>
      <c r="G4288" s="16" t="n">
        <v>351</v>
      </c>
      <c r="H4288" s="16" t="n">
        <v>5</v>
      </c>
    </row>
    <row r="4289" customFormat="false" ht="15" hidden="false" customHeight="false" outlineLevel="0" collapsed="false">
      <c r="A4289" s="0" t="n">
        <v>3496</v>
      </c>
      <c r="B4289" s="15" t="n">
        <v>45992</v>
      </c>
      <c r="C4289" s="0" t="n">
        <v>1</v>
      </c>
      <c r="D4289" s="16" t="n">
        <v>7612</v>
      </c>
      <c r="E4289" s="16" t="n">
        <v>8</v>
      </c>
      <c r="F4289" s="16" t="n">
        <v>99</v>
      </c>
      <c r="G4289" s="16" t="n">
        <v>406</v>
      </c>
      <c r="H4289" s="16" t="n">
        <v>6</v>
      </c>
    </row>
    <row r="4290" customFormat="false" ht="15" hidden="false" customHeight="false" outlineLevel="0" collapsed="false">
      <c r="A4290" s="0" t="n">
        <v>3496</v>
      </c>
      <c r="B4290" s="15" t="n">
        <v>46082</v>
      </c>
      <c r="C4290" s="0" t="n">
        <v>1</v>
      </c>
      <c r="D4290" s="16" t="n">
        <v>7660</v>
      </c>
      <c r="E4290" s="16" t="n">
        <v>12</v>
      </c>
      <c r="F4290" s="16" t="n">
        <v>99</v>
      </c>
      <c r="G4290" s="16" t="n">
        <v>225</v>
      </c>
      <c r="H4290" s="16" t="n">
        <v>6</v>
      </c>
    </row>
    <row r="4291" customFormat="false" ht="15" hidden="false" customHeight="false" outlineLevel="0" collapsed="false">
      <c r="A4291" s="0" t="n">
        <v>3496</v>
      </c>
      <c r="B4291" s="15" t="n">
        <v>46174</v>
      </c>
      <c r="C4291" s="0" t="n">
        <v>1</v>
      </c>
      <c r="D4291" s="16" t="n">
        <v>7631</v>
      </c>
      <c r="E4291" s="16" t="n">
        <v>14</v>
      </c>
      <c r="F4291" s="16" t="n">
        <v>104</v>
      </c>
      <c r="G4291" s="16" t="n">
        <v>277</v>
      </c>
      <c r="H4291" s="16" t="n">
        <v>8</v>
      </c>
    </row>
    <row r="4292" customFormat="false" ht="15" hidden="false" customHeight="false" outlineLevel="0" collapsed="false">
      <c r="A4292" s="0" t="n">
        <v>3498</v>
      </c>
      <c r="B4292" s="15" t="n">
        <v>45078</v>
      </c>
      <c r="C4292" s="0" t="n">
        <v>2</v>
      </c>
      <c r="D4292" s="16" t="n">
        <v>6788</v>
      </c>
      <c r="E4292" s="16" t="n">
        <v>5</v>
      </c>
      <c r="F4292" s="16" t="n">
        <v>72</v>
      </c>
      <c r="G4292" s="16" t="n">
        <v>424</v>
      </c>
      <c r="H4292" s="16" t="n">
        <v>4</v>
      </c>
    </row>
    <row r="4293" customFormat="false" ht="15" hidden="false" customHeight="false" outlineLevel="0" collapsed="false">
      <c r="A4293" s="0" t="n">
        <v>3498</v>
      </c>
      <c r="B4293" s="15" t="n">
        <v>45170</v>
      </c>
      <c r="C4293" s="0" t="n">
        <v>2</v>
      </c>
      <c r="D4293" s="16" t="n">
        <v>6810</v>
      </c>
      <c r="E4293" s="16" t="n">
        <v>5</v>
      </c>
      <c r="F4293" s="16" t="n">
        <v>71</v>
      </c>
      <c r="G4293" s="16" t="n">
        <v>488</v>
      </c>
      <c r="H4293" s="16" t="n">
        <v>4</v>
      </c>
    </row>
    <row r="4294" customFormat="false" ht="15" hidden="false" customHeight="false" outlineLevel="0" collapsed="false">
      <c r="A4294" s="0" t="n">
        <v>3498</v>
      </c>
      <c r="B4294" s="15" t="n">
        <v>45261</v>
      </c>
      <c r="C4294" s="0" t="n">
        <v>2</v>
      </c>
      <c r="D4294" s="16" t="n">
        <v>6830</v>
      </c>
      <c r="E4294" s="16" t="n">
        <v>6</v>
      </c>
      <c r="F4294" s="16" t="n">
        <v>70</v>
      </c>
      <c r="G4294" s="16" t="n">
        <v>557</v>
      </c>
      <c r="H4294" s="16" t="n">
        <v>5</v>
      </c>
    </row>
    <row r="4295" customFormat="false" ht="15" hidden="false" customHeight="false" outlineLevel="0" collapsed="false">
      <c r="A4295" s="0" t="n">
        <v>3498</v>
      </c>
      <c r="B4295" s="15" t="n">
        <v>45352</v>
      </c>
      <c r="C4295" s="0" t="n">
        <v>2</v>
      </c>
      <c r="D4295" s="16" t="n">
        <v>6854</v>
      </c>
      <c r="E4295" s="16" t="n">
        <v>7</v>
      </c>
      <c r="F4295" s="16" t="n">
        <v>71</v>
      </c>
      <c r="G4295" s="16" t="n">
        <v>338</v>
      </c>
      <c r="H4295" s="16" t="n">
        <v>5</v>
      </c>
    </row>
    <row r="4296" customFormat="false" ht="15" hidden="false" customHeight="false" outlineLevel="0" collapsed="false">
      <c r="A4296" s="0" t="n">
        <v>3498</v>
      </c>
      <c r="B4296" s="15" t="n">
        <v>45444</v>
      </c>
      <c r="C4296" s="0" t="n">
        <v>2</v>
      </c>
      <c r="D4296" s="16" t="n">
        <v>6947</v>
      </c>
      <c r="E4296" s="16" t="n">
        <v>9</v>
      </c>
      <c r="F4296" s="16" t="n">
        <v>73</v>
      </c>
      <c r="G4296" s="16" t="n">
        <v>437</v>
      </c>
      <c r="H4296" s="16" t="n">
        <v>7</v>
      </c>
    </row>
    <row r="4297" customFormat="false" ht="15" hidden="false" customHeight="false" outlineLevel="0" collapsed="false">
      <c r="A4297" s="0" t="n">
        <v>3498</v>
      </c>
      <c r="B4297" s="15" t="n">
        <v>45536</v>
      </c>
      <c r="C4297" s="0" t="n">
        <v>2</v>
      </c>
      <c r="D4297" s="16" t="n">
        <v>6982</v>
      </c>
      <c r="E4297" s="16" t="n">
        <v>9</v>
      </c>
      <c r="F4297" s="16" t="n">
        <v>73</v>
      </c>
      <c r="G4297" s="16" t="n">
        <v>508</v>
      </c>
      <c r="H4297" s="16" t="n">
        <v>7</v>
      </c>
    </row>
    <row r="4298" customFormat="false" ht="15" hidden="false" customHeight="false" outlineLevel="0" collapsed="false">
      <c r="A4298" s="0" t="n">
        <v>3498</v>
      </c>
      <c r="B4298" s="15" t="n">
        <v>45627</v>
      </c>
      <c r="C4298" s="0" t="n">
        <v>2</v>
      </c>
      <c r="D4298" s="16" t="n">
        <v>7025</v>
      </c>
      <c r="E4298" s="16" t="n">
        <v>10</v>
      </c>
      <c r="F4298" s="16" t="n">
        <v>72</v>
      </c>
      <c r="G4298" s="16" t="n">
        <v>596</v>
      </c>
      <c r="H4298" s="16" t="n">
        <v>8</v>
      </c>
    </row>
    <row r="4299" customFormat="false" ht="15" hidden="false" customHeight="false" outlineLevel="0" collapsed="false">
      <c r="A4299" s="0" t="n">
        <v>3498</v>
      </c>
      <c r="B4299" s="15" t="n">
        <v>45717</v>
      </c>
      <c r="C4299" s="0" t="n">
        <v>2</v>
      </c>
      <c r="D4299" s="16" t="n">
        <v>7031</v>
      </c>
      <c r="E4299" s="16" t="n">
        <v>11</v>
      </c>
      <c r="F4299" s="16" t="n">
        <v>71</v>
      </c>
      <c r="G4299" s="16" t="n">
        <v>310</v>
      </c>
      <c r="H4299" s="16" t="n">
        <v>4</v>
      </c>
    </row>
    <row r="4300" customFormat="false" ht="15" hidden="false" customHeight="false" outlineLevel="0" collapsed="false">
      <c r="A4300" s="0" t="n">
        <v>3498</v>
      </c>
      <c r="B4300" s="15" t="n">
        <v>45809</v>
      </c>
      <c r="C4300" s="0" t="n">
        <v>2</v>
      </c>
      <c r="D4300" s="16" t="n">
        <v>7148</v>
      </c>
      <c r="E4300" s="16" t="n">
        <v>12</v>
      </c>
      <c r="F4300" s="16" t="n">
        <v>74</v>
      </c>
      <c r="G4300" s="16" t="n">
        <v>401</v>
      </c>
      <c r="H4300" s="16" t="n">
        <v>5</v>
      </c>
    </row>
    <row r="4301" customFormat="false" ht="15" hidden="false" customHeight="false" outlineLevel="0" collapsed="false">
      <c r="A4301" s="0" t="n">
        <v>3498</v>
      </c>
      <c r="B4301" s="15" t="n">
        <v>45901</v>
      </c>
      <c r="C4301" s="0" t="n">
        <v>2</v>
      </c>
      <c r="D4301" s="16" t="n">
        <v>7203</v>
      </c>
      <c r="E4301" s="16" t="n">
        <v>15</v>
      </c>
      <c r="F4301" s="16" t="n">
        <v>74</v>
      </c>
      <c r="G4301" s="16" t="n">
        <v>474</v>
      </c>
      <c r="H4301" s="16" t="n">
        <v>8</v>
      </c>
    </row>
    <row r="4302" customFormat="false" ht="15" hidden="false" customHeight="false" outlineLevel="0" collapsed="false">
      <c r="A4302" s="0" t="n">
        <v>3498</v>
      </c>
      <c r="B4302" s="15" t="n">
        <v>45992</v>
      </c>
      <c r="C4302" s="0" t="n">
        <v>2</v>
      </c>
      <c r="D4302" s="16" t="n">
        <v>7259</v>
      </c>
      <c r="E4302" s="16" t="n">
        <v>17</v>
      </c>
      <c r="F4302" s="16" t="n">
        <v>78</v>
      </c>
      <c r="G4302" s="16" t="n">
        <v>549</v>
      </c>
      <c r="H4302" s="16" t="n">
        <v>10</v>
      </c>
    </row>
    <row r="4303" customFormat="false" ht="15" hidden="false" customHeight="false" outlineLevel="0" collapsed="false">
      <c r="A4303" s="0" t="n">
        <v>3498</v>
      </c>
      <c r="B4303" s="15" t="n">
        <v>46082</v>
      </c>
      <c r="C4303" s="0" t="n">
        <v>2</v>
      </c>
      <c r="D4303" s="16" t="n">
        <v>7280</v>
      </c>
      <c r="E4303" s="16" t="n">
        <v>19</v>
      </c>
      <c r="F4303" s="16" t="n">
        <v>86</v>
      </c>
      <c r="G4303" s="16" t="n">
        <v>302</v>
      </c>
      <c r="H4303" s="16" t="n">
        <v>8</v>
      </c>
    </row>
    <row r="4304" customFormat="false" ht="15" hidden="false" customHeight="false" outlineLevel="0" collapsed="false">
      <c r="A4304" s="0" t="n">
        <v>3498</v>
      </c>
      <c r="B4304" s="15" t="n">
        <v>46174</v>
      </c>
      <c r="C4304" s="0" t="n">
        <v>2</v>
      </c>
      <c r="D4304" s="16" t="n">
        <v>7337</v>
      </c>
      <c r="E4304" s="16" t="n">
        <v>18</v>
      </c>
      <c r="F4304" s="16" t="n">
        <v>92</v>
      </c>
      <c r="G4304" s="16" t="n">
        <v>379</v>
      </c>
      <c r="H4304" s="16" t="n">
        <v>9</v>
      </c>
    </row>
    <row r="4305" customFormat="false" ht="15" hidden="false" customHeight="false" outlineLevel="0" collapsed="false">
      <c r="A4305" s="0" t="n">
        <v>3500</v>
      </c>
      <c r="B4305" s="15" t="n">
        <v>45078</v>
      </c>
      <c r="C4305" s="0" t="n">
        <v>1</v>
      </c>
      <c r="D4305" s="16" t="n">
        <v>31858</v>
      </c>
      <c r="E4305" s="16" t="n">
        <v>48</v>
      </c>
      <c r="F4305" s="16" t="n">
        <v>309</v>
      </c>
      <c r="G4305" s="16" t="n">
        <v>1916</v>
      </c>
      <c r="H4305" s="16" t="n">
        <v>25</v>
      </c>
    </row>
    <row r="4306" customFormat="false" ht="15" hidden="false" customHeight="false" outlineLevel="0" collapsed="false">
      <c r="A4306" s="0" t="n">
        <v>3500</v>
      </c>
      <c r="B4306" s="15" t="n">
        <v>45170</v>
      </c>
      <c r="C4306" s="0" t="n">
        <v>1</v>
      </c>
      <c r="D4306" s="16" t="n">
        <v>32070</v>
      </c>
      <c r="E4306" s="16" t="n">
        <v>60</v>
      </c>
      <c r="F4306" s="16" t="n">
        <v>308</v>
      </c>
      <c r="G4306" s="16" t="n">
        <v>2325</v>
      </c>
      <c r="H4306" s="16" t="n">
        <v>37</v>
      </c>
    </row>
    <row r="4307" customFormat="false" ht="15" hidden="false" customHeight="false" outlineLevel="0" collapsed="false">
      <c r="A4307" s="0" t="n">
        <v>3500</v>
      </c>
      <c r="B4307" s="15" t="n">
        <v>45261</v>
      </c>
      <c r="C4307" s="0" t="n">
        <v>1</v>
      </c>
      <c r="D4307" s="16" t="n">
        <v>31993</v>
      </c>
      <c r="E4307" s="16" t="n">
        <v>63</v>
      </c>
      <c r="F4307" s="16" t="n">
        <v>307</v>
      </c>
      <c r="G4307" s="16" t="n">
        <v>2742</v>
      </c>
      <c r="H4307" s="16" t="n">
        <v>41</v>
      </c>
    </row>
    <row r="4308" customFormat="false" ht="15" hidden="false" customHeight="false" outlineLevel="0" collapsed="false">
      <c r="A4308" s="0" t="n">
        <v>3500</v>
      </c>
      <c r="B4308" s="15" t="n">
        <v>45352</v>
      </c>
      <c r="C4308" s="0" t="n">
        <v>1</v>
      </c>
      <c r="D4308" s="16" t="n">
        <v>32333</v>
      </c>
      <c r="E4308" s="16" t="n">
        <v>72</v>
      </c>
      <c r="F4308" s="16" t="n">
        <v>302</v>
      </c>
      <c r="G4308" s="16" t="n">
        <v>1829</v>
      </c>
      <c r="H4308" s="16" t="n">
        <v>35</v>
      </c>
    </row>
    <row r="4309" customFormat="false" ht="15" hidden="false" customHeight="false" outlineLevel="0" collapsed="false">
      <c r="A4309" s="0" t="n">
        <v>3500</v>
      </c>
      <c r="B4309" s="15" t="n">
        <v>45444</v>
      </c>
      <c r="C4309" s="0" t="n">
        <v>1</v>
      </c>
      <c r="D4309" s="16" t="n">
        <v>32500</v>
      </c>
      <c r="E4309" s="16" t="n">
        <v>75</v>
      </c>
      <c r="F4309" s="16" t="n">
        <v>308</v>
      </c>
      <c r="G4309" s="16" t="n">
        <v>2247</v>
      </c>
      <c r="H4309" s="16" t="n">
        <v>39</v>
      </c>
    </row>
    <row r="4310" customFormat="false" ht="15" hidden="false" customHeight="false" outlineLevel="0" collapsed="false">
      <c r="A4310" s="0" t="n">
        <v>3500</v>
      </c>
      <c r="B4310" s="15" t="n">
        <v>45536</v>
      </c>
      <c r="C4310" s="0" t="n">
        <v>1</v>
      </c>
      <c r="D4310" s="16" t="n">
        <v>32697</v>
      </c>
      <c r="E4310" s="16" t="n">
        <v>83</v>
      </c>
      <c r="F4310" s="16" t="n">
        <v>322</v>
      </c>
      <c r="G4310" s="16" t="n">
        <v>2638</v>
      </c>
      <c r="H4310" s="16" t="n">
        <v>48</v>
      </c>
    </row>
    <row r="4311" customFormat="false" ht="15" hidden="false" customHeight="false" outlineLevel="0" collapsed="false">
      <c r="A4311" s="0" t="n">
        <v>3500</v>
      </c>
      <c r="B4311" s="15" t="n">
        <v>45627</v>
      </c>
      <c r="C4311" s="0" t="n">
        <v>1</v>
      </c>
      <c r="D4311" s="16" t="n">
        <v>32739</v>
      </c>
      <c r="E4311" s="16" t="n">
        <v>89</v>
      </c>
      <c r="F4311" s="16" t="n">
        <v>325</v>
      </c>
      <c r="G4311" s="16" t="n">
        <v>2971</v>
      </c>
      <c r="H4311" s="16" t="n">
        <v>52</v>
      </c>
    </row>
    <row r="4312" customFormat="false" ht="15" hidden="false" customHeight="false" outlineLevel="0" collapsed="false">
      <c r="A4312" s="0" t="n">
        <v>3500</v>
      </c>
      <c r="B4312" s="15" t="n">
        <v>45717</v>
      </c>
      <c r="C4312" s="0" t="n">
        <v>1</v>
      </c>
      <c r="D4312" s="16" t="n">
        <v>32955</v>
      </c>
      <c r="E4312" s="16" t="n">
        <v>97</v>
      </c>
      <c r="F4312" s="16" t="n">
        <v>334</v>
      </c>
      <c r="G4312" s="16" t="n">
        <v>1595</v>
      </c>
      <c r="H4312" s="16" t="n">
        <v>27</v>
      </c>
    </row>
    <row r="4313" customFormat="false" ht="15" hidden="false" customHeight="false" outlineLevel="0" collapsed="false">
      <c r="A4313" s="0" t="n">
        <v>3500</v>
      </c>
      <c r="B4313" s="15" t="n">
        <v>45809</v>
      </c>
      <c r="C4313" s="0" t="n">
        <v>1</v>
      </c>
      <c r="D4313" s="16" t="n">
        <v>33163</v>
      </c>
      <c r="E4313" s="16" t="n">
        <v>104</v>
      </c>
      <c r="F4313" s="16" t="n">
        <v>361</v>
      </c>
      <c r="G4313" s="16" t="n">
        <v>1999</v>
      </c>
      <c r="H4313" s="16" t="n">
        <v>34</v>
      </c>
    </row>
    <row r="4314" customFormat="false" ht="15" hidden="false" customHeight="false" outlineLevel="0" collapsed="false">
      <c r="A4314" s="0" t="n">
        <v>3500</v>
      </c>
      <c r="B4314" s="15" t="n">
        <v>45901</v>
      </c>
      <c r="C4314" s="0" t="n">
        <v>1</v>
      </c>
      <c r="D4314" s="16" t="n">
        <v>33344</v>
      </c>
      <c r="E4314" s="16" t="n">
        <v>120</v>
      </c>
      <c r="F4314" s="16" t="n">
        <v>355</v>
      </c>
      <c r="G4314" s="16" t="n">
        <v>2390</v>
      </c>
      <c r="H4314" s="16" t="n">
        <v>46</v>
      </c>
    </row>
    <row r="4315" customFormat="false" ht="15" hidden="false" customHeight="false" outlineLevel="0" collapsed="false">
      <c r="A4315" s="0" t="n">
        <v>3500</v>
      </c>
      <c r="B4315" s="15" t="n">
        <v>45992</v>
      </c>
      <c r="C4315" s="0" t="n">
        <v>1</v>
      </c>
      <c r="D4315" s="16" t="n">
        <v>33278</v>
      </c>
      <c r="E4315" s="16" t="n">
        <v>124</v>
      </c>
      <c r="F4315" s="16" t="n">
        <v>370</v>
      </c>
      <c r="G4315" s="16" t="n">
        <v>2758</v>
      </c>
      <c r="H4315" s="16" t="n">
        <v>53</v>
      </c>
    </row>
    <row r="4316" customFormat="false" ht="15" hidden="false" customHeight="false" outlineLevel="0" collapsed="false">
      <c r="A4316" s="0" t="n">
        <v>3500</v>
      </c>
      <c r="B4316" s="15" t="n">
        <v>46082</v>
      </c>
      <c r="C4316" s="0" t="n">
        <v>1</v>
      </c>
      <c r="D4316" s="16" t="n">
        <v>33282</v>
      </c>
      <c r="E4316" s="16" t="n">
        <v>133</v>
      </c>
      <c r="F4316" s="16" t="n">
        <v>395</v>
      </c>
      <c r="G4316" s="16" t="n">
        <v>1579</v>
      </c>
      <c r="H4316" s="16" t="n">
        <v>43</v>
      </c>
    </row>
    <row r="4317" customFormat="false" ht="15" hidden="false" customHeight="false" outlineLevel="0" collapsed="false">
      <c r="A4317" s="0" t="n">
        <v>3500</v>
      </c>
      <c r="B4317" s="15" t="n">
        <v>46174</v>
      </c>
      <c r="C4317" s="0" t="n">
        <v>1</v>
      </c>
      <c r="D4317" s="16" t="n">
        <v>33231</v>
      </c>
      <c r="E4317" s="16" t="n">
        <v>159</v>
      </c>
      <c r="F4317" s="16" t="n">
        <v>465</v>
      </c>
      <c r="G4317" s="16" t="n">
        <v>1976</v>
      </c>
      <c r="H4317" s="16" t="n">
        <v>72</v>
      </c>
    </row>
    <row r="4318" customFormat="false" ht="15" hidden="false" customHeight="false" outlineLevel="0" collapsed="false">
      <c r="A4318" s="0" t="n">
        <v>3501</v>
      </c>
      <c r="B4318" s="15" t="n">
        <v>45078</v>
      </c>
      <c r="C4318" s="0" t="n">
        <v>3</v>
      </c>
      <c r="D4318" s="16" t="n">
        <v>3513</v>
      </c>
      <c r="E4318" s="16" t="n">
        <v>2</v>
      </c>
      <c r="F4318" s="16" t="n">
        <v>39</v>
      </c>
      <c r="G4318" s="16" t="n">
        <v>406</v>
      </c>
      <c r="H4318" s="16" t="n">
        <v>0</v>
      </c>
    </row>
    <row r="4319" customFormat="false" ht="15" hidden="false" customHeight="false" outlineLevel="0" collapsed="false">
      <c r="A4319" s="0" t="n">
        <v>3501</v>
      </c>
      <c r="B4319" s="15" t="n">
        <v>45170</v>
      </c>
      <c r="C4319" s="0" t="n">
        <v>3</v>
      </c>
      <c r="D4319" s="16" t="n">
        <v>3517</v>
      </c>
      <c r="E4319" s="16" t="n">
        <v>3</v>
      </c>
      <c r="F4319" s="16" t="n">
        <v>40</v>
      </c>
      <c r="G4319" s="16" t="n">
        <v>472</v>
      </c>
      <c r="H4319" s="16" t="n">
        <v>1</v>
      </c>
    </row>
    <row r="4320" customFormat="false" ht="15" hidden="false" customHeight="false" outlineLevel="0" collapsed="false">
      <c r="A4320" s="0" t="n">
        <v>3501</v>
      </c>
      <c r="B4320" s="15" t="n">
        <v>45261</v>
      </c>
      <c r="C4320" s="0" t="n">
        <v>3</v>
      </c>
      <c r="D4320" s="16" t="n">
        <v>3512</v>
      </c>
      <c r="E4320" s="16" t="n">
        <v>5</v>
      </c>
      <c r="F4320" s="16" t="n">
        <v>39</v>
      </c>
      <c r="G4320" s="16" t="n">
        <v>531</v>
      </c>
      <c r="H4320" s="16" t="n">
        <v>3</v>
      </c>
    </row>
    <row r="4321" customFormat="false" ht="15" hidden="false" customHeight="false" outlineLevel="0" collapsed="false">
      <c r="A4321" s="0" t="n">
        <v>3501</v>
      </c>
      <c r="B4321" s="15" t="n">
        <v>45352</v>
      </c>
      <c r="C4321" s="0" t="n">
        <v>3</v>
      </c>
      <c r="D4321" s="16" t="n">
        <v>3555</v>
      </c>
      <c r="E4321" s="16" t="n">
        <v>7</v>
      </c>
      <c r="F4321" s="16" t="n">
        <v>37</v>
      </c>
      <c r="G4321" s="16" t="n">
        <v>317</v>
      </c>
      <c r="H4321" s="16" t="n">
        <v>5</v>
      </c>
    </row>
    <row r="4322" customFormat="false" ht="15" hidden="false" customHeight="false" outlineLevel="0" collapsed="false">
      <c r="A4322" s="0" t="n">
        <v>3501</v>
      </c>
      <c r="B4322" s="15" t="n">
        <v>45444</v>
      </c>
      <c r="C4322" s="0" t="n">
        <v>3</v>
      </c>
      <c r="D4322" s="16" t="n">
        <v>3576</v>
      </c>
      <c r="E4322" s="16" t="n">
        <v>8</v>
      </c>
      <c r="F4322" s="16" t="n">
        <v>38</v>
      </c>
      <c r="G4322" s="16" t="n">
        <v>406</v>
      </c>
      <c r="H4322" s="16" t="n">
        <v>5</v>
      </c>
    </row>
    <row r="4323" customFormat="false" ht="15" hidden="false" customHeight="false" outlineLevel="0" collapsed="false">
      <c r="A4323" s="0" t="n">
        <v>3501</v>
      </c>
      <c r="B4323" s="15" t="n">
        <v>45536</v>
      </c>
      <c r="C4323" s="0" t="n">
        <v>3</v>
      </c>
      <c r="D4323" s="16" t="n">
        <v>3567</v>
      </c>
      <c r="E4323" s="16" t="n">
        <v>8</v>
      </c>
      <c r="F4323" s="16" t="n">
        <v>47</v>
      </c>
      <c r="G4323" s="16" t="n">
        <v>463</v>
      </c>
      <c r="H4323" s="16" t="n">
        <v>5</v>
      </c>
    </row>
    <row r="4324" customFormat="false" ht="15" hidden="false" customHeight="false" outlineLevel="0" collapsed="false">
      <c r="A4324" s="0" t="n">
        <v>3501</v>
      </c>
      <c r="B4324" s="15" t="n">
        <v>45627</v>
      </c>
      <c r="C4324" s="0" t="n">
        <v>3</v>
      </c>
      <c r="D4324" s="16" t="n">
        <v>3507</v>
      </c>
      <c r="E4324" s="16" t="n">
        <v>8</v>
      </c>
      <c r="F4324" s="16" t="n">
        <v>47</v>
      </c>
      <c r="G4324" s="16" t="n">
        <v>508</v>
      </c>
      <c r="H4324" s="16" t="n">
        <v>5</v>
      </c>
    </row>
    <row r="4325" customFormat="false" ht="15" hidden="false" customHeight="false" outlineLevel="0" collapsed="false">
      <c r="A4325" s="0" t="n">
        <v>3501</v>
      </c>
      <c r="B4325" s="15" t="n">
        <v>45717</v>
      </c>
      <c r="C4325" s="0" t="n">
        <v>3</v>
      </c>
      <c r="D4325" s="16" t="n">
        <v>3517</v>
      </c>
      <c r="E4325" s="16" t="n">
        <v>8</v>
      </c>
      <c r="F4325" s="16" t="n">
        <v>49</v>
      </c>
      <c r="G4325" s="16" t="n">
        <v>294</v>
      </c>
      <c r="H4325" s="16" t="n">
        <v>0</v>
      </c>
    </row>
    <row r="4326" customFormat="false" ht="15" hidden="false" customHeight="false" outlineLevel="0" collapsed="false">
      <c r="A4326" s="0" t="n">
        <v>3501</v>
      </c>
      <c r="B4326" s="15" t="n">
        <v>45809</v>
      </c>
      <c r="C4326" s="0" t="n">
        <v>3</v>
      </c>
      <c r="D4326" s="16" t="n">
        <v>3526</v>
      </c>
      <c r="E4326" s="16" t="n">
        <v>8</v>
      </c>
      <c r="F4326" s="16" t="n">
        <v>50</v>
      </c>
      <c r="G4326" s="16" t="n">
        <v>368</v>
      </c>
      <c r="H4326" s="16" t="n">
        <v>0</v>
      </c>
    </row>
    <row r="4327" customFormat="false" ht="15" hidden="false" customHeight="false" outlineLevel="0" collapsed="false">
      <c r="A4327" s="0" t="n">
        <v>3501</v>
      </c>
      <c r="B4327" s="15" t="n">
        <v>45901</v>
      </c>
      <c r="C4327" s="0" t="n">
        <v>3</v>
      </c>
      <c r="D4327" s="16" t="n">
        <v>3512</v>
      </c>
      <c r="E4327" s="16" t="n">
        <v>8</v>
      </c>
      <c r="F4327" s="16" t="n">
        <v>51</v>
      </c>
      <c r="G4327" s="16" t="n">
        <v>445</v>
      </c>
      <c r="H4327" s="16" t="n">
        <v>0</v>
      </c>
    </row>
    <row r="4328" customFormat="false" ht="15" hidden="false" customHeight="false" outlineLevel="0" collapsed="false">
      <c r="A4328" s="0" t="n">
        <v>3501</v>
      </c>
      <c r="B4328" s="15" t="n">
        <v>45992</v>
      </c>
      <c r="C4328" s="0" t="n">
        <v>3</v>
      </c>
      <c r="D4328" s="16" t="n">
        <v>3531</v>
      </c>
      <c r="E4328" s="16" t="n">
        <v>9</v>
      </c>
      <c r="F4328" s="16" t="n">
        <v>49</v>
      </c>
      <c r="G4328" s="16" t="n">
        <v>517</v>
      </c>
      <c r="H4328" s="16" t="n">
        <v>1</v>
      </c>
    </row>
    <row r="4329" customFormat="false" ht="15" hidden="false" customHeight="false" outlineLevel="0" collapsed="false">
      <c r="A4329" s="0" t="n">
        <v>3501</v>
      </c>
      <c r="B4329" s="15" t="n">
        <v>46082</v>
      </c>
      <c r="C4329" s="0" t="n">
        <v>3</v>
      </c>
      <c r="D4329" s="16" t="n">
        <v>3474</v>
      </c>
      <c r="E4329" s="16" t="n">
        <v>12</v>
      </c>
      <c r="F4329" s="16" t="n">
        <v>58</v>
      </c>
      <c r="G4329" s="16" t="n">
        <v>292</v>
      </c>
      <c r="H4329" s="16" t="n">
        <v>4</v>
      </c>
    </row>
    <row r="4330" customFormat="false" ht="15" hidden="false" customHeight="false" outlineLevel="0" collapsed="false">
      <c r="A4330" s="0" t="n">
        <v>3501</v>
      </c>
      <c r="B4330" s="15" t="n">
        <v>46174</v>
      </c>
      <c r="C4330" s="0" t="n">
        <v>3</v>
      </c>
      <c r="D4330" s="16" t="n">
        <v>3496</v>
      </c>
      <c r="E4330" s="16" t="n">
        <v>13</v>
      </c>
      <c r="F4330" s="16" t="n">
        <v>65</v>
      </c>
      <c r="G4330" s="16" t="n">
        <v>356</v>
      </c>
      <c r="H4330" s="16" t="n">
        <v>4</v>
      </c>
    </row>
    <row r="4331" customFormat="false" ht="15" hidden="false" customHeight="false" outlineLevel="0" collapsed="false">
      <c r="A4331" s="0" t="n">
        <v>3502</v>
      </c>
      <c r="B4331" s="15" t="n">
        <v>45078</v>
      </c>
      <c r="C4331" s="0" t="n">
        <v>2</v>
      </c>
      <c r="D4331" s="16" t="n">
        <v>291</v>
      </c>
      <c r="E4331" s="16" t="n">
        <v>0</v>
      </c>
      <c r="F4331" s="16" t="n">
        <v>2</v>
      </c>
      <c r="G4331" s="16" t="n">
        <v>52</v>
      </c>
      <c r="H4331" s="16" t="n">
        <v>0</v>
      </c>
    </row>
    <row r="4332" customFormat="false" ht="15" hidden="false" customHeight="false" outlineLevel="0" collapsed="false">
      <c r="A4332" s="0" t="n">
        <v>3502</v>
      </c>
      <c r="B4332" s="15" t="n">
        <v>45170</v>
      </c>
      <c r="C4332" s="0" t="n">
        <v>2</v>
      </c>
      <c r="D4332" s="16" t="n">
        <v>303</v>
      </c>
      <c r="E4332" s="16" t="n">
        <v>0</v>
      </c>
      <c r="F4332" s="16" t="n">
        <v>2</v>
      </c>
      <c r="G4332" s="16" t="n">
        <v>64</v>
      </c>
      <c r="H4332" s="16" t="n">
        <v>0</v>
      </c>
    </row>
    <row r="4333" customFormat="false" ht="15" hidden="false" customHeight="false" outlineLevel="0" collapsed="false">
      <c r="A4333" s="0" t="n">
        <v>3502</v>
      </c>
      <c r="B4333" s="15" t="n">
        <v>45261</v>
      </c>
      <c r="C4333" s="0" t="n">
        <v>2</v>
      </c>
      <c r="D4333" s="16" t="n">
        <v>308</v>
      </c>
      <c r="E4333" s="16" t="n">
        <v>0</v>
      </c>
      <c r="F4333" s="16" t="n">
        <v>2</v>
      </c>
      <c r="G4333" s="16" t="n">
        <v>71</v>
      </c>
      <c r="H4333" s="16" t="n">
        <v>0</v>
      </c>
    </row>
    <row r="4334" customFormat="false" ht="15" hidden="false" customHeight="false" outlineLevel="0" collapsed="false">
      <c r="A4334" s="0" t="n">
        <v>3502</v>
      </c>
      <c r="B4334" s="15" t="n">
        <v>45352</v>
      </c>
      <c r="C4334" s="0" t="n">
        <v>2</v>
      </c>
      <c r="D4334" s="16" t="n">
        <v>311</v>
      </c>
      <c r="E4334" s="16" t="n">
        <v>0</v>
      </c>
      <c r="F4334" s="16" t="n">
        <v>2</v>
      </c>
      <c r="G4334" s="16" t="n">
        <v>43</v>
      </c>
      <c r="H4334" s="16" t="n">
        <v>0</v>
      </c>
    </row>
    <row r="4335" customFormat="false" ht="15" hidden="false" customHeight="false" outlineLevel="0" collapsed="false">
      <c r="A4335" s="0" t="n">
        <v>3502</v>
      </c>
      <c r="B4335" s="15" t="n">
        <v>45444</v>
      </c>
      <c r="C4335" s="0" t="n">
        <v>2</v>
      </c>
      <c r="D4335" s="16" t="n">
        <v>311</v>
      </c>
      <c r="E4335" s="16" t="n">
        <v>0</v>
      </c>
      <c r="F4335" s="16" t="n">
        <v>2</v>
      </c>
      <c r="G4335" s="16" t="n">
        <v>51</v>
      </c>
      <c r="H4335" s="16" t="n">
        <v>0</v>
      </c>
    </row>
    <row r="4336" customFormat="false" ht="15" hidden="false" customHeight="false" outlineLevel="0" collapsed="false">
      <c r="A4336" s="0" t="n">
        <v>3502</v>
      </c>
      <c r="B4336" s="15" t="n">
        <v>45536</v>
      </c>
      <c r="C4336" s="0" t="n">
        <v>2</v>
      </c>
      <c r="D4336" s="16" t="n">
        <v>316</v>
      </c>
      <c r="E4336" s="16" t="n">
        <v>0</v>
      </c>
      <c r="F4336" s="16" t="n">
        <v>4</v>
      </c>
      <c r="G4336" s="16" t="n">
        <v>68</v>
      </c>
      <c r="H4336" s="16" t="n">
        <v>0</v>
      </c>
    </row>
    <row r="4337" customFormat="false" ht="15" hidden="false" customHeight="false" outlineLevel="0" collapsed="false">
      <c r="A4337" s="0" t="n">
        <v>3502</v>
      </c>
      <c r="B4337" s="15" t="n">
        <v>45627</v>
      </c>
      <c r="C4337" s="0" t="n">
        <v>2</v>
      </c>
      <c r="D4337" s="16" t="n">
        <v>321</v>
      </c>
      <c r="E4337" s="16" t="n">
        <v>0</v>
      </c>
      <c r="F4337" s="16" t="n">
        <v>5</v>
      </c>
      <c r="G4337" s="16" t="n">
        <v>83</v>
      </c>
      <c r="H4337" s="16" t="n">
        <v>0</v>
      </c>
    </row>
    <row r="4338" customFormat="false" ht="15" hidden="false" customHeight="false" outlineLevel="0" collapsed="false">
      <c r="A4338" s="0" t="n">
        <v>3502</v>
      </c>
      <c r="B4338" s="15" t="n">
        <v>45717</v>
      </c>
      <c r="C4338" s="0" t="n">
        <v>2</v>
      </c>
      <c r="D4338" s="16" t="n">
        <v>324</v>
      </c>
      <c r="E4338" s="16" t="n">
        <v>0</v>
      </c>
      <c r="F4338" s="16" t="n">
        <v>5</v>
      </c>
      <c r="G4338" s="16" t="n">
        <v>46</v>
      </c>
      <c r="H4338" s="16" t="n">
        <v>0</v>
      </c>
    </row>
    <row r="4339" customFormat="false" ht="15" hidden="false" customHeight="false" outlineLevel="0" collapsed="false">
      <c r="A4339" s="0" t="n">
        <v>3502</v>
      </c>
      <c r="B4339" s="15" t="n">
        <v>45809</v>
      </c>
      <c r="C4339" s="0" t="n">
        <v>2</v>
      </c>
      <c r="D4339" s="16" t="n">
        <v>310</v>
      </c>
      <c r="E4339" s="16" t="n">
        <v>0</v>
      </c>
      <c r="F4339" s="16" t="n">
        <v>5</v>
      </c>
      <c r="G4339" s="16" t="n">
        <v>49</v>
      </c>
      <c r="H4339" s="16" t="n">
        <v>0</v>
      </c>
    </row>
    <row r="4340" customFormat="false" ht="15" hidden="false" customHeight="false" outlineLevel="0" collapsed="false">
      <c r="A4340" s="0" t="n">
        <v>3502</v>
      </c>
      <c r="B4340" s="15" t="n">
        <v>45901</v>
      </c>
      <c r="C4340" s="0" t="n">
        <v>2</v>
      </c>
      <c r="D4340" s="16" t="n">
        <v>312</v>
      </c>
      <c r="E4340" s="16" t="n">
        <v>0</v>
      </c>
      <c r="F4340" s="16" t="n">
        <v>5</v>
      </c>
      <c r="G4340" s="16" t="n">
        <v>54</v>
      </c>
      <c r="H4340" s="16" t="n">
        <v>0</v>
      </c>
    </row>
    <row r="4341" customFormat="false" ht="15" hidden="false" customHeight="false" outlineLevel="0" collapsed="false">
      <c r="A4341" s="0" t="n">
        <v>3502</v>
      </c>
      <c r="B4341" s="15" t="n">
        <v>45992</v>
      </c>
      <c r="C4341" s="0" t="n">
        <v>2</v>
      </c>
      <c r="D4341" s="16" t="n">
        <v>315</v>
      </c>
      <c r="E4341" s="16" t="n">
        <v>0</v>
      </c>
      <c r="F4341" s="16" t="n">
        <v>5</v>
      </c>
      <c r="G4341" s="16" t="n">
        <v>57</v>
      </c>
      <c r="H4341" s="16" t="n">
        <v>0</v>
      </c>
    </row>
    <row r="4342" customFormat="false" ht="15" hidden="false" customHeight="false" outlineLevel="0" collapsed="false">
      <c r="A4342" s="0" t="n">
        <v>3502</v>
      </c>
      <c r="B4342" s="15" t="n">
        <v>46082</v>
      </c>
      <c r="C4342" s="0" t="n">
        <v>2</v>
      </c>
      <c r="D4342" s="16" t="n">
        <v>315</v>
      </c>
      <c r="E4342" s="16" t="n">
        <v>0</v>
      </c>
      <c r="F4342" s="16" t="n">
        <v>5</v>
      </c>
      <c r="G4342" s="16" t="n">
        <v>13</v>
      </c>
      <c r="H4342" s="16" t="n">
        <v>0</v>
      </c>
    </row>
    <row r="4343" customFormat="false" ht="15" hidden="false" customHeight="false" outlineLevel="0" collapsed="false">
      <c r="A4343" s="0" t="n">
        <v>3502</v>
      </c>
      <c r="B4343" s="15" t="n">
        <v>46174</v>
      </c>
      <c r="C4343" s="0" t="n">
        <v>2</v>
      </c>
      <c r="D4343" s="16" t="n">
        <v>319</v>
      </c>
      <c r="E4343" s="16" t="n">
        <v>0</v>
      </c>
      <c r="F4343" s="16" t="n">
        <v>5</v>
      </c>
      <c r="G4343" s="16" t="n">
        <v>27</v>
      </c>
      <c r="H4343" s="16" t="n">
        <v>0</v>
      </c>
    </row>
    <row r="4344" customFormat="false" ht="15" hidden="false" customHeight="false" outlineLevel="0" collapsed="false">
      <c r="A4344" s="0" t="n">
        <v>3505</v>
      </c>
      <c r="B4344" s="15" t="n">
        <v>45078</v>
      </c>
      <c r="C4344" s="0" t="n">
        <v>1</v>
      </c>
      <c r="D4344" s="16" t="n">
        <v>5597</v>
      </c>
      <c r="E4344" s="16" t="n">
        <v>7</v>
      </c>
      <c r="F4344" s="16" t="n">
        <v>69</v>
      </c>
      <c r="G4344" s="16" t="n">
        <v>240</v>
      </c>
      <c r="H4344" s="16" t="n">
        <v>4</v>
      </c>
    </row>
    <row r="4345" customFormat="false" ht="15" hidden="false" customHeight="false" outlineLevel="0" collapsed="false">
      <c r="A4345" s="0" t="n">
        <v>3505</v>
      </c>
      <c r="B4345" s="15" t="n">
        <v>45170</v>
      </c>
      <c r="C4345" s="0" t="n">
        <v>1</v>
      </c>
      <c r="D4345" s="16" t="n">
        <v>5615</v>
      </c>
      <c r="E4345" s="16" t="n">
        <v>8</v>
      </c>
      <c r="F4345" s="16" t="n">
        <v>63</v>
      </c>
      <c r="G4345" s="16" t="n">
        <v>288</v>
      </c>
      <c r="H4345" s="16" t="n">
        <v>5</v>
      </c>
    </row>
    <row r="4346" customFormat="false" ht="15" hidden="false" customHeight="false" outlineLevel="0" collapsed="false">
      <c r="A4346" s="0" t="n">
        <v>3505</v>
      </c>
      <c r="B4346" s="15" t="n">
        <v>45261</v>
      </c>
      <c r="C4346" s="0" t="n">
        <v>1</v>
      </c>
      <c r="D4346" s="16" t="n">
        <v>5632</v>
      </c>
      <c r="E4346" s="16" t="n">
        <v>8</v>
      </c>
      <c r="F4346" s="16" t="n">
        <v>66</v>
      </c>
      <c r="G4346" s="16" t="n">
        <v>345</v>
      </c>
      <c r="H4346" s="16" t="n">
        <v>5</v>
      </c>
    </row>
    <row r="4347" customFormat="false" ht="15" hidden="false" customHeight="false" outlineLevel="0" collapsed="false">
      <c r="A4347" s="0" t="n">
        <v>3505</v>
      </c>
      <c r="B4347" s="15" t="n">
        <v>45352</v>
      </c>
      <c r="C4347" s="0" t="n">
        <v>1</v>
      </c>
      <c r="D4347" s="16" t="n">
        <v>5669</v>
      </c>
      <c r="E4347" s="16" t="n">
        <v>8</v>
      </c>
      <c r="F4347" s="16" t="n">
        <v>65</v>
      </c>
      <c r="G4347" s="16" t="n">
        <v>195</v>
      </c>
      <c r="H4347" s="16" t="n">
        <v>3</v>
      </c>
    </row>
    <row r="4348" customFormat="false" ht="15" hidden="false" customHeight="false" outlineLevel="0" collapsed="false">
      <c r="A4348" s="0" t="n">
        <v>3505</v>
      </c>
      <c r="B4348" s="15" t="n">
        <v>45444</v>
      </c>
      <c r="C4348" s="0" t="n">
        <v>1</v>
      </c>
      <c r="D4348" s="16" t="n">
        <v>5648</v>
      </c>
      <c r="E4348" s="16" t="n">
        <v>8</v>
      </c>
      <c r="F4348" s="16" t="n">
        <v>61</v>
      </c>
      <c r="G4348" s="16" t="n">
        <v>243</v>
      </c>
      <c r="H4348" s="16" t="n">
        <v>3</v>
      </c>
    </row>
    <row r="4349" customFormat="false" ht="15" hidden="false" customHeight="false" outlineLevel="0" collapsed="false">
      <c r="A4349" s="0" t="n">
        <v>3505</v>
      </c>
      <c r="B4349" s="15" t="n">
        <v>45536</v>
      </c>
      <c r="C4349" s="0" t="n">
        <v>1</v>
      </c>
      <c r="D4349" s="16" t="n">
        <v>5667</v>
      </c>
      <c r="E4349" s="16" t="n">
        <v>10</v>
      </c>
      <c r="F4349" s="16" t="n">
        <v>61</v>
      </c>
      <c r="G4349" s="16" t="n">
        <v>302</v>
      </c>
      <c r="H4349" s="16" t="n">
        <v>3</v>
      </c>
    </row>
    <row r="4350" customFormat="false" ht="15" hidden="false" customHeight="false" outlineLevel="0" collapsed="false">
      <c r="A4350" s="0" t="n">
        <v>3505</v>
      </c>
      <c r="B4350" s="15" t="n">
        <v>45627</v>
      </c>
      <c r="C4350" s="0" t="n">
        <v>1</v>
      </c>
      <c r="D4350" s="16" t="n">
        <v>5695</v>
      </c>
      <c r="E4350" s="16" t="n">
        <v>8</v>
      </c>
      <c r="F4350" s="16" t="n">
        <v>59</v>
      </c>
      <c r="G4350" s="16" t="n">
        <v>342</v>
      </c>
      <c r="H4350" s="16" t="n">
        <v>2</v>
      </c>
    </row>
    <row r="4351" customFormat="false" ht="15" hidden="false" customHeight="false" outlineLevel="0" collapsed="false">
      <c r="A4351" s="0" t="n">
        <v>3505</v>
      </c>
      <c r="B4351" s="15" t="n">
        <v>45717</v>
      </c>
      <c r="C4351" s="0" t="n">
        <v>1</v>
      </c>
      <c r="D4351" s="16" t="n">
        <v>5698</v>
      </c>
      <c r="E4351" s="16" t="n">
        <v>4</v>
      </c>
      <c r="F4351" s="16" t="n">
        <v>62</v>
      </c>
      <c r="G4351" s="16" t="n">
        <v>171</v>
      </c>
      <c r="H4351" s="16" t="n">
        <v>1</v>
      </c>
    </row>
    <row r="4352" customFormat="false" ht="15" hidden="false" customHeight="false" outlineLevel="0" collapsed="false">
      <c r="A4352" s="0" t="n">
        <v>3505</v>
      </c>
      <c r="B4352" s="15" t="n">
        <v>45809</v>
      </c>
      <c r="C4352" s="0" t="n">
        <v>1</v>
      </c>
      <c r="D4352" s="16" t="n">
        <v>5717</v>
      </c>
      <c r="E4352" s="16" t="n">
        <v>5</v>
      </c>
      <c r="F4352" s="16" t="n">
        <v>64</v>
      </c>
      <c r="G4352" s="16" t="n">
        <v>220</v>
      </c>
      <c r="H4352" s="16" t="n">
        <v>2</v>
      </c>
    </row>
    <row r="4353" customFormat="false" ht="15" hidden="false" customHeight="false" outlineLevel="0" collapsed="false">
      <c r="A4353" s="0" t="n">
        <v>3505</v>
      </c>
      <c r="B4353" s="15" t="n">
        <v>45901</v>
      </c>
      <c r="C4353" s="0" t="n">
        <v>1</v>
      </c>
      <c r="D4353" s="16" t="n">
        <v>5703</v>
      </c>
      <c r="E4353" s="16" t="n">
        <v>5</v>
      </c>
      <c r="F4353" s="16" t="n">
        <v>64</v>
      </c>
      <c r="G4353" s="16" t="n">
        <v>263</v>
      </c>
      <c r="H4353" s="16" t="n">
        <v>2</v>
      </c>
    </row>
    <row r="4354" customFormat="false" ht="15" hidden="false" customHeight="false" outlineLevel="0" collapsed="false">
      <c r="A4354" s="0" t="n">
        <v>3505</v>
      </c>
      <c r="B4354" s="15" t="n">
        <v>45992</v>
      </c>
      <c r="C4354" s="0" t="n">
        <v>1</v>
      </c>
      <c r="D4354" s="16" t="n">
        <v>5758</v>
      </c>
      <c r="E4354" s="16" t="n">
        <v>6</v>
      </c>
      <c r="F4354" s="16" t="n">
        <v>66</v>
      </c>
      <c r="G4354" s="16" t="n">
        <v>313</v>
      </c>
      <c r="H4354" s="16" t="n">
        <v>3</v>
      </c>
    </row>
    <row r="4355" customFormat="false" ht="15" hidden="false" customHeight="false" outlineLevel="0" collapsed="false">
      <c r="A4355" s="0" t="n">
        <v>3505</v>
      </c>
      <c r="B4355" s="15" t="n">
        <v>46082</v>
      </c>
      <c r="C4355" s="0" t="n">
        <v>1</v>
      </c>
      <c r="D4355" s="16" t="n">
        <v>5750</v>
      </c>
      <c r="E4355" s="16" t="n">
        <v>7</v>
      </c>
      <c r="F4355" s="16" t="n">
        <v>70</v>
      </c>
      <c r="G4355" s="16" t="n">
        <v>166</v>
      </c>
      <c r="H4355" s="16" t="n">
        <v>3</v>
      </c>
    </row>
    <row r="4356" customFormat="false" ht="15" hidden="false" customHeight="false" outlineLevel="0" collapsed="false">
      <c r="A4356" s="0" t="n">
        <v>3505</v>
      </c>
      <c r="B4356" s="15" t="n">
        <v>46174</v>
      </c>
      <c r="C4356" s="0" t="n">
        <v>1</v>
      </c>
      <c r="D4356" s="16" t="n">
        <v>5781</v>
      </c>
      <c r="E4356" s="16" t="n">
        <v>9</v>
      </c>
      <c r="F4356" s="16" t="n">
        <v>74</v>
      </c>
      <c r="G4356" s="16" t="n">
        <v>233</v>
      </c>
      <c r="H4356" s="16" t="n">
        <v>5</v>
      </c>
    </row>
    <row r="4357" customFormat="false" ht="15" hidden="false" customHeight="false" outlineLevel="0" collapsed="false">
      <c r="A4357" s="0" t="n">
        <v>3512</v>
      </c>
      <c r="B4357" s="15" t="n">
        <v>45078</v>
      </c>
      <c r="C4357" s="0" t="n">
        <v>1</v>
      </c>
      <c r="D4357" s="16" t="n">
        <v>731</v>
      </c>
      <c r="E4357" s="16" t="n">
        <v>0</v>
      </c>
      <c r="F4357" s="16" t="n">
        <v>5</v>
      </c>
      <c r="G4357" s="16" t="n">
        <v>35</v>
      </c>
      <c r="H4357" s="16" t="n">
        <v>0</v>
      </c>
    </row>
    <row r="4358" customFormat="false" ht="15" hidden="false" customHeight="false" outlineLevel="0" collapsed="false">
      <c r="A4358" s="0" t="n">
        <v>3512</v>
      </c>
      <c r="B4358" s="15" t="n">
        <v>45170</v>
      </c>
      <c r="C4358" s="0" t="n">
        <v>1</v>
      </c>
      <c r="D4358" s="16" t="n">
        <v>727</v>
      </c>
      <c r="E4358" s="16" t="n">
        <v>0</v>
      </c>
      <c r="F4358" s="16" t="n">
        <v>5</v>
      </c>
      <c r="G4358" s="16" t="n">
        <v>40</v>
      </c>
      <c r="H4358" s="16" t="n">
        <v>0</v>
      </c>
    </row>
    <row r="4359" customFormat="false" ht="15" hidden="false" customHeight="false" outlineLevel="0" collapsed="false">
      <c r="A4359" s="0" t="n">
        <v>3512</v>
      </c>
      <c r="B4359" s="15" t="n">
        <v>45261</v>
      </c>
      <c r="C4359" s="0" t="n">
        <v>1</v>
      </c>
      <c r="D4359" s="16" t="n">
        <v>716</v>
      </c>
      <c r="E4359" s="16" t="n">
        <v>0</v>
      </c>
      <c r="F4359" s="16" t="n">
        <v>5</v>
      </c>
      <c r="G4359" s="16" t="n">
        <v>45</v>
      </c>
      <c r="H4359" s="16" t="n">
        <v>0</v>
      </c>
    </row>
    <row r="4360" customFormat="false" ht="15" hidden="false" customHeight="false" outlineLevel="0" collapsed="false">
      <c r="A4360" s="0" t="n">
        <v>3512</v>
      </c>
      <c r="B4360" s="15" t="n">
        <v>45352</v>
      </c>
      <c r="C4360" s="0" t="n">
        <v>1</v>
      </c>
      <c r="D4360" s="16" t="n">
        <v>730</v>
      </c>
      <c r="E4360" s="16" t="n">
        <v>0</v>
      </c>
      <c r="F4360" s="16" t="n">
        <v>4</v>
      </c>
      <c r="G4360" s="16" t="n">
        <v>21</v>
      </c>
      <c r="H4360" s="16" t="n">
        <v>0</v>
      </c>
    </row>
    <row r="4361" customFormat="false" ht="15" hidden="false" customHeight="false" outlineLevel="0" collapsed="false">
      <c r="A4361" s="0" t="n">
        <v>3512</v>
      </c>
      <c r="B4361" s="15" t="n">
        <v>45444</v>
      </c>
      <c r="C4361" s="0" t="n">
        <v>1</v>
      </c>
      <c r="D4361" s="16" t="n">
        <v>732</v>
      </c>
      <c r="E4361" s="16" t="n">
        <v>0</v>
      </c>
      <c r="F4361" s="16" t="n">
        <v>4</v>
      </c>
      <c r="G4361" s="16" t="n">
        <v>25</v>
      </c>
      <c r="H4361" s="16" t="n">
        <v>0</v>
      </c>
    </row>
    <row r="4362" customFormat="false" ht="15" hidden="false" customHeight="false" outlineLevel="0" collapsed="false">
      <c r="A4362" s="0" t="n">
        <v>3512</v>
      </c>
      <c r="B4362" s="15" t="n">
        <v>45536</v>
      </c>
      <c r="C4362" s="0" t="n">
        <v>1</v>
      </c>
      <c r="D4362" s="16" t="n">
        <v>729</v>
      </c>
      <c r="E4362" s="16" t="n">
        <v>0</v>
      </c>
      <c r="F4362" s="16" t="n">
        <v>4</v>
      </c>
      <c r="G4362" s="16" t="n">
        <v>26</v>
      </c>
      <c r="H4362" s="16" t="n">
        <v>0</v>
      </c>
    </row>
    <row r="4363" customFormat="false" ht="15" hidden="false" customHeight="false" outlineLevel="0" collapsed="false">
      <c r="A4363" s="0" t="n">
        <v>3512</v>
      </c>
      <c r="B4363" s="15" t="n">
        <v>45627</v>
      </c>
      <c r="C4363" s="0" t="n">
        <v>1</v>
      </c>
      <c r="D4363" s="16" t="n">
        <v>730</v>
      </c>
      <c r="E4363" s="16" t="n">
        <v>0</v>
      </c>
      <c r="F4363" s="16" t="n">
        <v>4</v>
      </c>
      <c r="G4363" s="16" t="n">
        <v>31</v>
      </c>
      <c r="H4363" s="16" t="n">
        <v>0</v>
      </c>
    </row>
    <row r="4364" customFormat="false" ht="15" hidden="false" customHeight="false" outlineLevel="0" collapsed="false">
      <c r="A4364" s="0" t="n">
        <v>3512</v>
      </c>
      <c r="B4364" s="15" t="n">
        <v>45717</v>
      </c>
      <c r="C4364" s="0" t="n">
        <v>1</v>
      </c>
      <c r="D4364" s="16" t="n">
        <v>736</v>
      </c>
      <c r="E4364" s="16" t="n">
        <v>0</v>
      </c>
      <c r="F4364" s="16" t="n">
        <v>4</v>
      </c>
      <c r="G4364" s="16" t="n">
        <v>15</v>
      </c>
      <c r="H4364" s="16" t="n">
        <v>0</v>
      </c>
    </row>
    <row r="4365" customFormat="false" ht="15" hidden="false" customHeight="false" outlineLevel="0" collapsed="false">
      <c r="A4365" s="0" t="n">
        <v>3512</v>
      </c>
      <c r="B4365" s="15" t="n">
        <v>45809</v>
      </c>
      <c r="C4365" s="0" t="n">
        <v>1</v>
      </c>
      <c r="D4365" s="16" t="n">
        <v>729</v>
      </c>
      <c r="E4365" s="16" t="n">
        <v>0</v>
      </c>
      <c r="F4365" s="16" t="n">
        <v>3</v>
      </c>
      <c r="G4365" s="16" t="n">
        <v>15</v>
      </c>
      <c r="H4365" s="16" t="n">
        <v>0</v>
      </c>
    </row>
    <row r="4366" customFormat="false" ht="15" hidden="false" customHeight="false" outlineLevel="0" collapsed="false">
      <c r="A4366" s="0" t="n">
        <v>3512</v>
      </c>
      <c r="B4366" s="15" t="n">
        <v>45901</v>
      </c>
      <c r="C4366" s="0" t="n">
        <v>1</v>
      </c>
      <c r="D4366" s="16" t="n">
        <v>728</v>
      </c>
      <c r="E4366" s="16" t="n">
        <v>0</v>
      </c>
      <c r="F4366" s="16" t="n">
        <v>3</v>
      </c>
      <c r="G4366" s="16" t="n">
        <v>15</v>
      </c>
      <c r="H4366" s="16" t="n">
        <v>0</v>
      </c>
    </row>
    <row r="4367" customFormat="false" ht="15" hidden="false" customHeight="false" outlineLevel="0" collapsed="false">
      <c r="A4367" s="0" t="n">
        <v>3512</v>
      </c>
      <c r="B4367" s="15" t="n">
        <v>45992</v>
      </c>
      <c r="C4367" s="0" t="n">
        <v>1</v>
      </c>
      <c r="D4367" s="16" t="n">
        <v>715</v>
      </c>
      <c r="E4367" s="16" t="n">
        <v>0</v>
      </c>
      <c r="F4367" s="16" t="n">
        <v>3</v>
      </c>
      <c r="G4367" s="16" t="n">
        <v>16</v>
      </c>
      <c r="H4367" s="16" t="n">
        <v>0</v>
      </c>
    </row>
    <row r="4368" customFormat="false" ht="15" hidden="false" customHeight="false" outlineLevel="0" collapsed="false">
      <c r="A4368" s="0" t="n">
        <v>3512</v>
      </c>
      <c r="B4368" s="15" t="n">
        <v>46082</v>
      </c>
      <c r="C4368" s="0" t="n">
        <v>1</v>
      </c>
      <c r="D4368" s="16" t="n">
        <v>707</v>
      </c>
      <c r="E4368" s="16" t="n">
        <v>0</v>
      </c>
      <c r="F4368" s="16" t="n">
        <v>2</v>
      </c>
      <c r="G4368" s="16" t="n">
        <v>7</v>
      </c>
      <c r="H4368" s="16" t="n">
        <v>0</v>
      </c>
    </row>
    <row r="4369" customFormat="false" ht="15" hidden="false" customHeight="false" outlineLevel="0" collapsed="false">
      <c r="A4369" s="0" t="n">
        <v>3512</v>
      </c>
      <c r="B4369" s="15" t="n">
        <v>46174</v>
      </c>
      <c r="C4369" s="0" t="n">
        <v>1</v>
      </c>
      <c r="D4369" s="16" t="n">
        <v>699</v>
      </c>
      <c r="E4369" s="16" t="n">
        <v>0</v>
      </c>
      <c r="F4369" s="16" t="n">
        <v>3</v>
      </c>
      <c r="G4369" s="16" t="n">
        <v>11</v>
      </c>
      <c r="H4369" s="16" t="n">
        <v>0</v>
      </c>
    </row>
    <row r="4370" customFormat="false" ht="15" hidden="false" customHeight="false" outlineLevel="0" collapsed="false">
      <c r="A4370" s="0" t="n">
        <v>3515</v>
      </c>
      <c r="B4370" s="15" t="n">
        <v>45078</v>
      </c>
      <c r="C4370" s="0" t="n">
        <v>4</v>
      </c>
      <c r="D4370" s="16" t="n">
        <v>2575</v>
      </c>
      <c r="E4370" s="16" t="n">
        <v>5</v>
      </c>
      <c r="F4370" s="16" t="n">
        <v>54</v>
      </c>
      <c r="G4370" s="16" t="n">
        <v>150</v>
      </c>
      <c r="H4370" s="16" t="n">
        <v>2</v>
      </c>
    </row>
    <row r="4371" customFormat="false" ht="15" hidden="false" customHeight="false" outlineLevel="0" collapsed="false">
      <c r="A4371" s="0" t="n">
        <v>3515</v>
      </c>
      <c r="B4371" s="15" t="n">
        <v>45170</v>
      </c>
      <c r="C4371" s="0" t="n">
        <v>4</v>
      </c>
      <c r="D4371" s="16" t="n">
        <v>2601</v>
      </c>
      <c r="E4371" s="16" t="n">
        <v>6</v>
      </c>
      <c r="F4371" s="16" t="n">
        <v>57</v>
      </c>
      <c r="G4371" s="16" t="n">
        <v>172</v>
      </c>
      <c r="H4371" s="16" t="n">
        <v>3</v>
      </c>
    </row>
    <row r="4372" customFormat="false" ht="15" hidden="false" customHeight="false" outlineLevel="0" collapsed="false">
      <c r="A4372" s="0" t="n">
        <v>3515</v>
      </c>
      <c r="B4372" s="15" t="n">
        <v>45261</v>
      </c>
      <c r="C4372" s="0" t="n">
        <v>4</v>
      </c>
      <c r="D4372" s="16" t="n">
        <v>2622</v>
      </c>
      <c r="E4372" s="16" t="n">
        <v>9</v>
      </c>
      <c r="F4372" s="16" t="n">
        <v>58</v>
      </c>
      <c r="G4372" s="16" t="n">
        <v>207</v>
      </c>
      <c r="H4372" s="16" t="n">
        <v>6</v>
      </c>
    </row>
    <row r="4373" customFormat="false" ht="15" hidden="false" customHeight="false" outlineLevel="0" collapsed="false">
      <c r="A4373" s="0" t="n">
        <v>3515</v>
      </c>
      <c r="B4373" s="15" t="n">
        <v>45352</v>
      </c>
      <c r="C4373" s="0" t="n">
        <v>4</v>
      </c>
      <c r="D4373" s="16" t="n">
        <v>2638</v>
      </c>
      <c r="E4373" s="16" t="n">
        <v>11</v>
      </c>
      <c r="F4373" s="16" t="n">
        <v>58</v>
      </c>
      <c r="G4373" s="16" t="n">
        <v>110</v>
      </c>
      <c r="H4373" s="16" t="n">
        <v>7</v>
      </c>
    </row>
    <row r="4374" customFormat="false" ht="15" hidden="false" customHeight="false" outlineLevel="0" collapsed="false">
      <c r="A4374" s="0" t="n">
        <v>3515</v>
      </c>
      <c r="B4374" s="15" t="n">
        <v>45444</v>
      </c>
      <c r="C4374" s="0" t="n">
        <v>4</v>
      </c>
      <c r="D4374" s="16" t="n">
        <v>2656</v>
      </c>
      <c r="E4374" s="16" t="n">
        <v>10</v>
      </c>
      <c r="F4374" s="16" t="n">
        <v>58</v>
      </c>
      <c r="G4374" s="16" t="n">
        <v>144</v>
      </c>
      <c r="H4374" s="16" t="n">
        <v>7</v>
      </c>
    </row>
    <row r="4375" customFormat="false" ht="15" hidden="false" customHeight="false" outlineLevel="0" collapsed="false">
      <c r="A4375" s="0" t="n">
        <v>3515</v>
      </c>
      <c r="B4375" s="15" t="n">
        <v>45536</v>
      </c>
      <c r="C4375" s="0" t="n">
        <v>4</v>
      </c>
      <c r="D4375" s="16" t="n">
        <v>2695</v>
      </c>
      <c r="E4375" s="16" t="n">
        <v>10</v>
      </c>
      <c r="F4375" s="16" t="n">
        <v>57</v>
      </c>
      <c r="G4375" s="16" t="n">
        <v>174</v>
      </c>
      <c r="H4375" s="16" t="n">
        <v>7</v>
      </c>
    </row>
    <row r="4376" customFormat="false" ht="15" hidden="false" customHeight="false" outlineLevel="0" collapsed="false">
      <c r="A4376" s="0" t="n">
        <v>3515</v>
      </c>
      <c r="B4376" s="15" t="n">
        <v>45627</v>
      </c>
      <c r="C4376" s="0" t="n">
        <v>4</v>
      </c>
      <c r="D4376" s="16" t="n">
        <v>2719</v>
      </c>
      <c r="E4376" s="16" t="n">
        <v>11</v>
      </c>
      <c r="F4376" s="16" t="n">
        <v>59</v>
      </c>
      <c r="G4376" s="16" t="n">
        <v>208</v>
      </c>
      <c r="H4376" s="16" t="n">
        <v>8</v>
      </c>
    </row>
    <row r="4377" customFormat="false" ht="15" hidden="false" customHeight="false" outlineLevel="0" collapsed="false">
      <c r="A4377" s="0" t="n">
        <v>3515</v>
      </c>
      <c r="B4377" s="15" t="n">
        <v>45717</v>
      </c>
      <c r="C4377" s="0" t="n">
        <v>4</v>
      </c>
      <c r="D4377" s="16" t="n">
        <v>2747</v>
      </c>
      <c r="E4377" s="16" t="n">
        <v>12</v>
      </c>
      <c r="F4377" s="16" t="n">
        <v>59</v>
      </c>
      <c r="G4377" s="16" t="n">
        <v>132</v>
      </c>
      <c r="H4377" s="16" t="n">
        <v>3</v>
      </c>
    </row>
    <row r="4378" customFormat="false" ht="15" hidden="false" customHeight="false" outlineLevel="0" collapsed="false">
      <c r="A4378" s="0" t="n">
        <v>3515</v>
      </c>
      <c r="B4378" s="15" t="n">
        <v>45809</v>
      </c>
      <c r="C4378" s="0" t="n">
        <v>4</v>
      </c>
      <c r="D4378" s="16" t="n">
        <v>2783</v>
      </c>
      <c r="E4378" s="16" t="n">
        <v>16</v>
      </c>
      <c r="F4378" s="16" t="n">
        <v>60</v>
      </c>
      <c r="G4378" s="16" t="n">
        <v>166</v>
      </c>
      <c r="H4378" s="16" t="n">
        <v>5</v>
      </c>
    </row>
    <row r="4379" customFormat="false" ht="15" hidden="false" customHeight="false" outlineLevel="0" collapsed="false">
      <c r="A4379" s="0" t="n">
        <v>3515</v>
      </c>
      <c r="B4379" s="15" t="n">
        <v>45901</v>
      </c>
      <c r="C4379" s="0" t="n">
        <v>4</v>
      </c>
      <c r="D4379" s="16" t="n">
        <v>2798</v>
      </c>
      <c r="E4379" s="16" t="n">
        <v>18</v>
      </c>
      <c r="F4379" s="16" t="n">
        <v>65</v>
      </c>
      <c r="G4379" s="16" t="n">
        <v>198</v>
      </c>
      <c r="H4379" s="16" t="n">
        <v>7</v>
      </c>
    </row>
    <row r="4380" customFormat="false" ht="15" hidden="false" customHeight="false" outlineLevel="0" collapsed="false">
      <c r="A4380" s="0" t="n">
        <v>3515</v>
      </c>
      <c r="B4380" s="15" t="n">
        <v>45992</v>
      </c>
      <c r="C4380" s="0" t="n">
        <v>4</v>
      </c>
      <c r="D4380" s="16" t="n">
        <v>2811</v>
      </c>
      <c r="E4380" s="16" t="n">
        <v>18</v>
      </c>
      <c r="F4380" s="16" t="n">
        <v>72</v>
      </c>
      <c r="G4380" s="16" t="n">
        <v>234</v>
      </c>
      <c r="H4380" s="16" t="n">
        <v>7</v>
      </c>
    </row>
    <row r="4381" customFormat="false" ht="15" hidden="false" customHeight="false" outlineLevel="0" collapsed="false">
      <c r="A4381" s="0" t="n">
        <v>3515</v>
      </c>
      <c r="B4381" s="15" t="n">
        <v>46082</v>
      </c>
      <c r="C4381" s="0" t="n">
        <v>4</v>
      </c>
      <c r="D4381" s="16" t="n">
        <v>2851</v>
      </c>
      <c r="E4381" s="16" t="n">
        <v>20</v>
      </c>
      <c r="F4381" s="16" t="n">
        <v>73</v>
      </c>
      <c r="G4381" s="16" t="n">
        <v>128</v>
      </c>
      <c r="H4381" s="16" t="n">
        <v>8</v>
      </c>
    </row>
    <row r="4382" customFormat="false" ht="15" hidden="false" customHeight="false" outlineLevel="0" collapsed="false">
      <c r="A4382" s="0" t="n">
        <v>3515</v>
      </c>
      <c r="B4382" s="15" t="n">
        <v>46174</v>
      </c>
      <c r="C4382" s="0" t="n">
        <v>4</v>
      </c>
      <c r="D4382" s="16" t="n">
        <v>2876</v>
      </c>
      <c r="E4382" s="16" t="n">
        <v>26</v>
      </c>
      <c r="F4382" s="16" t="n">
        <v>83</v>
      </c>
      <c r="G4382" s="16" t="n">
        <v>158</v>
      </c>
      <c r="H4382" s="16" t="n">
        <v>14</v>
      </c>
    </row>
    <row r="4383" customFormat="false" ht="15" hidden="false" customHeight="false" outlineLevel="0" collapsed="false">
      <c r="A4383" s="0" t="n">
        <v>3516</v>
      </c>
      <c r="B4383" s="15" t="n">
        <v>45078</v>
      </c>
      <c r="C4383" s="0" t="n">
        <v>2</v>
      </c>
      <c r="D4383" s="16" t="n">
        <v>1126</v>
      </c>
      <c r="E4383" s="16" t="n">
        <v>0</v>
      </c>
      <c r="F4383" s="16" t="n">
        <v>26</v>
      </c>
      <c r="G4383" s="16" t="n">
        <v>58</v>
      </c>
      <c r="H4383" s="16" t="n">
        <v>0</v>
      </c>
    </row>
    <row r="4384" customFormat="false" ht="15" hidden="false" customHeight="false" outlineLevel="0" collapsed="false">
      <c r="A4384" s="0" t="n">
        <v>3516</v>
      </c>
      <c r="B4384" s="15" t="n">
        <v>45170</v>
      </c>
      <c r="C4384" s="0" t="n">
        <v>2</v>
      </c>
      <c r="D4384" s="16" t="n">
        <v>1164</v>
      </c>
      <c r="E4384" s="16" t="n">
        <v>0</v>
      </c>
      <c r="F4384" s="16" t="n">
        <v>26</v>
      </c>
      <c r="G4384" s="16" t="n">
        <v>65</v>
      </c>
      <c r="H4384" s="16" t="n">
        <v>0</v>
      </c>
    </row>
    <row r="4385" customFormat="false" ht="15" hidden="false" customHeight="false" outlineLevel="0" collapsed="false">
      <c r="A4385" s="0" t="n">
        <v>3516</v>
      </c>
      <c r="B4385" s="15" t="n">
        <v>45261</v>
      </c>
      <c r="C4385" s="0" t="n">
        <v>2</v>
      </c>
      <c r="D4385" s="16" t="n">
        <v>1160</v>
      </c>
      <c r="E4385" s="16" t="n">
        <v>0</v>
      </c>
      <c r="F4385" s="16" t="n">
        <v>25</v>
      </c>
      <c r="G4385" s="16" t="n">
        <v>72</v>
      </c>
      <c r="H4385" s="16" t="n">
        <v>0</v>
      </c>
    </row>
    <row r="4386" customFormat="false" ht="15" hidden="false" customHeight="false" outlineLevel="0" collapsed="false">
      <c r="A4386" s="0" t="n">
        <v>3516</v>
      </c>
      <c r="B4386" s="15" t="n">
        <v>45352</v>
      </c>
      <c r="C4386" s="0" t="n">
        <v>2</v>
      </c>
      <c r="D4386" s="16" t="n">
        <v>1158</v>
      </c>
      <c r="E4386" s="16" t="n">
        <v>0</v>
      </c>
      <c r="F4386" s="16" t="n">
        <v>25</v>
      </c>
      <c r="G4386" s="16" t="n">
        <v>32</v>
      </c>
      <c r="H4386" s="16" t="n">
        <v>0</v>
      </c>
    </row>
    <row r="4387" customFormat="false" ht="15" hidden="false" customHeight="false" outlineLevel="0" collapsed="false">
      <c r="A4387" s="0" t="n">
        <v>3516</v>
      </c>
      <c r="B4387" s="15" t="n">
        <v>45444</v>
      </c>
      <c r="C4387" s="0" t="n">
        <v>2</v>
      </c>
      <c r="D4387" s="16" t="n">
        <v>1159</v>
      </c>
      <c r="E4387" s="16" t="n">
        <v>0</v>
      </c>
      <c r="F4387" s="16" t="n">
        <v>26</v>
      </c>
      <c r="G4387" s="16" t="n">
        <v>37</v>
      </c>
      <c r="H4387" s="16" t="n">
        <v>0</v>
      </c>
    </row>
    <row r="4388" customFormat="false" ht="15" hidden="false" customHeight="false" outlineLevel="0" collapsed="false">
      <c r="A4388" s="0" t="n">
        <v>3516</v>
      </c>
      <c r="B4388" s="15" t="n">
        <v>45536</v>
      </c>
      <c r="C4388" s="0" t="n">
        <v>2</v>
      </c>
      <c r="D4388" s="16" t="n">
        <v>1147</v>
      </c>
      <c r="E4388" s="16" t="n">
        <v>0</v>
      </c>
      <c r="F4388" s="16" t="n">
        <v>27</v>
      </c>
      <c r="G4388" s="16" t="n">
        <v>48</v>
      </c>
      <c r="H4388" s="16" t="n">
        <v>0</v>
      </c>
    </row>
    <row r="4389" customFormat="false" ht="15" hidden="false" customHeight="false" outlineLevel="0" collapsed="false">
      <c r="A4389" s="0" t="n">
        <v>3516</v>
      </c>
      <c r="B4389" s="15" t="n">
        <v>45627</v>
      </c>
      <c r="C4389" s="0" t="n">
        <v>2</v>
      </c>
      <c r="D4389" s="16" t="n">
        <v>1148</v>
      </c>
      <c r="E4389" s="16" t="n">
        <v>0</v>
      </c>
      <c r="F4389" s="16" t="n">
        <v>27</v>
      </c>
      <c r="G4389" s="16" t="n">
        <v>55</v>
      </c>
      <c r="H4389" s="16" t="n">
        <v>0</v>
      </c>
    </row>
    <row r="4390" customFormat="false" ht="15" hidden="false" customHeight="false" outlineLevel="0" collapsed="false">
      <c r="A4390" s="0" t="n">
        <v>3516</v>
      </c>
      <c r="B4390" s="15" t="n">
        <v>45717</v>
      </c>
      <c r="C4390" s="0" t="n">
        <v>2</v>
      </c>
      <c r="D4390" s="16" t="n">
        <v>1140</v>
      </c>
      <c r="E4390" s="16" t="n">
        <v>0</v>
      </c>
      <c r="F4390" s="16" t="n">
        <v>26</v>
      </c>
      <c r="G4390" s="16" t="n">
        <v>32</v>
      </c>
      <c r="H4390" s="16" t="n">
        <v>0</v>
      </c>
    </row>
    <row r="4391" customFormat="false" ht="15" hidden="false" customHeight="false" outlineLevel="0" collapsed="false">
      <c r="A4391" s="0" t="n">
        <v>3516</v>
      </c>
      <c r="B4391" s="15" t="n">
        <v>45809</v>
      </c>
      <c r="C4391" s="0" t="n">
        <v>2</v>
      </c>
      <c r="D4391" s="16" t="n">
        <v>1156</v>
      </c>
      <c r="E4391" s="16" t="n">
        <v>0</v>
      </c>
      <c r="F4391" s="16" t="n">
        <v>26</v>
      </c>
      <c r="G4391" s="16" t="n">
        <v>47</v>
      </c>
      <c r="H4391" s="16" t="n">
        <v>0</v>
      </c>
    </row>
    <row r="4392" customFormat="false" ht="15" hidden="false" customHeight="false" outlineLevel="0" collapsed="false">
      <c r="A4392" s="0" t="n">
        <v>3516</v>
      </c>
      <c r="B4392" s="15" t="n">
        <v>45901</v>
      </c>
      <c r="C4392" s="0" t="n">
        <v>2</v>
      </c>
      <c r="D4392" s="16" t="n">
        <v>1185</v>
      </c>
      <c r="E4392" s="16" t="n">
        <v>2</v>
      </c>
      <c r="F4392" s="16" t="n">
        <v>26</v>
      </c>
      <c r="G4392" s="16" t="n">
        <v>61</v>
      </c>
      <c r="H4392" s="16" t="n">
        <v>2</v>
      </c>
    </row>
    <row r="4393" customFormat="false" ht="15" hidden="false" customHeight="false" outlineLevel="0" collapsed="false">
      <c r="A4393" s="0" t="n">
        <v>3516</v>
      </c>
      <c r="B4393" s="15" t="n">
        <v>45992</v>
      </c>
      <c r="C4393" s="0" t="n">
        <v>2</v>
      </c>
      <c r="D4393" s="16" t="n">
        <v>1206</v>
      </c>
      <c r="E4393" s="16" t="n">
        <v>2</v>
      </c>
      <c r="F4393" s="16" t="n">
        <v>27</v>
      </c>
      <c r="G4393" s="16" t="n">
        <v>71</v>
      </c>
      <c r="H4393" s="16" t="n">
        <v>2</v>
      </c>
    </row>
    <row r="4394" customFormat="false" ht="15" hidden="false" customHeight="false" outlineLevel="0" collapsed="false">
      <c r="A4394" s="0" t="n">
        <v>3516</v>
      </c>
      <c r="B4394" s="15" t="n">
        <v>46082</v>
      </c>
      <c r="C4394" s="0" t="n">
        <v>2</v>
      </c>
      <c r="D4394" s="16" t="n">
        <v>1208</v>
      </c>
      <c r="E4394" s="16" t="n">
        <v>2</v>
      </c>
      <c r="F4394" s="16" t="n">
        <v>26</v>
      </c>
      <c r="G4394" s="16" t="n">
        <v>40</v>
      </c>
      <c r="H4394" s="16" t="n">
        <v>2</v>
      </c>
    </row>
    <row r="4395" customFormat="false" ht="15" hidden="false" customHeight="false" outlineLevel="0" collapsed="false">
      <c r="A4395" s="0" t="n">
        <v>3516</v>
      </c>
      <c r="B4395" s="15" t="n">
        <v>46174</v>
      </c>
      <c r="C4395" s="0" t="n">
        <v>2</v>
      </c>
      <c r="D4395" s="16" t="n">
        <v>1222</v>
      </c>
      <c r="E4395" s="16" t="n">
        <v>5</v>
      </c>
      <c r="F4395" s="16" t="n">
        <v>25</v>
      </c>
      <c r="G4395" s="16" t="n">
        <v>53</v>
      </c>
      <c r="H4395" s="16" t="n">
        <v>5</v>
      </c>
    </row>
    <row r="4396" customFormat="false" ht="15" hidden="false" customHeight="false" outlineLevel="0" collapsed="false">
      <c r="A4396" s="0" t="n">
        <v>3517</v>
      </c>
      <c r="B4396" s="15" t="n">
        <v>45078</v>
      </c>
      <c r="C4396" s="0" t="n">
        <v>1</v>
      </c>
      <c r="D4396" s="16" t="n">
        <v>1967</v>
      </c>
      <c r="E4396" s="16" t="n">
        <v>4</v>
      </c>
      <c r="F4396" s="16" t="n">
        <v>59</v>
      </c>
      <c r="G4396" s="16" t="n">
        <v>60</v>
      </c>
      <c r="H4396" s="16" t="n">
        <v>0</v>
      </c>
    </row>
    <row r="4397" customFormat="false" ht="15" hidden="false" customHeight="false" outlineLevel="0" collapsed="false">
      <c r="A4397" s="0" t="n">
        <v>3517</v>
      </c>
      <c r="B4397" s="15" t="n">
        <v>45170</v>
      </c>
      <c r="C4397" s="0" t="n">
        <v>1</v>
      </c>
      <c r="D4397" s="16" t="n">
        <v>2024</v>
      </c>
      <c r="E4397" s="16" t="n">
        <v>4</v>
      </c>
      <c r="F4397" s="16" t="n">
        <v>57</v>
      </c>
      <c r="G4397" s="16" t="n">
        <v>85</v>
      </c>
      <c r="H4397" s="16" t="n">
        <v>0</v>
      </c>
    </row>
    <row r="4398" customFormat="false" ht="15" hidden="false" customHeight="false" outlineLevel="0" collapsed="false">
      <c r="A4398" s="0" t="n">
        <v>3517</v>
      </c>
      <c r="B4398" s="15" t="n">
        <v>45261</v>
      </c>
      <c r="C4398" s="0" t="n">
        <v>1</v>
      </c>
      <c r="D4398" s="16" t="n">
        <v>2019</v>
      </c>
      <c r="E4398" s="16" t="n">
        <v>6</v>
      </c>
      <c r="F4398" s="16" t="n">
        <v>59</v>
      </c>
      <c r="G4398" s="16" t="n">
        <v>106</v>
      </c>
      <c r="H4398" s="16" t="n">
        <v>2</v>
      </c>
    </row>
    <row r="4399" customFormat="false" ht="15" hidden="false" customHeight="false" outlineLevel="0" collapsed="false">
      <c r="A4399" s="0" t="n">
        <v>3517</v>
      </c>
      <c r="B4399" s="15" t="n">
        <v>45352</v>
      </c>
      <c r="C4399" s="0" t="n">
        <v>1</v>
      </c>
      <c r="D4399" s="16" t="n">
        <v>2045</v>
      </c>
      <c r="E4399" s="16" t="n">
        <v>7</v>
      </c>
      <c r="F4399" s="16" t="n">
        <v>60</v>
      </c>
      <c r="G4399" s="16" t="n">
        <v>70</v>
      </c>
      <c r="H4399" s="16" t="n">
        <v>3</v>
      </c>
    </row>
    <row r="4400" customFormat="false" ht="15" hidden="false" customHeight="false" outlineLevel="0" collapsed="false">
      <c r="A4400" s="0" t="n">
        <v>3517</v>
      </c>
      <c r="B4400" s="15" t="n">
        <v>45444</v>
      </c>
      <c r="C4400" s="0" t="n">
        <v>1</v>
      </c>
      <c r="D4400" s="16" t="n">
        <v>2071</v>
      </c>
      <c r="E4400" s="16" t="n">
        <v>6</v>
      </c>
      <c r="F4400" s="16" t="n">
        <v>59</v>
      </c>
      <c r="G4400" s="16" t="n">
        <v>84</v>
      </c>
      <c r="H4400" s="16" t="n">
        <v>2</v>
      </c>
    </row>
    <row r="4401" customFormat="false" ht="15" hidden="false" customHeight="false" outlineLevel="0" collapsed="false">
      <c r="A4401" s="0" t="n">
        <v>3517</v>
      </c>
      <c r="B4401" s="15" t="n">
        <v>45536</v>
      </c>
      <c r="C4401" s="0" t="n">
        <v>1</v>
      </c>
      <c r="D4401" s="16" t="n">
        <v>2082</v>
      </c>
      <c r="E4401" s="16" t="n">
        <v>6</v>
      </c>
      <c r="F4401" s="16" t="n">
        <v>57</v>
      </c>
      <c r="G4401" s="16" t="n">
        <v>100</v>
      </c>
      <c r="H4401" s="16" t="n">
        <v>2</v>
      </c>
    </row>
    <row r="4402" customFormat="false" ht="15" hidden="false" customHeight="false" outlineLevel="0" collapsed="false">
      <c r="A4402" s="0" t="n">
        <v>3517</v>
      </c>
      <c r="B4402" s="15" t="n">
        <v>45627</v>
      </c>
      <c r="C4402" s="0" t="n">
        <v>1</v>
      </c>
      <c r="D4402" s="16" t="n">
        <v>2088</v>
      </c>
      <c r="E4402" s="16" t="n">
        <v>6</v>
      </c>
      <c r="F4402" s="16" t="n">
        <v>61</v>
      </c>
      <c r="G4402" s="16" t="n">
        <v>111</v>
      </c>
      <c r="H4402" s="16" t="n">
        <v>2</v>
      </c>
    </row>
    <row r="4403" customFormat="false" ht="15" hidden="false" customHeight="false" outlineLevel="0" collapsed="false">
      <c r="A4403" s="0" t="n">
        <v>3517</v>
      </c>
      <c r="B4403" s="15" t="n">
        <v>45717</v>
      </c>
      <c r="C4403" s="0" t="n">
        <v>1</v>
      </c>
      <c r="D4403" s="16" t="n">
        <v>2098</v>
      </c>
      <c r="E4403" s="16" t="n">
        <v>7</v>
      </c>
      <c r="F4403" s="16" t="n">
        <v>62</v>
      </c>
      <c r="G4403" s="16" t="n">
        <v>46</v>
      </c>
      <c r="H4403" s="16" t="n">
        <v>1</v>
      </c>
    </row>
    <row r="4404" customFormat="false" ht="15" hidden="false" customHeight="false" outlineLevel="0" collapsed="false">
      <c r="A4404" s="0" t="n">
        <v>3517</v>
      </c>
      <c r="B4404" s="15" t="n">
        <v>45809</v>
      </c>
      <c r="C4404" s="0" t="n">
        <v>1</v>
      </c>
      <c r="D4404" s="16" t="n">
        <v>2123</v>
      </c>
      <c r="E4404" s="16" t="n">
        <v>7</v>
      </c>
      <c r="F4404" s="16" t="n">
        <v>66</v>
      </c>
      <c r="G4404" s="16" t="n">
        <v>67</v>
      </c>
      <c r="H4404" s="16" t="n">
        <v>1</v>
      </c>
    </row>
    <row r="4405" customFormat="false" ht="15" hidden="false" customHeight="false" outlineLevel="0" collapsed="false">
      <c r="A4405" s="0" t="n">
        <v>3517</v>
      </c>
      <c r="B4405" s="15" t="n">
        <v>45901</v>
      </c>
      <c r="C4405" s="0" t="n">
        <v>1</v>
      </c>
      <c r="D4405" s="16" t="n">
        <v>2131</v>
      </c>
      <c r="E4405" s="16" t="n">
        <v>7</v>
      </c>
      <c r="F4405" s="16" t="n">
        <v>65</v>
      </c>
      <c r="G4405" s="16" t="n">
        <v>77</v>
      </c>
      <c r="H4405" s="16" t="n">
        <v>1</v>
      </c>
    </row>
    <row r="4406" customFormat="false" ht="15" hidden="false" customHeight="false" outlineLevel="0" collapsed="false">
      <c r="A4406" s="0" t="n">
        <v>3517</v>
      </c>
      <c r="B4406" s="15" t="n">
        <v>45992</v>
      </c>
      <c r="C4406" s="0" t="n">
        <v>1</v>
      </c>
      <c r="D4406" s="16" t="n">
        <v>2144</v>
      </c>
      <c r="E4406" s="16" t="n">
        <v>7</v>
      </c>
      <c r="F4406" s="16" t="n">
        <v>69</v>
      </c>
      <c r="G4406" s="16" t="n">
        <v>92</v>
      </c>
      <c r="H4406" s="16" t="n">
        <v>1</v>
      </c>
    </row>
    <row r="4407" customFormat="false" ht="15" hidden="false" customHeight="false" outlineLevel="0" collapsed="false">
      <c r="A4407" s="0" t="n">
        <v>3517</v>
      </c>
      <c r="B4407" s="15" t="n">
        <v>46082</v>
      </c>
      <c r="C4407" s="0" t="n">
        <v>1</v>
      </c>
      <c r="D4407" s="16" t="n">
        <v>2171</v>
      </c>
      <c r="E4407" s="16" t="n">
        <v>6</v>
      </c>
      <c r="F4407" s="16" t="n">
        <v>71</v>
      </c>
      <c r="G4407" s="16" t="n">
        <v>53</v>
      </c>
      <c r="H4407" s="16" t="n">
        <v>1</v>
      </c>
    </row>
    <row r="4408" customFormat="false" ht="15" hidden="false" customHeight="false" outlineLevel="0" collapsed="false">
      <c r="A4408" s="0" t="n">
        <v>3517</v>
      </c>
      <c r="B4408" s="15" t="n">
        <v>46174</v>
      </c>
      <c r="C4408" s="0" t="n">
        <v>1</v>
      </c>
      <c r="D4408" s="16" t="n">
        <v>2192</v>
      </c>
      <c r="E4408" s="16" t="n">
        <v>7</v>
      </c>
      <c r="F4408" s="16" t="n">
        <v>74</v>
      </c>
      <c r="G4408" s="16" t="n">
        <v>66</v>
      </c>
      <c r="H4408" s="16" t="n">
        <v>2</v>
      </c>
    </row>
    <row r="4409" customFormat="false" ht="15" hidden="false" customHeight="false" outlineLevel="0" collapsed="false">
      <c r="A4409" s="0" t="n">
        <v>3518</v>
      </c>
      <c r="B4409" s="15" t="n">
        <v>45078</v>
      </c>
      <c r="C4409" s="0" t="n">
        <v>1</v>
      </c>
      <c r="D4409" s="16" t="n">
        <v>2176</v>
      </c>
      <c r="E4409" s="16" t="n">
        <v>0</v>
      </c>
      <c r="F4409" s="16" t="n">
        <v>62</v>
      </c>
      <c r="G4409" s="16" t="n">
        <v>76</v>
      </c>
      <c r="H4409" s="16" t="n">
        <v>0</v>
      </c>
    </row>
    <row r="4410" customFormat="false" ht="15" hidden="false" customHeight="false" outlineLevel="0" collapsed="false">
      <c r="A4410" s="0" t="n">
        <v>3518</v>
      </c>
      <c r="B4410" s="15" t="n">
        <v>45170</v>
      </c>
      <c r="C4410" s="0" t="n">
        <v>1</v>
      </c>
      <c r="D4410" s="16" t="n">
        <v>2183</v>
      </c>
      <c r="E4410" s="16" t="n">
        <v>0</v>
      </c>
      <c r="F4410" s="16" t="n">
        <v>60</v>
      </c>
      <c r="G4410" s="16" t="n">
        <v>86</v>
      </c>
      <c r="H4410" s="16" t="n">
        <v>0</v>
      </c>
    </row>
    <row r="4411" customFormat="false" ht="15" hidden="false" customHeight="false" outlineLevel="0" collapsed="false">
      <c r="A4411" s="0" t="n">
        <v>3518</v>
      </c>
      <c r="B4411" s="15" t="n">
        <v>45261</v>
      </c>
      <c r="C4411" s="0" t="n">
        <v>1</v>
      </c>
      <c r="D4411" s="16" t="n">
        <v>2202</v>
      </c>
      <c r="E4411" s="16" t="n">
        <v>0</v>
      </c>
      <c r="F4411" s="16" t="n">
        <v>64</v>
      </c>
      <c r="G4411" s="16" t="n">
        <v>100</v>
      </c>
      <c r="H4411" s="16" t="n">
        <v>0</v>
      </c>
    </row>
    <row r="4412" customFormat="false" ht="15" hidden="false" customHeight="false" outlineLevel="0" collapsed="false">
      <c r="A4412" s="0" t="n">
        <v>3518</v>
      </c>
      <c r="B4412" s="15" t="n">
        <v>45352</v>
      </c>
      <c r="C4412" s="0" t="n">
        <v>1</v>
      </c>
      <c r="D4412" s="16" t="n">
        <v>2247</v>
      </c>
      <c r="E4412" s="16" t="n">
        <v>1</v>
      </c>
      <c r="F4412" s="16" t="n">
        <v>63</v>
      </c>
      <c r="G4412" s="16" t="n">
        <v>67</v>
      </c>
      <c r="H4412" s="16" t="n">
        <v>1</v>
      </c>
    </row>
    <row r="4413" customFormat="false" ht="15" hidden="false" customHeight="false" outlineLevel="0" collapsed="false">
      <c r="A4413" s="0" t="n">
        <v>3518</v>
      </c>
      <c r="B4413" s="15" t="n">
        <v>45444</v>
      </c>
      <c r="C4413" s="0" t="n">
        <v>1</v>
      </c>
      <c r="D4413" s="16" t="n">
        <v>2239</v>
      </c>
      <c r="E4413" s="16" t="n">
        <v>1</v>
      </c>
      <c r="F4413" s="16" t="n">
        <v>60</v>
      </c>
      <c r="G4413" s="16" t="n">
        <v>76</v>
      </c>
      <c r="H4413" s="16" t="n">
        <v>1</v>
      </c>
    </row>
    <row r="4414" customFormat="false" ht="15" hidden="false" customHeight="false" outlineLevel="0" collapsed="false">
      <c r="A4414" s="0" t="n">
        <v>3518</v>
      </c>
      <c r="B4414" s="15" t="n">
        <v>45536</v>
      </c>
      <c r="C4414" s="0" t="n">
        <v>1</v>
      </c>
      <c r="D4414" s="16" t="n">
        <v>2240</v>
      </c>
      <c r="E4414" s="16" t="n">
        <v>1</v>
      </c>
      <c r="F4414" s="16" t="n">
        <v>60</v>
      </c>
      <c r="G4414" s="16" t="n">
        <v>88</v>
      </c>
      <c r="H4414" s="16" t="n">
        <v>1</v>
      </c>
    </row>
    <row r="4415" customFormat="false" ht="15" hidden="false" customHeight="false" outlineLevel="0" collapsed="false">
      <c r="A4415" s="0" t="n">
        <v>3518</v>
      </c>
      <c r="B4415" s="15" t="n">
        <v>45627</v>
      </c>
      <c r="C4415" s="0" t="n">
        <v>1</v>
      </c>
      <c r="D4415" s="16" t="n">
        <v>2275</v>
      </c>
      <c r="E4415" s="16" t="n">
        <v>1</v>
      </c>
      <c r="F4415" s="16" t="n">
        <v>61</v>
      </c>
      <c r="G4415" s="16" t="n">
        <v>99</v>
      </c>
      <c r="H4415" s="16" t="n">
        <v>1</v>
      </c>
    </row>
    <row r="4416" customFormat="false" ht="15" hidden="false" customHeight="false" outlineLevel="0" collapsed="false">
      <c r="A4416" s="0" t="n">
        <v>3518</v>
      </c>
      <c r="B4416" s="15" t="n">
        <v>45717</v>
      </c>
      <c r="C4416" s="0" t="n">
        <v>1</v>
      </c>
      <c r="D4416" s="16" t="n">
        <v>2281</v>
      </c>
      <c r="E4416" s="16" t="n">
        <v>1</v>
      </c>
      <c r="F4416" s="16" t="n">
        <v>61</v>
      </c>
      <c r="G4416" s="16" t="n">
        <v>48</v>
      </c>
      <c r="H4416" s="16" t="n">
        <v>0</v>
      </c>
    </row>
    <row r="4417" customFormat="false" ht="15" hidden="false" customHeight="false" outlineLevel="0" collapsed="false">
      <c r="A4417" s="0" t="n">
        <v>3518</v>
      </c>
      <c r="B4417" s="15" t="n">
        <v>45809</v>
      </c>
      <c r="C4417" s="0" t="n">
        <v>1</v>
      </c>
      <c r="D4417" s="16" t="n">
        <v>2265</v>
      </c>
      <c r="E4417" s="16" t="n">
        <v>1</v>
      </c>
      <c r="F4417" s="16" t="n">
        <v>61</v>
      </c>
      <c r="G4417" s="16" t="n">
        <v>57</v>
      </c>
      <c r="H4417" s="16" t="n">
        <v>0</v>
      </c>
    </row>
    <row r="4418" customFormat="false" ht="15" hidden="false" customHeight="false" outlineLevel="0" collapsed="false">
      <c r="A4418" s="0" t="n">
        <v>3518</v>
      </c>
      <c r="B4418" s="15" t="n">
        <v>45901</v>
      </c>
      <c r="C4418" s="0" t="n">
        <v>1</v>
      </c>
      <c r="D4418" s="16" t="n">
        <v>2252</v>
      </c>
      <c r="E4418" s="16" t="n">
        <v>2</v>
      </c>
      <c r="F4418" s="16" t="n">
        <v>57</v>
      </c>
      <c r="G4418" s="16" t="n">
        <v>64</v>
      </c>
      <c r="H4418" s="16" t="n">
        <v>0</v>
      </c>
    </row>
    <row r="4419" customFormat="false" ht="15" hidden="false" customHeight="false" outlineLevel="0" collapsed="false">
      <c r="A4419" s="0" t="n">
        <v>3518</v>
      </c>
      <c r="B4419" s="15" t="n">
        <v>45992</v>
      </c>
      <c r="C4419" s="0" t="n">
        <v>1</v>
      </c>
      <c r="D4419" s="16" t="n">
        <v>2257</v>
      </c>
      <c r="E4419" s="16" t="n">
        <v>5</v>
      </c>
      <c r="F4419" s="16" t="n">
        <v>55</v>
      </c>
      <c r="G4419" s="16" t="n">
        <v>90</v>
      </c>
      <c r="H4419" s="16" t="n">
        <v>3</v>
      </c>
    </row>
    <row r="4420" customFormat="false" ht="15" hidden="false" customHeight="false" outlineLevel="0" collapsed="false">
      <c r="A4420" s="0" t="n">
        <v>3518</v>
      </c>
      <c r="B4420" s="15" t="n">
        <v>46082</v>
      </c>
      <c r="C4420" s="0" t="n">
        <v>1</v>
      </c>
      <c r="D4420" s="16" t="n">
        <v>2258</v>
      </c>
      <c r="E4420" s="16" t="n">
        <v>5</v>
      </c>
      <c r="F4420" s="16" t="n">
        <v>50</v>
      </c>
      <c r="G4420" s="16" t="n">
        <v>51</v>
      </c>
      <c r="H4420" s="16" t="n">
        <v>2</v>
      </c>
    </row>
    <row r="4421" customFormat="false" ht="15" hidden="false" customHeight="false" outlineLevel="0" collapsed="false">
      <c r="A4421" s="0" t="n">
        <v>3518</v>
      </c>
      <c r="B4421" s="15" t="n">
        <v>46174</v>
      </c>
      <c r="C4421" s="0" t="n">
        <v>1</v>
      </c>
      <c r="D4421" s="16" t="n">
        <v>2235</v>
      </c>
      <c r="E4421" s="16" t="n">
        <v>5</v>
      </c>
      <c r="F4421" s="16" t="n">
        <v>53</v>
      </c>
      <c r="G4421" s="16" t="n">
        <v>65</v>
      </c>
      <c r="H4421" s="16" t="n">
        <v>2</v>
      </c>
    </row>
    <row r="4422" customFormat="false" ht="15" hidden="false" customHeight="false" outlineLevel="0" collapsed="false">
      <c r="A4422" s="0" t="n">
        <v>3521</v>
      </c>
      <c r="B4422" s="15" t="n">
        <v>45078</v>
      </c>
      <c r="C4422" s="0" t="n">
        <v>2</v>
      </c>
      <c r="D4422" s="16" t="n">
        <v>857</v>
      </c>
      <c r="E4422" s="16" t="n">
        <v>3</v>
      </c>
      <c r="F4422" s="16" t="n">
        <v>22</v>
      </c>
      <c r="G4422" s="16" t="n">
        <v>25</v>
      </c>
      <c r="H4422" s="16" t="n">
        <v>1</v>
      </c>
    </row>
    <row r="4423" customFormat="false" ht="15" hidden="false" customHeight="false" outlineLevel="0" collapsed="false">
      <c r="A4423" s="0" t="n">
        <v>3521</v>
      </c>
      <c r="B4423" s="15" t="n">
        <v>45170</v>
      </c>
      <c r="C4423" s="0" t="n">
        <v>2</v>
      </c>
      <c r="D4423" s="16" t="n">
        <v>861</v>
      </c>
      <c r="E4423" s="16" t="n">
        <v>3</v>
      </c>
      <c r="F4423" s="16" t="n">
        <v>21</v>
      </c>
      <c r="G4423" s="16" t="n">
        <v>34</v>
      </c>
      <c r="H4423" s="16" t="n">
        <v>1</v>
      </c>
    </row>
    <row r="4424" customFormat="false" ht="15" hidden="false" customHeight="false" outlineLevel="0" collapsed="false">
      <c r="A4424" s="0" t="n">
        <v>3521</v>
      </c>
      <c r="B4424" s="15" t="n">
        <v>45261</v>
      </c>
      <c r="C4424" s="0" t="n">
        <v>2</v>
      </c>
      <c r="D4424" s="16" t="n">
        <v>865</v>
      </c>
      <c r="E4424" s="16" t="n">
        <v>3</v>
      </c>
      <c r="F4424" s="16" t="n">
        <v>21</v>
      </c>
      <c r="G4424" s="16" t="n">
        <v>52</v>
      </c>
      <c r="H4424" s="16" t="n">
        <v>1</v>
      </c>
    </row>
    <row r="4425" customFormat="false" ht="15" hidden="false" customHeight="false" outlineLevel="0" collapsed="false">
      <c r="A4425" s="0" t="n">
        <v>3521</v>
      </c>
      <c r="B4425" s="15" t="n">
        <v>45352</v>
      </c>
      <c r="C4425" s="0" t="n">
        <v>2</v>
      </c>
      <c r="D4425" s="16" t="n">
        <v>885</v>
      </c>
      <c r="E4425" s="16" t="n">
        <v>3</v>
      </c>
      <c r="F4425" s="16" t="n">
        <v>21</v>
      </c>
      <c r="G4425" s="16" t="n">
        <v>43</v>
      </c>
      <c r="H4425" s="16" t="n">
        <v>0</v>
      </c>
    </row>
    <row r="4426" customFormat="false" ht="15" hidden="false" customHeight="false" outlineLevel="0" collapsed="false">
      <c r="A4426" s="0" t="n">
        <v>3521</v>
      </c>
      <c r="B4426" s="15" t="n">
        <v>45444</v>
      </c>
      <c r="C4426" s="0" t="n">
        <v>2</v>
      </c>
      <c r="D4426" s="16" t="n">
        <v>891</v>
      </c>
      <c r="E4426" s="16" t="n">
        <v>3</v>
      </c>
      <c r="F4426" s="16" t="n">
        <v>19</v>
      </c>
      <c r="G4426" s="16" t="n">
        <v>52</v>
      </c>
      <c r="H4426" s="16" t="n">
        <v>0</v>
      </c>
    </row>
    <row r="4427" customFormat="false" ht="15" hidden="false" customHeight="false" outlineLevel="0" collapsed="false">
      <c r="A4427" s="0" t="n">
        <v>3521</v>
      </c>
      <c r="B4427" s="15" t="n">
        <v>45536</v>
      </c>
      <c r="C4427" s="0" t="n">
        <v>2</v>
      </c>
      <c r="D4427" s="16" t="n">
        <v>900</v>
      </c>
      <c r="E4427" s="16" t="n">
        <v>3</v>
      </c>
      <c r="F4427" s="16" t="n">
        <v>17</v>
      </c>
      <c r="G4427" s="16" t="n">
        <v>68</v>
      </c>
      <c r="H4427" s="16" t="n">
        <v>0</v>
      </c>
    </row>
    <row r="4428" customFormat="false" ht="15" hidden="false" customHeight="false" outlineLevel="0" collapsed="false">
      <c r="A4428" s="0" t="n">
        <v>3521</v>
      </c>
      <c r="B4428" s="15" t="n">
        <v>45627</v>
      </c>
      <c r="C4428" s="0" t="n">
        <v>2</v>
      </c>
      <c r="D4428" s="16" t="n">
        <v>886</v>
      </c>
      <c r="E4428" s="16" t="n">
        <v>2</v>
      </c>
      <c r="F4428" s="16" t="n">
        <v>17</v>
      </c>
      <c r="G4428" s="16" t="n">
        <v>75</v>
      </c>
      <c r="H4428" s="16" t="n">
        <v>0</v>
      </c>
    </row>
    <row r="4429" customFormat="false" ht="15" hidden="false" customHeight="false" outlineLevel="0" collapsed="false">
      <c r="A4429" s="0" t="n">
        <v>3521</v>
      </c>
      <c r="B4429" s="15" t="n">
        <v>45717</v>
      </c>
      <c r="C4429" s="0" t="n">
        <v>2</v>
      </c>
      <c r="D4429" s="16" t="n">
        <v>894</v>
      </c>
      <c r="E4429" s="16" t="n">
        <v>3</v>
      </c>
      <c r="F4429" s="16" t="n">
        <v>18</v>
      </c>
      <c r="G4429" s="16" t="n">
        <v>40</v>
      </c>
      <c r="H4429" s="16" t="n">
        <v>1</v>
      </c>
    </row>
    <row r="4430" customFormat="false" ht="15" hidden="false" customHeight="false" outlineLevel="0" collapsed="false">
      <c r="A4430" s="0" t="n">
        <v>3521</v>
      </c>
      <c r="B4430" s="15" t="n">
        <v>45809</v>
      </c>
      <c r="C4430" s="0" t="n">
        <v>2</v>
      </c>
      <c r="D4430" s="16" t="n">
        <v>898</v>
      </c>
      <c r="E4430" s="16" t="n">
        <v>3</v>
      </c>
      <c r="F4430" s="16" t="n">
        <v>18</v>
      </c>
      <c r="G4430" s="16" t="n">
        <v>46</v>
      </c>
      <c r="H4430" s="16" t="n">
        <v>1</v>
      </c>
    </row>
    <row r="4431" customFormat="false" ht="15" hidden="false" customHeight="false" outlineLevel="0" collapsed="false">
      <c r="A4431" s="0" t="n">
        <v>3521</v>
      </c>
      <c r="B4431" s="15" t="n">
        <v>45901</v>
      </c>
      <c r="C4431" s="0" t="n">
        <v>2</v>
      </c>
      <c r="D4431" s="16" t="n">
        <v>896</v>
      </c>
      <c r="E4431" s="16" t="n">
        <v>4</v>
      </c>
      <c r="F4431" s="16" t="n">
        <v>18</v>
      </c>
      <c r="G4431" s="16" t="n">
        <v>50</v>
      </c>
      <c r="H4431" s="16" t="n">
        <v>2</v>
      </c>
    </row>
    <row r="4432" customFormat="false" ht="15" hidden="false" customHeight="false" outlineLevel="0" collapsed="false">
      <c r="A4432" s="0" t="n">
        <v>3521</v>
      </c>
      <c r="B4432" s="15" t="n">
        <v>45992</v>
      </c>
      <c r="C4432" s="0" t="n">
        <v>2</v>
      </c>
      <c r="D4432" s="16" t="n">
        <v>912</v>
      </c>
      <c r="E4432" s="16" t="n">
        <v>6</v>
      </c>
      <c r="F4432" s="16" t="n">
        <v>20</v>
      </c>
      <c r="G4432" s="16" t="n">
        <v>56</v>
      </c>
      <c r="H4432" s="16" t="n">
        <v>4</v>
      </c>
    </row>
    <row r="4433" customFormat="false" ht="15" hidden="false" customHeight="false" outlineLevel="0" collapsed="false">
      <c r="A4433" s="0" t="n">
        <v>3521</v>
      </c>
      <c r="B4433" s="15" t="n">
        <v>46082</v>
      </c>
      <c r="C4433" s="0" t="n">
        <v>2</v>
      </c>
      <c r="D4433" s="16" t="n">
        <v>907</v>
      </c>
      <c r="E4433" s="16" t="n">
        <v>7</v>
      </c>
      <c r="F4433" s="16" t="n">
        <v>18</v>
      </c>
      <c r="G4433" s="16" t="n">
        <v>21</v>
      </c>
      <c r="H4433" s="16" t="n">
        <v>5</v>
      </c>
    </row>
    <row r="4434" customFormat="false" ht="15" hidden="false" customHeight="false" outlineLevel="0" collapsed="false">
      <c r="A4434" s="0" t="n">
        <v>3521</v>
      </c>
      <c r="B4434" s="15" t="n">
        <v>46174</v>
      </c>
      <c r="C4434" s="0" t="n">
        <v>2</v>
      </c>
      <c r="D4434" s="16" t="n">
        <v>934</v>
      </c>
      <c r="E4434" s="16" t="n">
        <v>8</v>
      </c>
      <c r="F4434" s="16" t="n">
        <v>19</v>
      </c>
      <c r="G4434" s="16" t="n">
        <v>26</v>
      </c>
      <c r="H4434" s="16" t="n">
        <v>6</v>
      </c>
    </row>
    <row r="4435" customFormat="false" ht="15" hidden="false" customHeight="false" outlineLevel="0" collapsed="false">
      <c r="A4435" s="0" t="n">
        <v>3523</v>
      </c>
      <c r="B4435" s="15" t="n">
        <v>45078</v>
      </c>
      <c r="C4435" s="0" t="n">
        <v>1</v>
      </c>
      <c r="D4435" s="16" t="n">
        <v>5031</v>
      </c>
      <c r="E4435" s="16" t="n">
        <v>11</v>
      </c>
      <c r="F4435" s="16" t="n">
        <v>193</v>
      </c>
      <c r="G4435" s="16" t="n">
        <v>175</v>
      </c>
      <c r="H4435" s="16" t="n">
        <v>7</v>
      </c>
    </row>
    <row r="4436" customFormat="false" ht="15" hidden="false" customHeight="false" outlineLevel="0" collapsed="false">
      <c r="A4436" s="0" t="n">
        <v>3523</v>
      </c>
      <c r="B4436" s="15" t="n">
        <v>45170</v>
      </c>
      <c r="C4436" s="0" t="n">
        <v>1</v>
      </c>
      <c r="D4436" s="16" t="n">
        <v>5096</v>
      </c>
      <c r="E4436" s="16" t="n">
        <v>21</v>
      </c>
      <c r="F4436" s="16" t="n">
        <v>190</v>
      </c>
      <c r="G4436" s="16" t="n">
        <v>238</v>
      </c>
      <c r="H4436" s="16" t="n">
        <v>17</v>
      </c>
    </row>
    <row r="4437" customFormat="false" ht="15" hidden="false" customHeight="false" outlineLevel="0" collapsed="false">
      <c r="A4437" s="0" t="n">
        <v>3523</v>
      </c>
      <c r="B4437" s="15" t="n">
        <v>45261</v>
      </c>
      <c r="C4437" s="0" t="n">
        <v>1</v>
      </c>
      <c r="D4437" s="16" t="n">
        <v>5081</v>
      </c>
      <c r="E4437" s="16" t="n">
        <v>26</v>
      </c>
      <c r="F4437" s="16" t="n">
        <v>182</v>
      </c>
      <c r="G4437" s="16" t="n">
        <v>282</v>
      </c>
      <c r="H4437" s="16" t="n">
        <v>22</v>
      </c>
    </row>
    <row r="4438" customFormat="false" ht="15" hidden="false" customHeight="false" outlineLevel="0" collapsed="false">
      <c r="A4438" s="0" t="n">
        <v>3523</v>
      </c>
      <c r="B4438" s="15" t="n">
        <v>45352</v>
      </c>
      <c r="C4438" s="0" t="n">
        <v>1</v>
      </c>
      <c r="D4438" s="16" t="n">
        <v>5061</v>
      </c>
      <c r="E4438" s="16" t="n">
        <v>30</v>
      </c>
      <c r="F4438" s="16" t="n">
        <v>184</v>
      </c>
      <c r="G4438" s="16" t="n">
        <v>177</v>
      </c>
      <c r="H4438" s="16" t="n">
        <v>19</v>
      </c>
    </row>
    <row r="4439" customFormat="false" ht="15" hidden="false" customHeight="false" outlineLevel="0" collapsed="false">
      <c r="A4439" s="0" t="n">
        <v>3523</v>
      </c>
      <c r="B4439" s="15" t="n">
        <v>45444</v>
      </c>
      <c r="C4439" s="0" t="n">
        <v>1</v>
      </c>
      <c r="D4439" s="16" t="n">
        <v>5074</v>
      </c>
      <c r="E4439" s="16" t="n">
        <v>31</v>
      </c>
      <c r="F4439" s="16" t="n">
        <v>184</v>
      </c>
      <c r="G4439" s="16" t="n">
        <v>226</v>
      </c>
      <c r="H4439" s="16" t="n">
        <v>20</v>
      </c>
    </row>
    <row r="4440" customFormat="false" ht="15" hidden="false" customHeight="false" outlineLevel="0" collapsed="false">
      <c r="A4440" s="0" t="n">
        <v>3523</v>
      </c>
      <c r="B4440" s="15" t="n">
        <v>45536</v>
      </c>
      <c r="C4440" s="0" t="n">
        <v>1</v>
      </c>
      <c r="D4440" s="16" t="n">
        <v>5070</v>
      </c>
      <c r="E4440" s="16" t="n">
        <v>33</v>
      </c>
      <c r="F4440" s="16" t="n">
        <v>176</v>
      </c>
      <c r="G4440" s="16" t="n">
        <v>261</v>
      </c>
      <c r="H4440" s="16" t="n">
        <v>21</v>
      </c>
    </row>
    <row r="4441" customFormat="false" ht="15" hidden="false" customHeight="false" outlineLevel="0" collapsed="false">
      <c r="A4441" s="0" t="n">
        <v>3523</v>
      </c>
      <c r="B4441" s="15" t="n">
        <v>45627</v>
      </c>
      <c r="C4441" s="0" t="n">
        <v>1</v>
      </c>
      <c r="D4441" s="16" t="n">
        <v>5098</v>
      </c>
      <c r="E4441" s="16" t="n">
        <v>35</v>
      </c>
      <c r="F4441" s="16" t="n">
        <v>171</v>
      </c>
      <c r="G4441" s="16" t="n">
        <v>292</v>
      </c>
      <c r="H4441" s="16" t="n">
        <v>22</v>
      </c>
    </row>
    <row r="4442" customFormat="false" ht="15" hidden="false" customHeight="false" outlineLevel="0" collapsed="false">
      <c r="A4442" s="0" t="n">
        <v>3523</v>
      </c>
      <c r="B4442" s="15" t="n">
        <v>45717</v>
      </c>
      <c r="C4442" s="0" t="n">
        <v>1</v>
      </c>
      <c r="D4442" s="16" t="n">
        <v>5158</v>
      </c>
      <c r="E4442" s="16" t="n">
        <v>38</v>
      </c>
      <c r="F4442" s="16" t="n">
        <v>174</v>
      </c>
      <c r="G4442" s="16" t="n">
        <v>136</v>
      </c>
      <c r="H4442" s="16" t="n">
        <v>5</v>
      </c>
    </row>
    <row r="4443" customFormat="false" ht="15" hidden="false" customHeight="false" outlineLevel="0" collapsed="false">
      <c r="A4443" s="0" t="n">
        <v>3523</v>
      </c>
      <c r="B4443" s="15" t="n">
        <v>45809</v>
      </c>
      <c r="C4443" s="0" t="n">
        <v>1</v>
      </c>
      <c r="D4443" s="16" t="n">
        <v>5202</v>
      </c>
      <c r="E4443" s="16" t="n">
        <v>40</v>
      </c>
      <c r="F4443" s="16" t="n">
        <v>178</v>
      </c>
      <c r="G4443" s="16" t="n">
        <v>173</v>
      </c>
      <c r="H4443" s="16" t="n">
        <v>7</v>
      </c>
    </row>
    <row r="4444" customFormat="false" ht="15" hidden="false" customHeight="false" outlineLevel="0" collapsed="false">
      <c r="A4444" s="0" t="n">
        <v>3523</v>
      </c>
      <c r="B4444" s="15" t="n">
        <v>45901</v>
      </c>
      <c r="C4444" s="0" t="n">
        <v>1</v>
      </c>
      <c r="D4444" s="16" t="n">
        <v>5162</v>
      </c>
      <c r="E4444" s="16" t="n">
        <v>43</v>
      </c>
      <c r="F4444" s="16" t="n">
        <v>177</v>
      </c>
      <c r="G4444" s="16" t="n">
        <v>211</v>
      </c>
      <c r="H4444" s="16" t="n">
        <v>10</v>
      </c>
    </row>
    <row r="4445" customFormat="false" ht="15" hidden="false" customHeight="false" outlineLevel="0" collapsed="false">
      <c r="A4445" s="0" t="n">
        <v>3523</v>
      </c>
      <c r="B4445" s="15" t="n">
        <v>45992</v>
      </c>
      <c r="C4445" s="0" t="n">
        <v>1</v>
      </c>
      <c r="D4445" s="16" t="n">
        <v>5161</v>
      </c>
      <c r="E4445" s="16" t="n">
        <v>43</v>
      </c>
      <c r="F4445" s="16" t="n">
        <v>175</v>
      </c>
      <c r="G4445" s="16" t="n">
        <v>250</v>
      </c>
      <c r="H4445" s="16" t="n">
        <v>10</v>
      </c>
    </row>
    <row r="4446" customFormat="false" ht="15" hidden="false" customHeight="false" outlineLevel="0" collapsed="false">
      <c r="A4446" s="0" t="n">
        <v>3523</v>
      </c>
      <c r="B4446" s="15" t="n">
        <v>46082</v>
      </c>
      <c r="C4446" s="0" t="n">
        <v>1</v>
      </c>
      <c r="D4446" s="16" t="n">
        <v>5182</v>
      </c>
      <c r="E4446" s="16" t="n">
        <v>46</v>
      </c>
      <c r="F4446" s="16" t="n">
        <v>175</v>
      </c>
      <c r="G4446" s="16" t="n">
        <v>144</v>
      </c>
      <c r="H4446" s="16" t="n">
        <v>8</v>
      </c>
    </row>
    <row r="4447" customFormat="false" ht="15" hidden="false" customHeight="false" outlineLevel="0" collapsed="false">
      <c r="A4447" s="0" t="n">
        <v>3523</v>
      </c>
      <c r="B4447" s="15" t="n">
        <v>46174</v>
      </c>
      <c r="C4447" s="0" t="n">
        <v>1</v>
      </c>
      <c r="D4447" s="16" t="n">
        <v>5211</v>
      </c>
      <c r="E4447" s="16" t="n">
        <v>50</v>
      </c>
      <c r="F4447" s="16" t="n">
        <v>168</v>
      </c>
      <c r="G4447" s="16" t="n">
        <v>171</v>
      </c>
      <c r="H4447" s="16" t="n">
        <v>12</v>
      </c>
    </row>
    <row r="4448" customFormat="false" ht="15" hidden="false" customHeight="false" outlineLevel="0" collapsed="false">
      <c r="A4448" s="0" t="n">
        <v>3525</v>
      </c>
      <c r="B4448" s="15" t="n">
        <v>45078</v>
      </c>
      <c r="C4448" s="0" t="n">
        <v>1</v>
      </c>
      <c r="D4448" s="16" t="n">
        <v>1937</v>
      </c>
      <c r="E4448" s="16" t="n">
        <v>0</v>
      </c>
      <c r="F4448" s="16" t="n">
        <v>45</v>
      </c>
      <c r="G4448" s="16" t="n">
        <v>60</v>
      </c>
      <c r="H4448" s="16" t="n">
        <v>0</v>
      </c>
    </row>
    <row r="4449" customFormat="false" ht="15" hidden="false" customHeight="false" outlineLevel="0" collapsed="false">
      <c r="A4449" s="0" t="n">
        <v>3525</v>
      </c>
      <c r="B4449" s="15" t="n">
        <v>45170</v>
      </c>
      <c r="C4449" s="0" t="n">
        <v>1</v>
      </c>
      <c r="D4449" s="16" t="n">
        <v>1941</v>
      </c>
      <c r="E4449" s="16" t="n">
        <v>0</v>
      </c>
      <c r="F4449" s="16" t="n">
        <v>44</v>
      </c>
      <c r="G4449" s="16" t="n">
        <v>72</v>
      </c>
      <c r="H4449" s="16" t="n">
        <v>0</v>
      </c>
    </row>
    <row r="4450" customFormat="false" ht="15" hidden="false" customHeight="false" outlineLevel="0" collapsed="false">
      <c r="A4450" s="0" t="n">
        <v>3525</v>
      </c>
      <c r="B4450" s="15" t="n">
        <v>45261</v>
      </c>
      <c r="C4450" s="0" t="n">
        <v>1</v>
      </c>
      <c r="D4450" s="16" t="n">
        <v>1932</v>
      </c>
      <c r="E4450" s="16" t="n">
        <v>0</v>
      </c>
      <c r="F4450" s="16" t="n">
        <v>41</v>
      </c>
      <c r="G4450" s="16" t="n">
        <v>92</v>
      </c>
      <c r="H4450" s="16" t="n">
        <v>0</v>
      </c>
    </row>
    <row r="4451" customFormat="false" ht="15" hidden="false" customHeight="false" outlineLevel="0" collapsed="false">
      <c r="A4451" s="0" t="n">
        <v>3525</v>
      </c>
      <c r="B4451" s="15" t="n">
        <v>45352</v>
      </c>
      <c r="C4451" s="0" t="n">
        <v>1</v>
      </c>
      <c r="D4451" s="16" t="n">
        <v>1946</v>
      </c>
      <c r="E4451" s="16" t="n">
        <v>0</v>
      </c>
      <c r="F4451" s="16" t="n">
        <v>42</v>
      </c>
      <c r="G4451" s="16" t="n">
        <v>66</v>
      </c>
      <c r="H4451" s="16" t="n">
        <v>0</v>
      </c>
    </row>
    <row r="4452" customFormat="false" ht="15" hidden="false" customHeight="false" outlineLevel="0" collapsed="false">
      <c r="A4452" s="0" t="n">
        <v>3525</v>
      </c>
      <c r="B4452" s="15" t="n">
        <v>45444</v>
      </c>
      <c r="C4452" s="0" t="n">
        <v>1</v>
      </c>
      <c r="D4452" s="16" t="n">
        <v>1957</v>
      </c>
      <c r="E4452" s="16" t="n">
        <v>0</v>
      </c>
      <c r="F4452" s="16" t="n">
        <v>44</v>
      </c>
      <c r="G4452" s="16" t="n">
        <v>74</v>
      </c>
      <c r="H4452" s="16" t="n">
        <v>0</v>
      </c>
    </row>
    <row r="4453" customFormat="false" ht="15" hidden="false" customHeight="false" outlineLevel="0" collapsed="false">
      <c r="A4453" s="0" t="n">
        <v>3525</v>
      </c>
      <c r="B4453" s="15" t="n">
        <v>45536</v>
      </c>
      <c r="C4453" s="0" t="n">
        <v>1</v>
      </c>
      <c r="D4453" s="16" t="n">
        <v>1990</v>
      </c>
      <c r="E4453" s="16" t="n">
        <v>1</v>
      </c>
      <c r="F4453" s="16" t="n">
        <v>42</v>
      </c>
      <c r="G4453" s="16" t="n">
        <v>90</v>
      </c>
      <c r="H4453" s="16" t="n">
        <v>0</v>
      </c>
    </row>
    <row r="4454" customFormat="false" ht="15" hidden="false" customHeight="false" outlineLevel="0" collapsed="false">
      <c r="A4454" s="0" t="n">
        <v>3525</v>
      </c>
      <c r="B4454" s="15" t="n">
        <v>45627</v>
      </c>
      <c r="C4454" s="0" t="n">
        <v>1</v>
      </c>
      <c r="D4454" s="16" t="n">
        <v>1993</v>
      </c>
      <c r="E4454" s="16" t="n">
        <v>1</v>
      </c>
      <c r="F4454" s="16" t="n">
        <v>44</v>
      </c>
      <c r="G4454" s="16" t="n">
        <v>101</v>
      </c>
      <c r="H4454" s="16" t="n">
        <v>0</v>
      </c>
    </row>
    <row r="4455" customFormat="false" ht="15" hidden="false" customHeight="false" outlineLevel="0" collapsed="false">
      <c r="A4455" s="0" t="n">
        <v>3525</v>
      </c>
      <c r="B4455" s="15" t="n">
        <v>45717</v>
      </c>
      <c r="C4455" s="0" t="n">
        <v>1</v>
      </c>
      <c r="D4455" s="16" t="n">
        <v>1996</v>
      </c>
      <c r="E4455" s="16" t="n">
        <v>1</v>
      </c>
      <c r="F4455" s="16" t="n">
        <v>42</v>
      </c>
      <c r="G4455" s="16" t="n">
        <v>51</v>
      </c>
      <c r="H4455" s="16" t="n">
        <v>0</v>
      </c>
    </row>
    <row r="4456" customFormat="false" ht="15" hidden="false" customHeight="false" outlineLevel="0" collapsed="false">
      <c r="A4456" s="0" t="n">
        <v>3525</v>
      </c>
      <c r="B4456" s="15" t="n">
        <v>45809</v>
      </c>
      <c r="C4456" s="0" t="n">
        <v>1</v>
      </c>
      <c r="D4456" s="16" t="n">
        <v>1994</v>
      </c>
      <c r="E4456" s="16" t="n">
        <v>1</v>
      </c>
      <c r="F4456" s="16" t="n">
        <v>42</v>
      </c>
      <c r="G4456" s="16" t="n">
        <v>62</v>
      </c>
      <c r="H4456" s="16" t="n">
        <v>0</v>
      </c>
    </row>
    <row r="4457" customFormat="false" ht="15" hidden="false" customHeight="false" outlineLevel="0" collapsed="false">
      <c r="A4457" s="0" t="n">
        <v>3525</v>
      </c>
      <c r="B4457" s="15" t="n">
        <v>45901</v>
      </c>
      <c r="C4457" s="0" t="n">
        <v>1</v>
      </c>
      <c r="D4457" s="16" t="n">
        <v>1998</v>
      </c>
      <c r="E4457" s="16" t="n">
        <v>0</v>
      </c>
      <c r="F4457" s="16" t="n">
        <v>41</v>
      </c>
      <c r="G4457" s="16" t="n">
        <v>76</v>
      </c>
      <c r="H4457" s="16" t="n">
        <v>0</v>
      </c>
    </row>
    <row r="4458" customFormat="false" ht="15" hidden="false" customHeight="false" outlineLevel="0" collapsed="false">
      <c r="A4458" s="0" t="n">
        <v>3525</v>
      </c>
      <c r="B4458" s="15" t="n">
        <v>45992</v>
      </c>
      <c r="C4458" s="0" t="n">
        <v>1</v>
      </c>
      <c r="D4458" s="16" t="n">
        <v>1997</v>
      </c>
      <c r="E4458" s="16" t="n">
        <v>0</v>
      </c>
      <c r="F4458" s="16" t="n">
        <v>40</v>
      </c>
      <c r="G4458" s="16" t="n">
        <v>83</v>
      </c>
      <c r="H4458" s="16" t="n">
        <v>0</v>
      </c>
    </row>
    <row r="4459" customFormat="false" ht="15" hidden="false" customHeight="false" outlineLevel="0" collapsed="false">
      <c r="A4459" s="0" t="n">
        <v>3525</v>
      </c>
      <c r="B4459" s="15" t="n">
        <v>46082</v>
      </c>
      <c r="C4459" s="0" t="n">
        <v>1</v>
      </c>
      <c r="D4459" s="16" t="n">
        <v>1988</v>
      </c>
      <c r="E4459" s="16" t="n">
        <v>0</v>
      </c>
      <c r="F4459" s="16" t="n">
        <v>43</v>
      </c>
      <c r="G4459" s="16" t="n">
        <v>40</v>
      </c>
      <c r="H4459" s="16" t="n">
        <v>0</v>
      </c>
    </row>
    <row r="4460" customFormat="false" ht="15" hidden="false" customHeight="false" outlineLevel="0" collapsed="false">
      <c r="A4460" s="0" t="n">
        <v>3525</v>
      </c>
      <c r="B4460" s="15" t="n">
        <v>46174</v>
      </c>
      <c r="C4460" s="0" t="n">
        <v>1</v>
      </c>
      <c r="D4460" s="16" t="n">
        <v>1988</v>
      </c>
      <c r="E4460" s="16" t="n">
        <v>1</v>
      </c>
      <c r="F4460" s="16" t="n">
        <v>44</v>
      </c>
      <c r="G4460" s="16" t="n">
        <v>56</v>
      </c>
      <c r="H4460" s="16" t="n">
        <v>1</v>
      </c>
    </row>
    <row r="4461" customFormat="false" ht="15" hidden="false" customHeight="false" outlineLevel="0" collapsed="false">
      <c r="A4461" s="0" t="n">
        <v>3527</v>
      </c>
      <c r="B4461" s="15" t="n">
        <v>45078</v>
      </c>
      <c r="C4461" s="0" t="n">
        <v>2</v>
      </c>
      <c r="D4461" s="16" t="n">
        <v>1273</v>
      </c>
      <c r="E4461" s="16" t="n">
        <v>1</v>
      </c>
      <c r="F4461" s="16" t="n">
        <v>11</v>
      </c>
      <c r="G4461" s="16" t="n">
        <v>56</v>
      </c>
      <c r="H4461" s="16" t="n">
        <v>1</v>
      </c>
    </row>
    <row r="4462" customFormat="false" ht="15" hidden="false" customHeight="false" outlineLevel="0" collapsed="false">
      <c r="A4462" s="0" t="n">
        <v>3527</v>
      </c>
      <c r="B4462" s="15" t="n">
        <v>45170</v>
      </c>
      <c r="C4462" s="0" t="n">
        <v>2</v>
      </c>
      <c r="D4462" s="16" t="n">
        <v>1281</v>
      </c>
      <c r="E4462" s="16" t="n">
        <v>1</v>
      </c>
      <c r="F4462" s="16" t="n">
        <v>13</v>
      </c>
      <c r="G4462" s="16" t="n">
        <v>72</v>
      </c>
      <c r="H4462" s="16" t="n">
        <v>1</v>
      </c>
    </row>
    <row r="4463" customFormat="false" ht="15" hidden="false" customHeight="false" outlineLevel="0" collapsed="false">
      <c r="A4463" s="0" t="n">
        <v>3527</v>
      </c>
      <c r="B4463" s="15" t="n">
        <v>45261</v>
      </c>
      <c r="C4463" s="0" t="n">
        <v>2</v>
      </c>
      <c r="D4463" s="16" t="n">
        <v>1280</v>
      </c>
      <c r="E4463" s="16" t="n">
        <v>1</v>
      </c>
      <c r="F4463" s="16" t="n">
        <v>11</v>
      </c>
      <c r="G4463" s="16" t="n">
        <v>80</v>
      </c>
      <c r="H4463" s="16" t="n">
        <v>1</v>
      </c>
    </row>
    <row r="4464" customFormat="false" ht="15" hidden="false" customHeight="false" outlineLevel="0" collapsed="false">
      <c r="A4464" s="0" t="n">
        <v>3527</v>
      </c>
      <c r="B4464" s="15" t="n">
        <v>45352</v>
      </c>
      <c r="C4464" s="0" t="n">
        <v>2</v>
      </c>
      <c r="D4464" s="16" t="n">
        <v>1288</v>
      </c>
      <c r="E4464" s="16" t="n">
        <v>2</v>
      </c>
      <c r="F4464" s="16" t="n">
        <v>11</v>
      </c>
      <c r="G4464" s="16" t="n">
        <v>43</v>
      </c>
      <c r="H4464" s="16" t="n">
        <v>0</v>
      </c>
    </row>
    <row r="4465" customFormat="false" ht="15" hidden="false" customHeight="false" outlineLevel="0" collapsed="false">
      <c r="A4465" s="0" t="n">
        <v>3527</v>
      </c>
      <c r="B4465" s="15" t="n">
        <v>45444</v>
      </c>
      <c r="C4465" s="0" t="n">
        <v>2</v>
      </c>
      <c r="D4465" s="16" t="n">
        <v>1295</v>
      </c>
      <c r="E4465" s="16" t="n">
        <v>2</v>
      </c>
      <c r="F4465" s="16" t="n">
        <v>12</v>
      </c>
      <c r="G4465" s="16" t="n">
        <v>59</v>
      </c>
      <c r="H4465" s="16" t="n">
        <v>0</v>
      </c>
    </row>
    <row r="4466" customFormat="false" ht="15" hidden="false" customHeight="false" outlineLevel="0" collapsed="false">
      <c r="A4466" s="0" t="n">
        <v>3527</v>
      </c>
      <c r="B4466" s="15" t="n">
        <v>45536</v>
      </c>
      <c r="C4466" s="0" t="n">
        <v>2</v>
      </c>
      <c r="D4466" s="16" t="n">
        <v>1292</v>
      </c>
      <c r="E4466" s="16" t="n">
        <v>2</v>
      </c>
      <c r="F4466" s="16" t="n">
        <v>12</v>
      </c>
      <c r="G4466" s="16" t="n">
        <v>70</v>
      </c>
      <c r="H4466" s="16" t="n">
        <v>0</v>
      </c>
    </row>
    <row r="4467" customFormat="false" ht="15" hidden="false" customHeight="false" outlineLevel="0" collapsed="false">
      <c r="A4467" s="0" t="n">
        <v>3527</v>
      </c>
      <c r="B4467" s="15" t="n">
        <v>45627</v>
      </c>
      <c r="C4467" s="0" t="n">
        <v>2</v>
      </c>
      <c r="D4467" s="16" t="n">
        <v>1298</v>
      </c>
      <c r="E4467" s="16" t="n">
        <v>2</v>
      </c>
      <c r="F4467" s="16" t="n">
        <v>13</v>
      </c>
      <c r="G4467" s="16" t="n">
        <v>77</v>
      </c>
      <c r="H4467" s="16" t="n">
        <v>0</v>
      </c>
    </row>
    <row r="4468" customFormat="false" ht="15" hidden="false" customHeight="false" outlineLevel="0" collapsed="false">
      <c r="A4468" s="0" t="n">
        <v>3527</v>
      </c>
      <c r="B4468" s="15" t="n">
        <v>45717</v>
      </c>
      <c r="C4468" s="0" t="n">
        <v>2</v>
      </c>
      <c r="D4468" s="16" t="n">
        <v>1305</v>
      </c>
      <c r="E4468" s="16" t="n">
        <v>2</v>
      </c>
      <c r="F4468" s="16" t="n">
        <v>14</v>
      </c>
      <c r="G4468" s="16" t="n">
        <v>34</v>
      </c>
      <c r="H4468" s="16" t="n">
        <v>0</v>
      </c>
    </row>
    <row r="4469" customFormat="false" ht="15" hidden="false" customHeight="false" outlineLevel="0" collapsed="false">
      <c r="A4469" s="0" t="n">
        <v>3527</v>
      </c>
      <c r="B4469" s="15" t="n">
        <v>45809</v>
      </c>
      <c r="C4469" s="0" t="n">
        <v>2</v>
      </c>
      <c r="D4469" s="16" t="n">
        <v>1304</v>
      </c>
      <c r="E4469" s="16" t="n">
        <v>2</v>
      </c>
      <c r="F4469" s="16" t="n">
        <v>14</v>
      </c>
      <c r="G4469" s="16" t="n">
        <v>41</v>
      </c>
      <c r="H4469" s="16" t="n">
        <v>0</v>
      </c>
    </row>
    <row r="4470" customFormat="false" ht="15" hidden="false" customHeight="false" outlineLevel="0" collapsed="false">
      <c r="A4470" s="0" t="n">
        <v>3527</v>
      </c>
      <c r="B4470" s="15" t="n">
        <v>45901</v>
      </c>
      <c r="C4470" s="0" t="n">
        <v>2</v>
      </c>
      <c r="D4470" s="16" t="n">
        <v>1312</v>
      </c>
      <c r="E4470" s="16" t="n">
        <v>2</v>
      </c>
      <c r="F4470" s="16" t="n">
        <v>15</v>
      </c>
      <c r="G4470" s="16" t="n">
        <v>47</v>
      </c>
      <c r="H4470" s="16" t="n">
        <v>0</v>
      </c>
    </row>
    <row r="4471" customFormat="false" ht="15" hidden="false" customHeight="false" outlineLevel="0" collapsed="false">
      <c r="A4471" s="0" t="n">
        <v>3527</v>
      </c>
      <c r="B4471" s="15" t="n">
        <v>45992</v>
      </c>
      <c r="C4471" s="0" t="n">
        <v>2</v>
      </c>
      <c r="D4471" s="16" t="n">
        <v>1333</v>
      </c>
      <c r="E4471" s="16" t="n">
        <v>2</v>
      </c>
      <c r="F4471" s="16" t="n">
        <v>17</v>
      </c>
      <c r="G4471" s="16" t="n">
        <v>53</v>
      </c>
      <c r="H4471" s="16" t="n">
        <v>0</v>
      </c>
    </row>
    <row r="4472" customFormat="false" ht="15" hidden="false" customHeight="false" outlineLevel="0" collapsed="false">
      <c r="A4472" s="0" t="n">
        <v>3527</v>
      </c>
      <c r="B4472" s="15" t="n">
        <v>46082</v>
      </c>
      <c r="C4472" s="0" t="n">
        <v>2</v>
      </c>
      <c r="D4472" s="16" t="n">
        <v>1332</v>
      </c>
      <c r="E4472" s="16" t="n">
        <v>2</v>
      </c>
      <c r="F4472" s="16" t="n">
        <v>16</v>
      </c>
      <c r="G4472" s="16" t="n">
        <v>17</v>
      </c>
      <c r="H4472" s="16" t="n">
        <v>0</v>
      </c>
    </row>
    <row r="4473" customFormat="false" ht="15" hidden="false" customHeight="false" outlineLevel="0" collapsed="false">
      <c r="A4473" s="0" t="n">
        <v>3527</v>
      </c>
      <c r="B4473" s="15" t="n">
        <v>46174</v>
      </c>
      <c r="C4473" s="0" t="n">
        <v>2</v>
      </c>
      <c r="D4473" s="16" t="n">
        <v>1349</v>
      </c>
      <c r="E4473" s="16" t="n">
        <v>2</v>
      </c>
      <c r="F4473" s="16" t="n">
        <v>17</v>
      </c>
      <c r="G4473" s="16" t="n">
        <v>29</v>
      </c>
      <c r="H4473" s="16" t="n">
        <v>0</v>
      </c>
    </row>
    <row r="4474" customFormat="false" ht="15" hidden="false" customHeight="false" outlineLevel="0" collapsed="false">
      <c r="A4474" s="0" t="n">
        <v>3533</v>
      </c>
      <c r="B4474" s="15" t="n">
        <v>45078</v>
      </c>
      <c r="C4474" s="0" t="n">
        <v>2</v>
      </c>
      <c r="D4474" s="16" t="n">
        <v>1217</v>
      </c>
      <c r="E4474" s="16" t="n">
        <v>1</v>
      </c>
      <c r="F4474" s="16" t="n">
        <v>21</v>
      </c>
      <c r="G4474" s="16" t="n">
        <v>50</v>
      </c>
      <c r="H4474" s="16" t="n">
        <v>0</v>
      </c>
    </row>
    <row r="4475" customFormat="false" ht="15" hidden="false" customHeight="false" outlineLevel="0" collapsed="false">
      <c r="A4475" s="0" t="n">
        <v>3533</v>
      </c>
      <c r="B4475" s="15" t="n">
        <v>45170</v>
      </c>
      <c r="C4475" s="0" t="n">
        <v>2</v>
      </c>
      <c r="D4475" s="16" t="n">
        <v>1228</v>
      </c>
      <c r="E4475" s="16" t="n">
        <v>1</v>
      </c>
      <c r="F4475" s="16" t="n">
        <v>20</v>
      </c>
      <c r="G4475" s="16" t="n">
        <v>63</v>
      </c>
      <c r="H4475" s="16" t="n">
        <v>0</v>
      </c>
    </row>
    <row r="4476" customFormat="false" ht="15" hidden="false" customHeight="false" outlineLevel="0" collapsed="false">
      <c r="A4476" s="0" t="n">
        <v>3533</v>
      </c>
      <c r="B4476" s="15" t="n">
        <v>45261</v>
      </c>
      <c r="C4476" s="0" t="n">
        <v>2</v>
      </c>
      <c r="D4476" s="16" t="n">
        <v>1215</v>
      </c>
      <c r="E4476" s="16" t="n">
        <v>1</v>
      </c>
      <c r="F4476" s="16" t="n">
        <v>17</v>
      </c>
      <c r="G4476" s="16" t="n">
        <v>69</v>
      </c>
      <c r="H4476" s="16" t="n">
        <v>0</v>
      </c>
    </row>
    <row r="4477" customFormat="false" ht="15" hidden="false" customHeight="false" outlineLevel="0" collapsed="false">
      <c r="A4477" s="0" t="n">
        <v>3533</v>
      </c>
      <c r="B4477" s="15" t="n">
        <v>45352</v>
      </c>
      <c r="C4477" s="0" t="n">
        <v>2</v>
      </c>
      <c r="D4477" s="16" t="n">
        <v>1234</v>
      </c>
      <c r="E4477" s="16" t="n">
        <v>1</v>
      </c>
      <c r="F4477" s="16" t="n">
        <v>19</v>
      </c>
      <c r="G4477" s="16" t="n">
        <v>38</v>
      </c>
      <c r="H4477" s="16" t="n">
        <v>0</v>
      </c>
    </row>
    <row r="4478" customFormat="false" ht="15" hidden="false" customHeight="false" outlineLevel="0" collapsed="false">
      <c r="A4478" s="0" t="n">
        <v>3533</v>
      </c>
      <c r="B4478" s="15" t="n">
        <v>45444</v>
      </c>
      <c r="C4478" s="0" t="n">
        <v>2</v>
      </c>
      <c r="D4478" s="16" t="n">
        <v>1233</v>
      </c>
      <c r="E4478" s="16" t="n">
        <v>1</v>
      </c>
      <c r="F4478" s="16" t="n">
        <v>18</v>
      </c>
      <c r="G4478" s="16" t="n">
        <v>51</v>
      </c>
      <c r="H4478" s="16" t="n">
        <v>0</v>
      </c>
    </row>
    <row r="4479" customFormat="false" ht="15" hidden="false" customHeight="false" outlineLevel="0" collapsed="false">
      <c r="A4479" s="0" t="n">
        <v>3533</v>
      </c>
      <c r="B4479" s="15" t="n">
        <v>45536</v>
      </c>
      <c r="C4479" s="0" t="n">
        <v>2</v>
      </c>
      <c r="D4479" s="16" t="n">
        <v>1224</v>
      </c>
      <c r="E4479" s="16" t="n">
        <v>1</v>
      </c>
      <c r="F4479" s="16" t="n">
        <v>18</v>
      </c>
      <c r="G4479" s="16" t="n">
        <v>56</v>
      </c>
      <c r="H4479" s="16" t="n">
        <v>0</v>
      </c>
    </row>
    <row r="4480" customFormat="false" ht="15" hidden="false" customHeight="false" outlineLevel="0" collapsed="false">
      <c r="A4480" s="0" t="n">
        <v>3533</v>
      </c>
      <c r="B4480" s="15" t="n">
        <v>45627</v>
      </c>
      <c r="C4480" s="0" t="n">
        <v>2</v>
      </c>
      <c r="D4480" s="16" t="n">
        <v>1238</v>
      </c>
      <c r="E4480" s="16" t="n">
        <v>2</v>
      </c>
      <c r="F4480" s="16" t="n">
        <v>18</v>
      </c>
      <c r="G4480" s="16" t="n">
        <v>70</v>
      </c>
      <c r="H4480" s="16" t="n">
        <v>1</v>
      </c>
    </row>
    <row r="4481" customFormat="false" ht="15" hidden="false" customHeight="false" outlineLevel="0" collapsed="false">
      <c r="A4481" s="0" t="n">
        <v>3533</v>
      </c>
      <c r="B4481" s="15" t="n">
        <v>45717</v>
      </c>
      <c r="C4481" s="0" t="n">
        <v>2</v>
      </c>
      <c r="D4481" s="16" t="n">
        <v>1221</v>
      </c>
      <c r="E4481" s="16" t="n">
        <v>3</v>
      </c>
      <c r="F4481" s="16" t="n">
        <v>18</v>
      </c>
      <c r="G4481" s="16" t="n">
        <v>46</v>
      </c>
      <c r="H4481" s="16" t="n">
        <v>2</v>
      </c>
    </row>
    <row r="4482" customFormat="false" ht="15" hidden="false" customHeight="false" outlineLevel="0" collapsed="false">
      <c r="A4482" s="0" t="n">
        <v>3533</v>
      </c>
      <c r="B4482" s="15" t="n">
        <v>45809</v>
      </c>
      <c r="C4482" s="0" t="n">
        <v>2</v>
      </c>
      <c r="D4482" s="16" t="n">
        <v>1225</v>
      </c>
      <c r="E4482" s="16" t="n">
        <v>3</v>
      </c>
      <c r="F4482" s="16" t="n">
        <v>20</v>
      </c>
      <c r="G4482" s="16" t="n">
        <v>57</v>
      </c>
      <c r="H4482" s="16" t="n">
        <v>2</v>
      </c>
    </row>
    <row r="4483" customFormat="false" ht="15" hidden="false" customHeight="false" outlineLevel="0" collapsed="false">
      <c r="A4483" s="0" t="n">
        <v>3533</v>
      </c>
      <c r="B4483" s="15" t="n">
        <v>45901</v>
      </c>
      <c r="C4483" s="0" t="n">
        <v>2</v>
      </c>
      <c r="D4483" s="16" t="n">
        <v>1220</v>
      </c>
      <c r="E4483" s="16" t="n">
        <v>3</v>
      </c>
      <c r="F4483" s="16" t="n">
        <v>22</v>
      </c>
      <c r="G4483" s="16" t="n">
        <v>68</v>
      </c>
      <c r="H4483" s="16" t="n">
        <v>2</v>
      </c>
    </row>
    <row r="4484" customFormat="false" ht="15" hidden="false" customHeight="false" outlineLevel="0" collapsed="false">
      <c r="A4484" s="0" t="n">
        <v>3533</v>
      </c>
      <c r="B4484" s="15" t="n">
        <v>45992</v>
      </c>
      <c r="C4484" s="0" t="n">
        <v>2</v>
      </c>
      <c r="D4484" s="16" t="n">
        <v>1238</v>
      </c>
      <c r="E4484" s="16" t="n">
        <v>3</v>
      </c>
      <c r="F4484" s="16" t="n">
        <v>21</v>
      </c>
      <c r="G4484" s="16" t="n">
        <v>75</v>
      </c>
      <c r="H4484" s="16" t="n">
        <v>2</v>
      </c>
    </row>
    <row r="4485" customFormat="false" ht="15" hidden="false" customHeight="false" outlineLevel="0" collapsed="false">
      <c r="A4485" s="0" t="n">
        <v>3533</v>
      </c>
      <c r="B4485" s="15" t="n">
        <v>46082</v>
      </c>
      <c r="C4485" s="0" t="n">
        <v>2</v>
      </c>
      <c r="D4485" s="16" t="n">
        <v>1244</v>
      </c>
      <c r="E4485" s="16" t="n">
        <v>3</v>
      </c>
      <c r="F4485" s="16" t="n">
        <v>21</v>
      </c>
      <c r="G4485" s="16" t="n">
        <v>38</v>
      </c>
      <c r="H4485" s="16" t="n">
        <v>0</v>
      </c>
    </row>
    <row r="4486" customFormat="false" ht="15" hidden="false" customHeight="false" outlineLevel="0" collapsed="false">
      <c r="A4486" s="0" t="n">
        <v>3533</v>
      </c>
      <c r="B4486" s="15" t="n">
        <v>46174</v>
      </c>
      <c r="C4486" s="0" t="n">
        <v>2</v>
      </c>
      <c r="D4486" s="16" t="n">
        <v>1230</v>
      </c>
      <c r="E4486" s="16" t="n">
        <v>3</v>
      </c>
      <c r="F4486" s="16" t="n">
        <v>22</v>
      </c>
      <c r="G4486" s="16" t="n">
        <v>42</v>
      </c>
      <c r="H4486" s="16" t="n">
        <v>0</v>
      </c>
    </row>
    <row r="4487" customFormat="false" ht="15" hidden="false" customHeight="false" outlineLevel="0" collapsed="false">
      <c r="A4487" s="0" t="n">
        <v>3537</v>
      </c>
      <c r="B4487" s="15" t="n">
        <v>45078</v>
      </c>
      <c r="C4487" s="0" t="n">
        <v>1</v>
      </c>
      <c r="D4487" s="16" t="n">
        <v>1571</v>
      </c>
      <c r="E4487" s="16" t="n">
        <v>0</v>
      </c>
      <c r="F4487" s="16" t="n">
        <v>21</v>
      </c>
      <c r="G4487" s="16" t="n">
        <v>78</v>
      </c>
      <c r="H4487" s="16" t="n">
        <v>0</v>
      </c>
    </row>
    <row r="4488" customFormat="false" ht="15" hidden="false" customHeight="false" outlineLevel="0" collapsed="false">
      <c r="A4488" s="0" t="n">
        <v>3537</v>
      </c>
      <c r="B4488" s="15" t="n">
        <v>45170</v>
      </c>
      <c r="C4488" s="0" t="n">
        <v>1</v>
      </c>
      <c r="D4488" s="16" t="n">
        <v>1562</v>
      </c>
      <c r="E4488" s="16" t="n">
        <v>0</v>
      </c>
      <c r="F4488" s="16" t="n">
        <v>20</v>
      </c>
      <c r="G4488" s="16" t="n">
        <v>88</v>
      </c>
      <c r="H4488" s="16" t="n">
        <v>0</v>
      </c>
    </row>
    <row r="4489" customFormat="false" ht="15" hidden="false" customHeight="false" outlineLevel="0" collapsed="false">
      <c r="A4489" s="0" t="n">
        <v>3537</v>
      </c>
      <c r="B4489" s="15" t="n">
        <v>45261</v>
      </c>
      <c r="C4489" s="0" t="n">
        <v>1</v>
      </c>
      <c r="D4489" s="16" t="n">
        <v>1571</v>
      </c>
      <c r="E4489" s="16" t="n">
        <v>0</v>
      </c>
      <c r="F4489" s="16" t="n">
        <v>20</v>
      </c>
      <c r="G4489" s="16" t="n">
        <v>111</v>
      </c>
      <c r="H4489" s="16" t="n">
        <v>0</v>
      </c>
    </row>
    <row r="4490" customFormat="false" ht="15" hidden="false" customHeight="false" outlineLevel="0" collapsed="false">
      <c r="A4490" s="0" t="n">
        <v>3537</v>
      </c>
      <c r="B4490" s="15" t="n">
        <v>45352</v>
      </c>
      <c r="C4490" s="0" t="n">
        <v>1</v>
      </c>
      <c r="D4490" s="16" t="n">
        <v>1575</v>
      </c>
      <c r="E4490" s="16" t="n">
        <v>0</v>
      </c>
      <c r="F4490" s="16" t="n">
        <v>18</v>
      </c>
      <c r="G4490" s="16" t="n">
        <v>67</v>
      </c>
      <c r="H4490" s="16" t="n">
        <v>0</v>
      </c>
    </row>
    <row r="4491" customFormat="false" ht="15" hidden="false" customHeight="false" outlineLevel="0" collapsed="false">
      <c r="A4491" s="0" t="n">
        <v>3537</v>
      </c>
      <c r="B4491" s="15" t="n">
        <v>45444</v>
      </c>
      <c r="C4491" s="0" t="n">
        <v>1</v>
      </c>
      <c r="D4491" s="16" t="n">
        <v>1601</v>
      </c>
      <c r="E4491" s="16" t="n">
        <v>0</v>
      </c>
      <c r="F4491" s="16" t="n">
        <v>21</v>
      </c>
      <c r="G4491" s="16" t="n">
        <v>83</v>
      </c>
      <c r="H4491" s="16" t="n">
        <v>0</v>
      </c>
    </row>
    <row r="4492" customFormat="false" ht="15" hidden="false" customHeight="false" outlineLevel="0" collapsed="false">
      <c r="A4492" s="0" t="n">
        <v>3537</v>
      </c>
      <c r="B4492" s="15" t="n">
        <v>45536</v>
      </c>
      <c r="C4492" s="0" t="n">
        <v>1</v>
      </c>
      <c r="D4492" s="16" t="n">
        <v>1591</v>
      </c>
      <c r="E4492" s="16" t="n">
        <v>0</v>
      </c>
      <c r="F4492" s="16" t="n">
        <v>22</v>
      </c>
      <c r="G4492" s="16" t="n">
        <v>93</v>
      </c>
      <c r="H4492" s="16" t="n">
        <v>0</v>
      </c>
    </row>
    <row r="4493" customFormat="false" ht="15" hidden="false" customHeight="false" outlineLevel="0" collapsed="false">
      <c r="A4493" s="0" t="n">
        <v>3537</v>
      </c>
      <c r="B4493" s="15" t="n">
        <v>45627</v>
      </c>
      <c r="C4493" s="0" t="n">
        <v>1</v>
      </c>
      <c r="D4493" s="16" t="n">
        <v>1599</v>
      </c>
      <c r="E4493" s="16" t="n">
        <v>0</v>
      </c>
      <c r="F4493" s="16" t="n">
        <v>24</v>
      </c>
      <c r="G4493" s="16" t="n">
        <v>110</v>
      </c>
      <c r="H4493" s="16" t="n">
        <v>0</v>
      </c>
    </row>
    <row r="4494" customFormat="false" ht="15" hidden="false" customHeight="false" outlineLevel="0" collapsed="false">
      <c r="A4494" s="0" t="n">
        <v>3537</v>
      </c>
      <c r="B4494" s="15" t="n">
        <v>45717</v>
      </c>
      <c r="C4494" s="0" t="n">
        <v>1</v>
      </c>
      <c r="D4494" s="16" t="n">
        <v>1616</v>
      </c>
      <c r="E4494" s="16" t="n">
        <v>0</v>
      </c>
      <c r="F4494" s="16" t="n">
        <v>25</v>
      </c>
      <c r="G4494" s="16" t="n">
        <v>68</v>
      </c>
      <c r="H4494" s="16" t="n">
        <v>0</v>
      </c>
    </row>
    <row r="4495" customFormat="false" ht="15" hidden="false" customHeight="false" outlineLevel="0" collapsed="false">
      <c r="A4495" s="0" t="n">
        <v>3537</v>
      </c>
      <c r="B4495" s="15" t="n">
        <v>45809</v>
      </c>
      <c r="C4495" s="0" t="n">
        <v>1</v>
      </c>
      <c r="D4495" s="16" t="n">
        <v>1614</v>
      </c>
      <c r="E4495" s="16" t="n">
        <v>0</v>
      </c>
      <c r="F4495" s="16" t="n">
        <v>28</v>
      </c>
      <c r="G4495" s="16" t="n">
        <v>86</v>
      </c>
      <c r="H4495" s="16" t="n">
        <v>0</v>
      </c>
    </row>
    <row r="4496" customFormat="false" ht="15" hidden="false" customHeight="false" outlineLevel="0" collapsed="false">
      <c r="A4496" s="0" t="n">
        <v>3537</v>
      </c>
      <c r="B4496" s="15" t="n">
        <v>45901</v>
      </c>
      <c r="C4496" s="0" t="n">
        <v>1</v>
      </c>
      <c r="D4496" s="16" t="n">
        <v>1623</v>
      </c>
      <c r="E4496" s="16" t="n">
        <v>0</v>
      </c>
      <c r="F4496" s="16" t="n">
        <v>28</v>
      </c>
      <c r="G4496" s="16" t="n">
        <v>99</v>
      </c>
      <c r="H4496" s="16" t="n">
        <v>0</v>
      </c>
    </row>
    <row r="4497" customFormat="false" ht="15" hidden="false" customHeight="false" outlineLevel="0" collapsed="false">
      <c r="A4497" s="0" t="n">
        <v>3537</v>
      </c>
      <c r="B4497" s="15" t="n">
        <v>45992</v>
      </c>
      <c r="C4497" s="0" t="n">
        <v>1</v>
      </c>
      <c r="D4497" s="16" t="n">
        <v>1631</v>
      </c>
      <c r="E4497" s="16" t="n">
        <v>0</v>
      </c>
      <c r="F4497" s="16" t="n">
        <v>31</v>
      </c>
      <c r="G4497" s="16" t="n">
        <v>113</v>
      </c>
      <c r="H4497" s="16" t="n">
        <v>0</v>
      </c>
    </row>
    <row r="4498" customFormat="false" ht="15" hidden="false" customHeight="false" outlineLevel="0" collapsed="false">
      <c r="A4498" s="0" t="n">
        <v>3537</v>
      </c>
      <c r="B4498" s="15" t="n">
        <v>46082</v>
      </c>
      <c r="C4498" s="0" t="n">
        <v>1</v>
      </c>
      <c r="D4498" s="16" t="n">
        <v>1637</v>
      </c>
      <c r="E4498" s="16" t="n">
        <v>0</v>
      </c>
      <c r="F4498" s="16" t="n">
        <v>31</v>
      </c>
      <c r="G4498" s="16" t="n">
        <v>56</v>
      </c>
      <c r="H4498" s="16" t="n">
        <v>0</v>
      </c>
    </row>
    <row r="4499" customFormat="false" ht="15" hidden="false" customHeight="false" outlineLevel="0" collapsed="false">
      <c r="A4499" s="0" t="n">
        <v>3537</v>
      </c>
      <c r="B4499" s="15" t="n">
        <v>46174</v>
      </c>
      <c r="C4499" s="0" t="n">
        <v>1</v>
      </c>
      <c r="D4499" s="16" t="n">
        <v>1621</v>
      </c>
      <c r="E4499" s="16" t="n">
        <v>1</v>
      </c>
      <c r="F4499" s="16" t="n">
        <v>30</v>
      </c>
      <c r="G4499" s="16" t="n">
        <v>67</v>
      </c>
      <c r="H4499" s="16" t="n">
        <v>1</v>
      </c>
    </row>
    <row r="4500" customFormat="false" ht="15" hidden="false" customHeight="false" outlineLevel="0" collapsed="false">
      <c r="A4500" s="0" t="n">
        <v>3546</v>
      </c>
      <c r="B4500" s="15" t="n">
        <v>45078</v>
      </c>
      <c r="C4500" s="0" t="n">
        <v>4</v>
      </c>
      <c r="D4500" s="16" t="n">
        <v>820</v>
      </c>
      <c r="E4500" s="16" t="n">
        <v>0</v>
      </c>
      <c r="F4500" s="16" t="n">
        <v>9</v>
      </c>
      <c r="G4500" s="16" t="n">
        <v>35</v>
      </c>
      <c r="H4500" s="16" t="n">
        <v>0</v>
      </c>
    </row>
    <row r="4501" customFormat="false" ht="15" hidden="false" customHeight="false" outlineLevel="0" collapsed="false">
      <c r="A4501" s="0" t="n">
        <v>3546</v>
      </c>
      <c r="B4501" s="15" t="n">
        <v>45170</v>
      </c>
      <c r="C4501" s="0" t="n">
        <v>4</v>
      </c>
      <c r="D4501" s="16" t="n">
        <v>845</v>
      </c>
      <c r="E4501" s="16" t="n">
        <v>0</v>
      </c>
      <c r="F4501" s="16" t="n">
        <v>10</v>
      </c>
      <c r="G4501" s="16" t="n">
        <v>48</v>
      </c>
      <c r="H4501" s="16" t="n">
        <v>0</v>
      </c>
    </row>
    <row r="4502" customFormat="false" ht="15" hidden="false" customHeight="false" outlineLevel="0" collapsed="false">
      <c r="A4502" s="0" t="n">
        <v>3546</v>
      </c>
      <c r="B4502" s="15" t="n">
        <v>45261</v>
      </c>
      <c r="C4502" s="0" t="n">
        <v>4</v>
      </c>
      <c r="D4502" s="16" t="n">
        <v>844</v>
      </c>
      <c r="E4502" s="16" t="n">
        <v>0</v>
      </c>
      <c r="F4502" s="16" t="n">
        <v>10</v>
      </c>
      <c r="G4502" s="16" t="n">
        <v>61</v>
      </c>
      <c r="H4502" s="16" t="n">
        <v>0</v>
      </c>
    </row>
    <row r="4503" customFormat="false" ht="15" hidden="false" customHeight="false" outlineLevel="0" collapsed="false">
      <c r="A4503" s="0" t="n">
        <v>3546</v>
      </c>
      <c r="B4503" s="15" t="n">
        <v>45352</v>
      </c>
      <c r="C4503" s="0" t="n">
        <v>4</v>
      </c>
      <c r="D4503" s="16" t="n">
        <v>850</v>
      </c>
      <c r="E4503" s="16" t="n">
        <v>0</v>
      </c>
      <c r="F4503" s="16" t="n">
        <v>9</v>
      </c>
      <c r="G4503" s="16" t="n">
        <v>41</v>
      </c>
      <c r="H4503" s="16" t="n">
        <v>0</v>
      </c>
    </row>
    <row r="4504" customFormat="false" ht="15" hidden="false" customHeight="false" outlineLevel="0" collapsed="false">
      <c r="A4504" s="0" t="n">
        <v>3546</v>
      </c>
      <c r="B4504" s="15" t="n">
        <v>45444</v>
      </c>
      <c r="C4504" s="0" t="n">
        <v>4</v>
      </c>
      <c r="D4504" s="16" t="n">
        <v>864</v>
      </c>
      <c r="E4504" s="16" t="n">
        <v>0</v>
      </c>
      <c r="F4504" s="16" t="n">
        <v>10</v>
      </c>
      <c r="G4504" s="16" t="n">
        <v>57</v>
      </c>
      <c r="H4504" s="16" t="n">
        <v>0</v>
      </c>
    </row>
    <row r="4505" customFormat="false" ht="15" hidden="false" customHeight="false" outlineLevel="0" collapsed="false">
      <c r="A4505" s="0" t="n">
        <v>3546</v>
      </c>
      <c r="B4505" s="15" t="n">
        <v>45536</v>
      </c>
      <c r="C4505" s="0" t="n">
        <v>4</v>
      </c>
      <c r="D4505" s="16" t="n">
        <v>853</v>
      </c>
      <c r="E4505" s="16" t="n">
        <v>0</v>
      </c>
      <c r="F4505" s="16" t="n">
        <v>10</v>
      </c>
      <c r="G4505" s="16" t="n">
        <v>62</v>
      </c>
      <c r="H4505" s="16" t="n">
        <v>0</v>
      </c>
    </row>
    <row r="4506" customFormat="false" ht="15" hidden="false" customHeight="false" outlineLevel="0" collapsed="false">
      <c r="A4506" s="0" t="n">
        <v>3546</v>
      </c>
      <c r="B4506" s="15" t="n">
        <v>45627</v>
      </c>
      <c r="C4506" s="0" t="n">
        <v>4</v>
      </c>
      <c r="D4506" s="16" t="n">
        <v>842</v>
      </c>
      <c r="E4506" s="16" t="n">
        <v>0</v>
      </c>
      <c r="F4506" s="16" t="n">
        <v>11</v>
      </c>
      <c r="G4506" s="16" t="n">
        <v>69</v>
      </c>
      <c r="H4506" s="16" t="n">
        <v>0</v>
      </c>
    </row>
    <row r="4507" customFormat="false" ht="15" hidden="false" customHeight="false" outlineLevel="0" collapsed="false">
      <c r="A4507" s="0" t="n">
        <v>3546</v>
      </c>
      <c r="B4507" s="15" t="n">
        <v>45717</v>
      </c>
      <c r="C4507" s="0" t="n">
        <v>4</v>
      </c>
      <c r="D4507" s="16" t="n">
        <v>855</v>
      </c>
      <c r="E4507" s="16" t="n">
        <v>0</v>
      </c>
      <c r="F4507" s="16" t="n">
        <v>11</v>
      </c>
      <c r="G4507" s="16" t="n">
        <v>31</v>
      </c>
      <c r="H4507" s="16" t="n">
        <v>0</v>
      </c>
    </row>
    <row r="4508" customFormat="false" ht="15" hidden="false" customHeight="false" outlineLevel="0" collapsed="false">
      <c r="A4508" s="0" t="n">
        <v>3546</v>
      </c>
      <c r="B4508" s="15" t="n">
        <v>45809</v>
      </c>
      <c r="C4508" s="0" t="n">
        <v>4</v>
      </c>
      <c r="D4508" s="16" t="n">
        <v>856</v>
      </c>
      <c r="E4508" s="16" t="n">
        <v>0</v>
      </c>
      <c r="F4508" s="16" t="n">
        <v>10</v>
      </c>
      <c r="G4508" s="16" t="n">
        <v>39</v>
      </c>
      <c r="H4508" s="16" t="n">
        <v>0</v>
      </c>
    </row>
    <row r="4509" customFormat="false" ht="15" hidden="false" customHeight="false" outlineLevel="0" collapsed="false">
      <c r="A4509" s="0" t="n">
        <v>3546</v>
      </c>
      <c r="B4509" s="15" t="n">
        <v>45901</v>
      </c>
      <c r="C4509" s="0" t="n">
        <v>4</v>
      </c>
      <c r="D4509" s="16" t="n">
        <v>862</v>
      </c>
      <c r="E4509" s="16" t="n">
        <v>0</v>
      </c>
      <c r="F4509" s="16" t="n">
        <v>9</v>
      </c>
      <c r="G4509" s="16" t="n">
        <v>41</v>
      </c>
      <c r="H4509" s="16" t="n">
        <v>0</v>
      </c>
    </row>
    <row r="4510" customFormat="false" ht="15" hidden="false" customHeight="false" outlineLevel="0" collapsed="false">
      <c r="A4510" s="0" t="n">
        <v>3546</v>
      </c>
      <c r="B4510" s="15" t="n">
        <v>45992</v>
      </c>
      <c r="C4510" s="0" t="n">
        <v>4</v>
      </c>
      <c r="D4510" s="16" t="n">
        <v>878</v>
      </c>
      <c r="E4510" s="16" t="n">
        <v>0</v>
      </c>
      <c r="F4510" s="16" t="n">
        <v>8</v>
      </c>
      <c r="G4510" s="16" t="n">
        <v>48</v>
      </c>
      <c r="H4510" s="16" t="n">
        <v>0</v>
      </c>
    </row>
    <row r="4511" customFormat="false" ht="15" hidden="false" customHeight="false" outlineLevel="0" collapsed="false">
      <c r="A4511" s="0" t="n">
        <v>3546</v>
      </c>
      <c r="B4511" s="15" t="n">
        <v>46082</v>
      </c>
      <c r="C4511" s="0" t="n">
        <v>4</v>
      </c>
      <c r="D4511" s="16" t="n">
        <v>888</v>
      </c>
      <c r="E4511" s="16" t="n">
        <v>0</v>
      </c>
      <c r="F4511" s="16" t="n">
        <v>8</v>
      </c>
      <c r="G4511" s="16" t="n">
        <v>25</v>
      </c>
      <c r="H4511" s="16" t="n">
        <v>0</v>
      </c>
    </row>
    <row r="4512" customFormat="false" ht="15" hidden="false" customHeight="false" outlineLevel="0" collapsed="false">
      <c r="A4512" s="0" t="n">
        <v>3546</v>
      </c>
      <c r="B4512" s="15" t="n">
        <v>46174</v>
      </c>
      <c r="C4512" s="0" t="n">
        <v>4</v>
      </c>
      <c r="D4512" s="16" t="n">
        <v>871</v>
      </c>
      <c r="E4512" s="16" t="n">
        <v>0</v>
      </c>
      <c r="F4512" s="16" t="n">
        <v>8</v>
      </c>
      <c r="G4512" s="16" t="n">
        <v>29</v>
      </c>
      <c r="H4512" s="16" t="n">
        <v>0</v>
      </c>
    </row>
    <row r="4513" customFormat="false" ht="15" hidden="false" customHeight="false" outlineLevel="0" collapsed="false">
      <c r="A4513" s="0" t="n">
        <v>3549</v>
      </c>
      <c r="B4513" s="15" t="n">
        <v>45078</v>
      </c>
      <c r="C4513" s="0" t="n">
        <v>1</v>
      </c>
      <c r="D4513" s="16" t="n">
        <v>5828</v>
      </c>
      <c r="E4513" s="16" t="n">
        <v>1</v>
      </c>
      <c r="F4513" s="16" t="n">
        <v>42</v>
      </c>
      <c r="G4513" s="16" t="n">
        <v>325</v>
      </c>
      <c r="H4513" s="16" t="n">
        <v>0</v>
      </c>
    </row>
    <row r="4514" customFormat="false" ht="15" hidden="false" customHeight="false" outlineLevel="0" collapsed="false">
      <c r="A4514" s="0" t="n">
        <v>3549</v>
      </c>
      <c r="B4514" s="15" t="n">
        <v>45170</v>
      </c>
      <c r="C4514" s="0" t="n">
        <v>1</v>
      </c>
      <c r="D4514" s="16" t="n">
        <v>5852</v>
      </c>
      <c r="E4514" s="16" t="n">
        <v>2</v>
      </c>
      <c r="F4514" s="16" t="n">
        <v>43</v>
      </c>
      <c r="G4514" s="16" t="n">
        <v>383</v>
      </c>
      <c r="H4514" s="16" t="n">
        <v>1</v>
      </c>
    </row>
    <row r="4515" customFormat="false" ht="15" hidden="false" customHeight="false" outlineLevel="0" collapsed="false">
      <c r="A4515" s="0" t="n">
        <v>3549</v>
      </c>
      <c r="B4515" s="15" t="n">
        <v>45261</v>
      </c>
      <c r="C4515" s="0" t="n">
        <v>1</v>
      </c>
      <c r="D4515" s="16" t="n">
        <v>5851</v>
      </c>
      <c r="E4515" s="16" t="n">
        <v>2</v>
      </c>
      <c r="F4515" s="16" t="n">
        <v>43</v>
      </c>
      <c r="G4515" s="16" t="n">
        <v>429</v>
      </c>
      <c r="H4515" s="16" t="n">
        <v>1</v>
      </c>
    </row>
    <row r="4516" customFormat="false" ht="15" hidden="false" customHeight="false" outlineLevel="0" collapsed="false">
      <c r="A4516" s="0" t="n">
        <v>3549</v>
      </c>
      <c r="B4516" s="15" t="n">
        <v>45352</v>
      </c>
      <c r="C4516" s="0" t="n">
        <v>1</v>
      </c>
      <c r="D4516" s="16" t="n">
        <v>5888</v>
      </c>
      <c r="E4516" s="16" t="n">
        <v>3</v>
      </c>
      <c r="F4516" s="16" t="n">
        <v>43</v>
      </c>
      <c r="G4516" s="16" t="n">
        <v>227</v>
      </c>
      <c r="H4516" s="16" t="n">
        <v>1</v>
      </c>
    </row>
    <row r="4517" customFormat="false" ht="15" hidden="false" customHeight="false" outlineLevel="0" collapsed="false">
      <c r="A4517" s="0" t="n">
        <v>3549</v>
      </c>
      <c r="B4517" s="15" t="n">
        <v>45444</v>
      </c>
      <c r="C4517" s="0" t="n">
        <v>1</v>
      </c>
      <c r="D4517" s="16" t="n">
        <v>5939</v>
      </c>
      <c r="E4517" s="16" t="n">
        <v>3</v>
      </c>
      <c r="F4517" s="16" t="n">
        <v>42</v>
      </c>
      <c r="G4517" s="16" t="n">
        <v>270</v>
      </c>
      <c r="H4517" s="16" t="n">
        <v>1</v>
      </c>
    </row>
    <row r="4518" customFormat="false" ht="15" hidden="false" customHeight="false" outlineLevel="0" collapsed="false">
      <c r="A4518" s="0" t="n">
        <v>3549</v>
      </c>
      <c r="B4518" s="15" t="n">
        <v>45536</v>
      </c>
      <c r="C4518" s="0" t="n">
        <v>1</v>
      </c>
      <c r="D4518" s="16" t="n">
        <v>5898</v>
      </c>
      <c r="E4518" s="16" t="n">
        <v>3</v>
      </c>
      <c r="F4518" s="16" t="n">
        <v>40</v>
      </c>
      <c r="G4518" s="16" t="n">
        <v>315</v>
      </c>
      <c r="H4518" s="16" t="n">
        <v>2</v>
      </c>
    </row>
    <row r="4519" customFormat="false" ht="15" hidden="false" customHeight="false" outlineLevel="0" collapsed="false">
      <c r="A4519" s="0" t="n">
        <v>3549</v>
      </c>
      <c r="B4519" s="15" t="n">
        <v>45627</v>
      </c>
      <c r="C4519" s="0" t="n">
        <v>1</v>
      </c>
      <c r="D4519" s="16" t="n">
        <v>5879</v>
      </c>
      <c r="E4519" s="16" t="n">
        <v>3</v>
      </c>
      <c r="F4519" s="16" t="n">
        <v>40</v>
      </c>
      <c r="G4519" s="16" t="n">
        <v>356</v>
      </c>
      <c r="H4519" s="16" t="n">
        <v>2</v>
      </c>
    </row>
    <row r="4520" customFormat="false" ht="15" hidden="false" customHeight="false" outlineLevel="0" collapsed="false">
      <c r="A4520" s="0" t="n">
        <v>3549</v>
      </c>
      <c r="B4520" s="15" t="n">
        <v>45717</v>
      </c>
      <c r="C4520" s="0" t="n">
        <v>1</v>
      </c>
      <c r="D4520" s="16" t="n">
        <v>5868</v>
      </c>
      <c r="E4520" s="16" t="n">
        <v>3</v>
      </c>
      <c r="F4520" s="16" t="n">
        <v>40</v>
      </c>
      <c r="G4520" s="16" t="n">
        <v>162</v>
      </c>
      <c r="H4520" s="16" t="n">
        <v>1</v>
      </c>
    </row>
    <row r="4521" customFormat="false" ht="15" hidden="false" customHeight="false" outlineLevel="0" collapsed="false">
      <c r="A4521" s="0" t="n">
        <v>3549</v>
      </c>
      <c r="B4521" s="15" t="n">
        <v>45809</v>
      </c>
      <c r="C4521" s="0" t="n">
        <v>1</v>
      </c>
      <c r="D4521" s="16" t="n">
        <v>5955</v>
      </c>
      <c r="E4521" s="16" t="n">
        <v>3</v>
      </c>
      <c r="F4521" s="16" t="n">
        <v>48</v>
      </c>
      <c r="G4521" s="16" t="n">
        <v>209</v>
      </c>
      <c r="H4521" s="16" t="n">
        <v>1</v>
      </c>
    </row>
    <row r="4522" customFormat="false" ht="15" hidden="false" customHeight="false" outlineLevel="0" collapsed="false">
      <c r="A4522" s="0" t="n">
        <v>3549</v>
      </c>
      <c r="B4522" s="15" t="n">
        <v>45901</v>
      </c>
      <c r="C4522" s="0" t="n">
        <v>1</v>
      </c>
      <c r="D4522" s="16" t="n">
        <v>5934</v>
      </c>
      <c r="E4522" s="16" t="n">
        <v>3</v>
      </c>
      <c r="F4522" s="16" t="n">
        <v>46</v>
      </c>
      <c r="G4522" s="16" t="n">
        <v>258</v>
      </c>
      <c r="H4522" s="16" t="n">
        <v>1</v>
      </c>
    </row>
    <row r="4523" customFormat="false" ht="15" hidden="false" customHeight="false" outlineLevel="0" collapsed="false">
      <c r="A4523" s="0" t="n">
        <v>3549</v>
      </c>
      <c r="B4523" s="15" t="n">
        <v>45992</v>
      </c>
      <c r="C4523" s="0" t="n">
        <v>1</v>
      </c>
      <c r="D4523" s="16" t="n">
        <v>5921</v>
      </c>
      <c r="E4523" s="16" t="n">
        <v>3</v>
      </c>
      <c r="F4523" s="16" t="n">
        <v>47</v>
      </c>
      <c r="G4523" s="16" t="n">
        <v>305</v>
      </c>
      <c r="H4523" s="16" t="n">
        <v>1</v>
      </c>
    </row>
    <row r="4524" customFormat="false" ht="15" hidden="false" customHeight="false" outlineLevel="0" collapsed="false">
      <c r="A4524" s="0" t="n">
        <v>3549</v>
      </c>
      <c r="B4524" s="15" t="n">
        <v>46082</v>
      </c>
      <c r="C4524" s="0" t="n">
        <v>1</v>
      </c>
      <c r="D4524" s="16" t="n">
        <v>5922</v>
      </c>
      <c r="E4524" s="16" t="n">
        <v>3</v>
      </c>
      <c r="F4524" s="16" t="n">
        <v>47</v>
      </c>
      <c r="G4524" s="16" t="n">
        <v>138</v>
      </c>
      <c r="H4524" s="16" t="n">
        <v>0</v>
      </c>
    </row>
    <row r="4525" customFormat="false" ht="15" hidden="false" customHeight="false" outlineLevel="0" collapsed="false">
      <c r="A4525" s="0" t="n">
        <v>3549</v>
      </c>
      <c r="B4525" s="15" t="n">
        <v>46174</v>
      </c>
      <c r="C4525" s="0" t="n">
        <v>1</v>
      </c>
      <c r="D4525" s="16" t="n">
        <v>5951</v>
      </c>
      <c r="E4525" s="16" t="n">
        <v>3</v>
      </c>
      <c r="F4525" s="16" t="n">
        <v>50</v>
      </c>
      <c r="G4525" s="16" t="n">
        <v>170</v>
      </c>
      <c r="H4525" s="16" t="n">
        <v>0</v>
      </c>
    </row>
    <row r="4526" customFormat="false" ht="15" hidden="false" customHeight="false" outlineLevel="0" collapsed="false">
      <c r="A4526" s="0" t="n">
        <v>3550</v>
      </c>
      <c r="B4526" s="15" t="n">
        <v>45078</v>
      </c>
      <c r="C4526" s="0" t="n">
        <v>2</v>
      </c>
      <c r="D4526" s="16" t="n">
        <v>36004</v>
      </c>
      <c r="E4526" s="16" t="n">
        <v>113</v>
      </c>
      <c r="F4526" s="16" t="n">
        <v>812</v>
      </c>
      <c r="G4526" s="16" t="n">
        <v>2277</v>
      </c>
      <c r="H4526" s="16" t="n">
        <v>63</v>
      </c>
    </row>
    <row r="4527" customFormat="false" ht="15" hidden="false" customHeight="false" outlineLevel="0" collapsed="false">
      <c r="A4527" s="0" t="n">
        <v>3550</v>
      </c>
      <c r="B4527" s="15" t="n">
        <v>45170</v>
      </c>
      <c r="C4527" s="0" t="n">
        <v>2</v>
      </c>
      <c r="D4527" s="16" t="n">
        <v>36501</v>
      </c>
      <c r="E4527" s="16" t="n">
        <v>133</v>
      </c>
      <c r="F4527" s="16" t="n">
        <v>832</v>
      </c>
      <c r="G4527" s="16" t="n">
        <v>2828</v>
      </c>
      <c r="H4527" s="16" t="n">
        <v>83</v>
      </c>
    </row>
    <row r="4528" customFormat="false" ht="15" hidden="false" customHeight="false" outlineLevel="0" collapsed="false">
      <c r="A4528" s="0" t="n">
        <v>3550</v>
      </c>
      <c r="B4528" s="15" t="n">
        <v>45261</v>
      </c>
      <c r="C4528" s="0" t="n">
        <v>2</v>
      </c>
      <c r="D4528" s="16" t="n">
        <v>36611</v>
      </c>
      <c r="E4528" s="16" t="n">
        <v>147</v>
      </c>
      <c r="F4528" s="16" t="n">
        <v>862</v>
      </c>
      <c r="G4528" s="16" t="n">
        <v>3306</v>
      </c>
      <c r="H4528" s="16" t="n">
        <v>99</v>
      </c>
    </row>
    <row r="4529" customFormat="false" ht="15" hidden="false" customHeight="false" outlineLevel="0" collapsed="false">
      <c r="A4529" s="0" t="n">
        <v>3550</v>
      </c>
      <c r="B4529" s="15" t="n">
        <v>45352</v>
      </c>
      <c r="C4529" s="0" t="n">
        <v>2</v>
      </c>
      <c r="D4529" s="16" t="n">
        <v>36791</v>
      </c>
      <c r="E4529" s="16" t="n">
        <v>171</v>
      </c>
      <c r="F4529" s="16" t="n">
        <v>904</v>
      </c>
      <c r="G4529" s="16" t="n">
        <v>2156</v>
      </c>
      <c r="H4529" s="16" t="n">
        <v>91</v>
      </c>
    </row>
    <row r="4530" customFormat="false" ht="15" hidden="false" customHeight="false" outlineLevel="0" collapsed="false">
      <c r="A4530" s="0" t="n">
        <v>3550</v>
      </c>
      <c r="B4530" s="15" t="n">
        <v>45444</v>
      </c>
      <c r="C4530" s="0" t="n">
        <v>2</v>
      </c>
      <c r="D4530" s="16" t="n">
        <v>37044</v>
      </c>
      <c r="E4530" s="16" t="n">
        <v>197</v>
      </c>
      <c r="F4530" s="16" t="n">
        <v>955</v>
      </c>
      <c r="G4530" s="16" t="n">
        <v>2710</v>
      </c>
      <c r="H4530" s="16" t="n">
        <v>120</v>
      </c>
    </row>
    <row r="4531" customFormat="false" ht="15" hidden="false" customHeight="false" outlineLevel="0" collapsed="false">
      <c r="A4531" s="0" t="n">
        <v>3550</v>
      </c>
      <c r="B4531" s="15" t="n">
        <v>45536</v>
      </c>
      <c r="C4531" s="0" t="n">
        <v>2</v>
      </c>
      <c r="D4531" s="16" t="n">
        <v>37187</v>
      </c>
      <c r="E4531" s="16" t="n">
        <v>236</v>
      </c>
      <c r="F4531" s="16" t="n">
        <v>983</v>
      </c>
      <c r="G4531" s="16" t="n">
        <v>3202</v>
      </c>
      <c r="H4531" s="16" t="n">
        <v>156</v>
      </c>
    </row>
    <row r="4532" customFormat="false" ht="15" hidden="false" customHeight="false" outlineLevel="0" collapsed="false">
      <c r="A4532" s="0" t="n">
        <v>3550</v>
      </c>
      <c r="B4532" s="15" t="n">
        <v>45627</v>
      </c>
      <c r="C4532" s="0" t="n">
        <v>2</v>
      </c>
      <c r="D4532" s="16" t="n">
        <v>37330</v>
      </c>
      <c r="E4532" s="16" t="n">
        <v>261</v>
      </c>
      <c r="F4532" s="16" t="n">
        <v>1027</v>
      </c>
      <c r="G4532" s="16" t="n">
        <v>3726</v>
      </c>
      <c r="H4532" s="16" t="n">
        <v>180</v>
      </c>
    </row>
    <row r="4533" customFormat="false" ht="15" hidden="false" customHeight="false" outlineLevel="0" collapsed="false">
      <c r="A4533" s="0" t="n">
        <v>3550</v>
      </c>
      <c r="B4533" s="15" t="n">
        <v>45717</v>
      </c>
      <c r="C4533" s="0" t="n">
        <v>2</v>
      </c>
      <c r="D4533" s="16" t="n">
        <v>37508</v>
      </c>
      <c r="E4533" s="16" t="n">
        <v>284</v>
      </c>
      <c r="F4533" s="16" t="n">
        <v>1082</v>
      </c>
      <c r="G4533" s="16" t="n">
        <v>2209</v>
      </c>
      <c r="H4533" s="16" t="n">
        <v>108</v>
      </c>
    </row>
    <row r="4534" customFormat="false" ht="15" hidden="false" customHeight="false" outlineLevel="0" collapsed="false">
      <c r="A4534" s="0" t="n">
        <v>3550</v>
      </c>
      <c r="B4534" s="15" t="n">
        <v>45809</v>
      </c>
      <c r="C4534" s="0" t="n">
        <v>2</v>
      </c>
      <c r="D4534" s="16" t="n">
        <v>37752</v>
      </c>
      <c r="E4534" s="16" t="n">
        <v>314</v>
      </c>
      <c r="F4534" s="16" t="n">
        <v>1161</v>
      </c>
      <c r="G4534" s="16" t="n">
        <v>2711</v>
      </c>
      <c r="H4534" s="16" t="n">
        <v>137</v>
      </c>
    </row>
    <row r="4535" customFormat="false" ht="15" hidden="false" customHeight="false" outlineLevel="0" collapsed="false">
      <c r="A4535" s="0" t="n">
        <v>3550</v>
      </c>
      <c r="B4535" s="15" t="n">
        <v>45901</v>
      </c>
      <c r="C4535" s="0" t="n">
        <v>2</v>
      </c>
      <c r="D4535" s="16" t="n">
        <v>37932</v>
      </c>
      <c r="E4535" s="16" t="n">
        <v>353</v>
      </c>
      <c r="F4535" s="16" t="n">
        <v>1237</v>
      </c>
      <c r="G4535" s="16" t="n">
        <v>3213</v>
      </c>
      <c r="H4535" s="16" t="n">
        <v>174</v>
      </c>
    </row>
    <row r="4536" customFormat="false" ht="15" hidden="false" customHeight="false" outlineLevel="0" collapsed="false">
      <c r="A4536" s="0" t="n">
        <v>3550</v>
      </c>
      <c r="B4536" s="15" t="n">
        <v>45992</v>
      </c>
      <c r="C4536" s="0" t="n">
        <v>2</v>
      </c>
      <c r="D4536" s="16" t="n">
        <v>38023</v>
      </c>
      <c r="E4536" s="16" t="n">
        <v>383</v>
      </c>
      <c r="F4536" s="16" t="n">
        <v>1287</v>
      </c>
      <c r="G4536" s="16" t="n">
        <v>3670</v>
      </c>
      <c r="H4536" s="16" t="n">
        <v>211</v>
      </c>
    </row>
    <row r="4537" customFormat="false" ht="15" hidden="false" customHeight="false" outlineLevel="0" collapsed="false">
      <c r="A4537" s="0" t="n">
        <v>3550</v>
      </c>
      <c r="B4537" s="15" t="n">
        <v>46082</v>
      </c>
      <c r="C4537" s="0" t="n">
        <v>2</v>
      </c>
      <c r="D4537" s="16" t="n">
        <v>38078</v>
      </c>
      <c r="E4537" s="16" t="n">
        <v>423</v>
      </c>
      <c r="F4537" s="16" t="n">
        <v>1361</v>
      </c>
      <c r="G4537" s="16" t="n">
        <v>1955</v>
      </c>
      <c r="H4537" s="16" t="n">
        <v>140</v>
      </c>
    </row>
    <row r="4538" customFormat="false" ht="15" hidden="false" customHeight="false" outlineLevel="0" collapsed="false">
      <c r="A4538" s="0" t="n">
        <v>3550</v>
      </c>
      <c r="B4538" s="15" t="n">
        <v>46174</v>
      </c>
      <c r="C4538" s="0" t="n">
        <v>2</v>
      </c>
      <c r="D4538" s="16" t="n">
        <v>38123</v>
      </c>
      <c r="E4538" s="16" t="n">
        <v>475</v>
      </c>
      <c r="F4538" s="16" t="n">
        <v>1453</v>
      </c>
      <c r="G4538" s="16" t="n">
        <v>2406</v>
      </c>
      <c r="H4538" s="16" t="n">
        <v>197</v>
      </c>
    </row>
    <row r="4539" customFormat="false" ht="15" hidden="false" customHeight="false" outlineLevel="0" collapsed="false">
      <c r="A4539" s="0" t="n">
        <v>3551</v>
      </c>
      <c r="B4539" s="15" t="n">
        <v>45078</v>
      </c>
      <c r="C4539" s="0" t="n">
        <v>3</v>
      </c>
      <c r="D4539" s="16" t="n">
        <v>34720</v>
      </c>
      <c r="E4539" s="16" t="n">
        <v>87</v>
      </c>
      <c r="F4539" s="16" t="n">
        <v>776</v>
      </c>
      <c r="G4539" s="16" t="n">
        <v>2403</v>
      </c>
      <c r="H4539" s="16" t="n">
        <v>51</v>
      </c>
    </row>
    <row r="4540" customFormat="false" ht="15" hidden="false" customHeight="false" outlineLevel="0" collapsed="false">
      <c r="A4540" s="0" t="n">
        <v>3551</v>
      </c>
      <c r="B4540" s="15" t="n">
        <v>45170</v>
      </c>
      <c r="C4540" s="0" t="n">
        <v>3</v>
      </c>
      <c r="D4540" s="16" t="n">
        <v>34861</v>
      </c>
      <c r="E4540" s="16" t="n">
        <v>117</v>
      </c>
      <c r="F4540" s="16" t="n">
        <v>782</v>
      </c>
      <c r="G4540" s="16" t="n">
        <v>2882</v>
      </c>
      <c r="H4540" s="16" t="n">
        <v>80</v>
      </c>
    </row>
    <row r="4541" customFormat="false" ht="15" hidden="false" customHeight="false" outlineLevel="0" collapsed="false">
      <c r="A4541" s="0" t="n">
        <v>3551</v>
      </c>
      <c r="B4541" s="15" t="n">
        <v>45261</v>
      </c>
      <c r="C4541" s="0" t="n">
        <v>3</v>
      </c>
      <c r="D4541" s="16" t="n">
        <v>35040</v>
      </c>
      <c r="E4541" s="16" t="n">
        <v>139</v>
      </c>
      <c r="F4541" s="16" t="n">
        <v>794</v>
      </c>
      <c r="G4541" s="16" t="n">
        <v>3352</v>
      </c>
      <c r="H4541" s="16" t="n">
        <v>101</v>
      </c>
    </row>
    <row r="4542" customFormat="false" ht="15" hidden="false" customHeight="false" outlineLevel="0" collapsed="false">
      <c r="A4542" s="0" t="n">
        <v>3551</v>
      </c>
      <c r="B4542" s="15" t="n">
        <v>45352</v>
      </c>
      <c r="C4542" s="0" t="n">
        <v>3</v>
      </c>
      <c r="D4542" s="16" t="n">
        <v>35433</v>
      </c>
      <c r="E4542" s="16" t="n">
        <v>163</v>
      </c>
      <c r="F4542" s="16" t="n">
        <v>806</v>
      </c>
      <c r="G4542" s="16" t="n">
        <v>2138</v>
      </c>
      <c r="H4542" s="16" t="n">
        <v>93</v>
      </c>
    </row>
    <row r="4543" customFormat="false" ht="15" hidden="false" customHeight="false" outlineLevel="0" collapsed="false">
      <c r="A4543" s="0" t="n">
        <v>3551</v>
      </c>
      <c r="B4543" s="15" t="n">
        <v>45444</v>
      </c>
      <c r="C4543" s="0" t="n">
        <v>3</v>
      </c>
      <c r="D4543" s="16" t="n">
        <v>35787</v>
      </c>
      <c r="E4543" s="16" t="n">
        <v>174</v>
      </c>
      <c r="F4543" s="16" t="n">
        <v>843</v>
      </c>
      <c r="G4543" s="16" t="n">
        <v>2644</v>
      </c>
      <c r="H4543" s="16" t="n">
        <v>108</v>
      </c>
    </row>
    <row r="4544" customFormat="false" ht="15" hidden="false" customHeight="false" outlineLevel="0" collapsed="false">
      <c r="A4544" s="0" t="n">
        <v>3551</v>
      </c>
      <c r="B4544" s="15" t="n">
        <v>45536</v>
      </c>
      <c r="C4544" s="0" t="n">
        <v>3</v>
      </c>
      <c r="D4544" s="16" t="n">
        <v>35985</v>
      </c>
      <c r="E4544" s="16" t="n">
        <v>179</v>
      </c>
      <c r="F4544" s="16" t="n">
        <v>901</v>
      </c>
      <c r="G4544" s="16" t="n">
        <v>3087</v>
      </c>
      <c r="H4544" s="16" t="n">
        <v>116</v>
      </c>
    </row>
    <row r="4545" customFormat="false" ht="15" hidden="false" customHeight="false" outlineLevel="0" collapsed="false">
      <c r="A4545" s="0" t="n">
        <v>3551</v>
      </c>
      <c r="B4545" s="15" t="n">
        <v>45627</v>
      </c>
      <c r="C4545" s="0" t="n">
        <v>3</v>
      </c>
      <c r="D4545" s="16" t="n">
        <v>36123</v>
      </c>
      <c r="E4545" s="16" t="n">
        <v>197</v>
      </c>
      <c r="F4545" s="16" t="n">
        <v>922</v>
      </c>
      <c r="G4545" s="16" t="n">
        <v>3559</v>
      </c>
      <c r="H4545" s="16" t="n">
        <v>132</v>
      </c>
    </row>
    <row r="4546" customFormat="false" ht="15" hidden="false" customHeight="false" outlineLevel="0" collapsed="false">
      <c r="A4546" s="0" t="n">
        <v>3551</v>
      </c>
      <c r="B4546" s="15" t="n">
        <v>45717</v>
      </c>
      <c r="C4546" s="0" t="n">
        <v>3</v>
      </c>
      <c r="D4546" s="16" t="n">
        <v>36412</v>
      </c>
      <c r="E4546" s="16" t="n">
        <v>216</v>
      </c>
      <c r="F4546" s="16" t="n">
        <v>974</v>
      </c>
      <c r="G4546" s="16" t="n">
        <v>2136</v>
      </c>
      <c r="H4546" s="16" t="n">
        <v>81</v>
      </c>
    </row>
    <row r="4547" customFormat="false" ht="15" hidden="false" customHeight="false" outlineLevel="0" collapsed="false">
      <c r="A4547" s="0" t="n">
        <v>3551</v>
      </c>
      <c r="B4547" s="15" t="n">
        <v>45809</v>
      </c>
      <c r="C4547" s="0" t="n">
        <v>3</v>
      </c>
      <c r="D4547" s="16" t="n">
        <v>36723</v>
      </c>
      <c r="E4547" s="16" t="n">
        <v>245</v>
      </c>
      <c r="F4547" s="16" t="n">
        <v>1030</v>
      </c>
      <c r="G4547" s="16" t="n">
        <v>2595</v>
      </c>
      <c r="H4547" s="16" t="n">
        <v>110</v>
      </c>
    </row>
    <row r="4548" customFormat="false" ht="15" hidden="false" customHeight="false" outlineLevel="0" collapsed="false">
      <c r="A4548" s="0" t="n">
        <v>3551</v>
      </c>
      <c r="B4548" s="15" t="n">
        <v>45901</v>
      </c>
      <c r="C4548" s="0" t="n">
        <v>3</v>
      </c>
      <c r="D4548" s="16" t="n">
        <v>37084</v>
      </c>
      <c r="E4548" s="16" t="n">
        <v>276</v>
      </c>
      <c r="F4548" s="16" t="n">
        <v>1121</v>
      </c>
      <c r="G4548" s="16" t="n">
        <v>3113</v>
      </c>
      <c r="H4548" s="16" t="n">
        <v>142</v>
      </c>
    </row>
    <row r="4549" customFormat="false" ht="15" hidden="false" customHeight="false" outlineLevel="0" collapsed="false">
      <c r="A4549" s="0" t="n">
        <v>3551</v>
      </c>
      <c r="B4549" s="15" t="n">
        <v>45992</v>
      </c>
      <c r="C4549" s="0" t="n">
        <v>3</v>
      </c>
      <c r="D4549" s="16" t="n">
        <v>37344</v>
      </c>
      <c r="E4549" s="16" t="n">
        <v>291</v>
      </c>
      <c r="F4549" s="16" t="n">
        <v>1192</v>
      </c>
      <c r="G4549" s="16" t="n">
        <v>3539</v>
      </c>
      <c r="H4549" s="16" t="n">
        <v>161</v>
      </c>
    </row>
    <row r="4550" customFormat="false" ht="15" hidden="false" customHeight="false" outlineLevel="0" collapsed="false">
      <c r="A4550" s="0" t="n">
        <v>3551</v>
      </c>
      <c r="B4550" s="15" t="n">
        <v>46082</v>
      </c>
      <c r="C4550" s="0" t="n">
        <v>3</v>
      </c>
      <c r="D4550" s="16" t="n">
        <v>37499</v>
      </c>
      <c r="E4550" s="16" t="n">
        <v>315</v>
      </c>
      <c r="F4550" s="16" t="n">
        <v>1284</v>
      </c>
      <c r="G4550" s="16" t="n">
        <v>2006</v>
      </c>
      <c r="H4550" s="16" t="n">
        <v>120</v>
      </c>
    </row>
    <row r="4551" customFormat="false" ht="15" hidden="false" customHeight="false" outlineLevel="0" collapsed="false">
      <c r="A4551" s="0" t="n">
        <v>3551</v>
      </c>
      <c r="B4551" s="15" t="n">
        <v>46174</v>
      </c>
      <c r="C4551" s="0" t="n">
        <v>3</v>
      </c>
      <c r="D4551" s="16" t="n">
        <v>37842</v>
      </c>
      <c r="E4551" s="16" t="n">
        <v>402</v>
      </c>
      <c r="F4551" s="16" t="n">
        <v>1401</v>
      </c>
      <c r="G4551" s="16" t="n">
        <v>2517</v>
      </c>
      <c r="H4551" s="16" t="n">
        <v>201</v>
      </c>
    </row>
    <row r="4552" customFormat="false" ht="15" hidden="false" customHeight="false" outlineLevel="0" collapsed="false">
      <c r="A4552" s="0" t="n">
        <v>3555</v>
      </c>
      <c r="B4552" s="15" t="n">
        <v>45078</v>
      </c>
      <c r="C4552" s="0" t="n">
        <v>2</v>
      </c>
      <c r="D4552" s="16" t="n">
        <v>17790</v>
      </c>
      <c r="E4552" s="16" t="n">
        <v>43</v>
      </c>
      <c r="F4552" s="16" t="n">
        <v>403</v>
      </c>
      <c r="G4552" s="16" t="n">
        <v>956</v>
      </c>
      <c r="H4552" s="16" t="n">
        <v>22</v>
      </c>
    </row>
    <row r="4553" customFormat="false" ht="15" hidden="false" customHeight="false" outlineLevel="0" collapsed="false">
      <c r="A4553" s="0" t="n">
        <v>3555</v>
      </c>
      <c r="B4553" s="15" t="n">
        <v>45170</v>
      </c>
      <c r="C4553" s="0" t="n">
        <v>2</v>
      </c>
      <c r="D4553" s="16" t="n">
        <v>17864</v>
      </c>
      <c r="E4553" s="16" t="n">
        <v>49</v>
      </c>
      <c r="F4553" s="16" t="n">
        <v>410</v>
      </c>
      <c r="G4553" s="16" t="n">
        <v>1181</v>
      </c>
      <c r="H4553" s="16" t="n">
        <v>28</v>
      </c>
    </row>
    <row r="4554" customFormat="false" ht="15" hidden="false" customHeight="false" outlineLevel="0" collapsed="false">
      <c r="A4554" s="0" t="n">
        <v>3555</v>
      </c>
      <c r="B4554" s="15" t="n">
        <v>45261</v>
      </c>
      <c r="C4554" s="0" t="n">
        <v>2</v>
      </c>
      <c r="D4554" s="16" t="n">
        <v>17909</v>
      </c>
      <c r="E4554" s="16" t="n">
        <v>55</v>
      </c>
      <c r="F4554" s="16" t="n">
        <v>391</v>
      </c>
      <c r="G4554" s="16" t="n">
        <v>1390</v>
      </c>
      <c r="H4554" s="16" t="n">
        <v>34</v>
      </c>
    </row>
    <row r="4555" customFormat="false" ht="15" hidden="false" customHeight="false" outlineLevel="0" collapsed="false">
      <c r="A4555" s="0" t="n">
        <v>3555</v>
      </c>
      <c r="B4555" s="15" t="n">
        <v>45352</v>
      </c>
      <c r="C4555" s="0" t="n">
        <v>2</v>
      </c>
      <c r="D4555" s="16" t="n">
        <v>18007</v>
      </c>
      <c r="E4555" s="16" t="n">
        <v>54</v>
      </c>
      <c r="F4555" s="16" t="n">
        <v>402</v>
      </c>
      <c r="G4555" s="16" t="n">
        <v>864</v>
      </c>
      <c r="H4555" s="16" t="n">
        <v>21</v>
      </c>
    </row>
    <row r="4556" customFormat="false" ht="15" hidden="false" customHeight="false" outlineLevel="0" collapsed="false">
      <c r="A4556" s="0" t="n">
        <v>3555</v>
      </c>
      <c r="B4556" s="15" t="n">
        <v>45444</v>
      </c>
      <c r="C4556" s="0" t="n">
        <v>2</v>
      </c>
      <c r="D4556" s="16" t="n">
        <v>18104</v>
      </c>
      <c r="E4556" s="16" t="n">
        <v>64</v>
      </c>
      <c r="F4556" s="16" t="n">
        <v>405</v>
      </c>
      <c r="G4556" s="16" t="n">
        <v>1072</v>
      </c>
      <c r="H4556" s="16" t="n">
        <v>28</v>
      </c>
    </row>
    <row r="4557" customFormat="false" ht="15" hidden="false" customHeight="false" outlineLevel="0" collapsed="false">
      <c r="A4557" s="0" t="n">
        <v>3555</v>
      </c>
      <c r="B4557" s="15" t="n">
        <v>45536</v>
      </c>
      <c r="C4557" s="0" t="n">
        <v>2</v>
      </c>
      <c r="D4557" s="16" t="n">
        <v>18135</v>
      </c>
      <c r="E4557" s="16" t="n">
        <v>70</v>
      </c>
      <c r="F4557" s="16" t="n">
        <v>419</v>
      </c>
      <c r="G4557" s="16" t="n">
        <v>1273</v>
      </c>
      <c r="H4557" s="16" t="n">
        <v>35</v>
      </c>
    </row>
    <row r="4558" customFormat="false" ht="15" hidden="false" customHeight="false" outlineLevel="0" collapsed="false">
      <c r="A4558" s="0" t="n">
        <v>3555</v>
      </c>
      <c r="B4558" s="15" t="n">
        <v>45627</v>
      </c>
      <c r="C4558" s="0" t="n">
        <v>2</v>
      </c>
      <c r="D4558" s="16" t="n">
        <v>18149</v>
      </c>
      <c r="E4558" s="16" t="n">
        <v>82</v>
      </c>
      <c r="F4558" s="16" t="n">
        <v>429</v>
      </c>
      <c r="G4558" s="16" t="n">
        <v>1473</v>
      </c>
      <c r="H4558" s="16" t="n">
        <v>48</v>
      </c>
    </row>
    <row r="4559" customFormat="false" ht="15" hidden="false" customHeight="false" outlineLevel="0" collapsed="false">
      <c r="A4559" s="0" t="n">
        <v>3555</v>
      </c>
      <c r="B4559" s="15" t="n">
        <v>45717</v>
      </c>
      <c r="C4559" s="0" t="n">
        <v>2</v>
      </c>
      <c r="D4559" s="16" t="n">
        <v>18172</v>
      </c>
      <c r="E4559" s="16" t="n">
        <v>90</v>
      </c>
      <c r="F4559" s="16" t="n">
        <v>450</v>
      </c>
      <c r="G4559" s="16" t="n">
        <v>834</v>
      </c>
      <c r="H4559" s="16" t="n">
        <v>29</v>
      </c>
    </row>
    <row r="4560" customFormat="false" ht="15" hidden="false" customHeight="false" outlineLevel="0" collapsed="false">
      <c r="A4560" s="0" t="n">
        <v>3555</v>
      </c>
      <c r="B4560" s="15" t="n">
        <v>45809</v>
      </c>
      <c r="C4560" s="0" t="n">
        <v>2</v>
      </c>
      <c r="D4560" s="16" t="n">
        <v>18295</v>
      </c>
      <c r="E4560" s="16" t="n">
        <v>94</v>
      </c>
      <c r="F4560" s="16" t="n">
        <v>478</v>
      </c>
      <c r="G4560" s="16" t="n">
        <v>1021</v>
      </c>
      <c r="H4560" s="16" t="n">
        <v>32</v>
      </c>
    </row>
    <row r="4561" customFormat="false" ht="15" hidden="false" customHeight="false" outlineLevel="0" collapsed="false">
      <c r="A4561" s="0" t="n">
        <v>3555</v>
      </c>
      <c r="B4561" s="15" t="n">
        <v>45901</v>
      </c>
      <c r="C4561" s="0" t="n">
        <v>2</v>
      </c>
      <c r="D4561" s="16" t="n">
        <v>18280</v>
      </c>
      <c r="E4561" s="16" t="n">
        <v>100</v>
      </c>
      <c r="F4561" s="16" t="n">
        <v>491</v>
      </c>
      <c r="G4561" s="16" t="n">
        <v>1220</v>
      </c>
      <c r="H4561" s="16" t="n">
        <v>42</v>
      </c>
    </row>
    <row r="4562" customFormat="false" ht="15" hidden="false" customHeight="false" outlineLevel="0" collapsed="false">
      <c r="A4562" s="0" t="n">
        <v>3555</v>
      </c>
      <c r="B4562" s="15" t="n">
        <v>45992</v>
      </c>
      <c r="C4562" s="0" t="n">
        <v>2</v>
      </c>
      <c r="D4562" s="16" t="n">
        <v>18312</v>
      </c>
      <c r="E4562" s="16" t="n">
        <v>102</v>
      </c>
      <c r="F4562" s="16" t="n">
        <v>511</v>
      </c>
      <c r="G4562" s="16" t="n">
        <v>1392</v>
      </c>
      <c r="H4562" s="16" t="n">
        <v>45</v>
      </c>
    </row>
    <row r="4563" customFormat="false" ht="15" hidden="false" customHeight="false" outlineLevel="0" collapsed="false">
      <c r="A4563" s="0" t="n">
        <v>3555</v>
      </c>
      <c r="B4563" s="15" t="n">
        <v>46082</v>
      </c>
      <c r="C4563" s="0" t="n">
        <v>2</v>
      </c>
      <c r="D4563" s="16" t="n">
        <v>18362</v>
      </c>
      <c r="E4563" s="16" t="n">
        <v>117</v>
      </c>
      <c r="F4563" s="16" t="n">
        <v>543</v>
      </c>
      <c r="G4563" s="16" t="n">
        <v>758</v>
      </c>
      <c r="H4563" s="16" t="n">
        <v>29</v>
      </c>
    </row>
    <row r="4564" customFormat="false" ht="15" hidden="false" customHeight="false" outlineLevel="0" collapsed="false">
      <c r="A4564" s="0" t="n">
        <v>3555</v>
      </c>
      <c r="B4564" s="15" t="n">
        <v>46174</v>
      </c>
      <c r="C4564" s="0" t="n">
        <v>2</v>
      </c>
      <c r="D4564" s="16" t="n">
        <v>18429</v>
      </c>
      <c r="E4564" s="16" t="n">
        <v>145</v>
      </c>
      <c r="F4564" s="16" t="n">
        <v>577</v>
      </c>
      <c r="G4564" s="16" t="n">
        <v>956</v>
      </c>
      <c r="H4564" s="16" t="n">
        <v>56</v>
      </c>
    </row>
    <row r="4565" customFormat="false" ht="15" hidden="false" customHeight="false" outlineLevel="0" collapsed="false">
      <c r="A4565" s="0" t="n">
        <v>3556</v>
      </c>
      <c r="B4565" s="15" t="n">
        <v>45078</v>
      </c>
      <c r="C4565" s="0" t="n">
        <v>2</v>
      </c>
      <c r="D4565" s="16" t="n">
        <v>12407</v>
      </c>
      <c r="E4565" s="16" t="n">
        <v>14</v>
      </c>
      <c r="F4565" s="16" t="n">
        <v>346</v>
      </c>
      <c r="G4565" s="16" t="n">
        <v>490</v>
      </c>
      <c r="H4565" s="16" t="n">
        <v>9</v>
      </c>
    </row>
    <row r="4566" customFormat="false" ht="15" hidden="false" customHeight="false" outlineLevel="0" collapsed="false">
      <c r="A4566" s="0" t="n">
        <v>3556</v>
      </c>
      <c r="B4566" s="15" t="n">
        <v>45170</v>
      </c>
      <c r="C4566" s="0" t="n">
        <v>2</v>
      </c>
      <c r="D4566" s="16" t="n">
        <v>12523</v>
      </c>
      <c r="E4566" s="16" t="n">
        <v>14</v>
      </c>
      <c r="F4566" s="16" t="n">
        <v>348</v>
      </c>
      <c r="G4566" s="16" t="n">
        <v>597</v>
      </c>
      <c r="H4566" s="16" t="n">
        <v>8</v>
      </c>
    </row>
    <row r="4567" customFormat="false" ht="15" hidden="false" customHeight="false" outlineLevel="0" collapsed="false">
      <c r="A4567" s="0" t="n">
        <v>3556</v>
      </c>
      <c r="B4567" s="15" t="n">
        <v>45261</v>
      </c>
      <c r="C4567" s="0" t="n">
        <v>2</v>
      </c>
      <c r="D4567" s="16" t="n">
        <v>12616</v>
      </c>
      <c r="E4567" s="16" t="n">
        <v>14</v>
      </c>
      <c r="F4567" s="16" t="n">
        <v>346</v>
      </c>
      <c r="G4567" s="16" t="n">
        <v>710</v>
      </c>
      <c r="H4567" s="16" t="n">
        <v>8</v>
      </c>
    </row>
    <row r="4568" customFormat="false" ht="15" hidden="false" customHeight="false" outlineLevel="0" collapsed="false">
      <c r="A4568" s="0" t="n">
        <v>3556</v>
      </c>
      <c r="B4568" s="15" t="n">
        <v>45352</v>
      </c>
      <c r="C4568" s="0" t="n">
        <v>2</v>
      </c>
      <c r="D4568" s="16" t="n">
        <v>12678</v>
      </c>
      <c r="E4568" s="16" t="n">
        <v>18</v>
      </c>
      <c r="F4568" s="16" t="n">
        <v>347</v>
      </c>
      <c r="G4568" s="16" t="n">
        <v>451</v>
      </c>
      <c r="H4568" s="16" t="n">
        <v>10</v>
      </c>
    </row>
    <row r="4569" customFormat="false" ht="15" hidden="false" customHeight="false" outlineLevel="0" collapsed="false">
      <c r="A4569" s="0" t="n">
        <v>3556</v>
      </c>
      <c r="B4569" s="15" t="n">
        <v>45444</v>
      </c>
      <c r="C4569" s="0" t="n">
        <v>2</v>
      </c>
      <c r="D4569" s="16" t="n">
        <v>12714</v>
      </c>
      <c r="E4569" s="16" t="n">
        <v>25</v>
      </c>
      <c r="F4569" s="16" t="n">
        <v>359</v>
      </c>
      <c r="G4569" s="16" t="n">
        <v>578</v>
      </c>
      <c r="H4569" s="16" t="n">
        <v>13</v>
      </c>
    </row>
    <row r="4570" customFormat="false" ht="15" hidden="false" customHeight="false" outlineLevel="0" collapsed="false">
      <c r="A4570" s="0" t="n">
        <v>3556</v>
      </c>
      <c r="B4570" s="15" t="n">
        <v>45536</v>
      </c>
      <c r="C4570" s="0" t="n">
        <v>2</v>
      </c>
      <c r="D4570" s="16" t="n">
        <v>12821</v>
      </c>
      <c r="E4570" s="16" t="n">
        <v>25</v>
      </c>
      <c r="F4570" s="16" t="n">
        <v>362</v>
      </c>
      <c r="G4570" s="16" t="n">
        <v>701</v>
      </c>
      <c r="H4570" s="16" t="n">
        <v>14</v>
      </c>
    </row>
    <row r="4571" customFormat="false" ht="15" hidden="false" customHeight="false" outlineLevel="0" collapsed="false">
      <c r="A4571" s="0" t="n">
        <v>3556</v>
      </c>
      <c r="B4571" s="15" t="n">
        <v>45627</v>
      </c>
      <c r="C4571" s="0" t="n">
        <v>2</v>
      </c>
      <c r="D4571" s="16" t="n">
        <v>12883</v>
      </c>
      <c r="E4571" s="16" t="n">
        <v>33</v>
      </c>
      <c r="F4571" s="16" t="n">
        <v>374</v>
      </c>
      <c r="G4571" s="16" t="n">
        <v>797</v>
      </c>
      <c r="H4571" s="16" t="n">
        <v>20</v>
      </c>
    </row>
    <row r="4572" customFormat="false" ht="15" hidden="false" customHeight="false" outlineLevel="0" collapsed="false">
      <c r="A4572" s="0" t="n">
        <v>3556</v>
      </c>
      <c r="B4572" s="15" t="n">
        <v>45717</v>
      </c>
      <c r="C4572" s="0" t="n">
        <v>2</v>
      </c>
      <c r="D4572" s="16" t="n">
        <v>12896</v>
      </c>
      <c r="E4572" s="16" t="n">
        <v>37</v>
      </c>
      <c r="F4572" s="16" t="n">
        <v>366</v>
      </c>
      <c r="G4572" s="16" t="n">
        <v>451</v>
      </c>
      <c r="H4572" s="16" t="n">
        <v>15</v>
      </c>
    </row>
    <row r="4573" customFormat="false" ht="15" hidden="false" customHeight="false" outlineLevel="0" collapsed="false">
      <c r="A4573" s="0" t="n">
        <v>3556</v>
      </c>
      <c r="B4573" s="15" t="n">
        <v>45809</v>
      </c>
      <c r="C4573" s="0" t="n">
        <v>2</v>
      </c>
      <c r="D4573" s="16" t="n">
        <v>12920</v>
      </c>
      <c r="E4573" s="16" t="n">
        <v>42</v>
      </c>
      <c r="F4573" s="16" t="n">
        <v>365</v>
      </c>
      <c r="G4573" s="16" t="n">
        <v>563</v>
      </c>
      <c r="H4573" s="16" t="n">
        <v>20</v>
      </c>
    </row>
    <row r="4574" customFormat="false" ht="15" hidden="false" customHeight="false" outlineLevel="0" collapsed="false">
      <c r="A4574" s="0" t="n">
        <v>3556</v>
      </c>
      <c r="B4574" s="15" t="n">
        <v>45901</v>
      </c>
      <c r="C4574" s="0" t="n">
        <v>2</v>
      </c>
      <c r="D4574" s="16" t="n">
        <v>12957</v>
      </c>
      <c r="E4574" s="16" t="n">
        <v>46</v>
      </c>
      <c r="F4574" s="16" t="n">
        <v>375</v>
      </c>
      <c r="G4574" s="16" t="n">
        <v>679</v>
      </c>
      <c r="H4574" s="16" t="n">
        <v>28</v>
      </c>
    </row>
    <row r="4575" customFormat="false" ht="15" hidden="false" customHeight="false" outlineLevel="0" collapsed="false">
      <c r="A4575" s="0" t="n">
        <v>3556</v>
      </c>
      <c r="B4575" s="15" t="n">
        <v>45992</v>
      </c>
      <c r="C4575" s="0" t="n">
        <v>2</v>
      </c>
      <c r="D4575" s="16" t="n">
        <v>12941</v>
      </c>
      <c r="E4575" s="16" t="n">
        <v>50</v>
      </c>
      <c r="F4575" s="16" t="n">
        <v>389</v>
      </c>
      <c r="G4575" s="16" t="n">
        <v>801</v>
      </c>
      <c r="H4575" s="16" t="n">
        <v>31</v>
      </c>
    </row>
    <row r="4576" customFormat="false" ht="15" hidden="false" customHeight="false" outlineLevel="0" collapsed="false">
      <c r="A4576" s="0" t="n">
        <v>3556</v>
      </c>
      <c r="B4576" s="15" t="n">
        <v>46082</v>
      </c>
      <c r="C4576" s="0" t="n">
        <v>2</v>
      </c>
      <c r="D4576" s="16" t="n">
        <v>12978</v>
      </c>
      <c r="E4576" s="16" t="n">
        <v>58</v>
      </c>
      <c r="F4576" s="16" t="n">
        <v>398</v>
      </c>
      <c r="G4576" s="16" t="n">
        <v>425</v>
      </c>
      <c r="H4576" s="16" t="n">
        <v>24</v>
      </c>
    </row>
    <row r="4577" customFormat="false" ht="15" hidden="false" customHeight="false" outlineLevel="0" collapsed="false">
      <c r="A4577" s="0" t="n">
        <v>3556</v>
      </c>
      <c r="B4577" s="15" t="n">
        <v>46174</v>
      </c>
      <c r="C4577" s="0" t="n">
        <v>2</v>
      </c>
      <c r="D4577" s="16" t="n">
        <v>12992</v>
      </c>
      <c r="E4577" s="16" t="n">
        <v>67</v>
      </c>
      <c r="F4577" s="16" t="n">
        <v>432</v>
      </c>
      <c r="G4577" s="16" t="n">
        <v>531</v>
      </c>
      <c r="H4577" s="16" t="n">
        <v>34</v>
      </c>
    </row>
    <row r="4578" customFormat="false" ht="15" hidden="false" customHeight="false" outlineLevel="0" collapsed="false">
      <c r="A4578" s="0" t="n">
        <v>3557</v>
      </c>
      <c r="B4578" s="15" t="n">
        <v>45078</v>
      </c>
      <c r="C4578" s="0" t="n">
        <v>2</v>
      </c>
      <c r="D4578" s="16" t="n">
        <v>1280</v>
      </c>
      <c r="E4578" s="16" t="n">
        <v>1</v>
      </c>
      <c r="F4578" s="16" t="n">
        <v>26</v>
      </c>
      <c r="G4578" s="16" t="n">
        <v>77</v>
      </c>
      <c r="H4578" s="16" t="n">
        <v>1</v>
      </c>
    </row>
    <row r="4579" customFormat="false" ht="15" hidden="false" customHeight="false" outlineLevel="0" collapsed="false">
      <c r="A4579" s="0" t="n">
        <v>3557</v>
      </c>
      <c r="B4579" s="15" t="n">
        <v>45170</v>
      </c>
      <c r="C4579" s="0" t="n">
        <v>2</v>
      </c>
      <c r="D4579" s="16" t="n">
        <v>1305</v>
      </c>
      <c r="E4579" s="16" t="n">
        <v>2</v>
      </c>
      <c r="F4579" s="16" t="n">
        <v>27</v>
      </c>
      <c r="G4579" s="16" t="n">
        <v>87</v>
      </c>
      <c r="H4579" s="16" t="n">
        <v>2</v>
      </c>
    </row>
    <row r="4580" customFormat="false" ht="15" hidden="false" customHeight="false" outlineLevel="0" collapsed="false">
      <c r="A4580" s="0" t="n">
        <v>3557</v>
      </c>
      <c r="B4580" s="15" t="n">
        <v>45261</v>
      </c>
      <c r="C4580" s="0" t="n">
        <v>2</v>
      </c>
      <c r="D4580" s="16" t="n">
        <v>1300</v>
      </c>
      <c r="E4580" s="16" t="n">
        <v>1</v>
      </c>
      <c r="F4580" s="16" t="n">
        <v>28</v>
      </c>
      <c r="G4580" s="16" t="n">
        <v>99</v>
      </c>
      <c r="H4580" s="16" t="n">
        <v>1</v>
      </c>
    </row>
    <row r="4581" customFormat="false" ht="15" hidden="false" customHeight="false" outlineLevel="0" collapsed="false">
      <c r="A4581" s="0" t="n">
        <v>3557</v>
      </c>
      <c r="B4581" s="15" t="n">
        <v>45352</v>
      </c>
      <c r="C4581" s="0" t="n">
        <v>2</v>
      </c>
      <c r="D4581" s="16" t="n">
        <v>1303</v>
      </c>
      <c r="E4581" s="16" t="n">
        <v>1</v>
      </c>
      <c r="F4581" s="16" t="n">
        <v>29</v>
      </c>
      <c r="G4581" s="16" t="n">
        <v>43</v>
      </c>
      <c r="H4581" s="16" t="n">
        <v>0</v>
      </c>
    </row>
    <row r="4582" customFormat="false" ht="15" hidden="false" customHeight="false" outlineLevel="0" collapsed="false">
      <c r="A4582" s="0" t="n">
        <v>3557</v>
      </c>
      <c r="B4582" s="15" t="n">
        <v>45444</v>
      </c>
      <c r="C4582" s="0" t="n">
        <v>2</v>
      </c>
      <c r="D4582" s="16" t="n">
        <v>1291</v>
      </c>
      <c r="E4582" s="16" t="n">
        <v>1</v>
      </c>
      <c r="F4582" s="16" t="n">
        <v>30</v>
      </c>
      <c r="G4582" s="16" t="n">
        <v>51</v>
      </c>
      <c r="H4582" s="16" t="n">
        <v>0</v>
      </c>
    </row>
    <row r="4583" customFormat="false" ht="15" hidden="false" customHeight="false" outlineLevel="0" collapsed="false">
      <c r="A4583" s="0" t="n">
        <v>3557</v>
      </c>
      <c r="B4583" s="15" t="n">
        <v>45536</v>
      </c>
      <c r="C4583" s="0" t="n">
        <v>2</v>
      </c>
      <c r="D4583" s="16" t="n">
        <v>1291</v>
      </c>
      <c r="E4583" s="16" t="n">
        <v>1</v>
      </c>
      <c r="F4583" s="16" t="n">
        <v>24</v>
      </c>
      <c r="G4583" s="16" t="n">
        <v>60</v>
      </c>
      <c r="H4583" s="16" t="n">
        <v>0</v>
      </c>
    </row>
    <row r="4584" customFormat="false" ht="15" hidden="false" customHeight="false" outlineLevel="0" collapsed="false">
      <c r="A4584" s="0" t="n">
        <v>3557</v>
      </c>
      <c r="B4584" s="15" t="n">
        <v>45627</v>
      </c>
      <c r="C4584" s="0" t="n">
        <v>2</v>
      </c>
      <c r="D4584" s="16" t="n">
        <v>1310</v>
      </c>
      <c r="E4584" s="16" t="n">
        <v>2</v>
      </c>
      <c r="F4584" s="16" t="n">
        <v>23</v>
      </c>
      <c r="G4584" s="16" t="n">
        <v>62</v>
      </c>
      <c r="H4584" s="16" t="n">
        <v>0</v>
      </c>
    </row>
    <row r="4585" customFormat="false" ht="15" hidden="false" customHeight="false" outlineLevel="0" collapsed="false">
      <c r="A4585" s="0" t="n">
        <v>3557</v>
      </c>
      <c r="B4585" s="15" t="n">
        <v>45717</v>
      </c>
      <c r="C4585" s="0" t="n">
        <v>2</v>
      </c>
      <c r="D4585" s="16" t="n">
        <v>1317</v>
      </c>
      <c r="E4585" s="16" t="n">
        <v>2</v>
      </c>
      <c r="F4585" s="16" t="n">
        <v>24</v>
      </c>
      <c r="G4585" s="16" t="n">
        <v>33</v>
      </c>
      <c r="H4585" s="16" t="n">
        <v>0</v>
      </c>
    </row>
    <row r="4586" customFormat="false" ht="15" hidden="false" customHeight="false" outlineLevel="0" collapsed="false">
      <c r="A4586" s="0" t="n">
        <v>3557</v>
      </c>
      <c r="B4586" s="15" t="n">
        <v>45809</v>
      </c>
      <c r="C4586" s="0" t="n">
        <v>2</v>
      </c>
      <c r="D4586" s="16" t="n">
        <v>1315</v>
      </c>
      <c r="E4586" s="16" t="n">
        <v>2</v>
      </c>
      <c r="F4586" s="16" t="n">
        <v>23</v>
      </c>
      <c r="G4586" s="16" t="n">
        <v>41</v>
      </c>
      <c r="H4586" s="16" t="n">
        <v>0</v>
      </c>
    </row>
    <row r="4587" customFormat="false" ht="15" hidden="false" customHeight="false" outlineLevel="0" collapsed="false">
      <c r="A4587" s="0" t="n">
        <v>3557</v>
      </c>
      <c r="B4587" s="15" t="n">
        <v>45901</v>
      </c>
      <c r="C4587" s="0" t="n">
        <v>2</v>
      </c>
      <c r="D4587" s="16" t="n">
        <v>1334</v>
      </c>
      <c r="E4587" s="16" t="n">
        <v>2</v>
      </c>
      <c r="F4587" s="16" t="n">
        <v>26</v>
      </c>
      <c r="G4587" s="16" t="n">
        <v>52</v>
      </c>
      <c r="H4587" s="16" t="n">
        <v>0</v>
      </c>
    </row>
    <row r="4588" customFormat="false" ht="15" hidden="false" customHeight="false" outlineLevel="0" collapsed="false">
      <c r="A4588" s="0" t="n">
        <v>3557</v>
      </c>
      <c r="B4588" s="15" t="n">
        <v>45992</v>
      </c>
      <c r="C4588" s="0" t="n">
        <v>2</v>
      </c>
      <c r="D4588" s="16" t="n">
        <v>1338</v>
      </c>
      <c r="E4588" s="16" t="n">
        <v>3</v>
      </c>
      <c r="F4588" s="16" t="n">
        <v>25</v>
      </c>
      <c r="G4588" s="16" t="n">
        <v>60</v>
      </c>
      <c r="H4588" s="16" t="n">
        <v>1</v>
      </c>
    </row>
    <row r="4589" customFormat="false" ht="15" hidden="false" customHeight="false" outlineLevel="0" collapsed="false">
      <c r="A4589" s="0" t="n">
        <v>3557</v>
      </c>
      <c r="B4589" s="15" t="n">
        <v>46082</v>
      </c>
      <c r="C4589" s="0" t="n">
        <v>2</v>
      </c>
      <c r="D4589" s="16" t="n">
        <v>1344</v>
      </c>
      <c r="E4589" s="16" t="n">
        <v>3</v>
      </c>
      <c r="F4589" s="16" t="n">
        <v>27</v>
      </c>
      <c r="G4589" s="16" t="n">
        <v>39</v>
      </c>
      <c r="H4589" s="16" t="n">
        <v>1</v>
      </c>
    </row>
    <row r="4590" customFormat="false" ht="15" hidden="false" customHeight="false" outlineLevel="0" collapsed="false">
      <c r="A4590" s="0" t="n">
        <v>3557</v>
      </c>
      <c r="B4590" s="15" t="n">
        <v>46174</v>
      </c>
      <c r="C4590" s="0" t="n">
        <v>2</v>
      </c>
      <c r="D4590" s="16" t="n">
        <v>1337</v>
      </c>
      <c r="E4590" s="16" t="n">
        <v>3</v>
      </c>
      <c r="F4590" s="16" t="n">
        <v>28</v>
      </c>
      <c r="G4590" s="16" t="n">
        <v>50</v>
      </c>
      <c r="H4590" s="16" t="n">
        <v>1</v>
      </c>
    </row>
    <row r="4591" customFormat="false" ht="15" hidden="false" customHeight="false" outlineLevel="0" collapsed="false">
      <c r="A4591" s="0" t="n">
        <v>3558</v>
      </c>
      <c r="B4591" s="15" t="n">
        <v>45078</v>
      </c>
      <c r="C4591" s="0" t="n">
        <v>1</v>
      </c>
      <c r="D4591" s="16" t="n">
        <v>1640</v>
      </c>
      <c r="E4591" s="16" t="n">
        <v>2</v>
      </c>
      <c r="F4591" s="16" t="n">
        <v>21</v>
      </c>
      <c r="G4591" s="16" t="n">
        <v>91</v>
      </c>
      <c r="H4591" s="16" t="n">
        <v>0</v>
      </c>
    </row>
    <row r="4592" customFormat="false" ht="15" hidden="false" customHeight="false" outlineLevel="0" collapsed="false">
      <c r="A4592" s="0" t="n">
        <v>3558</v>
      </c>
      <c r="B4592" s="15" t="n">
        <v>45170</v>
      </c>
      <c r="C4592" s="0" t="n">
        <v>1</v>
      </c>
      <c r="D4592" s="16" t="n">
        <v>1644</v>
      </c>
      <c r="E4592" s="16" t="n">
        <v>2</v>
      </c>
      <c r="F4592" s="16" t="n">
        <v>18</v>
      </c>
      <c r="G4592" s="16" t="n">
        <v>108</v>
      </c>
      <c r="H4592" s="16" t="n">
        <v>0</v>
      </c>
    </row>
    <row r="4593" customFormat="false" ht="15" hidden="false" customHeight="false" outlineLevel="0" collapsed="false">
      <c r="A4593" s="0" t="n">
        <v>3558</v>
      </c>
      <c r="B4593" s="15" t="n">
        <v>45261</v>
      </c>
      <c r="C4593" s="0" t="n">
        <v>1</v>
      </c>
      <c r="D4593" s="16" t="n">
        <v>1634</v>
      </c>
      <c r="E4593" s="16" t="n">
        <v>2</v>
      </c>
      <c r="F4593" s="16" t="n">
        <v>18</v>
      </c>
      <c r="G4593" s="16" t="n">
        <v>126</v>
      </c>
      <c r="H4593" s="16" t="n">
        <v>0</v>
      </c>
    </row>
    <row r="4594" customFormat="false" ht="15" hidden="false" customHeight="false" outlineLevel="0" collapsed="false">
      <c r="A4594" s="0" t="n">
        <v>3558</v>
      </c>
      <c r="B4594" s="15" t="n">
        <v>45352</v>
      </c>
      <c r="C4594" s="0" t="n">
        <v>1</v>
      </c>
      <c r="D4594" s="16" t="n">
        <v>1653</v>
      </c>
      <c r="E4594" s="16" t="n">
        <v>2</v>
      </c>
      <c r="F4594" s="16" t="n">
        <v>16</v>
      </c>
      <c r="G4594" s="16" t="n">
        <v>66</v>
      </c>
      <c r="H4594" s="16" t="n">
        <v>0</v>
      </c>
    </row>
    <row r="4595" customFormat="false" ht="15" hidden="false" customHeight="false" outlineLevel="0" collapsed="false">
      <c r="A4595" s="0" t="n">
        <v>3558</v>
      </c>
      <c r="B4595" s="15" t="n">
        <v>45444</v>
      </c>
      <c r="C4595" s="0" t="n">
        <v>1</v>
      </c>
      <c r="D4595" s="16" t="n">
        <v>1665</v>
      </c>
      <c r="E4595" s="16" t="n">
        <v>2</v>
      </c>
      <c r="F4595" s="16" t="n">
        <v>18</v>
      </c>
      <c r="G4595" s="16" t="n">
        <v>80</v>
      </c>
      <c r="H4595" s="16" t="n">
        <v>0</v>
      </c>
    </row>
    <row r="4596" customFormat="false" ht="15" hidden="false" customHeight="false" outlineLevel="0" collapsed="false">
      <c r="A4596" s="0" t="n">
        <v>3558</v>
      </c>
      <c r="B4596" s="15" t="n">
        <v>45536</v>
      </c>
      <c r="C4596" s="0" t="n">
        <v>1</v>
      </c>
      <c r="D4596" s="16" t="n">
        <v>1671</v>
      </c>
      <c r="E4596" s="16" t="n">
        <v>2</v>
      </c>
      <c r="F4596" s="16" t="n">
        <v>14</v>
      </c>
      <c r="G4596" s="16" t="n">
        <v>93</v>
      </c>
      <c r="H4596" s="16" t="n">
        <v>0</v>
      </c>
    </row>
    <row r="4597" customFormat="false" ht="15" hidden="false" customHeight="false" outlineLevel="0" collapsed="false">
      <c r="A4597" s="0" t="n">
        <v>3558</v>
      </c>
      <c r="B4597" s="15" t="n">
        <v>45627</v>
      </c>
      <c r="C4597" s="0" t="n">
        <v>1</v>
      </c>
      <c r="D4597" s="16" t="n">
        <v>1661</v>
      </c>
      <c r="E4597" s="16" t="n">
        <v>2</v>
      </c>
      <c r="F4597" s="16" t="n">
        <v>14</v>
      </c>
      <c r="G4597" s="16" t="n">
        <v>100</v>
      </c>
      <c r="H4597" s="16" t="n">
        <v>0</v>
      </c>
    </row>
    <row r="4598" customFormat="false" ht="15" hidden="false" customHeight="false" outlineLevel="0" collapsed="false">
      <c r="A4598" s="0" t="n">
        <v>3558</v>
      </c>
      <c r="B4598" s="15" t="n">
        <v>45717</v>
      </c>
      <c r="C4598" s="0" t="n">
        <v>1</v>
      </c>
      <c r="D4598" s="16" t="n">
        <v>1668</v>
      </c>
      <c r="E4598" s="16" t="n">
        <v>1</v>
      </c>
      <c r="F4598" s="16" t="n">
        <v>15</v>
      </c>
      <c r="G4598" s="16" t="n">
        <v>45</v>
      </c>
      <c r="H4598" s="16" t="n">
        <v>0</v>
      </c>
    </row>
    <row r="4599" customFormat="false" ht="15" hidden="false" customHeight="false" outlineLevel="0" collapsed="false">
      <c r="A4599" s="0" t="n">
        <v>3558</v>
      </c>
      <c r="B4599" s="15" t="n">
        <v>45809</v>
      </c>
      <c r="C4599" s="0" t="n">
        <v>1</v>
      </c>
      <c r="D4599" s="16" t="n">
        <v>1671</v>
      </c>
      <c r="E4599" s="16" t="n">
        <v>1</v>
      </c>
      <c r="F4599" s="16" t="n">
        <v>17</v>
      </c>
      <c r="G4599" s="16" t="n">
        <v>64</v>
      </c>
      <c r="H4599" s="16" t="n">
        <v>0</v>
      </c>
    </row>
    <row r="4600" customFormat="false" ht="15" hidden="false" customHeight="false" outlineLevel="0" collapsed="false">
      <c r="A4600" s="0" t="n">
        <v>3558</v>
      </c>
      <c r="B4600" s="15" t="n">
        <v>45901</v>
      </c>
      <c r="C4600" s="0" t="n">
        <v>1</v>
      </c>
      <c r="D4600" s="16" t="n">
        <v>1686</v>
      </c>
      <c r="E4600" s="16" t="n">
        <v>2</v>
      </c>
      <c r="F4600" s="16" t="n">
        <v>17</v>
      </c>
      <c r="G4600" s="16" t="n">
        <v>74</v>
      </c>
      <c r="H4600" s="16" t="n">
        <v>1</v>
      </c>
    </row>
    <row r="4601" customFormat="false" ht="15" hidden="false" customHeight="false" outlineLevel="0" collapsed="false">
      <c r="A4601" s="0" t="n">
        <v>3558</v>
      </c>
      <c r="B4601" s="15" t="n">
        <v>45992</v>
      </c>
      <c r="C4601" s="0" t="n">
        <v>1</v>
      </c>
      <c r="D4601" s="16" t="n">
        <v>1680</v>
      </c>
      <c r="E4601" s="16" t="n">
        <v>2</v>
      </c>
      <c r="F4601" s="16" t="n">
        <v>16</v>
      </c>
      <c r="G4601" s="16" t="n">
        <v>82</v>
      </c>
      <c r="H4601" s="16" t="n">
        <v>1</v>
      </c>
    </row>
    <row r="4602" customFormat="false" ht="15" hidden="false" customHeight="false" outlineLevel="0" collapsed="false">
      <c r="A4602" s="0" t="n">
        <v>3558</v>
      </c>
      <c r="B4602" s="15" t="n">
        <v>46082</v>
      </c>
      <c r="C4602" s="0" t="n">
        <v>1</v>
      </c>
      <c r="D4602" s="16" t="n">
        <v>1682</v>
      </c>
      <c r="E4602" s="16" t="n">
        <v>2</v>
      </c>
      <c r="F4602" s="16" t="n">
        <v>18</v>
      </c>
      <c r="G4602" s="16" t="n">
        <v>43</v>
      </c>
      <c r="H4602" s="16" t="n">
        <v>1</v>
      </c>
    </row>
    <row r="4603" customFormat="false" ht="15" hidden="false" customHeight="false" outlineLevel="0" collapsed="false">
      <c r="A4603" s="0" t="n">
        <v>3558</v>
      </c>
      <c r="B4603" s="15" t="n">
        <v>46174</v>
      </c>
      <c r="C4603" s="0" t="n">
        <v>1</v>
      </c>
      <c r="D4603" s="16" t="n">
        <v>1704</v>
      </c>
      <c r="E4603" s="16" t="n">
        <v>2</v>
      </c>
      <c r="F4603" s="16" t="n">
        <v>20</v>
      </c>
      <c r="G4603" s="16" t="n">
        <v>54</v>
      </c>
      <c r="H4603" s="16" t="n">
        <v>1</v>
      </c>
    </row>
    <row r="4604" customFormat="false" ht="15" hidden="false" customHeight="false" outlineLevel="0" collapsed="false">
      <c r="A4604" s="0" t="n">
        <v>3559</v>
      </c>
      <c r="B4604" s="15" t="n">
        <v>45078</v>
      </c>
      <c r="C4604" s="0" t="n">
        <v>1</v>
      </c>
      <c r="D4604" s="16" t="n">
        <v>998</v>
      </c>
      <c r="E4604" s="16" t="n">
        <v>1</v>
      </c>
      <c r="F4604" s="16" t="n">
        <v>20</v>
      </c>
      <c r="G4604" s="16" t="n">
        <v>49</v>
      </c>
      <c r="H4604" s="16" t="n">
        <v>0</v>
      </c>
    </row>
    <row r="4605" customFormat="false" ht="15" hidden="false" customHeight="false" outlineLevel="0" collapsed="false">
      <c r="A4605" s="0" t="n">
        <v>3559</v>
      </c>
      <c r="B4605" s="15" t="n">
        <v>45170</v>
      </c>
      <c r="C4605" s="0" t="n">
        <v>1</v>
      </c>
      <c r="D4605" s="16" t="n">
        <v>1014</v>
      </c>
      <c r="E4605" s="16" t="n">
        <v>1</v>
      </c>
      <c r="F4605" s="16" t="n">
        <v>19</v>
      </c>
      <c r="G4605" s="16" t="n">
        <v>63</v>
      </c>
      <c r="H4605" s="16" t="n">
        <v>0</v>
      </c>
    </row>
    <row r="4606" customFormat="false" ht="15" hidden="false" customHeight="false" outlineLevel="0" collapsed="false">
      <c r="A4606" s="0" t="n">
        <v>3559</v>
      </c>
      <c r="B4606" s="15" t="n">
        <v>45261</v>
      </c>
      <c r="C4606" s="0" t="n">
        <v>1</v>
      </c>
      <c r="D4606" s="16" t="n">
        <v>994</v>
      </c>
      <c r="E4606" s="16" t="n">
        <v>1</v>
      </c>
      <c r="F4606" s="16" t="n">
        <v>18</v>
      </c>
      <c r="G4606" s="16" t="n">
        <v>70</v>
      </c>
      <c r="H4606" s="16" t="n">
        <v>0</v>
      </c>
    </row>
    <row r="4607" customFormat="false" ht="15" hidden="false" customHeight="false" outlineLevel="0" collapsed="false">
      <c r="A4607" s="0" t="n">
        <v>3559</v>
      </c>
      <c r="B4607" s="15" t="n">
        <v>45352</v>
      </c>
      <c r="C4607" s="0" t="n">
        <v>1</v>
      </c>
      <c r="D4607" s="16" t="n">
        <v>1007</v>
      </c>
      <c r="E4607" s="16" t="n">
        <v>2</v>
      </c>
      <c r="F4607" s="16" t="n">
        <v>16</v>
      </c>
      <c r="G4607" s="16" t="n">
        <v>59</v>
      </c>
      <c r="H4607" s="16" t="n">
        <v>0</v>
      </c>
    </row>
    <row r="4608" customFormat="false" ht="15" hidden="false" customHeight="false" outlineLevel="0" collapsed="false">
      <c r="A4608" s="0" t="n">
        <v>3559</v>
      </c>
      <c r="B4608" s="15" t="n">
        <v>45444</v>
      </c>
      <c r="C4608" s="0" t="n">
        <v>1</v>
      </c>
      <c r="D4608" s="16" t="n">
        <v>1006</v>
      </c>
      <c r="E4608" s="16" t="n">
        <v>2</v>
      </c>
      <c r="F4608" s="16" t="n">
        <v>15</v>
      </c>
      <c r="G4608" s="16" t="n">
        <v>68</v>
      </c>
      <c r="H4608" s="16" t="n">
        <v>0</v>
      </c>
    </row>
    <row r="4609" customFormat="false" ht="15" hidden="false" customHeight="false" outlineLevel="0" collapsed="false">
      <c r="A4609" s="0" t="n">
        <v>3559</v>
      </c>
      <c r="B4609" s="15" t="n">
        <v>45536</v>
      </c>
      <c r="C4609" s="0" t="n">
        <v>1</v>
      </c>
      <c r="D4609" s="16" t="n">
        <v>1010</v>
      </c>
      <c r="E4609" s="16" t="n">
        <v>2</v>
      </c>
      <c r="F4609" s="16" t="n">
        <v>15</v>
      </c>
      <c r="G4609" s="16" t="n">
        <v>74</v>
      </c>
      <c r="H4609" s="16" t="n">
        <v>0</v>
      </c>
    </row>
    <row r="4610" customFormat="false" ht="15" hidden="false" customHeight="false" outlineLevel="0" collapsed="false">
      <c r="A4610" s="0" t="n">
        <v>3559</v>
      </c>
      <c r="B4610" s="15" t="n">
        <v>45627</v>
      </c>
      <c r="C4610" s="0" t="n">
        <v>1</v>
      </c>
      <c r="D4610" s="16" t="n">
        <v>1013</v>
      </c>
      <c r="E4610" s="16" t="n">
        <v>2</v>
      </c>
      <c r="F4610" s="16" t="n">
        <v>17</v>
      </c>
      <c r="G4610" s="16" t="n">
        <v>81</v>
      </c>
      <c r="H4610" s="16" t="n">
        <v>0</v>
      </c>
    </row>
    <row r="4611" customFormat="false" ht="15" hidden="false" customHeight="false" outlineLevel="0" collapsed="false">
      <c r="A4611" s="0" t="n">
        <v>3559</v>
      </c>
      <c r="B4611" s="15" t="n">
        <v>45717</v>
      </c>
      <c r="C4611" s="0" t="n">
        <v>1</v>
      </c>
      <c r="D4611" s="16" t="n">
        <v>1010</v>
      </c>
      <c r="E4611" s="16" t="n">
        <v>3</v>
      </c>
      <c r="F4611" s="16" t="n">
        <v>20</v>
      </c>
      <c r="G4611" s="16" t="n">
        <v>35</v>
      </c>
      <c r="H4611" s="16" t="n">
        <v>0</v>
      </c>
    </row>
    <row r="4612" customFormat="false" ht="15" hidden="false" customHeight="false" outlineLevel="0" collapsed="false">
      <c r="A4612" s="0" t="n">
        <v>3559</v>
      </c>
      <c r="B4612" s="15" t="n">
        <v>45809</v>
      </c>
      <c r="C4612" s="0" t="n">
        <v>1</v>
      </c>
      <c r="D4612" s="16" t="n">
        <v>1004</v>
      </c>
      <c r="E4612" s="16" t="n">
        <v>3</v>
      </c>
      <c r="F4612" s="16" t="n">
        <v>21</v>
      </c>
      <c r="G4612" s="16" t="n">
        <v>39</v>
      </c>
      <c r="H4612" s="16" t="n">
        <v>0</v>
      </c>
    </row>
    <row r="4613" customFormat="false" ht="15" hidden="false" customHeight="false" outlineLevel="0" collapsed="false">
      <c r="A4613" s="0" t="n">
        <v>3559</v>
      </c>
      <c r="B4613" s="15" t="n">
        <v>45901</v>
      </c>
      <c r="C4613" s="0" t="n">
        <v>1</v>
      </c>
      <c r="D4613" s="16" t="n">
        <v>1001</v>
      </c>
      <c r="E4613" s="16" t="n">
        <v>3</v>
      </c>
      <c r="F4613" s="16" t="n">
        <v>22</v>
      </c>
      <c r="G4613" s="16" t="n">
        <v>44</v>
      </c>
      <c r="H4613" s="16" t="n">
        <v>0</v>
      </c>
    </row>
    <row r="4614" customFormat="false" ht="15" hidden="false" customHeight="false" outlineLevel="0" collapsed="false">
      <c r="A4614" s="0" t="n">
        <v>3559</v>
      </c>
      <c r="B4614" s="15" t="n">
        <v>45992</v>
      </c>
      <c r="C4614" s="0" t="n">
        <v>1</v>
      </c>
      <c r="D4614" s="16" t="n">
        <v>1005</v>
      </c>
      <c r="E4614" s="16" t="n">
        <v>3</v>
      </c>
      <c r="F4614" s="16" t="n">
        <v>21</v>
      </c>
      <c r="G4614" s="16" t="n">
        <v>47</v>
      </c>
      <c r="H4614" s="16" t="n">
        <v>0</v>
      </c>
    </row>
    <row r="4615" customFormat="false" ht="15" hidden="false" customHeight="false" outlineLevel="0" collapsed="false">
      <c r="A4615" s="0" t="n">
        <v>3559</v>
      </c>
      <c r="B4615" s="15" t="n">
        <v>46082</v>
      </c>
      <c r="C4615" s="0" t="n">
        <v>1</v>
      </c>
      <c r="D4615" s="16" t="n">
        <v>1010</v>
      </c>
      <c r="E4615" s="16" t="n">
        <v>3</v>
      </c>
      <c r="F4615" s="16" t="n">
        <v>21</v>
      </c>
      <c r="G4615" s="16" t="n">
        <v>21</v>
      </c>
      <c r="H4615" s="16" t="n">
        <v>1</v>
      </c>
    </row>
    <row r="4616" customFormat="false" ht="15" hidden="false" customHeight="false" outlineLevel="0" collapsed="false">
      <c r="A4616" s="0" t="n">
        <v>3559</v>
      </c>
      <c r="B4616" s="15" t="n">
        <v>46174</v>
      </c>
      <c r="C4616" s="0" t="n">
        <v>1</v>
      </c>
      <c r="D4616" s="16" t="n">
        <v>988</v>
      </c>
      <c r="E4616" s="16" t="n">
        <v>3</v>
      </c>
      <c r="F4616" s="16" t="n">
        <v>20</v>
      </c>
      <c r="G4616" s="16" t="n">
        <v>23</v>
      </c>
      <c r="H4616" s="16" t="n">
        <v>1</v>
      </c>
    </row>
    <row r="4617" customFormat="false" ht="15" hidden="false" customHeight="false" outlineLevel="0" collapsed="false">
      <c r="A4617" s="0" t="n">
        <v>3561</v>
      </c>
      <c r="B4617" s="15" t="n">
        <v>45078</v>
      </c>
      <c r="C4617" s="0" t="n">
        <v>1</v>
      </c>
      <c r="D4617" s="16" t="n">
        <v>5956</v>
      </c>
      <c r="E4617" s="16" t="n">
        <v>5</v>
      </c>
      <c r="F4617" s="16" t="n">
        <v>81</v>
      </c>
      <c r="G4617" s="16" t="n">
        <v>384</v>
      </c>
      <c r="H4617" s="16" t="n">
        <v>1</v>
      </c>
    </row>
    <row r="4618" customFormat="false" ht="15" hidden="false" customHeight="false" outlineLevel="0" collapsed="false">
      <c r="A4618" s="0" t="n">
        <v>3561</v>
      </c>
      <c r="B4618" s="15" t="n">
        <v>45170</v>
      </c>
      <c r="C4618" s="0" t="n">
        <v>1</v>
      </c>
      <c r="D4618" s="16" t="n">
        <v>6018</v>
      </c>
      <c r="E4618" s="16" t="n">
        <v>6</v>
      </c>
      <c r="F4618" s="16" t="n">
        <v>80</v>
      </c>
      <c r="G4618" s="16" t="n">
        <v>450</v>
      </c>
      <c r="H4618" s="16" t="n">
        <v>2</v>
      </c>
    </row>
    <row r="4619" customFormat="false" ht="15" hidden="false" customHeight="false" outlineLevel="0" collapsed="false">
      <c r="A4619" s="0" t="n">
        <v>3561</v>
      </c>
      <c r="B4619" s="15" t="n">
        <v>45261</v>
      </c>
      <c r="C4619" s="0" t="n">
        <v>1</v>
      </c>
      <c r="D4619" s="16" t="n">
        <v>5963</v>
      </c>
      <c r="E4619" s="16" t="n">
        <v>17</v>
      </c>
      <c r="F4619" s="16" t="n">
        <v>77</v>
      </c>
      <c r="G4619" s="16" t="n">
        <v>518</v>
      </c>
      <c r="H4619" s="16" t="n">
        <v>13</v>
      </c>
    </row>
    <row r="4620" customFormat="false" ht="15" hidden="false" customHeight="false" outlineLevel="0" collapsed="false">
      <c r="A4620" s="0" t="n">
        <v>3561</v>
      </c>
      <c r="B4620" s="15" t="n">
        <v>45352</v>
      </c>
      <c r="C4620" s="0" t="n">
        <v>1</v>
      </c>
      <c r="D4620" s="16" t="n">
        <v>6014</v>
      </c>
      <c r="E4620" s="16" t="n">
        <v>17</v>
      </c>
      <c r="F4620" s="16" t="n">
        <v>75</v>
      </c>
      <c r="G4620" s="16" t="n">
        <v>282</v>
      </c>
      <c r="H4620" s="16" t="n">
        <v>11</v>
      </c>
    </row>
    <row r="4621" customFormat="false" ht="15" hidden="false" customHeight="false" outlineLevel="0" collapsed="false">
      <c r="A4621" s="0" t="n">
        <v>3561</v>
      </c>
      <c r="B4621" s="15" t="n">
        <v>45444</v>
      </c>
      <c r="C4621" s="0" t="n">
        <v>1</v>
      </c>
      <c r="D4621" s="16" t="n">
        <v>6032</v>
      </c>
      <c r="E4621" s="16" t="n">
        <v>18</v>
      </c>
      <c r="F4621" s="16" t="n">
        <v>76</v>
      </c>
      <c r="G4621" s="16" t="n">
        <v>338</v>
      </c>
      <c r="H4621" s="16" t="n">
        <v>12</v>
      </c>
    </row>
    <row r="4622" customFormat="false" ht="15" hidden="false" customHeight="false" outlineLevel="0" collapsed="false">
      <c r="A4622" s="0" t="n">
        <v>3561</v>
      </c>
      <c r="B4622" s="15" t="n">
        <v>45536</v>
      </c>
      <c r="C4622" s="0" t="n">
        <v>1</v>
      </c>
      <c r="D4622" s="16" t="n">
        <v>6034</v>
      </c>
      <c r="E4622" s="16" t="n">
        <v>20</v>
      </c>
      <c r="F4622" s="16" t="n">
        <v>75</v>
      </c>
      <c r="G4622" s="16" t="n">
        <v>377</v>
      </c>
      <c r="H4622" s="16" t="n">
        <v>13</v>
      </c>
    </row>
    <row r="4623" customFormat="false" ht="15" hidden="false" customHeight="false" outlineLevel="0" collapsed="false">
      <c r="A4623" s="0" t="n">
        <v>3561</v>
      </c>
      <c r="B4623" s="15" t="n">
        <v>45627</v>
      </c>
      <c r="C4623" s="0" t="n">
        <v>1</v>
      </c>
      <c r="D4623" s="16" t="n">
        <v>6044</v>
      </c>
      <c r="E4623" s="16" t="n">
        <v>20</v>
      </c>
      <c r="F4623" s="16" t="n">
        <v>76</v>
      </c>
      <c r="G4623" s="16" t="n">
        <v>424</v>
      </c>
      <c r="H4623" s="16" t="n">
        <v>13</v>
      </c>
    </row>
    <row r="4624" customFormat="false" ht="15" hidden="false" customHeight="false" outlineLevel="0" collapsed="false">
      <c r="A4624" s="0" t="n">
        <v>3561</v>
      </c>
      <c r="B4624" s="15" t="n">
        <v>45717</v>
      </c>
      <c r="C4624" s="0" t="n">
        <v>1</v>
      </c>
      <c r="D4624" s="16" t="n">
        <v>6061</v>
      </c>
      <c r="E4624" s="16" t="n">
        <v>20</v>
      </c>
      <c r="F4624" s="16" t="n">
        <v>78</v>
      </c>
      <c r="G4624" s="16" t="n">
        <v>182</v>
      </c>
      <c r="H4624" s="16" t="n">
        <v>3</v>
      </c>
    </row>
    <row r="4625" customFormat="false" ht="15" hidden="false" customHeight="false" outlineLevel="0" collapsed="false">
      <c r="A4625" s="0" t="n">
        <v>3561</v>
      </c>
      <c r="B4625" s="15" t="n">
        <v>45809</v>
      </c>
      <c r="C4625" s="0" t="n">
        <v>1</v>
      </c>
      <c r="D4625" s="16" t="n">
        <v>6078</v>
      </c>
      <c r="E4625" s="16" t="n">
        <v>21</v>
      </c>
      <c r="F4625" s="16" t="n">
        <v>82</v>
      </c>
      <c r="G4625" s="16" t="n">
        <v>234</v>
      </c>
      <c r="H4625" s="16" t="n">
        <v>4</v>
      </c>
    </row>
    <row r="4626" customFormat="false" ht="15" hidden="false" customHeight="false" outlineLevel="0" collapsed="false">
      <c r="A4626" s="0" t="n">
        <v>3561</v>
      </c>
      <c r="B4626" s="15" t="n">
        <v>45901</v>
      </c>
      <c r="C4626" s="0" t="n">
        <v>1</v>
      </c>
      <c r="D4626" s="16" t="n">
        <v>6090</v>
      </c>
      <c r="E4626" s="16" t="n">
        <v>22</v>
      </c>
      <c r="F4626" s="16" t="n">
        <v>87</v>
      </c>
      <c r="G4626" s="16" t="n">
        <v>300</v>
      </c>
      <c r="H4626" s="16" t="n">
        <v>4</v>
      </c>
    </row>
    <row r="4627" customFormat="false" ht="15" hidden="false" customHeight="false" outlineLevel="0" collapsed="false">
      <c r="A4627" s="0" t="n">
        <v>3561</v>
      </c>
      <c r="B4627" s="15" t="n">
        <v>45992</v>
      </c>
      <c r="C4627" s="0" t="n">
        <v>1</v>
      </c>
      <c r="D4627" s="16" t="n">
        <v>6131</v>
      </c>
      <c r="E4627" s="16" t="n">
        <v>22</v>
      </c>
      <c r="F4627" s="16" t="n">
        <v>89</v>
      </c>
      <c r="G4627" s="16" t="n">
        <v>349</v>
      </c>
      <c r="H4627" s="16" t="n">
        <v>4</v>
      </c>
    </row>
    <row r="4628" customFormat="false" ht="15" hidden="false" customHeight="false" outlineLevel="0" collapsed="false">
      <c r="A4628" s="0" t="n">
        <v>3561</v>
      </c>
      <c r="B4628" s="15" t="n">
        <v>46082</v>
      </c>
      <c r="C4628" s="0" t="n">
        <v>1</v>
      </c>
      <c r="D4628" s="16" t="n">
        <v>6103</v>
      </c>
      <c r="E4628" s="16" t="n">
        <v>24</v>
      </c>
      <c r="F4628" s="16" t="n">
        <v>97</v>
      </c>
      <c r="G4628" s="16" t="n">
        <v>216</v>
      </c>
      <c r="H4628" s="16" t="n">
        <v>3</v>
      </c>
    </row>
    <row r="4629" customFormat="false" ht="15" hidden="false" customHeight="false" outlineLevel="0" collapsed="false">
      <c r="A4629" s="0" t="n">
        <v>3561</v>
      </c>
      <c r="B4629" s="15" t="n">
        <v>46174</v>
      </c>
      <c r="C4629" s="0" t="n">
        <v>1</v>
      </c>
      <c r="D4629" s="16" t="n">
        <v>6127</v>
      </c>
      <c r="E4629" s="16" t="n">
        <v>27</v>
      </c>
      <c r="F4629" s="16" t="n">
        <v>100</v>
      </c>
      <c r="G4629" s="16" t="n">
        <v>270</v>
      </c>
      <c r="H4629" s="16" t="n">
        <v>7</v>
      </c>
    </row>
    <row r="4630" customFormat="false" ht="15" hidden="false" customHeight="false" outlineLevel="0" collapsed="false">
      <c r="A4630" s="0" t="n">
        <v>3563</v>
      </c>
      <c r="B4630" s="15" t="n">
        <v>45078</v>
      </c>
      <c r="C4630" s="0" t="n">
        <v>1</v>
      </c>
      <c r="D4630" s="16" t="n">
        <v>1014</v>
      </c>
      <c r="E4630" s="16" t="n">
        <v>2</v>
      </c>
      <c r="F4630" s="16" t="n">
        <v>14</v>
      </c>
      <c r="G4630" s="16" t="n">
        <v>40</v>
      </c>
      <c r="H4630" s="16" t="n">
        <v>1</v>
      </c>
    </row>
    <row r="4631" customFormat="false" ht="15" hidden="false" customHeight="false" outlineLevel="0" collapsed="false">
      <c r="A4631" s="0" t="n">
        <v>3563</v>
      </c>
      <c r="B4631" s="15" t="n">
        <v>45170</v>
      </c>
      <c r="C4631" s="0" t="n">
        <v>1</v>
      </c>
      <c r="D4631" s="16" t="n">
        <v>1020</v>
      </c>
      <c r="E4631" s="16" t="n">
        <v>2</v>
      </c>
      <c r="F4631" s="16" t="n">
        <v>9</v>
      </c>
      <c r="G4631" s="16" t="n">
        <v>50</v>
      </c>
      <c r="H4631" s="16" t="n">
        <v>1</v>
      </c>
    </row>
    <row r="4632" customFormat="false" ht="15" hidden="false" customHeight="false" outlineLevel="0" collapsed="false">
      <c r="A4632" s="0" t="n">
        <v>3563</v>
      </c>
      <c r="B4632" s="15" t="n">
        <v>45261</v>
      </c>
      <c r="C4632" s="0" t="n">
        <v>1</v>
      </c>
      <c r="D4632" s="16" t="n">
        <v>1032</v>
      </c>
      <c r="E4632" s="16" t="n">
        <v>2</v>
      </c>
      <c r="F4632" s="16" t="n">
        <v>9</v>
      </c>
      <c r="G4632" s="16" t="n">
        <v>58</v>
      </c>
      <c r="H4632" s="16" t="n">
        <v>1</v>
      </c>
    </row>
    <row r="4633" customFormat="false" ht="15" hidden="false" customHeight="false" outlineLevel="0" collapsed="false">
      <c r="A4633" s="0" t="n">
        <v>3563</v>
      </c>
      <c r="B4633" s="15" t="n">
        <v>45352</v>
      </c>
      <c r="C4633" s="0" t="n">
        <v>1</v>
      </c>
      <c r="D4633" s="16" t="n">
        <v>1037</v>
      </c>
      <c r="E4633" s="16" t="n">
        <v>2</v>
      </c>
      <c r="F4633" s="16" t="n">
        <v>10</v>
      </c>
      <c r="G4633" s="16" t="n">
        <v>31</v>
      </c>
      <c r="H4633" s="16" t="n">
        <v>0</v>
      </c>
    </row>
    <row r="4634" customFormat="false" ht="15" hidden="false" customHeight="false" outlineLevel="0" collapsed="false">
      <c r="A4634" s="0" t="n">
        <v>3563</v>
      </c>
      <c r="B4634" s="15" t="n">
        <v>45444</v>
      </c>
      <c r="C4634" s="0" t="n">
        <v>1</v>
      </c>
      <c r="D4634" s="16" t="n">
        <v>1051</v>
      </c>
      <c r="E4634" s="16" t="n">
        <v>2</v>
      </c>
      <c r="F4634" s="16" t="n">
        <v>9</v>
      </c>
      <c r="G4634" s="16" t="n">
        <v>42</v>
      </c>
      <c r="H4634" s="16" t="n">
        <v>0</v>
      </c>
    </row>
    <row r="4635" customFormat="false" ht="15" hidden="false" customHeight="false" outlineLevel="0" collapsed="false">
      <c r="A4635" s="0" t="n">
        <v>3563</v>
      </c>
      <c r="B4635" s="15" t="n">
        <v>45536</v>
      </c>
      <c r="C4635" s="0" t="n">
        <v>1</v>
      </c>
      <c r="D4635" s="16" t="n">
        <v>1058</v>
      </c>
      <c r="E4635" s="16" t="n">
        <v>2</v>
      </c>
      <c r="F4635" s="16" t="n">
        <v>11</v>
      </c>
      <c r="G4635" s="16" t="n">
        <v>53</v>
      </c>
      <c r="H4635" s="16" t="n">
        <v>0</v>
      </c>
    </row>
    <row r="4636" customFormat="false" ht="15" hidden="false" customHeight="false" outlineLevel="0" collapsed="false">
      <c r="A4636" s="0" t="n">
        <v>3563</v>
      </c>
      <c r="B4636" s="15" t="n">
        <v>45627</v>
      </c>
      <c r="C4636" s="0" t="n">
        <v>1</v>
      </c>
      <c r="D4636" s="16" t="n">
        <v>1058</v>
      </c>
      <c r="E4636" s="16" t="n">
        <v>2</v>
      </c>
      <c r="F4636" s="16" t="n">
        <v>11</v>
      </c>
      <c r="G4636" s="16" t="n">
        <v>62</v>
      </c>
      <c r="H4636" s="16" t="n">
        <v>0</v>
      </c>
    </row>
    <row r="4637" customFormat="false" ht="15" hidden="false" customHeight="false" outlineLevel="0" collapsed="false">
      <c r="A4637" s="0" t="n">
        <v>3563</v>
      </c>
      <c r="B4637" s="15" t="n">
        <v>45717</v>
      </c>
      <c r="C4637" s="0" t="n">
        <v>1</v>
      </c>
      <c r="D4637" s="16" t="n">
        <v>1064</v>
      </c>
      <c r="E4637" s="16" t="n">
        <v>2</v>
      </c>
      <c r="F4637" s="16" t="n">
        <v>10</v>
      </c>
      <c r="G4637" s="16" t="n">
        <v>41</v>
      </c>
      <c r="H4637" s="16" t="n">
        <v>0</v>
      </c>
    </row>
    <row r="4638" customFormat="false" ht="15" hidden="false" customHeight="false" outlineLevel="0" collapsed="false">
      <c r="A4638" s="0" t="n">
        <v>3563</v>
      </c>
      <c r="B4638" s="15" t="n">
        <v>45809</v>
      </c>
      <c r="C4638" s="0" t="n">
        <v>1</v>
      </c>
      <c r="D4638" s="16" t="n">
        <v>1083</v>
      </c>
      <c r="E4638" s="16" t="n">
        <v>2</v>
      </c>
      <c r="F4638" s="16" t="n">
        <v>10</v>
      </c>
      <c r="G4638" s="16" t="n">
        <v>50</v>
      </c>
      <c r="H4638" s="16" t="n">
        <v>0</v>
      </c>
    </row>
    <row r="4639" customFormat="false" ht="15" hidden="false" customHeight="false" outlineLevel="0" collapsed="false">
      <c r="A4639" s="0" t="n">
        <v>3563</v>
      </c>
      <c r="B4639" s="15" t="n">
        <v>45901</v>
      </c>
      <c r="C4639" s="0" t="n">
        <v>1</v>
      </c>
      <c r="D4639" s="16" t="n">
        <v>1087</v>
      </c>
      <c r="E4639" s="16" t="n">
        <v>2</v>
      </c>
      <c r="F4639" s="16" t="n">
        <v>11</v>
      </c>
      <c r="G4639" s="16" t="n">
        <v>57</v>
      </c>
      <c r="H4639" s="16" t="n">
        <v>0</v>
      </c>
    </row>
    <row r="4640" customFormat="false" ht="15" hidden="false" customHeight="false" outlineLevel="0" collapsed="false">
      <c r="A4640" s="0" t="n">
        <v>3563</v>
      </c>
      <c r="B4640" s="15" t="n">
        <v>45992</v>
      </c>
      <c r="C4640" s="0" t="n">
        <v>1</v>
      </c>
      <c r="D4640" s="16" t="n">
        <v>1098</v>
      </c>
      <c r="E4640" s="16" t="n">
        <v>2</v>
      </c>
      <c r="F4640" s="16" t="n">
        <v>11</v>
      </c>
      <c r="G4640" s="16" t="n">
        <v>61</v>
      </c>
      <c r="H4640" s="16" t="n">
        <v>0</v>
      </c>
    </row>
    <row r="4641" customFormat="false" ht="15" hidden="false" customHeight="false" outlineLevel="0" collapsed="false">
      <c r="A4641" s="0" t="n">
        <v>3563</v>
      </c>
      <c r="B4641" s="15" t="n">
        <v>46082</v>
      </c>
      <c r="C4641" s="0" t="n">
        <v>1</v>
      </c>
      <c r="D4641" s="16" t="n">
        <v>1116</v>
      </c>
      <c r="E4641" s="16" t="n">
        <v>2</v>
      </c>
      <c r="F4641" s="16" t="n">
        <v>11</v>
      </c>
      <c r="G4641" s="16" t="n">
        <v>27</v>
      </c>
      <c r="H4641" s="16" t="n">
        <v>0</v>
      </c>
    </row>
    <row r="4642" customFormat="false" ht="15" hidden="false" customHeight="false" outlineLevel="0" collapsed="false">
      <c r="A4642" s="0" t="n">
        <v>3563</v>
      </c>
      <c r="B4642" s="15" t="n">
        <v>46174</v>
      </c>
      <c r="C4642" s="0" t="n">
        <v>1</v>
      </c>
      <c r="D4642" s="16" t="n">
        <v>1115</v>
      </c>
      <c r="E4642" s="16" t="n">
        <v>3</v>
      </c>
      <c r="F4642" s="16" t="n">
        <v>11</v>
      </c>
      <c r="G4642" s="16" t="n">
        <v>33</v>
      </c>
      <c r="H4642" s="16" t="n">
        <v>1</v>
      </c>
    </row>
    <row r="4643" customFormat="false" ht="15" hidden="false" customHeight="false" outlineLevel="0" collapsed="false">
      <c r="A4643" s="0" t="n">
        <v>3564</v>
      </c>
      <c r="B4643" s="15" t="n">
        <v>45078</v>
      </c>
      <c r="C4643" s="0" t="n">
        <v>2</v>
      </c>
      <c r="D4643" s="16" t="n">
        <v>20368</v>
      </c>
      <c r="E4643" s="16" t="n">
        <v>23</v>
      </c>
      <c r="F4643" s="16" t="n">
        <v>275</v>
      </c>
      <c r="G4643" s="16" t="n">
        <v>1266</v>
      </c>
      <c r="H4643" s="16" t="n">
        <v>10</v>
      </c>
    </row>
    <row r="4644" customFormat="false" ht="15" hidden="false" customHeight="false" outlineLevel="0" collapsed="false">
      <c r="A4644" s="0" t="n">
        <v>3564</v>
      </c>
      <c r="B4644" s="15" t="n">
        <v>45170</v>
      </c>
      <c r="C4644" s="0" t="n">
        <v>2</v>
      </c>
      <c r="D4644" s="16" t="n">
        <v>20460</v>
      </c>
      <c r="E4644" s="16" t="n">
        <v>24</v>
      </c>
      <c r="F4644" s="16" t="n">
        <v>273</v>
      </c>
      <c r="G4644" s="16" t="n">
        <v>1519</v>
      </c>
      <c r="H4644" s="16" t="n">
        <v>12</v>
      </c>
    </row>
    <row r="4645" customFormat="false" ht="15" hidden="false" customHeight="false" outlineLevel="0" collapsed="false">
      <c r="A4645" s="0" t="n">
        <v>3564</v>
      </c>
      <c r="B4645" s="15" t="n">
        <v>45261</v>
      </c>
      <c r="C4645" s="0" t="n">
        <v>2</v>
      </c>
      <c r="D4645" s="16" t="n">
        <v>20509</v>
      </c>
      <c r="E4645" s="16" t="n">
        <v>27</v>
      </c>
      <c r="F4645" s="16" t="n">
        <v>274</v>
      </c>
      <c r="G4645" s="16" t="n">
        <v>1826</v>
      </c>
      <c r="H4645" s="16" t="n">
        <v>15</v>
      </c>
    </row>
    <row r="4646" customFormat="false" ht="15" hidden="false" customHeight="false" outlineLevel="0" collapsed="false">
      <c r="A4646" s="0" t="n">
        <v>3564</v>
      </c>
      <c r="B4646" s="15" t="n">
        <v>45352</v>
      </c>
      <c r="C4646" s="0" t="n">
        <v>2</v>
      </c>
      <c r="D4646" s="16" t="n">
        <v>20681</v>
      </c>
      <c r="E4646" s="16" t="n">
        <v>32</v>
      </c>
      <c r="F4646" s="16" t="n">
        <v>272</v>
      </c>
      <c r="G4646" s="16" t="n">
        <v>1189</v>
      </c>
      <c r="H4646" s="16" t="n">
        <v>14</v>
      </c>
    </row>
    <row r="4647" customFormat="false" ht="15" hidden="false" customHeight="false" outlineLevel="0" collapsed="false">
      <c r="A4647" s="0" t="n">
        <v>3564</v>
      </c>
      <c r="B4647" s="15" t="n">
        <v>45444</v>
      </c>
      <c r="C4647" s="0" t="n">
        <v>2</v>
      </c>
      <c r="D4647" s="16" t="n">
        <v>20826</v>
      </c>
      <c r="E4647" s="16" t="n">
        <v>35</v>
      </c>
      <c r="F4647" s="16" t="n">
        <v>283</v>
      </c>
      <c r="G4647" s="16" t="n">
        <v>1519</v>
      </c>
      <c r="H4647" s="16" t="n">
        <v>18</v>
      </c>
    </row>
    <row r="4648" customFormat="false" ht="15" hidden="false" customHeight="false" outlineLevel="0" collapsed="false">
      <c r="A4648" s="0" t="n">
        <v>3564</v>
      </c>
      <c r="B4648" s="15" t="n">
        <v>45536</v>
      </c>
      <c r="C4648" s="0" t="n">
        <v>2</v>
      </c>
      <c r="D4648" s="16" t="n">
        <v>20847</v>
      </c>
      <c r="E4648" s="16" t="n">
        <v>39</v>
      </c>
      <c r="F4648" s="16" t="n">
        <v>293</v>
      </c>
      <c r="G4648" s="16" t="n">
        <v>1774</v>
      </c>
      <c r="H4648" s="16" t="n">
        <v>23</v>
      </c>
    </row>
    <row r="4649" customFormat="false" ht="15" hidden="false" customHeight="false" outlineLevel="0" collapsed="false">
      <c r="A4649" s="0" t="n">
        <v>3564</v>
      </c>
      <c r="B4649" s="15" t="n">
        <v>45627</v>
      </c>
      <c r="C4649" s="0" t="n">
        <v>2</v>
      </c>
      <c r="D4649" s="16" t="n">
        <v>20962</v>
      </c>
      <c r="E4649" s="16" t="n">
        <v>42</v>
      </c>
      <c r="F4649" s="16" t="n">
        <v>301</v>
      </c>
      <c r="G4649" s="16" t="n">
        <v>2054</v>
      </c>
      <c r="H4649" s="16" t="n">
        <v>26</v>
      </c>
    </row>
    <row r="4650" customFormat="false" ht="15" hidden="false" customHeight="false" outlineLevel="0" collapsed="false">
      <c r="A4650" s="0" t="n">
        <v>3564</v>
      </c>
      <c r="B4650" s="15" t="n">
        <v>45717</v>
      </c>
      <c r="C4650" s="0" t="n">
        <v>2</v>
      </c>
      <c r="D4650" s="16" t="n">
        <v>21046</v>
      </c>
      <c r="E4650" s="16" t="n">
        <v>46</v>
      </c>
      <c r="F4650" s="16" t="n">
        <v>310</v>
      </c>
      <c r="G4650" s="16" t="n">
        <v>1114</v>
      </c>
      <c r="H4650" s="16" t="n">
        <v>14</v>
      </c>
    </row>
    <row r="4651" customFormat="false" ht="15" hidden="false" customHeight="false" outlineLevel="0" collapsed="false">
      <c r="A4651" s="0" t="n">
        <v>3564</v>
      </c>
      <c r="B4651" s="15" t="n">
        <v>45809</v>
      </c>
      <c r="C4651" s="0" t="n">
        <v>2</v>
      </c>
      <c r="D4651" s="16" t="n">
        <v>21149</v>
      </c>
      <c r="E4651" s="16" t="n">
        <v>50</v>
      </c>
      <c r="F4651" s="16" t="n">
        <v>323</v>
      </c>
      <c r="G4651" s="16" t="n">
        <v>1377</v>
      </c>
      <c r="H4651" s="16" t="n">
        <v>19</v>
      </c>
    </row>
    <row r="4652" customFormat="false" ht="15" hidden="false" customHeight="false" outlineLevel="0" collapsed="false">
      <c r="A4652" s="0" t="n">
        <v>3564</v>
      </c>
      <c r="B4652" s="15" t="n">
        <v>45901</v>
      </c>
      <c r="C4652" s="0" t="n">
        <v>2</v>
      </c>
      <c r="D4652" s="16" t="n">
        <v>21190</v>
      </c>
      <c r="E4652" s="16" t="n">
        <v>53</v>
      </c>
      <c r="F4652" s="16" t="n">
        <v>331</v>
      </c>
      <c r="G4652" s="16" t="n">
        <v>1606</v>
      </c>
      <c r="H4652" s="16" t="n">
        <v>21</v>
      </c>
    </row>
    <row r="4653" customFormat="false" ht="15" hidden="false" customHeight="false" outlineLevel="0" collapsed="false">
      <c r="A4653" s="0" t="n">
        <v>3564</v>
      </c>
      <c r="B4653" s="15" t="n">
        <v>45992</v>
      </c>
      <c r="C4653" s="0" t="n">
        <v>2</v>
      </c>
      <c r="D4653" s="16" t="n">
        <v>21321</v>
      </c>
      <c r="E4653" s="16" t="n">
        <v>59</v>
      </c>
      <c r="F4653" s="16" t="n">
        <v>348</v>
      </c>
      <c r="G4653" s="16" t="n">
        <v>1872</v>
      </c>
      <c r="H4653" s="16" t="n">
        <v>27</v>
      </c>
    </row>
    <row r="4654" customFormat="false" ht="15" hidden="false" customHeight="false" outlineLevel="0" collapsed="false">
      <c r="A4654" s="0" t="n">
        <v>3564</v>
      </c>
      <c r="B4654" s="15" t="n">
        <v>46082</v>
      </c>
      <c r="C4654" s="0" t="n">
        <v>2</v>
      </c>
      <c r="D4654" s="16" t="n">
        <v>21445</v>
      </c>
      <c r="E4654" s="16" t="n">
        <v>67</v>
      </c>
      <c r="F4654" s="16" t="n">
        <v>368</v>
      </c>
      <c r="G4654" s="16" t="n">
        <v>1034</v>
      </c>
      <c r="H4654" s="16" t="n">
        <v>20</v>
      </c>
    </row>
    <row r="4655" customFormat="false" ht="15" hidden="false" customHeight="false" outlineLevel="0" collapsed="false">
      <c r="A4655" s="0" t="n">
        <v>3564</v>
      </c>
      <c r="B4655" s="15" t="n">
        <v>46174</v>
      </c>
      <c r="C4655" s="0" t="n">
        <v>2</v>
      </c>
      <c r="D4655" s="16" t="n">
        <v>21589</v>
      </c>
      <c r="E4655" s="16" t="n">
        <v>75</v>
      </c>
      <c r="F4655" s="16" t="n">
        <v>397</v>
      </c>
      <c r="G4655" s="16" t="n">
        <v>1280</v>
      </c>
      <c r="H4655" s="16" t="n">
        <v>31</v>
      </c>
    </row>
    <row r="4656" customFormat="false" ht="15" hidden="false" customHeight="false" outlineLevel="0" collapsed="false">
      <c r="A4656" s="0" t="n">
        <v>3566</v>
      </c>
      <c r="B4656" s="15" t="n">
        <v>45078</v>
      </c>
      <c r="C4656" s="0" t="n">
        <v>1</v>
      </c>
      <c r="D4656" s="16" t="n">
        <v>810</v>
      </c>
      <c r="E4656" s="16" t="n">
        <v>0</v>
      </c>
      <c r="F4656" s="16" t="n">
        <v>6</v>
      </c>
      <c r="G4656" s="16" t="n">
        <v>26</v>
      </c>
      <c r="H4656" s="16" t="n">
        <v>0</v>
      </c>
    </row>
    <row r="4657" customFormat="false" ht="15" hidden="false" customHeight="false" outlineLevel="0" collapsed="false">
      <c r="A4657" s="0" t="n">
        <v>3566</v>
      </c>
      <c r="B4657" s="15" t="n">
        <v>45170</v>
      </c>
      <c r="C4657" s="0" t="n">
        <v>1</v>
      </c>
      <c r="D4657" s="16" t="n">
        <v>801</v>
      </c>
      <c r="E4657" s="16" t="n">
        <v>0</v>
      </c>
      <c r="F4657" s="16" t="n">
        <v>6</v>
      </c>
      <c r="G4657" s="16" t="n">
        <v>33</v>
      </c>
      <c r="H4657" s="16" t="n">
        <v>0</v>
      </c>
    </row>
    <row r="4658" customFormat="false" ht="15" hidden="false" customHeight="false" outlineLevel="0" collapsed="false">
      <c r="A4658" s="0" t="n">
        <v>3566</v>
      </c>
      <c r="B4658" s="15" t="n">
        <v>45261</v>
      </c>
      <c r="C4658" s="0" t="n">
        <v>1</v>
      </c>
      <c r="D4658" s="16" t="n">
        <v>815</v>
      </c>
      <c r="E4658" s="16" t="n">
        <v>0</v>
      </c>
      <c r="F4658" s="16" t="n">
        <v>8</v>
      </c>
      <c r="G4658" s="16" t="n">
        <v>46</v>
      </c>
      <c r="H4658" s="16" t="n">
        <v>0</v>
      </c>
    </row>
    <row r="4659" customFormat="false" ht="15" hidden="false" customHeight="false" outlineLevel="0" collapsed="false">
      <c r="A4659" s="0" t="n">
        <v>3566</v>
      </c>
      <c r="B4659" s="15" t="n">
        <v>45352</v>
      </c>
      <c r="C4659" s="0" t="n">
        <v>1</v>
      </c>
      <c r="D4659" s="16" t="n">
        <v>806</v>
      </c>
      <c r="E4659" s="16" t="n">
        <v>0</v>
      </c>
      <c r="F4659" s="16" t="n">
        <v>6</v>
      </c>
      <c r="G4659" s="16" t="n">
        <v>35</v>
      </c>
      <c r="H4659" s="16" t="n">
        <v>0</v>
      </c>
    </row>
    <row r="4660" customFormat="false" ht="15" hidden="false" customHeight="false" outlineLevel="0" collapsed="false">
      <c r="A4660" s="0" t="n">
        <v>3566</v>
      </c>
      <c r="B4660" s="15" t="n">
        <v>45444</v>
      </c>
      <c r="C4660" s="0" t="n">
        <v>1</v>
      </c>
      <c r="D4660" s="16" t="n">
        <v>806</v>
      </c>
      <c r="E4660" s="16" t="n">
        <v>0</v>
      </c>
      <c r="F4660" s="16" t="n">
        <v>6</v>
      </c>
      <c r="G4660" s="16" t="n">
        <v>45</v>
      </c>
      <c r="H4660" s="16" t="n">
        <v>0</v>
      </c>
    </row>
    <row r="4661" customFormat="false" ht="15" hidden="false" customHeight="false" outlineLevel="0" collapsed="false">
      <c r="A4661" s="0" t="n">
        <v>3566</v>
      </c>
      <c r="B4661" s="15" t="n">
        <v>45536</v>
      </c>
      <c r="C4661" s="0" t="n">
        <v>1</v>
      </c>
      <c r="D4661" s="16" t="n">
        <v>806</v>
      </c>
      <c r="E4661" s="16" t="n">
        <v>0</v>
      </c>
      <c r="F4661" s="16" t="n">
        <v>7</v>
      </c>
      <c r="G4661" s="16" t="n">
        <v>52</v>
      </c>
      <c r="H4661" s="16" t="n">
        <v>0</v>
      </c>
    </row>
    <row r="4662" customFormat="false" ht="15" hidden="false" customHeight="false" outlineLevel="0" collapsed="false">
      <c r="A4662" s="0" t="n">
        <v>3566</v>
      </c>
      <c r="B4662" s="15" t="n">
        <v>45627</v>
      </c>
      <c r="C4662" s="0" t="n">
        <v>1</v>
      </c>
      <c r="D4662" s="16" t="n">
        <v>797</v>
      </c>
      <c r="E4662" s="16" t="n">
        <v>0</v>
      </c>
      <c r="F4662" s="16" t="n">
        <v>7</v>
      </c>
      <c r="G4662" s="16" t="n">
        <v>56</v>
      </c>
      <c r="H4662" s="16" t="n">
        <v>0</v>
      </c>
    </row>
    <row r="4663" customFormat="false" ht="15" hidden="false" customHeight="false" outlineLevel="0" collapsed="false">
      <c r="A4663" s="0" t="n">
        <v>3566</v>
      </c>
      <c r="B4663" s="15" t="n">
        <v>45717</v>
      </c>
      <c r="C4663" s="0" t="n">
        <v>1</v>
      </c>
      <c r="D4663" s="16" t="n">
        <v>789</v>
      </c>
      <c r="E4663" s="16" t="n">
        <v>0</v>
      </c>
      <c r="F4663" s="16" t="n">
        <v>7</v>
      </c>
      <c r="G4663" s="16" t="n">
        <v>23</v>
      </c>
      <c r="H4663" s="16" t="n">
        <v>0</v>
      </c>
    </row>
    <row r="4664" customFormat="false" ht="15" hidden="false" customHeight="false" outlineLevel="0" collapsed="false">
      <c r="A4664" s="0" t="n">
        <v>3566</v>
      </c>
      <c r="B4664" s="15" t="n">
        <v>45809</v>
      </c>
      <c r="C4664" s="0" t="n">
        <v>1</v>
      </c>
      <c r="D4664" s="16" t="n">
        <v>785</v>
      </c>
      <c r="E4664" s="16" t="n">
        <v>0</v>
      </c>
      <c r="F4664" s="16" t="n">
        <v>9</v>
      </c>
      <c r="G4664" s="16" t="n">
        <v>28</v>
      </c>
      <c r="H4664" s="16" t="n">
        <v>0</v>
      </c>
    </row>
    <row r="4665" customFormat="false" ht="15" hidden="false" customHeight="false" outlineLevel="0" collapsed="false">
      <c r="A4665" s="0" t="n">
        <v>3566</v>
      </c>
      <c r="B4665" s="15" t="n">
        <v>45901</v>
      </c>
      <c r="C4665" s="0" t="n">
        <v>1</v>
      </c>
      <c r="D4665" s="16" t="n">
        <v>782</v>
      </c>
      <c r="E4665" s="16" t="n">
        <v>0</v>
      </c>
      <c r="F4665" s="16" t="n">
        <v>10</v>
      </c>
      <c r="G4665" s="16" t="n">
        <v>33</v>
      </c>
      <c r="H4665" s="16" t="n">
        <v>0</v>
      </c>
    </row>
    <row r="4666" customFormat="false" ht="15" hidden="false" customHeight="false" outlineLevel="0" collapsed="false">
      <c r="A4666" s="0" t="n">
        <v>3566</v>
      </c>
      <c r="B4666" s="15" t="n">
        <v>45992</v>
      </c>
      <c r="C4666" s="0" t="n">
        <v>1</v>
      </c>
      <c r="D4666" s="16" t="n">
        <v>780</v>
      </c>
      <c r="E4666" s="16" t="n">
        <v>0</v>
      </c>
      <c r="F4666" s="16" t="n">
        <v>10</v>
      </c>
      <c r="G4666" s="16" t="n">
        <v>37</v>
      </c>
      <c r="H4666" s="16" t="n">
        <v>0</v>
      </c>
    </row>
    <row r="4667" customFormat="false" ht="15" hidden="false" customHeight="false" outlineLevel="0" collapsed="false">
      <c r="A4667" s="0" t="n">
        <v>3566</v>
      </c>
      <c r="B4667" s="15" t="n">
        <v>46082</v>
      </c>
      <c r="C4667" s="0" t="n">
        <v>1</v>
      </c>
      <c r="D4667" s="16" t="n">
        <v>798</v>
      </c>
      <c r="E4667" s="16" t="n">
        <v>0</v>
      </c>
      <c r="F4667" s="16" t="n">
        <v>11</v>
      </c>
      <c r="G4667" s="16" t="n">
        <v>19</v>
      </c>
      <c r="H4667" s="16" t="n">
        <v>0</v>
      </c>
    </row>
    <row r="4668" customFormat="false" ht="15" hidden="false" customHeight="false" outlineLevel="0" collapsed="false">
      <c r="A4668" s="0" t="n">
        <v>3566</v>
      </c>
      <c r="B4668" s="15" t="n">
        <v>46174</v>
      </c>
      <c r="C4668" s="0" t="n">
        <v>1</v>
      </c>
      <c r="D4668" s="16" t="n">
        <v>789</v>
      </c>
      <c r="E4668" s="16" t="n">
        <v>0</v>
      </c>
      <c r="F4668" s="16" t="n">
        <v>10</v>
      </c>
      <c r="G4668" s="16" t="n">
        <v>24</v>
      </c>
      <c r="H4668" s="16" t="n">
        <v>0</v>
      </c>
    </row>
    <row r="4669" customFormat="false" ht="15" hidden="false" customHeight="false" outlineLevel="0" collapsed="false">
      <c r="A4669" s="0" t="n">
        <v>3567</v>
      </c>
      <c r="B4669" s="15" t="n">
        <v>45078</v>
      </c>
      <c r="C4669" s="0" t="n">
        <v>1</v>
      </c>
      <c r="D4669" s="16" t="n">
        <v>1034</v>
      </c>
      <c r="E4669" s="16" t="n">
        <v>0</v>
      </c>
      <c r="F4669" s="16" t="n">
        <v>16</v>
      </c>
      <c r="G4669" s="16" t="n">
        <v>57</v>
      </c>
      <c r="H4669" s="16" t="n">
        <v>0</v>
      </c>
    </row>
    <row r="4670" customFormat="false" ht="15" hidden="false" customHeight="false" outlineLevel="0" collapsed="false">
      <c r="A4670" s="0" t="n">
        <v>3567</v>
      </c>
      <c r="B4670" s="15" t="n">
        <v>45170</v>
      </c>
      <c r="C4670" s="0" t="n">
        <v>1</v>
      </c>
      <c r="D4670" s="16" t="n">
        <v>1045</v>
      </c>
      <c r="E4670" s="16" t="n">
        <v>0</v>
      </c>
      <c r="F4670" s="16" t="n">
        <v>17</v>
      </c>
      <c r="G4670" s="16" t="n">
        <v>63</v>
      </c>
      <c r="H4670" s="16" t="n">
        <v>0</v>
      </c>
    </row>
    <row r="4671" customFormat="false" ht="15" hidden="false" customHeight="false" outlineLevel="0" collapsed="false">
      <c r="A4671" s="0" t="n">
        <v>3567</v>
      </c>
      <c r="B4671" s="15" t="n">
        <v>45261</v>
      </c>
      <c r="C4671" s="0" t="n">
        <v>1</v>
      </c>
      <c r="D4671" s="16" t="n">
        <v>1028</v>
      </c>
      <c r="E4671" s="16" t="n">
        <v>0</v>
      </c>
      <c r="F4671" s="16" t="n">
        <v>17</v>
      </c>
      <c r="G4671" s="16" t="n">
        <v>70</v>
      </c>
      <c r="H4671" s="16" t="n">
        <v>0</v>
      </c>
    </row>
    <row r="4672" customFormat="false" ht="15" hidden="false" customHeight="false" outlineLevel="0" collapsed="false">
      <c r="A4672" s="0" t="n">
        <v>3567</v>
      </c>
      <c r="B4672" s="15" t="n">
        <v>45352</v>
      </c>
      <c r="C4672" s="0" t="n">
        <v>1</v>
      </c>
      <c r="D4672" s="16" t="n">
        <v>1053</v>
      </c>
      <c r="E4672" s="16" t="n">
        <v>0</v>
      </c>
      <c r="F4672" s="16" t="n">
        <v>17</v>
      </c>
      <c r="G4672" s="16" t="n">
        <v>40</v>
      </c>
      <c r="H4672" s="16" t="n">
        <v>0</v>
      </c>
    </row>
    <row r="4673" customFormat="false" ht="15" hidden="false" customHeight="false" outlineLevel="0" collapsed="false">
      <c r="A4673" s="0" t="n">
        <v>3567</v>
      </c>
      <c r="B4673" s="15" t="n">
        <v>45444</v>
      </c>
      <c r="C4673" s="0" t="n">
        <v>1</v>
      </c>
      <c r="D4673" s="16" t="n">
        <v>1069</v>
      </c>
      <c r="E4673" s="16" t="n">
        <v>0</v>
      </c>
      <c r="F4673" s="16" t="n">
        <v>18</v>
      </c>
      <c r="G4673" s="16" t="n">
        <v>48</v>
      </c>
      <c r="H4673" s="16" t="n">
        <v>0</v>
      </c>
    </row>
    <row r="4674" customFormat="false" ht="15" hidden="false" customHeight="false" outlineLevel="0" collapsed="false">
      <c r="A4674" s="0" t="n">
        <v>3567</v>
      </c>
      <c r="B4674" s="15" t="n">
        <v>45536</v>
      </c>
      <c r="C4674" s="0" t="n">
        <v>1</v>
      </c>
      <c r="D4674" s="16" t="n">
        <v>1058</v>
      </c>
      <c r="E4674" s="16" t="n">
        <v>0</v>
      </c>
      <c r="F4674" s="16" t="n">
        <v>17</v>
      </c>
      <c r="G4674" s="16" t="n">
        <v>57</v>
      </c>
      <c r="H4674" s="16" t="n">
        <v>0</v>
      </c>
    </row>
    <row r="4675" customFormat="false" ht="15" hidden="false" customHeight="false" outlineLevel="0" collapsed="false">
      <c r="A4675" s="0" t="n">
        <v>3567</v>
      </c>
      <c r="B4675" s="15" t="n">
        <v>45627</v>
      </c>
      <c r="C4675" s="0" t="n">
        <v>1</v>
      </c>
      <c r="D4675" s="16" t="n">
        <v>1058</v>
      </c>
      <c r="E4675" s="16" t="n">
        <v>0</v>
      </c>
      <c r="F4675" s="16" t="n">
        <v>16</v>
      </c>
      <c r="G4675" s="16" t="n">
        <v>67</v>
      </c>
      <c r="H4675" s="16" t="n">
        <v>0</v>
      </c>
    </row>
    <row r="4676" customFormat="false" ht="15" hidden="false" customHeight="false" outlineLevel="0" collapsed="false">
      <c r="A4676" s="0" t="n">
        <v>3567</v>
      </c>
      <c r="B4676" s="15" t="n">
        <v>45717</v>
      </c>
      <c r="C4676" s="0" t="n">
        <v>1</v>
      </c>
      <c r="D4676" s="16" t="n">
        <v>1062</v>
      </c>
      <c r="E4676" s="16" t="n">
        <v>0</v>
      </c>
      <c r="F4676" s="16" t="n">
        <v>16</v>
      </c>
      <c r="G4676" s="16" t="n">
        <v>39</v>
      </c>
      <c r="H4676" s="16" t="n">
        <v>0</v>
      </c>
    </row>
    <row r="4677" customFormat="false" ht="15" hidden="false" customHeight="false" outlineLevel="0" collapsed="false">
      <c r="A4677" s="0" t="n">
        <v>3567</v>
      </c>
      <c r="B4677" s="15" t="n">
        <v>45809</v>
      </c>
      <c r="C4677" s="0" t="n">
        <v>1</v>
      </c>
      <c r="D4677" s="16" t="n">
        <v>1062</v>
      </c>
      <c r="E4677" s="16" t="n">
        <v>0</v>
      </c>
      <c r="F4677" s="16" t="n">
        <v>16</v>
      </c>
      <c r="G4677" s="16" t="n">
        <v>47</v>
      </c>
      <c r="H4677" s="16" t="n">
        <v>0</v>
      </c>
    </row>
    <row r="4678" customFormat="false" ht="15" hidden="false" customHeight="false" outlineLevel="0" collapsed="false">
      <c r="A4678" s="0" t="n">
        <v>3567</v>
      </c>
      <c r="B4678" s="15" t="n">
        <v>45901</v>
      </c>
      <c r="C4678" s="0" t="n">
        <v>1</v>
      </c>
      <c r="D4678" s="16" t="n">
        <v>1082</v>
      </c>
      <c r="E4678" s="16" t="n">
        <v>0</v>
      </c>
      <c r="F4678" s="16" t="n">
        <v>16</v>
      </c>
      <c r="G4678" s="16" t="n">
        <v>49</v>
      </c>
      <c r="H4678" s="16" t="n">
        <v>0</v>
      </c>
    </row>
    <row r="4679" customFormat="false" ht="15" hidden="false" customHeight="false" outlineLevel="0" collapsed="false">
      <c r="A4679" s="0" t="n">
        <v>3567</v>
      </c>
      <c r="B4679" s="15" t="n">
        <v>45992</v>
      </c>
      <c r="C4679" s="0" t="n">
        <v>1</v>
      </c>
      <c r="D4679" s="16" t="n">
        <v>1088</v>
      </c>
      <c r="E4679" s="16" t="n">
        <v>0</v>
      </c>
      <c r="F4679" s="16" t="n">
        <v>15</v>
      </c>
      <c r="G4679" s="16" t="n">
        <v>59</v>
      </c>
      <c r="H4679" s="16" t="n">
        <v>0</v>
      </c>
    </row>
    <row r="4680" customFormat="false" ht="15" hidden="false" customHeight="false" outlineLevel="0" collapsed="false">
      <c r="A4680" s="0" t="n">
        <v>3567</v>
      </c>
      <c r="B4680" s="15" t="n">
        <v>46082</v>
      </c>
      <c r="C4680" s="0" t="n">
        <v>1</v>
      </c>
      <c r="D4680" s="16" t="n">
        <v>1093</v>
      </c>
      <c r="E4680" s="16" t="n">
        <v>0</v>
      </c>
      <c r="F4680" s="16" t="n">
        <v>15</v>
      </c>
      <c r="G4680" s="16" t="n">
        <v>28</v>
      </c>
      <c r="H4680" s="16" t="n">
        <v>0</v>
      </c>
    </row>
    <row r="4681" customFormat="false" ht="15" hidden="false" customHeight="false" outlineLevel="0" collapsed="false">
      <c r="A4681" s="0" t="n">
        <v>3567</v>
      </c>
      <c r="B4681" s="15" t="n">
        <v>46174</v>
      </c>
      <c r="C4681" s="0" t="n">
        <v>1</v>
      </c>
      <c r="D4681" s="16" t="n">
        <v>1086</v>
      </c>
      <c r="E4681" s="16" t="n">
        <v>0</v>
      </c>
      <c r="F4681" s="16" t="n">
        <v>16</v>
      </c>
      <c r="G4681" s="16" t="n">
        <v>38</v>
      </c>
      <c r="H4681" s="16" t="n">
        <v>0</v>
      </c>
    </row>
    <row r="4682" customFormat="false" ht="15" hidden="false" customHeight="false" outlineLevel="0" collapsed="false">
      <c r="A4682" s="0" t="n">
        <v>3568</v>
      </c>
      <c r="B4682" s="15" t="n">
        <v>45078</v>
      </c>
      <c r="C4682" s="0" t="n">
        <v>1</v>
      </c>
      <c r="D4682" s="16" t="n">
        <v>4167</v>
      </c>
      <c r="E4682" s="16" t="n">
        <v>1</v>
      </c>
      <c r="F4682" s="16" t="n">
        <v>53</v>
      </c>
      <c r="G4682" s="16" t="n">
        <v>234</v>
      </c>
      <c r="H4682" s="16" t="n">
        <v>0</v>
      </c>
    </row>
    <row r="4683" customFormat="false" ht="15" hidden="false" customHeight="false" outlineLevel="0" collapsed="false">
      <c r="A4683" s="0" t="n">
        <v>3568</v>
      </c>
      <c r="B4683" s="15" t="n">
        <v>45170</v>
      </c>
      <c r="C4683" s="0" t="n">
        <v>1</v>
      </c>
      <c r="D4683" s="16" t="n">
        <v>4161</v>
      </c>
      <c r="E4683" s="16" t="n">
        <v>2</v>
      </c>
      <c r="F4683" s="16" t="n">
        <v>51</v>
      </c>
      <c r="G4683" s="16" t="n">
        <v>269</v>
      </c>
      <c r="H4683" s="16" t="n">
        <v>1</v>
      </c>
    </row>
    <row r="4684" customFormat="false" ht="15" hidden="false" customHeight="false" outlineLevel="0" collapsed="false">
      <c r="A4684" s="0" t="n">
        <v>3568</v>
      </c>
      <c r="B4684" s="15" t="n">
        <v>45261</v>
      </c>
      <c r="C4684" s="0" t="n">
        <v>1</v>
      </c>
      <c r="D4684" s="16" t="n">
        <v>4194</v>
      </c>
      <c r="E4684" s="16" t="n">
        <v>2</v>
      </c>
      <c r="F4684" s="16" t="n">
        <v>54</v>
      </c>
      <c r="G4684" s="16" t="n">
        <v>317</v>
      </c>
      <c r="H4684" s="16" t="n">
        <v>1</v>
      </c>
    </row>
    <row r="4685" customFormat="false" ht="15" hidden="false" customHeight="false" outlineLevel="0" collapsed="false">
      <c r="A4685" s="0" t="n">
        <v>3568</v>
      </c>
      <c r="B4685" s="15" t="n">
        <v>45352</v>
      </c>
      <c r="C4685" s="0" t="n">
        <v>1</v>
      </c>
      <c r="D4685" s="16" t="n">
        <v>4242</v>
      </c>
      <c r="E4685" s="16" t="n">
        <v>1</v>
      </c>
      <c r="F4685" s="16" t="n">
        <v>54</v>
      </c>
      <c r="G4685" s="16" t="n">
        <v>164</v>
      </c>
      <c r="H4685" s="16" t="n">
        <v>0</v>
      </c>
    </row>
    <row r="4686" customFormat="false" ht="15" hidden="false" customHeight="false" outlineLevel="0" collapsed="false">
      <c r="A4686" s="0" t="n">
        <v>3568</v>
      </c>
      <c r="B4686" s="15" t="n">
        <v>45444</v>
      </c>
      <c r="C4686" s="0" t="n">
        <v>1</v>
      </c>
      <c r="D4686" s="16" t="n">
        <v>4279</v>
      </c>
      <c r="E4686" s="16" t="n">
        <v>1</v>
      </c>
      <c r="F4686" s="16" t="n">
        <v>55</v>
      </c>
      <c r="G4686" s="16" t="n">
        <v>224</v>
      </c>
      <c r="H4686" s="16" t="n">
        <v>0</v>
      </c>
    </row>
    <row r="4687" customFormat="false" ht="15" hidden="false" customHeight="false" outlineLevel="0" collapsed="false">
      <c r="A4687" s="0" t="n">
        <v>3568</v>
      </c>
      <c r="B4687" s="15" t="n">
        <v>45536</v>
      </c>
      <c r="C4687" s="0" t="n">
        <v>1</v>
      </c>
      <c r="D4687" s="16" t="n">
        <v>4311</v>
      </c>
      <c r="E4687" s="16" t="n">
        <v>2</v>
      </c>
      <c r="F4687" s="16" t="n">
        <v>57</v>
      </c>
      <c r="G4687" s="16" t="n">
        <v>279</v>
      </c>
      <c r="H4687" s="16" t="n">
        <v>0</v>
      </c>
    </row>
    <row r="4688" customFormat="false" ht="15" hidden="false" customHeight="false" outlineLevel="0" collapsed="false">
      <c r="A4688" s="0" t="n">
        <v>3568</v>
      </c>
      <c r="B4688" s="15" t="n">
        <v>45627</v>
      </c>
      <c r="C4688" s="0" t="n">
        <v>1</v>
      </c>
      <c r="D4688" s="16" t="n">
        <v>4333</v>
      </c>
      <c r="E4688" s="16" t="n">
        <v>2</v>
      </c>
      <c r="F4688" s="16" t="n">
        <v>57</v>
      </c>
      <c r="G4688" s="16" t="n">
        <v>328</v>
      </c>
      <c r="H4688" s="16" t="n">
        <v>0</v>
      </c>
    </row>
    <row r="4689" customFormat="false" ht="15" hidden="false" customHeight="false" outlineLevel="0" collapsed="false">
      <c r="A4689" s="0" t="n">
        <v>3568</v>
      </c>
      <c r="B4689" s="15" t="n">
        <v>45717</v>
      </c>
      <c r="C4689" s="0" t="n">
        <v>1</v>
      </c>
      <c r="D4689" s="16" t="n">
        <v>4319</v>
      </c>
      <c r="E4689" s="16" t="n">
        <v>2</v>
      </c>
      <c r="F4689" s="16" t="n">
        <v>59</v>
      </c>
      <c r="G4689" s="16" t="n">
        <v>195</v>
      </c>
      <c r="H4689" s="16" t="n">
        <v>0</v>
      </c>
    </row>
    <row r="4690" customFormat="false" ht="15" hidden="false" customHeight="false" outlineLevel="0" collapsed="false">
      <c r="A4690" s="0" t="n">
        <v>3568</v>
      </c>
      <c r="B4690" s="15" t="n">
        <v>45809</v>
      </c>
      <c r="C4690" s="0" t="n">
        <v>1</v>
      </c>
      <c r="D4690" s="16" t="n">
        <v>4335</v>
      </c>
      <c r="E4690" s="16" t="n">
        <v>2</v>
      </c>
      <c r="F4690" s="16" t="n">
        <v>59</v>
      </c>
      <c r="G4690" s="16" t="n">
        <v>232</v>
      </c>
      <c r="H4690" s="16" t="n">
        <v>0</v>
      </c>
    </row>
    <row r="4691" customFormat="false" ht="15" hidden="false" customHeight="false" outlineLevel="0" collapsed="false">
      <c r="A4691" s="0" t="n">
        <v>3568</v>
      </c>
      <c r="B4691" s="15" t="n">
        <v>45901</v>
      </c>
      <c r="C4691" s="0" t="n">
        <v>1</v>
      </c>
      <c r="D4691" s="16" t="n">
        <v>4325</v>
      </c>
      <c r="E4691" s="16" t="n">
        <v>2</v>
      </c>
      <c r="F4691" s="16" t="n">
        <v>59</v>
      </c>
      <c r="G4691" s="16" t="n">
        <v>274</v>
      </c>
      <c r="H4691" s="16" t="n">
        <v>0</v>
      </c>
    </row>
    <row r="4692" customFormat="false" ht="15" hidden="false" customHeight="false" outlineLevel="0" collapsed="false">
      <c r="A4692" s="0" t="n">
        <v>3568</v>
      </c>
      <c r="B4692" s="15" t="n">
        <v>45992</v>
      </c>
      <c r="C4692" s="0" t="n">
        <v>1</v>
      </c>
      <c r="D4692" s="16" t="n">
        <v>4300</v>
      </c>
      <c r="E4692" s="16" t="n">
        <v>2</v>
      </c>
      <c r="F4692" s="16" t="n">
        <v>61</v>
      </c>
      <c r="G4692" s="16" t="n">
        <v>303</v>
      </c>
      <c r="H4692" s="16" t="n">
        <v>0</v>
      </c>
    </row>
    <row r="4693" customFormat="false" ht="15" hidden="false" customHeight="false" outlineLevel="0" collapsed="false">
      <c r="A4693" s="0" t="n">
        <v>3568</v>
      </c>
      <c r="B4693" s="15" t="n">
        <v>46082</v>
      </c>
      <c r="C4693" s="0" t="n">
        <v>1</v>
      </c>
      <c r="D4693" s="16" t="n">
        <v>4310</v>
      </c>
      <c r="E4693" s="16" t="n">
        <v>3</v>
      </c>
      <c r="F4693" s="16" t="n">
        <v>63</v>
      </c>
      <c r="G4693" s="16" t="n">
        <v>122</v>
      </c>
      <c r="H4693" s="16" t="n">
        <v>0</v>
      </c>
    </row>
    <row r="4694" customFormat="false" ht="15" hidden="false" customHeight="false" outlineLevel="0" collapsed="false">
      <c r="A4694" s="0" t="n">
        <v>3568</v>
      </c>
      <c r="B4694" s="15" t="n">
        <v>46174</v>
      </c>
      <c r="C4694" s="0" t="n">
        <v>1</v>
      </c>
      <c r="D4694" s="16" t="n">
        <v>4358</v>
      </c>
      <c r="E4694" s="16" t="n">
        <v>7</v>
      </c>
      <c r="F4694" s="16" t="n">
        <v>62</v>
      </c>
      <c r="G4694" s="16" t="n">
        <v>157</v>
      </c>
      <c r="H4694" s="16" t="n">
        <v>2</v>
      </c>
    </row>
    <row r="4695" customFormat="false" ht="15" hidden="false" customHeight="false" outlineLevel="0" collapsed="false">
      <c r="A4695" s="0" t="n">
        <v>3570</v>
      </c>
      <c r="B4695" s="15" t="n">
        <v>45078</v>
      </c>
      <c r="C4695" s="0" t="n">
        <v>1</v>
      </c>
      <c r="D4695" s="16" t="n">
        <v>1151</v>
      </c>
      <c r="E4695" s="16" t="n">
        <v>0</v>
      </c>
      <c r="F4695" s="16" t="n">
        <v>39</v>
      </c>
      <c r="G4695" s="16" t="n">
        <v>31</v>
      </c>
      <c r="H4695" s="16" t="n">
        <v>0</v>
      </c>
    </row>
    <row r="4696" customFormat="false" ht="15" hidden="false" customHeight="false" outlineLevel="0" collapsed="false">
      <c r="A4696" s="0" t="n">
        <v>3570</v>
      </c>
      <c r="B4696" s="15" t="n">
        <v>45170</v>
      </c>
      <c r="C4696" s="0" t="n">
        <v>1</v>
      </c>
      <c r="D4696" s="16" t="n">
        <v>1162</v>
      </c>
      <c r="E4696" s="16" t="n">
        <v>0</v>
      </c>
      <c r="F4696" s="16" t="n">
        <v>38</v>
      </c>
      <c r="G4696" s="16" t="n">
        <v>39</v>
      </c>
      <c r="H4696" s="16" t="n">
        <v>0</v>
      </c>
    </row>
    <row r="4697" customFormat="false" ht="15" hidden="false" customHeight="false" outlineLevel="0" collapsed="false">
      <c r="A4697" s="0" t="n">
        <v>3570</v>
      </c>
      <c r="B4697" s="15" t="n">
        <v>45261</v>
      </c>
      <c r="C4697" s="0" t="n">
        <v>1</v>
      </c>
      <c r="D4697" s="16" t="n">
        <v>1169</v>
      </c>
      <c r="E4697" s="16" t="n">
        <v>0</v>
      </c>
      <c r="F4697" s="16" t="n">
        <v>38</v>
      </c>
      <c r="G4697" s="16" t="n">
        <v>51</v>
      </c>
      <c r="H4697" s="16" t="n">
        <v>0</v>
      </c>
    </row>
    <row r="4698" customFormat="false" ht="15" hidden="false" customHeight="false" outlineLevel="0" collapsed="false">
      <c r="A4698" s="0" t="n">
        <v>3570</v>
      </c>
      <c r="B4698" s="15" t="n">
        <v>45352</v>
      </c>
      <c r="C4698" s="0" t="n">
        <v>1</v>
      </c>
      <c r="D4698" s="16" t="n">
        <v>1171</v>
      </c>
      <c r="E4698" s="16" t="n">
        <v>0</v>
      </c>
      <c r="F4698" s="16" t="n">
        <v>38</v>
      </c>
      <c r="G4698" s="16" t="n">
        <v>34</v>
      </c>
      <c r="H4698" s="16" t="n">
        <v>0</v>
      </c>
    </row>
    <row r="4699" customFormat="false" ht="15" hidden="false" customHeight="false" outlineLevel="0" collapsed="false">
      <c r="A4699" s="0" t="n">
        <v>3570</v>
      </c>
      <c r="B4699" s="15" t="n">
        <v>45444</v>
      </c>
      <c r="C4699" s="0" t="n">
        <v>1</v>
      </c>
      <c r="D4699" s="16" t="n">
        <v>1182</v>
      </c>
      <c r="E4699" s="16" t="n">
        <v>0</v>
      </c>
      <c r="F4699" s="16" t="n">
        <v>35</v>
      </c>
      <c r="G4699" s="16" t="n">
        <v>45</v>
      </c>
      <c r="H4699" s="16" t="n">
        <v>0</v>
      </c>
    </row>
    <row r="4700" customFormat="false" ht="15" hidden="false" customHeight="false" outlineLevel="0" collapsed="false">
      <c r="A4700" s="0" t="n">
        <v>3570</v>
      </c>
      <c r="B4700" s="15" t="n">
        <v>45536</v>
      </c>
      <c r="C4700" s="0" t="n">
        <v>1</v>
      </c>
      <c r="D4700" s="16" t="n">
        <v>1175</v>
      </c>
      <c r="E4700" s="16" t="n">
        <v>0</v>
      </c>
      <c r="F4700" s="16" t="n">
        <v>34</v>
      </c>
      <c r="G4700" s="16" t="n">
        <v>46</v>
      </c>
      <c r="H4700" s="16" t="n">
        <v>0</v>
      </c>
    </row>
    <row r="4701" customFormat="false" ht="15" hidden="false" customHeight="false" outlineLevel="0" collapsed="false">
      <c r="A4701" s="0" t="n">
        <v>3570</v>
      </c>
      <c r="B4701" s="15" t="n">
        <v>45627</v>
      </c>
      <c r="C4701" s="0" t="n">
        <v>1</v>
      </c>
      <c r="D4701" s="16" t="n">
        <v>1178</v>
      </c>
      <c r="E4701" s="16" t="n">
        <v>0</v>
      </c>
      <c r="F4701" s="16" t="n">
        <v>33</v>
      </c>
      <c r="G4701" s="16" t="n">
        <v>56</v>
      </c>
      <c r="H4701" s="16" t="n">
        <v>0</v>
      </c>
    </row>
    <row r="4702" customFormat="false" ht="15" hidden="false" customHeight="false" outlineLevel="0" collapsed="false">
      <c r="A4702" s="0" t="n">
        <v>3570</v>
      </c>
      <c r="B4702" s="15" t="n">
        <v>45717</v>
      </c>
      <c r="C4702" s="0" t="n">
        <v>1</v>
      </c>
      <c r="D4702" s="16" t="n">
        <v>1175</v>
      </c>
      <c r="E4702" s="16" t="n">
        <v>1</v>
      </c>
      <c r="F4702" s="16" t="n">
        <v>34</v>
      </c>
      <c r="G4702" s="16" t="n">
        <v>31</v>
      </c>
      <c r="H4702" s="16" t="n">
        <v>1</v>
      </c>
    </row>
    <row r="4703" customFormat="false" ht="15" hidden="false" customHeight="false" outlineLevel="0" collapsed="false">
      <c r="A4703" s="0" t="n">
        <v>3570</v>
      </c>
      <c r="B4703" s="15" t="n">
        <v>45809</v>
      </c>
      <c r="C4703" s="0" t="n">
        <v>1</v>
      </c>
      <c r="D4703" s="16" t="n">
        <v>1163</v>
      </c>
      <c r="E4703" s="16" t="n">
        <v>1</v>
      </c>
      <c r="F4703" s="16" t="n">
        <v>32</v>
      </c>
      <c r="G4703" s="16" t="n">
        <v>43</v>
      </c>
      <c r="H4703" s="16" t="n">
        <v>1</v>
      </c>
    </row>
    <row r="4704" customFormat="false" ht="15" hidden="false" customHeight="false" outlineLevel="0" collapsed="false">
      <c r="A4704" s="0" t="n">
        <v>3570</v>
      </c>
      <c r="B4704" s="15" t="n">
        <v>45901</v>
      </c>
      <c r="C4704" s="0" t="n">
        <v>1</v>
      </c>
      <c r="D4704" s="16" t="n">
        <v>1163</v>
      </c>
      <c r="E4704" s="16" t="n">
        <v>1</v>
      </c>
      <c r="F4704" s="16" t="n">
        <v>32</v>
      </c>
      <c r="G4704" s="16" t="n">
        <v>40</v>
      </c>
      <c r="H4704" s="16" t="n">
        <v>1</v>
      </c>
    </row>
    <row r="4705" customFormat="false" ht="15" hidden="false" customHeight="false" outlineLevel="0" collapsed="false">
      <c r="A4705" s="0" t="n">
        <v>3570</v>
      </c>
      <c r="B4705" s="15" t="n">
        <v>45992</v>
      </c>
      <c r="C4705" s="0" t="n">
        <v>1</v>
      </c>
      <c r="D4705" s="16" t="n">
        <v>1176</v>
      </c>
      <c r="E4705" s="16" t="n">
        <v>1</v>
      </c>
      <c r="F4705" s="16" t="n">
        <v>34</v>
      </c>
      <c r="G4705" s="16" t="n">
        <v>46</v>
      </c>
      <c r="H4705" s="16" t="n">
        <v>1</v>
      </c>
    </row>
    <row r="4706" customFormat="false" ht="15" hidden="false" customHeight="false" outlineLevel="0" collapsed="false">
      <c r="A4706" s="0" t="n">
        <v>3570</v>
      </c>
      <c r="B4706" s="15" t="n">
        <v>46082</v>
      </c>
      <c r="C4706" s="0" t="n">
        <v>1</v>
      </c>
      <c r="D4706" s="16" t="n">
        <v>1157</v>
      </c>
      <c r="E4706" s="16" t="n">
        <v>2</v>
      </c>
      <c r="F4706" s="16" t="n">
        <v>34</v>
      </c>
      <c r="G4706" s="16" t="n">
        <v>23</v>
      </c>
      <c r="H4706" s="16" t="n">
        <v>2</v>
      </c>
    </row>
    <row r="4707" customFormat="false" ht="15" hidden="false" customHeight="false" outlineLevel="0" collapsed="false">
      <c r="A4707" s="0" t="n">
        <v>3570</v>
      </c>
      <c r="B4707" s="15" t="n">
        <v>46174</v>
      </c>
      <c r="C4707" s="0" t="n">
        <v>1</v>
      </c>
      <c r="D4707" s="16" t="n">
        <v>1164</v>
      </c>
      <c r="E4707" s="16" t="n">
        <v>4</v>
      </c>
      <c r="F4707" s="16" t="n">
        <v>33</v>
      </c>
      <c r="G4707" s="16" t="n">
        <v>29</v>
      </c>
      <c r="H4707" s="16" t="n">
        <v>4</v>
      </c>
    </row>
    <row r="4708" customFormat="false" ht="15" hidden="false" customHeight="false" outlineLevel="0" collapsed="false">
      <c r="A4708" s="0" t="n">
        <v>3573</v>
      </c>
      <c r="B4708" s="15" t="n">
        <v>45078</v>
      </c>
      <c r="C4708" s="0" t="n">
        <v>1</v>
      </c>
      <c r="D4708" s="16" t="n">
        <v>712</v>
      </c>
      <c r="E4708" s="16" t="n">
        <v>0</v>
      </c>
      <c r="F4708" s="16" t="n">
        <v>11</v>
      </c>
      <c r="G4708" s="16" t="n">
        <v>25</v>
      </c>
      <c r="H4708" s="16" t="n">
        <v>0</v>
      </c>
    </row>
    <row r="4709" customFormat="false" ht="15" hidden="false" customHeight="false" outlineLevel="0" collapsed="false">
      <c r="A4709" s="0" t="n">
        <v>3573</v>
      </c>
      <c r="B4709" s="15" t="n">
        <v>45170</v>
      </c>
      <c r="C4709" s="0" t="n">
        <v>1</v>
      </c>
      <c r="D4709" s="16" t="n">
        <v>717</v>
      </c>
      <c r="E4709" s="16" t="n">
        <v>0</v>
      </c>
      <c r="F4709" s="16" t="n">
        <v>12</v>
      </c>
      <c r="G4709" s="16" t="n">
        <v>31</v>
      </c>
      <c r="H4709" s="16" t="n">
        <v>0</v>
      </c>
    </row>
    <row r="4710" customFormat="false" ht="15" hidden="false" customHeight="false" outlineLevel="0" collapsed="false">
      <c r="A4710" s="0" t="n">
        <v>3573</v>
      </c>
      <c r="B4710" s="15" t="n">
        <v>45261</v>
      </c>
      <c r="C4710" s="0" t="n">
        <v>1</v>
      </c>
      <c r="D4710" s="16" t="n">
        <v>711</v>
      </c>
      <c r="E4710" s="16" t="n">
        <v>0</v>
      </c>
      <c r="F4710" s="16" t="n">
        <v>12</v>
      </c>
      <c r="G4710" s="16" t="n">
        <v>42</v>
      </c>
      <c r="H4710" s="16" t="n">
        <v>0</v>
      </c>
    </row>
    <row r="4711" customFormat="false" ht="15" hidden="false" customHeight="false" outlineLevel="0" collapsed="false">
      <c r="A4711" s="0" t="n">
        <v>3573</v>
      </c>
      <c r="B4711" s="15" t="n">
        <v>45352</v>
      </c>
      <c r="C4711" s="0" t="n">
        <v>1</v>
      </c>
      <c r="D4711" s="16" t="n">
        <v>702</v>
      </c>
      <c r="E4711" s="16" t="n">
        <v>0</v>
      </c>
      <c r="F4711" s="16" t="n">
        <v>11</v>
      </c>
      <c r="G4711" s="16" t="n">
        <v>25</v>
      </c>
      <c r="H4711" s="16" t="n">
        <v>0</v>
      </c>
    </row>
    <row r="4712" customFormat="false" ht="15" hidden="false" customHeight="false" outlineLevel="0" collapsed="false">
      <c r="A4712" s="0" t="n">
        <v>3573</v>
      </c>
      <c r="B4712" s="15" t="n">
        <v>45444</v>
      </c>
      <c r="C4712" s="0" t="n">
        <v>1</v>
      </c>
      <c r="D4712" s="16" t="n">
        <v>709</v>
      </c>
      <c r="E4712" s="16" t="n">
        <v>0</v>
      </c>
      <c r="F4712" s="16" t="n">
        <v>10</v>
      </c>
      <c r="G4712" s="16" t="n">
        <v>32</v>
      </c>
      <c r="H4712" s="16" t="n">
        <v>0</v>
      </c>
    </row>
    <row r="4713" customFormat="false" ht="15" hidden="false" customHeight="false" outlineLevel="0" collapsed="false">
      <c r="A4713" s="0" t="n">
        <v>3573</v>
      </c>
      <c r="B4713" s="15" t="n">
        <v>45536</v>
      </c>
      <c r="C4713" s="0" t="n">
        <v>1</v>
      </c>
      <c r="D4713" s="16" t="n">
        <v>720</v>
      </c>
      <c r="E4713" s="16" t="n">
        <v>0</v>
      </c>
      <c r="F4713" s="16" t="n">
        <v>9</v>
      </c>
      <c r="G4713" s="16" t="n">
        <v>36</v>
      </c>
      <c r="H4713" s="16" t="n">
        <v>0</v>
      </c>
    </row>
    <row r="4714" customFormat="false" ht="15" hidden="false" customHeight="false" outlineLevel="0" collapsed="false">
      <c r="A4714" s="0" t="n">
        <v>3573</v>
      </c>
      <c r="B4714" s="15" t="n">
        <v>45627</v>
      </c>
      <c r="C4714" s="0" t="n">
        <v>1</v>
      </c>
      <c r="D4714" s="16" t="n">
        <v>726</v>
      </c>
      <c r="E4714" s="16" t="n">
        <v>0</v>
      </c>
      <c r="F4714" s="16" t="n">
        <v>11</v>
      </c>
      <c r="G4714" s="16" t="n">
        <v>40</v>
      </c>
      <c r="H4714" s="16" t="n">
        <v>0</v>
      </c>
    </row>
    <row r="4715" customFormat="false" ht="15" hidden="false" customHeight="false" outlineLevel="0" collapsed="false">
      <c r="A4715" s="0" t="n">
        <v>3573</v>
      </c>
      <c r="B4715" s="15" t="n">
        <v>45717</v>
      </c>
      <c r="C4715" s="0" t="n">
        <v>1</v>
      </c>
      <c r="D4715" s="16" t="n">
        <v>722</v>
      </c>
      <c r="E4715" s="16" t="n">
        <v>0</v>
      </c>
      <c r="F4715" s="16" t="n">
        <v>12</v>
      </c>
      <c r="G4715" s="16" t="n">
        <v>18</v>
      </c>
      <c r="H4715" s="16" t="n">
        <v>0</v>
      </c>
    </row>
    <row r="4716" customFormat="false" ht="15" hidden="false" customHeight="false" outlineLevel="0" collapsed="false">
      <c r="A4716" s="0" t="n">
        <v>3573</v>
      </c>
      <c r="B4716" s="15" t="n">
        <v>45809</v>
      </c>
      <c r="C4716" s="0" t="n">
        <v>1</v>
      </c>
      <c r="D4716" s="16" t="n">
        <v>722</v>
      </c>
      <c r="E4716" s="16" t="n">
        <v>0</v>
      </c>
      <c r="F4716" s="16" t="n">
        <v>11</v>
      </c>
      <c r="G4716" s="16" t="n">
        <v>20</v>
      </c>
      <c r="H4716" s="16" t="n">
        <v>0</v>
      </c>
    </row>
    <row r="4717" customFormat="false" ht="15" hidden="false" customHeight="false" outlineLevel="0" collapsed="false">
      <c r="A4717" s="0" t="n">
        <v>3573</v>
      </c>
      <c r="B4717" s="15" t="n">
        <v>45901</v>
      </c>
      <c r="C4717" s="0" t="n">
        <v>1</v>
      </c>
      <c r="D4717" s="16" t="n">
        <v>718</v>
      </c>
      <c r="E4717" s="16" t="n">
        <v>0</v>
      </c>
      <c r="F4717" s="16" t="n">
        <v>11</v>
      </c>
      <c r="G4717" s="16" t="n">
        <v>24</v>
      </c>
      <c r="H4717" s="16" t="n">
        <v>0</v>
      </c>
    </row>
    <row r="4718" customFormat="false" ht="15" hidden="false" customHeight="false" outlineLevel="0" collapsed="false">
      <c r="A4718" s="0" t="n">
        <v>3573</v>
      </c>
      <c r="B4718" s="15" t="n">
        <v>45992</v>
      </c>
      <c r="C4718" s="0" t="n">
        <v>1</v>
      </c>
      <c r="D4718" s="16" t="n">
        <v>725</v>
      </c>
      <c r="E4718" s="16" t="n">
        <v>0</v>
      </c>
      <c r="F4718" s="16" t="n">
        <v>11</v>
      </c>
      <c r="G4718" s="16" t="n">
        <v>30</v>
      </c>
      <c r="H4718" s="16" t="n">
        <v>0</v>
      </c>
    </row>
    <row r="4719" customFormat="false" ht="15" hidden="false" customHeight="false" outlineLevel="0" collapsed="false">
      <c r="A4719" s="0" t="n">
        <v>3573</v>
      </c>
      <c r="B4719" s="15" t="n">
        <v>46082</v>
      </c>
      <c r="C4719" s="0" t="n">
        <v>1</v>
      </c>
      <c r="D4719" s="16" t="n">
        <v>723</v>
      </c>
      <c r="E4719" s="16" t="n">
        <v>0</v>
      </c>
      <c r="F4719" s="16" t="n">
        <v>11</v>
      </c>
      <c r="G4719" s="16" t="n">
        <v>19</v>
      </c>
      <c r="H4719" s="16" t="n">
        <v>0</v>
      </c>
    </row>
    <row r="4720" customFormat="false" ht="15" hidden="false" customHeight="false" outlineLevel="0" collapsed="false">
      <c r="A4720" s="0" t="n">
        <v>3573</v>
      </c>
      <c r="B4720" s="15" t="n">
        <v>46174</v>
      </c>
      <c r="C4720" s="0" t="n">
        <v>1</v>
      </c>
      <c r="D4720" s="16" t="n">
        <v>725</v>
      </c>
      <c r="E4720" s="16" t="n">
        <v>1</v>
      </c>
      <c r="F4720" s="16" t="n">
        <v>12</v>
      </c>
      <c r="G4720" s="16" t="n">
        <v>23</v>
      </c>
      <c r="H4720" s="16" t="n">
        <v>0</v>
      </c>
    </row>
    <row r="4721" customFormat="false" ht="15" hidden="false" customHeight="false" outlineLevel="0" collapsed="false">
      <c r="A4721" s="0" t="n">
        <v>3575</v>
      </c>
      <c r="B4721" s="15" t="n">
        <v>45078</v>
      </c>
      <c r="C4721" s="0" t="n">
        <v>1</v>
      </c>
      <c r="D4721" s="16" t="n">
        <v>1301</v>
      </c>
      <c r="E4721" s="16" t="n">
        <v>1</v>
      </c>
      <c r="F4721" s="16" t="n">
        <v>27</v>
      </c>
      <c r="G4721" s="16" t="n">
        <v>49</v>
      </c>
      <c r="H4721" s="16" t="n">
        <v>0</v>
      </c>
    </row>
    <row r="4722" customFormat="false" ht="15" hidden="false" customHeight="false" outlineLevel="0" collapsed="false">
      <c r="A4722" s="0" t="n">
        <v>3575</v>
      </c>
      <c r="B4722" s="15" t="n">
        <v>45170</v>
      </c>
      <c r="C4722" s="0" t="n">
        <v>1</v>
      </c>
      <c r="D4722" s="16" t="n">
        <v>1298</v>
      </c>
      <c r="E4722" s="16" t="n">
        <v>1</v>
      </c>
      <c r="F4722" s="16" t="n">
        <v>26</v>
      </c>
      <c r="G4722" s="16" t="n">
        <v>62</v>
      </c>
      <c r="H4722" s="16" t="n">
        <v>0</v>
      </c>
    </row>
    <row r="4723" customFormat="false" ht="15" hidden="false" customHeight="false" outlineLevel="0" collapsed="false">
      <c r="A4723" s="0" t="n">
        <v>3575</v>
      </c>
      <c r="B4723" s="15" t="n">
        <v>45261</v>
      </c>
      <c r="C4723" s="0" t="n">
        <v>1</v>
      </c>
      <c r="D4723" s="16" t="n">
        <v>1297</v>
      </c>
      <c r="E4723" s="16" t="n">
        <v>1</v>
      </c>
      <c r="F4723" s="16" t="n">
        <v>26</v>
      </c>
      <c r="G4723" s="16" t="n">
        <v>78</v>
      </c>
      <c r="H4723" s="16" t="n">
        <v>0</v>
      </c>
    </row>
    <row r="4724" customFormat="false" ht="15" hidden="false" customHeight="false" outlineLevel="0" collapsed="false">
      <c r="A4724" s="0" t="n">
        <v>3575</v>
      </c>
      <c r="B4724" s="15" t="n">
        <v>45352</v>
      </c>
      <c r="C4724" s="0" t="n">
        <v>1</v>
      </c>
      <c r="D4724" s="16" t="n">
        <v>1304</v>
      </c>
      <c r="E4724" s="16" t="n">
        <v>1</v>
      </c>
      <c r="F4724" s="16" t="n">
        <v>23</v>
      </c>
      <c r="G4724" s="16" t="n">
        <v>50</v>
      </c>
      <c r="H4724" s="16" t="n">
        <v>0</v>
      </c>
    </row>
    <row r="4725" customFormat="false" ht="15" hidden="false" customHeight="false" outlineLevel="0" collapsed="false">
      <c r="A4725" s="0" t="n">
        <v>3575</v>
      </c>
      <c r="B4725" s="15" t="n">
        <v>45444</v>
      </c>
      <c r="C4725" s="0" t="n">
        <v>1</v>
      </c>
      <c r="D4725" s="16" t="n">
        <v>1286</v>
      </c>
      <c r="E4725" s="16" t="n">
        <v>1</v>
      </c>
      <c r="F4725" s="16" t="n">
        <v>21</v>
      </c>
      <c r="G4725" s="16" t="n">
        <v>58</v>
      </c>
      <c r="H4725" s="16" t="n">
        <v>0</v>
      </c>
    </row>
    <row r="4726" customFormat="false" ht="15" hidden="false" customHeight="false" outlineLevel="0" collapsed="false">
      <c r="A4726" s="0" t="n">
        <v>3575</v>
      </c>
      <c r="B4726" s="15" t="n">
        <v>45536</v>
      </c>
      <c r="C4726" s="0" t="n">
        <v>1</v>
      </c>
      <c r="D4726" s="16" t="n">
        <v>1300</v>
      </c>
      <c r="E4726" s="16" t="n">
        <v>1</v>
      </c>
      <c r="F4726" s="16" t="n">
        <v>24</v>
      </c>
      <c r="G4726" s="16" t="n">
        <v>64</v>
      </c>
      <c r="H4726" s="16" t="n">
        <v>0</v>
      </c>
    </row>
    <row r="4727" customFormat="false" ht="15" hidden="false" customHeight="false" outlineLevel="0" collapsed="false">
      <c r="A4727" s="0" t="n">
        <v>3575</v>
      </c>
      <c r="B4727" s="15" t="n">
        <v>45627</v>
      </c>
      <c r="C4727" s="0" t="n">
        <v>1</v>
      </c>
      <c r="D4727" s="16" t="n">
        <v>1316</v>
      </c>
      <c r="E4727" s="16" t="n">
        <v>1</v>
      </c>
      <c r="F4727" s="16" t="n">
        <v>25</v>
      </c>
      <c r="G4727" s="16" t="n">
        <v>74</v>
      </c>
      <c r="H4727" s="16" t="n">
        <v>0</v>
      </c>
    </row>
    <row r="4728" customFormat="false" ht="15" hidden="false" customHeight="false" outlineLevel="0" collapsed="false">
      <c r="A4728" s="0" t="n">
        <v>3575</v>
      </c>
      <c r="B4728" s="15" t="n">
        <v>45717</v>
      </c>
      <c r="C4728" s="0" t="n">
        <v>1</v>
      </c>
      <c r="D4728" s="16" t="n">
        <v>1321</v>
      </c>
      <c r="E4728" s="16" t="n">
        <v>1</v>
      </c>
      <c r="F4728" s="16" t="n">
        <v>24</v>
      </c>
      <c r="G4728" s="16" t="n">
        <v>32</v>
      </c>
      <c r="H4728" s="16" t="n">
        <v>0</v>
      </c>
    </row>
    <row r="4729" customFormat="false" ht="15" hidden="false" customHeight="false" outlineLevel="0" collapsed="false">
      <c r="A4729" s="0" t="n">
        <v>3575</v>
      </c>
      <c r="B4729" s="15" t="n">
        <v>45809</v>
      </c>
      <c r="C4729" s="0" t="n">
        <v>1</v>
      </c>
      <c r="D4729" s="16" t="n">
        <v>1324</v>
      </c>
      <c r="E4729" s="16" t="n">
        <v>1</v>
      </c>
      <c r="F4729" s="16" t="n">
        <v>24</v>
      </c>
      <c r="G4729" s="16" t="n">
        <v>37</v>
      </c>
      <c r="H4729" s="16" t="n">
        <v>0</v>
      </c>
    </row>
    <row r="4730" customFormat="false" ht="15" hidden="false" customHeight="false" outlineLevel="0" collapsed="false">
      <c r="A4730" s="0" t="n">
        <v>3575</v>
      </c>
      <c r="B4730" s="15" t="n">
        <v>45901</v>
      </c>
      <c r="C4730" s="0" t="n">
        <v>1</v>
      </c>
      <c r="D4730" s="16" t="n">
        <v>1313</v>
      </c>
      <c r="E4730" s="16" t="n">
        <v>1</v>
      </c>
      <c r="F4730" s="16" t="n">
        <v>25</v>
      </c>
      <c r="G4730" s="16" t="n">
        <v>40</v>
      </c>
      <c r="H4730" s="16" t="n">
        <v>0</v>
      </c>
    </row>
    <row r="4731" customFormat="false" ht="15" hidden="false" customHeight="false" outlineLevel="0" collapsed="false">
      <c r="A4731" s="0" t="n">
        <v>3575</v>
      </c>
      <c r="B4731" s="15" t="n">
        <v>45992</v>
      </c>
      <c r="C4731" s="0" t="n">
        <v>1</v>
      </c>
      <c r="D4731" s="16" t="n">
        <v>1311</v>
      </c>
      <c r="E4731" s="16" t="n">
        <v>1</v>
      </c>
      <c r="F4731" s="16" t="n">
        <v>25</v>
      </c>
      <c r="G4731" s="16" t="n">
        <v>46</v>
      </c>
      <c r="H4731" s="16" t="n">
        <v>0</v>
      </c>
    </row>
    <row r="4732" customFormat="false" ht="15" hidden="false" customHeight="false" outlineLevel="0" collapsed="false">
      <c r="A4732" s="0" t="n">
        <v>3575</v>
      </c>
      <c r="B4732" s="15" t="n">
        <v>46082</v>
      </c>
      <c r="C4732" s="0" t="n">
        <v>1</v>
      </c>
      <c r="D4732" s="16" t="n">
        <v>1307</v>
      </c>
      <c r="E4732" s="16" t="n">
        <v>1</v>
      </c>
      <c r="F4732" s="16" t="n">
        <v>25</v>
      </c>
      <c r="G4732" s="16" t="n">
        <v>22</v>
      </c>
      <c r="H4732" s="16" t="n">
        <v>0</v>
      </c>
    </row>
    <row r="4733" customFormat="false" ht="15" hidden="false" customHeight="false" outlineLevel="0" collapsed="false">
      <c r="A4733" s="0" t="n">
        <v>3575</v>
      </c>
      <c r="B4733" s="15" t="n">
        <v>46174</v>
      </c>
      <c r="C4733" s="0" t="n">
        <v>1</v>
      </c>
      <c r="D4733" s="16" t="n">
        <v>1322</v>
      </c>
      <c r="E4733" s="16" t="n">
        <v>2</v>
      </c>
      <c r="F4733" s="16" t="n">
        <v>24</v>
      </c>
      <c r="G4733" s="16" t="n">
        <v>30</v>
      </c>
      <c r="H4733" s="16" t="n">
        <v>2</v>
      </c>
    </row>
    <row r="4734" customFormat="false" ht="15" hidden="false" customHeight="false" outlineLevel="0" collapsed="false">
      <c r="A4734" s="0" t="n">
        <v>3579</v>
      </c>
      <c r="B4734" s="15" t="n">
        <v>45078</v>
      </c>
      <c r="C4734" s="0" t="n">
        <v>1</v>
      </c>
      <c r="D4734" s="16" t="n">
        <v>6792</v>
      </c>
      <c r="E4734" s="16" t="n">
        <v>7</v>
      </c>
      <c r="F4734" s="16" t="n">
        <v>120</v>
      </c>
      <c r="G4734" s="16" t="n">
        <v>283</v>
      </c>
      <c r="H4734" s="16" t="n">
        <v>0</v>
      </c>
    </row>
    <row r="4735" customFormat="false" ht="15" hidden="false" customHeight="false" outlineLevel="0" collapsed="false">
      <c r="A4735" s="0" t="n">
        <v>3579</v>
      </c>
      <c r="B4735" s="15" t="n">
        <v>45170</v>
      </c>
      <c r="C4735" s="0" t="n">
        <v>1</v>
      </c>
      <c r="D4735" s="16" t="n">
        <v>6845</v>
      </c>
      <c r="E4735" s="16" t="n">
        <v>7</v>
      </c>
      <c r="F4735" s="16" t="n">
        <v>114</v>
      </c>
      <c r="G4735" s="16" t="n">
        <v>345</v>
      </c>
      <c r="H4735" s="16" t="n">
        <v>1</v>
      </c>
    </row>
    <row r="4736" customFormat="false" ht="15" hidden="false" customHeight="false" outlineLevel="0" collapsed="false">
      <c r="A4736" s="0" t="n">
        <v>3579</v>
      </c>
      <c r="B4736" s="15" t="n">
        <v>45261</v>
      </c>
      <c r="C4736" s="0" t="n">
        <v>1</v>
      </c>
      <c r="D4736" s="16" t="n">
        <v>6785</v>
      </c>
      <c r="E4736" s="16" t="n">
        <v>9</v>
      </c>
      <c r="F4736" s="16" t="n">
        <v>115</v>
      </c>
      <c r="G4736" s="16" t="n">
        <v>416</v>
      </c>
      <c r="H4736" s="16" t="n">
        <v>3</v>
      </c>
    </row>
    <row r="4737" customFormat="false" ht="15" hidden="false" customHeight="false" outlineLevel="0" collapsed="false">
      <c r="A4737" s="0" t="n">
        <v>3579</v>
      </c>
      <c r="B4737" s="15" t="n">
        <v>45352</v>
      </c>
      <c r="C4737" s="0" t="n">
        <v>1</v>
      </c>
      <c r="D4737" s="16" t="n">
        <v>6815</v>
      </c>
      <c r="E4737" s="16" t="n">
        <v>9</v>
      </c>
      <c r="F4737" s="16" t="n">
        <v>109</v>
      </c>
      <c r="G4737" s="16" t="n">
        <v>245</v>
      </c>
      <c r="H4737" s="16" t="n">
        <v>3</v>
      </c>
    </row>
    <row r="4738" customFormat="false" ht="15" hidden="false" customHeight="false" outlineLevel="0" collapsed="false">
      <c r="A4738" s="0" t="n">
        <v>3579</v>
      </c>
      <c r="B4738" s="15" t="n">
        <v>45444</v>
      </c>
      <c r="C4738" s="0" t="n">
        <v>1</v>
      </c>
      <c r="D4738" s="16" t="n">
        <v>6877</v>
      </c>
      <c r="E4738" s="16" t="n">
        <v>8</v>
      </c>
      <c r="F4738" s="16" t="n">
        <v>106</v>
      </c>
      <c r="G4738" s="16" t="n">
        <v>319</v>
      </c>
      <c r="H4738" s="16" t="n">
        <v>3</v>
      </c>
    </row>
    <row r="4739" customFormat="false" ht="15" hidden="false" customHeight="false" outlineLevel="0" collapsed="false">
      <c r="A4739" s="0" t="n">
        <v>3579</v>
      </c>
      <c r="B4739" s="15" t="n">
        <v>45536</v>
      </c>
      <c r="C4739" s="0" t="n">
        <v>1</v>
      </c>
      <c r="D4739" s="16" t="n">
        <v>6891</v>
      </c>
      <c r="E4739" s="16" t="n">
        <v>10</v>
      </c>
      <c r="F4739" s="16" t="n">
        <v>105</v>
      </c>
      <c r="G4739" s="16" t="n">
        <v>360</v>
      </c>
      <c r="H4739" s="16" t="n">
        <v>3</v>
      </c>
    </row>
    <row r="4740" customFormat="false" ht="15" hidden="false" customHeight="false" outlineLevel="0" collapsed="false">
      <c r="A4740" s="0" t="n">
        <v>3579</v>
      </c>
      <c r="B4740" s="15" t="n">
        <v>45627</v>
      </c>
      <c r="C4740" s="0" t="n">
        <v>1</v>
      </c>
      <c r="D4740" s="16" t="n">
        <v>6931</v>
      </c>
      <c r="E4740" s="16" t="n">
        <v>10</v>
      </c>
      <c r="F4740" s="16" t="n">
        <v>103</v>
      </c>
      <c r="G4740" s="16" t="n">
        <v>413</v>
      </c>
      <c r="H4740" s="16" t="n">
        <v>3</v>
      </c>
    </row>
    <row r="4741" customFormat="false" ht="15" hidden="false" customHeight="false" outlineLevel="0" collapsed="false">
      <c r="A4741" s="0" t="n">
        <v>3579</v>
      </c>
      <c r="B4741" s="15" t="n">
        <v>45717</v>
      </c>
      <c r="C4741" s="0" t="n">
        <v>1</v>
      </c>
      <c r="D4741" s="16" t="n">
        <v>6931</v>
      </c>
      <c r="E4741" s="16" t="n">
        <v>13</v>
      </c>
      <c r="F4741" s="16" t="n">
        <v>102</v>
      </c>
      <c r="G4741" s="16" t="n">
        <v>225</v>
      </c>
      <c r="H4741" s="16" t="n">
        <v>3</v>
      </c>
    </row>
    <row r="4742" customFormat="false" ht="15" hidden="false" customHeight="false" outlineLevel="0" collapsed="false">
      <c r="A4742" s="0" t="n">
        <v>3579</v>
      </c>
      <c r="B4742" s="15" t="n">
        <v>45809</v>
      </c>
      <c r="C4742" s="0" t="n">
        <v>1</v>
      </c>
      <c r="D4742" s="16" t="n">
        <v>6935</v>
      </c>
      <c r="E4742" s="16" t="n">
        <v>12</v>
      </c>
      <c r="F4742" s="16" t="n">
        <v>99</v>
      </c>
      <c r="G4742" s="16" t="n">
        <v>278</v>
      </c>
      <c r="H4742" s="16" t="n">
        <v>2</v>
      </c>
    </row>
    <row r="4743" customFormat="false" ht="15" hidden="false" customHeight="false" outlineLevel="0" collapsed="false">
      <c r="A4743" s="0" t="n">
        <v>3579</v>
      </c>
      <c r="B4743" s="15" t="n">
        <v>45901</v>
      </c>
      <c r="C4743" s="0" t="n">
        <v>1</v>
      </c>
      <c r="D4743" s="16" t="n">
        <v>6951</v>
      </c>
      <c r="E4743" s="16" t="n">
        <v>14</v>
      </c>
      <c r="F4743" s="16" t="n">
        <v>103</v>
      </c>
      <c r="G4743" s="16" t="n">
        <v>339</v>
      </c>
      <c r="H4743" s="16" t="n">
        <v>3</v>
      </c>
    </row>
    <row r="4744" customFormat="false" ht="15" hidden="false" customHeight="false" outlineLevel="0" collapsed="false">
      <c r="A4744" s="0" t="n">
        <v>3579</v>
      </c>
      <c r="B4744" s="15" t="n">
        <v>45992</v>
      </c>
      <c r="C4744" s="0" t="n">
        <v>1</v>
      </c>
      <c r="D4744" s="16" t="n">
        <v>6981</v>
      </c>
      <c r="E4744" s="16" t="n">
        <v>14</v>
      </c>
      <c r="F4744" s="16" t="n">
        <v>104</v>
      </c>
      <c r="G4744" s="16" t="n">
        <v>388</v>
      </c>
      <c r="H4744" s="16" t="n">
        <v>3</v>
      </c>
    </row>
    <row r="4745" customFormat="false" ht="15" hidden="false" customHeight="false" outlineLevel="0" collapsed="false">
      <c r="A4745" s="0" t="n">
        <v>3579</v>
      </c>
      <c r="B4745" s="15" t="n">
        <v>46082</v>
      </c>
      <c r="C4745" s="0" t="n">
        <v>1</v>
      </c>
      <c r="D4745" s="16" t="n">
        <v>6969</v>
      </c>
      <c r="E4745" s="16" t="n">
        <v>13</v>
      </c>
      <c r="F4745" s="16" t="n">
        <v>102</v>
      </c>
      <c r="G4745" s="16" t="n">
        <v>204</v>
      </c>
      <c r="H4745" s="16" t="n">
        <v>1</v>
      </c>
    </row>
    <row r="4746" customFormat="false" ht="15" hidden="false" customHeight="false" outlineLevel="0" collapsed="false">
      <c r="A4746" s="0" t="n">
        <v>3579</v>
      </c>
      <c r="B4746" s="15" t="n">
        <v>46174</v>
      </c>
      <c r="C4746" s="0" t="n">
        <v>1</v>
      </c>
      <c r="D4746" s="16" t="n">
        <v>7009</v>
      </c>
      <c r="E4746" s="16" t="n">
        <v>15</v>
      </c>
      <c r="F4746" s="16" t="n">
        <v>106</v>
      </c>
      <c r="G4746" s="16" t="n">
        <v>249</v>
      </c>
      <c r="H4746" s="16" t="n">
        <v>3</v>
      </c>
    </row>
    <row r="4747" customFormat="false" ht="15" hidden="false" customHeight="false" outlineLevel="0" collapsed="false">
      <c r="A4747" s="0" t="n">
        <v>3580</v>
      </c>
      <c r="B4747" s="15" t="n">
        <v>45078</v>
      </c>
      <c r="C4747" s="0" t="n">
        <v>1</v>
      </c>
      <c r="D4747" s="16" t="n">
        <v>1473</v>
      </c>
      <c r="E4747" s="16" t="n">
        <v>0</v>
      </c>
      <c r="F4747" s="16" t="n">
        <v>28</v>
      </c>
      <c r="G4747" s="16" t="n">
        <v>63</v>
      </c>
      <c r="H4747" s="16" t="n">
        <v>0</v>
      </c>
    </row>
    <row r="4748" customFormat="false" ht="15" hidden="false" customHeight="false" outlineLevel="0" collapsed="false">
      <c r="A4748" s="0" t="n">
        <v>3580</v>
      </c>
      <c r="B4748" s="15" t="n">
        <v>45170</v>
      </c>
      <c r="C4748" s="0" t="n">
        <v>1</v>
      </c>
      <c r="D4748" s="16" t="n">
        <v>1485</v>
      </c>
      <c r="E4748" s="16" t="n">
        <v>0</v>
      </c>
      <c r="F4748" s="16" t="n">
        <v>27</v>
      </c>
      <c r="G4748" s="16" t="n">
        <v>83</v>
      </c>
      <c r="H4748" s="16" t="n">
        <v>0</v>
      </c>
    </row>
    <row r="4749" customFormat="false" ht="15" hidden="false" customHeight="false" outlineLevel="0" collapsed="false">
      <c r="A4749" s="0" t="n">
        <v>3580</v>
      </c>
      <c r="B4749" s="15" t="n">
        <v>45261</v>
      </c>
      <c r="C4749" s="0" t="n">
        <v>1</v>
      </c>
      <c r="D4749" s="16" t="n">
        <v>1479</v>
      </c>
      <c r="E4749" s="16" t="n">
        <v>0</v>
      </c>
      <c r="F4749" s="16" t="n">
        <v>25</v>
      </c>
      <c r="G4749" s="16" t="n">
        <v>104</v>
      </c>
      <c r="H4749" s="16" t="n">
        <v>0</v>
      </c>
    </row>
    <row r="4750" customFormat="false" ht="15" hidden="false" customHeight="false" outlineLevel="0" collapsed="false">
      <c r="A4750" s="0" t="n">
        <v>3580</v>
      </c>
      <c r="B4750" s="15" t="n">
        <v>45352</v>
      </c>
      <c r="C4750" s="0" t="n">
        <v>1</v>
      </c>
      <c r="D4750" s="16" t="n">
        <v>1483</v>
      </c>
      <c r="E4750" s="16" t="n">
        <v>0</v>
      </c>
      <c r="F4750" s="16" t="n">
        <v>26</v>
      </c>
      <c r="G4750" s="16" t="n">
        <v>60</v>
      </c>
      <c r="H4750" s="16" t="n">
        <v>0</v>
      </c>
    </row>
    <row r="4751" customFormat="false" ht="15" hidden="false" customHeight="false" outlineLevel="0" collapsed="false">
      <c r="A4751" s="0" t="n">
        <v>3580</v>
      </c>
      <c r="B4751" s="15" t="n">
        <v>45444</v>
      </c>
      <c r="C4751" s="0" t="n">
        <v>1</v>
      </c>
      <c r="D4751" s="16" t="n">
        <v>1480</v>
      </c>
      <c r="E4751" s="16" t="n">
        <v>0</v>
      </c>
      <c r="F4751" s="16" t="n">
        <v>27</v>
      </c>
      <c r="G4751" s="16" t="n">
        <v>73</v>
      </c>
      <c r="H4751" s="16" t="n">
        <v>0</v>
      </c>
    </row>
    <row r="4752" customFormat="false" ht="15" hidden="false" customHeight="false" outlineLevel="0" collapsed="false">
      <c r="A4752" s="0" t="n">
        <v>3580</v>
      </c>
      <c r="B4752" s="15" t="n">
        <v>45536</v>
      </c>
      <c r="C4752" s="0" t="n">
        <v>1</v>
      </c>
      <c r="D4752" s="16" t="n">
        <v>1486</v>
      </c>
      <c r="E4752" s="16" t="n">
        <v>0</v>
      </c>
      <c r="F4752" s="16" t="n">
        <v>28</v>
      </c>
      <c r="G4752" s="16" t="n">
        <v>86</v>
      </c>
      <c r="H4752" s="16" t="n">
        <v>0</v>
      </c>
    </row>
    <row r="4753" customFormat="false" ht="15" hidden="false" customHeight="false" outlineLevel="0" collapsed="false">
      <c r="A4753" s="0" t="n">
        <v>3580</v>
      </c>
      <c r="B4753" s="15" t="n">
        <v>45627</v>
      </c>
      <c r="C4753" s="0" t="n">
        <v>1</v>
      </c>
      <c r="D4753" s="16" t="n">
        <v>1496</v>
      </c>
      <c r="E4753" s="16" t="n">
        <v>0</v>
      </c>
      <c r="F4753" s="16" t="n">
        <v>28</v>
      </c>
      <c r="G4753" s="16" t="n">
        <v>100</v>
      </c>
      <c r="H4753" s="16" t="n">
        <v>0</v>
      </c>
    </row>
    <row r="4754" customFormat="false" ht="15" hidden="false" customHeight="false" outlineLevel="0" collapsed="false">
      <c r="A4754" s="0" t="n">
        <v>3580</v>
      </c>
      <c r="B4754" s="15" t="n">
        <v>45717</v>
      </c>
      <c r="C4754" s="0" t="n">
        <v>1</v>
      </c>
      <c r="D4754" s="16" t="n">
        <v>1492</v>
      </c>
      <c r="E4754" s="16" t="n">
        <v>1</v>
      </c>
      <c r="F4754" s="16" t="n">
        <v>29</v>
      </c>
      <c r="G4754" s="16" t="n">
        <v>55</v>
      </c>
      <c r="H4754" s="16" t="n">
        <v>0</v>
      </c>
    </row>
    <row r="4755" customFormat="false" ht="15" hidden="false" customHeight="false" outlineLevel="0" collapsed="false">
      <c r="A4755" s="0" t="n">
        <v>3580</v>
      </c>
      <c r="B4755" s="15" t="n">
        <v>45809</v>
      </c>
      <c r="C4755" s="0" t="n">
        <v>1</v>
      </c>
      <c r="D4755" s="16" t="n">
        <v>1507</v>
      </c>
      <c r="E4755" s="16" t="n">
        <v>1</v>
      </c>
      <c r="F4755" s="16" t="n">
        <v>28</v>
      </c>
      <c r="G4755" s="16" t="n">
        <v>69</v>
      </c>
      <c r="H4755" s="16" t="n">
        <v>0</v>
      </c>
    </row>
    <row r="4756" customFormat="false" ht="15" hidden="false" customHeight="false" outlineLevel="0" collapsed="false">
      <c r="A4756" s="0" t="n">
        <v>3580</v>
      </c>
      <c r="B4756" s="15" t="n">
        <v>45901</v>
      </c>
      <c r="C4756" s="0" t="n">
        <v>1</v>
      </c>
      <c r="D4756" s="16" t="n">
        <v>1500</v>
      </c>
      <c r="E4756" s="16" t="n">
        <v>1</v>
      </c>
      <c r="F4756" s="16" t="n">
        <v>27</v>
      </c>
      <c r="G4756" s="16" t="n">
        <v>83</v>
      </c>
      <c r="H4756" s="16" t="n">
        <v>0</v>
      </c>
    </row>
    <row r="4757" customFormat="false" ht="15" hidden="false" customHeight="false" outlineLevel="0" collapsed="false">
      <c r="A4757" s="0" t="n">
        <v>3580</v>
      </c>
      <c r="B4757" s="15" t="n">
        <v>45992</v>
      </c>
      <c r="C4757" s="0" t="n">
        <v>1</v>
      </c>
      <c r="D4757" s="16" t="n">
        <v>1504</v>
      </c>
      <c r="E4757" s="16" t="n">
        <v>1</v>
      </c>
      <c r="F4757" s="16" t="n">
        <v>25</v>
      </c>
      <c r="G4757" s="16" t="n">
        <v>93</v>
      </c>
      <c r="H4757" s="16" t="n">
        <v>0</v>
      </c>
    </row>
    <row r="4758" customFormat="false" ht="15" hidden="false" customHeight="false" outlineLevel="0" collapsed="false">
      <c r="A4758" s="0" t="n">
        <v>3580</v>
      </c>
      <c r="B4758" s="15" t="n">
        <v>46082</v>
      </c>
      <c r="C4758" s="0" t="n">
        <v>1</v>
      </c>
      <c r="D4758" s="16" t="n">
        <v>1517</v>
      </c>
      <c r="E4758" s="16" t="n">
        <v>1</v>
      </c>
      <c r="F4758" s="16" t="n">
        <v>26</v>
      </c>
      <c r="G4758" s="16" t="n">
        <v>46</v>
      </c>
      <c r="H4758" s="16" t="n">
        <v>0</v>
      </c>
    </row>
    <row r="4759" customFormat="false" ht="15" hidden="false" customHeight="false" outlineLevel="0" collapsed="false">
      <c r="A4759" s="0" t="n">
        <v>3580</v>
      </c>
      <c r="B4759" s="15" t="n">
        <v>46174</v>
      </c>
      <c r="C4759" s="0" t="n">
        <v>1</v>
      </c>
      <c r="D4759" s="16" t="n">
        <v>1516</v>
      </c>
      <c r="E4759" s="16" t="n">
        <v>2</v>
      </c>
      <c r="F4759" s="16" t="n">
        <v>25</v>
      </c>
      <c r="G4759" s="16" t="n">
        <v>58</v>
      </c>
      <c r="H4759" s="16" t="n">
        <v>1</v>
      </c>
    </row>
    <row r="4760" customFormat="false" ht="15" hidden="false" customHeight="false" outlineLevel="0" collapsed="false">
      <c r="A4760" s="0" t="n">
        <v>3584</v>
      </c>
      <c r="B4760" s="15" t="n">
        <v>45078</v>
      </c>
      <c r="C4760" s="0" t="n">
        <v>2</v>
      </c>
      <c r="D4760" s="16" t="n">
        <v>1287</v>
      </c>
      <c r="E4760" s="16" t="n">
        <v>1</v>
      </c>
      <c r="F4760" s="16" t="n">
        <v>21</v>
      </c>
      <c r="G4760" s="16" t="n">
        <v>69</v>
      </c>
      <c r="H4760" s="16" t="n">
        <v>1</v>
      </c>
    </row>
    <row r="4761" customFormat="false" ht="15" hidden="false" customHeight="false" outlineLevel="0" collapsed="false">
      <c r="A4761" s="0" t="n">
        <v>3584</v>
      </c>
      <c r="B4761" s="15" t="n">
        <v>45170</v>
      </c>
      <c r="C4761" s="0" t="n">
        <v>2</v>
      </c>
      <c r="D4761" s="16" t="n">
        <v>1296</v>
      </c>
      <c r="E4761" s="16" t="n">
        <v>1</v>
      </c>
      <c r="F4761" s="16" t="n">
        <v>21</v>
      </c>
      <c r="G4761" s="16" t="n">
        <v>84</v>
      </c>
      <c r="H4761" s="16" t="n">
        <v>1</v>
      </c>
    </row>
    <row r="4762" customFormat="false" ht="15" hidden="false" customHeight="false" outlineLevel="0" collapsed="false">
      <c r="A4762" s="0" t="n">
        <v>3584</v>
      </c>
      <c r="B4762" s="15" t="n">
        <v>45261</v>
      </c>
      <c r="C4762" s="0" t="n">
        <v>2</v>
      </c>
      <c r="D4762" s="16" t="n">
        <v>1287</v>
      </c>
      <c r="E4762" s="16" t="n">
        <v>1</v>
      </c>
      <c r="F4762" s="16" t="n">
        <v>22</v>
      </c>
      <c r="G4762" s="16" t="n">
        <v>96</v>
      </c>
      <c r="H4762" s="16" t="n">
        <v>1</v>
      </c>
    </row>
    <row r="4763" customFormat="false" ht="15" hidden="false" customHeight="false" outlineLevel="0" collapsed="false">
      <c r="A4763" s="0" t="n">
        <v>3584</v>
      </c>
      <c r="B4763" s="15" t="n">
        <v>45352</v>
      </c>
      <c r="C4763" s="0" t="n">
        <v>2</v>
      </c>
      <c r="D4763" s="16" t="n">
        <v>1309</v>
      </c>
      <c r="E4763" s="16" t="n">
        <v>1</v>
      </c>
      <c r="F4763" s="16" t="n">
        <v>22</v>
      </c>
      <c r="G4763" s="16" t="n">
        <v>49</v>
      </c>
      <c r="H4763" s="16" t="n">
        <v>0</v>
      </c>
    </row>
    <row r="4764" customFormat="false" ht="15" hidden="false" customHeight="false" outlineLevel="0" collapsed="false">
      <c r="A4764" s="0" t="n">
        <v>3584</v>
      </c>
      <c r="B4764" s="15" t="n">
        <v>45444</v>
      </c>
      <c r="C4764" s="0" t="n">
        <v>2</v>
      </c>
      <c r="D4764" s="16" t="n">
        <v>1315</v>
      </c>
      <c r="E4764" s="16" t="n">
        <v>1</v>
      </c>
      <c r="F4764" s="16" t="n">
        <v>21</v>
      </c>
      <c r="G4764" s="16" t="n">
        <v>58</v>
      </c>
      <c r="H4764" s="16" t="n">
        <v>0</v>
      </c>
    </row>
    <row r="4765" customFormat="false" ht="15" hidden="false" customHeight="false" outlineLevel="0" collapsed="false">
      <c r="A4765" s="0" t="n">
        <v>3584</v>
      </c>
      <c r="B4765" s="15" t="n">
        <v>45536</v>
      </c>
      <c r="C4765" s="0" t="n">
        <v>2</v>
      </c>
      <c r="D4765" s="16" t="n">
        <v>1328</v>
      </c>
      <c r="E4765" s="16" t="n">
        <v>1</v>
      </c>
      <c r="F4765" s="16" t="n">
        <v>21</v>
      </c>
      <c r="G4765" s="16" t="n">
        <v>73</v>
      </c>
      <c r="H4765" s="16" t="n">
        <v>0</v>
      </c>
    </row>
    <row r="4766" customFormat="false" ht="15" hidden="false" customHeight="false" outlineLevel="0" collapsed="false">
      <c r="A4766" s="0" t="n">
        <v>3584</v>
      </c>
      <c r="B4766" s="15" t="n">
        <v>45627</v>
      </c>
      <c r="C4766" s="0" t="n">
        <v>2</v>
      </c>
      <c r="D4766" s="16" t="n">
        <v>1329</v>
      </c>
      <c r="E4766" s="16" t="n">
        <v>1</v>
      </c>
      <c r="F4766" s="16" t="n">
        <v>23</v>
      </c>
      <c r="G4766" s="16" t="n">
        <v>82</v>
      </c>
      <c r="H4766" s="16" t="n">
        <v>0</v>
      </c>
    </row>
    <row r="4767" customFormat="false" ht="15" hidden="false" customHeight="false" outlineLevel="0" collapsed="false">
      <c r="A4767" s="0" t="n">
        <v>3584</v>
      </c>
      <c r="B4767" s="15" t="n">
        <v>45717</v>
      </c>
      <c r="C4767" s="0" t="n">
        <v>2</v>
      </c>
      <c r="D4767" s="16" t="n">
        <v>1355</v>
      </c>
      <c r="E4767" s="16" t="n">
        <v>1</v>
      </c>
      <c r="F4767" s="16" t="n">
        <v>24</v>
      </c>
      <c r="G4767" s="16" t="n">
        <v>50</v>
      </c>
      <c r="H4767" s="16" t="n">
        <v>0</v>
      </c>
    </row>
    <row r="4768" customFormat="false" ht="15" hidden="false" customHeight="false" outlineLevel="0" collapsed="false">
      <c r="A4768" s="0" t="n">
        <v>3584</v>
      </c>
      <c r="B4768" s="15" t="n">
        <v>45809</v>
      </c>
      <c r="C4768" s="0" t="n">
        <v>2</v>
      </c>
      <c r="D4768" s="16" t="n">
        <v>1350</v>
      </c>
      <c r="E4768" s="16" t="n">
        <v>1</v>
      </c>
      <c r="F4768" s="16" t="n">
        <v>23</v>
      </c>
      <c r="G4768" s="16" t="n">
        <v>56</v>
      </c>
      <c r="H4768" s="16" t="n">
        <v>0</v>
      </c>
    </row>
    <row r="4769" customFormat="false" ht="15" hidden="false" customHeight="false" outlineLevel="0" collapsed="false">
      <c r="A4769" s="0" t="n">
        <v>3584</v>
      </c>
      <c r="B4769" s="15" t="n">
        <v>45901</v>
      </c>
      <c r="C4769" s="0" t="n">
        <v>2</v>
      </c>
      <c r="D4769" s="16" t="n">
        <v>1353</v>
      </c>
      <c r="E4769" s="16" t="n">
        <v>1</v>
      </c>
      <c r="F4769" s="16" t="n">
        <v>23</v>
      </c>
      <c r="G4769" s="16" t="n">
        <v>65</v>
      </c>
      <c r="H4769" s="16" t="n">
        <v>0</v>
      </c>
    </row>
    <row r="4770" customFormat="false" ht="15" hidden="false" customHeight="false" outlineLevel="0" collapsed="false">
      <c r="A4770" s="0" t="n">
        <v>3584</v>
      </c>
      <c r="B4770" s="15" t="n">
        <v>45992</v>
      </c>
      <c r="C4770" s="0" t="n">
        <v>2</v>
      </c>
      <c r="D4770" s="16" t="n">
        <v>1374</v>
      </c>
      <c r="E4770" s="16" t="n">
        <v>1</v>
      </c>
      <c r="F4770" s="16" t="n">
        <v>24</v>
      </c>
      <c r="G4770" s="16" t="n">
        <v>75</v>
      </c>
      <c r="H4770" s="16" t="n">
        <v>0</v>
      </c>
    </row>
    <row r="4771" customFormat="false" ht="15" hidden="false" customHeight="false" outlineLevel="0" collapsed="false">
      <c r="A4771" s="0" t="n">
        <v>3584</v>
      </c>
      <c r="B4771" s="15" t="n">
        <v>46082</v>
      </c>
      <c r="C4771" s="0" t="n">
        <v>2</v>
      </c>
      <c r="D4771" s="16" t="n">
        <v>1392</v>
      </c>
      <c r="E4771" s="16" t="n">
        <v>1</v>
      </c>
      <c r="F4771" s="16" t="n">
        <v>25</v>
      </c>
      <c r="G4771" s="16" t="n">
        <v>41</v>
      </c>
      <c r="H4771" s="16" t="n">
        <v>0</v>
      </c>
    </row>
    <row r="4772" customFormat="false" ht="15" hidden="false" customHeight="false" outlineLevel="0" collapsed="false">
      <c r="A4772" s="0" t="n">
        <v>3584</v>
      </c>
      <c r="B4772" s="15" t="n">
        <v>46174</v>
      </c>
      <c r="C4772" s="0" t="n">
        <v>2</v>
      </c>
      <c r="D4772" s="16" t="n">
        <v>1405</v>
      </c>
      <c r="E4772" s="16" t="n">
        <v>2</v>
      </c>
      <c r="F4772" s="16" t="n">
        <v>27</v>
      </c>
      <c r="G4772" s="16" t="n">
        <v>46</v>
      </c>
      <c r="H4772" s="16" t="n">
        <v>1</v>
      </c>
    </row>
    <row r="4773" customFormat="false" ht="15" hidden="false" customHeight="false" outlineLevel="0" collapsed="false">
      <c r="A4773" s="0" t="n">
        <v>3585</v>
      </c>
      <c r="B4773" s="15" t="n">
        <v>45078</v>
      </c>
      <c r="C4773" s="0" t="n">
        <v>2</v>
      </c>
      <c r="D4773" s="16" t="n">
        <v>12593</v>
      </c>
      <c r="E4773" s="16" t="n">
        <v>8</v>
      </c>
      <c r="F4773" s="16" t="n">
        <v>129</v>
      </c>
      <c r="G4773" s="16" t="n">
        <v>921</v>
      </c>
      <c r="H4773" s="16" t="n">
        <v>4</v>
      </c>
    </row>
    <row r="4774" customFormat="false" ht="15" hidden="false" customHeight="false" outlineLevel="0" collapsed="false">
      <c r="A4774" s="0" t="n">
        <v>3585</v>
      </c>
      <c r="B4774" s="15" t="n">
        <v>45170</v>
      </c>
      <c r="C4774" s="0" t="n">
        <v>2</v>
      </c>
      <c r="D4774" s="16" t="n">
        <v>12746</v>
      </c>
      <c r="E4774" s="16" t="n">
        <v>10</v>
      </c>
      <c r="F4774" s="16" t="n">
        <v>138</v>
      </c>
      <c r="G4774" s="16" t="n">
        <v>1144</v>
      </c>
      <c r="H4774" s="16" t="n">
        <v>5</v>
      </c>
    </row>
    <row r="4775" customFormat="false" ht="15" hidden="false" customHeight="false" outlineLevel="0" collapsed="false">
      <c r="A4775" s="0" t="n">
        <v>3585</v>
      </c>
      <c r="B4775" s="15" t="n">
        <v>45261</v>
      </c>
      <c r="C4775" s="0" t="n">
        <v>2</v>
      </c>
      <c r="D4775" s="16" t="n">
        <v>12789</v>
      </c>
      <c r="E4775" s="16" t="n">
        <v>12</v>
      </c>
      <c r="F4775" s="16" t="n">
        <v>139</v>
      </c>
      <c r="G4775" s="16" t="n">
        <v>1355</v>
      </c>
      <c r="H4775" s="16" t="n">
        <v>7</v>
      </c>
    </row>
    <row r="4776" customFormat="false" ht="15" hidden="false" customHeight="false" outlineLevel="0" collapsed="false">
      <c r="A4776" s="0" t="n">
        <v>3585</v>
      </c>
      <c r="B4776" s="15" t="n">
        <v>45352</v>
      </c>
      <c r="C4776" s="0" t="n">
        <v>2</v>
      </c>
      <c r="D4776" s="16" t="n">
        <v>12878</v>
      </c>
      <c r="E4776" s="16" t="n">
        <v>13</v>
      </c>
      <c r="F4776" s="16" t="n">
        <v>137</v>
      </c>
      <c r="G4776" s="16" t="n">
        <v>874</v>
      </c>
      <c r="H4776" s="16" t="n">
        <v>8</v>
      </c>
    </row>
    <row r="4777" customFormat="false" ht="15" hidden="false" customHeight="false" outlineLevel="0" collapsed="false">
      <c r="A4777" s="0" t="n">
        <v>3585</v>
      </c>
      <c r="B4777" s="15" t="n">
        <v>45444</v>
      </c>
      <c r="C4777" s="0" t="n">
        <v>2</v>
      </c>
      <c r="D4777" s="16" t="n">
        <v>12951</v>
      </c>
      <c r="E4777" s="16" t="n">
        <v>11</v>
      </c>
      <c r="F4777" s="16" t="n">
        <v>141</v>
      </c>
      <c r="G4777" s="16" t="n">
        <v>1038</v>
      </c>
      <c r="H4777" s="16" t="n">
        <v>7</v>
      </c>
    </row>
    <row r="4778" customFormat="false" ht="15" hidden="false" customHeight="false" outlineLevel="0" collapsed="false">
      <c r="A4778" s="0" t="n">
        <v>3585</v>
      </c>
      <c r="B4778" s="15" t="n">
        <v>45536</v>
      </c>
      <c r="C4778" s="0" t="n">
        <v>2</v>
      </c>
      <c r="D4778" s="16" t="n">
        <v>13017</v>
      </c>
      <c r="E4778" s="16" t="n">
        <v>11</v>
      </c>
      <c r="F4778" s="16" t="n">
        <v>146</v>
      </c>
      <c r="G4778" s="16" t="n">
        <v>1191</v>
      </c>
      <c r="H4778" s="16" t="n">
        <v>7</v>
      </c>
    </row>
    <row r="4779" customFormat="false" ht="15" hidden="false" customHeight="false" outlineLevel="0" collapsed="false">
      <c r="A4779" s="0" t="n">
        <v>3585</v>
      </c>
      <c r="B4779" s="15" t="n">
        <v>45627</v>
      </c>
      <c r="C4779" s="0" t="n">
        <v>2</v>
      </c>
      <c r="D4779" s="16" t="n">
        <v>12989</v>
      </c>
      <c r="E4779" s="16" t="n">
        <v>14</v>
      </c>
      <c r="F4779" s="16" t="n">
        <v>152</v>
      </c>
      <c r="G4779" s="16" t="n">
        <v>1365</v>
      </c>
      <c r="H4779" s="16" t="n">
        <v>10</v>
      </c>
    </row>
    <row r="4780" customFormat="false" ht="15" hidden="false" customHeight="false" outlineLevel="0" collapsed="false">
      <c r="A4780" s="0" t="n">
        <v>3585</v>
      </c>
      <c r="B4780" s="15" t="n">
        <v>45717</v>
      </c>
      <c r="C4780" s="0" t="n">
        <v>2</v>
      </c>
      <c r="D4780" s="16" t="n">
        <v>13011</v>
      </c>
      <c r="E4780" s="16" t="n">
        <v>15</v>
      </c>
      <c r="F4780" s="16" t="n">
        <v>154</v>
      </c>
      <c r="G4780" s="16" t="n">
        <v>739</v>
      </c>
      <c r="H4780" s="16" t="n">
        <v>5</v>
      </c>
    </row>
    <row r="4781" customFormat="false" ht="15" hidden="false" customHeight="false" outlineLevel="0" collapsed="false">
      <c r="A4781" s="0" t="n">
        <v>3585</v>
      </c>
      <c r="B4781" s="15" t="n">
        <v>45809</v>
      </c>
      <c r="C4781" s="0" t="n">
        <v>2</v>
      </c>
      <c r="D4781" s="16" t="n">
        <v>13032</v>
      </c>
      <c r="E4781" s="16" t="n">
        <v>17</v>
      </c>
      <c r="F4781" s="16" t="n">
        <v>160</v>
      </c>
      <c r="G4781" s="16" t="n">
        <v>879</v>
      </c>
      <c r="H4781" s="16" t="n">
        <v>7</v>
      </c>
    </row>
    <row r="4782" customFormat="false" ht="15" hidden="false" customHeight="false" outlineLevel="0" collapsed="false">
      <c r="A4782" s="0" t="n">
        <v>3585</v>
      </c>
      <c r="B4782" s="15" t="n">
        <v>45901</v>
      </c>
      <c r="C4782" s="0" t="n">
        <v>2</v>
      </c>
      <c r="D4782" s="16" t="n">
        <v>12946</v>
      </c>
      <c r="E4782" s="16" t="n">
        <v>22</v>
      </c>
      <c r="F4782" s="16" t="n">
        <v>166</v>
      </c>
      <c r="G4782" s="16" t="n">
        <v>1050</v>
      </c>
      <c r="H4782" s="16" t="n">
        <v>12</v>
      </c>
    </row>
    <row r="4783" customFormat="false" ht="15" hidden="false" customHeight="false" outlineLevel="0" collapsed="false">
      <c r="A4783" s="0" t="n">
        <v>3585</v>
      </c>
      <c r="B4783" s="15" t="n">
        <v>45992</v>
      </c>
      <c r="C4783" s="0" t="n">
        <v>2</v>
      </c>
      <c r="D4783" s="16" t="n">
        <v>13033</v>
      </c>
      <c r="E4783" s="16" t="n">
        <v>22</v>
      </c>
      <c r="F4783" s="16" t="n">
        <v>182</v>
      </c>
      <c r="G4783" s="16" t="n">
        <v>1169</v>
      </c>
      <c r="H4783" s="16" t="n">
        <v>13</v>
      </c>
    </row>
    <row r="4784" customFormat="false" ht="15" hidden="false" customHeight="false" outlineLevel="0" collapsed="false">
      <c r="A4784" s="0" t="n">
        <v>3585</v>
      </c>
      <c r="B4784" s="15" t="n">
        <v>46082</v>
      </c>
      <c r="C4784" s="0" t="n">
        <v>2</v>
      </c>
      <c r="D4784" s="16" t="n">
        <v>13064</v>
      </c>
      <c r="E4784" s="16" t="n">
        <v>28</v>
      </c>
      <c r="F4784" s="16" t="n">
        <v>191</v>
      </c>
      <c r="G4784" s="16" t="n">
        <v>641</v>
      </c>
      <c r="H4784" s="16" t="n">
        <v>14</v>
      </c>
    </row>
    <row r="4785" customFormat="false" ht="15" hidden="false" customHeight="false" outlineLevel="0" collapsed="false">
      <c r="A4785" s="0" t="n">
        <v>3585</v>
      </c>
      <c r="B4785" s="15" t="n">
        <v>46174</v>
      </c>
      <c r="C4785" s="0" t="n">
        <v>2</v>
      </c>
      <c r="D4785" s="16" t="n">
        <v>13102</v>
      </c>
      <c r="E4785" s="16" t="n">
        <v>33</v>
      </c>
      <c r="F4785" s="16" t="n">
        <v>207</v>
      </c>
      <c r="G4785" s="16" t="n">
        <v>818</v>
      </c>
      <c r="H4785" s="16" t="n">
        <v>18</v>
      </c>
    </row>
    <row r="4786" customFormat="false" ht="15" hidden="false" customHeight="false" outlineLevel="0" collapsed="false">
      <c r="A4786" s="0" t="n">
        <v>3586</v>
      </c>
      <c r="B4786" s="15" t="n">
        <v>45078</v>
      </c>
      <c r="C4786" s="0" t="n">
        <v>2</v>
      </c>
      <c r="D4786" s="16" t="n">
        <v>929</v>
      </c>
      <c r="E4786" s="16" t="n">
        <v>0</v>
      </c>
      <c r="F4786" s="16" t="n">
        <v>7</v>
      </c>
      <c r="G4786" s="16" t="n">
        <v>46</v>
      </c>
      <c r="H4786" s="16" t="n">
        <v>0</v>
      </c>
    </row>
    <row r="4787" customFormat="false" ht="15" hidden="false" customHeight="false" outlineLevel="0" collapsed="false">
      <c r="A4787" s="0" t="n">
        <v>3586</v>
      </c>
      <c r="B4787" s="15" t="n">
        <v>45170</v>
      </c>
      <c r="C4787" s="0" t="n">
        <v>2</v>
      </c>
      <c r="D4787" s="16" t="n">
        <v>926</v>
      </c>
      <c r="E4787" s="16" t="n">
        <v>0</v>
      </c>
      <c r="F4787" s="16" t="n">
        <v>8</v>
      </c>
      <c r="G4787" s="16" t="n">
        <v>50</v>
      </c>
      <c r="H4787" s="16" t="n">
        <v>0</v>
      </c>
    </row>
    <row r="4788" customFormat="false" ht="15" hidden="false" customHeight="false" outlineLevel="0" collapsed="false">
      <c r="A4788" s="0" t="n">
        <v>3586</v>
      </c>
      <c r="B4788" s="15" t="n">
        <v>45261</v>
      </c>
      <c r="C4788" s="0" t="n">
        <v>2</v>
      </c>
      <c r="D4788" s="16" t="n">
        <v>934</v>
      </c>
      <c r="E4788" s="16" t="n">
        <v>0</v>
      </c>
      <c r="F4788" s="16" t="n">
        <v>8</v>
      </c>
      <c r="G4788" s="16" t="n">
        <v>59</v>
      </c>
      <c r="H4788" s="16" t="n">
        <v>0</v>
      </c>
    </row>
    <row r="4789" customFormat="false" ht="15" hidden="false" customHeight="false" outlineLevel="0" collapsed="false">
      <c r="A4789" s="0" t="n">
        <v>3586</v>
      </c>
      <c r="B4789" s="15" t="n">
        <v>45352</v>
      </c>
      <c r="C4789" s="0" t="n">
        <v>2</v>
      </c>
      <c r="D4789" s="16" t="n">
        <v>941</v>
      </c>
      <c r="E4789" s="16" t="n">
        <v>0</v>
      </c>
      <c r="F4789" s="16" t="n">
        <v>8</v>
      </c>
      <c r="G4789" s="16" t="n">
        <v>31</v>
      </c>
      <c r="H4789" s="16" t="n">
        <v>0</v>
      </c>
    </row>
    <row r="4790" customFormat="false" ht="15" hidden="false" customHeight="false" outlineLevel="0" collapsed="false">
      <c r="A4790" s="0" t="n">
        <v>3586</v>
      </c>
      <c r="B4790" s="15" t="n">
        <v>45444</v>
      </c>
      <c r="C4790" s="0" t="n">
        <v>2</v>
      </c>
      <c r="D4790" s="16" t="n">
        <v>949</v>
      </c>
      <c r="E4790" s="16" t="n">
        <v>0</v>
      </c>
      <c r="F4790" s="16" t="n">
        <v>8</v>
      </c>
      <c r="G4790" s="16" t="n">
        <v>35</v>
      </c>
      <c r="H4790" s="16" t="n">
        <v>0</v>
      </c>
    </row>
    <row r="4791" customFormat="false" ht="15" hidden="false" customHeight="false" outlineLevel="0" collapsed="false">
      <c r="A4791" s="0" t="n">
        <v>3586</v>
      </c>
      <c r="B4791" s="15" t="n">
        <v>45536</v>
      </c>
      <c r="C4791" s="0" t="n">
        <v>2</v>
      </c>
      <c r="D4791" s="16" t="n">
        <v>954</v>
      </c>
      <c r="E4791" s="16" t="n">
        <v>1</v>
      </c>
      <c r="F4791" s="16" t="n">
        <v>7</v>
      </c>
      <c r="G4791" s="16" t="n">
        <v>47</v>
      </c>
      <c r="H4791" s="16" t="n">
        <v>0</v>
      </c>
    </row>
    <row r="4792" customFormat="false" ht="15" hidden="false" customHeight="false" outlineLevel="0" collapsed="false">
      <c r="A4792" s="0" t="n">
        <v>3586</v>
      </c>
      <c r="B4792" s="15" t="n">
        <v>45627</v>
      </c>
      <c r="C4792" s="0" t="n">
        <v>2</v>
      </c>
      <c r="D4792" s="16" t="n">
        <v>1090</v>
      </c>
      <c r="E4792" s="16" t="n">
        <v>1</v>
      </c>
      <c r="F4792" s="16" t="n">
        <v>6</v>
      </c>
      <c r="G4792" s="16" t="n">
        <v>55</v>
      </c>
      <c r="H4792" s="16" t="n">
        <v>0</v>
      </c>
    </row>
    <row r="4793" customFormat="false" ht="15" hidden="false" customHeight="false" outlineLevel="0" collapsed="false">
      <c r="A4793" s="0" t="n">
        <v>3586</v>
      </c>
      <c r="B4793" s="15" t="n">
        <v>45717</v>
      </c>
      <c r="C4793" s="0" t="n">
        <v>2</v>
      </c>
      <c r="D4793" s="16" t="n">
        <v>1074</v>
      </c>
      <c r="E4793" s="16" t="n">
        <v>1</v>
      </c>
      <c r="F4793" s="16" t="n">
        <v>5</v>
      </c>
      <c r="G4793" s="16" t="n">
        <v>20</v>
      </c>
      <c r="H4793" s="16" t="n">
        <v>0</v>
      </c>
    </row>
    <row r="4794" customFormat="false" ht="15" hidden="false" customHeight="false" outlineLevel="0" collapsed="false">
      <c r="A4794" s="0" t="n">
        <v>3586</v>
      </c>
      <c r="B4794" s="15" t="n">
        <v>45809</v>
      </c>
      <c r="C4794" s="0" t="n">
        <v>2</v>
      </c>
      <c r="D4794" s="16" t="n">
        <v>1086</v>
      </c>
      <c r="E4794" s="16" t="n">
        <v>1</v>
      </c>
      <c r="F4794" s="16" t="n">
        <v>5</v>
      </c>
      <c r="G4794" s="16" t="n">
        <v>28</v>
      </c>
      <c r="H4794" s="16" t="n">
        <v>0</v>
      </c>
    </row>
    <row r="4795" customFormat="false" ht="15" hidden="false" customHeight="false" outlineLevel="0" collapsed="false">
      <c r="A4795" s="0" t="n">
        <v>3586</v>
      </c>
      <c r="B4795" s="15" t="n">
        <v>45901</v>
      </c>
      <c r="C4795" s="0" t="n">
        <v>2</v>
      </c>
      <c r="D4795" s="16" t="n">
        <v>1090</v>
      </c>
      <c r="E4795" s="16" t="n">
        <v>1</v>
      </c>
      <c r="F4795" s="16" t="n">
        <v>6</v>
      </c>
      <c r="G4795" s="16" t="n">
        <v>34</v>
      </c>
      <c r="H4795" s="16" t="n">
        <v>0</v>
      </c>
    </row>
    <row r="4796" customFormat="false" ht="15" hidden="false" customHeight="false" outlineLevel="0" collapsed="false">
      <c r="A4796" s="0" t="n">
        <v>3586</v>
      </c>
      <c r="B4796" s="15" t="n">
        <v>45992</v>
      </c>
      <c r="C4796" s="0" t="n">
        <v>2</v>
      </c>
      <c r="D4796" s="16" t="n">
        <v>1105</v>
      </c>
      <c r="E4796" s="16" t="n">
        <v>1</v>
      </c>
      <c r="F4796" s="16" t="n">
        <v>6</v>
      </c>
      <c r="G4796" s="16" t="n">
        <v>45</v>
      </c>
      <c r="H4796" s="16" t="n">
        <v>0</v>
      </c>
    </row>
    <row r="4797" customFormat="false" ht="15" hidden="false" customHeight="false" outlineLevel="0" collapsed="false">
      <c r="A4797" s="0" t="n">
        <v>3586</v>
      </c>
      <c r="B4797" s="15" t="n">
        <v>46082</v>
      </c>
      <c r="C4797" s="0" t="n">
        <v>2</v>
      </c>
      <c r="D4797" s="16" t="n">
        <v>1101</v>
      </c>
      <c r="E4797" s="16" t="n">
        <v>1</v>
      </c>
      <c r="F4797" s="16" t="n">
        <v>6</v>
      </c>
      <c r="G4797" s="16" t="n">
        <v>29</v>
      </c>
      <c r="H4797" s="16" t="n">
        <v>0</v>
      </c>
    </row>
    <row r="4798" customFormat="false" ht="15" hidden="false" customHeight="false" outlineLevel="0" collapsed="false">
      <c r="A4798" s="0" t="n">
        <v>3586</v>
      </c>
      <c r="B4798" s="15" t="n">
        <v>46174</v>
      </c>
      <c r="C4798" s="0" t="n">
        <v>2</v>
      </c>
      <c r="D4798" s="16" t="n">
        <v>1098</v>
      </c>
      <c r="E4798" s="16" t="n">
        <v>1</v>
      </c>
      <c r="F4798" s="16" t="n">
        <v>7</v>
      </c>
      <c r="G4798" s="16" t="n">
        <v>33</v>
      </c>
      <c r="H4798" s="16" t="n">
        <v>0</v>
      </c>
    </row>
    <row r="4799" customFormat="false" ht="15" hidden="false" customHeight="false" outlineLevel="0" collapsed="false">
      <c r="A4799" s="0" t="n">
        <v>3588</v>
      </c>
      <c r="B4799" s="15" t="n">
        <v>45078</v>
      </c>
      <c r="C4799" s="0" t="n">
        <v>1</v>
      </c>
      <c r="D4799" s="16" t="n">
        <v>376</v>
      </c>
      <c r="E4799" s="16" t="n">
        <v>0</v>
      </c>
      <c r="F4799" s="16" t="n">
        <v>9</v>
      </c>
      <c r="G4799" s="16" t="n">
        <v>16</v>
      </c>
      <c r="H4799" s="16" t="n">
        <v>0</v>
      </c>
    </row>
    <row r="4800" customFormat="false" ht="15" hidden="false" customHeight="false" outlineLevel="0" collapsed="false">
      <c r="A4800" s="0" t="n">
        <v>3588</v>
      </c>
      <c r="B4800" s="15" t="n">
        <v>45170</v>
      </c>
      <c r="C4800" s="0" t="n">
        <v>1</v>
      </c>
      <c r="D4800" s="16" t="n">
        <v>379</v>
      </c>
      <c r="E4800" s="16" t="n">
        <v>0</v>
      </c>
      <c r="F4800" s="16" t="n">
        <v>9</v>
      </c>
      <c r="G4800" s="16" t="n">
        <v>18</v>
      </c>
      <c r="H4800" s="16" t="n">
        <v>0</v>
      </c>
    </row>
    <row r="4801" customFormat="false" ht="15" hidden="false" customHeight="false" outlineLevel="0" collapsed="false">
      <c r="A4801" s="0" t="n">
        <v>3588</v>
      </c>
      <c r="B4801" s="15" t="n">
        <v>45261</v>
      </c>
      <c r="C4801" s="0" t="n">
        <v>1</v>
      </c>
      <c r="D4801" s="16" t="n">
        <v>376</v>
      </c>
      <c r="E4801" s="16" t="n">
        <v>0</v>
      </c>
      <c r="F4801" s="16" t="n">
        <v>8</v>
      </c>
      <c r="G4801" s="16" t="n">
        <v>20</v>
      </c>
      <c r="H4801" s="16" t="n">
        <v>0</v>
      </c>
    </row>
    <row r="4802" customFormat="false" ht="15" hidden="false" customHeight="false" outlineLevel="0" collapsed="false">
      <c r="A4802" s="0" t="n">
        <v>3588</v>
      </c>
      <c r="B4802" s="15" t="n">
        <v>45352</v>
      </c>
      <c r="C4802" s="0" t="n">
        <v>1</v>
      </c>
      <c r="D4802" s="16" t="n">
        <v>376</v>
      </c>
      <c r="E4802" s="16" t="n">
        <v>0</v>
      </c>
      <c r="F4802" s="16" t="n">
        <v>8</v>
      </c>
      <c r="G4802" s="16" t="n">
        <v>12</v>
      </c>
      <c r="H4802" s="16" t="n">
        <v>0</v>
      </c>
    </row>
    <row r="4803" customFormat="false" ht="15" hidden="false" customHeight="false" outlineLevel="0" collapsed="false">
      <c r="A4803" s="0" t="n">
        <v>3588</v>
      </c>
      <c r="B4803" s="15" t="n">
        <v>45444</v>
      </c>
      <c r="C4803" s="0" t="n">
        <v>1</v>
      </c>
      <c r="D4803" s="16" t="n">
        <v>379</v>
      </c>
      <c r="E4803" s="16" t="n">
        <v>0</v>
      </c>
      <c r="F4803" s="16" t="n">
        <v>9</v>
      </c>
      <c r="G4803" s="16" t="n">
        <v>16</v>
      </c>
      <c r="H4803" s="16" t="n">
        <v>0</v>
      </c>
    </row>
    <row r="4804" customFormat="false" ht="15" hidden="false" customHeight="false" outlineLevel="0" collapsed="false">
      <c r="A4804" s="0" t="n">
        <v>3588</v>
      </c>
      <c r="B4804" s="15" t="n">
        <v>45536</v>
      </c>
      <c r="C4804" s="0" t="n">
        <v>1</v>
      </c>
      <c r="D4804" s="16" t="n">
        <v>397</v>
      </c>
      <c r="E4804" s="16" t="n">
        <v>0</v>
      </c>
      <c r="F4804" s="16" t="n">
        <v>10</v>
      </c>
      <c r="G4804" s="16" t="n">
        <v>18</v>
      </c>
      <c r="H4804" s="16" t="n">
        <v>0</v>
      </c>
    </row>
    <row r="4805" customFormat="false" ht="15" hidden="false" customHeight="false" outlineLevel="0" collapsed="false">
      <c r="A4805" s="0" t="n">
        <v>3588</v>
      </c>
      <c r="B4805" s="15" t="n">
        <v>45627</v>
      </c>
      <c r="C4805" s="0" t="n">
        <v>1</v>
      </c>
      <c r="D4805" s="16" t="n">
        <v>400</v>
      </c>
      <c r="E4805" s="16" t="n">
        <v>0</v>
      </c>
      <c r="F4805" s="16" t="n">
        <v>11</v>
      </c>
      <c r="G4805" s="16" t="n">
        <v>16</v>
      </c>
      <c r="H4805" s="16" t="n">
        <v>0</v>
      </c>
    </row>
    <row r="4806" customFormat="false" ht="15" hidden="false" customHeight="false" outlineLevel="0" collapsed="false">
      <c r="A4806" s="0" t="n">
        <v>3588</v>
      </c>
      <c r="B4806" s="15" t="n">
        <v>45717</v>
      </c>
      <c r="C4806" s="0" t="n">
        <v>1</v>
      </c>
      <c r="D4806" s="16" t="n">
        <v>404</v>
      </c>
      <c r="E4806" s="16" t="n">
        <v>0</v>
      </c>
      <c r="F4806" s="16" t="n">
        <v>11</v>
      </c>
      <c r="G4806" s="16" t="n">
        <v>6</v>
      </c>
      <c r="H4806" s="16" t="n">
        <v>0</v>
      </c>
    </row>
    <row r="4807" customFormat="false" ht="15" hidden="false" customHeight="false" outlineLevel="0" collapsed="false">
      <c r="A4807" s="0" t="n">
        <v>3588</v>
      </c>
      <c r="B4807" s="15" t="n">
        <v>45809</v>
      </c>
      <c r="C4807" s="0" t="n">
        <v>1</v>
      </c>
      <c r="D4807" s="16" t="n">
        <v>401</v>
      </c>
      <c r="E4807" s="16" t="n">
        <v>0</v>
      </c>
      <c r="F4807" s="16" t="n">
        <v>10</v>
      </c>
      <c r="G4807" s="16" t="n">
        <v>8</v>
      </c>
      <c r="H4807" s="16" t="n">
        <v>0</v>
      </c>
    </row>
    <row r="4808" customFormat="false" ht="15" hidden="false" customHeight="false" outlineLevel="0" collapsed="false">
      <c r="A4808" s="0" t="n">
        <v>3588</v>
      </c>
      <c r="B4808" s="15" t="n">
        <v>45901</v>
      </c>
      <c r="C4808" s="0" t="n">
        <v>1</v>
      </c>
      <c r="D4808" s="16" t="n">
        <v>396</v>
      </c>
      <c r="E4808" s="16" t="n">
        <v>0</v>
      </c>
      <c r="F4808" s="16" t="n">
        <v>9</v>
      </c>
      <c r="G4808" s="16" t="n">
        <v>10</v>
      </c>
      <c r="H4808" s="16" t="n">
        <v>0</v>
      </c>
    </row>
    <row r="4809" customFormat="false" ht="15" hidden="false" customHeight="false" outlineLevel="0" collapsed="false">
      <c r="A4809" s="0" t="n">
        <v>3588</v>
      </c>
      <c r="B4809" s="15" t="n">
        <v>45992</v>
      </c>
      <c r="C4809" s="0" t="n">
        <v>1</v>
      </c>
      <c r="D4809" s="16" t="n">
        <v>395</v>
      </c>
      <c r="E4809" s="16" t="n">
        <v>0</v>
      </c>
      <c r="F4809" s="16" t="n">
        <v>9</v>
      </c>
      <c r="G4809" s="16" t="n">
        <v>12</v>
      </c>
      <c r="H4809" s="16" t="n">
        <v>0</v>
      </c>
    </row>
    <row r="4810" customFormat="false" ht="15" hidden="false" customHeight="false" outlineLevel="0" collapsed="false">
      <c r="A4810" s="0" t="n">
        <v>3588</v>
      </c>
      <c r="B4810" s="15" t="n">
        <v>46082</v>
      </c>
      <c r="C4810" s="0" t="n">
        <v>1</v>
      </c>
      <c r="D4810" s="16" t="n">
        <v>403</v>
      </c>
      <c r="E4810" s="16" t="n">
        <v>0</v>
      </c>
      <c r="F4810" s="16" t="n">
        <v>8</v>
      </c>
      <c r="G4810" s="16" t="n">
        <v>9</v>
      </c>
      <c r="H4810" s="16" t="n">
        <v>0</v>
      </c>
    </row>
    <row r="4811" customFormat="false" ht="15" hidden="false" customHeight="false" outlineLevel="0" collapsed="false">
      <c r="A4811" s="0" t="n">
        <v>3588</v>
      </c>
      <c r="B4811" s="15" t="n">
        <v>46174</v>
      </c>
      <c r="C4811" s="0" t="n">
        <v>1</v>
      </c>
      <c r="D4811" s="16" t="n">
        <v>401</v>
      </c>
      <c r="E4811" s="16" t="n">
        <v>0</v>
      </c>
      <c r="F4811" s="16" t="n">
        <v>11</v>
      </c>
      <c r="G4811" s="16" t="n">
        <v>14</v>
      </c>
      <c r="H4811" s="16" t="n">
        <v>0</v>
      </c>
    </row>
    <row r="4812" customFormat="false" ht="15" hidden="false" customHeight="false" outlineLevel="0" collapsed="false">
      <c r="A4812" s="0" t="n">
        <v>3589</v>
      </c>
      <c r="B4812" s="15" t="n">
        <v>45078</v>
      </c>
      <c r="C4812" s="0" t="n">
        <v>1</v>
      </c>
      <c r="D4812" s="16" t="n">
        <v>630</v>
      </c>
      <c r="E4812" s="16" t="n">
        <v>0</v>
      </c>
      <c r="F4812" s="16" t="n">
        <v>9</v>
      </c>
      <c r="G4812" s="16" t="n">
        <v>22</v>
      </c>
      <c r="H4812" s="16" t="n">
        <v>0</v>
      </c>
    </row>
    <row r="4813" customFormat="false" ht="15" hidden="false" customHeight="false" outlineLevel="0" collapsed="false">
      <c r="A4813" s="0" t="n">
        <v>3589</v>
      </c>
      <c r="B4813" s="15" t="n">
        <v>45170</v>
      </c>
      <c r="C4813" s="0" t="n">
        <v>1</v>
      </c>
      <c r="D4813" s="16" t="n">
        <v>632</v>
      </c>
      <c r="E4813" s="16" t="n">
        <v>0</v>
      </c>
      <c r="F4813" s="16" t="n">
        <v>8</v>
      </c>
      <c r="G4813" s="16" t="n">
        <v>27</v>
      </c>
      <c r="H4813" s="16" t="n">
        <v>0</v>
      </c>
    </row>
    <row r="4814" customFormat="false" ht="15" hidden="false" customHeight="false" outlineLevel="0" collapsed="false">
      <c r="A4814" s="0" t="n">
        <v>3589</v>
      </c>
      <c r="B4814" s="15" t="n">
        <v>45261</v>
      </c>
      <c r="C4814" s="0" t="n">
        <v>1</v>
      </c>
      <c r="D4814" s="16" t="n">
        <v>642</v>
      </c>
      <c r="E4814" s="16" t="n">
        <v>0</v>
      </c>
      <c r="F4814" s="16" t="n">
        <v>9</v>
      </c>
      <c r="G4814" s="16" t="n">
        <v>33</v>
      </c>
      <c r="H4814" s="16" t="n">
        <v>0</v>
      </c>
    </row>
    <row r="4815" customFormat="false" ht="15" hidden="false" customHeight="false" outlineLevel="0" collapsed="false">
      <c r="A4815" s="0" t="n">
        <v>3589</v>
      </c>
      <c r="B4815" s="15" t="n">
        <v>45352</v>
      </c>
      <c r="C4815" s="0" t="n">
        <v>1</v>
      </c>
      <c r="D4815" s="16" t="n">
        <v>643</v>
      </c>
      <c r="E4815" s="16" t="n">
        <v>0</v>
      </c>
      <c r="F4815" s="16" t="n">
        <v>7</v>
      </c>
      <c r="G4815" s="16" t="n">
        <v>16</v>
      </c>
      <c r="H4815" s="16" t="n">
        <v>0</v>
      </c>
    </row>
    <row r="4816" customFormat="false" ht="15" hidden="false" customHeight="false" outlineLevel="0" collapsed="false">
      <c r="A4816" s="0" t="n">
        <v>3589</v>
      </c>
      <c r="B4816" s="15" t="n">
        <v>45444</v>
      </c>
      <c r="C4816" s="0" t="n">
        <v>1</v>
      </c>
      <c r="D4816" s="16" t="n">
        <v>651</v>
      </c>
      <c r="E4816" s="16" t="n">
        <v>1</v>
      </c>
      <c r="F4816" s="16" t="n">
        <v>6</v>
      </c>
      <c r="G4816" s="16" t="n">
        <v>29</v>
      </c>
      <c r="H4816" s="16" t="n">
        <v>1</v>
      </c>
    </row>
    <row r="4817" customFormat="false" ht="15" hidden="false" customHeight="false" outlineLevel="0" collapsed="false">
      <c r="A4817" s="0" t="n">
        <v>3589</v>
      </c>
      <c r="B4817" s="15" t="n">
        <v>45536</v>
      </c>
      <c r="C4817" s="0" t="n">
        <v>1</v>
      </c>
      <c r="D4817" s="16" t="n">
        <v>662</v>
      </c>
      <c r="E4817" s="16" t="n">
        <v>1</v>
      </c>
      <c r="F4817" s="16" t="n">
        <v>6</v>
      </c>
      <c r="G4817" s="16" t="n">
        <v>48</v>
      </c>
      <c r="H4817" s="16" t="n">
        <v>1</v>
      </c>
    </row>
    <row r="4818" customFormat="false" ht="15" hidden="false" customHeight="false" outlineLevel="0" collapsed="false">
      <c r="A4818" s="0" t="n">
        <v>3589</v>
      </c>
      <c r="B4818" s="15" t="n">
        <v>45627</v>
      </c>
      <c r="C4818" s="0" t="n">
        <v>1</v>
      </c>
      <c r="D4818" s="16" t="n">
        <v>687</v>
      </c>
      <c r="E4818" s="16" t="n">
        <v>1</v>
      </c>
      <c r="F4818" s="16" t="n">
        <v>5</v>
      </c>
      <c r="G4818" s="16" t="n">
        <v>59</v>
      </c>
      <c r="H4818" s="16" t="n">
        <v>1</v>
      </c>
    </row>
    <row r="4819" customFormat="false" ht="15" hidden="false" customHeight="false" outlineLevel="0" collapsed="false">
      <c r="A4819" s="0" t="n">
        <v>3589</v>
      </c>
      <c r="B4819" s="15" t="n">
        <v>45717</v>
      </c>
      <c r="C4819" s="0" t="n">
        <v>1</v>
      </c>
      <c r="D4819" s="16" t="n">
        <v>694</v>
      </c>
      <c r="E4819" s="16" t="n">
        <v>1</v>
      </c>
      <c r="F4819" s="16" t="n">
        <v>5</v>
      </c>
      <c r="G4819" s="16" t="n">
        <v>26</v>
      </c>
      <c r="H4819" s="16" t="n">
        <v>0</v>
      </c>
    </row>
    <row r="4820" customFormat="false" ht="15" hidden="false" customHeight="false" outlineLevel="0" collapsed="false">
      <c r="A4820" s="0" t="n">
        <v>3589</v>
      </c>
      <c r="B4820" s="15" t="n">
        <v>45809</v>
      </c>
      <c r="C4820" s="0" t="n">
        <v>1</v>
      </c>
      <c r="D4820" s="16" t="n">
        <v>693</v>
      </c>
      <c r="E4820" s="16" t="n">
        <v>2</v>
      </c>
      <c r="F4820" s="16" t="n">
        <v>6</v>
      </c>
      <c r="G4820" s="16" t="n">
        <v>35</v>
      </c>
      <c r="H4820" s="16" t="n">
        <v>1</v>
      </c>
    </row>
    <row r="4821" customFormat="false" ht="15" hidden="false" customHeight="false" outlineLevel="0" collapsed="false">
      <c r="A4821" s="0" t="n">
        <v>3589</v>
      </c>
      <c r="B4821" s="15" t="n">
        <v>45901</v>
      </c>
      <c r="C4821" s="0" t="n">
        <v>1</v>
      </c>
      <c r="D4821" s="16" t="n">
        <v>688</v>
      </c>
      <c r="E4821" s="16" t="n">
        <v>2</v>
      </c>
      <c r="F4821" s="16" t="n">
        <v>6</v>
      </c>
      <c r="G4821" s="16" t="n">
        <v>46</v>
      </c>
      <c r="H4821" s="16" t="n">
        <v>1</v>
      </c>
    </row>
    <row r="4822" customFormat="false" ht="15" hidden="false" customHeight="false" outlineLevel="0" collapsed="false">
      <c r="A4822" s="0" t="n">
        <v>3589</v>
      </c>
      <c r="B4822" s="15" t="n">
        <v>45992</v>
      </c>
      <c r="C4822" s="0" t="n">
        <v>1</v>
      </c>
      <c r="D4822" s="16" t="n">
        <v>688</v>
      </c>
      <c r="E4822" s="16" t="n">
        <v>2</v>
      </c>
      <c r="F4822" s="16" t="n">
        <v>6</v>
      </c>
      <c r="G4822" s="16" t="n">
        <v>45</v>
      </c>
      <c r="H4822" s="16" t="n">
        <v>1</v>
      </c>
    </row>
    <row r="4823" customFormat="false" ht="15" hidden="false" customHeight="false" outlineLevel="0" collapsed="false">
      <c r="A4823" s="0" t="n">
        <v>3589</v>
      </c>
      <c r="B4823" s="15" t="n">
        <v>46082</v>
      </c>
      <c r="C4823" s="0" t="n">
        <v>1</v>
      </c>
      <c r="D4823" s="16" t="n">
        <v>682</v>
      </c>
      <c r="E4823" s="16" t="n">
        <v>2</v>
      </c>
      <c r="F4823" s="16" t="n">
        <v>6</v>
      </c>
      <c r="G4823" s="16" t="n">
        <v>22</v>
      </c>
      <c r="H4823" s="16" t="n">
        <v>1</v>
      </c>
    </row>
    <row r="4824" customFormat="false" ht="15" hidden="false" customHeight="false" outlineLevel="0" collapsed="false">
      <c r="A4824" s="0" t="n">
        <v>3589</v>
      </c>
      <c r="B4824" s="15" t="n">
        <v>46174</v>
      </c>
      <c r="C4824" s="0" t="n">
        <v>1</v>
      </c>
      <c r="D4824" s="16" t="n">
        <v>687</v>
      </c>
      <c r="E4824" s="16" t="n">
        <v>2</v>
      </c>
      <c r="F4824" s="16" t="n">
        <v>6</v>
      </c>
      <c r="G4824" s="16" t="n">
        <v>23</v>
      </c>
      <c r="H4824" s="16" t="n">
        <v>1</v>
      </c>
    </row>
    <row r="4825" customFormat="false" ht="15" hidden="false" customHeight="false" outlineLevel="0" collapsed="false">
      <c r="A4825" s="0" t="n">
        <v>3594</v>
      </c>
      <c r="B4825" s="15" t="n">
        <v>45078</v>
      </c>
      <c r="C4825" s="0" t="n">
        <v>1</v>
      </c>
      <c r="D4825" s="16" t="n">
        <v>781</v>
      </c>
      <c r="E4825" s="16" t="n">
        <v>0</v>
      </c>
      <c r="F4825" s="16" t="n">
        <v>9</v>
      </c>
      <c r="G4825" s="16" t="n">
        <v>25</v>
      </c>
      <c r="H4825" s="16" t="n">
        <v>0</v>
      </c>
    </row>
    <row r="4826" customFormat="false" ht="15" hidden="false" customHeight="false" outlineLevel="0" collapsed="false">
      <c r="A4826" s="0" t="n">
        <v>3594</v>
      </c>
      <c r="B4826" s="15" t="n">
        <v>45170</v>
      </c>
      <c r="C4826" s="0" t="n">
        <v>1</v>
      </c>
      <c r="D4826" s="16" t="n">
        <v>775</v>
      </c>
      <c r="E4826" s="16" t="n">
        <v>0</v>
      </c>
      <c r="F4826" s="16" t="n">
        <v>10</v>
      </c>
      <c r="G4826" s="16" t="n">
        <v>36</v>
      </c>
      <c r="H4826" s="16" t="n">
        <v>0</v>
      </c>
    </row>
    <row r="4827" customFormat="false" ht="15" hidden="false" customHeight="false" outlineLevel="0" collapsed="false">
      <c r="A4827" s="0" t="n">
        <v>3594</v>
      </c>
      <c r="B4827" s="15" t="n">
        <v>45261</v>
      </c>
      <c r="C4827" s="0" t="n">
        <v>1</v>
      </c>
      <c r="D4827" s="16" t="n">
        <v>785</v>
      </c>
      <c r="E4827" s="16" t="n">
        <v>0</v>
      </c>
      <c r="F4827" s="16" t="n">
        <v>10</v>
      </c>
      <c r="G4827" s="16" t="n">
        <v>37</v>
      </c>
      <c r="H4827" s="16" t="n">
        <v>0</v>
      </c>
    </row>
    <row r="4828" customFormat="false" ht="15" hidden="false" customHeight="false" outlineLevel="0" collapsed="false">
      <c r="A4828" s="0" t="n">
        <v>3594</v>
      </c>
      <c r="B4828" s="15" t="n">
        <v>45352</v>
      </c>
      <c r="C4828" s="0" t="n">
        <v>1</v>
      </c>
      <c r="D4828" s="16" t="n">
        <v>804</v>
      </c>
      <c r="E4828" s="16" t="n">
        <v>0</v>
      </c>
      <c r="F4828" s="16" t="n">
        <v>10</v>
      </c>
      <c r="G4828" s="16" t="n">
        <v>19</v>
      </c>
      <c r="H4828" s="16" t="n">
        <v>0</v>
      </c>
    </row>
    <row r="4829" customFormat="false" ht="15" hidden="false" customHeight="false" outlineLevel="0" collapsed="false">
      <c r="A4829" s="0" t="n">
        <v>3594</v>
      </c>
      <c r="B4829" s="15" t="n">
        <v>45444</v>
      </c>
      <c r="C4829" s="0" t="n">
        <v>1</v>
      </c>
      <c r="D4829" s="16" t="n">
        <v>804</v>
      </c>
      <c r="E4829" s="16" t="n">
        <v>0</v>
      </c>
      <c r="F4829" s="16" t="n">
        <v>9</v>
      </c>
      <c r="G4829" s="16" t="n">
        <v>26</v>
      </c>
      <c r="H4829" s="16" t="n">
        <v>0</v>
      </c>
    </row>
    <row r="4830" customFormat="false" ht="15" hidden="false" customHeight="false" outlineLevel="0" collapsed="false">
      <c r="A4830" s="0" t="n">
        <v>3594</v>
      </c>
      <c r="B4830" s="15" t="n">
        <v>45536</v>
      </c>
      <c r="C4830" s="0" t="n">
        <v>1</v>
      </c>
      <c r="D4830" s="16" t="n">
        <v>796</v>
      </c>
      <c r="E4830" s="16" t="n">
        <v>0</v>
      </c>
      <c r="F4830" s="16" t="n">
        <v>9</v>
      </c>
      <c r="G4830" s="16" t="n">
        <v>31</v>
      </c>
      <c r="H4830" s="16" t="n">
        <v>0</v>
      </c>
    </row>
    <row r="4831" customFormat="false" ht="15" hidden="false" customHeight="false" outlineLevel="0" collapsed="false">
      <c r="A4831" s="0" t="n">
        <v>3594</v>
      </c>
      <c r="B4831" s="15" t="n">
        <v>45627</v>
      </c>
      <c r="C4831" s="0" t="n">
        <v>1</v>
      </c>
      <c r="D4831" s="16" t="n">
        <v>796</v>
      </c>
      <c r="E4831" s="16" t="n">
        <v>0</v>
      </c>
      <c r="F4831" s="16" t="n">
        <v>8</v>
      </c>
      <c r="G4831" s="16" t="n">
        <v>35</v>
      </c>
      <c r="H4831" s="16" t="n">
        <v>0</v>
      </c>
    </row>
    <row r="4832" customFormat="false" ht="15" hidden="false" customHeight="false" outlineLevel="0" collapsed="false">
      <c r="A4832" s="0" t="n">
        <v>3594</v>
      </c>
      <c r="B4832" s="15" t="n">
        <v>45717</v>
      </c>
      <c r="C4832" s="0" t="n">
        <v>1</v>
      </c>
      <c r="D4832" s="16" t="n">
        <v>800</v>
      </c>
      <c r="E4832" s="16" t="n">
        <v>0</v>
      </c>
      <c r="F4832" s="16" t="n">
        <v>7</v>
      </c>
      <c r="G4832" s="16" t="n">
        <v>19</v>
      </c>
      <c r="H4832" s="16" t="n">
        <v>0</v>
      </c>
    </row>
    <row r="4833" customFormat="false" ht="15" hidden="false" customHeight="false" outlineLevel="0" collapsed="false">
      <c r="A4833" s="0" t="n">
        <v>3594</v>
      </c>
      <c r="B4833" s="15" t="n">
        <v>45809</v>
      </c>
      <c r="C4833" s="0" t="n">
        <v>1</v>
      </c>
      <c r="D4833" s="16" t="n">
        <v>808</v>
      </c>
      <c r="E4833" s="16" t="n">
        <v>0</v>
      </c>
      <c r="F4833" s="16" t="n">
        <v>5</v>
      </c>
      <c r="G4833" s="16" t="n">
        <v>26</v>
      </c>
      <c r="H4833" s="16" t="n">
        <v>0</v>
      </c>
    </row>
    <row r="4834" customFormat="false" ht="15" hidden="false" customHeight="false" outlineLevel="0" collapsed="false">
      <c r="A4834" s="0" t="n">
        <v>3594</v>
      </c>
      <c r="B4834" s="15" t="n">
        <v>45901</v>
      </c>
      <c r="C4834" s="0" t="n">
        <v>1</v>
      </c>
      <c r="D4834" s="16" t="n">
        <v>793</v>
      </c>
      <c r="E4834" s="16" t="n">
        <v>0</v>
      </c>
      <c r="F4834" s="16" t="n">
        <v>5</v>
      </c>
      <c r="G4834" s="16" t="n">
        <v>30</v>
      </c>
      <c r="H4834" s="16" t="n">
        <v>0</v>
      </c>
    </row>
    <row r="4835" customFormat="false" ht="15" hidden="false" customHeight="false" outlineLevel="0" collapsed="false">
      <c r="A4835" s="0" t="n">
        <v>3594</v>
      </c>
      <c r="B4835" s="15" t="n">
        <v>45992</v>
      </c>
      <c r="C4835" s="0" t="n">
        <v>1</v>
      </c>
      <c r="D4835" s="16" t="n">
        <v>816</v>
      </c>
      <c r="E4835" s="16" t="n">
        <v>0</v>
      </c>
      <c r="F4835" s="16" t="n">
        <v>5</v>
      </c>
      <c r="G4835" s="16" t="n">
        <v>35</v>
      </c>
      <c r="H4835" s="16" t="n">
        <v>0</v>
      </c>
    </row>
    <row r="4836" customFormat="false" ht="15" hidden="false" customHeight="false" outlineLevel="0" collapsed="false">
      <c r="A4836" s="0" t="n">
        <v>3594</v>
      </c>
      <c r="B4836" s="15" t="n">
        <v>46082</v>
      </c>
      <c r="C4836" s="0" t="n">
        <v>1</v>
      </c>
      <c r="D4836" s="16" t="n">
        <v>805</v>
      </c>
      <c r="E4836" s="16" t="n">
        <v>0</v>
      </c>
      <c r="F4836" s="16" t="n">
        <v>6</v>
      </c>
      <c r="G4836" s="16" t="n">
        <v>16</v>
      </c>
      <c r="H4836" s="16" t="n">
        <v>0</v>
      </c>
    </row>
    <row r="4837" customFormat="false" ht="15" hidden="false" customHeight="false" outlineLevel="0" collapsed="false">
      <c r="A4837" s="0" t="n">
        <v>3594</v>
      </c>
      <c r="B4837" s="15" t="n">
        <v>46174</v>
      </c>
      <c r="C4837" s="0" t="n">
        <v>1</v>
      </c>
      <c r="D4837" s="16" t="n">
        <v>804</v>
      </c>
      <c r="E4837" s="16" t="n">
        <v>0</v>
      </c>
      <c r="F4837" s="16" t="n">
        <v>5</v>
      </c>
      <c r="G4837" s="16" t="n">
        <v>19</v>
      </c>
      <c r="H4837" s="16" t="n">
        <v>0</v>
      </c>
    </row>
    <row r="4838" customFormat="false" ht="15" hidden="false" customHeight="false" outlineLevel="0" collapsed="false">
      <c r="A4838" s="0" t="n">
        <v>3595</v>
      </c>
      <c r="B4838" s="15" t="n">
        <v>45078</v>
      </c>
      <c r="C4838" s="0" t="n">
        <v>1</v>
      </c>
      <c r="D4838" s="16" t="n">
        <v>694</v>
      </c>
      <c r="E4838" s="16" t="n">
        <v>1</v>
      </c>
      <c r="F4838" s="16" t="n">
        <v>20</v>
      </c>
      <c r="G4838" s="16" t="n">
        <v>20</v>
      </c>
      <c r="H4838" s="16" t="n">
        <v>0</v>
      </c>
    </row>
    <row r="4839" customFormat="false" ht="15" hidden="false" customHeight="false" outlineLevel="0" collapsed="false">
      <c r="A4839" s="0" t="n">
        <v>3595</v>
      </c>
      <c r="B4839" s="15" t="n">
        <v>45170</v>
      </c>
      <c r="C4839" s="0" t="n">
        <v>1</v>
      </c>
      <c r="D4839" s="16" t="n">
        <v>697</v>
      </c>
      <c r="E4839" s="16" t="n">
        <v>1</v>
      </c>
      <c r="F4839" s="16" t="n">
        <v>20</v>
      </c>
      <c r="G4839" s="16" t="n">
        <v>23</v>
      </c>
      <c r="H4839" s="16" t="n">
        <v>0</v>
      </c>
    </row>
    <row r="4840" customFormat="false" ht="15" hidden="false" customHeight="false" outlineLevel="0" collapsed="false">
      <c r="A4840" s="0" t="n">
        <v>3595</v>
      </c>
      <c r="B4840" s="15" t="n">
        <v>45261</v>
      </c>
      <c r="C4840" s="0" t="n">
        <v>1</v>
      </c>
      <c r="D4840" s="16" t="n">
        <v>704</v>
      </c>
      <c r="E4840" s="16" t="n">
        <v>1</v>
      </c>
      <c r="F4840" s="16" t="n">
        <v>20</v>
      </c>
      <c r="G4840" s="16" t="n">
        <v>25</v>
      </c>
      <c r="H4840" s="16" t="n">
        <v>0</v>
      </c>
    </row>
    <row r="4841" customFormat="false" ht="15" hidden="false" customHeight="false" outlineLevel="0" collapsed="false">
      <c r="A4841" s="0" t="n">
        <v>3595</v>
      </c>
      <c r="B4841" s="15" t="n">
        <v>45352</v>
      </c>
      <c r="C4841" s="0" t="n">
        <v>1</v>
      </c>
      <c r="D4841" s="16" t="n">
        <v>716</v>
      </c>
      <c r="E4841" s="16" t="n">
        <v>1</v>
      </c>
      <c r="F4841" s="16" t="n">
        <v>19</v>
      </c>
      <c r="G4841" s="16" t="n">
        <v>13</v>
      </c>
      <c r="H4841" s="16" t="n">
        <v>0</v>
      </c>
    </row>
    <row r="4842" customFormat="false" ht="15" hidden="false" customHeight="false" outlineLevel="0" collapsed="false">
      <c r="A4842" s="0" t="n">
        <v>3595</v>
      </c>
      <c r="B4842" s="15" t="n">
        <v>45444</v>
      </c>
      <c r="C4842" s="0" t="n">
        <v>1</v>
      </c>
      <c r="D4842" s="16" t="n">
        <v>727</v>
      </c>
      <c r="E4842" s="16" t="n">
        <v>1</v>
      </c>
      <c r="F4842" s="16" t="n">
        <v>17</v>
      </c>
      <c r="G4842" s="16" t="n">
        <v>18</v>
      </c>
      <c r="H4842" s="16" t="n">
        <v>0</v>
      </c>
    </row>
    <row r="4843" customFormat="false" ht="15" hidden="false" customHeight="false" outlineLevel="0" collapsed="false">
      <c r="A4843" s="0" t="n">
        <v>3595</v>
      </c>
      <c r="B4843" s="15" t="n">
        <v>45536</v>
      </c>
      <c r="C4843" s="0" t="n">
        <v>1</v>
      </c>
      <c r="D4843" s="16" t="n">
        <v>722</v>
      </c>
      <c r="E4843" s="16" t="n">
        <v>1</v>
      </c>
      <c r="F4843" s="16" t="n">
        <v>17</v>
      </c>
      <c r="G4843" s="16" t="n">
        <v>19</v>
      </c>
      <c r="H4843" s="16" t="n">
        <v>0</v>
      </c>
    </row>
    <row r="4844" customFormat="false" ht="15" hidden="false" customHeight="false" outlineLevel="0" collapsed="false">
      <c r="A4844" s="0" t="n">
        <v>3595</v>
      </c>
      <c r="B4844" s="15" t="n">
        <v>45627</v>
      </c>
      <c r="C4844" s="0" t="n">
        <v>1</v>
      </c>
      <c r="D4844" s="16" t="n">
        <v>737</v>
      </c>
      <c r="E4844" s="16" t="n">
        <v>1</v>
      </c>
      <c r="F4844" s="16" t="n">
        <v>19</v>
      </c>
      <c r="G4844" s="16" t="n">
        <v>25</v>
      </c>
      <c r="H4844" s="16" t="n">
        <v>0</v>
      </c>
    </row>
    <row r="4845" customFormat="false" ht="15" hidden="false" customHeight="false" outlineLevel="0" collapsed="false">
      <c r="A4845" s="0" t="n">
        <v>3595</v>
      </c>
      <c r="B4845" s="15" t="n">
        <v>45717</v>
      </c>
      <c r="C4845" s="0" t="n">
        <v>1</v>
      </c>
      <c r="D4845" s="16" t="n">
        <v>725</v>
      </c>
      <c r="E4845" s="16" t="n">
        <v>1</v>
      </c>
      <c r="F4845" s="16" t="n">
        <v>17</v>
      </c>
      <c r="G4845" s="16" t="n">
        <v>15</v>
      </c>
      <c r="H4845" s="16" t="n">
        <v>0</v>
      </c>
    </row>
    <row r="4846" customFormat="false" ht="15" hidden="false" customHeight="false" outlineLevel="0" collapsed="false">
      <c r="A4846" s="0" t="n">
        <v>3595</v>
      </c>
      <c r="B4846" s="15" t="n">
        <v>45809</v>
      </c>
      <c r="C4846" s="0" t="n">
        <v>1</v>
      </c>
      <c r="D4846" s="16" t="n">
        <v>738</v>
      </c>
      <c r="E4846" s="16" t="n">
        <v>1</v>
      </c>
      <c r="F4846" s="16" t="n">
        <v>14</v>
      </c>
      <c r="G4846" s="16" t="n">
        <v>23</v>
      </c>
      <c r="H4846" s="16" t="n">
        <v>0</v>
      </c>
    </row>
    <row r="4847" customFormat="false" ht="15" hidden="false" customHeight="false" outlineLevel="0" collapsed="false">
      <c r="A4847" s="0" t="n">
        <v>3595</v>
      </c>
      <c r="B4847" s="15" t="n">
        <v>45901</v>
      </c>
      <c r="C4847" s="0" t="n">
        <v>1</v>
      </c>
      <c r="D4847" s="16" t="n">
        <v>741</v>
      </c>
      <c r="E4847" s="16" t="n">
        <v>1</v>
      </c>
      <c r="F4847" s="16" t="n">
        <v>13</v>
      </c>
      <c r="G4847" s="16" t="n">
        <v>26</v>
      </c>
      <c r="H4847" s="16" t="n">
        <v>0</v>
      </c>
    </row>
    <row r="4848" customFormat="false" ht="15" hidden="false" customHeight="false" outlineLevel="0" collapsed="false">
      <c r="A4848" s="0" t="n">
        <v>3595</v>
      </c>
      <c r="B4848" s="15" t="n">
        <v>45992</v>
      </c>
      <c r="C4848" s="0" t="n">
        <v>1</v>
      </c>
      <c r="D4848" s="16" t="n">
        <v>736</v>
      </c>
      <c r="E4848" s="16" t="n">
        <v>1</v>
      </c>
      <c r="F4848" s="16" t="n">
        <v>13</v>
      </c>
      <c r="G4848" s="16" t="n">
        <v>27</v>
      </c>
      <c r="H4848" s="16" t="n">
        <v>0</v>
      </c>
    </row>
    <row r="4849" customFormat="false" ht="15" hidden="false" customHeight="false" outlineLevel="0" collapsed="false">
      <c r="A4849" s="0" t="n">
        <v>3595</v>
      </c>
      <c r="B4849" s="15" t="n">
        <v>46082</v>
      </c>
      <c r="C4849" s="0" t="n">
        <v>1</v>
      </c>
      <c r="D4849" s="16" t="n">
        <v>749</v>
      </c>
      <c r="E4849" s="16" t="n">
        <v>1</v>
      </c>
      <c r="F4849" s="16" t="n">
        <v>12</v>
      </c>
      <c r="G4849" s="16" t="n">
        <v>14</v>
      </c>
      <c r="H4849" s="16" t="n">
        <v>0</v>
      </c>
    </row>
    <row r="4850" customFormat="false" ht="15" hidden="false" customHeight="false" outlineLevel="0" collapsed="false">
      <c r="A4850" s="0" t="n">
        <v>3595</v>
      </c>
      <c r="B4850" s="15" t="n">
        <v>46174</v>
      </c>
      <c r="C4850" s="0" t="n">
        <v>1</v>
      </c>
      <c r="D4850" s="16" t="n">
        <v>755</v>
      </c>
      <c r="E4850" s="16" t="n">
        <v>1</v>
      </c>
      <c r="F4850" s="16" t="n">
        <v>12</v>
      </c>
      <c r="G4850" s="16" t="n">
        <v>19</v>
      </c>
      <c r="H4850" s="16" t="n">
        <v>0</v>
      </c>
    </row>
    <row r="4851" customFormat="false" ht="15" hidden="false" customHeight="false" outlineLevel="0" collapsed="false">
      <c r="A4851" s="0" t="n">
        <v>3597</v>
      </c>
      <c r="B4851" s="15" t="n">
        <v>45078</v>
      </c>
      <c r="C4851" s="0" t="n">
        <v>2</v>
      </c>
      <c r="D4851" s="16" t="n">
        <v>1037</v>
      </c>
      <c r="E4851" s="16" t="n">
        <v>0</v>
      </c>
      <c r="F4851" s="16" t="n">
        <v>7</v>
      </c>
      <c r="G4851" s="16" t="n">
        <v>45</v>
      </c>
      <c r="H4851" s="16" t="n">
        <v>0</v>
      </c>
    </row>
    <row r="4852" customFormat="false" ht="15" hidden="false" customHeight="false" outlineLevel="0" collapsed="false">
      <c r="A4852" s="0" t="n">
        <v>3597</v>
      </c>
      <c r="B4852" s="15" t="n">
        <v>45170</v>
      </c>
      <c r="C4852" s="0" t="n">
        <v>2</v>
      </c>
      <c r="D4852" s="16" t="n">
        <v>1032</v>
      </c>
      <c r="E4852" s="16" t="n">
        <v>0</v>
      </c>
      <c r="F4852" s="16" t="n">
        <v>7</v>
      </c>
      <c r="G4852" s="16" t="n">
        <v>51</v>
      </c>
      <c r="H4852" s="16" t="n">
        <v>0</v>
      </c>
    </row>
    <row r="4853" customFormat="false" ht="15" hidden="false" customHeight="false" outlineLevel="0" collapsed="false">
      <c r="A4853" s="0" t="n">
        <v>3597</v>
      </c>
      <c r="B4853" s="15" t="n">
        <v>45261</v>
      </c>
      <c r="C4853" s="0" t="n">
        <v>2</v>
      </c>
      <c r="D4853" s="16" t="n">
        <v>1039</v>
      </c>
      <c r="E4853" s="16" t="n">
        <v>0</v>
      </c>
      <c r="F4853" s="16" t="n">
        <v>7</v>
      </c>
      <c r="G4853" s="16" t="n">
        <v>59</v>
      </c>
      <c r="H4853" s="16" t="n">
        <v>0</v>
      </c>
    </row>
    <row r="4854" customFormat="false" ht="15" hidden="false" customHeight="false" outlineLevel="0" collapsed="false">
      <c r="A4854" s="0" t="n">
        <v>3597</v>
      </c>
      <c r="B4854" s="15" t="n">
        <v>45352</v>
      </c>
      <c r="C4854" s="0" t="n">
        <v>2</v>
      </c>
      <c r="D4854" s="16" t="n">
        <v>1067</v>
      </c>
      <c r="E4854" s="16" t="n">
        <v>0</v>
      </c>
      <c r="F4854" s="16" t="n">
        <v>7</v>
      </c>
      <c r="G4854" s="16" t="n">
        <v>34</v>
      </c>
      <c r="H4854" s="16" t="n">
        <v>0</v>
      </c>
    </row>
    <row r="4855" customFormat="false" ht="15" hidden="false" customHeight="false" outlineLevel="0" collapsed="false">
      <c r="A4855" s="0" t="n">
        <v>3597</v>
      </c>
      <c r="B4855" s="15" t="n">
        <v>45444</v>
      </c>
      <c r="C4855" s="0" t="n">
        <v>2</v>
      </c>
      <c r="D4855" s="16" t="n">
        <v>1067</v>
      </c>
      <c r="E4855" s="16" t="n">
        <v>0</v>
      </c>
      <c r="F4855" s="16" t="n">
        <v>8</v>
      </c>
      <c r="G4855" s="16" t="n">
        <v>44</v>
      </c>
      <c r="H4855" s="16" t="n">
        <v>0</v>
      </c>
    </row>
    <row r="4856" customFormat="false" ht="15" hidden="false" customHeight="false" outlineLevel="0" collapsed="false">
      <c r="A4856" s="0" t="n">
        <v>3597</v>
      </c>
      <c r="B4856" s="15" t="n">
        <v>45536</v>
      </c>
      <c r="C4856" s="0" t="n">
        <v>2</v>
      </c>
      <c r="D4856" s="16" t="n">
        <v>1062</v>
      </c>
      <c r="E4856" s="16" t="n">
        <v>0</v>
      </c>
      <c r="F4856" s="16" t="n">
        <v>8</v>
      </c>
      <c r="G4856" s="16" t="n">
        <v>50</v>
      </c>
      <c r="H4856" s="16" t="n">
        <v>0</v>
      </c>
    </row>
    <row r="4857" customFormat="false" ht="15" hidden="false" customHeight="false" outlineLevel="0" collapsed="false">
      <c r="A4857" s="0" t="n">
        <v>3597</v>
      </c>
      <c r="B4857" s="15" t="n">
        <v>45627</v>
      </c>
      <c r="C4857" s="0" t="n">
        <v>2</v>
      </c>
      <c r="D4857" s="16" t="n">
        <v>1074</v>
      </c>
      <c r="E4857" s="16" t="n">
        <v>0</v>
      </c>
      <c r="F4857" s="16" t="n">
        <v>8</v>
      </c>
      <c r="G4857" s="16" t="n">
        <v>59</v>
      </c>
      <c r="H4857" s="16" t="n">
        <v>0</v>
      </c>
    </row>
    <row r="4858" customFormat="false" ht="15" hidden="false" customHeight="false" outlineLevel="0" collapsed="false">
      <c r="A4858" s="0" t="n">
        <v>3597</v>
      </c>
      <c r="B4858" s="15" t="n">
        <v>45717</v>
      </c>
      <c r="C4858" s="0" t="n">
        <v>2</v>
      </c>
      <c r="D4858" s="16" t="n">
        <v>1052</v>
      </c>
      <c r="E4858" s="16" t="n">
        <v>0</v>
      </c>
      <c r="F4858" s="16" t="n">
        <v>8</v>
      </c>
      <c r="G4858" s="16" t="n">
        <v>29</v>
      </c>
      <c r="H4858" s="16" t="n">
        <v>0</v>
      </c>
    </row>
    <row r="4859" customFormat="false" ht="15" hidden="false" customHeight="false" outlineLevel="0" collapsed="false">
      <c r="A4859" s="0" t="n">
        <v>3597</v>
      </c>
      <c r="B4859" s="15" t="n">
        <v>45809</v>
      </c>
      <c r="C4859" s="0" t="n">
        <v>2</v>
      </c>
      <c r="D4859" s="16" t="n">
        <v>1047</v>
      </c>
      <c r="E4859" s="16" t="n">
        <v>0</v>
      </c>
      <c r="F4859" s="16" t="n">
        <v>7</v>
      </c>
      <c r="G4859" s="16" t="n">
        <v>41</v>
      </c>
      <c r="H4859" s="16" t="n">
        <v>0</v>
      </c>
    </row>
    <row r="4860" customFormat="false" ht="15" hidden="false" customHeight="false" outlineLevel="0" collapsed="false">
      <c r="A4860" s="0" t="n">
        <v>3597</v>
      </c>
      <c r="B4860" s="15" t="n">
        <v>45901</v>
      </c>
      <c r="C4860" s="0" t="n">
        <v>2</v>
      </c>
      <c r="D4860" s="16" t="n">
        <v>1058</v>
      </c>
      <c r="E4860" s="16" t="n">
        <v>0</v>
      </c>
      <c r="F4860" s="16" t="n">
        <v>6</v>
      </c>
      <c r="G4860" s="16" t="n">
        <v>48</v>
      </c>
      <c r="H4860" s="16" t="n">
        <v>0</v>
      </c>
    </row>
    <row r="4861" customFormat="false" ht="15" hidden="false" customHeight="false" outlineLevel="0" collapsed="false">
      <c r="A4861" s="0" t="n">
        <v>3597</v>
      </c>
      <c r="B4861" s="15" t="n">
        <v>45992</v>
      </c>
      <c r="C4861" s="0" t="n">
        <v>2</v>
      </c>
      <c r="D4861" s="16" t="n">
        <v>1066</v>
      </c>
      <c r="E4861" s="16" t="n">
        <v>0</v>
      </c>
      <c r="F4861" s="16" t="n">
        <v>4</v>
      </c>
      <c r="G4861" s="16" t="n">
        <v>54</v>
      </c>
      <c r="H4861" s="16" t="n">
        <v>0</v>
      </c>
    </row>
    <row r="4862" customFormat="false" ht="15" hidden="false" customHeight="false" outlineLevel="0" collapsed="false">
      <c r="A4862" s="0" t="n">
        <v>3597</v>
      </c>
      <c r="B4862" s="15" t="n">
        <v>46082</v>
      </c>
      <c r="C4862" s="0" t="n">
        <v>2</v>
      </c>
      <c r="D4862" s="16" t="n">
        <v>1061</v>
      </c>
      <c r="E4862" s="16" t="n">
        <v>0</v>
      </c>
      <c r="F4862" s="16" t="n">
        <v>4</v>
      </c>
      <c r="G4862" s="16" t="n">
        <v>27</v>
      </c>
      <c r="H4862" s="16" t="n">
        <v>0</v>
      </c>
    </row>
    <row r="4863" customFormat="false" ht="15" hidden="false" customHeight="false" outlineLevel="0" collapsed="false">
      <c r="A4863" s="0" t="n">
        <v>3597</v>
      </c>
      <c r="B4863" s="15" t="n">
        <v>46174</v>
      </c>
      <c r="C4863" s="0" t="n">
        <v>2</v>
      </c>
      <c r="D4863" s="16" t="n">
        <v>1050</v>
      </c>
      <c r="E4863" s="16" t="n">
        <v>0</v>
      </c>
      <c r="F4863" s="16" t="n">
        <v>4</v>
      </c>
      <c r="G4863" s="16" t="n">
        <v>37</v>
      </c>
      <c r="H4863" s="16" t="n">
        <v>0</v>
      </c>
    </row>
    <row r="4864" customFormat="false" ht="15" hidden="false" customHeight="false" outlineLevel="0" collapsed="false">
      <c r="A4864" s="0" t="n">
        <v>3608</v>
      </c>
      <c r="B4864" s="15" t="n">
        <v>45078</v>
      </c>
      <c r="C4864" s="0" t="n">
        <v>2</v>
      </c>
      <c r="D4864" s="16" t="n">
        <v>3564</v>
      </c>
      <c r="E4864" s="16" t="n">
        <v>7</v>
      </c>
      <c r="F4864" s="16" t="n">
        <v>67</v>
      </c>
      <c r="G4864" s="16" t="n">
        <v>192</v>
      </c>
      <c r="H4864" s="16" t="n">
        <v>2</v>
      </c>
    </row>
    <row r="4865" customFormat="false" ht="15" hidden="false" customHeight="false" outlineLevel="0" collapsed="false">
      <c r="A4865" s="0" t="n">
        <v>3608</v>
      </c>
      <c r="B4865" s="15" t="n">
        <v>45170</v>
      </c>
      <c r="C4865" s="0" t="n">
        <v>2</v>
      </c>
      <c r="D4865" s="16" t="n">
        <v>3626</v>
      </c>
      <c r="E4865" s="16" t="n">
        <v>8</v>
      </c>
      <c r="F4865" s="16" t="n">
        <v>69</v>
      </c>
      <c r="G4865" s="16" t="n">
        <v>238</v>
      </c>
      <c r="H4865" s="16" t="n">
        <v>3</v>
      </c>
    </row>
    <row r="4866" customFormat="false" ht="15" hidden="false" customHeight="false" outlineLevel="0" collapsed="false">
      <c r="A4866" s="0" t="n">
        <v>3608</v>
      </c>
      <c r="B4866" s="15" t="n">
        <v>45261</v>
      </c>
      <c r="C4866" s="0" t="n">
        <v>2</v>
      </c>
      <c r="D4866" s="16" t="n">
        <v>3642</v>
      </c>
      <c r="E4866" s="16" t="n">
        <v>9</v>
      </c>
      <c r="F4866" s="16" t="n">
        <v>67</v>
      </c>
      <c r="G4866" s="16" t="n">
        <v>292</v>
      </c>
      <c r="H4866" s="16" t="n">
        <v>5</v>
      </c>
    </row>
    <row r="4867" customFormat="false" ht="15" hidden="false" customHeight="false" outlineLevel="0" collapsed="false">
      <c r="A4867" s="0" t="n">
        <v>3608</v>
      </c>
      <c r="B4867" s="15" t="n">
        <v>45352</v>
      </c>
      <c r="C4867" s="0" t="n">
        <v>2</v>
      </c>
      <c r="D4867" s="16" t="n">
        <v>3684</v>
      </c>
      <c r="E4867" s="16" t="n">
        <v>10</v>
      </c>
      <c r="F4867" s="16" t="n">
        <v>69</v>
      </c>
      <c r="G4867" s="16" t="n">
        <v>177</v>
      </c>
      <c r="H4867" s="16" t="n">
        <v>6</v>
      </c>
    </row>
    <row r="4868" customFormat="false" ht="15" hidden="false" customHeight="false" outlineLevel="0" collapsed="false">
      <c r="A4868" s="0" t="n">
        <v>3608</v>
      </c>
      <c r="B4868" s="15" t="n">
        <v>45444</v>
      </c>
      <c r="C4868" s="0" t="n">
        <v>2</v>
      </c>
      <c r="D4868" s="16" t="n">
        <v>3719</v>
      </c>
      <c r="E4868" s="16" t="n">
        <v>11</v>
      </c>
      <c r="F4868" s="16" t="n">
        <v>70</v>
      </c>
      <c r="G4868" s="16" t="n">
        <v>221</v>
      </c>
      <c r="H4868" s="16" t="n">
        <v>7</v>
      </c>
    </row>
    <row r="4869" customFormat="false" ht="15" hidden="false" customHeight="false" outlineLevel="0" collapsed="false">
      <c r="A4869" s="0" t="n">
        <v>3608</v>
      </c>
      <c r="B4869" s="15" t="n">
        <v>45536</v>
      </c>
      <c r="C4869" s="0" t="n">
        <v>2</v>
      </c>
      <c r="D4869" s="16" t="n">
        <v>3699</v>
      </c>
      <c r="E4869" s="16" t="n">
        <v>13</v>
      </c>
      <c r="F4869" s="16" t="n">
        <v>65</v>
      </c>
      <c r="G4869" s="16" t="n">
        <v>261</v>
      </c>
      <c r="H4869" s="16" t="n">
        <v>9</v>
      </c>
    </row>
    <row r="4870" customFormat="false" ht="15" hidden="false" customHeight="false" outlineLevel="0" collapsed="false">
      <c r="A4870" s="0" t="n">
        <v>3608</v>
      </c>
      <c r="B4870" s="15" t="n">
        <v>45627</v>
      </c>
      <c r="C4870" s="0" t="n">
        <v>2</v>
      </c>
      <c r="D4870" s="16" t="n">
        <v>3776</v>
      </c>
      <c r="E4870" s="16" t="n">
        <v>13</v>
      </c>
      <c r="F4870" s="16" t="n">
        <v>69</v>
      </c>
      <c r="G4870" s="16" t="n">
        <v>313</v>
      </c>
      <c r="H4870" s="16" t="n">
        <v>9</v>
      </c>
    </row>
    <row r="4871" customFormat="false" ht="15" hidden="false" customHeight="false" outlineLevel="0" collapsed="false">
      <c r="A4871" s="0" t="n">
        <v>3608</v>
      </c>
      <c r="B4871" s="15" t="n">
        <v>45717</v>
      </c>
      <c r="C4871" s="0" t="n">
        <v>2</v>
      </c>
      <c r="D4871" s="16" t="n">
        <v>3801</v>
      </c>
      <c r="E4871" s="16" t="n">
        <v>14</v>
      </c>
      <c r="F4871" s="16" t="n">
        <v>66</v>
      </c>
      <c r="G4871" s="16" t="n">
        <v>156</v>
      </c>
      <c r="H4871" s="16" t="n">
        <v>5</v>
      </c>
    </row>
    <row r="4872" customFormat="false" ht="15" hidden="false" customHeight="false" outlineLevel="0" collapsed="false">
      <c r="A4872" s="0" t="n">
        <v>3608</v>
      </c>
      <c r="B4872" s="15" t="n">
        <v>45809</v>
      </c>
      <c r="C4872" s="0" t="n">
        <v>2</v>
      </c>
      <c r="D4872" s="16" t="n">
        <v>3822</v>
      </c>
      <c r="E4872" s="16" t="n">
        <v>15</v>
      </c>
      <c r="F4872" s="16" t="n">
        <v>63</v>
      </c>
      <c r="G4872" s="16" t="n">
        <v>200</v>
      </c>
      <c r="H4872" s="16" t="n">
        <v>6</v>
      </c>
    </row>
    <row r="4873" customFormat="false" ht="15" hidden="false" customHeight="false" outlineLevel="0" collapsed="false">
      <c r="A4873" s="0" t="n">
        <v>3608</v>
      </c>
      <c r="B4873" s="15" t="n">
        <v>45901</v>
      </c>
      <c r="C4873" s="0" t="n">
        <v>2</v>
      </c>
      <c r="D4873" s="16" t="n">
        <v>3819</v>
      </c>
      <c r="E4873" s="16" t="n">
        <v>15</v>
      </c>
      <c r="F4873" s="16" t="n">
        <v>66</v>
      </c>
      <c r="G4873" s="16" t="n">
        <v>223</v>
      </c>
      <c r="H4873" s="16" t="n">
        <v>6</v>
      </c>
    </row>
    <row r="4874" customFormat="false" ht="15" hidden="false" customHeight="false" outlineLevel="0" collapsed="false">
      <c r="A4874" s="0" t="n">
        <v>3608</v>
      </c>
      <c r="B4874" s="15" t="n">
        <v>45992</v>
      </c>
      <c r="C4874" s="0" t="n">
        <v>2</v>
      </c>
      <c r="D4874" s="16" t="n">
        <v>3850</v>
      </c>
      <c r="E4874" s="16" t="n">
        <v>15</v>
      </c>
      <c r="F4874" s="16" t="n">
        <v>73</v>
      </c>
      <c r="G4874" s="16" t="n">
        <v>251</v>
      </c>
      <c r="H4874" s="16" t="n">
        <v>6</v>
      </c>
    </row>
    <row r="4875" customFormat="false" ht="15" hidden="false" customHeight="false" outlineLevel="0" collapsed="false">
      <c r="A4875" s="0" t="n">
        <v>3608</v>
      </c>
      <c r="B4875" s="15" t="n">
        <v>46082</v>
      </c>
      <c r="C4875" s="0" t="n">
        <v>2</v>
      </c>
      <c r="D4875" s="16" t="n">
        <v>3898</v>
      </c>
      <c r="E4875" s="16" t="n">
        <v>17</v>
      </c>
      <c r="F4875" s="16" t="n">
        <v>76</v>
      </c>
      <c r="G4875" s="16" t="n">
        <v>131</v>
      </c>
      <c r="H4875" s="16" t="n">
        <v>2</v>
      </c>
    </row>
    <row r="4876" customFormat="false" ht="15" hidden="false" customHeight="false" outlineLevel="0" collapsed="false">
      <c r="A4876" s="0" t="n">
        <v>3608</v>
      </c>
      <c r="B4876" s="15" t="n">
        <v>46174</v>
      </c>
      <c r="C4876" s="0" t="n">
        <v>2</v>
      </c>
      <c r="D4876" s="16" t="n">
        <v>3957</v>
      </c>
      <c r="E4876" s="16" t="n">
        <v>24</v>
      </c>
      <c r="F4876" s="16" t="n">
        <v>82</v>
      </c>
      <c r="G4876" s="16" t="n">
        <v>174</v>
      </c>
      <c r="H4876" s="16" t="n">
        <v>9</v>
      </c>
    </row>
    <row r="4877" customFormat="false" ht="15" hidden="false" customHeight="false" outlineLevel="0" collapsed="false">
      <c r="A4877" s="0" t="n">
        <v>3610</v>
      </c>
      <c r="B4877" s="15" t="n">
        <v>45078</v>
      </c>
      <c r="C4877" s="0" t="n">
        <v>1</v>
      </c>
      <c r="D4877" s="16" t="n">
        <v>1902</v>
      </c>
      <c r="E4877" s="16" t="n">
        <v>0</v>
      </c>
      <c r="F4877" s="16" t="n">
        <v>60</v>
      </c>
      <c r="G4877" s="16" t="n">
        <v>58</v>
      </c>
      <c r="H4877" s="16" t="n">
        <v>0</v>
      </c>
    </row>
    <row r="4878" customFormat="false" ht="15" hidden="false" customHeight="false" outlineLevel="0" collapsed="false">
      <c r="A4878" s="0" t="n">
        <v>3610</v>
      </c>
      <c r="B4878" s="15" t="n">
        <v>45170</v>
      </c>
      <c r="C4878" s="0" t="n">
        <v>1</v>
      </c>
      <c r="D4878" s="16" t="n">
        <v>1930</v>
      </c>
      <c r="E4878" s="16" t="n">
        <v>2</v>
      </c>
      <c r="F4878" s="16" t="n">
        <v>57</v>
      </c>
      <c r="G4878" s="16" t="n">
        <v>76</v>
      </c>
      <c r="H4878" s="16" t="n">
        <v>1</v>
      </c>
    </row>
    <row r="4879" customFormat="false" ht="15" hidden="false" customHeight="false" outlineLevel="0" collapsed="false">
      <c r="A4879" s="0" t="n">
        <v>3610</v>
      </c>
      <c r="B4879" s="15" t="n">
        <v>45261</v>
      </c>
      <c r="C4879" s="0" t="n">
        <v>1</v>
      </c>
      <c r="D4879" s="16" t="n">
        <v>1941</v>
      </c>
      <c r="E4879" s="16" t="n">
        <v>3</v>
      </c>
      <c r="F4879" s="16" t="n">
        <v>60</v>
      </c>
      <c r="G4879" s="16" t="n">
        <v>86</v>
      </c>
      <c r="H4879" s="16" t="n">
        <v>1</v>
      </c>
    </row>
    <row r="4880" customFormat="false" ht="15" hidden="false" customHeight="false" outlineLevel="0" collapsed="false">
      <c r="A4880" s="0" t="n">
        <v>3610</v>
      </c>
      <c r="B4880" s="15" t="n">
        <v>45352</v>
      </c>
      <c r="C4880" s="0" t="n">
        <v>1</v>
      </c>
      <c r="D4880" s="16" t="n">
        <v>1956</v>
      </c>
      <c r="E4880" s="16" t="n">
        <v>3</v>
      </c>
      <c r="F4880" s="16" t="n">
        <v>59</v>
      </c>
      <c r="G4880" s="16" t="n">
        <v>64</v>
      </c>
      <c r="H4880" s="16" t="n">
        <v>1</v>
      </c>
    </row>
    <row r="4881" customFormat="false" ht="15" hidden="false" customHeight="false" outlineLevel="0" collapsed="false">
      <c r="A4881" s="0" t="n">
        <v>3610</v>
      </c>
      <c r="B4881" s="15" t="n">
        <v>45444</v>
      </c>
      <c r="C4881" s="0" t="n">
        <v>1</v>
      </c>
      <c r="D4881" s="16" t="n">
        <v>1963</v>
      </c>
      <c r="E4881" s="16" t="n">
        <v>3</v>
      </c>
      <c r="F4881" s="16" t="n">
        <v>62</v>
      </c>
      <c r="G4881" s="16" t="n">
        <v>79</v>
      </c>
      <c r="H4881" s="16" t="n">
        <v>1</v>
      </c>
    </row>
    <row r="4882" customFormat="false" ht="15" hidden="false" customHeight="false" outlineLevel="0" collapsed="false">
      <c r="A4882" s="0" t="n">
        <v>3610</v>
      </c>
      <c r="B4882" s="15" t="n">
        <v>45536</v>
      </c>
      <c r="C4882" s="0" t="n">
        <v>1</v>
      </c>
      <c r="D4882" s="16" t="n">
        <v>1965</v>
      </c>
      <c r="E4882" s="16" t="n">
        <v>3</v>
      </c>
      <c r="F4882" s="16" t="n">
        <v>63</v>
      </c>
      <c r="G4882" s="16" t="n">
        <v>90</v>
      </c>
      <c r="H4882" s="16" t="n">
        <v>1</v>
      </c>
    </row>
    <row r="4883" customFormat="false" ht="15" hidden="false" customHeight="false" outlineLevel="0" collapsed="false">
      <c r="A4883" s="0" t="n">
        <v>3610</v>
      </c>
      <c r="B4883" s="15" t="n">
        <v>45627</v>
      </c>
      <c r="C4883" s="0" t="n">
        <v>1</v>
      </c>
      <c r="D4883" s="16" t="n">
        <v>1943</v>
      </c>
      <c r="E4883" s="16" t="n">
        <v>3</v>
      </c>
      <c r="F4883" s="16" t="n">
        <v>59</v>
      </c>
      <c r="G4883" s="16" t="n">
        <v>114</v>
      </c>
      <c r="H4883" s="16" t="n">
        <v>1</v>
      </c>
    </row>
    <row r="4884" customFormat="false" ht="15" hidden="false" customHeight="false" outlineLevel="0" collapsed="false">
      <c r="A4884" s="0" t="n">
        <v>3610</v>
      </c>
      <c r="B4884" s="15" t="n">
        <v>45717</v>
      </c>
      <c r="C4884" s="0" t="n">
        <v>1</v>
      </c>
      <c r="D4884" s="16" t="n">
        <v>1966</v>
      </c>
      <c r="E4884" s="16" t="n">
        <v>4</v>
      </c>
      <c r="F4884" s="16" t="n">
        <v>57</v>
      </c>
      <c r="G4884" s="16" t="n">
        <v>64</v>
      </c>
      <c r="H4884" s="16" t="n">
        <v>1</v>
      </c>
    </row>
    <row r="4885" customFormat="false" ht="15" hidden="false" customHeight="false" outlineLevel="0" collapsed="false">
      <c r="A4885" s="0" t="n">
        <v>3610</v>
      </c>
      <c r="B4885" s="15" t="n">
        <v>45809</v>
      </c>
      <c r="C4885" s="0" t="n">
        <v>1</v>
      </c>
      <c r="D4885" s="16" t="n">
        <v>1956</v>
      </c>
      <c r="E4885" s="16" t="n">
        <v>5</v>
      </c>
      <c r="F4885" s="16" t="n">
        <v>60</v>
      </c>
      <c r="G4885" s="16" t="n">
        <v>79</v>
      </c>
      <c r="H4885" s="16" t="n">
        <v>1</v>
      </c>
    </row>
    <row r="4886" customFormat="false" ht="15" hidden="false" customHeight="false" outlineLevel="0" collapsed="false">
      <c r="A4886" s="0" t="n">
        <v>3610</v>
      </c>
      <c r="B4886" s="15" t="n">
        <v>45901</v>
      </c>
      <c r="C4886" s="0" t="n">
        <v>1</v>
      </c>
      <c r="D4886" s="16" t="n">
        <v>1975</v>
      </c>
      <c r="E4886" s="16" t="n">
        <v>6</v>
      </c>
      <c r="F4886" s="16" t="n">
        <v>61</v>
      </c>
      <c r="G4886" s="16" t="n">
        <v>92</v>
      </c>
      <c r="H4886" s="16" t="n">
        <v>2</v>
      </c>
    </row>
    <row r="4887" customFormat="false" ht="15" hidden="false" customHeight="false" outlineLevel="0" collapsed="false">
      <c r="A4887" s="0" t="n">
        <v>3610</v>
      </c>
      <c r="B4887" s="15" t="n">
        <v>45992</v>
      </c>
      <c r="C4887" s="0" t="n">
        <v>1</v>
      </c>
      <c r="D4887" s="16" t="n">
        <v>1984</v>
      </c>
      <c r="E4887" s="16" t="n">
        <v>6</v>
      </c>
      <c r="F4887" s="16" t="n">
        <v>61</v>
      </c>
      <c r="G4887" s="16" t="n">
        <v>101</v>
      </c>
      <c r="H4887" s="16" t="n">
        <v>2</v>
      </c>
    </row>
    <row r="4888" customFormat="false" ht="15" hidden="false" customHeight="false" outlineLevel="0" collapsed="false">
      <c r="A4888" s="0" t="n">
        <v>3610</v>
      </c>
      <c r="B4888" s="15" t="n">
        <v>46082</v>
      </c>
      <c r="C4888" s="0" t="n">
        <v>1</v>
      </c>
      <c r="D4888" s="16" t="n">
        <v>1987</v>
      </c>
      <c r="E4888" s="16" t="n">
        <v>6</v>
      </c>
      <c r="F4888" s="16" t="n">
        <v>60</v>
      </c>
      <c r="G4888" s="16" t="n">
        <v>59</v>
      </c>
      <c r="H4888" s="16" t="n">
        <v>1</v>
      </c>
    </row>
    <row r="4889" customFormat="false" ht="15" hidden="false" customHeight="false" outlineLevel="0" collapsed="false">
      <c r="A4889" s="0" t="n">
        <v>3610</v>
      </c>
      <c r="B4889" s="15" t="n">
        <v>46174</v>
      </c>
      <c r="C4889" s="0" t="n">
        <v>1</v>
      </c>
      <c r="D4889" s="16" t="n">
        <v>2009</v>
      </c>
      <c r="E4889" s="16" t="n">
        <v>7</v>
      </c>
      <c r="F4889" s="16" t="n">
        <v>61</v>
      </c>
      <c r="G4889" s="16" t="n">
        <v>74</v>
      </c>
      <c r="H4889" s="16" t="n">
        <v>2</v>
      </c>
    </row>
    <row r="4890" customFormat="false" ht="15" hidden="false" customHeight="false" outlineLevel="0" collapsed="false">
      <c r="A4890" s="0" t="n">
        <v>3612</v>
      </c>
      <c r="B4890" s="15" t="n">
        <v>45078</v>
      </c>
      <c r="C4890" s="0" t="n">
        <v>1</v>
      </c>
      <c r="D4890" s="16" t="n">
        <v>2267</v>
      </c>
      <c r="E4890" s="16" t="n">
        <v>4</v>
      </c>
      <c r="F4890" s="16" t="n">
        <v>78</v>
      </c>
      <c r="G4890" s="16" t="n">
        <v>95</v>
      </c>
      <c r="H4890" s="16" t="n">
        <v>3</v>
      </c>
    </row>
    <row r="4891" customFormat="false" ht="15" hidden="false" customHeight="false" outlineLevel="0" collapsed="false">
      <c r="A4891" s="0" t="n">
        <v>3612</v>
      </c>
      <c r="B4891" s="15" t="n">
        <v>45170</v>
      </c>
      <c r="C4891" s="0" t="n">
        <v>1</v>
      </c>
      <c r="D4891" s="16" t="n">
        <v>2296</v>
      </c>
      <c r="E4891" s="16" t="n">
        <v>4</v>
      </c>
      <c r="F4891" s="16" t="n">
        <v>82</v>
      </c>
      <c r="G4891" s="16" t="n">
        <v>108</v>
      </c>
      <c r="H4891" s="16" t="n">
        <v>3</v>
      </c>
    </row>
    <row r="4892" customFormat="false" ht="15" hidden="false" customHeight="false" outlineLevel="0" collapsed="false">
      <c r="A4892" s="0" t="n">
        <v>3612</v>
      </c>
      <c r="B4892" s="15" t="n">
        <v>45261</v>
      </c>
      <c r="C4892" s="0" t="n">
        <v>1</v>
      </c>
      <c r="D4892" s="16" t="n">
        <v>2332</v>
      </c>
      <c r="E4892" s="16" t="n">
        <v>4</v>
      </c>
      <c r="F4892" s="16" t="n">
        <v>79</v>
      </c>
      <c r="G4892" s="16" t="n">
        <v>134</v>
      </c>
      <c r="H4892" s="16" t="n">
        <v>3</v>
      </c>
    </row>
    <row r="4893" customFormat="false" ht="15" hidden="false" customHeight="false" outlineLevel="0" collapsed="false">
      <c r="A4893" s="0" t="n">
        <v>3612</v>
      </c>
      <c r="B4893" s="15" t="n">
        <v>45352</v>
      </c>
      <c r="C4893" s="0" t="n">
        <v>1</v>
      </c>
      <c r="D4893" s="16" t="n">
        <v>2354</v>
      </c>
      <c r="E4893" s="16" t="n">
        <v>4</v>
      </c>
      <c r="F4893" s="16" t="n">
        <v>86</v>
      </c>
      <c r="G4893" s="16" t="n">
        <v>66</v>
      </c>
      <c r="H4893" s="16" t="n">
        <v>1</v>
      </c>
    </row>
    <row r="4894" customFormat="false" ht="15" hidden="false" customHeight="false" outlineLevel="0" collapsed="false">
      <c r="A4894" s="0" t="n">
        <v>3612</v>
      </c>
      <c r="B4894" s="15" t="n">
        <v>45444</v>
      </c>
      <c r="C4894" s="0" t="n">
        <v>1</v>
      </c>
      <c r="D4894" s="16" t="n">
        <v>2381</v>
      </c>
      <c r="E4894" s="16" t="n">
        <v>4</v>
      </c>
      <c r="F4894" s="16" t="n">
        <v>83</v>
      </c>
      <c r="G4894" s="16" t="n">
        <v>80</v>
      </c>
      <c r="H4894" s="16" t="n">
        <v>1</v>
      </c>
    </row>
    <row r="4895" customFormat="false" ht="15" hidden="false" customHeight="false" outlineLevel="0" collapsed="false">
      <c r="A4895" s="0" t="n">
        <v>3612</v>
      </c>
      <c r="B4895" s="15" t="n">
        <v>45536</v>
      </c>
      <c r="C4895" s="0" t="n">
        <v>1</v>
      </c>
      <c r="D4895" s="16" t="n">
        <v>2377</v>
      </c>
      <c r="E4895" s="16" t="n">
        <v>4</v>
      </c>
      <c r="F4895" s="16" t="n">
        <v>81</v>
      </c>
      <c r="G4895" s="16" t="n">
        <v>96</v>
      </c>
      <c r="H4895" s="16" t="n">
        <v>1</v>
      </c>
    </row>
    <row r="4896" customFormat="false" ht="15" hidden="false" customHeight="false" outlineLevel="0" collapsed="false">
      <c r="A4896" s="0" t="n">
        <v>3612</v>
      </c>
      <c r="B4896" s="15" t="n">
        <v>45627</v>
      </c>
      <c r="C4896" s="0" t="n">
        <v>1</v>
      </c>
      <c r="D4896" s="16" t="n">
        <v>2383</v>
      </c>
      <c r="E4896" s="16" t="n">
        <v>4</v>
      </c>
      <c r="F4896" s="16" t="n">
        <v>79</v>
      </c>
      <c r="G4896" s="16" t="n">
        <v>107</v>
      </c>
      <c r="H4896" s="16" t="n">
        <v>1</v>
      </c>
    </row>
    <row r="4897" customFormat="false" ht="15" hidden="false" customHeight="false" outlineLevel="0" collapsed="false">
      <c r="A4897" s="0" t="n">
        <v>3612</v>
      </c>
      <c r="B4897" s="15" t="n">
        <v>45717</v>
      </c>
      <c r="C4897" s="0" t="n">
        <v>1</v>
      </c>
      <c r="D4897" s="16" t="n">
        <v>2404</v>
      </c>
      <c r="E4897" s="16" t="n">
        <v>6</v>
      </c>
      <c r="F4897" s="16" t="n">
        <v>76</v>
      </c>
      <c r="G4897" s="16" t="n">
        <v>47</v>
      </c>
      <c r="H4897" s="16" t="n">
        <v>1</v>
      </c>
    </row>
    <row r="4898" customFormat="false" ht="15" hidden="false" customHeight="false" outlineLevel="0" collapsed="false">
      <c r="A4898" s="0" t="n">
        <v>3612</v>
      </c>
      <c r="B4898" s="15" t="n">
        <v>45809</v>
      </c>
      <c r="C4898" s="0" t="n">
        <v>1</v>
      </c>
      <c r="D4898" s="16" t="n">
        <v>2390</v>
      </c>
      <c r="E4898" s="16" t="n">
        <v>6</v>
      </c>
      <c r="F4898" s="16" t="n">
        <v>71</v>
      </c>
      <c r="G4898" s="16" t="n">
        <v>68</v>
      </c>
      <c r="H4898" s="16" t="n">
        <v>1</v>
      </c>
    </row>
    <row r="4899" customFormat="false" ht="15" hidden="false" customHeight="false" outlineLevel="0" collapsed="false">
      <c r="A4899" s="0" t="n">
        <v>3612</v>
      </c>
      <c r="B4899" s="15" t="n">
        <v>45901</v>
      </c>
      <c r="C4899" s="0" t="n">
        <v>1</v>
      </c>
      <c r="D4899" s="16" t="n">
        <v>2391</v>
      </c>
      <c r="E4899" s="16" t="n">
        <v>7</v>
      </c>
      <c r="F4899" s="16" t="n">
        <v>68</v>
      </c>
      <c r="G4899" s="16" t="n">
        <v>83</v>
      </c>
      <c r="H4899" s="16" t="n">
        <v>2</v>
      </c>
    </row>
    <row r="4900" customFormat="false" ht="15" hidden="false" customHeight="false" outlineLevel="0" collapsed="false">
      <c r="A4900" s="0" t="n">
        <v>3612</v>
      </c>
      <c r="B4900" s="15" t="n">
        <v>45992</v>
      </c>
      <c r="C4900" s="0" t="n">
        <v>1</v>
      </c>
      <c r="D4900" s="16" t="n">
        <v>2396</v>
      </c>
      <c r="E4900" s="16" t="n">
        <v>6</v>
      </c>
      <c r="F4900" s="16" t="n">
        <v>67</v>
      </c>
      <c r="G4900" s="16" t="n">
        <v>108</v>
      </c>
      <c r="H4900" s="16" t="n">
        <v>2</v>
      </c>
    </row>
    <row r="4901" customFormat="false" ht="15" hidden="false" customHeight="false" outlineLevel="0" collapsed="false">
      <c r="A4901" s="0" t="n">
        <v>3612</v>
      </c>
      <c r="B4901" s="15" t="n">
        <v>46082</v>
      </c>
      <c r="C4901" s="0" t="n">
        <v>1</v>
      </c>
      <c r="D4901" s="16" t="n">
        <v>2406</v>
      </c>
      <c r="E4901" s="16" t="n">
        <v>7</v>
      </c>
      <c r="F4901" s="16" t="n">
        <v>67</v>
      </c>
      <c r="G4901" s="16" t="n">
        <v>72</v>
      </c>
      <c r="H4901" s="16" t="n">
        <v>3</v>
      </c>
    </row>
    <row r="4902" customFormat="false" ht="15" hidden="false" customHeight="false" outlineLevel="0" collapsed="false">
      <c r="A4902" s="0" t="n">
        <v>3612</v>
      </c>
      <c r="B4902" s="15" t="n">
        <v>46174</v>
      </c>
      <c r="C4902" s="0" t="n">
        <v>1</v>
      </c>
      <c r="D4902" s="16" t="n">
        <v>2407</v>
      </c>
      <c r="E4902" s="16" t="n">
        <v>7</v>
      </c>
      <c r="F4902" s="16" t="n">
        <v>65</v>
      </c>
      <c r="G4902" s="16" t="n">
        <v>84</v>
      </c>
      <c r="H4902" s="16" t="n">
        <v>3</v>
      </c>
    </row>
    <row r="4903" customFormat="false" ht="15" hidden="false" customHeight="false" outlineLevel="0" collapsed="false">
      <c r="A4903" s="0" t="n">
        <v>3614</v>
      </c>
      <c r="B4903" s="15" t="n">
        <v>45078</v>
      </c>
      <c r="C4903" s="0" t="n">
        <v>3</v>
      </c>
      <c r="D4903" s="16" t="n">
        <v>1063</v>
      </c>
      <c r="E4903" s="16" t="n">
        <v>1</v>
      </c>
      <c r="F4903" s="16" t="n">
        <v>21</v>
      </c>
      <c r="G4903" s="16" t="n">
        <v>59</v>
      </c>
      <c r="H4903" s="16" t="n">
        <v>0</v>
      </c>
    </row>
    <row r="4904" customFormat="false" ht="15" hidden="false" customHeight="false" outlineLevel="0" collapsed="false">
      <c r="A4904" s="0" t="n">
        <v>3614</v>
      </c>
      <c r="B4904" s="15" t="n">
        <v>45170</v>
      </c>
      <c r="C4904" s="0" t="n">
        <v>3</v>
      </c>
      <c r="D4904" s="16" t="n">
        <v>1066</v>
      </c>
      <c r="E4904" s="16" t="n">
        <v>1</v>
      </c>
      <c r="F4904" s="16" t="n">
        <v>21</v>
      </c>
      <c r="G4904" s="16" t="n">
        <v>72</v>
      </c>
      <c r="H4904" s="16" t="n">
        <v>0</v>
      </c>
    </row>
    <row r="4905" customFormat="false" ht="15" hidden="false" customHeight="false" outlineLevel="0" collapsed="false">
      <c r="A4905" s="0" t="n">
        <v>3614</v>
      </c>
      <c r="B4905" s="15" t="n">
        <v>45261</v>
      </c>
      <c r="C4905" s="0" t="n">
        <v>3</v>
      </c>
      <c r="D4905" s="16" t="n">
        <v>1056</v>
      </c>
      <c r="E4905" s="16" t="n">
        <v>1</v>
      </c>
      <c r="F4905" s="16" t="n">
        <v>20</v>
      </c>
      <c r="G4905" s="16" t="n">
        <v>84</v>
      </c>
      <c r="H4905" s="16" t="n">
        <v>0</v>
      </c>
    </row>
    <row r="4906" customFormat="false" ht="15" hidden="false" customHeight="false" outlineLevel="0" collapsed="false">
      <c r="A4906" s="0" t="n">
        <v>3614</v>
      </c>
      <c r="B4906" s="15" t="n">
        <v>45352</v>
      </c>
      <c r="C4906" s="0" t="n">
        <v>3</v>
      </c>
      <c r="D4906" s="16" t="n">
        <v>1063</v>
      </c>
      <c r="E4906" s="16" t="n">
        <v>1</v>
      </c>
      <c r="F4906" s="16" t="n">
        <v>19</v>
      </c>
      <c r="G4906" s="16" t="n">
        <v>57</v>
      </c>
      <c r="H4906" s="16" t="n">
        <v>0</v>
      </c>
    </row>
    <row r="4907" customFormat="false" ht="15" hidden="false" customHeight="false" outlineLevel="0" collapsed="false">
      <c r="A4907" s="0" t="n">
        <v>3614</v>
      </c>
      <c r="B4907" s="15" t="n">
        <v>45444</v>
      </c>
      <c r="C4907" s="0" t="n">
        <v>3</v>
      </c>
      <c r="D4907" s="16" t="n">
        <v>1076</v>
      </c>
      <c r="E4907" s="16" t="n">
        <v>1</v>
      </c>
      <c r="F4907" s="16" t="n">
        <v>25</v>
      </c>
      <c r="G4907" s="16" t="n">
        <v>73</v>
      </c>
      <c r="H4907" s="16" t="n">
        <v>0</v>
      </c>
    </row>
    <row r="4908" customFormat="false" ht="15" hidden="false" customHeight="false" outlineLevel="0" collapsed="false">
      <c r="A4908" s="0" t="n">
        <v>3614</v>
      </c>
      <c r="B4908" s="15" t="n">
        <v>45536</v>
      </c>
      <c r="C4908" s="0" t="n">
        <v>3</v>
      </c>
      <c r="D4908" s="16" t="n">
        <v>1090</v>
      </c>
      <c r="E4908" s="16" t="n">
        <v>1</v>
      </c>
      <c r="F4908" s="16" t="n">
        <v>22</v>
      </c>
      <c r="G4908" s="16" t="n">
        <v>87</v>
      </c>
      <c r="H4908" s="16" t="n">
        <v>0</v>
      </c>
    </row>
    <row r="4909" customFormat="false" ht="15" hidden="false" customHeight="false" outlineLevel="0" collapsed="false">
      <c r="A4909" s="0" t="n">
        <v>3614</v>
      </c>
      <c r="B4909" s="15" t="n">
        <v>45627</v>
      </c>
      <c r="C4909" s="0" t="n">
        <v>3</v>
      </c>
      <c r="D4909" s="16" t="n">
        <v>1107</v>
      </c>
      <c r="E4909" s="16" t="n">
        <v>2</v>
      </c>
      <c r="F4909" s="16" t="n">
        <v>20</v>
      </c>
      <c r="G4909" s="16" t="n">
        <v>98</v>
      </c>
      <c r="H4909" s="16" t="n">
        <v>1</v>
      </c>
    </row>
    <row r="4910" customFormat="false" ht="15" hidden="false" customHeight="false" outlineLevel="0" collapsed="false">
      <c r="A4910" s="0" t="n">
        <v>3614</v>
      </c>
      <c r="B4910" s="15" t="n">
        <v>45717</v>
      </c>
      <c r="C4910" s="0" t="n">
        <v>3</v>
      </c>
      <c r="D4910" s="16" t="n">
        <v>1098</v>
      </c>
      <c r="E4910" s="16" t="n">
        <v>2</v>
      </c>
      <c r="F4910" s="16" t="n">
        <v>17</v>
      </c>
      <c r="G4910" s="16" t="n">
        <v>57</v>
      </c>
      <c r="H4910" s="16" t="n">
        <v>1</v>
      </c>
    </row>
    <row r="4911" customFormat="false" ht="15" hidden="false" customHeight="false" outlineLevel="0" collapsed="false">
      <c r="A4911" s="0" t="n">
        <v>3614</v>
      </c>
      <c r="B4911" s="15" t="n">
        <v>45809</v>
      </c>
      <c r="C4911" s="0" t="n">
        <v>3</v>
      </c>
      <c r="D4911" s="16" t="n">
        <v>1098</v>
      </c>
      <c r="E4911" s="16" t="n">
        <v>2</v>
      </c>
      <c r="F4911" s="16" t="n">
        <v>17</v>
      </c>
      <c r="G4911" s="16" t="n">
        <v>69</v>
      </c>
      <c r="H4911" s="16" t="n">
        <v>1</v>
      </c>
    </row>
    <row r="4912" customFormat="false" ht="15" hidden="false" customHeight="false" outlineLevel="0" collapsed="false">
      <c r="A4912" s="0" t="n">
        <v>3614</v>
      </c>
      <c r="B4912" s="15" t="n">
        <v>45901</v>
      </c>
      <c r="C4912" s="0" t="n">
        <v>3</v>
      </c>
      <c r="D4912" s="16" t="n">
        <v>1093</v>
      </c>
      <c r="E4912" s="16" t="n">
        <v>2</v>
      </c>
      <c r="F4912" s="16" t="n">
        <v>19</v>
      </c>
      <c r="G4912" s="16" t="n">
        <v>82</v>
      </c>
      <c r="H4912" s="16" t="n">
        <v>1</v>
      </c>
    </row>
    <row r="4913" customFormat="false" ht="15" hidden="false" customHeight="false" outlineLevel="0" collapsed="false">
      <c r="A4913" s="0" t="n">
        <v>3614</v>
      </c>
      <c r="B4913" s="15" t="n">
        <v>45992</v>
      </c>
      <c r="C4913" s="0" t="n">
        <v>3</v>
      </c>
      <c r="D4913" s="16" t="n">
        <v>1099</v>
      </c>
      <c r="E4913" s="16" t="n">
        <v>3</v>
      </c>
      <c r="F4913" s="16" t="n">
        <v>19</v>
      </c>
      <c r="G4913" s="16" t="n">
        <v>86</v>
      </c>
      <c r="H4913" s="16" t="n">
        <v>1</v>
      </c>
    </row>
    <row r="4914" customFormat="false" ht="15" hidden="false" customHeight="false" outlineLevel="0" collapsed="false">
      <c r="A4914" s="0" t="n">
        <v>3614</v>
      </c>
      <c r="B4914" s="15" t="n">
        <v>46082</v>
      </c>
      <c r="C4914" s="0" t="n">
        <v>3</v>
      </c>
      <c r="D4914" s="16" t="n">
        <v>1094</v>
      </c>
      <c r="E4914" s="16" t="n">
        <v>3</v>
      </c>
      <c r="F4914" s="16" t="n">
        <v>19</v>
      </c>
      <c r="G4914" s="16" t="n">
        <v>36</v>
      </c>
      <c r="H4914" s="16" t="n">
        <v>0</v>
      </c>
    </row>
    <row r="4915" customFormat="false" ht="15" hidden="false" customHeight="false" outlineLevel="0" collapsed="false">
      <c r="A4915" s="0" t="n">
        <v>3614</v>
      </c>
      <c r="B4915" s="15" t="n">
        <v>46174</v>
      </c>
      <c r="C4915" s="0" t="n">
        <v>3</v>
      </c>
      <c r="D4915" s="16" t="n">
        <v>1108</v>
      </c>
      <c r="E4915" s="16" t="n">
        <v>5</v>
      </c>
      <c r="F4915" s="16" t="n">
        <v>20</v>
      </c>
      <c r="G4915" s="16" t="n">
        <v>44</v>
      </c>
      <c r="H4915" s="16" t="n">
        <v>2</v>
      </c>
    </row>
    <row r="4916" customFormat="false" ht="15" hidden="false" customHeight="false" outlineLevel="0" collapsed="false">
      <c r="A4916" s="0" t="n">
        <v>3616</v>
      </c>
      <c r="B4916" s="15" t="n">
        <v>45078</v>
      </c>
      <c r="C4916" s="0" t="n">
        <v>1</v>
      </c>
      <c r="D4916" s="16" t="n">
        <v>6515</v>
      </c>
      <c r="E4916" s="16" t="n">
        <v>9</v>
      </c>
      <c r="F4916" s="16" t="n">
        <v>95</v>
      </c>
      <c r="G4916" s="16" t="n">
        <v>413</v>
      </c>
      <c r="H4916" s="16" t="n">
        <v>6</v>
      </c>
    </row>
    <row r="4917" customFormat="false" ht="15" hidden="false" customHeight="false" outlineLevel="0" collapsed="false">
      <c r="A4917" s="0" t="n">
        <v>3616</v>
      </c>
      <c r="B4917" s="15" t="n">
        <v>45170</v>
      </c>
      <c r="C4917" s="0" t="n">
        <v>1</v>
      </c>
      <c r="D4917" s="16" t="n">
        <v>6599</v>
      </c>
      <c r="E4917" s="16" t="n">
        <v>9</v>
      </c>
      <c r="F4917" s="16" t="n">
        <v>104</v>
      </c>
      <c r="G4917" s="16" t="n">
        <v>497</v>
      </c>
      <c r="H4917" s="16" t="n">
        <v>6</v>
      </c>
    </row>
    <row r="4918" customFormat="false" ht="15" hidden="false" customHeight="false" outlineLevel="0" collapsed="false">
      <c r="A4918" s="0" t="n">
        <v>3616</v>
      </c>
      <c r="B4918" s="15" t="n">
        <v>45261</v>
      </c>
      <c r="C4918" s="0" t="n">
        <v>1</v>
      </c>
      <c r="D4918" s="16" t="n">
        <v>6581</v>
      </c>
      <c r="E4918" s="16" t="n">
        <v>11</v>
      </c>
      <c r="F4918" s="16" t="n">
        <v>102</v>
      </c>
      <c r="G4918" s="16" t="n">
        <v>579</v>
      </c>
      <c r="H4918" s="16" t="n">
        <v>7</v>
      </c>
    </row>
    <row r="4919" customFormat="false" ht="15" hidden="false" customHeight="false" outlineLevel="0" collapsed="false">
      <c r="A4919" s="0" t="n">
        <v>3616</v>
      </c>
      <c r="B4919" s="15" t="n">
        <v>45352</v>
      </c>
      <c r="C4919" s="0" t="n">
        <v>1</v>
      </c>
      <c r="D4919" s="16" t="n">
        <v>6638</v>
      </c>
      <c r="E4919" s="16" t="n">
        <v>15</v>
      </c>
      <c r="F4919" s="16" t="n">
        <v>101</v>
      </c>
      <c r="G4919" s="16" t="n">
        <v>345</v>
      </c>
      <c r="H4919" s="16" t="n">
        <v>7</v>
      </c>
    </row>
    <row r="4920" customFormat="false" ht="15" hidden="false" customHeight="false" outlineLevel="0" collapsed="false">
      <c r="A4920" s="0" t="n">
        <v>3616</v>
      </c>
      <c r="B4920" s="15" t="n">
        <v>45444</v>
      </c>
      <c r="C4920" s="0" t="n">
        <v>1</v>
      </c>
      <c r="D4920" s="16" t="n">
        <v>6657</v>
      </c>
      <c r="E4920" s="16" t="n">
        <v>17</v>
      </c>
      <c r="F4920" s="16" t="n">
        <v>101</v>
      </c>
      <c r="G4920" s="16" t="n">
        <v>433</v>
      </c>
      <c r="H4920" s="16" t="n">
        <v>9</v>
      </c>
    </row>
    <row r="4921" customFormat="false" ht="15" hidden="false" customHeight="false" outlineLevel="0" collapsed="false">
      <c r="A4921" s="0" t="n">
        <v>3616</v>
      </c>
      <c r="B4921" s="15" t="n">
        <v>45536</v>
      </c>
      <c r="C4921" s="0" t="n">
        <v>1</v>
      </c>
      <c r="D4921" s="16" t="n">
        <v>6603</v>
      </c>
      <c r="E4921" s="16" t="n">
        <v>19</v>
      </c>
      <c r="F4921" s="16" t="n">
        <v>101</v>
      </c>
      <c r="G4921" s="16" t="n">
        <v>492</v>
      </c>
      <c r="H4921" s="16" t="n">
        <v>10</v>
      </c>
    </row>
    <row r="4922" customFormat="false" ht="15" hidden="false" customHeight="false" outlineLevel="0" collapsed="false">
      <c r="A4922" s="0" t="n">
        <v>3616</v>
      </c>
      <c r="B4922" s="15" t="n">
        <v>45627</v>
      </c>
      <c r="C4922" s="0" t="n">
        <v>1</v>
      </c>
      <c r="D4922" s="16" t="n">
        <v>6558</v>
      </c>
      <c r="E4922" s="16" t="n">
        <v>20</v>
      </c>
      <c r="F4922" s="16" t="n">
        <v>104</v>
      </c>
      <c r="G4922" s="16" t="n">
        <v>564</v>
      </c>
      <c r="H4922" s="16" t="n">
        <v>11</v>
      </c>
    </row>
    <row r="4923" customFormat="false" ht="15" hidden="false" customHeight="false" outlineLevel="0" collapsed="false">
      <c r="A4923" s="0" t="n">
        <v>3616</v>
      </c>
      <c r="B4923" s="15" t="n">
        <v>45717</v>
      </c>
      <c r="C4923" s="0" t="n">
        <v>1</v>
      </c>
      <c r="D4923" s="16" t="n">
        <v>6509</v>
      </c>
      <c r="E4923" s="16" t="n">
        <v>22</v>
      </c>
      <c r="F4923" s="16" t="n">
        <v>103</v>
      </c>
      <c r="G4923" s="16" t="n">
        <v>299</v>
      </c>
      <c r="H4923" s="16" t="n">
        <v>5</v>
      </c>
    </row>
    <row r="4924" customFormat="false" ht="15" hidden="false" customHeight="false" outlineLevel="0" collapsed="false">
      <c r="A4924" s="0" t="n">
        <v>3616</v>
      </c>
      <c r="B4924" s="15" t="n">
        <v>45809</v>
      </c>
      <c r="C4924" s="0" t="n">
        <v>1</v>
      </c>
      <c r="D4924" s="16" t="n">
        <v>6508</v>
      </c>
      <c r="E4924" s="16" t="n">
        <v>22</v>
      </c>
      <c r="F4924" s="16" t="n">
        <v>111</v>
      </c>
      <c r="G4924" s="16" t="n">
        <v>406</v>
      </c>
      <c r="H4924" s="16" t="n">
        <v>5</v>
      </c>
    </row>
    <row r="4925" customFormat="false" ht="15" hidden="false" customHeight="false" outlineLevel="0" collapsed="false">
      <c r="A4925" s="0" t="n">
        <v>3616</v>
      </c>
      <c r="B4925" s="15" t="n">
        <v>45901</v>
      </c>
      <c r="C4925" s="0" t="n">
        <v>1</v>
      </c>
      <c r="D4925" s="16" t="n">
        <v>6560</v>
      </c>
      <c r="E4925" s="16" t="n">
        <v>27</v>
      </c>
      <c r="F4925" s="16" t="n">
        <v>115</v>
      </c>
      <c r="G4925" s="16" t="n">
        <v>512</v>
      </c>
      <c r="H4925" s="16" t="n">
        <v>9</v>
      </c>
    </row>
    <row r="4926" customFormat="false" ht="15" hidden="false" customHeight="false" outlineLevel="0" collapsed="false">
      <c r="A4926" s="0" t="n">
        <v>3616</v>
      </c>
      <c r="B4926" s="15" t="n">
        <v>45992</v>
      </c>
      <c r="C4926" s="0" t="n">
        <v>1</v>
      </c>
      <c r="D4926" s="16" t="n">
        <v>6595</v>
      </c>
      <c r="E4926" s="16" t="n">
        <v>31</v>
      </c>
      <c r="F4926" s="16" t="n">
        <v>127</v>
      </c>
      <c r="G4926" s="16" t="n">
        <v>585</v>
      </c>
      <c r="H4926" s="16" t="n">
        <v>14</v>
      </c>
    </row>
    <row r="4927" customFormat="false" ht="15" hidden="false" customHeight="false" outlineLevel="0" collapsed="false">
      <c r="A4927" s="0" t="n">
        <v>3616</v>
      </c>
      <c r="B4927" s="15" t="n">
        <v>46082</v>
      </c>
      <c r="C4927" s="0" t="n">
        <v>1</v>
      </c>
      <c r="D4927" s="16" t="n">
        <v>6626</v>
      </c>
      <c r="E4927" s="16" t="n">
        <v>35</v>
      </c>
      <c r="F4927" s="16" t="n">
        <v>134</v>
      </c>
      <c r="G4927" s="16" t="n">
        <v>334</v>
      </c>
      <c r="H4927" s="16" t="n">
        <v>13</v>
      </c>
    </row>
    <row r="4928" customFormat="false" ht="15" hidden="false" customHeight="false" outlineLevel="0" collapsed="false">
      <c r="A4928" s="0" t="n">
        <v>3616</v>
      </c>
      <c r="B4928" s="15" t="n">
        <v>46174</v>
      </c>
      <c r="C4928" s="0" t="n">
        <v>1</v>
      </c>
      <c r="D4928" s="16" t="n">
        <v>6622</v>
      </c>
      <c r="E4928" s="16" t="n">
        <v>37</v>
      </c>
      <c r="F4928" s="16" t="n">
        <v>135</v>
      </c>
      <c r="G4928" s="16" t="n">
        <v>417</v>
      </c>
      <c r="H4928" s="16" t="n">
        <v>17</v>
      </c>
    </row>
    <row r="4929" customFormat="false" ht="15" hidden="false" customHeight="false" outlineLevel="0" collapsed="false">
      <c r="A4929" s="0" t="n">
        <v>3618</v>
      </c>
      <c r="B4929" s="15" t="n">
        <v>45078</v>
      </c>
      <c r="C4929" s="0" t="n">
        <v>1</v>
      </c>
      <c r="D4929" s="16" t="n">
        <v>801</v>
      </c>
      <c r="E4929" s="16" t="n">
        <v>2</v>
      </c>
      <c r="F4929" s="16" t="n">
        <v>16</v>
      </c>
      <c r="G4929" s="16" t="n">
        <v>38</v>
      </c>
      <c r="H4929" s="16" t="n">
        <v>1</v>
      </c>
    </row>
    <row r="4930" customFormat="false" ht="15" hidden="false" customHeight="false" outlineLevel="0" collapsed="false">
      <c r="A4930" s="0" t="n">
        <v>3618</v>
      </c>
      <c r="B4930" s="15" t="n">
        <v>45170</v>
      </c>
      <c r="C4930" s="0" t="n">
        <v>1</v>
      </c>
      <c r="D4930" s="16" t="n">
        <v>808</v>
      </c>
      <c r="E4930" s="16" t="n">
        <v>2</v>
      </c>
      <c r="F4930" s="16" t="n">
        <v>14</v>
      </c>
      <c r="G4930" s="16" t="n">
        <v>42</v>
      </c>
      <c r="H4930" s="16" t="n">
        <v>1</v>
      </c>
    </row>
    <row r="4931" customFormat="false" ht="15" hidden="false" customHeight="false" outlineLevel="0" collapsed="false">
      <c r="A4931" s="0" t="n">
        <v>3618</v>
      </c>
      <c r="B4931" s="15" t="n">
        <v>45261</v>
      </c>
      <c r="C4931" s="0" t="n">
        <v>1</v>
      </c>
      <c r="D4931" s="16" t="n">
        <v>815</v>
      </c>
      <c r="E4931" s="16" t="n">
        <v>2</v>
      </c>
      <c r="F4931" s="16" t="n">
        <v>14</v>
      </c>
      <c r="G4931" s="16" t="n">
        <v>51</v>
      </c>
      <c r="H4931" s="16" t="n">
        <v>1</v>
      </c>
    </row>
    <row r="4932" customFormat="false" ht="15" hidden="false" customHeight="false" outlineLevel="0" collapsed="false">
      <c r="A4932" s="0" t="n">
        <v>3618</v>
      </c>
      <c r="B4932" s="15" t="n">
        <v>45352</v>
      </c>
      <c r="C4932" s="0" t="n">
        <v>1</v>
      </c>
      <c r="D4932" s="16" t="n">
        <v>832</v>
      </c>
      <c r="E4932" s="16" t="n">
        <v>2</v>
      </c>
      <c r="F4932" s="16" t="n">
        <v>16</v>
      </c>
      <c r="G4932" s="16" t="n">
        <v>34</v>
      </c>
      <c r="H4932" s="16" t="n">
        <v>0</v>
      </c>
    </row>
    <row r="4933" customFormat="false" ht="15" hidden="false" customHeight="false" outlineLevel="0" collapsed="false">
      <c r="A4933" s="0" t="n">
        <v>3618</v>
      </c>
      <c r="B4933" s="15" t="n">
        <v>45444</v>
      </c>
      <c r="C4933" s="0" t="n">
        <v>1</v>
      </c>
      <c r="D4933" s="16" t="n">
        <v>833</v>
      </c>
      <c r="E4933" s="16" t="n">
        <v>2</v>
      </c>
      <c r="F4933" s="16" t="n">
        <v>17</v>
      </c>
      <c r="G4933" s="16" t="n">
        <v>44</v>
      </c>
      <c r="H4933" s="16" t="n">
        <v>0</v>
      </c>
    </row>
    <row r="4934" customFormat="false" ht="15" hidden="false" customHeight="false" outlineLevel="0" collapsed="false">
      <c r="A4934" s="0" t="n">
        <v>3618</v>
      </c>
      <c r="B4934" s="15" t="n">
        <v>45536</v>
      </c>
      <c r="C4934" s="0" t="n">
        <v>1</v>
      </c>
      <c r="D4934" s="16" t="n">
        <v>854</v>
      </c>
      <c r="E4934" s="16" t="n">
        <v>2</v>
      </c>
      <c r="F4934" s="16" t="n">
        <v>17</v>
      </c>
      <c r="G4934" s="16" t="n">
        <v>50</v>
      </c>
      <c r="H4934" s="16" t="n">
        <v>0</v>
      </c>
    </row>
    <row r="4935" customFormat="false" ht="15" hidden="false" customHeight="false" outlineLevel="0" collapsed="false">
      <c r="A4935" s="0" t="n">
        <v>3618</v>
      </c>
      <c r="B4935" s="15" t="n">
        <v>45627</v>
      </c>
      <c r="C4935" s="0" t="n">
        <v>1</v>
      </c>
      <c r="D4935" s="16" t="n">
        <v>872</v>
      </c>
      <c r="E4935" s="16" t="n">
        <v>2</v>
      </c>
      <c r="F4935" s="16" t="n">
        <v>18</v>
      </c>
      <c r="G4935" s="16" t="n">
        <v>56</v>
      </c>
      <c r="H4935" s="16" t="n">
        <v>0</v>
      </c>
    </row>
    <row r="4936" customFormat="false" ht="15" hidden="false" customHeight="false" outlineLevel="0" collapsed="false">
      <c r="A4936" s="0" t="n">
        <v>3618</v>
      </c>
      <c r="B4936" s="15" t="n">
        <v>45717</v>
      </c>
      <c r="C4936" s="0" t="n">
        <v>1</v>
      </c>
      <c r="D4936" s="16" t="n">
        <v>862</v>
      </c>
      <c r="E4936" s="16" t="n">
        <v>2</v>
      </c>
      <c r="F4936" s="16" t="n">
        <v>18</v>
      </c>
      <c r="G4936" s="16" t="n">
        <v>27</v>
      </c>
      <c r="H4936" s="16" t="n">
        <v>0</v>
      </c>
    </row>
    <row r="4937" customFormat="false" ht="15" hidden="false" customHeight="false" outlineLevel="0" collapsed="false">
      <c r="A4937" s="0" t="n">
        <v>3618</v>
      </c>
      <c r="B4937" s="15" t="n">
        <v>45809</v>
      </c>
      <c r="C4937" s="0" t="n">
        <v>1</v>
      </c>
      <c r="D4937" s="16" t="n">
        <v>862</v>
      </c>
      <c r="E4937" s="16" t="n">
        <v>2</v>
      </c>
      <c r="F4937" s="16" t="n">
        <v>16</v>
      </c>
      <c r="G4937" s="16" t="n">
        <v>36</v>
      </c>
      <c r="H4937" s="16" t="n">
        <v>0</v>
      </c>
    </row>
    <row r="4938" customFormat="false" ht="15" hidden="false" customHeight="false" outlineLevel="0" collapsed="false">
      <c r="A4938" s="0" t="n">
        <v>3618</v>
      </c>
      <c r="B4938" s="15" t="n">
        <v>45901</v>
      </c>
      <c r="C4938" s="0" t="n">
        <v>1</v>
      </c>
      <c r="D4938" s="16" t="n">
        <v>859</v>
      </c>
      <c r="E4938" s="16" t="n">
        <v>1</v>
      </c>
      <c r="F4938" s="16" t="n">
        <v>13</v>
      </c>
      <c r="G4938" s="16" t="n">
        <v>41</v>
      </c>
      <c r="H4938" s="16" t="n">
        <v>0</v>
      </c>
    </row>
    <row r="4939" customFormat="false" ht="15" hidden="false" customHeight="false" outlineLevel="0" collapsed="false">
      <c r="A4939" s="0" t="n">
        <v>3618</v>
      </c>
      <c r="B4939" s="15" t="n">
        <v>45992</v>
      </c>
      <c r="C4939" s="0" t="n">
        <v>1</v>
      </c>
      <c r="D4939" s="16" t="n">
        <v>864</v>
      </c>
      <c r="E4939" s="16" t="n">
        <v>1</v>
      </c>
      <c r="F4939" s="16" t="n">
        <v>13</v>
      </c>
      <c r="G4939" s="16" t="n">
        <v>47</v>
      </c>
      <c r="H4939" s="16" t="n">
        <v>0</v>
      </c>
    </row>
    <row r="4940" customFormat="false" ht="15" hidden="false" customHeight="false" outlineLevel="0" collapsed="false">
      <c r="A4940" s="0" t="n">
        <v>3618</v>
      </c>
      <c r="B4940" s="15" t="n">
        <v>46082</v>
      </c>
      <c r="C4940" s="0" t="n">
        <v>1</v>
      </c>
      <c r="D4940" s="16" t="n">
        <v>859</v>
      </c>
      <c r="E4940" s="16" t="n">
        <v>1</v>
      </c>
      <c r="F4940" s="16" t="n">
        <v>15</v>
      </c>
      <c r="G4940" s="16" t="n">
        <v>26</v>
      </c>
      <c r="H4940" s="16" t="n">
        <v>0</v>
      </c>
    </row>
    <row r="4941" customFormat="false" ht="15" hidden="false" customHeight="false" outlineLevel="0" collapsed="false">
      <c r="A4941" s="0" t="n">
        <v>3618</v>
      </c>
      <c r="B4941" s="15" t="n">
        <v>46174</v>
      </c>
      <c r="C4941" s="0" t="n">
        <v>1</v>
      </c>
      <c r="D4941" s="16" t="n">
        <v>864</v>
      </c>
      <c r="E4941" s="16" t="n">
        <v>3</v>
      </c>
      <c r="F4941" s="16" t="n">
        <v>13</v>
      </c>
      <c r="G4941" s="16" t="n">
        <v>34</v>
      </c>
      <c r="H4941" s="16" t="n">
        <v>2</v>
      </c>
    </row>
    <row r="4942" customFormat="false" ht="15" hidden="false" customHeight="false" outlineLevel="0" collapsed="false">
      <c r="A4942" s="0" t="n">
        <v>3620</v>
      </c>
      <c r="B4942" s="15" t="n">
        <v>45078</v>
      </c>
      <c r="C4942" s="0" t="n">
        <v>1</v>
      </c>
      <c r="D4942" s="16" t="n">
        <v>8816</v>
      </c>
      <c r="E4942" s="16" t="n">
        <v>7</v>
      </c>
      <c r="F4942" s="16" t="n">
        <v>155</v>
      </c>
      <c r="G4942" s="16" t="n">
        <v>491</v>
      </c>
      <c r="H4942" s="16" t="n">
        <v>3</v>
      </c>
    </row>
    <row r="4943" customFormat="false" ht="15" hidden="false" customHeight="false" outlineLevel="0" collapsed="false">
      <c r="A4943" s="0" t="n">
        <v>3620</v>
      </c>
      <c r="B4943" s="15" t="n">
        <v>45170</v>
      </c>
      <c r="C4943" s="0" t="n">
        <v>1</v>
      </c>
      <c r="D4943" s="16" t="n">
        <v>8848</v>
      </c>
      <c r="E4943" s="16" t="n">
        <v>8</v>
      </c>
      <c r="F4943" s="16" t="n">
        <v>158</v>
      </c>
      <c r="G4943" s="16" t="n">
        <v>584</v>
      </c>
      <c r="H4943" s="16" t="n">
        <v>4</v>
      </c>
    </row>
    <row r="4944" customFormat="false" ht="15" hidden="false" customHeight="false" outlineLevel="0" collapsed="false">
      <c r="A4944" s="0" t="n">
        <v>3620</v>
      </c>
      <c r="B4944" s="15" t="n">
        <v>45261</v>
      </c>
      <c r="C4944" s="0" t="n">
        <v>1</v>
      </c>
      <c r="D4944" s="16" t="n">
        <v>8870</v>
      </c>
      <c r="E4944" s="16" t="n">
        <v>11</v>
      </c>
      <c r="F4944" s="16" t="n">
        <v>158</v>
      </c>
      <c r="G4944" s="16" t="n">
        <v>682</v>
      </c>
      <c r="H4944" s="16" t="n">
        <v>7</v>
      </c>
    </row>
    <row r="4945" customFormat="false" ht="15" hidden="false" customHeight="false" outlineLevel="0" collapsed="false">
      <c r="A4945" s="0" t="n">
        <v>3620</v>
      </c>
      <c r="B4945" s="15" t="n">
        <v>45352</v>
      </c>
      <c r="C4945" s="0" t="n">
        <v>1</v>
      </c>
      <c r="D4945" s="16" t="n">
        <v>8900</v>
      </c>
      <c r="E4945" s="16" t="n">
        <v>12</v>
      </c>
      <c r="F4945" s="16" t="n">
        <v>162</v>
      </c>
      <c r="G4945" s="16" t="n">
        <v>410</v>
      </c>
      <c r="H4945" s="16" t="n">
        <v>7</v>
      </c>
    </row>
    <row r="4946" customFormat="false" ht="15" hidden="false" customHeight="false" outlineLevel="0" collapsed="false">
      <c r="A4946" s="0" t="n">
        <v>3620</v>
      </c>
      <c r="B4946" s="15" t="n">
        <v>45444</v>
      </c>
      <c r="C4946" s="0" t="n">
        <v>1</v>
      </c>
      <c r="D4946" s="16" t="n">
        <v>8942</v>
      </c>
      <c r="E4946" s="16" t="n">
        <v>14</v>
      </c>
      <c r="F4946" s="16" t="n">
        <v>170</v>
      </c>
      <c r="G4946" s="16" t="n">
        <v>536</v>
      </c>
      <c r="H4946" s="16" t="n">
        <v>9</v>
      </c>
    </row>
    <row r="4947" customFormat="false" ht="15" hidden="false" customHeight="false" outlineLevel="0" collapsed="false">
      <c r="A4947" s="0" t="n">
        <v>3620</v>
      </c>
      <c r="B4947" s="15" t="n">
        <v>45536</v>
      </c>
      <c r="C4947" s="0" t="n">
        <v>1</v>
      </c>
      <c r="D4947" s="16" t="n">
        <v>8978</v>
      </c>
      <c r="E4947" s="16" t="n">
        <v>16</v>
      </c>
      <c r="F4947" s="16" t="n">
        <v>176</v>
      </c>
      <c r="G4947" s="16" t="n">
        <v>635</v>
      </c>
      <c r="H4947" s="16" t="n">
        <v>12</v>
      </c>
    </row>
    <row r="4948" customFormat="false" ht="15" hidden="false" customHeight="false" outlineLevel="0" collapsed="false">
      <c r="A4948" s="0" t="n">
        <v>3620</v>
      </c>
      <c r="B4948" s="15" t="n">
        <v>45627</v>
      </c>
      <c r="C4948" s="0" t="n">
        <v>1</v>
      </c>
      <c r="D4948" s="16" t="n">
        <v>9055</v>
      </c>
      <c r="E4948" s="16" t="n">
        <v>17</v>
      </c>
      <c r="F4948" s="16" t="n">
        <v>186</v>
      </c>
      <c r="G4948" s="16" t="n">
        <v>723</v>
      </c>
      <c r="H4948" s="16" t="n">
        <v>12</v>
      </c>
    </row>
    <row r="4949" customFormat="false" ht="15" hidden="false" customHeight="false" outlineLevel="0" collapsed="false">
      <c r="A4949" s="0" t="n">
        <v>3620</v>
      </c>
      <c r="B4949" s="15" t="n">
        <v>45717</v>
      </c>
      <c r="C4949" s="0" t="n">
        <v>1</v>
      </c>
      <c r="D4949" s="16" t="n">
        <v>9130</v>
      </c>
      <c r="E4949" s="16" t="n">
        <v>18</v>
      </c>
      <c r="F4949" s="16" t="n">
        <v>193</v>
      </c>
      <c r="G4949" s="16" t="n">
        <v>397</v>
      </c>
      <c r="H4949" s="16" t="n">
        <v>2</v>
      </c>
    </row>
    <row r="4950" customFormat="false" ht="15" hidden="false" customHeight="false" outlineLevel="0" collapsed="false">
      <c r="A4950" s="0" t="n">
        <v>3620</v>
      </c>
      <c r="B4950" s="15" t="n">
        <v>45809</v>
      </c>
      <c r="C4950" s="0" t="n">
        <v>1</v>
      </c>
      <c r="D4950" s="16" t="n">
        <v>9143</v>
      </c>
      <c r="E4950" s="16" t="n">
        <v>20</v>
      </c>
      <c r="F4950" s="16" t="n">
        <v>203</v>
      </c>
      <c r="G4950" s="16" t="n">
        <v>488</v>
      </c>
      <c r="H4950" s="16" t="n">
        <v>4</v>
      </c>
    </row>
    <row r="4951" customFormat="false" ht="15" hidden="false" customHeight="false" outlineLevel="0" collapsed="false">
      <c r="A4951" s="0" t="n">
        <v>3620</v>
      </c>
      <c r="B4951" s="15" t="n">
        <v>45901</v>
      </c>
      <c r="C4951" s="0" t="n">
        <v>1</v>
      </c>
      <c r="D4951" s="16" t="n">
        <v>9208</v>
      </c>
      <c r="E4951" s="16" t="n">
        <v>23</v>
      </c>
      <c r="F4951" s="16" t="n">
        <v>209</v>
      </c>
      <c r="G4951" s="16" t="n">
        <v>576</v>
      </c>
      <c r="H4951" s="16" t="n">
        <v>7</v>
      </c>
    </row>
    <row r="4952" customFormat="false" ht="15" hidden="false" customHeight="false" outlineLevel="0" collapsed="false">
      <c r="A4952" s="0" t="n">
        <v>3620</v>
      </c>
      <c r="B4952" s="15" t="n">
        <v>45992</v>
      </c>
      <c r="C4952" s="0" t="n">
        <v>1</v>
      </c>
      <c r="D4952" s="16" t="n">
        <v>9194</v>
      </c>
      <c r="E4952" s="16" t="n">
        <v>28</v>
      </c>
      <c r="F4952" s="16" t="n">
        <v>214</v>
      </c>
      <c r="G4952" s="16" t="n">
        <v>661</v>
      </c>
      <c r="H4952" s="16" t="n">
        <v>11</v>
      </c>
    </row>
    <row r="4953" customFormat="false" ht="15" hidden="false" customHeight="false" outlineLevel="0" collapsed="false">
      <c r="A4953" s="0" t="n">
        <v>3620</v>
      </c>
      <c r="B4953" s="15" t="n">
        <v>46082</v>
      </c>
      <c r="C4953" s="0" t="n">
        <v>1</v>
      </c>
      <c r="D4953" s="16" t="n">
        <v>9258</v>
      </c>
      <c r="E4953" s="16" t="n">
        <v>30</v>
      </c>
      <c r="F4953" s="16" t="n">
        <v>222</v>
      </c>
      <c r="G4953" s="16" t="n">
        <v>363</v>
      </c>
      <c r="H4953" s="16" t="n">
        <v>12</v>
      </c>
    </row>
    <row r="4954" customFormat="false" ht="15" hidden="false" customHeight="false" outlineLevel="0" collapsed="false">
      <c r="A4954" s="0" t="n">
        <v>3620</v>
      </c>
      <c r="B4954" s="15" t="n">
        <v>46174</v>
      </c>
      <c r="C4954" s="0" t="n">
        <v>1</v>
      </c>
      <c r="D4954" s="16" t="n">
        <v>9268</v>
      </c>
      <c r="E4954" s="16" t="n">
        <v>36</v>
      </c>
      <c r="F4954" s="16" t="n">
        <v>233</v>
      </c>
      <c r="G4954" s="16" t="n">
        <v>446</v>
      </c>
      <c r="H4954" s="16" t="n">
        <v>18</v>
      </c>
    </row>
    <row r="4955" customFormat="false" ht="15" hidden="false" customHeight="false" outlineLevel="0" collapsed="false">
      <c r="A4955" s="0" t="n">
        <v>3621</v>
      </c>
      <c r="B4955" s="15" t="n">
        <v>45078</v>
      </c>
      <c r="C4955" s="0" t="n">
        <v>1</v>
      </c>
      <c r="D4955" s="16" t="n">
        <v>2751</v>
      </c>
      <c r="E4955" s="16" t="n">
        <v>0</v>
      </c>
      <c r="F4955" s="16" t="n">
        <v>59</v>
      </c>
      <c r="G4955" s="16" t="n">
        <v>120</v>
      </c>
      <c r="H4955" s="16" t="n">
        <v>0</v>
      </c>
    </row>
    <row r="4956" customFormat="false" ht="15" hidden="false" customHeight="false" outlineLevel="0" collapsed="false">
      <c r="A4956" s="0" t="n">
        <v>3621</v>
      </c>
      <c r="B4956" s="15" t="n">
        <v>45170</v>
      </c>
      <c r="C4956" s="0" t="n">
        <v>1</v>
      </c>
      <c r="D4956" s="16" t="n">
        <v>2797</v>
      </c>
      <c r="E4956" s="16" t="n">
        <v>0</v>
      </c>
      <c r="F4956" s="16" t="n">
        <v>57</v>
      </c>
      <c r="G4956" s="16" t="n">
        <v>157</v>
      </c>
      <c r="H4956" s="16" t="n">
        <v>0</v>
      </c>
    </row>
    <row r="4957" customFormat="false" ht="15" hidden="false" customHeight="false" outlineLevel="0" collapsed="false">
      <c r="A4957" s="0" t="n">
        <v>3621</v>
      </c>
      <c r="B4957" s="15" t="n">
        <v>45261</v>
      </c>
      <c r="C4957" s="0" t="n">
        <v>1</v>
      </c>
      <c r="D4957" s="16" t="n">
        <v>2783</v>
      </c>
      <c r="E4957" s="16" t="n">
        <v>0</v>
      </c>
      <c r="F4957" s="16" t="n">
        <v>56</v>
      </c>
      <c r="G4957" s="16" t="n">
        <v>178</v>
      </c>
      <c r="H4957" s="16" t="n">
        <v>0</v>
      </c>
    </row>
    <row r="4958" customFormat="false" ht="15" hidden="false" customHeight="false" outlineLevel="0" collapsed="false">
      <c r="A4958" s="0" t="n">
        <v>3621</v>
      </c>
      <c r="B4958" s="15" t="n">
        <v>45352</v>
      </c>
      <c r="C4958" s="0" t="n">
        <v>1</v>
      </c>
      <c r="D4958" s="16" t="n">
        <v>2806</v>
      </c>
      <c r="E4958" s="16" t="n">
        <v>0</v>
      </c>
      <c r="F4958" s="16" t="n">
        <v>53</v>
      </c>
      <c r="G4958" s="16" t="n">
        <v>112</v>
      </c>
      <c r="H4958" s="16" t="n">
        <v>0</v>
      </c>
    </row>
    <row r="4959" customFormat="false" ht="15" hidden="false" customHeight="false" outlineLevel="0" collapsed="false">
      <c r="A4959" s="0" t="n">
        <v>3621</v>
      </c>
      <c r="B4959" s="15" t="n">
        <v>45444</v>
      </c>
      <c r="C4959" s="0" t="n">
        <v>1</v>
      </c>
      <c r="D4959" s="16" t="n">
        <v>2819</v>
      </c>
      <c r="E4959" s="16" t="n">
        <v>0</v>
      </c>
      <c r="F4959" s="16" t="n">
        <v>52</v>
      </c>
      <c r="G4959" s="16" t="n">
        <v>135</v>
      </c>
      <c r="H4959" s="16" t="n">
        <v>0</v>
      </c>
    </row>
    <row r="4960" customFormat="false" ht="15" hidden="false" customHeight="false" outlineLevel="0" collapsed="false">
      <c r="A4960" s="0" t="n">
        <v>3621</v>
      </c>
      <c r="B4960" s="15" t="n">
        <v>45536</v>
      </c>
      <c r="C4960" s="0" t="n">
        <v>1</v>
      </c>
      <c r="D4960" s="16" t="n">
        <v>2863</v>
      </c>
      <c r="E4960" s="16" t="n">
        <v>0</v>
      </c>
      <c r="F4960" s="16" t="n">
        <v>50</v>
      </c>
      <c r="G4960" s="16" t="n">
        <v>153</v>
      </c>
      <c r="H4960" s="16" t="n">
        <v>0</v>
      </c>
    </row>
    <row r="4961" customFormat="false" ht="15" hidden="false" customHeight="false" outlineLevel="0" collapsed="false">
      <c r="A4961" s="0" t="n">
        <v>3621</v>
      </c>
      <c r="B4961" s="15" t="n">
        <v>45627</v>
      </c>
      <c r="C4961" s="0" t="n">
        <v>1</v>
      </c>
      <c r="D4961" s="16" t="n">
        <v>2882</v>
      </c>
      <c r="E4961" s="16" t="n">
        <v>0</v>
      </c>
      <c r="F4961" s="16" t="n">
        <v>51</v>
      </c>
      <c r="G4961" s="16" t="n">
        <v>176</v>
      </c>
      <c r="H4961" s="16" t="n">
        <v>0</v>
      </c>
    </row>
    <row r="4962" customFormat="false" ht="15" hidden="false" customHeight="false" outlineLevel="0" collapsed="false">
      <c r="A4962" s="0" t="n">
        <v>3621</v>
      </c>
      <c r="B4962" s="15" t="n">
        <v>45717</v>
      </c>
      <c r="C4962" s="0" t="n">
        <v>1</v>
      </c>
      <c r="D4962" s="16" t="n">
        <v>2888</v>
      </c>
      <c r="E4962" s="16" t="n">
        <v>0</v>
      </c>
      <c r="F4962" s="16" t="n">
        <v>53</v>
      </c>
      <c r="G4962" s="16" t="n">
        <v>83</v>
      </c>
      <c r="H4962" s="16" t="n">
        <v>0</v>
      </c>
    </row>
    <row r="4963" customFormat="false" ht="15" hidden="false" customHeight="false" outlineLevel="0" collapsed="false">
      <c r="A4963" s="0" t="n">
        <v>3621</v>
      </c>
      <c r="B4963" s="15" t="n">
        <v>45809</v>
      </c>
      <c r="C4963" s="0" t="n">
        <v>1</v>
      </c>
      <c r="D4963" s="16" t="n">
        <v>2881</v>
      </c>
      <c r="E4963" s="16" t="n">
        <v>0</v>
      </c>
      <c r="F4963" s="16" t="n">
        <v>52</v>
      </c>
      <c r="G4963" s="16" t="n">
        <v>108</v>
      </c>
      <c r="H4963" s="16" t="n">
        <v>0</v>
      </c>
    </row>
    <row r="4964" customFormat="false" ht="15" hidden="false" customHeight="false" outlineLevel="0" collapsed="false">
      <c r="A4964" s="0" t="n">
        <v>3621</v>
      </c>
      <c r="B4964" s="15" t="n">
        <v>45901</v>
      </c>
      <c r="C4964" s="0" t="n">
        <v>1</v>
      </c>
      <c r="D4964" s="16" t="n">
        <v>2879</v>
      </c>
      <c r="E4964" s="16" t="n">
        <v>1</v>
      </c>
      <c r="F4964" s="16" t="n">
        <v>54</v>
      </c>
      <c r="G4964" s="16" t="n">
        <v>139</v>
      </c>
      <c r="H4964" s="16" t="n">
        <v>0</v>
      </c>
    </row>
    <row r="4965" customFormat="false" ht="15" hidden="false" customHeight="false" outlineLevel="0" collapsed="false">
      <c r="A4965" s="0" t="n">
        <v>3621</v>
      </c>
      <c r="B4965" s="15" t="n">
        <v>45992</v>
      </c>
      <c r="C4965" s="0" t="n">
        <v>1</v>
      </c>
      <c r="D4965" s="16" t="n">
        <v>2918</v>
      </c>
      <c r="E4965" s="16" t="n">
        <v>1</v>
      </c>
      <c r="F4965" s="16" t="n">
        <v>54</v>
      </c>
      <c r="G4965" s="16" t="n">
        <v>161</v>
      </c>
      <c r="H4965" s="16" t="n">
        <v>0</v>
      </c>
    </row>
    <row r="4966" customFormat="false" ht="15" hidden="false" customHeight="false" outlineLevel="0" collapsed="false">
      <c r="A4966" s="0" t="n">
        <v>3621</v>
      </c>
      <c r="B4966" s="15" t="n">
        <v>46082</v>
      </c>
      <c r="C4966" s="0" t="n">
        <v>1</v>
      </c>
      <c r="D4966" s="16" t="n">
        <v>2921</v>
      </c>
      <c r="E4966" s="16" t="n">
        <v>3</v>
      </c>
      <c r="F4966" s="16" t="n">
        <v>56</v>
      </c>
      <c r="G4966" s="16" t="n">
        <v>103</v>
      </c>
      <c r="H4966" s="16" t="n">
        <v>2</v>
      </c>
    </row>
    <row r="4967" customFormat="false" ht="15" hidden="false" customHeight="false" outlineLevel="0" collapsed="false">
      <c r="A4967" s="0" t="n">
        <v>3621</v>
      </c>
      <c r="B4967" s="15" t="n">
        <v>46174</v>
      </c>
      <c r="C4967" s="0" t="n">
        <v>1</v>
      </c>
      <c r="D4967" s="16" t="n">
        <v>2933</v>
      </c>
      <c r="E4967" s="16" t="n">
        <v>4</v>
      </c>
      <c r="F4967" s="16" t="n">
        <v>59</v>
      </c>
      <c r="G4967" s="16" t="n">
        <v>139</v>
      </c>
      <c r="H4967" s="16" t="n">
        <v>2</v>
      </c>
    </row>
    <row r="4968" customFormat="false" ht="15" hidden="false" customHeight="false" outlineLevel="0" collapsed="false">
      <c r="A4968" s="0" t="n">
        <v>3622</v>
      </c>
      <c r="B4968" s="15" t="n">
        <v>45078</v>
      </c>
      <c r="C4968" s="0" t="n">
        <v>1</v>
      </c>
      <c r="D4968" s="16" t="n">
        <v>735</v>
      </c>
      <c r="E4968" s="16" t="n">
        <v>1</v>
      </c>
      <c r="F4968" s="16" t="n">
        <v>6</v>
      </c>
      <c r="G4968" s="16" t="n">
        <v>29</v>
      </c>
      <c r="H4968" s="16" t="n">
        <v>0</v>
      </c>
    </row>
    <row r="4969" customFormat="false" ht="15" hidden="false" customHeight="false" outlineLevel="0" collapsed="false">
      <c r="A4969" s="0" t="n">
        <v>3622</v>
      </c>
      <c r="B4969" s="15" t="n">
        <v>45170</v>
      </c>
      <c r="C4969" s="0" t="n">
        <v>1</v>
      </c>
      <c r="D4969" s="16" t="n">
        <v>747</v>
      </c>
      <c r="E4969" s="16" t="n">
        <v>1</v>
      </c>
      <c r="F4969" s="16" t="n">
        <v>6</v>
      </c>
      <c r="G4969" s="16" t="n">
        <v>38</v>
      </c>
      <c r="H4969" s="16" t="n">
        <v>0</v>
      </c>
    </row>
    <row r="4970" customFormat="false" ht="15" hidden="false" customHeight="false" outlineLevel="0" collapsed="false">
      <c r="A4970" s="0" t="n">
        <v>3622</v>
      </c>
      <c r="B4970" s="15" t="n">
        <v>45261</v>
      </c>
      <c r="C4970" s="0" t="n">
        <v>1</v>
      </c>
      <c r="D4970" s="16" t="n">
        <v>738</v>
      </c>
      <c r="E4970" s="16" t="n">
        <v>1</v>
      </c>
      <c r="F4970" s="16" t="n">
        <v>5</v>
      </c>
      <c r="G4970" s="16" t="n">
        <v>45</v>
      </c>
      <c r="H4970" s="16" t="n">
        <v>0</v>
      </c>
    </row>
    <row r="4971" customFormat="false" ht="15" hidden="false" customHeight="false" outlineLevel="0" collapsed="false">
      <c r="A4971" s="0" t="n">
        <v>3622</v>
      </c>
      <c r="B4971" s="15" t="n">
        <v>45352</v>
      </c>
      <c r="C4971" s="0" t="n">
        <v>1</v>
      </c>
      <c r="D4971" s="16" t="n">
        <v>741</v>
      </c>
      <c r="E4971" s="16" t="n">
        <v>1</v>
      </c>
      <c r="F4971" s="16" t="n">
        <v>5</v>
      </c>
      <c r="G4971" s="16" t="n">
        <v>25</v>
      </c>
      <c r="H4971" s="16" t="n">
        <v>0</v>
      </c>
    </row>
    <row r="4972" customFormat="false" ht="15" hidden="false" customHeight="false" outlineLevel="0" collapsed="false">
      <c r="A4972" s="0" t="n">
        <v>3622</v>
      </c>
      <c r="B4972" s="15" t="n">
        <v>45444</v>
      </c>
      <c r="C4972" s="0" t="n">
        <v>1</v>
      </c>
      <c r="D4972" s="16" t="n">
        <v>737</v>
      </c>
      <c r="E4972" s="16" t="n">
        <v>1</v>
      </c>
      <c r="F4972" s="16" t="n">
        <v>6</v>
      </c>
      <c r="G4972" s="16" t="n">
        <v>29</v>
      </c>
      <c r="H4972" s="16" t="n">
        <v>0</v>
      </c>
    </row>
    <row r="4973" customFormat="false" ht="15" hidden="false" customHeight="false" outlineLevel="0" collapsed="false">
      <c r="A4973" s="0" t="n">
        <v>3622</v>
      </c>
      <c r="B4973" s="15" t="n">
        <v>45536</v>
      </c>
      <c r="C4973" s="0" t="n">
        <v>1</v>
      </c>
      <c r="D4973" s="16" t="n">
        <v>731</v>
      </c>
      <c r="E4973" s="16" t="n">
        <v>1</v>
      </c>
      <c r="F4973" s="16" t="n">
        <v>5</v>
      </c>
      <c r="G4973" s="16" t="n">
        <v>33</v>
      </c>
      <c r="H4973" s="16" t="n">
        <v>0</v>
      </c>
    </row>
    <row r="4974" customFormat="false" ht="15" hidden="false" customHeight="false" outlineLevel="0" collapsed="false">
      <c r="A4974" s="0" t="n">
        <v>3622</v>
      </c>
      <c r="B4974" s="15" t="n">
        <v>45627</v>
      </c>
      <c r="C4974" s="0" t="n">
        <v>1</v>
      </c>
      <c r="D4974" s="16" t="n">
        <v>734</v>
      </c>
      <c r="E4974" s="16" t="n">
        <v>1</v>
      </c>
      <c r="F4974" s="16" t="n">
        <v>5</v>
      </c>
      <c r="G4974" s="16" t="n">
        <v>36</v>
      </c>
      <c r="H4974" s="16" t="n">
        <v>0</v>
      </c>
    </row>
    <row r="4975" customFormat="false" ht="15" hidden="false" customHeight="false" outlineLevel="0" collapsed="false">
      <c r="A4975" s="0" t="n">
        <v>3622</v>
      </c>
      <c r="B4975" s="15" t="n">
        <v>45717</v>
      </c>
      <c r="C4975" s="0" t="n">
        <v>1</v>
      </c>
      <c r="D4975" s="16" t="n">
        <v>731</v>
      </c>
      <c r="E4975" s="16" t="n">
        <v>1</v>
      </c>
      <c r="F4975" s="16" t="n">
        <v>5</v>
      </c>
      <c r="G4975" s="16" t="n">
        <v>16</v>
      </c>
      <c r="H4975" s="16" t="n">
        <v>0</v>
      </c>
    </row>
    <row r="4976" customFormat="false" ht="15" hidden="false" customHeight="false" outlineLevel="0" collapsed="false">
      <c r="A4976" s="0" t="n">
        <v>3622</v>
      </c>
      <c r="B4976" s="15" t="n">
        <v>45809</v>
      </c>
      <c r="C4976" s="0" t="n">
        <v>1</v>
      </c>
      <c r="D4976" s="16" t="n">
        <v>737</v>
      </c>
      <c r="E4976" s="16" t="n">
        <v>1</v>
      </c>
      <c r="F4976" s="16" t="n">
        <v>4</v>
      </c>
      <c r="G4976" s="16" t="n">
        <v>20</v>
      </c>
      <c r="H4976" s="16" t="n">
        <v>0</v>
      </c>
    </row>
    <row r="4977" customFormat="false" ht="15" hidden="false" customHeight="false" outlineLevel="0" collapsed="false">
      <c r="A4977" s="0" t="n">
        <v>3622</v>
      </c>
      <c r="B4977" s="15" t="n">
        <v>45901</v>
      </c>
      <c r="C4977" s="0" t="n">
        <v>1</v>
      </c>
      <c r="D4977" s="16" t="n">
        <v>726</v>
      </c>
      <c r="E4977" s="16" t="n">
        <v>1</v>
      </c>
      <c r="F4977" s="16" t="n">
        <v>4</v>
      </c>
      <c r="G4977" s="16" t="n">
        <v>27</v>
      </c>
      <c r="H4977" s="16" t="n">
        <v>0</v>
      </c>
    </row>
    <row r="4978" customFormat="false" ht="15" hidden="false" customHeight="false" outlineLevel="0" collapsed="false">
      <c r="A4978" s="0" t="n">
        <v>3622</v>
      </c>
      <c r="B4978" s="15" t="n">
        <v>45992</v>
      </c>
      <c r="C4978" s="0" t="n">
        <v>1</v>
      </c>
      <c r="D4978" s="16" t="n">
        <v>725</v>
      </c>
      <c r="E4978" s="16" t="n">
        <v>1</v>
      </c>
      <c r="F4978" s="16" t="n">
        <v>4</v>
      </c>
      <c r="G4978" s="16" t="n">
        <v>37</v>
      </c>
      <c r="H4978" s="16" t="n">
        <v>0</v>
      </c>
    </row>
    <row r="4979" customFormat="false" ht="15" hidden="false" customHeight="false" outlineLevel="0" collapsed="false">
      <c r="A4979" s="0" t="n">
        <v>3622</v>
      </c>
      <c r="B4979" s="15" t="n">
        <v>46082</v>
      </c>
      <c r="C4979" s="0" t="n">
        <v>1</v>
      </c>
      <c r="D4979" s="16" t="n">
        <v>726</v>
      </c>
      <c r="E4979" s="16" t="n">
        <v>1</v>
      </c>
      <c r="F4979" s="16" t="n">
        <v>6</v>
      </c>
      <c r="G4979" s="16" t="n">
        <v>26</v>
      </c>
      <c r="H4979" s="16" t="n">
        <v>0</v>
      </c>
    </row>
    <row r="4980" customFormat="false" ht="15" hidden="false" customHeight="false" outlineLevel="0" collapsed="false">
      <c r="A4980" s="0" t="n">
        <v>3622</v>
      </c>
      <c r="B4980" s="15" t="n">
        <v>46174</v>
      </c>
      <c r="C4980" s="0" t="n">
        <v>1</v>
      </c>
      <c r="D4980" s="16" t="n">
        <v>729</v>
      </c>
      <c r="E4980" s="16" t="n">
        <v>1</v>
      </c>
      <c r="F4980" s="16" t="n">
        <v>6</v>
      </c>
      <c r="G4980" s="16" t="n">
        <v>30</v>
      </c>
      <c r="H4980" s="16" t="n">
        <v>0</v>
      </c>
    </row>
    <row r="4981" customFormat="false" ht="15" hidden="false" customHeight="false" outlineLevel="0" collapsed="false">
      <c r="A4981" s="0" t="n">
        <v>3623</v>
      </c>
      <c r="B4981" s="15" t="n">
        <v>45078</v>
      </c>
      <c r="C4981" s="0" t="n">
        <v>1</v>
      </c>
      <c r="D4981" s="16" t="n">
        <v>1179</v>
      </c>
      <c r="E4981" s="16" t="n">
        <v>1</v>
      </c>
      <c r="F4981" s="16" t="n">
        <v>23</v>
      </c>
      <c r="G4981" s="16" t="n">
        <v>48</v>
      </c>
      <c r="H4981" s="16" t="n">
        <v>0</v>
      </c>
    </row>
    <row r="4982" customFormat="false" ht="15" hidden="false" customHeight="false" outlineLevel="0" collapsed="false">
      <c r="A4982" s="0" t="n">
        <v>3623</v>
      </c>
      <c r="B4982" s="15" t="n">
        <v>45170</v>
      </c>
      <c r="C4982" s="0" t="n">
        <v>1</v>
      </c>
      <c r="D4982" s="16" t="n">
        <v>1180</v>
      </c>
      <c r="E4982" s="16" t="n">
        <v>1</v>
      </c>
      <c r="F4982" s="16" t="n">
        <v>22</v>
      </c>
      <c r="G4982" s="16" t="n">
        <v>60</v>
      </c>
      <c r="H4982" s="16" t="n">
        <v>0</v>
      </c>
    </row>
    <row r="4983" customFormat="false" ht="15" hidden="false" customHeight="false" outlineLevel="0" collapsed="false">
      <c r="A4983" s="0" t="n">
        <v>3623</v>
      </c>
      <c r="B4983" s="15" t="n">
        <v>45261</v>
      </c>
      <c r="C4983" s="0" t="n">
        <v>1</v>
      </c>
      <c r="D4983" s="16" t="n">
        <v>1179</v>
      </c>
      <c r="E4983" s="16" t="n">
        <v>1</v>
      </c>
      <c r="F4983" s="16" t="n">
        <v>22</v>
      </c>
      <c r="G4983" s="16" t="n">
        <v>71</v>
      </c>
      <c r="H4983" s="16" t="n">
        <v>0</v>
      </c>
    </row>
    <row r="4984" customFormat="false" ht="15" hidden="false" customHeight="false" outlineLevel="0" collapsed="false">
      <c r="A4984" s="0" t="n">
        <v>3623</v>
      </c>
      <c r="B4984" s="15" t="n">
        <v>45352</v>
      </c>
      <c r="C4984" s="0" t="n">
        <v>1</v>
      </c>
      <c r="D4984" s="16" t="n">
        <v>1183</v>
      </c>
      <c r="E4984" s="16" t="n">
        <v>1</v>
      </c>
      <c r="F4984" s="16" t="n">
        <v>19</v>
      </c>
      <c r="G4984" s="16" t="n">
        <v>41</v>
      </c>
      <c r="H4984" s="16" t="n">
        <v>0</v>
      </c>
    </row>
    <row r="4985" customFormat="false" ht="15" hidden="false" customHeight="false" outlineLevel="0" collapsed="false">
      <c r="A4985" s="0" t="n">
        <v>3623</v>
      </c>
      <c r="B4985" s="15" t="n">
        <v>45444</v>
      </c>
      <c r="C4985" s="0" t="n">
        <v>1</v>
      </c>
      <c r="D4985" s="16" t="n">
        <v>1185</v>
      </c>
      <c r="E4985" s="16" t="n">
        <v>1</v>
      </c>
      <c r="F4985" s="16" t="n">
        <v>19</v>
      </c>
      <c r="G4985" s="16" t="n">
        <v>52</v>
      </c>
      <c r="H4985" s="16" t="n">
        <v>0</v>
      </c>
    </row>
    <row r="4986" customFormat="false" ht="15" hidden="false" customHeight="false" outlineLevel="0" collapsed="false">
      <c r="A4986" s="0" t="n">
        <v>3623</v>
      </c>
      <c r="B4986" s="15" t="n">
        <v>45536</v>
      </c>
      <c r="C4986" s="0" t="n">
        <v>1</v>
      </c>
      <c r="D4986" s="16" t="n">
        <v>1191</v>
      </c>
      <c r="E4986" s="16" t="n">
        <v>1</v>
      </c>
      <c r="F4986" s="16" t="n">
        <v>20</v>
      </c>
      <c r="G4986" s="16" t="n">
        <v>63</v>
      </c>
      <c r="H4986" s="16" t="n">
        <v>0</v>
      </c>
    </row>
    <row r="4987" customFormat="false" ht="15" hidden="false" customHeight="false" outlineLevel="0" collapsed="false">
      <c r="A4987" s="0" t="n">
        <v>3623</v>
      </c>
      <c r="B4987" s="15" t="n">
        <v>45627</v>
      </c>
      <c r="C4987" s="0" t="n">
        <v>1</v>
      </c>
      <c r="D4987" s="16" t="n">
        <v>1191</v>
      </c>
      <c r="E4987" s="16" t="n">
        <v>1</v>
      </c>
      <c r="F4987" s="16" t="n">
        <v>20</v>
      </c>
      <c r="G4987" s="16" t="n">
        <v>70</v>
      </c>
      <c r="H4987" s="16" t="n">
        <v>0</v>
      </c>
    </row>
    <row r="4988" customFormat="false" ht="15" hidden="false" customHeight="false" outlineLevel="0" collapsed="false">
      <c r="A4988" s="0" t="n">
        <v>3623</v>
      </c>
      <c r="B4988" s="15" t="n">
        <v>45717</v>
      </c>
      <c r="C4988" s="0" t="n">
        <v>1</v>
      </c>
      <c r="D4988" s="16" t="n">
        <v>1185</v>
      </c>
      <c r="E4988" s="16" t="n">
        <v>1</v>
      </c>
      <c r="F4988" s="16" t="n">
        <v>23</v>
      </c>
      <c r="G4988" s="16" t="n">
        <v>23</v>
      </c>
      <c r="H4988" s="16" t="n">
        <v>0</v>
      </c>
    </row>
    <row r="4989" customFormat="false" ht="15" hidden="false" customHeight="false" outlineLevel="0" collapsed="false">
      <c r="A4989" s="0" t="n">
        <v>3623</v>
      </c>
      <c r="B4989" s="15" t="n">
        <v>45809</v>
      </c>
      <c r="C4989" s="0" t="n">
        <v>1</v>
      </c>
      <c r="D4989" s="16" t="n">
        <v>1175</v>
      </c>
      <c r="E4989" s="16" t="n">
        <v>1</v>
      </c>
      <c r="F4989" s="16" t="n">
        <v>21</v>
      </c>
      <c r="G4989" s="16" t="n">
        <v>30</v>
      </c>
      <c r="H4989" s="16" t="n">
        <v>0</v>
      </c>
    </row>
    <row r="4990" customFormat="false" ht="15" hidden="false" customHeight="false" outlineLevel="0" collapsed="false">
      <c r="A4990" s="0" t="n">
        <v>3623</v>
      </c>
      <c r="B4990" s="15" t="n">
        <v>45901</v>
      </c>
      <c r="C4990" s="0" t="n">
        <v>1</v>
      </c>
      <c r="D4990" s="16" t="n">
        <v>1187</v>
      </c>
      <c r="E4990" s="16" t="n">
        <v>1</v>
      </c>
      <c r="F4990" s="16" t="n">
        <v>21</v>
      </c>
      <c r="G4990" s="16" t="n">
        <v>36</v>
      </c>
      <c r="H4990" s="16" t="n">
        <v>0</v>
      </c>
    </row>
    <row r="4991" customFormat="false" ht="15" hidden="false" customHeight="false" outlineLevel="0" collapsed="false">
      <c r="A4991" s="0" t="n">
        <v>3623</v>
      </c>
      <c r="B4991" s="15" t="n">
        <v>45992</v>
      </c>
      <c r="C4991" s="0" t="n">
        <v>1</v>
      </c>
      <c r="D4991" s="16" t="n">
        <v>1190</v>
      </c>
      <c r="E4991" s="16" t="n">
        <v>1</v>
      </c>
      <c r="F4991" s="16" t="n">
        <v>21</v>
      </c>
      <c r="G4991" s="16" t="n">
        <v>45</v>
      </c>
      <c r="H4991" s="16" t="n">
        <v>0</v>
      </c>
    </row>
    <row r="4992" customFormat="false" ht="15" hidden="false" customHeight="false" outlineLevel="0" collapsed="false">
      <c r="A4992" s="0" t="n">
        <v>3623</v>
      </c>
      <c r="B4992" s="15" t="n">
        <v>46082</v>
      </c>
      <c r="C4992" s="0" t="n">
        <v>1</v>
      </c>
      <c r="D4992" s="16" t="n">
        <v>1188</v>
      </c>
      <c r="E4992" s="16" t="n">
        <v>2</v>
      </c>
      <c r="F4992" s="16" t="n">
        <v>23</v>
      </c>
      <c r="G4992" s="16" t="n">
        <v>34</v>
      </c>
      <c r="H4992" s="16" t="n">
        <v>1</v>
      </c>
    </row>
    <row r="4993" customFormat="false" ht="15" hidden="false" customHeight="false" outlineLevel="0" collapsed="false">
      <c r="A4993" s="0" t="n">
        <v>3623</v>
      </c>
      <c r="B4993" s="15" t="n">
        <v>46174</v>
      </c>
      <c r="C4993" s="0" t="n">
        <v>1</v>
      </c>
      <c r="D4993" s="16" t="n">
        <v>1196</v>
      </c>
      <c r="E4993" s="16" t="n">
        <v>3</v>
      </c>
      <c r="F4993" s="16" t="n">
        <v>25</v>
      </c>
      <c r="G4993" s="16" t="n">
        <v>42</v>
      </c>
      <c r="H4993" s="16" t="n">
        <v>2</v>
      </c>
    </row>
    <row r="4994" customFormat="false" ht="15" hidden="false" customHeight="false" outlineLevel="0" collapsed="false">
      <c r="A4994" s="0" t="n">
        <v>3624</v>
      </c>
      <c r="B4994" s="15" t="n">
        <v>45078</v>
      </c>
      <c r="C4994" s="0" t="n">
        <v>1</v>
      </c>
      <c r="D4994" s="16" t="n">
        <v>713</v>
      </c>
      <c r="E4994" s="16" t="n">
        <v>0</v>
      </c>
      <c r="F4994" s="16" t="n">
        <v>14</v>
      </c>
      <c r="G4994" s="16" t="n">
        <v>32</v>
      </c>
      <c r="H4994" s="16" t="n">
        <v>0</v>
      </c>
    </row>
    <row r="4995" customFormat="false" ht="15" hidden="false" customHeight="false" outlineLevel="0" collapsed="false">
      <c r="A4995" s="0" t="n">
        <v>3624</v>
      </c>
      <c r="B4995" s="15" t="n">
        <v>45170</v>
      </c>
      <c r="C4995" s="0" t="n">
        <v>1</v>
      </c>
      <c r="D4995" s="16" t="n">
        <v>718</v>
      </c>
      <c r="E4995" s="16" t="n">
        <v>0</v>
      </c>
      <c r="F4995" s="16" t="n">
        <v>13</v>
      </c>
      <c r="G4995" s="16" t="n">
        <v>38</v>
      </c>
      <c r="H4995" s="16" t="n">
        <v>0</v>
      </c>
    </row>
    <row r="4996" customFormat="false" ht="15" hidden="false" customHeight="false" outlineLevel="0" collapsed="false">
      <c r="A4996" s="0" t="n">
        <v>3624</v>
      </c>
      <c r="B4996" s="15" t="n">
        <v>45261</v>
      </c>
      <c r="C4996" s="0" t="n">
        <v>1</v>
      </c>
      <c r="D4996" s="16" t="n">
        <v>720</v>
      </c>
      <c r="E4996" s="16" t="n">
        <v>0</v>
      </c>
      <c r="F4996" s="16" t="n">
        <v>13</v>
      </c>
      <c r="G4996" s="16" t="n">
        <v>40</v>
      </c>
      <c r="H4996" s="16" t="n">
        <v>0</v>
      </c>
    </row>
    <row r="4997" customFormat="false" ht="15" hidden="false" customHeight="false" outlineLevel="0" collapsed="false">
      <c r="A4997" s="0" t="n">
        <v>3624</v>
      </c>
      <c r="B4997" s="15" t="n">
        <v>45352</v>
      </c>
      <c r="C4997" s="0" t="n">
        <v>1</v>
      </c>
      <c r="D4997" s="16" t="n">
        <v>711</v>
      </c>
      <c r="E4997" s="16" t="n">
        <v>0</v>
      </c>
      <c r="F4997" s="16" t="n">
        <v>14</v>
      </c>
      <c r="G4997" s="16" t="n">
        <v>18</v>
      </c>
      <c r="H4997" s="16" t="n">
        <v>0</v>
      </c>
    </row>
    <row r="4998" customFormat="false" ht="15" hidden="false" customHeight="false" outlineLevel="0" collapsed="false">
      <c r="A4998" s="0" t="n">
        <v>3624</v>
      </c>
      <c r="B4998" s="15" t="n">
        <v>45444</v>
      </c>
      <c r="C4998" s="0" t="n">
        <v>1</v>
      </c>
      <c r="D4998" s="16" t="n">
        <v>719</v>
      </c>
      <c r="E4998" s="16" t="n">
        <v>1</v>
      </c>
      <c r="F4998" s="16" t="n">
        <v>15</v>
      </c>
      <c r="G4998" s="16" t="n">
        <v>21</v>
      </c>
      <c r="H4998" s="16" t="n">
        <v>1</v>
      </c>
    </row>
    <row r="4999" customFormat="false" ht="15" hidden="false" customHeight="false" outlineLevel="0" collapsed="false">
      <c r="A4999" s="0" t="n">
        <v>3624</v>
      </c>
      <c r="B4999" s="15" t="n">
        <v>45536</v>
      </c>
      <c r="C4999" s="0" t="n">
        <v>1</v>
      </c>
      <c r="D4999" s="16" t="n">
        <v>721</v>
      </c>
      <c r="E4999" s="16" t="n">
        <v>1</v>
      </c>
      <c r="F4999" s="16" t="n">
        <v>15</v>
      </c>
      <c r="G4999" s="16" t="n">
        <v>23</v>
      </c>
      <c r="H4999" s="16" t="n">
        <v>1</v>
      </c>
    </row>
    <row r="5000" customFormat="false" ht="15" hidden="false" customHeight="false" outlineLevel="0" collapsed="false">
      <c r="A5000" s="0" t="n">
        <v>3624</v>
      </c>
      <c r="B5000" s="15" t="n">
        <v>45627</v>
      </c>
      <c r="C5000" s="0" t="n">
        <v>1</v>
      </c>
      <c r="D5000" s="16" t="n">
        <v>714</v>
      </c>
      <c r="E5000" s="16" t="n">
        <v>1</v>
      </c>
      <c r="F5000" s="16" t="n">
        <v>15</v>
      </c>
      <c r="G5000" s="16" t="n">
        <v>27</v>
      </c>
      <c r="H5000" s="16" t="n">
        <v>1</v>
      </c>
    </row>
    <row r="5001" customFormat="false" ht="15" hidden="false" customHeight="false" outlineLevel="0" collapsed="false">
      <c r="A5001" s="0" t="n">
        <v>3624</v>
      </c>
      <c r="B5001" s="15" t="n">
        <v>45717</v>
      </c>
      <c r="C5001" s="0" t="n">
        <v>1</v>
      </c>
      <c r="D5001" s="16" t="n">
        <v>715</v>
      </c>
      <c r="E5001" s="16" t="n">
        <v>1</v>
      </c>
      <c r="F5001" s="16" t="n">
        <v>13</v>
      </c>
      <c r="G5001" s="16" t="n">
        <v>14</v>
      </c>
      <c r="H5001" s="16" t="n">
        <v>0</v>
      </c>
    </row>
    <row r="5002" customFormat="false" ht="15" hidden="false" customHeight="false" outlineLevel="0" collapsed="false">
      <c r="A5002" s="0" t="n">
        <v>3624</v>
      </c>
      <c r="B5002" s="15" t="n">
        <v>45809</v>
      </c>
      <c r="C5002" s="0" t="n">
        <v>1</v>
      </c>
      <c r="D5002" s="16" t="n">
        <v>722</v>
      </c>
      <c r="E5002" s="16" t="n">
        <v>1</v>
      </c>
      <c r="F5002" s="16" t="n">
        <v>13</v>
      </c>
      <c r="G5002" s="16" t="n">
        <v>18</v>
      </c>
      <c r="H5002" s="16" t="n">
        <v>0</v>
      </c>
    </row>
    <row r="5003" customFormat="false" ht="15" hidden="false" customHeight="false" outlineLevel="0" collapsed="false">
      <c r="A5003" s="0" t="n">
        <v>3624</v>
      </c>
      <c r="B5003" s="15" t="n">
        <v>45901</v>
      </c>
      <c r="C5003" s="0" t="n">
        <v>1</v>
      </c>
      <c r="D5003" s="16" t="n">
        <v>731</v>
      </c>
      <c r="E5003" s="16" t="n">
        <v>1</v>
      </c>
      <c r="F5003" s="16" t="n">
        <v>15</v>
      </c>
      <c r="G5003" s="16" t="n">
        <v>26</v>
      </c>
      <c r="H5003" s="16" t="n">
        <v>0</v>
      </c>
    </row>
    <row r="5004" customFormat="false" ht="15" hidden="false" customHeight="false" outlineLevel="0" collapsed="false">
      <c r="A5004" s="0" t="n">
        <v>3624</v>
      </c>
      <c r="B5004" s="15" t="n">
        <v>45992</v>
      </c>
      <c r="C5004" s="0" t="n">
        <v>1</v>
      </c>
      <c r="D5004" s="16" t="n">
        <v>725</v>
      </c>
      <c r="E5004" s="16" t="n">
        <v>1</v>
      </c>
      <c r="F5004" s="16" t="n">
        <v>15</v>
      </c>
      <c r="G5004" s="16" t="n">
        <v>32</v>
      </c>
      <c r="H5004" s="16" t="n">
        <v>0</v>
      </c>
    </row>
    <row r="5005" customFormat="false" ht="15" hidden="false" customHeight="false" outlineLevel="0" collapsed="false">
      <c r="A5005" s="0" t="n">
        <v>3624</v>
      </c>
      <c r="B5005" s="15" t="n">
        <v>46082</v>
      </c>
      <c r="C5005" s="0" t="n">
        <v>1</v>
      </c>
      <c r="D5005" s="16" t="n">
        <v>725</v>
      </c>
      <c r="E5005" s="16" t="n">
        <v>1</v>
      </c>
      <c r="F5005" s="16" t="n">
        <v>13</v>
      </c>
      <c r="G5005" s="16" t="n">
        <v>19</v>
      </c>
      <c r="H5005" s="16" t="n">
        <v>0</v>
      </c>
    </row>
    <row r="5006" customFormat="false" ht="15" hidden="false" customHeight="false" outlineLevel="0" collapsed="false">
      <c r="A5006" s="0" t="n">
        <v>3624</v>
      </c>
      <c r="B5006" s="15" t="n">
        <v>46174</v>
      </c>
      <c r="C5006" s="0" t="n">
        <v>1</v>
      </c>
      <c r="D5006" s="16" t="n">
        <v>721</v>
      </c>
      <c r="E5006" s="16" t="n">
        <v>1</v>
      </c>
      <c r="F5006" s="16" t="n">
        <v>12</v>
      </c>
      <c r="G5006" s="16" t="n">
        <v>32</v>
      </c>
      <c r="H5006" s="16" t="n">
        <v>0</v>
      </c>
    </row>
    <row r="5007" customFormat="false" ht="15" hidden="false" customHeight="false" outlineLevel="0" collapsed="false">
      <c r="A5007" s="0" t="n">
        <v>3629</v>
      </c>
      <c r="B5007" s="15" t="n">
        <v>45078</v>
      </c>
      <c r="C5007" s="0" t="n">
        <v>1</v>
      </c>
      <c r="D5007" s="16" t="n">
        <v>9051</v>
      </c>
      <c r="E5007" s="16" t="n">
        <v>8</v>
      </c>
      <c r="F5007" s="16" t="n">
        <v>153</v>
      </c>
      <c r="G5007" s="16" t="n">
        <v>425</v>
      </c>
      <c r="H5007" s="16" t="n">
        <v>6</v>
      </c>
    </row>
    <row r="5008" customFormat="false" ht="15" hidden="false" customHeight="false" outlineLevel="0" collapsed="false">
      <c r="A5008" s="0" t="n">
        <v>3629</v>
      </c>
      <c r="B5008" s="15" t="n">
        <v>45170</v>
      </c>
      <c r="C5008" s="0" t="n">
        <v>1</v>
      </c>
      <c r="D5008" s="16" t="n">
        <v>9123</v>
      </c>
      <c r="E5008" s="16" t="n">
        <v>9</v>
      </c>
      <c r="F5008" s="16" t="n">
        <v>149</v>
      </c>
      <c r="G5008" s="16" t="n">
        <v>539</v>
      </c>
      <c r="H5008" s="16" t="n">
        <v>7</v>
      </c>
    </row>
    <row r="5009" customFormat="false" ht="15" hidden="false" customHeight="false" outlineLevel="0" collapsed="false">
      <c r="A5009" s="0" t="n">
        <v>3629</v>
      </c>
      <c r="B5009" s="15" t="n">
        <v>45261</v>
      </c>
      <c r="C5009" s="0" t="n">
        <v>1</v>
      </c>
      <c r="D5009" s="16" t="n">
        <v>9166</v>
      </c>
      <c r="E5009" s="16" t="n">
        <v>10</v>
      </c>
      <c r="F5009" s="16" t="n">
        <v>141</v>
      </c>
      <c r="G5009" s="16" t="n">
        <v>651</v>
      </c>
      <c r="H5009" s="16" t="n">
        <v>8</v>
      </c>
    </row>
    <row r="5010" customFormat="false" ht="15" hidden="false" customHeight="false" outlineLevel="0" collapsed="false">
      <c r="A5010" s="0" t="n">
        <v>3629</v>
      </c>
      <c r="B5010" s="15" t="n">
        <v>45352</v>
      </c>
      <c r="C5010" s="0" t="n">
        <v>1</v>
      </c>
      <c r="D5010" s="16" t="n">
        <v>9203</v>
      </c>
      <c r="E5010" s="16" t="n">
        <v>11</v>
      </c>
      <c r="F5010" s="16" t="n">
        <v>142</v>
      </c>
      <c r="G5010" s="16" t="n">
        <v>395</v>
      </c>
      <c r="H5010" s="16" t="n">
        <v>5</v>
      </c>
    </row>
    <row r="5011" customFormat="false" ht="15" hidden="false" customHeight="false" outlineLevel="0" collapsed="false">
      <c r="A5011" s="0" t="n">
        <v>3629</v>
      </c>
      <c r="B5011" s="15" t="n">
        <v>45444</v>
      </c>
      <c r="C5011" s="0" t="n">
        <v>1</v>
      </c>
      <c r="D5011" s="16" t="n">
        <v>9256</v>
      </c>
      <c r="E5011" s="16" t="n">
        <v>11</v>
      </c>
      <c r="F5011" s="16" t="n">
        <v>138</v>
      </c>
      <c r="G5011" s="16" t="n">
        <v>489</v>
      </c>
      <c r="H5011" s="16" t="n">
        <v>5</v>
      </c>
    </row>
    <row r="5012" customFormat="false" ht="15" hidden="false" customHeight="false" outlineLevel="0" collapsed="false">
      <c r="A5012" s="0" t="n">
        <v>3629</v>
      </c>
      <c r="B5012" s="15" t="n">
        <v>45536</v>
      </c>
      <c r="C5012" s="0" t="n">
        <v>1</v>
      </c>
      <c r="D5012" s="16" t="n">
        <v>9318</v>
      </c>
      <c r="E5012" s="16" t="n">
        <v>16</v>
      </c>
      <c r="F5012" s="16" t="n">
        <v>136</v>
      </c>
      <c r="G5012" s="16" t="n">
        <v>572</v>
      </c>
      <c r="H5012" s="16" t="n">
        <v>9</v>
      </c>
    </row>
    <row r="5013" customFormat="false" ht="15" hidden="false" customHeight="false" outlineLevel="0" collapsed="false">
      <c r="A5013" s="0" t="n">
        <v>3629</v>
      </c>
      <c r="B5013" s="15" t="n">
        <v>45627</v>
      </c>
      <c r="C5013" s="0" t="n">
        <v>1</v>
      </c>
      <c r="D5013" s="16" t="n">
        <v>9363</v>
      </c>
      <c r="E5013" s="16" t="n">
        <v>19</v>
      </c>
      <c r="F5013" s="16" t="n">
        <v>138</v>
      </c>
      <c r="G5013" s="16" t="n">
        <v>689</v>
      </c>
      <c r="H5013" s="16" t="n">
        <v>12</v>
      </c>
    </row>
    <row r="5014" customFormat="false" ht="15" hidden="false" customHeight="false" outlineLevel="0" collapsed="false">
      <c r="A5014" s="0" t="n">
        <v>3629</v>
      </c>
      <c r="B5014" s="15" t="n">
        <v>45717</v>
      </c>
      <c r="C5014" s="0" t="n">
        <v>1</v>
      </c>
      <c r="D5014" s="16" t="n">
        <v>9442</v>
      </c>
      <c r="E5014" s="16" t="n">
        <v>20</v>
      </c>
      <c r="F5014" s="16" t="n">
        <v>151</v>
      </c>
      <c r="G5014" s="16" t="n">
        <v>379</v>
      </c>
      <c r="H5014" s="16" t="n">
        <v>8</v>
      </c>
    </row>
    <row r="5015" customFormat="false" ht="15" hidden="false" customHeight="false" outlineLevel="0" collapsed="false">
      <c r="A5015" s="0" t="n">
        <v>3629</v>
      </c>
      <c r="B5015" s="15" t="n">
        <v>45809</v>
      </c>
      <c r="C5015" s="0" t="n">
        <v>1</v>
      </c>
      <c r="D5015" s="16" t="n">
        <v>9518</v>
      </c>
      <c r="E5015" s="16" t="n">
        <v>20</v>
      </c>
      <c r="F5015" s="16" t="n">
        <v>154</v>
      </c>
      <c r="G5015" s="16" t="n">
        <v>481</v>
      </c>
      <c r="H5015" s="16" t="n">
        <v>8</v>
      </c>
    </row>
    <row r="5016" customFormat="false" ht="15" hidden="false" customHeight="false" outlineLevel="0" collapsed="false">
      <c r="A5016" s="0" t="n">
        <v>3629</v>
      </c>
      <c r="B5016" s="15" t="n">
        <v>45901</v>
      </c>
      <c r="C5016" s="0" t="n">
        <v>1</v>
      </c>
      <c r="D5016" s="16" t="n">
        <v>9508</v>
      </c>
      <c r="E5016" s="16" t="n">
        <v>22</v>
      </c>
      <c r="F5016" s="16" t="n">
        <v>156</v>
      </c>
      <c r="G5016" s="16" t="n">
        <v>554</v>
      </c>
      <c r="H5016" s="16" t="n">
        <v>8</v>
      </c>
    </row>
    <row r="5017" customFormat="false" ht="15" hidden="false" customHeight="false" outlineLevel="0" collapsed="false">
      <c r="A5017" s="0" t="n">
        <v>3629</v>
      </c>
      <c r="B5017" s="15" t="n">
        <v>45992</v>
      </c>
      <c r="C5017" s="0" t="n">
        <v>1</v>
      </c>
      <c r="D5017" s="16" t="n">
        <v>9543</v>
      </c>
      <c r="E5017" s="16" t="n">
        <v>22</v>
      </c>
      <c r="F5017" s="16" t="n">
        <v>158</v>
      </c>
      <c r="G5017" s="16" t="n">
        <v>635</v>
      </c>
      <c r="H5017" s="16" t="n">
        <v>9</v>
      </c>
    </row>
    <row r="5018" customFormat="false" ht="15" hidden="false" customHeight="false" outlineLevel="0" collapsed="false">
      <c r="A5018" s="0" t="n">
        <v>3629</v>
      </c>
      <c r="B5018" s="15" t="n">
        <v>46082</v>
      </c>
      <c r="C5018" s="0" t="n">
        <v>1</v>
      </c>
      <c r="D5018" s="16" t="n">
        <v>9494</v>
      </c>
      <c r="E5018" s="16" t="n">
        <v>27</v>
      </c>
      <c r="F5018" s="16" t="n">
        <v>166</v>
      </c>
      <c r="G5018" s="16" t="n">
        <v>333</v>
      </c>
      <c r="H5018" s="16" t="n">
        <v>6</v>
      </c>
    </row>
    <row r="5019" customFormat="false" ht="15" hidden="false" customHeight="false" outlineLevel="0" collapsed="false">
      <c r="A5019" s="0" t="n">
        <v>3629</v>
      </c>
      <c r="B5019" s="15" t="n">
        <v>46174</v>
      </c>
      <c r="C5019" s="0" t="n">
        <v>1</v>
      </c>
      <c r="D5019" s="16" t="n">
        <v>9480</v>
      </c>
      <c r="E5019" s="16" t="n">
        <v>39</v>
      </c>
      <c r="F5019" s="16" t="n">
        <v>176</v>
      </c>
      <c r="G5019" s="16" t="n">
        <v>414</v>
      </c>
      <c r="H5019" s="16" t="n">
        <v>17</v>
      </c>
    </row>
    <row r="5020" customFormat="false" ht="15" hidden="false" customHeight="false" outlineLevel="0" collapsed="false">
      <c r="A5020" s="0" t="n">
        <v>3630</v>
      </c>
      <c r="B5020" s="15" t="n">
        <v>45078</v>
      </c>
      <c r="C5020" s="0" t="n">
        <v>1</v>
      </c>
      <c r="D5020" s="16" t="n">
        <v>31058</v>
      </c>
      <c r="E5020" s="16" t="n">
        <v>65</v>
      </c>
      <c r="F5020" s="16" t="n">
        <v>486</v>
      </c>
      <c r="G5020" s="16" t="n">
        <v>2425</v>
      </c>
      <c r="H5020" s="16" t="n">
        <v>38</v>
      </c>
    </row>
    <row r="5021" customFormat="false" ht="15" hidden="false" customHeight="false" outlineLevel="0" collapsed="false">
      <c r="A5021" s="0" t="n">
        <v>3630</v>
      </c>
      <c r="B5021" s="15" t="n">
        <v>45170</v>
      </c>
      <c r="C5021" s="0" t="n">
        <v>1</v>
      </c>
      <c r="D5021" s="16" t="n">
        <v>31293</v>
      </c>
      <c r="E5021" s="16" t="n">
        <v>82</v>
      </c>
      <c r="F5021" s="16" t="n">
        <v>503</v>
      </c>
      <c r="G5021" s="16" t="n">
        <v>2891</v>
      </c>
      <c r="H5021" s="16" t="n">
        <v>52</v>
      </c>
    </row>
    <row r="5022" customFormat="false" ht="15" hidden="false" customHeight="false" outlineLevel="0" collapsed="false">
      <c r="A5022" s="0" t="n">
        <v>3630</v>
      </c>
      <c r="B5022" s="15" t="n">
        <v>45261</v>
      </c>
      <c r="C5022" s="0" t="n">
        <v>1</v>
      </c>
      <c r="D5022" s="16" t="n">
        <v>31269</v>
      </c>
      <c r="E5022" s="16" t="n">
        <v>97</v>
      </c>
      <c r="F5022" s="16" t="n">
        <v>514</v>
      </c>
      <c r="G5022" s="16" t="n">
        <v>3455</v>
      </c>
      <c r="H5022" s="16" t="n">
        <v>71</v>
      </c>
    </row>
    <row r="5023" customFormat="false" ht="15" hidden="false" customHeight="false" outlineLevel="0" collapsed="false">
      <c r="A5023" s="0" t="n">
        <v>3630</v>
      </c>
      <c r="B5023" s="15" t="n">
        <v>45352</v>
      </c>
      <c r="C5023" s="0" t="n">
        <v>1</v>
      </c>
      <c r="D5023" s="16" t="n">
        <v>31373</v>
      </c>
      <c r="E5023" s="16" t="n">
        <v>112</v>
      </c>
      <c r="F5023" s="16" t="n">
        <v>528</v>
      </c>
      <c r="G5023" s="16" t="n">
        <v>2140</v>
      </c>
      <c r="H5023" s="16" t="n">
        <v>58</v>
      </c>
    </row>
    <row r="5024" customFormat="false" ht="15" hidden="false" customHeight="false" outlineLevel="0" collapsed="false">
      <c r="A5024" s="0" t="n">
        <v>3630</v>
      </c>
      <c r="B5024" s="15" t="n">
        <v>45444</v>
      </c>
      <c r="C5024" s="0" t="n">
        <v>1</v>
      </c>
      <c r="D5024" s="16" t="n">
        <v>31447</v>
      </c>
      <c r="E5024" s="16" t="n">
        <v>118</v>
      </c>
      <c r="F5024" s="16" t="n">
        <v>552</v>
      </c>
      <c r="G5024" s="16" t="n">
        <v>2641</v>
      </c>
      <c r="H5024" s="16" t="n">
        <v>63</v>
      </c>
    </row>
    <row r="5025" customFormat="false" ht="15" hidden="false" customHeight="false" outlineLevel="0" collapsed="false">
      <c r="A5025" s="0" t="n">
        <v>3630</v>
      </c>
      <c r="B5025" s="15" t="n">
        <v>45536</v>
      </c>
      <c r="C5025" s="0" t="n">
        <v>1</v>
      </c>
      <c r="D5025" s="16" t="n">
        <v>31561</v>
      </c>
      <c r="E5025" s="16" t="n">
        <v>117</v>
      </c>
      <c r="F5025" s="16" t="n">
        <v>588</v>
      </c>
      <c r="G5025" s="16" t="n">
        <v>3038</v>
      </c>
      <c r="H5025" s="16" t="n">
        <v>63</v>
      </c>
    </row>
    <row r="5026" customFormat="false" ht="15" hidden="false" customHeight="false" outlineLevel="0" collapsed="false">
      <c r="A5026" s="0" t="n">
        <v>3630</v>
      </c>
      <c r="B5026" s="15" t="n">
        <v>45627</v>
      </c>
      <c r="C5026" s="0" t="n">
        <v>1</v>
      </c>
      <c r="D5026" s="16" t="n">
        <v>31536</v>
      </c>
      <c r="E5026" s="16" t="n">
        <v>118</v>
      </c>
      <c r="F5026" s="16" t="n">
        <v>626</v>
      </c>
      <c r="G5026" s="16" t="n">
        <v>3432</v>
      </c>
      <c r="H5026" s="16" t="n">
        <v>68</v>
      </c>
    </row>
    <row r="5027" customFormat="false" ht="15" hidden="false" customHeight="false" outlineLevel="0" collapsed="false">
      <c r="A5027" s="0" t="n">
        <v>3630</v>
      </c>
      <c r="B5027" s="15" t="n">
        <v>45717</v>
      </c>
      <c r="C5027" s="0" t="n">
        <v>1</v>
      </c>
      <c r="D5027" s="16" t="n">
        <v>32107</v>
      </c>
      <c r="E5027" s="16" t="n">
        <v>116</v>
      </c>
      <c r="F5027" s="16" t="n">
        <v>669</v>
      </c>
      <c r="G5027" s="16" t="n">
        <v>2002</v>
      </c>
      <c r="H5027" s="16" t="n">
        <v>26</v>
      </c>
    </row>
    <row r="5028" customFormat="false" ht="15" hidden="false" customHeight="false" outlineLevel="0" collapsed="false">
      <c r="A5028" s="0" t="n">
        <v>3630</v>
      </c>
      <c r="B5028" s="15" t="n">
        <v>45809</v>
      </c>
      <c r="C5028" s="0" t="n">
        <v>1</v>
      </c>
      <c r="D5028" s="16" t="n">
        <v>32259</v>
      </c>
      <c r="E5028" s="16" t="n">
        <v>137</v>
      </c>
      <c r="F5028" s="16" t="n">
        <v>747</v>
      </c>
      <c r="G5028" s="16" t="n">
        <v>2472</v>
      </c>
      <c r="H5028" s="16" t="n">
        <v>42</v>
      </c>
    </row>
    <row r="5029" customFormat="false" ht="15" hidden="false" customHeight="false" outlineLevel="0" collapsed="false">
      <c r="A5029" s="0" t="n">
        <v>3630</v>
      </c>
      <c r="B5029" s="15" t="n">
        <v>45901</v>
      </c>
      <c r="C5029" s="0" t="n">
        <v>1</v>
      </c>
      <c r="D5029" s="16" t="n">
        <v>32267</v>
      </c>
      <c r="E5029" s="16" t="n">
        <v>144</v>
      </c>
      <c r="F5029" s="16" t="n">
        <v>814</v>
      </c>
      <c r="G5029" s="16" t="n">
        <v>2936</v>
      </c>
      <c r="H5029" s="16" t="n">
        <v>47</v>
      </c>
    </row>
    <row r="5030" customFormat="false" ht="15" hidden="false" customHeight="false" outlineLevel="0" collapsed="false">
      <c r="A5030" s="0" t="n">
        <v>3630</v>
      </c>
      <c r="B5030" s="15" t="n">
        <v>45992</v>
      </c>
      <c r="C5030" s="0" t="n">
        <v>1</v>
      </c>
      <c r="D5030" s="16" t="n">
        <v>32316</v>
      </c>
      <c r="E5030" s="16" t="n">
        <v>157</v>
      </c>
      <c r="F5030" s="16" t="n">
        <v>877</v>
      </c>
      <c r="G5030" s="16" t="n">
        <v>3403</v>
      </c>
      <c r="H5030" s="16" t="n">
        <v>57</v>
      </c>
    </row>
    <row r="5031" customFormat="false" ht="15" hidden="false" customHeight="false" outlineLevel="0" collapsed="false">
      <c r="A5031" s="0" t="n">
        <v>3630</v>
      </c>
      <c r="B5031" s="15" t="n">
        <v>46082</v>
      </c>
      <c r="C5031" s="0" t="n">
        <v>1</v>
      </c>
      <c r="D5031" s="16" t="n">
        <v>32358</v>
      </c>
      <c r="E5031" s="16" t="n">
        <v>162</v>
      </c>
      <c r="F5031" s="16" t="n">
        <v>919</v>
      </c>
      <c r="G5031" s="16" t="n">
        <v>2009</v>
      </c>
      <c r="H5031" s="16" t="n">
        <v>42</v>
      </c>
    </row>
    <row r="5032" customFormat="false" ht="15" hidden="false" customHeight="false" outlineLevel="0" collapsed="false">
      <c r="A5032" s="0" t="n">
        <v>3630</v>
      </c>
      <c r="B5032" s="15" t="n">
        <v>46174</v>
      </c>
      <c r="C5032" s="0" t="n">
        <v>1</v>
      </c>
      <c r="D5032" s="16" t="n">
        <v>32469</v>
      </c>
      <c r="E5032" s="16" t="n">
        <v>190</v>
      </c>
      <c r="F5032" s="16" t="n">
        <v>988</v>
      </c>
      <c r="G5032" s="16" t="n">
        <v>2457</v>
      </c>
      <c r="H5032" s="16" t="n">
        <v>70</v>
      </c>
    </row>
    <row r="5033" customFormat="false" ht="15" hidden="false" customHeight="false" outlineLevel="0" collapsed="false">
      <c r="A5033" s="0" t="n">
        <v>3631</v>
      </c>
      <c r="B5033" s="15" t="n">
        <v>45078</v>
      </c>
      <c r="C5033" s="0" t="n">
        <v>2</v>
      </c>
      <c r="D5033" s="16" t="n">
        <v>15428</v>
      </c>
      <c r="E5033" s="16" t="n">
        <v>32</v>
      </c>
      <c r="F5033" s="16" t="n">
        <v>205</v>
      </c>
      <c r="G5033" s="16" t="n">
        <v>1328</v>
      </c>
      <c r="H5033" s="16" t="n">
        <v>25</v>
      </c>
    </row>
    <row r="5034" customFormat="false" ht="15" hidden="false" customHeight="false" outlineLevel="0" collapsed="false">
      <c r="A5034" s="0" t="n">
        <v>3631</v>
      </c>
      <c r="B5034" s="15" t="n">
        <v>45170</v>
      </c>
      <c r="C5034" s="0" t="n">
        <v>2</v>
      </c>
      <c r="D5034" s="16" t="n">
        <v>15707</v>
      </c>
      <c r="E5034" s="16" t="n">
        <v>36</v>
      </c>
      <c r="F5034" s="16" t="n">
        <v>215</v>
      </c>
      <c r="G5034" s="16" t="n">
        <v>1663</v>
      </c>
      <c r="H5034" s="16" t="n">
        <v>30</v>
      </c>
    </row>
    <row r="5035" customFormat="false" ht="15" hidden="false" customHeight="false" outlineLevel="0" collapsed="false">
      <c r="A5035" s="0" t="n">
        <v>3631</v>
      </c>
      <c r="B5035" s="15" t="n">
        <v>45261</v>
      </c>
      <c r="C5035" s="0" t="n">
        <v>2</v>
      </c>
      <c r="D5035" s="16" t="n">
        <v>15841</v>
      </c>
      <c r="E5035" s="16" t="n">
        <v>44</v>
      </c>
      <c r="F5035" s="16" t="n">
        <v>225</v>
      </c>
      <c r="G5035" s="16" t="n">
        <v>1918</v>
      </c>
      <c r="H5035" s="16" t="n">
        <v>38</v>
      </c>
    </row>
    <row r="5036" customFormat="false" ht="15" hidden="false" customHeight="false" outlineLevel="0" collapsed="false">
      <c r="A5036" s="0" t="n">
        <v>3631</v>
      </c>
      <c r="B5036" s="15" t="n">
        <v>45352</v>
      </c>
      <c r="C5036" s="0" t="n">
        <v>2</v>
      </c>
      <c r="D5036" s="16" t="n">
        <v>16067</v>
      </c>
      <c r="E5036" s="16" t="n">
        <v>60</v>
      </c>
      <c r="F5036" s="16" t="n">
        <v>236</v>
      </c>
      <c r="G5036" s="16" t="n">
        <v>1132</v>
      </c>
      <c r="H5036" s="16" t="n">
        <v>35</v>
      </c>
    </row>
    <row r="5037" customFormat="false" ht="15" hidden="false" customHeight="false" outlineLevel="0" collapsed="false">
      <c r="A5037" s="0" t="n">
        <v>3631</v>
      </c>
      <c r="B5037" s="15" t="n">
        <v>45444</v>
      </c>
      <c r="C5037" s="0" t="n">
        <v>2</v>
      </c>
      <c r="D5037" s="16" t="n">
        <v>16237</v>
      </c>
      <c r="E5037" s="16" t="n">
        <v>63</v>
      </c>
      <c r="F5037" s="16" t="n">
        <v>252</v>
      </c>
      <c r="G5037" s="16" t="n">
        <v>1370</v>
      </c>
      <c r="H5037" s="16" t="n">
        <v>38</v>
      </c>
    </row>
    <row r="5038" customFormat="false" ht="15" hidden="false" customHeight="false" outlineLevel="0" collapsed="false">
      <c r="A5038" s="0" t="n">
        <v>3631</v>
      </c>
      <c r="B5038" s="15" t="n">
        <v>45536</v>
      </c>
      <c r="C5038" s="0" t="n">
        <v>2</v>
      </c>
      <c r="D5038" s="16" t="n">
        <v>16303</v>
      </c>
      <c r="E5038" s="16" t="n">
        <v>60</v>
      </c>
      <c r="F5038" s="16" t="n">
        <v>263</v>
      </c>
      <c r="G5038" s="16" t="n">
        <v>1575</v>
      </c>
      <c r="H5038" s="16" t="n">
        <v>40</v>
      </c>
    </row>
    <row r="5039" customFormat="false" ht="15" hidden="false" customHeight="false" outlineLevel="0" collapsed="false">
      <c r="A5039" s="0" t="n">
        <v>3631</v>
      </c>
      <c r="B5039" s="15" t="n">
        <v>45627</v>
      </c>
      <c r="C5039" s="0" t="n">
        <v>2</v>
      </c>
      <c r="D5039" s="16" t="n">
        <v>16411</v>
      </c>
      <c r="E5039" s="16" t="n">
        <v>69</v>
      </c>
      <c r="F5039" s="16" t="n">
        <v>276</v>
      </c>
      <c r="G5039" s="16" t="n">
        <v>1821</v>
      </c>
      <c r="H5039" s="16" t="n">
        <v>48</v>
      </c>
    </row>
    <row r="5040" customFormat="false" ht="15" hidden="false" customHeight="false" outlineLevel="0" collapsed="false">
      <c r="A5040" s="0" t="n">
        <v>3631</v>
      </c>
      <c r="B5040" s="15" t="n">
        <v>45717</v>
      </c>
      <c r="C5040" s="0" t="n">
        <v>2</v>
      </c>
      <c r="D5040" s="16" t="n">
        <v>16074</v>
      </c>
      <c r="E5040" s="16" t="n">
        <v>74</v>
      </c>
      <c r="F5040" s="16" t="n">
        <v>298</v>
      </c>
      <c r="G5040" s="16" t="n">
        <v>827</v>
      </c>
      <c r="H5040" s="16" t="n">
        <v>20</v>
      </c>
    </row>
    <row r="5041" customFormat="false" ht="15" hidden="false" customHeight="false" outlineLevel="0" collapsed="false">
      <c r="A5041" s="0" t="n">
        <v>3631</v>
      </c>
      <c r="B5041" s="15" t="n">
        <v>45809</v>
      </c>
      <c r="C5041" s="0" t="n">
        <v>2</v>
      </c>
      <c r="D5041" s="16" t="n">
        <v>16260</v>
      </c>
      <c r="E5041" s="16" t="n">
        <v>79</v>
      </c>
      <c r="F5041" s="16" t="n">
        <v>321</v>
      </c>
      <c r="G5041" s="16" t="n">
        <v>1095</v>
      </c>
      <c r="H5041" s="16" t="n">
        <v>25</v>
      </c>
    </row>
    <row r="5042" customFormat="false" ht="15" hidden="false" customHeight="false" outlineLevel="0" collapsed="false">
      <c r="A5042" s="0" t="n">
        <v>3631</v>
      </c>
      <c r="B5042" s="15" t="n">
        <v>45901</v>
      </c>
      <c r="C5042" s="0" t="n">
        <v>2</v>
      </c>
      <c r="D5042" s="16" t="n">
        <v>16301</v>
      </c>
      <c r="E5042" s="16" t="n">
        <v>81</v>
      </c>
      <c r="F5042" s="16" t="n">
        <v>335</v>
      </c>
      <c r="G5042" s="16" t="n">
        <v>1309</v>
      </c>
      <c r="H5042" s="16" t="n">
        <v>33</v>
      </c>
    </row>
    <row r="5043" customFormat="false" ht="15" hidden="false" customHeight="false" outlineLevel="0" collapsed="false">
      <c r="A5043" s="0" t="n">
        <v>3631</v>
      </c>
      <c r="B5043" s="15" t="n">
        <v>45992</v>
      </c>
      <c r="C5043" s="0" t="n">
        <v>2</v>
      </c>
      <c r="D5043" s="16" t="n">
        <v>16415</v>
      </c>
      <c r="E5043" s="16" t="n">
        <v>90</v>
      </c>
      <c r="F5043" s="16" t="n">
        <v>377</v>
      </c>
      <c r="G5043" s="16" t="n">
        <v>1527</v>
      </c>
      <c r="H5043" s="16" t="n">
        <v>44</v>
      </c>
    </row>
    <row r="5044" customFormat="false" ht="15" hidden="false" customHeight="false" outlineLevel="0" collapsed="false">
      <c r="A5044" s="0" t="n">
        <v>3631</v>
      </c>
      <c r="B5044" s="15" t="n">
        <v>46082</v>
      </c>
      <c r="C5044" s="0" t="n">
        <v>2</v>
      </c>
      <c r="D5044" s="16" t="n">
        <v>16518</v>
      </c>
      <c r="E5044" s="16" t="n">
        <v>98</v>
      </c>
      <c r="F5044" s="16" t="n">
        <v>411</v>
      </c>
      <c r="G5044" s="16" t="n">
        <v>890</v>
      </c>
      <c r="H5044" s="16" t="n">
        <v>32</v>
      </c>
    </row>
    <row r="5045" customFormat="false" ht="15" hidden="false" customHeight="false" outlineLevel="0" collapsed="false">
      <c r="A5045" s="0" t="n">
        <v>3631</v>
      </c>
      <c r="B5045" s="15" t="n">
        <v>46174</v>
      </c>
      <c r="C5045" s="0" t="n">
        <v>2</v>
      </c>
      <c r="D5045" s="16" t="n">
        <v>16824</v>
      </c>
      <c r="E5045" s="16" t="n">
        <v>122</v>
      </c>
      <c r="F5045" s="16" t="n">
        <v>454</v>
      </c>
      <c r="G5045" s="16" t="n">
        <v>1156</v>
      </c>
      <c r="H5045" s="16" t="n">
        <v>54</v>
      </c>
    </row>
    <row r="5046" customFormat="false" ht="15" hidden="false" customHeight="false" outlineLevel="0" collapsed="false">
      <c r="A5046" s="0" t="n">
        <v>3633</v>
      </c>
      <c r="B5046" s="15" t="n">
        <v>45078</v>
      </c>
      <c r="C5046" s="0" t="n">
        <v>1</v>
      </c>
      <c r="D5046" s="16" t="n">
        <v>790</v>
      </c>
      <c r="E5046" s="16" t="n">
        <v>1</v>
      </c>
      <c r="F5046" s="16" t="n">
        <v>9</v>
      </c>
      <c r="G5046" s="16" t="n">
        <v>44</v>
      </c>
      <c r="H5046" s="16" t="n">
        <v>1</v>
      </c>
    </row>
    <row r="5047" customFormat="false" ht="15" hidden="false" customHeight="false" outlineLevel="0" collapsed="false">
      <c r="A5047" s="0" t="n">
        <v>3633</v>
      </c>
      <c r="B5047" s="15" t="n">
        <v>45170</v>
      </c>
      <c r="C5047" s="0" t="n">
        <v>1</v>
      </c>
      <c r="D5047" s="16" t="n">
        <v>792</v>
      </c>
      <c r="E5047" s="16" t="n">
        <v>2</v>
      </c>
      <c r="F5047" s="16" t="n">
        <v>9</v>
      </c>
      <c r="G5047" s="16" t="n">
        <v>57</v>
      </c>
      <c r="H5047" s="16" t="n">
        <v>2</v>
      </c>
    </row>
    <row r="5048" customFormat="false" ht="15" hidden="false" customHeight="false" outlineLevel="0" collapsed="false">
      <c r="A5048" s="0" t="n">
        <v>3633</v>
      </c>
      <c r="B5048" s="15" t="n">
        <v>45261</v>
      </c>
      <c r="C5048" s="0" t="n">
        <v>1</v>
      </c>
      <c r="D5048" s="16" t="n">
        <v>808</v>
      </c>
      <c r="E5048" s="16" t="n">
        <v>3</v>
      </c>
      <c r="F5048" s="16" t="n">
        <v>8</v>
      </c>
      <c r="G5048" s="16" t="n">
        <v>65</v>
      </c>
      <c r="H5048" s="16" t="n">
        <v>3</v>
      </c>
    </row>
    <row r="5049" customFormat="false" ht="15" hidden="false" customHeight="false" outlineLevel="0" collapsed="false">
      <c r="A5049" s="0" t="n">
        <v>3633</v>
      </c>
      <c r="B5049" s="15" t="n">
        <v>45352</v>
      </c>
      <c r="C5049" s="0" t="n">
        <v>1</v>
      </c>
      <c r="D5049" s="16" t="n">
        <v>808</v>
      </c>
      <c r="E5049" s="16" t="n">
        <v>3</v>
      </c>
      <c r="F5049" s="16" t="n">
        <v>8</v>
      </c>
      <c r="G5049" s="16" t="n">
        <v>39</v>
      </c>
      <c r="H5049" s="16" t="n">
        <v>2</v>
      </c>
    </row>
    <row r="5050" customFormat="false" ht="15" hidden="false" customHeight="false" outlineLevel="0" collapsed="false">
      <c r="A5050" s="0" t="n">
        <v>3633</v>
      </c>
      <c r="B5050" s="15" t="n">
        <v>45444</v>
      </c>
      <c r="C5050" s="0" t="n">
        <v>1</v>
      </c>
      <c r="D5050" s="16" t="n">
        <v>812</v>
      </c>
      <c r="E5050" s="16" t="n">
        <v>3</v>
      </c>
      <c r="F5050" s="16" t="n">
        <v>7</v>
      </c>
      <c r="G5050" s="16" t="n">
        <v>51</v>
      </c>
      <c r="H5050" s="16" t="n">
        <v>2</v>
      </c>
    </row>
    <row r="5051" customFormat="false" ht="15" hidden="false" customHeight="false" outlineLevel="0" collapsed="false">
      <c r="A5051" s="0" t="n">
        <v>3633</v>
      </c>
      <c r="B5051" s="15" t="n">
        <v>45536</v>
      </c>
      <c r="C5051" s="0" t="n">
        <v>1</v>
      </c>
      <c r="D5051" s="16" t="n">
        <v>805</v>
      </c>
      <c r="E5051" s="16" t="n">
        <v>3</v>
      </c>
      <c r="F5051" s="16" t="n">
        <v>7</v>
      </c>
      <c r="G5051" s="16" t="n">
        <v>55</v>
      </c>
      <c r="H5051" s="16" t="n">
        <v>2</v>
      </c>
    </row>
    <row r="5052" customFormat="false" ht="15" hidden="false" customHeight="false" outlineLevel="0" collapsed="false">
      <c r="A5052" s="0" t="n">
        <v>3633</v>
      </c>
      <c r="B5052" s="15" t="n">
        <v>45627</v>
      </c>
      <c r="C5052" s="0" t="n">
        <v>1</v>
      </c>
      <c r="D5052" s="16" t="n">
        <v>805</v>
      </c>
      <c r="E5052" s="16" t="n">
        <v>3</v>
      </c>
      <c r="F5052" s="16" t="n">
        <v>7</v>
      </c>
      <c r="G5052" s="16" t="n">
        <v>62</v>
      </c>
      <c r="H5052" s="16" t="n">
        <v>2</v>
      </c>
    </row>
    <row r="5053" customFormat="false" ht="15" hidden="false" customHeight="false" outlineLevel="0" collapsed="false">
      <c r="A5053" s="0" t="n">
        <v>3633</v>
      </c>
      <c r="B5053" s="15" t="n">
        <v>45717</v>
      </c>
      <c r="C5053" s="0" t="n">
        <v>1</v>
      </c>
      <c r="D5053" s="16" t="n">
        <v>809</v>
      </c>
      <c r="E5053" s="16" t="n">
        <v>3</v>
      </c>
      <c r="F5053" s="16" t="n">
        <v>8</v>
      </c>
      <c r="G5053" s="16" t="n">
        <v>28</v>
      </c>
      <c r="H5053" s="16" t="n">
        <v>0</v>
      </c>
    </row>
    <row r="5054" customFormat="false" ht="15" hidden="false" customHeight="false" outlineLevel="0" collapsed="false">
      <c r="A5054" s="0" t="n">
        <v>3633</v>
      </c>
      <c r="B5054" s="15" t="n">
        <v>45809</v>
      </c>
      <c r="C5054" s="0" t="n">
        <v>1</v>
      </c>
      <c r="D5054" s="16" t="n">
        <v>802</v>
      </c>
      <c r="E5054" s="16" t="n">
        <v>3</v>
      </c>
      <c r="F5054" s="16" t="n">
        <v>9</v>
      </c>
      <c r="G5054" s="16" t="n">
        <v>36</v>
      </c>
      <c r="H5054" s="16" t="n">
        <v>0</v>
      </c>
    </row>
    <row r="5055" customFormat="false" ht="15" hidden="false" customHeight="false" outlineLevel="0" collapsed="false">
      <c r="A5055" s="0" t="n">
        <v>3633</v>
      </c>
      <c r="B5055" s="15" t="n">
        <v>45901</v>
      </c>
      <c r="C5055" s="0" t="n">
        <v>1</v>
      </c>
      <c r="D5055" s="16" t="n">
        <v>778</v>
      </c>
      <c r="E5055" s="16" t="n">
        <v>3</v>
      </c>
      <c r="F5055" s="16" t="n">
        <v>9</v>
      </c>
      <c r="G5055" s="16" t="n">
        <v>40</v>
      </c>
      <c r="H5055" s="16" t="n">
        <v>0</v>
      </c>
    </row>
    <row r="5056" customFormat="false" ht="15" hidden="false" customHeight="false" outlineLevel="0" collapsed="false">
      <c r="A5056" s="0" t="n">
        <v>3633</v>
      </c>
      <c r="B5056" s="15" t="n">
        <v>45992</v>
      </c>
      <c r="C5056" s="0" t="n">
        <v>1</v>
      </c>
      <c r="D5056" s="16" t="n">
        <v>784</v>
      </c>
      <c r="E5056" s="16" t="n">
        <v>4</v>
      </c>
      <c r="F5056" s="16" t="n">
        <v>9</v>
      </c>
      <c r="G5056" s="16" t="n">
        <v>45</v>
      </c>
      <c r="H5056" s="16" t="n">
        <v>1</v>
      </c>
    </row>
    <row r="5057" customFormat="false" ht="15" hidden="false" customHeight="false" outlineLevel="0" collapsed="false">
      <c r="A5057" s="0" t="n">
        <v>3633</v>
      </c>
      <c r="B5057" s="15" t="n">
        <v>46082</v>
      </c>
      <c r="C5057" s="0" t="n">
        <v>1</v>
      </c>
      <c r="D5057" s="16" t="n">
        <v>788</v>
      </c>
      <c r="E5057" s="16" t="n">
        <v>5</v>
      </c>
      <c r="F5057" s="16" t="n">
        <v>10</v>
      </c>
      <c r="G5057" s="16" t="n">
        <v>24</v>
      </c>
      <c r="H5057" s="16" t="n">
        <v>1</v>
      </c>
    </row>
    <row r="5058" customFormat="false" ht="15" hidden="false" customHeight="false" outlineLevel="0" collapsed="false">
      <c r="A5058" s="0" t="n">
        <v>3633</v>
      </c>
      <c r="B5058" s="15" t="n">
        <v>46174</v>
      </c>
      <c r="C5058" s="0" t="n">
        <v>1</v>
      </c>
      <c r="D5058" s="16" t="n">
        <v>784</v>
      </c>
      <c r="E5058" s="16" t="n">
        <v>6</v>
      </c>
      <c r="F5058" s="16" t="n">
        <v>8</v>
      </c>
      <c r="G5058" s="16" t="n">
        <v>33</v>
      </c>
      <c r="H5058" s="16" t="n">
        <v>2</v>
      </c>
    </row>
    <row r="5059" customFormat="false" ht="15" hidden="false" customHeight="false" outlineLevel="0" collapsed="false">
      <c r="A5059" s="0" t="n">
        <v>3634</v>
      </c>
      <c r="B5059" s="15" t="n">
        <v>45078</v>
      </c>
      <c r="C5059" s="0" t="n">
        <v>1</v>
      </c>
      <c r="D5059" s="16" t="n">
        <v>2433</v>
      </c>
      <c r="E5059" s="16" t="n">
        <v>4</v>
      </c>
      <c r="F5059" s="16" t="n">
        <v>44</v>
      </c>
      <c r="G5059" s="16" t="n">
        <v>121</v>
      </c>
      <c r="H5059" s="16" t="n">
        <v>3</v>
      </c>
    </row>
    <row r="5060" customFormat="false" ht="15" hidden="false" customHeight="false" outlineLevel="0" collapsed="false">
      <c r="A5060" s="0" t="n">
        <v>3634</v>
      </c>
      <c r="B5060" s="15" t="n">
        <v>45170</v>
      </c>
      <c r="C5060" s="0" t="n">
        <v>1</v>
      </c>
      <c r="D5060" s="16" t="n">
        <v>2442</v>
      </c>
      <c r="E5060" s="16" t="n">
        <v>4</v>
      </c>
      <c r="F5060" s="16" t="n">
        <v>41</v>
      </c>
      <c r="G5060" s="16" t="n">
        <v>143</v>
      </c>
      <c r="H5060" s="16" t="n">
        <v>3</v>
      </c>
    </row>
    <row r="5061" customFormat="false" ht="15" hidden="false" customHeight="false" outlineLevel="0" collapsed="false">
      <c r="A5061" s="0" t="n">
        <v>3634</v>
      </c>
      <c r="B5061" s="15" t="n">
        <v>45261</v>
      </c>
      <c r="C5061" s="0" t="n">
        <v>1</v>
      </c>
      <c r="D5061" s="16" t="n">
        <v>2459</v>
      </c>
      <c r="E5061" s="16" t="n">
        <v>4</v>
      </c>
      <c r="F5061" s="16" t="n">
        <v>38</v>
      </c>
      <c r="G5061" s="16" t="n">
        <v>171</v>
      </c>
      <c r="H5061" s="16" t="n">
        <v>3</v>
      </c>
    </row>
    <row r="5062" customFormat="false" ht="15" hidden="false" customHeight="false" outlineLevel="0" collapsed="false">
      <c r="A5062" s="0" t="n">
        <v>3634</v>
      </c>
      <c r="B5062" s="15" t="n">
        <v>45352</v>
      </c>
      <c r="C5062" s="0" t="n">
        <v>1</v>
      </c>
      <c r="D5062" s="16" t="n">
        <v>2462</v>
      </c>
      <c r="E5062" s="16" t="n">
        <v>4</v>
      </c>
      <c r="F5062" s="16" t="n">
        <v>38</v>
      </c>
      <c r="G5062" s="16" t="n">
        <v>99</v>
      </c>
      <c r="H5062" s="16" t="n">
        <v>2</v>
      </c>
    </row>
    <row r="5063" customFormat="false" ht="15" hidden="false" customHeight="false" outlineLevel="0" collapsed="false">
      <c r="A5063" s="0" t="n">
        <v>3634</v>
      </c>
      <c r="B5063" s="15" t="n">
        <v>45444</v>
      </c>
      <c r="C5063" s="0" t="n">
        <v>1</v>
      </c>
      <c r="D5063" s="16" t="n">
        <v>2506</v>
      </c>
      <c r="E5063" s="16" t="n">
        <v>4</v>
      </c>
      <c r="F5063" s="16" t="n">
        <v>43</v>
      </c>
      <c r="G5063" s="16" t="n">
        <v>140</v>
      </c>
      <c r="H5063" s="16" t="n">
        <v>2</v>
      </c>
    </row>
    <row r="5064" customFormat="false" ht="15" hidden="false" customHeight="false" outlineLevel="0" collapsed="false">
      <c r="A5064" s="0" t="n">
        <v>3634</v>
      </c>
      <c r="B5064" s="15" t="n">
        <v>45536</v>
      </c>
      <c r="C5064" s="0" t="n">
        <v>1</v>
      </c>
      <c r="D5064" s="16" t="n">
        <v>2510</v>
      </c>
      <c r="E5064" s="16" t="n">
        <v>5</v>
      </c>
      <c r="F5064" s="16" t="n">
        <v>42</v>
      </c>
      <c r="G5064" s="16" t="n">
        <v>168</v>
      </c>
      <c r="H5064" s="16" t="n">
        <v>3</v>
      </c>
    </row>
    <row r="5065" customFormat="false" ht="15" hidden="false" customHeight="false" outlineLevel="0" collapsed="false">
      <c r="A5065" s="0" t="n">
        <v>3634</v>
      </c>
      <c r="B5065" s="15" t="n">
        <v>45627</v>
      </c>
      <c r="C5065" s="0" t="n">
        <v>1</v>
      </c>
      <c r="D5065" s="16" t="n">
        <v>2503</v>
      </c>
      <c r="E5065" s="16" t="n">
        <v>6</v>
      </c>
      <c r="F5065" s="16" t="n">
        <v>44</v>
      </c>
      <c r="G5065" s="16" t="n">
        <v>192</v>
      </c>
      <c r="H5065" s="16" t="n">
        <v>4</v>
      </c>
    </row>
    <row r="5066" customFormat="false" ht="15" hidden="false" customHeight="false" outlineLevel="0" collapsed="false">
      <c r="A5066" s="0" t="n">
        <v>3634</v>
      </c>
      <c r="B5066" s="15" t="n">
        <v>45717</v>
      </c>
      <c r="C5066" s="0" t="n">
        <v>1</v>
      </c>
      <c r="D5066" s="16" t="n">
        <v>2513</v>
      </c>
      <c r="E5066" s="16" t="n">
        <v>6</v>
      </c>
      <c r="F5066" s="16" t="n">
        <v>42</v>
      </c>
      <c r="G5066" s="16" t="n">
        <v>118</v>
      </c>
      <c r="H5066" s="16" t="n">
        <v>2</v>
      </c>
    </row>
    <row r="5067" customFormat="false" ht="15" hidden="false" customHeight="false" outlineLevel="0" collapsed="false">
      <c r="A5067" s="0" t="n">
        <v>3634</v>
      </c>
      <c r="B5067" s="15" t="n">
        <v>45809</v>
      </c>
      <c r="C5067" s="0" t="n">
        <v>1</v>
      </c>
      <c r="D5067" s="16" t="n">
        <v>2511</v>
      </c>
      <c r="E5067" s="16" t="n">
        <v>8</v>
      </c>
      <c r="F5067" s="16" t="n">
        <v>42</v>
      </c>
      <c r="G5067" s="16" t="n">
        <v>135</v>
      </c>
      <c r="H5067" s="16" t="n">
        <v>4</v>
      </c>
    </row>
    <row r="5068" customFormat="false" ht="15" hidden="false" customHeight="false" outlineLevel="0" collapsed="false">
      <c r="A5068" s="0" t="n">
        <v>3634</v>
      </c>
      <c r="B5068" s="15" t="n">
        <v>45901</v>
      </c>
      <c r="C5068" s="0" t="n">
        <v>1</v>
      </c>
      <c r="D5068" s="16" t="n">
        <v>2543</v>
      </c>
      <c r="E5068" s="16" t="n">
        <v>7</v>
      </c>
      <c r="F5068" s="16" t="n">
        <v>48</v>
      </c>
      <c r="G5068" s="16" t="n">
        <v>160</v>
      </c>
      <c r="H5068" s="16" t="n">
        <v>4</v>
      </c>
    </row>
    <row r="5069" customFormat="false" ht="15" hidden="false" customHeight="false" outlineLevel="0" collapsed="false">
      <c r="A5069" s="0" t="n">
        <v>3634</v>
      </c>
      <c r="B5069" s="15" t="n">
        <v>45992</v>
      </c>
      <c r="C5069" s="0" t="n">
        <v>1</v>
      </c>
      <c r="D5069" s="16" t="n">
        <v>2556</v>
      </c>
      <c r="E5069" s="16" t="n">
        <v>7</v>
      </c>
      <c r="F5069" s="16" t="n">
        <v>47</v>
      </c>
      <c r="G5069" s="16" t="n">
        <v>185</v>
      </c>
      <c r="H5069" s="16" t="n">
        <v>4</v>
      </c>
    </row>
    <row r="5070" customFormat="false" ht="15" hidden="false" customHeight="false" outlineLevel="0" collapsed="false">
      <c r="A5070" s="0" t="n">
        <v>3634</v>
      </c>
      <c r="B5070" s="15" t="n">
        <v>46082</v>
      </c>
      <c r="C5070" s="0" t="n">
        <v>1</v>
      </c>
      <c r="D5070" s="16" t="n">
        <v>2575</v>
      </c>
      <c r="E5070" s="16" t="n">
        <v>8</v>
      </c>
      <c r="F5070" s="16" t="n">
        <v>48</v>
      </c>
      <c r="G5070" s="16" t="n">
        <v>96</v>
      </c>
      <c r="H5070" s="16" t="n">
        <v>2</v>
      </c>
    </row>
    <row r="5071" customFormat="false" ht="15" hidden="false" customHeight="false" outlineLevel="0" collapsed="false">
      <c r="A5071" s="0" t="n">
        <v>3634</v>
      </c>
      <c r="B5071" s="15" t="n">
        <v>46174</v>
      </c>
      <c r="C5071" s="0" t="n">
        <v>1</v>
      </c>
      <c r="D5071" s="16" t="n">
        <v>2595</v>
      </c>
      <c r="E5071" s="16" t="n">
        <v>9</v>
      </c>
      <c r="F5071" s="16" t="n">
        <v>50</v>
      </c>
      <c r="G5071" s="16" t="n">
        <v>110</v>
      </c>
      <c r="H5071" s="16" t="n">
        <v>2</v>
      </c>
    </row>
    <row r="5072" customFormat="false" ht="15" hidden="false" customHeight="false" outlineLevel="0" collapsed="false">
      <c r="A5072" s="0" t="n">
        <v>3635</v>
      </c>
      <c r="B5072" s="15" t="n">
        <v>45078</v>
      </c>
      <c r="C5072" s="0" t="n">
        <v>1</v>
      </c>
      <c r="D5072" s="16" t="n">
        <v>756</v>
      </c>
      <c r="E5072" s="16" t="n">
        <v>0</v>
      </c>
      <c r="F5072" s="16" t="n">
        <v>16</v>
      </c>
      <c r="G5072" s="16" t="n">
        <v>22</v>
      </c>
      <c r="H5072" s="16" t="n">
        <v>0</v>
      </c>
    </row>
    <row r="5073" customFormat="false" ht="15" hidden="false" customHeight="false" outlineLevel="0" collapsed="false">
      <c r="A5073" s="0" t="n">
        <v>3635</v>
      </c>
      <c r="B5073" s="15" t="n">
        <v>45170</v>
      </c>
      <c r="C5073" s="0" t="n">
        <v>1</v>
      </c>
      <c r="D5073" s="16" t="n">
        <v>775</v>
      </c>
      <c r="E5073" s="16" t="n">
        <v>0</v>
      </c>
      <c r="F5073" s="16" t="n">
        <v>17</v>
      </c>
      <c r="G5073" s="16" t="n">
        <v>24</v>
      </c>
      <c r="H5073" s="16" t="n">
        <v>0</v>
      </c>
    </row>
    <row r="5074" customFormat="false" ht="15" hidden="false" customHeight="false" outlineLevel="0" collapsed="false">
      <c r="A5074" s="0" t="n">
        <v>3635</v>
      </c>
      <c r="B5074" s="15" t="n">
        <v>45261</v>
      </c>
      <c r="C5074" s="0" t="n">
        <v>1</v>
      </c>
      <c r="D5074" s="16" t="n">
        <v>771</v>
      </c>
      <c r="E5074" s="16" t="n">
        <v>0</v>
      </c>
      <c r="F5074" s="16" t="n">
        <v>17</v>
      </c>
      <c r="G5074" s="16" t="n">
        <v>34</v>
      </c>
      <c r="H5074" s="16" t="n">
        <v>0</v>
      </c>
    </row>
    <row r="5075" customFormat="false" ht="15" hidden="false" customHeight="false" outlineLevel="0" collapsed="false">
      <c r="A5075" s="0" t="n">
        <v>3635</v>
      </c>
      <c r="B5075" s="15" t="n">
        <v>45352</v>
      </c>
      <c r="C5075" s="0" t="n">
        <v>1</v>
      </c>
      <c r="D5075" s="16" t="n">
        <v>779</v>
      </c>
      <c r="E5075" s="16" t="n">
        <v>0</v>
      </c>
      <c r="F5075" s="16" t="n">
        <v>17</v>
      </c>
      <c r="G5075" s="16" t="n">
        <v>21</v>
      </c>
      <c r="H5075" s="16" t="n">
        <v>0</v>
      </c>
    </row>
    <row r="5076" customFormat="false" ht="15" hidden="false" customHeight="false" outlineLevel="0" collapsed="false">
      <c r="A5076" s="0" t="n">
        <v>3635</v>
      </c>
      <c r="B5076" s="15" t="n">
        <v>45444</v>
      </c>
      <c r="C5076" s="0" t="n">
        <v>1</v>
      </c>
      <c r="D5076" s="16" t="n">
        <v>788</v>
      </c>
      <c r="E5076" s="16" t="n">
        <v>0</v>
      </c>
      <c r="F5076" s="16" t="n">
        <v>16</v>
      </c>
      <c r="G5076" s="16" t="n">
        <v>33</v>
      </c>
      <c r="H5076" s="16" t="n">
        <v>0</v>
      </c>
    </row>
    <row r="5077" customFormat="false" ht="15" hidden="false" customHeight="false" outlineLevel="0" collapsed="false">
      <c r="A5077" s="0" t="n">
        <v>3635</v>
      </c>
      <c r="B5077" s="15" t="n">
        <v>45536</v>
      </c>
      <c r="C5077" s="0" t="n">
        <v>1</v>
      </c>
      <c r="D5077" s="16" t="n">
        <v>791</v>
      </c>
      <c r="E5077" s="16" t="n">
        <v>0</v>
      </c>
      <c r="F5077" s="16" t="n">
        <v>15</v>
      </c>
      <c r="G5077" s="16" t="n">
        <v>40</v>
      </c>
      <c r="H5077" s="16" t="n">
        <v>0</v>
      </c>
    </row>
    <row r="5078" customFormat="false" ht="15" hidden="false" customHeight="false" outlineLevel="0" collapsed="false">
      <c r="A5078" s="0" t="n">
        <v>3635</v>
      </c>
      <c r="B5078" s="15" t="n">
        <v>45627</v>
      </c>
      <c r="C5078" s="0" t="n">
        <v>1</v>
      </c>
      <c r="D5078" s="16" t="n">
        <v>810</v>
      </c>
      <c r="E5078" s="16" t="n">
        <v>0</v>
      </c>
      <c r="F5078" s="16" t="n">
        <v>15</v>
      </c>
      <c r="G5078" s="16" t="n">
        <v>47</v>
      </c>
      <c r="H5078" s="16" t="n">
        <v>0</v>
      </c>
    </row>
    <row r="5079" customFormat="false" ht="15" hidden="false" customHeight="false" outlineLevel="0" collapsed="false">
      <c r="A5079" s="0" t="n">
        <v>3635</v>
      </c>
      <c r="B5079" s="15" t="n">
        <v>45717</v>
      </c>
      <c r="C5079" s="0" t="n">
        <v>1</v>
      </c>
      <c r="D5079" s="16" t="n">
        <v>802</v>
      </c>
      <c r="E5079" s="16" t="n">
        <v>0</v>
      </c>
      <c r="F5079" s="16" t="n">
        <v>12</v>
      </c>
      <c r="G5079" s="16" t="n">
        <v>25</v>
      </c>
      <c r="H5079" s="16" t="n">
        <v>0</v>
      </c>
    </row>
    <row r="5080" customFormat="false" ht="15" hidden="false" customHeight="false" outlineLevel="0" collapsed="false">
      <c r="A5080" s="0" t="n">
        <v>3635</v>
      </c>
      <c r="B5080" s="15" t="n">
        <v>45809</v>
      </c>
      <c r="C5080" s="0" t="n">
        <v>1</v>
      </c>
      <c r="D5080" s="16" t="n">
        <v>789</v>
      </c>
      <c r="E5080" s="16" t="n">
        <v>0</v>
      </c>
      <c r="F5080" s="16" t="n">
        <v>12</v>
      </c>
      <c r="G5080" s="16" t="n">
        <v>32</v>
      </c>
      <c r="H5080" s="16" t="n">
        <v>0</v>
      </c>
    </row>
    <row r="5081" customFormat="false" ht="15" hidden="false" customHeight="false" outlineLevel="0" collapsed="false">
      <c r="A5081" s="0" t="n">
        <v>3635</v>
      </c>
      <c r="B5081" s="15" t="n">
        <v>45901</v>
      </c>
      <c r="C5081" s="0" t="n">
        <v>1</v>
      </c>
      <c r="D5081" s="16" t="n">
        <v>793</v>
      </c>
      <c r="E5081" s="16" t="n">
        <v>0</v>
      </c>
      <c r="F5081" s="16" t="n">
        <v>12</v>
      </c>
      <c r="G5081" s="16" t="n">
        <v>35</v>
      </c>
      <c r="H5081" s="16" t="n">
        <v>0</v>
      </c>
    </row>
    <row r="5082" customFormat="false" ht="15" hidden="false" customHeight="false" outlineLevel="0" collapsed="false">
      <c r="A5082" s="0" t="n">
        <v>3635</v>
      </c>
      <c r="B5082" s="15" t="n">
        <v>45992</v>
      </c>
      <c r="C5082" s="0" t="n">
        <v>1</v>
      </c>
      <c r="D5082" s="16" t="n">
        <v>803</v>
      </c>
      <c r="E5082" s="16" t="n">
        <v>0</v>
      </c>
      <c r="F5082" s="16" t="n">
        <v>12</v>
      </c>
      <c r="G5082" s="16" t="n">
        <v>39</v>
      </c>
      <c r="H5082" s="16" t="n">
        <v>0</v>
      </c>
    </row>
    <row r="5083" customFormat="false" ht="15" hidden="false" customHeight="false" outlineLevel="0" collapsed="false">
      <c r="A5083" s="0" t="n">
        <v>3635</v>
      </c>
      <c r="B5083" s="15" t="n">
        <v>46082</v>
      </c>
      <c r="C5083" s="0" t="n">
        <v>1</v>
      </c>
      <c r="D5083" s="16" t="n">
        <v>795</v>
      </c>
      <c r="E5083" s="16" t="n">
        <v>1</v>
      </c>
      <c r="F5083" s="16" t="n">
        <v>12</v>
      </c>
      <c r="G5083" s="16" t="n">
        <v>16</v>
      </c>
      <c r="H5083" s="16" t="n">
        <v>0</v>
      </c>
    </row>
    <row r="5084" customFormat="false" ht="15" hidden="false" customHeight="false" outlineLevel="0" collapsed="false">
      <c r="A5084" s="0" t="n">
        <v>3635</v>
      </c>
      <c r="B5084" s="15" t="n">
        <v>46174</v>
      </c>
      <c r="C5084" s="0" t="n">
        <v>1</v>
      </c>
      <c r="D5084" s="16" t="n">
        <v>787</v>
      </c>
      <c r="E5084" s="16" t="n">
        <v>2</v>
      </c>
      <c r="F5084" s="16" t="n">
        <v>12</v>
      </c>
      <c r="G5084" s="16" t="n">
        <v>19</v>
      </c>
      <c r="H5084" s="16" t="n">
        <v>1</v>
      </c>
    </row>
    <row r="5085" customFormat="false" ht="15" hidden="false" customHeight="false" outlineLevel="0" collapsed="false">
      <c r="A5085" s="0" t="n">
        <v>3636</v>
      </c>
      <c r="B5085" s="15" t="n">
        <v>45078</v>
      </c>
      <c r="C5085" s="0" t="n">
        <v>1</v>
      </c>
      <c r="D5085" s="16" t="n">
        <v>6033</v>
      </c>
      <c r="E5085" s="16" t="n">
        <v>8</v>
      </c>
      <c r="F5085" s="16" t="n">
        <v>94</v>
      </c>
      <c r="G5085" s="16" t="n">
        <v>289</v>
      </c>
      <c r="H5085" s="16" t="n">
        <v>4</v>
      </c>
    </row>
    <row r="5086" customFormat="false" ht="15" hidden="false" customHeight="false" outlineLevel="0" collapsed="false">
      <c r="A5086" s="0" t="n">
        <v>3636</v>
      </c>
      <c r="B5086" s="15" t="n">
        <v>45170</v>
      </c>
      <c r="C5086" s="0" t="n">
        <v>1</v>
      </c>
      <c r="D5086" s="16" t="n">
        <v>6100</v>
      </c>
      <c r="E5086" s="16" t="n">
        <v>9</v>
      </c>
      <c r="F5086" s="16" t="n">
        <v>94</v>
      </c>
      <c r="G5086" s="16" t="n">
        <v>360</v>
      </c>
      <c r="H5086" s="16" t="n">
        <v>5</v>
      </c>
    </row>
    <row r="5087" customFormat="false" ht="15" hidden="false" customHeight="false" outlineLevel="0" collapsed="false">
      <c r="A5087" s="0" t="n">
        <v>3636</v>
      </c>
      <c r="B5087" s="15" t="n">
        <v>45261</v>
      </c>
      <c r="C5087" s="0" t="n">
        <v>1</v>
      </c>
      <c r="D5087" s="16" t="n">
        <v>6090</v>
      </c>
      <c r="E5087" s="16" t="n">
        <v>9</v>
      </c>
      <c r="F5087" s="16" t="n">
        <v>92</v>
      </c>
      <c r="G5087" s="16" t="n">
        <v>413</v>
      </c>
      <c r="H5087" s="16" t="n">
        <v>5</v>
      </c>
    </row>
    <row r="5088" customFormat="false" ht="15" hidden="false" customHeight="false" outlineLevel="0" collapsed="false">
      <c r="A5088" s="0" t="n">
        <v>3636</v>
      </c>
      <c r="B5088" s="15" t="n">
        <v>45352</v>
      </c>
      <c r="C5088" s="0" t="n">
        <v>1</v>
      </c>
      <c r="D5088" s="16" t="n">
        <v>6152</v>
      </c>
      <c r="E5088" s="16" t="n">
        <v>8</v>
      </c>
      <c r="F5088" s="16" t="n">
        <v>93</v>
      </c>
      <c r="G5088" s="16" t="n">
        <v>244</v>
      </c>
      <c r="H5088" s="16" t="n">
        <v>3</v>
      </c>
    </row>
    <row r="5089" customFormat="false" ht="15" hidden="false" customHeight="false" outlineLevel="0" collapsed="false">
      <c r="A5089" s="0" t="n">
        <v>3636</v>
      </c>
      <c r="B5089" s="15" t="n">
        <v>45444</v>
      </c>
      <c r="C5089" s="0" t="n">
        <v>1</v>
      </c>
      <c r="D5089" s="16" t="n">
        <v>6167</v>
      </c>
      <c r="E5089" s="16" t="n">
        <v>9</v>
      </c>
      <c r="F5089" s="16" t="n">
        <v>90</v>
      </c>
      <c r="G5089" s="16" t="n">
        <v>308</v>
      </c>
      <c r="H5089" s="16" t="n">
        <v>4</v>
      </c>
    </row>
    <row r="5090" customFormat="false" ht="15" hidden="false" customHeight="false" outlineLevel="0" collapsed="false">
      <c r="A5090" s="0" t="n">
        <v>3636</v>
      </c>
      <c r="B5090" s="15" t="n">
        <v>45536</v>
      </c>
      <c r="C5090" s="0" t="n">
        <v>1</v>
      </c>
      <c r="D5090" s="16" t="n">
        <v>6200</v>
      </c>
      <c r="E5090" s="16" t="n">
        <v>9</v>
      </c>
      <c r="F5090" s="16" t="n">
        <v>93</v>
      </c>
      <c r="G5090" s="16" t="n">
        <v>362</v>
      </c>
      <c r="H5090" s="16" t="n">
        <v>4</v>
      </c>
    </row>
    <row r="5091" customFormat="false" ht="15" hidden="false" customHeight="false" outlineLevel="0" collapsed="false">
      <c r="A5091" s="0" t="n">
        <v>3636</v>
      </c>
      <c r="B5091" s="15" t="n">
        <v>45627</v>
      </c>
      <c r="C5091" s="0" t="n">
        <v>1</v>
      </c>
      <c r="D5091" s="16" t="n">
        <v>6262</v>
      </c>
      <c r="E5091" s="16" t="n">
        <v>8</v>
      </c>
      <c r="F5091" s="16" t="n">
        <v>91</v>
      </c>
      <c r="G5091" s="16" t="n">
        <v>424</v>
      </c>
      <c r="H5091" s="16" t="n">
        <v>4</v>
      </c>
    </row>
    <row r="5092" customFormat="false" ht="15" hidden="false" customHeight="false" outlineLevel="0" collapsed="false">
      <c r="A5092" s="0" t="n">
        <v>3636</v>
      </c>
      <c r="B5092" s="15" t="n">
        <v>45717</v>
      </c>
      <c r="C5092" s="0" t="n">
        <v>1</v>
      </c>
      <c r="D5092" s="16" t="n">
        <v>6299</v>
      </c>
      <c r="E5092" s="16" t="n">
        <v>9</v>
      </c>
      <c r="F5092" s="16" t="n">
        <v>89</v>
      </c>
      <c r="G5092" s="16" t="n">
        <v>201</v>
      </c>
      <c r="H5092" s="16" t="n">
        <v>1</v>
      </c>
    </row>
    <row r="5093" customFormat="false" ht="15" hidden="false" customHeight="false" outlineLevel="0" collapsed="false">
      <c r="A5093" s="0" t="n">
        <v>3636</v>
      </c>
      <c r="B5093" s="15" t="n">
        <v>45809</v>
      </c>
      <c r="C5093" s="0" t="n">
        <v>1</v>
      </c>
      <c r="D5093" s="16" t="n">
        <v>6329</v>
      </c>
      <c r="E5093" s="16" t="n">
        <v>10</v>
      </c>
      <c r="F5093" s="16" t="n">
        <v>85</v>
      </c>
      <c r="G5093" s="16" t="n">
        <v>248</v>
      </c>
      <c r="H5093" s="16" t="n">
        <v>1</v>
      </c>
    </row>
    <row r="5094" customFormat="false" ht="15" hidden="false" customHeight="false" outlineLevel="0" collapsed="false">
      <c r="A5094" s="0" t="n">
        <v>3636</v>
      </c>
      <c r="B5094" s="15" t="n">
        <v>45901</v>
      </c>
      <c r="C5094" s="0" t="n">
        <v>1</v>
      </c>
      <c r="D5094" s="16" t="n">
        <v>6327</v>
      </c>
      <c r="E5094" s="16" t="n">
        <v>11</v>
      </c>
      <c r="F5094" s="16" t="n">
        <v>87</v>
      </c>
      <c r="G5094" s="16" t="n">
        <v>308</v>
      </c>
      <c r="H5094" s="16" t="n">
        <v>2</v>
      </c>
    </row>
    <row r="5095" customFormat="false" ht="15" hidden="false" customHeight="false" outlineLevel="0" collapsed="false">
      <c r="A5095" s="0" t="n">
        <v>3636</v>
      </c>
      <c r="B5095" s="15" t="n">
        <v>45992</v>
      </c>
      <c r="C5095" s="0" t="n">
        <v>1</v>
      </c>
      <c r="D5095" s="16" t="n">
        <v>6328</v>
      </c>
      <c r="E5095" s="16" t="n">
        <v>11</v>
      </c>
      <c r="F5095" s="16" t="n">
        <v>90</v>
      </c>
      <c r="G5095" s="16" t="n">
        <v>358</v>
      </c>
      <c r="H5095" s="16" t="n">
        <v>2</v>
      </c>
    </row>
    <row r="5096" customFormat="false" ht="15" hidden="false" customHeight="false" outlineLevel="0" collapsed="false">
      <c r="A5096" s="0" t="n">
        <v>3636</v>
      </c>
      <c r="B5096" s="15" t="n">
        <v>46082</v>
      </c>
      <c r="C5096" s="0" t="n">
        <v>1</v>
      </c>
      <c r="D5096" s="16" t="n">
        <v>6328</v>
      </c>
      <c r="E5096" s="16" t="n">
        <v>12</v>
      </c>
      <c r="F5096" s="16" t="n">
        <v>96</v>
      </c>
      <c r="G5096" s="16" t="n">
        <v>188</v>
      </c>
      <c r="H5096" s="16" t="n">
        <v>2</v>
      </c>
    </row>
    <row r="5097" customFormat="false" ht="15" hidden="false" customHeight="false" outlineLevel="0" collapsed="false">
      <c r="A5097" s="0" t="n">
        <v>3636</v>
      </c>
      <c r="B5097" s="15" t="n">
        <v>46174</v>
      </c>
      <c r="C5097" s="0" t="n">
        <v>1</v>
      </c>
      <c r="D5097" s="16" t="n">
        <v>6377</v>
      </c>
      <c r="E5097" s="16" t="n">
        <v>18</v>
      </c>
      <c r="F5097" s="16" t="n">
        <v>97</v>
      </c>
      <c r="G5097" s="16" t="n">
        <v>250</v>
      </c>
      <c r="H5097" s="16" t="n">
        <v>7</v>
      </c>
    </row>
    <row r="5098" customFormat="false" ht="15" hidden="false" customHeight="false" outlineLevel="0" collapsed="false">
      <c r="A5098" s="0" t="n">
        <v>3637</v>
      </c>
      <c r="B5098" s="15" t="n">
        <v>45078</v>
      </c>
      <c r="C5098" s="0" t="n">
        <v>1</v>
      </c>
      <c r="D5098" s="16" t="n">
        <v>832</v>
      </c>
      <c r="E5098" s="16" t="n">
        <v>1</v>
      </c>
      <c r="F5098" s="16" t="n">
        <v>10</v>
      </c>
      <c r="G5098" s="16" t="n">
        <v>45</v>
      </c>
      <c r="H5098" s="16" t="n">
        <v>0</v>
      </c>
    </row>
    <row r="5099" customFormat="false" ht="15" hidden="false" customHeight="false" outlineLevel="0" collapsed="false">
      <c r="A5099" s="0" t="n">
        <v>3637</v>
      </c>
      <c r="B5099" s="15" t="n">
        <v>45170</v>
      </c>
      <c r="C5099" s="0" t="n">
        <v>1</v>
      </c>
      <c r="D5099" s="16" t="n">
        <v>830</v>
      </c>
      <c r="E5099" s="16" t="n">
        <v>1</v>
      </c>
      <c r="F5099" s="16" t="n">
        <v>11</v>
      </c>
      <c r="G5099" s="16" t="n">
        <v>54</v>
      </c>
      <c r="H5099" s="16" t="n">
        <v>0</v>
      </c>
    </row>
    <row r="5100" customFormat="false" ht="15" hidden="false" customHeight="false" outlineLevel="0" collapsed="false">
      <c r="A5100" s="0" t="n">
        <v>3637</v>
      </c>
      <c r="B5100" s="15" t="n">
        <v>45261</v>
      </c>
      <c r="C5100" s="0" t="n">
        <v>1</v>
      </c>
      <c r="D5100" s="16" t="n">
        <v>827</v>
      </c>
      <c r="E5100" s="16" t="n">
        <v>1</v>
      </c>
      <c r="F5100" s="16" t="n">
        <v>13</v>
      </c>
      <c r="G5100" s="16" t="n">
        <v>59</v>
      </c>
      <c r="H5100" s="16" t="n">
        <v>0</v>
      </c>
    </row>
    <row r="5101" customFormat="false" ht="15" hidden="false" customHeight="false" outlineLevel="0" collapsed="false">
      <c r="A5101" s="0" t="n">
        <v>3637</v>
      </c>
      <c r="B5101" s="15" t="n">
        <v>45352</v>
      </c>
      <c r="C5101" s="0" t="n">
        <v>1</v>
      </c>
      <c r="D5101" s="16" t="n">
        <v>830</v>
      </c>
      <c r="E5101" s="16" t="n">
        <v>1</v>
      </c>
      <c r="F5101" s="16" t="n">
        <v>12</v>
      </c>
      <c r="G5101" s="16" t="n">
        <v>27</v>
      </c>
      <c r="H5101" s="16" t="n">
        <v>0</v>
      </c>
    </row>
    <row r="5102" customFormat="false" ht="15" hidden="false" customHeight="false" outlineLevel="0" collapsed="false">
      <c r="A5102" s="0" t="n">
        <v>3637</v>
      </c>
      <c r="B5102" s="15" t="n">
        <v>45444</v>
      </c>
      <c r="C5102" s="0" t="n">
        <v>1</v>
      </c>
      <c r="D5102" s="16" t="n">
        <v>836</v>
      </c>
      <c r="E5102" s="16" t="n">
        <v>1</v>
      </c>
      <c r="F5102" s="16" t="n">
        <v>13</v>
      </c>
      <c r="G5102" s="16" t="n">
        <v>37</v>
      </c>
      <c r="H5102" s="16" t="n">
        <v>0</v>
      </c>
    </row>
    <row r="5103" customFormat="false" ht="15" hidden="false" customHeight="false" outlineLevel="0" collapsed="false">
      <c r="A5103" s="0" t="n">
        <v>3637</v>
      </c>
      <c r="B5103" s="15" t="n">
        <v>45536</v>
      </c>
      <c r="C5103" s="0" t="n">
        <v>1</v>
      </c>
      <c r="D5103" s="16" t="n">
        <v>848</v>
      </c>
      <c r="E5103" s="16" t="n">
        <v>1</v>
      </c>
      <c r="F5103" s="16" t="n">
        <v>13</v>
      </c>
      <c r="G5103" s="16" t="n">
        <v>42</v>
      </c>
      <c r="H5103" s="16" t="n">
        <v>0</v>
      </c>
    </row>
    <row r="5104" customFormat="false" ht="15" hidden="false" customHeight="false" outlineLevel="0" collapsed="false">
      <c r="A5104" s="0" t="n">
        <v>3637</v>
      </c>
      <c r="B5104" s="15" t="n">
        <v>45627</v>
      </c>
      <c r="C5104" s="0" t="n">
        <v>1</v>
      </c>
      <c r="D5104" s="16" t="n">
        <v>857</v>
      </c>
      <c r="E5104" s="16" t="n">
        <v>1</v>
      </c>
      <c r="F5104" s="16" t="n">
        <v>15</v>
      </c>
      <c r="G5104" s="16" t="n">
        <v>49</v>
      </c>
      <c r="H5104" s="16" t="n">
        <v>0</v>
      </c>
    </row>
    <row r="5105" customFormat="false" ht="15" hidden="false" customHeight="false" outlineLevel="0" collapsed="false">
      <c r="A5105" s="0" t="n">
        <v>3637</v>
      </c>
      <c r="B5105" s="15" t="n">
        <v>45717</v>
      </c>
      <c r="C5105" s="0" t="n">
        <v>1</v>
      </c>
      <c r="D5105" s="16" t="n">
        <v>852</v>
      </c>
      <c r="E5105" s="16" t="n">
        <v>1</v>
      </c>
      <c r="F5105" s="16" t="n">
        <v>14</v>
      </c>
      <c r="G5105" s="16" t="n">
        <v>20</v>
      </c>
      <c r="H5105" s="16" t="n">
        <v>0</v>
      </c>
    </row>
    <row r="5106" customFormat="false" ht="15" hidden="false" customHeight="false" outlineLevel="0" collapsed="false">
      <c r="A5106" s="0" t="n">
        <v>3637</v>
      </c>
      <c r="B5106" s="15" t="n">
        <v>45809</v>
      </c>
      <c r="C5106" s="0" t="n">
        <v>1</v>
      </c>
      <c r="D5106" s="16" t="n">
        <v>860</v>
      </c>
      <c r="E5106" s="16" t="n">
        <v>1</v>
      </c>
      <c r="F5106" s="16" t="n">
        <v>13</v>
      </c>
      <c r="G5106" s="16" t="n">
        <v>32</v>
      </c>
      <c r="H5106" s="16" t="n">
        <v>0</v>
      </c>
    </row>
    <row r="5107" customFormat="false" ht="15" hidden="false" customHeight="false" outlineLevel="0" collapsed="false">
      <c r="A5107" s="0" t="n">
        <v>3637</v>
      </c>
      <c r="B5107" s="15" t="n">
        <v>45901</v>
      </c>
      <c r="C5107" s="0" t="n">
        <v>1</v>
      </c>
      <c r="D5107" s="16" t="n">
        <v>857</v>
      </c>
      <c r="E5107" s="16" t="n">
        <v>1</v>
      </c>
      <c r="F5107" s="16" t="n">
        <v>12</v>
      </c>
      <c r="G5107" s="16" t="n">
        <v>36</v>
      </c>
      <c r="H5107" s="16" t="n">
        <v>0</v>
      </c>
    </row>
    <row r="5108" customFormat="false" ht="15" hidden="false" customHeight="false" outlineLevel="0" collapsed="false">
      <c r="A5108" s="0" t="n">
        <v>3637</v>
      </c>
      <c r="B5108" s="15" t="n">
        <v>45992</v>
      </c>
      <c r="C5108" s="0" t="n">
        <v>1</v>
      </c>
      <c r="D5108" s="16" t="n">
        <v>868</v>
      </c>
      <c r="E5108" s="16" t="n">
        <v>2</v>
      </c>
      <c r="F5108" s="16" t="n">
        <v>12</v>
      </c>
      <c r="G5108" s="16" t="n">
        <v>46</v>
      </c>
      <c r="H5108" s="16" t="n">
        <v>0</v>
      </c>
    </row>
    <row r="5109" customFormat="false" ht="15" hidden="false" customHeight="false" outlineLevel="0" collapsed="false">
      <c r="A5109" s="0" t="n">
        <v>3637</v>
      </c>
      <c r="B5109" s="15" t="n">
        <v>46082</v>
      </c>
      <c r="C5109" s="0" t="n">
        <v>1</v>
      </c>
      <c r="D5109" s="16" t="n">
        <v>871</v>
      </c>
      <c r="E5109" s="16" t="n">
        <v>2</v>
      </c>
      <c r="F5109" s="16" t="n">
        <v>12</v>
      </c>
      <c r="G5109" s="16" t="n">
        <v>24</v>
      </c>
      <c r="H5109" s="16" t="n">
        <v>0</v>
      </c>
    </row>
    <row r="5110" customFormat="false" ht="15" hidden="false" customHeight="false" outlineLevel="0" collapsed="false">
      <c r="A5110" s="0" t="n">
        <v>3637</v>
      </c>
      <c r="B5110" s="15" t="n">
        <v>46174</v>
      </c>
      <c r="C5110" s="0" t="n">
        <v>1</v>
      </c>
      <c r="D5110" s="16" t="n">
        <v>876</v>
      </c>
      <c r="E5110" s="16" t="n">
        <v>1</v>
      </c>
      <c r="F5110" s="16" t="n">
        <v>13</v>
      </c>
      <c r="G5110" s="16" t="n">
        <v>31</v>
      </c>
      <c r="H5110" s="16" t="n">
        <v>0</v>
      </c>
    </row>
    <row r="5111" customFormat="false" ht="15" hidden="false" customHeight="false" outlineLevel="0" collapsed="false">
      <c r="A5111" s="0" t="n">
        <v>3638</v>
      </c>
      <c r="B5111" s="15" t="n">
        <v>45078</v>
      </c>
      <c r="C5111" s="0" t="n">
        <v>2</v>
      </c>
      <c r="D5111" s="16" t="n">
        <v>2715</v>
      </c>
      <c r="E5111" s="16" t="n">
        <v>7</v>
      </c>
      <c r="F5111" s="16" t="n">
        <v>43</v>
      </c>
      <c r="G5111" s="16" t="n">
        <v>153</v>
      </c>
      <c r="H5111" s="16" t="n">
        <v>2</v>
      </c>
    </row>
    <row r="5112" customFormat="false" ht="15" hidden="false" customHeight="false" outlineLevel="0" collapsed="false">
      <c r="A5112" s="0" t="n">
        <v>3638</v>
      </c>
      <c r="B5112" s="15" t="n">
        <v>45170</v>
      </c>
      <c r="C5112" s="0" t="n">
        <v>2</v>
      </c>
      <c r="D5112" s="16" t="n">
        <v>2746</v>
      </c>
      <c r="E5112" s="16" t="n">
        <v>7</v>
      </c>
      <c r="F5112" s="16" t="n">
        <v>45</v>
      </c>
      <c r="G5112" s="16" t="n">
        <v>187</v>
      </c>
      <c r="H5112" s="16" t="n">
        <v>2</v>
      </c>
    </row>
    <row r="5113" customFormat="false" ht="15" hidden="false" customHeight="false" outlineLevel="0" collapsed="false">
      <c r="A5113" s="0" t="n">
        <v>3638</v>
      </c>
      <c r="B5113" s="15" t="n">
        <v>45261</v>
      </c>
      <c r="C5113" s="0" t="n">
        <v>2</v>
      </c>
      <c r="D5113" s="16" t="n">
        <v>2771</v>
      </c>
      <c r="E5113" s="16" t="n">
        <v>7</v>
      </c>
      <c r="F5113" s="16" t="n">
        <v>44</v>
      </c>
      <c r="G5113" s="16" t="n">
        <v>225</v>
      </c>
      <c r="H5113" s="16" t="n">
        <v>2</v>
      </c>
    </row>
    <row r="5114" customFormat="false" ht="15" hidden="false" customHeight="false" outlineLevel="0" collapsed="false">
      <c r="A5114" s="0" t="n">
        <v>3638</v>
      </c>
      <c r="B5114" s="15" t="n">
        <v>45352</v>
      </c>
      <c r="C5114" s="0" t="n">
        <v>2</v>
      </c>
      <c r="D5114" s="16" t="n">
        <v>2788</v>
      </c>
      <c r="E5114" s="16" t="n">
        <v>7</v>
      </c>
      <c r="F5114" s="16" t="n">
        <v>41</v>
      </c>
      <c r="G5114" s="16" t="n">
        <v>145</v>
      </c>
      <c r="H5114" s="16" t="n">
        <v>2</v>
      </c>
    </row>
    <row r="5115" customFormat="false" ht="15" hidden="false" customHeight="false" outlineLevel="0" collapsed="false">
      <c r="A5115" s="0" t="n">
        <v>3638</v>
      </c>
      <c r="B5115" s="15" t="n">
        <v>45444</v>
      </c>
      <c r="C5115" s="0" t="n">
        <v>2</v>
      </c>
      <c r="D5115" s="16" t="n">
        <v>2821</v>
      </c>
      <c r="E5115" s="16" t="n">
        <v>7</v>
      </c>
      <c r="F5115" s="16" t="n">
        <v>41</v>
      </c>
      <c r="G5115" s="16" t="n">
        <v>175</v>
      </c>
      <c r="H5115" s="16" t="n">
        <v>2</v>
      </c>
    </row>
    <row r="5116" customFormat="false" ht="15" hidden="false" customHeight="false" outlineLevel="0" collapsed="false">
      <c r="A5116" s="0" t="n">
        <v>3638</v>
      </c>
      <c r="B5116" s="15" t="n">
        <v>45536</v>
      </c>
      <c r="C5116" s="0" t="n">
        <v>2</v>
      </c>
      <c r="D5116" s="16" t="n">
        <v>2830</v>
      </c>
      <c r="E5116" s="16" t="n">
        <v>7</v>
      </c>
      <c r="F5116" s="16" t="n">
        <v>38</v>
      </c>
      <c r="G5116" s="16" t="n">
        <v>206</v>
      </c>
      <c r="H5116" s="16" t="n">
        <v>2</v>
      </c>
    </row>
    <row r="5117" customFormat="false" ht="15" hidden="false" customHeight="false" outlineLevel="0" collapsed="false">
      <c r="A5117" s="0" t="n">
        <v>3638</v>
      </c>
      <c r="B5117" s="15" t="n">
        <v>45627</v>
      </c>
      <c r="C5117" s="0" t="n">
        <v>2</v>
      </c>
      <c r="D5117" s="16" t="n">
        <v>2838</v>
      </c>
      <c r="E5117" s="16" t="n">
        <v>9</v>
      </c>
      <c r="F5117" s="16" t="n">
        <v>39</v>
      </c>
      <c r="G5117" s="16" t="n">
        <v>242</v>
      </c>
      <c r="H5117" s="16" t="n">
        <v>3</v>
      </c>
    </row>
    <row r="5118" customFormat="false" ht="15" hidden="false" customHeight="false" outlineLevel="0" collapsed="false">
      <c r="A5118" s="0" t="n">
        <v>3638</v>
      </c>
      <c r="B5118" s="15" t="n">
        <v>45717</v>
      </c>
      <c r="C5118" s="0" t="n">
        <v>2</v>
      </c>
      <c r="D5118" s="16" t="n">
        <v>2841</v>
      </c>
      <c r="E5118" s="16" t="n">
        <v>10</v>
      </c>
      <c r="F5118" s="16" t="n">
        <v>41</v>
      </c>
      <c r="G5118" s="16" t="n">
        <v>117</v>
      </c>
      <c r="H5118" s="16" t="n">
        <v>2</v>
      </c>
    </row>
    <row r="5119" customFormat="false" ht="15" hidden="false" customHeight="false" outlineLevel="0" collapsed="false">
      <c r="A5119" s="0" t="n">
        <v>3638</v>
      </c>
      <c r="B5119" s="15" t="n">
        <v>45809</v>
      </c>
      <c r="C5119" s="0" t="n">
        <v>2</v>
      </c>
      <c r="D5119" s="16" t="n">
        <v>2845</v>
      </c>
      <c r="E5119" s="16" t="n">
        <v>10</v>
      </c>
      <c r="F5119" s="16" t="n">
        <v>44</v>
      </c>
      <c r="G5119" s="16" t="n">
        <v>155</v>
      </c>
      <c r="H5119" s="16" t="n">
        <v>2</v>
      </c>
    </row>
    <row r="5120" customFormat="false" ht="15" hidden="false" customHeight="false" outlineLevel="0" collapsed="false">
      <c r="A5120" s="0" t="n">
        <v>3638</v>
      </c>
      <c r="B5120" s="15" t="n">
        <v>45901</v>
      </c>
      <c r="C5120" s="0" t="n">
        <v>2</v>
      </c>
      <c r="D5120" s="16" t="n">
        <v>2853</v>
      </c>
      <c r="E5120" s="16" t="n">
        <v>11</v>
      </c>
      <c r="F5120" s="16" t="n">
        <v>48</v>
      </c>
      <c r="G5120" s="16" t="n">
        <v>178</v>
      </c>
      <c r="H5120" s="16" t="n">
        <v>3</v>
      </c>
    </row>
    <row r="5121" customFormat="false" ht="15" hidden="false" customHeight="false" outlineLevel="0" collapsed="false">
      <c r="A5121" s="0" t="n">
        <v>3638</v>
      </c>
      <c r="B5121" s="15" t="n">
        <v>45992</v>
      </c>
      <c r="C5121" s="0" t="n">
        <v>2</v>
      </c>
      <c r="D5121" s="16" t="n">
        <v>2845</v>
      </c>
      <c r="E5121" s="16" t="n">
        <v>10</v>
      </c>
      <c r="F5121" s="16" t="n">
        <v>51</v>
      </c>
      <c r="G5121" s="16" t="n">
        <v>189</v>
      </c>
      <c r="H5121" s="16" t="n">
        <v>2</v>
      </c>
    </row>
    <row r="5122" customFormat="false" ht="15" hidden="false" customHeight="false" outlineLevel="0" collapsed="false">
      <c r="A5122" s="0" t="n">
        <v>3638</v>
      </c>
      <c r="B5122" s="15" t="n">
        <v>46082</v>
      </c>
      <c r="C5122" s="0" t="n">
        <v>2</v>
      </c>
      <c r="D5122" s="16" t="n">
        <v>2845</v>
      </c>
      <c r="E5122" s="16" t="n">
        <v>10</v>
      </c>
      <c r="F5122" s="16" t="n">
        <v>55</v>
      </c>
      <c r="G5122" s="16" t="n">
        <v>95</v>
      </c>
      <c r="H5122" s="16" t="n">
        <v>0</v>
      </c>
    </row>
    <row r="5123" customFormat="false" ht="15" hidden="false" customHeight="false" outlineLevel="0" collapsed="false">
      <c r="A5123" s="0" t="n">
        <v>3638</v>
      </c>
      <c r="B5123" s="15" t="n">
        <v>46174</v>
      </c>
      <c r="C5123" s="0" t="n">
        <v>2</v>
      </c>
      <c r="D5123" s="16" t="n">
        <v>2859</v>
      </c>
      <c r="E5123" s="16" t="n">
        <v>13</v>
      </c>
      <c r="F5123" s="16" t="n">
        <v>58</v>
      </c>
      <c r="G5123" s="16" t="n">
        <v>117</v>
      </c>
      <c r="H5123" s="16" t="n">
        <v>2</v>
      </c>
    </row>
    <row r="5124" customFormat="false" ht="15" hidden="false" customHeight="false" outlineLevel="0" collapsed="false">
      <c r="A5124" s="0" t="n">
        <v>3639</v>
      </c>
      <c r="B5124" s="15" t="n">
        <v>45078</v>
      </c>
      <c r="C5124" s="0" t="n">
        <v>1</v>
      </c>
      <c r="D5124" s="16" t="n">
        <v>872</v>
      </c>
      <c r="E5124" s="16" t="n">
        <v>0</v>
      </c>
      <c r="F5124" s="16" t="n">
        <v>13</v>
      </c>
      <c r="G5124" s="16" t="n">
        <v>38</v>
      </c>
      <c r="H5124" s="16" t="n">
        <v>0</v>
      </c>
    </row>
    <row r="5125" customFormat="false" ht="15" hidden="false" customHeight="false" outlineLevel="0" collapsed="false">
      <c r="A5125" s="0" t="n">
        <v>3639</v>
      </c>
      <c r="B5125" s="15" t="n">
        <v>45170</v>
      </c>
      <c r="C5125" s="0" t="n">
        <v>1</v>
      </c>
      <c r="D5125" s="16" t="n">
        <v>870</v>
      </c>
      <c r="E5125" s="16" t="n">
        <v>0</v>
      </c>
      <c r="F5125" s="16" t="n">
        <v>13</v>
      </c>
      <c r="G5125" s="16" t="n">
        <v>42</v>
      </c>
      <c r="H5125" s="16" t="n">
        <v>0</v>
      </c>
    </row>
    <row r="5126" customFormat="false" ht="15" hidden="false" customHeight="false" outlineLevel="0" collapsed="false">
      <c r="A5126" s="0" t="n">
        <v>3639</v>
      </c>
      <c r="B5126" s="15" t="n">
        <v>45261</v>
      </c>
      <c r="C5126" s="0" t="n">
        <v>1</v>
      </c>
      <c r="D5126" s="16" t="n">
        <v>871</v>
      </c>
      <c r="E5126" s="16" t="n">
        <v>0</v>
      </c>
      <c r="F5126" s="16" t="n">
        <v>13</v>
      </c>
      <c r="G5126" s="16" t="n">
        <v>46</v>
      </c>
      <c r="H5126" s="16" t="n">
        <v>0</v>
      </c>
    </row>
    <row r="5127" customFormat="false" ht="15" hidden="false" customHeight="false" outlineLevel="0" collapsed="false">
      <c r="A5127" s="0" t="n">
        <v>3639</v>
      </c>
      <c r="B5127" s="15" t="n">
        <v>45352</v>
      </c>
      <c r="C5127" s="0" t="n">
        <v>1</v>
      </c>
      <c r="D5127" s="16" t="n">
        <v>878</v>
      </c>
      <c r="E5127" s="16" t="n">
        <v>0</v>
      </c>
      <c r="F5127" s="16" t="n">
        <v>13</v>
      </c>
      <c r="G5127" s="16" t="n">
        <v>31</v>
      </c>
      <c r="H5127" s="16" t="n">
        <v>0</v>
      </c>
    </row>
    <row r="5128" customFormat="false" ht="15" hidden="false" customHeight="false" outlineLevel="0" collapsed="false">
      <c r="A5128" s="0" t="n">
        <v>3639</v>
      </c>
      <c r="B5128" s="15" t="n">
        <v>45444</v>
      </c>
      <c r="C5128" s="0" t="n">
        <v>1</v>
      </c>
      <c r="D5128" s="16" t="n">
        <v>872</v>
      </c>
      <c r="E5128" s="16" t="n">
        <v>0</v>
      </c>
      <c r="F5128" s="16" t="n">
        <v>12</v>
      </c>
      <c r="G5128" s="16" t="n">
        <v>37</v>
      </c>
      <c r="H5128" s="16" t="n">
        <v>0</v>
      </c>
    </row>
    <row r="5129" customFormat="false" ht="15" hidden="false" customHeight="false" outlineLevel="0" collapsed="false">
      <c r="A5129" s="0" t="n">
        <v>3639</v>
      </c>
      <c r="B5129" s="15" t="n">
        <v>45536</v>
      </c>
      <c r="C5129" s="0" t="n">
        <v>1</v>
      </c>
      <c r="D5129" s="16" t="n">
        <v>876</v>
      </c>
      <c r="E5129" s="16" t="n">
        <v>0</v>
      </c>
      <c r="F5129" s="16" t="n">
        <v>12</v>
      </c>
      <c r="G5129" s="16" t="n">
        <v>45</v>
      </c>
      <c r="H5129" s="16" t="n">
        <v>0</v>
      </c>
    </row>
    <row r="5130" customFormat="false" ht="15" hidden="false" customHeight="false" outlineLevel="0" collapsed="false">
      <c r="A5130" s="0" t="n">
        <v>3639</v>
      </c>
      <c r="B5130" s="15" t="n">
        <v>45627</v>
      </c>
      <c r="C5130" s="0" t="n">
        <v>1</v>
      </c>
      <c r="D5130" s="16" t="n">
        <v>887</v>
      </c>
      <c r="E5130" s="16" t="n">
        <v>0</v>
      </c>
      <c r="F5130" s="16" t="n">
        <v>10</v>
      </c>
      <c r="G5130" s="16" t="n">
        <v>51</v>
      </c>
      <c r="H5130" s="16" t="n">
        <v>0</v>
      </c>
    </row>
    <row r="5131" customFormat="false" ht="15" hidden="false" customHeight="false" outlineLevel="0" collapsed="false">
      <c r="A5131" s="0" t="n">
        <v>3639</v>
      </c>
      <c r="B5131" s="15" t="n">
        <v>45717</v>
      </c>
      <c r="C5131" s="0" t="n">
        <v>1</v>
      </c>
      <c r="D5131" s="16" t="n">
        <v>901</v>
      </c>
      <c r="E5131" s="16" t="n">
        <v>0</v>
      </c>
      <c r="F5131" s="16" t="n">
        <v>9</v>
      </c>
      <c r="G5131" s="16" t="n">
        <v>24</v>
      </c>
      <c r="H5131" s="16" t="n">
        <v>0</v>
      </c>
    </row>
    <row r="5132" customFormat="false" ht="15" hidden="false" customHeight="false" outlineLevel="0" collapsed="false">
      <c r="A5132" s="0" t="n">
        <v>3639</v>
      </c>
      <c r="B5132" s="15" t="n">
        <v>45809</v>
      </c>
      <c r="C5132" s="0" t="n">
        <v>1</v>
      </c>
      <c r="D5132" s="16" t="n">
        <v>918</v>
      </c>
      <c r="E5132" s="16" t="n">
        <v>0</v>
      </c>
      <c r="F5132" s="16" t="n">
        <v>10</v>
      </c>
      <c r="G5132" s="16" t="n">
        <v>35</v>
      </c>
      <c r="H5132" s="16" t="n">
        <v>0</v>
      </c>
    </row>
    <row r="5133" customFormat="false" ht="15" hidden="false" customHeight="false" outlineLevel="0" collapsed="false">
      <c r="A5133" s="0" t="n">
        <v>3639</v>
      </c>
      <c r="B5133" s="15" t="n">
        <v>45901</v>
      </c>
      <c r="C5133" s="0" t="n">
        <v>1</v>
      </c>
      <c r="D5133" s="16" t="n">
        <v>919</v>
      </c>
      <c r="E5133" s="16" t="n">
        <v>0</v>
      </c>
      <c r="F5133" s="16" t="n">
        <v>11</v>
      </c>
      <c r="G5133" s="16" t="n">
        <v>41</v>
      </c>
      <c r="H5133" s="16" t="n">
        <v>0</v>
      </c>
    </row>
    <row r="5134" customFormat="false" ht="15" hidden="false" customHeight="false" outlineLevel="0" collapsed="false">
      <c r="A5134" s="0" t="n">
        <v>3639</v>
      </c>
      <c r="B5134" s="15" t="n">
        <v>45992</v>
      </c>
      <c r="C5134" s="0" t="n">
        <v>1</v>
      </c>
      <c r="D5134" s="16" t="n">
        <v>943</v>
      </c>
      <c r="E5134" s="16" t="n">
        <v>0</v>
      </c>
      <c r="F5134" s="16" t="n">
        <v>13</v>
      </c>
      <c r="G5134" s="16" t="n">
        <v>48</v>
      </c>
      <c r="H5134" s="16" t="n">
        <v>0</v>
      </c>
    </row>
    <row r="5135" customFormat="false" ht="15" hidden="false" customHeight="false" outlineLevel="0" collapsed="false">
      <c r="A5135" s="0" t="n">
        <v>3639</v>
      </c>
      <c r="B5135" s="15" t="n">
        <v>46082</v>
      </c>
      <c r="C5135" s="0" t="n">
        <v>1</v>
      </c>
      <c r="D5135" s="16" t="n">
        <v>960</v>
      </c>
      <c r="E5135" s="16" t="n">
        <v>0</v>
      </c>
      <c r="F5135" s="16" t="n">
        <v>12</v>
      </c>
      <c r="G5135" s="16" t="n">
        <v>31</v>
      </c>
      <c r="H5135" s="16" t="n">
        <v>0</v>
      </c>
    </row>
    <row r="5136" customFormat="false" ht="15" hidden="false" customHeight="false" outlineLevel="0" collapsed="false">
      <c r="A5136" s="0" t="n">
        <v>3639</v>
      </c>
      <c r="B5136" s="15" t="n">
        <v>46174</v>
      </c>
      <c r="C5136" s="0" t="n">
        <v>1</v>
      </c>
      <c r="D5136" s="16" t="n">
        <v>958</v>
      </c>
      <c r="E5136" s="16" t="n">
        <v>0</v>
      </c>
      <c r="F5136" s="16" t="n">
        <v>13</v>
      </c>
      <c r="G5136" s="16" t="n">
        <v>35</v>
      </c>
      <c r="H5136" s="16" t="n">
        <v>0</v>
      </c>
    </row>
    <row r="5137" customFormat="false" ht="15" hidden="false" customHeight="false" outlineLevel="0" collapsed="false">
      <c r="A5137" s="0" t="n">
        <v>3640</v>
      </c>
      <c r="B5137" s="15" t="n">
        <v>45078</v>
      </c>
      <c r="C5137" s="0" t="n">
        <v>1</v>
      </c>
      <c r="D5137" s="16" t="n">
        <v>1449</v>
      </c>
      <c r="E5137" s="16" t="n">
        <v>1</v>
      </c>
      <c r="F5137" s="16" t="n">
        <v>26</v>
      </c>
      <c r="G5137" s="16" t="n">
        <v>76</v>
      </c>
      <c r="H5137" s="16" t="n">
        <v>0</v>
      </c>
    </row>
    <row r="5138" customFormat="false" ht="15" hidden="false" customHeight="false" outlineLevel="0" collapsed="false">
      <c r="A5138" s="0" t="n">
        <v>3640</v>
      </c>
      <c r="B5138" s="15" t="n">
        <v>45170</v>
      </c>
      <c r="C5138" s="0" t="n">
        <v>1</v>
      </c>
      <c r="D5138" s="16" t="n">
        <v>1466</v>
      </c>
      <c r="E5138" s="16" t="n">
        <v>1</v>
      </c>
      <c r="F5138" s="16" t="n">
        <v>27</v>
      </c>
      <c r="G5138" s="16" t="n">
        <v>93</v>
      </c>
      <c r="H5138" s="16" t="n">
        <v>0</v>
      </c>
    </row>
    <row r="5139" customFormat="false" ht="15" hidden="false" customHeight="false" outlineLevel="0" collapsed="false">
      <c r="A5139" s="0" t="n">
        <v>3640</v>
      </c>
      <c r="B5139" s="15" t="n">
        <v>45261</v>
      </c>
      <c r="C5139" s="0" t="n">
        <v>1</v>
      </c>
      <c r="D5139" s="16" t="n">
        <v>1489</v>
      </c>
      <c r="E5139" s="16" t="n">
        <v>1</v>
      </c>
      <c r="F5139" s="16" t="n">
        <v>27</v>
      </c>
      <c r="G5139" s="16" t="n">
        <v>108</v>
      </c>
      <c r="H5139" s="16" t="n">
        <v>0</v>
      </c>
    </row>
    <row r="5140" customFormat="false" ht="15" hidden="false" customHeight="false" outlineLevel="0" collapsed="false">
      <c r="A5140" s="0" t="n">
        <v>3640</v>
      </c>
      <c r="B5140" s="15" t="n">
        <v>45352</v>
      </c>
      <c r="C5140" s="0" t="n">
        <v>1</v>
      </c>
      <c r="D5140" s="16" t="n">
        <v>1502</v>
      </c>
      <c r="E5140" s="16" t="n">
        <v>1</v>
      </c>
      <c r="F5140" s="16" t="n">
        <v>27</v>
      </c>
      <c r="G5140" s="16" t="n">
        <v>51</v>
      </c>
      <c r="H5140" s="16" t="n">
        <v>0</v>
      </c>
    </row>
    <row r="5141" customFormat="false" ht="15" hidden="false" customHeight="false" outlineLevel="0" collapsed="false">
      <c r="A5141" s="0" t="n">
        <v>3640</v>
      </c>
      <c r="B5141" s="15" t="n">
        <v>45444</v>
      </c>
      <c r="C5141" s="0" t="n">
        <v>1</v>
      </c>
      <c r="D5141" s="16" t="n">
        <v>1508</v>
      </c>
      <c r="E5141" s="16" t="n">
        <v>1</v>
      </c>
      <c r="F5141" s="16" t="n">
        <v>27</v>
      </c>
      <c r="G5141" s="16" t="n">
        <v>68</v>
      </c>
      <c r="H5141" s="16" t="n">
        <v>0</v>
      </c>
    </row>
    <row r="5142" customFormat="false" ht="15" hidden="false" customHeight="false" outlineLevel="0" collapsed="false">
      <c r="A5142" s="0" t="n">
        <v>3640</v>
      </c>
      <c r="B5142" s="15" t="n">
        <v>45536</v>
      </c>
      <c r="C5142" s="0" t="n">
        <v>1</v>
      </c>
      <c r="D5142" s="16" t="n">
        <v>1523</v>
      </c>
      <c r="E5142" s="16" t="n">
        <v>1</v>
      </c>
      <c r="F5142" s="16" t="n">
        <v>28</v>
      </c>
      <c r="G5142" s="16" t="n">
        <v>81</v>
      </c>
      <c r="H5142" s="16" t="n">
        <v>0</v>
      </c>
    </row>
    <row r="5143" customFormat="false" ht="15" hidden="false" customHeight="false" outlineLevel="0" collapsed="false">
      <c r="A5143" s="0" t="n">
        <v>3640</v>
      </c>
      <c r="B5143" s="15" t="n">
        <v>45627</v>
      </c>
      <c r="C5143" s="0" t="n">
        <v>1</v>
      </c>
      <c r="D5143" s="16" t="n">
        <v>1547</v>
      </c>
      <c r="E5143" s="16" t="n">
        <v>1</v>
      </c>
      <c r="F5143" s="16" t="n">
        <v>30</v>
      </c>
      <c r="G5143" s="16" t="n">
        <v>90</v>
      </c>
      <c r="H5143" s="16" t="n">
        <v>0</v>
      </c>
    </row>
    <row r="5144" customFormat="false" ht="15" hidden="false" customHeight="false" outlineLevel="0" collapsed="false">
      <c r="A5144" s="0" t="n">
        <v>3640</v>
      </c>
      <c r="B5144" s="15" t="n">
        <v>45717</v>
      </c>
      <c r="C5144" s="0" t="n">
        <v>1</v>
      </c>
      <c r="D5144" s="16" t="n">
        <v>1588</v>
      </c>
      <c r="E5144" s="16" t="n">
        <v>1</v>
      </c>
      <c r="F5144" s="16" t="n">
        <v>29</v>
      </c>
      <c r="G5144" s="16" t="n">
        <v>71</v>
      </c>
      <c r="H5144" s="16" t="n">
        <v>0</v>
      </c>
    </row>
    <row r="5145" customFormat="false" ht="15" hidden="false" customHeight="false" outlineLevel="0" collapsed="false">
      <c r="A5145" s="0" t="n">
        <v>3640</v>
      </c>
      <c r="B5145" s="15" t="n">
        <v>45809</v>
      </c>
      <c r="C5145" s="0" t="n">
        <v>1</v>
      </c>
      <c r="D5145" s="16" t="n">
        <v>1576</v>
      </c>
      <c r="E5145" s="16" t="n">
        <v>1</v>
      </c>
      <c r="F5145" s="16" t="n">
        <v>31</v>
      </c>
      <c r="G5145" s="16" t="n">
        <v>88</v>
      </c>
      <c r="H5145" s="16" t="n">
        <v>0</v>
      </c>
    </row>
    <row r="5146" customFormat="false" ht="15" hidden="false" customHeight="false" outlineLevel="0" collapsed="false">
      <c r="A5146" s="0" t="n">
        <v>3640</v>
      </c>
      <c r="B5146" s="15" t="n">
        <v>45901</v>
      </c>
      <c r="C5146" s="0" t="n">
        <v>1</v>
      </c>
      <c r="D5146" s="16" t="n">
        <v>1582</v>
      </c>
      <c r="E5146" s="16" t="n">
        <v>2</v>
      </c>
      <c r="F5146" s="16" t="n">
        <v>33</v>
      </c>
      <c r="G5146" s="16" t="n">
        <v>101</v>
      </c>
      <c r="H5146" s="16" t="n">
        <v>1</v>
      </c>
    </row>
    <row r="5147" customFormat="false" ht="15" hidden="false" customHeight="false" outlineLevel="0" collapsed="false">
      <c r="A5147" s="0" t="n">
        <v>3640</v>
      </c>
      <c r="B5147" s="15" t="n">
        <v>45992</v>
      </c>
      <c r="C5147" s="0" t="n">
        <v>1</v>
      </c>
      <c r="D5147" s="16" t="n">
        <v>1604</v>
      </c>
      <c r="E5147" s="16" t="n">
        <v>3</v>
      </c>
      <c r="F5147" s="16" t="n">
        <v>29</v>
      </c>
      <c r="G5147" s="16" t="n">
        <v>119</v>
      </c>
      <c r="H5147" s="16" t="n">
        <v>2</v>
      </c>
    </row>
    <row r="5148" customFormat="false" ht="15" hidden="false" customHeight="false" outlineLevel="0" collapsed="false">
      <c r="A5148" s="0" t="n">
        <v>3640</v>
      </c>
      <c r="B5148" s="15" t="n">
        <v>46082</v>
      </c>
      <c r="C5148" s="0" t="n">
        <v>1</v>
      </c>
      <c r="D5148" s="16" t="n">
        <v>1611</v>
      </c>
      <c r="E5148" s="16" t="n">
        <v>3</v>
      </c>
      <c r="F5148" s="16" t="n">
        <v>29</v>
      </c>
      <c r="G5148" s="16" t="n">
        <v>55</v>
      </c>
      <c r="H5148" s="16" t="n">
        <v>3</v>
      </c>
    </row>
    <row r="5149" customFormat="false" ht="15" hidden="false" customHeight="false" outlineLevel="0" collapsed="false">
      <c r="A5149" s="0" t="n">
        <v>3640</v>
      </c>
      <c r="B5149" s="15" t="n">
        <v>46174</v>
      </c>
      <c r="C5149" s="0" t="n">
        <v>1</v>
      </c>
      <c r="D5149" s="16" t="n">
        <v>1608</v>
      </c>
      <c r="E5149" s="16" t="n">
        <v>5</v>
      </c>
      <c r="F5149" s="16" t="n">
        <v>31</v>
      </c>
      <c r="G5149" s="16" t="n">
        <v>65</v>
      </c>
      <c r="H5149" s="16" t="n">
        <v>4</v>
      </c>
    </row>
    <row r="5150" customFormat="false" ht="15" hidden="false" customHeight="false" outlineLevel="0" collapsed="false">
      <c r="A5150" s="0" t="n">
        <v>3641</v>
      </c>
      <c r="B5150" s="15" t="n">
        <v>45078</v>
      </c>
      <c r="C5150" s="0" t="n">
        <v>2</v>
      </c>
      <c r="D5150" s="16" t="n">
        <v>1662</v>
      </c>
      <c r="E5150" s="16" t="n">
        <v>0</v>
      </c>
      <c r="F5150" s="16" t="n">
        <v>36</v>
      </c>
      <c r="G5150" s="16" t="n">
        <v>96</v>
      </c>
      <c r="H5150" s="16" t="n">
        <v>0</v>
      </c>
    </row>
    <row r="5151" customFormat="false" ht="15" hidden="false" customHeight="false" outlineLevel="0" collapsed="false">
      <c r="A5151" s="0" t="n">
        <v>3641</v>
      </c>
      <c r="B5151" s="15" t="n">
        <v>45170</v>
      </c>
      <c r="C5151" s="0" t="n">
        <v>2</v>
      </c>
      <c r="D5151" s="16" t="n">
        <v>1670</v>
      </c>
      <c r="E5151" s="16" t="n">
        <v>0</v>
      </c>
      <c r="F5151" s="16" t="n">
        <v>37</v>
      </c>
      <c r="G5151" s="16" t="n">
        <v>110</v>
      </c>
      <c r="H5151" s="16" t="n">
        <v>0</v>
      </c>
    </row>
    <row r="5152" customFormat="false" ht="15" hidden="false" customHeight="false" outlineLevel="0" collapsed="false">
      <c r="A5152" s="0" t="n">
        <v>3641</v>
      </c>
      <c r="B5152" s="15" t="n">
        <v>45261</v>
      </c>
      <c r="C5152" s="0" t="n">
        <v>2</v>
      </c>
      <c r="D5152" s="16" t="n">
        <v>1675</v>
      </c>
      <c r="E5152" s="16" t="n">
        <v>0</v>
      </c>
      <c r="F5152" s="16" t="n">
        <v>38</v>
      </c>
      <c r="G5152" s="16" t="n">
        <v>130</v>
      </c>
      <c r="H5152" s="16" t="n">
        <v>0</v>
      </c>
    </row>
    <row r="5153" customFormat="false" ht="15" hidden="false" customHeight="false" outlineLevel="0" collapsed="false">
      <c r="A5153" s="0" t="n">
        <v>3641</v>
      </c>
      <c r="B5153" s="15" t="n">
        <v>45352</v>
      </c>
      <c r="C5153" s="0" t="n">
        <v>2</v>
      </c>
      <c r="D5153" s="16" t="n">
        <v>1681</v>
      </c>
      <c r="E5153" s="16" t="n">
        <v>0</v>
      </c>
      <c r="F5153" s="16" t="n">
        <v>37</v>
      </c>
      <c r="G5153" s="16" t="n">
        <v>58</v>
      </c>
      <c r="H5153" s="16" t="n">
        <v>0</v>
      </c>
    </row>
    <row r="5154" customFormat="false" ht="15" hidden="false" customHeight="false" outlineLevel="0" collapsed="false">
      <c r="A5154" s="0" t="n">
        <v>3641</v>
      </c>
      <c r="B5154" s="15" t="n">
        <v>45444</v>
      </c>
      <c r="C5154" s="0" t="n">
        <v>2</v>
      </c>
      <c r="D5154" s="16" t="n">
        <v>1703</v>
      </c>
      <c r="E5154" s="16" t="n">
        <v>1</v>
      </c>
      <c r="F5154" s="16" t="n">
        <v>37</v>
      </c>
      <c r="G5154" s="16" t="n">
        <v>72</v>
      </c>
      <c r="H5154" s="16" t="n">
        <v>0</v>
      </c>
    </row>
    <row r="5155" customFormat="false" ht="15" hidden="false" customHeight="false" outlineLevel="0" collapsed="false">
      <c r="A5155" s="0" t="n">
        <v>3641</v>
      </c>
      <c r="B5155" s="15" t="n">
        <v>45536</v>
      </c>
      <c r="C5155" s="0" t="n">
        <v>2</v>
      </c>
      <c r="D5155" s="16" t="n">
        <v>1705</v>
      </c>
      <c r="E5155" s="16" t="n">
        <v>1</v>
      </c>
      <c r="F5155" s="16" t="n">
        <v>38</v>
      </c>
      <c r="G5155" s="16" t="n">
        <v>89</v>
      </c>
      <c r="H5155" s="16" t="n">
        <v>0</v>
      </c>
    </row>
    <row r="5156" customFormat="false" ht="15" hidden="false" customHeight="false" outlineLevel="0" collapsed="false">
      <c r="A5156" s="0" t="n">
        <v>3641</v>
      </c>
      <c r="B5156" s="15" t="n">
        <v>45627</v>
      </c>
      <c r="C5156" s="0" t="n">
        <v>2</v>
      </c>
      <c r="D5156" s="16" t="n">
        <v>1701</v>
      </c>
      <c r="E5156" s="16" t="n">
        <v>1</v>
      </c>
      <c r="F5156" s="16" t="n">
        <v>37</v>
      </c>
      <c r="G5156" s="16" t="n">
        <v>98</v>
      </c>
      <c r="H5156" s="16" t="n">
        <v>0</v>
      </c>
    </row>
    <row r="5157" customFormat="false" ht="15" hidden="false" customHeight="false" outlineLevel="0" collapsed="false">
      <c r="A5157" s="0" t="n">
        <v>3641</v>
      </c>
      <c r="B5157" s="15" t="n">
        <v>45717</v>
      </c>
      <c r="C5157" s="0" t="n">
        <v>2</v>
      </c>
      <c r="D5157" s="16" t="n">
        <v>1686</v>
      </c>
      <c r="E5157" s="16" t="n">
        <v>1</v>
      </c>
      <c r="F5157" s="16" t="n">
        <v>35</v>
      </c>
      <c r="G5157" s="16" t="n">
        <v>50</v>
      </c>
      <c r="H5157" s="16" t="n">
        <v>0</v>
      </c>
    </row>
    <row r="5158" customFormat="false" ht="15" hidden="false" customHeight="false" outlineLevel="0" collapsed="false">
      <c r="A5158" s="0" t="n">
        <v>3641</v>
      </c>
      <c r="B5158" s="15" t="n">
        <v>45809</v>
      </c>
      <c r="C5158" s="0" t="n">
        <v>2</v>
      </c>
      <c r="D5158" s="16" t="n">
        <v>1669</v>
      </c>
      <c r="E5158" s="16" t="n">
        <v>1</v>
      </c>
      <c r="F5158" s="16" t="n">
        <v>36</v>
      </c>
      <c r="G5158" s="16" t="n">
        <v>54</v>
      </c>
      <c r="H5158" s="16" t="n">
        <v>0</v>
      </c>
    </row>
    <row r="5159" customFormat="false" ht="15" hidden="false" customHeight="false" outlineLevel="0" collapsed="false">
      <c r="A5159" s="0" t="n">
        <v>3641</v>
      </c>
      <c r="B5159" s="15" t="n">
        <v>45901</v>
      </c>
      <c r="C5159" s="0" t="n">
        <v>2</v>
      </c>
      <c r="D5159" s="16" t="n">
        <v>1708</v>
      </c>
      <c r="E5159" s="16" t="n">
        <v>2</v>
      </c>
      <c r="F5159" s="16" t="n">
        <v>38</v>
      </c>
      <c r="G5159" s="16" t="n">
        <v>72</v>
      </c>
      <c r="H5159" s="16" t="n">
        <v>0</v>
      </c>
    </row>
    <row r="5160" customFormat="false" ht="15" hidden="false" customHeight="false" outlineLevel="0" collapsed="false">
      <c r="A5160" s="0" t="n">
        <v>3641</v>
      </c>
      <c r="B5160" s="15" t="n">
        <v>45992</v>
      </c>
      <c r="C5160" s="0" t="n">
        <v>2</v>
      </c>
      <c r="D5160" s="16" t="n">
        <v>1716</v>
      </c>
      <c r="E5160" s="16" t="n">
        <v>2</v>
      </c>
      <c r="F5160" s="16" t="n">
        <v>41</v>
      </c>
      <c r="G5160" s="16" t="n">
        <v>87</v>
      </c>
      <c r="H5160" s="16" t="n">
        <v>0</v>
      </c>
    </row>
    <row r="5161" customFormat="false" ht="15" hidden="false" customHeight="false" outlineLevel="0" collapsed="false">
      <c r="A5161" s="0" t="n">
        <v>3641</v>
      </c>
      <c r="B5161" s="15" t="n">
        <v>46082</v>
      </c>
      <c r="C5161" s="0" t="n">
        <v>2</v>
      </c>
      <c r="D5161" s="16" t="n">
        <v>1708</v>
      </c>
      <c r="E5161" s="16" t="n">
        <v>2</v>
      </c>
      <c r="F5161" s="16" t="n">
        <v>40</v>
      </c>
      <c r="G5161" s="16" t="n">
        <v>50</v>
      </c>
      <c r="H5161" s="16" t="n">
        <v>0</v>
      </c>
    </row>
    <row r="5162" customFormat="false" ht="15" hidden="false" customHeight="false" outlineLevel="0" collapsed="false">
      <c r="A5162" s="0" t="n">
        <v>3641</v>
      </c>
      <c r="B5162" s="15" t="n">
        <v>46174</v>
      </c>
      <c r="C5162" s="0" t="n">
        <v>2</v>
      </c>
      <c r="D5162" s="16" t="n">
        <v>1717</v>
      </c>
      <c r="E5162" s="16" t="n">
        <v>2</v>
      </c>
      <c r="F5162" s="16" t="n">
        <v>40</v>
      </c>
      <c r="G5162" s="16" t="n">
        <v>65</v>
      </c>
      <c r="H5162" s="16" t="n">
        <v>0</v>
      </c>
    </row>
    <row r="5163" customFormat="false" ht="15" hidden="false" customHeight="false" outlineLevel="0" collapsed="false">
      <c r="A5163" s="0" t="n">
        <v>3644</v>
      </c>
      <c r="B5163" s="15" t="n">
        <v>45078</v>
      </c>
      <c r="C5163" s="0" t="n">
        <v>1</v>
      </c>
      <c r="D5163" s="16" t="n">
        <v>9889</v>
      </c>
      <c r="E5163" s="16" t="n">
        <v>8</v>
      </c>
      <c r="F5163" s="16" t="n">
        <v>151</v>
      </c>
      <c r="G5163" s="16" t="n">
        <v>569</v>
      </c>
      <c r="H5163" s="16" t="n">
        <v>2</v>
      </c>
    </row>
    <row r="5164" customFormat="false" ht="15" hidden="false" customHeight="false" outlineLevel="0" collapsed="false">
      <c r="A5164" s="0" t="n">
        <v>3644</v>
      </c>
      <c r="B5164" s="15" t="n">
        <v>45170</v>
      </c>
      <c r="C5164" s="0" t="n">
        <v>1</v>
      </c>
      <c r="D5164" s="16" t="n">
        <v>9976</v>
      </c>
      <c r="E5164" s="16" t="n">
        <v>11</v>
      </c>
      <c r="F5164" s="16" t="n">
        <v>149</v>
      </c>
      <c r="G5164" s="16" t="n">
        <v>713</v>
      </c>
      <c r="H5164" s="16" t="n">
        <v>3</v>
      </c>
    </row>
    <row r="5165" customFormat="false" ht="15" hidden="false" customHeight="false" outlineLevel="0" collapsed="false">
      <c r="A5165" s="0" t="n">
        <v>3644</v>
      </c>
      <c r="B5165" s="15" t="n">
        <v>45261</v>
      </c>
      <c r="C5165" s="0" t="n">
        <v>1</v>
      </c>
      <c r="D5165" s="16" t="n">
        <v>9978</v>
      </c>
      <c r="E5165" s="16" t="n">
        <v>11</v>
      </c>
      <c r="F5165" s="16" t="n">
        <v>147</v>
      </c>
      <c r="G5165" s="16" t="n">
        <v>841</v>
      </c>
      <c r="H5165" s="16" t="n">
        <v>4</v>
      </c>
    </row>
    <row r="5166" customFormat="false" ht="15" hidden="false" customHeight="false" outlineLevel="0" collapsed="false">
      <c r="A5166" s="0" t="n">
        <v>3644</v>
      </c>
      <c r="B5166" s="15" t="n">
        <v>45352</v>
      </c>
      <c r="C5166" s="0" t="n">
        <v>1</v>
      </c>
      <c r="D5166" s="16" t="n">
        <v>10086</v>
      </c>
      <c r="E5166" s="16" t="n">
        <v>16</v>
      </c>
      <c r="F5166" s="16" t="n">
        <v>147</v>
      </c>
      <c r="G5166" s="16" t="n">
        <v>539</v>
      </c>
      <c r="H5166" s="16" t="n">
        <v>8</v>
      </c>
    </row>
    <row r="5167" customFormat="false" ht="15" hidden="false" customHeight="false" outlineLevel="0" collapsed="false">
      <c r="A5167" s="0" t="n">
        <v>3644</v>
      </c>
      <c r="B5167" s="15" t="n">
        <v>45444</v>
      </c>
      <c r="C5167" s="0" t="n">
        <v>1</v>
      </c>
      <c r="D5167" s="16" t="n">
        <v>10184</v>
      </c>
      <c r="E5167" s="16" t="n">
        <v>15</v>
      </c>
      <c r="F5167" s="16" t="n">
        <v>155</v>
      </c>
      <c r="G5167" s="16" t="n">
        <v>667</v>
      </c>
      <c r="H5167" s="16" t="n">
        <v>8</v>
      </c>
    </row>
    <row r="5168" customFormat="false" ht="15" hidden="false" customHeight="false" outlineLevel="0" collapsed="false">
      <c r="A5168" s="0" t="n">
        <v>3644</v>
      </c>
      <c r="B5168" s="15" t="n">
        <v>45536</v>
      </c>
      <c r="C5168" s="0" t="n">
        <v>1</v>
      </c>
      <c r="D5168" s="16" t="n">
        <v>10276</v>
      </c>
      <c r="E5168" s="16" t="n">
        <v>15</v>
      </c>
      <c r="F5168" s="16" t="n">
        <v>162</v>
      </c>
      <c r="G5168" s="16" t="n">
        <v>763</v>
      </c>
      <c r="H5168" s="16" t="n">
        <v>8</v>
      </c>
    </row>
    <row r="5169" customFormat="false" ht="15" hidden="false" customHeight="false" outlineLevel="0" collapsed="false">
      <c r="A5169" s="0" t="n">
        <v>3644</v>
      </c>
      <c r="B5169" s="15" t="n">
        <v>45627</v>
      </c>
      <c r="C5169" s="0" t="n">
        <v>1</v>
      </c>
      <c r="D5169" s="16" t="n">
        <v>10334</v>
      </c>
      <c r="E5169" s="16" t="n">
        <v>15</v>
      </c>
      <c r="F5169" s="16" t="n">
        <v>169</v>
      </c>
      <c r="G5169" s="16" t="n">
        <v>865</v>
      </c>
      <c r="H5169" s="16" t="n">
        <v>8</v>
      </c>
    </row>
    <row r="5170" customFormat="false" ht="15" hidden="false" customHeight="false" outlineLevel="0" collapsed="false">
      <c r="A5170" s="0" t="n">
        <v>3644</v>
      </c>
      <c r="B5170" s="15" t="n">
        <v>45717</v>
      </c>
      <c r="C5170" s="0" t="n">
        <v>1</v>
      </c>
      <c r="D5170" s="16" t="n">
        <v>10466</v>
      </c>
      <c r="E5170" s="16" t="n">
        <v>16</v>
      </c>
      <c r="F5170" s="16" t="n">
        <v>171</v>
      </c>
      <c r="G5170" s="16" t="n">
        <v>417</v>
      </c>
      <c r="H5170" s="16" t="n">
        <v>3</v>
      </c>
    </row>
    <row r="5171" customFormat="false" ht="15" hidden="false" customHeight="false" outlineLevel="0" collapsed="false">
      <c r="A5171" s="0" t="n">
        <v>3644</v>
      </c>
      <c r="B5171" s="15" t="n">
        <v>45809</v>
      </c>
      <c r="C5171" s="0" t="n">
        <v>1</v>
      </c>
      <c r="D5171" s="16" t="n">
        <v>10494</v>
      </c>
      <c r="E5171" s="16" t="n">
        <v>18</v>
      </c>
      <c r="F5171" s="16" t="n">
        <v>168</v>
      </c>
      <c r="G5171" s="16" t="n">
        <v>567</v>
      </c>
      <c r="H5171" s="16" t="n">
        <v>5</v>
      </c>
    </row>
    <row r="5172" customFormat="false" ht="15" hidden="false" customHeight="false" outlineLevel="0" collapsed="false">
      <c r="A5172" s="0" t="n">
        <v>3644</v>
      </c>
      <c r="B5172" s="15" t="n">
        <v>45901</v>
      </c>
      <c r="C5172" s="0" t="n">
        <v>1</v>
      </c>
      <c r="D5172" s="16" t="n">
        <v>10543</v>
      </c>
      <c r="E5172" s="16" t="n">
        <v>19</v>
      </c>
      <c r="F5172" s="16" t="n">
        <v>180</v>
      </c>
      <c r="G5172" s="16" t="n">
        <v>663</v>
      </c>
      <c r="H5172" s="16" t="n">
        <v>6</v>
      </c>
    </row>
    <row r="5173" customFormat="false" ht="15" hidden="false" customHeight="false" outlineLevel="0" collapsed="false">
      <c r="A5173" s="0" t="n">
        <v>3644</v>
      </c>
      <c r="B5173" s="15" t="n">
        <v>45992</v>
      </c>
      <c r="C5173" s="0" t="n">
        <v>1</v>
      </c>
      <c r="D5173" s="16" t="n">
        <v>10620</v>
      </c>
      <c r="E5173" s="16" t="n">
        <v>18</v>
      </c>
      <c r="F5173" s="16" t="n">
        <v>188</v>
      </c>
      <c r="G5173" s="16" t="n">
        <v>777</v>
      </c>
      <c r="H5173" s="16" t="n">
        <v>7</v>
      </c>
    </row>
    <row r="5174" customFormat="false" ht="15" hidden="false" customHeight="false" outlineLevel="0" collapsed="false">
      <c r="A5174" s="0" t="n">
        <v>3644</v>
      </c>
      <c r="B5174" s="15" t="n">
        <v>46082</v>
      </c>
      <c r="C5174" s="0" t="n">
        <v>1</v>
      </c>
      <c r="D5174" s="16" t="n">
        <v>10655</v>
      </c>
      <c r="E5174" s="16" t="n">
        <v>21</v>
      </c>
      <c r="F5174" s="16" t="n">
        <v>196</v>
      </c>
      <c r="G5174" s="16" t="n">
        <v>471</v>
      </c>
      <c r="H5174" s="16" t="n">
        <v>8</v>
      </c>
    </row>
    <row r="5175" customFormat="false" ht="15" hidden="false" customHeight="false" outlineLevel="0" collapsed="false">
      <c r="A5175" s="0" t="n">
        <v>3644</v>
      </c>
      <c r="B5175" s="15" t="n">
        <v>46174</v>
      </c>
      <c r="C5175" s="0" t="n">
        <v>1</v>
      </c>
      <c r="D5175" s="16" t="n">
        <v>10714</v>
      </c>
      <c r="E5175" s="16" t="n">
        <v>36</v>
      </c>
      <c r="F5175" s="16" t="n">
        <v>204</v>
      </c>
      <c r="G5175" s="16" t="n">
        <v>598</v>
      </c>
      <c r="H5175" s="16" t="n">
        <v>21</v>
      </c>
    </row>
    <row r="5176" customFormat="false" ht="15" hidden="false" customHeight="false" outlineLevel="0" collapsed="false">
      <c r="A5176" s="0" t="n">
        <v>3646</v>
      </c>
      <c r="B5176" s="15" t="n">
        <v>45078</v>
      </c>
      <c r="C5176" s="0" t="n">
        <v>1</v>
      </c>
      <c r="D5176" s="16" t="n">
        <v>897</v>
      </c>
      <c r="E5176" s="16" t="n">
        <v>0</v>
      </c>
      <c r="F5176" s="16" t="n">
        <v>16</v>
      </c>
      <c r="G5176" s="16" t="n">
        <v>52</v>
      </c>
      <c r="H5176" s="16" t="n">
        <v>0</v>
      </c>
    </row>
    <row r="5177" customFormat="false" ht="15" hidden="false" customHeight="false" outlineLevel="0" collapsed="false">
      <c r="A5177" s="0" t="n">
        <v>3646</v>
      </c>
      <c r="B5177" s="15" t="n">
        <v>45170</v>
      </c>
      <c r="C5177" s="0" t="n">
        <v>1</v>
      </c>
      <c r="D5177" s="16" t="n">
        <v>896</v>
      </c>
      <c r="E5177" s="16" t="n">
        <v>0</v>
      </c>
      <c r="F5177" s="16" t="n">
        <v>16</v>
      </c>
      <c r="G5177" s="16" t="n">
        <v>55</v>
      </c>
      <c r="H5177" s="16" t="n">
        <v>0</v>
      </c>
    </row>
    <row r="5178" customFormat="false" ht="15" hidden="false" customHeight="false" outlineLevel="0" collapsed="false">
      <c r="A5178" s="0" t="n">
        <v>3646</v>
      </c>
      <c r="B5178" s="15" t="n">
        <v>45261</v>
      </c>
      <c r="C5178" s="0" t="n">
        <v>1</v>
      </c>
      <c r="D5178" s="16" t="n">
        <v>911</v>
      </c>
      <c r="E5178" s="16" t="n">
        <v>1</v>
      </c>
      <c r="F5178" s="16" t="n">
        <v>17</v>
      </c>
      <c r="G5178" s="16" t="n">
        <v>69</v>
      </c>
      <c r="H5178" s="16" t="n">
        <v>1</v>
      </c>
    </row>
    <row r="5179" customFormat="false" ht="15" hidden="false" customHeight="false" outlineLevel="0" collapsed="false">
      <c r="A5179" s="0" t="n">
        <v>3646</v>
      </c>
      <c r="B5179" s="15" t="n">
        <v>45352</v>
      </c>
      <c r="C5179" s="0" t="n">
        <v>1</v>
      </c>
      <c r="D5179" s="16" t="n">
        <v>916</v>
      </c>
      <c r="E5179" s="16" t="n">
        <v>1</v>
      </c>
      <c r="F5179" s="16" t="n">
        <v>18</v>
      </c>
      <c r="G5179" s="16" t="n">
        <v>37</v>
      </c>
      <c r="H5179" s="16" t="n">
        <v>1</v>
      </c>
    </row>
    <row r="5180" customFormat="false" ht="15" hidden="false" customHeight="false" outlineLevel="0" collapsed="false">
      <c r="A5180" s="0" t="n">
        <v>3646</v>
      </c>
      <c r="B5180" s="15" t="n">
        <v>45444</v>
      </c>
      <c r="C5180" s="0" t="n">
        <v>1</v>
      </c>
      <c r="D5180" s="16" t="n">
        <v>912</v>
      </c>
      <c r="E5180" s="16" t="n">
        <v>1</v>
      </c>
      <c r="F5180" s="16" t="n">
        <v>15</v>
      </c>
      <c r="G5180" s="16" t="n">
        <v>42</v>
      </c>
      <c r="H5180" s="16" t="n">
        <v>1</v>
      </c>
    </row>
    <row r="5181" customFormat="false" ht="15" hidden="false" customHeight="false" outlineLevel="0" collapsed="false">
      <c r="A5181" s="0" t="n">
        <v>3646</v>
      </c>
      <c r="B5181" s="15" t="n">
        <v>45536</v>
      </c>
      <c r="C5181" s="0" t="n">
        <v>1</v>
      </c>
      <c r="D5181" s="16" t="n">
        <v>914</v>
      </c>
      <c r="E5181" s="16" t="n">
        <v>1</v>
      </c>
      <c r="F5181" s="16" t="n">
        <v>15</v>
      </c>
      <c r="G5181" s="16" t="n">
        <v>47</v>
      </c>
      <c r="H5181" s="16" t="n">
        <v>1</v>
      </c>
    </row>
    <row r="5182" customFormat="false" ht="15" hidden="false" customHeight="false" outlineLevel="0" collapsed="false">
      <c r="A5182" s="0" t="n">
        <v>3646</v>
      </c>
      <c r="B5182" s="15" t="n">
        <v>45627</v>
      </c>
      <c r="C5182" s="0" t="n">
        <v>1</v>
      </c>
      <c r="D5182" s="16" t="n">
        <v>921</v>
      </c>
      <c r="E5182" s="16" t="n">
        <v>1</v>
      </c>
      <c r="F5182" s="16" t="n">
        <v>16</v>
      </c>
      <c r="G5182" s="16" t="n">
        <v>54</v>
      </c>
      <c r="H5182" s="16" t="n">
        <v>1</v>
      </c>
    </row>
    <row r="5183" customFormat="false" ht="15" hidden="false" customHeight="false" outlineLevel="0" collapsed="false">
      <c r="A5183" s="0" t="n">
        <v>3646</v>
      </c>
      <c r="B5183" s="15" t="n">
        <v>45717</v>
      </c>
      <c r="C5183" s="0" t="n">
        <v>1</v>
      </c>
      <c r="D5183" s="16" t="n">
        <v>933</v>
      </c>
      <c r="E5183" s="16" t="n">
        <v>1</v>
      </c>
      <c r="F5183" s="16" t="n">
        <v>17</v>
      </c>
      <c r="G5183" s="16" t="n">
        <v>28</v>
      </c>
      <c r="H5183" s="16" t="n">
        <v>0</v>
      </c>
    </row>
    <row r="5184" customFormat="false" ht="15" hidden="false" customHeight="false" outlineLevel="0" collapsed="false">
      <c r="A5184" s="0" t="n">
        <v>3646</v>
      </c>
      <c r="B5184" s="15" t="n">
        <v>45809</v>
      </c>
      <c r="C5184" s="0" t="n">
        <v>1</v>
      </c>
      <c r="D5184" s="16" t="n">
        <v>953</v>
      </c>
      <c r="E5184" s="16" t="n">
        <v>1</v>
      </c>
      <c r="F5184" s="16" t="n">
        <v>15</v>
      </c>
      <c r="G5184" s="16" t="n">
        <v>40</v>
      </c>
      <c r="H5184" s="16" t="n">
        <v>0</v>
      </c>
    </row>
    <row r="5185" customFormat="false" ht="15" hidden="false" customHeight="false" outlineLevel="0" collapsed="false">
      <c r="A5185" s="0" t="n">
        <v>3646</v>
      </c>
      <c r="B5185" s="15" t="n">
        <v>45901</v>
      </c>
      <c r="C5185" s="0" t="n">
        <v>1</v>
      </c>
      <c r="D5185" s="16" t="n">
        <v>940</v>
      </c>
      <c r="E5185" s="16" t="n">
        <v>1</v>
      </c>
      <c r="F5185" s="16" t="n">
        <v>18</v>
      </c>
      <c r="G5185" s="16" t="n">
        <v>45</v>
      </c>
      <c r="H5185" s="16" t="n">
        <v>0</v>
      </c>
    </row>
    <row r="5186" customFormat="false" ht="15" hidden="false" customHeight="false" outlineLevel="0" collapsed="false">
      <c r="A5186" s="0" t="n">
        <v>3646</v>
      </c>
      <c r="B5186" s="15" t="n">
        <v>45992</v>
      </c>
      <c r="C5186" s="0" t="n">
        <v>1</v>
      </c>
      <c r="D5186" s="16" t="n">
        <v>958</v>
      </c>
      <c r="E5186" s="16" t="n">
        <v>2</v>
      </c>
      <c r="F5186" s="16" t="n">
        <v>18</v>
      </c>
      <c r="G5186" s="16" t="n">
        <v>52</v>
      </c>
      <c r="H5186" s="16" t="n">
        <v>1</v>
      </c>
    </row>
    <row r="5187" customFormat="false" ht="15" hidden="false" customHeight="false" outlineLevel="0" collapsed="false">
      <c r="A5187" s="0" t="n">
        <v>3646</v>
      </c>
      <c r="B5187" s="15" t="n">
        <v>46082</v>
      </c>
      <c r="C5187" s="0" t="n">
        <v>1</v>
      </c>
      <c r="D5187" s="16" t="n">
        <v>950</v>
      </c>
      <c r="E5187" s="16" t="n">
        <v>3</v>
      </c>
      <c r="F5187" s="16" t="n">
        <v>18</v>
      </c>
      <c r="G5187" s="16" t="n">
        <v>32</v>
      </c>
      <c r="H5187" s="16" t="n">
        <v>2</v>
      </c>
    </row>
    <row r="5188" customFormat="false" ht="15" hidden="false" customHeight="false" outlineLevel="0" collapsed="false">
      <c r="A5188" s="0" t="n">
        <v>3646</v>
      </c>
      <c r="B5188" s="15" t="n">
        <v>46174</v>
      </c>
      <c r="C5188" s="0" t="n">
        <v>1</v>
      </c>
      <c r="D5188" s="16" t="n">
        <v>949</v>
      </c>
      <c r="E5188" s="16" t="n">
        <v>3</v>
      </c>
      <c r="F5188" s="16" t="n">
        <v>21</v>
      </c>
      <c r="G5188" s="16" t="n">
        <v>44</v>
      </c>
      <c r="H5188" s="16" t="n">
        <v>2</v>
      </c>
    </row>
    <row r="5189" customFormat="false" ht="15" hidden="false" customHeight="false" outlineLevel="0" collapsed="false">
      <c r="A5189" s="0" t="n">
        <v>3649</v>
      </c>
      <c r="B5189" s="15" t="n">
        <v>45078</v>
      </c>
      <c r="C5189" s="0" t="n">
        <v>1</v>
      </c>
      <c r="D5189" s="16" t="n">
        <v>685</v>
      </c>
      <c r="E5189" s="16" t="n">
        <v>2</v>
      </c>
      <c r="F5189" s="16" t="n">
        <v>10</v>
      </c>
      <c r="G5189" s="16" t="n">
        <v>36</v>
      </c>
      <c r="H5189" s="16" t="n">
        <v>2</v>
      </c>
    </row>
    <row r="5190" customFormat="false" ht="15" hidden="false" customHeight="false" outlineLevel="0" collapsed="false">
      <c r="A5190" s="0" t="n">
        <v>3649</v>
      </c>
      <c r="B5190" s="15" t="n">
        <v>45170</v>
      </c>
      <c r="C5190" s="0" t="n">
        <v>1</v>
      </c>
      <c r="D5190" s="16" t="n">
        <v>689</v>
      </c>
      <c r="E5190" s="16" t="n">
        <v>2</v>
      </c>
      <c r="F5190" s="16" t="n">
        <v>11</v>
      </c>
      <c r="G5190" s="16" t="n">
        <v>44</v>
      </c>
      <c r="H5190" s="16" t="n">
        <v>2</v>
      </c>
    </row>
    <row r="5191" customFormat="false" ht="15" hidden="false" customHeight="false" outlineLevel="0" collapsed="false">
      <c r="A5191" s="0" t="n">
        <v>3649</v>
      </c>
      <c r="B5191" s="15" t="n">
        <v>45261</v>
      </c>
      <c r="C5191" s="0" t="n">
        <v>1</v>
      </c>
      <c r="D5191" s="16" t="n">
        <v>697</v>
      </c>
      <c r="E5191" s="16" t="n">
        <v>2</v>
      </c>
      <c r="F5191" s="16" t="n">
        <v>10</v>
      </c>
      <c r="G5191" s="16" t="n">
        <v>59</v>
      </c>
      <c r="H5191" s="16" t="n">
        <v>2</v>
      </c>
    </row>
    <row r="5192" customFormat="false" ht="15" hidden="false" customHeight="false" outlineLevel="0" collapsed="false">
      <c r="A5192" s="0" t="n">
        <v>3649</v>
      </c>
      <c r="B5192" s="15" t="n">
        <v>45352</v>
      </c>
      <c r="C5192" s="0" t="n">
        <v>1</v>
      </c>
      <c r="D5192" s="16" t="n">
        <v>715</v>
      </c>
      <c r="E5192" s="16" t="n">
        <v>3</v>
      </c>
      <c r="F5192" s="16" t="n">
        <v>10</v>
      </c>
      <c r="G5192" s="16" t="n">
        <v>34</v>
      </c>
      <c r="H5192" s="16" t="n">
        <v>0</v>
      </c>
    </row>
    <row r="5193" customFormat="false" ht="15" hidden="false" customHeight="false" outlineLevel="0" collapsed="false">
      <c r="A5193" s="0" t="n">
        <v>3649</v>
      </c>
      <c r="B5193" s="15" t="n">
        <v>45444</v>
      </c>
      <c r="C5193" s="0" t="n">
        <v>1</v>
      </c>
      <c r="D5193" s="16" t="n">
        <v>704</v>
      </c>
      <c r="E5193" s="16" t="n">
        <v>3</v>
      </c>
      <c r="F5193" s="16" t="n">
        <v>10</v>
      </c>
      <c r="G5193" s="16" t="n">
        <v>41</v>
      </c>
      <c r="H5193" s="16" t="n">
        <v>0</v>
      </c>
    </row>
    <row r="5194" customFormat="false" ht="15" hidden="false" customHeight="false" outlineLevel="0" collapsed="false">
      <c r="A5194" s="0" t="n">
        <v>3649</v>
      </c>
      <c r="B5194" s="15" t="n">
        <v>45536</v>
      </c>
      <c r="C5194" s="0" t="n">
        <v>1</v>
      </c>
      <c r="D5194" s="16" t="n">
        <v>697</v>
      </c>
      <c r="E5194" s="16" t="n">
        <v>3</v>
      </c>
      <c r="F5194" s="16" t="n">
        <v>9</v>
      </c>
      <c r="G5194" s="16" t="n">
        <v>43</v>
      </c>
      <c r="H5194" s="16" t="n">
        <v>0</v>
      </c>
    </row>
    <row r="5195" customFormat="false" ht="15" hidden="false" customHeight="false" outlineLevel="0" collapsed="false">
      <c r="A5195" s="0" t="n">
        <v>3649</v>
      </c>
      <c r="B5195" s="15" t="n">
        <v>45627</v>
      </c>
      <c r="C5195" s="0" t="n">
        <v>1</v>
      </c>
      <c r="D5195" s="16" t="n">
        <v>695</v>
      </c>
      <c r="E5195" s="16" t="n">
        <v>4</v>
      </c>
      <c r="F5195" s="16" t="n">
        <v>8</v>
      </c>
      <c r="G5195" s="16" t="n">
        <v>48</v>
      </c>
      <c r="H5195" s="16" t="n">
        <v>1</v>
      </c>
    </row>
    <row r="5196" customFormat="false" ht="15" hidden="false" customHeight="false" outlineLevel="0" collapsed="false">
      <c r="A5196" s="0" t="n">
        <v>3649</v>
      </c>
      <c r="B5196" s="15" t="n">
        <v>45717</v>
      </c>
      <c r="C5196" s="0" t="n">
        <v>1</v>
      </c>
      <c r="D5196" s="16" t="n">
        <v>686</v>
      </c>
      <c r="E5196" s="16" t="n">
        <v>4</v>
      </c>
      <c r="F5196" s="16" t="n">
        <v>9</v>
      </c>
      <c r="G5196" s="16" t="n">
        <v>16</v>
      </c>
      <c r="H5196" s="16" t="n">
        <v>1</v>
      </c>
    </row>
    <row r="5197" customFormat="false" ht="15" hidden="false" customHeight="false" outlineLevel="0" collapsed="false">
      <c r="A5197" s="0" t="n">
        <v>3649</v>
      </c>
      <c r="B5197" s="15" t="n">
        <v>45809</v>
      </c>
      <c r="C5197" s="0" t="n">
        <v>1</v>
      </c>
      <c r="D5197" s="16" t="n">
        <v>686</v>
      </c>
      <c r="E5197" s="16" t="n">
        <v>4</v>
      </c>
      <c r="F5197" s="16" t="n">
        <v>8</v>
      </c>
      <c r="G5197" s="16" t="n">
        <v>21</v>
      </c>
      <c r="H5197" s="16" t="n">
        <v>1</v>
      </c>
    </row>
    <row r="5198" customFormat="false" ht="15" hidden="false" customHeight="false" outlineLevel="0" collapsed="false">
      <c r="A5198" s="0" t="n">
        <v>3649</v>
      </c>
      <c r="B5198" s="15" t="n">
        <v>45901</v>
      </c>
      <c r="C5198" s="0" t="n">
        <v>1</v>
      </c>
      <c r="D5198" s="16" t="n">
        <v>693</v>
      </c>
      <c r="E5198" s="16" t="n">
        <v>3</v>
      </c>
      <c r="F5198" s="16" t="n">
        <v>8</v>
      </c>
      <c r="G5198" s="16" t="n">
        <v>24</v>
      </c>
      <c r="H5198" s="16" t="n">
        <v>1</v>
      </c>
    </row>
    <row r="5199" customFormat="false" ht="15" hidden="false" customHeight="false" outlineLevel="0" collapsed="false">
      <c r="A5199" s="0" t="n">
        <v>3649</v>
      </c>
      <c r="B5199" s="15" t="n">
        <v>45992</v>
      </c>
      <c r="C5199" s="0" t="n">
        <v>1</v>
      </c>
      <c r="D5199" s="16" t="n">
        <v>686</v>
      </c>
      <c r="E5199" s="16" t="n">
        <v>3</v>
      </c>
      <c r="F5199" s="16" t="n">
        <v>8</v>
      </c>
      <c r="G5199" s="16" t="n">
        <v>27</v>
      </c>
      <c r="H5199" s="16" t="n">
        <v>1</v>
      </c>
    </row>
    <row r="5200" customFormat="false" ht="15" hidden="false" customHeight="false" outlineLevel="0" collapsed="false">
      <c r="A5200" s="0" t="n">
        <v>3649</v>
      </c>
      <c r="B5200" s="15" t="n">
        <v>46082</v>
      </c>
      <c r="C5200" s="0" t="n">
        <v>1</v>
      </c>
      <c r="D5200" s="16" t="n">
        <v>695</v>
      </c>
      <c r="E5200" s="16" t="n">
        <v>3</v>
      </c>
      <c r="F5200" s="16" t="n">
        <v>9</v>
      </c>
      <c r="G5200" s="16" t="n">
        <v>19</v>
      </c>
      <c r="H5200" s="16" t="n">
        <v>0</v>
      </c>
    </row>
    <row r="5201" customFormat="false" ht="15" hidden="false" customHeight="false" outlineLevel="0" collapsed="false">
      <c r="A5201" s="0" t="n">
        <v>3649</v>
      </c>
      <c r="B5201" s="15" t="n">
        <v>46174</v>
      </c>
      <c r="C5201" s="0" t="n">
        <v>1</v>
      </c>
      <c r="D5201" s="16" t="n">
        <v>692</v>
      </c>
      <c r="E5201" s="16" t="n">
        <v>3</v>
      </c>
      <c r="F5201" s="16" t="n">
        <v>10</v>
      </c>
      <c r="G5201" s="16" t="n">
        <v>22</v>
      </c>
      <c r="H5201" s="16" t="n">
        <v>0</v>
      </c>
    </row>
    <row r="5202" customFormat="false" ht="15" hidden="false" customHeight="false" outlineLevel="0" collapsed="false">
      <c r="A5202" s="0" t="n">
        <v>3658</v>
      </c>
      <c r="B5202" s="15" t="n">
        <v>45078</v>
      </c>
      <c r="C5202" s="0" t="n">
        <v>3</v>
      </c>
      <c r="D5202" s="16" t="n">
        <v>6946</v>
      </c>
      <c r="E5202" s="16" t="n">
        <v>10</v>
      </c>
      <c r="F5202" s="16" t="n">
        <v>201</v>
      </c>
      <c r="G5202" s="16" t="n">
        <v>362</v>
      </c>
      <c r="H5202" s="16" t="n">
        <v>7</v>
      </c>
    </row>
    <row r="5203" customFormat="false" ht="15" hidden="false" customHeight="false" outlineLevel="0" collapsed="false">
      <c r="A5203" s="0" t="n">
        <v>3658</v>
      </c>
      <c r="B5203" s="15" t="n">
        <v>45170</v>
      </c>
      <c r="C5203" s="0" t="n">
        <v>3</v>
      </c>
      <c r="D5203" s="16" t="n">
        <v>6996</v>
      </c>
      <c r="E5203" s="16" t="n">
        <v>11</v>
      </c>
      <c r="F5203" s="16" t="n">
        <v>198</v>
      </c>
      <c r="G5203" s="16" t="n">
        <v>445</v>
      </c>
      <c r="H5203" s="16" t="n">
        <v>8</v>
      </c>
    </row>
    <row r="5204" customFormat="false" ht="15" hidden="false" customHeight="false" outlineLevel="0" collapsed="false">
      <c r="A5204" s="0" t="n">
        <v>3658</v>
      </c>
      <c r="B5204" s="15" t="n">
        <v>45261</v>
      </c>
      <c r="C5204" s="0" t="n">
        <v>3</v>
      </c>
      <c r="D5204" s="16" t="n">
        <v>7017</v>
      </c>
      <c r="E5204" s="16" t="n">
        <v>15</v>
      </c>
      <c r="F5204" s="16" t="n">
        <v>195</v>
      </c>
      <c r="G5204" s="16" t="n">
        <v>523</v>
      </c>
      <c r="H5204" s="16" t="n">
        <v>12</v>
      </c>
    </row>
    <row r="5205" customFormat="false" ht="15" hidden="false" customHeight="false" outlineLevel="0" collapsed="false">
      <c r="A5205" s="0" t="n">
        <v>3658</v>
      </c>
      <c r="B5205" s="15" t="n">
        <v>45352</v>
      </c>
      <c r="C5205" s="0" t="n">
        <v>3</v>
      </c>
      <c r="D5205" s="16" t="n">
        <v>7001</v>
      </c>
      <c r="E5205" s="16" t="n">
        <v>17</v>
      </c>
      <c r="F5205" s="16" t="n">
        <v>186</v>
      </c>
      <c r="G5205" s="16" t="n">
        <v>305</v>
      </c>
      <c r="H5205" s="16" t="n">
        <v>9</v>
      </c>
    </row>
    <row r="5206" customFormat="false" ht="15" hidden="false" customHeight="false" outlineLevel="0" collapsed="false">
      <c r="A5206" s="0" t="n">
        <v>3658</v>
      </c>
      <c r="B5206" s="15" t="n">
        <v>45444</v>
      </c>
      <c r="C5206" s="0" t="n">
        <v>3</v>
      </c>
      <c r="D5206" s="16" t="n">
        <v>7040</v>
      </c>
      <c r="E5206" s="16" t="n">
        <v>19</v>
      </c>
      <c r="F5206" s="16" t="n">
        <v>185</v>
      </c>
      <c r="G5206" s="16" t="n">
        <v>385</v>
      </c>
      <c r="H5206" s="16" t="n">
        <v>11</v>
      </c>
    </row>
    <row r="5207" customFormat="false" ht="15" hidden="false" customHeight="false" outlineLevel="0" collapsed="false">
      <c r="A5207" s="0" t="n">
        <v>3658</v>
      </c>
      <c r="B5207" s="15" t="n">
        <v>45536</v>
      </c>
      <c r="C5207" s="0" t="n">
        <v>3</v>
      </c>
      <c r="D5207" s="16" t="n">
        <v>7042</v>
      </c>
      <c r="E5207" s="16" t="n">
        <v>18</v>
      </c>
      <c r="F5207" s="16" t="n">
        <v>183</v>
      </c>
      <c r="G5207" s="16" t="n">
        <v>459</v>
      </c>
      <c r="H5207" s="16" t="n">
        <v>11</v>
      </c>
    </row>
    <row r="5208" customFormat="false" ht="15" hidden="false" customHeight="false" outlineLevel="0" collapsed="false">
      <c r="A5208" s="0" t="n">
        <v>3658</v>
      </c>
      <c r="B5208" s="15" t="n">
        <v>45627</v>
      </c>
      <c r="C5208" s="0" t="n">
        <v>3</v>
      </c>
      <c r="D5208" s="16" t="n">
        <v>7071</v>
      </c>
      <c r="E5208" s="16" t="n">
        <v>23</v>
      </c>
      <c r="F5208" s="16" t="n">
        <v>189</v>
      </c>
      <c r="G5208" s="16" t="n">
        <v>539</v>
      </c>
      <c r="H5208" s="16" t="n">
        <v>13</v>
      </c>
    </row>
    <row r="5209" customFormat="false" ht="15" hidden="false" customHeight="false" outlineLevel="0" collapsed="false">
      <c r="A5209" s="0" t="n">
        <v>3658</v>
      </c>
      <c r="B5209" s="15" t="n">
        <v>45717</v>
      </c>
      <c r="C5209" s="0" t="n">
        <v>3</v>
      </c>
      <c r="D5209" s="16" t="n">
        <v>7108</v>
      </c>
      <c r="E5209" s="16" t="n">
        <v>24</v>
      </c>
      <c r="F5209" s="16" t="n">
        <v>187</v>
      </c>
      <c r="G5209" s="16" t="n">
        <v>293</v>
      </c>
      <c r="H5209" s="16" t="n">
        <v>6</v>
      </c>
    </row>
    <row r="5210" customFormat="false" ht="15" hidden="false" customHeight="false" outlineLevel="0" collapsed="false">
      <c r="A5210" s="0" t="n">
        <v>3658</v>
      </c>
      <c r="B5210" s="15" t="n">
        <v>45809</v>
      </c>
      <c r="C5210" s="0" t="n">
        <v>3</v>
      </c>
      <c r="D5210" s="16" t="n">
        <v>7119</v>
      </c>
      <c r="E5210" s="16" t="n">
        <v>27</v>
      </c>
      <c r="F5210" s="16" t="n">
        <v>186</v>
      </c>
      <c r="G5210" s="16" t="n">
        <v>371</v>
      </c>
      <c r="H5210" s="16" t="n">
        <v>8</v>
      </c>
    </row>
    <row r="5211" customFormat="false" ht="15" hidden="false" customHeight="false" outlineLevel="0" collapsed="false">
      <c r="A5211" s="0" t="n">
        <v>3658</v>
      </c>
      <c r="B5211" s="15" t="n">
        <v>45901</v>
      </c>
      <c r="C5211" s="0" t="n">
        <v>3</v>
      </c>
      <c r="D5211" s="16" t="n">
        <v>7112</v>
      </c>
      <c r="E5211" s="16" t="n">
        <v>31</v>
      </c>
      <c r="F5211" s="16" t="n">
        <v>183</v>
      </c>
      <c r="G5211" s="16" t="n">
        <v>430</v>
      </c>
      <c r="H5211" s="16" t="n">
        <v>13</v>
      </c>
    </row>
    <row r="5212" customFormat="false" ht="15" hidden="false" customHeight="false" outlineLevel="0" collapsed="false">
      <c r="A5212" s="0" t="n">
        <v>3658</v>
      </c>
      <c r="B5212" s="15" t="n">
        <v>45992</v>
      </c>
      <c r="C5212" s="0" t="n">
        <v>3</v>
      </c>
      <c r="D5212" s="16" t="n">
        <v>7141</v>
      </c>
      <c r="E5212" s="16" t="n">
        <v>35</v>
      </c>
      <c r="F5212" s="16" t="n">
        <v>190</v>
      </c>
      <c r="G5212" s="16" t="n">
        <v>491</v>
      </c>
      <c r="H5212" s="16" t="n">
        <v>17</v>
      </c>
    </row>
    <row r="5213" customFormat="false" ht="15" hidden="false" customHeight="false" outlineLevel="0" collapsed="false">
      <c r="A5213" s="0" t="n">
        <v>3658</v>
      </c>
      <c r="B5213" s="15" t="n">
        <v>46082</v>
      </c>
      <c r="C5213" s="0" t="n">
        <v>3</v>
      </c>
      <c r="D5213" s="16" t="n">
        <v>7138</v>
      </c>
      <c r="E5213" s="16" t="n">
        <v>47</v>
      </c>
      <c r="F5213" s="16" t="n">
        <v>197</v>
      </c>
      <c r="G5213" s="16" t="n">
        <v>268</v>
      </c>
      <c r="H5213" s="16" t="n">
        <v>20</v>
      </c>
    </row>
    <row r="5214" customFormat="false" ht="15" hidden="false" customHeight="false" outlineLevel="0" collapsed="false">
      <c r="A5214" s="0" t="n">
        <v>3658</v>
      </c>
      <c r="B5214" s="15" t="n">
        <v>46174</v>
      </c>
      <c r="C5214" s="0" t="n">
        <v>3</v>
      </c>
      <c r="D5214" s="16" t="n">
        <v>7156</v>
      </c>
      <c r="E5214" s="16" t="n">
        <v>55</v>
      </c>
      <c r="F5214" s="16" t="n">
        <v>199</v>
      </c>
      <c r="G5214" s="16" t="n">
        <v>335</v>
      </c>
      <c r="H5214" s="16" t="n">
        <v>27</v>
      </c>
    </row>
    <row r="5215" customFormat="false" ht="15" hidden="false" customHeight="false" outlineLevel="0" collapsed="false">
      <c r="A5215" s="0" t="n">
        <v>3659</v>
      </c>
      <c r="B5215" s="15" t="n">
        <v>45078</v>
      </c>
      <c r="C5215" s="0" t="n">
        <v>2</v>
      </c>
      <c r="D5215" s="16" t="n">
        <v>1016</v>
      </c>
      <c r="E5215" s="16" t="n">
        <v>11</v>
      </c>
      <c r="F5215" s="16" t="n">
        <v>33</v>
      </c>
      <c r="G5215" s="16" t="n">
        <v>42</v>
      </c>
      <c r="H5215" s="16" t="n">
        <v>8</v>
      </c>
    </row>
    <row r="5216" customFormat="false" ht="15" hidden="false" customHeight="false" outlineLevel="0" collapsed="false">
      <c r="A5216" s="0" t="n">
        <v>3659</v>
      </c>
      <c r="B5216" s="15" t="n">
        <v>45170</v>
      </c>
      <c r="C5216" s="0" t="n">
        <v>2</v>
      </c>
      <c r="D5216" s="16" t="n">
        <v>1019</v>
      </c>
      <c r="E5216" s="16" t="n">
        <v>12</v>
      </c>
      <c r="F5216" s="16" t="n">
        <v>30</v>
      </c>
      <c r="G5216" s="16" t="n">
        <v>53</v>
      </c>
      <c r="H5216" s="16" t="n">
        <v>9</v>
      </c>
    </row>
    <row r="5217" customFormat="false" ht="15" hidden="false" customHeight="false" outlineLevel="0" collapsed="false">
      <c r="A5217" s="0" t="n">
        <v>3659</v>
      </c>
      <c r="B5217" s="15" t="n">
        <v>45261</v>
      </c>
      <c r="C5217" s="0" t="n">
        <v>2</v>
      </c>
      <c r="D5217" s="16" t="n">
        <v>1023</v>
      </c>
      <c r="E5217" s="16" t="n">
        <v>11</v>
      </c>
      <c r="F5217" s="16" t="n">
        <v>30</v>
      </c>
      <c r="G5217" s="16" t="n">
        <v>61</v>
      </c>
      <c r="H5217" s="16" t="n">
        <v>8</v>
      </c>
    </row>
    <row r="5218" customFormat="false" ht="15" hidden="false" customHeight="false" outlineLevel="0" collapsed="false">
      <c r="A5218" s="0" t="n">
        <v>3659</v>
      </c>
      <c r="B5218" s="15" t="n">
        <v>45352</v>
      </c>
      <c r="C5218" s="0" t="n">
        <v>2</v>
      </c>
      <c r="D5218" s="16" t="n">
        <v>1031</v>
      </c>
      <c r="E5218" s="16" t="n">
        <v>12</v>
      </c>
      <c r="F5218" s="16" t="n">
        <v>28</v>
      </c>
      <c r="G5218" s="16" t="n">
        <v>38</v>
      </c>
      <c r="H5218" s="16" t="n">
        <v>5</v>
      </c>
    </row>
    <row r="5219" customFormat="false" ht="15" hidden="false" customHeight="false" outlineLevel="0" collapsed="false">
      <c r="A5219" s="0" t="n">
        <v>3659</v>
      </c>
      <c r="B5219" s="15" t="n">
        <v>45444</v>
      </c>
      <c r="C5219" s="0" t="n">
        <v>2</v>
      </c>
      <c r="D5219" s="16" t="n">
        <v>1051</v>
      </c>
      <c r="E5219" s="16" t="n">
        <v>14</v>
      </c>
      <c r="F5219" s="16" t="n">
        <v>26</v>
      </c>
      <c r="G5219" s="16" t="n">
        <v>54</v>
      </c>
      <c r="H5219" s="16" t="n">
        <v>6</v>
      </c>
    </row>
    <row r="5220" customFormat="false" ht="15" hidden="false" customHeight="false" outlineLevel="0" collapsed="false">
      <c r="A5220" s="0" t="n">
        <v>3659</v>
      </c>
      <c r="B5220" s="15" t="n">
        <v>45536</v>
      </c>
      <c r="C5220" s="0" t="n">
        <v>2</v>
      </c>
      <c r="D5220" s="16" t="n">
        <v>1046</v>
      </c>
      <c r="E5220" s="16" t="n">
        <v>13</v>
      </c>
      <c r="F5220" s="16" t="n">
        <v>27</v>
      </c>
      <c r="G5220" s="16" t="n">
        <v>59</v>
      </c>
      <c r="H5220" s="16" t="n">
        <v>5</v>
      </c>
    </row>
    <row r="5221" customFormat="false" ht="15" hidden="false" customHeight="false" outlineLevel="0" collapsed="false">
      <c r="A5221" s="0" t="n">
        <v>3659</v>
      </c>
      <c r="B5221" s="15" t="n">
        <v>45627</v>
      </c>
      <c r="C5221" s="0" t="n">
        <v>2</v>
      </c>
      <c r="D5221" s="16" t="n">
        <v>1052</v>
      </c>
      <c r="E5221" s="16" t="n">
        <v>13</v>
      </c>
      <c r="F5221" s="16" t="n">
        <v>28</v>
      </c>
      <c r="G5221" s="16" t="n">
        <v>68</v>
      </c>
      <c r="H5221" s="16" t="n">
        <v>5</v>
      </c>
    </row>
    <row r="5222" customFormat="false" ht="15" hidden="false" customHeight="false" outlineLevel="0" collapsed="false">
      <c r="A5222" s="0" t="n">
        <v>3659</v>
      </c>
      <c r="B5222" s="15" t="n">
        <v>45717</v>
      </c>
      <c r="C5222" s="0" t="n">
        <v>2</v>
      </c>
      <c r="D5222" s="16" t="n">
        <v>1055</v>
      </c>
      <c r="E5222" s="16" t="n">
        <v>14</v>
      </c>
      <c r="F5222" s="16" t="n">
        <v>27</v>
      </c>
      <c r="G5222" s="16" t="n">
        <v>28</v>
      </c>
      <c r="H5222" s="16" t="n">
        <v>2</v>
      </c>
    </row>
    <row r="5223" customFormat="false" ht="15" hidden="false" customHeight="false" outlineLevel="0" collapsed="false">
      <c r="A5223" s="0" t="n">
        <v>3659</v>
      </c>
      <c r="B5223" s="15" t="n">
        <v>45809</v>
      </c>
      <c r="C5223" s="0" t="n">
        <v>2</v>
      </c>
      <c r="D5223" s="16" t="n">
        <v>1052</v>
      </c>
      <c r="E5223" s="16" t="n">
        <v>13</v>
      </c>
      <c r="F5223" s="16" t="n">
        <v>27</v>
      </c>
      <c r="G5223" s="16" t="n">
        <v>35</v>
      </c>
      <c r="H5223" s="16" t="n">
        <v>1</v>
      </c>
    </row>
    <row r="5224" customFormat="false" ht="15" hidden="false" customHeight="false" outlineLevel="0" collapsed="false">
      <c r="A5224" s="0" t="n">
        <v>3659</v>
      </c>
      <c r="B5224" s="15" t="n">
        <v>45901</v>
      </c>
      <c r="C5224" s="0" t="n">
        <v>2</v>
      </c>
      <c r="D5224" s="16" t="n">
        <v>1059</v>
      </c>
      <c r="E5224" s="16" t="n">
        <v>16</v>
      </c>
      <c r="F5224" s="16" t="n">
        <v>28</v>
      </c>
      <c r="G5224" s="16" t="n">
        <v>47</v>
      </c>
      <c r="H5224" s="16" t="n">
        <v>4</v>
      </c>
    </row>
    <row r="5225" customFormat="false" ht="15" hidden="false" customHeight="false" outlineLevel="0" collapsed="false">
      <c r="A5225" s="0" t="n">
        <v>3659</v>
      </c>
      <c r="B5225" s="15" t="n">
        <v>45992</v>
      </c>
      <c r="C5225" s="0" t="n">
        <v>2</v>
      </c>
      <c r="D5225" s="16" t="n">
        <v>1071</v>
      </c>
      <c r="E5225" s="16" t="n">
        <v>18</v>
      </c>
      <c r="F5225" s="16" t="n">
        <v>31</v>
      </c>
      <c r="G5225" s="16" t="n">
        <v>56</v>
      </c>
      <c r="H5225" s="16" t="n">
        <v>5</v>
      </c>
    </row>
    <row r="5226" customFormat="false" ht="15" hidden="false" customHeight="false" outlineLevel="0" collapsed="false">
      <c r="A5226" s="0" t="n">
        <v>3659</v>
      </c>
      <c r="B5226" s="15" t="n">
        <v>46082</v>
      </c>
      <c r="C5226" s="0" t="n">
        <v>2</v>
      </c>
      <c r="D5226" s="16" t="n">
        <v>1079</v>
      </c>
      <c r="E5226" s="16" t="n">
        <v>18</v>
      </c>
      <c r="F5226" s="16" t="n">
        <v>33</v>
      </c>
      <c r="G5226" s="16" t="n">
        <v>38</v>
      </c>
      <c r="H5226" s="16" t="n">
        <v>4</v>
      </c>
    </row>
    <row r="5227" customFormat="false" ht="15" hidden="false" customHeight="false" outlineLevel="0" collapsed="false">
      <c r="A5227" s="0" t="n">
        <v>3659</v>
      </c>
      <c r="B5227" s="15" t="n">
        <v>46174</v>
      </c>
      <c r="C5227" s="0" t="n">
        <v>2</v>
      </c>
      <c r="D5227" s="16" t="n">
        <v>1076</v>
      </c>
      <c r="E5227" s="16" t="n">
        <v>18</v>
      </c>
      <c r="F5227" s="16" t="n">
        <v>35</v>
      </c>
      <c r="G5227" s="16" t="n">
        <v>48</v>
      </c>
      <c r="H5227" s="16" t="n">
        <v>6</v>
      </c>
    </row>
    <row r="5228" customFormat="false" ht="15" hidden="false" customHeight="false" outlineLevel="0" collapsed="false">
      <c r="A5228" s="0" t="n">
        <v>3660</v>
      </c>
      <c r="B5228" s="15" t="n">
        <v>45078</v>
      </c>
      <c r="C5228" s="0" t="n">
        <v>1</v>
      </c>
      <c r="D5228" s="16" t="n">
        <v>8256</v>
      </c>
      <c r="E5228" s="16" t="n">
        <v>9</v>
      </c>
      <c r="F5228" s="16" t="n">
        <v>187</v>
      </c>
      <c r="G5228" s="16" t="n">
        <v>478</v>
      </c>
      <c r="H5228" s="16" t="n">
        <v>6</v>
      </c>
    </row>
    <row r="5229" customFormat="false" ht="15" hidden="false" customHeight="false" outlineLevel="0" collapsed="false">
      <c r="A5229" s="0" t="n">
        <v>3660</v>
      </c>
      <c r="B5229" s="15" t="n">
        <v>45170</v>
      </c>
      <c r="C5229" s="0" t="n">
        <v>1</v>
      </c>
      <c r="D5229" s="16" t="n">
        <v>8335</v>
      </c>
      <c r="E5229" s="16" t="n">
        <v>12</v>
      </c>
      <c r="F5229" s="16" t="n">
        <v>179</v>
      </c>
      <c r="G5229" s="16" t="n">
        <v>600</v>
      </c>
      <c r="H5229" s="16" t="n">
        <v>9</v>
      </c>
    </row>
    <row r="5230" customFormat="false" ht="15" hidden="false" customHeight="false" outlineLevel="0" collapsed="false">
      <c r="A5230" s="0" t="n">
        <v>3660</v>
      </c>
      <c r="B5230" s="15" t="n">
        <v>45261</v>
      </c>
      <c r="C5230" s="0" t="n">
        <v>1</v>
      </c>
      <c r="D5230" s="16" t="n">
        <v>8404</v>
      </c>
      <c r="E5230" s="16" t="n">
        <v>14</v>
      </c>
      <c r="F5230" s="16" t="n">
        <v>181</v>
      </c>
      <c r="G5230" s="16" t="n">
        <v>733</v>
      </c>
      <c r="H5230" s="16" t="n">
        <v>11</v>
      </c>
    </row>
    <row r="5231" customFormat="false" ht="15" hidden="false" customHeight="false" outlineLevel="0" collapsed="false">
      <c r="A5231" s="0" t="n">
        <v>3660</v>
      </c>
      <c r="B5231" s="15" t="n">
        <v>45352</v>
      </c>
      <c r="C5231" s="0" t="n">
        <v>1</v>
      </c>
      <c r="D5231" s="16" t="n">
        <v>8448</v>
      </c>
      <c r="E5231" s="16" t="n">
        <v>16</v>
      </c>
      <c r="F5231" s="16" t="n">
        <v>171</v>
      </c>
      <c r="G5231" s="16" t="n">
        <v>495</v>
      </c>
      <c r="H5231" s="16" t="n">
        <v>11</v>
      </c>
    </row>
    <row r="5232" customFormat="false" ht="15" hidden="false" customHeight="false" outlineLevel="0" collapsed="false">
      <c r="A5232" s="0" t="n">
        <v>3660</v>
      </c>
      <c r="B5232" s="15" t="n">
        <v>45444</v>
      </c>
      <c r="C5232" s="0" t="n">
        <v>1</v>
      </c>
      <c r="D5232" s="16" t="n">
        <v>8522</v>
      </c>
      <c r="E5232" s="16" t="n">
        <v>20</v>
      </c>
      <c r="F5232" s="16" t="n">
        <v>163</v>
      </c>
      <c r="G5232" s="16" t="n">
        <v>583</v>
      </c>
      <c r="H5232" s="16" t="n">
        <v>15</v>
      </c>
    </row>
    <row r="5233" customFormat="false" ht="15" hidden="false" customHeight="false" outlineLevel="0" collapsed="false">
      <c r="A5233" s="0" t="n">
        <v>3660</v>
      </c>
      <c r="B5233" s="15" t="n">
        <v>45536</v>
      </c>
      <c r="C5233" s="0" t="n">
        <v>1</v>
      </c>
      <c r="D5233" s="16" t="n">
        <v>8595</v>
      </c>
      <c r="E5233" s="16" t="n">
        <v>24</v>
      </c>
      <c r="F5233" s="16" t="n">
        <v>167</v>
      </c>
      <c r="G5233" s="16" t="n">
        <v>683</v>
      </c>
      <c r="H5233" s="16" t="n">
        <v>19</v>
      </c>
    </row>
    <row r="5234" customFormat="false" ht="15" hidden="false" customHeight="false" outlineLevel="0" collapsed="false">
      <c r="A5234" s="0" t="n">
        <v>3660</v>
      </c>
      <c r="B5234" s="15" t="n">
        <v>45627</v>
      </c>
      <c r="C5234" s="0" t="n">
        <v>1</v>
      </c>
      <c r="D5234" s="16" t="n">
        <v>8619</v>
      </c>
      <c r="E5234" s="16" t="n">
        <v>24</v>
      </c>
      <c r="F5234" s="16" t="n">
        <v>161</v>
      </c>
      <c r="G5234" s="16" t="n">
        <v>785</v>
      </c>
      <c r="H5234" s="16" t="n">
        <v>20</v>
      </c>
    </row>
    <row r="5235" customFormat="false" ht="15" hidden="false" customHeight="false" outlineLevel="0" collapsed="false">
      <c r="A5235" s="0" t="n">
        <v>3660</v>
      </c>
      <c r="B5235" s="15" t="n">
        <v>45717</v>
      </c>
      <c r="C5235" s="0" t="n">
        <v>1</v>
      </c>
      <c r="D5235" s="16" t="n">
        <v>8578</v>
      </c>
      <c r="E5235" s="16" t="n">
        <v>27</v>
      </c>
      <c r="F5235" s="16" t="n">
        <v>173</v>
      </c>
      <c r="G5235" s="16" t="n">
        <v>456</v>
      </c>
      <c r="H5235" s="16" t="n">
        <v>10</v>
      </c>
    </row>
    <row r="5236" customFormat="false" ht="15" hidden="false" customHeight="false" outlineLevel="0" collapsed="false">
      <c r="A5236" s="0" t="n">
        <v>3660</v>
      </c>
      <c r="B5236" s="15" t="n">
        <v>45809</v>
      </c>
      <c r="C5236" s="0" t="n">
        <v>1</v>
      </c>
      <c r="D5236" s="16" t="n">
        <v>8683</v>
      </c>
      <c r="E5236" s="16" t="n">
        <v>30</v>
      </c>
      <c r="F5236" s="16" t="n">
        <v>177</v>
      </c>
      <c r="G5236" s="16" t="n">
        <v>559</v>
      </c>
      <c r="H5236" s="16" t="n">
        <v>13</v>
      </c>
    </row>
    <row r="5237" customFormat="false" ht="15" hidden="false" customHeight="false" outlineLevel="0" collapsed="false">
      <c r="A5237" s="0" t="n">
        <v>3660</v>
      </c>
      <c r="B5237" s="15" t="n">
        <v>45901</v>
      </c>
      <c r="C5237" s="0" t="n">
        <v>1</v>
      </c>
      <c r="D5237" s="16" t="n">
        <v>8691</v>
      </c>
      <c r="E5237" s="16" t="n">
        <v>33</v>
      </c>
      <c r="F5237" s="16" t="n">
        <v>188</v>
      </c>
      <c r="G5237" s="16" t="n">
        <v>682</v>
      </c>
      <c r="H5237" s="16" t="n">
        <v>16</v>
      </c>
    </row>
    <row r="5238" customFormat="false" ht="15" hidden="false" customHeight="false" outlineLevel="0" collapsed="false">
      <c r="A5238" s="0" t="n">
        <v>3660</v>
      </c>
      <c r="B5238" s="15" t="n">
        <v>45992</v>
      </c>
      <c r="C5238" s="0" t="n">
        <v>1</v>
      </c>
      <c r="D5238" s="16" t="n">
        <v>8738</v>
      </c>
      <c r="E5238" s="16" t="n">
        <v>42</v>
      </c>
      <c r="F5238" s="16" t="n">
        <v>189</v>
      </c>
      <c r="G5238" s="16" t="n">
        <v>803</v>
      </c>
      <c r="H5238" s="16" t="n">
        <v>24</v>
      </c>
    </row>
    <row r="5239" customFormat="false" ht="15" hidden="false" customHeight="false" outlineLevel="0" collapsed="false">
      <c r="A5239" s="0" t="n">
        <v>3660</v>
      </c>
      <c r="B5239" s="15" t="n">
        <v>46082</v>
      </c>
      <c r="C5239" s="0" t="n">
        <v>1</v>
      </c>
      <c r="D5239" s="16" t="n">
        <v>8755</v>
      </c>
      <c r="E5239" s="16" t="n">
        <v>47</v>
      </c>
      <c r="F5239" s="16" t="n">
        <v>193</v>
      </c>
      <c r="G5239" s="16" t="n">
        <v>501</v>
      </c>
      <c r="H5239" s="16" t="n">
        <v>17</v>
      </c>
    </row>
    <row r="5240" customFormat="false" ht="15" hidden="false" customHeight="false" outlineLevel="0" collapsed="false">
      <c r="A5240" s="0" t="n">
        <v>3660</v>
      </c>
      <c r="B5240" s="15" t="n">
        <v>46174</v>
      </c>
      <c r="C5240" s="0" t="n">
        <v>1</v>
      </c>
      <c r="D5240" s="16" t="n">
        <v>8890</v>
      </c>
      <c r="E5240" s="16" t="n">
        <v>55</v>
      </c>
      <c r="F5240" s="16" t="n">
        <v>202</v>
      </c>
      <c r="G5240" s="16" t="n">
        <v>590</v>
      </c>
      <c r="H5240" s="16" t="n">
        <v>24</v>
      </c>
    </row>
    <row r="5241" customFormat="false" ht="15" hidden="false" customHeight="false" outlineLevel="0" collapsed="false">
      <c r="A5241" s="0" t="n">
        <v>3662</v>
      </c>
      <c r="B5241" s="15" t="n">
        <v>45078</v>
      </c>
      <c r="C5241" s="0" t="n">
        <v>5</v>
      </c>
      <c r="D5241" s="16" t="n">
        <v>506</v>
      </c>
      <c r="E5241" s="16" t="n">
        <v>0</v>
      </c>
      <c r="F5241" s="16" t="n">
        <v>4</v>
      </c>
      <c r="G5241" s="16" t="n">
        <v>46</v>
      </c>
      <c r="H5241" s="16" t="n">
        <v>0</v>
      </c>
    </row>
    <row r="5242" customFormat="false" ht="15" hidden="false" customHeight="false" outlineLevel="0" collapsed="false">
      <c r="A5242" s="0" t="n">
        <v>3662</v>
      </c>
      <c r="B5242" s="15" t="n">
        <v>45170</v>
      </c>
      <c r="C5242" s="0" t="n">
        <v>5</v>
      </c>
      <c r="D5242" s="16" t="n">
        <v>516</v>
      </c>
      <c r="E5242" s="16" t="n">
        <v>0</v>
      </c>
      <c r="F5242" s="16" t="n">
        <v>4</v>
      </c>
      <c r="G5242" s="16" t="n">
        <v>52</v>
      </c>
      <c r="H5242" s="16" t="n">
        <v>0</v>
      </c>
    </row>
    <row r="5243" customFormat="false" ht="15" hidden="false" customHeight="false" outlineLevel="0" collapsed="false">
      <c r="A5243" s="0" t="n">
        <v>3662</v>
      </c>
      <c r="B5243" s="15" t="n">
        <v>45261</v>
      </c>
      <c r="C5243" s="0" t="n">
        <v>5</v>
      </c>
      <c r="D5243" s="16" t="n">
        <v>497</v>
      </c>
      <c r="E5243" s="16" t="n">
        <v>0</v>
      </c>
      <c r="F5243" s="16" t="n">
        <v>5</v>
      </c>
      <c r="G5243" s="16" t="n">
        <v>59</v>
      </c>
      <c r="H5243" s="16" t="n">
        <v>0</v>
      </c>
    </row>
    <row r="5244" customFormat="false" ht="15" hidden="false" customHeight="false" outlineLevel="0" collapsed="false">
      <c r="A5244" s="0" t="n">
        <v>3662</v>
      </c>
      <c r="B5244" s="15" t="n">
        <v>45352</v>
      </c>
      <c r="C5244" s="0" t="n">
        <v>5</v>
      </c>
      <c r="D5244" s="16" t="n">
        <v>513</v>
      </c>
      <c r="E5244" s="16" t="n">
        <v>1</v>
      </c>
      <c r="F5244" s="16" t="n">
        <v>5</v>
      </c>
      <c r="G5244" s="16" t="n">
        <v>37</v>
      </c>
      <c r="H5244" s="16" t="n">
        <v>1</v>
      </c>
    </row>
    <row r="5245" customFormat="false" ht="15" hidden="false" customHeight="false" outlineLevel="0" collapsed="false">
      <c r="A5245" s="0" t="n">
        <v>3662</v>
      </c>
      <c r="B5245" s="15" t="n">
        <v>45444</v>
      </c>
      <c r="C5245" s="0" t="n">
        <v>5</v>
      </c>
      <c r="D5245" s="16" t="n">
        <v>516</v>
      </c>
      <c r="E5245" s="16" t="n">
        <v>3</v>
      </c>
      <c r="F5245" s="16" t="n">
        <v>5</v>
      </c>
      <c r="G5245" s="16" t="n">
        <v>54</v>
      </c>
      <c r="H5245" s="16" t="n">
        <v>3</v>
      </c>
    </row>
    <row r="5246" customFormat="false" ht="15" hidden="false" customHeight="false" outlineLevel="0" collapsed="false">
      <c r="A5246" s="0" t="n">
        <v>3662</v>
      </c>
      <c r="B5246" s="15" t="n">
        <v>45536</v>
      </c>
      <c r="C5246" s="0" t="n">
        <v>5</v>
      </c>
      <c r="D5246" s="16" t="n">
        <v>535</v>
      </c>
      <c r="E5246" s="16" t="n">
        <v>3</v>
      </c>
      <c r="F5246" s="16" t="n">
        <v>7</v>
      </c>
      <c r="G5246" s="16" t="n">
        <v>70</v>
      </c>
      <c r="H5246" s="16" t="n">
        <v>3</v>
      </c>
    </row>
    <row r="5247" customFormat="false" ht="15" hidden="false" customHeight="false" outlineLevel="0" collapsed="false">
      <c r="A5247" s="0" t="n">
        <v>3662</v>
      </c>
      <c r="B5247" s="15" t="n">
        <v>45627</v>
      </c>
      <c r="C5247" s="0" t="n">
        <v>5</v>
      </c>
      <c r="D5247" s="16" t="n">
        <v>550</v>
      </c>
      <c r="E5247" s="16" t="n">
        <v>5</v>
      </c>
      <c r="F5247" s="16" t="n">
        <v>10</v>
      </c>
      <c r="G5247" s="16" t="n">
        <v>91</v>
      </c>
      <c r="H5247" s="16" t="n">
        <v>4</v>
      </c>
    </row>
    <row r="5248" customFormat="false" ht="15" hidden="false" customHeight="false" outlineLevel="0" collapsed="false">
      <c r="A5248" s="0" t="n">
        <v>3662</v>
      </c>
      <c r="B5248" s="15" t="n">
        <v>45717</v>
      </c>
      <c r="C5248" s="0" t="n">
        <v>5</v>
      </c>
      <c r="D5248" s="16" t="n">
        <v>556</v>
      </c>
      <c r="E5248" s="16" t="n">
        <v>5</v>
      </c>
      <c r="F5248" s="16" t="n">
        <v>12</v>
      </c>
      <c r="G5248" s="16" t="n">
        <v>65</v>
      </c>
      <c r="H5248" s="16" t="n">
        <v>3</v>
      </c>
    </row>
    <row r="5249" customFormat="false" ht="15" hidden="false" customHeight="false" outlineLevel="0" collapsed="false">
      <c r="A5249" s="0" t="n">
        <v>3662</v>
      </c>
      <c r="B5249" s="15" t="n">
        <v>45809</v>
      </c>
      <c r="C5249" s="0" t="n">
        <v>5</v>
      </c>
      <c r="D5249" s="16" t="n">
        <v>568</v>
      </c>
      <c r="E5249" s="16" t="n">
        <v>5</v>
      </c>
      <c r="F5249" s="16" t="n">
        <v>14</v>
      </c>
      <c r="G5249" s="16" t="n">
        <v>66</v>
      </c>
      <c r="H5249" s="16" t="n">
        <v>3</v>
      </c>
    </row>
    <row r="5250" customFormat="false" ht="15" hidden="false" customHeight="false" outlineLevel="0" collapsed="false">
      <c r="A5250" s="0" t="n">
        <v>3662</v>
      </c>
      <c r="B5250" s="15" t="n">
        <v>45901</v>
      </c>
      <c r="C5250" s="0" t="n">
        <v>5</v>
      </c>
      <c r="D5250" s="16" t="n">
        <v>583</v>
      </c>
      <c r="E5250" s="16" t="n">
        <v>5</v>
      </c>
      <c r="F5250" s="16" t="n">
        <v>15</v>
      </c>
      <c r="G5250" s="16" t="n">
        <v>81</v>
      </c>
      <c r="H5250" s="16" t="n">
        <v>3</v>
      </c>
    </row>
    <row r="5251" customFormat="false" ht="15" hidden="false" customHeight="false" outlineLevel="0" collapsed="false">
      <c r="A5251" s="0" t="n">
        <v>3662</v>
      </c>
      <c r="B5251" s="15" t="n">
        <v>45992</v>
      </c>
      <c r="C5251" s="0" t="n">
        <v>5</v>
      </c>
      <c r="D5251" s="16" t="n">
        <v>591</v>
      </c>
      <c r="E5251" s="16" t="n">
        <v>4</v>
      </c>
      <c r="F5251" s="16" t="n">
        <v>14</v>
      </c>
      <c r="G5251" s="16" t="n">
        <v>92</v>
      </c>
      <c r="H5251" s="16" t="n">
        <v>2</v>
      </c>
    </row>
    <row r="5252" customFormat="false" ht="15" hidden="false" customHeight="false" outlineLevel="0" collapsed="false">
      <c r="A5252" s="0" t="n">
        <v>3662</v>
      </c>
      <c r="B5252" s="15" t="n">
        <v>46082</v>
      </c>
      <c r="C5252" s="0" t="n">
        <v>5</v>
      </c>
      <c r="D5252" s="16" t="n">
        <v>595</v>
      </c>
      <c r="E5252" s="16" t="n">
        <v>4</v>
      </c>
      <c r="F5252" s="16" t="n">
        <v>15</v>
      </c>
      <c r="G5252" s="16" t="n">
        <v>46</v>
      </c>
      <c r="H5252" s="16" t="n">
        <v>1</v>
      </c>
    </row>
    <row r="5253" customFormat="false" ht="15" hidden="false" customHeight="false" outlineLevel="0" collapsed="false">
      <c r="A5253" s="0" t="n">
        <v>3662</v>
      </c>
      <c r="B5253" s="15" t="n">
        <v>46174</v>
      </c>
      <c r="C5253" s="0" t="n">
        <v>5</v>
      </c>
      <c r="D5253" s="16" t="n">
        <v>595</v>
      </c>
      <c r="E5253" s="16" t="n">
        <v>5</v>
      </c>
      <c r="F5253" s="16" t="n">
        <v>15</v>
      </c>
      <c r="G5253" s="16" t="n">
        <v>52</v>
      </c>
      <c r="H5253" s="16" t="n">
        <v>2</v>
      </c>
    </row>
    <row r="5254" customFormat="false" ht="15" hidden="false" customHeight="false" outlineLevel="0" collapsed="false">
      <c r="A5254" s="0" t="n">
        <v>3664</v>
      </c>
      <c r="B5254" s="15" t="n">
        <v>45078</v>
      </c>
      <c r="C5254" s="0" t="n">
        <v>3</v>
      </c>
      <c r="D5254" s="16" t="n">
        <v>1357</v>
      </c>
      <c r="E5254" s="16" t="n">
        <v>6</v>
      </c>
      <c r="F5254" s="16" t="n">
        <v>29</v>
      </c>
      <c r="G5254" s="16" t="n">
        <v>74</v>
      </c>
      <c r="H5254" s="16" t="n">
        <v>5</v>
      </c>
    </row>
    <row r="5255" customFormat="false" ht="15" hidden="false" customHeight="false" outlineLevel="0" collapsed="false">
      <c r="A5255" s="0" t="n">
        <v>3664</v>
      </c>
      <c r="B5255" s="15" t="n">
        <v>45170</v>
      </c>
      <c r="C5255" s="0" t="n">
        <v>3</v>
      </c>
      <c r="D5255" s="16" t="n">
        <v>1355</v>
      </c>
      <c r="E5255" s="16" t="n">
        <v>7</v>
      </c>
      <c r="F5255" s="16" t="n">
        <v>27</v>
      </c>
      <c r="G5255" s="16" t="n">
        <v>90</v>
      </c>
      <c r="H5255" s="16" t="n">
        <v>6</v>
      </c>
    </row>
    <row r="5256" customFormat="false" ht="15" hidden="false" customHeight="false" outlineLevel="0" collapsed="false">
      <c r="A5256" s="0" t="n">
        <v>3664</v>
      </c>
      <c r="B5256" s="15" t="n">
        <v>45261</v>
      </c>
      <c r="C5256" s="0" t="n">
        <v>3</v>
      </c>
      <c r="D5256" s="16" t="n">
        <v>1373</v>
      </c>
      <c r="E5256" s="16" t="n">
        <v>9</v>
      </c>
      <c r="F5256" s="16" t="n">
        <v>27</v>
      </c>
      <c r="G5256" s="16" t="n">
        <v>107</v>
      </c>
      <c r="H5256" s="16" t="n">
        <v>8</v>
      </c>
    </row>
    <row r="5257" customFormat="false" ht="15" hidden="false" customHeight="false" outlineLevel="0" collapsed="false">
      <c r="A5257" s="0" t="n">
        <v>3664</v>
      </c>
      <c r="B5257" s="15" t="n">
        <v>45352</v>
      </c>
      <c r="C5257" s="0" t="n">
        <v>3</v>
      </c>
      <c r="D5257" s="16" t="n">
        <v>1395</v>
      </c>
      <c r="E5257" s="16" t="n">
        <v>8</v>
      </c>
      <c r="F5257" s="16" t="n">
        <v>28</v>
      </c>
      <c r="G5257" s="16" t="n">
        <v>74</v>
      </c>
      <c r="H5257" s="16" t="n">
        <v>5</v>
      </c>
    </row>
    <row r="5258" customFormat="false" ht="15" hidden="false" customHeight="false" outlineLevel="0" collapsed="false">
      <c r="A5258" s="0" t="n">
        <v>3664</v>
      </c>
      <c r="B5258" s="15" t="n">
        <v>45444</v>
      </c>
      <c r="C5258" s="0" t="n">
        <v>3</v>
      </c>
      <c r="D5258" s="16" t="n">
        <v>1406</v>
      </c>
      <c r="E5258" s="16" t="n">
        <v>9</v>
      </c>
      <c r="F5258" s="16" t="n">
        <v>25</v>
      </c>
      <c r="G5258" s="16" t="n">
        <v>93</v>
      </c>
      <c r="H5258" s="16" t="n">
        <v>6</v>
      </c>
    </row>
    <row r="5259" customFormat="false" ht="15" hidden="false" customHeight="false" outlineLevel="0" collapsed="false">
      <c r="A5259" s="0" t="n">
        <v>3664</v>
      </c>
      <c r="B5259" s="15" t="n">
        <v>45536</v>
      </c>
      <c r="C5259" s="0" t="n">
        <v>3</v>
      </c>
      <c r="D5259" s="16" t="n">
        <v>1422</v>
      </c>
      <c r="E5259" s="16" t="n">
        <v>10</v>
      </c>
      <c r="F5259" s="16" t="n">
        <v>23</v>
      </c>
      <c r="G5259" s="16" t="n">
        <v>109</v>
      </c>
      <c r="H5259" s="16" t="n">
        <v>7</v>
      </c>
    </row>
    <row r="5260" customFormat="false" ht="15" hidden="false" customHeight="false" outlineLevel="0" collapsed="false">
      <c r="A5260" s="0" t="n">
        <v>3664</v>
      </c>
      <c r="B5260" s="15" t="n">
        <v>45627</v>
      </c>
      <c r="C5260" s="0" t="n">
        <v>3</v>
      </c>
      <c r="D5260" s="16" t="n">
        <v>1435</v>
      </c>
      <c r="E5260" s="16" t="n">
        <v>13</v>
      </c>
      <c r="F5260" s="16" t="n">
        <v>24</v>
      </c>
      <c r="G5260" s="16" t="n">
        <v>128</v>
      </c>
      <c r="H5260" s="16" t="n">
        <v>9</v>
      </c>
    </row>
    <row r="5261" customFormat="false" ht="15" hidden="false" customHeight="false" outlineLevel="0" collapsed="false">
      <c r="A5261" s="0" t="n">
        <v>3664</v>
      </c>
      <c r="B5261" s="15" t="n">
        <v>45717</v>
      </c>
      <c r="C5261" s="0" t="n">
        <v>3</v>
      </c>
      <c r="D5261" s="16" t="n">
        <v>1425</v>
      </c>
      <c r="E5261" s="16" t="n">
        <v>13</v>
      </c>
      <c r="F5261" s="16" t="n">
        <v>26</v>
      </c>
      <c r="G5261" s="16" t="n">
        <v>70</v>
      </c>
      <c r="H5261" s="16" t="n">
        <v>3</v>
      </c>
    </row>
    <row r="5262" customFormat="false" ht="15" hidden="false" customHeight="false" outlineLevel="0" collapsed="false">
      <c r="A5262" s="0" t="n">
        <v>3664</v>
      </c>
      <c r="B5262" s="15" t="n">
        <v>45809</v>
      </c>
      <c r="C5262" s="0" t="n">
        <v>3</v>
      </c>
      <c r="D5262" s="16" t="n">
        <v>1431</v>
      </c>
      <c r="E5262" s="16" t="n">
        <v>14</v>
      </c>
      <c r="F5262" s="16" t="n">
        <v>26</v>
      </c>
      <c r="G5262" s="16" t="n">
        <v>84</v>
      </c>
      <c r="H5262" s="16" t="n">
        <v>4</v>
      </c>
    </row>
    <row r="5263" customFormat="false" ht="15" hidden="false" customHeight="false" outlineLevel="0" collapsed="false">
      <c r="A5263" s="0" t="n">
        <v>3664</v>
      </c>
      <c r="B5263" s="15" t="n">
        <v>45901</v>
      </c>
      <c r="C5263" s="0" t="n">
        <v>3</v>
      </c>
      <c r="D5263" s="16" t="n">
        <v>1449</v>
      </c>
      <c r="E5263" s="16" t="n">
        <v>15</v>
      </c>
      <c r="F5263" s="16" t="n">
        <v>28</v>
      </c>
      <c r="G5263" s="16" t="n">
        <v>97</v>
      </c>
      <c r="H5263" s="16" t="n">
        <v>6</v>
      </c>
    </row>
    <row r="5264" customFormat="false" ht="15" hidden="false" customHeight="false" outlineLevel="0" collapsed="false">
      <c r="A5264" s="0" t="n">
        <v>3664</v>
      </c>
      <c r="B5264" s="15" t="n">
        <v>45992</v>
      </c>
      <c r="C5264" s="0" t="n">
        <v>3</v>
      </c>
      <c r="D5264" s="16" t="n">
        <v>1439</v>
      </c>
      <c r="E5264" s="16" t="n">
        <v>15</v>
      </c>
      <c r="F5264" s="16" t="n">
        <v>24</v>
      </c>
      <c r="G5264" s="16" t="n">
        <v>112</v>
      </c>
      <c r="H5264" s="16" t="n">
        <v>7</v>
      </c>
    </row>
    <row r="5265" customFormat="false" ht="15" hidden="false" customHeight="false" outlineLevel="0" collapsed="false">
      <c r="A5265" s="0" t="n">
        <v>3664</v>
      </c>
      <c r="B5265" s="15" t="n">
        <v>46082</v>
      </c>
      <c r="C5265" s="0" t="n">
        <v>3</v>
      </c>
      <c r="D5265" s="16" t="n">
        <v>1447</v>
      </c>
      <c r="E5265" s="16" t="n">
        <v>15</v>
      </c>
      <c r="F5265" s="16" t="n">
        <v>27</v>
      </c>
      <c r="G5265" s="16" t="n">
        <v>53</v>
      </c>
      <c r="H5265" s="16" t="n">
        <v>4</v>
      </c>
    </row>
    <row r="5266" customFormat="false" ht="15" hidden="false" customHeight="false" outlineLevel="0" collapsed="false">
      <c r="A5266" s="0" t="n">
        <v>3664</v>
      </c>
      <c r="B5266" s="15" t="n">
        <v>46174</v>
      </c>
      <c r="C5266" s="0" t="n">
        <v>3</v>
      </c>
      <c r="D5266" s="16" t="n">
        <v>1448</v>
      </c>
      <c r="E5266" s="16" t="n">
        <v>18</v>
      </c>
      <c r="F5266" s="16" t="n">
        <v>30</v>
      </c>
      <c r="G5266" s="16" t="n">
        <v>74</v>
      </c>
      <c r="H5266" s="16" t="n">
        <v>7</v>
      </c>
    </row>
    <row r="5267" customFormat="false" ht="15" hidden="false" customHeight="false" outlineLevel="0" collapsed="false">
      <c r="A5267" s="0" t="n">
        <v>3665</v>
      </c>
      <c r="B5267" s="15" t="n">
        <v>45078</v>
      </c>
      <c r="C5267" s="0" t="n">
        <v>1</v>
      </c>
      <c r="D5267" s="16" t="n">
        <v>642</v>
      </c>
      <c r="E5267" s="16" t="n">
        <v>4</v>
      </c>
      <c r="F5267" s="16" t="n">
        <v>9</v>
      </c>
      <c r="G5267" s="16" t="n">
        <v>28</v>
      </c>
      <c r="H5267" s="16" t="n">
        <v>2</v>
      </c>
    </row>
    <row r="5268" customFormat="false" ht="15" hidden="false" customHeight="false" outlineLevel="0" collapsed="false">
      <c r="A5268" s="0" t="n">
        <v>3665</v>
      </c>
      <c r="B5268" s="15" t="n">
        <v>45170</v>
      </c>
      <c r="C5268" s="0" t="n">
        <v>1</v>
      </c>
      <c r="D5268" s="16" t="n">
        <v>648</v>
      </c>
      <c r="E5268" s="16" t="n">
        <v>4</v>
      </c>
      <c r="F5268" s="16" t="n">
        <v>9</v>
      </c>
      <c r="G5268" s="16" t="n">
        <v>33</v>
      </c>
      <c r="H5268" s="16" t="n">
        <v>2</v>
      </c>
    </row>
    <row r="5269" customFormat="false" ht="15" hidden="false" customHeight="false" outlineLevel="0" collapsed="false">
      <c r="A5269" s="0" t="n">
        <v>3665</v>
      </c>
      <c r="B5269" s="15" t="n">
        <v>45261</v>
      </c>
      <c r="C5269" s="0" t="n">
        <v>1</v>
      </c>
      <c r="D5269" s="16" t="n">
        <v>645</v>
      </c>
      <c r="E5269" s="16" t="n">
        <v>4</v>
      </c>
      <c r="F5269" s="16" t="n">
        <v>9</v>
      </c>
      <c r="G5269" s="16" t="n">
        <v>41</v>
      </c>
      <c r="H5269" s="16" t="n">
        <v>2</v>
      </c>
    </row>
    <row r="5270" customFormat="false" ht="15" hidden="false" customHeight="false" outlineLevel="0" collapsed="false">
      <c r="A5270" s="0" t="n">
        <v>3665</v>
      </c>
      <c r="B5270" s="15" t="n">
        <v>45352</v>
      </c>
      <c r="C5270" s="0" t="n">
        <v>1</v>
      </c>
      <c r="D5270" s="16" t="n">
        <v>647</v>
      </c>
      <c r="E5270" s="16" t="n">
        <v>4</v>
      </c>
      <c r="F5270" s="16" t="n">
        <v>9</v>
      </c>
      <c r="G5270" s="16" t="n">
        <v>22</v>
      </c>
      <c r="H5270" s="16" t="n">
        <v>1</v>
      </c>
    </row>
    <row r="5271" customFormat="false" ht="15" hidden="false" customHeight="false" outlineLevel="0" collapsed="false">
      <c r="A5271" s="0" t="n">
        <v>3665</v>
      </c>
      <c r="B5271" s="15" t="n">
        <v>45444</v>
      </c>
      <c r="C5271" s="0" t="n">
        <v>1</v>
      </c>
      <c r="D5271" s="16" t="n">
        <v>656</v>
      </c>
      <c r="E5271" s="16" t="n">
        <v>4</v>
      </c>
      <c r="F5271" s="16" t="n">
        <v>9</v>
      </c>
      <c r="G5271" s="16" t="n">
        <v>26</v>
      </c>
      <c r="H5271" s="16" t="n">
        <v>1</v>
      </c>
    </row>
    <row r="5272" customFormat="false" ht="15" hidden="false" customHeight="false" outlineLevel="0" collapsed="false">
      <c r="A5272" s="0" t="n">
        <v>3665</v>
      </c>
      <c r="B5272" s="15" t="n">
        <v>45536</v>
      </c>
      <c r="C5272" s="0" t="n">
        <v>1</v>
      </c>
      <c r="D5272" s="16" t="n">
        <v>655</v>
      </c>
      <c r="E5272" s="16" t="n">
        <v>4</v>
      </c>
      <c r="F5272" s="16" t="n">
        <v>7</v>
      </c>
      <c r="G5272" s="16" t="n">
        <v>27</v>
      </c>
      <c r="H5272" s="16" t="n">
        <v>1</v>
      </c>
    </row>
    <row r="5273" customFormat="false" ht="15" hidden="false" customHeight="false" outlineLevel="0" collapsed="false">
      <c r="A5273" s="0" t="n">
        <v>3665</v>
      </c>
      <c r="B5273" s="15" t="n">
        <v>45627</v>
      </c>
      <c r="C5273" s="0" t="n">
        <v>1</v>
      </c>
      <c r="D5273" s="16" t="n">
        <v>644</v>
      </c>
      <c r="E5273" s="16" t="n">
        <v>4</v>
      </c>
      <c r="F5273" s="16" t="n">
        <v>8</v>
      </c>
      <c r="G5273" s="16" t="n">
        <v>31</v>
      </c>
      <c r="H5273" s="16" t="n">
        <v>1</v>
      </c>
    </row>
    <row r="5274" customFormat="false" ht="15" hidden="false" customHeight="false" outlineLevel="0" collapsed="false">
      <c r="A5274" s="0" t="n">
        <v>3665</v>
      </c>
      <c r="B5274" s="15" t="n">
        <v>45717</v>
      </c>
      <c r="C5274" s="0" t="n">
        <v>1</v>
      </c>
      <c r="D5274" s="16" t="n">
        <v>658</v>
      </c>
      <c r="E5274" s="16" t="n">
        <v>4</v>
      </c>
      <c r="F5274" s="16" t="n">
        <v>10</v>
      </c>
      <c r="G5274" s="16" t="n">
        <v>20</v>
      </c>
      <c r="H5274" s="16" t="n">
        <v>0</v>
      </c>
    </row>
    <row r="5275" customFormat="false" ht="15" hidden="false" customHeight="false" outlineLevel="0" collapsed="false">
      <c r="A5275" s="0" t="n">
        <v>3665</v>
      </c>
      <c r="B5275" s="15" t="n">
        <v>45809</v>
      </c>
      <c r="C5275" s="0" t="n">
        <v>1</v>
      </c>
      <c r="D5275" s="16" t="n">
        <v>661</v>
      </c>
      <c r="E5275" s="16" t="n">
        <v>4</v>
      </c>
      <c r="F5275" s="16" t="n">
        <v>9</v>
      </c>
      <c r="G5275" s="16" t="n">
        <v>27</v>
      </c>
      <c r="H5275" s="16" t="n">
        <v>0</v>
      </c>
    </row>
    <row r="5276" customFormat="false" ht="15" hidden="false" customHeight="false" outlineLevel="0" collapsed="false">
      <c r="A5276" s="0" t="n">
        <v>3665</v>
      </c>
      <c r="B5276" s="15" t="n">
        <v>45901</v>
      </c>
      <c r="C5276" s="0" t="n">
        <v>1</v>
      </c>
      <c r="D5276" s="16" t="n">
        <v>668</v>
      </c>
      <c r="E5276" s="16" t="n">
        <v>4</v>
      </c>
      <c r="F5276" s="16" t="n">
        <v>8</v>
      </c>
      <c r="G5276" s="16" t="n">
        <v>35</v>
      </c>
      <c r="H5276" s="16" t="n">
        <v>0</v>
      </c>
    </row>
    <row r="5277" customFormat="false" ht="15" hidden="false" customHeight="false" outlineLevel="0" collapsed="false">
      <c r="A5277" s="0" t="n">
        <v>3665</v>
      </c>
      <c r="B5277" s="15" t="n">
        <v>45992</v>
      </c>
      <c r="C5277" s="0" t="n">
        <v>1</v>
      </c>
      <c r="D5277" s="16" t="n">
        <v>671</v>
      </c>
      <c r="E5277" s="16" t="n">
        <v>4</v>
      </c>
      <c r="F5277" s="16" t="n">
        <v>6</v>
      </c>
      <c r="G5277" s="16" t="n">
        <v>47</v>
      </c>
      <c r="H5277" s="16" t="n">
        <v>0</v>
      </c>
    </row>
    <row r="5278" customFormat="false" ht="15" hidden="false" customHeight="false" outlineLevel="0" collapsed="false">
      <c r="A5278" s="0" t="n">
        <v>3665</v>
      </c>
      <c r="B5278" s="15" t="n">
        <v>46082</v>
      </c>
      <c r="C5278" s="0" t="n">
        <v>1</v>
      </c>
      <c r="D5278" s="16" t="n">
        <v>675</v>
      </c>
      <c r="E5278" s="16" t="n">
        <v>4</v>
      </c>
      <c r="F5278" s="16" t="n">
        <v>7</v>
      </c>
      <c r="G5278" s="16" t="n">
        <v>25</v>
      </c>
      <c r="H5278" s="16" t="n">
        <v>0</v>
      </c>
    </row>
    <row r="5279" customFormat="false" ht="15" hidden="false" customHeight="false" outlineLevel="0" collapsed="false">
      <c r="A5279" s="0" t="n">
        <v>3665</v>
      </c>
      <c r="B5279" s="15" t="n">
        <v>46174</v>
      </c>
      <c r="C5279" s="0" t="n">
        <v>1</v>
      </c>
      <c r="D5279" s="16" t="n">
        <v>680</v>
      </c>
      <c r="E5279" s="16" t="n">
        <v>7</v>
      </c>
      <c r="F5279" s="16" t="n">
        <v>7</v>
      </c>
      <c r="G5279" s="16" t="n">
        <v>35</v>
      </c>
      <c r="H5279" s="16" t="n">
        <v>3</v>
      </c>
    </row>
    <row r="5280" customFormat="false" ht="15" hidden="false" customHeight="false" outlineLevel="0" collapsed="false">
      <c r="A5280" s="0" t="n">
        <v>3666</v>
      </c>
      <c r="B5280" s="15" t="n">
        <v>45078</v>
      </c>
      <c r="C5280" s="0" t="n">
        <v>1</v>
      </c>
      <c r="D5280" s="16" t="n">
        <v>6144</v>
      </c>
      <c r="E5280" s="16" t="n">
        <v>20</v>
      </c>
      <c r="F5280" s="16" t="n">
        <v>114</v>
      </c>
      <c r="G5280" s="16" t="n">
        <v>297</v>
      </c>
      <c r="H5280" s="16" t="n">
        <v>12</v>
      </c>
    </row>
    <row r="5281" customFormat="false" ht="15" hidden="false" customHeight="false" outlineLevel="0" collapsed="false">
      <c r="A5281" s="0" t="n">
        <v>3666</v>
      </c>
      <c r="B5281" s="15" t="n">
        <v>45170</v>
      </c>
      <c r="C5281" s="0" t="n">
        <v>1</v>
      </c>
      <c r="D5281" s="16" t="n">
        <v>6163</v>
      </c>
      <c r="E5281" s="16" t="n">
        <v>21</v>
      </c>
      <c r="F5281" s="16" t="n">
        <v>112</v>
      </c>
      <c r="G5281" s="16" t="n">
        <v>339</v>
      </c>
      <c r="H5281" s="16" t="n">
        <v>12</v>
      </c>
    </row>
    <row r="5282" customFormat="false" ht="15" hidden="false" customHeight="false" outlineLevel="0" collapsed="false">
      <c r="A5282" s="0" t="n">
        <v>3666</v>
      </c>
      <c r="B5282" s="15" t="n">
        <v>45261</v>
      </c>
      <c r="C5282" s="0" t="n">
        <v>1</v>
      </c>
      <c r="D5282" s="16" t="n">
        <v>6148</v>
      </c>
      <c r="E5282" s="16" t="n">
        <v>22</v>
      </c>
      <c r="F5282" s="16" t="n">
        <v>109</v>
      </c>
      <c r="G5282" s="16" t="n">
        <v>385</v>
      </c>
      <c r="H5282" s="16" t="n">
        <v>13</v>
      </c>
    </row>
    <row r="5283" customFormat="false" ht="15" hidden="false" customHeight="false" outlineLevel="0" collapsed="false">
      <c r="A5283" s="0" t="n">
        <v>3666</v>
      </c>
      <c r="B5283" s="15" t="n">
        <v>45352</v>
      </c>
      <c r="C5283" s="0" t="n">
        <v>1</v>
      </c>
      <c r="D5283" s="16" t="n">
        <v>6213</v>
      </c>
      <c r="E5283" s="16" t="n">
        <v>22</v>
      </c>
      <c r="F5283" s="16" t="n">
        <v>110</v>
      </c>
      <c r="G5283" s="16" t="n">
        <v>206</v>
      </c>
      <c r="H5283" s="16" t="n">
        <v>6</v>
      </c>
    </row>
    <row r="5284" customFormat="false" ht="15" hidden="false" customHeight="false" outlineLevel="0" collapsed="false">
      <c r="A5284" s="0" t="n">
        <v>3666</v>
      </c>
      <c r="B5284" s="15" t="n">
        <v>45444</v>
      </c>
      <c r="C5284" s="0" t="n">
        <v>1</v>
      </c>
      <c r="D5284" s="16" t="n">
        <v>6242</v>
      </c>
      <c r="E5284" s="16" t="n">
        <v>25</v>
      </c>
      <c r="F5284" s="16" t="n">
        <v>109</v>
      </c>
      <c r="G5284" s="16" t="n">
        <v>271</v>
      </c>
      <c r="H5284" s="16" t="n">
        <v>9</v>
      </c>
    </row>
    <row r="5285" customFormat="false" ht="15" hidden="false" customHeight="false" outlineLevel="0" collapsed="false">
      <c r="A5285" s="0" t="n">
        <v>3666</v>
      </c>
      <c r="B5285" s="15" t="n">
        <v>45536</v>
      </c>
      <c r="C5285" s="0" t="n">
        <v>1</v>
      </c>
      <c r="D5285" s="16" t="n">
        <v>6276</v>
      </c>
      <c r="E5285" s="16" t="n">
        <v>27</v>
      </c>
      <c r="F5285" s="16" t="n">
        <v>107</v>
      </c>
      <c r="G5285" s="16" t="n">
        <v>331</v>
      </c>
      <c r="H5285" s="16" t="n">
        <v>12</v>
      </c>
    </row>
    <row r="5286" customFormat="false" ht="15" hidden="false" customHeight="false" outlineLevel="0" collapsed="false">
      <c r="A5286" s="0" t="n">
        <v>3666</v>
      </c>
      <c r="B5286" s="15" t="n">
        <v>45627</v>
      </c>
      <c r="C5286" s="0" t="n">
        <v>1</v>
      </c>
      <c r="D5286" s="16" t="n">
        <v>6303</v>
      </c>
      <c r="E5286" s="16" t="n">
        <v>31</v>
      </c>
      <c r="F5286" s="16" t="n">
        <v>109</v>
      </c>
      <c r="G5286" s="16" t="n">
        <v>389</v>
      </c>
      <c r="H5286" s="16" t="n">
        <v>14</v>
      </c>
    </row>
    <row r="5287" customFormat="false" ht="15" hidden="false" customHeight="false" outlineLevel="0" collapsed="false">
      <c r="A5287" s="0" t="n">
        <v>3666</v>
      </c>
      <c r="B5287" s="15" t="n">
        <v>45717</v>
      </c>
      <c r="C5287" s="0" t="n">
        <v>1</v>
      </c>
      <c r="D5287" s="16" t="n">
        <v>6309</v>
      </c>
      <c r="E5287" s="16" t="n">
        <v>39</v>
      </c>
      <c r="F5287" s="16" t="n">
        <v>107</v>
      </c>
      <c r="G5287" s="16" t="n">
        <v>226</v>
      </c>
      <c r="H5287" s="16" t="n">
        <v>13</v>
      </c>
    </row>
    <row r="5288" customFormat="false" ht="15" hidden="false" customHeight="false" outlineLevel="0" collapsed="false">
      <c r="A5288" s="0" t="n">
        <v>3666</v>
      </c>
      <c r="B5288" s="15" t="n">
        <v>45809</v>
      </c>
      <c r="C5288" s="0" t="n">
        <v>1</v>
      </c>
      <c r="D5288" s="16" t="n">
        <v>6313</v>
      </c>
      <c r="E5288" s="16" t="n">
        <v>41</v>
      </c>
      <c r="F5288" s="16" t="n">
        <v>106</v>
      </c>
      <c r="G5288" s="16" t="n">
        <v>269</v>
      </c>
      <c r="H5288" s="16" t="n">
        <v>14</v>
      </c>
    </row>
    <row r="5289" customFormat="false" ht="15" hidden="false" customHeight="false" outlineLevel="0" collapsed="false">
      <c r="A5289" s="0" t="n">
        <v>3666</v>
      </c>
      <c r="B5289" s="15" t="n">
        <v>45901</v>
      </c>
      <c r="C5289" s="0" t="n">
        <v>1</v>
      </c>
      <c r="D5289" s="16" t="n">
        <v>6325</v>
      </c>
      <c r="E5289" s="16" t="n">
        <v>47</v>
      </c>
      <c r="F5289" s="16" t="n">
        <v>109</v>
      </c>
      <c r="G5289" s="16" t="n">
        <v>328</v>
      </c>
      <c r="H5289" s="16" t="n">
        <v>18</v>
      </c>
    </row>
    <row r="5290" customFormat="false" ht="15" hidden="false" customHeight="false" outlineLevel="0" collapsed="false">
      <c r="A5290" s="0" t="n">
        <v>3666</v>
      </c>
      <c r="B5290" s="15" t="n">
        <v>45992</v>
      </c>
      <c r="C5290" s="0" t="n">
        <v>1</v>
      </c>
      <c r="D5290" s="16" t="n">
        <v>6352</v>
      </c>
      <c r="E5290" s="16" t="n">
        <v>48</v>
      </c>
      <c r="F5290" s="16" t="n">
        <v>115</v>
      </c>
      <c r="G5290" s="16" t="n">
        <v>378</v>
      </c>
      <c r="H5290" s="16" t="n">
        <v>21</v>
      </c>
    </row>
    <row r="5291" customFormat="false" ht="15" hidden="false" customHeight="false" outlineLevel="0" collapsed="false">
      <c r="A5291" s="0" t="n">
        <v>3666</v>
      </c>
      <c r="B5291" s="15" t="n">
        <v>46082</v>
      </c>
      <c r="C5291" s="0" t="n">
        <v>1</v>
      </c>
      <c r="D5291" s="16" t="n">
        <v>6352</v>
      </c>
      <c r="E5291" s="16" t="n">
        <v>49</v>
      </c>
      <c r="F5291" s="16" t="n">
        <v>118</v>
      </c>
      <c r="G5291" s="16" t="n">
        <v>202</v>
      </c>
      <c r="H5291" s="16" t="n">
        <v>11</v>
      </c>
    </row>
    <row r="5292" customFormat="false" ht="15" hidden="false" customHeight="false" outlineLevel="0" collapsed="false">
      <c r="A5292" s="0" t="n">
        <v>3666</v>
      </c>
      <c r="B5292" s="15" t="n">
        <v>46174</v>
      </c>
      <c r="C5292" s="0" t="n">
        <v>1</v>
      </c>
      <c r="D5292" s="16" t="n">
        <v>6380</v>
      </c>
      <c r="E5292" s="16" t="n">
        <v>54</v>
      </c>
      <c r="F5292" s="16" t="n">
        <v>113</v>
      </c>
      <c r="G5292" s="16" t="n">
        <v>259</v>
      </c>
      <c r="H5292" s="16" t="n">
        <v>20</v>
      </c>
    </row>
    <row r="5293" customFormat="false" ht="15" hidden="false" customHeight="false" outlineLevel="0" collapsed="false">
      <c r="A5293" s="0" t="n">
        <v>3669</v>
      </c>
      <c r="B5293" s="15" t="n">
        <v>45078</v>
      </c>
      <c r="C5293" s="0" t="n">
        <v>1</v>
      </c>
      <c r="D5293" s="16" t="n">
        <v>1866</v>
      </c>
      <c r="E5293" s="16" t="n">
        <v>3</v>
      </c>
      <c r="F5293" s="16" t="n">
        <v>35</v>
      </c>
      <c r="G5293" s="16" t="n">
        <v>90</v>
      </c>
      <c r="H5293" s="16" t="n">
        <v>1</v>
      </c>
    </row>
    <row r="5294" customFormat="false" ht="15" hidden="false" customHeight="false" outlineLevel="0" collapsed="false">
      <c r="A5294" s="0" t="n">
        <v>3669</v>
      </c>
      <c r="B5294" s="15" t="n">
        <v>45170</v>
      </c>
      <c r="C5294" s="0" t="n">
        <v>1</v>
      </c>
      <c r="D5294" s="16" t="n">
        <v>1890</v>
      </c>
      <c r="E5294" s="16" t="n">
        <v>4</v>
      </c>
      <c r="F5294" s="16" t="n">
        <v>35</v>
      </c>
      <c r="G5294" s="16" t="n">
        <v>105</v>
      </c>
      <c r="H5294" s="16" t="n">
        <v>3</v>
      </c>
    </row>
    <row r="5295" customFormat="false" ht="15" hidden="false" customHeight="false" outlineLevel="0" collapsed="false">
      <c r="A5295" s="0" t="n">
        <v>3669</v>
      </c>
      <c r="B5295" s="15" t="n">
        <v>45261</v>
      </c>
      <c r="C5295" s="0" t="n">
        <v>1</v>
      </c>
      <c r="D5295" s="16" t="n">
        <v>1896</v>
      </c>
      <c r="E5295" s="16" t="n">
        <v>5</v>
      </c>
      <c r="F5295" s="16" t="n">
        <v>34</v>
      </c>
      <c r="G5295" s="16" t="n">
        <v>121</v>
      </c>
      <c r="H5295" s="16" t="n">
        <v>5</v>
      </c>
    </row>
    <row r="5296" customFormat="false" ht="15" hidden="false" customHeight="false" outlineLevel="0" collapsed="false">
      <c r="A5296" s="0" t="n">
        <v>3669</v>
      </c>
      <c r="B5296" s="15" t="n">
        <v>45352</v>
      </c>
      <c r="C5296" s="0" t="n">
        <v>1</v>
      </c>
      <c r="D5296" s="16" t="n">
        <v>1907</v>
      </c>
      <c r="E5296" s="16" t="n">
        <v>6</v>
      </c>
      <c r="F5296" s="16" t="n">
        <v>36</v>
      </c>
      <c r="G5296" s="16" t="n">
        <v>69</v>
      </c>
      <c r="H5296" s="16" t="n">
        <v>4</v>
      </c>
    </row>
    <row r="5297" customFormat="false" ht="15" hidden="false" customHeight="false" outlineLevel="0" collapsed="false">
      <c r="A5297" s="0" t="n">
        <v>3669</v>
      </c>
      <c r="B5297" s="15" t="n">
        <v>45444</v>
      </c>
      <c r="C5297" s="0" t="n">
        <v>1</v>
      </c>
      <c r="D5297" s="16" t="n">
        <v>1926</v>
      </c>
      <c r="E5297" s="16" t="n">
        <v>6</v>
      </c>
      <c r="F5297" s="16" t="n">
        <v>35</v>
      </c>
      <c r="G5297" s="16" t="n">
        <v>83</v>
      </c>
      <c r="H5297" s="16" t="n">
        <v>4</v>
      </c>
    </row>
    <row r="5298" customFormat="false" ht="15" hidden="false" customHeight="false" outlineLevel="0" collapsed="false">
      <c r="A5298" s="0" t="n">
        <v>3669</v>
      </c>
      <c r="B5298" s="15" t="n">
        <v>45536</v>
      </c>
      <c r="C5298" s="0" t="n">
        <v>1</v>
      </c>
      <c r="D5298" s="16" t="n">
        <v>1944</v>
      </c>
      <c r="E5298" s="16" t="n">
        <v>9</v>
      </c>
      <c r="F5298" s="16" t="n">
        <v>34</v>
      </c>
      <c r="G5298" s="16" t="n">
        <v>99</v>
      </c>
      <c r="H5298" s="16" t="n">
        <v>6</v>
      </c>
    </row>
    <row r="5299" customFormat="false" ht="15" hidden="false" customHeight="false" outlineLevel="0" collapsed="false">
      <c r="A5299" s="0" t="n">
        <v>3669</v>
      </c>
      <c r="B5299" s="15" t="n">
        <v>45627</v>
      </c>
      <c r="C5299" s="0" t="n">
        <v>1</v>
      </c>
      <c r="D5299" s="16" t="n">
        <v>1938</v>
      </c>
      <c r="E5299" s="16" t="n">
        <v>9</v>
      </c>
      <c r="F5299" s="16" t="n">
        <v>33</v>
      </c>
      <c r="G5299" s="16" t="n">
        <v>118</v>
      </c>
      <c r="H5299" s="16" t="n">
        <v>6</v>
      </c>
    </row>
    <row r="5300" customFormat="false" ht="15" hidden="false" customHeight="false" outlineLevel="0" collapsed="false">
      <c r="A5300" s="0" t="n">
        <v>3669</v>
      </c>
      <c r="B5300" s="15" t="n">
        <v>45717</v>
      </c>
      <c r="C5300" s="0" t="n">
        <v>1</v>
      </c>
      <c r="D5300" s="16" t="n">
        <v>1938</v>
      </c>
      <c r="E5300" s="16" t="n">
        <v>9</v>
      </c>
      <c r="F5300" s="16" t="n">
        <v>32</v>
      </c>
      <c r="G5300" s="16" t="n">
        <v>66</v>
      </c>
      <c r="H5300" s="16" t="n">
        <v>2</v>
      </c>
    </row>
    <row r="5301" customFormat="false" ht="15" hidden="false" customHeight="false" outlineLevel="0" collapsed="false">
      <c r="A5301" s="0" t="n">
        <v>3669</v>
      </c>
      <c r="B5301" s="15" t="n">
        <v>45809</v>
      </c>
      <c r="C5301" s="0" t="n">
        <v>1</v>
      </c>
      <c r="D5301" s="16" t="n">
        <v>1943</v>
      </c>
      <c r="E5301" s="16" t="n">
        <v>10</v>
      </c>
      <c r="F5301" s="16" t="n">
        <v>34</v>
      </c>
      <c r="G5301" s="16" t="n">
        <v>81</v>
      </c>
      <c r="H5301" s="16" t="n">
        <v>3</v>
      </c>
    </row>
    <row r="5302" customFormat="false" ht="15" hidden="false" customHeight="false" outlineLevel="0" collapsed="false">
      <c r="A5302" s="0" t="n">
        <v>3669</v>
      </c>
      <c r="B5302" s="15" t="n">
        <v>45901</v>
      </c>
      <c r="C5302" s="0" t="n">
        <v>1</v>
      </c>
      <c r="D5302" s="16" t="n">
        <v>1944</v>
      </c>
      <c r="E5302" s="16" t="n">
        <v>11</v>
      </c>
      <c r="F5302" s="16" t="n">
        <v>32</v>
      </c>
      <c r="G5302" s="16" t="n">
        <v>101</v>
      </c>
      <c r="H5302" s="16" t="n">
        <v>4</v>
      </c>
    </row>
    <row r="5303" customFormat="false" ht="15" hidden="false" customHeight="false" outlineLevel="0" collapsed="false">
      <c r="A5303" s="0" t="n">
        <v>3669</v>
      </c>
      <c r="B5303" s="15" t="n">
        <v>45992</v>
      </c>
      <c r="C5303" s="0" t="n">
        <v>1</v>
      </c>
      <c r="D5303" s="16" t="n">
        <v>1913</v>
      </c>
      <c r="E5303" s="16" t="n">
        <v>12</v>
      </c>
      <c r="F5303" s="16" t="n">
        <v>31</v>
      </c>
      <c r="G5303" s="16" t="n">
        <v>113</v>
      </c>
      <c r="H5303" s="16" t="n">
        <v>5</v>
      </c>
    </row>
    <row r="5304" customFormat="false" ht="15" hidden="false" customHeight="false" outlineLevel="0" collapsed="false">
      <c r="A5304" s="0" t="n">
        <v>3669</v>
      </c>
      <c r="B5304" s="15" t="n">
        <v>46082</v>
      </c>
      <c r="C5304" s="0" t="n">
        <v>1</v>
      </c>
      <c r="D5304" s="16" t="n">
        <v>1933</v>
      </c>
      <c r="E5304" s="16" t="n">
        <v>13</v>
      </c>
      <c r="F5304" s="16" t="n">
        <v>31</v>
      </c>
      <c r="G5304" s="16" t="n">
        <v>55</v>
      </c>
      <c r="H5304" s="16" t="n">
        <v>3</v>
      </c>
    </row>
    <row r="5305" customFormat="false" ht="15" hidden="false" customHeight="false" outlineLevel="0" collapsed="false">
      <c r="A5305" s="0" t="n">
        <v>3669</v>
      </c>
      <c r="B5305" s="15" t="n">
        <v>46174</v>
      </c>
      <c r="C5305" s="0" t="n">
        <v>1</v>
      </c>
      <c r="D5305" s="16" t="n">
        <v>1953</v>
      </c>
      <c r="E5305" s="16" t="n">
        <v>19</v>
      </c>
      <c r="F5305" s="16" t="n">
        <v>34</v>
      </c>
      <c r="G5305" s="16" t="n">
        <v>72</v>
      </c>
      <c r="H5305" s="16" t="n">
        <v>6</v>
      </c>
    </row>
    <row r="5306" customFormat="false" ht="15" hidden="false" customHeight="false" outlineLevel="0" collapsed="false">
      <c r="A5306" s="0" t="n">
        <v>3670</v>
      </c>
      <c r="B5306" s="15" t="n">
        <v>45078</v>
      </c>
      <c r="C5306" s="0" t="n">
        <v>1</v>
      </c>
      <c r="D5306" s="16" t="n">
        <v>845</v>
      </c>
      <c r="E5306" s="16" t="n">
        <v>0</v>
      </c>
      <c r="F5306" s="16" t="n">
        <v>16</v>
      </c>
      <c r="G5306" s="16" t="n">
        <v>45</v>
      </c>
      <c r="H5306" s="16" t="n">
        <v>0</v>
      </c>
    </row>
    <row r="5307" customFormat="false" ht="15" hidden="false" customHeight="false" outlineLevel="0" collapsed="false">
      <c r="A5307" s="0" t="n">
        <v>3670</v>
      </c>
      <c r="B5307" s="15" t="n">
        <v>45170</v>
      </c>
      <c r="C5307" s="0" t="n">
        <v>1</v>
      </c>
      <c r="D5307" s="16" t="n">
        <v>858</v>
      </c>
      <c r="E5307" s="16" t="n">
        <v>0</v>
      </c>
      <c r="F5307" s="16" t="n">
        <v>16</v>
      </c>
      <c r="G5307" s="16" t="n">
        <v>50</v>
      </c>
      <c r="H5307" s="16" t="n">
        <v>0</v>
      </c>
    </row>
    <row r="5308" customFormat="false" ht="15" hidden="false" customHeight="false" outlineLevel="0" collapsed="false">
      <c r="A5308" s="0" t="n">
        <v>3670</v>
      </c>
      <c r="B5308" s="15" t="n">
        <v>45261</v>
      </c>
      <c r="C5308" s="0" t="n">
        <v>1</v>
      </c>
      <c r="D5308" s="16" t="n">
        <v>859</v>
      </c>
      <c r="E5308" s="16" t="n">
        <v>1</v>
      </c>
      <c r="F5308" s="16" t="n">
        <v>16</v>
      </c>
      <c r="G5308" s="16" t="n">
        <v>54</v>
      </c>
      <c r="H5308" s="16" t="n">
        <v>1</v>
      </c>
    </row>
    <row r="5309" customFormat="false" ht="15" hidden="false" customHeight="false" outlineLevel="0" collapsed="false">
      <c r="A5309" s="0" t="n">
        <v>3670</v>
      </c>
      <c r="B5309" s="15" t="n">
        <v>45352</v>
      </c>
      <c r="C5309" s="0" t="n">
        <v>1</v>
      </c>
      <c r="D5309" s="16" t="n">
        <v>860</v>
      </c>
      <c r="E5309" s="16" t="n">
        <v>0</v>
      </c>
      <c r="F5309" s="16" t="n">
        <v>15</v>
      </c>
      <c r="G5309" s="16" t="n">
        <v>19</v>
      </c>
      <c r="H5309" s="16" t="n">
        <v>0</v>
      </c>
    </row>
    <row r="5310" customFormat="false" ht="15" hidden="false" customHeight="false" outlineLevel="0" collapsed="false">
      <c r="A5310" s="0" t="n">
        <v>3670</v>
      </c>
      <c r="B5310" s="15" t="n">
        <v>45444</v>
      </c>
      <c r="C5310" s="0" t="n">
        <v>1</v>
      </c>
      <c r="D5310" s="16" t="n">
        <v>866</v>
      </c>
      <c r="E5310" s="16" t="n">
        <v>0</v>
      </c>
      <c r="F5310" s="16" t="n">
        <v>14</v>
      </c>
      <c r="G5310" s="16" t="n">
        <v>25</v>
      </c>
      <c r="H5310" s="16" t="n">
        <v>0</v>
      </c>
    </row>
    <row r="5311" customFormat="false" ht="15" hidden="false" customHeight="false" outlineLevel="0" collapsed="false">
      <c r="A5311" s="0" t="n">
        <v>3670</v>
      </c>
      <c r="B5311" s="15" t="n">
        <v>45536</v>
      </c>
      <c r="C5311" s="0" t="n">
        <v>1</v>
      </c>
      <c r="D5311" s="16" t="n">
        <v>873</v>
      </c>
      <c r="E5311" s="16" t="n">
        <v>2</v>
      </c>
      <c r="F5311" s="16" t="n">
        <v>15</v>
      </c>
      <c r="G5311" s="16" t="n">
        <v>31</v>
      </c>
      <c r="H5311" s="16" t="n">
        <v>2</v>
      </c>
    </row>
    <row r="5312" customFormat="false" ht="15" hidden="false" customHeight="false" outlineLevel="0" collapsed="false">
      <c r="A5312" s="0" t="n">
        <v>3670</v>
      </c>
      <c r="B5312" s="15" t="n">
        <v>45627</v>
      </c>
      <c r="C5312" s="0" t="n">
        <v>1</v>
      </c>
      <c r="D5312" s="16" t="n">
        <v>859</v>
      </c>
      <c r="E5312" s="16" t="n">
        <v>2</v>
      </c>
      <c r="F5312" s="16" t="n">
        <v>15</v>
      </c>
      <c r="G5312" s="16" t="n">
        <v>36</v>
      </c>
      <c r="H5312" s="16" t="n">
        <v>2</v>
      </c>
    </row>
    <row r="5313" customFormat="false" ht="15" hidden="false" customHeight="false" outlineLevel="0" collapsed="false">
      <c r="A5313" s="0" t="n">
        <v>3670</v>
      </c>
      <c r="B5313" s="15" t="n">
        <v>45717</v>
      </c>
      <c r="C5313" s="0" t="n">
        <v>1</v>
      </c>
      <c r="D5313" s="16" t="n">
        <v>853</v>
      </c>
      <c r="E5313" s="16" t="n">
        <v>2</v>
      </c>
      <c r="F5313" s="16" t="n">
        <v>15</v>
      </c>
      <c r="G5313" s="16" t="n">
        <v>20</v>
      </c>
      <c r="H5313" s="16" t="n">
        <v>2</v>
      </c>
    </row>
    <row r="5314" customFormat="false" ht="15" hidden="false" customHeight="false" outlineLevel="0" collapsed="false">
      <c r="A5314" s="0" t="n">
        <v>3670</v>
      </c>
      <c r="B5314" s="15" t="n">
        <v>45809</v>
      </c>
      <c r="C5314" s="0" t="n">
        <v>1</v>
      </c>
      <c r="D5314" s="16" t="n">
        <v>862</v>
      </c>
      <c r="E5314" s="16" t="n">
        <v>2</v>
      </c>
      <c r="F5314" s="16" t="n">
        <v>17</v>
      </c>
      <c r="G5314" s="16" t="n">
        <v>25</v>
      </c>
      <c r="H5314" s="16" t="n">
        <v>2</v>
      </c>
    </row>
    <row r="5315" customFormat="false" ht="15" hidden="false" customHeight="false" outlineLevel="0" collapsed="false">
      <c r="A5315" s="0" t="n">
        <v>3670</v>
      </c>
      <c r="B5315" s="15" t="n">
        <v>45901</v>
      </c>
      <c r="C5315" s="0" t="n">
        <v>1</v>
      </c>
      <c r="D5315" s="16" t="n">
        <v>869</v>
      </c>
      <c r="E5315" s="16" t="n">
        <v>2</v>
      </c>
      <c r="F5315" s="16" t="n">
        <v>18</v>
      </c>
      <c r="G5315" s="16" t="n">
        <v>37</v>
      </c>
      <c r="H5315" s="16" t="n">
        <v>2</v>
      </c>
    </row>
    <row r="5316" customFormat="false" ht="15" hidden="false" customHeight="false" outlineLevel="0" collapsed="false">
      <c r="A5316" s="0" t="n">
        <v>3670</v>
      </c>
      <c r="B5316" s="15" t="n">
        <v>45992</v>
      </c>
      <c r="C5316" s="0" t="n">
        <v>1</v>
      </c>
      <c r="D5316" s="16" t="n">
        <v>865</v>
      </c>
      <c r="E5316" s="16" t="n">
        <v>2</v>
      </c>
      <c r="F5316" s="16" t="n">
        <v>19</v>
      </c>
      <c r="G5316" s="16" t="n">
        <v>42</v>
      </c>
      <c r="H5316" s="16" t="n">
        <v>2</v>
      </c>
    </row>
    <row r="5317" customFormat="false" ht="15" hidden="false" customHeight="false" outlineLevel="0" collapsed="false">
      <c r="A5317" s="0" t="n">
        <v>3670</v>
      </c>
      <c r="B5317" s="15" t="n">
        <v>46082</v>
      </c>
      <c r="C5317" s="0" t="n">
        <v>1</v>
      </c>
      <c r="D5317" s="16" t="n">
        <v>857</v>
      </c>
      <c r="E5317" s="16" t="n">
        <v>2</v>
      </c>
      <c r="F5317" s="16" t="n">
        <v>19</v>
      </c>
      <c r="G5317" s="16" t="n">
        <v>29</v>
      </c>
      <c r="H5317" s="16" t="n">
        <v>0</v>
      </c>
    </row>
    <row r="5318" customFormat="false" ht="15" hidden="false" customHeight="false" outlineLevel="0" collapsed="false">
      <c r="A5318" s="0" t="n">
        <v>3670</v>
      </c>
      <c r="B5318" s="15" t="n">
        <v>46174</v>
      </c>
      <c r="C5318" s="0" t="n">
        <v>1</v>
      </c>
      <c r="D5318" s="16" t="n">
        <v>876</v>
      </c>
      <c r="E5318" s="16" t="n">
        <v>3</v>
      </c>
      <c r="F5318" s="16" t="n">
        <v>20</v>
      </c>
      <c r="G5318" s="16" t="n">
        <v>36</v>
      </c>
      <c r="H5318" s="16" t="n">
        <v>0</v>
      </c>
    </row>
    <row r="5319" customFormat="false" ht="15" hidden="false" customHeight="false" outlineLevel="0" collapsed="false">
      <c r="A5319" s="0" t="n">
        <v>3672</v>
      </c>
      <c r="B5319" s="15" t="n">
        <v>45078</v>
      </c>
      <c r="C5319" s="0" t="n">
        <v>1</v>
      </c>
      <c r="D5319" s="16" t="n">
        <v>11267</v>
      </c>
      <c r="E5319" s="16" t="n">
        <v>25</v>
      </c>
      <c r="F5319" s="16" t="n">
        <v>249</v>
      </c>
      <c r="G5319" s="16" t="n">
        <v>575</v>
      </c>
      <c r="H5319" s="16" t="n">
        <v>18</v>
      </c>
    </row>
    <row r="5320" customFormat="false" ht="15" hidden="false" customHeight="false" outlineLevel="0" collapsed="false">
      <c r="A5320" s="0" t="n">
        <v>3672</v>
      </c>
      <c r="B5320" s="15" t="n">
        <v>45170</v>
      </c>
      <c r="C5320" s="0" t="n">
        <v>1</v>
      </c>
      <c r="D5320" s="16" t="n">
        <v>11437</v>
      </c>
      <c r="E5320" s="16" t="n">
        <v>27</v>
      </c>
      <c r="F5320" s="16" t="n">
        <v>265</v>
      </c>
      <c r="G5320" s="16" t="n">
        <v>717</v>
      </c>
      <c r="H5320" s="16" t="n">
        <v>20</v>
      </c>
    </row>
    <row r="5321" customFormat="false" ht="15" hidden="false" customHeight="false" outlineLevel="0" collapsed="false">
      <c r="A5321" s="0" t="n">
        <v>3672</v>
      </c>
      <c r="B5321" s="15" t="n">
        <v>45261</v>
      </c>
      <c r="C5321" s="0" t="n">
        <v>1</v>
      </c>
      <c r="D5321" s="16" t="n">
        <v>11450</v>
      </c>
      <c r="E5321" s="16" t="n">
        <v>26</v>
      </c>
      <c r="F5321" s="16" t="n">
        <v>260</v>
      </c>
      <c r="G5321" s="16" t="n">
        <v>816</v>
      </c>
      <c r="H5321" s="16" t="n">
        <v>19</v>
      </c>
    </row>
    <row r="5322" customFormat="false" ht="15" hidden="false" customHeight="false" outlineLevel="0" collapsed="false">
      <c r="A5322" s="0" t="n">
        <v>3672</v>
      </c>
      <c r="B5322" s="15" t="n">
        <v>45352</v>
      </c>
      <c r="C5322" s="0" t="n">
        <v>1</v>
      </c>
      <c r="D5322" s="16" t="n">
        <v>11522</v>
      </c>
      <c r="E5322" s="16" t="n">
        <v>27</v>
      </c>
      <c r="F5322" s="16" t="n">
        <v>261</v>
      </c>
      <c r="G5322" s="16" t="n">
        <v>515</v>
      </c>
      <c r="H5322" s="16" t="n">
        <v>9</v>
      </c>
    </row>
    <row r="5323" customFormat="false" ht="15" hidden="false" customHeight="false" outlineLevel="0" collapsed="false">
      <c r="A5323" s="0" t="n">
        <v>3672</v>
      </c>
      <c r="B5323" s="15" t="n">
        <v>45444</v>
      </c>
      <c r="C5323" s="0" t="n">
        <v>1</v>
      </c>
      <c r="D5323" s="16" t="n">
        <v>11613</v>
      </c>
      <c r="E5323" s="16" t="n">
        <v>31</v>
      </c>
      <c r="F5323" s="16" t="n">
        <v>265</v>
      </c>
      <c r="G5323" s="16" t="n">
        <v>656</v>
      </c>
      <c r="H5323" s="16" t="n">
        <v>13</v>
      </c>
    </row>
    <row r="5324" customFormat="false" ht="15" hidden="false" customHeight="false" outlineLevel="0" collapsed="false">
      <c r="A5324" s="0" t="n">
        <v>3672</v>
      </c>
      <c r="B5324" s="15" t="n">
        <v>45536</v>
      </c>
      <c r="C5324" s="0" t="n">
        <v>1</v>
      </c>
      <c r="D5324" s="16" t="n">
        <v>11552</v>
      </c>
      <c r="E5324" s="16" t="n">
        <v>33</v>
      </c>
      <c r="F5324" s="16" t="n">
        <v>267</v>
      </c>
      <c r="G5324" s="16" t="n">
        <v>774</v>
      </c>
      <c r="H5324" s="16" t="n">
        <v>17</v>
      </c>
    </row>
    <row r="5325" customFormat="false" ht="15" hidden="false" customHeight="false" outlineLevel="0" collapsed="false">
      <c r="A5325" s="0" t="n">
        <v>3672</v>
      </c>
      <c r="B5325" s="15" t="n">
        <v>45627</v>
      </c>
      <c r="C5325" s="0" t="n">
        <v>1</v>
      </c>
      <c r="D5325" s="16" t="n">
        <v>11550</v>
      </c>
      <c r="E5325" s="16" t="n">
        <v>39</v>
      </c>
      <c r="F5325" s="16" t="n">
        <v>271</v>
      </c>
      <c r="G5325" s="16" t="n">
        <v>887</v>
      </c>
      <c r="H5325" s="16" t="n">
        <v>21</v>
      </c>
    </row>
    <row r="5326" customFormat="false" ht="15" hidden="false" customHeight="false" outlineLevel="0" collapsed="false">
      <c r="A5326" s="0" t="n">
        <v>3672</v>
      </c>
      <c r="B5326" s="15" t="n">
        <v>45717</v>
      </c>
      <c r="C5326" s="0" t="n">
        <v>1</v>
      </c>
      <c r="D5326" s="16" t="n">
        <v>11590</v>
      </c>
      <c r="E5326" s="16" t="n">
        <v>41</v>
      </c>
      <c r="F5326" s="16" t="n">
        <v>289</v>
      </c>
      <c r="G5326" s="16" t="n">
        <v>492</v>
      </c>
      <c r="H5326" s="16" t="n">
        <v>12</v>
      </c>
    </row>
    <row r="5327" customFormat="false" ht="15" hidden="false" customHeight="false" outlineLevel="0" collapsed="false">
      <c r="A5327" s="0" t="n">
        <v>3672</v>
      </c>
      <c r="B5327" s="15" t="n">
        <v>45809</v>
      </c>
      <c r="C5327" s="0" t="n">
        <v>1</v>
      </c>
      <c r="D5327" s="16" t="n">
        <v>11651</v>
      </c>
      <c r="E5327" s="16" t="n">
        <v>46</v>
      </c>
      <c r="F5327" s="16" t="n">
        <v>296</v>
      </c>
      <c r="G5327" s="16" t="n">
        <v>626</v>
      </c>
      <c r="H5327" s="16" t="n">
        <v>18</v>
      </c>
    </row>
    <row r="5328" customFormat="false" ht="15" hidden="false" customHeight="false" outlineLevel="0" collapsed="false">
      <c r="A5328" s="0" t="n">
        <v>3672</v>
      </c>
      <c r="B5328" s="15" t="n">
        <v>45901</v>
      </c>
      <c r="C5328" s="0" t="n">
        <v>1</v>
      </c>
      <c r="D5328" s="16" t="n">
        <v>11720</v>
      </c>
      <c r="E5328" s="16" t="n">
        <v>45</v>
      </c>
      <c r="F5328" s="16" t="n">
        <v>301</v>
      </c>
      <c r="G5328" s="16" t="n">
        <v>756</v>
      </c>
      <c r="H5328" s="16" t="n">
        <v>19</v>
      </c>
    </row>
    <row r="5329" customFormat="false" ht="15" hidden="false" customHeight="false" outlineLevel="0" collapsed="false">
      <c r="A5329" s="0" t="n">
        <v>3672</v>
      </c>
      <c r="B5329" s="15" t="n">
        <v>45992</v>
      </c>
      <c r="C5329" s="0" t="n">
        <v>1</v>
      </c>
      <c r="D5329" s="16" t="n">
        <v>11791</v>
      </c>
      <c r="E5329" s="16" t="n">
        <v>50</v>
      </c>
      <c r="F5329" s="16" t="n">
        <v>303</v>
      </c>
      <c r="G5329" s="16" t="n">
        <v>865</v>
      </c>
      <c r="H5329" s="16" t="n">
        <v>25</v>
      </c>
    </row>
    <row r="5330" customFormat="false" ht="15" hidden="false" customHeight="false" outlineLevel="0" collapsed="false">
      <c r="A5330" s="0" t="n">
        <v>3672</v>
      </c>
      <c r="B5330" s="15" t="n">
        <v>46082</v>
      </c>
      <c r="C5330" s="0" t="n">
        <v>1</v>
      </c>
      <c r="D5330" s="16" t="n">
        <v>11845</v>
      </c>
      <c r="E5330" s="16" t="n">
        <v>55</v>
      </c>
      <c r="F5330" s="16" t="n">
        <v>311</v>
      </c>
      <c r="G5330" s="16" t="n">
        <v>476</v>
      </c>
      <c r="H5330" s="16" t="n">
        <v>13</v>
      </c>
    </row>
    <row r="5331" customFormat="false" ht="15" hidden="false" customHeight="false" outlineLevel="0" collapsed="false">
      <c r="A5331" s="0" t="n">
        <v>3672</v>
      </c>
      <c r="B5331" s="15" t="n">
        <v>46174</v>
      </c>
      <c r="C5331" s="0" t="n">
        <v>1</v>
      </c>
      <c r="D5331" s="16" t="n">
        <v>11879</v>
      </c>
      <c r="E5331" s="16" t="n">
        <v>67</v>
      </c>
      <c r="F5331" s="16" t="n">
        <v>324</v>
      </c>
      <c r="G5331" s="16" t="n">
        <v>574</v>
      </c>
      <c r="H5331" s="16" t="n">
        <v>24</v>
      </c>
    </row>
    <row r="5332" customFormat="false" ht="15" hidden="false" customHeight="false" outlineLevel="0" collapsed="false">
      <c r="A5332" s="0" t="n">
        <v>3673</v>
      </c>
      <c r="B5332" s="15" t="n">
        <v>45078</v>
      </c>
      <c r="C5332" s="0" t="n">
        <v>1</v>
      </c>
      <c r="D5332" s="16" t="n">
        <v>2638</v>
      </c>
      <c r="E5332" s="16" t="n">
        <v>6</v>
      </c>
      <c r="F5332" s="16" t="n">
        <v>42</v>
      </c>
      <c r="G5332" s="16" t="n">
        <v>145</v>
      </c>
      <c r="H5332" s="16" t="n">
        <v>2</v>
      </c>
    </row>
    <row r="5333" customFormat="false" ht="15" hidden="false" customHeight="false" outlineLevel="0" collapsed="false">
      <c r="A5333" s="0" t="n">
        <v>3673</v>
      </c>
      <c r="B5333" s="15" t="n">
        <v>45170</v>
      </c>
      <c r="C5333" s="0" t="n">
        <v>1</v>
      </c>
      <c r="D5333" s="16" t="n">
        <v>2676</v>
      </c>
      <c r="E5333" s="16" t="n">
        <v>6</v>
      </c>
      <c r="F5333" s="16" t="n">
        <v>40</v>
      </c>
      <c r="G5333" s="16" t="n">
        <v>180</v>
      </c>
      <c r="H5333" s="16" t="n">
        <v>3</v>
      </c>
    </row>
    <row r="5334" customFormat="false" ht="15" hidden="false" customHeight="false" outlineLevel="0" collapsed="false">
      <c r="A5334" s="0" t="n">
        <v>3673</v>
      </c>
      <c r="B5334" s="15" t="n">
        <v>45261</v>
      </c>
      <c r="C5334" s="0" t="n">
        <v>1</v>
      </c>
      <c r="D5334" s="16" t="n">
        <v>2633</v>
      </c>
      <c r="E5334" s="16" t="n">
        <v>8</v>
      </c>
      <c r="F5334" s="16" t="n">
        <v>42</v>
      </c>
      <c r="G5334" s="16" t="n">
        <v>205</v>
      </c>
      <c r="H5334" s="16" t="n">
        <v>5</v>
      </c>
    </row>
    <row r="5335" customFormat="false" ht="15" hidden="false" customHeight="false" outlineLevel="0" collapsed="false">
      <c r="A5335" s="0" t="n">
        <v>3673</v>
      </c>
      <c r="B5335" s="15" t="n">
        <v>45352</v>
      </c>
      <c r="C5335" s="0" t="n">
        <v>1</v>
      </c>
      <c r="D5335" s="16" t="n">
        <v>2658</v>
      </c>
      <c r="E5335" s="16" t="n">
        <v>8</v>
      </c>
      <c r="F5335" s="16" t="n">
        <v>39</v>
      </c>
      <c r="G5335" s="16" t="n">
        <v>103</v>
      </c>
      <c r="H5335" s="16" t="n">
        <v>2</v>
      </c>
    </row>
    <row r="5336" customFormat="false" ht="15" hidden="false" customHeight="false" outlineLevel="0" collapsed="false">
      <c r="A5336" s="0" t="n">
        <v>3673</v>
      </c>
      <c r="B5336" s="15" t="n">
        <v>45444</v>
      </c>
      <c r="C5336" s="0" t="n">
        <v>1</v>
      </c>
      <c r="D5336" s="16" t="n">
        <v>2673</v>
      </c>
      <c r="E5336" s="16" t="n">
        <v>9</v>
      </c>
      <c r="F5336" s="16" t="n">
        <v>39</v>
      </c>
      <c r="G5336" s="16" t="n">
        <v>131</v>
      </c>
      <c r="H5336" s="16" t="n">
        <v>3</v>
      </c>
    </row>
    <row r="5337" customFormat="false" ht="15" hidden="false" customHeight="false" outlineLevel="0" collapsed="false">
      <c r="A5337" s="0" t="n">
        <v>3673</v>
      </c>
      <c r="B5337" s="15" t="n">
        <v>45536</v>
      </c>
      <c r="C5337" s="0" t="n">
        <v>1</v>
      </c>
      <c r="D5337" s="16" t="n">
        <v>2678</v>
      </c>
      <c r="E5337" s="16" t="n">
        <v>11</v>
      </c>
      <c r="F5337" s="16" t="n">
        <v>41</v>
      </c>
      <c r="G5337" s="16" t="n">
        <v>144</v>
      </c>
      <c r="H5337" s="16" t="n">
        <v>5</v>
      </c>
    </row>
    <row r="5338" customFormat="false" ht="15" hidden="false" customHeight="false" outlineLevel="0" collapsed="false">
      <c r="A5338" s="0" t="n">
        <v>3673</v>
      </c>
      <c r="B5338" s="15" t="n">
        <v>45627</v>
      </c>
      <c r="C5338" s="0" t="n">
        <v>1</v>
      </c>
      <c r="D5338" s="16" t="n">
        <v>2684</v>
      </c>
      <c r="E5338" s="16" t="n">
        <v>12</v>
      </c>
      <c r="F5338" s="16" t="n">
        <v>39</v>
      </c>
      <c r="G5338" s="16" t="n">
        <v>174</v>
      </c>
      <c r="H5338" s="16" t="n">
        <v>5</v>
      </c>
    </row>
    <row r="5339" customFormat="false" ht="15" hidden="false" customHeight="false" outlineLevel="0" collapsed="false">
      <c r="A5339" s="0" t="n">
        <v>3673</v>
      </c>
      <c r="B5339" s="15" t="n">
        <v>45717</v>
      </c>
      <c r="C5339" s="0" t="n">
        <v>1</v>
      </c>
      <c r="D5339" s="16" t="n">
        <v>2702</v>
      </c>
      <c r="E5339" s="16" t="n">
        <v>12</v>
      </c>
      <c r="F5339" s="16" t="n">
        <v>37</v>
      </c>
      <c r="G5339" s="16" t="n">
        <v>88</v>
      </c>
      <c r="H5339" s="16" t="n">
        <v>2</v>
      </c>
    </row>
    <row r="5340" customFormat="false" ht="15" hidden="false" customHeight="false" outlineLevel="0" collapsed="false">
      <c r="A5340" s="0" t="n">
        <v>3673</v>
      </c>
      <c r="B5340" s="15" t="n">
        <v>45809</v>
      </c>
      <c r="C5340" s="0" t="n">
        <v>1</v>
      </c>
      <c r="D5340" s="16" t="n">
        <v>2698</v>
      </c>
      <c r="E5340" s="16" t="n">
        <v>13</v>
      </c>
      <c r="F5340" s="16" t="n">
        <v>36</v>
      </c>
      <c r="G5340" s="16" t="n">
        <v>105</v>
      </c>
      <c r="H5340" s="16" t="n">
        <v>3</v>
      </c>
    </row>
    <row r="5341" customFormat="false" ht="15" hidden="false" customHeight="false" outlineLevel="0" collapsed="false">
      <c r="A5341" s="0" t="n">
        <v>3673</v>
      </c>
      <c r="B5341" s="15" t="n">
        <v>45901</v>
      </c>
      <c r="C5341" s="0" t="n">
        <v>1</v>
      </c>
      <c r="D5341" s="16" t="n">
        <v>2668</v>
      </c>
      <c r="E5341" s="16" t="n">
        <v>13</v>
      </c>
      <c r="F5341" s="16" t="n">
        <v>36</v>
      </c>
      <c r="G5341" s="16" t="n">
        <v>125</v>
      </c>
      <c r="H5341" s="16" t="n">
        <v>3</v>
      </c>
    </row>
    <row r="5342" customFormat="false" ht="15" hidden="false" customHeight="false" outlineLevel="0" collapsed="false">
      <c r="A5342" s="0" t="n">
        <v>3673</v>
      </c>
      <c r="B5342" s="15" t="n">
        <v>45992</v>
      </c>
      <c r="C5342" s="0" t="n">
        <v>1</v>
      </c>
      <c r="D5342" s="16" t="n">
        <v>2682</v>
      </c>
      <c r="E5342" s="16" t="n">
        <v>14</v>
      </c>
      <c r="F5342" s="16" t="n">
        <v>36</v>
      </c>
      <c r="G5342" s="16" t="n">
        <v>141</v>
      </c>
      <c r="H5342" s="16" t="n">
        <v>3</v>
      </c>
    </row>
    <row r="5343" customFormat="false" ht="15" hidden="false" customHeight="false" outlineLevel="0" collapsed="false">
      <c r="A5343" s="0" t="n">
        <v>3673</v>
      </c>
      <c r="B5343" s="15" t="n">
        <v>46082</v>
      </c>
      <c r="C5343" s="0" t="n">
        <v>1</v>
      </c>
      <c r="D5343" s="16" t="n">
        <v>2699</v>
      </c>
      <c r="E5343" s="16" t="n">
        <v>16</v>
      </c>
      <c r="F5343" s="16" t="n">
        <v>39</v>
      </c>
      <c r="G5343" s="16" t="n">
        <v>68</v>
      </c>
      <c r="H5343" s="16" t="n">
        <v>2</v>
      </c>
    </row>
    <row r="5344" customFormat="false" ht="15" hidden="false" customHeight="false" outlineLevel="0" collapsed="false">
      <c r="A5344" s="0" t="n">
        <v>3673</v>
      </c>
      <c r="B5344" s="15" t="n">
        <v>46174</v>
      </c>
      <c r="C5344" s="0" t="n">
        <v>1</v>
      </c>
      <c r="D5344" s="16" t="n">
        <v>2694</v>
      </c>
      <c r="E5344" s="16" t="n">
        <v>19</v>
      </c>
      <c r="F5344" s="16" t="n">
        <v>40</v>
      </c>
      <c r="G5344" s="16" t="n">
        <v>88</v>
      </c>
      <c r="H5344" s="16" t="n">
        <v>4</v>
      </c>
    </row>
    <row r="5345" customFormat="false" ht="15" hidden="false" customHeight="false" outlineLevel="0" collapsed="false">
      <c r="A5345" s="0" t="n">
        <v>3675</v>
      </c>
      <c r="B5345" s="15" t="n">
        <v>45078</v>
      </c>
      <c r="C5345" s="0" t="n">
        <v>1</v>
      </c>
      <c r="D5345" s="16" t="n">
        <v>2354</v>
      </c>
      <c r="E5345" s="16" t="n">
        <v>5</v>
      </c>
      <c r="F5345" s="16" t="n">
        <v>40</v>
      </c>
      <c r="G5345" s="16" t="n">
        <v>95</v>
      </c>
      <c r="H5345" s="16" t="n">
        <v>2</v>
      </c>
    </row>
    <row r="5346" customFormat="false" ht="15" hidden="false" customHeight="false" outlineLevel="0" collapsed="false">
      <c r="A5346" s="0" t="n">
        <v>3675</v>
      </c>
      <c r="B5346" s="15" t="n">
        <v>45170</v>
      </c>
      <c r="C5346" s="0" t="n">
        <v>1</v>
      </c>
      <c r="D5346" s="16" t="n">
        <v>2365</v>
      </c>
      <c r="E5346" s="16" t="n">
        <v>5</v>
      </c>
      <c r="F5346" s="16" t="n">
        <v>40</v>
      </c>
      <c r="G5346" s="16" t="n">
        <v>113</v>
      </c>
      <c r="H5346" s="16" t="n">
        <v>3</v>
      </c>
    </row>
    <row r="5347" customFormat="false" ht="15" hidden="false" customHeight="false" outlineLevel="0" collapsed="false">
      <c r="A5347" s="0" t="n">
        <v>3675</v>
      </c>
      <c r="B5347" s="15" t="n">
        <v>45261</v>
      </c>
      <c r="C5347" s="0" t="n">
        <v>1</v>
      </c>
      <c r="D5347" s="16" t="n">
        <v>2366</v>
      </c>
      <c r="E5347" s="16" t="n">
        <v>5</v>
      </c>
      <c r="F5347" s="16" t="n">
        <v>40</v>
      </c>
      <c r="G5347" s="16" t="n">
        <v>133</v>
      </c>
      <c r="H5347" s="16" t="n">
        <v>3</v>
      </c>
    </row>
    <row r="5348" customFormat="false" ht="15" hidden="false" customHeight="false" outlineLevel="0" collapsed="false">
      <c r="A5348" s="0" t="n">
        <v>3675</v>
      </c>
      <c r="B5348" s="15" t="n">
        <v>45352</v>
      </c>
      <c r="C5348" s="0" t="n">
        <v>1</v>
      </c>
      <c r="D5348" s="16" t="n">
        <v>2387</v>
      </c>
      <c r="E5348" s="16" t="n">
        <v>5</v>
      </c>
      <c r="F5348" s="16" t="n">
        <v>40</v>
      </c>
      <c r="G5348" s="16" t="n">
        <v>77</v>
      </c>
      <c r="H5348" s="16" t="n">
        <v>2</v>
      </c>
    </row>
    <row r="5349" customFormat="false" ht="15" hidden="false" customHeight="false" outlineLevel="0" collapsed="false">
      <c r="A5349" s="0" t="n">
        <v>3675</v>
      </c>
      <c r="B5349" s="15" t="n">
        <v>45444</v>
      </c>
      <c r="C5349" s="0" t="n">
        <v>1</v>
      </c>
      <c r="D5349" s="16" t="n">
        <v>2400</v>
      </c>
      <c r="E5349" s="16" t="n">
        <v>6</v>
      </c>
      <c r="F5349" s="16" t="n">
        <v>40</v>
      </c>
      <c r="G5349" s="16" t="n">
        <v>91</v>
      </c>
      <c r="H5349" s="16" t="n">
        <v>3</v>
      </c>
    </row>
    <row r="5350" customFormat="false" ht="15" hidden="false" customHeight="false" outlineLevel="0" collapsed="false">
      <c r="A5350" s="0" t="n">
        <v>3675</v>
      </c>
      <c r="B5350" s="15" t="n">
        <v>45536</v>
      </c>
      <c r="C5350" s="0" t="n">
        <v>1</v>
      </c>
      <c r="D5350" s="16" t="n">
        <v>2439</v>
      </c>
      <c r="E5350" s="16" t="n">
        <v>6</v>
      </c>
      <c r="F5350" s="16" t="n">
        <v>40</v>
      </c>
      <c r="G5350" s="16" t="n">
        <v>116</v>
      </c>
      <c r="H5350" s="16" t="n">
        <v>3</v>
      </c>
    </row>
    <row r="5351" customFormat="false" ht="15" hidden="false" customHeight="false" outlineLevel="0" collapsed="false">
      <c r="A5351" s="0" t="n">
        <v>3675</v>
      </c>
      <c r="B5351" s="15" t="n">
        <v>45627</v>
      </c>
      <c r="C5351" s="0" t="n">
        <v>1</v>
      </c>
      <c r="D5351" s="16" t="n">
        <v>2449</v>
      </c>
      <c r="E5351" s="16" t="n">
        <v>5</v>
      </c>
      <c r="F5351" s="16" t="n">
        <v>43</v>
      </c>
      <c r="G5351" s="16" t="n">
        <v>134</v>
      </c>
      <c r="H5351" s="16" t="n">
        <v>3</v>
      </c>
    </row>
    <row r="5352" customFormat="false" ht="15" hidden="false" customHeight="false" outlineLevel="0" collapsed="false">
      <c r="A5352" s="0" t="n">
        <v>3675</v>
      </c>
      <c r="B5352" s="15" t="n">
        <v>45717</v>
      </c>
      <c r="C5352" s="0" t="n">
        <v>1</v>
      </c>
      <c r="D5352" s="16" t="n">
        <v>2451</v>
      </c>
      <c r="E5352" s="16" t="n">
        <v>5</v>
      </c>
      <c r="F5352" s="16" t="n">
        <v>42</v>
      </c>
      <c r="G5352" s="16" t="n">
        <v>75</v>
      </c>
      <c r="H5352" s="16" t="n">
        <v>1</v>
      </c>
    </row>
    <row r="5353" customFormat="false" ht="15" hidden="false" customHeight="false" outlineLevel="0" collapsed="false">
      <c r="A5353" s="0" t="n">
        <v>3675</v>
      </c>
      <c r="B5353" s="15" t="n">
        <v>45809</v>
      </c>
      <c r="C5353" s="0" t="n">
        <v>1</v>
      </c>
      <c r="D5353" s="16" t="n">
        <v>2473</v>
      </c>
      <c r="E5353" s="16" t="n">
        <v>7</v>
      </c>
      <c r="F5353" s="16" t="n">
        <v>41</v>
      </c>
      <c r="G5353" s="16" t="n">
        <v>92</v>
      </c>
      <c r="H5353" s="16" t="n">
        <v>3</v>
      </c>
    </row>
    <row r="5354" customFormat="false" ht="15" hidden="false" customHeight="false" outlineLevel="0" collapsed="false">
      <c r="A5354" s="0" t="n">
        <v>3675</v>
      </c>
      <c r="B5354" s="15" t="n">
        <v>45901</v>
      </c>
      <c r="C5354" s="0" t="n">
        <v>1</v>
      </c>
      <c r="D5354" s="16" t="n">
        <v>2474</v>
      </c>
      <c r="E5354" s="16" t="n">
        <v>7</v>
      </c>
      <c r="F5354" s="16" t="n">
        <v>40</v>
      </c>
      <c r="G5354" s="16" t="n">
        <v>116</v>
      </c>
      <c r="H5354" s="16" t="n">
        <v>3</v>
      </c>
    </row>
    <row r="5355" customFormat="false" ht="15" hidden="false" customHeight="false" outlineLevel="0" collapsed="false">
      <c r="A5355" s="0" t="n">
        <v>3675</v>
      </c>
      <c r="B5355" s="15" t="n">
        <v>45992</v>
      </c>
      <c r="C5355" s="0" t="n">
        <v>1</v>
      </c>
      <c r="D5355" s="16" t="n">
        <v>2507</v>
      </c>
      <c r="E5355" s="16" t="n">
        <v>8</v>
      </c>
      <c r="F5355" s="16" t="n">
        <v>41</v>
      </c>
      <c r="G5355" s="16" t="n">
        <v>133</v>
      </c>
      <c r="H5355" s="16" t="n">
        <v>4</v>
      </c>
    </row>
    <row r="5356" customFormat="false" ht="15" hidden="false" customHeight="false" outlineLevel="0" collapsed="false">
      <c r="A5356" s="0" t="n">
        <v>3675</v>
      </c>
      <c r="B5356" s="15" t="n">
        <v>46082</v>
      </c>
      <c r="C5356" s="0" t="n">
        <v>1</v>
      </c>
      <c r="D5356" s="16" t="n">
        <v>2520</v>
      </c>
      <c r="E5356" s="16" t="n">
        <v>12</v>
      </c>
      <c r="F5356" s="16" t="n">
        <v>43</v>
      </c>
      <c r="G5356" s="16" t="n">
        <v>61</v>
      </c>
      <c r="H5356" s="16" t="n">
        <v>7</v>
      </c>
    </row>
    <row r="5357" customFormat="false" ht="15" hidden="false" customHeight="false" outlineLevel="0" collapsed="false">
      <c r="A5357" s="0" t="n">
        <v>3675</v>
      </c>
      <c r="B5357" s="15" t="n">
        <v>46174</v>
      </c>
      <c r="C5357" s="0" t="n">
        <v>1</v>
      </c>
      <c r="D5357" s="16" t="n">
        <v>2527</v>
      </c>
      <c r="E5357" s="16" t="n">
        <v>13</v>
      </c>
      <c r="F5357" s="16" t="n">
        <v>45</v>
      </c>
      <c r="G5357" s="16" t="n">
        <v>79</v>
      </c>
      <c r="H5357" s="16" t="n">
        <v>9</v>
      </c>
    </row>
    <row r="5358" customFormat="false" ht="15" hidden="false" customHeight="false" outlineLevel="0" collapsed="false">
      <c r="A5358" s="0" t="n">
        <v>3677</v>
      </c>
      <c r="B5358" s="15" t="n">
        <v>45078</v>
      </c>
      <c r="C5358" s="0" t="n">
        <v>2</v>
      </c>
      <c r="D5358" s="16" t="n">
        <v>18011</v>
      </c>
      <c r="E5358" s="16" t="n">
        <v>27</v>
      </c>
      <c r="F5358" s="16" t="n">
        <v>262</v>
      </c>
      <c r="G5358" s="16" t="n">
        <v>1308</v>
      </c>
      <c r="H5358" s="16" t="n">
        <v>15</v>
      </c>
    </row>
    <row r="5359" customFormat="false" ht="15" hidden="false" customHeight="false" outlineLevel="0" collapsed="false">
      <c r="A5359" s="0" t="n">
        <v>3677</v>
      </c>
      <c r="B5359" s="15" t="n">
        <v>45170</v>
      </c>
      <c r="C5359" s="0" t="n">
        <v>2</v>
      </c>
      <c r="D5359" s="16" t="n">
        <v>18195</v>
      </c>
      <c r="E5359" s="16" t="n">
        <v>34</v>
      </c>
      <c r="F5359" s="16" t="n">
        <v>255</v>
      </c>
      <c r="G5359" s="16" t="n">
        <v>1642</v>
      </c>
      <c r="H5359" s="16" t="n">
        <v>20</v>
      </c>
    </row>
    <row r="5360" customFormat="false" ht="15" hidden="false" customHeight="false" outlineLevel="0" collapsed="false">
      <c r="A5360" s="0" t="n">
        <v>3677</v>
      </c>
      <c r="B5360" s="15" t="n">
        <v>45261</v>
      </c>
      <c r="C5360" s="0" t="n">
        <v>2</v>
      </c>
      <c r="D5360" s="16" t="n">
        <v>18203</v>
      </c>
      <c r="E5360" s="16" t="n">
        <v>43</v>
      </c>
      <c r="F5360" s="16" t="n">
        <v>253</v>
      </c>
      <c r="G5360" s="16" t="n">
        <v>1944</v>
      </c>
      <c r="H5360" s="16" t="n">
        <v>27</v>
      </c>
    </row>
    <row r="5361" customFormat="false" ht="15" hidden="false" customHeight="false" outlineLevel="0" collapsed="false">
      <c r="A5361" s="0" t="n">
        <v>3677</v>
      </c>
      <c r="B5361" s="15" t="n">
        <v>45352</v>
      </c>
      <c r="C5361" s="0" t="n">
        <v>2</v>
      </c>
      <c r="D5361" s="16" t="n">
        <v>18270</v>
      </c>
      <c r="E5361" s="16" t="n">
        <v>45</v>
      </c>
      <c r="F5361" s="16" t="n">
        <v>260</v>
      </c>
      <c r="G5361" s="16" t="n">
        <v>1286</v>
      </c>
      <c r="H5361" s="16" t="n">
        <v>22</v>
      </c>
    </row>
    <row r="5362" customFormat="false" ht="15" hidden="false" customHeight="false" outlineLevel="0" collapsed="false">
      <c r="A5362" s="0" t="n">
        <v>3677</v>
      </c>
      <c r="B5362" s="15" t="n">
        <v>45444</v>
      </c>
      <c r="C5362" s="0" t="n">
        <v>2</v>
      </c>
      <c r="D5362" s="16" t="n">
        <v>18459</v>
      </c>
      <c r="E5362" s="16" t="n">
        <v>52</v>
      </c>
      <c r="F5362" s="16" t="n">
        <v>264</v>
      </c>
      <c r="G5362" s="16" t="n">
        <v>1566</v>
      </c>
      <c r="H5362" s="16" t="n">
        <v>28</v>
      </c>
    </row>
    <row r="5363" customFormat="false" ht="15" hidden="false" customHeight="false" outlineLevel="0" collapsed="false">
      <c r="A5363" s="0" t="n">
        <v>3677</v>
      </c>
      <c r="B5363" s="15" t="n">
        <v>45536</v>
      </c>
      <c r="C5363" s="0" t="n">
        <v>2</v>
      </c>
      <c r="D5363" s="16" t="n">
        <v>18565</v>
      </c>
      <c r="E5363" s="16" t="n">
        <v>54</v>
      </c>
      <c r="F5363" s="16" t="n">
        <v>269</v>
      </c>
      <c r="G5363" s="16" t="n">
        <v>1823</v>
      </c>
      <c r="H5363" s="16" t="n">
        <v>29</v>
      </c>
    </row>
    <row r="5364" customFormat="false" ht="15" hidden="false" customHeight="false" outlineLevel="0" collapsed="false">
      <c r="A5364" s="0" t="n">
        <v>3677</v>
      </c>
      <c r="B5364" s="15" t="n">
        <v>45627</v>
      </c>
      <c r="C5364" s="0" t="n">
        <v>2</v>
      </c>
      <c r="D5364" s="16" t="n">
        <v>18621</v>
      </c>
      <c r="E5364" s="16" t="n">
        <v>55</v>
      </c>
      <c r="F5364" s="16" t="n">
        <v>275</v>
      </c>
      <c r="G5364" s="16" t="n">
        <v>2050</v>
      </c>
      <c r="H5364" s="16" t="n">
        <v>32</v>
      </c>
    </row>
    <row r="5365" customFormat="false" ht="15" hidden="false" customHeight="false" outlineLevel="0" collapsed="false">
      <c r="A5365" s="0" t="n">
        <v>3677</v>
      </c>
      <c r="B5365" s="15" t="n">
        <v>45717</v>
      </c>
      <c r="C5365" s="0" t="n">
        <v>2</v>
      </c>
      <c r="D5365" s="16" t="n">
        <v>18706</v>
      </c>
      <c r="E5365" s="16" t="n">
        <v>61</v>
      </c>
      <c r="F5365" s="16" t="n">
        <v>292</v>
      </c>
      <c r="G5365" s="16" t="n">
        <v>1151</v>
      </c>
      <c r="H5365" s="16" t="n">
        <v>19</v>
      </c>
    </row>
    <row r="5366" customFormat="false" ht="15" hidden="false" customHeight="false" outlineLevel="0" collapsed="false">
      <c r="A5366" s="0" t="n">
        <v>3677</v>
      </c>
      <c r="B5366" s="15" t="n">
        <v>45809</v>
      </c>
      <c r="C5366" s="0" t="n">
        <v>2</v>
      </c>
      <c r="D5366" s="16" t="n">
        <v>18788</v>
      </c>
      <c r="E5366" s="16" t="n">
        <v>65</v>
      </c>
      <c r="F5366" s="16" t="n">
        <v>296</v>
      </c>
      <c r="G5366" s="16" t="n">
        <v>1436</v>
      </c>
      <c r="H5366" s="16" t="n">
        <v>24</v>
      </c>
    </row>
    <row r="5367" customFormat="false" ht="15" hidden="false" customHeight="false" outlineLevel="0" collapsed="false">
      <c r="A5367" s="0" t="n">
        <v>3677</v>
      </c>
      <c r="B5367" s="15" t="n">
        <v>45901</v>
      </c>
      <c r="C5367" s="0" t="n">
        <v>2</v>
      </c>
      <c r="D5367" s="16" t="n">
        <v>18761</v>
      </c>
      <c r="E5367" s="16" t="n">
        <v>75</v>
      </c>
      <c r="F5367" s="16" t="n">
        <v>305</v>
      </c>
      <c r="G5367" s="16" t="n">
        <v>1681</v>
      </c>
      <c r="H5367" s="16" t="n">
        <v>32</v>
      </c>
    </row>
    <row r="5368" customFormat="false" ht="15" hidden="false" customHeight="false" outlineLevel="0" collapsed="false">
      <c r="A5368" s="0" t="n">
        <v>3677</v>
      </c>
      <c r="B5368" s="15" t="n">
        <v>45992</v>
      </c>
      <c r="C5368" s="0" t="n">
        <v>2</v>
      </c>
      <c r="D5368" s="16" t="n">
        <v>18819</v>
      </c>
      <c r="E5368" s="16" t="n">
        <v>82</v>
      </c>
      <c r="F5368" s="16" t="n">
        <v>349</v>
      </c>
      <c r="G5368" s="16" t="n">
        <v>1975</v>
      </c>
      <c r="H5368" s="16" t="n">
        <v>37</v>
      </c>
    </row>
    <row r="5369" customFormat="false" ht="15" hidden="false" customHeight="false" outlineLevel="0" collapsed="false">
      <c r="A5369" s="0" t="n">
        <v>3677</v>
      </c>
      <c r="B5369" s="15" t="n">
        <v>46082</v>
      </c>
      <c r="C5369" s="0" t="n">
        <v>2</v>
      </c>
      <c r="D5369" s="16" t="n">
        <v>18775</v>
      </c>
      <c r="E5369" s="16" t="n">
        <v>92</v>
      </c>
      <c r="F5369" s="16" t="n">
        <v>381</v>
      </c>
      <c r="G5369" s="16" t="n">
        <v>1172</v>
      </c>
      <c r="H5369" s="16" t="n">
        <v>22</v>
      </c>
    </row>
    <row r="5370" customFormat="false" ht="15" hidden="false" customHeight="false" outlineLevel="0" collapsed="false">
      <c r="A5370" s="0" t="n">
        <v>3677</v>
      </c>
      <c r="B5370" s="15" t="n">
        <v>46174</v>
      </c>
      <c r="C5370" s="0" t="n">
        <v>2</v>
      </c>
      <c r="D5370" s="16" t="n">
        <v>18918</v>
      </c>
      <c r="E5370" s="16" t="n">
        <v>117</v>
      </c>
      <c r="F5370" s="16" t="n">
        <v>445</v>
      </c>
      <c r="G5370" s="16" t="n">
        <v>1463</v>
      </c>
      <c r="H5370" s="16" t="n">
        <v>49</v>
      </c>
    </row>
    <row r="5371" customFormat="false" ht="15" hidden="false" customHeight="false" outlineLevel="0" collapsed="false">
      <c r="A5371" s="0" t="n">
        <v>3678</v>
      </c>
      <c r="B5371" s="15" t="n">
        <v>45078</v>
      </c>
      <c r="C5371" s="0" t="n">
        <v>1</v>
      </c>
      <c r="D5371" s="16" t="n">
        <v>8720</v>
      </c>
      <c r="E5371" s="16" t="n">
        <v>18</v>
      </c>
      <c r="F5371" s="16" t="n">
        <v>114</v>
      </c>
      <c r="G5371" s="16" t="n">
        <v>460</v>
      </c>
      <c r="H5371" s="16" t="n">
        <v>8</v>
      </c>
    </row>
    <row r="5372" customFormat="false" ht="15" hidden="false" customHeight="false" outlineLevel="0" collapsed="false">
      <c r="A5372" s="0" t="n">
        <v>3678</v>
      </c>
      <c r="B5372" s="15" t="n">
        <v>45170</v>
      </c>
      <c r="C5372" s="0" t="n">
        <v>1</v>
      </c>
      <c r="D5372" s="16" t="n">
        <v>8826</v>
      </c>
      <c r="E5372" s="16" t="n">
        <v>21</v>
      </c>
      <c r="F5372" s="16" t="n">
        <v>112</v>
      </c>
      <c r="G5372" s="16" t="n">
        <v>539</v>
      </c>
      <c r="H5372" s="16" t="n">
        <v>11</v>
      </c>
    </row>
    <row r="5373" customFormat="false" ht="15" hidden="false" customHeight="false" outlineLevel="0" collapsed="false">
      <c r="A5373" s="0" t="n">
        <v>3678</v>
      </c>
      <c r="B5373" s="15" t="n">
        <v>45261</v>
      </c>
      <c r="C5373" s="0" t="n">
        <v>1</v>
      </c>
      <c r="D5373" s="16" t="n">
        <v>8839</v>
      </c>
      <c r="E5373" s="16" t="n">
        <v>29</v>
      </c>
      <c r="F5373" s="16" t="n">
        <v>112</v>
      </c>
      <c r="G5373" s="16" t="n">
        <v>632</v>
      </c>
      <c r="H5373" s="16" t="n">
        <v>18</v>
      </c>
    </row>
    <row r="5374" customFormat="false" ht="15" hidden="false" customHeight="false" outlineLevel="0" collapsed="false">
      <c r="A5374" s="0" t="n">
        <v>3678</v>
      </c>
      <c r="B5374" s="15" t="n">
        <v>45352</v>
      </c>
      <c r="C5374" s="0" t="n">
        <v>1</v>
      </c>
      <c r="D5374" s="16" t="n">
        <v>8989</v>
      </c>
      <c r="E5374" s="16" t="n">
        <v>30</v>
      </c>
      <c r="F5374" s="16" t="n">
        <v>109</v>
      </c>
      <c r="G5374" s="16" t="n">
        <v>385</v>
      </c>
      <c r="H5374" s="16" t="n">
        <v>12</v>
      </c>
    </row>
    <row r="5375" customFormat="false" ht="15" hidden="false" customHeight="false" outlineLevel="0" collapsed="false">
      <c r="A5375" s="0" t="n">
        <v>3678</v>
      </c>
      <c r="B5375" s="15" t="n">
        <v>45444</v>
      </c>
      <c r="C5375" s="0" t="n">
        <v>1</v>
      </c>
      <c r="D5375" s="16" t="n">
        <v>8995</v>
      </c>
      <c r="E5375" s="16" t="n">
        <v>34</v>
      </c>
      <c r="F5375" s="16" t="n">
        <v>112</v>
      </c>
      <c r="G5375" s="16" t="n">
        <v>461</v>
      </c>
      <c r="H5375" s="16" t="n">
        <v>16</v>
      </c>
    </row>
    <row r="5376" customFormat="false" ht="15" hidden="false" customHeight="false" outlineLevel="0" collapsed="false">
      <c r="A5376" s="0" t="n">
        <v>3678</v>
      </c>
      <c r="B5376" s="15" t="n">
        <v>45536</v>
      </c>
      <c r="C5376" s="0" t="n">
        <v>1</v>
      </c>
      <c r="D5376" s="16" t="n">
        <v>9019</v>
      </c>
      <c r="E5376" s="16" t="n">
        <v>33</v>
      </c>
      <c r="F5376" s="16" t="n">
        <v>114</v>
      </c>
      <c r="G5376" s="16" t="n">
        <v>546</v>
      </c>
      <c r="H5376" s="16" t="n">
        <v>15</v>
      </c>
    </row>
    <row r="5377" customFormat="false" ht="15" hidden="false" customHeight="false" outlineLevel="0" collapsed="false">
      <c r="A5377" s="0" t="n">
        <v>3678</v>
      </c>
      <c r="B5377" s="15" t="n">
        <v>45627</v>
      </c>
      <c r="C5377" s="0" t="n">
        <v>1</v>
      </c>
      <c r="D5377" s="16" t="n">
        <v>9108</v>
      </c>
      <c r="E5377" s="16" t="n">
        <v>35</v>
      </c>
      <c r="F5377" s="16" t="n">
        <v>113</v>
      </c>
      <c r="G5377" s="16" t="n">
        <v>637</v>
      </c>
      <c r="H5377" s="16" t="n">
        <v>17</v>
      </c>
    </row>
    <row r="5378" customFormat="false" ht="15" hidden="false" customHeight="false" outlineLevel="0" collapsed="false">
      <c r="A5378" s="0" t="n">
        <v>3678</v>
      </c>
      <c r="B5378" s="15" t="n">
        <v>45717</v>
      </c>
      <c r="C5378" s="0" t="n">
        <v>1</v>
      </c>
      <c r="D5378" s="16" t="n">
        <v>9190</v>
      </c>
      <c r="E5378" s="16" t="n">
        <v>43</v>
      </c>
      <c r="F5378" s="16" t="n">
        <v>117</v>
      </c>
      <c r="G5378" s="16" t="n">
        <v>337</v>
      </c>
      <c r="H5378" s="16" t="n">
        <v>15</v>
      </c>
    </row>
    <row r="5379" customFormat="false" ht="15" hidden="false" customHeight="false" outlineLevel="0" collapsed="false">
      <c r="A5379" s="0" t="n">
        <v>3678</v>
      </c>
      <c r="B5379" s="15" t="n">
        <v>45809</v>
      </c>
      <c r="C5379" s="0" t="n">
        <v>1</v>
      </c>
      <c r="D5379" s="16" t="n">
        <v>9190</v>
      </c>
      <c r="E5379" s="16" t="n">
        <v>45</v>
      </c>
      <c r="F5379" s="16" t="n">
        <v>113</v>
      </c>
      <c r="G5379" s="16" t="n">
        <v>422</v>
      </c>
      <c r="H5379" s="16" t="n">
        <v>17</v>
      </c>
    </row>
    <row r="5380" customFormat="false" ht="15" hidden="false" customHeight="false" outlineLevel="0" collapsed="false">
      <c r="A5380" s="0" t="n">
        <v>3678</v>
      </c>
      <c r="B5380" s="15" t="n">
        <v>45901</v>
      </c>
      <c r="C5380" s="0" t="n">
        <v>1</v>
      </c>
      <c r="D5380" s="16" t="n">
        <v>9206</v>
      </c>
      <c r="E5380" s="16" t="n">
        <v>52</v>
      </c>
      <c r="F5380" s="16" t="n">
        <v>112</v>
      </c>
      <c r="G5380" s="16" t="n">
        <v>500</v>
      </c>
      <c r="H5380" s="16" t="n">
        <v>24</v>
      </c>
    </row>
    <row r="5381" customFormat="false" ht="15" hidden="false" customHeight="false" outlineLevel="0" collapsed="false">
      <c r="A5381" s="0" t="n">
        <v>3678</v>
      </c>
      <c r="B5381" s="15" t="n">
        <v>45992</v>
      </c>
      <c r="C5381" s="0" t="n">
        <v>1</v>
      </c>
      <c r="D5381" s="16" t="n">
        <v>9219</v>
      </c>
      <c r="E5381" s="16" t="n">
        <v>51</v>
      </c>
      <c r="F5381" s="16" t="n">
        <v>119</v>
      </c>
      <c r="G5381" s="16" t="n">
        <v>576</v>
      </c>
      <c r="H5381" s="16" t="n">
        <v>24</v>
      </c>
    </row>
    <row r="5382" customFormat="false" ht="15" hidden="false" customHeight="false" outlineLevel="0" collapsed="false">
      <c r="A5382" s="0" t="n">
        <v>3678</v>
      </c>
      <c r="B5382" s="15" t="n">
        <v>46082</v>
      </c>
      <c r="C5382" s="0" t="n">
        <v>1</v>
      </c>
      <c r="D5382" s="16" t="n">
        <v>9260</v>
      </c>
      <c r="E5382" s="16" t="n">
        <v>55</v>
      </c>
      <c r="F5382" s="16" t="n">
        <v>126</v>
      </c>
      <c r="G5382" s="16" t="n">
        <v>304</v>
      </c>
      <c r="H5382" s="16" t="n">
        <v>16</v>
      </c>
    </row>
    <row r="5383" customFormat="false" ht="15" hidden="false" customHeight="false" outlineLevel="0" collapsed="false">
      <c r="A5383" s="0" t="n">
        <v>3678</v>
      </c>
      <c r="B5383" s="15" t="n">
        <v>46174</v>
      </c>
      <c r="C5383" s="0" t="n">
        <v>1</v>
      </c>
      <c r="D5383" s="16" t="n">
        <v>9317</v>
      </c>
      <c r="E5383" s="16" t="n">
        <v>65</v>
      </c>
      <c r="F5383" s="16" t="n">
        <v>139</v>
      </c>
      <c r="G5383" s="16" t="n">
        <v>391</v>
      </c>
      <c r="H5383" s="16" t="n">
        <v>26</v>
      </c>
    </row>
    <row r="5384" customFormat="false" ht="15" hidden="false" customHeight="false" outlineLevel="0" collapsed="false">
      <c r="A5384" s="0" t="n">
        <v>3682</v>
      </c>
      <c r="B5384" s="15" t="n">
        <v>45078</v>
      </c>
      <c r="C5384" s="0" t="n">
        <v>2</v>
      </c>
      <c r="D5384" s="16" t="n">
        <v>1043</v>
      </c>
      <c r="E5384" s="16" t="n">
        <v>0</v>
      </c>
      <c r="F5384" s="16" t="n">
        <v>12</v>
      </c>
      <c r="G5384" s="16" t="n">
        <v>62</v>
      </c>
      <c r="H5384" s="16" t="n">
        <v>0</v>
      </c>
    </row>
    <row r="5385" customFormat="false" ht="15" hidden="false" customHeight="false" outlineLevel="0" collapsed="false">
      <c r="A5385" s="0" t="n">
        <v>3682</v>
      </c>
      <c r="B5385" s="15" t="n">
        <v>45170</v>
      </c>
      <c r="C5385" s="0" t="n">
        <v>2</v>
      </c>
      <c r="D5385" s="16" t="n">
        <v>1056</v>
      </c>
      <c r="E5385" s="16" t="n">
        <v>0</v>
      </c>
      <c r="F5385" s="16" t="n">
        <v>11</v>
      </c>
      <c r="G5385" s="16" t="n">
        <v>69</v>
      </c>
      <c r="H5385" s="16" t="n">
        <v>0</v>
      </c>
    </row>
    <row r="5386" customFormat="false" ht="15" hidden="false" customHeight="false" outlineLevel="0" collapsed="false">
      <c r="A5386" s="0" t="n">
        <v>3682</v>
      </c>
      <c r="B5386" s="15" t="n">
        <v>45261</v>
      </c>
      <c r="C5386" s="0" t="n">
        <v>2</v>
      </c>
      <c r="D5386" s="16" t="n">
        <v>1054</v>
      </c>
      <c r="E5386" s="16" t="n">
        <v>1</v>
      </c>
      <c r="F5386" s="16" t="n">
        <v>11</v>
      </c>
      <c r="G5386" s="16" t="n">
        <v>77</v>
      </c>
      <c r="H5386" s="16" t="n">
        <v>1</v>
      </c>
    </row>
    <row r="5387" customFormat="false" ht="15" hidden="false" customHeight="false" outlineLevel="0" collapsed="false">
      <c r="A5387" s="0" t="n">
        <v>3682</v>
      </c>
      <c r="B5387" s="15" t="n">
        <v>45352</v>
      </c>
      <c r="C5387" s="0" t="n">
        <v>2</v>
      </c>
      <c r="D5387" s="16" t="n">
        <v>1065</v>
      </c>
      <c r="E5387" s="16" t="n">
        <v>2</v>
      </c>
      <c r="F5387" s="16" t="n">
        <v>13</v>
      </c>
      <c r="G5387" s="16" t="n">
        <v>34</v>
      </c>
      <c r="H5387" s="16" t="n">
        <v>1</v>
      </c>
    </row>
    <row r="5388" customFormat="false" ht="15" hidden="false" customHeight="false" outlineLevel="0" collapsed="false">
      <c r="A5388" s="0" t="n">
        <v>3682</v>
      </c>
      <c r="B5388" s="15" t="n">
        <v>45444</v>
      </c>
      <c r="C5388" s="0" t="n">
        <v>2</v>
      </c>
      <c r="D5388" s="16" t="n">
        <v>1056</v>
      </c>
      <c r="E5388" s="16" t="n">
        <v>2</v>
      </c>
      <c r="F5388" s="16" t="n">
        <v>11</v>
      </c>
      <c r="G5388" s="16" t="n">
        <v>42</v>
      </c>
      <c r="H5388" s="16" t="n">
        <v>1</v>
      </c>
    </row>
    <row r="5389" customFormat="false" ht="15" hidden="false" customHeight="false" outlineLevel="0" collapsed="false">
      <c r="A5389" s="0" t="n">
        <v>3682</v>
      </c>
      <c r="B5389" s="15" t="n">
        <v>45536</v>
      </c>
      <c r="C5389" s="0" t="n">
        <v>2</v>
      </c>
      <c r="D5389" s="16" t="n">
        <v>1062</v>
      </c>
      <c r="E5389" s="16" t="n">
        <v>2</v>
      </c>
      <c r="F5389" s="16" t="n">
        <v>12</v>
      </c>
      <c r="G5389" s="16" t="n">
        <v>50</v>
      </c>
      <c r="H5389" s="16" t="n">
        <v>1</v>
      </c>
    </row>
    <row r="5390" customFormat="false" ht="15" hidden="false" customHeight="false" outlineLevel="0" collapsed="false">
      <c r="A5390" s="0" t="n">
        <v>3682</v>
      </c>
      <c r="B5390" s="15" t="n">
        <v>45627</v>
      </c>
      <c r="C5390" s="0" t="n">
        <v>2</v>
      </c>
      <c r="D5390" s="16" t="n">
        <v>1063</v>
      </c>
      <c r="E5390" s="16" t="n">
        <v>2</v>
      </c>
      <c r="F5390" s="16" t="n">
        <v>12</v>
      </c>
      <c r="G5390" s="16" t="n">
        <v>57</v>
      </c>
      <c r="H5390" s="16" t="n">
        <v>1</v>
      </c>
    </row>
    <row r="5391" customFormat="false" ht="15" hidden="false" customHeight="false" outlineLevel="0" collapsed="false">
      <c r="A5391" s="0" t="n">
        <v>3682</v>
      </c>
      <c r="B5391" s="15" t="n">
        <v>45717</v>
      </c>
      <c r="C5391" s="0" t="n">
        <v>2</v>
      </c>
      <c r="D5391" s="16" t="n">
        <v>1086</v>
      </c>
      <c r="E5391" s="16" t="n">
        <v>2</v>
      </c>
      <c r="F5391" s="16" t="n">
        <v>13</v>
      </c>
      <c r="G5391" s="16" t="n">
        <v>36</v>
      </c>
      <c r="H5391" s="16" t="n">
        <v>0</v>
      </c>
    </row>
    <row r="5392" customFormat="false" ht="15" hidden="false" customHeight="false" outlineLevel="0" collapsed="false">
      <c r="A5392" s="0" t="n">
        <v>3682</v>
      </c>
      <c r="B5392" s="15" t="n">
        <v>45809</v>
      </c>
      <c r="C5392" s="0" t="n">
        <v>2</v>
      </c>
      <c r="D5392" s="16" t="n">
        <v>1090</v>
      </c>
      <c r="E5392" s="16" t="n">
        <v>3</v>
      </c>
      <c r="F5392" s="16" t="n">
        <v>12</v>
      </c>
      <c r="G5392" s="16" t="n">
        <v>44</v>
      </c>
      <c r="H5392" s="16" t="n">
        <v>1</v>
      </c>
    </row>
    <row r="5393" customFormat="false" ht="15" hidden="false" customHeight="false" outlineLevel="0" collapsed="false">
      <c r="A5393" s="0" t="n">
        <v>3682</v>
      </c>
      <c r="B5393" s="15" t="n">
        <v>45901</v>
      </c>
      <c r="C5393" s="0" t="n">
        <v>2</v>
      </c>
      <c r="D5393" s="16" t="n">
        <v>1086</v>
      </c>
      <c r="E5393" s="16" t="n">
        <v>2</v>
      </c>
      <c r="F5393" s="16" t="n">
        <v>12</v>
      </c>
      <c r="G5393" s="16" t="n">
        <v>50</v>
      </c>
      <c r="H5393" s="16" t="n">
        <v>0</v>
      </c>
    </row>
    <row r="5394" customFormat="false" ht="15" hidden="false" customHeight="false" outlineLevel="0" collapsed="false">
      <c r="A5394" s="0" t="n">
        <v>3682</v>
      </c>
      <c r="B5394" s="15" t="n">
        <v>45992</v>
      </c>
      <c r="C5394" s="0" t="n">
        <v>2</v>
      </c>
      <c r="D5394" s="16" t="n">
        <v>1097</v>
      </c>
      <c r="E5394" s="16" t="n">
        <v>3</v>
      </c>
      <c r="F5394" s="16" t="n">
        <v>10</v>
      </c>
      <c r="G5394" s="16" t="n">
        <v>63</v>
      </c>
      <c r="H5394" s="16" t="n">
        <v>1</v>
      </c>
    </row>
    <row r="5395" customFormat="false" ht="15" hidden="false" customHeight="false" outlineLevel="0" collapsed="false">
      <c r="A5395" s="0" t="n">
        <v>3682</v>
      </c>
      <c r="B5395" s="15" t="n">
        <v>46082</v>
      </c>
      <c r="C5395" s="0" t="n">
        <v>2</v>
      </c>
      <c r="D5395" s="16" t="n">
        <v>1092</v>
      </c>
      <c r="E5395" s="16" t="n">
        <v>3</v>
      </c>
      <c r="F5395" s="16" t="n">
        <v>10</v>
      </c>
      <c r="G5395" s="16" t="n">
        <v>28</v>
      </c>
      <c r="H5395" s="16" t="n">
        <v>1</v>
      </c>
    </row>
    <row r="5396" customFormat="false" ht="15" hidden="false" customHeight="false" outlineLevel="0" collapsed="false">
      <c r="A5396" s="0" t="n">
        <v>3682</v>
      </c>
      <c r="B5396" s="15" t="n">
        <v>46174</v>
      </c>
      <c r="C5396" s="0" t="n">
        <v>2</v>
      </c>
      <c r="D5396" s="16" t="n">
        <v>1095</v>
      </c>
      <c r="E5396" s="16" t="n">
        <v>3</v>
      </c>
      <c r="F5396" s="16" t="n">
        <v>10</v>
      </c>
      <c r="G5396" s="16" t="n">
        <v>39</v>
      </c>
      <c r="H5396" s="16" t="n">
        <v>1</v>
      </c>
    </row>
    <row r="5397" customFormat="false" ht="15" hidden="false" customHeight="false" outlineLevel="0" collapsed="false">
      <c r="A5397" s="0" t="n">
        <v>3683</v>
      </c>
      <c r="B5397" s="15" t="n">
        <v>45078</v>
      </c>
      <c r="C5397" s="0" t="n">
        <v>1</v>
      </c>
      <c r="D5397" s="16" t="n">
        <v>2072</v>
      </c>
      <c r="E5397" s="16" t="n">
        <v>2</v>
      </c>
      <c r="F5397" s="16" t="n">
        <v>37</v>
      </c>
      <c r="G5397" s="16" t="n">
        <v>92</v>
      </c>
      <c r="H5397" s="16" t="n">
        <v>1</v>
      </c>
    </row>
    <row r="5398" customFormat="false" ht="15" hidden="false" customHeight="false" outlineLevel="0" collapsed="false">
      <c r="A5398" s="0" t="n">
        <v>3683</v>
      </c>
      <c r="B5398" s="15" t="n">
        <v>45170</v>
      </c>
      <c r="C5398" s="0" t="n">
        <v>1</v>
      </c>
      <c r="D5398" s="16" t="n">
        <v>2074</v>
      </c>
      <c r="E5398" s="16" t="n">
        <v>2</v>
      </c>
      <c r="F5398" s="16" t="n">
        <v>33</v>
      </c>
      <c r="G5398" s="16" t="n">
        <v>117</v>
      </c>
      <c r="H5398" s="16" t="n">
        <v>1</v>
      </c>
    </row>
    <row r="5399" customFormat="false" ht="15" hidden="false" customHeight="false" outlineLevel="0" collapsed="false">
      <c r="A5399" s="0" t="n">
        <v>3683</v>
      </c>
      <c r="B5399" s="15" t="n">
        <v>45261</v>
      </c>
      <c r="C5399" s="0" t="n">
        <v>1</v>
      </c>
      <c r="D5399" s="16" t="n">
        <v>2070</v>
      </c>
      <c r="E5399" s="16" t="n">
        <v>2</v>
      </c>
      <c r="F5399" s="16" t="n">
        <v>33</v>
      </c>
      <c r="G5399" s="16" t="n">
        <v>133</v>
      </c>
      <c r="H5399" s="16" t="n">
        <v>1</v>
      </c>
    </row>
    <row r="5400" customFormat="false" ht="15" hidden="false" customHeight="false" outlineLevel="0" collapsed="false">
      <c r="A5400" s="0" t="n">
        <v>3683</v>
      </c>
      <c r="B5400" s="15" t="n">
        <v>45352</v>
      </c>
      <c r="C5400" s="0" t="n">
        <v>1</v>
      </c>
      <c r="D5400" s="16" t="n">
        <v>2089</v>
      </c>
      <c r="E5400" s="16" t="n">
        <v>2</v>
      </c>
      <c r="F5400" s="16" t="n">
        <v>31</v>
      </c>
      <c r="G5400" s="16" t="n">
        <v>72</v>
      </c>
      <c r="H5400" s="16" t="n">
        <v>1</v>
      </c>
    </row>
    <row r="5401" customFormat="false" ht="15" hidden="false" customHeight="false" outlineLevel="0" collapsed="false">
      <c r="A5401" s="0" t="n">
        <v>3683</v>
      </c>
      <c r="B5401" s="15" t="n">
        <v>45444</v>
      </c>
      <c r="C5401" s="0" t="n">
        <v>1</v>
      </c>
      <c r="D5401" s="16" t="n">
        <v>2099</v>
      </c>
      <c r="E5401" s="16" t="n">
        <v>3</v>
      </c>
      <c r="F5401" s="16" t="n">
        <v>31</v>
      </c>
      <c r="G5401" s="16" t="n">
        <v>94</v>
      </c>
      <c r="H5401" s="16" t="n">
        <v>2</v>
      </c>
    </row>
    <row r="5402" customFormat="false" ht="15" hidden="false" customHeight="false" outlineLevel="0" collapsed="false">
      <c r="A5402" s="0" t="n">
        <v>3683</v>
      </c>
      <c r="B5402" s="15" t="n">
        <v>45536</v>
      </c>
      <c r="C5402" s="0" t="n">
        <v>1</v>
      </c>
      <c r="D5402" s="16" t="n">
        <v>2133</v>
      </c>
      <c r="E5402" s="16" t="n">
        <v>5</v>
      </c>
      <c r="F5402" s="16" t="n">
        <v>31</v>
      </c>
      <c r="G5402" s="16" t="n">
        <v>119</v>
      </c>
      <c r="H5402" s="16" t="n">
        <v>3</v>
      </c>
    </row>
    <row r="5403" customFormat="false" ht="15" hidden="false" customHeight="false" outlineLevel="0" collapsed="false">
      <c r="A5403" s="0" t="n">
        <v>3683</v>
      </c>
      <c r="B5403" s="15" t="n">
        <v>45627</v>
      </c>
      <c r="C5403" s="0" t="n">
        <v>1</v>
      </c>
      <c r="D5403" s="16" t="n">
        <v>2144</v>
      </c>
      <c r="E5403" s="16" t="n">
        <v>6</v>
      </c>
      <c r="F5403" s="16" t="n">
        <v>31</v>
      </c>
      <c r="G5403" s="16" t="n">
        <v>139</v>
      </c>
      <c r="H5403" s="16" t="n">
        <v>4</v>
      </c>
    </row>
    <row r="5404" customFormat="false" ht="15" hidden="false" customHeight="false" outlineLevel="0" collapsed="false">
      <c r="A5404" s="0" t="n">
        <v>3683</v>
      </c>
      <c r="B5404" s="15" t="n">
        <v>45717</v>
      </c>
      <c r="C5404" s="0" t="n">
        <v>1</v>
      </c>
      <c r="D5404" s="16" t="n">
        <v>2153</v>
      </c>
      <c r="E5404" s="16" t="n">
        <v>6</v>
      </c>
      <c r="F5404" s="16" t="n">
        <v>31</v>
      </c>
      <c r="G5404" s="16" t="n">
        <v>84</v>
      </c>
      <c r="H5404" s="16" t="n">
        <v>0</v>
      </c>
    </row>
    <row r="5405" customFormat="false" ht="15" hidden="false" customHeight="false" outlineLevel="0" collapsed="false">
      <c r="A5405" s="0" t="n">
        <v>3683</v>
      </c>
      <c r="B5405" s="15" t="n">
        <v>45809</v>
      </c>
      <c r="C5405" s="0" t="n">
        <v>1</v>
      </c>
      <c r="D5405" s="16" t="n">
        <v>2159</v>
      </c>
      <c r="E5405" s="16" t="n">
        <v>7</v>
      </c>
      <c r="F5405" s="16" t="n">
        <v>31</v>
      </c>
      <c r="G5405" s="16" t="n">
        <v>103</v>
      </c>
      <c r="H5405" s="16" t="n">
        <v>1</v>
      </c>
    </row>
    <row r="5406" customFormat="false" ht="15" hidden="false" customHeight="false" outlineLevel="0" collapsed="false">
      <c r="A5406" s="0" t="n">
        <v>3683</v>
      </c>
      <c r="B5406" s="15" t="n">
        <v>45901</v>
      </c>
      <c r="C5406" s="0" t="n">
        <v>1</v>
      </c>
      <c r="D5406" s="16" t="n">
        <v>2157</v>
      </c>
      <c r="E5406" s="16" t="n">
        <v>8</v>
      </c>
      <c r="F5406" s="16" t="n">
        <v>31</v>
      </c>
      <c r="G5406" s="16" t="n">
        <v>117</v>
      </c>
      <c r="H5406" s="16" t="n">
        <v>2</v>
      </c>
    </row>
    <row r="5407" customFormat="false" ht="15" hidden="false" customHeight="false" outlineLevel="0" collapsed="false">
      <c r="A5407" s="0" t="n">
        <v>3683</v>
      </c>
      <c r="B5407" s="15" t="n">
        <v>45992</v>
      </c>
      <c r="C5407" s="0" t="n">
        <v>1</v>
      </c>
      <c r="D5407" s="16" t="n">
        <v>2158</v>
      </c>
      <c r="E5407" s="16" t="n">
        <v>10</v>
      </c>
      <c r="F5407" s="16" t="n">
        <v>32</v>
      </c>
      <c r="G5407" s="16" t="n">
        <v>131</v>
      </c>
      <c r="H5407" s="16" t="n">
        <v>3</v>
      </c>
    </row>
    <row r="5408" customFormat="false" ht="15" hidden="false" customHeight="false" outlineLevel="0" collapsed="false">
      <c r="A5408" s="0" t="n">
        <v>3683</v>
      </c>
      <c r="B5408" s="15" t="n">
        <v>46082</v>
      </c>
      <c r="C5408" s="0" t="n">
        <v>1</v>
      </c>
      <c r="D5408" s="16" t="n">
        <v>2152</v>
      </c>
      <c r="E5408" s="16" t="n">
        <v>11</v>
      </c>
      <c r="F5408" s="16" t="n">
        <v>33</v>
      </c>
      <c r="G5408" s="16" t="n">
        <v>64</v>
      </c>
      <c r="H5408" s="16" t="n">
        <v>4</v>
      </c>
    </row>
    <row r="5409" customFormat="false" ht="15" hidden="false" customHeight="false" outlineLevel="0" collapsed="false">
      <c r="A5409" s="0" t="n">
        <v>3683</v>
      </c>
      <c r="B5409" s="15" t="n">
        <v>46174</v>
      </c>
      <c r="C5409" s="0" t="n">
        <v>1</v>
      </c>
      <c r="D5409" s="16" t="n">
        <v>2165</v>
      </c>
      <c r="E5409" s="16" t="n">
        <v>15</v>
      </c>
      <c r="F5409" s="16" t="n">
        <v>37</v>
      </c>
      <c r="G5409" s="16" t="n">
        <v>89</v>
      </c>
      <c r="H5409" s="16" t="n">
        <v>7</v>
      </c>
    </row>
    <row r="5410" customFormat="false" ht="15" hidden="false" customHeight="false" outlineLevel="0" collapsed="false">
      <c r="A5410" s="0" t="n">
        <v>3685</v>
      </c>
      <c r="B5410" s="15" t="n">
        <v>45078</v>
      </c>
      <c r="C5410" s="0" t="n">
        <v>2</v>
      </c>
      <c r="D5410" s="16" t="n">
        <v>3772</v>
      </c>
      <c r="E5410" s="16" t="n">
        <v>11</v>
      </c>
      <c r="F5410" s="16" t="n">
        <v>45</v>
      </c>
      <c r="G5410" s="16" t="n">
        <v>185</v>
      </c>
      <c r="H5410" s="16" t="n">
        <v>7</v>
      </c>
    </row>
    <row r="5411" customFormat="false" ht="15" hidden="false" customHeight="false" outlineLevel="0" collapsed="false">
      <c r="A5411" s="0" t="n">
        <v>3685</v>
      </c>
      <c r="B5411" s="15" t="n">
        <v>45170</v>
      </c>
      <c r="C5411" s="0" t="n">
        <v>2</v>
      </c>
      <c r="D5411" s="16" t="n">
        <v>3822</v>
      </c>
      <c r="E5411" s="16" t="n">
        <v>12</v>
      </c>
      <c r="F5411" s="16" t="n">
        <v>48</v>
      </c>
      <c r="G5411" s="16" t="n">
        <v>229</v>
      </c>
      <c r="H5411" s="16" t="n">
        <v>8</v>
      </c>
    </row>
    <row r="5412" customFormat="false" ht="15" hidden="false" customHeight="false" outlineLevel="0" collapsed="false">
      <c r="A5412" s="0" t="n">
        <v>3685</v>
      </c>
      <c r="B5412" s="15" t="n">
        <v>45261</v>
      </c>
      <c r="C5412" s="0" t="n">
        <v>2</v>
      </c>
      <c r="D5412" s="16" t="n">
        <v>3815</v>
      </c>
      <c r="E5412" s="16" t="n">
        <v>12</v>
      </c>
      <c r="F5412" s="16" t="n">
        <v>48</v>
      </c>
      <c r="G5412" s="16" t="n">
        <v>271</v>
      </c>
      <c r="H5412" s="16" t="n">
        <v>7</v>
      </c>
    </row>
    <row r="5413" customFormat="false" ht="15" hidden="false" customHeight="false" outlineLevel="0" collapsed="false">
      <c r="A5413" s="0" t="n">
        <v>3685</v>
      </c>
      <c r="B5413" s="15" t="n">
        <v>45352</v>
      </c>
      <c r="C5413" s="0" t="n">
        <v>2</v>
      </c>
      <c r="D5413" s="16" t="n">
        <v>3859</v>
      </c>
      <c r="E5413" s="16" t="n">
        <v>13</v>
      </c>
      <c r="F5413" s="16" t="n">
        <v>50</v>
      </c>
      <c r="G5413" s="16" t="n">
        <v>170</v>
      </c>
      <c r="H5413" s="16" t="n">
        <v>5</v>
      </c>
    </row>
    <row r="5414" customFormat="false" ht="15" hidden="false" customHeight="false" outlineLevel="0" collapsed="false">
      <c r="A5414" s="0" t="n">
        <v>3685</v>
      </c>
      <c r="B5414" s="15" t="n">
        <v>45444</v>
      </c>
      <c r="C5414" s="0" t="n">
        <v>2</v>
      </c>
      <c r="D5414" s="16" t="n">
        <v>3876</v>
      </c>
      <c r="E5414" s="16" t="n">
        <v>14</v>
      </c>
      <c r="F5414" s="16" t="n">
        <v>50</v>
      </c>
      <c r="G5414" s="16" t="n">
        <v>205</v>
      </c>
      <c r="H5414" s="16" t="n">
        <v>6</v>
      </c>
    </row>
    <row r="5415" customFormat="false" ht="15" hidden="false" customHeight="false" outlineLevel="0" collapsed="false">
      <c r="A5415" s="0" t="n">
        <v>3685</v>
      </c>
      <c r="B5415" s="15" t="n">
        <v>45536</v>
      </c>
      <c r="C5415" s="0" t="n">
        <v>2</v>
      </c>
      <c r="D5415" s="16" t="n">
        <v>3871</v>
      </c>
      <c r="E5415" s="16" t="n">
        <v>15</v>
      </c>
      <c r="F5415" s="16" t="n">
        <v>48</v>
      </c>
      <c r="G5415" s="16" t="n">
        <v>247</v>
      </c>
      <c r="H5415" s="16" t="n">
        <v>6</v>
      </c>
    </row>
    <row r="5416" customFormat="false" ht="15" hidden="false" customHeight="false" outlineLevel="0" collapsed="false">
      <c r="A5416" s="0" t="n">
        <v>3685</v>
      </c>
      <c r="B5416" s="15" t="n">
        <v>45627</v>
      </c>
      <c r="C5416" s="0" t="n">
        <v>2</v>
      </c>
      <c r="D5416" s="16" t="n">
        <v>3883</v>
      </c>
      <c r="E5416" s="16" t="n">
        <v>15</v>
      </c>
      <c r="F5416" s="16" t="n">
        <v>51</v>
      </c>
      <c r="G5416" s="16" t="n">
        <v>290</v>
      </c>
      <c r="H5416" s="16" t="n">
        <v>6</v>
      </c>
    </row>
    <row r="5417" customFormat="false" ht="15" hidden="false" customHeight="false" outlineLevel="0" collapsed="false">
      <c r="A5417" s="0" t="n">
        <v>3685</v>
      </c>
      <c r="B5417" s="15" t="n">
        <v>45717</v>
      </c>
      <c r="C5417" s="0" t="n">
        <v>2</v>
      </c>
      <c r="D5417" s="16" t="n">
        <v>3931</v>
      </c>
      <c r="E5417" s="16" t="n">
        <v>18</v>
      </c>
      <c r="F5417" s="16" t="n">
        <v>53</v>
      </c>
      <c r="G5417" s="16" t="n">
        <v>164</v>
      </c>
      <c r="H5417" s="16" t="n">
        <v>5</v>
      </c>
    </row>
    <row r="5418" customFormat="false" ht="15" hidden="false" customHeight="false" outlineLevel="0" collapsed="false">
      <c r="A5418" s="0" t="n">
        <v>3685</v>
      </c>
      <c r="B5418" s="15" t="n">
        <v>45809</v>
      </c>
      <c r="C5418" s="0" t="n">
        <v>2</v>
      </c>
      <c r="D5418" s="16" t="n">
        <v>3944</v>
      </c>
      <c r="E5418" s="16" t="n">
        <v>20</v>
      </c>
      <c r="F5418" s="16" t="n">
        <v>50</v>
      </c>
      <c r="G5418" s="16" t="n">
        <v>197</v>
      </c>
      <c r="H5418" s="16" t="n">
        <v>6</v>
      </c>
    </row>
    <row r="5419" customFormat="false" ht="15" hidden="false" customHeight="false" outlineLevel="0" collapsed="false">
      <c r="A5419" s="0" t="n">
        <v>3685</v>
      </c>
      <c r="B5419" s="15" t="n">
        <v>45901</v>
      </c>
      <c r="C5419" s="0" t="n">
        <v>2</v>
      </c>
      <c r="D5419" s="16" t="n">
        <v>3940</v>
      </c>
      <c r="E5419" s="16" t="n">
        <v>25</v>
      </c>
      <c r="F5419" s="16" t="n">
        <v>48</v>
      </c>
      <c r="G5419" s="16" t="n">
        <v>225</v>
      </c>
      <c r="H5419" s="16" t="n">
        <v>11</v>
      </c>
    </row>
    <row r="5420" customFormat="false" ht="15" hidden="false" customHeight="false" outlineLevel="0" collapsed="false">
      <c r="A5420" s="0" t="n">
        <v>3685</v>
      </c>
      <c r="B5420" s="15" t="n">
        <v>45992</v>
      </c>
      <c r="C5420" s="0" t="n">
        <v>2</v>
      </c>
      <c r="D5420" s="16" t="n">
        <v>4001</v>
      </c>
      <c r="E5420" s="16" t="n">
        <v>27</v>
      </c>
      <c r="F5420" s="16" t="n">
        <v>50</v>
      </c>
      <c r="G5420" s="16" t="n">
        <v>256</v>
      </c>
      <c r="H5420" s="16" t="n">
        <v>12</v>
      </c>
    </row>
    <row r="5421" customFormat="false" ht="15" hidden="false" customHeight="false" outlineLevel="0" collapsed="false">
      <c r="A5421" s="0" t="n">
        <v>3685</v>
      </c>
      <c r="B5421" s="15" t="n">
        <v>46082</v>
      </c>
      <c r="C5421" s="0" t="n">
        <v>2</v>
      </c>
      <c r="D5421" s="16" t="n">
        <v>4015</v>
      </c>
      <c r="E5421" s="16" t="n">
        <v>29</v>
      </c>
      <c r="F5421" s="16" t="n">
        <v>55</v>
      </c>
      <c r="G5421" s="16" t="n">
        <v>129</v>
      </c>
      <c r="H5421" s="16" t="n">
        <v>11</v>
      </c>
    </row>
    <row r="5422" customFormat="false" ht="15" hidden="false" customHeight="false" outlineLevel="0" collapsed="false">
      <c r="A5422" s="0" t="n">
        <v>3685</v>
      </c>
      <c r="B5422" s="15" t="n">
        <v>46174</v>
      </c>
      <c r="C5422" s="0" t="n">
        <v>2</v>
      </c>
      <c r="D5422" s="16" t="n">
        <v>4081</v>
      </c>
      <c r="E5422" s="16" t="n">
        <v>36</v>
      </c>
      <c r="F5422" s="16" t="n">
        <v>60</v>
      </c>
      <c r="G5422" s="16" t="n">
        <v>171</v>
      </c>
      <c r="H5422" s="16" t="n">
        <v>18</v>
      </c>
    </row>
    <row r="5423" customFormat="false" ht="15" hidden="false" customHeight="false" outlineLevel="0" collapsed="false">
      <c r="A5423" s="0" t="n">
        <v>3687</v>
      </c>
      <c r="B5423" s="15" t="n">
        <v>45078</v>
      </c>
      <c r="C5423" s="0" t="n">
        <v>2</v>
      </c>
      <c r="D5423" s="16" t="n">
        <v>1234</v>
      </c>
      <c r="E5423" s="16" t="n">
        <v>2</v>
      </c>
      <c r="F5423" s="16" t="n">
        <v>19</v>
      </c>
      <c r="G5423" s="16" t="n">
        <v>74</v>
      </c>
      <c r="H5423" s="16" t="n">
        <v>2</v>
      </c>
    </row>
    <row r="5424" customFormat="false" ht="15" hidden="false" customHeight="false" outlineLevel="0" collapsed="false">
      <c r="A5424" s="0" t="n">
        <v>3687</v>
      </c>
      <c r="B5424" s="15" t="n">
        <v>45170</v>
      </c>
      <c r="C5424" s="0" t="n">
        <v>2</v>
      </c>
      <c r="D5424" s="16" t="n">
        <v>1229</v>
      </c>
      <c r="E5424" s="16" t="n">
        <v>2</v>
      </c>
      <c r="F5424" s="16" t="n">
        <v>17</v>
      </c>
      <c r="G5424" s="16" t="n">
        <v>83</v>
      </c>
      <c r="H5424" s="16" t="n">
        <v>2</v>
      </c>
    </row>
    <row r="5425" customFormat="false" ht="15" hidden="false" customHeight="false" outlineLevel="0" collapsed="false">
      <c r="A5425" s="0" t="n">
        <v>3687</v>
      </c>
      <c r="B5425" s="15" t="n">
        <v>45261</v>
      </c>
      <c r="C5425" s="0" t="n">
        <v>2</v>
      </c>
      <c r="D5425" s="16" t="n">
        <v>1202</v>
      </c>
      <c r="E5425" s="16" t="n">
        <v>2</v>
      </c>
      <c r="F5425" s="16" t="n">
        <v>18</v>
      </c>
      <c r="G5425" s="16" t="n">
        <v>96</v>
      </c>
      <c r="H5425" s="16" t="n">
        <v>2</v>
      </c>
    </row>
    <row r="5426" customFormat="false" ht="15" hidden="false" customHeight="false" outlineLevel="0" collapsed="false">
      <c r="A5426" s="0" t="n">
        <v>3687</v>
      </c>
      <c r="B5426" s="15" t="n">
        <v>45352</v>
      </c>
      <c r="C5426" s="0" t="n">
        <v>2</v>
      </c>
      <c r="D5426" s="16" t="n">
        <v>1239</v>
      </c>
      <c r="E5426" s="16" t="n">
        <v>2</v>
      </c>
      <c r="F5426" s="16" t="n">
        <v>18</v>
      </c>
      <c r="G5426" s="16" t="n">
        <v>45</v>
      </c>
      <c r="H5426" s="16" t="n">
        <v>2</v>
      </c>
    </row>
    <row r="5427" customFormat="false" ht="15" hidden="false" customHeight="false" outlineLevel="0" collapsed="false">
      <c r="A5427" s="0" t="n">
        <v>3687</v>
      </c>
      <c r="B5427" s="15" t="n">
        <v>45444</v>
      </c>
      <c r="C5427" s="0" t="n">
        <v>2</v>
      </c>
      <c r="D5427" s="16" t="n">
        <v>1263</v>
      </c>
      <c r="E5427" s="16" t="n">
        <v>3</v>
      </c>
      <c r="F5427" s="16" t="n">
        <v>18</v>
      </c>
      <c r="G5427" s="16" t="n">
        <v>63</v>
      </c>
      <c r="H5427" s="16" t="n">
        <v>3</v>
      </c>
    </row>
    <row r="5428" customFormat="false" ht="15" hidden="false" customHeight="false" outlineLevel="0" collapsed="false">
      <c r="A5428" s="0" t="n">
        <v>3687</v>
      </c>
      <c r="B5428" s="15" t="n">
        <v>45536</v>
      </c>
      <c r="C5428" s="0" t="n">
        <v>2</v>
      </c>
      <c r="D5428" s="16" t="n">
        <v>1293</v>
      </c>
      <c r="E5428" s="16" t="n">
        <v>3</v>
      </c>
      <c r="F5428" s="16" t="n">
        <v>19</v>
      </c>
      <c r="G5428" s="16" t="n">
        <v>73</v>
      </c>
      <c r="H5428" s="16" t="n">
        <v>3</v>
      </c>
    </row>
    <row r="5429" customFormat="false" ht="15" hidden="false" customHeight="false" outlineLevel="0" collapsed="false">
      <c r="A5429" s="0" t="n">
        <v>3687</v>
      </c>
      <c r="B5429" s="15" t="n">
        <v>45627</v>
      </c>
      <c r="C5429" s="0" t="n">
        <v>2</v>
      </c>
      <c r="D5429" s="16" t="n">
        <v>1285</v>
      </c>
      <c r="E5429" s="16" t="n">
        <v>3</v>
      </c>
      <c r="F5429" s="16" t="n">
        <v>23</v>
      </c>
      <c r="G5429" s="16" t="n">
        <v>87</v>
      </c>
      <c r="H5429" s="16" t="n">
        <v>3</v>
      </c>
    </row>
    <row r="5430" customFormat="false" ht="15" hidden="false" customHeight="false" outlineLevel="0" collapsed="false">
      <c r="A5430" s="0" t="n">
        <v>3687</v>
      </c>
      <c r="B5430" s="15" t="n">
        <v>45717</v>
      </c>
      <c r="C5430" s="0" t="n">
        <v>2</v>
      </c>
      <c r="D5430" s="16" t="n">
        <v>1275</v>
      </c>
      <c r="E5430" s="16" t="n">
        <v>2</v>
      </c>
      <c r="F5430" s="16" t="n">
        <v>19</v>
      </c>
      <c r="G5430" s="16" t="n">
        <v>44</v>
      </c>
      <c r="H5430" s="16" t="n">
        <v>0</v>
      </c>
    </row>
    <row r="5431" customFormat="false" ht="15" hidden="false" customHeight="false" outlineLevel="0" collapsed="false">
      <c r="A5431" s="0" t="n">
        <v>3687</v>
      </c>
      <c r="B5431" s="15" t="n">
        <v>45809</v>
      </c>
      <c r="C5431" s="0" t="n">
        <v>2</v>
      </c>
      <c r="D5431" s="16" t="n">
        <v>1273</v>
      </c>
      <c r="E5431" s="16" t="n">
        <v>3</v>
      </c>
      <c r="F5431" s="16" t="n">
        <v>19</v>
      </c>
      <c r="G5431" s="16" t="n">
        <v>56</v>
      </c>
      <c r="H5431" s="16" t="n">
        <v>0</v>
      </c>
    </row>
    <row r="5432" customFormat="false" ht="15" hidden="false" customHeight="false" outlineLevel="0" collapsed="false">
      <c r="A5432" s="0" t="n">
        <v>3687</v>
      </c>
      <c r="B5432" s="15" t="n">
        <v>45901</v>
      </c>
      <c r="C5432" s="0" t="n">
        <v>2</v>
      </c>
      <c r="D5432" s="16" t="n">
        <v>1280</v>
      </c>
      <c r="E5432" s="16" t="n">
        <v>3</v>
      </c>
      <c r="F5432" s="16" t="n">
        <v>20</v>
      </c>
      <c r="G5432" s="16" t="n">
        <v>70</v>
      </c>
      <c r="H5432" s="16" t="n">
        <v>1</v>
      </c>
    </row>
    <row r="5433" customFormat="false" ht="15" hidden="false" customHeight="false" outlineLevel="0" collapsed="false">
      <c r="A5433" s="0" t="n">
        <v>3687</v>
      </c>
      <c r="B5433" s="15" t="n">
        <v>45992</v>
      </c>
      <c r="C5433" s="0" t="n">
        <v>2</v>
      </c>
      <c r="D5433" s="16" t="n">
        <v>1282</v>
      </c>
      <c r="E5433" s="16" t="n">
        <v>4</v>
      </c>
      <c r="F5433" s="16" t="n">
        <v>21</v>
      </c>
      <c r="G5433" s="16" t="n">
        <v>82</v>
      </c>
      <c r="H5433" s="16" t="n">
        <v>2</v>
      </c>
    </row>
    <row r="5434" customFormat="false" ht="15" hidden="false" customHeight="false" outlineLevel="0" collapsed="false">
      <c r="A5434" s="0" t="n">
        <v>3687</v>
      </c>
      <c r="B5434" s="15" t="n">
        <v>46082</v>
      </c>
      <c r="C5434" s="0" t="n">
        <v>2</v>
      </c>
      <c r="D5434" s="16" t="n">
        <v>1288</v>
      </c>
      <c r="E5434" s="16" t="n">
        <v>4</v>
      </c>
      <c r="F5434" s="16" t="n">
        <v>23</v>
      </c>
      <c r="G5434" s="16" t="n">
        <v>41</v>
      </c>
      <c r="H5434" s="16" t="n">
        <v>2</v>
      </c>
    </row>
    <row r="5435" customFormat="false" ht="15" hidden="false" customHeight="false" outlineLevel="0" collapsed="false">
      <c r="A5435" s="0" t="n">
        <v>3687</v>
      </c>
      <c r="B5435" s="15" t="n">
        <v>46174</v>
      </c>
      <c r="C5435" s="0" t="n">
        <v>2</v>
      </c>
      <c r="D5435" s="16" t="n">
        <v>1288</v>
      </c>
      <c r="E5435" s="16" t="n">
        <v>4</v>
      </c>
      <c r="F5435" s="16" t="n">
        <v>24</v>
      </c>
      <c r="G5435" s="16" t="n">
        <v>56</v>
      </c>
      <c r="H5435" s="16" t="n">
        <v>2</v>
      </c>
    </row>
    <row r="5436" customFormat="false" ht="15" hidden="false" customHeight="false" outlineLevel="0" collapsed="false">
      <c r="A5436" s="0" t="n">
        <v>3688</v>
      </c>
      <c r="B5436" s="15" t="n">
        <v>45078</v>
      </c>
      <c r="C5436" s="0" t="n">
        <v>2</v>
      </c>
      <c r="D5436" s="16" t="n">
        <v>1936</v>
      </c>
      <c r="E5436" s="16" t="n">
        <v>6</v>
      </c>
      <c r="F5436" s="16" t="n">
        <v>20</v>
      </c>
      <c r="G5436" s="16" t="n">
        <v>118</v>
      </c>
      <c r="H5436" s="16" t="n">
        <v>4</v>
      </c>
    </row>
    <row r="5437" customFormat="false" ht="15" hidden="false" customHeight="false" outlineLevel="0" collapsed="false">
      <c r="A5437" s="0" t="n">
        <v>3688</v>
      </c>
      <c r="B5437" s="15" t="n">
        <v>45170</v>
      </c>
      <c r="C5437" s="0" t="n">
        <v>2</v>
      </c>
      <c r="D5437" s="16" t="n">
        <v>1944</v>
      </c>
      <c r="E5437" s="16" t="n">
        <v>6</v>
      </c>
      <c r="F5437" s="16" t="n">
        <v>17</v>
      </c>
      <c r="G5437" s="16" t="n">
        <v>138</v>
      </c>
      <c r="H5437" s="16" t="n">
        <v>4</v>
      </c>
    </row>
    <row r="5438" customFormat="false" ht="15" hidden="false" customHeight="false" outlineLevel="0" collapsed="false">
      <c r="A5438" s="0" t="n">
        <v>3688</v>
      </c>
      <c r="B5438" s="15" t="n">
        <v>45261</v>
      </c>
      <c r="C5438" s="0" t="n">
        <v>2</v>
      </c>
      <c r="D5438" s="16" t="n">
        <v>1960</v>
      </c>
      <c r="E5438" s="16" t="n">
        <v>7</v>
      </c>
      <c r="F5438" s="16" t="n">
        <v>17</v>
      </c>
      <c r="G5438" s="16" t="n">
        <v>162</v>
      </c>
      <c r="H5438" s="16" t="n">
        <v>5</v>
      </c>
    </row>
    <row r="5439" customFormat="false" ht="15" hidden="false" customHeight="false" outlineLevel="0" collapsed="false">
      <c r="A5439" s="0" t="n">
        <v>3688</v>
      </c>
      <c r="B5439" s="15" t="n">
        <v>45352</v>
      </c>
      <c r="C5439" s="0" t="n">
        <v>2</v>
      </c>
      <c r="D5439" s="16" t="n">
        <v>1939</v>
      </c>
      <c r="E5439" s="16" t="n">
        <v>8</v>
      </c>
      <c r="F5439" s="16" t="n">
        <v>15</v>
      </c>
      <c r="G5439" s="16" t="n">
        <v>89</v>
      </c>
      <c r="H5439" s="16" t="n">
        <v>4</v>
      </c>
    </row>
    <row r="5440" customFormat="false" ht="15" hidden="false" customHeight="false" outlineLevel="0" collapsed="false">
      <c r="A5440" s="0" t="n">
        <v>3688</v>
      </c>
      <c r="B5440" s="15" t="n">
        <v>45444</v>
      </c>
      <c r="C5440" s="0" t="n">
        <v>2</v>
      </c>
      <c r="D5440" s="16" t="n">
        <v>1959</v>
      </c>
      <c r="E5440" s="16" t="n">
        <v>8</v>
      </c>
      <c r="F5440" s="16" t="n">
        <v>16</v>
      </c>
      <c r="G5440" s="16" t="n">
        <v>105</v>
      </c>
      <c r="H5440" s="16" t="n">
        <v>4</v>
      </c>
    </row>
    <row r="5441" customFormat="false" ht="15" hidden="false" customHeight="false" outlineLevel="0" collapsed="false">
      <c r="A5441" s="0" t="n">
        <v>3688</v>
      </c>
      <c r="B5441" s="15" t="n">
        <v>45536</v>
      </c>
      <c r="C5441" s="0" t="n">
        <v>2</v>
      </c>
      <c r="D5441" s="16" t="n">
        <v>1952</v>
      </c>
      <c r="E5441" s="16" t="n">
        <v>8</v>
      </c>
      <c r="F5441" s="16" t="n">
        <v>16</v>
      </c>
      <c r="G5441" s="16" t="n">
        <v>124</v>
      </c>
      <c r="H5441" s="16" t="n">
        <v>5</v>
      </c>
    </row>
    <row r="5442" customFormat="false" ht="15" hidden="false" customHeight="false" outlineLevel="0" collapsed="false">
      <c r="A5442" s="0" t="n">
        <v>3688</v>
      </c>
      <c r="B5442" s="15" t="n">
        <v>45627</v>
      </c>
      <c r="C5442" s="0" t="n">
        <v>2</v>
      </c>
      <c r="D5442" s="16" t="n">
        <v>1982</v>
      </c>
      <c r="E5442" s="16" t="n">
        <v>9</v>
      </c>
      <c r="F5442" s="16" t="n">
        <v>16</v>
      </c>
      <c r="G5442" s="16" t="n">
        <v>149</v>
      </c>
      <c r="H5442" s="16" t="n">
        <v>6</v>
      </c>
    </row>
    <row r="5443" customFormat="false" ht="15" hidden="false" customHeight="false" outlineLevel="0" collapsed="false">
      <c r="A5443" s="0" t="n">
        <v>3688</v>
      </c>
      <c r="B5443" s="15" t="n">
        <v>45717</v>
      </c>
      <c r="C5443" s="0" t="n">
        <v>2</v>
      </c>
      <c r="D5443" s="16" t="n">
        <v>2004</v>
      </c>
      <c r="E5443" s="16" t="n">
        <v>10</v>
      </c>
      <c r="F5443" s="16" t="n">
        <v>18</v>
      </c>
      <c r="G5443" s="16" t="n">
        <v>82</v>
      </c>
      <c r="H5443" s="16" t="n">
        <v>3</v>
      </c>
    </row>
    <row r="5444" customFormat="false" ht="15" hidden="false" customHeight="false" outlineLevel="0" collapsed="false">
      <c r="A5444" s="0" t="n">
        <v>3688</v>
      </c>
      <c r="B5444" s="15" t="n">
        <v>45809</v>
      </c>
      <c r="C5444" s="0" t="n">
        <v>2</v>
      </c>
      <c r="D5444" s="16" t="n">
        <v>2019</v>
      </c>
      <c r="E5444" s="16" t="n">
        <v>11</v>
      </c>
      <c r="F5444" s="16" t="n">
        <v>19</v>
      </c>
      <c r="G5444" s="16" t="n">
        <v>100</v>
      </c>
      <c r="H5444" s="16" t="n">
        <v>3</v>
      </c>
    </row>
    <row r="5445" customFormat="false" ht="15" hidden="false" customHeight="false" outlineLevel="0" collapsed="false">
      <c r="A5445" s="0" t="n">
        <v>3688</v>
      </c>
      <c r="B5445" s="15" t="n">
        <v>45901</v>
      </c>
      <c r="C5445" s="0" t="n">
        <v>2</v>
      </c>
      <c r="D5445" s="16" t="n">
        <v>2022</v>
      </c>
      <c r="E5445" s="16" t="n">
        <v>10</v>
      </c>
      <c r="F5445" s="16" t="n">
        <v>19</v>
      </c>
      <c r="G5445" s="16" t="n">
        <v>117</v>
      </c>
      <c r="H5445" s="16" t="n">
        <v>3</v>
      </c>
    </row>
    <row r="5446" customFormat="false" ht="15" hidden="false" customHeight="false" outlineLevel="0" collapsed="false">
      <c r="A5446" s="0" t="n">
        <v>3688</v>
      </c>
      <c r="B5446" s="15" t="n">
        <v>45992</v>
      </c>
      <c r="C5446" s="0" t="n">
        <v>2</v>
      </c>
      <c r="D5446" s="16" t="n">
        <v>2005</v>
      </c>
      <c r="E5446" s="16" t="n">
        <v>12</v>
      </c>
      <c r="F5446" s="16" t="n">
        <v>19</v>
      </c>
      <c r="G5446" s="16" t="n">
        <v>127</v>
      </c>
      <c r="H5446" s="16" t="n">
        <v>5</v>
      </c>
    </row>
    <row r="5447" customFormat="false" ht="15" hidden="false" customHeight="false" outlineLevel="0" collapsed="false">
      <c r="A5447" s="0" t="n">
        <v>3688</v>
      </c>
      <c r="B5447" s="15" t="n">
        <v>46082</v>
      </c>
      <c r="C5447" s="0" t="n">
        <v>2</v>
      </c>
      <c r="D5447" s="16" t="n">
        <v>2018</v>
      </c>
      <c r="E5447" s="16" t="n">
        <v>12</v>
      </c>
      <c r="F5447" s="16" t="n">
        <v>20</v>
      </c>
      <c r="G5447" s="16" t="n">
        <v>61</v>
      </c>
      <c r="H5447" s="16" t="n">
        <v>3</v>
      </c>
    </row>
    <row r="5448" customFormat="false" ht="15" hidden="false" customHeight="false" outlineLevel="0" collapsed="false">
      <c r="A5448" s="0" t="n">
        <v>3688</v>
      </c>
      <c r="B5448" s="15" t="n">
        <v>46174</v>
      </c>
      <c r="C5448" s="0" t="n">
        <v>2</v>
      </c>
      <c r="D5448" s="16" t="n">
        <v>2020</v>
      </c>
      <c r="E5448" s="16" t="n">
        <v>12</v>
      </c>
      <c r="F5448" s="16" t="n">
        <v>22</v>
      </c>
      <c r="G5448" s="16" t="n">
        <v>79</v>
      </c>
      <c r="H5448" s="16" t="n">
        <v>3</v>
      </c>
    </row>
    <row r="5449" customFormat="false" ht="15" hidden="false" customHeight="false" outlineLevel="0" collapsed="false">
      <c r="A5449" s="0" t="n">
        <v>3690</v>
      </c>
      <c r="B5449" s="15" t="n">
        <v>45078</v>
      </c>
      <c r="C5449" s="0" t="n">
        <v>3</v>
      </c>
      <c r="D5449" s="16" t="n">
        <v>36267</v>
      </c>
      <c r="E5449" s="16" t="n">
        <v>69</v>
      </c>
      <c r="F5449" s="16" t="n">
        <v>359</v>
      </c>
      <c r="G5449" s="16" t="n">
        <v>2974</v>
      </c>
      <c r="H5449" s="16" t="n">
        <v>47</v>
      </c>
    </row>
    <row r="5450" customFormat="false" ht="15" hidden="false" customHeight="false" outlineLevel="0" collapsed="false">
      <c r="A5450" s="0" t="n">
        <v>3690</v>
      </c>
      <c r="B5450" s="15" t="n">
        <v>45170</v>
      </c>
      <c r="C5450" s="0" t="n">
        <v>3</v>
      </c>
      <c r="D5450" s="16" t="n">
        <v>36301</v>
      </c>
      <c r="E5450" s="16" t="n">
        <v>77</v>
      </c>
      <c r="F5450" s="16" t="n">
        <v>350</v>
      </c>
      <c r="G5450" s="16" t="n">
        <v>3463</v>
      </c>
      <c r="H5450" s="16" t="n">
        <v>55</v>
      </c>
    </row>
    <row r="5451" customFormat="false" ht="15" hidden="false" customHeight="false" outlineLevel="0" collapsed="false">
      <c r="A5451" s="0" t="n">
        <v>3690</v>
      </c>
      <c r="B5451" s="15" t="n">
        <v>45261</v>
      </c>
      <c r="C5451" s="0" t="n">
        <v>3</v>
      </c>
      <c r="D5451" s="16" t="n">
        <v>36348</v>
      </c>
      <c r="E5451" s="16" t="n">
        <v>90</v>
      </c>
      <c r="F5451" s="16" t="n">
        <v>356</v>
      </c>
      <c r="G5451" s="16" t="n">
        <v>4016</v>
      </c>
      <c r="H5451" s="16" t="n">
        <v>65</v>
      </c>
    </row>
    <row r="5452" customFormat="false" ht="15" hidden="false" customHeight="false" outlineLevel="0" collapsed="false">
      <c r="A5452" s="0" t="n">
        <v>3690</v>
      </c>
      <c r="B5452" s="15" t="n">
        <v>45352</v>
      </c>
      <c r="C5452" s="0" t="n">
        <v>3</v>
      </c>
      <c r="D5452" s="16" t="n">
        <v>36472</v>
      </c>
      <c r="E5452" s="16" t="n">
        <v>105</v>
      </c>
      <c r="F5452" s="16" t="n">
        <v>359</v>
      </c>
      <c r="G5452" s="16" t="n">
        <v>2335</v>
      </c>
      <c r="H5452" s="16" t="n">
        <v>56</v>
      </c>
    </row>
    <row r="5453" customFormat="false" ht="15" hidden="false" customHeight="false" outlineLevel="0" collapsed="false">
      <c r="A5453" s="0" t="n">
        <v>3690</v>
      </c>
      <c r="B5453" s="15" t="n">
        <v>45444</v>
      </c>
      <c r="C5453" s="0" t="n">
        <v>3</v>
      </c>
      <c r="D5453" s="16" t="n">
        <v>36718</v>
      </c>
      <c r="E5453" s="16" t="n">
        <v>119</v>
      </c>
      <c r="F5453" s="16" t="n">
        <v>370</v>
      </c>
      <c r="G5453" s="16" t="n">
        <v>2858</v>
      </c>
      <c r="H5453" s="16" t="n">
        <v>70</v>
      </c>
    </row>
    <row r="5454" customFormat="false" ht="15" hidden="false" customHeight="false" outlineLevel="0" collapsed="false">
      <c r="A5454" s="0" t="n">
        <v>3690</v>
      </c>
      <c r="B5454" s="15" t="n">
        <v>45536</v>
      </c>
      <c r="C5454" s="0" t="n">
        <v>3</v>
      </c>
      <c r="D5454" s="16" t="n">
        <v>36830</v>
      </c>
      <c r="E5454" s="16" t="n">
        <v>125</v>
      </c>
      <c r="F5454" s="16" t="n">
        <v>380</v>
      </c>
      <c r="G5454" s="16" t="n">
        <v>3330</v>
      </c>
      <c r="H5454" s="16" t="n">
        <v>80</v>
      </c>
    </row>
    <row r="5455" customFormat="false" ht="15" hidden="false" customHeight="false" outlineLevel="0" collapsed="false">
      <c r="A5455" s="0" t="n">
        <v>3690</v>
      </c>
      <c r="B5455" s="15" t="n">
        <v>45627</v>
      </c>
      <c r="C5455" s="0" t="n">
        <v>3</v>
      </c>
      <c r="D5455" s="16" t="n">
        <v>36811</v>
      </c>
      <c r="E5455" s="16" t="n">
        <v>130</v>
      </c>
      <c r="F5455" s="16" t="n">
        <v>404</v>
      </c>
      <c r="G5455" s="16" t="n">
        <v>3785</v>
      </c>
      <c r="H5455" s="16" t="n">
        <v>89</v>
      </c>
    </row>
    <row r="5456" customFormat="false" ht="15" hidden="false" customHeight="false" outlineLevel="0" collapsed="false">
      <c r="A5456" s="0" t="n">
        <v>3690</v>
      </c>
      <c r="B5456" s="15" t="n">
        <v>45717</v>
      </c>
      <c r="C5456" s="0" t="n">
        <v>3</v>
      </c>
      <c r="D5456" s="16" t="n">
        <v>36817</v>
      </c>
      <c r="E5456" s="16" t="n">
        <v>136</v>
      </c>
      <c r="F5456" s="16" t="n">
        <v>427</v>
      </c>
      <c r="G5456" s="16" t="n">
        <v>2176</v>
      </c>
      <c r="H5456" s="16" t="n">
        <v>44</v>
      </c>
    </row>
    <row r="5457" customFormat="false" ht="15" hidden="false" customHeight="false" outlineLevel="0" collapsed="false">
      <c r="A5457" s="0" t="n">
        <v>3690</v>
      </c>
      <c r="B5457" s="15" t="n">
        <v>45809</v>
      </c>
      <c r="C5457" s="0" t="n">
        <v>3</v>
      </c>
      <c r="D5457" s="16" t="n">
        <v>36993</v>
      </c>
      <c r="E5457" s="16" t="n">
        <v>154</v>
      </c>
      <c r="F5457" s="16" t="n">
        <v>458</v>
      </c>
      <c r="G5457" s="16" t="n">
        <v>2743</v>
      </c>
      <c r="H5457" s="16" t="n">
        <v>60</v>
      </c>
    </row>
    <row r="5458" customFormat="false" ht="15" hidden="false" customHeight="false" outlineLevel="0" collapsed="false">
      <c r="A5458" s="0" t="n">
        <v>3690</v>
      </c>
      <c r="B5458" s="15" t="n">
        <v>45901</v>
      </c>
      <c r="C5458" s="0" t="n">
        <v>3</v>
      </c>
      <c r="D5458" s="16" t="n">
        <v>37029</v>
      </c>
      <c r="E5458" s="16" t="n">
        <v>169</v>
      </c>
      <c r="F5458" s="16" t="n">
        <v>471</v>
      </c>
      <c r="G5458" s="16" t="n">
        <v>3224</v>
      </c>
      <c r="H5458" s="16" t="n">
        <v>78</v>
      </c>
    </row>
    <row r="5459" customFormat="false" ht="15" hidden="false" customHeight="false" outlineLevel="0" collapsed="false">
      <c r="A5459" s="0" t="n">
        <v>3690</v>
      </c>
      <c r="B5459" s="15" t="n">
        <v>45992</v>
      </c>
      <c r="C5459" s="0" t="n">
        <v>3</v>
      </c>
      <c r="D5459" s="16" t="n">
        <v>37094</v>
      </c>
      <c r="E5459" s="16" t="n">
        <v>178</v>
      </c>
      <c r="F5459" s="16" t="n">
        <v>515</v>
      </c>
      <c r="G5459" s="16" t="n">
        <v>3673</v>
      </c>
      <c r="H5459" s="16" t="n">
        <v>86</v>
      </c>
    </row>
    <row r="5460" customFormat="false" ht="15" hidden="false" customHeight="false" outlineLevel="0" collapsed="false">
      <c r="A5460" s="0" t="n">
        <v>3690</v>
      </c>
      <c r="B5460" s="15" t="n">
        <v>46082</v>
      </c>
      <c r="C5460" s="0" t="n">
        <v>3</v>
      </c>
      <c r="D5460" s="16" t="n">
        <v>37096</v>
      </c>
      <c r="E5460" s="16" t="n">
        <v>209</v>
      </c>
      <c r="F5460" s="16" t="n">
        <v>577</v>
      </c>
      <c r="G5460" s="16" t="n">
        <v>2193</v>
      </c>
      <c r="H5460" s="16" t="n">
        <v>81</v>
      </c>
    </row>
    <row r="5461" customFormat="false" ht="15" hidden="false" customHeight="false" outlineLevel="0" collapsed="false">
      <c r="A5461" s="0" t="n">
        <v>3690</v>
      </c>
      <c r="B5461" s="15" t="n">
        <v>46174</v>
      </c>
      <c r="C5461" s="0" t="n">
        <v>3</v>
      </c>
      <c r="D5461" s="16" t="n">
        <v>37348</v>
      </c>
      <c r="E5461" s="16" t="n">
        <v>289</v>
      </c>
      <c r="F5461" s="16" t="n">
        <v>669</v>
      </c>
      <c r="G5461" s="16" t="n">
        <v>2750</v>
      </c>
      <c r="H5461" s="16" t="n">
        <v>152</v>
      </c>
    </row>
    <row r="5462" customFormat="false" ht="15" hidden="false" customHeight="false" outlineLevel="0" collapsed="false">
      <c r="A5462" s="0" t="n">
        <v>3691</v>
      </c>
      <c r="B5462" s="15" t="n">
        <v>45078</v>
      </c>
      <c r="C5462" s="0" t="n">
        <v>4</v>
      </c>
      <c r="D5462" s="16" t="n">
        <v>13998</v>
      </c>
      <c r="E5462" s="16" t="n">
        <v>33</v>
      </c>
      <c r="F5462" s="16" t="n">
        <v>135</v>
      </c>
      <c r="G5462" s="16" t="n">
        <v>991</v>
      </c>
      <c r="H5462" s="16" t="n">
        <v>21</v>
      </c>
    </row>
    <row r="5463" customFormat="false" ht="15" hidden="false" customHeight="false" outlineLevel="0" collapsed="false">
      <c r="A5463" s="0" t="n">
        <v>3691</v>
      </c>
      <c r="B5463" s="15" t="n">
        <v>45170</v>
      </c>
      <c r="C5463" s="0" t="n">
        <v>4</v>
      </c>
      <c r="D5463" s="16" t="n">
        <v>14236</v>
      </c>
      <c r="E5463" s="16" t="n">
        <v>38</v>
      </c>
      <c r="F5463" s="16" t="n">
        <v>145</v>
      </c>
      <c r="G5463" s="16" t="n">
        <v>1201</v>
      </c>
      <c r="H5463" s="16" t="n">
        <v>25</v>
      </c>
    </row>
    <row r="5464" customFormat="false" ht="15" hidden="false" customHeight="false" outlineLevel="0" collapsed="false">
      <c r="A5464" s="0" t="n">
        <v>3691</v>
      </c>
      <c r="B5464" s="15" t="n">
        <v>45261</v>
      </c>
      <c r="C5464" s="0" t="n">
        <v>4</v>
      </c>
      <c r="D5464" s="16" t="n">
        <v>14350</v>
      </c>
      <c r="E5464" s="16" t="n">
        <v>46</v>
      </c>
      <c r="F5464" s="16" t="n">
        <v>149</v>
      </c>
      <c r="G5464" s="16" t="n">
        <v>1444</v>
      </c>
      <c r="H5464" s="16" t="n">
        <v>33</v>
      </c>
    </row>
    <row r="5465" customFormat="false" ht="15" hidden="false" customHeight="false" outlineLevel="0" collapsed="false">
      <c r="A5465" s="0" t="n">
        <v>3691</v>
      </c>
      <c r="B5465" s="15" t="n">
        <v>45352</v>
      </c>
      <c r="C5465" s="0" t="n">
        <v>4</v>
      </c>
      <c r="D5465" s="16" t="n">
        <v>14484</v>
      </c>
      <c r="E5465" s="16" t="n">
        <v>54</v>
      </c>
      <c r="F5465" s="16" t="n">
        <v>149</v>
      </c>
      <c r="G5465" s="16" t="n">
        <v>839</v>
      </c>
      <c r="H5465" s="16" t="n">
        <v>26</v>
      </c>
    </row>
    <row r="5466" customFormat="false" ht="15" hidden="false" customHeight="false" outlineLevel="0" collapsed="false">
      <c r="A5466" s="0" t="n">
        <v>3691</v>
      </c>
      <c r="B5466" s="15" t="n">
        <v>45444</v>
      </c>
      <c r="C5466" s="0" t="n">
        <v>4</v>
      </c>
      <c r="D5466" s="16" t="n">
        <v>14700</v>
      </c>
      <c r="E5466" s="16" t="n">
        <v>62</v>
      </c>
      <c r="F5466" s="16" t="n">
        <v>146</v>
      </c>
      <c r="G5466" s="16" t="n">
        <v>1071</v>
      </c>
      <c r="H5466" s="16" t="n">
        <v>34</v>
      </c>
    </row>
    <row r="5467" customFormat="false" ht="15" hidden="false" customHeight="false" outlineLevel="0" collapsed="false">
      <c r="A5467" s="0" t="n">
        <v>3691</v>
      </c>
      <c r="B5467" s="15" t="n">
        <v>45536</v>
      </c>
      <c r="C5467" s="0" t="n">
        <v>4</v>
      </c>
      <c r="D5467" s="16" t="n">
        <v>14870</v>
      </c>
      <c r="E5467" s="16" t="n">
        <v>65</v>
      </c>
      <c r="F5467" s="16" t="n">
        <v>144</v>
      </c>
      <c r="G5467" s="16" t="n">
        <v>1266</v>
      </c>
      <c r="H5467" s="16" t="n">
        <v>37</v>
      </c>
    </row>
    <row r="5468" customFormat="false" ht="15" hidden="false" customHeight="false" outlineLevel="0" collapsed="false">
      <c r="A5468" s="0" t="n">
        <v>3691</v>
      </c>
      <c r="B5468" s="15" t="n">
        <v>45627</v>
      </c>
      <c r="C5468" s="0" t="n">
        <v>4</v>
      </c>
      <c r="D5468" s="16" t="n">
        <v>15111</v>
      </c>
      <c r="E5468" s="16" t="n">
        <v>73</v>
      </c>
      <c r="F5468" s="16" t="n">
        <v>147</v>
      </c>
      <c r="G5468" s="16" t="n">
        <v>1469</v>
      </c>
      <c r="H5468" s="16" t="n">
        <v>44</v>
      </c>
    </row>
    <row r="5469" customFormat="false" ht="15" hidden="false" customHeight="false" outlineLevel="0" collapsed="false">
      <c r="A5469" s="0" t="n">
        <v>3691</v>
      </c>
      <c r="B5469" s="15" t="n">
        <v>45717</v>
      </c>
      <c r="C5469" s="0" t="n">
        <v>4</v>
      </c>
      <c r="D5469" s="16" t="n">
        <v>15198</v>
      </c>
      <c r="E5469" s="16" t="n">
        <v>78</v>
      </c>
      <c r="F5469" s="16" t="n">
        <v>156</v>
      </c>
      <c r="G5469" s="16" t="n">
        <v>780</v>
      </c>
      <c r="H5469" s="16" t="n">
        <v>20</v>
      </c>
    </row>
    <row r="5470" customFormat="false" ht="15" hidden="false" customHeight="false" outlineLevel="0" collapsed="false">
      <c r="A5470" s="0" t="n">
        <v>3691</v>
      </c>
      <c r="B5470" s="15" t="n">
        <v>45809</v>
      </c>
      <c r="C5470" s="0" t="n">
        <v>4</v>
      </c>
      <c r="D5470" s="16" t="n">
        <v>15389</v>
      </c>
      <c r="E5470" s="16" t="n">
        <v>83</v>
      </c>
      <c r="F5470" s="16" t="n">
        <v>169</v>
      </c>
      <c r="G5470" s="16" t="n">
        <v>954</v>
      </c>
      <c r="H5470" s="16" t="n">
        <v>26</v>
      </c>
    </row>
    <row r="5471" customFormat="false" ht="15" hidden="false" customHeight="false" outlineLevel="0" collapsed="false">
      <c r="A5471" s="0" t="n">
        <v>3691</v>
      </c>
      <c r="B5471" s="15" t="n">
        <v>45901</v>
      </c>
      <c r="C5471" s="0" t="n">
        <v>4</v>
      </c>
      <c r="D5471" s="16" t="n">
        <v>15559</v>
      </c>
      <c r="E5471" s="16" t="n">
        <v>92</v>
      </c>
      <c r="F5471" s="16" t="n">
        <v>183</v>
      </c>
      <c r="G5471" s="16" t="n">
        <v>1158</v>
      </c>
      <c r="H5471" s="16" t="n">
        <v>35</v>
      </c>
    </row>
    <row r="5472" customFormat="false" ht="15" hidden="false" customHeight="false" outlineLevel="0" collapsed="false">
      <c r="A5472" s="0" t="n">
        <v>3691</v>
      </c>
      <c r="B5472" s="15" t="n">
        <v>45992</v>
      </c>
      <c r="C5472" s="0" t="n">
        <v>4</v>
      </c>
      <c r="D5472" s="16" t="n">
        <v>15686</v>
      </c>
      <c r="E5472" s="16" t="n">
        <v>100</v>
      </c>
      <c r="F5472" s="16" t="n">
        <v>193</v>
      </c>
      <c r="G5472" s="16" t="n">
        <v>1383</v>
      </c>
      <c r="H5472" s="16" t="n">
        <v>45</v>
      </c>
    </row>
    <row r="5473" customFormat="false" ht="15" hidden="false" customHeight="false" outlineLevel="0" collapsed="false">
      <c r="A5473" s="0" t="n">
        <v>3691</v>
      </c>
      <c r="B5473" s="15" t="n">
        <v>46082</v>
      </c>
      <c r="C5473" s="0" t="n">
        <v>4</v>
      </c>
      <c r="D5473" s="16" t="n">
        <v>15843</v>
      </c>
      <c r="E5473" s="16" t="n">
        <v>106</v>
      </c>
      <c r="F5473" s="16" t="n">
        <v>211</v>
      </c>
      <c r="G5473" s="16" t="n">
        <v>825</v>
      </c>
      <c r="H5473" s="16" t="n">
        <v>39</v>
      </c>
    </row>
    <row r="5474" customFormat="false" ht="15" hidden="false" customHeight="false" outlineLevel="0" collapsed="false">
      <c r="A5474" s="0" t="n">
        <v>3691</v>
      </c>
      <c r="B5474" s="15" t="n">
        <v>46174</v>
      </c>
      <c r="C5474" s="0" t="n">
        <v>4</v>
      </c>
      <c r="D5474" s="16" t="n">
        <v>16015</v>
      </c>
      <c r="E5474" s="16" t="n">
        <v>139</v>
      </c>
      <c r="F5474" s="16" t="n">
        <v>231</v>
      </c>
      <c r="G5474" s="16" t="n">
        <v>1011</v>
      </c>
      <c r="H5474" s="16" t="n">
        <v>68</v>
      </c>
    </row>
    <row r="5475" customFormat="false" ht="15" hidden="false" customHeight="false" outlineLevel="0" collapsed="false">
      <c r="A5475" s="0" t="n">
        <v>3695</v>
      </c>
      <c r="B5475" s="15" t="n">
        <v>45078</v>
      </c>
      <c r="C5475" s="0" t="n">
        <v>1</v>
      </c>
      <c r="D5475" s="16" t="n">
        <v>735</v>
      </c>
      <c r="E5475" s="16" t="n">
        <v>0</v>
      </c>
      <c r="F5475" s="16" t="n">
        <v>7</v>
      </c>
      <c r="G5475" s="16" t="n">
        <v>35</v>
      </c>
      <c r="H5475" s="16" t="n">
        <v>0</v>
      </c>
    </row>
    <row r="5476" customFormat="false" ht="15" hidden="false" customHeight="false" outlineLevel="0" collapsed="false">
      <c r="A5476" s="0" t="n">
        <v>3695</v>
      </c>
      <c r="B5476" s="15" t="n">
        <v>45170</v>
      </c>
      <c r="C5476" s="0" t="n">
        <v>1</v>
      </c>
      <c r="D5476" s="16" t="n">
        <v>747</v>
      </c>
      <c r="E5476" s="16" t="n">
        <v>0</v>
      </c>
      <c r="F5476" s="16" t="n">
        <v>7</v>
      </c>
      <c r="G5476" s="16" t="n">
        <v>46</v>
      </c>
      <c r="H5476" s="16" t="n">
        <v>0</v>
      </c>
    </row>
    <row r="5477" customFormat="false" ht="15" hidden="false" customHeight="false" outlineLevel="0" collapsed="false">
      <c r="A5477" s="0" t="n">
        <v>3695</v>
      </c>
      <c r="B5477" s="15" t="n">
        <v>45261</v>
      </c>
      <c r="C5477" s="0" t="n">
        <v>1</v>
      </c>
      <c r="D5477" s="16" t="n">
        <v>748</v>
      </c>
      <c r="E5477" s="16" t="n">
        <v>0</v>
      </c>
      <c r="F5477" s="16" t="n">
        <v>7</v>
      </c>
      <c r="G5477" s="16" t="n">
        <v>52</v>
      </c>
      <c r="H5477" s="16" t="n">
        <v>0</v>
      </c>
    </row>
    <row r="5478" customFormat="false" ht="15" hidden="false" customHeight="false" outlineLevel="0" collapsed="false">
      <c r="A5478" s="0" t="n">
        <v>3695</v>
      </c>
      <c r="B5478" s="15" t="n">
        <v>45352</v>
      </c>
      <c r="C5478" s="0" t="n">
        <v>1</v>
      </c>
      <c r="D5478" s="16" t="n">
        <v>763</v>
      </c>
      <c r="E5478" s="16" t="n">
        <v>0</v>
      </c>
      <c r="F5478" s="16" t="n">
        <v>7</v>
      </c>
      <c r="G5478" s="16" t="n">
        <v>32</v>
      </c>
      <c r="H5478" s="16" t="n">
        <v>0</v>
      </c>
    </row>
    <row r="5479" customFormat="false" ht="15" hidden="false" customHeight="false" outlineLevel="0" collapsed="false">
      <c r="A5479" s="0" t="n">
        <v>3695</v>
      </c>
      <c r="B5479" s="15" t="n">
        <v>45444</v>
      </c>
      <c r="C5479" s="0" t="n">
        <v>1</v>
      </c>
      <c r="D5479" s="16" t="n">
        <v>770</v>
      </c>
      <c r="E5479" s="16" t="n">
        <v>0</v>
      </c>
      <c r="F5479" s="16" t="n">
        <v>7</v>
      </c>
      <c r="G5479" s="16" t="n">
        <v>40</v>
      </c>
      <c r="H5479" s="16" t="n">
        <v>0</v>
      </c>
    </row>
    <row r="5480" customFormat="false" ht="15" hidden="false" customHeight="false" outlineLevel="0" collapsed="false">
      <c r="A5480" s="0" t="n">
        <v>3695</v>
      </c>
      <c r="B5480" s="15" t="n">
        <v>45536</v>
      </c>
      <c r="C5480" s="0" t="n">
        <v>1</v>
      </c>
      <c r="D5480" s="16" t="n">
        <v>778</v>
      </c>
      <c r="E5480" s="16" t="n">
        <v>1</v>
      </c>
      <c r="F5480" s="16" t="n">
        <v>7</v>
      </c>
      <c r="G5480" s="16" t="n">
        <v>44</v>
      </c>
      <c r="H5480" s="16" t="n">
        <v>0</v>
      </c>
    </row>
    <row r="5481" customFormat="false" ht="15" hidden="false" customHeight="false" outlineLevel="0" collapsed="false">
      <c r="A5481" s="0" t="n">
        <v>3695</v>
      </c>
      <c r="B5481" s="15" t="n">
        <v>45627</v>
      </c>
      <c r="C5481" s="0" t="n">
        <v>1</v>
      </c>
      <c r="D5481" s="16" t="n">
        <v>772</v>
      </c>
      <c r="E5481" s="16" t="n">
        <v>1</v>
      </c>
      <c r="F5481" s="16" t="n">
        <v>7</v>
      </c>
      <c r="G5481" s="16" t="n">
        <v>57</v>
      </c>
      <c r="H5481" s="16" t="n">
        <v>0</v>
      </c>
    </row>
    <row r="5482" customFormat="false" ht="15" hidden="false" customHeight="false" outlineLevel="0" collapsed="false">
      <c r="A5482" s="0" t="n">
        <v>3695</v>
      </c>
      <c r="B5482" s="15" t="n">
        <v>45717</v>
      </c>
      <c r="C5482" s="0" t="n">
        <v>1</v>
      </c>
      <c r="D5482" s="16" t="n">
        <v>773</v>
      </c>
      <c r="E5482" s="16" t="n">
        <v>1</v>
      </c>
      <c r="F5482" s="16" t="n">
        <v>7</v>
      </c>
      <c r="G5482" s="16" t="n">
        <v>28</v>
      </c>
      <c r="H5482" s="16" t="n">
        <v>0</v>
      </c>
    </row>
    <row r="5483" customFormat="false" ht="15" hidden="false" customHeight="false" outlineLevel="0" collapsed="false">
      <c r="A5483" s="0" t="n">
        <v>3695</v>
      </c>
      <c r="B5483" s="15" t="n">
        <v>45809</v>
      </c>
      <c r="C5483" s="0" t="n">
        <v>1</v>
      </c>
      <c r="D5483" s="16" t="n">
        <v>762</v>
      </c>
      <c r="E5483" s="16" t="n">
        <v>1</v>
      </c>
      <c r="F5483" s="16" t="n">
        <v>7</v>
      </c>
      <c r="G5483" s="16" t="n">
        <v>33</v>
      </c>
      <c r="H5483" s="16" t="n">
        <v>0</v>
      </c>
    </row>
    <row r="5484" customFormat="false" ht="15" hidden="false" customHeight="false" outlineLevel="0" collapsed="false">
      <c r="A5484" s="0" t="n">
        <v>3695</v>
      </c>
      <c r="B5484" s="15" t="n">
        <v>45901</v>
      </c>
      <c r="C5484" s="0" t="n">
        <v>1</v>
      </c>
      <c r="D5484" s="16" t="n">
        <v>770</v>
      </c>
      <c r="E5484" s="16" t="n">
        <v>1</v>
      </c>
      <c r="F5484" s="16" t="n">
        <v>7</v>
      </c>
      <c r="G5484" s="16" t="n">
        <v>44</v>
      </c>
      <c r="H5484" s="16" t="n">
        <v>0</v>
      </c>
    </row>
    <row r="5485" customFormat="false" ht="15" hidden="false" customHeight="false" outlineLevel="0" collapsed="false">
      <c r="A5485" s="0" t="n">
        <v>3695</v>
      </c>
      <c r="B5485" s="15" t="n">
        <v>45992</v>
      </c>
      <c r="C5485" s="0" t="n">
        <v>1</v>
      </c>
      <c r="D5485" s="16" t="n">
        <v>779</v>
      </c>
      <c r="E5485" s="16" t="n">
        <v>1</v>
      </c>
      <c r="F5485" s="16" t="n">
        <v>7</v>
      </c>
      <c r="G5485" s="16" t="n">
        <v>46</v>
      </c>
      <c r="H5485" s="16" t="n">
        <v>0</v>
      </c>
    </row>
    <row r="5486" customFormat="false" ht="15" hidden="false" customHeight="false" outlineLevel="0" collapsed="false">
      <c r="A5486" s="0" t="n">
        <v>3695</v>
      </c>
      <c r="B5486" s="15" t="n">
        <v>46082</v>
      </c>
      <c r="C5486" s="0" t="n">
        <v>1</v>
      </c>
      <c r="D5486" s="16" t="n">
        <v>772</v>
      </c>
      <c r="E5486" s="16" t="n">
        <v>0</v>
      </c>
      <c r="F5486" s="16" t="n">
        <v>8</v>
      </c>
      <c r="G5486" s="16" t="n">
        <v>25</v>
      </c>
      <c r="H5486" s="16" t="n">
        <v>0</v>
      </c>
    </row>
    <row r="5487" customFormat="false" ht="15" hidden="false" customHeight="false" outlineLevel="0" collapsed="false">
      <c r="A5487" s="0" t="n">
        <v>3695</v>
      </c>
      <c r="B5487" s="15" t="n">
        <v>46174</v>
      </c>
      <c r="C5487" s="0" t="n">
        <v>1</v>
      </c>
      <c r="D5487" s="16" t="n">
        <v>767</v>
      </c>
      <c r="E5487" s="16" t="n">
        <v>0</v>
      </c>
      <c r="F5487" s="16" t="n">
        <v>9</v>
      </c>
      <c r="G5487" s="16" t="n">
        <v>32</v>
      </c>
      <c r="H5487" s="16" t="n">
        <v>0</v>
      </c>
    </row>
    <row r="5488" customFormat="false" ht="15" hidden="false" customHeight="false" outlineLevel="0" collapsed="false">
      <c r="A5488" s="0" t="n">
        <v>3697</v>
      </c>
      <c r="B5488" s="15" t="n">
        <v>45078</v>
      </c>
      <c r="C5488" s="0" t="n">
        <v>1</v>
      </c>
      <c r="D5488" s="16" t="n">
        <v>668</v>
      </c>
      <c r="E5488" s="16" t="n">
        <v>1</v>
      </c>
      <c r="F5488" s="16" t="n">
        <v>8</v>
      </c>
      <c r="G5488" s="16" t="n">
        <v>29</v>
      </c>
      <c r="H5488" s="16" t="n">
        <v>1</v>
      </c>
    </row>
    <row r="5489" customFormat="false" ht="15" hidden="false" customHeight="false" outlineLevel="0" collapsed="false">
      <c r="A5489" s="0" t="n">
        <v>3697</v>
      </c>
      <c r="B5489" s="15" t="n">
        <v>45170</v>
      </c>
      <c r="C5489" s="0" t="n">
        <v>1</v>
      </c>
      <c r="D5489" s="16" t="n">
        <v>661</v>
      </c>
      <c r="E5489" s="16" t="n">
        <v>1</v>
      </c>
      <c r="F5489" s="16" t="n">
        <v>9</v>
      </c>
      <c r="G5489" s="16" t="n">
        <v>35</v>
      </c>
      <c r="H5489" s="16" t="n">
        <v>1</v>
      </c>
    </row>
    <row r="5490" customFormat="false" ht="15" hidden="false" customHeight="false" outlineLevel="0" collapsed="false">
      <c r="A5490" s="0" t="n">
        <v>3697</v>
      </c>
      <c r="B5490" s="15" t="n">
        <v>45261</v>
      </c>
      <c r="C5490" s="0" t="n">
        <v>1</v>
      </c>
      <c r="D5490" s="16" t="n">
        <v>669</v>
      </c>
      <c r="E5490" s="16" t="n">
        <v>2</v>
      </c>
      <c r="F5490" s="16" t="n">
        <v>9</v>
      </c>
      <c r="G5490" s="16" t="n">
        <v>46</v>
      </c>
      <c r="H5490" s="16" t="n">
        <v>2</v>
      </c>
    </row>
    <row r="5491" customFormat="false" ht="15" hidden="false" customHeight="false" outlineLevel="0" collapsed="false">
      <c r="A5491" s="0" t="n">
        <v>3697</v>
      </c>
      <c r="B5491" s="15" t="n">
        <v>45352</v>
      </c>
      <c r="C5491" s="0" t="n">
        <v>1</v>
      </c>
      <c r="D5491" s="16" t="n">
        <v>670</v>
      </c>
      <c r="E5491" s="16" t="n">
        <v>3</v>
      </c>
      <c r="F5491" s="16" t="n">
        <v>10</v>
      </c>
      <c r="G5491" s="16" t="n">
        <v>28</v>
      </c>
      <c r="H5491" s="16" t="n">
        <v>3</v>
      </c>
    </row>
    <row r="5492" customFormat="false" ht="15" hidden="false" customHeight="false" outlineLevel="0" collapsed="false">
      <c r="A5492" s="0" t="n">
        <v>3697</v>
      </c>
      <c r="B5492" s="15" t="n">
        <v>45444</v>
      </c>
      <c r="C5492" s="0" t="n">
        <v>1</v>
      </c>
      <c r="D5492" s="16" t="n">
        <v>660</v>
      </c>
      <c r="E5492" s="16" t="n">
        <v>3</v>
      </c>
      <c r="F5492" s="16" t="n">
        <v>9</v>
      </c>
      <c r="G5492" s="16" t="n">
        <v>31</v>
      </c>
      <c r="H5492" s="16" t="n">
        <v>3</v>
      </c>
    </row>
    <row r="5493" customFormat="false" ht="15" hidden="false" customHeight="false" outlineLevel="0" collapsed="false">
      <c r="A5493" s="0" t="n">
        <v>3697</v>
      </c>
      <c r="B5493" s="15" t="n">
        <v>45536</v>
      </c>
      <c r="C5493" s="0" t="n">
        <v>1</v>
      </c>
      <c r="D5493" s="16" t="n">
        <v>658</v>
      </c>
      <c r="E5493" s="16" t="n">
        <v>3</v>
      </c>
      <c r="F5493" s="16" t="n">
        <v>10</v>
      </c>
      <c r="G5493" s="16" t="n">
        <v>39</v>
      </c>
      <c r="H5493" s="16" t="n">
        <v>3</v>
      </c>
    </row>
    <row r="5494" customFormat="false" ht="15" hidden="false" customHeight="false" outlineLevel="0" collapsed="false">
      <c r="A5494" s="0" t="n">
        <v>3697</v>
      </c>
      <c r="B5494" s="15" t="n">
        <v>45627</v>
      </c>
      <c r="C5494" s="0" t="n">
        <v>1</v>
      </c>
      <c r="D5494" s="16" t="n">
        <v>662</v>
      </c>
      <c r="E5494" s="16" t="n">
        <v>3</v>
      </c>
      <c r="F5494" s="16" t="n">
        <v>10</v>
      </c>
      <c r="G5494" s="16" t="n">
        <v>42</v>
      </c>
      <c r="H5494" s="16" t="n">
        <v>3</v>
      </c>
    </row>
    <row r="5495" customFormat="false" ht="15" hidden="false" customHeight="false" outlineLevel="0" collapsed="false">
      <c r="A5495" s="0" t="n">
        <v>3697</v>
      </c>
      <c r="B5495" s="15" t="n">
        <v>45717</v>
      </c>
      <c r="C5495" s="0" t="n">
        <v>1</v>
      </c>
      <c r="D5495" s="16" t="n">
        <v>672</v>
      </c>
      <c r="E5495" s="16" t="n">
        <v>6</v>
      </c>
      <c r="F5495" s="16" t="n">
        <v>10</v>
      </c>
      <c r="G5495" s="16" t="n">
        <v>20</v>
      </c>
      <c r="H5495" s="16" t="n">
        <v>2</v>
      </c>
    </row>
    <row r="5496" customFormat="false" ht="15" hidden="false" customHeight="false" outlineLevel="0" collapsed="false">
      <c r="A5496" s="0" t="n">
        <v>3697</v>
      </c>
      <c r="B5496" s="15" t="n">
        <v>45809</v>
      </c>
      <c r="C5496" s="0" t="n">
        <v>1</v>
      </c>
      <c r="D5496" s="16" t="n">
        <v>677</v>
      </c>
      <c r="E5496" s="16" t="n">
        <v>7</v>
      </c>
      <c r="F5496" s="16" t="n">
        <v>10</v>
      </c>
      <c r="G5496" s="16" t="n">
        <v>25</v>
      </c>
      <c r="H5496" s="16" t="n">
        <v>3</v>
      </c>
    </row>
    <row r="5497" customFormat="false" ht="15" hidden="false" customHeight="false" outlineLevel="0" collapsed="false">
      <c r="A5497" s="0" t="n">
        <v>3697</v>
      </c>
      <c r="B5497" s="15" t="n">
        <v>45901</v>
      </c>
      <c r="C5497" s="0" t="n">
        <v>1</v>
      </c>
      <c r="D5497" s="16" t="n">
        <v>671</v>
      </c>
      <c r="E5497" s="16" t="n">
        <v>9</v>
      </c>
      <c r="F5497" s="16" t="n">
        <v>10</v>
      </c>
      <c r="G5497" s="16" t="n">
        <v>28</v>
      </c>
      <c r="H5497" s="16" t="n">
        <v>4</v>
      </c>
    </row>
    <row r="5498" customFormat="false" ht="15" hidden="false" customHeight="false" outlineLevel="0" collapsed="false">
      <c r="A5498" s="0" t="n">
        <v>3697</v>
      </c>
      <c r="B5498" s="15" t="n">
        <v>45992</v>
      </c>
      <c r="C5498" s="0" t="n">
        <v>1</v>
      </c>
      <c r="D5498" s="16" t="n">
        <v>667</v>
      </c>
      <c r="E5498" s="16" t="n">
        <v>9</v>
      </c>
      <c r="F5498" s="16" t="n">
        <v>11</v>
      </c>
      <c r="G5498" s="16" t="n">
        <v>33</v>
      </c>
      <c r="H5498" s="16" t="n">
        <v>4</v>
      </c>
    </row>
    <row r="5499" customFormat="false" ht="15" hidden="false" customHeight="false" outlineLevel="0" collapsed="false">
      <c r="A5499" s="0" t="n">
        <v>3697</v>
      </c>
      <c r="B5499" s="15" t="n">
        <v>46082</v>
      </c>
      <c r="C5499" s="0" t="n">
        <v>1</v>
      </c>
      <c r="D5499" s="16" t="n">
        <v>674</v>
      </c>
      <c r="E5499" s="16" t="n">
        <v>11</v>
      </c>
      <c r="F5499" s="16" t="n">
        <v>12</v>
      </c>
      <c r="G5499" s="16" t="n">
        <v>18</v>
      </c>
      <c r="H5499" s="16" t="n">
        <v>4</v>
      </c>
    </row>
    <row r="5500" customFormat="false" ht="15" hidden="false" customHeight="false" outlineLevel="0" collapsed="false">
      <c r="A5500" s="0" t="n">
        <v>3697</v>
      </c>
      <c r="B5500" s="15" t="n">
        <v>46174</v>
      </c>
      <c r="C5500" s="0" t="n">
        <v>1</v>
      </c>
      <c r="D5500" s="16" t="n">
        <v>669</v>
      </c>
      <c r="E5500" s="16" t="n">
        <v>15</v>
      </c>
      <c r="F5500" s="16" t="n">
        <v>12</v>
      </c>
      <c r="G5500" s="16" t="n">
        <v>27</v>
      </c>
      <c r="H5500" s="16" t="n">
        <v>8</v>
      </c>
    </row>
    <row r="5501" customFormat="false" ht="15" hidden="false" customHeight="false" outlineLevel="0" collapsed="false">
      <c r="A5501" s="0" t="n">
        <v>3698</v>
      </c>
      <c r="B5501" s="15" t="n">
        <v>45078</v>
      </c>
      <c r="C5501" s="0" t="n">
        <v>1</v>
      </c>
      <c r="D5501" s="16" t="n">
        <v>992</v>
      </c>
      <c r="E5501" s="16" t="n">
        <v>6</v>
      </c>
      <c r="F5501" s="16" t="n">
        <v>6</v>
      </c>
      <c r="G5501" s="16" t="n">
        <v>42</v>
      </c>
      <c r="H5501" s="16" t="n">
        <v>3</v>
      </c>
    </row>
    <row r="5502" customFormat="false" ht="15" hidden="false" customHeight="false" outlineLevel="0" collapsed="false">
      <c r="A5502" s="0" t="n">
        <v>3698</v>
      </c>
      <c r="B5502" s="15" t="n">
        <v>45170</v>
      </c>
      <c r="C5502" s="0" t="n">
        <v>1</v>
      </c>
      <c r="D5502" s="16" t="n">
        <v>984</v>
      </c>
      <c r="E5502" s="16" t="n">
        <v>6</v>
      </c>
      <c r="F5502" s="16" t="n">
        <v>7</v>
      </c>
      <c r="G5502" s="16" t="n">
        <v>48</v>
      </c>
      <c r="H5502" s="16" t="n">
        <v>3</v>
      </c>
    </row>
    <row r="5503" customFormat="false" ht="15" hidden="false" customHeight="false" outlineLevel="0" collapsed="false">
      <c r="A5503" s="0" t="n">
        <v>3698</v>
      </c>
      <c r="B5503" s="15" t="n">
        <v>45261</v>
      </c>
      <c r="C5503" s="0" t="n">
        <v>1</v>
      </c>
      <c r="D5503" s="16" t="n">
        <v>967</v>
      </c>
      <c r="E5503" s="16" t="n">
        <v>11</v>
      </c>
      <c r="F5503" s="16" t="n">
        <v>9</v>
      </c>
      <c r="G5503" s="16" t="n">
        <v>60</v>
      </c>
      <c r="H5503" s="16" t="n">
        <v>6</v>
      </c>
    </row>
    <row r="5504" customFormat="false" ht="15" hidden="false" customHeight="false" outlineLevel="0" collapsed="false">
      <c r="A5504" s="0" t="n">
        <v>3698</v>
      </c>
      <c r="B5504" s="15" t="n">
        <v>45352</v>
      </c>
      <c r="C5504" s="0" t="n">
        <v>1</v>
      </c>
      <c r="D5504" s="16" t="n">
        <v>973</v>
      </c>
      <c r="E5504" s="16" t="n">
        <v>13</v>
      </c>
      <c r="F5504" s="16" t="n">
        <v>10</v>
      </c>
      <c r="G5504" s="16" t="n">
        <v>52</v>
      </c>
      <c r="H5504" s="16" t="n">
        <v>7</v>
      </c>
    </row>
    <row r="5505" customFormat="false" ht="15" hidden="false" customHeight="false" outlineLevel="0" collapsed="false">
      <c r="A5505" s="0" t="n">
        <v>3698</v>
      </c>
      <c r="B5505" s="15" t="n">
        <v>45444</v>
      </c>
      <c r="C5505" s="0" t="n">
        <v>1</v>
      </c>
      <c r="D5505" s="16" t="n">
        <v>988</v>
      </c>
      <c r="E5505" s="16" t="n">
        <v>15</v>
      </c>
      <c r="F5505" s="16" t="n">
        <v>10</v>
      </c>
      <c r="G5505" s="16" t="n">
        <v>64</v>
      </c>
      <c r="H5505" s="16" t="n">
        <v>8</v>
      </c>
    </row>
    <row r="5506" customFormat="false" ht="15" hidden="false" customHeight="false" outlineLevel="0" collapsed="false">
      <c r="A5506" s="0" t="n">
        <v>3698</v>
      </c>
      <c r="B5506" s="15" t="n">
        <v>45536</v>
      </c>
      <c r="C5506" s="0" t="n">
        <v>1</v>
      </c>
      <c r="D5506" s="16" t="n">
        <v>999</v>
      </c>
      <c r="E5506" s="16" t="n">
        <v>14</v>
      </c>
      <c r="F5506" s="16" t="n">
        <v>11</v>
      </c>
      <c r="G5506" s="16" t="n">
        <v>76</v>
      </c>
      <c r="H5506" s="16" t="n">
        <v>7</v>
      </c>
    </row>
    <row r="5507" customFormat="false" ht="15" hidden="false" customHeight="false" outlineLevel="0" collapsed="false">
      <c r="A5507" s="0" t="n">
        <v>3698</v>
      </c>
      <c r="B5507" s="15" t="n">
        <v>45627</v>
      </c>
      <c r="C5507" s="0" t="n">
        <v>1</v>
      </c>
      <c r="D5507" s="16" t="n">
        <v>1009</v>
      </c>
      <c r="E5507" s="16" t="n">
        <v>13</v>
      </c>
      <c r="F5507" s="16" t="n">
        <v>14</v>
      </c>
      <c r="G5507" s="16" t="n">
        <v>85</v>
      </c>
      <c r="H5507" s="16" t="n">
        <v>6</v>
      </c>
    </row>
    <row r="5508" customFormat="false" ht="15" hidden="false" customHeight="false" outlineLevel="0" collapsed="false">
      <c r="A5508" s="0" t="n">
        <v>3698</v>
      </c>
      <c r="B5508" s="15" t="n">
        <v>45717</v>
      </c>
      <c r="C5508" s="0" t="n">
        <v>1</v>
      </c>
      <c r="D5508" s="16" t="n">
        <v>1008</v>
      </c>
      <c r="E5508" s="16" t="n">
        <v>15</v>
      </c>
      <c r="F5508" s="16" t="n">
        <v>13</v>
      </c>
      <c r="G5508" s="16" t="n">
        <v>54</v>
      </c>
      <c r="H5508" s="16" t="n">
        <v>4</v>
      </c>
    </row>
    <row r="5509" customFormat="false" ht="15" hidden="false" customHeight="false" outlineLevel="0" collapsed="false">
      <c r="A5509" s="0" t="n">
        <v>3698</v>
      </c>
      <c r="B5509" s="15" t="n">
        <v>45809</v>
      </c>
      <c r="C5509" s="0" t="n">
        <v>1</v>
      </c>
      <c r="D5509" s="16" t="n">
        <v>1012</v>
      </c>
      <c r="E5509" s="16" t="n">
        <v>16</v>
      </c>
      <c r="F5509" s="16" t="n">
        <v>13</v>
      </c>
      <c r="G5509" s="16" t="n">
        <v>60</v>
      </c>
      <c r="H5509" s="16" t="n">
        <v>6</v>
      </c>
    </row>
    <row r="5510" customFormat="false" ht="15" hidden="false" customHeight="false" outlineLevel="0" collapsed="false">
      <c r="A5510" s="0" t="n">
        <v>3698</v>
      </c>
      <c r="B5510" s="15" t="n">
        <v>45901</v>
      </c>
      <c r="C5510" s="0" t="n">
        <v>1</v>
      </c>
      <c r="D5510" s="16" t="n">
        <v>1033</v>
      </c>
      <c r="E5510" s="16" t="n">
        <v>17</v>
      </c>
      <c r="F5510" s="16" t="n">
        <v>14</v>
      </c>
      <c r="G5510" s="16" t="n">
        <v>76</v>
      </c>
      <c r="H5510" s="16" t="n">
        <v>7</v>
      </c>
    </row>
    <row r="5511" customFormat="false" ht="15" hidden="false" customHeight="false" outlineLevel="0" collapsed="false">
      <c r="A5511" s="0" t="n">
        <v>3698</v>
      </c>
      <c r="B5511" s="15" t="n">
        <v>45992</v>
      </c>
      <c r="C5511" s="0" t="n">
        <v>1</v>
      </c>
      <c r="D5511" s="16" t="n">
        <v>1047</v>
      </c>
      <c r="E5511" s="16" t="n">
        <v>18</v>
      </c>
      <c r="F5511" s="16" t="n">
        <v>14</v>
      </c>
      <c r="G5511" s="16" t="n">
        <v>86</v>
      </c>
      <c r="H5511" s="16" t="n">
        <v>8</v>
      </c>
    </row>
    <row r="5512" customFormat="false" ht="15" hidden="false" customHeight="false" outlineLevel="0" collapsed="false">
      <c r="A5512" s="0" t="n">
        <v>3698</v>
      </c>
      <c r="B5512" s="15" t="n">
        <v>46082</v>
      </c>
      <c r="C5512" s="0" t="n">
        <v>1</v>
      </c>
      <c r="D5512" s="16" t="n">
        <v>1056</v>
      </c>
      <c r="E5512" s="16" t="n">
        <v>21</v>
      </c>
      <c r="F5512" s="16" t="n">
        <v>15</v>
      </c>
      <c r="G5512" s="16" t="n">
        <v>40</v>
      </c>
      <c r="H5512" s="16" t="n">
        <v>6</v>
      </c>
    </row>
    <row r="5513" customFormat="false" ht="15" hidden="false" customHeight="false" outlineLevel="0" collapsed="false">
      <c r="A5513" s="0" t="n">
        <v>3698</v>
      </c>
      <c r="B5513" s="15" t="n">
        <v>46174</v>
      </c>
      <c r="C5513" s="0" t="n">
        <v>1</v>
      </c>
      <c r="D5513" s="16" t="n">
        <v>1062</v>
      </c>
      <c r="E5513" s="16" t="n">
        <v>28</v>
      </c>
      <c r="F5513" s="16" t="n">
        <v>16</v>
      </c>
      <c r="G5513" s="16" t="n">
        <v>58</v>
      </c>
      <c r="H5513" s="16" t="n">
        <v>13</v>
      </c>
    </row>
    <row r="5514" customFormat="false" ht="15" hidden="false" customHeight="false" outlineLevel="0" collapsed="false">
      <c r="A5514" s="0" t="n">
        <v>3699</v>
      </c>
      <c r="B5514" s="15" t="n">
        <v>45078</v>
      </c>
      <c r="C5514" s="0" t="n">
        <v>1</v>
      </c>
      <c r="D5514" s="16" t="n">
        <v>1278</v>
      </c>
      <c r="E5514" s="16" t="n">
        <v>4</v>
      </c>
      <c r="F5514" s="16" t="n">
        <v>17</v>
      </c>
      <c r="G5514" s="16" t="n">
        <v>63</v>
      </c>
      <c r="H5514" s="16" t="n">
        <v>2</v>
      </c>
    </row>
    <row r="5515" customFormat="false" ht="15" hidden="false" customHeight="false" outlineLevel="0" collapsed="false">
      <c r="A5515" s="0" t="n">
        <v>3699</v>
      </c>
      <c r="B5515" s="15" t="n">
        <v>45170</v>
      </c>
      <c r="C5515" s="0" t="n">
        <v>1</v>
      </c>
      <c r="D5515" s="16" t="n">
        <v>1279</v>
      </c>
      <c r="E5515" s="16" t="n">
        <v>4</v>
      </c>
      <c r="F5515" s="16" t="n">
        <v>18</v>
      </c>
      <c r="G5515" s="16" t="n">
        <v>77</v>
      </c>
      <c r="H5515" s="16" t="n">
        <v>2</v>
      </c>
    </row>
    <row r="5516" customFormat="false" ht="15" hidden="false" customHeight="false" outlineLevel="0" collapsed="false">
      <c r="A5516" s="0" t="n">
        <v>3699</v>
      </c>
      <c r="B5516" s="15" t="n">
        <v>45261</v>
      </c>
      <c r="C5516" s="0" t="n">
        <v>1</v>
      </c>
      <c r="D5516" s="16" t="n">
        <v>1285</v>
      </c>
      <c r="E5516" s="16" t="n">
        <v>5</v>
      </c>
      <c r="F5516" s="16" t="n">
        <v>19</v>
      </c>
      <c r="G5516" s="16" t="n">
        <v>84</v>
      </c>
      <c r="H5516" s="16" t="n">
        <v>3</v>
      </c>
    </row>
    <row r="5517" customFormat="false" ht="15" hidden="false" customHeight="false" outlineLevel="0" collapsed="false">
      <c r="A5517" s="0" t="n">
        <v>3699</v>
      </c>
      <c r="B5517" s="15" t="n">
        <v>45352</v>
      </c>
      <c r="C5517" s="0" t="n">
        <v>1</v>
      </c>
      <c r="D5517" s="16" t="n">
        <v>1299</v>
      </c>
      <c r="E5517" s="16" t="n">
        <v>6</v>
      </c>
      <c r="F5517" s="16" t="n">
        <v>18</v>
      </c>
      <c r="G5517" s="16" t="n">
        <v>46</v>
      </c>
      <c r="H5517" s="16" t="n">
        <v>2</v>
      </c>
    </row>
    <row r="5518" customFormat="false" ht="15" hidden="false" customHeight="false" outlineLevel="0" collapsed="false">
      <c r="A5518" s="0" t="n">
        <v>3699</v>
      </c>
      <c r="B5518" s="15" t="n">
        <v>45444</v>
      </c>
      <c r="C5518" s="0" t="n">
        <v>1</v>
      </c>
      <c r="D5518" s="16" t="n">
        <v>1324</v>
      </c>
      <c r="E5518" s="16" t="n">
        <v>6</v>
      </c>
      <c r="F5518" s="16" t="n">
        <v>17</v>
      </c>
      <c r="G5518" s="16" t="n">
        <v>70</v>
      </c>
      <c r="H5518" s="16" t="n">
        <v>2</v>
      </c>
    </row>
    <row r="5519" customFormat="false" ht="15" hidden="false" customHeight="false" outlineLevel="0" collapsed="false">
      <c r="A5519" s="0" t="n">
        <v>3699</v>
      </c>
      <c r="B5519" s="15" t="n">
        <v>45536</v>
      </c>
      <c r="C5519" s="0" t="n">
        <v>1</v>
      </c>
      <c r="D5519" s="16" t="n">
        <v>1320</v>
      </c>
      <c r="E5519" s="16" t="n">
        <v>6</v>
      </c>
      <c r="F5519" s="16" t="n">
        <v>17</v>
      </c>
      <c r="G5519" s="16" t="n">
        <v>78</v>
      </c>
      <c r="H5519" s="16" t="n">
        <v>2</v>
      </c>
    </row>
    <row r="5520" customFormat="false" ht="15" hidden="false" customHeight="false" outlineLevel="0" collapsed="false">
      <c r="A5520" s="0" t="n">
        <v>3699</v>
      </c>
      <c r="B5520" s="15" t="n">
        <v>45627</v>
      </c>
      <c r="C5520" s="0" t="n">
        <v>1</v>
      </c>
      <c r="D5520" s="16" t="n">
        <v>1299</v>
      </c>
      <c r="E5520" s="16" t="n">
        <v>7</v>
      </c>
      <c r="F5520" s="16" t="n">
        <v>19</v>
      </c>
      <c r="G5520" s="16" t="n">
        <v>90</v>
      </c>
      <c r="H5520" s="16" t="n">
        <v>3</v>
      </c>
    </row>
    <row r="5521" customFormat="false" ht="15" hidden="false" customHeight="false" outlineLevel="0" collapsed="false">
      <c r="A5521" s="0" t="n">
        <v>3699</v>
      </c>
      <c r="B5521" s="15" t="n">
        <v>45717</v>
      </c>
      <c r="C5521" s="0" t="n">
        <v>1</v>
      </c>
      <c r="D5521" s="16" t="n">
        <v>1304</v>
      </c>
      <c r="E5521" s="16" t="n">
        <v>6</v>
      </c>
      <c r="F5521" s="16" t="n">
        <v>21</v>
      </c>
      <c r="G5521" s="16" t="n">
        <v>45</v>
      </c>
      <c r="H5521" s="16" t="n">
        <v>2</v>
      </c>
    </row>
    <row r="5522" customFormat="false" ht="15" hidden="false" customHeight="false" outlineLevel="0" collapsed="false">
      <c r="A5522" s="0" t="n">
        <v>3699</v>
      </c>
      <c r="B5522" s="15" t="n">
        <v>45809</v>
      </c>
      <c r="C5522" s="0" t="n">
        <v>1</v>
      </c>
      <c r="D5522" s="16" t="n">
        <v>1290</v>
      </c>
      <c r="E5522" s="16" t="n">
        <v>5</v>
      </c>
      <c r="F5522" s="16" t="n">
        <v>20</v>
      </c>
      <c r="G5522" s="16" t="n">
        <v>50</v>
      </c>
      <c r="H5522" s="16" t="n">
        <v>2</v>
      </c>
    </row>
    <row r="5523" customFormat="false" ht="15" hidden="false" customHeight="false" outlineLevel="0" collapsed="false">
      <c r="A5523" s="0" t="n">
        <v>3699</v>
      </c>
      <c r="B5523" s="15" t="n">
        <v>45901</v>
      </c>
      <c r="C5523" s="0" t="n">
        <v>1</v>
      </c>
      <c r="D5523" s="16" t="n">
        <v>1284</v>
      </c>
      <c r="E5523" s="16" t="n">
        <v>6</v>
      </c>
      <c r="F5523" s="16" t="n">
        <v>20</v>
      </c>
      <c r="G5523" s="16" t="n">
        <v>68</v>
      </c>
      <c r="H5523" s="16" t="n">
        <v>3</v>
      </c>
    </row>
    <row r="5524" customFormat="false" ht="15" hidden="false" customHeight="false" outlineLevel="0" collapsed="false">
      <c r="A5524" s="0" t="n">
        <v>3699</v>
      </c>
      <c r="B5524" s="15" t="n">
        <v>45992</v>
      </c>
      <c r="C5524" s="0" t="n">
        <v>1</v>
      </c>
      <c r="D5524" s="16" t="n">
        <v>1284</v>
      </c>
      <c r="E5524" s="16" t="n">
        <v>9</v>
      </c>
      <c r="F5524" s="16" t="n">
        <v>21</v>
      </c>
      <c r="G5524" s="16" t="n">
        <v>83</v>
      </c>
      <c r="H5524" s="16" t="n">
        <v>5</v>
      </c>
    </row>
    <row r="5525" customFormat="false" ht="15" hidden="false" customHeight="false" outlineLevel="0" collapsed="false">
      <c r="A5525" s="0" t="n">
        <v>3699</v>
      </c>
      <c r="B5525" s="15" t="n">
        <v>46082</v>
      </c>
      <c r="C5525" s="0" t="n">
        <v>1</v>
      </c>
      <c r="D5525" s="16" t="n">
        <v>1290</v>
      </c>
      <c r="E5525" s="16" t="n">
        <v>11</v>
      </c>
      <c r="F5525" s="16" t="n">
        <v>21</v>
      </c>
      <c r="G5525" s="16" t="n">
        <v>42</v>
      </c>
      <c r="H5525" s="16" t="n">
        <v>4</v>
      </c>
    </row>
    <row r="5526" customFormat="false" ht="15" hidden="false" customHeight="false" outlineLevel="0" collapsed="false">
      <c r="A5526" s="0" t="n">
        <v>3699</v>
      </c>
      <c r="B5526" s="15" t="n">
        <v>46174</v>
      </c>
      <c r="C5526" s="0" t="n">
        <v>1</v>
      </c>
      <c r="D5526" s="16" t="n">
        <v>1295</v>
      </c>
      <c r="E5526" s="16" t="n">
        <v>16</v>
      </c>
      <c r="F5526" s="16" t="n">
        <v>23</v>
      </c>
      <c r="G5526" s="16" t="n">
        <v>52</v>
      </c>
      <c r="H5526" s="16" t="n">
        <v>6</v>
      </c>
    </row>
    <row r="5527" customFormat="false" ht="15" hidden="false" customHeight="false" outlineLevel="0" collapsed="false">
      <c r="A5527" s="0" t="n">
        <v>3700</v>
      </c>
      <c r="B5527" s="15" t="n">
        <v>45078</v>
      </c>
      <c r="C5527" s="0" t="n">
        <v>1</v>
      </c>
      <c r="D5527" s="16" t="n">
        <v>1926</v>
      </c>
      <c r="E5527" s="16" t="n">
        <v>1</v>
      </c>
      <c r="F5527" s="16" t="n">
        <v>20</v>
      </c>
      <c r="G5527" s="16" t="n">
        <v>78</v>
      </c>
      <c r="H5527" s="16" t="n">
        <v>1</v>
      </c>
    </row>
    <row r="5528" customFormat="false" ht="15" hidden="false" customHeight="false" outlineLevel="0" collapsed="false">
      <c r="A5528" s="0" t="n">
        <v>3700</v>
      </c>
      <c r="B5528" s="15" t="n">
        <v>45170</v>
      </c>
      <c r="C5528" s="0" t="n">
        <v>1</v>
      </c>
      <c r="D5528" s="16" t="n">
        <v>1938</v>
      </c>
      <c r="E5528" s="16" t="n">
        <v>1</v>
      </c>
      <c r="F5528" s="16" t="n">
        <v>20</v>
      </c>
      <c r="G5528" s="16" t="n">
        <v>103</v>
      </c>
      <c r="H5528" s="16" t="n">
        <v>1</v>
      </c>
    </row>
    <row r="5529" customFormat="false" ht="15" hidden="false" customHeight="false" outlineLevel="0" collapsed="false">
      <c r="A5529" s="0" t="n">
        <v>3700</v>
      </c>
      <c r="B5529" s="15" t="n">
        <v>45261</v>
      </c>
      <c r="C5529" s="0" t="n">
        <v>1</v>
      </c>
      <c r="D5529" s="16" t="n">
        <v>1938</v>
      </c>
      <c r="E5529" s="16" t="n">
        <v>1</v>
      </c>
      <c r="F5529" s="16" t="n">
        <v>20</v>
      </c>
      <c r="G5529" s="16" t="n">
        <v>119</v>
      </c>
      <c r="H5529" s="16" t="n">
        <v>1</v>
      </c>
    </row>
    <row r="5530" customFormat="false" ht="15" hidden="false" customHeight="false" outlineLevel="0" collapsed="false">
      <c r="A5530" s="0" t="n">
        <v>3700</v>
      </c>
      <c r="B5530" s="15" t="n">
        <v>45352</v>
      </c>
      <c r="C5530" s="0" t="n">
        <v>1</v>
      </c>
      <c r="D5530" s="16" t="n">
        <v>1927</v>
      </c>
      <c r="E5530" s="16" t="n">
        <v>2</v>
      </c>
      <c r="F5530" s="16" t="n">
        <v>20</v>
      </c>
      <c r="G5530" s="16" t="n">
        <v>74</v>
      </c>
      <c r="H5530" s="16" t="n">
        <v>2</v>
      </c>
    </row>
    <row r="5531" customFormat="false" ht="15" hidden="false" customHeight="false" outlineLevel="0" collapsed="false">
      <c r="A5531" s="0" t="n">
        <v>3700</v>
      </c>
      <c r="B5531" s="15" t="n">
        <v>45444</v>
      </c>
      <c r="C5531" s="0" t="n">
        <v>1</v>
      </c>
      <c r="D5531" s="16" t="n">
        <v>1918</v>
      </c>
      <c r="E5531" s="16" t="n">
        <v>2</v>
      </c>
      <c r="F5531" s="16" t="n">
        <v>19</v>
      </c>
      <c r="G5531" s="16" t="n">
        <v>83</v>
      </c>
      <c r="H5531" s="16" t="n">
        <v>2</v>
      </c>
    </row>
    <row r="5532" customFormat="false" ht="15" hidden="false" customHeight="false" outlineLevel="0" collapsed="false">
      <c r="A5532" s="0" t="n">
        <v>3700</v>
      </c>
      <c r="B5532" s="15" t="n">
        <v>45536</v>
      </c>
      <c r="C5532" s="0" t="n">
        <v>1</v>
      </c>
      <c r="D5532" s="16" t="n">
        <v>1909</v>
      </c>
      <c r="E5532" s="16" t="n">
        <v>2</v>
      </c>
      <c r="F5532" s="16" t="n">
        <v>16</v>
      </c>
      <c r="G5532" s="16" t="n">
        <v>101</v>
      </c>
      <c r="H5532" s="16" t="n">
        <v>2</v>
      </c>
    </row>
    <row r="5533" customFormat="false" ht="15" hidden="false" customHeight="false" outlineLevel="0" collapsed="false">
      <c r="A5533" s="0" t="n">
        <v>3700</v>
      </c>
      <c r="B5533" s="15" t="n">
        <v>45627</v>
      </c>
      <c r="C5533" s="0" t="n">
        <v>1</v>
      </c>
      <c r="D5533" s="16" t="n">
        <v>1923</v>
      </c>
      <c r="E5533" s="16" t="n">
        <v>2</v>
      </c>
      <c r="F5533" s="16" t="n">
        <v>19</v>
      </c>
      <c r="G5533" s="16" t="n">
        <v>121</v>
      </c>
      <c r="H5533" s="16" t="n">
        <v>2</v>
      </c>
    </row>
    <row r="5534" customFormat="false" ht="15" hidden="false" customHeight="false" outlineLevel="0" collapsed="false">
      <c r="A5534" s="0" t="n">
        <v>3700</v>
      </c>
      <c r="B5534" s="15" t="n">
        <v>45717</v>
      </c>
      <c r="C5534" s="0" t="n">
        <v>1</v>
      </c>
      <c r="D5534" s="16" t="n">
        <v>1926</v>
      </c>
      <c r="E5534" s="16" t="n">
        <v>2</v>
      </c>
      <c r="F5534" s="16" t="n">
        <v>20</v>
      </c>
      <c r="G5534" s="16" t="n">
        <v>61</v>
      </c>
      <c r="H5534" s="16" t="n">
        <v>1</v>
      </c>
    </row>
    <row r="5535" customFormat="false" ht="15" hidden="false" customHeight="false" outlineLevel="0" collapsed="false">
      <c r="A5535" s="0" t="n">
        <v>3700</v>
      </c>
      <c r="B5535" s="15" t="n">
        <v>45809</v>
      </c>
      <c r="C5535" s="0" t="n">
        <v>1</v>
      </c>
      <c r="D5535" s="16" t="n">
        <v>1938</v>
      </c>
      <c r="E5535" s="16" t="n">
        <v>2</v>
      </c>
      <c r="F5535" s="16" t="n">
        <v>20</v>
      </c>
      <c r="G5535" s="16" t="n">
        <v>74</v>
      </c>
      <c r="H5535" s="16" t="n">
        <v>1</v>
      </c>
    </row>
    <row r="5536" customFormat="false" ht="15" hidden="false" customHeight="false" outlineLevel="0" collapsed="false">
      <c r="A5536" s="0" t="n">
        <v>3700</v>
      </c>
      <c r="B5536" s="15" t="n">
        <v>45901</v>
      </c>
      <c r="C5536" s="0" t="n">
        <v>1</v>
      </c>
      <c r="D5536" s="16" t="n">
        <v>1921</v>
      </c>
      <c r="E5536" s="16" t="n">
        <v>3</v>
      </c>
      <c r="F5536" s="16" t="n">
        <v>19</v>
      </c>
      <c r="G5536" s="16" t="n">
        <v>96</v>
      </c>
      <c r="H5536" s="16" t="n">
        <v>1</v>
      </c>
    </row>
    <row r="5537" customFormat="false" ht="15" hidden="false" customHeight="false" outlineLevel="0" collapsed="false">
      <c r="A5537" s="0" t="n">
        <v>3700</v>
      </c>
      <c r="B5537" s="15" t="n">
        <v>45992</v>
      </c>
      <c r="C5537" s="0" t="n">
        <v>1</v>
      </c>
      <c r="D5537" s="16" t="n">
        <v>1937</v>
      </c>
      <c r="E5537" s="16" t="n">
        <v>3</v>
      </c>
      <c r="F5537" s="16" t="n">
        <v>19</v>
      </c>
      <c r="G5537" s="16" t="n">
        <v>112</v>
      </c>
      <c r="H5537" s="16" t="n">
        <v>1</v>
      </c>
    </row>
    <row r="5538" customFormat="false" ht="15" hidden="false" customHeight="false" outlineLevel="0" collapsed="false">
      <c r="A5538" s="0" t="n">
        <v>3700</v>
      </c>
      <c r="B5538" s="15" t="n">
        <v>46082</v>
      </c>
      <c r="C5538" s="0" t="n">
        <v>1</v>
      </c>
      <c r="D5538" s="16" t="n">
        <v>1946</v>
      </c>
      <c r="E5538" s="16" t="n">
        <v>3</v>
      </c>
      <c r="F5538" s="16" t="n">
        <v>20</v>
      </c>
      <c r="G5538" s="16" t="n">
        <v>69</v>
      </c>
      <c r="H5538" s="16" t="n">
        <v>1</v>
      </c>
    </row>
    <row r="5539" customFormat="false" ht="15" hidden="false" customHeight="false" outlineLevel="0" collapsed="false">
      <c r="A5539" s="0" t="n">
        <v>3700</v>
      </c>
      <c r="B5539" s="15" t="n">
        <v>46174</v>
      </c>
      <c r="C5539" s="0" t="n">
        <v>1</v>
      </c>
      <c r="D5539" s="16" t="n">
        <v>1949</v>
      </c>
      <c r="E5539" s="16" t="n">
        <v>5</v>
      </c>
      <c r="F5539" s="16" t="n">
        <v>22</v>
      </c>
      <c r="G5539" s="16" t="n">
        <v>93</v>
      </c>
      <c r="H5539" s="16" t="n">
        <v>2</v>
      </c>
    </row>
    <row r="5540" customFormat="false" ht="15" hidden="false" customHeight="false" outlineLevel="0" collapsed="false">
      <c r="A5540" s="0" t="n">
        <v>3701</v>
      </c>
      <c r="B5540" s="15" t="n">
        <v>45078</v>
      </c>
      <c r="C5540" s="0" t="n">
        <v>1</v>
      </c>
      <c r="D5540" s="16" t="n">
        <v>1714</v>
      </c>
      <c r="E5540" s="16" t="n">
        <v>3</v>
      </c>
      <c r="F5540" s="16" t="n">
        <v>15</v>
      </c>
      <c r="G5540" s="16" t="n">
        <v>72</v>
      </c>
      <c r="H5540" s="16" t="n">
        <v>0</v>
      </c>
    </row>
    <row r="5541" customFormat="false" ht="15" hidden="false" customHeight="false" outlineLevel="0" collapsed="false">
      <c r="A5541" s="0" t="n">
        <v>3701</v>
      </c>
      <c r="B5541" s="15" t="n">
        <v>45170</v>
      </c>
      <c r="C5541" s="0" t="n">
        <v>1</v>
      </c>
      <c r="D5541" s="16" t="n">
        <v>1732</v>
      </c>
      <c r="E5541" s="16" t="n">
        <v>3</v>
      </c>
      <c r="F5541" s="16" t="n">
        <v>15</v>
      </c>
      <c r="G5541" s="16" t="n">
        <v>97</v>
      </c>
      <c r="H5541" s="16" t="n">
        <v>0</v>
      </c>
    </row>
    <row r="5542" customFormat="false" ht="15" hidden="false" customHeight="false" outlineLevel="0" collapsed="false">
      <c r="A5542" s="0" t="n">
        <v>3701</v>
      </c>
      <c r="B5542" s="15" t="n">
        <v>45261</v>
      </c>
      <c r="C5542" s="0" t="n">
        <v>1</v>
      </c>
      <c r="D5542" s="16" t="n">
        <v>1724</v>
      </c>
      <c r="E5542" s="16" t="n">
        <v>3</v>
      </c>
      <c r="F5542" s="16" t="n">
        <v>15</v>
      </c>
      <c r="G5542" s="16" t="n">
        <v>107</v>
      </c>
      <c r="H5542" s="16" t="n">
        <v>0</v>
      </c>
    </row>
    <row r="5543" customFormat="false" ht="15" hidden="false" customHeight="false" outlineLevel="0" collapsed="false">
      <c r="A5543" s="0" t="n">
        <v>3701</v>
      </c>
      <c r="B5543" s="15" t="n">
        <v>45352</v>
      </c>
      <c r="C5543" s="0" t="n">
        <v>1</v>
      </c>
      <c r="D5543" s="16" t="n">
        <v>1734</v>
      </c>
      <c r="E5543" s="16" t="n">
        <v>3</v>
      </c>
      <c r="F5543" s="16" t="n">
        <v>15</v>
      </c>
      <c r="G5543" s="16" t="n">
        <v>51</v>
      </c>
      <c r="H5543" s="16" t="n">
        <v>0</v>
      </c>
    </row>
    <row r="5544" customFormat="false" ht="15" hidden="false" customHeight="false" outlineLevel="0" collapsed="false">
      <c r="A5544" s="0" t="n">
        <v>3701</v>
      </c>
      <c r="B5544" s="15" t="n">
        <v>45444</v>
      </c>
      <c r="C5544" s="0" t="n">
        <v>1</v>
      </c>
      <c r="D5544" s="16" t="n">
        <v>1746</v>
      </c>
      <c r="E5544" s="16" t="n">
        <v>3</v>
      </c>
      <c r="F5544" s="16" t="n">
        <v>15</v>
      </c>
      <c r="G5544" s="16" t="n">
        <v>64</v>
      </c>
      <c r="H5544" s="16" t="n">
        <v>0</v>
      </c>
    </row>
    <row r="5545" customFormat="false" ht="15" hidden="false" customHeight="false" outlineLevel="0" collapsed="false">
      <c r="A5545" s="0" t="n">
        <v>3701</v>
      </c>
      <c r="B5545" s="15" t="n">
        <v>45536</v>
      </c>
      <c r="C5545" s="0" t="n">
        <v>1</v>
      </c>
      <c r="D5545" s="16" t="n">
        <v>1770</v>
      </c>
      <c r="E5545" s="16" t="n">
        <v>3</v>
      </c>
      <c r="F5545" s="16" t="n">
        <v>15</v>
      </c>
      <c r="G5545" s="16" t="n">
        <v>80</v>
      </c>
      <c r="H5545" s="16" t="n">
        <v>0</v>
      </c>
    </row>
    <row r="5546" customFormat="false" ht="15" hidden="false" customHeight="false" outlineLevel="0" collapsed="false">
      <c r="A5546" s="0" t="n">
        <v>3701</v>
      </c>
      <c r="B5546" s="15" t="n">
        <v>45627</v>
      </c>
      <c r="C5546" s="0" t="n">
        <v>1</v>
      </c>
      <c r="D5546" s="16" t="n">
        <v>1764</v>
      </c>
      <c r="E5546" s="16" t="n">
        <v>4</v>
      </c>
      <c r="F5546" s="16" t="n">
        <v>14</v>
      </c>
      <c r="G5546" s="16" t="n">
        <v>89</v>
      </c>
      <c r="H5546" s="16" t="n">
        <v>1</v>
      </c>
    </row>
    <row r="5547" customFormat="false" ht="15" hidden="false" customHeight="false" outlineLevel="0" collapsed="false">
      <c r="A5547" s="0" t="n">
        <v>3701</v>
      </c>
      <c r="B5547" s="15" t="n">
        <v>45717</v>
      </c>
      <c r="C5547" s="0" t="n">
        <v>1</v>
      </c>
      <c r="D5547" s="16" t="n">
        <v>1765</v>
      </c>
      <c r="E5547" s="16" t="n">
        <v>4</v>
      </c>
      <c r="F5547" s="16" t="n">
        <v>15</v>
      </c>
      <c r="G5547" s="16" t="n">
        <v>44</v>
      </c>
      <c r="H5547" s="16" t="n">
        <v>0</v>
      </c>
    </row>
    <row r="5548" customFormat="false" ht="15" hidden="false" customHeight="false" outlineLevel="0" collapsed="false">
      <c r="A5548" s="0" t="n">
        <v>3701</v>
      </c>
      <c r="B5548" s="15" t="n">
        <v>45809</v>
      </c>
      <c r="C5548" s="0" t="n">
        <v>1</v>
      </c>
      <c r="D5548" s="16" t="n">
        <v>1755</v>
      </c>
      <c r="E5548" s="16" t="n">
        <v>3</v>
      </c>
      <c r="F5548" s="16" t="n">
        <v>15</v>
      </c>
      <c r="G5548" s="16" t="n">
        <v>53</v>
      </c>
      <c r="H5548" s="16" t="n">
        <v>0</v>
      </c>
    </row>
    <row r="5549" customFormat="false" ht="15" hidden="false" customHeight="false" outlineLevel="0" collapsed="false">
      <c r="A5549" s="0" t="n">
        <v>3701</v>
      </c>
      <c r="B5549" s="15" t="n">
        <v>45901</v>
      </c>
      <c r="C5549" s="0" t="n">
        <v>1</v>
      </c>
      <c r="D5549" s="16" t="n">
        <v>1773</v>
      </c>
      <c r="E5549" s="16" t="n">
        <v>4</v>
      </c>
      <c r="F5549" s="16" t="n">
        <v>18</v>
      </c>
      <c r="G5549" s="16" t="n">
        <v>77</v>
      </c>
      <c r="H5549" s="16" t="n">
        <v>1</v>
      </c>
    </row>
    <row r="5550" customFormat="false" ht="15" hidden="false" customHeight="false" outlineLevel="0" collapsed="false">
      <c r="A5550" s="0" t="n">
        <v>3701</v>
      </c>
      <c r="B5550" s="15" t="n">
        <v>45992</v>
      </c>
      <c r="C5550" s="0" t="n">
        <v>1</v>
      </c>
      <c r="D5550" s="16" t="n">
        <v>1782</v>
      </c>
      <c r="E5550" s="16" t="n">
        <v>4</v>
      </c>
      <c r="F5550" s="16" t="n">
        <v>18</v>
      </c>
      <c r="G5550" s="16" t="n">
        <v>88</v>
      </c>
      <c r="H5550" s="16" t="n">
        <v>1</v>
      </c>
    </row>
    <row r="5551" customFormat="false" ht="15" hidden="false" customHeight="false" outlineLevel="0" collapsed="false">
      <c r="A5551" s="0" t="n">
        <v>3701</v>
      </c>
      <c r="B5551" s="15" t="n">
        <v>46082</v>
      </c>
      <c r="C5551" s="0" t="n">
        <v>1</v>
      </c>
      <c r="D5551" s="16" t="n">
        <v>1789</v>
      </c>
      <c r="E5551" s="16" t="n">
        <v>5</v>
      </c>
      <c r="F5551" s="16" t="n">
        <v>18</v>
      </c>
      <c r="G5551" s="16" t="n">
        <v>50</v>
      </c>
      <c r="H5551" s="16" t="n">
        <v>1</v>
      </c>
    </row>
    <row r="5552" customFormat="false" ht="15" hidden="false" customHeight="false" outlineLevel="0" collapsed="false">
      <c r="A5552" s="0" t="n">
        <v>3701</v>
      </c>
      <c r="B5552" s="15" t="n">
        <v>46174</v>
      </c>
      <c r="C5552" s="0" t="n">
        <v>1</v>
      </c>
      <c r="D5552" s="16" t="n">
        <v>1802</v>
      </c>
      <c r="E5552" s="16" t="n">
        <v>7</v>
      </c>
      <c r="F5552" s="16" t="n">
        <v>21</v>
      </c>
      <c r="G5552" s="16" t="n">
        <v>62</v>
      </c>
      <c r="H5552" s="16" t="n">
        <v>2</v>
      </c>
    </row>
    <row r="5553" customFormat="false" ht="15" hidden="false" customHeight="false" outlineLevel="0" collapsed="false">
      <c r="A5553" s="0" t="n">
        <v>3707</v>
      </c>
      <c r="B5553" s="15" t="n">
        <v>45078</v>
      </c>
      <c r="C5553" s="0" t="n">
        <v>1</v>
      </c>
      <c r="D5553" s="16" t="n">
        <v>2388</v>
      </c>
      <c r="E5553" s="16" t="n">
        <v>2</v>
      </c>
      <c r="F5553" s="16" t="n">
        <v>15</v>
      </c>
      <c r="G5553" s="16" t="n">
        <v>102</v>
      </c>
      <c r="H5553" s="16" t="n">
        <v>1</v>
      </c>
    </row>
    <row r="5554" customFormat="false" ht="15" hidden="false" customHeight="false" outlineLevel="0" collapsed="false">
      <c r="A5554" s="0" t="n">
        <v>3707</v>
      </c>
      <c r="B5554" s="15" t="n">
        <v>45170</v>
      </c>
      <c r="C5554" s="0" t="n">
        <v>1</v>
      </c>
      <c r="D5554" s="16" t="n">
        <v>2400</v>
      </c>
      <c r="E5554" s="16" t="n">
        <v>2</v>
      </c>
      <c r="F5554" s="16" t="n">
        <v>17</v>
      </c>
      <c r="G5554" s="16" t="n">
        <v>124</v>
      </c>
      <c r="H5554" s="16" t="n">
        <v>1</v>
      </c>
    </row>
    <row r="5555" customFormat="false" ht="15" hidden="false" customHeight="false" outlineLevel="0" collapsed="false">
      <c r="A5555" s="0" t="n">
        <v>3707</v>
      </c>
      <c r="B5555" s="15" t="n">
        <v>45261</v>
      </c>
      <c r="C5555" s="0" t="n">
        <v>1</v>
      </c>
      <c r="D5555" s="16" t="n">
        <v>2381</v>
      </c>
      <c r="E5555" s="16" t="n">
        <v>2</v>
      </c>
      <c r="F5555" s="16" t="n">
        <v>16</v>
      </c>
      <c r="G5555" s="16" t="n">
        <v>150</v>
      </c>
      <c r="H5555" s="16" t="n">
        <v>1</v>
      </c>
    </row>
    <row r="5556" customFormat="false" ht="15" hidden="false" customHeight="false" outlineLevel="0" collapsed="false">
      <c r="A5556" s="0" t="n">
        <v>3707</v>
      </c>
      <c r="B5556" s="15" t="n">
        <v>45352</v>
      </c>
      <c r="C5556" s="0" t="n">
        <v>1</v>
      </c>
      <c r="D5556" s="16" t="n">
        <v>2395</v>
      </c>
      <c r="E5556" s="16" t="n">
        <v>2</v>
      </c>
      <c r="F5556" s="16" t="n">
        <v>16</v>
      </c>
      <c r="G5556" s="16" t="n">
        <v>85</v>
      </c>
      <c r="H5556" s="16" t="n">
        <v>0</v>
      </c>
    </row>
    <row r="5557" customFormat="false" ht="15" hidden="false" customHeight="false" outlineLevel="0" collapsed="false">
      <c r="A5557" s="0" t="n">
        <v>3707</v>
      </c>
      <c r="B5557" s="15" t="n">
        <v>45444</v>
      </c>
      <c r="C5557" s="0" t="n">
        <v>1</v>
      </c>
      <c r="D5557" s="16" t="n">
        <v>2407</v>
      </c>
      <c r="E5557" s="16" t="n">
        <v>2</v>
      </c>
      <c r="F5557" s="16" t="n">
        <v>16</v>
      </c>
      <c r="G5557" s="16" t="n">
        <v>108</v>
      </c>
      <c r="H5557" s="16" t="n">
        <v>0</v>
      </c>
    </row>
    <row r="5558" customFormat="false" ht="15" hidden="false" customHeight="false" outlineLevel="0" collapsed="false">
      <c r="A5558" s="0" t="n">
        <v>3707</v>
      </c>
      <c r="B5558" s="15" t="n">
        <v>45536</v>
      </c>
      <c r="C5558" s="0" t="n">
        <v>1</v>
      </c>
      <c r="D5558" s="16" t="n">
        <v>2409</v>
      </c>
      <c r="E5558" s="16" t="n">
        <v>2</v>
      </c>
      <c r="F5558" s="16" t="n">
        <v>17</v>
      </c>
      <c r="G5558" s="16" t="n">
        <v>126</v>
      </c>
      <c r="H5558" s="16" t="n">
        <v>0</v>
      </c>
    </row>
    <row r="5559" customFormat="false" ht="15" hidden="false" customHeight="false" outlineLevel="0" collapsed="false">
      <c r="A5559" s="0" t="n">
        <v>3707</v>
      </c>
      <c r="B5559" s="15" t="n">
        <v>45627</v>
      </c>
      <c r="C5559" s="0" t="n">
        <v>1</v>
      </c>
      <c r="D5559" s="16" t="n">
        <v>2411</v>
      </c>
      <c r="E5559" s="16" t="n">
        <v>2</v>
      </c>
      <c r="F5559" s="16" t="n">
        <v>17</v>
      </c>
      <c r="G5559" s="16" t="n">
        <v>150</v>
      </c>
      <c r="H5559" s="16" t="n">
        <v>0</v>
      </c>
    </row>
    <row r="5560" customFormat="false" ht="15" hidden="false" customHeight="false" outlineLevel="0" collapsed="false">
      <c r="A5560" s="0" t="n">
        <v>3707</v>
      </c>
      <c r="B5560" s="15" t="n">
        <v>45717</v>
      </c>
      <c r="C5560" s="0" t="n">
        <v>1</v>
      </c>
      <c r="D5560" s="16" t="n">
        <v>2439</v>
      </c>
      <c r="E5560" s="16" t="n">
        <v>2</v>
      </c>
      <c r="F5560" s="16" t="n">
        <v>16</v>
      </c>
      <c r="G5560" s="16" t="n">
        <v>84</v>
      </c>
      <c r="H5560" s="16" t="n">
        <v>0</v>
      </c>
    </row>
    <row r="5561" customFormat="false" ht="15" hidden="false" customHeight="false" outlineLevel="0" collapsed="false">
      <c r="A5561" s="0" t="n">
        <v>3707</v>
      </c>
      <c r="B5561" s="15" t="n">
        <v>45809</v>
      </c>
      <c r="C5561" s="0" t="n">
        <v>1</v>
      </c>
      <c r="D5561" s="16" t="n">
        <v>2442</v>
      </c>
      <c r="E5561" s="16" t="n">
        <v>2</v>
      </c>
      <c r="F5561" s="16" t="n">
        <v>16</v>
      </c>
      <c r="G5561" s="16" t="n">
        <v>98</v>
      </c>
      <c r="H5561" s="16" t="n">
        <v>0</v>
      </c>
    </row>
    <row r="5562" customFormat="false" ht="15" hidden="false" customHeight="false" outlineLevel="0" collapsed="false">
      <c r="A5562" s="0" t="n">
        <v>3707</v>
      </c>
      <c r="B5562" s="15" t="n">
        <v>45901</v>
      </c>
      <c r="C5562" s="0" t="n">
        <v>1</v>
      </c>
      <c r="D5562" s="16" t="n">
        <v>2444</v>
      </c>
      <c r="E5562" s="16" t="n">
        <v>1</v>
      </c>
      <c r="F5562" s="16" t="n">
        <v>19</v>
      </c>
      <c r="G5562" s="16" t="n">
        <v>112</v>
      </c>
      <c r="H5562" s="16" t="n">
        <v>0</v>
      </c>
    </row>
    <row r="5563" customFormat="false" ht="15" hidden="false" customHeight="false" outlineLevel="0" collapsed="false">
      <c r="A5563" s="0" t="n">
        <v>3707</v>
      </c>
      <c r="B5563" s="15" t="n">
        <v>45992</v>
      </c>
      <c r="C5563" s="0" t="n">
        <v>1</v>
      </c>
      <c r="D5563" s="16" t="n">
        <v>2455</v>
      </c>
      <c r="E5563" s="16" t="n">
        <v>1</v>
      </c>
      <c r="F5563" s="16" t="n">
        <v>21</v>
      </c>
      <c r="G5563" s="16" t="n">
        <v>131</v>
      </c>
      <c r="H5563" s="16" t="n">
        <v>0</v>
      </c>
    </row>
    <row r="5564" customFormat="false" ht="15" hidden="false" customHeight="false" outlineLevel="0" collapsed="false">
      <c r="A5564" s="0" t="n">
        <v>3707</v>
      </c>
      <c r="B5564" s="15" t="n">
        <v>46082</v>
      </c>
      <c r="C5564" s="0" t="n">
        <v>1</v>
      </c>
      <c r="D5564" s="16" t="n">
        <v>2466</v>
      </c>
      <c r="E5564" s="16" t="n">
        <v>2</v>
      </c>
      <c r="F5564" s="16" t="n">
        <v>23</v>
      </c>
      <c r="G5564" s="16" t="n">
        <v>61</v>
      </c>
      <c r="H5564" s="16" t="n">
        <v>0</v>
      </c>
    </row>
    <row r="5565" customFormat="false" ht="15" hidden="false" customHeight="false" outlineLevel="0" collapsed="false">
      <c r="A5565" s="0" t="n">
        <v>3707</v>
      </c>
      <c r="B5565" s="15" t="n">
        <v>46174</v>
      </c>
      <c r="C5565" s="0" t="n">
        <v>1</v>
      </c>
      <c r="D5565" s="16" t="n">
        <v>2466</v>
      </c>
      <c r="E5565" s="16" t="n">
        <v>3</v>
      </c>
      <c r="F5565" s="16" t="n">
        <v>24</v>
      </c>
      <c r="G5565" s="16" t="n">
        <v>72</v>
      </c>
      <c r="H5565" s="16" t="n">
        <v>1</v>
      </c>
    </row>
    <row r="5566" customFormat="false" ht="15" hidden="false" customHeight="false" outlineLevel="0" collapsed="false">
      <c r="A5566" s="0" t="n">
        <v>3711</v>
      </c>
      <c r="B5566" s="15" t="n">
        <v>45078</v>
      </c>
      <c r="C5566" s="0" t="n">
        <v>1</v>
      </c>
      <c r="D5566" s="16" t="n">
        <v>814</v>
      </c>
      <c r="E5566" s="16" t="n">
        <v>5</v>
      </c>
      <c r="F5566" s="16" t="n">
        <v>16</v>
      </c>
      <c r="G5566" s="16" t="n">
        <v>36</v>
      </c>
      <c r="H5566" s="16" t="n">
        <v>2</v>
      </c>
    </row>
    <row r="5567" customFormat="false" ht="15" hidden="false" customHeight="false" outlineLevel="0" collapsed="false">
      <c r="A5567" s="0" t="n">
        <v>3711</v>
      </c>
      <c r="B5567" s="15" t="n">
        <v>45170</v>
      </c>
      <c r="C5567" s="0" t="n">
        <v>1</v>
      </c>
      <c r="D5567" s="16" t="n">
        <v>827</v>
      </c>
      <c r="E5567" s="16" t="n">
        <v>5</v>
      </c>
      <c r="F5567" s="16" t="n">
        <v>16</v>
      </c>
      <c r="G5567" s="16" t="n">
        <v>46</v>
      </c>
      <c r="H5567" s="16" t="n">
        <v>2</v>
      </c>
    </row>
    <row r="5568" customFormat="false" ht="15" hidden="false" customHeight="false" outlineLevel="0" collapsed="false">
      <c r="A5568" s="0" t="n">
        <v>3711</v>
      </c>
      <c r="B5568" s="15" t="n">
        <v>45261</v>
      </c>
      <c r="C5568" s="0" t="n">
        <v>1</v>
      </c>
      <c r="D5568" s="16" t="n">
        <v>818</v>
      </c>
      <c r="E5568" s="16" t="n">
        <v>5</v>
      </c>
      <c r="F5568" s="16" t="n">
        <v>18</v>
      </c>
      <c r="G5568" s="16" t="n">
        <v>49</v>
      </c>
      <c r="H5568" s="16" t="n">
        <v>2</v>
      </c>
    </row>
    <row r="5569" customFormat="false" ht="15" hidden="false" customHeight="false" outlineLevel="0" collapsed="false">
      <c r="A5569" s="0" t="n">
        <v>3711</v>
      </c>
      <c r="B5569" s="15" t="n">
        <v>45352</v>
      </c>
      <c r="C5569" s="0" t="n">
        <v>1</v>
      </c>
      <c r="D5569" s="16" t="n">
        <v>810</v>
      </c>
      <c r="E5569" s="16" t="n">
        <v>5</v>
      </c>
      <c r="F5569" s="16" t="n">
        <v>17</v>
      </c>
      <c r="G5569" s="16" t="n">
        <v>38</v>
      </c>
      <c r="H5569" s="16" t="n">
        <v>1</v>
      </c>
    </row>
    <row r="5570" customFormat="false" ht="15" hidden="false" customHeight="false" outlineLevel="0" collapsed="false">
      <c r="A5570" s="0" t="n">
        <v>3711</v>
      </c>
      <c r="B5570" s="15" t="n">
        <v>45444</v>
      </c>
      <c r="C5570" s="0" t="n">
        <v>1</v>
      </c>
      <c r="D5570" s="16" t="n">
        <v>806</v>
      </c>
      <c r="E5570" s="16" t="n">
        <v>5</v>
      </c>
      <c r="F5570" s="16" t="n">
        <v>18</v>
      </c>
      <c r="G5570" s="16" t="n">
        <v>45</v>
      </c>
      <c r="H5570" s="16" t="n">
        <v>1</v>
      </c>
    </row>
    <row r="5571" customFormat="false" ht="15" hidden="false" customHeight="false" outlineLevel="0" collapsed="false">
      <c r="A5571" s="0" t="n">
        <v>3711</v>
      </c>
      <c r="B5571" s="15" t="n">
        <v>45536</v>
      </c>
      <c r="C5571" s="0" t="n">
        <v>1</v>
      </c>
      <c r="D5571" s="16" t="n">
        <v>811</v>
      </c>
      <c r="E5571" s="16" t="n">
        <v>5</v>
      </c>
      <c r="F5571" s="16" t="n">
        <v>18</v>
      </c>
      <c r="G5571" s="16" t="n">
        <v>53</v>
      </c>
      <c r="H5571" s="16" t="n">
        <v>1</v>
      </c>
    </row>
    <row r="5572" customFormat="false" ht="15" hidden="false" customHeight="false" outlineLevel="0" collapsed="false">
      <c r="A5572" s="0" t="n">
        <v>3711</v>
      </c>
      <c r="B5572" s="15" t="n">
        <v>45627</v>
      </c>
      <c r="C5572" s="0" t="n">
        <v>1</v>
      </c>
      <c r="D5572" s="16" t="n">
        <v>805</v>
      </c>
      <c r="E5572" s="16" t="n">
        <v>6</v>
      </c>
      <c r="F5572" s="16" t="n">
        <v>17</v>
      </c>
      <c r="G5572" s="16" t="n">
        <v>61</v>
      </c>
      <c r="H5572" s="16" t="n">
        <v>2</v>
      </c>
    </row>
    <row r="5573" customFormat="false" ht="15" hidden="false" customHeight="false" outlineLevel="0" collapsed="false">
      <c r="A5573" s="0" t="n">
        <v>3711</v>
      </c>
      <c r="B5573" s="15" t="n">
        <v>45717</v>
      </c>
      <c r="C5573" s="0" t="n">
        <v>1</v>
      </c>
      <c r="D5573" s="16" t="n">
        <v>820</v>
      </c>
      <c r="E5573" s="16" t="n">
        <v>6</v>
      </c>
      <c r="F5573" s="16" t="n">
        <v>18</v>
      </c>
      <c r="G5573" s="16" t="n">
        <v>27</v>
      </c>
      <c r="H5573" s="16" t="n">
        <v>1</v>
      </c>
    </row>
    <row r="5574" customFormat="false" ht="15" hidden="false" customHeight="false" outlineLevel="0" collapsed="false">
      <c r="A5574" s="0" t="n">
        <v>3711</v>
      </c>
      <c r="B5574" s="15" t="n">
        <v>45809</v>
      </c>
      <c r="C5574" s="0" t="n">
        <v>1</v>
      </c>
      <c r="D5574" s="16" t="n">
        <v>820</v>
      </c>
      <c r="E5574" s="16" t="n">
        <v>7</v>
      </c>
      <c r="F5574" s="16" t="n">
        <v>18</v>
      </c>
      <c r="G5574" s="16" t="n">
        <v>31</v>
      </c>
      <c r="H5574" s="16" t="n">
        <v>1</v>
      </c>
    </row>
    <row r="5575" customFormat="false" ht="15" hidden="false" customHeight="false" outlineLevel="0" collapsed="false">
      <c r="A5575" s="0" t="n">
        <v>3711</v>
      </c>
      <c r="B5575" s="15" t="n">
        <v>45901</v>
      </c>
      <c r="C5575" s="0" t="n">
        <v>1</v>
      </c>
      <c r="D5575" s="16" t="n">
        <v>822</v>
      </c>
      <c r="E5575" s="16" t="n">
        <v>8</v>
      </c>
      <c r="F5575" s="16" t="n">
        <v>19</v>
      </c>
      <c r="G5575" s="16" t="n">
        <v>37</v>
      </c>
      <c r="H5575" s="16" t="n">
        <v>2</v>
      </c>
    </row>
    <row r="5576" customFormat="false" ht="15" hidden="false" customHeight="false" outlineLevel="0" collapsed="false">
      <c r="A5576" s="0" t="n">
        <v>3711</v>
      </c>
      <c r="B5576" s="15" t="n">
        <v>45992</v>
      </c>
      <c r="C5576" s="0" t="n">
        <v>1</v>
      </c>
      <c r="D5576" s="16" t="n">
        <v>826</v>
      </c>
      <c r="E5576" s="16" t="n">
        <v>9</v>
      </c>
      <c r="F5576" s="16" t="n">
        <v>18</v>
      </c>
      <c r="G5576" s="16" t="n">
        <v>46</v>
      </c>
      <c r="H5576" s="16" t="n">
        <v>3</v>
      </c>
    </row>
    <row r="5577" customFormat="false" ht="15" hidden="false" customHeight="false" outlineLevel="0" collapsed="false">
      <c r="A5577" s="0" t="n">
        <v>3711</v>
      </c>
      <c r="B5577" s="15" t="n">
        <v>46082</v>
      </c>
      <c r="C5577" s="0" t="n">
        <v>1</v>
      </c>
      <c r="D5577" s="16" t="n">
        <v>810</v>
      </c>
      <c r="E5577" s="16" t="n">
        <v>9</v>
      </c>
      <c r="F5577" s="16" t="n">
        <v>17</v>
      </c>
      <c r="G5577" s="16" t="n">
        <v>22</v>
      </c>
      <c r="H5577" s="16" t="n">
        <v>1</v>
      </c>
    </row>
    <row r="5578" customFormat="false" ht="15" hidden="false" customHeight="false" outlineLevel="0" collapsed="false">
      <c r="A5578" s="0" t="n">
        <v>3711</v>
      </c>
      <c r="B5578" s="15" t="n">
        <v>46174</v>
      </c>
      <c r="C5578" s="0" t="n">
        <v>1</v>
      </c>
      <c r="D5578" s="16" t="n">
        <v>827</v>
      </c>
      <c r="E5578" s="16" t="n">
        <v>9</v>
      </c>
      <c r="F5578" s="16" t="n">
        <v>17</v>
      </c>
      <c r="G5578" s="16" t="n">
        <v>28</v>
      </c>
      <c r="H5578" s="16" t="n">
        <v>1</v>
      </c>
    </row>
    <row r="5579" customFormat="false" ht="15" hidden="false" customHeight="false" outlineLevel="0" collapsed="false">
      <c r="A5579" s="0" t="n">
        <v>3712</v>
      </c>
      <c r="B5579" s="15" t="n">
        <v>45078</v>
      </c>
      <c r="C5579" s="0" t="n">
        <v>1</v>
      </c>
      <c r="D5579" s="16" t="n">
        <v>480</v>
      </c>
      <c r="E5579" s="16" t="n">
        <v>0</v>
      </c>
      <c r="F5579" s="16" t="n">
        <v>11</v>
      </c>
      <c r="G5579" s="16" t="n">
        <v>19</v>
      </c>
      <c r="H5579" s="16" t="n">
        <v>0</v>
      </c>
    </row>
    <row r="5580" customFormat="false" ht="15" hidden="false" customHeight="false" outlineLevel="0" collapsed="false">
      <c r="A5580" s="0" t="n">
        <v>3712</v>
      </c>
      <c r="B5580" s="15" t="n">
        <v>45170</v>
      </c>
      <c r="C5580" s="0" t="n">
        <v>1</v>
      </c>
      <c r="D5580" s="16" t="n">
        <v>485</v>
      </c>
      <c r="E5580" s="16" t="n">
        <v>0</v>
      </c>
      <c r="F5580" s="16" t="n">
        <v>11</v>
      </c>
      <c r="G5580" s="16" t="n">
        <v>23</v>
      </c>
      <c r="H5580" s="16" t="n">
        <v>0</v>
      </c>
    </row>
    <row r="5581" customFormat="false" ht="15" hidden="false" customHeight="false" outlineLevel="0" collapsed="false">
      <c r="A5581" s="0" t="n">
        <v>3712</v>
      </c>
      <c r="B5581" s="15" t="n">
        <v>45261</v>
      </c>
      <c r="C5581" s="0" t="n">
        <v>1</v>
      </c>
      <c r="D5581" s="16" t="n">
        <v>484</v>
      </c>
      <c r="E5581" s="16" t="n">
        <v>0</v>
      </c>
      <c r="F5581" s="16" t="n">
        <v>12</v>
      </c>
      <c r="G5581" s="16" t="n">
        <v>28</v>
      </c>
      <c r="H5581" s="16" t="n">
        <v>0</v>
      </c>
    </row>
    <row r="5582" customFormat="false" ht="15" hidden="false" customHeight="false" outlineLevel="0" collapsed="false">
      <c r="A5582" s="0" t="n">
        <v>3712</v>
      </c>
      <c r="B5582" s="15" t="n">
        <v>45352</v>
      </c>
      <c r="C5582" s="0" t="n">
        <v>1</v>
      </c>
      <c r="D5582" s="16" t="n">
        <v>494</v>
      </c>
      <c r="E5582" s="16" t="n">
        <v>0</v>
      </c>
      <c r="F5582" s="16" t="n">
        <v>11</v>
      </c>
      <c r="G5582" s="16" t="n">
        <v>13</v>
      </c>
      <c r="H5582" s="16" t="n">
        <v>0</v>
      </c>
    </row>
    <row r="5583" customFormat="false" ht="15" hidden="false" customHeight="false" outlineLevel="0" collapsed="false">
      <c r="A5583" s="0" t="n">
        <v>3712</v>
      </c>
      <c r="B5583" s="15" t="n">
        <v>45444</v>
      </c>
      <c r="C5583" s="0" t="n">
        <v>1</v>
      </c>
      <c r="D5583" s="16" t="n">
        <v>491</v>
      </c>
      <c r="E5583" s="16" t="n">
        <v>0</v>
      </c>
      <c r="F5583" s="16" t="n">
        <v>10</v>
      </c>
      <c r="G5583" s="16" t="n">
        <v>17</v>
      </c>
      <c r="H5583" s="16" t="n">
        <v>0</v>
      </c>
    </row>
    <row r="5584" customFormat="false" ht="15" hidden="false" customHeight="false" outlineLevel="0" collapsed="false">
      <c r="A5584" s="0" t="n">
        <v>3712</v>
      </c>
      <c r="B5584" s="15" t="n">
        <v>45536</v>
      </c>
      <c r="C5584" s="0" t="n">
        <v>1</v>
      </c>
      <c r="D5584" s="16" t="n">
        <v>504</v>
      </c>
      <c r="E5584" s="16" t="n">
        <v>0</v>
      </c>
      <c r="F5584" s="16" t="n">
        <v>10</v>
      </c>
      <c r="G5584" s="16" t="n">
        <v>24</v>
      </c>
      <c r="H5584" s="16" t="n">
        <v>0</v>
      </c>
    </row>
    <row r="5585" customFormat="false" ht="15" hidden="false" customHeight="false" outlineLevel="0" collapsed="false">
      <c r="A5585" s="0" t="n">
        <v>3712</v>
      </c>
      <c r="B5585" s="15" t="n">
        <v>45627</v>
      </c>
      <c r="C5585" s="0" t="n">
        <v>1</v>
      </c>
      <c r="D5585" s="16" t="n">
        <v>502</v>
      </c>
      <c r="E5585" s="16" t="n">
        <v>0</v>
      </c>
      <c r="F5585" s="16" t="n">
        <v>8</v>
      </c>
      <c r="G5585" s="16" t="n">
        <v>24</v>
      </c>
      <c r="H5585" s="16" t="n">
        <v>0</v>
      </c>
    </row>
    <row r="5586" customFormat="false" ht="15" hidden="false" customHeight="false" outlineLevel="0" collapsed="false">
      <c r="A5586" s="0" t="n">
        <v>3712</v>
      </c>
      <c r="B5586" s="15" t="n">
        <v>45717</v>
      </c>
      <c r="C5586" s="0" t="n">
        <v>1</v>
      </c>
      <c r="D5586" s="16" t="n">
        <v>502</v>
      </c>
      <c r="E5586" s="16" t="n">
        <v>0</v>
      </c>
      <c r="F5586" s="16" t="n">
        <v>8</v>
      </c>
      <c r="G5586" s="16" t="n">
        <v>10</v>
      </c>
      <c r="H5586" s="16" t="n">
        <v>0</v>
      </c>
    </row>
    <row r="5587" customFormat="false" ht="15" hidden="false" customHeight="false" outlineLevel="0" collapsed="false">
      <c r="A5587" s="0" t="n">
        <v>3712</v>
      </c>
      <c r="B5587" s="15" t="n">
        <v>45809</v>
      </c>
      <c r="C5587" s="0" t="n">
        <v>1</v>
      </c>
      <c r="D5587" s="16" t="n">
        <v>500</v>
      </c>
      <c r="E5587" s="16" t="n">
        <v>1</v>
      </c>
      <c r="F5587" s="16" t="n">
        <v>7</v>
      </c>
      <c r="G5587" s="16" t="n">
        <v>13</v>
      </c>
      <c r="H5587" s="16" t="n">
        <v>0</v>
      </c>
    </row>
    <row r="5588" customFormat="false" ht="15" hidden="false" customHeight="false" outlineLevel="0" collapsed="false">
      <c r="A5588" s="0" t="n">
        <v>3712</v>
      </c>
      <c r="B5588" s="15" t="n">
        <v>45901</v>
      </c>
      <c r="C5588" s="0" t="n">
        <v>1</v>
      </c>
      <c r="D5588" s="16" t="n">
        <v>508</v>
      </c>
      <c r="E5588" s="16" t="n">
        <v>1</v>
      </c>
      <c r="F5588" s="16" t="n">
        <v>8</v>
      </c>
      <c r="G5588" s="16" t="n">
        <v>14</v>
      </c>
      <c r="H5588" s="16" t="n">
        <v>0</v>
      </c>
    </row>
    <row r="5589" customFormat="false" ht="15" hidden="false" customHeight="false" outlineLevel="0" collapsed="false">
      <c r="A5589" s="0" t="n">
        <v>3712</v>
      </c>
      <c r="B5589" s="15" t="n">
        <v>45992</v>
      </c>
      <c r="C5589" s="0" t="n">
        <v>1</v>
      </c>
      <c r="D5589" s="16" t="n">
        <v>512</v>
      </c>
      <c r="E5589" s="16" t="n">
        <v>1</v>
      </c>
      <c r="F5589" s="16" t="n">
        <v>9</v>
      </c>
      <c r="G5589" s="16" t="n">
        <v>19</v>
      </c>
      <c r="H5589" s="16" t="n">
        <v>0</v>
      </c>
    </row>
    <row r="5590" customFormat="false" ht="15" hidden="false" customHeight="false" outlineLevel="0" collapsed="false">
      <c r="A5590" s="0" t="n">
        <v>3712</v>
      </c>
      <c r="B5590" s="15" t="n">
        <v>46082</v>
      </c>
      <c r="C5590" s="0" t="n">
        <v>1</v>
      </c>
      <c r="D5590" s="16" t="n">
        <v>520</v>
      </c>
      <c r="E5590" s="16" t="n">
        <v>1</v>
      </c>
      <c r="F5590" s="16" t="n">
        <v>10</v>
      </c>
      <c r="G5590" s="16" t="n">
        <v>16</v>
      </c>
      <c r="H5590" s="16" t="n">
        <v>0</v>
      </c>
    </row>
    <row r="5591" customFormat="false" ht="15" hidden="false" customHeight="false" outlineLevel="0" collapsed="false">
      <c r="A5591" s="0" t="n">
        <v>3712</v>
      </c>
      <c r="B5591" s="15" t="n">
        <v>46174</v>
      </c>
      <c r="C5591" s="0" t="n">
        <v>1</v>
      </c>
      <c r="D5591" s="16" t="n">
        <v>517</v>
      </c>
      <c r="E5591" s="16" t="n">
        <v>1</v>
      </c>
      <c r="F5591" s="16" t="n">
        <v>10</v>
      </c>
      <c r="G5591" s="16" t="n">
        <v>22</v>
      </c>
      <c r="H5591" s="16" t="n">
        <v>0</v>
      </c>
    </row>
    <row r="5592" customFormat="false" ht="15" hidden="false" customHeight="false" outlineLevel="0" collapsed="false">
      <c r="A5592" s="0" t="n">
        <v>3713</v>
      </c>
      <c r="B5592" s="15" t="n">
        <v>45078</v>
      </c>
      <c r="C5592" s="0" t="n">
        <v>1</v>
      </c>
      <c r="D5592" s="16" t="n">
        <v>1389</v>
      </c>
      <c r="E5592" s="16" t="n">
        <v>1</v>
      </c>
      <c r="F5592" s="16" t="n">
        <v>45</v>
      </c>
      <c r="G5592" s="16" t="n">
        <v>62</v>
      </c>
      <c r="H5592" s="16" t="n">
        <v>1</v>
      </c>
    </row>
    <row r="5593" customFormat="false" ht="15" hidden="false" customHeight="false" outlineLevel="0" collapsed="false">
      <c r="A5593" s="0" t="n">
        <v>3713</v>
      </c>
      <c r="B5593" s="15" t="n">
        <v>45170</v>
      </c>
      <c r="C5593" s="0" t="n">
        <v>1</v>
      </c>
      <c r="D5593" s="16" t="n">
        <v>1393</v>
      </c>
      <c r="E5593" s="16" t="n">
        <v>2</v>
      </c>
      <c r="F5593" s="16" t="n">
        <v>45</v>
      </c>
      <c r="G5593" s="16" t="n">
        <v>75</v>
      </c>
      <c r="H5593" s="16" t="n">
        <v>2</v>
      </c>
    </row>
    <row r="5594" customFormat="false" ht="15" hidden="false" customHeight="false" outlineLevel="0" collapsed="false">
      <c r="A5594" s="0" t="n">
        <v>3713</v>
      </c>
      <c r="B5594" s="15" t="n">
        <v>45261</v>
      </c>
      <c r="C5594" s="0" t="n">
        <v>1</v>
      </c>
      <c r="D5594" s="16" t="n">
        <v>1388</v>
      </c>
      <c r="E5594" s="16" t="n">
        <v>2</v>
      </c>
      <c r="F5594" s="16" t="n">
        <v>45</v>
      </c>
      <c r="G5594" s="16" t="n">
        <v>90</v>
      </c>
      <c r="H5594" s="16" t="n">
        <v>2</v>
      </c>
    </row>
    <row r="5595" customFormat="false" ht="15" hidden="false" customHeight="false" outlineLevel="0" collapsed="false">
      <c r="A5595" s="0" t="n">
        <v>3713</v>
      </c>
      <c r="B5595" s="15" t="n">
        <v>45352</v>
      </c>
      <c r="C5595" s="0" t="n">
        <v>1</v>
      </c>
      <c r="D5595" s="16" t="n">
        <v>1396</v>
      </c>
      <c r="E5595" s="16" t="n">
        <v>2</v>
      </c>
      <c r="F5595" s="16" t="n">
        <v>44</v>
      </c>
      <c r="G5595" s="16" t="n">
        <v>41</v>
      </c>
      <c r="H5595" s="16" t="n">
        <v>1</v>
      </c>
    </row>
    <row r="5596" customFormat="false" ht="15" hidden="false" customHeight="false" outlineLevel="0" collapsed="false">
      <c r="A5596" s="0" t="n">
        <v>3713</v>
      </c>
      <c r="B5596" s="15" t="n">
        <v>45444</v>
      </c>
      <c r="C5596" s="0" t="n">
        <v>1</v>
      </c>
      <c r="D5596" s="16" t="n">
        <v>1401</v>
      </c>
      <c r="E5596" s="16" t="n">
        <v>2</v>
      </c>
      <c r="F5596" s="16" t="n">
        <v>47</v>
      </c>
      <c r="G5596" s="16" t="n">
        <v>52</v>
      </c>
      <c r="H5596" s="16" t="n">
        <v>1</v>
      </c>
    </row>
    <row r="5597" customFormat="false" ht="15" hidden="false" customHeight="false" outlineLevel="0" collapsed="false">
      <c r="A5597" s="0" t="n">
        <v>3713</v>
      </c>
      <c r="B5597" s="15" t="n">
        <v>45536</v>
      </c>
      <c r="C5597" s="0" t="n">
        <v>1</v>
      </c>
      <c r="D5597" s="16" t="n">
        <v>1416</v>
      </c>
      <c r="E5597" s="16" t="n">
        <v>2</v>
      </c>
      <c r="F5597" s="16" t="n">
        <v>46</v>
      </c>
      <c r="G5597" s="16" t="n">
        <v>63</v>
      </c>
      <c r="H5597" s="16" t="n">
        <v>1</v>
      </c>
    </row>
    <row r="5598" customFormat="false" ht="15" hidden="false" customHeight="false" outlineLevel="0" collapsed="false">
      <c r="A5598" s="0" t="n">
        <v>3713</v>
      </c>
      <c r="B5598" s="15" t="n">
        <v>45627</v>
      </c>
      <c r="C5598" s="0" t="n">
        <v>1</v>
      </c>
      <c r="D5598" s="16" t="n">
        <v>1418</v>
      </c>
      <c r="E5598" s="16" t="n">
        <v>4</v>
      </c>
      <c r="F5598" s="16" t="n">
        <v>46</v>
      </c>
      <c r="G5598" s="16" t="n">
        <v>76</v>
      </c>
      <c r="H5598" s="16" t="n">
        <v>2</v>
      </c>
    </row>
    <row r="5599" customFormat="false" ht="15" hidden="false" customHeight="false" outlineLevel="0" collapsed="false">
      <c r="A5599" s="0" t="n">
        <v>3713</v>
      </c>
      <c r="B5599" s="15" t="n">
        <v>45717</v>
      </c>
      <c r="C5599" s="0" t="n">
        <v>1</v>
      </c>
      <c r="D5599" s="16" t="n">
        <v>1401</v>
      </c>
      <c r="E5599" s="16" t="n">
        <v>5</v>
      </c>
      <c r="F5599" s="16" t="n">
        <v>48</v>
      </c>
      <c r="G5599" s="16" t="n">
        <v>40</v>
      </c>
      <c r="H5599" s="16" t="n">
        <v>2</v>
      </c>
    </row>
    <row r="5600" customFormat="false" ht="15" hidden="false" customHeight="false" outlineLevel="0" collapsed="false">
      <c r="A5600" s="0" t="n">
        <v>3713</v>
      </c>
      <c r="B5600" s="15" t="n">
        <v>45809</v>
      </c>
      <c r="C5600" s="0" t="n">
        <v>1</v>
      </c>
      <c r="D5600" s="16" t="n">
        <v>1407</v>
      </c>
      <c r="E5600" s="16" t="n">
        <v>5</v>
      </c>
      <c r="F5600" s="16" t="n">
        <v>47</v>
      </c>
      <c r="G5600" s="16" t="n">
        <v>48</v>
      </c>
      <c r="H5600" s="16" t="n">
        <v>2</v>
      </c>
    </row>
    <row r="5601" customFormat="false" ht="15" hidden="false" customHeight="false" outlineLevel="0" collapsed="false">
      <c r="A5601" s="0" t="n">
        <v>3713</v>
      </c>
      <c r="B5601" s="15" t="n">
        <v>45901</v>
      </c>
      <c r="C5601" s="0" t="n">
        <v>1</v>
      </c>
      <c r="D5601" s="16" t="n">
        <v>1395</v>
      </c>
      <c r="E5601" s="16" t="n">
        <v>6</v>
      </c>
      <c r="F5601" s="16" t="n">
        <v>47</v>
      </c>
      <c r="G5601" s="16" t="n">
        <v>58</v>
      </c>
      <c r="H5601" s="16" t="n">
        <v>3</v>
      </c>
    </row>
    <row r="5602" customFormat="false" ht="15" hidden="false" customHeight="false" outlineLevel="0" collapsed="false">
      <c r="A5602" s="0" t="n">
        <v>3713</v>
      </c>
      <c r="B5602" s="15" t="n">
        <v>45992</v>
      </c>
      <c r="C5602" s="0" t="n">
        <v>1</v>
      </c>
      <c r="D5602" s="16" t="n">
        <v>1398</v>
      </c>
      <c r="E5602" s="16" t="n">
        <v>6</v>
      </c>
      <c r="F5602" s="16" t="n">
        <v>46</v>
      </c>
      <c r="G5602" s="16" t="n">
        <v>68</v>
      </c>
      <c r="H5602" s="16" t="n">
        <v>3</v>
      </c>
    </row>
    <row r="5603" customFormat="false" ht="15" hidden="false" customHeight="false" outlineLevel="0" collapsed="false">
      <c r="A5603" s="0" t="n">
        <v>3713</v>
      </c>
      <c r="B5603" s="15" t="n">
        <v>46082</v>
      </c>
      <c r="C5603" s="0" t="n">
        <v>1</v>
      </c>
      <c r="D5603" s="16" t="n">
        <v>1428</v>
      </c>
      <c r="E5603" s="16" t="n">
        <v>7</v>
      </c>
      <c r="F5603" s="16" t="n">
        <v>49</v>
      </c>
      <c r="G5603" s="16" t="n">
        <v>29</v>
      </c>
      <c r="H5603" s="16" t="n">
        <v>1</v>
      </c>
    </row>
    <row r="5604" customFormat="false" ht="15" hidden="false" customHeight="false" outlineLevel="0" collapsed="false">
      <c r="A5604" s="0" t="n">
        <v>3713</v>
      </c>
      <c r="B5604" s="15" t="n">
        <v>46174</v>
      </c>
      <c r="C5604" s="0" t="n">
        <v>1</v>
      </c>
      <c r="D5604" s="16" t="n">
        <v>1424</v>
      </c>
      <c r="E5604" s="16" t="n">
        <v>13</v>
      </c>
      <c r="F5604" s="16" t="n">
        <v>50</v>
      </c>
      <c r="G5604" s="16" t="n">
        <v>47</v>
      </c>
      <c r="H5604" s="16" t="n">
        <v>5</v>
      </c>
    </row>
    <row r="5605" customFormat="false" ht="15" hidden="false" customHeight="false" outlineLevel="0" collapsed="false">
      <c r="A5605" s="0" t="n">
        <v>3714</v>
      </c>
      <c r="B5605" s="15" t="n">
        <v>45078</v>
      </c>
      <c r="C5605" s="0" t="n">
        <v>1</v>
      </c>
      <c r="D5605" s="16" t="n">
        <v>4806</v>
      </c>
      <c r="E5605" s="16" t="n">
        <v>7</v>
      </c>
      <c r="F5605" s="16" t="n">
        <v>114</v>
      </c>
      <c r="G5605" s="16" t="n">
        <v>251</v>
      </c>
      <c r="H5605" s="16" t="n">
        <v>4</v>
      </c>
    </row>
    <row r="5606" customFormat="false" ht="15" hidden="false" customHeight="false" outlineLevel="0" collapsed="false">
      <c r="A5606" s="0" t="n">
        <v>3714</v>
      </c>
      <c r="B5606" s="15" t="n">
        <v>45170</v>
      </c>
      <c r="C5606" s="0" t="n">
        <v>1</v>
      </c>
      <c r="D5606" s="16" t="n">
        <v>4834</v>
      </c>
      <c r="E5606" s="16" t="n">
        <v>8</v>
      </c>
      <c r="F5606" s="16" t="n">
        <v>117</v>
      </c>
      <c r="G5606" s="16" t="n">
        <v>307</v>
      </c>
      <c r="H5606" s="16" t="n">
        <v>5</v>
      </c>
    </row>
    <row r="5607" customFormat="false" ht="15" hidden="false" customHeight="false" outlineLevel="0" collapsed="false">
      <c r="A5607" s="0" t="n">
        <v>3714</v>
      </c>
      <c r="B5607" s="15" t="n">
        <v>45261</v>
      </c>
      <c r="C5607" s="0" t="n">
        <v>1</v>
      </c>
      <c r="D5607" s="16" t="n">
        <v>4829</v>
      </c>
      <c r="E5607" s="16" t="n">
        <v>9</v>
      </c>
      <c r="F5607" s="16" t="n">
        <v>115</v>
      </c>
      <c r="G5607" s="16" t="n">
        <v>356</v>
      </c>
      <c r="H5607" s="16" t="n">
        <v>5</v>
      </c>
    </row>
    <row r="5608" customFormat="false" ht="15" hidden="false" customHeight="false" outlineLevel="0" collapsed="false">
      <c r="A5608" s="0" t="n">
        <v>3714</v>
      </c>
      <c r="B5608" s="15" t="n">
        <v>45352</v>
      </c>
      <c r="C5608" s="0" t="n">
        <v>1</v>
      </c>
      <c r="D5608" s="16" t="n">
        <v>4916</v>
      </c>
      <c r="E5608" s="16" t="n">
        <v>10</v>
      </c>
      <c r="F5608" s="16" t="n">
        <v>121</v>
      </c>
      <c r="G5608" s="16" t="n">
        <v>219</v>
      </c>
      <c r="H5608" s="16" t="n">
        <v>2</v>
      </c>
    </row>
    <row r="5609" customFormat="false" ht="15" hidden="false" customHeight="false" outlineLevel="0" collapsed="false">
      <c r="A5609" s="0" t="n">
        <v>3714</v>
      </c>
      <c r="B5609" s="15" t="n">
        <v>45444</v>
      </c>
      <c r="C5609" s="0" t="n">
        <v>1</v>
      </c>
      <c r="D5609" s="16" t="n">
        <v>4983</v>
      </c>
      <c r="E5609" s="16" t="n">
        <v>11</v>
      </c>
      <c r="F5609" s="16" t="n">
        <v>120</v>
      </c>
      <c r="G5609" s="16" t="n">
        <v>267</v>
      </c>
      <c r="H5609" s="16" t="n">
        <v>3</v>
      </c>
    </row>
    <row r="5610" customFormat="false" ht="15" hidden="false" customHeight="false" outlineLevel="0" collapsed="false">
      <c r="A5610" s="0" t="n">
        <v>3714</v>
      </c>
      <c r="B5610" s="15" t="n">
        <v>45536</v>
      </c>
      <c r="C5610" s="0" t="n">
        <v>1</v>
      </c>
      <c r="D5610" s="16" t="n">
        <v>4971</v>
      </c>
      <c r="E5610" s="16" t="n">
        <v>11</v>
      </c>
      <c r="F5610" s="16" t="n">
        <v>118</v>
      </c>
      <c r="G5610" s="16" t="n">
        <v>308</v>
      </c>
      <c r="H5610" s="16" t="n">
        <v>4</v>
      </c>
    </row>
    <row r="5611" customFormat="false" ht="15" hidden="false" customHeight="false" outlineLevel="0" collapsed="false">
      <c r="A5611" s="0" t="n">
        <v>3714</v>
      </c>
      <c r="B5611" s="15" t="n">
        <v>45627</v>
      </c>
      <c r="C5611" s="0" t="n">
        <v>1</v>
      </c>
      <c r="D5611" s="16" t="n">
        <v>4972</v>
      </c>
      <c r="E5611" s="16" t="n">
        <v>12</v>
      </c>
      <c r="F5611" s="16" t="n">
        <v>118</v>
      </c>
      <c r="G5611" s="16" t="n">
        <v>347</v>
      </c>
      <c r="H5611" s="16" t="n">
        <v>5</v>
      </c>
    </row>
    <row r="5612" customFormat="false" ht="15" hidden="false" customHeight="false" outlineLevel="0" collapsed="false">
      <c r="A5612" s="0" t="n">
        <v>3714</v>
      </c>
      <c r="B5612" s="15" t="n">
        <v>45717</v>
      </c>
      <c r="C5612" s="0" t="n">
        <v>1</v>
      </c>
      <c r="D5612" s="16" t="n">
        <v>5038</v>
      </c>
      <c r="E5612" s="16" t="n">
        <v>12</v>
      </c>
      <c r="F5612" s="16" t="n">
        <v>111</v>
      </c>
      <c r="G5612" s="16" t="n">
        <v>173</v>
      </c>
      <c r="H5612" s="16" t="n">
        <v>4</v>
      </c>
    </row>
    <row r="5613" customFormat="false" ht="15" hidden="false" customHeight="false" outlineLevel="0" collapsed="false">
      <c r="A5613" s="0" t="n">
        <v>3714</v>
      </c>
      <c r="B5613" s="15" t="n">
        <v>45809</v>
      </c>
      <c r="C5613" s="0" t="n">
        <v>1</v>
      </c>
      <c r="D5613" s="16" t="n">
        <v>5060</v>
      </c>
      <c r="E5613" s="16" t="n">
        <v>13</v>
      </c>
      <c r="F5613" s="16" t="n">
        <v>114</v>
      </c>
      <c r="G5613" s="16" t="n">
        <v>225</v>
      </c>
      <c r="H5613" s="16" t="n">
        <v>5</v>
      </c>
    </row>
    <row r="5614" customFormat="false" ht="15" hidden="false" customHeight="false" outlineLevel="0" collapsed="false">
      <c r="A5614" s="0" t="n">
        <v>3714</v>
      </c>
      <c r="B5614" s="15" t="n">
        <v>45901</v>
      </c>
      <c r="C5614" s="0" t="n">
        <v>1</v>
      </c>
      <c r="D5614" s="16" t="n">
        <v>5040</v>
      </c>
      <c r="E5614" s="16" t="n">
        <v>13</v>
      </c>
      <c r="F5614" s="16" t="n">
        <v>112</v>
      </c>
      <c r="G5614" s="16" t="n">
        <v>269</v>
      </c>
      <c r="H5614" s="16" t="n">
        <v>5</v>
      </c>
    </row>
    <row r="5615" customFormat="false" ht="15" hidden="false" customHeight="false" outlineLevel="0" collapsed="false">
      <c r="A5615" s="0" t="n">
        <v>3714</v>
      </c>
      <c r="B5615" s="15" t="n">
        <v>45992</v>
      </c>
      <c r="C5615" s="0" t="n">
        <v>1</v>
      </c>
      <c r="D5615" s="16" t="n">
        <v>5063</v>
      </c>
      <c r="E5615" s="16" t="n">
        <v>14</v>
      </c>
      <c r="F5615" s="16" t="n">
        <v>113</v>
      </c>
      <c r="G5615" s="16" t="n">
        <v>306</v>
      </c>
      <c r="H5615" s="16" t="n">
        <v>6</v>
      </c>
    </row>
    <row r="5616" customFormat="false" ht="15" hidden="false" customHeight="false" outlineLevel="0" collapsed="false">
      <c r="A5616" s="0" t="n">
        <v>3714</v>
      </c>
      <c r="B5616" s="15" t="n">
        <v>46082</v>
      </c>
      <c r="C5616" s="0" t="n">
        <v>1</v>
      </c>
      <c r="D5616" s="16" t="n">
        <v>5128</v>
      </c>
      <c r="E5616" s="16" t="n">
        <v>16</v>
      </c>
      <c r="F5616" s="16" t="n">
        <v>121</v>
      </c>
      <c r="G5616" s="16" t="n">
        <v>176</v>
      </c>
      <c r="H5616" s="16" t="n">
        <v>4</v>
      </c>
    </row>
    <row r="5617" customFormat="false" ht="15" hidden="false" customHeight="false" outlineLevel="0" collapsed="false">
      <c r="A5617" s="0" t="n">
        <v>3714</v>
      </c>
      <c r="B5617" s="15" t="n">
        <v>46174</v>
      </c>
      <c r="C5617" s="0" t="n">
        <v>1</v>
      </c>
      <c r="D5617" s="16" t="n">
        <v>5151</v>
      </c>
      <c r="E5617" s="16" t="n">
        <v>24</v>
      </c>
      <c r="F5617" s="16" t="n">
        <v>131</v>
      </c>
      <c r="G5617" s="16" t="n">
        <v>249</v>
      </c>
      <c r="H5617" s="16" t="n">
        <v>10</v>
      </c>
    </row>
    <row r="5618" customFormat="false" ht="15" hidden="false" customHeight="false" outlineLevel="0" collapsed="false">
      <c r="A5618" s="0" t="n">
        <v>3715</v>
      </c>
      <c r="B5618" s="15" t="n">
        <v>45078</v>
      </c>
      <c r="C5618" s="0" t="n">
        <v>1</v>
      </c>
      <c r="D5618" s="16" t="n">
        <v>700</v>
      </c>
      <c r="E5618" s="16" t="n">
        <v>2</v>
      </c>
      <c r="F5618" s="16" t="n">
        <v>19</v>
      </c>
      <c r="G5618" s="16" t="n">
        <v>35</v>
      </c>
      <c r="H5618" s="16" t="n">
        <v>0</v>
      </c>
    </row>
    <row r="5619" customFormat="false" ht="15" hidden="false" customHeight="false" outlineLevel="0" collapsed="false">
      <c r="A5619" s="0" t="n">
        <v>3715</v>
      </c>
      <c r="B5619" s="15" t="n">
        <v>45170</v>
      </c>
      <c r="C5619" s="0" t="n">
        <v>1</v>
      </c>
      <c r="D5619" s="16" t="n">
        <v>698</v>
      </c>
      <c r="E5619" s="16" t="n">
        <v>3</v>
      </c>
      <c r="F5619" s="16" t="n">
        <v>18</v>
      </c>
      <c r="G5619" s="16" t="n">
        <v>42</v>
      </c>
      <c r="H5619" s="16" t="n">
        <v>1</v>
      </c>
    </row>
    <row r="5620" customFormat="false" ht="15" hidden="false" customHeight="false" outlineLevel="0" collapsed="false">
      <c r="A5620" s="0" t="n">
        <v>3715</v>
      </c>
      <c r="B5620" s="15" t="n">
        <v>45261</v>
      </c>
      <c r="C5620" s="0" t="n">
        <v>1</v>
      </c>
      <c r="D5620" s="16" t="n">
        <v>690</v>
      </c>
      <c r="E5620" s="16" t="n">
        <v>3</v>
      </c>
      <c r="F5620" s="16" t="n">
        <v>18</v>
      </c>
      <c r="G5620" s="16" t="n">
        <v>47</v>
      </c>
      <c r="H5620" s="16" t="n">
        <v>1</v>
      </c>
    </row>
    <row r="5621" customFormat="false" ht="15" hidden="false" customHeight="false" outlineLevel="0" collapsed="false">
      <c r="A5621" s="0" t="n">
        <v>3715</v>
      </c>
      <c r="B5621" s="15" t="n">
        <v>45352</v>
      </c>
      <c r="C5621" s="0" t="n">
        <v>1</v>
      </c>
      <c r="D5621" s="16" t="n">
        <v>678</v>
      </c>
      <c r="E5621" s="16" t="n">
        <v>3</v>
      </c>
      <c r="F5621" s="16" t="n">
        <v>17</v>
      </c>
      <c r="G5621" s="16" t="n">
        <v>21</v>
      </c>
      <c r="H5621" s="16" t="n">
        <v>1</v>
      </c>
    </row>
    <row r="5622" customFormat="false" ht="15" hidden="false" customHeight="false" outlineLevel="0" collapsed="false">
      <c r="A5622" s="0" t="n">
        <v>3715</v>
      </c>
      <c r="B5622" s="15" t="n">
        <v>45444</v>
      </c>
      <c r="C5622" s="0" t="n">
        <v>1</v>
      </c>
      <c r="D5622" s="16" t="n">
        <v>684</v>
      </c>
      <c r="E5622" s="16" t="n">
        <v>3</v>
      </c>
      <c r="F5622" s="16" t="n">
        <v>16</v>
      </c>
      <c r="G5622" s="16" t="n">
        <v>39</v>
      </c>
      <c r="H5622" s="16" t="n">
        <v>1</v>
      </c>
    </row>
    <row r="5623" customFormat="false" ht="15" hidden="false" customHeight="false" outlineLevel="0" collapsed="false">
      <c r="A5623" s="0" t="n">
        <v>3715</v>
      </c>
      <c r="B5623" s="15" t="n">
        <v>45536</v>
      </c>
      <c r="C5623" s="0" t="n">
        <v>1</v>
      </c>
      <c r="D5623" s="16" t="n">
        <v>668</v>
      </c>
      <c r="E5623" s="16" t="n">
        <v>3</v>
      </c>
      <c r="F5623" s="16" t="n">
        <v>15</v>
      </c>
      <c r="G5623" s="16" t="n">
        <v>33</v>
      </c>
      <c r="H5623" s="16" t="n">
        <v>1</v>
      </c>
    </row>
    <row r="5624" customFormat="false" ht="15" hidden="false" customHeight="false" outlineLevel="0" collapsed="false">
      <c r="A5624" s="0" t="n">
        <v>3715</v>
      </c>
      <c r="B5624" s="15" t="n">
        <v>45627</v>
      </c>
      <c r="C5624" s="0" t="n">
        <v>1</v>
      </c>
      <c r="D5624" s="16" t="n">
        <v>661</v>
      </c>
      <c r="E5624" s="16" t="n">
        <v>3</v>
      </c>
      <c r="F5624" s="16" t="n">
        <v>15</v>
      </c>
      <c r="G5624" s="16" t="n">
        <v>38</v>
      </c>
      <c r="H5624" s="16" t="n">
        <v>1</v>
      </c>
    </row>
    <row r="5625" customFormat="false" ht="15" hidden="false" customHeight="false" outlineLevel="0" collapsed="false">
      <c r="A5625" s="0" t="n">
        <v>3715</v>
      </c>
      <c r="B5625" s="15" t="n">
        <v>45717</v>
      </c>
      <c r="C5625" s="0" t="n">
        <v>1</v>
      </c>
      <c r="D5625" s="16" t="n">
        <v>655</v>
      </c>
      <c r="E5625" s="16" t="n">
        <v>3</v>
      </c>
      <c r="F5625" s="16" t="n">
        <v>14</v>
      </c>
      <c r="G5625" s="16" t="n">
        <v>23</v>
      </c>
      <c r="H5625" s="16" t="n">
        <v>0</v>
      </c>
    </row>
    <row r="5626" customFormat="false" ht="15" hidden="false" customHeight="false" outlineLevel="0" collapsed="false">
      <c r="A5626" s="0" t="n">
        <v>3715</v>
      </c>
      <c r="B5626" s="15" t="n">
        <v>45809</v>
      </c>
      <c r="C5626" s="0" t="n">
        <v>1</v>
      </c>
      <c r="D5626" s="16" t="n">
        <v>662</v>
      </c>
      <c r="E5626" s="16" t="n">
        <v>4</v>
      </c>
      <c r="F5626" s="16" t="n">
        <v>15</v>
      </c>
      <c r="G5626" s="16" t="n">
        <v>27</v>
      </c>
      <c r="H5626" s="16" t="n">
        <v>0</v>
      </c>
    </row>
    <row r="5627" customFormat="false" ht="15" hidden="false" customHeight="false" outlineLevel="0" collapsed="false">
      <c r="A5627" s="0" t="n">
        <v>3715</v>
      </c>
      <c r="B5627" s="15" t="n">
        <v>45901</v>
      </c>
      <c r="C5627" s="0" t="n">
        <v>1</v>
      </c>
      <c r="D5627" s="16" t="n">
        <v>655</v>
      </c>
      <c r="E5627" s="16" t="n">
        <v>5</v>
      </c>
      <c r="F5627" s="16" t="n">
        <v>14</v>
      </c>
      <c r="G5627" s="16" t="n">
        <v>31</v>
      </c>
      <c r="H5627" s="16" t="n">
        <v>0</v>
      </c>
    </row>
    <row r="5628" customFormat="false" ht="15" hidden="false" customHeight="false" outlineLevel="0" collapsed="false">
      <c r="A5628" s="0" t="n">
        <v>3715</v>
      </c>
      <c r="B5628" s="15" t="n">
        <v>45992</v>
      </c>
      <c r="C5628" s="0" t="n">
        <v>1</v>
      </c>
      <c r="D5628" s="16" t="n">
        <v>672</v>
      </c>
      <c r="E5628" s="16" t="n">
        <v>5</v>
      </c>
      <c r="F5628" s="16" t="n">
        <v>16</v>
      </c>
      <c r="G5628" s="16" t="n">
        <v>37</v>
      </c>
      <c r="H5628" s="16" t="n">
        <v>0</v>
      </c>
    </row>
    <row r="5629" customFormat="false" ht="15" hidden="false" customHeight="false" outlineLevel="0" collapsed="false">
      <c r="A5629" s="0" t="n">
        <v>3715</v>
      </c>
      <c r="B5629" s="15" t="n">
        <v>46082</v>
      </c>
      <c r="C5629" s="0" t="n">
        <v>1</v>
      </c>
      <c r="D5629" s="16" t="n">
        <v>681</v>
      </c>
      <c r="E5629" s="16" t="n">
        <v>5</v>
      </c>
      <c r="F5629" s="16" t="n">
        <v>16</v>
      </c>
      <c r="G5629" s="16" t="n">
        <v>17</v>
      </c>
      <c r="H5629" s="16" t="n">
        <v>0</v>
      </c>
    </row>
    <row r="5630" customFormat="false" ht="15" hidden="false" customHeight="false" outlineLevel="0" collapsed="false">
      <c r="A5630" s="0" t="n">
        <v>3715</v>
      </c>
      <c r="B5630" s="15" t="n">
        <v>46174</v>
      </c>
      <c r="C5630" s="0" t="n">
        <v>1</v>
      </c>
      <c r="D5630" s="16" t="n">
        <v>666</v>
      </c>
      <c r="E5630" s="16" t="n">
        <v>6</v>
      </c>
      <c r="F5630" s="16" t="n">
        <v>14</v>
      </c>
      <c r="G5630" s="16" t="n">
        <v>21</v>
      </c>
      <c r="H5630" s="16" t="n">
        <v>1</v>
      </c>
    </row>
    <row r="5631" customFormat="false" ht="15" hidden="false" customHeight="false" outlineLevel="0" collapsed="false">
      <c r="A5631" s="0" t="n">
        <v>3717</v>
      </c>
      <c r="B5631" s="15" t="n">
        <v>45078</v>
      </c>
      <c r="C5631" s="0" t="n">
        <v>1</v>
      </c>
      <c r="D5631" s="16" t="n">
        <v>4434</v>
      </c>
      <c r="E5631" s="16" t="n">
        <v>5</v>
      </c>
      <c r="F5631" s="16" t="n">
        <v>110</v>
      </c>
      <c r="G5631" s="16" t="n">
        <v>188</v>
      </c>
      <c r="H5631" s="16" t="n">
        <v>4</v>
      </c>
    </row>
    <row r="5632" customFormat="false" ht="15" hidden="false" customHeight="false" outlineLevel="0" collapsed="false">
      <c r="A5632" s="0" t="n">
        <v>3717</v>
      </c>
      <c r="B5632" s="15" t="n">
        <v>45170</v>
      </c>
      <c r="C5632" s="0" t="n">
        <v>1</v>
      </c>
      <c r="D5632" s="16" t="n">
        <v>4460</v>
      </c>
      <c r="E5632" s="16" t="n">
        <v>7</v>
      </c>
      <c r="F5632" s="16" t="n">
        <v>111</v>
      </c>
      <c r="G5632" s="16" t="n">
        <v>247</v>
      </c>
      <c r="H5632" s="16" t="n">
        <v>6</v>
      </c>
    </row>
    <row r="5633" customFormat="false" ht="15" hidden="false" customHeight="false" outlineLevel="0" collapsed="false">
      <c r="A5633" s="0" t="n">
        <v>3717</v>
      </c>
      <c r="B5633" s="15" t="n">
        <v>45261</v>
      </c>
      <c r="C5633" s="0" t="n">
        <v>1</v>
      </c>
      <c r="D5633" s="16" t="n">
        <v>4469</v>
      </c>
      <c r="E5633" s="16" t="n">
        <v>7</v>
      </c>
      <c r="F5633" s="16" t="n">
        <v>106</v>
      </c>
      <c r="G5633" s="16" t="n">
        <v>306</v>
      </c>
      <c r="H5633" s="16" t="n">
        <v>6</v>
      </c>
    </row>
    <row r="5634" customFormat="false" ht="15" hidden="false" customHeight="false" outlineLevel="0" collapsed="false">
      <c r="A5634" s="0" t="n">
        <v>3717</v>
      </c>
      <c r="B5634" s="15" t="n">
        <v>45352</v>
      </c>
      <c r="C5634" s="0" t="n">
        <v>1</v>
      </c>
      <c r="D5634" s="16" t="n">
        <v>4497</v>
      </c>
      <c r="E5634" s="16" t="n">
        <v>7</v>
      </c>
      <c r="F5634" s="16" t="n">
        <v>111</v>
      </c>
      <c r="G5634" s="16" t="n">
        <v>195</v>
      </c>
      <c r="H5634" s="16" t="n">
        <v>4</v>
      </c>
    </row>
    <row r="5635" customFormat="false" ht="15" hidden="false" customHeight="false" outlineLevel="0" collapsed="false">
      <c r="A5635" s="0" t="n">
        <v>3717</v>
      </c>
      <c r="B5635" s="15" t="n">
        <v>45444</v>
      </c>
      <c r="C5635" s="0" t="n">
        <v>1</v>
      </c>
      <c r="D5635" s="16" t="n">
        <v>4535</v>
      </c>
      <c r="E5635" s="16" t="n">
        <v>8</v>
      </c>
      <c r="F5635" s="16" t="n">
        <v>112</v>
      </c>
      <c r="G5635" s="16" t="n">
        <v>245</v>
      </c>
      <c r="H5635" s="16" t="n">
        <v>4</v>
      </c>
    </row>
    <row r="5636" customFormat="false" ht="15" hidden="false" customHeight="false" outlineLevel="0" collapsed="false">
      <c r="A5636" s="0" t="n">
        <v>3717</v>
      </c>
      <c r="B5636" s="15" t="n">
        <v>45536</v>
      </c>
      <c r="C5636" s="0" t="n">
        <v>1</v>
      </c>
      <c r="D5636" s="16" t="n">
        <v>4503</v>
      </c>
      <c r="E5636" s="16" t="n">
        <v>9</v>
      </c>
      <c r="F5636" s="16" t="n">
        <v>114</v>
      </c>
      <c r="G5636" s="16" t="n">
        <v>283</v>
      </c>
      <c r="H5636" s="16" t="n">
        <v>5</v>
      </c>
    </row>
    <row r="5637" customFormat="false" ht="15" hidden="false" customHeight="false" outlineLevel="0" collapsed="false">
      <c r="A5637" s="0" t="n">
        <v>3717</v>
      </c>
      <c r="B5637" s="15" t="n">
        <v>45627</v>
      </c>
      <c r="C5637" s="0" t="n">
        <v>1</v>
      </c>
      <c r="D5637" s="16" t="n">
        <v>4511</v>
      </c>
      <c r="E5637" s="16" t="n">
        <v>14</v>
      </c>
      <c r="F5637" s="16" t="n">
        <v>115</v>
      </c>
      <c r="G5637" s="16" t="n">
        <v>325</v>
      </c>
      <c r="H5637" s="16" t="n">
        <v>10</v>
      </c>
    </row>
    <row r="5638" customFormat="false" ht="15" hidden="false" customHeight="false" outlineLevel="0" collapsed="false">
      <c r="A5638" s="0" t="n">
        <v>3717</v>
      </c>
      <c r="B5638" s="15" t="n">
        <v>45717</v>
      </c>
      <c r="C5638" s="0" t="n">
        <v>1</v>
      </c>
      <c r="D5638" s="16" t="n">
        <v>4532</v>
      </c>
      <c r="E5638" s="16" t="n">
        <v>13</v>
      </c>
      <c r="F5638" s="16" t="n">
        <v>116</v>
      </c>
      <c r="G5638" s="16" t="n">
        <v>155</v>
      </c>
      <c r="H5638" s="16" t="n">
        <v>6</v>
      </c>
    </row>
    <row r="5639" customFormat="false" ht="15" hidden="false" customHeight="false" outlineLevel="0" collapsed="false">
      <c r="A5639" s="0" t="n">
        <v>3717</v>
      </c>
      <c r="B5639" s="15" t="n">
        <v>45809</v>
      </c>
      <c r="C5639" s="0" t="n">
        <v>1</v>
      </c>
      <c r="D5639" s="16" t="n">
        <v>4526</v>
      </c>
      <c r="E5639" s="16" t="n">
        <v>15</v>
      </c>
      <c r="F5639" s="16" t="n">
        <v>117</v>
      </c>
      <c r="G5639" s="16" t="n">
        <v>193</v>
      </c>
      <c r="H5639" s="16" t="n">
        <v>8</v>
      </c>
    </row>
    <row r="5640" customFormat="false" ht="15" hidden="false" customHeight="false" outlineLevel="0" collapsed="false">
      <c r="A5640" s="0" t="n">
        <v>3717</v>
      </c>
      <c r="B5640" s="15" t="n">
        <v>45901</v>
      </c>
      <c r="C5640" s="0" t="n">
        <v>1</v>
      </c>
      <c r="D5640" s="16" t="n">
        <v>4546</v>
      </c>
      <c r="E5640" s="16" t="n">
        <v>16</v>
      </c>
      <c r="F5640" s="16" t="n">
        <v>117</v>
      </c>
      <c r="G5640" s="16" t="n">
        <v>233</v>
      </c>
      <c r="H5640" s="16" t="n">
        <v>9</v>
      </c>
    </row>
    <row r="5641" customFormat="false" ht="15" hidden="false" customHeight="false" outlineLevel="0" collapsed="false">
      <c r="A5641" s="0" t="n">
        <v>3717</v>
      </c>
      <c r="B5641" s="15" t="n">
        <v>45992</v>
      </c>
      <c r="C5641" s="0" t="n">
        <v>1</v>
      </c>
      <c r="D5641" s="16" t="n">
        <v>4577</v>
      </c>
      <c r="E5641" s="16" t="n">
        <v>20</v>
      </c>
      <c r="F5641" s="16" t="n">
        <v>121</v>
      </c>
      <c r="G5641" s="16" t="n">
        <v>265</v>
      </c>
      <c r="H5641" s="16" t="n">
        <v>13</v>
      </c>
    </row>
    <row r="5642" customFormat="false" ht="15" hidden="false" customHeight="false" outlineLevel="0" collapsed="false">
      <c r="A5642" s="0" t="n">
        <v>3717</v>
      </c>
      <c r="B5642" s="15" t="n">
        <v>46082</v>
      </c>
      <c r="C5642" s="0" t="n">
        <v>1</v>
      </c>
      <c r="D5642" s="16" t="n">
        <v>4662</v>
      </c>
      <c r="E5642" s="16" t="n">
        <v>26</v>
      </c>
      <c r="F5642" s="16" t="n">
        <v>132</v>
      </c>
      <c r="G5642" s="16" t="n">
        <v>160</v>
      </c>
      <c r="H5642" s="16" t="n">
        <v>11</v>
      </c>
    </row>
    <row r="5643" customFormat="false" ht="15" hidden="false" customHeight="false" outlineLevel="0" collapsed="false">
      <c r="A5643" s="0" t="n">
        <v>3717</v>
      </c>
      <c r="B5643" s="15" t="n">
        <v>46174</v>
      </c>
      <c r="C5643" s="0" t="n">
        <v>1</v>
      </c>
      <c r="D5643" s="16" t="n">
        <v>4692</v>
      </c>
      <c r="E5643" s="16" t="n">
        <v>34</v>
      </c>
      <c r="F5643" s="16" t="n">
        <v>138</v>
      </c>
      <c r="G5643" s="16" t="n">
        <v>207</v>
      </c>
      <c r="H5643" s="16" t="n">
        <v>18</v>
      </c>
    </row>
    <row r="5644" customFormat="false" ht="15" hidden="false" customHeight="false" outlineLevel="0" collapsed="false">
      <c r="A5644" s="0" t="n">
        <v>3719</v>
      </c>
      <c r="B5644" s="15" t="n">
        <v>45078</v>
      </c>
      <c r="C5644" s="0" t="n">
        <v>1</v>
      </c>
      <c r="D5644" s="16" t="n">
        <v>876</v>
      </c>
      <c r="E5644" s="16" t="n">
        <v>2</v>
      </c>
      <c r="F5644" s="16" t="n">
        <v>18</v>
      </c>
      <c r="G5644" s="16" t="n">
        <v>61</v>
      </c>
      <c r="H5644" s="16" t="n">
        <v>0</v>
      </c>
    </row>
    <row r="5645" customFormat="false" ht="15" hidden="false" customHeight="false" outlineLevel="0" collapsed="false">
      <c r="A5645" s="0" t="n">
        <v>3719</v>
      </c>
      <c r="B5645" s="15" t="n">
        <v>45170</v>
      </c>
      <c r="C5645" s="0" t="n">
        <v>1</v>
      </c>
      <c r="D5645" s="16" t="n">
        <v>892</v>
      </c>
      <c r="E5645" s="16" t="n">
        <v>3</v>
      </c>
      <c r="F5645" s="16" t="n">
        <v>19</v>
      </c>
      <c r="G5645" s="16" t="n">
        <v>71</v>
      </c>
      <c r="H5645" s="16" t="n">
        <v>1</v>
      </c>
    </row>
    <row r="5646" customFormat="false" ht="15" hidden="false" customHeight="false" outlineLevel="0" collapsed="false">
      <c r="A5646" s="0" t="n">
        <v>3719</v>
      </c>
      <c r="B5646" s="15" t="n">
        <v>45261</v>
      </c>
      <c r="C5646" s="0" t="n">
        <v>1</v>
      </c>
      <c r="D5646" s="16" t="n">
        <v>895</v>
      </c>
      <c r="E5646" s="16" t="n">
        <v>3</v>
      </c>
      <c r="F5646" s="16" t="n">
        <v>19</v>
      </c>
      <c r="G5646" s="16" t="n">
        <v>72</v>
      </c>
      <c r="H5646" s="16" t="n">
        <v>1</v>
      </c>
    </row>
    <row r="5647" customFormat="false" ht="15" hidden="false" customHeight="false" outlineLevel="0" collapsed="false">
      <c r="A5647" s="0" t="n">
        <v>3719</v>
      </c>
      <c r="B5647" s="15" t="n">
        <v>45352</v>
      </c>
      <c r="C5647" s="0" t="n">
        <v>1</v>
      </c>
      <c r="D5647" s="16" t="n">
        <v>910</v>
      </c>
      <c r="E5647" s="16" t="n">
        <v>3</v>
      </c>
      <c r="F5647" s="16" t="n">
        <v>19</v>
      </c>
      <c r="G5647" s="16" t="n">
        <v>22</v>
      </c>
      <c r="H5647" s="16" t="n">
        <v>1</v>
      </c>
    </row>
    <row r="5648" customFormat="false" ht="15" hidden="false" customHeight="false" outlineLevel="0" collapsed="false">
      <c r="A5648" s="0" t="n">
        <v>3719</v>
      </c>
      <c r="B5648" s="15" t="n">
        <v>45444</v>
      </c>
      <c r="C5648" s="0" t="n">
        <v>1</v>
      </c>
      <c r="D5648" s="16" t="n">
        <v>913</v>
      </c>
      <c r="E5648" s="16" t="n">
        <v>4</v>
      </c>
      <c r="F5648" s="16" t="n">
        <v>19</v>
      </c>
      <c r="G5648" s="16" t="n">
        <v>34</v>
      </c>
      <c r="H5648" s="16" t="n">
        <v>2</v>
      </c>
    </row>
    <row r="5649" customFormat="false" ht="15" hidden="false" customHeight="false" outlineLevel="0" collapsed="false">
      <c r="A5649" s="0" t="n">
        <v>3719</v>
      </c>
      <c r="B5649" s="15" t="n">
        <v>45536</v>
      </c>
      <c r="C5649" s="0" t="n">
        <v>1</v>
      </c>
      <c r="D5649" s="16" t="n">
        <v>928</v>
      </c>
      <c r="E5649" s="16" t="n">
        <v>4</v>
      </c>
      <c r="F5649" s="16" t="n">
        <v>18</v>
      </c>
      <c r="G5649" s="16" t="n">
        <v>39</v>
      </c>
      <c r="H5649" s="16" t="n">
        <v>2</v>
      </c>
    </row>
    <row r="5650" customFormat="false" ht="15" hidden="false" customHeight="false" outlineLevel="0" collapsed="false">
      <c r="A5650" s="0" t="n">
        <v>3719</v>
      </c>
      <c r="B5650" s="15" t="n">
        <v>45627</v>
      </c>
      <c r="C5650" s="0" t="n">
        <v>1</v>
      </c>
      <c r="D5650" s="16" t="n">
        <v>930</v>
      </c>
      <c r="E5650" s="16" t="n">
        <v>4</v>
      </c>
      <c r="F5650" s="16" t="n">
        <v>18</v>
      </c>
      <c r="G5650" s="16" t="n">
        <v>45</v>
      </c>
      <c r="H5650" s="16" t="n">
        <v>2</v>
      </c>
    </row>
    <row r="5651" customFormat="false" ht="15" hidden="false" customHeight="false" outlineLevel="0" collapsed="false">
      <c r="A5651" s="0" t="n">
        <v>3719</v>
      </c>
      <c r="B5651" s="15" t="n">
        <v>45717</v>
      </c>
      <c r="C5651" s="0" t="n">
        <v>1</v>
      </c>
      <c r="D5651" s="16" t="n">
        <v>927</v>
      </c>
      <c r="E5651" s="16" t="n">
        <v>4</v>
      </c>
      <c r="F5651" s="16" t="n">
        <v>18</v>
      </c>
      <c r="G5651" s="16" t="n">
        <v>30</v>
      </c>
      <c r="H5651" s="16" t="n">
        <v>1</v>
      </c>
    </row>
    <row r="5652" customFormat="false" ht="15" hidden="false" customHeight="false" outlineLevel="0" collapsed="false">
      <c r="A5652" s="0" t="n">
        <v>3719</v>
      </c>
      <c r="B5652" s="15" t="n">
        <v>45809</v>
      </c>
      <c r="C5652" s="0" t="n">
        <v>1</v>
      </c>
      <c r="D5652" s="16" t="n">
        <v>926</v>
      </c>
      <c r="E5652" s="16" t="n">
        <v>4</v>
      </c>
      <c r="F5652" s="16" t="n">
        <v>16</v>
      </c>
      <c r="G5652" s="16" t="n">
        <v>37</v>
      </c>
      <c r="H5652" s="16" t="n">
        <v>1</v>
      </c>
    </row>
    <row r="5653" customFormat="false" ht="15" hidden="false" customHeight="false" outlineLevel="0" collapsed="false">
      <c r="A5653" s="0" t="n">
        <v>3719</v>
      </c>
      <c r="B5653" s="15" t="n">
        <v>45901</v>
      </c>
      <c r="C5653" s="0" t="n">
        <v>1</v>
      </c>
      <c r="D5653" s="16" t="n">
        <v>938</v>
      </c>
      <c r="E5653" s="16" t="n">
        <v>4</v>
      </c>
      <c r="F5653" s="16" t="n">
        <v>16</v>
      </c>
      <c r="G5653" s="16" t="n">
        <v>54</v>
      </c>
      <c r="H5653" s="16" t="n">
        <v>1</v>
      </c>
    </row>
    <row r="5654" customFormat="false" ht="15" hidden="false" customHeight="false" outlineLevel="0" collapsed="false">
      <c r="A5654" s="0" t="n">
        <v>3719</v>
      </c>
      <c r="B5654" s="15" t="n">
        <v>45992</v>
      </c>
      <c r="C5654" s="0" t="n">
        <v>1</v>
      </c>
      <c r="D5654" s="16" t="n">
        <v>950</v>
      </c>
      <c r="E5654" s="16" t="n">
        <v>6</v>
      </c>
      <c r="F5654" s="16" t="n">
        <v>15</v>
      </c>
      <c r="G5654" s="16" t="n">
        <v>67</v>
      </c>
      <c r="H5654" s="16" t="n">
        <v>3</v>
      </c>
    </row>
    <row r="5655" customFormat="false" ht="15" hidden="false" customHeight="false" outlineLevel="0" collapsed="false">
      <c r="A5655" s="0" t="n">
        <v>3719</v>
      </c>
      <c r="B5655" s="15" t="n">
        <v>46082</v>
      </c>
      <c r="C5655" s="0" t="n">
        <v>1</v>
      </c>
      <c r="D5655" s="16" t="n">
        <v>942</v>
      </c>
      <c r="E5655" s="16" t="n">
        <v>5</v>
      </c>
      <c r="F5655" s="16" t="n">
        <v>14</v>
      </c>
      <c r="G5655" s="16" t="n">
        <v>37</v>
      </c>
      <c r="H5655" s="16" t="n">
        <v>1</v>
      </c>
    </row>
    <row r="5656" customFormat="false" ht="15" hidden="false" customHeight="false" outlineLevel="0" collapsed="false">
      <c r="A5656" s="0" t="n">
        <v>3719</v>
      </c>
      <c r="B5656" s="15" t="n">
        <v>46174</v>
      </c>
      <c r="C5656" s="0" t="n">
        <v>1</v>
      </c>
      <c r="D5656" s="16" t="n">
        <v>931</v>
      </c>
      <c r="E5656" s="16" t="n">
        <v>6</v>
      </c>
      <c r="F5656" s="16" t="n">
        <v>12</v>
      </c>
      <c r="G5656" s="16" t="n">
        <v>41</v>
      </c>
      <c r="H5656" s="16" t="n">
        <v>1</v>
      </c>
    </row>
    <row r="5657" customFormat="false" ht="15" hidden="false" customHeight="false" outlineLevel="0" collapsed="false">
      <c r="A5657" s="0" t="n">
        <v>3720</v>
      </c>
      <c r="B5657" s="15" t="n">
        <v>45078</v>
      </c>
      <c r="C5657" s="0" t="n">
        <v>1</v>
      </c>
      <c r="D5657" s="16" t="n">
        <v>1200</v>
      </c>
      <c r="E5657" s="16" t="n">
        <v>2</v>
      </c>
      <c r="F5657" s="16" t="n">
        <v>33</v>
      </c>
      <c r="G5657" s="16" t="n">
        <v>60</v>
      </c>
      <c r="H5657" s="16" t="n">
        <v>0</v>
      </c>
    </row>
    <row r="5658" customFormat="false" ht="15" hidden="false" customHeight="false" outlineLevel="0" collapsed="false">
      <c r="A5658" s="0" t="n">
        <v>3720</v>
      </c>
      <c r="B5658" s="15" t="n">
        <v>45170</v>
      </c>
      <c r="C5658" s="0" t="n">
        <v>1</v>
      </c>
      <c r="D5658" s="16" t="n">
        <v>1227</v>
      </c>
      <c r="E5658" s="16" t="n">
        <v>3</v>
      </c>
      <c r="F5658" s="16" t="n">
        <v>31</v>
      </c>
      <c r="G5658" s="16" t="n">
        <v>72</v>
      </c>
      <c r="H5658" s="16" t="n">
        <v>1</v>
      </c>
    </row>
    <row r="5659" customFormat="false" ht="15" hidden="false" customHeight="false" outlineLevel="0" collapsed="false">
      <c r="A5659" s="0" t="n">
        <v>3720</v>
      </c>
      <c r="B5659" s="15" t="n">
        <v>45261</v>
      </c>
      <c r="C5659" s="0" t="n">
        <v>1</v>
      </c>
      <c r="D5659" s="16" t="n">
        <v>1236</v>
      </c>
      <c r="E5659" s="16" t="n">
        <v>2</v>
      </c>
      <c r="F5659" s="16" t="n">
        <v>31</v>
      </c>
      <c r="G5659" s="16" t="n">
        <v>83</v>
      </c>
      <c r="H5659" s="16" t="n">
        <v>1</v>
      </c>
    </row>
    <row r="5660" customFormat="false" ht="15" hidden="false" customHeight="false" outlineLevel="0" collapsed="false">
      <c r="A5660" s="0" t="n">
        <v>3720</v>
      </c>
      <c r="B5660" s="15" t="n">
        <v>45352</v>
      </c>
      <c r="C5660" s="0" t="n">
        <v>1</v>
      </c>
      <c r="D5660" s="16" t="n">
        <v>1244</v>
      </c>
      <c r="E5660" s="16" t="n">
        <v>2</v>
      </c>
      <c r="F5660" s="16" t="n">
        <v>29</v>
      </c>
      <c r="G5660" s="16" t="n">
        <v>45</v>
      </c>
      <c r="H5660" s="16" t="n">
        <v>1</v>
      </c>
    </row>
    <row r="5661" customFormat="false" ht="15" hidden="false" customHeight="false" outlineLevel="0" collapsed="false">
      <c r="A5661" s="0" t="n">
        <v>3720</v>
      </c>
      <c r="B5661" s="15" t="n">
        <v>45444</v>
      </c>
      <c r="C5661" s="0" t="n">
        <v>1</v>
      </c>
      <c r="D5661" s="16" t="n">
        <v>1258</v>
      </c>
      <c r="E5661" s="16" t="n">
        <v>2</v>
      </c>
      <c r="F5661" s="16" t="n">
        <v>32</v>
      </c>
      <c r="G5661" s="16" t="n">
        <v>63</v>
      </c>
      <c r="H5661" s="16" t="n">
        <v>1</v>
      </c>
    </row>
    <row r="5662" customFormat="false" ht="15" hidden="false" customHeight="false" outlineLevel="0" collapsed="false">
      <c r="A5662" s="0" t="n">
        <v>3720</v>
      </c>
      <c r="B5662" s="15" t="n">
        <v>45536</v>
      </c>
      <c r="C5662" s="0" t="n">
        <v>1</v>
      </c>
      <c r="D5662" s="16" t="n">
        <v>1274</v>
      </c>
      <c r="E5662" s="16" t="n">
        <v>2</v>
      </c>
      <c r="F5662" s="16" t="n">
        <v>34</v>
      </c>
      <c r="G5662" s="16" t="n">
        <v>84</v>
      </c>
      <c r="H5662" s="16" t="n">
        <v>1</v>
      </c>
    </row>
    <row r="5663" customFormat="false" ht="15" hidden="false" customHeight="false" outlineLevel="0" collapsed="false">
      <c r="A5663" s="0" t="n">
        <v>3720</v>
      </c>
      <c r="B5663" s="15" t="n">
        <v>45627</v>
      </c>
      <c r="C5663" s="0" t="n">
        <v>1</v>
      </c>
      <c r="D5663" s="16" t="n">
        <v>1254</v>
      </c>
      <c r="E5663" s="16" t="n">
        <v>2</v>
      </c>
      <c r="F5663" s="16" t="n">
        <v>34</v>
      </c>
      <c r="G5663" s="16" t="n">
        <v>88</v>
      </c>
      <c r="H5663" s="16" t="n">
        <v>1</v>
      </c>
    </row>
    <row r="5664" customFormat="false" ht="15" hidden="false" customHeight="false" outlineLevel="0" collapsed="false">
      <c r="A5664" s="0" t="n">
        <v>3720</v>
      </c>
      <c r="B5664" s="15" t="n">
        <v>45717</v>
      </c>
      <c r="C5664" s="0" t="n">
        <v>1</v>
      </c>
      <c r="D5664" s="16" t="n">
        <v>1278</v>
      </c>
      <c r="E5664" s="16" t="n">
        <v>2</v>
      </c>
      <c r="F5664" s="16" t="n">
        <v>37</v>
      </c>
      <c r="G5664" s="16" t="n">
        <v>53</v>
      </c>
      <c r="H5664" s="16" t="n">
        <v>0</v>
      </c>
    </row>
    <row r="5665" customFormat="false" ht="15" hidden="false" customHeight="false" outlineLevel="0" collapsed="false">
      <c r="A5665" s="0" t="n">
        <v>3720</v>
      </c>
      <c r="B5665" s="15" t="n">
        <v>45809</v>
      </c>
      <c r="C5665" s="0" t="n">
        <v>1</v>
      </c>
      <c r="D5665" s="16" t="n">
        <v>1294</v>
      </c>
      <c r="E5665" s="16" t="n">
        <v>5</v>
      </c>
      <c r="F5665" s="16" t="n">
        <v>40</v>
      </c>
      <c r="G5665" s="16" t="n">
        <v>70</v>
      </c>
      <c r="H5665" s="16" t="n">
        <v>3</v>
      </c>
    </row>
    <row r="5666" customFormat="false" ht="15" hidden="false" customHeight="false" outlineLevel="0" collapsed="false">
      <c r="A5666" s="0" t="n">
        <v>3720</v>
      </c>
      <c r="B5666" s="15" t="n">
        <v>45901</v>
      </c>
      <c r="C5666" s="0" t="n">
        <v>1</v>
      </c>
      <c r="D5666" s="16" t="n">
        <v>1305</v>
      </c>
      <c r="E5666" s="16" t="n">
        <v>8</v>
      </c>
      <c r="F5666" s="16" t="n">
        <v>39</v>
      </c>
      <c r="G5666" s="16" t="n">
        <v>90</v>
      </c>
      <c r="H5666" s="16" t="n">
        <v>5</v>
      </c>
    </row>
    <row r="5667" customFormat="false" ht="15" hidden="false" customHeight="false" outlineLevel="0" collapsed="false">
      <c r="A5667" s="0" t="n">
        <v>3720</v>
      </c>
      <c r="B5667" s="15" t="n">
        <v>45992</v>
      </c>
      <c r="C5667" s="0" t="n">
        <v>1</v>
      </c>
      <c r="D5667" s="16" t="n">
        <v>1301</v>
      </c>
      <c r="E5667" s="16" t="n">
        <v>10</v>
      </c>
      <c r="F5667" s="16" t="n">
        <v>39</v>
      </c>
      <c r="G5667" s="16" t="n">
        <v>99</v>
      </c>
      <c r="H5667" s="16" t="n">
        <v>7</v>
      </c>
    </row>
    <row r="5668" customFormat="false" ht="15" hidden="false" customHeight="false" outlineLevel="0" collapsed="false">
      <c r="A5668" s="0" t="n">
        <v>3720</v>
      </c>
      <c r="B5668" s="15" t="n">
        <v>46082</v>
      </c>
      <c r="C5668" s="0" t="n">
        <v>1</v>
      </c>
      <c r="D5668" s="16" t="n">
        <v>1345</v>
      </c>
      <c r="E5668" s="16" t="n">
        <v>10</v>
      </c>
      <c r="F5668" s="16" t="n">
        <v>46</v>
      </c>
      <c r="G5668" s="16" t="n">
        <v>52</v>
      </c>
      <c r="H5668" s="16" t="n">
        <v>5</v>
      </c>
    </row>
    <row r="5669" customFormat="false" ht="15" hidden="false" customHeight="false" outlineLevel="0" collapsed="false">
      <c r="A5669" s="0" t="n">
        <v>3720</v>
      </c>
      <c r="B5669" s="15" t="n">
        <v>46174</v>
      </c>
      <c r="C5669" s="0" t="n">
        <v>1</v>
      </c>
      <c r="D5669" s="16" t="n">
        <v>1358</v>
      </c>
      <c r="E5669" s="16" t="n">
        <v>11</v>
      </c>
      <c r="F5669" s="16" t="n">
        <v>50</v>
      </c>
      <c r="G5669" s="16" t="n">
        <v>67</v>
      </c>
      <c r="H5669" s="16" t="n">
        <v>6</v>
      </c>
    </row>
    <row r="5670" customFormat="false" ht="15" hidden="false" customHeight="false" outlineLevel="0" collapsed="false">
      <c r="A5670" s="0" t="n">
        <v>3722</v>
      </c>
      <c r="B5670" s="15" t="n">
        <v>45078</v>
      </c>
      <c r="C5670" s="0" t="n">
        <v>1</v>
      </c>
      <c r="D5670" s="16" t="n">
        <v>7071</v>
      </c>
      <c r="E5670" s="16" t="n">
        <v>12</v>
      </c>
      <c r="F5670" s="16" t="n">
        <v>96</v>
      </c>
      <c r="G5670" s="16" t="n">
        <v>432</v>
      </c>
      <c r="H5670" s="16" t="n">
        <v>5</v>
      </c>
    </row>
    <row r="5671" customFormat="false" ht="15" hidden="false" customHeight="false" outlineLevel="0" collapsed="false">
      <c r="A5671" s="0" t="n">
        <v>3722</v>
      </c>
      <c r="B5671" s="15" t="n">
        <v>45170</v>
      </c>
      <c r="C5671" s="0" t="n">
        <v>1</v>
      </c>
      <c r="D5671" s="16" t="n">
        <v>7122</v>
      </c>
      <c r="E5671" s="16" t="n">
        <v>16</v>
      </c>
      <c r="F5671" s="16" t="n">
        <v>98</v>
      </c>
      <c r="G5671" s="16" t="n">
        <v>537</v>
      </c>
      <c r="H5671" s="16" t="n">
        <v>7</v>
      </c>
    </row>
    <row r="5672" customFormat="false" ht="15" hidden="false" customHeight="false" outlineLevel="0" collapsed="false">
      <c r="A5672" s="0" t="n">
        <v>3722</v>
      </c>
      <c r="B5672" s="15" t="n">
        <v>45261</v>
      </c>
      <c r="C5672" s="0" t="n">
        <v>1</v>
      </c>
      <c r="D5672" s="16" t="n">
        <v>7087</v>
      </c>
      <c r="E5672" s="16" t="n">
        <v>21</v>
      </c>
      <c r="F5672" s="16" t="n">
        <v>96</v>
      </c>
      <c r="G5672" s="16" t="n">
        <v>634</v>
      </c>
      <c r="H5672" s="16" t="n">
        <v>12</v>
      </c>
    </row>
    <row r="5673" customFormat="false" ht="15" hidden="false" customHeight="false" outlineLevel="0" collapsed="false">
      <c r="A5673" s="0" t="n">
        <v>3722</v>
      </c>
      <c r="B5673" s="15" t="n">
        <v>45352</v>
      </c>
      <c r="C5673" s="0" t="n">
        <v>1</v>
      </c>
      <c r="D5673" s="16" t="n">
        <v>7087</v>
      </c>
      <c r="E5673" s="16" t="n">
        <v>25</v>
      </c>
      <c r="F5673" s="16" t="n">
        <v>97</v>
      </c>
      <c r="G5673" s="16" t="n">
        <v>377</v>
      </c>
      <c r="H5673" s="16" t="n">
        <v>11</v>
      </c>
    </row>
    <row r="5674" customFormat="false" ht="15" hidden="false" customHeight="false" outlineLevel="0" collapsed="false">
      <c r="A5674" s="0" t="n">
        <v>3722</v>
      </c>
      <c r="B5674" s="15" t="n">
        <v>45444</v>
      </c>
      <c r="C5674" s="0" t="n">
        <v>1</v>
      </c>
      <c r="D5674" s="16" t="n">
        <v>7141</v>
      </c>
      <c r="E5674" s="16" t="n">
        <v>28</v>
      </c>
      <c r="F5674" s="16" t="n">
        <v>101</v>
      </c>
      <c r="G5674" s="16" t="n">
        <v>483</v>
      </c>
      <c r="H5674" s="16" t="n">
        <v>14</v>
      </c>
    </row>
    <row r="5675" customFormat="false" ht="15" hidden="false" customHeight="false" outlineLevel="0" collapsed="false">
      <c r="A5675" s="0" t="n">
        <v>3722</v>
      </c>
      <c r="B5675" s="15" t="n">
        <v>45536</v>
      </c>
      <c r="C5675" s="0" t="n">
        <v>1</v>
      </c>
      <c r="D5675" s="16" t="n">
        <v>7147</v>
      </c>
      <c r="E5675" s="16" t="n">
        <v>28</v>
      </c>
      <c r="F5675" s="16" t="n">
        <v>102</v>
      </c>
      <c r="G5675" s="16" t="n">
        <v>564</v>
      </c>
      <c r="H5675" s="16" t="n">
        <v>14</v>
      </c>
    </row>
    <row r="5676" customFormat="false" ht="15" hidden="false" customHeight="false" outlineLevel="0" collapsed="false">
      <c r="A5676" s="0" t="n">
        <v>3722</v>
      </c>
      <c r="B5676" s="15" t="n">
        <v>45627</v>
      </c>
      <c r="C5676" s="0" t="n">
        <v>1</v>
      </c>
      <c r="D5676" s="16" t="n">
        <v>7206</v>
      </c>
      <c r="E5676" s="16" t="n">
        <v>32</v>
      </c>
      <c r="F5676" s="16" t="n">
        <v>106</v>
      </c>
      <c r="G5676" s="16" t="n">
        <v>646</v>
      </c>
      <c r="H5676" s="16" t="n">
        <v>18</v>
      </c>
    </row>
    <row r="5677" customFormat="false" ht="15" hidden="false" customHeight="false" outlineLevel="0" collapsed="false">
      <c r="A5677" s="0" t="n">
        <v>3722</v>
      </c>
      <c r="B5677" s="15" t="n">
        <v>45717</v>
      </c>
      <c r="C5677" s="0" t="n">
        <v>1</v>
      </c>
      <c r="D5677" s="16" t="n">
        <v>7282</v>
      </c>
      <c r="E5677" s="16" t="n">
        <v>35</v>
      </c>
      <c r="F5677" s="16" t="n">
        <v>113</v>
      </c>
      <c r="G5677" s="16" t="n">
        <v>376</v>
      </c>
      <c r="H5677" s="16" t="n">
        <v>10</v>
      </c>
    </row>
    <row r="5678" customFormat="false" ht="15" hidden="false" customHeight="false" outlineLevel="0" collapsed="false">
      <c r="A5678" s="0" t="n">
        <v>3722</v>
      </c>
      <c r="B5678" s="15" t="n">
        <v>45809</v>
      </c>
      <c r="C5678" s="0" t="n">
        <v>1</v>
      </c>
      <c r="D5678" s="16" t="n">
        <v>7292</v>
      </c>
      <c r="E5678" s="16" t="n">
        <v>35</v>
      </c>
      <c r="F5678" s="16" t="n">
        <v>119</v>
      </c>
      <c r="G5678" s="16" t="n">
        <v>463</v>
      </c>
      <c r="H5678" s="16" t="n">
        <v>12</v>
      </c>
    </row>
    <row r="5679" customFormat="false" ht="15" hidden="false" customHeight="false" outlineLevel="0" collapsed="false">
      <c r="A5679" s="0" t="n">
        <v>3722</v>
      </c>
      <c r="B5679" s="15" t="n">
        <v>45901</v>
      </c>
      <c r="C5679" s="0" t="n">
        <v>1</v>
      </c>
      <c r="D5679" s="16" t="n">
        <v>7265</v>
      </c>
      <c r="E5679" s="16" t="n">
        <v>38</v>
      </c>
      <c r="F5679" s="16" t="n">
        <v>119</v>
      </c>
      <c r="G5679" s="16" t="n">
        <v>538</v>
      </c>
      <c r="H5679" s="16" t="n">
        <v>14</v>
      </c>
    </row>
    <row r="5680" customFormat="false" ht="15" hidden="false" customHeight="false" outlineLevel="0" collapsed="false">
      <c r="A5680" s="0" t="n">
        <v>3722</v>
      </c>
      <c r="B5680" s="15" t="n">
        <v>45992</v>
      </c>
      <c r="C5680" s="0" t="n">
        <v>1</v>
      </c>
      <c r="D5680" s="16" t="n">
        <v>7270</v>
      </c>
      <c r="E5680" s="16" t="n">
        <v>40</v>
      </c>
      <c r="F5680" s="16" t="n">
        <v>119</v>
      </c>
      <c r="G5680" s="16" t="n">
        <v>609</v>
      </c>
      <c r="H5680" s="16" t="n">
        <v>15</v>
      </c>
    </row>
    <row r="5681" customFormat="false" ht="15" hidden="false" customHeight="false" outlineLevel="0" collapsed="false">
      <c r="A5681" s="0" t="n">
        <v>3722</v>
      </c>
      <c r="B5681" s="15" t="n">
        <v>46082</v>
      </c>
      <c r="C5681" s="0" t="n">
        <v>1</v>
      </c>
      <c r="D5681" s="16" t="n">
        <v>7292</v>
      </c>
      <c r="E5681" s="16" t="n">
        <v>42</v>
      </c>
      <c r="F5681" s="16" t="n">
        <v>125</v>
      </c>
      <c r="G5681" s="16" t="n">
        <v>338</v>
      </c>
      <c r="H5681" s="16" t="n">
        <v>7</v>
      </c>
    </row>
    <row r="5682" customFormat="false" ht="15" hidden="false" customHeight="false" outlineLevel="0" collapsed="false">
      <c r="A5682" s="0" t="n">
        <v>3722</v>
      </c>
      <c r="B5682" s="15" t="n">
        <v>46174</v>
      </c>
      <c r="C5682" s="0" t="n">
        <v>1</v>
      </c>
      <c r="D5682" s="16" t="n">
        <v>7313</v>
      </c>
      <c r="E5682" s="16" t="n">
        <v>56</v>
      </c>
      <c r="F5682" s="16" t="n">
        <v>134</v>
      </c>
      <c r="G5682" s="16" t="n">
        <v>440</v>
      </c>
      <c r="H5682" s="16" t="n">
        <v>19</v>
      </c>
    </row>
    <row r="5683" customFormat="false" ht="15" hidden="false" customHeight="false" outlineLevel="0" collapsed="false">
      <c r="A5683" s="0" t="n">
        <v>3723</v>
      </c>
      <c r="B5683" s="15" t="n">
        <v>45078</v>
      </c>
      <c r="C5683" s="0" t="n">
        <v>1</v>
      </c>
      <c r="D5683" s="16" t="n">
        <v>4645</v>
      </c>
      <c r="E5683" s="16" t="n">
        <v>13</v>
      </c>
      <c r="F5683" s="16" t="n">
        <v>80</v>
      </c>
      <c r="G5683" s="16" t="n">
        <v>248</v>
      </c>
      <c r="H5683" s="16" t="n">
        <v>6</v>
      </c>
    </row>
    <row r="5684" customFormat="false" ht="15" hidden="false" customHeight="false" outlineLevel="0" collapsed="false">
      <c r="A5684" s="0" t="n">
        <v>3723</v>
      </c>
      <c r="B5684" s="15" t="n">
        <v>45170</v>
      </c>
      <c r="C5684" s="0" t="n">
        <v>1</v>
      </c>
      <c r="D5684" s="16" t="n">
        <v>4653</v>
      </c>
      <c r="E5684" s="16" t="n">
        <v>13</v>
      </c>
      <c r="F5684" s="16" t="n">
        <v>80</v>
      </c>
      <c r="G5684" s="16" t="n">
        <v>309</v>
      </c>
      <c r="H5684" s="16" t="n">
        <v>7</v>
      </c>
    </row>
    <row r="5685" customFormat="false" ht="15" hidden="false" customHeight="false" outlineLevel="0" collapsed="false">
      <c r="A5685" s="0" t="n">
        <v>3723</v>
      </c>
      <c r="B5685" s="15" t="n">
        <v>45261</v>
      </c>
      <c r="C5685" s="0" t="n">
        <v>1</v>
      </c>
      <c r="D5685" s="16" t="n">
        <v>4611</v>
      </c>
      <c r="E5685" s="16" t="n">
        <v>17</v>
      </c>
      <c r="F5685" s="16" t="n">
        <v>75</v>
      </c>
      <c r="G5685" s="16" t="n">
        <v>366</v>
      </c>
      <c r="H5685" s="16" t="n">
        <v>10</v>
      </c>
    </row>
    <row r="5686" customFormat="false" ht="15" hidden="false" customHeight="false" outlineLevel="0" collapsed="false">
      <c r="A5686" s="0" t="n">
        <v>3723</v>
      </c>
      <c r="B5686" s="15" t="n">
        <v>45352</v>
      </c>
      <c r="C5686" s="0" t="n">
        <v>1</v>
      </c>
      <c r="D5686" s="16" t="n">
        <v>4632</v>
      </c>
      <c r="E5686" s="16" t="n">
        <v>18</v>
      </c>
      <c r="F5686" s="16" t="n">
        <v>74</v>
      </c>
      <c r="G5686" s="16" t="n">
        <v>222</v>
      </c>
      <c r="H5686" s="16" t="n">
        <v>7</v>
      </c>
    </row>
    <row r="5687" customFormat="false" ht="15" hidden="false" customHeight="false" outlineLevel="0" collapsed="false">
      <c r="A5687" s="0" t="n">
        <v>3723</v>
      </c>
      <c r="B5687" s="15" t="n">
        <v>45444</v>
      </c>
      <c r="C5687" s="0" t="n">
        <v>1</v>
      </c>
      <c r="D5687" s="16" t="n">
        <v>4662</v>
      </c>
      <c r="E5687" s="16" t="n">
        <v>17</v>
      </c>
      <c r="F5687" s="16" t="n">
        <v>76</v>
      </c>
      <c r="G5687" s="16" t="n">
        <v>260</v>
      </c>
      <c r="H5687" s="16" t="n">
        <v>8</v>
      </c>
    </row>
    <row r="5688" customFormat="false" ht="15" hidden="false" customHeight="false" outlineLevel="0" collapsed="false">
      <c r="A5688" s="0" t="n">
        <v>3723</v>
      </c>
      <c r="B5688" s="15" t="n">
        <v>45536</v>
      </c>
      <c r="C5688" s="0" t="n">
        <v>1</v>
      </c>
      <c r="D5688" s="16" t="n">
        <v>4693</v>
      </c>
      <c r="E5688" s="16" t="n">
        <v>21</v>
      </c>
      <c r="F5688" s="16" t="n">
        <v>77</v>
      </c>
      <c r="G5688" s="16" t="n">
        <v>292</v>
      </c>
      <c r="H5688" s="16" t="n">
        <v>11</v>
      </c>
    </row>
    <row r="5689" customFormat="false" ht="15" hidden="false" customHeight="false" outlineLevel="0" collapsed="false">
      <c r="A5689" s="0" t="n">
        <v>3723</v>
      </c>
      <c r="B5689" s="15" t="n">
        <v>45627</v>
      </c>
      <c r="C5689" s="0" t="n">
        <v>1</v>
      </c>
      <c r="D5689" s="16" t="n">
        <v>4699</v>
      </c>
      <c r="E5689" s="16" t="n">
        <v>22</v>
      </c>
      <c r="F5689" s="16" t="n">
        <v>73</v>
      </c>
      <c r="G5689" s="16" t="n">
        <v>338</v>
      </c>
      <c r="H5689" s="16" t="n">
        <v>13</v>
      </c>
    </row>
    <row r="5690" customFormat="false" ht="15" hidden="false" customHeight="false" outlineLevel="0" collapsed="false">
      <c r="A5690" s="0" t="n">
        <v>3723</v>
      </c>
      <c r="B5690" s="15" t="n">
        <v>45717</v>
      </c>
      <c r="C5690" s="0" t="n">
        <v>1</v>
      </c>
      <c r="D5690" s="16" t="n">
        <v>4723</v>
      </c>
      <c r="E5690" s="16" t="n">
        <v>22</v>
      </c>
      <c r="F5690" s="16" t="n">
        <v>75</v>
      </c>
      <c r="G5690" s="16" t="n">
        <v>150</v>
      </c>
      <c r="H5690" s="16" t="n">
        <v>6</v>
      </c>
    </row>
    <row r="5691" customFormat="false" ht="15" hidden="false" customHeight="false" outlineLevel="0" collapsed="false">
      <c r="A5691" s="0" t="n">
        <v>3723</v>
      </c>
      <c r="B5691" s="15" t="n">
        <v>45809</v>
      </c>
      <c r="C5691" s="0" t="n">
        <v>1</v>
      </c>
      <c r="D5691" s="16" t="n">
        <v>4750</v>
      </c>
      <c r="E5691" s="16" t="n">
        <v>23</v>
      </c>
      <c r="F5691" s="16" t="n">
        <v>79</v>
      </c>
      <c r="G5691" s="16" t="n">
        <v>192</v>
      </c>
      <c r="H5691" s="16" t="n">
        <v>6</v>
      </c>
    </row>
    <row r="5692" customFormat="false" ht="15" hidden="false" customHeight="false" outlineLevel="0" collapsed="false">
      <c r="A5692" s="0" t="n">
        <v>3723</v>
      </c>
      <c r="B5692" s="15" t="n">
        <v>45901</v>
      </c>
      <c r="C5692" s="0" t="n">
        <v>1</v>
      </c>
      <c r="D5692" s="16" t="n">
        <v>4777</v>
      </c>
      <c r="E5692" s="16" t="n">
        <v>25</v>
      </c>
      <c r="F5692" s="16" t="n">
        <v>80</v>
      </c>
      <c r="G5692" s="16" t="n">
        <v>234</v>
      </c>
      <c r="H5692" s="16" t="n">
        <v>9</v>
      </c>
    </row>
    <row r="5693" customFormat="false" ht="15" hidden="false" customHeight="false" outlineLevel="0" collapsed="false">
      <c r="A5693" s="0" t="n">
        <v>3723</v>
      </c>
      <c r="B5693" s="15" t="n">
        <v>45992</v>
      </c>
      <c r="C5693" s="0" t="n">
        <v>1</v>
      </c>
      <c r="D5693" s="16" t="n">
        <v>4790</v>
      </c>
      <c r="E5693" s="16" t="n">
        <v>26</v>
      </c>
      <c r="F5693" s="16" t="n">
        <v>87</v>
      </c>
      <c r="G5693" s="16" t="n">
        <v>285</v>
      </c>
      <c r="H5693" s="16" t="n">
        <v>9</v>
      </c>
    </row>
    <row r="5694" customFormat="false" ht="15" hidden="false" customHeight="false" outlineLevel="0" collapsed="false">
      <c r="A5694" s="0" t="n">
        <v>3723</v>
      </c>
      <c r="B5694" s="15" t="n">
        <v>46082</v>
      </c>
      <c r="C5694" s="0" t="n">
        <v>1</v>
      </c>
      <c r="D5694" s="16" t="n">
        <v>4798</v>
      </c>
      <c r="E5694" s="16" t="n">
        <v>28</v>
      </c>
      <c r="F5694" s="16" t="n">
        <v>86</v>
      </c>
      <c r="G5694" s="16" t="n">
        <v>163</v>
      </c>
      <c r="H5694" s="16" t="n">
        <v>5</v>
      </c>
    </row>
    <row r="5695" customFormat="false" ht="15" hidden="false" customHeight="false" outlineLevel="0" collapsed="false">
      <c r="A5695" s="0" t="n">
        <v>3723</v>
      </c>
      <c r="B5695" s="15" t="n">
        <v>46174</v>
      </c>
      <c r="C5695" s="0" t="n">
        <v>1</v>
      </c>
      <c r="D5695" s="16" t="n">
        <v>4817</v>
      </c>
      <c r="E5695" s="16" t="n">
        <v>38</v>
      </c>
      <c r="F5695" s="16" t="n">
        <v>88</v>
      </c>
      <c r="G5695" s="16" t="n">
        <v>209</v>
      </c>
      <c r="H5695" s="16" t="n">
        <v>16</v>
      </c>
    </row>
    <row r="5696" customFormat="false" ht="15" hidden="false" customHeight="false" outlineLevel="0" collapsed="false">
      <c r="A5696" s="0" t="n">
        <v>3725</v>
      </c>
      <c r="B5696" s="15" t="n">
        <v>45078</v>
      </c>
      <c r="C5696" s="0" t="n">
        <v>1</v>
      </c>
      <c r="D5696" s="16" t="n">
        <v>987</v>
      </c>
      <c r="E5696" s="16" t="n">
        <v>1</v>
      </c>
      <c r="F5696" s="16" t="n">
        <v>14</v>
      </c>
      <c r="G5696" s="16" t="n">
        <v>52</v>
      </c>
      <c r="H5696" s="16" t="n">
        <v>1</v>
      </c>
    </row>
    <row r="5697" customFormat="false" ht="15" hidden="false" customHeight="false" outlineLevel="0" collapsed="false">
      <c r="A5697" s="0" t="n">
        <v>3725</v>
      </c>
      <c r="B5697" s="15" t="n">
        <v>45170</v>
      </c>
      <c r="C5697" s="0" t="n">
        <v>1</v>
      </c>
      <c r="D5697" s="16" t="n">
        <v>1009</v>
      </c>
      <c r="E5697" s="16" t="n">
        <v>1</v>
      </c>
      <c r="F5697" s="16" t="n">
        <v>13</v>
      </c>
      <c r="G5697" s="16" t="n">
        <v>59</v>
      </c>
      <c r="H5697" s="16" t="n">
        <v>1</v>
      </c>
    </row>
    <row r="5698" customFormat="false" ht="15" hidden="false" customHeight="false" outlineLevel="0" collapsed="false">
      <c r="A5698" s="0" t="n">
        <v>3725</v>
      </c>
      <c r="B5698" s="15" t="n">
        <v>45261</v>
      </c>
      <c r="C5698" s="0" t="n">
        <v>1</v>
      </c>
      <c r="D5698" s="16" t="n">
        <v>1020</v>
      </c>
      <c r="E5698" s="16" t="n">
        <v>1</v>
      </c>
      <c r="F5698" s="16" t="n">
        <v>13</v>
      </c>
      <c r="G5698" s="16" t="n">
        <v>70</v>
      </c>
      <c r="H5698" s="16" t="n">
        <v>1</v>
      </c>
    </row>
    <row r="5699" customFormat="false" ht="15" hidden="false" customHeight="false" outlineLevel="0" collapsed="false">
      <c r="A5699" s="0" t="n">
        <v>3725</v>
      </c>
      <c r="B5699" s="15" t="n">
        <v>45352</v>
      </c>
      <c r="C5699" s="0" t="n">
        <v>1</v>
      </c>
      <c r="D5699" s="16" t="n">
        <v>1017</v>
      </c>
      <c r="E5699" s="16" t="n">
        <v>2</v>
      </c>
      <c r="F5699" s="16" t="n">
        <v>12</v>
      </c>
      <c r="G5699" s="16" t="n">
        <v>43</v>
      </c>
      <c r="H5699" s="16" t="n">
        <v>1</v>
      </c>
    </row>
    <row r="5700" customFormat="false" ht="15" hidden="false" customHeight="false" outlineLevel="0" collapsed="false">
      <c r="A5700" s="0" t="n">
        <v>3725</v>
      </c>
      <c r="B5700" s="15" t="n">
        <v>45444</v>
      </c>
      <c r="C5700" s="0" t="n">
        <v>1</v>
      </c>
      <c r="D5700" s="16" t="n">
        <v>1025</v>
      </c>
      <c r="E5700" s="16" t="n">
        <v>2</v>
      </c>
      <c r="F5700" s="16" t="n">
        <v>18</v>
      </c>
      <c r="G5700" s="16" t="n">
        <v>54</v>
      </c>
      <c r="H5700" s="16" t="n">
        <v>1</v>
      </c>
    </row>
    <row r="5701" customFormat="false" ht="15" hidden="false" customHeight="false" outlineLevel="0" collapsed="false">
      <c r="A5701" s="0" t="n">
        <v>3725</v>
      </c>
      <c r="B5701" s="15" t="n">
        <v>45536</v>
      </c>
      <c r="C5701" s="0" t="n">
        <v>1</v>
      </c>
      <c r="D5701" s="16" t="n">
        <v>1026</v>
      </c>
      <c r="E5701" s="16" t="n">
        <v>2</v>
      </c>
      <c r="F5701" s="16" t="n">
        <v>19</v>
      </c>
      <c r="G5701" s="16" t="n">
        <v>62</v>
      </c>
      <c r="H5701" s="16" t="n">
        <v>1</v>
      </c>
    </row>
    <row r="5702" customFormat="false" ht="15" hidden="false" customHeight="false" outlineLevel="0" collapsed="false">
      <c r="A5702" s="0" t="n">
        <v>3725</v>
      </c>
      <c r="B5702" s="15" t="n">
        <v>45627</v>
      </c>
      <c r="C5702" s="0" t="n">
        <v>1</v>
      </c>
      <c r="D5702" s="16" t="n">
        <v>1024</v>
      </c>
      <c r="E5702" s="16" t="n">
        <v>2</v>
      </c>
      <c r="F5702" s="16" t="n">
        <v>18</v>
      </c>
      <c r="G5702" s="16" t="n">
        <v>71</v>
      </c>
      <c r="H5702" s="16" t="n">
        <v>1</v>
      </c>
    </row>
    <row r="5703" customFormat="false" ht="15" hidden="false" customHeight="false" outlineLevel="0" collapsed="false">
      <c r="A5703" s="0" t="n">
        <v>3725</v>
      </c>
      <c r="B5703" s="15" t="n">
        <v>45717</v>
      </c>
      <c r="C5703" s="0" t="n">
        <v>1</v>
      </c>
      <c r="D5703" s="16" t="n">
        <v>1015</v>
      </c>
      <c r="E5703" s="16" t="n">
        <v>2</v>
      </c>
      <c r="F5703" s="16" t="n">
        <v>18</v>
      </c>
      <c r="G5703" s="16" t="n">
        <v>32</v>
      </c>
      <c r="H5703" s="16" t="n">
        <v>0</v>
      </c>
    </row>
    <row r="5704" customFormat="false" ht="15" hidden="false" customHeight="false" outlineLevel="0" collapsed="false">
      <c r="A5704" s="0" t="n">
        <v>3725</v>
      </c>
      <c r="B5704" s="15" t="n">
        <v>45809</v>
      </c>
      <c r="C5704" s="0" t="n">
        <v>1</v>
      </c>
      <c r="D5704" s="16" t="n">
        <v>1030</v>
      </c>
      <c r="E5704" s="16" t="n">
        <v>2</v>
      </c>
      <c r="F5704" s="16" t="n">
        <v>19</v>
      </c>
      <c r="G5704" s="16" t="n">
        <v>40</v>
      </c>
      <c r="H5704" s="16" t="n">
        <v>0</v>
      </c>
    </row>
    <row r="5705" customFormat="false" ht="15" hidden="false" customHeight="false" outlineLevel="0" collapsed="false">
      <c r="A5705" s="0" t="n">
        <v>3725</v>
      </c>
      <c r="B5705" s="15" t="n">
        <v>45901</v>
      </c>
      <c r="C5705" s="0" t="n">
        <v>1</v>
      </c>
      <c r="D5705" s="16" t="n">
        <v>1026</v>
      </c>
      <c r="E5705" s="16" t="n">
        <v>2</v>
      </c>
      <c r="F5705" s="16" t="n">
        <v>21</v>
      </c>
      <c r="G5705" s="16" t="n">
        <v>49</v>
      </c>
      <c r="H5705" s="16" t="n">
        <v>0</v>
      </c>
    </row>
    <row r="5706" customFormat="false" ht="15" hidden="false" customHeight="false" outlineLevel="0" collapsed="false">
      <c r="A5706" s="0" t="n">
        <v>3725</v>
      </c>
      <c r="B5706" s="15" t="n">
        <v>45992</v>
      </c>
      <c r="C5706" s="0" t="n">
        <v>1</v>
      </c>
      <c r="D5706" s="16" t="n">
        <v>1019</v>
      </c>
      <c r="E5706" s="16" t="n">
        <v>1</v>
      </c>
      <c r="F5706" s="16" t="n">
        <v>20</v>
      </c>
      <c r="G5706" s="16" t="n">
        <v>58</v>
      </c>
      <c r="H5706" s="16" t="n">
        <v>0</v>
      </c>
    </row>
    <row r="5707" customFormat="false" ht="15" hidden="false" customHeight="false" outlineLevel="0" collapsed="false">
      <c r="A5707" s="0" t="n">
        <v>3725</v>
      </c>
      <c r="B5707" s="15" t="n">
        <v>46082</v>
      </c>
      <c r="C5707" s="0" t="n">
        <v>1</v>
      </c>
      <c r="D5707" s="16" t="n">
        <v>1020</v>
      </c>
      <c r="E5707" s="16" t="n">
        <v>2</v>
      </c>
      <c r="F5707" s="16" t="n">
        <v>19</v>
      </c>
      <c r="G5707" s="16" t="n">
        <v>39</v>
      </c>
      <c r="H5707" s="16" t="n">
        <v>1</v>
      </c>
    </row>
    <row r="5708" customFormat="false" ht="15" hidden="false" customHeight="false" outlineLevel="0" collapsed="false">
      <c r="A5708" s="0" t="n">
        <v>3725</v>
      </c>
      <c r="B5708" s="15" t="n">
        <v>46174</v>
      </c>
      <c r="C5708" s="0" t="n">
        <v>1</v>
      </c>
      <c r="D5708" s="16" t="n">
        <v>1004</v>
      </c>
      <c r="E5708" s="16" t="n">
        <v>4</v>
      </c>
      <c r="F5708" s="16" t="n">
        <v>18</v>
      </c>
      <c r="G5708" s="16" t="n">
        <v>42</v>
      </c>
      <c r="H5708" s="16" t="n">
        <v>3</v>
      </c>
    </row>
    <row r="5709" customFormat="false" ht="15" hidden="false" customHeight="false" outlineLevel="0" collapsed="false">
      <c r="A5709" s="0" t="n">
        <v>3726</v>
      </c>
      <c r="B5709" s="15" t="n">
        <v>45078</v>
      </c>
      <c r="C5709" s="0" t="n">
        <v>1</v>
      </c>
      <c r="D5709" s="16" t="n">
        <v>658</v>
      </c>
      <c r="E5709" s="16" t="n">
        <v>1</v>
      </c>
      <c r="F5709" s="16" t="n">
        <v>19</v>
      </c>
      <c r="G5709" s="16" t="n">
        <v>31</v>
      </c>
      <c r="H5709" s="16" t="n">
        <v>0</v>
      </c>
    </row>
    <row r="5710" customFormat="false" ht="15" hidden="false" customHeight="false" outlineLevel="0" collapsed="false">
      <c r="A5710" s="0" t="n">
        <v>3726</v>
      </c>
      <c r="B5710" s="15" t="n">
        <v>45170</v>
      </c>
      <c r="C5710" s="0" t="n">
        <v>1</v>
      </c>
      <c r="D5710" s="16" t="n">
        <v>664</v>
      </c>
      <c r="E5710" s="16" t="n">
        <v>1</v>
      </c>
      <c r="F5710" s="16" t="n">
        <v>19</v>
      </c>
      <c r="G5710" s="16" t="n">
        <v>33</v>
      </c>
      <c r="H5710" s="16" t="n">
        <v>0</v>
      </c>
    </row>
    <row r="5711" customFormat="false" ht="15" hidden="false" customHeight="false" outlineLevel="0" collapsed="false">
      <c r="A5711" s="0" t="n">
        <v>3726</v>
      </c>
      <c r="B5711" s="15" t="n">
        <v>45261</v>
      </c>
      <c r="C5711" s="0" t="n">
        <v>1</v>
      </c>
      <c r="D5711" s="16" t="n">
        <v>660</v>
      </c>
      <c r="E5711" s="16" t="n">
        <v>1</v>
      </c>
      <c r="F5711" s="16" t="n">
        <v>17</v>
      </c>
      <c r="G5711" s="16" t="n">
        <v>34</v>
      </c>
      <c r="H5711" s="16" t="n">
        <v>0</v>
      </c>
    </row>
    <row r="5712" customFormat="false" ht="15" hidden="false" customHeight="false" outlineLevel="0" collapsed="false">
      <c r="A5712" s="0" t="n">
        <v>3726</v>
      </c>
      <c r="B5712" s="15" t="n">
        <v>45352</v>
      </c>
      <c r="C5712" s="0" t="n">
        <v>1</v>
      </c>
      <c r="D5712" s="16" t="n">
        <v>667</v>
      </c>
      <c r="E5712" s="16" t="n">
        <v>1</v>
      </c>
      <c r="F5712" s="16" t="n">
        <v>17</v>
      </c>
      <c r="G5712" s="16" t="n">
        <v>21</v>
      </c>
      <c r="H5712" s="16" t="n">
        <v>0</v>
      </c>
    </row>
    <row r="5713" customFormat="false" ht="15" hidden="false" customHeight="false" outlineLevel="0" collapsed="false">
      <c r="A5713" s="0" t="n">
        <v>3726</v>
      </c>
      <c r="B5713" s="15" t="n">
        <v>45444</v>
      </c>
      <c r="C5713" s="0" t="n">
        <v>1</v>
      </c>
      <c r="D5713" s="16" t="n">
        <v>674</v>
      </c>
      <c r="E5713" s="16" t="n">
        <v>1</v>
      </c>
      <c r="F5713" s="16" t="n">
        <v>18</v>
      </c>
      <c r="G5713" s="16" t="n">
        <v>25</v>
      </c>
      <c r="H5713" s="16" t="n">
        <v>0</v>
      </c>
    </row>
    <row r="5714" customFormat="false" ht="15" hidden="false" customHeight="false" outlineLevel="0" collapsed="false">
      <c r="A5714" s="0" t="n">
        <v>3726</v>
      </c>
      <c r="B5714" s="15" t="n">
        <v>45536</v>
      </c>
      <c r="C5714" s="0" t="n">
        <v>1</v>
      </c>
      <c r="D5714" s="16" t="n">
        <v>676</v>
      </c>
      <c r="E5714" s="16" t="n">
        <v>2</v>
      </c>
      <c r="F5714" s="16" t="n">
        <v>18</v>
      </c>
      <c r="G5714" s="16" t="n">
        <v>31</v>
      </c>
      <c r="H5714" s="16" t="n">
        <v>1</v>
      </c>
    </row>
    <row r="5715" customFormat="false" ht="15" hidden="false" customHeight="false" outlineLevel="0" collapsed="false">
      <c r="A5715" s="0" t="n">
        <v>3726</v>
      </c>
      <c r="B5715" s="15" t="n">
        <v>45627</v>
      </c>
      <c r="C5715" s="0" t="n">
        <v>1</v>
      </c>
      <c r="D5715" s="16" t="n">
        <v>685</v>
      </c>
      <c r="E5715" s="16" t="n">
        <v>2</v>
      </c>
      <c r="F5715" s="16" t="n">
        <v>17</v>
      </c>
      <c r="G5715" s="16" t="n">
        <v>35</v>
      </c>
      <c r="H5715" s="16" t="n">
        <v>1</v>
      </c>
    </row>
    <row r="5716" customFormat="false" ht="15" hidden="false" customHeight="false" outlineLevel="0" collapsed="false">
      <c r="A5716" s="0" t="n">
        <v>3726</v>
      </c>
      <c r="B5716" s="15" t="n">
        <v>45717</v>
      </c>
      <c r="C5716" s="0" t="n">
        <v>1</v>
      </c>
      <c r="D5716" s="16" t="n">
        <v>691</v>
      </c>
      <c r="E5716" s="16" t="n">
        <v>3</v>
      </c>
      <c r="F5716" s="16" t="n">
        <v>17</v>
      </c>
      <c r="G5716" s="16" t="n">
        <v>18</v>
      </c>
      <c r="H5716" s="16" t="n">
        <v>2</v>
      </c>
    </row>
    <row r="5717" customFormat="false" ht="15" hidden="false" customHeight="false" outlineLevel="0" collapsed="false">
      <c r="A5717" s="0" t="n">
        <v>3726</v>
      </c>
      <c r="B5717" s="15" t="n">
        <v>45809</v>
      </c>
      <c r="C5717" s="0" t="n">
        <v>1</v>
      </c>
      <c r="D5717" s="16" t="n">
        <v>686</v>
      </c>
      <c r="E5717" s="16" t="n">
        <v>3</v>
      </c>
      <c r="F5717" s="16" t="n">
        <v>16</v>
      </c>
      <c r="G5717" s="16" t="n">
        <v>23</v>
      </c>
      <c r="H5717" s="16" t="n">
        <v>2</v>
      </c>
    </row>
    <row r="5718" customFormat="false" ht="15" hidden="false" customHeight="false" outlineLevel="0" collapsed="false">
      <c r="A5718" s="0" t="n">
        <v>3726</v>
      </c>
      <c r="B5718" s="15" t="n">
        <v>45901</v>
      </c>
      <c r="C5718" s="0" t="n">
        <v>1</v>
      </c>
      <c r="D5718" s="16" t="n">
        <v>696</v>
      </c>
      <c r="E5718" s="16" t="n">
        <v>4</v>
      </c>
      <c r="F5718" s="16" t="n">
        <v>17</v>
      </c>
      <c r="G5718" s="16" t="n">
        <v>26</v>
      </c>
      <c r="H5718" s="16" t="n">
        <v>2</v>
      </c>
    </row>
    <row r="5719" customFormat="false" ht="15" hidden="false" customHeight="false" outlineLevel="0" collapsed="false">
      <c r="A5719" s="0" t="n">
        <v>3726</v>
      </c>
      <c r="B5719" s="15" t="n">
        <v>45992</v>
      </c>
      <c r="C5719" s="0" t="n">
        <v>1</v>
      </c>
      <c r="D5719" s="16" t="n">
        <v>703</v>
      </c>
      <c r="E5719" s="16" t="n">
        <v>4</v>
      </c>
      <c r="F5719" s="16" t="n">
        <v>16</v>
      </c>
      <c r="G5719" s="16" t="n">
        <v>29</v>
      </c>
      <c r="H5719" s="16" t="n">
        <v>2</v>
      </c>
    </row>
    <row r="5720" customFormat="false" ht="15" hidden="false" customHeight="false" outlineLevel="0" collapsed="false">
      <c r="A5720" s="0" t="n">
        <v>3726</v>
      </c>
      <c r="B5720" s="15" t="n">
        <v>46082</v>
      </c>
      <c r="C5720" s="0" t="n">
        <v>1</v>
      </c>
      <c r="D5720" s="16" t="n">
        <v>714</v>
      </c>
      <c r="E5720" s="16" t="n">
        <v>4</v>
      </c>
      <c r="F5720" s="16" t="n">
        <v>16</v>
      </c>
      <c r="G5720" s="16" t="n">
        <v>18</v>
      </c>
      <c r="H5720" s="16" t="n">
        <v>0</v>
      </c>
    </row>
    <row r="5721" customFormat="false" ht="15" hidden="false" customHeight="false" outlineLevel="0" collapsed="false">
      <c r="A5721" s="0" t="n">
        <v>3726</v>
      </c>
      <c r="B5721" s="15" t="n">
        <v>46174</v>
      </c>
      <c r="C5721" s="0" t="n">
        <v>1</v>
      </c>
      <c r="D5721" s="16" t="n">
        <v>712</v>
      </c>
      <c r="E5721" s="16" t="n">
        <v>4</v>
      </c>
      <c r="F5721" s="16" t="n">
        <v>17</v>
      </c>
      <c r="G5721" s="16" t="n">
        <v>23</v>
      </c>
      <c r="H5721" s="16" t="n">
        <v>0</v>
      </c>
    </row>
    <row r="5722" customFormat="false" ht="15" hidden="false" customHeight="false" outlineLevel="0" collapsed="false">
      <c r="A5722" s="0" t="n">
        <v>3728</v>
      </c>
      <c r="B5722" s="15" t="n">
        <v>45078</v>
      </c>
      <c r="C5722" s="0" t="n">
        <v>1</v>
      </c>
      <c r="D5722" s="16" t="n">
        <v>1022</v>
      </c>
      <c r="E5722" s="16" t="n">
        <v>0</v>
      </c>
      <c r="F5722" s="16" t="n">
        <v>8</v>
      </c>
      <c r="G5722" s="16" t="n">
        <v>54</v>
      </c>
      <c r="H5722" s="16" t="n">
        <v>0</v>
      </c>
    </row>
    <row r="5723" customFormat="false" ht="15" hidden="false" customHeight="false" outlineLevel="0" collapsed="false">
      <c r="A5723" s="0" t="n">
        <v>3728</v>
      </c>
      <c r="B5723" s="15" t="n">
        <v>45170</v>
      </c>
      <c r="C5723" s="0" t="n">
        <v>1</v>
      </c>
      <c r="D5723" s="16" t="n">
        <v>1043</v>
      </c>
      <c r="E5723" s="16" t="n">
        <v>0</v>
      </c>
      <c r="F5723" s="16" t="n">
        <v>9</v>
      </c>
      <c r="G5723" s="16" t="n">
        <v>60</v>
      </c>
      <c r="H5723" s="16" t="n">
        <v>0</v>
      </c>
    </row>
    <row r="5724" customFormat="false" ht="15" hidden="false" customHeight="false" outlineLevel="0" collapsed="false">
      <c r="A5724" s="0" t="n">
        <v>3728</v>
      </c>
      <c r="B5724" s="15" t="n">
        <v>45261</v>
      </c>
      <c r="C5724" s="0" t="n">
        <v>1</v>
      </c>
      <c r="D5724" s="16" t="n">
        <v>1031</v>
      </c>
      <c r="E5724" s="16" t="n">
        <v>0</v>
      </c>
      <c r="F5724" s="16" t="n">
        <v>9</v>
      </c>
      <c r="G5724" s="16" t="n">
        <v>73</v>
      </c>
      <c r="H5724" s="16" t="n">
        <v>0</v>
      </c>
    </row>
    <row r="5725" customFormat="false" ht="15" hidden="false" customHeight="false" outlineLevel="0" collapsed="false">
      <c r="A5725" s="0" t="n">
        <v>3728</v>
      </c>
      <c r="B5725" s="15" t="n">
        <v>45352</v>
      </c>
      <c r="C5725" s="0" t="n">
        <v>1</v>
      </c>
      <c r="D5725" s="16" t="n">
        <v>1048</v>
      </c>
      <c r="E5725" s="16" t="n">
        <v>0</v>
      </c>
      <c r="F5725" s="16" t="n">
        <v>9</v>
      </c>
      <c r="G5725" s="16" t="n">
        <v>36</v>
      </c>
      <c r="H5725" s="16" t="n">
        <v>0</v>
      </c>
    </row>
    <row r="5726" customFormat="false" ht="15" hidden="false" customHeight="false" outlineLevel="0" collapsed="false">
      <c r="A5726" s="0" t="n">
        <v>3728</v>
      </c>
      <c r="B5726" s="15" t="n">
        <v>45444</v>
      </c>
      <c r="C5726" s="0" t="n">
        <v>1</v>
      </c>
      <c r="D5726" s="16" t="n">
        <v>1041</v>
      </c>
      <c r="E5726" s="16" t="n">
        <v>0</v>
      </c>
      <c r="F5726" s="16" t="n">
        <v>8</v>
      </c>
      <c r="G5726" s="16" t="n">
        <v>45</v>
      </c>
      <c r="H5726" s="16" t="n">
        <v>0</v>
      </c>
    </row>
    <row r="5727" customFormat="false" ht="15" hidden="false" customHeight="false" outlineLevel="0" collapsed="false">
      <c r="A5727" s="0" t="n">
        <v>3728</v>
      </c>
      <c r="B5727" s="15" t="n">
        <v>45536</v>
      </c>
      <c r="C5727" s="0" t="n">
        <v>1</v>
      </c>
      <c r="D5727" s="16" t="n">
        <v>1060</v>
      </c>
      <c r="E5727" s="16" t="n">
        <v>0</v>
      </c>
      <c r="F5727" s="16" t="n">
        <v>6</v>
      </c>
      <c r="G5727" s="16" t="n">
        <v>60</v>
      </c>
      <c r="H5727" s="16" t="n">
        <v>0</v>
      </c>
    </row>
    <row r="5728" customFormat="false" ht="15" hidden="false" customHeight="false" outlineLevel="0" collapsed="false">
      <c r="A5728" s="0" t="n">
        <v>3728</v>
      </c>
      <c r="B5728" s="15" t="n">
        <v>45627</v>
      </c>
      <c r="C5728" s="0" t="n">
        <v>1</v>
      </c>
      <c r="D5728" s="16" t="n">
        <v>1061</v>
      </c>
      <c r="E5728" s="16" t="n">
        <v>0</v>
      </c>
      <c r="F5728" s="16" t="n">
        <v>8</v>
      </c>
      <c r="G5728" s="16" t="n">
        <v>65</v>
      </c>
      <c r="H5728" s="16" t="n">
        <v>0</v>
      </c>
    </row>
    <row r="5729" customFormat="false" ht="15" hidden="false" customHeight="false" outlineLevel="0" collapsed="false">
      <c r="A5729" s="0" t="n">
        <v>3728</v>
      </c>
      <c r="B5729" s="15" t="n">
        <v>45717</v>
      </c>
      <c r="C5729" s="0" t="n">
        <v>1</v>
      </c>
      <c r="D5729" s="16" t="n">
        <v>1071</v>
      </c>
      <c r="E5729" s="16" t="n">
        <v>0</v>
      </c>
      <c r="F5729" s="16" t="n">
        <v>7</v>
      </c>
      <c r="G5729" s="16" t="n">
        <v>32</v>
      </c>
      <c r="H5729" s="16" t="n">
        <v>0</v>
      </c>
    </row>
    <row r="5730" customFormat="false" ht="15" hidden="false" customHeight="false" outlineLevel="0" collapsed="false">
      <c r="A5730" s="0" t="n">
        <v>3728</v>
      </c>
      <c r="B5730" s="15" t="n">
        <v>45809</v>
      </c>
      <c r="C5730" s="0" t="n">
        <v>1</v>
      </c>
      <c r="D5730" s="16" t="n">
        <v>1074</v>
      </c>
      <c r="E5730" s="16" t="n">
        <v>0</v>
      </c>
      <c r="F5730" s="16" t="n">
        <v>7</v>
      </c>
      <c r="G5730" s="16" t="n">
        <v>35</v>
      </c>
      <c r="H5730" s="16" t="n">
        <v>0</v>
      </c>
    </row>
    <row r="5731" customFormat="false" ht="15" hidden="false" customHeight="false" outlineLevel="0" collapsed="false">
      <c r="A5731" s="0" t="n">
        <v>3728</v>
      </c>
      <c r="B5731" s="15" t="n">
        <v>45901</v>
      </c>
      <c r="C5731" s="0" t="n">
        <v>1</v>
      </c>
      <c r="D5731" s="16" t="n">
        <v>1086</v>
      </c>
      <c r="E5731" s="16" t="n">
        <v>0</v>
      </c>
      <c r="F5731" s="16" t="n">
        <v>7</v>
      </c>
      <c r="G5731" s="16" t="n">
        <v>45</v>
      </c>
      <c r="H5731" s="16" t="n">
        <v>0</v>
      </c>
    </row>
    <row r="5732" customFormat="false" ht="15" hidden="false" customHeight="false" outlineLevel="0" collapsed="false">
      <c r="A5732" s="0" t="n">
        <v>3728</v>
      </c>
      <c r="B5732" s="15" t="n">
        <v>45992</v>
      </c>
      <c r="C5732" s="0" t="n">
        <v>1</v>
      </c>
      <c r="D5732" s="16" t="n">
        <v>1072</v>
      </c>
      <c r="E5732" s="16" t="n">
        <v>0</v>
      </c>
      <c r="F5732" s="16" t="n">
        <v>7</v>
      </c>
      <c r="G5732" s="16" t="n">
        <v>53</v>
      </c>
      <c r="H5732" s="16" t="n">
        <v>0</v>
      </c>
    </row>
    <row r="5733" customFormat="false" ht="15" hidden="false" customHeight="false" outlineLevel="0" collapsed="false">
      <c r="A5733" s="0" t="n">
        <v>3728</v>
      </c>
      <c r="B5733" s="15" t="n">
        <v>46082</v>
      </c>
      <c r="C5733" s="0" t="n">
        <v>1</v>
      </c>
      <c r="D5733" s="16" t="n">
        <v>1071</v>
      </c>
      <c r="E5733" s="16" t="n">
        <v>1</v>
      </c>
      <c r="F5733" s="16" t="n">
        <v>7</v>
      </c>
      <c r="G5733" s="16" t="n">
        <v>20</v>
      </c>
      <c r="H5733" s="16" t="n">
        <v>1</v>
      </c>
    </row>
    <row r="5734" customFormat="false" ht="15" hidden="false" customHeight="false" outlineLevel="0" collapsed="false">
      <c r="A5734" s="0" t="n">
        <v>3728</v>
      </c>
      <c r="B5734" s="15" t="n">
        <v>46174</v>
      </c>
      <c r="C5734" s="0" t="n">
        <v>1</v>
      </c>
      <c r="D5734" s="16" t="n">
        <v>1074</v>
      </c>
      <c r="E5734" s="16" t="n">
        <v>1</v>
      </c>
      <c r="F5734" s="16" t="n">
        <v>6</v>
      </c>
      <c r="G5734" s="16" t="n">
        <v>25</v>
      </c>
      <c r="H5734" s="16" t="n">
        <v>1</v>
      </c>
    </row>
    <row r="5735" customFormat="false" ht="15" hidden="false" customHeight="false" outlineLevel="0" collapsed="false">
      <c r="A5735" s="0" t="n">
        <v>3730</v>
      </c>
      <c r="B5735" s="15" t="n">
        <v>45078</v>
      </c>
      <c r="C5735" s="0" t="n">
        <v>2</v>
      </c>
      <c r="D5735" s="16" t="n">
        <v>10993</v>
      </c>
      <c r="E5735" s="16" t="n">
        <v>19</v>
      </c>
      <c r="F5735" s="16" t="n">
        <v>152</v>
      </c>
      <c r="G5735" s="16" t="n">
        <v>709</v>
      </c>
      <c r="H5735" s="16" t="n">
        <v>13</v>
      </c>
    </row>
    <row r="5736" customFormat="false" ht="15" hidden="false" customHeight="false" outlineLevel="0" collapsed="false">
      <c r="A5736" s="0" t="n">
        <v>3730</v>
      </c>
      <c r="B5736" s="15" t="n">
        <v>45170</v>
      </c>
      <c r="C5736" s="0" t="n">
        <v>2</v>
      </c>
      <c r="D5736" s="16" t="n">
        <v>11027</v>
      </c>
      <c r="E5736" s="16" t="n">
        <v>21</v>
      </c>
      <c r="F5736" s="16" t="n">
        <v>147</v>
      </c>
      <c r="G5736" s="16" t="n">
        <v>853</v>
      </c>
      <c r="H5736" s="16" t="n">
        <v>14</v>
      </c>
    </row>
    <row r="5737" customFormat="false" ht="15" hidden="false" customHeight="false" outlineLevel="0" collapsed="false">
      <c r="A5737" s="0" t="n">
        <v>3730</v>
      </c>
      <c r="B5737" s="15" t="n">
        <v>45261</v>
      </c>
      <c r="C5737" s="0" t="n">
        <v>2</v>
      </c>
      <c r="D5737" s="16" t="n">
        <v>11041</v>
      </c>
      <c r="E5737" s="16" t="n">
        <v>21</v>
      </c>
      <c r="F5737" s="16" t="n">
        <v>152</v>
      </c>
      <c r="G5737" s="16" t="n">
        <v>1010</v>
      </c>
      <c r="H5737" s="16" t="n">
        <v>14</v>
      </c>
    </row>
    <row r="5738" customFormat="false" ht="15" hidden="false" customHeight="false" outlineLevel="0" collapsed="false">
      <c r="A5738" s="0" t="n">
        <v>3730</v>
      </c>
      <c r="B5738" s="15" t="n">
        <v>45352</v>
      </c>
      <c r="C5738" s="0" t="n">
        <v>2</v>
      </c>
      <c r="D5738" s="16" t="n">
        <v>11142</v>
      </c>
      <c r="E5738" s="16" t="n">
        <v>24</v>
      </c>
      <c r="F5738" s="16" t="n">
        <v>151</v>
      </c>
      <c r="G5738" s="16" t="n">
        <v>571</v>
      </c>
      <c r="H5738" s="16" t="n">
        <v>9</v>
      </c>
    </row>
    <row r="5739" customFormat="false" ht="15" hidden="false" customHeight="false" outlineLevel="0" collapsed="false">
      <c r="A5739" s="0" t="n">
        <v>3730</v>
      </c>
      <c r="B5739" s="15" t="n">
        <v>45444</v>
      </c>
      <c r="C5739" s="0" t="n">
        <v>2</v>
      </c>
      <c r="D5739" s="16" t="n">
        <v>11196</v>
      </c>
      <c r="E5739" s="16" t="n">
        <v>29</v>
      </c>
      <c r="F5739" s="16" t="n">
        <v>154</v>
      </c>
      <c r="G5739" s="16" t="n">
        <v>704</v>
      </c>
      <c r="H5739" s="16" t="n">
        <v>13</v>
      </c>
    </row>
    <row r="5740" customFormat="false" ht="15" hidden="false" customHeight="false" outlineLevel="0" collapsed="false">
      <c r="A5740" s="0" t="n">
        <v>3730</v>
      </c>
      <c r="B5740" s="15" t="n">
        <v>45536</v>
      </c>
      <c r="C5740" s="0" t="n">
        <v>2</v>
      </c>
      <c r="D5740" s="16" t="n">
        <v>11278</v>
      </c>
      <c r="E5740" s="16" t="n">
        <v>31</v>
      </c>
      <c r="F5740" s="16" t="n">
        <v>164</v>
      </c>
      <c r="G5740" s="16" t="n">
        <v>828</v>
      </c>
      <c r="H5740" s="16" t="n">
        <v>15</v>
      </c>
    </row>
    <row r="5741" customFormat="false" ht="15" hidden="false" customHeight="false" outlineLevel="0" collapsed="false">
      <c r="A5741" s="0" t="n">
        <v>3730</v>
      </c>
      <c r="B5741" s="15" t="n">
        <v>45627</v>
      </c>
      <c r="C5741" s="0" t="n">
        <v>2</v>
      </c>
      <c r="D5741" s="16" t="n">
        <v>11324</v>
      </c>
      <c r="E5741" s="16" t="n">
        <v>35</v>
      </c>
      <c r="F5741" s="16" t="n">
        <v>169</v>
      </c>
      <c r="G5741" s="16" t="n">
        <v>969</v>
      </c>
      <c r="H5741" s="16" t="n">
        <v>19</v>
      </c>
    </row>
    <row r="5742" customFormat="false" ht="15" hidden="false" customHeight="false" outlineLevel="0" collapsed="false">
      <c r="A5742" s="0" t="n">
        <v>3730</v>
      </c>
      <c r="B5742" s="15" t="n">
        <v>45717</v>
      </c>
      <c r="C5742" s="0" t="n">
        <v>2</v>
      </c>
      <c r="D5742" s="16" t="n">
        <v>11391</v>
      </c>
      <c r="E5742" s="16" t="n">
        <v>38</v>
      </c>
      <c r="F5742" s="16" t="n">
        <v>188</v>
      </c>
      <c r="G5742" s="16" t="n">
        <v>508</v>
      </c>
      <c r="H5742" s="16" t="n">
        <v>14</v>
      </c>
    </row>
    <row r="5743" customFormat="false" ht="15" hidden="false" customHeight="false" outlineLevel="0" collapsed="false">
      <c r="A5743" s="0" t="n">
        <v>3730</v>
      </c>
      <c r="B5743" s="15" t="n">
        <v>45809</v>
      </c>
      <c r="C5743" s="0" t="n">
        <v>2</v>
      </c>
      <c r="D5743" s="16" t="n">
        <v>11466</v>
      </c>
      <c r="E5743" s="16" t="n">
        <v>41</v>
      </c>
      <c r="F5743" s="16" t="n">
        <v>201</v>
      </c>
      <c r="G5743" s="16" t="n">
        <v>657</v>
      </c>
      <c r="H5743" s="16" t="n">
        <v>17</v>
      </c>
    </row>
    <row r="5744" customFormat="false" ht="15" hidden="false" customHeight="false" outlineLevel="0" collapsed="false">
      <c r="A5744" s="0" t="n">
        <v>3730</v>
      </c>
      <c r="B5744" s="15" t="n">
        <v>45901</v>
      </c>
      <c r="C5744" s="0" t="n">
        <v>2</v>
      </c>
      <c r="D5744" s="16" t="n">
        <v>11552</v>
      </c>
      <c r="E5744" s="16" t="n">
        <v>43</v>
      </c>
      <c r="F5744" s="16" t="n">
        <v>204</v>
      </c>
      <c r="G5744" s="16" t="n">
        <v>772</v>
      </c>
      <c r="H5744" s="16" t="n">
        <v>20</v>
      </c>
    </row>
    <row r="5745" customFormat="false" ht="15" hidden="false" customHeight="false" outlineLevel="0" collapsed="false">
      <c r="A5745" s="0" t="n">
        <v>3730</v>
      </c>
      <c r="B5745" s="15" t="n">
        <v>45992</v>
      </c>
      <c r="C5745" s="0" t="n">
        <v>2</v>
      </c>
      <c r="D5745" s="16" t="n">
        <v>11635</v>
      </c>
      <c r="E5745" s="16" t="n">
        <v>45</v>
      </c>
      <c r="F5745" s="16" t="n">
        <v>208</v>
      </c>
      <c r="G5745" s="16" t="n">
        <v>904</v>
      </c>
      <c r="H5745" s="16" t="n">
        <v>21</v>
      </c>
    </row>
    <row r="5746" customFormat="false" ht="15" hidden="false" customHeight="false" outlineLevel="0" collapsed="false">
      <c r="A5746" s="0" t="n">
        <v>3730</v>
      </c>
      <c r="B5746" s="15" t="n">
        <v>46082</v>
      </c>
      <c r="C5746" s="0" t="n">
        <v>2</v>
      </c>
      <c r="D5746" s="16" t="n">
        <v>11713</v>
      </c>
      <c r="E5746" s="16" t="n">
        <v>50</v>
      </c>
      <c r="F5746" s="16" t="n">
        <v>215</v>
      </c>
      <c r="G5746" s="16" t="n">
        <v>492</v>
      </c>
      <c r="H5746" s="16" t="n">
        <v>12</v>
      </c>
    </row>
    <row r="5747" customFormat="false" ht="15" hidden="false" customHeight="false" outlineLevel="0" collapsed="false">
      <c r="A5747" s="0" t="n">
        <v>3730</v>
      </c>
      <c r="B5747" s="15" t="n">
        <v>46174</v>
      </c>
      <c r="C5747" s="0" t="n">
        <v>2</v>
      </c>
      <c r="D5747" s="16" t="n">
        <v>11838</v>
      </c>
      <c r="E5747" s="16" t="n">
        <v>63</v>
      </c>
      <c r="F5747" s="16" t="n">
        <v>227</v>
      </c>
      <c r="G5747" s="16" t="n">
        <v>618</v>
      </c>
      <c r="H5747" s="16" t="n">
        <v>26</v>
      </c>
    </row>
    <row r="5748" customFormat="false" ht="15" hidden="false" customHeight="false" outlineLevel="0" collapsed="false">
      <c r="A5748" s="0" t="n">
        <v>3732</v>
      </c>
      <c r="B5748" s="15" t="n">
        <v>45078</v>
      </c>
      <c r="C5748" s="0" t="n">
        <v>1</v>
      </c>
      <c r="D5748" s="16" t="n">
        <v>849</v>
      </c>
      <c r="E5748" s="16" t="n">
        <v>1</v>
      </c>
      <c r="F5748" s="16" t="n">
        <v>10</v>
      </c>
      <c r="G5748" s="16" t="n">
        <v>51</v>
      </c>
      <c r="H5748" s="16" t="n">
        <v>0</v>
      </c>
    </row>
    <row r="5749" customFormat="false" ht="15" hidden="false" customHeight="false" outlineLevel="0" collapsed="false">
      <c r="A5749" s="0" t="n">
        <v>3732</v>
      </c>
      <c r="B5749" s="15" t="n">
        <v>45170</v>
      </c>
      <c r="C5749" s="0" t="n">
        <v>1</v>
      </c>
      <c r="D5749" s="16" t="n">
        <v>859</v>
      </c>
      <c r="E5749" s="16" t="n">
        <v>1</v>
      </c>
      <c r="F5749" s="16" t="n">
        <v>10</v>
      </c>
      <c r="G5749" s="16" t="n">
        <v>60</v>
      </c>
      <c r="H5749" s="16" t="n">
        <v>0</v>
      </c>
    </row>
    <row r="5750" customFormat="false" ht="15" hidden="false" customHeight="false" outlineLevel="0" collapsed="false">
      <c r="A5750" s="0" t="n">
        <v>3732</v>
      </c>
      <c r="B5750" s="15" t="n">
        <v>45261</v>
      </c>
      <c r="C5750" s="0" t="n">
        <v>1</v>
      </c>
      <c r="D5750" s="16" t="n">
        <v>872</v>
      </c>
      <c r="E5750" s="16" t="n">
        <v>1</v>
      </c>
      <c r="F5750" s="16" t="n">
        <v>10</v>
      </c>
      <c r="G5750" s="16" t="n">
        <v>68</v>
      </c>
      <c r="H5750" s="16" t="n">
        <v>0</v>
      </c>
    </row>
    <row r="5751" customFormat="false" ht="15" hidden="false" customHeight="false" outlineLevel="0" collapsed="false">
      <c r="A5751" s="0" t="n">
        <v>3732</v>
      </c>
      <c r="B5751" s="15" t="n">
        <v>45352</v>
      </c>
      <c r="C5751" s="0" t="n">
        <v>1</v>
      </c>
      <c r="D5751" s="16" t="n">
        <v>880</v>
      </c>
      <c r="E5751" s="16" t="n">
        <v>1</v>
      </c>
      <c r="F5751" s="16" t="n">
        <v>8</v>
      </c>
      <c r="G5751" s="16" t="n">
        <v>34</v>
      </c>
      <c r="H5751" s="16" t="n">
        <v>0</v>
      </c>
    </row>
    <row r="5752" customFormat="false" ht="15" hidden="false" customHeight="false" outlineLevel="0" collapsed="false">
      <c r="A5752" s="0" t="n">
        <v>3732</v>
      </c>
      <c r="B5752" s="15" t="n">
        <v>45444</v>
      </c>
      <c r="C5752" s="0" t="n">
        <v>1</v>
      </c>
      <c r="D5752" s="16" t="n">
        <v>864</v>
      </c>
      <c r="E5752" s="16" t="n">
        <v>1</v>
      </c>
      <c r="F5752" s="16" t="n">
        <v>9</v>
      </c>
      <c r="G5752" s="16" t="n">
        <v>42</v>
      </c>
      <c r="H5752" s="16" t="n">
        <v>0</v>
      </c>
    </row>
    <row r="5753" customFormat="false" ht="15" hidden="false" customHeight="false" outlineLevel="0" collapsed="false">
      <c r="A5753" s="0" t="n">
        <v>3732</v>
      </c>
      <c r="B5753" s="15" t="n">
        <v>45536</v>
      </c>
      <c r="C5753" s="0" t="n">
        <v>1</v>
      </c>
      <c r="D5753" s="16" t="n">
        <v>868</v>
      </c>
      <c r="E5753" s="16" t="n">
        <v>1</v>
      </c>
      <c r="F5753" s="16" t="n">
        <v>11</v>
      </c>
      <c r="G5753" s="16" t="n">
        <v>46</v>
      </c>
      <c r="H5753" s="16" t="n">
        <v>0</v>
      </c>
    </row>
    <row r="5754" customFormat="false" ht="15" hidden="false" customHeight="false" outlineLevel="0" collapsed="false">
      <c r="A5754" s="0" t="n">
        <v>3732</v>
      </c>
      <c r="B5754" s="15" t="n">
        <v>45627</v>
      </c>
      <c r="C5754" s="0" t="n">
        <v>1</v>
      </c>
      <c r="D5754" s="16" t="n">
        <v>868</v>
      </c>
      <c r="E5754" s="16" t="n">
        <v>1</v>
      </c>
      <c r="F5754" s="16" t="n">
        <v>11</v>
      </c>
      <c r="G5754" s="16" t="n">
        <v>57</v>
      </c>
      <c r="H5754" s="16" t="n">
        <v>0</v>
      </c>
    </row>
    <row r="5755" customFormat="false" ht="15" hidden="false" customHeight="false" outlineLevel="0" collapsed="false">
      <c r="A5755" s="0" t="n">
        <v>3732</v>
      </c>
      <c r="B5755" s="15" t="n">
        <v>45717</v>
      </c>
      <c r="C5755" s="0" t="n">
        <v>1</v>
      </c>
      <c r="D5755" s="16" t="n">
        <v>880</v>
      </c>
      <c r="E5755" s="16" t="n">
        <v>1</v>
      </c>
      <c r="F5755" s="16" t="n">
        <v>10</v>
      </c>
      <c r="G5755" s="16" t="n">
        <v>26</v>
      </c>
      <c r="H5755" s="16" t="n">
        <v>0</v>
      </c>
    </row>
    <row r="5756" customFormat="false" ht="15" hidden="false" customHeight="false" outlineLevel="0" collapsed="false">
      <c r="A5756" s="0" t="n">
        <v>3732</v>
      </c>
      <c r="B5756" s="15" t="n">
        <v>45809</v>
      </c>
      <c r="C5756" s="0" t="n">
        <v>1</v>
      </c>
      <c r="D5756" s="16" t="n">
        <v>893</v>
      </c>
      <c r="E5756" s="16" t="n">
        <v>1</v>
      </c>
      <c r="F5756" s="16" t="n">
        <v>10</v>
      </c>
      <c r="G5756" s="16" t="n">
        <v>37</v>
      </c>
      <c r="H5756" s="16" t="n">
        <v>0</v>
      </c>
    </row>
    <row r="5757" customFormat="false" ht="15" hidden="false" customHeight="false" outlineLevel="0" collapsed="false">
      <c r="A5757" s="0" t="n">
        <v>3732</v>
      </c>
      <c r="B5757" s="15" t="n">
        <v>45901</v>
      </c>
      <c r="C5757" s="0" t="n">
        <v>1</v>
      </c>
      <c r="D5757" s="16" t="n">
        <v>890</v>
      </c>
      <c r="E5757" s="16" t="n">
        <v>1</v>
      </c>
      <c r="F5757" s="16" t="n">
        <v>11</v>
      </c>
      <c r="G5757" s="16" t="n">
        <v>43</v>
      </c>
      <c r="H5757" s="16" t="n">
        <v>0</v>
      </c>
    </row>
    <row r="5758" customFormat="false" ht="15" hidden="false" customHeight="false" outlineLevel="0" collapsed="false">
      <c r="A5758" s="0" t="n">
        <v>3732</v>
      </c>
      <c r="B5758" s="15" t="n">
        <v>45992</v>
      </c>
      <c r="C5758" s="0" t="n">
        <v>1</v>
      </c>
      <c r="D5758" s="16" t="n">
        <v>879</v>
      </c>
      <c r="E5758" s="16" t="n">
        <v>1</v>
      </c>
      <c r="F5758" s="16" t="n">
        <v>12</v>
      </c>
      <c r="G5758" s="16" t="n">
        <v>51</v>
      </c>
      <c r="H5758" s="16" t="n">
        <v>0</v>
      </c>
    </row>
    <row r="5759" customFormat="false" ht="15" hidden="false" customHeight="false" outlineLevel="0" collapsed="false">
      <c r="A5759" s="0" t="n">
        <v>3732</v>
      </c>
      <c r="B5759" s="15" t="n">
        <v>46082</v>
      </c>
      <c r="C5759" s="0" t="n">
        <v>1</v>
      </c>
      <c r="D5759" s="16" t="n">
        <v>886</v>
      </c>
      <c r="E5759" s="16" t="n">
        <v>2</v>
      </c>
      <c r="F5759" s="16" t="n">
        <v>11</v>
      </c>
      <c r="G5759" s="16" t="n">
        <v>32</v>
      </c>
      <c r="H5759" s="16" t="n">
        <v>1</v>
      </c>
    </row>
    <row r="5760" customFormat="false" ht="15" hidden="false" customHeight="false" outlineLevel="0" collapsed="false">
      <c r="A5760" s="0" t="n">
        <v>3732</v>
      </c>
      <c r="B5760" s="15" t="n">
        <v>46174</v>
      </c>
      <c r="C5760" s="0" t="n">
        <v>1</v>
      </c>
      <c r="D5760" s="16" t="n">
        <v>881</v>
      </c>
      <c r="E5760" s="16" t="n">
        <v>2</v>
      </c>
      <c r="F5760" s="16" t="n">
        <v>12</v>
      </c>
      <c r="G5760" s="16" t="n">
        <v>41</v>
      </c>
      <c r="H5760" s="16" t="n">
        <v>1</v>
      </c>
    </row>
    <row r="5761" customFormat="false" ht="15" hidden="false" customHeight="false" outlineLevel="0" collapsed="false">
      <c r="A5761" s="0" t="n">
        <v>3735</v>
      </c>
      <c r="B5761" s="15" t="n">
        <v>45078</v>
      </c>
      <c r="C5761" s="0" t="n">
        <v>1</v>
      </c>
      <c r="D5761" s="16" t="n">
        <v>1033</v>
      </c>
      <c r="E5761" s="16" t="n">
        <v>2</v>
      </c>
      <c r="F5761" s="16" t="n">
        <v>8</v>
      </c>
      <c r="G5761" s="16" t="n">
        <v>46</v>
      </c>
      <c r="H5761" s="16" t="n">
        <v>1</v>
      </c>
    </row>
    <row r="5762" customFormat="false" ht="15" hidden="false" customHeight="false" outlineLevel="0" collapsed="false">
      <c r="A5762" s="0" t="n">
        <v>3735</v>
      </c>
      <c r="B5762" s="15" t="n">
        <v>45170</v>
      </c>
      <c r="C5762" s="0" t="n">
        <v>1</v>
      </c>
      <c r="D5762" s="16" t="n">
        <v>1064</v>
      </c>
      <c r="E5762" s="16" t="n">
        <v>3</v>
      </c>
      <c r="F5762" s="16" t="n">
        <v>7</v>
      </c>
      <c r="G5762" s="16" t="n">
        <v>57</v>
      </c>
      <c r="H5762" s="16" t="n">
        <v>1</v>
      </c>
    </row>
    <row r="5763" customFormat="false" ht="15" hidden="false" customHeight="false" outlineLevel="0" collapsed="false">
      <c r="A5763" s="0" t="n">
        <v>3735</v>
      </c>
      <c r="B5763" s="15" t="n">
        <v>45261</v>
      </c>
      <c r="C5763" s="0" t="n">
        <v>1</v>
      </c>
      <c r="D5763" s="16" t="n">
        <v>1055</v>
      </c>
      <c r="E5763" s="16" t="n">
        <v>3</v>
      </c>
      <c r="F5763" s="16" t="n">
        <v>6</v>
      </c>
      <c r="G5763" s="16" t="n">
        <v>70</v>
      </c>
      <c r="H5763" s="16" t="n">
        <v>2</v>
      </c>
    </row>
    <row r="5764" customFormat="false" ht="15" hidden="false" customHeight="false" outlineLevel="0" collapsed="false">
      <c r="A5764" s="0" t="n">
        <v>3735</v>
      </c>
      <c r="B5764" s="15" t="n">
        <v>45352</v>
      </c>
      <c r="C5764" s="0" t="n">
        <v>1</v>
      </c>
      <c r="D5764" s="16" t="n">
        <v>1065</v>
      </c>
      <c r="E5764" s="16" t="n">
        <v>3</v>
      </c>
      <c r="F5764" s="16" t="n">
        <v>6</v>
      </c>
      <c r="G5764" s="16" t="n">
        <v>40</v>
      </c>
      <c r="H5764" s="16" t="n">
        <v>1</v>
      </c>
    </row>
    <row r="5765" customFormat="false" ht="15" hidden="false" customHeight="false" outlineLevel="0" collapsed="false">
      <c r="A5765" s="0" t="n">
        <v>3735</v>
      </c>
      <c r="B5765" s="15" t="n">
        <v>45444</v>
      </c>
      <c r="C5765" s="0" t="n">
        <v>1</v>
      </c>
      <c r="D5765" s="16" t="n">
        <v>1082</v>
      </c>
      <c r="E5765" s="16" t="n">
        <v>3</v>
      </c>
      <c r="F5765" s="16" t="n">
        <v>7</v>
      </c>
      <c r="G5765" s="16" t="n">
        <v>47</v>
      </c>
      <c r="H5765" s="16" t="n">
        <v>1</v>
      </c>
    </row>
    <row r="5766" customFormat="false" ht="15" hidden="false" customHeight="false" outlineLevel="0" collapsed="false">
      <c r="A5766" s="0" t="n">
        <v>3735</v>
      </c>
      <c r="B5766" s="15" t="n">
        <v>45536</v>
      </c>
      <c r="C5766" s="0" t="n">
        <v>1</v>
      </c>
      <c r="D5766" s="16" t="n">
        <v>1066</v>
      </c>
      <c r="E5766" s="16" t="n">
        <v>1</v>
      </c>
      <c r="F5766" s="16" t="n">
        <v>7</v>
      </c>
      <c r="G5766" s="16" t="n">
        <v>50</v>
      </c>
      <c r="H5766" s="16" t="n">
        <v>0</v>
      </c>
    </row>
    <row r="5767" customFormat="false" ht="15" hidden="false" customHeight="false" outlineLevel="0" collapsed="false">
      <c r="A5767" s="0" t="n">
        <v>3735</v>
      </c>
      <c r="B5767" s="15" t="n">
        <v>45627</v>
      </c>
      <c r="C5767" s="0" t="n">
        <v>1</v>
      </c>
      <c r="D5767" s="16" t="n">
        <v>1057</v>
      </c>
      <c r="E5767" s="16" t="n">
        <v>1</v>
      </c>
      <c r="F5767" s="16" t="n">
        <v>7</v>
      </c>
      <c r="G5767" s="16" t="n">
        <v>59</v>
      </c>
      <c r="H5767" s="16" t="n">
        <v>0</v>
      </c>
    </row>
    <row r="5768" customFormat="false" ht="15" hidden="false" customHeight="false" outlineLevel="0" collapsed="false">
      <c r="A5768" s="0" t="n">
        <v>3735</v>
      </c>
      <c r="B5768" s="15" t="n">
        <v>45717</v>
      </c>
      <c r="C5768" s="0" t="n">
        <v>1</v>
      </c>
      <c r="D5768" s="16" t="n">
        <v>1068</v>
      </c>
      <c r="E5768" s="16" t="n">
        <v>1</v>
      </c>
      <c r="F5768" s="16" t="n">
        <v>7</v>
      </c>
      <c r="G5768" s="16" t="n">
        <v>34</v>
      </c>
      <c r="H5768" s="16" t="n">
        <v>0</v>
      </c>
    </row>
    <row r="5769" customFormat="false" ht="15" hidden="false" customHeight="false" outlineLevel="0" collapsed="false">
      <c r="A5769" s="0" t="n">
        <v>3735</v>
      </c>
      <c r="B5769" s="15" t="n">
        <v>45809</v>
      </c>
      <c r="C5769" s="0" t="n">
        <v>1</v>
      </c>
      <c r="D5769" s="16" t="n">
        <v>1077</v>
      </c>
      <c r="E5769" s="16" t="n">
        <v>1</v>
      </c>
      <c r="F5769" s="16" t="n">
        <v>7</v>
      </c>
      <c r="G5769" s="16" t="n">
        <v>36</v>
      </c>
      <c r="H5769" s="16" t="n">
        <v>0</v>
      </c>
    </row>
    <row r="5770" customFormat="false" ht="15" hidden="false" customHeight="false" outlineLevel="0" collapsed="false">
      <c r="A5770" s="0" t="n">
        <v>3735</v>
      </c>
      <c r="B5770" s="15" t="n">
        <v>45901</v>
      </c>
      <c r="C5770" s="0" t="n">
        <v>1</v>
      </c>
      <c r="D5770" s="16" t="n">
        <v>1067</v>
      </c>
      <c r="E5770" s="16" t="n">
        <v>1</v>
      </c>
      <c r="F5770" s="16" t="n">
        <v>7</v>
      </c>
      <c r="G5770" s="16" t="n">
        <v>42</v>
      </c>
      <c r="H5770" s="16" t="n">
        <v>0</v>
      </c>
    </row>
    <row r="5771" customFormat="false" ht="15" hidden="false" customHeight="false" outlineLevel="0" collapsed="false">
      <c r="A5771" s="0" t="n">
        <v>3735</v>
      </c>
      <c r="B5771" s="15" t="n">
        <v>45992</v>
      </c>
      <c r="C5771" s="0" t="n">
        <v>1</v>
      </c>
      <c r="D5771" s="16" t="n">
        <v>1083</v>
      </c>
      <c r="E5771" s="16" t="n">
        <v>1</v>
      </c>
      <c r="F5771" s="16" t="n">
        <v>9</v>
      </c>
      <c r="G5771" s="16" t="n">
        <v>50</v>
      </c>
      <c r="H5771" s="16" t="n">
        <v>0</v>
      </c>
    </row>
    <row r="5772" customFormat="false" ht="15" hidden="false" customHeight="false" outlineLevel="0" collapsed="false">
      <c r="A5772" s="0" t="n">
        <v>3735</v>
      </c>
      <c r="B5772" s="15" t="n">
        <v>46082</v>
      </c>
      <c r="C5772" s="0" t="n">
        <v>1</v>
      </c>
      <c r="D5772" s="16" t="n">
        <v>1093</v>
      </c>
      <c r="E5772" s="16" t="n">
        <v>1</v>
      </c>
      <c r="F5772" s="16" t="n">
        <v>9</v>
      </c>
      <c r="G5772" s="16" t="n">
        <v>27</v>
      </c>
      <c r="H5772" s="16" t="n">
        <v>0</v>
      </c>
    </row>
    <row r="5773" customFormat="false" ht="15" hidden="false" customHeight="false" outlineLevel="0" collapsed="false">
      <c r="A5773" s="0" t="n">
        <v>3735</v>
      </c>
      <c r="B5773" s="15" t="n">
        <v>46174</v>
      </c>
      <c r="C5773" s="0" t="n">
        <v>1</v>
      </c>
      <c r="D5773" s="16" t="n">
        <v>1086</v>
      </c>
      <c r="E5773" s="16" t="n">
        <v>1</v>
      </c>
      <c r="F5773" s="16" t="n">
        <v>9</v>
      </c>
      <c r="G5773" s="16" t="n">
        <v>35</v>
      </c>
      <c r="H5773" s="16" t="n">
        <v>0</v>
      </c>
    </row>
    <row r="5774" customFormat="false" ht="15" hidden="false" customHeight="false" outlineLevel="0" collapsed="false">
      <c r="A5774" s="0" t="n">
        <v>3737</v>
      </c>
      <c r="B5774" s="15" t="n">
        <v>45078</v>
      </c>
      <c r="C5774" s="0" t="n">
        <v>1</v>
      </c>
      <c r="D5774" s="16" t="n">
        <v>5401</v>
      </c>
      <c r="E5774" s="16" t="n">
        <v>8</v>
      </c>
      <c r="F5774" s="16" t="n">
        <v>67</v>
      </c>
      <c r="G5774" s="16" t="n">
        <v>246</v>
      </c>
      <c r="H5774" s="16" t="n">
        <v>2</v>
      </c>
    </row>
    <row r="5775" customFormat="false" ht="15" hidden="false" customHeight="false" outlineLevel="0" collapsed="false">
      <c r="A5775" s="0" t="n">
        <v>3737</v>
      </c>
      <c r="B5775" s="15" t="n">
        <v>45170</v>
      </c>
      <c r="C5775" s="0" t="n">
        <v>1</v>
      </c>
      <c r="D5775" s="16" t="n">
        <v>5436</v>
      </c>
      <c r="E5775" s="16" t="n">
        <v>9</v>
      </c>
      <c r="F5775" s="16" t="n">
        <v>64</v>
      </c>
      <c r="G5775" s="16" t="n">
        <v>296</v>
      </c>
      <c r="H5775" s="16" t="n">
        <v>3</v>
      </c>
    </row>
    <row r="5776" customFormat="false" ht="15" hidden="false" customHeight="false" outlineLevel="0" collapsed="false">
      <c r="A5776" s="0" t="n">
        <v>3737</v>
      </c>
      <c r="B5776" s="15" t="n">
        <v>45261</v>
      </c>
      <c r="C5776" s="0" t="n">
        <v>1</v>
      </c>
      <c r="D5776" s="16" t="n">
        <v>5399</v>
      </c>
      <c r="E5776" s="16" t="n">
        <v>10</v>
      </c>
      <c r="F5776" s="16" t="n">
        <v>64</v>
      </c>
      <c r="G5776" s="16" t="n">
        <v>346</v>
      </c>
      <c r="H5776" s="16" t="n">
        <v>3</v>
      </c>
    </row>
    <row r="5777" customFormat="false" ht="15" hidden="false" customHeight="false" outlineLevel="0" collapsed="false">
      <c r="A5777" s="0" t="n">
        <v>3737</v>
      </c>
      <c r="B5777" s="15" t="n">
        <v>45352</v>
      </c>
      <c r="C5777" s="0" t="n">
        <v>1</v>
      </c>
      <c r="D5777" s="16" t="n">
        <v>5413</v>
      </c>
      <c r="E5777" s="16" t="n">
        <v>10</v>
      </c>
      <c r="F5777" s="16" t="n">
        <v>60</v>
      </c>
      <c r="G5777" s="16" t="n">
        <v>199</v>
      </c>
      <c r="H5777" s="16" t="n">
        <v>2</v>
      </c>
    </row>
    <row r="5778" customFormat="false" ht="15" hidden="false" customHeight="false" outlineLevel="0" collapsed="false">
      <c r="A5778" s="0" t="n">
        <v>3737</v>
      </c>
      <c r="B5778" s="15" t="n">
        <v>45444</v>
      </c>
      <c r="C5778" s="0" t="n">
        <v>1</v>
      </c>
      <c r="D5778" s="16" t="n">
        <v>5447</v>
      </c>
      <c r="E5778" s="16" t="n">
        <v>11</v>
      </c>
      <c r="F5778" s="16" t="n">
        <v>62</v>
      </c>
      <c r="G5778" s="16" t="n">
        <v>265</v>
      </c>
      <c r="H5778" s="16" t="n">
        <v>3</v>
      </c>
    </row>
    <row r="5779" customFormat="false" ht="15" hidden="false" customHeight="false" outlineLevel="0" collapsed="false">
      <c r="A5779" s="0" t="n">
        <v>3737</v>
      </c>
      <c r="B5779" s="15" t="n">
        <v>45536</v>
      </c>
      <c r="C5779" s="0" t="n">
        <v>1</v>
      </c>
      <c r="D5779" s="16" t="n">
        <v>5497</v>
      </c>
      <c r="E5779" s="16" t="n">
        <v>13</v>
      </c>
      <c r="F5779" s="16" t="n">
        <v>61</v>
      </c>
      <c r="G5779" s="16" t="n">
        <v>319</v>
      </c>
      <c r="H5779" s="16" t="n">
        <v>5</v>
      </c>
    </row>
    <row r="5780" customFormat="false" ht="15" hidden="false" customHeight="false" outlineLevel="0" collapsed="false">
      <c r="A5780" s="0" t="n">
        <v>3737</v>
      </c>
      <c r="B5780" s="15" t="n">
        <v>45627</v>
      </c>
      <c r="C5780" s="0" t="n">
        <v>1</v>
      </c>
      <c r="D5780" s="16" t="n">
        <v>5480</v>
      </c>
      <c r="E5780" s="16" t="n">
        <v>17</v>
      </c>
      <c r="F5780" s="16" t="n">
        <v>57</v>
      </c>
      <c r="G5780" s="16" t="n">
        <v>365</v>
      </c>
      <c r="H5780" s="16" t="n">
        <v>9</v>
      </c>
    </row>
    <row r="5781" customFormat="false" ht="15" hidden="false" customHeight="false" outlineLevel="0" collapsed="false">
      <c r="A5781" s="0" t="n">
        <v>3737</v>
      </c>
      <c r="B5781" s="15" t="n">
        <v>45717</v>
      </c>
      <c r="C5781" s="0" t="n">
        <v>1</v>
      </c>
      <c r="D5781" s="16" t="n">
        <v>5504</v>
      </c>
      <c r="E5781" s="16" t="n">
        <v>18</v>
      </c>
      <c r="F5781" s="16" t="n">
        <v>58</v>
      </c>
      <c r="G5781" s="16" t="n">
        <v>209</v>
      </c>
      <c r="H5781" s="16" t="n">
        <v>4</v>
      </c>
    </row>
    <row r="5782" customFormat="false" ht="15" hidden="false" customHeight="false" outlineLevel="0" collapsed="false">
      <c r="A5782" s="0" t="n">
        <v>3737</v>
      </c>
      <c r="B5782" s="15" t="n">
        <v>45809</v>
      </c>
      <c r="C5782" s="0" t="n">
        <v>1</v>
      </c>
      <c r="D5782" s="16" t="n">
        <v>5548</v>
      </c>
      <c r="E5782" s="16" t="n">
        <v>19</v>
      </c>
      <c r="F5782" s="16" t="n">
        <v>58</v>
      </c>
      <c r="G5782" s="16" t="n">
        <v>256</v>
      </c>
      <c r="H5782" s="16" t="n">
        <v>4</v>
      </c>
    </row>
    <row r="5783" customFormat="false" ht="15" hidden="false" customHeight="false" outlineLevel="0" collapsed="false">
      <c r="A5783" s="0" t="n">
        <v>3737</v>
      </c>
      <c r="B5783" s="15" t="n">
        <v>45901</v>
      </c>
      <c r="C5783" s="0" t="n">
        <v>1</v>
      </c>
      <c r="D5783" s="16" t="n">
        <v>5558</v>
      </c>
      <c r="E5783" s="16" t="n">
        <v>20</v>
      </c>
      <c r="F5783" s="16" t="n">
        <v>61</v>
      </c>
      <c r="G5783" s="16" t="n">
        <v>303</v>
      </c>
      <c r="H5783" s="16" t="n">
        <v>6</v>
      </c>
    </row>
    <row r="5784" customFormat="false" ht="15" hidden="false" customHeight="false" outlineLevel="0" collapsed="false">
      <c r="A5784" s="0" t="n">
        <v>3737</v>
      </c>
      <c r="B5784" s="15" t="n">
        <v>45992</v>
      </c>
      <c r="C5784" s="0" t="n">
        <v>1</v>
      </c>
      <c r="D5784" s="16" t="n">
        <v>5592</v>
      </c>
      <c r="E5784" s="16" t="n">
        <v>19</v>
      </c>
      <c r="F5784" s="16" t="n">
        <v>64</v>
      </c>
      <c r="G5784" s="16" t="n">
        <v>353</v>
      </c>
      <c r="H5784" s="16" t="n">
        <v>6</v>
      </c>
    </row>
    <row r="5785" customFormat="false" ht="15" hidden="false" customHeight="false" outlineLevel="0" collapsed="false">
      <c r="A5785" s="0" t="n">
        <v>3737</v>
      </c>
      <c r="B5785" s="15" t="n">
        <v>46082</v>
      </c>
      <c r="C5785" s="0" t="n">
        <v>1</v>
      </c>
      <c r="D5785" s="16" t="n">
        <v>5580</v>
      </c>
      <c r="E5785" s="16" t="n">
        <v>21</v>
      </c>
      <c r="F5785" s="16" t="n">
        <v>70</v>
      </c>
      <c r="G5785" s="16" t="n">
        <v>177</v>
      </c>
      <c r="H5785" s="16" t="n">
        <v>5</v>
      </c>
    </row>
    <row r="5786" customFormat="false" ht="15" hidden="false" customHeight="false" outlineLevel="0" collapsed="false">
      <c r="A5786" s="0" t="n">
        <v>3737</v>
      </c>
      <c r="B5786" s="15" t="n">
        <v>46174</v>
      </c>
      <c r="C5786" s="0" t="n">
        <v>1</v>
      </c>
      <c r="D5786" s="16" t="n">
        <v>5580</v>
      </c>
      <c r="E5786" s="16" t="n">
        <v>30</v>
      </c>
      <c r="F5786" s="16" t="n">
        <v>74</v>
      </c>
      <c r="G5786" s="16" t="n">
        <v>218</v>
      </c>
      <c r="H5786" s="16" t="n">
        <v>13</v>
      </c>
    </row>
    <row r="5787" customFormat="false" ht="15" hidden="false" customHeight="false" outlineLevel="0" collapsed="false">
      <c r="A5787" s="0" t="n">
        <v>3740</v>
      </c>
      <c r="B5787" s="15" t="n">
        <v>45078</v>
      </c>
      <c r="C5787" s="0" t="n">
        <v>1</v>
      </c>
      <c r="D5787" s="16" t="n">
        <v>1386</v>
      </c>
      <c r="E5787" s="16" t="n">
        <v>7</v>
      </c>
      <c r="F5787" s="16" t="n">
        <v>21</v>
      </c>
      <c r="G5787" s="16" t="n">
        <v>69</v>
      </c>
      <c r="H5787" s="16" t="n">
        <v>4</v>
      </c>
    </row>
    <row r="5788" customFormat="false" ht="15" hidden="false" customHeight="false" outlineLevel="0" collapsed="false">
      <c r="A5788" s="0" t="n">
        <v>3740</v>
      </c>
      <c r="B5788" s="15" t="n">
        <v>45170</v>
      </c>
      <c r="C5788" s="0" t="n">
        <v>1</v>
      </c>
      <c r="D5788" s="16" t="n">
        <v>1406</v>
      </c>
      <c r="E5788" s="16" t="n">
        <v>9</v>
      </c>
      <c r="F5788" s="16" t="n">
        <v>20</v>
      </c>
      <c r="G5788" s="16" t="n">
        <v>84</v>
      </c>
      <c r="H5788" s="16" t="n">
        <v>6</v>
      </c>
    </row>
    <row r="5789" customFormat="false" ht="15" hidden="false" customHeight="false" outlineLevel="0" collapsed="false">
      <c r="A5789" s="0" t="n">
        <v>3740</v>
      </c>
      <c r="B5789" s="15" t="n">
        <v>45261</v>
      </c>
      <c r="C5789" s="0" t="n">
        <v>1</v>
      </c>
      <c r="D5789" s="16" t="n">
        <v>1412</v>
      </c>
      <c r="E5789" s="16" t="n">
        <v>9</v>
      </c>
      <c r="F5789" s="16" t="n">
        <v>20</v>
      </c>
      <c r="G5789" s="16" t="n">
        <v>107</v>
      </c>
      <c r="H5789" s="16" t="n">
        <v>6</v>
      </c>
    </row>
    <row r="5790" customFormat="false" ht="15" hidden="false" customHeight="false" outlineLevel="0" collapsed="false">
      <c r="A5790" s="0" t="n">
        <v>3740</v>
      </c>
      <c r="B5790" s="15" t="n">
        <v>45352</v>
      </c>
      <c r="C5790" s="0" t="n">
        <v>1</v>
      </c>
      <c r="D5790" s="16" t="n">
        <v>1420</v>
      </c>
      <c r="E5790" s="16" t="n">
        <v>10</v>
      </c>
      <c r="F5790" s="16" t="n">
        <v>19</v>
      </c>
      <c r="G5790" s="16" t="n">
        <v>60</v>
      </c>
      <c r="H5790" s="16" t="n">
        <v>3</v>
      </c>
    </row>
    <row r="5791" customFormat="false" ht="15" hidden="false" customHeight="false" outlineLevel="0" collapsed="false">
      <c r="A5791" s="0" t="n">
        <v>3740</v>
      </c>
      <c r="B5791" s="15" t="n">
        <v>45444</v>
      </c>
      <c r="C5791" s="0" t="n">
        <v>1</v>
      </c>
      <c r="D5791" s="16" t="n">
        <v>1440</v>
      </c>
      <c r="E5791" s="16" t="n">
        <v>13</v>
      </c>
      <c r="F5791" s="16" t="n">
        <v>17</v>
      </c>
      <c r="G5791" s="16" t="n">
        <v>77</v>
      </c>
      <c r="H5791" s="16" t="n">
        <v>6</v>
      </c>
    </row>
    <row r="5792" customFormat="false" ht="15" hidden="false" customHeight="false" outlineLevel="0" collapsed="false">
      <c r="A5792" s="0" t="n">
        <v>3740</v>
      </c>
      <c r="B5792" s="15" t="n">
        <v>45536</v>
      </c>
      <c r="C5792" s="0" t="n">
        <v>1</v>
      </c>
      <c r="D5792" s="16" t="n">
        <v>1426</v>
      </c>
      <c r="E5792" s="16" t="n">
        <v>15</v>
      </c>
      <c r="F5792" s="16" t="n">
        <v>17</v>
      </c>
      <c r="G5792" s="16" t="n">
        <v>87</v>
      </c>
      <c r="H5792" s="16" t="n">
        <v>7</v>
      </c>
    </row>
    <row r="5793" customFormat="false" ht="15" hidden="false" customHeight="false" outlineLevel="0" collapsed="false">
      <c r="A5793" s="0" t="n">
        <v>3740</v>
      </c>
      <c r="B5793" s="15" t="n">
        <v>45627</v>
      </c>
      <c r="C5793" s="0" t="n">
        <v>1</v>
      </c>
      <c r="D5793" s="16" t="n">
        <v>1417</v>
      </c>
      <c r="E5793" s="16" t="n">
        <v>14</v>
      </c>
      <c r="F5793" s="16" t="n">
        <v>17</v>
      </c>
      <c r="G5793" s="16" t="n">
        <v>97</v>
      </c>
      <c r="H5793" s="16" t="n">
        <v>7</v>
      </c>
    </row>
    <row r="5794" customFormat="false" ht="15" hidden="false" customHeight="false" outlineLevel="0" collapsed="false">
      <c r="A5794" s="0" t="n">
        <v>3740</v>
      </c>
      <c r="B5794" s="15" t="n">
        <v>45717</v>
      </c>
      <c r="C5794" s="0" t="n">
        <v>1</v>
      </c>
      <c r="D5794" s="16" t="n">
        <v>1426</v>
      </c>
      <c r="E5794" s="16" t="n">
        <v>15</v>
      </c>
      <c r="F5794" s="16" t="n">
        <v>20</v>
      </c>
      <c r="G5794" s="16" t="n">
        <v>52</v>
      </c>
      <c r="H5794" s="16" t="n">
        <v>3</v>
      </c>
    </row>
    <row r="5795" customFormat="false" ht="15" hidden="false" customHeight="false" outlineLevel="0" collapsed="false">
      <c r="A5795" s="0" t="n">
        <v>3740</v>
      </c>
      <c r="B5795" s="15" t="n">
        <v>45809</v>
      </c>
      <c r="C5795" s="0" t="n">
        <v>1</v>
      </c>
      <c r="D5795" s="16" t="n">
        <v>1432</v>
      </c>
      <c r="E5795" s="16" t="n">
        <v>17</v>
      </c>
      <c r="F5795" s="16" t="n">
        <v>21</v>
      </c>
      <c r="G5795" s="16" t="n">
        <v>62</v>
      </c>
      <c r="H5795" s="16" t="n">
        <v>4</v>
      </c>
    </row>
    <row r="5796" customFormat="false" ht="15" hidden="false" customHeight="false" outlineLevel="0" collapsed="false">
      <c r="A5796" s="0" t="n">
        <v>3740</v>
      </c>
      <c r="B5796" s="15" t="n">
        <v>45901</v>
      </c>
      <c r="C5796" s="0" t="n">
        <v>1</v>
      </c>
      <c r="D5796" s="16" t="n">
        <v>1441</v>
      </c>
      <c r="E5796" s="16" t="n">
        <v>17</v>
      </c>
      <c r="F5796" s="16" t="n">
        <v>22</v>
      </c>
      <c r="G5796" s="16" t="n">
        <v>75</v>
      </c>
      <c r="H5796" s="16" t="n">
        <v>4</v>
      </c>
    </row>
    <row r="5797" customFormat="false" ht="15" hidden="false" customHeight="false" outlineLevel="0" collapsed="false">
      <c r="A5797" s="0" t="n">
        <v>3740</v>
      </c>
      <c r="B5797" s="15" t="n">
        <v>45992</v>
      </c>
      <c r="C5797" s="0" t="n">
        <v>1</v>
      </c>
      <c r="D5797" s="16" t="n">
        <v>1461</v>
      </c>
      <c r="E5797" s="16" t="n">
        <v>18</v>
      </c>
      <c r="F5797" s="16" t="n">
        <v>22</v>
      </c>
      <c r="G5797" s="16" t="n">
        <v>89</v>
      </c>
      <c r="H5797" s="16" t="n">
        <v>5</v>
      </c>
    </row>
    <row r="5798" customFormat="false" ht="15" hidden="false" customHeight="false" outlineLevel="0" collapsed="false">
      <c r="A5798" s="0" t="n">
        <v>3740</v>
      </c>
      <c r="B5798" s="15" t="n">
        <v>46082</v>
      </c>
      <c r="C5798" s="0" t="n">
        <v>1</v>
      </c>
      <c r="D5798" s="16" t="n">
        <v>1465</v>
      </c>
      <c r="E5798" s="16" t="n">
        <v>18</v>
      </c>
      <c r="F5798" s="16" t="n">
        <v>21</v>
      </c>
      <c r="G5798" s="16" t="n">
        <v>55</v>
      </c>
      <c r="H5798" s="16" t="n">
        <v>2</v>
      </c>
    </row>
    <row r="5799" customFormat="false" ht="15" hidden="false" customHeight="false" outlineLevel="0" collapsed="false">
      <c r="A5799" s="0" t="n">
        <v>3740</v>
      </c>
      <c r="B5799" s="15" t="n">
        <v>46174</v>
      </c>
      <c r="C5799" s="0" t="n">
        <v>1</v>
      </c>
      <c r="D5799" s="16" t="n">
        <v>1462</v>
      </c>
      <c r="E5799" s="16" t="n">
        <v>20</v>
      </c>
      <c r="F5799" s="16" t="n">
        <v>24</v>
      </c>
      <c r="G5799" s="16" t="n">
        <v>69</v>
      </c>
      <c r="H5799" s="16" t="n">
        <v>4</v>
      </c>
    </row>
    <row r="5800" customFormat="false" ht="15" hidden="false" customHeight="false" outlineLevel="0" collapsed="false">
      <c r="A5800" s="0" t="n">
        <v>3741</v>
      </c>
      <c r="B5800" s="15" t="n">
        <v>45078</v>
      </c>
      <c r="C5800" s="0" t="n">
        <v>1</v>
      </c>
      <c r="D5800" s="16" t="n">
        <v>3751</v>
      </c>
      <c r="E5800" s="16" t="n">
        <v>21</v>
      </c>
      <c r="F5800" s="16" t="n">
        <v>40</v>
      </c>
      <c r="G5800" s="16" t="n">
        <v>198</v>
      </c>
      <c r="H5800" s="16" t="n">
        <v>13</v>
      </c>
    </row>
    <row r="5801" customFormat="false" ht="15" hidden="false" customHeight="false" outlineLevel="0" collapsed="false">
      <c r="A5801" s="0" t="n">
        <v>3741</v>
      </c>
      <c r="B5801" s="15" t="n">
        <v>45170</v>
      </c>
      <c r="C5801" s="0" t="n">
        <v>1</v>
      </c>
      <c r="D5801" s="16" t="n">
        <v>3765</v>
      </c>
      <c r="E5801" s="16" t="n">
        <v>25</v>
      </c>
      <c r="F5801" s="16" t="n">
        <v>40</v>
      </c>
      <c r="G5801" s="16" t="n">
        <v>248</v>
      </c>
      <c r="H5801" s="16" t="n">
        <v>17</v>
      </c>
    </row>
    <row r="5802" customFormat="false" ht="15" hidden="false" customHeight="false" outlineLevel="0" collapsed="false">
      <c r="A5802" s="0" t="n">
        <v>3741</v>
      </c>
      <c r="B5802" s="15" t="n">
        <v>45261</v>
      </c>
      <c r="C5802" s="0" t="n">
        <v>1</v>
      </c>
      <c r="D5802" s="16" t="n">
        <v>3751</v>
      </c>
      <c r="E5802" s="16" t="n">
        <v>28</v>
      </c>
      <c r="F5802" s="16" t="n">
        <v>41</v>
      </c>
      <c r="G5802" s="16" t="n">
        <v>278</v>
      </c>
      <c r="H5802" s="16" t="n">
        <v>20</v>
      </c>
    </row>
    <row r="5803" customFormat="false" ht="15" hidden="false" customHeight="false" outlineLevel="0" collapsed="false">
      <c r="A5803" s="0" t="n">
        <v>3741</v>
      </c>
      <c r="B5803" s="15" t="n">
        <v>45352</v>
      </c>
      <c r="C5803" s="0" t="n">
        <v>1</v>
      </c>
      <c r="D5803" s="16" t="n">
        <v>3784</v>
      </c>
      <c r="E5803" s="16" t="n">
        <v>31</v>
      </c>
      <c r="F5803" s="16" t="n">
        <v>43</v>
      </c>
      <c r="G5803" s="16" t="n">
        <v>180</v>
      </c>
      <c r="H5803" s="16" t="n">
        <v>17</v>
      </c>
    </row>
    <row r="5804" customFormat="false" ht="15" hidden="false" customHeight="false" outlineLevel="0" collapsed="false">
      <c r="A5804" s="0" t="n">
        <v>3741</v>
      </c>
      <c r="B5804" s="15" t="n">
        <v>45444</v>
      </c>
      <c r="C5804" s="0" t="n">
        <v>1</v>
      </c>
      <c r="D5804" s="16" t="n">
        <v>3800</v>
      </c>
      <c r="E5804" s="16" t="n">
        <v>35</v>
      </c>
      <c r="F5804" s="16" t="n">
        <v>44</v>
      </c>
      <c r="G5804" s="16" t="n">
        <v>211</v>
      </c>
      <c r="H5804" s="16" t="n">
        <v>21</v>
      </c>
    </row>
    <row r="5805" customFormat="false" ht="15" hidden="false" customHeight="false" outlineLevel="0" collapsed="false">
      <c r="A5805" s="0" t="n">
        <v>3741</v>
      </c>
      <c r="B5805" s="15" t="n">
        <v>45536</v>
      </c>
      <c r="C5805" s="0" t="n">
        <v>1</v>
      </c>
      <c r="D5805" s="16" t="n">
        <v>3795</v>
      </c>
      <c r="E5805" s="16" t="n">
        <v>37</v>
      </c>
      <c r="F5805" s="16" t="n">
        <v>46</v>
      </c>
      <c r="G5805" s="16" t="n">
        <v>231</v>
      </c>
      <c r="H5805" s="16" t="n">
        <v>23</v>
      </c>
    </row>
    <row r="5806" customFormat="false" ht="15" hidden="false" customHeight="false" outlineLevel="0" collapsed="false">
      <c r="A5806" s="0" t="n">
        <v>3741</v>
      </c>
      <c r="B5806" s="15" t="n">
        <v>45627</v>
      </c>
      <c r="C5806" s="0" t="n">
        <v>1</v>
      </c>
      <c r="D5806" s="16" t="n">
        <v>3791</v>
      </c>
      <c r="E5806" s="16" t="n">
        <v>37</v>
      </c>
      <c r="F5806" s="16" t="n">
        <v>48</v>
      </c>
      <c r="G5806" s="16" t="n">
        <v>268</v>
      </c>
      <c r="H5806" s="16" t="n">
        <v>23</v>
      </c>
    </row>
    <row r="5807" customFormat="false" ht="15" hidden="false" customHeight="false" outlineLevel="0" collapsed="false">
      <c r="A5807" s="0" t="n">
        <v>3741</v>
      </c>
      <c r="B5807" s="15" t="n">
        <v>45717</v>
      </c>
      <c r="C5807" s="0" t="n">
        <v>1</v>
      </c>
      <c r="D5807" s="16" t="n">
        <v>3781</v>
      </c>
      <c r="E5807" s="16" t="n">
        <v>40</v>
      </c>
      <c r="F5807" s="16" t="n">
        <v>49</v>
      </c>
      <c r="G5807" s="16" t="n">
        <v>128</v>
      </c>
      <c r="H5807" s="16" t="n">
        <v>9</v>
      </c>
    </row>
    <row r="5808" customFormat="false" ht="15" hidden="false" customHeight="false" outlineLevel="0" collapsed="false">
      <c r="A5808" s="0" t="n">
        <v>3741</v>
      </c>
      <c r="B5808" s="15" t="n">
        <v>45809</v>
      </c>
      <c r="C5808" s="0" t="n">
        <v>1</v>
      </c>
      <c r="D5808" s="16" t="n">
        <v>3812</v>
      </c>
      <c r="E5808" s="16" t="n">
        <v>43</v>
      </c>
      <c r="F5808" s="16" t="n">
        <v>45</v>
      </c>
      <c r="G5808" s="16" t="n">
        <v>163</v>
      </c>
      <c r="H5808" s="16" t="n">
        <v>11</v>
      </c>
    </row>
    <row r="5809" customFormat="false" ht="15" hidden="false" customHeight="false" outlineLevel="0" collapsed="false">
      <c r="A5809" s="0" t="n">
        <v>3741</v>
      </c>
      <c r="B5809" s="15" t="n">
        <v>45901</v>
      </c>
      <c r="C5809" s="0" t="n">
        <v>1</v>
      </c>
      <c r="D5809" s="16" t="n">
        <v>3804</v>
      </c>
      <c r="E5809" s="16" t="n">
        <v>46</v>
      </c>
      <c r="F5809" s="16" t="n">
        <v>45</v>
      </c>
      <c r="G5809" s="16" t="n">
        <v>197</v>
      </c>
      <c r="H5809" s="16" t="n">
        <v>14</v>
      </c>
    </row>
    <row r="5810" customFormat="false" ht="15" hidden="false" customHeight="false" outlineLevel="0" collapsed="false">
      <c r="A5810" s="0" t="n">
        <v>3741</v>
      </c>
      <c r="B5810" s="15" t="n">
        <v>45992</v>
      </c>
      <c r="C5810" s="0" t="n">
        <v>1</v>
      </c>
      <c r="D5810" s="16" t="n">
        <v>3830</v>
      </c>
      <c r="E5810" s="16" t="n">
        <v>52</v>
      </c>
      <c r="F5810" s="16" t="n">
        <v>52</v>
      </c>
      <c r="G5810" s="16" t="n">
        <v>233</v>
      </c>
      <c r="H5810" s="16" t="n">
        <v>17</v>
      </c>
    </row>
    <row r="5811" customFormat="false" ht="15" hidden="false" customHeight="false" outlineLevel="0" collapsed="false">
      <c r="A5811" s="0" t="n">
        <v>3741</v>
      </c>
      <c r="B5811" s="15" t="n">
        <v>46082</v>
      </c>
      <c r="C5811" s="0" t="n">
        <v>1</v>
      </c>
      <c r="D5811" s="16" t="n">
        <v>3799</v>
      </c>
      <c r="E5811" s="16" t="n">
        <v>53</v>
      </c>
      <c r="F5811" s="16" t="n">
        <v>53</v>
      </c>
      <c r="G5811" s="16" t="n">
        <v>134</v>
      </c>
      <c r="H5811" s="16" t="n">
        <v>14</v>
      </c>
    </row>
    <row r="5812" customFormat="false" ht="15" hidden="false" customHeight="false" outlineLevel="0" collapsed="false">
      <c r="A5812" s="0" t="n">
        <v>3741</v>
      </c>
      <c r="B5812" s="15" t="n">
        <v>46174</v>
      </c>
      <c r="C5812" s="0" t="n">
        <v>1</v>
      </c>
      <c r="D5812" s="16" t="n">
        <v>3815</v>
      </c>
      <c r="E5812" s="16" t="n">
        <v>69</v>
      </c>
      <c r="F5812" s="16" t="n">
        <v>62</v>
      </c>
      <c r="G5812" s="16" t="n">
        <v>174</v>
      </c>
      <c r="H5812" s="16" t="n">
        <v>31</v>
      </c>
    </row>
    <row r="5813" customFormat="false" ht="15" hidden="false" customHeight="false" outlineLevel="0" collapsed="false">
      <c r="A5813" s="0" t="n">
        <v>3744</v>
      </c>
      <c r="B5813" s="15" t="n">
        <v>45078</v>
      </c>
      <c r="C5813" s="0" t="n">
        <v>1</v>
      </c>
      <c r="D5813" s="16" t="n">
        <v>547</v>
      </c>
      <c r="E5813" s="16" t="n">
        <v>6</v>
      </c>
      <c r="F5813" s="16" t="n">
        <v>5</v>
      </c>
      <c r="G5813" s="16" t="n">
        <v>26</v>
      </c>
      <c r="H5813" s="16" t="n">
        <v>4</v>
      </c>
    </row>
    <row r="5814" customFormat="false" ht="15" hidden="false" customHeight="false" outlineLevel="0" collapsed="false">
      <c r="A5814" s="0" t="n">
        <v>3744</v>
      </c>
      <c r="B5814" s="15" t="n">
        <v>45170</v>
      </c>
      <c r="C5814" s="0" t="n">
        <v>1</v>
      </c>
      <c r="D5814" s="16" t="n">
        <v>541</v>
      </c>
      <c r="E5814" s="16" t="n">
        <v>6</v>
      </c>
      <c r="F5814" s="16" t="n">
        <v>5</v>
      </c>
      <c r="G5814" s="16" t="n">
        <v>29</v>
      </c>
      <c r="H5814" s="16" t="n">
        <v>4</v>
      </c>
    </row>
    <row r="5815" customFormat="false" ht="15" hidden="false" customHeight="false" outlineLevel="0" collapsed="false">
      <c r="A5815" s="0" t="n">
        <v>3744</v>
      </c>
      <c r="B5815" s="15" t="n">
        <v>45261</v>
      </c>
      <c r="C5815" s="0" t="n">
        <v>1</v>
      </c>
      <c r="D5815" s="16" t="n">
        <v>542</v>
      </c>
      <c r="E5815" s="16" t="n">
        <v>7</v>
      </c>
      <c r="F5815" s="16" t="n">
        <v>5</v>
      </c>
      <c r="G5815" s="16" t="n">
        <v>33</v>
      </c>
      <c r="H5815" s="16" t="n">
        <v>6</v>
      </c>
    </row>
    <row r="5816" customFormat="false" ht="15" hidden="false" customHeight="false" outlineLevel="0" collapsed="false">
      <c r="A5816" s="0" t="n">
        <v>3744</v>
      </c>
      <c r="B5816" s="15" t="n">
        <v>45352</v>
      </c>
      <c r="C5816" s="0" t="n">
        <v>1</v>
      </c>
      <c r="D5816" s="16" t="n">
        <v>540</v>
      </c>
      <c r="E5816" s="16" t="n">
        <v>7</v>
      </c>
      <c r="F5816" s="16" t="n">
        <v>6</v>
      </c>
      <c r="G5816" s="16" t="n">
        <v>19</v>
      </c>
      <c r="H5816" s="16" t="n">
        <v>3</v>
      </c>
    </row>
    <row r="5817" customFormat="false" ht="15" hidden="false" customHeight="false" outlineLevel="0" collapsed="false">
      <c r="A5817" s="0" t="n">
        <v>3744</v>
      </c>
      <c r="B5817" s="15" t="n">
        <v>45444</v>
      </c>
      <c r="C5817" s="0" t="n">
        <v>1</v>
      </c>
      <c r="D5817" s="16" t="n">
        <v>550</v>
      </c>
      <c r="E5817" s="16" t="n">
        <v>7</v>
      </c>
      <c r="F5817" s="16" t="n">
        <v>7</v>
      </c>
      <c r="G5817" s="16" t="n">
        <v>29</v>
      </c>
      <c r="H5817" s="16" t="n">
        <v>3</v>
      </c>
    </row>
    <row r="5818" customFormat="false" ht="15" hidden="false" customHeight="false" outlineLevel="0" collapsed="false">
      <c r="A5818" s="0" t="n">
        <v>3744</v>
      </c>
      <c r="B5818" s="15" t="n">
        <v>45536</v>
      </c>
      <c r="C5818" s="0" t="n">
        <v>1</v>
      </c>
      <c r="D5818" s="16" t="n">
        <v>547</v>
      </c>
      <c r="E5818" s="16" t="n">
        <v>8</v>
      </c>
      <c r="F5818" s="16" t="n">
        <v>6</v>
      </c>
      <c r="G5818" s="16" t="n">
        <v>34</v>
      </c>
      <c r="H5818" s="16" t="n">
        <v>4</v>
      </c>
    </row>
    <row r="5819" customFormat="false" ht="15" hidden="false" customHeight="false" outlineLevel="0" collapsed="false">
      <c r="A5819" s="0" t="n">
        <v>3744</v>
      </c>
      <c r="B5819" s="15" t="n">
        <v>45627</v>
      </c>
      <c r="C5819" s="0" t="n">
        <v>1</v>
      </c>
      <c r="D5819" s="16" t="n">
        <v>538</v>
      </c>
      <c r="E5819" s="16" t="n">
        <v>8</v>
      </c>
      <c r="F5819" s="16" t="n">
        <v>6</v>
      </c>
      <c r="G5819" s="16" t="n">
        <v>36</v>
      </c>
      <c r="H5819" s="16" t="n">
        <v>4</v>
      </c>
    </row>
    <row r="5820" customFormat="false" ht="15" hidden="false" customHeight="false" outlineLevel="0" collapsed="false">
      <c r="A5820" s="0" t="n">
        <v>3744</v>
      </c>
      <c r="B5820" s="15" t="n">
        <v>45717</v>
      </c>
      <c r="C5820" s="0" t="n">
        <v>1</v>
      </c>
      <c r="D5820" s="16" t="n">
        <v>544</v>
      </c>
      <c r="E5820" s="16" t="n">
        <v>10</v>
      </c>
      <c r="F5820" s="16" t="n">
        <v>6</v>
      </c>
      <c r="G5820" s="16" t="n">
        <v>24</v>
      </c>
      <c r="H5820" s="16" t="n">
        <v>2</v>
      </c>
    </row>
    <row r="5821" customFormat="false" ht="15" hidden="false" customHeight="false" outlineLevel="0" collapsed="false">
      <c r="A5821" s="0" t="n">
        <v>3744</v>
      </c>
      <c r="B5821" s="15" t="n">
        <v>45809</v>
      </c>
      <c r="C5821" s="0" t="n">
        <v>1</v>
      </c>
      <c r="D5821" s="16" t="n">
        <v>551</v>
      </c>
      <c r="E5821" s="16" t="n">
        <v>11</v>
      </c>
      <c r="F5821" s="16" t="n">
        <v>5</v>
      </c>
      <c r="G5821" s="16" t="n">
        <v>27</v>
      </c>
      <c r="H5821" s="16" t="n">
        <v>2</v>
      </c>
    </row>
    <row r="5822" customFormat="false" ht="15" hidden="false" customHeight="false" outlineLevel="0" collapsed="false">
      <c r="A5822" s="0" t="n">
        <v>3744</v>
      </c>
      <c r="B5822" s="15" t="n">
        <v>45901</v>
      </c>
      <c r="C5822" s="0" t="n">
        <v>1</v>
      </c>
      <c r="D5822" s="16" t="n">
        <v>560</v>
      </c>
      <c r="E5822" s="16" t="n">
        <v>12</v>
      </c>
      <c r="F5822" s="16" t="n">
        <v>5</v>
      </c>
      <c r="G5822" s="16" t="n">
        <v>34</v>
      </c>
      <c r="H5822" s="16" t="n">
        <v>3</v>
      </c>
    </row>
    <row r="5823" customFormat="false" ht="15" hidden="false" customHeight="false" outlineLevel="0" collapsed="false">
      <c r="A5823" s="0" t="n">
        <v>3744</v>
      </c>
      <c r="B5823" s="15" t="n">
        <v>45992</v>
      </c>
      <c r="C5823" s="0" t="n">
        <v>1</v>
      </c>
      <c r="D5823" s="16" t="n">
        <v>564</v>
      </c>
      <c r="E5823" s="16" t="n">
        <v>13</v>
      </c>
      <c r="F5823" s="16" t="n">
        <v>5</v>
      </c>
      <c r="G5823" s="16" t="n">
        <v>39</v>
      </c>
      <c r="H5823" s="16" t="n">
        <v>4</v>
      </c>
    </row>
    <row r="5824" customFormat="false" ht="15" hidden="false" customHeight="false" outlineLevel="0" collapsed="false">
      <c r="A5824" s="0" t="n">
        <v>3744</v>
      </c>
      <c r="B5824" s="15" t="n">
        <v>46082</v>
      </c>
      <c r="C5824" s="0" t="n">
        <v>1</v>
      </c>
      <c r="D5824" s="16" t="n">
        <v>551</v>
      </c>
      <c r="E5824" s="16" t="n">
        <v>13</v>
      </c>
      <c r="F5824" s="16" t="n">
        <v>5</v>
      </c>
      <c r="G5824" s="16" t="n">
        <v>13</v>
      </c>
      <c r="H5824" s="16" t="n">
        <v>3</v>
      </c>
    </row>
    <row r="5825" customFormat="false" ht="15" hidden="false" customHeight="false" outlineLevel="0" collapsed="false">
      <c r="A5825" s="0" t="n">
        <v>3744</v>
      </c>
      <c r="B5825" s="15" t="n">
        <v>46174</v>
      </c>
      <c r="C5825" s="0" t="n">
        <v>1</v>
      </c>
      <c r="D5825" s="16" t="n">
        <v>558</v>
      </c>
      <c r="E5825" s="16" t="n">
        <v>15</v>
      </c>
      <c r="F5825" s="16" t="n">
        <v>5</v>
      </c>
      <c r="G5825" s="16" t="n">
        <v>21</v>
      </c>
      <c r="H5825" s="16" t="n">
        <v>4</v>
      </c>
    </row>
    <row r="5826" customFormat="false" ht="15" hidden="false" customHeight="false" outlineLevel="0" collapsed="false">
      <c r="A5826" s="0" t="n">
        <v>3746</v>
      </c>
      <c r="B5826" s="15" t="n">
        <v>45078</v>
      </c>
      <c r="C5826" s="0" t="n">
        <v>2</v>
      </c>
      <c r="D5826" s="16" t="n">
        <v>514</v>
      </c>
      <c r="E5826" s="16" t="n">
        <v>1</v>
      </c>
      <c r="F5826" s="16" t="n">
        <v>7</v>
      </c>
      <c r="G5826" s="16" t="n">
        <v>12</v>
      </c>
      <c r="H5826" s="16" t="n">
        <v>1</v>
      </c>
    </row>
    <row r="5827" customFormat="false" ht="15" hidden="false" customHeight="false" outlineLevel="0" collapsed="false">
      <c r="A5827" s="0" t="n">
        <v>3746</v>
      </c>
      <c r="B5827" s="15" t="n">
        <v>45170</v>
      </c>
      <c r="C5827" s="0" t="n">
        <v>2</v>
      </c>
      <c r="D5827" s="16" t="n">
        <v>516</v>
      </c>
      <c r="E5827" s="16" t="n">
        <v>2</v>
      </c>
      <c r="F5827" s="16" t="n">
        <v>6</v>
      </c>
      <c r="G5827" s="16" t="n">
        <v>16</v>
      </c>
      <c r="H5827" s="16" t="n">
        <v>2</v>
      </c>
    </row>
    <row r="5828" customFormat="false" ht="15" hidden="false" customHeight="false" outlineLevel="0" collapsed="false">
      <c r="A5828" s="0" t="n">
        <v>3746</v>
      </c>
      <c r="B5828" s="15" t="n">
        <v>45261</v>
      </c>
      <c r="C5828" s="0" t="n">
        <v>2</v>
      </c>
      <c r="D5828" s="16" t="n">
        <v>519</v>
      </c>
      <c r="E5828" s="16" t="n">
        <v>2</v>
      </c>
      <c r="F5828" s="16" t="n">
        <v>6</v>
      </c>
      <c r="G5828" s="16" t="n">
        <v>20</v>
      </c>
      <c r="H5828" s="16" t="n">
        <v>2</v>
      </c>
    </row>
    <row r="5829" customFormat="false" ht="15" hidden="false" customHeight="false" outlineLevel="0" collapsed="false">
      <c r="A5829" s="0" t="n">
        <v>3746</v>
      </c>
      <c r="B5829" s="15" t="n">
        <v>45352</v>
      </c>
      <c r="C5829" s="0" t="n">
        <v>2</v>
      </c>
      <c r="D5829" s="16" t="n">
        <v>523</v>
      </c>
      <c r="E5829" s="16" t="n">
        <v>2</v>
      </c>
      <c r="F5829" s="16" t="n">
        <v>7</v>
      </c>
      <c r="G5829" s="16" t="n">
        <v>16</v>
      </c>
      <c r="H5829" s="16" t="n">
        <v>2</v>
      </c>
    </row>
    <row r="5830" customFormat="false" ht="15" hidden="false" customHeight="false" outlineLevel="0" collapsed="false">
      <c r="A5830" s="0" t="n">
        <v>3746</v>
      </c>
      <c r="B5830" s="15" t="n">
        <v>45444</v>
      </c>
      <c r="C5830" s="0" t="n">
        <v>2</v>
      </c>
      <c r="D5830" s="16" t="n">
        <v>520</v>
      </c>
      <c r="E5830" s="16" t="n">
        <v>2</v>
      </c>
      <c r="F5830" s="16" t="n">
        <v>5</v>
      </c>
      <c r="G5830" s="16" t="n">
        <v>20</v>
      </c>
      <c r="H5830" s="16" t="n">
        <v>2</v>
      </c>
    </row>
    <row r="5831" customFormat="false" ht="15" hidden="false" customHeight="false" outlineLevel="0" collapsed="false">
      <c r="A5831" s="0" t="n">
        <v>3746</v>
      </c>
      <c r="B5831" s="15" t="n">
        <v>45536</v>
      </c>
      <c r="C5831" s="0" t="n">
        <v>2</v>
      </c>
      <c r="D5831" s="16" t="n">
        <v>520</v>
      </c>
      <c r="E5831" s="16" t="n">
        <v>2</v>
      </c>
      <c r="F5831" s="16" t="n">
        <v>5</v>
      </c>
      <c r="G5831" s="16" t="n">
        <v>23</v>
      </c>
      <c r="H5831" s="16" t="n">
        <v>2</v>
      </c>
    </row>
    <row r="5832" customFormat="false" ht="15" hidden="false" customHeight="false" outlineLevel="0" collapsed="false">
      <c r="A5832" s="0" t="n">
        <v>3746</v>
      </c>
      <c r="B5832" s="15" t="n">
        <v>45627</v>
      </c>
      <c r="C5832" s="0" t="n">
        <v>2</v>
      </c>
      <c r="D5832" s="16" t="n">
        <v>521</v>
      </c>
      <c r="E5832" s="16" t="n">
        <v>3</v>
      </c>
      <c r="F5832" s="16" t="n">
        <v>5</v>
      </c>
      <c r="G5832" s="16" t="n">
        <v>28</v>
      </c>
      <c r="H5832" s="16" t="n">
        <v>3</v>
      </c>
    </row>
    <row r="5833" customFormat="false" ht="15" hidden="false" customHeight="false" outlineLevel="0" collapsed="false">
      <c r="A5833" s="0" t="n">
        <v>3746</v>
      </c>
      <c r="B5833" s="15" t="n">
        <v>45717</v>
      </c>
      <c r="C5833" s="0" t="n">
        <v>2</v>
      </c>
      <c r="D5833" s="16" t="n">
        <v>521</v>
      </c>
      <c r="E5833" s="16" t="n">
        <v>3</v>
      </c>
      <c r="F5833" s="16" t="n">
        <v>5</v>
      </c>
      <c r="G5833" s="16" t="n">
        <v>17</v>
      </c>
      <c r="H5833" s="16" t="n">
        <v>1</v>
      </c>
    </row>
    <row r="5834" customFormat="false" ht="15" hidden="false" customHeight="false" outlineLevel="0" collapsed="false">
      <c r="A5834" s="0" t="n">
        <v>3746</v>
      </c>
      <c r="B5834" s="15" t="n">
        <v>45809</v>
      </c>
      <c r="C5834" s="0" t="n">
        <v>2</v>
      </c>
      <c r="D5834" s="16" t="n">
        <v>530</v>
      </c>
      <c r="E5834" s="16" t="n">
        <v>4</v>
      </c>
      <c r="F5834" s="16" t="n">
        <v>6</v>
      </c>
      <c r="G5834" s="16" t="n">
        <v>23</v>
      </c>
      <c r="H5834" s="16" t="n">
        <v>2</v>
      </c>
    </row>
    <row r="5835" customFormat="false" ht="15" hidden="false" customHeight="false" outlineLevel="0" collapsed="false">
      <c r="A5835" s="0" t="n">
        <v>3746</v>
      </c>
      <c r="B5835" s="15" t="n">
        <v>45901</v>
      </c>
      <c r="C5835" s="0" t="n">
        <v>2</v>
      </c>
      <c r="D5835" s="16" t="n">
        <v>524</v>
      </c>
      <c r="E5835" s="16" t="n">
        <v>5</v>
      </c>
      <c r="F5835" s="16" t="n">
        <v>7</v>
      </c>
      <c r="G5835" s="16" t="n">
        <v>31</v>
      </c>
      <c r="H5835" s="16" t="n">
        <v>2</v>
      </c>
    </row>
    <row r="5836" customFormat="false" ht="15" hidden="false" customHeight="false" outlineLevel="0" collapsed="false">
      <c r="A5836" s="0" t="n">
        <v>3746</v>
      </c>
      <c r="B5836" s="15" t="n">
        <v>45992</v>
      </c>
      <c r="C5836" s="0" t="n">
        <v>2</v>
      </c>
      <c r="D5836" s="16" t="n">
        <v>531</v>
      </c>
      <c r="E5836" s="16" t="n">
        <v>5</v>
      </c>
      <c r="F5836" s="16" t="n">
        <v>7</v>
      </c>
      <c r="G5836" s="16" t="n">
        <v>33</v>
      </c>
      <c r="H5836" s="16" t="n">
        <v>2</v>
      </c>
    </row>
    <row r="5837" customFormat="false" ht="15" hidden="false" customHeight="false" outlineLevel="0" collapsed="false">
      <c r="A5837" s="0" t="n">
        <v>3746</v>
      </c>
      <c r="B5837" s="15" t="n">
        <v>46082</v>
      </c>
      <c r="C5837" s="0" t="n">
        <v>2</v>
      </c>
      <c r="D5837" s="16" t="n">
        <v>534</v>
      </c>
      <c r="E5837" s="16" t="n">
        <v>6</v>
      </c>
      <c r="F5837" s="16" t="n">
        <v>7</v>
      </c>
      <c r="G5837" s="16" t="n">
        <v>16</v>
      </c>
      <c r="H5837" s="16" t="n">
        <v>2</v>
      </c>
    </row>
    <row r="5838" customFormat="false" ht="15" hidden="false" customHeight="false" outlineLevel="0" collapsed="false">
      <c r="A5838" s="0" t="n">
        <v>3746</v>
      </c>
      <c r="B5838" s="15" t="n">
        <v>46174</v>
      </c>
      <c r="C5838" s="0" t="n">
        <v>2</v>
      </c>
      <c r="D5838" s="16" t="n">
        <v>532</v>
      </c>
      <c r="E5838" s="16" t="n">
        <v>6</v>
      </c>
      <c r="F5838" s="16" t="n">
        <v>7</v>
      </c>
      <c r="G5838" s="16" t="n">
        <v>18</v>
      </c>
      <c r="H5838" s="16" t="n">
        <v>2</v>
      </c>
    </row>
    <row r="5839" customFormat="false" ht="15" hidden="false" customHeight="false" outlineLevel="0" collapsed="false">
      <c r="A5839" s="0" t="n">
        <v>3747</v>
      </c>
      <c r="B5839" s="15" t="n">
        <v>45078</v>
      </c>
      <c r="C5839" s="0" t="n">
        <v>2</v>
      </c>
      <c r="D5839" s="16" t="n">
        <v>5175</v>
      </c>
      <c r="E5839" s="16" t="n">
        <v>26</v>
      </c>
      <c r="F5839" s="16" t="n">
        <v>80</v>
      </c>
      <c r="G5839" s="16" t="n">
        <v>283</v>
      </c>
      <c r="H5839" s="16" t="n">
        <v>17</v>
      </c>
    </row>
    <row r="5840" customFormat="false" ht="15" hidden="false" customHeight="false" outlineLevel="0" collapsed="false">
      <c r="A5840" s="0" t="n">
        <v>3747</v>
      </c>
      <c r="B5840" s="15" t="n">
        <v>45170</v>
      </c>
      <c r="C5840" s="0" t="n">
        <v>2</v>
      </c>
      <c r="D5840" s="16" t="n">
        <v>5215</v>
      </c>
      <c r="E5840" s="16" t="n">
        <v>33</v>
      </c>
      <c r="F5840" s="16" t="n">
        <v>86</v>
      </c>
      <c r="G5840" s="16" t="n">
        <v>348</v>
      </c>
      <c r="H5840" s="16" t="n">
        <v>23</v>
      </c>
    </row>
    <row r="5841" customFormat="false" ht="15" hidden="false" customHeight="false" outlineLevel="0" collapsed="false">
      <c r="A5841" s="0" t="n">
        <v>3747</v>
      </c>
      <c r="B5841" s="15" t="n">
        <v>45261</v>
      </c>
      <c r="C5841" s="0" t="n">
        <v>2</v>
      </c>
      <c r="D5841" s="16" t="n">
        <v>5200</v>
      </c>
      <c r="E5841" s="16" t="n">
        <v>36</v>
      </c>
      <c r="F5841" s="16" t="n">
        <v>83</v>
      </c>
      <c r="G5841" s="16" t="n">
        <v>408</v>
      </c>
      <c r="H5841" s="16" t="n">
        <v>26</v>
      </c>
    </row>
    <row r="5842" customFormat="false" ht="15" hidden="false" customHeight="false" outlineLevel="0" collapsed="false">
      <c r="A5842" s="0" t="n">
        <v>3747</v>
      </c>
      <c r="B5842" s="15" t="n">
        <v>45352</v>
      </c>
      <c r="C5842" s="0" t="n">
        <v>2</v>
      </c>
      <c r="D5842" s="16" t="n">
        <v>5225</v>
      </c>
      <c r="E5842" s="16" t="n">
        <v>40</v>
      </c>
      <c r="F5842" s="16" t="n">
        <v>84</v>
      </c>
      <c r="G5842" s="16" t="n">
        <v>249</v>
      </c>
      <c r="H5842" s="16" t="n">
        <v>15</v>
      </c>
    </row>
    <row r="5843" customFormat="false" ht="15" hidden="false" customHeight="false" outlineLevel="0" collapsed="false">
      <c r="A5843" s="0" t="n">
        <v>3747</v>
      </c>
      <c r="B5843" s="15" t="n">
        <v>45444</v>
      </c>
      <c r="C5843" s="0" t="n">
        <v>2</v>
      </c>
      <c r="D5843" s="16" t="n">
        <v>5226</v>
      </c>
      <c r="E5843" s="16" t="n">
        <v>45</v>
      </c>
      <c r="F5843" s="16" t="n">
        <v>83</v>
      </c>
      <c r="G5843" s="16" t="n">
        <v>304</v>
      </c>
      <c r="H5843" s="16" t="n">
        <v>19</v>
      </c>
    </row>
    <row r="5844" customFormat="false" ht="15" hidden="false" customHeight="false" outlineLevel="0" collapsed="false">
      <c r="A5844" s="0" t="n">
        <v>3747</v>
      </c>
      <c r="B5844" s="15" t="n">
        <v>45536</v>
      </c>
      <c r="C5844" s="0" t="n">
        <v>2</v>
      </c>
      <c r="D5844" s="16" t="n">
        <v>5212</v>
      </c>
      <c r="E5844" s="16" t="n">
        <v>48</v>
      </c>
      <c r="F5844" s="16" t="n">
        <v>85</v>
      </c>
      <c r="G5844" s="16" t="n">
        <v>361</v>
      </c>
      <c r="H5844" s="16" t="n">
        <v>23</v>
      </c>
    </row>
    <row r="5845" customFormat="false" ht="15" hidden="false" customHeight="false" outlineLevel="0" collapsed="false">
      <c r="A5845" s="0" t="n">
        <v>3747</v>
      </c>
      <c r="B5845" s="15" t="n">
        <v>45627</v>
      </c>
      <c r="C5845" s="0" t="n">
        <v>2</v>
      </c>
      <c r="D5845" s="16" t="n">
        <v>5208</v>
      </c>
      <c r="E5845" s="16" t="n">
        <v>51</v>
      </c>
      <c r="F5845" s="16" t="n">
        <v>84</v>
      </c>
      <c r="G5845" s="16" t="n">
        <v>433</v>
      </c>
      <c r="H5845" s="16" t="n">
        <v>26</v>
      </c>
    </row>
    <row r="5846" customFormat="false" ht="15" hidden="false" customHeight="false" outlineLevel="0" collapsed="false">
      <c r="A5846" s="0" t="n">
        <v>3747</v>
      </c>
      <c r="B5846" s="15" t="n">
        <v>45717</v>
      </c>
      <c r="C5846" s="0" t="n">
        <v>2</v>
      </c>
      <c r="D5846" s="16" t="n">
        <v>5237</v>
      </c>
      <c r="E5846" s="16" t="n">
        <v>54</v>
      </c>
      <c r="F5846" s="16" t="n">
        <v>86</v>
      </c>
      <c r="G5846" s="16" t="n">
        <v>225</v>
      </c>
      <c r="H5846" s="16" t="n">
        <v>17</v>
      </c>
    </row>
    <row r="5847" customFormat="false" ht="15" hidden="false" customHeight="false" outlineLevel="0" collapsed="false">
      <c r="A5847" s="0" t="n">
        <v>3747</v>
      </c>
      <c r="B5847" s="15" t="n">
        <v>45809</v>
      </c>
      <c r="C5847" s="0" t="n">
        <v>2</v>
      </c>
      <c r="D5847" s="16" t="n">
        <v>5179</v>
      </c>
      <c r="E5847" s="16" t="n">
        <v>57</v>
      </c>
      <c r="F5847" s="16" t="n">
        <v>89</v>
      </c>
      <c r="G5847" s="16" t="n">
        <v>258</v>
      </c>
      <c r="H5847" s="16" t="n">
        <v>20</v>
      </c>
    </row>
    <row r="5848" customFormat="false" ht="15" hidden="false" customHeight="false" outlineLevel="0" collapsed="false">
      <c r="A5848" s="0" t="n">
        <v>3747</v>
      </c>
      <c r="B5848" s="15" t="n">
        <v>45901</v>
      </c>
      <c r="C5848" s="0" t="n">
        <v>2</v>
      </c>
      <c r="D5848" s="16" t="n">
        <v>5202</v>
      </c>
      <c r="E5848" s="16" t="n">
        <v>63</v>
      </c>
      <c r="F5848" s="16" t="n">
        <v>93</v>
      </c>
      <c r="G5848" s="16" t="n">
        <v>329</v>
      </c>
      <c r="H5848" s="16" t="n">
        <v>27</v>
      </c>
    </row>
    <row r="5849" customFormat="false" ht="15" hidden="false" customHeight="false" outlineLevel="0" collapsed="false">
      <c r="A5849" s="0" t="n">
        <v>3747</v>
      </c>
      <c r="B5849" s="15" t="n">
        <v>45992</v>
      </c>
      <c r="C5849" s="0" t="n">
        <v>2</v>
      </c>
      <c r="D5849" s="16" t="n">
        <v>5202</v>
      </c>
      <c r="E5849" s="16" t="n">
        <v>69</v>
      </c>
      <c r="F5849" s="16" t="n">
        <v>91</v>
      </c>
      <c r="G5849" s="16" t="n">
        <v>374</v>
      </c>
      <c r="H5849" s="16" t="n">
        <v>34</v>
      </c>
    </row>
    <row r="5850" customFormat="false" ht="15" hidden="false" customHeight="false" outlineLevel="0" collapsed="false">
      <c r="A5850" s="0" t="n">
        <v>3747</v>
      </c>
      <c r="B5850" s="15" t="n">
        <v>46082</v>
      </c>
      <c r="C5850" s="0" t="n">
        <v>2</v>
      </c>
      <c r="D5850" s="16" t="n">
        <v>5226</v>
      </c>
      <c r="E5850" s="16" t="n">
        <v>74</v>
      </c>
      <c r="F5850" s="16" t="n">
        <v>95</v>
      </c>
      <c r="G5850" s="16" t="n">
        <v>196</v>
      </c>
      <c r="H5850" s="16" t="n">
        <v>18</v>
      </c>
    </row>
    <row r="5851" customFormat="false" ht="15" hidden="false" customHeight="false" outlineLevel="0" collapsed="false">
      <c r="A5851" s="0" t="n">
        <v>3747</v>
      </c>
      <c r="B5851" s="15" t="n">
        <v>46174</v>
      </c>
      <c r="C5851" s="0" t="n">
        <v>2</v>
      </c>
      <c r="D5851" s="16" t="n">
        <v>5266</v>
      </c>
      <c r="E5851" s="16" t="n">
        <v>94</v>
      </c>
      <c r="F5851" s="16" t="n">
        <v>96</v>
      </c>
      <c r="G5851" s="16" t="n">
        <v>255</v>
      </c>
      <c r="H5851" s="16" t="n">
        <v>35</v>
      </c>
    </row>
    <row r="5852" customFormat="false" ht="15" hidden="false" customHeight="false" outlineLevel="0" collapsed="false">
      <c r="A5852" s="0" t="n">
        <v>3749</v>
      </c>
      <c r="B5852" s="15" t="n">
        <v>45078</v>
      </c>
      <c r="C5852" s="0" t="n">
        <v>1</v>
      </c>
      <c r="D5852" s="16" t="n">
        <v>2353</v>
      </c>
      <c r="E5852" s="16" t="n">
        <v>25</v>
      </c>
      <c r="F5852" s="16" t="n">
        <v>28</v>
      </c>
      <c r="G5852" s="16" t="n">
        <v>110</v>
      </c>
      <c r="H5852" s="16" t="n">
        <v>8</v>
      </c>
    </row>
    <row r="5853" customFormat="false" ht="15" hidden="false" customHeight="false" outlineLevel="0" collapsed="false">
      <c r="A5853" s="0" t="n">
        <v>3749</v>
      </c>
      <c r="B5853" s="15" t="n">
        <v>45170</v>
      </c>
      <c r="C5853" s="0" t="n">
        <v>1</v>
      </c>
      <c r="D5853" s="16" t="n">
        <v>2344</v>
      </c>
      <c r="E5853" s="16" t="n">
        <v>21</v>
      </c>
      <c r="F5853" s="16" t="n">
        <v>25</v>
      </c>
      <c r="G5853" s="16" t="n">
        <v>134</v>
      </c>
      <c r="H5853" s="16" t="n">
        <v>7</v>
      </c>
    </row>
    <row r="5854" customFormat="false" ht="15" hidden="false" customHeight="false" outlineLevel="0" collapsed="false">
      <c r="A5854" s="0" t="n">
        <v>3749</v>
      </c>
      <c r="B5854" s="15" t="n">
        <v>45261</v>
      </c>
      <c r="C5854" s="0" t="n">
        <v>1</v>
      </c>
      <c r="D5854" s="16" t="n">
        <v>2364</v>
      </c>
      <c r="E5854" s="16" t="n">
        <v>24</v>
      </c>
      <c r="F5854" s="16" t="n">
        <v>25</v>
      </c>
      <c r="G5854" s="16" t="n">
        <v>153</v>
      </c>
      <c r="H5854" s="16" t="n">
        <v>11</v>
      </c>
    </row>
    <row r="5855" customFormat="false" ht="15" hidden="false" customHeight="false" outlineLevel="0" collapsed="false">
      <c r="A5855" s="0" t="n">
        <v>3749</v>
      </c>
      <c r="B5855" s="15" t="n">
        <v>45352</v>
      </c>
      <c r="C5855" s="0" t="n">
        <v>1</v>
      </c>
      <c r="D5855" s="16" t="n">
        <v>2383</v>
      </c>
      <c r="E5855" s="16" t="n">
        <v>30</v>
      </c>
      <c r="F5855" s="16" t="n">
        <v>25</v>
      </c>
      <c r="G5855" s="16" t="n">
        <v>90</v>
      </c>
      <c r="H5855" s="16" t="n">
        <v>14</v>
      </c>
    </row>
    <row r="5856" customFormat="false" ht="15" hidden="false" customHeight="false" outlineLevel="0" collapsed="false">
      <c r="A5856" s="0" t="n">
        <v>3749</v>
      </c>
      <c r="B5856" s="15" t="n">
        <v>45444</v>
      </c>
      <c r="C5856" s="0" t="n">
        <v>1</v>
      </c>
      <c r="D5856" s="16" t="n">
        <v>2381</v>
      </c>
      <c r="E5856" s="16" t="n">
        <v>32</v>
      </c>
      <c r="F5856" s="16" t="n">
        <v>24</v>
      </c>
      <c r="G5856" s="16" t="n">
        <v>111</v>
      </c>
      <c r="H5856" s="16" t="n">
        <v>16</v>
      </c>
    </row>
    <row r="5857" customFormat="false" ht="15" hidden="false" customHeight="false" outlineLevel="0" collapsed="false">
      <c r="A5857" s="0" t="n">
        <v>3749</v>
      </c>
      <c r="B5857" s="15" t="n">
        <v>45536</v>
      </c>
      <c r="C5857" s="0" t="n">
        <v>1</v>
      </c>
      <c r="D5857" s="16" t="n">
        <v>2380</v>
      </c>
      <c r="E5857" s="16" t="n">
        <v>37</v>
      </c>
      <c r="F5857" s="16" t="n">
        <v>24</v>
      </c>
      <c r="G5857" s="16" t="n">
        <v>131</v>
      </c>
      <c r="H5857" s="16" t="n">
        <v>19</v>
      </c>
    </row>
    <row r="5858" customFormat="false" ht="15" hidden="false" customHeight="false" outlineLevel="0" collapsed="false">
      <c r="A5858" s="0" t="n">
        <v>3749</v>
      </c>
      <c r="B5858" s="15" t="n">
        <v>45627</v>
      </c>
      <c r="C5858" s="0" t="n">
        <v>1</v>
      </c>
      <c r="D5858" s="16" t="n">
        <v>2382</v>
      </c>
      <c r="E5858" s="16" t="n">
        <v>36</v>
      </c>
      <c r="F5858" s="16" t="n">
        <v>25</v>
      </c>
      <c r="G5858" s="16" t="n">
        <v>154</v>
      </c>
      <c r="H5858" s="16" t="n">
        <v>19</v>
      </c>
    </row>
    <row r="5859" customFormat="false" ht="15" hidden="false" customHeight="false" outlineLevel="0" collapsed="false">
      <c r="A5859" s="0" t="n">
        <v>3749</v>
      </c>
      <c r="B5859" s="15" t="n">
        <v>45717</v>
      </c>
      <c r="C5859" s="0" t="n">
        <v>1</v>
      </c>
      <c r="D5859" s="16" t="n">
        <v>2371</v>
      </c>
      <c r="E5859" s="16" t="n">
        <v>40</v>
      </c>
      <c r="F5859" s="16" t="n">
        <v>28</v>
      </c>
      <c r="G5859" s="16" t="n">
        <v>87</v>
      </c>
      <c r="H5859" s="16" t="n">
        <v>9</v>
      </c>
    </row>
    <row r="5860" customFormat="false" ht="15" hidden="false" customHeight="false" outlineLevel="0" collapsed="false">
      <c r="A5860" s="0" t="n">
        <v>3749</v>
      </c>
      <c r="B5860" s="15" t="n">
        <v>45809</v>
      </c>
      <c r="C5860" s="0" t="n">
        <v>1</v>
      </c>
      <c r="D5860" s="16" t="n">
        <v>2414</v>
      </c>
      <c r="E5860" s="16" t="n">
        <v>42</v>
      </c>
      <c r="F5860" s="16" t="n">
        <v>32</v>
      </c>
      <c r="G5860" s="16" t="n">
        <v>115</v>
      </c>
      <c r="H5860" s="16" t="n">
        <v>11</v>
      </c>
    </row>
    <row r="5861" customFormat="false" ht="15" hidden="false" customHeight="false" outlineLevel="0" collapsed="false">
      <c r="A5861" s="0" t="n">
        <v>3749</v>
      </c>
      <c r="B5861" s="15" t="n">
        <v>45901</v>
      </c>
      <c r="C5861" s="0" t="n">
        <v>1</v>
      </c>
      <c r="D5861" s="16" t="n">
        <v>2401</v>
      </c>
      <c r="E5861" s="16" t="n">
        <v>42</v>
      </c>
      <c r="F5861" s="16" t="n">
        <v>33</v>
      </c>
      <c r="G5861" s="16" t="n">
        <v>133</v>
      </c>
      <c r="H5861" s="16" t="n">
        <v>12</v>
      </c>
    </row>
    <row r="5862" customFormat="false" ht="15" hidden="false" customHeight="false" outlineLevel="0" collapsed="false">
      <c r="A5862" s="0" t="n">
        <v>3749</v>
      </c>
      <c r="B5862" s="15" t="n">
        <v>45992</v>
      </c>
      <c r="C5862" s="0" t="n">
        <v>1</v>
      </c>
      <c r="D5862" s="16" t="n">
        <v>2398</v>
      </c>
      <c r="E5862" s="16" t="n">
        <v>46</v>
      </c>
      <c r="F5862" s="16" t="n">
        <v>37</v>
      </c>
      <c r="G5862" s="16" t="n">
        <v>154</v>
      </c>
      <c r="H5862" s="16" t="n">
        <v>14</v>
      </c>
    </row>
    <row r="5863" customFormat="false" ht="15" hidden="false" customHeight="false" outlineLevel="0" collapsed="false">
      <c r="A5863" s="0" t="n">
        <v>3749</v>
      </c>
      <c r="B5863" s="15" t="n">
        <v>46082</v>
      </c>
      <c r="C5863" s="0" t="n">
        <v>1</v>
      </c>
      <c r="D5863" s="16" t="n">
        <v>2386</v>
      </c>
      <c r="E5863" s="16" t="n">
        <v>47</v>
      </c>
      <c r="F5863" s="16" t="n">
        <v>40</v>
      </c>
      <c r="G5863" s="16" t="n">
        <v>93</v>
      </c>
      <c r="H5863" s="16" t="n">
        <v>8</v>
      </c>
    </row>
    <row r="5864" customFormat="false" ht="15" hidden="false" customHeight="false" outlineLevel="0" collapsed="false">
      <c r="A5864" s="0" t="n">
        <v>3749</v>
      </c>
      <c r="B5864" s="15" t="n">
        <v>46174</v>
      </c>
      <c r="C5864" s="0" t="n">
        <v>1</v>
      </c>
      <c r="D5864" s="16" t="n">
        <v>2396</v>
      </c>
      <c r="E5864" s="16" t="n">
        <v>55</v>
      </c>
      <c r="F5864" s="16" t="n">
        <v>40</v>
      </c>
      <c r="G5864" s="16" t="n">
        <v>114</v>
      </c>
      <c r="H5864" s="16" t="n">
        <v>10</v>
      </c>
    </row>
    <row r="5865" customFormat="false" ht="15" hidden="false" customHeight="false" outlineLevel="0" collapsed="false">
      <c r="A5865" s="0" t="n">
        <v>3750</v>
      </c>
      <c r="B5865" s="15" t="n">
        <v>45078</v>
      </c>
      <c r="C5865" s="0" t="n">
        <v>2</v>
      </c>
      <c r="D5865" s="16" t="n">
        <v>18158</v>
      </c>
      <c r="E5865" s="16" t="n">
        <v>114</v>
      </c>
      <c r="F5865" s="16" t="n">
        <v>474</v>
      </c>
      <c r="G5865" s="16" t="n">
        <v>1621</v>
      </c>
      <c r="H5865" s="16" t="n">
        <v>84</v>
      </c>
    </row>
    <row r="5866" customFormat="false" ht="15" hidden="false" customHeight="false" outlineLevel="0" collapsed="false">
      <c r="A5866" s="0" t="n">
        <v>3750</v>
      </c>
      <c r="B5866" s="15" t="n">
        <v>45170</v>
      </c>
      <c r="C5866" s="0" t="n">
        <v>2</v>
      </c>
      <c r="D5866" s="16" t="n">
        <v>18690</v>
      </c>
      <c r="E5866" s="16" t="n">
        <v>138</v>
      </c>
      <c r="F5866" s="16" t="n">
        <v>519</v>
      </c>
      <c r="G5866" s="16" t="n">
        <v>1927</v>
      </c>
      <c r="H5866" s="16" t="n">
        <v>108</v>
      </c>
    </row>
    <row r="5867" customFormat="false" ht="15" hidden="false" customHeight="false" outlineLevel="0" collapsed="false">
      <c r="A5867" s="0" t="n">
        <v>3750</v>
      </c>
      <c r="B5867" s="15" t="n">
        <v>45261</v>
      </c>
      <c r="C5867" s="0" t="n">
        <v>2</v>
      </c>
      <c r="D5867" s="16" t="n">
        <v>19241</v>
      </c>
      <c r="E5867" s="16" t="n">
        <v>159</v>
      </c>
      <c r="F5867" s="16" t="n">
        <v>590</v>
      </c>
      <c r="G5867" s="16" t="n">
        <v>2274</v>
      </c>
      <c r="H5867" s="16" t="n">
        <v>128</v>
      </c>
    </row>
    <row r="5868" customFormat="false" ht="15" hidden="false" customHeight="false" outlineLevel="0" collapsed="false">
      <c r="A5868" s="0" t="n">
        <v>3750</v>
      </c>
      <c r="B5868" s="15" t="n">
        <v>45352</v>
      </c>
      <c r="C5868" s="0" t="n">
        <v>2</v>
      </c>
      <c r="D5868" s="16" t="n">
        <v>19778</v>
      </c>
      <c r="E5868" s="16" t="n">
        <v>181</v>
      </c>
      <c r="F5868" s="16" t="n">
        <v>647</v>
      </c>
      <c r="G5868" s="16" t="n">
        <v>1435</v>
      </c>
      <c r="H5868" s="16" t="n">
        <v>93</v>
      </c>
    </row>
    <row r="5869" customFormat="false" ht="15" hidden="false" customHeight="false" outlineLevel="0" collapsed="false">
      <c r="A5869" s="0" t="n">
        <v>3750</v>
      </c>
      <c r="B5869" s="15" t="n">
        <v>45444</v>
      </c>
      <c r="C5869" s="0" t="n">
        <v>2</v>
      </c>
      <c r="D5869" s="16" t="n">
        <v>20539</v>
      </c>
      <c r="E5869" s="16" t="n">
        <v>209</v>
      </c>
      <c r="F5869" s="16" t="n">
        <v>748</v>
      </c>
      <c r="G5869" s="16" t="n">
        <v>1850</v>
      </c>
      <c r="H5869" s="16" t="n">
        <v>119</v>
      </c>
    </row>
    <row r="5870" customFormat="false" ht="15" hidden="false" customHeight="false" outlineLevel="0" collapsed="false">
      <c r="A5870" s="0" t="n">
        <v>3750</v>
      </c>
      <c r="B5870" s="15" t="n">
        <v>45536</v>
      </c>
      <c r="C5870" s="0" t="n">
        <v>2</v>
      </c>
      <c r="D5870" s="16" t="n">
        <v>21261</v>
      </c>
      <c r="E5870" s="16" t="n">
        <v>238</v>
      </c>
      <c r="F5870" s="16" t="n">
        <v>832</v>
      </c>
      <c r="G5870" s="16" t="n">
        <v>2211</v>
      </c>
      <c r="H5870" s="16" t="n">
        <v>144</v>
      </c>
    </row>
    <row r="5871" customFormat="false" ht="15" hidden="false" customHeight="false" outlineLevel="0" collapsed="false">
      <c r="A5871" s="0" t="n">
        <v>3750</v>
      </c>
      <c r="B5871" s="15" t="n">
        <v>45627</v>
      </c>
      <c r="C5871" s="0" t="n">
        <v>2</v>
      </c>
      <c r="D5871" s="16" t="n">
        <v>21904</v>
      </c>
      <c r="E5871" s="16" t="n">
        <v>269</v>
      </c>
      <c r="F5871" s="16" t="n">
        <v>886</v>
      </c>
      <c r="G5871" s="16" t="n">
        <v>2630</v>
      </c>
      <c r="H5871" s="16" t="n">
        <v>174</v>
      </c>
    </row>
    <row r="5872" customFormat="false" ht="15" hidden="false" customHeight="false" outlineLevel="0" collapsed="false">
      <c r="A5872" s="0" t="n">
        <v>3750</v>
      </c>
      <c r="B5872" s="15" t="n">
        <v>45717</v>
      </c>
      <c r="C5872" s="0" t="n">
        <v>2</v>
      </c>
      <c r="D5872" s="16" t="n">
        <v>22508</v>
      </c>
      <c r="E5872" s="16" t="n">
        <v>291</v>
      </c>
      <c r="F5872" s="16" t="n">
        <v>990</v>
      </c>
      <c r="G5872" s="16" t="n">
        <v>1578</v>
      </c>
      <c r="H5872" s="16" t="n">
        <v>103</v>
      </c>
    </row>
    <row r="5873" customFormat="false" ht="15" hidden="false" customHeight="false" outlineLevel="0" collapsed="false">
      <c r="A5873" s="0" t="n">
        <v>3750</v>
      </c>
      <c r="B5873" s="15" t="n">
        <v>45809</v>
      </c>
      <c r="C5873" s="0" t="n">
        <v>2</v>
      </c>
      <c r="D5873" s="16" t="n">
        <v>23211</v>
      </c>
      <c r="E5873" s="16" t="n">
        <v>334</v>
      </c>
      <c r="F5873" s="16" t="n">
        <v>1098</v>
      </c>
      <c r="G5873" s="16" t="n">
        <v>1970</v>
      </c>
      <c r="H5873" s="16" t="n">
        <v>139</v>
      </c>
    </row>
    <row r="5874" customFormat="false" ht="15" hidden="false" customHeight="false" outlineLevel="0" collapsed="false">
      <c r="A5874" s="0" t="n">
        <v>3750</v>
      </c>
      <c r="B5874" s="15" t="n">
        <v>45901</v>
      </c>
      <c r="C5874" s="0" t="n">
        <v>2</v>
      </c>
      <c r="D5874" s="16" t="n">
        <v>24100</v>
      </c>
      <c r="E5874" s="16" t="n">
        <v>398</v>
      </c>
      <c r="F5874" s="16" t="n">
        <v>1216</v>
      </c>
      <c r="G5874" s="16" t="n">
        <v>2415</v>
      </c>
      <c r="H5874" s="16" t="n">
        <v>199</v>
      </c>
    </row>
    <row r="5875" customFormat="false" ht="15" hidden="false" customHeight="false" outlineLevel="0" collapsed="false">
      <c r="A5875" s="0" t="n">
        <v>3750</v>
      </c>
      <c r="B5875" s="15" t="n">
        <v>45992</v>
      </c>
      <c r="C5875" s="0" t="n">
        <v>2</v>
      </c>
      <c r="D5875" s="16" t="n">
        <v>24791</v>
      </c>
      <c r="E5875" s="16" t="n">
        <v>438</v>
      </c>
      <c r="F5875" s="16" t="n">
        <v>1324</v>
      </c>
      <c r="G5875" s="16" t="n">
        <v>2858</v>
      </c>
      <c r="H5875" s="16" t="n">
        <v>237</v>
      </c>
    </row>
    <row r="5876" customFormat="false" ht="15" hidden="false" customHeight="false" outlineLevel="0" collapsed="false">
      <c r="A5876" s="0" t="n">
        <v>3750</v>
      </c>
      <c r="B5876" s="15" t="n">
        <v>46082</v>
      </c>
      <c r="C5876" s="0" t="n">
        <v>2</v>
      </c>
      <c r="D5876" s="16" t="n">
        <v>25523</v>
      </c>
      <c r="E5876" s="16" t="n">
        <v>489</v>
      </c>
      <c r="F5876" s="16" t="n">
        <v>1507</v>
      </c>
      <c r="G5876" s="16" t="n">
        <v>1770</v>
      </c>
      <c r="H5876" s="16" t="n">
        <v>183</v>
      </c>
    </row>
    <row r="5877" customFormat="false" ht="15" hidden="false" customHeight="false" outlineLevel="0" collapsed="false">
      <c r="A5877" s="0" t="n">
        <v>3750</v>
      </c>
      <c r="B5877" s="15" t="n">
        <v>46174</v>
      </c>
      <c r="C5877" s="0" t="n">
        <v>2</v>
      </c>
      <c r="D5877" s="16" t="n">
        <v>26302</v>
      </c>
      <c r="E5877" s="16" t="n">
        <v>606</v>
      </c>
      <c r="F5877" s="16" t="n">
        <v>1718</v>
      </c>
      <c r="G5877" s="16" t="n">
        <v>2299</v>
      </c>
      <c r="H5877" s="16" t="n">
        <v>298</v>
      </c>
    </row>
    <row r="5878" customFormat="false" ht="15" hidden="false" customHeight="false" outlineLevel="0" collapsed="false">
      <c r="A5878" s="0" t="n">
        <v>3752</v>
      </c>
      <c r="B5878" s="15" t="n">
        <v>45078</v>
      </c>
      <c r="C5878" s="0" t="n">
        <v>4</v>
      </c>
      <c r="D5878" s="16" t="n">
        <v>18514</v>
      </c>
      <c r="E5878" s="16" t="n">
        <v>88</v>
      </c>
      <c r="F5878" s="16" t="n">
        <v>317</v>
      </c>
      <c r="G5878" s="16" t="n">
        <v>1496</v>
      </c>
      <c r="H5878" s="16" t="n">
        <v>61</v>
      </c>
    </row>
    <row r="5879" customFormat="false" ht="15" hidden="false" customHeight="false" outlineLevel="0" collapsed="false">
      <c r="A5879" s="0" t="n">
        <v>3752</v>
      </c>
      <c r="B5879" s="15" t="n">
        <v>45170</v>
      </c>
      <c r="C5879" s="0" t="n">
        <v>4</v>
      </c>
      <c r="D5879" s="16" t="n">
        <v>18703</v>
      </c>
      <c r="E5879" s="16" t="n">
        <v>113</v>
      </c>
      <c r="F5879" s="16" t="n">
        <v>326</v>
      </c>
      <c r="G5879" s="16" t="n">
        <v>1785</v>
      </c>
      <c r="H5879" s="16" t="n">
        <v>83</v>
      </c>
    </row>
    <row r="5880" customFormat="false" ht="15" hidden="false" customHeight="false" outlineLevel="0" collapsed="false">
      <c r="A5880" s="0" t="n">
        <v>3752</v>
      </c>
      <c r="B5880" s="15" t="n">
        <v>45261</v>
      </c>
      <c r="C5880" s="0" t="n">
        <v>4</v>
      </c>
      <c r="D5880" s="16" t="n">
        <v>18901</v>
      </c>
      <c r="E5880" s="16" t="n">
        <v>119</v>
      </c>
      <c r="F5880" s="16" t="n">
        <v>359</v>
      </c>
      <c r="G5880" s="16" t="n">
        <v>2134</v>
      </c>
      <c r="H5880" s="16" t="n">
        <v>88</v>
      </c>
    </row>
    <row r="5881" customFormat="false" ht="15" hidden="false" customHeight="false" outlineLevel="0" collapsed="false">
      <c r="A5881" s="0" t="n">
        <v>3752</v>
      </c>
      <c r="B5881" s="15" t="n">
        <v>45352</v>
      </c>
      <c r="C5881" s="0" t="n">
        <v>4</v>
      </c>
      <c r="D5881" s="16" t="n">
        <v>19005</v>
      </c>
      <c r="E5881" s="16" t="n">
        <v>139</v>
      </c>
      <c r="F5881" s="16" t="n">
        <v>381</v>
      </c>
      <c r="G5881" s="16" t="n">
        <v>1353</v>
      </c>
      <c r="H5881" s="16" t="n">
        <v>72</v>
      </c>
    </row>
    <row r="5882" customFormat="false" ht="15" hidden="false" customHeight="false" outlineLevel="0" collapsed="false">
      <c r="A5882" s="0" t="n">
        <v>3752</v>
      </c>
      <c r="B5882" s="15" t="n">
        <v>45444</v>
      </c>
      <c r="C5882" s="0" t="n">
        <v>4</v>
      </c>
      <c r="D5882" s="16" t="n">
        <v>19136</v>
      </c>
      <c r="E5882" s="16" t="n">
        <v>155</v>
      </c>
      <c r="F5882" s="16" t="n">
        <v>408</v>
      </c>
      <c r="G5882" s="16" t="n">
        <v>1659</v>
      </c>
      <c r="H5882" s="16" t="n">
        <v>88</v>
      </c>
    </row>
    <row r="5883" customFormat="false" ht="15" hidden="false" customHeight="false" outlineLevel="0" collapsed="false">
      <c r="A5883" s="0" t="n">
        <v>3752</v>
      </c>
      <c r="B5883" s="15" t="n">
        <v>45536</v>
      </c>
      <c r="C5883" s="0" t="n">
        <v>4</v>
      </c>
      <c r="D5883" s="16" t="n">
        <v>19051</v>
      </c>
      <c r="E5883" s="16" t="n">
        <v>169</v>
      </c>
      <c r="F5883" s="16" t="n">
        <v>434</v>
      </c>
      <c r="G5883" s="16" t="n">
        <v>1870</v>
      </c>
      <c r="H5883" s="16" t="n">
        <v>107</v>
      </c>
    </row>
    <row r="5884" customFormat="false" ht="15" hidden="false" customHeight="false" outlineLevel="0" collapsed="false">
      <c r="A5884" s="0" t="n">
        <v>3752</v>
      </c>
      <c r="B5884" s="15" t="n">
        <v>45627</v>
      </c>
      <c r="C5884" s="0" t="n">
        <v>4</v>
      </c>
      <c r="D5884" s="16" t="n">
        <v>19177</v>
      </c>
      <c r="E5884" s="16" t="n">
        <v>187</v>
      </c>
      <c r="F5884" s="16" t="n">
        <v>474</v>
      </c>
      <c r="G5884" s="16" t="n">
        <v>2142</v>
      </c>
      <c r="H5884" s="16" t="n">
        <v>126</v>
      </c>
    </row>
    <row r="5885" customFormat="false" ht="15" hidden="false" customHeight="false" outlineLevel="0" collapsed="false">
      <c r="A5885" s="0" t="n">
        <v>3752</v>
      </c>
      <c r="B5885" s="15" t="n">
        <v>45717</v>
      </c>
      <c r="C5885" s="0" t="n">
        <v>4</v>
      </c>
      <c r="D5885" s="16" t="n">
        <v>19383</v>
      </c>
      <c r="E5885" s="16" t="n">
        <v>208</v>
      </c>
      <c r="F5885" s="16" t="n">
        <v>515</v>
      </c>
      <c r="G5885" s="16" t="n">
        <v>1235</v>
      </c>
      <c r="H5885" s="16" t="n">
        <v>71</v>
      </c>
    </row>
    <row r="5886" customFormat="false" ht="15" hidden="false" customHeight="false" outlineLevel="0" collapsed="false">
      <c r="A5886" s="0" t="n">
        <v>3752</v>
      </c>
      <c r="B5886" s="15" t="n">
        <v>45809</v>
      </c>
      <c r="C5886" s="0" t="n">
        <v>4</v>
      </c>
      <c r="D5886" s="16" t="n">
        <v>19501</v>
      </c>
      <c r="E5886" s="16" t="n">
        <v>222</v>
      </c>
      <c r="F5886" s="16" t="n">
        <v>564</v>
      </c>
      <c r="G5886" s="16" t="n">
        <v>1500</v>
      </c>
      <c r="H5886" s="16" t="n">
        <v>87</v>
      </c>
    </row>
    <row r="5887" customFormat="false" ht="15" hidden="false" customHeight="false" outlineLevel="0" collapsed="false">
      <c r="A5887" s="0" t="n">
        <v>3752</v>
      </c>
      <c r="B5887" s="15" t="n">
        <v>45901</v>
      </c>
      <c r="C5887" s="0" t="n">
        <v>4</v>
      </c>
      <c r="D5887" s="16" t="n">
        <v>19466</v>
      </c>
      <c r="E5887" s="16" t="n">
        <v>252</v>
      </c>
      <c r="F5887" s="16" t="n">
        <v>602</v>
      </c>
      <c r="G5887" s="16" t="n">
        <v>1780</v>
      </c>
      <c r="H5887" s="16" t="n">
        <v>123</v>
      </c>
    </row>
    <row r="5888" customFormat="false" ht="15" hidden="false" customHeight="false" outlineLevel="0" collapsed="false">
      <c r="A5888" s="0" t="n">
        <v>3752</v>
      </c>
      <c r="B5888" s="15" t="n">
        <v>45992</v>
      </c>
      <c r="C5888" s="0" t="n">
        <v>4</v>
      </c>
      <c r="D5888" s="16" t="n">
        <v>19596</v>
      </c>
      <c r="E5888" s="16" t="n">
        <v>285</v>
      </c>
      <c r="F5888" s="16" t="n">
        <v>662</v>
      </c>
      <c r="G5888" s="16" t="n">
        <v>2095</v>
      </c>
      <c r="H5888" s="16" t="n">
        <v>153</v>
      </c>
    </row>
    <row r="5889" customFormat="false" ht="15" hidden="false" customHeight="false" outlineLevel="0" collapsed="false">
      <c r="A5889" s="0" t="n">
        <v>3752</v>
      </c>
      <c r="B5889" s="15" t="n">
        <v>46082</v>
      </c>
      <c r="C5889" s="0" t="n">
        <v>4</v>
      </c>
      <c r="D5889" s="16" t="n">
        <v>19775</v>
      </c>
      <c r="E5889" s="16" t="n">
        <v>337</v>
      </c>
      <c r="F5889" s="16" t="n">
        <v>712</v>
      </c>
      <c r="G5889" s="16" t="n">
        <v>1283</v>
      </c>
      <c r="H5889" s="16" t="n">
        <v>137</v>
      </c>
    </row>
    <row r="5890" customFormat="false" ht="15" hidden="false" customHeight="false" outlineLevel="0" collapsed="false">
      <c r="A5890" s="0" t="n">
        <v>3752</v>
      </c>
      <c r="B5890" s="15" t="n">
        <v>46174</v>
      </c>
      <c r="C5890" s="0" t="n">
        <v>4</v>
      </c>
      <c r="D5890" s="16" t="n">
        <v>19911</v>
      </c>
      <c r="E5890" s="16" t="n">
        <v>421</v>
      </c>
      <c r="F5890" s="16" t="n">
        <v>797</v>
      </c>
      <c r="G5890" s="16" t="n">
        <v>1605</v>
      </c>
      <c r="H5890" s="16" t="n">
        <v>221</v>
      </c>
    </row>
    <row r="5891" customFormat="false" ht="15" hidden="false" customHeight="false" outlineLevel="0" collapsed="false">
      <c r="A5891" s="0" t="n">
        <v>3753</v>
      </c>
      <c r="B5891" s="15" t="n">
        <v>45078</v>
      </c>
      <c r="C5891" s="0" t="n">
        <v>4</v>
      </c>
      <c r="D5891" s="16" t="n">
        <v>4556</v>
      </c>
      <c r="E5891" s="16" t="n">
        <v>26</v>
      </c>
      <c r="F5891" s="16" t="n">
        <v>99</v>
      </c>
      <c r="G5891" s="16" t="n">
        <v>383</v>
      </c>
      <c r="H5891" s="16" t="n">
        <v>19</v>
      </c>
    </row>
    <row r="5892" customFormat="false" ht="15" hidden="false" customHeight="false" outlineLevel="0" collapsed="false">
      <c r="A5892" s="0" t="n">
        <v>3753</v>
      </c>
      <c r="B5892" s="15" t="n">
        <v>45170</v>
      </c>
      <c r="C5892" s="0" t="n">
        <v>4</v>
      </c>
      <c r="D5892" s="16" t="n">
        <v>4833</v>
      </c>
      <c r="E5892" s="16" t="n">
        <v>27</v>
      </c>
      <c r="F5892" s="16" t="n">
        <v>108</v>
      </c>
      <c r="G5892" s="16" t="n">
        <v>477</v>
      </c>
      <c r="H5892" s="16" t="n">
        <v>19</v>
      </c>
    </row>
    <row r="5893" customFormat="false" ht="15" hidden="false" customHeight="false" outlineLevel="0" collapsed="false">
      <c r="A5893" s="0" t="n">
        <v>3753</v>
      </c>
      <c r="B5893" s="15" t="n">
        <v>45261</v>
      </c>
      <c r="C5893" s="0" t="n">
        <v>4</v>
      </c>
      <c r="D5893" s="16" t="n">
        <v>5190</v>
      </c>
      <c r="E5893" s="16" t="n">
        <v>30</v>
      </c>
      <c r="F5893" s="16" t="n">
        <v>118</v>
      </c>
      <c r="G5893" s="16" t="n">
        <v>599</v>
      </c>
      <c r="H5893" s="16" t="n">
        <v>22</v>
      </c>
    </row>
    <row r="5894" customFormat="false" ht="15" hidden="false" customHeight="false" outlineLevel="0" collapsed="false">
      <c r="A5894" s="0" t="n">
        <v>3753</v>
      </c>
      <c r="B5894" s="15" t="n">
        <v>45352</v>
      </c>
      <c r="C5894" s="0" t="n">
        <v>4</v>
      </c>
      <c r="D5894" s="16" t="n">
        <v>5495</v>
      </c>
      <c r="E5894" s="16" t="n">
        <v>34</v>
      </c>
      <c r="F5894" s="16" t="n">
        <v>123</v>
      </c>
      <c r="G5894" s="16" t="n">
        <v>388</v>
      </c>
      <c r="H5894" s="16" t="n">
        <v>16</v>
      </c>
    </row>
    <row r="5895" customFormat="false" ht="15" hidden="false" customHeight="false" outlineLevel="0" collapsed="false">
      <c r="A5895" s="0" t="n">
        <v>3753</v>
      </c>
      <c r="B5895" s="15" t="n">
        <v>45444</v>
      </c>
      <c r="C5895" s="0" t="n">
        <v>4</v>
      </c>
      <c r="D5895" s="16" t="n">
        <v>5955</v>
      </c>
      <c r="E5895" s="16" t="n">
        <v>40</v>
      </c>
      <c r="F5895" s="16" t="n">
        <v>145</v>
      </c>
      <c r="G5895" s="16" t="n">
        <v>517</v>
      </c>
      <c r="H5895" s="16" t="n">
        <v>21</v>
      </c>
    </row>
    <row r="5896" customFormat="false" ht="15" hidden="false" customHeight="false" outlineLevel="0" collapsed="false">
      <c r="A5896" s="0" t="n">
        <v>3753</v>
      </c>
      <c r="B5896" s="15" t="n">
        <v>45536</v>
      </c>
      <c r="C5896" s="0" t="n">
        <v>4</v>
      </c>
      <c r="D5896" s="16" t="n">
        <v>6217</v>
      </c>
      <c r="E5896" s="16" t="n">
        <v>43</v>
      </c>
      <c r="F5896" s="16" t="n">
        <v>163</v>
      </c>
      <c r="G5896" s="16" t="n">
        <v>663</v>
      </c>
      <c r="H5896" s="16" t="n">
        <v>25</v>
      </c>
    </row>
    <row r="5897" customFormat="false" ht="15" hidden="false" customHeight="false" outlineLevel="0" collapsed="false">
      <c r="A5897" s="0" t="n">
        <v>3753</v>
      </c>
      <c r="B5897" s="15" t="n">
        <v>45627</v>
      </c>
      <c r="C5897" s="0" t="n">
        <v>4</v>
      </c>
      <c r="D5897" s="16" t="n">
        <v>6465</v>
      </c>
      <c r="E5897" s="16" t="n">
        <v>55</v>
      </c>
      <c r="F5897" s="16" t="n">
        <v>190</v>
      </c>
      <c r="G5897" s="16" t="n">
        <v>775</v>
      </c>
      <c r="H5897" s="16" t="n">
        <v>34</v>
      </c>
    </row>
    <row r="5898" customFormat="false" ht="15" hidden="false" customHeight="false" outlineLevel="0" collapsed="false">
      <c r="A5898" s="0" t="n">
        <v>3753</v>
      </c>
      <c r="B5898" s="15" t="n">
        <v>45717</v>
      </c>
      <c r="C5898" s="0" t="n">
        <v>4</v>
      </c>
      <c r="D5898" s="16" t="n">
        <v>6724</v>
      </c>
      <c r="E5898" s="16" t="n">
        <v>56</v>
      </c>
      <c r="F5898" s="16" t="n">
        <v>214</v>
      </c>
      <c r="G5898" s="16" t="n">
        <v>467</v>
      </c>
      <c r="H5898" s="16" t="n">
        <v>20</v>
      </c>
    </row>
    <row r="5899" customFormat="false" ht="15" hidden="false" customHeight="false" outlineLevel="0" collapsed="false">
      <c r="A5899" s="0" t="n">
        <v>3753</v>
      </c>
      <c r="B5899" s="15" t="n">
        <v>45809</v>
      </c>
      <c r="C5899" s="0" t="n">
        <v>4</v>
      </c>
      <c r="D5899" s="16" t="n">
        <v>7084</v>
      </c>
      <c r="E5899" s="16" t="n">
        <v>74</v>
      </c>
      <c r="F5899" s="16" t="n">
        <v>237</v>
      </c>
      <c r="G5899" s="16" t="n">
        <v>624</v>
      </c>
      <c r="H5899" s="16" t="n">
        <v>37</v>
      </c>
    </row>
    <row r="5900" customFormat="false" ht="15" hidden="false" customHeight="false" outlineLevel="0" collapsed="false">
      <c r="A5900" s="0" t="n">
        <v>3753</v>
      </c>
      <c r="B5900" s="15" t="n">
        <v>45901</v>
      </c>
      <c r="C5900" s="0" t="n">
        <v>4</v>
      </c>
      <c r="D5900" s="16" t="n">
        <v>7328</v>
      </c>
      <c r="E5900" s="16" t="n">
        <v>85</v>
      </c>
      <c r="F5900" s="16" t="n">
        <v>277</v>
      </c>
      <c r="G5900" s="16" t="n">
        <v>755</v>
      </c>
      <c r="H5900" s="16" t="n">
        <v>47</v>
      </c>
    </row>
    <row r="5901" customFormat="false" ht="15" hidden="false" customHeight="false" outlineLevel="0" collapsed="false">
      <c r="A5901" s="0" t="n">
        <v>3753</v>
      </c>
      <c r="B5901" s="15" t="n">
        <v>45992</v>
      </c>
      <c r="C5901" s="0" t="n">
        <v>4</v>
      </c>
      <c r="D5901" s="16" t="n">
        <v>7593</v>
      </c>
      <c r="E5901" s="16" t="n">
        <v>100</v>
      </c>
      <c r="F5901" s="16" t="n">
        <v>310</v>
      </c>
      <c r="G5901" s="16" t="n">
        <v>899</v>
      </c>
      <c r="H5901" s="16" t="n">
        <v>61</v>
      </c>
    </row>
    <row r="5902" customFormat="false" ht="15" hidden="false" customHeight="false" outlineLevel="0" collapsed="false">
      <c r="A5902" s="0" t="n">
        <v>3753</v>
      </c>
      <c r="B5902" s="15" t="n">
        <v>46082</v>
      </c>
      <c r="C5902" s="0" t="n">
        <v>4</v>
      </c>
      <c r="D5902" s="16" t="n">
        <v>7819</v>
      </c>
      <c r="E5902" s="16" t="n">
        <v>113</v>
      </c>
      <c r="F5902" s="16" t="n">
        <v>336</v>
      </c>
      <c r="G5902" s="16" t="n">
        <v>509</v>
      </c>
      <c r="H5902" s="16" t="n">
        <v>48</v>
      </c>
    </row>
    <row r="5903" customFormat="false" ht="15" hidden="false" customHeight="false" outlineLevel="0" collapsed="false">
      <c r="A5903" s="0" t="n">
        <v>3753</v>
      </c>
      <c r="B5903" s="15" t="n">
        <v>46174</v>
      </c>
      <c r="C5903" s="0" t="n">
        <v>4</v>
      </c>
      <c r="D5903" s="16" t="n">
        <v>8061</v>
      </c>
      <c r="E5903" s="16" t="n">
        <v>149</v>
      </c>
      <c r="F5903" s="16" t="n">
        <v>396</v>
      </c>
      <c r="G5903" s="16" t="n">
        <v>707</v>
      </c>
      <c r="H5903" s="16" t="n">
        <v>83</v>
      </c>
    </row>
    <row r="5904" customFormat="false" ht="15" hidden="false" customHeight="false" outlineLevel="0" collapsed="false">
      <c r="A5904" s="0" t="n">
        <v>3754</v>
      </c>
      <c r="B5904" s="15" t="n">
        <v>45078</v>
      </c>
      <c r="C5904" s="0" t="n">
        <v>4</v>
      </c>
      <c r="D5904" s="16" t="n">
        <v>34208</v>
      </c>
      <c r="E5904" s="16" t="n">
        <v>196</v>
      </c>
      <c r="F5904" s="16" t="n">
        <v>586</v>
      </c>
      <c r="G5904" s="16" t="n">
        <v>2724</v>
      </c>
      <c r="H5904" s="16" t="n">
        <v>141</v>
      </c>
    </row>
    <row r="5905" customFormat="false" ht="15" hidden="false" customHeight="false" outlineLevel="0" collapsed="false">
      <c r="A5905" s="0" t="n">
        <v>3754</v>
      </c>
      <c r="B5905" s="15" t="n">
        <v>45170</v>
      </c>
      <c r="C5905" s="0" t="n">
        <v>4</v>
      </c>
      <c r="D5905" s="16" t="n">
        <v>34549</v>
      </c>
      <c r="E5905" s="16" t="n">
        <v>225</v>
      </c>
      <c r="F5905" s="16" t="n">
        <v>621</v>
      </c>
      <c r="G5905" s="16" t="n">
        <v>3301</v>
      </c>
      <c r="H5905" s="16" t="n">
        <v>170</v>
      </c>
    </row>
    <row r="5906" customFormat="false" ht="15" hidden="false" customHeight="false" outlineLevel="0" collapsed="false">
      <c r="A5906" s="0" t="n">
        <v>3754</v>
      </c>
      <c r="B5906" s="15" t="n">
        <v>45261</v>
      </c>
      <c r="C5906" s="0" t="n">
        <v>4</v>
      </c>
      <c r="D5906" s="16" t="n">
        <v>34782</v>
      </c>
      <c r="E5906" s="16" t="n">
        <v>254</v>
      </c>
      <c r="F5906" s="16" t="n">
        <v>654</v>
      </c>
      <c r="G5906" s="16" t="n">
        <v>3839</v>
      </c>
      <c r="H5906" s="16" t="n">
        <v>196</v>
      </c>
    </row>
    <row r="5907" customFormat="false" ht="15" hidden="false" customHeight="false" outlineLevel="0" collapsed="false">
      <c r="A5907" s="0" t="n">
        <v>3754</v>
      </c>
      <c r="B5907" s="15" t="n">
        <v>45352</v>
      </c>
      <c r="C5907" s="0" t="n">
        <v>4</v>
      </c>
      <c r="D5907" s="16" t="n">
        <v>35127</v>
      </c>
      <c r="E5907" s="16" t="n">
        <v>288</v>
      </c>
      <c r="F5907" s="16" t="n">
        <v>743</v>
      </c>
      <c r="G5907" s="16" t="n">
        <v>2414</v>
      </c>
      <c r="H5907" s="16" t="n">
        <v>150</v>
      </c>
    </row>
    <row r="5908" customFormat="false" ht="15" hidden="false" customHeight="false" outlineLevel="0" collapsed="false">
      <c r="A5908" s="0" t="n">
        <v>3754</v>
      </c>
      <c r="B5908" s="15" t="n">
        <v>45444</v>
      </c>
      <c r="C5908" s="0" t="n">
        <v>4</v>
      </c>
      <c r="D5908" s="16" t="n">
        <v>35442</v>
      </c>
      <c r="E5908" s="16" t="n">
        <v>341</v>
      </c>
      <c r="F5908" s="16" t="n">
        <v>786</v>
      </c>
      <c r="G5908" s="16" t="n">
        <v>2999</v>
      </c>
      <c r="H5908" s="16" t="n">
        <v>197</v>
      </c>
    </row>
    <row r="5909" customFormat="false" ht="15" hidden="false" customHeight="false" outlineLevel="0" collapsed="false">
      <c r="A5909" s="0" t="n">
        <v>3754</v>
      </c>
      <c r="B5909" s="15" t="n">
        <v>45536</v>
      </c>
      <c r="C5909" s="0" t="n">
        <v>4</v>
      </c>
      <c r="D5909" s="16" t="n">
        <v>35735</v>
      </c>
      <c r="E5909" s="16" t="n">
        <v>386</v>
      </c>
      <c r="F5909" s="16" t="n">
        <v>852</v>
      </c>
      <c r="G5909" s="16" t="n">
        <v>3543</v>
      </c>
      <c r="H5909" s="16" t="n">
        <v>232</v>
      </c>
    </row>
    <row r="5910" customFormat="false" ht="15" hidden="false" customHeight="false" outlineLevel="0" collapsed="false">
      <c r="A5910" s="0" t="n">
        <v>3754</v>
      </c>
      <c r="B5910" s="15" t="n">
        <v>45627</v>
      </c>
      <c r="C5910" s="0" t="n">
        <v>4</v>
      </c>
      <c r="D5910" s="16" t="n">
        <v>35768</v>
      </c>
      <c r="E5910" s="16" t="n">
        <v>429</v>
      </c>
      <c r="F5910" s="16" t="n">
        <v>906</v>
      </c>
      <c r="G5910" s="16" t="n">
        <v>4037</v>
      </c>
      <c r="H5910" s="16" t="n">
        <v>273</v>
      </c>
    </row>
    <row r="5911" customFormat="false" ht="15" hidden="false" customHeight="false" outlineLevel="0" collapsed="false">
      <c r="A5911" s="0" t="n">
        <v>3754</v>
      </c>
      <c r="B5911" s="15" t="n">
        <v>45717</v>
      </c>
      <c r="C5911" s="0" t="n">
        <v>4</v>
      </c>
      <c r="D5911" s="16" t="n">
        <v>35884</v>
      </c>
      <c r="E5911" s="16" t="n">
        <v>470</v>
      </c>
      <c r="F5911" s="16" t="n">
        <v>999</v>
      </c>
      <c r="G5911" s="16" t="n">
        <v>2277</v>
      </c>
      <c r="H5911" s="16" t="n">
        <v>170</v>
      </c>
    </row>
    <row r="5912" customFormat="false" ht="15" hidden="false" customHeight="false" outlineLevel="0" collapsed="false">
      <c r="A5912" s="0" t="n">
        <v>3754</v>
      </c>
      <c r="B5912" s="15" t="n">
        <v>45809</v>
      </c>
      <c r="C5912" s="0" t="n">
        <v>4</v>
      </c>
      <c r="D5912" s="16" t="n">
        <v>36116</v>
      </c>
      <c r="E5912" s="16" t="n">
        <v>554</v>
      </c>
      <c r="F5912" s="16" t="n">
        <v>1075</v>
      </c>
      <c r="G5912" s="16" t="n">
        <v>2883</v>
      </c>
      <c r="H5912" s="16" t="n">
        <v>252</v>
      </c>
    </row>
    <row r="5913" customFormat="false" ht="15" hidden="false" customHeight="false" outlineLevel="0" collapsed="false">
      <c r="A5913" s="0" t="n">
        <v>3754</v>
      </c>
      <c r="B5913" s="15" t="n">
        <v>45901</v>
      </c>
      <c r="C5913" s="0" t="n">
        <v>4</v>
      </c>
      <c r="D5913" s="16" t="n">
        <v>36253</v>
      </c>
      <c r="E5913" s="16" t="n">
        <v>608</v>
      </c>
      <c r="F5913" s="16" t="n">
        <v>1132</v>
      </c>
      <c r="G5913" s="16" t="n">
        <v>3453</v>
      </c>
      <c r="H5913" s="16" t="n">
        <v>311</v>
      </c>
    </row>
    <row r="5914" customFormat="false" ht="15" hidden="false" customHeight="false" outlineLevel="0" collapsed="false">
      <c r="A5914" s="0" t="n">
        <v>3754</v>
      </c>
      <c r="B5914" s="15" t="n">
        <v>45992</v>
      </c>
      <c r="C5914" s="0" t="n">
        <v>4</v>
      </c>
      <c r="D5914" s="16" t="n">
        <v>36391</v>
      </c>
      <c r="E5914" s="16" t="n">
        <v>675</v>
      </c>
      <c r="F5914" s="16" t="n">
        <v>1231</v>
      </c>
      <c r="G5914" s="16" t="n">
        <v>3969</v>
      </c>
      <c r="H5914" s="16" t="n">
        <v>372</v>
      </c>
    </row>
    <row r="5915" customFormat="false" ht="15" hidden="false" customHeight="false" outlineLevel="0" collapsed="false">
      <c r="A5915" s="0" t="n">
        <v>3754</v>
      </c>
      <c r="B5915" s="15" t="n">
        <v>46082</v>
      </c>
      <c r="C5915" s="0" t="n">
        <v>4</v>
      </c>
      <c r="D5915" s="16" t="n">
        <v>36402</v>
      </c>
      <c r="E5915" s="16" t="n">
        <v>776</v>
      </c>
      <c r="F5915" s="16" t="n">
        <v>1334</v>
      </c>
      <c r="G5915" s="16" t="n">
        <v>2298</v>
      </c>
      <c r="H5915" s="16" t="n">
        <v>310</v>
      </c>
    </row>
    <row r="5916" customFormat="false" ht="15" hidden="false" customHeight="false" outlineLevel="0" collapsed="false">
      <c r="A5916" s="0" t="n">
        <v>3754</v>
      </c>
      <c r="B5916" s="15" t="n">
        <v>46174</v>
      </c>
      <c r="C5916" s="0" t="n">
        <v>4</v>
      </c>
      <c r="D5916" s="16" t="n">
        <v>36659</v>
      </c>
      <c r="E5916" s="16" t="n">
        <v>937</v>
      </c>
      <c r="F5916" s="16" t="n">
        <v>1486</v>
      </c>
      <c r="G5916" s="16" t="n">
        <v>2949</v>
      </c>
      <c r="H5916" s="16" t="n">
        <v>471</v>
      </c>
    </row>
    <row r="5917" customFormat="false" ht="15" hidden="false" customHeight="false" outlineLevel="0" collapsed="false">
      <c r="A5917" s="0" t="n">
        <v>3756</v>
      </c>
      <c r="B5917" s="15" t="n">
        <v>45078</v>
      </c>
      <c r="C5917" s="0" t="n">
        <v>3</v>
      </c>
      <c r="D5917" s="16" t="n">
        <v>14342</v>
      </c>
      <c r="E5917" s="16" t="n">
        <v>35</v>
      </c>
      <c r="F5917" s="16" t="n">
        <v>334</v>
      </c>
      <c r="G5917" s="16" t="n">
        <v>919</v>
      </c>
      <c r="H5917" s="16" t="n">
        <v>20</v>
      </c>
    </row>
    <row r="5918" customFormat="false" ht="15" hidden="false" customHeight="false" outlineLevel="0" collapsed="false">
      <c r="A5918" s="0" t="n">
        <v>3756</v>
      </c>
      <c r="B5918" s="15" t="n">
        <v>45170</v>
      </c>
      <c r="C5918" s="0" t="n">
        <v>3</v>
      </c>
      <c r="D5918" s="16" t="n">
        <v>14630</v>
      </c>
      <c r="E5918" s="16" t="n">
        <v>41</v>
      </c>
      <c r="F5918" s="16" t="n">
        <v>362</v>
      </c>
      <c r="G5918" s="16" t="n">
        <v>1137</v>
      </c>
      <c r="H5918" s="16" t="n">
        <v>25</v>
      </c>
    </row>
    <row r="5919" customFormat="false" ht="15" hidden="false" customHeight="false" outlineLevel="0" collapsed="false">
      <c r="A5919" s="0" t="n">
        <v>3756</v>
      </c>
      <c r="B5919" s="15" t="n">
        <v>45261</v>
      </c>
      <c r="C5919" s="0" t="n">
        <v>3</v>
      </c>
      <c r="D5919" s="16" t="n">
        <v>14791</v>
      </c>
      <c r="E5919" s="16" t="n">
        <v>51</v>
      </c>
      <c r="F5919" s="16" t="n">
        <v>368</v>
      </c>
      <c r="G5919" s="16" t="n">
        <v>1345</v>
      </c>
      <c r="H5919" s="16" t="n">
        <v>34</v>
      </c>
    </row>
    <row r="5920" customFormat="false" ht="15" hidden="false" customHeight="false" outlineLevel="0" collapsed="false">
      <c r="A5920" s="0" t="n">
        <v>3756</v>
      </c>
      <c r="B5920" s="15" t="n">
        <v>45352</v>
      </c>
      <c r="C5920" s="0" t="n">
        <v>3</v>
      </c>
      <c r="D5920" s="16" t="n">
        <v>15188</v>
      </c>
      <c r="E5920" s="16" t="n">
        <v>62</v>
      </c>
      <c r="F5920" s="16" t="n">
        <v>461</v>
      </c>
      <c r="G5920" s="16" t="n">
        <v>883</v>
      </c>
      <c r="H5920" s="16" t="n">
        <v>29</v>
      </c>
    </row>
    <row r="5921" customFormat="false" ht="15" hidden="false" customHeight="false" outlineLevel="0" collapsed="false">
      <c r="A5921" s="0" t="n">
        <v>3756</v>
      </c>
      <c r="B5921" s="15" t="n">
        <v>45444</v>
      </c>
      <c r="C5921" s="0" t="n">
        <v>3</v>
      </c>
      <c r="D5921" s="16" t="n">
        <v>15523</v>
      </c>
      <c r="E5921" s="16" t="n">
        <v>71</v>
      </c>
      <c r="F5921" s="16" t="n">
        <v>500</v>
      </c>
      <c r="G5921" s="16" t="n">
        <v>1151</v>
      </c>
      <c r="H5921" s="16" t="n">
        <v>38</v>
      </c>
    </row>
    <row r="5922" customFormat="false" ht="15" hidden="false" customHeight="false" outlineLevel="0" collapsed="false">
      <c r="A5922" s="0" t="n">
        <v>3756</v>
      </c>
      <c r="B5922" s="15" t="n">
        <v>45536</v>
      </c>
      <c r="C5922" s="0" t="n">
        <v>3</v>
      </c>
      <c r="D5922" s="16" t="n">
        <v>15775</v>
      </c>
      <c r="E5922" s="16" t="n">
        <v>74</v>
      </c>
      <c r="F5922" s="16" t="n">
        <v>515</v>
      </c>
      <c r="G5922" s="16" t="n">
        <v>1322</v>
      </c>
      <c r="H5922" s="16" t="n">
        <v>44</v>
      </c>
    </row>
    <row r="5923" customFormat="false" ht="15" hidden="false" customHeight="false" outlineLevel="0" collapsed="false">
      <c r="A5923" s="0" t="n">
        <v>3756</v>
      </c>
      <c r="B5923" s="15" t="n">
        <v>45627</v>
      </c>
      <c r="C5923" s="0" t="n">
        <v>3</v>
      </c>
      <c r="D5923" s="16" t="n">
        <v>15885</v>
      </c>
      <c r="E5923" s="16" t="n">
        <v>80</v>
      </c>
      <c r="F5923" s="16" t="n">
        <v>533</v>
      </c>
      <c r="G5923" s="16" t="n">
        <v>1524</v>
      </c>
      <c r="H5923" s="16" t="n">
        <v>50</v>
      </c>
    </row>
    <row r="5924" customFormat="false" ht="15" hidden="false" customHeight="false" outlineLevel="0" collapsed="false">
      <c r="A5924" s="0" t="n">
        <v>3756</v>
      </c>
      <c r="B5924" s="15" t="n">
        <v>45717</v>
      </c>
      <c r="C5924" s="0" t="n">
        <v>3</v>
      </c>
      <c r="D5924" s="16" t="n">
        <v>15998</v>
      </c>
      <c r="E5924" s="16" t="n">
        <v>90</v>
      </c>
      <c r="F5924" s="16" t="n">
        <v>552</v>
      </c>
      <c r="G5924" s="16" t="n">
        <v>838</v>
      </c>
      <c r="H5924" s="16" t="n">
        <v>34</v>
      </c>
    </row>
    <row r="5925" customFormat="false" ht="15" hidden="false" customHeight="false" outlineLevel="0" collapsed="false">
      <c r="A5925" s="0" t="n">
        <v>3756</v>
      </c>
      <c r="B5925" s="15" t="n">
        <v>45809</v>
      </c>
      <c r="C5925" s="0" t="n">
        <v>3</v>
      </c>
      <c r="D5925" s="16" t="n">
        <v>16146</v>
      </c>
      <c r="E5925" s="16" t="n">
        <v>108</v>
      </c>
      <c r="F5925" s="16" t="n">
        <v>575</v>
      </c>
      <c r="G5925" s="16" t="n">
        <v>1087</v>
      </c>
      <c r="H5925" s="16" t="n">
        <v>53</v>
      </c>
    </row>
    <row r="5926" customFormat="false" ht="15" hidden="false" customHeight="false" outlineLevel="0" collapsed="false">
      <c r="A5926" s="0" t="n">
        <v>3756</v>
      </c>
      <c r="B5926" s="15" t="n">
        <v>45901</v>
      </c>
      <c r="C5926" s="0" t="n">
        <v>3</v>
      </c>
      <c r="D5926" s="16" t="n">
        <v>16490</v>
      </c>
      <c r="E5926" s="16" t="n">
        <v>127</v>
      </c>
      <c r="F5926" s="16" t="n">
        <v>647</v>
      </c>
      <c r="G5926" s="16" t="n">
        <v>1301</v>
      </c>
      <c r="H5926" s="16" t="n">
        <v>63</v>
      </c>
    </row>
    <row r="5927" customFormat="false" ht="15" hidden="false" customHeight="false" outlineLevel="0" collapsed="false">
      <c r="A5927" s="0" t="n">
        <v>3756</v>
      </c>
      <c r="B5927" s="15" t="n">
        <v>45992</v>
      </c>
      <c r="C5927" s="0" t="n">
        <v>3</v>
      </c>
      <c r="D5927" s="16" t="n">
        <v>16648</v>
      </c>
      <c r="E5927" s="16" t="n">
        <v>141</v>
      </c>
      <c r="F5927" s="16" t="n">
        <v>687</v>
      </c>
      <c r="G5927" s="16" t="n">
        <v>1509</v>
      </c>
      <c r="H5927" s="16" t="n">
        <v>75</v>
      </c>
    </row>
    <row r="5928" customFormat="false" ht="15" hidden="false" customHeight="false" outlineLevel="0" collapsed="false">
      <c r="A5928" s="0" t="n">
        <v>3756</v>
      </c>
      <c r="B5928" s="15" t="n">
        <v>46082</v>
      </c>
      <c r="C5928" s="0" t="n">
        <v>3</v>
      </c>
      <c r="D5928" s="16" t="n">
        <v>16761</v>
      </c>
      <c r="E5928" s="16" t="n">
        <v>160</v>
      </c>
      <c r="F5928" s="16" t="n">
        <v>730</v>
      </c>
      <c r="G5928" s="16" t="n">
        <v>882</v>
      </c>
      <c r="H5928" s="16" t="n">
        <v>66</v>
      </c>
    </row>
    <row r="5929" customFormat="false" ht="15" hidden="false" customHeight="false" outlineLevel="0" collapsed="false">
      <c r="A5929" s="0" t="n">
        <v>3756</v>
      </c>
      <c r="B5929" s="15" t="n">
        <v>46174</v>
      </c>
      <c r="C5929" s="0" t="n">
        <v>3</v>
      </c>
      <c r="D5929" s="16" t="n">
        <v>16933</v>
      </c>
      <c r="E5929" s="16" t="n">
        <v>215</v>
      </c>
      <c r="F5929" s="16" t="n">
        <v>797</v>
      </c>
      <c r="G5929" s="16" t="n">
        <v>1131</v>
      </c>
      <c r="H5929" s="16" t="n">
        <v>120</v>
      </c>
    </row>
    <row r="5930" customFormat="false" ht="15" hidden="false" customHeight="false" outlineLevel="0" collapsed="false">
      <c r="A5930" s="0" t="n">
        <v>3757</v>
      </c>
      <c r="B5930" s="15" t="n">
        <v>45078</v>
      </c>
      <c r="C5930" s="0" t="n">
        <v>3</v>
      </c>
      <c r="D5930" s="16" t="n">
        <v>8796</v>
      </c>
      <c r="E5930" s="16" t="n">
        <v>38</v>
      </c>
      <c r="F5930" s="16" t="n">
        <v>207</v>
      </c>
      <c r="G5930" s="16" t="n">
        <v>486</v>
      </c>
      <c r="H5930" s="16" t="n">
        <v>19</v>
      </c>
    </row>
    <row r="5931" customFormat="false" ht="15" hidden="false" customHeight="false" outlineLevel="0" collapsed="false">
      <c r="A5931" s="0" t="n">
        <v>3757</v>
      </c>
      <c r="B5931" s="15" t="n">
        <v>45170</v>
      </c>
      <c r="C5931" s="0" t="n">
        <v>3</v>
      </c>
      <c r="D5931" s="16" t="n">
        <v>8849</v>
      </c>
      <c r="E5931" s="16" t="n">
        <v>43</v>
      </c>
      <c r="F5931" s="16" t="n">
        <v>206</v>
      </c>
      <c r="G5931" s="16" t="n">
        <v>583</v>
      </c>
      <c r="H5931" s="16" t="n">
        <v>23</v>
      </c>
    </row>
    <row r="5932" customFormat="false" ht="15" hidden="false" customHeight="false" outlineLevel="0" collapsed="false">
      <c r="A5932" s="0" t="n">
        <v>3757</v>
      </c>
      <c r="B5932" s="15" t="n">
        <v>45261</v>
      </c>
      <c r="C5932" s="0" t="n">
        <v>3</v>
      </c>
      <c r="D5932" s="16" t="n">
        <v>8943</v>
      </c>
      <c r="E5932" s="16" t="n">
        <v>48</v>
      </c>
      <c r="F5932" s="16" t="n">
        <v>205</v>
      </c>
      <c r="G5932" s="16" t="n">
        <v>724</v>
      </c>
      <c r="H5932" s="16" t="n">
        <v>27</v>
      </c>
    </row>
    <row r="5933" customFormat="false" ht="15" hidden="false" customHeight="false" outlineLevel="0" collapsed="false">
      <c r="A5933" s="0" t="n">
        <v>3757</v>
      </c>
      <c r="B5933" s="15" t="n">
        <v>45352</v>
      </c>
      <c r="C5933" s="0" t="n">
        <v>3</v>
      </c>
      <c r="D5933" s="16" t="n">
        <v>9004</v>
      </c>
      <c r="E5933" s="16" t="n">
        <v>52</v>
      </c>
      <c r="F5933" s="16" t="n">
        <v>207</v>
      </c>
      <c r="G5933" s="16" t="n">
        <v>433</v>
      </c>
      <c r="H5933" s="16" t="n">
        <v>19</v>
      </c>
    </row>
    <row r="5934" customFormat="false" ht="15" hidden="false" customHeight="false" outlineLevel="0" collapsed="false">
      <c r="A5934" s="0" t="n">
        <v>3757</v>
      </c>
      <c r="B5934" s="15" t="n">
        <v>45444</v>
      </c>
      <c r="C5934" s="0" t="n">
        <v>3</v>
      </c>
      <c r="D5934" s="16" t="n">
        <v>9093</v>
      </c>
      <c r="E5934" s="16" t="n">
        <v>59</v>
      </c>
      <c r="F5934" s="16" t="n">
        <v>212</v>
      </c>
      <c r="G5934" s="16" t="n">
        <v>538</v>
      </c>
      <c r="H5934" s="16" t="n">
        <v>26</v>
      </c>
    </row>
    <row r="5935" customFormat="false" ht="15" hidden="false" customHeight="false" outlineLevel="0" collapsed="false">
      <c r="A5935" s="0" t="n">
        <v>3757</v>
      </c>
      <c r="B5935" s="15" t="n">
        <v>45536</v>
      </c>
      <c r="C5935" s="0" t="n">
        <v>3</v>
      </c>
      <c r="D5935" s="16" t="n">
        <v>9160</v>
      </c>
      <c r="E5935" s="16" t="n">
        <v>67</v>
      </c>
      <c r="F5935" s="16" t="n">
        <v>213</v>
      </c>
      <c r="G5935" s="16" t="n">
        <v>632</v>
      </c>
      <c r="H5935" s="16" t="n">
        <v>33</v>
      </c>
    </row>
    <row r="5936" customFormat="false" ht="15" hidden="false" customHeight="false" outlineLevel="0" collapsed="false">
      <c r="A5936" s="0" t="n">
        <v>3757</v>
      </c>
      <c r="B5936" s="15" t="n">
        <v>45627</v>
      </c>
      <c r="C5936" s="0" t="n">
        <v>3</v>
      </c>
      <c r="D5936" s="16" t="n">
        <v>9212</v>
      </c>
      <c r="E5936" s="16" t="n">
        <v>72</v>
      </c>
      <c r="F5936" s="16" t="n">
        <v>210</v>
      </c>
      <c r="G5936" s="16" t="n">
        <v>750</v>
      </c>
      <c r="H5936" s="16" t="n">
        <v>39</v>
      </c>
    </row>
    <row r="5937" customFormat="false" ht="15" hidden="false" customHeight="false" outlineLevel="0" collapsed="false">
      <c r="A5937" s="0" t="n">
        <v>3757</v>
      </c>
      <c r="B5937" s="15" t="n">
        <v>45717</v>
      </c>
      <c r="C5937" s="0" t="n">
        <v>3</v>
      </c>
      <c r="D5937" s="16" t="n">
        <v>9280</v>
      </c>
      <c r="E5937" s="16" t="n">
        <v>75</v>
      </c>
      <c r="F5937" s="16" t="n">
        <v>217</v>
      </c>
      <c r="G5937" s="16" t="n">
        <v>375</v>
      </c>
      <c r="H5937" s="16" t="n">
        <v>25</v>
      </c>
    </row>
    <row r="5938" customFormat="false" ht="15" hidden="false" customHeight="false" outlineLevel="0" collapsed="false">
      <c r="A5938" s="0" t="n">
        <v>3757</v>
      </c>
      <c r="B5938" s="15" t="n">
        <v>45809</v>
      </c>
      <c r="C5938" s="0" t="n">
        <v>3</v>
      </c>
      <c r="D5938" s="16" t="n">
        <v>9322</v>
      </c>
      <c r="E5938" s="16" t="n">
        <v>78</v>
      </c>
      <c r="F5938" s="16" t="n">
        <v>224</v>
      </c>
      <c r="G5938" s="16" t="n">
        <v>479</v>
      </c>
      <c r="H5938" s="16" t="n">
        <v>31</v>
      </c>
    </row>
    <row r="5939" customFormat="false" ht="15" hidden="false" customHeight="false" outlineLevel="0" collapsed="false">
      <c r="A5939" s="0" t="n">
        <v>3757</v>
      </c>
      <c r="B5939" s="15" t="n">
        <v>45901</v>
      </c>
      <c r="C5939" s="0" t="n">
        <v>3</v>
      </c>
      <c r="D5939" s="16" t="n">
        <v>9339</v>
      </c>
      <c r="E5939" s="16" t="n">
        <v>83</v>
      </c>
      <c r="F5939" s="16" t="n">
        <v>237</v>
      </c>
      <c r="G5939" s="16" t="n">
        <v>581</v>
      </c>
      <c r="H5939" s="16" t="n">
        <v>36</v>
      </c>
    </row>
    <row r="5940" customFormat="false" ht="15" hidden="false" customHeight="false" outlineLevel="0" collapsed="false">
      <c r="A5940" s="0" t="n">
        <v>3757</v>
      </c>
      <c r="B5940" s="15" t="n">
        <v>45992</v>
      </c>
      <c r="C5940" s="0" t="n">
        <v>3</v>
      </c>
      <c r="D5940" s="16" t="n">
        <v>9361</v>
      </c>
      <c r="E5940" s="16" t="n">
        <v>84</v>
      </c>
      <c r="F5940" s="16" t="n">
        <v>233</v>
      </c>
      <c r="G5940" s="16" t="n">
        <v>670</v>
      </c>
      <c r="H5940" s="16" t="n">
        <v>40</v>
      </c>
    </row>
    <row r="5941" customFormat="false" ht="15" hidden="false" customHeight="false" outlineLevel="0" collapsed="false">
      <c r="A5941" s="0" t="n">
        <v>3757</v>
      </c>
      <c r="B5941" s="15" t="n">
        <v>46082</v>
      </c>
      <c r="C5941" s="0" t="n">
        <v>3</v>
      </c>
      <c r="D5941" s="16" t="n">
        <v>9360</v>
      </c>
      <c r="E5941" s="16" t="n">
        <v>96</v>
      </c>
      <c r="F5941" s="16" t="n">
        <v>245</v>
      </c>
      <c r="G5941" s="16" t="n">
        <v>383</v>
      </c>
      <c r="H5941" s="16" t="n">
        <v>28</v>
      </c>
    </row>
    <row r="5942" customFormat="false" ht="15" hidden="false" customHeight="false" outlineLevel="0" collapsed="false">
      <c r="A5942" s="0" t="n">
        <v>3757</v>
      </c>
      <c r="B5942" s="15" t="n">
        <v>46174</v>
      </c>
      <c r="C5942" s="0" t="n">
        <v>3</v>
      </c>
      <c r="D5942" s="16" t="n">
        <v>9358</v>
      </c>
      <c r="E5942" s="16" t="n">
        <v>115</v>
      </c>
      <c r="F5942" s="16" t="n">
        <v>257</v>
      </c>
      <c r="G5942" s="16" t="n">
        <v>475</v>
      </c>
      <c r="H5942" s="16" t="n">
        <v>45</v>
      </c>
    </row>
    <row r="5943" customFormat="false" ht="15" hidden="false" customHeight="false" outlineLevel="0" collapsed="false">
      <c r="A5943" s="0" t="n">
        <v>3758</v>
      </c>
      <c r="B5943" s="15" t="n">
        <v>45078</v>
      </c>
      <c r="C5943" s="0" t="n">
        <v>3</v>
      </c>
      <c r="D5943" s="16" t="n">
        <v>2385</v>
      </c>
      <c r="E5943" s="16" t="n">
        <v>6</v>
      </c>
      <c r="F5943" s="16" t="n">
        <v>64</v>
      </c>
      <c r="G5943" s="16" t="n">
        <v>121</v>
      </c>
      <c r="H5943" s="16" t="n">
        <v>2</v>
      </c>
    </row>
    <row r="5944" customFormat="false" ht="15" hidden="false" customHeight="false" outlineLevel="0" collapsed="false">
      <c r="A5944" s="0" t="n">
        <v>3758</v>
      </c>
      <c r="B5944" s="15" t="n">
        <v>45170</v>
      </c>
      <c r="C5944" s="0" t="n">
        <v>3</v>
      </c>
      <c r="D5944" s="16" t="n">
        <v>2389</v>
      </c>
      <c r="E5944" s="16" t="n">
        <v>6</v>
      </c>
      <c r="F5944" s="16" t="n">
        <v>65</v>
      </c>
      <c r="G5944" s="16" t="n">
        <v>148</v>
      </c>
      <c r="H5944" s="16" t="n">
        <v>3</v>
      </c>
    </row>
    <row r="5945" customFormat="false" ht="15" hidden="false" customHeight="false" outlineLevel="0" collapsed="false">
      <c r="A5945" s="0" t="n">
        <v>3758</v>
      </c>
      <c r="B5945" s="15" t="n">
        <v>45261</v>
      </c>
      <c r="C5945" s="0" t="n">
        <v>3</v>
      </c>
      <c r="D5945" s="16" t="n">
        <v>2394</v>
      </c>
      <c r="E5945" s="16" t="n">
        <v>8</v>
      </c>
      <c r="F5945" s="16" t="n">
        <v>63</v>
      </c>
      <c r="G5945" s="16" t="n">
        <v>169</v>
      </c>
      <c r="H5945" s="16" t="n">
        <v>5</v>
      </c>
    </row>
    <row r="5946" customFormat="false" ht="15" hidden="false" customHeight="false" outlineLevel="0" collapsed="false">
      <c r="A5946" s="0" t="n">
        <v>3758</v>
      </c>
      <c r="B5946" s="15" t="n">
        <v>45352</v>
      </c>
      <c r="C5946" s="0" t="n">
        <v>3</v>
      </c>
      <c r="D5946" s="16" t="n">
        <v>2391</v>
      </c>
      <c r="E5946" s="16" t="n">
        <v>9</v>
      </c>
      <c r="F5946" s="16" t="n">
        <v>60</v>
      </c>
      <c r="G5946" s="16" t="n">
        <v>94</v>
      </c>
      <c r="H5946" s="16" t="n">
        <v>5</v>
      </c>
    </row>
    <row r="5947" customFormat="false" ht="15" hidden="false" customHeight="false" outlineLevel="0" collapsed="false">
      <c r="A5947" s="0" t="n">
        <v>3758</v>
      </c>
      <c r="B5947" s="15" t="n">
        <v>45444</v>
      </c>
      <c r="C5947" s="0" t="n">
        <v>3</v>
      </c>
      <c r="D5947" s="16" t="n">
        <v>2419</v>
      </c>
      <c r="E5947" s="16" t="n">
        <v>10</v>
      </c>
      <c r="F5947" s="16" t="n">
        <v>60</v>
      </c>
      <c r="G5947" s="16" t="n">
        <v>130</v>
      </c>
      <c r="H5947" s="16" t="n">
        <v>6</v>
      </c>
    </row>
    <row r="5948" customFormat="false" ht="15" hidden="false" customHeight="false" outlineLevel="0" collapsed="false">
      <c r="A5948" s="0" t="n">
        <v>3758</v>
      </c>
      <c r="B5948" s="15" t="n">
        <v>45536</v>
      </c>
      <c r="C5948" s="0" t="n">
        <v>3</v>
      </c>
      <c r="D5948" s="16" t="n">
        <v>2436</v>
      </c>
      <c r="E5948" s="16" t="n">
        <v>11</v>
      </c>
      <c r="F5948" s="16" t="n">
        <v>59</v>
      </c>
      <c r="G5948" s="16" t="n">
        <v>166</v>
      </c>
      <c r="H5948" s="16" t="n">
        <v>7</v>
      </c>
    </row>
    <row r="5949" customFormat="false" ht="15" hidden="false" customHeight="false" outlineLevel="0" collapsed="false">
      <c r="A5949" s="0" t="n">
        <v>3758</v>
      </c>
      <c r="B5949" s="15" t="n">
        <v>45627</v>
      </c>
      <c r="C5949" s="0" t="n">
        <v>3</v>
      </c>
      <c r="D5949" s="16" t="n">
        <v>2454</v>
      </c>
      <c r="E5949" s="16" t="n">
        <v>11</v>
      </c>
      <c r="F5949" s="16" t="n">
        <v>60</v>
      </c>
      <c r="G5949" s="16" t="n">
        <v>190</v>
      </c>
      <c r="H5949" s="16" t="n">
        <v>7</v>
      </c>
    </row>
    <row r="5950" customFormat="false" ht="15" hidden="false" customHeight="false" outlineLevel="0" collapsed="false">
      <c r="A5950" s="0" t="n">
        <v>3758</v>
      </c>
      <c r="B5950" s="15" t="n">
        <v>45717</v>
      </c>
      <c r="C5950" s="0" t="n">
        <v>3</v>
      </c>
      <c r="D5950" s="16" t="n">
        <v>2461</v>
      </c>
      <c r="E5950" s="16" t="n">
        <v>13</v>
      </c>
      <c r="F5950" s="16" t="n">
        <v>57</v>
      </c>
      <c r="G5950" s="16" t="n">
        <v>97</v>
      </c>
      <c r="H5950" s="16" t="n">
        <v>4</v>
      </c>
    </row>
    <row r="5951" customFormat="false" ht="15" hidden="false" customHeight="false" outlineLevel="0" collapsed="false">
      <c r="A5951" s="0" t="n">
        <v>3758</v>
      </c>
      <c r="B5951" s="15" t="n">
        <v>45809</v>
      </c>
      <c r="C5951" s="0" t="n">
        <v>3</v>
      </c>
      <c r="D5951" s="16" t="n">
        <v>2490</v>
      </c>
      <c r="E5951" s="16" t="n">
        <v>15</v>
      </c>
      <c r="F5951" s="16" t="n">
        <v>57</v>
      </c>
      <c r="G5951" s="16" t="n">
        <v>126</v>
      </c>
      <c r="H5951" s="16" t="n">
        <v>4</v>
      </c>
    </row>
    <row r="5952" customFormat="false" ht="15" hidden="false" customHeight="false" outlineLevel="0" collapsed="false">
      <c r="A5952" s="0" t="n">
        <v>3758</v>
      </c>
      <c r="B5952" s="15" t="n">
        <v>45901</v>
      </c>
      <c r="C5952" s="0" t="n">
        <v>3</v>
      </c>
      <c r="D5952" s="16" t="n">
        <v>2534</v>
      </c>
      <c r="E5952" s="16" t="n">
        <v>18</v>
      </c>
      <c r="F5952" s="16" t="n">
        <v>56</v>
      </c>
      <c r="G5952" s="16" t="n">
        <v>158</v>
      </c>
      <c r="H5952" s="16" t="n">
        <v>7</v>
      </c>
    </row>
    <row r="5953" customFormat="false" ht="15" hidden="false" customHeight="false" outlineLevel="0" collapsed="false">
      <c r="A5953" s="0" t="n">
        <v>3758</v>
      </c>
      <c r="B5953" s="15" t="n">
        <v>45992</v>
      </c>
      <c r="C5953" s="0" t="n">
        <v>3</v>
      </c>
      <c r="D5953" s="16" t="n">
        <v>2527</v>
      </c>
      <c r="E5953" s="16" t="n">
        <v>18</v>
      </c>
      <c r="F5953" s="16" t="n">
        <v>53</v>
      </c>
      <c r="G5953" s="16" t="n">
        <v>184</v>
      </c>
      <c r="H5953" s="16" t="n">
        <v>7</v>
      </c>
    </row>
    <row r="5954" customFormat="false" ht="15" hidden="false" customHeight="false" outlineLevel="0" collapsed="false">
      <c r="A5954" s="0" t="n">
        <v>3758</v>
      </c>
      <c r="B5954" s="15" t="n">
        <v>46082</v>
      </c>
      <c r="C5954" s="0" t="n">
        <v>3</v>
      </c>
      <c r="D5954" s="16" t="n">
        <v>2535</v>
      </c>
      <c r="E5954" s="16" t="n">
        <v>20</v>
      </c>
      <c r="F5954" s="16" t="n">
        <v>53</v>
      </c>
      <c r="G5954" s="16" t="n">
        <v>104</v>
      </c>
      <c r="H5954" s="16" t="n">
        <v>4</v>
      </c>
    </row>
    <row r="5955" customFormat="false" ht="15" hidden="false" customHeight="false" outlineLevel="0" collapsed="false">
      <c r="A5955" s="0" t="n">
        <v>3758</v>
      </c>
      <c r="B5955" s="15" t="n">
        <v>46174</v>
      </c>
      <c r="C5955" s="0" t="n">
        <v>3</v>
      </c>
      <c r="D5955" s="16" t="n">
        <v>2514</v>
      </c>
      <c r="E5955" s="16" t="n">
        <v>21</v>
      </c>
      <c r="F5955" s="16" t="n">
        <v>56</v>
      </c>
      <c r="G5955" s="16" t="n">
        <v>126</v>
      </c>
      <c r="H5955" s="16" t="n">
        <v>7</v>
      </c>
    </row>
    <row r="5956" customFormat="false" ht="15" hidden="false" customHeight="false" outlineLevel="0" collapsed="false">
      <c r="A5956" s="0" t="n">
        <v>3759</v>
      </c>
      <c r="B5956" s="15" t="n">
        <v>45078</v>
      </c>
      <c r="C5956" s="0" t="n">
        <v>4</v>
      </c>
      <c r="D5956" s="16" t="n">
        <v>1086</v>
      </c>
      <c r="E5956" s="16" t="n">
        <v>5</v>
      </c>
      <c r="F5956" s="16" t="n">
        <v>22</v>
      </c>
      <c r="G5956" s="16" t="n">
        <v>52</v>
      </c>
      <c r="H5956" s="16" t="n">
        <v>3</v>
      </c>
    </row>
    <row r="5957" customFormat="false" ht="15" hidden="false" customHeight="false" outlineLevel="0" collapsed="false">
      <c r="A5957" s="0" t="n">
        <v>3759</v>
      </c>
      <c r="B5957" s="15" t="n">
        <v>45170</v>
      </c>
      <c r="C5957" s="0" t="n">
        <v>4</v>
      </c>
      <c r="D5957" s="16" t="n">
        <v>1079</v>
      </c>
      <c r="E5957" s="16" t="n">
        <v>6</v>
      </c>
      <c r="F5957" s="16" t="n">
        <v>23</v>
      </c>
      <c r="G5957" s="16" t="n">
        <v>58</v>
      </c>
      <c r="H5957" s="16" t="n">
        <v>4</v>
      </c>
    </row>
    <row r="5958" customFormat="false" ht="15" hidden="false" customHeight="false" outlineLevel="0" collapsed="false">
      <c r="A5958" s="0" t="n">
        <v>3759</v>
      </c>
      <c r="B5958" s="15" t="n">
        <v>45261</v>
      </c>
      <c r="C5958" s="0" t="n">
        <v>4</v>
      </c>
      <c r="D5958" s="16" t="n">
        <v>1082</v>
      </c>
      <c r="E5958" s="16" t="n">
        <v>8</v>
      </c>
      <c r="F5958" s="16" t="n">
        <v>23</v>
      </c>
      <c r="G5958" s="16" t="n">
        <v>75</v>
      </c>
      <c r="H5958" s="16" t="n">
        <v>6</v>
      </c>
    </row>
    <row r="5959" customFormat="false" ht="15" hidden="false" customHeight="false" outlineLevel="0" collapsed="false">
      <c r="A5959" s="0" t="n">
        <v>3759</v>
      </c>
      <c r="B5959" s="15" t="n">
        <v>45352</v>
      </c>
      <c r="C5959" s="0" t="n">
        <v>4</v>
      </c>
      <c r="D5959" s="16" t="n">
        <v>1079</v>
      </c>
      <c r="E5959" s="16" t="n">
        <v>10</v>
      </c>
      <c r="F5959" s="16" t="n">
        <v>25</v>
      </c>
      <c r="G5959" s="16" t="n">
        <v>48</v>
      </c>
      <c r="H5959" s="16" t="n">
        <v>5</v>
      </c>
    </row>
    <row r="5960" customFormat="false" ht="15" hidden="false" customHeight="false" outlineLevel="0" collapsed="false">
      <c r="A5960" s="0" t="n">
        <v>3759</v>
      </c>
      <c r="B5960" s="15" t="n">
        <v>45444</v>
      </c>
      <c r="C5960" s="0" t="n">
        <v>4</v>
      </c>
      <c r="D5960" s="16" t="n">
        <v>1098</v>
      </c>
      <c r="E5960" s="16" t="n">
        <v>11</v>
      </c>
      <c r="F5960" s="16" t="n">
        <v>25</v>
      </c>
      <c r="G5960" s="16" t="n">
        <v>56</v>
      </c>
      <c r="H5960" s="16" t="n">
        <v>6</v>
      </c>
    </row>
    <row r="5961" customFormat="false" ht="15" hidden="false" customHeight="false" outlineLevel="0" collapsed="false">
      <c r="A5961" s="0" t="n">
        <v>3759</v>
      </c>
      <c r="B5961" s="15" t="n">
        <v>45536</v>
      </c>
      <c r="C5961" s="0" t="n">
        <v>4</v>
      </c>
      <c r="D5961" s="16" t="n">
        <v>1106</v>
      </c>
      <c r="E5961" s="16" t="n">
        <v>12</v>
      </c>
      <c r="F5961" s="16" t="n">
        <v>28</v>
      </c>
      <c r="G5961" s="16" t="n">
        <v>76</v>
      </c>
      <c r="H5961" s="16" t="n">
        <v>7</v>
      </c>
    </row>
    <row r="5962" customFormat="false" ht="15" hidden="false" customHeight="false" outlineLevel="0" collapsed="false">
      <c r="A5962" s="0" t="n">
        <v>3759</v>
      </c>
      <c r="B5962" s="15" t="n">
        <v>45627</v>
      </c>
      <c r="C5962" s="0" t="n">
        <v>4</v>
      </c>
      <c r="D5962" s="16" t="n">
        <v>1090</v>
      </c>
      <c r="E5962" s="16" t="n">
        <v>14</v>
      </c>
      <c r="F5962" s="16" t="n">
        <v>26</v>
      </c>
      <c r="G5962" s="16" t="n">
        <v>86</v>
      </c>
      <c r="H5962" s="16" t="n">
        <v>8</v>
      </c>
    </row>
    <row r="5963" customFormat="false" ht="15" hidden="false" customHeight="false" outlineLevel="0" collapsed="false">
      <c r="A5963" s="0" t="n">
        <v>3759</v>
      </c>
      <c r="B5963" s="15" t="n">
        <v>45717</v>
      </c>
      <c r="C5963" s="0" t="n">
        <v>4</v>
      </c>
      <c r="D5963" s="16" t="n">
        <v>1091</v>
      </c>
      <c r="E5963" s="16" t="n">
        <v>14</v>
      </c>
      <c r="F5963" s="16" t="n">
        <v>27</v>
      </c>
      <c r="G5963" s="16" t="n">
        <v>56</v>
      </c>
      <c r="H5963" s="16" t="n">
        <v>3</v>
      </c>
    </row>
    <row r="5964" customFormat="false" ht="15" hidden="false" customHeight="false" outlineLevel="0" collapsed="false">
      <c r="A5964" s="0" t="n">
        <v>3759</v>
      </c>
      <c r="B5964" s="15" t="n">
        <v>45809</v>
      </c>
      <c r="C5964" s="0" t="n">
        <v>4</v>
      </c>
      <c r="D5964" s="16" t="n">
        <v>1089</v>
      </c>
      <c r="E5964" s="16" t="n">
        <v>16</v>
      </c>
      <c r="F5964" s="16" t="n">
        <v>28</v>
      </c>
      <c r="G5964" s="16" t="n">
        <v>66</v>
      </c>
      <c r="H5964" s="16" t="n">
        <v>5</v>
      </c>
    </row>
    <row r="5965" customFormat="false" ht="15" hidden="false" customHeight="false" outlineLevel="0" collapsed="false">
      <c r="A5965" s="0" t="n">
        <v>3759</v>
      </c>
      <c r="B5965" s="15" t="n">
        <v>45901</v>
      </c>
      <c r="C5965" s="0" t="n">
        <v>4</v>
      </c>
      <c r="D5965" s="16" t="n">
        <v>1096</v>
      </c>
      <c r="E5965" s="16" t="n">
        <v>16</v>
      </c>
      <c r="F5965" s="16" t="n">
        <v>29</v>
      </c>
      <c r="G5965" s="16" t="n">
        <v>75</v>
      </c>
      <c r="H5965" s="16" t="n">
        <v>5</v>
      </c>
    </row>
    <row r="5966" customFormat="false" ht="15" hidden="false" customHeight="false" outlineLevel="0" collapsed="false">
      <c r="A5966" s="0" t="n">
        <v>3759</v>
      </c>
      <c r="B5966" s="15" t="n">
        <v>45992</v>
      </c>
      <c r="C5966" s="0" t="n">
        <v>4</v>
      </c>
      <c r="D5966" s="16" t="n">
        <v>1107</v>
      </c>
      <c r="E5966" s="16" t="n">
        <v>18</v>
      </c>
      <c r="F5966" s="16" t="n">
        <v>27</v>
      </c>
      <c r="G5966" s="16" t="n">
        <v>96</v>
      </c>
      <c r="H5966" s="16" t="n">
        <v>7</v>
      </c>
    </row>
    <row r="5967" customFormat="false" ht="15" hidden="false" customHeight="false" outlineLevel="0" collapsed="false">
      <c r="A5967" s="0" t="n">
        <v>3759</v>
      </c>
      <c r="B5967" s="15" t="n">
        <v>46082</v>
      </c>
      <c r="C5967" s="0" t="n">
        <v>4</v>
      </c>
      <c r="D5967" s="16" t="n">
        <v>1111</v>
      </c>
      <c r="E5967" s="16" t="n">
        <v>21</v>
      </c>
      <c r="F5967" s="16" t="n">
        <v>28</v>
      </c>
      <c r="G5967" s="16" t="n">
        <v>57</v>
      </c>
      <c r="H5967" s="16" t="n">
        <v>6</v>
      </c>
    </row>
    <row r="5968" customFormat="false" ht="15" hidden="false" customHeight="false" outlineLevel="0" collapsed="false">
      <c r="A5968" s="0" t="n">
        <v>3759</v>
      </c>
      <c r="B5968" s="15" t="n">
        <v>46174</v>
      </c>
      <c r="C5968" s="0" t="n">
        <v>4</v>
      </c>
      <c r="D5968" s="16" t="n">
        <v>1131</v>
      </c>
      <c r="E5968" s="16" t="n">
        <v>27</v>
      </c>
      <c r="F5968" s="16" t="n">
        <v>30</v>
      </c>
      <c r="G5968" s="16" t="n">
        <v>73</v>
      </c>
      <c r="H5968" s="16" t="n">
        <v>9</v>
      </c>
    </row>
    <row r="5969" customFormat="false" ht="15" hidden="false" customHeight="false" outlineLevel="0" collapsed="false">
      <c r="A5969" s="0" t="n">
        <v>3760</v>
      </c>
      <c r="B5969" s="15" t="n">
        <v>45078</v>
      </c>
      <c r="C5969" s="0" t="n">
        <v>2</v>
      </c>
      <c r="D5969" s="16" t="n">
        <v>414</v>
      </c>
      <c r="E5969" s="16" t="n">
        <v>5</v>
      </c>
      <c r="F5969" s="16" t="n">
        <v>8</v>
      </c>
      <c r="G5969" s="16" t="n">
        <v>20</v>
      </c>
      <c r="H5969" s="16" t="n">
        <v>2</v>
      </c>
    </row>
    <row r="5970" customFormat="false" ht="15" hidden="false" customHeight="false" outlineLevel="0" collapsed="false">
      <c r="A5970" s="0" t="n">
        <v>3760</v>
      </c>
      <c r="B5970" s="15" t="n">
        <v>45170</v>
      </c>
      <c r="C5970" s="0" t="n">
        <v>2</v>
      </c>
      <c r="D5970" s="16" t="n">
        <v>410</v>
      </c>
      <c r="E5970" s="16" t="n">
        <v>5</v>
      </c>
      <c r="F5970" s="16" t="n">
        <v>8</v>
      </c>
      <c r="G5970" s="16" t="n">
        <v>23</v>
      </c>
      <c r="H5970" s="16" t="n">
        <v>2</v>
      </c>
    </row>
    <row r="5971" customFormat="false" ht="15" hidden="false" customHeight="false" outlineLevel="0" collapsed="false">
      <c r="A5971" s="0" t="n">
        <v>3760</v>
      </c>
      <c r="B5971" s="15" t="n">
        <v>45261</v>
      </c>
      <c r="C5971" s="0" t="n">
        <v>2</v>
      </c>
      <c r="D5971" s="16" t="n">
        <v>422</v>
      </c>
      <c r="E5971" s="16" t="n">
        <v>5</v>
      </c>
      <c r="F5971" s="16" t="n">
        <v>10</v>
      </c>
      <c r="G5971" s="16" t="n">
        <v>28</v>
      </c>
      <c r="H5971" s="16" t="n">
        <v>2</v>
      </c>
    </row>
    <row r="5972" customFormat="false" ht="15" hidden="false" customHeight="false" outlineLevel="0" collapsed="false">
      <c r="A5972" s="0" t="n">
        <v>3760</v>
      </c>
      <c r="B5972" s="15" t="n">
        <v>45352</v>
      </c>
      <c r="C5972" s="0" t="n">
        <v>2</v>
      </c>
      <c r="D5972" s="16" t="n">
        <v>417</v>
      </c>
      <c r="E5972" s="16" t="n">
        <v>6</v>
      </c>
      <c r="F5972" s="16" t="n">
        <v>9</v>
      </c>
      <c r="G5972" s="16" t="n">
        <v>12</v>
      </c>
      <c r="H5972" s="16" t="n">
        <v>2</v>
      </c>
    </row>
    <row r="5973" customFormat="false" ht="15" hidden="false" customHeight="false" outlineLevel="0" collapsed="false">
      <c r="A5973" s="0" t="n">
        <v>3760</v>
      </c>
      <c r="B5973" s="15" t="n">
        <v>45444</v>
      </c>
      <c r="C5973" s="0" t="n">
        <v>2</v>
      </c>
      <c r="D5973" s="16" t="n">
        <v>417</v>
      </c>
      <c r="E5973" s="16" t="n">
        <v>6</v>
      </c>
      <c r="F5973" s="16" t="n">
        <v>11</v>
      </c>
      <c r="G5973" s="16" t="n">
        <v>17</v>
      </c>
      <c r="H5973" s="16" t="n">
        <v>2</v>
      </c>
    </row>
    <row r="5974" customFormat="false" ht="15" hidden="false" customHeight="false" outlineLevel="0" collapsed="false">
      <c r="A5974" s="0" t="n">
        <v>3760</v>
      </c>
      <c r="B5974" s="15" t="n">
        <v>45536</v>
      </c>
      <c r="C5974" s="0" t="n">
        <v>2</v>
      </c>
      <c r="D5974" s="16" t="n">
        <v>415</v>
      </c>
      <c r="E5974" s="16" t="n">
        <v>7</v>
      </c>
      <c r="F5974" s="16" t="n">
        <v>9</v>
      </c>
      <c r="G5974" s="16" t="n">
        <v>20</v>
      </c>
      <c r="H5974" s="16" t="n">
        <v>3</v>
      </c>
    </row>
    <row r="5975" customFormat="false" ht="15" hidden="false" customHeight="false" outlineLevel="0" collapsed="false">
      <c r="A5975" s="0" t="n">
        <v>3760</v>
      </c>
      <c r="B5975" s="15" t="n">
        <v>45627</v>
      </c>
      <c r="C5975" s="0" t="n">
        <v>2</v>
      </c>
      <c r="D5975" s="16" t="n">
        <v>417</v>
      </c>
      <c r="E5975" s="16" t="n">
        <v>7</v>
      </c>
      <c r="F5975" s="16" t="n">
        <v>10</v>
      </c>
      <c r="G5975" s="16" t="n">
        <v>23</v>
      </c>
      <c r="H5975" s="16" t="n">
        <v>3</v>
      </c>
    </row>
    <row r="5976" customFormat="false" ht="15" hidden="false" customHeight="false" outlineLevel="0" collapsed="false">
      <c r="A5976" s="0" t="n">
        <v>3760</v>
      </c>
      <c r="B5976" s="15" t="n">
        <v>45717</v>
      </c>
      <c r="C5976" s="0" t="n">
        <v>2</v>
      </c>
      <c r="D5976" s="16" t="n">
        <v>418</v>
      </c>
      <c r="E5976" s="16" t="n">
        <v>6</v>
      </c>
      <c r="F5976" s="16" t="n">
        <v>9</v>
      </c>
      <c r="G5976" s="16" t="n">
        <v>11</v>
      </c>
      <c r="H5976" s="16" t="n">
        <v>1</v>
      </c>
    </row>
    <row r="5977" customFormat="false" ht="15" hidden="false" customHeight="false" outlineLevel="0" collapsed="false">
      <c r="A5977" s="0" t="n">
        <v>3760</v>
      </c>
      <c r="B5977" s="15" t="n">
        <v>45809</v>
      </c>
      <c r="C5977" s="0" t="n">
        <v>2</v>
      </c>
      <c r="D5977" s="16" t="n">
        <v>417</v>
      </c>
      <c r="E5977" s="16" t="n">
        <v>6</v>
      </c>
      <c r="F5977" s="16" t="n">
        <v>10</v>
      </c>
      <c r="G5977" s="16" t="n">
        <v>13</v>
      </c>
      <c r="H5977" s="16" t="n">
        <v>1</v>
      </c>
    </row>
    <row r="5978" customFormat="false" ht="15" hidden="false" customHeight="false" outlineLevel="0" collapsed="false">
      <c r="A5978" s="0" t="n">
        <v>3760</v>
      </c>
      <c r="B5978" s="15" t="n">
        <v>45901</v>
      </c>
      <c r="C5978" s="0" t="n">
        <v>2</v>
      </c>
      <c r="D5978" s="16" t="n">
        <v>415</v>
      </c>
      <c r="E5978" s="16" t="n">
        <v>6</v>
      </c>
      <c r="F5978" s="16" t="n">
        <v>10</v>
      </c>
      <c r="G5978" s="16" t="n">
        <v>13</v>
      </c>
      <c r="H5978" s="16" t="n">
        <v>1</v>
      </c>
    </row>
    <row r="5979" customFormat="false" ht="15" hidden="false" customHeight="false" outlineLevel="0" collapsed="false">
      <c r="A5979" s="0" t="n">
        <v>3760</v>
      </c>
      <c r="B5979" s="15" t="n">
        <v>45992</v>
      </c>
      <c r="C5979" s="0" t="n">
        <v>2</v>
      </c>
      <c r="D5979" s="16" t="n">
        <v>413</v>
      </c>
      <c r="E5979" s="16" t="n">
        <v>5</v>
      </c>
      <c r="F5979" s="16" t="n">
        <v>12</v>
      </c>
      <c r="G5979" s="16" t="n">
        <v>18</v>
      </c>
      <c r="H5979" s="16" t="n">
        <v>1</v>
      </c>
    </row>
    <row r="5980" customFormat="false" ht="15" hidden="false" customHeight="false" outlineLevel="0" collapsed="false">
      <c r="A5980" s="0" t="n">
        <v>3760</v>
      </c>
      <c r="B5980" s="15" t="n">
        <v>46082</v>
      </c>
      <c r="C5980" s="0" t="n">
        <v>2</v>
      </c>
      <c r="D5980" s="16" t="n">
        <v>413</v>
      </c>
      <c r="E5980" s="16" t="n">
        <v>5</v>
      </c>
      <c r="F5980" s="16" t="n">
        <v>13</v>
      </c>
      <c r="G5980" s="16" t="n">
        <v>12</v>
      </c>
      <c r="H5980" s="16" t="n">
        <v>0</v>
      </c>
    </row>
    <row r="5981" customFormat="false" ht="15" hidden="false" customHeight="false" outlineLevel="0" collapsed="false">
      <c r="A5981" s="0" t="n">
        <v>3760</v>
      </c>
      <c r="B5981" s="15" t="n">
        <v>46174</v>
      </c>
      <c r="C5981" s="0" t="n">
        <v>2</v>
      </c>
      <c r="D5981" s="16" t="n">
        <v>413</v>
      </c>
      <c r="E5981" s="16" t="n">
        <v>4</v>
      </c>
      <c r="F5981" s="16" t="n">
        <v>14</v>
      </c>
      <c r="G5981" s="16" t="n">
        <v>14</v>
      </c>
      <c r="H5981" s="16" t="n">
        <v>0</v>
      </c>
    </row>
    <row r="5982" customFormat="false" ht="15" hidden="false" customHeight="false" outlineLevel="0" collapsed="false">
      <c r="A5982" s="0" t="n">
        <v>3761</v>
      </c>
      <c r="B5982" s="15" t="n">
        <v>45078</v>
      </c>
      <c r="C5982" s="0" t="n">
        <v>2</v>
      </c>
      <c r="D5982" s="16" t="n">
        <v>1193</v>
      </c>
      <c r="E5982" s="16" t="n">
        <v>7</v>
      </c>
      <c r="F5982" s="16" t="n">
        <v>38</v>
      </c>
      <c r="G5982" s="16" t="n">
        <v>44</v>
      </c>
      <c r="H5982" s="16" t="n">
        <v>3</v>
      </c>
    </row>
    <row r="5983" customFormat="false" ht="15" hidden="false" customHeight="false" outlineLevel="0" collapsed="false">
      <c r="A5983" s="0" t="n">
        <v>3761</v>
      </c>
      <c r="B5983" s="15" t="n">
        <v>45170</v>
      </c>
      <c r="C5983" s="0" t="n">
        <v>2</v>
      </c>
      <c r="D5983" s="16" t="n">
        <v>1197</v>
      </c>
      <c r="E5983" s="16" t="n">
        <v>7</v>
      </c>
      <c r="F5983" s="16" t="n">
        <v>39</v>
      </c>
      <c r="G5983" s="16" t="n">
        <v>50</v>
      </c>
      <c r="H5983" s="16" t="n">
        <v>3</v>
      </c>
    </row>
    <row r="5984" customFormat="false" ht="15" hidden="false" customHeight="false" outlineLevel="0" collapsed="false">
      <c r="A5984" s="0" t="n">
        <v>3761</v>
      </c>
      <c r="B5984" s="15" t="n">
        <v>45261</v>
      </c>
      <c r="C5984" s="0" t="n">
        <v>2</v>
      </c>
      <c r="D5984" s="16" t="n">
        <v>1201</v>
      </c>
      <c r="E5984" s="16" t="n">
        <v>9</v>
      </c>
      <c r="F5984" s="16" t="n">
        <v>35</v>
      </c>
      <c r="G5984" s="16" t="n">
        <v>70</v>
      </c>
      <c r="H5984" s="16" t="n">
        <v>5</v>
      </c>
    </row>
    <row r="5985" customFormat="false" ht="15" hidden="false" customHeight="false" outlineLevel="0" collapsed="false">
      <c r="A5985" s="0" t="n">
        <v>3761</v>
      </c>
      <c r="B5985" s="15" t="n">
        <v>45352</v>
      </c>
      <c r="C5985" s="0" t="n">
        <v>2</v>
      </c>
      <c r="D5985" s="16" t="n">
        <v>1213</v>
      </c>
      <c r="E5985" s="16" t="n">
        <v>11</v>
      </c>
      <c r="F5985" s="16" t="n">
        <v>36</v>
      </c>
      <c r="G5985" s="16" t="n">
        <v>50</v>
      </c>
      <c r="H5985" s="16" t="n">
        <v>6</v>
      </c>
    </row>
    <row r="5986" customFormat="false" ht="15" hidden="false" customHeight="false" outlineLevel="0" collapsed="false">
      <c r="A5986" s="0" t="n">
        <v>3761</v>
      </c>
      <c r="B5986" s="15" t="n">
        <v>45444</v>
      </c>
      <c r="C5986" s="0" t="n">
        <v>2</v>
      </c>
      <c r="D5986" s="16" t="n">
        <v>1211</v>
      </c>
      <c r="E5986" s="16" t="n">
        <v>11</v>
      </c>
      <c r="F5986" s="16" t="n">
        <v>37</v>
      </c>
      <c r="G5986" s="16" t="n">
        <v>58</v>
      </c>
      <c r="H5986" s="16" t="n">
        <v>6</v>
      </c>
    </row>
    <row r="5987" customFormat="false" ht="15" hidden="false" customHeight="false" outlineLevel="0" collapsed="false">
      <c r="A5987" s="0" t="n">
        <v>3761</v>
      </c>
      <c r="B5987" s="15" t="n">
        <v>45536</v>
      </c>
      <c r="C5987" s="0" t="n">
        <v>2</v>
      </c>
      <c r="D5987" s="16" t="n">
        <v>1228</v>
      </c>
      <c r="E5987" s="16" t="n">
        <v>13</v>
      </c>
      <c r="F5987" s="16" t="n">
        <v>35</v>
      </c>
      <c r="G5987" s="16" t="n">
        <v>74</v>
      </c>
      <c r="H5987" s="16" t="n">
        <v>8</v>
      </c>
    </row>
    <row r="5988" customFormat="false" ht="15" hidden="false" customHeight="false" outlineLevel="0" collapsed="false">
      <c r="A5988" s="0" t="n">
        <v>3761</v>
      </c>
      <c r="B5988" s="15" t="n">
        <v>45627</v>
      </c>
      <c r="C5988" s="0" t="n">
        <v>2</v>
      </c>
      <c r="D5988" s="16" t="n">
        <v>1242</v>
      </c>
      <c r="E5988" s="16" t="n">
        <v>15</v>
      </c>
      <c r="F5988" s="16" t="n">
        <v>36</v>
      </c>
      <c r="G5988" s="16" t="n">
        <v>91</v>
      </c>
      <c r="H5988" s="16" t="n">
        <v>10</v>
      </c>
    </row>
    <row r="5989" customFormat="false" ht="15" hidden="false" customHeight="false" outlineLevel="0" collapsed="false">
      <c r="A5989" s="0" t="n">
        <v>3761</v>
      </c>
      <c r="B5989" s="15" t="n">
        <v>45717</v>
      </c>
      <c r="C5989" s="0" t="n">
        <v>2</v>
      </c>
      <c r="D5989" s="16" t="n">
        <v>1246</v>
      </c>
      <c r="E5989" s="16" t="n">
        <v>18</v>
      </c>
      <c r="F5989" s="16" t="n">
        <v>36</v>
      </c>
      <c r="G5989" s="16" t="n">
        <v>47</v>
      </c>
      <c r="H5989" s="16" t="n">
        <v>5</v>
      </c>
    </row>
    <row r="5990" customFormat="false" ht="15" hidden="false" customHeight="false" outlineLevel="0" collapsed="false">
      <c r="A5990" s="0" t="n">
        <v>3761</v>
      </c>
      <c r="B5990" s="15" t="n">
        <v>45809</v>
      </c>
      <c r="C5990" s="0" t="n">
        <v>2</v>
      </c>
      <c r="D5990" s="16" t="n">
        <v>1254</v>
      </c>
      <c r="E5990" s="16" t="n">
        <v>20</v>
      </c>
      <c r="F5990" s="16" t="n">
        <v>37</v>
      </c>
      <c r="G5990" s="16" t="n">
        <v>66</v>
      </c>
      <c r="H5990" s="16" t="n">
        <v>8</v>
      </c>
    </row>
    <row r="5991" customFormat="false" ht="15" hidden="false" customHeight="false" outlineLevel="0" collapsed="false">
      <c r="A5991" s="0" t="n">
        <v>3761</v>
      </c>
      <c r="B5991" s="15" t="n">
        <v>45901</v>
      </c>
      <c r="C5991" s="0" t="n">
        <v>2</v>
      </c>
      <c r="D5991" s="16" t="n">
        <v>1261</v>
      </c>
      <c r="E5991" s="16" t="n">
        <v>25</v>
      </c>
      <c r="F5991" s="16" t="n">
        <v>39</v>
      </c>
      <c r="G5991" s="16" t="n">
        <v>81</v>
      </c>
      <c r="H5991" s="16" t="n">
        <v>11</v>
      </c>
    </row>
    <row r="5992" customFormat="false" ht="15" hidden="false" customHeight="false" outlineLevel="0" collapsed="false">
      <c r="A5992" s="0" t="n">
        <v>3761</v>
      </c>
      <c r="B5992" s="15" t="n">
        <v>45992</v>
      </c>
      <c r="C5992" s="0" t="n">
        <v>2</v>
      </c>
      <c r="D5992" s="16" t="n">
        <v>1259</v>
      </c>
      <c r="E5992" s="16" t="n">
        <v>26</v>
      </c>
      <c r="F5992" s="16" t="n">
        <v>40</v>
      </c>
      <c r="G5992" s="16" t="n">
        <v>92</v>
      </c>
      <c r="H5992" s="16" t="n">
        <v>13</v>
      </c>
    </row>
    <row r="5993" customFormat="false" ht="15" hidden="false" customHeight="false" outlineLevel="0" collapsed="false">
      <c r="A5993" s="0" t="n">
        <v>3761</v>
      </c>
      <c r="B5993" s="15" t="n">
        <v>46082</v>
      </c>
      <c r="C5993" s="0" t="n">
        <v>2</v>
      </c>
      <c r="D5993" s="16" t="n">
        <v>1267</v>
      </c>
      <c r="E5993" s="16" t="n">
        <v>26</v>
      </c>
      <c r="F5993" s="16" t="n">
        <v>41</v>
      </c>
      <c r="G5993" s="16" t="n">
        <v>48</v>
      </c>
      <c r="H5993" s="16" t="n">
        <v>8</v>
      </c>
    </row>
    <row r="5994" customFormat="false" ht="15" hidden="false" customHeight="false" outlineLevel="0" collapsed="false">
      <c r="A5994" s="0" t="n">
        <v>3761</v>
      </c>
      <c r="B5994" s="15" t="n">
        <v>46174</v>
      </c>
      <c r="C5994" s="0" t="n">
        <v>2</v>
      </c>
      <c r="D5994" s="16" t="n">
        <v>1264</v>
      </c>
      <c r="E5994" s="16" t="n">
        <v>33</v>
      </c>
      <c r="F5994" s="16" t="n">
        <v>42</v>
      </c>
      <c r="G5994" s="16" t="n">
        <v>69</v>
      </c>
      <c r="H5994" s="16" t="n">
        <v>16</v>
      </c>
    </row>
    <row r="5995" customFormat="false" ht="15" hidden="false" customHeight="false" outlineLevel="0" collapsed="false">
      <c r="A5995" s="0" t="n">
        <v>3763</v>
      </c>
      <c r="B5995" s="15" t="n">
        <v>45078</v>
      </c>
      <c r="C5995" s="0" t="n">
        <v>3</v>
      </c>
      <c r="D5995" s="16" t="n">
        <v>1808</v>
      </c>
      <c r="E5995" s="16" t="n">
        <v>7</v>
      </c>
      <c r="F5995" s="16" t="n">
        <v>46</v>
      </c>
      <c r="G5995" s="16" t="n">
        <v>89</v>
      </c>
      <c r="H5995" s="16" t="n">
        <v>6</v>
      </c>
    </row>
    <row r="5996" customFormat="false" ht="15" hidden="false" customHeight="false" outlineLevel="0" collapsed="false">
      <c r="A5996" s="0" t="n">
        <v>3763</v>
      </c>
      <c r="B5996" s="15" t="n">
        <v>45170</v>
      </c>
      <c r="C5996" s="0" t="n">
        <v>3</v>
      </c>
      <c r="D5996" s="16" t="n">
        <v>1829</v>
      </c>
      <c r="E5996" s="16" t="n">
        <v>7</v>
      </c>
      <c r="F5996" s="16" t="n">
        <v>47</v>
      </c>
      <c r="G5996" s="16" t="n">
        <v>118</v>
      </c>
      <c r="H5996" s="16" t="n">
        <v>6</v>
      </c>
    </row>
    <row r="5997" customFormat="false" ht="15" hidden="false" customHeight="false" outlineLevel="0" collapsed="false">
      <c r="A5997" s="0" t="n">
        <v>3763</v>
      </c>
      <c r="B5997" s="15" t="n">
        <v>45261</v>
      </c>
      <c r="C5997" s="0" t="n">
        <v>3</v>
      </c>
      <c r="D5997" s="16" t="n">
        <v>1835</v>
      </c>
      <c r="E5997" s="16" t="n">
        <v>6</v>
      </c>
      <c r="F5997" s="16" t="n">
        <v>49</v>
      </c>
      <c r="G5997" s="16" t="n">
        <v>137</v>
      </c>
      <c r="H5997" s="16" t="n">
        <v>5</v>
      </c>
    </row>
    <row r="5998" customFormat="false" ht="15" hidden="false" customHeight="false" outlineLevel="0" collapsed="false">
      <c r="A5998" s="0" t="n">
        <v>3763</v>
      </c>
      <c r="B5998" s="15" t="n">
        <v>45352</v>
      </c>
      <c r="C5998" s="0" t="n">
        <v>3</v>
      </c>
      <c r="D5998" s="16" t="n">
        <v>1841</v>
      </c>
      <c r="E5998" s="16" t="n">
        <v>6</v>
      </c>
      <c r="F5998" s="16" t="n">
        <v>50</v>
      </c>
      <c r="G5998" s="16" t="n">
        <v>85</v>
      </c>
      <c r="H5998" s="16" t="n">
        <v>3</v>
      </c>
    </row>
    <row r="5999" customFormat="false" ht="15" hidden="false" customHeight="false" outlineLevel="0" collapsed="false">
      <c r="A5999" s="0" t="n">
        <v>3763</v>
      </c>
      <c r="B5999" s="15" t="n">
        <v>45444</v>
      </c>
      <c r="C5999" s="0" t="n">
        <v>3</v>
      </c>
      <c r="D5999" s="16" t="n">
        <v>1844</v>
      </c>
      <c r="E5999" s="16" t="n">
        <v>6</v>
      </c>
      <c r="F5999" s="16" t="n">
        <v>50</v>
      </c>
      <c r="G5999" s="16" t="n">
        <v>111</v>
      </c>
      <c r="H5999" s="16" t="n">
        <v>3</v>
      </c>
    </row>
    <row r="6000" customFormat="false" ht="15" hidden="false" customHeight="false" outlineLevel="0" collapsed="false">
      <c r="A6000" s="0" t="n">
        <v>3763</v>
      </c>
      <c r="B6000" s="15" t="n">
        <v>45536</v>
      </c>
      <c r="C6000" s="0" t="n">
        <v>3</v>
      </c>
      <c r="D6000" s="16" t="n">
        <v>1855</v>
      </c>
      <c r="E6000" s="16" t="n">
        <v>6</v>
      </c>
      <c r="F6000" s="16" t="n">
        <v>53</v>
      </c>
      <c r="G6000" s="16" t="n">
        <v>122</v>
      </c>
      <c r="H6000" s="16" t="n">
        <v>3</v>
      </c>
    </row>
    <row r="6001" customFormat="false" ht="15" hidden="false" customHeight="false" outlineLevel="0" collapsed="false">
      <c r="A6001" s="0" t="n">
        <v>3763</v>
      </c>
      <c r="B6001" s="15" t="n">
        <v>45627</v>
      </c>
      <c r="C6001" s="0" t="n">
        <v>3</v>
      </c>
      <c r="D6001" s="16" t="n">
        <v>1848</v>
      </c>
      <c r="E6001" s="16" t="n">
        <v>6</v>
      </c>
      <c r="F6001" s="16" t="n">
        <v>54</v>
      </c>
      <c r="G6001" s="16" t="n">
        <v>141</v>
      </c>
      <c r="H6001" s="16" t="n">
        <v>3</v>
      </c>
    </row>
    <row r="6002" customFormat="false" ht="15" hidden="false" customHeight="false" outlineLevel="0" collapsed="false">
      <c r="A6002" s="0" t="n">
        <v>3763</v>
      </c>
      <c r="B6002" s="15" t="n">
        <v>45717</v>
      </c>
      <c r="C6002" s="0" t="n">
        <v>3</v>
      </c>
      <c r="D6002" s="16" t="n">
        <v>1853</v>
      </c>
      <c r="E6002" s="16" t="n">
        <v>7</v>
      </c>
      <c r="F6002" s="16" t="n">
        <v>53</v>
      </c>
      <c r="G6002" s="16" t="n">
        <v>73</v>
      </c>
      <c r="H6002" s="16" t="n">
        <v>2</v>
      </c>
    </row>
    <row r="6003" customFormat="false" ht="15" hidden="false" customHeight="false" outlineLevel="0" collapsed="false">
      <c r="A6003" s="0" t="n">
        <v>3763</v>
      </c>
      <c r="B6003" s="15" t="n">
        <v>45809</v>
      </c>
      <c r="C6003" s="0" t="n">
        <v>3</v>
      </c>
      <c r="D6003" s="16" t="n">
        <v>1871</v>
      </c>
      <c r="E6003" s="16" t="n">
        <v>7</v>
      </c>
      <c r="F6003" s="16" t="n">
        <v>51</v>
      </c>
      <c r="G6003" s="16" t="n">
        <v>90</v>
      </c>
      <c r="H6003" s="16" t="n">
        <v>3</v>
      </c>
    </row>
    <row r="6004" customFormat="false" ht="15" hidden="false" customHeight="false" outlineLevel="0" collapsed="false">
      <c r="A6004" s="0" t="n">
        <v>3763</v>
      </c>
      <c r="B6004" s="15" t="n">
        <v>45901</v>
      </c>
      <c r="C6004" s="0" t="n">
        <v>3</v>
      </c>
      <c r="D6004" s="16" t="n">
        <v>1862</v>
      </c>
      <c r="E6004" s="16" t="n">
        <v>9</v>
      </c>
      <c r="F6004" s="16" t="n">
        <v>49</v>
      </c>
      <c r="G6004" s="16" t="n">
        <v>111</v>
      </c>
      <c r="H6004" s="16" t="n">
        <v>5</v>
      </c>
    </row>
    <row r="6005" customFormat="false" ht="15" hidden="false" customHeight="false" outlineLevel="0" collapsed="false">
      <c r="A6005" s="0" t="n">
        <v>3763</v>
      </c>
      <c r="B6005" s="15" t="n">
        <v>45992</v>
      </c>
      <c r="C6005" s="0" t="n">
        <v>3</v>
      </c>
      <c r="D6005" s="16" t="n">
        <v>1848</v>
      </c>
      <c r="E6005" s="16" t="n">
        <v>12</v>
      </c>
      <c r="F6005" s="16" t="n">
        <v>47</v>
      </c>
      <c r="G6005" s="16" t="n">
        <v>123</v>
      </c>
      <c r="H6005" s="16" t="n">
        <v>8</v>
      </c>
    </row>
    <row r="6006" customFormat="false" ht="15" hidden="false" customHeight="false" outlineLevel="0" collapsed="false">
      <c r="A6006" s="0" t="n">
        <v>3763</v>
      </c>
      <c r="B6006" s="15" t="n">
        <v>46082</v>
      </c>
      <c r="C6006" s="0" t="n">
        <v>3</v>
      </c>
      <c r="D6006" s="16" t="n">
        <v>1842</v>
      </c>
      <c r="E6006" s="16" t="n">
        <v>12</v>
      </c>
      <c r="F6006" s="16" t="n">
        <v>46</v>
      </c>
      <c r="G6006" s="16" t="n">
        <v>68</v>
      </c>
      <c r="H6006" s="16" t="n">
        <v>6</v>
      </c>
    </row>
    <row r="6007" customFormat="false" ht="15" hidden="false" customHeight="false" outlineLevel="0" collapsed="false">
      <c r="A6007" s="0" t="n">
        <v>3763</v>
      </c>
      <c r="B6007" s="15" t="n">
        <v>46174</v>
      </c>
      <c r="C6007" s="0" t="n">
        <v>3</v>
      </c>
      <c r="D6007" s="16" t="n">
        <v>1866</v>
      </c>
      <c r="E6007" s="16" t="n">
        <v>16</v>
      </c>
      <c r="F6007" s="16" t="n">
        <v>51</v>
      </c>
      <c r="G6007" s="16" t="n">
        <v>88</v>
      </c>
      <c r="H6007" s="16" t="n">
        <v>9</v>
      </c>
    </row>
    <row r="6008" customFormat="false" ht="15" hidden="false" customHeight="false" outlineLevel="0" collapsed="false">
      <c r="A6008" s="0" t="n">
        <v>3764</v>
      </c>
      <c r="B6008" s="15" t="n">
        <v>45078</v>
      </c>
      <c r="C6008" s="0" t="n">
        <v>3</v>
      </c>
      <c r="D6008" s="16" t="n">
        <v>10340</v>
      </c>
      <c r="E6008" s="16" t="n">
        <v>27</v>
      </c>
      <c r="F6008" s="16" t="n">
        <v>188</v>
      </c>
      <c r="G6008" s="16" t="n">
        <v>649</v>
      </c>
      <c r="H6008" s="16" t="n">
        <v>13</v>
      </c>
    </row>
    <row r="6009" customFormat="false" ht="15" hidden="false" customHeight="false" outlineLevel="0" collapsed="false">
      <c r="A6009" s="0" t="n">
        <v>3764</v>
      </c>
      <c r="B6009" s="15" t="n">
        <v>45170</v>
      </c>
      <c r="C6009" s="0" t="n">
        <v>3</v>
      </c>
      <c r="D6009" s="16" t="n">
        <v>10473</v>
      </c>
      <c r="E6009" s="16" t="n">
        <v>29</v>
      </c>
      <c r="F6009" s="16" t="n">
        <v>189</v>
      </c>
      <c r="G6009" s="16" t="n">
        <v>782</v>
      </c>
      <c r="H6009" s="16" t="n">
        <v>15</v>
      </c>
    </row>
    <row r="6010" customFormat="false" ht="15" hidden="false" customHeight="false" outlineLevel="0" collapsed="false">
      <c r="A6010" s="0" t="n">
        <v>3764</v>
      </c>
      <c r="B6010" s="15" t="n">
        <v>45261</v>
      </c>
      <c r="C6010" s="0" t="n">
        <v>3</v>
      </c>
      <c r="D6010" s="16" t="n">
        <v>10618</v>
      </c>
      <c r="E6010" s="16" t="n">
        <v>36</v>
      </c>
      <c r="F6010" s="16" t="n">
        <v>189</v>
      </c>
      <c r="G6010" s="16" t="n">
        <v>937</v>
      </c>
      <c r="H6010" s="16" t="n">
        <v>19</v>
      </c>
    </row>
    <row r="6011" customFormat="false" ht="15" hidden="false" customHeight="false" outlineLevel="0" collapsed="false">
      <c r="A6011" s="0" t="n">
        <v>3764</v>
      </c>
      <c r="B6011" s="15" t="n">
        <v>45352</v>
      </c>
      <c r="C6011" s="0" t="n">
        <v>3</v>
      </c>
      <c r="D6011" s="16" t="n">
        <v>10743</v>
      </c>
      <c r="E6011" s="16" t="n">
        <v>38</v>
      </c>
      <c r="F6011" s="16" t="n">
        <v>191</v>
      </c>
      <c r="G6011" s="16" t="n">
        <v>574</v>
      </c>
      <c r="H6011" s="16" t="n">
        <v>18</v>
      </c>
    </row>
    <row r="6012" customFormat="false" ht="15" hidden="false" customHeight="false" outlineLevel="0" collapsed="false">
      <c r="A6012" s="0" t="n">
        <v>3764</v>
      </c>
      <c r="B6012" s="15" t="n">
        <v>45444</v>
      </c>
      <c r="C6012" s="0" t="n">
        <v>3</v>
      </c>
      <c r="D6012" s="16" t="n">
        <v>10811</v>
      </c>
      <c r="E6012" s="16" t="n">
        <v>42</v>
      </c>
      <c r="F6012" s="16" t="n">
        <v>194</v>
      </c>
      <c r="G6012" s="16" t="n">
        <v>721</v>
      </c>
      <c r="H6012" s="16" t="n">
        <v>23</v>
      </c>
    </row>
    <row r="6013" customFormat="false" ht="15" hidden="false" customHeight="false" outlineLevel="0" collapsed="false">
      <c r="A6013" s="0" t="n">
        <v>3764</v>
      </c>
      <c r="B6013" s="15" t="n">
        <v>45536</v>
      </c>
      <c r="C6013" s="0" t="n">
        <v>3</v>
      </c>
      <c r="D6013" s="16" t="n">
        <v>10927</v>
      </c>
      <c r="E6013" s="16" t="n">
        <v>41</v>
      </c>
      <c r="F6013" s="16" t="n">
        <v>195</v>
      </c>
      <c r="G6013" s="16" t="n">
        <v>832</v>
      </c>
      <c r="H6013" s="16" t="n">
        <v>22</v>
      </c>
    </row>
    <row r="6014" customFormat="false" ht="15" hidden="false" customHeight="false" outlineLevel="0" collapsed="false">
      <c r="A6014" s="0" t="n">
        <v>3764</v>
      </c>
      <c r="B6014" s="15" t="n">
        <v>45627</v>
      </c>
      <c r="C6014" s="0" t="n">
        <v>3</v>
      </c>
      <c r="D6014" s="16" t="n">
        <v>10954</v>
      </c>
      <c r="E6014" s="16" t="n">
        <v>45</v>
      </c>
      <c r="F6014" s="16" t="n">
        <v>186</v>
      </c>
      <c r="G6014" s="16" t="n">
        <v>954</v>
      </c>
      <c r="H6014" s="16" t="n">
        <v>25</v>
      </c>
    </row>
    <row r="6015" customFormat="false" ht="15" hidden="false" customHeight="false" outlineLevel="0" collapsed="false">
      <c r="A6015" s="0" t="n">
        <v>3764</v>
      </c>
      <c r="B6015" s="15" t="n">
        <v>45717</v>
      </c>
      <c r="C6015" s="0" t="n">
        <v>3</v>
      </c>
      <c r="D6015" s="16" t="n">
        <v>11019</v>
      </c>
      <c r="E6015" s="16" t="n">
        <v>53</v>
      </c>
      <c r="F6015" s="16" t="n">
        <v>192</v>
      </c>
      <c r="G6015" s="16" t="n">
        <v>525</v>
      </c>
      <c r="H6015" s="16" t="n">
        <v>15</v>
      </c>
    </row>
    <row r="6016" customFormat="false" ht="15" hidden="false" customHeight="false" outlineLevel="0" collapsed="false">
      <c r="A6016" s="0" t="n">
        <v>3764</v>
      </c>
      <c r="B6016" s="15" t="n">
        <v>45809</v>
      </c>
      <c r="C6016" s="0" t="n">
        <v>3</v>
      </c>
      <c r="D6016" s="16" t="n">
        <v>11056</v>
      </c>
      <c r="E6016" s="16" t="n">
        <v>59</v>
      </c>
      <c r="F6016" s="16" t="n">
        <v>198</v>
      </c>
      <c r="G6016" s="16" t="n">
        <v>668</v>
      </c>
      <c r="H6016" s="16" t="n">
        <v>21</v>
      </c>
    </row>
    <row r="6017" customFormat="false" ht="15" hidden="false" customHeight="false" outlineLevel="0" collapsed="false">
      <c r="A6017" s="0" t="n">
        <v>3764</v>
      </c>
      <c r="B6017" s="15" t="n">
        <v>45901</v>
      </c>
      <c r="C6017" s="0" t="n">
        <v>3</v>
      </c>
      <c r="D6017" s="16" t="n">
        <v>11005</v>
      </c>
      <c r="E6017" s="16" t="n">
        <v>68</v>
      </c>
      <c r="F6017" s="16" t="n">
        <v>200</v>
      </c>
      <c r="G6017" s="16" t="n">
        <v>797</v>
      </c>
      <c r="H6017" s="16" t="n">
        <v>28</v>
      </c>
    </row>
    <row r="6018" customFormat="false" ht="15" hidden="false" customHeight="false" outlineLevel="0" collapsed="false">
      <c r="A6018" s="0" t="n">
        <v>3764</v>
      </c>
      <c r="B6018" s="15" t="n">
        <v>45992</v>
      </c>
      <c r="C6018" s="0" t="n">
        <v>3</v>
      </c>
      <c r="D6018" s="16" t="n">
        <v>11043</v>
      </c>
      <c r="E6018" s="16" t="n">
        <v>75</v>
      </c>
      <c r="F6018" s="16" t="n">
        <v>201</v>
      </c>
      <c r="G6018" s="16" t="n">
        <v>906</v>
      </c>
      <c r="H6018" s="16" t="n">
        <v>33</v>
      </c>
    </row>
    <row r="6019" customFormat="false" ht="15" hidden="false" customHeight="false" outlineLevel="0" collapsed="false">
      <c r="A6019" s="0" t="n">
        <v>3764</v>
      </c>
      <c r="B6019" s="15" t="n">
        <v>46082</v>
      </c>
      <c r="C6019" s="0" t="n">
        <v>3</v>
      </c>
      <c r="D6019" s="16" t="n">
        <v>11135</v>
      </c>
      <c r="E6019" s="16" t="n">
        <v>85</v>
      </c>
      <c r="F6019" s="16" t="n">
        <v>219</v>
      </c>
      <c r="G6019" s="16" t="n">
        <v>511</v>
      </c>
      <c r="H6019" s="16" t="n">
        <v>27</v>
      </c>
    </row>
    <row r="6020" customFormat="false" ht="15" hidden="false" customHeight="false" outlineLevel="0" collapsed="false">
      <c r="A6020" s="0" t="n">
        <v>3764</v>
      </c>
      <c r="B6020" s="15" t="n">
        <v>46174</v>
      </c>
      <c r="C6020" s="0" t="n">
        <v>3</v>
      </c>
      <c r="D6020" s="16" t="n">
        <v>11174</v>
      </c>
      <c r="E6020" s="16" t="n">
        <v>109</v>
      </c>
      <c r="F6020" s="16" t="n">
        <v>235</v>
      </c>
      <c r="G6020" s="16" t="n">
        <v>644</v>
      </c>
      <c r="H6020" s="16" t="n">
        <v>45</v>
      </c>
    </row>
    <row r="6021" customFormat="false" ht="15" hidden="false" customHeight="false" outlineLevel="0" collapsed="false">
      <c r="A6021" s="0" t="n">
        <v>3765</v>
      </c>
      <c r="B6021" s="15" t="n">
        <v>45078</v>
      </c>
      <c r="C6021" s="0" t="n">
        <v>4</v>
      </c>
      <c r="D6021" s="16" t="n">
        <v>5553</v>
      </c>
      <c r="E6021" s="16" t="n">
        <v>23</v>
      </c>
      <c r="F6021" s="16" t="n">
        <v>111</v>
      </c>
      <c r="G6021" s="16" t="n">
        <v>314</v>
      </c>
      <c r="H6021" s="16" t="n">
        <v>15</v>
      </c>
    </row>
    <row r="6022" customFormat="false" ht="15" hidden="false" customHeight="false" outlineLevel="0" collapsed="false">
      <c r="A6022" s="0" t="n">
        <v>3765</v>
      </c>
      <c r="B6022" s="15" t="n">
        <v>45170</v>
      </c>
      <c r="C6022" s="0" t="n">
        <v>4</v>
      </c>
      <c r="D6022" s="16" t="n">
        <v>5572</v>
      </c>
      <c r="E6022" s="16" t="n">
        <v>27</v>
      </c>
      <c r="F6022" s="16" t="n">
        <v>110</v>
      </c>
      <c r="G6022" s="16" t="n">
        <v>387</v>
      </c>
      <c r="H6022" s="16" t="n">
        <v>17</v>
      </c>
    </row>
    <row r="6023" customFormat="false" ht="15" hidden="false" customHeight="false" outlineLevel="0" collapsed="false">
      <c r="A6023" s="0" t="n">
        <v>3765</v>
      </c>
      <c r="B6023" s="15" t="n">
        <v>45261</v>
      </c>
      <c r="C6023" s="0" t="n">
        <v>4</v>
      </c>
      <c r="D6023" s="16" t="n">
        <v>5598</v>
      </c>
      <c r="E6023" s="16" t="n">
        <v>27</v>
      </c>
      <c r="F6023" s="16" t="n">
        <v>115</v>
      </c>
      <c r="G6023" s="16" t="n">
        <v>467</v>
      </c>
      <c r="H6023" s="16" t="n">
        <v>17</v>
      </c>
    </row>
    <row r="6024" customFormat="false" ht="15" hidden="false" customHeight="false" outlineLevel="0" collapsed="false">
      <c r="A6024" s="0" t="n">
        <v>3765</v>
      </c>
      <c r="B6024" s="15" t="n">
        <v>45352</v>
      </c>
      <c r="C6024" s="0" t="n">
        <v>4</v>
      </c>
      <c r="D6024" s="16" t="n">
        <v>5600</v>
      </c>
      <c r="E6024" s="16" t="n">
        <v>34</v>
      </c>
      <c r="F6024" s="16" t="n">
        <v>114</v>
      </c>
      <c r="G6024" s="16" t="n">
        <v>302</v>
      </c>
      <c r="H6024" s="16" t="n">
        <v>16</v>
      </c>
    </row>
    <row r="6025" customFormat="false" ht="15" hidden="false" customHeight="false" outlineLevel="0" collapsed="false">
      <c r="A6025" s="0" t="n">
        <v>3765</v>
      </c>
      <c r="B6025" s="15" t="n">
        <v>45444</v>
      </c>
      <c r="C6025" s="0" t="n">
        <v>4</v>
      </c>
      <c r="D6025" s="16" t="n">
        <v>5623</v>
      </c>
      <c r="E6025" s="16" t="n">
        <v>36</v>
      </c>
      <c r="F6025" s="16" t="n">
        <v>120</v>
      </c>
      <c r="G6025" s="16" t="n">
        <v>359</v>
      </c>
      <c r="H6025" s="16" t="n">
        <v>18</v>
      </c>
    </row>
    <row r="6026" customFormat="false" ht="15" hidden="false" customHeight="false" outlineLevel="0" collapsed="false">
      <c r="A6026" s="0" t="n">
        <v>3765</v>
      </c>
      <c r="B6026" s="15" t="n">
        <v>45536</v>
      </c>
      <c r="C6026" s="0" t="n">
        <v>4</v>
      </c>
      <c r="D6026" s="16" t="n">
        <v>5631</v>
      </c>
      <c r="E6026" s="16" t="n">
        <v>37</v>
      </c>
      <c r="F6026" s="16" t="n">
        <v>119</v>
      </c>
      <c r="G6026" s="16" t="n">
        <v>403</v>
      </c>
      <c r="H6026" s="16" t="n">
        <v>19</v>
      </c>
    </row>
    <row r="6027" customFormat="false" ht="15" hidden="false" customHeight="false" outlineLevel="0" collapsed="false">
      <c r="A6027" s="0" t="n">
        <v>3765</v>
      </c>
      <c r="B6027" s="15" t="n">
        <v>45627</v>
      </c>
      <c r="C6027" s="0" t="n">
        <v>4</v>
      </c>
      <c r="D6027" s="16" t="n">
        <v>5612</v>
      </c>
      <c r="E6027" s="16" t="n">
        <v>45</v>
      </c>
      <c r="F6027" s="16" t="n">
        <v>119</v>
      </c>
      <c r="G6027" s="16" t="n">
        <v>458</v>
      </c>
      <c r="H6027" s="16" t="n">
        <v>26</v>
      </c>
    </row>
    <row r="6028" customFormat="false" ht="15" hidden="false" customHeight="false" outlineLevel="0" collapsed="false">
      <c r="A6028" s="0" t="n">
        <v>3765</v>
      </c>
      <c r="B6028" s="15" t="n">
        <v>45717</v>
      </c>
      <c r="C6028" s="0" t="n">
        <v>4</v>
      </c>
      <c r="D6028" s="16" t="n">
        <v>5609</v>
      </c>
      <c r="E6028" s="16" t="n">
        <v>48</v>
      </c>
      <c r="F6028" s="16" t="n">
        <v>127</v>
      </c>
      <c r="G6028" s="16" t="n">
        <v>246</v>
      </c>
      <c r="H6028" s="16" t="n">
        <v>15</v>
      </c>
    </row>
    <row r="6029" customFormat="false" ht="15" hidden="false" customHeight="false" outlineLevel="0" collapsed="false">
      <c r="A6029" s="0" t="n">
        <v>3765</v>
      </c>
      <c r="B6029" s="15" t="n">
        <v>45809</v>
      </c>
      <c r="C6029" s="0" t="n">
        <v>4</v>
      </c>
      <c r="D6029" s="16" t="n">
        <v>5593</v>
      </c>
      <c r="E6029" s="16" t="n">
        <v>51</v>
      </c>
      <c r="F6029" s="16" t="n">
        <v>128</v>
      </c>
      <c r="G6029" s="16" t="n">
        <v>306</v>
      </c>
      <c r="H6029" s="16" t="n">
        <v>17</v>
      </c>
    </row>
    <row r="6030" customFormat="false" ht="15" hidden="false" customHeight="false" outlineLevel="0" collapsed="false">
      <c r="A6030" s="0" t="n">
        <v>3765</v>
      </c>
      <c r="B6030" s="15" t="n">
        <v>45901</v>
      </c>
      <c r="C6030" s="0" t="n">
        <v>4</v>
      </c>
      <c r="D6030" s="16" t="n">
        <v>5620</v>
      </c>
      <c r="E6030" s="16" t="n">
        <v>63</v>
      </c>
      <c r="F6030" s="16" t="n">
        <v>132</v>
      </c>
      <c r="G6030" s="16" t="n">
        <v>362</v>
      </c>
      <c r="H6030" s="16" t="n">
        <v>26</v>
      </c>
    </row>
    <row r="6031" customFormat="false" ht="15" hidden="false" customHeight="false" outlineLevel="0" collapsed="false">
      <c r="A6031" s="0" t="n">
        <v>3765</v>
      </c>
      <c r="B6031" s="15" t="n">
        <v>45992</v>
      </c>
      <c r="C6031" s="0" t="n">
        <v>4</v>
      </c>
      <c r="D6031" s="16" t="n">
        <v>5596</v>
      </c>
      <c r="E6031" s="16" t="n">
        <v>69</v>
      </c>
      <c r="F6031" s="16" t="n">
        <v>134</v>
      </c>
      <c r="G6031" s="16" t="n">
        <v>427</v>
      </c>
      <c r="H6031" s="16" t="n">
        <v>33</v>
      </c>
    </row>
    <row r="6032" customFormat="false" ht="15" hidden="false" customHeight="false" outlineLevel="0" collapsed="false">
      <c r="A6032" s="0" t="n">
        <v>3765</v>
      </c>
      <c r="B6032" s="15" t="n">
        <v>46082</v>
      </c>
      <c r="C6032" s="0" t="n">
        <v>4</v>
      </c>
      <c r="D6032" s="16" t="n">
        <v>5624</v>
      </c>
      <c r="E6032" s="16" t="n">
        <v>72</v>
      </c>
      <c r="F6032" s="16" t="n">
        <v>144</v>
      </c>
      <c r="G6032" s="16" t="n">
        <v>232</v>
      </c>
      <c r="H6032" s="16" t="n">
        <v>20</v>
      </c>
    </row>
    <row r="6033" customFormat="false" ht="15" hidden="false" customHeight="false" outlineLevel="0" collapsed="false">
      <c r="A6033" s="0" t="n">
        <v>3765</v>
      </c>
      <c r="B6033" s="15" t="n">
        <v>46174</v>
      </c>
      <c r="C6033" s="0" t="n">
        <v>4</v>
      </c>
      <c r="D6033" s="16" t="n">
        <v>5665</v>
      </c>
      <c r="E6033" s="16" t="n">
        <v>94</v>
      </c>
      <c r="F6033" s="16" t="n">
        <v>150</v>
      </c>
      <c r="G6033" s="16" t="n">
        <v>308</v>
      </c>
      <c r="H6033" s="16" t="n">
        <v>43</v>
      </c>
    </row>
    <row r="6034" customFormat="false" ht="15" hidden="false" customHeight="false" outlineLevel="0" collapsed="false">
      <c r="A6034" s="0" t="n">
        <v>3766</v>
      </c>
      <c r="B6034" s="15" t="n">
        <v>45078</v>
      </c>
      <c r="C6034" s="0" t="n">
        <v>4</v>
      </c>
      <c r="D6034" s="16" t="n">
        <v>1021</v>
      </c>
      <c r="E6034" s="16" t="n">
        <v>5</v>
      </c>
      <c r="F6034" s="16" t="n">
        <v>17</v>
      </c>
      <c r="G6034" s="16" t="n">
        <v>43</v>
      </c>
      <c r="H6034" s="16" t="n">
        <v>3</v>
      </c>
    </row>
    <row r="6035" customFormat="false" ht="15" hidden="false" customHeight="false" outlineLevel="0" collapsed="false">
      <c r="A6035" s="0" t="n">
        <v>3766</v>
      </c>
      <c r="B6035" s="15" t="n">
        <v>45170</v>
      </c>
      <c r="C6035" s="0" t="n">
        <v>4</v>
      </c>
      <c r="D6035" s="16" t="n">
        <v>1034</v>
      </c>
      <c r="E6035" s="16" t="n">
        <v>6</v>
      </c>
      <c r="F6035" s="16" t="n">
        <v>17</v>
      </c>
      <c r="G6035" s="16" t="n">
        <v>50</v>
      </c>
      <c r="H6035" s="16" t="n">
        <v>4</v>
      </c>
    </row>
    <row r="6036" customFormat="false" ht="15" hidden="false" customHeight="false" outlineLevel="0" collapsed="false">
      <c r="A6036" s="0" t="n">
        <v>3766</v>
      </c>
      <c r="B6036" s="15" t="n">
        <v>45261</v>
      </c>
      <c r="C6036" s="0" t="n">
        <v>4</v>
      </c>
      <c r="D6036" s="16" t="n">
        <v>1035</v>
      </c>
      <c r="E6036" s="16" t="n">
        <v>6</v>
      </c>
      <c r="F6036" s="16" t="n">
        <v>16</v>
      </c>
      <c r="G6036" s="16" t="n">
        <v>62</v>
      </c>
      <c r="H6036" s="16" t="n">
        <v>4</v>
      </c>
    </row>
    <row r="6037" customFormat="false" ht="15" hidden="false" customHeight="false" outlineLevel="0" collapsed="false">
      <c r="A6037" s="0" t="n">
        <v>3766</v>
      </c>
      <c r="B6037" s="15" t="n">
        <v>45352</v>
      </c>
      <c r="C6037" s="0" t="n">
        <v>4</v>
      </c>
      <c r="D6037" s="16" t="n">
        <v>1043</v>
      </c>
      <c r="E6037" s="16" t="n">
        <v>7</v>
      </c>
      <c r="F6037" s="16" t="n">
        <v>16</v>
      </c>
      <c r="G6037" s="16" t="n">
        <v>39</v>
      </c>
      <c r="H6037" s="16" t="n">
        <v>3</v>
      </c>
    </row>
    <row r="6038" customFormat="false" ht="15" hidden="false" customHeight="false" outlineLevel="0" collapsed="false">
      <c r="A6038" s="0" t="n">
        <v>3766</v>
      </c>
      <c r="B6038" s="15" t="n">
        <v>45444</v>
      </c>
      <c r="C6038" s="0" t="n">
        <v>4</v>
      </c>
      <c r="D6038" s="16" t="n">
        <v>1044</v>
      </c>
      <c r="E6038" s="16" t="n">
        <v>8</v>
      </c>
      <c r="F6038" s="16" t="n">
        <v>18</v>
      </c>
      <c r="G6038" s="16" t="n">
        <v>47</v>
      </c>
      <c r="H6038" s="16" t="n">
        <v>4</v>
      </c>
    </row>
    <row r="6039" customFormat="false" ht="15" hidden="false" customHeight="false" outlineLevel="0" collapsed="false">
      <c r="A6039" s="0" t="n">
        <v>3766</v>
      </c>
      <c r="B6039" s="15" t="n">
        <v>45536</v>
      </c>
      <c r="C6039" s="0" t="n">
        <v>4</v>
      </c>
      <c r="D6039" s="16" t="n">
        <v>1031</v>
      </c>
      <c r="E6039" s="16" t="n">
        <v>9</v>
      </c>
      <c r="F6039" s="16" t="n">
        <v>19</v>
      </c>
      <c r="G6039" s="16" t="n">
        <v>56</v>
      </c>
      <c r="H6039" s="16" t="n">
        <v>5</v>
      </c>
    </row>
    <row r="6040" customFormat="false" ht="15" hidden="false" customHeight="false" outlineLevel="0" collapsed="false">
      <c r="A6040" s="0" t="n">
        <v>3766</v>
      </c>
      <c r="B6040" s="15" t="n">
        <v>45627</v>
      </c>
      <c r="C6040" s="0" t="n">
        <v>4</v>
      </c>
      <c r="D6040" s="16" t="n">
        <v>1037</v>
      </c>
      <c r="E6040" s="16" t="n">
        <v>11</v>
      </c>
      <c r="F6040" s="16" t="n">
        <v>20</v>
      </c>
      <c r="G6040" s="16" t="n">
        <v>69</v>
      </c>
      <c r="H6040" s="16" t="n">
        <v>7</v>
      </c>
    </row>
    <row r="6041" customFormat="false" ht="15" hidden="false" customHeight="false" outlineLevel="0" collapsed="false">
      <c r="A6041" s="0" t="n">
        <v>3766</v>
      </c>
      <c r="B6041" s="15" t="n">
        <v>45717</v>
      </c>
      <c r="C6041" s="0" t="n">
        <v>4</v>
      </c>
      <c r="D6041" s="16" t="n">
        <v>1027</v>
      </c>
      <c r="E6041" s="16" t="n">
        <v>12</v>
      </c>
      <c r="F6041" s="16" t="n">
        <v>25</v>
      </c>
      <c r="G6041" s="16" t="n">
        <v>34</v>
      </c>
      <c r="H6041" s="16" t="n">
        <v>5</v>
      </c>
    </row>
    <row r="6042" customFormat="false" ht="15" hidden="false" customHeight="false" outlineLevel="0" collapsed="false">
      <c r="A6042" s="0" t="n">
        <v>3766</v>
      </c>
      <c r="B6042" s="15" t="n">
        <v>45809</v>
      </c>
      <c r="C6042" s="0" t="n">
        <v>4</v>
      </c>
      <c r="D6042" s="16" t="n">
        <v>1029</v>
      </c>
      <c r="E6042" s="16" t="n">
        <v>14</v>
      </c>
      <c r="F6042" s="16" t="n">
        <v>23</v>
      </c>
      <c r="G6042" s="16" t="n">
        <v>44</v>
      </c>
      <c r="H6042" s="16" t="n">
        <v>6</v>
      </c>
    </row>
    <row r="6043" customFormat="false" ht="15" hidden="false" customHeight="false" outlineLevel="0" collapsed="false">
      <c r="A6043" s="0" t="n">
        <v>3766</v>
      </c>
      <c r="B6043" s="15" t="n">
        <v>45901</v>
      </c>
      <c r="C6043" s="0" t="n">
        <v>4</v>
      </c>
      <c r="D6043" s="16" t="n">
        <v>1030</v>
      </c>
      <c r="E6043" s="16" t="n">
        <v>17</v>
      </c>
      <c r="F6043" s="16" t="n">
        <v>23</v>
      </c>
      <c r="G6043" s="16" t="n">
        <v>50</v>
      </c>
      <c r="H6043" s="16" t="n">
        <v>9</v>
      </c>
    </row>
    <row r="6044" customFormat="false" ht="15" hidden="false" customHeight="false" outlineLevel="0" collapsed="false">
      <c r="A6044" s="0" t="n">
        <v>3766</v>
      </c>
      <c r="B6044" s="15" t="n">
        <v>45992</v>
      </c>
      <c r="C6044" s="0" t="n">
        <v>4</v>
      </c>
      <c r="D6044" s="16" t="n">
        <v>1029</v>
      </c>
      <c r="E6044" s="16" t="n">
        <v>21</v>
      </c>
      <c r="F6044" s="16" t="n">
        <v>26</v>
      </c>
      <c r="G6044" s="16" t="n">
        <v>56</v>
      </c>
      <c r="H6044" s="16" t="n">
        <v>12</v>
      </c>
    </row>
    <row r="6045" customFormat="false" ht="15" hidden="false" customHeight="false" outlineLevel="0" collapsed="false">
      <c r="A6045" s="0" t="n">
        <v>3766</v>
      </c>
      <c r="B6045" s="15" t="n">
        <v>46082</v>
      </c>
      <c r="C6045" s="0" t="n">
        <v>4</v>
      </c>
      <c r="D6045" s="16" t="n">
        <v>1023</v>
      </c>
      <c r="E6045" s="16" t="n">
        <v>25</v>
      </c>
      <c r="F6045" s="16" t="n">
        <v>25</v>
      </c>
      <c r="G6045" s="16" t="n">
        <v>30</v>
      </c>
      <c r="H6045" s="16" t="n">
        <v>7</v>
      </c>
    </row>
    <row r="6046" customFormat="false" ht="15" hidden="false" customHeight="false" outlineLevel="0" collapsed="false">
      <c r="A6046" s="0" t="n">
        <v>3766</v>
      </c>
      <c r="B6046" s="15" t="n">
        <v>46174</v>
      </c>
      <c r="C6046" s="0" t="n">
        <v>4</v>
      </c>
      <c r="D6046" s="16" t="n">
        <v>1036</v>
      </c>
      <c r="E6046" s="16" t="n">
        <v>31</v>
      </c>
      <c r="F6046" s="16" t="n">
        <v>28</v>
      </c>
      <c r="G6046" s="16" t="n">
        <v>41</v>
      </c>
      <c r="H6046" s="16" t="n">
        <v>11</v>
      </c>
    </row>
    <row r="6047" customFormat="false" ht="15" hidden="false" customHeight="false" outlineLevel="0" collapsed="false">
      <c r="A6047" s="0" t="n">
        <v>3767</v>
      </c>
      <c r="B6047" s="15" t="n">
        <v>45078</v>
      </c>
      <c r="C6047" s="0" t="n">
        <v>4</v>
      </c>
      <c r="D6047" s="16" t="n">
        <v>967</v>
      </c>
      <c r="E6047" s="16" t="n">
        <v>2</v>
      </c>
      <c r="F6047" s="16" t="n">
        <v>15</v>
      </c>
      <c r="G6047" s="16" t="n">
        <v>69</v>
      </c>
      <c r="H6047" s="16" t="n">
        <v>2</v>
      </c>
    </row>
    <row r="6048" customFormat="false" ht="15" hidden="false" customHeight="false" outlineLevel="0" collapsed="false">
      <c r="A6048" s="0" t="n">
        <v>3767</v>
      </c>
      <c r="B6048" s="15" t="n">
        <v>45170</v>
      </c>
      <c r="C6048" s="0" t="n">
        <v>4</v>
      </c>
      <c r="D6048" s="16" t="n">
        <v>964</v>
      </c>
      <c r="E6048" s="16" t="n">
        <v>5</v>
      </c>
      <c r="F6048" s="16" t="n">
        <v>16</v>
      </c>
      <c r="G6048" s="16" t="n">
        <v>76</v>
      </c>
      <c r="H6048" s="16" t="n">
        <v>5</v>
      </c>
    </row>
    <row r="6049" customFormat="false" ht="15" hidden="false" customHeight="false" outlineLevel="0" collapsed="false">
      <c r="A6049" s="0" t="n">
        <v>3767</v>
      </c>
      <c r="B6049" s="15" t="n">
        <v>45261</v>
      </c>
      <c r="C6049" s="0" t="n">
        <v>4</v>
      </c>
      <c r="D6049" s="16" t="n">
        <v>967</v>
      </c>
      <c r="E6049" s="16" t="n">
        <v>5</v>
      </c>
      <c r="F6049" s="16" t="n">
        <v>16</v>
      </c>
      <c r="G6049" s="16" t="n">
        <v>87</v>
      </c>
      <c r="H6049" s="16" t="n">
        <v>5</v>
      </c>
    </row>
    <row r="6050" customFormat="false" ht="15" hidden="false" customHeight="false" outlineLevel="0" collapsed="false">
      <c r="A6050" s="0" t="n">
        <v>3767</v>
      </c>
      <c r="B6050" s="15" t="n">
        <v>45352</v>
      </c>
      <c r="C6050" s="0" t="n">
        <v>4</v>
      </c>
      <c r="D6050" s="16" t="n">
        <v>973</v>
      </c>
      <c r="E6050" s="16" t="n">
        <v>7</v>
      </c>
      <c r="F6050" s="16" t="n">
        <v>17</v>
      </c>
      <c r="G6050" s="16" t="n">
        <v>51</v>
      </c>
      <c r="H6050" s="16" t="n">
        <v>4</v>
      </c>
    </row>
    <row r="6051" customFormat="false" ht="15" hidden="false" customHeight="false" outlineLevel="0" collapsed="false">
      <c r="A6051" s="0" t="n">
        <v>3767</v>
      </c>
      <c r="B6051" s="15" t="n">
        <v>45444</v>
      </c>
      <c r="C6051" s="0" t="n">
        <v>4</v>
      </c>
      <c r="D6051" s="16" t="n">
        <v>979</v>
      </c>
      <c r="E6051" s="16" t="n">
        <v>12</v>
      </c>
      <c r="F6051" s="16" t="n">
        <v>17</v>
      </c>
      <c r="G6051" s="16" t="n">
        <v>72</v>
      </c>
      <c r="H6051" s="16" t="n">
        <v>8</v>
      </c>
    </row>
    <row r="6052" customFormat="false" ht="15" hidden="false" customHeight="false" outlineLevel="0" collapsed="false">
      <c r="A6052" s="0" t="n">
        <v>3767</v>
      </c>
      <c r="B6052" s="15" t="n">
        <v>45536</v>
      </c>
      <c r="C6052" s="0" t="n">
        <v>4</v>
      </c>
      <c r="D6052" s="16" t="n">
        <v>1000</v>
      </c>
      <c r="E6052" s="16" t="n">
        <v>14</v>
      </c>
      <c r="F6052" s="16" t="n">
        <v>17</v>
      </c>
      <c r="G6052" s="16" t="n">
        <v>87</v>
      </c>
      <c r="H6052" s="16" t="n">
        <v>10</v>
      </c>
    </row>
    <row r="6053" customFormat="false" ht="15" hidden="false" customHeight="false" outlineLevel="0" collapsed="false">
      <c r="A6053" s="0" t="n">
        <v>3767</v>
      </c>
      <c r="B6053" s="15" t="n">
        <v>45627</v>
      </c>
      <c r="C6053" s="0" t="n">
        <v>4</v>
      </c>
      <c r="D6053" s="16" t="n">
        <v>992</v>
      </c>
      <c r="E6053" s="16" t="n">
        <v>15</v>
      </c>
      <c r="F6053" s="16" t="n">
        <v>19</v>
      </c>
      <c r="G6053" s="16" t="n">
        <v>94</v>
      </c>
      <c r="H6053" s="16" t="n">
        <v>11</v>
      </c>
    </row>
    <row r="6054" customFormat="false" ht="15" hidden="false" customHeight="false" outlineLevel="0" collapsed="false">
      <c r="A6054" s="0" t="n">
        <v>3767</v>
      </c>
      <c r="B6054" s="15" t="n">
        <v>45717</v>
      </c>
      <c r="C6054" s="0" t="n">
        <v>4</v>
      </c>
      <c r="D6054" s="16" t="n">
        <v>998</v>
      </c>
      <c r="E6054" s="16" t="n">
        <v>17</v>
      </c>
      <c r="F6054" s="16" t="n">
        <v>21</v>
      </c>
      <c r="G6054" s="16" t="n">
        <v>54</v>
      </c>
      <c r="H6054" s="16" t="n">
        <v>9</v>
      </c>
    </row>
    <row r="6055" customFormat="false" ht="15" hidden="false" customHeight="false" outlineLevel="0" collapsed="false">
      <c r="A6055" s="0" t="n">
        <v>3767</v>
      </c>
      <c r="B6055" s="15" t="n">
        <v>45809</v>
      </c>
      <c r="C6055" s="0" t="n">
        <v>4</v>
      </c>
      <c r="D6055" s="16" t="n">
        <v>997</v>
      </c>
      <c r="E6055" s="16" t="n">
        <v>18</v>
      </c>
      <c r="F6055" s="16" t="n">
        <v>20</v>
      </c>
      <c r="G6055" s="16" t="n">
        <v>64</v>
      </c>
      <c r="H6055" s="16" t="n">
        <v>9</v>
      </c>
    </row>
    <row r="6056" customFormat="false" ht="15" hidden="false" customHeight="false" outlineLevel="0" collapsed="false">
      <c r="A6056" s="0" t="n">
        <v>3767</v>
      </c>
      <c r="B6056" s="15" t="n">
        <v>45901</v>
      </c>
      <c r="C6056" s="0" t="n">
        <v>4</v>
      </c>
      <c r="D6056" s="16" t="n">
        <v>1017</v>
      </c>
      <c r="E6056" s="16" t="n">
        <v>20</v>
      </c>
      <c r="F6056" s="16" t="n">
        <v>19</v>
      </c>
      <c r="G6056" s="16" t="n">
        <v>77</v>
      </c>
      <c r="H6056" s="16" t="n">
        <v>10</v>
      </c>
    </row>
    <row r="6057" customFormat="false" ht="15" hidden="false" customHeight="false" outlineLevel="0" collapsed="false">
      <c r="A6057" s="0" t="n">
        <v>3767</v>
      </c>
      <c r="B6057" s="15" t="n">
        <v>45992</v>
      </c>
      <c r="C6057" s="0" t="n">
        <v>4</v>
      </c>
      <c r="D6057" s="16" t="n">
        <v>1009</v>
      </c>
      <c r="E6057" s="16" t="n">
        <v>27</v>
      </c>
      <c r="F6057" s="16" t="n">
        <v>21</v>
      </c>
      <c r="G6057" s="16" t="n">
        <v>90</v>
      </c>
      <c r="H6057" s="16" t="n">
        <v>15</v>
      </c>
    </row>
    <row r="6058" customFormat="false" ht="15" hidden="false" customHeight="false" outlineLevel="0" collapsed="false">
      <c r="A6058" s="0" t="n">
        <v>3767</v>
      </c>
      <c r="B6058" s="15" t="n">
        <v>46082</v>
      </c>
      <c r="C6058" s="0" t="n">
        <v>4</v>
      </c>
      <c r="D6058" s="16" t="n">
        <v>1023</v>
      </c>
      <c r="E6058" s="16" t="n">
        <v>29</v>
      </c>
      <c r="F6058" s="16" t="n">
        <v>21</v>
      </c>
      <c r="G6058" s="16" t="n">
        <v>43</v>
      </c>
      <c r="H6058" s="16" t="n">
        <v>6</v>
      </c>
    </row>
    <row r="6059" customFormat="false" ht="15" hidden="false" customHeight="false" outlineLevel="0" collapsed="false">
      <c r="A6059" s="0" t="n">
        <v>3767</v>
      </c>
      <c r="B6059" s="15" t="n">
        <v>46174</v>
      </c>
      <c r="C6059" s="0" t="n">
        <v>4</v>
      </c>
      <c r="D6059" s="16" t="n">
        <v>1026</v>
      </c>
      <c r="E6059" s="16" t="n">
        <v>33</v>
      </c>
      <c r="F6059" s="16" t="n">
        <v>28</v>
      </c>
      <c r="G6059" s="16" t="n">
        <v>58</v>
      </c>
      <c r="H6059" s="16" t="n">
        <v>10</v>
      </c>
    </row>
    <row r="6060" customFormat="false" ht="15" hidden="false" customHeight="false" outlineLevel="0" collapsed="false">
      <c r="A6060" s="0" t="n">
        <v>3770</v>
      </c>
      <c r="B6060" s="15" t="n">
        <v>45078</v>
      </c>
      <c r="C6060" s="0" t="n">
        <v>3</v>
      </c>
      <c r="D6060" s="16" t="n">
        <v>3376</v>
      </c>
      <c r="E6060" s="16" t="n">
        <v>15</v>
      </c>
      <c r="F6060" s="16" t="n">
        <v>80</v>
      </c>
      <c r="G6060" s="16" t="n">
        <v>216</v>
      </c>
      <c r="H6060" s="16" t="n">
        <v>6</v>
      </c>
    </row>
    <row r="6061" customFormat="false" ht="15" hidden="false" customHeight="false" outlineLevel="0" collapsed="false">
      <c r="A6061" s="0" t="n">
        <v>3770</v>
      </c>
      <c r="B6061" s="15" t="n">
        <v>45170</v>
      </c>
      <c r="C6061" s="0" t="n">
        <v>3</v>
      </c>
      <c r="D6061" s="16" t="n">
        <v>3400</v>
      </c>
      <c r="E6061" s="16" t="n">
        <v>16</v>
      </c>
      <c r="F6061" s="16" t="n">
        <v>80</v>
      </c>
      <c r="G6061" s="16" t="n">
        <v>254</v>
      </c>
      <c r="H6061" s="16" t="n">
        <v>7</v>
      </c>
    </row>
    <row r="6062" customFormat="false" ht="15" hidden="false" customHeight="false" outlineLevel="0" collapsed="false">
      <c r="A6062" s="0" t="n">
        <v>3770</v>
      </c>
      <c r="B6062" s="15" t="n">
        <v>45261</v>
      </c>
      <c r="C6062" s="0" t="n">
        <v>3</v>
      </c>
      <c r="D6062" s="16" t="n">
        <v>3389</v>
      </c>
      <c r="E6062" s="16" t="n">
        <v>18</v>
      </c>
      <c r="F6062" s="16" t="n">
        <v>75</v>
      </c>
      <c r="G6062" s="16" t="n">
        <v>302</v>
      </c>
      <c r="H6062" s="16" t="n">
        <v>9</v>
      </c>
    </row>
    <row r="6063" customFormat="false" ht="15" hidden="false" customHeight="false" outlineLevel="0" collapsed="false">
      <c r="A6063" s="0" t="n">
        <v>3770</v>
      </c>
      <c r="B6063" s="15" t="n">
        <v>45352</v>
      </c>
      <c r="C6063" s="0" t="n">
        <v>3</v>
      </c>
      <c r="D6063" s="16" t="n">
        <v>3436</v>
      </c>
      <c r="E6063" s="16" t="n">
        <v>20</v>
      </c>
      <c r="F6063" s="16" t="n">
        <v>80</v>
      </c>
      <c r="G6063" s="16" t="n">
        <v>173</v>
      </c>
      <c r="H6063" s="16" t="n">
        <v>4</v>
      </c>
    </row>
    <row r="6064" customFormat="false" ht="15" hidden="false" customHeight="false" outlineLevel="0" collapsed="false">
      <c r="A6064" s="0" t="n">
        <v>3770</v>
      </c>
      <c r="B6064" s="15" t="n">
        <v>45444</v>
      </c>
      <c r="C6064" s="0" t="n">
        <v>3</v>
      </c>
      <c r="D6064" s="16" t="n">
        <v>3432</v>
      </c>
      <c r="E6064" s="16" t="n">
        <v>22</v>
      </c>
      <c r="F6064" s="16" t="n">
        <v>81</v>
      </c>
      <c r="G6064" s="16" t="n">
        <v>206</v>
      </c>
      <c r="H6064" s="16" t="n">
        <v>6</v>
      </c>
    </row>
    <row r="6065" customFormat="false" ht="15" hidden="false" customHeight="false" outlineLevel="0" collapsed="false">
      <c r="A6065" s="0" t="n">
        <v>3770</v>
      </c>
      <c r="B6065" s="15" t="n">
        <v>45536</v>
      </c>
      <c r="C6065" s="0" t="n">
        <v>3</v>
      </c>
      <c r="D6065" s="16" t="n">
        <v>3459</v>
      </c>
      <c r="E6065" s="16" t="n">
        <v>23</v>
      </c>
      <c r="F6065" s="16" t="n">
        <v>87</v>
      </c>
      <c r="G6065" s="16" t="n">
        <v>257</v>
      </c>
      <c r="H6065" s="16" t="n">
        <v>7</v>
      </c>
    </row>
    <row r="6066" customFormat="false" ht="15" hidden="false" customHeight="false" outlineLevel="0" collapsed="false">
      <c r="A6066" s="0" t="n">
        <v>3770</v>
      </c>
      <c r="B6066" s="15" t="n">
        <v>45627</v>
      </c>
      <c r="C6066" s="0" t="n">
        <v>3</v>
      </c>
      <c r="D6066" s="16" t="n">
        <v>3496</v>
      </c>
      <c r="E6066" s="16" t="n">
        <v>25</v>
      </c>
      <c r="F6066" s="16" t="n">
        <v>92</v>
      </c>
      <c r="G6066" s="16" t="n">
        <v>297</v>
      </c>
      <c r="H6066" s="16" t="n">
        <v>9</v>
      </c>
    </row>
    <row r="6067" customFormat="false" ht="15" hidden="false" customHeight="false" outlineLevel="0" collapsed="false">
      <c r="A6067" s="0" t="n">
        <v>3770</v>
      </c>
      <c r="B6067" s="15" t="n">
        <v>45717</v>
      </c>
      <c r="C6067" s="0" t="n">
        <v>3</v>
      </c>
      <c r="D6067" s="16" t="n">
        <v>3524</v>
      </c>
      <c r="E6067" s="16" t="n">
        <v>27</v>
      </c>
      <c r="F6067" s="16" t="n">
        <v>95</v>
      </c>
      <c r="G6067" s="16" t="n">
        <v>154</v>
      </c>
      <c r="H6067" s="16" t="n">
        <v>8</v>
      </c>
    </row>
    <row r="6068" customFormat="false" ht="15" hidden="false" customHeight="false" outlineLevel="0" collapsed="false">
      <c r="A6068" s="0" t="n">
        <v>3770</v>
      </c>
      <c r="B6068" s="15" t="n">
        <v>45809</v>
      </c>
      <c r="C6068" s="0" t="n">
        <v>3</v>
      </c>
      <c r="D6068" s="16" t="n">
        <v>3553</v>
      </c>
      <c r="E6068" s="16" t="n">
        <v>29</v>
      </c>
      <c r="F6068" s="16" t="n">
        <v>96</v>
      </c>
      <c r="G6068" s="16" t="n">
        <v>189</v>
      </c>
      <c r="H6068" s="16" t="n">
        <v>10</v>
      </c>
    </row>
    <row r="6069" customFormat="false" ht="15" hidden="false" customHeight="false" outlineLevel="0" collapsed="false">
      <c r="A6069" s="0" t="n">
        <v>3770</v>
      </c>
      <c r="B6069" s="15" t="n">
        <v>45901</v>
      </c>
      <c r="C6069" s="0" t="n">
        <v>3</v>
      </c>
      <c r="D6069" s="16" t="n">
        <v>3599</v>
      </c>
      <c r="E6069" s="16" t="n">
        <v>31</v>
      </c>
      <c r="F6069" s="16" t="n">
        <v>99</v>
      </c>
      <c r="G6069" s="16" t="n">
        <v>222</v>
      </c>
      <c r="H6069" s="16" t="n">
        <v>12</v>
      </c>
    </row>
    <row r="6070" customFormat="false" ht="15" hidden="false" customHeight="false" outlineLevel="0" collapsed="false">
      <c r="A6070" s="0" t="n">
        <v>3770</v>
      </c>
      <c r="B6070" s="15" t="n">
        <v>45992</v>
      </c>
      <c r="C6070" s="0" t="n">
        <v>3</v>
      </c>
      <c r="D6070" s="16" t="n">
        <v>3588</v>
      </c>
      <c r="E6070" s="16" t="n">
        <v>32</v>
      </c>
      <c r="F6070" s="16" t="n">
        <v>100</v>
      </c>
      <c r="G6070" s="16" t="n">
        <v>263</v>
      </c>
      <c r="H6070" s="16" t="n">
        <v>14</v>
      </c>
    </row>
    <row r="6071" customFormat="false" ht="15" hidden="false" customHeight="false" outlineLevel="0" collapsed="false">
      <c r="A6071" s="0" t="n">
        <v>3770</v>
      </c>
      <c r="B6071" s="15" t="n">
        <v>46082</v>
      </c>
      <c r="C6071" s="0" t="n">
        <v>3</v>
      </c>
      <c r="D6071" s="16" t="n">
        <v>3639</v>
      </c>
      <c r="E6071" s="16" t="n">
        <v>33</v>
      </c>
      <c r="F6071" s="16" t="n">
        <v>100</v>
      </c>
      <c r="G6071" s="16" t="n">
        <v>151</v>
      </c>
      <c r="H6071" s="16" t="n">
        <v>10</v>
      </c>
    </row>
    <row r="6072" customFormat="false" ht="15" hidden="false" customHeight="false" outlineLevel="0" collapsed="false">
      <c r="A6072" s="0" t="n">
        <v>3770</v>
      </c>
      <c r="B6072" s="15" t="n">
        <v>46174</v>
      </c>
      <c r="C6072" s="0" t="n">
        <v>3</v>
      </c>
      <c r="D6072" s="16" t="n">
        <v>3648</v>
      </c>
      <c r="E6072" s="16" t="n">
        <v>40</v>
      </c>
      <c r="F6072" s="16" t="n">
        <v>105</v>
      </c>
      <c r="G6072" s="16" t="n">
        <v>189</v>
      </c>
      <c r="H6072" s="16" t="n">
        <v>15</v>
      </c>
    </row>
    <row r="6073" customFormat="false" ht="15" hidden="false" customHeight="false" outlineLevel="0" collapsed="false">
      <c r="A6073" s="0" t="n">
        <v>3775</v>
      </c>
      <c r="B6073" s="15" t="n">
        <v>45078</v>
      </c>
      <c r="C6073" s="0" t="n">
        <v>3</v>
      </c>
      <c r="D6073" s="16" t="n">
        <v>4192</v>
      </c>
      <c r="E6073" s="16" t="n">
        <v>17</v>
      </c>
      <c r="F6073" s="16" t="n">
        <v>87</v>
      </c>
      <c r="G6073" s="16" t="n">
        <v>284</v>
      </c>
      <c r="H6073" s="16" t="n">
        <v>9</v>
      </c>
    </row>
    <row r="6074" customFormat="false" ht="15" hidden="false" customHeight="false" outlineLevel="0" collapsed="false">
      <c r="A6074" s="0" t="n">
        <v>3775</v>
      </c>
      <c r="B6074" s="15" t="n">
        <v>45170</v>
      </c>
      <c r="C6074" s="0" t="n">
        <v>3</v>
      </c>
      <c r="D6074" s="16" t="n">
        <v>4205</v>
      </c>
      <c r="E6074" s="16" t="n">
        <v>18</v>
      </c>
      <c r="F6074" s="16" t="n">
        <v>84</v>
      </c>
      <c r="G6074" s="16" t="n">
        <v>338</v>
      </c>
      <c r="H6074" s="16" t="n">
        <v>10</v>
      </c>
    </row>
    <row r="6075" customFormat="false" ht="15" hidden="false" customHeight="false" outlineLevel="0" collapsed="false">
      <c r="A6075" s="0" t="n">
        <v>3775</v>
      </c>
      <c r="B6075" s="15" t="n">
        <v>45261</v>
      </c>
      <c r="C6075" s="0" t="n">
        <v>3</v>
      </c>
      <c r="D6075" s="16" t="n">
        <v>4170</v>
      </c>
      <c r="E6075" s="16" t="n">
        <v>19</v>
      </c>
      <c r="F6075" s="16" t="n">
        <v>84</v>
      </c>
      <c r="G6075" s="16" t="n">
        <v>383</v>
      </c>
      <c r="H6075" s="16" t="n">
        <v>10</v>
      </c>
    </row>
    <row r="6076" customFormat="false" ht="15" hidden="false" customHeight="false" outlineLevel="0" collapsed="false">
      <c r="A6076" s="0" t="n">
        <v>3775</v>
      </c>
      <c r="B6076" s="15" t="n">
        <v>45352</v>
      </c>
      <c r="C6076" s="0" t="n">
        <v>3</v>
      </c>
      <c r="D6076" s="16" t="n">
        <v>4224</v>
      </c>
      <c r="E6076" s="16" t="n">
        <v>21</v>
      </c>
      <c r="F6076" s="16" t="n">
        <v>85</v>
      </c>
      <c r="G6076" s="16" t="n">
        <v>197</v>
      </c>
      <c r="H6076" s="16" t="n">
        <v>4</v>
      </c>
    </row>
    <row r="6077" customFormat="false" ht="15" hidden="false" customHeight="false" outlineLevel="0" collapsed="false">
      <c r="A6077" s="0" t="n">
        <v>3775</v>
      </c>
      <c r="B6077" s="15" t="n">
        <v>45444</v>
      </c>
      <c r="C6077" s="0" t="n">
        <v>3</v>
      </c>
      <c r="D6077" s="16" t="n">
        <v>4243</v>
      </c>
      <c r="E6077" s="16" t="n">
        <v>22</v>
      </c>
      <c r="F6077" s="16" t="n">
        <v>88</v>
      </c>
      <c r="G6077" s="16" t="n">
        <v>255</v>
      </c>
      <c r="H6077" s="16" t="n">
        <v>6</v>
      </c>
    </row>
    <row r="6078" customFormat="false" ht="15" hidden="false" customHeight="false" outlineLevel="0" collapsed="false">
      <c r="A6078" s="0" t="n">
        <v>3775</v>
      </c>
      <c r="B6078" s="15" t="n">
        <v>45536</v>
      </c>
      <c r="C6078" s="0" t="n">
        <v>3</v>
      </c>
      <c r="D6078" s="16" t="n">
        <v>4238</v>
      </c>
      <c r="E6078" s="16" t="n">
        <v>24</v>
      </c>
      <c r="F6078" s="16" t="n">
        <v>93</v>
      </c>
      <c r="G6078" s="16" t="n">
        <v>315</v>
      </c>
      <c r="H6078" s="16" t="n">
        <v>8</v>
      </c>
    </row>
    <row r="6079" customFormat="false" ht="15" hidden="false" customHeight="false" outlineLevel="0" collapsed="false">
      <c r="A6079" s="0" t="n">
        <v>3775</v>
      </c>
      <c r="B6079" s="15" t="n">
        <v>45627</v>
      </c>
      <c r="C6079" s="0" t="n">
        <v>3</v>
      </c>
      <c r="D6079" s="16" t="n">
        <v>4247</v>
      </c>
      <c r="E6079" s="16" t="n">
        <v>28</v>
      </c>
      <c r="F6079" s="16" t="n">
        <v>90</v>
      </c>
      <c r="G6079" s="16" t="n">
        <v>376</v>
      </c>
      <c r="H6079" s="16" t="n">
        <v>12</v>
      </c>
    </row>
    <row r="6080" customFormat="false" ht="15" hidden="false" customHeight="false" outlineLevel="0" collapsed="false">
      <c r="A6080" s="0" t="n">
        <v>3775</v>
      </c>
      <c r="B6080" s="15" t="n">
        <v>45717</v>
      </c>
      <c r="C6080" s="0" t="n">
        <v>3</v>
      </c>
      <c r="D6080" s="16" t="n">
        <v>4255</v>
      </c>
      <c r="E6080" s="16" t="n">
        <v>34</v>
      </c>
      <c r="F6080" s="16" t="n">
        <v>97</v>
      </c>
      <c r="G6080" s="16" t="n">
        <v>222</v>
      </c>
      <c r="H6080" s="16" t="n">
        <v>11</v>
      </c>
    </row>
    <row r="6081" customFormat="false" ht="15" hidden="false" customHeight="false" outlineLevel="0" collapsed="false">
      <c r="A6081" s="0" t="n">
        <v>3775</v>
      </c>
      <c r="B6081" s="15" t="n">
        <v>45809</v>
      </c>
      <c r="C6081" s="0" t="n">
        <v>3</v>
      </c>
      <c r="D6081" s="16" t="n">
        <v>4309</v>
      </c>
      <c r="E6081" s="16" t="n">
        <v>40</v>
      </c>
      <c r="F6081" s="16" t="n">
        <v>102</v>
      </c>
      <c r="G6081" s="16" t="n">
        <v>284</v>
      </c>
      <c r="H6081" s="16" t="n">
        <v>16</v>
      </c>
    </row>
    <row r="6082" customFormat="false" ht="15" hidden="false" customHeight="false" outlineLevel="0" collapsed="false">
      <c r="A6082" s="0" t="n">
        <v>3775</v>
      </c>
      <c r="B6082" s="15" t="n">
        <v>45901</v>
      </c>
      <c r="C6082" s="0" t="n">
        <v>3</v>
      </c>
      <c r="D6082" s="16" t="n">
        <v>4299</v>
      </c>
      <c r="E6082" s="16" t="n">
        <v>44</v>
      </c>
      <c r="F6082" s="16" t="n">
        <v>107</v>
      </c>
      <c r="G6082" s="16" t="n">
        <v>335</v>
      </c>
      <c r="H6082" s="16" t="n">
        <v>22</v>
      </c>
    </row>
    <row r="6083" customFormat="false" ht="15" hidden="false" customHeight="false" outlineLevel="0" collapsed="false">
      <c r="A6083" s="0" t="n">
        <v>3775</v>
      </c>
      <c r="B6083" s="15" t="n">
        <v>45992</v>
      </c>
      <c r="C6083" s="0" t="n">
        <v>3</v>
      </c>
      <c r="D6083" s="16" t="n">
        <v>4334</v>
      </c>
      <c r="E6083" s="16" t="n">
        <v>48</v>
      </c>
      <c r="F6083" s="16" t="n">
        <v>115</v>
      </c>
      <c r="G6083" s="16" t="n">
        <v>389</v>
      </c>
      <c r="H6083" s="16" t="n">
        <v>25</v>
      </c>
    </row>
    <row r="6084" customFormat="false" ht="15" hidden="false" customHeight="false" outlineLevel="0" collapsed="false">
      <c r="A6084" s="0" t="n">
        <v>3775</v>
      </c>
      <c r="B6084" s="15" t="n">
        <v>46082</v>
      </c>
      <c r="C6084" s="0" t="n">
        <v>3</v>
      </c>
      <c r="D6084" s="16" t="n">
        <v>4328</v>
      </c>
      <c r="E6084" s="16" t="n">
        <v>56</v>
      </c>
      <c r="F6084" s="16" t="n">
        <v>124</v>
      </c>
      <c r="G6084" s="16" t="n">
        <v>180</v>
      </c>
      <c r="H6084" s="16" t="n">
        <v>17</v>
      </c>
    </row>
    <row r="6085" customFormat="false" ht="15" hidden="false" customHeight="false" outlineLevel="0" collapsed="false">
      <c r="A6085" s="0" t="n">
        <v>3775</v>
      </c>
      <c r="B6085" s="15" t="n">
        <v>46174</v>
      </c>
      <c r="C6085" s="0" t="n">
        <v>3</v>
      </c>
      <c r="D6085" s="16" t="n">
        <v>4349</v>
      </c>
      <c r="E6085" s="16" t="n">
        <v>63</v>
      </c>
      <c r="F6085" s="16" t="n">
        <v>126</v>
      </c>
      <c r="G6085" s="16" t="n">
        <v>224</v>
      </c>
      <c r="H6085" s="16" t="n">
        <v>25</v>
      </c>
    </row>
    <row r="6086" customFormat="false" ht="15" hidden="false" customHeight="false" outlineLevel="0" collapsed="false">
      <c r="A6086" s="0" t="n">
        <v>3777</v>
      </c>
      <c r="B6086" s="15" t="n">
        <v>45078</v>
      </c>
      <c r="C6086" s="0" t="n">
        <v>2</v>
      </c>
      <c r="D6086" s="16" t="n">
        <v>10020</v>
      </c>
      <c r="E6086" s="16" t="n">
        <v>36</v>
      </c>
      <c r="F6086" s="16" t="n">
        <v>235</v>
      </c>
      <c r="G6086" s="16" t="n">
        <v>546</v>
      </c>
      <c r="H6086" s="16" t="n">
        <v>15</v>
      </c>
    </row>
    <row r="6087" customFormat="false" ht="15" hidden="false" customHeight="false" outlineLevel="0" collapsed="false">
      <c r="A6087" s="0" t="n">
        <v>3777</v>
      </c>
      <c r="B6087" s="15" t="n">
        <v>45170</v>
      </c>
      <c r="C6087" s="0" t="n">
        <v>2</v>
      </c>
      <c r="D6087" s="16" t="n">
        <v>10118</v>
      </c>
      <c r="E6087" s="16" t="n">
        <v>42</v>
      </c>
      <c r="F6087" s="16" t="n">
        <v>235</v>
      </c>
      <c r="G6087" s="16" t="n">
        <v>678</v>
      </c>
      <c r="H6087" s="16" t="n">
        <v>22</v>
      </c>
    </row>
    <row r="6088" customFormat="false" ht="15" hidden="false" customHeight="false" outlineLevel="0" collapsed="false">
      <c r="A6088" s="0" t="n">
        <v>3777</v>
      </c>
      <c r="B6088" s="15" t="n">
        <v>45261</v>
      </c>
      <c r="C6088" s="0" t="n">
        <v>2</v>
      </c>
      <c r="D6088" s="16" t="n">
        <v>10141</v>
      </c>
      <c r="E6088" s="16" t="n">
        <v>48</v>
      </c>
      <c r="F6088" s="16" t="n">
        <v>251</v>
      </c>
      <c r="G6088" s="16" t="n">
        <v>778</v>
      </c>
      <c r="H6088" s="16" t="n">
        <v>27</v>
      </c>
    </row>
    <row r="6089" customFormat="false" ht="15" hidden="false" customHeight="false" outlineLevel="0" collapsed="false">
      <c r="A6089" s="0" t="n">
        <v>3777</v>
      </c>
      <c r="B6089" s="15" t="n">
        <v>45352</v>
      </c>
      <c r="C6089" s="0" t="n">
        <v>2</v>
      </c>
      <c r="D6089" s="16" t="n">
        <v>10228</v>
      </c>
      <c r="E6089" s="16" t="n">
        <v>56</v>
      </c>
      <c r="F6089" s="16" t="n">
        <v>250</v>
      </c>
      <c r="G6089" s="16" t="n">
        <v>473</v>
      </c>
      <c r="H6089" s="16" t="n">
        <v>23</v>
      </c>
    </row>
    <row r="6090" customFormat="false" ht="15" hidden="false" customHeight="false" outlineLevel="0" collapsed="false">
      <c r="A6090" s="0" t="n">
        <v>3777</v>
      </c>
      <c r="B6090" s="15" t="n">
        <v>45444</v>
      </c>
      <c r="C6090" s="0" t="n">
        <v>2</v>
      </c>
      <c r="D6090" s="16" t="n">
        <v>10346</v>
      </c>
      <c r="E6090" s="16" t="n">
        <v>67</v>
      </c>
      <c r="F6090" s="16" t="n">
        <v>251</v>
      </c>
      <c r="G6090" s="16" t="n">
        <v>608</v>
      </c>
      <c r="H6090" s="16" t="n">
        <v>31</v>
      </c>
    </row>
    <row r="6091" customFormat="false" ht="15" hidden="false" customHeight="false" outlineLevel="0" collapsed="false">
      <c r="A6091" s="0" t="n">
        <v>3777</v>
      </c>
      <c r="B6091" s="15" t="n">
        <v>45536</v>
      </c>
      <c r="C6091" s="0" t="n">
        <v>2</v>
      </c>
      <c r="D6091" s="16" t="n">
        <v>10396</v>
      </c>
      <c r="E6091" s="16" t="n">
        <v>74</v>
      </c>
      <c r="F6091" s="16" t="n">
        <v>269</v>
      </c>
      <c r="G6091" s="16" t="n">
        <v>737</v>
      </c>
      <c r="H6091" s="16" t="n">
        <v>39</v>
      </c>
    </row>
    <row r="6092" customFormat="false" ht="15" hidden="false" customHeight="false" outlineLevel="0" collapsed="false">
      <c r="A6092" s="0" t="n">
        <v>3777</v>
      </c>
      <c r="B6092" s="15" t="n">
        <v>45627</v>
      </c>
      <c r="C6092" s="0" t="n">
        <v>2</v>
      </c>
      <c r="D6092" s="16" t="n">
        <v>10439</v>
      </c>
      <c r="E6092" s="16" t="n">
        <v>79</v>
      </c>
      <c r="F6092" s="16" t="n">
        <v>283</v>
      </c>
      <c r="G6092" s="16" t="n">
        <v>843</v>
      </c>
      <c r="H6092" s="16" t="n">
        <v>45</v>
      </c>
    </row>
    <row r="6093" customFormat="false" ht="15" hidden="false" customHeight="false" outlineLevel="0" collapsed="false">
      <c r="A6093" s="0" t="n">
        <v>3777</v>
      </c>
      <c r="B6093" s="15" t="n">
        <v>45717</v>
      </c>
      <c r="C6093" s="0" t="n">
        <v>2</v>
      </c>
      <c r="D6093" s="16" t="n">
        <v>10388</v>
      </c>
      <c r="E6093" s="16" t="n">
        <v>84</v>
      </c>
      <c r="F6093" s="16" t="n">
        <v>293</v>
      </c>
      <c r="G6093" s="16" t="n">
        <v>479</v>
      </c>
      <c r="H6093" s="16" t="n">
        <v>24</v>
      </c>
    </row>
    <row r="6094" customFormat="false" ht="15" hidden="false" customHeight="false" outlineLevel="0" collapsed="false">
      <c r="A6094" s="0" t="n">
        <v>3777</v>
      </c>
      <c r="B6094" s="15" t="n">
        <v>45809</v>
      </c>
      <c r="C6094" s="0" t="n">
        <v>2</v>
      </c>
      <c r="D6094" s="16" t="n">
        <v>10466</v>
      </c>
      <c r="E6094" s="16" t="n">
        <v>96</v>
      </c>
      <c r="F6094" s="16" t="n">
        <v>309</v>
      </c>
      <c r="G6094" s="16" t="n">
        <v>583</v>
      </c>
      <c r="H6094" s="16" t="n">
        <v>35</v>
      </c>
    </row>
    <row r="6095" customFormat="false" ht="15" hidden="false" customHeight="false" outlineLevel="0" collapsed="false">
      <c r="A6095" s="0" t="n">
        <v>3777</v>
      </c>
      <c r="B6095" s="15" t="n">
        <v>45901</v>
      </c>
      <c r="C6095" s="0" t="n">
        <v>2</v>
      </c>
      <c r="D6095" s="16" t="n">
        <v>10485</v>
      </c>
      <c r="E6095" s="16" t="n">
        <v>107</v>
      </c>
      <c r="F6095" s="16" t="n">
        <v>321</v>
      </c>
      <c r="G6095" s="16" t="n">
        <v>687</v>
      </c>
      <c r="H6095" s="16" t="n">
        <v>47</v>
      </c>
    </row>
    <row r="6096" customFormat="false" ht="15" hidden="false" customHeight="false" outlineLevel="0" collapsed="false">
      <c r="A6096" s="0" t="n">
        <v>3777</v>
      </c>
      <c r="B6096" s="15" t="n">
        <v>45992</v>
      </c>
      <c r="C6096" s="0" t="n">
        <v>2</v>
      </c>
      <c r="D6096" s="16" t="n">
        <v>10509</v>
      </c>
      <c r="E6096" s="16" t="n">
        <v>121</v>
      </c>
      <c r="F6096" s="16" t="n">
        <v>334</v>
      </c>
      <c r="G6096" s="16" t="n">
        <v>782</v>
      </c>
      <c r="H6096" s="16" t="n">
        <v>60</v>
      </c>
    </row>
    <row r="6097" customFormat="false" ht="15" hidden="false" customHeight="false" outlineLevel="0" collapsed="false">
      <c r="A6097" s="0" t="n">
        <v>3777</v>
      </c>
      <c r="B6097" s="15" t="n">
        <v>46082</v>
      </c>
      <c r="C6097" s="0" t="n">
        <v>2</v>
      </c>
      <c r="D6097" s="16" t="n">
        <v>10521</v>
      </c>
      <c r="E6097" s="16" t="n">
        <v>133</v>
      </c>
      <c r="F6097" s="16" t="n">
        <v>346</v>
      </c>
      <c r="G6097" s="16" t="n">
        <v>407</v>
      </c>
      <c r="H6097" s="16" t="n">
        <v>48</v>
      </c>
    </row>
    <row r="6098" customFormat="false" ht="15" hidden="false" customHeight="false" outlineLevel="0" collapsed="false">
      <c r="A6098" s="0" t="n">
        <v>3777</v>
      </c>
      <c r="B6098" s="15" t="n">
        <v>46174</v>
      </c>
      <c r="C6098" s="0" t="n">
        <v>2</v>
      </c>
      <c r="D6098" s="16" t="n">
        <v>10554</v>
      </c>
      <c r="E6098" s="16" t="n">
        <v>164</v>
      </c>
      <c r="F6098" s="16" t="n">
        <v>368</v>
      </c>
      <c r="G6098" s="16" t="n">
        <v>526</v>
      </c>
      <c r="H6098" s="16" t="n">
        <v>78</v>
      </c>
    </row>
    <row r="6099" customFormat="false" ht="15" hidden="false" customHeight="false" outlineLevel="0" collapsed="false">
      <c r="A6099" s="0" t="n">
        <v>3779</v>
      </c>
      <c r="B6099" s="15" t="n">
        <v>45078</v>
      </c>
      <c r="C6099" s="0" t="n">
        <v>1</v>
      </c>
      <c r="D6099" s="16" t="n">
        <v>621</v>
      </c>
      <c r="E6099" s="16" t="n">
        <v>3</v>
      </c>
      <c r="F6099" s="16" t="n">
        <v>11</v>
      </c>
      <c r="G6099" s="16" t="n">
        <v>24</v>
      </c>
      <c r="H6099" s="16" t="n">
        <v>2</v>
      </c>
    </row>
    <row r="6100" customFormat="false" ht="15" hidden="false" customHeight="false" outlineLevel="0" collapsed="false">
      <c r="A6100" s="0" t="n">
        <v>3779</v>
      </c>
      <c r="B6100" s="15" t="n">
        <v>45170</v>
      </c>
      <c r="C6100" s="0" t="n">
        <v>1</v>
      </c>
      <c r="D6100" s="16" t="n">
        <v>631</v>
      </c>
      <c r="E6100" s="16" t="n">
        <v>3</v>
      </c>
      <c r="F6100" s="16" t="n">
        <v>11</v>
      </c>
      <c r="G6100" s="16" t="n">
        <v>32</v>
      </c>
      <c r="H6100" s="16" t="n">
        <v>2</v>
      </c>
    </row>
    <row r="6101" customFormat="false" ht="15" hidden="false" customHeight="false" outlineLevel="0" collapsed="false">
      <c r="A6101" s="0" t="n">
        <v>3779</v>
      </c>
      <c r="B6101" s="15" t="n">
        <v>45261</v>
      </c>
      <c r="C6101" s="0" t="n">
        <v>1</v>
      </c>
      <c r="D6101" s="16" t="n">
        <v>629</v>
      </c>
      <c r="E6101" s="16" t="n">
        <v>3</v>
      </c>
      <c r="F6101" s="16" t="n">
        <v>10</v>
      </c>
      <c r="G6101" s="16" t="n">
        <v>40</v>
      </c>
      <c r="H6101" s="16" t="n">
        <v>2</v>
      </c>
    </row>
    <row r="6102" customFormat="false" ht="15" hidden="false" customHeight="false" outlineLevel="0" collapsed="false">
      <c r="A6102" s="0" t="n">
        <v>3779</v>
      </c>
      <c r="B6102" s="15" t="n">
        <v>45352</v>
      </c>
      <c r="C6102" s="0" t="n">
        <v>1</v>
      </c>
      <c r="D6102" s="16" t="n">
        <v>618</v>
      </c>
      <c r="E6102" s="16" t="n">
        <v>3</v>
      </c>
      <c r="F6102" s="16" t="n">
        <v>10</v>
      </c>
      <c r="G6102" s="16" t="n">
        <v>27</v>
      </c>
      <c r="H6102" s="16" t="n">
        <v>0</v>
      </c>
    </row>
    <row r="6103" customFormat="false" ht="15" hidden="false" customHeight="false" outlineLevel="0" collapsed="false">
      <c r="A6103" s="0" t="n">
        <v>3779</v>
      </c>
      <c r="B6103" s="15" t="n">
        <v>45444</v>
      </c>
      <c r="C6103" s="0" t="n">
        <v>1</v>
      </c>
      <c r="D6103" s="16" t="n">
        <v>613</v>
      </c>
      <c r="E6103" s="16" t="n">
        <v>5</v>
      </c>
      <c r="F6103" s="16" t="n">
        <v>8</v>
      </c>
      <c r="G6103" s="16" t="n">
        <v>35</v>
      </c>
      <c r="H6103" s="16" t="n">
        <v>2</v>
      </c>
    </row>
    <row r="6104" customFormat="false" ht="15" hidden="false" customHeight="false" outlineLevel="0" collapsed="false">
      <c r="A6104" s="0" t="n">
        <v>3779</v>
      </c>
      <c r="B6104" s="15" t="n">
        <v>45536</v>
      </c>
      <c r="C6104" s="0" t="n">
        <v>1</v>
      </c>
      <c r="D6104" s="16" t="n">
        <v>627</v>
      </c>
      <c r="E6104" s="16" t="n">
        <v>5</v>
      </c>
      <c r="F6104" s="16" t="n">
        <v>7</v>
      </c>
      <c r="G6104" s="16" t="n">
        <v>46</v>
      </c>
      <c r="H6104" s="16" t="n">
        <v>2</v>
      </c>
    </row>
    <row r="6105" customFormat="false" ht="15" hidden="false" customHeight="false" outlineLevel="0" collapsed="false">
      <c r="A6105" s="0" t="n">
        <v>3779</v>
      </c>
      <c r="B6105" s="15" t="n">
        <v>45627</v>
      </c>
      <c r="C6105" s="0" t="n">
        <v>1</v>
      </c>
      <c r="D6105" s="16" t="n">
        <v>620</v>
      </c>
      <c r="E6105" s="16" t="n">
        <v>4</v>
      </c>
      <c r="F6105" s="16" t="n">
        <v>11</v>
      </c>
      <c r="G6105" s="16" t="n">
        <v>54</v>
      </c>
      <c r="H6105" s="16" t="n">
        <v>2</v>
      </c>
    </row>
    <row r="6106" customFormat="false" ht="15" hidden="false" customHeight="false" outlineLevel="0" collapsed="false">
      <c r="A6106" s="0" t="n">
        <v>3779</v>
      </c>
      <c r="B6106" s="15" t="n">
        <v>45717</v>
      </c>
      <c r="C6106" s="0" t="n">
        <v>1</v>
      </c>
      <c r="D6106" s="16" t="n">
        <v>630</v>
      </c>
      <c r="E6106" s="16" t="n">
        <v>4</v>
      </c>
      <c r="F6106" s="16" t="n">
        <v>12</v>
      </c>
      <c r="G6106" s="16" t="n">
        <v>32</v>
      </c>
      <c r="H6106" s="16" t="n">
        <v>2</v>
      </c>
    </row>
    <row r="6107" customFormat="false" ht="15" hidden="false" customHeight="false" outlineLevel="0" collapsed="false">
      <c r="A6107" s="0" t="n">
        <v>3779</v>
      </c>
      <c r="B6107" s="15" t="n">
        <v>45809</v>
      </c>
      <c r="C6107" s="0" t="n">
        <v>1</v>
      </c>
      <c r="D6107" s="16" t="n">
        <v>631</v>
      </c>
      <c r="E6107" s="16" t="n">
        <v>4</v>
      </c>
      <c r="F6107" s="16" t="n">
        <v>12</v>
      </c>
      <c r="G6107" s="16" t="n">
        <v>34</v>
      </c>
      <c r="H6107" s="16" t="n">
        <v>2</v>
      </c>
    </row>
    <row r="6108" customFormat="false" ht="15" hidden="false" customHeight="false" outlineLevel="0" collapsed="false">
      <c r="A6108" s="0" t="n">
        <v>3779</v>
      </c>
      <c r="B6108" s="15" t="n">
        <v>45901</v>
      </c>
      <c r="C6108" s="0" t="n">
        <v>1</v>
      </c>
      <c r="D6108" s="16" t="n">
        <v>641</v>
      </c>
      <c r="E6108" s="16" t="n">
        <v>7</v>
      </c>
      <c r="F6108" s="16" t="n">
        <v>11</v>
      </c>
      <c r="G6108" s="16" t="n">
        <v>42</v>
      </c>
      <c r="H6108" s="16" t="n">
        <v>4</v>
      </c>
    </row>
    <row r="6109" customFormat="false" ht="15" hidden="false" customHeight="false" outlineLevel="0" collapsed="false">
      <c r="A6109" s="0" t="n">
        <v>3779</v>
      </c>
      <c r="B6109" s="15" t="n">
        <v>45992</v>
      </c>
      <c r="C6109" s="0" t="n">
        <v>1</v>
      </c>
      <c r="D6109" s="16" t="n">
        <v>639</v>
      </c>
      <c r="E6109" s="16" t="n">
        <v>8</v>
      </c>
      <c r="F6109" s="16" t="n">
        <v>11</v>
      </c>
      <c r="G6109" s="16" t="n">
        <v>51</v>
      </c>
      <c r="H6109" s="16" t="n">
        <v>5</v>
      </c>
    </row>
    <row r="6110" customFormat="false" ht="15" hidden="false" customHeight="false" outlineLevel="0" collapsed="false">
      <c r="A6110" s="0" t="n">
        <v>3779</v>
      </c>
      <c r="B6110" s="15" t="n">
        <v>46082</v>
      </c>
      <c r="C6110" s="0" t="n">
        <v>1</v>
      </c>
      <c r="D6110" s="16" t="n">
        <v>642</v>
      </c>
      <c r="E6110" s="16" t="n">
        <v>10</v>
      </c>
      <c r="F6110" s="16" t="n">
        <v>12</v>
      </c>
      <c r="G6110" s="16" t="n">
        <v>28</v>
      </c>
      <c r="H6110" s="16" t="n">
        <v>2</v>
      </c>
    </row>
    <row r="6111" customFormat="false" ht="15" hidden="false" customHeight="false" outlineLevel="0" collapsed="false">
      <c r="A6111" s="0" t="n">
        <v>3779</v>
      </c>
      <c r="B6111" s="15" t="n">
        <v>46174</v>
      </c>
      <c r="C6111" s="0" t="n">
        <v>1</v>
      </c>
      <c r="D6111" s="16" t="n">
        <v>643</v>
      </c>
      <c r="E6111" s="16" t="n">
        <v>12</v>
      </c>
      <c r="F6111" s="16" t="n">
        <v>13</v>
      </c>
      <c r="G6111" s="16" t="n">
        <v>37</v>
      </c>
      <c r="H6111" s="16" t="n">
        <v>4</v>
      </c>
    </row>
    <row r="6112" customFormat="false" ht="15" hidden="false" customHeight="false" outlineLevel="0" collapsed="false">
      <c r="A6112" s="0" t="n">
        <v>3781</v>
      </c>
      <c r="B6112" s="15" t="n">
        <v>45078</v>
      </c>
      <c r="C6112" s="0" t="n">
        <v>4</v>
      </c>
      <c r="D6112" s="16" t="n">
        <v>3819</v>
      </c>
      <c r="E6112" s="16" t="n">
        <v>12</v>
      </c>
      <c r="F6112" s="16" t="n">
        <v>103</v>
      </c>
      <c r="G6112" s="16" t="n">
        <v>168</v>
      </c>
      <c r="H6112" s="16" t="n">
        <v>6</v>
      </c>
    </row>
    <row r="6113" customFormat="false" ht="15" hidden="false" customHeight="false" outlineLevel="0" collapsed="false">
      <c r="A6113" s="0" t="n">
        <v>3781</v>
      </c>
      <c r="B6113" s="15" t="n">
        <v>45170</v>
      </c>
      <c r="C6113" s="0" t="n">
        <v>4</v>
      </c>
      <c r="D6113" s="16" t="n">
        <v>3838</v>
      </c>
      <c r="E6113" s="16" t="n">
        <v>14</v>
      </c>
      <c r="F6113" s="16" t="n">
        <v>100</v>
      </c>
      <c r="G6113" s="16" t="n">
        <v>205</v>
      </c>
      <c r="H6113" s="16" t="n">
        <v>8</v>
      </c>
    </row>
    <row r="6114" customFormat="false" ht="15" hidden="false" customHeight="false" outlineLevel="0" collapsed="false">
      <c r="A6114" s="0" t="n">
        <v>3781</v>
      </c>
      <c r="B6114" s="15" t="n">
        <v>45261</v>
      </c>
      <c r="C6114" s="0" t="n">
        <v>4</v>
      </c>
      <c r="D6114" s="16" t="n">
        <v>3834</v>
      </c>
      <c r="E6114" s="16" t="n">
        <v>18</v>
      </c>
      <c r="F6114" s="16" t="n">
        <v>99</v>
      </c>
      <c r="G6114" s="16" t="n">
        <v>237</v>
      </c>
      <c r="H6114" s="16" t="n">
        <v>12</v>
      </c>
    </row>
    <row r="6115" customFormat="false" ht="15" hidden="false" customHeight="false" outlineLevel="0" collapsed="false">
      <c r="A6115" s="0" t="n">
        <v>3781</v>
      </c>
      <c r="B6115" s="15" t="n">
        <v>45352</v>
      </c>
      <c r="C6115" s="0" t="n">
        <v>4</v>
      </c>
      <c r="D6115" s="16" t="n">
        <v>3877</v>
      </c>
      <c r="E6115" s="16" t="n">
        <v>18</v>
      </c>
      <c r="F6115" s="16" t="n">
        <v>98</v>
      </c>
      <c r="G6115" s="16" t="n">
        <v>136</v>
      </c>
      <c r="H6115" s="16" t="n">
        <v>9</v>
      </c>
    </row>
    <row r="6116" customFormat="false" ht="15" hidden="false" customHeight="false" outlineLevel="0" collapsed="false">
      <c r="A6116" s="0" t="n">
        <v>3781</v>
      </c>
      <c r="B6116" s="15" t="n">
        <v>45444</v>
      </c>
      <c r="C6116" s="0" t="n">
        <v>4</v>
      </c>
      <c r="D6116" s="16" t="n">
        <v>3913</v>
      </c>
      <c r="E6116" s="16" t="n">
        <v>20</v>
      </c>
      <c r="F6116" s="16" t="n">
        <v>99</v>
      </c>
      <c r="G6116" s="16" t="n">
        <v>177</v>
      </c>
      <c r="H6116" s="16" t="n">
        <v>10</v>
      </c>
    </row>
    <row r="6117" customFormat="false" ht="15" hidden="false" customHeight="false" outlineLevel="0" collapsed="false">
      <c r="A6117" s="0" t="n">
        <v>3781</v>
      </c>
      <c r="B6117" s="15" t="n">
        <v>45536</v>
      </c>
      <c r="C6117" s="0" t="n">
        <v>4</v>
      </c>
      <c r="D6117" s="16" t="n">
        <v>3921</v>
      </c>
      <c r="E6117" s="16" t="n">
        <v>21</v>
      </c>
      <c r="F6117" s="16" t="n">
        <v>98</v>
      </c>
      <c r="G6117" s="16" t="n">
        <v>212</v>
      </c>
      <c r="H6117" s="16" t="n">
        <v>11</v>
      </c>
    </row>
    <row r="6118" customFormat="false" ht="15" hidden="false" customHeight="false" outlineLevel="0" collapsed="false">
      <c r="A6118" s="0" t="n">
        <v>3781</v>
      </c>
      <c r="B6118" s="15" t="n">
        <v>45627</v>
      </c>
      <c r="C6118" s="0" t="n">
        <v>4</v>
      </c>
      <c r="D6118" s="16" t="n">
        <v>3956</v>
      </c>
      <c r="E6118" s="16" t="n">
        <v>23</v>
      </c>
      <c r="F6118" s="16" t="n">
        <v>101</v>
      </c>
      <c r="G6118" s="16" t="n">
        <v>251</v>
      </c>
      <c r="H6118" s="16" t="n">
        <v>13</v>
      </c>
    </row>
    <row r="6119" customFormat="false" ht="15" hidden="false" customHeight="false" outlineLevel="0" collapsed="false">
      <c r="A6119" s="0" t="n">
        <v>3781</v>
      </c>
      <c r="B6119" s="15" t="n">
        <v>45717</v>
      </c>
      <c r="C6119" s="0" t="n">
        <v>4</v>
      </c>
      <c r="D6119" s="16" t="n">
        <v>3952</v>
      </c>
      <c r="E6119" s="16" t="n">
        <v>26</v>
      </c>
      <c r="F6119" s="16" t="n">
        <v>108</v>
      </c>
      <c r="G6119" s="16" t="n">
        <v>146</v>
      </c>
      <c r="H6119" s="16" t="n">
        <v>3</v>
      </c>
    </row>
    <row r="6120" customFormat="false" ht="15" hidden="false" customHeight="false" outlineLevel="0" collapsed="false">
      <c r="A6120" s="0" t="n">
        <v>3781</v>
      </c>
      <c r="B6120" s="15" t="n">
        <v>45809</v>
      </c>
      <c r="C6120" s="0" t="n">
        <v>4</v>
      </c>
      <c r="D6120" s="16" t="n">
        <v>3960</v>
      </c>
      <c r="E6120" s="16" t="n">
        <v>28</v>
      </c>
      <c r="F6120" s="16" t="n">
        <v>114</v>
      </c>
      <c r="G6120" s="16" t="n">
        <v>183</v>
      </c>
      <c r="H6120" s="16" t="n">
        <v>5</v>
      </c>
    </row>
    <row r="6121" customFormat="false" ht="15" hidden="false" customHeight="false" outlineLevel="0" collapsed="false">
      <c r="A6121" s="0" t="n">
        <v>3781</v>
      </c>
      <c r="B6121" s="15" t="n">
        <v>45901</v>
      </c>
      <c r="C6121" s="0" t="n">
        <v>4</v>
      </c>
      <c r="D6121" s="16" t="n">
        <v>3984</v>
      </c>
      <c r="E6121" s="16" t="n">
        <v>32</v>
      </c>
      <c r="F6121" s="16" t="n">
        <v>122</v>
      </c>
      <c r="G6121" s="16" t="n">
        <v>215</v>
      </c>
      <c r="H6121" s="16" t="n">
        <v>9</v>
      </c>
    </row>
    <row r="6122" customFormat="false" ht="15" hidden="false" customHeight="false" outlineLevel="0" collapsed="false">
      <c r="A6122" s="0" t="n">
        <v>3781</v>
      </c>
      <c r="B6122" s="15" t="n">
        <v>45992</v>
      </c>
      <c r="C6122" s="0" t="n">
        <v>4</v>
      </c>
      <c r="D6122" s="16" t="n">
        <v>4003</v>
      </c>
      <c r="E6122" s="16" t="n">
        <v>37</v>
      </c>
      <c r="F6122" s="16" t="n">
        <v>125</v>
      </c>
      <c r="G6122" s="16" t="n">
        <v>255</v>
      </c>
      <c r="H6122" s="16" t="n">
        <v>13</v>
      </c>
    </row>
    <row r="6123" customFormat="false" ht="15" hidden="false" customHeight="false" outlineLevel="0" collapsed="false">
      <c r="A6123" s="0" t="n">
        <v>3781</v>
      </c>
      <c r="B6123" s="15" t="n">
        <v>46082</v>
      </c>
      <c r="C6123" s="0" t="n">
        <v>4</v>
      </c>
      <c r="D6123" s="16" t="n">
        <v>4023</v>
      </c>
      <c r="E6123" s="16" t="n">
        <v>43</v>
      </c>
      <c r="F6123" s="16" t="n">
        <v>127</v>
      </c>
      <c r="G6123" s="16" t="n">
        <v>136</v>
      </c>
      <c r="H6123" s="16" t="n">
        <v>12</v>
      </c>
    </row>
    <row r="6124" customFormat="false" ht="15" hidden="false" customHeight="false" outlineLevel="0" collapsed="false">
      <c r="A6124" s="0" t="n">
        <v>3781</v>
      </c>
      <c r="B6124" s="15" t="n">
        <v>46174</v>
      </c>
      <c r="C6124" s="0" t="n">
        <v>4</v>
      </c>
      <c r="D6124" s="16" t="n">
        <v>4043</v>
      </c>
      <c r="E6124" s="16" t="n">
        <v>56</v>
      </c>
      <c r="F6124" s="16" t="n">
        <v>126</v>
      </c>
      <c r="G6124" s="16" t="n">
        <v>171</v>
      </c>
      <c r="H6124" s="16" t="n">
        <v>26</v>
      </c>
    </row>
    <row r="6125" customFormat="false" ht="15" hidden="false" customHeight="false" outlineLevel="0" collapsed="false">
      <c r="A6125" s="0" t="n">
        <v>3782</v>
      </c>
      <c r="B6125" s="15" t="n">
        <v>45078</v>
      </c>
      <c r="C6125" s="0" t="n">
        <v>3</v>
      </c>
      <c r="D6125" s="16" t="n">
        <v>7268</v>
      </c>
      <c r="E6125" s="16" t="n">
        <v>32</v>
      </c>
      <c r="F6125" s="16" t="n">
        <v>147</v>
      </c>
      <c r="G6125" s="16" t="n">
        <v>394</v>
      </c>
      <c r="H6125" s="16" t="n">
        <v>23</v>
      </c>
    </row>
    <row r="6126" customFormat="false" ht="15" hidden="false" customHeight="false" outlineLevel="0" collapsed="false">
      <c r="A6126" s="0" t="n">
        <v>3782</v>
      </c>
      <c r="B6126" s="15" t="n">
        <v>45170</v>
      </c>
      <c r="C6126" s="0" t="n">
        <v>3</v>
      </c>
      <c r="D6126" s="16" t="n">
        <v>7283</v>
      </c>
      <c r="E6126" s="16" t="n">
        <v>42</v>
      </c>
      <c r="F6126" s="16" t="n">
        <v>144</v>
      </c>
      <c r="G6126" s="16" t="n">
        <v>479</v>
      </c>
      <c r="H6126" s="16" t="n">
        <v>33</v>
      </c>
    </row>
    <row r="6127" customFormat="false" ht="15" hidden="false" customHeight="false" outlineLevel="0" collapsed="false">
      <c r="A6127" s="0" t="n">
        <v>3782</v>
      </c>
      <c r="B6127" s="15" t="n">
        <v>45261</v>
      </c>
      <c r="C6127" s="0" t="n">
        <v>3</v>
      </c>
      <c r="D6127" s="16" t="n">
        <v>7337</v>
      </c>
      <c r="E6127" s="16" t="n">
        <v>52</v>
      </c>
      <c r="F6127" s="16" t="n">
        <v>146</v>
      </c>
      <c r="G6127" s="16" t="n">
        <v>555</v>
      </c>
      <c r="H6127" s="16" t="n">
        <v>43</v>
      </c>
    </row>
    <row r="6128" customFormat="false" ht="15" hidden="false" customHeight="false" outlineLevel="0" collapsed="false">
      <c r="A6128" s="0" t="n">
        <v>3782</v>
      </c>
      <c r="B6128" s="15" t="n">
        <v>45352</v>
      </c>
      <c r="C6128" s="0" t="n">
        <v>3</v>
      </c>
      <c r="D6128" s="16" t="n">
        <v>7375</v>
      </c>
      <c r="E6128" s="16" t="n">
        <v>65</v>
      </c>
      <c r="F6128" s="16" t="n">
        <v>149</v>
      </c>
      <c r="G6128" s="16" t="n">
        <v>329</v>
      </c>
      <c r="H6128" s="16" t="n">
        <v>37</v>
      </c>
    </row>
    <row r="6129" customFormat="false" ht="15" hidden="false" customHeight="false" outlineLevel="0" collapsed="false">
      <c r="A6129" s="0" t="n">
        <v>3782</v>
      </c>
      <c r="B6129" s="15" t="n">
        <v>45444</v>
      </c>
      <c r="C6129" s="0" t="n">
        <v>3</v>
      </c>
      <c r="D6129" s="16" t="n">
        <v>7377</v>
      </c>
      <c r="E6129" s="16" t="n">
        <v>69</v>
      </c>
      <c r="F6129" s="16" t="n">
        <v>146</v>
      </c>
      <c r="G6129" s="16" t="n">
        <v>397</v>
      </c>
      <c r="H6129" s="16" t="n">
        <v>41</v>
      </c>
    </row>
    <row r="6130" customFormat="false" ht="15" hidden="false" customHeight="false" outlineLevel="0" collapsed="false">
      <c r="A6130" s="0" t="n">
        <v>3782</v>
      </c>
      <c r="B6130" s="15" t="n">
        <v>45536</v>
      </c>
      <c r="C6130" s="0" t="n">
        <v>3</v>
      </c>
      <c r="D6130" s="16" t="n">
        <v>7408</v>
      </c>
      <c r="E6130" s="16" t="n">
        <v>74</v>
      </c>
      <c r="F6130" s="16" t="n">
        <v>146</v>
      </c>
      <c r="G6130" s="16" t="n">
        <v>485</v>
      </c>
      <c r="H6130" s="16" t="n">
        <v>47</v>
      </c>
    </row>
    <row r="6131" customFormat="false" ht="15" hidden="false" customHeight="false" outlineLevel="0" collapsed="false">
      <c r="A6131" s="0" t="n">
        <v>3782</v>
      </c>
      <c r="B6131" s="15" t="n">
        <v>45627</v>
      </c>
      <c r="C6131" s="0" t="n">
        <v>3</v>
      </c>
      <c r="D6131" s="16" t="n">
        <v>7391</v>
      </c>
      <c r="E6131" s="16" t="n">
        <v>77</v>
      </c>
      <c r="F6131" s="16" t="n">
        <v>144</v>
      </c>
      <c r="G6131" s="16" t="n">
        <v>547</v>
      </c>
      <c r="H6131" s="16" t="n">
        <v>50</v>
      </c>
    </row>
    <row r="6132" customFormat="false" ht="15" hidden="false" customHeight="false" outlineLevel="0" collapsed="false">
      <c r="A6132" s="0" t="n">
        <v>3782</v>
      </c>
      <c r="B6132" s="15" t="n">
        <v>45717</v>
      </c>
      <c r="C6132" s="0" t="n">
        <v>3</v>
      </c>
      <c r="D6132" s="16" t="n">
        <v>7383</v>
      </c>
      <c r="E6132" s="16" t="n">
        <v>80</v>
      </c>
      <c r="F6132" s="16" t="n">
        <v>146</v>
      </c>
      <c r="G6132" s="16" t="n">
        <v>287</v>
      </c>
      <c r="H6132" s="16" t="n">
        <v>19</v>
      </c>
    </row>
    <row r="6133" customFormat="false" ht="15" hidden="false" customHeight="false" outlineLevel="0" collapsed="false">
      <c r="A6133" s="0" t="n">
        <v>3782</v>
      </c>
      <c r="B6133" s="15" t="n">
        <v>45809</v>
      </c>
      <c r="C6133" s="0" t="n">
        <v>3</v>
      </c>
      <c r="D6133" s="16" t="n">
        <v>7411</v>
      </c>
      <c r="E6133" s="16" t="n">
        <v>93</v>
      </c>
      <c r="F6133" s="16" t="n">
        <v>152</v>
      </c>
      <c r="G6133" s="16" t="n">
        <v>363</v>
      </c>
      <c r="H6133" s="16" t="n">
        <v>31</v>
      </c>
    </row>
    <row r="6134" customFormat="false" ht="15" hidden="false" customHeight="false" outlineLevel="0" collapsed="false">
      <c r="A6134" s="0" t="n">
        <v>3782</v>
      </c>
      <c r="B6134" s="15" t="n">
        <v>45901</v>
      </c>
      <c r="C6134" s="0" t="n">
        <v>3</v>
      </c>
      <c r="D6134" s="16" t="n">
        <v>7419</v>
      </c>
      <c r="E6134" s="16" t="n">
        <v>101</v>
      </c>
      <c r="F6134" s="16" t="n">
        <v>146</v>
      </c>
      <c r="G6134" s="16" t="n">
        <v>439</v>
      </c>
      <c r="H6134" s="16" t="n">
        <v>40</v>
      </c>
    </row>
    <row r="6135" customFormat="false" ht="15" hidden="false" customHeight="false" outlineLevel="0" collapsed="false">
      <c r="A6135" s="0" t="n">
        <v>3782</v>
      </c>
      <c r="B6135" s="15" t="n">
        <v>45992</v>
      </c>
      <c r="C6135" s="0" t="n">
        <v>3</v>
      </c>
      <c r="D6135" s="16" t="n">
        <v>7460</v>
      </c>
      <c r="E6135" s="16" t="n">
        <v>103</v>
      </c>
      <c r="F6135" s="16" t="n">
        <v>160</v>
      </c>
      <c r="G6135" s="16" t="n">
        <v>522</v>
      </c>
      <c r="H6135" s="16" t="n">
        <v>42</v>
      </c>
    </row>
    <row r="6136" customFormat="false" ht="15" hidden="false" customHeight="false" outlineLevel="0" collapsed="false">
      <c r="A6136" s="0" t="n">
        <v>3782</v>
      </c>
      <c r="B6136" s="15" t="n">
        <v>46082</v>
      </c>
      <c r="C6136" s="0" t="n">
        <v>3</v>
      </c>
      <c r="D6136" s="16" t="n">
        <v>7484</v>
      </c>
      <c r="E6136" s="16" t="n">
        <v>121</v>
      </c>
      <c r="F6136" s="16" t="n">
        <v>161</v>
      </c>
      <c r="G6136" s="16" t="n">
        <v>305</v>
      </c>
      <c r="H6136" s="16" t="n">
        <v>36</v>
      </c>
    </row>
    <row r="6137" customFormat="false" ht="15" hidden="false" customHeight="false" outlineLevel="0" collapsed="false">
      <c r="A6137" s="0" t="n">
        <v>3782</v>
      </c>
      <c r="B6137" s="15" t="n">
        <v>46174</v>
      </c>
      <c r="C6137" s="0" t="n">
        <v>3</v>
      </c>
      <c r="D6137" s="16" t="n">
        <v>7510</v>
      </c>
      <c r="E6137" s="16" t="n">
        <v>146</v>
      </c>
      <c r="F6137" s="16" t="n">
        <v>168</v>
      </c>
      <c r="G6137" s="16" t="n">
        <v>396</v>
      </c>
      <c r="H6137" s="16" t="n">
        <v>59</v>
      </c>
    </row>
    <row r="6138" customFormat="false" ht="15" hidden="false" customHeight="false" outlineLevel="0" collapsed="false">
      <c r="A6138" s="0" t="n">
        <v>3783</v>
      </c>
      <c r="B6138" s="15" t="n">
        <v>45078</v>
      </c>
      <c r="C6138" s="0" t="n">
        <v>3</v>
      </c>
      <c r="D6138" s="16" t="n">
        <v>2472</v>
      </c>
      <c r="E6138" s="16" t="n">
        <v>10</v>
      </c>
      <c r="F6138" s="16" t="n">
        <v>57</v>
      </c>
      <c r="G6138" s="16" t="n">
        <v>112</v>
      </c>
      <c r="H6138" s="16" t="n">
        <v>4</v>
      </c>
    </row>
    <row r="6139" customFormat="false" ht="15" hidden="false" customHeight="false" outlineLevel="0" collapsed="false">
      <c r="A6139" s="0" t="n">
        <v>3783</v>
      </c>
      <c r="B6139" s="15" t="n">
        <v>45170</v>
      </c>
      <c r="C6139" s="0" t="n">
        <v>3</v>
      </c>
      <c r="D6139" s="16" t="n">
        <v>2467</v>
      </c>
      <c r="E6139" s="16" t="n">
        <v>11</v>
      </c>
      <c r="F6139" s="16" t="n">
        <v>54</v>
      </c>
      <c r="G6139" s="16" t="n">
        <v>139</v>
      </c>
      <c r="H6139" s="16" t="n">
        <v>4</v>
      </c>
    </row>
    <row r="6140" customFormat="false" ht="15" hidden="false" customHeight="false" outlineLevel="0" collapsed="false">
      <c r="A6140" s="0" t="n">
        <v>3783</v>
      </c>
      <c r="B6140" s="15" t="n">
        <v>45261</v>
      </c>
      <c r="C6140" s="0" t="n">
        <v>3</v>
      </c>
      <c r="D6140" s="16" t="n">
        <v>2498</v>
      </c>
      <c r="E6140" s="16" t="n">
        <v>11</v>
      </c>
      <c r="F6140" s="16" t="n">
        <v>54</v>
      </c>
      <c r="G6140" s="16" t="n">
        <v>166</v>
      </c>
      <c r="H6140" s="16" t="n">
        <v>4</v>
      </c>
    </row>
    <row r="6141" customFormat="false" ht="15" hidden="false" customHeight="false" outlineLevel="0" collapsed="false">
      <c r="A6141" s="0" t="n">
        <v>3783</v>
      </c>
      <c r="B6141" s="15" t="n">
        <v>45352</v>
      </c>
      <c r="C6141" s="0" t="n">
        <v>3</v>
      </c>
      <c r="D6141" s="16" t="n">
        <v>2526</v>
      </c>
      <c r="E6141" s="16" t="n">
        <v>11</v>
      </c>
      <c r="F6141" s="16" t="n">
        <v>59</v>
      </c>
      <c r="G6141" s="16" t="n">
        <v>108</v>
      </c>
      <c r="H6141" s="16" t="n">
        <v>2</v>
      </c>
    </row>
    <row r="6142" customFormat="false" ht="15" hidden="false" customHeight="false" outlineLevel="0" collapsed="false">
      <c r="A6142" s="0" t="n">
        <v>3783</v>
      </c>
      <c r="B6142" s="15" t="n">
        <v>45444</v>
      </c>
      <c r="C6142" s="0" t="n">
        <v>3</v>
      </c>
      <c r="D6142" s="16" t="n">
        <v>2552</v>
      </c>
      <c r="E6142" s="16" t="n">
        <v>13</v>
      </c>
      <c r="F6142" s="16" t="n">
        <v>60</v>
      </c>
      <c r="G6142" s="16" t="n">
        <v>135</v>
      </c>
      <c r="H6142" s="16" t="n">
        <v>4</v>
      </c>
    </row>
    <row r="6143" customFormat="false" ht="15" hidden="false" customHeight="false" outlineLevel="0" collapsed="false">
      <c r="A6143" s="0" t="n">
        <v>3783</v>
      </c>
      <c r="B6143" s="15" t="n">
        <v>45536</v>
      </c>
      <c r="C6143" s="0" t="n">
        <v>3</v>
      </c>
      <c r="D6143" s="16" t="n">
        <v>2562</v>
      </c>
      <c r="E6143" s="16" t="n">
        <v>14</v>
      </c>
      <c r="F6143" s="16" t="n">
        <v>61</v>
      </c>
      <c r="G6143" s="16" t="n">
        <v>162</v>
      </c>
      <c r="H6143" s="16" t="n">
        <v>5</v>
      </c>
    </row>
    <row r="6144" customFormat="false" ht="15" hidden="false" customHeight="false" outlineLevel="0" collapsed="false">
      <c r="A6144" s="0" t="n">
        <v>3783</v>
      </c>
      <c r="B6144" s="15" t="n">
        <v>45627</v>
      </c>
      <c r="C6144" s="0" t="n">
        <v>3</v>
      </c>
      <c r="D6144" s="16" t="n">
        <v>2508</v>
      </c>
      <c r="E6144" s="16" t="n">
        <v>16</v>
      </c>
      <c r="F6144" s="16" t="n">
        <v>64</v>
      </c>
      <c r="G6144" s="16" t="n">
        <v>189</v>
      </c>
      <c r="H6144" s="16" t="n">
        <v>7</v>
      </c>
    </row>
    <row r="6145" customFormat="false" ht="15" hidden="false" customHeight="false" outlineLevel="0" collapsed="false">
      <c r="A6145" s="0" t="n">
        <v>3783</v>
      </c>
      <c r="B6145" s="15" t="n">
        <v>45717</v>
      </c>
      <c r="C6145" s="0" t="n">
        <v>3</v>
      </c>
      <c r="D6145" s="16" t="n">
        <v>2522</v>
      </c>
      <c r="E6145" s="16" t="n">
        <v>19</v>
      </c>
      <c r="F6145" s="16" t="n">
        <v>65</v>
      </c>
      <c r="G6145" s="16" t="n">
        <v>119</v>
      </c>
      <c r="H6145" s="16" t="n">
        <v>7</v>
      </c>
    </row>
    <row r="6146" customFormat="false" ht="15" hidden="false" customHeight="false" outlineLevel="0" collapsed="false">
      <c r="A6146" s="0" t="n">
        <v>3783</v>
      </c>
      <c r="B6146" s="15" t="n">
        <v>45809</v>
      </c>
      <c r="C6146" s="0" t="n">
        <v>3</v>
      </c>
      <c r="D6146" s="16" t="n">
        <v>2526</v>
      </c>
      <c r="E6146" s="16" t="n">
        <v>20</v>
      </c>
      <c r="F6146" s="16" t="n">
        <v>67</v>
      </c>
      <c r="G6146" s="16" t="n">
        <v>146</v>
      </c>
      <c r="H6146" s="16" t="n">
        <v>7</v>
      </c>
    </row>
    <row r="6147" customFormat="false" ht="15" hidden="false" customHeight="false" outlineLevel="0" collapsed="false">
      <c r="A6147" s="0" t="n">
        <v>3783</v>
      </c>
      <c r="B6147" s="15" t="n">
        <v>45901</v>
      </c>
      <c r="C6147" s="0" t="n">
        <v>3</v>
      </c>
      <c r="D6147" s="16" t="n">
        <v>2515</v>
      </c>
      <c r="E6147" s="16" t="n">
        <v>22</v>
      </c>
      <c r="F6147" s="16" t="n">
        <v>70</v>
      </c>
      <c r="G6147" s="16" t="n">
        <v>178</v>
      </c>
      <c r="H6147" s="16" t="n">
        <v>10</v>
      </c>
    </row>
    <row r="6148" customFormat="false" ht="15" hidden="false" customHeight="false" outlineLevel="0" collapsed="false">
      <c r="A6148" s="0" t="n">
        <v>3783</v>
      </c>
      <c r="B6148" s="15" t="n">
        <v>45992</v>
      </c>
      <c r="C6148" s="0" t="n">
        <v>3</v>
      </c>
      <c r="D6148" s="16" t="n">
        <v>2496</v>
      </c>
      <c r="E6148" s="16" t="n">
        <v>22</v>
      </c>
      <c r="F6148" s="16" t="n">
        <v>65</v>
      </c>
      <c r="G6148" s="16" t="n">
        <v>196</v>
      </c>
      <c r="H6148" s="16" t="n">
        <v>11</v>
      </c>
    </row>
    <row r="6149" customFormat="false" ht="15" hidden="false" customHeight="false" outlineLevel="0" collapsed="false">
      <c r="A6149" s="0" t="n">
        <v>3783</v>
      </c>
      <c r="B6149" s="15" t="n">
        <v>46082</v>
      </c>
      <c r="C6149" s="0" t="n">
        <v>3</v>
      </c>
      <c r="D6149" s="16" t="n">
        <v>2492</v>
      </c>
      <c r="E6149" s="16" t="n">
        <v>24</v>
      </c>
      <c r="F6149" s="16" t="n">
        <v>68</v>
      </c>
      <c r="G6149" s="16" t="n">
        <v>115</v>
      </c>
      <c r="H6149" s="16" t="n">
        <v>9</v>
      </c>
    </row>
    <row r="6150" customFormat="false" ht="15" hidden="false" customHeight="false" outlineLevel="0" collapsed="false">
      <c r="A6150" s="0" t="n">
        <v>3783</v>
      </c>
      <c r="B6150" s="15" t="n">
        <v>46174</v>
      </c>
      <c r="C6150" s="0" t="n">
        <v>3</v>
      </c>
      <c r="D6150" s="16" t="n">
        <v>2502</v>
      </c>
      <c r="E6150" s="16" t="n">
        <v>30</v>
      </c>
      <c r="F6150" s="16" t="n">
        <v>74</v>
      </c>
      <c r="G6150" s="16" t="n">
        <v>146</v>
      </c>
      <c r="H6150" s="16" t="n">
        <v>15</v>
      </c>
    </row>
    <row r="6151" customFormat="false" ht="15" hidden="false" customHeight="false" outlineLevel="0" collapsed="false">
      <c r="A6151" s="0" t="n">
        <v>3786</v>
      </c>
      <c r="B6151" s="15" t="n">
        <v>45078</v>
      </c>
      <c r="C6151" s="0" t="n">
        <v>4</v>
      </c>
      <c r="D6151" s="16" t="n">
        <v>1274</v>
      </c>
      <c r="E6151" s="16" t="n">
        <v>8</v>
      </c>
      <c r="F6151" s="16" t="n">
        <v>21</v>
      </c>
      <c r="G6151" s="16" t="n">
        <v>83</v>
      </c>
      <c r="H6151" s="16" t="n">
        <v>4</v>
      </c>
    </row>
    <row r="6152" customFormat="false" ht="15" hidden="false" customHeight="false" outlineLevel="0" collapsed="false">
      <c r="A6152" s="0" t="n">
        <v>3786</v>
      </c>
      <c r="B6152" s="15" t="n">
        <v>45170</v>
      </c>
      <c r="C6152" s="0" t="n">
        <v>4</v>
      </c>
      <c r="D6152" s="16" t="n">
        <v>1273</v>
      </c>
      <c r="E6152" s="16" t="n">
        <v>10</v>
      </c>
      <c r="F6152" s="16" t="n">
        <v>21</v>
      </c>
      <c r="G6152" s="16" t="n">
        <v>97</v>
      </c>
      <c r="H6152" s="16" t="n">
        <v>6</v>
      </c>
    </row>
    <row r="6153" customFormat="false" ht="15" hidden="false" customHeight="false" outlineLevel="0" collapsed="false">
      <c r="A6153" s="0" t="n">
        <v>3786</v>
      </c>
      <c r="B6153" s="15" t="n">
        <v>45261</v>
      </c>
      <c r="C6153" s="0" t="n">
        <v>4</v>
      </c>
      <c r="D6153" s="16" t="n">
        <v>1274</v>
      </c>
      <c r="E6153" s="16" t="n">
        <v>13</v>
      </c>
      <c r="F6153" s="16" t="n">
        <v>22</v>
      </c>
      <c r="G6153" s="16" t="n">
        <v>111</v>
      </c>
      <c r="H6153" s="16" t="n">
        <v>9</v>
      </c>
    </row>
    <row r="6154" customFormat="false" ht="15" hidden="false" customHeight="false" outlineLevel="0" collapsed="false">
      <c r="A6154" s="0" t="n">
        <v>3786</v>
      </c>
      <c r="B6154" s="15" t="n">
        <v>45352</v>
      </c>
      <c r="C6154" s="0" t="n">
        <v>4</v>
      </c>
      <c r="D6154" s="16" t="n">
        <v>1274</v>
      </c>
      <c r="E6154" s="16" t="n">
        <v>16</v>
      </c>
      <c r="F6154" s="16" t="n">
        <v>21</v>
      </c>
      <c r="G6154" s="16" t="n">
        <v>74</v>
      </c>
      <c r="H6154" s="16" t="n">
        <v>10</v>
      </c>
    </row>
    <row r="6155" customFormat="false" ht="15" hidden="false" customHeight="false" outlineLevel="0" collapsed="false">
      <c r="A6155" s="0" t="n">
        <v>3786</v>
      </c>
      <c r="B6155" s="15" t="n">
        <v>45444</v>
      </c>
      <c r="C6155" s="0" t="n">
        <v>4</v>
      </c>
      <c r="D6155" s="16" t="n">
        <v>1271</v>
      </c>
      <c r="E6155" s="16" t="n">
        <v>22</v>
      </c>
      <c r="F6155" s="16" t="n">
        <v>18</v>
      </c>
      <c r="G6155" s="16" t="n">
        <v>88</v>
      </c>
      <c r="H6155" s="16" t="n">
        <v>13</v>
      </c>
    </row>
    <row r="6156" customFormat="false" ht="15" hidden="false" customHeight="false" outlineLevel="0" collapsed="false">
      <c r="A6156" s="0" t="n">
        <v>3786</v>
      </c>
      <c r="B6156" s="15" t="n">
        <v>45536</v>
      </c>
      <c r="C6156" s="0" t="n">
        <v>4</v>
      </c>
      <c r="D6156" s="16" t="n">
        <v>1293</v>
      </c>
      <c r="E6156" s="16" t="n">
        <v>26</v>
      </c>
      <c r="F6156" s="16" t="n">
        <v>17</v>
      </c>
      <c r="G6156" s="16" t="n">
        <v>105</v>
      </c>
      <c r="H6156" s="16" t="n">
        <v>17</v>
      </c>
    </row>
    <row r="6157" customFormat="false" ht="15" hidden="false" customHeight="false" outlineLevel="0" collapsed="false">
      <c r="A6157" s="0" t="n">
        <v>3786</v>
      </c>
      <c r="B6157" s="15" t="n">
        <v>45627</v>
      </c>
      <c r="C6157" s="0" t="n">
        <v>4</v>
      </c>
      <c r="D6157" s="16" t="n">
        <v>1295</v>
      </c>
      <c r="E6157" s="16" t="n">
        <v>31</v>
      </c>
      <c r="F6157" s="16" t="n">
        <v>15</v>
      </c>
      <c r="G6157" s="16" t="n">
        <v>120</v>
      </c>
      <c r="H6157" s="16" t="n">
        <v>22</v>
      </c>
    </row>
    <row r="6158" customFormat="false" ht="15" hidden="false" customHeight="false" outlineLevel="0" collapsed="false">
      <c r="A6158" s="0" t="n">
        <v>3786</v>
      </c>
      <c r="B6158" s="15" t="n">
        <v>45717</v>
      </c>
      <c r="C6158" s="0" t="n">
        <v>4</v>
      </c>
      <c r="D6158" s="16" t="n">
        <v>1306</v>
      </c>
      <c r="E6158" s="16" t="n">
        <v>35</v>
      </c>
      <c r="F6158" s="16" t="n">
        <v>17</v>
      </c>
      <c r="G6158" s="16" t="n">
        <v>72</v>
      </c>
      <c r="H6158" s="16" t="n">
        <v>15</v>
      </c>
    </row>
    <row r="6159" customFormat="false" ht="15" hidden="false" customHeight="false" outlineLevel="0" collapsed="false">
      <c r="A6159" s="0" t="n">
        <v>3786</v>
      </c>
      <c r="B6159" s="15" t="n">
        <v>45809</v>
      </c>
      <c r="C6159" s="0" t="n">
        <v>4</v>
      </c>
      <c r="D6159" s="16" t="n">
        <v>1305</v>
      </c>
      <c r="E6159" s="16" t="n">
        <v>41</v>
      </c>
      <c r="F6159" s="16" t="n">
        <v>17</v>
      </c>
      <c r="G6159" s="16" t="n">
        <v>84</v>
      </c>
      <c r="H6159" s="16" t="n">
        <v>19</v>
      </c>
    </row>
    <row r="6160" customFormat="false" ht="15" hidden="false" customHeight="false" outlineLevel="0" collapsed="false">
      <c r="A6160" s="0" t="n">
        <v>3786</v>
      </c>
      <c r="B6160" s="15" t="n">
        <v>45901</v>
      </c>
      <c r="C6160" s="0" t="n">
        <v>4</v>
      </c>
      <c r="D6160" s="16" t="n">
        <v>1308</v>
      </c>
      <c r="E6160" s="16" t="n">
        <v>49</v>
      </c>
      <c r="F6160" s="16" t="n">
        <v>21</v>
      </c>
      <c r="G6160" s="16" t="n">
        <v>101</v>
      </c>
      <c r="H6160" s="16" t="n">
        <v>26</v>
      </c>
    </row>
    <row r="6161" customFormat="false" ht="15" hidden="false" customHeight="false" outlineLevel="0" collapsed="false">
      <c r="A6161" s="0" t="n">
        <v>3786</v>
      </c>
      <c r="B6161" s="15" t="n">
        <v>45992</v>
      </c>
      <c r="C6161" s="0" t="n">
        <v>4</v>
      </c>
      <c r="D6161" s="16" t="n">
        <v>1331</v>
      </c>
      <c r="E6161" s="16" t="n">
        <v>55</v>
      </c>
      <c r="F6161" s="16" t="n">
        <v>23</v>
      </c>
      <c r="G6161" s="16" t="n">
        <v>113</v>
      </c>
      <c r="H6161" s="16" t="n">
        <v>31</v>
      </c>
    </row>
    <row r="6162" customFormat="false" ht="15" hidden="false" customHeight="false" outlineLevel="0" collapsed="false">
      <c r="A6162" s="0" t="n">
        <v>3786</v>
      </c>
      <c r="B6162" s="15" t="n">
        <v>46082</v>
      </c>
      <c r="C6162" s="0" t="n">
        <v>4</v>
      </c>
      <c r="D6162" s="16" t="n">
        <v>1321</v>
      </c>
      <c r="E6162" s="16" t="n">
        <v>58</v>
      </c>
      <c r="F6162" s="16" t="n">
        <v>24</v>
      </c>
      <c r="G6162" s="16" t="n">
        <v>54</v>
      </c>
      <c r="H6162" s="16" t="n">
        <v>20</v>
      </c>
    </row>
    <row r="6163" customFormat="false" ht="15" hidden="false" customHeight="false" outlineLevel="0" collapsed="false">
      <c r="A6163" s="0" t="n">
        <v>3786</v>
      </c>
      <c r="B6163" s="15" t="n">
        <v>46174</v>
      </c>
      <c r="C6163" s="0" t="n">
        <v>4</v>
      </c>
      <c r="D6163" s="16" t="n">
        <v>1328</v>
      </c>
      <c r="E6163" s="16" t="n">
        <v>62</v>
      </c>
      <c r="F6163" s="16" t="n">
        <v>30</v>
      </c>
      <c r="G6163" s="16" t="n">
        <v>73</v>
      </c>
      <c r="H6163" s="16" t="n">
        <v>26</v>
      </c>
    </row>
    <row r="6164" customFormat="false" ht="15" hidden="false" customHeight="false" outlineLevel="0" collapsed="false">
      <c r="A6164" s="0" t="n">
        <v>3787</v>
      </c>
      <c r="B6164" s="15" t="n">
        <v>45078</v>
      </c>
      <c r="C6164" s="0" t="n">
        <v>3</v>
      </c>
      <c r="D6164" s="16" t="n">
        <v>831</v>
      </c>
      <c r="E6164" s="16" t="n">
        <v>8</v>
      </c>
      <c r="F6164" s="16" t="n">
        <v>15</v>
      </c>
      <c r="G6164" s="16" t="n">
        <v>46</v>
      </c>
      <c r="H6164" s="16" t="n">
        <v>3</v>
      </c>
    </row>
    <row r="6165" customFormat="false" ht="15" hidden="false" customHeight="false" outlineLevel="0" collapsed="false">
      <c r="A6165" s="0" t="n">
        <v>3787</v>
      </c>
      <c r="B6165" s="15" t="n">
        <v>45170</v>
      </c>
      <c r="C6165" s="0" t="n">
        <v>3</v>
      </c>
      <c r="D6165" s="16" t="n">
        <v>840</v>
      </c>
      <c r="E6165" s="16" t="n">
        <v>9</v>
      </c>
      <c r="F6165" s="16" t="n">
        <v>15</v>
      </c>
      <c r="G6165" s="16" t="n">
        <v>54</v>
      </c>
      <c r="H6165" s="16" t="n">
        <v>5</v>
      </c>
    </row>
    <row r="6166" customFormat="false" ht="15" hidden="false" customHeight="false" outlineLevel="0" collapsed="false">
      <c r="A6166" s="0" t="n">
        <v>3787</v>
      </c>
      <c r="B6166" s="15" t="n">
        <v>45261</v>
      </c>
      <c r="C6166" s="0" t="n">
        <v>3</v>
      </c>
      <c r="D6166" s="16" t="n">
        <v>849</v>
      </c>
      <c r="E6166" s="16" t="n">
        <v>10</v>
      </c>
      <c r="F6166" s="16" t="n">
        <v>14</v>
      </c>
      <c r="G6166" s="16" t="n">
        <v>72</v>
      </c>
      <c r="H6166" s="16" t="n">
        <v>6</v>
      </c>
    </row>
    <row r="6167" customFormat="false" ht="15" hidden="false" customHeight="false" outlineLevel="0" collapsed="false">
      <c r="A6167" s="0" t="n">
        <v>3787</v>
      </c>
      <c r="B6167" s="15" t="n">
        <v>45352</v>
      </c>
      <c r="C6167" s="0" t="n">
        <v>3</v>
      </c>
      <c r="D6167" s="16" t="n">
        <v>847</v>
      </c>
      <c r="E6167" s="16" t="n">
        <v>12</v>
      </c>
      <c r="F6167" s="16" t="n">
        <v>14</v>
      </c>
      <c r="G6167" s="16" t="n">
        <v>43</v>
      </c>
      <c r="H6167" s="16" t="n">
        <v>7</v>
      </c>
    </row>
    <row r="6168" customFormat="false" ht="15" hidden="false" customHeight="false" outlineLevel="0" collapsed="false">
      <c r="A6168" s="0" t="n">
        <v>3787</v>
      </c>
      <c r="B6168" s="15" t="n">
        <v>45444</v>
      </c>
      <c r="C6168" s="0" t="n">
        <v>3</v>
      </c>
      <c r="D6168" s="16" t="n">
        <v>861</v>
      </c>
      <c r="E6168" s="16" t="n">
        <v>14</v>
      </c>
      <c r="F6168" s="16" t="n">
        <v>16</v>
      </c>
      <c r="G6168" s="16" t="n">
        <v>58</v>
      </c>
      <c r="H6168" s="16" t="n">
        <v>8</v>
      </c>
    </row>
    <row r="6169" customFormat="false" ht="15" hidden="false" customHeight="false" outlineLevel="0" collapsed="false">
      <c r="A6169" s="0" t="n">
        <v>3787</v>
      </c>
      <c r="B6169" s="15" t="n">
        <v>45536</v>
      </c>
      <c r="C6169" s="0" t="n">
        <v>3</v>
      </c>
      <c r="D6169" s="16" t="n">
        <v>860</v>
      </c>
      <c r="E6169" s="16" t="n">
        <v>15</v>
      </c>
      <c r="F6169" s="16" t="n">
        <v>18</v>
      </c>
      <c r="G6169" s="16" t="n">
        <v>67</v>
      </c>
      <c r="H6169" s="16" t="n">
        <v>10</v>
      </c>
    </row>
    <row r="6170" customFormat="false" ht="15" hidden="false" customHeight="false" outlineLevel="0" collapsed="false">
      <c r="A6170" s="0" t="n">
        <v>3787</v>
      </c>
      <c r="B6170" s="15" t="n">
        <v>45627</v>
      </c>
      <c r="C6170" s="0" t="n">
        <v>3</v>
      </c>
      <c r="D6170" s="16" t="n">
        <v>864</v>
      </c>
      <c r="E6170" s="16" t="n">
        <v>18</v>
      </c>
      <c r="F6170" s="16" t="n">
        <v>20</v>
      </c>
      <c r="G6170" s="16" t="n">
        <v>77</v>
      </c>
      <c r="H6170" s="16" t="n">
        <v>13</v>
      </c>
    </row>
    <row r="6171" customFormat="false" ht="15" hidden="false" customHeight="false" outlineLevel="0" collapsed="false">
      <c r="A6171" s="0" t="n">
        <v>3787</v>
      </c>
      <c r="B6171" s="15" t="n">
        <v>45717</v>
      </c>
      <c r="C6171" s="0" t="n">
        <v>3</v>
      </c>
      <c r="D6171" s="16" t="n">
        <v>856</v>
      </c>
      <c r="E6171" s="16" t="n">
        <v>19</v>
      </c>
      <c r="F6171" s="16" t="n">
        <v>21</v>
      </c>
      <c r="G6171" s="16" t="n">
        <v>32</v>
      </c>
      <c r="H6171" s="16" t="n">
        <v>4</v>
      </c>
    </row>
    <row r="6172" customFormat="false" ht="15" hidden="false" customHeight="false" outlineLevel="0" collapsed="false">
      <c r="A6172" s="0" t="n">
        <v>3787</v>
      </c>
      <c r="B6172" s="15" t="n">
        <v>45809</v>
      </c>
      <c r="C6172" s="0" t="n">
        <v>3</v>
      </c>
      <c r="D6172" s="16" t="n">
        <v>863</v>
      </c>
      <c r="E6172" s="16" t="n">
        <v>24</v>
      </c>
      <c r="F6172" s="16" t="n">
        <v>21</v>
      </c>
      <c r="G6172" s="16" t="n">
        <v>45</v>
      </c>
      <c r="H6172" s="16" t="n">
        <v>9</v>
      </c>
    </row>
    <row r="6173" customFormat="false" ht="15" hidden="false" customHeight="false" outlineLevel="0" collapsed="false">
      <c r="A6173" s="0" t="n">
        <v>3787</v>
      </c>
      <c r="B6173" s="15" t="n">
        <v>45901</v>
      </c>
      <c r="C6173" s="0" t="n">
        <v>3</v>
      </c>
      <c r="D6173" s="16" t="n">
        <v>855</v>
      </c>
      <c r="E6173" s="16" t="n">
        <v>24</v>
      </c>
      <c r="F6173" s="16" t="n">
        <v>24</v>
      </c>
      <c r="G6173" s="16" t="n">
        <v>55</v>
      </c>
      <c r="H6173" s="16" t="n">
        <v>9</v>
      </c>
    </row>
    <row r="6174" customFormat="false" ht="15" hidden="false" customHeight="false" outlineLevel="0" collapsed="false">
      <c r="A6174" s="0" t="n">
        <v>3787</v>
      </c>
      <c r="B6174" s="15" t="n">
        <v>45992</v>
      </c>
      <c r="C6174" s="0" t="n">
        <v>3</v>
      </c>
      <c r="D6174" s="16" t="n">
        <v>848</v>
      </c>
      <c r="E6174" s="16" t="n">
        <v>24</v>
      </c>
      <c r="F6174" s="16" t="n">
        <v>22</v>
      </c>
      <c r="G6174" s="16" t="n">
        <v>60</v>
      </c>
      <c r="H6174" s="16" t="n">
        <v>9</v>
      </c>
    </row>
    <row r="6175" customFormat="false" ht="15" hidden="false" customHeight="false" outlineLevel="0" collapsed="false">
      <c r="A6175" s="0" t="n">
        <v>3787</v>
      </c>
      <c r="B6175" s="15" t="n">
        <v>46082</v>
      </c>
      <c r="C6175" s="0" t="n">
        <v>3</v>
      </c>
      <c r="D6175" s="16" t="n">
        <v>855</v>
      </c>
      <c r="E6175" s="16" t="n">
        <v>27</v>
      </c>
      <c r="F6175" s="16" t="n">
        <v>27</v>
      </c>
      <c r="G6175" s="16" t="n">
        <v>33</v>
      </c>
      <c r="H6175" s="16" t="n">
        <v>8</v>
      </c>
    </row>
    <row r="6176" customFormat="false" ht="15" hidden="false" customHeight="false" outlineLevel="0" collapsed="false">
      <c r="A6176" s="0" t="n">
        <v>3787</v>
      </c>
      <c r="B6176" s="15" t="n">
        <v>46174</v>
      </c>
      <c r="C6176" s="0" t="n">
        <v>3</v>
      </c>
      <c r="D6176" s="16" t="n">
        <v>855</v>
      </c>
      <c r="E6176" s="16" t="n">
        <v>36</v>
      </c>
      <c r="F6176" s="16" t="n">
        <v>28</v>
      </c>
      <c r="G6176" s="16" t="n">
        <v>44</v>
      </c>
      <c r="H6176" s="16" t="n">
        <v>15</v>
      </c>
    </row>
    <row r="6177" customFormat="false" ht="15" hidden="false" customHeight="false" outlineLevel="0" collapsed="false">
      <c r="A6177" s="0" t="n">
        <v>3788</v>
      </c>
      <c r="B6177" s="15" t="n">
        <v>45078</v>
      </c>
      <c r="C6177" s="0" t="n">
        <v>2</v>
      </c>
      <c r="D6177" s="16" t="n">
        <v>1567</v>
      </c>
      <c r="E6177" s="16" t="n">
        <v>12</v>
      </c>
      <c r="F6177" s="16" t="n">
        <v>29</v>
      </c>
      <c r="G6177" s="16" t="n">
        <v>74</v>
      </c>
      <c r="H6177" s="16" t="n">
        <v>7</v>
      </c>
    </row>
    <row r="6178" customFormat="false" ht="15" hidden="false" customHeight="false" outlineLevel="0" collapsed="false">
      <c r="A6178" s="0" t="n">
        <v>3788</v>
      </c>
      <c r="B6178" s="15" t="n">
        <v>45170</v>
      </c>
      <c r="C6178" s="0" t="n">
        <v>2</v>
      </c>
      <c r="D6178" s="16" t="n">
        <v>1546</v>
      </c>
      <c r="E6178" s="16" t="n">
        <v>13</v>
      </c>
      <c r="F6178" s="16" t="n">
        <v>28</v>
      </c>
      <c r="G6178" s="16" t="n">
        <v>83</v>
      </c>
      <c r="H6178" s="16" t="n">
        <v>8</v>
      </c>
    </row>
    <row r="6179" customFormat="false" ht="15" hidden="false" customHeight="false" outlineLevel="0" collapsed="false">
      <c r="A6179" s="0" t="n">
        <v>3788</v>
      </c>
      <c r="B6179" s="15" t="n">
        <v>45261</v>
      </c>
      <c r="C6179" s="0" t="n">
        <v>2</v>
      </c>
      <c r="D6179" s="16" t="n">
        <v>1551</v>
      </c>
      <c r="E6179" s="16" t="n">
        <v>15</v>
      </c>
      <c r="F6179" s="16" t="n">
        <v>27</v>
      </c>
      <c r="G6179" s="16" t="n">
        <v>105</v>
      </c>
      <c r="H6179" s="16" t="n">
        <v>10</v>
      </c>
    </row>
    <row r="6180" customFormat="false" ht="15" hidden="false" customHeight="false" outlineLevel="0" collapsed="false">
      <c r="A6180" s="0" t="n">
        <v>3788</v>
      </c>
      <c r="B6180" s="15" t="n">
        <v>45352</v>
      </c>
      <c r="C6180" s="0" t="n">
        <v>2</v>
      </c>
      <c r="D6180" s="16" t="n">
        <v>1556</v>
      </c>
      <c r="E6180" s="16" t="n">
        <v>16</v>
      </c>
      <c r="F6180" s="16" t="n">
        <v>26</v>
      </c>
      <c r="G6180" s="16" t="n">
        <v>64</v>
      </c>
      <c r="H6180" s="16" t="n">
        <v>5</v>
      </c>
    </row>
    <row r="6181" customFormat="false" ht="15" hidden="false" customHeight="false" outlineLevel="0" collapsed="false">
      <c r="A6181" s="0" t="n">
        <v>3788</v>
      </c>
      <c r="B6181" s="15" t="n">
        <v>45444</v>
      </c>
      <c r="C6181" s="0" t="n">
        <v>2</v>
      </c>
      <c r="D6181" s="16" t="n">
        <v>1561</v>
      </c>
      <c r="E6181" s="16" t="n">
        <v>21</v>
      </c>
      <c r="F6181" s="16" t="n">
        <v>26</v>
      </c>
      <c r="G6181" s="16" t="n">
        <v>90</v>
      </c>
      <c r="H6181" s="16" t="n">
        <v>10</v>
      </c>
    </row>
    <row r="6182" customFormat="false" ht="15" hidden="false" customHeight="false" outlineLevel="0" collapsed="false">
      <c r="A6182" s="0" t="n">
        <v>3788</v>
      </c>
      <c r="B6182" s="15" t="n">
        <v>45536</v>
      </c>
      <c r="C6182" s="0" t="n">
        <v>2</v>
      </c>
      <c r="D6182" s="16" t="n">
        <v>1565</v>
      </c>
      <c r="E6182" s="16" t="n">
        <v>26</v>
      </c>
      <c r="F6182" s="16" t="n">
        <v>24</v>
      </c>
      <c r="G6182" s="16" t="n">
        <v>106</v>
      </c>
      <c r="H6182" s="16" t="n">
        <v>13</v>
      </c>
    </row>
    <row r="6183" customFormat="false" ht="15" hidden="false" customHeight="false" outlineLevel="0" collapsed="false">
      <c r="A6183" s="0" t="n">
        <v>3788</v>
      </c>
      <c r="B6183" s="15" t="n">
        <v>45627</v>
      </c>
      <c r="C6183" s="0" t="n">
        <v>2</v>
      </c>
      <c r="D6183" s="16" t="n">
        <v>1573</v>
      </c>
      <c r="E6183" s="16" t="n">
        <v>29</v>
      </c>
      <c r="F6183" s="16" t="n">
        <v>26</v>
      </c>
      <c r="G6183" s="16" t="n">
        <v>123</v>
      </c>
      <c r="H6183" s="16" t="n">
        <v>14</v>
      </c>
    </row>
    <row r="6184" customFormat="false" ht="15" hidden="false" customHeight="false" outlineLevel="0" collapsed="false">
      <c r="A6184" s="0" t="n">
        <v>3788</v>
      </c>
      <c r="B6184" s="15" t="n">
        <v>45717</v>
      </c>
      <c r="C6184" s="0" t="n">
        <v>2</v>
      </c>
      <c r="D6184" s="16" t="n">
        <v>1559</v>
      </c>
      <c r="E6184" s="16" t="n">
        <v>34</v>
      </c>
      <c r="F6184" s="16" t="n">
        <v>28</v>
      </c>
      <c r="G6184" s="16" t="n">
        <v>76</v>
      </c>
      <c r="H6184" s="16" t="n">
        <v>11</v>
      </c>
    </row>
    <row r="6185" customFormat="false" ht="15" hidden="false" customHeight="false" outlineLevel="0" collapsed="false">
      <c r="A6185" s="0" t="n">
        <v>3788</v>
      </c>
      <c r="B6185" s="15" t="n">
        <v>45809</v>
      </c>
      <c r="C6185" s="0" t="n">
        <v>2</v>
      </c>
      <c r="D6185" s="16" t="n">
        <v>1568</v>
      </c>
      <c r="E6185" s="16" t="n">
        <v>33</v>
      </c>
      <c r="F6185" s="16" t="n">
        <v>31</v>
      </c>
      <c r="G6185" s="16" t="n">
        <v>94</v>
      </c>
      <c r="H6185" s="16" t="n">
        <v>12</v>
      </c>
    </row>
    <row r="6186" customFormat="false" ht="15" hidden="false" customHeight="false" outlineLevel="0" collapsed="false">
      <c r="A6186" s="0" t="n">
        <v>3788</v>
      </c>
      <c r="B6186" s="15" t="n">
        <v>45901</v>
      </c>
      <c r="C6186" s="0" t="n">
        <v>2</v>
      </c>
      <c r="D6186" s="16" t="n">
        <v>1588</v>
      </c>
      <c r="E6186" s="16" t="n">
        <v>35</v>
      </c>
      <c r="F6186" s="16" t="n">
        <v>30</v>
      </c>
      <c r="G6186" s="16" t="n">
        <v>112</v>
      </c>
      <c r="H6186" s="16" t="n">
        <v>15</v>
      </c>
    </row>
    <row r="6187" customFormat="false" ht="15" hidden="false" customHeight="false" outlineLevel="0" collapsed="false">
      <c r="A6187" s="0" t="n">
        <v>3788</v>
      </c>
      <c r="B6187" s="15" t="n">
        <v>45992</v>
      </c>
      <c r="C6187" s="0" t="n">
        <v>2</v>
      </c>
      <c r="D6187" s="16" t="n">
        <v>1599</v>
      </c>
      <c r="E6187" s="16" t="n">
        <v>38</v>
      </c>
      <c r="F6187" s="16" t="n">
        <v>33</v>
      </c>
      <c r="G6187" s="16" t="n">
        <v>139</v>
      </c>
      <c r="H6187" s="16" t="n">
        <v>18</v>
      </c>
    </row>
    <row r="6188" customFormat="false" ht="15" hidden="false" customHeight="false" outlineLevel="0" collapsed="false">
      <c r="A6188" s="0" t="n">
        <v>3788</v>
      </c>
      <c r="B6188" s="15" t="n">
        <v>46082</v>
      </c>
      <c r="C6188" s="0" t="n">
        <v>2</v>
      </c>
      <c r="D6188" s="16" t="n">
        <v>1605</v>
      </c>
      <c r="E6188" s="16" t="n">
        <v>41</v>
      </c>
      <c r="F6188" s="16" t="n">
        <v>39</v>
      </c>
      <c r="G6188" s="16" t="n">
        <v>64</v>
      </c>
      <c r="H6188" s="16" t="n">
        <v>11</v>
      </c>
    </row>
    <row r="6189" customFormat="false" ht="15" hidden="false" customHeight="false" outlineLevel="0" collapsed="false">
      <c r="A6189" s="0" t="n">
        <v>3788</v>
      </c>
      <c r="B6189" s="15" t="n">
        <v>46174</v>
      </c>
      <c r="C6189" s="0" t="n">
        <v>2</v>
      </c>
      <c r="D6189" s="16" t="n">
        <v>1573</v>
      </c>
      <c r="E6189" s="16" t="n">
        <v>43</v>
      </c>
      <c r="F6189" s="16" t="n">
        <v>43</v>
      </c>
      <c r="G6189" s="16" t="n">
        <v>76</v>
      </c>
      <c r="H6189" s="16" t="n">
        <v>12</v>
      </c>
    </row>
    <row r="6190" customFormat="false" ht="15" hidden="false" customHeight="false" outlineLevel="0" collapsed="false">
      <c r="A6190" s="0" t="n">
        <v>3791</v>
      </c>
      <c r="B6190" s="15" t="n">
        <v>45078</v>
      </c>
      <c r="C6190" s="0" t="n">
        <v>3</v>
      </c>
      <c r="D6190" s="16" t="n">
        <v>1264</v>
      </c>
      <c r="E6190" s="16" t="n">
        <v>13</v>
      </c>
      <c r="F6190" s="16" t="n">
        <v>25</v>
      </c>
      <c r="G6190" s="16" t="n">
        <v>46</v>
      </c>
      <c r="H6190" s="16" t="n">
        <v>7</v>
      </c>
    </row>
    <row r="6191" customFormat="false" ht="15" hidden="false" customHeight="false" outlineLevel="0" collapsed="false">
      <c r="A6191" s="0" t="n">
        <v>3791</v>
      </c>
      <c r="B6191" s="15" t="n">
        <v>45170</v>
      </c>
      <c r="C6191" s="0" t="n">
        <v>3</v>
      </c>
      <c r="D6191" s="16" t="n">
        <v>1273</v>
      </c>
      <c r="E6191" s="16" t="n">
        <v>15</v>
      </c>
      <c r="F6191" s="16" t="n">
        <v>26</v>
      </c>
      <c r="G6191" s="16" t="n">
        <v>60</v>
      </c>
      <c r="H6191" s="16" t="n">
        <v>8</v>
      </c>
    </row>
    <row r="6192" customFormat="false" ht="15" hidden="false" customHeight="false" outlineLevel="0" collapsed="false">
      <c r="A6192" s="0" t="n">
        <v>3791</v>
      </c>
      <c r="B6192" s="15" t="n">
        <v>45261</v>
      </c>
      <c r="C6192" s="0" t="n">
        <v>3</v>
      </c>
      <c r="D6192" s="16" t="n">
        <v>1308</v>
      </c>
      <c r="E6192" s="16" t="n">
        <v>16</v>
      </c>
      <c r="F6192" s="16" t="n">
        <v>29</v>
      </c>
      <c r="G6192" s="16" t="n">
        <v>73</v>
      </c>
      <c r="H6192" s="16" t="n">
        <v>10</v>
      </c>
    </row>
    <row r="6193" customFormat="false" ht="15" hidden="false" customHeight="false" outlineLevel="0" collapsed="false">
      <c r="A6193" s="0" t="n">
        <v>3791</v>
      </c>
      <c r="B6193" s="15" t="n">
        <v>45352</v>
      </c>
      <c r="C6193" s="0" t="n">
        <v>3</v>
      </c>
      <c r="D6193" s="16" t="n">
        <v>1313</v>
      </c>
      <c r="E6193" s="16" t="n">
        <v>18</v>
      </c>
      <c r="F6193" s="16" t="n">
        <v>30</v>
      </c>
      <c r="G6193" s="16" t="n">
        <v>51</v>
      </c>
      <c r="H6193" s="16" t="n">
        <v>8</v>
      </c>
    </row>
    <row r="6194" customFormat="false" ht="15" hidden="false" customHeight="false" outlineLevel="0" collapsed="false">
      <c r="A6194" s="0" t="n">
        <v>3791</v>
      </c>
      <c r="B6194" s="15" t="n">
        <v>45444</v>
      </c>
      <c r="C6194" s="0" t="n">
        <v>3</v>
      </c>
      <c r="D6194" s="16" t="n">
        <v>1320</v>
      </c>
      <c r="E6194" s="16" t="n">
        <v>21</v>
      </c>
      <c r="F6194" s="16" t="n">
        <v>30</v>
      </c>
      <c r="G6194" s="16" t="n">
        <v>69</v>
      </c>
      <c r="H6194" s="16" t="n">
        <v>10</v>
      </c>
    </row>
    <row r="6195" customFormat="false" ht="15" hidden="false" customHeight="false" outlineLevel="0" collapsed="false">
      <c r="A6195" s="0" t="n">
        <v>3791</v>
      </c>
      <c r="B6195" s="15" t="n">
        <v>45536</v>
      </c>
      <c r="C6195" s="0" t="n">
        <v>3</v>
      </c>
      <c r="D6195" s="16" t="n">
        <v>1315</v>
      </c>
      <c r="E6195" s="16" t="n">
        <v>25</v>
      </c>
      <c r="F6195" s="16" t="n">
        <v>30</v>
      </c>
      <c r="G6195" s="16" t="n">
        <v>78</v>
      </c>
      <c r="H6195" s="16" t="n">
        <v>13</v>
      </c>
    </row>
    <row r="6196" customFormat="false" ht="15" hidden="false" customHeight="false" outlineLevel="0" collapsed="false">
      <c r="A6196" s="0" t="n">
        <v>3791</v>
      </c>
      <c r="B6196" s="15" t="n">
        <v>45627</v>
      </c>
      <c r="C6196" s="0" t="n">
        <v>3</v>
      </c>
      <c r="D6196" s="16" t="n">
        <v>1309</v>
      </c>
      <c r="E6196" s="16" t="n">
        <v>26</v>
      </c>
      <c r="F6196" s="16" t="n">
        <v>33</v>
      </c>
      <c r="G6196" s="16" t="n">
        <v>94</v>
      </c>
      <c r="H6196" s="16" t="n">
        <v>15</v>
      </c>
    </row>
    <row r="6197" customFormat="false" ht="15" hidden="false" customHeight="false" outlineLevel="0" collapsed="false">
      <c r="A6197" s="0" t="n">
        <v>3791</v>
      </c>
      <c r="B6197" s="15" t="n">
        <v>45717</v>
      </c>
      <c r="C6197" s="0" t="n">
        <v>3</v>
      </c>
      <c r="D6197" s="16" t="n">
        <v>1301</v>
      </c>
      <c r="E6197" s="16" t="n">
        <v>29</v>
      </c>
      <c r="F6197" s="16" t="n">
        <v>36</v>
      </c>
      <c r="G6197" s="16" t="n">
        <v>56</v>
      </c>
      <c r="H6197" s="16" t="n">
        <v>10</v>
      </c>
    </row>
    <row r="6198" customFormat="false" ht="15" hidden="false" customHeight="false" outlineLevel="0" collapsed="false">
      <c r="A6198" s="0" t="n">
        <v>3791</v>
      </c>
      <c r="B6198" s="15" t="n">
        <v>45809</v>
      </c>
      <c r="C6198" s="0" t="n">
        <v>3</v>
      </c>
      <c r="D6198" s="16" t="n">
        <v>1314</v>
      </c>
      <c r="E6198" s="16" t="n">
        <v>32</v>
      </c>
      <c r="F6198" s="16" t="n">
        <v>35</v>
      </c>
      <c r="G6198" s="16" t="n">
        <v>71</v>
      </c>
      <c r="H6198" s="16" t="n">
        <v>13</v>
      </c>
    </row>
    <row r="6199" customFormat="false" ht="15" hidden="false" customHeight="false" outlineLevel="0" collapsed="false">
      <c r="A6199" s="0" t="n">
        <v>3791</v>
      </c>
      <c r="B6199" s="15" t="n">
        <v>45901</v>
      </c>
      <c r="C6199" s="0" t="n">
        <v>3</v>
      </c>
      <c r="D6199" s="16" t="n">
        <v>1308</v>
      </c>
      <c r="E6199" s="16" t="n">
        <v>33</v>
      </c>
      <c r="F6199" s="16" t="n">
        <v>38</v>
      </c>
      <c r="G6199" s="16" t="n">
        <v>81</v>
      </c>
      <c r="H6199" s="16" t="n">
        <v>13</v>
      </c>
    </row>
    <row r="6200" customFormat="false" ht="15" hidden="false" customHeight="false" outlineLevel="0" collapsed="false">
      <c r="A6200" s="0" t="n">
        <v>3791</v>
      </c>
      <c r="B6200" s="15" t="n">
        <v>45992</v>
      </c>
      <c r="C6200" s="0" t="n">
        <v>3</v>
      </c>
      <c r="D6200" s="16" t="n">
        <v>1319</v>
      </c>
      <c r="E6200" s="16" t="n">
        <v>35</v>
      </c>
      <c r="F6200" s="16" t="n">
        <v>40</v>
      </c>
      <c r="G6200" s="16" t="n">
        <v>98</v>
      </c>
      <c r="H6200" s="16" t="n">
        <v>15</v>
      </c>
    </row>
    <row r="6201" customFormat="false" ht="15" hidden="false" customHeight="false" outlineLevel="0" collapsed="false">
      <c r="A6201" s="0" t="n">
        <v>3791</v>
      </c>
      <c r="B6201" s="15" t="n">
        <v>46082</v>
      </c>
      <c r="C6201" s="0" t="n">
        <v>3</v>
      </c>
      <c r="D6201" s="16" t="n">
        <v>1330</v>
      </c>
      <c r="E6201" s="16" t="n">
        <v>38</v>
      </c>
      <c r="F6201" s="16" t="n">
        <v>41</v>
      </c>
      <c r="G6201" s="16" t="n">
        <v>58</v>
      </c>
      <c r="H6201" s="16" t="n">
        <v>7</v>
      </c>
    </row>
    <row r="6202" customFormat="false" ht="15" hidden="false" customHeight="false" outlineLevel="0" collapsed="false">
      <c r="A6202" s="0" t="n">
        <v>3791</v>
      </c>
      <c r="B6202" s="15" t="n">
        <v>46174</v>
      </c>
      <c r="C6202" s="0" t="n">
        <v>3</v>
      </c>
      <c r="D6202" s="16" t="n">
        <v>1338</v>
      </c>
      <c r="E6202" s="16" t="n">
        <v>45</v>
      </c>
      <c r="F6202" s="16" t="n">
        <v>40</v>
      </c>
      <c r="G6202" s="16" t="n">
        <v>74</v>
      </c>
      <c r="H6202" s="16" t="n">
        <v>13</v>
      </c>
    </row>
    <row r="6203" customFormat="false" ht="15" hidden="false" customHeight="false" outlineLevel="0" collapsed="false">
      <c r="A6203" s="0" t="n">
        <v>3792</v>
      </c>
      <c r="B6203" s="15" t="n">
        <v>45078</v>
      </c>
      <c r="C6203" s="0" t="n">
        <v>4</v>
      </c>
      <c r="D6203" s="16" t="n">
        <v>916</v>
      </c>
      <c r="E6203" s="16" t="n">
        <v>10</v>
      </c>
      <c r="F6203" s="16" t="n">
        <v>22</v>
      </c>
      <c r="G6203" s="16" t="n">
        <v>37</v>
      </c>
      <c r="H6203" s="16" t="n">
        <v>5</v>
      </c>
    </row>
    <row r="6204" customFormat="false" ht="15" hidden="false" customHeight="false" outlineLevel="0" collapsed="false">
      <c r="A6204" s="0" t="n">
        <v>3792</v>
      </c>
      <c r="B6204" s="15" t="n">
        <v>45170</v>
      </c>
      <c r="C6204" s="0" t="n">
        <v>4</v>
      </c>
      <c r="D6204" s="16" t="n">
        <v>934</v>
      </c>
      <c r="E6204" s="16" t="n">
        <v>12</v>
      </c>
      <c r="F6204" s="16" t="n">
        <v>23</v>
      </c>
      <c r="G6204" s="16" t="n">
        <v>44</v>
      </c>
      <c r="H6204" s="16" t="n">
        <v>7</v>
      </c>
    </row>
    <row r="6205" customFormat="false" ht="15" hidden="false" customHeight="false" outlineLevel="0" collapsed="false">
      <c r="A6205" s="0" t="n">
        <v>3792</v>
      </c>
      <c r="B6205" s="15" t="n">
        <v>45261</v>
      </c>
      <c r="C6205" s="0" t="n">
        <v>4</v>
      </c>
      <c r="D6205" s="16" t="n">
        <v>916</v>
      </c>
      <c r="E6205" s="16" t="n">
        <v>14</v>
      </c>
      <c r="F6205" s="16" t="n">
        <v>22</v>
      </c>
      <c r="G6205" s="16" t="n">
        <v>51</v>
      </c>
      <c r="H6205" s="16" t="n">
        <v>9</v>
      </c>
    </row>
    <row r="6206" customFormat="false" ht="15" hidden="false" customHeight="false" outlineLevel="0" collapsed="false">
      <c r="A6206" s="0" t="n">
        <v>3792</v>
      </c>
      <c r="B6206" s="15" t="n">
        <v>45352</v>
      </c>
      <c r="C6206" s="0" t="n">
        <v>4</v>
      </c>
      <c r="D6206" s="16" t="n">
        <v>921</v>
      </c>
      <c r="E6206" s="16" t="n">
        <v>17</v>
      </c>
      <c r="F6206" s="16" t="n">
        <v>23</v>
      </c>
      <c r="G6206" s="16" t="n">
        <v>39</v>
      </c>
      <c r="H6206" s="16" t="n">
        <v>10</v>
      </c>
    </row>
    <row r="6207" customFormat="false" ht="15" hidden="false" customHeight="false" outlineLevel="0" collapsed="false">
      <c r="A6207" s="0" t="n">
        <v>3792</v>
      </c>
      <c r="B6207" s="15" t="n">
        <v>45444</v>
      </c>
      <c r="C6207" s="0" t="n">
        <v>4</v>
      </c>
      <c r="D6207" s="16" t="n">
        <v>914</v>
      </c>
      <c r="E6207" s="16" t="n">
        <v>17</v>
      </c>
      <c r="F6207" s="16" t="n">
        <v>23</v>
      </c>
      <c r="G6207" s="16" t="n">
        <v>45</v>
      </c>
      <c r="H6207" s="16" t="n">
        <v>10</v>
      </c>
    </row>
    <row r="6208" customFormat="false" ht="15" hidden="false" customHeight="false" outlineLevel="0" collapsed="false">
      <c r="A6208" s="0" t="n">
        <v>3792</v>
      </c>
      <c r="B6208" s="15" t="n">
        <v>45536</v>
      </c>
      <c r="C6208" s="0" t="n">
        <v>4</v>
      </c>
      <c r="D6208" s="16" t="n">
        <v>922</v>
      </c>
      <c r="E6208" s="16" t="n">
        <v>18</v>
      </c>
      <c r="F6208" s="16" t="n">
        <v>23</v>
      </c>
      <c r="G6208" s="16" t="n">
        <v>50</v>
      </c>
      <c r="H6208" s="16" t="n">
        <v>11</v>
      </c>
    </row>
    <row r="6209" customFormat="false" ht="15" hidden="false" customHeight="false" outlineLevel="0" collapsed="false">
      <c r="A6209" s="0" t="n">
        <v>3792</v>
      </c>
      <c r="B6209" s="15" t="n">
        <v>45627</v>
      </c>
      <c r="C6209" s="0" t="n">
        <v>4</v>
      </c>
      <c r="D6209" s="16" t="n">
        <v>923</v>
      </c>
      <c r="E6209" s="16" t="n">
        <v>21</v>
      </c>
      <c r="F6209" s="16" t="n">
        <v>25</v>
      </c>
      <c r="G6209" s="16" t="n">
        <v>60</v>
      </c>
      <c r="H6209" s="16" t="n">
        <v>14</v>
      </c>
    </row>
    <row r="6210" customFormat="false" ht="15" hidden="false" customHeight="false" outlineLevel="0" collapsed="false">
      <c r="A6210" s="0" t="n">
        <v>3792</v>
      </c>
      <c r="B6210" s="15" t="n">
        <v>45717</v>
      </c>
      <c r="C6210" s="0" t="n">
        <v>4</v>
      </c>
      <c r="D6210" s="16" t="n">
        <v>925</v>
      </c>
      <c r="E6210" s="16" t="n">
        <v>24</v>
      </c>
      <c r="F6210" s="16" t="n">
        <v>24</v>
      </c>
      <c r="G6210" s="16" t="n">
        <v>29</v>
      </c>
      <c r="H6210" s="16" t="n">
        <v>6</v>
      </c>
    </row>
    <row r="6211" customFormat="false" ht="15" hidden="false" customHeight="false" outlineLevel="0" collapsed="false">
      <c r="A6211" s="0" t="n">
        <v>3792</v>
      </c>
      <c r="B6211" s="15" t="n">
        <v>45809</v>
      </c>
      <c r="C6211" s="0" t="n">
        <v>4</v>
      </c>
      <c r="D6211" s="16" t="n">
        <v>922</v>
      </c>
      <c r="E6211" s="16" t="n">
        <v>24</v>
      </c>
      <c r="F6211" s="16" t="n">
        <v>26</v>
      </c>
      <c r="G6211" s="16" t="n">
        <v>46</v>
      </c>
      <c r="H6211" s="16" t="n">
        <v>6</v>
      </c>
    </row>
    <row r="6212" customFormat="false" ht="15" hidden="false" customHeight="false" outlineLevel="0" collapsed="false">
      <c r="A6212" s="0" t="n">
        <v>3792</v>
      </c>
      <c r="B6212" s="15" t="n">
        <v>45901</v>
      </c>
      <c r="C6212" s="0" t="n">
        <v>4</v>
      </c>
      <c r="D6212" s="16" t="n">
        <v>911</v>
      </c>
      <c r="E6212" s="16" t="n">
        <v>24</v>
      </c>
      <c r="F6212" s="16" t="n">
        <v>25</v>
      </c>
      <c r="G6212" s="16" t="n">
        <v>58</v>
      </c>
      <c r="H6212" s="16" t="n">
        <v>6</v>
      </c>
    </row>
    <row r="6213" customFormat="false" ht="15" hidden="false" customHeight="false" outlineLevel="0" collapsed="false">
      <c r="A6213" s="0" t="n">
        <v>3792</v>
      </c>
      <c r="B6213" s="15" t="n">
        <v>45992</v>
      </c>
      <c r="C6213" s="0" t="n">
        <v>4</v>
      </c>
      <c r="D6213" s="16" t="n">
        <v>913</v>
      </c>
      <c r="E6213" s="16" t="n">
        <v>26</v>
      </c>
      <c r="F6213" s="16" t="n">
        <v>25</v>
      </c>
      <c r="G6213" s="16" t="n">
        <v>66</v>
      </c>
      <c r="H6213" s="16" t="n">
        <v>8</v>
      </c>
    </row>
    <row r="6214" customFormat="false" ht="15" hidden="false" customHeight="false" outlineLevel="0" collapsed="false">
      <c r="A6214" s="0" t="n">
        <v>3792</v>
      </c>
      <c r="B6214" s="15" t="n">
        <v>46082</v>
      </c>
      <c r="C6214" s="0" t="n">
        <v>4</v>
      </c>
      <c r="D6214" s="16" t="n">
        <v>905</v>
      </c>
      <c r="E6214" s="16" t="n">
        <v>27</v>
      </c>
      <c r="F6214" s="16" t="n">
        <v>22</v>
      </c>
      <c r="G6214" s="16" t="n">
        <v>36</v>
      </c>
      <c r="H6214" s="16" t="n">
        <v>4</v>
      </c>
    </row>
    <row r="6215" customFormat="false" ht="15" hidden="false" customHeight="false" outlineLevel="0" collapsed="false">
      <c r="A6215" s="0" t="n">
        <v>3792</v>
      </c>
      <c r="B6215" s="15" t="n">
        <v>46174</v>
      </c>
      <c r="C6215" s="0" t="n">
        <v>4</v>
      </c>
      <c r="D6215" s="16" t="n">
        <v>914</v>
      </c>
      <c r="E6215" s="16" t="n">
        <v>34</v>
      </c>
      <c r="F6215" s="16" t="n">
        <v>22</v>
      </c>
      <c r="G6215" s="16" t="n">
        <v>48</v>
      </c>
      <c r="H6215" s="16" t="n">
        <v>11</v>
      </c>
    </row>
    <row r="6216" customFormat="false" ht="15" hidden="false" customHeight="false" outlineLevel="0" collapsed="false">
      <c r="A6216" s="0" t="n">
        <v>3793</v>
      </c>
      <c r="B6216" s="15" t="n">
        <v>45078</v>
      </c>
      <c r="C6216" s="0" t="n">
        <v>2</v>
      </c>
      <c r="D6216" s="16" t="n">
        <v>3420</v>
      </c>
      <c r="E6216" s="16" t="n">
        <v>12</v>
      </c>
      <c r="F6216" s="16" t="n">
        <v>54</v>
      </c>
      <c r="G6216" s="16" t="n">
        <v>173</v>
      </c>
      <c r="H6216" s="16" t="n">
        <v>9</v>
      </c>
    </row>
    <row r="6217" customFormat="false" ht="15" hidden="false" customHeight="false" outlineLevel="0" collapsed="false">
      <c r="A6217" s="0" t="n">
        <v>3793</v>
      </c>
      <c r="B6217" s="15" t="n">
        <v>45170</v>
      </c>
      <c r="C6217" s="0" t="n">
        <v>2</v>
      </c>
      <c r="D6217" s="16" t="n">
        <v>3414</v>
      </c>
      <c r="E6217" s="16" t="n">
        <v>12</v>
      </c>
      <c r="F6217" s="16" t="n">
        <v>52</v>
      </c>
      <c r="G6217" s="16" t="n">
        <v>208</v>
      </c>
      <c r="H6217" s="16" t="n">
        <v>9</v>
      </c>
    </row>
    <row r="6218" customFormat="false" ht="15" hidden="false" customHeight="false" outlineLevel="0" collapsed="false">
      <c r="A6218" s="0" t="n">
        <v>3793</v>
      </c>
      <c r="B6218" s="15" t="n">
        <v>45261</v>
      </c>
      <c r="C6218" s="0" t="n">
        <v>2</v>
      </c>
      <c r="D6218" s="16" t="n">
        <v>3447</v>
      </c>
      <c r="E6218" s="16" t="n">
        <v>19</v>
      </c>
      <c r="F6218" s="16" t="n">
        <v>53</v>
      </c>
      <c r="G6218" s="16" t="n">
        <v>259</v>
      </c>
      <c r="H6218" s="16" t="n">
        <v>16</v>
      </c>
    </row>
    <row r="6219" customFormat="false" ht="15" hidden="false" customHeight="false" outlineLevel="0" collapsed="false">
      <c r="A6219" s="0" t="n">
        <v>3793</v>
      </c>
      <c r="B6219" s="15" t="n">
        <v>45352</v>
      </c>
      <c r="C6219" s="0" t="n">
        <v>2</v>
      </c>
      <c r="D6219" s="16" t="n">
        <v>3474</v>
      </c>
      <c r="E6219" s="16" t="n">
        <v>20</v>
      </c>
      <c r="F6219" s="16" t="n">
        <v>55</v>
      </c>
      <c r="G6219" s="16" t="n">
        <v>150</v>
      </c>
      <c r="H6219" s="16" t="n">
        <v>13</v>
      </c>
    </row>
    <row r="6220" customFormat="false" ht="15" hidden="false" customHeight="false" outlineLevel="0" collapsed="false">
      <c r="A6220" s="0" t="n">
        <v>3793</v>
      </c>
      <c r="B6220" s="15" t="n">
        <v>45444</v>
      </c>
      <c r="C6220" s="0" t="n">
        <v>2</v>
      </c>
      <c r="D6220" s="16" t="n">
        <v>3515</v>
      </c>
      <c r="E6220" s="16" t="n">
        <v>22</v>
      </c>
      <c r="F6220" s="16" t="n">
        <v>59</v>
      </c>
      <c r="G6220" s="16" t="n">
        <v>190</v>
      </c>
      <c r="H6220" s="16" t="n">
        <v>15</v>
      </c>
    </row>
    <row r="6221" customFormat="false" ht="15" hidden="false" customHeight="false" outlineLevel="0" collapsed="false">
      <c r="A6221" s="0" t="n">
        <v>3793</v>
      </c>
      <c r="B6221" s="15" t="n">
        <v>45536</v>
      </c>
      <c r="C6221" s="0" t="n">
        <v>2</v>
      </c>
      <c r="D6221" s="16" t="n">
        <v>3542</v>
      </c>
      <c r="E6221" s="16" t="n">
        <v>25</v>
      </c>
      <c r="F6221" s="16" t="n">
        <v>61</v>
      </c>
      <c r="G6221" s="16" t="n">
        <v>222</v>
      </c>
      <c r="H6221" s="16" t="n">
        <v>17</v>
      </c>
    </row>
    <row r="6222" customFormat="false" ht="15" hidden="false" customHeight="false" outlineLevel="0" collapsed="false">
      <c r="A6222" s="0" t="n">
        <v>3793</v>
      </c>
      <c r="B6222" s="15" t="n">
        <v>45627</v>
      </c>
      <c r="C6222" s="0" t="n">
        <v>2</v>
      </c>
      <c r="D6222" s="16" t="n">
        <v>3594</v>
      </c>
      <c r="E6222" s="16" t="n">
        <v>30</v>
      </c>
      <c r="F6222" s="16" t="n">
        <v>63</v>
      </c>
      <c r="G6222" s="16" t="n">
        <v>257</v>
      </c>
      <c r="H6222" s="16" t="n">
        <v>22</v>
      </c>
    </row>
    <row r="6223" customFormat="false" ht="15" hidden="false" customHeight="false" outlineLevel="0" collapsed="false">
      <c r="A6223" s="0" t="n">
        <v>3793</v>
      </c>
      <c r="B6223" s="15" t="n">
        <v>45717</v>
      </c>
      <c r="C6223" s="0" t="n">
        <v>2</v>
      </c>
      <c r="D6223" s="16" t="n">
        <v>3598</v>
      </c>
      <c r="E6223" s="16" t="n">
        <v>33</v>
      </c>
      <c r="F6223" s="16" t="n">
        <v>64</v>
      </c>
      <c r="G6223" s="16" t="n">
        <v>141</v>
      </c>
      <c r="H6223" s="16" t="n">
        <v>12</v>
      </c>
    </row>
    <row r="6224" customFormat="false" ht="15" hidden="false" customHeight="false" outlineLevel="0" collapsed="false">
      <c r="A6224" s="0" t="n">
        <v>3793</v>
      </c>
      <c r="B6224" s="15" t="n">
        <v>45809</v>
      </c>
      <c r="C6224" s="0" t="n">
        <v>2</v>
      </c>
      <c r="D6224" s="16" t="n">
        <v>3564</v>
      </c>
      <c r="E6224" s="16" t="n">
        <v>40</v>
      </c>
      <c r="F6224" s="16" t="n">
        <v>67</v>
      </c>
      <c r="G6224" s="16" t="n">
        <v>170</v>
      </c>
      <c r="H6224" s="16" t="n">
        <v>18</v>
      </c>
    </row>
    <row r="6225" customFormat="false" ht="15" hidden="false" customHeight="false" outlineLevel="0" collapsed="false">
      <c r="A6225" s="0" t="n">
        <v>3793</v>
      </c>
      <c r="B6225" s="15" t="n">
        <v>45901</v>
      </c>
      <c r="C6225" s="0" t="n">
        <v>2</v>
      </c>
      <c r="D6225" s="16" t="n">
        <v>3584</v>
      </c>
      <c r="E6225" s="16" t="n">
        <v>46</v>
      </c>
      <c r="F6225" s="16" t="n">
        <v>70</v>
      </c>
      <c r="G6225" s="16" t="n">
        <v>201</v>
      </c>
      <c r="H6225" s="16" t="n">
        <v>24</v>
      </c>
    </row>
    <row r="6226" customFormat="false" ht="15" hidden="false" customHeight="false" outlineLevel="0" collapsed="false">
      <c r="A6226" s="0" t="n">
        <v>3793</v>
      </c>
      <c r="B6226" s="15" t="n">
        <v>45992</v>
      </c>
      <c r="C6226" s="0" t="n">
        <v>2</v>
      </c>
      <c r="D6226" s="16" t="n">
        <v>3596</v>
      </c>
      <c r="E6226" s="16" t="n">
        <v>50</v>
      </c>
      <c r="F6226" s="16" t="n">
        <v>77</v>
      </c>
      <c r="G6226" s="16" t="n">
        <v>228</v>
      </c>
      <c r="H6226" s="16" t="n">
        <v>29</v>
      </c>
    </row>
    <row r="6227" customFormat="false" ht="15" hidden="false" customHeight="false" outlineLevel="0" collapsed="false">
      <c r="A6227" s="0" t="n">
        <v>3793</v>
      </c>
      <c r="B6227" s="15" t="n">
        <v>46082</v>
      </c>
      <c r="C6227" s="0" t="n">
        <v>2</v>
      </c>
      <c r="D6227" s="16" t="n">
        <v>3601</v>
      </c>
      <c r="E6227" s="16" t="n">
        <v>55</v>
      </c>
      <c r="F6227" s="16" t="n">
        <v>78</v>
      </c>
      <c r="G6227" s="16" t="n">
        <v>106</v>
      </c>
      <c r="H6227" s="16" t="n">
        <v>20</v>
      </c>
    </row>
    <row r="6228" customFormat="false" ht="15" hidden="false" customHeight="false" outlineLevel="0" collapsed="false">
      <c r="A6228" s="0" t="n">
        <v>3793</v>
      </c>
      <c r="B6228" s="15" t="n">
        <v>46174</v>
      </c>
      <c r="C6228" s="0" t="n">
        <v>2</v>
      </c>
      <c r="D6228" s="16" t="n">
        <v>3603</v>
      </c>
      <c r="E6228" s="16" t="n">
        <v>63</v>
      </c>
      <c r="F6228" s="16" t="n">
        <v>82</v>
      </c>
      <c r="G6228" s="16" t="n">
        <v>143</v>
      </c>
      <c r="H6228" s="16" t="n">
        <v>28</v>
      </c>
    </row>
    <row r="6229" customFormat="false" ht="15" hidden="false" customHeight="false" outlineLevel="0" collapsed="false">
      <c r="A6229" s="0" t="n">
        <v>3795</v>
      </c>
      <c r="B6229" s="15" t="n">
        <v>45078</v>
      </c>
      <c r="C6229" s="0" t="n">
        <v>2</v>
      </c>
      <c r="D6229" s="16" t="n">
        <v>1837</v>
      </c>
      <c r="E6229" s="16" t="n">
        <v>4</v>
      </c>
      <c r="F6229" s="16" t="n">
        <v>40</v>
      </c>
      <c r="G6229" s="16" t="n">
        <v>103</v>
      </c>
      <c r="H6229" s="16" t="n">
        <v>0</v>
      </c>
    </row>
    <row r="6230" customFormat="false" ht="15" hidden="false" customHeight="false" outlineLevel="0" collapsed="false">
      <c r="A6230" s="0" t="n">
        <v>3795</v>
      </c>
      <c r="B6230" s="15" t="n">
        <v>45170</v>
      </c>
      <c r="C6230" s="0" t="n">
        <v>2</v>
      </c>
      <c r="D6230" s="16" t="n">
        <v>1841</v>
      </c>
      <c r="E6230" s="16" t="n">
        <v>6</v>
      </c>
      <c r="F6230" s="16" t="n">
        <v>39</v>
      </c>
      <c r="G6230" s="16" t="n">
        <v>123</v>
      </c>
      <c r="H6230" s="16" t="n">
        <v>2</v>
      </c>
    </row>
    <row r="6231" customFormat="false" ht="15" hidden="false" customHeight="false" outlineLevel="0" collapsed="false">
      <c r="A6231" s="0" t="n">
        <v>3795</v>
      </c>
      <c r="B6231" s="15" t="n">
        <v>45261</v>
      </c>
      <c r="C6231" s="0" t="n">
        <v>2</v>
      </c>
      <c r="D6231" s="16" t="n">
        <v>1863</v>
      </c>
      <c r="E6231" s="16" t="n">
        <v>6</v>
      </c>
      <c r="F6231" s="16" t="n">
        <v>38</v>
      </c>
      <c r="G6231" s="16" t="n">
        <v>152</v>
      </c>
      <c r="H6231" s="16" t="n">
        <v>1</v>
      </c>
    </row>
    <row r="6232" customFormat="false" ht="15" hidden="false" customHeight="false" outlineLevel="0" collapsed="false">
      <c r="A6232" s="0" t="n">
        <v>3795</v>
      </c>
      <c r="B6232" s="15" t="n">
        <v>45352</v>
      </c>
      <c r="C6232" s="0" t="n">
        <v>2</v>
      </c>
      <c r="D6232" s="16" t="n">
        <v>1846</v>
      </c>
      <c r="E6232" s="16" t="n">
        <v>7</v>
      </c>
      <c r="F6232" s="16" t="n">
        <v>36</v>
      </c>
      <c r="G6232" s="16" t="n">
        <v>94</v>
      </c>
      <c r="H6232" s="16" t="n">
        <v>2</v>
      </c>
    </row>
    <row r="6233" customFormat="false" ht="15" hidden="false" customHeight="false" outlineLevel="0" collapsed="false">
      <c r="A6233" s="0" t="n">
        <v>3795</v>
      </c>
      <c r="B6233" s="15" t="n">
        <v>45444</v>
      </c>
      <c r="C6233" s="0" t="n">
        <v>2</v>
      </c>
      <c r="D6233" s="16" t="n">
        <v>1852</v>
      </c>
      <c r="E6233" s="16" t="n">
        <v>8</v>
      </c>
      <c r="F6233" s="16" t="n">
        <v>38</v>
      </c>
      <c r="G6233" s="16" t="n">
        <v>118</v>
      </c>
      <c r="H6233" s="16" t="n">
        <v>3</v>
      </c>
    </row>
    <row r="6234" customFormat="false" ht="15" hidden="false" customHeight="false" outlineLevel="0" collapsed="false">
      <c r="A6234" s="0" t="n">
        <v>3795</v>
      </c>
      <c r="B6234" s="15" t="n">
        <v>45536</v>
      </c>
      <c r="C6234" s="0" t="n">
        <v>2</v>
      </c>
      <c r="D6234" s="16" t="n">
        <v>1851</v>
      </c>
      <c r="E6234" s="16" t="n">
        <v>8</v>
      </c>
      <c r="F6234" s="16" t="n">
        <v>41</v>
      </c>
      <c r="G6234" s="16" t="n">
        <v>129</v>
      </c>
      <c r="H6234" s="16" t="n">
        <v>4</v>
      </c>
    </row>
    <row r="6235" customFormat="false" ht="15" hidden="false" customHeight="false" outlineLevel="0" collapsed="false">
      <c r="A6235" s="0" t="n">
        <v>3795</v>
      </c>
      <c r="B6235" s="15" t="n">
        <v>45627</v>
      </c>
      <c r="C6235" s="0" t="n">
        <v>2</v>
      </c>
      <c r="D6235" s="16" t="n">
        <v>1821</v>
      </c>
      <c r="E6235" s="16" t="n">
        <v>8</v>
      </c>
      <c r="F6235" s="16" t="n">
        <v>40</v>
      </c>
      <c r="G6235" s="16" t="n">
        <v>149</v>
      </c>
      <c r="H6235" s="16" t="n">
        <v>4</v>
      </c>
    </row>
    <row r="6236" customFormat="false" ht="15" hidden="false" customHeight="false" outlineLevel="0" collapsed="false">
      <c r="A6236" s="0" t="n">
        <v>3795</v>
      </c>
      <c r="B6236" s="15" t="n">
        <v>45717</v>
      </c>
      <c r="C6236" s="0" t="n">
        <v>2</v>
      </c>
      <c r="D6236" s="16" t="n">
        <v>1836</v>
      </c>
      <c r="E6236" s="16" t="n">
        <v>6</v>
      </c>
      <c r="F6236" s="16" t="n">
        <v>40</v>
      </c>
      <c r="G6236" s="16" t="n">
        <v>80</v>
      </c>
      <c r="H6236" s="16" t="n">
        <v>2</v>
      </c>
    </row>
    <row r="6237" customFormat="false" ht="15" hidden="false" customHeight="false" outlineLevel="0" collapsed="false">
      <c r="A6237" s="0" t="n">
        <v>3795</v>
      </c>
      <c r="B6237" s="15" t="n">
        <v>45809</v>
      </c>
      <c r="C6237" s="0" t="n">
        <v>2</v>
      </c>
      <c r="D6237" s="16" t="n">
        <v>1831</v>
      </c>
      <c r="E6237" s="16" t="n">
        <v>7</v>
      </c>
      <c r="F6237" s="16" t="n">
        <v>39</v>
      </c>
      <c r="G6237" s="16" t="n">
        <v>103</v>
      </c>
      <c r="H6237" s="16" t="n">
        <v>3</v>
      </c>
    </row>
    <row r="6238" customFormat="false" ht="15" hidden="false" customHeight="false" outlineLevel="0" collapsed="false">
      <c r="A6238" s="0" t="n">
        <v>3795</v>
      </c>
      <c r="B6238" s="15" t="n">
        <v>45901</v>
      </c>
      <c r="C6238" s="0" t="n">
        <v>2</v>
      </c>
      <c r="D6238" s="16" t="n">
        <v>1844</v>
      </c>
      <c r="E6238" s="16" t="n">
        <v>8</v>
      </c>
      <c r="F6238" s="16" t="n">
        <v>42</v>
      </c>
      <c r="G6238" s="16" t="n">
        <v>120</v>
      </c>
      <c r="H6238" s="16" t="n">
        <v>4</v>
      </c>
    </row>
    <row r="6239" customFormat="false" ht="15" hidden="false" customHeight="false" outlineLevel="0" collapsed="false">
      <c r="A6239" s="0" t="n">
        <v>3795</v>
      </c>
      <c r="B6239" s="15" t="n">
        <v>45992</v>
      </c>
      <c r="C6239" s="0" t="n">
        <v>2</v>
      </c>
      <c r="D6239" s="16" t="n">
        <v>1833</v>
      </c>
      <c r="E6239" s="16" t="n">
        <v>9</v>
      </c>
      <c r="F6239" s="16" t="n">
        <v>50</v>
      </c>
      <c r="G6239" s="16" t="n">
        <v>141</v>
      </c>
      <c r="H6239" s="16" t="n">
        <v>4</v>
      </c>
    </row>
    <row r="6240" customFormat="false" ht="15" hidden="false" customHeight="false" outlineLevel="0" collapsed="false">
      <c r="A6240" s="0" t="n">
        <v>3795</v>
      </c>
      <c r="B6240" s="15" t="n">
        <v>46082</v>
      </c>
      <c r="C6240" s="0" t="n">
        <v>2</v>
      </c>
      <c r="D6240" s="16" t="n">
        <v>1849</v>
      </c>
      <c r="E6240" s="16" t="n">
        <v>10</v>
      </c>
      <c r="F6240" s="16" t="n">
        <v>51</v>
      </c>
      <c r="G6240" s="16" t="n">
        <v>60</v>
      </c>
      <c r="H6240" s="16" t="n">
        <v>2</v>
      </c>
    </row>
    <row r="6241" customFormat="false" ht="15" hidden="false" customHeight="false" outlineLevel="0" collapsed="false">
      <c r="A6241" s="0" t="n">
        <v>3795</v>
      </c>
      <c r="B6241" s="15" t="n">
        <v>46174</v>
      </c>
      <c r="C6241" s="0" t="n">
        <v>2</v>
      </c>
      <c r="D6241" s="16" t="n">
        <v>1841</v>
      </c>
      <c r="E6241" s="16" t="n">
        <v>11</v>
      </c>
      <c r="F6241" s="16" t="n">
        <v>53</v>
      </c>
      <c r="G6241" s="16" t="n">
        <v>83</v>
      </c>
      <c r="H6241" s="16" t="n">
        <v>3</v>
      </c>
    </row>
    <row r="6242" customFormat="false" ht="15" hidden="false" customHeight="false" outlineLevel="0" collapsed="false">
      <c r="A6242" s="0" t="n">
        <v>3796</v>
      </c>
      <c r="B6242" s="15" t="n">
        <v>45078</v>
      </c>
      <c r="C6242" s="0" t="n">
        <v>4</v>
      </c>
      <c r="D6242" s="16" t="n">
        <v>8011</v>
      </c>
      <c r="E6242" s="16" t="n">
        <v>25</v>
      </c>
      <c r="F6242" s="16" t="n">
        <v>206</v>
      </c>
      <c r="G6242" s="16" t="n">
        <v>473</v>
      </c>
      <c r="H6242" s="16" t="n">
        <v>17</v>
      </c>
    </row>
    <row r="6243" customFormat="false" ht="15" hidden="false" customHeight="false" outlineLevel="0" collapsed="false">
      <c r="A6243" s="0" t="n">
        <v>3796</v>
      </c>
      <c r="B6243" s="15" t="n">
        <v>45170</v>
      </c>
      <c r="C6243" s="0" t="n">
        <v>4</v>
      </c>
      <c r="D6243" s="16" t="n">
        <v>8049</v>
      </c>
      <c r="E6243" s="16" t="n">
        <v>29</v>
      </c>
      <c r="F6243" s="16" t="n">
        <v>198</v>
      </c>
      <c r="G6243" s="16" t="n">
        <v>589</v>
      </c>
      <c r="H6243" s="16" t="n">
        <v>19</v>
      </c>
    </row>
    <row r="6244" customFormat="false" ht="15" hidden="false" customHeight="false" outlineLevel="0" collapsed="false">
      <c r="A6244" s="0" t="n">
        <v>3796</v>
      </c>
      <c r="B6244" s="15" t="n">
        <v>45261</v>
      </c>
      <c r="C6244" s="0" t="n">
        <v>4</v>
      </c>
      <c r="D6244" s="16" t="n">
        <v>8043</v>
      </c>
      <c r="E6244" s="16" t="n">
        <v>33</v>
      </c>
      <c r="F6244" s="16" t="n">
        <v>197</v>
      </c>
      <c r="G6244" s="16" t="n">
        <v>665</v>
      </c>
      <c r="H6244" s="16" t="n">
        <v>24</v>
      </c>
    </row>
    <row r="6245" customFormat="false" ht="15" hidden="false" customHeight="false" outlineLevel="0" collapsed="false">
      <c r="A6245" s="0" t="n">
        <v>3796</v>
      </c>
      <c r="B6245" s="15" t="n">
        <v>45352</v>
      </c>
      <c r="C6245" s="0" t="n">
        <v>4</v>
      </c>
      <c r="D6245" s="16" t="n">
        <v>8027</v>
      </c>
      <c r="E6245" s="16" t="n">
        <v>40</v>
      </c>
      <c r="F6245" s="16" t="n">
        <v>194</v>
      </c>
      <c r="G6245" s="16" t="n">
        <v>398</v>
      </c>
      <c r="H6245" s="16" t="n">
        <v>24</v>
      </c>
    </row>
    <row r="6246" customFormat="false" ht="15" hidden="false" customHeight="false" outlineLevel="0" collapsed="false">
      <c r="A6246" s="0" t="n">
        <v>3796</v>
      </c>
      <c r="B6246" s="15" t="n">
        <v>45444</v>
      </c>
      <c r="C6246" s="0" t="n">
        <v>4</v>
      </c>
      <c r="D6246" s="16" t="n">
        <v>8093</v>
      </c>
      <c r="E6246" s="16" t="n">
        <v>44</v>
      </c>
      <c r="F6246" s="16" t="n">
        <v>197</v>
      </c>
      <c r="G6246" s="16" t="n">
        <v>492</v>
      </c>
      <c r="H6246" s="16" t="n">
        <v>28</v>
      </c>
    </row>
    <row r="6247" customFormat="false" ht="15" hidden="false" customHeight="false" outlineLevel="0" collapsed="false">
      <c r="A6247" s="0" t="n">
        <v>3796</v>
      </c>
      <c r="B6247" s="15" t="n">
        <v>45536</v>
      </c>
      <c r="C6247" s="0" t="n">
        <v>4</v>
      </c>
      <c r="D6247" s="16" t="n">
        <v>8148</v>
      </c>
      <c r="E6247" s="16" t="n">
        <v>51</v>
      </c>
      <c r="F6247" s="16" t="n">
        <v>200</v>
      </c>
      <c r="G6247" s="16" t="n">
        <v>585</v>
      </c>
      <c r="H6247" s="16" t="n">
        <v>35</v>
      </c>
    </row>
    <row r="6248" customFormat="false" ht="15" hidden="false" customHeight="false" outlineLevel="0" collapsed="false">
      <c r="A6248" s="0" t="n">
        <v>3796</v>
      </c>
      <c r="B6248" s="15" t="n">
        <v>45627</v>
      </c>
      <c r="C6248" s="0" t="n">
        <v>4</v>
      </c>
      <c r="D6248" s="16" t="n">
        <v>8165</v>
      </c>
      <c r="E6248" s="16" t="n">
        <v>55</v>
      </c>
      <c r="F6248" s="16" t="n">
        <v>208</v>
      </c>
      <c r="G6248" s="16" t="n">
        <v>681</v>
      </c>
      <c r="H6248" s="16" t="n">
        <v>39</v>
      </c>
    </row>
    <row r="6249" customFormat="false" ht="15" hidden="false" customHeight="false" outlineLevel="0" collapsed="false">
      <c r="A6249" s="0" t="n">
        <v>3796</v>
      </c>
      <c r="B6249" s="15" t="n">
        <v>45717</v>
      </c>
      <c r="C6249" s="0" t="n">
        <v>4</v>
      </c>
      <c r="D6249" s="16" t="n">
        <v>8228</v>
      </c>
      <c r="E6249" s="16" t="n">
        <v>67</v>
      </c>
      <c r="F6249" s="16" t="n">
        <v>230</v>
      </c>
      <c r="G6249" s="16" t="n">
        <v>381</v>
      </c>
      <c r="H6249" s="16" t="n">
        <v>29</v>
      </c>
    </row>
    <row r="6250" customFormat="false" ht="15" hidden="false" customHeight="false" outlineLevel="0" collapsed="false">
      <c r="A6250" s="0" t="n">
        <v>3796</v>
      </c>
      <c r="B6250" s="15" t="n">
        <v>45809</v>
      </c>
      <c r="C6250" s="0" t="n">
        <v>4</v>
      </c>
      <c r="D6250" s="16" t="n">
        <v>8274</v>
      </c>
      <c r="E6250" s="16" t="n">
        <v>71</v>
      </c>
      <c r="F6250" s="16" t="n">
        <v>230</v>
      </c>
      <c r="G6250" s="16" t="n">
        <v>456</v>
      </c>
      <c r="H6250" s="16" t="n">
        <v>34</v>
      </c>
    </row>
    <row r="6251" customFormat="false" ht="15" hidden="false" customHeight="false" outlineLevel="0" collapsed="false">
      <c r="A6251" s="0" t="n">
        <v>3796</v>
      </c>
      <c r="B6251" s="15" t="n">
        <v>45901</v>
      </c>
      <c r="C6251" s="0" t="n">
        <v>4</v>
      </c>
      <c r="D6251" s="16" t="n">
        <v>8273</v>
      </c>
      <c r="E6251" s="16" t="n">
        <v>80</v>
      </c>
      <c r="F6251" s="16" t="n">
        <v>230</v>
      </c>
      <c r="G6251" s="16" t="n">
        <v>536</v>
      </c>
      <c r="H6251" s="16" t="n">
        <v>43</v>
      </c>
    </row>
    <row r="6252" customFormat="false" ht="15" hidden="false" customHeight="false" outlineLevel="0" collapsed="false">
      <c r="A6252" s="0" t="n">
        <v>3796</v>
      </c>
      <c r="B6252" s="15" t="n">
        <v>45992</v>
      </c>
      <c r="C6252" s="0" t="n">
        <v>4</v>
      </c>
      <c r="D6252" s="16" t="n">
        <v>8320</v>
      </c>
      <c r="E6252" s="16" t="n">
        <v>85</v>
      </c>
      <c r="F6252" s="16" t="n">
        <v>236</v>
      </c>
      <c r="G6252" s="16" t="n">
        <v>619</v>
      </c>
      <c r="H6252" s="16" t="n">
        <v>50</v>
      </c>
    </row>
    <row r="6253" customFormat="false" ht="15" hidden="false" customHeight="false" outlineLevel="0" collapsed="false">
      <c r="A6253" s="0" t="n">
        <v>3796</v>
      </c>
      <c r="B6253" s="15" t="n">
        <v>46082</v>
      </c>
      <c r="C6253" s="0" t="n">
        <v>4</v>
      </c>
      <c r="D6253" s="16" t="n">
        <v>8332</v>
      </c>
      <c r="E6253" s="16" t="n">
        <v>97</v>
      </c>
      <c r="F6253" s="16" t="n">
        <v>245</v>
      </c>
      <c r="G6253" s="16" t="n">
        <v>315</v>
      </c>
      <c r="H6253" s="16" t="n">
        <v>34</v>
      </c>
    </row>
    <row r="6254" customFormat="false" ht="15" hidden="false" customHeight="false" outlineLevel="0" collapsed="false">
      <c r="A6254" s="0" t="n">
        <v>3796</v>
      </c>
      <c r="B6254" s="15" t="n">
        <v>46174</v>
      </c>
      <c r="C6254" s="0" t="n">
        <v>4</v>
      </c>
      <c r="D6254" s="16" t="n">
        <v>8286</v>
      </c>
      <c r="E6254" s="16" t="n">
        <v>116</v>
      </c>
      <c r="F6254" s="16" t="n">
        <v>253</v>
      </c>
      <c r="G6254" s="16" t="n">
        <v>391</v>
      </c>
      <c r="H6254" s="16" t="n">
        <v>51</v>
      </c>
    </row>
    <row r="6255" customFormat="false" ht="15" hidden="false" customHeight="false" outlineLevel="0" collapsed="false">
      <c r="A6255" s="0" t="n">
        <v>3797</v>
      </c>
      <c r="B6255" s="15" t="n">
        <v>45078</v>
      </c>
      <c r="C6255" s="0" t="n">
        <v>2</v>
      </c>
      <c r="D6255" s="16" t="n">
        <v>3698</v>
      </c>
      <c r="E6255" s="16" t="n">
        <v>13</v>
      </c>
      <c r="F6255" s="16" t="n">
        <v>110</v>
      </c>
      <c r="G6255" s="16" t="n">
        <v>192</v>
      </c>
      <c r="H6255" s="16" t="n">
        <v>7</v>
      </c>
    </row>
    <row r="6256" customFormat="false" ht="15" hidden="false" customHeight="false" outlineLevel="0" collapsed="false">
      <c r="A6256" s="0" t="n">
        <v>3797</v>
      </c>
      <c r="B6256" s="15" t="n">
        <v>45170</v>
      </c>
      <c r="C6256" s="0" t="n">
        <v>2</v>
      </c>
      <c r="D6256" s="16" t="n">
        <v>3688</v>
      </c>
      <c r="E6256" s="16" t="n">
        <v>13</v>
      </c>
      <c r="F6256" s="16" t="n">
        <v>109</v>
      </c>
      <c r="G6256" s="16" t="n">
        <v>234</v>
      </c>
      <c r="H6256" s="16" t="n">
        <v>8</v>
      </c>
    </row>
    <row r="6257" customFormat="false" ht="15" hidden="false" customHeight="false" outlineLevel="0" collapsed="false">
      <c r="A6257" s="0" t="n">
        <v>3797</v>
      </c>
      <c r="B6257" s="15" t="n">
        <v>45261</v>
      </c>
      <c r="C6257" s="0" t="n">
        <v>2</v>
      </c>
      <c r="D6257" s="16" t="n">
        <v>3724</v>
      </c>
      <c r="E6257" s="16" t="n">
        <v>13</v>
      </c>
      <c r="F6257" s="16" t="n">
        <v>111</v>
      </c>
      <c r="G6257" s="16" t="n">
        <v>288</v>
      </c>
      <c r="H6257" s="16" t="n">
        <v>8</v>
      </c>
    </row>
    <row r="6258" customFormat="false" ht="15" hidden="false" customHeight="false" outlineLevel="0" collapsed="false">
      <c r="A6258" s="0" t="n">
        <v>3797</v>
      </c>
      <c r="B6258" s="15" t="n">
        <v>45352</v>
      </c>
      <c r="C6258" s="0" t="n">
        <v>2</v>
      </c>
      <c r="D6258" s="16" t="n">
        <v>3781</v>
      </c>
      <c r="E6258" s="16" t="n">
        <v>15</v>
      </c>
      <c r="F6258" s="16" t="n">
        <v>110</v>
      </c>
      <c r="G6258" s="16" t="n">
        <v>187</v>
      </c>
      <c r="H6258" s="16" t="n">
        <v>6</v>
      </c>
    </row>
    <row r="6259" customFormat="false" ht="15" hidden="false" customHeight="false" outlineLevel="0" collapsed="false">
      <c r="A6259" s="0" t="n">
        <v>3797</v>
      </c>
      <c r="B6259" s="15" t="n">
        <v>45444</v>
      </c>
      <c r="C6259" s="0" t="n">
        <v>2</v>
      </c>
      <c r="D6259" s="16" t="n">
        <v>3811</v>
      </c>
      <c r="E6259" s="16" t="n">
        <v>18</v>
      </c>
      <c r="F6259" s="16" t="n">
        <v>111</v>
      </c>
      <c r="G6259" s="16" t="n">
        <v>226</v>
      </c>
      <c r="H6259" s="16" t="n">
        <v>7</v>
      </c>
    </row>
    <row r="6260" customFormat="false" ht="15" hidden="false" customHeight="false" outlineLevel="0" collapsed="false">
      <c r="A6260" s="0" t="n">
        <v>3797</v>
      </c>
      <c r="B6260" s="15" t="n">
        <v>45536</v>
      </c>
      <c r="C6260" s="0" t="n">
        <v>2</v>
      </c>
      <c r="D6260" s="16" t="n">
        <v>3775</v>
      </c>
      <c r="E6260" s="16" t="n">
        <v>15</v>
      </c>
      <c r="F6260" s="16" t="n">
        <v>110</v>
      </c>
      <c r="G6260" s="16" t="n">
        <v>249</v>
      </c>
      <c r="H6260" s="16" t="n">
        <v>5</v>
      </c>
    </row>
    <row r="6261" customFormat="false" ht="15" hidden="false" customHeight="false" outlineLevel="0" collapsed="false">
      <c r="A6261" s="0" t="n">
        <v>3797</v>
      </c>
      <c r="B6261" s="15" t="n">
        <v>45627</v>
      </c>
      <c r="C6261" s="0" t="n">
        <v>2</v>
      </c>
      <c r="D6261" s="16" t="n">
        <v>3793</v>
      </c>
      <c r="E6261" s="16" t="n">
        <v>16</v>
      </c>
      <c r="F6261" s="16" t="n">
        <v>112</v>
      </c>
      <c r="G6261" s="16" t="n">
        <v>281</v>
      </c>
      <c r="H6261" s="16" t="n">
        <v>6</v>
      </c>
    </row>
    <row r="6262" customFormat="false" ht="15" hidden="false" customHeight="false" outlineLevel="0" collapsed="false">
      <c r="A6262" s="0" t="n">
        <v>3797</v>
      </c>
      <c r="B6262" s="15" t="n">
        <v>45717</v>
      </c>
      <c r="C6262" s="0" t="n">
        <v>2</v>
      </c>
      <c r="D6262" s="16" t="n">
        <v>3812</v>
      </c>
      <c r="E6262" s="16" t="n">
        <v>18</v>
      </c>
      <c r="F6262" s="16" t="n">
        <v>118</v>
      </c>
      <c r="G6262" s="16" t="n">
        <v>136</v>
      </c>
      <c r="H6262" s="16" t="n">
        <v>1</v>
      </c>
    </row>
    <row r="6263" customFormat="false" ht="15" hidden="false" customHeight="false" outlineLevel="0" collapsed="false">
      <c r="A6263" s="0" t="n">
        <v>3797</v>
      </c>
      <c r="B6263" s="15" t="n">
        <v>45809</v>
      </c>
      <c r="C6263" s="0" t="n">
        <v>2</v>
      </c>
      <c r="D6263" s="16" t="n">
        <v>3811</v>
      </c>
      <c r="E6263" s="16" t="n">
        <v>18</v>
      </c>
      <c r="F6263" s="16" t="n">
        <v>115</v>
      </c>
      <c r="G6263" s="16" t="n">
        <v>162</v>
      </c>
      <c r="H6263" s="16" t="n">
        <v>1</v>
      </c>
    </row>
    <row r="6264" customFormat="false" ht="15" hidden="false" customHeight="false" outlineLevel="0" collapsed="false">
      <c r="A6264" s="0" t="n">
        <v>3797</v>
      </c>
      <c r="B6264" s="15" t="n">
        <v>45901</v>
      </c>
      <c r="C6264" s="0" t="n">
        <v>2</v>
      </c>
      <c r="D6264" s="16" t="n">
        <v>3811</v>
      </c>
      <c r="E6264" s="16" t="n">
        <v>17</v>
      </c>
      <c r="F6264" s="16" t="n">
        <v>109</v>
      </c>
      <c r="G6264" s="16" t="n">
        <v>181</v>
      </c>
      <c r="H6264" s="16" t="n">
        <v>1</v>
      </c>
    </row>
    <row r="6265" customFormat="false" ht="15" hidden="false" customHeight="false" outlineLevel="0" collapsed="false">
      <c r="A6265" s="0" t="n">
        <v>3797</v>
      </c>
      <c r="B6265" s="15" t="n">
        <v>45992</v>
      </c>
      <c r="C6265" s="0" t="n">
        <v>2</v>
      </c>
      <c r="D6265" s="16" t="n">
        <v>3835</v>
      </c>
      <c r="E6265" s="16" t="n">
        <v>20</v>
      </c>
      <c r="F6265" s="16" t="n">
        <v>113</v>
      </c>
      <c r="G6265" s="16" t="n">
        <v>206</v>
      </c>
      <c r="H6265" s="16" t="n">
        <v>3</v>
      </c>
    </row>
    <row r="6266" customFormat="false" ht="15" hidden="false" customHeight="false" outlineLevel="0" collapsed="false">
      <c r="A6266" s="0" t="n">
        <v>3797</v>
      </c>
      <c r="B6266" s="15" t="n">
        <v>46082</v>
      </c>
      <c r="C6266" s="0" t="n">
        <v>2</v>
      </c>
      <c r="D6266" s="16" t="n">
        <v>3850</v>
      </c>
      <c r="E6266" s="16" t="n">
        <v>21</v>
      </c>
      <c r="F6266" s="16" t="n">
        <v>114</v>
      </c>
      <c r="G6266" s="16" t="n">
        <v>98</v>
      </c>
      <c r="H6266" s="16" t="n">
        <v>3</v>
      </c>
    </row>
    <row r="6267" customFormat="false" ht="15" hidden="false" customHeight="false" outlineLevel="0" collapsed="false">
      <c r="A6267" s="0" t="n">
        <v>3797</v>
      </c>
      <c r="B6267" s="15" t="n">
        <v>46174</v>
      </c>
      <c r="C6267" s="0" t="n">
        <v>2</v>
      </c>
      <c r="D6267" s="16" t="n">
        <v>3917</v>
      </c>
      <c r="E6267" s="16" t="n">
        <v>32</v>
      </c>
      <c r="F6267" s="16" t="n">
        <v>121</v>
      </c>
      <c r="G6267" s="16" t="n">
        <v>134</v>
      </c>
      <c r="H6267" s="16" t="n">
        <v>13</v>
      </c>
    </row>
    <row r="6268" customFormat="false" ht="15" hidden="false" customHeight="false" outlineLevel="0" collapsed="false">
      <c r="A6268" s="0" t="n">
        <v>3799</v>
      </c>
      <c r="B6268" s="15" t="n">
        <v>45078</v>
      </c>
      <c r="C6268" s="0" t="n">
        <v>1</v>
      </c>
      <c r="D6268" s="16" t="n">
        <v>5550</v>
      </c>
      <c r="E6268" s="16" t="n">
        <v>15</v>
      </c>
      <c r="F6268" s="16" t="n">
        <v>200</v>
      </c>
      <c r="G6268" s="16" t="n">
        <v>181</v>
      </c>
      <c r="H6268" s="16" t="n">
        <v>6</v>
      </c>
    </row>
    <row r="6269" customFormat="false" ht="15" hidden="false" customHeight="false" outlineLevel="0" collapsed="false">
      <c r="A6269" s="0" t="n">
        <v>3799</v>
      </c>
      <c r="B6269" s="15" t="n">
        <v>45170</v>
      </c>
      <c r="C6269" s="0" t="n">
        <v>1</v>
      </c>
      <c r="D6269" s="16" t="n">
        <v>5572</v>
      </c>
      <c r="E6269" s="16" t="n">
        <v>14</v>
      </c>
      <c r="F6269" s="16" t="n">
        <v>200</v>
      </c>
      <c r="G6269" s="16" t="n">
        <v>214</v>
      </c>
      <c r="H6269" s="16" t="n">
        <v>6</v>
      </c>
    </row>
    <row r="6270" customFormat="false" ht="15" hidden="false" customHeight="false" outlineLevel="0" collapsed="false">
      <c r="A6270" s="0" t="n">
        <v>3799</v>
      </c>
      <c r="B6270" s="15" t="n">
        <v>45261</v>
      </c>
      <c r="C6270" s="0" t="n">
        <v>1</v>
      </c>
      <c r="D6270" s="16" t="n">
        <v>5580</v>
      </c>
      <c r="E6270" s="16" t="n">
        <v>16</v>
      </c>
      <c r="F6270" s="16" t="n">
        <v>195</v>
      </c>
      <c r="G6270" s="16" t="n">
        <v>245</v>
      </c>
      <c r="H6270" s="16" t="n">
        <v>7</v>
      </c>
    </row>
    <row r="6271" customFormat="false" ht="15" hidden="false" customHeight="false" outlineLevel="0" collapsed="false">
      <c r="A6271" s="0" t="n">
        <v>3799</v>
      </c>
      <c r="B6271" s="15" t="n">
        <v>45352</v>
      </c>
      <c r="C6271" s="0" t="n">
        <v>1</v>
      </c>
      <c r="D6271" s="16" t="n">
        <v>5587</v>
      </c>
      <c r="E6271" s="16" t="n">
        <v>20</v>
      </c>
      <c r="F6271" s="16" t="n">
        <v>195</v>
      </c>
      <c r="G6271" s="16" t="n">
        <v>163</v>
      </c>
      <c r="H6271" s="16" t="n">
        <v>5</v>
      </c>
    </row>
    <row r="6272" customFormat="false" ht="15" hidden="false" customHeight="false" outlineLevel="0" collapsed="false">
      <c r="A6272" s="0" t="n">
        <v>3799</v>
      </c>
      <c r="B6272" s="15" t="n">
        <v>45444</v>
      </c>
      <c r="C6272" s="0" t="n">
        <v>1</v>
      </c>
      <c r="D6272" s="16" t="n">
        <v>5597</v>
      </c>
      <c r="E6272" s="16" t="n">
        <v>23</v>
      </c>
      <c r="F6272" s="16" t="n">
        <v>192</v>
      </c>
      <c r="G6272" s="16" t="n">
        <v>206</v>
      </c>
      <c r="H6272" s="16" t="n">
        <v>8</v>
      </c>
    </row>
    <row r="6273" customFormat="false" ht="15" hidden="false" customHeight="false" outlineLevel="0" collapsed="false">
      <c r="A6273" s="0" t="n">
        <v>3799</v>
      </c>
      <c r="B6273" s="15" t="n">
        <v>45536</v>
      </c>
      <c r="C6273" s="0" t="n">
        <v>1</v>
      </c>
      <c r="D6273" s="16" t="n">
        <v>5643</v>
      </c>
      <c r="E6273" s="16" t="n">
        <v>22</v>
      </c>
      <c r="F6273" s="16" t="n">
        <v>194</v>
      </c>
      <c r="G6273" s="16" t="n">
        <v>240</v>
      </c>
      <c r="H6273" s="16" t="n">
        <v>8</v>
      </c>
    </row>
    <row r="6274" customFormat="false" ht="15" hidden="false" customHeight="false" outlineLevel="0" collapsed="false">
      <c r="A6274" s="0" t="n">
        <v>3799</v>
      </c>
      <c r="B6274" s="15" t="n">
        <v>45627</v>
      </c>
      <c r="C6274" s="0" t="n">
        <v>1</v>
      </c>
      <c r="D6274" s="16" t="n">
        <v>5661</v>
      </c>
      <c r="E6274" s="16" t="n">
        <v>24</v>
      </c>
      <c r="F6274" s="16" t="n">
        <v>195</v>
      </c>
      <c r="G6274" s="16" t="n">
        <v>262</v>
      </c>
      <c r="H6274" s="16" t="n">
        <v>10</v>
      </c>
    </row>
    <row r="6275" customFormat="false" ht="15" hidden="false" customHeight="false" outlineLevel="0" collapsed="false">
      <c r="A6275" s="0" t="n">
        <v>3799</v>
      </c>
      <c r="B6275" s="15" t="n">
        <v>45717</v>
      </c>
      <c r="C6275" s="0" t="n">
        <v>1</v>
      </c>
      <c r="D6275" s="16" t="n">
        <v>5681</v>
      </c>
      <c r="E6275" s="16" t="n">
        <v>27</v>
      </c>
      <c r="F6275" s="16" t="n">
        <v>189</v>
      </c>
      <c r="G6275" s="16" t="n">
        <v>151</v>
      </c>
      <c r="H6275" s="16" t="n">
        <v>8</v>
      </c>
    </row>
    <row r="6276" customFormat="false" ht="15" hidden="false" customHeight="false" outlineLevel="0" collapsed="false">
      <c r="A6276" s="0" t="n">
        <v>3799</v>
      </c>
      <c r="B6276" s="15" t="n">
        <v>45809</v>
      </c>
      <c r="C6276" s="0" t="n">
        <v>1</v>
      </c>
      <c r="D6276" s="16" t="n">
        <v>5689</v>
      </c>
      <c r="E6276" s="16" t="n">
        <v>29</v>
      </c>
      <c r="F6276" s="16" t="n">
        <v>181</v>
      </c>
      <c r="G6276" s="16" t="n">
        <v>188</v>
      </c>
      <c r="H6276" s="16" t="n">
        <v>11</v>
      </c>
    </row>
    <row r="6277" customFormat="false" ht="15" hidden="false" customHeight="false" outlineLevel="0" collapsed="false">
      <c r="A6277" s="0" t="n">
        <v>3799</v>
      </c>
      <c r="B6277" s="15" t="n">
        <v>45901</v>
      </c>
      <c r="C6277" s="0" t="n">
        <v>1</v>
      </c>
      <c r="D6277" s="16" t="n">
        <v>5696</v>
      </c>
      <c r="E6277" s="16" t="n">
        <v>31</v>
      </c>
      <c r="F6277" s="16" t="n">
        <v>177</v>
      </c>
      <c r="G6277" s="16" t="n">
        <v>226</v>
      </c>
      <c r="H6277" s="16" t="n">
        <v>14</v>
      </c>
    </row>
    <row r="6278" customFormat="false" ht="15" hidden="false" customHeight="false" outlineLevel="0" collapsed="false">
      <c r="A6278" s="0" t="n">
        <v>3799</v>
      </c>
      <c r="B6278" s="15" t="n">
        <v>45992</v>
      </c>
      <c r="C6278" s="0" t="n">
        <v>1</v>
      </c>
      <c r="D6278" s="16" t="n">
        <v>5707</v>
      </c>
      <c r="E6278" s="16" t="n">
        <v>34</v>
      </c>
      <c r="F6278" s="16" t="n">
        <v>175</v>
      </c>
      <c r="G6278" s="16" t="n">
        <v>252</v>
      </c>
      <c r="H6278" s="16" t="n">
        <v>17</v>
      </c>
    </row>
    <row r="6279" customFormat="false" ht="15" hidden="false" customHeight="false" outlineLevel="0" collapsed="false">
      <c r="A6279" s="0" t="n">
        <v>3799</v>
      </c>
      <c r="B6279" s="15" t="n">
        <v>46082</v>
      </c>
      <c r="C6279" s="0" t="n">
        <v>1</v>
      </c>
      <c r="D6279" s="16" t="n">
        <v>5690</v>
      </c>
      <c r="E6279" s="16" t="n">
        <v>40</v>
      </c>
      <c r="F6279" s="16" t="n">
        <v>185</v>
      </c>
      <c r="G6279" s="16" t="n">
        <v>140</v>
      </c>
      <c r="H6279" s="16" t="n">
        <v>13</v>
      </c>
    </row>
    <row r="6280" customFormat="false" ht="15" hidden="false" customHeight="false" outlineLevel="0" collapsed="false">
      <c r="A6280" s="0" t="n">
        <v>3799</v>
      </c>
      <c r="B6280" s="15" t="n">
        <v>46174</v>
      </c>
      <c r="C6280" s="0" t="n">
        <v>1</v>
      </c>
      <c r="D6280" s="16" t="n">
        <v>5662</v>
      </c>
      <c r="E6280" s="16" t="n">
        <v>51</v>
      </c>
      <c r="F6280" s="16" t="n">
        <v>194</v>
      </c>
      <c r="G6280" s="16" t="n">
        <v>182</v>
      </c>
      <c r="H6280" s="16" t="n">
        <v>26</v>
      </c>
    </row>
    <row r="6281" customFormat="false" ht="15" hidden="false" customHeight="false" outlineLevel="0" collapsed="false">
      <c r="A6281" s="0" t="n">
        <v>3802</v>
      </c>
      <c r="B6281" s="15" t="n">
        <v>45078</v>
      </c>
      <c r="C6281" s="0" t="n">
        <v>2</v>
      </c>
      <c r="D6281" s="16" t="n">
        <v>17715</v>
      </c>
      <c r="E6281" s="16" t="n">
        <v>79</v>
      </c>
      <c r="F6281" s="16" t="n">
        <v>287</v>
      </c>
      <c r="G6281" s="16" t="n">
        <v>949</v>
      </c>
      <c r="H6281" s="16" t="n">
        <v>48</v>
      </c>
    </row>
    <row r="6282" customFormat="false" ht="15" hidden="false" customHeight="false" outlineLevel="0" collapsed="false">
      <c r="A6282" s="0" t="n">
        <v>3802</v>
      </c>
      <c r="B6282" s="15" t="n">
        <v>45170</v>
      </c>
      <c r="C6282" s="0" t="n">
        <v>2</v>
      </c>
      <c r="D6282" s="16" t="n">
        <v>17830</v>
      </c>
      <c r="E6282" s="16" t="n">
        <v>98</v>
      </c>
      <c r="F6282" s="16" t="n">
        <v>291</v>
      </c>
      <c r="G6282" s="16" t="n">
        <v>1143</v>
      </c>
      <c r="H6282" s="16" t="n">
        <v>66</v>
      </c>
    </row>
    <row r="6283" customFormat="false" ht="15" hidden="false" customHeight="false" outlineLevel="0" collapsed="false">
      <c r="A6283" s="0" t="n">
        <v>3802</v>
      </c>
      <c r="B6283" s="15" t="n">
        <v>45261</v>
      </c>
      <c r="C6283" s="0" t="n">
        <v>2</v>
      </c>
      <c r="D6283" s="16" t="n">
        <v>17892</v>
      </c>
      <c r="E6283" s="16" t="n">
        <v>103</v>
      </c>
      <c r="F6283" s="16" t="n">
        <v>292</v>
      </c>
      <c r="G6283" s="16" t="n">
        <v>1366</v>
      </c>
      <c r="H6283" s="16" t="n">
        <v>72</v>
      </c>
    </row>
    <row r="6284" customFormat="false" ht="15" hidden="false" customHeight="false" outlineLevel="0" collapsed="false">
      <c r="A6284" s="0" t="n">
        <v>3802</v>
      </c>
      <c r="B6284" s="15" t="n">
        <v>45352</v>
      </c>
      <c r="C6284" s="0" t="n">
        <v>2</v>
      </c>
      <c r="D6284" s="16" t="n">
        <v>17980</v>
      </c>
      <c r="E6284" s="16" t="n">
        <v>120</v>
      </c>
      <c r="F6284" s="16" t="n">
        <v>301</v>
      </c>
      <c r="G6284" s="16" t="n">
        <v>845</v>
      </c>
      <c r="H6284" s="16" t="n">
        <v>63</v>
      </c>
    </row>
    <row r="6285" customFormat="false" ht="15" hidden="false" customHeight="false" outlineLevel="0" collapsed="false">
      <c r="A6285" s="0" t="n">
        <v>3802</v>
      </c>
      <c r="B6285" s="15" t="n">
        <v>45444</v>
      </c>
      <c r="C6285" s="0" t="n">
        <v>2</v>
      </c>
      <c r="D6285" s="16" t="n">
        <v>18026</v>
      </c>
      <c r="E6285" s="16" t="n">
        <v>141</v>
      </c>
      <c r="F6285" s="16" t="n">
        <v>318</v>
      </c>
      <c r="G6285" s="16" t="n">
        <v>1062</v>
      </c>
      <c r="H6285" s="16" t="n">
        <v>84</v>
      </c>
    </row>
    <row r="6286" customFormat="false" ht="15" hidden="false" customHeight="false" outlineLevel="0" collapsed="false">
      <c r="A6286" s="0" t="n">
        <v>3802</v>
      </c>
      <c r="B6286" s="15" t="n">
        <v>45536</v>
      </c>
      <c r="C6286" s="0" t="n">
        <v>2</v>
      </c>
      <c r="D6286" s="16" t="n">
        <v>18078</v>
      </c>
      <c r="E6286" s="16" t="n">
        <v>161</v>
      </c>
      <c r="F6286" s="16" t="n">
        <v>354</v>
      </c>
      <c r="G6286" s="16" t="n">
        <v>1278</v>
      </c>
      <c r="H6286" s="16" t="n">
        <v>101</v>
      </c>
    </row>
    <row r="6287" customFormat="false" ht="15" hidden="false" customHeight="false" outlineLevel="0" collapsed="false">
      <c r="A6287" s="0" t="n">
        <v>3802</v>
      </c>
      <c r="B6287" s="15" t="n">
        <v>45627</v>
      </c>
      <c r="C6287" s="0" t="n">
        <v>2</v>
      </c>
      <c r="D6287" s="16" t="n">
        <v>18094</v>
      </c>
      <c r="E6287" s="16" t="n">
        <v>178</v>
      </c>
      <c r="F6287" s="16" t="n">
        <v>394</v>
      </c>
      <c r="G6287" s="16" t="n">
        <v>1465</v>
      </c>
      <c r="H6287" s="16" t="n">
        <v>119</v>
      </c>
    </row>
    <row r="6288" customFormat="false" ht="15" hidden="false" customHeight="false" outlineLevel="0" collapsed="false">
      <c r="A6288" s="0" t="n">
        <v>3802</v>
      </c>
      <c r="B6288" s="15" t="n">
        <v>45717</v>
      </c>
      <c r="C6288" s="0" t="n">
        <v>2</v>
      </c>
      <c r="D6288" s="16" t="n">
        <v>18161</v>
      </c>
      <c r="E6288" s="16" t="n">
        <v>196</v>
      </c>
      <c r="F6288" s="16" t="n">
        <v>417</v>
      </c>
      <c r="G6288" s="16" t="n">
        <v>864</v>
      </c>
      <c r="H6288" s="16" t="n">
        <v>80</v>
      </c>
    </row>
    <row r="6289" customFormat="false" ht="15" hidden="false" customHeight="false" outlineLevel="0" collapsed="false">
      <c r="A6289" s="0" t="n">
        <v>3802</v>
      </c>
      <c r="B6289" s="15" t="n">
        <v>45809</v>
      </c>
      <c r="C6289" s="0" t="n">
        <v>2</v>
      </c>
      <c r="D6289" s="16" t="n">
        <v>18274</v>
      </c>
      <c r="E6289" s="16" t="n">
        <v>226</v>
      </c>
      <c r="F6289" s="16" t="n">
        <v>448</v>
      </c>
      <c r="G6289" s="16" t="n">
        <v>1108</v>
      </c>
      <c r="H6289" s="16" t="n">
        <v>105</v>
      </c>
    </row>
    <row r="6290" customFormat="false" ht="15" hidden="false" customHeight="false" outlineLevel="0" collapsed="false">
      <c r="A6290" s="0" t="n">
        <v>3802</v>
      </c>
      <c r="B6290" s="15" t="n">
        <v>45901</v>
      </c>
      <c r="C6290" s="0" t="n">
        <v>2</v>
      </c>
      <c r="D6290" s="16" t="n">
        <v>18245</v>
      </c>
      <c r="E6290" s="16" t="n">
        <v>244</v>
      </c>
      <c r="F6290" s="16" t="n">
        <v>467</v>
      </c>
      <c r="G6290" s="16" t="n">
        <v>1304</v>
      </c>
      <c r="H6290" s="16" t="n">
        <v>120</v>
      </c>
    </row>
    <row r="6291" customFormat="false" ht="15" hidden="false" customHeight="false" outlineLevel="0" collapsed="false">
      <c r="A6291" s="0" t="n">
        <v>3802</v>
      </c>
      <c r="B6291" s="15" t="n">
        <v>45992</v>
      </c>
      <c r="C6291" s="0" t="n">
        <v>2</v>
      </c>
      <c r="D6291" s="16" t="n">
        <v>18222</v>
      </c>
      <c r="E6291" s="16" t="n">
        <v>264</v>
      </c>
      <c r="F6291" s="16" t="n">
        <v>503</v>
      </c>
      <c r="G6291" s="16" t="n">
        <v>1479</v>
      </c>
      <c r="H6291" s="16" t="n">
        <v>142</v>
      </c>
    </row>
    <row r="6292" customFormat="false" ht="15" hidden="false" customHeight="false" outlineLevel="0" collapsed="false">
      <c r="A6292" s="0" t="n">
        <v>3802</v>
      </c>
      <c r="B6292" s="15" t="n">
        <v>46082</v>
      </c>
      <c r="C6292" s="0" t="n">
        <v>2</v>
      </c>
      <c r="D6292" s="16" t="n">
        <v>18177</v>
      </c>
      <c r="E6292" s="16" t="n">
        <v>307</v>
      </c>
      <c r="F6292" s="16" t="n">
        <v>519</v>
      </c>
      <c r="G6292" s="16" t="n">
        <v>829</v>
      </c>
      <c r="H6292" s="16" t="n">
        <v>117</v>
      </c>
    </row>
    <row r="6293" customFormat="false" ht="15" hidden="false" customHeight="false" outlineLevel="0" collapsed="false">
      <c r="A6293" s="0" t="n">
        <v>3802</v>
      </c>
      <c r="B6293" s="15" t="n">
        <v>46174</v>
      </c>
      <c r="C6293" s="0" t="n">
        <v>2</v>
      </c>
      <c r="D6293" s="16" t="n">
        <v>18303</v>
      </c>
      <c r="E6293" s="16" t="n">
        <v>383</v>
      </c>
      <c r="F6293" s="16" t="n">
        <v>573</v>
      </c>
      <c r="G6293" s="16" t="n">
        <v>1084</v>
      </c>
      <c r="H6293" s="16" t="n">
        <v>185</v>
      </c>
    </row>
    <row r="6294" customFormat="false" ht="15" hidden="false" customHeight="false" outlineLevel="0" collapsed="false">
      <c r="A6294" s="0" t="n">
        <v>3803</v>
      </c>
      <c r="B6294" s="15" t="n">
        <v>45078</v>
      </c>
      <c r="C6294" s="0" t="n">
        <v>1</v>
      </c>
      <c r="D6294" s="16" t="n">
        <v>12184</v>
      </c>
      <c r="E6294" s="16" t="n">
        <v>75</v>
      </c>
      <c r="F6294" s="16" t="n">
        <v>220</v>
      </c>
      <c r="G6294" s="16" t="n">
        <v>1094</v>
      </c>
      <c r="H6294" s="16" t="n">
        <v>48</v>
      </c>
    </row>
    <row r="6295" customFormat="false" ht="15" hidden="false" customHeight="false" outlineLevel="0" collapsed="false">
      <c r="A6295" s="0" t="n">
        <v>3803</v>
      </c>
      <c r="B6295" s="15" t="n">
        <v>45170</v>
      </c>
      <c r="C6295" s="0" t="n">
        <v>1</v>
      </c>
      <c r="D6295" s="16" t="n">
        <v>12333</v>
      </c>
      <c r="E6295" s="16" t="n">
        <v>85</v>
      </c>
      <c r="F6295" s="16" t="n">
        <v>230</v>
      </c>
      <c r="G6295" s="16" t="n">
        <v>1320</v>
      </c>
      <c r="H6295" s="16" t="n">
        <v>57</v>
      </c>
    </row>
    <row r="6296" customFormat="false" ht="15" hidden="false" customHeight="false" outlineLevel="0" collapsed="false">
      <c r="A6296" s="0" t="n">
        <v>3803</v>
      </c>
      <c r="B6296" s="15" t="n">
        <v>45261</v>
      </c>
      <c r="C6296" s="0" t="n">
        <v>1</v>
      </c>
      <c r="D6296" s="16" t="n">
        <v>12377</v>
      </c>
      <c r="E6296" s="16" t="n">
        <v>84</v>
      </c>
      <c r="F6296" s="16" t="n">
        <v>239</v>
      </c>
      <c r="G6296" s="16" t="n">
        <v>1546</v>
      </c>
      <c r="H6296" s="16" t="n">
        <v>58</v>
      </c>
    </row>
    <row r="6297" customFormat="false" ht="15" hidden="false" customHeight="false" outlineLevel="0" collapsed="false">
      <c r="A6297" s="0" t="n">
        <v>3803</v>
      </c>
      <c r="B6297" s="15" t="n">
        <v>45352</v>
      </c>
      <c r="C6297" s="0" t="n">
        <v>1</v>
      </c>
      <c r="D6297" s="16" t="n">
        <v>12443</v>
      </c>
      <c r="E6297" s="16" t="n">
        <v>100</v>
      </c>
      <c r="F6297" s="16" t="n">
        <v>242</v>
      </c>
      <c r="G6297" s="16" t="n">
        <v>1010</v>
      </c>
      <c r="H6297" s="16" t="n">
        <v>59</v>
      </c>
    </row>
    <row r="6298" customFormat="false" ht="15" hidden="false" customHeight="false" outlineLevel="0" collapsed="false">
      <c r="A6298" s="0" t="n">
        <v>3803</v>
      </c>
      <c r="B6298" s="15" t="n">
        <v>45444</v>
      </c>
      <c r="C6298" s="0" t="n">
        <v>1</v>
      </c>
      <c r="D6298" s="16" t="n">
        <v>12565</v>
      </c>
      <c r="E6298" s="16" t="n">
        <v>111</v>
      </c>
      <c r="F6298" s="16" t="n">
        <v>251</v>
      </c>
      <c r="G6298" s="16" t="n">
        <v>1253</v>
      </c>
      <c r="H6298" s="16" t="n">
        <v>72</v>
      </c>
    </row>
    <row r="6299" customFormat="false" ht="15" hidden="false" customHeight="false" outlineLevel="0" collapsed="false">
      <c r="A6299" s="0" t="n">
        <v>3803</v>
      </c>
      <c r="B6299" s="15" t="n">
        <v>45536</v>
      </c>
      <c r="C6299" s="0" t="n">
        <v>1</v>
      </c>
      <c r="D6299" s="16" t="n">
        <v>12559</v>
      </c>
      <c r="E6299" s="16" t="n">
        <v>121</v>
      </c>
      <c r="F6299" s="16" t="n">
        <v>258</v>
      </c>
      <c r="G6299" s="16" t="n">
        <v>1427</v>
      </c>
      <c r="H6299" s="16" t="n">
        <v>81</v>
      </c>
    </row>
    <row r="6300" customFormat="false" ht="15" hidden="false" customHeight="false" outlineLevel="0" collapsed="false">
      <c r="A6300" s="0" t="n">
        <v>3803</v>
      </c>
      <c r="B6300" s="15" t="n">
        <v>45627</v>
      </c>
      <c r="C6300" s="0" t="n">
        <v>1</v>
      </c>
      <c r="D6300" s="16" t="n">
        <v>12561</v>
      </c>
      <c r="E6300" s="16" t="n">
        <v>123</v>
      </c>
      <c r="F6300" s="16" t="n">
        <v>261</v>
      </c>
      <c r="G6300" s="16" t="n">
        <v>1578</v>
      </c>
      <c r="H6300" s="16" t="n">
        <v>85</v>
      </c>
    </row>
    <row r="6301" customFormat="false" ht="15" hidden="false" customHeight="false" outlineLevel="0" collapsed="false">
      <c r="A6301" s="0" t="n">
        <v>3803</v>
      </c>
      <c r="B6301" s="15" t="n">
        <v>45717</v>
      </c>
      <c r="C6301" s="0" t="n">
        <v>1</v>
      </c>
      <c r="D6301" s="16" t="n">
        <v>12527</v>
      </c>
      <c r="E6301" s="16" t="n">
        <v>129</v>
      </c>
      <c r="F6301" s="16" t="n">
        <v>282</v>
      </c>
      <c r="G6301" s="16" t="n">
        <v>759</v>
      </c>
      <c r="H6301" s="16" t="n">
        <v>37</v>
      </c>
    </row>
    <row r="6302" customFormat="false" ht="15" hidden="false" customHeight="false" outlineLevel="0" collapsed="false">
      <c r="A6302" s="0" t="n">
        <v>3803</v>
      </c>
      <c r="B6302" s="15" t="n">
        <v>45809</v>
      </c>
      <c r="C6302" s="0" t="n">
        <v>1</v>
      </c>
      <c r="D6302" s="16" t="n">
        <v>12762</v>
      </c>
      <c r="E6302" s="16" t="n">
        <v>130</v>
      </c>
      <c r="F6302" s="16" t="n">
        <v>307</v>
      </c>
      <c r="G6302" s="16" t="n">
        <v>964</v>
      </c>
      <c r="H6302" s="16" t="n">
        <v>41</v>
      </c>
    </row>
    <row r="6303" customFormat="false" ht="15" hidden="false" customHeight="false" outlineLevel="0" collapsed="false">
      <c r="A6303" s="0" t="n">
        <v>3803</v>
      </c>
      <c r="B6303" s="15" t="n">
        <v>45901</v>
      </c>
      <c r="C6303" s="0" t="n">
        <v>1</v>
      </c>
      <c r="D6303" s="16" t="n">
        <v>12754</v>
      </c>
      <c r="E6303" s="16" t="n">
        <v>133</v>
      </c>
      <c r="F6303" s="16" t="n">
        <v>322</v>
      </c>
      <c r="G6303" s="16" t="n">
        <v>1144</v>
      </c>
      <c r="H6303" s="16" t="n">
        <v>50</v>
      </c>
    </row>
    <row r="6304" customFormat="false" ht="15" hidden="false" customHeight="false" outlineLevel="0" collapsed="false">
      <c r="A6304" s="0" t="n">
        <v>3803</v>
      </c>
      <c r="B6304" s="15" t="n">
        <v>45992</v>
      </c>
      <c r="C6304" s="0" t="n">
        <v>1</v>
      </c>
      <c r="D6304" s="16" t="n">
        <v>12699</v>
      </c>
      <c r="E6304" s="16" t="n">
        <v>145</v>
      </c>
      <c r="F6304" s="16" t="n">
        <v>332</v>
      </c>
      <c r="G6304" s="16" t="n">
        <v>1302</v>
      </c>
      <c r="H6304" s="16" t="n">
        <v>61</v>
      </c>
    </row>
    <row r="6305" customFormat="false" ht="15" hidden="false" customHeight="false" outlineLevel="0" collapsed="false">
      <c r="A6305" s="0" t="n">
        <v>3803</v>
      </c>
      <c r="B6305" s="15" t="n">
        <v>46082</v>
      </c>
      <c r="C6305" s="0" t="n">
        <v>1</v>
      </c>
      <c r="D6305" s="16" t="n">
        <v>12631</v>
      </c>
      <c r="E6305" s="16" t="n">
        <v>149</v>
      </c>
      <c r="F6305" s="16" t="n">
        <v>361</v>
      </c>
      <c r="G6305" s="16" t="n">
        <v>734</v>
      </c>
      <c r="H6305" s="16" t="n">
        <v>44</v>
      </c>
    </row>
    <row r="6306" customFormat="false" ht="15" hidden="false" customHeight="false" outlineLevel="0" collapsed="false">
      <c r="A6306" s="0" t="n">
        <v>3803</v>
      </c>
      <c r="B6306" s="15" t="n">
        <v>46174</v>
      </c>
      <c r="C6306" s="0" t="n">
        <v>1</v>
      </c>
      <c r="D6306" s="16" t="n">
        <v>12624</v>
      </c>
      <c r="E6306" s="16" t="n">
        <v>173</v>
      </c>
      <c r="F6306" s="16" t="n">
        <v>396</v>
      </c>
      <c r="G6306" s="16" t="n">
        <v>901</v>
      </c>
      <c r="H6306" s="16" t="n">
        <v>68</v>
      </c>
    </row>
    <row r="6307" customFormat="false" ht="15" hidden="false" customHeight="false" outlineLevel="0" collapsed="false">
      <c r="A6307" s="0" t="n">
        <v>3804</v>
      </c>
      <c r="B6307" s="15" t="n">
        <v>45078</v>
      </c>
      <c r="C6307" s="0" t="n">
        <v>3</v>
      </c>
      <c r="D6307" s="16" t="n">
        <v>8065</v>
      </c>
      <c r="E6307" s="16" t="n">
        <v>55</v>
      </c>
      <c r="F6307" s="16" t="n">
        <v>129</v>
      </c>
      <c r="G6307" s="16" t="n">
        <v>546</v>
      </c>
      <c r="H6307" s="16" t="n">
        <v>34</v>
      </c>
    </row>
    <row r="6308" customFormat="false" ht="15" hidden="false" customHeight="false" outlineLevel="0" collapsed="false">
      <c r="A6308" s="0" t="n">
        <v>3804</v>
      </c>
      <c r="B6308" s="15" t="n">
        <v>45170</v>
      </c>
      <c r="C6308" s="0" t="n">
        <v>3</v>
      </c>
      <c r="D6308" s="16" t="n">
        <v>8089</v>
      </c>
      <c r="E6308" s="16" t="n">
        <v>63</v>
      </c>
      <c r="F6308" s="16" t="n">
        <v>127</v>
      </c>
      <c r="G6308" s="16" t="n">
        <v>643</v>
      </c>
      <c r="H6308" s="16" t="n">
        <v>42</v>
      </c>
    </row>
    <row r="6309" customFormat="false" ht="15" hidden="false" customHeight="false" outlineLevel="0" collapsed="false">
      <c r="A6309" s="0" t="n">
        <v>3804</v>
      </c>
      <c r="B6309" s="15" t="n">
        <v>45261</v>
      </c>
      <c r="C6309" s="0" t="n">
        <v>3</v>
      </c>
      <c r="D6309" s="16" t="n">
        <v>8106</v>
      </c>
      <c r="E6309" s="16" t="n">
        <v>69</v>
      </c>
      <c r="F6309" s="16" t="n">
        <v>125</v>
      </c>
      <c r="G6309" s="16" t="n">
        <v>762</v>
      </c>
      <c r="H6309" s="16" t="n">
        <v>48</v>
      </c>
    </row>
    <row r="6310" customFormat="false" ht="15" hidden="false" customHeight="false" outlineLevel="0" collapsed="false">
      <c r="A6310" s="0" t="n">
        <v>3804</v>
      </c>
      <c r="B6310" s="15" t="n">
        <v>45352</v>
      </c>
      <c r="C6310" s="0" t="n">
        <v>3</v>
      </c>
      <c r="D6310" s="16" t="n">
        <v>8128</v>
      </c>
      <c r="E6310" s="16" t="n">
        <v>84</v>
      </c>
      <c r="F6310" s="16" t="n">
        <v>127</v>
      </c>
      <c r="G6310" s="16" t="n">
        <v>465</v>
      </c>
      <c r="H6310" s="16" t="n">
        <v>42</v>
      </c>
    </row>
    <row r="6311" customFormat="false" ht="15" hidden="false" customHeight="false" outlineLevel="0" collapsed="false">
      <c r="A6311" s="0" t="n">
        <v>3804</v>
      </c>
      <c r="B6311" s="15" t="n">
        <v>45444</v>
      </c>
      <c r="C6311" s="0" t="n">
        <v>3</v>
      </c>
      <c r="D6311" s="16" t="n">
        <v>8169</v>
      </c>
      <c r="E6311" s="16" t="n">
        <v>90</v>
      </c>
      <c r="F6311" s="16" t="n">
        <v>127</v>
      </c>
      <c r="G6311" s="16" t="n">
        <v>566</v>
      </c>
      <c r="H6311" s="16" t="n">
        <v>48</v>
      </c>
    </row>
    <row r="6312" customFormat="false" ht="15" hidden="false" customHeight="false" outlineLevel="0" collapsed="false">
      <c r="A6312" s="0" t="n">
        <v>3804</v>
      </c>
      <c r="B6312" s="15" t="n">
        <v>45536</v>
      </c>
      <c r="C6312" s="0" t="n">
        <v>3</v>
      </c>
      <c r="D6312" s="16" t="n">
        <v>8229</v>
      </c>
      <c r="E6312" s="16" t="n">
        <v>98</v>
      </c>
      <c r="F6312" s="16" t="n">
        <v>137</v>
      </c>
      <c r="G6312" s="16" t="n">
        <v>658</v>
      </c>
      <c r="H6312" s="16" t="n">
        <v>54</v>
      </c>
    </row>
    <row r="6313" customFormat="false" ht="15" hidden="false" customHeight="false" outlineLevel="0" collapsed="false">
      <c r="A6313" s="0" t="n">
        <v>3804</v>
      </c>
      <c r="B6313" s="15" t="n">
        <v>45627</v>
      </c>
      <c r="C6313" s="0" t="n">
        <v>3</v>
      </c>
      <c r="D6313" s="16" t="n">
        <v>8282</v>
      </c>
      <c r="E6313" s="16" t="n">
        <v>105</v>
      </c>
      <c r="F6313" s="16" t="n">
        <v>139</v>
      </c>
      <c r="G6313" s="16" t="n">
        <v>779</v>
      </c>
      <c r="H6313" s="16" t="n">
        <v>61</v>
      </c>
    </row>
    <row r="6314" customFormat="false" ht="15" hidden="false" customHeight="false" outlineLevel="0" collapsed="false">
      <c r="A6314" s="0" t="n">
        <v>3804</v>
      </c>
      <c r="B6314" s="15" t="n">
        <v>45717</v>
      </c>
      <c r="C6314" s="0" t="n">
        <v>3</v>
      </c>
      <c r="D6314" s="16" t="n">
        <v>8314</v>
      </c>
      <c r="E6314" s="16" t="n">
        <v>114</v>
      </c>
      <c r="F6314" s="16" t="n">
        <v>145</v>
      </c>
      <c r="G6314" s="16" t="n">
        <v>409</v>
      </c>
      <c r="H6314" s="16" t="n">
        <v>30</v>
      </c>
    </row>
    <row r="6315" customFormat="false" ht="15" hidden="false" customHeight="false" outlineLevel="0" collapsed="false">
      <c r="A6315" s="0" t="n">
        <v>3804</v>
      </c>
      <c r="B6315" s="15" t="n">
        <v>45809</v>
      </c>
      <c r="C6315" s="0" t="n">
        <v>3</v>
      </c>
      <c r="D6315" s="16" t="n">
        <v>8309</v>
      </c>
      <c r="E6315" s="16" t="n">
        <v>133</v>
      </c>
      <c r="F6315" s="16" t="n">
        <v>159</v>
      </c>
      <c r="G6315" s="16" t="n">
        <v>525</v>
      </c>
      <c r="H6315" s="16" t="n">
        <v>47</v>
      </c>
    </row>
    <row r="6316" customFormat="false" ht="15" hidden="false" customHeight="false" outlineLevel="0" collapsed="false">
      <c r="A6316" s="0" t="n">
        <v>3804</v>
      </c>
      <c r="B6316" s="15" t="n">
        <v>45901</v>
      </c>
      <c r="C6316" s="0" t="n">
        <v>3</v>
      </c>
      <c r="D6316" s="16" t="n">
        <v>8267</v>
      </c>
      <c r="E6316" s="16" t="n">
        <v>143</v>
      </c>
      <c r="F6316" s="16" t="n">
        <v>167</v>
      </c>
      <c r="G6316" s="16" t="n">
        <v>624</v>
      </c>
      <c r="H6316" s="16" t="n">
        <v>58</v>
      </c>
    </row>
    <row r="6317" customFormat="false" ht="15" hidden="false" customHeight="false" outlineLevel="0" collapsed="false">
      <c r="A6317" s="0" t="n">
        <v>3804</v>
      </c>
      <c r="B6317" s="15" t="n">
        <v>45992</v>
      </c>
      <c r="C6317" s="0" t="n">
        <v>3</v>
      </c>
      <c r="D6317" s="16" t="n">
        <v>8262</v>
      </c>
      <c r="E6317" s="16" t="n">
        <v>152</v>
      </c>
      <c r="F6317" s="16" t="n">
        <v>172</v>
      </c>
      <c r="G6317" s="16" t="n">
        <v>748</v>
      </c>
      <c r="H6317" s="16" t="n">
        <v>69</v>
      </c>
    </row>
    <row r="6318" customFormat="false" ht="15" hidden="false" customHeight="false" outlineLevel="0" collapsed="false">
      <c r="A6318" s="0" t="n">
        <v>3804</v>
      </c>
      <c r="B6318" s="15" t="n">
        <v>46082</v>
      </c>
      <c r="C6318" s="0" t="n">
        <v>3</v>
      </c>
      <c r="D6318" s="16" t="n">
        <v>8284</v>
      </c>
      <c r="E6318" s="16" t="n">
        <v>162</v>
      </c>
      <c r="F6318" s="16" t="n">
        <v>186</v>
      </c>
      <c r="G6318" s="16" t="n">
        <v>417</v>
      </c>
      <c r="H6318" s="16" t="n">
        <v>52</v>
      </c>
    </row>
    <row r="6319" customFormat="false" ht="15" hidden="false" customHeight="false" outlineLevel="0" collapsed="false">
      <c r="A6319" s="0" t="n">
        <v>3804</v>
      </c>
      <c r="B6319" s="15" t="n">
        <v>46174</v>
      </c>
      <c r="C6319" s="0" t="n">
        <v>3</v>
      </c>
      <c r="D6319" s="16" t="n">
        <v>8365</v>
      </c>
      <c r="E6319" s="16" t="n">
        <v>192</v>
      </c>
      <c r="F6319" s="16" t="n">
        <v>200</v>
      </c>
      <c r="G6319" s="16" t="n">
        <v>570</v>
      </c>
      <c r="H6319" s="16" t="n">
        <v>82</v>
      </c>
    </row>
    <row r="6320" customFormat="false" ht="15" hidden="false" customHeight="false" outlineLevel="0" collapsed="false">
      <c r="A6320" s="0" t="n">
        <v>3805</v>
      </c>
      <c r="B6320" s="15" t="n">
        <v>45078</v>
      </c>
      <c r="C6320" s="0" t="n">
        <v>2</v>
      </c>
      <c r="D6320" s="16" t="n">
        <v>43017</v>
      </c>
      <c r="E6320" s="16" t="n">
        <v>224</v>
      </c>
      <c r="F6320" s="16" t="n">
        <v>746</v>
      </c>
      <c r="G6320" s="16" t="n">
        <v>2966</v>
      </c>
      <c r="H6320" s="16" t="n">
        <v>126</v>
      </c>
    </row>
    <row r="6321" customFormat="false" ht="15" hidden="false" customHeight="false" outlineLevel="0" collapsed="false">
      <c r="A6321" s="0" t="n">
        <v>3805</v>
      </c>
      <c r="B6321" s="15" t="n">
        <v>45170</v>
      </c>
      <c r="C6321" s="0" t="n">
        <v>2</v>
      </c>
      <c r="D6321" s="16" t="n">
        <v>43399</v>
      </c>
      <c r="E6321" s="16" t="n">
        <v>265</v>
      </c>
      <c r="F6321" s="16" t="n">
        <v>769</v>
      </c>
      <c r="G6321" s="16" t="n">
        <v>3621</v>
      </c>
      <c r="H6321" s="16" t="n">
        <v>165</v>
      </c>
    </row>
    <row r="6322" customFormat="false" ht="15" hidden="false" customHeight="false" outlineLevel="0" collapsed="false">
      <c r="A6322" s="0" t="n">
        <v>3805</v>
      </c>
      <c r="B6322" s="15" t="n">
        <v>45261</v>
      </c>
      <c r="C6322" s="0" t="n">
        <v>2</v>
      </c>
      <c r="D6322" s="16" t="n">
        <v>43781</v>
      </c>
      <c r="E6322" s="16" t="n">
        <v>307</v>
      </c>
      <c r="F6322" s="16" t="n">
        <v>809</v>
      </c>
      <c r="G6322" s="16" t="n">
        <v>4269</v>
      </c>
      <c r="H6322" s="16" t="n">
        <v>204</v>
      </c>
    </row>
    <row r="6323" customFormat="false" ht="15" hidden="false" customHeight="false" outlineLevel="0" collapsed="false">
      <c r="A6323" s="0" t="n">
        <v>3805</v>
      </c>
      <c r="B6323" s="15" t="n">
        <v>45352</v>
      </c>
      <c r="C6323" s="0" t="n">
        <v>2</v>
      </c>
      <c r="D6323" s="16" t="n">
        <v>43871</v>
      </c>
      <c r="E6323" s="16" t="n">
        <v>356</v>
      </c>
      <c r="F6323" s="16" t="n">
        <v>826</v>
      </c>
      <c r="G6323" s="16" t="n">
        <v>2821</v>
      </c>
      <c r="H6323" s="16" t="n">
        <v>210</v>
      </c>
    </row>
    <row r="6324" customFormat="false" ht="15" hidden="false" customHeight="false" outlineLevel="0" collapsed="false">
      <c r="A6324" s="0" t="n">
        <v>3805</v>
      </c>
      <c r="B6324" s="15" t="n">
        <v>45444</v>
      </c>
      <c r="C6324" s="0" t="n">
        <v>2</v>
      </c>
      <c r="D6324" s="16" t="n">
        <v>44040</v>
      </c>
      <c r="E6324" s="16" t="n">
        <v>430</v>
      </c>
      <c r="F6324" s="16" t="n">
        <v>867</v>
      </c>
      <c r="G6324" s="16" t="n">
        <v>3363</v>
      </c>
      <c r="H6324" s="16" t="n">
        <v>277</v>
      </c>
    </row>
    <row r="6325" customFormat="false" ht="15" hidden="false" customHeight="false" outlineLevel="0" collapsed="false">
      <c r="A6325" s="0" t="n">
        <v>3805</v>
      </c>
      <c r="B6325" s="15" t="n">
        <v>45536</v>
      </c>
      <c r="C6325" s="0" t="n">
        <v>2</v>
      </c>
      <c r="D6325" s="16" t="n">
        <v>44313</v>
      </c>
      <c r="E6325" s="16" t="n">
        <v>481</v>
      </c>
      <c r="F6325" s="16" t="n">
        <v>948</v>
      </c>
      <c r="G6325" s="16" t="n">
        <v>3888</v>
      </c>
      <c r="H6325" s="16" t="n">
        <v>323</v>
      </c>
    </row>
    <row r="6326" customFormat="false" ht="15" hidden="false" customHeight="false" outlineLevel="0" collapsed="false">
      <c r="A6326" s="0" t="n">
        <v>3805</v>
      </c>
      <c r="B6326" s="15" t="n">
        <v>45627</v>
      </c>
      <c r="C6326" s="0" t="n">
        <v>2</v>
      </c>
      <c r="D6326" s="16" t="n">
        <v>44383</v>
      </c>
      <c r="E6326" s="16" t="n">
        <v>524</v>
      </c>
      <c r="F6326" s="16" t="n">
        <v>1005</v>
      </c>
      <c r="G6326" s="16" t="n">
        <v>4395</v>
      </c>
      <c r="H6326" s="16" t="n">
        <v>361</v>
      </c>
    </row>
    <row r="6327" customFormat="false" ht="15" hidden="false" customHeight="false" outlineLevel="0" collapsed="false">
      <c r="A6327" s="0" t="n">
        <v>3805</v>
      </c>
      <c r="B6327" s="15" t="n">
        <v>45717</v>
      </c>
      <c r="C6327" s="0" t="n">
        <v>2</v>
      </c>
      <c r="D6327" s="16" t="n">
        <v>44510</v>
      </c>
      <c r="E6327" s="16" t="n">
        <v>521</v>
      </c>
      <c r="F6327" s="16" t="n">
        <v>1079</v>
      </c>
      <c r="G6327" s="16" t="n">
        <v>2678</v>
      </c>
      <c r="H6327" s="16" t="n">
        <v>214</v>
      </c>
    </row>
    <row r="6328" customFormat="false" ht="15" hidden="false" customHeight="false" outlineLevel="0" collapsed="false">
      <c r="A6328" s="0" t="n">
        <v>3805</v>
      </c>
      <c r="B6328" s="15" t="n">
        <v>45809</v>
      </c>
      <c r="C6328" s="0" t="n">
        <v>2</v>
      </c>
      <c r="D6328" s="16" t="n">
        <v>44903</v>
      </c>
      <c r="E6328" s="16" t="n">
        <v>569</v>
      </c>
      <c r="F6328" s="16" t="n">
        <v>1169</v>
      </c>
      <c r="G6328" s="16" t="n">
        <v>3354</v>
      </c>
      <c r="H6328" s="16" t="n">
        <v>255</v>
      </c>
    </row>
    <row r="6329" customFormat="false" ht="15" hidden="false" customHeight="false" outlineLevel="0" collapsed="false">
      <c r="A6329" s="0" t="n">
        <v>3805</v>
      </c>
      <c r="B6329" s="15" t="n">
        <v>45901</v>
      </c>
      <c r="C6329" s="0" t="n">
        <v>2</v>
      </c>
      <c r="D6329" s="16" t="n">
        <v>44972</v>
      </c>
      <c r="E6329" s="16" t="n">
        <v>610</v>
      </c>
      <c r="F6329" s="16" t="n">
        <v>1244</v>
      </c>
      <c r="G6329" s="16" t="n">
        <v>3934</v>
      </c>
      <c r="H6329" s="16" t="n">
        <v>310</v>
      </c>
    </row>
    <row r="6330" customFormat="false" ht="15" hidden="false" customHeight="false" outlineLevel="0" collapsed="false">
      <c r="A6330" s="0" t="n">
        <v>3805</v>
      </c>
      <c r="B6330" s="15" t="n">
        <v>45992</v>
      </c>
      <c r="C6330" s="0" t="n">
        <v>2</v>
      </c>
      <c r="D6330" s="16" t="n">
        <v>45351</v>
      </c>
      <c r="E6330" s="16" t="n">
        <v>691</v>
      </c>
      <c r="F6330" s="16" t="n">
        <v>1347</v>
      </c>
      <c r="G6330" s="16" t="n">
        <v>4591</v>
      </c>
      <c r="H6330" s="16" t="n">
        <v>380</v>
      </c>
    </row>
    <row r="6331" customFormat="false" ht="15" hidden="false" customHeight="false" outlineLevel="0" collapsed="false">
      <c r="A6331" s="0" t="n">
        <v>3805</v>
      </c>
      <c r="B6331" s="15" t="n">
        <v>46082</v>
      </c>
      <c r="C6331" s="0" t="n">
        <v>2</v>
      </c>
      <c r="D6331" s="16" t="n">
        <v>45237</v>
      </c>
      <c r="E6331" s="16" t="n">
        <v>760</v>
      </c>
      <c r="F6331" s="16" t="n">
        <v>1394</v>
      </c>
      <c r="G6331" s="16" t="n">
        <v>2721</v>
      </c>
      <c r="H6331" s="16" t="n">
        <v>304</v>
      </c>
    </row>
    <row r="6332" customFormat="false" ht="15" hidden="false" customHeight="false" outlineLevel="0" collapsed="false">
      <c r="A6332" s="0" t="n">
        <v>3805</v>
      </c>
      <c r="B6332" s="15" t="n">
        <v>46174</v>
      </c>
      <c r="C6332" s="0" t="n">
        <v>2</v>
      </c>
      <c r="D6332" s="16" t="n">
        <v>45299</v>
      </c>
      <c r="E6332" s="16" t="n">
        <v>883</v>
      </c>
      <c r="F6332" s="16" t="n">
        <v>1486</v>
      </c>
      <c r="G6332" s="16" t="n">
        <v>3355</v>
      </c>
      <c r="H6332" s="16" t="n">
        <v>426</v>
      </c>
    </row>
    <row r="6333" customFormat="false" ht="15" hidden="false" customHeight="false" outlineLevel="0" collapsed="false">
      <c r="A6333" s="0" t="n">
        <v>3806</v>
      </c>
      <c r="B6333" s="15" t="n">
        <v>45078</v>
      </c>
      <c r="C6333" s="0" t="n">
        <v>4</v>
      </c>
      <c r="D6333" s="16" t="n">
        <v>39940</v>
      </c>
      <c r="E6333" s="16" t="n">
        <v>327</v>
      </c>
      <c r="F6333" s="16" t="n">
        <v>530</v>
      </c>
      <c r="G6333" s="16" t="n">
        <v>3541</v>
      </c>
      <c r="H6333" s="16" t="n">
        <v>225</v>
      </c>
    </row>
    <row r="6334" customFormat="false" ht="15" hidden="false" customHeight="false" outlineLevel="0" collapsed="false">
      <c r="A6334" s="0" t="n">
        <v>3806</v>
      </c>
      <c r="B6334" s="15" t="n">
        <v>45170</v>
      </c>
      <c r="C6334" s="0" t="n">
        <v>4</v>
      </c>
      <c r="D6334" s="16" t="n">
        <v>40612</v>
      </c>
      <c r="E6334" s="16" t="n">
        <v>397</v>
      </c>
      <c r="F6334" s="16" t="n">
        <v>545</v>
      </c>
      <c r="G6334" s="16" t="n">
        <v>4311</v>
      </c>
      <c r="H6334" s="16" t="n">
        <v>289</v>
      </c>
    </row>
    <row r="6335" customFormat="false" ht="15" hidden="false" customHeight="false" outlineLevel="0" collapsed="false">
      <c r="A6335" s="0" t="n">
        <v>3806</v>
      </c>
      <c r="B6335" s="15" t="n">
        <v>45261</v>
      </c>
      <c r="C6335" s="0" t="n">
        <v>4</v>
      </c>
      <c r="D6335" s="16" t="n">
        <v>40992</v>
      </c>
      <c r="E6335" s="16" t="n">
        <v>438</v>
      </c>
      <c r="F6335" s="16" t="n">
        <v>572</v>
      </c>
      <c r="G6335" s="16" t="n">
        <v>5018</v>
      </c>
      <c r="H6335" s="16" t="n">
        <v>334</v>
      </c>
    </row>
    <row r="6336" customFormat="false" ht="15" hidden="false" customHeight="false" outlineLevel="0" collapsed="false">
      <c r="A6336" s="0" t="n">
        <v>3806</v>
      </c>
      <c r="B6336" s="15" t="n">
        <v>45352</v>
      </c>
      <c r="C6336" s="0" t="n">
        <v>4</v>
      </c>
      <c r="D6336" s="16" t="n">
        <v>41374</v>
      </c>
      <c r="E6336" s="16" t="n">
        <v>558</v>
      </c>
      <c r="F6336" s="16" t="n">
        <v>591</v>
      </c>
      <c r="G6336" s="16" t="n">
        <v>3506</v>
      </c>
      <c r="H6336" s="16" t="n">
        <v>346</v>
      </c>
    </row>
    <row r="6337" customFormat="false" ht="15" hidden="false" customHeight="false" outlineLevel="0" collapsed="false">
      <c r="A6337" s="0" t="n">
        <v>3806</v>
      </c>
      <c r="B6337" s="15" t="n">
        <v>45444</v>
      </c>
      <c r="C6337" s="0" t="n">
        <v>4</v>
      </c>
      <c r="D6337" s="16" t="n">
        <v>42045</v>
      </c>
      <c r="E6337" s="16" t="n">
        <v>667</v>
      </c>
      <c r="F6337" s="16" t="n">
        <v>665</v>
      </c>
      <c r="G6337" s="16" t="n">
        <v>4274</v>
      </c>
      <c r="H6337" s="16" t="n">
        <v>453</v>
      </c>
    </row>
    <row r="6338" customFormat="false" ht="15" hidden="false" customHeight="false" outlineLevel="0" collapsed="false">
      <c r="A6338" s="0" t="n">
        <v>3806</v>
      </c>
      <c r="B6338" s="15" t="n">
        <v>45536</v>
      </c>
      <c r="C6338" s="0" t="n">
        <v>4</v>
      </c>
      <c r="D6338" s="16" t="n">
        <v>42308</v>
      </c>
      <c r="E6338" s="16" t="n">
        <v>709</v>
      </c>
      <c r="F6338" s="16" t="n">
        <v>738</v>
      </c>
      <c r="G6338" s="16" t="n">
        <v>4952</v>
      </c>
      <c r="H6338" s="16" t="n">
        <v>507</v>
      </c>
    </row>
    <row r="6339" customFormat="false" ht="15" hidden="false" customHeight="false" outlineLevel="0" collapsed="false">
      <c r="A6339" s="0" t="n">
        <v>3806</v>
      </c>
      <c r="B6339" s="15" t="n">
        <v>45627</v>
      </c>
      <c r="C6339" s="0" t="n">
        <v>4</v>
      </c>
      <c r="D6339" s="16" t="n">
        <v>42544</v>
      </c>
      <c r="E6339" s="16" t="n">
        <v>784</v>
      </c>
      <c r="F6339" s="16" t="n">
        <v>823</v>
      </c>
      <c r="G6339" s="16" t="n">
        <v>5680</v>
      </c>
      <c r="H6339" s="16" t="n">
        <v>579</v>
      </c>
    </row>
    <row r="6340" customFormat="false" ht="15" hidden="false" customHeight="false" outlineLevel="0" collapsed="false">
      <c r="A6340" s="0" t="n">
        <v>3806</v>
      </c>
      <c r="B6340" s="15" t="n">
        <v>45717</v>
      </c>
      <c r="C6340" s="0" t="n">
        <v>4</v>
      </c>
      <c r="D6340" s="16" t="n">
        <v>42705</v>
      </c>
      <c r="E6340" s="16" t="n">
        <v>829</v>
      </c>
      <c r="F6340" s="16" t="n">
        <v>916</v>
      </c>
      <c r="G6340" s="16" t="n">
        <v>3549</v>
      </c>
      <c r="H6340" s="16" t="n">
        <v>355</v>
      </c>
    </row>
    <row r="6341" customFormat="false" ht="15" hidden="false" customHeight="false" outlineLevel="0" collapsed="false">
      <c r="A6341" s="0" t="n">
        <v>3806</v>
      </c>
      <c r="B6341" s="15" t="n">
        <v>45809</v>
      </c>
      <c r="C6341" s="0" t="n">
        <v>4</v>
      </c>
      <c r="D6341" s="16" t="n">
        <v>43304</v>
      </c>
      <c r="E6341" s="16" t="n">
        <v>912</v>
      </c>
      <c r="F6341" s="16" t="n">
        <v>1039</v>
      </c>
      <c r="G6341" s="16" t="n">
        <v>4231</v>
      </c>
      <c r="H6341" s="16" t="n">
        <v>445</v>
      </c>
    </row>
    <row r="6342" customFormat="false" ht="15" hidden="false" customHeight="false" outlineLevel="0" collapsed="false">
      <c r="A6342" s="0" t="n">
        <v>3806</v>
      </c>
      <c r="B6342" s="15" t="n">
        <v>45901</v>
      </c>
      <c r="C6342" s="0" t="n">
        <v>4</v>
      </c>
      <c r="D6342" s="16" t="n">
        <v>43418</v>
      </c>
      <c r="E6342" s="16" t="n">
        <v>1016</v>
      </c>
      <c r="F6342" s="16" t="n">
        <v>1138</v>
      </c>
      <c r="G6342" s="16" t="n">
        <v>4974</v>
      </c>
      <c r="H6342" s="16" t="n">
        <v>537</v>
      </c>
    </row>
    <row r="6343" customFormat="false" ht="15" hidden="false" customHeight="false" outlineLevel="0" collapsed="false">
      <c r="A6343" s="0" t="n">
        <v>3806</v>
      </c>
      <c r="B6343" s="15" t="n">
        <v>45992</v>
      </c>
      <c r="C6343" s="0" t="n">
        <v>4</v>
      </c>
      <c r="D6343" s="16" t="n">
        <v>43512</v>
      </c>
      <c r="E6343" s="16" t="n">
        <v>1114</v>
      </c>
      <c r="F6343" s="16" t="n">
        <v>1236</v>
      </c>
      <c r="G6343" s="16" t="n">
        <v>5564</v>
      </c>
      <c r="H6343" s="16" t="n">
        <v>629</v>
      </c>
    </row>
    <row r="6344" customFormat="false" ht="15" hidden="false" customHeight="false" outlineLevel="0" collapsed="false">
      <c r="A6344" s="0" t="n">
        <v>3806</v>
      </c>
      <c r="B6344" s="15" t="n">
        <v>46082</v>
      </c>
      <c r="C6344" s="0" t="n">
        <v>4</v>
      </c>
      <c r="D6344" s="16" t="n">
        <v>43408</v>
      </c>
      <c r="E6344" s="16" t="n">
        <v>1198</v>
      </c>
      <c r="F6344" s="16" t="n">
        <v>1347</v>
      </c>
      <c r="G6344" s="16" t="n">
        <v>3265</v>
      </c>
      <c r="H6344" s="16" t="n">
        <v>448</v>
      </c>
    </row>
    <row r="6345" customFormat="false" ht="15" hidden="false" customHeight="false" outlineLevel="0" collapsed="false">
      <c r="A6345" s="0" t="n">
        <v>3806</v>
      </c>
      <c r="B6345" s="15" t="n">
        <v>46174</v>
      </c>
      <c r="C6345" s="0" t="n">
        <v>4</v>
      </c>
      <c r="D6345" s="16" t="n">
        <v>44058</v>
      </c>
      <c r="E6345" s="16" t="n">
        <v>1454</v>
      </c>
      <c r="F6345" s="16" t="n">
        <v>1591</v>
      </c>
      <c r="G6345" s="16" t="n">
        <v>4221</v>
      </c>
      <c r="H6345" s="16" t="n">
        <v>709</v>
      </c>
    </row>
    <row r="6346" customFormat="false" ht="15" hidden="false" customHeight="false" outlineLevel="0" collapsed="false">
      <c r="A6346" s="0" t="n">
        <v>3807</v>
      </c>
      <c r="B6346" s="15" t="n">
        <v>45078</v>
      </c>
      <c r="C6346" s="0" t="n">
        <v>4</v>
      </c>
      <c r="D6346" s="16" t="n">
        <v>6308</v>
      </c>
      <c r="E6346" s="16" t="n">
        <v>34</v>
      </c>
      <c r="F6346" s="16" t="n">
        <v>81</v>
      </c>
      <c r="G6346" s="16" t="n">
        <v>437</v>
      </c>
      <c r="H6346" s="16" t="n">
        <v>20</v>
      </c>
    </row>
    <row r="6347" customFormat="false" ht="15" hidden="false" customHeight="false" outlineLevel="0" collapsed="false">
      <c r="A6347" s="0" t="n">
        <v>3807</v>
      </c>
      <c r="B6347" s="15" t="n">
        <v>45170</v>
      </c>
      <c r="C6347" s="0" t="n">
        <v>4</v>
      </c>
      <c r="D6347" s="16" t="n">
        <v>6405</v>
      </c>
      <c r="E6347" s="16" t="n">
        <v>42</v>
      </c>
      <c r="F6347" s="16" t="n">
        <v>87</v>
      </c>
      <c r="G6347" s="16" t="n">
        <v>551</v>
      </c>
      <c r="H6347" s="16" t="n">
        <v>27</v>
      </c>
    </row>
    <row r="6348" customFormat="false" ht="15" hidden="false" customHeight="false" outlineLevel="0" collapsed="false">
      <c r="A6348" s="0" t="n">
        <v>3807</v>
      </c>
      <c r="B6348" s="15" t="n">
        <v>45261</v>
      </c>
      <c r="C6348" s="0" t="n">
        <v>4</v>
      </c>
      <c r="D6348" s="16" t="n">
        <v>6406</v>
      </c>
      <c r="E6348" s="16" t="n">
        <v>44</v>
      </c>
      <c r="F6348" s="16" t="n">
        <v>94</v>
      </c>
      <c r="G6348" s="16" t="n">
        <v>650</v>
      </c>
      <c r="H6348" s="16" t="n">
        <v>30</v>
      </c>
    </row>
    <row r="6349" customFormat="false" ht="15" hidden="false" customHeight="false" outlineLevel="0" collapsed="false">
      <c r="A6349" s="0" t="n">
        <v>3807</v>
      </c>
      <c r="B6349" s="15" t="n">
        <v>45352</v>
      </c>
      <c r="C6349" s="0" t="n">
        <v>4</v>
      </c>
      <c r="D6349" s="16" t="n">
        <v>6448</v>
      </c>
      <c r="E6349" s="16" t="n">
        <v>48</v>
      </c>
      <c r="F6349" s="16" t="n">
        <v>98</v>
      </c>
      <c r="G6349" s="16" t="n">
        <v>417</v>
      </c>
      <c r="H6349" s="16" t="n">
        <v>23</v>
      </c>
    </row>
    <row r="6350" customFormat="false" ht="15" hidden="false" customHeight="false" outlineLevel="0" collapsed="false">
      <c r="A6350" s="0" t="n">
        <v>3807</v>
      </c>
      <c r="B6350" s="15" t="n">
        <v>45444</v>
      </c>
      <c r="C6350" s="0" t="n">
        <v>4</v>
      </c>
      <c r="D6350" s="16" t="n">
        <v>6490</v>
      </c>
      <c r="E6350" s="16" t="n">
        <v>60</v>
      </c>
      <c r="F6350" s="16" t="n">
        <v>98</v>
      </c>
      <c r="G6350" s="16" t="n">
        <v>525</v>
      </c>
      <c r="H6350" s="16" t="n">
        <v>35</v>
      </c>
    </row>
    <row r="6351" customFormat="false" ht="15" hidden="false" customHeight="false" outlineLevel="0" collapsed="false">
      <c r="A6351" s="0" t="n">
        <v>3807</v>
      </c>
      <c r="B6351" s="15" t="n">
        <v>45536</v>
      </c>
      <c r="C6351" s="0" t="n">
        <v>4</v>
      </c>
      <c r="D6351" s="16" t="n">
        <v>6488</v>
      </c>
      <c r="E6351" s="16" t="n">
        <v>69</v>
      </c>
      <c r="F6351" s="16" t="n">
        <v>111</v>
      </c>
      <c r="G6351" s="16" t="n">
        <v>634</v>
      </c>
      <c r="H6351" s="16" t="n">
        <v>42</v>
      </c>
    </row>
    <row r="6352" customFormat="false" ht="15" hidden="false" customHeight="false" outlineLevel="0" collapsed="false">
      <c r="A6352" s="0" t="n">
        <v>3807</v>
      </c>
      <c r="B6352" s="15" t="n">
        <v>45627</v>
      </c>
      <c r="C6352" s="0" t="n">
        <v>4</v>
      </c>
      <c r="D6352" s="16" t="n">
        <v>6494</v>
      </c>
      <c r="E6352" s="16" t="n">
        <v>71</v>
      </c>
      <c r="F6352" s="16" t="n">
        <v>113</v>
      </c>
      <c r="G6352" s="16" t="n">
        <v>734</v>
      </c>
      <c r="H6352" s="16" t="n">
        <v>45</v>
      </c>
    </row>
    <row r="6353" customFormat="false" ht="15" hidden="false" customHeight="false" outlineLevel="0" collapsed="false">
      <c r="A6353" s="0" t="n">
        <v>3807</v>
      </c>
      <c r="B6353" s="15" t="n">
        <v>45717</v>
      </c>
      <c r="C6353" s="0" t="n">
        <v>4</v>
      </c>
      <c r="D6353" s="16" t="n">
        <v>6520</v>
      </c>
      <c r="E6353" s="16" t="n">
        <v>74</v>
      </c>
      <c r="F6353" s="16" t="n">
        <v>115</v>
      </c>
      <c r="G6353" s="16" t="n">
        <v>413</v>
      </c>
      <c r="H6353" s="16" t="n">
        <v>23</v>
      </c>
    </row>
    <row r="6354" customFormat="false" ht="15" hidden="false" customHeight="false" outlineLevel="0" collapsed="false">
      <c r="A6354" s="0" t="n">
        <v>3807</v>
      </c>
      <c r="B6354" s="15" t="n">
        <v>45809</v>
      </c>
      <c r="C6354" s="0" t="n">
        <v>4</v>
      </c>
      <c r="D6354" s="16" t="n">
        <v>6578</v>
      </c>
      <c r="E6354" s="16" t="n">
        <v>88</v>
      </c>
      <c r="F6354" s="16" t="n">
        <v>122</v>
      </c>
      <c r="G6354" s="16" t="n">
        <v>529</v>
      </c>
      <c r="H6354" s="16" t="n">
        <v>35</v>
      </c>
    </row>
    <row r="6355" customFormat="false" ht="15" hidden="false" customHeight="false" outlineLevel="0" collapsed="false">
      <c r="A6355" s="0" t="n">
        <v>3807</v>
      </c>
      <c r="B6355" s="15" t="n">
        <v>45901</v>
      </c>
      <c r="C6355" s="0" t="n">
        <v>4</v>
      </c>
      <c r="D6355" s="16" t="n">
        <v>6534</v>
      </c>
      <c r="E6355" s="16" t="n">
        <v>100</v>
      </c>
      <c r="F6355" s="16" t="n">
        <v>132</v>
      </c>
      <c r="G6355" s="16" t="n">
        <v>618</v>
      </c>
      <c r="H6355" s="16" t="n">
        <v>49</v>
      </c>
    </row>
    <row r="6356" customFormat="false" ht="15" hidden="false" customHeight="false" outlineLevel="0" collapsed="false">
      <c r="A6356" s="0" t="n">
        <v>3807</v>
      </c>
      <c r="B6356" s="15" t="n">
        <v>45992</v>
      </c>
      <c r="C6356" s="0" t="n">
        <v>4</v>
      </c>
      <c r="D6356" s="16" t="n">
        <v>6566</v>
      </c>
      <c r="E6356" s="16" t="n">
        <v>111</v>
      </c>
      <c r="F6356" s="16" t="n">
        <v>140</v>
      </c>
      <c r="G6356" s="16" t="n">
        <v>712</v>
      </c>
      <c r="H6356" s="16" t="n">
        <v>59</v>
      </c>
    </row>
    <row r="6357" customFormat="false" ht="15" hidden="false" customHeight="false" outlineLevel="0" collapsed="false">
      <c r="A6357" s="0" t="n">
        <v>3807</v>
      </c>
      <c r="B6357" s="15" t="n">
        <v>46082</v>
      </c>
      <c r="C6357" s="0" t="n">
        <v>4</v>
      </c>
      <c r="D6357" s="16" t="n">
        <v>6600</v>
      </c>
      <c r="E6357" s="16" t="n">
        <v>118</v>
      </c>
      <c r="F6357" s="16" t="n">
        <v>157</v>
      </c>
      <c r="G6357" s="16" t="n">
        <v>357</v>
      </c>
      <c r="H6357" s="16" t="n">
        <v>40</v>
      </c>
    </row>
    <row r="6358" customFormat="false" ht="15" hidden="false" customHeight="false" outlineLevel="0" collapsed="false">
      <c r="A6358" s="0" t="n">
        <v>3807</v>
      </c>
      <c r="B6358" s="15" t="n">
        <v>46174</v>
      </c>
      <c r="C6358" s="0" t="n">
        <v>4</v>
      </c>
      <c r="D6358" s="16" t="n">
        <v>6627</v>
      </c>
      <c r="E6358" s="16" t="n">
        <v>146</v>
      </c>
      <c r="F6358" s="16" t="n">
        <v>173</v>
      </c>
      <c r="G6358" s="16" t="n">
        <v>464</v>
      </c>
      <c r="H6358" s="16" t="n">
        <v>67</v>
      </c>
    </row>
    <row r="6359" customFormat="false" ht="15" hidden="false" customHeight="false" outlineLevel="0" collapsed="false">
      <c r="A6359" s="0" t="n">
        <v>3808</v>
      </c>
      <c r="B6359" s="15" t="n">
        <v>45078</v>
      </c>
      <c r="C6359" s="0" t="n">
        <v>4</v>
      </c>
      <c r="D6359" s="16" t="n">
        <v>3055</v>
      </c>
      <c r="E6359" s="16" t="n">
        <v>18</v>
      </c>
      <c r="F6359" s="16" t="n">
        <v>50</v>
      </c>
      <c r="G6359" s="16" t="n">
        <v>194</v>
      </c>
      <c r="H6359" s="16" t="n">
        <v>8</v>
      </c>
    </row>
    <row r="6360" customFormat="false" ht="15" hidden="false" customHeight="false" outlineLevel="0" collapsed="false">
      <c r="A6360" s="0" t="n">
        <v>3808</v>
      </c>
      <c r="B6360" s="15" t="n">
        <v>45170</v>
      </c>
      <c r="C6360" s="0" t="n">
        <v>4</v>
      </c>
      <c r="D6360" s="16" t="n">
        <v>3061</v>
      </c>
      <c r="E6360" s="16" t="n">
        <v>20</v>
      </c>
      <c r="F6360" s="16" t="n">
        <v>51</v>
      </c>
      <c r="G6360" s="16" t="n">
        <v>229</v>
      </c>
      <c r="H6360" s="16" t="n">
        <v>11</v>
      </c>
    </row>
    <row r="6361" customFormat="false" ht="15" hidden="false" customHeight="false" outlineLevel="0" collapsed="false">
      <c r="A6361" s="0" t="n">
        <v>3808</v>
      </c>
      <c r="B6361" s="15" t="n">
        <v>45261</v>
      </c>
      <c r="C6361" s="0" t="n">
        <v>4</v>
      </c>
      <c r="D6361" s="16" t="n">
        <v>3067</v>
      </c>
      <c r="E6361" s="16" t="n">
        <v>25</v>
      </c>
      <c r="F6361" s="16" t="n">
        <v>46</v>
      </c>
      <c r="G6361" s="16" t="n">
        <v>269</v>
      </c>
      <c r="H6361" s="16" t="n">
        <v>16</v>
      </c>
    </row>
    <row r="6362" customFormat="false" ht="15" hidden="false" customHeight="false" outlineLevel="0" collapsed="false">
      <c r="A6362" s="0" t="n">
        <v>3808</v>
      </c>
      <c r="B6362" s="15" t="n">
        <v>45352</v>
      </c>
      <c r="C6362" s="0" t="n">
        <v>4</v>
      </c>
      <c r="D6362" s="16" t="n">
        <v>3074</v>
      </c>
      <c r="E6362" s="16" t="n">
        <v>26</v>
      </c>
      <c r="F6362" s="16" t="n">
        <v>46</v>
      </c>
      <c r="G6362" s="16" t="n">
        <v>152</v>
      </c>
      <c r="H6362" s="16" t="n">
        <v>15</v>
      </c>
    </row>
    <row r="6363" customFormat="false" ht="15" hidden="false" customHeight="false" outlineLevel="0" collapsed="false">
      <c r="A6363" s="0" t="n">
        <v>3808</v>
      </c>
      <c r="B6363" s="15" t="n">
        <v>45444</v>
      </c>
      <c r="C6363" s="0" t="n">
        <v>4</v>
      </c>
      <c r="D6363" s="16" t="n">
        <v>3087</v>
      </c>
      <c r="E6363" s="16" t="n">
        <v>28</v>
      </c>
      <c r="F6363" s="16" t="n">
        <v>51</v>
      </c>
      <c r="G6363" s="16" t="n">
        <v>196</v>
      </c>
      <c r="H6363" s="16" t="n">
        <v>16</v>
      </c>
    </row>
    <row r="6364" customFormat="false" ht="15" hidden="false" customHeight="false" outlineLevel="0" collapsed="false">
      <c r="A6364" s="0" t="n">
        <v>3808</v>
      </c>
      <c r="B6364" s="15" t="n">
        <v>45536</v>
      </c>
      <c r="C6364" s="0" t="n">
        <v>4</v>
      </c>
      <c r="D6364" s="16" t="n">
        <v>3111</v>
      </c>
      <c r="E6364" s="16" t="n">
        <v>33</v>
      </c>
      <c r="F6364" s="16" t="n">
        <v>48</v>
      </c>
      <c r="G6364" s="16" t="n">
        <v>240</v>
      </c>
      <c r="H6364" s="16" t="n">
        <v>21</v>
      </c>
    </row>
    <row r="6365" customFormat="false" ht="15" hidden="false" customHeight="false" outlineLevel="0" collapsed="false">
      <c r="A6365" s="0" t="n">
        <v>3808</v>
      </c>
      <c r="B6365" s="15" t="n">
        <v>45627</v>
      </c>
      <c r="C6365" s="0" t="n">
        <v>4</v>
      </c>
      <c r="D6365" s="16" t="n">
        <v>3134</v>
      </c>
      <c r="E6365" s="16" t="n">
        <v>35</v>
      </c>
      <c r="F6365" s="16" t="n">
        <v>49</v>
      </c>
      <c r="G6365" s="16" t="n">
        <v>285</v>
      </c>
      <c r="H6365" s="16" t="n">
        <v>24</v>
      </c>
    </row>
    <row r="6366" customFormat="false" ht="15" hidden="false" customHeight="false" outlineLevel="0" collapsed="false">
      <c r="A6366" s="0" t="n">
        <v>3808</v>
      </c>
      <c r="B6366" s="15" t="n">
        <v>45717</v>
      </c>
      <c r="C6366" s="0" t="n">
        <v>4</v>
      </c>
      <c r="D6366" s="16" t="n">
        <v>3151</v>
      </c>
      <c r="E6366" s="16" t="n">
        <v>34</v>
      </c>
      <c r="F6366" s="16" t="n">
        <v>56</v>
      </c>
      <c r="G6366" s="16" t="n">
        <v>155</v>
      </c>
      <c r="H6366" s="16" t="n">
        <v>10</v>
      </c>
    </row>
    <row r="6367" customFormat="false" ht="15" hidden="false" customHeight="false" outlineLevel="0" collapsed="false">
      <c r="A6367" s="0" t="n">
        <v>3808</v>
      </c>
      <c r="B6367" s="15" t="n">
        <v>45809</v>
      </c>
      <c r="C6367" s="0" t="n">
        <v>4</v>
      </c>
      <c r="D6367" s="16" t="n">
        <v>3165</v>
      </c>
      <c r="E6367" s="16" t="n">
        <v>43</v>
      </c>
      <c r="F6367" s="16" t="n">
        <v>62</v>
      </c>
      <c r="G6367" s="16" t="n">
        <v>204</v>
      </c>
      <c r="H6367" s="16" t="n">
        <v>16</v>
      </c>
    </row>
    <row r="6368" customFormat="false" ht="15" hidden="false" customHeight="false" outlineLevel="0" collapsed="false">
      <c r="A6368" s="0" t="n">
        <v>3808</v>
      </c>
      <c r="B6368" s="15" t="n">
        <v>45901</v>
      </c>
      <c r="C6368" s="0" t="n">
        <v>4</v>
      </c>
      <c r="D6368" s="16" t="n">
        <v>3203</v>
      </c>
      <c r="E6368" s="16" t="n">
        <v>49</v>
      </c>
      <c r="F6368" s="16" t="n">
        <v>66</v>
      </c>
      <c r="G6368" s="16" t="n">
        <v>251</v>
      </c>
      <c r="H6368" s="16" t="n">
        <v>22</v>
      </c>
    </row>
    <row r="6369" customFormat="false" ht="15" hidden="false" customHeight="false" outlineLevel="0" collapsed="false">
      <c r="A6369" s="0" t="n">
        <v>3808</v>
      </c>
      <c r="B6369" s="15" t="n">
        <v>45992</v>
      </c>
      <c r="C6369" s="0" t="n">
        <v>4</v>
      </c>
      <c r="D6369" s="16" t="n">
        <v>3190</v>
      </c>
      <c r="E6369" s="16" t="n">
        <v>51</v>
      </c>
      <c r="F6369" s="16" t="n">
        <v>70</v>
      </c>
      <c r="G6369" s="16" t="n">
        <v>284</v>
      </c>
      <c r="H6369" s="16" t="n">
        <v>23</v>
      </c>
    </row>
    <row r="6370" customFormat="false" ht="15" hidden="false" customHeight="false" outlineLevel="0" collapsed="false">
      <c r="A6370" s="0" t="n">
        <v>3808</v>
      </c>
      <c r="B6370" s="15" t="n">
        <v>46082</v>
      </c>
      <c r="C6370" s="0" t="n">
        <v>4</v>
      </c>
      <c r="D6370" s="16" t="n">
        <v>3165</v>
      </c>
      <c r="E6370" s="16" t="n">
        <v>53</v>
      </c>
      <c r="F6370" s="16" t="n">
        <v>77</v>
      </c>
      <c r="G6370" s="16" t="n">
        <v>154</v>
      </c>
      <c r="H6370" s="16" t="n">
        <v>14</v>
      </c>
    </row>
    <row r="6371" customFormat="false" ht="15" hidden="false" customHeight="false" outlineLevel="0" collapsed="false">
      <c r="A6371" s="0" t="n">
        <v>3808</v>
      </c>
      <c r="B6371" s="15" t="n">
        <v>46174</v>
      </c>
      <c r="C6371" s="0" t="n">
        <v>4</v>
      </c>
      <c r="D6371" s="16" t="n">
        <v>3153</v>
      </c>
      <c r="E6371" s="16" t="n">
        <v>67</v>
      </c>
      <c r="F6371" s="16" t="n">
        <v>81</v>
      </c>
      <c r="G6371" s="16" t="n">
        <v>203</v>
      </c>
      <c r="H6371" s="16" t="n">
        <v>29</v>
      </c>
    </row>
    <row r="6372" customFormat="false" ht="15" hidden="false" customHeight="false" outlineLevel="0" collapsed="false">
      <c r="A6372" s="0" t="n">
        <v>3809</v>
      </c>
      <c r="B6372" s="15" t="n">
        <v>45078</v>
      </c>
      <c r="C6372" s="0" t="n">
        <v>4</v>
      </c>
      <c r="D6372" s="16" t="n">
        <v>15458</v>
      </c>
      <c r="E6372" s="16" t="n">
        <v>119</v>
      </c>
      <c r="F6372" s="16" t="n">
        <v>243</v>
      </c>
      <c r="G6372" s="16" t="n">
        <v>1421</v>
      </c>
      <c r="H6372" s="16" t="n">
        <v>84</v>
      </c>
    </row>
    <row r="6373" customFormat="false" ht="15" hidden="false" customHeight="false" outlineLevel="0" collapsed="false">
      <c r="A6373" s="0" t="n">
        <v>3809</v>
      </c>
      <c r="B6373" s="15" t="n">
        <v>45170</v>
      </c>
      <c r="C6373" s="0" t="n">
        <v>4</v>
      </c>
      <c r="D6373" s="16" t="n">
        <v>15920</v>
      </c>
      <c r="E6373" s="16" t="n">
        <v>132</v>
      </c>
      <c r="F6373" s="16" t="n">
        <v>264</v>
      </c>
      <c r="G6373" s="16" t="n">
        <v>1760</v>
      </c>
      <c r="H6373" s="16" t="n">
        <v>96</v>
      </c>
    </row>
    <row r="6374" customFormat="false" ht="15" hidden="false" customHeight="false" outlineLevel="0" collapsed="false">
      <c r="A6374" s="0" t="n">
        <v>3809</v>
      </c>
      <c r="B6374" s="15" t="n">
        <v>45261</v>
      </c>
      <c r="C6374" s="0" t="n">
        <v>4</v>
      </c>
      <c r="D6374" s="16" t="n">
        <v>16325</v>
      </c>
      <c r="E6374" s="16" t="n">
        <v>154</v>
      </c>
      <c r="F6374" s="16" t="n">
        <v>291</v>
      </c>
      <c r="G6374" s="16" t="n">
        <v>2075</v>
      </c>
      <c r="H6374" s="16" t="n">
        <v>117</v>
      </c>
    </row>
    <row r="6375" customFormat="false" ht="15" hidden="false" customHeight="false" outlineLevel="0" collapsed="false">
      <c r="A6375" s="0" t="n">
        <v>3809</v>
      </c>
      <c r="B6375" s="15" t="n">
        <v>45352</v>
      </c>
      <c r="C6375" s="0" t="n">
        <v>4</v>
      </c>
      <c r="D6375" s="16" t="n">
        <v>16726</v>
      </c>
      <c r="E6375" s="16" t="n">
        <v>183</v>
      </c>
      <c r="F6375" s="16" t="n">
        <v>318</v>
      </c>
      <c r="G6375" s="16" t="n">
        <v>1301</v>
      </c>
      <c r="H6375" s="16" t="n">
        <v>94</v>
      </c>
    </row>
    <row r="6376" customFormat="false" ht="15" hidden="false" customHeight="false" outlineLevel="0" collapsed="false">
      <c r="A6376" s="0" t="n">
        <v>3809</v>
      </c>
      <c r="B6376" s="15" t="n">
        <v>45444</v>
      </c>
      <c r="C6376" s="0" t="n">
        <v>4</v>
      </c>
      <c r="D6376" s="16" t="n">
        <v>17099</v>
      </c>
      <c r="E6376" s="16" t="n">
        <v>221</v>
      </c>
      <c r="F6376" s="16" t="n">
        <v>358</v>
      </c>
      <c r="G6376" s="16" t="n">
        <v>1635</v>
      </c>
      <c r="H6376" s="16" t="n">
        <v>129</v>
      </c>
    </row>
    <row r="6377" customFormat="false" ht="15" hidden="false" customHeight="false" outlineLevel="0" collapsed="false">
      <c r="A6377" s="0" t="n">
        <v>3809</v>
      </c>
      <c r="B6377" s="15" t="n">
        <v>45536</v>
      </c>
      <c r="C6377" s="0" t="n">
        <v>4</v>
      </c>
      <c r="D6377" s="16" t="n">
        <v>17482</v>
      </c>
      <c r="E6377" s="16" t="n">
        <v>245</v>
      </c>
      <c r="F6377" s="16" t="n">
        <v>399</v>
      </c>
      <c r="G6377" s="16" t="n">
        <v>1938</v>
      </c>
      <c r="H6377" s="16" t="n">
        <v>153</v>
      </c>
    </row>
    <row r="6378" customFormat="false" ht="15" hidden="false" customHeight="false" outlineLevel="0" collapsed="false">
      <c r="A6378" s="0" t="n">
        <v>3809</v>
      </c>
      <c r="B6378" s="15" t="n">
        <v>45627</v>
      </c>
      <c r="C6378" s="0" t="n">
        <v>4</v>
      </c>
      <c r="D6378" s="16" t="n">
        <v>17745</v>
      </c>
      <c r="E6378" s="16" t="n">
        <v>268</v>
      </c>
      <c r="F6378" s="16" t="n">
        <v>445</v>
      </c>
      <c r="G6378" s="16" t="n">
        <v>2216</v>
      </c>
      <c r="H6378" s="16" t="n">
        <v>179</v>
      </c>
    </row>
    <row r="6379" customFormat="false" ht="15" hidden="false" customHeight="false" outlineLevel="0" collapsed="false">
      <c r="A6379" s="0" t="n">
        <v>3809</v>
      </c>
      <c r="B6379" s="15" t="n">
        <v>45717</v>
      </c>
      <c r="C6379" s="0" t="n">
        <v>4</v>
      </c>
      <c r="D6379" s="16" t="n">
        <v>18054</v>
      </c>
      <c r="E6379" s="16" t="n">
        <v>294</v>
      </c>
      <c r="F6379" s="16" t="n">
        <v>515</v>
      </c>
      <c r="G6379" s="16" t="n">
        <v>1261</v>
      </c>
      <c r="H6379" s="16" t="n">
        <v>121</v>
      </c>
    </row>
    <row r="6380" customFormat="false" ht="15" hidden="false" customHeight="false" outlineLevel="0" collapsed="false">
      <c r="A6380" s="0" t="n">
        <v>3809</v>
      </c>
      <c r="B6380" s="15" t="n">
        <v>45809</v>
      </c>
      <c r="C6380" s="0" t="n">
        <v>4</v>
      </c>
      <c r="D6380" s="16" t="n">
        <v>18453</v>
      </c>
      <c r="E6380" s="16" t="n">
        <v>339</v>
      </c>
      <c r="F6380" s="16" t="n">
        <v>567</v>
      </c>
      <c r="G6380" s="16" t="n">
        <v>1593</v>
      </c>
      <c r="H6380" s="16" t="n">
        <v>158</v>
      </c>
    </row>
    <row r="6381" customFormat="false" ht="15" hidden="false" customHeight="false" outlineLevel="0" collapsed="false">
      <c r="A6381" s="0" t="n">
        <v>3809</v>
      </c>
      <c r="B6381" s="15" t="n">
        <v>45901</v>
      </c>
      <c r="C6381" s="0" t="n">
        <v>4</v>
      </c>
      <c r="D6381" s="16" t="n">
        <v>18906</v>
      </c>
      <c r="E6381" s="16" t="n">
        <v>390</v>
      </c>
      <c r="F6381" s="16" t="n">
        <v>639</v>
      </c>
      <c r="G6381" s="16" t="n">
        <v>1964</v>
      </c>
      <c r="H6381" s="16" t="n">
        <v>210</v>
      </c>
    </row>
    <row r="6382" customFormat="false" ht="15" hidden="false" customHeight="false" outlineLevel="0" collapsed="false">
      <c r="A6382" s="0" t="n">
        <v>3809</v>
      </c>
      <c r="B6382" s="15" t="n">
        <v>45992</v>
      </c>
      <c r="C6382" s="0" t="n">
        <v>4</v>
      </c>
      <c r="D6382" s="16" t="n">
        <v>19335</v>
      </c>
      <c r="E6382" s="16" t="n">
        <v>426</v>
      </c>
      <c r="F6382" s="16" t="n">
        <v>714</v>
      </c>
      <c r="G6382" s="16" t="n">
        <v>2336</v>
      </c>
      <c r="H6382" s="16" t="n">
        <v>248</v>
      </c>
    </row>
    <row r="6383" customFormat="false" ht="15" hidden="false" customHeight="false" outlineLevel="0" collapsed="false">
      <c r="A6383" s="0" t="n">
        <v>3809</v>
      </c>
      <c r="B6383" s="15" t="n">
        <v>46082</v>
      </c>
      <c r="C6383" s="0" t="n">
        <v>4</v>
      </c>
      <c r="D6383" s="16" t="n">
        <v>19622</v>
      </c>
      <c r="E6383" s="16" t="n">
        <v>505</v>
      </c>
      <c r="F6383" s="16" t="n">
        <v>777</v>
      </c>
      <c r="G6383" s="16" t="n">
        <v>1416</v>
      </c>
      <c r="H6383" s="16" t="n">
        <v>206</v>
      </c>
    </row>
    <row r="6384" customFormat="false" ht="15" hidden="false" customHeight="false" outlineLevel="0" collapsed="false">
      <c r="A6384" s="0" t="n">
        <v>3809</v>
      </c>
      <c r="B6384" s="15" t="n">
        <v>46174</v>
      </c>
      <c r="C6384" s="0" t="n">
        <v>4</v>
      </c>
      <c r="D6384" s="16" t="n">
        <v>20346</v>
      </c>
      <c r="E6384" s="16" t="n">
        <v>664</v>
      </c>
      <c r="F6384" s="16" t="n">
        <v>1047</v>
      </c>
      <c r="G6384" s="16" t="n">
        <v>1909</v>
      </c>
      <c r="H6384" s="16" t="n">
        <v>344</v>
      </c>
    </row>
    <row r="6385" customFormat="false" ht="15" hidden="false" customHeight="false" outlineLevel="0" collapsed="false">
      <c r="A6385" s="0" t="n">
        <v>3810</v>
      </c>
      <c r="B6385" s="15" t="n">
        <v>45078</v>
      </c>
      <c r="C6385" s="0" t="n">
        <v>2</v>
      </c>
      <c r="D6385" s="16" t="n">
        <v>44259</v>
      </c>
      <c r="E6385" s="16" t="n">
        <v>154</v>
      </c>
      <c r="F6385" s="16" t="n">
        <v>820</v>
      </c>
      <c r="G6385" s="16" t="n">
        <v>3228</v>
      </c>
      <c r="H6385" s="16" t="n">
        <v>92</v>
      </c>
    </row>
    <row r="6386" customFormat="false" ht="15" hidden="false" customHeight="false" outlineLevel="0" collapsed="false">
      <c r="A6386" s="0" t="n">
        <v>3810</v>
      </c>
      <c r="B6386" s="15" t="n">
        <v>45170</v>
      </c>
      <c r="C6386" s="0" t="n">
        <v>2</v>
      </c>
      <c r="D6386" s="16" t="n">
        <v>44385</v>
      </c>
      <c r="E6386" s="16" t="n">
        <v>176</v>
      </c>
      <c r="F6386" s="16" t="n">
        <v>845</v>
      </c>
      <c r="G6386" s="16" t="n">
        <v>3710</v>
      </c>
      <c r="H6386" s="16" t="n">
        <v>117</v>
      </c>
    </row>
    <row r="6387" customFormat="false" ht="15" hidden="false" customHeight="false" outlineLevel="0" collapsed="false">
      <c r="A6387" s="0" t="n">
        <v>3810</v>
      </c>
      <c r="B6387" s="15" t="n">
        <v>45261</v>
      </c>
      <c r="C6387" s="0" t="n">
        <v>2</v>
      </c>
      <c r="D6387" s="16" t="n">
        <v>44905</v>
      </c>
      <c r="E6387" s="16" t="n">
        <v>212</v>
      </c>
      <c r="F6387" s="16" t="n">
        <v>896</v>
      </c>
      <c r="G6387" s="16" t="n">
        <v>4383</v>
      </c>
      <c r="H6387" s="16" t="n">
        <v>152</v>
      </c>
    </row>
    <row r="6388" customFormat="false" ht="15" hidden="false" customHeight="false" outlineLevel="0" collapsed="false">
      <c r="A6388" s="0" t="n">
        <v>3810</v>
      </c>
      <c r="B6388" s="15" t="n">
        <v>45352</v>
      </c>
      <c r="C6388" s="0" t="n">
        <v>2</v>
      </c>
      <c r="D6388" s="16" t="n">
        <v>45462</v>
      </c>
      <c r="E6388" s="16" t="n">
        <v>243</v>
      </c>
      <c r="F6388" s="16" t="n">
        <v>926</v>
      </c>
      <c r="G6388" s="16" t="n">
        <v>2860</v>
      </c>
      <c r="H6388" s="16" t="n">
        <v>136</v>
      </c>
    </row>
    <row r="6389" customFormat="false" ht="15" hidden="false" customHeight="false" outlineLevel="0" collapsed="false">
      <c r="A6389" s="0" t="n">
        <v>3810</v>
      </c>
      <c r="B6389" s="15" t="n">
        <v>45444</v>
      </c>
      <c r="C6389" s="0" t="n">
        <v>2</v>
      </c>
      <c r="D6389" s="16" t="n">
        <v>45981</v>
      </c>
      <c r="E6389" s="16" t="n">
        <v>276</v>
      </c>
      <c r="F6389" s="16" t="n">
        <v>1022</v>
      </c>
      <c r="G6389" s="16" t="n">
        <v>3562</v>
      </c>
      <c r="H6389" s="16" t="n">
        <v>173</v>
      </c>
    </row>
    <row r="6390" customFormat="false" ht="15" hidden="false" customHeight="false" outlineLevel="0" collapsed="false">
      <c r="A6390" s="0" t="n">
        <v>3810</v>
      </c>
      <c r="B6390" s="15" t="n">
        <v>45536</v>
      </c>
      <c r="C6390" s="0" t="n">
        <v>2</v>
      </c>
      <c r="D6390" s="16" t="n">
        <v>46461</v>
      </c>
      <c r="E6390" s="16" t="n">
        <v>306</v>
      </c>
      <c r="F6390" s="16" t="n">
        <v>1108</v>
      </c>
      <c r="G6390" s="16" t="n">
        <v>4212</v>
      </c>
      <c r="H6390" s="16" t="n">
        <v>199</v>
      </c>
    </row>
    <row r="6391" customFormat="false" ht="15" hidden="false" customHeight="false" outlineLevel="0" collapsed="false">
      <c r="A6391" s="0" t="n">
        <v>3810</v>
      </c>
      <c r="B6391" s="15" t="n">
        <v>45627</v>
      </c>
      <c r="C6391" s="0" t="n">
        <v>2</v>
      </c>
      <c r="D6391" s="16" t="n">
        <v>46707</v>
      </c>
      <c r="E6391" s="16" t="n">
        <v>354</v>
      </c>
      <c r="F6391" s="16" t="n">
        <v>1143</v>
      </c>
      <c r="G6391" s="16" t="n">
        <v>4860</v>
      </c>
      <c r="H6391" s="16" t="n">
        <v>242</v>
      </c>
    </row>
    <row r="6392" customFormat="false" ht="15" hidden="false" customHeight="false" outlineLevel="0" collapsed="false">
      <c r="A6392" s="0" t="n">
        <v>3810</v>
      </c>
      <c r="B6392" s="15" t="n">
        <v>45717</v>
      </c>
      <c r="C6392" s="0" t="n">
        <v>2</v>
      </c>
      <c r="D6392" s="16" t="n">
        <v>46934</v>
      </c>
      <c r="E6392" s="16" t="n">
        <v>379</v>
      </c>
      <c r="F6392" s="16" t="n">
        <v>1211</v>
      </c>
      <c r="G6392" s="16" t="n">
        <v>2838</v>
      </c>
      <c r="H6392" s="16" t="n">
        <v>129</v>
      </c>
    </row>
    <row r="6393" customFormat="false" ht="15" hidden="false" customHeight="false" outlineLevel="0" collapsed="false">
      <c r="A6393" s="0" t="n">
        <v>3810</v>
      </c>
      <c r="B6393" s="15" t="n">
        <v>45809</v>
      </c>
      <c r="C6393" s="0" t="n">
        <v>2</v>
      </c>
      <c r="D6393" s="16" t="n">
        <v>47394</v>
      </c>
      <c r="E6393" s="16" t="n">
        <v>426</v>
      </c>
      <c r="F6393" s="16" t="n">
        <v>1300</v>
      </c>
      <c r="G6393" s="16" t="n">
        <v>3526</v>
      </c>
      <c r="H6393" s="16" t="n">
        <v>172</v>
      </c>
    </row>
    <row r="6394" customFormat="false" ht="15" hidden="false" customHeight="false" outlineLevel="0" collapsed="false">
      <c r="A6394" s="0" t="n">
        <v>3810</v>
      </c>
      <c r="B6394" s="15" t="n">
        <v>45901</v>
      </c>
      <c r="C6394" s="0" t="n">
        <v>2</v>
      </c>
      <c r="D6394" s="16" t="n">
        <v>47804</v>
      </c>
      <c r="E6394" s="16" t="n">
        <v>478</v>
      </c>
      <c r="F6394" s="16" t="n">
        <v>1371</v>
      </c>
      <c r="G6394" s="16" t="n">
        <v>4263</v>
      </c>
      <c r="H6394" s="16" t="n">
        <v>225</v>
      </c>
    </row>
    <row r="6395" customFormat="false" ht="15" hidden="false" customHeight="false" outlineLevel="0" collapsed="false">
      <c r="A6395" s="0" t="n">
        <v>3810</v>
      </c>
      <c r="B6395" s="15" t="n">
        <v>45992</v>
      </c>
      <c r="C6395" s="0" t="n">
        <v>2</v>
      </c>
      <c r="D6395" s="16" t="n">
        <v>48045</v>
      </c>
      <c r="E6395" s="16" t="n">
        <v>517</v>
      </c>
      <c r="F6395" s="16" t="n">
        <v>1431</v>
      </c>
      <c r="G6395" s="16" t="n">
        <v>4899</v>
      </c>
      <c r="H6395" s="16" t="n">
        <v>262</v>
      </c>
    </row>
    <row r="6396" customFormat="false" ht="15" hidden="false" customHeight="false" outlineLevel="0" collapsed="false">
      <c r="A6396" s="0" t="n">
        <v>3810</v>
      </c>
      <c r="B6396" s="15" t="n">
        <v>46082</v>
      </c>
      <c r="C6396" s="0" t="n">
        <v>2</v>
      </c>
      <c r="D6396" s="16" t="n">
        <v>48196</v>
      </c>
      <c r="E6396" s="16" t="n">
        <v>592</v>
      </c>
      <c r="F6396" s="16" t="n">
        <v>1517</v>
      </c>
      <c r="G6396" s="16" t="n">
        <v>2846</v>
      </c>
      <c r="H6396" s="16" t="n">
        <v>214</v>
      </c>
    </row>
    <row r="6397" customFormat="false" ht="15" hidden="false" customHeight="false" outlineLevel="0" collapsed="false">
      <c r="A6397" s="0" t="n">
        <v>3810</v>
      </c>
      <c r="B6397" s="15" t="n">
        <v>46174</v>
      </c>
      <c r="C6397" s="0" t="n">
        <v>2</v>
      </c>
      <c r="D6397" s="16" t="n">
        <v>48690</v>
      </c>
      <c r="E6397" s="16" t="n">
        <v>725</v>
      </c>
      <c r="F6397" s="16" t="n">
        <v>1681</v>
      </c>
      <c r="G6397" s="16" t="n">
        <v>3584</v>
      </c>
      <c r="H6397" s="16" t="n">
        <v>333</v>
      </c>
    </row>
    <row r="6398" customFormat="false" ht="15" hidden="false" customHeight="false" outlineLevel="0" collapsed="false">
      <c r="A6398" s="0" t="n">
        <v>3812</v>
      </c>
      <c r="B6398" s="15" t="n">
        <v>45078</v>
      </c>
      <c r="C6398" s="0" t="n">
        <v>2</v>
      </c>
      <c r="D6398" s="16" t="n">
        <v>2710</v>
      </c>
      <c r="E6398" s="16" t="n">
        <v>5</v>
      </c>
      <c r="F6398" s="16" t="n">
        <v>68</v>
      </c>
      <c r="G6398" s="16" t="n">
        <v>162</v>
      </c>
      <c r="H6398" s="16" t="n">
        <v>3</v>
      </c>
    </row>
    <row r="6399" customFormat="false" ht="15" hidden="false" customHeight="false" outlineLevel="0" collapsed="false">
      <c r="A6399" s="0" t="n">
        <v>3812</v>
      </c>
      <c r="B6399" s="15" t="n">
        <v>45170</v>
      </c>
      <c r="C6399" s="0" t="n">
        <v>2</v>
      </c>
      <c r="D6399" s="16" t="n">
        <v>2712</v>
      </c>
      <c r="E6399" s="16" t="n">
        <v>5</v>
      </c>
      <c r="F6399" s="16" t="n">
        <v>67</v>
      </c>
      <c r="G6399" s="16" t="n">
        <v>190</v>
      </c>
      <c r="H6399" s="16" t="n">
        <v>3</v>
      </c>
    </row>
    <row r="6400" customFormat="false" ht="15" hidden="false" customHeight="false" outlineLevel="0" collapsed="false">
      <c r="A6400" s="0" t="n">
        <v>3812</v>
      </c>
      <c r="B6400" s="15" t="n">
        <v>45261</v>
      </c>
      <c r="C6400" s="0" t="n">
        <v>2</v>
      </c>
      <c r="D6400" s="16" t="n">
        <v>2700</v>
      </c>
      <c r="E6400" s="16" t="n">
        <v>4</v>
      </c>
      <c r="F6400" s="16" t="n">
        <v>66</v>
      </c>
      <c r="G6400" s="16" t="n">
        <v>211</v>
      </c>
      <c r="H6400" s="16" t="n">
        <v>2</v>
      </c>
    </row>
    <row r="6401" customFormat="false" ht="15" hidden="false" customHeight="false" outlineLevel="0" collapsed="false">
      <c r="A6401" s="0" t="n">
        <v>3812</v>
      </c>
      <c r="B6401" s="15" t="n">
        <v>45352</v>
      </c>
      <c r="C6401" s="0" t="n">
        <v>2</v>
      </c>
      <c r="D6401" s="16" t="n">
        <v>2690</v>
      </c>
      <c r="E6401" s="16" t="n">
        <v>6</v>
      </c>
      <c r="F6401" s="16" t="n">
        <v>64</v>
      </c>
      <c r="G6401" s="16" t="n">
        <v>120</v>
      </c>
      <c r="H6401" s="16" t="n">
        <v>2</v>
      </c>
    </row>
    <row r="6402" customFormat="false" ht="15" hidden="false" customHeight="false" outlineLevel="0" collapsed="false">
      <c r="A6402" s="0" t="n">
        <v>3812</v>
      </c>
      <c r="B6402" s="15" t="n">
        <v>45444</v>
      </c>
      <c r="C6402" s="0" t="n">
        <v>2</v>
      </c>
      <c r="D6402" s="16" t="n">
        <v>2715</v>
      </c>
      <c r="E6402" s="16" t="n">
        <v>7</v>
      </c>
      <c r="F6402" s="16" t="n">
        <v>61</v>
      </c>
      <c r="G6402" s="16" t="n">
        <v>146</v>
      </c>
      <c r="H6402" s="16" t="n">
        <v>3</v>
      </c>
    </row>
    <row r="6403" customFormat="false" ht="15" hidden="false" customHeight="false" outlineLevel="0" collapsed="false">
      <c r="A6403" s="0" t="n">
        <v>3812</v>
      </c>
      <c r="B6403" s="15" t="n">
        <v>45536</v>
      </c>
      <c r="C6403" s="0" t="n">
        <v>2</v>
      </c>
      <c r="D6403" s="16" t="n">
        <v>2767</v>
      </c>
      <c r="E6403" s="16" t="n">
        <v>11</v>
      </c>
      <c r="F6403" s="16" t="n">
        <v>61</v>
      </c>
      <c r="G6403" s="16" t="n">
        <v>174</v>
      </c>
      <c r="H6403" s="16" t="n">
        <v>7</v>
      </c>
    </row>
    <row r="6404" customFormat="false" ht="15" hidden="false" customHeight="false" outlineLevel="0" collapsed="false">
      <c r="A6404" s="0" t="n">
        <v>3812</v>
      </c>
      <c r="B6404" s="15" t="n">
        <v>45627</v>
      </c>
      <c r="C6404" s="0" t="n">
        <v>2</v>
      </c>
      <c r="D6404" s="16" t="n">
        <v>2798</v>
      </c>
      <c r="E6404" s="16" t="n">
        <v>12</v>
      </c>
      <c r="F6404" s="16" t="n">
        <v>63</v>
      </c>
      <c r="G6404" s="16" t="n">
        <v>217</v>
      </c>
      <c r="H6404" s="16" t="n">
        <v>8</v>
      </c>
    </row>
    <row r="6405" customFormat="false" ht="15" hidden="false" customHeight="false" outlineLevel="0" collapsed="false">
      <c r="A6405" s="0" t="n">
        <v>3812</v>
      </c>
      <c r="B6405" s="15" t="n">
        <v>45717</v>
      </c>
      <c r="C6405" s="0" t="n">
        <v>2</v>
      </c>
      <c r="D6405" s="16" t="n">
        <v>2816</v>
      </c>
      <c r="E6405" s="16" t="n">
        <v>11</v>
      </c>
      <c r="F6405" s="16" t="n">
        <v>60</v>
      </c>
      <c r="G6405" s="16" t="n">
        <v>127</v>
      </c>
      <c r="H6405" s="16" t="n">
        <v>6</v>
      </c>
    </row>
    <row r="6406" customFormat="false" ht="15" hidden="false" customHeight="false" outlineLevel="0" collapsed="false">
      <c r="A6406" s="0" t="n">
        <v>3812</v>
      </c>
      <c r="B6406" s="15" t="n">
        <v>45809</v>
      </c>
      <c r="C6406" s="0" t="n">
        <v>2</v>
      </c>
      <c r="D6406" s="16" t="n">
        <v>2903</v>
      </c>
      <c r="E6406" s="16" t="n">
        <v>11</v>
      </c>
      <c r="F6406" s="16" t="n">
        <v>62</v>
      </c>
      <c r="G6406" s="16" t="n">
        <v>173</v>
      </c>
      <c r="H6406" s="16" t="n">
        <v>8</v>
      </c>
    </row>
    <row r="6407" customFormat="false" ht="15" hidden="false" customHeight="false" outlineLevel="0" collapsed="false">
      <c r="A6407" s="0" t="n">
        <v>3812</v>
      </c>
      <c r="B6407" s="15" t="n">
        <v>45901</v>
      </c>
      <c r="C6407" s="0" t="n">
        <v>2</v>
      </c>
      <c r="D6407" s="16" t="n">
        <v>2981</v>
      </c>
      <c r="E6407" s="16" t="n">
        <v>13</v>
      </c>
      <c r="F6407" s="16" t="n">
        <v>63</v>
      </c>
      <c r="G6407" s="16" t="n">
        <v>213</v>
      </c>
      <c r="H6407" s="16" t="n">
        <v>9</v>
      </c>
    </row>
    <row r="6408" customFormat="false" ht="15" hidden="false" customHeight="false" outlineLevel="0" collapsed="false">
      <c r="A6408" s="0" t="n">
        <v>3812</v>
      </c>
      <c r="B6408" s="15" t="n">
        <v>45992</v>
      </c>
      <c r="C6408" s="0" t="n">
        <v>2</v>
      </c>
      <c r="D6408" s="16" t="n">
        <v>3062</v>
      </c>
      <c r="E6408" s="16" t="n">
        <v>18</v>
      </c>
      <c r="F6408" s="16" t="n">
        <v>64</v>
      </c>
      <c r="G6408" s="16" t="n">
        <v>253</v>
      </c>
      <c r="H6408" s="16" t="n">
        <v>14</v>
      </c>
    </row>
    <row r="6409" customFormat="false" ht="15" hidden="false" customHeight="false" outlineLevel="0" collapsed="false">
      <c r="A6409" s="0" t="n">
        <v>3812</v>
      </c>
      <c r="B6409" s="15" t="n">
        <v>46082</v>
      </c>
      <c r="C6409" s="0" t="n">
        <v>2</v>
      </c>
      <c r="D6409" s="16" t="n">
        <v>3146</v>
      </c>
      <c r="E6409" s="16" t="n">
        <v>23</v>
      </c>
      <c r="F6409" s="16" t="n">
        <v>65</v>
      </c>
      <c r="G6409" s="16" t="n">
        <v>151</v>
      </c>
      <c r="H6409" s="16" t="n">
        <v>11</v>
      </c>
    </row>
    <row r="6410" customFormat="false" ht="15" hidden="false" customHeight="false" outlineLevel="0" collapsed="false">
      <c r="A6410" s="0" t="n">
        <v>3812</v>
      </c>
      <c r="B6410" s="15" t="n">
        <v>46174</v>
      </c>
      <c r="C6410" s="0" t="n">
        <v>2</v>
      </c>
      <c r="D6410" s="16" t="n">
        <v>3275</v>
      </c>
      <c r="E6410" s="16" t="n">
        <v>33</v>
      </c>
      <c r="F6410" s="16" t="n">
        <v>70</v>
      </c>
      <c r="G6410" s="16" t="n">
        <v>197</v>
      </c>
      <c r="H6410" s="16" t="n">
        <v>20</v>
      </c>
    </row>
    <row r="6411" customFormat="false" ht="15" hidden="false" customHeight="false" outlineLevel="0" collapsed="false">
      <c r="A6411" s="0" t="n">
        <v>3813</v>
      </c>
      <c r="B6411" s="15" t="n">
        <v>45078</v>
      </c>
      <c r="C6411" s="0" t="n">
        <v>2</v>
      </c>
      <c r="D6411" s="16" t="n">
        <v>1179</v>
      </c>
      <c r="E6411" s="16" t="n">
        <v>1</v>
      </c>
      <c r="F6411" s="16" t="n">
        <v>35</v>
      </c>
      <c r="G6411" s="16" t="n">
        <v>65</v>
      </c>
      <c r="H6411" s="16" t="n">
        <v>0</v>
      </c>
    </row>
    <row r="6412" customFormat="false" ht="15" hidden="false" customHeight="false" outlineLevel="0" collapsed="false">
      <c r="A6412" s="0" t="n">
        <v>3813</v>
      </c>
      <c r="B6412" s="15" t="n">
        <v>45170</v>
      </c>
      <c r="C6412" s="0" t="n">
        <v>2</v>
      </c>
      <c r="D6412" s="16" t="n">
        <v>1176</v>
      </c>
      <c r="E6412" s="16" t="n">
        <v>1</v>
      </c>
      <c r="F6412" s="16" t="n">
        <v>35</v>
      </c>
      <c r="G6412" s="16" t="n">
        <v>79</v>
      </c>
      <c r="H6412" s="16" t="n">
        <v>0</v>
      </c>
    </row>
    <row r="6413" customFormat="false" ht="15" hidden="false" customHeight="false" outlineLevel="0" collapsed="false">
      <c r="A6413" s="0" t="n">
        <v>3813</v>
      </c>
      <c r="B6413" s="15" t="n">
        <v>45261</v>
      </c>
      <c r="C6413" s="0" t="n">
        <v>2</v>
      </c>
      <c r="D6413" s="16" t="n">
        <v>1195</v>
      </c>
      <c r="E6413" s="16" t="n">
        <v>1</v>
      </c>
      <c r="F6413" s="16" t="n">
        <v>33</v>
      </c>
      <c r="G6413" s="16" t="n">
        <v>88</v>
      </c>
      <c r="H6413" s="16" t="n">
        <v>0</v>
      </c>
    </row>
    <row r="6414" customFormat="false" ht="15" hidden="false" customHeight="false" outlineLevel="0" collapsed="false">
      <c r="A6414" s="0" t="n">
        <v>3813</v>
      </c>
      <c r="B6414" s="15" t="n">
        <v>45352</v>
      </c>
      <c r="C6414" s="0" t="n">
        <v>2</v>
      </c>
      <c r="D6414" s="16" t="n">
        <v>1201</v>
      </c>
      <c r="E6414" s="16" t="n">
        <v>1</v>
      </c>
      <c r="F6414" s="16" t="n">
        <v>35</v>
      </c>
      <c r="G6414" s="16" t="n">
        <v>48</v>
      </c>
      <c r="H6414" s="16" t="n">
        <v>0</v>
      </c>
    </row>
    <row r="6415" customFormat="false" ht="15" hidden="false" customHeight="false" outlineLevel="0" collapsed="false">
      <c r="A6415" s="0" t="n">
        <v>3813</v>
      </c>
      <c r="B6415" s="15" t="n">
        <v>45444</v>
      </c>
      <c r="C6415" s="0" t="n">
        <v>2</v>
      </c>
      <c r="D6415" s="16" t="n">
        <v>1203</v>
      </c>
      <c r="E6415" s="16" t="n">
        <v>1</v>
      </c>
      <c r="F6415" s="16" t="n">
        <v>33</v>
      </c>
      <c r="G6415" s="16" t="n">
        <v>57</v>
      </c>
      <c r="H6415" s="16" t="n">
        <v>0</v>
      </c>
    </row>
    <row r="6416" customFormat="false" ht="15" hidden="false" customHeight="false" outlineLevel="0" collapsed="false">
      <c r="A6416" s="0" t="n">
        <v>3813</v>
      </c>
      <c r="B6416" s="15" t="n">
        <v>45536</v>
      </c>
      <c r="C6416" s="0" t="n">
        <v>2</v>
      </c>
      <c r="D6416" s="16" t="n">
        <v>1218</v>
      </c>
      <c r="E6416" s="16" t="n">
        <v>1</v>
      </c>
      <c r="F6416" s="16" t="n">
        <v>32</v>
      </c>
      <c r="G6416" s="16" t="n">
        <v>65</v>
      </c>
      <c r="H6416" s="16" t="n">
        <v>0</v>
      </c>
    </row>
    <row r="6417" customFormat="false" ht="15" hidden="false" customHeight="false" outlineLevel="0" collapsed="false">
      <c r="A6417" s="0" t="n">
        <v>3813</v>
      </c>
      <c r="B6417" s="15" t="n">
        <v>45627</v>
      </c>
      <c r="C6417" s="0" t="n">
        <v>2</v>
      </c>
      <c r="D6417" s="16" t="n">
        <v>1199</v>
      </c>
      <c r="E6417" s="16" t="n">
        <v>2</v>
      </c>
      <c r="F6417" s="16" t="n">
        <v>32</v>
      </c>
      <c r="G6417" s="16" t="n">
        <v>83</v>
      </c>
      <c r="H6417" s="16" t="n">
        <v>1</v>
      </c>
    </row>
    <row r="6418" customFormat="false" ht="15" hidden="false" customHeight="false" outlineLevel="0" collapsed="false">
      <c r="A6418" s="0" t="n">
        <v>3813</v>
      </c>
      <c r="B6418" s="15" t="n">
        <v>45717</v>
      </c>
      <c r="C6418" s="0" t="n">
        <v>2</v>
      </c>
      <c r="D6418" s="16" t="n">
        <v>1177</v>
      </c>
      <c r="E6418" s="16" t="n">
        <v>2</v>
      </c>
      <c r="F6418" s="16" t="n">
        <v>27</v>
      </c>
      <c r="G6418" s="16" t="n">
        <v>42</v>
      </c>
      <c r="H6418" s="16" t="n">
        <v>1</v>
      </c>
    </row>
    <row r="6419" customFormat="false" ht="15" hidden="false" customHeight="false" outlineLevel="0" collapsed="false">
      <c r="A6419" s="0" t="n">
        <v>3813</v>
      </c>
      <c r="B6419" s="15" t="n">
        <v>45809</v>
      </c>
      <c r="C6419" s="0" t="n">
        <v>2</v>
      </c>
      <c r="D6419" s="16" t="n">
        <v>1170</v>
      </c>
      <c r="E6419" s="16" t="n">
        <v>3</v>
      </c>
      <c r="F6419" s="16" t="n">
        <v>25</v>
      </c>
      <c r="G6419" s="16" t="n">
        <v>52</v>
      </c>
      <c r="H6419" s="16" t="n">
        <v>2</v>
      </c>
    </row>
    <row r="6420" customFormat="false" ht="15" hidden="false" customHeight="false" outlineLevel="0" collapsed="false">
      <c r="A6420" s="0" t="n">
        <v>3813</v>
      </c>
      <c r="B6420" s="15" t="n">
        <v>45901</v>
      </c>
      <c r="C6420" s="0" t="n">
        <v>2</v>
      </c>
      <c r="D6420" s="16" t="n">
        <v>1178</v>
      </c>
      <c r="E6420" s="16" t="n">
        <v>3</v>
      </c>
      <c r="F6420" s="16" t="n">
        <v>29</v>
      </c>
      <c r="G6420" s="16" t="n">
        <v>76</v>
      </c>
      <c r="H6420" s="16" t="n">
        <v>2</v>
      </c>
    </row>
    <row r="6421" customFormat="false" ht="15" hidden="false" customHeight="false" outlineLevel="0" collapsed="false">
      <c r="A6421" s="0" t="n">
        <v>3813</v>
      </c>
      <c r="B6421" s="15" t="n">
        <v>45992</v>
      </c>
      <c r="C6421" s="0" t="n">
        <v>2</v>
      </c>
      <c r="D6421" s="16" t="n">
        <v>1150</v>
      </c>
      <c r="E6421" s="16" t="n">
        <v>3</v>
      </c>
      <c r="F6421" s="16" t="n">
        <v>29</v>
      </c>
      <c r="G6421" s="16" t="n">
        <v>80</v>
      </c>
      <c r="H6421" s="16" t="n">
        <v>2</v>
      </c>
    </row>
    <row r="6422" customFormat="false" ht="15" hidden="false" customHeight="false" outlineLevel="0" collapsed="false">
      <c r="A6422" s="0" t="n">
        <v>3813</v>
      </c>
      <c r="B6422" s="15" t="n">
        <v>46082</v>
      </c>
      <c r="C6422" s="0" t="n">
        <v>2</v>
      </c>
      <c r="D6422" s="16" t="n">
        <v>1163</v>
      </c>
      <c r="E6422" s="16" t="n">
        <v>4</v>
      </c>
      <c r="F6422" s="16" t="n">
        <v>32</v>
      </c>
      <c r="G6422" s="16" t="n">
        <v>45</v>
      </c>
      <c r="H6422" s="16" t="n">
        <v>2</v>
      </c>
    </row>
    <row r="6423" customFormat="false" ht="15" hidden="false" customHeight="false" outlineLevel="0" collapsed="false">
      <c r="A6423" s="0" t="n">
        <v>3813</v>
      </c>
      <c r="B6423" s="15" t="n">
        <v>46174</v>
      </c>
      <c r="C6423" s="0" t="n">
        <v>2</v>
      </c>
      <c r="D6423" s="16" t="n">
        <v>1165</v>
      </c>
      <c r="E6423" s="16" t="n">
        <v>11</v>
      </c>
      <c r="F6423" s="16" t="n">
        <v>29</v>
      </c>
      <c r="G6423" s="16" t="n">
        <v>59</v>
      </c>
      <c r="H6423" s="16" t="n">
        <v>6</v>
      </c>
    </row>
    <row r="6424" customFormat="false" ht="15" hidden="false" customHeight="false" outlineLevel="0" collapsed="false">
      <c r="A6424" s="0" t="n">
        <v>3814</v>
      </c>
      <c r="B6424" s="15" t="n">
        <v>45078</v>
      </c>
      <c r="C6424" s="0" t="n">
        <v>2</v>
      </c>
      <c r="D6424" s="16" t="n">
        <v>2759</v>
      </c>
      <c r="E6424" s="16" t="n">
        <v>8</v>
      </c>
      <c r="F6424" s="16" t="n">
        <v>57</v>
      </c>
      <c r="G6424" s="16" t="n">
        <v>171</v>
      </c>
      <c r="H6424" s="16" t="n">
        <v>6</v>
      </c>
    </row>
    <row r="6425" customFormat="false" ht="15" hidden="false" customHeight="false" outlineLevel="0" collapsed="false">
      <c r="A6425" s="0" t="n">
        <v>3814</v>
      </c>
      <c r="B6425" s="15" t="n">
        <v>45170</v>
      </c>
      <c r="C6425" s="0" t="n">
        <v>2</v>
      </c>
      <c r="D6425" s="16" t="n">
        <v>2785</v>
      </c>
      <c r="E6425" s="16" t="n">
        <v>9</v>
      </c>
      <c r="F6425" s="16" t="n">
        <v>59</v>
      </c>
      <c r="G6425" s="16" t="n">
        <v>208</v>
      </c>
      <c r="H6425" s="16" t="n">
        <v>7</v>
      </c>
    </row>
    <row r="6426" customFormat="false" ht="15" hidden="false" customHeight="false" outlineLevel="0" collapsed="false">
      <c r="A6426" s="0" t="n">
        <v>3814</v>
      </c>
      <c r="B6426" s="15" t="n">
        <v>45261</v>
      </c>
      <c r="C6426" s="0" t="n">
        <v>2</v>
      </c>
      <c r="D6426" s="16" t="n">
        <v>2811</v>
      </c>
      <c r="E6426" s="16" t="n">
        <v>9</v>
      </c>
      <c r="F6426" s="16" t="n">
        <v>60</v>
      </c>
      <c r="G6426" s="16" t="n">
        <v>241</v>
      </c>
      <c r="H6426" s="16" t="n">
        <v>6</v>
      </c>
    </row>
    <row r="6427" customFormat="false" ht="15" hidden="false" customHeight="false" outlineLevel="0" collapsed="false">
      <c r="A6427" s="0" t="n">
        <v>3814</v>
      </c>
      <c r="B6427" s="15" t="n">
        <v>45352</v>
      </c>
      <c r="C6427" s="0" t="n">
        <v>2</v>
      </c>
      <c r="D6427" s="16" t="n">
        <v>2814</v>
      </c>
      <c r="E6427" s="16" t="n">
        <v>10</v>
      </c>
      <c r="F6427" s="16" t="n">
        <v>58</v>
      </c>
      <c r="G6427" s="16" t="n">
        <v>149</v>
      </c>
      <c r="H6427" s="16" t="n">
        <v>4</v>
      </c>
    </row>
    <row r="6428" customFormat="false" ht="15" hidden="false" customHeight="false" outlineLevel="0" collapsed="false">
      <c r="A6428" s="0" t="n">
        <v>3814</v>
      </c>
      <c r="B6428" s="15" t="n">
        <v>45444</v>
      </c>
      <c r="C6428" s="0" t="n">
        <v>2</v>
      </c>
      <c r="D6428" s="16" t="n">
        <v>2822</v>
      </c>
      <c r="E6428" s="16" t="n">
        <v>10</v>
      </c>
      <c r="F6428" s="16" t="n">
        <v>56</v>
      </c>
      <c r="G6428" s="16" t="n">
        <v>179</v>
      </c>
      <c r="H6428" s="16" t="n">
        <v>4</v>
      </c>
    </row>
    <row r="6429" customFormat="false" ht="15" hidden="false" customHeight="false" outlineLevel="0" collapsed="false">
      <c r="A6429" s="0" t="n">
        <v>3814</v>
      </c>
      <c r="B6429" s="15" t="n">
        <v>45536</v>
      </c>
      <c r="C6429" s="0" t="n">
        <v>2</v>
      </c>
      <c r="D6429" s="16" t="n">
        <v>2833</v>
      </c>
      <c r="E6429" s="16" t="n">
        <v>10</v>
      </c>
      <c r="F6429" s="16" t="n">
        <v>55</v>
      </c>
      <c r="G6429" s="16" t="n">
        <v>208</v>
      </c>
      <c r="H6429" s="16" t="n">
        <v>4</v>
      </c>
    </row>
    <row r="6430" customFormat="false" ht="15" hidden="false" customHeight="false" outlineLevel="0" collapsed="false">
      <c r="A6430" s="0" t="n">
        <v>3814</v>
      </c>
      <c r="B6430" s="15" t="n">
        <v>45627</v>
      </c>
      <c r="C6430" s="0" t="n">
        <v>2</v>
      </c>
      <c r="D6430" s="16" t="n">
        <v>2854</v>
      </c>
      <c r="E6430" s="16" t="n">
        <v>12</v>
      </c>
      <c r="F6430" s="16" t="n">
        <v>57</v>
      </c>
      <c r="G6430" s="16" t="n">
        <v>243</v>
      </c>
      <c r="H6430" s="16" t="n">
        <v>6</v>
      </c>
    </row>
    <row r="6431" customFormat="false" ht="15" hidden="false" customHeight="false" outlineLevel="0" collapsed="false">
      <c r="A6431" s="0" t="n">
        <v>3814</v>
      </c>
      <c r="B6431" s="15" t="n">
        <v>45717</v>
      </c>
      <c r="C6431" s="0" t="n">
        <v>2</v>
      </c>
      <c r="D6431" s="16" t="n">
        <v>2868</v>
      </c>
      <c r="E6431" s="16" t="n">
        <v>12</v>
      </c>
      <c r="F6431" s="16" t="n">
        <v>58</v>
      </c>
      <c r="G6431" s="16" t="n">
        <v>114</v>
      </c>
      <c r="H6431" s="16" t="n">
        <v>1</v>
      </c>
    </row>
    <row r="6432" customFormat="false" ht="15" hidden="false" customHeight="false" outlineLevel="0" collapsed="false">
      <c r="A6432" s="0" t="n">
        <v>3814</v>
      </c>
      <c r="B6432" s="15" t="n">
        <v>45809</v>
      </c>
      <c r="C6432" s="0" t="n">
        <v>2</v>
      </c>
      <c r="D6432" s="16" t="n">
        <v>2888</v>
      </c>
      <c r="E6432" s="16" t="n">
        <v>14</v>
      </c>
      <c r="F6432" s="16" t="n">
        <v>57</v>
      </c>
      <c r="G6432" s="16" t="n">
        <v>147</v>
      </c>
      <c r="H6432" s="16" t="n">
        <v>2</v>
      </c>
    </row>
    <row r="6433" customFormat="false" ht="15" hidden="false" customHeight="false" outlineLevel="0" collapsed="false">
      <c r="A6433" s="0" t="n">
        <v>3814</v>
      </c>
      <c r="B6433" s="15" t="n">
        <v>45901</v>
      </c>
      <c r="C6433" s="0" t="n">
        <v>2</v>
      </c>
      <c r="D6433" s="16" t="n">
        <v>2897</v>
      </c>
      <c r="E6433" s="16" t="n">
        <v>17</v>
      </c>
      <c r="F6433" s="16" t="n">
        <v>56</v>
      </c>
      <c r="G6433" s="16" t="n">
        <v>177</v>
      </c>
      <c r="H6433" s="16" t="n">
        <v>5</v>
      </c>
    </row>
    <row r="6434" customFormat="false" ht="15" hidden="false" customHeight="false" outlineLevel="0" collapsed="false">
      <c r="A6434" s="0" t="n">
        <v>3814</v>
      </c>
      <c r="B6434" s="15" t="n">
        <v>45992</v>
      </c>
      <c r="C6434" s="0" t="n">
        <v>2</v>
      </c>
      <c r="D6434" s="16" t="n">
        <v>2880</v>
      </c>
      <c r="E6434" s="16" t="n">
        <v>17</v>
      </c>
      <c r="F6434" s="16" t="n">
        <v>57</v>
      </c>
      <c r="G6434" s="16" t="n">
        <v>200</v>
      </c>
      <c r="H6434" s="16" t="n">
        <v>6</v>
      </c>
    </row>
    <row r="6435" customFormat="false" ht="15" hidden="false" customHeight="false" outlineLevel="0" collapsed="false">
      <c r="A6435" s="0" t="n">
        <v>3814</v>
      </c>
      <c r="B6435" s="15" t="n">
        <v>46082</v>
      </c>
      <c r="C6435" s="0" t="n">
        <v>2</v>
      </c>
      <c r="D6435" s="16" t="n">
        <v>2885</v>
      </c>
      <c r="E6435" s="16" t="n">
        <v>18</v>
      </c>
      <c r="F6435" s="16" t="n">
        <v>58</v>
      </c>
      <c r="G6435" s="16" t="n">
        <v>107</v>
      </c>
      <c r="H6435" s="16" t="n">
        <v>5</v>
      </c>
    </row>
    <row r="6436" customFormat="false" ht="15" hidden="false" customHeight="false" outlineLevel="0" collapsed="false">
      <c r="A6436" s="0" t="n">
        <v>3814</v>
      </c>
      <c r="B6436" s="15" t="n">
        <v>46174</v>
      </c>
      <c r="C6436" s="0" t="n">
        <v>2</v>
      </c>
      <c r="D6436" s="16" t="n">
        <v>2884</v>
      </c>
      <c r="E6436" s="16" t="n">
        <v>25</v>
      </c>
      <c r="F6436" s="16" t="n">
        <v>62</v>
      </c>
      <c r="G6436" s="16" t="n">
        <v>136</v>
      </c>
      <c r="H6436" s="16" t="n">
        <v>9</v>
      </c>
    </row>
    <row r="6437" customFormat="false" ht="15" hidden="false" customHeight="false" outlineLevel="0" collapsed="false">
      <c r="A6437" s="0" t="n">
        <v>3815</v>
      </c>
      <c r="B6437" s="15" t="n">
        <v>45078</v>
      </c>
      <c r="C6437" s="0" t="n">
        <v>3</v>
      </c>
      <c r="D6437" s="16" t="n">
        <v>3632</v>
      </c>
      <c r="E6437" s="16" t="n">
        <v>7</v>
      </c>
      <c r="F6437" s="16" t="n">
        <v>76</v>
      </c>
      <c r="G6437" s="16" t="n">
        <v>225</v>
      </c>
      <c r="H6437" s="16" t="n">
        <v>5</v>
      </c>
    </row>
    <row r="6438" customFormat="false" ht="15" hidden="false" customHeight="false" outlineLevel="0" collapsed="false">
      <c r="A6438" s="0" t="n">
        <v>3815</v>
      </c>
      <c r="B6438" s="15" t="n">
        <v>45170</v>
      </c>
      <c r="C6438" s="0" t="n">
        <v>3</v>
      </c>
      <c r="D6438" s="16" t="n">
        <v>3693</v>
      </c>
      <c r="E6438" s="16" t="n">
        <v>6</v>
      </c>
      <c r="F6438" s="16" t="n">
        <v>74</v>
      </c>
      <c r="G6438" s="16" t="n">
        <v>267</v>
      </c>
      <c r="H6438" s="16" t="n">
        <v>4</v>
      </c>
    </row>
    <row r="6439" customFormat="false" ht="15" hidden="false" customHeight="false" outlineLevel="0" collapsed="false">
      <c r="A6439" s="0" t="n">
        <v>3815</v>
      </c>
      <c r="B6439" s="15" t="n">
        <v>45261</v>
      </c>
      <c r="C6439" s="0" t="n">
        <v>3</v>
      </c>
      <c r="D6439" s="16" t="n">
        <v>3707</v>
      </c>
      <c r="E6439" s="16" t="n">
        <v>7</v>
      </c>
      <c r="F6439" s="16" t="n">
        <v>71</v>
      </c>
      <c r="G6439" s="16" t="n">
        <v>322</v>
      </c>
      <c r="H6439" s="16" t="n">
        <v>4</v>
      </c>
    </row>
    <row r="6440" customFormat="false" ht="15" hidden="false" customHeight="false" outlineLevel="0" collapsed="false">
      <c r="A6440" s="0" t="n">
        <v>3815</v>
      </c>
      <c r="B6440" s="15" t="n">
        <v>45352</v>
      </c>
      <c r="C6440" s="0" t="n">
        <v>3</v>
      </c>
      <c r="D6440" s="16" t="n">
        <v>3735</v>
      </c>
      <c r="E6440" s="16" t="n">
        <v>12</v>
      </c>
      <c r="F6440" s="16" t="n">
        <v>72</v>
      </c>
      <c r="G6440" s="16" t="n">
        <v>182</v>
      </c>
      <c r="H6440" s="16" t="n">
        <v>8</v>
      </c>
    </row>
    <row r="6441" customFormat="false" ht="15" hidden="false" customHeight="false" outlineLevel="0" collapsed="false">
      <c r="A6441" s="0" t="n">
        <v>3815</v>
      </c>
      <c r="B6441" s="15" t="n">
        <v>45444</v>
      </c>
      <c r="C6441" s="0" t="n">
        <v>3</v>
      </c>
      <c r="D6441" s="16" t="n">
        <v>3782</v>
      </c>
      <c r="E6441" s="16" t="n">
        <v>11</v>
      </c>
      <c r="F6441" s="16" t="n">
        <v>73</v>
      </c>
      <c r="G6441" s="16" t="n">
        <v>226</v>
      </c>
      <c r="H6441" s="16" t="n">
        <v>8</v>
      </c>
    </row>
    <row r="6442" customFormat="false" ht="15" hidden="false" customHeight="false" outlineLevel="0" collapsed="false">
      <c r="A6442" s="0" t="n">
        <v>3815</v>
      </c>
      <c r="B6442" s="15" t="n">
        <v>45536</v>
      </c>
      <c r="C6442" s="0" t="n">
        <v>3</v>
      </c>
      <c r="D6442" s="16" t="n">
        <v>3775</v>
      </c>
      <c r="E6442" s="16" t="n">
        <v>14</v>
      </c>
      <c r="F6442" s="16" t="n">
        <v>74</v>
      </c>
      <c r="G6442" s="16" t="n">
        <v>269</v>
      </c>
      <c r="H6442" s="16" t="n">
        <v>11</v>
      </c>
    </row>
    <row r="6443" customFormat="false" ht="15" hidden="false" customHeight="false" outlineLevel="0" collapsed="false">
      <c r="A6443" s="0" t="n">
        <v>3815</v>
      </c>
      <c r="B6443" s="15" t="n">
        <v>45627</v>
      </c>
      <c r="C6443" s="0" t="n">
        <v>3</v>
      </c>
      <c r="D6443" s="16" t="n">
        <v>3781</v>
      </c>
      <c r="E6443" s="16" t="n">
        <v>19</v>
      </c>
      <c r="F6443" s="16" t="n">
        <v>72</v>
      </c>
      <c r="G6443" s="16" t="n">
        <v>306</v>
      </c>
      <c r="H6443" s="16" t="n">
        <v>16</v>
      </c>
    </row>
    <row r="6444" customFormat="false" ht="15" hidden="false" customHeight="false" outlineLevel="0" collapsed="false">
      <c r="A6444" s="0" t="n">
        <v>3815</v>
      </c>
      <c r="B6444" s="15" t="n">
        <v>45717</v>
      </c>
      <c r="C6444" s="0" t="n">
        <v>3</v>
      </c>
      <c r="D6444" s="16" t="n">
        <v>3812</v>
      </c>
      <c r="E6444" s="16" t="n">
        <v>22</v>
      </c>
      <c r="F6444" s="16" t="n">
        <v>78</v>
      </c>
      <c r="G6444" s="16" t="n">
        <v>174</v>
      </c>
      <c r="H6444" s="16" t="n">
        <v>11</v>
      </c>
    </row>
    <row r="6445" customFormat="false" ht="15" hidden="false" customHeight="false" outlineLevel="0" collapsed="false">
      <c r="A6445" s="0" t="n">
        <v>3815</v>
      </c>
      <c r="B6445" s="15" t="n">
        <v>45809</v>
      </c>
      <c r="C6445" s="0" t="n">
        <v>3</v>
      </c>
      <c r="D6445" s="16" t="n">
        <v>3842</v>
      </c>
      <c r="E6445" s="16" t="n">
        <v>23</v>
      </c>
      <c r="F6445" s="16" t="n">
        <v>77</v>
      </c>
      <c r="G6445" s="16" t="n">
        <v>217</v>
      </c>
      <c r="H6445" s="16" t="n">
        <v>12</v>
      </c>
    </row>
    <row r="6446" customFormat="false" ht="15" hidden="false" customHeight="false" outlineLevel="0" collapsed="false">
      <c r="A6446" s="0" t="n">
        <v>3815</v>
      </c>
      <c r="B6446" s="15" t="n">
        <v>45901</v>
      </c>
      <c r="C6446" s="0" t="n">
        <v>3</v>
      </c>
      <c r="D6446" s="16" t="n">
        <v>3860</v>
      </c>
      <c r="E6446" s="16" t="n">
        <v>23</v>
      </c>
      <c r="F6446" s="16" t="n">
        <v>78</v>
      </c>
      <c r="G6446" s="16" t="n">
        <v>260</v>
      </c>
      <c r="H6446" s="16" t="n">
        <v>13</v>
      </c>
    </row>
    <row r="6447" customFormat="false" ht="15" hidden="false" customHeight="false" outlineLevel="0" collapsed="false">
      <c r="A6447" s="0" t="n">
        <v>3815</v>
      </c>
      <c r="B6447" s="15" t="n">
        <v>45992</v>
      </c>
      <c r="C6447" s="0" t="n">
        <v>3</v>
      </c>
      <c r="D6447" s="16" t="n">
        <v>3917</v>
      </c>
      <c r="E6447" s="16" t="n">
        <v>21</v>
      </c>
      <c r="F6447" s="16" t="n">
        <v>78</v>
      </c>
      <c r="G6447" s="16" t="n">
        <v>293</v>
      </c>
      <c r="H6447" s="16" t="n">
        <v>11</v>
      </c>
    </row>
    <row r="6448" customFormat="false" ht="15" hidden="false" customHeight="false" outlineLevel="0" collapsed="false">
      <c r="A6448" s="0" t="n">
        <v>3815</v>
      </c>
      <c r="B6448" s="15" t="n">
        <v>46082</v>
      </c>
      <c r="C6448" s="0" t="n">
        <v>3</v>
      </c>
      <c r="D6448" s="16" t="n">
        <v>3976</v>
      </c>
      <c r="E6448" s="16" t="n">
        <v>30</v>
      </c>
      <c r="F6448" s="16" t="n">
        <v>80</v>
      </c>
      <c r="G6448" s="16" t="n">
        <v>160</v>
      </c>
      <c r="H6448" s="16" t="n">
        <v>11</v>
      </c>
    </row>
    <row r="6449" customFormat="false" ht="15" hidden="false" customHeight="false" outlineLevel="0" collapsed="false">
      <c r="A6449" s="0" t="n">
        <v>3815</v>
      </c>
      <c r="B6449" s="15" t="n">
        <v>46174</v>
      </c>
      <c r="C6449" s="0" t="n">
        <v>3</v>
      </c>
      <c r="D6449" s="16" t="n">
        <v>4013</v>
      </c>
      <c r="E6449" s="16" t="n">
        <v>35</v>
      </c>
      <c r="F6449" s="16" t="n">
        <v>87</v>
      </c>
      <c r="G6449" s="16" t="n">
        <v>205</v>
      </c>
      <c r="H6449" s="16" t="n">
        <v>16</v>
      </c>
    </row>
    <row r="6450" customFormat="false" ht="15" hidden="false" customHeight="false" outlineLevel="0" collapsed="false">
      <c r="A6450" s="0" t="n">
        <v>3816</v>
      </c>
      <c r="B6450" s="15" t="n">
        <v>45078</v>
      </c>
      <c r="C6450" s="0" t="n">
        <v>2</v>
      </c>
      <c r="D6450" s="16" t="n">
        <v>3438</v>
      </c>
      <c r="E6450" s="16" t="n">
        <v>5</v>
      </c>
      <c r="F6450" s="16" t="n">
        <v>80</v>
      </c>
      <c r="G6450" s="16" t="n">
        <v>204</v>
      </c>
      <c r="H6450" s="16" t="n">
        <v>3</v>
      </c>
    </row>
    <row r="6451" customFormat="false" ht="15" hidden="false" customHeight="false" outlineLevel="0" collapsed="false">
      <c r="A6451" s="0" t="n">
        <v>3816</v>
      </c>
      <c r="B6451" s="15" t="n">
        <v>45170</v>
      </c>
      <c r="C6451" s="0" t="n">
        <v>2</v>
      </c>
      <c r="D6451" s="16" t="n">
        <v>3468</v>
      </c>
      <c r="E6451" s="16" t="n">
        <v>9</v>
      </c>
      <c r="F6451" s="16" t="n">
        <v>82</v>
      </c>
      <c r="G6451" s="16" t="n">
        <v>247</v>
      </c>
      <c r="H6451" s="16" t="n">
        <v>7</v>
      </c>
    </row>
    <row r="6452" customFormat="false" ht="15" hidden="false" customHeight="false" outlineLevel="0" collapsed="false">
      <c r="A6452" s="0" t="n">
        <v>3816</v>
      </c>
      <c r="B6452" s="15" t="n">
        <v>45261</v>
      </c>
      <c r="C6452" s="0" t="n">
        <v>2</v>
      </c>
      <c r="D6452" s="16" t="n">
        <v>3441</v>
      </c>
      <c r="E6452" s="16" t="n">
        <v>10</v>
      </c>
      <c r="F6452" s="16" t="n">
        <v>83</v>
      </c>
      <c r="G6452" s="16" t="n">
        <v>282</v>
      </c>
      <c r="H6452" s="16" t="n">
        <v>8</v>
      </c>
    </row>
    <row r="6453" customFormat="false" ht="15" hidden="false" customHeight="false" outlineLevel="0" collapsed="false">
      <c r="A6453" s="0" t="n">
        <v>3816</v>
      </c>
      <c r="B6453" s="15" t="n">
        <v>45352</v>
      </c>
      <c r="C6453" s="0" t="n">
        <v>2</v>
      </c>
      <c r="D6453" s="16" t="n">
        <v>3507</v>
      </c>
      <c r="E6453" s="16" t="n">
        <v>9</v>
      </c>
      <c r="F6453" s="16" t="n">
        <v>82</v>
      </c>
      <c r="G6453" s="16" t="n">
        <v>166</v>
      </c>
      <c r="H6453" s="16" t="n">
        <v>3</v>
      </c>
    </row>
    <row r="6454" customFormat="false" ht="15" hidden="false" customHeight="false" outlineLevel="0" collapsed="false">
      <c r="A6454" s="0" t="n">
        <v>3816</v>
      </c>
      <c r="B6454" s="15" t="n">
        <v>45444</v>
      </c>
      <c r="C6454" s="0" t="n">
        <v>2</v>
      </c>
      <c r="D6454" s="16" t="n">
        <v>3568</v>
      </c>
      <c r="E6454" s="16" t="n">
        <v>8</v>
      </c>
      <c r="F6454" s="16" t="n">
        <v>79</v>
      </c>
      <c r="G6454" s="16" t="n">
        <v>215</v>
      </c>
      <c r="H6454" s="16" t="n">
        <v>3</v>
      </c>
    </row>
    <row r="6455" customFormat="false" ht="15" hidden="false" customHeight="false" outlineLevel="0" collapsed="false">
      <c r="A6455" s="0" t="n">
        <v>3816</v>
      </c>
      <c r="B6455" s="15" t="n">
        <v>45536</v>
      </c>
      <c r="C6455" s="0" t="n">
        <v>2</v>
      </c>
      <c r="D6455" s="16" t="n">
        <v>3579</v>
      </c>
      <c r="E6455" s="16" t="n">
        <v>11</v>
      </c>
      <c r="F6455" s="16" t="n">
        <v>78</v>
      </c>
      <c r="G6455" s="16" t="n">
        <v>241</v>
      </c>
      <c r="H6455" s="16" t="n">
        <v>5</v>
      </c>
    </row>
    <row r="6456" customFormat="false" ht="15" hidden="false" customHeight="false" outlineLevel="0" collapsed="false">
      <c r="A6456" s="0" t="n">
        <v>3816</v>
      </c>
      <c r="B6456" s="15" t="n">
        <v>45627</v>
      </c>
      <c r="C6456" s="0" t="n">
        <v>2</v>
      </c>
      <c r="D6456" s="16" t="n">
        <v>3591</v>
      </c>
      <c r="E6456" s="16" t="n">
        <v>10</v>
      </c>
      <c r="F6456" s="16" t="n">
        <v>77</v>
      </c>
      <c r="G6456" s="16" t="n">
        <v>276</v>
      </c>
      <c r="H6456" s="16" t="n">
        <v>5</v>
      </c>
    </row>
    <row r="6457" customFormat="false" ht="15" hidden="false" customHeight="false" outlineLevel="0" collapsed="false">
      <c r="A6457" s="0" t="n">
        <v>3816</v>
      </c>
      <c r="B6457" s="15" t="n">
        <v>45717</v>
      </c>
      <c r="C6457" s="0" t="n">
        <v>2</v>
      </c>
      <c r="D6457" s="16" t="n">
        <v>3596</v>
      </c>
      <c r="E6457" s="16" t="n">
        <v>10</v>
      </c>
      <c r="F6457" s="16" t="n">
        <v>77</v>
      </c>
      <c r="G6457" s="16" t="n">
        <v>140</v>
      </c>
      <c r="H6457" s="16" t="n">
        <v>2</v>
      </c>
    </row>
    <row r="6458" customFormat="false" ht="15" hidden="false" customHeight="false" outlineLevel="0" collapsed="false">
      <c r="A6458" s="0" t="n">
        <v>3816</v>
      </c>
      <c r="B6458" s="15" t="n">
        <v>45809</v>
      </c>
      <c r="C6458" s="0" t="n">
        <v>2</v>
      </c>
      <c r="D6458" s="16" t="n">
        <v>3621</v>
      </c>
      <c r="E6458" s="16" t="n">
        <v>10</v>
      </c>
      <c r="F6458" s="16" t="n">
        <v>79</v>
      </c>
      <c r="G6458" s="16" t="n">
        <v>177</v>
      </c>
      <c r="H6458" s="16" t="n">
        <v>2</v>
      </c>
    </row>
    <row r="6459" customFormat="false" ht="15" hidden="false" customHeight="false" outlineLevel="0" collapsed="false">
      <c r="A6459" s="0" t="n">
        <v>3816</v>
      </c>
      <c r="B6459" s="15" t="n">
        <v>45901</v>
      </c>
      <c r="C6459" s="0" t="n">
        <v>2</v>
      </c>
      <c r="D6459" s="16" t="n">
        <v>3616</v>
      </c>
      <c r="E6459" s="16" t="n">
        <v>11</v>
      </c>
      <c r="F6459" s="16" t="n">
        <v>79</v>
      </c>
      <c r="G6459" s="16" t="n">
        <v>208</v>
      </c>
      <c r="H6459" s="16" t="n">
        <v>4</v>
      </c>
    </row>
    <row r="6460" customFormat="false" ht="15" hidden="false" customHeight="false" outlineLevel="0" collapsed="false">
      <c r="A6460" s="0" t="n">
        <v>3816</v>
      </c>
      <c r="B6460" s="15" t="n">
        <v>45992</v>
      </c>
      <c r="C6460" s="0" t="n">
        <v>2</v>
      </c>
      <c r="D6460" s="16" t="n">
        <v>3631</v>
      </c>
      <c r="E6460" s="16" t="n">
        <v>14</v>
      </c>
      <c r="F6460" s="16" t="n">
        <v>80</v>
      </c>
      <c r="G6460" s="16" t="n">
        <v>231</v>
      </c>
      <c r="H6460" s="16" t="n">
        <v>6</v>
      </c>
    </row>
    <row r="6461" customFormat="false" ht="15" hidden="false" customHeight="false" outlineLevel="0" collapsed="false">
      <c r="A6461" s="0" t="n">
        <v>3816</v>
      </c>
      <c r="B6461" s="15" t="n">
        <v>46082</v>
      </c>
      <c r="C6461" s="0" t="n">
        <v>2</v>
      </c>
      <c r="D6461" s="16" t="n">
        <v>3644</v>
      </c>
      <c r="E6461" s="16" t="n">
        <v>16</v>
      </c>
      <c r="F6461" s="16" t="n">
        <v>83</v>
      </c>
      <c r="G6461" s="16" t="n">
        <v>133</v>
      </c>
      <c r="H6461" s="16" t="n">
        <v>6</v>
      </c>
    </row>
    <row r="6462" customFormat="false" ht="15" hidden="false" customHeight="false" outlineLevel="0" collapsed="false">
      <c r="A6462" s="0" t="n">
        <v>3816</v>
      </c>
      <c r="B6462" s="15" t="n">
        <v>46174</v>
      </c>
      <c r="C6462" s="0" t="n">
        <v>2</v>
      </c>
      <c r="D6462" s="16" t="n">
        <v>3654</v>
      </c>
      <c r="E6462" s="16" t="n">
        <v>20</v>
      </c>
      <c r="F6462" s="16" t="n">
        <v>84</v>
      </c>
      <c r="G6462" s="16" t="n">
        <v>166</v>
      </c>
      <c r="H6462" s="16" t="n">
        <v>9</v>
      </c>
    </row>
    <row r="6463" customFormat="false" ht="15" hidden="false" customHeight="false" outlineLevel="0" collapsed="false">
      <c r="A6463" s="0" t="n">
        <v>3818</v>
      </c>
      <c r="B6463" s="15" t="n">
        <v>45078</v>
      </c>
      <c r="C6463" s="0" t="n">
        <v>2</v>
      </c>
      <c r="D6463" s="16" t="n">
        <v>16581</v>
      </c>
      <c r="E6463" s="16" t="n">
        <v>39</v>
      </c>
      <c r="F6463" s="16" t="n">
        <v>307</v>
      </c>
      <c r="G6463" s="16" t="n">
        <v>917</v>
      </c>
      <c r="H6463" s="16" t="n">
        <v>26</v>
      </c>
    </row>
    <row r="6464" customFormat="false" ht="15" hidden="false" customHeight="false" outlineLevel="0" collapsed="false">
      <c r="A6464" s="0" t="n">
        <v>3818</v>
      </c>
      <c r="B6464" s="15" t="n">
        <v>45170</v>
      </c>
      <c r="C6464" s="0" t="n">
        <v>2</v>
      </c>
      <c r="D6464" s="16" t="n">
        <v>16737</v>
      </c>
      <c r="E6464" s="16" t="n">
        <v>48</v>
      </c>
      <c r="F6464" s="16" t="n">
        <v>303</v>
      </c>
      <c r="G6464" s="16" t="n">
        <v>1143</v>
      </c>
      <c r="H6464" s="16" t="n">
        <v>34</v>
      </c>
    </row>
    <row r="6465" customFormat="false" ht="15" hidden="false" customHeight="false" outlineLevel="0" collapsed="false">
      <c r="A6465" s="0" t="n">
        <v>3818</v>
      </c>
      <c r="B6465" s="15" t="n">
        <v>45261</v>
      </c>
      <c r="C6465" s="0" t="n">
        <v>2</v>
      </c>
      <c r="D6465" s="16" t="n">
        <v>16890</v>
      </c>
      <c r="E6465" s="16" t="n">
        <v>57</v>
      </c>
      <c r="F6465" s="16" t="n">
        <v>294</v>
      </c>
      <c r="G6465" s="16" t="n">
        <v>1336</v>
      </c>
      <c r="H6465" s="16" t="n">
        <v>41</v>
      </c>
    </row>
    <row r="6466" customFormat="false" ht="15" hidden="false" customHeight="false" outlineLevel="0" collapsed="false">
      <c r="A6466" s="0" t="n">
        <v>3818</v>
      </c>
      <c r="B6466" s="15" t="n">
        <v>45352</v>
      </c>
      <c r="C6466" s="0" t="n">
        <v>2</v>
      </c>
      <c r="D6466" s="16" t="n">
        <v>17042</v>
      </c>
      <c r="E6466" s="16" t="n">
        <v>68</v>
      </c>
      <c r="F6466" s="16" t="n">
        <v>292</v>
      </c>
      <c r="G6466" s="16" t="n">
        <v>814</v>
      </c>
      <c r="H6466" s="16" t="n">
        <v>40</v>
      </c>
    </row>
    <row r="6467" customFormat="false" ht="15" hidden="false" customHeight="false" outlineLevel="0" collapsed="false">
      <c r="A6467" s="0" t="n">
        <v>3818</v>
      </c>
      <c r="B6467" s="15" t="n">
        <v>45444</v>
      </c>
      <c r="C6467" s="0" t="n">
        <v>2</v>
      </c>
      <c r="D6467" s="16" t="n">
        <v>17184</v>
      </c>
      <c r="E6467" s="16" t="n">
        <v>78</v>
      </c>
      <c r="F6467" s="16" t="n">
        <v>287</v>
      </c>
      <c r="G6467" s="16" t="n">
        <v>1027</v>
      </c>
      <c r="H6467" s="16" t="n">
        <v>52</v>
      </c>
    </row>
    <row r="6468" customFormat="false" ht="15" hidden="false" customHeight="false" outlineLevel="0" collapsed="false">
      <c r="A6468" s="0" t="n">
        <v>3818</v>
      </c>
      <c r="B6468" s="15" t="n">
        <v>45536</v>
      </c>
      <c r="C6468" s="0" t="n">
        <v>2</v>
      </c>
      <c r="D6468" s="16" t="n">
        <v>17309</v>
      </c>
      <c r="E6468" s="16" t="n">
        <v>89</v>
      </c>
      <c r="F6468" s="16" t="n">
        <v>292</v>
      </c>
      <c r="G6468" s="16" t="n">
        <v>1226</v>
      </c>
      <c r="H6468" s="16" t="n">
        <v>62</v>
      </c>
    </row>
    <row r="6469" customFormat="false" ht="15" hidden="false" customHeight="false" outlineLevel="0" collapsed="false">
      <c r="A6469" s="0" t="n">
        <v>3818</v>
      </c>
      <c r="B6469" s="15" t="n">
        <v>45627</v>
      </c>
      <c r="C6469" s="0" t="n">
        <v>2</v>
      </c>
      <c r="D6469" s="16" t="n">
        <v>17373</v>
      </c>
      <c r="E6469" s="16" t="n">
        <v>92</v>
      </c>
      <c r="F6469" s="16" t="n">
        <v>293</v>
      </c>
      <c r="G6469" s="16" t="n">
        <v>1400</v>
      </c>
      <c r="H6469" s="16" t="n">
        <v>66</v>
      </c>
    </row>
    <row r="6470" customFormat="false" ht="15" hidden="false" customHeight="false" outlineLevel="0" collapsed="false">
      <c r="A6470" s="0" t="n">
        <v>3818</v>
      </c>
      <c r="B6470" s="15" t="n">
        <v>45717</v>
      </c>
      <c r="C6470" s="0" t="n">
        <v>2</v>
      </c>
      <c r="D6470" s="16" t="n">
        <v>17437</v>
      </c>
      <c r="E6470" s="16" t="n">
        <v>104</v>
      </c>
      <c r="F6470" s="16" t="n">
        <v>305</v>
      </c>
      <c r="G6470" s="16" t="n">
        <v>765</v>
      </c>
      <c r="H6470" s="16" t="n">
        <v>35</v>
      </c>
    </row>
    <row r="6471" customFormat="false" ht="15" hidden="false" customHeight="false" outlineLevel="0" collapsed="false">
      <c r="A6471" s="0" t="n">
        <v>3818</v>
      </c>
      <c r="B6471" s="15" t="n">
        <v>45809</v>
      </c>
      <c r="C6471" s="0" t="n">
        <v>2</v>
      </c>
      <c r="D6471" s="16" t="n">
        <v>17519</v>
      </c>
      <c r="E6471" s="16" t="n">
        <v>114</v>
      </c>
      <c r="F6471" s="16" t="n">
        <v>322</v>
      </c>
      <c r="G6471" s="16" t="n">
        <v>985</v>
      </c>
      <c r="H6471" s="16" t="n">
        <v>44</v>
      </c>
    </row>
    <row r="6472" customFormat="false" ht="15" hidden="false" customHeight="false" outlineLevel="0" collapsed="false">
      <c r="A6472" s="0" t="n">
        <v>3818</v>
      </c>
      <c r="B6472" s="15" t="n">
        <v>45901</v>
      </c>
      <c r="C6472" s="0" t="n">
        <v>2</v>
      </c>
      <c r="D6472" s="16" t="n">
        <v>17580</v>
      </c>
      <c r="E6472" s="16" t="n">
        <v>124</v>
      </c>
      <c r="F6472" s="16" t="n">
        <v>324</v>
      </c>
      <c r="G6472" s="16" t="n">
        <v>1186</v>
      </c>
      <c r="H6472" s="16" t="n">
        <v>55</v>
      </c>
    </row>
    <row r="6473" customFormat="false" ht="15" hidden="false" customHeight="false" outlineLevel="0" collapsed="false">
      <c r="A6473" s="0" t="n">
        <v>3818</v>
      </c>
      <c r="B6473" s="15" t="n">
        <v>45992</v>
      </c>
      <c r="C6473" s="0" t="n">
        <v>2</v>
      </c>
      <c r="D6473" s="16" t="n">
        <v>17687</v>
      </c>
      <c r="E6473" s="16" t="n">
        <v>140</v>
      </c>
      <c r="F6473" s="16" t="n">
        <v>347</v>
      </c>
      <c r="G6473" s="16" t="n">
        <v>1379</v>
      </c>
      <c r="H6473" s="16" t="n">
        <v>67</v>
      </c>
    </row>
    <row r="6474" customFormat="false" ht="15" hidden="false" customHeight="false" outlineLevel="0" collapsed="false">
      <c r="A6474" s="0" t="n">
        <v>3818</v>
      </c>
      <c r="B6474" s="15" t="n">
        <v>46082</v>
      </c>
      <c r="C6474" s="0" t="n">
        <v>2</v>
      </c>
      <c r="D6474" s="16" t="n">
        <v>17798</v>
      </c>
      <c r="E6474" s="16" t="n">
        <v>168</v>
      </c>
      <c r="F6474" s="16" t="n">
        <v>370</v>
      </c>
      <c r="G6474" s="16" t="n">
        <v>833</v>
      </c>
      <c r="H6474" s="16" t="n">
        <v>67</v>
      </c>
    </row>
    <row r="6475" customFormat="false" ht="15" hidden="false" customHeight="false" outlineLevel="0" collapsed="false">
      <c r="A6475" s="0" t="n">
        <v>3818</v>
      </c>
      <c r="B6475" s="15" t="n">
        <v>46174</v>
      </c>
      <c r="C6475" s="0" t="n">
        <v>2</v>
      </c>
      <c r="D6475" s="16" t="n">
        <v>17875</v>
      </c>
      <c r="E6475" s="16" t="n">
        <v>229</v>
      </c>
      <c r="F6475" s="16" t="n">
        <v>412</v>
      </c>
      <c r="G6475" s="16" t="n">
        <v>1038</v>
      </c>
      <c r="H6475" s="16" t="n">
        <v>122</v>
      </c>
    </row>
    <row r="6476" customFormat="false" ht="15" hidden="false" customHeight="false" outlineLevel="0" collapsed="false">
      <c r="A6476" s="0" t="n">
        <v>3820</v>
      </c>
      <c r="B6476" s="15" t="n">
        <v>45078</v>
      </c>
      <c r="C6476" s="0" t="n">
        <v>2</v>
      </c>
      <c r="D6476" s="16" t="n">
        <v>19194</v>
      </c>
      <c r="E6476" s="16" t="n">
        <v>65</v>
      </c>
      <c r="F6476" s="16" t="n">
        <v>345</v>
      </c>
      <c r="G6476" s="16" t="n">
        <v>1345</v>
      </c>
      <c r="H6476" s="16" t="n">
        <v>38</v>
      </c>
    </row>
    <row r="6477" customFormat="false" ht="15" hidden="false" customHeight="false" outlineLevel="0" collapsed="false">
      <c r="A6477" s="0" t="n">
        <v>3820</v>
      </c>
      <c r="B6477" s="15" t="n">
        <v>45170</v>
      </c>
      <c r="C6477" s="0" t="n">
        <v>2</v>
      </c>
      <c r="D6477" s="16" t="n">
        <v>19327</v>
      </c>
      <c r="E6477" s="16" t="n">
        <v>76</v>
      </c>
      <c r="F6477" s="16" t="n">
        <v>355</v>
      </c>
      <c r="G6477" s="16" t="n">
        <v>1600</v>
      </c>
      <c r="H6477" s="16" t="n">
        <v>48</v>
      </c>
    </row>
    <row r="6478" customFormat="false" ht="15" hidden="false" customHeight="false" outlineLevel="0" collapsed="false">
      <c r="A6478" s="0" t="n">
        <v>3820</v>
      </c>
      <c r="B6478" s="15" t="n">
        <v>45261</v>
      </c>
      <c r="C6478" s="0" t="n">
        <v>2</v>
      </c>
      <c r="D6478" s="16" t="n">
        <v>19597</v>
      </c>
      <c r="E6478" s="16" t="n">
        <v>88</v>
      </c>
      <c r="F6478" s="16" t="n">
        <v>357</v>
      </c>
      <c r="G6478" s="16" t="n">
        <v>1903</v>
      </c>
      <c r="H6478" s="16" t="n">
        <v>60</v>
      </c>
    </row>
    <row r="6479" customFormat="false" ht="15" hidden="false" customHeight="false" outlineLevel="0" collapsed="false">
      <c r="A6479" s="0" t="n">
        <v>3820</v>
      </c>
      <c r="B6479" s="15" t="n">
        <v>45352</v>
      </c>
      <c r="C6479" s="0" t="n">
        <v>2</v>
      </c>
      <c r="D6479" s="16" t="n">
        <v>19757</v>
      </c>
      <c r="E6479" s="16" t="n">
        <v>100</v>
      </c>
      <c r="F6479" s="16" t="n">
        <v>373</v>
      </c>
      <c r="G6479" s="16" t="n">
        <v>1169</v>
      </c>
      <c r="H6479" s="16" t="n">
        <v>56</v>
      </c>
    </row>
    <row r="6480" customFormat="false" ht="15" hidden="false" customHeight="false" outlineLevel="0" collapsed="false">
      <c r="A6480" s="0" t="n">
        <v>3820</v>
      </c>
      <c r="B6480" s="15" t="n">
        <v>45444</v>
      </c>
      <c r="C6480" s="0" t="n">
        <v>2</v>
      </c>
      <c r="D6480" s="16" t="n">
        <v>19891</v>
      </c>
      <c r="E6480" s="16" t="n">
        <v>119</v>
      </c>
      <c r="F6480" s="16" t="n">
        <v>388</v>
      </c>
      <c r="G6480" s="16" t="n">
        <v>1481</v>
      </c>
      <c r="H6480" s="16" t="n">
        <v>72</v>
      </c>
    </row>
    <row r="6481" customFormat="false" ht="15" hidden="false" customHeight="false" outlineLevel="0" collapsed="false">
      <c r="A6481" s="0" t="n">
        <v>3820</v>
      </c>
      <c r="B6481" s="15" t="n">
        <v>45536</v>
      </c>
      <c r="C6481" s="0" t="n">
        <v>2</v>
      </c>
      <c r="D6481" s="16" t="n">
        <v>19932</v>
      </c>
      <c r="E6481" s="16" t="n">
        <v>124</v>
      </c>
      <c r="F6481" s="16" t="n">
        <v>391</v>
      </c>
      <c r="G6481" s="16" t="n">
        <v>1722</v>
      </c>
      <c r="H6481" s="16" t="n">
        <v>79</v>
      </c>
    </row>
    <row r="6482" customFormat="false" ht="15" hidden="false" customHeight="false" outlineLevel="0" collapsed="false">
      <c r="A6482" s="0" t="n">
        <v>3820</v>
      </c>
      <c r="B6482" s="15" t="n">
        <v>45627</v>
      </c>
      <c r="C6482" s="0" t="n">
        <v>2</v>
      </c>
      <c r="D6482" s="16" t="n">
        <v>20035</v>
      </c>
      <c r="E6482" s="16" t="n">
        <v>139</v>
      </c>
      <c r="F6482" s="16" t="n">
        <v>400</v>
      </c>
      <c r="G6482" s="16" t="n">
        <v>2000</v>
      </c>
      <c r="H6482" s="16" t="n">
        <v>94</v>
      </c>
    </row>
    <row r="6483" customFormat="false" ht="15" hidden="false" customHeight="false" outlineLevel="0" collapsed="false">
      <c r="A6483" s="0" t="n">
        <v>3820</v>
      </c>
      <c r="B6483" s="15" t="n">
        <v>45717</v>
      </c>
      <c r="C6483" s="0" t="n">
        <v>2</v>
      </c>
      <c r="D6483" s="16" t="n">
        <v>20045</v>
      </c>
      <c r="E6483" s="16" t="n">
        <v>152</v>
      </c>
      <c r="F6483" s="16" t="n">
        <v>428</v>
      </c>
      <c r="G6483" s="16" t="n">
        <v>1177</v>
      </c>
      <c r="H6483" s="16" t="n">
        <v>57</v>
      </c>
    </row>
    <row r="6484" customFormat="false" ht="15" hidden="false" customHeight="false" outlineLevel="0" collapsed="false">
      <c r="A6484" s="0" t="n">
        <v>3820</v>
      </c>
      <c r="B6484" s="15" t="n">
        <v>45809</v>
      </c>
      <c r="C6484" s="0" t="n">
        <v>2</v>
      </c>
      <c r="D6484" s="16" t="n">
        <v>20161</v>
      </c>
      <c r="E6484" s="16" t="n">
        <v>173</v>
      </c>
      <c r="F6484" s="16" t="n">
        <v>454</v>
      </c>
      <c r="G6484" s="16" t="n">
        <v>1483</v>
      </c>
      <c r="H6484" s="16" t="n">
        <v>75</v>
      </c>
    </row>
    <row r="6485" customFormat="false" ht="15" hidden="false" customHeight="false" outlineLevel="0" collapsed="false">
      <c r="A6485" s="0" t="n">
        <v>3820</v>
      </c>
      <c r="B6485" s="15" t="n">
        <v>45901</v>
      </c>
      <c r="C6485" s="0" t="n">
        <v>2</v>
      </c>
      <c r="D6485" s="16" t="n">
        <v>20270</v>
      </c>
      <c r="E6485" s="16" t="n">
        <v>189</v>
      </c>
      <c r="F6485" s="16" t="n">
        <v>475</v>
      </c>
      <c r="G6485" s="16" t="n">
        <v>1775</v>
      </c>
      <c r="H6485" s="16" t="n">
        <v>92</v>
      </c>
    </row>
    <row r="6486" customFormat="false" ht="15" hidden="false" customHeight="false" outlineLevel="0" collapsed="false">
      <c r="A6486" s="0" t="n">
        <v>3820</v>
      </c>
      <c r="B6486" s="15" t="n">
        <v>45992</v>
      </c>
      <c r="C6486" s="0" t="n">
        <v>2</v>
      </c>
      <c r="D6486" s="16" t="n">
        <v>20444</v>
      </c>
      <c r="E6486" s="16" t="n">
        <v>206</v>
      </c>
      <c r="F6486" s="16" t="n">
        <v>486</v>
      </c>
      <c r="G6486" s="16" t="n">
        <v>2082</v>
      </c>
      <c r="H6486" s="16" t="n">
        <v>114</v>
      </c>
    </row>
    <row r="6487" customFormat="false" ht="15" hidden="false" customHeight="false" outlineLevel="0" collapsed="false">
      <c r="A6487" s="0" t="n">
        <v>3820</v>
      </c>
      <c r="B6487" s="15" t="n">
        <v>46082</v>
      </c>
      <c r="C6487" s="0" t="n">
        <v>2</v>
      </c>
      <c r="D6487" s="16" t="n">
        <v>20684</v>
      </c>
      <c r="E6487" s="16" t="n">
        <v>236</v>
      </c>
      <c r="F6487" s="16" t="n">
        <v>521</v>
      </c>
      <c r="G6487" s="16" t="n">
        <v>1204</v>
      </c>
      <c r="H6487" s="16" t="n">
        <v>86</v>
      </c>
    </row>
    <row r="6488" customFormat="false" ht="15" hidden="false" customHeight="false" outlineLevel="0" collapsed="false">
      <c r="A6488" s="0" t="n">
        <v>3820</v>
      </c>
      <c r="B6488" s="15" t="n">
        <v>46174</v>
      </c>
      <c r="C6488" s="0" t="n">
        <v>2</v>
      </c>
      <c r="D6488" s="16" t="n">
        <v>20875</v>
      </c>
      <c r="E6488" s="16" t="n">
        <v>311</v>
      </c>
      <c r="F6488" s="16" t="n">
        <v>564</v>
      </c>
      <c r="G6488" s="16" t="n">
        <v>1522</v>
      </c>
      <c r="H6488" s="16" t="n">
        <v>157</v>
      </c>
    </row>
    <row r="6489" customFormat="false" ht="15" hidden="false" customHeight="false" outlineLevel="0" collapsed="false">
      <c r="A6489" s="0" t="n">
        <v>3821</v>
      </c>
      <c r="B6489" s="15" t="n">
        <v>45078</v>
      </c>
      <c r="C6489" s="0" t="n">
        <v>2</v>
      </c>
      <c r="D6489" s="16" t="n">
        <v>3850</v>
      </c>
      <c r="E6489" s="16" t="n">
        <v>14</v>
      </c>
      <c r="F6489" s="16" t="n">
        <v>73</v>
      </c>
      <c r="G6489" s="16" t="n">
        <v>213</v>
      </c>
      <c r="H6489" s="16" t="n">
        <v>11</v>
      </c>
    </row>
    <row r="6490" customFormat="false" ht="15" hidden="false" customHeight="false" outlineLevel="0" collapsed="false">
      <c r="A6490" s="0" t="n">
        <v>3821</v>
      </c>
      <c r="B6490" s="15" t="n">
        <v>45170</v>
      </c>
      <c r="C6490" s="0" t="n">
        <v>2</v>
      </c>
      <c r="D6490" s="16" t="n">
        <v>3896</v>
      </c>
      <c r="E6490" s="16" t="n">
        <v>15</v>
      </c>
      <c r="F6490" s="16" t="n">
        <v>73</v>
      </c>
      <c r="G6490" s="16" t="n">
        <v>249</v>
      </c>
      <c r="H6490" s="16" t="n">
        <v>12</v>
      </c>
    </row>
    <row r="6491" customFormat="false" ht="15" hidden="false" customHeight="false" outlineLevel="0" collapsed="false">
      <c r="A6491" s="0" t="n">
        <v>3821</v>
      </c>
      <c r="B6491" s="15" t="n">
        <v>45261</v>
      </c>
      <c r="C6491" s="0" t="n">
        <v>2</v>
      </c>
      <c r="D6491" s="16" t="n">
        <v>3856</v>
      </c>
      <c r="E6491" s="16" t="n">
        <v>14</v>
      </c>
      <c r="F6491" s="16" t="n">
        <v>74</v>
      </c>
      <c r="G6491" s="16" t="n">
        <v>279</v>
      </c>
      <c r="H6491" s="16" t="n">
        <v>12</v>
      </c>
    </row>
    <row r="6492" customFormat="false" ht="15" hidden="false" customHeight="false" outlineLevel="0" collapsed="false">
      <c r="A6492" s="0" t="n">
        <v>3821</v>
      </c>
      <c r="B6492" s="15" t="n">
        <v>45352</v>
      </c>
      <c r="C6492" s="0" t="n">
        <v>2</v>
      </c>
      <c r="D6492" s="16" t="n">
        <v>3909</v>
      </c>
      <c r="E6492" s="16" t="n">
        <v>14</v>
      </c>
      <c r="F6492" s="16" t="n">
        <v>72</v>
      </c>
      <c r="G6492" s="16" t="n">
        <v>162</v>
      </c>
      <c r="H6492" s="16" t="n">
        <v>7</v>
      </c>
    </row>
    <row r="6493" customFormat="false" ht="15" hidden="false" customHeight="false" outlineLevel="0" collapsed="false">
      <c r="A6493" s="0" t="n">
        <v>3821</v>
      </c>
      <c r="B6493" s="15" t="n">
        <v>45444</v>
      </c>
      <c r="C6493" s="0" t="n">
        <v>2</v>
      </c>
      <c r="D6493" s="16" t="n">
        <v>3965</v>
      </c>
      <c r="E6493" s="16" t="n">
        <v>16</v>
      </c>
      <c r="F6493" s="16" t="n">
        <v>72</v>
      </c>
      <c r="G6493" s="16" t="n">
        <v>198</v>
      </c>
      <c r="H6493" s="16" t="n">
        <v>9</v>
      </c>
    </row>
    <row r="6494" customFormat="false" ht="15" hidden="false" customHeight="false" outlineLevel="0" collapsed="false">
      <c r="A6494" s="0" t="n">
        <v>3821</v>
      </c>
      <c r="B6494" s="15" t="n">
        <v>45536</v>
      </c>
      <c r="C6494" s="0" t="n">
        <v>2</v>
      </c>
      <c r="D6494" s="16" t="n">
        <v>4000</v>
      </c>
      <c r="E6494" s="16" t="n">
        <v>16</v>
      </c>
      <c r="F6494" s="16" t="n">
        <v>78</v>
      </c>
      <c r="G6494" s="16" t="n">
        <v>241</v>
      </c>
      <c r="H6494" s="16" t="n">
        <v>10</v>
      </c>
    </row>
    <row r="6495" customFormat="false" ht="15" hidden="false" customHeight="false" outlineLevel="0" collapsed="false">
      <c r="A6495" s="0" t="n">
        <v>3821</v>
      </c>
      <c r="B6495" s="15" t="n">
        <v>45627</v>
      </c>
      <c r="C6495" s="0" t="n">
        <v>2</v>
      </c>
      <c r="D6495" s="16" t="n">
        <v>4008</v>
      </c>
      <c r="E6495" s="16" t="n">
        <v>16</v>
      </c>
      <c r="F6495" s="16" t="n">
        <v>76</v>
      </c>
      <c r="G6495" s="16" t="n">
        <v>276</v>
      </c>
      <c r="H6495" s="16" t="n">
        <v>10</v>
      </c>
    </row>
    <row r="6496" customFormat="false" ht="15" hidden="false" customHeight="false" outlineLevel="0" collapsed="false">
      <c r="A6496" s="0" t="n">
        <v>3821</v>
      </c>
      <c r="B6496" s="15" t="n">
        <v>45717</v>
      </c>
      <c r="C6496" s="0" t="n">
        <v>2</v>
      </c>
      <c r="D6496" s="16" t="n">
        <v>4033</v>
      </c>
      <c r="E6496" s="16" t="n">
        <v>19</v>
      </c>
      <c r="F6496" s="16" t="n">
        <v>79</v>
      </c>
      <c r="G6496" s="16" t="n">
        <v>134</v>
      </c>
      <c r="H6496" s="16" t="n">
        <v>5</v>
      </c>
    </row>
    <row r="6497" customFormat="false" ht="15" hidden="false" customHeight="false" outlineLevel="0" collapsed="false">
      <c r="A6497" s="0" t="n">
        <v>3821</v>
      </c>
      <c r="B6497" s="15" t="n">
        <v>45809</v>
      </c>
      <c r="C6497" s="0" t="n">
        <v>2</v>
      </c>
      <c r="D6497" s="16" t="n">
        <v>4024</v>
      </c>
      <c r="E6497" s="16" t="n">
        <v>21</v>
      </c>
      <c r="F6497" s="16" t="n">
        <v>77</v>
      </c>
      <c r="G6497" s="16" t="n">
        <v>175</v>
      </c>
      <c r="H6497" s="16" t="n">
        <v>7</v>
      </c>
    </row>
    <row r="6498" customFormat="false" ht="15" hidden="false" customHeight="false" outlineLevel="0" collapsed="false">
      <c r="A6498" s="0" t="n">
        <v>3821</v>
      </c>
      <c r="B6498" s="15" t="n">
        <v>45901</v>
      </c>
      <c r="C6498" s="0" t="n">
        <v>2</v>
      </c>
      <c r="D6498" s="16" t="n">
        <v>4030</v>
      </c>
      <c r="E6498" s="16" t="n">
        <v>25</v>
      </c>
      <c r="F6498" s="16" t="n">
        <v>80</v>
      </c>
      <c r="G6498" s="16" t="n">
        <v>213</v>
      </c>
      <c r="H6498" s="16" t="n">
        <v>11</v>
      </c>
    </row>
    <row r="6499" customFormat="false" ht="15" hidden="false" customHeight="false" outlineLevel="0" collapsed="false">
      <c r="A6499" s="0" t="n">
        <v>3821</v>
      </c>
      <c r="B6499" s="15" t="n">
        <v>45992</v>
      </c>
      <c r="C6499" s="0" t="n">
        <v>2</v>
      </c>
      <c r="D6499" s="16" t="n">
        <v>4055</v>
      </c>
      <c r="E6499" s="16" t="n">
        <v>29</v>
      </c>
      <c r="F6499" s="16" t="n">
        <v>84</v>
      </c>
      <c r="G6499" s="16" t="n">
        <v>248</v>
      </c>
      <c r="H6499" s="16" t="n">
        <v>13</v>
      </c>
    </row>
    <row r="6500" customFormat="false" ht="15" hidden="false" customHeight="false" outlineLevel="0" collapsed="false">
      <c r="A6500" s="0" t="n">
        <v>3821</v>
      </c>
      <c r="B6500" s="15" t="n">
        <v>46082</v>
      </c>
      <c r="C6500" s="0" t="n">
        <v>2</v>
      </c>
      <c r="D6500" s="16" t="n">
        <v>4024</v>
      </c>
      <c r="E6500" s="16" t="n">
        <v>32</v>
      </c>
      <c r="F6500" s="16" t="n">
        <v>85</v>
      </c>
      <c r="G6500" s="16" t="n">
        <v>128</v>
      </c>
      <c r="H6500" s="16" t="n">
        <v>13</v>
      </c>
    </row>
    <row r="6501" customFormat="false" ht="15" hidden="false" customHeight="false" outlineLevel="0" collapsed="false">
      <c r="A6501" s="0" t="n">
        <v>3821</v>
      </c>
      <c r="B6501" s="15" t="n">
        <v>46174</v>
      </c>
      <c r="C6501" s="0" t="n">
        <v>2</v>
      </c>
      <c r="D6501" s="16" t="n">
        <v>4054</v>
      </c>
      <c r="E6501" s="16" t="n">
        <v>50</v>
      </c>
      <c r="F6501" s="16" t="n">
        <v>84</v>
      </c>
      <c r="G6501" s="16" t="n">
        <v>178</v>
      </c>
      <c r="H6501" s="16" t="n">
        <v>26</v>
      </c>
    </row>
    <row r="6502" customFormat="false" ht="15" hidden="false" customHeight="false" outlineLevel="0" collapsed="false">
      <c r="A6502" s="0" t="n">
        <v>3822</v>
      </c>
      <c r="B6502" s="15" t="n">
        <v>45078</v>
      </c>
      <c r="C6502" s="0" t="n">
        <v>3</v>
      </c>
      <c r="D6502" s="16" t="n">
        <v>1239</v>
      </c>
      <c r="E6502" s="16" t="n">
        <v>1</v>
      </c>
      <c r="F6502" s="16" t="n">
        <v>35</v>
      </c>
      <c r="G6502" s="16" t="n">
        <v>61</v>
      </c>
      <c r="H6502" s="16" t="n">
        <v>0</v>
      </c>
    </row>
    <row r="6503" customFormat="false" ht="15" hidden="false" customHeight="false" outlineLevel="0" collapsed="false">
      <c r="A6503" s="0" t="n">
        <v>3822</v>
      </c>
      <c r="B6503" s="15" t="n">
        <v>45170</v>
      </c>
      <c r="C6503" s="0" t="n">
        <v>3</v>
      </c>
      <c r="D6503" s="16" t="n">
        <v>1267</v>
      </c>
      <c r="E6503" s="16" t="n">
        <v>1</v>
      </c>
      <c r="F6503" s="16" t="n">
        <v>36</v>
      </c>
      <c r="G6503" s="16" t="n">
        <v>70</v>
      </c>
      <c r="H6503" s="16" t="n">
        <v>0</v>
      </c>
    </row>
    <row r="6504" customFormat="false" ht="15" hidden="false" customHeight="false" outlineLevel="0" collapsed="false">
      <c r="A6504" s="0" t="n">
        <v>3822</v>
      </c>
      <c r="B6504" s="15" t="n">
        <v>45261</v>
      </c>
      <c r="C6504" s="0" t="n">
        <v>3</v>
      </c>
      <c r="D6504" s="16" t="n">
        <v>1263</v>
      </c>
      <c r="E6504" s="16" t="n">
        <v>1</v>
      </c>
      <c r="F6504" s="16" t="n">
        <v>37</v>
      </c>
      <c r="G6504" s="16" t="n">
        <v>87</v>
      </c>
      <c r="H6504" s="16" t="n">
        <v>0</v>
      </c>
    </row>
    <row r="6505" customFormat="false" ht="15" hidden="false" customHeight="false" outlineLevel="0" collapsed="false">
      <c r="A6505" s="0" t="n">
        <v>3822</v>
      </c>
      <c r="B6505" s="15" t="n">
        <v>45352</v>
      </c>
      <c r="C6505" s="0" t="n">
        <v>3</v>
      </c>
      <c r="D6505" s="16" t="n">
        <v>1257</v>
      </c>
      <c r="E6505" s="16" t="n">
        <v>3</v>
      </c>
      <c r="F6505" s="16" t="n">
        <v>36</v>
      </c>
      <c r="G6505" s="16" t="n">
        <v>57</v>
      </c>
      <c r="H6505" s="16" t="n">
        <v>2</v>
      </c>
    </row>
    <row r="6506" customFormat="false" ht="15" hidden="false" customHeight="false" outlineLevel="0" collapsed="false">
      <c r="A6506" s="0" t="n">
        <v>3822</v>
      </c>
      <c r="B6506" s="15" t="n">
        <v>45444</v>
      </c>
      <c r="C6506" s="0" t="n">
        <v>3</v>
      </c>
      <c r="D6506" s="16" t="n">
        <v>1246</v>
      </c>
      <c r="E6506" s="16" t="n">
        <v>3</v>
      </c>
      <c r="F6506" s="16" t="n">
        <v>37</v>
      </c>
      <c r="G6506" s="16" t="n">
        <v>72</v>
      </c>
      <c r="H6506" s="16" t="n">
        <v>2</v>
      </c>
    </row>
    <row r="6507" customFormat="false" ht="15" hidden="false" customHeight="false" outlineLevel="0" collapsed="false">
      <c r="A6507" s="0" t="n">
        <v>3822</v>
      </c>
      <c r="B6507" s="15" t="n">
        <v>45536</v>
      </c>
      <c r="C6507" s="0" t="n">
        <v>3</v>
      </c>
      <c r="D6507" s="16" t="n">
        <v>1266</v>
      </c>
      <c r="E6507" s="16" t="n">
        <v>3</v>
      </c>
      <c r="F6507" s="16" t="n">
        <v>40</v>
      </c>
      <c r="G6507" s="16" t="n">
        <v>83</v>
      </c>
      <c r="H6507" s="16" t="n">
        <v>2</v>
      </c>
    </row>
    <row r="6508" customFormat="false" ht="15" hidden="false" customHeight="false" outlineLevel="0" collapsed="false">
      <c r="A6508" s="0" t="n">
        <v>3822</v>
      </c>
      <c r="B6508" s="15" t="n">
        <v>45627</v>
      </c>
      <c r="C6508" s="0" t="n">
        <v>3</v>
      </c>
      <c r="D6508" s="16" t="n">
        <v>1284</v>
      </c>
      <c r="E6508" s="16" t="n">
        <v>3</v>
      </c>
      <c r="F6508" s="16" t="n">
        <v>39</v>
      </c>
      <c r="G6508" s="16" t="n">
        <v>93</v>
      </c>
      <c r="H6508" s="16" t="n">
        <v>2</v>
      </c>
    </row>
    <row r="6509" customFormat="false" ht="15" hidden="false" customHeight="false" outlineLevel="0" collapsed="false">
      <c r="A6509" s="0" t="n">
        <v>3822</v>
      </c>
      <c r="B6509" s="15" t="n">
        <v>45717</v>
      </c>
      <c r="C6509" s="0" t="n">
        <v>3</v>
      </c>
      <c r="D6509" s="16" t="n">
        <v>1281</v>
      </c>
      <c r="E6509" s="16" t="n">
        <v>4</v>
      </c>
      <c r="F6509" s="16" t="n">
        <v>36</v>
      </c>
      <c r="G6509" s="16" t="n">
        <v>47</v>
      </c>
      <c r="H6509" s="16" t="n">
        <v>2</v>
      </c>
    </row>
    <row r="6510" customFormat="false" ht="15" hidden="false" customHeight="false" outlineLevel="0" collapsed="false">
      <c r="A6510" s="0" t="n">
        <v>3822</v>
      </c>
      <c r="B6510" s="15" t="n">
        <v>45809</v>
      </c>
      <c r="C6510" s="0" t="n">
        <v>3</v>
      </c>
      <c r="D6510" s="16" t="n">
        <v>1294</v>
      </c>
      <c r="E6510" s="16" t="n">
        <v>4</v>
      </c>
      <c r="F6510" s="16" t="n">
        <v>34</v>
      </c>
      <c r="G6510" s="16" t="n">
        <v>62</v>
      </c>
      <c r="H6510" s="16" t="n">
        <v>2</v>
      </c>
    </row>
    <row r="6511" customFormat="false" ht="15" hidden="false" customHeight="false" outlineLevel="0" collapsed="false">
      <c r="A6511" s="0" t="n">
        <v>3822</v>
      </c>
      <c r="B6511" s="15" t="n">
        <v>45901</v>
      </c>
      <c r="C6511" s="0" t="n">
        <v>3</v>
      </c>
      <c r="D6511" s="16" t="n">
        <v>1312</v>
      </c>
      <c r="E6511" s="16" t="n">
        <v>5</v>
      </c>
      <c r="F6511" s="16" t="n">
        <v>33</v>
      </c>
      <c r="G6511" s="16" t="n">
        <v>78</v>
      </c>
      <c r="H6511" s="16" t="n">
        <v>3</v>
      </c>
    </row>
    <row r="6512" customFormat="false" ht="15" hidden="false" customHeight="false" outlineLevel="0" collapsed="false">
      <c r="A6512" s="0" t="n">
        <v>3822</v>
      </c>
      <c r="B6512" s="15" t="n">
        <v>45992</v>
      </c>
      <c r="C6512" s="0" t="n">
        <v>3</v>
      </c>
      <c r="D6512" s="16" t="n">
        <v>1321</v>
      </c>
      <c r="E6512" s="16" t="n">
        <v>5</v>
      </c>
      <c r="F6512" s="16" t="n">
        <v>33</v>
      </c>
      <c r="G6512" s="16" t="n">
        <v>86</v>
      </c>
      <c r="H6512" s="16" t="n">
        <v>3</v>
      </c>
    </row>
    <row r="6513" customFormat="false" ht="15" hidden="false" customHeight="false" outlineLevel="0" collapsed="false">
      <c r="A6513" s="0" t="n">
        <v>3822</v>
      </c>
      <c r="B6513" s="15" t="n">
        <v>46082</v>
      </c>
      <c r="C6513" s="0" t="n">
        <v>3</v>
      </c>
      <c r="D6513" s="16" t="n">
        <v>1328</v>
      </c>
      <c r="E6513" s="16" t="n">
        <v>7</v>
      </c>
      <c r="F6513" s="16" t="n">
        <v>35</v>
      </c>
      <c r="G6513" s="16" t="n">
        <v>51</v>
      </c>
      <c r="H6513" s="16" t="n">
        <v>2</v>
      </c>
    </row>
    <row r="6514" customFormat="false" ht="15" hidden="false" customHeight="false" outlineLevel="0" collapsed="false">
      <c r="A6514" s="0" t="n">
        <v>3822</v>
      </c>
      <c r="B6514" s="15" t="n">
        <v>46174</v>
      </c>
      <c r="C6514" s="0" t="n">
        <v>3</v>
      </c>
      <c r="D6514" s="16" t="n">
        <v>1334</v>
      </c>
      <c r="E6514" s="16" t="n">
        <v>9</v>
      </c>
      <c r="F6514" s="16" t="n">
        <v>38</v>
      </c>
      <c r="G6514" s="16" t="n">
        <v>60</v>
      </c>
      <c r="H6514" s="16" t="n">
        <v>4</v>
      </c>
    </row>
    <row r="6515" customFormat="false" ht="15" hidden="false" customHeight="false" outlineLevel="0" collapsed="false">
      <c r="A6515" s="0" t="n">
        <v>3823</v>
      </c>
      <c r="B6515" s="15" t="n">
        <v>45078</v>
      </c>
      <c r="C6515" s="0" t="n">
        <v>2</v>
      </c>
      <c r="D6515" s="16" t="n">
        <v>2304</v>
      </c>
      <c r="E6515" s="16" t="n">
        <v>9</v>
      </c>
      <c r="F6515" s="16" t="n">
        <v>39</v>
      </c>
      <c r="G6515" s="16" t="n">
        <v>126</v>
      </c>
      <c r="H6515" s="16" t="n">
        <v>4</v>
      </c>
    </row>
    <row r="6516" customFormat="false" ht="15" hidden="false" customHeight="false" outlineLevel="0" collapsed="false">
      <c r="A6516" s="0" t="n">
        <v>3823</v>
      </c>
      <c r="B6516" s="15" t="n">
        <v>45170</v>
      </c>
      <c r="C6516" s="0" t="n">
        <v>2</v>
      </c>
      <c r="D6516" s="16" t="n">
        <v>2308</v>
      </c>
      <c r="E6516" s="16" t="n">
        <v>9</v>
      </c>
      <c r="F6516" s="16" t="n">
        <v>40</v>
      </c>
      <c r="G6516" s="16" t="n">
        <v>142</v>
      </c>
      <c r="H6516" s="16" t="n">
        <v>5</v>
      </c>
    </row>
    <row r="6517" customFormat="false" ht="15" hidden="false" customHeight="false" outlineLevel="0" collapsed="false">
      <c r="A6517" s="0" t="n">
        <v>3823</v>
      </c>
      <c r="B6517" s="15" t="n">
        <v>45261</v>
      </c>
      <c r="C6517" s="0" t="n">
        <v>2</v>
      </c>
      <c r="D6517" s="16" t="n">
        <v>2292</v>
      </c>
      <c r="E6517" s="16" t="n">
        <v>12</v>
      </c>
      <c r="F6517" s="16" t="n">
        <v>40</v>
      </c>
      <c r="G6517" s="16" t="n">
        <v>178</v>
      </c>
      <c r="H6517" s="16" t="n">
        <v>8</v>
      </c>
    </row>
    <row r="6518" customFormat="false" ht="15" hidden="false" customHeight="false" outlineLevel="0" collapsed="false">
      <c r="A6518" s="0" t="n">
        <v>3823</v>
      </c>
      <c r="B6518" s="15" t="n">
        <v>45352</v>
      </c>
      <c r="C6518" s="0" t="n">
        <v>2</v>
      </c>
      <c r="D6518" s="16" t="n">
        <v>2325</v>
      </c>
      <c r="E6518" s="16" t="n">
        <v>13</v>
      </c>
      <c r="F6518" s="16" t="n">
        <v>38</v>
      </c>
      <c r="G6518" s="16" t="n">
        <v>124</v>
      </c>
      <c r="H6518" s="16" t="n">
        <v>8</v>
      </c>
    </row>
    <row r="6519" customFormat="false" ht="15" hidden="false" customHeight="false" outlineLevel="0" collapsed="false">
      <c r="A6519" s="0" t="n">
        <v>3823</v>
      </c>
      <c r="B6519" s="15" t="n">
        <v>45444</v>
      </c>
      <c r="C6519" s="0" t="n">
        <v>2</v>
      </c>
      <c r="D6519" s="16" t="n">
        <v>2365</v>
      </c>
      <c r="E6519" s="16" t="n">
        <v>15</v>
      </c>
      <c r="F6519" s="16" t="n">
        <v>41</v>
      </c>
      <c r="G6519" s="16" t="n">
        <v>163</v>
      </c>
      <c r="H6519" s="16" t="n">
        <v>10</v>
      </c>
    </row>
    <row r="6520" customFormat="false" ht="15" hidden="false" customHeight="false" outlineLevel="0" collapsed="false">
      <c r="A6520" s="0" t="n">
        <v>3823</v>
      </c>
      <c r="B6520" s="15" t="n">
        <v>45536</v>
      </c>
      <c r="C6520" s="0" t="n">
        <v>2</v>
      </c>
      <c r="D6520" s="16" t="n">
        <v>2393</v>
      </c>
      <c r="E6520" s="16" t="n">
        <v>18</v>
      </c>
      <c r="F6520" s="16" t="n">
        <v>44</v>
      </c>
      <c r="G6520" s="16" t="n">
        <v>196</v>
      </c>
      <c r="H6520" s="16" t="n">
        <v>11</v>
      </c>
    </row>
    <row r="6521" customFormat="false" ht="15" hidden="false" customHeight="false" outlineLevel="0" collapsed="false">
      <c r="A6521" s="0" t="n">
        <v>3823</v>
      </c>
      <c r="B6521" s="15" t="n">
        <v>45627</v>
      </c>
      <c r="C6521" s="0" t="n">
        <v>2</v>
      </c>
      <c r="D6521" s="16" t="n">
        <v>2404</v>
      </c>
      <c r="E6521" s="16" t="n">
        <v>20</v>
      </c>
      <c r="F6521" s="16" t="n">
        <v>45</v>
      </c>
      <c r="G6521" s="16" t="n">
        <v>223</v>
      </c>
      <c r="H6521" s="16" t="n">
        <v>13</v>
      </c>
    </row>
    <row r="6522" customFormat="false" ht="15" hidden="false" customHeight="false" outlineLevel="0" collapsed="false">
      <c r="A6522" s="0" t="n">
        <v>3823</v>
      </c>
      <c r="B6522" s="15" t="n">
        <v>45717</v>
      </c>
      <c r="C6522" s="0" t="n">
        <v>2</v>
      </c>
      <c r="D6522" s="16" t="n">
        <v>2393</v>
      </c>
      <c r="E6522" s="16" t="n">
        <v>21</v>
      </c>
      <c r="F6522" s="16" t="n">
        <v>44</v>
      </c>
      <c r="G6522" s="16" t="n">
        <v>112</v>
      </c>
      <c r="H6522" s="16" t="n">
        <v>6</v>
      </c>
    </row>
    <row r="6523" customFormat="false" ht="15" hidden="false" customHeight="false" outlineLevel="0" collapsed="false">
      <c r="A6523" s="0" t="n">
        <v>3823</v>
      </c>
      <c r="B6523" s="15" t="n">
        <v>45809</v>
      </c>
      <c r="C6523" s="0" t="n">
        <v>2</v>
      </c>
      <c r="D6523" s="16" t="n">
        <v>2390</v>
      </c>
      <c r="E6523" s="16" t="n">
        <v>25</v>
      </c>
      <c r="F6523" s="16" t="n">
        <v>42</v>
      </c>
      <c r="G6523" s="16" t="n">
        <v>126</v>
      </c>
      <c r="H6523" s="16" t="n">
        <v>9</v>
      </c>
    </row>
    <row r="6524" customFormat="false" ht="15" hidden="false" customHeight="false" outlineLevel="0" collapsed="false">
      <c r="A6524" s="0" t="n">
        <v>3823</v>
      </c>
      <c r="B6524" s="15" t="n">
        <v>45901</v>
      </c>
      <c r="C6524" s="0" t="n">
        <v>2</v>
      </c>
      <c r="D6524" s="16" t="n">
        <v>2386</v>
      </c>
      <c r="E6524" s="16" t="n">
        <v>27</v>
      </c>
      <c r="F6524" s="16" t="n">
        <v>39</v>
      </c>
      <c r="G6524" s="16" t="n">
        <v>153</v>
      </c>
      <c r="H6524" s="16" t="n">
        <v>12</v>
      </c>
    </row>
    <row r="6525" customFormat="false" ht="15" hidden="false" customHeight="false" outlineLevel="0" collapsed="false">
      <c r="A6525" s="0" t="n">
        <v>3823</v>
      </c>
      <c r="B6525" s="15" t="n">
        <v>45992</v>
      </c>
      <c r="C6525" s="0" t="n">
        <v>2</v>
      </c>
      <c r="D6525" s="16" t="n">
        <v>2382</v>
      </c>
      <c r="E6525" s="16" t="n">
        <v>28</v>
      </c>
      <c r="F6525" s="16" t="n">
        <v>41</v>
      </c>
      <c r="G6525" s="16" t="n">
        <v>180</v>
      </c>
      <c r="H6525" s="16" t="n">
        <v>14</v>
      </c>
    </row>
    <row r="6526" customFormat="false" ht="15" hidden="false" customHeight="false" outlineLevel="0" collapsed="false">
      <c r="A6526" s="0" t="n">
        <v>3823</v>
      </c>
      <c r="B6526" s="15" t="n">
        <v>46082</v>
      </c>
      <c r="C6526" s="0" t="n">
        <v>2</v>
      </c>
      <c r="D6526" s="16" t="n">
        <v>2411</v>
      </c>
      <c r="E6526" s="16" t="n">
        <v>30</v>
      </c>
      <c r="F6526" s="16" t="n">
        <v>45</v>
      </c>
      <c r="G6526" s="16" t="n">
        <v>99</v>
      </c>
      <c r="H6526" s="16" t="n">
        <v>11</v>
      </c>
    </row>
    <row r="6527" customFormat="false" ht="15" hidden="false" customHeight="false" outlineLevel="0" collapsed="false">
      <c r="A6527" s="0" t="n">
        <v>3823</v>
      </c>
      <c r="B6527" s="15" t="n">
        <v>46174</v>
      </c>
      <c r="C6527" s="0" t="n">
        <v>2</v>
      </c>
      <c r="D6527" s="16" t="n">
        <v>2419</v>
      </c>
      <c r="E6527" s="16" t="n">
        <v>42</v>
      </c>
      <c r="F6527" s="16" t="n">
        <v>49</v>
      </c>
      <c r="G6527" s="16" t="n">
        <v>131</v>
      </c>
      <c r="H6527" s="16" t="n">
        <v>24</v>
      </c>
    </row>
    <row r="6528" customFormat="false" ht="15" hidden="false" customHeight="false" outlineLevel="0" collapsed="false">
      <c r="A6528" s="0" t="n">
        <v>3824</v>
      </c>
      <c r="B6528" s="15" t="n">
        <v>45078</v>
      </c>
      <c r="C6528" s="0" t="n">
        <v>2</v>
      </c>
      <c r="D6528" s="16" t="n">
        <v>5708</v>
      </c>
      <c r="E6528" s="16" t="n">
        <v>11</v>
      </c>
      <c r="F6528" s="16" t="n">
        <v>113</v>
      </c>
      <c r="G6528" s="16" t="n">
        <v>333</v>
      </c>
      <c r="H6528" s="16" t="n">
        <v>5</v>
      </c>
    </row>
    <row r="6529" customFormat="false" ht="15" hidden="false" customHeight="false" outlineLevel="0" collapsed="false">
      <c r="A6529" s="0" t="n">
        <v>3824</v>
      </c>
      <c r="B6529" s="15" t="n">
        <v>45170</v>
      </c>
      <c r="C6529" s="0" t="n">
        <v>2</v>
      </c>
      <c r="D6529" s="16" t="n">
        <v>5727</v>
      </c>
      <c r="E6529" s="16" t="n">
        <v>12</v>
      </c>
      <c r="F6529" s="16" t="n">
        <v>111</v>
      </c>
      <c r="G6529" s="16" t="n">
        <v>399</v>
      </c>
      <c r="H6529" s="16" t="n">
        <v>6</v>
      </c>
    </row>
    <row r="6530" customFormat="false" ht="15" hidden="false" customHeight="false" outlineLevel="0" collapsed="false">
      <c r="A6530" s="0" t="n">
        <v>3824</v>
      </c>
      <c r="B6530" s="15" t="n">
        <v>45261</v>
      </c>
      <c r="C6530" s="0" t="n">
        <v>2</v>
      </c>
      <c r="D6530" s="16" t="n">
        <v>5728</v>
      </c>
      <c r="E6530" s="16" t="n">
        <v>14</v>
      </c>
      <c r="F6530" s="16" t="n">
        <v>112</v>
      </c>
      <c r="G6530" s="16" t="n">
        <v>479</v>
      </c>
      <c r="H6530" s="16" t="n">
        <v>8</v>
      </c>
    </row>
    <row r="6531" customFormat="false" ht="15" hidden="false" customHeight="false" outlineLevel="0" collapsed="false">
      <c r="A6531" s="0" t="n">
        <v>3824</v>
      </c>
      <c r="B6531" s="15" t="n">
        <v>45352</v>
      </c>
      <c r="C6531" s="0" t="n">
        <v>2</v>
      </c>
      <c r="D6531" s="16" t="n">
        <v>5682</v>
      </c>
      <c r="E6531" s="16" t="n">
        <v>15</v>
      </c>
      <c r="F6531" s="16" t="n">
        <v>110</v>
      </c>
      <c r="G6531" s="16" t="n">
        <v>251</v>
      </c>
      <c r="H6531" s="16" t="n">
        <v>7</v>
      </c>
    </row>
    <row r="6532" customFormat="false" ht="15" hidden="false" customHeight="false" outlineLevel="0" collapsed="false">
      <c r="A6532" s="0" t="n">
        <v>3824</v>
      </c>
      <c r="B6532" s="15" t="n">
        <v>45444</v>
      </c>
      <c r="C6532" s="0" t="n">
        <v>2</v>
      </c>
      <c r="D6532" s="16" t="n">
        <v>5713</v>
      </c>
      <c r="E6532" s="16" t="n">
        <v>18</v>
      </c>
      <c r="F6532" s="16" t="n">
        <v>108</v>
      </c>
      <c r="G6532" s="16" t="n">
        <v>329</v>
      </c>
      <c r="H6532" s="16" t="n">
        <v>10</v>
      </c>
    </row>
    <row r="6533" customFormat="false" ht="15" hidden="false" customHeight="false" outlineLevel="0" collapsed="false">
      <c r="A6533" s="0" t="n">
        <v>3824</v>
      </c>
      <c r="B6533" s="15" t="n">
        <v>45536</v>
      </c>
      <c r="C6533" s="0" t="n">
        <v>2</v>
      </c>
      <c r="D6533" s="16" t="n">
        <v>5737</v>
      </c>
      <c r="E6533" s="16" t="n">
        <v>20</v>
      </c>
      <c r="F6533" s="16" t="n">
        <v>105</v>
      </c>
      <c r="G6533" s="16" t="n">
        <v>386</v>
      </c>
      <c r="H6533" s="16" t="n">
        <v>12</v>
      </c>
    </row>
    <row r="6534" customFormat="false" ht="15" hidden="false" customHeight="false" outlineLevel="0" collapsed="false">
      <c r="A6534" s="0" t="n">
        <v>3824</v>
      </c>
      <c r="B6534" s="15" t="n">
        <v>45627</v>
      </c>
      <c r="C6534" s="0" t="n">
        <v>2</v>
      </c>
      <c r="D6534" s="16" t="n">
        <v>5712</v>
      </c>
      <c r="E6534" s="16" t="n">
        <v>20</v>
      </c>
      <c r="F6534" s="16" t="n">
        <v>107</v>
      </c>
      <c r="G6534" s="16" t="n">
        <v>442</v>
      </c>
      <c r="H6534" s="16" t="n">
        <v>12</v>
      </c>
    </row>
    <row r="6535" customFormat="false" ht="15" hidden="false" customHeight="false" outlineLevel="0" collapsed="false">
      <c r="A6535" s="0" t="n">
        <v>3824</v>
      </c>
      <c r="B6535" s="15" t="n">
        <v>45717</v>
      </c>
      <c r="C6535" s="0" t="n">
        <v>2</v>
      </c>
      <c r="D6535" s="16" t="n">
        <v>5754</v>
      </c>
      <c r="E6535" s="16" t="n">
        <v>21</v>
      </c>
      <c r="F6535" s="16" t="n">
        <v>110</v>
      </c>
      <c r="G6535" s="16" t="n">
        <v>237</v>
      </c>
      <c r="H6535" s="16" t="n">
        <v>6</v>
      </c>
    </row>
    <row r="6536" customFormat="false" ht="15" hidden="false" customHeight="false" outlineLevel="0" collapsed="false">
      <c r="A6536" s="0" t="n">
        <v>3824</v>
      </c>
      <c r="B6536" s="15" t="n">
        <v>45809</v>
      </c>
      <c r="C6536" s="0" t="n">
        <v>2</v>
      </c>
      <c r="D6536" s="16" t="n">
        <v>5792</v>
      </c>
      <c r="E6536" s="16" t="n">
        <v>27</v>
      </c>
      <c r="F6536" s="16" t="n">
        <v>113</v>
      </c>
      <c r="G6536" s="16" t="n">
        <v>295</v>
      </c>
      <c r="H6536" s="16" t="n">
        <v>10</v>
      </c>
    </row>
    <row r="6537" customFormat="false" ht="15" hidden="false" customHeight="false" outlineLevel="0" collapsed="false">
      <c r="A6537" s="0" t="n">
        <v>3824</v>
      </c>
      <c r="B6537" s="15" t="n">
        <v>45901</v>
      </c>
      <c r="C6537" s="0" t="n">
        <v>2</v>
      </c>
      <c r="D6537" s="16" t="n">
        <v>5808</v>
      </c>
      <c r="E6537" s="16" t="n">
        <v>30</v>
      </c>
      <c r="F6537" s="16" t="n">
        <v>116</v>
      </c>
      <c r="G6537" s="16" t="n">
        <v>361</v>
      </c>
      <c r="H6537" s="16" t="n">
        <v>14</v>
      </c>
    </row>
    <row r="6538" customFormat="false" ht="15" hidden="false" customHeight="false" outlineLevel="0" collapsed="false">
      <c r="A6538" s="0" t="n">
        <v>3824</v>
      </c>
      <c r="B6538" s="15" t="n">
        <v>45992</v>
      </c>
      <c r="C6538" s="0" t="n">
        <v>2</v>
      </c>
      <c r="D6538" s="16" t="n">
        <v>5839</v>
      </c>
      <c r="E6538" s="16" t="n">
        <v>33</v>
      </c>
      <c r="F6538" s="16" t="n">
        <v>113</v>
      </c>
      <c r="G6538" s="16" t="n">
        <v>421</v>
      </c>
      <c r="H6538" s="16" t="n">
        <v>17</v>
      </c>
    </row>
    <row r="6539" customFormat="false" ht="15" hidden="false" customHeight="false" outlineLevel="0" collapsed="false">
      <c r="A6539" s="0" t="n">
        <v>3824</v>
      </c>
      <c r="B6539" s="15" t="n">
        <v>46082</v>
      </c>
      <c r="C6539" s="0" t="n">
        <v>2</v>
      </c>
      <c r="D6539" s="16" t="n">
        <v>5854</v>
      </c>
      <c r="E6539" s="16" t="n">
        <v>40</v>
      </c>
      <c r="F6539" s="16" t="n">
        <v>113</v>
      </c>
      <c r="G6539" s="16" t="n">
        <v>239</v>
      </c>
      <c r="H6539" s="16" t="n">
        <v>16</v>
      </c>
    </row>
    <row r="6540" customFormat="false" ht="15" hidden="false" customHeight="false" outlineLevel="0" collapsed="false">
      <c r="A6540" s="0" t="n">
        <v>3824</v>
      </c>
      <c r="B6540" s="15" t="n">
        <v>46174</v>
      </c>
      <c r="C6540" s="0" t="n">
        <v>2</v>
      </c>
      <c r="D6540" s="16" t="n">
        <v>5882</v>
      </c>
      <c r="E6540" s="16" t="n">
        <v>55</v>
      </c>
      <c r="F6540" s="16" t="n">
        <v>114</v>
      </c>
      <c r="G6540" s="16" t="n">
        <v>293</v>
      </c>
      <c r="H6540" s="16" t="n">
        <v>29</v>
      </c>
    </row>
    <row r="6541" customFormat="false" ht="15" hidden="false" customHeight="false" outlineLevel="0" collapsed="false">
      <c r="A6541" s="0" t="n">
        <v>3825</v>
      </c>
      <c r="B6541" s="15" t="n">
        <v>45078</v>
      </c>
      <c r="C6541" s="0" t="n">
        <v>2</v>
      </c>
      <c r="D6541" s="16" t="n">
        <v>19613</v>
      </c>
      <c r="E6541" s="16" t="n">
        <v>28</v>
      </c>
      <c r="F6541" s="16" t="n">
        <v>546</v>
      </c>
      <c r="G6541" s="16" t="n">
        <v>895</v>
      </c>
      <c r="H6541" s="16" t="n">
        <v>13</v>
      </c>
    </row>
    <row r="6542" customFormat="false" ht="15" hidden="false" customHeight="false" outlineLevel="0" collapsed="false">
      <c r="A6542" s="0" t="n">
        <v>3825</v>
      </c>
      <c r="B6542" s="15" t="n">
        <v>45170</v>
      </c>
      <c r="C6542" s="0" t="n">
        <v>2</v>
      </c>
      <c r="D6542" s="16" t="n">
        <v>19814</v>
      </c>
      <c r="E6542" s="16" t="n">
        <v>31</v>
      </c>
      <c r="F6542" s="16" t="n">
        <v>533</v>
      </c>
      <c r="G6542" s="16" t="n">
        <v>1080</v>
      </c>
      <c r="H6542" s="16" t="n">
        <v>17</v>
      </c>
    </row>
    <row r="6543" customFormat="false" ht="15" hidden="false" customHeight="false" outlineLevel="0" collapsed="false">
      <c r="A6543" s="0" t="n">
        <v>3825</v>
      </c>
      <c r="B6543" s="15" t="n">
        <v>45261</v>
      </c>
      <c r="C6543" s="0" t="n">
        <v>2</v>
      </c>
      <c r="D6543" s="16" t="n">
        <v>19881</v>
      </c>
      <c r="E6543" s="16" t="n">
        <v>35</v>
      </c>
      <c r="F6543" s="16" t="n">
        <v>527</v>
      </c>
      <c r="G6543" s="16" t="n">
        <v>1270</v>
      </c>
      <c r="H6543" s="16" t="n">
        <v>21</v>
      </c>
    </row>
    <row r="6544" customFormat="false" ht="15" hidden="false" customHeight="false" outlineLevel="0" collapsed="false">
      <c r="A6544" s="0" t="n">
        <v>3825</v>
      </c>
      <c r="B6544" s="15" t="n">
        <v>45352</v>
      </c>
      <c r="C6544" s="0" t="n">
        <v>2</v>
      </c>
      <c r="D6544" s="16" t="n">
        <v>19973</v>
      </c>
      <c r="E6544" s="16" t="n">
        <v>39</v>
      </c>
      <c r="F6544" s="16" t="n">
        <v>520</v>
      </c>
      <c r="G6544" s="16" t="n">
        <v>766</v>
      </c>
      <c r="H6544" s="16" t="n">
        <v>19</v>
      </c>
    </row>
    <row r="6545" customFormat="false" ht="15" hidden="false" customHeight="false" outlineLevel="0" collapsed="false">
      <c r="A6545" s="0" t="n">
        <v>3825</v>
      </c>
      <c r="B6545" s="15" t="n">
        <v>45444</v>
      </c>
      <c r="C6545" s="0" t="n">
        <v>2</v>
      </c>
      <c r="D6545" s="16" t="n">
        <v>20138</v>
      </c>
      <c r="E6545" s="16" t="n">
        <v>47</v>
      </c>
      <c r="F6545" s="16" t="n">
        <v>522</v>
      </c>
      <c r="G6545" s="16" t="n">
        <v>995</v>
      </c>
      <c r="H6545" s="16" t="n">
        <v>27</v>
      </c>
    </row>
    <row r="6546" customFormat="false" ht="15" hidden="false" customHeight="false" outlineLevel="0" collapsed="false">
      <c r="A6546" s="0" t="n">
        <v>3825</v>
      </c>
      <c r="B6546" s="15" t="n">
        <v>45536</v>
      </c>
      <c r="C6546" s="0" t="n">
        <v>2</v>
      </c>
      <c r="D6546" s="16" t="n">
        <v>20246</v>
      </c>
      <c r="E6546" s="16" t="n">
        <v>53</v>
      </c>
      <c r="F6546" s="16" t="n">
        <v>524</v>
      </c>
      <c r="G6546" s="16" t="n">
        <v>1213</v>
      </c>
      <c r="H6546" s="16" t="n">
        <v>32</v>
      </c>
    </row>
    <row r="6547" customFormat="false" ht="15" hidden="false" customHeight="false" outlineLevel="0" collapsed="false">
      <c r="A6547" s="0" t="n">
        <v>3825</v>
      </c>
      <c r="B6547" s="15" t="n">
        <v>45627</v>
      </c>
      <c r="C6547" s="0" t="n">
        <v>2</v>
      </c>
      <c r="D6547" s="16" t="n">
        <v>20305</v>
      </c>
      <c r="E6547" s="16" t="n">
        <v>61</v>
      </c>
      <c r="F6547" s="16" t="n">
        <v>515</v>
      </c>
      <c r="G6547" s="16" t="n">
        <v>1405</v>
      </c>
      <c r="H6547" s="16" t="n">
        <v>39</v>
      </c>
    </row>
    <row r="6548" customFormat="false" ht="15" hidden="false" customHeight="false" outlineLevel="0" collapsed="false">
      <c r="A6548" s="0" t="n">
        <v>3825</v>
      </c>
      <c r="B6548" s="15" t="n">
        <v>45717</v>
      </c>
      <c r="C6548" s="0" t="n">
        <v>2</v>
      </c>
      <c r="D6548" s="16" t="n">
        <v>20337</v>
      </c>
      <c r="E6548" s="16" t="n">
        <v>68</v>
      </c>
      <c r="F6548" s="16" t="n">
        <v>525</v>
      </c>
      <c r="G6548" s="16" t="n">
        <v>780</v>
      </c>
      <c r="H6548" s="16" t="n">
        <v>22</v>
      </c>
    </row>
    <row r="6549" customFormat="false" ht="15" hidden="false" customHeight="false" outlineLevel="0" collapsed="false">
      <c r="A6549" s="0" t="n">
        <v>3825</v>
      </c>
      <c r="B6549" s="15" t="n">
        <v>45809</v>
      </c>
      <c r="C6549" s="0" t="n">
        <v>2</v>
      </c>
      <c r="D6549" s="16" t="n">
        <v>20251</v>
      </c>
      <c r="E6549" s="16" t="n">
        <v>78</v>
      </c>
      <c r="F6549" s="16" t="n">
        <v>512</v>
      </c>
      <c r="G6549" s="16" t="n">
        <v>954</v>
      </c>
      <c r="H6549" s="16" t="n">
        <v>29</v>
      </c>
    </row>
    <row r="6550" customFormat="false" ht="15" hidden="false" customHeight="false" outlineLevel="0" collapsed="false">
      <c r="A6550" s="0" t="n">
        <v>3825</v>
      </c>
      <c r="B6550" s="15" t="n">
        <v>45901</v>
      </c>
      <c r="C6550" s="0" t="n">
        <v>2</v>
      </c>
      <c r="D6550" s="16" t="n">
        <v>20357</v>
      </c>
      <c r="E6550" s="16" t="n">
        <v>84</v>
      </c>
      <c r="F6550" s="16" t="n">
        <v>519</v>
      </c>
      <c r="G6550" s="16" t="n">
        <v>1175</v>
      </c>
      <c r="H6550" s="16" t="n">
        <v>34</v>
      </c>
    </row>
    <row r="6551" customFormat="false" ht="15" hidden="false" customHeight="false" outlineLevel="0" collapsed="false">
      <c r="A6551" s="0" t="n">
        <v>3825</v>
      </c>
      <c r="B6551" s="15" t="n">
        <v>45992</v>
      </c>
      <c r="C6551" s="0" t="n">
        <v>2</v>
      </c>
      <c r="D6551" s="16" t="n">
        <v>20403</v>
      </c>
      <c r="E6551" s="16" t="n">
        <v>94</v>
      </c>
      <c r="F6551" s="16" t="n">
        <v>507</v>
      </c>
      <c r="G6551" s="16" t="n">
        <v>1360</v>
      </c>
      <c r="H6551" s="16" t="n">
        <v>43</v>
      </c>
    </row>
    <row r="6552" customFormat="false" ht="15" hidden="false" customHeight="false" outlineLevel="0" collapsed="false">
      <c r="A6552" s="0" t="n">
        <v>3825</v>
      </c>
      <c r="B6552" s="15" t="n">
        <v>46082</v>
      </c>
      <c r="C6552" s="0" t="n">
        <v>2</v>
      </c>
      <c r="D6552" s="16" t="n">
        <v>20410</v>
      </c>
      <c r="E6552" s="16" t="n">
        <v>110</v>
      </c>
      <c r="F6552" s="16" t="n">
        <v>515</v>
      </c>
      <c r="G6552" s="16" t="n">
        <v>746</v>
      </c>
      <c r="H6552" s="16" t="n">
        <v>38</v>
      </c>
    </row>
    <row r="6553" customFormat="false" ht="15" hidden="false" customHeight="false" outlineLevel="0" collapsed="false">
      <c r="A6553" s="0" t="n">
        <v>3825</v>
      </c>
      <c r="B6553" s="15" t="n">
        <v>46174</v>
      </c>
      <c r="C6553" s="0" t="n">
        <v>2</v>
      </c>
      <c r="D6553" s="16" t="n">
        <v>20356</v>
      </c>
      <c r="E6553" s="16" t="n">
        <v>146</v>
      </c>
      <c r="F6553" s="16" t="n">
        <v>531</v>
      </c>
      <c r="G6553" s="16" t="n">
        <v>914</v>
      </c>
      <c r="H6553" s="16" t="n">
        <v>73</v>
      </c>
    </row>
    <row r="6554" customFormat="false" ht="15" hidden="false" customHeight="false" outlineLevel="0" collapsed="false">
      <c r="A6554" s="0" t="n">
        <v>3831</v>
      </c>
      <c r="B6554" s="15" t="n">
        <v>45078</v>
      </c>
      <c r="C6554" s="0" t="n">
        <v>1</v>
      </c>
      <c r="D6554" s="16" t="n">
        <v>2298</v>
      </c>
      <c r="E6554" s="16" t="n">
        <v>4</v>
      </c>
      <c r="F6554" s="16" t="n">
        <v>54</v>
      </c>
      <c r="G6554" s="16" t="n">
        <v>149</v>
      </c>
      <c r="H6554" s="16" t="n">
        <v>1</v>
      </c>
    </row>
    <row r="6555" customFormat="false" ht="15" hidden="false" customHeight="false" outlineLevel="0" collapsed="false">
      <c r="A6555" s="0" t="n">
        <v>3831</v>
      </c>
      <c r="B6555" s="15" t="n">
        <v>45170</v>
      </c>
      <c r="C6555" s="0" t="n">
        <v>1</v>
      </c>
      <c r="D6555" s="16" t="n">
        <v>2346</v>
      </c>
      <c r="E6555" s="16" t="n">
        <v>6</v>
      </c>
      <c r="F6555" s="16" t="n">
        <v>55</v>
      </c>
      <c r="G6555" s="16" t="n">
        <v>192</v>
      </c>
      <c r="H6555" s="16" t="n">
        <v>3</v>
      </c>
    </row>
    <row r="6556" customFormat="false" ht="15" hidden="false" customHeight="false" outlineLevel="0" collapsed="false">
      <c r="A6556" s="0" t="n">
        <v>3831</v>
      </c>
      <c r="B6556" s="15" t="n">
        <v>45261</v>
      </c>
      <c r="C6556" s="0" t="n">
        <v>1</v>
      </c>
      <c r="D6556" s="16" t="n">
        <v>2328</v>
      </c>
      <c r="E6556" s="16" t="n">
        <v>7</v>
      </c>
      <c r="F6556" s="16" t="n">
        <v>55</v>
      </c>
      <c r="G6556" s="16" t="n">
        <v>213</v>
      </c>
      <c r="H6556" s="16" t="n">
        <v>3</v>
      </c>
    </row>
    <row r="6557" customFormat="false" ht="15" hidden="false" customHeight="false" outlineLevel="0" collapsed="false">
      <c r="A6557" s="0" t="n">
        <v>3831</v>
      </c>
      <c r="B6557" s="15" t="n">
        <v>45352</v>
      </c>
      <c r="C6557" s="0" t="n">
        <v>1</v>
      </c>
      <c r="D6557" s="16" t="n">
        <v>2341</v>
      </c>
      <c r="E6557" s="16" t="n">
        <v>9</v>
      </c>
      <c r="F6557" s="16" t="n">
        <v>56</v>
      </c>
      <c r="G6557" s="16" t="n">
        <v>126</v>
      </c>
      <c r="H6557" s="16" t="n">
        <v>4</v>
      </c>
    </row>
    <row r="6558" customFormat="false" ht="15" hidden="false" customHeight="false" outlineLevel="0" collapsed="false">
      <c r="A6558" s="0" t="n">
        <v>3831</v>
      </c>
      <c r="B6558" s="15" t="n">
        <v>45444</v>
      </c>
      <c r="C6558" s="0" t="n">
        <v>1</v>
      </c>
      <c r="D6558" s="16" t="n">
        <v>2343</v>
      </c>
      <c r="E6558" s="16" t="n">
        <v>12</v>
      </c>
      <c r="F6558" s="16" t="n">
        <v>61</v>
      </c>
      <c r="G6558" s="16" t="n">
        <v>155</v>
      </c>
      <c r="H6558" s="16" t="n">
        <v>7</v>
      </c>
    </row>
    <row r="6559" customFormat="false" ht="15" hidden="false" customHeight="false" outlineLevel="0" collapsed="false">
      <c r="A6559" s="0" t="n">
        <v>3831</v>
      </c>
      <c r="B6559" s="15" t="n">
        <v>45536</v>
      </c>
      <c r="C6559" s="0" t="n">
        <v>1</v>
      </c>
      <c r="D6559" s="16" t="n">
        <v>2362</v>
      </c>
      <c r="E6559" s="16" t="n">
        <v>13</v>
      </c>
      <c r="F6559" s="16" t="n">
        <v>60</v>
      </c>
      <c r="G6559" s="16" t="n">
        <v>179</v>
      </c>
      <c r="H6559" s="16" t="n">
        <v>8</v>
      </c>
    </row>
    <row r="6560" customFormat="false" ht="15" hidden="false" customHeight="false" outlineLevel="0" collapsed="false">
      <c r="A6560" s="0" t="n">
        <v>3831</v>
      </c>
      <c r="B6560" s="15" t="n">
        <v>45627</v>
      </c>
      <c r="C6560" s="0" t="n">
        <v>1</v>
      </c>
      <c r="D6560" s="16" t="n">
        <v>2372</v>
      </c>
      <c r="E6560" s="16" t="n">
        <v>13</v>
      </c>
      <c r="F6560" s="16" t="n">
        <v>60</v>
      </c>
      <c r="G6560" s="16" t="n">
        <v>209</v>
      </c>
      <c r="H6560" s="16" t="n">
        <v>9</v>
      </c>
    </row>
    <row r="6561" customFormat="false" ht="15" hidden="false" customHeight="false" outlineLevel="0" collapsed="false">
      <c r="A6561" s="0" t="n">
        <v>3831</v>
      </c>
      <c r="B6561" s="15" t="n">
        <v>45717</v>
      </c>
      <c r="C6561" s="0" t="n">
        <v>1</v>
      </c>
      <c r="D6561" s="16" t="n">
        <v>2369</v>
      </c>
      <c r="E6561" s="16" t="n">
        <v>13</v>
      </c>
      <c r="F6561" s="16" t="n">
        <v>59</v>
      </c>
      <c r="G6561" s="16" t="n">
        <v>106</v>
      </c>
      <c r="H6561" s="16" t="n">
        <v>5</v>
      </c>
    </row>
    <row r="6562" customFormat="false" ht="15" hidden="false" customHeight="false" outlineLevel="0" collapsed="false">
      <c r="A6562" s="0" t="n">
        <v>3831</v>
      </c>
      <c r="B6562" s="15" t="n">
        <v>45809</v>
      </c>
      <c r="C6562" s="0" t="n">
        <v>1</v>
      </c>
      <c r="D6562" s="16" t="n">
        <v>2364</v>
      </c>
      <c r="E6562" s="16" t="n">
        <v>15</v>
      </c>
      <c r="F6562" s="16" t="n">
        <v>63</v>
      </c>
      <c r="G6562" s="16" t="n">
        <v>138</v>
      </c>
      <c r="H6562" s="16" t="n">
        <v>7</v>
      </c>
    </row>
    <row r="6563" customFormat="false" ht="15" hidden="false" customHeight="false" outlineLevel="0" collapsed="false">
      <c r="A6563" s="0" t="n">
        <v>3831</v>
      </c>
      <c r="B6563" s="15" t="n">
        <v>45901</v>
      </c>
      <c r="C6563" s="0" t="n">
        <v>1</v>
      </c>
      <c r="D6563" s="16" t="n">
        <v>2372</v>
      </c>
      <c r="E6563" s="16" t="n">
        <v>16</v>
      </c>
      <c r="F6563" s="16" t="n">
        <v>55</v>
      </c>
      <c r="G6563" s="16" t="n">
        <v>162</v>
      </c>
      <c r="H6563" s="16" t="n">
        <v>8</v>
      </c>
    </row>
    <row r="6564" customFormat="false" ht="15" hidden="false" customHeight="false" outlineLevel="0" collapsed="false">
      <c r="A6564" s="0" t="n">
        <v>3831</v>
      </c>
      <c r="B6564" s="15" t="n">
        <v>45992</v>
      </c>
      <c r="C6564" s="0" t="n">
        <v>1</v>
      </c>
      <c r="D6564" s="16" t="n">
        <v>2402</v>
      </c>
      <c r="E6564" s="16" t="n">
        <v>16</v>
      </c>
      <c r="F6564" s="16" t="n">
        <v>57</v>
      </c>
      <c r="G6564" s="16" t="n">
        <v>191</v>
      </c>
      <c r="H6564" s="16" t="n">
        <v>8</v>
      </c>
    </row>
    <row r="6565" customFormat="false" ht="15" hidden="false" customHeight="false" outlineLevel="0" collapsed="false">
      <c r="A6565" s="0" t="n">
        <v>3831</v>
      </c>
      <c r="B6565" s="15" t="n">
        <v>46082</v>
      </c>
      <c r="C6565" s="0" t="n">
        <v>1</v>
      </c>
      <c r="D6565" s="16" t="n">
        <v>2395</v>
      </c>
      <c r="E6565" s="16" t="n">
        <v>16</v>
      </c>
      <c r="F6565" s="16" t="n">
        <v>54</v>
      </c>
      <c r="G6565" s="16" t="n">
        <v>92</v>
      </c>
      <c r="H6565" s="16" t="n">
        <v>3</v>
      </c>
    </row>
    <row r="6566" customFormat="false" ht="15" hidden="false" customHeight="false" outlineLevel="0" collapsed="false">
      <c r="A6566" s="0" t="n">
        <v>3831</v>
      </c>
      <c r="B6566" s="15" t="n">
        <v>46174</v>
      </c>
      <c r="C6566" s="0" t="n">
        <v>1</v>
      </c>
      <c r="D6566" s="16" t="n">
        <v>2383</v>
      </c>
      <c r="E6566" s="16" t="n">
        <v>21</v>
      </c>
      <c r="F6566" s="16" t="n">
        <v>55</v>
      </c>
      <c r="G6566" s="16" t="n">
        <v>121</v>
      </c>
      <c r="H6566" s="16" t="n">
        <v>8</v>
      </c>
    </row>
    <row r="6567" customFormat="false" ht="15" hidden="false" customHeight="false" outlineLevel="0" collapsed="false">
      <c r="A6567" s="0" t="n">
        <v>3835</v>
      </c>
      <c r="B6567" s="15" t="n">
        <v>45078</v>
      </c>
      <c r="C6567" s="0" t="n">
        <v>2</v>
      </c>
      <c r="D6567" s="16" t="n">
        <v>840</v>
      </c>
      <c r="E6567" s="16" t="n">
        <v>0</v>
      </c>
      <c r="F6567" s="16" t="n">
        <v>20</v>
      </c>
      <c r="G6567" s="16" t="n">
        <v>34</v>
      </c>
      <c r="H6567" s="16" t="n">
        <v>0</v>
      </c>
    </row>
    <row r="6568" customFormat="false" ht="15" hidden="false" customHeight="false" outlineLevel="0" collapsed="false">
      <c r="A6568" s="0" t="n">
        <v>3835</v>
      </c>
      <c r="B6568" s="15" t="n">
        <v>45170</v>
      </c>
      <c r="C6568" s="0" t="n">
        <v>2</v>
      </c>
      <c r="D6568" s="16" t="n">
        <v>852</v>
      </c>
      <c r="E6568" s="16" t="n">
        <v>0</v>
      </c>
      <c r="F6568" s="16" t="n">
        <v>18</v>
      </c>
      <c r="G6568" s="16" t="n">
        <v>36</v>
      </c>
      <c r="H6568" s="16" t="n">
        <v>0</v>
      </c>
    </row>
    <row r="6569" customFormat="false" ht="15" hidden="false" customHeight="false" outlineLevel="0" collapsed="false">
      <c r="A6569" s="0" t="n">
        <v>3835</v>
      </c>
      <c r="B6569" s="15" t="n">
        <v>45261</v>
      </c>
      <c r="C6569" s="0" t="n">
        <v>2</v>
      </c>
      <c r="D6569" s="16" t="n">
        <v>848</v>
      </c>
      <c r="E6569" s="16" t="n">
        <v>0</v>
      </c>
      <c r="F6569" s="16" t="n">
        <v>17</v>
      </c>
      <c r="G6569" s="16" t="n">
        <v>42</v>
      </c>
      <c r="H6569" s="16" t="n">
        <v>0</v>
      </c>
    </row>
    <row r="6570" customFormat="false" ht="15" hidden="false" customHeight="false" outlineLevel="0" collapsed="false">
      <c r="A6570" s="0" t="n">
        <v>3835</v>
      </c>
      <c r="B6570" s="15" t="n">
        <v>45352</v>
      </c>
      <c r="C6570" s="0" t="n">
        <v>2</v>
      </c>
      <c r="D6570" s="16" t="n">
        <v>847</v>
      </c>
      <c r="E6570" s="16" t="n">
        <v>0</v>
      </c>
      <c r="F6570" s="16" t="n">
        <v>17</v>
      </c>
      <c r="G6570" s="16" t="n">
        <v>20</v>
      </c>
      <c r="H6570" s="16" t="n">
        <v>0</v>
      </c>
    </row>
    <row r="6571" customFormat="false" ht="15" hidden="false" customHeight="false" outlineLevel="0" collapsed="false">
      <c r="A6571" s="0" t="n">
        <v>3835</v>
      </c>
      <c r="B6571" s="15" t="n">
        <v>45444</v>
      </c>
      <c r="C6571" s="0" t="n">
        <v>2</v>
      </c>
      <c r="D6571" s="16" t="n">
        <v>866</v>
      </c>
      <c r="E6571" s="16" t="n">
        <v>0</v>
      </c>
      <c r="F6571" s="16" t="n">
        <v>17</v>
      </c>
      <c r="G6571" s="16" t="n">
        <v>29</v>
      </c>
      <c r="H6571" s="16" t="n">
        <v>0</v>
      </c>
    </row>
    <row r="6572" customFormat="false" ht="15" hidden="false" customHeight="false" outlineLevel="0" collapsed="false">
      <c r="A6572" s="0" t="n">
        <v>3835</v>
      </c>
      <c r="B6572" s="15" t="n">
        <v>45536</v>
      </c>
      <c r="C6572" s="0" t="n">
        <v>2</v>
      </c>
      <c r="D6572" s="16" t="n">
        <v>870</v>
      </c>
      <c r="E6572" s="16" t="n">
        <v>0</v>
      </c>
      <c r="F6572" s="16" t="n">
        <v>17</v>
      </c>
      <c r="G6572" s="16" t="n">
        <v>34</v>
      </c>
      <c r="H6572" s="16" t="n">
        <v>0</v>
      </c>
    </row>
    <row r="6573" customFormat="false" ht="15" hidden="false" customHeight="false" outlineLevel="0" collapsed="false">
      <c r="A6573" s="0" t="n">
        <v>3835</v>
      </c>
      <c r="B6573" s="15" t="n">
        <v>45627</v>
      </c>
      <c r="C6573" s="0" t="n">
        <v>2</v>
      </c>
      <c r="D6573" s="16" t="n">
        <v>867</v>
      </c>
      <c r="E6573" s="16" t="n">
        <v>0</v>
      </c>
      <c r="F6573" s="16" t="n">
        <v>16</v>
      </c>
      <c r="G6573" s="16" t="n">
        <v>39</v>
      </c>
      <c r="H6573" s="16" t="n">
        <v>0</v>
      </c>
    </row>
    <row r="6574" customFormat="false" ht="15" hidden="false" customHeight="false" outlineLevel="0" collapsed="false">
      <c r="A6574" s="0" t="n">
        <v>3835</v>
      </c>
      <c r="B6574" s="15" t="n">
        <v>45717</v>
      </c>
      <c r="C6574" s="0" t="n">
        <v>2</v>
      </c>
      <c r="D6574" s="16" t="n">
        <v>871</v>
      </c>
      <c r="E6574" s="16" t="n">
        <v>0</v>
      </c>
      <c r="F6574" s="16" t="n">
        <v>15</v>
      </c>
      <c r="G6574" s="16" t="n">
        <v>23</v>
      </c>
      <c r="H6574" s="16" t="n">
        <v>0</v>
      </c>
    </row>
    <row r="6575" customFormat="false" ht="15" hidden="false" customHeight="false" outlineLevel="0" collapsed="false">
      <c r="A6575" s="0" t="n">
        <v>3835</v>
      </c>
      <c r="B6575" s="15" t="n">
        <v>45809</v>
      </c>
      <c r="C6575" s="0" t="n">
        <v>2</v>
      </c>
      <c r="D6575" s="16" t="n">
        <v>883</v>
      </c>
      <c r="E6575" s="16" t="n">
        <v>1</v>
      </c>
      <c r="F6575" s="16" t="n">
        <v>16</v>
      </c>
      <c r="G6575" s="16" t="n">
        <v>30</v>
      </c>
      <c r="H6575" s="16" t="n">
        <v>0</v>
      </c>
    </row>
    <row r="6576" customFormat="false" ht="15" hidden="false" customHeight="false" outlineLevel="0" collapsed="false">
      <c r="A6576" s="0" t="n">
        <v>3835</v>
      </c>
      <c r="B6576" s="15" t="n">
        <v>45901</v>
      </c>
      <c r="C6576" s="0" t="n">
        <v>2</v>
      </c>
      <c r="D6576" s="16" t="n">
        <v>883</v>
      </c>
      <c r="E6576" s="16" t="n">
        <v>1</v>
      </c>
      <c r="F6576" s="16" t="n">
        <v>18</v>
      </c>
      <c r="G6576" s="16" t="n">
        <v>38</v>
      </c>
      <c r="H6576" s="16" t="n">
        <v>0</v>
      </c>
    </row>
    <row r="6577" customFormat="false" ht="15" hidden="false" customHeight="false" outlineLevel="0" collapsed="false">
      <c r="A6577" s="0" t="n">
        <v>3835</v>
      </c>
      <c r="B6577" s="15" t="n">
        <v>45992</v>
      </c>
      <c r="C6577" s="0" t="n">
        <v>2</v>
      </c>
      <c r="D6577" s="16" t="n">
        <v>886</v>
      </c>
      <c r="E6577" s="16" t="n">
        <v>1</v>
      </c>
      <c r="F6577" s="16" t="n">
        <v>18</v>
      </c>
      <c r="G6577" s="16" t="n">
        <v>40</v>
      </c>
      <c r="H6577" s="16" t="n">
        <v>0</v>
      </c>
    </row>
    <row r="6578" customFormat="false" ht="15" hidden="false" customHeight="false" outlineLevel="0" collapsed="false">
      <c r="A6578" s="0" t="n">
        <v>3835</v>
      </c>
      <c r="B6578" s="15" t="n">
        <v>46082</v>
      </c>
      <c r="C6578" s="0" t="n">
        <v>2</v>
      </c>
      <c r="D6578" s="16" t="n">
        <v>883</v>
      </c>
      <c r="E6578" s="16" t="n">
        <v>3</v>
      </c>
      <c r="F6578" s="16" t="n">
        <v>17</v>
      </c>
      <c r="G6578" s="16" t="n">
        <v>28</v>
      </c>
      <c r="H6578" s="16" t="n">
        <v>1</v>
      </c>
    </row>
    <row r="6579" customFormat="false" ht="15" hidden="false" customHeight="false" outlineLevel="0" collapsed="false">
      <c r="A6579" s="0" t="n">
        <v>3835</v>
      </c>
      <c r="B6579" s="15" t="n">
        <v>46174</v>
      </c>
      <c r="C6579" s="0" t="n">
        <v>2</v>
      </c>
      <c r="D6579" s="16" t="n">
        <v>881</v>
      </c>
      <c r="E6579" s="16" t="n">
        <v>3</v>
      </c>
      <c r="F6579" s="16" t="n">
        <v>17</v>
      </c>
      <c r="G6579" s="16" t="n">
        <v>30</v>
      </c>
      <c r="H6579" s="16" t="n">
        <v>1</v>
      </c>
    </row>
    <row r="6580" customFormat="false" ht="15" hidden="false" customHeight="false" outlineLevel="0" collapsed="false">
      <c r="A6580" s="0" t="n">
        <v>3840</v>
      </c>
      <c r="B6580" s="15" t="n">
        <v>45078</v>
      </c>
      <c r="C6580" s="0" t="n">
        <v>1</v>
      </c>
      <c r="D6580" s="16" t="n">
        <v>16972</v>
      </c>
      <c r="E6580" s="16" t="n">
        <v>31</v>
      </c>
      <c r="F6580" s="16" t="n">
        <v>424</v>
      </c>
      <c r="G6580" s="16" t="n">
        <v>1077</v>
      </c>
      <c r="H6580" s="16" t="n">
        <v>19</v>
      </c>
    </row>
    <row r="6581" customFormat="false" ht="15" hidden="false" customHeight="false" outlineLevel="0" collapsed="false">
      <c r="A6581" s="0" t="n">
        <v>3840</v>
      </c>
      <c r="B6581" s="15" t="n">
        <v>45170</v>
      </c>
      <c r="C6581" s="0" t="n">
        <v>1</v>
      </c>
      <c r="D6581" s="16" t="n">
        <v>17097</v>
      </c>
      <c r="E6581" s="16" t="n">
        <v>33</v>
      </c>
      <c r="F6581" s="16" t="n">
        <v>421</v>
      </c>
      <c r="G6581" s="16" t="n">
        <v>1299</v>
      </c>
      <c r="H6581" s="16" t="n">
        <v>21</v>
      </c>
    </row>
    <row r="6582" customFormat="false" ht="15" hidden="false" customHeight="false" outlineLevel="0" collapsed="false">
      <c r="A6582" s="0" t="n">
        <v>3840</v>
      </c>
      <c r="B6582" s="15" t="n">
        <v>45261</v>
      </c>
      <c r="C6582" s="0" t="n">
        <v>1</v>
      </c>
      <c r="D6582" s="16" t="n">
        <v>17067</v>
      </c>
      <c r="E6582" s="16" t="n">
        <v>39</v>
      </c>
      <c r="F6582" s="16" t="n">
        <v>407</v>
      </c>
      <c r="G6582" s="16" t="n">
        <v>1565</v>
      </c>
      <c r="H6582" s="16" t="n">
        <v>27</v>
      </c>
    </row>
    <row r="6583" customFormat="false" ht="15" hidden="false" customHeight="false" outlineLevel="0" collapsed="false">
      <c r="A6583" s="0" t="n">
        <v>3840</v>
      </c>
      <c r="B6583" s="15" t="n">
        <v>45352</v>
      </c>
      <c r="C6583" s="0" t="n">
        <v>1</v>
      </c>
      <c r="D6583" s="16" t="n">
        <v>17129</v>
      </c>
      <c r="E6583" s="16" t="n">
        <v>40</v>
      </c>
      <c r="F6583" s="16" t="n">
        <v>400</v>
      </c>
      <c r="G6583" s="16" t="n">
        <v>950</v>
      </c>
      <c r="H6583" s="16" t="n">
        <v>20</v>
      </c>
    </row>
    <row r="6584" customFormat="false" ht="15" hidden="false" customHeight="false" outlineLevel="0" collapsed="false">
      <c r="A6584" s="0" t="n">
        <v>3840</v>
      </c>
      <c r="B6584" s="15" t="n">
        <v>45444</v>
      </c>
      <c r="C6584" s="0" t="n">
        <v>1</v>
      </c>
      <c r="D6584" s="16" t="n">
        <v>17242</v>
      </c>
      <c r="E6584" s="16" t="n">
        <v>46</v>
      </c>
      <c r="F6584" s="16" t="n">
        <v>389</v>
      </c>
      <c r="G6584" s="16" t="n">
        <v>1123</v>
      </c>
      <c r="H6584" s="16" t="n">
        <v>28</v>
      </c>
    </row>
    <row r="6585" customFormat="false" ht="15" hidden="false" customHeight="false" outlineLevel="0" collapsed="false">
      <c r="A6585" s="0" t="n">
        <v>3840</v>
      </c>
      <c r="B6585" s="15" t="n">
        <v>45536</v>
      </c>
      <c r="C6585" s="0" t="n">
        <v>1</v>
      </c>
      <c r="D6585" s="16" t="n">
        <v>17534</v>
      </c>
      <c r="E6585" s="16" t="n">
        <v>48</v>
      </c>
      <c r="F6585" s="16" t="n">
        <v>389</v>
      </c>
      <c r="G6585" s="16" t="n">
        <v>1378</v>
      </c>
      <c r="H6585" s="16" t="n">
        <v>32</v>
      </c>
    </row>
    <row r="6586" customFormat="false" ht="15" hidden="false" customHeight="false" outlineLevel="0" collapsed="false">
      <c r="A6586" s="0" t="n">
        <v>3840</v>
      </c>
      <c r="B6586" s="15" t="n">
        <v>45627</v>
      </c>
      <c r="C6586" s="0" t="n">
        <v>1</v>
      </c>
      <c r="D6586" s="16" t="n">
        <v>17505</v>
      </c>
      <c r="E6586" s="16" t="n">
        <v>53</v>
      </c>
      <c r="F6586" s="16" t="n">
        <v>395</v>
      </c>
      <c r="G6586" s="16" t="n">
        <v>1576</v>
      </c>
      <c r="H6586" s="16" t="n">
        <v>38</v>
      </c>
    </row>
    <row r="6587" customFormat="false" ht="15" hidden="false" customHeight="false" outlineLevel="0" collapsed="false">
      <c r="A6587" s="0" t="n">
        <v>3840</v>
      </c>
      <c r="B6587" s="15" t="n">
        <v>45717</v>
      </c>
      <c r="C6587" s="0" t="n">
        <v>1</v>
      </c>
      <c r="D6587" s="16" t="n">
        <v>17496</v>
      </c>
      <c r="E6587" s="16" t="n">
        <v>60</v>
      </c>
      <c r="F6587" s="16" t="n">
        <v>388</v>
      </c>
      <c r="G6587" s="16" t="n">
        <v>820</v>
      </c>
      <c r="H6587" s="16" t="n">
        <v>25</v>
      </c>
    </row>
    <row r="6588" customFormat="false" ht="15" hidden="false" customHeight="false" outlineLevel="0" collapsed="false">
      <c r="A6588" s="0" t="n">
        <v>3840</v>
      </c>
      <c r="B6588" s="15" t="n">
        <v>45809</v>
      </c>
      <c r="C6588" s="0" t="n">
        <v>1</v>
      </c>
      <c r="D6588" s="16" t="n">
        <v>17700</v>
      </c>
      <c r="E6588" s="16" t="n">
        <v>68</v>
      </c>
      <c r="F6588" s="16" t="n">
        <v>391</v>
      </c>
      <c r="G6588" s="16" t="n">
        <v>1100</v>
      </c>
      <c r="H6588" s="16" t="n">
        <v>31</v>
      </c>
    </row>
    <row r="6589" customFormat="false" ht="15" hidden="false" customHeight="false" outlineLevel="0" collapsed="false">
      <c r="A6589" s="0" t="n">
        <v>3840</v>
      </c>
      <c r="B6589" s="15" t="n">
        <v>45901</v>
      </c>
      <c r="C6589" s="0" t="n">
        <v>1</v>
      </c>
      <c r="D6589" s="16" t="n">
        <v>17712</v>
      </c>
      <c r="E6589" s="16" t="n">
        <v>77</v>
      </c>
      <c r="F6589" s="16" t="n">
        <v>415</v>
      </c>
      <c r="G6589" s="16" t="n">
        <v>1330</v>
      </c>
      <c r="H6589" s="16" t="n">
        <v>40</v>
      </c>
    </row>
    <row r="6590" customFormat="false" ht="15" hidden="false" customHeight="false" outlineLevel="0" collapsed="false">
      <c r="A6590" s="0" t="n">
        <v>3840</v>
      </c>
      <c r="B6590" s="15" t="n">
        <v>45992</v>
      </c>
      <c r="C6590" s="0" t="n">
        <v>1</v>
      </c>
      <c r="D6590" s="16" t="n">
        <v>17735</v>
      </c>
      <c r="E6590" s="16" t="n">
        <v>82</v>
      </c>
      <c r="F6590" s="16" t="n">
        <v>423</v>
      </c>
      <c r="G6590" s="16" t="n">
        <v>1525</v>
      </c>
      <c r="H6590" s="16" t="n">
        <v>44</v>
      </c>
    </row>
    <row r="6591" customFormat="false" ht="15" hidden="false" customHeight="false" outlineLevel="0" collapsed="false">
      <c r="A6591" s="0" t="n">
        <v>3840</v>
      </c>
      <c r="B6591" s="15" t="n">
        <v>46082</v>
      </c>
      <c r="C6591" s="0" t="n">
        <v>1</v>
      </c>
      <c r="D6591" s="16" t="n">
        <v>17779</v>
      </c>
      <c r="E6591" s="16" t="n">
        <v>86</v>
      </c>
      <c r="F6591" s="16" t="n">
        <v>433</v>
      </c>
      <c r="G6591" s="16" t="n">
        <v>963</v>
      </c>
      <c r="H6591" s="16" t="n">
        <v>18</v>
      </c>
    </row>
    <row r="6592" customFormat="false" ht="15" hidden="false" customHeight="false" outlineLevel="0" collapsed="false">
      <c r="A6592" s="0" t="n">
        <v>3840</v>
      </c>
      <c r="B6592" s="15" t="n">
        <v>46174</v>
      </c>
      <c r="C6592" s="0" t="n">
        <v>1</v>
      </c>
      <c r="D6592" s="16" t="n">
        <v>17684</v>
      </c>
      <c r="E6592" s="16" t="n">
        <v>96</v>
      </c>
      <c r="F6592" s="16" t="n">
        <v>458</v>
      </c>
      <c r="G6592" s="16" t="n">
        <v>1144</v>
      </c>
      <c r="H6592" s="16" t="n">
        <v>31</v>
      </c>
    </row>
    <row r="6593" customFormat="false" ht="15" hidden="false" customHeight="false" outlineLevel="0" collapsed="false">
      <c r="A6593" s="0" t="n">
        <v>3842</v>
      </c>
      <c r="B6593" s="15" t="n">
        <v>45078</v>
      </c>
      <c r="C6593" s="0" t="n">
        <v>1</v>
      </c>
      <c r="D6593" s="16" t="n">
        <v>3970</v>
      </c>
      <c r="E6593" s="16" t="n">
        <v>5</v>
      </c>
      <c r="F6593" s="16" t="n">
        <v>94</v>
      </c>
      <c r="G6593" s="16" t="n">
        <v>188</v>
      </c>
      <c r="H6593" s="16" t="n">
        <v>2</v>
      </c>
    </row>
    <row r="6594" customFormat="false" ht="15" hidden="false" customHeight="false" outlineLevel="0" collapsed="false">
      <c r="A6594" s="0" t="n">
        <v>3842</v>
      </c>
      <c r="B6594" s="15" t="n">
        <v>45170</v>
      </c>
      <c r="C6594" s="0" t="n">
        <v>1</v>
      </c>
      <c r="D6594" s="16" t="n">
        <v>4022</v>
      </c>
      <c r="E6594" s="16" t="n">
        <v>4</v>
      </c>
      <c r="F6594" s="16" t="n">
        <v>88</v>
      </c>
      <c r="G6594" s="16" t="n">
        <v>241</v>
      </c>
      <c r="H6594" s="16" t="n">
        <v>2</v>
      </c>
    </row>
    <row r="6595" customFormat="false" ht="15" hidden="false" customHeight="false" outlineLevel="0" collapsed="false">
      <c r="A6595" s="0" t="n">
        <v>3842</v>
      </c>
      <c r="B6595" s="15" t="n">
        <v>45261</v>
      </c>
      <c r="C6595" s="0" t="n">
        <v>1</v>
      </c>
      <c r="D6595" s="16" t="n">
        <v>4037</v>
      </c>
      <c r="E6595" s="16" t="n">
        <v>5</v>
      </c>
      <c r="F6595" s="16" t="n">
        <v>86</v>
      </c>
      <c r="G6595" s="16" t="n">
        <v>286</v>
      </c>
      <c r="H6595" s="16" t="n">
        <v>3</v>
      </c>
    </row>
    <row r="6596" customFormat="false" ht="15" hidden="false" customHeight="false" outlineLevel="0" collapsed="false">
      <c r="A6596" s="0" t="n">
        <v>3842</v>
      </c>
      <c r="B6596" s="15" t="n">
        <v>45352</v>
      </c>
      <c r="C6596" s="0" t="n">
        <v>1</v>
      </c>
      <c r="D6596" s="16" t="n">
        <v>4036</v>
      </c>
      <c r="E6596" s="16" t="n">
        <v>7</v>
      </c>
      <c r="F6596" s="16" t="n">
        <v>81</v>
      </c>
      <c r="G6596" s="16" t="n">
        <v>185</v>
      </c>
      <c r="H6596" s="16" t="n">
        <v>3</v>
      </c>
    </row>
    <row r="6597" customFormat="false" ht="15" hidden="false" customHeight="false" outlineLevel="0" collapsed="false">
      <c r="A6597" s="0" t="n">
        <v>3842</v>
      </c>
      <c r="B6597" s="15" t="n">
        <v>45444</v>
      </c>
      <c r="C6597" s="0" t="n">
        <v>1</v>
      </c>
      <c r="D6597" s="16" t="n">
        <v>4074</v>
      </c>
      <c r="E6597" s="16" t="n">
        <v>9</v>
      </c>
      <c r="F6597" s="16" t="n">
        <v>83</v>
      </c>
      <c r="G6597" s="16" t="n">
        <v>222</v>
      </c>
      <c r="H6597" s="16" t="n">
        <v>5</v>
      </c>
    </row>
    <row r="6598" customFormat="false" ht="15" hidden="false" customHeight="false" outlineLevel="0" collapsed="false">
      <c r="A6598" s="0" t="n">
        <v>3842</v>
      </c>
      <c r="B6598" s="15" t="n">
        <v>45536</v>
      </c>
      <c r="C6598" s="0" t="n">
        <v>1</v>
      </c>
      <c r="D6598" s="16" t="n">
        <v>4090</v>
      </c>
      <c r="E6598" s="16" t="n">
        <v>9</v>
      </c>
      <c r="F6598" s="16" t="n">
        <v>83</v>
      </c>
      <c r="G6598" s="16" t="n">
        <v>264</v>
      </c>
      <c r="H6598" s="16" t="n">
        <v>5</v>
      </c>
    </row>
    <row r="6599" customFormat="false" ht="15" hidden="false" customHeight="false" outlineLevel="0" collapsed="false">
      <c r="A6599" s="0" t="n">
        <v>3842</v>
      </c>
      <c r="B6599" s="15" t="n">
        <v>45627</v>
      </c>
      <c r="C6599" s="0" t="n">
        <v>1</v>
      </c>
      <c r="D6599" s="16" t="n">
        <v>4103</v>
      </c>
      <c r="E6599" s="16" t="n">
        <v>10</v>
      </c>
      <c r="F6599" s="16" t="n">
        <v>85</v>
      </c>
      <c r="G6599" s="16" t="n">
        <v>293</v>
      </c>
      <c r="H6599" s="16" t="n">
        <v>7</v>
      </c>
    </row>
    <row r="6600" customFormat="false" ht="15" hidden="false" customHeight="false" outlineLevel="0" collapsed="false">
      <c r="A6600" s="0" t="n">
        <v>3842</v>
      </c>
      <c r="B6600" s="15" t="n">
        <v>45717</v>
      </c>
      <c r="C6600" s="0" t="n">
        <v>1</v>
      </c>
      <c r="D6600" s="16" t="n">
        <v>4126</v>
      </c>
      <c r="E6600" s="16" t="n">
        <v>10</v>
      </c>
      <c r="F6600" s="16" t="n">
        <v>83</v>
      </c>
      <c r="G6600" s="16" t="n">
        <v>147</v>
      </c>
      <c r="H6600" s="16" t="n">
        <v>4</v>
      </c>
    </row>
    <row r="6601" customFormat="false" ht="15" hidden="false" customHeight="false" outlineLevel="0" collapsed="false">
      <c r="A6601" s="0" t="n">
        <v>3842</v>
      </c>
      <c r="B6601" s="15" t="n">
        <v>45809</v>
      </c>
      <c r="C6601" s="0" t="n">
        <v>1</v>
      </c>
      <c r="D6601" s="16" t="n">
        <v>4123</v>
      </c>
      <c r="E6601" s="16" t="n">
        <v>12</v>
      </c>
      <c r="F6601" s="16" t="n">
        <v>83</v>
      </c>
      <c r="G6601" s="16" t="n">
        <v>187</v>
      </c>
      <c r="H6601" s="16" t="n">
        <v>6</v>
      </c>
    </row>
    <row r="6602" customFormat="false" ht="15" hidden="false" customHeight="false" outlineLevel="0" collapsed="false">
      <c r="A6602" s="0" t="n">
        <v>3842</v>
      </c>
      <c r="B6602" s="15" t="n">
        <v>45901</v>
      </c>
      <c r="C6602" s="0" t="n">
        <v>1</v>
      </c>
      <c r="D6602" s="16" t="n">
        <v>4133</v>
      </c>
      <c r="E6602" s="16" t="n">
        <v>14</v>
      </c>
      <c r="F6602" s="16" t="n">
        <v>81</v>
      </c>
      <c r="G6602" s="16" t="n">
        <v>230</v>
      </c>
      <c r="H6602" s="16" t="n">
        <v>9</v>
      </c>
    </row>
    <row r="6603" customFormat="false" ht="15" hidden="false" customHeight="false" outlineLevel="0" collapsed="false">
      <c r="A6603" s="0" t="n">
        <v>3842</v>
      </c>
      <c r="B6603" s="15" t="n">
        <v>45992</v>
      </c>
      <c r="C6603" s="0" t="n">
        <v>1</v>
      </c>
      <c r="D6603" s="16" t="n">
        <v>4166</v>
      </c>
      <c r="E6603" s="16" t="n">
        <v>15</v>
      </c>
      <c r="F6603" s="16" t="n">
        <v>76</v>
      </c>
      <c r="G6603" s="16" t="n">
        <v>272</v>
      </c>
      <c r="H6603" s="16" t="n">
        <v>10</v>
      </c>
    </row>
    <row r="6604" customFormat="false" ht="15" hidden="false" customHeight="false" outlineLevel="0" collapsed="false">
      <c r="A6604" s="0" t="n">
        <v>3842</v>
      </c>
      <c r="B6604" s="15" t="n">
        <v>46082</v>
      </c>
      <c r="C6604" s="0" t="n">
        <v>1</v>
      </c>
      <c r="D6604" s="16" t="n">
        <v>4141</v>
      </c>
      <c r="E6604" s="16" t="n">
        <v>17</v>
      </c>
      <c r="F6604" s="16" t="n">
        <v>72</v>
      </c>
      <c r="G6604" s="16" t="n">
        <v>157</v>
      </c>
      <c r="H6604" s="16" t="n">
        <v>9</v>
      </c>
    </row>
    <row r="6605" customFormat="false" ht="15" hidden="false" customHeight="false" outlineLevel="0" collapsed="false">
      <c r="A6605" s="0" t="n">
        <v>3842</v>
      </c>
      <c r="B6605" s="15" t="n">
        <v>46174</v>
      </c>
      <c r="C6605" s="0" t="n">
        <v>1</v>
      </c>
      <c r="D6605" s="16" t="n">
        <v>4128</v>
      </c>
      <c r="E6605" s="16" t="n">
        <v>23</v>
      </c>
      <c r="F6605" s="16" t="n">
        <v>75</v>
      </c>
      <c r="G6605" s="16" t="n">
        <v>194</v>
      </c>
      <c r="H6605" s="16" t="n">
        <v>16</v>
      </c>
    </row>
    <row r="6606" customFormat="false" ht="15" hidden="false" customHeight="false" outlineLevel="0" collapsed="false">
      <c r="A6606" s="0" t="n">
        <v>3844</v>
      </c>
      <c r="B6606" s="15" t="n">
        <v>45078</v>
      </c>
      <c r="C6606" s="0" t="n">
        <v>3</v>
      </c>
      <c r="D6606" s="16" t="n">
        <v>31173</v>
      </c>
      <c r="E6606" s="16" t="n">
        <v>98</v>
      </c>
      <c r="F6606" s="16" t="n">
        <v>516</v>
      </c>
      <c r="G6606" s="16" t="n">
        <v>2730</v>
      </c>
      <c r="H6606" s="16" t="n">
        <v>59</v>
      </c>
    </row>
    <row r="6607" customFormat="false" ht="15" hidden="false" customHeight="false" outlineLevel="0" collapsed="false">
      <c r="A6607" s="0" t="n">
        <v>3844</v>
      </c>
      <c r="B6607" s="15" t="n">
        <v>45170</v>
      </c>
      <c r="C6607" s="0" t="n">
        <v>3</v>
      </c>
      <c r="D6607" s="16" t="n">
        <v>31276</v>
      </c>
      <c r="E6607" s="16" t="n">
        <v>113</v>
      </c>
      <c r="F6607" s="16" t="n">
        <v>507</v>
      </c>
      <c r="G6607" s="16" t="n">
        <v>3261</v>
      </c>
      <c r="H6607" s="16" t="n">
        <v>78</v>
      </c>
    </row>
    <row r="6608" customFormat="false" ht="15" hidden="false" customHeight="false" outlineLevel="0" collapsed="false">
      <c r="A6608" s="0" t="n">
        <v>3844</v>
      </c>
      <c r="B6608" s="15" t="n">
        <v>45261</v>
      </c>
      <c r="C6608" s="0" t="n">
        <v>3</v>
      </c>
      <c r="D6608" s="16" t="n">
        <v>31452</v>
      </c>
      <c r="E6608" s="16" t="n">
        <v>128</v>
      </c>
      <c r="F6608" s="16" t="n">
        <v>508</v>
      </c>
      <c r="G6608" s="16" t="n">
        <v>3829</v>
      </c>
      <c r="H6608" s="16" t="n">
        <v>93</v>
      </c>
    </row>
    <row r="6609" customFormat="false" ht="15" hidden="false" customHeight="false" outlineLevel="0" collapsed="false">
      <c r="A6609" s="0" t="n">
        <v>3844</v>
      </c>
      <c r="B6609" s="15" t="n">
        <v>45352</v>
      </c>
      <c r="C6609" s="0" t="n">
        <v>3</v>
      </c>
      <c r="D6609" s="16" t="n">
        <v>31667</v>
      </c>
      <c r="E6609" s="16" t="n">
        <v>147</v>
      </c>
      <c r="F6609" s="16" t="n">
        <v>519</v>
      </c>
      <c r="G6609" s="16" t="n">
        <v>2453</v>
      </c>
      <c r="H6609" s="16" t="n">
        <v>77</v>
      </c>
    </row>
    <row r="6610" customFormat="false" ht="15" hidden="false" customHeight="false" outlineLevel="0" collapsed="false">
      <c r="A6610" s="0" t="n">
        <v>3844</v>
      </c>
      <c r="B6610" s="15" t="n">
        <v>45444</v>
      </c>
      <c r="C6610" s="0" t="n">
        <v>3</v>
      </c>
      <c r="D6610" s="16" t="n">
        <v>31805</v>
      </c>
      <c r="E6610" s="16" t="n">
        <v>166</v>
      </c>
      <c r="F6610" s="16" t="n">
        <v>532</v>
      </c>
      <c r="G6610" s="16" t="n">
        <v>2964</v>
      </c>
      <c r="H6610" s="16" t="n">
        <v>95</v>
      </c>
    </row>
    <row r="6611" customFormat="false" ht="15" hidden="false" customHeight="false" outlineLevel="0" collapsed="false">
      <c r="A6611" s="0" t="n">
        <v>3844</v>
      </c>
      <c r="B6611" s="15" t="n">
        <v>45536</v>
      </c>
      <c r="C6611" s="0" t="n">
        <v>3</v>
      </c>
      <c r="D6611" s="16" t="n">
        <v>31728</v>
      </c>
      <c r="E6611" s="16" t="n">
        <v>188</v>
      </c>
      <c r="F6611" s="16" t="n">
        <v>560</v>
      </c>
      <c r="G6611" s="16" t="n">
        <v>3447</v>
      </c>
      <c r="H6611" s="16" t="n">
        <v>114</v>
      </c>
    </row>
    <row r="6612" customFormat="false" ht="15" hidden="false" customHeight="false" outlineLevel="0" collapsed="false">
      <c r="A6612" s="0" t="n">
        <v>3844</v>
      </c>
      <c r="B6612" s="15" t="n">
        <v>45627</v>
      </c>
      <c r="C6612" s="0" t="n">
        <v>3</v>
      </c>
      <c r="D6612" s="16" t="n">
        <v>31827</v>
      </c>
      <c r="E6612" s="16" t="n">
        <v>196</v>
      </c>
      <c r="F6612" s="16" t="n">
        <v>598</v>
      </c>
      <c r="G6612" s="16" t="n">
        <v>3958</v>
      </c>
      <c r="H6612" s="16" t="n">
        <v>123</v>
      </c>
    </row>
    <row r="6613" customFormat="false" ht="15" hidden="false" customHeight="false" outlineLevel="0" collapsed="false">
      <c r="A6613" s="0" t="n">
        <v>3844</v>
      </c>
      <c r="B6613" s="15" t="n">
        <v>45717</v>
      </c>
      <c r="C6613" s="0" t="n">
        <v>3</v>
      </c>
      <c r="D6613" s="16" t="n">
        <v>31941</v>
      </c>
      <c r="E6613" s="16" t="n">
        <v>209</v>
      </c>
      <c r="F6613" s="16" t="n">
        <v>631</v>
      </c>
      <c r="G6613" s="16" t="n">
        <v>2377</v>
      </c>
      <c r="H6613" s="16" t="n">
        <v>82</v>
      </c>
    </row>
    <row r="6614" customFormat="false" ht="15" hidden="false" customHeight="false" outlineLevel="0" collapsed="false">
      <c r="A6614" s="0" t="n">
        <v>3844</v>
      </c>
      <c r="B6614" s="15" t="n">
        <v>45809</v>
      </c>
      <c r="C6614" s="0" t="n">
        <v>3</v>
      </c>
      <c r="D6614" s="16" t="n">
        <v>32094</v>
      </c>
      <c r="E6614" s="16" t="n">
        <v>225</v>
      </c>
      <c r="F6614" s="16" t="n">
        <v>651</v>
      </c>
      <c r="G6614" s="16" t="n">
        <v>2828</v>
      </c>
      <c r="H6614" s="16" t="n">
        <v>102</v>
      </c>
    </row>
    <row r="6615" customFormat="false" ht="15" hidden="false" customHeight="false" outlineLevel="0" collapsed="false">
      <c r="A6615" s="0" t="n">
        <v>3844</v>
      </c>
      <c r="B6615" s="15" t="n">
        <v>45901</v>
      </c>
      <c r="C6615" s="0" t="n">
        <v>3</v>
      </c>
      <c r="D6615" s="16" t="n">
        <v>32232</v>
      </c>
      <c r="E6615" s="16" t="n">
        <v>237</v>
      </c>
      <c r="F6615" s="16" t="n">
        <v>684</v>
      </c>
      <c r="G6615" s="16" t="n">
        <v>3347</v>
      </c>
      <c r="H6615" s="16" t="n">
        <v>113</v>
      </c>
    </row>
    <row r="6616" customFormat="false" ht="15" hidden="false" customHeight="false" outlineLevel="0" collapsed="false">
      <c r="A6616" s="0" t="n">
        <v>3844</v>
      </c>
      <c r="B6616" s="15" t="n">
        <v>45992</v>
      </c>
      <c r="C6616" s="0" t="n">
        <v>3</v>
      </c>
      <c r="D6616" s="16" t="n">
        <v>32356</v>
      </c>
      <c r="E6616" s="16" t="n">
        <v>254</v>
      </c>
      <c r="F6616" s="16" t="n">
        <v>710</v>
      </c>
      <c r="G6616" s="16" t="n">
        <v>3869</v>
      </c>
      <c r="H6616" s="16" t="n">
        <v>130</v>
      </c>
    </row>
    <row r="6617" customFormat="false" ht="15" hidden="false" customHeight="false" outlineLevel="0" collapsed="false">
      <c r="A6617" s="0" t="n">
        <v>3844</v>
      </c>
      <c r="B6617" s="15" t="n">
        <v>46082</v>
      </c>
      <c r="C6617" s="0" t="n">
        <v>3</v>
      </c>
      <c r="D6617" s="16" t="n">
        <v>32507</v>
      </c>
      <c r="E6617" s="16" t="n">
        <v>274</v>
      </c>
      <c r="F6617" s="16" t="n">
        <v>743</v>
      </c>
      <c r="G6617" s="16" t="n">
        <v>2322</v>
      </c>
      <c r="H6617" s="16" t="n">
        <v>87</v>
      </c>
    </row>
    <row r="6618" customFormat="false" ht="15" hidden="false" customHeight="false" outlineLevel="0" collapsed="false">
      <c r="A6618" s="0" t="n">
        <v>3844</v>
      </c>
      <c r="B6618" s="15" t="n">
        <v>46174</v>
      </c>
      <c r="C6618" s="0" t="n">
        <v>3</v>
      </c>
      <c r="D6618" s="16" t="n">
        <v>32703</v>
      </c>
      <c r="E6618" s="16" t="n">
        <v>368</v>
      </c>
      <c r="F6618" s="16" t="n">
        <v>826</v>
      </c>
      <c r="G6618" s="16" t="n">
        <v>2806</v>
      </c>
      <c r="H6618" s="16" t="n">
        <v>176</v>
      </c>
    </row>
    <row r="6619" customFormat="false" ht="15" hidden="false" customHeight="false" outlineLevel="0" collapsed="false">
      <c r="A6619" s="0" t="n">
        <v>3847</v>
      </c>
      <c r="B6619" s="15" t="n">
        <v>45078</v>
      </c>
      <c r="C6619" s="0" t="n">
        <v>2</v>
      </c>
      <c r="D6619" s="16" t="n">
        <v>2673</v>
      </c>
      <c r="E6619" s="16" t="n">
        <v>1</v>
      </c>
      <c r="F6619" s="16" t="n">
        <v>48</v>
      </c>
      <c r="G6619" s="16" t="n">
        <v>126</v>
      </c>
      <c r="H6619" s="16" t="n">
        <v>1</v>
      </c>
    </row>
    <row r="6620" customFormat="false" ht="15" hidden="false" customHeight="false" outlineLevel="0" collapsed="false">
      <c r="A6620" s="0" t="n">
        <v>3847</v>
      </c>
      <c r="B6620" s="15" t="n">
        <v>45170</v>
      </c>
      <c r="C6620" s="0" t="n">
        <v>2</v>
      </c>
      <c r="D6620" s="16" t="n">
        <v>2680</v>
      </c>
      <c r="E6620" s="16" t="n">
        <v>2</v>
      </c>
      <c r="F6620" s="16" t="n">
        <v>47</v>
      </c>
      <c r="G6620" s="16" t="n">
        <v>151</v>
      </c>
      <c r="H6620" s="16" t="n">
        <v>2</v>
      </c>
    </row>
    <row r="6621" customFormat="false" ht="15" hidden="false" customHeight="false" outlineLevel="0" collapsed="false">
      <c r="A6621" s="0" t="n">
        <v>3847</v>
      </c>
      <c r="B6621" s="15" t="n">
        <v>45261</v>
      </c>
      <c r="C6621" s="0" t="n">
        <v>2</v>
      </c>
      <c r="D6621" s="16" t="n">
        <v>2670</v>
      </c>
      <c r="E6621" s="16" t="n">
        <v>2</v>
      </c>
      <c r="F6621" s="16" t="n">
        <v>44</v>
      </c>
      <c r="G6621" s="16" t="n">
        <v>186</v>
      </c>
      <c r="H6621" s="16" t="n">
        <v>2</v>
      </c>
    </row>
    <row r="6622" customFormat="false" ht="15" hidden="false" customHeight="false" outlineLevel="0" collapsed="false">
      <c r="A6622" s="0" t="n">
        <v>3847</v>
      </c>
      <c r="B6622" s="15" t="n">
        <v>45352</v>
      </c>
      <c r="C6622" s="0" t="n">
        <v>2</v>
      </c>
      <c r="D6622" s="16" t="n">
        <v>2674</v>
      </c>
      <c r="E6622" s="16" t="n">
        <v>3</v>
      </c>
      <c r="F6622" s="16" t="n">
        <v>42</v>
      </c>
      <c r="G6622" s="16" t="n">
        <v>97</v>
      </c>
      <c r="H6622" s="16" t="n">
        <v>2</v>
      </c>
    </row>
    <row r="6623" customFormat="false" ht="15" hidden="false" customHeight="false" outlineLevel="0" collapsed="false">
      <c r="A6623" s="0" t="n">
        <v>3847</v>
      </c>
      <c r="B6623" s="15" t="n">
        <v>45444</v>
      </c>
      <c r="C6623" s="0" t="n">
        <v>2</v>
      </c>
      <c r="D6623" s="16" t="n">
        <v>2688</v>
      </c>
      <c r="E6623" s="16" t="n">
        <v>4</v>
      </c>
      <c r="F6623" s="16" t="n">
        <v>38</v>
      </c>
      <c r="G6623" s="16" t="n">
        <v>130</v>
      </c>
      <c r="H6623" s="16" t="n">
        <v>3</v>
      </c>
    </row>
    <row r="6624" customFormat="false" ht="15" hidden="false" customHeight="false" outlineLevel="0" collapsed="false">
      <c r="A6624" s="0" t="n">
        <v>3847</v>
      </c>
      <c r="B6624" s="15" t="n">
        <v>45536</v>
      </c>
      <c r="C6624" s="0" t="n">
        <v>2</v>
      </c>
      <c r="D6624" s="16" t="n">
        <v>2676</v>
      </c>
      <c r="E6624" s="16" t="n">
        <v>5</v>
      </c>
      <c r="F6624" s="16" t="n">
        <v>42</v>
      </c>
      <c r="G6624" s="16" t="n">
        <v>160</v>
      </c>
      <c r="H6624" s="16" t="n">
        <v>3</v>
      </c>
    </row>
    <row r="6625" customFormat="false" ht="15" hidden="false" customHeight="false" outlineLevel="0" collapsed="false">
      <c r="A6625" s="0" t="n">
        <v>3847</v>
      </c>
      <c r="B6625" s="15" t="n">
        <v>45627</v>
      </c>
      <c r="C6625" s="0" t="n">
        <v>2</v>
      </c>
      <c r="D6625" s="16" t="n">
        <v>2718</v>
      </c>
      <c r="E6625" s="16" t="n">
        <v>6</v>
      </c>
      <c r="F6625" s="16" t="n">
        <v>43</v>
      </c>
      <c r="G6625" s="16" t="n">
        <v>195</v>
      </c>
      <c r="H6625" s="16" t="n">
        <v>4</v>
      </c>
    </row>
    <row r="6626" customFormat="false" ht="15" hidden="false" customHeight="false" outlineLevel="0" collapsed="false">
      <c r="A6626" s="0" t="n">
        <v>3847</v>
      </c>
      <c r="B6626" s="15" t="n">
        <v>45717</v>
      </c>
      <c r="C6626" s="0" t="n">
        <v>2</v>
      </c>
      <c r="D6626" s="16" t="n">
        <v>2744</v>
      </c>
      <c r="E6626" s="16" t="n">
        <v>6</v>
      </c>
      <c r="F6626" s="16" t="n">
        <v>44</v>
      </c>
      <c r="G6626" s="16" t="n">
        <v>110</v>
      </c>
      <c r="H6626" s="16" t="n">
        <v>1</v>
      </c>
    </row>
    <row r="6627" customFormat="false" ht="15" hidden="false" customHeight="false" outlineLevel="0" collapsed="false">
      <c r="A6627" s="0" t="n">
        <v>3847</v>
      </c>
      <c r="B6627" s="15" t="n">
        <v>45809</v>
      </c>
      <c r="C6627" s="0" t="n">
        <v>2</v>
      </c>
      <c r="D6627" s="16" t="n">
        <v>2736</v>
      </c>
      <c r="E6627" s="16" t="n">
        <v>7</v>
      </c>
      <c r="F6627" s="16" t="n">
        <v>43</v>
      </c>
      <c r="G6627" s="16" t="n">
        <v>135</v>
      </c>
      <c r="H6627" s="16" t="n">
        <v>2</v>
      </c>
    </row>
    <row r="6628" customFormat="false" ht="15" hidden="false" customHeight="false" outlineLevel="0" collapsed="false">
      <c r="A6628" s="0" t="n">
        <v>3847</v>
      </c>
      <c r="B6628" s="15" t="n">
        <v>45901</v>
      </c>
      <c r="C6628" s="0" t="n">
        <v>2</v>
      </c>
      <c r="D6628" s="16" t="n">
        <v>2746</v>
      </c>
      <c r="E6628" s="16" t="n">
        <v>7</v>
      </c>
      <c r="F6628" s="16" t="n">
        <v>41</v>
      </c>
      <c r="G6628" s="16" t="n">
        <v>157</v>
      </c>
      <c r="H6628" s="16" t="n">
        <v>2</v>
      </c>
    </row>
    <row r="6629" customFormat="false" ht="15" hidden="false" customHeight="false" outlineLevel="0" collapsed="false">
      <c r="A6629" s="0" t="n">
        <v>3847</v>
      </c>
      <c r="B6629" s="15" t="n">
        <v>45992</v>
      </c>
      <c r="C6629" s="0" t="n">
        <v>2</v>
      </c>
      <c r="D6629" s="16" t="n">
        <v>2751</v>
      </c>
      <c r="E6629" s="16" t="n">
        <v>8</v>
      </c>
      <c r="F6629" s="16" t="n">
        <v>43</v>
      </c>
      <c r="G6629" s="16" t="n">
        <v>183</v>
      </c>
      <c r="H6629" s="16" t="n">
        <v>3</v>
      </c>
    </row>
    <row r="6630" customFormat="false" ht="15" hidden="false" customHeight="false" outlineLevel="0" collapsed="false">
      <c r="A6630" s="0" t="n">
        <v>3847</v>
      </c>
      <c r="B6630" s="15" t="n">
        <v>46082</v>
      </c>
      <c r="C6630" s="0" t="n">
        <v>2</v>
      </c>
      <c r="D6630" s="16" t="n">
        <v>2753</v>
      </c>
      <c r="E6630" s="16" t="n">
        <v>8</v>
      </c>
      <c r="F6630" s="16" t="n">
        <v>43</v>
      </c>
      <c r="G6630" s="16" t="n">
        <v>85</v>
      </c>
      <c r="H6630" s="16" t="n">
        <v>2</v>
      </c>
    </row>
    <row r="6631" customFormat="false" ht="15" hidden="false" customHeight="false" outlineLevel="0" collapsed="false">
      <c r="A6631" s="0" t="n">
        <v>3847</v>
      </c>
      <c r="B6631" s="15" t="n">
        <v>46174</v>
      </c>
      <c r="C6631" s="0" t="n">
        <v>2</v>
      </c>
      <c r="D6631" s="16" t="n">
        <v>2760</v>
      </c>
      <c r="E6631" s="16" t="n">
        <v>12</v>
      </c>
      <c r="F6631" s="16" t="n">
        <v>46</v>
      </c>
      <c r="G6631" s="16" t="n">
        <v>112</v>
      </c>
      <c r="H6631" s="16" t="n">
        <v>5</v>
      </c>
    </row>
    <row r="6632" customFormat="false" ht="15" hidden="false" customHeight="false" outlineLevel="0" collapsed="false">
      <c r="A6632" s="0" t="n">
        <v>3850</v>
      </c>
      <c r="B6632" s="15" t="n">
        <v>45078</v>
      </c>
      <c r="C6632" s="0" t="n">
        <v>2</v>
      </c>
      <c r="D6632" s="16" t="n">
        <v>13944</v>
      </c>
      <c r="E6632" s="16" t="n">
        <v>30</v>
      </c>
      <c r="F6632" s="16" t="n">
        <v>209</v>
      </c>
      <c r="G6632" s="16" t="n">
        <v>961</v>
      </c>
      <c r="H6632" s="16" t="n">
        <v>16</v>
      </c>
    </row>
    <row r="6633" customFormat="false" ht="15" hidden="false" customHeight="false" outlineLevel="0" collapsed="false">
      <c r="A6633" s="0" t="n">
        <v>3850</v>
      </c>
      <c r="B6633" s="15" t="n">
        <v>45170</v>
      </c>
      <c r="C6633" s="0" t="n">
        <v>2</v>
      </c>
      <c r="D6633" s="16" t="n">
        <v>14018</v>
      </c>
      <c r="E6633" s="16" t="n">
        <v>35</v>
      </c>
      <c r="F6633" s="16" t="n">
        <v>209</v>
      </c>
      <c r="G6633" s="16" t="n">
        <v>1162</v>
      </c>
      <c r="H6633" s="16" t="n">
        <v>21</v>
      </c>
    </row>
    <row r="6634" customFormat="false" ht="15" hidden="false" customHeight="false" outlineLevel="0" collapsed="false">
      <c r="A6634" s="0" t="n">
        <v>3850</v>
      </c>
      <c r="B6634" s="15" t="n">
        <v>45261</v>
      </c>
      <c r="C6634" s="0" t="n">
        <v>2</v>
      </c>
      <c r="D6634" s="16" t="n">
        <v>14112</v>
      </c>
      <c r="E6634" s="16" t="n">
        <v>46</v>
      </c>
      <c r="F6634" s="16" t="n">
        <v>208</v>
      </c>
      <c r="G6634" s="16" t="n">
        <v>1399</v>
      </c>
      <c r="H6634" s="16" t="n">
        <v>31</v>
      </c>
    </row>
    <row r="6635" customFormat="false" ht="15" hidden="false" customHeight="false" outlineLevel="0" collapsed="false">
      <c r="A6635" s="0" t="n">
        <v>3850</v>
      </c>
      <c r="B6635" s="15" t="n">
        <v>45352</v>
      </c>
      <c r="C6635" s="0" t="n">
        <v>2</v>
      </c>
      <c r="D6635" s="16" t="n">
        <v>14110</v>
      </c>
      <c r="E6635" s="16" t="n">
        <v>53</v>
      </c>
      <c r="F6635" s="16" t="n">
        <v>215</v>
      </c>
      <c r="G6635" s="16" t="n">
        <v>890</v>
      </c>
      <c r="H6635" s="16" t="n">
        <v>32</v>
      </c>
    </row>
    <row r="6636" customFormat="false" ht="15" hidden="false" customHeight="false" outlineLevel="0" collapsed="false">
      <c r="A6636" s="0" t="n">
        <v>3850</v>
      </c>
      <c r="B6636" s="15" t="n">
        <v>45444</v>
      </c>
      <c r="C6636" s="0" t="n">
        <v>2</v>
      </c>
      <c r="D6636" s="16" t="n">
        <v>14227</v>
      </c>
      <c r="E6636" s="16" t="n">
        <v>59</v>
      </c>
      <c r="F6636" s="16" t="n">
        <v>220</v>
      </c>
      <c r="G6636" s="16" t="n">
        <v>1148</v>
      </c>
      <c r="H6636" s="16" t="n">
        <v>38</v>
      </c>
    </row>
    <row r="6637" customFormat="false" ht="15" hidden="false" customHeight="false" outlineLevel="0" collapsed="false">
      <c r="A6637" s="0" t="n">
        <v>3850</v>
      </c>
      <c r="B6637" s="15" t="n">
        <v>45536</v>
      </c>
      <c r="C6637" s="0" t="n">
        <v>2</v>
      </c>
      <c r="D6637" s="16" t="n">
        <v>14181</v>
      </c>
      <c r="E6637" s="16" t="n">
        <v>67</v>
      </c>
      <c r="F6637" s="16" t="n">
        <v>213</v>
      </c>
      <c r="G6637" s="16" t="n">
        <v>1312</v>
      </c>
      <c r="H6637" s="16" t="n">
        <v>46</v>
      </c>
    </row>
    <row r="6638" customFormat="false" ht="15" hidden="false" customHeight="false" outlineLevel="0" collapsed="false">
      <c r="A6638" s="0" t="n">
        <v>3850</v>
      </c>
      <c r="B6638" s="15" t="n">
        <v>45627</v>
      </c>
      <c r="C6638" s="0" t="n">
        <v>2</v>
      </c>
      <c r="D6638" s="16" t="n">
        <v>14191</v>
      </c>
      <c r="E6638" s="16" t="n">
        <v>71</v>
      </c>
      <c r="F6638" s="16" t="n">
        <v>225</v>
      </c>
      <c r="G6638" s="16" t="n">
        <v>1452</v>
      </c>
      <c r="H6638" s="16" t="n">
        <v>50</v>
      </c>
    </row>
    <row r="6639" customFormat="false" ht="15" hidden="false" customHeight="false" outlineLevel="0" collapsed="false">
      <c r="A6639" s="0" t="n">
        <v>3850</v>
      </c>
      <c r="B6639" s="15" t="n">
        <v>45717</v>
      </c>
      <c r="C6639" s="0" t="n">
        <v>2</v>
      </c>
      <c r="D6639" s="16" t="n">
        <v>14333</v>
      </c>
      <c r="E6639" s="16" t="n">
        <v>75</v>
      </c>
      <c r="F6639" s="16" t="n">
        <v>229</v>
      </c>
      <c r="G6639" s="16" t="n">
        <v>847</v>
      </c>
      <c r="H6639" s="16" t="n">
        <v>24</v>
      </c>
    </row>
    <row r="6640" customFormat="false" ht="15" hidden="false" customHeight="false" outlineLevel="0" collapsed="false">
      <c r="A6640" s="0" t="n">
        <v>3850</v>
      </c>
      <c r="B6640" s="15" t="n">
        <v>45809</v>
      </c>
      <c r="C6640" s="0" t="n">
        <v>2</v>
      </c>
      <c r="D6640" s="16" t="n">
        <v>14337</v>
      </c>
      <c r="E6640" s="16" t="n">
        <v>83</v>
      </c>
      <c r="F6640" s="16" t="n">
        <v>228</v>
      </c>
      <c r="G6640" s="16" t="n">
        <v>1032</v>
      </c>
      <c r="H6640" s="16" t="n">
        <v>30</v>
      </c>
    </row>
    <row r="6641" customFormat="false" ht="15" hidden="false" customHeight="false" outlineLevel="0" collapsed="false">
      <c r="A6641" s="0" t="n">
        <v>3850</v>
      </c>
      <c r="B6641" s="15" t="n">
        <v>45901</v>
      </c>
      <c r="C6641" s="0" t="n">
        <v>2</v>
      </c>
      <c r="D6641" s="16" t="n">
        <v>14339</v>
      </c>
      <c r="E6641" s="16" t="n">
        <v>92</v>
      </c>
      <c r="F6641" s="16" t="n">
        <v>224</v>
      </c>
      <c r="G6641" s="16" t="n">
        <v>1242</v>
      </c>
      <c r="H6641" s="16" t="n">
        <v>38</v>
      </c>
    </row>
    <row r="6642" customFormat="false" ht="15" hidden="false" customHeight="false" outlineLevel="0" collapsed="false">
      <c r="A6642" s="0" t="n">
        <v>3850</v>
      </c>
      <c r="B6642" s="15" t="n">
        <v>45992</v>
      </c>
      <c r="C6642" s="0" t="n">
        <v>2</v>
      </c>
      <c r="D6642" s="16" t="n">
        <v>14389</v>
      </c>
      <c r="E6642" s="16" t="n">
        <v>106</v>
      </c>
      <c r="F6642" s="16" t="n">
        <v>226</v>
      </c>
      <c r="G6642" s="16" t="n">
        <v>1431</v>
      </c>
      <c r="H6642" s="16" t="n">
        <v>53</v>
      </c>
    </row>
    <row r="6643" customFormat="false" ht="15" hidden="false" customHeight="false" outlineLevel="0" collapsed="false">
      <c r="A6643" s="0" t="n">
        <v>3850</v>
      </c>
      <c r="B6643" s="15" t="n">
        <v>46082</v>
      </c>
      <c r="C6643" s="0" t="n">
        <v>2</v>
      </c>
      <c r="D6643" s="16" t="n">
        <v>14415</v>
      </c>
      <c r="E6643" s="16" t="n">
        <v>119</v>
      </c>
      <c r="F6643" s="16" t="n">
        <v>232</v>
      </c>
      <c r="G6643" s="16" t="n">
        <v>779</v>
      </c>
      <c r="H6643" s="16" t="n">
        <v>36</v>
      </c>
    </row>
    <row r="6644" customFormat="false" ht="15" hidden="false" customHeight="false" outlineLevel="0" collapsed="false">
      <c r="A6644" s="0" t="n">
        <v>3850</v>
      </c>
      <c r="B6644" s="15" t="n">
        <v>46174</v>
      </c>
      <c r="C6644" s="0" t="n">
        <v>2</v>
      </c>
      <c r="D6644" s="16" t="n">
        <v>14485</v>
      </c>
      <c r="E6644" s="16" t="n">
        <v>143</v>
      </c>
      <c r="F6644" s="16" t="n">
        <v>243</v>
      </c>
      <c r="G6644" s="16" t="n">
        <v>984</v>
      </c>
      <c r="H6644" s="16" t="n">
        <v>61</v>
      </c>
    </row>
    <row r="6645" customFormat="false" ht="15" hidden="false" customHeight="false" outlineLevel="0" collapsed="false">
      <c r="A6645" s="0" t="n">
        <v>3851</v>
      </c>
      <c r="B6645" s="15" t="n">
        <v>45078</v>
      </c>
      <c r="C6645" s="0" t="n">
        <v>1</v>
      </c>
      <c r="D6645" s="16" t="n">
        <v>7078</v>
      </c>
      <c r="E6645" s="16" t="n">
        <v>10</v>
      </c>
      <c r="F6645" s="16" t="n">
        <v>156</v>
      </c>
      <c r="G6645" s="16" t="n">
        <v>380</v>
      </c>
      <c r="H6645" s="16" t="n">
        <v>7</v>
      </c>
    </row>
    <row r="6646" customFormat="false" ht="15" hidden="false" customHeight="false" outlineLevel="0" collapsed="false">
      <c r="A6646" s="0" t="n">
        <v>3851</v>
      </c>
      <c r="B6646" s="15" t="n">
        <v>45170</v>
      </c>
      <c r="C6646" s="0" t="n">
        <v>1</v>
      </c>
      <c r="D6646" s="16" t="n">
        <v>7202</v>
      </c>
      <c r="E6646" s="16" t="n">
        <v>11</v>
      </c>
      <c r="F6646" s="16" t="n">
        <v>152</v>
      </c>
      <c r="G6646" s="16" t="n">
        <v>469</v>
      </c>
      <c r="H6646" s="16" t="n">
        <v>8</v>
      </c>
    </row>
    <row r="6647" customFormat="false" ht="15" hidden="false" customHeight="false" outlineLevel="0" collapsed="false">
      <c r="A6647" s="0" t="n">
        <v>3851</v>
      </c>
      <c r="B6647" s="15" t="n">
        <v>45261</v>
      </c>
      <c r="C6647" s="0" t="n">
        <v>1</v>
      </c>
      <c r="D6647" s="16" t="n">
        <v>7193</v>
      </c>
      <c r="E6647" s="16" t="n">
        <v>11</v>
      </c>
      <c r="F6647" s="16" t="n">
        <v>149</v>
      </c>
      <c r="G6647" s="16" t="n">
        <v>547</v>
      </c>
      <c r="H6647" s="16" t="n">
        <v>8</v>
      </c>
    </row>
    <row r="6648" customFormat="false" ht="15" hidden="false" customHeight="false" outlineLevel="0" collapsed="false">
      <c r="A6648" s="0" t="n">
        <v>3851</v>
      </c>
      <c r="B6648" s="15" t="n">
        <v>45352</v>
      </c>
      <c r="C6648" s="0" t="n">
        <v>1</v>
      </c>
      <c r="D6648" s="16" t="n">
        <v>7220</v>
      </c>
      <c r="E6648" s="16" t="n">
        <v>10</v>
      </c>
      <c r="F6648" s="16" t="n">
        <v>141</v>
      </c>
      <c r="G6648" s="16" t="n">
        <v>284</v>
      </c>
      <c r="H6648" s="16" t="n">
        <v>4</v>
      </c>
    </row>
    <row r="6649" customFormat="false" ht="15" hidden="false" customHeight="false" outlineLevel="0" collapsed="false">
      <c r="A6649" s="0" t="n">
        <v>3851</v>
      </c>
      <c r="B6649" s="15" t="n">
        <v>45444</v>
      </c>
      <c r="C6649" s="0" t="n">
        <v>1</v>
      </c>
      <c r="D6649" s="16" t="n">
        <v>7280</v>
      </c>
      <c r="E6649" s="16" t="n">
        <v>18</v>
      </c>
      <c r="F6649" s="16" t="n">
        <v>139</v>
      </c>
      <c r="G6649" s="16" t="n">
        <v>360</v>
      </c>
      <c r="H6649" s="16" t="n">
        <v>12</v>
      </c>
    </row>
    <row r="6650" customFormat="false" ht="15" hidden="false" customHeight="false" outlineLevel="0" collapsed="false">
      <c r="A6650" s="0" t="n">
        <v>3851</v>
      </c>
      <c r="B6650" s="15" t="n">
        <v>45536</v>
      </c>
      <c r="C6650" s="0" t="n">
        <v>1</v>
      </c>
      <c r="D6650" s="16" t="n">
        <v>7344</v>
      </c>
      <c r="E6650" s="16" t="n">
        <v>20</v>
      </c>
      <c r="F6650" s="16" t="n">
        <v>138</v>
      </c>
      <c r="G6650" s="16" t="n">
        <v>433</v>
      </c>
      <c r="H6650" s="16" t="n">
        <v>14</v>
      </c>
    </row>
    <row r="6651" customFormat="false" ht="15" hidden="false" customHeight="false" outlineLevel="0" collapsed="false">
      <c r="A6651" s="0" t="n">
        <v>3851</v>
      </c>
      <c r="B6651" s="15" t="n">
        <v>45627</v>
      </c>
      <c r="C6651" s="0" t="n">
        <v>1</v>
      </c>
      <c r="D6651" s="16" t="n">
        <v>7403</v>
      </c>
      <c r="E6651" s="16" t="n">
        <v>23</v>
      </c>
      <c r="F6651" s="16" t="n">
        <v>139</v>
      </c>
      <c r="G6651" s="16" t="n">
        <v>503</v>
      </c>
      <c r="H6651" s="16" t="n">
        <v>17</v>
      </c>
    </row>
    <row r="6652" customFormat="false" ht="15" hidden="false" customHeight="false" outlineLevel="0" collapsed="false">
      <c r="A6652" s="0" t="n">
        <v>3851</v>
      </c>
      <c r="B6652" s="15" t="n">
        <v>45717</v>
      </c>
      <c r="C6652" s="0" t="n">
        <v>1</v>
      </c>
      <c r="D6652" s="16" t="n">
        <v>7446</v>
      </c>
      <c r="E6652" s="16" t="n">
        <v>27</v>
      </c>
      <c r="F6652" s="16" t="n">
        <v>138</v>
      </c>
      <c r="G6652" s="16" t="n">
        <v>260</v>
      </c>
      <c r="H6652" s="16" t="n">
        <v>13</v>
      </c>
    </row>
    <row r="6653" customFormat="false" ht="15" hidden="false" customHeight="false" outlineLevel="0" collapsed="false">
      <c r="A6653" s="0" t="n">
        <v>3851</v>
      </c>
      <c r="B6653" s="15" t="n">
        <v>45809</v>
      </c>
      <c r="C6653" s="0" t="n">
        <v>1</v>
      </c>
      <c r="D6653" s="16" t="n">
        <v>7477</v>
      </c>
      <c r="E6653" s="16" t="n">
        <v>30</v>
      </c>
      <c r="F6653" s="16" t="n">
        <v>136</v>
      </c>
      <c r="G6653" s="16" t="n">
        <v>336</v>
      </c>
      <c r="H6653" s="16" t="n">
        <v>15</v>
      </c>
    </row>
    <row r="6654" customFormat="false" ht="15" hidden="false" customHeight="false" outlineLevel="0" collapsed="false">
      <c r="A6654" s="0" t="n">
        <v>3851</v>
      </c>
      <c r="B6654" s="15" t="n">
        <v>45901</v>
      </c>
      <c r="C6654" s="0" t="n">
        <v>1</v>
      </c>
      <c r="D6654" s="16" t="n">
        <v>7466</v>
      </c>
      <c r="E6654" s="16" t="n">
        <v>32</v>
      </c>
      <c r="F6654" s="16" t="n">
        <v>137</v>
      </c>
      <c r="G6654" s="16" t="n">
        <v>401</v>
      </c>
      <c r="H6654" s="16" t="n">
        <v>17</v>
      </c>
    </row>
    <row r="6655" customFormat="false" ht="15" hidden="false" customHeight="false" outlineLevel="0" collapsed="false">
      <c r="A6655" s="0" t="n">
        <v>3851</v>
      </c>
      <c r="B6655" s="15" t="n">
        <v>45992</v>
      </c>
      <c r="C6655" s="0" t="n">
        <v>1</v>
      </c>
      <c r="D6655" s="16" t="n">
        <v>7563</v>
      </c>
      <c r="E6655" s="16" t="n">
        <v>43</v>
      </c>
      <c r="F6655" s="16" t="n">
        <v>136</v>
      </c>
      <c r="G6655" s="16" t="n">
        <v>469</v>
      </c>
      <c r="H6655" s="16" t="n">
        <v>24</v>
      </c>
    </row>
    <row r="6656" customFormat="false" ht="15" hidden="false" customHeight="false" outlineLevel="0" collapsed="false">
      <c r="A6656" s="0" t="n">
        <v>3851</v>
      </c>
      <c r="B6656" s="15" t="n">
        <v>46082</v>
      </c>
      <c r="C6656" s="0" t="n">
        <v>1</v>
      </c>
      <c r="D6656" s="16" t="n">
        <v>7605</v>
      </c>
      <c r="E6656" s="16" t="n">
        <v>53</v>
      </c>
      <c r="F6656" s="16" t="n">
        <v>141</v>
      </c>
      <c r="G6656" s="16" t="n">
        <v>257</v>
      </c>
      <c r="H6656" s="16" t="n">
        <v>18</v>
      </c>
    </row>
    <row r="6657" customFormat="false" ht="15" hidden="false" customHeight="false" outlineLevel="0" collapsed="false">
      <c r="A6657" s="0" t="n">
        <v>3851</v>
      </c>
      <c r="B6657" s="15" t="n">
        <v>46174</v>
      </c>
      <c r="C6657" s="0" t="n">
        <v>1</v>
      </c>
      <c r="D6657" s="16" t="n">
        <v>7698</v>
      </c>
      <c r="E6657" s="16" t="n">
        <v>64</v>
      </c>
      <c r="F6657" s="16" t="n">
        <v>145</v>
      </c>
      <c r="G6657" s="16" t="n">
        <v>324</v>
      </c>
      <c r="H6657" s="16" t="n">
        <v>27</v>
      </c>
    </row>
    <row r="6658" customFormat="false" ht="15" hidden="false" customHeight="false" outlineLevel="0" collapsed="false">
      <c r="A6658" s="0" t="n">
        <v>3854</v>
      </c>
      <c r="B6658" s="15" t="n">
        <v>45078</v>
      </c>
      <c r="C6658" s="0" t="n">
        <v>3</v>
      </c>
      <c r="D6658" s="16" t="n">
        <v>1664</v>
      </c>
      <c r="E6658" s="16" t="n">
        <v>1</v>
      </c>
      <c r="F6658" s="16" t="n">
        <v>32</v>
      </c>
      <c r="G6658" s="16" t="n">
        <v>85</v>
      </c>
      <c r="H6658" s="16" t="n">
        <v>1</v>
      </c>
    </row>
    <row r="6659" customFormat="false" ht="15" hidden="false" customHeight="false" outlineLevel="0" collapsed="false">
      <c r="A6659" s="0" t="n">
        <v>3854</v>
      </c>
      <c r="B6659" s="15" t="n">
        <v>45170</v>
      </c>
      <c r="C6659" s="0" t="n">
        <v>3</v>
      </c>
      <c r="D6659" s="16" t="n">
        <v>1671</v>
      </c>
      <c r="E6659" s="16" t="n">
        <v>2</v>
      </c>
      <c r="F6659" s="16" t="n">
        <v>32</v>
      </c>
      <c r="G6659" s="16" t="n">
        <v>99</v>
      </c>
      <c r="H6659" s="16" t="n">
        <v>1</v>
      </c>
    </row>
    <row r="6660" customFormat="false" ht="15" hidden="false" customHeight="false" outlineLevel="0" collapsed="false">
      <c r="A6660" s="0" t="n">
        <v>3854</v>
      </c>
      <c r="B6660" s="15" t="n">
        <v>45261</v>
      </c>
      <c r="C6660" s="0" t="n">
        <v>3</v>
      </c>
      <c r="D6660" s="16" t="n">
        <v>1694</v>
      </c>
      <c r="E6660" s="16" t="n">
        <v>2</v>
      </c>
      <c r="F6660" s="16" t="n">
        <v>34</v>
      </c>
      <c r="G6660" s="16" t="n">
        <v>117</v>
      </c>
      <c r="H6660" s="16" t="n">
        <v>1</v>
      </c>
    </row>
    <row r="6661" customFormat="false" ht="15" hidden="false" customHeight="false" outlineLevel="0" collapsed="false">
      <c r="A6661" s="0" t="n">
        <v>3854</v>
      </c>
      <c r="B6661" s="15" t="n">
        <v>45352</v>
      </c>
      <c r="C6661" s="0" t="n">
        <v>3</v>
      </c>
      <c r="D6661" s="16" t="n">
        <v>1700</v>
      </c>
      <c r="E6661" s="16" t="n">
        <v>2</v>
      </c>
      <c r="F6661" s="16" t="n">
        <v>34</v>
      </c>
      <c r="G6661" s="16" t="n">
        <v>76</v>
      </c>
      <c r="H6661" s="16" t="n">
        <v>0</v>
      </c>
    </row>
    <row r="6662" customFormat="false" ht="15" hidden="false" customHeight="false" outlineLevel="0" collapsed="false">
      <c r="A6662" s="0" t="n">
        <v>3854</v>
      </c>
      <c r="B6662" s="15" t="n">
        <v>45444</v>
      </c>
      <c r="C6662" s="0" t="n">
        <v>3</v>
      </c>
      <c r="D6662" s="16" t="n">
        <v>1735</v>
      </c>
      <c r="E6662" s="16" t="n">
        <v>4</v>
      </c>
      <c r="F6662" s="16" t="n">
        <v>34</v>
      </c>
      <c r="G6662" s="16" t="n">
        <v>97</v>
      </c>
      <c r="H6662" s="16" t="n">
        <v>2</v>
      </c>
    </row>
    <row r="6663" customFormat="false" ht="15" hidden="false" customHeight="false" outlineLevel="0" collapsed="false">
      <c r="A6663" s="0" t="n">
        <v>3854</v>
      </c>
      <c r="B6663" s="15" t="n">
        <v>45536</v>
      </c>
      <c r="C6663" s="0" t="n">
        <v>3</v>
      </c>
      <c r="D6663" s="16" t="n">
        <v>1739</v>
      </c>
      <c r="E6663" s="16" t="n">
        <v>4</v>
      </c>
      <c r="F6663" s="16" t="n">
        <v>32</v>
      </c>
      <c r="G6663" s="16" t="n">
        <v>112</v>
      </c>
      <c r="H6663" s="16" t="n">
        <v>2</v>
      </c>
    </row>
    <row r="6664" customFormat="false" ht="15" hidden="false" customHeight="false" outlineLevel="0" collapsed="false">
      <c r="A6664" s="0" t="n">
        <v>3854</v>
      </c>
      <c r="B6664" s="15" t="n">
        <v>45627</v>
      </c>
      <c r="C6664" s="0" t="n">
        <v>3</v>
      </c>
      <c r="D6664" s="16" t="n">
        <v>1772</v>
      </c>
      <c r="E6664" s="16" t="n">
        <v>5</v>
      </c>
      <c r="F6664" s="16" t="n">
        <v>29</v>
      </c>
      <c r="G6664" s="16" t="n">
        <v>135</v>
      </c>
      <c r="H6664" s="16" t="n">
        <v>3</v>
      </c>
    </row>
    <row r="6665" customFormat="false" ht="15" hidden="false" customHeight="false" outlineLevel="0" collapsed="false">
      <c r="A6665" s="0" t="n">
        <v>3854</v>
      </c>
      <c r="B6665" s="15" t="n">
        <v>45717</v>
      </c>
      <c r="C6665" s="0" t="n">
        <v>3</v>
      </c>
      <c r="D6665" s="16" t="n">
        <v>1783</v>
      </c>
      <c r="E6665" s="16" t="n">
        <v>5</v>
      </c>
      <c r="F6665" s="16" t="n">
        <v>32</v>
      </c>
      <c r="G6665" s="16" t="n">
        <v>74</v>
      </c>
      <c r="H6665" s="16" t="n">
        <v>2</v>
      </c>
    </row>
    <row r="6666" customFormat="false" ht="15" hidden="false" customHeight="false" outlineLevel="0" collapsed="false">
      <c r="A6666" s="0" t="n">
        <v>3854</v>
      </c>
      <c r="B6666" s="15" t="n">
        <v>45809</v>
      </c>
      <c r="C6666" s="0" t="n">
        <v>3</v>
      </c>
      <c r="D6666" s="16" t="n">
        <v>1792</v>
      </c>
      <c r="E6666" s="16" t="n">
        <v>5</v>
      </c>
      <c r="F6666" s="16" t="n">
        <v>32</v>
      </c>
      <c r="G6666" s="16" t="n">
        <v>86</v>
      </c>
      <c r="H6666" s="16" t="n">
        <v>2</v>
      </c>
    </row>
    <row r="6667" customFormat="false" ht="15" hidden="false" customHeight="false" outlineLevel="0" collapsed="false">
      <c r="A6667" s="0" t="n">
        <v>3854</v>
      </c>
      <c r="B6667" s="15" t="n">
        <v>45901</v>
      </c>
      <c r="C6667" s="0" t="n">
        <v>3</v>
      </c>
      <c r="D6667" s="16" t="n">
        <v>1828</v>
      </c>
      <c r="E6667" s="16" t="n">
        <v>5</v>
      </c>
      <c r="F6667" s="16" t="n">
        <v>31</v>
      </c>
      <c r="G6667" s="16" t="n">
        <v>106</v>
      </c>
      <c r="H6667" s="16" t="n">
        <v>2</v>
      </c>
    </row>
    <row r="6668" customFormat="false" ht="15" hidden="false" customHeight="false" outlineLevel="0" collapsed="false">
      <c r="A6668" s="0" t="n">
        <v>3854</v>
      </c>
      <c r="B6668" s="15" t="n">
        <v>45992</v>
      </c>
      <c r="C6668" s="0" t="n">
        <v>3</v>
      </c>
      <c r="D6668" s="16" t="n">
        <v>1838</v>
      </c>
      <c r="E6668" s="16" t="n">
        <v>5</v>
      </c>
      <c r="F6668" s="16" t="n">
        <v>30</v>
      </c>
      <c r="G6668" s="16" t="n">
        <v>126</v>
      </c>
      <c r="H6668" s="16" t="n">
        <v>2</v>
      </c>
    </row>
    <row r="6669" customFormat="false" ht="15" hidden="false" customHeight="false" outlineLevel="0" collapsed="false">
      <c r="A6669" s="0" t="n">
        <v>3854</v>
      </c>
      <c r="B6669" s="15" t="n">
        <v>46082</v>
      </c>
      <c r="C6669" s="0" t="n">
        <v>3</v>
      </c>
      <c r="D6669" s="16" t="n">
        <v>1850</v>
      </c>
      <c r="E6669" s="16" t="n">
        <v>7</v>
      </c>
      <c r="F6669" s="16" t="n">
        <v>30</v>
      </c>
      <c r="G6669" s="16" t="n">
        <v>65</v>
      </c>
      <c r="H6669" s="16" t="n">
        <v>0</v>
      </c>
    </row>
    <row r="6670" customFormat="false" ht="15" hidden="false" customHeight="false" outlineLevel="0" collapsed="false">
      <c r="A6670" s="0" t="n">
        <v>3854</v>
      </c>
      <c r="B6670" s="15" t="n">
        <v>46174</v>
      </c>
      <c r="C6670" s="0" t="n">
        <v>3</v>
      </c>
      <c r="D6670" s="16" t="n">
        <v>1878</v>
      </c>
      <c r="E6670" s="16" t="n">
        <v>9</v>
      </c>
      <c r="F6670" s="16" t="n">
        <v>36</v>
      </c>
      <c r="G6670" s="16" t="n">
        <v>87</v>
      </c>
      <c r="H6670" s="16" t="n">
        <v>2</v>
      </c>
    </row>
    <row r="6671" customFormat="false" ht="15" hidden="false" customHeight="false" outlineLevel="0" collapsed="false">
      <c r="A6671" s="0" t="n">
        <v>3856</v>
      </c>
      <c r="B6671" s="15" t="n">
        <v>45078</v>
      </c>
      <c r="C6671" s="0" t="n">
        <v>3</v>
      </c>
      <c r="D6671" s="16" t="n">
        <v>1167</v>
      </c>
      <c r="E6671" s="16" t="n">
        <v>2</v>
      </c>
      <c r="F6671" s="16" t="n">
        <v>28</v>
      </c>
      <c r="G6671" s="16" t="n">
        <v>65</v>
      </c>
      <c r="H6671" s="16" t="n">
        <v>2</v>
      </c>
    </row>
    <row r="6672" customFormat="false" ht="15" hidden="false" customHeight="false" outlineLevel="0" collapsed="false">
      <c r="A6672" s="0" t="n">
        <v>3856</v>
      </c>
      <c r="B6672" s="15" t="n">
        <v>45170</v>
      </c>
      <c r="C6672" s="0" t="n">
        <v>3</v>
      </c>
      <c r="D6672" s="16" t="n">
        <v>1186</v>
      </c>
      <c r="E6672" s="16" t="n">
        <v>2</v>
      </c>
      <c r="F6672" s="16" t="n">
        <v>27</v>
      </c>
      <c r="G6672" s="16" t="n">
        <v>72</v>
      </c>
      <c r="H6672" s="16" t="n">
        <v>2</v>
      </c>
    </row>
    <row r="6673" customFormat="false" ht="15" hidden="false" customHeight="false" outlineLevel="0" collapsed="false">
      <c r="A6673" s="0" t="n">
        <v>3856</v>
      </c>
      <c r="B6673" s="15" t="n">
        <v>45261</v>
      </c>
      <c r="C6673" s="0" t="n">
        <v>3</v>
      </c>
      <c r="D6673" s="16" t="n">
        <v>1169</v>
      </c>
      <c r="E6673" s="16" t="n">
        <v>2</v>
      </c>
      <c r="F6673" s="16" t="n">
        <v>25</v>
      </c>
      <c r="G6673" s="16" t="n">
        <v>93</v>
      </c>
      <c r="H6673" s="16" t="n">
        <v>2</v>
      </c>
    </row>
    <row r="6674" customFormat="false" ht="15" hidden="false" customHeight="false" outlineLevel="0" collapsed="false">
      <c r="A6674" s="0" t="n">
        <v>3856</v>
      </c>
      <c r="B6674" s="15" t="n">
        <v>45352</v>
      </c>
      <c r="C6674" s="0" t="n">
        <v>3</v>
      </c>
      <c r="D6674" s="16" t="n">
        <v>1186</v>
      </c>
      <c r="E6674" s="16" t="n">
        <v>2</v>
      </c>
      <c r="F6674" s="16" t="n">
        <v>25</v>
      </c>
      <c r="G6674" s="16" t="n">
        <v>51</v>
      </c>
      <c r="H6674" s="16" t="n">
        <v>1</v>
      </c>
    </row>
    <row r="6675" customFormat="false" ht="15" hidden="false" customHeight="false" outlineLevel="0" collapsed="false">
      <c r="A6675" s="0" t="n">
        <v>3856</v>
      </c>
      <c r="B6675" s="15" t="n">
        <v>45444</v>
      </c>
      <c r="C6675" s="0" t="n">
        <v>3</v>
      </c>
      <c r="D6675" s="16" t="n">
        <v>1190</v>
      </c>
      <c r="E6675" s="16" t="n">
        <v>1</v>
      </c>
      <c r="F6675" s="16" t="n">
        <v>23</v>
      </c>
      <c r="G6675" s="16" t="n">
        <v>64</v>
      </c>
      <c r="H6675" s="16" t="n">
        <v>0</v>
      </c>
    </row>
    <row r="6676" customFormat="false" ht="15" hidden="false" customHeight="false" outlineLevel="0" collapsed="false">
      <c r="A6676" s="0" t="n">
        <v>3856</v>
      </c>
      <c r="B6676" s="15" t="n">
        <v>45536</v>
      </c>
      <c r="C6676" s="0" t="n">
        <v>3</v>
      </c>
      <c r="D6676" s="16" t="n">
        <v>1198</v>
      </c>
      <c r="E6676" s="16" t="n">
        <v>1</v>
      </c>
      <c r="F6676" s="16" t="n">
        <v>23</v>
      </c>
      <c r="G6676" s="16" t="n">
        <v>79</v>
      </c>
      <c r="H6676" s="16" t="n">
        <v>0</v>
      </c>
    </row>
    <row r="6677" customFormat="false" ht="15" hidden="false" customHeight="false" outlineLevel="0" collapsed="false">
      <c r="A6677" s="0" t="n">
        <v>3856</v>
      </c>
      <c r="B6677" s="15" t="n">
        <v>45627</v>
      </c>
      <c r="C6677" s="0" t="n">
        <v>3</v>
      </c>
      <c r="D6677" s="16" t="n">
        <v>1204</v>
      </c>
      <c r="E6677" s="16" t="n">
        <v>1</v>
      </c>
      <c r="F6677" s="16" t="n">
        <v>22</v>
      </c>
      <c r="G6677" s="16" t="n">
        <v>91</v>
      </c>
      <c r="H6677" s="16" t="n">
        <v>0</v>
      </c>
    </row>
    <row r="6678" customFormat="false" ht="15" hidden="false" customHeight="false" outlineLevel="0" collapsed="false">
      <c r="A6678" s="0" t="n">
        <v>3856</v>
      </c>
      <c r="B6678" s="15" t="n">
        <v>45717</v>
      </c>
      <c r="C6678" s="0" t="n">
        <v>3</v>
      </c>
      <c r="D6678" s="16" t="n">
        <v>1204</v>
      </c>
      <c r="E6678" s="16" t="n">
        <v>1</v>
      </c>
      <c r="F6678" s="16" t="n">
        <v>25</v>
      </c>
      <c r="G6678" s="16" t="n">
        <v>47</v>
      </c>
      <c r="H6678" s="16" t="n">
        <v>0</v>
      </c>
    </row>
    <row r="6679" customFormat="false" ht="15" hidden="false" customHeight="false" outlineLevel="0" collapsed="false">
      <c r="A6679" s="0" t="n">
        <v>3856</v>
      </c>
      <c r="B6679" s="15" t="n">
        <v>45809</v>
      </c>
      <c r="C6679" s="0" t="n">
        <v>3</v>
      </c>
      <c r="D6679" s="16" t="n">
        <v>1208</v>
      </c>
      <c r="E6679" s="16" t="n">
        <v>1</v>
      </c>
      <c r="F6679" s="16" t="n">
        <v>24</v>
      </c>
      <c r="G6679" s="16" t="n">
        <v>58</v>
      </c>
      <c r="H6679" s="16" t="n">
        <v>0</v>
      </c>
    </row>
    <row r="6680" customFormat="false" ht="15" hidden="false" customHeight="false" outlineLevel="0" collapsed="false">
      <c r="A6680" s="0" t="n">
        <v>3856</v>
      </c>
      <c r="B6680" s="15" t="n">
        <v>45901</v>
      </c>
      <c r="C6680" s="0" t="n">
        <v>3</v>
      </c>
      <c r="D6680" s="16" t="n">
        <v>1216</v>
      </c>
      <c r="E6680" s="16" t="n">
        <v>1</v>
      </c>
      <c r="F6680" s="16" t="n">
        <v>22</v>
      </c>
      <c r="G6680" s="16" t="n">
        <v>66</v>
      </c>
      <c r="H6680" s="16" t="n">
        <v>0</v>
      </c>
    </row>
    <row r="6681" customFormat="false" ht="15" hidden="false" customHeight="false" outlineLevel="0" collapsed="false">
      <c r="A6681" s="0" t="n">
        <v>3856</v>
      </c>
      <c r="B6681" s="15" t="n">
        <v>45992</v>
      </c>
      <c r="C6681" s="0" t="n">
        <v>3</v>
      </c>
      <c r="D6681" s="16" t="n">
        <v>1196</v>
      </c>
      <c r="E6681" s="16" t="n">
        <v>1</v>
      </c>
      <c r="F6681" s="16" t="n">
        <v>23</v>
      </c>
      <c r="G6681" s="16" t="n">
        <v>74</v>
      </c>
      <c r="H6681" s="16" t="n">
        <v>0</v>
      </c>
    </row>
    <row r="6682" customFormat="false" ht="15" hidden="false" customHeight="false" outlineLevel="0" collapsed="false">
      <c r="A6682" s="0" t="n">
        <v>3856</v>
      </c>
      <c r="B6682" s="15" t="n">
        <v>46082</v>
      </c>
      <c r="C6682" s="0" t="n">
        <v>3</v>
      </c>
      <c r="D6682" s="16" t="n">
        <v>1190</v>
      </c>
      <c r="E6682" s="16" t="n">
        <v>2</v>
      </c>
      <c r="F6682" s="16" t="n">
        <v>24</v>
      </c>
      <c r="G6682" s="16" t="n">
        <v>42</v>
      </c>
      <c r="H6682" s="16" t="n">
        <v>1</v>
      </c>
    </row>
    <row r="6683" customFormat="false" ht="15" hidden="false" customHeight="false" outlineLevel="0" collapsed="false">
      <c r="A6683" s="0" t="n">
        <v>3856</v>
      </c>
      <c r="B6683" s="15" t="n">
        <v>46174</v>
      </c>
      <c r="C6683" s="0" t="n">
        <v>3</v>
      </c>
      <c r="D6683" s="16" t="n">
        <v>1189</v>
      </c>
      <c r="E6683" s="16" t="n">
        <v>2</v>
      </c>
      <c r="F6683" s="16" t="n">
        <v>28</v>
      </c>
      <c r="G6683" s="16" t="n">
        <v>52</v>
      </c>
      <c r="H6683" s="16" t="n">
        <v>1</v>
      </c>
    </row>
    <row r="6684" customFormat="false" ht="15" hidden="false" customHeight="false" outlineLevel="0" collapsed="false">
      <c r="A6684" s="0" t="n">
        <v>3857</v>
      </c>
      <c r="B6684" s="15" t="n">
        <v>45078</v>
      </c>
      <c r="C6684" s="0" t="n">
        <v>1</v>
      </c>
      <c r="D6684" s="16" t="n">
        <v>471</v>
      </c>
      <c r="E6684" s="16" t="n">
        <v>0</v>
      </c>
      <c r="F6684" s="16" t="n">
        <v>10</v>
      </c>
      <c r="G6684" s="16" t="n">
        <v>23</v>
      </c>
      <c r="H6684" s="16" t="n">
        <v>0</v>
      </c>
    </row>
    <row r="6685" customFormat="false" ht="15" hidden="false" customHeight="false" outlineLevel="0" collapsed="false">
      <c r="A6685" s="0" t="n">
        <v>3857</v>
      </c>
      <c r="B6685" s="15" t="n">
        <v>45170</v>
      </c>
      <c r="C6685" s="0" t="n">
        <v>1</v>
      </c>
      <c r="D6685" s="16" t="n">
        <v>485</v>
      </c>
      <c r="E6685" s="16" t="n">
        <v>0</v>
      </c>
      <c r="F6685" s="16" t="n">
        <v>10</v>
      </c>
      <c r="G6685" s="16" t="n">
        <v>25</v>
      </c>
      <c r="H6685" s="16" t="n">
        <v>0</v>
      </c>
    </row>
    <row r="6686" customFormat="false" ht="15" hidden="false" customHeight="false" outlineLevel="0" collapsed="false">
      <c r="A6686" s="0" t="n">
        <v>3857</v>
      </c>
      <c r="B6686" s="15" t="n">
        <v>45261</v>
      </c>
      <c r="C6686" s="0" t="n">
        <v>1</v>
      </c>
      <c r="D6686" s="16" t="n">
        <v>482</v>
      </c>
      <c r="E6686" s="16" t="n">
        <v>0</v>
      </c>
      <c r="F6686" s="16" t="n">
        <v>12</v>
      </c>
      <c r="G6686" s="16" t="n">
        <v>26</v>
      </c>
      <c r="H6686" s="16" t="n">
        <v>0</v>
      </c>
    </row>
    <row r="6687" customFormat="false" ht="15" hidden="false" customHeight="false" outlineLevel="0" collapsed="false">
      <c r="A6687" s="0" t="n">
        <v>3857</v>
      </c>
      <c r="B6687" s="15" t="n">
        <v>45352</v>
      </c>
      <c r="C6687" s="0" t="n">
        <v>1</v>
      </c>
      <c r="D6687" s="16" t="n">
        <v>486</v>
      </c>
      <c r="E6687" s="16" t="n">
        <v>0</v>
      </c>
      <c r="F6687" s="16" t="n">
        <v>13</v>
      </c>
      <c r="G6687" s="16" t="n">
        <v>17</v>
      </c>
      <c r="H6687" s="16" t="n">
        <v>0</v>
      </c>
    </row>
    <row r="6688" customFormat="false" ht="15" hidden="false" customHeight="false" outlineLevel="0" collapsed="false">
      <c r="A6688" s="0" t="n">
        <v>3857</v>
      </c>
      <c r="B6688" s="15" t="n">
        <v>45444</v>
      </c>
      <c r="C6688" s="0" t="n">
        <v>1</v>
      </c>
      <c r="D6688" s="16" t="n">
        <v>492</v>
      </c>
      <c r="E6688" s="16" t="n">
        <v>1</v>
      </c>
      <c r="F6688" s="16" t="n">
        <v>12</v>
      </c>
      <c r="G6688" s="16" t="n">
        <v>20</v>
      </c>
      <c r="H6688" s="16" t="n">
        <v>1</v>
      </c>
    </row>
    <row r="6689" customFormat="false" ht="15" hidden="false" customHeight="false" outlineLevel="0" collapsed="false">
      <c r="A6689" s="0" t="n">
        <v>3857</v>
      </c>
      <c r="B6689" s="15" t="n">
        <v>45536</v>
      </c>
      <c r="C6689" s="0" t="n">
        <v>1</v>
      </c>
      <c r="D6689" s="16" t="n">
        <v>494</v>
      </c>
      <c r="E6689" s="16" t="n">
        <v>1</v>
      </c>
      <c r="F6689" s="16" t="n">
        <v>14</v>
      </c>
      <c r="G6689" s="16" t="n">
        <v>25</v>
      </c>
      <c r="H6689" s="16" t="n">
        <v>1</v>
      </c>
    </row>
    <row r="6690" customFormat="false" ht="15" hidden="false" customHeight="false" outlineLevel="0" collapsed="false">
      <c r="A6690" s="0" t="n">
        <v>3857</v>
      </c>
      <c r="B6690" s="15" t="n">
        <v>45627</v>
      </c>
      <c r="C6690" s="0" t="n">
        <v>1</v>
      </c>
      <c r="D6690" s="16" t="n">
        <v>507</v>
      </c>
      <c r="E6690" s="16" t="n">
        <v>2</v>
      </c>
      <c r="F6690" s="16" t="n">
        <v>14</v>
      </c>
      <c r="G6690" s="16" t="n">
        <v>27</v>
      </c>
      <c r="H6690" s="16" t="n">
        <v>1</v>
      </c>
    </row>
    <row r="6691" customFormat="false" ht="15" hidden="false" customHeight="false" outlineLevel="0" collapsed="false">
      <c r="A6691" s="0" t="n">
        <v>3857</v>
      </c>
      <c r="B6691" s="15" t="n">
        <v>45717</v>
      </c>
      <c r="C6691" s="0" t="n">
        <v>1</v>
      </c>
      <c r="D6691" s="16" t="n">
        <v>505</v>
      </c>
      <c r="E6691" s="16" t="n">
        <v>2</v>
      </c>
      <c r="F6691" s="16" t="n">
        <v>14</v>
      </c>
      <c r="G6691" s="16" t="n">
        <v>15</v>
      </c>
      <c r="H6691" s="16" t="n">
        <v>0</v>
      </c>
    </row>
    <row r="6692" customFormat="false" ht="15" hidden="false" customHeight="false" outlineLevel="0" collapsed="false">
      <c r="A6692" s="0" t="n">
        <v>3857</v>
      </c>
      <c r="B6692" s="15" t="n">
        <v>45809</v>
      </c>
      <c r="C6692" s="0" t="n">
        <v>1</v>
      </c>
      <c r="D6692" s="16" t="n">
        <v>499</v>
      </c>
      <c r="E6692" s="16" t="n">
        <v>3</v>
      </c>
      <c r="F6692" s="16" t="n">
        <v>12</v>
      </c>
      <c r="G6692" s="16" t="n">
        <v>18</v>
      </c>
      <c r="H6692" s="16" t="n">
        <v>1</v>
      </c>
    </row>
    <row r="6693" customFormat="false" ht="15" hidden="false" customHeight="false" outlineLevel="0" collapsed="false">
      <c r="A6693" s="0" t="n">
        <v>3857</v>
      </c>
      <c r="B6693" s="15" t="n">
        <v>45901</v>
      </c>
      <c r="C6693" s="0" t="n">
        <v>1</v>
      </c>
      <c r="D6693" s="16" t="n">
        <v>501</v>
      </c>
      <c r="E6693" s="16" t="n">
        <v>4</v>
      </c>
      <c r="F6693" s="16" t="n">
        <v>11</v>
      </c>
      <c r="G6693" s="16" t="n">
        <v>20</v>
      </c>
      <c r="H6693" s="16" t="n">
        <v>1</v>
      </c>
    </row>
    <row r="6694" customFormat="false" ht="15" hidden="false" customHeight="false" outlineLevel="0" collapsed="false">
      <c r="A6694" s="0" t="n">
        <v>3857</v>
      </c>
      <c r="B6694" s="15" t="n">
        <v>45992</v>
      </c>
      <c r="C6694" s="0" t="n">
        <v>1</v>
      </c>
      <c r="D6694" s="16" t="n">
        <v>508</v>
      </c>
      <c r="E6694" s="16" t="n">
        <v>4</v>
      </c>
      <c r="F6694" s="16" t="n">
        <v>12</v>
      </c>
      <c r="G6694" s="16" t="n">
        <v>24</v>
      </c>
      <c r="H6694" s="16" t="n">
        <v>1</v>
      </c>
    </row>
    <row r="6695" customFormat="false" ht="15" hidden="false" customHeight="false" outlineLevel="0" collapsed="false">
      <c r="A6695" s="0" t="n">
        <v>3857</v>
      </c>
      <c r="B6695" s="15" t="n">
        <v>46082</v>
      </c>
      <c r="C6695" s="0" t="n">
        <v>1</v>
      </c>
      <c r="D6695" s="16" t="n">
        <v>507</v>
      </c>
      <c r="E6695" s="16" t="n">
        <v>4</v>
      </c>
      <c r="F6695" s="16" t="n">
        <v>11</v>
      </c>
      <c r="G6695" s="16" t="n">
        <v>13</v>
      </c>
      <c r="H6695" s="16" t="n">
        <v>0</v>
      </c>
    </row>
    <row r="6696" customFormat="false" ht="15" hidden="false" customHeight="false" outlineLevel="0" collapsed="false">
      <c r="A6696" s="0" t="n">
        <v>3857</v>
      </c>
      <c r="B6696" s="15" t="n">
        <v>46174</v>
      </c>
      <c r="C6696" s="0" t="n">
        <v>1</v>
      </c>
      <c r="D6696" s="16" t="n">
        <v>513</v>
      </c>
      <c r="E6696" s="16" t="n">
        <v>5</v>
      </c>
      <c r="F6696" s="16" t="n">
        <v>12</v>
      </c>
      <c r="G6696" s="16" t="n">
        <v>18</v>
      </c>
      <c r="H6696" s="16" t="n">
        <v>1</v>
      </c>
    </row>
    <row r="6697" customFormat="false" ht="15" hidden="false" customHeight="false" outlineLevel="0" collapsed="false">
      <c r="A6697" s="0" t="n">
        <v>3858</v>
      </c>
      <c r="B6697" s="15" t="n">
        <v>45078</v>
      </c>
      <c r="C6697" s="0" t="n">
        <v>1</v>
      </c>
      <c r="D6697" s="16" t="n">
        <v>4048</v>
      </c>
      <c r="E6697" s="16" t="n">
        <v>4</v>
      </c>
      <c r="F6697" s="16" t="n">
        <v>91</v>
      </c>
      <c r="G6697" s="16" t="n">
        <v>207</v>
      </c>
      <c r="H6697" s="16" t="n">
        <v>3</v>
      </c>
    </row>
    <row r="6698" customFormat="false" ht="15" hidden="false" customHeight="false" outlineLevel="0" collapsed="false">
      <c r="A6698" s="0" t="n">
        <v>3858</v>
      </c>
      <c r="B6698" s="15" t="n">
        <v>45170</v>
      </c>
      <c r="C6698" s="0" t="n">
        <v>1</v>
      </c>
      <c r="D6698" s="16" t="n">
        <v>4033</v>
      </c>
      <c r="E6698" s="16" t="n">
        <v>5</v>
      </c>
      <c r="F6698" s="16" t="n">
        <v>92</v>
      </c>
      <c r="G6698" s="16" t="n">
        <v>240</v>
      </c>
      <c r="H6698" s="16" t="n">
        <v>4</v>
      </c>
    </row>
    <row r="6699" customFormat="false" ht="15" hidden="false" customHeight="false" outlineLevel="0" collapsed="false">
      <c r="A6699" s="0" t="n">
        <v>3858</v>
      </c>
      <c r="B6699" s="15" t="n">
        <v>45261</v>
      </c>
      <c r="C6699" s="0" t="n">
        <v>1</v>
      </c>
      <c r="D6699" s="16" t="n">
        <v>4078</v>
      </c>
      <c r="E6699" s="16" t="n">
        <v>5</v>
      </c>
      <c r="F6699" s="16" t="n">
        <v>89</v>
      </c>
      <c r="G6699" s="16" t="n">
        <v>278</v>
      </c>
      <c r="H6699" s="16" t="n">
        <v>4</v>
      </c>
    </row>
    <row r="6700" customFormat="false" ht="15" hidden="false" customHeight="false" outlineLevel="0" collapsed="false">
      <c r="A6700" s="0" t="n">
        <v>3858</v>
      </c>
      <c r="B6700" s="15" t="n">
        <v>45352</v>
      </c>
      <c r="C6700" s="0" t="n">
        <v>1</v>
      </c>
      <c r="D6700" s="16" t="n">
        <v>4122</v>
      </c>
      <c r="E6700" s="16" t="n">
        <v>7</v>
      </c>
      <c r="F6700" s="16" t="n">
        <v>88</v>
      </c>
      <c r="G6700" s="16" t="n">
        <v>137</v>
      </c>
      <c r="H6700" s="16" t="n">
        <v>4</v>
      </c>
    </row>
    <row r="6701" customFormat="false" ht="15" hidden="false" customHeight="false" outlineLevel="0" collapsed="false">
      <c r="A6701" s="0" t="n">
        <v>3858</v>
      </c>
      <c r="B6701" s="15" t="n">
        <v>45444</v>
      </c>
      <c r="C6701" s="0" t="n">
        <v>1</v>
      </c>
      <c r="D6701" s="16" t="n">
        <v>4244</v>
      </c>
      <c r="E6701" s="16" t="n">
        <v>8</v>
      </c>
      <c r="F6701" s="16" t="n">
        <v>84</v>
      </c>
      <c r="G6701" s="16" t="n">
        <v>168</v>
      </c>
      <c r="H6701" s="16" t="n">
        <v>5</v>
      </c>
    </row>
    <row r="6702" customFormat="false" ht="15" hidden="false" customHeight="false" outlineLevel="0" collapsed="false">
      <c r="A6702" s="0" t="n">
        <v>3858</v>
      </c>
      <c r="B6702" s="15" t="n">
        <v>45536</v>
      </c>
      <c r="C6702" s="0" t="n">
        <v>1</v>
      </c>
      <c r="D6702" s="16" t="n">
        <v>4301</v>
      </c>
      <c r="E6702" s="16" t="n">
        <v>9</v>
      </c>
      <c r="F6702" s="16" t="n">
        <v>83</v>
      </c>
      <c r="G6702" s="16" t="n">
        <v>199</v>
      </c>
      <c r="H6702" s="16" t="n">
        <v>6</v>
      </c>
    </row>
    <row r="6703" customFormat="false" ht="15" hidden="false" customHeight="false" outlineLevel="0" collapsed="false">
      <c r="A6703" s="0" t="n">
        <v>3858</v>
      </c>
      <c r="B6703" s="15" t="n">
        <v>45627</v>
      </c>
      <c r="C6703" s="0" t="n">
        <v>1</v>
      </c>
      <c r="D6703" s="16" t="n">
        <v>4235</v>
      </c>
      <c r="E6703" s="16" t="n">
        <v>9</v>
      </c>
      <c r="F6703" s="16" t="n">
        <v>74</v>
      </c>
      <c r="G6703" s="16" t="n">
        <v>228</v>
      </c>
      <c r="H6703" s="16" t="n">
        <v>6</v>
      </c>
    </row>
    <row r="6704" customFormat="false" ht="15" hidden="false" customHeight="false" outlineLevel="0" collapsed="false">
      <c r="A6704" s="0" t="n">
        <v>3858</v>
      </c>
      <c r="B6704" s="15" t="n">
        <v>45717</v>
      </c>
      <c r="C6704" s="0" t="n">
        <v>1</v>
      </c>
      <c r="D6704" s="16" t="n">
        <v>4278</v>
      </c>
      <c r="E6704" s="16" t="n">
        <v>11</v>
      </c>
      <c r="F6704" s="16" t="n">
        <v>75</v>
      </c>
      <c r="G6704" s="16" t="n">
        <v>116</v>
      </c>
      <c r="H6704" s="16" t="n">
        <v>2</v>
      </c>
    </row>
    <row r="6705" customFormat="false" ht="15" hidden="false" customHeight="false" outlineLevel="0" collapsed="false">
      <c r="A6705" s="0" t="n">
        <v>3858</v>
      </c>
      <c r="B6705" s="15" t="n">
        <v>45809</v>
      </c>
      <c r="C6705" s="0" t="n">
        <v>1</v>
      </c>
      <c r="D6705" s="16" t="n">
        <v>4301</v>
      </c>
      <c r="E6705" s="16" t="n">
        <v>11</v>
      </c>
      <c r="F6705" s="16" t="n">
        <v>78</v>
      </c>
      <c r="G6705" s="16" t="n">
        <v>145</v>
      </c>
      <c r="H6705" s="16" t="n">
        <v>2</v>
      </c>
    </row>
    <row r="6706" customFormat="false" ht="15" hidden="false" customHeight="false" outlineLevel="0" collapsed="false">
      <c r="A6706" s="0" t="n">
        <v>3858</v>
      </c>
      <c r="B6706" s="15" t="n">
        <v>45901</v>
      </c>
      <c r="C6706" s="0" t="n">
        <v>1</v>
      </c>
      <c r="D6706" s="16" t="n">
        <v>4366</v>
      </c>
      <c r="E6706" s="16" t="n">
        <v>11</v>
      </c>
      <c r="F6706" s="16" t="n">
        <v>78</v>
      </c>
      <c r="G6706" s="16" t="n">
        <v>189</v>
      </c>
      <c r="H6706" s="16" t="n">
        <v>2</v>
      </c>
    </row>
    <row r="6707" customFormat="false" ht="15" hidden="false" customHeight="false" outlineLevel="0" collapsed="false">
      <c r="A6707" s="0" t="n">
        <v>3858</v>
      </c>
      <c r="B6707" s="15" t="n">
        <v>45992</v>
      </c>
      <c r="C6707" s="0" t="n">
        <v>1</v>
      </c>
      <c r="D6707" s="16" t="n">
        <v>4337</v>
      </c>
      <c r="E6707" s="16" t="n">
        <v>11</v>
      </c>
      <c r="F6707" s="16" t="n">
        <v>77</v>
      </c>
      <c r="G6707" s="16" t="n">
        <v>230</v>
      </c>
      <c r="H6707" s="16" t="n">
        <v>4</v>
      </c>
    </row>
    <row r="6708" customFormat="false" ht="15" hidden="false" customHeight="false" outlineLevel="0" collapsed="false">
      <c r="A6708" s="0" t="n">
        <v>3858</v>
      </c>
      <c r="B6708" s="15" t="n">
        <v>46082</v>
      </c>
      <c r="C6708" s="0" t="n">
        <v>1</v>
      </c>
      <c r="D6708" s="16" t="n">
        <v>4232</v>
      </c>
      <c r="E6708" s="16" t="n">
        <v>13</v>
      </c>
      <c r="F6708" s="16" t="n">
        <v>77</v>
      </c>
      <c r="G6708" s="16" t="n">
        <v>135</v>
      </c>
      <c r="H6708" s="16" t="n">
        <v>3</v>
      </c>
    </row>
    <row r="6709" customFormat="false" ht="15" hidden="false" customHeight="false" outlineLevel="0" collapsed="false">
      <c r="A6709" s="0" t="n">
        <v>3858</v>
      </c>
      <c r="B6709" s="15" t="n">
        <v>46174</v>
      </c>
      <c r="C6709" s="0" t="n">
        <v>1</v>
      </c>
      <c r="D6709" s="16" t="n">
        <v>4239</v>
      </c>
      <c r="E6709" s="16" t="n">
        <v>16</v>
      </c>
      <c r="F6709" s="16" t="n">
        <v>81</v>
      </c>
      <c r="G6709" s="16" t="n">
        <v>179</v>
      </c>
      <c r="H6709" s="16" t="n">
        <v>5</v>
      </c>
    </row>
    <row r="6710" customFormat="false" ht="15" hidden="false" customHeight="false" outlineLevel="0" collapsed="false">
      <c r="A6710" s="0" t="n">
        <v>3859</v>
      </c>
      <c r="B6710" s="15" t="n">
        <v>45078</v>
      </c>
      <c r="C6710" s="0" t="n">
        <v>1</v>
      </c>
      <c r="D6710" s="16" t="n">
        <v>1316</v>
      </c>
      <c r="E6710" s="16" t="n">
        <v>0</v>
      </c>
      <c r="F6710" s="16" t="n">
        <v>16</v>
      </c>
      <c r="G6710" s="16" t="n">
        <v>85</v>
      </c>
      <c r="H6710" s="16" t="n">
        <v>0</v>
      </c>
    </row>
    <row r="6711" customFormat="false" ht="15" hidden="false" customHeight="false" outlineLevel="0" collapsed="false">
      <c r="A6711" s="0" t="n">
        <v>3859</v>
      </c>
      <c r="B6711" s="15" t="n">
        <v>45170</v>
      </c>
      <c r="C6711" s="0" t="n">
        <v>1</v>
      </c>
      <c r="D6711" s="16" t="n">
        <v>1315</v>
      </c>
      <c r="E6711" s="16" t="n">
        <v>1</v>
      </c>
      <c r="F6711" s="16" t="n">
        <v>16</v>
      </c>
      <c r="G6711" s="16" t="n">
        <v>97</v>
      </c>
      <c r="H6711" s="16" t="n">
        <v>1</v>
      </c>
    </row>
    <row r="6712" customFormat="false" ht="15" hidden="false" customHeight="false" outlineLevel="0" collapsed="false">
      <c r="A6712" s="0" t="n">
        <v>3859</v>
      </c>
      <c r="B6712" s="15" t="n">
        <v>45261</v>
      </c>
      <c r="C6712" s="0" t="n">
        <v>1</v>
      </c>
      <c r="D6712" s="16" t="n">
        <v>1325</v>
      </c>
      <c r="E6712" s="16" t="n">
        <v>1</v>
      </c>
      <c r="F6712" s="16" t="n">
        <v>16</v>
      </c>
      <c r="G6712" s="16" t="n">
        <v>103</v>
      </c>
      <c r="H6712" s="16" t="n">
        <v>1</v>
      </c>
    </row>
    <row r="6713" customFormat="false" ht="15" hidden="false" customHeight="false" outlineLevel="0" collapsed="false">
      <c r="A6713" s="0" t="n">
        <v>3859</v>
      </c>
      <c r="B6713" s="15" t="n">
        <v>45352</v>
      </c>
      <c r="C6713" s="0" t="n">
        <v>1</v>
      </c>
      <c r="D6713" s="16" t="n">
        <v>1312</v>
      </c>
      <c r="E6713" s="16" t="n">
        <v>1</v>
      </c>
      <c r="F6713" s="16" t="n">
        <v>19</v>
      </c>
      <c r="G6713" s="16" t="n">
        <v>36</v>
      </c>
      <c r="H6713" s="16" t="n">
        <v>1</v>
      </c>
    </row>
    <row r="6714" customFormat="false" ht="15" hidden="false" customHeight="false" outlineLevel="0" collapsed="false">
      <c r="A6714" s="0" t="n">
        <v>3859</v>
      </c>
      <c r="B6714" s="15" t="n">
        <v>45444</v>
      </c>
      <c r="C6714" s="0" t="n">
        <v>1</v>
      </c>
      <c r="D6714" s="16" t="n">
        <v>1320</v>
      </c>
      <c r="E6714" s="16" t="n">
        <v>1</v>
      </c>
      <c r="F6714" s="16" t="n">
        <v>17</v>
      </c>
      <c r="G6714" s="16" t="n">
        <v>46</v>
      </c>
      <c r="H6714" s="16" t="n">
        <v>1</v>
      </c>
    </row>
    <row r="6715" customFormat="false" ht="15" hidden="false" customHeight="false" outlineLevel="0" collapsed="false">
      <c r="A6715" s="0" t="n">
        <v>3859</v>
      </c>
      <c r="B6715" s="15" t="n">
        <v>45536</v>
      </c>
      <c r="C6715" s="0" t="n">
        <v>1</v>
      </c>
      <c r="D6715" s="16" t="n">
        <v>1327</v>
      </c>
      <c r="E6715" s="16" t="n">
        <v>2</v>
      </c>
      <c r="F6715" s="16" t="n">
        <v>16</v>
      </c>
      <c r="G6715" s="16" t="n">
        <v>52</v>
      </c>
      <c r="H6715" s="16" t="n">
        <v>2</v>
      </c>
    </row>
    <row r="6716" customFormat="false" ht="15" hidden="false" customHeight="false" outlineLevel="0" collapsed="false">
      <c r="A6716" s="0" t="n">
        <v>3859</v>
      </c>
      <c r="B6716" s="15" t="n">
        <v>45627</v>
      </c>
      <c r="C6716" s="0" t="n">
        <v>1</v>
      </c>
      <c r="D6716" s="16" t="n">
        <v>1340</v>
      </c>
      <c r="E6716" s="16" t="n">
        <v>2</v>
      </c>
      <c r="F6716" s="16" t="n">
        <v>18</v>
      </c>
      <c r="G6716" s="16" t="n">
        <v>60</v>
      </c>
      <c r="H6716" s="16" t="n">
        <v>2</v>
      </c>
    </row>
    <row r="6717" customFormat="false" ht="15" hidden="false" customHeight="false" outlineLevel="0" collapsed="false">
      <c r="A6717" s="0" t="n">
        <v>3859</v>
      </c>
      <c r="B6717" s="15" t="n">
        <v>45717</v>
      </c>
      <c r="C6717" s="0" t="n">
        <v>1</v>
      </c>
      <c r="D6717" s="16" t="n">
        <v>1331</v>
      </c>
      <c r="E6717" s="16" t="n">
        <v>2</v>
      </c>
      <c r="F6717" s="16" t="n">
        <v>17</v>
      </c>
      <c r="G6717" s="16" t="n">
        <v>37</v>
      </c>
      <c r="H6717" s="16" t="n">
        <v>1</v>
      </c>
    </row>
    <row r="6718" customFormat="false" ht="15" hidden="false" customHeight="false" outlineLevel="0" collapsed="false">
      <c r="A6718" s="0" t="n">
        <v>3859</v>
      </c>
      <c r="B6718" s="15" t="n">
        <v>45809</v>
      </c>
      <c r="C6718" s="0" t="n">
        <v>1</v>
      </c>
      <c r="D6718" s="16" t="n">
        <v>1320</v>
      </c>
      <c r="E6718" s="16" t="n">
        <v>2</v>
      </c>
      <c r="F6718" s="16" t="n">
        <v>17</v>
      </c>
      <c r="G6718" s="16" t="n">
        <v>48</v>
      </c>
      <c r="H6718" s="16" t="n">
        <v>1</v>
      </c>
    </row>
    <row r="6719" customFormat="false" ht="15" hidden="false" customHeight="false" outlineLevel="0" collapsed="false">
      <c r="A6719" s="0" t="n">
        <v>3859</v>
      </c>
      <c r="B6719" s="15" t="n">
        <v>45901</v>
      </c>
      <c r="C6719" s="0" t="n">
        <v>1</v>
      </c>
      <c r="D6719" s="16" t="n">
        <v>1322</v>
      </c>
      <c r="E6719" s="16" t="n">
        <v>2</v>
      </c>
      <c r="F6719" s="16" t="n">
        <v>17</v>
      </c>
      <c r="G6719" s="16" t="n">
        <v>60</v>
      </c>
      <c r="H6719" s="16" t="n">
        <v>1</v>
      </c>
    </row>
    <row r="6720" customFormat="false" ht="15" hidden="false" customHeight="false" outlineLevel="0" collapsed="false">
      <c r="A6720" s="0" t="n">
        <v>3859</v>
      </c>
      <c r="B6720" s="15" t="n">
        <v>45992</v>
      </c>
      <c r="C6720" s="0" t="n">
        <v>1</v>
      </c>
      <c r="D6720" s="16" t="n">
        <v>1333</v>
      </c>
      <c r="E6720" s="16" t="n">
        <v>2</v>
      </c>
      <c r="F6720" s="16" t="n">
        <v>15</v>
      </c>
      <c r="G6720" s="16" t="n">
        <v>66</v>
      </c>
      <c r="H6720" s="16" t="n">
        <v>1</v>
      </c>
    </row>
    <row r="6721" customFormat="false" ht="15" hidden="false" customHeight="false" outlineLevel="0" collapsed="false">
      <c r="A6721" s="0" t="n">
        <v>3859</v>
      </c>
      <c r="B6721" s="15" t="n">
        <v>46082</v>
      </c>
      <c r="C6721" s="0" t="n">
        <v>1</v>
      </c>
      <c r="D6721" s="16" t="n">
        <v>1355</v>
      </c>
      <c r="E6721" s="16" t="n">
        <v>3</v>
      </c>
      <c r="F6721" s="16" t="n">
        <v>15</v>
      </c>
      <c r="G6721" s="16" t="n">
        <v>46</v>
      </c>
      <c r="H6721" s="16" t="n">
        <v>1</v>
      </c>
    </row>
    <row r="6722" customFormat="false" ht="15" hidden="false" customHeight="false" outlineLevel="0" collapsed="false">
      <c r="A6722" s="0" t="n">
        <v>3859</v>
      </c>
      <c r="B6722" s="15" t="n">
        <v>46174</v>
      </c>
      <c r="C6722" s="0" t="n">
        <v>1</v>
      </c>
      <c r="D6722" s="16" t="n">
        <v>1374</v>
      </c>
      <c r="E6722" s="16" t="n">
        <v>3</v>
      </c>
      <c r="F6722" s="16" t="n">
        <v>15</v>
      </c>
      <c r="G6722" s="16" t="n">
        <v>60</v>
      </c>
      <c r="H6722" s="16" t="n">
        <v>1</v>
      </c>
    </row>
    <row r="6723" customFormat="false" ht="15" hidden="false" customHeight="false" outlineLevel="0" collapsed="false">
      <c r="A6723" s="0" t="n">
        <v>3860</v>
      </c>
      <c r="B6723" s="15" t="n">
        <v>45078</v>
      </c>
      <c r="C6723" s="0" t="n">
        <v>1</v>
      </c>
      <c r="D6723" s="16" t="n">
        <v>8363</v>
      </c>
      <c r="E6723" s="16" t="n">
        <v>6</v>
      </c>
      <c r="F6723" s="16" t="n">
        <v>164</v>
      </c>
      <c r="G6723" s="16" t="n">
        <v>477</v>
      </c>
      <c r="H6723" s="16" t="n">
        <v>4</v>
      </c>
    </row>
    <row r="6724" customFormat="false" ht="15" hidden="false" customHeight="false" outlineLevel="0" collapsed="false">
      <c r="A6724" s="0" t="n">
        <v>3860</v>
      </c>
      <c r="B6724" s="15" t="n">
        <v>45170</v>
      </c>
      <c r="C6724" s="0" t="n">
        <v>1</v>
      </c>
      <c r="D6724" s="16" t="n">
        <v>8421</v>
      </c>
      <c r="E6724" s="16" t="n">
        <v>6</v>
      </c>
      <c r="F6724" s="16" t="n">
        <v>163</v>
      </c>
      <c r="G6724" s="16" t="n">
        <v>582</v>
      </c>
      <c r="H6724" s="16" t="n">
        <v>4</v>
      </c>
    </row>
    <row r="6725" customFormat="false" ht="15" hidden="false" customHeight="false" outlineLevel="0" collapsed="false">
      <c r="A6725" s="0" t="n">
        <v>3860</v>
      </c>
      <c r="B6725" s="15" t="n">
        <v>45261</v>
      </c>
      <c r="C6725" s="0" t="n">
        <v>1</v>
      </c>
      <c r="D6725" s="16" t="n">
        <v>8376</v>
      </c>
      <c r="E6725" s="16" t="n">
        <v>8</v>
      </c>
      <c r="F6725" s="16" t="n">
        <v>157</v>
      </c>
      <c r="G6725" s="16" t="n">
        <v>660</v>
      </c>
      <c r="H6725" s="16" t="n">
        <v>6</v>
      </c>
    </row>
    <row r="6726" customFormat="false" ht="15" hidden="false" customHeight="false" outlineLevel="0" collapsed="false">
      <c r="A6726" s="0" t="n">
        <v>3860</v>
      </c>
      <c r="B6726" s="15" t="n">
        <v>45352</v>
      </c>
      <c r="C6726" s="0" t="n">
        <v>1</v>
      </c>
      <c r="D6726" s="16" t="n">
        <v>8325</v>
      </c>
      <c r="E6726" s="16" t="n">
        <v>11</v>
      </c>
      <c r="F6726" s="16" t="n">
        <v>146</v>
      </c>
      <c r="G6726" s="16" t="n">
        <v>380</v>
      </c>
      <c r="H6726" s="16" t="n">
        <v>8</v>
      </c>
    </row>
    <row r="6727" customFormat="false" ht="15" hidden="false" customHeight="false" outlineLevel="0" collapsed="false">
      <c r="A6727" s="0" t="n">
        <v>3860</v>
      </c>
      <c r="B6727" s="15" t="n">
        <v>45444</v>
      </c>
      <c r="C6727" s="0" t="n">
        <v>1</v>
      </c>
      <c r="D6727" s="16" t="n">
        <v>8393</v>
      </c>
      <c r="E6727" s="16" t="n">
        <v>12</v>
      </c>
      <c r="F6727" s="16" t="n">
        <v>146</v>
      </c>
      <c r="G6727" s="16" t="n">
        <v>493</v>
      </c>
      <c r="H6727" s="16" t="n">
        <v>9</v>
      </c>
    </row>
    <row r="6728" customFormat="false" ht="15" hidden="false" customHeight="false" outlineLevel="0" collapsed="false">
      <c r="A6728" s="0" t="n">
        <v>3860</v>
      </c>
      <c r="B6728" s="15" t="n">
        <v>45536</v>
      </c>
      <c r="C6728" s="0" t="n">
        <v>1</v>
      </c>
      <c r="D6728" s="16" t="n">
        <v>8425</v>
      </c>
      <c r="E6728" s="16" t="n">
        <v>15</v>
      </c>
      <c r="F6728" s="16" t="n">
        <v>150</v>
      </c>
      <c r="G6728" s="16" t="n">
        <v>588</v>
      </c>
      <c r="H6728" s="16" t="n">
        <v>12</v>
      </c>
    </row>
    <row r="6729" customFormat="false" ht="15" hidden="false" customHeight="false" outlineLevel="0" collapsed="false">
      <c r="A6729" s="0" t="n">
        <v>3860</v>
      </c>
      <c r="B6729" s="15" t="n">
        <v>45627</v>
      </c>
      <c r="C6729" s="0" t="n">
        <v>1</v>
      </c>
      <c r="D6729" s="16" t="n">
        <v>8421</v>
      </c>
      <c r="E6729" s="16" t="n">
        <v>17</v>
      </c>
      <c r="F6729" s="16" t="n">
        <v>144</v>
      </c>
      <c r="G6729" s="16" t="n">
        <v>692</v>
      </c>
      <c r="H6729" s="16" t="n">
        <v>14</v>
      </c>
    </row>
    <row r="6730" customFormat="false" ht="15" hidden="false" customHeight="false" outlineLevel="0" collapsed="false">
      <c r="A6730" s="0" t="n">
        <v>3860</v>
      </c>
      <c r="B6730" s="15" t="n">
        <v>45717</v>
      </c>
      <c r="C6730" s="0" t="n">
        <v>1</v>
      </c>
      <c r="D6730" s="16" t="n">
        <v>8449</v>
      </c>
      <c r="E6730" s="16" t="n">
        <v>21</v>
      </c>
      <c r="F6730" s="16" t="n">
        <v>146</v>
      </c>
      <c r="G6730" s="16" t="n">
        <v>400</v>
      </c>
      <c r="H6730" s="16" t="n">
        <v>8</v>
      </c>
    </row>
    <row r="6731" customFormat="false" ht="15" hidden="false" customHeight="false" outlineLevel="0" collapsed="false">
      <c r="A6731" s="0" t="n">
        <v>3860</v>
      </c>
      <c r="B6731" s="15" t="n">
        <v>45809</v>
      </c>
      <c r="C6731" s="0" t="n">
        <v>1</v>
      </c>
      <c r="D6731" s="16" t="n">
        <v>8450</v>
      </c>
      <c r="E6731" s="16" t="n">
        <v>24</v>
      </c>
      <c r="F6731" s="16" t="n">
        <v>147</v>
      </c>
      <c r="G6731" s="16" t="n">
        <v>495</v>
      </c>
      <c r="H6731" s="16" t="n">
        <v>9</v>
      </c>
    </row>
    <row r="6732" customFormat="false" ht="15" hidden="false" customHeight="false" outlineLevel="0" collapsed="false">
      <c r="A6732" s="0" t="n">
        <v>3860</v>
      </c>
      <c r="B6732" s="15" t="n">
        <v>45901</v>
      </c>
      <c r="C6732" s="0" t="n">
        <v>1</v>
      </c>
      <c r="D6732" s="16" t="n">
        <v>8497</v>
      </c>
      <c r="E6732" s="16" t="n">
        <v>31</v>
      </c>
      <c r="F6732" s="16" t="n">
        <v>146</v>
      </c>
      <c r="G6732" s="16" t="n">
        <v>623</v>
      </c>
      <c r="H6732" s="16" t="n">
        <v>13</v>
      </c>
    </row>
    <row r="6733" customFormat="false" ht="15" hidden="false" customHeight="false" outlineLevel="0" collapsed="false">
      <c r="A6733" s="0" t="n">
        <v>3860</v>
      </c>
      <c r="B6733" s="15" t="n">
        <v>45992</v>
      </c>
      <c r="C6733" s="0" t="n">
        <v>1</v>
      </c>
      <c r="D6733" s="16" t="n">
        <v>8544</v>
      </c>
      <c r="E6733" s="16" t="n">
        <v>36</v>
      </c>
      <c r="F6733" s="16" t="n">
        <v>142</v>
      </c>
      <c r="G6733" s="16" t="n">
        <v>715</v>
      </c>
      <c r="H6733" s="16" t="n">
        <v>17</v>
      </c>
    </row>
    <row r="6734" customFormat="false" ht="15" hidden="false" customHeight="false" outlineLevel="0" collapsed="false">
      <c r="A6734" s="0" t="n">
        <v>3860</v>
      </c>
      <c r="B6734" s="15" t="n">
        <v>46082</v>
      </c>
      <c r="C6734" s="0" t="n">
        <v>1</v>
      </c>
      <c r="D6734" s="16" t="n">
        <v>8580</v>
      </c>
      <c r="E6734" s="16" t="n">
        <v>40</v>
      </c>
      <c r="F6734" s="16" t="n">
        <v>152</v>
      </c>
      <c r="G6734" s="16" t="n">
        <v>367</v>
      </c>
      <c r="H6734" s="16" t="n">
        <v>15</v>
      </c>
    </row>
    <row r="6735" customFormat="false" ht="15" hidden="false" customHeight="false" outlineLevel="0" collapsed="false">
      <c r="A6735" s="0" t="n">
        <v>3860</v>
      </c>
      <c r="B6735" s="15" t="n">
        <v>46174</v>
      </c>
      <c r="C6735" s="0" t="n">
        <v>1</v>
      </c>
      <c r="D6735" s="16" t="n">
        <v>8597</v>
      </c>
      <c r="E6735" s="16" t="n">
        <v>46</v>
      </c>
      <c r="F6735" s="16" t="n">
        <v>158</v>
      </c>
      <c r="G6735" s="16" t="n">
        <v>445</v>
      </c>
      <c r="H6735" s="16" t="n">
        <v>23</v>
      </c>
    </row>
    <row r="6736" customFormat="false" ht="15" hidden="false" customHeight="false" outlineLevel="0" collapsed="false">
      <c r="A6736" s="0" t="n">
        <v>3862</v>
      </c>
      <c r="B6736" s="15" t="n">
        <v>45078</v>
      </c>
      <c r="C6736" s="0" t="n">
        <v>2</v>
      </c>
      <c r="D6736" s="16" t="n">
        <v>4094</v>
      </c>
      <c r="E6736" s="16" t="n">
        <v>6</v>
      </c>
      <c r="F6736" s="16" t="n">
        <v>71</v>
      </c>
      <c r="G6736" s="16" t="n">
        <v>253</v>
      </c>
      <c r="H6736" s="16" t="n">
        <v>5</v>
      </c>
    </row>
    <row r="6737" customFormat="false" ht="15" hidden="false" customHeight="false" outlineLevel="0" collapsed="false">
      <c r="A6737" s="0" t="n">
        <v>3862</v>
      </c>
      <c r="B6737" s="15" t="n">
        <v>45170</v>
      </c>
      <c r="C6737" s="0" t="n">
        <v>2</v>
      </c>
      <c r="D6737" s="16" t="n">
        <v>4106</v>
      </c>
      <c r="E6737" s="16" t="n">
        <v>7</v>
      </c>
      <c r="F6737" s="16" t="n">
        <v>72</v>
      </c>
      <c r="G6737" s="16" t="n">
        <v>282</v>
      </c>
      <c r="H6737" s="16" t="n">
        <v>6</v>
      </c>
    </row>
    <row r="6738" customFormat="false" ht="15" hidden="false" customHeight="false" outlineLevel="0" collapsed="false">
      <c r="A6738" s="0" t="n">
        <v>3862</v>
      </c>
      <c r="B6738" s="15" t="n">
        <v>45261</v>
      </c>
      <c r="C6738" s="0" t="n">
        <v>2</v>
      </c>
      <c r="D6738" s="16" t="n">
        <v>4138</v>
      </c>
      <c r="E6738" s="16" t="n">
        <v>8</v>
      </c>
      <c r="F6738" s="16" t="n">
        <v>72</v>
      </c>
      <c r="G6738" s="16" t="n">
        <v>322</v>
      </c>
      <c r="H6738" s="16" t="n">
        <v>7</v>
      </c>
    </row>
    <row r="6739" customFormat="false" ht="15" hidden="false" customHeight="false" outlineLevel="0" collapsed="false">
      <c r="A6739" s="0" t="n">
        <v>3862</v>
      </c>
      <c r="B6739" s="15" t="n">
        <v>45352</v>
      </c>
      <c r="C6739" s="0" t="n">
        <v>2</v>
      </c>
      <c r="D6739" s="16" t="n">
        <v>4189</v>
      </c>
      <c r="E6739" s="16" t="n">
        <v>8</v>
      </c>
      <c r="F6739" s="16" t="n">
        <v>77</v>
      </c>
      <c r="G6739" s="16" t="n">
        <v>181</v>
      </c>
      <c r="H6739" s="16" t="n">
        <v>5</v>
      </c>
    </row>
    <row r="6740" customFormat="false" ht="15" hidden="false" customHeight="false" outlineLevel="0" collapsed="false">
      <c r="A6740" s="0" t="n">
        <v>3862</v>
      </c>
      <c r="B6740" s="15" t="n">
        <v>45444</v>
      </c>
      <c r="C6740" s="0" t="n">
        <v>2</v>
      </c>
      <c r="D6740" s="16" t="n">
        <v>4184</v>
      </c>
      <c r="E6740" s="16" t="n">
        <v>8</v>
      </c>
      <c r="F6740" s="16" t="n">
        <v>73</v>
      </c>
      <c r="G6740" s="16" t="n">
        <v>213</v>
      </c>
      <c r="H6740" s="16" t="n">
        <v>5</v>
      </c>
    </row>
    <row r="6741" customFormat="false" ht="15" hidden="false" customHeight="false" outlineLevel="0" collapsed="false">
      <c r="A6741" s="0" t="n">
        <v>3862</v>
      </c>
      <c r="B6741" s="15" t="n">
        <v>45536</v>
      </c>
      <c r="C6741" s="0" t="n">
        <v>2</v>
      </c>
      <c r="D6741" s="16" t="n">
        <v>4233</v>
      </c>
      <c r="E6741" s="16" t="n">
        <v>10</v>
      </c>
      <c r="F6741" s="16" t="n">
        <v>72</v>
      </c>
      <c r="G6741" s="16" t="n">
        <v>249</v>
      </c>
      <c r="H6741" s="16" t="n">
        <v>7</v>
      </c>
    </row>
    <row r="6742" customFormat="false" ht="15" hidden="false" customHeight="false" outlineLevel="0" collapsed="false">
      <c r="A6742" s="0" t="n">
        <v>3862</v>
      </c>
      <c r="B6742" s="15" t="n">
        <v>45627</v>
      </c>
      <c r="C6742" s="0" t="n">
        <v>2</v>
      </c>
      <c r="D6742" s="16" t="n">
        <v>4251</v>
      </c>
      <c r="E6742" s="16" t="n">
        <v>10</v>
      </c>
      <c r="F6742" s="16" t="n">
        <v>73</v>
      </c>
      <c r="G6742" s="16" t="n">
        <v>285</v>
      </c>
      <c r="H6742" s="16" t="n">
        <v>7</v>
      </c>
    </row>
    <row r="6743" customFormat="false" ht="15" hidden="false" customHeight="false" outlineLevel="0" collapsed="false">
      <c r="A6743" s="0" t="n">
        <v>3862</v>
      </c>
      <c r="B6743" s="15" t="n">
        <v>45717</v>
      </c>
      <c r="C6743" s="0" t="n">
        <v>2</v>
      </c>
      <c r="D6743" s="16" t="n">
        <v>4268</v>
      </c>
      <c r="E6743" s="16" t="n">
        <v>10</v>
      </c>
      <c r="F6743" s="16" t="n">
        <v>69</v>
      </c>
      <c r="G6743" s="16" t="n">
        <v>142</v>
      </c>
      <c r="H6743" s="16" t="n">
        <v>5</v>
      </c>
    </row>
    <row r="6744" customFormat="false" ht="15" hidden="false" customHeight="false" outlineLevel="0" collapsed="false">
      <c r="A6744" s="0" t="n">
        <v>3862</v>
      </c>
      <c r="B6744" s="15" t="n">
        <v>45809</v>
      </c>
      <c r="C6744" s="0" t="n">
        <v>2</v>
      </c>
      <c r="D6744" s="16" t="n">
        <v>4307</v>
      </c>
      <c r="E6744" s="16" t="n">
        <v>11</v>
      </c>
      <c r="F6744" s="16" t="n">
        <v>67</v>
      </c>
      <c r="G6744" s="16" t="n">
        <v>184</v>
      </c>
      <c r="H6744" s="16" t="n">
        <v>7</v>
      </c>
    </row>
    <row r="6745" customFormat="false" ht="15" hidden="false" customHeight="false" outlineLevel="0" collapsed="false">
      <c r="A6745" s="0" t="n">
        <v>3862</v>
      </c>
      <c r="B6745" s="15" t="n">
        <v>45901</v>
      </c>
      <c r="C6745" s="0" t="n">
        <v>2</v>
      </c>
      <c r="D6745" s="16" t="n">
        <v>4382</v>
      </c>
      <c r="E6745" s="16" t="n">
        <v>12</v>
      </c>
      <c r="F6745" s="16" t="n">
        <v>68</v>
      </c>
      <c r="G6745" s="16" t="n">
        <v>231</v>
      </c>
      <c r="H6745" s="16" t="n">
        <v>8</v>
      </c>
    </row>
    <row r="6746" customFormat="false" ht="15" hidden="false" customHeight="false" outlineLevel="0" collapsed="false">
      <c r="A6746" s="0" t="n">
        <v>3862</v>
      </c>
      <c r="B6746" s="15" t="n">
        <v>45992</v>
      </c>
      <c r="C6746" s="0" t="n">
        <v>2</v>
      </c>
      <c r="D6746" s="16" t="n">
        <v>4380</v>
      </c>
      <c r="E6746" s="16" t="n">
        <v>15</v>
      </c>
      <c r="F6746" s="16" t="n">
        <v>68</v>
      </c>
      <c r="G6746" s="16" t="n">
        <v>280</v>
      </c>
      <c r="H6746" s="16" t="n">
        <v>11</v>
      </c>
    </row>
    <row r="6747" customFormat="false" ht="15" hidden="false" customHeight="false" outlineLevel="0" collapsed="false">
      <c r="A6747" s="0" t="n">
        <v>3862</v>
      </c>
      <c r="B6747" s="15" t="n">
        <v>46082</v>
      </c>
      <c r="C6747" s="0" t="n">
        <v>2</v>
      </c>
      <c r="D6747" s="16" t="n">
        <v>4415</v>
      </c>
      <c r="E6747" s="16" t="n">
        <v>21</v>
      </c>
      <c r="F6747" s="16" t="n">
        <v>72</v>
      </c>
      <c r="G6747" s="16" t="n">
        <v>168</v>
      </c>
      <c r="H6747" s="16" t="n">
        <v>11</v>
      </c>
    </row>
    <row r="6748" customFormat="false" ht="15" hidden="false" customHeight="false" outlineLevel="0" collapsed="false">
      <c r="A6748" s="0" t="n">
        <v>3862</v>
      </c>
      <c r="B6748" s="15" t="n">
        <v>46174</v>
      </c>
      <c r="C6748" s="0" t="n">
        <v>2</v>
      </c>
      <c r="D6748" s="16" t="n">
        <v>4435</v>
      </c>
      <c r="E6748" s="16" t="n">
        <v>30</v>
      </c>
      <c r="F6748" s="16" t="n">
        <v>81</v>
      </c>
      <c r="G6748" s="16" t="n">
        <v>221</v>
      </c>
      <c r="H6748" s="16" t="n">
        <v>19</v>
      </c>
    </row>
    <row r="6749" customFormat="false" ht="15" hidden="false" customHeight="false" outlineLevel="0" collapsed="false">
      <c r="A6749" s="0" t="n">
        <v>3865</v>
      </c>
      <c r="B6749" s="15" t="n">
        <v>45078</v>
      </c>
      <c r="C6749" s="0" t="n">
        <v>1</v>
      </c>
      <c r="D6749" s="16" t="n">
        <v>828</v>
      </c>
      <c r="E6749" s="16" t="n">
        <v>0</v>
      </c>
      <c r="F6749" s="16" t="n">
        <v>12</v>
      </c>
      <c r="G6749" s="16" t="n">
        <v>48</v>
      </c>
      <c r="H6749" s="16" t="n">
        <v>0</v>
      </c>
    </row>
    <row r="6750" customFormat="false" ht="15" hidden="false" customHeight="false" outlineLevel="0" collapsed="false">
      <c r="A6750" s="0" t="n">
        <v>3865</v>
      </c>
      <c r="B6750" s="15" t="n">
        <v>45170</v>
      </c>
      <c r="C6750" s="0" t="n">
        <v>1</v>
      </c>
      <c r="D6750" s="16" t="n">
        <v>834</v>
      </c>
      <c r="E6750" s="16" t="n">
        <v>0</v>
      </c>
      <c r="F6750" s="16" t="n">
        <v>12</v>
      </c>
      <c r="G6750" s="16" t="n">
        <v>59</v>
      </c>
      <c r="H6750" s="16" t="n">
        <v>0</v>
      </c>
    </row>
    <row r="6751" customFormat="false" ht="15" hidden="false" customHeight="false" outlineLevel="0" collapsed="false">
      <c r="A6751" s="0" t="n">
        <v>3865</v>
      </c>
      <c r="B6751" s="15" t="n">
        <v>45261</v>
      </c>
      <c r="C6751" s="0" t="n">
        <v>1</v>
      </c>
      <c r="D6751" s="16" t="n">
        <v>827</v>
      </c>
      <c r="E6751" s="16" t="n">
        <v>0</v>
      </c>
      <c r="F6751" s="16" t="n">
        <v>9</v>
      </c>
      <c r="G6751" s="16" t="n">
        <v>62</v>
      </c>
      <c r="H6751" s="16" t="n">
        <v>0</v>
      </c>
    </row>
    <row r="6752" customFormat="false" ht="15" hidden="false" customHeight="false" outlineLevel="0" collapsed="false">
      <c r="A6752" s="0" t="n">
        <v>3865</v>
      </c>
      <c r="B6752" s="15" t="n">
        <v>45352</v>
      </c>
      <c r="C6752" s="0" t="n">
        <v>1</v>
      </c>
      <c r="D6752" s="16" t="n">
        <v>841</v>
      </c>
      <c r="E6752" s="16" t="n">
        <v>0</v>
      </c>
      <c r="F6752" s="16" t="n">
        <v>10</v>
      </c>
      <c r="G6752" s="16" t="n">
        <v>35</v>
      </c>
      <c r="H6752" s="16" t="n">
        <v>0</v>
      </c>
    </row>
    <row r="6753" customFormat="false" ht="15" hidden="false" customHeight="false" outlineLevel="0" collapsed="false">
      <c r="A6753" s="0" t="n">
        <v>3865</v>
      </c>
      <c r="B6753" s="15" t="n">
        <v>45444</v>
      </c>
      <c r="C6753" s="0" t="n">
        <v>1</v>
      </c>
      <c r="D6753" s="16" t="n">
        <v>840</v>
      </c>
      <c r="E6753" s="16" t="n">
        <v>0</v>
      </c>
      <c r="F6753" s="16" t="n">
        <v>9</v>
      </c>
      <c r="G6753" s="16" t="n">
        <v>40</v>
      </c>
      <c r="H6753" s="16" t="n">
        <v>0</v>
      </c>
    </row>
    <row r="6754" customFormat="false" ht="15" hidden="false" customHeight="false" outlineLevel="0" collapsed="false">
      <c r="A6754" s="0" t="n">
        <v>3865</v>
      </c>
      <c r="B6754" s="15" t="n">
        <v>45536</v>
      </c>
      <c r="C6754" s="0" t="n">
        <v>1</v>
      </c>
      <c r="D6754" s="16" t="n">
        <v>849</v>
      </c>
      <c r="E6754" s="16" t="n">
        <v>0</v>
      </c>
      <c r="F6754" s="16" t="n">
        <v>8</v>
      </c>
      <c r="G6754" s="16" t="n">
        <v>42</v>
      </c>
      <c r="H6754" s="16" t="n">
        <v>0</v>
      </c>
    </row>
    <row r="6755" customFormat="false" ht="15" hidden="false" customHeight="false" outlineLevel="0" collapsed="false">
      <c r="A6755" s="0" t="n">
        <v>3865</v>
      </c>
      <c r="B6755" s="15" t="n">
        <v>45627</v>
      </c>
      <c r="C6755" s="0" t="n">
        <v>1</v>
      </c>
      <c r="D6755" s="16" t="n">
        <v>846</v>
      </c>
      <c r="E6755" s="16" t="n">
        <v>0</v>
      </c>
      <c r="F6755" s="16" t="n">
        <v>8</v>
      </c>
      <c r="G6755" s="16" t="n">
        <v>56</v>
      </c>
      <c r="H6755" s="16" t="n">
        <v>0</v>
      </c>
    </row>
    <row r="6756" customFormat="false" ht="15" hidden="false" customHeight="false" outlineLevel="0" collapsed="false">
      <c r="A6756" s="0" t="n">
        <v>3865</v>
      </c>
      <c r="B6756" s="15" t="n">
        <v>45717</v>
      </c>
      <c r="C6756" s="0" t="n">
        <v>1</v>
      </c>
      <c r="D6756" s="16" t="n">
        <v>857</v>
      </c>
      <c r="E6756" s="16" t="n">
        <v>0</v>
      </c>
      <c r="F6756" s="16" t="n">
        <v>8</v>
      </c>
      <c r="G6756" s="16" t="n">
        <v>22</v>
      </c>
      <c r="H6756" s="16" t="n">
        <v>0</v>
      </c>
    </row>
    <row r="6757" customFormat="false" ht="15" hidden="false" customHeight="false" outlineLevel="0" collapsed="false">
      <c r="A6757" s="0" t="n">
        <v>3865</v>
      </c>
      <c r="B6757" s="15" t="n">
        <v>45809</v>
      </c>
      <c r="C6757" s="0" t="n">
        <v>1</v>
      </c>
      <c r="D6757" s="16" t="n">
        <v>862</v>
      </c>
      <c r="E6757" s="16" t="n">
        <v>0</v>
      </c>
      <c r="F6757" s="16" t="n">
        <v>6</v>
      </c>
      <c r="G6757" s="16" t="n">
        <v>38</v>
      </c>
      <c r="H6757" s="16" t="n">
        <v>0</v>
      </c>
    </row>
    <row r="6758" customFormat="false" ht="15" hidden="false" customHeight="false" outlineLevel="0" collapsed="false">
      <c r="A6758" s="0" t="n">
        <v>3865</v>
      </c>
      <c r="B6758" s="15" t="n">
        <v>45901</v>
      </c>
      <c r="C6758" s="0" t="n">
        <v>1</v>
      </c>
      <c r="D6758" s="16" t="n">
        <v>868</v>
      </c>
      <c r="E6758" s="16" t="n">
        <v>0</v>
      </c>
      <c r="F6758" s="16" t="n">
        <v>6</v>
      </c>
      <c r="G6758" s="16" t="n">
        <v>43</v>
      </c>
      <c r="H6758" s="16" t="n">
        <v>0</v>
      </c>
    </row>
    <row r="6759" customFormat="false" ht="15" hidden="false" customHeight="false" outlineLevel="0" collapsed="false">
      <c r="A6759" s="0" t="n">
        <v>3865</v>
      </c>
      <c r="B6759" s="15" t="n">
        <v>45992</v>
      </c>
      <c r="C6759" s="0" t="n">
        <v>1</v>
      </c>
      <c r="D6759" s="16" t="n">
        <v>861</v>
      </c>
      <c r="E6759" s="16" t="n">
        <v>0</v>
      </c>
      <c r="F6759" s="16" t="n">
        <v>6</v>
      </c>
      <c r="G6759" s="16" t="n">
        <v>52</v>
      </c>
      <c r="H6759" s="16" t="n">
        <v>0</v>
      </c>
    </row>
    <row r="6760" customFormat="false" ht="15" hidden="false" customHeight="false" outlineLevel="0" collapsed="false">
      <c r="A6760" s="0" t="n">
        <v>3865</v>
      </c>
      <c r="B6760" s="15" t="n">
        <v>46082</v>
      </c>
      <c r="C6760" s="0" t="n">
        <v>1</v>
      </c>
      <c r="D6760" s="16" t="n">
        <v>841</v>
      </c>
      <c r="E6760" s="16" t="n">
        <v>0</v>
      </c>
      <c r="F6760" s="16" t="n">
        <v>5</v>
      </c>
      <c r="G6760" s="16" t="n">
        <v>30</v>
      </c>
      <c r="H6760" s="16" t="n">
        <v>0</v>
      </c>
    </row>
    <row r="6761" customFormat="false" ht="15" hidden="false" customHeight="false" outlineLevel="0" collapsed="false">
      <c r="A6761" s="0" t="n">
        <v>3865</v>
      </c>
      <c r="B6761" s="15" t="n">
        <v>46174</v>
      </c>
      <c r="C6761" s="0" t="n">
        <v>1</v>
      </c>
      <c r="D6761" s="16" t="n">
        <v>838</v>
      </c>
      <c r="E6761" s="16" t="n">
        <v>0</v>
      </c>
      <c r="F6761" s="16" t="n">
        <v>7</v>
      </c>
      <c r="G6761" s="16" t="n">
        <v>35</v>
      </c>
      <c r="H6761" s="16" t="n">
        <v>0</v>
      </c>
    </row>
    <row r="6762" customFormat="false" ht="15" hidden="false" customHeight="false" outlineLevel="0" collapsed="false">
      <c r="A6762" s="0" t="n">
        <v>3869</v>
      </c>
      <c r="B6762" s="15" t="n">
        <v>45078</v>
      </c>
      <c r="C6762" s="0" t="n">
        <v>3</v>
      </c>
      <c r="D6762" s="16" t="n">
        <v>2110</v>
      </c>
      <c r="E6762" s="16" t="n">
        <v>4</v>
      </c>
      <c r="F6762" s="16" t="n">
        <v>48</v>
      </c>
      <c r="G6762" s="16" t="n">
        <v>115</v>
      </c>
      <c r="H6762" s="16" t="n">
        <v>3</v>
      </c>
    </row>
    <row r="6763" customFormat="false" ht="15" hidden="false" customHeight="false" outlineLevel="0" collapsed="false">
      <c r="A6763" s="0" t="n">
        <v>3869</v>
      </c>
      <c r="B6763" s="15" t="n">
        <v>45170</v>
      </c>
      <c r="C6763" s="0" t="n">
        <v>3</v>
      </c>
      <c r="D6763" s="16" t="n">
        <v>2132</v>
      </c>
      <c r="E6763" s="16" t="n">
        <v>5</v>
      </c>
      <c r="F6763" s="16" t="n">
        <v>47</v>
      </c>
      <c r="G6763" s="16" t="n">
        <v>131</v>
      </c>
      <c r="H6763" s="16" t="n">
        <v>4</v>
      </c>
    </row>
    <row r="6764" customFormat="false" ht="15" hidden="false" customHeight="false" outlineLevel="0" collapsed="false">
      <c r="A6764" s="0" t="n">
        <v>3869</v>
      </c>
      <c r="B6764" s="15" t="n">
        <v>45261</v>
      </c>
      <c r="C6764" s="0" t="n">
        <v>3</v>
      </c>
      <c r="D6764" s="16" t="n">
        <v>2149</v>
      </c>
      <c r="E6764" s="16" t="n">
        <v>5</v>
      </c>
      <c r="F6764" s="16" t="n">
        <v>46</v>
      </c>
      <c r="G6764" s="16" t="n">
        <v>155</v>
      </c>
      <c r="H6764" s="16" t="n">
        <v>4</v>
      </c>
    </row>
    <row r="6765" customFormat="false" ht="15" hidden="false" customHeight="false" outlineLevel="0" collapsed="false">
      <c r="A6765" s="0" t="n">
        <v>3869</v>
      </c>
      <c r="B6765" s="15" t="n">
        <v>45352</v>
      </c>
      <c r="C6765" s="0" t="n">
        <v>3</v>
      </c>
      <c r="D6765" s="16" t="n">
        <v>2155</v>
      </c>
      <c r="E6765" s="16" t="n">
        <v>5</v>
      </c>
      <c r="F6765" s="16" t="n">
        <v>45</v>
      </c>
      <c r="G6765" s="16" t="n">
        <v>86</v>
      </c>
      <c r="H6765" s="16" t="n">
        <v>1</v>
      </c>
    </row>
    <row r="6766" customFormat="false" ht="15" hidden="false" customHeight="false" outlineLevel="0" collapsed="false">
      <c r="A6766" s="0" t="n">
        <v>3869</v>
      </c>
      <c r="B6766" s="15" t="n">
        <v>45444</v>
      </c>
      <c r="C6766" s="0" t="n">
        <v>3</v>
      </c>
      <c r="D6766" s="16" t="n">
        <v>2171</v>
      </c>
      <c r="E6766" s="16" t="n">
        <v>6</v>
      </c>
      <c r="F6766" s="16" t="n">
        <v>45</v>
      </c>
      <c r="G6766" s="16" t="n">
        <v>101</v>
      </c>
      <c r="H6766" s="16" t="n">
        <v>2</v>
      </c>
    </row>
    <row r="6767" customFormat="false" ht="15" hidden="false" customHeight="false" outlineLevel="0" collapsed="false">
      <c r="A6767" s="0" t="n">
        <v>3869</v>
      </c>
      <c r="B6767" s="15" t="n">
        <v>45536</v>
      </c>
      <c r="C6767" s="0" t="n">
        <v>3</v>
      </c>
      <c r="D6767" s="16" t="n">
        <v>2179</v>
      </c>
      <c r="E6767" s="16" t="n">
        <v>6</v>
      </c>
      <c r="F6767" s="16" t="n">
        <v>47</v>
      </c>
      <c r="G6767" s="16" t="n">
        <v>122</v>
      </c>
      <c r="H6767" s="16" t="n">
        <v>2</v>
      </c>
    </row>
    <row r="6768" customFormat="false" ht="15" hidden="false" customHeight="false" outlineLevel="0" collapsed="false">
      <c r="A6768" s="0" t="n">
        <v>3869</v>
      </c>
      <c r="B6768" s="15" t="n">
        <v>45627</v>
      </c>
      <c r="C6768" s="0" t="n">
        <v>3</v>
      </c>
      <c r="D6768" s="16" t="n">
        <v>2174</v>
      </c>
      <c r="E6768" s="16" t="n">
        <v>6</v>
      </c>
      <c r="F6768" s="16" t="n">
        <v>45</v>
      </c>
      <c r="G6768" s="16" t="n">
        <v>144</v>
      </c>
      <c r="H6768" s="16" t="n">
        <v>2</v>
      </c>
    </row>
    <row r="6769" customFormat="false" ht="15" hidden="false" customHeight="false" outlineLevel="0" collapsed="false">
      <c r="A6769" s="0" t="n">
        <v>3869</v>
      </c>
      <c r="B6769" s="15" t="n">
        <v>45717</v>
      </c>
      <c r="C6769" s="0" t="n">
        <v>3</v>
      </c>
      <c r="D6769" s="16" t="n">
        <v>2182</v>
      </c>
      <c r="E6769" s="16" t="n">
        <v>7</v>
      </c>
      <c r="F6769" s="16" t="n">
        <v>47</v>
      </c>
      <c r="G6769" s="16" t="n">
        <v>90</v>
      </c>
      <c r="H6769" s="16" t="n">
        <v>2</v>
      </c>
    </row>
    <row r="6770" customFormat="false" ht="15" hidden="false" customHeight="false" outlineLevel="0" collapsed="false">
      <c r="A6770" s="0" t="n">
        <v>3869</v>
      </c>
      <c r="B6770" s="15" t="n">
        <v>45809</v>
      </c>
      <c r="C6770" s="0" t="n">
        <v>3</v>
      </c>
      <c r="D6770" s="16" t="n">
        <v>2207</v>
      </c>
      <c r="E6770" s="16" t="n">
        <v>9</v>
      </c>
      <c r="F6770" s="16" t="n">
        <v>49</v>
      </c>
      <c r="G6770" s="16" t="n">
        <v>125</v>
      </c>
      <c r="H6770" s="16" t="n">
        <v>4</v>
      </c>
    </row>
    <row r="6771" customFormat="false" ht="15" hidden="false" customHeight="false" outlineLevel="0" collapsed="false">
      <c r="A6771" s="0" t="n">
        <v>3869</v>
      </c>
      <c r="B6771" s="15" t="n">
        <v>45901</v>
      </c>
      <c r="C6771" s="0" t="n">
        <v>3</v>
      </c>
      <c r="D6771" s="16" t="n">
        <v>2190</v>
      </c>
      <c r="E6771" s="16" t="n">
        <v>13</v>
      </c>
      <c r="F6771" s="16" t="n">
        <v>49</v>
      </c>
      <c r="G6771" s="16" t="n">
        <v>140</v>
      </c>
      <c r="H6771" s="16" t="n">
        <v>7</v>
      </c>
    </row>
    <row r="6772" customFormat="false" ht="15" hidden="false" customHeight="false" outlineLevel="0" collapsed="false">
      <c r="A6772" s="0" t="n">
        <v>3869</v>
      </c>
      <c r="B6772" s="15" t="n">
        <v>45992</v>
      </c>
      <c r="C6772" s="0" t="n">
        <v>3</v>
      </c>
      <c r="D6772" s="16" t="n">
        <v>2180</v>
      </c>
      <c r="E6772" s="16" t="n">
        <v>15</v>
      </c>
      <c r="F6772" s="16" t="n">
        <v>50</v>
      </c>
      <c r="G6772" s="16" t="n">
        <v>153</v>
      </c>
      <c r="H6772" s="16" t="n">
        <v>9</v>
      </c>
    </row>
    <row r="6773" customFormat="false" ht="15" hidden="false" customHeight="false" outlineLevel="0" collapsed="false">
      <c r="A6773" s="0" t="n">
        <v>3869</v>
      </c>
      <c r="B6773" s="15" t="n">
        <v>46082</v>
      </c>
      <c r="C6773" s="0" t="n">
        <v>3</v>
      </c>
      <c r="D6773" s="16" t="n">
        <v>2169</v>
      </c>
      <c r="E6773" s="16" t="n">
        <v>17</v>
      </c>
      <c r="F6773" s="16" t="n">
        <v>50</v>
      </c>
      <c r="G6773" s="16" t="n">
        <v>74</v>
      </c>
      <c r="H6773" s="16" t="n">
        <v>8</v>
      </c>
    </row>
    <row r="6774" customFormat="false" ht="15" hidden="false" customHeight="false" outlineLevel="0" collapsed="false">
      <c r="A6774" s="0" t="n">
        <v>3869</v>
      </c>
      <c r="B6774" s="15" t="n">
        <v>46174</v>
      </c>
      <c r="C6774" s="0" t="n">
        <v>3</v>
      </c>
      <c r="D6774" s="16" t="n">
        <v>2182</v>
      </c>
      <c r="E6774" s="16" t="n">
        <v>19</v>
      </c>
      <c r="F6774" s="16" t="n">
        <v>52</v>
      </c>
      <c r="G6774" s="16" t="n">
        <v>99</v>
      </c>
      <c r="H6774" s="16" t="n">
        <v>11</v>
      </c>
    </row>
    <row r="6775" customFormat="false" ht="15" hidden="false" customHeight="false" outlineLevel="0" collapsed="false">
      <c r="A6775" s="0" t="n">
        <v>3870</v>
      </c>
      <c r="B6775" s="15" t="n">
        <v>45078</v>
      </c>
      <c r="C6775" s="0" t="n">
        <v>1</v>
      </c>
      <c r="D6775" s="16" t="n">
        <v>1567</v>
      </c>
      <c r="E6775" s="16" t="n">
        <v>2</v>
      </c>
      <c r="F6775" s="16" t="n">
        <v>37</v>
      </c>
      <c r="G6775" s="16" t="n">
        <v>54</v>
      </c>
      <c r="H6775" s="16" t="n">
        <v>2</v>
      </c>
    </row>
    <row r="6776" customFormat="false" ht="15" hidden="false" customHeight="false" outlineLevel="0" collapsed="false">
      <c r="A6776" s="0" t="n">
        <v>3870</v>
      </c>
      <c r="B6776" s="15" t="n">
        <v>45170</v>
      </c>
      <c r="C6776" s="0" t="n">
        <v>1</v>
      </c>
      <c r="D6776" s="16" t="n">
        <v>1580</v>
      </c>
      <c r="E6776" s="16" t="n">
        <v>3</v>
      </c>
      <c r="F6776" s="16" t="n">
        <v>38</v>
      </c>
      <c r="G6776" s="16" t="n">
        <v>72</v>
      </c>
      <c r="H6776" s="16" t="n">
        <v>3</v>
      </c>
    </row>
    <row r="6777" customFormat="false" ht="15" hidden="false" customHeight="false" outlineLevel="0" collapsed="false">
      <c r="A6777" s="0" t="n">
        <v>3870</v>
      </c>
      <c r="B6777" s="15" t="n">
        <v>45261</v>
      </c>
      <c r="C6777" s="0" t="n">
        <v>1</v>
      </c>
      <c r="D6777" s="16" t="n">
        <v>1586</v>
      </c>
      <c r="E6777" s="16" t="n">
        <v>3</v>
      </c>
      <c r="F6777" s="16" t="n">
        <v>35</v>
      </c>
      <c r="G6777" s="16" t="n">
        <v>82</v>
      </c>
      <c r="H6777" s="16" t="n">
        <v>3</v>
      </c>
    </row>
    <row r="6778" customFormat="false" ht="15" hidden="false" customHeight="false" outlineLevel="0" collapsed="false">
      <c r="A6778" s="0" t="n">
        <v>3870</v>
      </c>
      <c r="B6778" s="15" t="n">
        <v>45352</v>
      </c>
      <c r="C6778" s="0" t="n">
        <v>1</v>
      </c>
      <c r="D6778" s="16" t="n">
        <v>1612</v>
      </c>
      <c r="E6778" s="16" t="n">
        <v>3</v>
      </c>
      <c r="F6778" s="16" t="n">
        <v>35</v>
      </c>
      <c r="G6778" s="16" t="n">
        <v>51</v>
      </c>
      <c r="H6778" s="16" t="n">
        <v>2</v>
      </c>
    </row>
    <row r="6779" customFormat="false" ht="15" hidden="false" customHeight="false" outlineLevel="0" collapsed="false">
      <c r="A6779" s="0" t="n">
        <v>3870</v>
      </c>
      <c r="B6779" s="15" t="n">
        <v>45444</v>
      </c>
      <c r="C6779" s="0" t="n">
        <v>1</v>
      </c>
      <c r="D6779" s="16" t="n">
        <v>1629</v>
      </c>
      <c r="E6779" s="16" t="n">
        <v>3</v>
      </c>
      <c r="F6779" s="16" t="n">
        <v>34</v>
      </c>
      <c r="G6779" s="16" t="n">
        <v>61</v>
      </c>
      <c r="H6779" s="16" t="n">
        <v>2</v>
      </c>
    </row>
    <row r="6780" customFormat="false" ht="15" hidden="false" customHeight="false" outlineLevel="0" collapsed="false">
      <c r="A6780" s="0" t="n">
        <v>3870</v>
      </c>
      <c r="B6780" s="15" t="n">
        <v>45536</v>
      </c>
      <c r="C6780" s="0" t="n">
        <v>1</v>
      </c>
      <c r="D6780" s="16" t="n">
        <v>1631</v>
      </c>
      <c r="E6780" s="16" t="n">
        <v>5</v>
      </c>
      <c r="F6780" s="16" t="n">
        <v>35</v>
      </c>
      <c r="G6780" s="16" t="n">
        <v>69</v>
      </c>
      <c r="H6780" s="16" t="n">
        <v>3</v>
      </c>
    </row>
    <row r="6781" customFormat="false" ht="15" hidden="false" customHeight="false" outlineLevel="0" collapsed="false">
      <c r="A6781" s="0" t="n">
        <v>3870</v>
      </c>
      <c r="B6781" s="15" t="n">
        <v>45627</v>
      </c>
      <c r="C6781" s="0" t="n">
        <v>1</v>
      </c>
      <c r="D6781" s="16" t="n">
        <v>1619</v>
      </c>
      <c r="E6781" s="16" t="n">
        <v>5</v>
      </c>
      <c r="F6781" s="16" t="n">
        <v>37</v>
      </c>
      <c r="G6781" s="16" t="n">
        <v>83</v>
      </c>
      <c r="H6781" s="16" t="n">
        <v>4</v>
      </c>
    </row>
    <row r="6782" customFormat="false" ht="15" hidden="false" customHeight="false" outlineLevel="0" collapsed="false">
      <c r="A6782" s="0" t="n">
        <v>3870</v>
      </c>
      <c r="B6782" s="15" t="n">
        <v>45717</v>
      </c>
      <c r="C6782" s="0" t="n">
        <v>1</v>
      </c>
      <c r="D6782" s="16" t="n">
        <v>1629</v>
      </c>
      <c r="E6782" s="16" t="n">
        <v>5</v>
      </c>
      <c r="F6782" s="16" t="n">
        <v>37</v>
      </c>
      <c r="G6782" s="16" t="n">
        <v>46</v>
      </c>
      <c r="H6782" s="16" t="n">
        <v>2</v>
      </c>
    </row>
    <row r="6783" customFormat="false" ht="15" hidden="false" customHeight="false" outlineLevel="0" collapsed="false">
      <c r="A6783" s="0" t="n">
        <v>3870</v>
      </c>
      <c r="B6783" s="15" t="n">
        <v>45809</v>
      </c>
      <c r="C6783" s="0" t="n">
        <v>1</v>
      </c>
      <c r="D6783" s="16" t="n">
        <v>1616</v>
      </c>
      <c r="E6783" s="16" t="n">
        <v>5</v>
      </c>
      <c r="F6783" s="16" t="n">
        <v>37</v>
      </c>
      <c r="G6783" s="16" t="n">
        <v>59</v>
      </c>
      <c r="H6783" s="16" t="n">
        <v>2</v>
      </c>
    </row>
    <row r="6784" customFormat="false" ht="15" hidden="false" customHeight="false" outlineLevel="0" collapsed="false">
      <c r="A6784" s="0" t="n">
        <v>3870</v>
      </c>
      <c r="B6784" s="15" t="n">
        <v>45901</v>
      </c>
      <c r="C6784" s="0" t="n">
        <v>1</v>
      </c>
      <c r="D6784" s="16" t="n">
        <v>1608</v>
      </c>
      <c r="E6784" s="16" t="n">
        <v>6</v>
      </c>
      <c r="F6784" s="16" t="n">
        <v>38</v>
      </c>
      <c r="G6784" s="16" t="n">
        <v>69</v>
      </c>
      <c r="H6784" s="16" t="n">
        <v>2</v>
      </c>
    </row>
    <row r="6785" customFormat="false" ht="15" hidden="false" customHeight="false" outlineLevel="0" collapsed="false">
      <c r="A6785" s="0" t="n">
        <v>3870</v>
      </c>
      <c r="B6785" s="15" t="n">
        <v>45992</v>
      </c>
      <c r="C6785" s="0" t="n">
        <v>1</v>
      </c>
      <c r="D6785" s="16" t="n">
        <v>1624</v>
      </c>
      <c r="E6785" s="16" t="n">
        <v>8</v>
      </c>
      <c r="F6785" s="16" t="n">
        <v>40</v>
      </c>
      <c r="G6785" s="16" t="n">
        <v>72</v>
      </c>
      <c r="H6785" s="16" t="n">
        <v>4</v>
      </c>
    </row>
    <row r="6786" customFormat="false" ht="15" hidden="false" customHeight="false" outlineLevel="0" collapsed="false">
      <c r="A6786" s="0" t="n">
        <v>3870</v>
      </c>
      <c r="B6786" s="15" t="n">
        <v>46082</v>
      </c>
      <c r="C6786" s="0" t="n">
        <v>1</v>
      </c>
      <c r="D6786" s="16" t="n">
        <v>1623</v>
      </c>
      <c r="E6786" s="16" t="n">
        <v>9</v>
      </c>
      <c r="F6786" s="16" t="n">
        <v>39</v>
      </c>
      <c r="G6786" s="16" t="n">
        <v>28</v>
      </c>
      <c r="H6786" s="16" t="n">
        <v>3</v>
      </c>
    </row>
    <row r="6787" customFormat="false" ht="15" hidden="false" customHeight="false" outlineLevel="0" collapsed="false">
      <c r="A6787" s="0" t="n">
        <v>3870</v>
      </c>
      <c r="B6787" s="15" t="n">
        <v>46174</v>
      </c>
      <c r="C6787" s="0" t="n">
        <v>1</v>
      </c>
      <c r="D6787" s="16" t="n">
        <v>1628</v>
      </c>
      <c r="E6787" s="16" t="n">
        <v>13</v>
      </c>
      <c r="F6787" s="16" t="n">
        <v>40</v>
      </c>
      <c r="G6787" s="16" t="n">
        <v>34</v>
      </c>
      <c r="H6787" s="16" t="n">
        <v>6</v>
      </c>
    </row>
    <row r="6788" customFormat="false" ht="15" hidden="false" customHeight="false" outlineLevel="0" collapsed="false">
      <c r="A6788" s="0" t="n">
        <v>3871</v>
      </c>
      <c r="B6788" s="15" t="n">
        <v>45078</v>
      </c>
      <c r="C6788" s="0" t="n">
        <v>1</v>
      </c>
      <c r="D6788" s="16" t="n">
        <v>3236</v>
      </c>
      <c r="E6788" s="16" t="n">
        <v>6</v>
      </c>
      <c r="F6788" s="16" t="n">
        <v>80</v>
      </c>
      <c r="G6788" s="16" t="n">
        <v>128</v>
      </c>
      <c r="H6788" s="16" t="n">
        <v>3</v>
      </c>
    </row>
    <row r="6789" customFormat="false" ht="15" hidden="false" customHeight="false" outlineLevel="0" collapsed="false">
      <c r="A6789" s="0" t="n">
        <v>3871</v>
      </c>
      <c r="B6789" s="15" t="n">
        <v>45170</v>
      </c>
      <c r="C6789" s="0" t="n">
        <v>1</v>
      </c>
      <c r="D6789" s="16" t="n">
        <v>3251</v>
      </c>
      <c r="E6789" s="16" t="n">
        <v>8</v>
      </c>
      <c r="F6789" s="16" t="n">
        <v>77</v>
      </c>
      <c r="G6789" s="16" t="n">
        <v>155</v>
      </c>
      <c r="H6789" s="16" t="n">
        <v>5</v>
      </c>
    </row>
    <row r="6790" customFormat="false" ht="15" hidden="false" customHeight="false" outlineLevel="0" collapsed="false">
      <c r="A6790" s="0" t="n">
        <v>3871</v>
      </c>
      <c r="B6790" s="15" t="n">
        <v>45261</v>
      </c>
      <c r="C6790" s="0" t="n">
        <v>1</v>
      </c>
      <c r="D6790" s="16" t="n">
        <v>3249</v>
      </c>
      <c r="E6790" s="16" t="n">
        <v>8</v>
      </c>
      <c r="F6790" s="16" t="n">
        <v>80</v>
      </c>
      <c r="G6790" s="16" t="n">
        <v>181</v>
      </c>
      <c r="H6790" s="16" t="n">
        <v>5</v>
      </c>
    </row>
    <row r="6791" customFormat="false" ht="15" hidden="false" customHeight="false" outlineLevel="0" collapsed="false">
      <c r="A6791" s="0" t="n">
        <v>3871</v>
      </c>
      <c r="B6791" s="15" t="n">
        <v>45352</v>
      </c>
      <c r="C6791" s="0" t="n">
        <v>1</v>
      </c>
      <c r="D6791" s="16" t="n">
        <v>3249</v>
      </c>
      <c r="E6791" s="16" t="n">
        <v>10</v>
      </c>
      <c r="F6791" s="16" t="n">
        <v>80</v>
      </c>
      <c r="G6791" s="16" t="n">
        <v>108</v>
      </c>
      <c r="H6791" s="16" t="n">
        <v>4</v>
      </c>
    </row>
    <row r="6792" customFormat="false" ht="15" hidden="false" customHeight="false" outlineLevel="0" collapsed="false">
      <c r="A6792" s="0" t="n">
        <v>3871</v>
      </c>
      <c r="B6792" s="15" t="n">
        <v>45444</v>
      </c>
      <c r="C6792" s="0" t="n">
        <v>1</v>
      </c>
      <c r="D6792" s="16" t="n">
        <v>3248</v>
      </c>
      <c r="E6792" s="16" t="n">
        <v>11</v>
      </c>
      <c r="F6792" s="16" t="n">
        <v>75</v>
      </c>
      <c r="G6792" s="16" t="n">
        <v>129</v>
      </c>
      <c r="H6792" s="16" t="n">
        <v>5</v>
      </c>
    </row>
    <row r="6793" customFormat="false" ht="15" hidden="false" customHeight="false" outlineLevel="0" collapsed="false">
      <c r="A6793" s="0" t="n">
        <v>3871</v>
      </c>
      <c r="B6793" s="15" t="n">
        <v>45536</v>
      </c>
      <c r="C6793" s="0" t="n">
        <v>1</v>
      </c>
      <c r="D6793" s="16" t="n">
        <v>3234</v>
      </c>
      <c r="E6793" s="16" t="n">
        <v>12</v>
      </c>
      <c r="F6793" s="16" t="n">
        <v>77</v>
      </c>
      <c r="G6793" s="16" t="n">
        <v>162</v>
      </c>
      <c r="H6793" s="16" t="n">
        <v>6</v>
      </c>
    </row>
    <row r="6794" customFormat="false" ht="15" hidden="false" customHeight="false" outlineLevel="0" collapsed="false">
      <c r="A6794" s="0" t="n">
        <v>3871</v>
      </c>
      <c r="B6794" s="15" t="n">
        <v>45627</v>
      </c>
      <c r="C6794" s="0" t="n">
        <v>1</v>
      </c>
      <c r="D6794" s="16" t="n">
        <v>3230</v>
      </c>
      <c r="E6794" s="16" t="n">
        <v>15</v>
      </c>
      <c r="F6794" s="16" t="n">
        <v>76</v>
      </c>
      <c r="G6794" s="16" t="n">
        <v>188</v>
      </c>
      <c r="H6794" s="16" t="n">
        <v>9</v>
      </c>
    </row>
    <row r="6795" customFormat="false" ht="15" hidden="false" customHeight="false" outlineLevel="0" collapsed="false">
      <c r="A6795" s="0" t="n">
        <v>3871</v>
      </c>
      <c r="B6795" s="15" t="n">
        <v>45717</v>
      </c>
      <c r="C6795" s="0" t="n">
        <v>1</v>
      </c>
      <c r="D6795" s="16" t="n">
        <v>3228</v>
      </c>
      <c r="E6795" s="16" t="n">
        <v>16</v>
      </c>
      <c r="F6795" s="16" t="n">
        <v>74</v>
      </c>
      <c r="G6795" s="16" t="n">
        <v>94</v>
      </c>
      <c r="H6795" s="16" t="n">
        <v>6</v>
      </c>
    </row>
    <row r="6796" customFormat="false" ht="15" hidden="false" customHeight="false" outlineLevel="0" collapsed="false">
      <c r="A6796" s="0" t="n">
        <v>3871</v>
      </c>
      <c r="B6796" s="15" t="n">
        <v>45809</v>
      </c>
      <c r="C6796" s="0" t="n">
        <v>1</v>
      </c>
      <c r="D6796" s="16" t="n">
        <v>3265</v>
      </c>
      <c r="E6796" s="16" t="n">
        <v>17</v>
      </c>
      <c r="F6796" s="16" t="n">
        <v>72</v>
      </c>
      <c r="G6796" s="16" t="n">
        <v>114</v>
      </c>
      <c r="H6796" s="16" t="n">
        <v>6</v>
      </c>
    </row>
    <row r="6797" customFormat="false" ht="15" hidden="false" customHeight="false" outlineLevel="0" collapsed="false">
      <c r="A6797" s="0" t="n">
        <v>3871</v>
      </c>
      <c r="B6797" s="15" t="n">
        <v>45901</v>
      </c>
      <c r="C6797" s="0" t="n">
        <v>1</v>
      </c>
      <c r="D6797" s="16" t="n">
        <v>3273</v>
      </c>
      <c r="E6797" s="16" t="n">
        <v>19</v>
      </c>
      <c r="F6797" s="16" t="n">
        <v>73</v>
      </c>
      <c r="G6797" s="16" t="n">
        <v>149</v>
      </c>
      <c r="H6797" s="16" t="n">
        <v>7</v>
      </c>
    </row>
    <row r="6798" customFormat="false" ht="15" hidden="false" customHeight="false" outlineLevel="0" collapsed="false">
      <c r="A6798" s="0" t="n">
        <v>3871</v>
      </c>
      <c r="B6798" s="15" t="n">
        <v>45992</v>
      </c>
      <c r="C6798" s="0" t="n">
        <v>1</v>
      </c>
      <c r="D6798" s="16" t="n">
        <v>3282</v>
      </c>
      <c r="E6798" s="16" t="n">
        <v>21</v>
      </c>
      <c r="F6798" s="16" t="n">
        <v>77</v>
      </c>
      <c r="G6798" s="16" t="n">
        <v>180</v>
      </c>
      <c r="H6798" s="16" t="n">
        <v>9</v>
      </c>
    </row>
    <row r="6799" customFormat="false" ht="15" hidden="false" customHeight="false" outlineLevel="0" collapsed="false">
      <c r="A6799" s="0" t="n">
        <v>3871</v>
      </c>
      <c r="B6799" s="15" t="n">
        <v>46082</v>
      </c>
      <c r="C6799" s="0" t="n">
        <v>1</v>
      </c>
      <c r="D6799" s="16" t="n">
        <v>3290</v>
      </c>
      <c r="E6799" s="16" t="n">
        <v>26</v>
      </c>
      <c r="F6799" s="16" t="n">
        <v>83</v>
      </c>
      <c r="G6799" s="16" t="n">
        <v>101</v>
      </c>
      <c r="H6799" s="16" t="n">
        <v>8</v>
      </c>
    </row>
    <row r="6800" customFormat="false" ht="15" hidden="false" customHeight="false" outlineLevel="0" collapsed="false">
      <c r="A6800" s="0" t="n">
        <v>3871</v>
      </c>
      <c r="B6800" s="15" t="n">
        <v>46174</v>
      </c>
      <c r="C6800" s="0" t="n">
        <v>1</v>
      </c>
      <c r="D6800" s="16" t="n">
        <v>3318</v>
      </c>
      <c r="E6800" s="16" t="n">
        <v>34</v>
      </c>
      <c r="F6800" s="16" t="n">
        <v>92</v>
      </c>
      <c r="G6800" s="16" t="n">
        <v>132</v>
      </c>
      <c r="H6800" s="16" t="n">
        <v>18</v>
      </c>
    </row>
    <row r="6801" customFormat="false" ht="15" hidden="false" customHeight="false" outlineLevel="0" collapsed="false">
      <c r="A6801" s="0" t="n">
        <v>3873</v>
      </c>
      <c r="B6801" s="15" t="n">
        <v>45078</v>
      </c>
      <c r="C6801" s="0" t="n">
        <v>1</v>
      </c>
      <c r="D6801" s="16" t="n">
        <v>473</v>
      </c>
      <c r="E6801" s="16" t="n">
        <v>1</v>
      </c>
      <c r="F6801" s="16" t="n">
        <v>14</v>
      </c>
      <c r="G6801" s="16" t="n">
        <v>19</v>
      </c>
      <c r="H6801" s="16" t="n">
        <v>0</v>
      </c>
    </row>
    <row r="6802" customFormat="false" ht="15" hidden="false" customHeight="false" outlineLevel="0" collapsed="false">
      <c r="A6802" s="0" t="n">
        <v>3873</v>
      </c>
      <c r="B6802" s="15" t="n">
        <v>45170</v>
      </c>
      <c r="C6802" s="0" t="n">
        <v>1</v>
      </c>
      <c r="D6802" s="16" t="n">
        <v>482</v>
      </c>
      <c r="E6802" s="16" t="n">
        <v>1</v>
      </c>
      <c r="F6802" s="16" t="n">
        <v>13</v>
      </c>
      <c r="G6802" s="16" t="n">
        <v>23</v>
      </c>
      <c r="H6802" s="16" t="n">
        <v>0</v>
      </c>
    </row>
    <row r="6803" customFormat="false" ht="15" hidden="false" customHeight="false" outlineLevel="0" collapsed="false">
      <c r="A6803" s="0" t="n">
        <v>3873</v>
      </c>
      <c r="B6803" s="15" t="n">
        <v>45261</v>
      </c>
      <c r="C6803" s="0" t="n">
        <v>1</v>
      </c>
      <c r="D6803" s="16" t="n">
        <v>480</v>
      </c>
      <c r="E6803" s="16" t="n">
        <v>1</v>
      </c>
      <c r="F6803" s="16" t="n">
        <v>11</v>
      </c>
      <c r="G6803" s="16" t="n">
        <v>28</v>
      </c>
      <c r="H6803" s="16" t="n">
        <v>0</v>
      </c>
    </row>
    <row r="6804" customFormat="false" ht="15" hidden="false" customHeight="false" outlineLevel="0" collapsed="false">
      <c r="A6804" s="0" t="n">
        <v>3873</v>
      </c>
      <c r="B6804" s="15" t="n">
        <v>45352</v>
      </c>
      <c r="C6804" s="0" t="n">
        <v>1</v>
      </c>
      <c r="D6804" s="16" t="n">
        <v>478</v>
      </c>
      <c r="E6804" s="16" t="n">
        <v>1</v>
      </c>
      <c r="F6804" s="16" t="n">
        <v>11</v>
      </c>
      <c r="G6804" s="16" t="n">
        <v>12</v>
      </c>
      <c r="H6804" s="16" t="n">
        <v>0</v>
      </c>
    </row>
    <row r="6805" customFormat="false" ht="15" hidden="false" customHeight="false" outlineLevel="0" collapsed="false">
      <c r="A6805" s="0" t="n">
        <v>3873</v>
      </c>
      <c r="B6805" s="15" t="n">
        <v>45444</v>
      </c>
      <c r="C6805" s="0" t="n">
        <v>1</v>
      </c>
      <c r="D6805" s="16" t="n">
        <v>485</v>
      </c>
      <c r="E6805" s="16" t="n">
        <v>2</v>
      </c>
      <c r="F6805" s="16" t="n">
        <v>12</v>
      </c>
      <c r="G6805" s="16" t="n">
        <v>14</v>
      </c>
      <c r="H6805" s="16" t="n">
        <v>1</v>
      </c>
    </row>
    <row r="6806" customFormat="false" ht="15" hidden="false" customHeight="false" outlineLevel="0" collapsed="false">
      <c r="A6806" s="0" t="n">
        <v>3873</v>
      </c>
      <c r="B6806" s="15" t="n">
        <v>45536</v>
      </c>
      <c r="C6806" s="0" t="n">
        <v>1</v>
      </c>
      <c r="D6806" s="16" t="n">
        <v>484</v>
      </c>
      <c r="E6806" s="16" t="n">
        <v>2</v>
      </c>
      <c r="F6806" s="16" t="n">
        <v>12</v>
      </c>
      <c r="G6806" s="16" t="n">
        <v>16</v>
      </c>
      <c r="H6806" s="16" t="n">
        <v>1</v>
      </c>
    </row>
    <row r="6807" customFormat="false" ht="15" hidden="false" customHeight="false" outlineLevel="0" collapsed="false">
      <c r="A6807" s="0" t="n">
        <v>3873</v>
      </c>
      <c r="B6807" s="15" t="n">
        <v>45627</v>
      </c>
      <c r="C6807" s="0" t="n">
        <v>1</v>
      </c>
      <c r="D6807" s="16" t="n">
        <v>479</v>
      </c>
      <c r="E6807" s="16" t="n">
        <v>2</v>
      </c>
      <c r="F6807" s="16" t="n">
        <v>12</v>
      </c>
      <c r="G6807" s="16" t="n">
        <v>17</v>
      </c>
      <c r="H6807" s="16" t="n">
        <v>1</v>
      </c>
    </row>
    <row r="6808" customFormat="false" ht="15" hidden="false" customHeight="false" outlineLevel="0" collapsed="false">
      <c r="A6808" s="0" t="n">
        <v>3873</v>
      </c>
      <c r="B6808" s="15" t="n">
        <v>45717</v>
      </c>
      <c r="C6808" s="0" t="n">
        <v>1</v>
      </c>
      <c r="D6808" s="16" t="n">
        <v>480</v>
      </c>
      <c r="E6808" s="16" t="n">
        <v>2</v>
      </c>
      <c r="F6808" s="16" t="n">
        <v>12</v>
      </c>
      <c r="G6808" s="16" t="n">
        <v>6</v>
      </c>
      <c r="H6808" s="16" t="n">
        <v>0</v>
      </c>
    </row>
    <row r="6809" customFormat="false" ht="15" hidden="false" customHeight="false" outlineLevel="0" collapsed="false">
      <c r="A6809" s="0" t="n">
        <v>3873</v>
      </c>
      <c r="B6809" s="15" t="n">
        <v>45809</v>
      </c>
      <c r="C6809" s="0" t="n">
        <v>1</v>
      </c>
      <c r="D6809" s="16" t="n">
        <v>481</v>
      </c>
      <c r="E6809" s="16" t="n">
        <v>3</v>
      </c>
      <c r="F6809" s="16" t="n">
        <v>11</v>
      </c>
      <c r="G6809" s="16" t="n">
        <v>10</v>
      </c>
      <c r="H6809" s="16" t="n">
        <v>0</v>
      </c>
    </row>
    <row r="6810" customFormat="false" ht="15" hidden="false" customHeight="false" outlineLevel="0" collapsed="false">
      <c r="A6810" s="0" t="n">
        <v>3873</v>
      </c>
      <c r="B6810" s="15" t="n">
        <v>45901</v>
      </c>
      <c r="C6810" s="0" t="n">
        <v>1</v>
      </c>
      <c r="D6810" s="16" t="n">
        <v>488</v>
      </c>
      <c r="E6810" s="16" t="n">
        <v>3</v>
      </c>
      <c r="F6810" s="16" t="n">
        <v>12</v>
      </c>
      <c r="G6810" s="16" t="n">
        <v>16</v>
      </c>
      <c r="H6810" s="16" t="n">
        <v>0</v>
      </c>
    </row>
    <row r="6811" customFormat="false" ht="15" hidden="false" customHeight="false" outlineLevel="0" collapsed="false">
      <c r="A6811" s="0" t="n">
        <v>3873</v>
      </c>
      <c r="B6811" s="15" t="n">
        <v>45992</v>
      </c>
      <c r="C6811" s="0" t="n">
        <v>1</v>
      </c>
      <c r="D6811" s="16" t="n">
        <v>492</v>
      </c>
      <c r="E6811" s="16" t="n">
        <v>3</v>
      </c>
      <c r="F6811" s="16" t="n">
        <v>11</v>
      </c>
      <c r="G6811" s="16" t="n">
        <v>16</v>
      </c>
      <c r="H6811" s="16" t="n">
        <v>0</v>
      </c>
    </row>
    <row r="6812" customFormat="false" ht="15" hidden="false" customHeight="false" outlineLevel="0" collapsed="false">
      <c r="A6812" s="0" t="n">
        <v>3873</v>
      </c>
      <c r="B6812" s="15" t="n">
        <v>46082</v>
      </c>
      <c r="C6812" s="0" t="n">
        <v>1</v>
      </c>
      <c r="D6812" s="16" t="n">
        <v>490</v>
      </c>
      <c r="E6812" s="16" t="n">
        <v>3</v>
      </c>
      <c r="F6812" s="16" t="n">
        <v>12</v>
      </c>
      <c r="G6812" s="16" t="n">
        <v>11</v>
      </c>
      <c r="H6812" s="16" t="n">
        <v>0</v>
      </c>
    </row>
    <row r="6813" customFormat="false" ht="15" hidden="false" customHeight="false" outlineLevel="0" collapsed="false">
      <c r="A6813" s="0" t="n">
        <v>3873</v>
      </c>
      <c r="B6813" s="15" t="n">
        <v>46174</v>
      </c>
      <c r="C6813" s="0" t="n">
        <v>1</v>
      </c>
      <c r="D6813" s="16" t="n">
        <v>487</v>
      </c>
      <c r="E6813" s="16" t="n">
        <v>3</v>
      </c>
      <c r="F6813" s="16" t="n">
        <v>13</v>
      </c>
      <c r="G6813" s="16" t="n">
        <v>16</v>
      </c>
      <c r="H6813" s="16" t="n">
        <v>0</v>
      </c>
    </row>
    <row r="6814" customFormat="false" ht="15" hidden="false" customHeight="false" outlineLevel="0" collapsed="false">
      <c r="A6814" s="0" t="n">
        <v>3874</v>
      </c>
      <c r="B6814" s="15" t="n">
        <v>45078</v>
      </c>
      <c r="C6814" s="0" t="n">
        <v>1</v>
      </c>
      <c r="D6814" s="16" t="n">
        <v>886</v>
      </c>
      <c r="E6814" s="16" t="n">
        <v>1</v>
      </c>
      <c r="F6814" s="16" t="n">
        <v>21</v>
      </c>
      <c r="G6814" s="16" t="n">
        <v>44</v>
      </c>
      <c r="H6814" s="16" t="n">
        <v>1</v>
      </c>
    </row>
    <row r="6815" customFormat="false" ht="15" hidden="false" customHeight="false" outlineLevel="0" collapsed="false">
      <c r="A6815" s="0" t="n">
        <v>3874</v>
      </c>
      <c r="B6815" s="15" t="n">
        <v>45170</v>
      </c>
      <c r="C6815" s="0" t="n">
        <v>1</v>
      </c>
      <c r="D6815" s="16" t="n">
        <v>889</v>
      </c>
      <c r="E6815" s="16" t="n">
        <v>2</v>
      </c>
      <c r="F6815" s="16" t="n">
        <v>21</v>
      </c>
      <c r="G6815" s="16" t="n">
        <v>52</v>
      </c>
      <c r="H6815" s="16" t="n">
        <v>2</v>
      </c>
    </row>
    <row r="6816" customFormat="false" ht="15" hidden="false" customHeight="false" outlineLevel="0" collapsed="false">
      <c r="A6816" s="0" t="n">
        <v>3874</v>
      </c>
      <c r="B6816" s="15" t="n">
        <v>45261</v>
      </c>
      <c r="C6816" s="0" t="n">
        <v>1</v>
      </c>
      <c r="D6816" s="16" t="n">
        <v>898</v>
      </c>
      <c r="E6816" s="16" t="n">
        <v>2</v>
      </c>
      <c r="F6816" s="16" t="n">
        <v>22</v>
      </c>
      <c r="G6816" s="16" t="n">
        <v>60</v>
      </c>
      <c r="H6816" s="16" t="n">
        <v>2</v>
      </c>
    </row>
    <row r="6817" customFormat="false" ht="15" hidden="false" customHeight="false" outlineLevel="0" collapsed="false">
      <c r="A6817" s="0" t="n">
        <v>3874</v>
      </c>
      <c r="B6817" s="15" t="n">
        <v>45352</v>
      </c>
      <c r="C6817" s="0" t="n">
        <v>1</v>
      </c>
      <c r="D6817" s="16" t="n">
        <v>913</v>
      </c>
      <c r="E6817" s="16" t="n">
        <v>2</v>
      </c>
      <c r="F6817" s="16" t="n">
        <v>20</v>
      </c>
      <c r="G6817" s="16" t="n">
        <v>29</v>
      </c>
      <c r="H6817" s="16" t="n">
        <v>1</v>
      </c>
    </row>
    <row r="6818" customFormat="false" ht="15" hidden="false" customHeight="false" outlineLevel="0" collapsed="false">
      <c r="A6818" s="0" t="n">
        <v>3874</v>
      </c>
      <c r="B6818" s="15" t="n">
        <v>45444</v>
      </c>
      <c r="C6818" s="0" t="n">
        <v>1</v>
      </c>
      <c r="D6818" s="16" t="n">
        <v>913</v>
      </c>
      <c r="E6818" s="16" t="n">
        <v>2</v>
      </c>
      <c r="F6818" s="16" t="n">
        <v>21</v>
      </c>
      <c r="G6818" s="16" t="n">
        <v>36</v>
      </c>
      <c r="H6818" s="16" t="n">
        <v>1</v>
      </c>
    </row>
    <row r="6819" customFormat="false" ht="15" hidden="false" customHeight="false" outlineLevel="0" collapsed="false">
      <c r="A6819" s="0" t="n">
        <v>3874</v>
      </c>
      <c r="B6819" s="15" t="n">
        <v>45536</v>
      </c>
      <c r="C6819" s="0" t="n">
        <v>1</v>
      </c>
      <c r="D6819" s="16" t="n">
        <v>903</v>
      </c>
      <c r="E6819" s="16" t="n">
        <v>2</v>
      </c>
      <c r="F6819" s="16" t="n">
        <v>21</v>
      </c>
      <c r="G6819" s="16" t="n">
        <v>41</v>
      </c>
      <c r="H6819" s="16" t="n">
        <v>1</v>
      </c>
    </row>
    <row r="6820" customFormat="false" ht="15" hidden="false" customHeight="false" outlineLevel="0" collapsed="false">
      <c r="A6820" s="0" t="n">
        <v>3874</v>
      </c>
      <c r="B6820" s="15" t="n">
        <v>45627</v>
      </c>
      <c r="C6820" s="0" t="n">
        <v>1</v>
      </c>
      <c r="D6820" s="16" t="n">
        <v>913</v>
      </c>
      <c r="E6820" s="16" t="n">
        <v>2</v>
      </c>
      <c r="F6820" s="16" t="n">
        <v>22</v>
      </c>
      <c r="G6820" s="16" t="n">
        <v>42</v>
      </c>
      <c r="H6820" s="16" t="n">
        <v>1</v>
      </c>
    </row>
    <row r="6821" customFormat="false" ht="15" hidden="false" customHeight="false" outlineLevel="0" collapsed="false">
      <c r="A6821" s="0" t="n">
        <v>3874</v>
      </c>
      <c r="B6821" s="15" t="n">
        <v>45717</v>
      </c>
      <c r="C6821" s="0" t="n">
        <v>1</v>
      </c>
      <c r="D6821" s="16" t="n">
        <v>923</v>
      </c>
      <c r="E6821" s="16" t="n">
        <v>2</v>
      </c>
      <c r="F6821" s="16" t="n">
        <v>20</v>
      </c>
      <c r="G6821" s="16" t="n">
        <v>16</v>
      </c>
      <c r="H6821" s="16" t="n">
        <v>0</v>
      </c>
    </row>
    <row r="6822" customFormat="false" ht="15" hidden="false" customHeight="false" outlineLevel="0" collapsed="false">
      <c r="A6822" s="0" t="n">
        <v>3874</v>
      </c>
      <c r="B6822" s="15" t="n">
        <v>45809</v>
      </c>
      <c r="C6822" s="0" t="n">
        <v>1</v>
      </c>
      <c r="D6822" s="16" t="n">
        <v>925</v>
      </c>
      <c r="E6822" s="16" t="n">
        <v>4</v>
      </c>
      <c r="F6822" s="16" t="n">
        <v>20</v>
      </c>
      <c r="G6822" s="16" t="n">
        <v>25</v>
      </c>
      <c r="H6822" s="16" t="n">
        <v>2</v>
      </c>
    </row>
    <row r="6823" customFormat="false" ht="15" hidden="false" customHeight="false" outlineLevel="0" collapsed="false">
      <c r="A6823" s="0" t="n">
        <v>3874</v>
      </c>
      <c r="B6823" s="15" t="n">
        <v>45901</v>
      </c>
      <c r="C6823" s="0" t="n">
        <v>1</v>
      </c>
      <c r="D6823" s="16" t="n">
        <v>930</v>
      </c>
      <c r="E6823" s="16" t="n">
        <v>4</v>
      </c>
      <c r="F6823" s="16" t="n">
        <v>21</v>
      </c>
      <c r="G6823" s="16" t="n">
        <v>29</v>
      </c>
      <c r="H6823" s="16" t="n">
        <v>2</v>
      </c>
    </row>
    <row r="6824" customFormat="false" ht="15" hidden="false" customHeight="false" outlineLevel="0" collapsed="false">
      <c r="A6824" s="0" t="n">
        <v>3874</v>
      </c>
      <c r="B6824" s="15" t="n">
        <v>45992</v>
      </c>
      <c r="C6824" s="0" t="n">
        <v>1</v>
      </c>
      <c r="D6824" s="16" t="n">
        <v>930</v>
      </c>
      <c r="E6824" s="16" t="n">
        <v>5</v>
      </c>
      <c r="F6824" s="16" t="n">
        <v>20</v>
      </c>
      <c r="G6824" s="16" t="n">
        <v>36</v>
      </c>
      <c r="H6824" s="16" t="n">
        <v>3</v>
      </c>
    </row>
    <row r="6825" customFormat="false" ht="15" hidden="false" customHeight="false" outlineLevel="0" collapsed="false">
      <c r="A6825" s="0" t="n">
        <v>3874</v>
      </c>
      <c r="B6825" s="15" t="n">
        <v>46082</v>
      </c>
      <c r="C6825" s="0" t="n">
        <v>1</v>
      </c>
      <c r="D6825" s="16" t="n">
        <v>921</v>
      </c>
      <c r="E6825" s="16" t="n">
        <v>5</v>
      </c>
      <c r="F6825" s="16" t="n">
        <v>20</v>
      </c>
      <c r="G6825" s="16" t="n">
        <v>27</v>
      </c>
      <c r="H6825" s="16" t="n">
        <v>2</v>
      </c>
    </row>
    <row r="6826" customFormat="false" ht="15" hidden="false" customHeight="false" outlineLevel="0" collapsed="false">
      <c r="A6826" s="0" t="n">
        <v>3874</v>
      </c>
      <c r="B6826" s="15" t="n">
        <v>46174</v>
      </c>
      <c r="C6826" s="0" t="n">
        <v>1</v>
      </c>
      <c r="D6826" s="16" t="n">
        <v>924</v>
      </c>
      <c r="E6826" s="16" t="n">
        <v>5</v>
      </c>
      <c r="F6826" s="16" t="n">
        <v>20</v>
      </c>
      <c r="G6826" s="16" t="n">
        <v>33</v>
      </c>
      <c r="H6826" s="16" t="n">
        <v>2</v>
      </c>
    </row>
    <row r="6827" customFormat="false" ht="15" hidden="false" customHeight="false" outlineLevel="0" collapsed="false">
      <c r="A6827" s="0" t="n">
        <v>3875</v>
      </c>
      <c r="B6827" s="15" t="n">
        <v>45078</v>
      </c>
      <c r="C6827" s="0" t="n">
        <v>1</v>
      </c>
      <c r="D6827" s="16" t="n">
        <v>21517</v>
      </c>
      <c r="E6827" s="16" t="n">
        <v>42</v>
      </c>
      <c r="F6827" s="16" t="n">
        <v>402</v>
      </c>
      <c r="G6827" s="16" t="n">
        <v>1350</v>
      </c>
      <c r="H6827" s="16" t="n">
        <v>23</v>
      </c>
    </row>
    <row r="6828" customFormat="false" ht="15" hidden="false" customHeight="false" outlineLevel="0" collapsed="false">
      <c r="A6828" s="0" t="n">
        <v>3875</v>
      </c>
      <c r="B6828" s="15" t="n">
        <v>45170</v>
      </c>
      <c r="C6828" s="0" t="n">
        <v>1</v>
      </c>
      <c r="D6828" s="16" t="n">
        <v>21691</v>
      </c>
      <c r="E6828" s="16" t="n">
        <v>51</v>
      </c>
      <c r="F6828" s="16" t="n">
        <v>391</v>
      </c>
      <c r="G6828" s="16" t="n">
        <v>1639</v>
      </c>
      <c r="H6828" s="16" t="n">
        <v>32</v>
      </c>
    </row>
    <row r="6829" customFormat="false" ht="15" hidden="false" customHeight="false" outlineLevel="0" collapsed="false">
      <c r="A6829" s="0" t="n">
        <v>3875</v>
      </c>
      <c r="B6829" s="15" t="n">
        <v>45261</v>
      </c>
      <c r="C6829" s="0" t="n">
        <v>1</v>
      </c>
      <c r="D6829" s="16" t="n">
        <v>21710</v>
      </c>
      <c r="E6829" s="16" t="n">
        <v>63</v>
      </c>
      <c r="F6829" s="16" t="n">
        <v>374</v>
      </c>
      <c r="G6829" s="16" t="n">
        <v>1931</v>
      </c>
      <c r="H6829" s="16" t="n">
        <v>44</v>
      </c>
    </row>
    <row r="6830" customFormat="false" ht="15" hidden="false" customHeight="false" outlineLevel="0" collapsed="false">
      <c r="A6830" s="0" t="n">
        <v>3875</v>
      </c>
      <c r="B6830" s="15" t="n">
        <v>45352</v>
      </c>
      <c r="C6830" s="0" t="n">
        <v>1</v>
      </c>
      <c r="D6830" s="16" t="n">
        <v>21867</v>
      </c>
      <c r="E6830" s="16" t="n">
        <v>75</v>
      </c>
      <c r="F6830" s="16" t="n">
        <v>375</v>
      </c>
      <c r="G6830" s="16" t="n">
        <v>1205</v>
      </c>
      <c r="H6830" s="16" t="n">
        <v>38</v>
      </c>
    </row>
    <row r="6831" customFormat="false" ht="15" hidden="false" customHeight="false" outlineLevel="0" collapsed="false">
      <c r="A6831" s="0" t="n">
        <v>3875</v>
      </c>
      <c r="B6831" s="15" t="n">
        <v>45444</v>
      </c>
      <c r="C6831" s="0" t="n">
        <v>1</v>
      </c>
      <c r="D6831" s="16" t="n">
        <v>22026</v>
      </c>
      <c r="E6831" s="16" t="n">
        <v>87</v>
      </c>
      <c r="F6831" s="16" t="n">
        <v>368</v>
      </c>
      <c r="G6831" s="16" t="n">
        <v>1520</v>
      </c>
      <c r="H6831" s="16" t="n">
        <v>50</v>
      </c>
    </row>
    <row r="6832" customFormat="false" ht="15" hidden="false" customHeight="false" outlineLevel="0" collapsed="false">
      <c r="A6832" s="0" t="n">
        <v>3875</v>
      </c>
      <c r="B6832" s="15" t="n">
        <v>45536</v>
      </c>
      <c r="C6832" s="0" t="n">
        <v>1</v>
      </c>
      <c r="D6832" s="16" t="n">
        <v>22074</v>
      </c>
      <c r="E6832" s="16" t="n">
        <v>91</v>
      </c>
      <c r="F6832" s="16" t="n">
        <v>360</v>
      </c>
      <c r="G6832" s="16" t="n">
        <v>1762</v>
      </c>
      <c r="H6832" s="16" t="n">
        <v>55</v>
      </c>
    </row>
    <row r="6833" customFormat="false" ht="15" hidden="false" customHeight="false" outlineLevel="0" collapsed="false">
      <c r="A6833" s="0" t="n">
        <v>3875</v>
      </c>
      <c r="B6833" s="15" t="n">
        <v>45627</v>
      </c>
      <c r="C6833" s="0" t="n">
        <v>1</v>
      </c>
      <c r="D6833" s="16" t="n">
        <v>22228</v>
      </c>
      <c r="E6833" s="16" t="n">
        <v>107</v>
      </c>
      <c r="F6833" s="16" t="n">
        <v>358</v>
      </c>
      <c r="G6833" s="16" t="n">
        <v>2027</v>
      </c>
      <c r="H6833" s="16" t="n">
        <v>62</v>
      </c>
    </row>
    <row r="6834" customFormat="false" ht="15" hidden="false" customHeight="false" outlineLevel="0" collapsed="false">
      <c r="A6834" s="0" t="n">
        <v>3875</v>
      </c>
      <c r="B6834" s="15" t="n">
        <v>45717</v>
      </c>
      <c r="C6834" s="0" t="n">
        <v>1</v>
      </c>
      <c r="D6834" s="16" t="n">
        <v>22363</v>
      </c>
      <c r="E6834" s="16" t="n">
        <v>116</v>
      </c>
      <c r="F6834" s="16" t="n">
        <v>359</v>
      </c>
      <c r="G6834" s="16" t="n">
        <v>1174</v>
      </c>
      <c r="H6834" s="16" t="n">
        <v>36</v>
      </c>
    </row>
    <row r="6835" customFormat="false" ht="15" hidden="false" customHeight="false" outlineLevel="0" collapsed="false">
      <c r="A6835" s="0" t="n">
        <v>3875</v>
      </c>
      <c r="B6835" s="15" t="n">
        <v>45809</v>
      </c>
      <c r="C6835" s="0" t="n">
        <v>1</v>
      </c>
      <c r="D6835" s="16" t="n">
        <v>22567</v>
      </c>
      <c r="E6835" s="16" t="n">
        <v>121</v>
      </c>
      <c r="F6835" s="16" t="n">
        <v>361</v>
      </c>
      <c r="G6835" s="16" t="n">
        <v>1456</v>
      </c>
      <c r="H6835" s="16" t="n">
        <v>44</v>
      </c>
    </row>
    <row r="6836" customFormat="false" ht="15" hidden="false" customHeight="false" outlineLevel="0" collapsed="false">
      <c r="A6836" s="0" t="n">
        <v>3875</v>
      </c>
      <c r="B6836" s="15" t="n">
        <v>45901</v>
      </c>
      <c r="C6836" s="0" t="n">
        <v>1</v>
      </c>
      <c r="D6836" s="16" t="n">
        <v>22565</v>
      </c>
      <c r="E6836" s="16" t="n">
        <v>127</v>
      </c>
      <c r="F6836" s="16" t="n">
        <v>364</v>
      </c>
      <c r="G6836" s="16" t="n">
        <v>1707</v>
      </c>
      <c r="H6836" s="16" t="n">
        <v>52</v>
      </c>
    </row>
    <row r="6837" customFormat="false" ht="15" hidden="false" customHeight="false" outlineLevel="0" collapsed="false">
      <c r="A6837" s="0" t="n">
        <v>3875</v>
      </c>
      <c r="B6837" s="15" t="n">
        <v>45992</v>
      </c>
      <c r="C6837" s="0" t="n">
        <v>1</v>
      </c>
      <c r="D6837" s="16" t="n">
        <v>22508</v>
      </c>
      <c r="E6837" s="16" t="n">
        <v>132</v>
      </c>
      <c r="F6837" s="16" t="n">
        <v>367</v>
      </c>
      <c r="G6837" s="16" t="n">
        <v>1940</v>
      </c>
      <c r="H6837" s="16" t="n">
        <v>58</v>
      </c>
    </row>
    <row r="6838" customFormat="false" ht="15" hidden="false" customHeight="false" outlineLevel="0" collapsed="false">
      <c r="A6838" s="0" t="n">
        <v>3875</v>
      </c>
      <c r="B6838" s="15" t="n">
        <v>46082</v>
      </c>
      <c r="C6838" s="0" t="n">
        <v>1</v>
      </c>
      <c r="D6838" s="16" t="n">
        <v>22570</v>
      </c>
      <c r="E6838" s="16" t="n">
        <v>143</v>
      </c>
      <c r="F6838" s="16" t="n">
        <v>376</v>
      </c>
      <c r="G6838" s="16" t="n">
        <v>1047</v>
      </c>
      <c r="H6838" s="16" t="n">
        <v>42</v>
      </c>
    </row>
    <row r="6839" customFormat="false" ht="15" hidden="false" customHeight="false" outlineLevel="0" collapsed="false">
      <c r="A6839" s="0" t="n">
        <v>3875</v>
      </c>
      <c r="B6839" s="15" t="n">
        <v>46174</v>
      </c>
      <c r="C6839" s="0" t="n">
        <v>1</v>
      </c>
      <c r="D6839" s="16" t="n">
        <v>22723</v>
      </c>
      <c r="E6839" s="16" t="n">
        <v>172</v>
      </c>
      <c r="F6839" s="16" t="n">
        <v>401</v>
      </c>
      <c r="G6839" s="16" t="n">
        <v>1277</v>
      </c>
      <c r="H6839" s="16" t="n">
        <v>70</v>
      </c>
    </row>
    <row r="6840" customFormat="false" ht="15" hidden="false" customHeight="false" outlineLevel="0" collapsed="false">
      <c r="A6840" s="0" t="n">
        <v>3878</v>
      </c>
      <c r="B6840" s="15" t="n">
        <v>45078</v>
      </c>
      <c r="C6840" s="0" t="n">
        <v>1</v>
      </c>
      <c r="D6840" s="16" t="n">
        <v>1329</v>
      </c>
      <c r="E6840" s="16" t="n">
        <v>2</v>
      </c>
      <c r="F6840" s="16" t="n">
        <v>22</v>
      </c>
      <c r="G6840" s="16" t="n">
        <v>59</v>
      </c>
      <c r="H6840" s="16" t="n">
        <v>0</v>
      </c>
    </row>
    <row r="6841" customFormat="false" ht="15" hidden="false" customHeight="false" outlineLevel="0" collapsed="false">
      <c r="A6841" s="0" t="n">
        <v>3878</v>
      </c>
      <c r="B6841" s="15" t="n">
        <v>45170</v>
      </c>
      <c r="C6841" s="0" t="n">
        <v>1</v>
      </c>
      <c r="D6841" s="16" t="n">
        <v>1357</v>
      </c>
      <c r="E6841" s="16" t="n">
        <v>4</v>
      </c>
      <c r="F6841" s="16" t="n">
        <v>23</v>
      </c>
      <c r="G6841" s="16" t="n">
        <v>75</v>
      </c>
      <c r="H6841" s="16" t="n">
        <v>1</v>
      </c>
    </row>
    <row r="6842" customFormat="false" ht="15" hidden="false" customHeight="false" outlineLevel="0" collapsed="false">
      <c r="A6842" s="0" t="n">
        <v>3878</v>
      </c>
      <c r="B6842" s="15" t="n">
        <v>45261</v>
      </c>
      <c r="C6842" s="0" t="n">
        <v>1</v>
      </c>
      <c r="D6842" s="16" t="n">
        <v>1370</v>
      </c>
      <c r="E6842" s="16" t="n">
        <v>5</v>
      </c>
      <c r="F6842" s="16" t="n">
        <v>24</v>
      </c>
      <c r="G6842" s="16" t="n">
        <v>91</v>
      </c>
      <c r="H6842" s="16" t="n">
        <v>2</v>
      </c>
    </row>
    <row r="6843" customFormat="false" ht="15" hidden="false" customHeight="false" outlineLevel="0" collapsed="false">
      <c r="A6843" s="0" t="n">
        <v>3878</v>
      </c>
      <c r="B6843" s="15" t="n">
        <v>45352</v>
      </c>
      <c r="C6843" s="0" t="n">
        <v>1</v>
      </c>
      <c r="D6843" s="16" t="n">
        <v>1382</v>
      </c>
      <c r="E6843" s="16" t="n">
        <v>5</v>
      </c>
      <c r="F6843" s="16" t="n">
        <v>24</v>
      </c>
      <c r="G6843" s="16" t="n">
        <v>50</v>
      </c>
      <c r="H6843" s="16" t="n">
        <v>0</v>
      </c>
    </row>
    <row r="6844" customFormat="false" ht="15" hidden="false" customHeight="false" outlineLevel="0" collapsed="false">
      <c r="A6844" s="0" t="n">
        <v>3878</v>
      </c>
      <c r="B6844" s="15" t="n">
        <v>45444</v>
      </c>
      <c r="C6844" s="0" t="n">
        <v>1</v>
      </c>
      <c r="D6844" s="16" t="n">
        <v>1381</v>
      </c>
      <c r="E6844" s="16" t="n">
        <v>7</v>
      </c>
      <c r="F6844" s="16" t="n">
        <v>24</v>
      </c>
      <c r="G6844" s="16" t="n">
        <v>65</v>
      </c>
      <c r="H6844" s="16" t="n">
        <v>1</v>
      </c>
    </row>
    <row r="6845" customFormat="false" ht="15" hidden="false" customHeight="false" outlineLevel="0" collapsed="false">
      <c r="A6845" s="0" t="n">
        <v>3878</v>
      </c>
      <c r="B6845" s="15" t="n">
        <v>45536</v>
      </c>
      <c r="C6845" s="0" t="n">
        <v>1</v>
      </c>
      <c r="D6845" s="16" t="n">
        <v>1391</v>
      </c>
      <c r="E6845" s="16" t="n">
        <v>8</v>
      </c>
      <c r="F6845" s="16" t="n">
        <v>20</v>
      </c>
      <c r="G6845" s="16" t="n">
        <v>83</v>
      </c>
      <c r="H6845" s="16" t="n">
        <v>2</v>
      </c>
    </row>
    <row r="6846" customFormat="false" ht="15" hidden="false" customHeight="false" outlineLevel="0" collapsed="false">
      <c r="A6846" s="0" t="n">
        <v>3878</v>
      </c>
      <c r="B6846" s="15" t="n">
        <v>45627</v>
      </c>
      <c r="C6846" s="0" t="n">
        <v>1</v>
      </c>
      <c r="D6846" s="16" t="n">
        <v>1412</v>
      </c>
      <c r="E6846" s="16" t="n">
        <v>9</v>
      </c>
      <c r="F6846" s="16" t="n">
        <v>19</v>
      </c>
      <c r="G6846" s="16" t="n">
        <v>99</v>
      </c>
      <c r="H6846" s="16" t="n">
        <v>3</v>
      </c>
    </row>
    <row r="6847" customFormat="false" ht="15" hidden="false" customHeight="false" outlineLevel="0" collapsed="false">
      <c r="A6847" s="0" t="n">
        <v>3878</v>
      </c>
      <c r="B6847" s="15" t="n">
        <v>45717</v>
      </c>
      <c r="C6847" s="0" t="n">
        <v>1</v>
      </c>
      <c r="D6847" s="16" t="n">
        <v>1426</v>
      </c>
      <c r="E6847" s="16" t="n">
        <v>10</v>
      </c>
      <c r="F6847" s="16" t="n">
        <v>20</v>
      </c>
      <c r="G6847" s="16" t="n">
        <v>64</v>
      </c>
      <c r="H6847" s="16" t="n">
        <v>3</v>
      </c>
    </row>
    <row r="6848" customFormat="false" ht="15" hidden="false" customHeight="false" outlineLevel="0" collapsed="false">
      <c r="A6848" s="0" t="n">
        <v>3878</v>
      </c>
      <c r="B6848" s="15" t="n">
        <v>45809</v>
      </c>
      <c r="C6848" s="0" t="n">
        <v>1</v>
      </c>
      <c r="D6848" s="16" t="n">
        <v>1418</v>
      </c>
      <c r="E6848" s="16" t="n">
        <v>11</v>
      </c>
      <c r="F6848" s="16" t="n">
        <v>18</v>
      </c>
      <c r="G6848" s="16" t="n">
        <v>72</v>
      </c>
      <c r="H6848" s="16" t="n">
        <v>4</v>
      </c>
    </row>
    <row r="6849" customFormat="false" ht="15" hidden="false" customHeight="false" outlineLevel="0" collapsed="false">
      <c r="A6849" s="0" t="n">
        <v>3878</v>
      </c>
      <c r="B6849" s="15" t="n">
        <v>45901</v>
      </c>
      <c r="C6849" s="0" t="n">
        <v>1</v>
      </c>
      <c r="D6849" s="16" t="n">
        <v>1441</v>
      </c>
      <c r="E6849" s="16" t="n">
        <v>12</v>
      </c>
      <c r="F6849" s="16" t="n">
        <v>19</v>
      </c>
      <c r="G6849" s="16" t="n">
        <v>85</v>
      </c>
      <c r="H6849" s="16" t="n">
        <v>5</v>
      </c>
    </row>
    <row r="6850" customFormat="false" ht="15" hidden="false" customHeight="false" outlineLevel="0" collapsed="false">
      <c r="A6850" s="0" t="n">
        <v>3878</v>
      </c>
      <c r="B6850" s="15" t="n">
        <v>45992</v>
      </c>
      <c r="C6850" s="0" t="n">
        <v>1</v>
      </c>
      <c r="D6850" s="16" t="n">
        <v>1416</v>
      </c>
      <c r="E6850" s="16" t="n">
        <v>13</v>
      </c>
      <c r="F6850" s="16" t="n">
        <v>19</v>
      </c>
      <c r="G6850" s="16" t="n">
        <v>99</v>
      </c>
      <c r="H6850" s="16" t="n">
        <v>6</v>
      </c>
    </row>
    <row r="6851" customFormat="false" ht="15" hidden="false" customHeight="false" outlineLevel="0" collapsed="false">
      <c r="A6851" s="0" t="n">
        <v>3878</v>
      </c>
      <c r="B6851" s="15" t="n">
        <v>46082</v>
      </c>
      <c r="C6851" s="0" t="n">
        <v>1</v>
      </c>
      <c r="D6851" s="16" t="n">
        <v>1433</v>
      </c>
      <c r="E6851" s="16" t="n">
        <v>14</v>
      </c>
      <c r="F6851" s="16" t="n">
        <v>21</v>
      </c>
      <c r="G6851" s="16" t="n">
        <v>72</v>
      </c>
      <c r="H6851" s="16" t="n">
        <v>4</v>
      </c>
    </row>
    <row r="6852" customFormat="false" ht="15" hidden="false" customHeight="false" outlineLevel="0" collapsed="false">
      <c r="A6852" s="0" t="n">
        <v>3878</v>
      </c>
      <c r="B6852" s="15" t="n">
        <v>46174</v>
      </c>
      <c r="C6852" s="0" t="n">
        <v>1</v>
      </c>
      <c r="D6852" s="16" t="n">
        <v>1434</v>
      </c>
      <c r="E6852" s="16" t="n">
        <v>16</v>
      </c>
      <c r="F6852" s="16" t="n">
        <v>26</v>
      </c>
      <c r="G6852" s="16" t="n">
        <v>82</v>
      </c>
      <c r="H6852" s="16" t="n">
        <v>6</v>
      </c>
    </row>
    <row r="6853" customFormat="false" ht="15" hidden="false" customHeight="false" outlineLevel="0" collapsed="false">
      <c r="A6853" s="0" t="n">
        <v>3880</v>
      </c>
      <c r="B6853" s="15" t="n">
        <v>45078</v>
      </c>
      <c r="C6853" s="0" t="n">
        <v>1</v>
      </c>
      <c r="D6853" s="16" t="n">
        <v>4343</v>
      </c>
      <c r="E6853" s="16" t="n">
        <v>11</v>
      </c>
      <c r="F6853" s="16" t="n">
        <v>91</v>
      </c>
      <c r="G6853" s="16" t="n">
        <v>247</v>
      </c>
      <c r="H6853" s="16" t="n">
        <v>6</v>
      </c>
    </row>
    <row r="6854" customFormat="false" ht="15" hidden="false" customHeight="false" outlineLevel="0" collapsed="false">
      <c r="A6854" s="0" t="n">
        <v>3880</v>
      </c>
      <c r="B6854" s="15" t="n">
        <v>45170</v>
      </c>
      <c r="C6854" s="0" t="n">
        <v>1</v>
      </c>
      <c r="D6854" s="16" t="n">
        <v>4362</v>
      </c>
      <c r="E6854" s="16" t="n">
        <v>13</v>
      </c>
      <c r="F6854" s="16" t="n">
        <v>85</v>
      </c>
      <c r="G6854" s="16" t="n">
        <v>297</v>
      </c>
      <c r="H6854" s="16" t="n">
        <v>8</v>
      </c>
    </row>
    <row r="6855" customFormat="false" ht="15" hidden="false" customHeight="false" outlineLevel="0" collapsed="false">
      <c r="A6855" s="0" t="n">
        <v>3880</v>
      </c>
      <c r="B6855" s="15" t="n">
        <v>45261</v>
      </c>
      <c r="C6855" s="0" t="n">
        <v>1</v>
      </c>
      <c r="D6855" s="16" t="n">
        <v>4389</v>
      </c>
      <c r="E6855" s="16" t="n">
        <v>15</v>
      </c>
      <c r="F6855" s="16" t="n">
        <v>78</v>
      </c>
      <c r="G6855" s="16" t="n">
        <v>352</v>
      </c>
      <c r="H6855" s="16" t="n">
        <v>10</v>
      </c>
    </row>
    <row r="6856" customFormat="false" ht="15" hidden="false" customHeight="false" outlineLevel="0" collapsed="false">
      <c r="A6856" s="0" t="n">
        <v>3880</v>
      </c>
      <c r="B6856" s="15" t="n">
        <v>45352</v>
      </c>
      <c r="C6856" s="0" t="n">
        <v>1</v>
      </c>
      <c r="D6856" s="16" t="n">
        <v>4424</v>
      </c>
      <c r="E6856" s="16" t="n">
        <v>14</v>
      </c>
      <c r="F6856" s="16" t="n">
        <v>74</v>
      </c>
      <c r="G6856" s="16" t="n">
        <v>196</v>
      </c>
      <c r="H6856" s="16" t="n">
        <v>5</v>
      </c>
    </row>
    <row r="6857" customFormat="false" ht="15" hidden="false" customHeight="false" outlineLevel="0" collapsed="false">
      <c r="A6857" s="0" t="n">
        <v>3880</v>
      </c>
      <c r="B6857" s="15" t="n">
        <v>45444</v>
      </c>
      <c r="C6857" s="0" t="n">
        <v>1</v>
      </c>
      <c r="D6857" s="16" t="n">
        <v>4480</v>
      </c>
      <c r="E6857" s="16" t="n">
        <v>16</v>
      </c>
      <c r="F6857" s="16" t="n">
        <v>76</v>
      </c>
      <c r="G6857" s="16" t="n">
        <v>255</v>
      </c>
      <c r="H6857" s="16" t="n">
        <v>7</v>
      </c>
    </row>
    <row r="6858" customFormat="false" ht="15" hidden="false" customHeight="false" outlineLevel="0" collapsed="false">
      <c r="A6858" s="0" t="n">
        <v>3880</v>
      </c>
      <c r="B6858" s="15" t="n">
        <v>45536</v>
      </c>
      <c r="C6858" s="0" t="n">
        <v>1</v>
      </c>
      <c r="D6858" s="16" t="n">
        <v>4493</v>
      </c>
      <c r="E6858" s="16" t="n">
        <v>18</v>
      </c>
      <c r="F6858" s="16" t="n">
        <v>82</v>
      </c>
      <c r="G6858" s="16" t="n">
        <v>290</v>
      </c>
      <c r="H6858" s="16" t="n">
        <v>9</v>
      </c>
    </row>
    <row r="6859" customFormat="false" ht="15" hidden="false" customHeight="false" outlineLevel="0" collapsed="false">
      <c r="A6859" s="0" t="n">
        <v>3880</v>
      </c>
      <c r="B6859" s="15" t="n">
        <v>45627</v>
      </c>
      <c r="C6859" s="0" t="n">
        <v>1</v>
      </c>
      <c r="D6859" s="16" t="n">
        <v>4495</v>
      </c>
      <c r="E6859" s="16" t="n">
        <v>18</v>
      </c>
      <c r="F6859" s="16" t="n">
        <v>81</v>
      </c>
      <c r="G6859" s="16" t="n">
        <v>333</v>
      </c>
      <c r="H6859" s="16" t="n">
        <v>10</v>
      </c>
    </row>
    <row r="6860" customFormat="false" ht="15" hidden="false" customHeight="false" outlineLevel="0" collapsed="false">
      <c r="A6860" s="0" t="n">
        <v>3880</v>
      </c>
      <c r="B6860" s="15" t="n">
        <v>45717</v>
      </c>
      <c r="C6860" s="0" t="n">
        <v>1</v>
      </c>
      <c r="D6860" s="16" t="n">
        <v>4489</v>
      </c>
      <c r="E6860" s="16" t="n">
        <v>18</v>
      </c>
      <c r="F6860" s="16" t="n">
        <v>84</v>
      </c>
      <c r="G6860" s="16" t="n">
        <v>177</v>
      </c>
      <c r="H6860" s="16" t="n">
        <v>3</v>
      </c>
    </row>
    <row r="6861" customFormat="false" ht="15" hidden="false" customHeight="false" outlineLevel="0" collapsed="false">
      <c r="A6861" s="0" t="n">
        <v>3880</v>
      </c>
      <c r="B6861" s="15" t="n">
        <v>45809</v>
      </c>
      <c r="C6861" s="0" t="n">
        <v>1</v>
      </c>
      <c r="D6861" s="16" t="n">
        <v>4501</v>
      </c>
      <c r="E6861" s="16" t="n">
        <v>19</v>
      </c>
      <c r="F6861" s="16" t="n">
        <v>83</v>
      </c>
      <c r="G6861" s="16" t="n">
        <v>235</v>
      </c>
      <c r="H6861" s="16" t="n">
        <v>4</v>
      </c>
    </row>
    <row r="6862" customFormat="false" ht="15" hidden="false" customHeight="false" outlineLevel="0" collapsed="false">
      <c r="A6862" s="0" t="n">
        <v>3880</v>
      </c>
      <c r="B6862" s="15" t="n">
        <v>45901</v>
      </c>
      <c r="C6862" s="0" t="n">
        <v>1</v>
      </c>
      <c r="D6862" s="16" t="n">
        <v>4501</v>
      </c>
      <c r="E6862" s="16" t="n">
        <v>20</v>
      </c>
      <c r="F6862" s="16" t="n">
        <v>85</v>
      </c>
      <c r="G6862" s="16" t="n">
        <v>289</v>
      </c>
      <c r="H6862" s="16" t="n">
        <v>6</v>
      </c>
    </row>
    <row r="6863" customFormat="false" ht="15" hidden="false" customHeight="false" outlineLevel="0" collapsed="false">
      <c r="A6863" s="0" t="n">
        <v>3880</v>
      </c>
      <c r="B6863" s="15" t="n">
        <v>45992</v>
      </c>
      <c r="C6863" s="0" t="n">
        <v>1</v>
      </c>
      <c r="D6863" s="16" t="n">
        <v>4547</v>
      </c>
      <c r="E6863" s="16" t="n">
        <v>25</v>
      </c>
      <c r="F6863" s="16" t="n">
        <v>92</v>
      </c>
      <c r="G6863" s="16" t="n">
        <v>370</v>
      </c>
      <c r="H6863" s="16" t="n">
        <v>10</v>
      </c>
    </row>
    <row r="6864" customFormat="false" ht="15" hidden="false" customHeight="false" outlineLevel="0" collapsed="false">
      <c r="A6864" s="0" t="n">
        <v>3880</v>
      </c>
      <c r="B6864" s="15" t="n">
        <v>46082</v>
      </c>
      <c r="C6864" s="0" t="n">
        <v>1</v>
      </c>
      <c r="D6864" s="16" t="n">
        <v>4598</v>
      </c>
      <c r="E6864" s="16" t="n">
        <v>28</v>
      </c>
      <c r="F6864" s="16" t="n">
        <v>94</v>
      </c>
      <c r="G6864" s="16" t="n">
        <v>218</v>
      </c>
      <c r="H6864" s="16" t="n">
        <v>9</v>
      </c>
    </row>
    <row r="6865" customFormat="false" ht="15" hidden="false" customHeight="false" outlineLevel="0" collapsed="false">
      <c r="A6865" s="0" t="n">
        <v>3880</v>
      </c>
      <c r="B6865" s="15" t="n">
        <v>46174</v>
      </c>
      <c r="C6865" s="0" t="n">
        <v>1</v>
      </c>
      <c r="D6865" s="16" t="n">
        <v>4643</v>
      </c>
      <c r="E6865" s="16" t="n">
        <v>34</v>
      </c>
      <c r="F6865" s="16" t="n">
        <v>96</v>
      </c>
      <c r="G6865" s="16" t="n">
        <v>280</v>
      </c>
      <c r="H6865" s="16" t="n">
        <v>14</v>
      </c>
    </row>
    <row r="6866" customFormat="false" ht="15" hidden="false" customHeight="false" outlineLevel="0" collapsed="false">
      <c r="A6866" s="0" t="n">
        <v>3882</v>
      </c>
      <c r="B6866" s="15" t="n">
        <v>45078</v>
      </c>
      <c r="C6866" s="0" t="n">
        <v>1</v>
      </c>
      <c r="D6866" s="16" t="n">
        <v>1525</v>
      </c>
      <c r="E6866" s="16" t="n">
        <v>0</v>
      </c>
      <c r="F6866" s="16" t="n">
        <v>28</v>
      </c>
      <c r="G6866" s="16" t="n">
        <v>92</v>
      </c>
      <c r="H6866" s="16" t="n">
        <v>0</v>
      </c>
    </row>
    <row r="6867" customFormat="false" ht="15" hidden="false" customHeight="false" outlineLevel="0" collapsed="false">
      <c r="A6867" s="0" t="n">
        <v>3882</v>
      </c>
      <c r="B6867" s="15" t="n">
        <v>45170</v>
      </c>
      <c r="C6867" s="0" t="n">
        <v>1</v>
      </c>
      <c r="D6867" s="16" t="n">
        <v>1535</v>
      </c>
      <c r="E6867" s="16" t="n">
        <v>0</v>
      </c>
      <c r="F6867" s="16" t="n">
        <v>27</v>
      </c>
      <c r="G6867" s="16" t="n">
        <v>102</v>
      </c>
      <c r="H6867" s="16" t="n">
        <v>0</v>
      </c>
    </row>
    <row r="6868" customFormat="false" ht="15" hidden="false" customHeight="false" outlineLevel="0" collapsed="false">
      <c r="A6868" s="0" t="n">
        <v>3882</v>
      </c>
      <c r="B6868" s="15" t="n">
        <v>45261</v>
      </c>
      <c r="C6868" s="0" t="n">
        <v>1</v>
      </c>
      <c r="D6868" s="16" t="n">
        <v>1536</v>
      </c>
      <c r="E6868" s="16" t="n">
        <v>0</v>
      </c>
      <c r="F6868" s="16" t="n">
        <v>26</v>
      </c>
      <c r="G6868" s="16" t="n">
        <v>120</v>
      </c>
      <c r="H6868" s="16" t="n">
        <v>0</v>
      </c>
    </row>
    <row r="6869" customFormat="false" ht="15" hidden="false" customHeight="false" outlineLevel="0" collapsed="false">
      <c r="A6869" s="0" t="n">
        <v>3882</v>
      </c>
      <c r="B6869" s="15" t="n">
        <v>45352</v>
      </c>
      <c r="C6869" s="0" t="n">
        <v>1</v>
      </c>
      <c r="D6869" s="16" t="n">
        <v>1524</v>
      </c>
      <c r="E6869" s="16" t="n">
        <v>1</v>
      </c>
      <c r="F6869" s="16" t="n">
        <v>24</v>
      </c>
      <c r="G6869" s="16" t="n">
        <v>62</v>
      </c>
      <c r="H6869" s="16" t="n">
        <v>1</v>
      </c>
    </row>
    <row r="6870" customFormat="false" ht="15" hidden="false" customHeight="false" outlineLevel="0" collapsed="false">
      <c r="A6870" s="0" t="n">
        <v>3882</v>
      </c>
      <c r="B6870" s="15" t="n">
        <v>45444</v>
      </c>
      <c r="C6870" s="0" t="n">
        <v>1</v>
      </c>
      <c r="D6870" s="16" t="n">
        <v>1528</v>
      </c>
      <c r="E6870" s="16" t="n">
        <v>2</v>
      </c>
      <c r="F6870" s="16" t="n">
        <v>25</v>
      </c>
      <c r="G6870" s="16" t="n">
        <v>74</v>
      </c>
      <c r="H6870" s="16" t="n">
        <v>2</v>
      </c>
    </row>
    <row r="6871" customFormat="false" ht="15" hidden="false" customHeight="false" outlineLevel="0" collapsed="false">
      <c r="A6871" s="0" t="n">
        <v>3882</v>
      </c>
      <c r="B6871" s="15" t="n">
        <v>45536</v>
      </c>
      <c r="C6871" s="0" t="n">
        <v>1</v>
      </c>
      <c r="D6871" s="16" t="n">
        <v>1546</v>
      </c>
      <c r="E6871" s="16" t="n">
        <v>2</v>
      </c>
      <c r="F6871" s="16" t="n">
        <v>25</v>
      </c>
      <c r="G6871" s="16" t="n">
        <v>88</v>
      </c>
      <c r="H6871" s="16" t="n">
        <v>2</v>
      </c>
    </row>
    <row r="6872" customFormat="false" ht="15" hidden="false" customHeight="false" outlineLevel="0" collapsed="false">
      <c r="A6872" s="0" t="n">
        <v>3882</v>
      </c>
      <c r="B6872" s="15" t="n">
        <v>45627</v>
      </c>
      <c r="C6872" s="0" t="n">
        <v>1</v>
      </c>
      <c r="D6872" s="16" t="n">
        <v>1570</v>
      </c>
      <c r="E6872" s="16" t="n">
        <v>3</v>
      </c>
      <c r="F6872" s="16" t="n">
        <v>24</v>
      </c>
      <c r="G6872" s="16" t="n">
        <v>106</v>
      </c>
      <c r="H6872" s="16" t="n">
        <v>3</v>
      </c>
    </row>
    <row r="6873" customFormat="false" ht="15" hidden="false" customHeight="false" outlineLevel="0" collapsed="false">
      <c r="A6873" s="0" t="n">
        <v>3882</v>
      </c>
      <c r="B6873" s="15" t="n">
        <v>45717</v>
      </c>
      <c r="C6873" s="0" t="n">
        <v>1</v>
      </c>
      <c r="D6873" s="16" t="n">
        <v>1566</v>
      </c>
      <c r="E6873" s="16" t="n">
        <v>4</v>
      </c>
      <c r="F6873" s="16" t="n">
        <v>22</v>
      </c>
      <c r="G6873" s="16" t="n">
        <v>46</v>
      </c>
      <c r="H6873" s="16" t="n">
        <v>0</v>
      </c>
    </row>
    <row r="6874" customFormat="false" ht="15" hidden="false" customHeight="false" outlineLevel="0" collapsed="false">
      <c r="A6874" s="0" t="n">
        <v>3882</v>
      </c>
      <c r="B6874" s="15" t="n">
        <v>45809</v>
      </c>
      <c r="C6874" s="0" t="n">
        <v>1</v>
      </c>
      <c r="D6874" s="16" t="n">
        <v>1589</v>
      </c>
      <c r="E6874" s="16" t="n">
        <v>5</v>
      </c>
      <c r="F6874" s="16" t="n">
        <v>23</v>
      </c>
      <c r="G6874" s="16" t="n">
        <v>65</v>
      </c>
      <c r="H6874" s="16" t="n">
        <v>1</v>
      </c>
    </row>
    <row r="6875" customFormat="false" ht="15" hidden="false" customHeight="false" outlineLevel="0" collapsed="false">
      <c r="A6875" s="0" t="n">
        <v>3882</v>
      </c>
      <c r="B6875" s="15" t="n">
        <v>45901</v>
      </c>
      <c r="C6875" s="0" t="n">
        <v>1</v>
      </c>
      <c r="D6875" s="16" t="n">
        <v>1580</v>
      </c>
      <c r="E6875" s="16" t="n">
        <v>6</v>
      </c>
      <c r="F6875" s="16" t="n">
        <v>24</v>
      </c>
      <c r="G6875" s="16" t="n">
        <v>89</v>
      </c>
      <c r="H6875" s="16" t="n">
        <v>2</v>
      </c>
    </row>
    <row r="6876" customFormat="false" ht="15" hidden="false" customHeight="false" outlineLevel="0" collapsed="false">
      <c r="A6876" s="0" t="n">
        <v>3882</v>
      </c>
      <c r="B6876" s="15" t="n">
        <v>45992</v>
      </c>
      <c r="C6876" s="0" t="n">
        <v>1</v>
      </c>
      <c r="D6876" s="16" t="n">
        <v>1598</v>
      </c>
      <c r="E6876" s="16" t="n">
        <v>6</v>
      </c>
      <c r="F6876" s="16" t="n">
        <v>24</v>
      </c>
      <c r="G6876" s="16" t="n">
        <v>107</v>
      </c>
      <c r="H6876" s="16" t="n">
        <v>2</v>
      </c>
    </row>
    <row r="6877" customFormat="false" ht="15" hidden="false" customHeight="false" outlineLevel="0" collapsed="false">
      <c r="A6877" s="0" t="n">
        <v>3882</v>
      </c>
      <c r="B6877" s="15" t="n">
        <v>46082</v>
      </c>
      <c r="C6877" s="0" t="n">
        <v>1</v>
      </c>
      <c r="D6877" s="16" t="n">
        <v>1602</v>
      </c>
      <c r="E6877" s="16" t="n">
        <v>6</v>
      </c>
      <c r="F6877" s="16" t="n">
        <v>23</v>
      </c>
      <c r="G6877" s="16" t="n">
        <v>66</v>
      </c>
      <c r="H6877" s="16" t="n">
        <v>2</v>
      </c>
    </row>
    <row r="6878" customFormat="false" ht="15" hidden="false" customHeight="false" outlineLevel="0" collapsed="false">
      <c r="A6878" s="0" t="n">
        <v>3882</v>
      </c>
      <c r="B6878" s="15" t="n">
        <v>46174</v>
      </c>
      <c r="C6878" s="0" t="n">
        <v>1</v>
      </c>
      <c r="D6878" s="16" t="n">
        <v>1619</v>
      </c>
      <c r="E6878" s="16" t="n">
        <v>8</v>
      </c>
      <c r="F6878" s="16" t="n">
        <v>24</v>
      </c>
      <c r="G6878" s="16" t="n">
        <v>87</v>
      </c>
      <c r="H6878" s="16" t="n">
        <v>3</v>
      </c>
    </row>
    <row r="6879" customFormat="false" ht="15" hidden="false" customHeight="false" outlineLevel="0" collapsed="false">
      <c r="A6879" s="0" t="n">
        <v>3885</v>
      </c>
      <c r="B6879" s="15" t="n">
        <v>45078</v>
      </c>
      <c r="C6879" s="0" t="n">
        <v>1</v>
      </c>
      <c r="D6879" s="16" t="n">
        <v>2376</v>
      </c>
      <c r="E6879" s="16" t="n">
        <v>3</v>
      </c>
      <c r="F6879" s="16" t="n">
        <v>35</v>
      </c>
      <c r="G6879" s="16" t="n">
        <v>110</v>
      </c>
      <c r="H6879" s="16" t="n">
        <v>3</v>
      </c>
    </row>
    <row r="6880" customFormat="false" ht="15" hidden="false" customHeight="false" outlineLevel="0" collapsed="false">
      <c r="A6880" s="0" t="n">
        <v>3885</v>
      </c>
      <c r="B6880" s="15" t="n">
        <v>45170</v>
      </c>
      <c r="C6880" s="0" t="n">
        <v>1</v>
      </c>
      <c r="D6880" s="16" t="n">
        <v>2414</v>
      </c>
      <c r="E6880" s="16" t="n">
        <v>4</v>
      </c>
      <c r="F6880" s="16" t="n">
        <v>34</v>
      </c>
      <c r="G6880" s="16" t="n">
        <v>135</v>
      </c>
      <c r="H6880" s="16" t="n">
        <v>3</v>
      </c>
    </row>
    <row r="6881" customFormat="false" ht="15" hidden="false" customHeight="false" outlineLevel="0" collapsed="false">
      <c r="A6881" s="0" t="n">
        <v>3885</v>
      </c>
      <c r="B6881" s="15" t="n">
        <v>45261</v>
      </c>
      <c r="C6881" s="0" t="n">
        <v>1</v>
      </c>
      <c r="D6881" s="16" t="n">
        <v>2421</v>
      </c>
      <c r="E6881" s="16" t="n">
        <v>5</v>
      </c>
      <c r="F6881" s="16" t="n">
        <v>33</v>
      </c>
      <c r="G6881" s="16" t="n">
        <v>153</v>
      </c>
      <c r="H6881" s="16" t="n">
        <v>4</v>
      </c>
    </row>
    <row r="6882" customFormat="false" ht="15" hidden="false" customHeight="false" outlineLevel="0" collapsed="false">
      <c r="A6882" s="0" t="n">
        <v>3885</v>
      </c>
      <c r="B6882" s="15" t="n">
        <v>45352</v>
      </c>
      <c r="C6882" s="0" t="n">
        <v>1</v>
      </c>
      <c r="D6882" s="16" t="n">
        <v>2441</v>
      </c>
      <c r="E6882" s="16" t="n">
        <v>4</v>
      </c>
      <c r="F6882" s="16" t="n">
        <v>32</v>
      </c>
      <c r="G6882" s="16" t="n">
        <v>78</v>
      </c>
      <c r="H6882" s="16" t="n">
        <v>3</v>
      </c>
    </row>
    <row r="6883" customFormat="false" ht="15" hidden="false" customHeight="false" outlineLevel="0" collapsed="false">
      <c r="A6883" s="0" t="n">
        <v>3885</v>
      </c>
      <c r="B6883" s="15" t="n">
        <v>45444</v>
      </c>
      <c r="C6883" s="0" t="n">
        <v>1</v>
      </c>
      <c r="D6883" s="16" t="n">
        <v>2455</v>
      </c>
      <c r="E6883" s="16" t="n">
        <v>5</v>
      </c>
      <c r="F6883" s="16" t="n">
        <v>31</v>
      </c>
      <c r="G6883" s="16" t="n">
        <v>98</v>
      </c>
      <c r="H6883" s="16" t="n">
        <v>4</v>
      </c>
    </row>
    <row r="6884" customFormat="false" ht="15" hidden="false" customHeight="false" outlineLevel="0" collapsed="false">
      <c r="A6884" s="0" t="n">
        <v>3885</v>
      </c>
      <c r="B6884" s="15" t="n">
        <v>45536</v>
      </c>
      <c r="C6884" s="0" t="n">
        <v>1</v>
      </c>
      <c r="D6884" s="16" t="n">
        <v>2463</v>
      </c>
      <c r="E6884" s="16" t="n">
        <v>7</v>
      </c>
      <c r="F6884" s="16" t="n">
        <v>33</v>
      </c>
      <c r="G6884" s="16" t="n">
        <v>121</v>
      </c>
      <c r="H6884" s="16" t="n">
        <v>6</v>
      </c>
    </row>
    <row r="6885" customFormat="false" ht="15" hidden="false" customHeight="false" outlineLevel="0" collapsed="false">
      <c r="A6885" s="0" t="n">
        <v>3885</v>
      </c>
      <c r="B6885" s="15" t="n">
        <v>45627</v>
      </c>
      <c r="C6885" s="0" t="n">
        <v>1</v>
      </c>
      <c r="D6885" s="16" t="n">
        <v>2444</v>
      </c>
      <c r="E6885" s="16" t="n">
        <v>11</v>
      </c>
      <c r="F6885" s="16" t="n">
        <v>30</v>
      </c>
      <c r="G6885" s="16" t="n">
        <v>151</v>
      </c>
      <c r="H6885" s="16" t="n">
        <v>10</v>
      </c>
    </row>
    <row r="6886" customFormat="false" ht="15" hidden="false" customHeight="false" outlineLevel="0" collapsed="false">
      <c r="A6886" s="0" t="n">
        <v>3885</v>
      </c>
      <c r="B6886" s="15" t="n">
        <v>45717</v>
      </c>
      <c r="C6886" s="0" t="n">
        <v>1</v>
      </c>
      <c r="D6886" s="16" t="n">
        <v>2446</v>
      </c>
      <c r="E6886" s="16" t="n">
        <v>13</v>
      </c>
      <c r="F6886" s="16" t="n">
        <v>32</v>
      </c>
      <c r="G6886" s="16" t="n">
        <v>80</v>
      </c>
      <c r="H6886" s="16" t="n">
        <v>7</v>
      </c>
    </row>
    <row r="6887" customFormat="false" ht="15" hidden="false" customHeight="false" outlineLevel="0" collapsed="false">
      <c r="A6887" s="0" t="n">
        <v>3885</v>
      </c>
      <c r="B6887" s="15" t="n">
        <v>45809</v>
      </c>
      <c r="C6887" s="0" t="n">
        <v>1</v>
      </c>
      <c r="D6887" s="16" t="n">
        <v>2431</v>
      </c>
      <c r="E6887" s="16" t="n">
        <v>14</v>
      </c>
      <c r="F6887" s="16" t="n">
        <v>31</v>
      </c>
      <c r="G6887" s="16" t="n">
        <v>97</v>
      </c>
      <c r="H6887" s="16" t="n">
        <v>8</v>
      </c>
    </row>
    <row r="6888" customFormat="false" ht="15" hidden="false" customHeight="false" outlineLevel="0" collapsed="false">
      <c r="A6888" s="0" t="n">
        <v>3885</v>
      </c>
      <c r="B6888" s="15" t="n">
        <v>45901</v>
      </c>
      <c r="C6888" s="0" t="n">
        <v>1</v>
      </c>
      <c r="D6888" s="16" t="n">
        <v>2436</v>
      </c>
      <c r="E6888" s="16" t="n">
        <v>15</v>
      </c>
      <c r="F6888" s="16" t="n">
        <v>30</v>
      </c>
      <c r="G6888" s="16" t="n">
        <v>112</v>
      </c>
      <c r="H6888" s="16" t="n">
        <v>8</v>
      </c>
    </row>
    <row r="6889" customFormat="false" ht="15" hidden="false" customHeight="false" outlineLevel="0" collapsed="false">
      <c r="A6889" s="0" t="n">
        <v>3885</v>
      </c>
      <c r="B6889" s="15" t="n">
        <v>45992</v>
      </c>
      <c r="C6889" s="0" t="n">
        <v>1</v>
      </c>
      <c r="D6889" s="16" t="n">
        <v>2446</v>
      </c>
      <c r="E6889" s="16" t="n">
        <v>15</v>
      </c>
      <c r="F6889" s="16" t="n">
        <v>32</v>
      </c>
      <c r="G6889" s="16" t="n">
        <v>126</v>
      </c>
      <c r="H6889" s="16" t="n">
        <v>8</v>
      </c>
    </row>
    <row r="6890" customFormat="false" ht="15" hidden="false" customHeight="false" outlineLevel="0" collapsed="false">
      <c r="A6890" s="0" t="n">
        <v>3885</v>
      </c>
      <c r="B6890" s="15" t="n">
        <v>46082</v>
      </c>
      <c r="C6890" s="0" t="n">
        <v>1</v>
      </c>
      <c r="D6890" s="16" t="n">
        <v>2432</v>
      </c>
      <c r="E6890" s="16" t="n">
        <v>17</v>
      </c>
      <c r="F6890" s="16" t="n">
        <v>28</v>
      </c>
      <c r="G6890" s="16" t="n">
        <v>62</v>
      </c>
      <c r="H6890" s="16" t="n">
        <v>3</v>
      </c>
    </row>
    <row r="6891" customFormat="false" ht="15" hidden="false" customHeight="false" outlineLevel="0" collapsed="false">
      <c r="A6891" s="0" t="n">
        <v>3885</v>
      </c>
      <c r="B6891" s="15" t="n">
        <v>46174</v>
      </c>
      <c r="C6891" s="0" t="n">
        <v>1</v>
      </c>
      <c r="D6891" s="16" t="n">
        <v>2455</v>
      </c>
      <c r="E6891" s="16" t="n">
        <v>20</v>
      </c>
      <c r="F6891" s="16" t="n">
        <v>29</v>
      </c>
      <c r="G6891" s="16" t="n">
        <v>83</v>
      </c>
      <c r="H6891" s="16" t="n">
        <v>6</v>
      </c>
    </row>
    <row r="6892" customFormat="false" ht="15" hidden="false" customHeight="false" outlineLevel="0" collapsed="false">
      <c r="A6892" s="0" t="n">
        <v>3886</v>
      </c>
      <c r="B6892" s="15" t="n">
        <v>45078</v>
      </c>
      <c r="C6892" s="0" t="n">
        <v>1</v>
      </c>
      <c r="D6892" s="16" t="n">
        <v>527</v>
      </c>
      <c r="E6892" s="16" t="n">
        <v>0</v>
      </c>
      <c r="F6892" s="16" t="n">
        <v>6</v>
      </c>
      <c r="G6892" s="16" t="n">
        <v>22</v>
      </c>
      <c r="H6892" s="16" t="n">
        <v>0</v>
      </c>
    </row>
    <row r="6893" customFormat="false" ht="15" hidden="false" customHeight="false" outlineLevel="0" collapsed="false">
      <c r="A6893" s="0" t="n">
        <v>3886</v>
      </c>
      <c r="B6893" s="15" t="n">
        <v>45170</v>
      </c>
      <c r="C6893" s="0" t="n">
        <v>1</v>
      </c>
      <c r="D6893" s="16" t="n">
        <v>525</v>
      </c>
      <c r="E6893" s="16" t="n">
        <v>1</v>
      </c>
      <c r="F6893" s="16" t="n">
        <v>6</v>
      </c>
      <c r="G6893" s="16" t="n">
        <v>28</v>
      </c>
      <c r="H6893" s="16" t="n">
        <v>1</v>
      </c>
    </row>
    <row r="6894" customFormat="false" ht="15" hidden="false" customHeight="false" outlineLevel="0" collapsed="false">
      <c r="A6894" s="0" t="n">
        <v>3886</v>
      </c>
      <c r="B6894" s="15" t="n">
        <v>45261</v>
      </c>
      <c r="C6894" s="0" t="n">
        <v>1</v>
      </c>
      <c r="D6894" s="16" t="n">
        <v>521</v>
      </c>
      <c r="E6894" s="16" t="n">
        <v>1</v>
      </c>
      <c r="F6894" s="16" t="n">
        <v>6</v>
      </c>
      <c r="G6894" s="16" t="n">
        <v>33</v>
      </c>
      <c r="H6894" s="16" t="n">
        <v>1</v>
      </c>
    </row>
    <row r="6895" customFormat="false" ht="15" hidden="false" customHeight="false" outlineLevel="0" collapsed="false">
      <c r="A6895" s="0" t="n">
        <v>3886</v>
      </c>
      <c r="B6895" s="15" t="n">
        <v>45352</v>
      </c>
      <c r="C6895" s="0" t="n">
        <v>1</v>
      </c>
      <c r="D6895" s="16" t="n">
        <v>526</v>
      </c>
      <c r="E6895" s="16" t="n">
        <v>1</v>
      </c>
      <c r="F6895" s="16" t="n">
        <v>5</v>
      </c>
      <c r="G6895" s="16" t="n">
        <v>23</v>
      </c>
      <c r="H6895" s="16" t="n">
        <v>1</v>
      </c>
    </row>
    <row r="6896" customFormat="false" ht="15" hidden="false" customHeight="false" outlineLevel="0" collapsed="false">
      <c r="A6896" s="0" t="n">
        <v>3886</v>
      </c>
      <c r="B6896" s="15" t="n">
        <v>45444</v>
      </c>
      <c r="C6896" s="0" t="n">
        <v>1</v>
      </c>
      <c r="D6896" s="16" t="n">
        <v>533</v>
      </c>
      <c r="E6896" s="16" t="n">
        <v>1</v>
      </c>
      <c r="F6896" s="16" t="n">
        <v>4</v>
      </c>
      <c r="G6896" s="16" t="n">
        <v>30</v>
      </c>
      <c r="H6896" s="16" t="n">
        <v>1</v>
      </c>
    </row>
    <row r="6897" customFormat="false" ht="15" hidden="false" customHeight="false" outlineLevel="0" collapsed="false">
      <c r="A6897" s="0" t="n">
        <v>3886</v>
      </c>
      <c r="B6897" s="15" t="n">
        <v>45536</v>
      </c>
      <c r="C6897" s="0" t="n">
        <v>1</v>
      </c>
      <c r="D6897" s="16" t="n">
        <v>545</v>
      </c>
      <c r="E6897" s="16" t="n">
        <v>1</v>
      </c>
      <c r="F6897" s="16" t="n">
        <v>4</v>
      </c>
      <c r="G6897" s="16" t="n">
        <v>34</v>
      </c>
      <c r="H6897" s="16" t="n">
        <v>1</v>
      </c>
    </row>
    <row r="6898" customFormat="false" ht="15" hidden="false" customHeight="false" outlineLevel="0" collapsed="false">
      <c r="A6898" s="0" t="n">
        <v>3886</v>
      </c>
      <c r="B6898" s="15" t="n">
        <v>45627</v>
      </c>
      <c r="C6898" s="0" t="n">
        <v>1</v>
      </c>
      <c r="D6898" s="16" t="n">
        <v>550</v>
      </c>
      <c r="E6898" s="16" t="n">
        <v>1</v>
      </c>
      <c r="F6898" s="16" t="n">
        <v>4</v>
      </c>
      <c r="G6898" s="16" t="n">
        <v>45</v>
      </c>
      <c r="H6898" s="16" t="n">
        <v>1</v>
      </c>
    </row>
    <row r="6899" customFormat="false" ht="15" hidden="false" customHeight="false" outlineLevel="0" collapsed="false">
      <c r="A6899" s="0" t="n">
        <v>3886</v>
      </c>
      <c r="B6899" s="15" t="n">
        <v>45717</v>
      </c>
      <c r="C6899" s="0" t="n">
        <v>1</v>
      </c>
      <c r="D6899" s="16" t="n">
        <v>556</v>
      </c>
      <c r="E6899" s="16" t="n">
        <v>1</v>
      </c>
      <c r="F6899" s="16" t="n">
        <v>6</v>
      </c>
      <c r="G6899" s="16" t="n">
        <v>22</v>
      </c>
      <c r="H6899" s="16" t="n">
        <v>0</v>
      </c>
    </row>
    <row r="6900" customFormat="false" ht="15" hidden="false" customHeight="false" outlineLevel="0" collapsed="false">
      <c r="A6900" s="0" t="n">
        <v>3886</v>
      </c>
      <c r="B6900" s="15" t="n">
        <v>45809</v>
      </c>
      <c r="C6900" s="0" t="n">
        <v>1</v>
      </c>
      <c r="D6900" s="16" t="n">
        <v>559</v>
      </c>
      <c r="E6900" s="16" t="n">
        <v>1</v>
      </c>
      <c r="F6900" s="16" t="n">
        <v>7</v>
      </c>
      <c r="G6900" s="16" t="n">
        <v>26</v>
      </c>
      <c r="H6900" s="16" t="n">
        <v>0</v>
      </c>
    </row>
    <row r="6901" customFormat="false" ht="15" hidden="false" customHeight="false" outlineLevel="0" collapsed="false">
      <c r="A6901" s="0" t="n">
        <v>3886</v>
      </c>
      <c r="B6901" s="15" t="n">
        <v>45901</v>
      </c>
      <c r="C6901" s="0" t="n">
        <v>1</v>
      </c>
      <c r="D6901" s="16" t="n">
        <v>557</v>
      </c>
      <c r="E6901" s="16" t="n">
        <v>1</v>
      </c>
      <c r="F6901" s="16" t="n">
        <v>7</v>
      </c>
      <c r="G6901" s="16" t="n">
        <v>29</v>
      </c>
      <c r="H6901" s="16" t="n">
        <v>0</v>
      </c>
    </row>
    <row r="6902" customFormat="false" ht="15" hidden="false" customHeight="false" outlineLevel="0" collapsed="false">
      <c r="A6902" s="0" t="n">
        <v>3886</v>
      </c>
      <c r="B6902" s="15" t="n">
        <v>45992</v>
      </c>
      <c r="C6902" s="0" t="n">
        <v>1</v>
      </c>
      <c r="D6902" s="16" t="n">
        <v>553</v>
      </c>
      <c r="E6902" s="16" t="n">
        <v>1</v>
      </c>
      <c r="F6902" s="16" t="n">
        <v>6</v>
      </c>
      <c r="G6902" s="16" t="n">
        <v>31</v>
      </c>
      <c r="H6902" s="16" t="n">
        <v>0</v>
      </c>
    </row>
    <row r="6903" customFormat="false" ht="15" hidden="false" customHeight="false" outlineLevel="0" collapsed="false">
      <c r="A6903" s="0" t="n">
        <v>3886</v>
      </c>
      <c r="B6903" s="15" t="n">
        <v>46082</v>
      </c>
      <c r="C6903" s="0" t="n">
        <v>1</v>
      </c>
      <c r="D6903" s="16" t="n">
        <v>555</v>
      </c>
      <c r="E6903" s="16" t="n">
        <v>1</v>
      </c>
      <c r="F6903" s="16" t="n">
        <v>6</v>
      </c>
      <c r="G6903" s="16" t="n">
        <v>9</v>
      </c>
      <c r="H6903" s="16" t="n">
        <v>0</v>
      </c>
    </row>
    <row r="6904" customFormat="false" ht="15" hidden="false" customHeight="false" outlineLevel="0" collapsed="false">
      <c r="A6904" s="0" t="n">
        <v>3886</v>
      </c>
      <c r="B6904" s="15" t="n">
        <v>46174</v>
      </c>
      <c r="C6904" s="0" t="n">
        <v>1</v>
      </c>
      <c r="D6904" s="16" t="n">
        <v>568</v>
      </c>
      <c r="E6904" s="16" t="n">
        <v>1</v>
      </c>
      <c r="F6904" s="16" t="n">
        <v>8</v>
      </c>
      <c r="G6904" s="16" t="n">
        <v>12</v>
      </c>
      <c r="H6904" s="16" t="n">
        <v>0</v>
      </c>
    </row>
    <row r="6905" customFormat="false" ht="15" hidden="false" customHeight="false" outlineLevel="0" collapsed="false">
      <c r="A6905" s="0" t="n">
        <v>3888</v>
      </c>
      <c r="B6905" s="15" t="n">
        <v>45078</v>
      </c>
      <c r="C6905" s="0" t="n">
        <v>1</v>
      </c>
      <c r="D6905" s="16" t="n">
        <v>4192</v>
      </c>
      <c r="E6905" s="16" t="n">
        <v>4</v>
      </c>
      <c r="F6905" s="16" t="n">
        <v>86</v>
      </c>
      <c r="G6905" s="16" t="n">
        <v>163</v>
      </c>
      <c r="H6905" s="16" t="n">
        <v>0</v>
      </c>
    </row>
    <row r="6906" customFormat="false" ht="15" hidden="false" customHeight="false" outlineLevel="0" collapsed="false">
      <c r="A6906" s="0" t="n">
        <v>3888</v>
      </c>
      <c r="B6906" s="15" t="n">
        <v>45170</v>
      </c>
      <c r="C6906" s="0" t="n">
        <v>1</v>
      </c>
      <c r="D6906" s="16" t="n">
        <v>4190</v>
      </c>
      <c r="E6906" s="16" t="n">
        <v>5</v>
      </c>
      <c r="F6906" s="16" t="n">
        <v>79</v>
      </c>
      <c r="G6906" s="16" t="n">
        <v>200</v>
      </c>
      <c r="H6906" s="16" t="n">
        <v>1</v>
      </c>
    </row>
    <row r="6907" customFormat="false" ht="15" hidden="false" customHeight="false" outlineLevel="0" collapsed="false">
      <c r="A6907" s="0" t="n">
        <v>3888</v>
      </c>
      <c r="B6907" s="15" t="n">
        <v>45261</v>
      </c>
      <c r="C6907" s="0" t="n">
        <v>1</v>
      </c>
      <c r="D6907" s="16" t="n">
        <v>4182</v>
      </c>
      <c r="E6907" s="16" t="n">
        <v>6</v>
      </c>
      <c r="F6907" s="16" t="n">
        <v>76</v>
      </c>
      <c r="G6907" s="16" t="n">
        <v>241</v>
      </c>
      <c r="H6907" s="16" t="n">
        <v>1</v>
      </c>
    </row>
    <row r="6908" customFormat="false" ht="15" hidden="false" customHeight="false" outlineLevel="0" collapsed="false">
      <c r="A6908" s="0" t="n">
        <v>3888</v>
      </c>
      <c r="B6908" s="15" t="n">
        <v>45352</v>
      </c>
      <c r="C6908" s="0" t="n">
        <v>1</v>
      </c>
      <c r="D6908" s="16" t="n">
        <v>4230</v>
      </c>
      <c r="E6908" s="16" t="n">
        <v>6</v>
      </c>
      <c r="F6908" s="16" t="n">
        <v>77</v>
      </c>
      <c r="G6908" s="16" t="n">
        <v>145</v>
      </c>
      <c r="H6908" s="16" t="n">
        <v>0</v>
      </c>
    </row>
    <row r="6909" customFormat="false" ht="15" hidden="false" customHeight="false" outlineLevel="0" collapsed="false">
      <c r="A6909" s="0" t="n">
        <v>3888</v>
      </c>
      <c r="B6909" s="15" t="n">
        <v>45444</v>
      </c>
      <c r="C6909" s="0" t="n">
        <v>1</v>
      </c>
      <c r="D6909" s="16" t="n">
        <v>4237</v>
      </c>
      <c r="E6909" s="16" t="n">
        <v>7</v>
      </c>
      <c r="F6909" s="16" t="n">
        <v>78</v>
      </c>
      <c r="G6909" s="16" t="n">
        <v>181</v>
      </c>
      <c r="H6909" s="16" t="n">
        <v>1</v>
      </c>
    </row>
    <row r="6910" customFormat="false" ht="15" hidden="false" customHeight="false" outlineLevel="0" collapsed="false">
      <c r="A6910" s="0" t="n">
        <v>3888</v>
      </c>
      <c r="B6910" s="15" t="n">
        <v>45536</v>
      </c>
      <c r="C6910" s="0" t="n">
        <v>1</v>
      </c>
      <c r="D6910" s="16" t="n">
        <v>4224</v>
      </c>
      <c r="E6910" s="16" t="n">
        <v>10</v>
      </c>
      <c r="F6910" s="16" t="n">
        <v>75</v>
      </c>
      <c r="G6910" s="16" t="n">
        <v>219</v>
      </c>
      <c r="H6910" s="16" t="n">
        <v>4</v>
      </c>
    </row>
    <row r="6911" customFormat="false" ht="15" hidden="false" customHeight="false" outlineLevel="0" collapsed="false">
      <c r="A6911" s="0" t="n">
        <v>3888</v>
      </c>
      <c r="B6911" s="15" t="n">
        <v>45627</v>
      </c>
      <c r="C6911" s="0" t="n">
        <v>1</v>
      </c>
      <c r="D6911" s="16" t="n">
        <v>4213</v>
      </c>
      <c r="E6911" s="16" t="n">
        <v>12</v>
      </c>
      <c r="F6911" s="16" t="n">
        <v>74</v>
      </c>
      <c r="G6911" s="16" t="n">
        <v>260</v>
      </c>
      <c r="H6911" s="16" t="n">
        <v>5</v>
      </c>
    </row>
    <row r="6912" customFormat="false" ht="15" hidden="false" customHeight="false" outlineLevel="0" collapsed="false">
      <c r="A6912" s="0" t="n">
        <v>3888</v>
      </c>
      <c r="B6912" s="15" t="n">
        <v>45717</v>
      </c>
      <c r="C6912" s="0" t="n">
        <v>1</v>
      </c>
      <c r="D6912" s="16" t="n">
        <v>4223</v>
      </c>
      <c r="E6912" s="16" t="n">
        <v>12</v>
      </c>
      <c r="F6912" s="16" t="n">
        <v>72</v>
      </c>
      <c r="G6912" s="16" t="n">
        <v>142</v>
      </c>
      <c r="H6912" s="16" t="n">
        <v>3</v>
      </c>
    </row>
    <row r="6913" customFormat="false" ht="15" hidden="false" customHeight="false" outlineLevel="0" collapsed="false">
      <c r="A6913" s="0" t="n">
        <v>3888</v>
      </c>
      <c r="B6913" s="15" t="n">
        <v>45809</v>
      </c>
      <c r="C6913" s="0" t="n">
        <v>1</v>
      </c>
      <c r="D6913" s="16" t="n">
        <v>4240</v>
      </c>
      <c r="E6913" s="16" t="n">
        <v>14</v>
      </c>
      <c r="F6913" s="16" t="n">
        <v>71</v>
      </c>
      <c r="G6913" s="16" t="n">
        <v>172</v>
      </c>
      <c r="H6913" s="16" t="n">
        <v>5</v>
      </c>
    </row>
    <row r="6914" customFormat="false" ht="15" hidden="false" customHeight="false" outlineLevel="0" collapsed="false">
      <c r="A6914" s="0" t="n">
        <v>3888</v>
      </c>
      <c r="B6914" s="15" t="n">
        <v>45901</v>
      </c>
      <c r="C6914" s="0" t="n">
        <v>1</v>
      </c>
      <c r="D6914" s="16" t="n">
        <v>4255</v>
      </c>
      <c r="E6914" s="16" t="n">
        <v>15</v>
      </c>
      <c r="F6914" s="16" t="n">
        <v>68</v>
      </c>
      <c r="G6914" s="16" t="n">
        <v>214</v>
      </c>
      <c r="H6914" s="16" t="n">
        <v>6</v>
      </c>
    </row>
    <row r="6915" customFormat="false" ht="15" hidden="false" customHeight="false" outlineLevel="0" collapsed="false">
      <c r="A6915" s="0" t="n">
        <v>3888</v>
      </c>
      <c r="B6915" s="15" t="n">
        <v>45992</v>
      </c>
      <c r="C6915" s="0" t="n">
        <v>1</v>
      </c>
      <c r="D6915" s="16" t="n">
        <v>4275</v>
      </c>
      <c r="E6915" s="16" t="n">
        <v>14</v>
      </c>
      <c r="F6915" s="16" t="n">
        <v>70</v>
      </c>
      <c r="G6915" s="16" t="n">
        <v>250</v>
      </c>
      <c r="H6915" s="16" t="n">
        <v>6</v>
      </c>
    </row>
    <row r="6916" customFormat="false" ht="15" hidden="false" customHeight="false" outlineLevel="0" collapsed="false">
      <c r="A6916" s="0" t="n">
        <v>3888</v>
      </c>
      <c r="B6916" s="15" t="n">
        <v>46082</v>
      </c>
      <c r="C6916" s="0" t="n">
        <v>1</v>
      </c>
      <c r="D6916" s="16" t="n">
        <v>4295</v>
      </c>
      <c r="E6916" s="16" t="n">
        <v>16</v>
      </c>
      <c r="F6916" s="16" t="n">
        <v>66</v>
      </c>
      <c r="G6916" s="16" t="n">
        <v>133</v>
      </c>
      <c r="H6916" s="16" t="n">
        <v>4</v>
      </c>
    </row>
    <row r="6917" customFormat="false" ht="15" hidden="false" customHeight="false" outlineLevel="0" collapsed="false">
      <c r="A6917" s="0" t="n">
        <v>3888</v>
      </c>
      <c r="B6917" s="15" t="n">
        <v>46174</v>
      </c>
      <c r="C6917" s="0" t="n">
        <v>1</v>
      </c>
      <c r="D6917" s="16" t="n">
        <v>4297</v>
      </c>
      <c r="E6917" s="16" t="n">
        <v>17</v>
      </c>
      <c r="F6917" s="16" t="n">
        <v>66</v>
      </c>
      <c r="G6917" s="16" t="n">
        <v>165</v>
      </c>
      <c r="H6917" s="16" t="n">
        <v>6</v>
      </c>
    </row>
    <row r="6918" customFormat="false" ht="15" hidden="false" customHeight="false" outlineLevel="0" collapsed="false">
      <c r="A6918" s="0" t="n">
        <v>3892</v>
      </c>
      <c r="B6918" s="15" t="n">
        <v>45078</v>
      </c>
      <c r="C6918" s="0" t="n">
        <v>1</v>
      </c>
      <c r="D6918" s="16" t="n">
        <v>1273</v>
      </c>
      <c r="E6918" s="16" t="n">
        <v>2</v>
      </c>
      <c r="F6918" s="16" t="n">
        <v>19</v>
      </c>
      <c r="G6918" s="16" t="n">
        <v>43</v>
      </c>
      <c r="H6918" s="16" t="n">
        <v>1</v>
      </c>
    </row>
    <row r="6919" customFormat="false" ht="15" hidden="false" customHeight="false" outlineLevel="0" collapsed="false">
      <c r="A6919" s="0" t="n">
        <v>3892</v>
      </c>
      <c r="B6919" s="15" t="n">
        <v>45170</v>
      </c>
      <c r="C6919" s="0" t="n">
        <v>1</v>
      </c>
      <c r="D6919" s="16" t="n">
        <v>1274</v>
      </c>
      <c r="E6919" s="16" t="n">
        <v>2</v>
      </c>
      <c r="F6919" s="16" t="n">
        <v>19</v>
      </c>
      <c r="G6919" s="16" t="n">
        <v>53</v>
      </c>
      <c r="H6919" s="16" t="n">
        <v>1</v>
      </c>
    </row>
    <row r="6920" customFormat="false" ht="15" hidden="false" customHeight="false" outlineLevel="0" collapsed="false">
      <c r="A6920" s="0" t="n">
        <v>3892</v>
      </c>
      <c r="B6920" s="15" t="n">
        <v>45261</v>
      </c>
      <c r="C6920" s="0" t="n">
        <v>1</v>
      </c>
      <c r="D6920" s="16" t="n">
        <v>1277</v>
      </c>
      <c r="E6920" s="16" t="n">
        <v>2</v>
      </c>
      <c r="F6920" s="16" t="n">
        <v>20</v>
      </c>
      <c r="G6920" s="16" t="n">
        <v>63</v>
      </c>
      <c r="H6920" s="16" t="n">
        <v>1</v>
      </c>
    </row>
    <row r="6921" customFormat="false" ht="15" hidden="false" customHeight="false" outlineLevel="0" collapsed="false">
      <c r="A6921" s="0" t="n">
        <v>3892</v>
      </c>
      <c r="B6921" s="15" t="n">
        <v>45352</v>
      </c>
      <c r="C6921" s="0" t="n">
        <v>1</v>
      </c>
      <c r="D6921" s="16" t="n">
        <v>1279</v>
      </c>
      <c r="E6921" s="16" t="n">
        <v>2</v>
      </c>
      <c r="F6921" s="16" t="n">
        <v>20</v>
      </c>
      <c r="G6921" s="16" t="n">
        <v>36</v>
      </c>
      <c r="H6921" s="16" t="n">
        <v>0</v>
      </c>
    </row>
    <row r="6922" customFormat="false" ht="15" hidden="false" customHeight="false" outlineLevel="0" collapsed="false">
      <c r="A6922" s="0" t="n">
        <v>3892</v>
      </c>
      <c r="B6922" s="15" t="n">
        <v>45444</v>
      </c>
      <c r="C6922" s="0" t="n">
        <v>1</v>
      </c>
      <c r="D6922" s="16" t="n">
        <v>1272</v>
      </c>
      <c r="E6922" s="16" t="n">
        <v>2</v>
      </c>
      <c r="F6922" s="16" t="n">
        <v>21</v>
      </c>
      <c r="G6922" s="16" t="n">
        <v>40</v>
      </c>
      <c r="H6922" s="16" t="n">
        <v>0</v>
      </c>
    </row>
    <row r="6923" customFormat="false" ht="15" hidden="false" customHeight="false" outlineLevel="0" collapsed="false">
      <c r="A6923" s="0" t="n">
        <v>3892</v>
      </c>
      <c r="B6923" s="15" t="n">
        <v>45536</v>
      </c>
      <c r="C6923" s="0" t="n">
        <v>1</v>
      </c>
      <c r="D6923" s="16" t="n">
        <v>1278</v>
      </c>
      <c r="E6923" s="16" t="n">
        <v>3</v>
      </c>
      <c r="F6923" s="16" t="n">
        <v>21</v>
      </c>
      <c r="G6923" s="16" t="n">
        <v>49</v>
      </c>
      <c r="H6923" s="16" t="n">
        <v>1</v>
      </c>
    </row>
    <row r="6924" customFormat="false" ht="15" hidden="false" customHeight="false" outlineLevel="0" collapsed="false">
      <c r="A6924" s="0" t="n">
        <v>3892</v>
      </c>
      <c r="B6924" s="15" t="n">
        <v>45627</v>
      </c>
      <c r="C6924" s="0" t="n">
        <v>1</v>
      </c>
      <c r="D6924" s="16" t="n">
        <v>1281</v>
      </c>
      <c r="E6924" s="16" t="n">
        <v>2</v>
      </c>
      <c r="F6924" s="16" t="n">
        <v>22</v>
      </c>
      <c r="G6924" s="16" t="n">
        <v>55</v>
      </c>
      <c r="H6924" s="16" t="n">
        <v>1</v>
      </c>
    </row>
    <row r="6925" customFormat="false" ht="15" hidden="false" customHeight="false" outlineLevel="0" collapsed="false">
      <c r="A6925" s="0" t="n">
        <v>3892</v>
      </c>
      <c r="B6925" s="15" t="n">
        <v>45717</v>
      </c>
      <c r="C6925" s="0" t="n">
        <v>1</v>
      </c>
      <c r="D6925" s="16" t="n">
        <v>1290</v>
      </c>
      <c r="E6925" s="16" t="n">
        <v>3</v>
      </c>
      <c r="F6925" s="16" t="n">
        <v>22</v>
      </c>
      <c r="G6925" s="16" t="n">
        <v>25</v>
      </c>
      <c r="H6925" s="16" t="n">
        <v>1</v>
      </c>
    </row>
    <row r="6926" customFormat="false" ht="15" hidden="false" customHeight="false" outlineLevel="0" collapsed="false">
      <c r="A6926" s="0" t="n">
        <v>3892</v>
      </c>
      <c r="B6926" s="15" t="n">
        <v>45809</v>
      </c>
      <c r="C6926" s="0" t="n">
        <v>1</v>
      </c>
      <c r="D6926" s="16" t="n">
        <v>1306</v>
      </c>
      <c r="E6926" s="16" t="n">
        <v>4</v>
      </c>
      <c r="F6926" s="16" t="n">
        <v>23</v>
      </c>
      <c r="G6926" s="16" t="n">
        <v>35</v>
      </c>
      <c r="H6926" s="16" t="n">
        <v>1</v>
      </c>
    </row>
    <row r="6927" customFormat="false" ht="15" hidden="false" customHeight="false" outlineLevel="0" collapsed="false">
      <c r="A6927" s="0" t="n">
        <v>3892</v>
      </c>
      <c r="B6927" s="15" t="n">
        <v>45901</v>
      </c>
      <c r="C6927" s="0" t="n">
        <v>1</v>
      </c>
      <c r="D6927" s="16" t="n">
        <v>1301</v>
      </c>
      <c r="E6927" s="16" t="n">
        <v>4</v>
      </c>
      <c r="F6927" s="16" t="n">
        <v>26</v>
      </c>
      <c r="G6927" s="16" t="n">
        <v>42</v>
      </c>
      <c r="H6927" s="16" t="n">
        <v>1</v>
      </c>
    </row>
    <row r="6928" customFormat="false" ht="15" hidden="false" customHeight="false" outlineLevel="0" collapsed="false">
      <c r="A6928" s="0" t="n">
        <v>3892</v>
      </c>
      <c r="B6928" s="15" t="n">
        <v>45992</v>
      </c>
      <c r="C6928" s="0" t="n">
        <v>1</v>
      </c>
      <c r="D6928" s="16" t="n">
        <v>1306</v>
      </c>
      <c r="E6928" s="16" t="n">
        <v>6</v>
      </c>
      <c r="F6928" s="16" t="n">
        <v>26</v>
      </c>
      <c r="G6928" s="16" t="n">
        <v>49</v>
      </c>
      <c r="H6928" s="16" t="n">
        <v>2</v>
      </c>
    </row>
    <row r="6929" customFormat="false" ht="15" hidden="false" customHeight="false" outlineLevel="0" collapsed="false">
      <c r="A6929" s="0" t="n">
        <v>3892</v>
      </c>
      <c r="B6929" s="15" t="n">
        <v>46082</v>
      </c>
      <c r="C6929" s="0" t="n">
        <v>1</v>
      </c>
      <c r="D6929" s="16" t="n">
        <v>1310</v>
      </c>
      <c r="E6929" s="16" t="n">
        <v>7</v>
      </c>
      <c r="F6929" s="16" t="n">
        <v>28</v>
      </c>
      <c r="G6929" s="16" t="n">
        <v>27</v>
      </c>
      <c r="H6929" s="16" t="n">
        <v>1</v>
      </c>
    </row>
    <row r="6930" customFormat="false" ht="15" hidden="false" customHeight="false" outlineLevel="0" collapsed="false">
      <c r="A6930" s="0" t="n">
        <v>3892</v>
      </c>
      <c r="B6930" s="15" t="n">
        <v>46174</v>
      </c>
      <c r="C6930" s="0" t="n">
        <v>1</v>
      </c>
      <c r="D6930" s="16" t="n">
        <v>1317</v>
      </c>
      <c r="E6930" s="16" t="n">
        <v>7</v>
      </c>
      <c r="F6930" s="16" t="n">
        <v>29</v>
      </c>
      <c r="G6930" s="16" t="n">
        <v>38</v>
      </c>
      <c r="H6930" s="16" t="n">
        <v>1</v>
      </c>
    </row>
    <row r="6931" customFormat="false" ht="15" hidden="false" customHeight="false" outlineLevel="0" collapsed="false">
      <c r="A6931" s="0" t="n">
        <v>3896</v>
      </c>
      <c r="B6931" s="15" t="n">
        <v>45078</v>
      </c>
      <c r="C6931" s="0" t="n">
        <v>1</v>
      </c>
      <c r="D6931" s="16" t="n">
        <v>564</v>
      </c>
      <c r="E6931" s="16" t="n">
        <v>0</v>
      </c>
      <c r="F6931" s="16" t="n">
        <v>12</v>
      </c>
      <c r="G6931" s="16" t="n">
        <v>27</v>
      </c>
      <c r="H6931" s="16" t="n">
        <v>0</v>
      </c>
    </row>
    <row r="6932" customFormat="false" ht="15" hidden="false" customHeight="false" outlineLevel="0" collapsed="false">
      <c r="A6932" s="0" t="n">
        <v>3896</v>
      </c>
      <c r="B6932" s="15" t="n">
        <v>45170</v>
      </c>
      <c r="C6932" s="0" t="n">
        <v>1</v>
      </c>
      <c r="D6932" s="16" t="n">
        <v>574</v>
      </c>
      <c r="E6932" s="16" t="n">
        <v>0</v>
      </c>
      <c r="F6932" s="16" t="n">
        <v>11</v>
      </c>
      <c r="G6932" s="16" t="n">
        <v>39</v>
      </c>
      <c r="H6932" s="16" t="n">
        <v>0</v>
      </c>
    </row>
    <row r="6933" customFormat="false" ht="15" hidden="false" customHeight="false" outlineLevel="0" collapsed="false">
      <c r="A6933" s="0" t="n">
        <v>3896</v>
      </c>
      <c r="B6933" s="15" t="n">
        <v>45261</v>
      </c>
      <c r="C6933" s="0" t="n">
        <v>1</v>
      </c>
      <c r="D6933" s="16" t="n">
        <v>554</v>
      </c>
      <c r="E6933" s="16" t="n">
        <v>0</v>
      </c>
      <c r="F6933" s="16" t="n">
        <v>11</v>
      </c>
      <c r="G6933" s="16" t="n">
        <v>38</v>
      </c>
      <c r="H6933" s="16" t="n">
        <v>0</v>
      </c>
    </row>
    <row r="6934" customFormat="false" ht="15" hidden="false" customHeight="false" outlineLevel="0" collapsed="false">
      <c r="A6934" s="0" t="n">
        <v>3896</v>
      </c>
      <c r="B6934" s="15" t="n">
        <v>45352</v>
      </c>
      <c r="C6934" s="0" t="n">
        <v>1</v>
      </c>
      <c r="D6934" s="16" t="n">
        <v>565</v>
      </c>
      <c r="E6934" s="16" t="n">
        <v>0</v>
      </c>
      <c r="F6934" s="16" t="n">
        <v>11</v>
      </c>
      <c r="G6934" s="16" t="n">
        <v>20</v>
      </c>
      <c r="H6934" s="16" t="n">
        <v>0</v>
      </c>
    </row>
    <row r="6935" customFormat="false" ht="15" hidden="false" customHeight="false" outlineLevel="0" collapsed="false">
      <c r="A6935" s="0" t="n">
        <v>3896</v>
      </c>
      <c r="B6935" s="15" t="n">
        <v>45444</v>
      </c>
      <c r="C6935" s="0" t="n">
        <v>1</v>
      </c>
      <c r="D6935" s="16" t="n">
        <v>568</v>
      </c>
      <c r="E6935" s="16" t="n">
        <v>0</v>
      </c>
      <c r="F6935" s="16" t="n">
        <v>11</v>
      </c>
      <c r="G6935" s="16" t="n">
        <v>23</v>
      </c>
      <c r="H6935" s="16" t="n">
        <v>0</v>
      </c>
    </row>
    <row r="6936" customFormat="false" ht="15" hidden="false" customHeight="false" outlineLevel="0" collapsed="false">
      <c r="A6936" s="0" t="n">
        <v>3896</v>
      </c>
      <c r="B6936" s="15" t="n">
        <v>45536</v>
      </c>
      <c r="C6936" s="0" t="n">
        <v>1</v>
      </c>
      <c r="D6936" s="16" t="n">
        <v>558</v>
      </c>
      <c r="E6936" s="16" t="n">
        <v>0</v>
      </c>
      <c r="F6936" s="16" t="n">
        <v>10</v>
      </c>
      <c r="G6936" s="16" t="n">
        <v>27</v>
      </c>
      <c r="H6936" s="16" t="n">
        <v>0</v>
      </c>
    </row>
    <row r="6937" customFormat="false" ht="15" hidden="false" customHeight="false" outlineLevel="0" collapsed="false">
      <c r="A6937" s="0" t="n">
        <v>3896</v>
      </c>
      <c r="B6937" s="15" t="n">
        <v>45627</v>
      </c>
      <c r="C6937" s="0" t="n">
        <v>1</v>
      </c>
      <c r="D6937" s="16" t="n">
        <v>547</v>
      </c>
      <c r="E6937" s="16" t="n">
        <v>0</v>
      </c>
      <c r="F6937" s="16" t="n">
        <v>10</v>
      </c>
      <c r="G6937" s="16" t="n">
        <v>26</v>
      </c>
      <c r="H6937" s="16" t="n">
        <v>0</v>
      </c>
    </row>
    <row r="6938" customFormat="false" ht="15" hidden="false" customHeight="false" outlineLevel="0" collapsed="false">
      <c r="A6938" s="0" t="n">
        <v>3896</v>
      </c>
      <c r="B6938" s="15" t="n">
        <v>45717</v>
      </c>
      <c r="C6938" s="0" t="n">
        <v>1</v>
      </c>
      <c r="D6938" s="16" t="n">
        <v>537</v>
      </c>
      <c r="E6938" s="16" t="n">
        <v>0</v>
      </c>
      <c r="F6938" s="16" t="n">
        <v>10</v>
      </c>
      <c r="G6938" s="16" t="n">
        <v>11</v>
      </c>
      <c r="H6938" s="16" t="n">
        <v>0</v>
      </c>
    </row>
    <row r="6939" customFormat="false" ht="15" hidden="false" customHeight="false" outlineLevel="0" collapsed="false">
      <c r="A6939" s="0" t="n">
        <v>3896</v>
      </c>
      <c r="B6939" s="15" t="n">
        <v>45809</v>
      </c>
      <c r="C6939" s="0" t="n">
        <v>1</v>
      </c>
      <c r="D6939" s="16" t="n">
        <v>540</v>
      </c>
      <c r="E6939" s="16" t="n">
        <v>0</v>
      </c>
      <c r="F6939" s="16" t="n">
        <v>8</v>
      </c>
      <c r="G6939" s="16" t="n">
        <v>19</v>
      </c>
      <c r="H6939" s="16" t="n">
        <v>0</v>
      </c>
    </row>
    <row r="6940" customFormat="false" ht="15" hidden="false" customHeight="false" outlineLevel="0" collapsed="false">
      <c r="A6940" s="0" t="n">
        <v>3896</v>
      </c>
      <c r="B6940" s="15" t="n">
        <v>45901</v>
      </c>
      <c r="C6940" s="0" t="n">
        <v>1</v>
      </c>
      <c r="D6940" s="16" t="n">
        <v>553</v>
      </c>
      <c r="E6940" s="16" t="n">
        <v>0</v>
      </c>
      <c r="F6940" s="16" t="n">
        <v>7</v>
      </c>
      <c r="G6940" s="16" t="n">
        <v>26</v>
      </c>
      <c r="H6940" s="16" t="n">
        <v>0</v>
      </c>
    </row>
    <row r="6941" customFormat="false" ht="15" hidden="false" customHeight="false" outlineLevel="0" collapsed="false">
      <c r="A6941" s="0" t="n">
        <v>3896</v>
      </c>
      <c r="B6941" s="15" t="n">
        <v>45992</v>
      </c>
      <c r="C6941" s="0" t="n">
        <v>1</v>
      </c>
      <c r="D6941" s="16" t="n">
        <v>554</v>
      </c>
      <c r="E6941" s="16" t="n">
        <v>1</v>
      </c>
      <c r="F6941" s="16" t="n">
        <v>7</v>
      </c>
      <c r="G6941" s="16" t="n">
        <v>31</v>
      </c>
      <c r="H6941" s="16" t="n">
        <v>1</v>
      </c>
    </row>
    <row r="6942" customFormat="false" ht="15" hidden="false" customHeight="false" outlineLevel="0" collapsed="false">
      <c r="A6942" s="0" t="n">
        <v>3896</v>
      </c>
      <c r="B6942" s="15" t="n">
        <v>46082</v>
      </c>
      <c r="C6942" s="0" t="n">
        <v>1</v>
      </c>
      <c r="D6942" s="16" t="n">
        <v>558</v>
      </c>
      <c r="E6942" s="16" t="n">
        <v>1</v>
      </c>
      <c r="F6942" s="16" t="n">
        <v>6</v>
      </c>
      <c r="G6942" s="16" t="n">
        <v>20</v>
      </c>
      <c r="H6942" s="16" t="n">
        <v>1</v>
      </c>
    </row>
    <row r="6943" customFormat="false" ht="15" hidden="false" customHeight="false" outlineLevel="0" collapsed="false">
      <c r="A6943" s="0" t="n">
        <v>3896</v>
      </c>
      <c r="B6943" s="15" t="n">
        <v>46174</v>
      </c>
      <c r="C6943" s="0" t="n">
        <v>1</v>
      </c>
      <c r="D6943" s="16" t="n">
        <v>568</v>
      </c>
      <c r="E6943" s="16" t="n">
        <v>3</v>
      </c>
      <c r="F6943" s="16" t="n">
        <v>6</v>
      </c>
      <c r="G6943" s="16" t="n">
        <v>25</v>
      </c>
      <c r="H6943" s="16" t="n">
        <v>3</v>
      </c>
    </row>
    <row r="6944" customFormat="false" ht="15" hidden="false" customHeight="false" outlineLevel="0" collapsed="false">
      <c r="A6944" s="0" t="n">
        <v>3898</v>
      </c>
      <c r="B6944" s="15" t="n">
        <v>45078</v>
      </c>
      <c r="C6944" s="0" t="n">
        <v>1</v>
      </c>
      <c r="D6944" s="16" t="n">
        <v>996</v>
      </c>
      <c r="E6944" s="16" t="n">
        <v>2</v>
      </c>
      <c r="F6944" s="16" t="n">
        <v>14</v>
      </c>
      <c r="G6944" s="16" t="n">
        <v>58</v>
      </c>
      <c r="H6944" s="16" t="n">
        <v>1</v>
      </c>
    </row>
    <row r="6945" customFormat="false" ht="15" hidden="false" customHeight="false" outlineLevel="0" collapsed="false">
      <c r="A6945" s="0" t="n">
        <v>3898</v>
      </c>
      <c r="B6945" s="15" t="n">
        <v>45170</v>
      </c>
      <c r="C6945" s="0" t="n">
        <v>1</v>
      </c>
      <c r="D6945" s="16" t="n">
        <v>989</v>
      </c>
      <c r="E6945" s="16" t="n">
        <v>2</v>
      </c>
      <c r="F6945" s="16" t="n">
        <v>14</v>
      </c>
      <c r="G6945" s="16" t="n">
        <v>64</v>
      </c>
      <c r="H6945" s="16" t="n">
        <v>1</v>
      </c>
    </row>
    <row r="6946" customFormat="false" ht="15" hidden="false" customHeight="false" outlineLevel="0" collapsed="false">
      <c r="A6946" s="0" t="n">
        <v>3898</v>
      </c>
      <c r="B6946" s="15" t="n">
        <v>45261</v>
      </c>
      <c r="C6946" s="0" t="n">
        <v>1</v>
      </c>
      <c r="D6946" s="16" t="n">
        <v>998</v>
      </c>
      <c r="E6946" s="16" t="n">
        <v>2</v>
      </c>
      <c r="F6946" s="16" t="n">
        <v>14</v>
      </c>
      <c r="G6946" s="16" t="n">
        <v>74</v>
      </c>
      <c r="H6946" s="16" t="n">
        <v>1</v>
      </c>
    </row>
    <row r="6947" customFormat="false" ht="15" hidden="false" customHeight="false" outlineLevel="0" collapsed="false">
      <c r="A6947" s="0" t="n">
        <v>3898</v>
      </c>
      <c r="B6947" s="15" t="n">
        <v>45352</v>
      </c>
      <c r="C6947" s="0" t="n">
        <v>1</v>
      </c>
      <c r="D6947" s="16" t="n">
        <v>1019</v>
      </c>
      <c r="E6947" s="16" t="n">
        <v>2</v>
      </c>
      <c r="F6947" s="16" t="n">
        <v>14</v>
      </c>
      <c r="G6947" s="16" t="n">
        <v>42</v>
      </c>
      <c r="H6947" s="16" t="n">
        <v>1</v>
      </c>
    </row>
    <row r="6948" customFormat="false" ht="15" hidden="false" customHeight="false" outlineLevel="0" collapsed="false">
      <c r="A6948" s="0" t="n">
        <v>3898</v>
      </c>
      <c r="B6948" s="15" t="n">
        <v>45444</v>
      </c>
      <c r="C6948" s="0" t="n">
        <v>1</v>
      </c>
      <c r="D6948" s="16" t="n">
        <v>1046</v>
      </c>
      <c r="E6948" s="16" t="n">
        <v>3</v>
      </c>
      <c r="F6948" s="16" t="n">
        <v>12</v>
      </c>
      <c r="G6948" s="16" t="n">
        <v>55</v>
      </c>
      <c r="H6948" s="16" t="n">
        <v>2</v>
      </c>
    </row>
    <row r="6949" customFormat="false" ht="15" hidden="false" customHeight="false" outlineLevel="0" collapsed="false">
      <c r="A6949" s="0" t="n">
        <v>3898</v>
      </c>
      <c r="B6949" s="15" t="n">
        <v>45536</v>
      </c>
      <c r="C6949" s="0" t="n">
        <v>1</v>
      </c>
      <c r="D6949" s="16" t="n">
        <v>1052</v>
      </c>
      <c r="E6949" s="16" t="n">
        <v>3</v>
      </c>
      <c r="F6949" s="16" t="n">
        <v>11</v>
      </c>
      <c r="G6949" s="16" t="n">
        <v>68</v>
      </c>
      <c r="H6949" s="16" t="n">
        <v>2</v>
      </c>
    </row>
    <row r="6950" customFormat="false" ht="15" hidden="false" customHeight="false" outlineLevel="0" collapsed="false">
      <c r="A6950" s="0" t="n">
        <v>3898</v>
      </c>
      <c r="B6950" s="15" t="n">
        <v>45627</v>
      </c>
      <c r="C6950" s="0" t="n">
        <v>1</v>
      </c>
      <c r="D6950" s="16" t="n">
        <v>1036</v>
      </c>
      <c r="E6950" s="16" t="n">
        <v>5</v>
      </c>
      <c r="F6950" s="16" t="n">
        <v>12</v>
      </c>
      <c r="G6950" s="16" t="n">
        <v>76</v>
      </c>
      <c r="H6950" s="16" t="n">
        <v>3</v>
      </c>
    </row>
    <row r="6951" customFormat="false" ht="15" hidden="false" customHeight="false" outlineLevel="0" collapsed="false">
      <c r="A6951" s="0" t="n">
        <v>3898</v>
      </c>
      <c r="B6951" s="15" t="n">
        <v>45717</v>
      </c>
      <c r="C6951" s="0" t="n">
        <v>1</v>
      </c>
      <c r="D6951" s="16" t="n">
        <v>1032</v>
      </c>
      <c r="E6951" s="16" t="n">
        <v>6</v>
      </c>
      <c r="F6951" s="16" t="n">
        <v>13</v>
      </c>
      <c r="G6951" s="16" t="n">
        <v>41</v>
      </c>
      <c r="H6951" s="16" t="n">
        <v>3</v>
      </c>
    </row>
    <row r="6952" customFormat="false" ht="15" hidden="false" customHeight="false" outlineLevel="0" collapsed="false">
      <c r="A6952" s="0" t="n">
        <v>3898</v>
      </c>
      <c r="B6952" s="15" t="n">
        <v>45809</v>
      </c>
      <c r="C6952" s="0" t="n">
        <v>1</v>
      </c>
      <c r="D6952" s="16" t="n">
        <v>1046</v>
      </c>
      <c r="E6952" s="16" t="n">
        <v>6</v>
      </c>
      <c r="F6952" s="16" t="n">
        <v>13</v>
      </c>
      <c r="G6952" s="16" t="n">
        <v>52</v>
      </c>
      <c r="H6952" s="16" t="n">
        <v>3</v>
      </c>
    </row>
    <row r="6953" customFormat="false" ht="15" hidden="false" customHeight="false" outlineLevel="0" collapsed="false">
      <c r="A6953" s="0" t="n">
        <v>3898</v>
      </c>
      <c r="B6953" s="15" t="n">
        <v>45901</v>
      </c>
      <c r="C6953" s="0" t="n">
        <v>1</v>
      </c>
      <c r="D6953" s="16" t="n">
        <v>1051</v>
      </c>
      <c r="E6953" s="16" t="n">
        <v>5</v>
      </c>
      <c r="F6953" s="16" t="n">
        <v>13</v>
      </c>
      <c r="G6953" s="16" t="n">
        <v>66</v>
      </c>
      <c r="H6953" s="16" t="n">
        <v>2</v>
      </c>
    </row>
    <row r="6954" customFormat="false" ht="15" hidden="false" customHeight="false" outlineLevel="0" collapsed="false">
      <c r="A6954" s="0" t="n">
        <v>3898</v>
      </c>
      <c r="B6954" s="15" t="n">
        <v>45992</v>
      </c>
      <c r="C6954" s="0" t="n">
        <v>1</v>
      </c>
      <c r="D6954" s="16" t="n">
        <v>1059</v>
      </c>
      <c r="E6954" s="16" t="n">
        <v>5</v>
      </c>
      <c r="F6954" s="16" t="n">
        <v>14</v>
      </c>
      <c r="G6954" s="16" t="n">
        <v>77</v>
      </c>
      <c r="H6954" s="16" t="n">
        <v>2</v>
      </c>
    </row>
    <row r="6955" customFormat="false" ht="15" hidden="false" customHeight="false" outlineLevel="0" collapsed="false">
      <c r="A6955" s="0" t="n">
        <v>3898</v>
      </c>
      <c r="B6955" s="15" t="n">
        <v>46082</v>
      </c>
      <c r="C6955" s="0" t="n">
        <v>1</v>
      </c>
      <c r="D6955" s="16" t="n">
        <v>1054</v>
      </c>
      <c r="E6955" s="16" t="n">
        <v>5</v>
      </c>
      <c r="F6955" s="16" t="n">
        <v>14</v>
      </c>
      <c r="G6955" s="16" t="n">
        <v>44</v>
      </c>
      <c r="H6955" s="16" t="n">
        <v>0</v>
      </c>
    </row>
    <row r="6956" customFormat="false" ht="15" hidden="false" customHeight="false" outlineLevel="0" collapsed="false">
      <c r="A6956" s="0" t="n">
        <v>3898</v>
      </c>
      <c r="B6956" s="15" t="n">
        <v>46174</v>
      </c>
      <c r="C6956" s="0" t="n">
        <v>1</v>
      </c>
      <c r="D6956" s="16" t="n">
        <v>1062</v>
      </c>
      <c r="E6956" s="16" t="n">
        <v>7</v>
      </c>
      <c r="F6956" s="16" t="n">
        <v>15</v>
      </c>
      <c r="G6956" s="16" t="n">
        <v>55</v>
      </c>
      <c r="H6956" s="16" t="n">
        <v>2</v>
      </c>
    </row>
    <row r="6957" customFormat="false" ht="15" hidden="false" customHeight="false" outlineLevel="0" collapsed="false">
      <c r="A6957" s="0" t="n">
        <v>3902</v>
      </c>
      <c r="B6957" s="15" t="n">
        <v>45078</v>
      </c>
      <c r="C6957" s="0" t="n">
        <v>1</v>
      </c>
      <c r="D6957" s="16" t="n">
        <v>539</v>
      </c>
      <c r="E6957" s="16" t="n">
        <v>1</v>
      </c>
      <c r="F6957" s="16" t="n">
        <v>12</v>
      </c>
      <c r="G6957" s="16" t="n">
        <v>25</v>
      </c>
      <c r="H6957" s="16" t="n">
        <v>1</v>
      </c>
    </row>
    <row r="6958" customFormat="false" ht="15" hidden="false" customHeight="false" outlineLevel="0" collapsed="false">
      <c r="A6958" s="0" t="n">
        <v>3902</v>
      </c>
      <c r="B6958" s="15" t="n">
        <v>45170</v>
      </c>
      <c r="C6958" s="0" t="n">
        <v>1</v>
      </c>
      <c r="D6958" s="16" t="n">
        <v>548</v>
      </c>
      <c r="E6958" s="16" t="n">
        <v>1</v>
      </c>
      <c r="F6958" s="16" t="n">
        <v>13</v>
      </c>
      <c r="G6958" s="16" t="n">
        <v>30</v>
      </c>
      <c r="H6958" s="16" t="n">
        <v>1</v>
      </c>
    </row>
    <row r="6959" customFormat="false" ht="15" hidden="false" customHeight="false" outlineLevel="0" collapsed="false">
      <c r="A6959" s="0" t="n">
        <v>3902</v>
      </c>
      <c r="B6959" s="15" t="n">
        <v>45261</v>
      </c>
      <c r="C6959" s="0" t="n">
        <v>1</v>
      </c>
      <c r="D6959" s="16" t="n">
        <v>550</v>
      </c>
      <c r="E6959" s="16" t="n">
        <v>1</v>
      </c>
      <c r="F6959" s="16" t="n">
        <v>12</v>
      </c>
      <c r="G6959" s="16" t="n">
        <v>37</v>
      </c>
      <c r="H6959" s="16" t="n">
        <v>1</v>
      </c>
    </row>
    <row r="6960" customFormat="false" ht="15" hidden="false" customHeight="false" outlineLevel="0" collapsed="false">
      <c r="A6960" s="0" t="n">
        <v>3902</v>
      </c>
      <c r="B6960" s="15" t="n">
        <v>45352</v>
      </c>
      <c r="C6960" s="0" t="n">
        <v>1</v>
      </c>
      <c r="D6960" s="16" t="n">
        <v>553</v>
      </c>
      <c r="E6960" s="16" t="n">
        <v>2</v>
      </c>
      <c r="F6960" s="16" t="n">
        <v>12</v>
      </c>
      <c r="G6960" s="16" t="n">
        <v>29</v>
      </c>
      <c r="H6960" s="16" t="n">
        <v>2</v>
      </c>
    </row>
    <row r="6961" customFormat="false" ht="15" hidden="false" customHeight="false" outlineLevel="0" collapsed="false">
      <c r="A6961" s="0" t="n">
        <v>3902</v>
      </c>
      <c r="B6961" s="15" t="n">
        <v>45444</v>
      </c>
      <c r="C6961" s="0" t="n">
        <v>1</v>
      </c>
      <c r="D6961" s="16" t="n">
        <v>547</v>
      </c>
      <c r="E6961" s="16" t="n">
        <v>2</v>
      </c>
      <c r="F6961" s="16" t="n">
        <v>12</v>
      </c>
      <c r="G6961" s="16" t="n">
        <v>34</v>
      </c>
      <c r="H6961" s="16" t="n">
        <v>2</v>
      </c>
    </row>
    <row r="6962" customFormat="false" ht="15" hidden="false" customHeight="false" outlineLevel="0" collapsed="false">
      <c r="A6962" s="0" t="n">
        <v>3902</v>
      </c>
      <c r="B6962" s="15" t="n">
        <v>45536</v>
      </c>
      <c r="C6962" s="0" t="n">
        <v>1</v>
      </c>
      <c r="D6962" s="16" t="n">
        <v>546</v>
      </c>
      <c r="E6962" s="16" t="n">
        <v>2</v>
      </c>
      <c r="F6962" s="16" t="n">
        <v>12</v>
      </c>
      <c r="G6962" s="16" t="n">
        <v>38</v>
      </c>
      <c r="H6962" s="16" t="n">
        <v>2</v>
      </c>
    </row>
    <row r="6963" customFormat="false" ht="15" hidden="false" customHeight="false" outlineLevel="0" collapsed="false">
      <c r="A6963" s="0" t="n">
        <v>3902</v>
      </c>
      <c r="B6963" s="15" t="n">
        <v>45627</v>
      </c>
      <c r="C6963" s="0" t="n">
        <v>1</v>
      </c>
      <c r="D6963" s="16" t="n">
        <v>548</v>
      </c>
      <c r="E6963" s="16" t="n">
        <v>2</v>
      </c>
      <c r="F6963" s="16" t="n">
        <v>11</v>
      </c>
      <c r="G6963" s="16" t="n">
        <v>42</v>
      </c>
      <c r="H6963" s="16" t="n">
        <v>2</v>
      </c>
    </row>
    <row r="6964" customFormat="false" ht="15" hidden="false" customHeight="false" outlineLevel="0" collapsed="false">
      <c r="A6964" s="0" t="n">
        <v>3902</v>
      </c>
      <c r="B6964" s="15" t="n">
        <v>45717</v>
      </c>
      <c r="C6964" s="0" t="n">
        <v>1</v>
      </c>
      <c r="D6964" s="16" t="n">
        <v>546</v>
      </c>
      <c r="E6964" s="16" t="n">
        <v>2</v>
      </c>
      <c r="F6964" s="16" t="n">
        <v>11</v>
      </c>
      <c r="G6964" s="16" t="n">
        <v>18</v>
      </c>
      <c r="H6964" s="16" t="n">
        <v>1</v>
      </c>
    </row>
    <row r="6965" customFormat="false" ht="15" hidden="false" customHeight="false" outlineLevel="0" collapsed="false">
      <c r="A6965" s="0" t="n">
        <v>3902</v>
      </c>
      <c r="B6965" s="15" t="n">
        <v>45809</v>
      </c>
      <c r="C6965" s="0" t="n">
        <v>1</v>
      </c>
      <c r="D6965" s="16" t="n">
        <v>529</v>
      </c>
      <c r="E6965" s="16" t="n">
        <v>2</v>
      </c>
      <c r="F6965" s="16" t="n">
        <v>10</v>
      </c>
      <c r="G6965" s="16" t="n">
        <v>22</v>
      </c>
      <c r="H6965" s="16" t="n">
        <v>1</v>
      </c>
    </row>
    <row r="6966" customFormat="false" ht="15" hidden="false" customHeight="false" outlineLevel="0" collapsed="false">
      <c r="A6966" s="0" t="n">
        <v>3902</v>
      </c>
      <c r="B6966" s="15" t="n">
        <v>45901</v>
      </c>
      <c r="C6966" s="0" t="n">
        <v>1</v>
      </c>
      <c r="D6966" s="16" t="n">
        <v>528</v>
      </c>
      <c r="E6966" s="16" t="n">
        <v>2</v>
      </c>
      <c r="F6966" s="16" t="n">
        <v>10</v>
      </c>
      <c r="G6966" s="16" t="n">
        <v>27</v>
      </c>
      <c r="H6966" s="16" t="n">
        <v>1</v>
      </c>
    </row>
    <row r="6967" customFormat="false" ht="15" hidden="false" customHeight="false" outlineLevel="0" collapsed="false">
      <c r="A6967" s="0" t="n">
        <v>3902</v>
      </c>
      <c r="B6967" s="15" t="n">
        <v>45992</v>
      </c>
      <c r="C6967" s="0" t="n">
        <v>1</v>
      </c>
      <c r="D6967" s="16" t="n">
        <v>542</v>
      </c>
      <c r="E6967" s="16" t="n">
        <v>2</v>
      </c>
      <c r="F6967" s="16" t="n">
        <v>9</v>
      </c>
      <c r="G6967" s="16" t="n">
        <v>32</v>
      </c>
      <c r="H6967" s="16" t="n">
        <v>1</v>
      </c>
    </row>
    <row r="6968" customFormat="false" ht="15" hidden="false" customHeight="false" outlineLevel="0" collapsed="false">
      <c r="A6968" s="0" t="n">
        <v>3902</v>
      </c>
      <c r="B6968" s="15" t="n">
        <v>46082</v>
      </c>
      <c r="C6968" s="0" t="n">
        <v>1</v>
      </c>
      <c r="D6968" s="16" t="n">
        <v>552</v>
      </c>
      <c r="E6968" s="16" t="n">
        <v>2</v>
      </c>
      <c r="F6968" s="16" t="n">
        <v>8</v>
      </c>
      <c r="G6968" s="16" t="n">
        <v>17</v>
      </c>
      <c r="H6968" s="16" t="n">
        <v>0</v>
      </c>
    </row>
    <row r="6969" customFormat="false" ht="15" hidden="false" customHeight="false" outlineLevel="0" collapsed="false">
      <c r="A6969" s="0" t="n">
        <v>3902</v>
      </c>
      <c r="B6969" s="15" t="n">
        <v>46174</v>
      </c>
      <c r="C6969" s="0" t="n">
        <v>1</v>
      </c>
      <c r="D6969" s="16" t="n">
        <v>560</v>
      </c>
      <c r="E6969" s="16" t="n">
        <v>2</v>
      </c>
      <c r="F6969" s="16" t="n">
        <v>8</v>
      </c>
      <c r="G6969" s="16" t="n">
        <v>25</v>
      </c>
      <c r="H6969" s="16" t="n">
        <v>0</v>
      </c>
    </row>
    <row r="6970" customFormat="false" ht="15" hidden="false" customHeight="false" outlineLevel="0" collapsed="false">
      <c r="A6970" s="0" t="n">
        <v>3903</v>
      </c>
      <c r="B6970" s="15" t="n">
        <v>45078</v>
      </c>
      <c r="C6970" s="0" t="n">
        <v>1</v>
      </c>
      <c r="D6970" s="16" t="n">
        <v>1028</v>
      </c>
      <c r="E6970" s="16" t="n">
        <v>0</v>
      </c>
      <c r="F6970" s="16" t="n">
        <v>10</v>
      </c>
      <c r="G6970" s="16" t="n">
        <v>63</v>
      </c>
      <c r="H6970" s="16" t="n">
        <v>0</v>
      </c>
    </row>
    <row r="6971" customFormat="false" ht="15" hidden="false" customHeight="false" outlineLevel="0" collapsed="false">
      <c r="A6971" s="0" t="n">
        <v>3903</v>
      </c>
      <c r="B6971" s="15" t="n">
        <v>45170</v>
      </c>
      <c r="C6971" s="0" t="n">
        <v>1</v>
      </c>
      <c r="D6971" s="16" t="n">
        <v>1028</v>
      </c>
      <c r="E6971" s="16" t="n">
        <v>0</v>
      </c>
      <c r="F6971" s="16" t="n">
        <v>11</v>
      </c>
      <c r="G6971" s="16" t="n">
        <v>74</v>
      </c>
      <c r="H6971" s="16" t="n">
        <v>0</v>
      </c>
    </row>
    <row r="6972" customFormat="false" ht="15" hidden="false" customHeight="false" outlineLevel="0" collapsed="false">
      <c r="A6972" s="0" t="n">
        <v>3903</v>
      </c>
      <c r="B6972" s="15" t="n">
        <v>45261</v>
      </c>
      <c r="C6972" s="0" t="n">
        <v>1</v>
      </c>
      <c r="D6972" s="16" t="n">
        <v>1037</v>
      </c>
      <c r="E6972" s="16" t="n">
        <v>0</v>
      </c>
      <c r="F6972" s="16" t="n">
        <v>11</v>
      </c>
      <c r="G6972" s="16" t="n">
        <v>87</v>
      </c>
      <c r="H6972" s="16" t="n">
        <v>0</v>
      </c>
    </row>
    <row r="6973" customFormat="false" ht="15" hidden="false" customHeight="false" outlineLevel="0" collapsed="false">
      <c r="A6973" s="0" t="n">
        <v>3903</v>
      </c>
      <c r="B6973" s="15" t="n">
        <v>45352</v>
      </c>
      <c r="C6973" s="0" t="n">
        <v>1</v>
      </c>
      <c r="D6973" s="16" t="n">
        <v>1064</v>
      </c>
      <c r="E6973" s="16" t="n">
        <v>0</v>
      </c>
      <c r="F6973" s="16" t="n">
        <v>10</v>
      </c>
      <c r="G6973" s="16" t="n">
        <v>58</v>
      </c>
      <c r="H6973" s="16" t="n">
        <v>0</v>
      </c>
    </row>
    <row r="6974" customFormat="false" ht="15" hidden="false" customHeight="false" outlineLevel="0" collapsed="false">
      <c r="A6974" s="0" t="n">
        <v>3903</v>
      </c>
      <c r="B6974" s="15" t="n">
        <v>45444</v>
      </c>
      <c r="C6974" s="0" t="n">
        <v>1</v>
      </c>
      <c r="D6974" s="16" t="n">
        <v>1052</v>
      </c>
      <c r="E6974" s="16" t="n">
        <v>0</v>
      </c>
      <c r="F6974" s="16" t="n">
        <v>10</v>
      </c>
      <c r="G6974" s="16" t="n">
        <v>71</v>
      </c>
      <c r="H6974" s="16" t="n">
        <v>0</v>
      </c>
    </row>
    <row r="6975" customFormat="false" ht="15" hidden="false" customHeight="false" outlineLevel="0" collapsed="false">
      <c r="A6975" s="0" t="n">
        <v>3903</v>
      </c>
      <c r="B6975" s="15" t="n">
        <v>45536</v>
      </c>
      <c r="C6975" s="0" t="n">
        <v>1</v>
      </c>
      <c r="D6975" s="16" t="n">
        <v>1072</v>
      </c>
      <c r="E6975" s="16" t="n">
        <v>0</v>
      </c>
      <c r="F6975" s="16" t="n">
        <v>10</v>
      </c>
      <c r="G6975" s="16" t="n">
        <v>85</v>
      </c>
      <c r="H6975" s="16" t="n">
        <v>0</v>
      </c>
    </row>
    <row r="6976" customFormat="false" ht="15" hidden="false" customHeight="false" outlineLevel="0" collapsed="false">
      <c r="A6976" s="0" t="n">
        <v>3903</v>
      </c>
      <c r="B6976" s="15" t="n">
        <v>45627</v>
      </c>
      <c r="C6976" s="0" t="n">
        <v>1</v>
      </c>
      <c r="D6976" s="16" t="n">
        <v>1074</v>
      </c>
      <c r="E6976" s="16" t="n">
        <v>0</v>
      </c>
      <c r="F6976" s="16" t="n">
        <v>8</v>
      </c>
      <c r="G6976" s="16" t="n">
        <v>102</v>
      </c>
      <c r="H6976" s="16" t="n">
        <v>0</v>
      </c>
    </row>
    <row r="6977" customFormat="false" ht="15" hidden="false" customHeight="false" outlineLevel="0" collapsed="false">
      <c r="A6977" s="0" t="n">
        <v>3903</v>
      </c>
      <c r="B6977" s="15" t="n">
        <v>45717</v>
      </c>
      <c r="C6977" s="0" t="n">
        <v>1</v>
      </c>
      <c r="D6977" s="16" t="n">
        <v>1074</v>
      </c>
      <c r="E6977" s="16" t="n">
        <v>0</v>
      </c>
      <c r="F6977" s="16" t="n">
        <v>8</v>
      </c>
      <c r="G6977" s="16" t="n">
        <v>57</v>
      </c>
      <c r="H6977" s="16" t="n">
        <v>0</v>
      </c>
    </row>
    <row r="6978" customFormat="false" ht="15" hidden="false" customHeight="false" outlineLevel="0" collapsed="false">
      <c r="A6978" s="0" t="n">
        <v>3903</v>
      </c>
      <c r="B6978" s="15" t="n">
        <v>45809</v>
      </c>
      <c r="C6978" s="0" t="n">
        <v>1</v>
      </c>
      <c r="D6978" s="16" t="n">
        <v>1095</v>
      </c>
      <c r="E6978" s="16" t="n">
        <v>0</v>
      </c>
      <c r="F6978" s="16" t="n">
        <v>10</v>
      </c>
      <c r="G6978" s="16" t="n">
        <v>69</v>
      </c>
      <c r="H6978" s="16" t="n">
        <v>0</v>
      </c>
    </row>
    <row r="6979" customFormat="false" ht="15" hidden="false" customHeight="false" outlineLevel="0" collapsed="false">
      <c r="A6979" s="0" t="n">
        <v>3903</v>
      </c>
      <c r="B6979" s="15" t="n">
        <v>45901</v>
      </c>
      <c r="C6979" s="0" t="n">
        <v>1</v>
      </c>
      <c r="D6979" s="16" t="n">
        <v>1091</v>
      </c>
      <c r="E6979" s="16" t="n">
        <v>0</v>
      </c>
      <c r="F6979" s="16" t="n">
        <v>10</v>
      </c>
      <c r="G6979" s="16" t="n">
        <v>76</v>
      </c>
      <c r="H6979" s="16" t="n">
        <v>0</v>
      </c>
    </row>
    <row r="6980" customFormat="false" ht="15" hidden="false" customHeight="false" outlineLevel="0" collapsed="false">
      <c r="A6980" s="0" t="n">
        <v>3903</v>
      </c>
      <c r="B6980" s="15" t="n">
        <v>45992</v>
      </c>
      <c r="C6980" s="0" t="n">
        <v>1</v>
      </c>
      <c r="D6980" s="16" t="n">
        <v>1101</v>
      </c>
      <c r="E6980" s="16" t="n">
        <v>0</v>
      </c>
      <c r="F6980" s="16" t="n">
        <v>13</v>
      </c>
      <c r="G6980" s="16" t="n">
        <v>85</v>
      </c>
      <c r="H6980" s="16" t="n">
        <v>0</v>
      </c>
    </row>
    <row r="6981" customFormat="false" ht="15" hidden="false" customHeight="false" outlineLevel="0" collapsed="false">
      <c r="A6981" s="0" t="n">
        <v>3903</v>
      </c>
      <c r="B6981" s="15" t="n">
        <v>46082</v>
      </c>
      <c r="C6981" s="0" t="n">
        <v>1</v>
      </c>
      <c r="D6981" s="16" t="n">
        <v>1093</v>
      </c>
      <c r="E6981" s="16" t="n">
        <v>0</v>
      </c>
      <c r="F6981" s="16" t="n">
        <v>17</v>
      </c>
      <c r="G6981" s="16" t="n">
        <v>33</v>
      </c>
      <c r="H6981" s="16" t="n">
        <v>0</v>
      </c>
    </row>
    <row r="6982" customFormat="false" ht="15" hidden="false" customHeight="false" outlineLevel="0" collapsed="false">
      <c r="A6982" s="0" t="n">
        <v>3903</v>
      </c>
      <c r="B6982" s="15" t="n">
        <v>46174</v>
      </c>
      <c r="C6982" s="0" t="n">
        <v>1</v>
      </c>
      <c r="D6982" s="16" t="n">
        <v>1097</v>
      </c>
      <c r="E6982" s="16" t="n">
        <v>0</v>
      </c>
      <c r="F6982" s="16" t="n">
        <v>16</v>
      </c>
      <c r="G6982" s="16" t="n">
        <v>46</v>
      </c>
      <c r="H6982" s="16" t="n">
        <v>0</v>
      </c>
    </row>
    <row r="6983" customFormat="false" ht="15" hidden="false" customHeight="false" outlineLevel="0" collapsed="false">
      <c r="A6983" s="0" t="n">
        <v>3904</v>
      </c>
      <c r="B6983" s="15" t="n">
        <v>45078</v>
      </c>
      <c r="C6983" s="0" t="n">
        <v>1</v>
      </c>
      <c r="D6983" s="16" t="n">
        <v>2041</v>
      </c>
      <c r="E6983" s="16" t="n">
        <v>4</v>
      </c>
      <c r="F6983" s="16" t="n">
        <v>49</v>
      </c>
      <c r="G6983" s="16" t="n">
        <v>103</v>
      </c>
      <c r="H6983" s="16" t="n">
        <v>3</v>
      </c>
    </row>
    <row r="6984" customFormat="false" ht="15" hidden="false" customHeight="false" outlineLevel="0" collapsed="false">
      <c r="A6984" s="0" t="n">
        <v>3904</v>
      </c>
      <c r="B6984" s="15" t="n">
        <v>45170</v>
      </c>
      <c r="C6984" s="0" t="n">
        <v>1</v>
      </c>
      <c r="D6984" s="16" t="n">
        <v>2055</v>
      </c>
      <c r="E6984" s="16" t="n">
        <v>6</v>
      </c>
      <c r="F6984" s="16" t="n">
        <v>49</v>
      </c>
      <c r="G6984" s="16" t="n">
        <v>116</v>
      </c>
      <c r="H6984" s="16" t="n">
        <v>5</v>
      </c>
    </row>
    <row r="6985" customFormat="false" ht="15" hidden="false" customHeight="false" outlineLevel="0" collapsed="false">
      <c r="A6985" s="0" t="n">
        <v>3904</v>
      </c>
      <c r="B6985" s="15" t="n">
        <v>45261</v>
      </c>
      <c r="C6985" s="0" t="n">
        <v>1</v>
      </c>
      <c r="D6985" s="16" t="n">
        <v>2047</v>
      </c>
      <c r="E6985" s="16" t="n">
        <v>6</v>
      </c>
      <c r="F6985" s="16" t="n">
        <v>48</v>
      </c>
      <c r="G6985" s="16" t="n">
        <v>139</v>
      </c>
      <c r="H6985" s="16" t="n">
        <v>5</v>
      </c>
    </row>
    <row r="6986" customFormat="false" ht="15" hidden="false" customHeight="false" outlineLevel="0" collapsed="false">
      <c r="A6986" s="0" t="n">
        <v>3904</v>
      </c>
      <c r="B6986" s="15" t="n">
        <v>45352</v>
      </c>
      <c r="C6986" s="0" t="n">
        <v>1</v>
      </c>
      <c r="D6986" s="16" t="n">
        <v>2048</v>
      </c>
      <c r="E6986" s="16" t="n">
        <v>7</v>
      </c>
      <c r="F6986" s="16" t="n">
        <v>46</v>
      </c>
      <c r="G6986" s="16" t="n">
        <v>97</v>
      </c>
      <c r="H6986" s="16" t="n">
        <v>4</v>
      </c>
    </row>
    <row r="6987" customFormat="false" ht="15" hidden="false" customHeight="false" outlineLevel="0" collapsed="false">
      <c r="A6987" s="0" t="n">
        <v>3904</v>
      </c>
      <c r="B6987" s="15" t="n">
        <v>45444</v>
      </c>
      <c r="C6987" s="0" t="n">
        <v>1</v>
      </c>
      <c r="D6987" s="16" t="n">
        <v>2058</v>
      </c>
      <c r="E6987" s="16" t="n">
        <v>11</v>
      </c>
      <c r="F6987" s="16" t="n">
        <v>47</v>
      </c>
      <c r="G6987" s="16" t="n">
        <v>128</v>
      </c>
      <c r="H6987" s="16" t="n">
        <v>7</v>
      </c>
    </row>
    <row r="6988" customFormat="false" ht="15" hidden="false" customHeight="false" outlineLevel="0" collapsed="false">
      <c r="A6988" s="0" t="n">
        <v>3904</v>
      </c>
      <c r="B6988" s="15" t="n">
        <v>45536</v>
      </c>
      <c r="C6988" s="0" t="n">
        <v>1</v>
      </c>
      <c r="D6988" s="16" t="n">
        <v>2079</v>
      </c>
      <c r="E6988" s="16" t="n">
        <v>11</v>
      </c>
      <c r="F6988" s="16" t="n">
        <v>46</v>
      </c>
      <c r="G6988" s="16" t="n">
        <v>147</v>
      </c>
      <c r="H6988" s="16" t="n">
        <v>7</v>
      </c>
    </row>
    <row r="6989" customFormat="false" ht="15" hidden="false" customHeight="false" outlineLevel="0" collapsed="false">
      <c r="A6989" s="0" t="n">
        <v>3904</v>
      </c>
      <c r="B6989" s="15" t="n">
        <v>45627</v>
      </c>
      <c r="C6989" s="0" t="n">
        <v>1</v>
      </c>
      <c r="D6989" s="16" t="n">
        <v>2088</v>
      </c>
      <c r="E6989" s="16" t="n">
        <v>13</v>
      </c>
      <c r="F6989" s="16" t="n">
        <v>45</v>
      </c>
      <c r="G6989" s="16" t="n">
        <v>159</v>
      </c>
      <c r="H6989" s="16" t="n">
        <v>8</v>
      </c>
    </row>
    <row r="6990" customFormat="false" ht="15" hidden="false" customHeight="false" outlineLevel="0" collapsed="false">
      <c r="A6990" s="0" t="n">
        <v>3904</v>
      </c>
      <c r="B6990" s="15" t="n">
        <v>45717</v>
      </c>
      <c r="C6990" s="0" t="n">
        <v>1</v>
      </c>
      <c r="D6990" s="16" t="n">
        <v>2096</v>
      </c>
      <c r="E6990" s="16" t="n">
        <v>14</v>
      </c>
      <c r="F6990" s="16" t="n">
        <v>44</v>
      </c>
      <c r="G6990" s="16" t="n">
        <v>88</v>
      </c>
      <c r="H6990" s="16" t="n">
        <v>5</v>
      </c>
    </row>
    <row r="6991" customFormat="false" ht="15" hidden="false" customHeight="false" outlineLevel="0" collapsed="false">
      <c r="A6991" s="0" t="n">
        <v>3904</v>
      </c>
      <c r="B6991" s="15" t="n">
        <v>45809</v>
      </c>
      <c r="C6991" s="0" t="n">
        <v>1</v>
      </c>
      <c r="D6991" s="16" t="n">
        <v>2086</v>
      </c>
      <c r="E6991" s="16" t="n">
        <v>17</v>
      </c>
      <c r="F6991" s="16" t="n">
        <v>43</v>
      </c>
      <c r="G6991" s="16" t="n">
        <v>105</v>
      </c>
      <c r="H6991" s="16" t="n">
        <v>7</v>
      </c>
    </row>
    <row r="6992" customFormat="false" ht="15" hidden="false" customHeight="false" outlineLevel="0" collapsed="false">
      <c r="A6992" s="0" t="n">
        <v>3904</v>
      </c>
      <c r="B6992" s="15" t="n">
        <v>45901</v>
      </c>
      <c r="C6992" s="0" t="n">
        <v>1</v>
      </c>
      <c r="D6992" s="16" t="n">
        <v>2106</v>
      </c>
      <c r="E6992" s="16" t="n">
        <v>16</v>
      </c>
      <c r="F6992" s="16" t="n">
        <v>44</v>
      </c>
      <c r="G6992" s="16" t="n">
        <v>132</v>
      </c>
      <c r="H6992" s="16" t="n">
        <v>7</v>
      </c>
    </row>
    <row r="6993" customFormat="false" ht="15" hidden="false" customHeight="false" outlineLevel="0" collapsed="false">
      <c r="A6993" s="0" t="n">
        <v>3904</v>
      </c>
      <c r="B6993" s="15" t="n">
        <v>45992</v>
      </c>
      <c r="C6993" s="0" t="n">
        <v>1</v>
      </c>
      <c r="D6993" s="16" t="n">
        <v>2106</v>
      </c>
      <c r="E6993" s="16" t="n">
        <v>17</v>
      </c>
      <c r="F6993" s="16" t="n">
        <v>45</v>
      </c>
      <c r="G6993" s="16" t="n">
        <v>156</v>
      </c>
      <c r="H6993" s="16" t="n">
        <v>8</v>
      </c>
    </row>
    <row r="6994" customFormat="false" ht="15" hidden="false" customHeight="false" outlineLevel="0" collapsed="false">
      <c r="A6994" s="0" t="n">
        <v>3904</v>
      </c>
      <c r="B6994" s="15" t="n">
        <v>46082</v>
      </c>
      <c r="C6994" s="0" t="n">
        <v>1</v>
      </c>
      <c r="D6994" s="16" t="n">
        <v>2129</v>
      </c>
      <c r="E6994" s="16" t="n">
        <v>18</v>
      </c>
      <c r="F6994" s="16" t="n">
        <v>46</v>
      </c>
      <c r="G6994" s="16" t="n">
        <v>68</v>
      </c>
      <c r="H6994" s="16" t="n">
        <v>4</v>
      </c>
    </row>
    <row r="6995" customFormat="false" ht="15" hidden="false" customHeight="false" outlineLevel="0" collapsed="false">
      <c r="A6995" s="0" t="n">
        <v>3904</v>
      </c>
      <c r="B6995" s="15" t="n">
        <v>46174</v>
      </c>
      <c r="C6995" s="0" t="n">
        <v>1</v>
      </c>
      <c r="D6995" s="16" t="n">
        <v>2144</v>
      </c>
      <c r="E6995" s="16" t="n">
        <v>24</v>
      </c>
      <c r="F6995" s="16" t="n">
        <v>46</v>
      </c>
      <c r="G6995" s="16" t="n">
        <v>87</v>
      </c>
      <c r="H6995" s="16" t="n">
        <v>10</v>
      </c>
    </row>
    <row r="6996" customFormat="false" ht="15" hidden="false" customHeight="false" outlineLevel="0" collapsed="false">
      <c r="A6996" s="0" t="n">
        <v>3909</v>
      </c>
      <c r="B6996" s="15" t="n">
        <v>45078</v>
      </c>
      <c r="C6996" s="0" t="n">
        <v>1</v>
      </c>
      <c r="D6996" s="16" t="n">
        <v>8109</v>
      </c>
      <c r="E6996" s="16" t="n">
        <v>8</v>
      </c>
      <c r="F6996" s="16" t="n">
        <v>216</v>
      </c>
      <c r="G6996" s="16" t="n">
        <v>406</v>
      </c>
      <c r="H6996" s="16" t="n">
        <v>3</v>
      </c>
    </row>
    <row r="6997" customFormat="false" ht="15" hidden="false" customHeight="false" outlineLevel="0" collapsed="false">
      <c r="A6997" s="0" t="n">
        <v>3909</v>
      </c>
      <c r="B6997" s="15" t="n">
        <v>45170</v>
      </c>
      <c r="C6997" s="0" t="n">
        <v>1</v>
      </c>
      <c r="D6997" s="16" t="n">
        <v>8109</v>
      </c>
      <c r="E6997" s="16" t="n">
        <v>10</v>
      </c>
      <c r="F6997" s="16" t="n">
        <v>205</v>
      </c>
      <c r="G6997" s="16" t="n">
        <v>484</v>
      </c>
      <c r="H6997" s="16" t="n">
        <v>6</v>
      </c>
    </row>
    <row r="6998" customFormat="false" ht="15" hidden="false" customHeight="false" outlineLevel="0" collapsed="false">
      <c r="A6998" s="0" t="n">
        <v>3909</v>
      </c>
      <c r="B6998" s="15" t="n">
        <v>45261</v>
      </c>
      <c r="C6998" s="0" t="n">
        <v>1</v>
      </c>
      <c r="D6998" s="16" t="n">
        <v>8134</v>
      </c>
      <c r="E6998" s="16" t="n">
        <v>11</v>
      </c>
      <c r="F6998" s="16" t="n">
        <v>212</v>
      </c>
      <c r="G6998" s="16" t="n">
        <v>571</v>
      </c>
      <c r="H6998" s="16" t="n">
        <v>6</v>
      </c>
    </row>
    <row r="6999" customFormat="false" ht="15" hidden="false" customHeight="false" outlineLevel="0" collapsed="false">
      <c r="A6999" s="0" t="n">
        <v>3909</v>
      </c>
      <c r="B6999" s="15" t="n">
        <v>45352</v>
      </c>
      <c r="C6999" s="0" t="n">
        <v>1</v>
      </c>
      <c r="D6999" s="16" t="n">
        <v>8151</v>
      </c>
      <c r="E6999" s="16" t="n">
        <v>14</v>
      </c>
      <c r="F6999" s="16" t="n">
        <v>215</v>
      </c>
      <c r="G6999" s="16" t="n">
        <v>331</v>
      </c>
      <c r="H6999" s="16" t="n">
        <v>7</v>
      </c>
    </row>
    <row r="7000" customFormat="false" ht="15" hidden="false" customHeight="false" outlineLevel="0" collapsed="false">
      <c r="A7000" s="0" t="n">
        <v>3909</v>
      </c>
      <c r="B7000" s="15" t="n">
        <v>45444</v>
      </c>
      <c r="C7000" s="0" t="n">
        <v>1</v>
      </c>
      <c r="D7000" s="16" t="n">
        <v>8170</v>
      </c>
      <c r="E7000" s="16" t="n">
        <v>17</v>
      </c>
      <c r="F7000" s="16" t="n">
        <v>218</v>
      </c>
      <c r="G7000" s="16" t="n">
        <v>420</v>
      </c>
      <c r="H7000" s="16" t="n">
        <v>10</v>
      </c>
    </row>
    <row r="7001" customFormat="false" ht="15" hidden="false" customHeight="false" outlineLevel="0" collapsed="false">
      <c r="A7001" s="0" t="n">
        <v>3909</v>
      </c>
      <c r="B7001" s="15" t="n">
        <v>45536</v>
      </c>
      <c r="C7001" s="0" t="n">
        <v>1</v>
      </c>
      <c r="D7001" s="16" t="n">
        <v>8228</v>
      </c>
      <c r="E7001" s="16" t="n">
        <v>21</v>
      </c>
      <c r="F7001" s="16" t="n">
        <v>216</v>
      </c>
      <c r="G7001" s="16" t="n">
        <v>484</v>
      </c>
      <c r="H7001" s="16" t="n">
        <v>14</v>
      </c>
    </row>
    <row r="7002" customFormat="false" ht="15" hidden="false" customHeight="false" outlineLevel="0" collapsed="false">
      <c r="A7002" s="0" t="n">
        <v>3909</v>
      </c>
      <c r="B7002" s="15" t="n">
        <v>45627</v>
      </c>
      <c r="C7002" s="0" t="n">
        <v>1</v>
      </c>
      <c r="D7002" s="16" t="n">
        <v>8232</v>
      </c>
      <c r="E7002" s="16" t="n">
        <v>26</v>
      </c>
      <c r="F7002" s="16" t="n">
        <v>218</v>
      </c>
      <c r="G7002" s="16" t="n">
        <v>559</v>
      </c>
      <c r="H7002" s="16" t="n">
        <v>19</v>
      </c>
    </row>
    <row r="7003" customFormat="false" ht="15" hidden="false" customHeight="false" outlineLevel="0" collapsed="false">
      <c r="A7003" s="0" t="n">
        <v>3909</v>
      </c>
      <c r="B7003" s="15" t="n">
        <v>45717</v>
      </c>
      <c r="C7003" s="0" t="n">
        <v>1</v>
      </c>
      <c r="D7003" s="16" t="n">
        <v>8268</v>
      </c>
      <c r="E7003" s="16" t="n">
        <v>30</v>
      </c>
      <c r="F7003" s="16" t="n">
        <v>210</v>
      </c>
      <c r="G7003" s="16" t="n">
        <v>325</v>
      </c>
      <c r="H7003" s="16" t="n">
        <v>15</v>
      </c>
    </row>
    <row r="7004" customFormat="false" ht="15" hidden="false" customHeight="false" outlineLevel="0" collapsed="false">
      <c r="A7004" s="0" t="n">
        <v>3909</v>
      </c>
      <c r="B7004" s="15" t="n">
        <v>45809</v>
      </c>
      <c r="C7004" s="0" t="n">
        <v>1</v>
      </c>
      <c r="D7004" s="16" t="n">
        <v>8310</v>
      </c>
      <c r="E7004" s="16" t="n">
        <v>30</v>
      </c>
      <c r="F7004" s="16" t="n">
        <v>205</v>
      </c>
      <c r="G7004" s="16" t="n">
        <v>415</v>
      </c>
      <c r="H7004" s="16" t="n">
        <v>15</v>
      </c>
    </row>
    <row r="7005" customFormat="false" ht="15" hidden="false" customHeight="false" outlineLevel="0" collapsed="false">
      <c r="A7005" s="0" t="n">
        <v>3909</v>
      </c>
      <c r="B7005" s="15" t="n">
        <v>45901</v>
      </c>
      <c r="C7005" s="0" t="n">
        <v>1</v>
      </c>
      <c r="D7005" s="16" t="n">
        <v>8290</v>
      </c>
      <c r="E7005" s="16" t="n">
        <v>33</v>
      </c>
      <c r="F7005" s="16" t="n">
        <v>194</v>
      </c>
      <c r="G7005" s="16" t="n">
        <v>486</v>
      </c>
      <c r="H7005" s="16" t="n">
        <v>19</v>
      </c>
    </row>
    <row r="7006" customFormat="false" ht="15" hidden="false" customHeight="false" outlineLevel="0" collapsed="false">
      <c r="A7006" s="0" t="n">
        <v>3909</v>
      </c>
      <c r="B7006" s="15" t="n">
        <v>45992</v>
      </c>
      <c r="C7006" s="0" t="n">
        <v>1</v>
      </c>
      <c r="D7006" s="16" t="n">
        <v>8307</v>
      </c>
      <c r="E7006" s="16" t="n">
        <v>34</v>
      </c>
      <c r="F7006" s="16" t="n">
        <v>186</v>
      </c>
      <c r="G7006" s="16" t="n">
        <v>540</v>
      </c>
      <c r="H7006" s="16" t="n">
        <v>19</v>
      </c>
    </row>
    <row r="7007" customFormat="false" ht="15" hidden="false" customHeight="false" outlineLevel="0" collapsed="false">
      <c r="A7007" s="0" t="n">
        <v>3909</v>
      </c>
      <c r="B7007" s="15" t="n">
        <v>46082</v>
      </c>
      <c r="C7007" s="0" t="n">
        <v>1</v>
      </c>
      <c r="D7007" s="16" t="n">
        <v>8335</v>
      </c>
      <c r="E7007" s="16" t="n">
        <v>36</v>
      </c>
      <c r="F7007" s="16" t="n">
        <v>192</v>
      </c>
      <c r="G7007" s="16" t="n">
        <v>298</v>
      </c>
      <c r="H7007" s="16" t="n">
        <v>8</v>
      </c>
    </row>
    <row r="7008" customFormat="false" ht="15" hidden="false" customHeight="false" outlineLevel="0" collapsed="false">
      <c r="A7008" s="0" t="n">
        <v>3909</v>
      </c>
      <c r="B7008" s="15" t="n">
        <v>46174</v>
      </c>
      <c r="C7008" s="0" t="n">
        <v>1</v>
      </c>
      <c r="D7008" s="16" t="n">
        <v>8323</v>
      </c>
      <c r="E7008" s="16" t="n">
        <v>46</v>
      </c>
      <c r="F7008" s="16" t="n">
        <v>196</v>
      </c>
      <c r="G7008" s="16" t="n">
        <v>369</v>
      </c>
      <c r="H7008" s="16" t="n">
        <v>19</v>
      </c>
    </row>
    <row r="7009" customFormat="false" ht="15" hidden="false" customHeight="false" outlineLevel="0" collapsed="false">
      <c r="A7009" s="0" t="n">
        <v>3910</v>
      </c>
      <c r="B7009" s="15" t="n">
        <v>45078</v>
      </c>
      <c r="C7009" s="0" t="n">
        <v>4</v>
      </c>
      <c r="D7009" s="16" t="n">
        <v>18612</v>
      </c>
      <c r="E7009" s="16" t="n">
        <v>63</v>
      </c>
      <c r="F7009" s="16" t="n">
        <v>291</v>
      </c>
      <c r="G7009" s="16" t="n">
        <v>1188</v>
      </c>
      <c r="H7009" s="16" t="n">
        <v>45</v>
      </c>
    </row>
    <row r="7010" customFormat="false" ht="15" hidden="false" customHeight="false" outlineLevel="0" collapsed="false">
      <c r="A7010" s="0" t="n">
        <v>3910</v>
      </c>
      <c r="B7010" s="15" t="n">
        <v>45170</v>
      </c>
      <c r="C7010" s="0" t="n">
        <v>4</v>
      </c>
      <c r="D7010" s="16" t="n">
        <v>18588</v>
      </c>
      <c r="E7010" s="16" t="n">
        <v>71</v>
      </c>
      <c r="F7010" s="16" t="n">
        <v>307</v>
      </c>
      <c r="G7010" s="16" t="n">
        <v>1405</v>
      </c>
      <c r="H7010" s="16" t="n">
        <v>53</v>
      </c>
    </row>
    <row r="7011" customFormat="false" ht="15" hidden="false" customHeight="false" outlineLevel="0" collapsed="false">
      <c r="A7011" s="0" t="n">
        <v>3910</v>
      </c>
      <c r="B7011" s="15" t="n">
        <v>45261</v>
      </c>
      <c r="C7011" s="0" t="n">
        <v>4</v>
      </c>
      <c r="D7011" s="16" t="n">
        <v>18646</v>
      </c>
      <c r="E7011" s="16" t="n">
        <v>82</v>
      </c>
      <c r="F7011" s="16" t="n">
        <v>309</v>
      </c>
      <c r="G7011" s="16" t="n">
        <v>1667</v>
      </c>
      <c r="H7011" s="16" t="n">
        <v>63</v>
      </c>
    </row>
    <row r="7012" customFormat="false" ht="15" hidden="false" customHeight="false" outlineLevel="0" collapsed="false">
      <c r="A7012" s="0" t="n">
        <v>3910</v>
      </c>
      <c r="B7012" s="15" t="n">
        <v>45352</v>
      </c>
      <c r="C7012" s="0" t="n">
        <v>4</v>
      </c>
      <c r="D7012" s="16" t="n">
        <v>18775</v>
      </c>
      <c r="E7012" s="16" t="n">
        <v>95</v>
      </c>
      <c r="F7012" s="16" t="n">
        <v>312</v>
      </c>
      <c r="G7012" s="16" t="n">
        <v>998</v>
      </c>
      <c r="H7012" s="16" t="n">
        <v>57</v>
      </c>
    </row>
    <row r="7013" customFormat="false" ht="15" hidden="false" customHeight="false" outlineLevel="0" collapsed="false">
      <c r="A7013" s="0" t="n">
        <v>3910</v>
      </c>
      <c r="B7013" s="15" t="n">
        <v>45444</v>
      </c>
      <c r="C7013" s="0" t="n">
        <v>4</v>
      </c>
      <c r="D7013" s="16" t="n">
        <v>18828</v>
      </c>
      <c r="E7013" s="16" t="n">
        <v>107</v>
      </c>
      <c r="F7013" s="16" t="n">
        <v>324</v>
      </c>
      <c r="G7013" s="16" t="n">
        <v>1240</v>
      </c>
      <c r="H7013" s="16" t="n">
        <v>70</v>
      </c>
    </row>
    <row r="7014" customFormat="false" ht="15" hidden="false" customHeight="false" outlineLevel="0" collapsed="false">
      <c r="A7014" s="0" t="n">
        <v>3910</v>
      </c>
      <c r="B7014" s="15" t="n">
        <v>45536</v>
      </c>
      <c r="C7014" s="0" t="n">
        <v>4</v>
      </c>
      <c r="D7014" s="16" t="n">
        <v>18796</v>
      </c>
      <c r="E7014" s="16" t="n">
        <v>121</v>
      </c>
      <c r="F7014" s="16" t="n">
        <v>312</v>
      </c>
      <c r="G7014" s="16" t="n">
        <v>1466</v>
      </c>
      <c r="H7014" s="16" t="n">
        <v>84</v>
      </c>
    </row>
    <row r="7015" customFormat="false" ht="15" hidden="false" customHeight="false" outlineLevel="0" collapsed="false">
      <c r="A7015" s="0" t="n">
        <v>3910</v>
      </c>
      <c r="B7015" s="15" t="n">
        <v>45627</v>
      </c>
      <c r="C7015" s="0" t="n">
        <v>4</v>
      </c>
      <c r="D7015" s="16" t="n">
        <v>18833</v>
      </c>
      <c r="E7015" s="16" t="n">
        <v>134</v>
      </c>
      <c r="F7015" s="16" t="n">
        <v>319</v>
      </c>
      <c r="G7015" s="16" t="n">
        <v>1718</v>
      </c>
      <c r="H7015" s="16" t="n">
        <v>98</v>
      </c>
    </row>
    <row r="7016" customFormat="false" ht="15" hidden="false" customHeight="false" outlineLevel="0" collapsed="false">
      <c r="A7016" s="0" t="n">
        <v>3910</v>
      </c>
      <c r="B7016" s="15" t="n">
        <v>45717</v>
      </c>
      <c r="C7016" s="0" t="n">
        <v>4</v>
      </c>
      <c r="D7016" s="16" t="n">
        <v>18931</v>
      </c>
      <c r="E7016" s="16" t="n">
        <v>149</v>
      </c>
      <c r="F7016" s="16" t="n">
        <v>334</v>
      </c>
      <c r="G7016" s="16" t="n">
        <v>952</v>
      </c>
      <c r="H7016" s="16" t="n">
        <v>55</v>
      </c>
    </row>
    <row r="7017" customFormat="false" ht="15" hidden="false" customHeight="false" outlineLevel="0" collapsed="false">
      <c r="A7017" s="0" t="n">
        <v>3910</v>
      </c>
      <c r="B7017" s="15" t="n">
        <v>45809</v>
      </c>
      <c r="C7017" s="0" t="n">
        <v>4</v>
      </c>
      <c r="D7017" s="16" t="n">
        <v>19006</v>
      </c>
      <c r="E7017" s="16" t="n">
        <v>166</v>
      </c>
      <c r="F7017" s="16" t="n">
        <v>351</v>
      </c>
      <c r="G7017" s="16" t="n">
        <v>1231</v>
      </c>
      <c r="H7017" s="16" t="n">
        <v>73</v>
      </c>
    </row>
    <row r="7018" customFormat="false" ht="15" hidden="false" customHeight="false" outlineLevel="0" collapsed="false">
      <c r="A7018" s="0" t="n">
        <v>3910</v>
      </c>
      <c r="B7018" s="15" t="n">
        <v>45901</v>
      </c>
      <c r="C7018" s="0" t="n">
        <v>4</v>
      </c>
      <c r="D7018" s="16" t="n">
        <v>19079</v>
      </c>
      <c r="E7018" s="16" t="n">
        <v>194</v>
      </c>
      <c r="F7018" s="16" t="n">
        <v>361</v>
      </c>
      <c r="G7018" s="16" t="n">
        <v>1467</v>
      </c>
      <c r="H7018" s="16" t="n">
        <v>99</v>
      </c>
    </row>
    <row r="7019" customFormat="false" ht="15" hidden="false" customHeight="false" outlineLevel="0" collapsed="false">
      <c r="A7019" s="0" t="n">
        <v>3910</v>
      </c>
      <c r="B7019" s="15" t="n">
        <v>45992</v>
      </c>
      <c r="C7019" s="0" t="n">
        <v>4</v>
      </c>
      <c r="D7019" s="16" t="n">
        <v>19125</v>
      </c>
      <c r="E7019" s="16" t="n">
        <v>223</v>
      </c>
      <c r="F7019" s="16" t="n">
        <v>369</v>
      </c>
      <c r="G7019" s="16" t="n">
        <v>1713</v>
      </c>
      <c r="H7019" s="16" t="n">
        <v>126</v>
      </c>
    </row>
    <row r="7020" customFormat="false" ht="15" hidden="false" customHeight="false" outlineLevel="0" collapsed="false">
      <c r="A7020" s="0" t="n">
        <v>3910</v>
      </c>
      <c r="B7020" s="15" t="n">
        <v>46082</v>
      </c>
      <c r="C7020" s="0" t="n">
        <v>4</v>
      </c>
      <c r="D7020" s="16" t="n">
        <v>19152</v>
      </c>
      <c r="E7020" s="16" t="n">
        <v>259</v>
      </c>
      <c r="F7020" s="16" t="n">
        <v>389</v>
      </c>
      <c r="G7020" s="16" t="n">
        <v>960</v>
      </c>
      <c r="H7020" s="16" t="n">
        <v>107</v>
      </c>
    </row>
    <row r="7021" customFormat="false" ht="15" hidden="false" customHeight="false" outlineLevel="0" collapsed="false">
      <c r="A7021" s="0" t="n">
        <v>3910</v>
      </c>
      <c r="B7021" s="15" t="n">
        <v>46174</v>
      </c>
      <c r="C7021" s="0" t="n">
        <v>4</v>
      </c>
      <c r="D7021" s="16" t="n">
        <v>19193</v>
      </c>
      <c r="E7021" s="16" t="n">
        <v>317</v>
      </c>
      <c r="F7021" s="16" t="n">
        <v>421</v>
      </c>
      <c r="G7021" s="16" t="n">
        <v>1180</v>
      </c>
      <c r="H7021" s="16" t="n">
        <v>161</v>
      </c>
    </row>
    <row r="7022" customFormat="false" ht="15" hidden="false" customHeight="false" outlineLevel="0" collapsed="false">
      <c r="A7022" s="0" t="n">
        <v>3911</v>
      </c>
      <c r="B7022" s="15" t="n">
        <v>45078</v>
      </c>
      <c r="C7022" s="0" t="n">
        <v>2</v>
      </c>
      <c r="D7022" s="16" t="n">
        <v>3426</v>
      </c>
      <c r="E7022" s="16" t="n">
        <v>13</v>
      </c>
      <c r="F7022" s="16" t="n">
        <v>59</v>
      </c>
      <c r="G7022" s="16" t="n">
        <v>205</v>
      </c>
      <c r="H7022" s="16" t="n">
        <v>9</v>
      </c>
    </row>
    <row r="7023" customFormat="false" ht="15" hidden="false" customHeight="false" outlineLevel="0" collapsed="false">
      <c r="A7023" s="0" t="n">
        <v>3911</v>
      </c>
      <c r="B7023" s="15" t="n">
        <v>45170</v>
      </c>
      <c r="C7023" s="0" t="n">
        <v>2</v>
      </c>
      <c r="D7023" s="16" t="n">
        <v>3445</v>
      </c>
      <c r="E7023" s="16" t="n">
        <v>15</v>
      </c>
      <c r="F7023" s="16" t="n">
        <v>61</v>
      </c>
      <c r="G7023" s="16" t="n">
        <v>239</v>
      </c>
      <c r="H7023" s="16" t="n">
        <v>11</v>
      </c>
    </row>
    <row r="7024" customFormat="false" ht="15" hidden="false" customHeight="false" outlineLevel="0" collapsed="false">
      <c r="A7024" s="0" t="n">
        <v>3911</v>
      </c>
      <c r="B7024" s="15" t="n">
        <v>45261</v>
      </c>
      <c r="C7024" s="0" t="n">
        <v>2</v>
      </c>
      <c r="D7024" s="16" t="n">
        <v>3488</v>
      </c>
      <c r="E7024" s="16" t="n">
        <v>18</v>
      </c>
      <c r="F7024" s="16" t="n">
        <v>64</v>
      </c>
      <c r="G7024" s="16" t="n">
        <v>275</v>
      </c>
      <c r="H7024" s="16" t="n">
        <v>13</v>
      </c>
    </row>
    <row r="7025" customFormat="false" ht="15" hidden="false" customHeight="false" outlineLevel="0" collapsed="false">
      <c r="A7025" s="0" t="n">
        <v>3911</v>
      </c>
      <c r="B7025" s="15" t="n">
        <v>45352</v>
      </c>
      <c r="C7025" s="0" t="n">
        <v>2</v>
      </c>
      <c r="D7025" s="16" t="n">
        <v>3504</v>
      </c>
      <c r="E7025" s="16" t="n">
        <v>22</v>
      </c>
      <c r="F7025" s="16" t="n">
        <v>67</v>
      </c>
      <c r="G7025" s="16" t="n">
        <v>157</v>
      </c>
      <c r="H7025" s="16" t="n">
        <v>9</v>
      </c>
    </row>
    <row r="7026" customFormat="false" ht="15" hidden="false" customHeight="false" outlineLevel="0" collapsed="false">
      <c r="A7026" s="0" t="n">
        <v>3911</v>
      </c>
      <c r="B7026" s="15" t="n">
        <v>45444</v>
      </c>
      <c r="C7026" s="0" t="n">
        <v>2</v>
      </c>
      <c r="D7026" s="16" t="n">
        <v>3523</v>
      </c>
      <c r="E7026" s="16" t="n">
        <v>24</v>
      </c>
      <c r="F7026" s="16" t="n">
        <v>66</v>
      </c>
      <c r="G7026" s="16" t="n">
        <v>204</v>
      </c>
      <c r="H7026" s="16" t="n">
        <v>11</v>
      </c>
    </row>
    <row r="7027" customFormat="false" ht="15" hidden="false" customHeight="false" outlineLevel="0" collapsed="false">
      <c r="A7027" s="0" t="n">
        <v>3911</v>
      </c>
      <c r="B7027" s="15" t="n">
        <v>45536</v>
      </c>
      <c r="C7027" s="0" t="n">
        <v>2</v>
      </c>
      <c r="D7027" s="16" t="n">
        <v>3562</v>
      </c>
      <c r="E7027" s="16" t="n">
        <v>27</v>
      </c>
      <c r="F7027" s="16" t="n">
        <v>68</v>
      </c>
      <c r="G7027" s="16" t="n">
        <v>247</v>
      </c>
      <c r="H7027" s="16" t="n">
        <v>13</v>
      </c>
    </row>
    <row r="7028" customFormat="false" ht="15" hidden="false" customHeight="false" outlineLevel="0" collapsed="false">
      <c r="A7028" s="0" t="n">
        <v>3911</v>
      </c>
      <c r="B7028" s="15" t="n">
        <v>45627</v>
      </c>
      <c r="C7028" s="0" t="n">
        <v>2</v>
      </c>
      <c r="D7028" s="16" t="n">
        <v>3626</v>
      </c>
      <c r="E7028" s="16" t="n">
        <v>29</v>
      </c>
      <c r="F7028" s="16" t="n">
        <v>71</v>
      </c>
      <c r="G7028" s="16" t="n">
        <v>291</v>
      </c>
      <c r="H7028" s="16" t="n">
        <v>15</v>
      </c>
    </row>
    <row r="7029" customFormat="false" ht="15" hidden="false" customHeight="false" outlineLevel="0" collapsed="false">
      <c r="A7029" s="0" t="n">
        <v>3911</v>
      </c>
      <c r="B7029" s="15" t="n">
        <v>45717</v>
      </c>
      <c r="C7029" s="0" t="n">
        <v>2</v>
      </c>
      <c r="D7029" s="16" t="n">
        <v>3602</v>
      </c>
      <c r="E7029" s="16" t="n">
        <v>29</v>
      </c>
      <c r="F7029" s="16" t="n">
        <v>71</v>
      </c>
      <c r="G7029" s="16" t="n">
        <v>168</v>
      </c>
      <c r="H7029" s="16" t="n">
        <v>10</v>
      </c>
    </row>
    <row r="7030" customFormat="false" ht="15" hidden="false" customHeight="false" outlineLevel="0" collapsed="false">
      <c r="A7030" s="0" t="n">
        <v>3911</v>
      </c>
      <c r="B7030" s="15" t="n">
        <v>45809</v>
      </c>
      <c r="C7030" s="0" t="n">
        <v>2</v>
      </c>
      <c r="D7030" s="16" t="n">
        <v>3631</v>
      </c>
      <c r="E7030" s="16" t="n">
        <v>30</v>
      </c>
      <c r="F7030" s="16" t="n">
        <v>72</v>
      </c>
      <c r="G7030" s="16" t="n">
        <v>214</v>
      </c>
      <c r="H7030" s="16" t="n">
        <v>11</v>
      </c>
    </row>
    <row r="7031" customFormat="false" ht="15" hidden="false" customHeight="false" outlineLevel="0" collapsed="false">
      <c r="A7031" s="0" t="n">
        <v>3911</v>
      </c>
      <c r="B7031" s="15" t="n">
        <v>45901</v>
      </c>
      <c r="C7031" s="0" t="n">
        <v>2</v>
      </c>
      <c r="D7031" s="16" t="n">
        <v>3605</v>
      </c>
      <c r="E7031" s="16" t="n">
        <v>35</v>
      </c>
      <c r="F7031" s="16" t="n">
        <v>71</v>
      </c>
      <c r="G7031" s="16" t="n">
        <v>253</v>
      </c>
      <c r="H7031" s="16" t="n">
        <v>13</v>
      </c>
    </row>
    <row r="7032" customFormat="false" ht="15" hidden="false" customHeight="false" outlineLevel="0" collapsed="false">
      <c r="A7032" s="0" t="n">
        <v>3911</v>
      </c>
      <c r="B7032" s="15" t="n">
        <v>45992</v>
      </c>
      <c r="C7032" s="0" t="n">
        <v>2</v>
      </c>
      <c r="D7032" s="16" t="n">
        <v>3595</v>
      </c>
      <c r="E7032" s="16" t="n">
        <v>38</v>
      </c>
      <c r="F7032" s="16" t="n">
        <v>73</v>
      </c>
      <c r="G7032" s="16" t="n">
        <v>299</v>
      </c>
      <c r="H7032" s="16" t="n">
        <v>15</v>
      </c>
    </row>
    <row r="7033" customFormat="false" ht="15" hidden="false" customHeight="false" outlineLevel="0" collapsed="false">
      <c r="A7033" s="0" t="n">
        <v>3911</v>
      </c>
      <c r="B7033" s="15" t="n">
        <v>46082</v>
      </c>
      <c r="C7033" s="0" t="n">
        <v>2</v>
      </c>
      <c r="D7033" s="16" t="n">
        <v>3619</v>
      </c>
      <c r="E7033" s="16" t="n">
        <v>43</v>
      </c>
      <c r="F7033" s="16" t="n">
        <v>77</v>
      </c>
      <c r="G7033" s="16" t="n">
        <v>164</v>
      </c>
      <c r="H7033" s="16" t="n">
        <v>10</v>
      </c>
    </row>
    <row r="7034" customFormat="false" ht="15" hidden="false" customHeight="false" outlineLevel="0" collapsed="false">
      <c r="A7034" s="0" t="n">
        <v>3911</v>
      </c>
      <c r="B7034" s="15" t="n">
        <v>46174</v>
      </c>
      <c r="C7034" s="0" t="n">
        <v>2</v>
      </c>
      <c r="D7034" s="16" t="n">
        <v>3601</v>
      </c>
      <c r="E7034" s="16" t="n">
        <v>51</v>
      </c>
      <c r="F7034" s="16" t="n">
        <v>86</v>
      </c>
      <c r="G7034" s="16" t="n">
        <v>200</v>
      </c>
      <c r="H7034" s="16" t="n">
        <v>19</v>
      </c>
    </row>
    <row r="7035" customFormat="false" ht="15" hidden="false" customHeight="false" outlineLevel="0" collapsed="false">
      <c r="A7035" s="0" t="n">
        <v>3912</v>
      </c>
      <c r="B7035" s="15" t="n">
        <v>45078</v>
      </c>
      <c r="C7035" s="0" t="n">
        <v>3</v>
      </c>
      <c r="D7035" s="16" t="n">
        <v>14539</v>
      </c>
      <c r="E7035" s="16" t="n">
        <v>37</v>
      </c>
      <c r="F7035" s="16" t="n">
        <v>251</v>
      </c>
      <c r="G7035" s="16" t="n">
        <v>987</v>
      </c>
      <c r="H7035" s="16" t="n">
        <v>24</v>
      </c>
    </row>
    <row r="7036" customFormat="false" ht="15" hidden="false" customHeight="false" outlineLevel="0" collapsed="false">
      <c r="A7036" s="0" t="n">
        <v>3912</v>
      </c>
      <c r="B7036" s="15" t="n">
        <v>45170</v>
      </c>
      <c r="C7036" s="0" t="n">
        <v>3</v>
      </c>
      <c r="D7036" s="16" t="n">
        <v>14668</v>
      </c>
      <c r="E7036" s="16" t="n">
        <v>41</v>
      </c>
      <c r="F7036" s="16" t="n">
        <v>245</v>
      </c>
      <c r="G7036" s="16" t="n">
        <v>1203</v>
      </c>
      <c r="H7036" s="16" t="n">
        <v>28</v>
      </c>
    </row>
    <row r="7037" customFormat="false" ht="15" hidden="false" customHeight="false" outlineLevel="0" collapsed="false">
      <c r="A7037" s="0" t="n">
        <v>3912</v>
      </c>
      <c r="B7037" s="15" t="n">
        <v>45261</v>
      </c>
      <c r="C7037" s="0" t="n">
        <v>3</v>
      </c>
      <c r="D7037" s="16" t="n">
        <v>14705</v>
      </c>
      <c r="E7037" s="16" t="n">
        <v>45</v>
      </c>
      <c r="F7037" s="16" t="n">
        <v>245</v>
      </c>
      <c r="G7037" s="16" t="n">
        <v>1336</v>
      </c>
      <c r="H7037" s="16" t="n">
        <v>30</v>
      </c>
    </row>
    <row r="7038" customFormat="false" ht="15" hidden="false" customHeight="false" outlineLevel="0" collapsed="false">
      <c r="A7038" s="0" t="n">
        <v>3912</v>
      </c>
      <c r="B7038" s="15" t="n">
        <v>45352</v>
      </c>
      <c r="C7038" s="0" t="n">
        <v>3</v>
      </c>
      <c r="D7038" s="16" t="n">
        <v>14787</v>
      </c>
      <c r="E7038" s="16" t="n">
        <v>66</v>
      </c>
      <c r="F7038" s="16" t="n">
        <v>245</v>
      </c>
      <c r="G7038" s="16" t="n">
        <v>751</v>
      </c>
      <c r="H7038" s="16" t="n">
        <v>34</v>
      </c>
    </row>
    <row r="7039" customFormat="false" ht="15" hidden="false" customHeight="false" outlineLevel="0" collapsed="false">
      <c r="A7039" s="0" t="n">
        <v>3912</v>
      </c>
      <c r="B7039" s="15" t="n">
        <v>45444</v>
      </c>
      <c r="C7039" s="0" t="n">
        <v>3</v>
      </c>
      <c r="D7039" s="16" t="n">
        <v>14889</v>
      </c>
      <c r="E7039" s="16" t="n">
        <v>72</v>
      </c>
      <c r="F7039" s="16" t="n">
        <v>242</v>
      </c>
      <c r="G7039" s="16" t="n">
        <v>964</v>
      </c>
      <c r="H7039" s="16" t="n">
        <v>40</v>
      </c>
    </row>
    <row r="7040" customFormat="false" ht="15" hidden="false" customHeight="false" outlineLevel="0" collapsed="false">
      <c r="A7040" s="0" t="n">
        <v>3912</v>
      </c>
      <c r="B7040" s="15" t="n">
        <v>45536</v>
      </c>
      <c r="C7040" s="0" t="n">
        <v>3</v>
      </c>
      <c r="D7040" s="16" t="n">
        <v>14991</v>
      </c>
      <c r="E7040" s="16" t="n">
        <v>81</v>
      </c>
      <c r="F7040" s="16" t="n">
        <v>256</v>
      </c>
      <c r="G7040" s="16" t="n">
        <v>1161</v>
      </c>
      <c r="H7040" s="16" t="n">
        <v>49</v>
      </c>
    </row>
    <row r="7041" customFormat="false" ht="15" hidden="false" customHeight="false" outlineLevel="0" collapsed="false">
      <c r="A7041" s="0" t="n">
        <v>3912</v>
      </c>
      <c r="B7041" s="15" t="n">
        <v>45627</v>
      </c>
      <c r="C7041" s="0" t="n">
        <v>3</v>
      </c>
      <c r="D7041" s="16" t="n">
        <v>15008</v>
      </c>
      <c r="E7041" s="16" t="n">
        <v>93</v>
      </c>
      <c r="F7041" s="16" t="n">
        <v>260</v>
      </c>
      <c r="G7041" s="16" t="n">
        <v>1336</v>
      </c>
      <c r="H7041" s="16" t="n">
        <v>58</v>
      </c>
    </row>
    <row r="7042" customFormat="false" ht="15" hidden="false" customHeight="false" outlineLevel="0" collapsed="false">
      <c r="A7042" s="0" t="n">
        <v>3912</v>
      </c>
      <c r="B7042" s="15" t="n">
        <v>45717</v>
      </c>
      <c r="C7042" s="0" t="n">
        <v>3</v>
      </c>
      <c r="D7042" s="16" t="n">
        <v>15047</v>
      </c>
      <c r="E7042" s="16" t="n">
        <v>104</v>
      </c>
      <c r="F7042" s="16" t="n">
        <v>277</v>
      </c>
      <c r="G7042" s="16" t="n">
        <v>743</v>
      </c>
      <c r="H7042" s="16" t="n">
        <v>36</v>
      </c>
    </row>
    <row r="7043" customFormat="false" ht="15" hidden="false" customHeight="false" outlineLevel="0" collapsed="false">
      <c r="A7043" s="0" t="n">
        <v>3912</v>
      </c>
      <c r="B7043" s="15" t="n">
        <v>45809</v>
      </c>
      <c r="C7043" s="0" t="n">
        <v>3</v>
      </c>
      <c r="D7043" s="16" t="n">
        <v>15248</v>
      </c>
      <c r="E7043" s="16" t="n">
        <v>118</v>
      </c>
      <c r="F7043" s="16" t="n">
        <v>276</v>
      </c>
      <c r="G7043" s="16" t="n">
        <v>971</v>
      </c>
      <c r="H7043" s="16" t="n">
        <v>46</v>
      </c>
    </row>
    <row r="7044" customFormat="false" ht="15" hidden="false" customHeight="false" outlineLevel="0" collapsed="false">
      <c r="A7044" s="0" t="n">
        <v>3912</v>
      </c>
      <c r="B7044" s="15" t="n">
        <v>45901</v>
      </c>
      <c r="C7044" s="0" t="n">
        <v>3</v>
      </c>
      <c r="D7044" s="16" t="n">
        <v>15189</v>
      </c>
      <c r="E7044" s="16" t="n">
        <v>131</v>
      </c>
      <c r="F7044" s="16" t="n">
        <v>271</v>
      </c>
      <c r="G7044" s="16" t="n">
        <v>1113</v>
      </c>
      <c r="H7044" s="16" t="n">
        <v>55</v>
      </c>
    </row>
    <row r="7045" customFormat="false" ht="15" hidden="false" customHeight="false" outlineLevel="0" collapsed="false">
      <c r="A7045" s="0" t="n">
        <v>3912</v>
      </c>
      <c r="B7045" s="15" t="n">
        <v>45992</v>
      </c>
      <c r="C7045" s="0" t="n">
        <v>3</v>
      </c>
      <c r="D7045" s="16" t="n">
        <v>15262</v>
      </c>
      <c r="E7045" s="16" t="n">
        <v>140</v>
      </c>
      <c r="F7045" s="16" t="n">
        <v>277</v>
      </c>
      <c r="G7045" s="16" t="n">
        <v>1291</v>
      </c>
      <c r="H7045" s="16" t="n">
        <v>63</v>
      </c>
    </row>
    <row r="7046" customFormat="false" ht="15" hidden="false" customHeight="false" outlineLevel="0" collapsed="false">
      <c r="A7046" s="0" t="n">
        <v>3912</v>
      </c>
      <c r="B7046" s="15" t="n">
        <v>46082</v>
      </c>
      <c r="C7046" s="0" t="n">
        <v>3</v>
      </c>
      <c r="D7046" s="16" t="n">
        <v>15295</v>
      </c>
      <c r="E7046" s="16" t="n">
        <v>152</v>
      </c>
      <c r="F7046" s="16" t="n">
        <v>303</v>
      </c>
      <c r="G7046" s="16" t="n">
        <v>708</v>
      </c>
      <c r="H7046" s="16" t="n">
        <v>41</v>
      </c>
    </row>
    <row r="7047" customFormat="false" ht="15" hidden="false" customHeight="false" outlineLevel="0" collapsed="false">
      <c r="A7047" s="0" t="n">
        <v>3912</v>
      </c>
      <c r="B7047" s="15" t="n">
        <v>46174</v>
      </c>
      <c r="C7047" s="0" t="n">
        <v>3</v>
      </c>
      <c r="D7047" s="16" t="n">
        <v>15250</v>
      </c>
      <c r="E7047" s="16" t="n">
        <v>190</v>
      </c>
      <c r="F7047" s="16" t="n">
        <v>340</v>
      </c>
      <c r="G7047" s="16" t="n">
        <v>893</v>
      </c>
      <c r="H7047" s="16" t="n">
        <v>76</v>
      </c>
    </row>
    <row r="7048" customFormat="false" ht="15" hidden="false" customHeight="false" outlineLevel="0" collapsed="false">
      <c r="A7048" s="0" t="n">
        <v>3913</v>
      </c>
      <c r="B7048" s="15" t="n">
        <v>45078</v>
      </c>
      <c r="C7048" s="0" t="n">
        <v>2</v>
      </c>
      <c r="D7048" s="16" t="n">
        <v>3554</v>
      </c>
      <c r="E7048" s="16" t="n">
        <v>7</v>
      </c>
      <c r="F7048" s="16" t="n">
        <v>67</v>
      </c>
      <c r="G7048" s="16" t="n">
        <v>188</v>
      </c>
      <c r="H7048" s="16" t="n">
        <v>5</v>
      </c>
    </row>
    <row r="7049" customFormat="false" ht="15" hidden="false" customHeight="false" outlineLevel="0" collapsed="false">
      <c r="A7049" s="0" t="n">
        <v>3913</v>
      </c>
      <c r="B7049" s="15" t="n">
        <v>45170</v>
      </c>
      <c r="C7049" s="0" t="n">
        <v>2</v>
      </c>
      <c r="D7049" s="16" t="n">
        <v>3608</v>
      </c>
      <c r="E7049" s="16" t="n">
        <v>9</v>
      </c>
      <c r="F7049" s="16" t="n">
        <v>62</v>
      </c>
      <c r="G7049" s="16" t="n">
        <v>248</v>
      </c>
      <c r="H7049" s="16" t="n">
        <v>7</v>
      </c>
    </row>
    <row r="7050" customFormat="false" ht="15" hidden="false" customHeight="false" outlineLevel="0" collapsed="false">
      <c r="A7050" s="0" t="n">
        <v>3913</v>
      </c>
      <c r="B7050" s="15" t="n">
        <v>45261</v>
      </c>
      <c r="C7050" s="0" t="n">
        <v>2</v>
      </c>
      <c r="D7050" s="16" t="n">
        <v>3651</v>
      </c>
      <c r="E7050" s="16" t="n">
        <v>12</v>
      </c>
      <c r="F7050" s="16" t="n">
        <v>60</v>
      </c>
      <c r="G7050" s="16" t="n">
        <v>305</v>
      </c>
      <c r="H7050" s="16" t="n">
        <v>10</v>
      </c>
    </row>
    <row r="7051" customFormat="false" ht="15" hidden="false" customHeight="false" outlineLevel="0" collapsed="false">
      <c r="A7051" s="0" t="n">
        <v>3913</v>
      </c>
      <c r="B7051" s="15" t="n">
        <v>45352</v>
      </c>
      <c r="C7051" s="0" t="n">
        <v>2</v>
      </c>
      <c r="D7051" s="16" t="n">
        <v>3661</v>
      </c>
      <c r="E7051" s="16" t="n">
        <v>15</v>
      </c>
      <c r="F7051" s="16" t="n">
        <v>61</v>
      </c>
      <c r="G7051" s="16" t="n">
        <v>201</v>
      </c>
      <c r="H7051" s="16" t="n">
        <v>7</v>
      </c>
    </row>
    <row r="7052" customFormat="false" ht="15" hidden="false" customHeight="false" outlineLevel="0" collapsed="false">
      <c r="A7052" s="0" t="n">
        <v>3913</v>
      </c>
      <c r="B7052" s="15" t="n">
        <v>45444</v>
      </c>
      <c r="C7052" s="0" t="n">
        <v>2</v>
      </c>
      <c r="D7052" s="16" t="n">
        <v>3683</v>
      </c>
      <c r="E7052" s="16" t="n">
        <v>19</v>
      </c>
      <c r="F7052" s="16" t="n">
        <v>63</v>
      </c>
      <c r="G7052" s="16" t="n">
        <v>251</v>
      </c>
      <c r="H7052" s="16" t="n">
        <v>10</v>
      </c>
    </row>
    <row r="7053" customFormat="false" ht="15" hidden="false" customHeight="false" outlineLevel="0" collapsed="false">
      <c r="A7053" s="0" t="n">
        <v>3913</v>
      </c>
      <c r="B7053" s="15" t="n">
        <v>45536</v>
      </c>
      <c r="C7053" s="0" t="n">
        <v>2</v>
      </c>
      <c r="D7053" s="16" t="n">
        <v>3662</v>
      </c>
      <c r="E7053" s="16" t="n">
        <v>24</v>
      </c>
      <c r="F7053" s="16" t="n">
        <v>67</v>
      </c>
      <c r="G7053" s="16" t="n">
        <v>286</v>
      </c>
      <c r="H7053" s="16" t="n">
        <v>15</v>
      </c>
    </row>
    <row r="7054" customFormat="false" ht="15" hidden="false" customHeight="false" outlineLevel="0" collapsed="false">
      <c r="A7054" s="0" t="n">
        <v>3913</v>
      </c>
      <c r="B7054" s="15" t="n">
        <v>45627</v>
      </c>
      <c r="C7054" s="0" t="n">
        <v>2</v>
      </c>
      <c r="D7054" s="16" t="n">
        <v>3649</v>
      </c>
      <c r="E7054" s="16" t="n">
        <v>22</v>
      </c>
      <c r="F7054" s="16" t="n">
        <v>61</v>
      </c>
      <c r="G7054" s="16" t="n">
        <v>337</v>
      </c>
      <c r="H7054" s="16" t="n">
        <v>15</v>
      </c>
    </row>
    <row r="7055" customFormat="false" ht="15" hidden="false" customHeight="false" outlineLevel="0" collapsed="false">
      <c r="A7055" s="0" t="n">
        <v>3913</v>
      </c>
      <c r="B7055" s="15" t="n">
        <v>45717</v>
      </c>
      <c r="C7055" s="0" t="n">
        <v>2</v>
      </c>
      <c r="D7055" s="16" t="n">
        <v>3661</v>
      </c>
      <c r="E7055" s="16" t="n">
        <v>24</v>
      </c>
      <c r="F7055" s="16" t="n">
        <v>62</v>
      </c>
      <c r="G7055" s="16" t="n">
        <v>188</v>
      </c>
      <c r="H7055" s="16" t="n">
        <v>8</v>
      </c>
    </row>
    <row r="7056" customFormat="false" ht="15" hidden="false" customHeight="false" outlineLevel="0" collapsed="false">
      <c r="A7056" s="0" t="n">
        <v>3913</v>
      </c>
      <c r="B7056" s="15" t="n">
        <v>45809</v>
      </c>
      <c r="C7056" s="0" t="n">
        <v>2</v>
      </c>
      <c r="D7056" s="16" t="n">
        <v>3648</v>
      </c>
      <c r="E7056" s="16" t="n">
        <v>29</v>
      </c>
      <c r="F7056" s="16" t="n">
        <v>66</v>
      </c>
      <c r="G7056" s="16" t="n">
        <v>217</v>
      </c>
      <c r="H7056" s="16" t="n">
        <v>12</v>
      </c>
    </row>
    <row r="7057" customFormat="false" ht="15" hidden="false" customHeight="false" outlineLevel="0" collapsed="false">
      <c r="A7057" s="0" t="n">
        <v>3913</v>
      </c>
      <c r="B7057" s="15" t="n">
        <v>45901</v>
      </c>
      <c r="C7057" s="0" t="n">
        <v>2</v>
      </c>
      <c r="D7057" s="16" t="n">
        <v>3665</v>
      </c>
      <c r="E7057" s="16" t="n">
        <v>30</v>
      </c>
      <c r="F7057" s="16" t="n">
        <v>68</v>
      </c>
      <c r="G7057" s="16" t="n">
        <v>255</v>
      </c>
      <c r="H7057" s="16" t="n">
        <v>13</v>
      </c>
    </row>
    <row r="7058" customFormat="false" ht="15" hidden="false" customHeight="false" outlineLevel="0" collapsed="false">
      <c r="A7058" s="0" t="n">
        <v>3913</v>
      </c>
      <c r="B7058" s="15" t="n">
        <v>45992</v>
      </c>
      <c r="C7058" s="0" t="n">
        <v>2</v>
      </c>
      <c r="D7058" s="16" t="n">
        <v>3684</v>
      </c>
      <c r="E7058" s="16" t="n">
        <v>35</v>
      </c>
      <c r="F7058" s="16" t="n">
        <v>70</v>
      </c>
      <c r="G7058" s="16" t="n">
        <v>291</v>
      </c>
      <c r="H7058" s="16" t="n">
        <v>17</v>
      </c>
    </row>
    <row r="7059" customFormat="false" ht="15" hidden="false" customHeight="false" outlineLevel="0" collapsed="false">
      <c r="A7059" s="0" t="n">
        <v>3913</v>
      </c>
      <c r="B7059" s="15" t="n">
        <v>46082</v>
      </c>
      <c r="C7059" s="0" t="n">
        <v>2</v>
      </c>
      <c r="D7059" s="16" t="n">
        <v>3686</v>
      </c>
      <c r="E7059" s="16" t="n">
        <v>39</v>
      </c>
      <c r="F7059" s="16" t="n">
        <v>75</v>
      </c>
      <c r="G7059" s="16" t="n">
        <v>157</v>
      </c>
      <c r="H7059" s="16" t="n">
        <v>14</v>
      </c>
    </row>
    <row r="7060" customFormat="false" ht="15" hidden="false" customHeight="false" outlineLevel="0" collapsed="false">
      <c r="A7060" s="0" t="n">
        <v>3913</v>
      </c>
      <c r="B7060" s="15" t="n">
        <v>46174</v>
      </c>
      <c r="C7060" s="0" t="n">
        <v>2</v>
      </c>
      <c r="D7060" s="16" t="n">
        <v>3727</v>
      </c>
      <c r="E7060" s="16" t="n">
        <v>48</v>
      </c>
      <c r="F7060" s="16" t="n">
        <v>88</v>
      </c>
      <c r="G7060" s="16" t="n">
        <v>221</v>
      </c>
      <c r="H7060" s="16" t="n">
        <v>22</v>
      </c>
    </row>
    <row r="7061" customFormat="false" ht="15" hidden="false" customHeight="false" outlineLevel="0" collapsed="false">
      <c r="A7061" s="0" t="n">
        <v>3915</v>
      </c>
      <c r="B7061" s="15" t="n">
        <v>45078</v>
      </c>
      <c r="C7061" s="0" t="n">
        <v>2</v>
      </c>
      <c r="D7061" s="16" t="n">
        <v>9008</v>
      </c>
      <c r="E7061" s="16" t="n">
        <v>17</v>
      </c>
      <c r="F7061" s="16" t="n">
        <v>175</v>
      </c>
      <c r="G7061" s="16" t="n">
        <v>465</v>
      </c>
      <c r="H7061" s="16" t="n">
        <v>9</v>
      </c>
    </row>
    <row r="7062" customFormat="false" ht="15" hidden="false" customHeight="false" outlineLevel="0" collapsed="false">
      <c r="A7062" s="0" t="n">
        <v>3915</v>
      </c>
      <c r="B7062" s="15" t="n">
        <v>45170</v>
      </c>
      <c r="C7062" s="0" t="n">
        <v>2</v>
      </c>
      <c r="D7062" s="16" t="n">
        <v>9084</v>
      </c>
      <c r="E7062" s="16" t="n">
        <v>15</v>
      </c>
      <c r="F7062" s="16" t="n">
        <v>167</v>
      </c>
      <c r="G7062" s="16" t="n">
        <v>569</v>
      </c>
      <c r="H7062" s="16" t="n">
        <v>7</v>
      </c>
    </row>
    <row r="7063" customFormat="false" ht="15" hidden="false" customHeight="false" outlineLevel="0" collapsed="false">
      <c r="A7063" s="0" t="n">
        <v>3915</v>
      </c>
      <c r="B7063" s="15" t="n">
        <v>45261</v>
      </c>
      <c r="C7063" s="0" t="n">
        <v>2</v>
      </c>
      <c r="D7063" s="16" t="n">
        <v>9158</v>
      </c>
      <c r="E7063" s="16" t="n">
        <v>17</v>
      </c>
      <c r="F7063" s="16" t="n">
        <v>168</v>
      </c>
      <c r="G7063" s="16" t="n">
        <v>699</v>
      </c>
      <c r="H7063" s="16" t="n">
        <v>9</v>
      </c>
    </row>
    <row r="7064" customFormat="false" ht="15" hidden="false" customHeight="false" outlineLevel="0" collapsed="false">
      <c r="A7064" s="0" t="n">
        <v>3915</v>
      </c>
      <c r="B7064" s="15" t="n">
        <v>45352</v>
      </c>
      <c r="C7064" s="0" t="n">
        <v>2</v>
      </c>
      <c r="D7064" s="16" t="n">
        <v>9196</v>
      </c>
      <c r="E7064" s="16" t="n">
        <v>20</v>
      </c>
      <c r="F7064" s="16" t="n">
        <v>168</v>
      </c>
      <c r="G7064" s="16" t="n">
        <v>432</v>
      </c>
      <c r="H7064" s="16" t="n">
        <v>8</v>
      </c>
    </row>
    <row r="7065" customFormat="false" ht="15" hidden="false" customHeight="false" outlineLevel="0" collapsed="false">
      <c r="A7065" s="0" t="n">
        <v>3915</v>
      </c>
      <c r="B7065" s="15" t="n">
        <v>45444</v>
      </c>
      <c r="C7065" s="0" t="n">
        <v>2</v>
      </c>
      <c r="D7065" s="16" t="n">
        <v>9372</v>
      </c>
      <c r="E7065" s="16" t="n">
        <v>26</v>
      </c>
      <c r="F7065" s="16" t="n">
        <v>173</v>
      </c>
      <c r="G7065" s="16" t="n">
        <v>555</v>
      </c>
      <c r="H7065" s="16" t="n">
        <v>14</v>
      </c>
    </row>
    <row r="7066" customFormat="false" ht="15" hidden="false" customHeight="false" outlineLevel="0" collapsed="false">
      <c r="A7066" s="0" t="n">
        <v>3915</v>
      </c>
      <c r="B7066" s="15" t="n">
        <v>45536</v>
      </c>
      <c r="C7066" s="0" t="n">
        <v>2</v>
      </c>
      <c r="D7066" s="16" t="n">
        <v>9368</v>
      </c>
      <c r="E7066" s="16" t="n">
        <v>31</v>
      </c>
      <c r="F7066" s="16" t="n">
        <v>181</v>
      </c>
      <c r="G7066" s="16" t="n">
        <v>635</v>
      </c>
      <c r="H7066" s="16" t="n">
        <v>19</v>
      </c>
    </row>
    <row r="7067" customFormat="false" ht="15" hidden="false" customHeight="false" outlineLevel="0" collapsed="false">
      <c r="A7067" s="0" t="n">
        <v>3915</v>
      </c>
      <c r="B7067" s="15" t="n">
        <v>45627</v>
      </c>
      <c r="C7067" s="0" t="n">
        <v>2</v>
      </c>
      <c r="D7067" s="16" t="n">
        <v>9383</v>
      </c>
      <c r="E7067" s="16" t="n">
        <v>36</v>
      </c>
      <c r="F7067" s="16" t="n">
        <v>175</v>
      </c>
      <c r="G7067" s="16" t="n">
        <v>749</v>
      </c>
      <c r="H7067" s="16" t="n">
        <v>23</v>
      </c>
    </row>
    <row r="7068" customFormat="false" ht="15" hidden="false" customHeight="false" outlineLevel="0" collapsed="false">
      <c r="A7068" s="0" t="n">
        <v>3915</v>
      </c>
      <c r="B7068" s="15" t="n">
        <v>45717</v>
      </c>
      <c r="C7068" s="0" t="n">
        <v>2</v>
      </c>
      <c r="D7068" s="16" t="n">
        <v>9382</v>
      </c>
      <c r="E7068" s="16" t="n">
        <v>40</v>
      </c>
      <c r="F7068" s="16" t="n">
        <v>172</v>
      </c>
      <c r="G7068" s="16" t="n">
        <v>420</v>
      </c>
      <c r="H7068" s="16" t="n">
        <v>19</v>
      </c>
    </row>
    <row r="7069" customFormat="false" ht="15" hidden="false" customHeight="false" outlineLevel="0" collapsed="false">
      <c r="A7069" s="0" t="n">
        <v>3915</v>
      </c>
      <c r="B7069" s="15" t="n">
        <v>45809</v>
      </c>
      <c r="C7069" s="0" t="n">
        <v>2</v>
      </c>
      <c r="D7069" s="16" t="n">
        <v>9372</v>
      </c>
      <c r="E7069" s="16" t="n">
        <v>42</v>
      </c>
      <c r="F7069" s="16" t="n">
        <v>172</v>
      </c>
      <c r="G7069" s="16" t="n">
        <v>527</v>
      </c>
      <c r="H7069" s="16" t="n">
        <v>22</v>
      </c>
    </row>
    <row r="7070" customFormat="false" ht="15" hidden="false" customHeight="false" outlineLevel="0" collapsed="false">
      <c r="A7070" s="0" t="n">
        <v>3915</v>
      </c>
      <c r="B7070" s="15" t="n">
        <v>45901</v>
      </c>
      <c r="C7070" s="0" t="n">
        <v>2</v>
      </c>
      <c r="D7070" s="16" t="n">
        <v>9394</v>
      </c>
      <c r="E7070" s="16" t="n">
        <v>50</v>
      </c>
      <c r="F7070" s="16" t="n">
        <v>174</v>
      </c>
      <c r="G7070" s="16" t="n">
        <v>635</v>
      </c>
      <c r="H7070" s="16" t="n">
        <v>28</v>
      </c>
    </row>
    <row r="7071" customFormat="false" ht="15" hidden="false" customHeight="false" outlineLevel="0" collapsed="false">
      <c r="A7071" s="0" t="n">
        <v>3915</v>
      </c>
      <c r="B7071" s="15" t="n">
        <v>45992</v>
      </c>
      <c r="C7071" s="0" t="n">
        <v>2</v>
      </c>
      <c r="D7071" s="16" t="n">
        <v>9429</v>
      </c>
      <c r="E7071" s="16" t="n">
        <v>62</v>
      </c>
      <c r="F7071" s="16" t="n">
        <v>179</v>
      </c>
      <c r="G7071" s="16" t="n">
        <v>734</v>
      </c>
      <c r="H7071" s="16" t="n">
        <v>36</v>
      </c>
    </row>
    <row r="7072" customFormat="false" ht="15" hidden="false" customHeight="false" outlineLevel="0" collapsed="false">
      <c r="A7072" s="0" t="n">
        <v>3915</v>
      </c>
      <c r="B7072" s="15" t="n">
        <v>46082</v>
      </c>
      <c r="C7072" s="0" t="n">
        <v>2</v>
      </c>
      <c r="D7072" s="16" t="n">
        <v>9477</v>
      </c>
      <c r="E7072" s="16" t="n">
        <v>64</v>
      </c>
      <c r="F7072" s="16" t="n">
        <v>181</v>
      </c>
      <c r="G7072" s="16" t="n">
        <v>382</v>
      </c>
      <c r="H7072" s="16" t="n">
        <v>17</v>
      </c>
    </row>
    <row r="7073" customFormat="false" ht="15" hidden="false" customHeight="false" outlineLevel="0" collapsed="false">
      <c r="A7073" s="0" t="n">
        <v>3915</v>
      </c>
      <c r="B7073" s="15" t="n">
        <v>46174</v>
      </c>
      <c r="C7073" s="0" t="n">
        <v>2</v>
      </c>
      <c r="D7073" s="16" t="n">
        <v>9539</v>
      </c>
      <c r="E7073" s="16" t="n">
        <v>81</v>
      </c>
      <c r="F7073" s="16" t="n">
        <v>196</v>
      </c>
      <c r="G7073" s="16" t="n">
        <v>497</v>
      </c>
      <c r="H7073" s="16" t="n">
        <v>31</v>
      </c>
    </row>
    <row r="7074" customFormat="false" ht="15" hidden="false" customHeight="false" outlineLevel="0" collapsed="false">
      <c r="A7074" s="0" t="n">
        <v>3916</v>
      </c>
      <c r="B7074" s="15" t="n">
        <v>45078</v>
      </c>
      <c r="C7074" s="0" t="n">
        <v>3</v>
      </c>
      <c r="D7074" s="16" t="n">
        <v>1181</v>
      </c>
      <c r="E7074" s="16" t="n">
        <v>26</v>
      </c>
      <c r="F7074" s="16" t="n">
        <v>22</v>
      </c>
      <c r="G7074" s="16" t="n">
        <v>74</v>
      </c>
      <c r="H7074" s="16" t="n">
        <v>13</v>
      </c>
    </row>
    <row r="7075" customFormat="false" ht="15" hidden="false" customHeight="false" outlineLevel="0" collapsed="false">
      <c r="A7075" s="0" t="n">
        <v>3916</v>
      </c>
      <c r="B7075" s="15" t="n">
        <v>45170</v>
      </c>
      <c r="C7075" s="0" t="n">
        <v>3</v>
      </c>
      <c r="D7075" s="16" t="n">
        <v>1156</v>
      </c>
      <c r="E7075" s="16" t="n">
        <v>28</v>
      </c>
      <c r="F7075" s="16" t="n">
        <v>22</v>
      </c>
      <c r="G7075" s="16" t="n">
        <v>88</v>
      </c>
      <c r="H7075" s="16" t="n">
        <v>15</v>
      </c>
    </row>
    <row r="7076" customFormat="false" ht="15" hidden="false" customHeight="false" outlineLevel="0" collapsed="false">
      <c r="A7076" s="0" t="n">
        <v>3916</v>
      </c>
      <c r="B7076" s="15" t="n">
        <v>45261</v>
      </c>
      <c r="C7076" s="0" t="n">
        <v>3</v>
      </c>
      <c r="D7076" s="16" t="n">
        <v>1174</v>
      </c>
      <c r="E7076" s="16" t="n">
        <v>28</v>
      </c>
      <c r="F7076" s="16" t="n">
        <v>22</v>
      </c>
      <c r="G7076" s="16" t="n">
        <v>107</v>
      </c>
      <c r="H7076" s="16" t="n">
        <v>17</v>
      </c>
    </row>
    <row r="7077" customFormat="false" ht="15" hidden="false" customHeight="false" outlineLevel="0" collapsed="false">
      <c r="A7077" s="0" t="n">
        <v>3916</v>
      </c>
      <c r="B7077" s="15" t="n">
        <v>45352</v>
      </c>
      <c r="C7077" s="0" t="n">
        <v>3</v>
      </c>
      <c r="D7077" s="16" t="n">
        <v>1156</v>
      </c>
      <c r="E7077" s="16" t="n">
        <v>31</v>
      </c>
      <c r="F7077" s="16" t="n">
        <v>23</v>
      </c>
      <c r="G7077" s="16" t="n">
        <v>64</v>
      </c>
      <c r="H7077" s="16" t="n">
        <v>14</v>
      </c>
    </row>
    <row r="7078" customFormat="false" ht="15" hidden="false" customHeight="false" outlineLevel="0" collapsed="false">
      <c r="A7078" s="0" t="n">
        <v>3916</v>
      </c>
      <c r="B7078" s="15" t="n">
        <v>45444</v>
      </c>
      <c r="C7078" s="0" t="n">
        <v>3</v>
      </c>
      <c r="D7078" s="16" t="n">
        <v>1166</v>
      </c>
      <c r="E7078" s="16" t="n">
        <v>31</v>
      </c>
      <c r="F7078" s="16" t="n">
        <v>21</v>
      </c>
      <c r="G7078" s="16" t="n">
        <v>78</v>
      </c>
      <c r="H7078" s="16" t="n">
        <v>14</v>
      </c>
    </row>
    <row r="7079" customFormat="false" ht="15" hidden="false" customHeight="false" outlineLevel="0" collapsed="false">
      <c r="A7079" s="0" t="n">
        <v>3916</v>
      </c>
      <c r="B7079" s="15" t="n">
        <v>45536</v>
      </c>
      <c r="C7079" s="0" t="n">
        <v>3</v>
      </c>
      <c r="D7079" s="16" t="n">
        <v>1164</v>
      </c>
      <c r="E7079" s="16" t="n">
        <v>31</v>
      </c>
      <c r="F7079" s="16" t="n">
        <v>21</v>
      </c>
      <c r="G7079" s="16" t="n">
        <v>90</v>
      </c>
      <c r="H7079" s="16" t="n">
        <v>15</v>
      </c>
    </row>
    <row r="7080" customFormat="false" ht="15" hidden="false" customHeight="false" outlineLevel="0" collapsed="false">
      <c r="A7080" s="0" t="n">
        <v>3916</v>
      </c>
      <c r="B7080" s="15" t="n">
        <v>45627</v>
      </c>
      <c r="C7080" s="0" t="n">
        <v>3</v>
      </c>
      <c r="D7080" s="16" t="n">
        <v>1172</v>
      </c>
      <c r="E7080" s="16" t="n">
        <v>32</v>
      </c>
      <c r="F7080" s="16" t="n">
        <v>25</v>
      </c>
      <c r="G7080" s="16" t="n">
        <v>107</v>
      </c>
      <c r="H7080" s="16" t="n">
        <v>16</v>
      </c>
    </row>
    <row r="7081" customFormat="false" ht="15" hidden="false" customHeight="false" outlineLevel="0" collapsed="false">
      <c r="A7081" s="0" t="n">
        <v>3916</v>
      </c>
      <c r="B7081" s="15" t="n">
        <v>45717</v>
      </c>
      <c r="C7081" s="0" t="n">
        <v>3</v>
      </c>
      <c r="D7081" s="16" t="n">
        <v>1187</v>
      </c>
      <c r="E7081" s="16" t="n">
        <v>34</v>
      </c>
      <c r="F7081" s="16" t="n">
        <v>27</v>
      </c>
      <c r="G7081" s="16" t="n">
        <v>55</v>
      </c>
      <c r="H7081" s="16" t="n">
        <v>6</v>
      </c>
    </row>
    <row r="7082" customFormat="false" ht="15" hidden="false" customHeight="false" outlineLevel="0" collapsed="false">
      <c r="A7082" s="0" t="n">
        <v>3916</v>
      </c>
      <c r="B7082" s="15" t="n">
        <v>45809</v>
      </c>
      <c r="C7082" s="0" t="n">
        <v>3</v>
      </c>
      <c r="D7082" s="16" t="n">
        <v>1184</v>
      </c>
      <c r="E7082" s="16" t="n">
        <v>37</v>
      </c>
      <c r="F7082" s="16" t="n">
        <v>30</v>
      </c>
      <c r="G7082" s="16" t="n">
        <v>70</v>
      </c>
      <c r="H7082" s="16" t="n">
        <v>8</v>
      </c>
    </row>
    <row r="7083" customFormat="false" ht="15" hidden="false" customHeight="false" outlineLevel="0" collapsed="false">
      <c r="A7083" s="0" t="n">
        <v>3916</v>
      </c>
      <c r="B7083" s="15" t="n">
        <v>45901</v>
      </c>
      <c r="C7083" s="0" t="n">
        <v>3</v>
      </c>
      <c r="D7083" s="16" t="n">
        <v>1178</v>
      </c>
      <c r="E7083" s="16" t="n">
        <v>39</v>
      </c>
      <c r="F7083" s="16" t="n">
        <v>30</v>
      </c>
      <c r="G7083" s="16" t="n">
        <v>82</v>
      </c>
      <c r="H7083" s="16" t="n">
        <v>10</v>
      </c>
    </row>
    <row r="7084" customFormat="false" ht="15" hidden="false" customHeight="false" outlineLevel="0" collapsed="false">
      <c r="A7084" s="0" t="n">
        <v>3916</v>
      </c>
      <c r="B7084" s="15" t="n">
        <v>45992</v>
      </c>
      <c r="C7084" s="0" t="n">
        <v>3</v>
      </c>
      <c r="D7084" s="16" t="n">
        <v>1187</v>
      </c>
      <c r="E7084" s="16" t="n">
        <v>44</v>
      </c>
      <c r="F7084" s="16" t="n">
        <v>33</v>
      </c>
      <c r="G7084" s="16" t="n">
        <v>103</v>
      </c>
      <c r="H7084" s="16" t="n">
        <v>15</v>
      </c>
    </row>
    <row r="7085" customFormat="false" ht="15" hidden="false" customHeight="false" outlineLevel="0" collapsed="false">
      <c r="A7085" s="0" t="n">
        <v>3916</v>
      </c>
      <c r="B7085" s="15" t="n">
        <v>46082</v>
      </c>
      <c r="C7085" s="0" t="n">
        <v>3</v>
      </c>
      <c r="D7085" s="16" t="n">
        <v>1185</v>
      </c>
      <c r="E7085" s="16" t="n">
        <v>49</v>
      </c>
      <c r="F7085" s="16" t="n">
        <v>35</v>
      </c>
      <c r="G7085" s="16" t="n">
        <v>64</v>
      </c>
      <c r="H7085" s="16" t="n">
        <v>8</v>
      </c>
    </row>
    <row r="7086" customFormat="false" ht="15" hidden="false" customHeight="false" outlineLevel="0" collapsed="false">
      <c r="A7086" s="0" t="n">
        <v>3916</v>
      </c>
      <c r="B7086" s="15" t="n">
        <v>46174</v>
      </c>
      <c r="C7086" s="0" t="n">
        <v>3</v>
      </c>
      <c r="D7086" s="16" t="n">
        <v>1190</v>
      </c>
      <c r="E7086" s="16" t="n">
        <v>58</v>
      </c>
      <c r="F7086" s="16" t="n">
        <v>41</v>
      </c>
      <c r="G7086" s="16" t="n">
        <v>88</v>
      </c>
      <c r="H7086" s="16" t="n">
        <v>17</v>
      </c>
    </row>
    <row r="7087" customFormat="false" ht="15" hidden="false" customHeight="false" outlineLevel="0" collapsed="false">
      <c r="A7087" s="0" t="n">
        <v>3918</v>
      </c>
      <c r="B7087" s="15" t="n">
        <v>45078</v>
      </c>
      <c r="C7087" s="0" t="n">
        <v>2</v>
      </c>
      <c r="D7087" s="16" t="n">
        <v>3842</v>
      </c>
      <c r="E7087" s="16" t="n">
        <v>12</v>
      </c>
      <c r="F7087" s="16" t="n">
        <v>75</v>
      </c>
      <c r="G7087" s="16" t="n">
        <v>229</v>
      </c>
      <c r="H7087" s="16" t="n">
        <v>8</v>
      </c>
    </row>
    <row r="7088" customFormat="false" ht="15" hidden="false" customHeight="false" outlineLevel="0" collapsed="false">
      <c r="A7088" s="0" t="n">
        <v>3918</v>
      </c>
      <c r="B7088" s="15" t="n">
        <v>45170</v>
      </c>
      <c r="C7088" s="0" t="n">
        <v>2</v>
      </c>
      <c r="D7088" s="16" t="n">
        <v>3881</v>
      </c>
      <c r="E7088" s="16" t="n">
        <v>14</v>
      </c>
      <c r="F7088" s="16" t="n">
        <v>72</v>
      </c>
      <c r="G7088" s="16" t="n">
        <v>279</v>
      </c>
      <c r="H7088" s="16" t="n">
        <v>10</v>
      </c>
    </row>
    <row r="7089" customFormat="false" ht="15" hidden="false" customHeight="false" outlineLevel="0" collapsed="false">
      <c r="A7089" s="0" t="n">
        <v>3918</v>
      </c>
      <c r="B7089" s="15" t="n">
        <v>45261</v>
      </c>
      <c r="C7089" s="0" t="n">
        <v>2</v>
      </c>
      <c r="D7089" s="16" t="n">
        <v>3900</v>
      </c>
      <c r="E7089" s="16" t="n">
        <v>19</v>
      </c>
      <c r="F7089" s="16" t="n">
        <v>68</v>
      </c>
      <c r="G7089" s="16" t="n">
        <v>318</v>
      </c>
      <c r="H7089" s="16" t="n">
        <v>15</v>
      </c>
    </row>
    <row r="7090" customFormat="false" ht="15" hidden="false" customHeight="false" outlineLevel="0" collapsed="false">
      <c r="A7090" s="0" t="n">
        <v>3918</v>
      </c>
      <c r="B7090" s="15" t="n">
        <v>45352</v>
      </c>
      <c r="C7090" s="0" t="n">
        <v>2</v>
      </c>
      <c r="D7090" s="16" t="n">
        <v>3896</v>
      </c>
      <c r="E7090" s="16" t="n">
        <v>21</v>
      </c>
      <c r="F7090" s="16" t="n">
        <v>63</v>
      </c>
      <c r="G7090" s="16" t="n">
        <v>181</v>
      </c>
      <c r="H7090" s="16" t="n">
        <v>9</v>
      </c>
    </row>
    <row r="7091" customFormat="false" ht="15" hidden="false" customHeight="false" outlineLevel="0" collapsed="false">
      <c r="A7091" s="0" t="n">
        <v>3918</v>
      </c>
      <c r="B7091" s="15" t="n">
        <v>45444</v>
      </c>
      <c r="C7091" s="0" t="n">
        <v>2</v>
      </c>
      <c r="D7091" s="16" t="n">
        <v>3892</v>
      </c>
      <c r="E7091" s="16" t="n">
        <v>27</v>
      </c>
      <c r="F7091" s="16" t="n">
        <v>65</v>
      </c>
      <c r="G7091" s="16" t="n">
        <v>237</v>
      </c>
      <c r="H7091" s="16" t="n">
        <v>15</v>
      </c>
    </row>
    <row r="7092" customFormat="false" ht="15" hidden="false" customHeight="false" outlineLevel="0" collapsed="false">
      <c r="A7092" s="0" t="n">
        <v>3918</v>
      </c>
      <c r="B7092" s="15" t="n">
        <v>45536</v>
      </c>
      <c r="C7092" s="0" t="n">
        <v>2</v>
      </c>
      <c r="D7092" s="16" t="n">
        <v>3917</v>
      </c>
      <c r="E7092" s="16" t="n">
        <v>29</v>
      </c>
      <c r="F7092" s="16" t="n">
        <v>68</v>
      </c>
      <c r="G7092" s="16" t="n">
        <v>286</v>
      </c>
      <c r="H7092" s="16" t="n">
        <v>17</v>
      </c>
    </row>
    <row r="7093" customFormat="false" ht="15" hidden="false" customHeight="false" outlineLevel="0" collapsed="false">
      <c r="A7093" s="0" t="n">
        <v>3918</v>
      </c>
      <c r="B7093" s="15" t="n">
        <v>45627</v>
      </c>
      <c r="C7093" s="0" t="n">
        <v>2</v>
      </c>
      <c r="D7093" s="16" t="n">
        <v>3894</v>
      </c>
      <c r="E7093" s="16" t="n">
        <v>33</v>
      </c>
      <c r="F7093" s="16" t="n">
        <v>66</v>
      </c>
      <c r="G7093" s="16" t="n">
        <v>326</v>
      </c>
      <c r="H7093" s="16" t="n">
        <v>20</v>
      </c>
    </row>
    <row r="7094" customFormat="false" ht="15" hidden="false" customHeight="false" outlineLevel="0" collapsed="false">
      <c r="A7094" s="0" t="n">
        <v>3918</v>
      </c>
      <c r="B7094" s="15" t="n">
        <v>45717</v>
      </c>
      <c r="C7094" s="0" t="n">
        <v>2</v>
      </c>
      <c r="D7094" s="16" t="n">
        <v>3899</v>
      </c>
      <c r="E7094" s="16" t="n">
        <v>35</v>
      </c>
      <c r="F7094" s="16" t="n">
        <v>64</v>
      </c>
      <c r="G7094" s="16" t="n">
        <v>175</v>
      </c>
      <c r="H7094" s="16" t="n">
        <v>13</v>
      </c>
    </row>
    <row r="7095" customFormat="false" ht="15" hidden="false" customHeight="false" outlineLevel="0" collapsed="false">
      <c r="A7095" s="0" t="n">
        <v>3918</v>
      </c>
      <c r="B7095" s="15" t="n">
        <v>45809</v>
      </c>
      <c r="C7095" s="0" t="n">
        <v>2</v>
      </c>
      <c r="D7095" s="16" t="n">
        <v>3895</v>
      </c>
      <c r="E7095" s="16" t="n">
        <v>37</v>
      </c>
      <c r="F7095" s="16" t="n">
        <v>64</v>
      </c>
      <c r="G7095" s="16" t="n">
        <v>213</v>
      </c>
      <c r="H7095" s="16" t="n">
        <v>15</v>
      </c>
    </row>
    <row r="7096" customFormat="false" ht="15" hidden="false" customHeight="false" outlineLevel="0" collapsed="false">
      <c r="A7096" s="0" t="n">
        <v>3918</v>
      </c>
      <c r="B7096" s="15" t="n">
        <v>45901</v>
      </c>
      <c r="C7096" s="0" t="n">
        <v>2</v>
      </c>
      <c r="D7096" s="16" t="n">
        <v>3914</v>
      </c>
      <c r="E7096" s="16" t="n">
        <v>40</v>
      </c>
      <c r="F7096" s="16" t="n">
        <v>67</v>
      </c>
      <c r="G7096" s="16" t="n">
        <v>255</v>
      </c>
      <c r="H7096" s="16" t="n">
        <v>18</v>
      </c>
    </row>
    <row r="7097" customFormat="false" ht="15" hidden="false" customHeight="false" outlineLevel="0" collapsed="false">
      <c r="A7097" s="0" t="n">
        <v>3918</v>
      </c>
      <c r="B7097" s="15" t="n">
        <v>45992</v>
      </c>
      <c r="C7097" s="0" t="n">
        <v>2</v>
      </c>
      <c r="D7097" s="16" t="n">
        <v>3920</v>
      </c>
      <c r="E7097" s="16" t="n">
        <v>42</v>
      </c>
      <c r="F7097" s="16" t="n">
        <v>70</v>
      </c>
      <c r="G7097" s="16" t="n">
        <v>308</v>
      </c>
      <c r="H7097" s="16" t="n">
        <v>21</v>
      </c>
    </row>
    <row r="7098" customFormat="false" ht="15" hidden="false" customHeight="false" outlineLevel="0" collapsed="false">
      <c r="A7098" s="0" t="n">
        <v>3918</v>
      </c>
      <c r="B7098" s="15" t="n">
        <v>46082</v>
      </c>
      <c r="C7098" s="0" t="n">
        <v>2</v>
      </c>
      <c r="D7098" s="16" t="n">
        <v>3927</v>
      </c>
      <c r="E7098" s="16" t="n">
        <v>45</v>
      </c>
      <c r="F7098" s="16" t="n">
        <v>73</v>
      </c>
      <c r="G7098" s="16" t="n">
        <v>158</v>
      </c>
      <c r="H7098" s="16" t="n">
        <v>10</v>
      </c>
    </row>
    <row r="7099" customFormat="false" ht="15" hidden="false" customHeight="false" outlineLevel="0" collapsed="false">
      <c r="A7099" s="0" t="n">
        <v>3918</v>
      </c>
      <c r="B7099" s="15" t="n">
        <v>46174</v>
      </c>
      <c r="C7099" s="0" t="n">
        <v>2</v>
      </c>
      <c r="D7099" s="16" t="n">
        <v>3955</v>
      </c>
      <c r="E7099" s="16" t="n">
        <v>56</v>
      </c>
      <c r="F7099" s="16" t="n">
        <v>88</v>
      </c>
      <c r="G7099" s="16" t="n">
        <v>208</v>
      </c>
      <c r="H7099" s="16" t="n">
        <v>20</v>
      </c>
    </row>
    <row r="7100" customFormat="false" ht="15" hidden="false" customHeight="false" outlineLevel="0" collapsed="false">
      <c r="A7100" s="0" t="n">
        <v>3919</v>
      </c>
      <c r="B7100" s="15" t="n">
        <v>45078</v>
      </c>
      <c r="C7100" s="0" t="n">
        <v>2</v>
      </c>
      <c r="D7100" s="16" t="n">
        <v>2756</v>
      </c>
      <c r="E7100" s="16" t="n">
        <v>5</v>
      </c>
      <c r="F7100" s="16" t="n">
        <v>67</v>
      </c>
      <c r="G7100" s="16" t="n">
        <v>136</v>
      </c>
      <c r="H7100" s="16" t="n">
        <v>2</v>
      </c>
    </row>
    <row r="7101" customFormat="false" ht="15" hidden="false" customHeight="false" outlineLevel="0" collapsed="false">
      <c r="A7101" s="0" t="n">
        <v>3919</v>
      </c>
      <c r="B7101" s="15" t="n">
        <v>45170</v>
      </c>
      <c r="C7101" s="0" t="n">
        <v>2</v>
      </c>
      <c r="D7101" s="16" t="n">
        <v>2787</v>
      </c>
      <c r="E7101" s="16" t="n">
        <v>5</v>
      </c>
      <c r="F7101" s="16" t="n">
        <v>66</v>
      </c>
      <c r="G7101" s="16" t="n">
        <v>172</v>
      </c>
      <c r="H7101" s="16" t="n">
        <v>2</v>
      </c>
    </row>
    <row r="7102" customFormat="false" ht="15" hidden="false" customHeight="false" outlineLevel="0" collapsed="false">
      <c r="A7102" s="0" t="n">
        <v>3919</v>
      </c>
      <c r="B7102" s="15" t="n">
        <v>45261</v>
      </c>
      <c r="C7102" s="0" t="n">
        <v>2</v>
      </c>
      <c r="D7102" s="16" t="n">
        <v>2792</v>
      </c>
      <c r="E7102" s="16" t="n">
        <v>5</v>
      </c>
      <c r="F7102" s="16" t="n">
        <v>67</v>
      </c>
      <c r="G7102" s="16" t="n">
        <v>198</v>
      </c>
      <c r="H7102" s="16" t="n">
        <v>2</v>
      </c>
    </row>
    <row r="7103" customFormat="false" ht="15" hidden="false" customHeight="false" outlineLevel="0" collapsed="false">
      <c r="A7103" s="0" t="n">
        <v>3919</v>
      </c>
      <c r="B7103" s="15" t="n">
        <v>45352</v>
      </c>
      <c r="C7103" s="0" t="n">
        <v>2</v>
      </c>
      <c r="D7103" s="16" t="n">
        <v>2810</v>
      </c>
      <c r="E7103" s="16" t="n">
        <v>6</v>
      </c>
      <c r="F7103" s="16" t="n">
        <v>67</v>
      </c>
      <c r="G7103" s="16" t="n">
        <v>113</v>
      </c>
      <c r="H7103" s="16" t="n">
        <v>1</v>
      </c>
    </row>
    <row r="7104" customFormat="false" ht="15" hidden="false" customHeight="false" outlineLevel="0" collapsed="false">
      <c r="A7104" s="0" t="n">
        <v>3919</v>
      </c>
      <c r="B7104" s="15" t="n">
        <v>45444</v>
      </c>
      <c r="C7104" s="0" t="n">
        <v>2</v>
      </c>
      <c r="D7104" s="16" t="n">
        <v>2854</v>
      </c>
      <c r="E7104" s="16" t="n">
        <v>8</v>
      </c>
      <c r="F7104" s="16" t="n">
        <v>64</v>
      </c>
      <c r="G7104" s="16" t="n">
        <v>146</v>
      </c>
      <c r="H7104" s="16" t="n">
        <v>3</v>
      </c>
    </row>
    <row r="7105" customFormat="false" ht="15" hidden="false" customHeight="false" outlineLevel="0" collapsed="false">
      <c r="A7105" s="0" t="n">
        <v>3919</v>
      </c>
      <c r="B7105" s="15" t="n">
        <v>45536</v>
      </c>
      <c r="C7105" s="0" t="n">
        <v>2</v>
      </c>
      <c r="D7105" s="16" t="n">
        <v>2872</v>
      </c>
      <c r="E7105" s="16" t="n">
        <v>11</v>
      </c>
      <c r="F7105" s="16" t="n">
        <v>68</v>
      </c>
      <c r="G7105" s="16" t="n">
        <v>174</v>
      </c>
      <c r="H7105" s="16" t="n">
        <v>7</v>
      </c>
    </row>
    <row r="7106" customFormat="false" ht="15" hidden="false" customHeight="false" outlineLevel="0" collapsed="false">
      <c r="A7106" s="0" t="n">
        <v>3919</v>
      </c>
      <c r="B7106" s="15" t="n">
        <v>45627</v>
      </c>
      <c r="C7106" s="0" t="n">
        <v>2</v>
      </c>
      <c r="D7106" s="16" t="n">
        <v>2871</v>
      </c>
      <c r="E7106" s="16" t="n">
        <v>12</v>
      </c>
      <c r="F7106" s="16" t="n">
        <v>68</v>
      </c>
      <c r="G7106" s="16" t="n">
        <v>206</v>
      </c>
      <c r="H7106" s="16" t="n">
        <v>8</v>
      </c>
    </row>
    <row r="7107" customFormat="false" ht="15" hidden="false" customHeight="false" outlineLevel="0" collapsed="false">
      <c r="A7107" s="0" t="n">
        <v>3919</v>
      </c>
      <c r="B7107" s="15" t="n">
        <v>45717</v>
      </c>
      <c r="C7107" s="0" t="n">
        <v>2</v>
      </c>
      <c r="D7107" s="16" t="n">
        <v>2902</v>
      </c>
      <c r="E7107" s="16" t="n">
        <v>14</v>
      </c>
      <c r="F7107" s="16" t="n">
        <v>72</v>
      </c>
      <c r="G7107" s="16" t="n">
        <v>124</v>
      </c>
      <c r="H7107" s="16" t="n">
        <v>7</v>
      </c>
    </row>
    <row r="7108" customFormat="false" ht="15" hidden="false" customHeight="false" outlineLevel="0" collapsed="false">
      <c r="A7108" s="0" t="n">
        <v>3919</v>
      </c>
      <c r="B7108" s="15" t="n">
        <v>45809</v>
      </c>
      <c r="C7108" s="0" t="n">
        <v>2</v>
      </c>
      <c r="D7108" s="16" t="n">
        <v>2882</v>
      </c>
      <c r="E7108" s="16" t="n">
        <v>13</v>
      </c>
      <c r="F7108" s="16" t="n">
        <v>70</v>
      </c>
      <c r="G7108" s="16" t="n">
        <v>145</v>
      </c>
      <c r="H7108" s="16" t="n">
        <v>8</v>
      </c>
    </row>
    <row r="7109" customFormat="false" ht="15" hidden="false" customHeight="false" outlineLevel="0" collapsed="false">
      <c r="A7109" s="0" t="n">
        <v>3919</v>
      </c>
      <c r="B7109" s="15" t="n">
        <v>45901</v>
      </c>
      <c r="C7109" s="0" t="n">
        <v>2</v>
      </c>
      <c r="D7109" s="16" t="n">
        <v>2875</v>
      </c>
      <c r="E7109" s="16" t="n">
        <v>13</v>
      </c>
      <c r="F7109" s="16" t="n">
        <v>71</v>
      </c>
      <c r="G7109" s="16" t="n">
        <v>171</v>
      </c>
      <c r="H7109" s="16" t="n">
        <v>8</v>
      </c>
    </row>
    <row r="7110" customFormat="false" ht="15" hidden="false" customHeight="false" outlineLevel="0" collapsed="false">
      <c r="A7110" s="0" t="n">
        <v>3919</v>
      </c>
      <c r="B7110" s="15" t="n">
        <v>45992</v>
      </c>
      <c r="C7110" s="0" t="n">
        <v>2</v>
      </c>
      <c r="D7110" s="16" t="n">
        <v>2904</v>
      </c>
      <c r="E7110" s="16" t="n">
        <v>12</v>
      </c>
      <c r="F7110" s="16" t="n">
        <v>74</v>
      </c>
      <c r="G7110" s="16" t="n">
        <v>194</v>
      </c>
      <c r="H7110" s="16" t="n">
        <v>7</v>
      </c>
    </row>
    <row r="7111" customFormat="false" ht="15" hidden="false" customHeight="false" outlineLevel="0" collapsed="false">
      <c r="A7111" s="0" t="n">
        <v>3919</v>
      </c>
      <c r="B7111" s="15" t="n">
        <v>46082</v>
      </c>
      <c r="C7111" s="0" t="n">
        <v>2</v>
      </c>
      <c r="D7111" s="16" t="n">
        <v>2918</v>
      </c>
      <c r="E7111" s="16" t="n">
        <v>21</v>
      </c>
      <c r="F7111" s="16" t="n">
        <v>74</v>
      </c>
      <c r="G7111" s="16" t="n">
        <v>101</v>
      </c>
      <c r="H7111" s="16" t="n">
        <v>9</v>
      </c>
    </row>
    <row r="7112" customFormat="false" ht="15" hidden="false" customHeight="false" outlineLevel="0" collapsed="false">
      <c r="A7112" s="0" t="n">
        <v>3919</v>
      </c>
      <c r="B7112" s="15" t="n">
        <v>46174</v>
      </c>
      <c r="C7112" s="0" t="n">
        <v>2</v>
      </c>
      <c r="D7112" s="16" t="n">
        <v>2948</v>
      </c>
      <c r="E7112" s="16" t="n">
        <v>27</v>
      </c>
      <c r="F7112" s="16" t="n">
        <v>77</v>
      </c>
      <c r="G7112" s="16" t="n">
        <v>135</v>
      </c>
      <c r="H7112" s="16" t="n">
        <v>15</v>
      </c>
    </row>
    <row r="7113" customFormat="false" ht="15" hidden="false" customHeight="false" outlineLevel="0" collapsed="false">
      <c r="A7113" s="0" t="n">
        <v>3920</v>
      </c>
      <c r="B7113" s="15" t="n">
        <v>45078</v>
      </c>
      <c r="C7113" s="0" t="n">
        <v>4</v>
      </c>
      <c r="D7113" s="16" t="n">
        <v>524</v>
      </c>
      <c r="E7113" s="16" t="n">
        <v>0</v>
      </c>
      <c r="F7113" s="16" t="n">
        <v>6</v>
      </c>
      <c r="G7113" s="16" t="n">
        <v>35</v>
      </c>
      <c r="H7113" s="16" t="n">
        <v>0</v>
      </c>
    </row>
    <row r="7114" customFormat="false" ht="15" hidden="false" customHeight="false" outlineLevel="0" collapsed="false">
      <c r="A7114" s="0" t="n">
        <v>3920</v>
      </c>
      <c r="B7114" s="15" t="n">
        <v>45170</v>
      </c>
      <c r="C7114" s="0" t="n">
        <v>4</v>
      </c>
      <c r="D7114" s="16" t="n">
        <v>519</v>
      </c>
      <c r="E7114" s="16" t="n">
        <v>0</v>
      </c>
      <c r="F7114" s="16" t="n">
        <v>7</v>
      </c>
      <c r="G7114" s="16" t="n">
        <v>34</v>
      </c>
      <c r="H7114" s="16" t="n">
        <v>0</v>
      </c>
    </row>
    <row r="7115" customFormat="false" ht="15" hidden="false" customHeight="false" outlineLevel="0" collapsed="false">
      <c r="A7115" s="0" t="n">
        <v>3920</v>
      </c>
      <c r="B7115" s="15" t="n">
        <v>45261</v>
      </c>
      <c r="C7115" s="0" t="n">
        <v>4</v>
      </c>
      <c r="D7115" s="16" t="n">
        <v>522</v>
      </c>
      <c r="E7115" s="16" t="n">
        <v>0</v>
      </c>
      <c r="F7115" s="16" t="n">
        <v>7</v>
      </c>
      <c r="G7115" s="16" t="n">
        <v>34</v>
      </c>
      <c r="H7115" s="16" t="n">
        <v>0</v>
      </c>
    </row>
    <row r="7116" customFormat="false" ht="15" hidden="false" customHeight="false" outlineLevel="0" collapsed="false">
      <c r="A7116" s="0" t="n">
        <v>3920</v>
      </c>
      <c r="B7116" s="15" t="n">
        <v>45352</v>
      </c>
      <c r="C7116" s="0" t="n">
        <v>4</v>
      </c>
      <c r="D7116" s="16" t="n">
        <v>513</v>
      </c>
      <c r="E7116" s="16" t="n">
        <v>0</v>
      </c>
      <c r="F7116" s="16" t="n">
        <v>7</v>
      </c>
      <c r="G7116" s="16" t="n">
        <v>19</v>
      </c>
      <c r="H7116" s="16" t="n">
        <v>0</v>
      </c>
    </row>
    <row r="7117" customFormat="false" ht="15" hidden="false" customHeight="false" outlineLevel="0" collapsed="false">
      <c r="A7117" s="0" t="n">
        <v>3920</v>
      </c>
      <c r="B7117" s="15" t="n">
        <v>45444</v>
      </c>
      <c r="C7117" s="0" t="n">
        <v>4</v>
      </c>
      <c r="D7117" s="16" t="n">
        <v>530</v>
      </c>
      <c r="E7117" s="16" t="n">
        <v>0</v>
      </c>
      <c r="F7117" s="16" t="n">
        <v>6</v>
      </c>
      <c r="G7117" s="16" t="n">
        <v>32</v>
      </c>
      <c r="H7117" s="16" t="n">
        <v>0</v>
      </c>
    </row>
    <row r="7118" customFormat="false" ht="15" hidden="false" customHeight="false" outlineLevel="0" collapsed="false">
      <c r="A7118" s="0" t="n">
        <v>3920</v>
      </c>
      <c r="B7118" s="15" t="n">
        <v>45536</v>
      </c>
      <c r="C7118" s="0" t="n">
        <v>4</v>
      </c>
      <c r="D7118" s="16" t="n">
        <v>513</v>
      </c>
      <c r="E7118" s="16" t="n">
        <v>0</v>
      </c>
      <c r="F7118" s="16" t="n">
        <v>7</v>
      </c>
      <c r="G7118" s="16" t="n">
        <v>45</v>
      </c>
      <c r="H7118" s="16" t="n">
        <v>0</v>
      </c>
    </row>
    <row r="7119" customFormat="false" ht="15" hidden="false" customHeight="false" outlineLevel="0" collapsed="false">
      <c r="A7119" s="0" t="n">
        <v>3920</v>
      </c>
      <c r="B7119" s="15" t="n">
        <v>45627</v>
      </c>
      <c r="C7119" s="0" t="n">
        <v>4</v>
      </c>
      <c r="D7119" s="16" t="n">
        <v>514</v>
      </c>
      <c r="E7119" s="16" t="n">
        <v>0</v>
      </c>
      <c r="F7119" s="16" t="n">
        <v>6</v>
      </c>
      <c r="G7119" s="16" t="n">
        <v>56</v>
      </c>
      <c r="H7119" s="16" t="n">
        <v>0</v>
      </c>
    </row>
    <row r="7120" customFormat="false" ht="15" hidden="false" customHeight="false" outlineLevel="0" collapsed="false">
      <c r="A7120" s="0" t="n">
        <v>3920</v>
      </c>
      <c r="B7120" s="15" t="n">
        <v>45717</v>
      </c>
      <c r="C7120" s="0" t="n">
        <v>4</v>
      </c>
      <c r="D7120" s="16" t="n">
        <v>500</v>
      </c>
      <c r="E7120" s="16" t="n">
        <v>0</v>
      </c>
      <c r="F7120" s="16" t="n">
        <v>4</v>
      </c>
      <c r="G7120" s="16" t="n">
        <v>35</v>
      </c>
      <c r="H7120" s="16" t="n">
        <v>0</v>
      </c>
    </row>
    <row r="7121" customFormat="false" ht="15" hidden="false" customHeight="false" outlineLevel="0" collapsed="false">
      <c r="A7121" s="0" t="n">
        <v>3920</v>
      </c>
      <c r="B7121" s="15" t="n">
        <v>45809</v>
      </c>
      <c r="C7121" s="0" t="n">
        <v>4</v>
      </c>
      <c r="D7121" s="16" t="n">
        <v>494</v>
      </c>
      <c r="E7121" s="16" t="n">
        <v>0</v>
      </c>
      <c r="F7121" s="16" t="n">
        <v>4</v>
      </c>
      <c r="G7121" s="16" t="n">
        <v>45</v>
      </c>
      <c r="H7121" s="16" t="n">
        <v>0</v>
      </c>
    </row>
    <row r="7122" customFormat="false" ht="15" hidden="false" customHeight="false" outlineLevel="0" collapsed="false">
      <c r="A7122" s="0" t="n">
        <v>3920</v>
      </c>
      <c r="B7122" s="15" t="n">
        <v>45901</v>
      </c>
      <c r="C7122" s="0" t="n">
        <v>4</v>
      </c>
      <c r="D7122" s="16" t="n">
        <v>511</v>
      </c>
      <c r="E7122" s="16" t="n">
        <v>0</v>
      </c>
      <c r="F7122" s="16" t="n">
        <v>8</v>
      </c>
      <c r="G7122" s="16" t="n">
        <v>54</v>
      </c>
      <c r="H7122" s="16" t="n">
        <v>0</v>
      </c>
    </row>
    <row r="7123" customFormat="false" ht="15" hidden="false" customHeight="false" outlineLevel="0" collapsed="false">
      <c r="A7123" s="0" t="n">
        <v>3920</v>
      </c>
      <c r="B7123" s="15" t="n">
        <v>45992</v>
      </c>
      <c r="C7123" s="0" t="n">
        <v>4</v>
      </c>
      <c r="D7123" s="16" t="n">
        <v>514</v>
      </c>
      <c r="E7123" s="16" t="n">
        <v>0</v>
      </c>
      <c r="F7123" s="16" t="n">
        <v>8</v>
      </c>
      <c r="G7123" s="16" t="n">
        <v>60</v>
      </c>
      <c r="H7123" s="16" t="n">
        <v>0</v>
      </c>
    </row>
    <row r="7124" customFormat="false" ht="15" hidden="false" customHeight="false" outlineLevel="0" collapsed="false">
      <c r="A7124" s="0" t="n">
        <v>3920</v>
      </c>
      <c r="B7124" s="15" t="n">
        <v>46082</v>
      </c>
      <c r="C7124" s="0" t="n">
        <v>4</v>
      </c>
      <c r="D7124" s="16" t="n">
        <v>503</v>
      </c>
      <c r="E7124" s="16" t="n">
        <v>0</v>
      </c>
      <c r="F7124" s="16" t="n">
        <v>8</v>
      </c>
      <c r="G7124" s="16" t="n">
        <v>33</v>
      </c>
      <c r="H7124" s="16" t="n">
        <v>0</v>
      </c>
    </row>
    <row r="7125" customFormat="false" ht="15" hidden="false" customHeight="false" outlineLevel="0" collapsed="false">
      <c r="A7125" s="0" t="n">
        <v>3920</v>
      </c>
      <c r="B7125" s="15" t="n">
        <v>46174</v>
      </c>
      <c r="C7125" s="0" t="n">
        <v>4</v>
      </c>
      <c r="D7125" s="16" t="n">
        <v>519</v>
      </c>
      <c r="E7125" s="16" t="n">
        <v>2</v>
      </c>
      <c r="F7125" s="16" t="n">
        <v>9</v>
      </c>
      <c r="G7125" s="16" t="n">
        <v>42</v>
      </c>
      <c r="H7125" s="16" t="n">
        <v>0</v>
      </c>
    </row>
    <row r="7126" customFormat="false" ht="15" hidden="false" customHeight="false" outlineLevel="0" collapsed="false">
      <c r="A7126" s="0" t="n">
        <v>3922</v>
      </c>
      <c r="B7126" s="15" t="n">
        <v>45078</v>
      </c>
      <c r="C7126" s="0" t="n">
        <v>1</v>
      </c>
      <c r="D7126" s="16" t="n">
        <v>10132</v>
      </c>
      <c r="E7126" s="16" t="n">
        <v>45</v>
      </c>
      <c r="F7126" s="16" t="n">
        <v>197</v>
      </c>
      <c r="G7126" s="16" t="n">
        <v>507</v>
      </c>
      <c r="H7126" s="16" t="n">
        <v>28</v>
      </c>
    </row>
    <row r="7127" customFormat="false" ht="15" hidden="false" customHeight="false" outlineLevel="0" collapsed="false">
      <c r="A7127" s="0" t="n">
        <v>3922</v>
      </c>
      <c r="B7127" s="15" t="n">
        <v>45170</v>
      </c>
      <c r="C7127" s="0" t="n">
        <v>1</v>
      </c>
      <c r="D7127" s="16" t="n">
        <v>10175</v>
      </c>
      <c r="E7127" s="16" t="n">
        <v>51</v>
      </c>
      <c r="F7127" s="16" t="n">
        <v>200</v>
      </c>
      <c r="G7127" s="16" t="n">
        <v>644</v>
      </c>
      <c r="H7127" s="16" t="n">
        <v>35</v>
      </c>
    </row>
    <row r="7128" customFormat="false" ht="15" hidden="false" customHeight="false" outlineLevel="0" collapsed="false">
      <c r="A7128" s="0" t="n">
        <v>3922</v>
      </c>
      <c r="B7128" s="15" t="n">
        <v>45261</v>
      </c>
      <c r="C7128" s="0" t="n">
        <v>1</v>
      </c>
      <c r="D7128" s="16" t="n">
        <v>10200</v>
      </c>
      <c r="E7128" s="16" t="n">
        <v>56</v>
      </c>
      <c r="F7128" s="16" t="n">
        <v>203</v>
      </c>
      <c r="G7128" s="16" t="n">
        <v>761</v>
      </c>
      <c r="H7128" s="16" t="n">
        <v>43</v>
      </c>
    </row>
    <row r="7129" customFormat="false" ht="15" hidden="false" customHeight="false" outlineLevel="0" collapsed="false">
      <c r="A7129" s="0" t="n">
        <v>3922</v>
      </c>
      <c r="B7129" s="15" t="n">
        <v>45352</v>
      </c>
      <c r="C7129" s="0" t="n">
        <v>1</v>
      </c>
      <c r="D7129" s="16" t="n">
        <v>10242</v>
      </c>
      <c r="E7129" s="16" t="n">
        <v>66</v>
      </c>
      <c r="F7129" s="16" t="n">
        <v>209</v>
      </c>
      <c r="G7129" s="16" t="n">
        <v>483</v>
      </c>
      <c r="H7129" s="16" t="n">
        <v>38</v>
      </c>
    </row>
    <row r="7130" customFormat="false" ht="15" hidden="false" customHeight="false" outlineLevel="0" collapsed="false">
      <c r="A7130" s="0" t="n">
        <v>3922</v>
      </c>
      <c r="B7130" s="15" t="n">
        <v>45444</v>
      </c>
      <c r="C7130" s="0" t="n">
        <v>1</v>
      </c>
      <c r="D7130" s="16" t="n">
        <v>10267</v>
      </c>
      <c r="E7130" s="16" t="n">
        <v>72</v>
      </c>
      <c r="F7130" s="16" t="n">
        <v>225</v>
      </c>
      <c r="G7130" s="16" t="n">
        <v>606</v>
      </c>
      <c r="H7130" s="16" t="n">
        <v>44</v>
      </c>
    </row>
    <row r="7131" customFormat="false" ht="15" hidden="false" customHeight="false" outlineLevel="0" collapsed="false">
      <c r="A7131" s="0" t="n">
        <v>3922</v>
      </c>
      <c r="B7131" s="15" t="n">
        <v>45536</v>
      </c>
      <c r="C7131" s="0" t="n">
        <v>1</v>
      </c>
      <c r="D7131" s="16" t="n">
        <v>10337</v>
      </c>
      <c r="E7131" s="16" t="n">
        <v>70</v>
      </c>
      <c r="F7131" s="16" t="n">
        <v>241</v>
      </c>
      <c r="G7131" s="16" t="n">
        <v>703</v>
      </c>
      <c r="H7131" s="16" t="n">
        <v>43</v>
      </c>
    </row>
    <row r="7132" customFormat="false" ht="15" hidden="false" customHeight="false" outlineLevel="0" collapsed="false">
      <c r="A7132" s="0" t="n">
        <v>3922</v>
      </c>
      <c r="B7132" s="15" t="n">
        <v>45627</v>
      </c>
      <c r="C7132" s="0" t="n">
        <v>1</v>
      </c>
      <c r="D7132" s="16" t="n">
        <v>10414</v>
      </c>
      <c r="E7132" s="16" t="n">
        <v>77</v>
      </c>
      <c r="F7132" s="16" t="n">
        <v>254</v>
      </c>
      <c r="G7132" s="16" t="n">
        <v>830</v>
      </c>
      <c r="H7132" s="16" t="n">
        <v>48</v>
      </c>
    </row>
    <row r="7133" customFormat="false" ht="15" hidden="false" customHeight="false" outlineLevel="0" collapsed="false">
      <c r="A7133" s="0" t="n">
        <v>3922</v>
      </c>
      <c r="B7133" s="15" t="n">
        <v>45717</v>
      </c>
      <c r="C7133" s="0" t="n">
        <v>1</v>
      </c>
      <c r="D7133" s="16" t="n">
        <v>10506</v>
      </c>
      <c r="E7133" s="16" t="n">
        <v>89</v>
      </c>
      <c r="F7133" s="16" t="n">
        <v>263</v>
      </c>
      <c r="G7133" s="16" t="n">
        <v>449</v>
      </c>
      <c r="H7133" s="16" t="n">
        <v>18</v>
      </c>
    </row>
    <row r="7134" customFormat="false" ht="15" hidden="false" customHeight="false" outlineLevel="0" collapsed="false">
      <c r="A7134" s="0" t="n">
        <v>3922</v>
      </c>
      <c r="B7134" s="15" t="n">
        <v>45809</v>
      </c>
      <c r="C7134" s="0" t="n">
        <v>1</v>
      </c>
      <c r="D7134" s="16" t="n">
        <v>10584</v>
      </c>
      <c r="E7134" s="16" t="n">
        <v>93</v>
      </c>
      <c r="F7134" s="16" t="n">
        <v>276</v>
      </c>
      <c r="G7134" s="16" t="n">
        <v>543</v>
      </c>
      <c r="H7134" s="16" t="n">
        <v>22</v>
      </c>
    </row>
    <row r="7135" customFormat="false" ht="15" hidden="false" customHeight="false" outlineLevel="0" collapsed="false">
      <c r="A7135" s="0" t="n">
        <v>3922</v>
      </c>
      <c r="B7135" s="15" t="n">
        <v>45901</v>
      </c>
      <c r="C7135" s="0" t="n">
        <v>1</v>
      </c>
      <c r="D7135" s="16" t="n">
        <v>10647</v>
      </c>
      <c r="E7135" s="16" t="n">
        <v>109</v>
      </c>
      <c r="F7135" s="16" t="n">
        <v>283</v>
      </c>
      <c r="G7135" s="16" t="n">
        <v>658</v>
      </c>
      <c r="H7135" s="16" t="n">
        <v>37</v>
      </c>
    </row>
    <row r="7136" customFormat="false" ht="15" hidden="false" customHeight="false" outlineLevel="0" collapsed="false">
      <c r="A7136" s="0" t="n">
        <v>3922</v>
      </c>
      <c r="B7136" s="15" t="n">
        <v>45992</v>
      </c>
      <c r="C7136" s="0" t="n">
        <v>1</v>
      </c>
      <c r="D7136" s="16" t="n">
        <v>10738</v>
      </c>
      <c r="E7136" s="16" t="n">
        <v>120</v>
      </c>
      <c r="F7136" s="16" t="n">
        <v>298</v>
      </c>
      <c r="G7136" s="16" t="n">
        <v>787</v>
      </c>
      <c r="H7136" s="16" t="n">
        <v>48</v>
      </c>
    </row>
    <row r="7137" customFormat="false" ht="15" hidden="false" customHeight="false" outlineLevel="0" collapsed="false">
      <c r="A7137" s="0" t="n">
        <v>3922</v>
      </c>
      <c r="B7137" s="15" t="n">
        <v>46082</v>
      </c>
      <c r="C7137" s="0" t="n">
        <v>1</v>
      </c>
      <c r="D7137" s="16" t="n">
        <v>10765</v>
      </c>
      <c r="E7137" s="16" t="n">
        <v>131</v>
      </c>
      <c r="F7137" s="16" t="n">
        <v>312</v>
      </c>
      <c r="G7137" s="16" t="n">
        <v>420</v>
      </c>
      <c r="H7137" s="16" t="n">
        <v>36</v>
      </c>
    </row>
    <row r="7138" customFormat="false" ht="15" hidden="false" customHeight="false" outlineLevel="0" collapsed="false">
      <c r="A7138" s="0" t="n">
        <v>3922</v>
      </c>
      <c r="B7138" s="15" t="n">
        <v>46174</v>
      </c>
      <c r="C7138" s="0" t="n">
        <v>1</v>
      </c>
      <c r="D7138" s="16" t="n">
        <v>10820</v>
      </c>
      <c r="E7138" s="16" t="n">
        <v>163</v>
      </c>
      <c r="F7138" s="16" t="n">
        <v>339</v>
      </c>
      <c r="G7138" s="16" t="n">
        <v>554</v>
      </c>
      <c r="H7138" s="16" t="n">
        <v>67</v>
      </c>
    </row>
    <row r="7139" customFormat="false" ht="15" hidden="false" customHeight="false" outlineLevel="0" collapsed="false">
      <c r="A7139" s="0" t="n">
        <v>3923</v>
      </c>
      <c r="B7139" s="15" t="n">
        <v>45078</v>
      </c>
      <c r="C7139" s="0" t="n">
        <v>1</v>
      </c>
      <c r="D7139" s="16" t="n">
        <v>895</v>
      </c>
      <c r="E7139" s="16" t="n">
        <v>6</v>
      </c>
      <c r="F7139" s="16" t="n">
        <v>17</v>
      </c>
      <c r="G7139" s="16" t="n">
        <v>49</v>
      </c>
      <c r="H7139" s="16" t="n">
        <v>4</v>
      </c>
    </row>
    <row r="7140" customFormat="false" ht="15" hidden="false" customHeight="false" outlineLevel="0" collapsed="false">
      <c r="A7140" s="0" t="n">
        <v>3923</v>
      </c>
      <c r="B7140" s="15" t="n">
        <v>45170</v>
      </c>
      <c r="C7140" s="0" t="n">
        <v>1</v>
      </c>
      <c r="D7140" s="16" t="n">
        <v>883</v>
      </c>
      <c r="E7140" s="16" t="n">
        <v>7</v>
      </c>
      <c r="F7140" s="16" t="n">
        <v>17</v>
      </c>
      <c r="G7140" s="16" t="n">
        <v>62</v>
      </c>
      <c r="H7140" s="16" t="n">
        <v>5</v>
      </c>
    </row>
    <row r="7141" customFormat="false" ht="15" hidden="false" customHeight="false" outlineLevel="0" collapsed="false">
      <c r="A7141" s="0" t="n">
        <v>3923</v>
      </c>
      <c r="B7141" s="15" t="n">
        <v>45261</v>
      </c>
      <c r="C7141" s="0" t="n">
        <v>1</v>
      </c>
      <c r="D7141" s="16" t="n">
        <v>887</v>
      </c>
      <c r="E7141" s="16" t="n">
        <v>9</v>
      </c>
      <c r="F7141" s="16" t="n">
        <v>17</v>
      </c>
      <c r="G7141" s="16" t="n">
        <v>80</v>
      </c>
      <c r="H7141" s="16" t="n">
        <v>7</v>
      </c>
    </row>
    <row r="7142" customFormat="false" ht="15" hidden="false" customHeight="false" outlineLevel="0" collapsed="false">
      <c r="A7142" s="0" t="n">
        <v>3923</v>
      </c>
      <c r="B7142" s="15" t="n">
        <v>45352</v>
      </c>
      <c r="C7142" s="0" t="n">
        <v>1</v>
      </c>
      <c r="D7142" s="16" t="n">
        <v>873</v>
      </c>
      <c r="E7142" s="16" t="n">
        <v>9</v>
      </c>
      <c r="F7142" s="16" t="n">
        <v>17</v>
      </c>
      <c r="G7142" s="16" t="n">
        <v>39</v>
      </c>
      <c r="H7142" s="16" t="n">
        <v>4</v>
      </c>
    </row>
    <row r="7143" customFormat="false" ht="15" hidden="false" customHeight="false" outlineLevel="0" collapsed="false">
      <c r="A7143" s="0" t="n">
        <v>3923</v>
      </c>
      <c r="B7143" s="15" t="n">
        <v>45444</v>
      </c>
      <c r="C7143" s="0" t="n">
        <v>1</v>
      </c>
      <c r="D7143" s="16" t="n">
        <v>875</v>
      </c>
      <c r="E7143" s="16" t="n">
        <v>9</v>
      </c>
      <c r="F7143" s="16" t="n">
        <v>19</v>
      </c>
      <c r="G7143" s="16" t="n">
        <v>49</v>
      </c>
      <c r="H7143" s="16" t="n">
        <v>4</v>
      </c>
    </row>
    <row r="7144" customFormat="false" ht="15" hidden="false" customHeight="false" outlineLevel="0" collapsed="false">
      <c r="A7144" s="0" t="n">
        <v>3923</v>
      </c>
      <c r="B7144" s="15" t="n">
        <v>45536</v>
      </c>
      <c r="C7144" s="0" t="n">
        <v>1</v>
      </c>
      <c r="D7144" s="16" t="n">
        <v>875</v>
      </c>
      <c r="E7144" s="16" t="n">
        <v>9</v>
      </c>
      <c r="F7144" s="16" t="n">
        <v>19</v>
      </c>
      <c r="G7144" s="16" t="n">
        <v>56</v>
      </c>
      <c r="H7144" s="16" t="n">
        <v>4</v>
      </c>
    </row>
    <row r="7145" customFormat="false" ht="15" hidden="false" customHeight="false" outlineLevel="0" collapsed="false">
      <c r="A7145" s="0" t="n">
        <v>3923</v>
      </c>
      <c r="B7145" s="15" t="n">
        <v>45627</v>
      </c>
      <c r="C7145" s="0" t="n">
        <v>1</v>
      </c>
      <c r="D7145" s="16" t="n">
        <v>880</v>
      </c>
      <c r="E7145" s="16" t="n">
        <v>10</v>
      </c>
      <c r="F7145" s="16" t="n">
        <v>19</v>
      </c>
      <c r="G7145" s="16" t="n">
        <v>69</v>
      </c>
      <c r="H7145" s="16" t="n">
        <v>4</v>
      </c>
    </row>
    <row r="7146" customFormat="false" ht="15" hidden="false" customHeight="false" outlineLevel="0" collapsed="false">
      <c r="A7146" s="0" t="n">
        <v>3923</v>
      </c>
      <c r="B7146" s="15" t="n">
        <v>45717</v>
      </c>
      <c r="C7146" s="0" t="n">
        <v>1</v>
      </c>
      <c r="D7146" s="16" t="n">
        <v>874</v>
      </c>
      <c r="E7146" s="16" t="n">
        <v>11</v>
      </c>
      <c r="F7146" s="16" t="n">
        <v>19</v>
      </c>
      <c r="G7146" s="16" t="n">
        <v>35</v>
      </c>
      <c r="H7146" s="16" t="n">
        <v>0</v>
      </c>
    </row>
    <row r="7147" customFormat="false" ht="15" hidden="false" customHeight="false" outlineLevel="0" collapsed="false">
      <c r="A7147" s="0" t="n">
        <v>3923</v>
      </c>
      <c r="B7147" s="15" t="n">
        <v>45809</v>
      </c>
      <c r="C7147" s="0" t="n">
        <v>1</v>
      </c>
      <c r="D7147" s="16" t="n">
        <v>881</v>
      </c>
      <c r="E7147" s="16" t="n">
        <v>12</v>
      </c>
      <c r="F7147" s="16" t="n">
        <v>19</v>
      </c>
      <c r="G7147" s="16" t="n">
        <v>45</v>
      </c>
      <c r="H7147" s="16" t="n">
        <v>1</v>
      </c>
    </row>
    <row r="7148" customFormat="false" ht="15" hidden="false" customHeight="false" outlineLevel="0" collapsed="false">
      <c r="A7148" s="0" t="n">
        <v>3923</v>
      </c>
      <c r="B7148" s="15" t="n">
        <v>45901</v>
      </c>
      <c r="C7148" s="0" t="n">
        <v>1</v>
      </c>
      <c r="D7148" s="16" t="n">
        <v>874</v>
      </c>
      <c r="E7148" s="16" t="n">
        <v>14</v>
      </c>
      <c r="F7148" s="16" t="n">
        <v>22</v>
      </c>
      <c r="G7148" s="16" t="n">
        <v>56</v>
      </c>
      <c r="H7148" s="16" t="n">
        <v>3</v>
      </c>
    </row>
    <row r="7149" customFormat="false" ht="15" hidden="false" customHeight="false" outlineLevel="0" collapsed="false">
      <c r="A7149" s="0" t="n">
        <v>3923</v>
      </c>
      <c r="B7149" s="15" t="n">
        <v>45992</v>
      </c>
      <c r="C7149" s="0" t="n">
        <v>1</v>
      </c>
      <c r="D7149" s="16" t="n">
        <v>881</v>
      </c>
      <c r="E7149" s="16" t="n">
        <v>15</v>
      </c>
      <c r="F7149" s="16" t="n">
        <v>24</v>
      </c>
      <c r="G7149" s="16" t="n">
        <v>68</v>
      </c>
      <c r="H7149" s="16" t="n">
        <v>4</v>
      </c>
    </row>
    <row r="7150" customFormat="false" ht="15" hidden="false" customHeight="false" outlineLevel="0" collapsed="false">
      <c r="A7150" s="0" t="n">
        <v>3923</v>
      </c>
      <c r="B7150" s="15" t="n">
        <v>46082</v>
      </c>
      <c r="C7150" s="0" t="n">
        <v>1</v>
      </c>
      <c r="D7150" s="16" t="n">
        <v>883</v>
      </c>
      <c r="E7150" s="16" t="n">
        <v>16</v>
      </c>
      <c r="F7150" s="16" t="n">
        <v>23</v>
      </c>
      <c r="G7150" s="16" t="n">
        <v>30</v>
      </c>
      <c r="H7150" s="16" t="n">
        <v>3</v>
      </c>
    </row>
    <row r="7151" customFormat="false" ht="15" hidden="false" customHeight="false" outlineLevel="0" collapsed="false">
      <c r="A7151" s="0" t="n">
        <v>3923</v>
      </c>
      <c r="B7151" s="15" t="n">
        <v>46174</v>
      </c>
      <c r="C7151" s="0" t="n">
        <v>1</v>
      </c>
      <c r="D7151" s="16" t="n">
        <v>893</v>
      </c>
      <c r="E7151" s="16" t="n">
        <v>17</v>
      </c>
      <c r="F7151" s="16" t="n">
        <v>26</v>
      </c>
      <c r="G7151" s="16" t="n">
        <v>41</v>
      </c>
      <c r="H7151" s="16" t="n">
        <v>3</v>
      </c>
    </row>
    <row r="7152" customFormat="false" ht="15" hidden="false" customHeight="false" outlineLevel="0" collapsed="false">
      <c r="A7152" s="0" t="n">
        <v>3925</v>
      </c>
      <c r="B7152" s="15" t="n">
        <v>45078</v>
      </c>
      <c r="C7152" s="0" t="n">
        <v>1</v>
      </c>
      <c r="D7152" s="16" t="n">
        <v>4369</v>
      </c>
      <c r="E7152" s="16" t="n">
        <v>21</v>
      </c>
      <c r="F7152" s="16" t="n">
        <v>103</v>
      </c>
      <c r="G7152" s="16" t="n">
        <v>264</v>
      </c>
      <c r="H7152" s="16" t="n">
        <v>17</v>
      </c>
    </row>
    <row r="7153" customFormat="false" ht="15" hidden="false" customHeight="false" outlineLevel="0" collapsed="false">
      <c r="A7153" s="0" t="n">
        <v>3925</v>
      </c>
      <c r="B7153" s="15" t="n">
        <v>45170</v>
      </c>
      <c r="C7153" s="0" t="n">
        <v>1</v>
      </c>
      <c r="D7153" s="16" t="n">
        <v>4390</v>
      </c>
      <c r="E7153" s="16" t="n">
        <v>24</v>
      </c>
      <c r="F7153" s="16" t="n">
        <v>106</v>
      </c>
      <c r="G7153" s="16" t="n">
        <v>314</v>
      </c>
      <c r="H7153" s="16" t="n">
        <v>20</v>
      </c>
    </row>
    <row r="7154" customFormat="false" ht="15" hidden="false" customHeight="false" outlineLevel="0" collapsed="false">
      <c r="A7154" s="0" t="n">
        <v>3925</v>
      </c>
      <c r="B7154" s="15" t="n">
        <v>45261</v>
      </c>
      <c r="C7154" s="0" t="n">
        <v>1</v>
      </c>
      <c r="D7154" s="16" t="n">
        <v>4436</v>
      </c>
      <c r="E7154" s="16" t="n">
        <v>32</v>
      </c>
      <c r="F7154" s="16" t="n">
        <v>105</v>
      </c>
      <c r="G7154" s="16" t="n">
        <v>381</v>
      </c>
      <c r="H7154" s="16" t="n">
        <v>27</v>
      </c>
    </row>
    <row r="7155" customFormat="false" ht="15" hidden="false" customHeight="false" outlineLevel="0" collapsed="false">
      <c r="A7155" s="0" t="n">
        <v>3925</v>
      </c>
      <c r="B7155" s="15" t="n">
        <v>45352</v>
      </c>
      <c r="C7155" s="0" t="n">
        <v>1</v>
      </c>
      <c r="D7155" s="16" t="n">
        <v>4462</v>
      </c>
      <c r="E7155" s="16" t="n">
        <v>40</v>
      </c>
      <c r="F7155" s="16" t="n">
        <v>106</v>
      </c>
      <c r="G7155" s="16" t="n">
        <v>225</v>
      </c>
      <c r="H7155" s="16" t="n">
        <v>26</v>
      </c>
    </row>
    <row r="7156" customFormat="false" ht="15" hidden="false" customHeight="false" outlineLevel="0" collapsed="false">
      <c r="A7156" s="0" t="n">
        <v>3925</v>
      </c>
      <c r="B7156" s="15" t="n">
        <v>45444</v>
      </c>
      <c r="C7156" s="0" t="n">
        <v>1</v>
      </c>
      <c r="D7156" s="16" t="n">
        <v>4522</v>
      </c>
      <c r="E7156" s="16" t="n">
        <v>45</v>
      </c>
      <c r="F7156" s="16" t="n">
        <v>113</v>
      </c>
      <c r="G7156" s="16" t="n">
        <v>283</v>
      </c>
      <c r="H7156" s="16" t="n">
        <v>30</v>
      </c>
    </row>
    <row r="7157" customFormat="false" ht="15" hidden="false" customHeight="false" outlineLevel="0" collapsed="false">
      <c r="A7157" s="0" t="n">
        <v>3925</v>
      </c>
      <c r="B7157" s="15" t="n">
        <v>45536</v>
      </c>
      <c r="C7157" s="0" t="n">
        <v>1</v>
      </c>
      <c r="D7157" s="16" t="n">
        <v>4558</v>
      </c>
      <c r="E7157" s="16" t="n">
        <v>49</v>
      </c>
      <c r="F7157" s="16" t="n">
        <v>124</v>
      </c>
      <c r="G7157" s="16" t="n">
        <v>333</v>
      </c>
      <c r="H7157" s="16" t="n">
        <v>33</v>
      </c>
    </row>
    <row r="7158" customFormat="false" ht="15" hidden="false" customHeight="false" outlineLevel="0" collapsed="false">
      <c r="A7158" s="0" t="n">
        <v>3925</v>
      </c>
      <c r="B7158" s="15" t="n">
        <v>45627</v>
      </c>
      <c r="C7158" s="0" t="n">
        <v>1</v>
      </c>
      <c r="D7158" s="16" t="n">
        <v>4620</v>
      </c>
      <c r="E7158" s="16" t="n">
        <v>52</v>
      </c>
      <c r="F7158" s="16" t="n">
        <v>134</v>
      </c>
      <c r="G7158" s="16" t="n">
        <v>393</v>
      </c>
      <c r="H7158" s="16" t="n">
        <v>36</v>
      </c>
    </row>
    <row r="7159" customFormat="false" ht="15" hidden="false" customHeight="false" outlineLevel="0" collapsed="false">
      <c r="A7159" s="0" t="n">
        <v>3925</v>
      </c>
      <c r="B7159" s="15" t="n">
        <v>45717</v>
      </c>
      <c r="C7159" s="0" t="n">
        <v>1</v>
      </c>
      <c r="D7159" s="16" t="n">
        <v>4691</v>
      </c>
      <c r="E7159" s="16" t="n">
        <v>52</v>
      </c>
      <c r="F7159" s="16" t="n">
        <v>132</v>
      </c>
      <c r="G7159" s="16" t="n">
        <v>223</v>
      </c>
      <c r="H7159" s="16" t="n">
        <v>14</v>
      </c>
    </row>
    <row r="7160" customFormat="false" ht="15" hidden="false" customHeight="false" outlineLevel="0" collapsed="false">
      <c r="A7160" s="0" t="n">
        <v>3925</v>
      </c>
      <c r="B7160" s="15" t="n">
        <v>45809</v>
      </c>
      <c r="C7160" s="0" t="n">
        <v>1</v>
      </c>
      <c r="D7160" s="16" t="n">
        <v>4730</v>
      </c>
      <c r="E7160" s="16" t="n">
        <v>54</v>
      </c>
      <c r="F7160" s="16" t="n">
        <v>136</v>
      </c>
      <c r="G7160" s="16" t="n">
        <v>274</v>
      </c>
      <c r="H7160" s="16" t="n">
        <v>14</v>
      </c>
    </row>
    <row r="7161" customFormat="false" ht="15" hidden="false" customHeight="false" outlineLevel="0" collapsed="false">
      <c r="A7161" s="0" t="n">
        <v>3925</v>
      </c>
      <c r="B7161" s="15" t="n">
        <v>45901</v>
      </c>
      <c r="C7161" s="0" t="n">
        <v>1</v>
      </c>
      <c r="D7161" s="16" t="n">
        <v>4727</v>
      </c>
      <c r="E7161" s="16" t="n">
        <v>64</v>
      </c>
      <c r="F7161" s="16" t="n">
        <v>140</v>
      </c>
      <c r="G7161" s="16" t="n">
        <v>331</v>
      </c>
      <c r="H7161" s="16" t="n">
        <v>22</v>
      </c>
    </row>
    <row r="7162" customFormat="false" ht="15" hidden="false" customHeight="false" outlineLevel="0" collapsed="false">
      <c r="A7162" s="0" t="n">
        <v>3925</v>
      </c>
      <c r="B7162" s="15" t="n">
        <v>45992</v>
      </c>
      <c r="C7162" s="0" t="n">
        <v>1</v>
      </c>
      <c r="D7162" s="16" t="n">
        <v>4745</v>
      </c>
      <c r="E7162" s="16" t="n">
        <v>66</v>
      </c>
      <c r="F7162" s="16" t="n">
        <v>144</v>
      </c>
      <c r="G7162" s="16" t="n">
        <v>383</v>
      </c>
      <c r="H7162" s="16" t="n">
        <v>27</v>
      </c>
    </row>
    <row r="7163" customFormat="false" ht="15" hidden="false" customHeight="false" outlineLevel="0" collapsed="false">
      <c r="A7163" s="0" t="n">
        <v>3925</v>
      </c>
      <c r="B7163" s="15" t="n">
        <v>46082</v>
      </c>
      <c r="C7163" s="0" t="n">
        <v>1</v>
      </c>
      <c r="D7163" s="16" t="n">
        <v>4803</v>
      </c>
      <c r="E7163" s="16" t="n">
        <v>78</v>
      </c>
      <c r="F7163" s="16" t="n">
        <v>156</v>
      </c>
      <c r="G7163" s="16" t="n">
        <v>214</v>
      </c>
      <c r="H7163" s="16" t="n">
        <v>19</v>
      </c>
    </row>
    <row r="7164" customFormat="false" ht="15" hidden="false" customHeight="false" outlineLevel="0" collapsed="false">
      <c r="A7164" s="0" t="n">
        <v>3925</v>
      </c>
      <c r="B7164" s="15" t="n">
        <v>46174</v>
      </c>
      <c r="C7164" s="0" t="n">
        <v>1</v>
      </c>
      <c r="D7164" s="16" t="n">
        <v>4822</v>
      </c>
      <c r="E7164" s="16" t="n">
        <v>93</v>
      </c>
      <c r="F7164" s="16" t="n">
        <v>172</v>
      </c>
      <c r="G7164" s="16" t="n">
        <v>277</v>
      </c>
      <c r="H7164" s="16" t="n">
        <v>34</v>
      </c>
    </row>
    <row r="7165" customFormat="false" ht="15" hidden="false" customHeight="false" outlineLevel="0" collapsed="false">
      <c r="A7165" s="0" t="n">
        <v>3926</v>
      </c>
      <c r="B7165" s="15" t="n">
        <v>45078</v>
      </c>
      <c r="C7165" s="0" t="n">
        <v>2</v>
      </c>
      <c r="D7165" s="16" t="n">
        <v>3285</v>
      </c>
      <c r="E7165" s="16" t="n">
        <v>31</v>
      </c>
      <c r="F7165" s="16" t="n">
        <v>48</v>
      </c>
      <c r="G7165" s="16" t="n">
        <v>199</v>
      </c>
      <c r="H7165" s="16" t="n">
        <v>19</v>
      </c>
    </row>
    <row r="7166" customFormat="false" ht="15" hidden="false" customHeight="false" outlineLevel="0" collapsed="false">
      <c r="A7166" s="0" t="n">
        <v>3926</v>
      </c>
      <c r="B7166" s="15" t="n">
        <v>45170</v>
      </c>
      <c r="C7166" s="0" t="n">
        <v>2</v>
      </c>
      <c r="D7166" s="16" t="n">
        <v>3304</v>
      </c>
      <c r="E7166" s="16" t="n">
        <v>34</v>
      </c>
      <c r="F7166" s="16" t="n">
        <v>47</v>
      </c>
      <c r="G7166" s="16" t="n">
        <v>237</v>
      </c>
      <c r="H7166" s="16" t="n">
        <v>22</v>
      </c>
    </row>
    <row r="7167" customFormat="false" ht="15" hidden="false" customHeight="false" outlineLevel="0" collapsed="false">
      <c r="A7167" s="0" t="n">
        <v>3926</v>
      </c>
      <c r="B7167" s="15" t="n">
        <v>45261</v>
      </c>
      <c r="C7167" s="0" t="n">
        <v>2</v>
      </c>
      <c r="D7167" s="16" t="n">
        <v>3306</v>
      </c>
      <c r="E7167" s="16" t="n">
        <v>39</v>
      </c>
      <c r="F7167" s="16" t="n">
        <v>46</v>
      </c>
      <c r="G7167" s="16" t="n">
        <v>275</v>
      </c>
      <c r="H7167" s="16" t="n">
        <v>27</v>
      </c>
    </row>
    <row r="7168" customFormat="false" ht="15" hidden="false" customHeight="false" outlineLevel="0" collapsed="false">
      <c r="A7168" s="0" t="n">
        <v>3926</v>
      </c>
      <c r="B7168" s="15" t="n">
        <v>45352</v>
      </c>
      <c r="C7168" s="0" t="n">
        <v>2</v>
      </c>
      <c r="D7168" s="16" t="n">
        <v>3321</v>
      </c>
      <c r="E7168" s="16" t="n">
        <v>41</v>
      </c>
      <c r="F7168" s="16" t="n">
        <v>46</v>
      </c>
      <c r="G7168" s="16" t="n">
        <v>156</v>
      </c>
      <c r="H7168" s="16" t="n">
        <v>21</v>
      </c>
    </row>
    <row r="7169" customFormat="false" ht="15" hidden="false" customHeight="false" outlineLevel="0" collapsed="false">
      <c r="A7169" s="0" t="n">
        <v>3926</v>
      </c>
      <c r="B7169" s="15" t="n">
        <v>45444</v>
      </c>
      <c r="C7169" s="0" t="n">
        <v>2</v>
      </c>
      <c r="D7169" s="16" t="n">
        <v>3296</v>
      </c>
      <c r="E7169" s="16" t="n">
        <v>47</v>
      </c>
      <c r="F7169" s="16" t="n">
        <v>50</v>
      </c>
      <c r="G7169" s="16" t="n">
        <v>188</v>
      </c>
      <c r="H7169" s="16" t="n">
        <v>25</v>
      </c>
    </row>
    <row r="7170" customFormat="false" ht="15" hidden="false" customHeight="false" outlineLevel="0" collapsed="false">
      <c r="A7170" s="0" t="n">
        <v>3926</v>
      </c>
      <c r="B7170" s="15" t="n">
        <v>45536</v>
      </c>
      <c r="C7170" s="0" t="n">
        <v>2</v>
      </c>
      <c r="D7170" s="16" t="n">
        <v>3312</v>
      </c>
      <c r="E7170" s="16" t="n">
        <v>52</v>
      </c>
      <c r="F7170" s="16" t="n">
        <v>50</v>
      </c>
      <c r="G7170" s="16" t="n">
        <v>232</v>
      </c>
      <c r="H7170" s="16" t="n">
        <v>29</v>
      </c>
    </row>
    <row r="7171" customFormat="false" ht="15" hidden="false" customHeight="false" outlineLevel="0" collapsed="false">
      <c r="A7171" s="0" t="n">
        <v>3926</v>
      </c>
      <c r="B7171" s="15" t="n">
        <v>45627</v>
      </c>
      <c r="C7171" s="0" t="n">
        <v>2</v>
      </c>
      <c r="D7171" s="16" t="n">
        <v>3319</v>
      </c>
      <c r="E7171" s="16" t="n">
        <v>58</v>
      </c>
      <c r="F7171" s="16" t="n">
        <v>51</v>
      </c>
      <c r="G7171" s="16" t="n">
        <v>273</v>
      </c>
      <c r="H7171" s="16" t="n">
        <v>36</v>
      </c>
    </row>
    <row r="7172" customFormat="false" ht="15" hidden="false" customHeight="false" outlineLevel="0" collapsed="false">
      <c r="A7172" s="0" t="n">
        <v>3926</v>
      </c>
      <c r="B7172" s="15" t="n">
        <v>45717</v>
      </c>
      <c r="C7172" s="0" t="n">
        <v>2</v>
      </c>
      <c r="D7172" s="16" t="n">
        <v>3326</v>
      </c>
      <c r="E7172" s="16" t="n">
        <v>65</v>
      </c>
      <c r="F7172" s="16" t="n">
        <v>50</v>
      </c>
      <c r="G7172" s="16" t="n">
        <v>142</v>
      </c>
      <c r="H7172" s="16" t="n">
        <v>18</v>
      </c>
    </row>
    <row r="7173" customFormat="false" ht="15" hidden="false" customHeight="false" outlineLevel="0" collapsed="false">
      <c r="A7173" s="0" t="n">
        <v>3926</v>
      </c>
      <c r="B7173" s="15" t="n">
        <v>45809</v>
      </c>
      <c r="C7173" s="0" t="n">
        <v>2</v>
      </c>
      <c r="D7173" s="16" t="n">
        <v>3329</v>
      </c>
      <c r="E7173" s="16" t="n">
        <v>73</v>
      </c>
      <c r="F7173" s="16" t="n">
        <v>55</v>
      </c>
      <c r="G7173" s="16" t="n">
        <v>193</v>
      </c>
      <c r="H7173" s="16" t="n">
        <v>24</v>
      </c>
    </row>
    <row r="7174" customFormat="false" ht="15" hidden="false" customHeight="false" outlineLevel="0" collapsed="false">
      <c r="A7174" s="0" t="n">
        <v>3926</v>
      </c>
      <c r="B7174" s="15" t="n">
        <v>45901</v>
      </c>
      <c r="C7174" s="0" t="n">
        <v>2</v>
      </c>
      <c r="D7174" s="16" t="n">
        <v>3358</v>
      </c>
      <c r="E7174" s="16" t="n">
        <v>79</v>
      </c>
      <c r="F7174" s="16" t="n">
        <v>58</v>
      </c>
      <c r="G7174" s="16" t="n">
        <v>250</v>
      </c>
      <c r="H7174" s="16" t="n">
        <v>29</v>
      </c>
    </row>
    <row r="7175" customFormat="false" ht="15" hidden="false" customHeight="false" outlineLevel="0" collapsed="false">
      <c r="A7175" s="0" t="n">
        <v>3926</v>
      </c>
      <c r="B7175" s="15" t="n">
        <v>45992</v>
      </c>
      <c r="C7175" s="0" t="n">
        <v>2</v>
      </c>
      <c r="D7175" s="16" t="n">
        <v>3367</v>
      </c>
      <c r="E7175" s="16" t="n">
        <v>83</v>
      </c>
      <c r="F7175" s="16" t="n">
        <v>69</v>
      </c>
      <c r="G7175" s="16" t="n">
        <v>296</v>
      </c>
      <c r="H7175" s="16" t="n">
        <v>35</v>
      </c>
    </row>
    <row r="7176" customFormat="false" ht="15" hidden="false" customHeight="false" outlineLevel="0" collapsed="false">
      <c r="A7176" s="0" t="n">
        <v>3926</v>
      </c>
      <c r="B7176" s="15" t="n">
        <v>46082</v>
      </c>
      <c r="C7176" s="0" t="n">
        <v>2</v>
      </c>
      <c r="D7176" s="16" t="n">
        <v>3387</v>
      </c>
      <c r="E7176" s="16" t="n">
        <v>93</v>
      </c>
      <c r="F7176" s="16" t="n">
        <v>75</v>
      </c>
      <c r="G7176" s="16" t="n">
        <v>186</v>
      </c>
      <c r="H7176" s="16" t="n">
        <v>24</v>
      </c>
    </row>
    <row r="7177" customFormat="false" ht="15" hidden="false" customHeight="false" outlineLevel="0" collapsed="false">
      <c r="A7177" s="0" t="n">
        <v>3926</v>
      </c>
      <c r="B7177" s="15" t="n">
        <v>46174</v>
      </c>
      <c r="C7177" s="0" t="n">
        <v>2</v>
      </c>
      <c r="D7177" s="16" t="n">
        <v>3409</v>
      </c>
      <c r="E7177" s="16" t="n">
        <v>111</v>
      </c>
      <c r="F7177" s="16" t="n">
        <v>80</v>
      </c>
      <c r="G7177" s="16" t="n">
        <v>232</v>
      </c>
      <c r="H7177" s="16" t="n">
        <v>38</v>
      </c>
    </row>
    <row r="7178" customFormat="false" ht="15" hidden="false" customHeight="false" outlineLevel="0" collapsed="false">
      <c r="A7178" s="0" t="n">
        <v>3927</v>
      </c>
      <c r="B7178" s="15" t="n">
        <v>45078</v>
      </c>
      <c r="C7178" s="0" t="n">
        <v>2</v>
      </c>
      <c r="D7178" s="16" t="n">
        <v>1641</v>
      </c>
      <c r="E7178" s="16" t="n">
        <v>24</v>
      </c>
      <c r="F7178" s="16" t="n">
        <v>23</v>
      </c>
      <c r="G7178" s="16" t="n">
        <v>100</v>
      </c>
      <c r="H7178" s="16" t="n">
        <v>13</v>
      </c>
    </row>
    <row r="7179" customFormat="false" ht="15" hidden="false" customHeight="false" outlineLevel="0" collapsed="false">
      <c r="A7179" s="0" t="n">
        <v>3927</v>
      </c>
      <c r="B7179" s="15" t="n">
        <v>45170</v>
      </c>
      <c r="C7179" s="0" t="n">
        <v>2</v>
      </c>
      <c r="D7179" s="16" t="n">
        <v>1664</v>
      </c>
      <c r="E7179" s="16" t="n">
        <v>27</v>
      </c>
      <c r="F7179" s="16" t="n">
        <v>23</v>
      </c>
      <c r="G7179" s="16" t="n">
        <v>122</v>
      </c>
      <c r="H7179" s="16" t="n">
        <v>14</v>
      </c>
    </row>
    <row r="7180" customFormat="false" ht="15" hidden="false" customHeight="false" outlineLevel="0" collapsed="false">
      <c r="A7180" s="0" t="n">
        <v>3927</v>
      </c>
      <c r="B7180" s="15" t="n">
        <v>45261</v>
      </c>
      <c r="C7180" s="0" t="n">
        <v>2</v>
      </c>
      <c r="D7180" s="16" t="n">
        <v>1673</v>
      </c>
      <c r="E7180" s="16" t="n">
        <v>29</v>
      </c>
      <c r="F7180" s="16" t="n">
        <v>23</v>
      </c>
      <c r="G7180" s="16" t="n">
        <v>144</v>
      </c>
      <c r="H7180" s="16" t="n">
        <v>16</v>
      </c>
    </row>
    <row r="7181" customFormat="false" ht="15" hidden="false" customHeight="false" outlineLevel="0" collapsed="false">
      <c r="A7181" s="0" t="n">
        <v>3927</v>
      </c>
      <c r="B7181" s="15" t="n">
        <v>45352</v>
      </c>
      <c r="C7181" s="0" t="n">
        <v>2</v>
      </c>
      <c r="D7181" s="16" t="n">
        <v>1701</v>
      </c>
      <c r="E7181" s="16" t="n">
        <v>34</v>
      </c>
      <c r="F7181" s="16" t="n">
        <v>26</v>
      </c>
      <c r="G7181" s="16" t="n">
        <v>101</v>
      </c>
      <c r="H7181" s="16" t="n">
        <v>17</v>
      </c>
    </row>
    <row r="7182" customFormat="false" ht="15" hidden="false" customHeight="false" outlineLevel="0" collapsed="false">
      <c r="A7182" s="0" t="n">
        <v>3927</v>
      </c>
      <c r="B7182" s="15" t="n">
        <v>45444</v>
      </c>
      <c r="C7182" s="0" t="n">
        <v>2</v>
      </c>
      <c r="D7182" s="16" t="n">
        <v>1707</v>
      </c>
      <c r="E7182" s="16" t="n">
        <v>37</v>
      </c>
      <c r="F7182" s="16" t="n">
        <v>25</v>
      </c>
      <c r="G7182" s="16" t="n">
        <v>128</v>
      </c>
      <c r="H7182" s="16" t="n">
        <v>22</v>
      </c>
    </row>
    <row r="7183" customFormat="false" ht="15" hidden="false" customHeight="false" outlineLevel="0" collapsed="false">
      <c r="A7183" s="0" t="n">
        <v>3927</v>
      </c>
      <c r="B7183" s="15" t="n">
        <v>45536</v>
      </c>
      <c r="C7183" s="0" t="n">
        <v>2</v>
      </c>
      <c r="D7183" s="16" t="n">
        <v>1733</v>
      </c>
      <c r="E7183" s="16" t="n">
        <v>41</v>
      </c>
      <c r="F7183" s="16" t="n">
        <v>27</v>
      </c>
      <c r="G7183" s="16" t="n">
        <v>148</v>
      </c>
      <c r="H7183" s="16" t="n">
        <v>26</v>
      </c>
    </row>
    <row r="7184" customFormat="false" ht="15" hidden="false" customHeight="false" outlineLevel="0" collapsed="false">
      <c r="A7184" s="0" t="n">
        <v>3927</v>
      </c>
      <c r="B7184" s="15" t="n">
        <v>45627</v>
      </c>
      <c r="C7184" s="0" t="n">
        <v>2</v>
      </c>
      <c r="D7184" s="16" t="n">
        <v>1711</v>
      </c>
      <c r="E7184" s="16" t="n">
        <v>47</v>
      </c>
      <c r="F7184" s="16" t="n">
        <v>28</v>
      </c>
      <c r="G7184" s="16" t="n">
        <v>172</v>
      </c>
      <c r="H7184" s="16" t="n">
        <v>32</v>
      </c>
    </row>
    <row r="7185" customFormat="false" ht="15" hidden="false" customHeight="false" outlineLevel="0" collapsed="false">
      <c r="A7185" s="0" t="n">
        <v>3927</v>
      </c>
      <c r="B7185" s="15" t="n">
        <v>45717</v>
      </c>
      <c r="C7185" s="0" t="n">
        <v>2</v>
      </c>
      <c r="D7185" s="16" t="n">
        <v>1705</v>
      </c>
      <c r="E7185" s="16" t="n">
        <v>50</v>
      </c>
      <c r="F7185" s="16" t="n">
        <v>32</v>
      </c>
      <c r="G7185" s="16" t="n">
        <v>89</v>
      </c>
      <c r="H7185" s="16" t="n">
        <v>18</v>
      </c>
    </row>
    <row r="7186" customFormat="false" ht="15" hidden="false" customHeight="false" outlineLevel="0" collapsed="false">
      <c r="A7186" s="0" t="n">
        <v>3927</v>
      </c>
      <c r="B7186" s="15" t="n">
        <v>45809</v>
      </c>
      <c r="C7186" s="0" t="n">
        <v>2</v>
      </c>
      <c r="D7186" s="16" t="n">
        <v>1714</v>
      </c>
      <c r="E7186" s="16" t="n">
        <v>53</v>
      </c>
      <c r="F7186" s="16" t="n">
        <v>34</v>
      </c>
      <c r="G7186" s="16" t="n">
        <v>105</v>
      </c>
      <c r="H7186" s="16" t="n">
        <v>20</v>
      </c>
    </row>
    <row r="7187" customFormat="false" ht="15" hidden="false" customHeight="false" outlineLevel="0" collapsed="false">
      <c r="A7187" s="0" t="n">
        <v>3927</v>
      </c>
      <c r="B7187" s="15" t="n">
        <v>45901</v>
      </c>
      <c r="C7187" s="0" t="n">
        <v>2</v>
      </c>
      <c r="D7187" s="16" t="n">
        <v>1721</v>
      </c>
      <c r="E7187" s="16" t="n">
        <v>56</v>
      </c>
      <c r="F7187" s="16" t="n">
        <v>40</v>
      </c>
      <c r="G7187" s="16" t="n">
        <v>135</v>
      </c>
      <c r="H7187" s="16" t="n">
        <v>23</v>
      </c>
    </row>
    <row r="7188" customFormat="false" ht="15" hidden="false" customHeight="false" outlineLevel="0" collapsed="false">
      <c r="A7188" s="0" t="n">
        <v>3927</v>
      </c>
      <c r="B7188" s="15" t="n">
        <v>45992</v>
      </c>
      <c r="C7188" s="0" t="n">
        <v>2</v>
      </c>
      <c r="D7188" s="16" t="n">
        <v>1734</v>
      </c>
      <c r="E7188" s="16" t="n">
        <v>59</v>
      </c>
      <c r="F7188" s="16" t="n">
        <v>46</v>
      </c>
      <c r="G7188" s="16" t="n">
        <v>166</v>
      </c>
      <c r="H7188" s="16" t="n">
        <v>27</v>
      </c>
    </row>
    <row r="7189" customFormat="false" ht="15" hidden="false" customHeight="false" outlineLevel="0" collapsed="false">
      <c r="A7189" s="0" t="n">
        <v>3927</v>
      </c>
      <c r="B7189" s="15" t="n">
        <v>46082</v>
      </c>
      <c r="C7189" s="0" t="n">
        <v>2</v>
      </c>
      <c r="D7189" s="16" t="n">
        <v>1729</v>
      </c>
      <c r="E7189" s="16" t="n">
        <v>69</v>
      </c>
      <c r="F7189" s="16" t="n">
        <v>56</v>
      </c>
      <c r="G7189" s="16" t="n">
        <v>91</v>
      </c>
      <c r="H7189" s="16" t="n">
        <v>20</v>
      </c>
    </row>
    <row r="7190" customFormat="false" ht="15" hidden="false" customHeight="false" outlineLevel="0" collapsed="false">
      <c r="A7190" s="0" t="n">
        <v>3927</v>
      </c>
      <c r="B7190" s="15" t="n">
        <v>46174</v>
      </c>
      <c r="C7190" s="0" t="n">
        <v>2</v>
      </c>
      <c r="D7190" s="16" t="n">
        <v>1754</v>
      </c>
      <c r="E7190" s="16" t="n">
        <v>83</v>
      </c>
      <c r="F7190" s="16" t="n">
        <v>61</v>
      </c>
      <c r="G7190" s="16" t="n">
        <v>122</v>
      </c>
      <c r="H7190" s="16" t="n">
        <v>35</v>
      </c>
    </row>
    <row r="7191" customFormat="false" ht="15" hidden="false" customHeight="false" outlineLevel="0" collapsed="false">
      <c r="A7191" s="0" t="n">
        <v>3928</v>
      </c>
      <c r="B7191" s="15" t="n">
        <v>45078</v>
      </c>
      <c r="C7191" s="0" t="n">
        <v>2</v>
      </c>
      <c r="D7191" s="16" t="n">
        <v>622</v>
      </c>
      <c r="E7191" s="16" t="n">
        <v>10</v>
      </c>
      <c r="F7191" s="16" t="n">
        <v>4</v>
      </c>
      <c r="G7191" s="16" t="n">
        <v>46</v>
      </c>
      <c r="H7191" s="16" t="n">
        <v>4</v>
      </c>
    </row>
    <row r="7192" customFormat="false" ht="15" hidden="false" customHeight="false" outlineLevel="0" collapsed="false">
      <c r="A7192" s="0" t="n">
        <v>3928</v>
      </c>
      <c r="B7192" s="15" t="n">
        <v>45170</v>
      </c>
      <c r="C7192" s="0" t="n">
        <v>2</v>
      </c>
      <c r="D7192" s="16" t="n">
        <v>614</v>
      </c>
      <c r="E7192" s="16" t="n">
        <v>10</v>
      </c>
      <c r="F7192" s="16" t="n">
        <v>4</v>
      </c>
      <c r="G7192" s="16" t="n">
        <v>48</v>
      </c>
      <c r="H7192" s="16" t="n">
        <v>4</v>
      </c>
    </row>
    <row r="7193" customFormat="false" ht="15" hidden="false" customHeight="false" outlineLevel="0" collapsed="false">
      <c r="A7193" s="0" t="n">
        <v>3928</v>
      </c>
      <c r="B7193" s="15" t="n">
        <v>45261</v>
      </c>
      <c r="C7193" s="0" t="n">
        <v>2</v>
      </c>
      <c r="D7193" s="16" t="n">
        <v>643</v>
      </c>
      <c r="E7193" s="16" t="n">
        <v>11</v>
      </c>
      <c r="F7193" s="16" t="n">
        <v>4</v>
      </c>
      <c r="G7193" s="16" t="n">
        <v>58</v>
      </c>
      <c r="H7193" s="16" t="n">
        <v>5</v>
      </c>
    </row>
    <row r="7194" customFormat="false" ht="15" hidden="false" customHeight="false" outlineLevel="0" collapsed="false">
      <c r="A7194" s="0" t="n">
        <v>3928</v>
      </c>
      <c r="B7194" s="15" t="n">
        <v>45352</v>
      </c>
      <c r="C7194" s="0" t="n">
        <v>2</v>
      </c>
      <c r="D7194" s="16" t="n">
        <v>625</v>
      </c>
      <c r="E7194" s="16" t="n">
        <v>12</v>
      </c>
      <c r="F7194" s="16" t="n">
        <v>2</v>
      </c>
      <c r="G7194" s="16" t="n">
        <v>34</v>
      </c>
      <c r="H7194" s="16" t="n">
        <v>4</v>
      </c>
    </row>
    <row r="7195" customFormat="false" ht="15" hidden="false" customHeight="false" outlineLevel="0" collapsed="false">
      <c r="A7195" s="0" t="n">
        <v>3928</v>
      </c>
      <c r="B7195" s="15" t="n">
        <v>45444</v>
      </c>
      <c r="C7195" s="0" t="n">
        <v>2</v>
      </c>
      <c r="D7195" s="16" t="n">
        <v>622</v>
      </c>
      <c r="E7195" s="16" t="n">
        <v>13</v>
      </c>
      <c r="F7195" s="16" t="n">
        <v>2</v>
      </c>
      <c r="G7195" s="16" t="n">
        <v>39</v>
      </c>
      <c r="H7195" s="16" t="n">
        <v>5</v>
      </c>
    </row>
    <row r="7196" customFormat="false" ht="15" hidden="false" customHeight="false" outlineLevel="0" collapsed="false">
      <c r="A7196" s="0" t="n">
        <v>3928</v>
      </c>
      <c r="B7196" s="15" t="n">
        <v>45536</v>
      </c>
      <c r="C7196" s="0" t="n">
        <v>2</v>
      </c>
      <c r="D7196" s="16" t="n">
        <v>635</v>
      </c>
      <c r="E7196" s="16" t="n">
        <v>14</v>
      </c>
      <c r="F7196" s="16" t="n">
        <v>2</v>
      </c>
      <c r="G7196" s="16" t="n">
        <v>45</v>
      </c>
      <c r="H7196" s="16" t="n">
        <v>7</v>
      </c>
    </row>
    <row r="7197" customFormat="false" ht="15" hidden="false" customHeight="false" outlineLevel="0" collapsed="false">
      <c r="A7197" s="0" t="n">
        <v>3928</v>
      </c>
      <c r="B7197" s="15" t="n">
        <v>45627</v>
      </c>
      <c r="C7197" s="0" t="n">
        <v>2</v>
      </c>
      <c r="D7197" s="16" t="n">
        <v>625</v>
      </c>
      <c r="E7197" s="16" t="n">
        <v>15</v>
      </c>
      <c r="F7197" s="16" t="n">
        <v>2</v>
      </c>
      <c r="G7197" s="16" t="n">
        <v>49</v>
      </c>
      <c r="H7197" s="16" t="n">
        <v>8</v>
      </c>
    </row>
    <row r="7198" customFormat="false" ht="15" hidden="false" customHeight="false" outlineLevel="0" collapsed="false">
      <c r="A7198" s="0" t="n">
        <v>3928</v>
      </c>
      <c r="B7198" s="15" t="n">
        <v>45717</v>
      </c>
      <c r="C7198" s="0" t="n">
        <v>2</v>
      </c>
      <c r="D7198" s="16" t="n">
        <v>621</v>
      </c>
      <c r="E7198" s="16" t="n">
        <v>18</v>
      </c>
      <c r="F7198" s="16" t="n">
        <v>2</v>
      </c>
      <c r="G7198" s="16" t="n">
        <v>28</v>
      </c>
      <c r="H7198" s="16" t="n">
        <v>8</v>
      </c>
    </row>
    <row r="7199" customFormat="false" ht="15" hidden="false" customHeight="false" outlineLevel="0" collapsed="false">
      <c r="A7199" s="0" t="n">
        <v>3928</v>
      </c>
      <c r="B7199" s="15" t="n">
        <v>45809</v>
      </c>
      <c r="C7199" s="0" t="n">
        <v>2</v>
      </c>
      <c r="D7199" s="16" t="n">
        <v>616</v>
      </c>
      <c r="E7199" s="16" t="n">
        <v>20</v>
      </c>
      <c r="F7199" s="16" t="n">
        <v>3</v>
      </c>
      <c r="G7199" s="16" t="n">
        <v>41</v>
      </c>
      <c r="H7199" s="16" t="n">
        <v>10</v>
      </c>
    </row>
    <row r="7200" customFormat="false" ht="15" hidden="false" customHeight="false" outlineLevel="0" collapsed="false">
      <c r="A7200" s="0" t="n">
        <v>3928</v>
      </c>
      <c r="B7200" s="15" t="n">
        <v>45901</v>
      </c>
      <c r="C7200" s="0" t="n">
        <v>2</v>
      </c>
      <c r="D7200" s="16" t="n">
        <v>618</v>
      </c>
      <c r="E7200" s="16" t="n">
        <v>21</v>
      </c>
      <c r="F7200" s="16" t="n">
        <v>5</v>
      </c>
      <c r="G7200" s="16" t="n">
        <v>50</v>
      </c>
      <c r="H7200" s="16" t="n">
        <v>10</v>
      </c>
    </row>
    <row r="7201" customFormat="false" ht="15" hidden="false" customHeight="false" outlineLevel="0" collapsed="false">
      <c r="A7201" s="0" t="n">
        <v>3928</v>
      </c>
      <c r="B7201" s="15" t="n">
        <v>45992</v>
      </c>
      <c r="C7201" s="0" t="n">
        <v>2</v>
      </c>
      <c r="D7201" s="16" t="n">
        <v>636</v>
      </c>
      <c r="E7201" s="16" t="n">
        <v>26</v>
      </c>
      <c r="F7201" s="16" t="n">
        <v>8</v>
      </c>
      <c r="G7201" s="16" t="n">
        <v>62</v>
      </c>
      <c r="H7201" s="16" t="n">
        <v>14</v>
      </c>
    </row>
    <row r="7202" customFormat="false" ht="15" hidden="false" customHeight="false" outlineLevel="0" collapsed="false">
      <c r="A7202" s="0" t="n">
        <v>3928</v>
      </c>
      <c r="B7202" s="15" t="n">
        <v>46082</v>
      </c>
      <c r="C7202" s="0" t="n">
        <v>2</v>
      </c>
      <c r="D7202" s="16" t="n">
        <v>648</v>
      </c>
      <c r="E7202" s="16" t="n">
        <v>32</v>
      </c>
      <c r="F7202" s="16" t="n">
        <v>9</v>
      </c>
      <c r="G7202" s="16" t="n">
        <v>45</v>
      </c>
      <c r="H7202" s="16" t="n">
        <v>11</v>
      </c>
    </row>
    <row r="7203" customFormat="false" ht="15" hidden="false" customHeight="false" outlineLevel="0" collapsed="false">
      <c r="A7203" s="0" t="n">
        <v>3928</v>
      </c>
      <c r="B7203" s="15" t="n">
        <v>46174</v>
      </c>
      <c r="C7203" s="0" t="n">
        <v>2</v>
      </c>
      <c r="D7203" s="16" t="n">
        <v>652</v>
      </c>
      <c r="E7203" s="16" t="n">
        <v>36</v>
      </c>
      <c r="F7203" s="16" t="n">
        <v>9</v>
      </c>
      <c r="G7203" s="16" t="n">
        <v>49</v>
      </c>
      <c r="H7203" s="16" t="n">
        <v>14</v>
      </c>
    </row>
    <row r="7204" customFormat="false" ht="15" hidden="false" customHeight="false" outlineLevel="0" collapsed="false">
      <c r="A7204" s="0" t="n">
        <v>3929</v>
      </c>
      <c r="B7204" s="15" t="n">
        <v>45078</v>
      </c>
      <c r="C7204" s="0" t="n">
        <v>2</v>
      </c>
      <c r="D7204" s="16" t="n">
        <v>1298</v>
      </c>
      <c r="E7204" s="16" t="n">
        <v>26</v>
      </c>
      <c r="F7204" s="16" t="n">
        <v>9</v>
      </c>
      <c r="G7204" s="16" t="n">
        <v>92</v>
      </c>
      <c r="H7204" s="16" t="n">
        <v>14</v>
      </c>
    </row>
    <row r="7205" customFormat="false" ht="15" hidden="false" customHeight="false" outlineLevel="0" collapsed="false">
      <c r="A7205" s="0" t="n">
        <v>3929</v>
      </c>
      <c r="B7205" s="15" t="n">
        <v>45170</v>
      </c>
      <c r="C7205" s="0" t="n">
        <v>2</v>
      </c>
      <c r="D7205" s="16" t="n">
        <v>1323</v>
      </c>
      <c r="E7205" s="16" t="n">
        <v>26</v>
      </c>
      <c r="F7205" s="16" t="n">
        <v>8</v>
      </c>
      <c r="G7205" s="16" t="n">
        <v>107</v>
      </c>
      <c r="H7205" s="16" t="n">
        <v>14</v>
      </c>
    </row>
    <row r="7206" customFormat="false" ht="15" hidden="false" customHeight="false" outlineLevel="0" collapsed="false">
      <c r="A7206" s="0" t="n">
        <v>3929</v>
      </c>
      <c r="B7206" s="15" t="n">
        <v>45261</v>
      </c>
      <c r="C7206" s="0" t="n">
        <v>2</v>
      </c>
      <c r="D7206" s="16" t="n">
        <v>1334</v>
      </c>
      <c r="E7206" s="16" t="n">
        <v>29</v>
      </c>
      <c r="F7206" s="16" t="n">
        <v>11</v>
      </c>
      <c r="G7206" s="16" t="n">
        <v>129</v>
      </c>
      <c r="H7206" s="16" t="n">
        <v>15</v>
      </c>
    </row>
    <row r="7207" customFormat="false" ht="15" hidden="false" customHeight="false" outlineLevel="0" collapsed="false">
      <c r="A7207" s="0" t="n">
        <v>3929</v>
      </c>
      <c r="B7207" s="15" t="n">
        <v>45352</v>
      </c>
      <c r="C7207" s="0" t="n">
        <v>2</v>
      </c>
      <c r="D7207" s="16" t="n">
        <v>1351</v>
      </c>
      <c r="E7207" s="16" t="n">
        <v>33</v>
      </c>
      <c r="F7207" s="16" t="n">
        <v>10</v>
      </c>
      <c r="G7207" s="16" t="n">
        <v>92</v>
      </c>
      <c r="H7207" s="16" t="n">
        <v>9</v>
      </c>
    </row>
    <row r="7208" customFormat="false" ht="15" hidden="false" customHeight="false" outlineLevel="0" collapsed="false">
      <c r="A7208" s="0" t="n">
        <v>3929</v>
      </c>
      <c r="B7208" s="15" t="n">
        <v>45444</v>
      </c>
      <c r="C7208" s="0" t="n">
        <v>2</v>
      </c>
      <c r="D7208" s="16" t="n">
        <v>1359</v>
      </c>
      <c r="E7208" s="16" t="n">
        <v>34</v>
      </c>
      <c r="F7208" s="16" t="n">
        <v>13</v>
      </c>
      <c r="G7208" s="16" t="n">
        <v>118</v>
      </c>
      <c r="H7208" s="16" t="n">
        <v>12</v>
      </c>
    </row>
    <row r="7209" customFormat="false" ht="15" hidden="false" customHeight="false" outlineLevel="0" collapsed="false">
      <c r="A7209" s="0" t="n">
        <v>3929</v>
      </c>
      <c r="B7209" s="15" t="n">
        <v>45536</v>
      </c>
      <c r="C7209" s="0" t="n">
        <v>2</v>
      </c>
      <c r="D7209" s="16" t="n">
        <v>1370</v>
      </c>
      <c r="E7209" s="16" t="n">
        <v>35</v>
      </c>
      <c r="F7209" s="16" t="n">
        <v>15</v>
      </c>
      <c r="G7209" s="16" t="n">
        <v>138</v>
      </c>
      <c r="H7209" s="16" t="n">
        <v>12</v>
      </c>
    </row>
    <row r="7210" customFormat="false" ht="15" hidden="false" customHeight="false" outlineLevel="0" collapsed="false">
      <c r="A7210" s="0" t="n">
        <v>3929</v>
      </c>
      <c r="B7210" s="15" t="n">
        <v>45627</v>
      </c>
      <c r="C7210" s="0" t="n">
        <v>2</v>
      </c>
      <c r="D7210" s="16" t="n">
        <v>1388</v>
      </c>
      <c r="E7210" s="16" t="n">
        <v>37</v>
      </c>
      <c r="F7210" s="16" t="n">
        <v>18</v>
      </c>
      <c r="G7210" s="16" t="n">
        <v>162</v>
      </c>
      <c r="H7210" s="16" t="n">
        <v>16</v>
      </c>
    </row>
    <row r="7211" customFormat="false" ht="15" hidden="false" customHeight="false" outlineLevel="0" collapsed="false">
      <c r="A7211" s="0" t="n">
        <v>3929</v>
      </c>
      <c r="B7211" s="15" t="n">
        <v>45717</v>
      </c>
      <c r="C7211" s="0" t="n">
        <v>2</v>
      </c>
      <c r="D7211" s="16" t="n">
        <v>1394</v>
      </c>
      <c r="E7211" s="16" t="n">
        <v>42</v>
      </c>
      <c r="F7211" s="16" t="n">
        <v>19</v>
      </c>
      <c r="G7211" s="16" t="n">
        <v>93</v>
      </c>
      <c r="H7211" s="16" t="n">
        <v>13</v>
      </c>
    </row>
    <row r="7212" customFormat="false" ht="15" hidden="false" customHeight="false" outlineLevel="0" collapsed="false">
      <c r="A7212" s="0" t="n">
        <v>3929</v>
      </c>
      <c r="B7212" s="15" t="n">
        <v>45809</v>
      </c>
      <c r="C7212" s="0" t="n">
        <v>2</v>
      </c>
      <c r="D7212" s="16" t="n">
        <v>1404</v>
      </c>
      <c r="E7212" s="16" t="n">
        <v>49</v>
      </c>
      <c r="F7212" s="16" t="n">
        <v>19</v>
      </c>
      <c r="G7212" s="16" t="n">
        <v>115</v>
      </c>
      <c r="H7212" s="16" t="n">
        <v>20</v>
      </c>
    </row>
    <row r="7213" customFormat="false" ht="15" hidden="false" customHeight="false" outlineLevel="0" collapsed="false">
      <c r="A7213" s="0" t="n">
        <v>3929</v>
      </c>
      <c r="B7213" s="15" t="n">
        <v>45901</v>
      </c>
      <c r="C7213" s="0" t="n">
        <v>2</v>
      </c>
      <c r="D7213" s="16" t="n">
        <v>1410</v>
      </c>
      <c r="E7213" s="16" t="n">
        <v>52</v>
      </c>
      <c r="F7213" s="16" t="n">
        <v>22</v>
      </c>
      <c r="G7213" s="16" t="n">
        <v>137</v>
      </c>
      <c r="H7213" s="16" t="n">
        <v>22</v>
      </c>
    </row>
    <row r="7214" customFormat="false" ht="15" hidden="false" customHeight="false" outlineLevel="0" collapsed="false">
      <c r="A7214" s="0" t="n">
        <v>3929</v>
      </c>
      <c r="B7214" s="15" t="n">
        <v>45992</v>
      </c>
      <c r="C7214" s="0" t="n">
        <v>2</v>
      </c>
      <c r="D7214" s="16" t="n">
        <v>1427</v>
      </c>
      <c r="E7214" s="16" t="n">
        <v>56</v>
      </c>
      <c r="F7214" s="16" t="n">
        <v>24</v>
      </c>
      <c r="G7214" s="16" t="n">
        <v>157</v>
      </c>
      <c r="H7214" s="16" t="n">
        <v>24</v>
      </c>
    </row>
    <row r="7215" customFormat="false" ht="15" hidden="false" customHeight="false" outlineLevel="0" collapsed="false">
      <c r="A7215" s="0" t="n">
        <v>3929</v>
      </c>
      <c r="B7215" s="15" t="n">
        <v>46082</v>
      </c>
      <c r="C7215" s="0" t="n">
        <v>2</v>
      </c>
      <c r="D7215" s="16" t="n">
        <v>1443</v>
      </c>
      <c r="E7215" s="16" t="n">
        <v>57</v>
      </c>
      <c r="F7215" s="16" t="n">
        <v>25</v>
      </c>
      <c r="G7215" s="16" t="n">
        <v>71</v>
      </c>
      <c r="H7215" s="16" t="n">
        <v>11</v>
      </c>
    </row>
    <row r="7216" customFormat="false" ht="15" hidden="false" customHeight="false" outlineLevel="0" collapsed="false">
      <c r="A7216" s="0" t="n">
        <v>3929</v>
      </c>
      <c r="B7216" s="15" t="n">
        <v>46174</v>
      </c>
      <c r="C7216" s="0" t="n">
        <v>2</v>
      </c>
      <c r="D7216" s="16" t="n">
        <v>1431</v>
      </c>
      <c r="E7216" s="16" t="n">
        <v>62</v>
      </c>
      <c r="F7216" s="16" t="n">
        <v>30</v>
      </c>
      <c r="G7216" s="16" t="n">
        <v>91</v>
      </c>
      <c r="H7216" s="16" t="n">
        <v>16</v>
      </c>
    </row>
    <row r="7217" customFormat="false" ht="15" hidden="false" customHeight="false" outlineLevel="0" collapsed="false">
      <c r="A7217" s="0" t="n">
        <v>3930</v>
      </c>
      <c r="B7217" s="15" t="n">
        <v>45078</v>
      </c>
      <c r="C7217" s="0" t="n">
        <v>4</v>
      </c>
      <c r="D7217" s="16" t="n">
        <v>14742</v>
      </c>
      <c r="E7217" s="16" t="n">
        <v>169</v>
      </c>
      <c r="F7217" s="16" t="n">
        <v>154</v>
      </c>
      <c r="G7217" s="16" t="n">
        <v>1101</v>
      </c>
      <c r="H7217" s="16" t="n">
        <v>104</v>
      </c>
    </row>
    <row r="7218" customFormat="false" ht="15" hidden="false" customHeight="false" outlineLevel="0" collapsed="false">
      <c r="A7218" s="0" t="n">
        <v>3930</v>
      </c>
      <c r="B7218" s="15" t="n">
        <v>45170</v>
      </c>
      <c r="C7218" s="0" t="n">
        <v>4</v>
      </c>
      <c r="D7218" s="16" t="n">
        <v>14809</v>
      </c>
      <c r="E7218" s="16" t="n">
        <v>202</v>
      </c>
      <c r="F7218" s="16" t="n">
        <v>157</v>
      </c>
      <c r="G7218" s="16" t="n">
        <v>1333</v>
      </c>
      <c r="H7218" s="16" t="n">
        <v>132</v>
      </c>
    </row>
    <row r="7219" customFormat="false" ht="15" hidden="false" customHeight="false" outlineLevel="0" collapsed="false">
      <c r="A7219" s="0" t="n">
        <v>3930</v>
      </c>
      <c r="B7219" s="15" t="n">
        <v>45261</v>
      </c>
      <c r="C7219" s="0" t="n">
        <v>4</v>
      </c>
      <c r="D7219" s="16" t="n">
        <v>14847</v>
      </c>
      <c r="E7219" s="16" t="n">
        <v>235</v>
      </c>
      <c r="F7219" s="16" t="n">
        <v>153</v>
      </c>
      <c r="G7219" s="16" t="n">
        <v>1561</v>
      </c>
      <c r="H7219" s="16" t="n">
        <v>163</v>
      </c>
    </row>
    <row r="7220" customFormat="false" ht="15" hidden="false" customHeight="false" outlineLevel="0" collapsed="false">
      <c r="A7220" s="0" t="n">
        <v>3930</v>
      </c>
      <c r="B7220" s="15" t="n">
        <v>45352</v>
      </c>
      <c r="C7220" s="0" t="n">
        <v>4</v>
      </c>
      <c r="D7220" s="16" t="n">
        <v>14837</v>
      </c>
      <c r="E7220" s="16" t="n">
        <v>273</v>
      </c>
      <c r="F7220" s="16" t="n">
        <v>156</v>
      </c>
      <c r="G7220" s="16" t="n">
        <v>935</v>
      </c>
      <c r="H7220" s="16" t="n">
        <v>145</v>
      </c>
    </row>
    <row r="7221" customFormat="false" ht="15" hidden="false" customHeight="false" outlineLevel="0" collapsed="false">
      <c r="A7221" s="0" t="n">
        <v>3930</v>
      </c>
      <c r="B7221" s="15" t="n">
        <v>45444</v>
      </c>
      <c r="C7221" s="0" t="n">
        <v>4</v>
      </c>
      <c r="D7221" s="16" t="n">
        <v>15000</v>
      </c>
      <c r="E7221" s="16" t="n">
        <v>302</v>
      </c>
      <c r="F7221" s="16" t="n">
        <v>165</v>
      </c>
      <c r="G7221" s="16" t="n">
        <v>1151</v>
      </c>
      <c r="H7221" s="16" t="n">
        <v>172</v>
      </c>
    </row>
    <row r="7222" customFormat="false" ht="15" hidden="false" customHeight="false" outlineLevel="0" collapsed="false">
      <c r="A7222" s="0" t="n">
        <v>3930</v>
      </c>
      <c r="B7222" s="15" t="n">
        <v>45536</v>
      </c>
      <c r="C7222" s="0" t="n">
        <v>4</v>
      </c>
      <c r="D7222" s="16" t="n">
        <v>15049</v>
      </c>
      <c r="E7222" s="16" t="n">
        <v>336</v>
      </c>
      <c r="F7222" s="16" t="n">
        <v>183</v>
      </c>
      <c r="G7222" s="16" t="n">
        <v>1361</v>
      </c>
      <c r="H7222" s="16" t="n">
        <v>204</v>
      </c>
    </row>
    <row r="7223" customFormat="false" ht="15" hidden="false" customHeight="false" outlineLevel="0" collapsed="false">
      <c r="A7223" s="0" t="n">
        <v>3930</v>
      </c>
      <c r="B7223" s="15" t="n">
        <v>45627</v>
      </c>
      <c r="C7223" s="0" t="n">
        <v>4</v>
      </c>
      <c r="D7223" s="16" t="n">
        <v>15062</v>
      </c>
      <c r="E7223" s="16" t="n">
        <v>361</v>
      </c>
      <c r="F7223" s="16" t="n">
        <v>201</v>
      </c>
      <c r="G7223" s="16" t="n">
        <v>1576</v>
      </c>
      <c r="H7223" s="16" t="n">
        <v>230</v>
      </c>
    </row>
    <row r="7224" customFormat="false" ht="15" hidden="false" customHeight="false" outlineLevel="0" collapsed="false">
      <c r="A7224" s="0" t="n">
        <v>3930</v>
      </c>
      <c r="B7224" s="15" t="n">
        <v>45717</v>
      </c>
      <c r="C7224" s="0" t="n">
        <v>4</v>
      </c>
      <c r="D7224" s="16" t="n">
        <v>15126</v>
      </c>
      <c r="E7224" s="16" t="n">
        <v>391</v>
      </c>
      <c r="F7224" s="16" t="n">
        <v>219</v>
      </c>
      <c r="G7224" s="16" t="n">
        <v>853</v>
      </c>
      <c r="H7224" s="16" t="n">
        <v>118</v>
      </c>
    </row>
    <row r="7225" customFormat="false" ht="15" hidden="false" customHeight="false" outlineLevel="0" collapsed="false">
      <c r="A7225" s="0" t="n">
        <v>3930</v>
      </c>
      <c r="B7225" s="15" t="n">
        <v>45809</v>
      </c>
      <c r="C7225" s="0" t="n">
        <v>4</v>
      </c>
      <c r="D7225" s="16" t="n">
        <v>15224</v>
      </c>
      <c r="E7225" s="16" t="n">
        <v>436</v>
      </c>
      <c r="F7225" s="16" t="n">
        <v>240</v>
      </c>
      <c r="G7225" s="16" t="n">
        <v>1082</v>
      </c>
      <c r="H7225" s="16" t="n">
        <v>159</v>
      </c>
    </row>
    <row r="7226" customFormat="false" ht="15" hidden="false" customHeight="false" outlineLevel="0" collapsed="false">
      <c r="A7226" s="0" t="n">
        <v>3930</v>
      </c>
      <c r="B7226" s="15" t="n">
        <v>45901</v>
      </c>
      <c r="C7226" s="0" t="n">
        <v>4</v>
      </c>
      <c r="D7226" s="16" t="n">
        <v>15164</v>
      </c>
      <c r="E7226" s="16" t="n">
        <v>487</v>
      </c>
      <c r="F7226" s="16" t="n">
        <v>263</v>
      </c>
      <c r="G7226" s="16" t="n">
        <v>1335</v>
      </c>
      <c r="H7226" s="16" t="n">
        <v>206</v>
      </c>
    </row>
    <row r="7227" customFormat="false" ht="15" hidden="false" customHeight="false" outlineLevel="0" collapsed="false">
      <c r="A7227" s="0" t="n">
        <v>3930</v>
      </c>
      <c r="B7227" s="15" t="n">
        <v>45992</v>
      </c>
      <c r="C7227" s="0" t="n">
        <v>4</v>
      </c>
      <c r="D7227" s="16" t="n">
        <v>15141</v>
      </c>
      <c r="E7227" s="16" t="n">
        <v>529</v>
      </c>
      <c r="F7227" s="16" t="n">
        <v>286</v>
      </c>
      <c r="G7227" s="16" t="n">
        <v>1544</v>
      </c>
      <c r="H7227" s="16" t="n">
        <v>245</v>
      </c>
    </row>
    <row r="7228" customFormat="false" ht="15" hidden="false" customHeight="false" outlineLevel="0" collapsed="false">
      <c r="A7228" s="0" t="n">
        <v>3930</v>
      </c>
      <c r="B7228" s="15" t="n">
        <v>46082</v>
      </c>
      <c r="C7228" s="0" t="n">
        <v>4</v>
      </c>
      <c r="D7228" s="16" t="n">
        <v>15178</v>
      </c>
      <c r="E7228" s="16" t="n">
        <v>585</v>
      </c>
      <c r="F7228" s="16" t="n">
        <v>322</v>
      </c>
      <c r="G7228" s="16" t="n">
        <v>880</v>
      </c>
      <c r="H7228" s="16" t="n">
        <v>163</v>
      </c>
    </row>
    <row r="7229" customFormat="false" ht="15" hidden="false" customHeight="false" outlineLevel="0" collapsed="false">
      <c r="A7229" s="0" t="n">
        <v>3930</v>
      </c>
      <c r="B7229" s="15" t="n">
        <v>46174</v>
      </c>
      <c r="C7229" s="0" t="n">
        <v>4</v>
      </c>
      <c r="D7229" s="16" t="n">
        <v>15211</v>
      </c>
      <c r="E7229" s="16" t="n">
        <v>688</v>
      </c>
      <c r="F7229" s="16" t="n">
        <v>362</v>
      </c>
      <c r="G7229" s="16" t="n">
        <v>1120</v>
      </c>
      <c r="H7229" s="16" t="n">
        <v>251</v>
      </c>
    </row>
    <row r="7230" customFormat="false" ht="15" hidden="false" customHeight="false" outlineLevel="0" collapsed="false">
      <c r="A7230" s="0" t="n">
        <v>3931</v>
      </c>
      <c r="B7230" s="15" t="n">
        <v>45078</v>
      </c>
      <c r="C7230" s="0" t="n">
        <v>2</v>
      </c>
      <c r="D7230" s="16" t="n">
        <v>22383</v>
      </c>
      <c r="E7230" s="16" t="n">
        <v>139</v>
      </c>
      <c r="F7230" s="16" t="n">
        <v>237</v>
      </c>
      <c r="G7230" s="16" t="n">
        <v>1994</v>
      </c>
      <c r="H7230" s="16" t="n">
        <v>82</v>
      </c>
    </row>
    <row r="7231" customFormat="false" ht="15" hidden="false" customHeight="false" outlineLevel="0" collapsed="false">
      <c r="A7231" s="0" t="n">
        <v>3931</v>
      </c>
      <c r="B7231" s="15" t="n">
        <v>45170</v>
      </c>
      <c r="C7231" s="0" t="n">
        <v>2</v>
      </c>
      <c r="D7231" s="16" t="n">
        <v>22614</v>
      </c>
      <c r="E7231" s="16" t="n">
        <v>169</v>
      </c>
      <c r="F7231" s="16" t="n">
        <v>245</v>
      </c>
      <c r="G7231" s="16" t="n">
        <v>2364</v>
      </c>
      <c r="H7231" s="16" t="n">
        <v>107</v>
      </c>
    </row>
    <row r="7232" customFormat="false" ht="15" hidden="false" customHeight="false" outlineLevel="0" collapsed="false">
      <c r="A7232" s="0" t="n">
        <v>3931</v>
      </c>
      <c r="B7232" s="15" t="n">
        <v>45261</v>
      </c>
      <c r="C7232" s="0" t="n">
        <v>2</v>
      </c>
      <c r="D7232" s="16" t="n">
        <v>22828</v>
      </c>
      <c r="E7232" s="16" t="n">
        <v>190</v>
      </c>
      <c r="F7232" s="16" t="n">
        <v>264</v>
      </c>
      <c r="G7232" s="16" t="n">
        <v>2782</v>
      </c>
      <c r="H7232" s="16" t="n">
        <v>132</v>
      </c>
    </row>
    <row r="7233" customFormat="false" ht="15" hidden="false" customHeight="false" outlineLevel="0" collapsed="false">
      <c r="A7233" s="0" t="n">
        <v>3931</v>
      </c>
      <c r="B7233" s="15" t="n">
        <v>45352</v>
      </c>
      <c r="C7233" s="0" t="n">
        <v>2</v>
      </c>
      <c r="D7233" s="16" t="n">
        <v>22931</v>
      </c>
      <c r="E7233" s="16" t="n">
        <v>229</v>
      </c>
      <c r="F7233" s="16" t="n">
        <v>275</v>
      </c>
      <c r="G7233" s="16" t="n">
        <v>1888</v>
      </c>
      <c r="H7233" s="16" t="n">
        <v>129</v>
      </c>
    </row>
    <row r="7234" customFormat="false" ht="15" hidden="false" customHeight="false" outlineLevel="0" collapsed="false">
      <c r="A7234" s="0" t="n">
        <v>3931</v>
      </c>
      <c r="B7234" s="15" t="n">
        <v>45444</v>
      </c>
      <c r="C7234" s="0" t="n">
        <v>2</v>
      </c>
      <c r="D7234" s="16" t="n">
        <v>22983</v>
      </c>
      <c r="E7234" s="16" t="n">
        <v>264</v>
      </c>
      <c r="F7234" s="16" t="n">
        <v>298</v>
      </c>
      <c r="G7234" s="16" t="n">
        <v>2300</v>
      </c>
      <c r="H7234" s="16" t="n">
        <v>162</v>
      </c>
    </row>
    <row r="7235" customFormat="false" ht="15" hidden="false" customHeight="false" outlineLevel="0" collapsed="false">
      <c r="A7235" s="0" t="n">
        <v>3931</v>
      </c>
      <c r="B7235" s="15" t="n">
        <v>45536</v>
      </c>
      <c r="C7235" s="0" t="n">
        <v>2</v>
      </c>
      <c r="D7235" s="16" t="n">
        <v>22929</v>
      </c>
      <c r="E7235" s="16" t="n">
        <v>288</v>
      </c>
      <c r="F7235" s="16" t="n">
        <v>319</v>
      </c>
      <c r="G7235" s="16" t="n">
        <v>2680</v>
      </c>
      <c r="H7235" s="16" t="n">
        <v>192</v>
      </c>
    </row>
    <row r="7236" customFormat="false" ht="15" hidden="false" customHeight="false" outlineLevel="0" collapsed="false">
      <c r="A7236" s="0" t="n">
        <v>3931</v>
      </c>
      <c r="B7236" s="15" t="n">
        <v>45627</v>
      </c>
      <c r="C7236" s="0" t="n">
        <v>2</v>
      </c>
      <c r="D7236" s="16" t="n">
        <v>23025</v>
      </c>
      <c r="E7236" s="16" t="n">
        <v>305</v>
      </c>
      <c r="F7236" s="16" t="n">
        <v>328</v>
      </c>
      <c r="G7236" s="16" t="n">
        <v>3032</v>
      </c>
      <c r="H7236" s="16" t="n">
        <v>209</v>
      </c>
    </row>
    <row r="7237" customFormat="false" ht="15" hidden="false" customHeight="false" outlineLevel="0" collapsed="false">
      <c r="A7237" s="0" t="n">
        <v>3931</v>
      </c>
      <c r="B7237" s="15" t="n">
        <v>45717</v>
      </c>
      <c r="C7237" s="0" t="n">
        <v>2</v>
      </c>
      <c r="D7237" s="16" t="n">
        <v>23171</v>
      </c>
      <c r="E7237" s="16" t="n">
        <v>328</v>
      </c>
      <c r="F7237" s="16" t="n">
        <v>349</v>
      </c>
      <c r="G7237" s="16" t="n">
        <v>1833</v>
      </c>
      <c r="H7237" s="16" t="n">
        <v>129</v>
      </c>
    </row>
    <row r="7238" customFormat="false" ht="15" hidden="false" customHeight="false" outlineLevel="0" collapsed="false">
      <c r="A7238" s="0" t="n">
        <v>3931</v>
      </c>
      <c r="B7238" s="15" t="n">
        <v>45809</v>
      </c>
      <c r="C7238" s="0" t="n">
        <v>2</v>
      </c>
      <c r="D7238" s="16" t="n">
        <v>23305</v>
      </c>
      <c r="E7238" s="16" t="n">
        <v>345</v>
      </c>
      <c r="F7238" s="16" t="n">
        <v>380</v>
      </c>
      <c r="G7238" s="16" t="n">
        <v>2219</v>
      </c>
      <c r="H7238" s="16" t="n">
        <v>147</v>
      </c>
    </row>
    <row r="7239" customFormat="false" ht="15" hidden="false" customHeight="false" outlineLevel="0" collapsed="false">
      <c r="A7239" s="0" t="n">
        <v>3931</v>
      </c>
      <c r="B7239" s="15" t="n">
        <v>45901</v>
      </c>
      <c r="C7239" s="0" t="n">
        <v>2</v>
      </c>
      <c r="D7239" s="16" t="n">
        <v>23259</v>
      </c>
      <c r="E7239" s="16" t="n">
        <v>370</v>
      </c>
      <c r="F7239" s="16" t="n">
        <v>423</v>
      </c>
      <c r="G7239" s="16" t="n">
        <v>2564</v>
      </c>
      <c r="H7239" s="16" t="n">
        <v>178</v>
      </c>
    </row>
    <row r="7240" customFormat="false" ht="15" hidden="false" customHeight="false" outlineLevel="0" collapsed="false">
      <c r="A7240" s="0" t="n">
        <v>3931</v>
      </c>
      <c r="B7240" s="15" t="n">
        <v>45992</v>
      </c>
      <c r="C7240" s="0" t="n">
        <v>2</v>
      </c>
      <c r="D7240" s="16" t="n">
        <v>23410</v>
      </c>
      <c r="E7240" s="16" t="n">
        <v>414</v>
      </c>
      <c r="F7240" s="16" t="n">
        <v>491</v>
      </c>
      <c r="G7240" s="16" t="n">
        <v>2956</v>
      </c>
      <c r="H7240" s="16" t="n">
        <v>215</v>
      </c>
    </row>
    <row r="7241" customFormat="false" ht="15" hidden="false" customHeight="false" outlineLevel="0" collapsed="false">
      <c r="A7241" s="0" t="n">
        <v>3931</v>
      </c>
      <c r="B7241" s="15" t="n">
        <v>46082</v>
      </c>
      <c r="C7241" s="0" t="n">
        <v>2</v>
      </c>
      <c r="D7241" s="16" t="n">
        <v>23358</v>
      </c>
      <c r="E7241" s="16" t="n">
        <v>471</v>
      </c>
      <c r="F7241" s="16" t="n">
        <v>516</v>
      </c>
      <c r="G7241" s="16" t="n">
        <v>1698</v>
      </c>
      <c r="H7241" s="16" t="n">
        <v>175</v>
      </c>
    </row>
    <row r="7242" customFormat="false" ht="15" hidden="false" customHeight="false" outlineLevel="0" collapsed="false">
      <c r="A7242" s="0" t="n">
        <v>3931</v>
      </c>
      <c r="B7242" s="15" t="n">
        <v>46174</v>
      </c>
      <c r="C7242" s="0" t="n">
        <v>2</v>
      </c>
      <c r="D7242" s="16" t="n">
        <v>23561</v>
      </c>
      <c r="E7242" s="16" t="n">
        <v>560</v>
      </c>
      <c r="F7242" s="16" t="n">
        <v>576</v>
      </c>
      <c r="G7242" s="16" t="n">
        <v>2157</v>
      </c>
      <c r="H7242" s="16" t="n">
        <v>255</v>
      </c>
    </row>
    <row r="7243" customFormat="false" ht="15" hidden="false" customHeight="false" outlineLevel="0" collapsed="false">
      <c r="A7243" s="0" t="n">
        <v>3933</v>
      </c>
      <c r="B7243" s="15" t="n">
        <v>45078</v>
      </c>
      <c r="C7243" s="0" t="n">
        <v>2</v>
      </c>
      <c r="D7243" s="16" t="n">
        <v>1382</v>
      </c>
      <c r="E7243" s="16" t="n">
        <v>6</v>
      </c>
      <c r="F7243" s="16" t="n">
        <v>16</v>
      </c>
      <c r="G7243" s="16" t="n">
        <v>85</v>
      </c>
      <c r="H7243" s="16" t="n">
        <v>5</v>
      </c>
    </row>
    <row r="7244" customFormat="false" ht="15" hidden="false" customHeight="false" outlineLevel="0" collapsed="false">
      <c r="A7244" s="0" t="n">
        <v>3933</v>
      </c>
      <c r="B7244" s="15" t="n">
        <v>45170</v>
      </c>
      <c r="C7244" s="0" t="n">
        <v>2</v>
      </c>
      <c r="D7244" s="16" t="n">
        <v>1387</v>
      </c>
      <c r="E7244" s="16" t="n">
        <v>8</v>
      </c>
      <c r="F7244" s="16" t="n">
        <v>16</v>
      </c>
      <c r="G7244" s="16" t="n">
        <v>102</v>
      </c>
      <c r="H7244" s="16" t="n">
        <v>7</v>
      </c>
    </row>
    <row r="7245" customFormat="false" ht="15" hidden="false" customHeight="false" outlineLevel="0" collapsed="false">
      <c r="A7245" s="0" t="n">
        <v>3933</v>
      </c>
      <c r="B7245" s="15" t="n">
        <v>45261</v>
      </c>
      <c r="C7245" s="0" t="n">
        <v>2</v>
      </c>
      <c r="D7245" s="16" t="n">
        <v>1403</v>
      </c>
      <c r="E7245" s="16" t="n">
        <v>8</v>
      </c>
      <c r="F7245" s="16" t="n">
        <v>18</v>
      </c>
      <c r="G7245" s="16" t="n">
        <v>123</v>
      </c>
      <c r="H7245" s="16" t="n">
        <v>7</v>
      </c>
    </row>
    <row r="7246" customFormat="false" ht="15" hidden="false" customHeight="false" outlineLevel="0" collapsed="false">
      <c r="A7246" s="0" t="n">
        <v>3933</v>
      </c>
      <c r="B7246" s="15" t="n">
        <v>45352</v>
      </c>
      <c r="C7246" s="0" t="n">
        <v>2</v>
      </c>
      <c r="D7246" s="16" t="n">
        <v>1409</v>
      </c>
      <c r="E7246" s="16" t="n">
        <v>9</v>
      </c>
      <c r="F7246" s="16" t="n">
        <v>19</v>
      </c>
      <c r="G7246" s="16" t="n">
        <v>65</v>
      </c>
      <c r="H7246" s="16" t="n">
        <v>4</v>
      </c>
    </row>
    <row r="7247" customFormat="false" ht="15" hidden="false" customHeight="false" outlineLevel="0" collapsed="false">
      <c r="A7247" s="0" t="n">
        <v>3933</v>
      </c>
      <c r="B7247" s="15" t="n">
        <v>45444</v>
      </c>
      <c r="C7247" s="0" t="n">
        <v>2</v>
      </c>
      <c r="D7247" s="16" t="n">
        <v>1427</v>
      </c>
      <c r="E7247" s="16" t="n">
        <v>11</v>
      </c>
      <c r="F7247" s="16" t="n">
        <v>19</v>
      </c>
      <c r="G7247" s="16" t="n">
        <v>79</v>
      </c>
      <c r="H7247" s="16" t="n">
        <v>6</v>
      </c>
    </row>
    <row r="7248" customFormat="false" ht="15" hidden="false" customHeight="false" outlineLevel="0" collapsed="false">
      <c r="A7248" s="0" t="n">
        <v>3933</v>
      </c>
      <c r="B7248" s="15" t="n">
        <v>45536</v>
      </c>
      <c r="C7248" s="0" t="n">
        <v>2</v>
      </c>
      <c r="D7248" s="16" t="n">
        <v>1412</v>
      </c>
      <c r="E7248" s="16" t="n">
        <v>12</v>
      </c>
      <c r="F7248" s="16" t="n">
        <v>19</v>
      </c>
      <c r="G7248" s="16" t="n">
        <v>92</v>
      </c>
      <c r="H7248" s="16" t="n">
        <v>7</v>
      </c>
    </row>
    <row r="7249" customFormat="false" ht="15" hidden="false" customHeight="false" outlineLevel="0" collapsed="false">
      <c r="A7249" s="0" t="n">
        <v>3933</v>
      </c>
      <c r="B7249" s="15" t="n">
        <v>45627</v>
      </c>
      <c r="C7249" s="0" t="n">
        <v>2</v>
      </c>
      <c r="D7249" s="16" t="n">
        <v>1417</v>
      </c>
      <c r="E7249" s="16" t="n">
        <v>13</v>
      </c>
      <c r="F7249" s="16" t="n">
        <v>20</v>
      </c>
      <c r="G7249" s="16" t="n">
        <v>104</v>
      </c>
      <c r="H7249" s="16" t="n">
        <v>8</v>
      </c>
    </row>
    <row r="7250" customFormat="false" ht="15" hidden="false" customHeight="false" outlineLevel="0" collapsed="false">
      <c r="A7250" s="0" t="n">
        <v>3933</v>
      </c>
      <c r="B7250" s="15" t="n">
        <v>45717</v>
      </c>
      <c r="C7250" s="0" t="n">
        <v>2</v>
      </c>
      <c r="D7250" s="16" t="n">
        <v>1414</v>
      </c>
      <c r="E7250" s="16" t="n">
        <v>13</v>
      </c>
      <c r="F7250" s="16" t="n">
        <v>21</v>
      </c>
      <c r="G7250" s="16" t="n">
        <v>50</v>
      </c>
      <c r="H7250" s="16" t="n">
        <v>4</v>
      </c>
    </row>
    <row r="7251" customFormat="false" ht="15" hidden="false" customHeight="false" outlineLevel="0" collapsed="false">
      <c r="A7251" s="0" t="n">
        <v>3933</v>
      </c>
      <c r="B7251" s="15" t="n">
        <v>45809</v>
      </c>
      <c r="C7251" s="0" t="n">
        <v>2</v>
      </c>
      <c r="D7251" s="16" t="n">
        <v>1422</v>
      </c>
      <c r="E7251" s="16" t="n">
        <v>14</v>
      </c>
      <c r="F7251" s="16" t="n">
        <v>23</v>
      </c>
      <c r="G7251" s="16" t="n">
        <v>67</v>
      </c>
      <c r="H7251" s="16" t="n">
        <v>5</v>
      </c>
    </row>
    <row r="7252" customFormat="false" ht="15" hidden="false" customHeight="false" outlineLevel="0" collapsed="false">
      <c r="A7252" s="0" t="n">
        <v>3933</v>
      </c>
      <c r="B7252" s="15" t="n">
        <v>45901</v>
      </c>
      <c r="C7252" s="0" t="n">
        <v>2</v>
      </c>
      <c r="D7252" s="16" t="n">
        <v>1402</v>
      </c>
      <c r="E7252" s="16" t="n">
        <v>14</v>
      </c>
      <c r="F7252" s="16" t="n">
        <v>20</v>
      </c>
      <c r="G7252" s="16" t="n">
        <v>82</v>
      </c>
      <c r="H7252" s="16" t="n">
        <v>6</v>
      </c>
    </row>
    <row r="7253" customFormat="false" ht="15" hidden="false" customHeight="false" outlineLevel="0" collapsed="false">
      <c r="A7253" s="0" t="n">
        <v>3933</v>
      </c>
      <c r="B7253" s="15" t="n">
        <v>45992</v>
      </c>
      <c r="C7253" s="0" t="n">
        <v>2</v>
      </c>
      <c r="D7253" s="16" t="n">
        <v>1401</v>
      </c>
      <c r="E7253" s="16" t="n">
        <v>14</v>
      </c>
      <c r="F7253" s="16" t="n">
        <v>21</v>
      </c>
      <c r="G7253" s="16" t="n">
        <v>92</v>
      </c>
      <c r="H7253" s="16" t="n">
        <v>6</v>
      </c>
    </row>
    <row r="7254" customFormat="false" ht="15" hidden="false" customHeight="false" outlineLevel="0" collapsed="false">
      <c r="A7254" s="0" t="n">
        <v>3933</v>
      </c>
      <c r="B7254" s="15" t="n">
        <v>46082</v>
      </c>
      <c r="C7254" s="0" t="n">
        <v>2</v>
      </c>
      <c r="D7254" s="16" t="n">
        <v>1407</v>
      </c>
      <c r="E7254" s="16" t="n">
        <v>14</v>
      </c>
      <c r="F7254" s="16" t="n">
        <v>23</v>
      </c>
      <c r="G7254" s="16" t="n">
        <v>45</v>
      </c>
      <c r="H7254" s="16" t="n">
        <v>3</v>
      </c>
    </row>
    <row r="7255" customFormat="false" ht="15" hidden="false" customHeight="false" outlineLevel="0" collapsed="false">
      <c r="A7255" s="0" t="n">
        <v>3933</v>
      </c>
      <c r="B7255" s="15" t="n">
        <v>46174</v>
      </c>
      <c r="C7255" s="0" t="n">
        <v>2</v>
      </c>
      <c r="D7255" s="16" t="n">
        <v>1408</v>
      </c>
      <c r="E7255" s="16" t="n">
        <v>17</v>
      </c>
      <c r="F7255" s="16" t="n">
        <v>29</v>
      </c>
      <c r="G7255" s="16" t="n">
        <v>61</v>
      </c>
      <c r="H7255" s="16" t="n">
        <v>6</v>
      </c>
    </row>
    <row r="7256" customFormat="false" ht="15" hidden="false" customHeight="false" outlineLevel="0" collapsed="false">
      <c r="A7256" s="0" t="n">
        <v>3934</v>
      </c>
      <c r="B7256" s="15" t="n">
        <v>45078</v>
      </c>
      <c r="C7256" s="0" t="n">
        <v>3</v>
      </c>
      <c r="D7256" s="16" t="n">
        <v>15409</v>
      </c>
      <c r="E7256" s="16" t="n">
        <v>133</v>
      </c>
      <c r="F7256" s="16" t="n">
        <v>160</v>
      </c>
      <c r="G7256" s="16" t="n">
        <v>1110</v>
      </c>
      <c r="H7256" s="16" t="n">
        <v>84</v>
      </c>
    </row>
    <row r="7257" customFormat="false" ht="15" hidden="false" customHeight="false" outlineLevel="0" collapsed="false">
      <c r="A7257" s="0" t="n">
        <v>3934</v>
      </c>
      <c r="B7257" s="15" t="n">
        <v>45170</v>
      </c>
      <c r="C7257" s="0" t="n">
        <v>3</v>
      </c>
      <c r="D7257" s="16" t="n">
        <v>15492</v>
      </c>
      <c r="E7257" s="16" t="n">
        <v>158</v>
      </c>
      <c r="F7257" s="16" t="n">
        <v>165</v>
      </c>
      <c r="G7257" s="16" t="n">
        <v>1340</v>
      </c>
      <c r="H7257" s="16" t="n">
        <v>108</v>
      </c>
    </row>
    <row r="7258" customFormat="false" ht="15" hidden="false" customHeight="false" outlineLevel="0" collapsed="false">
      <c r="A7258" s="0" t="n">
        <v>3934</v>
      </c>
      <c r="B7258" s="15" t="n">
        <v>45261</v>
      </c>
      <c r="C7258" s="0" t="n">
        <v>3</v>
      </c>
      <c r="D7258" s="16" t="n">
        <v>15558</v>
      </c>
      <c r="E7258" s="16" t="n">
        <v>185</v>
      </c>
      <c r="F7258" s="16" t="n">
        <v>167</v>
      </c>
      <c r="G7258" s="16" t="n">
        <v>1591</v>
      </c>
      <c r="H7258" s="16" t="n">
        <v>135</v>
      </c>
    </row>
    <row r="7259" customFormat="false" ht="15" hidden="false" customHeight="false" outlineLevel="0" collapsed="false">
      <c r="A7259" s="0" t="n">
        <v>3934</v>
      </c>
      <c r="B7259" s="15" t="n">
        <v>45352</v>
      </c>
      <c r="C7259" s="0" t="n">
        <v>3</v>
      </c>
      <c r="D7259" s="16" t="n">
        <v>15691</v>
      </c>
      <c r="E7259" s="16" t="n">
        <v>218</v>
      </c>
      <c r="F7259" s="16" t="n">
        <v>173</v>
      </c>
      <c r="G7259" s="16" t="n">
        <v>990</v>
      </c>
      <c r="H7259" s="16" t="n">
        <v>114</v>
      </c>
    </row>
    <row r="7260" customFormat="false" ht="15" hidden="false" customHeight="false" outlineLevel="0" collapsed="false">
      <c r="A7260" s="0" t="n">
        <v>3934</v>
      </c>
      <c r="B7260" s="15" t="n">
        <v>45444</v>
      </c>
      <c r="C7260" s="0" t="n">
        <v>3</v>
      </c>
      <c r="D7260" s="16" t="n">
        <v>15701</v>
      </c>
      <c r="E7260" s="16" t="n">
        <v>244</v>
      </c>
      <c r="F7260" s="16" t="n">
        <v>185</v>
      </c>
      <c r="G7260" s="16" t="n">
        <v>1265</v>
      </c>
      <c r="H7260" s="16" t="n">
        <v>141</v>
      </c>
    </row>
    <row r="7261" customFormat="false" ht="15" hidden="false" customHeight="false" outlineLevel="0" collapsed="false">
      <c r="A7261" s="0" t="n">
        <v>3934</v>
      </c>
      <c r="B7261" s="15" t="n">
        <v>45536</v>
      </c>
      <c r="C7261" s="0" t="n">
        <v>3</v>
      </c>
      <c r="D7261" s="16" t="n">
        <v>15804</v>
      </c>
      <c r="E7261" s="16" t="n">
        <v>265</v>
      </c>
      <c r="F7261" s="16" t="n">
        <v>202</v>
      </c>
      <c r="G7261" s="16" t="n">
        <v>1494</v>
      </c>
      <c r="H7261" s="16" t="n">
        <v>166</v>
      </c>
    </row>
    <row r="7262" customFormat="false" ht="15" hidden="false" customHeight="false" outlineLevel="0" collapsed="false">
      <c r="A7262" s="0" t="n">
        <v>3934</v>
      </c>
      <c r="B7262" s="15" t="n">
        <v>45627</v>
      </c>
      <c r="C7262" s="0" t="n">
        <v>3</v>
      </c>
      <c r="D7262" s="16" t="n">
        <v>15854</v>
      </c>
      <c r="E7262" s="16" t="n">
        <v>284</v>
      </c>
      <c r="F7262" s="16" t="n">
        <v>219</v>
      </c>
      <c r="G7262" s="16" t="n">
        <v>1720</v>
      </c>
      <c r="H7262" s="16" t="n">
        <v>187</v>
      </c>
    </row>
    <row r="7263" customFormat="false" ht="15" hidden="false" customHeight="false" outlineLevel="0" collapsed="false">
      <c r="A7263" s="0" t="n">
        <v>3934</v>
      </c>
      <c r="B7263" s="15" t="n">
        <v>45717</v>
      </c>
      <c r="C7263" s="0" t="n">
        <v>3</v>
      </c>
      <c r="D7263" s="16" t="n">
        <v>15899</v>
      </c>
      <c r="E7263" s="16" t="n">
        <v>305</v>
      </c>
      <c r="F7263" s="16" t="n">
        <v>239</v>
      </c>
      <c r="G7263" s="16" t="n">
        <v>983</v>
      </c>
      <c r="H7263" s="16" t="n">
        <v>103</v>
      </c>
    </row>
    <row r="7264" customFormat="false" ht="15" hidden="false" customHeight="false" outlineLevel="0" collapsed="false">
      <c r="A7264" s="0" t="n">
        <v>3934</v>
      </c>
      <c r="B7264" s="15" t="n">
        <v>45809</v>
      </c>
      <c r="C7264" s="0" t="n">
        <v>3</v>
      </c>
      <c r="D7264" s="16" t="n">
        <v>15921</v>
      </c>
      <c r="E7264" s="16" t="n">
        <v>321</v>
      </c>
      <c r="F7264" s="16" t="n">
        <v>263</v>
      </c>
      <c r="G7264" s="16" t="n">
        <v>1231</v>
      </c>
      <c r="H7264" s="16" t="n">
        <v>124</v>
      </c>
    </row>
    <row r="7265" customFormat="false" ht="15" hidden="false" customHeight="false" outlineLevel="0" collapsed="false">
      <c r="A7265" s="0" t="n">
        <v>3934</v>
      </c>
      <c r="B7265" s="15" t="n">
        <v>45901</v>
      </c>
      <c r="C7265" s="0" t="n">
        <v>3</v>
      </c>
      <c r="D7265" s="16" t="n">
        <v>15916</v>
      </c>
      <c r="E7265" s="16" t="n">
        <v>340</v>
      </c>
      <c r="F7265" s="16" t="n">
        <v>282</v>
      </c>
      <c r="G7265" s="16" t="n">
        <v>1444</v>
      </c>
      <c r="H7265" s="16" t="n">
        <v>148</v>
      </c>
    </row>
    <row r="7266" customFormat="false" ht="15" hidden="false" customHeight="false" outlineLevel="0" collapsed="false">
      <c r="A7266" s="0" t="n">
        <v>3934</v>
      </c>
      <c r="B7266" s="15" t="n">
        <v>45992</v>
      </c>
      <c r="C7266" s="0" t="n">
        <v>3</v>
      </c>
      <c r="D7266" s="16" t="n">
        <v>15942</v>
      </c>
      <c r="E7266" s="16" t="n">
        <v>369</v>
      </c>
      <c r="F7266" s="16" t="n">
        <v>308</v>
      </c>
      <c r="G7266" s="16" t="n">
        <v>1713</v>
      </c>
      <c r="H7266" s="16" t="n">
        <v>183</v>
      </c>
    </row>
    <row r="7267" customFormat="false" ht="15" hidden="false" customHeight="false" outlineLevel="0" collapsed="false">
      <c r="A7267" s="0" t="n">
        <v>3934</v>
      </c>
      <c r="B7267" s="15" t="n">
        <v>46082</v>
      </c>
      <c r="C7267" s="0" t="n">
        <v>3</v>
      </c>
      <c r="D7267" s="16" t="n">
        <v>16045</v>
      </c>
      <c r="E7267" s="16" t="n">
        <v>411</v>
      </c>
      <c r="F7267" s="16" t="n">
        <v>350</v>
      </c>
      <c r="G7267" s="16" t="n">
        <v>915</v>
      </c>
      <c r="H7267" s="16" t="n">
        <v>123</v>
      </c>
    </row>
    <row r="7268" customFormat="false" ht="15" hidden="false" customHeight="false" outlineLevel="0" collapsed="false">
      <c r="A7268" s="0" t="n">
        <v>3934</v>
      </c>
      <c r="B7268" s="15" t="n">
        <v>46174</v>
      </c>
      <c r="C7268" s="0" t="n">
        <v>3</v>
      </c>
      <c r="D7268" s="16" t="n">
        <v>16191</v>
      </c>
      <c r="E7268" s="16" t="n">
        <v>505</v>
      </c>
      <c r="F7268" s="16" t="n">
        <v>407</v>
      </c>
      <c r="G7268" s="16" t="n">
        <v>1216</v>
      </c>
      <c r="H7268" s="16" t="n">
        <v>207</v>
      </c>
    </row>
    <row r="7269" customFormat="false" ht="15" hidden="false" customHeight="false" outlineLevel="0" collapsed="false">
      <c r="A7269" s="0" t="n">
        <v>3936</v>
      </c>
      <c r="B7269" s="15" t="n">
        <v>45078</v>
      </c>
      <c r="C7269" s="0" t="n">
        <v>1</v>
      </c>
      <c r="D7269" s="16" t="n">
        <v>12077</v>
      </c>
      <c r="E7269" s="16" t="n">
        <v>80</v>
      </c>
      <c r="F7269" s="16" t="n">
        <v>184</v>
      </c>
      <c r="G7269" s="16" t="n">
        <v>753</v>
      </c>
      <c r="H7269" s="16" t="n">
        <v>47</v>
      </c>
    </row>
    <row r="7270" customFormat="false" ht="15" hidden="false" customHeight="false" outlineLevel="0" collapsed="false">
      <c r="A7270" s="0" t="n">
        <v>3936</v>
      </c>
      <c r="B7270" s="15" t="n">
        <v>45170</v>
      </c>
      <c r="C7270" s="0" t="n">
        <v>1</v>
      </c>
      <c r="D7270" s="16" t="n">
        <v>12146</v>
      </c>
      <c r="E7270" s="16" t="n">
        <v>91</v>
      </c>
      <c r="F7270" s="16" t="n">
        <v>179</v>
      </c>
      <c r="G7270" s="16" t="n">
        <v>906</v>
      </c>
      <c r="H7270" s="16" t="n">
        <v>58</v>
      </c>
    </row>
    <row r="7271" customFormat="false" ht="15" hidden="false" customHeight="false" outlineLevel="0" collapsed="false">
      <c r="A7271" s="0" t="n">
        <v>3936</v>
      </c>
      <c r="B7271" s="15" t="n">
        <v>45261</v>
      </c>
      <c r="C7271" s="0" t="n">
        <v>1</v>
      </c>
      <c r="D7271" s="16" t="n">
        <v>12221</v>
      </c>
      <c r="E7271" s="16" t="n">
        <v>107</v>
      </c>
      <c r="F7271" s="16" t="n">
        <v>181</v>
      </c>
      <c r="G7271" s="16" t="n">
        <v>1077</v>
      </c>
      <c r="H7271" s="16" t="n">
        <v>71</v>
      </c>
    </row>
    <row r="7272" customFormat="false" ht="15" hidden="false" customHeight="false" outlineLevel="0" collapsed="false">
      <c r="A7272" s="0" t="n">
        <v>3936</v>
      </c>
      <c r="B7272" s="15" t="n">
        <v>45352</v>
      </c>
      <c r="C7272" s="0" t="n">
        <v>1</v>
      </c>
      <c r="D7272" s="16" t="n">
        <v>12261</v>
      </c>
      <c r="E7272" s="16" t="n">
        <v>122</v>
      </c>
      <c r="F7272" s="16" t="n">
        <v>180</v>
      </c>
      <c r="G7272" s="16" t="n">
        <v>661</v>
      </c>
      <c r="H7272" s="16" t="n">
        <v>56</v>
      </c>
    </row>
    <row r="7273" customFormat="false" ht="15" hidden="false" customHeight="false" outlineLevel="0" collapsed="false">
      <c r="A7273" s="0" t="n">
        <v>3936</v>
      </c>
      <c r="B7273" s="15" t="n">
        <v>45444</v>
      </c>
      <c r="C7273" s="0" t="n">
        <v>1</v>
      </c>
      <c r="D7273" s="16" t="n">
        <v>12367</v>
      </c>
      <c r="E7273" s="16" t="n">
        <v>130</v>
      </c>
      <c r="F7273" s="16" t="n">
        <v>187</v>
      </c>
      <c r="G7273" s="16" t="n">
        <v>803</v>
      </c>
      <c r="H7273" s="16" t="n">
        <v>62</v>
      </c>
    </row>
    <row r="7274" customFormat="false" ht="15" hidden="false" customHeight="false" outlineLevel="0" collapsed="false">
      <c r="A7274" s="0" t="n">
        <v>3936</v>
      </c>
      <c r="B7274" s="15" t="n">
        <v>45536</v>
      </c>
      <c r="C7274" s="0" t="n">
        <v>1</v>
      </c>
      <c r="D7274" s="16" t="n">
        <v>12398</v>
      </c>
      <c r="E7274" s="16" t="n">
        <v>139</v>
      </c>
      <c r="F7274" s="16" t="n">
        <v>190</v>
      </c>
      <c r="G7274" s="16" t="n">
        <v>979</v>
      </c>
      <c r="H7274" s="16" t="n">
        <v>72</v>
      </c>
    </row>
    <row r="7275" customFormat="false" ht="15" hidden="false" customHeight="false" outlineLevel="0" collapsed="false">
      <c r="A7275" s="0" t="n">
        <v>3936</v>
      </c>
      <c r="B7275" s="15" t="n">
        <v>45627</v>
      </c>
      <c r="C7275" s="0" t="n">
        <v>1</v>
      </c>
      <c r="D7275" s="16" t="n">
        <v>12468</v>
      </c>
      <c r="E7275" s="16" t="n">
        <v>152</v>
      </c>
      <c r="F7275" s="16" t="n">
        <v>190</v>
      </c>
      <c r="G7275" s="16" t="n">
        <v>1151</v>
      </c>
      <c r="H7275" s="16" t="n">
        <v>84</v>
      </c>
    </row>
    <row r="7276" customFormat="false" ht="15" hidden="false" customHeight="false" outlineLevel="0" collapsed="false">
      <c r="A7276" s="0" t="n">
        <v>3936</v>
      </c>
      <c r="B7276" s="15" t="n">
        <v>45717</v>
      </c>
      <c r="C7276" s="0" t="n">
        <v>1</v>
      </c>
      <c r="D7276" s="16" t="n">
        <v>12502</v>
      </c>
      <c r="E7276" s="16" t="n">
        <v>167</v>
      </c>
      <c r="F7276" s="16" t="n">
        <v>198</v>
      </c>
      <c r="G7276" s="16" t="n">
        <v>640</v>
      </c>
      <c r="H7276" s="16" t="n">
        <v>39</v>
      </c>
    </row>
    <row r="7277" customFormat="false" ht="15" hidden="false" customHeight="false" outlineLevel="0" collapsed="false">
      <c r="A7277" s="0" t="n">
        <v>3936</v>
      </c>
      <c r="B7277" s="15" t="n">
        <v>45809</v>
      </c>
      <c r="C7277" s="0" t="n">
        <v>1</v>
      </c>
      <c r="D7277" s="16" t="n">
        <v>12676</v>
      </c>
      <c r="E7277" s="16" t="n">
        <v>184</v>
      </c>
      <c r="F7277" s="16" t="n">
        <v>206</v>
      </c>
      <c r="G7277" s="16" t="n">
        <v>792</v>
      </c>
      <c r="H7277" s="16" t="n">
        <v>50</v>
      </c>
    </row>
    <row r="7278" customFormat="false" ht="15" hidden="false" customHeight="false" outlineLevel="0" collapsed="false">
      <c r="A7278" s="0" t="n">
        <v>3936</v>
      </c>
      <c r="B7278" s="15" t="n">
        <v>45901</v>
      </c>
      <c r="C7278" s="0" t="n">
        <v>1</v>
      </c>
      <c r="D7278" s="16" t="n">
        <v>12674</v>
      </c>
      <c r="E7278" s="16" t="n">
        <v>196</v>
      </c>
      <c r="F7278" s="16" t="n">
        <v>221</v>
      </c>
      <c r="G7278" s="16" t="n">
        <v>945</v>
      </c>
      <c r="H7278" s="16" t="n">
        <v>65</v>
      </c>
    </row>
    <row r="7279" customFormat="false" ht="15" hidden="false" customHeight="false" outlineLevel="0" collapsed="false">
      <c r="A7279" s="0" t="n">
        <v>3936</v>
      </c>
      <c r="B7279" s="15" t="n">
        <v>45992</v>
      </c>
      <c r="C7279" s="0" t="n">
        <v>1</v>
      </c>
      <c r="D7279" s="16" t="n">
        <v>12694</v>
      </c>
      <c r="E7279" s="16" t="n">
        <v>219</v>
      </c>
      <c r="F7279" s="16" t="n">
        <v>241</v>
      </c>
      <c r="G7279" s="16" t="n">
        <v>1118</v>
      </c>
      <c r="H7279" s="16" t="n">
        <v>87</v>
      </c>
    </row>
    <row r="7280" customFormat="false" ht="15" hidden="false" customHeight="false" outlineLevel="0" collapsed="false">
      <c r="A7280" s="0" t="n">
        <v>3936</v>
      </c>
      <c r="B7280" s="15" t="n">
        <v>46082</v>
      </c>
      <c r="C7280" s="0" t="n">
        <v>1</v>
      </c>
      <c r="D7280" s="16" t="n">
        <v>12720</v>
      </c>
      <c r="E7280" s="16" t="n">
        <v>251</v>
      </c>
      <c r="F7280" s="16" t="n">
        <v>265</v>
      </c>
      <c r="G7280" s="16" t="n">
        <v>626</v>
      </c>
      <c r="H7280" s="16" t="n">
        <v>73</v>
      </c>
    </row>
    <row r="7281" customFormat="false" ht="15" hidden="false" customHeight="false" outlineLevel="0" collapsed="false">
      <c r="A7281" s="0" t="n">
        <v>3936</v>
      </c>
      <c r="B7281" s="15" t="n">
        <v>46174</v>
      </c>
      <c r="C7281" s="0" t="n">
        <v>1</v>
      </c>
      <c r="D7281" s="16" t="n">
        <v>12848</v>
      </c>
      <c r="E7281" s="16" t="n">
        <v>306</v>
      </c>
      <c r="F7281" s="16" t="n">
        <v>297</v>
      </c>
      <c r="G7281" s="16" t="n">
        <v>829</v>
      </c>
      <c r="H7281" s="16" t="n">
        <v>126</v>
      </c>
    </row>
    <row r="7282" customFormat="false" ht="15" hidden="false" customHeight="false" outlineLevel="0" collapsed="false">
      <c r="A7282" s="0" t="n">
        <v>3937</v>
      </c>
      <c r="B7282" s="15" t="n">
        <v>45078</v>
      </c>
      <c r="C7282" s="0" t="n">
        <v>2</v>
      </c>
      <c r="D7282" s="16" t="n">
        <v>1687</v>
      </c>
      <c r="E7282" s="16" t="n">
        <v>30</v>
      </c>
      <c r="F7282" s="16" t="n">
        <v>26</v>
      </c>
      <c r="G7282" s="16" t="n">
        <v>119</v>
      </c>
      <c r="H7282" s="16" t="n">
        <v>22</v>
      </c>
    </row>
    <row r="7283" customFormat="false" ht="15" hidden="false" customHeight="false" outlineLevel="0" collapsed="false">
      <c r="A7283" s="0" t="n">
        <v>3937</v>
      </c>
      <c r="B7283" s="15" t="n">
        <v>45170</v>
      </c>
      <c r="C7283" s="0" t="n">
        <v>2</v>
      </c>
      <c r="D7283" s="16" t="n">
        <v>1698</v>
      </c>
      <c r="E7283" s="16" t="n">
        <v>39</v>
      </c>
      <c r="F7283" s="16" t="n">
        <v>26</v>
      </c>
      <c r="G7283" s="16" t="n">
        <v>139</v>
      </c>
      <c r="H7283" s="16" t="n">
        <v>29</v>
      </c>
    </row>
    <row r="7284" customFormat="false" ht="15" hidden="false" customHeight="false" outlineLevel="0" collapsed="false">
      <c r="A7284" s="0" t="n">
        <v>3937</v>
      </c>
      <c r="B7284" s="15" t="n">
        <v>45261</v>
      </c>
      <c r="C7284" s="0" t="n">
        <v>2</v>
      </c>
      <c r="D7284" s="16" t="n">
        <v>1699</v>
      </c>
      <c r="E7284" s="16" t="n">
        <v>45</v>
      </c>
      <c r="F7284" s="16" t="n">
        <v>26</v>
      </c>
      <c r="G7284" s="16" t="n">
        <v>161</v>
      </c>
      <c r="H7284" s="16" t="n">
        <v>36</v>
      </c>
    </row>
    <row r="7285" customFormat="false" ht="15" hidden="false" customHeight="false" outlineLevel="0" collapsed="false">
      <c r="A7285" s="0" t="n">
        <v>3937</v>
      </c>
      <c r="B7285" s="15" t="n">
        <v>45352</v>
      </c>
      <c r="C7285" s="0" t="n">
        <v>2</v>
      </c>
      <c r="D7285" s="16" t="n">
        <v>1700</v>
      </c>
      <c r="E7285" s="16" t="n">
        <v>46</v>
      </c>
      <c r="F7285" s="16" t="n">
        <v>28</v>
      </c>
      <c r="G7285" s="16" t="n">
        <v>100</v>
      </c>
      <c r="H7285" s="16" t="n">
        <v>22</v>
      </c>
    </row>
    <row r="7286" customFormat="false" ht="15" hidden="false" customHeight="false" outlineLevel="0" collapsed="false">
      <c r="A7286" s="0" t="n">
        <v>3937</v>
      </c>
      <c r="B7286" s="15" t="n">
        <v>45444</v>
      </c>
      <c r="C7286" s="0" t="n">
        <v>2</v>
      </c>
      <c r="D7286" s="16" t="n">
        <v>1714</v>
      </c>
      <c r="E7286" s="16" t="n">
        <v>45</v>
      </c>
      <c r="F7286" s="16" t="n">
        <v>32</v>
      </c>
      <c r="G7286" s="16" t="n">
        <v>119</v>
      </c>
      <c r="H7286" s="16" t="n">
        <v>23</v>
      </c>
    </row>
    <row r="7287" customFormat="false" ht="15" hidden="false" customHeight="false" outlineLevel="0" collapsed="false">
      <c r="A7287" s="0" t="n">
        <v>3937</v>
      </c>
      <c r="B7287" s="15" t="n">
        <v>45536</v>
      </c>
      <c r="C7287" s="0" t="n">
        <v>2</v>
      </c>
      <c r="D7287" s="16" t="n">
        <v>1712</v>
      </c>
      <c r="E7287" s="16" t="n">
        <v>51</v>
      </c>
      <c r="F7287" s="16" t="n">
        <v>37</v>
      </c>
      <c r="G7287" s="16" t="n">
        <v>145</v>
      </c>
      <c r="H7287" s="16" t="n">
        <v>28</v>
      </c>
    </row>
    <row r="7288" customFormat="false" ht="15" hidden="false" customHeight="false" outlineLevel="0" collapsed="false">
      <c r="A7288" s="0" t="n">
        <v>3937</v>
      </c>
      <c r="B7288" s="15" t="n">
        <v>45627</v>
      </c>
      <c r="C7288" s="0" t="n">
        <v>2</v>
      </c>
      <c r="D7288" s="16" t="n">
        <v>1718</v>
      </c>
      <c r="E7288" s="16" t="n">
        <v>54</v>
      </c>
      <c r="F7288" s="16" t="n">
        <v>37</v>
      </c>
      <c r="G7288" s="16" t="n">
        <v>163</v>
      </c>
      <c r="H7288" s="16" t="n">
        <v>30</v>
      </c>
    </row>
    <row r="7289" customFormat="false" ht="15" hidden="false" customHeight="false" outlineLevel="0" collapsed="false">
      <c r="A7289" s="0" t="n">
        <v>3937</v>
      </c>
      <c r="B7289" s="15" t="n">
        <v>45717</v>
      </c>
      <c r="C7289" s="0" t="n">
        <v>2</v>
      </c>
      <c r="D7289" s="16" t="n">
        <v>1727</v>
      </c>
      <c r="E7289" s="16" t="n">
        <v>56</v>
      </c>
      <c r="F7289" s="16" t="n">
        <v>38</v>
      </c>
      <c r="G7289" s="16" t="n">
        <v>88</v>
      </c>
      <c r="H7289" s="16" t="n">
        <v>8</v>
      </c>
    </row>
    <row r="7290" customFormat="false" ht="15" hidden="false" customHeight="false" outlineLevel="0" collapsed="false">
      <c r="A7290" s="0" t="n">
        <v>3937</v>
      </c>
      <c r="B7290" s="15" t="n">
        <v>45809</v>
      </c>
      <c r="C7290" s="0" t="n">
        <v>2</v>
      </c>
      <c r="D7290" s="16" t="n">
        <v>1749</v>
      </c>
      <c r="E7290" s="16" t="n">
        <v>58</v>
      </c>
      <c r="F7290" s="16" t="n">
        <v>41</v>
      </c>
      <c r="G7290" s="16" t="n">
        <v>113</v>
      </c>
      <c r="H7290" s="16" t="n">
        <v>10</v>
      </c>
    </row>
    <row r="7291" customFormat="false" ht="15" hidden="false" customHeight="false" outlineLevel="0" collapsed="false">
      <c r="A7291" s="0" t="n">
        <v>3937</v>
      </c>
      <c r="B7291" s="15" t="n">
        <v>45901</v>
      </c>
      <c r="C7291" s="0" t="n">
        <v>2</v>
      </c>
      <c r="D7291" s="16" t="n">
        <v>1755</v>
      </c>
      <c r="E7291" s="16" t="n">
        <v>60</v>
      </c>
      <c r="F7291" s="16" t="n">
        <v>44</v>
      </c>
      <c r="G7291" s="16" t="n">
        <v>134</v>
      </c>
      <c r="H7291" s="16" t="n">
        <v>14</v>
      </c>
    </row>
    <row r="7292" customFormat="false" ht="15" hidden="false" customHeight="false" outlineLevel="0" collapsed="false">
      <c r="A7292" s="0" t="n">
        <v>3937</v>
      </c>
      <c r="B7292" s="15" t="n">
        <v>45992</v>
      </c>
      <c r="C7292" s="0" t="n">
        <v>2</v>
      </c>
      <c r="D7292" s="16" t="n">
        <v>1785</v>
      </c>
      <c r="E7292" s="16" t="n">
        <v>66</v>
      </c>
      <c r="F7292" s="16" t="n">
        <v>46</v>
      </c>
      <c r="G7292" s="16" t="n">
        <v>159</v>
      </c>
      <c r="H7292" s="16" t="n">
        <v>18</v>
      </c>
    </row>
    <row r="7293" customFormat="false" ht="15" hidden="false" customHeight="false" outlineLevel="0" collapsed="false">
      <c r="A7293" s="0" t="n">
        <v>3937</v>
      </c>
      <c r="B7293" s="15" t="n">
        <v>46082</v>
      </c>
      <c r="C7293" s="0" t="n">
        <v>2</v>
      </c>
      <c r="D7293" s="16" t="n">
        <v>1788</v>
      </c>
      <c r="E7293" s="16" t="n">
        <v>69</v>
      </c>
      <c r="F7293" s="16" t="n">
        <v>49</v>
      </c>
      <c r="G7293" s="16" t="n">
        <v>91</v>
      </c>
      <c r="H7293" s="16" t="n">
        <v>16</v>
      </c>
    </row>
    <row r="7294" customFormat="false" ht="15" hidden="false" customHeight="false" outlineLevel="0" collapsed="false">
      <c r="A7294" s="0" t="n">
        <v>3937</v>
      </c>
      <c r="B7294" s="15" t="n">
        <v>46174</v>
      </c>
      <c r="C7294" s="0" t="n">
        <v>2</v>
      </c>
      <c r="D7294" s="16" t="n">
        <v>1786</v>
      </c>
      <c r="E7294" s="16" t="n">
        <v>73</v>
      </c>
      <c r="F7294" s="16" t="n">
        <v>54</v>
      </c>
      <c r="G7294" s="16" t="n">
        <v>108</v>
      </c>
      <c r="H7294" s="16" t="n">
        <v>20</v>
      </c>
    </row>
    <row r="7295" customFormat="false" ht="15" hidden="false" customHeight="false" outlineLevel="0" collapsed="false">
      <c r="A7295" s="0" t="n">
        <v>3938</v>
      </c>
      <c r="B7295" s="15" t="n">
        <v>45078</v>
      </c>
      <c r="C7295" s="0" t="n">
        <v>1</v>
      </c>
      <c r="D7295" s="16" t="n">
        <v>3165</v>
      </c>
      <c r="E7295" s="16" t="n">
        <v>23</v>
      </c>
      <c r="F7295" s="16" t="n">
        <v>43</v>
      </c>
      <c r="G7295" s="16" t="n">
        <v>159</v>
      </c>
      <c r="H7295" s="16" t="n">
        <v>12</v>
      </c>
    </row>
    <row r="7296" customFormat="false" ht="15" hidden="false" customHeight="false" outlineLevel="0" collapsed="false">
      <c r="A7296" s="0" t="n">
        <v>3938</v>
      </c>
      <c r="B7296" s="15" t="n">
        <v>45170</v>
      </c>
      <c r="C7296" s="0" t="n">
        <v>1</v>
      </c>
      <c r="D7296" s="16" t="n">
        <v>3128</v>
      </c>
      <c r="E7296" s="16" t="n">
        <v>23</v>
      </c>
      <c r="F7296" s="16" t="n">
        <v>43</v>
      </c>
      <c r="G7296" s="16" t="n">
        <v>192</v>
      </c>
      <c r="H7296" s="16" t="n">
        <v>13</v>
      </c>
    </row>
    <row r="7297" customFormat="false" ht="15" hidden="false" customHeight="false" outlineLevel="0" collapsed="false">
      <c r="A7297" s="0" t="n">
        <v>3938</v>
      </c>
      <c r="B7297" s="15" t="n">
        <v>45261</v>
      </c>
      <c r="C7297" s="0" t="n">
        <v>1</v>
      </c>
      <c r="D7297" s="16" t="n">
        <v>3138</v>
      </c>
      <c r="E7297" s="16" t="n">
        <v>23</v>
      </c>
      <c r="F7297" s="16" t="n">
        <v>42</v>
      </c>
      <c r="G7297" s="16" t="n">
        <v>218</v>
      </c>
      <c r="H7297" s="16" t="n">
        <v>14</v>
      </c>
    </row>
    <row r="7298" customFormat="false" ht="15" hidden="false" customHeight="false" outlineLevel="0" collapsed="false">
      <c r="A7298" s="0" t="n">
        <v>3938</v>
      </c>
      <c r="B7298" s="15" t="n">
        <v>45352</v>
      </c>
      <c r="C7298" s="0" t="n">
        <v>1</v>
      </c>
      <c r="D7298" s="16" t="n">
        <v>3182</v>
      </c>
      <c r="E7298" s="16" t="n">
        <v>28</v>
      </c>
      <c r="F7298" s="16" t="n">
        <v>43</v>
      </c>
      <c r="G7298" s="16" t="n">
        <v>149</v>
      </c>
      <c r="H7298" s="16" t="n">
        <v>12</v>
      </c>
    </row>
    <row r="7299" customFormat="false" ht="15" hidden="false" customHeight="false" outlineLevel="0" collapsed="false">
      <c r="A7299" s="0" t="n">
        <v>3938</v>
      </c>
      <c r="B7299" s="15" t="n">
        <v>45444</v>
      </c>
      <c r="C7299" s="0" t="n">
        <v>1</v>
      </c>
      <c r="D7299" s="16" t="n">
        <v>3181</v>
      </c>
      <c r="E7299" s="16" t="n">
        <v>33</v>
      </c>
      <c r="F7299" s="16" t="n">
        <v>43</v>
      </c>
      <c r="G7299" s="16" t="n">
        <v>198</v>
      </c>
      <c r="H7299" s="16" t="n">
        <v>16</v>
      </c>
    </row>
    <row r="7300" customFormat="false" ht="15" hidden="false" customHeight="false" outlineLevel="0" collapsed="false">
      <c r="A7300" s="0" t="n">
        <v>3938</v>
      </c>
      <c r="B7300" s="15" t="n">
        <v>45536</v>
      </c>
      <c r="C7300" s="0" t="n">
        <v>1</v>
      </c>
      <c r="D7300" s="16" t="n">
        <v>3218</v>
      </c>
      <c r="E7300" s="16" t="n">
        <v>35</v>
      </c>
      <c r="F7300" s="16" t="n">
        <v>44</v>
      </c>
      <c r="G7300" s="16" t="n">
        <v>234</v>
      </c>
      <c r="H7300" s="16" t="n">
        <v>18</v>
      </c>
    </row>
    <row r="7301" customFormat="false" ht="15" hidden="false" customHeight="false" outlineLevel="0" collapsed="false">
      <c r="A7301" s="0" t="n">
        <v>3938</v>
      </c>
      <c r="B7301" s="15" t="n">
        <v>45627</v>
      </c>
      <c r="C7301" s="0" t="n">
        <v>1</v>
      </c>
      <c r="D7301" s="16" t="n">
        <v>3237</v>
      </c>
      <c r="E7301" s="16" t="n">
        <v>42</v>
      </c>
      <c r="F7301" s="16" t="n">
        <v>46</v>
      </c>
      <c r="G7301" s="16" t="n">
        <v>264</v>
      </c>
      <c r="H7301" s="16" t="n">
        <v>24</v>
      </c>
    </row>
    <row r="7302" customFormat="false" ht="15" hidden="false" customHeight="false" outlineLevel="0" collapsed="false">
      <c r="A7302" s="0" t="n">
        <v>3938</v>
      </c>
      <c r="B7302" s="15" t="n">
        <v>45717</v>
      </c>
      <c r="C7302" s="0" t="n">
        <v>1</v>
      </c>
      <c r="D7302" s="16" t="n">
        <v>3251</v>
      </c>
      <c r="E7302" s="16" t="n">
        <v>45</v>
      </c>
      <c r="F7302" s="16" t="n">
        <v>48</v>
      </c>
      <c r="G7302" s="16" t="n">
        <v>143</v>
      </c>
      <c r="H7302" s="16" t="n">
        <v>14</v>
      </c>
    </row>
    <row r="7303" customFormat="false" ht="15" hidden="false" customHeight="false" outlineLevel="0" collapsed="false">
      <c r="A7303" s="0" t="n">
        <v>3938</v>
      </c>
      <c r="B7303" s="15" t="n">
        <v>45809</v>
      </c>
      <c r="C7303" s="0" t="n">
        <v>1</v>
      </c>
      <c r="D7303" s="16" t="n">
        <v>3259</v>
      </c>
      <c r="E7303" s="16" t="n">
        <v>45</v>
      </c>
      <c r="F7303" s="16" t="n">
        <v>54</v>
      </c>
      <c r="G7303" s="16" t="n">
        <v>183</v>
      </c>
      <c r="H7303" s="16" t="n">
        <v>15</v>
      </c>
    </row>
    <row r="7304" customFormat="false" ht="15" hidden="false" customHeight="false" outlineLevel="0" collapsed="false">
      <c r="A7304" s="0" t="n">
        <v>3938</v>
      </c>
      <c r="B7304" s="15" t="n">
        <v>45901</v>
      </c>
      <c r="C7304" s="0" t="n">
        <v>1</v>
      </c>
      <c r="D7304" s="16" t="n">
        <v>3266</v>
      </c>
      <c r="E7304" s="16" t="n">
        <v>47</v>
      </c>
      <c r="F7304" s="16" t="n">
        <v>55</v>
      </c>
      <c r="G7304" s="16" t="n">
        <v>225</v>
      </c>
      <c r="H7304" s="16" t="n">
        <v>15</v>
      </c>
    </row>
    <row r="7305" customFormat="false" ht="15" hidden="false" customHeight="false" outlineLevel="0" collapsed="false">
      <c r="A7305" s="0" t="n">
        <v>3938</v>
      </c>
      <c r="B7305" s="15" t="n">
        <v>45992</v>
      </c>
      <c r="C7305" s="0" t="n">
        <v>1</v>
      </c>
      <c r="D7305" s="16" t="n">
        <v>3257</v>
      </c>
      <c r="E7305" s="16" t="n">
        <v>50</v>
      </c>
      <c r="F7305" s="16" t="n">
        <v>60</v>
      </c>
      <c r="G7305" s="16" t="n">
        <v>262</v>
      </c>
      <c r="H7305" s="16" t="n">
        <v>18</v>
      </c>
    </row>
    <row r="7306" customFormat="false" ht="15" hidden="false" customHeight="false" outlineLevel="0" collapsed="false">
      <c r="A7306" s="0" t="n">
        <v>3938</v>
      </c>
      <c r="B7306" s="15" t="n">
        <v>46082</v>
      </c>
      <c r="C7306" s="0" t="n">
        <v>1</v>
      </c>
      <c r="D7306" s="16" t="n">
        <v>3257</v>
      </c>
      <c r="E7306" s="16" t="n">
        <v>58</v>
      </c>
      <c r="F7306" s="16" t="n">
        <v>64</v>
      </c>
      <c r="G7306" s="16" t="n">
        <v>168</v>
      </c>
      <c r="H7306" s="16" t="n">
        <v>13</v>
      </c>
    </row>
    <row r="7307" customFormat="false" ht="15" hidden="false" customHeight="false" outlineLevel="0" collapsed="false">
      <c r="A7307" s="0" t="n">
        <v>3938</v>
      </c>
      <c r="B7307" s="15" t="n">
        <v>46174</v>
      </c>
      <c r="C7307" s="0" t="n">
        <v>1</v>
      </c>
      <c r="D7307" s="16" t="n">
        <v>3256</v>
      </c>
      <c r="E7307" s="16" t="n">
        <v>78</v>
      </c>
      <c r="F7307" s="16" t="n">
        <v>72</v>
      </c>
      <c r="G7307" s="16" t="n">
        <v>211</v>
      </c>
      <c r="H7307" s="16" t="n">
        <v>32</v>
      </c>
    </row>
    <row r="7308" customFormat="false" ht="15" hidden="false" customHeight="false" outlineLevel="0" collapsed="false">
      <c r="A7308" s="0" t="n">
        <v>3939</v>
      </c>
      <c r="B7308" s="15" t="n">
        <v>45078</v>
      </c>
      <c r="C7308" s="0" t="n">
        <v>1</v>
      </c>
      <c r="D7308" s="16" t="n">
        <v>13876</v>
      </c>
      <c r="E7308" s="16" t="n">
        <v>74</v>
      </c>
      <c r="F7308" s="16" t="n">
        <v>261</v>
      </c>
      <c r="G7308" s="16" t="n">
        <v>742</v>
      </c>
      <c r="H7308" s="16" t="n">
        <v>42</v>
      </c>
    </row>
    <row r="7309" customFormat="false" ht="15" hidden="false" customHeight="false" outlineLevel="0" collapsed="false">
      <c r="A7309" s="0" t="n">
        <v>3939</v>
      </c>
      <c r="B7309" s="15" t="n">
        <v>45170</v>
      </c>
      <c r="C7309" s="0" t="n">
        <v>1</v>
      </c>
      <c r="D7309" s="16" t="n">
        <v>13841</v>
      </c>
      <c r="E7309" s="16" t="n">
        <v>90</v>
      </c>
      <c r="F7309" s="16" t="n">
        <v>266</v>
      </c>
      <c r="G7309" s="16" t="n">
        <v>899</v>
      </c>
      <c r="H7309" s="16" t="n">
        <v>56</v>
      </c>
    </row>
    <row r="7310" customFormat="false" ht="15" hidden="false" customHeight="false" outlineLevel="0" collapsed="false">
      <c r="A7310" s="0" t="n">
        <v>3939</v>
      </c>
      <c r="B7310" s="15" t="n">
        <v>45261</v>
      </c>
      <c r="C7310" s="0" t="n">
        <v>1</v>
      </c>
      <c r="D7310" s="16" t="n">
        <v>13980</v>
      </c>
      <c r="E7310" s="16" t="n">
        <v>107</v>
      </c>
      <c r="F7310" s="16" t="n">
        <v>269</v>
      </c>
      <c r="G7310" s="16" t="n">
        <v>1085</v>
      </c>
      <c r="H7310" s="16" t="n">
        <v>74</v>
      </c>
    </row>
    <row r="7311" customFormat="false" ht="15" hidden="false" customHeight="false" outlineLevel="0" collapsed="false">
      <c r="A7311" s="0" t="n">
        <v>3939</v>
      </c>
      <c r="B7311" s="15" t="n">
        <v>45352</v>
      </c>
      <c r="C7311" s="0" t="n">
        <v>1</v>
      </c>
      <c r="D7311" s="16" t="n">
        <v>14029</v>
      </c>
      <c r="E7311" s="16" t="n">
        <v>114</v>
      </c>
      <c r="F7311" s="16" t="n">
        <v>257</v>
      </c>
      <c r="G7311" s="16" t="n">
        <v>679</v>
      </c>
      <c r="H7311" s="16" t="n">
        <v>57</v>
      </c>
    </row>
    <row r="7312" customFormat="false" ht="15" hidden="false" customHeight="false" outlineLevel="0" collapsed="false">
      <c r="A7312" s="0" t="n">
        <v>3939</v>
      </c>
      <c r="B7312" s="15" t="n">
        <v>45444</v>
      </c>
      <c r="C7312" s="0" t="n">
        <v>1</v>
      </c>
      <c r="D7312" s="16" t="n">
        <v>14162</v>
      </c>
      <c r="E7312" s="16" t="n">
        <v>121</v>
      </c>
      <c r="F7312" s="16" t="n">
        <v>258</v>
      </c>
      <c r="G7312" s="16" t="n">
        <v>885</v>
      </c>
      <c r="H7312" s="16" t="n">
        <v>67</v>
      </c>
    </row>
    <row r="7313" customFormat="false" ht="15" hidden="false" customHeight="false" outlineLevel="0" collapsed="false">
      <c r="A7313" s="0" t="n">
        <v>3939</v>
      </c>
      <c r="B7313" s="15" t="n">
        <v>45536</v>
      </c>
      <c r="C7313" s="0" t="n">
        <v>1</v>
      </c>
      <c r="D7313" s="16" t="n">
        <v>14211</v>
      </c>
      <c r="E7313" s="16" t="n">
        <v>135</v>
      </c>
      <c r="F7313" s="16" t="n">
        <v>254</v>
      </c>
      <c r="G7313" s="16" t="n">
        <v>1067</v>
      </c>
      <c r="H7313" s="16" t="n">
        <v>78</v>
      </c>
    </row>
    <row r="7314" customFormat="false" ht="15" hidden="false" customHeight="false" outlineLevel="0" collapsed="false">
      <c r="A7314" s="0" t="n">
        <v>3939</v>
      </c>
      <c r="B7314" s="15" t="n">
        <v>45627</v>
      </c>
      <c r="C7314" s="0" t="n">
        <v>1</v>
      </c>
      <c r="D7314" s="16" t="n">
        <v>14390</v>
      </c>
      <c r="E7314" s="16" t="n">
        <v>145</v>
      </c>
      <c r="F7314" s="16" t="n">
        <v>268</v>
      </c>
      <c r="G7314" s="16" t="n">
        <v>1261</v>
      </c>
      <c r="H7314" s="16" t="n">
        <v>86</v>
      </c>
    </row>
    <row r="7315" customFormat="false" ht="15" hidden="false" customHeight="false" outlineLevel="0" collapsed="false">
      <c r="A7315" s="0" t="n">
        <v>3939</v>
      </c>
      <c r="B7315" s="15" t="n">
        <v>45717</v>
      </c>
      <c r="C7315" s="0" t="n">
        <v>1</v>
      </c>
      <c r="D7315" s="16" t="n">
        <v>14399</v>
      </c>
      <c r="E7315" s="16" t="n">
        <v>143</v>
      </c>
      <c r="F7315" s="16" t="n">
        <v>277</v>
      </c>
      <c r="G7315" s="16" t="n">
        <v>739</v>
      </c>
      <c r="H7315" s="16" t="n">
        <v>29</v>
      </c>
    </row>
    <row r="7316" customFormat="false" ht="15" hidden="false" customHeight="false" outlineLevel="0" collapsed="false">
      <c r="A7316" s="0" t="n">
        <v>3939</v>
      </c>
      <c r="B7316" s="15" t="n">
        <v>45809</v>
      </c>
      <c r="C7316" s="0" t="n">
        <v>1</v>
      </c>
      <c r="D7316" s="16" t="n">
        <v>14426</v>
      </c>
      <c r="E7316" s="16" t="n">
        <v>155</v>
      </c>
      <c r="F7316" s="16" t="n">
        <v>289</v>
      </c>
      <c r="G7316" s="16" t="n">
        <v>911</v>
      </c>
      <c r="H7316" s="16" t="n">
        <v>44</v>
      </c>
    </row>
    <row r="7317" customFormat="false" ht="15" hidden="false" customHeight="false" outlineLevel="0" collapsed="false">
      <c r="A7317" s="0" t="n">
        <v>3939</v>
      </c>
      <c r="B7317" s="15" t="n">
        <v>45901</v>
      </c>
      <c r="C7317" s="0" t="n">
        <v>1</v>
      </c>
      <c r="D7317" s="16" t="n">
        <v>14499</v>
      </c>
      <c r="E7317" s="16" t="n">
        <v>175</v>
      </c>
      <c r="F7317" s="16" t="n">
        <v>309</v>
      </c>
      <c r="G7317" s="16" t="n">
        <v>1066</v>
      </c>
      <c r="H7317" s="16" t="n">
        <v>61</v>
      </c>
    </row>
    <row r="7318" customFormat="false" ht="15" hidden="false" customHeight="false" outlineLevel="0" collapsed="false">
      <c r="A7318" s="0" t="n">
        <v>3939</v>
      </c>
      <c r="B7318" s="15" t="n">
        <v>45992</v>
      </c>
      <c r="C7318" s="0" t="n">
        <v>1</v>
      </c>
      <c r="D7318" s="16" t="n">
        <v>14538</v>
      </c>
      <c r="E7318" s="16" t="n">
        <v>198</v>
      </c>
      <c r="F7318" s="16" t="n">
        <v>324</v>
      </c>
      <c r="G7318" s="16" t="n">
        <v>1254</v>
      </c>
      <c r="H7318" s="16" t="n">
        <v>83</v>
      </c>
    </row>
    <row r="7319" customFormat="false" ht="15" hidden="false" customHeight="false" outlineLevel="0" collapsed="false">
      <c r="A7319" s="0" t="n">
        <v>3939</v>
      </c>
      <c r="B7319" s="15" t="n">
        <v>46082</v>
      </c>
      <c r="C7319" s="0" t="n">
        <v>1</v>
      </c>
      <c r="D7319" s="16" t="n">
        <v>14635</v>
      </c>
      <c r="E7319" s="16" t="n">
        <v>222</v>
      </c>
      <c r="F7319" s="16" t="n">
        <v>336</v>
      </c>
      <c r="G7319" s="16" t="n">
        <v>665</v>
      </c>
      <c r="H7319" s="16" t="n">
        <v>81</v>
      </c>
    </row>
    <row r="7320" customFormat="false" ht="15" hidden="false" customHeight="false" outlineLevel="0" collapsed="false">
      <c r="A7320" s="0" t="n">
        <v>3939</v>
      </c>
      <c r="B7320" s="15" t="n">
        <v>46174</v>
      </c>
      <c r="C7320" s="0" t="n">
        <v>1</v>
      </c>
      <c r="D7320" s="16" t="n">
        <v>14737</v>
      </c>
      <c r="E7320" s="16" t="n">
        <v>275</v>
      </c>
      <c r="F7320" s="16" t="n">
        <v>371</v>
      </c>
      <c r="G7320" s="16" t="n">
        <v>875</v>
      </c>
      <c r="H7320" s="16" t="n">
        <v>130</v>
      </c>
    </row>
    <row r="7321" customFormat="false" ht="15" hidden="false" customHeight="false" outlineLevel="0" collapsed="false">
      <c r="A7321" s="0" t="n">
        <v>3940</v>
      </c>
      <c r="B7321" s="15" t="n">
        <v>45078</v>
      </c>
      <c r="C7321" s="0" t="n">
        <v>1</v>
      </c>
      <c r="D7321" s="16" t="n">
        <v>3977</v>
      </c>
      <c r="E7321" s="16" t="n">
        <v>7</v>
      </c>
      <c r="F7321" s="16" t="n">
        <v>71</v>
      </c>
      <c r="G7321" s="16" t="n">
        <v>206</v>
      </c>
      <c r="H7321" s="16" t="n">
        <v>5</v>
      </c>
    </row>
    <row r="7322" customFormat="false" ht="15" hidden="false" customHeight="false" outlineLevel="0" collapsed="false">
      <c r="A7322" s="0" t="n">
        <v>3940</v>
      </c>
      <c r="B7322" s="15" t="n">
        <v>45170</v>
      </c>
      <c r="C7322" s="0" t="n">
        <v>1</v>
      </c>
      <c r="D7322" s="16" t="n">
        <v>3958</v>
      </c>
      <c r="E7322" s="16" t="n">
        <v>7</v>
      </c>
      <c r="F7322" s="16" t="n">
        <v>71</v>
      </c>
      <c r="G7322" s="16" t="n">
        <v>240</v>
      </c>
      <c r="H7322" s="16" t="n">
        <v>5</v>
      </c>
    </row>
    <row r="7323" customFormat="false" ht="15" hidden="false" customHeight="false" outlineLevel="0" collapsed="false">
      <c r="A7323" s="0" t="n">
        <v>3940</v>
      </c>
      <c r="B7323" s="15" t="n">
        <v>45261</v>
      </c>
      <c r="C7323" s="0" t="n">
        <v>1</v>
      </c>
      <c r="D7323" s="16" t="n">
        <v>3971</v>
      </c>
      <c r="E7323" s="16" t="n">
        <v>10</v>
      </c>
      <c r="F7323" s="16" t="n">
        <v>70</v>
      </c>
      <c r="G7323" s="16" t="n">
        <v>280</v>
      </c>
      <c r="H7323" s="16" t="n">
        <v>8</v>
      </c>
    </row>
    <row r="7324" customFormat="false" ht="15" hidden="false" customHeight="false" outlineLevel="0" collapsed="false">
      <c r="A7324" s="0" t="n">
        <v>3940</v>
      </c>
      <c r="B7324" s="15" t="n">
        <v>45352</v>
      </c>
      <c r="C7324" s="0" t="n">
        <v>1</v>
      </c>
      <c r="D7324" s="16" t="n">
        <v>3936</v>
      </c>
      <c r="E7324" s="16" t="n">
        <v>11</v>
      </c>
      <c r="F7324" s="16" t="n">
        <v>70</v>
      </c>
      <c r="G7324" s="16" t="n">
        <v>145</v>
      </c>
      <c r="H7324" s="16" t="n">
        <v>7</v>
      </c>
    </row>
    <row r="7325" customFormat="false" ht="15" hidden="false" customHeight="false" outlineLevel="0" collapsed="false">
      <c r="A7325" s="0" t="n">
        <v>3940</v>
      </c>
      <c r="B7325" s="15" t="n">
        <v>45444</v>
      </c>
      <c r="C7325" s="0" t="n">
        <v>1</v>
      </c>
      <c r="D7325" s="16" t="n">
        <v>3949</v>
      </c>
      <c r="E7325" s="16" t="n">
        <v>13</v>
      </c>
      <c r="F7325" s="16" t="n">
        <v>68</v>
      </c>
      <c r="G7325" s="16" t="n">
        <v>185</v>
      </c>
      <c r="H7325" s="16" t="n">
        <v>8</v>
      </c>
    </row>
    <row r="7326" customFormat="false" ht="15" hidden="false" customHeight="false" outlineLevel="0" collapsed="false">
      <c r="A7326" s="0" t="n">
        <v>3940</v>
      </c>
      <c r="B7326" s="15" t="n">
        <v>45536</v>
      </c>
      <c r="C7326" s="0" t="n">
        <v>1</v>
      </c>
      <c r="D7326" s="16" t="n">
        <v>3978</v>
      </c>
      <c r="E7326" s="16" t="n">
        <v>13</v>
      </c>
      <c r="F7326" s="16" t="n">
        <v>68</v>
      </c>
      <c r="G7326" s="16" t="n">
        <v>231</v>
      </c>
      <c r="H7326" s="16" t="n">
        <v>8</v>
      </c>
    </row>
    <row r="7327" customFormat="false" ht="15" hidden="false" customHeight="false" outlineLevel="0" collapsed="false">
      <c r="A7327" s="0" t="n">
        <v>3940</v>
      </c>
      <c r="B7327" s="15" t="n">
        <v>45627</v>
      </c>
      <c r="C7327" s="0" t="n">
        <v>1</v>
      </c>
      <c r="D7327" s="16" t="n">
        <v>4011</v>
      </c>
      <c r="E7327" s="16" t="n">
        <v>16</v>
      </c>
      <c r="F7327" s="16" t="n">
        <v>69</v>
      </c>
      <c r="G7327" s="16" t="n">
        <v>265</v>
      </c>
      <c r="H7327" s="16" t="n">
        <v>11</v>
      </c>
    </row>
    <row r="7328" customFormat="false" ht="15" hidden="false" customHeight="false" outlineLevel="0" collapsed="false">
      <c r="A7328" s="0" t="n">
        <v>3940</v>
      </c>
      <c r="B7328" s="15" t="n">
        <v>45717</v>
      </c>
      <c r="C7328" s="0" t="n">
        <v>1</v>
      </c>
      <c r="D7328" s="16" t="n">
        <v>4038</v>
      </c>
      <c r="E7328" s="16" t="n">
        <v>18</v>
      </c>
      <c r="F7328" s="16" t="n">
        <v>69</v>
      </c>
      <c r="G7328" s="16" t="n">
        <v>148</v>
      </c>
      <c r="H7328" s="16" t="n">
        <v>8</v>
      </c>
    </row>
    <row r="7329" customFormat="false" ht="15" hidden="false" customHeight="false" outlineLevel="0" collapsed="false">
      <c r="A7329" s="0" t="n">
        <v>3940</v>
      </c>
      <c r="B7329" s="15" t="n">
        <v>45809</v>
      </c>
      <c r="C7329" s="0" t="n">
        <v>1</v>
      </c>
      <c r="D7329" s="16" t="n">
        <v>4028</v>
      </c>
      <c r="E7329" s="16" t="n">
        <v>22</v>
      </c>
      <c r="F7329" s="16" t="n">
        <v>70</v>
      </c>
      <c r="G7329" s="16" t="n">
        <v>196</v>
      </c>
      <c r="H7329" s="16" t="n">
        <v>11</v>
      </c>
    </row>
    <row r="7330" customFormat="false" ht="15" hidden="false" customHeight="false" outlineLevel="0" collapsed="false">
      <c r="A7330" s="0" t="n">
        <v>3940</v>
      </c>
      <c r="B7330" s="15" t="n">
        <v>45901</v>
      </c>
      <c r="C7330" s="0" t="n">
        <v>1</v>
      </c>
      <c r="D7330" s="16" t="n">
        <v>4056</v>
      </c>
      <c r="E7330" s="16" t="n">
        <v>29</v>
      </c>
      <c r="F7330" s="16" t="n">
        <v>71</v>
      </c>
      <c r="G7330" s="16" t="n">
        <v>237</v>
      </c>
      <c r="H7330" s="16" t="n">
        <v>17</v>
      </c>
    </row>
    <row r="7331" customFormat="false" ht="15" hidden="false" customHeight="false" outlineLevel="0" collapsed="false">
      <c r="A7331" s="0" t="n">
        <v>3940</v>
      </c>
      <c r="B7331" s="15" t="n">
        <v>45992</v>
      </c>
      <c r="C7331" s="0" t="n">
        <v>1</v>
      </c>
      <c r="D7331" s="16" t="n">
        <v>4076</v>
      </c>
      <c r="E7331" s="16" t="n">
        <v>31</v>
      </c>
      <c r="F7331" s="16" t="n">
        <v>70</v>
      </c>
      <c r="G7331" s="16" t="n">
        <v>281</v>
      </c>
      <c r="H7331" s="16" t="n">
        <v>20</v>
      </c>
    </row>
    <row r="7332" customFormat="false" ht="15" hidden="false" customHeight="false" outlineLevel="0" collapsed="false">
      <c r="A7332" s="0" t="n">
        <v>3940</v>
      </c>
      <c r="B7332" s="15" t="n">
        <v>46082</v>
      </c>
      <c r="C7332" s="0" t="n">
        <v>1</v>
      </c>
      <c r="D7332" s="16" t="n">
        <v>4123</v>
      </c>
      <c r="E7332" s="16" t="n">
        <v>32</v>
      </c>
      <c r="F7332" s="16" t="n">
        <v>72</v>
      </c>
      <c r="G7332" s="16" t="n">
        <v>165</v>
      </c>
      <c r="H7332" s="16" t="n">
        <v>13</v>
      </c>
    </row>
    <row r="7333" customFormat="false" ht="15" hidden="false" customHeight="false" outlineLevel="0" collapsed="false">
      <c r="A7333" s="0" t="n">
        <v>3940</v>
      </c>
      <c r="B7333" s="15" t="n">
        <v>46174</v>
      </c>
      <c r="C7333" s="0" t="n">
        <v>1</v>
      </c>
      <c r="D7333" s="16" t="n">
        <v>4120</v>
      </c>
      <c r="E7333" s="16" t="n">
        <v>36</v>
      </c>
      <c r="F7333" s="16" t="n">
        <v>85</v>
      </c>
      <c r="G7333" s="16" t="n">
        <v>202</v>
      </c>
      <c r="H7333" s="16" t="n">
        <v>19</v>
      </c>
    </row>
    <row r="7334" customFormat="false" ht="15" hidden="false" customHeight="false" outlineLevel="0" collapsed="false">
      <c r="A7334" s="0" t="n">
        <v>3941</v>
      </c>
      <c r="B7334" s="15" t="n">
        <v>45078</v>
      </c>
      <c r="C7334" s="0" t="n">
        <v>1</v>
      </c>
      <c r="D7334" s="16" t="n">
        <v>12192</v>
      </c>
      <c r="E7334" s="16" t="n">
        <v>70</v>
      </c>
      <c r="F7334" s="16" t="n">
        <v>231</v>
      </c>
      <c r="G7334" s="16" t="n">
        <v>646</v>
      </c>
      <c r="H7334" s="16" t="n">
        <v>42</v>
      </c>
    </row>
    <row r="7335" customFormat="false" ht="15" hidden="false" customHeight="false" outlineLevel="0" collapsed="false">
      <c r="A7335" s="0" t="n">
        <v>3941</v>
      </c>
      <c r="B7335" s="15" t="n">
        <v>45170</v>
      </c>
      <c r="C7335" s="0" t="n">
        <v>1</v>
      </c>
      <c r="D7335" s="16" t="n">
        <v>12186</v>
      </c>
      <c r="E7335" s="16" t="n">
        <v>89</v>
      </c>
      <c r="F7335" s="16" t="n">
        <v>231</v>
      </c>
      <c r="G7335" s="16" t="n">
        <v>774</v>
      </c>
      <c r="H7335" s="16" t="n">
        <v>60</v>
      </c>
    </row>
    <row r="7336" customFormat="false" ht="15" hidden="false" customHeight="false" outlineLevel="0" collapsed="false">
      <c r="A7336" s="0" t="n">
        <v>3941</v>
      </c>
      <c r="B7336" s="15" t="n">
        <v>45261</v>
      </c>
      <c r="C7336" s="0" t="n">
        <v>1</v>
      </c>
      <c r="D7336" s="16" t="n">
        <v>12271</v>
      </c>
      <c r="E7336" s="16" t="n">
        <v>100</v>
      </c>
      <c r="F7336" s="16" t="n">
        <v>229</v>
      </c>
      <c r="G7336" s="16" t="n">
        <v>916</v>
      </c>
      <c r="H7336" s="16" t="n">
        <v>69</v>
      </c>
    </row>
    <row r="7337" customFormat="false" ht="15" hidden="false" customHeight="false" outlineLevel="0" collapsed="false">
      <c r="A7337" s="0" t="n">
        <v>3941</v>
      </c>
      <c r="B7337" s="15" t="n">
        <v>45352</v>
      </c>
      <c r="C7337" s="0" t="n">
        <v>1</v>
      </c>
      <c r="D7337" s="16" t="n">
        <v>12310</v>
      </c>
      <c r="E7337" s="16" t="n">
        <v>109</v>
      </c>
      <c r="F7337" s="16" t="n">
        <v>238</v>
      </c>
      <c r="G7337" s="16" t="n">
        <v>553</v>
      </c>
      <c r="H7337" s="16" t="n">
        <v>53</v>
      </c>
    </row>
    <row r="7338" customFormat="false" ht="15" hidden="false" customHeight="false" outlineLevel="0" collapsed="false">
      <c r="A7338" s="0" t="n">
        <v>3941</v>
      </c>
      <c r="B7338" s="15" t="n">
        <v>45444</v>
      </c>
      <c r="C7338" s="0" t="n">
        <v>1</v>
      </c>
      <c r="D7338" s="16" t="n">
        <v>12370</v>
      </c>
      <c r="E7338" s="16" t="n">
        <v>116</v>
      </c>
      <c r="F7338" s="16" t="n">
        <v>242</v>
      </c>
      <c r="G7338" s="16" t="n">
        <v>693</v>
      </c>
      <c r="H7338" s="16" t="n">
        <v>60</v>
      </c>
    </row>
    <row r="7339" customFormat="false" ht="15" hidden="false" customHeight="false" outlineLevel="0" collapsed="false">
      <c r="A7339" s="0" t="n">
        <v>3941</v>
      </c>
      <c r="B7339" s="15" t="n">
        <v>45536</v>
      </c>
      <c r="C7339" s="0" t="n">
        <v>1</v>
      </c>
      <c r="D7339" s="16" t="n">
        <v>12399</v>
      </c>
      <c r="E7339" s="16" t="n">
        <v>125</v>
      </c>
      <c r="F7339" s="16" t="n">
        <v>247</v>
      </c>
      <c r="G7339" s="16" t="n">
        <v>804</v>
      </c>
      <c r="H7339" s="16" t="n">
        <v>67</v>
      </c>
    </row>
    <row r="7340" customFormat="false" ht="15" hidden="false" customHeight="false" outlineLevel="0" collapsed="false">
      <c r="A7340" s="0" t="n">
        <v>3941</v>
      </c>
      <c r="B7340" s="15" t="n">
        <v>45627</v>
      </c>
      <c r="C7340" s="0" t="n">
        <v>1</v>
      </c>
      <c r="D7340" s="16" t="n">
        <v>12500</v>
      </c>
      <c r="E7340" s="16" t="n">
        <v>140</v>
      </c>
      <c r="F7340" s="16" t="n">
        <v>250</v>
      </c>
      <c r="G7340" s="16" t="n">
        <v>932</v>
      </c>
      <c r="H7340" s="16" t="n">
        <v>81</v>
      </c>
    </row>
    <row r="7341" customFormat="false" ht="15" hidden="false" customHeight="false" outlineLevel="0" collapsed="false">
      <c r="A7341" s="0" t="n">
        <v>3941</v>
      </c>
      <c r="B7341" s="15" t="n">
        <v>45717</v>
      </c>
      <c r="C7341" s="0" t="n">
        <v>1</v>
      </c>
      <c r="D7341" s="16" t="n">
        <v>12506</v>
      </c>
      <c r="E7341" s="16" t="n">
        <v>150</v>
      </c>
      <c r="F7341" s="16" t="n">
        <v>253</v>
      </c>
      <c r="G7341" s="16" t="n">
        <v>522</v>
      </c>
      <c r="H7341" s="16" t="n">
        <v>39</v>
      </c>
    </row>
    <row r="7342" customFormat="false" ht="15" hidden="false" customHeight="false" outlineLevel="0" collapsed="false">
      <c r="A7342" s="0" t="n">
        <v>3941</v>
      </c>
      <c r="B7342" s="15" t="n">
        <v>45809</v>
      </c>
      <c r="C7342" s="0" t="n">
        <v>1</v>
      </c>
      <c r="D7342" s="16" t="n">
        <v>12642</v>
      </c>
      <c r="E7342" s="16" t="n">
        <v>164</v>
      </c>
      <c r="F7342" s="16" t="n">
        <v>262</v>
      </c>
      <c r="G7342" s="16" t="n">
        <v>665</v>
      </c>
      <c r="H7342" s="16" t="n">
        <v>50</v>
      </c>
    </row>
    <row r="7343" customFormat="false" ht="15" hidden="false" customHeight="false" outlineLevel="0" collapsed="false">
      <c r="A7343" s="0" t="n">
        <v>3941</v>
      </c>
      <c r="B7343" s="15" t="n">
        <v>45901</v>
      </c>
      <c r="C7343" s="0" t="n">
        <v>1</v>
      </c>
      <c r="D7343" s="16" t="n">
        <v>12711</v>
      </c>
      <c r="E7343" s="16" t="n">
        <v>181</v>
      </c>
      <c r="F7343" s="16" t="n">
        <v>268</v>
      </c>
      <c r="G7343" s="16" t="n">
        <v>787</v>
      </c>
      <c r="H7343" s="16" t="n">
        <v>64</v>
      </c>
    </row>
    <row r="7344" customFormat="false" ht="15" hidden="false" customHeight="false" outlineLevel="0" collapsed="false">
      <c r="A7344" s="0" t="n">
        <v>3941</v>
      </c>
      <c r="B7344" s="15" t="n">
        <v>45992</v>
      </c>
      <c r="C7344" s="0" t="n">
        <v>1</v>
      </c>
      <c r="D7344" s="16" t="n">
        <v>12829</v>
      </c>
      <c r="E7344" s="16" t="n">
        <v>193</v>
      </c>
      <c r="F7344" s="16" t="n">
        <v>276</v>
      </c>
      <c r="G7344" s="16" t="n">
        <v>938</v>
      </c>
      <c r="H7344" s="16" t="n">
        <v>75</v>
      </c>
    </row>
    <row r="7345" customFormat="false" ht="15" hidden="false" customHeight="false" outlineLevel="0" collapsed="false">
      <c r="A7345" s="0" t="n">
        <v>3941</v>
      </c>
      <c r="B7345" s="15" t="n">
        <v>46082</v>
      </c>
      <c r="C7345" s="0" t="n">
        <v>1</v>
      </c>
      <c r="D7345" s="16" t="n">
        <v>12820</v>
      </c>
      <c r="E7345" s="16" t="n">
        <v>206</v>
      </c>
      <c r="F7345" s="16" t="n">
        <v>284</v>
      </c>
      <c r="G7345" s="16" t="n">
        <v>528</v>
      </c>
      <c r="H7345" s="16" t="n">
        <v>57</v>
      </c>
    </row>
    <row r="7346" customFormat="false" ht="15" hidden="false" customHeight="false" outlineLevel="0" collapsed="false">
      <c r="A7346" s="0" t="n">
        <v>3941</v>
      </c>
      <c r="B7346" s="15" t="n">
        <v>46174</v>
      </c>
      <c r="C7346" s="0" t="n">
        <v>1</v>
      </c>
      <c r="D7346" s="16" t="n">
        <v>12901</v>
      </c>
      <c r="E7346" s="16" t="n">
        <v>246</v>
      </c>
      <c r="F7346" s="16" t="n">
        <v>316</v>
      </c>
      <c r="G7346" s="16" t="n">
        <v>684</v>
      </c>
      <c r="H7346" s="16" t="n">
        <v>92</v>
      </c>
    </row>
    <row r="7347" customFormat="false" ht="15" hidden="false" customHeight="false" outlineLevel="0" collapsed="false">
      <c r="A7347" s="0" t="n">
        <v>3942</v>
      </c>
      <c r="B7347" s="15" t="n">
        <v>45078</v>
      </c>
      <c r="C7347" s="0" t="n">
        <v>2</v>
      </c>
      <c r="D7347" s="16" t="n">
        <v>2872</v>
      </c>
      <c r="E7347" s="16" t="n">
        <v>31</v>
      </c>
      <c r="F7347" s="16" t="n">
        <v>32</v>
      </c>
      <c r="G7347" s="16" t="n">
        <v>182</v>
      </c>
      <c r="H7347" s="16" t="n">
        <v>19</v>
      </c>
    </row>
    <row r="7348" customFormat="false" ht="15" hidden="false" customHeight="false" outlineLevel="0" collapsed="false">
      <c r="A7348" s="0" t="n">
        <v>3942</v>
      </c>
      <c r="B7348" s="15" t="n">
        <v>45170</v>
      </c>
      <c r="C7348" s="0" t="n">
        <v>2</v>
      </c>
      <c r="D7348" s="16" t="n">
        <v>2882</v>
      </c>
      <c r="E7348" s="16" t="n">
        <v>35</v>
      </c>
      <c r="F7348" s="16" t="n">
        <v>28</v>
      </c>
      <c r="G7348" s="16" t="n">
        <v>222</v>
      </c>
      <c r="H7348" s="16" t="n">
        <v>22</v>
      </c>
    </row>
    <row r="7349" customFormat="false" ht="15" hidden="false" customHeight="false" outlineLevel="0" collapsed="false">
      <c r="A7349" s="0" t="n">
        <v>3942</v>
      </c>
      <c r="B7349" s="15" t="n">
        <v>45261</v>
      </c>
      <c r="C7349" s="0" t="n">
        <v>2</v>
      </c>
      <c r="D7349" s="16" t="n">
        <v>2908</v>
      </c>
      <c r="E7349" s="16" t="n">
        <v>36</v>
      </c>
      <c r="F7349" s="16" t="n">
        <v>32</v>
      </c>
      <c r="G7349" s="16" t="n">
        <v>267</v>
      </c>
      <c r="H7349" s="16" t="n">
        <v>25</v>
      </c>
    </row>
    <row r="7350" customFormat="false" ht="15" hidden="false" customHeight="false" outlineLevel="0" collapsed="false">
      <c r="A7350" s="0" t="n">
        <v>3942</v>
      </c>
      <c r="B7350" s="15" t="n">
        <v>45352</v>
      </c>
      <c r="C7350" s="0" t="n">
        <v>2</v>
      </c>
      <c r="D7350" s="16" t="n">
        <v>2930</v>
      </c>
      <c r="E7350" s="16" t="n">
        <v>40</v>
      </c>
      <c r="F7350" s="16" t="n">
        <v>35</v>
      </c>
      <c r="G7350" s="16" t="n">
        <v>153</v>
      </c>
      <c r="H7350" s="16" t="n">
        <v>15</v>
      </c>
    </row>
    <row r="7351" customFormat="false" ht="15" hidden="false" customHeight="false" outlineLevel="0" collapsed="false">
      <c r="A7351" s="0" t="n">
        <v>3942</v>
      </c>
      <c r="B7351" s="15" t="n">
        <v>45444</v>
      </c>
      <c r="C7351" s="0" t="n">
        <v>2</v>
      </c>
      <c r="D7351" s="16" t="n">
        <v>2943</v>
      </c>
      <c r="E7351" s="16" t="n">
        <v>44</v>
      </c>
      <c r="F7351" s="16" t="n">
        <v>42</v>
      </c>
      <c r="G7351" s="16" t="n">
        <v>198</v>
      </c>
      <c r="H7351" s="16" t="n">
        <v>18</v>
      </c>
    </row>
    <row r="7352" customFormat="false" ht="15" hidden="false" customHeight="false" outlineLevel="0" collapsed="false">
      <c r="A7352" s="0" t="n">
        <v>3942</v>
      </c>
      <c r="B7352" s="15" t="n">
        <v>45536</v>
      </c>
      <c r="C7352" s="0" t="n">
        <v>2</v>
      </c>
      <c r="D7352" s="16" t="n">
        <v>2971</v>
      </c>
      <c r="E7352" s="16" t="n">
        <v>49</v>
      </c>
      <c r="F7352" s="16" t="n">
        <v>42</v>
      </c>
      <c r="G7352" s="16" t="n">
        <v>236</v>
      </c>
      <c r="H7352" s="16" t="n">
        <v>22</v>
      </c>
    </row>
    <row r="7353" customFormat="false" ht="15" hidden="false" customHeight="false" outlineLevel="0" collapsed="false">
      <c r="A7353" s="0" t="n">
        <v>3942</v>
      </c>
      <c r="B7353" s="15" t="n">
        <v>45627</v>
      </c>
      <c r="C7353" s="0" t="n">
        <v>2</v>
      </c>
      <c r="D7353" s="16" t="n">
        <v>3000</v>
      </c>
      <c r="E7353" s="16" t="n">
        <v>55</v>
      </c>
      <c r="F7353" s="16" t="n">
        <v>49</v>
      </c>
      <c r="G7353" s="16" t="n">
        <v>280</v>
      </c>
      <c r="H7353" s="16" t="n">
        <v>26</v>
      </c>
    </row>
    <row r="7354" customFormat="false" ht="15" hidden="false" customHeight="false" outlineLevel="0" collapsed="false">
      <c r="A7354" s="0" t="n">
        <v>3942</v>
      </c>
      <c r="B7354" s="15" t="n">
        <v>45717</v>
      </c>
      <c r="C7354" s="0" t="n">
        <v>2</v>
      </c>
      <c r="D7354" s="16" t="n">
        <v>3010</v>
      </c>
      <c r="E7354" s="16" t="n">
        <v>63</v>
      </c>
      <c r="F7354" s="16" t="n">
        <v>54</v>
      </c>
      <c r="G7354" s="16" t="n">
        <v>151</v>
      </c>
      <c r="H7354" s="16" t="n">
        <v>11</v>
      </c>
    </row>
    <row r="7355" customFormat="false" ht="15" hidden="false" customHeight="false" outlineLevel="0" collapsed="false">
      <c r="A7355" s="0" t="n">
        <v>3942</v>
      </c>
      <c r="B7355" s="15" t="n">
        <v>45809</v>
      </c>
      <c r="C7355" s="0" t="n">
        <v>2</v>
      </c>
      <c r="D7355" s="16" t="n">
        <v>3046</v>
      </c>
      <c r="E7355" s="16" t="n">
        <v>72</v>
      </c>
      <c r="F7355" s="16" t="n">
        <v>65</v>
      </c>
      <c r="G7355" s="16" t="n">
        <v>207</v>
      </c>
      <c r="H7355" s="16" t="n">
        <v>21</v>
      </c>
    </row>
    <row r="7356" customFormat="false" ht="15" hidden="false" customHeight="false" outlineLevel="0" collapsed="false">
      <c r="A7356" s="0" t="n">
        <v>3942</v>
      </c>
      <c r="B7356" s="15" t="n">
        <v>45901</v>
      </c>
      <c r="C7356" s="0" t="n">
        <v>2</v>
      </c>
      <c r="D7356" s="16" t="n">
        <v>3010</v>
      </c>
      <c r="E7356" s="16" t="n">
        <v>74</v>
      </c>
      <c r="F7356" s="16" t="n">
        <v>72</v>
      </c>
      <c r="G7356" s="16" t="n">
        <v>247</v>
      </c>
      <c r="H7356" s="16" t="n">
        <v>25</v>
      </c>
    </row>
    <row r="7357" customFormat="false" ht="15" hidden="false" customHeight="false" outlineLevel="0" collapsed="false">
      <c r="A7357" s="0" t="n">
        <v>3942</v>
      </c>
      <c r="B7357" s="15" t="n">
        <v>45992</v>
      </c>
      <c r="C7357" s="0" t="n">
        <v>2</v>
      </c>
      <c r="D7357" s="16" t="n">
        <v>3012</v>
      </c>
      <c r="E7357" s="16" t="n">
        <v>80</v>
      </c>
      <c r="F7357" s="16" t="n">
        <v>73</v>
      </c>
      <c r="G7357" s="16" t="n">
        <v>286</v>
      </c>
      <c r="H7357" s="16" t="n">
        <v>31</v>
      </c>
    </row>
    <row r="7358" customFormat="false" ht="15" hidden="false" customHeight="false" outlineLevel="0" collapsed="false">
      <c r="A7358" s="0" t="n">
        <v>3942</v>
      </c>
      <c r="B7358" s="15" t="n">
        <v>46082</v>
      </c>
      <c r="C7358" s="0" t="n">
        <v>2</v>
      </c>
      <c r="D7358" s="16" t="n">
        <v>3047</v>
      </c>
      <c r="E7358" s="16" t="n">
        <v>87</v>
      </c>
      <c r="F7358" s="16" t="n">
        <v>81</v>
      </c>
      <c r="G7358" s="16" t="n">
        <v>165</v>
      </c>
      <c r="H7358" s="16" t="n">
        <v>23</v>
      </c>
    </row>
    <row r="7359" customFormat="false" ht="15" hidden="false" customHeight="false" outlineLevel="0" collapsed="false">
      <c r="A7359" s="0" t="n">
        <v>3942</v>
      </c>
      <c r="B7359" s="15" t="n">
        <v>46174</v>
      </c>
      <c r="C7359" s="0" t="n">
        <v>2</v>
      </c>
      <c r="D7359" s="16" t="n">
        <v>3059</v>
      </c>
      <c r="E7359" s="16" t="n">
        <v>99</v>
      </c>
      <c r="F7359" s="16" t="n">
        <v>85</v>
      </c>
      <c r="G7359" s="16" t="n">
        <v>203</v>
      </c>
      <c r="H7359" s="16" t="n">
        <v>36</v>
      </c>
    </row>
    <row r="7360" customFormat="false" ht="15" hidden="false" customHeight="false" outlineLevel="0" collapsed="false">
      <c r="A7360" s="0" t="n">
        <v>3943</v>
      </c>
      <c r="B7360" s="15" t="n">
        <v>45078</v>
      </c>
      <c r="C7360" s="0" t="n">
        <v>4</v>
      </c>
      <c r="D7360" s="16" t="n">
        <v>2301</v>
      </c>
      <c r="E7360" s="16" t="n">
        <v>33</v>
      </c>
      <c r="F7360" s="16" t="n">
        <v>36</v>
      </c>
      <c r="G7360" s="16" t="n">
        <v>155</v>
      </c>
      <c r="H7360" s="16" t="n">
        <v>18</v>
      </c>
    </row>
    <row r="7361" customFormat="false" ht="15" hidden="false" customHeight="false" outlineLevel="0" collapsed="false">
      <c r="A7361" s="0" t="n">
        <v>3943</v>
      </c>
      <c r="B7361" s="15" t="n">
        <v>45170</v>
      </c>
      <c r="C7361" s="0" t="n">
        <v>4</v>
      </c>
      <c r="D7361" s="16" t="n">
        <v>2297</v>
      </c>
      <c r="E7361" s="16" t="n">
        <v>35</v>
      </c>
      <c r="F7361" s="16" t="n">
        <v>36</v>
      </c>
      <c r="G7361" s="16" t="n">
        <v>196</v>
      </c>
      <c r="H7361" s="16" t="n">
        <v>22</v>
      </c>
    </row>
    <row r="7362" customFormat="false" ht="15" hidden="false" customHeight="false" outlineLevel="0" collapsed="false">
      <c r="A7362" s="0" t="n">
        <v>3943</v>
      </c>
      <c r="B7362" s="15" t="n">
        <v>45261</v>
      </c>
      <c r="C7362" s="0" t="n">
        <v>4</v>
      </c>
      <c r="D7362" s="16" t="n">
        <v>2296</v>
      </c>
      <c r="E7362" s="16" t="n">
        <v>36</v>
      </c>
      <c r="F7362" s="16" t="n">
        <v>38</v>
      </c>
      <c r="G7362" s="16" t="n">
        <v>230</v>
      </c>
      <c r="H7362" s="16" t="n">
        <v>23</v>
      </c>
    </row>
    <row r="7363" customFormat="false" ht="15" hidden="false" customHeight="false" outlineLevel="0" collapsed="false">
      <c r="A7363" s="0" t="n">
        <v>3943</v>
      </c>
      <c r="B7363" s="15" t="n">
        <v>45352</v>
      </c>
      <c r="C7363" s="0" t="n">
        <v>4</v>
      </c>
      <c r="D7363" s="16" t="n">
        <v>2315</v>
      </c>
      <c r="E7363" s="16" t="n">
        <v>40</v>
      </c>
      <c r="F7363" s="16" t="n">
        <v>38</v>
      </c>
      <c r="G7363" s="16" t="n">
        <v>144</v>
      </c>
      <c r="H7363" s="16" t="n">
        <v>17</v>
      </c>
    </row>
    <row r="7364" customFormat="false" ht="15" hidden="false" customHeight="false" outlineLevel="0" collapsed="false">
      <c r="A7364" s="0" t="n">
        <v>3943</v>
      </c>
      <c r="B7364" s="15" t="n">
        <v>45444</v>
      </c>
      <c r="C7364" s="0" t="n">
        <v>4</v>
      </c>
      <c r="D7364" s="16" t="n">
        <v>2312</v>
      </c>
      <c r="E7364" s="16" t="n">
        <v>46</v>
      </c>
      <c r="F7364" s="16" t="n">
        <v>39</v>
      </c>
      <c r="G7364" s="16" t="n">
        <v>185</v>
      </c>
      <c r="H7364" s="16" t="n">
        <v>22</v>
      </c>
    </row>
    <row r="7365" customFormat="false" ht="15" hidden="false" customHeight="false" outlineLevel="0" collapsed="false">
      <c r="A7365" s="0" t="n">
        <v>3943</v>
      </c>
      <c r="B7365" s="15" t="n">
        <v>45536</v>
      </c>
      <c r="C7365" s="0" t="n">
        <v>4</v>
      </c>
      <c r="D7365" s="16" t="n">
        <v>2309</v>
      </c>
      <c r="E7365" s="16" t="n">
        <v>50</v>
      </c>
      <c r="F7365" s="16" t="n">
        <v>39</v>
      </c>
      <c r="G7365" s="16" t="n">
        <v>227</v>
      </c>
      <c r="H7365" s="16" t="n">
        <v>26</v>
      </c>
    </row>
    <row r="7366" customFormat="false" ht="15" hidden="false" customHeight="false" outlineLevel="0" collapsed="false">
      <c r="A7366" s="0" t="n">
        <v>3943</v>
      </c>
      <c r="B7366" s="15" t="n">
        <v>45627</v>
      </c>
      <c r="C7366" s="0" t="n">
        <v>4</v>
      </c>
      <c r="D7366" s="16" t="n">
        <v>2344</v>
      </c>
      <c r="E7366" s="16" t="n">
        <v>54</v>
      </c>
      <c r="F7366" s="16" t="n">
        <v>42</v>
      </c>
      <c r="G7366" s="16" t="n">
        <v>268</v>
      </c>
      <c r="H7366" s="16" t="n">
        <v>30</v>
      </c>
    </row>
    <row r="7367" customFormat="false" ht="15" hidden="false" customHeight="false" outlineLevel="0" collapsed="false">
      <c r="A7367" s="0" t="n">
        <v>3943</v>
      </c>
      <c r="B7367" s="15" t="n">
        <v>45717</v>
      </c>
      <c r="C7367" s="0" t="n">
        <v>4</v>
      </c>
      <c r="D7367" s="16" t="n">
        <v>2343</v>
      </c>
      <c r="E7367" s="16" t="n">
        <v>59</v>
      </c>
      <c r="F7367" s="16" t="n">
        <v>41</v>
      </c>
      <c r="G7367" s="16" t="n">
        <v>134</v>
      </c>
      <c r="H7367" s="16" t="n">
        <v>12</v>
      </c>
    </row>
    <row r="7368" customFormat="false" ht="15" hidden="false" customHeight="false" outlineLevel="0" collapsed="false">
      <c r="A7368" s="0" t="n">
        <v>3943</v>
      </c>
      <c r="B7368" s="15" t="n">
        <v>45809</v>
      </c>
      <c r="C7368" s="0" t="n">
        <v>4</v>
      </c>
      <c r="D7368" s="16" t="n">
        <v>2365</v>
      </c>
      <c r="E7368" s="16" t="n">
        <v>65</v>
      </c>
      <c r="F7368" s="16" t="n">
        <v>44</v>
      </c>
      <c r="G7368" s="16" t="n">
        <v>162</v>
      </c>
      <c r="H7368" s="16" t="n">
        <v>16</v>
      </c>
    </row>
    <row r="7369" customFormat="false" ht="15" hidden="false" customHeight="false" outlineLevel="0" collapsed="false">
      <c r="A7369" s="0" t="n">
        <v>3943</v>
      </c>
      <c r="B7369" s="15" t="n">
        <v>45901</v>
      </c>
      <c r="C7369" s="0" t="n">
        <v>4</v>
      </c>
      <c r="D7369" s="16" t="n">
        <v>2381</v>
      </c>
      <c r="E7369" s="16" t="n">
        <v>71</v>
      </c>
      <c r="F7369" s="16" t="n">
        <v>49</v>
      </c>
      <c r="G7369" s="16" t="n">
        <v>204</v>
      </c>
      <c r="H7369" s="16" t="n">
        <v>24</v>
      </c>
    </row>
    <row r="7370" customFormat="false" ht="15" hidden="false" customHeight="false" outlineLevel="0" collapsed="false">
      <c r="A7370" s="0" t="n">
        <v>3943</v>
      </c>
      <c r="B7370" s="15" t="n">
        <v>45992</v>
      </c>
      <c r="C7370" s="0" t="n">
        <v>4</v>
      </c>
      <c r="D7370" s="16" t="n">
        <v>2424</v>
      </c>
      <c r="E7370" s="16" t="n">
        <v>78</v>
      </c>
      <c r="F7370" s="16" t="n">
        <v>52</v>
      </c>
      <c r="G7370" s="16" t="n">
        <v>239</v>
      </c>
      <c r="H7370" s="16" t="n">
        <v>32</v>
      </c>
    </row>
    <row r="7371" customFormat="false" ht="15" hidden="false" customHeight="false" outlineLevel="0" collapsed="false">
      <c r="A7371" s="0" t="n">
        <v>3943</v>
      </c>
      <c r="B7371" s="15" t="n">
        <v>46082</v>
      </c>
      <c r="C7371" s="0" t="n">
        <v>4</v>
      </c>
      <c r="D7371" s="16" t="n">
        <v>2430</v>
      </c>
      <c r="E7371" s="16" t="n">
        <v>80</v>
      </c>
      <c r="F7371" s="16" t="n">
        <v>60</v>
      </c>
      <c r="G7371" s="16" t="n">
        <v>124</v>
      </c>
      <c r="H7371" s="16" t="n">
        <v>20</v>
      </c>
    </row>
    <row r="7372" customFormat="false" ht="15" hidden="false" customHeight="false" outlineLevel="0" collapsed="false">
      <c r="A7372" s="0" t="n">
        <v>3943</v>
      </c>
      <c r="B7372" s="15" t="n">
        <v>46174</v>
      </c>
      <c r="C7372" s="0" t="n">
        <v>4</v>
      </c>
      <c r="D7372" s="16" t="n">
        <v>2458</v>
      </c>
      <c r="E7372" s="16" t="n">
        <v>92</v>
      </c>
      <c r="F7372" s="16" t="n">
        <v>64</v>
      </c>
      <c r="G7372" s="16" t="n">
        <v>162</v>
      </c>
      <c r="H7372" s="16" t="n">
        <v>30</v>
      </c>
    </row>
    <row r="7373" customFormat="false" ht="15" hidden="false" customHeight="false" outlineLevel="0" collapsed="false">
      <c r="A7373" s="0" t="n">
        <v>3944</v>
      </c>
      <c r="B7373" s="15" t="n">
        <v>45078</v>
      </c>
      <c r="C7373" s="0" t="n">
        <v>5</v>
      </c>
      <c r="D7373" s="16" t="n">
        <v>1203</v>
      </c>
      <c r="E7373" s="16" t="n">
        <v>22</v>
      </c>
      <c r="F7373" s="16" t="n">
        <v>5</v>
      </c>
      <c r="G7373" s="16" t="n">
        <v>72</v>
      </c>
      <c r="H7373" s="16" t="n">
        <v>11</v>
      </c>
    </row>
    <row r="7374" customFormat="false" ht="15" hidden="false" customHeight="false" outlineLevel="0" collapsed="false">
      <c r="A7374" s="0" t="n">
        <v>3944</v>
      </c>
      <c r="B7374" s="15" t="n">
        <v>45170</v>
      </c>
      <c r="C7374" s="0" t="n">
        <v>5</v>
      </c>
      <c r="D7374" s="16" t="n">
        <v>1213</v>
      </c>
      <c r="E7374" s="16" t="n">
        <v>24</v>
      </c>
      <c r="F7374" s="16" t="n">
        <v>6</v>
      </c>
      <c r="G7374" s="16" t="n">
        <v>92</v>
      </c>
      <c r="H7374" s="16" t="n">
        <v>13</v>
      </c>
    </row>
    <row r="7375" customFormat="false" ht="15" hidden="false" customHeight="false" outlineLevel="0" collapsed="false">
      <c r="A7375" s="0" t="n">
        <v>3944</v>
      </c>
      <c r="B7375" s="15" t="n">
        <v>45261</v>
      </c>
      <c r="C7375" s="0" t="n">
        <v>5</v>
      </c>
      <c r="D7375" s="16" t="n">
        <v>1215</v>
      </c>
      <c r="E7375" s="16" t="n">
        <v>27</v>
      </c>
      <c r="F7375" s="16" t="n">
        <v>8</v>
      </c>
      <c r="G7375" s="16" t="n">
        <v>117</v>
      </c>
      <c r="H7375" s="16" t="n">
        <v>16</v>
      </c>
    </row>
    <row r="7376" customFormat="false" ht="15" hidden="false" customHeight="false" outlineLevel="0" collapsed="false">
      <c r="A7376" s="0" t="n">
        <v>3944</v>
      </c>
      <c r="B7376" s="15" t="n">
        <v>45352</v>
      </c>
      <c r="C7376" s="0" t="n">
        <v>5</v>
      </c>
      <c r="D7376" s="16" t="n">
        <v>1213</v>
      </c>
      <c r="E7376" s="16" t="n">
        <v>27</v>
      </c>
      <c r="F7376" s="16" t="n">
        <v>10</v>
      </c>
      <c r="G7376" s="16" t="n">
        <v>67</v>
      </c>
      <c r="H7376" s="16" t="n">
        <v>10</v>
      </c>
    </row>
    <row r="7377" customFormat="false" ht="15" hidden="false" customHeight="false" outlineLevel="0" collapsed="false">
      <c r="A7377" s="0" t="n">
        <v>3944</v>
      </c>
      <c r="B7377" s="15" t="n">
        <v>45444</v>
      </c>
      <c r="C7377" s="0" t="n">
        <v>5</v>
      </c>
      <c r="D7377" s="16" t="n">
        <v>1213</v>
      </c>
      <c r="E7377" s="16" t="n">
        <v>28</v>
      </c>
      <c r="F7377" s="16" t="n">
        <v>10</v>
      </c>
      <c r="G7377" s="16" t="n">
        <v>78</v>
      </c>
      <c r="H7377" s="16" t="n">
        <v>11</v>
      </c>
    </row>
    <row r="7378" customFormat="false" ht="15" hidden="false" customHeight="false" outlineLevel="0" collapsed="false">
      <c r="A7378" s="0" t="n">
        <v>3944</v>
      </c>
      <c r="B7378" s="15" t="n">
        <v>45536</v>
      </c>
      <c r="C7378" s="0" t="n">
        <v>5</v>
      </c>
      <c r="D7378" s="16" t="n">
        <v>1218</v>
      </c>
      <c r="E7378" s="16" t="n">
        <v>34</v>
      </c>
      <c r="F7378" s="16" t="n">
        <v>12</v>
      </c>
      <c r="G7378" s="16" t="n">
        <v>97</v>
      </c>
      <c r="H7378" s="16" t="n">
        <v>16</v>
      </c>
    </row>
    <row r="7379" customFormat="false" ht="15" hidden="false" customHeight="false" outlineLevel="0" collapsed="false">
      <c r="A7379" s="0" t="n">
        <v>3944</v>
      </c>
      <c r="B7379" s="15" t="n">
        <v>45627</v>
      </c>
      <c r="C7379" s="0" t="n">
        <v>5</v>
      </c>
      <c r="D7379" s="16" t="n">
        <v>1220</v>
      </c>
      <c r="E7379" s="16" t="n">
        <v>39</v>
      </c>
      <c r="F7379" s="16" t="n">
        <v>13</v>
      </c>
      <c r="G7379" s="16" t="n">
        <v>119</v>
      </c>
      <c r="H7379" s="16" t="n">
        <v>21</v>
      </c>
    </row>
    <row r="7380" customFormat="false" ht="15" hidden="false" customHeight="false" outlineLevel="0" collapsed="false">
      <c r="A7380" s="0" t="n">
        <v>3944</v>
      </c>
      <c r="B7380" s="15" t="n">
        <v>45717</v>
      </c>
      <c r="C7380" s="0" t="n">
        <v>5</v>
      </c>
      <c r="D7380" s="16" t="n">
        <v>1201</v>
      </c>
      <c r="E7380" s="16" t="n">
        <v>40</v>
      </c>
      <c r="F7380" s="16" t="n">
        <v>14</v>
      </c>
      <c r="G7380" s="16" t="n">
        <v>62</v>
      </c>
      <c r="H7380" s="16" t="n">
        <v>11</v>
      </c>
    </row>
    <row r="7381" customFormat="false" ht="15" hidden="false" customHeight="false" outlineLevel="0" collapsed="false">
      <c r="A7381" s="0" t="n">
        <v>3944</v>
      </c>
      <c r="B7381" s="15" t="n">
        <v>45809</v>
      </c>
      <c r="C7381" s="0" t="n">
        <v>5</v>
      </c>
      <c r="D7381" s="16" t="n">
        <v>1218</v>
      </c>
      <c r="E7381" s="16" t="n">
        <v>41</v>
      </c>
      <c r="F7381" s="16" t="n">
        <v>14</v>
      </c>
      <c r="G7381" s="16" t="n">
        <v>84</v>
      </c>
      <c r="H7381" s="16" t="n">
        <v>13</v>
      </c>
    </row>
    <row r="7382" customFormat="false" ht="15" hidden="false" customHeight="false" outlineLevel="0" collapsed="false">
      <c r="A7382" s="0" t="n">
        <v>3944</v>
      </c>
      <c r="B7382" s="15" t="n">
        <v>45901</v>
      </c>
      <c r="C7382" s="0" t="n">
        <v>5</v>
      </c>
      <c r="D7382" s="16" t="n">
        <v>1238</v>
      </c>
      <c r="E7382" s="16" t="n">
        <v>43</v>
      </c>
      <c r="F7382" s="16" t="n">
        <v>16</v>
      </c>
      <c r="G7382" s="16" t="n">
        <v>108</v>
      </c>
      <c r="H7382" s="16" t="n">
        <v>14</v>
      </c>
    </row>
    <row r="7383" customFormat="false" ht="15" hidden="false" customHeight="false" outlineLevel="0" collapsed="false">
      <c r="A7383" s="0" t="n">
        <v>3944</v>
      </c>
      <c r="B7383" s="15" t="n">
        <v>45992</v>
      </c>
      <c r="C7383" s="0" t="n">
        <v>5</v>
      </c>
      <c r="D7383" s="16" t="n">
        <v>1257</v>
      </c>
      <c r="E7383" s="16" t="n">
        <v>49</v>
      </c>
      <c r="F7383" s="16" t="n">
        <v>21</v>
      </c>
      <c r="G7383" s="16" t="n">
        <v>133</v>
      </c>
      <c r="H7383" s="16" t="n">
        <v>19</v>
      </c>
    </row>
    <row r="7384" customFormat="false" ht="15" hidden="false" customHeight="false" outlineLevel="0" collapsed="false">
      <c r="A7384" s="0" t="n">
        <v>3944</v>
      </c>
      <c r="B7384" s="15" t="n">
        <v>46082</v>
      </c>
      <c r="C7384" s="0" t="n">
        <v>5</v>
      </c>
      <c r="D7384" s="16" t="n">
        <v>1254</v>
      </c>
      <c r="E7384" s="16" t="n">
        <v>55</v>
      </c>
      <c r="F7384" s="16" t="n">
        <v>19</v>
      </c>
      <c r="G7384" s="16" t="n">
        <v>76</v>
      </c>
      <c r="H7384" s="16" t="n">
        <v>13</v>
      </c>
    </row>
    <row r="7385" customFormat="false" ht="15" hidden="false" customHeight="false" outlineLevel="0" collapsed="false">
      <c r="A7385" s="0" t="n">
        <v>3944</v>
      </c>
      <c r="B7385" s="15" t="n">
        <v>46174</v>
      </c>
      <c r="C7385" s="0" t="n">
        <v>5</v>
      </c>
      <c r="D7385" s="16" t="n">
        <v>1233</v>
      </c>
      <c r="E7385" s="16" t="n">
        <v>57</v>
      </c>
      <c r="F7385" s="16" t="n">
        <v>24</v>
      </c>
      <c r="G7385" s="16" t="n">
        <v>94</v>
      </c>
      <c r="H7385" s="16" t="n">
        <v>15</v>
      </c>
    </row>
    <row r="7386" customFormat="false" ht="15" hidden="false" customHeight="false" outlineLevel="0" collapsed="false">
      <c r="A7386" s="0" t="n">
        <v>3945</v>
      </c>
      <c r="B7386" s="15" t="n">
        <v>45078</v>
      </c>
      <c r="C7386" s="0" t="n">
        <v>1</v>
      </c>
      <c r="D7386" s="16" t="n">
        <v>1382</v>
      </c>
      <c r="E7386" s="16" t="n">
        <v>5</v>
      </c>
      <c r="F7386" s="16" t="n">
        <v>31</v>
      </c>
      <c r="G7386" s="16" t="n">
        <v>81</v>
      </c>
      <c r="H7386" s="16" t="n">
        <v>2</v>
      </c>
    </row>
    <row r="7387" customFormat="false" ht="15" hidden="false" customHeight="false" outlineLevel="0" collapsed="false">
      <c r="A7387" s="0" t="n">
        <v>3945</v>
      </c>
      <c r="B7387" s="15" t="n">
        <v>45170</v>
      </c>
      <c r="C7387" s="0" t="n">
        <v>1</v>
      </c>
      <c r="D7387" s="16" t="n">
        <v>1389</v>
      </c>
      <c r="E7387" s="16" t="n">
        <v>4</v>
      </c>
      <c r="F7387" s="16" t="n">
        <v>31</v>
      </c>
      <c r="G7387" s="16" t="n">
        <v>92</v>
      </c>
      <c r="H7387" s="16" t="n">
        <v>2</v>
      </c>
    </row>
    <row r="7388" customFormat="false" ht="15" hidden="false" customHeight="false" outlineLevel="0" collapsed="false">
      <c r="A7388" s="0" t="n">
        <v>3945</v>
      </c>
      <c r="B7388" s="15" t="n">
        <v>45261</v>
      </c>
      <c r="C7388" s="0" t="n">
        <v>1</v>
      </c>
      <c r="D7388" s="16" t="n">
        <v>1388</v>
      </c>
      <c r="E7388" s="16" t="n">
        <v>4</v>
      </c>
      <c r="F7388" s="16" t="n">
        <v>30</v>
      </c>
      <c r="G7388" s="16" t="n">
        <v>109</v>
      </c>
      <c r="H7388" s="16" t="n">
        <v>2</v>
      </c>
    </row>
    <row r="7389" customFormat="false" ht="15" hidden="false" customHeight="false" outlineLevel="0" collapsed="false">
      <c r="A7389" s="0" t="n">
        <v>3945</v>
      </c>
      <c r="B7389" s="15" t="n">
        <v>45352</v>
      </c>
      <c r="C7389" s="0" t="n">
        <v>1</v>
      </c>
      <c r="D7389" s="16" t="n">
        <v>1398</v>
      </c>
      <c r="E7389" s="16" t="n">
        <v>5</v>
      </c>
      <c r="F7389" s="16" t="n">
        <v>34</v>
      </c>
      <c r="G7389" s="16" t="n">
        <v>59</v>
      </c>
      <c r="H7389" s="16" t="n">
        <v>1</v>
      </c>
    </row>
    <row r="7390" customFormat="false" ht="15" hidden="false" customHeight="false" outlineLevel="0" collapsed="false">
      <c r="A7390" s="0" t="n">
        <v>3945</v>
      </c>
      <c r="B7390" s="15" t="n">
        <v>45444</v>
      </c>
      <c r="C7390" s="0" t="n">
        <v>1</v>
      </c>
      <c r="D7390" s="16" t="n">
        <v>1430</v>
      </c>
      <c r="E7390" s="16" t="n">
        <v>6</v>
      </c>
      <c r="F7390" s="16" t="n">
        <v>37</v>
      </c>
      <c r="G7390" s="16" t="n">
        <v>73</v>
      </c>
      <c r="H7390" s="16" t="n">
        <v>2</v>
      </c>
    </row>
    <row r="7391" customFormat="false" ht="15" hidden="false" customHeight="false" outlineLevel="0" collapsed="false">
      <c r="A7391" s="0" t="n">
        <v>3945</v>
      </c>
      <c r="B7391" s="15" t="n">
        <v>45536</v>
      </c>
      <c r="C7391" s="0" t="n">
        <v>1</v>
      </c>
      <c r="D7391" s="16" t="n">
        <v>1444</v>
      </c>
      <c r="E7391" s="16" t="n">
        <v>8</v>
      </c>
      <c r="F7391" s="16" t="n">
        <v>34</v>
      </c>
      <c r="G7391" s="16" t="n">
        <v>86</v>
      </c>
      <c r="H7391" s="16" t="n">
        <v>4</v>
      </c>
    </row>
    <row r="7392" customFormat="false" ht="15" hidden="false" customHeight="false" outlineLevel="0" collapsed="false">
      <c r="A7392" s="0" t="n">
        <v>3945</v>
      </c>
      <c r="B7392" s="15" t="n">
        <v>45627</v>
      </c>
      <c r="C7392" s="0" t="n">
        <v>1</v>
      </c>
      <c r="D7392" s="16" t="n">
        <v>1427</v>
      </c>
      <c r="E7392" s="16" t="n">
        <v>11</v>
      </c>
      <c r="F7392" s="16" t="n">
        <v>31</v>
      </c>
      <c r="G7392" s="16" t="n">
        <v>99</v>
      </c>
      <c r="H7392" s="16" t="n">
        <v>7</v>
      </c>
    </row>
    <row r="7393" customFormat="false" ht="15" hidden="false" customHeight="false" outlineLevel="0" collapsed="false">
      <c r="A7393" s="0" t="n">
        <v>3945</v>
      </c>
      <c r="B7393" s="15" t="n">
        <v>45717</v>
      </c>
      <c r="C7393" s="0" t="n">
        <v>1</v>
      </c>
      <c r="D7393" s="16" t="n">
        <v>1420</v>
      </c>
      <c r="E7393" s="16" t="n">
        <v>10</v>
      </c>
      <c r="F7393" s="16" t="n">
        <v>31</v>
      </c>
      <c r="G7393" s="16" t="n">
        <v>41</v>
      </c>
      <c r="H7393" s="16" t="n">
        <v>3</v>
      </c>
    </row>
    <row r="7394" customFormat="false" ht="15" hidden="false" customHeight="false" outlineLevel="0" collapsed="false">
      <c r="A7394" s="0" t="n">
        <v>3945</v>
      </c>
      <c r="B7394" s="15" t="n">
        <v>45809</v>
      </c>
      <c r="C7394" s="0" t="n">
        <v>1</v>
      </c>
      <c r="D7394" s="16" t="n">
        <v>1431</v>
      </c>
      <c r="E7394" s="16" t="n">
        <v>11</v>
      </c>
      <c r="F7394" s="16" t="n">
        <v>31</v>
      </c>
      <c r="G7394" s="16" t="n">
        <v>56</v>
      </c>
      <c r="H7394" s="16" t="n">
        <v>4</v>
      </c>
    </row>
    <row r="7395" customFormat="false" ht="15" hidden="false" customHeight="false" outlineLevel="0" collapsed="false">
      <c r="A7395" s="0" t="n">
        <v>3945</v>
      </c>
      <c r="B7395" s="15" t="n">
        <v>45901</v>
      </c>
      <c r="C7395" s="0" t="n">
        <v>1</v>
      </c>
      <c r="D7395" s="16" t="n">
        <v>1434</v>
      </c>
      <c r="E7395" s="16" t="n">
        <v>13</v>
      </c>
      <c r="F7395" s="16" t="n">
        <v>33</v>
      </c>
      <c r="G7395" s="16" t="n">
        <v>72</v>
      </c>
      <c r="H7395" s="16" t="n">
        <v>7</v>
      </c>
    </row>
    <row r="7396" customFormat="false" ht="15" hidden="false" customHeight="false" outlineLevel="0" collapsed="false">
      <c r="A7396" s="0" t="n">
        <v>3945</v>
      </c>
      <c r="B7396" s="15" t="n">
        <v>45992</v>
      </c>
      <c r="C7396" s="0" t="n">
        <v>1</v>
      </c>
      <c r="D7396" s="16" t="n">
        <v>1452</v>
      </c>
      <c r="E7396" s="16" t="n">
        <v>13</v>
      </c>
      <c r="F7396" s="16" t="n">
        <v>35</v>
      </c>
      <c r="G7396" s="16" t="n">
        <v>83</v>
      </c>
      <c r="H7396" s="16" t="n">
        <v>7</v>
      </c>
    </row>
    <row r="7397" customFormat="false" ht="15" hidden="false" customHeight="false" outlineLevel="0" collapsed="false">
      <c r="A7397" s="0" t="n">
        <v>3945</v>
      </c>
      <c r="B7397" s="15" t="n">
        <v>46082</v>
      </c>
      <c r="C7397" s="0" t="n">
        <v>1</v>
      </c>
      <c r="D7397" s="16" t="n">
        <v>1460</v>
      </c>
      <c r="E7397" s="16" t="n">
        <v>14</v>
      </c>
      <c r="F7397" s="16" t="n">
        <v>35</v>
      </c>
      <c r="G7397" s="16" t="n">
        <v>42</v>
      </c>
      <c r="H7397" s="16" t="n">
        <v>5</v>
      </c>
    </row>
    <row r="7398" customFormat="false" ht="15" hidden="false" customHeight="false" outlineLevel="0" collapsed="false">
      <c r="A7398" s="0" t="n">
        <v>3945</v>
      </c>
      <c r="B7398" s="15" t="n">
        <v>46174</v>
      </c>
      <c r="C7398" s="0" t="n">
        <v>1</v>
      </c>
      <c r="D7398" s="16" t="n">
        <v>1475</v>
      </c>
      <c r="E7398" s="16" t="n">
        <v>17</v>
      </c>
      <c r="F7398" s="16" t="n">
        <v>35</v>
      </c>
      <c r="G7398" s="16" t="n">
        <v>54</v>
      </c>
      <c r="H7398" s="16" t="n">
        <v>8</v>
      </c>
    </row>
    <row r="7399" customFormat="false" ht="15" hidden="false" customHeight="false" outlineLevel="0" collapsed="false">
      <c r="A7399" s="0" t="n">
        <v>3950</v>
      </c>
      <c r="B7399" s="15" t="n">
        <v>45078</v>
      </c>
      <c r="C7399" s="0" t="n">
        <v>1</v>
      </c>
      <c r="D7399" s="16" t="n">
        <v>5285</v>
      </c>
      <c r="E7399" s="16" t="n">
        <v>8</v>
      </c>
      <c r="F7399" s="16" t="n">
        <v>105</v>
      </c>
      <c r="G7399" s="16" t="n">
        <v>285</v>
      </c>
      <c r="H7399" s="16" t="n">
        <v>1</v>
      </c>
    </row>
    <row r="7400" customFormat="false" ht="15" hidden="false" customHeight="false" outlineLevel="0" collapsed="false">
      <c r="A7400" s="0" t="n">
        <v>3950</v>
      </c>
      <c r="B7400" s="15" t="n">
        <v>45170</v>
      </c>
      <c r="C7400" s="0" t="n">
        <v>1</v>
      </c>
      <c r="D7400" s="16" t="n">
        <v>5308</v>
      </c>
      <c r="E7400" s="16" t="n">
        <v>7</v>
      </c>
      <c r="F7400" s="16" t="n">
        <v>106</v>
      </c>
      <c r="G7400" s="16" t="n">
        <v>354</v>
      </c>
      <c r="H7400" s="16" t="n">
        <v>2</v>
      </c>
    </row>
    <row r="7401" customFormat="false" ht="15" hidden="false" customHeight="false" outlineLevel="0" collapsed="false">
      <c r="A7401" s="0" t="n">
        <v>3950</v>
      </c>
      <c r="B7401" s="15" t="n">
        <v>45261</v>
      </c>
      <c r="C7401" s="0" t="n">
        <v>1</v>
      </c>
      <c r="D7401" s="16" t="n">
        <v>5346</v>
      </c>
      <c r="E7401" s="16" t="n">
        <v>8</v>
      </c>
      <c r="F7401" s="16" t="n">
        <v>105</v>
      </c>
      <c r="G7401" s="16" t="n">
        <v>400</v>
      </c>
      <c r="H7401" s="16" t="n">
        <v>2</v>
      </c>
    </row>
    <row r="7402" customFormat="false" ht="15" hidden="false" customHeight="false" outlineLevel="0" collapsed="false">
      <c r="A7402" s="0" t="n">
        <v>3950</v>
      </c>
      <c r="B7402" s="15" t="n">
        <v>45352</v>
      </c>
      <c r="C7402" s="0" t="n">
        <v>1</v>
      </c>
      <c r="D7402" s="16" t="n">
        <v>5372</v>
      </c>
      <c r="E7402" s="16" t="n">
        <v>9</v>
      </c>
      <c r="F7402" s="16" t="n">
        <v>100</v>
      </c>
      <c r="G7402" s="16" t="n">
        <v>208</v>
      </c>
      <c r="H7402" s="16" t="n">
        <v>2</v>
      </c>
    </row>
    <row r="7403" customFormat="false" ht="15" hidden="false" customHeight="false" outlineLevel="0" collapsed="false">
      <c r="A7403" s="0" t="n">
        <v>3950</v>
      </c>
      <c r="B7403" s="15" t="n">
        <v>45444</v>
      </c>
      <c r="C7403" s="0" t="n">
        <v>1</v>
      </c>
      <c r="D7403" s="16" t="n">
        <v>5366</v>
      </c>
      <c r="E7403" s="16" t="n">
        <v>9</v>
      </c>
      <c r="F7403" s="16" t="n">
        <v>100</v>
      </c>
      <c r="G7403" s="16" t="n">
        <v>272</v>
      </c>
      <c r="H7403" s="16" t="n">
        <v>3</v>
      </c>
    </row>
    <row r="7404" customFormat="false" ht="15" hidden="false" customHeight="false" outlineLevel="0" collapsed="false">
      <c r="A7404" s="0" t="n">
        <v>3950</v>
      </c>
      <c r="B7404" s="15" t="n">
        <v>45536</v>
      </c>
      <c r="C7404" s="0" t="n">
        <v>1</v>
      </c>
      <c r="D7404" s="16" t="n">
        <v>5419</v>
      </c>
      <c r="E7404" s="16" t="n">
        <v>11</v>
      </c>
      <c r="F7404" s="16" t="n">
        <v>97</v>
      </c>
      <c r="G7404" s="16" t="n">
        <v>320</v>
      </c>
      <c r="H7404" s="16" t="n">
        <v>4</v>
      </c>
    </row>
    <row r="7405" customFormat="false" ht="15" hidden="false" customHeight="false" outlineLevel="0" collapsed="false">
      <c r="A7405" s="0" t="n">
        <v>3950</v>
      </c>
      <c r="B7405" s="15" t="n">
        <v>45627</v>
      </c>
      <c r="C7405" s="0" t="n">
        <v>1</v>
      </c>
      <c r="D7405" s="16" t="n">
        <v>5445</v>
      </c>
      <c r="E7405" s="16" t="n">
        <v>12</v>
      </c>
      <c r="F7405" s="16" t="n">
        <v>95</v>
      </c>
      <c r="G7405" s="16" t="n">
        <v>363</v>
      </c>
      <c r="H7405" s="16" t="n">
        <v>5</v>
      </c>
    </row>
    <row r="7406" customFormat="false" ht="15" hidden="false" customHeight="false" outlineLevel="0" collapsed="false">
      <c r="A7406" s="0" t="n">
        <v>3950</v>
      </c>
      <c r="B7406" s="15" t="n">
        <v>45717</v>
      </c>
      <c r="C7406" s="0" t="n">
        <v>1</v>
      </c>
      <c r="D7406" s="16" t="n">
        <v>5454</v>
      </c>
      <c r="E7406" s="16" t="n">
        <v>12</v>
      </c>
      <c r="F7406" s="16" t="n">
        <v>96</v>
      </c>
      <c r="G7406" s="16" t="n">
        <v>202</v>
      </c>
      <c r="H7406" s="16" t="n">
        <v>4</v>
      </c>
    </row>
    <row r="7407" customFormat="false" ht="15" hidden="false" customHeight="false" outlineLevel="0" collapsed="false">
      <c r="A7407" s="0" t="n">
        <v>3950</v>
      </c>
      <c r="B7407" s="15" t="n">
        <v>45809</v>
      </c>
      <c r="C7407" s="0" t="n">
        <v>1</v>
      </c>
      <c r="D7407" s="16" t="n">
        <v>5479</v>
      </c>
      <c r="E7407" s="16" t="n">
        <v>16</v>
      </c>
      <c r="F7407" s="16" t="n">
        <v>95</v>
      </c>
      <c r="G7407" s="16" t="n">
        <v>260</v>
      </c>
      <c r="H7407" s="16" t="n">
        <v>8</v>
      </c>
    </row>
    <row r="7408" customFormat="false" ht="15" hidden="false" customHeight="false" outlineLevel="0" collapsed="false">
      <c r="A7408" s="0" t="n">
        <v>3950</v>
      </c>
      <c r="B7408" s="15" t="n">
        <v>45901</v>
      </c>
      <c r="C7408" s="0" t="n">
        <v>1</v>
      </c>
      <c r="D7408" s="16" t="n">
        <v>5515</v>
      </c>
      <c r="E7408" s="16" t="n">
        <v>19</v>
      </c>
      <c r="F7408" s="16" t="n">
        <v>99</v>
      </c>
      <c r="G7408" s="16" t="n">
        <v>323</v>
      </c>
      <c r="H7408" s="16" t="n">
        <v>10</v>
      </c>
    </row>
    <row r="7409" customFormat="false" ht="15" hidden="false" customHeight="false" outlineLevel="0" collapsed="false">
      <c r="A7409" s="0" t="n">
        <v>3950</v>
      </c>
      <c r="B7409" s="15" t="n">
        <v>45992</v>
      </c>
      <c r="C7409" s="0" t="n">
        <v>1</v>
      </c>
      <c r="D7409" s="16" t="n">
        <v>5503</v>
      </c>
      <c r="E7409" s="16" t="n">
        <v>21</v>
      </c>
      <c r="F7409" s="16" t="n">
        <v>103</v>
      </c>
      <c r="G7409" s="16" t="n">
        <v>366</v>
      </c>
      <c r="H7409" s="16" t="n">
        <v>11</v>
      </c>
    </row>
    <row r="7410" customFormat="false" ht="15" hidden="false" customHeight="false" outlineLevel="0" collapsed="false">
      <c r="A7410" s="0" t="n">
        <v>3950</v>
      </c>
      <c r="B7410" s="15" t="n">
        <v>46082</v>
      </c>
      <c r="C7410" s="0" t="n">
        <v>1</v>
      </c>
      <c r="D7410" s="16" t="n">
        <v>5551</v>
      </c>
      <c r="E7410" s="16" t="n">
        <v>27</v>
      </c>
      <c r="F7410" s="16" t="n">
        <v>108</v>
      </c>
      <c r="G7410" s="16" t="n">
        <v>190</v>
      </c>
      <c r="H7410" s="16" t="n">
        <v>10</v>
      </c>
    </row>
    <row r="7411" customFormat="false" ht="15" hidden="false" customHeight="false" outlineLevel="0" collapsed="false">
      <c r="A7411" s="0" t="n">
        <v>3950</v>
      </c>
      <c r="B7411" s="15" t="n">
        <v>46174</v>
      </c>
      <c r="C7411" s="0" t="n">
        <v>1</v>
      </c>
      <c r="D7411" s="16" t="n">
        <v>5598</v>
      </c>
      <c r="E7411" s="16" t="n">
        <v>35</v>
      </c>
      <c r="F7411" s="16" t="n">
        <v>109</v>
      </c>
      <c r="G7411" s="16" t="n">
        <v>255</v>
      </c>
      <c r="H7411" s="16" t="n">
        <v>17</v>
      </c>
    </row>
    <row r="7412" customFormat="false" ht="15" hidden="false" customHeight="false" outlineLevel="0" collapsed="false">
      <c r="A7412" s="0" t="n">
        <v>3951</v>
      </c>
      <c r="B7412" s="15" t="n">
        <v>45078</v>
      </c>
      <c r="C7412" s="0" t="n">
        <v>1</v>
      </c>
      <c r="D7412" s="16" t="n">
        <v>1441</v>
      </c>
      <c r="E7412" s="16" t="n">
        <v>8</v>
      </c>
      <c r="F7412" s="16" t="n">
        <v>23</v>
      </c>
      <c r="G7412" s="16" t="n">
        <v>69</v>
      </c>
      <c r="H7412" s="16" t="n">
        <v>4</v>
      </c>
    </row>
    <row r="7413" customFormat="false" ht="15" hidden="false" customHeight="false" outlineLevel="0" collapsed="false">
      <c r="A7413" s="0" t="n">
        <v>3951</v>
      </c>
      <c r="B7413" s="15" t="n">
        <v>45170</v>
      </c>
      <c r="C7413" s="0" t="n">
        <v>1</v>
      </c>
      <c r="D7413" s="16" t="n">
        <v>1452</v>
      </c>
      <c r="E7413" s="16" t="n">
        <v>8</v>
      </c>
      <c r="F7413" s="16" t="n">
        <v>22</v>
      </c>
      <c r="G7413" s="16" t="n">
        <v>84</v>
      </c>
      <c r="H7413" s="16" t="n">
        <v>4</v>
      </c>
    </row>
    <row r="7414" customFormat="false" ht="15" hidden="false" customHeight="false" outlineLevel="0" collapsed="false">
      <c r="A7414" s="0" t="n">
        <v>3951</v>
      </c>
      <c r="B7414" s="15" t="n">
        <v>45261</v>
      </c>
      <c r="C7414" s="0" t="n">
        <v>1</v>
      </c>
      <c r="D7414" s="16" t="n">
        <v>1448</v>
      </c>
      <c r="E7414" s="16" t="n">
        <v>8</v>
      </c>
      <c r="F7414" s="16" t="n">
        <v>23</v>
      </c>
      <c r="G7414" s="16" t="n">
        <v>96</v>
      </c>
      <c r="H7414" s="16" t="n">
        <v>4</v>
      </c>
    </row>
    <row r="7415" customFormat="false" ht="15" hidden="false" customHeight="false" outlineLevel="0" collapsed="false">
      <c r="A7415" s="0" t="n">
        <v>3951</v>
      </c>
      <c r="B7415" s="15" t="n">
        <v>45352</v>
      </c>
      <c r="C7415" s="0" t="n">
        <v>1</v>
      </c>
      <c r="D7415" s="16" t="n">
        <v>1437</v>
      </c>
      <c r="E7415" s="16" t="n">
        <v>9</v>
      </c>
      <c r="F7415" s="16" t="n">
        <v>20</v>
      </c>
      <c r="G7415" s="16" t="n">
        <v>49</v>
      </c>
      <c r="H7415" s="16" t="n">
        <v>3</v>
      </c>
    </row>
    <row r="7416" customFormat="false" ht="15" hidden="false" customHeight="false" outlineLevel="0" collapsed="false">
      <c r="A7416" s="0" t="n">
        <v>3951</v>
      </c>
      <c r="B7416" s="15" t="n">
        <v>45444</v>
      </c>
      <c r="C7416" s="0" t="n">
        <v>1</v>
      </c>
      <c r="D7416" s="16" t="n">
        <v>1434</v>
      </c>
      <c r="E7416" s="16" t="n">
        <v>9</v>
      </c>
      <c r="F7416" s="16" t="n">
        <v>24</v>
      </c>
      <c r="G7416" s="16" t="n">
        <v>67</v>
      </c>
      <c r="H7416" s="16" t="n">
        <v>3</v>
      </c>
    </row>
    <row r="7417" customFormat="false" ht="15" hidden="false" customHeight="false" outlineLevel="0" collapsed="false">
      <c r="A7417" s="0" t="n">
        <v>3951</v>
      </c>
      <c r="B7417" s="15" t="n">
        <v>45536</v>
      </c>
      <c r="C7417" s="0" t="n">
        <v>1</v>
      </c>
      <c r="D7417" s="16" t="n">
        <v>1441</v>
      </c>
      <c r="E7417" s="16" t="n">
        <v>9</v>
      </c>
      <c r="F7417" s="16" t="n">
        <v>26</v>
      </c>
      <c r="G7417" s="16" t="n">
        <v>83</v>
      </c>
      <c r="H7417" s="16" t="n">
        <v>3</v>
      </c>
    </row>
    <row r="7418" customFormat="false" ht="15" hidden="false" customHeight="false" outlineLevel="0" collapsed="false">
      <c r="A7418" s="0" t="n">
        <v>3951</v>
      </c>
      <c r="B7418" s="15" t="n">
        <v>45627</v>
      </c>
      <c r="C7418" s="0" t="n">
        <v>1</v>
      </c>
      <c r="D7418" s="16" t="n">
        <v>1425</v>
      </c>
      <c r="E7418" s="16" t="n">
        <v>11</v>
      </c>
      <c r="F7418" s="16" t="n">
        <v>27</v>
      </c>
      <c r="G7418" s="16" t="n">
        <v>94</v>
      </c>
      <c r="H7418" s="16" t="n">
        <v>5</v>
      </c>
    </row>
    <row r="7419" customFormat="false" ht="15" hidden="false" customHeight="false" outlineLevel="0" collapsed="false">
      <c r="A7419" s="0" t="n">
        <v>3951</v>
      </c>
      <c r="B7419" s="15" t="n">
        <v>45717</v>
      </c>
      <c r="C7419" s="0" t="n">
        <v>1</v>
      </c>
      <c r="D7419" s="16" t="n">
        <v>1404</v>
      </c>
      <c r="E7419" s="16" t="n">
        <v>12</v>
      </c>
      <c r="F7419" s="16" t="n">
        <v>29</v>
      </c>
      <c r="G7419" s="16" t="n">
        <v>53</v>
      </c>
      <c r="H7419" s="16" t="n">
        <v>2</v>
      </c>
    </row>
    <row r="7420" customFormat="false" ht="15" hidden="false" customHeight="false" outlineLevel="0" collapsed="false">
      <c r="A7420" s="0" t="n">
        <v>3951</v>
      </c>
      <c r="B7420" s="15" t="n">
        <v>45809</v>
      </c>
      <c r="C7420" s="0" t="n">
        <v>1</v>
      </c>
      <c r="D7420" s="16" t="n">
        <v>1392</v>
      </c>
      <c r="E7420" s="16" t="n">
        <v>14</v>
      </c>
      <c r="F7420" s="16" t="n">
        <v>28</v>
      </c>
      <c r="G7420" s="16" t="n">
        <v>67</v>
      </c>
      <c r="H7420" s="16" t="n">
        <v>4</v>
      </c>
    </row>
    <row r="7421" customFormat="false" ht="15" hidden="false" customHeight="false" outlineLevel="0" collapsed="false">
      <c r="A7421" s="0" t="n">
        <v>3951</v>
      </c>
      <c r="B7421" s="15" t="n">
        <v>45901</v>
      </c>
      <c r="C7421" s="0" t="n">
        <v>1</v>
      </c>
      <c r="D7421" s="16" t="n">
        <v>1380</v>
      </c>
      <c r="E7421" s="16" t="n">
        <v>14</v>
      </c>
      <c r="F7421" s="16" t="n">
        <v>26</v>
      </c>
      <c r="G7421" s="16" t="n">
        <v>72</v>
      </c>
      <c r="H7421" s="16" t="n">
        <v>4</v>
      </c>
    </row>
    <row r="7422" customFormat="false" ht="15" hidden="false" customHeight="false" outlineLevel="0" collapsed="false">
      <c r="A7422" s="0" t="n">
        <v>3951</v>
      </c>
      <c r="B7422" s="15" t="n">
        <v>45992</v>
      </c>
      <c r="C7422" s="0" t="n">
        <v>1</v>
      </c>
      <c r="D7422" s="16" t="n">
        <v>1371</v>
      </c>
      <c r="E7422" s="16" t="n">
        <v>14</v>
      </c>
      <c r="F7422" s="16" t="n">
        <v>25</v>
      </c>
      <c r="G7422" s="16" t="n">
        <v>81</v>
      </c>
      <c r="H7422" s="16" t="n">
        <v>3</v>
      </c>
    </row>
    <row r="7423" customFormat="false" ht="15" hidden="false" customHeight="false" outlineLevel="0" collapsed="false">
      <c r="A7423" s="0" t="n">
        <v>3951</v>
      </c>
      <c r="B7423" s="15" t="n">
        <v>46082</v>
      </c>
      <c r="C7423" s="0" t="n">
        <v>1</v>
      </c>
      <c r="D7423" s="16" t="n">
        <v>1379</v>
      </c>
      <c r="E7423" s="16" t="n">
        <v>17</v>
      </c>
      <c r="F7423" s="16" t="n">
        <v>28</v>
      </c>
      <c r="G7423" s="16" t="n">
        <v>33</v>
      </c>
      <c r="H7423" s="16" t="n">
        <v>2</v>
      </c>
    </row>
    <row r="7424" customFormat="false" ht="15" hidden="false" customHeight="false" outlineLevel="0" collapsed="false">
      <c r="A7424" s="0" t="n">
        <v>3951</v>
      </c>
      <c r="B7424" s="15" t="n">
        <v>46174</v>
      </c>
      <c r="C7424" s="0" t="n">
        <v>1</v>
      </c>
      <c r="D7424" s="16" t="n">
        <v>1365</v>
      </c>
      <c r="E7424" s="16" t="n">
        <v>20</v>
      </c>
      <c r="F7424" s="16" t="n">
        <v>28</v>
      </c>
      <c r="G7424" s="16" t="n">
        <v>45</v>
      </c>
      <c r="H7424" s="16" t="n">
        <v>5</v>
      </c>
    </row>
    <row r="7425" customFormat="false" ht="15" hidden="false" customHeight="false" outlineLevel="0" collapsed="false">
      <c r="A7425" s="0" t="n">
        <v>3953</v>
      </c>
      <c r="B7425" s="15" t="n">
        <v>45078</v>
      </c>
      <c r="C7425" s="0" t="n">
        <v>1</v>
      </c>
      <c r="D7425" s="16" t="n">
        <v>9548</v>
      </c>
      <c r="E7425" s="16" t="n">
        <v>17</v>
      </c>
      <c r="F7425" s="16" t="n">
        <v>143</v>
      </c>
      <c r="G7425" s="16" t="n">
        <v>611</v>
      </c>
      <c r="H7425" s="16" t="n">
        <v>9</v>
      </c>
    </row>
    <row r="7426" customFormat="false" ht="15" hidden="false" customHeight="false" outlineLevel="0" collapsed="false">
      <c r="A7426" s="0" t="n">
        <v>3953</v>
      </c>
      <c r="B7426" s="15" t="n">
        <v>45170</v>
      </c>
      <c r="C7426" s="0" t="n">
        <v>1</v>
      </c>
      <c r="D7426" s="16" t="n">
        <v>9559</v>
      </c>
      <c r="E7426" s="16" t="n">
        <v>18</v>
      </c>
      <c r="F7426" s="16" t="n">
        <v>140</v>
      </c>
      <c r="G7426" s="16" t="n">
        <v>730</v>
      </c>
      <c r="H7426" s="16" t="n">
        <v>10</v>
      </c>
    </row>
    <row r="7427" customFormat="false" ht="15" hidden="false" customHeight="false" outlineLevel="0" collapsed="false">
      <c r="A7427" s="0" t="n">
        <v>3953</v>
      </c>
      <c r="B7427" s="15" t="n">
        <v>45261</v>
      </c>
      <c r="C7427" s="0" t="n">
        <v>1</v>
      </c>
      <c r="D7427" s="16" t="n">
        <v>9595</v>
      </c>
      <c r="E7427" s="16" t="n">
        <v>23</v>
      </c>
      <c r="F7427" s="16" t="n">
        <v>143</v>
      </c>
      <c r="G7427" s="16" t="n">
        <v>849</v>
      </c>
      <c r="H7427" s="16" t="n">
        <v>15</v>
      </c>
    </row>
    <row r="7428" customFormat="false" ht="15" hidden="false" customHeight="false" outlineLevel="0" collapsed="false">
      <c r="A7428" s="0" t="n">
        <v>3953</v>
      </c>
      <c r="B7428" s="15" t="n">
        <v>45352</v>
      </c>
      <c r="C7428" s="0" t="n">
        <v>1</v>
      </c>
      <c r="D7428" s="16" t="n">
        <v>9656</v>
      </c>
      <c r="E7428" s="16" t="n">
        <v>28</v>
      </c>
      <c r="F7428" s="16" t="n">
        <v>146</v>
      </c>
      <c r="G7428" s="16" t="n">
        <v>507</v>
      </c>
      <c r="H7428" s="16" t="n">
        <v>14</v>
      </c>
    </row>
    <row r="7429" customFormat="false" ht="15" hidden="false" customHeight="false" outlineLevel="0" collapsed="false">
      <c r="A7429" s="0" t="n">
        <v>3953</v>
      </c>
      <c r="B7429" s="15" t="n">
        <v>45444</v>
      </c>
      <c r="C7429" s="0" t="n">
        <v>1</v>
      </c>
      <c r="D7429" s="16" t="n">
        <v>9687</v>
      </c>
      <c r="E7429" s="16" t="n">
        <v>32</v>
      </c>
      <c r="F7429" s="16" t="n">
        <v>145</v>
      </c>
      <c r="G7429" s="16" t="n">
        <v>631</v>
      </c>
      <c r="H7429" s="16" t="n">
        <v>17</v>
      </c>
    </row>
    <row r="7430" customFormat="false" ht="15" hidden="false" customHeight="false" outlineLevel="0" collapsed="false">
      <c r="A7430" s="0" t="n">
        <v>3953</v>
      </c>
      <c r="B7430" s="15" t="n">
        <v>45536</v>
      </c>
      <c r="C7430" s="0" t="n">
        <v>1</v>
      </c>
      <c r="D7430" s="16" t="n">
        <v>9793</v>
      </c>
      <c r="E7430" s="16" t="n">
        <v>33</v>
      </c>
      <c r="F7430" s="16" t="n">
        <v>145</v>
      </c>
      <c r="G7430" s="16" t="n">
        <v>741</v>
      </c>
      <c r="H7430" s="16" t="n">
        <v>19</v>
      </c>
    </row>
    <row r="7431" customFormat="false" ht="15" hidden="false" customHeight="false" outlineLevel="0" collapsed="false">
      <c r="A7431" s="0" t="n">
        <v>3953</v>
      </c>
      <c r="B7431" s="15" t="n">
        <v>45627</v>
      </c>
      <c r="C7431" s="0" t="n">
        <v>1</v>
      </c>
      <c r="D7431" s="16" t="n">
        <v>9779</v>
      </c>
      <c r="E7431" s="16" t="n">
        <v>40</v>
      </c>
      <c r="F7431" s="16" t="n">
        <v>146</v>
      </c>
      <c r="G7431" s="16" t="n">
        <v>842</v>
      </c>
      <c r="H7431" s="16" t="n">
        <v>23</v>
      </c>
    </row>
    <row r="7432" customFormat="false" ht="15" hidden="false" customHeight="false" outlineLevel="0" collapsed="false">
      <c r="A7432" s="0" t="n">
        <v>3953</v>
      </c>
      <c r="B7432" s="15" t="n">
        <v>45717</v>
      </c>
      <c r="C7432" s="0" t="n">
        <v>1</v>
      </c>
      <c r="D7432" s="16" t="n">
        <v>9883</v>
      </c>
      <c r="E7432" s="16" t="n">
        <v>41</v>
      </c>
      <c r="F7432" s="16" t="n">
        <v>144</v>
      </c>
      <c r="G7432" s="16" t="n">
        <v>490</v>
      </c>
      <c r="H7432" s="16" t="n">
        <v>15</v>
      </c>
    </row>
    <row r="7433" customFormat="false" ht="15" hidden="false" customHeight="false" outlineLevel="0" collapsed="false">
      <c r="A7433" s="0" t="n">
        <v>3953</v>
      </c>
      <c r="B7433" s="15" t="n">
        <v>45809</v>
      </c>
      <c r="C7433" s="0" t="n">
        <v>1</v>
      </c>
      <c r="D7433" s="16" t="n">
        <v>9956</v>
      </c>
      <c r="E7433" s="16" t="n">
        <v>44</v>
      </c>
      <c r="F7433" s="16" t="n">
        <v>141</v>
      </c>
      <c r="G7433" s="16" t="n">
        <v>596</v>
      </c>
      <c r="H7433" s="16" t="n">
        <v>18</v>
      </c>
    </row>
    <row r="7434" customFormat="false" ht="15" hidden="false" customHeight="false" outlineLevel="0" collapsed="false">
      <c r="A7434" s="0" t="n">
        <v>3953</v>
      </c>
      <c r="B7434" s="15" t="n">
        <v>45901</v>
      </c>
      <c r="C7434" s="0" t="n">
        <v>1</v>
      </c>
      <c r="D7434" s="16" t="n">
        <v>9942</v>
      </c>
      <c r="E7434" s="16" t="n">
        <v>51</v>
      </c>
      <c r="F7434" s="16" t="n">
        <v>153</v>
      </c>
      <c r="G7434" s="16" t="n">
        <v>690</v>
      </c>
      <c r="H7434" s="16" t="n">
        <v>25</v>
      </c>
    </row>
    <row r="7435" customFormat="false" ht="15" hidden="false" customHeight="false" outlineLevel="0" collapsed="false">
      <c r="A7435" s="0" t="n">
        <v>3953</v>
      </c>
      <c r="B7435" s="15" t="n">
        <v>45992</v>
      </c>
      <c r="C7435" s="0" t="n">
        <v>1</v>
      </c>
      <c r="D7435" s="16" t="n">
        <v>9970</v>
      </c>
      <c r="E7435" s="16" t="n">
        <v>55</v>
      </c>
      <c r="F7435" s="16" t="n">
        <v>168</v>
      </c>
      <c r="G7435" s="16" t="n">
        <v>800</v>
      </c>
      <c r="H7435" s="16" t="n">
        <v>29</v>
      </c>
    </row>
    <row r="7436" customFormat="false" ht="15" hidden="false" customHeight="false" outlineLevel="0" collapsed="false">
      <c r="A7436" s="0" t="n">
        <v>3953</v>
      </c>
      <c r="B7436" s="15" t="n">
        <v>46082</v>
      </c>
      <c r="C7436" s="0" t="n">
        <v>1</v>
      </c>
      <c r="D7436" s="16" t="n">
        <v>9936</v>
      </c>
      <c r="E7436" s="16" t="n">
        <v>63</v>
      </c>
      <c r="F7436" s="16" t="n">
        <v>170</v>
      </c>
      <c r="G7436" s="16" t="n">
        <v>432</v>
      </c>
      <c r="H7436" s="16" t="n">
        <v>22</v>
      </c>
    </row>
    <row r="7437" customFormat="false" ht="15" hidden="false" customHeight="false" outlineLevel="0" collapsed="false">
      <c r="A7437" s="0" t="n">
        <v>3953</v>
      </c>
      <c r="B7437" s="15" t="n">
        <v>46174</v>
      </c>
      <c r="C7437" s="0" t="n">
        <v>1</v>
      </c>
      <c r="D7437" s="16" t="n">
        <v>10031</v>
      </c>
      <c r="E7437" s="16" t="n">
        <v>75</v>
      </c>
      <c r="F7437" s="16" t="n">
        <v>181</v>
      </c>
      <c r="G7437" s="16" t="n">
        <v>530</v>
      </c>
      <c r="H7437" s="16" t="n">
        <v>32</v>
      </c>
    </row>
    <row r="7438" customFormat="false" ht="15" hidden="false" customHeight="false" outlineLevel="0" collapsed="false">
      <c r="A7438" s="0" t="n">
        <v>3954</v>
      </c>
      <c r="B7438" s="15" t="n">
        <v>45078</v>
      </c>
      <c r="C7438" s="0" t="n">
        <v>1</v>
      </c>
      <c r="D7438" s="16" t="n">
        <v>489</v>
      </c>
      <c r="E7438" s="16" t="n">
        <v>1</v>
      </c>
      <c r="F7438" s="16" t="n">
        <v>6</v>
      </c>
      <c r="G7438" s="16" t="n">
        <v>23</v>
      </c>
      <c r="H7438" s="16" t="n">
        <v>0</v>
      </c>
    </row>
    <row r="7439" customFormat="false" ht="15" hidden="false" customHeight="false" outlineLevel="0" collapsed="false">
      <c r="A7439" s="0" t="n">
        <v>3954</v>
      </c>
      <c r="B7439" s="15" t="n">
        <v>45170</v>
      </c>
      <c r="C7439" s="0" t="n">
        <v>1</v>
      </c>
      <c r="D7439" s="16" t="n">
        <v>488</v>
      </c>
      <c r="E7439" s="16" t="n">
        <v>1</v>
      </c>
      <c r="F7439" s="16" t="n">
        <v>7</v>
      </c>
      <c r="G7439" s="16" t="n">
        <v>28</v>
      </c>
      <c r="H7439" s="16" t="n">
        <v>0</v>
      </c>
    </row>
    <row r="7440" customFormat="false" ht="15" hidden="false" customHeight="false" outlineLevel="0" collapsed="false">
      <c r="A7440" s="0" t="n">
        <v>3954</v>
      </c>
      <c r="B7440" s="15" t="n">
        <v>45261</v>
      </c>
      <c r="C7440" s="0" t="n">
        <v>1</v>
      </c>
      <c r="D7440" s="16" t="n">
        <v>491</v>
      </c>
      <c r="E7440" s="16" t="n">
        <v>1</v>
      </c>
      <c r="F7440" s="16" t="n">
        <v>7</v>
      </c>
      <c r="G7440" s="16" t="n">
        <v>32</v>
      </c>
      <c r="H7440" s="16" t="n">
        <v>0</v>
      </c>
    </row>
    <row r="7441" customFormat="false" ht="15" hidden="false" customHeight="false" outlineLevel="0" collapsed="false">
      <c r="A7441" s="0" t="n">
        <v>3954</v>
      </c>
      <c r="B7441" s="15" t="n">
        <v>45352</v>
      </c>
      <c r="C7441" s="0" t="n">
        <v>1</v>
      </c>
      <c r="D7441" s="16" t="n">
        <v>489</v>
      </c>
      <c r="E7441" s="16" t="n">
        <v>1</v>
      </c>
      <c r="F7441" s="16" t="n">
        <v>7</v>
      </c>
      <c r="G7441" s="16" t="n">
        <v>20</v>
      </c>
      <c r="H7441" s="16" t="n">
        <v>0</v>
      </c>
    </row>
    <row r="7442" customFormat="false" ht="15" hidden="false" customHeight="false" outlineLevel="0" collapsed="false">
      <c r="A7442" s="0" t="n">
        <v>3954</v>
      </c>
      <c r="B7442" s="15" t="n">
        <v>45444</v>
      </c>
      <c r="C7442" s="0" t="n">
        <v>1</v>
      </c>
      <c r="D7442" s="16" t="n">
        <v>496</v>
      </c>
      <c r="E7442" s="16" t="n">
        <v>1</v>
      </c>
      <c r="F7442" s="16" t="n">
        <v>7</v>
      </c>
      <c r="G7442" s="16" t="n">
        <v>21</v>
      </c>
      <c r="H7442" s="16" t="n">
        <v>0</v>
      </c>
    </row>
    <row r="7443" customFormat="false" ht="15" hidden="false" customHeight="false" outlineLevel="0" collapsed="false">
      <c r="A7443" s="0" t="n">
        <v>3954</v>
      </c>
      <c r="B7443" s="15" t="n">
        <v>45536</v>
      </c>
      <c r="C7443" s="0" t="n">
        <v>1</v>
      </c>
      <c r="D7443" s="16" t="n">
        <v>501</v>
      </c>
      <c r="E7443" s="16" t="n">
        <v>1</v>
      </c>
      <c r="F7443" s="16" t="n">
        <v>7</v>
      </c>
      <c r="G7443" s="16" t="n">
        <v>28</v>
      </c>
      <c r="H7443" s="16" t="n">
        <v>0</v>
      </c>
    </row>
    <row r="7444" customFormat="false" ht="15" hidden="false" customHeight="false" outlineLevel="0" collapsed="false">
      <c r="A7444" s="0" t="n">
        <v>3954</v>
      </c>
      <c r="B7444" s="15" t="n">
        <v>45627</v>
      </c>
      <c r="C7444" s="0" t="n">
        <v>1</v>
      </c>
      <c r="D7444" s="16" t="n">
        <v>497</v>
      </c>
      <c r="E7444" s="16" t="n">
        <v>1</v>
      </c>
      <c r="F7444" s="16" t="n">
        <v>8</v>
      </c>
      <c r="G7444" s="16" t="n">
        <v>29</v>
      </c>
      <c r="H7444" s="16" t="n">
        <v>0</v>
      </c>
    </row>
    <row r="7445" customFormat="false" ht="15" hidden="false" customHeight="false" outlineLevel="0" collapsed="false">
      <c r="A7445" s="0" t="n">
        <v>3954</v>
      </c>
      <c r="B7445" s="15" t="n">
        <v>45717</v>
      </c>
      <c r="C7445" s="0" t="n">
        <v>1</v>
      </c>
      <c r="D7445" s="16" t="n">
        <v>486</v>
      </c>
      <c r="E7445" s="16" t="n">
        <v>2</v>
      </c>
      <c r="F7445" s="16" t="n">
        <v>7</v>
      </c>
      <c r="G7445" s="16" t="n">
        <v>14</v>
      </c>
      <c r="H7445" s="16" t="n">
        <v>1</v>
      </c>
    </row>
    <row r="7446" customFormat="false" ht="15" hidden="false" customHeight="false" outlineLevel="0" collapsed="false">
      <c r="A7446" s="0" t="n">
        <v>3954</v>
      </c>
      <c r="B7446" s="15" t="n">
        <v>45809</v>
      </c>
      <c r="C7446" s="0" t="n">
        <v>1</v>
      </c>
      <c r="D7446" s="16" t="n">
        <v>483</v>
      </c>
      <c r="E7446" s="16" t="n">
        <v>2</v>
      </c>
      <c r="F7446" s="16" t="n">
        <v>6</v>
      </c>
      <c r="G7446" s="16" t="n">
        <v>20</v>
      </c>
      <c r="H7446" s="16" t="n">
        <v>1</v>
      </c>
    </row>
    <row r="7447" customFormat="false" ht="15" hidden="false" customHeight="false" outlineLevel="0" collapsed="false">
      <c r="A7447" s="0" t="n">
        <v>3954</v>
      </c>
      <c r="B7447" s="15" t="n">
        <v>45901</v>
      </c>
      <c r="C7447" s="0" t="n">
        <v>1</v>
      </c>
      <c r="D7447" s="16" t="n">
        <v>496</v>
      </c>
      <c r="E7447" s="16" t="n">
        <v>2</v>
      </c>
      <c r="F7447" s="16" t="n">
        <v>7</v>
      </c>
      <c r="G7447" s="16" t="n">
        <v>31</v>
      </c>
      <c r="H7447" s="16" t="n">
        <v>1</v>
      </c>
    </row>
    <row r="7448" customFormat="false" ht="15" hidden="false" customHeight="false" outlineLevel="0" collapsed="false">
      <c r="A7448" s="0" t="n">
        <v>3954</v>
      </c>
      <c r="B7448" s="15" t="n">
        <v>45992</v>
      </c>
      <c r="C7448" s="0" t="n">
        <v>1</v>
      </c>
      <c r="D7448" s="16" t="n">
        <v>488</v>
      </c>
      <c r="E7448" s="16" t="n">
        <v>2</v>
      </c>
      <c r="F7448" s="16" t="n">
        <v>7</v>
      </c>
      <c r="G7448" s="16" t="n">
        <v>33</v>
      </c>
      <c r="H7448" s="16" t="n">
        <v>1</v>
      </c>
    </row>
    <row r="7449" customFormat="false" ht="15" hidden="false" customHeight="false" outlineLevel="0" collapsed="false">
      <c r="A7449" s="0" t="n">
        <v>3954</v>
      </c>
      <c r="B7449" s="15" t="n">
        <v>46082</v>
      </c>
      <c r="C7449" s="0" t="n">
        <v>1</v>
      </c>
      <c r="D7449" s="16" t="n">
        <v>488</v>
      </c>
      <c r="E7449" s="16" t="n">
        <v>2</v>
      </c>
      <c r="F7449" s="16" t="n">
        <v>9</v>
      </c>
      <c r="G7449" s="16" t="n">
        <v>23</v>
      </c>
      <c r="H7449" s="16" t="n">
        <v>0</v>
      </c>
    </row>
    <row r="7450" customFormat="false" ht="15" hidden="false" customHeight="false" outlineLevel="0" collapsed="false">
      <c r="A7450" s="0" t="n">
        <v>3954</v>
      </c>
      <c r="B7450" s="15" t="n">
        <v>46174</v>
      </c>
      <c r="C7450" s="0" t="n">
        <v>1</v>
      </c>
      <c r="D7450" s="16" t="n">
        <v>496</v>
      </c>
      <c r="E7450" s="16" t="n">
        <v>4</v>
      </c>
      <c r="F7450" s="16" t="n">
        <v>10</v>
      </c>
      <c r="G7450" s="16" t="n">
        <v>32</v>
      </c>
      <c r="H7450" s="16" t="n">
        <v>2</v>
      </c>
    </row>
    <row r="7451" customFormat="false" ht="15" hidden="false" customHeight="false" outlineLevel="0" collapsed="false">
      <c r="A7451" s="0" t="n">
        <v>3956</v>
      </c>
      <c r="B7451" s="15" t="n">
        <v>45078</v>
      </c>
      <c r="C7451" s="0" t="n">
        <v>1</v>
      </c>
      <c r="D7451" s="16" t="n">
        <v>3865</v>
      </c>
      <c r="E7451" s="16" t="n">
        <v>8</v>
      </c>
      <c r="F7451" s="16" t="n">
        <v>73</v>
      </c>
      <c r="G7451" s="16" t="n">
        <v>181</v>
      </c>
      <c r="H7451" s="16" t="n">
        <v>5</v>
      </c>
    </row>
    <row r="7452" customFormat="false" ht="15" hidden="false" customHeight="false" outlineLevel="0" collapsed="false">
      <c r="A7452" s="0" t="n">
        <v>3956</v>
      </c>
      <c r="B7452" s="15" t="n">
        <v>45170</v>
      </c>
      <c r="C7452" s="0" t="n">
        <v>1</v>
      </c>
      <c r="D7452" s="16" t="n">
        <v>3881</v>
      </c>
      <c r="E7452" s="16" t="n">
        <v>10</v>
      </c>
      <c r="F7452" s="16" t="n">
        <v>67</v>
      </c>
      <c r="G7452" s="16" t="n">
        <v>216</v>
      </c>
      <c r="H7452" s="16" t="n">
        <v>7</v>
      </c>
    </row>
    <row r="7453" customFormat="false" ht="15" hidden="false" customHeight="false" outlineLevel="0" collapsed="false">
      <c r="A7453" s="0" t="n">
        <v>3956</v>
      </c>
      <c r="B7453" s="15" t="n">
        <v>45261</v>
      </c>
      <c r="C7453" s="0" t="n">
        <v>1</v>
      </c>
      <c r="D7453" s="16" t="n">
        <v>3887</v>
      </c>
      <c r="E7453" s="16" t="n">
        <v>14</v>
      </c>
      <c r="F7453" s="16" t="n">
        <v>64</v>
      </c>
      <c r="G7453" s="16" t="n">
        <v>256</v>
      </c>
      <c r="H7453" s="16" t="n">
        <v>10</v>
      </c>
    </row>
    <row r="7454" customFormat="false" ht="15" hidden="false" customHeight="false" outlineLevel="0" collapsed="false">
      <c r="A7454" s="0" t="n">
        <v>3956</v>
      </c>
      <c r="B7454" s="15" t="n">
        <v>45352</v>
      </c>
      <c r="C7454" s="0" t="n">
        <v>1</v>
      </c>
      <c r="D7454" s="16" t="n">
        <v>3899</v>
      </c>
      <c r="E7454" s="16" t="n">
        <v>17</v>
      </c>
      <c r="F7454" s="16" t="n">
        <v>63</v>
      </c>
      <c r="G7454" s="16" t="n">
        <v>156</v>
      </c>
      <c r="H7454" s="16" t="n">
        <v>9</v>
      </c>
    </row>
    <row r="7455" customFormat="false" ht="15" hidden="false" customHeight="false" outlineLevel="0" collapsed="false">
      <c r="A7455" s="0" t="n">
        <v>3956</v>
      </c>
      <c r="B7455" s="15" t="n">
        <v>45444</v>
      </c>
      <c r="C7455" s="0" t="n">
        <v>1</v>
      </c>
      <c r="D7455" s="16" t="n">
        <v>3917</v>
      </c>
      <c r="E7455" s="16" t="n">
        <v>19</v>
      </c>
      <c r="F7455" s="16" t="n">
        <v>61</v>
      </c>
      <c r="G7455" s="16" t="n">
        <v>189</v>
      </c>
      <c r="H7455" s="16" t="n">
        <v>10</v>
      </c>
    </row>
    <row r="7456" customFormat="false" ht="15" hidden="false" customHeight="false" outlineLevel="0" collapsed="false">
      <c r="A7456" s="0" t="n">
        <v>3956</v>
      </c>
      <c r="B7456" s="15" t="n">
        <v>45536</v>
      </c>
      <c r="C7456" s="0" t="n">
        <v>1</v>
      </c>
      <c r="D7456" s="16" t="n">
        <v>3928</v>
      </c>
      <c r="E7456" s="16" t="n">
        <v>20</v>
      </c>
      <c r="F7456" s="16" t="n">
        <v>64</v>
      </c>
      <c r="G7456" s="16" t="n">
        <v>211</v>
      </c>
      <c r="H7456" s="16" t="n">
        <v>12</v>
      </c>
    </row>
    <row r="7457" customFormat="false" ht="15" hidden="false" customHeight="false" outlineLevel="0" collapsed="false">
      <c r="A7457" s="0" t="n">
        <v>3956</v>
      </c>
      <c r="B7457" s="15" t="n">
        <v>45627</v>
      </c>
      <c r="C7457" s="0" t="n">
        <v>1</v>
      </c>
      <c r="D7457" s="16" t="n">
        <v>3932</v>
      </c>
      <c r="E7457" s="16" t="n">
        <v>21</v>
      </c>
      <c r="F7457" s="16" t="n">
        <v>66</v>
      </c>
      <c r="G7457" s="16" t="n">
        <v>227</v>
      </c>
      <c r="H7457" s="16" t="n">
        <v>14</v>
      </c>
    </row>
    <row r="7458" customFormat="false" ht="15" hidden="false" customHeight="false" outlineLevel="0" collapsed="false">
      <c r="A7458" s="0" t="n">
        <v>3956</v>
      </c>
      <c r="B7458" s="15" t="n">
        <v>45717</v>
      </c>
      <c r="C7458" s="0" t="n">
        <v>1</v>
      </c>
      <c r="D7458" s="16" t="n">
        <v>3982</v>
      </c>
      <c r="E7458" s="16" t="n">
        <v>24</v>
      </c>
      <c r="F7458" s="16" t="n">
        <v>67</v>
      </c>
      <c r="G7458" s="16" t="n">
        <v>111</v>
      </c>
      <c r="H7458" s="16" t="n">
        <v>11</v>
      </c>
    </row>
    <row r="7459" customFormat="false" ht="15" hidden="false" customHeight="false" outlineLevel="0" collapsed="false">
      <c r="A7459" s="0" t="n">
        <v>3956</v>
      </c>
      <c r="B7459" s="15" t="n">
        <v>45809</v>
      </c>
      <c r="C7459" s="0" t="n">
        <v>1</v>
      </c>
      <c r="D7459" s="16" t="n">
        <v>3967</v>
      </c>
      <c r="E7459" s="16" t="n">
        <v>24</v>
      </c>
      <c r="F7459" s="16" t="n">
        <v>66</v>
      </c>
      <c r="G7459" s="16" t="n">
        <v>139</v>
      </c>
      <c r="H7459" s="16" t="n">
        <v>11</v>
      </c>
    </row>
    <row r="7460" customFormat="false" ht="15" hidden="false" customHeight="false" outlineLevel="0" collapsed="false">
      <c r="A7460" s="0" t="n">
        <v>3956</v>
      </c>
      <c r="B7460" s="15" t="n">
        <v>45901</v>
      </c>
      <c r="C7460" s="0" t="n">
        <v>1</v>
      </c>
      <c r="D7460" s="16" t="n">
        <v>3992</v>
      </c>
      <c r="E7460" s="16" t="n">
        <v>27</v>
      </c>
      <c r="F7460" s="16" t="n">
        <v>65</v>
      </c>
      <c r="G7460" s="16" t="n">
        <v>170</v>
      </c>
      <c r="H7460" s="16" t="n">
        <v>14</v>
      </c>
    </row>
    <row r="7461" customFormat="false" ht="15" hidden="false" customHeight="false" outlineLevel="0" collapsed="false">
      <c r="A7461" s="0" t="n">
        <v>3956</v>
      </c>
      <c r="B7461" s="15" t="n">
        <v>45992</v>
      </c>
      <c r="C7461" s="0" t="n">
        <v>1</v>
      </c>
      <c r="D7461" s="16" t="n">
        <v>3995</v>
      </c>
      <c r="E7461" s="16" t="n">
        <v>31</v>
      </c>
      <c r="F7461" s="16" t="n">
        <v>66</v>
      </c>
      <c r="G7461" s="16" t="n">
        <v>202</v>
      </c>
      <c r="H7461" s="16" t="n">
        <v>18</v>
      </c>
    </row>
    <row r="7462" customFormat="false" ht="15" hidden="false" customHeight="false" outlineLevel="0" collapsed="false">
      <c r="A7462" s="0" t="n">
        <v>3956</v>
      </c>
      <c r="B7462" s="15" t="n">
        <v>46082</v>
      </c>
      <c r="C7462" s="0" t="n">
        <v>1</v>
      </c>
      <c r="D7462" s="16" t="n">
        <v>4027</v>
      </c>
      <c r="E7462" s="16" t="n">
        <v>34</v>
      </c>
      <c r="F7462" s="16" t="n">
        <v>69</v>
      </c>
      <c r="G7462" s="16" t="n">
        <v>122</v>
      </c>
      <c r="H7462" s="16" t="n">
        <v>9</v>
      </c>
    </row>
    <row r="7463" customFormat="false" ht="15" hidden="false" customHeight="false" outlineLevel="0" collapsed="false">
      <c r="A7463" s="0" t="n">
        <v>3956</v>
      </c>
      <c r="B7463" s="15" t="n">
        <v>46174</v>
      </c>
      <c r="C7463" s="0" t="n">
        <v>1</v>
      </c>
      <c r="D7463" s="16" t="n">
        <v>4057</v>
      </c>
      <c r="E7463" s="16" t="n">
        <v>44</v>
      </c>
      <c r="F7463" s="16" t="n">
        <v>73</v>
      </c>
      <c r="G7463" s="16" t="n">
        <v>174</v>
      </c>
      <c r="H7463" s="16" t="n">
        <v>18</v>
      </c>
    </row>
    <row r="7464" customFormat="false" ht="15" hidden="false" customHeight="false" outlineLevel="0" collapsed="false">
      <c r="A7464" s="0" t="n">
        <v>3957</v>
      </c>
      <c r="B7464" s="15" t="n">
        <v>45078</v>
      </c>
      <c r="C7464" s="0" t="n">
        <v>2</v>
      </c>
      <c r="D7464" s="16" t="n">
        <v>488</v>
      </c>
      <c r="E7464" s="16" t="n">
        <v>1</v>
      </c>
      <c r="F7464" s="16" t="n">
        <v>9</v>
      </c>
      <c r="G7464" s="16" t="n">
        <v>36</v>
      </c>
      <c r="H7464" s="16" t="n">
        <v>0</v>
      </c>
    </row>
    <row r="7465" customFormat="false" ht="15" hidden="false" customHeight="false" outlineLevel="0" collapsed="false">
      <c r="A7465" s="0" t="n">
        <v>3957</v>
      </c>
      <c r="B7465" s="15" t="n">
        <v>45170</v>
      </c>
      <c r="C7465" s="0" t="n">
        <v>2</v>
      </c>
      <c r="D7465" s="16" t="n">
        <v>486</v>
      </c>
      <c r="E7465" s="16" t="n">
        <v>1</v>
      </c>
      <c r="F7465" s="16" t="n">
        <v>9</v>
      </c>
      <c r="G7465" s="16" t="n">
        <v>40</v>
      </c>
      <c r="H7465" s="16" t="n">
        <v>0</v>
      </c>
    </row>
    <row r="7466" customFormat="false" ht="15" hidden="false" customHeight="false" outlineLevel="0" collapsed="false">
      <c r="A7466" s="0" t="n">
        <v>3957</v>
      </c>
      <c r="B7466" s="15" t="n">
        <v>45261</v>
      </c>
      <c r="C7466" s="0" t="n">
        <v>2</v>
      </c>
      <c r="D7466" s="16" t="n">
        <v>475</v>
      </c>
      <c r="E7466" s="16" t="n">
        <v>1</v>
      </c>
      <c r="F7466" s="16" t="n">
        <v>8</v>
      </c>
      <c r="G7466" s="16" t="n">
        <v>40</v>
      </c>
      <c r="H7466" s="16" t="n">
        <v>0</v>
      </c>
    </row>
    <row r="7467" customFormat="false" ht="15" hidden="false" customHeight="false" outlineLevel="0" collapsed="false">
      <c r="A7467" s="0" t="n">
        <v>3957</v>
      </c>
      <c r="B7467" s="15" t="n">
        <v>45352</v>
      </c>
      <c r="C7467" s="0" t="n">
        <v>2</v>
      </c>
      <c r="D7467" s="16" t="n">
        <v>470</v>
      </c>
      <c r="E7467" s="16" t="n">
        <v>1</v>
      </c>
      <c r="F7467" s="16" t="n">
        <v>7</v>
      </c>
      <c r="G7467" s="16" t="n">
        <v>22</v>
      </c>
      <c r="H7467" s="16" t="n">
        <v>0</v>
      </c>
    </row>
    <row r="7468" customFormat="false" ht="15" hidden="false" customHeight="false" outlineLevel="0" collapsed="false">
      <c r="A7468" s="0" t="n">
        <v>3957</v>
      </c>
      <c r="B7468" s="15" t="n">
        <v>45444</v>
      </c>
      <c r="C7468" s="0" t="n">
        <v>2</v>
      </c>
      <c r="D7468" s="16" t="n">
        <v>476</v>
      </c>
      <c r="E7468" s="16" t="n">
        <v>2</v>
      </c>
      <c r="F7468" s="16" t="n">
        <v>7</v>
      </c>
      <c r="G7468" s="16" t="n">
        <v>27</v>
      </c>
      <c r="H7468" s="16" t="n">
        <v>0</v>
      </c>
    </row>
    <row r="7469" customFormat="false" ht="15" hidden="false" customHeight="false" outlineLevel="0" collapsed="false">
      <c r="A7469" s="0" t="n">
        <v>3957</v>
      </c>
      <c r="B7469" s="15" t="n">
        <v>45536</v>
      </c>
      <c r="C7469" s="0" t="n">
        <v>2</v>
      </c>
      <c r="D7469" s="16" t="n">
        <v>485</v>
      </c>
      <c r="E7469" s="16" t="n">
        <v>2</v>
      </c>
      <c r="F7469" s="16" t="n">
        <v>8</v>
      </c>
      <c r="G7469" s="16" t="n">
        <v>30</v>
      </c>
      <c r="H7469" s="16" t="n">
        <v>0</v>
      </c>
    </row>
    <row r="7470" customFormat="false" ht="15" hidden="false" customHeight="false" outlineLevel="0" collapsed="false">
      <c r="A7470" s="0" t="n">
        <v>3957</v>
      </c>
      <c r="B7470" s="15" t="n">
        <v>45627</v>
      </c>
      <c r="C7470" s="0" t="n">
        <v>2</v>
      </c>
      <c r="D7470" s="16" t="n">
        <v>484</v>
      </c>
      <c r="E7470" s="16" t="n">
        <v>2</v>
      </c>
      <c r="F7470" s="16" t="n">
        <v>7</v>
      </c>
      <c r="G7470" s="16" t="n">
        <v>35</v>
      </c>
      <c r="H7470" s="16" t="n">
        <v>0</v>
      </c>
    </row>
    <row r="7471" customFormat="false" ht="15" hidden="false" customHeight="false" outlineLevel="0" collapsed="false">
      <c r="A7471" s="0" t="n">
        <v>3957</v>
      </c>
      <c r="B7471" s="15" t="n">
        <v>45717</v>
      </c>
      <c r="C7471" s="0" t="n">
        <v>2</v>
      </c>
      <c r="D7471" s="16" t="n">
        <v>478</v>
      </c>
      <c r="E7471" s="16" t="n">
        <v>2</v>
      </c>
      <c r="F7471" s="16" t="n">
        <v>5</v>
      </c>
      <c r="G7471" s="16" t="n">
        <v>17</v>
      </c>
      <c r="H7471" s="16" t="n">
        <v>0</v>
      </c>
    </row>
    <row r="7472" customFormat="false" ht="15" hidden="false" customHeight="false" outlineLevel="0" collapsed="false">
      <c r="A7472" s="0" t="n">
        <v>3957</v>
      </c>
      <c r="B7472" s="15" t="n">
        <v>45809</v>
      </c>
      <c r="C7472" s="0" t="n">
        <v>2</v>
      </c>
      <c r="D7472" s="16" t="n">
        <v>474</v>
      </c>
      <c r="E7472" s="16" t="n">
        <v>2</v>
      </c>
      <c r="F7472" s="16" t="n">
        <v>4</v>
      </c>
      <c r="G7472" s="16" t="n">
        <v>19</v>
      </c>
      <c r="H7472" s="16" t="n">
        <v>0</v>
      </c>
    </row>
    <row r="7473" customFormat="false" ht="15" hidden="false" customHeight="false" outlineLevel="0" collapsed="false">
      <c r="A7473" s="0" t="n">
        <v>3957</v>
      </c>
      <c r="B7473" s="15" t="n">
        <v>45901</v>
      </c>
      <c r="C7473" s="0" t="n">
        <v>2</v>
      </c>
      <c r="D7473" s="16" t="n">
        <v>474</v>
      </c>
      <c r="E7473" s="16" t="n">
        <v>2</v>
      </c>
      <c r="F7473" s="16" t="n">
        <v>6</v>
      </c>
      <c r="G7473" s="16" t="n">
        <v>23</v>
      </c>
      <c r="H7473" s="16" t="n">
        <v>0</v>
      </c>
    </row>
    <row r="7474" customFormat="false" ht="15" hidden="false" customHeight="false" outlineLevel="0" collapsed="false">
      <c r="A7474" s="0" t="n">
        <v>3957</v>
      </c>
      <c r="B7474" s="15" t="n">
        <v>45992</v>
      </c>
      <c r="C7474" s="0" t="n">
        <v>2</v>
      </c>
      <c r="D7474" s="16" t="n">
        <v>473</v>
      </c>
      <c r="E7474" s="16" t="n">
        <v>3</v>
      </c>
      <c r="F7474" s="16" t="n">
        <v>4</v>
      </c>
      <c r="G7474" s="16" t="n">
        <v>26</v>
      </c>
      <c r="H7474" s="16" t="n">
        <v>1</v>
      </c>
    </row>
    <row r="7475" customFormat="false" ht="15" hidden="false" customHeight="false" outlineLevel="0" collapsed="false">
      <c r="A7475" s="0" t="n">
        <v>3957</v>
      </c>
      <c r="B7475" s="15" t="n">
        <v>46082</v>
      </c>
      <c r="C7475" s="0" t="n">
        <v>2</v>
      </c>
      <c r="D7475" s="16" t="n">
        <v>467</v>
      </c>
      <c r="E7475" s="16" t="n">
        <v>5</v>
      </c>
      <c r="F7475" s="16" t="n">
        <v>3</v>
      </c>
      <c r="G7475" s="16" t="n">
        <v>11</v>
      </c>
      <c r="H7475" s="16" t="n">
        <v>1</v>
      </c>
    </row>
    <row r="7476" customFormat="false" ht="15" hidden="false" customHeight="false" outlineLevel="0" collapsed="false">
      <c r="A7476" s="0" t="n">
        <v>3957</v>
      </c>
      <c r="B7476" s="15" t="n">
        <v>46174</v>
      </c>
      <c r="C7476" s="0" t="n">
        <v>2</v>
      </c>
      <c r="D7476" s="16" t="n">
        <v>466</v>
      </c>
      <c r="E7476" s="16" t="n">
        <v>5</v>
      </c>
      <c r="F7476" s="16" t="n">
        <v>3</v>
      </c>
      <c r="G7476" s="16" t="n">
        <v>13</v>
      </c>
      <c r="H7476" s="16" t="n">
        <v>1</v>
      </c>
    </row>
    <row r="7477" customFormat="false" ht="15" hidden="false" customHeight="false" outlineLevel="0" collapsed="false">
      <c r="A7477" s="0" t="n">
        <v>3959</v>
      </c>
      <c r="B7477" s="15" t="n">
        <v>45078</v>
      </c>
      <c r="C7477" s="0" t="n">
        <v>1</v>
      </c>
      <c r="D7477" s="16" t="n">
        <v>1748</v>
      </c>
      <c r="E7477" s="16" t="n">
        <v>10</v>
      </c>
      <c r="F7477" s="16" t="n">
        <v>26</v>
      </c>
      <c r="G7477" s="16" t="n">
        <v>99</v>
      </c>
      <c r="H7477" s="16" t="n">
        <v>7</v>
      </c>
    </row>
    <row r="7478" customFormat="false" ht="15" hidden="false" customHeight="false" outlineLevel="0" collapsed="false">
      <c r="A7478" s="0" t="n">
        <v>3959</v>
      </c>
      <c r="B7478" s="15" t="n">
        <v>45170</v>
      </c>
      <c r="C7478" s="0" t="n">
        <v>1</v>
      </c>
      <c r="D7478" s="16" t="n">
        <v>1748</v>
      </c>
      <c r="E7478" s="16" t="n">
        <v>11</v>
      </c>
      <c r="F7478" s="16" t="n">
        <v>27</v>
      </c>
      <c r="G7478" s="16" t="n">
        <v>123</v>
      </c>
      <c r="H7478" s="16" t="n">
        <v>8</v>
      </c>
    </row>
    <row r="7479" customFormat="false" ht="15" hidden="false" customHeight="false" outlineLevel="0" collapsed="false">
      <c r="A7479" s="0" t="n">
        <v>3959</v>
      </c>
      <c r="B7479" s="15" t="n">
        <v>45261</v>
      </c>
      <c r="C7479" s="0" t="n">
        <v>1</v>
      </c>
      <c r="D7479" s="16" t="n">
        <v>1726</v>
      </c>
      <c r="E7479" s="16" t="n">
        <v>13</v>
      </c>
      <c r="F7479" s="16" t="n">
        <v>25</v>
      </c>
      <c r="G7479" s="16" t="n">
        <v>137</v>
      </c>
      <c r="H7479" s="16" t="n">
        <v>10</v>
      </c>
    </row>
    <row r="7480" customFormat="false" ht="15" hidden="false" customHeight="false" outlineLevel="0" collapsed="false">
      <c r="A7480" s="0" t="n">
        <v>3959</v>
      </c>
      <c r="B7480" s="15" t="n">
        <v>45352</v>
      </c>
      <c r="C7480" s="0" t="n">
        <v>1</v>
      </c>
      <c r="D7480" s="16" t="n">
        <v>1731</v>
      </c>
      <c r="E7480" s="16" t="n">
        <v>15</v>
      </c>
      <c r="F7480" s="16" t="n">
        <v>27</v>
      </c>
      <c r="G7480" s="16" t="n">
        <v>68</v>
      </c>
      <c r="H7480" s="16" t="n">
        <v>7</v>
      </c>
    </row>
    <row r="7481" customFormat="false" ht="15" hidden="false" customHeight="false" outlineLevel="0" collapsed="false">
      <c r="A7481" s="0" t="n">
        <v>3959</v>
      </c>
      <c r="B7481" s="15" t="n">
        <v>45444</v>
      </c>
      <c r="C7481" s="0" t="n">
        <v>1</v>
      </c>
      <c r="D7481" s="16" t="n">
        <v>1731</v>
      </c>
      <c r="E7481" s="16" t="n">
        <v>14</v>
      </c>
      <c r="F7481" s="16" t="n">
        <v>29</v>
      </c>
      <c r="G7481" s="16" t="n">
        <v>89</v>
      </c>
      <c r="H7481" s="16" t="n">
        <v>7</v>
      </c>
    </row>
    <row r="7482" customFormat="false" ht="15" hidden="false" customHeight="false" outlineLevel="0" collapsed="false">
      <c r="A7482" s="0" t="n">
        <v>3959</v>
      </c>
      <c r="B7482" s="15" t="n">
        <v>45536</v>
      </c>
      <c r="C7482" s="0" t="n">
        <v>1</v>
      </c>
      <c r="D7482" s="16" t="n">
        <v>1724</v>
      </c>
      <c r="E7482" s="16" t="n">
        <v>13</v>
      </c>
      <c r="F7482" s="16" t="n">
        <v>28</v>
      </c>
      <c r="G7482" s="16" t="n">
        <v>104</v>
      </c>
      <c r="H7482" s="16" t="n">
        <v>6</v>
      </c>
    </row>
    <row r="7483" customFormat="false" ht="15" hidden="false" customHeight="false" outlineLevel="0" collapsed="false">
      <c r="A7483" s="0" t="n">
        <v>3959</v>
      </c>
      <c r="B7483" s="15" t="n">
        <v>45627</v>
      </c>
      <c r="C7483" s="0" t="n">
        <v>1</v>
      </c>
      <c r="D7483" s="16" t="n">
        <v>1718</v>
      </c>
      <c r="E7483" s="16" t="n">
        <v>13</v>
      </c>
      <c r="F7483" s="16" t="n">
        <v>29</v>
      </c>
      <c r="G7483" s="16" t="n">
        <v>120</v>
      </c>
      <c r="H7483" s="16" t="n">
        <v>6</v>
      </c>
    </row>
    <row r="7484" customFormat="false" ht="15" hidden="false" customHeight="false" outlineLevel="0" collapsed="false">
      <c r="A7484" s="0" t="n">
        <v>3959</v>
      </c>
      <c r="B7484" s="15" t="n">
        <v>45717</v>
      </c>
      <c r="C7484" s="0" t="n">
        <v>1</v>
      </c>
      <c r="D7484" s="16" t="n">
        <v>1715</v>
      </c>
      <c r="E7484" s="16" t="n">
        <v>15</v>
      </c>
      <c r="F7484" s="16" t="n">
        <v>29</v>
      </c>
      <c r="G7484" s="16" t="n">
        <v>52</v>
      </c>
      <c r="H7484" s="16" t="n">
        <v>3</v>
      </c>
    </row>
    <row r="7485" customFormat="false" ht="15" hidden="false" customHeight="false" outlineLevel="0" collapsed="false">
      <c r="A7485" s="0" t="n">
        <v>3959</v>
      </c>
      <c r="B7485" s="15" t="n">
        <v>45809</v>
      </c>
      <c r="C7485" s="0" t="n">
        <v>1</v>
      </c>
      <c r="D7485" s="16" t="n">
        <v>1749</v>
      </c>
      <c r="E7485" s="16" t="n">
        <v>15</v>
      </c>
      <c r="F7485" s="16" t="n">
        <v>29</v>
      </c>
      <c r="G7485" s="16" t="n">
        <v>67</v>
      </c>
      <c r="H7485" s="16" t="n">
        <v>2</v>
      </c>
    </row>
    <row r="7486" customFormat="false" ht="15" hidden="false" customHeight="false" outlineLevel="0" collapsed="false">
      <c r="A7486" s="0" t="n">
        <v>3959</v>
      </c>
      <c r="B7486" s="15" t="n">
        <v>45901</v>
      </c>
      <c r="C7486" s="0" t="n">
        <v>1</v>
      </c>
      <c r="D7486" s="16" t="n">
        <v>1730</v>
      </c>
      <c r="E7486" s="16" t="n">
        <v>15</v>
      </c>
      <c r="F7486" s="16" t="n">
        <v>31</v>
      </c>
      <c r="G7486" s="16" t="n">
        <v>82</v>
      </c>
      <c r="H7486" s="16" t="n">
        <v>3</v>
      </c>
    </row>
    <row r="7487" customFormat="false" ht="15" hidden="false" customHeight="false" outlineLevel="0" collapsed="false">
      <c r="A7487" s="0" t="n">
        <v>3959</v>
      </c>
      <c r="B7487" s="15" t="n">
        <v>45992</v>
      </c>
      <c r="C7487" s="0" t="n">
        <v>1</v>
      </c>
      <c r="D7487" s="16" t="n">
        <v>1720</v>
      </c>
      <c r="E7487" s="16" t="n">
        <v>19</v>
      </c>
      <c r="F7487" s="16" t="n">
        <v>31</v>
      </c>
      <c r="G7487" s="16" t="n">
        <v>98</v>
      </c>
      <c r="H7487" s="16" t="n">
        <v>6</v>
      </c>
    </row>
    <row r="7488" customFormat="false" ht="15" hidden="false" customHeight="false" outlineLevel="0" collapsed="false">
      <c r="A7488" s="0" t="n">
        <v>3959</v>
      </c>
      <c r="B7488" s="15" t="n">
        <v>46082</v>
      </c>
      <c r="C7488" s="0" t="n">
        <v>1</v>
      </c>
      <c r="D7488" s="16" t="n">
        <v>1719</v>
      </c>
      <c r="E7488" s="16" t="n">
        <v>20</v>
      </c>
      <c r="F7488" s="16" t="n">
        <v>30</v>
      </c>
      <c r="G7488" s="16" t="n">
        <v>57</v>
      </c>
      <c r="H7488" s="16" t="n">
        <v>7</v>
      </c>
    </row>
    <row r="7489" customFormat="false" ht="15" hidden="false" customHeight="false" outlineLevel="0" collapsed="false">
      <c r="A7489" s="0" t="n">
        <v>3959</v>
      </c>
      <c r="B7489" s="15" t="n">
        <v>46174</v>
      </c>
      <c r="C7489" s="0" t="n">
        <v>1</v>
      </c>
      <c r="D7489" s="16" t="n">
        <v>1724</v>
      </c>
      <c r="E7489" s="16" t="n">
        <v>29</v>
      </c>
      <c r="F7489" s="16" t="n">
        <v>34</v>
      </c>
      <c r="G7489" s="16" t="n">
        <v>78</v>
      </c>
      <c r="H7489" s="16" t="n">
        <v>14</v>
      </c>
    </row>
    <row r="7490" customFormat="false" ht="15" hidden="false" customHeight="false" outlineLevel="0" collapsed="false">
      <c r="A7490" s="0" t="n">
        <v>3960</v>
      </c>
      <c r="B7490" s="15" t="n">
        <v>45078</v>
      </c>
      <c r="C7490" s="0" t="n">
        <v>1</v>
      </c>
      <c r="D7490" s="16" t="n">
        <v>3353</v>
      </c>
      <c r="E7490" s="16" t="n">
        <v>7</v>
      </c>
      <c r="F7490" s="16" t="n">
        <v>63</v>
      </c>
      <c r="G7490" s="16" t="n">
        <v>178</v>
      </c>
      <c r="H7490" s="16" t="n">
        <v>4</v>
      </c>
    </row>
    <row r="7491" customFormat="false" ht="15" hidden="false" customHeight="false" outlineLevel="0" collapsed="false">
      <c r="A7491" s="0" t="n">
        <v>3960</v>
      </c>
      <c r="B7491" s="15" t="n">
        <v>45170</v>
      </c>
      <c r="C7491" s="0" t="n">
        <v>1</v>
      </c>
      <c r="D7491" s="16" t="n">
        <v>3365</v>
      </c>
      <c r="E7491" s="16" t="n">
        <v>8</v>
      </c>
      <c r="F7491" s="16" t="n">
        <v>62</v>
      </c>
      <c r="G7491" s="16" t="n">
        <v>213</v>
      </c>
      <c r="H7491" s="16" t="n">
        <v>5</v>
      </c>
    </row>
    <row r="7492" customFormat="false" ht="15" hidden="false" customHeight="false" outlineLevel="0" collapsed="false">
      <c r="A7492" s="0" t="n">
        <v>3960</v>
      </c>
      <c r="B7492" s="15" t="n">
        <v>45261</v>
      </c>
      <c r="C7492" s="0" t="n">
        <v>1</v>
      </c>
      <c r="D7492" s="16" t="n">
        <v>3346</v>
      </c>
      <c r="E7492" s="16" t="n">
        <v>8</v>
      </c>
      <c r="F7492" s="16" t="n">
        <v>61</v>
      </c>
      <c r="G7492" s="16" t="n">
        <v>244</v>
      </c>
      <c r="H7492" s="16" t="n">
        <v>5</v>
      </c>
    </row>
    <row r="7493" customFormat="false" ht="15" hidden="false" customHeight="false" outlineLevel="0" collapsed="false">
      <c r="A7493" s="0" t="n">
        <v>3960</v>
      </c>
      <c r="B7493" s="15" t="n">
        <v>45352</v>
      </c>
      <c r="C7493" s="0" t="n">
        <v>1</v>
      </c>
      <c r="D7493" s="16" t="n">
        <v>3360</v>
      </c>
      <c r="E7493" s="16" t="n">
        <v>9</v>
      </c>
      <c r="F7493" s="16" t="n">
        <v>63</v>
      </c>
      <c r="G7493" s="16" t="n">
        <v>124</v>
      </c>
      <c r="H7493" s="16" t="n">
        <v>3</v>
      </c>
    </row>
    <row r="7494" customFormat="false" ht="15" hidden="false" customHeight="false" outlineLevel="0" collapsed="false">
      <c r="A7494" s="0" t="n">
        <v>3960</v>
      </c>
      <c r="B7494" s="15" t="n">
        <v>45444</v>
      </c>
      <c r="C7494" s="0" t="n">
        <v>1</v>
      </c>
      <c r="D7494" s="16" t="n">
        <v>3357</v>
      </c>
      <c r="E7494" s="16" t="n">
        <v>12</v>
      </c>
      <c r="F7494" s="16" t="n">
        <v>63</v>
      </c>
      <c r="G7494" s="16" t="n">
        <v>159</v>
      </c>
      <c r="H7494" s="16" t="n">
        <v>6</v>
      </c>
    </row>
    <row r="7495" customFormat="false" ht="15" hidden="false" customHeight="false" outlineLevel="0" collapsed="false">
      <c r="A7495" s="0" t="n">
        <v>3960</v>
      </c>
      <c r="B7495" s="15" t="n">
        <v>45536</v>
      </c>
      <c r="C7495" s="0" t="n">
        <v>1</v>
      </c>
      <c r="D7495" s="16" t="n">
        <v>3378</v>
      </c>
      <c r="E7495" s="16" t="n">
        <v>15</v>
      </c>
      <c r="F7495" s="16" t="n">
        <v>62</v>
      </c>
      <c r="G7495" s="16" t="n">
        <v>208</v>
      </c>
      <c r="H7495" s="16" t="n">
        <v>8</v>
      </c>
    </row>
    <row r="7496" customFormat="false" ht="15" hidden="false" customHeight="false" outlineLevel="0" collapsed="false">
      <c r="A7496" s="0" t="n">
        <v>3960</v>
      </c>
      <c r="B7496" s="15" t="n">
        <v>45627</v>
      </c>
      <c r="C7496" s="0" t="n">
        <v>1</v>
      </c>
      <c r="D7496" s="16" t="n">
        <v>3373</v>
      </c>
      <c r="E7496" s="16" t="n">
        <v>16</v>
      </c>
      <c r="F7496" s="16" t="n">
        <v>62</v>
      </c>
      <c r="G7496" s="16" t="n">
        <v>234</v>
      </c>
      <c r="H7496" s="16" t="n">
        <v>9</v>
      </c>
    </row>
    <row r="7497" customFormat="false" ht="15" hidden="false" customHeight="false" outlineLevel="0" collapsed="false">
      <c r="A7497" s="0" t="n">
        <v>3960</v>
      </c>
      <c r="B7497" s="15" t="n">
        <v>45717</v>
      </c>
      <c r="C7497" s="0" t="n">
        <v>1</v>
      </c>
      <c r="D7497" s="16" t="n">
        <v>3405</v>
      </c>
      <c r="E7497" s="16" t="n">
        <v>18</v>
      </c>
      <c r="F7497" s="16" t="n">
        <v>59</v>
      </c>
      <c r="G7497" s="16" t="n">
        <v>152</v>
      </c>
      <c r="H7497" s="16" t="n">
        <v>8</v>
      </c>
    </row>
    <row r="7498" customFormat="false" ht="15" hidden="false" customHeight="false" outlineLevel="0" collapsed="false">
      <c r="A7498" s="0" t="n">
        <v>3960</v>
      </c>
      <c r="B7498" s="15" t="n">
        <v>45809</v>
      </c>
      <c r="C7498" s="0" t="n">
        <v>1</v>
      </c>
      <c r="D7498" s="16" t="n">
        <v>3428</v>
      </c>
      <c r="E7498" s="16" t="n">
        <v>19</v>
      </c>
      <c r="F7498" s="16" t="n">
        <v>60</v>
      </c>
      <c r="G7498" s="16" t="n">
        <v>196</v>
      </c>
      <c r="H7498" s="16" t="n">
        <v>9</v>
      </c>
    </row>
    <row r="7499" customFormat="false" ht="15" hidden="false" customHeight="false" outlineLevel="0" collapsed="false">
      <c r="A7499" s="0" t="n">
        <v>3960</v>
      </c>
      <c r="B7499" s="15" t="n">
        <v>45901</v>
      </c>
      <c r="C7499" s="0" t="n">
        <v>1</v>
      </c>
      <c r="D7499" s="16" t="n">
        <v>3419</v>
      </c>
      <c r="E7499" s="16" t="n">
        <v>22</v>
      </c>
      <c r="F7499" s="16" t="n">
        <v>59</v>
      </c>
      <c r="G7499" s="16" t="n">
        <v>228</v>
      </c>
      <c r="H7499" s="16" t="n">
        <v>12</v>
      </c>
    </row>
    <row r="7500" customFormat="false" ht="15" hidden="false" customHeight="false" outlineLevel="0" collapsed="false">
      <c r="A7500" s="0" t="n">
        <v>3960</v>
      </c>
      <c r="B7500" s="15" t="n">
        <v>45992</v>
      </c>
      <c r="C7500" s="0" t="n">
        <v>1</v>
      </c>
      <c r="D7500" s="16" t="n">
        <v>3446</v>
      </c>
      <c r="E7500" s="16" t="n">
        <v>24</v>
      </c>
      <c r="F7500" s="16" t="n">
        <v>60</v>
      </c>
      <c r="G7500" s="16" t="n">
        <v>274</v>
      </c>
      <c r="H7500" s="16" t="n">
        <v>14</v>
      </c>
    </row>
    <row r="7501" customFormat="false" ht="15" hidden="false" customHeight="false" outlineLevel="0" collapsed="false">
      <c r="A7501" s="0" t="n">
        <v>3960</v>
      </c>
      <c r="B7501" s="15" t="n">
        <v>46082</v>
      </c>
      <c r="C7501" s="0" t="n">
        <v>1</v>
      </c>
      <c r="D7501" s="16" t="n">
        <v>3457</v>
      </c>
      <c r="E7501" s="16" t="n">
        <v>32</v>
      </c>
      <c r="F7501" s="16" t="n">
        <v>62</v>
      </c>
      <c r="G7501" s="16" t="n">
        <v>145</v>
      </c>
      <c r="H7501" s="16" t="n">
        <v>13</v>
      </c>
    </row>
    <row r="7502" customFormat="false" ht="15" hidden="false" customHeight="false" outlineLevel="0" collapsed="false">
      <c r="A7502" s="0" t="n">
        <v>3960</v>
      </c>
      <c r="B7502" s="15" t="n">
        <v>46174</v>
      </c>
      <c r="C7502" s="0" t="n">
        <v>1</v>
      </c>
      <c r="D7502" s="16" t="n">
        <v>3458</v>
      </c>
      <c r="E7502" s="16" t="n">
        <v>46</v>
      </c>
      <c r="F7502" s="16" t="n">
        <v>61</v>
      </c>
      <c r="G7502" s="16" t="n">
        <v>191</v>
      </c>
      <c r="H7502" s="16" t="n">
        <v>27</v>
      </c>
    </row>
    <row r="7503" customFormat="false" ht="15" hidden="false" customHeight="false" outlineLevel="0" collapsed="false">
      <c r="A7503" s="0" t="n">
        <v>3962</v>
      </c>
      <c r="B7503" s="15" t="n">
        <v>45078</v>
      </c>
      <c r="C7503" s="0" t="n">
        <v>1</v>
      </c>
      <c r="D7503" s="16" t="n">
        <v>1235</v>
      </c>
      <c r="E7503" s="16" t="n">
        <v>1</v>
      </c>
      <c r="F7503" s="16" t="n">
        <v>24</v>
      </c>
      <c r="G7503" s="16" t="n">
        <v>55</v>
      </c>
      <c r="H7503" s="16" t="n">
        <v>1</v>
      </c>
    </row>
    <row r="7504" customFormat="false" ht="15" hidden="false" customHeight="false" outlineLevel="0" collapsed="false">
      <c r="A7504" s="0" t="n">
        <v>3962</v>
      </c>
      <c r="B7504" s="15" t="n">
        <v>45170</v>
      </c>
      <c r="C7504" s="0" t="n">
        <v>1</v>
      </c>
      <c r="D7504" s="16" t="n">
        <v>1243</v>
      </c>
      <c r="E7504" s="16" t="n">
        <v>1</v>
      </c>
      <c r="F7504" s="16" t="n">
        <v>22</v>
      </c>
      <c r="G7504" s="16" t="n">
        <v>63</v>
      </c>
      <c r="H7504" s="16" t="n">
        <v>1</v>
      </c>
    </row>
    <row r="7505" customFormat="false" ht="15" hidden="false" customHeight="false" outlineLevel="0" collapsed="false">
      <c r="A7505" s="0" t="n">
        <v>3962</v>
      </c>
      <c r="B7505" s="15" t="n">
        <v>45261</v>
      </c>
      <c r="C7505" s="0" t="n">
        <v>1</v>
      </c>
      <c r="D7505" s="16" t="n">
        <v>1240</v>
      </c>
      <c r="E7505" s="16" t="n">
        <v>1</v>
      </c>
      <c r="F7505" s="16" t="n">
        <v>21</v>
      </c>
      <c r="G7505" s="16" t="n">
        <v>77</v>
      </c>
      <c r="H7505" s="16" t="n">
        <v>1</v>
      </c>
    </row>
    <row r="7506" customFormat="false" ht="15" hidden="false" customHeight="false" outlineLevel="0" collapsed="false">
      <c r="A7506" s="0" t="n">
        <v>3962</v>
      </c>
      <c r="B7506" s="15" t="n">
        <v>45352</v>
      </c>
      <c r="C7506" s="0" t="n">
        <v>1</v>
      </c>
      <c r="D7506" s="16" t="n">
        <v>1253</v>
      </c>
      <c r="E7506" s="16" t="n">
        <v>1</v>
      </c>
      <c r="F7506" s="16" t="n">
        <v>17</v>
      </c>
      <c r="G7506" s="16" t="n">
        <v>45</v>
      </c>
      <c r="H7506" s="16" t="n">
        <v>1</v>
      </c>
    </row>
    <row r="7507" customFormat="false" ht="15" hidden="false" customHeight="false" outlineLevel="0" collapsed="false">
      <c r="A7507" s="0" t="n">
        <v>3962</v>
      </c>
      <c r="B7507" s="15" t="n">
        <v>45444</v>
      </c>
      <c r="C7507" s="0" t="n">
        <v>1</v>
      </c>
      <c r="D7507" s="16" t="n">
        <v>1270</v>
      </c>
      <c r="E7507" s="16" t="n">
        <v>3</v>
      </c>
      <c r="F7507" s="16" t="n">
        <v>17</v>
      </c>
      <c r="G7507" s="16" t="n">
        <v>51</v>
      </c>
      <c r="H7507" s="16" t="n">
        <v>2</v>
      </c>
    </row>
    <row r="7508" customFormat="false" ht="15" hidden="false" customHeight="false" outlineLevel="0" collapsed="false">
      <c r="A7508" s="0" t="n">
        <v>3962</v>
      </c>
      <c r="B7508" s="15" t="n">
        <v>45536</v>
      </c>
      <c r="C7508" s="0" t="n">
        <v>1</v>
      </c>
      <c r="D7508" s="16" t="n">
        <v>1269</v>
      </c>
      <c r="E7508" s="16" t="n">
        <v>3</v>
      </c>
      <c r="F7508" s="16" t="n">
        <v>17</v>
      </c>
      <c r="G7508" s="16" t="n">
        <v>61</v>
      </c>
      <c r="H7508" s="16" t="n">
        <v>2</v>
      </c>
    </row>
    <row r="7509" customFormat="false" ht="15" hidden="false" customHeight="false" outlineLevel="0" collapsed="false">
      <c r="A7509" s="0" t="n">
        <v>3962</v>
      </c>
      <c r="B7509" s="15" t="n">
        <v>45627</v>
      </c>
      <c r="C7509" s="0" t="n">
        <v>1</v>
      </c>
      <c r="D7509" s="16" t="n">
        <v>1265</v>
      </c>
      <c r="E7509" s="16" t="n">
        <v>4</v>
      </c>
      <c r="F7509" s="16" t="n">
        <v>17</v>
      </c>
      <c r="G7509" s="16" t="n">
        <v>73</v>
      </c>
      <c r="H7509" s="16" t="n">
        <v>3</v>
      </c>
    </row>
    <row r="7510" customFormat="false" ht="15" hidden="false" customHeight="false" outlineLevel="0" collapsed="false">
      <c r="A7510" s="0" t="n">
        <v>3962</v>
      </c>
      <c r="B7510" s="15" t="n">
        <v>45717</v>
      </c>
      <c r="C7510" s="0" t="n">
        <v>1</v>
      </c>
      <c r="D7510" s="16" t="n">
        <v>1287</v>
      </c>
      <c r="E7510" s="16" t="n">
        <v>6</v>
      </c>
      <c r="F7510" s="16" t="n">
        <v>17</v>
      </c>
      <c r="G7510" s="16" t="n">
        <v>49</v>
      </c>
      <c r="H7510" s="16" t="n">
        <v>3</v>
      </c>
    </row>
    <row r="7511" customFormat="false" ht="15" hidden="false" customHeight="false" outlineLevel="0" collapsed="false">
      <c r="A7511" s="0" t="n">
        <v>3962</v>
      </c>
      <c r="B7511" s="15" t="n">
        <v>45809</v>
      </c>
      <c r="C7511" s="0" t="n">
        <v>1</v>
      </c>
      <c r="D7511" s="16" t="n">
        <v>1318</v>
      </c>
      <c r="E7511" s="16" t="n">
        <v>6</v>
      </c>
      <c r="F7511" s="16" t="n">
        <v>17</v>
      </c>
      <c r="G7511" s="16" t="n">
        <v>67</v>
      </c>
      <c r="H7511" s="16" t="n">
        <v>3</v>
      </c>
    </row>
    <row r="7512" customFormat="false" ht="15" hidden="false" customHeight="false" outlineLevel="0" collapsed="false">
      <c r="A7512" s="0" t="n">
        <v>3962</v>
      </c>
      <c r="B7512" s="15" t="n">
        <v>45901</v>
      </c>
      <c r="C7512" s="0" t="n">
        <v>1</v>
      </c>
      <c r="D7512" s="16" t="n">
        <v>1332</v>
      </c>
      <c r="E7512" s="16" t="n">
        <v>6</v>
      </c>
      <c r="F7512" s="16" t="n">
        <v>18</v>
      </c>
      <c r="G7512" s="16" t="n">
        <v>81</v>
      </c>
      <c r="H7512" s="16" t="n">
        <v>3</v>
      </c>
    </row>
    <row r="7513" customFormat="false" ht="15" hidden="false" customHeight="false" outlineLevel="0" collapsed="false">
      <c r="A7513" s="0" t="n">
        <v>3962</v>
      </c>
      <c r="B7513" s="15" t="n">
        <v>45992</v>
      </c>
      <c r="C7513" s="0" t="n">
        <v>1</v>
      </c>
      <c r="D7513" s="16" t="n">
        <v>1345</v>
      </c>
      <c r="E7513" s="16" t="n">
        <v>6</v>
      </c>
      <c r="F7513" s="16" t="n">
        <v>18</v>
      </c>
      <c r="G7513" s="16" t="n">
        <v>89</v>
      </c>
      <c r="H7513" s="16" t="n">
        <v>3</v>
      </c>
    </row>
    <row r="7514" customFormat="false" ht="15" hidden="false" customHeight="false" outlineLevel="0" collapsed="false">
      <c r="A7514" s="0" t="n">
        <v>3962</v>
      </c>
      <c r="B7514" s="15" t="n">
        <v>46082</v>
      </c>
      <c r="C7514" s="0" t="n">
        <v>1</v>
      </c>
      <c r="D7514" s="16" t="n">
        <v>1339</v>
      </c>
      <c r="E7514" s="16" t="n">
        <v>6</v>
      </c>
      <c r="F7514" s="16" t="n">
        <v>16</v>
      </c>
      <c r="G7514" s="16" t="n">
        <v>42</v>
      </c>
      <c r="H7514" s="16" t="n">
        <v>1</v>
      </c>
    </row>
    <row r="7515" customFormat="false" ht="15" hidden="false" customHeight="false" outlineLevel="0" collapsed="false">
      <c r="A7515" s="0" t="n">
        <v>3962</v>
      </c>
      <c r="B7515" s="15" t="n">
        <v>46174</v>
      </c>
      <c r="C7515" s="0" t="n">
        <v>1</v>
      </c>
      <c r="D7515" s="16" t="n">
        <v>1350</v>
      </c>
      <c r="E7515" s="16" t="n">
        <v>8</v>
      </c>
      <c r="F7515" s="16" t="n">
        <v>17</v>
      </c>
      <c r="G7515" s="16" t="n">
        <v>52</v>
      </c>
      <c r="H7515" s="16" t="n">
        <v>1</v>
      </c>
    </row>
    <row r="7516" customFormat="false" ht="15" hidden="false" customHeight="false" outlineLevel="0" collapsed="false">
      <c r="A7516" s="0" t="n">
        <v>3966</v>
      </c>
      <c r="B7516" s="15" t="n">
        <v>45078</v>
      </c>
      <c r="C7516" s="0" t="n">
        <v>1</v>
      </c>
      <c r="D7516" s="16" t="n">
        <v>892</v>
      </c>
      <c r="E7516" s="16" t="n">
        <v>0</v>
      </c>
      <c r="F7516" s="16" t="n">
        <v>22</v>
      </c>
      <c r="G7516" s="16" t="n">
        <v>36</v>
      </c>
      <c r="H7516" s="16" t="n">
        <v>0</v>
      </c>
    </row>
    <row r="7517" customFormat="false" ht="15" hidden="false" customHeight="false" outlineLevel="0" collapsed="false">
      <c r="A7517" s="0" t="n">
        <v>3966</v>
      </c>
      <c r="B7517" s="15" t="n">
        <v>45170</v>
      </c>
      <c r="C7517" s="0" t="n">
        <v>1</v>
      </c>
      <c r="D7517" s="16" t="n">
        <v>887</v>
      </c>
      <c r="E7517" s="16" t="n">
        <v>2</v>
      </c>
      <c r="F7517" s="16" t="n">
        <v>21</v>
      </c>
      <c r="G7517" s="16" t="n">
        <v>40</v>
      </c>
      <c r="H7517" s="16" t="n">
        <v>2</v>
      </c>
    </row>
    <row r="7518" customFormat="false" ht="15" hidden="false" customHeight="false" outlineLevel="0" collapsed="false">
      <c r="A7518" s="0" t="n">
        <v>3966</v>
      </c>
      <c r="B7518" s="15" t="n">
        <v>45261</v>
      </c>
      <c r="C7518" s="0" t="n">
        <v>1</v>
      </c>
      <c r="D7518" s="16" t="n">
        <v>861</v>
      </c>
      <c r="E7518" s="16" t="n">
        <v>2</v>
      </c>
      <c r="F7518" s="16" t="n">
        <v>20</v>
      </c>
      <c r="G7518" s="16" t="n">
        <v>48</v>
      </c>
      <c r="H7518" s="16" t="n">
        <v>2</v>
      </c>
    </row>
    <row r="7519" customFormat="false" ht="15" hidden="false" customHeight="false" outlineLevel="0" collapsed="false">
      <c r="A7519" s="0" t="n">
        <v>3966</v>
      </c>
      <c r="B7519" s="15" t="n">
        <v>45352</v>
      </c>
      <c r="C7519" s="0" t="n">
        <v>1</v>
      </c>
      <c r="D7519" s="16" t="n">
        <v>877</v>
      </c>
      <c r="E7519" s="16" t="n">
        <v>2</v>
      </c>
      <c r="F7519" s="16" t="n">
        <v>18</v>
      </c>
      <c r="G7519" s="16" t="n">
        <v>33</v>
      </c>
      <c r="H7519" s="16" t="n">
        <v>2</v>
      </c>
    </row>
    <row r="7520" customFormat="false" ht="15" hidden="false" customHeight="false" outlineLevel="0" collapsed="false">
      <c r="A7520" s="0" t="n">
        <v>3966</v>
      </c>
      <c r="B7520" s="15" t="n">
        <v>45444</v>
      </c>
      <c r="C7520" s="0" t="n">
        <v>1</v>
      </c>
      <c r="D7520" s="16" t="n">
        <v>885</v>
      </c>
      <c r="E7520" s="16" t="n">
        <v>3</v>
      </c>
      <c r="F7520" s="16" t="n">
        <v>17</v>
      </c>
      <c r="G7520" s="16" t="n">
        <v>48</v>
      </c>
      <c r="H7520" s="16" t="n">
        <v>3</v>
      </c>
    </row>
    <row r="7521" customFormat="false" ht="15" hidden="false" customHeight="false" outlineLevel="0" collapsed="false">
      <c r="A7521" s="0" t="n">
        <v>3966</v>
      </c>
      <c r="B7521" s="15" t="n">
        <v>45536</v>
      </c>
      <c r="C7521" s="0" t="n">
        <v>1</v>
      </c>
      <c r="D7521" s="16" t="n">
        <v>892</v>
      </c>
      <c r="E7521" s="16" t="n">
        <v>3</v>
      </c>
      <c r="F7521" s="16" t="n">
        <v>17</v>
      </c>
      <c r="G7521" s="16" t="n">
        <v>58</v>
      </c>
      <c r="H7521" s="16" t="n">
        <v>3</v>
      </c>
    </row>
    <row r="7522" customFormat="false" ht="15" hidden="false" customHeight="false" outlineLevel="0" collapsed="false">
      <c r="A7522" s="0" t="n">
        <v>3966</v>
      </c>
      <c r="B7522" s="15" t="n">
        <v>45627</v>
      </c>
      <c r="C7522" s="0" t="n">
        <v>1</v>
      </c>
      <c r="D7522" s="16" t="n">
        <v>902</v>
      </c>
      <c r="E7522" s="16" t="n">
        <v>3</v>
      </c>
      <c r="F7522" s="16" t="n">
        <v>18</v>
      </c>
      <c r="G7522" s="16" t="n">
        <v>65</v>
      </c>
      <c r="H7522" s="16" t="n">
        <v>3</v>
      </c>
    </row>
    <row r="7523" customFormat="false" ht="15" hidden="false" customHeight="false" outlineLevel="0" collapsed="false">
      <c r="A7523" s="0" t="n">
        <v>3966</v>
      </c>
      <c r="B7523" s="15" t="n">
        <v>45717</v>
      </c>
      <c r="C7523" s="0" t="n">
        <v>1</v>
      </c>
      <c r="D7523" s="16" t="n">
        <v>906</v>
      </c>
      <c r="E7523" s="16" t="n">
        <v>3</v>
      </c>
      <c r="F7523" s="16" t="n">
        <v>18</v>
      </c>
      <c r="G7523" s="16" t="n">
        <v>32</v>
      </c>
      <c r="H7523" s="16" t="n">
        <v>0</v>
      </c>
    </row>
    <row r="7524" customFormat="false" ht="15" hidden="false" customHeight="false" outlineLevel="0" collapsed="false">
      <c r="A7524" s="0" t="n">
        <v>3966</v>
      </c>
      <c r="B7524" s="15" t="n">
        <v>45809</v>
      </c>
      <c r="C7524" s="0" t="n">
        <v>1</v>
      </c>
      <c r="D7524" s="16" t="n">
        <v>905</v>
      </c>
      <c r="E7524" s="16" t="n">
        <v>4</v>
      </c>
      <c r="F7524" s="16" t="n">
        <v>18</v>
      </c>
      <c r="G7524" s="16" t="n">
        <v>46</v>
      </c>
      <c r="H7524" s="16" t="n">
        <v>1</v>
      </c>
    </row>
    <row r="7525" customFormat="false" ht="15" hidden="false" customHeight="false" outlineLevel="0" collapsed="false">
      <c r="A7525" s="0" t="n">
        <v>3966</v>
      </c>
      <c r="B7525" s="15" t="n">
        <v>45901</v>
      </c>
      <c r="C7525" s="0" t="n">
        <v>1</v>
      </c>
      <c r="D7525" s="16" t="n">
        <v>912</v>
      </c>
      <c r="E7525" s="16" t="n">
        <v>5</v>
      </c>
      <c r="F7525" s="16" t="n">
        <v>18</v>
      </c>
      <c r="G7525" s="16" t="n">
        <v>55</v>
      </c>
      <c r="H7525" s="16" t="n">
        <v>2</v>
      </c>
    </row>
    <row r="7526" customFormat="false" ht="15" hidden="false" customHeight="false" outlineLevel="0" collapsed="false">
      <c r="A7526" s="0" t="n">
        <v>3966</v>
      </c>
      <c r="B7526" s="15" t="n">
        <v>45992</v>
      </c>
      <c r="C7526" s="0" t="n">
        <v>1</v>
      </c>
      <c r="D7526" s="16" t="n">
        <v>913</v>
      </c>
      <c r="E7526" s="16" t="n">
        <v>5</v>
      </c>
      <c r="F7526" s="16" t="n">
        <v>16</v>
      </c>
      <c r="G7526" s="16" t="n">
        <v>59</v>
      </c>
      <c r="H7526" s="16" t="n">
        <v>2</v>
      </c>
    </row>
    <row r="7527" customFormat="false" ht="15" hidden="false" customHeight="false" outlineLevel="0" collapsed="false">
      <c r="A7527" s="0" t="n">
        <v>3966</v>
      </c>
      <c r="B7527" s="15" t="n">
        <v>46082</v>
      </c>
      <c r="C7527" s="0" t="n">
        <v>1</v>
      </c>
      <c r="D7527" s="16" t="n">
        <v>920</v>
      </c>
      <c r="E7527" s="16" t="n">
        <v>5</v>
      </c>
      <c r="F7527" s="16" t="n">
        <v>17</v>
      </c>
      <c r="G7527" s="16" t="n">
        <v>26</v>
      </c>
      <c r="H7527" s="16" t="n">
        <v>2</v>
      </c>
    </row>
    <row r="7528" customFormat="false" ht="15" hidden="false" customHeight="false" outlineLevel="0" collapsed="false">
      <c r="A7528" s="0" t="n">
        <v>3966</v>
      </c>
      <c r="B7528" s="15" t="n">
        <v>46174</v>
      </c>
      <c r="C7528" s="0" t="n">
        <v>1</v>
      </c>
      <c r="D7528" s="16" t="n">
        <v>932</v>
      </c>
      <c r="E7528" s="16" t="n">
        <v>6</v>
      </c>
      <c r="F7528" s="16" t="n">
        <v>17</v>
      </c>
      <c r="G7528" s="16" t="n">
        <v>35</v>
      </c>
      <c r="H7528" s="16" t="n">
        <v>3</v>
      </c>
    </row>
    <row r="7529" customFormat="false" ht="15" hidden="false" customHeight="false" outlineLevel="0" collapsed="false">
      <c r="A7529" s="0" t="n">
        <v>3971</v>
      </c>
      <c r="B7529" s="15" t="n">
        <v>45078</v>
      </c>
      <c r="C7529" s="0" t="n">
        <v>1</v>
      </c>
      <c r="D7529" s="16" t="n">
        <v>5233</v>
      </c>
      <c r="E7529" s="16" t="n">
        <v>7</v>
      </c>
      <c r="F7529" s="16" t="n">
        <v>94</v>
      </c>
      <c r="G7529" s="16" t="n">
        <v>229</v>
      </c>
      <c r="H7529" s="16" t="n">
        <v>2</v>
      </c>
    </row>
    <row r="7530" customFormat="false" ht="15" hidden="false" customHeight="false" outlineLevel="0" collapsed="false">
      <c r="A7530" s="0" t="n">
        <v>3971</v>
      </c>
      <c r="B7530" s="15" t="n">
        <v>45170</v>
      </c>
      <c r="C7530" s="0" t="n">
        <v>1</v>
      </c>
      <c r="D7530" s="16" t="n">
        <v>5283</v>
      </c>
      <c r="E7530" s="16" t="n">
        <v>8</v>
      </c>
      <c r="F7530" s="16" t="n">
        <v>87</v>
      </c>
      <c r="G7530" s="16" t="n">
        <v>288</v>
      </c>
      <c r="H7530" s="16" t="n">
        <v>3</v>
      </c>
    </row>
    <row r="7531" customFormat="false" ht="15" hidden="false" customHeight="false" outlineLevel="0" collapsed="false">
      <c r="A7531" s="0" t="n">
        <v>3971</v>
      </c>
      <c r="B7531" s="15" t="n">
        <v>45261</v>
      </c>
      <c r="C7531" s="0" t="n">
        <v>1</v>
      </c>
      <c r="D7531" s="16" t="n">
        <v>5294</v>
      </c>
      <c r="E7531" s="16" t="n">
        <v>10</v>
      </c>
      <c r="F7531" s="16" t="n">
        <v>82</v>
      </c>
      <c r="G7531" s="16" t="n">
        <v>332</v>
      </c>
      <c r="H7531" s="16" t="n">
        <v>3</v>
      </c>
    </row>
    <row r="7532" customFormat="false" ht="15" hidden="false" customHeight="false" outlineLevel="0" collapsed="false">
      <c r="A7532" s="0" t="n">
        <v>3971</v>
      </c>
      <c r="B7532" s="15" t="n">
        <v>45352</v>
      </c>
      <c r="C7532" s="0" t="n">
        <v>1</v>
      </c>
      <c r="D7532" s="16" t="n">
        <v>5355</v>
      </c>
      <c r="E7532" s="16" t="n">
        <v>12</v>
      </c>
      <c r="F7532" s="16" t="n">
        <v>84</v>
      </c>
      <c r="G7532" s="16" t="n">
        <v>197</v>
      </c>
      <c r="H7532" s="16" t="n">
        <v>5</v>
      </c>
    </row>
    <row r="7533" customFormat="false" ht="15" hidden="false" customHeight="false" outlineLevel="0" collapsed="false">
      <c r="A7533" s="0" t="n">
        <v>3971</v>
      </c>
      <c r="B7533" s="15" t="n">
        <v>45444</v>
      </c>
      <c r="C7533" s="0" t="n">
        <v>1</v>
      </c>
      <c r="D7533" s="16" t="n">
        <v>5385</v>
      </c>
      <c r="E7533" s="16" t="n">
        <v>16</v>
      </c>
      <c r="F7533" s="16" t="n">
        <v>85</v>
      </c>
      <c r="G7533" s="16" t="n">
        <v>253</v>
      </c>
      <c r="H7533" s="16" t="n">
        <v>9</v>
      </c>
    </row>
    <row r="7534" customFormat="false" ht="15" hidden="false" customHeight="false" outlineLevel="0" collapsed="false">
      <c r="A7534" s="0" t="n">
        <v>3971</v>
      </c>
      <c r="B7534" s="15" t="n">
        <v>45536</v>
      </c>
      <c r="C7534" s="0" t="n">
        <v>1</v>
      </c>
      <c r="D7534" s="16" t="n">
        <v>5392</v>
      </c>
      <c r="E7534" s="16" t="n">
        <v>17</v>
      </c>
      <c r="F7534" s="16" t="n">
        <v>88</v>
      </c>
      <c r="G7534" s="16" t="n">
        <v>309</v>
      </c>
      <c r="H7534" s="16" t="n">
        <v>10</v>
      </c>
    </row>
    <row r="7535" customFormat="false" ht="15" hidden="false" customHeight="false" outlineLevel="0" collapsed="false">
      <c r="A7535" s="0" t="n">
        <v>3971</v>
      </c>
      <c r="B7535" s="15" t="n">
        <v>45627</v>
      </c>
      <c r="C7535" s="0" t="n">
        <v>1</v>
      </c>
      <c r="D7535" s="16" t="n">
        <v>5386</v>
      </c>
      <c r="E7535" s="16" t="n">
        <v>16</v>
      </c>
      <c r="F7535" s="16" t="n">
        <v>85</v>
      </c>
      <c r="G7535" s="16" t="n">
        <v>362</v>
      </c>
      <c r="H7535" s="16" t="n">
        <v>10</v>
      </c>
    </row>
    <row r="7536" customFormat="false" ht="15" hidden="false" customHeight="false" outlineLevel="0" collapsed="false">
      <c r="A7536" s="0" t="n">
        <v>3971</v>
      </c>
      <c r="B7536" s="15" t="n">
        <v>45717</v>
      </c>
      <c r="C7536" s="0" t="n">
        <v>1</v>
      </c>
      <c r="D7536" s="16" t="n">
        <v>5356</v>
      </c>
      <c r="E7536" s="16" t="n">
        <v>18</v>
      </c>
      <c r="F7536" s="16" t="n">
        <v>81</v>
      </c>
      <c r="G7536" s="16" t="n">
        <v>181</v>
      </c>
      <c r="H7536" s="16" t="n">
        <v>3</v>
      </c>
    </row>
    <row r="7537" customFormat="false" ht="15" hidden="false" customHeight="false" outlineLevel="0" collapsed="false">
      <c r="A7537" s="0" t="n">
        <v>3971</v>
      </c>
      <c r="B7537" s="15" t="n">
        <v>45809</v>
      </c>
      <c r="C7537" s="0" t="n">
        <v>1</v>
      </c>
      <c r="D7537" s="16" t="n">
        <v>5391</v>
      </c>
      <c r="E7537" s="16" t="n">
        <v>18</v>
      </c>
      <c r="F7537" s="16" t="n">
        <v>83</v>
      </c>
      <c r="G7537" s="16" t="n">
        <v>224</v>
      </c>
      <c r="H7537" s="16" t="n">
        <v>3</v>
      </c>
    </row>
    <row r="7538" customFormat="false" ht="15" hidden="false" customHeight="false" outlineLevel="0" collapsed="false">
      <c r="A7538" s="0" t="n">
        <v>3971</v>
      </c>
      <c r="B7538" s="15" t="n">
        <v>45901</v>
      </c>
      <c r="C7538" s="0" t="n">
        <v>1</v>
      </c>
      <c r="D7538" s="16" t="n">
        <v>5421</v>
      </c>
      <c r="E7538" s="16" t="n">
        <v>19</v>
      </c>
      <c r="F7538" s="16" t="n">
        <v>80</v>
      </c>
      <c r="G7538" s="16" t="n">
        <v>265</v>
      </c>
      <c r="H7538" s="16" t="n">
        <v>3</v>
      </c>
    </row>
    <row r="7539" customFormat="false" ht="15" hidden="false" customHeight="false" outlineLevel="0" collapsed="false">
      <c r="A7539" s="0" t="n">
        <v>3971</v>
      </c>
      <c r="B7539" s="15" t="n">
        <v>45992</v>
      </c>
      <c r="C7539" s="0" t="n">
        <v>1</v>
      </c>
      <c r="D7539" s="16" t="n">
        <v>5398</v>
      </c>
      <c r="E7539" s="16" t="n">
        <v>19</v>
      </c>
      <c r="F7539" s="16" t="n">
        <v>79</v>
      </c>
      <c r="G7539" s="16" t="n">
        <v>306</v>
      </c>
      <c r="H7539" s="16" t="n">
        <v>3</v>
      </c>
    </row>
    <row r="7540" customFormat="false" ht="15" hidden="false" customHeight="false" outlineLevel="0" collapsed="false">
      <c r="A7540" s="0" t="n">
        <v>3971</v>
      </c>
      <c r="B7540" s="15" t="n">
        <v>46082</v>
      </c>
      <c r="C7540" s="0" t="n">
        <v>1</v>
      </c>
      <c r="D7540" s="16" t="n">
        <v>5412</v>
      </c>
      <c r="E7540" s="16" t="n">
        <v>22</v>
      </c>
      <c r="F7540" s="16" t="n">
        <v>82</v>
      </c>
      <c r="G7540" s="16" t="n">
        <v>148</v>
      </c>
      <c r="H7540" s="16" t="n">
        <v>2</v>
      </c>
    </row>
    <row r="7541" customFormat="false" ht="15" hidden="false" customHeight="false" outlineLevel="0" collapsed="false">
      <c r="A7541" s="0" t="n">
        <v>3971</v>
      </c>
      <c r="B7541" s="15" t="n">
        <v>46174</v>
      </c>
      <c r="C7541" s="0" t="n">
        <v>1</v>
      </c>
      <c r="D7541" s="16" t="n">
        <v>5433</v>
      </c>
      <c r="E7541" s="16" t="n">
        <v>26</v>
      </c>
      <c r="F7541" s="16" t="n">
        <v>85</v>
      </c>
      <c r="G7541" s="16" t="n">
        <v>192</v>
      </c>
      <c r="H7541" s="16" t="n">
        <v>5</v>
      </c>
    </row>
    <row r="7542" customFormat="false" ht="15" hidden="false" customHeight="false" outlineLevel="0" collapsed="false">
      <c r="A7542" s="0" t="n">
        <v>3975</v>
      </c>
      <c r="B7542" s="15" t="n">
        <v>45078</v>
      </c>
      <c r="C7542" s="0" t="n">
        <v>3</v>
      </c>
      <c r="D7542" s="16" t="n">
        <v>12397</v>
      </c>
      <c r="E7542" s="16" t="n">
        <v>87</v>
      </c>
      <c r="F7542" s="16" t="n">
        <v>203</v>
      </c>
      <c r="G7542" s="16" t="n">
        <v>1018</v>
      </c>
      <c r="H7542" s="16" t="n">
        <v>60</v>
      </c>
    </row>
    <row r="7543" customFormat="false" ht="15" hidden="false" customHeight="false" outlineLevel="0" collapsed="false">
      <c r="A7543" s="0" t="n">
        <v>3975</v>
      </c>
      <c r="B7543" s="15" t="n">
        <v>45170</v>
      </c>
      <c r="C7543" s="0" t="n">
        <v>3</v>
      </c>
      <c r="D7543" s="16" t="n">
        <v>12529</v>
      </c>
      <c r="E7543" s="16" t="n">
        <v>103</v>
      </c>
      <c r="F7543" s="16" t="n">
        <v>205</v>
      </c>
      <c r="G7543" s="16" t="n">
        <v>1209</v>
      </c>
      <c r="H7543" s="16" t="n">
        <v>77</v>
      </c>
    </row>
    <row r="7544" customFormat="false" ht="15" hidden="false" customHeight="false" outlineLevel="0" collapsed="false">
      <c r="A7544" s="0" t="n">
        <v>3975</v>
      </c>
      <c r="B7544" s="15" t="n">
        <v>45261</v>
      </c>
      <c r="C7544" s="0" t="n">
        <v>3</v>
      </c>
      <c r="D7544" s="16" t="n">
        <v>12581</v>
      </c>
      <c r="E7544" s="16" t="n">
        <v>111</v>
      </c>
      <c r="F7544" s="16" t="n">
        <v>225</v>
      </c>
      <c r="G7544" s="16" t="n">
        <v>1360</v>
      </c>
      <c r="H7544" s="16" t="n">
        <v>88</v>
      </c>
    </row>
    <row r="7545" customFormat="false" ht="15" hidden="false" customHeight="false" outlineLevel="0" collapsed="false">
      <c r="A7545" s="0" t="n">
        <v>3975</v>
      </c>
      <c r="B7545" s="15" t="n">
        <v>45352</v>
      </c>
      <c r="C7545" s="0" t="n">
        <v>3</v>
      </c>
      <c r="D7545" s="16" t="n">
        <v>12733</v>
      </c>
      <c r="E7545" s="16" t="n">
        <v>130</v>
      </c>
      <c r="F7545" s="16" t="n">
        <v>257</v>
      </c>
      <c r="G7545" s="16" t="n">
        <v>832</v>
      </c>
      <c r="H7545" s="16" t="n">
        <v>81</v>
      </c>
    </row>
    <row r="7546" customFormat="false" ht="15" hidden="false" customHeight="false" outlineLevel="0" collapsed="false">
      <c r="A7546" s="0" t="n">
        <v>3975</v>
      </c>
      <c r="B7546" s="15" t="n">
        <v>45444</v>
      </c>
      <c r="C7546" s="0" t="n">
        <v>3</v>
      </c>
      <c r="D7546" s="16" t="n">
        <v>12906</v>
      </c>
      <c r="E7546" s="16" t="n">
        <v>152</v>
      </c>
      <c r="F7546" s="16" t="n">
        <v>288</v>
      </c>
      <c r="G7546" s="16" t="n">
        <v>1046</v>
      </c>
      <c r="H7546" s="16" t="n">
        <v>101</v>
      </c>
    </row>
    <row r="7547" customFormat="false" ht="15" hidden="false" customHeight="false" outlineLevel="0" collapsed="false">
      <c r="A7547" s="0" t="n">
        <v>3975</v>
      </c>
      <c r="B7547" s="15" t="n">
        <v>45536</v>
      </c>
      <c r="C7547" s="0" t="n">
        <v>3</v>
      </c>
      <c r="D7547" s="16" t="n">
        <v>13080</v>
      </c>
      <c r="E7547" s="16" t="n">
        <v>161</v>
      </c>
      <c r="F7547" s="16" t="n">
        <v>314</v>
      </c>
      <c r="G7547" s="16" t="n">
        <v>1225</v>
      </c>
      <c r="H7547" s="16" t="n">
        <v>112</v>
      </c>
    </row>
    <row r="7548" customFormat="false" ht="15" hidden="false" customHeight="false" outlineLevel="0" collapsed="false">
      <c r="A7548" s="0" t="n">
        <v>3975</v>
      </c>
      <c r="B7548" s="15" t="n">
        <v>45627</v>
      </c>
      <c r="C7548" s="0" t="n">
        <v>3</v>
      </c>
      <c r="D7548" s="16" t="n">
        <v>13112</v>
      </c>
      <c r="E7548" s="16" t="n">
        <v>184</v>
      </c>
      <c r="F7548" s="16" t="n">
        <v>332</v>
      </c>
      <c r="G7548" s="16" t="n">
        <v>1399</v>
      </c>
      <c r="H7548" s="16" t="n">
        <v>135</v>
      </c>
    </row>
    <row r="7549" customFormat="false" ht="15" hidden="false" customHeight="false" outlineLevel="0" collapsed="false">
      <c r="A7549" s="0" t="n">
        <v>3975</v>
      </c>
      <c r="B7549" s="15" t="n">
        <v>45717</v>
      </c>
      <c r="C7549" s="0" t="n">
        <v>3</v>
      </c>
      <c r="D7549" s="16" t="n">
        <v>13217</v>
      </c>
      <c r="E7549" s="16" t="n">
        <v>199</v>
      </c>
      <c r="F7549" s="16" t="n">
        <v>379</v>
      </c>
      <c r="G7549" s="16" t="n">
        <v>806</v>
      </c>
      <c r="H7549" s="16" t="n">
        <v>73</v>
      </c>
    </row>
    <row r="7550" customFormat="false" ht="15" hidden="false" customHeight="false" outlineLevel="0" collapsed="false">
      <c r="A7550" s="0" t="n">
        <v>3975</v>
      </c>
      <c r="B7550" s="15" t="n">
        <v>45809</v>
      </c>
      <c r="C7550" s="0" t="n">
        <v>3</v>
      </c>
      <c r="D7550" s="16" t="n">
        <v>13228</v>
      </c>
      <c r="E7550" s="16" t="n">
        <v>226</v>
      </c>
      <c r="F7550" s="16" t="n">
        <v>419</v>
      </c>
      <c r="G7550" s="16" t="n">
        <v>995</v>
      </c>
      <c r="H7550" s="16" t="n">
        <v>95</v>
      </c>
    </row>
    <row r="7551" customFormat="false" ht="15" hidden="false" customHeight="false" outlineLevel="0" collapsed="false">
      <c r="A7551" s="0" t="n">
        <v>3975</v>
      </c>
      <c r="B7551" s="15" t="n">
        <v>45901</v>
      </c>
      <c r="C7551" s="0" t="n">
        <v>3</v>
      </c>
      <c r="D7551" s="16" t="n">
        <v>13263</v>
      </c>
      <c r="E7551" s="16" t="n">
        <v>254</v>
      </c>
      <c r="F7551" s="16" t="n">
        <v>471</v>
      </c>
      <c r="G7551" s="16" t="n">
        <v>1212</v>
      </c>
      <c r="H7551" s="16" t="n">
        <v>120</v>
      </c>
    </row>
    <row r="7552" customFormat="false" ht="15" hidden="false" customHeight="false" outlineLevel="0" collapsed="false">
      <c r="A7552" s="0" t="n">
        <v>3975</v>
      </c>
      <c r="B7552" s="15" t="n">
        <v>45992</v>
      </c>
      <c r="C7552" s="0" t="n">
        <v>3</v>
      </c>
      <c r="D7552" s="16" t="n">
        <v>13337</v>
      </c>
      <c r="E7552" s="16" t="n">
        <v>276</v>
      </c>
      <c r="F7552" s="16" t="n">
        <v>538</v>
      </c>
      <c r="G7552" s="16" t="n">
        <v>1433</v>
      </c>
      <c r="H7552" s="16" t="n">
        <v>140</v>
      </c>
    </row>
    <row r="7553" customFormat="false" ht="15" hidden="false" customHeight="false" outlineLevel="0" collapsed="false">
      <c r="A7553" s="0" t="n">
        <v>3975</v>
      </c>
      <c r="B7553" s="15" t="n">
        <v>46082</v>
      </c>
      <c r="C7553" s="0" t="n">
        <v>3</v>
      </c>
      <c r="D7553" s="16" t="n">
        <v>13402</v>
      </c>
      <c r="E7553" s="16" t="n">
        <v>295</v>
      </c>
      <c r="F7553" s="16" t="n">
        <v>603</v>
      </c>
      <c r="G7553" s="16" t="n">
        <v>837</v>
      </c>
      <c r="H7553" s="16" t="n">
        <v>90</v>
      </c>
    </row>
    <row r="7554" customFormat="false" ht="15" hidden="false" customHeight="false" outlineLevel="0" collapsed="false">
      <c r="A7554" s="0" t="n">
        <v>3975</v>
      </c>
      <c r="B7554" s="15" t="n">
        <v>46174</v>
      </c>
      <c r="C7554" s="0" t="n">
        <v>3</v>
      </c>
      <c r="D7554" s="16" t="n">
        <v>13441</v>
      </c>
      <c r="E7554" s="16" t="n">
        <v>345</v>
      </c>
      <c r="F7554" s="16" t="n">
        <v>648</v>
      </c>
      <c r="G7554" s="16" t="n">
        <v>1036</v>
      </c>
      <c r="H7554" s="16" t="n">
        <v>141</v>
      </c>
    </row>
    <row r="7555" customFormat="false" ht="15" hidden="false" customHeight="false" outlineLevel="0" collapsed="false">
      <c r="A7555" s="0" t="n">
        <v>3976</v>
      </c>
      <c r="B7555" s="15" t="n">
        <v>45078</v>
      </c>
      <c r="C7555" s="0" t="n">
        <v>1</v>
      </c>
      <c r="D7555" s="16" t="n">
        <v>17078</v>
      </c>
      <c r="E7555" s="16" t="n">
        <v>48</v>
      </c>
      <c r="F7555" s="16" t="n">
        <v>325</v>
      </c>
      <c r="G7555" s="16" t="n">
        <v>785</v>
      </c>
      <c r="H7555" s="16" t="n">
        <v>27</v>
      </c>
    </row>
    <row r="7556" customFormat="false" ht="15" hidden="false" customHeight="false" outlineLevel="0" collapsed="false">
      <c r="A7556" s="0" t="n">
        <v>3976</v>
      </c>
      <c r="B7556" s="15" t="n">
        <v>45170</v>
      </c>
      <c r="C7556" s="0" t="n">
        <v>1</v>
      </c>
      <c r="D7556" s="16" t="n">
        <v>17144</v>
      </c>
      <c r="E7556" s="16" t="n">
        <v>57</v>
      </c>
      <c r="F7556" s="16" t="n">
        <v>332</v>
      </c>
      <c r="G7556" s="16" t="n">
        <v>943</v>
      </c>
      <c r="H7556" s="16" t="n">
        <v>39</v>
      </c>
    </row>
    <row r="7557" customFormat="false" ht="15" hidden="false" customHeight="false" outlineLevel="0" collapsed="false">
      <c r="A7557" s="0" t="n">
        <v>3976</v>
      </c>
      <c r="B7557" s="15" t="n">
        <v>45261</v>
      </c>
      <c r="C7557" s="0" t="n">
        <v>1</v>
      </c>
      <c r="D7557" s="16" t="n">
        <v>17352</v>
      </c>
      <c r="E7557" s="16" t="n">
        <v>63</v>
      </c>
      <c r="F7557" s="16" t="n">
        <v>343</v>
      </c>
      <c r="G7557" s="16" t="n">
        <v>1107</v>
      </c>
      <c r="H7557" s="16" t="n">
        <v>44</v>
      </c>
    </row>
    <row r="7558" customFormat="false" ht="15" hidden="false" customHeight="false" outlineLevel="0" collapsed="false">
      <c r="A7558" s="0" t="n">
        <v>3976</v>
      </c>
      <c r="B7558" s="15" t="n">
        <v>45352</v>
      </c>
      <c r="C7558" s="0" t="n">
        <v>1</v>
      </c>
      <c r="D7558" s="16" t="n">
        <v>17546</v>
      </c>
      <c r="E7558" s="16" t="n">
        <v>68</v>
      </c>
      <c r="F7558" s="16" t="n">
        <v>356</v>
      </c>
      <c r="G7558" s="16" t="n">
        <v>697</v>
      </c>
      <c r="H7558" s="16" t="n">
        <v>39</v>
      </c>
    </row>
    <row r="7559" customFormat="false" ht="15" hidden="false" customHeight="false" outlineLevel="0" collapsed="false">
      <c r="A7559" s="0" t="n">
        <v>3976</v>
      </c>
      <c r="B7559" s="15" t="n">
        <v>45444</v>
      </c>
      <c r="C7559" s="0" t="n">
        <v>1</v>
      </c>
      <c r="D7559" s="16" t="n">
        <v>17641</v>
      </c>
      <c r="E7559" s="16" t="n">
        <v>77</v>
      </c>
      <c r="F7559" s="16" t="n">
        <v>359</v>
      </c>
      <c r="G7559" s="16" t="n">
        <v>864</v>
      </c>
      <c r="H7559" s="16" t="n">
        <v>44</v>
      </c>
    </row>
    <row r="7560" customFormat="false" ht="15" hidden="false" customHeight="false" outlineLevel="0" collapsed="false">
      <c r="A7560" s="0" t="n">
        <v>3976</v>
      </c>
      <c r="B7560" s="15" t="n">
        <v>45536</v>
      </c>
      <c r="C7560" s="0" t="n">
        <v>1</v>
      </c>
      <c r="D7560" s="16" t="n">
        <v>17648</v>
      </c>
      <c r="E7560" s="16" t="n">
        <v>86</v>
      </c>
      <c r="F7560" s="16" t="n">
        <v>384</v>
      </c>
      <c r="G7560" s="16" t="n">
        <v>1000</v>
      </c>
      <c r="H7560" s="16" t="n">
        <v>53</v>
      </c>
    </row>
    <row r="7561" customFormat="false" ht="15" hidden="false" customHeight="false" outlineLevel="0" collapsed="false">
      <c r="A7561" s="0" t="n">
        <v>3976</v>
      </c>
      <c r="B7561" s="15" t="n">
        <v>45627</v>
      </c>
      <c r="C7561" s="0" t="n">
        <v>1</v>
      </c>
      <c r="D7561" s="16" t="n">
        <v>17752</v>
      </c>
      <c r="E7561" s="16" t="n">
        <v>95</v>
      </c>
      <c r="F7561" s="16" t="n">
        <v>409</v>
      </c>
      <c r="G7561" s="16" t="n">
        <v>1170</v>
      </c>
      <c r="H7561" s="16" t="n">
        <v>63</v>
      </c>
    </row>
    <row r="7562" customFormat="false" ht="15" hidden="false" customHeight="false" outlineLevel="0" collapsed="false">
      <c r="A7562" s="0" t="n">
        <v>3976</v>
      </c>
      <c r="B7562" s="15" t="n">
        <v>45717</v>
      </c>
      <c r="C7562" s="0" t="n">
        <v>1</v>
      </c>
      <c r="D7562" s="16" t="n">
        <v>17822</v>
      </c>
      <c r="E7562" s="16" t="n">
        <v>96</v>
      </c>
      <c r="F7562" s="16" t="n">
        <v>435</v>
      </c>
      <c r="G7562" s="16" t="n">
        <v>682</v>
      </c>
      <c r="H7562" s="16" t="n">
        <v>33</v>
      </c>
    </row>
    <row r="7563" customFormat="false" ht="15" hidden="false" customHeight="false" outlineLevel="0" collapsed="false">
      <c r="A7563" s="0" t="n">
        <v>3976</v>
      </c>
      <c r="B7563" s="15" t="n">
        <v>45809</v>
      </c>
      <c r="C7563" s="0" t="n">
        <v>1</v>
      </c>
      <c r="D7563" s="16" t="n">
        <v>17919</v>
      </c>
      <c r="E7563" s="16" t="n">
        <v>111</v>
      </c>
      <c r="F7563" s="16" t="n">
        <v>460</v>
      </c>
      <c r="G7563" s="16" t="n">
        <v>850</v>
      </c>
      <c r="H7563" s="16" t="n">
        <v>46</v>
      </c>
    </row>
    <row r="7564" customFormat="false" ht="15" hidden="false" customHeight="false" outlineLevel="0" collapsed="false">
      <c r="A7564" s="0" t="n">
        <v>3976</v>
      </c>
      <c r="B7564" s="15" t="n">
        <v>45901</v>
      </c>
      <c r="C7564" s="0" t="n">
        <v>1</v>
      </c>
      <c r="D7564" s="16" t="n">
        <v>17975</v>
      </c>
      <c r="E7564" s="16" t="n">
        <v>121</v>
      </c>
      <c r="F7564" s="16" t="n">
        <v>485</v>
      </c>
      <c r="G7564" s="16" t="n">
        <v>1031</v>
      </c>
      <c r="H7564" s="16" t="n">
        <v>56</v>
      </c>
    </row>
    <row r="7565" customFormat="false" ht="15" hidden="false" customHeight="false" outlineLevel="0" collapsed="false">
      <c r="A7565" s="0" t="n">
        <v>3976</v>
      </c>
      <c r="B7565" s="15" t="n">
        <v>45992</v>
      </c>
      <c r="C7565" s="0" t="n">
        <v>1</v>
      </c>
      <c r="D7565" s="16" t="n">
        <v>18092</v>
      </c>
      <c r="E7565" s="16" t="n">
        <v>132</v>
      </c>
      <c r="F7565" s="16" t="n">
        <v>544</v>
      </c>
      <c r="G7565" s="16" t="n">
        <v>1231</v>
      </c>
      <c r="H7565" s="16" t="n">
        <v>65</v>
      </c>
    </row>
    <row r="7566" customFormat="false" ht="15" hidden="false" customHeight="false" outlineLevel="0" collapsed="false">
      <c r="A7566" s="0" t="n">
        <v>3976</v>
      </c>
      <c r="B7566" s="15" t="n">
        <v>46082</v>
      </c>
      <c r="C7566" s="0" t="n">
        <v>1</v>
      </c>
      <c r="D7566" s="16" t="n">
        <v>18072</v>
      </c>
      <c r="E7566" s="16" t="n">
        <v>153</v>
      </c>
      <c r="F7566" s="16" t="n">
        <v>555</v>
      </c>
      <c r="G7566" s="16" t="n">
        <v>735</v>
      </c>
      <c r="H7566" s="16" t="n">
        <v>48</v>
      </c>
    </row>
    <row r="7567" customFormat="false" ht="15" hidden="false" customHeight="false" outlineLevel="0" collapsed="false">
      <c r="A7567" s="0" t="n">
        <v>3976</v>
      </c>
      <c r="B7567" s="15" t="n">
        <v>46174</v>
      </c>
      <c r="C7567" s="0" t="n">
        <v>1</v>
      </c>
      <c r="D7567" s="16" t="n">
        <v>18192</v>
      </c>
      <c r="E7567" s="16" t="n">
        <v>198</v>
      </c>
      <c r="F7567" s="16" t="n">
        <v>621</v>
      </c>
      <c r="G7567" s="16" t="n">
        <v>958</v>
      </c>
      <c r="H7567" s="16" t="n">
        <v>86</v>
      </c>
    </row>
    <row r="7568" customFormat="false" ht="15" hidden="false" customHeight="false" outlineLevel="0" collapsed="false">
      <c r="A7568" s="0" t="n">
        <v>3977</v>
      </c>
      <c r="B7568" s="15" t="n">
        <v>45078</v>
      </c>
      <c r="C7568" s="0" t="n">
        <v>3</v>
      </c>
      <c r="D7568" s="16" t="n">
        <v>85650</v>
      </c>
      <c r="E7568" s="16" t="n">
        <v>398</v>
      </c>
      <c r="F7568" s="16" t="n">
        <v>1582</v>
      </c>
      <c r="G7568" s="16" t="n">
        <v>6169</v>
      </c>
      <c r="H7568" s="16" t="n">
        <v>286</v>
      </c>
    </row>
    <row r="7569" customFormat="false" ht="15" hidden="false" customHeight="false" outlineLevel="0" collapsed="false">
      <c r="A7569" s="0" t="n">
        <v>3977</v>
      </c>
      <c r="B7569" s="15" t="n">
        <v>45170</v>
      </c>
      <c r="C7569" s="0" t="n">
        <v>3</v>
      </c>
      <c r="D7569" s="16" t="n">
        <v>86695</v>
      </c>
      <c r="E7569" s="16" t="n">
        <v>457</v>
      </c>
      <c r="F7569" s="16" t="n">
        <v>1659</v>
      </c>
      <c r="G7569" s="16" t="n">
        <v>7480</v>
      </c>
      <c r="H7569" s="16" t="n">
        <v>345</v>
      </c>
    </row>
    <row r="7570" customFormat="false" ht="15" hidden="false" customHeight="false" outlineLevel="0" collapsed="false">
      <c r="A7570" s="0" t="n">
        <v>3977</v>
      </c>
      <c r="B7570" s="15" t="n">
        <v>45261</v>
      </c>
      <c r="C7570" s="0" t="n">
        <v>3</v>
      </c>
      <c r="D7570" s="16" t="n">
        <v>87303</v>
      </c>
      <c r="E7570" s="16" t="n">
        <v>522</v>
      </c>
      <c r="F7570" s="16" t="n">
        <v>1747</v>
      </c>
      <c r="G7570" s="16" t="n">
        <v>8711</v>
      </c>
      <c r="H7570" s="16" t="n">
        <v>411</v>
      </c>
    </row>
    <row r="7571" customFormat="false" ht="15" hidden="false" customHeight="false" outlineLevel="0" collapsed="false">
      <c r="A7571" s="0" t="n">
        <v>3977</v>
      </c>
      <c r="B7571" s="15" t="n">
        <v>45352</v>
      </c>
      <c r="C7571" s="0" t="n">
        <v>3</v>
      </c>
      <c r="D7571" s="16" t="n">
        <v>88662</v>
      </c>
      <c r="E7571" s="16" t="n">
        <v>625</v>
      </c>
      <c r="F7571" s="16" t="n">
        <v>1830</v>
      </c>
      <c r="G7571" s="16" t="n">
        <v>5502</v>
      </c>
      <c r="H7571" s="16" t="n">
        <v>367</v>
      </c>
    </row>
    <row r="7572" customFormat="false" ht="15" hidden="false" customHeight="false" outlineLevel="0" collapsed="false">
      <c r="A7572" s="0" t="n">
        <v>3977</v>
      </c>
      <c r="B7572" s="15" t="n">
        <v>45444</v>
      </c>
      <c r="C7572" s="0" t="n">
        <v>3</v>
      </c>
      <c r="D7572" s="16" t="n">
        <v>89552</v>
      </c>
      <c r="E7572" s="16" t="n">
        <v>721</v>
      </c>
      <c r="F7572" s="16" t="n">
        <v>1892</v>
      </c>
      <c r="G7572" s="16" t="n">
        <v>6849</v>
      </c>
      <c r="H7572" s="16" t="n">
        <v>465</v>
      </c>
    </row>
    <row r="7573" customFormat="false" ht="15" hidden="false" customHeight="false" outlineLevel="0" collapsed="false">
      <c r="A7573" s="0" t="n">
        <v>3977</v>
      </c>
      <c r="B7573" s="15" t="n">
        <v>45536</v>
      </c>
      <c r="C7573" s="0" t="n">
        <v>3</v>
      </c>
      <c r="D7573" s="16" t="n">
        <v>90027</v>
      </c>
      <c r="E7573" s="16" t="n">
        <v>796</v>
      </c>
      <c r="F7573" s="16" t="n">
        <v>2042</v>
      </c>
      <c r="G7573" s="16" t="n">
        <v>8007</v>
      </c>
      <c r="H7573" s="16" t="n">
        <v>533</v>
      </c>
    </row>
    <row r="7574" customFormat="false" ht="15" hidden="false" customHeight="false" outlineLevel="0" collapsed="false">
      <c r="A7574" s="0" t="n">
        <v>3977</v>
      </c>
      <c r="B7574" s="15" t="n">
        <v>45627</v>
      </c>
      <c r="C7574" s="0" t="n">
        <v>3</v>
      </c>
      <c r="D7574" s="16" t="n">
        <v>90651</v>
      </c>
      <c r="E7574" s="16" t="n">
        <v>883</v>
      </c>
      <c r="F7574" s="16" t="n">
        <v>2144</v>
      </c>
      <c r="G7574" s="16" t="n">
        <v>9270</v>
      </c>
      <c r="H7574" s="16" t="n">
        <v>613</v>
      </c>
    </row>
    <row r="7575" customFormat="false" ht="15" hidden="false" customHeight="false" outlineLevel="0" collapsed="false">
      <c r="A7575" s="0" t="n">
        <v>3977</v>
      </c>
      <c r="B7575" s="15" t="n">
        <v>45717</v>
      </c>
      <c r="C7575" s="0" t="n">
        <v>3</v>
      </c>
      <c r="D7575" s="16" t="n">
        <v>91255</v>
      </c>
      <c r="E7575" s="16" t="n">
        <v>948</v>
      </c>
      <c r="F7575" s="16" t="n">
        <v>2298</v>
      </c>
      <c r="G7575" s="16" t="n">
        <v>5064</v>
      </c>
      <c r="H7575" s="16" t="n">
        <v>313</v>
      </c>
    </row>
    <row r="7576" customFormat="false" ht="15" hidden="false" customHeight="false" outlineLevel="0" collapsed="false">
      <c r="A7576" s="0" t="n">
        <v>3977</v>
      </c>
      <c r="B7576" s="15" t="n">
        <v>45809</v>
      </c>
      <c r="C7576" s="0" t="n">
        <v>3</v>
      </c>
      <c r="D7576" s="16" t="n">
        <v>92011</v>
      </c>
      <c r="E7576" s="16" t="n">
        <v>1055</v>
      </c>
      <c r="F7576" s="16" t="n">
        <v>2483</v>
      </c>
      <c r="G7576" s="16" t="n">
        <v>6405</v>
      </c>
      <c r="H7576" s="16" t="n">
        <v>423</v>
      </c>
    </row>
    <row r="7577" customFormat="false" ht="15" hidden="false" customHeight="false" outlineLevel="0" collapsed="false">
      <c r="A7577" s="0" t="n">
        <v>3977</v>
      </c>
      <c r="B7577" s="15" t="n">
        <v>45901</v>
      </c>
      <c r="C7577" s="0" t="n">
        <v>3</v>
      </c>
      <c r="D7577" s="16" t="n">
        <v>92541</v>
      </c>
      <c r="E7577" s="16" t="n">
        <v>1189</v>
      </c>
      <c r="F7577" s="16" t="n">
        <v>2632</v>
      </c>
      <c r="G7577" s="16" t="n">
        <v>7780</v>
      </c>
      <c r="H7577" s="16" t="n">
        <v>565</v>
      </c>
    </row>
    <row r="7578" customFormat="false" ht="15" hidden="false" customHeight="false" outlineLevel="0" collapsed="false">
      <c r="A7578" s="0" t="n">
        <v>3977</v>
      </c>
      <c r="B7578" s="15" t="n">
        <v>45992</v>
      </c>
      <c r="C7578" s="0" t="n">
        <v>3</v>
      </c>
      <c r="D7578" s="16" t="n">
        <v>92972</v>
      </c>
      <c r="E7578" s="16" t="n">
        <v>1296</v>
      </c>
      <c r="F7578" s="16" t="n">
        <v>2811</v>
      </c>
      <c r="G7578" s="16" t="n">
        <v>9075</v>
      </c>
      <c r="H7578" s="16" t="n">
        <v>679</v>
      </c>
    </row>
    <row r="7579" customFormat="false" ht="15" hidden="false" customHeight="false" outlineLevel="0" collapsed="false">
      <c r="A7579" s="0" t="n">
        <v>3977</v>
      </c>
      <c r="B7579" s="15" t="n">
        <v>46082</v>
      </c>
      <c r="C7579" s="0" t="n">
        <v>3</v>
      </c>
      <c r="D7579" s="16" t="n">
        <v>93441</v>
      </c>
      <c r="E7579" s="16" t="n">
        <v>1445</v>
      </c>
      <c r="F7579" s="16" t="n">
        <v>3029</v>
      </c>
      <c r="G7579" s="16" t="n">
        <v>5351</v>
      </c>
      <c r="H7579" s="16" t="n">
        <v>527</v>
      </c>
    </row>
    <row r="7580" customFormat="false" ht="15" hidden="false" customHeight="false" outlineLevel="0" collapsed="false">
      <c r="A7580" s="0" t="n">
        <v>3977</v>
      </c>
      <c r="B7580" s="15" t="n">
        <v>46174</v>
      </c>
      <c r="C7580" s="0" t="n">
        <v>3</v>
      </c>
      <c r="D7580" s="16" t="n">
        <v>94196</v>
      </c>
      <c r="E7580" s="16" t="n">
        <v>1803</v>
      </c>
      <c r="F7580" s="16" t="n">
        <v>3380</v>
      </c>
      <c r="G7580" s="16" t="n">
        <v>6888</v>
      </c>
      <c r="H7580" s="16" t="n">
        <v>863</v>
      </c>
    </row>
    <row r="7581" customFormat="false" ht="15" hidden="false" customHeight="false" outlineLevel="0" collapsed="false">
      <c r="A7581" s="0" t="n">
        <v>3978</v>
      </c>
      <c r="B7581" s="15" t="n">
        <v>45078</v>
      </c>
      <c r="C7581" s="0" t="n">
        <v>3</v>
      </c>
      <c r="D7581" s="16" t="n">
        <v>35601</v>
      </c>
      <c r="E7581" s="16" t="n">
        <v>291</v>
      </c>
      <c r="F7581" s="16" t="n">
        <v>609</v>
      </c>
      <c r="G7581" s="16" t="n">
        <v>3532</v>
      </c>
      <c r="H7581" s="16" t="n">
        <v>214</v>
      </c>
    </row>
    <row r="7582" customFormat="false" ht="15" hidden="false" customHeight="false" outlineLevel="0" collapsed="false">
      <c r="A7582" s="0" t="n">
        <v>3978</v>
      </c>
      <c r="B7582" s="15" t="n">
        <v>45170</v>
      </c>
      <c r="C7582" s="0" t="n">
        <v>3</v>
      </c>
      <c r="D7582" s="16" t="n">
        <v>37548</v>
      </c>
      <c r="E7582" s="16" t="n">
        <v>365</v>
      </c>
      <c r="F7582" s="16" t="n">
        <v>686</v>
      </c>
      <c r="G7582" s="16" t="n">
        <v>4607</v>
      </c>
      <c r="H7582" s="16" t="n">
        <v>281</v>
      </c>
    </row>
    <row r="7583" customFormat="false" ht="15" hidden="false" customHeight="false" outlineLevel="0" collapsed="false">
      <c r="A7583" s="0" t="n">
        <v>3978</v>
      </c>
      <c r="B7583" s="15" t="n">
        <v>45261</v>
      </c>
      <c r="C7583" s="0" t="n">
        <v>3</v>
      </c>
      <c r="D7583" s="16" t="n">
        <v>38910</v>
      </c>
      <c r="E7583" s="16" t="n">
        <v>428</v>
      </c>
      <c r="F7583" s="16" t="n">
        <v>770</v>
      </c>
      <c r="G7583" s="16" t="n">
        <v>5425</v>
      </c>
      <c r="H7583" s="16" t="n">
        <v>339</v>
      </c>
    </row>
    <row r="7584" customFormat="false" ht="15" hidden="false" customHeight="false" outlineLevel="0" collapsed="false">
      <c r="A7584" s="0" t="n">
        <v>3978</v>
      </c>
      <c r="B7584" s="15" t="n">
        <v>45352</v>
      </c>
      <c r="C7584" s="0" t="n">
        <v>3</v>
      </c>
      <c r="D7584" s="16" t="n">
        <v>40757</v>
      </c>
      <c r="E7584" s="16" t="n">
        <v>507</v>
      </c>
      <c r="F7584" s="16" t="n">
        <v>884</v>
      </c>
      <c r="G7584" s="16" t="n">
        <v>3438</v>
      </c>
      <c r="H7584" s="16" t="n">
        <v>311</v>
      </c>
    </row>
    <row r="7585" customFormat="false" ht="15" hidden="false" customHeight="false" outlineLevel="0" collapsed="false">
      <c r="A7585" s="0" t="n">
        <v>3978</v>
      </c>
      <c r="B7585" s="15" t="n">
        <v>45444</v>
      </c>
      <c r="C7585" s="0" t="n">
        <v>3</v>
      </c>
      <c r="D7585" s="16" t="n">
        <v>42724</v>
      </c>
      <c r="E7585" s="16" t="n">
        <v>613</v>
      </c>
      <c r="F7585" s="16" t="n">
        <v>1095</v>
      </c>
      <c r="G7585" s="16" t="n">
        <v>4475</v>
      </c>
      <c r="H7585" s="16" t="n">
        <v>418</v>
      </c>
    </row>
    <row r="7586" customFormat="false" ht="15" hidden="false" customHeight="false" outlineLevel="0" collapsed="false">
      <c r="A7586" s="0" t="n">
        <v>3978</v>
      </c>
      <c r="B7586" s="15" t="n">
        <v>45536</v>
      </c>
      <c r="C7586" s="0" t="n">
        <v>3</v>
      </c>
      <c r="D7586" s="16" t="n">
        <v>44254</v>
      </c>
      <c r="E7586" s="16" t="n">
        <v>684</v>
      </c>
      <c r="F7586" s="16" t="n">
        <v>1240</v>
      </c>
      <c r="G7586" s="16" t="n">
        <v>5288</v>
      </c>
      <c r="H7586" s="16" t="n">
        <v>484</v>
      </c>
    </row>
    <row r="7587" customFormat="false" ht="15" hidden="false" customHeight="false" outlineLevel="0" collapsed="false">
      <c r="A7587" s="0" t="n">
        <v>3978</v>
      </c>
      <c r="B7587" s="15" t="n">
        <v>45627</v>
      </c>
      <c r="C7587" s="0" t="n">
        <v>3</v>
      </c>
      <c r="D7587" s="16" t="n">
        <v>45632</v>
      </c>
      <c r="E7587" s="16" t="n">
        <v>752</v>
      </c>
      <c r="F7587" s="16" t="n">
        <v>1361</v>
      </c>
      <c r="G7587" s="16" t="n">
        <v>5981</v>
      </c>
      <c r="H7587" s="16" t="n">
        <v>546</v>
      </c>
    </row>
    <row r="7588" customFormat="false" ht="15" hidden="false" customHeight="false" outlineLevel="0" collapsed="false">
      <c r="A7588" s="0" t="n">
        <v>3978</v>
      </c>
      <c r="B7588" s="15" t="n">
        <v>45717</v>
      </c>
      <c r="C7588" s="0" t="n">
        <v>3</v>
      </c>
      <c r="D7588" s="16" t="n">
        <v>46937</v>
      </c>
      <c r="E7588" s="16" t="n">
        <v>811</v>
      </c>
      <c r="F7588" s="16" t="n">
        <v>1535</v>
      </c>
      <c r="G7588" s="16" t="n">
        <v>3306</v>
      </c>
      <c r="H7588" s="16" t="n">
        <v>274</v>
      </c>
    </row>
    <row r="7589" customFormat="false" ht="15" hidden="false" customHeight="false" outlineLevel="0" collapsed="false">
      <c r="A7589" s="0" t="n">
        <v>3978</v>
      </c>
      <c r="B7589" s="15" t="n">
        <v>45809</v>
      </c>
      <c r="C7589" s="0" t="n">
        <v>3</v>
      </c>
      <c r="D7589" s="16" t="n">
        <v>48646</v>
      </c>
      <c r="E7589" s="16" t="n">
        <v>928</v>
      </c>
      <c r="F7589" s="16" t="n">
        <v>1769</v>
      </c>
      <c r="G7589" s="16" t="n">
        <v>4348</v>
      </c>
      <c r="H7589" s="16" t="n">
        <v>385</v>
      </c>
    </row>
    <row r="7590" customFormat="false" ht="15" hidden="false" customHeight="false" outlineLevel="0" collapsed="false">
      <c r="A7590" s="0" t="n">
        <v>3978</v>
      </c>
      <c r="B7590" s="15" t="n">
        <v>45901</v>
      </c>
      <c r="C7590" s="0" t="n">
        <v>3</v>
      </c>
      <c r="D7590" s="16" t="n">
        <v>50185</v>
      </c>
      <c r="E7590" s="16" t="n">
        <v>1059</v>
      </c>
      <c r="F7590" s="16" t="n">
        <v>1982</v>
      </c>
      <c r="G7590" s="16" t="n">
        <v>5333</v>
      </c>
      <c r="H7590" s="16" t="n">
        <v>503</v>
      </c>
    </row>
    <row r="7591" customFormat="false" ht="15" hidden="false" customHeight="false" outlineLevel="0" collapsed="false">
      <c r="A7591" s="0" t="n">
        <v>3978</v>
      </c>
      <c r="B7591" s="15" t="n">
        <v>45992</v>
      </c>
      <c r="C7591" s="0" t="n">
        <v>3</v>
      </c>
      <c r="D7591" s="16" t="n">
        <v>51554</v>
      </c>
      <c r="E7591" s="16" t="n">
        <v>1162</v>
      </c>
      <c r="F7591" s="16" t="n">
        <v>2220</v>
      </c>
      <c r="G7591" s="16" t="n">
        <v>6282</v>
      </c>
      <c r="H7591" s="16" t="n">
        <v>579</v>
      </c>
    </row>
    <row r="7592" customFormat="false" ht="15" hidden="false" customHeight="false" outlineLevel="0" collapsed="false">
      <c r="A7592" s="0" t="n">
        <v>3978</v>
      </c>
      <c r="B7592" s="15" t="n">
        <v>46082</v>
      </c>
      <c r="C7592" s="0" t="n">
        <v>3</v>
      </c>
      <c r="D7592" s="16" t="n">
        <v>53052</v>
      </c>
      <c r="E7592" s="16" t="n">
        <v>1337</v>
      </c>
      <c r="F7592" s="16" t="n">
        <v>2490</v>
      </c>
      <c r="G7592" s="16" t="n">
        <v>3775</v>
      </c>
      <c r="H7592" s="16" t="n">
        <v>472</v>
      </c>
    </row>
    <row r="7593" customFormat="false" ht="15" hidden="false" customHeight="false" outlineLevel="0" collapsed="false">
      <c r="A7593" s="0" t="n">
        <v>3978</v>
      </c>
      <c r="B7593" s="15" t="n">
        <v>46174</v>
      </c>
      <c r="C7593" s="0" t="n">
        <v>3</v>
      </c>
      <c r="D7593" s="16" t="n">
        <v>54608</v>
      </c>
      <c r="E7593" s="16" t="n">
        <v>1693</v>
      </c>
      <c r="F7593" s="16" t="n">
        <v>2866</v>
      </c>
      <c r="G7593" s="16" t="n">
        <v>5003</v>
      </c>
      <c r="H7593" s="16" t="n">
        <v>819</v>
      </c>
    </row>
    <row r="7594" customFormat="false" ht="15" hidden="false" customHeight="false" outlineLevel="0" collapsed="false">
      <c r="A7594" s="0" t="n">
        <v>3979</v>
      </c>
      <c r="B7594" s="15" t="n">
        <v>45078</v>
      </c>
      <c r="C7594" s="0" t="n">
        <v>1</v>
      </c>
      <c r="D7594" s="16" t="n">
        <v>563</v>
      </c>
      <c r="E7594" s="16" t="n">
        <v>1</v>
      </c>
      <c r="F7594" s="16" t="n">
        <v>7</v>
      </c>
      <c r="G7594" s="16" t="n">
        <v>24</v>
      </c>
      <c r="H7594" s="16" t="n">
        <v>0</v>
      </c>
    </row>
    <row r="7595" customFormat="false" ht="15" hidden="false" customHeight="false" outlineLevel="0" collapsed="false">
      <c r="A7595" s="0" t="n">
        <v>3979</v>
      </c>
      <c r="B7595" s="15" t="n">
        <v>45170</v>
      </c>
      <c r="C7595" s="0" t="n">
        <v>1</v>
      </c>
      <c r="D7595" s="16" t="n">
        <v>569</v>
      </c>
      <c r="E7595" s="16" t="n">
        <v>1</v>
      </c>
      <c r="F7595" s="16" t="n">
        <v>7</v>
      </c>
      <c r="G7595" s="16" t="n">
        <v>32</v>
      </c>
      <c r="H7595" s="16" t="n">
        <v>0</v>
      </c>
    </row>
    <row r="7596" customFormat="false" ht="15" hidden="false" customHeight="false" outlineLevel="0" collapsed="false">
      <c r="A7596" s="0" t="n">
        <v>3979</v>
      </c>
      <c r="B7596" s="15" t="n">
        <v>45261</v>
      </c>
      <c r="C7596" s="0" t="n">
        <v>1</v>
      </c>
      <c r="D7596" s="16" t="n">
        <v>552</v>
      </c>
      <c r="E7596" s="16" t="n">
        <v>1</v>
      </c>
      <c r="F7596" s="16" t="n">
        <v>7</v>
      </c>
      <c r="G7596" s="16" t="n">
        <v>36</v>
      </c>
      <c r="H7596" s="16" t="n">
        <v>0</v>
      </c>
    </row>
    <row r="7597" customFormat="false" ht="15" hidden="false" customHeight="false" outlineLevel="0" collapsed="false">
      <c r="A7597" s="0" t="n">
        <v>3979</v>
      </c>
      <c r="B7597" s="15" t="n">
        <v>45352</v>
      </c>
      <c r="C7597" s="0" t="n">
        <v>1</v>
      </c>
      <c r="D7597" s="16" t="n">
        <v>564</v>
      </c>
      <c r="E7597" s="16" t="n">
        <v>2</v>
      </c>
      <c r="F7597" s="16" t="n">
        <v>6</v>
      </c>
      <c r="G7597" s="16" t="n">
        <v>23</v>
      </c>
      <c r="H7597" s="16" t="n">
        <v>1</v>
      </c>
    </row>
    <row r="7598" customFormat="false" ht="15" hidden="false" customHeight="false" outlineLevel="0" collapsed="false">
      <c r="A7598" s="0" t="n">
        <v>3979</v>
      </c>
      <c r="B7598" s="15" t="n">
        <v>45444</v>
      </c>
      <c r="C7598" s="0" t="n">
        <v>1</v>
      </c>
      <c r="D7598" s="16" t="n">
        <v>570</v>
      </c>
      <c r="E7598" s="16" t="n">
        <v>2</v>
      </c>
      <c r="F7598" s="16" t="n">
        <v>6</v>
      </c>
      <c r="G7598" s="16" t="n">
        <v>29</v>
      </c>
      <c r="H7598" s="16" t="n">
        <v>1</v>
      </c>
    </row>
    <row r="7599" customFormat="false" ht="15" hidden="false" customHeight="false" outlineLevel="0" collapsed="false">
      <c r="A7599" s="0" t="n">
        <v>3979</v>
      </c>
      <c r="B7599" s="15" t="n">
        <v>45536</v>
      </c>
      <c r="C7599" s="0" t="n">
        <v>1</v>
      </c>
      <c r="D7599" s="16" t="n">
        <v>564</v>
      </c>
      <c r="E7599" s="16" t="n">
        <v>2</v>
      </c>
      <c r="F7599" s="16" t="n">
        <v>6</v>
      </c>
      <c r="G7599" s="16" t="n">
        <v>33</v>
      </c>
      <c r="H7599" s="16" t="n">
        <v>1</v>
      </c>
    </row>
    <row r="7600" customFormat="false" ht="15" hidden="false" customHeight="false" outlineLevel="0" collapsed="false">
      <c r="A7600" s="0" t="n">
        <v>3979</v>
      </c>
      <c r="B7600" s="15" t="n">
        <v>45627</v>
      </c>
      <c r="C7600" s="0" t="n">
        <v>1</v>
      </c>
      <c r="D7600" s="16" t="n">
        <v>566</v>
      </c>
      <c r="E7600" s="16" t="n">
        <v>2</v>
      </c>
      <c r="F7600" s="16" t="n">
        <v>4</v>
      </c>
      <c r="G7600" s="16" t="n">
        <v>37</v>
      </c>
      <c r="H7600" s="16" t="n">
        <v>1</v>
      </c>
    </row>
    <row r="7601" customFormat="false" ht="15" hidden="false" customHeight="false" outlineLevel="0" collapsed="false">
      <c r="A7601" s="0" t="n">
        <v>3979</v>
      </c>
      <c r="B7601" s="15" t="n">
        <v>45717</v>
      </c>
      <c r="C7601" s="0" t="n">
        <v>1</v>
      </c>
      <c r="D7601" s="16" t="n">
        <v>564</v>
      </c>
      <c r="E7601" s="16" t="n">
        <v>2</v>
      </c>
      <c r="F7601" s="16" t="n">
        <v>5</v>
      </c>
      <c r="G7601" s="16" t="n">
        <v>15</v>
      </c>
      <c r="H7601" s="16" t="n">
        <v>0</v>
      </c>
    </row>
    <row r="7602" customFormat="false" ht="15" hidden="false" customHeight="false" outlineLevel="0" collapsed="false">
      <c r="A7602" s="0" t="n">
        <v>3979</v>
      </c>
      <c r="B7602" s="15" t="n">
        <v>45809</v>
      </c>
      <c r="C7602" s="0" t="n">
        <v>1</v>
      </c>
      <c r="D7602" s="16" t="n">
        <v>574</v>
      </c>
      <c r="E7602" s="16" t="n">
        <v>2</v>
      </c>
      <c r="F7602" s="16" t="n">
        <v>5</v>
      </c>
      <c r="G7602" s="16" t="n">
        <v>16</v>
      </c>
      <c r="H7602" s="16" t="n">
        <v>0</v>
      </c>
    </row>
    <row r="7603" customFormat="false" ht="15" hidden="false" customHeight="false" outlineLevel="0" collapsed="false">
      <c r="A7603" s="0" t="n">
        <v>3979</v>
      </c>
      <c r="B7603" s="15" t="n">
        <v>45901</v>
      </c>
      <c r="C7603" s="0" t="n">
        <v>1</v>
      </c>
      <c r="D7603" s="16" t="n">
        <v>585</v>
      </c>
      <c r="E7603" s="16" t="n">
        <v>4</v>
      </c>
      <c r="F7603" s="16" t="n">
        <v>4</v>
      </c>
      <c r="G7603" s="16" t="n">
        <v>20</v>
      </c>
      <c r="H7603" s="16" t="n">
        <v>1</v>
      </c>
    </row>
    <row r="7604" customFormat="false" ht="15" hidden="false" customHeight="false" outlineLevel="0" collapsed="false">
      <c r="A7604" s="0" t="n">
        <v>3979</v>
      </c>
      <c r="B7604" s="15" t="n">
        <v>45992</v>
      </c>
      <c r="C7604" s="0" t="n">
        <v>1</v>
      </c>
      <c r="D7604" s="16" t="n">
        <v>585</v>
      </c>
      <c r="E7604" s="16" t="n">
        <v>4</v>
      </c>
      <c r="F7604" s="16" t="n">
        <v>5</v>
      </c>
      <c r="G7604" s="16" t="n">
        <v>27</v>
      </c>
      <c r="H7604" s="16" t="n">
        <v>1</v>
      </c>
    </row>
    <row r="7605" customFormat="false" ht="15" hidden="false" customHeight="false" outlineLevel="0" collapsed="false">
      <c r="A7605" s="0" t="n">
        <v>3979</v>
      </c>
      <c r="B7605" s="15" t="n">
        <v>46082</v>
      </c>
      <c r="C7605" s="0" t="n">
        <v>1</v>
      </c>
      <c r="D7605" s="16" t="n">
        <v>585</v>
      </c>
      <c r="E7605" s="16" t="n">
        <v>7</v>
      </c>
      <c r="F7605" s="16" t="n">
        <v>5</v>
      </c>
      <c r="G7605" s="16" t="n">
        <v>15</v>
      </c>
      <c r="H7605" s="16" t="n">
        <v>2</v>
      </c>
    </row>
    <row r="7606" customFormat="false" ht="15" hidden="false" customHeight="false" outlineLevel="0" collapsed="false">
      <c r="A7606" s="0" t="n">
        <v>3979</v>
      </c>
      <c r="B7606" s="15" t="n">
        <v>46174</v>
      </c>
      <c r="C7606" s="0" t="n">
        <v>1</v>
      </c>
      <c r="D7606" s="16" t="n">
        <v>594</v>
      </c>
      <c r="E7606" s="16" t="n">
        <v>8</v>
      </c>
      <c r="F7606" s="16" t="n">
        <v>5</v>
      </c>
      <c r="G7606" s="16" t="n">
        <v>23</v>
      </c>
      <c r="H7606" s="16" t="n">
        <v>2</v>
      </c>
    </row>
    <row r="7607" customFormat="false" ht="15" hidden="false" customHeight="false" outlineLevel="0" collapsed="false">
      <c r="A7607" s="0" t="n">
        <v>3980</v>
      </c>
      <c r="B7607" s="15" t="n">
        <v>45078</v>
      </c>
      <c r="C7607" s="0" t="n">
        <v>3</v>
      </c>
      <c r="D7607" s="16" t="n">
        <v>3457</v>
      </c>
      <c r="E7607" s="16" t="n">
        <v>8</v>
      </c>
      <c r="F7607" s="16" t="n">
        <v>77</v>
      </c>
      <c r="G7607" s="16" t="n">
        <v>204</v>
      </c>
      <c r="H7607" s="16" t="n">
        <v>5</v>
      </c>
    </row>
    <row r="7608" customFormat="false" ht="15" hidden="false" customHeight="false" outlineLevel="0" collapsed="false">
      <c r="A7608" s="0" t="n">
        <v>3980</v>
      </c>
      <c r="B7608" s="15" t="n">
        <v>45170</v>
      </c>
      <c r="C7608" s="0" t="n">
        <v>3</v>
      </c>
      <c r="D7608" s="16" t="n">
        <v>3458</v>
      </c>
      <c r="E7608" s="16" t="n">
        <v>8</v>
      </c>
      <c r="F7608" s="16" t="n">
        <v>73</v>
      </c>
      <c r="G7608" s="16" t="n">
        <v>242</v>
      </c>
      <c r="H7608" s="16" t="n">
        <v>5</v>
      </c>
    </row>
    <row r="7609" customFormat="false" ht="15" hidden="false" customHeight="false" outlineLevel="0" collapsed="false">
      <c r="A7609" s="0" t="n">
        <v>3980</v>
      </c>
      <c r="B7609" s="15" t="n">
        <v>45261</v>
      </c>
      <c r="C7609" s="0" t="n">
        <v>3</v>
      </c>
      <c r="D7609" s="16" t="n">
        <v>3444</v>
      </c>
      <c r="E7609" s="16" t="n">
        <v>8</v>
      </c>
      <c r="F7609" s="16" t="n">
        <v>73</v>
      </c>
      <c r="G7609" s="16" t="n">
        <v>272</v>
      </c>
      <c r="H7609" s="16" t="n">
        <v>5</v>
      </c>
    </row>
    <row r="7610" customFormat="false" ht="15" hidden="false" customHeight="false" outlineLevel="0" collapsed="false">
      <c r="A7610" s="0" t="n">
        <v>3980</v>
      </c>
      <c r="B7610" s="15" t="n">
        <v>45352</v>
      </c>
      <c r="C7610" s="0" t="n">
        <v>3</v>
      </c>
      <c r="D7610" s="16" t="n">
        <v>3498</v>
      </c>
      <c r="E7610" s="16" t="n">
        <v>8</v>
      </c>
      <c r="F7610" s="16" t="n">
        <v>69</v>
      </c>
      <c r="G7610" s="16" t="n">
        <v>148</v>
      </c>
      <c r="H7610" s="16" t="n">
        <v>1</v>
      </c>
    </row>
    <row r="7611" customFormat="false" ht="15" hidden="false" customHeight="false" outlineLevel="0" collapsed="false">
      <c r="A7611" s="0" t="n">
        <v>3980</v>
      </c>
      <c r="B7611" s="15" t="n">
        <v>45444</v>
      </c>
      <c r="C7611" s="0" t="n">
        <v>3</v>
      </c>
      <c r="D7611" s="16" t="n">
        <v>3512</v>
      </c>
      <c r="E7611" s="16" t="n">
        <v>12</v>
      </c>
      <c r="F7611" s="16" t="n">
        <v>69</v>
      </c>
      <c r="G7611" s="16" t="n">
        <v>191</v>
      </c>
      <c r="H7611" s="16" t="n">
        <v>5</v>
      </c>
    </row>
    <row r="7612" customFormat="false" ht="15" hidden="false" customHeight="false" outlineLevel="0" collapsed="false">
      <c r="A7612" s="0" t="n">
        <v>3980</v>
      </c>
      <c r="B7612" s="15" t="n">
        <v>45536</v>
      </c>
      <c r="C7612" s="0" t="n">
        <v>3</v>
      </c>
      <c r="D7612" s="16" t="n">
        <v>3492</v>
      </c>
      <c r="E7612" s="16" t="n">
        <v>14</v>
      </c>
      <c r="F7612" s="16" t="n">
        <v>69</v>
      </c>
      <c r="G7612" s="16" t="n">
        <v>219</v>
      </c>
      <c r="H7612" s="16" t="n">
        <v>6</v>
      </c>
    </row>
    <row r="7613" customFormat="false" ht="15" hidden="false" customHeight="false" outlineLevel="0" collapsed="false">
      <c r="A7613" s="0" t="n">
        <v>3980</v>
      </c>
      <c r="B7613" s="15" t="n">
        <v>45627</v>
      </c>
      <c r="C7613" s="0" t="n">
        <v>3</v>
      </c>
      <c r="D7613" s="16" t="n">
        <v>3497</v>
      </c>
      <c r="E7613" s="16" t="n">
        <v>15</v>
      </c>
      <c r="F7613" s="16" t="n">
        <v>68</v>
      </c>
      <c r="G7613" s="16" t="n">
        <v>267</v>
      </c>
      <c r="H7613" s="16" t="n">
        <v>7</v>
      </c>
    </row>
    <row r="7614" customFormat="false" ht="15" hidden="false" customHeight="false" outlineLevel="0" collapsed="false">
      <c r="A7614" s="0" t="n">
        <v>3980</v>
      </c>
      <c r="B7614" s="15" t="n">
        <v>45717</v>
      </c>
      <c r="C7614" s="0" t="n">
        <v>3</v>
      </c>
      <c r="D7614" s="16" t="n">
        <v>3529</v>
      </c>
      <c r="E7614" s="16" t="n">
        <v>14</v>
      </c>
      <c r="F7614" s="16" t="n">
        <v>70</v>
      </c>
      <c r="G7614" s="16" t="n">
        <v>153</v>
      </c>
      <c r="H7614" s="16" t="n">
        <v>3</v>
      </c>
    </row>
    <row r="7615" customFormat="false" ht="15" hidden="false" customHeight="false" outlineLevel="0" collapsed="false">
      <c r="A7615" s="0" t="n">
        <v>3980</v>
      </c>
      <c r="B7615" s="15" t="n">
        <v>45809</v>
      </c>
      <c r="C7615" s="0" t="n">
        <v>3</v>
      </c>
      <c r="D7615" s="16" t="n">
        <v>3520</v>
      </c>
      <c r="E7615" s="16" t="n">
        <v>15</v>
      </c>
      <c r="F7615" s="16" t="n">
        <v>72</v>
      </c>
      <c r="G7615" s="16" t="n">
        <v>206</v>
      </c>
      <c r="H7615" s="16" t="n">
        <v>4</v>
      </c>
    </row>
    <row r="7616" customFormat="false" ht="15" hidden="false" customHeight="false" outlineLevel="0" collapsed="false">
      <c r="A7616" s="0" t="n">
        <v>3980</v>
      </c>
      <c r="B7616" s="15" t="n">
        <v>45901</v>
      </c>
      <c r="C7616" s="0" t="n">
        <v>3</v>
      </c>
      <c r="D7616" s="16" t="n">
        <v>3513</v>
      </c>
      <c r="E7616" s="16" t="n">
        <v>15</v>
      </c>
      <c r="F7616" s="16" t="n">
        <v>75</v>
      </c>
      <c r="G7616" s="16" t="n">
        <v>251</v>
      </c>
      <c r="H7616" s="16" t="n">
        <v>4</v>
      </c>
    </row>
    <row r="7617" customFormat="false" ht="15" hidden="false" customHeight="false" outlineLevel="0" collapsed="false">
      <c r="A7617" s="0" t="n">
        <v>3980</v>
      </c>
      <c r="B7617" s="15" t="n">
        <v>45992</v>
      </c>
      <c r="C7617" s="0" t="n">
        <v>3</v>
      </c>
      <c r="D7617" s="16" t="n">
        <v>3533</v>
      </c>
      <c r="E7617" s="16" t="n">
        <v>19</v>
      </c>
      <c r="F7617" s="16" t="n">
        <v>72</v>
      </c>
      <c r="G7617" s="16" t="n">
        <v>297</v>
      </c>
      <c r="H7617" s="16" t="n">
        <v>8</v>
      </c>
    </row>
    <row r="7618" customFormat="false" ht="15" hidden="false" customHeight="false" outlineLevel="0" collapsed="false">
      <c r="A7618" s="0" t="n">
        <v>3980</v>
      </c>
      <c r="B7618" s="15" t="n">
        <v>46082</v>
      </c>
      <c r="C7618" s="0" t="n">
        <v>3</v>
      </c>
      <c r="D7618" s="16" t="n">
        <v>3512</v>
      </c>
      <c r="E7618" s="16" t="n">
        <v>19</v>
      </c>
      <c r="F7618" s="16" t="n">
        <v>79</v>
      </c>
      <c r="G7618" s="16" t="n">
        <v>170</v>
      </c>
      <c r="H7618" s="16" t="n">
        <v>5</v>
      </c>
    </row>
    <row r="7619" customFormat="false" ht="15" hidden="false" customHeight="false" outlineLevel="0" collapsed="false">
      <c r="A7619" s="0" t="n">
        <v>3980</v>
      </c>
      <c r="B7619" s="15" t="n">
        <v>46174</v>
      </c>
      <c r="C7619" s="0" t="n">
        <v>3</v>
      </c>
      <c r="D7619" s="16" t="n">
        <v>3536</v>
      </c>
      <c r="E7619" s="16" t="n">
        <v>21</v>
      </c>
      <c r="F7619" s="16" t="n">
        <v>85</v>
      </c>
      <c r="G7619" s="16" t="n">
        <v>212</v>
      </c>
      <c r="H7619" s="16" t="n">
        <v>7</v>
      </c>
    </row>
    <row r="7620" customFormat="false" ht="15" hidden="false" customHeight="false" outlineLevel="0" collapsed="false">
      <c r="A7620" s="0" t="n">
        <v>3981</v>
      </c>
      <c r="B7620" s="15" t="n">
        <v>45078</v>
      </c>
      <c r="C7620" s="0" t="n">
        <v>3</v>
      </c>
      <c r="D7620" s="16" t="n">
        <v>5897</v>
      </c>
      <c r="E7620" s="16" t="n">
        <v>9</v>
      </c>
      <c r="F7620" s="16" t="n">
        <v>135</v>
      </c>
      <c r="G7620" s="16" t="n">
        <v>304</v>
      </c>
      <c r="H7620" s="16" t="n">
        <v>8</v>
      </c>
    </row>
    <row r="7621" customFormat="false" ht="15" hidden="false" customHeight="false" outlineLevel="0" collapsed="false">
      <c r="A7621" s="0" t="n">
        <v>3981</v>
      </c>
      <c r="B7621" s="15" t="n">
        <v>45170</v>
      </c>
      <c r="C7621" s="0" t="n">
        <v>3</v>
      </c>
      <c r="D7621" s="16" t="n">
        <v>5981</v>
      </c>
      <c r="E7621" s="16" t="n">
        <v>12</v>
      </c>
      <c r="F7621" s="16" t="n">
        <v>136</v>
      </c>
      <c r="G7621" s="16" t="n">
        <v>365</v>
      </c>
      <c r="H7621" s="16" t="n">
        <v>11</v>
      </c>
    </row>
    <row r="7622" customFormat="false" ht="15" hidden="false" customHeight="false" outlineLevel="0" collapsed="false">
      <c r="A7622" s="0" t="n">
        <v>3981</v>
      </c>
      <c r="B7622" s="15" t="n">
        <v>45261</v>
      </c>
      <c r="C7622" s="0" t="n">
        <v>3</v>
      </c>
      <c r="D7622" s="16" t="n">
        <v>5924</v>
      </c>
      <c r="E7622" s="16" t="n">
        <v>12</v>
      </c>
      <c r="F7622" s="16" t="n">
        <v>135</v>
      </c>
      <c r="G7622" s="16" t="n">
        <v>442</v>
      </c>
      <c r="H7622" s="16" t="n">
        <v>11</v>
      </c>
    </row>
    <row r="7623" customFormat="false" ht="15" hidden="false" customHeight="false" outlineLevel="0" collapsed="false">
      <c r="A7623" s="0" t="n">
        <v>3981</v>
      </c>
      <c r="B7623" s="15" t="n">
        <v>45352</v>
      </c>
      <c r="C7623" s="0" t="n">
        <v>3</v>
      </c>
      <c r="D7623" s="16" t="n">
        <v>6000</v>
      </c>
      <c r="E7623" s="16" t="n">
        <v>12</v>
      </c>
      <c r="F7623" s="16" t="n">
        <v>136</v>
      </c>
      <c r="G7623" s="16" t="n">
        <v>279</v>
      </c>
      <c r="H7623" s="16" t="n">
        <v>8</v>
      </c>
    </row>
    <row r="7624" customFormat="false" ht="15" hidden="false" customHeight="false" outlineLevel="0" collapsed="false">
      <c r="A7624" s="0" t="n">
        <v>3981</v>
      </c>
      <c r="B7624" s="15" t="n">
        <v>45444</v>
      </c>
      <c r="C7624" s="0" t="n">
        <v>3</v>
      </c>
      <c r="D7624" s="16" t="n">
        <v>6054</v>
      </c>
      <c r="E7624" s="16" t="n">
        <v>16</v>
      </c>
      <c r="F7624" s="16" t="n">
        <v>136</v>
      </c>
      <c r="G7624" s="16" t="n">
        <v>341</v>
      </c>
      <c r="H7624" s="16" t="n">
        <v>11</v>
      </c>
    </row>
    <row r="7625" customFormat="false" ht="15" hidden="false" customHeight="false" outlineLevel="0" collapsed="false">
      <c r="A7625" s="0" t="n">
        <v>3981</v>
      </c>
      <c r="B7625" s="15" t="n">
        <v>45536</v>
      </c>
      <c r="C7625" s="0" t="n">
        <v>3</v>
      </c>
      <c r="D7625" s="16" t="n">
        <v>6102</v>
      </c>
      <c r="E7625" s="16" t="n">
        <v>16</v>
      </c>
      <c r="F7625" s="16" t="n">
        <v>128</v>
      </c>
      <c r="G7625" s="16" t="n">
        <v>391</v>
      </c>
      <c r="H7625" s="16" t="n">
        <v>11</v>
      </c>
    </row>
    <row r="7626" customFormat="false" ht="15" hidden="false" customHeight="false" outlineLevel="0" collapsed="false">
      <c r="A7626" s="0" t="n">
        <v>3981</v>
      </c>
      <c r="B7626" s="15" t="n">
        <v>45627</v>
      </c>
      <c r="C7626" s="0" t="n">
        <v>3</v>
      </c>
      <c r="D7626" s="16" t="n">
        <v>6117</v>
      </c>
      <c r="E7626" s="16" t="n">
        <v>19</v>
      </c>
      <c r="F7626" s="16" t="n">
        <v>129</v>
      </c>
      <c r="G7626" s="16" t="n">
        <v>448</v>
      </c>
      <c r="H7626" s="16" t="n">
        <v>15</v>
      </c>
    </row>
    <row r="7627" customFormat="false" ht="15" hidden="false" customHeight="false" outlineLevel="0" collapsed="false">
      <c r="A7627" s="0" t="n">
        <v>3981</v>
      </c>
      <c r="B7627" s="15" t="n">
        <v>45717</v>
      </c>
      <c r="C7627" s="0" t="n">
        <v>3</v>
      </c>
      <c r="D7627" s="16" t="n">
        <v>6102</v>
      </c>
      <c r="E7627" s="16" t="n">
        <v>18</v>
      </c>
      <c r="F7627" s="16" t="n">
        <v>129</v>
      </c>
      <c r="G7627" s="16" t="n">
        <v>218</v>
      </c>
      <c r="H7627" s="16" t="n">
        <v>5</v>
      </c>
    </row>
    <row r="7628" customFormat="false" ht="15" hidden="false" customHeight="false" outlineLevel="0" collapsed="false">
      <c r="A7628" s="0" t="n">
        <v>3981</v>
      </c>
      <c r="B7628" s="15" t="n">
        <v>45809</v>
      </c>
      <c r="C7628" s="0" t="n">
        <v>3</v>
      </c>
      <c r="D7628" s="16" t="n">
        <v>6110</v>
      </c>
      <c r="E7628" s="16" t="n">
        <v>21</v>
      </c>
      <c r="F7628" s="16" t="n">
        <v>126</v>
      </c>
      <c r="G7628" s="16" t="n">
        <v>286</v>
      </c>
      <c r="H7628" s="16" t="n">
        <v>8</v>
      </c>
    </row>
    <row r="7629" customFormat="false" ht="15" hidden="false" customHeight="false" outlineLevel="0" collapsed="false">
      <c r="A7629" s="0" t="n">
        <v>3981</v>
      </c>
      <c r="B7629" s="15" t="n">
        <v>45901</v>
      </c>
      <c r="C7629" s="0" t="n">
        <v>3</v>
      </c>
      <c r="D7629" s="16" t="n">
        <v>6101</v>
      </c>
      <c r="E7629" s="16" t="n">
        <v>23</v>
      </c>
      <c r="F7629" s="16" t="n">
        <v>134</v>
      </c>
      <c r="G7629" s="16" t="n">
        <v>343</v>
      </c>
      <c r="H7629" s="16" t="n">
        <v>11</v>
      </c>
    </row>
    <row r="7630" customFormat="false" ht="15" hidden="false" customHeight="false" outlineLevel="0" collapsed="false">
      <c r="A7630" s="0" t="n">
        <v>3981</v>
      </c>
      <c r="B7630" s="15" t="n">
        <v>45992</v>
      </c>
      <c r="C7630" s="0" t="n">
        <v>3</v>
      </c>
      <c r="D7630" s="16" t="n">
        <v>6127</v>
      </c>
      <c r="E7630" s="16" t="n">
        <v>26</v>
      </c>
      <c r="F7630" s="16" t="n">
        <v>139</v>
      </c>
      <c r="G7630" s="16" t="n">
        <v>393</v>
      </c>
      <c r="H7630" s="16" t="n">
        <v>14</v>
      </c>
    </row>
    <row r="7631" customFormat="false" ht="15" hidden="false" customHeight="false" outlineLevel="0" collapsed="false">
      <c r="A7631" s="0" t="n">
        <v>3981</v>
      </c>
      <c r="B7631" s="15" t="n">
        <v>46082</v>
      </c>
      <c r="C7631" s="0" t="n">
        <v>3</v>
      </c>
      <c r="D7631" s="16" t="n">
        <v>6143</v>
      </c>
      <c r="E7631" s="16" t="n">
        <v>33</v>
      </c>
      <c r="F7631" s="16" t="n">
        <v>135</v>
      </c>
      <c r="G7631" s="16" t="n">
        <v>208</v>
      </c>
      <c r="H7631" s="16" t="n">
        <v>15</v>
      </c>
    </row>
    <row r="7632" customFormat="false" ht="15" hidden="false" customHeight="false" outlineLevel="0" collapsed="false">
      <c r="A7632" s="0" t="n">
        <v>3981</v>
      </c>
      <c r="B7632" s="15" t="n">
        <v>46174</v>
      </c>
      <c r="C7632" s="0" t="n">
        <v>3</v>
      </c>
      <c r="D7632" s="16" t="n">
        <v>6179</v>
      </c>
      <c r="E7632" s="16" t="n">
        <v>40</v>
      </c>
      <c r="F7632" s="16" t="n">
        <v>145</v>
      </c>
      <c r="G7632" s="16" t="n">
        <v>277</v>
      </c>
      <c r="H7632" s="16" t="n">
        <v>22</v>
      </c>
    </row>
    <row r="7633" customFormat="false" ht="15" hidden="false" customHeight="false" outlineLevel="0" collapsed="false">
      <c r="A7633" s="0" t="n">
        <v>3984</v>
      </c>
      <c r="B7633" s="15" t="n">
        <v>45078</v>
      </c>
      <c r="C7633" s="0" t="n">
        <v>2</v>
      </c>
      <c r="D7633" s="16" t="n">
        <v>7929</v>
      </c>
      <c r="E7633" s="16" t="n">
        <v>26</v>
      </c>
      <c r="F7633" s="16" t="n">
        <v>224</v>
      </c>
      <c r="G7633" s="16" t="n">
        <v>433</v>
      </c>
      <c r="H7633" s="16" t="n">
        <v>15</v>
      </c>
    </row>
    <row r="7634" customFormat="false" ht="15" hidden="false" customHeight="false" outlineLevel="0" collapsed="false">
      <c r="A7634" s="0" t="n">
        <v>3984</v>
      </c>
      <c r="B7634" s="15" t="n">
        <v>45170</v>
      </c>
      <c r="C7634" s="0" t="n">
        <v>2</v>
      </c>
      <c r="D7634" s="16" t="n">
        <v>8057</v>
      </c>
      <c r="E7634" s="16" t="n">
        <v>28</v>
      </c>
      <c r="F7634" s="16" t="n">
        <v>212</v>
      </c>
      <c r="G7634" s="16" t="n">
        <v>526</v>
      </c>
      <c r="H7634" s="16" t="n">
        <v>16</v>
      </c>
    </row>
    <row r="7635" customFormat="false" ht="15" hidden="false" customHeight="false" outlineLevel="0" collapsed="false">
      <c r="A7635" s="0" t="n">
        <v>3984</v>
      </c>
      <c r="B7635" s="15" t="n">
        <v>45261</v>
      </c>
      <c r="C7635" s="0" t="n">
        <v>2</v>
      </c>
      <c r="D7635" s="16" t="n">
        <v>8073</v>
      </c>
      <c r="E7635" s="16" t="n">
        <v>31</v>
      </c>
      <c r="F7635" s="16" t="n">
        <v>217</v>
      </c>
      <c r="G7635" s="16" t="n">
        <v>629</v>
      </c>
      <c r="H7635" s="16" t="n">
        <v>19</v>
      </c>
    </row>
    <row r="7636" customFormat="false" ht="15" hidden="false" customHeight="false" outlineLevel="0" collapsed="false">
      <c r="A7636" s="0" t="n">
        <v>3984</v>
      </c>
      <c r="B7636" s="15" t="n">
        <v>45352</v>
      </c>
      <c r="C7636" s="0" t="n">
        <v>2</v>
      </c>
      <c r="D7636" s="16" t="n">
        <v>8186</v>
      </c>
      <c r="E7636" s="16" t="n">
        <v>37</v>
      </c>
      <c r="F7636" s="16" t="n">
        <v>216</v>
      </c>
      <c r="G7636" s="16" t="n">
        <v>361</v>
      </c>
      <c r="H7636" s="16" t="n">
        <v>17</v>
      </c>
    </row>
    <row r="7637" customFormat="false" ht="15" hidden="false" customHeight="false" outlineLevel="0" collapsed="false">
      <c r="A7637" s="0" t="n">
        <v>3984</v>
      </c>
      <c r="B7637" s="15" t="n">
        <v>45444</v>
      </c>
      <c r="C7637" s="0" t="n">
        <v>2</v>
      </c>
      <c r="D7637" s="16" t="n">
        <v>8192</v>
      </c>
      <c r="E7637" s="16" t="n">
        <v>42</v>
      </c>
      <c r="F7637" s="16" t="n">
        <v>212</v>
      </c>
      <c r="G7637" s="16" t="n">
        <v>438</v>
      </c>
      <c r="H7637" s="16" t="n">
        <v>22</v>
      </c>
    </row>
    <row r="7638" customFormat="false" ht="15" hidden="false" customHeight="false" outlineLevel="0" collapsed="false">
      <c r="A7638" s="0" t="n">
        <v>3984</v>
      </c>
      <c r="B7638" s="15" t="n">
        <v>45536</v>
      </c>
      <c r="C7638" s="0" t="n">
        <v>2</v>
      </c>
      <c r="D7638" s="16" t="n">
        <v>8303</v>
      </c>
      <c r="E7638" s="16" t="n">
        <v>47</v>
      </c>
      <c r="F7638" s="16" t="n">
        <v>202</v>
      </c>
      <c r="G7638" s="16" t="n">
        <v>538</v>
      </c>
      <c r="H7638" s="16" t="n">
        <v>28</v>
      </c>
    </row>
    <row r="7639" customFormat="false" ht="15" hidden="false" customHeight="false" outlineLevel="0" collapsed="false">
      <c r="A7639" s="0" t="n">
        <v>3984</v>
      </c>
      <c r="B7639" s="15" t="n">
        <v>45627</v>
      </c>
      <c r="C7639" s="0" t="n">
        <v>2</v>
      </c>
      <c r="D7639" s="16" t="n">
        <v>8372</v>
      </c>
      <c r="E7639" s="16" t="n">
        <v>55</v>
      </c>
      <c r="F7639" s="16" t="n">
        <v>201</v>
      </c>
      <c r="G7639" s="16" t="n">
        <v>634</v>
      </c>
      <c r="H7639" s="16" t="n">
        <v>35</v>
      </c>
    </row>
    <row r="7640" customFormat="false" ht="15" hidden="false" customHeight="false" outlineLevel="0" collapsed="false">
      <c r="A7640" s="0" t="n">
        <v>3984</v>
      </c>
      <c r="B7640" s="15" t="n">
        <v>45717</v>
      </c>
      <c r="C7640" s="0" t="n">
        <v>2</v>
      </c>
      <c r="D7640" s="16" t="n">
        <v>8458</v>
      </c>
      <c r="E7640" s="16" t="n">
        <v>55</v>
      </c>
      <c r="F7640" s="16" t="n">
        <v>200</v>
      </c>
      <c r="G7640" s="16" t="n">
        <v>335</v>
      </c>
      <c r="H7640" s="16" t="n">
        <v>20</v>
      </c>
    </row>
    <row r="7641" customFormat="false" ht="15" hidden="false" customHeight="false" outlineLevel="0" collapsed="false">
      <c r="A7641" s="0" t="n">
        <v>3984</v>
      </c>
      <c r="B7641" s="15" t="n">
        <v>45809</v>
      </c>
      <c r="C7641" s="0" t="n">
        <v>2</v>
      </c>
      <c r="D7641" s="16" t="n">
        <v>8467</v>
      </c>
      <c r="E7641" s="16" t="n">
        <v>60</v>
      </c>
      <c r="F7641" s="16" t="n">
        <v>202</v>
      </c>
      <c r="G7641" s="16" t="n">
        <v>442</v>
      </c>
      <c r="H7641" s="16" t="n">
        <v>27</v>
      </c>
    </row>
    <row r="7642" customFormat="false" ht="15" hidden="false" customHeight="false" outlineLevel="0" collapsed="false">
      <c r="A7642" s="0" t="n">
        <v>3984</v>
      </c>
      <c r="B7642" s="15" t="n">
        <v>45901</v>
      </c>
      <c r="C7642" s="0" t="n">
        <v>2</v>
      </c>
      <c r="D7642" s="16" t="n">
        <v>8484</v>
      </c>
      <c r="E7642" s="16" t="n">
        <v>69</v>
      </c>
      <c r="F7642" s="16" t="n">
        <v>207</v>
      </c>
      <c r="G7642" s="16" t="n">
        <v>539</v>
      </c>
      <c r="H7642" s="16" t="n">
        <v>35</v>
      </c>
    </row>
    <row r="7643" customFormat="false" ht="15" hidden="false" customHeight="false" outlineLevel="0" collapsed="false">
      <c r="A7643" s="0" t="n">
        <v>3984</v>
      </c>
      <c r="B7643" s="15" t="n">
        <v>45992</v>
      </c>
      <c r="C7643" s="0" t="n">
        <v>2</v>
      </c>
      <c r="D7643" s="16" t="n">
        <v>8564</v>
      </c>
      <c r="E7643" s="16" t="n">
        <v>80</v>
      </c>
      <c r="F7643" s="16" t="n">
        <v>207</v>
      </c>
      <c r="G7643" s="16" t="n">
        <v>631</v>
      </c>
      <c r="H7643" s="16" t="n">
        <v>45</v>
      </c>
    </row>
    <row r="7644" customFormat="false" ht="15" hidden="false" customHeight="false" outlineLevel="0" collapsed="false">
      <c r="A7644" s="0" t="n">
        <v>3984</v>
      </c>
      <c r="B7644" s="15" t="n">
        <v>46082</v>
      </c>
      <c r="C7644" s="0" t="n">
        <v>2</v>
      </c>
      <c r="D7644" s="16" t="n">
        <v>8622</v>
      </c>
      <c r="E7644" s="16" t="n">
        <v>92</v>
      </c>
      <c r="F7644" s="16" t="n">
        <v>218</v>
      </c>
      <c r="G7644" s="16" t="n">
        <v>354</v>
      </c>
      <c r="H7644" s="16" t="n">
        <v>35</v>
      </c>
    </row>
    <row r="7645" customFormat="false" ht="15" hidden="false" customHeight="false" outlineLevel="0" collapsed="false">
      <c r="A7645" s="0" t="n">
        <v>3984</v>
      </c>
      <c r="B7645" s="15" t="n">
        <v>46174</v>
      </c>
      <c r="C7645" s="0" t="n">
        <v>2</v>
      </c>
      <c r="D7645" s="16" t="n">
        <v>8698</v>
      </c>
      <c r="E7645" s="16" t="n">
        <v>121</v>
      </c>
      <c r="F7645" s="16" t="n">
        <v>236</v>
      </c>
      <c r="G7645" s="16" t="n">
        <v>475</v>
      </c>
      <c r="H7645" s="16" t="n">
        <v>64</v>
      </c>
    </row>
    <row r="7646" customFormat="false" ht="15" hidden="false" customHeight="false" outlineLevel="0" collapsed="false">
      <c r="A7646" s="0" t="n">
        <v>3987</v>
      </c>
      <c r="B7646" s="15" t="n">
        <v>45078</v>
      </c>
      <c r="C7646" s="0" t="n">
        <v>3</v>
      </c>
      <c r="D7646" s="16" t="n">
        <v>1865</v>
      </c>
      <c r="E7646" s="16" t="n">
        <v>5</v>
      </c>
      <c r="F7646" s="16" t="n">
        <v>37</v>
      </c>
      <c r="G7646" s="16" t="n">
        <v>82</v>
      </c>
      <c r="H7646" s="16" t="n">
        <v>1</v>
      </c>
    </row>
    <row r="7647" customFormat="false" ht="15" hidden="false" customHeight="false" outlineLevel="0" collapsed="false">
      <c r="A7647" s="0" t="n">
        <v>3987</v>
      </c>
      <c r="B7647" s="15" t="n">
        <v>45170</v>
      </c>
      <c r="C7647" s="0" t="n">
        <v>3</v>
      </c>
      <c r="D7647" s="16" t="n">
        <v>1874</v>
      </c>
      <c r="E7647" s="16" t="n">
        <v>4</v>
      </c>
      <c r="F7647" s="16" t="n">
        <v>36</v>
      </c>
      <c r="G7647" s="16" t="n">
        <v>102</v>
      </c>
      <c r="H7647" s="16" t="n">
        <v>0</v>
      </c>
    </row>
    <row r="7648" customFormat="false" ht="15" hidden="false" customHeight="false" outlineLevel="0" collapsed="false">
      <c r="A7648" s="0" t="n">
        <v>3987</v>
      </c>
      <c r="B7648" s="15" t="n">
        <v>45261</v>
      </c>
      <c r="C7648" s="0" t="n">
        <v>3</v>
      </c>
      <c r="D7648" s="16" t="n">
        <v>1864</v>
      </c>
      <c r="E7648" s="16" t="n">
        <v>4</v>
      </c>
      <c r="F7648" s="16" t="n">
        <v>31</v>
      </c>
      <c r="G7648" s="16" t="n">
        <v>112</v>
      </c>
      <c r="H7648" s="16" t="n">
        <v>0</v>
      </c>
    </row>
    <row r="7649" customFormat="false" ht="15" hidden="false" customHeight="false" outlineLevel="0" collapsed="false">
      <c r="A7649" s="0" t="n">
        <v>3987</v>
      </c>
      <c r="B7649" s="15" t="n">
        <v>45352</v>
      </c>
      <c r="C7649" s="0" t="n">
        <v>3</v>
      </c>
      <c r="D7649" s="16" t="n">
        <v>1895</v>
      </c>
      <c r="E7649" s="16" t="n">
        <v>5</v>
      </c>
      <c r="F7649" s="16" t="n">
        <v>32</v>
      </c>
      <c r="G7649" s="16" t="n">
        <v>66</v>
      </c>
      <c r="H7649" s="16" t="n">
        <v>1</v>
      </c>
    </row>
    <row r="7650" customFormat="false" ht="15" hidden="false" customHeight="false" outlineLevel="0" collapsed="false">
      <c r="A7650" s="0" t="n">
        <v>3987</v>
      </c>
      <c r="B7650" s="15" t="n">
        <v>45444</v>
      </c>
      <c r="C7650" s="0" t="n">
        <v>3</v>
      </c>
      <c r="D7650" s="16" t="n">
        <v>1905</v>
      </c>
      <c r="E7650" s="16" t="n">
        <v>7</v>
      </c>
      <c r="F7650" s="16" t="n">
        <v>29</v>
      </c>
      <c r="G7650" s="16" t="n">
        <v>90</v>
      </c>
      <c r="H7650" s="16" t="n">
        <v>3</v>
      </c>
    </row>
    <row r="7651" customFormat="false" ht="15" hidden="false" customHeight="false" outlineLevel="0" collapsed="false">
      <c r="A7651" s="0" t="n">
        <v>3987</v>
      </c>
      <c r="B7651" s="15" t="n">
        <v>45536</v>
      </c>
      <c r="C7651" s="0" t="n">
        <v>3</v>
      </c>
      <c r="D7651" s="16" t="n">
        <v>1922</v>
      </c>
      <c r="E7651" s="16" t="n">
        <v>9</v>
      </c>
      <c r="F7651" s="16" t="n">
        <v>33</v>
      </c>
      <c r="G7651" s="16" t="n">
        <v>116</v>
      </c>
      <c r="H7651" s="16" t="n">
        <v>4</v>
      </c>
    </row>
    <row r="7652" customFormat="false" ht="15" hidden="false" customHeight="false" outlineLevel="0" collapsed="false">
      <c r="A7652" s="0" t="n">
        <v>3987</v>
      </c>
      <c r="B7652" s="15" t="n">
        <v>45627</v>
      </c>
      <c r="C7652" s="0" t="n">
        <v>3</v>
      </c>
      <c r="D7652" s="16" t="n">
        <v>1916</v>
      </c>
      <c r="E7652" s="16" t="n">
        <v>8</v>
      </c>
      <c r="F7652" s="16" t="n">
        <v>31</v>
      </c>
      <c r="G7652" s="16" t="n">
        <v>129</v>
      </c>
      <c r="H7652" s="16" t="n">
        <v>4</v>
      </c>
    </row>
    <row r="7653" customFormat="false" ht="15" hidden="false" customHeight="false" outlineLevel="0" collapsed="false">
      <c r="A7653" s="0" t="n">
        <v>3987</v>
      </c>
      <c r="B7653" s="15" t="n">
        <v>45717</v>
      </c>
      <c r="C7653" s="0" t="n">
        <v>3</v>
      </c>
      <c r="D7653" s="16" t="n">
        <v>1928</v>
      </c>
      <c r="E7653" s="16" t="n">
        <v>10</v>
      </c>
      <c r="F7653" s="16" t="n">
        <v>35</v>
      </c>
      <c r="G7653" s="16" t="n">
        <v>76</v>
      </c>
      <c r="H7653" s="16" t="n">
        <v>2</v>
      </c>
    </row>
    <row r="7654" customFormat="false" ht="15" hidden="false" customHeight="false" outlineLevel="0" collapsed="false">
      <c r="A7654" s="0" t="n">
        <v>3987</v>
      </c>
      <c r="B7654" s="15" t="n">
        <v>45809</v>
      </c>
      <c r="C7654" s="0" t="n">
        <v>3</v>
      </c>
      <c r="D7654" s="16" t="n">
        <v>1914</v>
      </c>
      <c r="E7654" s="16" t="n">
        <v>10</v>
      </c>
      <c r="F7654" s="16" t="n">
        <v>36</v>
      </c>
      <c r="G7654" s="16" t="n">
        <v>95</v>
      </c>
      <c r="H7654" s="16" t="n">
        <v>1</v>
      </c>
    </row>
    <row r="7655" customFormat="false" ht="15" hidden="false" customHeight="false" outlineLevel="0" collapsed="false">
      <c r="A7655" s="0" t="n">
        <v>3987</v>
      </c>
      <c r="B7655" s="15" t="n">
        <v>45901</v>
      </c>
      <c r="C7655" s="0" t="n">
        <v>3</v>
      </c>
      <c r="D7655" s="16" t="n">
        <v>1926</v>
      </c>
      <c r="E7655" s="16" t="n">
        <v>14</v>
      </c>
      <c r="F7655" s="16" t="n">
        <v>38</v>
      </c>
      <c r="G7655" s="16" t="n">
        <v>114</v>
      </c>
      <c r="H7655" s="16" t="n">
        <v>5</v>
      </c>
    </row>
    <row r="7656" customFormat="false" ht="15" hidden="false" customHeight="false" outlineLevel="0" collapsed="false">
      <c r="A7656" s="0" t="n">
        <v>3987</v>
      </c>
      <c r="B7656" s="15" t="n">
        <v>45992</v>
      </c>
      <c r="C7656" s="0" t="n">
        <v>3</v>
      </c>
      <c r="D7656" s="16" t="n">
        <v>1910</v>
      </c>
      <c r="E7656" s="16" t="n">
        <v>16</v>
      </c>
      <c r="F7656" s="16" t="n">
        <v>36</v>
      </c>
      <c r="G7656" s="16" t="n">
        <v>123</v>
      </c>
      <c r="H7656" s="16" t="n">
        <v>8</v>
      </c>
    </row>
    <row r="7657" customFormat="false" ht="15" hidden="false" customHeight="false" outlineLevel="0" collapsed="false">
      <c r="A7657" s="0" t="n">
        <v>3987</v>
      </c>
      <c r="B7657" s="15" t="n">
        <v>46082</v>
      </c>
      <c r="C7657" s="0" t="n">
        <v>3</v>
      </c>
      <c r="D7657" s="16" t="n">
        <v>1927</v>
      </c>
      <c r="E7657" s="16" t="n">
        <v>16</v>
      </c>
      <c r="F7657" s="16" t="n">
        <v>39</v>
      </c>
      <c r="G7657" s="16" t="n">
        <v>68</v>
      </c>
      <c r="H7657" s="16" t="n">
        <v>6</v>
      </c>
    </row>
    <row r="7658" customFormat="false" ht="15" hidden="false" customHeight="false" outlineLevel="0" collapsed="false">
      <c r="A7658" s="0" t="n">
        <v>3987</v>
      </c>
      <c r="B7658" s="15" t="n">
        <v>46174</v>
      </c>
      <c r="C7658" s="0" t="n">
        <v>3</v>
      </c>
      <c r="D7658" s="16" t="n">
        <v>1948</v>
      </c>
      <c r="E7658" s="16" t="n">
        <v>15</v>
      </c>
      <c r="F7658" s="16" t="n">
        <v>43</v>
      </c>
      <c r="G7658" s="16" t="n">
        <v>80</v>
      </c>
      <c r="H7658" s="16" t="n">
        <v>6</v>
      </c>
    </row>
    <row r="7659" customFormat="false" ht="15" hidden="false" customHeight="false" outlineLevel="0" collapsed="false">
      <c r="A7659" s="0" t="n">
        <v>3988</v>
      </c>
      <c r="B7659" s="15" t="n">
        <v>45078</v>
      </c>
      <c r="C7659" s="0" t="n">
        <v>1</v>
      </c>
      <c r="D7659" s="16" t="n">
        <v>1550</v>
      </c>
      <c r="E7659" s="16" t="n">
        <v>2</v>
      </c>
      <c r="F7659" s="16" t="n">
        <v>37</v>
      </c>
      <c r="G7659" s="16" t="n">
        <v>69</v>
      </c>
      <c r="H7659" s="16" t="n">
        <v>0</v>
      </c>
    </row>
    <row r="7660" customFormat="false" ht="15" hidden="false" customHeight="false" outlineLevel="0" collapsed="false">
      <c r="A7660" s="0" t="n">
        <v>3988</v>
      </c>
      <c r="B7660" s="15" t="n">
        <v>45170</v>
      </c>
      <c r="C7660" s="0" t="n">
        <v>1</v>
      </c>
      <c r="D7660" s="16" t="n">
        <v>1543</v>
      </c>
      <c r="E7660" s="16" t="n">
        <v>2</v>
      </c>
      <c r="F7660" s="16" t="n">
        <v>37</v>
      </c>
      <c r="G7660" s="16" t="n">
        <v>96</v>
      </c>
      <c r="H7660" s="16" t="n">
        <v>0</v>
      </c>
    </row>
    <row r="7661" customFormat="false" ht="15" hidden="false" customHeight="false" outlineLevel="0" collapsed="false">
      <c r="A7661" s="0" t="n">
        <v>3988</v>
      </c>
      <c r="B7661" s="15" t="n">
        <v>45261</v>
      </c>
      <c r="C7661" s="0" t="n">
        <v>1</v>
      </c>
      <c r="D7661" s="16" t="n">
        <v>1542</v>
      </c>
      <c r="E7661" s="16" t="n">
        <v>3</v>
      </c>
      <c r="F7661" s="16" t="n">
        <v>37</v>
      </c>
      <c r="G7661" s="16" t="n">
        <v>105</v>
      </c>
      <c r="H7661" s="16" t="n">
        <v>0</v>
      </c>
    </row>
    <row r="7662" customFormat="false" ht="15" hidden="false" customHeight="false" outlineLevel="0" collapsed="false">
      <c r="A7662" s="0" t="n">
        <v>3988</v>
      </c>
      <c r="B7662" s="15" t="n">
        <v>45352</v>
      </c>
      <c r="C7662" s="0" t="n">
        <v>1</v>
      </c>
      <c r="D7662" s="16" t="n">
        <v>1593</v>
      </c>
      <c r="E7662" s="16" t="n">
        <v>3</v>
      </c>
      <c r="F7662" s="16" t="n">
        <v>36</v>
      </c>
      <c r="G7662" s="16" t="n">
        <v>62</v>
      </c>
      <c r="H7662" s="16" t="n">
        <v>0</v>
      </c>
    </row>
    <row r="7663" customFormat="false" ht="15" hidden="false" customHeight="false" outlineLevel="0" collapsed="false">
      <c r="A7663" s="0" t="n">
        <v>3988</v>
      </c>
      <c r="B7663" s="15" t="n">
        <v>45444</v>
      </c>
      <c r="C7663" s="0" t="n">
        <v>1</v>
      </c>
      <c r="D7663" s="16" t="n">
        <v>1589</v>
      </c>
      <c r="E7663" s="16" t="n">
        <v>3</v>
      </c>
      <c r="F7663" s="16" t="n">
        <v>34</v>
      </c>
      <c r="G7663" s="16" t="n">
        <v>78</v>
      </c>
      <c r="H7663" s="16" t="n">
        <v>0</v>
      </c>
    </row>
    <row r="7664" customFormat="false" ht="15" hidden="false" customHeight="false" outlineLevel="0" collapsed="false">
      <c r="A7664" s="0" t="n">
        <v>3988</v>
      </c>
      <c r="B7664" s="15" t="n">
        <v>45536</v>
      </c>
      <c r="C7664" s="0" t="n">
        <v>1</v>
      </c>
      <c r="D7664" s="16" t="n">
        <v>1604</v>
      </c>
      <c r="E7664" s="16" t="n">
        <v>3</v>
      </c>
      <c r="F7664" s="16" t="n">
        <v>34</v>
      </c>
      <c r="G7664" s="16" t="n">
        <v>106</v>
      </c>
      <c r="H7664" s="16" t="n">
        <v>0</v>
      </c>
    </row>
    <row r="7665" customFormat="false" ht="15" hidden="false" customHeight="false" outlineLevel="0" collapsed="false">
      <c r="A7665" s="0" t="n">
        <v>3988</v>
      </c>
      <c r="B7665" s="15" t="n">
        <v>45627</v>
      </c>
      <c r="C7665" s="0" t="n">
        <v>1</v>
      </c>
      <c r="D7665" s="16" t="n">
        <v>1582</v>
      </c>
      <c r="E7665" s="16" t="n">
        <v>3</v>
      </c>
      <c r="F7665" s="16" t="n">
        <v>32</v>
      </c>
      <c r="G7665" s="16" t="n">
        <v>112</v>
      </c>
      <c r="H7665" s="16" t="n">
        <v>0</v>
      </c>
    </row>
    <row r="7666" customFormat="false" ht="15" hidden="false" customHeight="false" outlineLevel="0" collapsed="false">
      <c r="A7666" s="0" t="n">
        <v>3988</v>
      </c>
      <c r="B7666" s="15" t="n">
        <v>45717</v>
      </c>
      <c r="C7666" s="0" t="n">
        <v>1</v>
      </c>
      <c r="D7666" s="16" t="n">
        <v>1591</v>
      </c>
      <c r="E7666" s="16" t="n">
        <v>5</v>
      </c>
      <c r="F7666" s="16" t="n">
        <v>32</v>
      </c>
      <c r="G7666" s="16" t="n">
        <v>55</v>
      </c>
      <c r="H7666" s="16" t="n">
        <v>1</v>
      </c>
    </row>
    <row r="7667" customFormat="false" ht="15" hidden="false" customHeight="false" outlineLevel="0" collapsed="false">
      <c r="A7667" s="0" t="n">
        <v>3988</v>
      </c>
      <c r="B7667" s="15" t="n">
        <v>45809</v>
      </c>
      <c r="C7667" s="0" t="n">
        <v>1</v>
      </c>
      <c r="D7667" s="16" t="n">
        <v>1583</v>
      </c>
      <c r="E7667" s="16" t="n">
        <v>4</v>
      </c>
      <c r="F7667" s="16" t="n">
        <v>30</v>
      </c>
      <c r="G7667" s="16" t="n">
        <v>67</v>
      </c>
      <c r="H7667" s="16" t="n">
        <v>1</v>
      </c>
    </row>
    <row r="7668" customFormat="false" ht="15" hidden="false" customHeight="false" outlineLevel="0" collapsed="false">
      <c r="A7668" s="0" t="n">
        <v>3988</v>
      </c>
      <c r="B7668" s="15" t="n">
        <v>45901</v>
      </c>
      <c r="C7668" s="0" t="n">
        <v>1</v>
      </c>
      <c r="D7668" s="16" t="n">
        <v>1584</v>
      </c>
      <c r="E7668" s="16" t="n">
        <v>4</v>
      </c>
      <c r="F7668" s="16" t="n">
        <v>32</v>
      </c>
      <c r="G7668" s="16" t="n">
        <v>74</v>
      </c>
      <c r="H7668" s="16" t="n">
        <v>1</v>
      </c>
    </row>
    <row r="7669" customFormat="false" ht="15" hidden="false" customHeight="false" outlineLevel="0" collapsed="false">
      <c r="A7669" s="0" t="n">
        <v>3988</v>
      </c>
      <c r="B7669" s="15" t="n">
        <v>45992</v>
      </c>
      <c r="C7669" s="0" t="n">
        <v>1</v>
      </c>
      <c r="D7669" s="16" t="n">
        <v>1578</v>
      </c>
      <c r="E7669" s="16" t="n">
        <v>4</v>
      </c>
      <c r="F7669" s="16" t="n">
        <v>34</v>
      </c>
      <c r="G7669" s="16" t="n">
        <v>88</v>
      </c>
      <c r="H7669" s="16" t="n">
        <v>1</v>
      </c>
    </row>
    <row r="7670" customFormat="false" ht="15" hidden="false" customHeight="false" outlineLevel="0" collapsed="false">
      <c r="A7670" s="0" t="n">
        <v>3988</v>
      </c>
      <c r="B7670" s="15" t="n">
        <v>46082</v>
      </c>
      <c r="C7670" s="0" t="n">
        <v>1</v>
      </c>
      <c r="D7670" s="16" t="n">
        <v>1599</v>
      </c>
      <c r="E7670" s="16" t="n">
        <v>5</v>
      </c>
      <c r="F7670" s="16" t="n">
        <v>36</v>
      </c>
      <c r="G7670" s="16" t="n">
        <v>42</v>
      </c>
      <c r="H7670" s="16" t="n">
        <v>0</v>
      </c>
    </row>
    <row r="7671" customFormat="false" ht="15" hidden="false" customHeight="false" outlineLevel="0" collapsed="false">
      <c r="A7671" s="0" t="n">
        <v>3988</v>
      </c>
      <c r="B7671" s="15" t="n">
        <v>46174</v>
      </c>
      <c r="C7671" s="0" t="n">
        <v>1</v>
      </c>
      <c r="D7671" s="16" t="n">
        <v>1603</v>
      </c>
      <c r="E7671" s="16" t="n">
        <v>6</v>
      </c>
      <c r="F7671" s="16" t="n">
        <v>36</v>
      </c>
      <c r="G7671" s="16" t="n">
        <v>52</v>
      </c>
      <c r="H7671" s="16" t="n">
        <v>1</v>
      </c>
    </row>
    <row r="7672" customFormat="false" ht="15" hidden="false" customHeight="false" outlineLevel="0" collapsed="false">
      <c r="A7672" s="0" t="n">
        <v>3991</v>
      </c>
      <c r="B7672" s="15" t="n">
        <v>45078</v>
      </c>
      <c r="C7672" s="0" t="n">
        <v>1</v>
      </c>
      <c r="D7672" s="16" t="n">
        <v>591</v>
      </c>
      <c r="E7672" s="16" t="n">
        <v>1</v>
      </c>
      <c r="F7672" s="16" t="n">
        <v>15</v>
      </c>
      <c r="G7672" s="16" t="n">
        <v>29</v>
      </c>
      <c r="H7672" s="16" t="n">
        <v>1</v>
      </c>
    </row>
    <row r="7673" customFormat="false" ht="15" hidden="false" customHeight="false" outlineLevel="0" collapsed="false">
      <c r="A7673" s="0" t="n">
        <v>3991</v>
      </c>
      <c r="B7673" s="15" t="n">
        <v>45170</v>
      </c>
      <c r="C7673" s="0" t="n">
        <v>1</v>
      </c>
      <c r="D7673" s="16" t="n">
        <v>574</v>
      </c>
      <c r="E7673" s="16" t="n">
        <v>1</v>
      </c>
      <c r="F7673" s="16" t="n">
        <v>14</v>
      </c>
      <c r="G7673" s="16" t="n">
        <v>32</v>
      </c>
      <c r="H7673" s="16" t="n">
        <v>1</v>
      </c>
    </row>
    <row r="7674" customFormat="false" ht="15" hidden="false" customHeight="false" outlineLevel="0" collapsed="false">
      <c r="A7674" s="0" t="n">
        <v>3991</v>
      </c>
      <c r="B7674" s="15" t="n">
        <v>45261</v>
      </c>
      <c r="C7674" s="0" t="n">
        <v>1</v>
      </c>
      <c r="D7674" s="16" t="n">
        <v>585</v>
      </c>
      <c r="E7674" s="16" t="n">
        <v>1</v>
      </c>
      <c r="F7674" s="16" t="n">
        <v>14</v>
      </c>
      <c r="G7674" s="16" t="n">
        <v>42</v>
      </c>
      <c r="H7674" s="16" t="n">
        <v>1</v>
      </c>
    </row>
    <row r="7675" customFormat="false" ht="15" hidden="false" customHeight="false" outlineLevel="0" collapsed="false">
      <c r="A7675" s="0" t="n">
        <v>3991</v>
      </c>
      <c r="B7675" s="15" t="n">
        <v>45352</v>
      </c>
      <c r="C7675" s="0" t="n">
        <v>1</v>
      </c>
      <c r="D7675" s="16" t="n">
        <v>587</v>
      </c>
      <c r="E7675" s="16" t="n">
        <v>1</v>
      </c>
      <c r="F7675" s="16" t="n">
        <v>11</v>
      </c>
      <c r="G7675" s="16" t="n">
        <v>33</v>
      </c>
      <c r="H7675" s="16" t="n">
        <v>1</v>
      </c>
    </row>
    <row r="7676" customFormat="false" ht="15" hidden="false" customHeight="false" outlineLevel="0" collapsed="false">
      <c r="A7676" s="0" t="n">
        <v>3991</v>
      </c>
      <c r="B7676" s="15" t="n">
        <v>45444</v>
      </c>
      <c r="C7676" s="0" t="n">
        <v>1</v>
      </c>
      <c r="D7676" s="16" t="n">
        <v>603</v>
      </c>
      <c r="E7676" s="16" t="n">
        <v>1</v>
      </c>
      <c r="F7676" s="16" t="n">
        <v>13</v>
      </c>
      <c r="G7676" s="16" t="n">
        <v>37</v>
      </c>
      <c r="H7676" s="16" t="n">
        <v>1</v>
      </c>
    </row>
    <row r="7677" customFormat="false" ht="15" hidden="false" customHeight="false" outlineLevel="0" collapsed="false">
      <c r="A7677" s="0" t="n">
        <v>3991</v>
      </c>
      <c r="B7677" s="15" t="n">
        <v>45536</v>
      </c>
      <c r="C7677" s="0" t="n">
        <v>1</v>
      </c>
      <c r="D7677" s="16" t="n">
        <v>607</v>
      </c>
      <c r="E7677" s="16" t="n">
        <v>2</v>
      </c>
      <c r="F7677" s="16" t="n">
        <v>12</v>
      </c>
      <c r="G7677" s="16" t="n">
        <v>39</v>
      </c>
      <c r="H7677" s="16" t="n">
        <v>2</v>
      </c>
    </row>
    <row r="7678" customFormat="false" ht="15" hidden="false" customHeight="false" outlineLevel="0" collapsed="false">
      <c r="A7678" s="0" t="n">
        <v>3991</v>
      </c>
      <c r="B7678" s="15" t="n">
        <v>45627</v>
      </c>
      <c r="C7678" s="0" t="n">
        <v>1</v>
      </c>
      <c r="D7678" s="16" t="n">
        <v>607</v>
      </c>
      <c r="E7678" s="16" t="n">
        <v>2</v>
      </c>
      <c r="F7678" s="16" t="n">
        <v>11</v>
      </c>
      <c r="G7678" s="16" t="n">
        <v>40</v>
      </c>
      <c r="H7678" s="16" t="n">
        <v>2</v>
      </c>
    </row>
    <row r="7679" customFormat="false" ht="15" hidden="false" customHeight="false" outlineLevel="0" collapsed="false">
      <c r="A7679" s="0" t="n">
        <v>3991</v>
      </c>
      <c r="B7679" s="15" t="n">
        <v>45717</v>
      </c>
      <c r="C7679" s="0" t="n">
        <v>1</v>
      </c>
      <c r="D7679" s="16" t="n">
        <v>609</v>
      </c>
      <c r="E7679" s="16" t="n">
        <v>2</v>
      </c>
      <c r="F7679" s="16" t="n">
        <v>12</v>
      </c>
      <c r="G7679" s="16" t="n">
        <v>14</v>
      </c>
      <c r="H7679" s="16" t="n">
        <v>0</v>
      </c>
    </row>
    <row r="7680" customFormat="false" ht="15" hidden="false" customHeight="false" outlineLevel="0" collapsed="false">
      <c r="A7680" s="0" t="n">
        <v>3991</v>
      </c>
      <c r="B7680" s="15" t="n">
        <v>45809</v>
      </c>
      <c r="C7680" s="0" t="n">
        <v>1</v>
      </c>
      <c r="D7680" s="16" t="n">
        <v>611</v>
      </c>
      <c r="E7680" s="16" t="n">
        <v>2</v>
      </c>
      <c r="F7680" s="16" t="n">
        <v>12</v>
      </c>
      <c r="G7680" s="16" t="n">
        <v>23</v>
      </c>
      <c r="H7680" s="16" t="n">
        <v>0</v>
      </c>
    </row>
    <row r="7681" customFormat="false" ht="15" hidden="false" customHeight="false" outlineLevel="0" collapsed="false">
      <c r="A7681" s="0" t="n">
        <v>3991</v>
      </c>
      <c r="B7681" s="15" t="n">
        <v>45901</v>
      </c>
      <c r="C7681" s="0" t="n">
        <v>1</v>
      </c>
      <c r="D7681" s="16" t="n">
        <v>607</v>
      </c>
      <c r="E7681" s="16" t="n">
        <v>4</v>
      </c>
      <c r="F7681" s="16" t="n">
        <v>12</v>
      </c>
      <c r="G7681" s="16" t="n">
        <v>28</v>
      </c>
      <c r="H7681" s="16" t="n">
        <v>0</v>
      </c>
    </row>
    <row r="7682" customFormat="false" ht="15" hidden="false" customHeight="false" outlineLevel="0" collapsed="false">
      <c r="A7682" s="0" t="n">
        <v>3991</v>
      </c>
      <c r="B7682" s="15" t="n">
        <v>45992</v>
      </c>
      <c r="C7682" s="0" t="n">
        <v>1</v>
      </c>
      <c r="D7682" s="16" t="n">
        <v>611</v>
      </c>
      <c r="E7682" s="16" t="n">
        <v>7</v>
      </c>
      <c r="F7682" s="16" t="n">
        <v>12</v>
      </c>
      <c r="G7682" s="16" t="n">
        <v>36</v>
      </c>
      <c r="H7682" s="16" t="n">
        <v>3</v>
      </c>
    </row>
    <row r="7683" customFormat="false" ht="15" hidden="false" customHeight="false" outlineLevel="0" collapsed="false">
      <c r="A7683" s="0" t="n">
        <v>3991</v>
      </c>
      <c r="B7683" s="15" t="n">
        <v>46082</v>
      </c>
      <c r="C7683" s="0" t="n">
        <v>1</v>
      </c>
      <c r="D7683" s="16" t="n">
        <v>618</v>
      </c>
      <c r="E7683" s="16" t="n">
        <v>7</v>
      </c>
      <c r="F7683" s="16" t="n">
        <v>10</v>
      </c>
      <c r="G7683" s="16" t="n">
        <v>21</v>
      </c>
      <c r="H7683" s="16" t="n">
        <v>2</v>
      </c>
    </row>
    <row r="7684" customFormat="false" ht="15" hidden="false" customHeight="false" outlineLevel="0" collapsed="false">
      <c r="A7684" s="0" t="n">
        <v>3991</v>
      </c>
      <c r="B7684" s="15" t="n">
        <v>46174</v>
      </c>
      <c r="C7684" s="0" t="n">
        <v>1</v>
      </c>
      <c r="D7684" s="16" t="n">
        <v>619</v>
      </c>
      <c r="E7684" s="16" t="n">
        <v>7</v>
      </c>
      <c r="F7684" s="16" t="n">
        <v>10</v>
      </c>
      <c r="G7684" s="16" t="n">
        <v>22</v>
      </c>
      <c r="H7684" s="16" t="n">
        <v>3</v>
      </c>
    </row>
    <row r="7685" customFormat="false" ht="15" hidden="false" customHeight="false" outlineLevel="0" collapsed="false">
      <c r="A7685" s="0" t="n">
        <v>3992</v>
      </c>
      <c r="B7685" s="15" t="n">
        <v>45078</v>
      </c>
      <c r="C7685" s="0" t="n">
        <v>1</v>
      </c>
      <c r="D7685" s="16" t="n">
        <v>1416</v>
      </c>
      <c r="E7685" s="16" t="n">
        <v>2</v>
      </c>
      <c r="F7685" s="16" t="n">
        <v>23</v>
      </c>
      <c r="G7685" s="16" t="n">
        <v>69</v>
      </c>
      <c r="H7685" s="16" t="n">
        <v>2</v>
      </c>
    </row>
    <row r="7686" customFormat="false" ht="15" hidden="false" customHeight="false" outlineLevel="0" collapsed="false">
      <c r="A7686" s="0" t="n">
        <v>3992</v>
      </c>
      <c r="B7686" s="15" t="n">
        <v>45170</v>
      </c>
      <c r="C7686" s="0" t="n">
        <v>1</v>
      </c>
      <c r="D7686" s="16" t="n">
        <v>1431</v>
      </c>
      <c r="E7686" s="16" t="n">
        <v>3</v>
      </c>
      <c r="F7686" s="16" t="n">
        <v>23</v>
      </c>
      <c r="G7686" s="16" t="n">
        <v>82</v>
      </c>
      <c r="H7686" s="16" t="n">
        <v>2</v>
      </c>
    </row>
    <row r="7687" customFormat="false" ht="15" hidden="false" customHeight="false" outlineLevel="0" collapsed="false">
      <c r="A7687" s="0" t="n">
        <v>3992</v>
      </c>
      <c r="B7687" s="15" t="n">
        <v>45261</v>
      </c>
      <c r="C7687" s="0" t="n">
        <v>1</v>
      </c>
      <c r="D7687" s="16" t="n">
        <v>1440</v>
      </c>
      <c r="E7687" s="16" t="n">
        <v>3</v>
      </c>
      <c r="F7687" s="16" t="n">
        <v>24</v>
      </c>
      <c r="G7687" s="16" t="n">
        <v>97</v>
      </c>
      <c r="H7687" s="16" t="n">
        <v>2</v>
      </c>
    </row>
    <row r="7688" customFormat="false" ht="15" hidden="false" customHeight="false" outlineLevel="0" collapsed="false">
      <c r="A7688" s="0" t="n">
        <v>3992</v>
      </c>
      <c r="B7688" s="15" t="n">
        <v>45352</v>
      </c>
      <c r="C7688" s="0" t="n">
        <v>1</v>
      </c>
      <c r="D7688" s="16" t="n">
        <v>1456</v>
      </c>
      <c r="E7688" s="16" t="n">
        <v>5</v>
      </c>
      <c r="F7688" s="16" t="n">
        <v>25</v>
      </c>
      <c r="G7688" s="16" t="n">
        <v>66</v>
      </c>
      <c r="H7688" s="16" t="n">
        <v>4</v>
      </c>
    </row>
    <row r="7689" customFormat="false" ht="15" hidden="false" customHeight="false" outlineLevel="0" collapsed="false">
      <c r="A7689" s="0" t="n">
        <v>3992</v>
      </c>
      <c r="B7689" s="15" t="n">
        <v>45444</v>
      </c>
      <c r="C7689" s="0" t="n">
        <v>1</v>
      </c>
      <c r="D7689" s="16" t="n">
        <v>1483</v>
      </c>
      <c r="E7689" s="16" t="n">
        <v>5</v>
      </c>
      <c r="F7689" s="16" t="n">
        <v>29</v>
      </c>
      <c r="G7689" s="16" t="n">
        <v>79</v>
      </c>
      <c r="H7689" s="16" t="n">
        <v>3</v>
      </c>
    </row>
    <row r="7690" customFormat="false" ht="15" hidden="false" customHeight="false" outlineLevel="0" collapsed="false">
      <c r="A7690" s="0" t="n">
        <v>3992</v>
      </c>
      <c r="B7690" s="15" t="n">
        <v>45536</v>
      </c>
      <c r="C7690" s="0" t="n">
        <v>1</v>
      </c>
      <c r="D7690" s="16" t="n">
        <v>1492</v>
      </c>
      <c r="E7690" s="16" t="n">
        <v>6</v>
      </c>
      <c r="F7690" s="16" t="n">
        <v>31</v>
      </c>
      <c r="G7690" s="16" t="n">
        <v>96</v>
      </c>
      <c r="H7690" s="16" t="n">
        <v>4</v>
      </c>
    </row>
    <row r="7691" customFormat="false" ht="15" hidden="false" customHeight="false" outlineLevel="0" collapsed="false">
      <c r="A7691" s="0" t="n">
        <v>3992</v>
      </c>
      <c r="B7691" s="15" t="n">
        <v>45627</v>
      </c>
      <c r="C7691" s="0" t="n">
        <v>1</v>
      </c>
      <c r="D7691" s="16" t="n">
        <v>1494</v>
      </c>
      <c r="E7691" s="16" t="n">
        <v>6</v>
      </c>
      <c r="F7691" s="16" t="n">
        <v>30</v>
      </c>
      <c r="G7691" s="16" t="n">
        <v>109</v>
      </c>
      <c r="H7691" s="16" t="n">
        <v>4</v>
      </c>
    </row>
    <row r="7692" customFormat="false" ht="15" hidden="false" customHeight="false" outlineLevel="0" collapsed="false">
      <c r="A7692" s="0" t="n">
        <v>3992</v>
      </c>
      <c r="B7692" s="15" t="n">
        <v>45717</v>
      </c>
      <c r="C7692" s="0" t="n">
        <v>1</v>
      </c>
      <c r="D7692" s="16" t="n">
        <v>1495</v>
      </c>
      <c r="E7692" s="16" t="n">
        <v>5</v>
      </c>
      <c r="F7692" s="16" t="n">
        <v>29</v>
      </c>
      <c r="G7692" s="16" t="n">
        <v>54</v>
      </c>
      <c r="H7692" s="16" t="n">
        <v>2</v>
      </c>
    </row>
    <row r="7693" customFormat="false" ht="15" hidden="false" customHeight="false" outlineLevel="0" collapsed="false">
      <c r="A7693" s="0" t="n">
        <v>3992</v>
      </c>
      <c r="B7693" s="15" t="n">
        <v>45809</v>
      </c>
      <c r="C7693" s="0" t="n">
        <v>1</v>
      </c>
      <c r="D7693" s="16" t="n">
        <v>1509</v>
      </c>
      <c r="E7693" s="16" t="n">
        <v>7</v>
      </c>
      <c r="F7693" s="16" t="n">
        <v>30</v>
      </c>
      <c r="G7693" s="16" t="n">
        <v>65</v>
      </c>
      <c r="H7693" s="16" t="n">
        <v>4</v>
      </c>
    </row>
    <row r="7694" customFormat="false" ht="15" hidden="false" customHeight="false" outlineLevel="0" collapsed="false">
      <c r="A7694" s="0" t="n">
        <v>3992</v>
      </c>
      <c r="B7694" s="15" t="n">
        <v>45901</v>
      </c>
      <c r="C7694" s="0" t="n">
        <v>1</v>
      </c>
      <c r="D7694" s="16" t="n">
        <v>1502</v>
      </c>
      <c r="E7694" s="16" t="n">
        <v>11</v>
      </c>
      <c r="F7694" s="16" t="n">
        <v>28</v>
      </c>
      <c r="G7694" s="16" t="n">
        <v>78</v>
      </c>
      <c r="H7694" s="16" t="n">
        <v>7</v>
      </c>
    </row>
    <row r="7695" customFormat="false" ht="15" hidden="false" customHeight="false" outlineLevel="0" collapsed="false">
      <c r="A7695" s="0" t="n">
        <v>3992</v>
      </c>
      <c r="B7695" s="15" t="n">
        <v>45992</v>
      </c>
      <c r="C7695" s="0" t="n">
        <v>1</v>
      </c>
      <c r="D7695" s="16" t="n">
        <v>1502</v>
      </c>
      <c r="E7695" s="16" t="n">
        <v>16</v>
      </c>
      <c r="F7695" s="16" t="n">
        <v>30</v>
      </c>
      <c r="G7695" s="16" t="n">
        <v>94</v>
      </c>
      <c r="H7695" s="16" t="n">
        <v>12</v>
      </c>
    </row>
    <row r="7696" customFormat="false" ht="15" hidden="false" customHeight="false" outlineLevel="0" collapsed="false">
      <c r="A7696" s="0" t="n">
        <v>3992</v>
      </c>
      <c r="B7696" s="15" t="n">
        <v>46082</v>
      </c>
      <c r="C7696" s="0" t="n">
        <v>1</v>
      </c>
      <c r="D7696" s="16" t="n">
        <v>1514</v>
      </c>
      <c r="E7696" s="16" t="n">
        <v>19</v>
      </c>
      <c r="F7696" s="16" t="n">
        <v>29</v>
      </c>
      <c r="G7696" s="16" t="n">
        <v>46</v>
      </c>
      <c r="H7696" s="16" t="n">
        <v>10</v>
      </c>
    </row>
    <row r="7697" customFormat="false" ht="15" hidden="false" customHeight="false" outlineLevel="0" collapsed="false">
      <c r="A7697" s="0" t="n">
        <v>3992</v>
      </c>
      <c r="B7697" s="15" t="n">
        <v>46174</v>
      </c>
      <c r="C7697" s="0" t="n">
        <v>1</v>
      </c>
      <c r="D7697" s="16" t="n">
        <v>1552</v>
      </c>
      <c r="E7697" s="16" t="n">
        <v>23</v>
      </c>
      <c r="F7697" s="16" t="n">
        <v>30</v>
      </c>
      <c r="G7697" s="16" t="n">
        <v>62</v>
      </c>
      <c r="H7697" s="16" t="n">
        <v>13</v>
      </c>
    </row>
    <row r="7698" customFormat="false" ht="15" hidden="false" customHeight="false" outlineLevel="0" collapsed="false">
      <c r="A7698" s="0" t="n">
        <v>3995</v>
      </c>
      <c r="B7698" s="15" t="n">
        <v>45078</v>
      </c>
      <c r="C7698" s="0" t="n">
        <v>1</v>
      </c>
      <c r="D7698" s="16" t="n">
        <v>11385</v>
      </c>
      <c r="E7698" s="16" t="n">
        <v>60</v>
      </c>
      <c r="F7698" s="16" t="n">
        <v>219</v>
      </c>
      <c r="G7698" s="16" t="n">
        <v>636</v>
      </c>
      <c r="H7698" s="16" t="n">
        <v>31</v>
      </c>
    </row>
    <row r="7699" customFormat="false" ht="15" hidden="false" customHeight="false" outlineLevel="0" collapsed="false">
      <c r="A7699" s="0" t="n">
        <v>3995</v>
      </c>
      <c r="B7699" s="15" t="n">
        <v>45170</v>
      </c>
      <c r="C7699" s="0" t="n">
        <v>1</v>
      </c>
      <c r="D7699" s="16" t="n">
        <v>11438</v>
      </c>
      <c r="E7699" s="16" t="n">
        <v>63</v>
      </c>
      <c r="F7699" s="16" t="n">
        <v>220</v>
      </c>
      <c r="G7699" s="16" t="n">
        <v>767</v>
      </c>
      <c r="H7699" s="16" t="n">
        <v>36</v>
      </c>
    </row>
    <row r="7700" customFormat="false" ht="15" hidden="false" customHeight="false" outlineLevel="0" collapsed="false">
      <c r="A7700" s="0" t="n">
        <v>3995</v>
      </c>
      <c r="B7700" s="15" t="n">
        <v>45261</v>
      </c>
      <c r="C7700" s="0" t="n">
        <v>1</v>
      </c>
      <c r="D7700" s="16" t="n">
        <v>11449</v>
      </c>
      <c r="E7700" s="16" t="n">
        <v>60</v>
      </c>
      <c r="F7700" s="16" t="n">
        <v>214</v>
      </c>
      <c r="G7700" s="16" t="n">
        <v>888</v>
      </c>
      <c r="H7700" s="16" t="n">
        <v>36</v>
      </c>
    </row>
    <row r="7701" customFormat="false" ht="15" hidden="false" customHeight="false" outlineLevel="0" collapsed="false">
      <c r="A7701" s="0" t="n">
        <v>3995</v>
      </c>
      <c r="B7701" s="15" t="n">
        <v>45352</v>
      </c>
      <c r="C7701" s="0" t="n">
        <v>1</v>
      </c>
      <c r="D7701" s="16" t="n">
        <v>11621</v>
      </c>
      <c r="E7701" s="16" t="n">
        <v>70</v>
      </c>
      <c r="F7701" s="16" t="n">
        <v>222</v>
      </c>
      <c r="G7701" s="16" t="n">
        <v>534</v>
      </c>
      <c r="H7701" s="16" t="n">
        <v>31</v>
      </c>
    </row>
    <row r="7702" customFormat="false" ht="15" hidden="false" customHeight="false" outlineLevel="0" collapsed="false">
      <c r="A7702" s="0" t="n">
        <v>3995</v>
      </c>
      <c r="B7702" s="15" t="n">
        <v>45444</v>
      </c>
      <c r="C7702" s="0" t="n">
        <v>1</v>
      </c>
      <c r="D7702" s="16" t="n">
        <v>11672</v>
      </c>
      <c r="E7702" s="16" t="n">
        <v>80</v>
      </c>
      <c r="F7702" s="16" t="n">
        <v>231</v>
      </c>
      <c r="G7702" s="16" t="n">
        <v>656</v>
      </c>
      <c r="H7702" s="16" t="n">
        <v>42</v>
      </c>
    </row>
    <row r="7703" customFormat="false" ht="15" hidden="false" customHeight="false" outlineLevel="0" collapsed="false">
      <c r="A7703" s="0" t="n">
        <v>3995</v>
      </c>
      <c r="B7703" s="15" t="n">
        <v>45536</v>
      </c>
      <c r="C7703" s="0" t="n">
        <v>1</v>
      </c>
      <c r="D7703" s="16" t="n">
        <v>11718</v>
      </c>
      <c r="E7703" s="16" t="n">
        <v>91</v>
      </c>
      <c r="F7703" s="16" t="n">
        <v>241</v>
      </c>
      <c r="G7703" s="16" t="n">
        <v>782</v>
      </c>
      <c r="H7703" s="16" t="n">
        <v>49</v>
      </c>
    </row>
    <row r="7704" customFormat="false" ht="15" hidden="false" customHeight="false" outlineLevel="0" collapsed="false">
      <c r="A7704" s="0" t="n">
        <v>3995</v>
      </c>
      <c r="B7704" s="15" t="n">
        <v>45627</v>
      </c>
      <c r="C7704" s="0" t="n">
        <v>1</v>
      </c>
      <c r="D7704" s="16" t="n">
        <v>11797</v>
      </c>
      <c r="E7704" s="16" t="n">
        <v>103</v>
      </c>
      <c r="F7704" s="16" t="n">
        <v>245</v>
      </c>
      <c r="G7704" s="16" t="n">
        <v>902</v>
      </c>
      <c r="H7704" s="16" t="n">
        <v>61</v>
      </c>
    </row>
    <row r="7705" customFormat="false" ht="15" hidden="false" customHeight="false" outlineLevel="0" collapsed="false">
      <c r="A7705" s="0" t="n">
        <v>3995</v>
      </c>
      <c r="B7705" s="15" t="n">
        <v>45717</v>
      </c>
      <c r="C7705" s="0" t="n">
        <v>1</v>
      </c>
      <c r="D7705" s="16" t="n">
        <v>11892</v>
      </c>
      <c r="E7705" s="16" t="n">
        <v>114</v>
      </c>
      <c r="F7705" s="16" t="n">
        <v>266</v>
      </c>
      <c r="G7705" s="16" t="n">
        <v>473</v>
      </c>
      <c r="H7705" s="16" t="n">
        <v>35</v>
      </c>
    </row>
    <row r="7706" customFormat="false" ht="15" hidden="false" customHeight="false" outlineLevel="0" collapsed="false">
      <c r="A7706" s="0" t="n">
        <v>3995</v>
      </c>
      <c r="B7706" s="15" t="n">
        <v>45809</v>
      </c>
      <c r="C7706" s="0" t="n">
        <v>1</v>
      </c>
      <c r="D7706" s="16" t="n">
        <v>11941</v>
      </c>
      <c r="E7706" s="16" t="n">
        <v>128</v>
      </c>
      <c r="F7706" s="16" t="n">
        <v>280</v>
      </c>
      <c r="G7706" s="16" t="n">
        <v>589</v>
      </c>
      <c r="H7706" s="16" t="n">
        <v>48</v>
      </c>
    </row>
    <row r="7707" customFormat="false" ht="15" hidden="false" customHeight="false" outlineLevel="0" collapsed="false">
      <c r="A7707" s="0" t="n">
        <v>3995</v>
      </c>
      <c r="B7707" s="15" t="n">
        <v>45901</v>
      </c>
      <c r="C7707" s="0" t="n">
        <v>1</v>
      </c>
      <c r="D7707" s="16" t="n">
        <v>12008</v>
      </c>
      <c r="E7707" s="16" t="n">
        <v>146</v>
      </c>
      <c r="F7707" s="16" t="n">
        <v>300</v>
      </c>
      <c r="G7707" s="16" t="n">
        <v>732</v>
      </c>
      <c r="H7707" s="16" t="n">
        <v>63</v>
      </c>
    </row>
    <row r="7708" customFormat="false" ht="15" hidden="false" customHeight="false" outlineLevel="0" collapsed="false">
      <c r="A7708" s="0" t="n">
        <v>3995</v>
      </c>
      <c r="B7708" s="15" t="n">
        <v>45992</v>
      </c>
      <c r="C7708" s="0" t="n">
        <v>1</v>
      </c>
      <c r="D7708" s="16" t="n">
        <v>12127</v>
      </c>
      <c r="E7708" s="16" t="n">
        <v>159</v>
      </c>
      <c r="F7708" s="16" t="n">
        <v>308</v>
      </c>
      <c r="G7708" s="16" t="n">
        <v>863</v>
      </c>
      <c r="H7708" s="16" t="n">
        <v>75</v>
      </c>
    </row>
    <row r="7709" customFormat="false" ht="15" hidden="false" customHeight="false" outlineLevel="0" collapsed="false">
      <c r="A7709" s="0" t="n">
        <v>3995</v>
      </c>
      <c r="B7709" s="15" t="n">
        <v>46082</v>
      </c>
      <c r="C7709" s="0" t="n">
        <v>1</v>
      </c>
      <c r="D7709" s="16" t="n">
        <v>12195</v>
      </c>
      <c r="E7709" s="16" t="n">
        <v>186</v>
      </c>
      <c r="F7709" s="16" t="n">
        <v>301</v>
      </c>
      <c r="G7709" s="16" t="n">
        <v>509</v>
      </c>
      <c r="H7709" s="16" t="n">
        <v>65</v>
      </c>
    </row>
    <row r="7710" customFormat="false" ht="15" hidden="false" customHeight="false" outlineLevel="0" collapsed="false">
      <c r="A7710" s="0" t="n">
        <v>3995</v>
      </c>
      <c r="B7710" s="15" t="n">
        <v>46174</v>
      </c>
      <c r="C7710" s="0" t="n">
        <v>1</v>
      </c>
      <c r="D7710" s="16" t="n">
        <v>12220</v>
      </c>
      <c r="E7710" s="16" t="n">
        <v>210</v>
      </c>
      <c r="F7710" s="16" t="n">
        <v>329</v>
      </c>
      <c r="G7710" s="16" t="n">
        <v>639</v>
      </c>
      <c r="H7710" s="16" t="n">
        <v>90</v>
      </c>
    </row>
    <row r="7711" customFormat="false" ht="15" hidden="false" customHeight="false" outlineLevel="0" collapsed="false">
      <c r="A7711" s="0" t="n">
        <v>3996</v>
      </c>
      <c r="B7711" s="15" t="n">
        <v>45078</v>
      </c>
      <c r="C7711" s="0" t="n">
        <v>1</v>
      </c>
      <c r="D7711" s="16" t="n">
        <v>6447</v>
      </c>
      <c r="E7711" s="16" t="n">
        <v>30</v>
      </c>
      <c r="F7711" s="16" t="n">
        <v>100</v>
      </c>
      <c r="G7711" s="16" t="n">
        <v>397</v>
      </c>
      <c r="H7711" s="16" t="n">
        <v>15</v>
      </c>
    </row>
    <row r="7712" customFormat="false" ht="15" hidden="false" customHeight="false" outlineLevel="0" collapsed="false">
      <c r="A7712" s="0" t="n">
        <v>3996</v>
      </c>
      <c r="B7712" s="15" t="n">
        <v>45170</v>
      </c>
      <c r="C7712" s="0" t="n">
        <v>1</v>
      </c>
      <c r="D7712" s="16" t="n">
        <v>6488</v>
      </c>
      <c r="E7712" s="16" t="n">
        <v>33</v>
      </c>
      <c r="F7712" s="16" t="n">
        <v>100</v>
      </c>
      <c r="G7712" s="16" t="n">
        <v>487</v>
      </c>
      <c r="H7712" s="16" t="n">
        <v>18</v>
      </c>
    </row>
    <row r="7713" customFormat="false" ht="15" hidden="false" customHeight="false" outlineLevel="0" collapsed="false">
      <c r="A7713" s="0" t="n">
        <v>3996</v>
      </c>
      <c r="B7713" s="15" t="n">
        <v>45261</v>
      </c>
      <c r="C7713" s="0" t="n">
        <v>1</v>
      </c>
      <c r="D7713" s="16" t="n">
        <v>6415</v>
      </c>
      <c r="E7713" s="16" t="n">
        <v>39</v>
      </c>
      <c r="F7713" s="16" t="n">
        <v>97</v>
      </c>
      <c r="G7713" s="16" t="n">
        <v>579</v>
      </c>
      <c r="H7713" s="16" t="n">
        <v>23</v>
      </c>
    </row>
    <row r="7714" customFormat="false" ht="15" hidden="false" customHeight="false" outlineLevel="0" collapsed="false">
      <c r="A7714" s="0" t="n">
        <v>3996</v>
      </c>
      <c r="B7714" s="15" t="n">
        <v>45352</v>
      </c>
      <c r="C7714" s="0" t="n">
        <v>1</v>
      </c>
      <c r="D7714" s="16" t="n">
        <v>6511</v>
      </c>
      <c r="E7714" s="16" t="n">
        <v>47</v>
      </c>
      <c r="F7714" s="16" t="n">
        <v>102</v>
      </c>
      <c r="G7714" s="16" t="n">
        <v>380</v>
      </c>
      <c r="H7714" s="16" t="n">
        <v>20</v>
      </c>
    </row>
    <row r="7715" customFormat="false" ht="15" hidden="false" customHeight="false" outlineLevel="0" collapsed="false">
      <c r="A7715" s="0" t="n">
        <v>3996</v>
      </c>
      <c r="B7715" s="15" t="n">
        <v>45444</v>
      </c>
      <c r="C7715" s="0" t="n">
        <v>1</v>
      </c>
      <c r="D7715" s="16" t="n">
        <v>6572</v>
      </c>
      <c r="E7715" s="16" t="n">
        <v>56</v>
      </c>
      <c r="F7715" s="16" t="n">
        <v>113</v>
      </c>
      <c r="G7715" s="16" t="n">
        <v>494</v>
      </c>
      <c r="H7715" s="16" t="n">
        <v>29</v>
      </c>
    </row>
    <row r="7716" customFormat="false" ht="15" hidden="false" customHeight="false" outlineLevel="0" collapsed="false">
      <c r="A7716" s="0" t="n">
        <v>3996</v>
      </c>
      <c r="B7716" s="15" t="n">
        <v>45536</v>
      </c>
      <c r="C7716" s="0" t="n">
        <v>1</v>
      </c>
      <c r="D7716" s="16" t="n">
        <v>6605</v>
      </c>
      <c r="E7716" s="16" t="n">
        <v>64</v>
      </c>
      <c r="F7716" s="16" t="n">
        <v>120</v>
      </c>
      <c r="G7716" s="16" t="n">
        <v>575</v>
      </c>
      <c r="H7716" s="16" t="n">
        <v>37</v>
      </c>
    </row>
    <row r="7717" customFormat="false" ht="15" hidden="false" customHeight="false" outlineLevel="0" collapsed="false">
      <c r="A7717" s="0" t="n">
        <v>3996</v>
      </c>
      <c r="B7717" s="15" t="n">
        <v>45627</v>
      </c>
      <c r="C7717" s="0" t="n">
        <v>1</v>
      </c>
      <c r="D7717" s="16" t="n">
        <v>6606</v>
      </c>
      <c r="E7717" s="16" t="n">
        <v>69</v>
      </c>
      <c r="F7717" s="16" t="n">
        <v>124</v>
      </c>
      <c r="G7717" s="16" t="n">
        <v>675</v>
      </c>
      <c r="H7717" s="16" t="n">
        <v>44</v>
      </c>
    </row>
    <row r="7718" customFormat="false" ht="15" hidden="false" customHeight="false" outlineLevel="0" collapsed="false">
      <c r="A7718" s="0" t="n">
        <v>3996</v>
      </c>
      <c r="B7718" s="15" t="n">
        <v>45717</v>
      </c>
      <c r="C7718" s="0" t="n">
        <v>1</v>
      </c>
      <c r="D7718" s="16" t="n">
        <v>6628</v>
      </c>
      <c r="E7718" s="16" t="n">
        <v>74</v>
      </c>
      <c r="F7718" s="16" t="n">
        <v>130</v>
      </c>
      <c r="G7718" s="16" t="n">
        <v>371</v>
      </c>
      <c r="H7718" s="16" t="n">
        <v>30</v>
      </c>
    </row>
    <row r="7719" customFormat="false" ht="15" hidden="false" customHeight="false" outlineLevel="0" collapsed="false">
      <c r="A7719" s="0" t="n">
        <v>3996</v>
      </c>
      <c r="B7719" s="15" t="n">
        <v>45809</v>
      </c>
      <c r="C7719" s="0" t="n">
        <v>1</v>
      </c>
      <c r="D7719" s="16" t="n">
        <v>6650</v>
      </c>
      <c r="E7719" s="16" t="n">
        <v>84</v>
      </c>
      <c r="F7719" s="16" t="n">
        <v>135</v>
      </c>
      <c r="G7719" s="16" t="n">
        <v>466</v>
      </c>
      <c r="H7719" s="16" t="n">
        <v>39</v>
      </c>
    </row>
    <row r="7720" customFormat="false" ht="15" hidden="false" customHeight="false" outlineLevel="0" collapsed="false">
      <c r="A7720" s="0" t="n">
        <v>3996</v>
      </c>
      <c r="B7720" s="15" t="n">
        <v>45901</v>
      </c>
      <c r="C7720" s="0" t="n">
        <v>1</v>
      </c>
      <c r="D7720" s="16" t="n">
        <v>6671</v>
      </c>
      <c r="E7720" s="16" t="n">
        <v>93</v>
      </c>
      <c r="F7720" s="16" t="n">
        <v>139</v>
      </c>
      <c r="G7720" s="16" t="n">
        <v>543</v>
      </c>
      <c r="H7720" s="16" t="n">
        <v>50</v>
      </c>
    </row>
    <row r="7721" customFormat="false" ht="15" hidden="false" customHeight="false" outlineLevel="0" collapsed="false">
      <c r="A7721" s="0" t="n">
        <v>3996</v>
      </c>
      <c r="B7721" s="15" t="n">
        <v>45992</v>
      </c>
      <c r="C7721" s="0" t="n">
        <v>1</v>
      </c>
      <c r="D7721" s="16" t="n">
        <v>6704</v>
      </c>
      <c r="E7721" s="16" t="n">
        <v>100</v>
      </c>
      <c r="F7721" s="16" t="n">
        <v>158</v>
      </c>
      <c r="G7721" s="16" t="n">
        <v>632</v>
      </c>
      <c r="H7721" s="16" t="n">
        <v>56</v>
      </c>
    </row>
    <row r="7722" customFormat="false" ht="15" hidden="false" customHeight="false" outlineLevel="0" collapsed="false">
      <c r="A7722" s="0" t="n">
        <v>3996</v>
      </c>
      <c r="B7722" s="15" t="n">
        <v>46082</v>
      </c>
      <c r="C7722" s="0" t="n">
        <v>1</v>
      </c>
      <c r="D7722" s="16" t="n">
        <v>6767</v>
      </c>
      <c r="E7722" s="16" t="n">
        <v>110</v>
      </c>
      <c r="F7722" s="16" t="n">
        <v>178</v>
      </c>
      <c r="G7722" s="16" t="n">
        <v>338</v>
      </c>
      <c r="H7722" s="16" t="n">
        <v>33</v>
      </c>
    </row>
    <row r="7723" customFormat="false" ht="15" hidden="false" customHeight="false" outlineLevel="0" collapsed="false">
      <c r="A7723" s="0" t="n">
        <v>3996</v>
      </c>
      <c r="B7723" s="15" t="n">
        <v>46174</v>
      </c>
      <c r="C7723" s="0" t="n">
        <v>1</v>
      </c>
      <c r="D7723" s="16" t="n">
        <v>6822</v>
      </c>
      <c r="E7723" s="16" t="n">
        <v>139</v>
      </c>
      <c r="F7723" s="16" t="n">
        <v>196</v>
      </c>
      <c r="G7723" s="16" t="n">
        <v>446</v>
      </c>
      <c r="H7723" s="16" t="n">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7" min="2" style="0" width="16"/>
  </cols>
  <sheetData>
    <row r="1" customFormat="false" ht="42" hidden="false" customHeight="true" outlineLevel="0" collapsed="false">
      <c r="A1" s="4" t="s">
        <v>63</v>
      </c>
      <c r="B1" s="4" t="s">
        <v>120</v>
      </c>
      <c r="C1" s="4" t="s">
        <v>121</v>
      </c>
      <c r="D1" s="4" t="s">
        <v>122</v>
      </c>
      <c r="E1" s="4" t="s">
        <v>123</v>
      </c>
      <c r="F1" s="4" t="s">
        <v>1469</v>
      </c>
      <c r="G1" s="4" t="s">
        <v>1470</v>
      </c>
    </row>
    <row r="2" customFormat="false" ht="15" hidden="false" customHeight="false" outlineLevel="0" collapsed="false">
      <c r="A2" s="15" t="n">
        <v>44927</v>
      </c>
      <c r="B2" s="21" t="n">
        <v>179.26</v>
      </c>
      <c r="C2" s="21" t="n">
        <v>209.91</v>
      </c>
      <c r="D2" s="21" t="n">
        <v>179.69</v>
      </c>
      <c r="E2" s="21" t="n">
        <v>210.17</v>
      </c>
      <c r="F2" s="21" t="n">
        <v>167.95</v>
      </c>
      <c r="G2" s="21" t="n">
        <v>188.01</v>
      </c>
    </row>
    <row r="3" customFormat="false" ht="15" hidden="false" customHeight="false" outlineLevel="0" collapsed="false">
      <c r="A3" s="15" t="n">
        <v>44958</v>
      </c>
      <c r="B3" s="21" t="n">
        <v>184.98</v>
      </c>
      <c r="C3" s="21" t="n">
        <v>204.56</v>
      </c>
      <c r="D3" s="21" t="n">
        <v>182.96</v>
      </c>
      <c r="E3" s="21" t="n">
        <v>202.99</v>
      </c>
      <c r="F3" s="21" t="n">
        <v>171.66</v>
      </c>
      <c r="G3" s="21" t="n">
        <v>182.05</v>
      </c>
    </row>
    <row r="4" customFormat="false" ht="15" hidden="false" customHeight="false" outlineLevel="0" collapsed="false">
      <c r="A4" s="15" t="n">
        <v>44986</v>
      </c>
      <c r="B4" s="21" t="n">
        <v>184.5</v>
      </c>
      <c r="C4" s="21" t="n">
        <v>200.31</v>
      </c>
      <c r="D4" s="21" t="n">
        <v>183.62</v>
      </c>
      <c r="E4" s="21" t="n">
        <v>198.56</v>
      </c>
      <c r="F4" s="21" t="n">
        <v>172.9</v>
      </c>
      <c r="G4" s="21" t="n">
        <v>178.63</v>
      </c>
    </row>
    <row r="5" customFormat="false" ht="15" hidden="false" customHeight="false" outlineLevel="0" collapsed="false">
      <c r="A5" s="15" t="n">
        <v>45017</v>
      </c>
      <c r="B5" s="21" t="n">
        <v>189.69</v>
      </c>
      <c r="C5" s="21" t="n">
        <v>197.21</v>
      </c>
      <c r="D5" s="21" t="n">
        <v>190.31</v>
      </c>
      <c r="E5" s="21" t="n">
        <v>195.9</v>
      </c>
      <c r="F5" s="21" t="n">
        <v>177.26</v>
      </c>
      <c r="G5" s="21" t="n">
        <v>176</v>
      </c>
    </row>
    <row r="6" customFormat="false" ht="15" hidden="false" customHeight="false" outlineLevel="0" collapsed="false">
      <c r="A6" s="15" t="n">
        <v>45047</v>
      </c>
      <c r="B6" s="21" t="n">
        <v>181.63</v>
      </c>
      <c r="C6" s="21" t="n">
        <v>190.15</v>
      </c>
      <c r="D6" s="21" t="n">
        <v>180.93</v>
      </c>
      <c r="E6" s="21" t="n">
        <v>188.96</v>
      </c>
      <c r="F6" s="21" t="n">
        <v>166.46</v>
      </c>
      <c r="G6" s="21" t="n">
        <v>165.75</v>
      </c>
    </row>
    <row r="7" customFormat="false" ht="15" hidden="false" customHeight="false" outlineLevel="0" collapsed="false">
      <c r="A7" s="15" t="n">
        <v>45078</v>
      </c>
      <c r="B7" s="21" t="n">
        <v>183.99</v>
      </c>
      <c r="C7" s="21" t="n">
        <v>185.55</v>
      </c>
      <c r="D7" s="21" t="n">
        <v>183.43</v>
      </c>
      <c r="E7" s="21" t="n">
        <v>183.82</v>
      </c>
      <c r="F7" s="21" t="n">
        <v>167.33</v>
      </c>
      <c r="G7" s="21" t="n">
        <v>165.93</v>
      </c>
    </row>
    <row r="8" customFormat="false" ht="15" hidden="false" customHeight="false" outlineLevel="0" collapsed="false">
      <c r="A8" s="15" t="n">
        <v>45108</v>
      </c>
      <c r="B8" s="21" t="n">
        <v>184.66</v>
      </c>
      <c r="C8" s="21" t="n">
        <v>185.54</v>
      </c>
      <c r="D8" s="21" t="n">
        <v>182.62</v>
      </c>
      <c r="E8" s="21" t="n">
        <v>183.34</v>
      </c>
      <c r="F8" s="21" t="n">
        <v>169.17</v>
      </c>
      <c r="G8" s="21" t="n">
        <v>171.24</v>
      </c>
    </row>
    <row r="9" customFormat="false" ht="15" hidden="false" customHeight="false" outlineLevel="0" collapsed="false">
      <c r="A9" s="15" t="n">
        <v>45139</v>
      </c>
      <c r="B9" s="21" t="n">
        <v>198.73</v>
      </c>
      <c r="C9" s="21" t="n">
        <v>207.13</v>
      </c>
      <c r="D9" s="21" t="n">
        <v>199.16</v>
      </c>
      <c r="E9" s="21" t="n">
        <v>209.09</v>
      </c>
      <c r="F9" s="21" t="n">
        <v>185.75</v>
      </c>
      <c r="G9" s="21" t="n">
        <v>197.23</v>
      </c>
    </row>
    <row r="10" customFormat="false" ht="15" hidden="false" customHeight="false" outlineLevel="0" collapsed="false">
      <c r="A10" s="15" t="n">
        <v>45170</v>
      </c>
      <c r="B10" s="21" t="n">
        <v>207.28</v>
      </c>
      <c r="C10" s="21" t="n">
        <v>218.69</v>
      </c>
      <c r="D10" s="21" t="n">
        <v>205.61</v>
      </c>
      <c r="E10" s="21" t="n">
        <v>219.72</v>
      </c>
      <c r="F10" s="21" t="n">
        <v>192.49</v>
      </c>
      <c r="G10" s="21" t="n">
        <v>207.04</v>
      </c>
    </row>
    <row r="11" customFormat="false" ht="15" hidden="false" customHeight="false" outlineLevel="0" collapsed="false">
      <c r="A11" s="15" t="n">
        <v>45200</v>
      </c>
      <c r="B11" s="21" t="n">
        <v>203.45</v>
      </c>
      <c r="C11" s="21" t="n">
        <v>222.52</v>
      </c>
      <c r="D11" s="21" t="n">
        <v>206.54</v>
      </c>
      <c r="E11" s="21" t="n">
        <v>222.61</v>
      </c>
      <c r="F11" s="21" t="n">
        <v>182.07</v>
      </c>
      <c r="G11" s="21" t="n">
        <v>204.17</v>
      </c>
    </row>
    <row r="12" customFormat="false" ht="15" hidden="false" customHeight="false" outlineLevel="0" collapsed="false">
      <c r="A12" s="15" t="n">
        <v>45231</v>
      </c>
      <c r="B12" s="21" t="n">
        <v>200.08</v>
      </c>
      <c r="C12" s="21" t="n">
        <v>214.2</v>
      </c>
      <c r="D12" s="21" t="n">
        <v>196.65</v>
      </c>
      <c r="E12" s="21" t="n">
        <v>213.67</v>
      </c>
      <c r="F12" s="21" t="n">
        <v>177.5</v>
      </c>
      <c r="G12" s="21" t="n">
        <v>187.95</v>
      </c>
    </row>
    <row r="13" customFormat="false" ht="15" hidden="false" customHeight="false" outlineLevel="0" collapsed="false">
      <c r="A13" s="15" t="n">
        <v>45261</v>
      </c>
      <c r="B13" s="21" t="n">
        <v>190.94</v>
      </c>
      <c r="C13" s="21" t="n">
        <v>201.16</v>
      </c>
      <c r="D13" s="21" t="n">
        <v>185.85</v>
      </c>
      <c r="E13" s="21" t="n">
        <v>199.18</v>
      </c>
      <c r="F13" s="21" t="n">
        <v>167.88</v>
      </c>
      <c r="G13" s="21" t="n">
        <v>176.97</v>
      </c>
    </row>
    <row r="14" customFormat="false" ht="15" hidden="false" customHeight="false" outlineLevel="0" collapsed="false">
      <c r="A14" s="15" t="n">
        <v>45292</v>
      </c>
      <c r="B14" s="21" t="n">
        <v>185.33</v>
      </c>
      <c r="C14" s="21" t="n">
        <v>195.53</v>
      </c>
      <c r="D14" s="21" t="n">
        <v>187.69</v>
      </c>
      <c r="E14" s="21" t="n">
        <v>193.68</v>
      </c>
      <c r="F14" s="21" t="n">
        <v>170.13</v>
      </c>
      <c r="G14" s="21" t="n">
        <v>177.64</v>
      </c>
    </row>
    <row r="15" customFormat="false" ht="15" hidden="false" customHeight="false" outlineLevel="0" collapsed="false">
      <c r="A15" s="15" t="n">
        <v>45323</v>
      </c>
      <c r="B15" s="21" t="n">
        <v>197.69</v>
      </c>
      <c r="C15" s="21" t="n">
        <v>202.67</v>
      </c>
      <c r="D15" s="21" t="n">
        <v>194.12</v>
      </c>
      <c r="E15" s="21" t="n">
        <v>200.94</v>
      </c>
      <c r="F15" s="21" t="n">
        <v>182.19</v>
      </c>
      <c r="G15" s="21" t="n">
        <v>188.77</v>
      </c>
    </row>
    <row r="16" customFormat="false" ht="15" hidden="false" customHeight="false" outlineLevel="0" collapsed="false">
      <c r="A16" s="15" t="n">
        <v>45352</v>
      </c>
      <c r="B16" s="21" t="n">
        <v>200.04</v>
      </c>
      <c r="C16" s="21" t="n">
        <v>202.82</v>
      </c>
      <c r="D16" s="21" t="n">
        <v>202.62</v>
      </c>
      <c r="E16" s="21" t="n">
        <v>201.78</v>
      </c>
      <c r="F16" s="21" t="n">
        <v>182.08</v>
      </c>
      <c r="G16" s="21" t="n">
        <v>184.87</v>
      </c>
    </row>
    <row r="17" customFormat="false" ht="15" hidden="false" customHeight="false" outlineLevel="0" collapsed="false">
      <c r="A17" s="15" t="n">
        <v>45383</v>
      </c>
      <c r="B17" s="21" t="n">
        <v>205.68</v>
      </c>
      <c r="C17" s="21" t="n">
        <v>203.18</v>
      </c>
      <c r="D17" s="21" t="n">
        <v>204.59</v>
      </c>
      <c r="E17" s="21" t="n">
        <v>201.47</v>
      </c>
      <c r="F17" s="21" t="n">
        <v>188.03</v>
      </c>
      <c r="G17" s="21" t="n">
        <v>186.01</v>
      </c>
    </row>
    <row r="18" customFormat="false" ht="15" hidden="false" customHeight="false" outlineLevel="0" collapsed="false">
      <c r="A18" s="15" t="n">
        <v>45413</v>
      </c>
      <c r="B18" s="21" t="n">
        <v>194.93</v>
      </c>
      <c r="C18" s="21" t="n">
        <v>198.73</v>
      </c>
      <c r="D18" s="21" t="n">
        <v>198.27</v>
      </c>
      <c r="E18" s="21" t="n">
        <v>198.94</v>
      </c>
      <c r="F18" s="21" t="n">
        <v>178.13</v>
      </c>
      <c r="G18" s="21" t="n">
        <v>177.43</v>
      </c>
    </row>
    <row r="19" customFormat="false" ht="15" hidden="false" customHeight="false" outlineLevel="0" collapsed="false">
      <c r="A19" s="15" t="n">
        <v>45444</v>
      </c>
      <c r="B19" s="21" t="n">
        <v>195.04</v>
      </c>
      <c r="C19" s="21" t="n">
        <v>193.5</v>
      </c>
      <c r="D19" s="21" t="n">
        <v>195.77</v>
      </c>
      <c r="E19" s="21" t="n">
        <v>193.72</v>
      </c>
      <c r="F19" s="21" t="n">
        <v>171.4</v>
      </c>
      <c r="G19" s="21" t="n">
        <v>175.93</v>
      </c>
    </row>
    <row r="20" customFormat="false" ht="15" hidden="false" customHeight="false" outlineLevel="0" collapsed="false">
      <c r="A20" s="15" t="n">
        <v>45474</v>
      </c>
      <c r="B20" s="21" t="n">
        <v>193.08</v>
      </c>
      <c r="C20" s="21" t="n">
        <v>194.51</v>
      </c>
      <c r="D20" s="21" t="n">
        <v>191.96</v>
      </c>
      <c r="E20" s="21" t="n">
        <v>194.61</v>
      </c>
      <c r="F20" s="21" t="n">
        <v>174.27</v>
      </c>
      <c r="G20" s="21" t="n">
        <v>177.14</v>
      </c>
    </row>
    <row r="21" customFormat="false" ht="15" hidden="false" customHeight="false" outlineLevel="0" collapsed="false">
      <c r="A21" s="15" t="n">
        <v>45505</v>
      </c>
      <c r="B21" s="21" t="n">
        <v>186.51</v>
      </c>
      <c r="C21" s="21" t="n">
        <v>190.53</v>
      </c>
      <c r="D21" s="21" t="n">
        <v>185.88</v>
      </c>
      <c r="E21" s="21" t="n">
        <v>190.05</v>
      </c>
      <c r="F21" s="21" t="n">
        <v>167.9</v>
      </c>
      <c r="G21" s="21" t="n">
        <v>170.15</v>
      </c>
    </row>
    <row r="22" customFormat="false" ht="15" hidden="false" customHeight="false" outlineLevel="0" collapsed="false">
      <c r="A22" s="15" t="n">
        <v>45536</v>
      </c>
      <c r="B22" s="21" t="n">
        <v>176.15</v>
      </c>
      <c r="C22" s="21" t="n">
        <v>182.08</v>
      </c>
      <c r="D22" s="21" t="n">
        <v>177.53</v>
      </c>
      <c r="E22" s="21" t="n">
        <v>182.34</v>
      </c>
      <c r="F22" s="21" t="n">
        <v>159.14</v>
      </c>
      <c r="G22" s="21" t="n">
        <v>159.55</v>
      </c>
    </row>
    <row r="23" customFormat="false" ht="15" hidden="false" customHeight="false" outlineLevel="0" collapsed="false">
      <c r="A23" s="15" t="n">
        <v>45566</v>
      </c>
      <c r="B23" s="21" t="n">
        <v>175.87</v>
      </c>
      <c r="C23" s="21" t="n">
        <v>178.31</v>
      </c>
      <c r="D23" s="21" t="n">
        <v>178.72</v>
      </c>
      <c r="E23" s="21" t="n">
        <v>179.06</v>
      </c>
      <c r="F23" s="21" t="n">
        <v>161.13</v>
      </c>
      <c r="G23" s="21" t="n">
        <v>161.79</v>
      </c>
    </row>
    <row r="24" customFormat="false" ht="15" hidden="false" customHeight="false" outlineLevel="0" collapsed="false">
      <c r="A24" s="15" t="n">
        <v>45597</v>
      </c>
      <c r="B24" s="21" t="n">
        <v>180.06</v>
      </c>
      <c r="C24" s="21" t="n">
        <v>179.78</v>
      </c>
      <c r="D24" s="21" t="n">
        <v>179.12</v>
      </c>
      <c r="E24" s="21" t="n">
        <v>179.6</v>
      </c>
      <c r="F24" s="21" t="n">
        <v>162.14</v>
      </c>
      <c r="G24" s="21" t="n">
        <v>165.74</v>
      </c>
    </row>
    <row r="25" customFormat="false" ht="15" hidden="false" customHeight="false" outlineLevel="0" collapsed="false">
      <c r="A25" s="15" t="n">
        <v>45627</v>
      </c>
      <c r="B25" s="21" t="n">
        <v>186.7</v>
      </c>
      <c r="C25" s="21" t="n">
        <v>182.9</v>
      </c>
      <c r="D25" s="21" t="n">
        <v>184.16</v>
      </c>
      <c r="E25" s="21" t="n">
        <v>180.87</v>
      </c>
      <c r="F25" s="21" t="n">
        <v>164.92</v>
      </c>
      <c r="G25" s="21" t="n">
        <v>168.07</v>
      </c>
    </row>
    <row r="26" customFormat="false" ht="15" hidden="false" customHeight="false" outlineLevel="0" collapsed="false">
      <c r="A26" s="15" t="n">
        <v>45658</v>
      </c>
      <c r="B26" s="21" t="n">
        <v>183.86</v>
      </c>
      <c r="C26" s="21" t="n">
        <v>190.39</v>
      </c>
      <c r="D26" s="21" t="n">
        <v>183.9</v>
      </c>
      <c r="E26" s="21" t="n">
        <v>187.26</v>
      </c>
      <c r="F26" s="21" t="n">
        <v>169.52</v>
      </c>
      <c r="G26" s="21" t="n">
        <v>177.3</v>
      </c>
    </row>
    <row r="27" customFormat="false" ht="15" hidden="false" customHeight="false" outlineLevel="0" collapsed="false">
      <c r="A27" s="15" t="n">
        <v>45689</v>
      </c>
      <c r="B27" s="21" t="n">
        <v>183.69</v>
      </c>
      <c r="C27" s="21" t="n">
        <v>191.44</v>
      </c>
      <c r="D27" s="21" t="n">
        <v>188.35</v>
      </c>
      <c r="E27" s="21" t="n">
        <v>190.46</v>
      </c>
      <c r="F27" s="21" t="n">
        <v>169.91</v>
      </c>
      <c r="G27" s="21" t="n">
        <v>174.57</v>
      </c>
    </row>
    <row r="28" customFormat="false" ht="15" hidden="false" customHeight="false" outlineLevel="0" collapsed="false">
      <c r="A28" s="15" t="n">
        <v>45717</v>
      </c>
      <c r="B28" s="21" t="n">
        <v>184.79</v>
      </c>
      <c r="C28" s="21" t="n">
        <v>187.67</v>
      </c>
      <c r="D28" s="21" t="n">
        <v>188.39</v>
      </c>
      <c r="E28" s="21" t="n">
        <v>188.94</v>
      </c>
      <c r="F28" s="21" t="n">
        <v>164.27</v>
      </c>
      <c r="G28" s="21" t="n">
        <v>168.58</v>
      </c>
    </row>
    <row r="29" customFormat="false" ht="15" hidden="false" customHeight="false" outlineLevel="0" collapsed="false">
      <c r="A29" s="15" t="n">
        <v>45748</v>
      </c>
      <c r="B29" s="21" t="n">
        <v>177.46</v>
      </c>
      <c r="C29" s="21" t="n">
        <v>184.06</v>
      </c>
      <c r="D29" s="21" t="n">
        <v>177.69</v>
      </c>
      <c r="E29" s="21" t="n">
        <v>184.9</v>
      </c>
      <c r="F29" s="21" t="n">
        <v>160.61</v>
      </c>
      <c r="G29" s="21" t="n">
        <v>164.45</v>
      </c>
    </row>
    <row r="30" customFormat="false" ht="15" hidden="false" customHeight="false" outlineLevel="0" collapsed="false">
      <c r="A30" s="15" t="n">
        <v>45778</v>
      </c>
      <c r="B30" s="21" t="n">
        <v>173.64</v>
      </c>
      <c r="C30" s="21" t="n">
        <v>178.89</v>
      </c>
      <c r="D30" s="21" t="n">
        <v>176.32</v>
      </c>
      <c r="E30" s="21" t="n">
        <v>179.14</v>
      </c>
      <c r="F30" s="21" t="n">
        <v>156.6</v>
      </c>
      <c r="G30" s="21" t="n">
        <v>158.41</v>
      </c>
    </row>
    <row r="31" customFormat="false" ht="15" hidden="false" customHeight="false" outlineLevel="0" collapsed="false">
      <c r="A31" s="15" t="n">
        <v>45809</v>
      </c>
      <c r="B31" s="21" t="n">
        <v>179.49</v>
      </c>
      <c r="C31" s="21" t="n">
        <v>178.95</v>
      </c>
      <c r="D31" s="21" t="n">
        <v>174.97</v>
      </c>
      <c r="E31" s="21" t="n">
        <v>179.96</v>
      </c>
      <c r="F31" s="21" t="n">
        <v>161.35</v>
      </c>
      <c r="G31" s="21" t="n">
        <v>163.96</v>
      </c>
    </row>
    <row r="32" customFormat="false" ht="15" hidden="false" customHeight="false" outlineLevel="0" collapsed="false">
      <c r="A32" s="15" t="n">
        <v>45839</v>
      </c>
      <c r="B32" s="21" t="n">
        <v>178.36</v>
      </c>
      <c r="C32" s="21" t="n">
        <v>183.43</v>
      </c>
      <c r="D32" s="21" t="n">
        <v>181.05</v>
      </c>
      <c r="E32" s="21" t="n">
        <v>184.53</v>
      </c>
      <c r="F32" s="21" t="n">
        <v>160.53</v>
      </c>
      <c r="G32" s="21" t="n">
        <v>168.77</v>
      </c>
    </row>
    <row r="33" customFormat="false" ht="15" hidden="false" customHeight="false" outlineLevel="0" collapsed="false">
      <c r="A33" s="15" t="n">
        <v>45870</v>
      </c>
      <c r="B33" s="21" t="n">
        <v>176.01</v>
      </c>
      <c r="C33" s="21" t="n">
        <v>184.02</v>
      </c>
      <c r="D33" s="21" t="n">
        <v>180.09</v>
      </c>
      <c r="E33" s="21" t="n">
        <v>186.24</v>
      </c>
      <c r="F33" s="21" t="n">
        <v>162.8</v>
      </c>
      <c r="G33" s="21" t="n">
        <v>167.46</v>
      </c>
    </row>
    <row r="34" customFormat="false" ht="15" hidden="false" customHeight="false" outlineLevel="0" collapsed="false">
      <c r="A34" s="15" t="n">
        <v>45901</v>
      </c>
      <c r="B34" s="21" t="n">
        <v>180.84</v>
      </c>
      <c r="C34" s="21" t="n">
        <v>183.3</v>
      </c>
      <c r="D34" s="21" t="n">
        <v>182.67</v>
      </c>
      <c r="E34" s="21" t="n">
        <v>186.36</v>
      </c>
      <c r="F34" s="21" t="n">
        <v>164.55</v>
      </c>
      <c r="G34" s="21" t="n">
        <v>167.2</v>
      </c>
    </row>
    <row r="35" customFormat="false" ht="15" hidden="false" customHeight="false" outlineLevel="0" collapsed="false">
      <c r="A35" s="15" t="n">
        <v>45931</v>
      </c>
      <c r="B35" s="21" t="n">
        <v>178.16</v>
      </c>
      <c r="C35" s="21" t="n">
        <v>183.45</v>
      </c>
      <c r="D35" s="21" t="n">
        <v>181.06</v>
      </c>
      <c r="E35" s="21" t="n">
        <v>185.4</v>
      </c>
      <c r="F35" s="21" t="n">
        <v>161.98</v>
      </c>
      <c r="G35" s="21" t="n">
        <v>167.13</v>
      </c>
    </row>
    <row r="36" customFormat="false" ht="15" hidden="false" customHeight="false" outlineLevel="0" collapsed="false">
      <c r="A36" s="15" t="n">
        <v>45962</v>
      </c>
      <c r="B36" s="21" t="n">
        <v>180.5</v>
      </c>
      <c r="C36" s="21" t="n">
        <v>188.89</v>
      </c>
      <c r="D36" s="21" t="n">
        <v>183.74</v>
      </c>
      <c r="E36" s="21" t="n">
        <v>189.94</v>
      </c>
      <c r="F36" s="21" t="n">
        <v>165</v>
      </c>
      <c r="G36" s="21" t="n">
        <v>174.72</v>
      </c>
    </row>
    <row r="37" customFormat="false" ht="15" hidden="false" customHeight="false" outlineLevel="0" collapsed="false">
      <c r="A37" s="15" t="n">
        <v>45992</v>
      </c>
      <c r="B37" s="21" t="n">
        <v>181.4</v>
      </c>
      <c r="C37" s="21" t="n">
        <v>189.42</v>
      </c>
      <c r="D37" s="21" t="n">
        <v>181.21</v>
      </c>
      <c r="E37" s="21" t="n">
        <v>188.84</v>
      </c>
      <c r="F37" s="21" t="n">
        <v>161.14</v>
      </c>
      <c r="G37" s="21" t="n">
        <v>162.88</v>
      </c>
    </row>
    <row r="38" customFormat="false" ht="15" hidden="false" customHeight="false" outlineLevel="0" collapsed="false">
      <c r="A38" s="15" t="n">
        <v>46023</v>
      </c>
      <c r="B38" s="21" t="n">
        <v>172.82</v>
      </c>
      <c r="C38" s="21" t="n">
        <v>182.14</v>
      </c>
      <c r="D38" s="21" t="n">
        <v>177.62</v>
      </c>
      <c r="E38" s="21" t="n">
        <v>181.7</v>
      </c>
      <c r="F38" s="21" t="n">
        <v>153.75</v>
      </c>
      <c r="G38" s="21" t="n">
        <v>158.32</v>
      </c>
    </row>
    <row r="39" customFormat="false" ht="15" hidden="false" customHeight="false" outlineLevel="0" collapsed="false">
      <c r="A39" s="15" t="n">
        <v>46054</v>
      </c>
      <c r="B39" s="21" t="n">
        <v>169.52</v>
      </c>
      <c r="C39" s="21" t="n">
        <v>179.66</v>
      </c>
      <c r="D39" s="21" t="n">
        <v>173.07</v>
      </c>
      <c r="E39" s="21" t="n">
        <v>179.42</v>
      </c>
      <c r="F39" s="21" t="n">
        <v>153.41</v>
      </c>
      <c r="G39" s="21" t="n">
        <v>162.93</v>
      </c>
    </row>
    <row r="40" customFormat="false" ht="15" hidden="false" customHeight="false" outlineLevel="0" collapsed="false">
      <c r="A40" s="15" t="n">
        <v>46082</v>
      </c>
      <c r="B40" s="21" t="n">
        <v>229.4</v>
      </c>
      <c r="C40" s="21" t="n">
        <v>257.64</v>
      </c>
      <c r="D40" s="21" t="n">
        <v>229.23</v>
      </c>
      <c r="E40" s="21" t="n">
        <v>262.51</v>
      </c>
      <c r="F40" s="21" t="n">
        <v>210.37</v>
      </c>
      <c r="G40" s="21" t="n">
        <v>249.35</v>
      </c>
    </row>
    <row r="41" customFormat="false" ht="15" hidden="false" customHeight="false" outlineLevel="0" collapsed="false">
      <c r="A41" s="15" t="n">
        <v>46113</v>
      </c>
      <c r="B41" s="21" t="n">
        <v>214.12</v>
      </c>
      <c r="C41" s="21" t="n">
        <v>284.92</v>
      </c>
      <c r="D41" s="21" t="n">
        <v>214.52</v>
      </c>
      <c r="E41" s="21" t="n">
        <v>300.58</v>
      </c>
      <c r="F41" s="21" t="n">
        <v>193.66</v>
      </c>
      <c r="G41" s="21" t="n">
        <v>271.55</v>
      </c>
    </row>
    <row r="42" customFormat="false" ht="15" hidden="false" customHeight="false" outlineLevel="0" collapsed="false">
      <c r="A42" s="15" t="n">
        <v>46143</v>
      </c>
      <c r="B42" s="21" t="n">
        <v>186.83</v>
      </c>
      <c r="C42" s="21" t="n">
        <v>237.48</v>
      </c>
      <c r="D42" s="21" t="n">
        <v>187.34</v>
      </c>
      <c r="E42" s="21" t="n">
        <v>240.86</v>
      </c>
      <c r="F42" s="21" t="n">
        <v>177.81</v>
      </c>
      <c r="G42" s="21" t="n">
        <v>211.38</v>
      </c>
    </row>
    <row r="43" customFormat="false" ht="15" hidden="false" customHeight="false" outlineLevel="0" collapsed="false">
      <c r="A43" s="15" t="n">
        <v>46174</v>
      </c>
      <c r="B43" s="21" t="n">
        <v>169.34</v>
      </c>
      <c r="C43" s="21" t="n">
        <v>199.88</v>
      </c>
      <c r="D43" s="21" t="n">
        <v>172.32</v>
      </c>
      <c r="E43" s="21" t="n">
        <v>204.18</v>
      </c>
      <c r="F43" s="21" t="n">
        <v>156.96</v>
      </c>
      <c r="G43" s="21" t="n">
        <v>179.39</v>
      </c>
    </row>
    <row r="44" customFormat="false" ht="15" hidden="false" customHeight="false" outlineLevel="0" collapsed="false">
      <c r="A44" s="15" t="n">
        <v>46204</v>
      </c>
      <c r="B44" s="21" t="n">
        <v>177.75</v>
      </c>
      <c r="C44" s="21" t="n">
        <v>206.55</v>
      </c>
      <c r="D44" s="21" t="n">
        <v>180.44</v>
      </c>
      <c r="E44" s="21" t="n">
        <v>208.42</v>
      </c>
      <c r="F44" s="21" t="n">
        <v>169.69</v>
      </c>
      <c r="G44" s="21" t="n">
        <v>198.26</v>
      </c>
    </row>
    <row r="45" customFormat="false" ht="15" hidden="false" customHeight="false" outlineLevel="0" collapsed="false">
      <c r="A45" s="15" t="n">
        <v>46235</v>
      </c>
      <c r="B45" s="21" t="n">
        <v>203.92</v>
      </c>
      <c r="C45" s="21" t="n">
        <v>248.38</v>
      </c>
      <c r="D45" s="21" t="n">
        <v>206.48</v>
      </c>
      <c r="E45" s="21" t="n">
        <v>250.47</v>
      </c>
      <c r="F45" s="21" t="n">
        <v>195.92</v>
      </c>
      <c r="G45" s="21" t="n">
        <v>239.46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0" t="s">
        <v>1471</v>
      </c>
    </row>
    <row r="3" customFormat="false" ht="15" hidden="false" customHeight="false" outlineLevel="0" collapsed="false">
      <c r="B3" s="0" t="s">
        <v>89</v>
      </c>
      <c r="C3" s="0" t="s">
        <v>90</v>
      </c>
      <c r="D3" s="0" t="s">
        <v>96</v>
      </c>
      <c r="E3" s="0" t="s">
        <v>97</v>
      </c>
      <c r="F3" s="0" t="s">
        <v>101</v>
      </c>
      <c r="G3" s="0" t="s">
        <v>102</v>
      </c>
      <c r="H3" s="0" t="s">
        <v>106</v>
      </c>
      <c r="I3" s="0" t="s">
        <v>107</v>
      </c>
      <c r="J3" s="0" t="s">
        <v>113</v>
      </c>
      <c r="K3" s="0" t="s">
        <v>114</v>
      </c>
    </row>
    <row r="5" customFormat="false" ht="15" hidden="false" customHeight="false" outlineLevel="0" collapsed="false">
      <c r="B5" s="38" t="n">
        <f aca="false">IF(AND(LGA_Summary!$A5="NSW",LGA_Summary!$S5=1,ISNUMBER(LGA_Summary!$J5)),LGA_Summary!$J5+ROW()/1000000000,-1000000000)</f>
        <v>0.117347091605047</v>
      </c>
      <c r="C5" s="38" t="n">
        <f aca="false">IF(AND(LGA_Summary!$A5="NSW",LGA_Summary!$S5=1,ISNUMBER(LGA_Summary!$J5)),LGA_Summary!$J5-ROW()/1000000000,1000000000)</f>
        <v>0.117347081605047</v>
      </c>
      <c r="D5" s="0" t="n">
        <f aca="false">IF(AND(LGA_Summary!$A5="NSW",LGA_Summary!$S5=1,ISNUMBER(LGA_Summary!$H5)),LGA_Summary!$H5+ROW()/1000000000,-1000000000)</f>
        <v>68.850000005</v>
      </c>
      <c r="E5" s="0" t="n">
        <f aca="false">IF(AND(LGA_Summary!$A5="NSW",LGA_Summary!$S5=1,ISNUMBER(LGA_Summary!$O5)),LGA_Summary!$O5+ROW()/1000000000,-1000000000)</f>
        <v>198.200000005</v>
      </c>
      <c r="F5" s="0" t="n">
        <f aca="false">IF(AND(LGA_Summary!$A5="NSW",LGA_Summary!$S5=1,ISNUMBER(LGA_Summary!$V5)),LGA_Summary!$V5+ROW()/1000000000,-1000000000)</f>
        <v>14.7759138670523</v>
      </c>
      <c r="G5" s="0" t="n">
        <f aca="false">IF(AND(LGA_Summary!$A5="QLD",LGA_Summary!$S5=1,ISNUMBER(LGA_Summary!$J5)),LGA_Summary!$J5+ROW()/1000000000,-1000000000)</f>
        <v>-1000000000</v>
      </c>
      <c r="H5" s="0" t="n">
        <f aca="false">IF(AND(LGA_Summary!$A5="QLD",LGA_Summary!$S5=1,ISNUMBER(LGA_Summary!$H5)),LGA_Summary!$H5+ROW()/1000000000,-1000000000)</f>
        <v>-1000000000</v>
      </c>
      <c r="I5" s="0" t="n">
        <f aca="false">IF(AND(VIC_Postcode!$N5=1,ISNUMBER(VIC_Postcode!$G5)),VIC_Postcode!$G5+ROW()/1000000000,-1000000000)</f>
        <v>94.820580818481</v>
      </c>
      <c r="J5" s="0" t="n">
        <f aca="false">IF(AND(VIC_Postcode!$N5=1,ISNUMBER(VIC_Postcode!$F5)),VIC_Postcode!$F5+ROW()/1000000000,-1000000000)</f>
        <v>2217.000000005</v>
      </c>
      <c r="K5" s="0" t="n">
        <f aca="false">IF(AND(VIC_Postcode!$N5=1,ISNUMBER(VIC_Postcode!$P5)),VIC_Postcode!$P5+ROW()/1000000000,-1000000000)</f>
        <v>370.000000005</v>
      </c>
    </row>
    <row r="6" customFormat="false" ht="15" hidden="false" customHeight="false" outlineLevel="0" collapsed="false">
      <c r="B6" s="38" t="n">
        <f aca="false">IF(AND(LGA_Summary!$A6="NSW",LGA_Summary!$S6=1,ISNUMBER(LGA_Summary!$J6)),LGA_Summary!$J6+ROW()/1000000000,-1000000000)</f>
        <v>0.23298955031683</v>
      </c>
      <c r="C6" s="38" t="n">
        <f aca="false">IF(AND(LGA_Summary!$A6="NSW",LGA_Summary!$S6=1,ISNUMBER(LGA_Summary!$J6)),LGA_Summary!$J6-ROW()/1000000000,1000000000)</f>
        <v>0.23298953831683</v>
      </c>
      <c r="D6" s="0" t="n">
        <f aca="false">IF(AND(LGA_Summary!$A6="NSW",LGA_Summary!$S6=1,ISNUMBER(LGA_Summary!$H6)),LGA_Summary!$H6+ROW()/1000000000,-1000000000)</f>
        <v>223.125000006</v>
      </c>
      <c r="E6" s="0" t="n">
        <f aca="false">IF(AND(LGA_Summary!$A6="NSW",LGA_Summary!$S6=1,ISNUMBER(LGA_Summary!$O6)),LGA_Summary!$O6+ROW()/1000000000,-1000000000)</f>
        <v>1079.920000006</v>
      </c>
      <c r="F6" s="0" t="n">
        <f aca="false">IF(AND(LGA_Summary!$A6="NSW",LGA_Summary!$S6=1,ISNUMBER(LGA_Summary!$V6)),LGA_Summary!$V6+ROW()/1000000000,-1000000000)</f>
        <v>18.4062637109722</v>
      </c>
      <c r="G6" s="0" t="n">
        <f aca="false">IF(AND(LGA_Summary!$A6="QLD",LGA_Summary!$S6=1,ISNUMBER(LGA_Summary!$J6)),LGA_Summary!$J6+ROW()/1000000000,-1000000000)</f>
        <v>-1000000000</v>
      </c>
      <c r="H6" s="0" t="n">
        <f aca="false">IF(AND(LGA_Summary!$A6="QLD",LGA_Summary!$S6=1,ISNUMBER(LGA_Summary!$H6)),LGA_Summary!$H6+ROW()/1000000000,-1000000000)</f>
        <v>-1000000000</v>
      </c>
      <c r="I6" s="0" t="n">
        <f aca="false">IF(AND(VIC_Postcode!$N6=1,ISNUMBER(VIC_Postcode!$G6)),VIC_Postcode!$G6+ROW()/1000000000,-1000000000)</f>
        <v>26.3069140026273</v>
      </c>
      <c r="J6" s="0" t="n">
        <f aca="false">IF(AND(VIC_Postcode!$N6=1,ISNUMBER(VIC_Postcode!$F6)),VIC_Postcode!$F6+ROW()/1000000000,-1000000000)</f>
        <v>156.000000006</v>
      </c>
      <c r="K6" s="0" t="n">
        <f aca="false">IF(AND(VIC_Postcode!$N6=1,ISNUMBER(VIC_Postcode!$P6)),VIC_Postcode!$P6+ROW()/1000000000,-1000000000)</f>
        <v>26.000000006</v>
      </c>
    </row>
    <row r="7" customFormat="false" ht="15" hidden="false" customHeight="false" outlineLevel="0" collapsed="false">
      <c r="B7" s="38" t="n">
        <f aca="false">IF(AND(LGA_Summary!$A7="NSW",LGA_Summary!$S7=1,ISNUMBER(LGA_Summary!$J7)),LGA_Summary!$J7+ROW()/1000000000,-1000000000)</f>
        <v>0.0226635079712929</v>
      </c>
      <c r="C7" s="38" t="n">
        <f aca="false">IF(AND(LGA_Summary!$A7="NSW",LGA_Summary!$S7=1,ISNUMBER(LGA_Summary!$J7)),LGA_Summary!$J7-ROW()/1000000000,1000000000)</f>
        <v>0.0226634939712929</v>
      </c>
      <c r="D7" s="0" t="n">
        <f aca="false">IF(AND(LGA_Summary!$A7="NSW",LGA_Summary!$S7=1,ISNUMBER(LGA_Summary!$H7)),LGA_Summary!$H7+ROW()/1000000000,-1000000000)</f>
        <v>8.925000007</v>
      </c>
      <c r="E7" s="0" t="n">
        <f aca="false">IF(AND(LGA_Summary!$A7="NSW",LGA_Summary!$S7=1,ISNUMBER(LGA_Summary!$O7)),LGA_Summary!$O7+ROW()/1000000000,-1000000000)</f>
        <v>45.760000007</v>
      </c>
      <c r="F7" s="0" t="n">
        <f aca="false">IF(AND(LGA_Summary!$A7="NSW",LGA_Summary!$S7=1,ISNUMBER(LGA_Summary!$V7)),LGA_Summary!$V7+ROW()/1000000000,-1000000000)</f>
        <v>2.61194788674272</v>
      </c>
      <c r="G7" s="0" t="n">
        <f aca="false">IF(AND(LGA_Summary!$A7="QLD",LGA_Summary!$S7=1,ISNUMBER(LGA_Summary!$J7)),LGA_Summary!$J7+ROW()/1000000000,-1000000000)</f>
        <v>-1000000000</v>
      </c>
      <c r="H7" s="0" t="n">
        <f aca="false">IF(AND(LGA_Summary!$A7="QLD",LGA_Summary!$S7=1,ISNUMBER(LGA_Summary!$H7)),LGA_Summary!$H7+ROW()/1000000000,-1000000000)</f>
        <v>-1000000000</v>
      </c>
      <c r="I7" s="0" t="n">
        <f aca="false">IF(AND(VIC_Postcode!$N7=1,ISNUMBER(VIC_Postcode!$G7)),VIC_Postcode!$G7+ROW()/1000000000,-1000000000)</f>
        <v>28.8768347230179</v>
      </c>
      <c r="J7" s="0" t="n">
        <f aca="false">IF(AND(VIC_Postcode!$N7=1,ISNUMBER(VIC_Postcode!$F7)),VIC_Postcode!$F7+ROW()/1000000000,-1000000000)</f>
        <v>543.000000007</v>
      </c>
      <c r="K7" s="0" t="n">
        <f aca="false">IF(AND(VIC_Postcode!$N7=1,ISNUMBER(VIC_Postcode!$P7)),VIC_Postcode!$P7+ROW()/1000000000,-1000000000)</f>
        <v>48.000000007</v>
      </c>
    </row>
    <row r="8" customFormat="false" ht="15" hidden="false" customHeight="false" outlineLevel="0" collapsed="false">
      <c r="B8" s="38" t="n">
        <f aca="false">IF(AND(LGA_Summary!$A8="NSW",LGA_Summary!$S8=1,ISNUMBER(LGA_Summary!$J8)),LGA_Summary!$J8+ROW()/1000000000,-1000000000)</f>
        <v>0.221984946743397</v>
      </c>
      <c r="C8" s="38" t="n">
        <f aca="false">IF(AND(LGA_Summary!$A8="NSW",LGA_Summary!$S8=1,ISNUMBER(LGA_Summary!$J8)),LGA_Summary!$J8-ROW()/1000000000,1000000000)</f>
        <v>0.221984930743397</v>
      </c>
      <c r="D8" s="0" t="n">
        <f aca="false">IF(AND(LGA_Summary!$A8="NSW",LGA_Summary!$S8=1,ISNUMBER(LGA_Summary!$H8)),LGA_Summary!$H8+ROW()/1000000000,-1000000000)</f>
        <v>100.725000008</v>
      </c>
      <c r="E8" s="0" t="n">
        <f aca="false">IF(AND(LGA_Summary!$A8="NSW",LGA_Summary!$S8=1,ISNUMBER(LGA_Summary!$O8)),LGA_Summary!$O8+ROW()/1000000000,-1000000000)</f>
        <v>279.160000008</v>
      </c>
      <c r="F8" s="0" t="n">
        <f aca="false">IF(AND(LGA_Summary!$A8="NSW",LGA_Summary!$S8=1,ISNUMBER(LGA_Summary!$V8)),LGA_Summary!$V8+ROW()/1000000000,-1000000000)</f>
        <v>24.7615151149814</v>
      </c>
      <c r="G8" s="0" t="n">
        <f aca="false">IF(AND(LGA_Summary!$A8="QLD",LGA_Summary!$S8=1,ISNUMBER(LGA_Summary!$J8)),LGA_Summary!$J8+ROW()/1000000000,-1000000000)</f>
        <v>-1000000000</v>
      </c>
      <c r="H8" s="0" t="n">
        <f aca="false">IF(AND(LGA_Summary!$A8="QLD",LGA_Summary!$S8=1,ISNUMBER(LGA_Summary!$H8)),LGA_Summary!$H8+ROW()/1000000000,-1000000000)</f>
        <v>-1000000000</v>
      </c>
      <c r="I8" s="0" t="n">
        <f aca="false">IF(AND(VIC_Postcode!$N8=1,ISNUMBER(VIC_Postcode!$G8)),VIC_Postcode!$G8+ROW()/1000000000,-1000000000)</f>
        <v>8.51357570979475</v>
      </c>
      <c r="J8" s="0" t="n">
        <f aca="false">IF(AND(VIC_Postcode!$N8=1,ISNUMBER(VIC_Postcode!$F8)),VIC_Postcode!$F8+ROW()/1000000000,-1000000000)</f>
        <v>111.000000008</v>
      </c>
      <c r="K8" s="0" t="n">
        <f aca="false">IF(AND(VIC_Postcode!$N8=1,ISNUMBER(VIC_Postcode!$P8)),VIC_Postcode!$P8+ROW()/1000000000,-1000000000)</f>
        <v>9.000000008</v>
      </c>
    </row>
    <row r="9" customFormat="false" ht="15" hidden="false" customHeight="false" outlineLevel="0" collapsed="false">
      <c r="B9" s="38" t="n">
        <f aca="false">IF(AND(LGA_Summary!$A9="NSW",LGA_Summary!$S9=1,ISNUMBER(LGA_Summary!$J9)),LGA_Summary!$J9+ROW()/1000000000,-1000000000)</f>
        <v>0.0594951171799941</v>
      </c>
      <c r="C9" s="38" t="n">
        <f aca="false">IF(AND(LGA_Summary!$A9="NSW",LGA_Summary!$S9=1,ISNUMBER(LGA_Summary!$J9)),LGA_Summary!$J9-ROW()/1000000000,1000000000)</f>
        <v>0.0594950991799941</v>
      </c>
      <c r="D9" s="0" t="n">
        <f aca="false">IF(AND(LGA_Summary!$A9="NSW",LGA_Summary!$S9=1,ISNUMBER(LGA_Summary!$H9)),LGA_Summary!$H9+ROW()/1000000000,-1000000000)</f>
        <v>195.075000009</v>
      </c>
      <c r="E9" s="0" t="n">
        <f aca="false">IF(AND(LGA_Summary!$A9="NSW",LGA_Summary!$S9=1,ISNUMBER(LGA_Summary!$O9)),LGA_Summary!$O9+ROW()/1000000000,-1000000000)</f>
        <v>687.040000009</v>
      </c>
      <c r="F9" s="0" t="n">
        <f aca="false">IF(AND(LGA_Summary!$A9="NSW",LGA_Summary!$S9=1,ISNUMBER(LGA_Summary!$V9)),LGA_Summary!$V9+ROW()/1000000000,-1000000000)</f>
        <v>7.15046457317303</v>
      </c>
      <c r="G9" s="0" t="n">
        <f aca="false">IF(AND(LGA_Summary!$A9="QLD",LGA_Summary!$S9=1,ISNUMBER(LGA_Summary!$J9)),LGA_Summary!$J9+ROW()/1000000000,-1000000000)</f>
        <v>-1000000000</v>
      </c>
      <c r="H9" s="0" t="n">
        <f aca="false">IF(AND(LGA_Summary!$A9="QLD",LGA_Summary!$S9=1,ISNUMBER(LGA_Summary!$H9)),LGA_Summary!$H9+ROW()/1000000000,-1000000000)</f>
        <v>-1000000000</v>
      </c>
      <c r="I9" s="0" t="n">
        <f aca="false">IF(AND(VIC_Postcode!$N9=1,ISNUMBER(VIC_Postcode!$G9)),VIC_Postcode!$G9+ROW()/1000000000,-1000000000)</f>
        <v>8.59598854768195</v>
      </c>
      <c r="J9" s="0" t="n">
        <f aca="false">IF(AND(VIC_Postcode!$N9=1,ISNUMBER(VIC_Postcode!$F9)),VIC_Postcode!$F9+ROW()/1000000000,-1000000000)</f>
        <v>132.000000009</v>
      </c>
      <c r="K9" s="0" t="n">
        <f aca="false">IF(AND(VIC_Postcode!$N9=1,ISNUMBER(VIC_Postcode!$P9)),VIC_Postcode!$P9+ROW()/1000000000,-1000000000)</f>
        <v>21.000000009</v>
      </c>
    </row>
    <row r="10" customFormat="false" ht="15" hidden="false" customHeight="false" outlineLevel="0" collapsed="false">
      <c r="B10" s="38" t="n">
        <f aca="false">IF(AND(LGA_Summary!$A10="NSW",LGA_Summary!$S10=1,ISNUMBER(LGA_Summary!$J10)),LGA_Summary!$J10+ROW()/1000000000,-1000000000)</f>
        <v>0.0895187330685197</v>
      </c>
      <c r="C10" s="38" t="n">
        <f aca="false">IF(AND(LGA_Summary!$A10="NSW",LGA_Summary!$S10=1,ISNUMBER(LGA_Summary!$J10)),LGA_Summary!$J10-ROW()/1000000000,1000000000)</f>
        <v>0.0895187130685198</v>
      </c>
      <c r="D10" s="0" t="n">
        <f aca="false">IF(AND(LGA_Summary!$A10="NSW",LGA_Summary!$S10=1,ISNUMBER(LGA_Summary!$H10)),LGA_Summary!$H10+ROW()/1000000000,-1000000000)</f>
        <v>75.22500001</v>
      </c>
      <c r="E10" s="0" t="n">
        <f aca="false">IF(AND(LGA_Summary!$A10="NSW",LGA_Summary!$S10=1,ISNUMBER(LGA_Summary!$O10)),LGA_Summary!$O10+ROW()/1000000000,-1000000000)</f>
        <v>200.80000001</v>
      </c>
      <c r="F10" s="0" t="n">
        <f aca="false">IF(AND(LGA_Summary!$A10="NSW",LGA_Summary!$S10=1,ISNUMBER(LGA_Summary!$V10)),LGA_Summary!$V10+ROW()/1000000000,-1000000000)</f>
        <v>12.0042343055208</v>
      </c>
      <c r="G10" s="0" t="n">
        <f aca="false">IF(AND(LGA_Summary!$A10="QLD",LGA_Summary!$S10=1,ISNUMBER(LGA_Summary!$J10)),LGA_Summary!$J10+ROW()/1000000000,-1000000000)</f>
        <v>-1000000000</v>
      </c>
      <c r="H10" s="0" t="n">
        <f aca="false">IF(AND(LGA_Summary!$A10="QLD",LGA_Summary!$S10=1,ISNUMBER(LGA_Summary!$H10)),LGA_Summary!$H10+ROW()/1000000000,-1000000000)</f>
        <v>-1000000000</v>
      </c>
      <c r="I10" s="0" t="n">
        <f aca="false">IF(AND(VIC_Postcode!$N10=1,ISNUMBER(VIC_Postcode!$G10)),VIC_Postcode!$G10+ROW()/1000000000,-1000000000)</f>
        <v>5.52685330808963</v>
      </c>
      <c r="J10" s="0" t="n">
        <f aca="false">IF(AND(VIC_Postcode!$N10=1,ISNUMBER(VIC_Postcode!$F10)),VIC_Postcode!$F10+ROW()/1000000000,-1000000000)</f>
        <v>46.00000001</v>
      </c>
      <c r="K10" s="0" t="n">
        <f aca="false">IF(AND(VIC_Postcode!$N10=1,ISNUMBER(VIC_Postcode!$P10)),VIC_Postcode!$P10+ROW()/1000000000,-1000000000)</f>
        <v>10.00000001</v>
      </c>
    </row>
    <row r="11" customFormat="false" ht="15" hidden="false" customHeight="false" outlineLevel="0" collapsed="false">
      <c r="B11" s="38" t="n">
        <f aca="false">IF(AND(LGA_Summary!$A11="NSW",LGA_Summary!$S11=1,ISNUMBER(LGA_Summary!$J11)),LGA_Summary!$J11+ROW()/1000000000,-1000000000)</f>
        <v>0.0160393608716852</v>
      </c>
      <c r="C11" s="38" t="n">
        <f aca="false">IF(AND(LGA_Summary!$A11="NSW",LGA_Summary!$S11=1,ISNUMBER(LGA_Summary!$J11)),LGA_Summary!$J11-ROW()/1000000000,1000000000)</f>
        <v>0.0160393388716852</v>
      </c>
      <c r="D11" s="0" t="n">
        <f aca="false">IF(AND(LGA_Summary!$A11="NSW",LGA_Summary!$S11=1,ISNUMBER(LGA_Summary!$H11)),LGA_Summary!$H11+ROW()/1000000000,-1000000000)</f>
        <v>6.375000011</v>
      </c>
      <c r="E11" s="0" t="n">
        <f aca="false">IF(AND(LGA_Summary!$A11="NSW",LGA_Summary!$S11=1,ISNUMBER(LGA_Summary!$O11)),LGA_Summary!$O11+ROW()/1000000000,-1000000000)</f>
        <v>24.960000011</v>
      </c>
      <c r="F11" s="0" t="n">
        <f aca="false">IF(AND(LGA_Summary!$A11="NSW",LGA_Summary!$S11=1,ISNUMBER(LGA_Summary!$V11)),LGA_Summary!$V11+ROW()/1000000000,-1000000000)</f>
        <v>2.15351978625415</v>
      </c>
      <c r="G11" s="0" t="n">
        <f aca="false">IF(AND(LGA_Summary!$A11="QLD",LGA_Summary!$S11=1,ISNUMBER(LGA_Summary!$J11)),LGA_Summary!$J11+ROW()/1000000000,-1000000000)</f>
        <v>-1000000000</v>
      </c>
      <c r="H11" s="0" t="n">
        <f aca="false">IF(AND(LGA_Summary!$A11="QLD",LGA_Summary!$S11=1,ISNUMBER(LGA_Summary!$H11)),LGA_Summary!$H11+ROW()/1000000000,-1000000000)</f>
        <v>-1000000000</v>
      </c>
      <c r="I11" s="0" t="n">
        <f aca="false">IF(AND(VIC_Postcode!$N11=1,ISNUMBER(VIC_Postcode!$G11)),VIC_Postcode!$G11+ROW()/1000000000,-1000000000)</f>
        <v>24.145101674586</v>
      </c>
      <c r="J11" s="0" t="n">
        <f aca="false">IF(AND(VIC_Postcode!$N11=1,ISNUMBER(VIC_Postcode!$F11)),VIC_Postcode!$F11+ROW()/1000000000,-1000000000)</f>
        <v>418.000000011</v>
      </c>
      <c r="K11" s="0" t="n">
        <f aca="false">IF(AND(VIC_Postcode!$N11=1,ISNUMBER(VIC_Postcode!$P11)),VIC_Postcode!$P11+ROW()/1000000000,-1000000000)</f>
        <v>48.000000011</v>
      </c>
    </row>
    <row r="12" customFormat="false" ht="15" hidden="false" customHeight="false" outlineLevel="0" collapsed="false">
      <c r="B12" s="38" t="n">
        <f aca="false">IF(AND(LGA_Summary!$A12="NSW",LGA_Summary!$S12=1,ISNUMBER(LGA_Summary!$J12)),LGA_Summary!$J12+ROW()/1000000000,-1000000000)</f>
        <v>0.154432495202081</v>
      </c>
      <c r="C12" s="38" t="n">
        <f aca="false">IF(AND(LGA_Summary!$A12="NSW",LGA_Summary!$S12=1,ISNUMBER(LGA_Summary!$J12)),LGA_Summary!$J12-ROW()/1000000000,1000000000)</f>
        <v>0.154432471202081</v>
      </c>
      <c r="D12" s="0" t="n">
        <f aca="false">IF(AND(LGA_Summary!$A12="NSW",LGA_Summary!$S12=1,ISNUMBER(LGA_Summary!$H12)),LGA_Summary!$H12+ROW()/1000000000,-1000000000)</f>
        <v>218.025000012</v>
      </c>
      <c r="E12" s="0" t="n">
        <f aca="false">IF(AND(LGA_Summary!$A12="NSW",LGA_Summary!$S12=1,ISNUMBER(LGA_Summary!$O12)),LGA_Summary!$O12+ROW()/1000000000,-1000000000)</f>
        <v>573.640000012</v>
      </c>
      <c r="F12" s="0" t="n">
        <f aca="false">IF(AND(LGA_Summary!$A12="NSW",LGA_Summary!$S12=1,ISNUMBER(LGA_Summary!$V12)),LGA_Summary!$V12+ROW()/1000000000,-1000000000)</f>
        <v>18.3988125810006</v>
      </c>
      <c r="G12" s="0" t="n">
        <f aca="false">IF(AND(LGA_Summary!$A12="QLD",LGA_Summary!$S12=1,ISNUMBER(LGA_Summary!$J12)),LGA_Summary!$J12+ROW()/1000000000,-1000000000)</f>
        <v>-1000000000</v>
      </c>
      <c r="H12" s="0" t="n">
        <f aca="false">IF(AND(LGA_Summary!$A12="QLD",LGA_Summary!$S12=1,ISNUMBER(LGA_Summary!$H12)),LGA_Summary!$H12+ROW()/1000000000,-1000000000)</f>
        <v>-1000000000</v>
      </c>
      <c r="I12" s="0" t="n">
        <f aca="false">IF(AND(VIC_Postcode!$N12=1,ISNUMBER(VIC_Postcode!$G12)),VIC_Postcode!$G12+ROW()/1000000000,-1000000000)</f>
        <v>15.0646950212421</v>
      </c>
      <c r="J12" s="0" t="n">
        <f aca="false">IF(AND(VIC_Postcode!$N12=1,ISNUMBER(VIC_Postcode!$F12)),VIC_Postcode!$F12+ROW()/1000000000,-1000000000)</f>
        <v>163.000000012</v>
      </c>
      <c r="K12" s="0" t="n">
        <f aca="false">IF(AND(VIC_Postcode!$N12=1,ISNUMBER(VIC_Postcode!$P12)),VIC_Postcode!$P12+ROW()/1000000000,-1000000000)</f>
        <v>32.000000012</v>
      </c>
    </row>
    <row r="13" customFormat="false" ht="15" hidden="false" customHeight="false" outlineLevel="0" collapsed="false">
      <c r="B13" s="38" t="n">
        <f aca="false">IF(AND(LGA_Summary!$A13="NSW",LGA_Summary!$S13=1,ISNUMBER(LGA_Summary!$J13)),LGA_Summary!$J13+ROW()/1000000000,-1000000000)</f>
        <v>0.0876022155696646</v>
      </c>
      <c r="C13" s="38" t="n">
        <f aca="false">IF(AND(LGA_Summary!$A13="NSW",LGA_Summary!$S13=1,ISNUMBER(LGA_Summary!$J13)),LGA_Summary!$J13-ROW()/1000000000,1000000000)</f>
        <v>0.0876021895696646</v>
      </c>
      <c r="D13" s="0" t="n">
        <f aca="false">IF(AND(LGA_Summary!$A13="NSW",LGA_Summary!$S13=1,ISNUMBER(LGA_Summary!$H13)),LGA_Summary!$H13+ROW()/1000000000,-1000000000)</f>
        <v>124.950000013</v>
      </c>
      <c r="E13" s="0" t="n">
        <f aca="false">IF(AND(LGA_Summary!$A13="NSW",LGA_Summary!$S13=1,ISNUMBER(LGA_Summary!$O13)),LGA_Summary!$O13+ROW()/1000000000,-1000000000)</f>
        <v>385.640000013</v>
      </c>
      <c r="F13" s="0" t="n">
        <f aca="false">IF(AND(LGA_Summary!$A13="NSW",LGA_Summary!$S13=1,ISNUMBER(LGA_Summary!$V13)),LGA_Summary!$V13+ROW()/1000000000,-1000000000)</f>
        <v>11.1287361056503</v>
      </c>
      <c r="G13" s="0" t="n">
        <f aca="false">IF(AND(LGA_Summary!$A13="QLD",LGA_Summary!$S13=1,ISNUMBER(LGA_Summary!$J13)),LGA_Summary!$J13+ROW()/1000000000,-1000000000)</f>
        <v>-1000000000</v>
      </c>
      <c r="H13" s="0" t="n">
        <f aca="false">IF(AND(LGA_Summary!$A13="QLD",LGA_Summary!$S13=1,ISNUMBER(LGA_Summary!$H13)),LGA_Summary!$H13+ROW()/1000000000,-1000000000)</f>
        <v>-1000000000</v>
      </c>
      <c r="I13" s="0" t="n">
        <f aca="false">IF(AND(VIC_Postcode!$N13=1,ISNUMBER(VIC_Postcode!$G13)),VIC_Postcode!$G13+ROW()/1000000000,-1000000000)</f>
        <v>40.3652393077103</v>
      </c>
      <c r="J13" s="0" t="n">
        <f aca="false">IF(AND(VIC_Postcode!$N13=1,ISNUMBER(VIC_Postcode!$F13)),VIC_Postcode!$F13+ROW()/1000000000,-1000000000)</f>
        <v>641.000000013</v>
      </c>
      <c r="K13" s="0" t="n">
        <f aca="false">IF(AND(VIC_Postcode!$N13=1,ISNUMBER(VIC_Postcode!$P13)),VIC_Postcode!$P13+ROW()/1000000000,-1000000000)</f>
        <v>120.000000013</v>
      </c>
    </row>
    <row r="14" customFormat="false" ht="15" hidden="false" customHeight="false" outlineLevel="0" collapsed="false">
      <c r="B14" s="38" t="n">
        <f aca="false">IF(AND(LGA_Summary!$A14="NSW",LGA_Summary!$S14=1,ISNUMBER(LGA_Summary!$J14)),LGA_Summary!$J14+ROW()/1000000000,-1000000000)</f>
        <v>0.119632657196649</v>
      </c>
      <c r="C14" s="38" t="n">
        <f aca="false">IF(AND(LGA_Summary!$A14="NSW",LGA_Summary!$S14=1,ISNUMBER(LGA_Summary!$J14)),LGA_Summary!$J14-ROW()/1000000000,1000000000)</f>
        <v>0.119632629196649</v>
      </c>
      <c r="D14" s="0" t="n">
        <f aca="false">IF(AND(LGA_Summary!$A14="NSW",LGA_Summary!$S14=1,ISNUMBER(LGA_Summary!$H14)),LGA_Summary!$H14+ROW()/1000000000,-1000000000)</f>
        <v>126.225000014</v>
      </c>
      <c r="E14" s="0" t="n">
        <f aca="false">IF(AND(LGA_Summary!$A14="NSW",LGA_Summary!$S14=1,ISNUMBER(LGA_Summary!$O14)),LGA_Summary!$O14+ROW()/1000000000,-1000000000)</f>
        <v>528.760000014</v>
      </c>
      <c r="F14" s="0" t="n">
        <f aca="false">IF(AND(LGA_Summary!$A14="NSW",LGA_Summary!$S14=1,ISNUMBER(LGA_Summary!$V14)),LGA_Summary!$V14+ROW()/1000000000,-1000000000)</f>
        <v>10.2668180052386</v>
      </c>
      <c r="G14" s="0" t="n">
        <f aca="false">IF(AND(LGA_Summary!$A14="QLD",LGA_Summary!$S14=1,ISNUMBER(LGA_Summary!$J14)),LGA_Summary!$J14+ROW()/1000000000,-1000000000)</f>
        <v>-1000000000</v>
      </c>
      <c r="H14" s="0" t="n">
        <f aca="false">IF(AND(LGA_Summary!$A14="QLD",LGA_Summary!$S14=1,ISNUMBER(LGA_Summary!$H14)),LGA_Summary!$H14+ROW()/1000000000,-1000000000)</f>
        <v>-1000000000</v>
      </c>
      <c r="I14" s="0" t="n">
        <f aca="false">IF(AND(VIC_Postcode!$N14=1,ISNUMBER(VIC_Postcode!$G14)),VIC_Postcode!$G14+ROW()/1000000000,-1000000000)</f>
        <v>9.15597570609993</v>
      </c>
      <c r="J14" s="0" t="n">
        <f aca="false">IF(AND(VIC_Postcode!$N14=1,ISNUMBER(VIC_Postcode!$F14)),VIC_Postcode!$F14+ROW()/1000000000,-1000000000)</f>
        <v>339.000000014</v>
      </c>
      <c r="K14" s="0" t="n">
        <f aca="false">IF(AND(VIC_Postcode!$N14=1,ISNUMBER(VIC_Postcode!$P14)),VIC_Postcode!$P14+ROW()/1000000000,-1000000000)</f>
        <v>65.000000014</v>
      </c>
    </row>
    <row r="15" customFormat="false" ht="15" hidden="false" customHeight="false" outlineLevel="0" collapsed="false">
      <c r="B15" s="38" t="n">
        <f aca="false">IF(AND(LGA_Summary!$A15="NSW",LGA_Summary!$S15=1,ISNUMBER(LGA_Summary!$J15)),LGA_Summary!$J15+ROW()/1000000000,-1000000000)</f>
        <v>0.0694142136062718</v>
      </c>
      <c r="C15" s="38" t="n">
        <f aca="false">IF(AND(LGA_Summary!$A15="NSW",LGA_Summary!$S15=1,ISNUMBER(LGA_Summary!$J15)),LGA_Summary!$J15-ROW()/1000000000,1000000000)</f>
        <v>0.0694141836062718</v>
      </c>
      <c r="D15" s="0" t="n">
        <f aca="false">IF(AND(LGA_Summary!$A15="NSW",LGA_Summary!$S15=1,ISNUMBER(LGA_Summary!$H15)),LGA_Summary!$H15+ROW()/1000000000,-1000000000)</f>
        <v>43.350000015</v>
      </c>
      <c r="E15" s="0" t="n">
        <f aca="false">IF(AND(LGA_Summary!$A15="NSW",LGA_Summary!$S15=1,ISNUMBER(LGA_Summary!$O15)),LGA_Summary!$O15+ROW()/1000000000,-1000000000)</f>
        <v>135.200000015</v>
      </c>
      <c r="F15" s="0" t="n">
        <f aca="false">IF(AND(LGA_Summary!$A15="NSW",LGA_Summary!$S15=1,ISNUMBER(LGA_Summary!$V15)),LGA_Summary!$V15+ROW()/1000000000,-1000000000)</f>
        <v>8.81889531517904</v>
      </c>
      <c r="G15" s="0" t="n">
        <f aca="false">IF(AND(LGA_Summary!$A15="QLD",LGA_Summary!$S15=1,ISNUMBER(LGA_Summary!$J15)),LGA_Summary!$J15+ROW()/1000000000,-1000000000)</f>
        <v>-1000000000</v>
      </c>
      <c r="H15" s="0" t="n">
        <f aca="false">IF(AND(LGA_Summary!$A15="QLD",LGA_Summary!$S15=1,ISNUMBER(LGA_Summary!$H15)),LGA_Summary!$H15+ROW()/1000000000,-1000000000)</f>
        <v>-1000000000</v>
      </c>
      <c r="I15" s="0" t="n">
        <f aca="false">IF(AND(VIC_Postcode!$N15=1,ISNUMBER(VIC_Postcode!$G15)),VIC_Postcode!$G15+ROW()/1000000000,-1000000000)</f>
        <v>8.99342789462643</v>
      </c>
      <c r="J15" s="0" t="n">
        <f aca="false">IF(AND(VIC_Postcode!$N15=1,ISNUMBER(VIC_Postcode!$F15)),VIC_Postcode!$F15+ROW()/1000000000,-1000000000)</f>
        <v>130.000000015</v>
      </c>
      <c r="K15" s="0" t="n">
        <f aca="false">IF(AND(VIC_Postcode!$N15=1,ISNUMBER(VIC_Postcode!$P15)),VIC_Postcode!$P15+ROW()/1000000000,-1000000000)</f>
        <v>17.000000015</v>
      </c>
    </row>
    <row r="16" customFormat="false" ht="15" hidden="false" customHeight="false" outlineLevel="0" collapsed="false">
      <c r="B16" s="38" t="n">
        <f aca="false">IF(AND(LGA_Summary!$A16="NSW",LGA_Summary!$S16=1,ISNUMBER(LGA_Summary!$J16)),LGA_Summary!$J16+ROW()/1000000000,-1000000000)</f>
        <v>0.0359971362303816</v>
      </c>
      <c r="C16" s="38" t="n">
        <f aca="false">IF(AND(LGA_Summary!$A16="NSW",LGA_Summary!$S16=1,ISNUMBER(LGA_Summary!$J16)),LGA_Summary!$J16-ROW()/1000000000,1000000000)</f>
        <v>0.0359971042303816</v>
      </c>
      <c r="D16" s="0" t="n">
        <f aca="false">IF(AND(LGA_Summary!$A16="NSW",LGA_Summary!$S16=1,ISNUMBER(LGA_Summary!$H16)),LGA_Summary!$H16+ROW()/1000000000,-1000000000)</f>
        <v>17.850000016</v>
      </c>
      <c r="E16" s="0" t="n">
        <f aca="false">IF(AND(LGA_Summary!$A16="NSW",LGA_Summary!$S16=1,ISNUMBER(LGA_Summary!$O16)),LGA_Summary!$O16+ROW()/1000000000,-1000000000)</f>
        <v>76.960000016</v>
      </c>
      <c r="F16" s="0" t="n">
        <f aca="false">IF(AND(LGA_Summary!$A16="NSW",LGA_Summary!$S16=1,ISNUMBER(LGA_Summary!$V16)),LGA_Summary!$V16+ROW()/1000000000,-1000000000)</f>
        <v>4.70873727657448</v>
      </c>
      <c r="G16" s="0" t="n">
        <f aca="false">IF(AND(LGA_Summary!$A16="QLD",LGA_Summary!$S16=1,ISNUMBER(LGA_Summary!$J16)),LGA_Summary!$J16+ROW()/1000000000,-1000000000)</f>
        <v>-1000000000</v>
      </c>
      <c r="H16" s="0" t="n">
        <f aca="false">IF(AND(LGA_Summary!$A16="QLD",LGA_Summary!$S16=1,ISNUMBER(LGA_Summary!$H16)),LGA_Summary!$H16+ROW()/1000000000,-1000000000)</f>
        <v>-1000000000</v>
      </c>
      <c r="I16" s="0" t="n">
        <f aca="false">IF(AND(VIC_Postcode!$N16=1,ISNUMBER(VIC_Postcode!$G16)),VIC_Postcode!$G16+ROW()/1000000000,-1000000000)</f>
        <v>17.1849427328576</v>
      </c>
      <c r="J16" s="0" t="n">
        <f aca="false">IF(AND(VIC_Postcode!$N16=1,ISNUMBER(VIC_Postcode!$F16)),VIC_Postcode!$F16+ROW()/1000000000,-1000000000)</f>
        <v>210.000000016</v>
      </c>
      <c r="K16" s="0" t="n">
        <f aca="false">IF(AND(VIC_Postcode!$N16=1,ISNUMBER(VIC_Postcode!$P16)),VIC_Postcode!$P16+ROW()/1000000000,-1000000000)</f>
        <v>24.000000016</v>
      </c>
    </row>
    <row r="17" customFormat="false" ht="15" hidden="false" customHeight="false" outlineLevel="0" collapsed="false">
      <c r="B17" s="38" t="n">
        <f aca="false">IF(AND(LGA_Summary!$A17="NSW",LGA_Summary!$S17=1,ISNUMBER(LGA_Summary!$J17)),LGA_Summary!$J17+ROW()/1000000000,-1000000000)</f>
        <v>0.0224316006698071</v>
      </c>
      <c r="C17" s="38" t="n">
        <f aca="false">IF(AND(LGA_Summary!$A17="NSW",LGA_Summary!$S17=1,ISNUMBER(LGA_Summary!$J17)),LGA_Summary!$J17-ROW()/1000000000,1000000000)</f>
        <v>0.0224315666698071</v>
      </c>
      <c r="D17" s="0" t="n">
        <f aca="false">IF(AND(LGA_Summary!$A17="NSW",LGA_Summary!$S17=1,ISNUMBER(LGA_Summary!$H17)),LGA_Summary!$H17+ROW()/1000000000,-1000000000)</f>
        <v>10.200000017</v>
      </c>
      <c r="E17" s="0" t="n">
        <f aca="false">IF(AND(LGA_Summary!$A17="NSW",LGA_Summary!$S17=1,ISNUMBER(LGA_Summary!$O17)),LGA_Summary!$O17+ROW()/1000000000,-1000000000)</f>
        <v>37.440000017</v>
      </c>
      <c r="F17" s="0" t="n">
        <f aca="false">IF(AND(LGA_Summary!$A17="NSW",LGA_Summary!$S17=1,ISNUMBER(LGA_Summary!$V17)),LGA_Summary!$V17+ROW()/1000000000,-1000000000)</f>
        <v>2.60362426194897</v>
      </c>
      <c r="G17" s="0" t="n">
        <f aca="false">IF(AND(LGA_Summary!$A17="QLD",LGA_Summary!$S17=1,ISNUMBER(LGA_Summary!$J17)),LGA_Summary!$J17+ROW()/1000000000,-1000000000)</f>
        <v>-1000000000</v>
      </c>
      <c r="H17" s="0" t="n">
        <f aca="false">IF(AND(LGA_Summary!$A17="QLD",LGA_Summary!$S17=1,ISNUMBER(LGA_Summary!$H17)),LGA_Summary!$H17+ROW()/1000000000,-1000000000)</f>
        <v>-1000000000</v>
      </c>
      <c r="I17" s="0" t="n">
        <f aca="false">IF(AND(VIC_Postcode!$N17=1,ISNUMBER(VIC_Postcode!$G17)),VIC_Postcode!$G17+ROW()/1000000000,-1000000000)</f>
        <v>8.31384776966303</v>
      </c>
      <c r="J17" s="0" t="n">
        <f aca="false">IF(AND(VIC_Postcode!$N17=1,ISNUMBER(VIC_Postcode!$F17)),VIC_Postcode!$F17+ROW()/1000000000,-1000000000)</f>
        <v>64.000000017</v>
      </c>
      <c r="K17" s="0" t="n">
        <f aca="false">IF(AND(VIC_Postcode!$N17=1,ISNUMBER(VIC_Postcode!$P17)),VIC_Postcode!$P17+ROW()/1000000000,-1000000000)</f>
        <v>11.000000017</v>
      </c>
    </row>
    <row r="18" customFormat="false" ht="15" hidden="false" customHeight="false" outlineLevel="0" collapsed="false">
      <c r="B18" s="38" t="n">
        <f aca="false">IF(AND(LGA_Summary!$A18="NSW",LGA_Summary!$S18=1,ISNUMBER(LGA_Summary!$J18)),LGA_Summary!$J18+ROW()/1000000000,-1000000000)</f>
        <v>0.11405311864087</v>
      </c>
      <c r="C18" s="38" t="n">
        <f aca="false">IF(AND(LGA_Summary!$A18="NSW",LGA_Summary!$S18=1,ISNUMBER(LGA_Summary!$J18)),LGA_Summary!$J18-ROW()/1000000000,1000000000)</f>
        <v>0.11405308264087</v>
      </c>
      <c r="D18" s="0" t="n">
        <f aca="false">IF(AND(LGA_Summary!$A18="NSW",LGA_Summary!$S18=1,ISNUMBER(LGA_Summary!$H18)),LGA_Summary!$H18+ROW()/1000000000,-1000000000)</f>
        <v>374.850000018</v>
      </c>
      <c r="E18" s="0" t="n">
        <f aca="false">IF(AND(LGA_Summary!$A18="NSW",LGA_Summary!$S18=1,ISNUMBER(LGA_Summary!$O18)),LGA_Summary!$O18+ROW()/1000000000,-1000000000)</f>
        <v>1052.280000018</v>
      </c>
      <c r="F18" s="0" t="n">
        <f aca="false">IF(AND(LGA_Summary!$A18="NSW",LGA_Summary!$S18=1,ISNUMBER(LGA_Summary!$V18)),LGA_Summary!$V18+ROW()/1000000000,-1000000000)</f>
        <v>10.5512470381343</v>
      </c>
      <c r="G18" s="0" t="n">
        <f aca="false">IF(AND(LGA_Summary!$A18="QLD",LGA_Summary!$S18=1,ISNUMBER(LGA_Summary!$J18)),LGA_Summary!$J18+ROW()/1000000000,-1000000000)</f>
        <v>-1000000000</v>
      </c>
      <c r="H18" s="0" t="n">
        <f aca="false">IF(AND(LGA_Summary!$A18="QLD",LGA_Summary!$S18=1,ISNUMBER(LGA_Summary!$H18)),LGA_Summary!$H18+ROW()/1000000000,-1000000000)</f>
        <v>-1000000000</v>
      </c>
      <c r="I18" s="0" t="n">
        <f aca="false">IF(AND(VIC_Postcode!$N18=1,ISNUMBER(VIC_Postcode!$G18)),VIC_Postcode!$G18+ROW()/1000000000,-1000000000)</f>
        <v>3.92845204073487</v>
      </c>
      <c r="J18" s="0" t="n">
        <f aca="false">IF(AND(VIC_Postcode!$N18=1,ISNUMBER(VIC_Postcode!$F18)),VIC_Postcode!$F18+ROW()/1000000000,-1000000000)</f>
        <v>47.000000018</v>
      </c>
      <c r="K18" s="0" t="n">
        <f aca="false">IF(AND(VIC_Postcode!$N18=1,ISNUMBER(VIC_Postcode!$P18)),VIC_Postcode!$P18+ROW()/1000000000,-1000000000)</f>
        <v>10.000000018</v>
      </c>
    </row>
    <row r="19" customFormat="false" ht="15" hidden="false" customHeight="false" outlineLevel="0" collapsed="false">
      <c r="B19" s="38" t="n">
        <f aca="false">IF(AND(LGA_Summary!$A19="NSW",LGA_Summary!$S19=1,ISNUMBER(LGA_Summary!$J19)),LGA_Summary!$J19+ROW()/1000000000,-1000000000)</f>
        <v>0.139533308145887</v>
      </c>
      <c r="C19" s="38" t="n">
        <f aca="false">IF(AND(LGA_Summary!$A19="NSW",LGA_Summary!$S19=1,ISNUMBER(LGA_Summary!$J19)),LGA_Summary!$J19-ROW()/1000000000,1000000000)</f>
        <v>0.139533270145887</v>
      </c>
      <c r="D19" s="0" t="n">
        <f aca="false">IF(AND(LGA_Summary!$A19="NSW",LGA_Summary!$S19=1,ISNUMBER(LGA_Summary!$H19)),LGA_Summary!$H19+ROW()/1000000000,-1000000000)</f>
        <v>518.925000019</v>
      </c>
      <c r="E19" s="0" t="n">
        <f aca="false">IF(AND(LGA_Summary!$A19="NSW",LGA_Summary!$S19=1,ISNUMBER(LGA_Summary!$O19)),LGA_Summary!$O19+ROW()/1000000000,-1000000000)</f>
        <v>1417.680000019</v>
      </c>
      <c r="F19" s="0" t="n">
        <f aca="false">IF(AND(LGA_Summary!$A19="NSW",LGA_Summary!$S19=1,ISNUMBER(LGA_Summary!$V19)),LGA_Summary!$V19+ROW()/1000000000,-1000000000)</f>
        <v>13.4054034011918</v>
      </c>
      <c r="G19" s="0" t="n">
        <f aca="false">IF(AND(LGA_Summary!$A19="QLD",LGA_Summary!$S19=1,ISNUMBER(LGA_Summary!$J19)),LGA_Summary!$J19+ROW()/1000000000,-1000000000)</f>
        <v>-1000000000</v>
      </c>
      <c r="H19" s="0" t="n">
        <f aca="false">IF(AND(LGA_Summary!$A19="QLD",LGA_Summary!$S19=1,ISNUMBER(LGA_Summary!$H19)),LGA_Summary!$H19+ROW()/1000000000,-1000000000)</f>
        <v>-1000000000</v>
      </c>
      <c r="I19" s="0" t="n">
        <f aca="false">IF(AND(VIC_Postcode!$N19=1,ISNUMBER(VIC_Postcode!$G19)),VIC_Postcode!$G19+ROW()/1000000000,-1000000000)</f>
        <v>42.829276585873</v>
      </c>
      <c r="J19" s="0" t="n">
        <f aca="false">IF(AND(VIC_Postcode!$N19=1,ISNUMBER(VIC_Postcode!$F19)),VIC_Postcode!$F19+ROW()/1000000000,-1000000000)</f>
        <v>505.000000019</v>
      </c>
      <c r="K19" s="0" t="n">
        <f aca="false">IF(AND(VIC_Postcode!$N19=1,ISNUMBER(VIC_Postcode!$P19)),VIC_Postcode!$P19+ROW()/1000000000,-1000000000)</f>
        <v>76.000000019</v>
      </c>
    </row>
    <row r="20" customFormat="false" ht="15" hidden="false" customHeight="false" outlineLevel="0" collapsed="false">
      <c r="B20" s="38" t="n">
        <f aca="false">IF(AND(LGA_Summary!$A20="NSW",LGA_Summary!$S20=1,ISNUMBER(LGA_Summary!$J20)),LGA_Summary!$J20+ROW()/1000000000,-1000000000)</f>
        <v>0.125592803867836</v>
      </c>
      <c r="C20" s="38" t="n">
        <f aca="false">IF(AND(LGA_Summary!$A20="NSW",LGA_Summary!$S20=1,ISNUMBER(LGA_Summary!$J20)),LGA_Summary!$J20-ROW()/1000000000,1000000000)</f>
        <v>0.125592763867836</v>
      </c>
      <c r="D20" s="0" t="n">
        <f aca="false">IF(AND(LGA_Summary!$A20="NSW",LGA_Summary!$S20=1,ISNUMBER(LGA_Summary!$H20)),LGA_Summary!$H20+ROW()/1000000000,-1000000000)</f>
        <v>151.72500002</v>
      </c>
      <c r="E20" s="0" t="n">
        <f aca="false">IF(AND(LGA_Summary!$A20="NSW",LGA_Summary!$S20=1,ISNUMBER(LGA_Summary!$O20)),LGA_Summary!$O20+ROW()/1000000000,-1000000000)</f>
        <v>505.36000002</v>
      </c>
      <c r="F20" s="0" t="n">
        <f aca="false">IF(AND(LGA_Summary!$A20="NSW",LGA_Summary!$S20=1,ISNUMBER(LGA_Summary!$V20)),LGA_Summary!$V20+ROW()/1000000000,-1000000000)</f>
        <v>13.8312433915249</v>
      </c>
      <c r="G20" s="0" t="n">
        <f aca="false">IF(AND(LGA_Summary!$A20="QLD",LGA_Summary!$S20=1,ISNUMBER(LGA_Summary!$J20)),LGA_Summary!$J20+ROW()/1000000000,-1000000000)</f>
        <v>-1000000000</v>
      </c>
      <c r="H20" s="0" t="n">
        <f aca="false">IF(AND(LGA_Summary!$A20="QLD",LGA_Summary!$S20=1,ISNUMBER(LGA_Summary!$H20)),LGA_Summary!$H20+ROW()/1000000000,-1000000000)</f>
        <v>-1000000000</v>
      </c>
      <c r="I20" s="0" t="n">
        <f aca="false">IF(AND(VIC_Postcode!$N20=1,ISNUMBER(VIC_Postcode!$G20)),VIC_Postcode!$G20+ROW()/1000000000,-1000000000)</f>
        <v>14.5947802397802</v>
      </c>
      <c r="J20" s="0" t="n">
        <f aca="false">IF(AND(VIC_Postcode!$N20=1,ISNUMBER(VIC_Postcode!$F20)),VIC_Postcode!$F20+ROW()/1000000000,-1000000000)</f>
        <v>170.00000002</v>
      </c>
      <c r="K20" s="0" t="n">
        <f aca="false">IF(AND(VIC_Postcode!$N20=1,ISNUMBER(VIC_Postcode!$P20)),VIC_Postcode!$P20+ROW()/1000000000,-1000000000)</f>
        <v>35.00000002</v>
      </c>
    </row>
    <row r="21" customFormat="false" ht="15" hidden="false" customHeight="false" outlineLevel="0" collapsed="false">
      <c r="B21" s="38" t="n">
        <f aca="false">IF(AND(LGA_Summary!$A21="NSW",LGA_Summary!$S21=1,ISNUMBER(LGA_Summary!$J21)),LGA_Summary!$J21+ROW()/1000000000,-1000000000)</f>
        <v>0.0346990391463013</v>
      </c>
      <c r="C21" s="38" t="n">
        <f aca="false">IF(AND(LGA_Summary!$A21="NSW",LGA_Summary!$S21=1,ISNUMBER(LGA_Summary!$J21)),LGA_Summary!$J21-ROW()/1000000000,1000000000)</f>
        <v>0.0346989971463013</v>
      </c>
      <c r="D21" s="0" t="n">
        <f aca="false">IF(AND(LGA_Summary!$A21="NSW",LGA_Summary!$S21=1,ISNUMBER(LGA_Summary!$H21)),LGA_Summary!$H21+ROW()/1000000000,-1000000000)</f>
        <v>22.950000021</v>
      </c>
      <c r="E21" s="0" t="n">
        <f aca="false">IF(AND(LGA_Summary!$A21="NSW",LGA_Summary!$S21=1,ISNUMBER(LGA_Summary!$O21)),LGA_Summary!$O21+ROW()/1000000000,-1000000000)</f>
        <v>93.600000021</v>
      </c>
      <c r="F21" s="0" t="n">
        <f aca="false">IF(AND(LGA_Summary!$A21="NSW",LGA_Summary!$S21=1,ISNUMBER(LGA_Summary!$V21)),LGA_Summary!$V21+ROW()/1000000000,-1000000000)</f>
        <v>4.71230799344678</v>
      </c>
      <c r="G21" s="0" t="n">
        <f aca="false">IF(AND(LGA_Summary!$A21="QLD",LGA_Summary!$S21=1,ISNUMBER(LGA_Summary!$J21)),LGA_Summary!$J21+ROW()/1000000000,-1000000000)</f>
        <v>-1000000000</v>
      </c>
      <c r="H21" s="0" t="n">
        <f aca="false">IF(AND(LGA_Summary!$A21="QLD",LGA_Summary!$S21=1,ISNUMBER(LGA_Summary!$H21)),LGA_Summary!$H21+ROW()/1000000000,-1000000000)</f>
        <v>-1000000000</v>
      </c>
      <c r="I21" s="0" t="n">
        <f aca="false">IF(AND(VIC_Postcode!$N21=1,ISNUMBER(VIC_Postcode!$G21)),VIC_Postcode!$G21+ROW()/1000000000,-1000000000)</f>
        <v>11.0210697130583</v>
      </c>
      <c r="J21" s="0" t="n">
        <f aca="false">IF(AND(VIC_Postcode!$N21=1,ISNUMBER(VIC_Postcode!$F21)),VIC_Postcode!$F21+ROW()/1000000000,-1000000000)</f>
        <v>102.000000021</v>
      </c>
      <c r="K21" s="0" t="n">
        <f aca="false">IF(AND(VIC_Postcode!$N21=1,ISNUMBER(VIC_Postcode!$P21)),VIC_Postcode!$P21+ROW()/1000000000,-1000000000)</f>
        <v>12.000000021</v>
      </c>
    </row>
    <row r="22" customFormat="false" ht="15" hidden="false" customHeight="false" outlineLevel="0" collapsed="false">
      <c r="B22" s="38" t="n">
        <f aca="false">IF(AND(LGA_Summary!$A22="NSW",LGA_Summary!$S22=1,ISNUMBER(LGA_Summary!$J22)),LGA_Summary!$J22+ROW()/1000000000,-1000000000)</f>
        <v>0.144669507866904</v>
      </c>
      <c r="C22" s="38" t="n">
        <f aca="false">IF(AND(LGA_Summary!$A22="NSW",LGA_Summary!$S22=1,ISNUMBER(LGA_Summary!$J22)),LGA_Summary!$J22-ROW()/1000000000,1000000000)</f>
        <v>0.144669463866904</v>
      </c>
      <c r="D22" s="0" t="n">
        <f aca="false">IF(AND(LGA_Summary!$A22="NSW",LGA_Summary!$S22=1,ISNUMBER(LGA_Summary!$H22)),LGA_Summary!$H22+ROW()/1000000000,-1000000000)</f>
        <v>397.800000022</v>
      </c>
      <c r="E22" s="0" t="n">
        <f aca="false">IF(AND(LGA_Summary!$A22="NSW",LGA_Summary!$S22=1,ISNUMBER(LGA_Summary!$O22)),LGA_Summary!$O22+ROW()/1000000000,-1000000000)</f>
        <v>1195.960000022</v>
      </c>
      <c r="F22" s="0" t="n">
        <f aca="false">IF(AND(LGA_Summary!$A22="NSW",LGA_Summary!$S22=1,ISNUMBER(LGA_Summary!$V22)),LGA_Summary!$V22+ROW()/1000000000,-1000000000)</f>
        <v>16.1125885818062</v>
      </c>
      <c r="G22" s="0" t="n">
        <f aca="false">IF(AND(LGA_Summary!$A22="QLD",LGA_Summary!$S22=1,ISNUMBER(LGA_Summary!$J22)),LGA_Summary!$J22+ROW()/1000000000,-1000000000)</f>
        <v>-1000000000</v>
      </c>
      <c r="H22" s="0" t="n">
        <f aca="false">IF(AND(LGA_Summary!$A22="QLD",LGA_Summary!$S22=1,ISNUMBER(LGA_Summary!$H22)),LGA_Summary!$H22+ROW()/1000000000,-1000000000)</f>
        <v>-1000000000</v>
      </c>
      <c r="I22" s="0" t="n">
        <f aca="false">IF(AND(VIC_Postcode!$N22=1,ISNUMBER(VIC_Postcode!$G22)),VIC_Postcode!$G22+ROW()/1000000000,-1000000000)</f>
        <v>3.32577477634618</v>
      </c>
      <c r="J22" s="0" t="n">
        <f aca="false">IF(AND(VIC_Postcode!$N22=1,ISNUMBER(VIC_Postcode!$F22)),VIC_Postcode!$F22+ROW()/1000000000,-1000000000)</f>
        <v>22.000000022</v>
      </c>
      <c r="K22" s="0" t="n">
        <f aca="false">IF(AND(VIC_Postcode!$N22=1,ISNUMBER(VIC_Postcode!$P22)),VIC_Postcode!$P22+ROW()/1000000000,-1000000000)</f>
        <v>5.000000022</v>
      </c>
    </row>
    <row r="23" customFormat="false" ht="15" hidden="false" customHeight="false" outlineLevel="0" collapsed="false">
      <c r="B23" s="38" t="n">
        <f aca="false">IF(AND(LGA_Summary!$A23="NSW",LGA_Summary!$S23=1,ISNUMBER(LGA_Summary!$J23)),LGA_Summary!$J23+ROW()/1000000000,-1000000000)</f>
        <v>0.108546336093587</v>
      </c>
      <c r="C23" s="38" t="n">
        <f aca="false">IF(AND(LGA_Summary!$A23="NSW",LGA_Summary!$S23=1,ISNUMBER(LGA_Summary!$J23)),LGA_Summary!$J23-ROW()/1000000000,1000000000)</f>
        <v>0.108546290093587</v>
      </c>
      <c r="D23" s="0" t="n">
        <f aca="false">IF(AND(LGA_Summary!$A23="NSW",LGA_Summary!$S23=1,ISNUMBER(LGA_Summary!$H23)),LGA_Summary!$H23+ROW()/1000000000,-1000000000)</f>
        <v>276.675000023</v>
      </c>
      <c r="E23" s="0" t="n">
        <f aca="false">IF(AND(LGA_Summary!$A23="NSW",LGA_Summary!$S23=1,ISNUMBER(LGA_Summary!$O23)),LGA_Summary!$O23+ROW()/1000000000,-1000000000)</f>
        <v>795.280000023</v>
      </c>
      <c r="F23" s="0" t="n">
        <f aca="false">IF(AND(LGA_Summary!$A23="NSW",LGA_Summary!$S23=1,ISNUMBER(LGA_Summary!$V23)),LGA_Summary!$V23+ROW()/1000000000,-1000000000)</f>
        <v>10.5360747619551</v>
      </c>
      <c r="G23" s="0" t="n">
        <f aca="false">IF(AND(LGA_Summary!$A23="QLD",LGA_Summary!$S23=1,ISNUMBER(LGA_Summary!$J23)),LGA_Summary!$J23+ROW()/1000000000,-1000000000)</f>
        <v>-1000000000</v>
      </c>
      <c r="H23" s="0" t="n">
        <f aca="false">IF(AND(LGA_Summary!$A23="QLD",LGA_Summary!$S23=1,ISNUMBER(LGA_Summary!$H23)),LGA_Summary!$H23+ROW()/1000000000,-1000000000)</f>
        <v>-1000000000</v>
      </c>
      <c r="I23" s="0" t="n">
        <f aca="false">IF(AND(VIC_Postcode!$N23=1,ISNUMBER(VIC_Postcode!$G23)),VIC_Postcode!$G23+ROW()/1000000000,-1000000000)</f>
        <v>3.3600896253894</v>
      </c>
      <c r="J23" s="0" t="n">
        <f aca="false">IF(AND(VIC_Postcode!$N23=1,ISNUMBER(VIC_Postcode!$F23)),VIC_Postcode!$F23+ROW()/1000000000,-1000000000)</f>
        <v>36.000000023</v>
      </c>
      <c r="K23" s="0" t="n">
        <f aca="false">IF(AND(VIC_Postcode!$N23=1,ISNUMBER(VIC_Postcode!$P23)),VIC_Postcode!$P23+ROW()/1000000000,-1000000000)</f>
        <v>15.000000023</v>
      </c>
    </row>
    <row r="24" customFormat="false" ht="15" hidden="false" customHeight="false" outlineLevel="0" collapsed="false">
      <c r="B24" s="38" t="n">
        <f aca="false">IF(AND(LGA_Summary!$A24="NSW",LGA_Summary!$S24=1,ISNUMBER(LGA_Summary!$J24)),LGA_Summary!$J24+ROW()/1000000000,-1000000000)</f>
        <v>0.115130193169271</v>
      </c>
      <c r="C24" s="38" t="n">
        <f aca="false">IF(AND(LGA_Summary!$A24="NSW",LGA_Summary!$S24=1,ISNUMBER(LGA_Summary!$J24)),LGA_Summary!$J24-ROW()/1000000000,1000000000)</f>
        <v>0.115130145169271</v>
      </c>
      <c r="D24" s="0" t="n">
        <f aca="false">IF(AND(LGA_Summary!$A24="NSW",LGA_Summary!$S24=1,ISNUMBER(LGA_Summary!$H24)),LGA_Summary!$H24+ROW()/1000000000,-1000000000)</f>
        <v>502.350000024</v>
      </c>
      <c r="E24" s="0" t="n">
        <f aca="false">IF(AND(LGA_Summary!$A24="NSW",LGA_Summary!$S24=1,ISNUMBER(LGA_Summary!$O24)),LGA_Summary!$O24+ROW()/1000000000,-1000000000)</f>
        <v>1874.200000024</v>
      </c>
      <c r="F24" s="0" t="n">
        <f aca="false">IF(AND(LGA_Summary!$A24="NSW",LGA_Summary!$S24=1,ISNUMBER(LGA_Summary!$V24)),LGA_Summary!$V24+ROW()/1000000000,-1000000000)</f>
        <v>9.05319593548702</v>
      </c>
      <c r="G24" s="0" t="n">
        <f aca="false">IF(AND(LGA_Summary!$A24="QLD",LGA_Summary!$S24=1,ISNUMBER(LGA_Summary!$J24)),LGA_Summary!$J24+ROW()/1000000000,-1000000000)</f>
        <v>-1000000000</v>
      </c>
      <c r="H24" s="0" t="n">
        <f aca="false">IF(AND(LGA_Summary!$A24="QLD",LGA_Summary!$S24=1,ISNUMBER(LGA_Summary!$H24)),LGA_Summary!$H24+ROW()/1000000000,-1000000000)</f>
        <v>-1000000000</v>
      </c>
      <c r="I24" s="0" t="n">
        <f aca="false">IF(AND(VIC_Postcode!$N24=1,ISNUMBER(VIC_Postcode!$G24)),VIC_Postcode!$G24+ROW()/1000000000,-1000000000)</f>
        <v>20.5996394106382</v>
      </c>
      <c r="J24" s="0" t="n">
        <f aca="false">IF(AND(VIC_Postcode!$N24=1,ISNUMBER(VIC_Postcode!$F24)),VIC_Postcode!$F24+ROW()/1000000000,-1000000000)</f>
        <v>1291.000000024</v>
      </c>
      <c r="K24" s="0" t="n">
        <f aca="false">IF(AND(VIC_Postcode!$N24=1,ISNUMBER(VIC_Postcode!$P24)),VIC_Postcode!$P24+ROW()/1000000000,-1000000000)</f>
        <v>82.000000024</v>
      </c>
    </row>
    <row r="25" customFormat="false" ht="15" hidden="false" customHeight="false" outlineLevel="0" collapsed="false">
      <c r="B25" s="38" t="n">
        <f aca="false">IF(AND(LGA_Summary!$A25="NSW",LGA_Summary!$S25=1,ISNUMBER(LGA_Summary!$J25)),LGA_Summary!$J25+ROW()/1000000000,-1000000000)</f>
        <v>0.0184210776315789</v>
      </c>
      <c r="C25" s="38" t="n">
        <f aca="false">IF(AND(LGA_Summary!$A25="NSW",LGA_Summary!$S25=1,ISNUMBER(LGA_Summary!$J25)),LGA_Summary!$J25-ROW()/1000000000,1000000000)</f>
        <v>0.0184210276315789</v>
      </c>
      <c r="D25" s="0" t="n">
        <f aca="false">IF(AND(LGA_Summary!$A25="NSW",LGA_Summary!$S25=1,ISNUMBER(LGA_Summary!$H25)),LGA_Summary!$H25+ROW()/1000000000,-1000000000)</f>
        <v>8.925000025</v>
      </c>
      <c r="E25" s="0" t="n">
        <f aca="false">IF(AND(LGA_Summary!$A25="NSW",LGA_Summary!$S25=1,ISNUMBER(LGA_Summary!$O25)),LGA_Summary!$O25+ROW()/1000000000,-1000000000)</f>
        <v>76.960000025</v>
      </c>
      <c r="F25" s="0" t="n">
        <f aca="false">IF(AND(LGA_Summary!$A25="NSW",LGA_Summary!$S25=1,ISNUMBER(LGA_Summary!$V25)),LGA_Summary!$V25+ROW()/1000000000,-1000000000)</f>
        <v>0.789440461069799</v>
      </c>
      <c r="G25" s="0" t="n">
        <f aca="false">IF(AND(LGA_Summary!$A25="QLD",LGA_Summary!$S25=1,ISNUMBER(LGA_Summary!$J25)),LGA_Summary!$J25+ROW()/1000000000,-1000000000)</f>
        <v>-1000000000</v>
      </c>
      <c r="H25" s="0" t="n">
        <f aca="false">IF(AND(LGA_Summary!$A25="QLD",LGA_Summary!$S25=1,ISNUMBER(LGA_Summary!$H25)),LGA_Summary!$H25+ROW()/1000000000,-1000000000)</f>
        <v>-1000000000</v>
      </c>
      <c r="I25" s="0" t="n">
        <f aca="false">IF(AND(VIC_Postcode!$N25=1,ISNUMBER(VIC_Postcode!$G25)),VIC_Postcode!$G25+ROW()/1000000000,-1000000000)</f>
        <v>28.0473014197847</v>
      </c>
      <c r="J25" s="0" t="n">
        <f aca="false">IF(AND(VIC_Postcode!$N25=1,ISNUMBER(VIC_Postcode!$F25)),VIC_Postcode!$F25+ROW()/1000000000,-1000000000)</f>
        <v>185.000000025</v>
      </c>
      <c r="K25" s="0" t="n">
        <f aca="false">IF(AND(VIC_Postcode!$N25=1,ISNUMBER(VIC_Postcode!$P25)),VIC_Postcode!$P25+ROW()/1000000000,-1000000000)</f>
        <v>31.000000025</v>
      </c>
    </row>
    <row r="26" customFormat="false" ht="15" hidden="false" customHeight="false" outlineLevel="0" collapsed="false">
      <c r="B26" s="38" t="n">
        <f aca="false">IF(AND(LGA_Summary!$A26="NSW",LGA_Summary!$S26=1,ISNUMBER(LGA_Summary!$J26)),LGA_Summary!$J26+ROW()/1000000000,-1000000000)</f>
        <v>0.178569486213181</v>
      </c>
      <c r="C26" s="38" t="n">
        <f aca="false">IF(AND(LGA_Summary!$A26="NSW",LGA_Summary!$S26=1,ISNUMBER(LGA_Summary!$J26)),LGA_Summary!$J26-ROW()/1000000000,1000000000)</f>
        <v>0.178569434213181</v>
      </c>
      <c r="D26" s="0" t="n">
        <f aca="false">IF(AND(LGA_Summary!$A26="NSW",LGA_Summary!$S26=1,ISNUMBER(LGA_Summary!$H26)),LGA_Summary!$H26+ROW()/1000000000,-1000000000)</f>
        <v>275.400000026</v>
      </c>
      <c r="E26" s="0" t="n">
        <f aca="false">IF(AND(LGA_Summary!$A26="NSW",LGA_Summary!$S26=1,ISNUMBER(LGA_Summary!$O26)),LGA_Summary!$O26+ROW()/1000000000,-1000000000)</f>
        <v>856.480000026</v>
      </c>
      <c r="F26" s="0" t="n">
        <f aca="false">IF(AND(LGA_Summary!$A26="NSW",LGA_Summary!$S26=1,ISNUMBER(LGA_Summary!$V26)),LGA_Summary!$V26+ROW()/1000000000,-1000000000)</f>
        <v>18.2907277420055</v>
      </c>
      <c r="G26" s="0" t="n">
        <f aca="false">IF(AND(LGA_Summary!$A26="QLD",LGA_Summary!$S26=1,ISNUMBER(LGA_Summary!$J26)),LGA_Summary!$J26+ROW()/1000000000,-1000000000)</f>
        <v>-1000000000</v>
      </c>
      <c r="H26" s="0" t="n">
        <f aca="false">IF(AND(LGA_Summary!$A26="QLD",LGA_Summary!$S26=1,ISNUMBER(LGA_Summary!$H26)),LGA_Summary!$H26+ROW()/1000000000,-1000000000)</f>
        <v>-1000000000</v>
      </c>
      <c r="I26" s="0" t="n">
        <f aca="false">IF(AND(VIC_Postcode!$N26=1,ISNUMBER(VIC_Postcode!$G26)),VIC_Postcode!$G26+ROW()/1000000000,-1000000000)</f>
        <v>20.3752565490138</v>
      </c>
      <c r="J26" s="0" t="n">
        <f aca="false">IF(AND(VIC_Postcode!$N26=1,ISNUMBER(VIC_Postcode!$F26)),VIC_Postcode!$F26+ROW()/1000000000,-1000000000)</f>
        <v>139.000000026</v>
      </c>
      <c r="K26" s="0" t="n">
        <f aca="false">IF(AND(VIC_Postcode!$N26=1,ISNUMBER(VIC_Postcode!$P26)),VIC_Postcode!$P26+ROW()/1000000000,-1000000000)</f>
        <v>29.000000026</v>
      </c>
    </row>
    <row r="27" customFormat="false" ht="15" hidden="false" customHeight="false" outlineLevel="0" collapsed="false">
      <c r="B27" s="38" t="n">
        <f aca="false">IF(AND(LGA_Summary!$A27="NSW",LGA_Summary!$S27=1,ISNUMBER(LGA_Summary!$J27)),LGA_Summary!$J27+ROW()/1000000000,-1000000000)</f>
        <v>0.102534821594231</v>
      </c>
      <c r="C27" s="38" t="n">
        <f aca="false">IF(AND(LGA_Summary!$A27="NSW",LGA_Summary!$S27=1,ISNUMBER(LGA_Summary!$J27)),LGA_Summary!$J27-ROW()/1000000000,1000000000)</f>
        <v>0.102534767594231</v>
      </c>
      <c r="D27" s="0" t="n">
        <f aca="false">IF(AND(LGA_Summary!$A27="NSW",LGA_Summary!$S27=1,ISNUMBER(LGA_Summary!$H27)),LGA_Summary!$H27+ROW()/1000000000,-1000000000)</f>
        <v>77.775000027</v>
      </c>
      <c r="E27" s="0" t="n">
        <f aca="false">IF(AND(LGA_Summary!$A27="NSW",LGA_Summary!$S27=1,ISNUMBER(LGA_Summary!$O27)),LGA_Summary!$O27+ROW()/1000000000,-1000000000)</f>
        <v>232.640000027</v>
      </c>
      <c r="F27" s="0" t="n">
        <f aca="false">IF(AND(LGA_Summary!$A27="NSW",LGA_Summary!$S27=1,ISNUMBER(LGA_Summary!$V27)),LGA_Summary!$V27+ROW()/1000000000,-1000000000)</f>
        <v>13.7975697724154</v>
      </c>
      <c r="G27" s="0" t="n">
        <f aca="false">IF(AND(LGA_Summary!$A27="QLD",LGA_Summary!$S27=1,ISNUMBER(LGA_Summary!$J27)),LGA_Summary!$J27+ROW()/1000000000,-1000000000)</f>
        <v>-1000000000</v>
      </c>
      <c r="H27" s="0" t="n">
        <f aca="false">IF(AND(LGA_Summary!$A27="QLD",LGA_Summary!$S27=1,ISNUMBER(LGA_Summary!$H27)),LGA_Summary!$H27+ROW()/1000000000,-1000000000)</f>
        <v>-1000000000</v>
      </c>
      <c r="I27" s="0" t="n">
        <f aca="false">IF(AND(VIC_Postcode!$N27=1,ISNUMBER(VIC_Postcode!$G27)),VIC_Postcode!$G27+ROW()/1000000000,-1000000000)</f>
        <v>14.4922523789646</v>
      </c>
      <c r="J27" s="0" t="n">
        <f aca="false">IF(AND(VIC_Postcode!$N27=1,ISNUMBER(VIC_Postcode!$F27)),VIC_Postcode!$F27+ROW()/1000000000,-1000000000)</f>
        <v>419.000000027</v>
      </c>
      <c r="K27" s="0" t="n">
        <f aca="false">IF(AND(VIC_Postcode!$N27=1,ISNUMBER(VIC_Postcode!$P27)),VIC_Postcode!$P27+ROW()/1000000000,-1000000000)</f>
        <v>87.000000027</v>
      </c>
    </row>
    <row r="28" customFormat="false" ht="15" hidden="false" customHeight="false" outlineLevel="0" collapsed="false">
      <c r="B28" s="38" t="n">
        <f aca="false">IF(AND(LGA_Summary!$A28="NSW",LGA_Summary!$S28=1,ISNUMBER(LGA_Summary!$J28)),LGA_Summary!$J28+ROW()/1000000000,-1000000000)</f>
        <v>0.136181156952233</v>
      </c>
      <c r="C28" s="38" t="n">
        <f aca="false">IF(AND(LGA_Summary!$A28="NSW",LGA_Summary!$S28=1,ISNUMBER(LGA_Summary!$J28)),LGA_Summary!$J28-ROW()/1000000000,1000000000)</f>
        <v>0.136181100952233</v>
      </c>
      <c r="D28" s="0" t="n">
        <f aca="false">IF(AND(LGA_Summary!$A28="NSW",LGA_Summary!$S28=1,ISNUMBER(LGA_Summary!$H28)),LGA_Summary!$H28+ROW()/1000000000,-1000000000)</f>
        <v>934.575000028</v>
      </c>
      <c r="E28" s="0" t="n">
        <f aca="false">IF(AND(LGA_Summary!$A28="NSW",LGA_Summary!$S28=1,ISNUMBER(LGA_Summary!$O28)),LGA_Summary!$O28+ROW()/1000000000,-1000000000)</f>
        <v>3013.400000028</v>
      </c>
      <c r="F28" s="0" t="n">
        <f aca="false">IF(AND(LGA_Summary!$A28="NSW",LGA_Summary!$S28=1,ISNUMBER(LGA_Summary!$V28)),LGA_Summary!$V28+ROW()/1000000000,-1000000000)</f>
        <v>10.2282282147436</v>
      </c>
      <c r="G28" s="0" t="n">
        <f aca="false">IF(AND(LGA_Summary!$A28="QLD",LGA_Summary!$S28=1,ISNUMBER(LGA_Summary!$J28)),LGA_Summary!$J28+ROW()/1000000000,-1000000000)</f>
        <v>-1000000000</v>
      </c>
      <c r="H28" s="0" t="n">
        <f aca="false">IF(AND(LGA_Summary!$A28="QLD",LGA_Summary!$S28=1,ISNUMBER(LGA_Summary!$H28)),LGA_Summary!$H28+ROW()/1000000000,-1000000000)</f>
        <v>-1000000000</v>
      </c>
      <c r="I28" s="0" t="n">
        <f aca="false">IF(AND(VIC_Postcode!$N28=1,ISNUMBER(VIC_Postcode!$G28)),VIC_Postcode!$G28+ROW()/1000000000,-1000000000)</f>
        <v>5.42863608319113</v>
      </c>
      <c r="J28" s="0" t="n">
        <f aca="false">IF(AND(VIC_Postcode!$N28=1,ISNUMBER(VIC_Postcode!$F28)),VIC_Postcode!$F28+ROW()/1000000000,-1000000000)</f>
        <v>96.000000028</v>
      </c>
      <c r="K28" s="0" t="n">
        <f aca="false">IF(AND(VIC_Postcode!$N28=1,ISNUMBER(VIC_Postcode!$P28)),VIC_Postcode!$P28+ROW()/1000000000,-1000000000)</f>
        <v>10.000000028</v>
      </c>
    </row>
    <row r="29" customFormat="false" ht="15" hidden="false" customHeight="false" outlineLevel="0" collapsed="false">
      <c r="B29" s="38" t="n">
        <f aca="false">IF(AND(LGA_Summary!$A29="NSW",LGA_Summary!$S29=1,ISNUMBER(LGA_Summary!$J29)),LGA_Summary!$J29+ROW()/1000000000,-1000000000)</f>
        <v>0.142280290086404</v>
      </c>
      <c r="C29" s="38" t="n">
        <f aca="false">IF(AND(LGA_Summary!$A29="NSW",LGA_Summary!$S29=1,ISNUMBER(LGA_Summary!$J29)),LGA_Summary!$J29-ROW()/1000000000,1000000000)</f>
        <v>0.142280232086404</v>
      </c>
      <c r="D29" s="0" t="n">
        <f aca="false">IF(AND(LGA_Summary!$A29="NSW",LGA_Summary!$S29=1,ISNUMBER(LGA_Summary!$H29)),LGA_Summary!$H29+ROW()/1000000000,-1000000000)</f>
        <v>1222.050000029</v>
      </c>
      <c r="E29" s="0" t="n">
        <f aca="false">IF(AND(LGA_Summary!$A29="NSW",LGA_Summary!$S29=1,ISNUMBER(LGA_Summary!$O29)),LGA_Summary!$O29+ROW()/1000000000,-1000000000)</f>
        <v>4448.520000029</v>
      </c>
      <c r="F29" s="0" t="n">
        <f aca="false">IF(AND(LGA_Summary!$A29="NSW",LGA_Summary!$S29=1,ISNUMBER(LGA_Summary!$V29)),LGA_Summary!$V29+ROW()/1000000000,-1000000000)</f>
        <v>10.7399522747657</v>
      </c>
      <c r="G29" s="0" t="n">
        <f aca="false">IF(AND(LGA_Summary!$A29="QLD",LGA_Summary!$S29=1,ISNUMBER(LGA_Summary!$J29)),LGA_Summary!$J29+ROW()/1000000000,-1000000000)</f>
        <v>-1000000000</v>
      </c>
      <c r="H29" s="0" t="n">
        <f aca="false">IF(AND(LGA_Summary!$A29="QLD",LGA_Summary!$S29=1,ISNUMBER(LGA_Summary!$H29)),LGA_Summary!$H29+ROW()/1000000000,-1000000000)</f>
        <v>-1000000000</v>
      </c>
      <c r="I29" s="0" t="n">
        <f aca="false">IF(AND(VIC_Postcode!$N29=1,ISNUMBER(VIC_Postcode!$G29)),VIC_Postcode!$G29+ROW()/1000000000,-1000000000)</f>
        <v>19.0682893089008</v>
      </c>
      <c r="J29" s="0" t="n">
        <f aca="false">IF(AND(VIC_Postcode!$N29=1,ISNUMBER(VIC_Postcode!$F29)),VIC_Postcode!$F29+ROW()/1000000000,-1000000000)</f>
        <v>246.000000029</v>
      </c>
      <c r="K29" s="0" t="n">
        <f aca="false">IF(AND(VIC_Postcode!$N29=1,ISNUMBER(VIC_Postcode!$P29)),VIC_Postcode!$P29+ROW()/1000000000,-1000000000)</f>
        <v>40.000000029</v>
      </c>
    </row>
    <row r="30" customFormat="false" ht="15" hidden="false" customHeight="false" outlineLevel="0" collapsed="false">
      <c r="B30" s="38" t="n">
        <f aca="false">IF(AND(LGA_Summary!$A30="NSW",LGA_Summary!$S30=1,ISNUMBER(LGA_Summary!$J30)),LGA_Summary!$J30+ROW()/1000000000,-1000000000)</f>
        <v>0.0858264154830799</v>
      </c>
      <c r="C30" s="38" t="n">
        <f aca="false">IF(AND(LGA_Summary!$A30="NSW",LGA_Summary!$S30=1,ISNUMBER(LGA_Summary!$J30)),LGA_Summary!$J30-ROW()/1000000000,1000000000)</f>
        <v>0.0858263554830799</v>
      </c>
      <c r="D30" s="0" t="n">
        <f aca="false">IF(AND(LGA_Summary!$A30="NSW",LGA_Summary!$S30=1,ISNUMBER(LGA_Summary!$H30)),LGA_Summary!$H30+ROW()/1000000000,-1000000000)</f>
        <v>35.70000003</v>
      </c>
      <c r="E30" s="0" t="n">
        <f aca="false">IF(AND(LGA_Summary!$A30="NSW",LGA_Summary!$S30=1,ISNUMBER(LGA_Summary!$O30)),LGA_Summary!$O30+ROW()/1000000000,-1000000000)</f>
        <v>133.12000003</v>
      </c>
      <c r="F30" s="0" t="n">
        <f aca="false">IF(AND(LGA_Summary!$A30="NSW",LGA_Summary!$S30=1,ISNUMBER(LGA_Summary!$V30)),LGA_Summary!$V30+ROW()/1000000000,-1000000000)</f>
        <v>11.2321759265977</v>
      </c>
      <c r="G30" s="0" t="n">
        <f aca="false">IF(AND(LGA_Summary!$A30="QLD",LGA_Summary!$S30=1,ISNUMBER(LGA_Summary!$J30)),LGA_Summary!$J30+ROW()/1000000000,-1000000000)</f>
        <v>-1000000000</v>
      </c>
      <c r="H30" s="0" t="n">
        <f aca="false">IF(AND(LGA_Summary!$A30="QLD",LGA_Summary!$S30=1,ISNUMBER(LGA_Summary!$H30)),LGA_Summary!$H30+ROW()/1000000000,-1000000000)</f>
        <v>-1000000000</v>
      </c>
      <c r="I30" s="0" t="n">
        <f aca="false">IF(AND(VIC_Postcode!$N30=1,ISNUMBER(VIC_Postcode!$G30)),VIC_Postcode!$G30+ROW()/1000000000,-1000000000)</f>
        <v>34.0367597304765</v>
      </c>
      <c r="J30" s="0" t="n">
        <f aca="false">IF(AND(VIC_Postcode!$N30=1,ISNUMBER(VIC_Postcode!$F30)),VIC_Postcode!$F30+ROW()/1000000000,-1000000000)</f>
        <v>200.00000003</v>
      </c>
      <c r="K30" s="0" t="n">
        <f aca="false">IF(AND(VIC_Postcode!$N30=1,ISNUMBER(VIC_Postcode!$P30)),VIC_Postcode!$P30+ROW()/1000000000,-1000000000)</f>
        <v>29.00000003</v>
      </c>
    </row>
    <row r="31" customFormat="false" ht="15" hidden="false" customHeight="false" outlineLevel="0" collapsed="false">
      <c r="B31" s="38" t="n">
        <f aca="false">IF(AND(LGA_Summary!$A31="NSW",LGA_Summary!$S31=1,ISNUMBER(LGA_Summary!$J31)),LGA_Summary!$J31+ROW()/1000000000,-1000000000)</f>
        <v>0.219962529197029</v>
      </c>
      <c r="C31" s="38" t="n">
        <f aca="false">IF(AND(LGA_Summary!$A31="NSW",LGA_Summary!$S31=1,ISNUMBER(LGA_Summary!$J31)),LGA_Summary!$J31-ROW()/1000000000,1000000000)</f>
        <v>0.219962467197029</v>
      </c>
      <c r="D31" s="0" t="n">
        <f aca="false">IF(AND(LGA_Summary!$A31="NSW",LGA_Summary!$S31=1,ISNUMBER(LGA_Summary!$H31)),LGA_Summary!$H31+ROW()/1000000000,-1000000000)</f>
        <v>388.875000031</v>
      </c>
      <c r="E31" s="0" t="n">
        <f aca="false">IF(AND(LGA_Summary!$A31="NSW",LGA_Summary!$S31=1,ISNUMBER(LGA_Summary!$O31)),LGA_Summary!$O31+ROW()/1000000000,-1000000000)</f>
        <v>1200.240000031</v>
      </c>
      <c r="F31" s="0" t="n">
        <f aca="false">IF(AND(LGA_Summary!$A31="NSW",LGA_Summary!$S31=1,ISNUMBER(LGA_Summary!$V31)),LGA_Summary!$V31+ROW()/1000000000,-1000000000)</f>
        <v>12.2503859469371</v>
      </c>
      <c r="G31" s="0" t="n">
        <f aca="false">IF(AND(LGA_Summary!$A31="QLD",LGA_Summary!$S31=1,ISNUMBER(LGA_Summary!$J31)),LGA_Summary!$J31+ROW()/1000000000,-1000000000)</f>
        <v>-1000000000</v>
      </c>
      <c r="H31" s="0" t="n">
        <f aca="false">IF(AND(LGA_Summary!$A31="QLD",LGA_Summary!$S31=1,ISNUMBER(LGA_Summary!$H31)),LGA_Summary!$H31+ROW()/1000000000,-1000000000)</f>
        <v>-1000000000</v>
      </c>
      <c r="I31" s="0" t="n">
        <f aca="false">IF(AND(VIC_Postcode!$N31=1,ISNUMBER(VIC_Postcode!$G31)),VIC_Postcode!$G31+ROW()/1000000000,-1000000000)</f>
        <v>18.6605143826319</v>
      </c>
      <c r="J31" s="0" t="n">
        <f aca="false">IF(AND(VIC_Postcode!$N31=1,ISNUMBER(VIC_Postcode!$F31)),VIC_Postcode!$F31+ROW()/1000000000,-1000000000)</f>
        <v>275.000000031</v>
      </c>
      <c r="K31" s="0" t="n">
        <f aca="false">IF(AND(VIC_Postcode!$N31=1,ISNUMBER(VIC_Postcode!$P31)),VIC_Postcode!$P31+ROW()/1000000000,-1000000000)</f>
        <v>53.000000031</v>
      </c>
    </row>
    <row r="32" customFormat="false" ht="15" hidden="false" customHeight="false" outlineLevel="0" collapsed="false">
      <c r="B32" s="38" t="n">
        <f aca="false">IF(AND(LGA_Summary!$A32="NSW",LGA_Summary!$S32=1,ISNUMBER(LGA_Summary!$J32)),LGA_Summary!$J32+ROW()/1000000000,-1000000000)</f>
        <v>0.114890773157918</v>
      </c>
      <c r="C32" s="38" t="n">
        <f aca="false">IF(AND(LGA_Summary!$A32="NSW",LGA_Summary!$S32=1,ISNUMBER(LGA_Summary!$J32)),LGA_Summary!$J32-ROW()/1000000000,1000000000)</f>
        <v>0.114890709157918</v>
      </c>
      <c r="D32" s="0" t="n">
        <f aca="false">IF(AND(LGA_Summary!$A32="NSW",LGA_Summary!$S32=1,ISNUMBER(LGA_Summary!$H32)),LGA_Summary!$H32+ROW()/1000000000,-1000000000)</f>
        <v>43.350000032</v>
      </c>
      <c r="E32" s="0" t="n">
        <f aca="false">IF(AND(LGA_Summary!$A32="NSW",LGA_Summary!$S32=1,ISNUMBER(LGA_Summary!$O32)),LGA_Summary!$O32+ROW()/1000000000,-1000000000)</f>
        <v>149.760000032</v>
      </c>
      <c r="F32" s="0" t="n">
        <f aca="false">IF(AND(LGA_Summary!$A32="NSW",LGA_Summary!$S32=1,ISNUMBER(LGA_Summary!$V32)),LGA_Summary!$V32+ROW()/1000000000,-1000000000)</f>
        <v>13.0440360829114</v>
      </c>
      <c r="G32" s="0" t="n">
        <f aca="false">IF(AND(LGA_Summary!$A32="QLD",LGA_Summary!$S32=1,ISNUMBER(LGA_Summary!$J32)),LGA_Summary!$J32+ROW()/1000000000,-1000000000)</f>
        <v>-1000000000</v>
      </c>
      <c r="H32" s="0" t="n">
        <f aca="false">IF(AND(LGA_Summary!$A32="QLD",LGA_Summary!$S32=1,ISNUMBER(LGA_Summary!$H32)),LGA_Summary!$H32+ROW()/1000000000,-1000000000)</f>
        <v>-1000000000</v>
      </c>
      <c r="I32" s="0" t="n">
        <f aca="false">IF(AND(VIC_Postcode!$N32=1,ISNUMBER(VIC_Postcode!$G32)),VIC_Postcode!$G32+ROW()/1000000000,-1000000000)</f>
        <v>7.476821884258</v>
      </c>
      <c r="J32" s="0" t="n">
        <f aca="false">IF(AND(VIC_Postcode!$N32=1,ISNUMBER(VIC_Postcode!$F32)),VIC_Postcode!$F32+ROW()/1000000000,-1000000000)</f>
        <v>75.000000032</v>
      </c>
      <c r="K32" s="0" t="n">
        <f aca="false">IF(AND(VIC_Postcode!$N32=1,ISNUMBER(VIC_Postcode!$P32)),VIC_Postcode!$P32+ROW()/1000000000,-1000000000)</f>
        <v>12.000000032</v>
      </c>
    </row>
    <row r="33" customFormat="false" ht="15" hidden="false" customHeight="false" outlineLevel="0" collapsed="false">
      <c r="B33" s="38" t="n">
        <f aca="false">IF(AND(LGA_Summary!$A33="NSW",LGA_Summary!$S33=1,ISNUMBER(LGA_Summary!$J33)),LGA_Summary!$J33+ROW()/1000000000,-1000000000)</f>
        <v>0.107710213801317</v>
      </c>
      <c r="C33" s="38" t="n">
        <f aca="false">IF(AND(LGA_Summary!$A33="NSW",LGA_Summary!$S33=1,ISNUMBER(LGA_Summary!$J33)),LGA_Summary!$J33-ROW()/1000000000,1000000000)</f>
        <v>0.107710147801317</v>
      </c>
      <c r="D33" s="0" t="n">
        <f aca="false">IF(AND(LGA_Summary!$A33="NSW",LGA_Summary!$S33=1,ISNUMBER(LGA_Summary!$H33)),LGA_Summary!$H33+ROW()/1000000000,-1000000000)</f>
        <v>313.650000033</v>
      </c>
      <c r="E33" s="0" t="n">
        <f aca="false">IF(AND(LGA_Summary!$A33="NSW",LGA_Summary!$S33=1,ISNUMBER(LGA_Summary!$O33)),LGA_Summary!$O33+ROW()/1000000000,-1000000000)</f>
        <v>891.600000033</v>
      </c>
      <c r="F33" s="0" t="n">
        <f aca="false">IF(AND(LGA_Summary!$A33="NSW",LGA_Summary!$S33=1,ISNUMBER(LGA_Summary!$V33)),LGA_Summary!$V33+ROW()/1000000000,-1000000000)</f>
        <v>11.0646285470971</v>
      </c>
      <c r="G33" s="0" t="n">
        <f aca="false">IF(AND(LGA_Summary!$A33="QLD",LGA_Summary!$S33=1,ISNUMBER(LGA_Summary!$J33)),LGA_Summary!$J33+ROW()/1000000000,-1000000000)</f>
        <v>-1000000000</v>
      </c>
      <c r="H33" s="0" t="n">
        <f aca="false">IF(AND(LGA_Summary!$A33="QLD",LGA_Summary!$S33=1,ISNUMBER(LGA_Summary!$H33)),LGA_Summary!$H33+ROW()/1000000000,-1000000000)</f>
        <v>-1000000000</v>
      </c>
      <c r="I33" s="0" t="n">
        <f aca="false">IF(AND(VIC_Postcode!$N33=1,ISNUMBER(VIC_Postcode!$G33)),VIC_Postcode!$G33+ROW()/1000000000,-1000000000)</f>
        <v>3.88433322246914</v>
      </c>
      <c r="J33" s="0" t="n">
        <f aca="false">IF(AND(VIC_Postcode!$N33=1,ISNUMBER(VIC_Postcode!$F33)),VIC_Postcode!$F33+ROW()/1000000000,-1000000000)</f>
        <v>36.000000033</v>
      </c>
      <c r="K33" s="0" t="n">
        <f aca="false">IF(AND(VIC_Postcode!$N33=1,ISNUMBER(VIC_Postcode!$P33)),VIC_Postcode!$P33+ROW()/1000000000,-1000000000)</f>
        <v>6.000000033</v>
      </c>
    </row>
    <row r="34" customFormat="false" ht="15" hidden="false" customHeight="false" outlineLevel="0" collapsed="false">
      <c r="B34" s="38" t="n">
        <f aca="false">IF(AND(LGA_Summary!$A34="NSW",LGA_Summary!$S34=1,ISNUMBER(LGA_Summary!$J34)),LGA_Summary!$J34+ROW()/1000000000,-1000000000)</f>
        <v>0.053475969828877</v>
      </c>
      <c r="C34" s="38" t="n">
        <f aca="false">IF(AND(LGA_Summary!$A34="NSW",LGA_Summary!$S34=1,ISNUMBER(LGA_Summary!$J34)),LGA_Summary!$J34-ROW()/1000000000,1000000000)</f>
        <v>0.053475901828877</v>
      </c>
      <c r="D34" s="0" t="n">
        <f aca="false">IF(AND(LGA_Summary!$A34="NSW",LGA_Summary!$S34=1,ISNUMBER(LGA_Summary!$H34)),LGA_Summary!$H34+ROW()/1000000000,-1000000000)</f>
        <v>22.950000034</v>
      </c>
      <c r="E34" s="0" t="n">
        <f aca="false">IF(AND(LGA_Summary!$A34="NSW",LGA_Summary!$S34=1,ISNUMBER(LGA_Summary!$O34)),LGA_Summary!$O34+ROW()/1000000000,-1000000000)</f>
        <v>79.040000034</v>
      </c>
      <c r="F34" s="0" t="n">
        <f aca="false">IF(AND(LGA_Summary!$A34="NSW",LGA_Summary!$S34=1,ISNUMBER(LGA_Summary!$V34)),LGA_Summary!$V34+ROW()/1000000000,-1000000000)</f>
        <v>6.50947052581167</v>
      </c>
      <c r="G34" s="0" t="n">
        <f aca="false">IF(AND(LGA_Summary!$A34="QLD",LGA_Summary!$S34=1,ISNUMBER(LGA_Summary!$J34)),LGA_Summary!$J34+ROW()/1000000000,-1000000000)</f>
        <v>-1000000000</v>
      </c>
      <c r="H34" s="0" t="n">
        <f aca="false">IF(AND(LGA_Summary!$A34="QLD",LGA_Summary!$S34=1,ISNUMBER(LGA_Summary!$H34)),LGA_Summary!$H34+ROW()/1000000000,-1000000000)</f>
        <v>-1000000000</v>
      </c>
      <c r="I34" s="0" t="n">
        <f aca="false">IF(AND(VIC_Postcode!$N34=1,ISNUMBER(VIC_Postcode!$G34)),VIC_Postcode!$G34+ROW()/1000000000,-1000000000)</f>
        <v>7.56942308553369</v>
      </c>
      <c r="J34" s="0" t="n">
        <f aca="false">IF(AND(VIC_Postcode!$N34=1,ISNUMBER(VIC_Postcode!$F34)),VIC_Postcode!$F34+ROW()/1000000000,-1000000000)</f>
        <v>172.000000034</v>
      </c>
      <c r="K34" s="0" t="n">
        <f aca="false">IF(AND(VIC_Postcode!$N34=1,ISNUMBER(VIC_Postcode!$P34)),VIC_Postcode!$P34+ROW()/1000000000,-1000000000)</f>
        <v>29.000000034</v>
      </c>
    </row>
    <row r="35" customFormat="false" ht="15" hidden="false" customHeight="false" outlineLevel="0" collapsed="false">
      <c r="B35" s="38" t="n">
        <f aca="false">IF(AND(LGA_Summary!$A35="NSW",LGA_Summary!$S35=1,ISNUMBER(LGA_Summary!$J35)),LGA_Summary!$J35+ROW()/1000000000,-1000000000)</f>
        <v>0.0724271480322818</v>
      </c>
      <c r="C35" s="38" t="n">
        <f aca="false">IF(AND(LGA_Summary!$A35="NSW",LGA_Summary!$S35=1,ISNUMBER(LGA_Summary!$J35)),LGA_Summary!$J35-ROW()/1000000000,1000000000)</f>
        <v>0.0724270780322818</v>
      </c>
      <c r="D35" s="0" t="n">
        <f aca="false">IF(AND(LGA_Summary!$A35="NSW",LGA_Summary!$S35=1,ISNUMBER(LGA_Summary!$H35)),LGA_Summary!$H35+ROW()/1000000000,-1000000000)</f>
        <v>53.550000035</v>
      </c>
      <c r="E35" s="0" t="n">
        <f aca="false">IF(AND(LGA_Summary!$A35="NSW",LGA_Summary!$S35=1,ISNUMBER(LGA_Summary!$O35)),LGA_Summary!$O35+ROW()/1000000000,-1000000000)</f>
        <v>220.480000035</v>
      </c>
      <c r="F35" s="0" t="n">
        <f aca="false">IF(AND(LGA_Summary!$A35="NSW",LGA_Summary!$S35=1,ISNUMBER(LGA_Summary!$V35)),LGA_Summary!$V35+ROW()/1000000000,-1000000000)</f>
        <v>5.07447274031169</v>
      </c>
      <c r="G35" s="0" t="n">
        <f aca="false">IF(AND(LGA_Summary!$A35="QLD",LGA_Summary!$S35=1,ISNUMBER(LGA_Summary!$J35)),LGA_Summary!$J35+ROW()/1000000000,-1000000000)</f>
        <v>-1000000000</v>
      </c>
      <c r="H35" s="0" t="n">
        <f aca="false">IF(AND(LGA_Summary!$A35="QLD",LGA_Summary!$S35=1,ISNUMBER(LGA_Summary!$H35)),LGA_Summary!$H35+ROW()/1000000000,-1000000000)</f>
        <v>-1000000000</v>
      </c>
      <c r="I35" s="0" t="n">
        <f aca="false">IF(AND(VIC_Postcode!$N35=1,ISNUMBER(VIC_Postcode!$G35)),VIC_Postcode!$G35+ROW()/1000000000,-1000000000)</f>
        <v>4.76712332267123</v>
      </c>
      <c r="J35" s="0" t="n">
        <f aca="false">IF(AND(VIC_Postcode!$N35=1,ISNUMBER(VIC_Postcode!$F35)),VIC_Postcode!$F35+ROW()/1000000000,-1000000000)</f>
        <v>87.000000035</v>
      </c>
      <c r="K35" s="0" t="n">
        <f aca="false">IF(AND(VIC_Postcode!$N35=1,ISNUMBER(VIC_Postcode!$P35)),VIC_Postcode!$P35+ROW()/1000000000,-1000000000)</f>
        <v>17.000000035</v>
      </c>
    </row>
    <row r="36" customFormat="false" ht="15" hidden="false" customHeight="false" outlineLevel="0" collapsed="false">
      <c r="B36" s="38" t="n">
        <f aca="false">IF(AND(LGA_Summary!$A36="NSW",LGA_Summary!$S36=1,ISNUMBER(LGA_Summary!$J36)),LGA_Summary!$J36+ROW()/1000000000,-1000000000)</f>
        <v>0.0437994176557884</v>
      </c>
      <c r="C36" s="38" t="n">
        <f aca="false">IF(AND(LGA_Summary!$A36="NSW",LGA_Summary!$S36=1,ISNUMBER(LGA_Summary!$J36)),LGA_Summary!$J36-ROW()/1000000000,1000000000)</f>
        <v>0.0437993456557884</v>
      </c>
      <c r="D36" s="0" t="n">
        <f aca="false">IF(AND(LGA_Summary!$A36="NSW",LGA_Summary!$S36=1,ISNUMBER(LGA_Summary!$H36)),LGA_Summary!$H36+ROW()/1000000000,-1000000000)</f>
        <v>43.350000036</v>
      </c>
      <c r="E36" s="0" t="n">
        <f aca="false">IF(AND(LGA_Summary!$A36="NSW",LGA_Summary!$S36=1,ISNUMBER(LGA_Summary!$O36)),LGA_Summary!$O36+ROW()/1000000000,-1000000000)</f>
        <v>184.880000036</v>
      </c>
      <c r="F36" s="0" t="n">
        <f aca="false">IF(AND(LGA_Summary!$A36="NSW",LGA_Summary!$S36=1,ISNUMBER(LGA_Summary!$V36)),LGA_Summary!$V36+ROW()/1000000000,-1000000000)</f>
        <v>3.19814830304754</v>
      </c>
      <c r="G36" s="0" t="n">
        <f aca="false">IF(AND(LGA_Summary!$A36="QLD",LGA_Summary!$S36=1,ISNUMBER(LGA_Summary!$J36)),LGA_Summary!$J36+ROW()/1000000000,-1000000000)</f>
        <v>-1000000000</v>
      </c>
      <c r="H36" s="0" t="n">
        <f aca="false">IF(AND(LGA_Summary!$A36="QLD",LGA_Summary!$S36=1,ISNUMBER(LGA_Summary!$H36)),LGA_Summary!$H36+ROW()/1000000000,-1000000000)</f>
        <v>-1000000000</v>
      </c>
      <c r="I36" s="0" t="n">
        <f aca="false">IF(AND(VIC_Postcode!$N36=1,ISNUMBER(VIC_Postcode!$G36)),VIC_Postcode!$G36+ROW()/1000000000,-1000000000)</f>
        <v>5.64020544049533</v>
      </c>
      <c r="J36" s="0" t="n">
        <f aca="false">IF(AND(VIC_Postcode!$N36=1,ISNUMBER(VIC_Postcode!$F36)),VIC_Postcode!$F36+ROW()/1000000000,-1000000000)</f>
        <v>67.000000036</v>
      </c>
      <c r="K36" s="0" t="n">
        <f aca="false">IF(AND(VIC_Postcode!$N36=1,ISNUMBER(VIC_Postcode!$P36)),VIC_Postcode!$P36+ROW()/1000000000,-1000000000)</f>
        <v>12.000000036</v>
      </c>
    </row>
    <row r="37" customFormat="false" ht="15" hidden="false" customHeight="false" outlineLevel="0" collapsed="false">
      <c r="B37" s="38" t="n">
        <f aca="false">IF(AND(LGA_Summary!$A37="NSW",LGA_Summary!$S37=1,ISNUMBER(LGA_Summary!$J37)),LGA_Summary!$J37+ROW()/1000000000,-1000000000)</f>
        <v>0.13667660287473</v>
      </c>
      <c r="C37" s="38" t="n">
        <f aca="false">IF(AND(LGA_Summary!$A37="NSW",LGA_Summary!$S37=1,ISNUMBER(LGA_Summary!$J37)),LGA_Summary!$J37-ROW()/1000000000,1000000000)</f>
        <v>0.13667652887473</v>
      </c>
      <c r="D37" s="0" t="n">
        <f aca="false">IF(AND(LGA_Summary!$A37="NSW",LGA_Summary!$S37=1,ISNUMBER(LGA_Summary!$H37)),LGA_Summary!$H37+ROW()/1000000000,-1000000000)</f>
        <v>103.275000037</v>
      </c>
      <c r="E37" s="0" t="n">
        <f aca="false">IF(AND(LGA_Summary!$A37="NSW",LGA_Summary!$S37=1,ISNUMBER(LGA_Summary!$O37)),LGA_Summary!$O37+ROW()/1000000000,-1000000000)</f>
        <v>342.240000037</v>
      </c>
      <c r="F37" s="0" t="n">
        <f aca="false">IF(AND(LGA_Summary!$A37="NSW",LGA_Summary!$S37=1,ISNUMBER(LGA_Summary!$V37)),LGA_Summary!$V37+ROW()/1000000000,-1000000000)</f>
        <v>12.786008302824</v>
      </c>
      <c r="G37" s="0" t="n">
        <f aca="false">IF(AND(LGA_Summary!$A37="QLD",LGA_Summary!$S37=1,ISNUMBER(LGA_Summary!$J37)),LGA_Summary!$J37+ROW()/1000000000,-1000000000)</f>
        <v>-1000000000</v>
      </c>
      <c r="H37" s="0" t="n">
        <f aca="false">IF(AND(LGA_Summary!$A37="QLD",LGA_Summary!$S37=1,ISNUMBER(LGA_Summary!$H37)),LGA_Summary!$H37+ROW()/1000000000,-1000000000)</f>
        <v>-1000000000</v>
      </c>
      <c r="I37" s="0" t="n">
        <f aca="false">IF(AND(VIC_Postcode!$N37=1,ISNUMBER(VIC_Postcode!$G37)),VIC_Postcode!$G37+ROW()/1000000000,-1000000000)</f>
        <v>7.65759609880774</v>
      </c>
      <c r="J37" s="0" t="n">
        <f aca="false">IF(AND(VIC_Postcode!$N37=1,ISNUMBER(VIC_Postcode!$F37)),VIC_Postcode!$F37+ROW()/1000000000,-1000000000)</f>
        <v>56.000000037</v>
      </c>
      <c r="K37" s="0" t="n">
        <f aca="false">IF(AND(VIC_Postcode!$N37=1,ISNUMBER(VIC_Postcode!$P37)),VIC_Postcode!$P37+ROW()/1000000000,-1000000000)</f>
        <v>14.000000037</v>
      </c>
    </row>
    <row r="38" customFormat="false" ht="15" hidden="false" customHeight="false" outlineLevel="0" collapsed="false">
      <c r="B38" s="38" t="n">
        <f aca="false">IF(AND(LGA_Summary!$A38="NSW",LGA_Summary!$S38=1,ISNUMBER(LGA_Summary!$J38)),LGA_Summary!$J38+ROW()/1000000000,-1000000000)</f>
        <v>0.0252299101686477</v>
      </c>
      <c r="C38" s="38" t="n">
        <f aca="false">IF(AND(LGA_Summary!$A38="NSW",LGA_Summary!$S38=1,ISNUMBER(LGA_Summary!$J38)),LGA_Summary!$J38-ROW()/1000000000,1000000000)</f>
        <v>0.0252298341686477</v>
      </c>
      <c r="D38" s="0" t="n">
        <f aca="false">IF(AND(LGA_Summary!$A38="NSW",LGA_Summary!$S38=1,ISNUMBER(LGA_Summary!$H38)),LGA_Summary!$H38+ROW()/1000000000,-1000000000)</f>
        <v>11.475000038</v>
      </c>
      <c r="E38" s="0" t="n">
        <f aca="false">IF(AND(LGA_Summary!$A38="NSW",LGA_Summary!$S38=1,ISNUMBER(LGA_Summary!$O38)),LGA_Summary!$O38+ROW()/1000000000,-1000000000)</f>
        <v>56.160000038</v>
      </c>
      <c r="F38" s="0" t="n">
        <f aca="false">IF(AND(LGA_Summary!$A38="NSW",LGA_Summary!$S38=1,ISNUMBER(LGA_Summary!$V38)),LGA_Summary!$V38+ROW()/1000000000,-1000000000)</f>
        <v>2.78395365298418</v>
      </c>
      <c r="G38" s="0" t="n">
        <f aca="false">IF(AND(LGA_Summary!$A38="QLD",LGA_Summary!$S38=1,ISNUMBER(LGA_Summary!$J38)),LGA_Summary!$J38+ROW()/1000000000,-1000000000)</f>
        <v>-1000000000</v>
      </c>
      <c r="H38" s="0" t="n">
        <f aca="false">IF(AND(LGA_Summary!$A38="QLD",LGA_Summary!$S38=1,ISNUMBER(LGA_Summary!$H38)),LGA_Summary!$H38+ROW()/1000000000,-1000000000)</f>
        <v>-1000000000</v>
      </c>
      <c r="I38" s="0" t="n">
        <f aca="false">IF(AND(VIC_Postcode!$N38=1,ISNUMBER(VIC_Postcode!$G38)),VIC_Postcode!$G38+ROW()/1000000000,-1000000000)</f>
        <v>38.474406193905</v>
      </c>
      <c r="J38" s="0" t="n">
        <f aca="false">IF(AND(VIC_Postcode!$N38=1,ISNUMBER(VIC_Postcode!$F38)),VIC_Postcode!$F38+ROW()/1000000000,-1000000000)</f>
        <v>345.000000038</v>
      </c>
      <c r="K38" s="0" t="n">
        <f aca="false">IF(AND(VIC_Postcode!$N38=1,ISNUMBER(VIC_Postcode!$P38)),VIC_Postcode!$P38+ROW()/1000000000,-1000000000)</f>
        <v>53.000000038</v>
      </c>
    </row>
    <row r="39" customFormat="false" ht="15" hidden="false" customHeight="false" outlineLevel="0" collapsed="false">
      <c r="B39" s="38" t="n">
        <f aca="false">IF(AND(LGA_Summary!$A39="NSW",LGA_Summary!$S39=1,ISNUMBER(LGA_Summary!$J39)),LGA_Summary!$J39+ROW()/1000000000,-1000000000)</f>
        <v>0.170915937859859</v>
      </c>
      <c r="C39" s="38" t="n">
        <f aca="false">IF(AND(LGA_Summary!$A39="NSW",LGA_Summary!$S39=1,ISNUMBER(LGA_Summary!$J39)),LGA_Summary!$J39-ROW()/1000000000,1000000000)</f>
        <v>0.170915859859859</v>
      </c>
      <c r="D39" s="0" t="n">
        <f aca="false">IF(AND(LGA_Summary!$A39="NSW",LGA_Summary!$S39=1,ISNUMBER(LGA_Summary!$H39)),LGA_Summary!$H39+ROW()/1000000000,-1000000000)</f>
        <v>414.375000039</v>
      </c>
      <c r="E39" s="0" t="n">
        <f aca="false">IF(AND(LGA_Summary!$A39="NSW",LGA_Summary!$S39=1,ISNUMBER(LGA_Summary!$O39)),LGA_Summary!$O39+ROW()/1000000000,-1000000000)</f>
        <v>1299.960000039</v>
      </c>
      <c r="F39" s="0" t="n">
        <f aca="false">IF(AND(LGA_Summary!$A39="NSW",LGA_Summary!$S39=1,ISNUMBER(LGA_Summary!$V39)),LGA_Summary!$V39+ROW()/1000000000,-1000000000)</f>
        <v>12.3817363363017</v>
      </c>
      <c r="G39" s="0" t="n">
        <f aca="false">IF(AND(LGA_Summary!$A39="QLD",LGA_Summary!$S39=1,ISNUMBER(LGA_Summary!$J39)),LGA_Summary!$J39+ROW()/1000000000,-1000000000)</f>
        <v>-1000000000</v>
      </c>
      <c r="H39" s="0" t="n">
        <f aca="false">IF(AND(LGA_Summary!$A39="QLD",LGA_Summary!$S39=1,ISNUMBER(LGA_Summary!$H39)),LGA_Summary!$H39+ROW()/1000000000,-1000000000)</f>
        <v>-1000000000</v>
      </c>
      <c r="I39" s="0" t="n">
        <f aca="false">IF(AND(VIC_Postcode!$N39=1,ISNUMBER(VIC_Postcode!$G39)),VIC_Postcode!$G39+ROW()/1000000000,-1000000000)</f>
        <v>5.85173554055533</v>
      </c>
      <c r="J39" s="0" t="n">
        <f aca="false">IF(AND(VIC_Postcode!$N39=1,ISNUMBER(VIC_Postcode!$F39)),VIC_Postcode!$F39+ROW()/1000000000,-1000000000)</f>
        <v>190.000000039</v>
      </c>
      <c r="K39" s="0" t="n">
        <f aca="false">IF(AND(VIC_Postcode!$N39=1,ISNUMBER(VIC_Postcode!$P39)),VIC_Postcode!$P39+ROW()/1000000000,-1000000000)</f>
        <v>28.000000039</v>
      </c>
    </row>
    <row r="40" customFormat="false" ht="15" hidden="false" customHeight="false" outlineLevel="0" collapsed="false">
      <c r="B40" s="38" t="n">
        <f aca="false">IF(AND(LGA_Summary!$A40="NSW",LGA_Summary!$S40=1,ISNUMBER(LGA_Summary!$J40)),LGA_Summary!$J40+ROW()/1000000000,-1000000000)</f>
        <v>0.0659342576726717</v>
      </c>
      <c r="C40" s="38" t="n">
        <f aca="false">IF(AND(LGA_Summary!$A40="NSW",LGA_Summary!$S40=1,ISNUMBER(LGA_Summary!$J40)),LGA_Summary!$J40-ROW()/1000000000,1000000000)</f>
        <v>0.0659341776726717</v>
      </c>
      <c r="D40" s="0" t="n">
        <f aca="false">IF(AND(LGA_Summary!$A40="NSW",LGA_Summary!$S40=1,ISNUMBER(LGA_Summary!$H40)),LGA_Summary!$H40+ROW()/1000000000,-1000000000)</f>
        <v>243.52500004</v>
      </c>
      <c r="E40" s="0" t="n">
        <f aca="false">IF(AND(LGA_Summary!$A40="NSW",LGA_Summary!$S40=1,ISNUMBER(LGA_Summary!$O40)),LGA_Summary!$O40+ROW()/1000000000,-1000000000)</f>
        <v>582.40000004</v>
      </c>
      <c r="F40" s="0" t="n">
        <f aca="false">IF(AND(LGA_Summary!$A40="NSW",LGA_Summary!$S40=1,ISNUMBER(LGA_Summary!$V40)),LGA_Summary!$V40+ROW()/1000000000,-1000000000)</f>
        <v>8.02962228593054</v>
      </c>
      <c r="G40" s="0" t="n">
        <f aca="false">IF(AND(LGA_Summary!$A40="QLD",LGA_Summary!$S40=1,ISNUMBER(LGA_Summary!$J40)),LGA_Summary!$J40+ROW()/1000000000,-1000000000)</f>
        <v>-1000000000</v>
      </c>
      <c r="H40" s="0" t="n">
        <f aca="false">IF(AND(LGA_Summary!$A40="QLD",LGA_Summary!$S40=1,ISNUMBER(LGA_Summary!$H40)),LGA_Summary!$H40+ROW()/1000000000,-1000000000)</f>
        <v>-1000000000</v>
      </c>
      <c r="I40" s="0" t="n">
        <f aca="false">IF(AND(VIC_Postcode!$N40=1,ISNUMBER(VIC_Postcode!$G40)),VIC_Postcode!$G40+ROW()/1000000000,-1000000000)</f>
        <v>50.3761223404125</v>
      </c>
      <c r="J40" s="0" t="n">
        <f aca="false">IF(AND(VIC_Postcode!$N40=1,ISNUMBER(VIC_Postcode!$F40)),VIC_Postcode!$F40+ROW()/1000000000,-1000000000)</f>
        <v>1038.00000004</v>
      </c>
      <c r="K40" s="0" t="n">
        <f aca="false">IF(AND(VIC_Postcode!$N40=1,ISNUMBER(VIC_Postcode!$P40)),VIC_Postcode!$P40+ROW()/1000000000,-1000000000)</f>
        <v>111.00000004</v>
      </c>
    </row>
    <row r="41" customFormat="false" ht="15" hidden="false" customHeight="false" outlineLevel="0" collapsed="false">
      <c r="B41" s="38" t="n">
        <f aca="false">IF(AND(LGA_Summary!$A41="NSW",LGA_Summary!$S41=1,ISNUMBER(LGA_Summary!$J41)),LGA_Summary!$J41+ROW()/1000000000,-1000000000)</f>
        <v>0.0300351589841045</v>
      </c>
      <c r="C41" s="38" t="n">
        <f aca="false">IF(AND(LGA_Summary!$A41="NSW",LGA_Summary!$S41=1,ISNUMBER(LGA_Summary!$J41)),LGA_Summary!$J41-ROW()/1000000000,1000000000)</f>
        <v>0.0300350769841045</v>
      </c>
      <c r="D41" s="0" t="n">
        <f aca="false">IF(AND(LGA_Summary!$A41="NSW",LGA_Summary!$S41=1,ISNUMBER(LGA_Summary!$H41)),LGA_Summary!$H41+ROW()/1000000000,-1000000000)</f>
        <v>16.575000041</v>
      </c>
      <c r="E41" s="0" t="n">
        <f aca="false">IF(AND(LGA_Summary!$A41="NSW",LGA_Summary!$S41=1,ISNUMBER(LGA_Summary!$O41)),LGA_Summary!$O41+ROW()/1000000000,-1000000000)</f>
        <v>70.720000041</v>
      </c>
      <c r="F41" s="0" t="n">
        <f aca="false">IF(AND(LGA_Summary!$A41="NSW",LGA_Summary!$S41=1,ISNUMBER(LGA_Summary!$V41)),LGA_Summary!$V41+ROW()/1000000000,-1000000000)</f>
        <v>4.5959510504187</v>
      </c>
      <c r="G41" s="0" t="n">
        <f aca="false">IF(AND(LGA_Summary!$A41="QLD",LGA_Summary!$S41=1,ISNUMBER(LGA_Summary!$J41)),LGA_Summary!$J41+ROW()/1000000000,-1000000000)</f>
        <v>-1000000000</v>
      </c>
      <c r="H41" s="0" t="n">
        <f aca="false">IF(AND(LGA_Summary!$A41="QLD",LGA_Summary!$S41=1,ISNUMBER(LGA_Summary!$H41)),LGA_Summary!$H41+ROW()/1000000000,-1000000000)</f>
        <v>-1000000000</v>
      </c>
      <c r="I41" s="0" t="n">
        <f aca="false">IF(AND(VIC_Postcode!$N41=1,ISNUMBER(VIC_Postcode!$G41)),VIC_Postcode!$G41+ROW()/1000000000,-1000000000)</f>
        <v>4.78468903621531</v>
      </c>
      <c r="J41" s="0" t="n">
        <f aca="false">IF(AND(VIC_Postcode!$N41=1,ISNUMBER(VIC_Postcode!$F41)),VIC_Postcode!$F41+ROW()/1000000000,-1000000000)</f>
        <v>159.000000041</v>
      </c>
      <c r="K41" s="0" t="n">
        <f aca="false">IF(AND(VIC_Postcode!$N41=1,ISNUMBER(VIC_Postcode!$P41)),VIC_Postcode!$P41+ROW()/1000000000,-1000000000)</f>
        <v>26.000000041</v>
      </c>
    </row>
    <row r="42" customFormat="false" ht="15" hidden="false" customHeight="false" outlineLevel="0" collapsed="false">
      <c r="B42" s="38" t="n">
        <f aca="false">IF(AND(LGA_Summary!$A42="NSW",LGA_Summary!$S42=1,ISNUMBER(LGA_Summary!$J42)),LGA_Summary!$J42+ROW()/1000000000,-1000000000)</f>
        <v>0.0184645023102029</v>
      </c>
      <c r="C42" s="38" t="n">
        <f aca="false">IF(AND(LGA_Summary!$A42="NSW",LGA_Summary!$S42=1,ISNUMBER(LGA_Summary!$J42)),LGA_Summary!$J42-ROW()/1000000000,1000000000)</f>
        <v>0.0184644183102029</v>
      </c>
      <c r="D42" s="0" t="n">
        <f aca="false">IF(AND(LGA_Summary!$A42="NSW",LGA_Summary!$S42=1,ISNUMBER(LGA_Summary!$H42)),LGA_Summary!$H42+ROW()/1000000000,-1000000000)</f>
        <v>8.925000042</v>
      </c>
      <c r="E42" s="0" t="n">
        <f aca="false">IF(AND(LGA_Summary!$A42="NSW",LGA_Summary!$S42=1,ISNUMBER(LGA_Summary!$O42)),LGA_Summary!$O42+ROW()/1000000000,-1000000000)</f>
        <v>60.320000042</v>
      </c>
      <c r="F42" s="0" t="n">
        <f aca="false">IF(AND(LGA_Summary!$A42="NSW",LGA_Summary!$S42=1,ISNUMBER(LGA_Summary!$V42)),LGA_Summary!$V42+ROW()/1000000000,-1000000000)</f>
        <v>1.3572238922986</v>
      </c>
      <c r="G42" s="0" t="n">
        <f aca="false">IF(AND(LGA_Summary!$A42="QLD",LGA_Summary!$S42=1,ISNUMBER(LGA_Summary!$J42)),LGA_Summary!$J42+ROW()/1000000000,-1000000000)</f>
        <v>-1000000000</v>
      </c>
      <c r="H42" s="0" t="n">
        <f aca="false">IF(AND(LGA_Summary!$A42="QLD",LGA_Summary!$S42=1,ISNUMBER(LGA_Summary!$H42)),LGA_Summary!$H42+ROW()/1000000000,-1000000000)</f>
        <v>-1000000000</v>
      </c>
      <c r="I42" s="0" t="n">
        <f aca="false">IF(AND(VIC_Postcode!$N42=1,ISNUMBER(VIC_Postcode!$G42)),VIC_Postcode!$G42+ROW()/1000000000,-1000000000)</f>
        <v>16.9959067869724</v>
      </c>
      <c r="J42" s="0" t="n">
        <f aca="false">IF(AND(VIC_Postcode!$N42=1,ISNUMBER(VIC_Postcode!$F42)),VIC_Postcode!$F42+ROW()/1000000000,-1000000000)</f>
        <v>191.000000042</v>
      </c>
      <c r="K42" s="0" t="n">
        <f aca="false">IF(AND(VIC_Postcode!$N42=1,ISNUMBER(VIC_Postcode!$P42)),VIC_Postcode!$P42+ROW()/1000000000,-1000000000)</f>
        <v>31.000000042</v>
      </c>
    </row>
    <row r="43" customFormat="false" ht="15" hidden="false" customHeight="false" outlineLevel="0" collapsed="false">
      <c r="B43" s="38" t="n">
        <f aca="false">IF(AND(LGA_Summary!$A43="NSW",LGA_Summary!$S43=1,ISNUMBER(LGA_Summary!$J43)),LGA_Summary!$J43+ROW()/1000000000,-1000000000)</f>
        <v>0.255367488379741</v>
      </c>
      <c r="C43" s="38" t="n">
        <f aca="false">IF(AND(LGA_Summary!$A43="NSW",LGA_Summary!$S43=1,ISNUMBER(LGA_Summary!$J43)),LGA_Summary!$J43-ROW()/1000000000,1000000000)</f>
        <v>0.255367402379741</v>
      </c>
      <c r="D43" s="0" t="n">
        <f aca="false">IF(AND(LGA_Summary!$A43="NSW",LGA_Summary!$S43=1,ISNUMBER(LGA_Summary!$H43)),LGA_Summary!$H43+ROW()/1000000000,-1000000000)</f>
        <v>275.400000043</v>
      </c>
      <c r="E43" s="0" t="n">
        <f aca="false">IF(AND(LGA_Summary!$A43="NSW",LGA_Summary!$S43=1,ISNUMBER(LGA_Summary!$O43)),LGA_Summary!$O43+ROW()/1000000000,-1000000000)</f>
        <v>712.160000043</v>
      </c>
      <c r="F43" s="0" t="n">
        <f aca="false">IF(AND(LGA_Summary!$A43="NSW",LGA_Summary!$S43=1,ISNUMBER(LGA_Summary!$V43)),LGA_Summary!$V43+ROW()/1000000000,-1000000000)</f>
        <v>22.1197774836449</v>
      </c>
      <c r="G43" s="0" t="n">
        <f aca="false">IF(AND(LGA_Summary!$A43="QLD",LGA_Summary!$S43=1,ISNUMBER(LGA_Summary!$J43)),LGA_Summary!$J43+ROW()/1000000000,-1000000000)</f>
        <v>-1000000000</v>
      </c>
      <c r="H43" s="0" t="n">
        <f aca="false">IF(AND(LGA_Summary!$A43="QLD",LGA_Summary!$S43=1,ISNUMBER(LGA_Summary!$H43)),LGA_Summary!$H43+ROW()/1000000000,-1000000000)</f>
        <v>-1000000000</v>
      </c>
      <c r="I43" s="0" t="n">
        <f aca="false">IF(AND(VIC_Postcode!$N43=1,ISNUMBER(VIC_Postcode!$G43)),VIC_Postcode!$G43+ROW()/1000000000,-1000000000)</f>
        <v>6.1867267021676</v>
      </c>
      <c r="J43" s="0" t="n">
        <f aca="false">IF(AND(VIC_Postcode!$N43=1,ISNUMBER(VIC_Postcode!$F43)),VIC_Postcode!$F43+ROW()/1000000000,-1000000000)</f>
        <v>55.000000043</v>
      </c>
      <c r="K43" s="0" t="n">
        <f aca="false">IF(AND(VIC_Postcode!$N43=1,ISNUMBER(VIC_Postcode!$P43)),VIC_Postcode!$P43+ROW()/1000000000,-1000000000)</f>
        <v>8.000000043</v>
      </c>
    </row>
    <row r="44" customFormat="false" ht="15" hidden="false" customHeight="false" outlineLevel="0" collapsed="false">
      <c r="B44" s="38" t="n">
        <f aca="false">IF(AND(LGA_Summary!$A44="NSW",LGA_Summary!$S44=1,ISNUMBER(LGA_Summary!$J44)),LGA_Summary!$J44+ROW()/1000000000,-1000000000)</f>
        <v>0.0506976270222047</v>
      </c>
      <c r="C44" s="38" t="n">
        <f aca="false">IF(AND(LGA_Summary!$A44="NSW",LGA_Summary!$S44=1,ISNUMBER(LGA_Summary!$J44)),LGA_Summary!$J44-ROW()/1000000000,1000000000)</f>
        <v>0.0506975390222047</v>
      </c>
      <c r="D44" s="0" t="n">
        <f aca="false">IF(AND(LGA_Summary!$A44="NSW",LGA_Summary!$S44=1,ISNUMBER(LGA_Summary!$H44)),LGA_Summary!$H44+ROW()/1000000000,-1000000000)</f>
        <v>109.650000044</v>
      </c>
      <c r="E44" s="0" t="n">
        <f aca="false">IF(AND(LGA_Summary!$A44="NSW",LGA_Summary!$S44=1,ISNUMBER(LGA_Summary!$O44)),LGA_Summary!$O44+ROW()/1000000000,-1000000000)</f>
        <v>381.320000044</v>
      </c>
      <c r="F44" s="0" t="n">
        <f aca="false">IF(AND(LGA_Summary!$A44="NSW",LGA_Summary!$S44=1,ISNUMBER(LGA_Summary!$V44)),LGA_Summary!$V44+ROW()/1000000000,-1000000000)</f>
        <v>5.67180497948956</v>
      </c>
      <c r="G44" s="0" t="n">
        <f aca="false">IF(AND(LGA_Summary!$A44="QLD",LGA_Summary!$S44=1,ISNUMBER(LGA_Summary!$J44)),LGA_Summary!$J44+ROW()/1000000000,-1000000000)</f>
        <v>-1000000000</v>
      </c>
      <c r="H44" s="0" t="n">
        <f aca="false">IF(AND(LGA_Summary!$A44="QLD",LGA_Summary!$S44=1,ISNUMBER(LGA_Summary!$H44)),LGA_Summary!$H44+ROW()/1000000000,-1000000000)</f>
        <v>-1000000000</v>
      </c>
      <c r="I44" s="0" t="n">
        <f aca="false">IF(AND(VIC_Postcode!$N44=1,ISNUMBER(VIC_Postcode!$G44)),VIC_Postcode!$G44+ROW()/1000000000,-1000000000)</f>
        <v>9.91510198364182</v>
      </c>
      <c r="J44" s="0" t="n">
        <f aca="false">IF(AND(VIC_Postcode!$N44=1,ISNUMBER(VIC_Postcode!$F44)),VIC_Postcode!$F44+ROW()/1000000000,-1000000000)</f>
        <v>160.000000044</v>
      </c>
      <c r="K44" s="0" t="n">
        <f aca="false">IF(AND(VIC_Postcode!$N44=1,ISNUMBER(VIC_Postcode!$P44)),VIC_Postcode!$P44+ROW()/1000000000,-1000000000)</f>
        <v>49.000000044</v>
      </c>
    </row>
    <row r="45" customFormat="false" ht="15" hidden="false" customHeight="false" outlineLevel="0" collapsed="false">
      <c r="B45" s="38" t="n">
        <f aca="false">IF(AND(LGA_Summary!$A45="NSW",LGA_Summary!$S45=1,ISNUMBER(LGA_Summary!$J45)),LGA_Summary!$J45+ROW()/1000000000,-1000000000)</f>
        <v>0.0323392472996766</v>
      </c>
      <c r="C45" s="38" t="n">
        <f aca="false">IF(AND(LGA_Summary!$A45="NSW",LGA_Summary!$S45=1,ISNUMBER(LGA_Summary!$J45)),LGA_Summary!$J45-ROW()/1000000000,1000000000)</f>
        <v>0.0323391572996766</v>
      </c>
      <c r="D45" s="0" t="n">
        <f aca="false">IF(AND(LGA_Summary!$A45="NSW",LGA_Summary!$S45=1,ISNUMBER(LGA_Summary!$H45)),LGA_Summary!$H45+ROW()/1000000000,-1000000000)</f>
        <v>22.950000045</v>
      </c>
      <c r="E45" s="0" t="n">
        <f aca="false">IF(AND(LGA_Summary!$A45="NSW",LGA_Summary!$S45=1,ISNUMBER(LGA_Summary!$O45)),LGA_Summary!$O45+ROW()/1000000000,-1000000000)</f>
        <v>104.000000045</v>
      </c>
      <c r="F45" s="0" t="n">
        <f aca="false">IF(AND(LGA_Summary!$A45="NSW",LGA_Summary!$S45=1,ISNUMBER(LGA_Summary!$V45)),LGA_Summary!$V45+ROW()/1000000000,-1000000000)</f>
        <v>3.34616614638522</v>
      </c>
      <c r="G45" s="0" t="n">
        <f aca="false">IF(AND(LGA_Summary!$A45="QLD",LGA_Summary!$S45=1,ISNUMBER(LGA_Summary!$J45)),LGA_Summary!$J45+ROW()/1000000000,-1000000000)</f>
        <v>-1000000000</v>
      </c>
      <c r="H45" s="0" t="n">
        <f aca="false">IF(AND(LGA_Summary!$A45="QLD",LGA_Summary!$S45=1,ISNUMBER(LGA_Summary!$H45)),LGA_Summary!$H45+ROW()/1000000000,-1000000000)</f>
        <v>-1000000000</v>
      </c>
      <c r="I45" s="0" t="n">
        <f aca="false">IF(AND(VIC_Postcode!$N45=1,ISNUMBER(VIC_Postcode!$G45)),VIC_Postcode!$G45+ROW()/1000000000,-1000000000)</f>
        <v>52.905802967085</v>
      </c>
      <c r="J45" s="0" t="n">
        <f aca="false">IF(AND(VIC_Postcode!$N45=1,ISNUMBER(VIC_Postcode!$F45)),VIC_Postcode!$F45+ROW()/1000000000,-1000000000)</f>
        <v>2437.000000045</v>
      </c>
      <c r="K45" s="0" t="n">
        <f aca="false">IF(AND(VIC_Postcode!$N45=1,ISNUMBER(VIC_Postcode!$P45)),VIC_Postcode!$P45+ROW()/1000000000,-1000000000)</f>
        <v>376.000000045</v>
      </c>
    </row>
    <row r="46" customFormat="false" ht="15" hidden="false" customHeight="false" outlineLevel="0" collapsed="false">
      <c r="B46" s="38" t="n">
        <f aca="false">IF(AND(LGA_Summary!$A46="NSW",LGA_Summary!$S46=1,ISNUMBER(LGA_Summary!$J46)),LGA_Summary!$J46+ROW()/1000000000,-1000000000)</f>
        <v>0.15048191243681</v>
      </c>
      <c r="C46" s="38" t="n">
        <f aca="false">IF(AND(LGA_Summary!$A46="NSW",LGA_Summary!$S46=1,ISNUMBER(LGA_Summary!$J46)),LGA_Summary!$J46-ROW()/1000000000,1000000000)</f>
        <v>0.15048182043681</v>
      </c>
      <c r="D46" s="0" t="n">
        <f aca="false">IF(AND(LGA_Summary!$A46="NSW",LGA_Summary!$S46=1,ISNUMBER(LGA_Summary!$H46)),LGA_Summary!$H46+ROW()/1000000000,-1000000000)</f>
        <v>1623.250000046</v>
      </c>
      <c r="E46" s="0" t="n">
        <f aca="false">IF(AND(LGA_Summary!$A46="NSW",LGA_Summary!$S46=1,ISNUMBER(LGA_Summary!$O46)),LGA_Summary!$O46+ROW()/1000000000,-1000000000)</f>
        <v>5353.160000046</v>
      </c>
      <c r="F46" s="0" t="n">
        <f aca="false">IF(AND(LGA_Summary!$A46="NSW",LGA_Summary!$S46=1,ISNUMBER(LGA_Summary!$V46)),LGA_Summary!$V46+ROW()/1000000000,-1000000000)</f>
        <v>12.2741596324622</v>
      </c>
      <c r="G46" s="0" t="n">
        <f aca="false">IF(AND(LGA_Summary!$A46="QLD",LGA_Summary!$S46=1,ISNUMBER(LGA_Summary!$J46)),LGA_Summary!$J46+ROW()/1000000000,-1000000000)</f>
        <v>-1000000000</v>
      </c>
      <c r="H46" s="0" t="n">
        <f aca="false">IF(AND(LGA_Summary!$A46="QLD",LGA_Summary!$S46=1,ISNUMBER(LGA_Summary!$H46)),LGA_Summary!$H46+ROW()/1000000000,-1000000000)</f>
        <v>-1000000000</v>
      </c>
      <c r="I46" s="0" t="n">
        <f aca="false">IF(AND(VIC_Postcode!$N46=1,ISNUMBER(VIC_Postcode!$G46)),VIC_Postcode!$G46+ROW()/1000000000,-1000000000)</f>
        <v>4.11392409663291</v>
      </c>
      <c r="J46" s="0" t="n">
        <f aca="false">IF(AND(VIC_Postcode!$N46=1,ISNUMBER(VIC_Postcode!$F46)),VIC_Postcode!$F46+ROW()/1000000000,-1000000000)</f>
        <v>39.000000046</v>
      </c>
      <c r="K46" s="0" t="n">
        <f aca="false">IF(AND(VIC_Postcode!$N46=1,ISNUMBER(VIC_Postcode!$P46)),VIC_Postcode!$P46+ROW()/1000000000,-1000000000)</f>
        <v>12.000000046</v>
      </c>
    </row>
    <row r="47" customFormat="false" ht="15" hidden="false" customHeight="false" outlineLevel="0" collapsed="false">
      <c r="B47" s="38" t="n">
        <f aca="false">IF(AND(LGA_Summary!$A47="NSW",LGA_Summary!$S47=1,ISNUMBER(LGA_Summary!$J47)),LGA_Summary!$J47+ROW()/1000000000,-1000000000)</f>
        <v>0.0190034253783784</v>
      </c>
      <c r="C47" s="38" t="n">
        <f aca="false">IF(AND(LGA_Summary!$A47="NSW",LGA_Summary!$S47=1,ISNUMBER(LGA_Summary!$J47)),LGA_Summary!$J47-ROW()/1000000000,1000000000)</f>
        <v>0.0190033313783784</v>
      </c>
      <c r="D47" s="0" t="n">
        <f aca="false">IF(AND(LGA_Summary!$A47="NSW",LGA_Summary!$S47=1,ISNUMBER(LGA_Summary!$H47)),LGA_Summary!$H47+ROW()/1000000000,-1000000000)</f>
        <v>7.650000047</v>
      </c>
      <c r="E47" s="0" t="n">
        <f aca="false">IF(AND(LGA_Summary!$A47="NSW",LGA_Summary!$S47=1,ISNUMBER(LGA_Summary!$O47)),LGA_Summary!$O47+ROW()/1000000000,-1000000000)</f>
        <v>39.520000047</v>
      </c>
      <c r="F47" s="0" t="n">
        <f aca="false">IF(AND(LGA_Summary!$A47="NSW",LGA_Summary!$S47=1,ISNUMBER(LGA_Summary!$V47)),LGA_Summary!$V47+ROW()/1000000000,-1000000000)</f>
        <v>2.67869903266598</v>
      </c>
      <c r="G47" s="0" t="n">
        <f aca="false">IF(AND(LGA_Summary!$A47="QLD",LGA_Summary!$S47=1,ISNUMBER(LGA_Summary!$J47)),LGA_Summary!$J47+ROW()/1000000000,-1000000000)</f>
        <v>-1000000000</v>
      </c>
      <c r="H47" s="0" t="n">
        <f aca="false">IF(AND(LGA_Summary!$A47="QLD",LGA_Summary!$S47=1,ISNUMBER(LGA_Summary!$H47)),LGA_Summary!$H47+ROW()/1000000000,-1000000000)</f>
        <v>-1000000000</v>
      </c>
      <c r="I47" s="0" t="n">
        <f aca="false">IF(AND(VIC_Postcode!$N47=1,ISNUMBER(VIC_Postcode!$G47)),VIC_Postcode!$G47+ROW()/1000000000,-1000000000)</f>
        <v>4.17101151728154</v>
      </c>
      <c r="J47" s="0" t="n">
        <f aca="false">IF(AND(VIC_Postcode!$N47=1,ISNUMBER(VIC_Postcode!$F47)),VIC_Postcode!$F47+ROW()/1000000000,-1000000000)</f>
        <v>40.000000047</v>
      </c>
      <c r="K47" s="0" t="n">
        <f aca="false">IF(AND(VIC_Postcode!$N47=1,ISNUMBER(VIC_Postcode!$P47)),VIC_Postcode!$P47+ROW()/1000000000,-1000000000)</f>
        <v>9.000000047</v>
      </c>
    </row>
    <row r="48" customFormat="false" ht="15" hidden="false" customHeight="false" outlineLevel="0" collapsed="false">
      <c r="B48" s="38" t="n">
        <f aca="false">IF(AND(LGA_Summary!$A48="NSW",LGA_Summary!$S48=1,ISNUMBER(LGA_Summary!$J48)),LGA_Summary!$J48+ROW()/1000000000,-1000000000)</f>
        <v>0.104598561650345</v>
      </c>
      <c r="C48" s="38" t="n">
        <f aca="false">IF(AND(LGA_Summary!$A48="NSW",LGA_Summary!$S48=1,ISNUMBER(LGA_Summary!$J48)),LGA_Summary!$J48-ROW()/1000000000,1000000000)</f>
        <v>0.104598465650345</v>
      </c>
      <c r="D48" s="0" t="n">
        <f aca="false">IF(AND(LGA_Summary!$A48="NSW",LGA_Summary!$S48=1,ISNUMBER(LGA_Summary!$H48)),LGA_Summary!$H48+ROW()/1000000000,-1000000000)</f>
        <v>186.150000048</v>
      </c>
      <c r="E48" s="0" t="n">
        <f aca="false">IF(AND(LGA_Summary!$A48="NSW",LGA_Summary!$S48=1,ISNUMBER(LGA_Summary!$O48)),LGA_Summary!$O48+ROW()/1000000000,-1000000000)</f>
        <v>542.200000048</v>
      </c>
      <c r="F48" s="0" t="n">
        <f aca="false">IF(AND(LGA_Summary!$A48="NSW",LGA_Summary!$S48=1,ISNUMBER(LGA_Summary!$V48)),LGA_Summary!$V48+ROW()/1000000000,-1000000000)</f>
        <v>11.9962085509678</v>
      </c>
      <c r="G48" s="0" t="n">
        <f aca="false">IF(AND(LGA_Summary!$A48="QLD",LGA_Summary!$S48=1,ISNUMBER(LGA_Summary!$J48)),LGA_Summary!$J48+ROW()/1000000000,-1000000000)</f>
        <v>-1000000000</v>
      </c>
      <c r="H48" s="0" t="n">
        <f aca="false">IF(AND(LGA_Summary!$A48="QLD",LGA_Summary!$S48=1,ISNUMBER(LGA_Summary!$H48)),LGA_Summary!$H48+ROW()/1000000000,-1000000000)</f>
        <v>-1000000000</v>
      </c>
      <c r="I48" s="0" t="n">
        <f aca="false">IF(AND(VIC_Postcode!$N48=1,ISNUMBER(VIC_Postcode!$G48)),VIC_Postcode!$G48+ROW()/1000000000,-1000000000)</f>
        <v>20.0906529942208</v>
      </c>
      <c r="J48" s="0" t="n">
        <f aca="false">IF(AND(VIC_Postcode!$N48=1,ISNUMBER(VIC_Postcode!$F48)),VIC_Postcode!$F48+ROW()/1000000000,-1000000000)</f>
        <v>164.000000048</v>
      </c>
      <c r="K48" s="0" t="n">
        <f aca="false">IF(AND(VIC_Postcode!$N48=1,ISNUMBER(VIC_Postcode!$P48)),VIC_Postcode!$P48+ROW()/1000000000,-1000000000)</f>
        <v>40.000000048</v>
      </c>
    </row>
    <row r="49" customFormat="false" ht="15" hidden="false" customHeight="false" outlineLevel="0" collapsed="false">
      <c r="B49" s="38" t="n">
        <f aca="false">IF(AND(LGA_Summary!$A49="NSW",LGA_Summary!$S49=1,ISNUMBER(LGA_Summary!$J49)),LGA_Summary!$J49+ROW()/1000000000,-1000000000)</f>
        <v>0.0992944251355474</v>
      </c>
      <c r="C49" s="38" t="n">
        <f aca="false">IF(AND(LGA_Summary!$A49="NSW",LGA_Summary!$S49=1,ISNUMBER(LGA_Summary!$J49)),LGA_Summary!$J49-ROW()/1000000000,1000000000)</f>
        <v>0.0992943271355474</v>
      </c>
      <c r="D49" s="0" t="n">
        <f aca="false">IF(AND(LGA_Summary!$A49="NSW",LGA_Summary!$S49=1,ISNUMBER(LGA_Summary!$H49)),LGA_Summary!$H49+ROW()/1000000000,-1000000000)</f>
        <v>119.850000049</v>
      </c>
      <c r="E49" s="0" t="n">
        <f aca="false">IF(AND(LGA_Summary!$A49="NSW",LGA_Summary!$S49=1,ISNUMBER(LGA_Summary!$O49)),LGA_Summary!$O49+ROW()/1000000000,-1000000000)</f>
        <v>391.040000049</v>
      </c>
      <c r="F49" s="0" t="n">
        <f aca="false">IF(AND(LGA_Summary!$A49="NSW",LGA_Summary!$S49=1,ISNUMBER(LGA_Summary!$V49)),LGA_Summary!$V49+ROW()/1000000000,-1000000000)</f>
        <v>9.6688430512732</v>
      </c>
      <c r="G49" s="0" t="n">
        <f aca="false">IF(AND(LGA_Summary!$A49="QLD",LGA_Summary!$S49=1,ISNUMBER(LGA_Summary!$J49)),LGA_Summary!$J49+ROW()/1000000000,-1000000000)</f>
        <v>-1000000000</v>
      </c>
      <c r="H49" s="0" t="n">
        <f aca="false">IF(AND(LGA_Summary!$A49="QLD",LGA_Summary!$S49=1,ISNUMBER(LGA_Summary!$H49)),LGA_Summary!$H49+ROW()/1000000000,-1000000000)</f>
        <v>-1000000000</v>
      </c>
      <c r="I49" s="0" t="n">
        <f aca="false">IF(AND(VIC_Postcode!$N49=1,ISNUMBER(VIC_Postcode!$G49)),VIC_Postcode!$G49+ROW()/1000000000,-1000000000)</f>
        <v>13.7040558157934</v>
      </c>
      <c r="J49" s="0" t="n">
        <f aca="false">IF(AND(VIC_Postcode!$N49=1,ISNUMBER(VIC_Postcode!$F49)),VIC_Postcode!$F49+ROW()/1000000000,-1000000000)</f>
        <v>173.000000049</v>
      </c>
      <c r="K49" s="0" t="n">
        <f aca="false">IF(AND(VIC_Postcode!$N49=1,ISNUMBER(VIC_Postcode!$P49)),VIC_Postcode!$P49+ROW()/1000000000,-1000000000)</f>
        <v>24.000000049</v>
      </c>
    </row>
    <row r="50" customFormat="false" ht="15" hidden="false" customHeight="false" outlineLevel="0" collapsed="false">
      <c r="B50" s="38" t="n">
        <f aca="false">IF(AND(LGA_Summary!$A50="NSW",LGA_Summary!$S50=1,ISNUMBER(LGA_Summary!$J50)),LGA_Summary!$J50+ROW()/1000000000,-1000000000)</f>
        <v>0.0870820828728016</v>
      </c>
      <c r="C50" s="38" t="n">
        <f aca="false">IF(AND(LGA_Summary!$A50="NSW",LGA_Summary!$S50=1,ISNUMBER(LGA_Summary!$J50)),LGA_Summary!$J50-ROW()/1000000000,1000000000)</f>
        <v>0.0870819828728016</v>
      </c>
      <c r="D50" s="0" t="n">
        <f aca="false">IF(AND(LGA_Summary!$A50="NSW",LGA_Summary!$S50=1,ISNUMBER(LGA_Summary!$H50)),LGA_Summary!$H50+ROW()/1000000000,-1000000000)</f>
        <v>277.95000005</v>
      </c>
      <c r="E50" s="0" t="n">
        <f aca="false">IF(AND(LGA_Summary!$A50="NSW",LGA_Summary!$S50=1,ISNUMBER(LGA_Summary!$O50)),LGA_Summary!$O50+ROW()/1000000000,-1000000000)</f>
        <v>671.56000005</v>
      </c>
      <c r="F50" s="0" t="n">
        <f aca="false">IF(AND(LGA_Summary!$A50="NSW",LGA_Summary!$S50=1,ISNUMBER(LGA_Summary!$V50)),LGA_Summary!$V50+ROW()/1000000000,-1000000000)</f>
        <v>8.82566836177367</v>
      </c>
      <c r="G50" s="0" t="n">
        <f aca="false">IF(AND(LGA_Summary!$A50="QLD",LGA_Summary!$S50=1,ISNUMBER(LGA_Summary!$J50)),LGA_Summary!$J50+ROW()/1000000000,-1000000000)</f>
        <v>-1000000000</v>
      </c>
      <c r="H50" s="0" t="n">
        <f aca="false">IF(AND(LGA_Summary!$A50="QLD",LGA_Summary!$S50=1,ISNUMBER(LGA_Summary!$H50)),LGA_Summary!$H50+ROW()/1000000000,-1000000000)</f>
        <v>-1000000000</v>
      </c>
      <c r="I50" s="0" t="n">
        <f aca="false">IF(AND(VIC_Postcode!$N50=1,ISNUMBER(VIC_Postcode!$G50)),VIC_Postcode!$G50+ROW()/1000000000,-1000000000)</f>
        <v>10.5918115822504</v>
      </c>
      <c r="J50" s="0" t="n">
        <f aca="false">IF(AND(VIC_Postcode!$N50=1,ISNUMBER(VIC_Postcode!$F50)),VIC_Postcode!$F50+ROW()/1000000000,-1000000000)</f>
        <v>223.00000005</v>
      </c>
      <c r="K50" s="0" t="n">
        <f aca="false">IF(AND(VIC_Postcode!$N50=1,ISNUMBER(VIC_Postcode!$P50)),VIC_Postcode!$P50+ROW()/1000000000,-1000000000)</f>
        <v>31.00000005</v>
      </c>
    </row>
    <row r="51" customFormat="false" ht="15" hidden="false" customHeight="false" outlineLevel="0" collapsed="false">
      <c r="B51" s="38" t="n">
        <f aca="false">IF(AND(LGA_Summary!$A51="NSW",LGA_Summary!$S51=1,ISNUMBER(LGA_Summary!$J51)),LGA_Summary!$J51+ROW()/1000000000,-1000000000)</f>
        <v>0.0802758704823239</v>
      </c>
      <c r="C51" s="38" t="n">
        <f aca="false">IF(AND(LGA_Summary!$A51="NSW",LGA_Summary!$S51=1,ISNUMBER(LGA_Summary!$J51)),LGA_Summary!$J51-ROW()/1000000000,1000000000)</f>
        <v>0.0802757684823239</v>
      </c>
      <c r="D51" s="0" t="n">
        <f aca="false">IF(AND(LGA_Summary!$A51="NSW",LGA_Summary!$S51=1,ISNUMBER(LGA_Summary!$H51)),LGA_Summary!$H51+ROW()/1000000000,-1000000000)</f>
        <v>132.600000051</v>
      </c>
      <c r="E51" s="0" t="n">
        <f aca="false">IF(AND(LGA_Summary!$A51="NSW",LGA_Summary!$S51=1,ISNUMBER(LGA_Summary!$O51)),LGA_Summary!$O51+ROW()/1000000000,-1000000000)</f>
        <v>428.280000051</v>
      </c>
      <c r="F51" s="0" t="n">
        <f aca="false">IF(AND(LGA_Summary!$A51="NSW",LGA_Summary!$S51=1,ISNUMBER(LGA_Summary!$V51)),LGA_Summary!$V51+ROW()/1000000000,-1000000000)</f>
        <v>8.53351552227156</v>
      </c>
      <c r="G51" s="0" t="n">
        <f aca="false">IF(AND(LGA_Summary!$A51="QLD",LGA_Summary!$S51=1,ISNUMBER(LGA_Summary!$J51)),LGA_Summary!$J51+ROW()/1000000000,-1000000000)</f>
        <v>-1000000000</v>
      </c>
      <c r="H51" s="0" t="n">
        <f aca="false">IF(AND(LGA_Summary!$A51="QLD",LGA_Summary!$S51=1,ISNUMBER(LGA_Summary!$H51)),LGA_Summary!$H51+ROW()/1000000000,-1000000000)</f>
        <v>-1000000000</v>
      </c>
      <c r="I51" s="0" t="n">
        <f aca="false">IF(AND(VIC_Postcode!$N51=1,ISNUMBER(VIC_Postcode!$G51)),VIC_Postcode!$G51+ROW()/1000000000,-1000000000)</f>
        <v>17.5984548208251</v>
      </c>
      <c r="J51" s="0" t="n">
        <f aca="false">IF(AND(VIC_Postcode!$N51=1,ISNUMBER(VIC_Postcode!$F51)),VIC_Postcode!$F51+ROW()/1000000000,-1000000000)</f>
        <v>656.000000051</v>
      </c>
      <c r="K51" s="0" t="n">
        <f aca="false">IF(AND(VIC_Postcode!$N51=1,ISNUMBER(VIC_Postcode!$P51)),VIC_Postcode!$P51+ROW()/1000000000,-1000000000)</f>
        <v>100.000000051</v>
      </c>
    </row>
    <row r="52" customFormat="false" ht="15" hidden="false" customHeight="false" outlineLevel="0" collapsed="false">
      <c r="B52" s="38" t="n">
        <f aca="false">IF(AND(LGA_Summary!$A52="NSW",LGA_Summary!$S52=1,ISNUMBER(LGA_Summary!$J52)),LGA_Summary!$J52+ROW()/1000000000,-1000000000)</f>
        <v>0.13755165991997</v>
      </c>
      <c r="C52" s="38" t="n">
        <f aca="false">IF(AND(LGA_Summary!$A52="NSW",LGA_Summary!$S52=1,ISNUMBER(LGA_Summary!$J52)),LGA_Summary!$J52-ROW()/1000000000,1000000000)</f>
        <v>0.13755155591997</v>
      </c>
      <c r="D52" s="0" t="n">
        <f aca="false">IF(AND(LGA_Summary!$A52="NSW",LGA_Summary!$S52=1,ISNUMBER(LGA_Summary!$H52)),LGA_Summary!$H52+ROW()/1000000000,-1000000000)</f>
        <v>1088.350000052</v>
      </c>
      <c r="E52" s="0" t="n">
        <f aca="false">IF(AND(LGA_Summary!$A52="NSW",LGA_Summary!$S52=1,ISNUMBER(LGA_Summary!$O52)),LGA_Summary!$O52+ROW()/1000000000,-1000000000)</f>
        <v>3645.920000052</v>
      </c>
      <c r="F52" s="0" t="n">
        <f aca="false">IF(AND(LGA_Summary!$A52="NSW",LGA_Summary!$S52=1,ISNUMBER(LGA_Summary!$V52)),LGA_Summary!$V52+ROW()/1000000000,-1000000000)</f>
        <v>8.92320761152121</v>
      </c>
      <c r="G52" s="0" t="n">
        <f aca="false">IF(AND(LGA_Summary!$A52="QLD",LGA_Summary!$S52=1,ISNUMBER(LGA_Summary!$J52)),LGA_Summary!$J52+ROW()/1000000000,-1000000000)</f>
        <v>-1000000000</v>
      </c>
      <c r="H52" s="0" t="n">
        <f aca="false">IF(AND(LGA_Summary!$A52="QLD",LGA_Summary!$S52=1,ISNUMBER(LGA_Summary!$H52)),LGA_Summary!$H52+ROW()/1000000000,-1000000000)</f>
        <v>-1000000000</v>
      </c>
      <c r="I52" s="0" t="n">
        <f aca="false">IF(AND(VIC_Postcode!$N52=1,ISNUMBER(VIC_Postcode!$G52)),VIC_Postcode!$G52+ROW()/1000000000,-1000000000)</f>
        <v>5.55170026018876</v>
      </c>
      <c r="J52" s="0" t="n">
        <f aca="false">IF(AND(VIC_Postcode!$N52=1,ISNUMBER(VIC_Postcode!$F52)),VIC_Postcode!$F52+ROW()/1000000000,-1000000000)</f>
        <v>80.000000052</v>
      </c>
      <c r="K52" s="0" t="n">
        <f aca="false">IF(AND(VIC_Postcode!$N52=1,ISNUMBER(VIC_Postcode!$P52)),VIC_Postcode!$P52+ROW()/1000000000,-1000000000)</f>
        <v>9.000000052</v>
      </c>
    </row>
    <row r="53" customFormat="false" ht="15" hidden="false" customHeight="false" outlineLevel="0" collapsed="false">
      <c r="B53" s="38" t="n">
        <f aca="false">IF(AND(LGA_Summary!$A53="NSW",LGA_Summary!$S53=1,ISNUMBER(LGA_Summary!$J53)),LGA_Summary!$J53+ROW()/1000000000,-1000000000)</f>
        <v>0.0305839269573679</v>
      </c>
      <c r="C53" s="38" t="n">
        <f aca="false">IF(AND(LGA_Summary!$A53="NSW",LGA_Summary!$S53=1,ISNUMBER(LGA_Summary!$J53)),LGA_Summary!$J53-ROW()/1000000000,1000000000)</f>
        <v>0.0305838209573679</v>
      </c>
      <c r="D53" s="0" t="n">
        <f aca="false">IF(AND(LGA_Summary!$A53="NSW",LGA_Summary!$S53=1,ISNUMBER(LGA_Summary!$H53)),LGA_Summary!$H53+ROW()/1000000000,-1000000000)</f>
        <v>14.025000053</v>
      </c>
      <c r="E53" s="0" t="n">
        <f aca="false">IF(AND(LGA_Summary!$A53="NSW",LGA_Summary!$S53=1,ISNUMBER(LGA_Summary!$O53)),LGA_Summary!$O53+ROW()/1000000000,-1000000000)</f>
        <v>52.000000053</v>
      </c>
      <c r="F53" s="0" t="n">
        <f aca="false">IF(AND(LGA_Summary!$A53="NSW",LGA_Summary!$S53=1,ISNUMBER(LGA_Summary!$V53)),LGA_Summary!$V53+ROW()/1000000000,-1000000000)</f>
        <v>4.17924131962394</v>
      </c>
      <c r="G53" s="0" t="n">
        <f aca="false">IF(AND(LGA_Summary!$A53="QLD",LGA_Summary!$S53=1,ISNUMBER(LGA_Summary!$J53)),LGA_Summary!$J53+ROW()/1000000000,-1000000000)</f>
        <v>-1000000000</v>
      </c>
      <c r="H53" s="0" t="n">
        <f aca="false">IF(AND(LGA_Summary!$A53="QLD",LGA_Summary!$S53=1,ISNUMBER(LGA_Summary!$H53)),LGA_Summary!$H53+ROW()/1000000000,-1000000000)</f>
        <v>-1000000000</v>
      </c>
      <c r="I53" s="0" t="n">
        <f aca="false">IF(AND(VIC_Postcode!$N53=1,ISNUMBER(VIC_Postcode!$G53)),VIC_Postcode!$G53+ROW()/1000000000,-1000000000)</f>
        <v>4.23499734981024</v>
      </c>
      <c r="J53" s="0" t="n">
        <f aca="false">IF(AND(VIC_Postcode!$N53=1,ISNUMBER(VIC_Postcode!$F53)),VIC_Postcode!$F53+ROW()/1000000000,-1000000000)</f>
        <v>47.000000053</v>
      </c>
      <c r="K53" s="0" t="n">
        <f aca="false">IF(AND(VIC_Postcode!$N53=1,ISNUMBER(VIC_Postcode!$P53)),VIC_Postcode!$P53+ROW()/1000000000,-1000000000)</f>
        <v>4.000000053</v>
      </c>
    </row>
    <row r="54" customFormat="false" ht="15" hidden="false" customHeight="false" outlineLevel="0" collapsed="false">
      <c r="B54" s="38" t="n">
        <f aca="false">IF(AND(LGA_Summary!$A54="NSW",LGA_Summary!$S54=1,ISNUMBER(LGA_Summary!$J54)),LGA_Summary!$J54+ROW()/1000000000,-1000000000)</f>
        <v>0.181631500018095</v>
      </c>
      <c r="C54" s="38" t="n">
        <f aca="false">IF(AND(LGA_Summary!$A54="NSW",LGA_Summary!$S54=1,ISNUMBER(LGA_Summary!$J54)),LGA_Summary!$J54-ROW()/1000000000,1000000000)</f>
        <v>0.181631392018095</v>
      </c>
      <c r="D54" s="0" t="n">
        <f aca="false">IF(AND(LGA_Summary!$A54="NSW",LGA_Summary!$S54=1,ISNUMBER(LGA_Summary!$H54)),LGA_Summary!$H54+ROW()/1000000000,-1000000000)</f>
        <v>386.325000054</v>
      </c>
      <c r="E54" s="0" t="n">
        <f aca="false">IF(AND(LGA_Summary!$A54="NSW",LGA_Summary!$S54=1,ISNUMBER(LGA_Summary!$O54)),LGA_Summary!$O54+ROW()/1000000000,-1000000000)</f>
        <v>1376.560000054</v>
      </c>
      <c r="F54" s="0" t="n">
        <f aca="false">IF(AND(LGA_Summary!$A54="NSW",LGA_Summary!$S54=1,ISNUMBER(LGA_Summary!$V54)),LGA_Summary!$V54+ROW()/1000000000,-1000000000)</f>
        <v>10.9452059531877</v>
      </c>
      <c r="G54" s="0" t="n">
        <f aca="false">IF(AND(LGA_Summary!$A54="QLD",LGA_Summary!$S54=1,ISNUMBER(LGA_Summary!$J54)),LGA_Summary!$J54+ROW()/1000000000,-1000000000)</f>
        <v>-1000000000</v>
      </c>
      <c r="H54" s="0" t="n">
        <f aca="false">IF(AND(LGA_Summary!$A54="QLD",LGA_Summary!$S54=1,ISNUMBER(LGA_Summary!$H54)),LGA_Summary!$H54+ROW()/1000000000,-1000000000)</f>
        <v>-1000000000</v>
      </c>
      <c r="I54" s="0" t="n">
        <f aca="false">IF(AND(VIC_Postcode!$N54=1,ISNUMBER(VIC_Postcode!$G54)),VIC_Postcode!$G54+ROW()/1000000000,-1000000000)</f>
        <v>5.35070378786065</v>
      </c>
      <c r="J54" s="0" t="n">
        <f aca="false">IF(AND(VIC_Postcode!$N54=1,ISNUMBER(VIC_Postcode!$F54)),VIC_Postcode!$F54+ROW()/1000000000,-1000000000)</f>
        <v>46.000000054</v>
      </c>
      <c r="K54" s="0" t="n">
        <f aca="false">IF(AND(VIC_Postcode!$N54=1,ISNUMBER(VIC_Postcode!$P54)),VIC_Postcode!$P54+ROW()/1000000000,-1000000000)</f>
        <v>6.000000054</v>
      </c>
    </row>
    <row r="55" customFormat="false" ht="15" hidden="false" customHeight="false" outlineLevel="0" collapsed="false">
      <c r="B55" s="38" t="n">
        <f aca="false">IF(AND(LGA_Summary!$A55="NSW",LGA_Summary!$S55=1,ISNUMBER(LGA_Summary!$J55)),LGA_Summary!$J55+ROW()/1000000000,-1000000000)</f>
        <v>0.18565158460358</v>
      </c>
      <c r="C55" s="38" t="n">
        <f aca="false">IF(AND(LGA_Summary!$A55="NSW",LGA_Summary!$S55=1,ISNUMBER(LGA_Summary!$J55)),LGA_Summary!$J55-ROW()/1000000000,1000000000)</f>
        <v>0.18565147460358</v>
      </c>
      <c r="D55" s="0" t="n">
        <f aca="false">IF(AND(LGA_Summary!$A55="NSW",LGA_Summary!$S55=1,ISNUMBER(LGA_Summary!$H55)),LGA_Summary!$H55+ROW()/1000000000,-1000000000)</f>
        <v>956.250000055</v>
      </c>
      <c r="E55" s="0" t="n">
        <f aca="false">IF(AND(LGA_Summary!$A55="NSW",LGA_Summary!$S55=1,ISNUMBER(LGA_Summary!$O55)),LGA_Summary!$O55+ROW()/1000000000,-1000000000)</f>
        <v>2907.960000055</v>
      </c>
      <c r="F55" s="0" t="n">
        <f aca="false">IF(AND(LGA_Summary!$A55="NSW",LGA_Summary!$S55=1,ISNUMBER(LGA_Summary!$V55)),LGA_Summary!$V55+ROW()/1000000000,-1000000000)</f>
        <v>14.9568479227551</v>
      </c>
      <c r="G55" s="0" t="n">
        <f aca="false">IF(AND(LGA_Summary!$A55="QLD",LGA_Summary!$S55=1,ISNUMBER(LGA_Summary!$J55)),LGA_Summary!$J55+ROW()/1000000000,-1000000000)</f>
        <v>-1000000000</v>
      </c>
      <c r="H55" s="0" t="n">
        <f aca="false">IF(AND(LGA_Summary!$A55="QLD",LGA_Summary!$S55=1,ISNUMBER(LGA_Summary!$H55)),LGA_Summary!$H55+ROW()/1000000000,-1000000000)</f>
        <v>-1000000000</v>
      </c>
      <c r="I55" s="0" t="n">
        <f aca="false">IF(AND(VIC_Postcode!$N55=1,ISNUMBER(VIC_Postcode!$G55)),VIC_Postcode!$G55+ROW()/1000000000,-1000000000)</f>
        <v>47.2251261856304</v>
      </c>
      <c r="J55" s="0" t="n">
        <f aca="false">IF(AND(VIC_Postcode!$N55=1,ISNUMBER(VIC_Postcode!$F55)),VIC_Postcode!$F55+ROW()/1000000000,-1000000000)</f>
        <v>1039.000000055</v>
      </c>
      <c r="K55" s="0" t="n">
        <f aca="false">IF(AND(VIC_Postcode!$N55=1,ISNUMBER(VIC_Postcode!$P55)),VIC_Postcode!$P55+ROW()/1000000000,-1000000000)</f>
        <v>191.000000055</v>
      </c>
    </row>
    <row r="56" customFormat="false" ht="15" hidden="false" customHeight="false" outlineLevel="0" collapsed="false">
      <c r="B56" s="38" t="n">
        <f aca="false">IF(AND(LGA_Summary!$A56="NSW",LGA_Summary!$S56=1,ISNUMBER(LGA_Summary!$J56)),LGA_Summary!$J56+ROW()/1000000000,-1000000000)</f>
        <v>0.14218685306901</v>
      </c>
      <c r="C56" s="38" t="n">
        <f aca="false">IF(AND(LGA_Summary!$A56="NSW",LGA_Summary!$S56=1,ISNUMBER(LGA_Summary!$J56)),LGA_Summary!$J56-ROW()/1000000000,1000000000)</f>
        <v>0.14218674106901</v>
      </c>
      <c r="D56" s="0" t="n">
        <f aca="false">IF(AND(LGA_Summary!$A56="NSW",LGA_Summary!$S56=1,ISNUMBER(LGA_Summary!$H56)),LGA_Summary!$H56+ROW()/1000000000,-1000000000)</f>
        <v>1207.025000056</v>
      </c>
      <c r="E56" s="0" t="n">
        <f aca="false">IF(AND(LGA_Summary!$A56="NSW",LGA_Summary!$S56=1,ISNUMBER(LGA_Summary!$O56)),LGA_Summary!$O56+ROW()/1000000000,-1000000000)</f>
        <v>3275.200000056</v>
      </c>
      <c r="F56" s="0" t="n">
        <f aca="false">IF(AND(LGA_Summary!$A56="NSW",LGA_Summary!$S56=1,ISNUMBER(LGA_Summary!$V56)),LGA_Summary!$V56+ROW()/1000000000,-1000000000)</f>
        <v>11.9960483136988</v>
      </c>
      <c r="G56" s="0" t="n">
        <f aca="false">IF(AND(LGA_Summary!$A56="QLD",LGA_Summary!$S56=1,ISNUMBER(LGA_Summary!$J56)),LGA_Summary!$J56+ROW()/1000000000,-1000000000)</f>
        <v>-1000000000</v>
      </c>
      <c r="H56" s="0" t="n">
        <f aca="false">IF(AND(LGA_Summary!$A56="QLD",LGA_Summary!$S56=1,ISNUMBER(LGA_Summary!$H56)),LGA_Summary!$H56+ROW()/1000000000,-1000000000)</f>
        <v>-1000000000</v>
      </c>
      <c r="I56" s="0" t="n">
        <f aca="false">IF(AND(VIC_Postcode!$N56=1,ISNUMBER(VIC_Postcode!$G56)),VIC_Postcode!$G56+ROW()/1000000000,-1000000000)</f>
        <v>23.8169365441694</v>
      </c>
      <c r="J56" s="0" t="n">
        <f aca="false">IF(AND(VIC_Postcode!$N56=1,ISNUMBER(VIC_Postcode!$F56)),VIC_Postcode!$F56+ROW()/1000000000,-1000000000)</f>
        <v>306.000000056</v>
      </c>
      <c r="K56" s="0" t="n">
        <f aca="false">IF(AND(VIC_Postcode!$N56=1,ISNUMBER(VIC_Postcode!$P56)),VIC_Postcode!$P56+ROW()/1000000000,-1000000000)</f>
        <v>55.000000056</v>
      </c>
    </row>
    <row r="57" customFormat="false" ht="15" hidden="false" customHeight="false" outlineLevel="0" collapsed="false">
      <c r="B57" s="38" t="n">
        <f aca="false">IF(AND(LGA_Summary!$A57="NSW",LGA_Summary!$S57=1,ISNUMBER(LGA_Summary!$J57)),LGA_Summary!$J57+ROW()/1000000000,-1000000000)</f>
        <v>0.0145000956667698</v>
      </c>
      <c r="C57" s="38" t="n">
        <f aca="false">IF(AND(LGA_Summary!$A57="NSW",LGA_Summary!$S57=1,ISNUMBER(LGA_Summary!$J57)),LGA_Summary!$J57-ROW()/1000000000,1000000000)</f>
        <v>0.0144999816667698</v>
      </c>
      <c r="D57" s="0" t="n">
        <f aca="false">IF(AND(LGA_Summary!$A57="NSW",LGA_Summary!$S57=1,ISNUMBER(LGA_Summary!$H57)),LGA_Summary!$H57+ROW()/1000000000,-1000000000)</f>
        <v>6.375000057</v>
      </c>
      <c r="E57" s="0" t="n">
        <f aca="false">IF(AND(LGA_Summary!$A57="NSW",LGA_Summary!$S57=1,ISNUMBER(LGA_Summary!$O57)),LGA_Summary!$O57+ROW()/1000000000,-1000000000)</f>
        <v>41.600000057</v>
      </c>
      <c r="F57" s="0" t="n">
        <f aca="false">IF(AND(LGA_Summary!$A57="NSW",LGA_Summary!$S57=1,ISNUMBER(LGA_Summary!$V57)),LGA_Summary!$V57+ROW()/1000000000,-1000000000)</f>
        <v>2.04343759627177</v>
      </c>
      <c r="G57" s="0" t="n">
        <f aca="false">IF(AND(LGA_Summary!$A57="QLD",LGA_Summary!$S57=1,ISNUMBER(LGA_Summary!$J57)),LGA_Summary!$J57+ROW()/1000000000,-1000000000)</f>
        <v>-1000000000</v>
      </c>
      <c r="H57" s="0" t="n">
        <f aca="false">IF(AND(LGA_Summary!$A57="QLD",LGA_Summary!$S57=1,ISNUMBER(LGA_Summary!$H57)),LGA_Summary!$H57+ROW()/1000000000,-1000000000)</f>
        <v>-1000000000</v>
      </c>
      <c r="I57" s="0" t="n">
        <f aca="false">IF(AND(VIC_Postcode!$N57=1,ISNUMBER(VIC_Postcode!$G57)),VIC_Postcode!$G57+ROW()/1000000000,-1000000000)</f>
        <v>5.58743587699396</v>
      </c>
      <c r="J57" s="0" t="n">
        <f aca="false">IF(AND(VIC_Postcode!$N57=1,ISNUMBER(VIC_Postcode!$F57)),VIC_Postcode!$F57+ROW()/1000000000,-1000000000)</f>
        <v>37.000000057</v>
      </c>
      <c r="K57" s="0" t="n">
        <f aca="false">IF(AND(VIC_Postcode!$N57=1,ISNUMBER(VIC_Postcode!$P57)),VIC_Postcode!$P57+ROW()/1000000000,-1000000000)</f>
        <v>2.000000057</v>
      </c>
    </row>
    <row r="58" customFormat="false" ht="15" hidden="false" customHeight="false" outlineLevel="0" collapsed="false">
      <c r="B58" s="38" t="n">
        <f aca="false">IF(AND(LGA_Summary!$A58="NSW",LGA_Summary!$S58=1,ISNUMBER(LGA_Summary!$J58)),LGA_Summary!$J58+ROW()/1000000000,-1000000000)</f>
        <v>0.0395981053618612</v>
      </c>
      <c r="C58" s="38" t="n">
        <f aca="false">IF(AND(LGA_Summary!$A58="NSW",LGA_Summary!$S58=1,ISNUMBER(LGA_Summary!$J58)),LGA_Summary!$J58-ROW()/1000000000,1000000000)</f>
        <v>0.0395979893618612</v>
      </c>
      <c r="D58" s="0" t="n">
        <f aca="false">IF(AND(LGA_Summary!$A58="NSW",LGA_Summary!$S58=1,ISNUMBER(LGA_Summary!$H58)),LGA_Summary!$H58+ROW()/1000000000,-1000000000)</f>
        <v>77.775000058</v>
      </c>
      <c r="E58" s="0" t="n">
        <f aca="false">IF(AND(LGA_Summary!$A58="NSW",LGA_Summary!$S58=1,ISNUMBER(LGA_Summary!$O58)),LGA_Summary!$O58+ROW()/1000000000,-1000000000)</f>
        <v>293.600000058</v>
      </c>
      <c r="F58" s="0" t="n">
        <f aca="false">IF(AND(LGA_Summary!$A58="NSW",LGA_Summary!$S58=1,ISNUMBER(LGA_Summary!$V58)),LGA_Summary!$V58+ROW()/1000000000,-1000000000)</f>
        <v>4.37549057762509</v>
      </c>
      <c r="G58" s="0" t="n">
        <f aca="false">IF(AND(LGA_Summary!$A58="QLD",LGA_Summary!$S58=1,ISNUMBER(LGA_Summary!$J58)),LGA_Summary!$J58+ROW()/1000000000,-1000000000)</f>
        <v>-1000000000</v>
      </c>
      <c r="H58" s="0" t="n">
        <f aca="false">IF(AND(LGA_Summary!$A58="QLD",LGA_Summary!$S58=1,ISNUMBER(LGA_Summary!$H58)),LGA_Summary!$H58+ROW()/1000000000,-1000000000)</f>
        <v>-1000000000</v>
      </c>
      <c r="I58" s="0" t="n">
        <f aca="false">IF(AND(VIC_Postcode!$N58=1,ISNUMBER(VIC_Postcode!$G58)),VIC_Postcode!$G58+ROW()/1000000000,-1000000000)</f>
        <v>6.97649463780037</v>
      </c>
      <c r="J58" s="0" t="n">
        <f aca="false">IF(AND(VIC_Postcode!$N58=1,ISNUMBER(VIC_Postcode!$F58)),VIC_Postcode!$F58+ROW()/1000000000,-1000000000)</f>
        <v>65.000000058</v>
      </c>
      <c r="K58" s="0" t="n">
        <f aca="false">IF(AND(VIC_Postcode!$N58=1,ISNUMBER(VIC_Postcode!$P58)),VIC_Postcode!$P58+ROW()/1000000000,-1000000000)</f>
        <v>10.000000058</v>
      </c>
    </row>
    <row r="59" customFormat="false" ht="15" hidden="false" customHeight="false" outlineLevel="0" collapsed="false">
      <c r="B59" s="38" t="n">
        <f aca="false">IF(AND(LGA_Summary!$A59="NSW",LGA_Summary!$S59=1,ISNUMBER(LGA_Summary!$J59)),LGA_Summary!$J59+ROW()/1000000000,-1000000000)</f>
        <v>0.130936575651071</v>
      </c>
      <c r="C59" s="38" t="n">
        <f aca="false">IF(AND(LGA_Summary!$A59="NSW",LGA_Summary!$S59=1,ISNUMBER(LGA_Summary!$J59)),LGA_Summary!$J59-ROW()/1000000000,1000000000)</f>
        <v>0.130936457651071</v>
      </c>
      <c r="D59" s="0" t="n">
        <f aca="false">IF(AND(LGA_Summary!$A59="NSW",LGA_Summary!$S59=1,ISNUMBER(LGA_Summary!$H59)),LGA_Summary!$H59+ROW()/1000000000,-1000000000)</f>
        <v>772.000000059</v>
      </c>
      <c r="E59" s="0" t="n">
        <f aca="false">IF(AND(LGA_Summary!$A59="NSW",LGA_Summary!$S59=1,ISNUMBER(LGA_Summary!$O59)),LGA_Summary!$O59+ROW()/1000000000,-1000000000)</f>
        <v>2447.640000059</v>
      </c>
      <c r="F59" s="0" t="n">
        <f aca="false">IF(AND(LGA_Summary!$A59="NSW",LGA_Summary!$S59=1,ISNUMBER(LGA_Summary!$V59)),LGA_Summary!$V59+ROW()/1000000000,-1000000000)</f>
        <v>9.29837783251277</v>
      </c>
      <c r="G59" s="0" t="n">
        <f aca="false">IF(AND(LGA_Summary!$A59="QLD",LGA_Summary!$S59=1,ISNUMBER(LGA_Summary!$J59)),LGA_Summary!$J59+ROW()/1000000000,-1000000000)</f>
        <v>-1000000000</v>
      </c>
      <c r="H59" s="0" t="n">
        <f aca="false">IF(AND(LGA_Summary!$A59="QLD",LGA_Summary!$S59=1,ISNUMBER(LGA_Summary!$H59)),LGA_Summary!$H59+ROW()/1000000000,-1000000000)</f>
        <v>-1000000000</v>
      </c>
      <c r="I59" s="0" t="n">
        <f aca="false">IF(AND(VIC_Postcode!$N59=1,ISNUMBER(VIC_Postcode!$G59)),VIC_Postcode!$G59+ROW()/1000000000,-1000000000)</f>
        <v>10.8839050721926</v>
      </c>
      <c r="J59" s="0" t="n">
        <f aca="false">IF(AND(VIC_Postcode!$N59=1,ISNUMBER(VIC_Postcode!$F59)),VIC_Postcode!$F59+ROW()/1000000000,-1000000000)</f>
        <v>198.000000059</v>
      </c>
      <c r="K59" s="0" t="n">
        <f aca="false">IF(AND(VIC_Postcode!$N59=1,ISNUMBER(VIC_Postcode!$P59)),VIC_Postcode!$P59+ROW()/1000000000,-1000000000)</f>
        <v>45.000000059</v>
      </c>
    </row>
    <row r="60" customFormat="false" ht="15" hidden="false" customHeight="false" outlineLevel="0" collapsed="false">
      <c r="B60" s="38" t="n">
        <f aca="false">IF(AND(LGA_Summary!$A60="NSW",LGA_Summary!$S60=1,ISNUMBER(LGA_Summary!$J60)),LGA_Summary!$J60+ROW()/1000000000,-1000000000)</f>
        <v>0.200563843212237</v>
      </c>
      <c r="C60" s="38" t="n">
        <f aca="false">IF(AND(LGA_Summary!$A60="NSW",LGA_Summary!$S60=1,ISNUMBER(LGA_Summary!$J60)),LGA_Summary!$J60-ROW()/1000000000,1000000000)</f>
        <v>0.200563723212237</v>
      </c>
      <c r="D60" s="0" t="n">
        <f aca="false">IF(AND(LGA_Summary!$A60="NSW",LGA_Summary!$S60=1,ISNUMBER(LGA_Summary!$H60)),LGA_Summary!$H60+ROW()/1000000000,-1000000000)</f>
        <v>1311.85000006</v>
      </c>
      <c r="E60" s="0" t="n">
        <f aca="false">IF(AND(LGA_Summary!$A60="NSW",LGA_Summary!$S60=1,ISNUMBER(LGA_Summary!$O60)),LGA_Summary!$O60+ROW()/1000000000,-1000000000)</f>
        <v>4082.56000006</v>
      </c>
      <c r="F60" s="0" t="n">
        <f aca="false">IF(AND(LGA_Summary!$A60="NSW",LGA_Summary!$S60=1,ISNUMBER(LGA_Summary!$V60)),LGA_Summary!$V60+ROW()/1000000000,-1000000000)</f>
        <v>16.1277449376178</v>
      </c>
      <c r="G60" s="0" t="n">
        <f aca="false">IF(AND(LGA_Summary!$A60="QLD",LGA_Summary!$S60=1,ISNUMBER(LGA_Summary!$J60)),LGA_Summary!$J60+ROW()/1000000000,-1000000000)</f>
        <v>-1000000000</v>
      </c>
      <c r="H60" s="0" t="n">
        <f aca="false">IF(AND(LGA_Summary!$A60="QLD",LGA_Summary!$S60=1,ISNUMBER(LGA_Summary!$H60)),LGA_Summary!$H60+ROW()/1000000000,-1000000000)</f>
        <v>-1000000000</v>
      </c>
      <c r="I60" s="0" t="n">
        <f aca="false">IF(AND(VIC_Postcode!$N60=1,ISNUMBER(VIC_Postcode!$G60)),VIC_Postcode!$G60+ROW()/1000000000,-1000000000)</f>
        <v>25.6073107992919</v>
      </c>
      <c r="J60" s="0" t="n">
        <f aca="false">IF(AND(VIC_Postcode!$N60=1,ISNUMBER(VIC_Postcode!$F60)),VIC_Postcode!$F60+ROW()/1000000000,-1000000000)</f>
        <v>3116.00000006</v>
      </c>
      <c r="K60" s="0" t="n">
        <f aca="false">IF(AND(VIC_Postcode!$N60=1,ISNUMBER(VIC_Postcode!$P60)),VIC_Postcode!$P60+ROW()/1000000000,-1000000000)</f>
        <v>623.00000006</v>
      </c>
    </row>
    <row r="61" customFormat="false" ht="15" hidden="false" customHeight="false" outlineLevel="0" collapsed="false">
      <c r="B61" s="38" t="n">
        <f aca="false">IF(AND(LGA_Summary!$A61="NSW",LGA_Summary!$S61=1,ISNUMBER(LGA_Summary!$J61)),LGA_Summary!$J61+ROW()/1000000000,-1000000000)</f>
        <v>0.15238169880504</v>
      </c>
      <c r="C61" s="38" t="n">
        <f aca="false">IF(AND(LGA_Summary!$A61="NSW",LGA_Summary!$S61=1,ISNUMBER(LGA_Summary!$J61)),LGA_Summary!$J61-ROW()/1000000000,1000000000)</f>
        <v>0.15238157680504</v>
      </c>
      <c r="D61" s="0" t="n">
        <f aca="false">IF(AND(LGA_Summary!$A61="NSW",LGA_Summary!$S61=1,ISNUMBER(LGA_Summary!$H61)),LGA_Summary!$H61+ROW()/1000000000,-1000000000)</f>
        <v>467.925000061</v>
      </c>
      <c r="E61" s="0" t="n">
        <f aca="false">IF(AND(LGA_Summary!$A61="NSW",LGA_Summary!$S61=1,ISNUMBER(LGA_Summary!$O61)),LGA_Summary!$O61+ROW()/1000000000,-1000000000)</f>
        <v>1200.200000061</v>
      </c>
      <c r="F61" s="0" t="n">
        <f aca="false">IF(AND(LGA_Summary!$A61="NSW",LGA_Summary!$S61=1,ISNUMBER(LGA_Summary!$V61)),LGA_Summary!$V61+ROW()/1000000000,-1000000000)</f>
        <v>13.2681726861439</v>
      </c>
      <c r="G61" s="0" t="n">
        <f aca="false">IF(AND(LGA_Summary!$A61="QLD",LGA_Summary!$S61=1,ISNUMBER(LGA_Summary!$J61)),LGA_Summary!$J61+ROW()/1000000000,-1000000000)</f>
        <v>-1000000000</v>
      </c>
      <c r="H61" s="0" t="n">
        <f aca="false">IF(AND(LGA_Summary!$A61="QLD",LGA_Summary!$S61=1,ISNUMBER(LGA_Summary!$H61)),LGA_Summary!$H61+ROW()/1000000000,-1000000000)</f>
        <v>-1000000000</v>
      </c>
      <c r="I61" s="0" t="n">
        <f aca="false">IF(AND(VIC_Postcode!$N61=1,ISNUMBER(VIC_Postcode!$G61)),VIC_Postcode!$G61+ROW()/1000000000,-1000000000)</f>
        <v>5.32184496723416</v>
      </c>
      <c r="J61" s="0" t="n">
        <f aca="false">IF(AND(VIC_Postcode!$N61=1,ISNUMBER(VIC_Postcode!$F61)),VIC_Postcode!$F61+ROW()/1000000000,-1000000000)</f>
        <v>63.000000061</v>
      </c>
      <c r="K61" s="0" t="n">
        <f aca="false">IF(AND(VIC_Postcode!$N61=1,ISNUMBER(VIC_Postcode!$P61)),VIC_Postcode!$P61+ROW()/1000000000,-1000000000)</f>
        <v>13.000000061</v>
      </c>
    </row>
    <row r="62" customFormat="false" ht="15" hidden="false" customHeight="false" outlineLevel="0" collapsed="false">
      <c r="B62" s="38" t="n">
        <f aca="false">IF(AND(LGA_Summary!$A62="NSW",LGA_Summary!$S62=1,ISNUMBER(LGA_Summary!$J62)),LGA_Summary!$J62+ROW()/1000000000,-1000000000)</f>
        <v>0.239418902351026</v>
      </c>
      <c r="C62" s="38" t="n">
        <f aca="false">IF(AND(LGA_Summary!$A62="NSW",LGA_Summary!$S62=1,ISNUMBER(LGA_Summary!$J62)),LGA_Summary!$J62-ROW()/1000000000,1000000000)</f>
        <v>0.239418778351026</v>
      </c>
      <c r="D62" s="0" t="n">
        <f aca="false">IF(AND(LGA_Summary!$A62="NSW",LGA_Summary!$S62=1,ISNUMBER(LGA_Summary!$H62)),LGA_Summary!$H62+ROW()/1000000000,-1000000000)</f>
        <v>670.650000062</v>
      </c>
      <c r="E62" s="0" t="n">
        <f aca="false">IF(AND(LGA_Summary!$A62="NSW",LGA_Summary!$S62=1,ISNUMBER(LGA_Summary!$O62)),LGA_Summary!$O62+ROW()/1000000000,-1000000000)</f>
        <v>2033.440000062</v>
      </c>
      <c r="F62" s="0" t="n">
        <f aca="false">IF(AND(LGA_Summary!$A62="NSW",LGA_Summary!$S62=1,ISNUMBER(LGA_Summary!$V62)),LGA_Summary!$V62+ROW()/1000000000,-1000000000)</f>
        <v>17.4501569377854</v>
      </c>
      <c r="G62" s="0" t="n">
        <f aca="false">IF(AND(LGA_Summary!$A62="QLD",LGA_Summary!$S62=1,ISNUMBER(LGA_Summary!$J62)),LGA_Summary!$J62+ROW()/1000000000,-1000000000)</f>
        <v>-1000000000</v>
      </c>
      <c r="H62" s="0" t="n">
        <f aca="false">IF(AND(LGA_Summary!$A62="QLD",LGA_Summary!$S62=1,ISNUMBER(LGA_Summary!$H62)),LGA_Summary!$H62+ROW()/1000000000,-1000000000)</f>
        <v>-1000000000</v>
      </c>
      <c r="I62" s="0" t="n">
        <f aca="false">IF(AND(VIC_Postcode!$N62=1,ISNUMBER(VIC_Postcode!$G62)),VIC_Postcode!$G62+ROW()/1000000000,-1000000000)</f>
        <v>20.2534448077252</v>
      </c>
      <c r="J62" s="0" t="n">
        <f aca="false">IF(AND(VIC_Postcode!$N62=1,ISNUMBER(VIC_Postcode!$F62)),VIC_Postcode!$F62+ROW()/1000000000,-1000000000)</f>
        <v>366.000000062</v>
      </c>
      <c r="K62" s="0" t="n">
        <f aca="false">IF(AND(VIC_Postcode!$N62=1,ISNUMBER(VIC_Postcode!$P62)),VIC_Postcode!$P62+ROW()/1000000000,-1000000000)</f>
        <v>55.000000062</v>
      </c>
    </row>
    <row r="63" customFormat="false" ht="15" hidden="false" customHeight="false" outlineLevel="0" collapsed="false">
      <c r="B63" s="38" t="n">
        <f aca="false">IF(AND(LGA_Summary!$A63="NSW",LGA_Summary!$S63=1,ISNUMBER(LGA_Summary!$J63)),LGA_Summary!$J63+ROW()/1000000000,-1000000000)</f>
        <v>0.0636285855457065</v>
      </c>
      <c r="C63" s="38" t="n">
        <f aca="false">IF(AND(LGA_Summary!$A63="NSW",LGA_Summary!$S63=1,ISNUMBER(LGA_Summary!$J63)),LGA_Summary!$J63-ROW()/1000000000,1000000000)</f>
        <v>0.0636284595457065</v>
      </c>
      <c r="D63" s="0" t="n">
        <f aca="false">IF(AND(LGA_Summary!$A63="NSW",LGA_Summary!$S63=1,ISNUMBER(LGA_Summary!$H63)),LGA_Summary!$H63+ROW()/1000000000,-1000000000)</f>
        <v>153.000000063</v>
      </c>
      <c r="E63" s="0" t="n">
        <f aca="false">IF(AND(LGA_Summary!$A63="NSW",LGA_Summary!$S63=1,ISNUMBER(LGA_Summary!$O63)),LGA_Summary!$O63+ROW()/1000000000,-1000000000)</f>
        <v>500.560000063</v>
      </c>
      <c r="F63" s="0" t="n">
        <f aca="false">IF(AND(LGA_Summary!$A63="NSW",LGA_Summary!$S63=1,ISNUMBER(LGA_Summary!$V63)),LGA_Summary!$V63+ROW()/1000000000,-1000000000)</f>
        <v>7.66812179013015</v>
      </c>
      <c r="G63" s="0" t="n">
        <f aca="false">IF(AND(LGA_Summary!$A63="QLD",LGA_Summary!$S63=1,ISNUMBER(LGA_Summary!$J63)),LGA_Summary!$J63+ROW()/1000000000,-1000000000)</f>
        <v>-1000000000</v>
      </c>
      <c r="H63" s="0" t="n">
        <f aca="false">IF(AND(LGA_Summary!$A63="QLD",LGA_Summary!$S63=1,ISNUMBER(LGA_Summary!$H63)),LGA_Summary!$H63+ROW()/1000000000,-1000000000)</f>
        <v>-1000000000</v>
      </c>
      <c r="I63" s="0" t="n">
        <f aca="false">IF(AND(VIC_Postcode!$N63=1,ISNUMBER(VIC_Postcode!$G63)),VIC_Postcode!$G63+ROW()/1000000000,-1000000000)</f>
        <v>18.4749748698525</v>
      </c>
      <c r="J63" s="0" t="n">
        <f aca="false">IF(AND(VIC_Postcode!$N63=1,ISNUMBER(VIC_Postcode!$F63)),VIC_Postcode!$F63+ROW()/1000000000,-1000000000)</f>
        <v>1870.000000063</v>
      </c>
      <c r="K63" s="0" t="n">
        <f aca="false">IF(AND(VIC_Postcode!$N63=1,ISNUMBER(VIC_Postcode!$P63)),VIC_Postcode!$P63+ROW()/1000000000,-1000000000)</f>
        <v>361.000000063</v>
      </c>
    </row>
    <row r="64" customFormat="false" ht="15" hidden="false" customHeight="false" outlineLevel="0" collapsed="false">
      <c r="B64" s="38" t="n">
        <f aca="false">IF(AND(LGA_Summary!$A64="NSW",LGA_Summary!$S64=1,ISNUMBER(LGA_Summary!$J64)),LGA_Summary!$J64+ROW()/1000000000,-1000000000)</f>
        <v>0.0391325700683741</v>
      </c>
      <c r="C64" s="38" t="n">
        <f aca="false">IF(AND(LGA_Summary!$A64="NSW",LGA_Summary!$S64=1,ISNUMBER(LGA_Summary!$J64)),LGA_Summary!$J64-ROW()/1000000000,1000000000)</f>
        <v>0.0391324420683741</v>
      </c>
      <c r="D64" s="0" t="n">
        <f aca="false">IF(AND(LGA_Summary!$A64="NSW",LGA_Summary!$S64=1,ISNUMBER(LGA_Summary!$H64)),LGA_Summary!$H64+ROW()/1000000000,-1000000000)</f>
        <v>29.325000064</v>
      </c>
      <c r="E64" s="0" t="n">
        <f aca="false">IF(AND(LGA_Summary!$A64="NSW",LGA_Summary!$S64=1,ISNUMBER(LGA_Summary!$O64)),LGA_Summary!$O64+ROW()/1000000000,-1000000000)</f>
        <v>131.040000064</v>
      </c>
      <c r="F64" s="0" t="n">
        <f aca="false">IF(AND(LGA_Summary!$A64="NSW",LGA_Summary!$S64=1,ISNUMBER(LGA_Summary!$V64)),LGA_Summary!$V64+ROW()/1000000000,-1000000000)</f>
        <v>3.85862389222676</v>
      </c>
      <c r="G64" s="0" t="n">
        <f aca="false">IF(AND(LGA_Summary!$A64="QLD",LGA_Summary!$S64=1,ISNUMBER(LGA_Summary!$J64)),LGA_Summary!$J64+ROW()/1000000000,-1000000000)</f>
        <v>-1000000000</v>
      </c>
      <c r="H64" s="0" t="n">
        <f aca="false">IF(AND(LGA_Summary!$A64="QLD",LGA_Summary!$S64=1,ISNUMBER(LGA_Summary!$H64)),LGA_Summary!$H64+ROW()/1000000000,-1000000000)</f>
        <v>-1000000000</v>
      </c>
      <c r="I64" s="0" t="n">
        <f aca="false">IF(AND(VIC_Postcode!$N64=1,ISNUMBER(VIC_Postcode!$G64)),VIC_Postcode!$G64+ROW()/1000000000,-1000000000)</f>
        <v>10.7162653839483</v>
      </c>
      <c r="J64" s="0" t="n">
        <f aca="false">IF(AND(VIC_Postcode!$N64=1,ISNUMBER(VIC_Postcode!$F64)),VIC_Postcode!$F64+ROW()/1000000000,-1000000000)</f>
        <v>174.000000064</v>
      </c>
      <c r="K64" s="0" t="n">
        <f aca="false">IF(AND(VIC_Postcode!$N64=1,ISNUMBER(VIC_Postcode!$P64)),VIC_Postcode!$P64+ROW()/1000000000,-1000000000)</f>
        <v>26.000000064</v>
      </c>
    </row>
    <row r="65" customFormat="false" ht="15" hidden="false" customHeight="false" outlineLevel="0" collapsed="false">
      <c r="B65" s="38" t="n">
        <f aca="false">IF(AND(LGA_Summary!$A65="NSW",LGA_Summary!$S65=1,ISNUMBER(LGA_Summary!$J65)),LGA_Summary!$J65+ROW()/1000000000,-1000000000)</f>
        <v>0.184848847403771</v>
      </c>
      <c r="C65" s="38" t="n">
        <f aca="false">IF(AND(LGA_Summary!$A65="NSW",LGA_Summary!$S65=1,ISNUMBER(LGA_Summary!$J65)),LGA_Summary!$J65-ROW()/1000000000,1000000000)</f>
        <v>0.184848717403771</v>
      </c>
      <c r="D65" s="0" t="n">
        <f aca="false">IF(AND(LGA_Summary!$A65="NSW",LGA_Summary!$S65=1,ISNUMBER(LGA_Summary!$H65)),LGA_Summary!$H65+ROW()/1000000000,-1000000000)</f>
        <v>960.075000065</v>
      </c>
      <c r="E65" s="0" t="n">
        <f aca="false">IF(AND(LGA_Summary!$A65="NSW",LGA_Summary!$S65=1,ISNUMBER(LGA_Summary!$O65)),LGA_Summary!$O65+ROW()/1000000000,-1000000000)</f>
        <v>3607.400000065</v>
      </c>
      <c r="F65" s="0" t="n">
        <f aca="false">IF(AND(LGA_Summary!$A65="NSW",LGA_Summary!$S65=1,ISNUMBER(LGA_Summary!$V65)),LGA_Summary!$V65+ROW()/1000000000,-1000000000)</f>
        <v>12.696897085827</v>
      </c>
      <c r="G65" s="0" t="n">
        <f aca="false">IF(AND(LGA_Summary!$A65="QLD",LGA_Summary!$S65=1,ISNUMBER(LGA_Summary!$J65)),LGA_Summary!$J65+ROW()/1000000000,-1000000000)</f>
        <v>-1000000000</v>
      </c>
      <c r="H65" s="0" t="n">
        <f aca="false">IF(AND(LGA_Summary!$A65="QLD",LGA_Summary!$S65=1,ISNUMBER(LGA_Summary!$H65)),LGA_Summary!$H65+ROW()/1000000000,-1000000000)</f>
        <v>-1000000000</v>
      </c>
      <c r="I65" s="0" t="n">
        <f aca="false">IF(AND(VIC_Postcode!$N65=1,ISNUMBER(VIC_Postcode!$G65)),VIC_Postcode!$G65+ROW()/1000000000,-1000000000)</f>
        <v>3.79399992448149</v>
      </c>
      <c r="J65" s="0" t="n">
        <f aca="false">IF(AND(VIC_Postcode!$N65=1,ISNUMBER(VIC_Postcode!$F65)),VIC_Postcode!$F65+ROW()/1000000000,-1000000000)</f>
        <v>54.000000065</v>
      </c>
      <c r="K65" s="0" t="n">
        <f aca="false">IF(AND(VIC_Postcode!$N65=1,ISNUMBER(VIC_Postcode!$P65)),VIC_Postcode!$P65+ROW()/1000000000,-1000000000)</f>
        <v>7.000000065</v>
      </c>
    </row>
    <row r="66" customFormat="false" ht="15" hidden="false" customHeight="false" outlineLevel="0" collapsed="false">
      <c r="B66" s="38" t="n">
        <f aca="false">IF(AND(LGA_Summary!$A66="NSW",LGA_Summary!$S66=1,ISNUMBER(LGA_Summary!$J66)),LGA_Summary!$J66+ROW()/1000000000,-1000000000)</f>
        <v>0.100724029245904</v>
      </c>
      <c r="C66" s="38" t="n">
        <f aca="false">IF(AND(LGA_Summary!$A66="NSW",LGA_Summary!$S66=1,ISNUMBER(LGA_Summary!$J66)),LGA_Summary!$J66-ROW()/1000000000,1000000000)</f>
        <v>0.100723897245904</v>
      </c>
      <c r="D66" s="0" t="n">
        <f aca="false">IF(AND(LGA_Summary!$A66="NSW",LGA_Summary!$S66=1,ISNUMBER(LGA_Summary!$H66)),LGA_Summary!$H66+ROW()/1000000000,-1000000000)</f>
        <v>274.125000066</v>
      </c>
      <c r="E66" s="0" t="n">
        <f aca="false">IF(AND(LGA_Summary!$A66="NSW",LGA_Summary!$S66=1,ISNUMBER(LGA_Summary!$O66)),LGA_Summary!$O66+ROW()/1000000000,-1000000000)</f>
        <v>863.640000066</v>
      </c>
      <c r="F66" s="0" t="n">
        <f aca="false">IF(AND(LGA_Summary!$A66="NSW",LGA_Summary!$S66=1,ISNUMBER(LGA_Summary!$V66)),LGA_Summary!$V66+ROW()/1000000000,-1000000000)</f>
        <v>9.83467604608747</v>
      </c>
      <c r="G66" s="0" t="n">
        <f aca="false">IF(AND(LGA_Summary!$A66="QLD",LGA_Summary!$S66=1,ISNUMBER(LGA_Summary!$J66)),LGA_Summary!$J66+ROW()/1000000000,-1000000000)</f>
        <v>-1000000000</v>
      </c>
      <c r="H66" s="0" t="n">
        <f aca="false">IF(AND(LGA_Summary!$A66="QLD",LGA_Summary!$S66=1,ISNUMBER(LGA_Summary!$H66)),LGA_Summary!$H66+ROW()/1000000000,-1000000000)</f>
        <v>-1000000000</v>
      </c>
      <c r="I66" s="0" t="n">
        <f aca="false">IF(AND(VIC_Postcode!$N66=1,ISNUMBER(VIC_Postcode!$G66)),VIC_Postcode!$G66+ROW()/1000000000,-1000000000)</f>
        <v>7.17233254782354</v>
      </c>
      <c r="J66" s="0" t="n">
        <f aca="false">IF(AND(VIC_Postcode!$N66=1,ISNUMBER(VIC_Postcode!$F66)),VIC_Postcode!$F66+ROW()/1000000000,-1000000000)</f>
        <v>146.000000066</v>
      </c>
      <c r="K66" s="0" t="n">
        <f aca="false">IF(AND(VIC_Postcode!$N66=1,ISNUMBER(VIC_Postcode!$P66)),VIC_Postcode!$P66+ROW()/1000000000,-1000000000)</f>
        <v>36.000000066</v>
      </c>
    </row>
    <row r="67" customFormat="false" ht="15" hidden="false" customHeight="false" outlineLevel="0" collapsed="false">
      <c r="B67" s="38" t="n">
        <f aca="false">IF(AND(LGA_Summary!$A67="NSW",LGA_Summary!$S67=1,ISNUMBER(LGA_Summary!$J67)),LGA_Summary!$J67+ROW()/1000000000,-1000000000)</f>
        <v>0.0847848188895826</v>
      </c>
      <c r="C67" s="38" t="n">
        <f aca="false">IF(AND(LGA_Summary!$A67="NSW",LGA_Summary!$S67=1,ISNUMBER(LGA_Summary!$J67)),LGA_Summary!$J67-ROW()/1000000000,1000000000)</f>
        <v>0.0847846848895826</v>
      </c>
      <c r="D67" s="0" t="n">
        <f aca="false">IF(AND(LGA_Summary!$A67="NSW",LGA_Summary!$S67=1,ISNUMBER(LGA_Summary!$H67)),LGA_Summary!$H67+ROW()/1000000000,-1000000000)</f>
        <v>109.650000067</v>
      </c>
      <c r="E67" s="0" t="n">
        <f aca="false">IF(AND(LGA_Summary!$A67="NSW",LGA_Summary!$S67=1,ISNUMBER(LGA_Summary!$O67)),LGA_Summary!$O67+ROW()/1000000000,-1000000000)</f>
        <v>293.400000067</v>
      </c>
      <c r="F67" s="0" t="n">
        <f aca="false">IF(AND(LGA_Summary!$A67="NSW",LGA_Summary!$S67=1,ISNUMBER(LGA_Summary!$V67)),LGA_Summary!$V67+ROW()/1000000000,-1000000000)</f>
        <v>9.96032054849986</v>
      </c>
      <c r="G67" s="0" t="n">
        <f aca="false">IF(AND(LGA_Summary!$A67="QLD",LGA_Summary!$S67=1,ISNUMBER(LGA_Summary!$J67)),LGA_Summary!$J67+ROW()/1000000000,-1000000000)</f>
        <v>-1000000000</v>
      </c>
      <c r="H67" s="0" t="n">
        <f aca="false">IF(AND(LGA_Summary!$A67="QLD",LGA_Summary!$S67=1,ISNUMBER(LGA_Summary!$H67)),LGA_Summary!$H67+ROW()/1000000000,-1000000000)</f>
        <v>-1000000000</v>
      </c>
      <c r="I67" s="0" t="n">
        <f aca="false">IF(AND(VIC_Postcode!$N67=1,ISNUMBER(VIC_Postcode!$G67)),VIC_Postcode!$G67+ROW()/1000000000,-1000000000)</f>
        <v>21.825891810577</v>
      </c>
      <c r="J67" s="0" t="n">
        <f aca="false">IF(AND(VIC_Postcode!$N67=1,ISNUMBER(VIC_Postcode!$F67)),VIC_Postcode!$F67+ROW()/1000000000,-1000000000)</f>
        <v>350.000000067</v>
      </c>
      <c r="K67" s="0" t="n">
        <f aca="false">IF(AND(VIC_Postcode!$N67=1,ISNUMBER(VIC_Postcode!$P67)),VIC_Postcode!$P67+ROW()/1000000000,-1000000000)</f>
        <v>53.000000067</v>
      </c>
    </row>
    <row r="68" customFormat="false" ht="15" hidden="false" customHeight="false" outlineLevel="0" collapsed="false">
      <c r="B68" s="38" t="n">
        <f aca="false">IF(AND(LGA_Summary!$A68="NSW",LGA_Summary!$S68=1,ISNUMBER(LGA_Summary!$J68)),LGA_Summary!$J68+ROW()/1000000000,-1000000000)</f>
        <v>0.0953426348679454</v>
      </c>
      <c r="C68" s="38" t="n">
        <f aca="false">IF(AND(LGA_Summary!$A68="NSW",LGA_Summary!$S68=1,ISNUMBER(LGA_Summary!$J68)),LGA_Summary!$J68-ROW()/1000000000,1000000000)</f>
        <v>0.0953424988679454</v>
      </c>
      <c r="D68" s="0" t="n">
        <f aca="false">IF(AND(LGA_Summary!$A68="NSW",LGA_Summary!$S68=1,ISNUMBER(LGA_Summary!$H68)),LGA_Summary!$H68+ROW()/1000000000,-1000000000)</f>
        <v>158.100000068</v>
      </c>
      <c r="E68" s="0" t="n">
        <f aca="false">IF(AND(LGA_Summary!$A68="NSW",LGA_Summary!$S68=1,ISNUMBER(LGA_Summary!$O68)),LGA_Summary!$O68+ROW()/1000000000,-1000000000)</f>
        <v>528.640000068</v>
      </c>
      <c r="F68" s="0" t="n">
        <f aca="false">IF(AND(LGA_Summary!$A68="NSW",LGA_Summary!$S68=1,ISNUMBER(LGA_Summary!$V68)),LGA_Summary!$V68+ROW()/1000000000,-1000000000)</f>
        <v>11.9412333298211</v>
      </c>
      <c r="G68" s="0" t="n">
        <f aca="false">IF(AND(LGA_Summary!$A68="QLD",LGA_Summary!$S68=1,ISNUMBER(LGA_Summary!$J68)),LGA_Summary!$J68+ROW()/1000000000,-1000000000)</f>
        <v>-1000000000</v>
      </c>
      <c r="H68" s="0" t="n">
        <f aca="false">IF(AND(LGA_Summary!$A68="QLD",LGA_Summary!$S68=1,ISNUMBER(LGA_Summary!$H68)),LGA_Summary!$H68+ROW()/1000000000,-1000000000)</f>
        <v>-1000000000</v>
      </c>
      <c r="I68" s="0" t="n">
        <f aca="false">IF(AND(VIC_Postcode!$N68=1,ISNUMBER(VIC_Postcode!$G68)),VIC_Postcode!$G68+ROW()/1000000000,-1000000000)</f>
        <v>5.1570197724335</v>
      </c>
      <c r="J68" s="0" t="n">
        <f aca="false">IF(AND(VIC_Postcode!$N68=1,ISNUMBER(VIC_Postcode!$F68)),VIC_Postcode!$F68+ROW()/1000000000,-1000000000)</f>
        <v>67.000000068</v>
      </c>
      <c r="K68" s="0" t="n">
        <f aca="false">IF(AND(VIC_Postcode!$N68=1,ISNUMBER(VIC_Postcode!$P68)),VIC_Postcode!$P68+ROW()/1000000000,-1000000000)</f>
        <v>9.000000068</v>
      </c>
    </row>
    <row r="69" customFormat="false" ht="15" hidden="false" customHeight="false" outlineLevel="0" collapsed="false">
      <c r="B69" s="38" t="n">
        <f aca="false">IF(AND(LGA_Summary!$A69="NSW",LGA_Summary!$S69=1,ISNUMBER(LGA_Summary!$J69)),LGA_Summary!$J69+ROW()/1000000000,-1000000000)</f>
        <v>0.117523554634112</v>
      </c>
      <c r="C69" s="38" t="n">
        <f aca="false">IF(AND(LGA_Summary!$A69="NSW",LGA_Summary!$S69=1,ISNUMBER(LGA_Summary!$J69)),LGA_Summary!$J69-ROW()/1000000000,1000000000)</f>
        <v>0.117523416634112</v>
      </c>
      <c r="D69" s="0" t="n">
        <f aca="false">IF(AND(LGA_Summary!$A69="NSW",LGA_Summary!$S69=1,ISNUMBER(LGA_Summary!$H69)),LGA_Summary!$H69+ROW()/1000000000,-1000000000)</f>
        <v>524.025000069</v>
      </c>
      <c r="E69" s="0" t="n">
        <f aca="false">IF(AND(LGA_Summary!$A69="NSW",LGA_Summary!$S69=1,ISNUMBER(LGA_Summary!$O69)),LGA_Summary!$O69+ROW()/1000000000,-1000000000)</f>
        <v>1258.080000069</v>
      </c>
      <c r="F69" s="0" t="n">
        <f aca="false">IF(AND(LGA_Summary!$A69="NSW",LGA_Summary!$S69=1,ISNUMBER(LGA_Summary!$V69)),LGA_Summary!$V69+ROW()/1000000000,-1000000000)</f>
        <v>11.4736298498006</v>
      </c>
      <c r="G69" s="0" t="n">
        <f aca="false">IF(AND(LGA_Summary!$A69="QLD",LGA_Summary!$S69=1,ISNUMBER(LGA_Summary!$J69)),LGA_Summary!$J69+ROW()/1000000000,-1000000000)</f>
        <v>-1000000000</v>
      </c>
      <c r="H69" s="0" t="n">
        <f aca="false">IF(AND(LGA_Summary!$A69="QLD",LGA_Summary!$S69=1,ISNUMBER(LGA_Summary!$H69)),LGA_Summary!$H69+ROW()/1000000000,-1000000000)</f>
        <v>-1000000000</v>
      </c>
      <c r="I69" s="0" t="n">
        <f aca="false">IF(AND(VIC_Postcode!$N69=1,ISNUMBER(VIC_Postcode!$G69)),VIC_Postcode!$G69+ROW()/1000000000,-1000000000)</f>
        <v>2.51869950420073</v>
      </c>
      <c r="J69" s="0" t="n">
        <f aca="false">IF(AND(VIC_Postcode!$N69=1,ISNUMBER(VIC_Postcode!$F69)),VIC_Postcode!$F69+ROW()/1000000000,-1000000000)</f>
        <v>33.000000069</v>
      </c>
      <c r="K69" s="0" t="n">
        <f aca="false">IF(AND(VIC_Postcode!$N69=1,ISNUMBER(VIC_Postcode!$P69)),VIC_Postcode!$P69+ROW()/1000000000,-1000000000)</f>
        <v>5.000000069</v>
      </c>
    </row>
    <row r="70" customFormat="false" ht="15" hidden="false" customHeight="false" outlineLevel="0" collapsed="false">
      <c r="B70" s="38" t="n">
        <f aca="false">IF(AND(LGA_Summary!$A70="NSW",LGA_Summary!$S70=1,ISNUMBER(LGA_Summary!$J70)),LGA_Summary!$J70+ROW()/1000000000,-1000000000)</f>
        <v>0.193965386032007</v>
      </c>
      <c r="C70" s="38" t="n">
        <f aca="false">IF(AND(LGA_Summary!$A70="NSW",LGA_Summary!$S70=1,ISNUMBER(LGA_Summary!$J70)),LGA_Summary!$J70-ROW()/1000000000,1000000000)</f>
        <v>0.193965246032007</v>
      </c>
      <c r="D70" s="0" t="n">
        <f aca="false">IF(AND(LGA_Summary!$A70="NSW",LGA_Summary!$S70=1,ISNUMBER(LGA_Summary!$H70)),LGA_Summary!$H70+ROW()/1000000000,-1000000000)</f>
        <v>1932.15000007</v>
      </c>
      <c r="E70" s="0" t="n">
        <f aca="false">IF(AND(LGA_Summary!$A70="NSW",LGA_Summary!$S70=1,ISNUMBER(LGA_Summary!$O70)),LGA_Summary!$O70+ROW()/1000000000,-1000000000)</f>
        <v>6576.32000007</v>
      </c>
      <c r="F70" s="0" t="n">
        <f aca="false">IF(AND(LGA_Summary!$A70="NSW",LGA_Summary!$S70=1,ISNUMBER(LGA_Summary!$V70)),LGA_Summary!$V70+ROW()/1000000000,-1000000000)</f>
        <v>11.2040114559185</v>
      </c>
      <c r="G70" s="0" t="n">
        <f aca="false">IF(AND(LGA_Summary!$A70="QLD",LGA_Summary!$S70=1,ISNUMBER(LGA_Summary!$J70)),LGA_Summary!$J70+ROW()/1000000000,-1000000000)</f>
        <v>-1000000000</v>
      </c>
      <c r="H70" s="0" t="n">
        <f aca="false">IF(AND(LGA_Summary!$A70="QLD",LGA_Summary!$S70=1,ISNUMBER(LGA_Summary!$H70)),LGA_Summary!$H70+ROW()/1000000000,-1000000000)</f>
        <v>-1000000000</v>
      </c>
      <c r="I70" s="0" t="n">
        <f aca="false">IF(AND(VIC_Postcode!$N70=1,ISNUMBER(VIC_Postcode!$G70)),VIC_Postcode!$G70+ROW()/1000000000,-1000000000)</f>
        <v>48.3274431537511</v>
      </c>
      <c r="J70" s="0" t="n">
        <f aca="false">IF(AND(VIC_Postcode!$N70=1,ISNUMBER(VIC_Postcode!$F70)),VIC_Postcode!$F70+ROW()/1000000000,-1000000000)</f>
        <v>588.00000007</v>
      </c>
      <c r="K70" s="0" t="n">
        <f aca="false">IF(AND(VIC_Postcode!$N70=1,ISNUMBER(VIC_Postcode!$P70)),VIC_Postcode!$P70+ROW()/1000000000,-1000000000)</f>
        <v>107.00000007</v>
      </c>
    </row>
    <row r="71" customFormat="false" ht="15" hidden="false" customHeight="false" outlineLevel="0" collapsed="false">
      <c r="B71" s="38" t="n">
        <f aca="false">IF(AND(LGA_Summary!$A71="NSW",LGA_Summary!$S71=1,ISNUMBER(LGA_Summary!$J71)),LGA_Summary!$J71+ROW()/1000000000,-1000000000)</f>
        <v>0.163989118253116</v>
      </c>
      <c r="C71" s="38" t="n">
        <f aca="false">IF(AND(LGA_Summary!$A71="NSW",LGA_Summary!$S71=1,ISNUMBER(LGA_Summary!$J71)),LGA_Summary!$J71-ROW()/1000000000,1000000000)</f>
        <v>0.163988976253116</v>
      </c>
      <c r="D71" s="0" t="n">
        <f aca="false">IF(AND(LGA_Summary!$A71="NSW",LGA_Summary!$S71=1,ISNUMBER(LGA_Summary!$H71)),LGA_Summary!$H71+ROW()/1000000000,-1000000000)</f>
        <v>1004.050000071</v>
      </c>
      <c r="E71" s="0" t="n">
        <f aca="false">IF(AND(LGA_Summary!$A71="NSW",LGA_Summary!$S71=1,ISNUMBER(LGA_Summary!$O71)),LGA_Summary!$O71+ROW()/1000000000,-1000000000)</f>
        <v>3105.960000071</v>
      </c>
      <c r="F71" s="0" t="n">
        <f aca="false">IF(AND(LGA_Summary!$A71="NSW",LGA_Summary!$S71=1,ISNUMBER(LGA_Summary!$V71)),LGA_Summary!$V71+ROW()/1000000000,-1000000000)</f>
        <v>12.969432517497</v>
      </c>
      <c r="G71" s="0" t="n">
        <f aca="false">IF(AND(LGA_Summary!$A71="QLD",LGA_Summary!$S71=1,ISNUMBER(LGA_Summary!$J71)),LGA_Summary!$J71+ROW()/1000000000,-1000000000)</f>
        <v>-1000000000</v>
      </c>
      <c r="H71" s="0" t="n">
        <f aca="false">IF(AND(LGA_Summary!$A71="QLD",LGA_Summary!$S71=1,ISNUMBER(LGA_Summary!$H71)),LGA_Summary!$H71+ROW()/1000000000,-1000000000)</f>
        <v>-1000000000</v>
      </c>
      <c r="I71" s="0" t="n">
        <f aca="false">IF(AND(VIC_Postcode!$N71=1,ISNUMBER(VIC_Postcode!$G71)),VIC_Postcode!$G71+ROW()/1000000000,-1000000000)</f>
        <v>5.77899265202304</v>
      </c>
      <c r="J71" s="0" t="n">
        <f aca="false">IF(AND(VIC_Postcode!$N71=1,ISNUMBER(VIC_Postcode!$F71)),VIC_Postcode!$F71+ROW()/1000000000,-1000000000)</f>
        <v>74.000000071</v>
      </c>
      <c r="K71" s="0" t="n">
        <f aca="false">IF(AND(VIC_Postcode!$N71=1,ISNUMBER(VIC_Postcode!$P71)),VIC_Postcode!$P71+ROW()/1000000000,-1000000000)</f>
        <v>12.000000071</v>
      </c>
    </row>
    <row r="72" customFormat="false" ht="15" hidden="false" customHeight="false" outlineLevel="0" collapsed="false">
      <c r="B72" s="38" t="n">
        <f aca="false">IF(AND(LGA_Summary!$A72="NSW",LGA_Summary!$S72=1,ISNUMBER(LGA_Summary!$J72)),LGA_Summary!$J72+ROW()/1000000000,-1000000000)</f>
        <v>0.188377040121921</v>
      </c>
      <c r="C72" s="38" t="n">
        <f aca="false">IF(AND(LGA_Summary!$A72="NSW",LGA_Summary!$S72=1,ISNUMBER(LGA_Summary!$J72)),LGA_Summary!$J72-ROW()/1000000000,1000000000)</f>
        <v>0.188376896121921</v>
      </c>
      <c r="D72" s="0" t="n">
        <f aca="false">IF(AND(LGA_Summary!$A72="NSW",LGA_Summary!$S72=1,ISNUMBER(LGA_Summary!$H72)),LGA_Summary!$H72+ROW()/1000000000,-1000000000)</f>
        <v>2265.600000072</v>
      </c>
      <c r="E72" s="0" t="n">
        <f aca="false">IF(AND(LGA_Summary!$A72="NSW",LGA_Summary!$S72=1,ISNUMBER(LGA_Summary!$O72)),LGA_Summary!$O72+ROW()/1000000000,-1000000000)</f>
        <v>8076.280000072</v>
      </c>
      <c r="F72" s="0" t="n">
        <f aca="false">IF(AND(LGA_Summary!$A72="NSW",LGA_Summary!$S72=1,ISNUMBER(LGA_Summary!$V72)),LGA_Summary!$V72+ROW()/1000000000,-1000000000)</f>
        <v>14.297429732246</v>
      </c>
      <c r="G72" s="0" t="n">
        <f aca="false">IF(AND(LGA_Summary!$A72="QLD",LGA_Summary!$S72=1,ISNUMBER(LGA_Summary!$J72)),LGA_Summary!$J72+ROW()/1000000000,-1000000000)</f>
        <v>-1000000000</v>
      </c>
      <c r="H72" s="0" t="n">
        <f aca="false">IF(AND(LGA_Summary!$A72="QLD",LGA_Summary!$S72=1,ISNUMBER(LGA_Summary!$H72)),LGA_Summary!$H72+ROW()/1000000000,-1000000000)</f>
        <v>-1000000000</v>
      </c>
      <c r="I72" s="0" t="n">
        <f aca="false">IF(AND(VIC_Postcode!$N72=1,ISNUMBER(VIC_Postcode!$G72)),VIC_Postcode!$G72+ROW()/1000000000,-1000000000)</f>
        <v>22.3445330548309</v>
      </c>
      <c r="J72" s="0" t="n">
        <f aca="false">IF(AND(VIC_Postcode!$N72=1,ISNUMBER(VIC_Postcode!$F72)),VIC_Postcode!$F72+ROW()/1000000000,-1000000000)</f>
        <v>544.000000072</v>
      </c>
      <c r="K72" s="0" t="n">
        <f aca="false">IF(AND(VIC_Postcode!$N72=1,ISNUMBER(VIC_Postcode!$P72)),VIC_Postcode!$P72+ROW()/1000000000,-1000000000)</f>
        <v>103.000000072</v>
      </c>
    </row>
    <row r="73" customFormat="false" ht="15" hidden="false" customHeight="false" outlineLevel="0" collapsed="false">
      <c r="B73" s="38" t="n">
        <f aca="false">IF(AND(LGA_Summary!$A73="NSW",LGA_Summary!$S73=1,ISNUMBER(LGA_Summary!$J73)),LGA_Summary!$J73+ROW()/1000000000,-1000000000)</f>
        <v>0.115358728089924</v>
      </c>
      <c r="C73" s="38" t="n">
        <f aca="false">IF(AND(LGA_Summary!$A73="NSW",LGA_Summary!$S73=1,ISNUMBER(LGA_Summary!$J73)),LGA_Summary!$J73-ROW()/1000000000,1000000000)</f>
        <v>0.115358582089924</v>
      </c>
      <c r="D73" s="0" t="n">
        <f aca="false">IF(AND(LGA_Summary!$A73="NSW",LGA_Summary!$S73=1,ISNUMBER(LGA_Summary!$H73)),LGA_Summary!$H73+ROW()/1000000000,-1000000000)</f>
        <v>864.975000073</v>
      </c>
      <c r="E73" s="0" t="n">
        <f aca="false">IF(AND(LGA_Summary!$A73="NSW",LGA_Summary!$S73=1,ISNUMBER(LGA_Summary!$O73)),LGA_Summary!$O73+ROW()/1000000000,-1000000000)</f>
        <v>2748.600000073</v>
      </c>
      <c r="F73" s="0" t="n">
        <f aca="false">IF(AND(LGA_Summary!$A73="NSW",LGA_Summary!$S73=1,ISNUMBER(LGA_Summary!$V73)),LGA_Summary!$V73+ROW()/1000000000,-1000000000)</f>
        <v>8.07924026934258</v>
      </c>
      <c r="G73" s="0" t="n">
        <f aca="false">IF(AND(LGA_Summary!$A73="QLD",LGA_Summary!$S73=1,ISNUMBER(LGA_Summary!$J73)),LGA_Summary!$J73+ROW()/1000000000,-1000000000)</f>
        <v>-1000000000</v>
      </c>
      <c r="H73" s="0" t="n">
        <f aca="false">IF(AND(LGA_Summary!$A73="QLD",LGA_Summary!$S73=1,ISNUMBER(LGA_Summary!$H73)),LGA_Summary!$H73+ROW()/1000000000,-1000000000)</f>
        <v>-1000000000</v>
      </c>
      <c r="I73" s="0" t="n">
        <f aca="false">IF(AND(VIC_Postcode!$N73=1,ISNUMBER(VIC_Postcode!$G73)),VIC_Postcode!$G73+ROW()/1000000000,-1000000000)</f>
        <v>43.2316119665837</v>
      </c>
      <c r="J73" s="0" t="n">
        <f aca="false">IF(AND(VIC_Postcode!$N73=1,ISNUMBER(VIC_Postcode!$F73)),VIC_Postcode!$F73+ROW()/1000000000,-1000000000)</f>
        <v>221.000000073</v>
      </c>
      <c r="K73" s="0" t="n">
        <f aca="false">IF(AND(VIC_Postcode!$N73=1,ISNUMBER(VIC_Postcode!$P73)),VIC_Postcode!$P73+ROW()/1000000000,-1000000000)</f>
        <v>21.000000073</v>
      </c>
    </row>
    <row r="74" customFormat="false" ht="15" hidden="false" customHeight="false" outlineLevel="0" collapsed="false">
      <c r="B74" s="38" t="n">
        <f aca="false">IF(AND(LGA_Summary!$A74="NSW",LGA_Summary!$S74=1,ISNUMBER(LGA_Summary!$J74)),LGA_Summary!$J74+ROW()/1000000000,-1000000000)</f>
        <v>0.274461253828712</v>
      </c>
      <c r="C74" s="38" t="n">
        <f aca="false">IF(AND(LGA_Summary!$A74="NSW",LGA_Summary!$S74=1,ISNUMBER(LGA_Summary!$J74)),LGA_Summary!$J74-ROW()/1000000000,1000000000)</f>
        <v>0.274461105828712</v>
      </c>
      <c r="D74" s="0" t="n">
        <f aca="false">IF(AND(LGA_Summary!$A74="NSW",LGA_Summary!$S74=1,ISNUMBER(LGA_Summary!$H74)),LGA_Summary!$H74+ROW()/1000000000,-1000000000)</f>
        <v>1181.150000074</v>
      </c>
      <c r="E74" s="0" t="n">
        <f aca="false">IF(AND(LGA_Summary!$A74="NSW",LGA_Summary!$S74=1,ISNUMBER(LGA_Summary!$O74)),LGA_Summary!$O74+ROW()/1000000000,-1000000000)</f>
        <v>4585.520000074</v>
      </c>
      <c r="F74" s="0" t="n">
        <f aca="false">IF(AND(LGA_Summary!$A74="NSW",LGA_Summary!$S74=1,ISNUMBER(LGA_Summary!$V74)),LGA_Summary!$V74+ROW()/1000000000,-1000000000)</f>
        <v>17.2806780963409</v>
      </c>
      <c r="G74" s="0" t="n">
        <f aca="false">IF(AND(LGA_Summary!$A74="QLD",LGA_Summary!$S74=1,ISNUMBER(LGA_Summary!$J74)),LGA_Summary!$J74+ROW()/1000000000,-1000000000)</f>
        <v>-1000000000</v>
      </c>
      <c r="H74" s="0" t="n">
        <f aca="false">IF(AND(LGA_Summary!$A74="QLD",LGA_Summary!$S74=1,ISNUMBER(LGA_Summary!$H74)),LGA_Summary!$H74+ROW()/1000000000,-1000000000)</f>
        <v>-1000000000</v>
      </c>
      <c r="I74" s="0" t="n">
        <f aca="false">IF(AND(VIC_Postcode!$N74=1,ISNUMBER(VIC_Postcode!$G74)),VIC_Postcode!$G74+ROW()/1000000000,-1000000000)</f>
        <v>7.8680341507269</v>
      </c>
      <c r="J74" s="0" t="n">
        <f aca="false">IF(AND(VIC_Postcode!$N74=1,ISNUMBER(VIC_Postcode!$F74)),VIC_Postcode!$F74+ROW()/1000000000,-1000000000)</f>
        <v>145.000000074</v>
      </c>
      <c r="K74" s="0" t="n">
        <f aca="false">IF(AND(VIC_Postcode!$N74=1,ISNUMBER(VIC_Postcode!$P74)),VIC_Postcode!$P74+ROW()/1000000000,-1000000000)</f>
        <v>28.000000074</v>
      </c>
    </row>
    <row r="75" customFormat="false" ht="15" hidden="false" customHeight="false" outlineLevel="0" collapsed="false">
      <c r="B75" s="38" t="n">
        <f aca="false">IF(AND(LGA_Summary!$A75="NSW",LGA_Summary!$S75=1,ISNUMBER(LGA_Summary!$J75)),LGA_Summary!$J75+ROW()/1000000000,-1000000000)</f>
        <v>0.110484175149052</v>
      </c>
      <c r="C75" s="38" t="n">
        <f aca="false">IF(AND(LGA_Summary!$A75="NSW",LGA_Summary!$S75=1,ISNUMBER(LGA_Summary!$J75)),LGA_Summary!$J75-ROW()/1000000000,1000000000)</f>
        <v>0.110484025149052</v>
      </c>
      <c r="D75" s="0" t="n">
        <f aca="false">IF(AND(LGA_Summary!$A75="NSW",LGA_Summary!$S75=1,ISNUMBER(LGA_Summary!$H75)),LGA_Summary!$H75+ROW()/1000000000,-1000000000)</f>
        <v>323.850000075</v>
      </c>
      <c r="E75" s="0" t="n">
        <f aca="false">IF(AND(LGA_Summary!$A75="NSW",LGA_Summary!$S75=1,ISNUMBER(LGA_Summary!$O75)),LGA_Summary!$O75+ROW()/1000000000,-1000000000)</f>
        <v>818.280000075</v>
      </c>
      <c r="F75" s="0" t="n">
        <f aca="false">IF(AND(LGA_Summary!$A75="NSW",LGA_Summary!$S75=1,ISNUMBER(LGA_Summary!$V75)),LGA_Summary!$V75+ROW()/1000000000,-1000000000)</f>
        <v>9.3786488640786</v>
      </c>
      <c r="G75" s="0" t="n">
        <f aca="false">IF(AND(LGA_Summary!$A75="QLD",LGA_Summary!$S75=1,ISNUMBER(LGA_Summary!$J75)),LGA_Summary!$J75+ROW()/1000000000,-1000000000)</f>
        <v>-1000000000</v>
      </c>
      <c r="H75" s="0" t="n">
        <f aca="false">IF(AND(LGA_Summary!$A75="QLD",LGA_Summary!$S75=1,ISNUMBER(LGA_Summary!$H75)),LGA_Summary!$H75+ROW()/1000000000,-1000000000)</f>
        <v>-1000000000</v>
      </c>
      <c r="I75" s="0" t="n">
        <f aca="false">IF(AND(VIC_Postcode!$N75=1,ISNUMBER(VIC_Postcode!$G75)),VIC_Postcode!$G75+ROW()/1000000000,-1000000000)</f>
        <v>33.9946500972916</v>
      </c>
      <c r="J75" s="0" t="n">
        <f aca="false">IF(AND(VIC_Postcode!$N75=1,ISNUMBER(VIC_Postcode!$F75)),VIC_Postcode!$F75+ROW()/1000000000,-1000000000)</f>
        <v>305.000000075</v>
      </c>
      <c r="K75" s="0" t="n">
        <f aca="false">IF(AND(VIC_Postcode!$N75=1,ISNUMBER(VIC_Postcode!$P75)),VIC_Postcode!$P75+ROW()/1000000000,-1000000000)</f>
        <v>25.000000075</v>
      </c>
    </row>
    <row r="76" customFormat="false" ht="15" hidden="false" customHeight="false" outlineLevel="0" collapsed="false">
      <c r="B76" s="38" t="n">
        <f aca="false">IF(AND(LGA_Summary!$A76="NSW",LGA_Summary!$S76=1,ISNUMBER(LGA_Summary!$J76)),LGA_Summary!$J76+ROW()/1000000000,-1000000000)</f>
        <v>0.261683199212076</v>
      </c>
      <c r="C76" s="38" t="n">
        <f aca="false">IF(AND(LGA_Summary!$A76="NSW",LGA_Summary!$S76=1,ISNUMBER(LGA_Summary!$J76)),LGA_Summary!$J76-ROW()/1000000000,1000000000)</f>
        <v>0.261683047212076</v>
      </c>
      <c r="D76" s="0" t="n">
        <f aca="false">IF(AND(LGA_Summary!$A76="NSW",LGA_Summary!$S76=1,ISNUMBER(LGA_Summary!$H76)),LGA_Summary!$H76+ROW()/1000000000,-1000000000)</f>
        <v>1294.750000076</v>
      </c>
      <c r="E76" s="0" t="n">
        <f aca="false">IF(AND(LGA_Summary!$A76="NSW",LGA_Summary!$S76=1,ISNUMBER(LGA_Summary!$O76)),LGA_Summary!$O76+ROW()/1000000000,-1000000000)</f>
        <v>9173.520000076</v>
      </c>
      <c r="F76" s="0" t="n">
        <f aca="false">IF(AND(LGA_Summary!$A76="NSW",LGA_Summary!$S76=1,ISNUMBER(LGA_Summary!$V76)),LGA_Summary!$V76+ROW()/1000000000,-1000000000)</f>
        <v>13.4466036400413</v>
      </c>
      <c r="G76" s="0" t="n">
        <f aca="false">IF(AND(LGA_Summary!$A76="QLD",LGA_Summary!$S76=1,ISNUMBER(LGA_Summary!$J76)),LGA_Summary!$J76+ROW()/1000000000,-1000000000)</f>
        <v>-1000000000</v>
      </c>
      <c r="H76" s="0" t="n">
        <f aca="false">IF(AND(LGA_Summary!$A76="QLD",LGA_Summary!$S76=1,ISNUMBER(LGA_Summary!$H76)),LGA_Summary!$H76+ROW()/1000000000,-1000000000)</f>
        <v>-1000000000</v>
      </c>
      <c r="I76" s="0" t="n">
        <f aca="false">IF(AND(VIC_Postcode!$N76=1,ISNUMBER(VIC_Postcode!$G76)),VIC_Postcode!$G76+ROW()/1000000000,-1000000000)</f>
        <v>8.49145620347667</v>
      </c>
      <c r="J76" s="0" t="n">
        <f aca="false">IF(AND(VIC_Postcode!$N76=1,ISNUMBER(VIC_Postcode!$F76)),VIC_Postcode!$F76+ROW()/1000000000,-1000000000)</f>
        <v>81.000000076</v>
      </c>
      <c r="K76" s="0" t="n">
        <f aca="false">IF(AND(VIC_Postcode!$N76=1,ISNUMBER(VIC_Postcode!$P76)),VIC_Postcode!$P76+ROW()/1000000000,-1000000000)</f>
        <v>17.000000076</v>
      </c>
    </row>
    <row r="77" customFormat="false" ht="15" hidden="false" customHeight="false" outlineLevel="0" collapsed="false">
      <c r="B77" s="38" t="n">
        <f aca="false">IF(AND(LGA_Summary!$A77="NSW",LGA_Summary!$S77=1,ISNUMBER(LGA_Summary!$J77)),LGA_Summary!$J77+ROW()/1000000000,-1000000000)</f>
        <v>0.247811552778153</v>
      </c>
      <c r="C77" s="38" t="n">
        <f aca="false">IF(AND(LGA_Summary!$A77="NSW",LGA_Summary!$S77=1,ISNUMBER(LGA_Summary!$J77)),LGA_Summary!$J77-ROW()/1000000000,1000000000)</f>
        <v>0.247811398778153</v>
      </c>
      <c r="D77" s="0" t="n">
        <f aca="false">IF(AND(LGA_Summary!$A77="NSW",LGA_Summary!$S77=1,ISNUMBER(LGA_Summary!$H77)),LGA_Summary!$H77+ROW()/1000000000,-1000000000)</f>
        <v>1819.925000077</v>
      </c>
      <c r="E77" s="0" t="n">
        <f aca="false">IF(AND(LGA_Summary!$A77="NSW",LGA_Summary!$S77=1,ISNUMBER(LGA_Summary!$O77)),LGA_Summary!$O77+ROW()/1000000000,-1000000000)</f>
        <v>5151.760000077</v>
      </c>
      <c r="F77" s="0" t="n">
        <f aca="false">IF(AND(LGA_Summary!$A77="NSW",LGA_Summary!$S77=1,ISNUMBER(LGA_Summary!$V77)),LGA_Summary!$V77+ROW()/1000000000,-1000000000)</f>
        <v>14.6242976329178</v>
      </c>
      <c r="G77" s="0" t="n">
        <f aca="false">IF(AND(LGA_Summary!$A77="QLD",LGA_Summary!$S77=1,ISNUMBER(LGA_Summary!$J77)),LGA_Summary!$J77+ROW()/1000000000,-1000000000)</f>
        <v>-1000000000</v>
      </c>
      <c r="H77" s="0" t="n">
        <f aca="false">IF(AND(LGA_Summary!$A77="QLD",LGA_Summary!$S77=1,ISNUMBER(LGA_Summary!$H77)),LGA_Summary!$H77+ROW()/1000000000,-1000000000)</f>
        <v>-1000000000</v>
      </c>
      <c r="I77" s="0" t="n">
        <f aca="false">IF(AND(VIC_Postcode!$N77=1,ISNUMBER(VIC_Postcode!$G77)),VIC_Postcode!$G77+ROW()/1000000000,-1000000000)</f>
        <v>19.4278904226496</v>
      </c>
      <c r="J77" s="0" t="n">
        <f aca="false">IF(AND(VIC_Postcode!$N77=1,ISNUMBER(VIC_Postcode!$F77)),VIC_Postcode!$F77+ROW()/1000000000,-1000000000)</f>
        <v>652.000000077</v>
      </c>
      <c r="K77" s="0" t="n">
        <f aca="false">IF(AND(VIC_Postcode!$N77=1,ISNUMBER(VIC_Postcode!$P77)),VIC_Postcode!$P77+ROW()/1000000000,-1000000000)</f>
        <v>161.000000077</v>
      </c>
    </row>
    <row r="78" customFormat="false" ht="15" hidden="false" customHeight="false" outlineLevel="0" collapsed="false">
      <c r="B78" s="38" t="n">
        <f aca="false">IF(AND(LGA_Summary!$A78="NSW",LGA_Summary!$S78=1,ISNUMBER(LGA_Summary!$J78)),LGA_Summary!$J78+ROW()/1000000000,-1000000000)</f>
        <v>0.244405260567727</v>
      </c>
      <c r="C78" s="38" t="n">
        <f aca="false">IF(AND(LGA_Summary!$A78="NSW",LGA_Summary!$S78=1,ISNUMBER(LGA_Summary!$J78)),LGA_Summary!$J78-ROW()/1000000000,1000000000)</f>
        <v>0.244405104567727</v>
      </c>
      <c r="D78" s="0" t="n">
        <f aca="false">IF(AND(LGA_Summary!$A78="NSW",LGA_Summary!$S78=1,ISNUMBER(LGA_Summary!$H78)),LGA_Summary!$H78+ROW()/1000000000,-1000000000)</f>
        <v>211.650000078</v>
      </c>
      <c r="E78" s="0" t="n">
        <f aca="false">IF(AND(LGA_Summary!$A78="NSW",LGA_Summary!$S78=1,ISNUMBER(LGA_Summary!$O78)),LGA_Summary!$O78+ROW()/1000000000,-1000000000)</f>
        <v>655.760000078</v>
      </c>
      <c r="F78" s="0" t="n">
        <f aca="false">IF(AND(LGA_Summary!$A78="NSW",LGA_Summary!$S78=1,ISNUMBER(LGA_Summary!$V78)),LGA_Summary!$V78+ROW()/1000000000,-1000000000)</f>
        <v>19.6243807003924</v>
      </c>
      <c r="G78" s="0" t="n">
        <f aca="false">IF(AND(LGA_Summary!$A78="QLD",LGA_Summary!$S78=1,ISNUMBER(LGA_Summary!$J78)),LGA_Summary!$J78+ROW()/1000000000,-1000000000)</f>
        <v>-1000000000</v>
      </c>
      <c r="H78" s="0" t="n">
        <f aca="false">IF(AND(LGA_Summary!$A78="QLD",LGA_Summary!$S78=1,ISNUMBER(LGA_Summary!$H78)),LGA_Summary!$H78+ROW()/1000000000,-1000000000)</f>
        <v>-1000000000</v>
      </c>
      <c r="I78" s="0" t="n">
        <f aca="false">IF(AND(VIC_Postcode!$N78=1,ISNUMBER(VIC_Postcode!$G78)),VIC_Postcode!$G78+ROW()/1000000000,-1000000000)</f>
        <v>2.45331887314788</v>
      </c>
      <c r="J78" s="0" t="n">
        <f aca="false">IF(AND(VIC_Postcode!$N78=1,ISNUMBER(VIC_Postcode!$F78)),VIC_Postcode!$F78+ROW()/1000000000,-1000000000)</f>
        <v>18.000000078</v>
      </c>
      <c r="K78" s="0" t="n">
        <f aca="false">IF(AND(VIC_Postcode!$N78=1,ISNUMBER(VIC_Postcode!$P78)),VIC_Postcode!$P78+ROW()/1000000000,-1000000000)</f>
        <v>-0.999999922</v>
      </c>
    </row>
    <row r="79" customFormat="false" ht="15" hidden="false" customHeight="false" outlineLevel="0" collapsed="false">
      <c r="B79" s="38" t="n">
        <f aca="false">IF(AND(LGA_Summary!$A79="NSW",LGA_Summary!$S79=1,ISNUMBER(LGA_Summary!$J79)),LGA_Summary!$J79+ROW()/1000000000,-1000000000)</f>
        <v>0.140885944576324</v>
      </c>
      <c r="C79" s="38" t="n">
        <f aca="false">IF(AND(LGA_Summary!$A79="NSW",LGA_Summary!$S79=1,ISNUMBER(LGA_Summary!$J79)),LGA_Summary!$J79-ROW()/1000000000,1000000000)</f>
        <v>0.140885786576324</v>
      </c>
      <c r="D79" s="0" t="n">
        <f aca="false">IF(AND(LGA_Summary!$A79="NSW",LGA_Summary!$S79=1,ISNUMBER(LGA_Summary!$H79)),LGA_Summary!$H79+ROW()/1000000000,-1000000000)</f>
        <v>851.700000079</v>
      </c>
      <c r="E79" s="0" t="n">
        <f aca="false">IF(AND(LGA_Summary!$A79="NSW",LGA_Summary!$S79=1,ISNUMBER(LGA_Summary!$O79)),LGA_Summary!$O79+ROW()/1000000000,-1000000000)</f>
        <v>2650.920000079</v>
      </c>
      <c r="F79" s="0" t="n">
        <f aca="false">IF(AND(LGA_Summary!$A79="NSW",LGA_Summary!$S79=1,ISNUMBER(LGA_Summary!$V79)),LGA_Summary!$V79+ROW()/1000000000,-1000000000)</f>
        <v>9.88806441568318</v>
      </c>
      <c r="G79" s="0" t="n">
        <f aca="false">IF(AND(LGA_Summary!$A79="QLD",LGA_Summary!$S79=1,ISNUMBER(LGA_Summary!$J79)),LGA_Summary!$J79+ROW()/1000000000,-1000000000)</f>
        <v>-1000000000</v>
      </c>
      <c r="H79" s="0" t="n">
        <f aca="false">IF(AND(LGA_Summary!$A79="QLD",LGA_Summary!$S79=1,ISNUMBER(LGA_Summary!$H79)),LGA_Summary!$H79+ROW()/1000000000,-1000000000)</f>
        <v>-1000000000</v>
      </c>
      <c r="I79" s="0" t="n">
        <f aca="false">IF(AND(VIC_Postcode!$N79=1,ISNUMBER(VIC_Postcode!$G79)),VIC_Postcode!$G79+ROW()/1000000000,-1000000000)</f>
        <v>8.99031819794882</v>
      </c>
      <c r="J79" s="0" t="n">
        <f aca="false">IF(AND(VIC_Postcode!$N79=1,ISNUMBER(VIC_Postcode!$F79)),VIC_Postcode!$F79+ROW()/1000000000,-1000000000)</f>
        <v>104.000000079</v>
      </c>
      <c r="K79" s="0" t="n">
        <f aca="false">IF(AND(VIC_Postcode!$N79=1,ISNUMBER(VIC_Postcode!$P79)),VIC_Postcode!$P79+ROW()/1000000000,-1000000000)</f>
        <v>38.000000079</v>
      </c>
    </row>
    <row r="80" customFormat="false" ht="15" hidden="false" customHeight="false" outlineLevel="0" collapsed="false">
      <c r="B80" s="38" t="n">
        <f aca="false">IF(AND(LGA_Summary!$A80="NSW",LGA_Summary!$S80=1,ISNUMBER(LGA_Summary!$J80)),LGA_Summary!$J80+ROW()/1000000000,-1000000000)</f>
        <v>0.221906036537304</v>
      </c>
      <c r="C80" s="38" t="n">
        <f aca="false">IF(AND(LGA_Summary!$A80="NSW",LGA_Summary!$S80=1,ISNUMBER(LGA_Summary!$J80)),LGA_Summary!$J80-ROW()/1000000000,1000000000)</f>
        <v>0.221905876537304</v>
      </c>
      <c r="D80" s="0" t="n">
        <f aca="false">IF(AND(LGA_Summary!$A80="NSW",LGA_Summary!$S80=1,ISNUMBER(LGA_Summary!$H80)),LGA_Summary!$H80+ROW()/1000000000,-1000000000)</f>
        <v>1855.22500008</v>
      </c>
      <c r="E80" s="0" t="n">
        <f aca="false">IF(AND(LGA_Summary!$A80="NSW",LGA_Summary!$S80=1,ISNUMBER(LGA_Summary!$O80)),LGA_Summary!$O80+ROW()/1000000000,-1000000000)</f>
        <v>7438.04000008</v>
      </c>
      <c r="F80" s="0" t="n">
        <f aca="false">IF(AND(LGA_Summary!$A80="NSW",LGA_Summary!$S80=1,ISNUMBER(LGA_Summary!$V80)),LGA_Summary!$V80+ROW()/1000000000,-1000000000)</f>
        <v>13.4938853175057</v>
      </c>
      <c r="G80" s="0" t="n">
        <f aca="false">IF(AND(LGA_Summary!$A80="QLD",LGA_Summary!$S80=1,ISNUMBER(LGA_Summary!$J80)),LGA_Summary!$J80+ROW()/1000000000,-1000000000)</f>
        <v>-1000000000</v>
      </c>
      <c r="H80" s="0" t="n">
        <f aca="false">IF(AND(LGA_Summary!$A80="QLD",LGA_Summary!$S80=1,ISNUMBER(LGA_Summary!$H80)),LGA_Summary!$H80+ROW()/1000000000,-1000000000)</f>
        <v>-1000000000</v>
      </c>
      <c r="I80" s="0" t="n">
        <f aca="false">IF(AND(VIC_Postcode!$N80=1,ISNUMBER(VIC_Postcode!$G80)),VIC_Postcode!$G80+ROW()/1000000000,-1000000000)</f>
        <v>20.9255314136611</v>
      </c>
      <c r="J80" s="0" t="n">
        <f aca="false">IF(AND(VIC_Postcode!$N80=1,ISNUMBER(VIC_Postcode!$F80)),VIC_Postcode!$F80+ROW()/1000000000,-1000000000)</f>
        <v>383.00000008</v>
      </c>
      <c r="K80" s="0" t="n">
        <f aca="false">IF(AND(VIC_Postcode!$N80=1,ISNUMBER(VIC_Postcode!$P80)),VIC_Postcode!$P80+ROW()/1000000000,-1000000000)</f>
        <v>76.00000008</v>
      </c>
    </row>
    <row r="81" customFormat="false" ht="15" hidden="false" customHeight="false" outlineLevel="0" collapsed="false">
      <c r="B81" s="38" t="n">
        <f aca="false">IF(AND(LGA_Summary!$A81="NSW",LGA_Summary!$S81=1,ISNUMBER(LGA_Summary!$J81)),LGA_Summary!$J81+ROW()/1000000000,-1000000000)</f>
        <v>0.245772363388371</v>
      </c>
      <c r="C81" s="38" t="n">
        <f aca="false">IF(AND(LGA_Summary!$A81="NSW",LGA_Summary!$S81=1,ISNUMBER(LGA_Summary!$J81)),LGA_Summary!$J81-ROW()/1000000000,1000000000)</f>
        <v>0.245772201388371</v>
      </c>
      <c r="D81" s="0" t="n">
        <f aca="false">IF(AND(LGA_Summary!$A81="NSW",LGA_Summary!$S81=1,ISNUMBER(LGA_Summary!$H81)),LGA_Summary!$H81+ROW()/1000000000,-1000000000)</f>
        <v>865.725000081</v>
      </c>
      <c r="E81" s="0" t="n">
        <f aca="false">IF(AND(LGA_Summary!$A81="NSW",LGA_Summary!$S81=1,ISNUMBER(LGA_Summary!$O81)),LGA_Summary!$O81+ROW()/1000000000,-1000000000)</f>
        <v>2915.720000081</v>
      </c>
      <c r="F81" s="0" t="n">
        <f aca="false">IF(AND(LGA_Summary!$A81="NSW",LGA_Summary!$S81=1,ISNUMBER(LGA_Summary!$V81)),LGA_Summary!$V81+ROW()/1000000000,-1000000000)</f>
        <v>13.8333077173919</v>
      </c>
      <c r="G81" s="0" t="n">
        <f aca="false">IF(AND(LGA_Summary!$A81="QLD",LGA_Summary!$S81=1,ISNUMBER(LGA_Summary!$J81)),LGA_Summary!$J81+ROW()/1000000000,-1000000000)</f>
        <v>-1000000000</v>
      </c>
      <c r="H81" s="0" t="n">
        <f aca="false">IF(AND(LGA_Summary!$A81="QLD",LGA_Summary!$S81=1,ISNUMBER(LGA_Summary!$H81)),LGA_Summary!$H81+ROW()/1000000000,-1000000000)</f>
        <v>-1000000000</v>
      </c>
      <c r="I81" s="0" t="n">
        <f aca="false">IF(AND(VIC_Postcode!$N81=1,ISNUMBER(VIC_Postcode!$G81)),VIC_Postcode!$G81+ROW()/1000000000,-1000000000)</f>
        <v>15.5391321636227</v>
      </c>
      <c r="J81" s="0" t="n">
        <f aca="false">IF(AND(VIC_Postcode!$N81=1,ISNUMBER(VIC_Postcode!$F81)),VIC_Postcode!$F81+ROW()/1000000000,-1000000000)</f>
        <v>164.000000081</v>
      </c>
      <c r="K81" s="0" t="n">
        <f aca="false">IF(AND(VIC_Postcode!$N81=1,ISNUMBER(VIC_Postcode!$P81)),VIC_Postcode!$P81+ROW()/1000000000,-1000000000)</f>
        <v>31.000000081</v>
      </c>
    </row>
    <row r="82" customFormat="false" ht="15" hidden="false" customHeight="false" outlineLevel="0" collapsed="false">
      <c r="B82" s="38" t="n">
        <f aca="false">IF(AND(LGA_Summary!$A82="NSW",LGA_Summary!$S82=1,ISNUMBER(LGA_Summary!$J82)),LGA_Summary!$J82+ROW()/1000000000,-1000000000)</f>
        <v>0.174976549373152</v>
      </c>
      <c r="C82" s="38" t="n">
        <f aca="false">IF(AND(LGA_Summary!$A82="NSW",LGA_Summary!$S82=1,ISNUMBER(LGA_Summary!$J82)),LGA_Summary!$J82-ROW()/1000000000,1000000000)</f>
        <v>0.174976385373152</v>
      </c>
      <c r="D82" s="0" t="n">
        <f aca="false">IF(AND(LGA_Summary!$A82="NSW",LGA_Summary!$S82=1,ISNUMBER(LGA_Summary!$H82)),LGA_Summary!$H82+ROW()/1000000000,-1000000000)</f>
        <v>1371.475000082</v>
      </c>
      <c r="E82" s="0" t="n">
        <f aca="false">IF(AND(LGA_Summary!$A82="NSW",LGA_Summary!$S82=1,ISNUMBER(LGA_Summary!$O82)),LGA_Summary!$O82+ROW()/1000000000,-1000000000)</f>
        <v>4838.560000082</v>
      </c>
      <c r="F82" s="0" t="n">
        <f aca="false">IF(AND(LGA_Summary!$A82="NSW",LGA_Summary!$S82=1,ISNUMBER(LGA_Summary!$V82)),LGA_Summary!$V82+ROW()/1000000000,-1000000000)</f>
        <v>13.6893356638194</v>
      </c>
      <c r="G82" s="0" t="n">
        <f aca="false">IF(AND(LGA_Summary!$A82="QLD",LGA_Summary!$S82=1,ISNUMBER(LGA_Summary!$J82)),LGA_Summary!$J82+ROW()/1000000000,-1000000000)</f>
        <v>-1000000000</v>
      </c>
      <c r="H82" s="0" t="n">
        <f aca="false">IF(AND(LGA_Summary!$A82="QLD",LGA_Summary!$S82=1,ISNUMBER(LGA_Summary!$H82)),LGA_Summary!$H82+ROW()/1000000000,-1000000000)</f>
        <v>-1000000000</v>
      </c>
      <c r="I82" s="0" t="n">
        <f aca="false">IF(AND(VIC_Postcode!$N82=1,ISNUMBER(VIC_Postcode!$G82)),VIC_Postcode!$G82+ROW()/1000000000,-1000000000)</f>
        <v>32.5218157306031</v>
      </c>
      <c r="J82" s="0" t="n">
        <f aca="false">IF(AND(VIC_Postcode!$N82=1,ISNUMBER(VIC_Postcode!$F82)),VIC_Postcode!$F82+ROW()/1000000000,-1000000000)</f>
        <v>887.000000082</v>
      </c>
      <c r="K82" s="0" t="n">
        <f aca="false">IF(AND(VIC_Postcode!$N82=1,ISNUMBER(VIC_Postcode!$P82)),VIC_Postcode!$P82+ROW()/1000000000,-1000000000)</f>
        <v>124.000000082</v>
      </c>
    </row>
    <row r="83" customFormat="false" ht="15" hidden="false" customHeight="false" outlineLevel="0" collapsed="false">
      <c r="B83" s="38" t="n">
        <f aca="false">IF(AND(LGA_Summary!$A83="NSW",LGA_Summary!$S83=1,ISNUMBER(LGA_Summary!$J83)),LGA_Summary!$J83+ROW()/1000000000,-1000000000)</f>
        <v>0.319872860675874</v>
      </c>
      <c r="C83" s="38" t="n">
        <f aca="false">IF(AND(LGA_Summary!$A83="NSW",LGA_Summary!$S83=1,ISNUMBER(LGA_Summary!$J83)),LGA_Summary!$J83-ROW()/1000000000,1000000000)</f>
        <v>0.319872694675874</v>
      </c>
      <c r="D83" s="0" t="n">
        <f aca="false">IF(AND(LGA_Summary!$A83="NSW",LGA_Summary!$S83=1,ISNUMBER(LGA_Summary!$H83)),LGA_Summary!$H83+ROW()/1000000000,-1000000000)</f>
        <v>1571.225000083</v>
      </c>
      <c r="E83" s="0" t="n">
        <f aca="false">IF(AND(LGA_Summary!$A83="NSW",LGA_Summary!$S83=1,ISNUMBER(LGA_Summary!$O83)),LGA_Summary!$O83+ROW()/1000000000,-1000000000)</f>
        <v>6105.560000083</v>
      </c>
      <c r="F83" s="0" t="n">
        <f aca="false">IF(AND(LGA_Summary!$A83="NSW",LGA_Summary!$S83=1,ISNUMBER(LGA_Summary!$V83)),LGA_Summary!$V83+ROW()/1000000000,-1000000000)</f>
        <v>19.9314975342983</v>
      </c>
      <c r="G83" s="0" t="n">
        <f aca="false">IF(AND(LGA_Summary!$A83="QLD",LGA_Summary!$S83=1,ISNUMBER(LGA_Summary!$J83)),LGA_Summary!$J83+ROW()/1000000000,-1000000000)</f>
        <v>-1000000000</v>
      </c>
      <c r="H83" s="0" t="n">
        <f aca="false">IF(AND(LGA_Summary!$A83="QLD",LGA_Summary!$S83=1,ISNUMBER(LGA_Summary!$H83)),LGA_Summary!$H83+ROW()/1000000000,-1000000000)</f>
        <v>-1000000000</v>
      </c>
      <c r="I83" s="0" t="n">
        <f aca="false">IF(AND(VIC_Postcode!$N83=1,ISNUMBER(VIC_Postcode!$G83)),VIC_Postcode!$G83+ROW()/1000000000,-1000000000)</f>
        <v>44.4687969453832</v>
      </c>
      <c r="J83" s="0" t="n">
        <f aca="false">IF(AND(VIC_Postcode!$N83=1,ISNUMBER(VIC_Postcode!$F83)),VIC_Postcode!$F83+ROW()/1000000000,-1000000000)</f>
        <v>771.000000083</v>
      </c>
      <c r="K83" s="0" t="n">
        <f aca="false">IF(AND(VIC_Postcode!$N83=1,ISNUMBER(VIC_Postcode!$P83)),VIC_Postcode!$P83+ROW()/1000000000,-1000000000)</f>
        <v>136.000000083</v>
      </c>
    </row>
    <row r="84" customFormat="false" ht="15" hidden="false" customHeight="false" outlineLevel="0" collapsed="false">
      <c r="B84" s="38" t="n">
        <f aca="false">IF(AND(LGA_Summary!$A84="NSW",LGA_Summary!$S84=1,ISNUMBER(LGA_Summary!$J84)),LGA_Summary!$J84+ROW()/1000000000,-1000000000)</f>
        <v>0.210726679426031</v>
      </c>
      <c r="C84" s="38" t="n">
        <f aca="false">IF(AND(LGA_Summary!$A84="NSW",LGA_Summary!$S84=1,ISNUMBER(LGA_Summary!$J84)),LGA_Summary!$J84-ROW()/1000000000,1000000000)</f>
        <v>0.210726511426031</v>
      </c>
      <c r="D84" s="0" t="n">
        <f aca="false">IF(AND(LGA_Summary!$A84="NSW",LGA_Summary!$S84=1,ISNUMBER(LGA_Summary!$H84)),LGA_Summary!$H84+ROW()/1000000000,-1000000000)</f>
        <v>849.150000084</v>
      </c>
      <c r="E84" s="0" t="n">
        <f aca="false">IF(AND(LGA_Summary!$A84="NSW",LGA_Summary!$S84=1,ISNUMBER(LGA_Summary!$O84)),LGA_Summary!$O84+ROW()/1000000000,-1000000000)</f>
        <v>2745.120000084</v>
      </c>
      <c r="F84" s="0" t="n">
        <f aca="false">IF(AND(LGA_Summary!$A84="NSW",LGA_Summary!$S84=1,ISNUMBER(LGA_Summary!$V84)),LGA_Summary!$V84+ROW()/1000000000,-1000000000)</f>
        <v>12.6870439182675</v>
      </c>
      <c r="G84" s="0" t="n">
        <f aca="false">IF(AND(LGA_Summary!$A84="QLD",LGA_Summary!$S84=1,ISNUMBER(LGA_Summary!$J84)),LGA_Summary!$J84+ROW()/1000000000,-1000000000)</f>
        <v>-1000000000</v>
      </c>
      <c r="H84" s="0" t="n">
        <f aca="false">IF(AND(LGA_Summary!$A84="QLD",LGA_Summary!$S84=1,ISNUMBER(LGA_Summary!$H84)),LGA_Summary!$H84+ROW()/1000000000,-1000000000)</f>
        <v>-1000000000</v>
      </c>
      <c r="I84" s="0" t="n">
        <f aca="false">IF(AND(VIC_Postcode!$N84=1,ISNUMBER(VIC_Postcode!$G84)),VIC_Postcode!$G84+ROW()/1000000000,-1000000000)</f>
        <v>3.47399146850137</v>
      </c>
      <c r="J84" s="0" t="n">
        <f aca="false">IF(AND(VIC_Postcode!$N84=1,ISNUMBER(VIC_Postcode!$F84)),VIC_Postcode!$F84+ROW()/1000000000,-1000000000)</f>
        <v>75.000000084</v>
      </c>
      <c r="K84" s="0" t="n">
        <f aca="false">IF(AND(VIC_Postcode!$N84=1,ISNUMBER(VIC_Postcode!$P84)),VIC_Postcode!$P84+ROW()/1000000000,-1000000000)</f>
        <v>8.000000084</v>
      </c>
    </row>
    <row r="85" customFormat="false" ht="15" hidden="false" customHeight="false" outlineLevel="0" collapsed="false">
      <c r="B85" s="38" t="n">
        <f aca="false">IF(AND(LGA_Summary!$A85="NSW",LGA_Summary!$S85=1,ISNUMBER(LGA_Summary!$J85)),LGA_Summary!$J85+ROW()/1000000000,-1000000000)</f>
        <v>0.311464680733197</v>
      </c>
      <c r="C85" s="38" t="n">
        <f aca="false">IF(AND(LGA_Summary!$A85="NSW",LGA_Summary!$S85=1,ISNUMBER(LGA_Summary!$J85)),LGA_Summary!$J85-ROW()/1000000000,1000000000)</f>
        <v>0.311464510733197</v>
      </c>
      <c r="D85" s="0" t="n">
        <f aca="false">IF(AND(LGA_Summary!$A85="NSW",LGA_Summary!$S85=1,ISNUMBER(LGA_Summary!$H85)),LGA_Summary!$H85+ROW()/1000000000,-1000000000)</f>
        <v>1059.525000085</v>
      </c>
      <c r="E85" s="0" t="n">
        <f aca="false">IF(AND(LGA_Summary!$A85="NSW",LGA_Summary!$S85=1,ISNUMBER(LGA_Summary!$O85)),LGA_Summary!$O85+ROW()/1000000000,-1000000000)</f>
        <v>3949.720000085</v>
      </c>
      <c r="F85" s="0" t="n">
        <f aca="false">IF(AND(LGA_Summary!$A85="NSW",LGA_Summary!$S85=1,ISNUMBER(LGA_Summary!$V85)),LGA_Summary!$V85+ROW()/1000000000,-1000000000)</f>
        <v>16.3652828051393</v>
      </c>
      <c r="G85" s="0" t="n">
        <f aca="false">IF(AND(LGA_Summary!$A85="QLD",LGA_Summary!$S85=1,ISNUMBER(LGA_Summary!$J85)),LGA_Summary!$J85+ROW()/1000000000,-1000000000)</f>
        <v>-1000000000</v>
      </c>
      <c r="H85" s="0" t="n">
        <f aca="false">IF(AND(LGA_Summary!$A85="QLD",LGA_Summary!$S85=1,ISNUMBER(LGA_Summary!$H85)),LGA_Summary!$H85+ROW()/1000000000,-1000000000)</f>
        <v>-1000000000</v>
      </c>
      <c r="I85" s="0" t="n">
        <f aca="false">IF(AND(VIC_Postcode!$N85=1,ISNUMBER(VIC_Postcode!$G85)),VIC_Postcode!$G85+ROW()/1000000000,-1000000000)</f>
        <v>9.87228175569382</v>
      </c>
      <c r="J85" s="0" t="n">
        <f aca="false">IF(AND(VIC_Postcode!$N85=1,ISNUMBER(VIC_Postcode!$F85)),VIC_Postcode!$F85+ROW()/1000000000,-1000000000)</f>
        <v>143.000000085</v>
      </c>
      <c r="K85" s="0" t="n">
        <f aca="false">IF(AND(VIC_Postcode!$N85=1,ISNUMBER(VIC_Postcode!$P85)),VIC_Postcode!$P85+ROW()/1000000000,-1000000000)</f>
        <v>24.000000085</v>
      </c>
    </row>
    <row r="86" customFormat="false" ht="15" hidden="false" customHeight="false" outlineLevel="0" collapsed="false">
      <c r="B86" s="38" t="n">
        <f aca="false">IF(AND(LGA_Summary!$A86="NSW",LGA_Summary!$S86=1,ISNUMBER(LGA_Summary!$J86)),LGA_Summary!$J86+ROW()/1000000000,-1000000000)</f>
        <v>0.226988208051819</v>
      </c>
      <c r="C86" s="38" t="n">
        <f aca="false">IF(AND(LGA_Summary!$A86="NSW",LGA_Summary!$S86=1,ISNUMBER(LGA_Summary!$J86)),LGA_Summary!$J86-ROW()/1000000000,1000000000)</f>
        <v>0.226988036051819</v>
      </c>
      <c r="D86" s="0" t="n">
        <f aca="false">IF(AND(LGA_Summary!$A86="NSW",LGA_Summary!$S86=1,ISNUMBER(LGA_Summary!$H86)),LGA_Summary!$H86+ROW()/1000000000,-1000000000)</f>
        <v>2110.800000086</v>
      </c>
      <c r="E86" s="0" t="n">
        <f aca="false">IF(AND(LGA_Summary!$A86="NSW",LGA_Summary!$S86=1,ISNUMBER(LGA_Summary!$O86)),LGA_Summary!$O86+ROW()/1000000000,-1000000000)</f>
        <v>8744.880000086</v>
      </c>
      <c r="F86" s="0" t="n">
        <f aca="false">IF(AND(LGA_Summary!$A86="NSW",LGA_Summary!$S86=1,ISNUMBER(LGA_Summary!$V86)),LGA_Summary!$V86+ROW()/1000000000,-1000000000)</f>
        <v>14.0417932454602</v>
      </c>
      <c r="G86" s="0" t="n">
        <f aca="false">IF(AND(LGA_Summary!$A86="QLD",LGA_Summary!$S86=1,ISNUMBER(LGA_Summary!$J86)),LGA_Summary!$J86+ROW()/1000000000,-1000000000)</f>
        <v>-1000000000</v>
      </c>
      <c r="H86" s="0" t="n">
        <f aca="false">IF(AND(LGA_Summary!$A86="QLD",LGA_Summary!$S86=1,ISNUMBER(LGA_Summary!$H86)),LGA_Summary!$H86+ROW()/1000000000,-1000000000)</f>
        <v>-1000000000</v>
      </c>
      <c r="I86" s="0" t="n">
        <f aca="false">IF(AND(VIC_Postcode!$N86=1,ISNUMBER(VIC_Postcode!$G86)),VIC_Postcode!$G86+ROW()/1000000000,-1000000000)</f>
        <v>3.4289483220699</v>
      </c>
      <c r="J86" s="0" t="n">
        <f aca="false">IF(AND(VIC_Postcode!$N86=1,ISNUMBER(VIC_Postcode!$F86)),VIC_Postcode!$F86+ROW()/1000000000,-1000000000)</f>
        <v>52.000000086</v>
      </c>
      <c r="K86" s="0" t="n">
        <f aca="false">IF(AND(VIC_Postcode!$N86=1,ISNUMBER(VIC_Postcode!$P86)),VIC_Postcode!$P86+ROW()/1000000000,-1000000000)</f>
        <v>6.000000086</v>
      </c>
    </row>
    <row r="87" customFormat="false" ht="15" hidden="false" customHeight="false" outlineLevel="0" collapsed="false">
      <c r="B87" s="38" t="n">
        <f aca="false">IF(AND(LGA_Summary!$A87="NSW",LGA_Summary!$S87=1,ISNUMBER(LGA_Summary!$J87)),LGA_Summary!$J87+ROW()/1000000000,-1000000000)</f>
        <v>0.246770631446066</v>
      </c>
      <c r="C87" s="38" t="n">
        <f aca="false">IF(AND(LGA_Summary!$A87="NSW",LGA_Summary!$S87=1,ISNUMBER(LGA_Summary!$J87)),LGA_Summary!$J87-ROW()/1000000000,1000000000)</f>
        <v>0.246770457446066</v>
      </c>
      <c r="D87" s="0" t="n">
        <f aca="false">IF(AND(LGA_Summary!$A87="NSW",LGA_Summary!$S87=1,ISNUMBER(LGA_Summary!$H87)),LGA_Summary!$H87+ROW()/1000000000,-1000000000)</f>
        <v>689.775000087</v>
      </c>
      <c r="E87" s="0" t="n">
        <f aca="false">IF(AND(LGA_Summary!$A87="NSW",LGA_Summary!$S87=1,ISNUMBER(LGA_Summary!$O87)),LGA_Summary!$O87+ROW()/1000000000,-1000000000)</f>
        <v>1894.640000087</v>
      </c>
      <c r="F87" s="0" t="n">
        <f aca="false">IF(AND(LGA_Summary!$A87="NSW",LGA_Summary!$S87=1,ISNUMBER(LGA_Summary!$V87)),LGA_Summary!$V87+ROW()/1000000000,-1000000000)</f>
        <v>18.1008707000043</v>
      </c>
      <c r="G87" s="0" t="n">
        <f aca="false">IF(AND(LGA_Summary!$A87="QLD",LGA_Summary!$S87=1,ISNUMBER(LGA_Summary!$J87)),LGA_Summary!$J87+ROW()/1000000000,-1000000000)</f>
        <v>-1000000000</v>
      </c>
      <c r="H87" s="0" t="n">
        <f aca="false">IF(AND(LGA_Summary!$A87="QLD",LGA_Summary!$S87=1,ISNUMBER(LGA_Summary!$H87)),LGA_Summary!$H87+ROW()/1000000000,-1000000000)</f>
        <v>-1000000000</v>
      </c>
      <c r="I87" s="0" t="n">
        <f aca="false">IF(AND(VIC_Postcode!$N87=1,ISNUMBER(VIC_Postcode!$G87)),VIC_Postcode!$G87+ROW()/1000000000,-1000000000)</f>
        <v>6.18458619546813</v>
      </c>
      <c r="J87" s="0" t="n">
        <f aca="false">IF(AND(VIC_Postcode!$N87=1,ISNUMBER(VIC_Postcode!$F87)),VIC_Postcode!$F87+ROW()/1000000000,-1000000000)</f>
        <v>117.000000087</v>
      </c>
      <c r="K87" s="0" t="n">
        <f aca="false">IF(AND(VIC_Postcode!$N87=1,ISNUMBER(VIC_Postcode!$P87)),VIC_Postcode!$P87+ROW()/1000000000,-1000000000)</f>
        <v>25.000000087</v>
      </c>
    </row>
    <row r="88" customFormat="false" ht="15" hidden="false" customHeight="false" outlineLevel="0" collapsed="false">
      <c r="B88" s="38" t="n">
        <f aca="false">IF(AND(LGA_Summary!$A88="NSW",LGA_Summary!$S88=1,ISNUMBER(LGA_Summary!$J88)),LGA_Summary!$J88+ROW()/1000000000,-1000000000)</f>
        <v>0.261215179144664</v>
      </c>
      <c r="C88" s="38" t="n">
        <f aca="false">IF(AND(LGA_Summary!$A88="NSW",LGA_Summary!$S88=1,ISNUMBER(LGA_Summary!$J88)),LGA_Summary!$J88-ROW()/1000000000,1000000000)</f>
        <v>0.261215003144664</v>
      </c>
      <c r="D88" s="0" t="n">
        <f aca="false">IF(AND(LGA_Summary!$A88="NSW",LGA_Summary!$S88=1,ISNUMBER(LGA_Summary!$H88)),LGA_Summary!$H88+ROW()/1000000000,-1000000000)</f>
        <v>692.325000088</v>
      </c>
      <c r="E88" s="0" t="n">
        <f aca="false">IF(AND(LGA_Summary!$A88="NSW",LGA_Summary!$S88=1,ISNUMBER(LGA_Summary!$O88)),LGA_Summary!$O88+ROW()/1000000000,-1000000000)</f>
        <v>2366.040000088</v>
      </c>
      <c r="F88" s="0" t="n">
        <f aca="false">IF(AND(LGA_Summary!$A88="NSW",LGA_Summary!$S88=1,ISNUMBER(LGA_Summary!$V88)),LGA_Summary!$V88+ROW()/1000000000,-1000000000)</f>
        <v>15.7705090500901</v>
      </c>
      <c r="G88" s="0" t="n">
        <f aca="false">IF(AND(LGA_Summary!$A88="QLD",LGA_Summary!$S88=1,ISNUMBER(LGA_Summary!$J88)),LGA_Summary!$J88+ROW()/1000000000,-1000000000)</f>
        <v>-1000000000</v>
      </c>
      <c r="H88" s="0" t="n">
        <f aca="false">IF(AND(LGA_Summary!$A88="QLD",LGA_Summary!$S88=1,ISNUMBER(LGA_Summary!$H88)),LGA_Summary!$H88+ROW()/1000000000,-1000000000)</f>
        <v>-1000000000</v>
      </c>
      <c r="I88" s="0" t="n">
        <f aca="false">IF(AND(VIC_Postcode!$N88=1,ISNUMBER(VIC_Postcode!$G88)),VIC_Postcode!$G88+ROW()/1000000000,-1000000000)</f>
        <v>59.9397866038289</v>
      </c>
      <c r="J88" s="0" t="n">
        <f aca="false">IF(AND(VIC_Postcode!$N88=1,ISNUMBER(VIC_Postcode!$F88)),VIC_Postcode!$F88+ROW()/1000000000,-1000000000)</f>
        <v>657.000000088</v>
      </c>
      <c r="K88" s="0" t="n">
        <f aca="false">IF(AND(VIC_Postcode!$N88=1,ISNUMBER(VIC_Postcode!$P88)),VIC_Postcode!$P88+ROW()/1000000000,-1000000000)</f>
        <v>109.000000088</v>
      </c>
    </row>
    <row r="89" customFormat="false" ht="15" hidden="false" customHeight="false" outlineLevel="0" collapsed="false">
      <c r="B89" s="38" t="n">
        <f aca="false">IF(AND(LGA_Summary!$A89="NSW",LGA_Summary!$S89=1,ISNUMBER(LGA_Summary!$J89)),LGA_Summary!$J89+ROW()/1000000000,-1000000000)</f>
        <v>0.288744280927174</v>
      </c>
      <c r="C89" s="38" t="n">
        <f aca="false">IF(AND(LGA_Summary!$A89="NSW",LGA_Summary!$S89=1,ISNUMBER(LGA_Summary!$J89)),LGA_Summary!$J89-ROW()/1000000000,1000000000)</f>
        <v>0.288744102927174</v>
      </c>
      <c r="D89" s="0" t="n">
        <f aca="false">IF(AND(LGA_Summary!$A89="NSW",LGA_Summary!$S89=1,ISNUMBER(LGA_Summary!$H89)),LGA_Summary!$H89+ROW()/1000000000,-1000000000)</f>
        <v>1552.950000089</v>
      </c>
      <c r="E89" s="0" t="n">
        <f aca="false">IF(AND(LGA_Summary!$A89="NSW",LGA_Summary!$S89=1,ISNUMBER(LGA_Summary!$O89)),LGA_Summary!$O89+ROW()/1000000000,-1000000000)</f>
        <v>4707.800000089</v>
      </c>
      <c r="F89" s="0" t="n">
        <f aca="false">IF(AND(LGA_Summary!$A89="NSW",LGA_Summary!$S89=1,ISNUMBER(LGA_Summary!$V89)),LGA_Summary!$V89+ROW()/1000000000,-1000000000)</f>
        <v>17.5368671222986</v>
      </c>
      <c r="G89" s="0" t="n">
        <f aca="false">IF(AND(LGA_Summary!$A89="QLD",LGA_Summary!$S89=1,ISNUMBER(LGA_Summary!$J89)),LGA_Summary!$J89+ROW()/1000000000,-1000000000)</f>
        <v>-1000000000</v>
      </c>
      <c r="H89" s="0" t="n">
        <f aca="false">IF(AND(LGA_Summary!$A89="QLD",LGA_Summary!$S89=1,ISNUMBER(LGA_Summary!$H89)),LGA_Summary!$H89+ROW()/1000000000,-1000000000)</f>
        <v>-1000000000</v>
      </c>
      <c r="I89" s="0" t="n">
        <f aca="false">IF(AND(VIC_Postcode!$N89=1,ISNUMBER(VIC_Postcode!$G89)),VIC_Postcode!$G89+ROW()/1000000000,-1000000000)</f>
        <v>10.1450159310668</v>
      </c>
      <c r="J89" s="0" t="n">
        <f aca="false">IF(AND(VIC_Postcode!$N89=1,ISNUMBER(VIC_Postcode!$F89)),VIC_Postcode!$F89+ROW()/1000000000,-1000000000)</f>
        <v>333.000000089</v>
      </c>
      <c r="K89" s="0" t="n">
        <f aca="false">IF(AND(VIC_Postcode!$N89=1,ISNUMBER(VIC_Postcode!$P89)),VIC_Postcode!$P89+ROW()/1000000000,-1000000000)</f>
        <v>57.000000089</v>
      </c>
    </row>
    <row r="90" customFormat="false" ht="15" hidden="false" customHeight="false" outlineLevel="0" collapsed="false">
      <c r="B90" s="38" t="n">
        <f aca="false">IF(AND(LGA_Summary!$A90="NSW",LGA_Summary!$S90=1,ISNUMBER(LGA_Summary!$J90)),LGA_Summary!$J90+ROW()/1000000000,-1000000000)</f>
        <v>0.272431720596021</v>
      </c>
      <c r="C90" s="38" t="n">
        <f aca="false">IF(AND(LGA_Summary!$A90="NSW",LGA_Summary!$S90=1,ISNUMBER(LGA_Summary!$J90)),LGA_Summary!$J90-ROW()/1000000000,1000000000)</f>
        <v>0.272431540596021</v>
      </c>
      <c r="D90" s="0" t="n">
        <f aca="false">IF(AND(LGA_Summary!$A90="NSW",LGA_Summary!$S90=1,ISNUMBER(LGA_Summary!$H90)),LGA_Summary!$H90+ROW()/1000000000,-1000000000)</f>
        <v>243.52500009</v>
      </c>
      <c r="E90" s="0" t="n">
        <f aca="false">IF(AND(LGA_Summary!$A90="NSW",LGA_Summary!$S90=1,ISNUMBER(LGA_Summary!$O90)),LGA_Summary!$O90+ROW()/1000000000,-1000000000)</f>
        <v>837.28000009</v>
      </c>
      <c r="F90" s="0" t="n">
        <f aca="false">IF(AND(LGA_Summary!$A90="NSW",LGA_Summary!$S90=1,ISNUMBER(LGA_Summary!$V90)),LGA_Summary!$V90+ROW()/1000000000,-1000000000)</f>
        <v>18.6637674607299</v>
      </c>
      <c r="G90" s="0" t="n">
        <f aca="false">IF(AND(LGA_Summary!$A90="QLD",LGA_Summary!$S90=1,ISNUMBER(LGA_Summary!$J90)),LGA_Summary!$J90+ROW()/1000000000,-1000000000)</f>
        <v>-1000000000</v>
      </c>
      <c r="H90" s="0" t="n">
        <f aca="false">IF(AND(LGA_Summary!$A90="QLD",LGA_Summary!$S90=1,ISNUMBER(LGA_Summary!$H90)),LGA_Summary!$H90+ROW()/1000000000,-1000000000)</f>
        <v>-1000000000</v>
      </c>
      <c r="I90" s="0" t="n">
        <f aca="false">IF(AND(VIC_Postcode!$N90=1,ISNUMBER(VIC_Postcode!$G90)),VIC_Postcode!$G90+ROW()/1000000000,-1000000000)</f>
        <v>10.6527094496059</v>
      </c>
      <c r="J90" s="0" t="n">
        <f aca="false">IF(AND(VIC_Postcode!$N90=1,ISNUMBER(VIC_Postcode!$F90)),VIC_Postcode!$F90+ROW()/1000000000,-1000000000)</f>
        <v>173.00000009</v>
      </c>
      <c r="K90" s="0" t="n">
        <f aca="false">IF(AND(VIC_Postcode!$N90=1,ISNUMBER(VIC_Postcode!$P90)),VIC_Postcode!$P90+ROW()/1000000000,-1000000000)</f>
        <v>29.00000009</v>
      </c>
    </row>
    <row r="91" customFormat="false" ht="15" hidden="false" customHeight="false" outlineLevel="0" collapsed="false">
      <c r="B91" s="38" t="n">
        <f aca="false">IF(AND(LGA_Summary!$A91="NSW",LGA_Summary!$S91=1,ISNUMBER(LGA_Summary!$J91)),LGA_Summary!$J91+ROW()/1000000000,-1000000000)</f>
        <v>0.262298489751373</v>
      </c>
      <c r="C91" s="38" t="n">
        <f aca="false">IF(AND(LGA_Summary!$A91="NSW",LGA_Summary!$S91=1,ISNUMBER(LGA_Summary!$J91)),LGA_Summary!$J91-ROW()/1000000000,1000000000)</f>
        <v>0.262298307751373</v>
      </c>
      <c r="D91" s="0" t="n">
        <f aca="false">IF(AND(LGA_Summary!$A91="NSW",LGA_Summary!$S91=1,ISNUMBER(LGA_Summary!$H91)),LGA_Summary!$H91+ROW()/1000000000,-1000000000)</f>
        <v>308.550000091</v>
      </c>
      <c r="E91" s="0" t="n">
        <f aca="false">IF(AND(LGA_Summary!$A91="NSW",LGA_Summary!$S91=1,ISNUMBER(LGA_Summary!$O91)),LGA_Summary!$O91+ROW()/1000000000,-1000000000)</f>
        <v>1304.360000091</v>
      </c>
      <c r="F91" s="0" t="n">
        <f aca="false">IF(AND(LGA_Summary!$A91="NSW",LGA_Summary!$S91=1,ISNUMBER(LGA_Summary!$V91)),LGA_Summary!$V91+ROW()/1000000000,-1000000000)</f>
        <v>15.0770469979904</v>
      </c>
      <c r="G91" s="0" t="n">
        <f aca="false">IF(AND(LGA_Summary!$A91="QLD",LGA_Summary!$S91=1,ISNUMBER(LGA_Summary!$J91)),LGA_Summary!$J91+ROW()/1000000000,-1000000000)</f>
        <v>-1000000000</v>
      </c>
      <c r="H91" s="0" t="n">
        <f aca="false">IF(AND(LGA_Summary!$A91="QLD",LGA_Summary!$S91=1,ISNUMBER(LGA_Summary!$H91)),LGA_Summary!$H91+ROW()/1000000000,-1000000000)</f>
        <v>-1000000000</v>
      </c>
      <c r="I91" s="0" t="n">
        <f aca="false">IF(AND(VIC_Postcode!$N91=1,ISNUMBER(VIC_Postcode!$G91)),VIC_Postcode!$G91+ROW()/1000000000,-1000000000)</f>
        <v>12.4596701064762</v>
      </c>
      <c r="J91" s="0" t="n">
        <f aca="false">IF(AND(VIC_Postcode!$N91=1,ISNUMBER(VIC_Postcode!$F91)),VIC_Postcode!$F91+ROW()/1000000000,-1000000000)</f>
        <v>475.000000091</v>
      </c>
      <c r="K91" s="0" t="n">
        <f aca="false">IF(AND(VIC_Postcode!$N91=1,ISNUMBER(VIC_Postcode!$P91)),VIC_Postcode!$P91+ROW()/1000000000,-1000000000)</f>
        <v>52.000000091</v>
      </c>
    </row>
    <row r="92" customFormat="false" ht="15" hidden="false" customHeight="false" outlineLevel="0" collapsed="false">
      <c r="B92" s="38" t="n">
        <f aca="false">IF(AND(LGA_Summary!$A92="NSW",LGA_Summary!$S92=1,ISNUMBER(LGA_Summary!$J92)),LGA_Summary!$J92+ROW()/1000000000,-1000000000)</f>
        <v>0.328829726931997</v>
      </c>
      <c r="C92" s="38" t="n">
        <f aca="false">IF(AND(LGA_Summary!$A92="NSW",LGA_Summary!$S92=1,ISNUMBER(LGA_Summary!$J92)),LGA_Summary!$J92-ROW()/1000000000,1000000000)</f>
        <v>0.328829542931997</v>
      </c>
      <c r="D92" s="0" t="n">
        <f aca="false">IF(AND(LGA_Summary!$A92="NSW",LGA_Summary!$S92=1,ISNUMBER(LGA_Summary!$H92)),LGA_Summary!$H92+ROW()/1000000000,-1000000000)</f>
        <v>562.275000092</v>
      </c>
      <c r="E92" s="0" t="n">
        <f aca="false">IF(AND(LGA_Summary!$A92="NSW",LGA_Summary!$S92=1,ISNUMBER(LGA_Summary!$O92)),LGA_Summary!$O92+ROW()/1000000000,-1000000000)</f>
        <v>1856.720000092</v>
      </c>
      <c r="F92" s="0" t="n">
        <f aca="false">IF(AND(LGA_Summary!$A92="NSW",LGA_Summary!$S92=1,ISNUMBER(LGA_Summary!$V92)),LGA_Summary!$V92+ROW()/1000000000,-1000000000)</f>
        <v>21.8096699933328</v>
      </c>
      <c r="G92" s="0" t="n">
        <f aca="false">IF(AND(LGA_Summary!$A92="QLD",LGA_Summary!$S92=1,ISNUMBER(LGA_Summary!$J92)),LGA_Summary!$J92+ROW()/1000000000,-1000000000)</f>
        <v>-1000000000</v>
      </c>
      <c r="H92" s="0" t="n">
        <f aca="false">IF(AND(LGA_Summary!$A92="QLD",LGA_Summary!$S92=1,ISNUMBER(LGA_Summary!$H92)),LGA_Summary!$H92+ROW()/1000000000,-1000000000)</f>
        <v>-1000000000</v>
      </c>
      <c r="I92" s="0" t="n">
        <f aca="false">IF(AND(VIC_Postcode!$N92=1,ISNUMBER(VIC_Postcode!$G92)),VIC_Postcode!$G92+ROW()/1000000000,-1000000000)</f>
        <v>10.6296730944322</v>
      </c>
      <c r="J92" s="0" t="n">
        <f aca="false">IF(AND(VIC_Postcode!$N92=1,ISNUMBER(VIC_Postcode!$F92)),VIC_Postcode!$F92+ROW()/1000000000,-1000000000)</f>
        <v>354.000000092</v>
      </c>
      <c r="K92" s="0" t="n">
        <f aca="false">IF(AND(VIC_Postcode!$N92=1,ISNUMBER(VIC_Postcode!$P92)),VIC_Postcode!$P92+ROW()/1000000000,-1000000000)</f>
        <v>74.000000092</v>
      </c>
    </row>
    <row r="93" customFormat="false" ht="15" hidden="false" customHeight="false" outlineLevel="0" collapsed="false">
      <c r="B93" s="38" t="n">
        <f aca="false">IF(AND(LGA_Summary!$A93="NSW",LGA_Summary!$S93=1,ISNUMBER(LGA_Summary!$J93)),LGA_Summary!$J93+ROW()/1000000000,-1000000000)</f>
        <v>0.246112857393868</v>
      </c>
      <c r="C93" s="38" t="n">
        <f aca="false">IF(AND(LGA_Summary!$A93="NSW",LGA_Summary!$S93=1,ISNUMBER(LGA_Summary!$J93)),LGA_Summary!$J93-ROW()/1000000000,1000000000)</f>
        <v>0.246112671393868</v>
      </c>
      <c r="D93" s="0" t="n">
        <f aca="false">IF(AND(LGA_Summary!$A93="NSW",LGA_Summary!$S93=1,ISNUMBER(LGA_Summary!$H93)),LGA_Summary!$H93+ROW()/1000000000,-1000000000)</f>
        <v>575.025000093</v>
      </c>
      <c r="E93" s="0" t="n">
        <f aca="false">IF(AND(LGA_Summary!$A93="NSW",LGA_Summary!$S93=1,ISNUMBER(LGA_Summary!$O93)),LGA_Summary!$O93+ROW()/1000000000,-1000000000)</f>
        <v>2085.160000093</v>
      </c>
      <c r="F93" s="0" t="n">
        <f aca="false">IF(AND(LGA_Summary!$A93="NSW",LGA_Summary!$S93=1,ISNUMBER(LGA_Summary!$V93)),LGA_Summary!$V93+ROW()/1000000000,-1000000000)</f>
        <v>11.9019079652824</v>
      </c>
      <c r="G93" s="0" t="n">
        <f aca="false">IF(AND(LGA_Summary!$A93="QLD",LGA_Summary!$S93=1,ISNUMBER(LGA_Summary!$J93)),LGA_Summary!$J93+ROW()/1000000000,-1000000000)</f>
        <v>-1000000000</v>
      </c>
      <c r="H93" s="0" t="n">
        <f aca="false">IF(AND(LGA_Summary!$A93="QLD",LGA_Summary!$S93=1,ISNUMBER(LGA_Summary!$H93)),LGA_Summary!$H93+ROW()/1000000000,-1000000000)</f>
        <v>-1000000000</v>
      </c>
      <c r="I93" s="0" t="n">
        <f aca="false">IF(AND(VIC_Postcode!$N93=1,ISNUMBER(VIC_Postcode!$G93)),VIC_Postcode!$G93+ROW()/1000000000,-1000000000)</f>
        <v>63.3122690807191</v>
      </c>
      <c r="J93" s="0" t="n">
        <f aca="false">IF(AND(VIC_Postcode!$N93=1,ISNUMBER(VIC_Postcode!$F93)),VIC_Postcode!$F93+ROW()/1000000000,-1000000000)</f>
        <v>1062.000000093</v>
      </c>
      <c r="K93" s="0" t="n">
        <f aca="false">IF(AND(VIC_Postcode!$N93=1,ISNUMBER(VIC_Postcode!$P93)),VIC_Postcode!$P93+ROW()/1000000000,-1000000000)</f>
        <v>39.000000093</v>
      </c>
    </row>
    <row r="94" customFormat="false" ht="15" hidden="false" customHeight="false" outlineLevel="0" collapsed="false">
      <c r="B94" s="38" t="n">
        <f aca="false">IF(AND(LGA_Summary!$A94="NSW",LGA_Summary!$S94=1,ISNUMBER(LGA_Summary!$J94)),LGA_Summary!$J94+ROW()/1000000000,-1000000000)</f>
        <v>0.276699866767891</v>
      </c>
      <c r="C94" s="38" t="n">
        <f aca="false">IF(AND(LGA_Summary!$A94="NSW",LGA_Summary!$S94=1,ISNUMBER(LGA_Summary!$J94)),LGA_Summary!$J94-ROW()/1000000000,1000000000)</f>
        <v>0.276699678767891</v>
      </c>
      <c r="D94" s="0" t="n">
        <f aca="false">IF(AND(LGA_Summary!$A94="NSW",LGA_Summary!$S94=1,ISNUMBER(LGA_Summary!$H94)),LGA_Summary!$H94+ROW()/1000000000,-1000000000)</f>
        <v>736.950000094</v>
      </c>
      <c r="E94" s="0" t="n">
        <f aca="false">IF(AND(LGA_Summary!$A94="NSW",LGA_Summary!$S94=1,ISNUMBER(LGA_Summary!$O94)),LGA_Summary!$O94+ROW()/1000000000,-1000000000)</f>
        <v>2686.440000094</v>
      </c>
      <c r="F94" s="0" t="n">
        <f aca="false">IF(AND(LGA_Summary!$A94="NSW",LGA_Summary!$S94=1,ISNUMBER(LGA_Summary!$V94)),LGA_Summary!$V94+ROW()/1000000000,-1000000000)</f>
        <v>17.2748778125354</v>
      </c>
      <c r="G94" s="0" t="n">
        <f aca="false">IF(AND(LGA_Summary!$A94="QLD",LGA_Summary!$S94=1,ISNUMBER(LGA_Summary!$J94)),LGA_Summary!$J94+ROW()/1000000000,-1000000000)</f>
        <v>-1000000000</v>
      </c>
      <c r="H94" s="0" t="n">
        <f aca="false">IF(AND(LGA_Summary!$A94="QLD",LGA_Summary!$S94=1,ISNUMBER(LGA_Summary!$H94)),LGA_Summary!$H94+ROW()/1000000000,-1000000000)</f>
        <v>-1000000000</v>
      </c>
      <c r="I94" s="0" t="n">
        <f aca="false">IF(AND(VIC_Postcode!$N94=1,ISNUMBER(VIC_Postcode!$G94)),VIC_Postcode!$G94+ROW()/1000000000,-1000000000)</f>
        <v>23.7680914313796</v>
      </c>
      <c r="J94" s="0" t="n">
        <f aca="false">IF(AND(VIC_Postcode!$N94=1,ISNUMBER(VIC_Postcode!$F94)),VIC_Postcode!$F94+ROW()/1000000000,-1000000000)</f>
        <v>560.000000094</v>
      </c>
      <c r="K94" s="0" t="n">
        <f aca="false">IF(AND(VIC_Postcode!$N94=1,ISNUMBER(VIC_Postcode!$P94)),VIC_Postcode!$P94+ROW()/1000000000,-1000000000)</f>
        <v>89.000000094</v>
      </c>
    </row>
    <row r="95" customFormat="false" ht="15" hidden="false" customHeight="false" outlineLevel="0" collapsed="false">
      <c r="B95" s="0" t="n">
        <f aca="false">IF(AND(LGA_Summary!$A95="NSW",LGA_Summary!$S95=1,ISNUMBER(LGA_Summary!$J95)),LGA_Summary!$J95+ROW()/1000000000,-1000000000)</f>
        <v>-1000000000</v>
      </c>
      <c r="C95" s="0" t="n">
        <f aca="false">IF(AND(LGA_Summary!$A95="NSW",LGA_Summary!$S95=1,ISNUMBER(LGA_Summary!$J95)),LGA_Summary!$J95-ROW()/1000000000,1000000000)</f>
        <v>1000000000</v>
      </c>
      <c r="D95" s="0" t="n">
        <f aca="false">IF(AND(LGA_Summary!$A95="NSW",LGA_Summary!$S95=1,ISNUMBER(LGA_Summary!$H95)),LGA_Summary!$H95+ROW()/1000000000,-1000000000)</f>
        <v>-1000000000</v>
      </c>
      <c r="E95" s="0" t="n">
        <f aca="false">IF(AND(LGA_Summary!$A95="NSW",LGA_Summary!$S95=1,ISNUMBER(LGA_Summary!$O95)),LGA_Summary!$O95+ROW()/1000000000,-1000000000)</f>
        <v>-1000000000</v>
      </c>
      <c r="F95" s="0" t="n">
        <f aca="false">IF(AND(LGA_Summary!$A95="NSW",LGA_Summary!$S95=1,ISNUMBER(LGA_Summary!$V95)),LGA_Summary!$V95+ROW()/1000000000,-1000000000)</f>
        <v>-1000000000</v>
      </c>
      <c r="G95" s="0" t="n">
        <f aca="false">IF(AND(LGA_Summary!$A95="QLD",LGA_Summary!$S95=1,ISNUMBER(LGA_Summary!$J95)),LGA_Summary!$J95+ROW()/1000000000,-1000000000)</f>
        <v>-1000000000</v>
      </c>
      <c r="H95" s="0" t="n">
        <f aca="false">IF(AND(LGA_Summary!$A95="QLD",LGA_Summary!$S95=1,ISNUMBER(LGA_Summary!$H95)),LGA_Summary!$H95+ROW()/1000000000,-1000000000)</f>
        <v>-1000000000</v>
      </c>
      <c r="I95" s="0" t="n">
        <f aca="false">IF(AND(VIC_Postcode!$N95=1,ISNUMBER(VIC_Postcode!$G95)),VIC_Postcode!$G95+ROW()/1000000000,-1000000000)</f>
        <v>19.8401858619717</v>
      </c>
      <c r="J95" s="0" t="n">
        <f aca="false">IF(AND(VIC_Postcode!$N95=1,ISNUMBER(VIC_Postcode!$F95)),VIC_Postcode!$F95+ROW()/1000000000,-1000000000)</f>
        <v>581.000000095</v>
      </c>
      <c r="K95" s="0" t="n">
        <f aca="false">IF(AND(VIC_Postcode!$N95=1,ISNUMBER(VIC_Postcode!$P95)),VIC_Postcode!$P95+ROW()/1000000000,-1000000000)</f>
        <v>40.000000095</v>
      </c>
    </row>
    <row r="96" customFormat="false" ht="15" hidden="false" customHeight="false" outlineLevel="0" collapsed="false">
      <c r="B96" s="0" t="n">
        <f aca="false">IF(AND(LGA_Summary!$A96="NSW",LGA_Summary!$S96=1,ISNUMBER(LGA_Summary!$J96)),LGA_Summary!$J96+ROW()/1000000000,-1000000000)</f>
        <v>-1000000000</v>
      </c>
      <c r="C96" s="0" t="n">
        <f aca="false">IF(AND(LGA_Summary!$A96="NSW",LGA_Summary!$S96=1,ISNUMBER(LGA_Summary!$J96)),LGA_Summary!$J96-ROW()/1000000000,1000000000)</f>
        <v>1000000000</v>
      </c>
      <c r="D96" s="0" t="n">
        <f aca="false">IF(AND(LGA_Summary!$A96="NSW",LGA_Summary!$S96=1,ISNUMBER(LGA_Summary!$H96)),LGA_Summary!$H96+ROW()/1000000000,-1000000000)</f>
        <v>-1000000000</v>
      </c>
      <c r="E96" s="0" t="n">
        <f aca="false">IF(AND(LGA_Summary!$A96="NSW",LGA_Summary!$S96=1,ISNUMBER(LGA_Summary!$O96)),LGA_Summary!$O96+ROW()/1000000000,-1000000000)</f>
        <v>-1000000000</v>
      </c>
      <c r="F96" s="0" t="n">
        <f aca="false">IF(AND(LGA_Summary!$A96="NSW",LGA_Summary!$S96=1,ISNUMBER(LGA_Summary!$V96)),LGA_Summary!$V96+ROW()/1000000000,-1000000000)</f>
        <v>-1000000000</v>
      </c>
      <c r="G96" s="0" t="n">
        <f aca="false">IF(AND(LGA_Summary!$A96="QLD",LGA_Summary!$S96=1,ISNUMBER(LGA_Summary!$J96)),LGA_Summary!$J96+ROW()/1000000000,-1000000000)</f>
        <v>-1000000000</v>
      </c>
      <c r="H96" s="0" t="n">
        <f aca="false">IF(AND(LGA_Summary!$A96="QLD",LGA_Summary!$S96=1,ISNUMBER(LGA_Summary!$H96)),LGA_Summary!$H96+ROW()/1000000000,-1000000000)</f>
        <v>-1000000000</v>
      </c>
      <c r="I96" s="0" t="n">
        <f aca="false">IF(AND(VIC_Postcode!$N96=1,ISNUMBER(VIC_Postcode!$G96)),VIC_Postcode!$G96+ROW()/1000000000,-1000000000)</f>
        <v>13.9112440601297</v>
      </c>
      <c r="J96" s="0" t="n">
        <f aca="false">IF(AND(VIC_Postcode!$N96=1,ISNUMBER(VIC_Postcode!$F96)),VIC_Postcode!$F96+ROW()/1000000000,-1000000000)</f>
        <v>121.000000096</v>
      </c>
      <c r="K96" s="0" t="n">
        <f aca="false">IF(AND(VIC_Postcode!$N96=1,ISNUMBER(VIC_Postcode!$P96)),VIC_Postcode!$P96+ROW()/1000000000,-1000000000)</f>
        <v>29.000000096</v>
      </c>
    </row>
    <row r="97" customFormat="false" ht="15" hidden="false" customHeight="false" outlineLevel="0" collapsed="false">
      <c r="B97" s="0" t="n">
        <f aca="false">IF(AND(LGA_Summary!$A97="NSW",LGA_Summary!$S97=1,ISNUMBER(LGA_Summary!$J97)),LGA_Summary!$J97+ROW()/1000000000,-1000000000)</f>
        <v>-1000000000</v>
      </c>
      <c r="C97" s="0" t="n">
        <f aca="false">IF(AND(LGA_Summary!$A97="NSW",LGA_Summary!$S97=1,ISNUMBER(LGA_Summary!$J97)),LGA_Summary!$J97-ROW()/1000000000,1000000000)</f>
        <v>1000000000</v>
      </c>
      <c r="D97" s="0" t="n">
        <f aca="false">IF(AND(LGA_Summary!$A97="NSW",LGA_Summary!$S97=1,ISNUMBER(LGA_Summary!$H97)),LGA_Summary!$H97+ROW()/1000000000,-1000000000)</f>
        <v>-1000000000</v>
      </c>
      <c r="E97" s="0" t="n">
        <f aca="false">IF(AND(LGA_Summary!$A97="NSW",LGA_Summary!$S97=1,ISNUMBER(LGA_Summary!$O97)),LGA_Summary!$O97+ROW()/1000000000,-1000000000)</f>
        <v>-1000000000</v>
      </c>
      <c r="F97" s="0" t="n">
        <f aca="false">IF(AND(LGA_Summary!$A97="NSW",LGA_Summary!$S97=1,ISNUMBER(LGA_Summary!$V97)),LGA_Summary!$V97+ROW()/1000000000,-1000000000)</f>
        <v>-1000000000</v>
      </c>
      <c r="G97" s="0" t="n">
        <f aca="false">IF(AND(LGA_Summary!$A97="QLD",LGA_Summary!$S97=1,ISNUMBER(LGA_Summary!$J97)),LGA_Summary!$J97+ROW()/1000000000,-1000000000)</f>
        <v>-1000000000</v>
      </c>
      <c r="H97" s="0" t="n">
        <f aca="false">IF(AND(LGA_Summary!$A97="QLD",LGA_Summary!$S97=1,ISNUMBER(LGA_Summary!$H97)),LGA_Summary!$H97+ROW()/1000000000,-1000000000)</f>
        <v>-1000000000</v>
      </c>
      <c r="I97" s="0" t="n">
        <f aca="false">IF(AND(VIC_Postcode!$N97=1,ISNUMBER(VIC_Postcode!$G97)),VIC_Postcode!$G97+ROW()/1000000000,-1000000000)</f>
        <v>10.6640126094413</v>
      </c>
      <c r="J97" s="0" t="n">
        <f aca="false">IF(AND(VIC_Postcode!$N97=1,ISNUMBER(VIC_Postcode!$F97)),VIC_Postcode!$F97+ROW()/1000000000,-1000000000)</f>
        <v>150.000000097</v>
      </c>
      <c r="K97" s="0" t="n">
        <f aca="false">IF(AND(VIC_Postcode!$N97=1,ISNUMBER(VIC_Postcode!$P97)),VIC_Postcode!$P97+ROW()/1000000000,-1000000000)</f>
        <v>28.000000097</v>
      </c>
    </row>
    <row r="98" customFormat="false" ht="15" hidden="false" customHeight="false" outlineLevel="0" collapsed="false">
      <c r="B98" s="0" t="n">
        <f aca="false">IF(AND(LGA_Summary!$A98="NSW",LGA_Summary!$S98=1,ISNUMBER(LGA_Summary!$J98)),LGA_Summary!$J98+ROW()/1000000000,-1000000000)</f>
        <v>-1000000000</v>
      </c>
      <c r="C98" s="0" t="n">
        <f aca="false">IF(AND(LGA_Summary!$A98="NSW",LGA_Summary!$S98=1,ISNUMBER(LGA_Summary!$J98)),LGA_Summary!$J98-ROW()/1000000000,1000000000)</f>
        <v>1000000000</v>
      </c>
      <c r="D98" s="0" t="n">
        <f aca="false">IF(AND(LGA_Summary!$A98="NSW",LGA_Summary!$S98=1,ISNUMBER(LGA_Summary!$H98)),LGA_Summary!$H98+ROW()/1000000000,-1000000000)</f>
        <v>-1000000000</v>
      </c>
      <c r="E98" s="0" t="n">
        <f aca="false">IF(AND(LGA_Summary!$A98="NSW",LGA_Summary!$S98=1,ISNUMBER(LGA_Summary!$O98)),LGA_Summary!$O98+ROW()/1000000000,-1000000000)</f>
        <v>-1000000000</v>
      </c>
      <c r="F98" s="0" t="n">
        <f aca="false">IF(AND(LGA_Summary!$A98="NSW",LGA_Summary!$S98=1,ISNUMBER(LGA_Summary!$V98)),LGA_Summary!$V98+ROW()/1000000000,-1000000000)</f>
        <v>-1000000000</v>
      </c>
      <c r="G98" s="0" t="n">
        <f aca="false">IF(AND(LGA_Summary!$A98="QLD",LGA_Summary!$S98=1,ISNUMBER(LGA_Summary!$J98)),LGA_Summary!$J98+ROW()/1000000000,-1000000000)</f>
        <v>-1000000000</v>
      </c>
      <c r="H98" s="0" t="n">
        <f aca="false">IF(AND(LGA_Summary!$A98="QLD",LGA_Summary!$S98=1,ISNUMBER(LGA_Summary!$H98)),LGA_Summary!$H98+ROW()/1000000000,-1000000000)</f>
        <v>-1000000000</v>
      </c>
      <c r="I98" s="0" t="n">
        <f aca="false">IF(AND(VIC_Postcode!$N98=1,ISNUMBER(VIC_Postcode!$G98)),VIC_Postcode!$G98+ROW()/1000000000,-1000000000)</f>
        <v>19.6889329398592</v>
      </c>
      <c r="J98" s="0" t="n">
        <f aca="false">IF(AND(VIC_Postcode!$N98=1,ISNUMBER(VIC_Postcode!$F98)),VIC_Postcode!$F98+ROW()/1000000000,-1000000000)</f>
        <v>219.000000098</v>
      </c>
      <c r="K98" s="0" t="n">
        <f aca="false">IF(AND(VIC_Postcode!$N98=1,ISNUMBER(VIC_Postcode!$P98)),VIC_Postcode!$P98+ROW()/1000000000,-1000000000)</f>
        <v>57.000000098</v>
      </c>
    </row>
    <row r="99" customFormat="false" ht="15" hidden="false" customHeight="false" outlineLevel="0" collapsed="false">
      <c r="B99" s="0" t="n">
        <f aca="false">IF(AND(LGA_Summary!$A99="NSW",LGA_Summary!$S99=1,ISNUMBER(LGA_Summary!$J99)),LGA_Summary!$J99+ROW()/1000000000,-1000000000)</f>
        <v>-1000000000</v>
      </c>
      <c r="C99" s="0" t="n">
        <f aca="false">IF(AND(LGA_Summary!$A99="NSW",LGA_Summary!$S99=1,ISNUMBER(LGA_Summary!$J99)),LGA_Summary!$J99-ROW()/1000000000,1000000000)</f>
        <v>1000000000</v>
      </c>
      <c r="D99" s="0" t="n">
        <f aca="false">IF(AND(LGA_Summary!$A99="NSW",LGA_Summary!$S99=1,ISNUMBER(LGA_Summary!$H99)),LGA_Summary!$H99+ROW()/1000000000,-1000000000)</f>
        <v>-1000000000</v>
      </c>
      <c r="E99" s="0" t="n">
        <f aca="false">IF(AND(LGA_Summary!$A99="NSW",LGA_Summary!$S99=1,ISNUMBER(LGA_Summary!$O99)),LGA_Summary!$O99+ROW()/1000000000,-1000000000)</f>
        <v>-1000000000</v>
      </c>
      <c r="F99" s="0" t="n">
        <f aca="false">IF(AND(LGA_Summary!$A99="NSW",LGA_Summary!$S99=1,ISNUMBER(LGA_Summary!$V99)),LGA_Summary!$V99+ROW()/1000000000,-1000000000)</f>
        <v>-1000000000</v>
      </c>
      <c r="G99" s="0" t="n">
        <f aca="false">IF(AND(LGA_Summary!$A99="QLD",LGA_Summary!$S99=1,ISNUMBER(LGA_Summary!$J99)),LGA_Summary!$J99+ROW()/1000000000,-1000000000)</f>
        <v>-1000000000</v>
      </c>
      <c r="H99" s="0" t="n">
        <f aca="false">IF(AND(LGA_Summary!$A99="QLD",LGA_Summary!$S99=1,ISNUMBER(LGA_Summary!$H99)),LGA_Summary!$H99+ROW()/1000000000,-1000000000)</f>
        <v>-1000000000</v>
      </c>
      <c r="I99" s="0" t="n">
        <f aca="false">IF(AND(VIC_Postcode!$N99=1,ISNUMBER(VIC_Postcode!$G99)),VIC_Postcode!$G99+ROW()/1000000000,-1000000000)</f>
        <v>12.8111889101888</v>
      </c>
      <c r="J99" s="0" t="n">
        <f aca="false">IF(AND(VIC_Postcode!$N99=1,ISNUMBER(VIC_Postcode!$F99)),VIC_Postcode!$F99+ROW()/1000000000,-1000000000)</f>
        <v>229.000000099</v>
      </c>
      <c r="K99" s="0" t="n">
        <f aca="false">IF(AND(VIC_Postcode!$N99=1,ISNUMBER(VIC_Postcode!$P99)),VIC_Postcode!$P99+ROW()/1000000000,-1000000000)</f>
        <v>61.000000099</v>
      </c>
    </row>
    <row r="100" customFormat="false" ht="15" hidden="false" customHeight="false" outlineLevel="0" collapsed="false">
      <c r="B100" s="0" t="n">
        <f aca="false">IF(AND(LGA_Summary!$A100="NSW",LGA_Summary!$S100=1,ISNUMBER(LGA_Summary!$J100)),LGA_Summary!$J100+ROW()/1000000000,-1000000000)</f>
        <v>-1000000000</v>
      </c>
      <c r="C100" s="0" t="n">
        <f aca="false">IF(AND(LGA_Summary!$A100="NSW",LGA_Summary!$S100=1,ISNUMBER(LGA_Summary!$J100)),LGA_Summary!$J100-ROW()/1000000000,1000000000)</f>
        <v>1000000000</v>
      </c>
      <c r="D100" s="0" t="n">
        <f aca="false">IF(AND(LGA_Summary!$A100="NSW",LGA_Summary!$S100=1,ISNUMBER(LGA_Summary!$H100)),LGA_Summary!$H100+ROW()/1000000000,-1000000000)</f>
        <v>-1000000000</v>
      </c>
      <c r="E100" s="0" t="n">
        <f aca="false">IF(AND(LGA_Summary!$A100="NSW",LGA_Summary!$S100=1,ISNUMBER(LGA_Summary!$O100)),LGA_Summary!$O100+ROW()/1000000000,-1000000000)</f>
        <v>-1000000000</v>
      </c>
      <c r="F100" s="0" t="n">
        <f aca="false">IF(AND(LGA_Summary!$A100="NSW",LGA_Summary!$S100=1,ISNUMBER(LGA_Summary!$V100)),LGA_Summary!$V100+ROW()/1000000000,-1000000000)</f>
        <v>-1000000000</v>
      </c>
      <c r="G100" s="0" t="n">
        <f aca="false">IF(AND(LGA_Summary!$A100="QLD",LGA_Summary!$S100=1,ISNUMBER(LGA_Summary!$J100)),LGA_Summary!$J100+ROW()/1000000000,-1000000000)</f>
        <v>-1000000000</v>
      </c>
      <c r="H100" s="0" t="n">
        <f aca="false">IF(AND(LGA_Summary!$A100="QLD",LGA_Summary!$S100=1,ISNUMBER(LGA_Summary!$H100)),LGA_Summary!$H100+ROW()/1000000000,-1000000000)</f>
        <v>-1000000000</v>
      </c>
      <c r="I100" s="0" t="n">
        <f aca="false">IF(AND(VIC_Postcode!$N100=1,ISNUMBER(VIC_Postcode!$G100)),VIC_Postcode!$G100+ROW()/1000000000,-1000000000)</f>
        <v>41.0035788710348</v>
      </c>
      <c r="J100" s="0" t="n">
        <f aca="false">IF(AND(VIC_Postcode!$N100=1,ISNUMBER(VIC_Postcode!$F100)),VIC_Postcode!$F100+ROW()/1000000000,-1000000000)</f>
        <v>1077.0000001</v>
      </c>
      <c r="K100" s="0" t="n">
        <f aca="false">IF(AND(VIC_Postcode!$N100=1,ISNUMBER(VIC_Postcode!$P100)),VIC_Postcode!$P100+ROW()/1000000000,-1000000000)</f>
        <v>195.0000001</v>
      </c>
    </row>
    <row r="101" customFormat="false" ht="15" hidden="false" customHeight="false" outlineLevel="0" collapsed="false">
      <c r="B101" s="0" t="n">
        <f aca="false">IF(AND(LGA_Summary!$A101="NSW",LGA_Summary!$S101=1,ISNUMBER(LGA_Summary!$J101)),LGA_Summary!$J101+ROW()/1000000000,-1000000000)</f>
        <v>-1000000000</v>
      </c>
      <c r="C101" s="0" t="n">
        <f aca="false">IF(AND(LGA_Summary!$A101="NSW",LGA_Summary!$S101=1,ISNUMBER(LGA_Summary!$J101)),LGA_Summary!$J101-ROW()/1000000000,1000000000)</f>
        <v>1000000000</v>
      </c>
      <c r="D101" s="0" t="n">
        <f aca="false">IF(AND(LGA_Summary!$A101="NSW",LGA_Summary!$S101=1,ISNUMBER(LGA_Summary!$H101)),LGA_Summary!$H101+ROW()/1000000000,-1000000000)</f>
        <v>-1000000000</v>
      </c>
      <c r="E101" s="0" t="n">
        <f aca="false">IF(AND(LGA_Summary!$A101="NSW",LGA_Summary!$S101=1,ISNUMBER(LGA_Summary!$O101)),LGA_Summary!$O101+ROW()/1000000000,-1000000000)</f>
        <v>-1000000000</v>
      </c>
      <c r="F101" s="0" t="n">
        <f aca="false">IF(AND(LGA_Summary!$A101="NSW",LGA_Summary!$S101=1,ISNUMBER(LGA_Summary!$V101)),LGA_Summary!$V101+ROW()/1000000000,-1000000000)</f>
        <v>-1000000000</v>
      </c>
      <c r="G101" s="0" t="n">
        <f aca="false">IF(AND(LGA_Summary!$A101="QLD",LGA_Summary!$S101=1,ISNUMBER(LGA_Summary!$J101)),LGA_Summary!$J101+ROW()/1000000000,-1000000000)</f>
        <v>-1000000000</v>
      </c>
      <c r="H101" s="0" t="n">
        <f aca="false">IF(AND(LGA_Summary!$A101="QLD",LGA_Summary!$S101=1,ISNUMBER(LGA_Summary!$H101)),LGA_Summary!$H101+ROW()/1000000000,-1000000000)</f>
        <v>-1000000000</v>
      </c>
      <c r="I101" s="0" t="n">
        <f aca="false">IF(AND(VIC_Postcode!$N101=1,ISNUMBER(VIC_Postcode!$G101)),VIC_Postcode!$G101+ROW()/1000000000,-1000000000)</f>
        <v>19.4927041342016</v>
      </c>
      <c r="J101" s="0" t="n">
        <f aca="false">IF(AND(VIC_Postcode!$N101=1,ISNUMBER(VIC_Postcode!$F101)),VIC_Postcode!$F101+ROW()/1000000000,-1000000000)</f>
        <v>883.000000101</v>
      </c>
      <c r="K101" s="0" t="n">
        <f aca="false">IF(AND(VIC_Postcode!$N101=1,ISNUMBER(VIC_Postcode!$P101)),VIC_Postcode!$P101+ROW()/1000000000,-1000000000)</f>
        <v>123.000000101</v>
      </c>
    </row>
    <row r="102" customFormat="false" ht="15" hidden="false" customHeight="false" outlineLevel="0" collapsed="false">
      <c r="B102" s="0" t="n">
        <f aca="false">IF(AND(LGA_Summary!$A102="NSW",LGA_Summary!$S102=1,ISNUMBER(LGA_Summary!$J102)),LGA_Summary!$J102+ROW()/1000000000,-1000000000)</f>
        <v>-1000000000</v>
      </c>
      <c r="C102" s="0" t="n">
        <f aca="false">IF(AND(LGA_Summary!$A102="NSW",LGA_Summary!$S102=1,ISNUMBER(LGA_Summary!$J102)),LGA_Summary!$J102-ROW()/1000000000,1000000000)</f>
        <v>1000000000</v>
      </c>
      <c r="D102" s="0" t="n">
        <f aca="false">IF(AND(LGA_Summary!$A102="NSW",LGA_Summary!$S102=1,ISNUMBER(LGA_Summary!$H102)),LGA_Summary!$H102+ROW()/1000000000,-1000000000)</f>
        <v>-1000000000</v>
      </c>
      <c r="E102" s="0" t="n">
        <f aca="false">IF(AND(LGA_Summary!$A102="NSW",LGA_Summary!$S102=1,ISNUMBER(LGA_Summary!$O102)),LGA_Summary!$O102+ROW()/1000000000,-1000000000)</f>
        <v>-1000000000</v>
      </c>
      <c r="F102" s="0" t="n">
        <f aca="false">IF(AND(LGA_Summary!$A102="NSW",LGA_Summary!$S102=1,ISNUMBER(LGA_Summary!$V102)),LGA_Summary!$V102+ROW()/1000000000,-1000000000)</f>
        <v>-1000000000</v>
      </c>
      <c r="G102" s="0" t="n">
        <f aca="false">IF(AND(LGA_Summary!$A102="QLD",LGA_Summary!$S102=1,ISNUMBER(LGA_Summary!$J102)),LGA_Summary!$J102+ROW()/1000000000,-1000000000)</f>
        <v>-1000000000</v>
      </c>
      <c r="H102" s="0" t="n">
        <f aca="false">IF(AND(LGA_Summary!$A102="QLD",LGA_Summary!$S102=1,ISNUMBER(LGA_Summary!$H102)),LGA_Summary!$H102+ROW()/1000000000,-1000000000)</f>
        <v>-1000000000</v>
      </c>
      <c r="I102" s="0" t="n">
        <f aca="false">IF(AND(VIC_Postcode!$N102=1,ISNUMBER(VIC_Postcode!$G102)),VIC_Postcode!$G102+ROW()/1000000000,-1000000000)</f>
        <v>14.3133229670803</v>
      </c>
      <c r="J102" s="0" t="n">
        <f aca="false">IF(AND(VIC_Postcode!$N102=1,ISNUMBER(VIC_Postcode!$F102)),VIC_Postcode!$F102+ROW()/1000000000,-1000000000)</f>
        <v>237.000000102</v>
      </c>
      <c r="K102" s="0" t="n">
        <f aca="false">IF(AND(VIC_Postcode!$N102=1,ISNUMBER(VIC_Postcode!$P102)),VIC_Postcode!$P102+ROW()/1000000000,-1000000000)</f>
        <v>42.000000102</v>
      </c>
    </row>
    <row r="103" customFormat="false" ht="15" hidden="false" customHeight="false" outlineLevel="0" collapsed="false">
      <c r="B103" s="0" t="n">
        <f aca="false">IF(AND(LGA_Summary!$A103="NSW",LGA_Summary!$S103=1,ISNUMBER(LGA_Summary!$J103)),LGA_Summary!$J103+ROW()/1000000000,-1000000000)</f>
        <v>-1000000000</v>
      </c>
      <c r="C103" s="0" t="n">
        <f aca="false">IF(AND(LGA_Summary!$A103="NSW",LGA_Summary!$S103=1,ISNUMBER(LGA_Summary!$J103)),LGA_Summary!$J103-ROW()/1000000000,1000000000)</f>
        <v>1000000000</v>
      </c>
      <c r="D103" s="0" t="n">
        <f aca="false">IF(AND(LGA_Summary!$A103="NSW",LGA_Summary!$S103=1,ISNUMBER(LGA_Summary!$H103)),LGA_Summary!$H103+ROW()/1000000000,-1000000000)</f>
        <v>-1000000000</v>
      </c>
      <c r="E103" s="0" t="n">
        <f aca="false">IF(AND(LGA_Summary!$A103="NSW",LGA_Summary!$S103=1,ISNUMBER(LGA_Summary!$O103)),LGA_Summary!$O103+ROW()/1000000000,-1000000000)</f>
        <v>-1000000000</v>
      </c>
      <c r="F103" s="0" t="n">
        <f aca="false">IF(AND(LGA_Summary!$A103="NSW",LGA_Summary!$S103=1,ISNUMBER(LGA_Summary!$V103)),LGA_Summary!$V103+ROW()/1000000000,-1000000000)</f>
        <v>-1000000000</v>
      </c>
      <c r="G103" s="0" t="n">
        <f aca="false">IF(AND(LGA_Summary!$A103="QLD",LGA_Summary!$S103=1,ISNUMBER(LGA_Summary!$J103)),LGA_Summary!$J103+ROW()/1000000000,-1000000000)</f>
        <v>-1000000000</v>
      </c>
      <c r="H103" s="0" t="n">
        <f aca="false">IF(AND(LGA_Summary!$A103="QLD",LGA_Summary!$S103=1,ISNUMBER(LGA_Summary!$H103)),LGA_Summary!$H103+ROW()/1000000000,-1000000000)</f>
        <v>-1000000000</v>
      </c>
      <c r="I103" s="0" t="n">
        <f aca="false">IF(AND(VIC_Postcode!$N103=1,ISNUMBER(VIC_Postcode!$G103)),VIC_Postcode!$G103+ROW()/1000000000,-1000000000)</f>
        <v>23.0400731012511</v>
      </c>
      <c r="J103" s="0" t="n">
        <f aca="false">IF(AND(VIC_Postcode!$N103=1,ISNUMBER(VIC_Postcode!$F103)),VIC_Postcode!$F103+ROW()/1000000000,-1000000000)</f>
        <v>606.000000103</v>
      </c>
      <c r="K103" s="0" t="n">
        <f aca="false">IF(AND(VIC_Postcode!$N103=1,ISNUMBER(VIC_Postcode!$P103)),VIC_Postcode!$P103+ROW()/1000000000,-1000000000)</f>
        <v>117.000000103</v>
      </c>
    </row>
    <row r="104" customFormat="false" ht="15" hidden="false" customHeight="false" outlineLevel="0" collapsed="false">
      <c r="B104" s="0" t="n">
        <f aca="false">IF(AND(LGA_Summary!$A104="NSW",LGA_Summary!$S104=1,ISNUMBER(LGA_Summary!$J104)),LGA_Summary!$J104+ROW()/1000000000,-1000000000)</f>
        <v>-1000000000</v>
      </c>
      <c r="C104" s="0" t="n">
        <f aca="false">IF(AND(LGA_Summary!$A104="NSW",LGA_Summary!$S104=1,ISNUMBER(LGA_Summary!$J104)),LGA_Summary!$J104-ROW()/1000000000,1000000000)</f>
        <v>1000000000</v>
      </c>
      <c r="D104" s="0" t="n">
        <f aca="false">IF(AND(LGA_Summary!$A104="NSW",LGA_Summary!$S104=1,ISNUMBER(LGA_Summary!$H104)),LGA_Summary!$H104+ROW()/1000000000,-1000000000)</f>
        <v>-1000000000</v>
      </c>
      <c r="E104" s="0" t="n">
        <f aca="false">IF(AND(LGA_Summary!$A104="NSW",LGA_Summary!$S104=1,ISNUMBER(LGA_Summary!$O104)),LGA_Summary!$O104+ROW()/1000000000,-1000000000)</f>
        <v>-1000000000</v>
      </c>
      <c r="F104" s="0" t="n">
        <f aca="false">IF(AND(LGA_Summary!$A104="NSW",LGA_Summary!$S104=1,ISNUMBER(LGA_Summary!$V104)),LGA_Summary!$V104+ROW()/1000000000,-1000000000)</f>
        <v>-1000000000</v>
      </c>
      <c r="G104" s="0" t="n">
        <f aca="false">IF(AND(LGA_Summary!$A104="QLD",LGA_Summary!$S104=1,ISNUMBER(LGA_Summary!$J104)),LGA_Summary!$J104+ROW()/1000000000,-1000000000)</f>
        <v>-1000000000</v>
      </c>
      <c r="H104" s="0" t="n">
        <f aca="false">IF(AND(LGA_Summary!$A104="QLD",LGA_Summary!$S104=1,ISNUMBER(LGA_Summary!$H104)),LGA_Summary!$H104+ROW()/1000000000,-1000000000)</f>
        <v>-1000000000</v>
      </c>
      <c r="I104" s="0" t="n">
        <f aca="false">IF(AND(VIC_Postcode!$N104=1,ISNUMBER(VIC_Postcode!$G104)),VIC_Postcode!$G104+ROW()/1000000000,-1000000000)</f>
        <v>21.828541724689</v>
      </c>
      <c r="J104" s="0" t="n">
        <f aca="false">IF(AND(VIC_Postcode!$N104=1,ISNUMBER(VIC_Postcode!$F104)),VIC_Postcode!$F104+ROW()/1000000000,-1000000000)</f>
        <v>1088.000000104</v>
      </c>
      <c r="K104" s="0" t="n">
        <f aca="false">IF(AND(VIC_Postcode!$N104=1,ISNUMBER(VIC_Postcode!$P104)),VIC_Postcode!$P104+ROW()/1000000000,-1000000000)</f>
        <v>197.000000104</v>
      </c>
    </row>
    <row r="105" customFormat="false" ht="15" hidden="false" customHeight="false" outlineLevel="0" collapsed="false">
      <c r="B105" s="0" t="n">
        <f aca="false">IF(AND(LGA_Summary!$A105="NSW",LGA_Summary!$S105=1,ISNUMBER(LGA_Summary!$J105)),LGA_Summary!$J105+ROW()/1000000000,-1000000000)</f>
        <v>-1000000000</v>
      </c>
      <c r="C105" s="0" t="n">
        <f aca="false">IF(AND(LGA_Summary!$A105="NSW",LGA_Summary!$S105=1,ISNUMBER(LGA_Summary!$J105)),LGA_Summary!$J105-ROW()/1000000000,1000000000)</f>
        <v>1000000000</v>
      </c>
      <c r="D105" s="0" t="n">
        <f aca="false">IF(AND(LGA_Summary!$A105="NSW",LGA_Summary!$S105=1,ISNUMBER(LGA_Summary!$H105)),LGA_Summary!$H105+ROW()/1000000000,-1000000000)</f>
        <v>-1000000000</v>
      </c>
      <c r="E105" s="0" t="n">
        <f aca="false">IF(AND(LGA_Summary!$A105="NSW",LGA_Summary!$S105=1,ISNUMBER(LGA_Summary!$O105)),LGA_Summary!$O105+ROW()/1000000000,-1000000000)</f>
        <v>-1000000000</v>
      </c>
      <c r="F105" s="0" t="n">
        <f aca="false">IF(AND(LGA_Summary!$A105="NSW",LGA_Summary!$S105=1,ISNUMBER(LGA_Summary!$V105)),LGA_Summary!$V105+ROW()/1000000000,-1000000000)</f>
        <v>-1000000000</v>
      </c>
      <c r="G105" s="0" t="n">
        <f aca="false">IF(AND(LGA_Summary!$A105="QLD",LGA_Summary!$S105=1,ISNUMBER(LGA_Summary!$J105)),LGA_Summary!$J105+ROW()/1000000000,-1000000000)</f>
        <v>-1000000000</v>
      </c>
      <c r="H105" s="0" t="n">
        <f aca="false">IF(AND(LGA_Summary!$A105="QLD",LGA_Summary!$S105=1,ISNUMBER(LGA_Summary!$H105)),LGA_Summary!$H105+ROW()/1000000000,-1000000000)</f>
        <v>-1000000000</v>
      </c>
      <c r="I105" s="0" t="n">
        <f aca="false">IF(AND(VIC_Postcode!$N105=1,ISNUMBER(VIC_Postcode!$G105)),VIC_Postcode!$G105+ROW()/1000000000,-1000000000)</f>
        <v>28.012758390952</v>
      </c>
      <c r="J105" s="0" t="n">
        <f aca="false">IF(AND(VIC_Postcode!$N105=1,ISNUMBER(VIC_Postcode!$F105)),VIC_Postcode!$F105+ROW()/1000000000,-1000000000)</f>
        <v>404.000000105</v>
      </c>
      <c r="K105" s="0" t="n">
        <f aca="false">IF(AND(VIC_Postcode!$N105=1,ISNUMBER(VIC_Postcode!$P105)),VIC_Postcode!$P105+ROW()/1000000000,-1000000000)</f>
        <v>99.000000105</v>
      </c>
    </row>
    <row r="106" customFormat="false" ht="15" hidden="false" customHeight="false" outlineLevel="0" collapsed="false">
      <c r="B106" s="0" t="n">
        <f aca="false">IF(AND(LGA_Summary!$A106="NSW",LGA_Summary!$S106=1,ISNUMBER(LGA_Summary!$J106)),LGA_Summary!$J106+ROW()/1000000000,-1000000000)</f>
        <v>-1000000000</v>
      </c>
      <c r="C106" s="0" t="n">
        <f aca="false">IF(AND(LGA_Summary!$A106="NSW",LGA_Summary!$S106=1,ISNUMBER(LGA_Summary!$J106)),LGA_Summary!$J106-ROW()/1000000000,1000000000)</f>
        <v>1000000000</v>
      </c>
      <c r="D106" s="0" t="n">
        <f aca="false">IF(AND(LGA_Summary!$A106="NSW",LGA_Summary!$S106=1,ISNUMBER(LGA_Summary!$H106)),LGA_Summary!$H106+ROW()/1000000000,-1000000000)</f>
        <v>-1000000000</v>
      </c>
      <c r="E106" s="0" t="n">
        <f aca="false">IF(AND(LGA_Summary!$A106="NSW",LGA_Summary!$S106=1,ISNUMBER(LGA_Summary!$O106)),LGA_Summary!$O106+ROW()/1000000000,-1000000000)</f>
        <v>-1000000000</v>
      </c>
      <c r="F106" s="0" t="n">
        <f aca="false">IF(AND(LGA_Summary!$A106="NSW",LGA_Summary!$S106=1,ISNUMBER(LGA_Summary!$V106)),LGA_Summary!$V106+ROW()/1000000000,-1000000000)</f>
        <v>-1000000000</v>
      </c>
      <c r="G106" s="0" t="n">
        <f aca="false">IF(AND(LGA_Summary!$A106="QLD",LGA_Summary!$S106=1,ISNUMBER(LGA_Summary!$J106)),LGA_Summary!$J106+ROW()/1000000000,-1000000000)</f>
        <v>-1000000000</v>
      </c>
      <c r="H106" s="0" t="n">
        <f aca="false">IF(AND(LGA_Summary!$A106="QLD",LGA_Summary!$S106=1,ISNUMBER(LGA_Summary!$H106)),LGA_Summary!$H106+ROW()/1000000000,-1000000000)</f>
        <v>-1000000000</v>
      </c>
      <c r="I106" s="0" t="n">
        <f aca="false">IF(AND(VIC_Postcode!$N106=1,ISNUMBER(VIC_Postcode!$G106)),VIC_Postcode!$G106+ROW()/1000000000,-1000000000)</f>
        <v>14.8982036988144</v>
      </c>
      <c r="J106" s="0" t="n">
        <f aca="false">IF(AND(VIC_Postcode!$N106=1,ISNUMBER(VIC_Postcode!$F106)),VIC_Postcode!$F106+ROW()/1000000000,-1000000000)</f>
        <v>311.000000106</v>
      </c>
      <c r="K106" s="0" t="n">
        <f aca="false">IF(AND(VIC_Postcode!$N106=1,ISNUMBER(VIC_Postcode!$P106)),VIC_Postcode!$P106+ROW()/1000000000,-1000000000)</f>
        <v>75.000000106</v>
      </c>
    </row>
    <row r="107" customFormat="false" ht="15" hidden="false" customHeight="false" outlineLevel="0" collapsed="false">
      <c r="B107" s="0" t="n">
        <f aca="false">IF(AND(LGA_Summary!$A107="NSW",LGA_Summary!$S107=1,ISNUMBER(LGA_Summary!$J107)),LGA_Summary!$J107+ROW()/1000000000,-1000000000)</f>
        <v>-1000000000</v>
      </c>
      <c r="C107" s="0" t="n">
        <f aca="false">IF(AND(LGA_Summary!$A107="NSW",LGA_Summary!$S107=1,ISNUMBER(LGA_Summary!$J107)),LGA_Summary!$J107-ROW()/1000000000,1000000000)</f>
        <v>1000000000</v>
      </c>
      <c r="D107" s="0" t="n">
        <f aca="false">IF(AND(LGA_Summary!$A107="NSW",LGA_Summary!$S107=1,ISNUMBER(LGA_Summary!$H107)),LGA_Summary!$H107+ROW()/1000000000,-1000000000)</f>
        <v>-1000000000</v>
      </c>
      <c r="E107" s="0" t="n">
        <f aca="false">IF(AND(LGA_Summary!$A107="NSW",LGA_Summary!$S107=1,ISNUMBER(LGA_Summary!$O107)),LGA_Summary!$O107+ROW()/1000000000,-1000000000)</f>
        <v>-1000000000</v>
      </c>
      <c r="F107" s="0" t="n">
        <f aca="false">IF(AND(LGA_Summary!$A107="NSW",LGA_Summary!$S107=1,ISNUMBER(LGA_Summary!$V107)),LGA_Summary!$V107+ROW()/1000000000,-1000000000)</f>
        <v>-1000000000</v>
      </c>
      <c r="G107" s="0" t="n">
        <f aca="false">IF(AND(LGA_Summary!$A107="QLD",LGA_Summary!$S107=1,ISNUMBER(LGA_Summary!$J107)),LGA_Summary!$J107+ROW()/1000000000,-1000000000)</f>
        <v>-1000000000</v>
      </c>
      <c r="H107" s="0" t="n">
        <f aca="false">IF(AND(LGA_Summary!$A107="QLD",LGA_Summary!$S107=1,ISNUMBER(LGA_Summary!$H107)),LGA_Summary!$H107+ROW()/1000000000,-1000000000)</f>
        <v>-1000000000</v>
      </c>
      <c r="I107" s="0" t="n">
        <f aca="false">IF(AND(VIC_Postcode!$N107=1,ISNUMBER(VIC_Postcode!$G107)),VIC_Postcode!$G107+ROW()/1000000000,-1000000000)</f>
        <v>41.9851021675592</v>
      </c>
      <c r="J107" s="0" t="n">
        <f aca="false">IF(AND(VIC_Postcode!$N107=1,ISNUMBER(VIC_Postcode!$F107)),VIC_Postcode!$F107+ROW()/1000000000,-1000000000)</f>
        <v>434.000000107</v>
      </c>
      <c r="K107" s="0" t="n">
        <f aca="false">IF(AND(VIC_Postcode!$N107=1,ISNUMBER(VIC_Postcode!$P107)),VIC_Postcode!$P107+ROW()/1000000000,-1000000000)</f>
        <v>82.000000107</v>
      </c>
    </row>
    <row r="108" customFormat="false" ht="15" hidden="false" customHeight="false" outlineLevel="0" collapsed="false">
      <c r="B108" s="0" t="n">
        <f aca="false">IF(AND(LGA_Summary!$A108="NSW",LGA_Summary!$S108=1,ISNUMBER(LGA_Summary!$J108)),LGA_Summary!$J108+ROW()/1000000000,-1000000000)</f>
        <v>-1000000000</v>
      </c>
      <c r="C108" s="0" t="n">
        <f aca="false">IF(AND(LGA_Summary!$A108="NSW",LGA_Summary!$S108=1,ISNUMBER(LGA_Summary!$J108)),LGA_Summary!$J108-ROW()/1000000000,1000000000)</f>
        <v>1000000000</v>
      </c>
      <c r="D108" s="0" t="n">
        <f aca="false">IF(AND(LGA_Summary!$A108="NSW",LGA_Summary!$S108=1,ISNUMBER(LGA_Summary!$H108)),LGA_Summary!$H108+ROW()/1000000000,-1000000000)</f>
        <v>-1000000000</v>
      </c>
      <c r="E108" s="0" t="n">
        <f aca="false">IF(AND(LGA_Summary!$A108="NSW",LGA_Summary!$S108=1,ISNUMBER(LGA_Summary!$O108)),LGA_Summary!$O108+ROW()/1000000000,-1000000000)</f>
        <v>-1000000000</v>
      </c>
      <c r="F108" s="0" t="n">
        <f aca="false">IF(AND(LGA_Summary!$A108="NSW",LGA_Summary!$S108=1,ISNUMBER(LGA_Summary!$V108)),LGA_Summary!$V108+ROW()/1000000000,-1000000000)</f>
        <v>-1000000000</v>
      </c>
      <c r="G108" s="0" t="n">
        <f aca="false">IF(AND(LGA_Summary!$A108="QLD",LGA_Summary!$S108=1,ISNUMBER(LGA_Summary!$J108)),LGA_Summary!$J108+ROW()/1000000000,-1000000000)</f>
        <v>-1000000000</v>
      </c>
      <c r="H108" s="0" t="n">
        <f aca="false">IF(AND(LGA_Summary!$A108="QLD",LGA_Summary!$S108=1,ISNUMBER(LGA_Summary!$H108)),LGA_Summary!$H108+ROW()/1000000000,-1000000000)</f>
        <v>-1000000000</v>
      </c>
      <c r="I108" s="0" t="n">
        <f aca="false">IF(AND(VIC_Postcode!$N108=1,ISNUMBER(VIC_Postcode!$G108)),VIC_Postcode!$G108+ROW()/1000000000,-1000000000)</f>
        <v>7.25154551931717</v>
      </c>
      <c r="J108" s="0" t="n">
        <f aca="false">IF(AND(VIC_Postcode!$N108=1,ISNUMBER(VIC_Postcode!$F108)),VIC_Postcode!$F108+ROW()/1000000000,-1000000000)</f>
        <v>122.000000108</v>
      </c>
      <c r="K108" s="0" t="n">
        <f aca="false">IF(AND(VIC_Postcode!$N108=1,ISNUMBER(VIC_Postcode!$P108)),VIC_Postcode!$P108+ROW()/1000000000,-1000000000)</f>
        <v>24.000000108</v>
      </c>
    </row>
    <row r="109" customFormat="false" ht="15" hidden="false" customHeight="false" outlineLevel="0" collapsed="false">
      <c r="B109" s="0" t="n">
        <f aca="false">IF(AND(LGA_Summary!$A109="NSW",LGA_Summary!$S109=1,ISNUMBER(LGA_Summary!$J109)),LGA_Summary!$J109+ROW()/1000000000,-1000000000)</f>
        <v>-1000000000</v>
      </c>
      <c r="C109" s="0" t="n">
        <f aca="false">IF(AND(LGA_Summary!$A109="NSW",LGA_Summary!$S109=1,ISNUMBER(LGA_Summary!$J109)),LGA_Summary!$J109-ROW()/1000000000,1000000000)</f>
        <v>1000000000</v>
      </c>
      <c r="D109" s="0" t="n">
        <f aca="false">IF(AND(LGA_Summary!$A109="NSW",LGA_Summary!$S109=1,ISNUMBER(LGA_Summary!$H109)),LGA_Summary!$H109+ROW()/1000000000,-1000000000)</f>
        <v>-1000000000</v>
      </c>
      <c r="E109" s="0" t="n">
        <f aca="false">IF(AND(LGA_Summary!$A109="NSW",LGA_Summary!$S109=1,ISNUMBER(LGA_Summary!$O109)),LGA_Summary!$O109+ROW()/1000000000,-1000000000)</f>
        <v>-1000000000</v>
      </c>
      <c r="F109" s="0" t="n">
        <f aca="false">IF(AND(LGA_Summary!$A109="NSW",LGA_Summary!$S109=1,ISNUMBER(LGA_Summary!$V109)),LGA_Summary!$V109+ROW()/1000000000,-1000000000)</f>
        <v>-1000000000</v>
      </c>
      <c r="G109" s="0" t="n">
        <f aca="false">IF(AND(LGA_Summary!$A109="QLD",LGA_Summary!$S109=1,ISNUMBER(LGA_Summary!$J109)),LGA_Summary!$J109+ROW()/1000000000,-1000000000)</f>
        <v>-1000000000</v>
      </c>
      <c r="H109" s="0" t="n">
        <f aca="false">IF(AND(LGA_Summary!$A109="QLD",LGA_Summary!$S109=1,ISNUMBER(LGA_Summary!$H109)),LGA_Summary!$H109+ROW()/1000000000,-1000000000)</f>
        <v>-1000000000</v>
      </c>
      <c r="I109" s="0" t="n">
        <f aca="false">IF(AND(VIC_Postcode!$N109=1,ISNUMBER(VIC_Postcode!$G109)),VIC_Postcode!$G109+ROW()/1000000000,-1000000000)</f>
        <v>14.8901212837792</v>
      </c>
      <c r="J109" s="0" t="n">
        <f aca="false">IF(AND(VIC_Postcode!$N109=1,ISNUMBER(VIC_Postcode!$F109)),VIC_Postcode!$F109+ROW()/1000000000,-1000000000)</f>
        <v>725.000000109</v>
      </c>
      <c r="K109" s="0" t="n">
        <f aca="false">IF(AND(VIC_Postcode!$N109=1,ISNUMBER(VIC_Postcode!$P109)),VIC_Postcode!$P109+ROW()/1000000000,-1000000000)</f>
        <v>133.000000109</v>
      </c>
    </row>
    <row r="110" customFormat="false" ht="15" hidden="false" customHeight="false" outlineLevel="0" collapsed="false">
      <c r="B110" s="0" t="n">
        <f aca="false">IF(AND(LGA_Summary!$A110="NSW",LGA_Summary!$S110=1,ISNUMBER(LGA_Summary!$J110)),LGA_Summary!$J110+ROW()/1000000000,-1000000000)</f>
        <v>-1000000000</v>
      </c>
      <c r="C110" s="0" t="n">
        <f aca="false">IF(AND(LGA_Summary!$A110="NSW",LGA_Summary!$S110=1,ISNUMBER(LGA_Summary!$J110)),LGA_Summary!$J110-ROW()/1000000000,1000000000)</f>
        <v>1000000000</v>
      </c>
      <c r="D110" s="0" t="n">
        <f aca="false">IF(AND(LGA_Summary!$A110="NSW",LGA_Summary!$S110=1,ISNUMBER(LGA_Summary!$H110)),LGA_Summary!$H110+ROW()/1000000000,-1000000000)</f>
        <v>-1000000000</v>
      </c>
      <c r="E110" s="0" t="n">
        <f aca="false">IF(AND(LGA_Summary!$A110="NSW",LGA_Summary!$S110=1,ISNUMBER(LGA_Summary!$O110)),LGA_Summary!$O110+ROW()/1000000000,-1000000000)</f>
        <v>-1000000000</v>
      </c>
      <c r="F110" s="0" t="n">
        <f aca="false">IF(AND(LGA_Summary!$A110="NSW",LGA_Summary!$S110=1,ISNUMBER(LGA_Summary!$V110)),LGA_Summary!$V110+ROW()/1000000000,-1000000000)</f>
        <v>-1000000000</v>
      </c>
      <c r="G110" s="0" t="n">
        <f aca="false">IF(AND(LGA_Summary!$A110="QLD",LGA_Summary!$S110=1,ISNUMBER(LGA_Summary!$J110)),LGA_Summary!$J110+ROW()/1000000000,-1000000000)</f>
        <v>-1000000000</v>
      </c>
      <c r="H110" s="0" t="n">
        <f aca="false">IF(AND(LGA_Summary!$A110="QLD",LGA_Summary!$S110=1,ISNUMBER(LGA_Summary!$H110)),LGA_Summary!$H110+ROW()/1000000000,-1000000000)</f>
        <v>-1000000000</v>
      </c>
      <c r="I110" s="0" t="n">
        <f aca="false">IF(AND(VIC_Postcode!$N110=1,ISNUMBER(VIC_Postcode!$G110)),VIC_Postcode!$G110+ROW()/1000000000,-1000000000)</f>
        <v>56.7439886444233</v>
      </c>
      <c r="J110" s="0" t="n">
        <f aca="false">IF(AND(VIC_Postcode!$N110=1,ISNUMBER(VIC_Postcode!$F110)),VIC_Postcode!$F110+ROW()/1000000000,-1000000000)</f>
        <v>1069.00000011</v>
      </c>
      <c r="K110" s="0" t="n">
        <f aca="false">IF(AND(VIC_Postcode!$N110=1,ISNUMBER(VIC_Postcode!$P110)),VIC_Postcode!$P110+ROW()/1000000000,-1000000000)</f>
        <v>105.00000011</v>
      </c>
    </row>
    <row r="111" customFormat="false" ht="15" hidden="false" customHeight="false" outlineLevel="0" collapsed="false">
      <c r="B111" s="38" t="n">
        <f aca="false">IF(AND(LGA_Summary!$A111="NSW",LGA_Summary!$S111=1,ISNUMBER(LGA_Summary!$J111)),LGA_Summary!$J111+ROW()/1000000000,-1000000000)</f>
        <v>0.0790496007714751</v>
      </c>
      <c r="C111" s="38" t="n">
        <f aca="false">IF(AND(LGA_Summary!$A111="NSW",LGA_Summary!$S111=1,ISNUMBER(LGA_Summary!$J111)),LGA_Summary!$J111-ROW()/1000000000,1000000000)</f>
        <v>0.0790493787714751</v>
      </c>
      <c r="D111" s="0" t="n">
        <f aca="false">IF(AND(LGA_Summary!$A111="NSW",LGA_Summary!$S111=1,ISNUMBER(LGA_Summary!$H111)),LGA_Summary!$H111+ROW()/1000000000,-1000000000)</f>
        <v>28.050000111</v>
      </c>
      <c r="E111" s="0" t="n">
        <f aca="false">IF(AND(LGA_Summary!$A111="NSW",LGA_Summary!$S111=1,ISNUMBER(LGA_Summary!$O111)),LGA_Summary!$O111+ROW()/1000000000,-1000000000)</f>
        <v>91.520000111</v>
      </c>
      <c r="F111" s="0" t="n">
        <f aca="false">IF(AND(LGA_Summary!$A111="NSW",LGA_Summary!$S111=1,ISNUMBER(LGA_Summary!$V111)),LGA_Summary!$V111+ROW()/1000000000,-1000000000)</f>
        <v>10.652892663986</v>
      </c>
      <c r="G111" s="0" t="n">
        <f aca="false">IF(AND(LGA_Summary!$A111="QLD",LGA_Summary!$S111=1,ISNUMBER(LGA_Summary!$J111)),LGA_Summary!$J111+ROW()/1000000000,-1000000000)</f>
        <v>-1000000000</v>
      </c>
      <c r="H111" s="0" t="n">
        <f aca="false">IF(AND(LGA_Summary!$A111="QLD",LGA_Summary!$S111=1,ISNUMBER(LGA_Summary!$H111)),LGA_Summary!$H111+ROW()/1000000000,-1000000000)</f>
        <v>-1000000000</v>
      </c>
      <c r="I111" s="0" t="n">
        <f aca="false">IF(AND(VIC_Postcode!$N111=1,ISNUMBER(VIC_Postcode!$G111)),VIC_Postcode!$G111+ROW()/1000000000,-1000000000)</f>
        <v>63.3197950374265</v>
      </c>
      <c r="J111" s="0" t="n">
        <f aca="false">IF(AND(VIC_Postcode!$N111=1,ISNUMBER(VIC_Postcode!$F111)),VIC_Postcode!$F111+ROW()/1000000000,-1000000000)</f>
        <v>951.000000111</v>
      </c>
      <c r="K111" s="0" t="n">
        <f aca="false">IF(AND(VIC_Postcode!$N111=1,ISNUMBER(VIC_Postcode!$P111)),VIC_Postcode!$P111+ROW()/1000000000,-1000000000)</f>
        <v>158.000000111</v>
      </c>
    </row>
    <row r="112" customFormat="false" ht="15" hidden="false" customHeight="false" outlineLevel="0" collapsed="false">
      <c r="B112" s="0" t="n">
        <f aca="false">IF(AND(LGA_Summary!$A112="NSW",LGA_Summary!$S112=1,ISNUMBER(LGA_Summary!$J112)),LGA_Summary!$J112+ROW()/1000000000,-1000000000)</f>
        <v>-1000000000</v>
      </c>
      <c r="C112" s="0" t="n">
        <f aca="false">IF(AND(LGA_Summary!$A112="NSW",LGA_Summary!$S112=1,ISNUMBER(LGA_Summary!$J112)),LGA_Summary!$J112-ROW()/1000000000,1000000000)</f>
        <v>1000000000</v>
      </c>
      <c r="D112" s="0" t="n">
        <f aca="false">IF(AND(LGA_Summary!$A112="NSW",LGA_Summary!$S112=1,ISNUMBER(LGA_Summary!$H112)),LGA_Summary!$H112+ROW()/1000000000,-1000000000)</f>
        <v>-1000000000</v>
      </c>
      <c r="E112" s="0" t="n">
        <f aca="false">IF(AND(LGA_Summary!$A112="NSW",LGA_Summary!$S112=1,ISNUMBER(LGA_Summary!$O112)),LGA_Summary!$O112+ROW()/1000000000,-1000000000)</f>
        <v>-1000000000</v>
      </c>
      <c r="F112" s="0" t="n">
        <f aca="false">IF(AND(LGA_Summary!$A112="NSW",LGA_Summary!$S112=1,ISNUMBER(LGA_Summary!$V112)),LGA_Summary!$V112+ROW()/1000000000,-1000000000)</f>
        <v>-1000000000</v>
      </c>
      <c r="G112" s="0" t="n">
        <f aca="false">IF(AND(LGA_Summary!$A112="QLD",LGA_Summary!$S112=1,ISNUMBER(LGA_Summary!$J112)),LGA_Summary!$J112+ROW()/1000000000,-1000000000)</f>
        <v>-1000000000</v>
      </c>
      <c r="H112" s="0" t="n">
        <f aca="false">IF(AND(LGA_Summary!$A112="QLD",LGA_Summary!$S112=1,ISNUMBER(LGA_Summary!$H112)),LGA_Summary!$H112+ROW()/1000000000,-1000000000)</f>
        <v>-1000000000</v>
      </c>
      <c r="I112" s="0" t="n">
        <f aca="false">IF(AND(VIC_Postcode!$N112=1,ISNUMBER(VIC_Postcode!$G112)),VIC_Postcode!$G112+ROW()/1000000000,-1000000000)</f>
        <v>26.8584522504929</v>
      </c>
      <c r="J112" s="0" t="n">
        <f aca="false">IF(AND(VIC_Postcode!$N112=1,ISNUMBER(VIC_Postcode!$F112)),VIC_Postcode!$F112+ROW()/1000000000,-1000000000)</f>
        <v>211.000000112</v>
      </c>
      <c r="K112" s="0" t="n">
        <f aca="false">IF(AND(VIC_Postcode!$N112=1,ISNUMBER(VIC_Postcode!$P112)),VIC_Postcode!$P112+ROW()/1000000000,-1000000000)</f>
        <v>48.000000112</v>
      </c>
    </row>
    <row r="113" customFormat="false" ht="15" hidden="false" customHeight="false" outlineLevel="0" collapsed="false">
      <c r="B113" s="0" t="n">
        <f aca="false">IF(AND(LGA_Summary!$A113="NSW",LGA_Summary!$S113=1,ISNUMBER(LGA_Summary!$J113)),LGA_Summary!$J113+ROW()/1000000000,-1000000000)</f>
        <v>-1000000000</v>
      </c>
      <c r="C113" s="0" t="n">
        <f aca="false">IF(AND(LGA_Summary!$A113="NSW",LGA_Summary!$S113=1,ISNUMBER(LGA_Summary!$J113)),LGA_Summary!$J113-ROW()/1000000000,1000000000)</f>
        <v>1000000000</v>
      </c>
      <c r="D113" s="0" t="n">
        <f aca="false">IF(AND(LGA_Summary!$A113="NSW",LGA_Summary!$S113=1,ISNUMBER(LGA_Summary!$H113)),LGA_Summary!$H113+ROW()/1000000000,-1000000000)</f>
        <v>-1000000000</v>
      </c>
      <c r="E113" s="0" t="n">
        <f aca="false">IF(AND(LGA_Summary!$A113="NSW",LGA_Summary!$S113=1,ISNUMBER(LGA_Summary!$O113)),LGA_Summary!$O113+ROW()/1000000000,-1000000000)</f>
        <v>-1000000000</v>
      </c>
      <c r="F113" s="0" t="n">
        <f aca="false">IF(AND(LGA_Summary!$A113="NSW",LGA_Summary!$S113=1,ISNUMBER(LGA_Summary!$V113)),LGA_Summary!$V113+ROW()/1000000000,-1000000000)</f>
        <v>-1000000000</v>
      </c>
      <c r="G113" s="0" t="n">
        <f aca="false">IF(AND(LGA_Summary!$A113="QLD",LGA_Summary!$S113=1,ISNUMBER(LGA_Summary!$J113)),LGA_Summary!$J113+ROW()/1000000000,-1000000000)</f>
        <v>-1000000000</v>
      </c>
      <c r="H113" s="0" t="n">
        <f aca="false">IF(AND(LGA_Summary!$A113="QLD",LGA_Summary!$S113=1,ISNUMBER(LGA_Summary!$H113)),LGA_Summary!$H113+ROW()/1000000000,-1000000000)</f>
        <v>-1000000000</v>
      </c>
      <c r="I113" s="0" t="n">
        <f aca="false">IF(AND(VIC_Postcode!$N113=1,ISNUMBER(VIC_Postcode!$G113)),VIC_Postcode!$G113+ROW()/1000000000,-1000000000)</f>
        <v>8.65213345764331</v>
      </c>
      <c r="J113" s="0" t="n">
        <f aca="false">IF(AND(VIC_Postcode!$N113=1,ISNUMBER(VIC_Postcode!$F113)),VIC_Postcode!$F113+ROW()/1000000000,-1000000000)</f>
        <v>204.000000113</v>
      </c>
      <c r="K113" s="0" t="n">
        <f aca="false">IF(AND(VIC_Postcode!$N113=1,ISNUMBER(VIC_Postcode!$P113)),VIC_Postcode!$P113+ROW()/1000000000,-1000000000)</f>
        <v>47.000000113</v>
      </c>
    </row>
    <row r="114" customFormat="false" ht="15" hidden="false" customHeight="false" outlineLevel="0" collapsed="false">
      <c r="B114" s="38" t="n">
        <f aca="false">IF(AND(LGA_Summary!$A114="NSW",LGA_Summary!$S114=1,ISNUMBER(LGA_Summary!$J114)),LGA_Summary!$J114+ROW()/1000000000,-1000000000)</f>
        <v>0.0428797176018867</v>
      </c>
      <c r="C114" s="38" t="n">
        <f aca="false">IF(AND(LGA_Summary!$A114="NSW",LGA_Summary!$S114=1,ISNUMBER(LGA_Summary!$J114)),LGA_Summary!$J114-ROW()/1000000000,1000000000)</f>
        <v>0.0428794896018867</v>
      </c>
      <c r="D114" s="0" t="n">
        <f aca="false">IF(AND(LGA_Summary!$A114="NSW",LGA_Summary!$S114=1,ISNUMBER(LGA_Summary!$H114)),LGA_Summary!$H114+ROW()/1000000000,-1000000000)</f>
        <v>15.300000114</v>
      </c>
      <c r="E114" s="0" t="n">
        <f aca="false">IF(AND(LGA_Summary!$A114="NSW",LGA_Summary!$S114=1,ISNUMBER(LGA_Summary!$O114)),LGA_Summary!$O114+ROW()/1000000000,-1000000000)</f>
        <v>62.400000114</v>
      </c>
      <c r="F114" s="0" t="n">
        <f aca="false">IF(AND(LGA_Summary!$A114="NSW",LGA_Summary!$S114=1,ISNUMBER(LGA_Summary!$V114)),LGA_Summary!$V114+ROW()/1000000000,-1000000000)</f>
        <v>4.38556447747543</v>
      </c>
      <c r="G114" s="0" t="n">
        <f aca="false">IF(AND(LGA_Summary!$A114="QLD",LGA_Summary!$S114=1,ISNUMBER(LGA_Summary!$J114)),LGA_Summary!$J114+ROW()/1000000000,-1000000000)</f>
        <v>-1000000000</v>
      </c>
      <c r="H114" s="0" t="n">
        <f aca="false">IF(AND(LGA_Summary!$A114="QLD",LGA_Summary!$S114=1,ISNUMBER(LGA_Summary!$H114)),LGA_Summary!$H114+ROW()/1000000000,-1000000000)</f>
        <v>-1000000000</v>
      </c>
      <c r="I114" s="0" t="n">
        <f aca="false">IF(AND(VIC_Postcode!$N114=1,ISNUMBER(VIC_Postcode!$G114)),VIC_Postcode!$G114+ROW()/1000000000,-1000000000)</f>
        <v>15.3327484629586</v>
      </c>
      <c r="J114" s="0" t="n">
        <f aca="false">IF(AND(VIC_Postcode!$N114=1,ISNUMBER(VIC_Postcode!$F114)),VIC_Postcode!$F114+ROW()/1000000000,-1000000000)</f>
        <v>332.000000114</v>
      </c>
      <c r="K114" s="0" t="n">
        <f aca="false">IF(AND(VIC_Postcode!$N114=1,ISNUMBER(VIC_Postcode!$P114)),VIC_Postcode!$P114+ROW()/1000000000,-1000000000)</f>
        <v>63.000000114</v>
      </c>
    </row>
    <row r="115" customFormat="false" ht="15" hidden="false" customHeight="false" outlineLevel="0" collapsed="false">
      <c r="B115" s="38" t="n">
        <f aca="false">IF(AND(LGA_Summary!$A115="NSW",LGA_Summary!$S115=1,ISNUMBER(LGA_Summary!$J115)),LGA_Summary!$J115+ROW()/1000000000,-1000000000)</f>
        <v>0.120379664638861</v>
      </c>
      <c r="C115" s="38" t="n">
        <f aca="false">IF(AND(LGA_Summary!$A115="NSW",LGA_Summary!$S115=1,ISNUMBER(LGA_Summary!$J115)),LGA_Summary!$J115-ROW()/1000000000,1000000000)</f>
        <v>0.120379434638861</v>
      </c>
      <c r="D115" s="0" t="n">
        <f aca="false">IF(AND(LGA_Summary!$A115="NSW",LGA_Summary!$S115=1,ISNUMBER(LGA_Summary!$H115)),LGA_Summary!$H115+ROW()/1000000000,-1000000000)</f>
        <v>43.350000115</v>
      </c>
      <c r="E115" s="0" t="n">
        <f aca="false">IF(AND(LGA_Summary!$A115="NSW",LGA_Summary!$S115=1,ISNUMBER(LGA_Summary!$O115)),LGA_Summary!$O115+ROW()/1000000000,-1000000000)</f>
        <v>164.320000115</v>
      </c>
      <c r="F115" s="0" t="n">
        <f aca="false">IF(AND(LGA_Summary!$A115="NSW",LGA_Summary!$S115=1,ISNUMBER(LGA_Summary!$V115)),LGA_Summary!$V115+ROW()/1000000000,-1000000000)</f>
        <v>11.8655940086137</v>
      </c>
      <c r="G115" s="0" t="n">
        <f aca="false">IF(AND(LGA_Summary!$A115="QLD",LGA_Summary!$S115=1,ISNUMBER(LGA_Summary!$J115)),LGA_Summary!$J115+ROW()/1000000000,-1000000000)</f>
        <v>-1000000000</v>
      </c>
      <c r="H115" s="0" t="n">
        <f aca="false">IF(AND(LGA_Summary!$A115="QLD",LGA_Summary!$S115=1,ISNUMBER(LGA_Summary!$H115)),LGA_Summary!$H115+ROW()/1000000000,-1000000000)</f>
        <v>-1000000000</v>
      </c>
      <c r="I115" s="0" t="n">
        <f aca="false">IF(AND(VIC_Postcode!$N115=1,ISNUMBER(VIC_Postcode!$G115)),VIC_Postcode!$G115+ROW()/1000000000,-1000000000)</f>
        <v>19.1409402823107</v>
      </c>
      <c r="J115" s="0" t="n">
        <f aca="false">IF(AND(VIC_Postcode!$N115=1,ISNUMBER(VIC_Postcode!$F115)),VIC_Postcode!$F115+ROW()/1000000000,-1000000000)</f>
        <v>1803.000000115</v>
      </c>
      <c r="K115" s="0" t="n">
        <f aca="false">IF(AND(VIC_Postcode!$N115=1,ISNUMBER(VIC_Postcode!$P115)),VIC_Postcode!$P115+ROW()/1000000000,-1000000000)</f>
        <v>358.000000115</v>
      </c>
    </row>
    <row r="116" customFormat="false" ht="15" hidden="false" customHeight="false" outlineLevel="0" collapsed="false">
      <c r="B116" s="0" t="n">
        <f aca="false">IF(AND(LGA_Summary!$A116="NSW",LGA_Summary!$S116=1,ISNUMBER(LGA_Summary!$J116)),LGA_Summary!$J116+ROW()/1000000000,-1000000000)</f>
        <v>-1000000000</v>
      </c>
      <c r="C116" s="0" t="n">
        <f aca="false">IF(AND(LGA_Summary!$A116="NSW",LGA_Summary!$S116=1,ISNUMBER(LGA_Summary!$J116)),LGA_Summary!$J116-ROW()/1000000000,1000000000)</f>
        <v>1000000000</v>
      </c>
      <c r="D116" s="0" t="n">
        <f aca="false">IF(AND(LGA_Summary!$A116="NSW",LGA_Summary!$S116=1,ISNUMBER(LGA_Summary!$H116)),LGA_Summary!$H116+ROW()/1000000000,-1000000000)</f>
        <v>-1000000000</v>
      </c>
      <c r="E116" s="0" t="n">
        <f aca="false">IF(AND(LGA_Summary!$A116="NSW",LGA_Summary!$S116=1,ISNUMBER(LGA_Summary!$O116)),LGA_Summary!$O116+ROW()/1000000000,-1000000000)</f>
        <v>-1000000000</v>
      </c>
      <c r="F116" s="0" t="n">
        <f aca="false">IF(AND(LGA_Summary!$A116="NSW",LGA_Summary!$S116=1,ISNUMBER(LGA_Summary!$V116)),LGA_Summary!$V116+ROW()/1000000000,-1000000000)</f>
        <v>-1000000000</v>
      </c>
      <c r="G116" s="0" t="n">
        <f aca="false">IF(AND(LGA_Summary!$A116="QLD",LGA_Summary!$S116=1,ISNUMBER(LGA_Summary!$J116)),LGA_Summary!$J116+ROW()/1000000000,-1000000000)</f>
        <v>-1000000000</v>
      </c>
      <c r="H116" s="0" t="n">
        <f aca="false">IF(AND(LGA_Summary!$A116="QLD",LGA_Summary!$S116=1,ISNUMBER(LGA_Summary!$H116)),LGA_Summary!$H116+ROW()/1000000000,-1000000000)</f>
        <v>-1000000000</v>
      </c>
      <c r="I116" s="0" t="n">
        <f aca="false">IF(AND(VIC_Postcode!$N116=1,ISNUMBER(VIC_Postcode!$G116)),VIC_Postcode!$G116+ROW()/1000000000,-1000000000)</f>
        <v>7.73803160362986</v>
      </c>
      <c r="J116" s="0" t="n">
        <f aca="false">IF(AND(VIC_Postcode!$N116=1,ISNUMBER(VIC_Postcode!$F116)),VIC_Postcode!$F116+ROW()/1000000000,-1000000000)</f>
        <v>289.000000116</v>
      </c>
      <c r="K116" s="0" t="n">
        <f aca="false">IF(AND(VIC_Postcode!$N116=1,ISNUMBER(VIC_Postcode!$P116)),VIC_Postcode!$P116+ROW()/1000000000,-1000000000)</f>
        <v>80.000000116</v>
      </c>
    </row>
    <row r="117" customFormat="false" ht="15" hidden="false" customHeight="false" outlineLevel="0" collapsed="false">
      <c r="B117" s="0" t="n">
        <f aca="false">IF(AND(LGA_Summary!$A117="NSW",LGA_Summary!$S117=1,ISNUMBER(LGA_Summary!$J117)),LGA_Summary!$J117+ROW()/1000000000,-1000000000)</f>
        <v>-1000000000</v>
      </c>
      <c r="C117" s="0" t="n">
        <f aca="false">IF(AND(LGA_Summary!$A117="NSW",LGA_Summary!$S117=1,ISNUMBER(LGA_Summary!$J117)),LGA_Summary!$J117-ROW()/1000000000,1000000000)</f>
        <v>1000000000</v>
      </c>
      <c r="D117" s="0" t="n">
        <f aca="false">IF(AND(LGA_Summary!$A117="NSW",LGA_Summary!$S117=1,ISNUMBER(LGA_Summary!$H117)),LGA_Summary!$H117+ROW()/1000000000,-1000000000)</f>
        <v>-1000000000</v>
      </c>
      <c r="E117" s="0" t="n">
        <f aca="false">IF(AND(LGA_Summary!$A117="NSW",LGA_Summary!$S117=1,ISNUMBER(LGA_Summary!$O117)),LGA_Summary!$O117+ROW()/1000000000,-1000000000)</f>
        <v>-1000000000</v>
      </c>
      <c r="F117" s="0" t="n">
        <f aca="false">IF(AND(LGA_Summary!$A117="NSW",LGA_Summary!$S117=1,ISNUMBER(LGA_Summary!$V117)),LGA_Summary!$V117+ROW()/1000000000,-1000000000)</f>
        <v>-1000000000</v>
      </c>
      <c r="G117" s="0" t="n">
        <f aca="false">IF(AND(LGA_Summary!$A117="QLD",LGA_Summary!$S117=1,ISNUMBER(LGA_Summary!$J117)),LGA_Summary!$J117+ROW()/1000000000,-1000000000)</f>
        <v>-1000000000</v>
      </c>
      <c r="H117" s="0" t="n">
        <f aca="false">IF(AND(LGA_Summary!$A117="QLD",LGA_Summary!$S117=1,ISNUMBER(LGA_Summary!$H117)),LGA_Summary!$H117+ROW()/1000000000,-1000000000)</f>
        <v>-1000000000</v>
      </c>
      <c r="I117" s="0" t="n">
        <f aca="false">IF(AND(VIC_Postcode!$N117=1,ISNUMBER(VIC_Postcode!$G117)),VIC_Postcode!$G117+ROW()/1000000000,-1000000000)</f>
        <v>31.8906607092551</v>
      </c>
      <c r="J117" s="0" t="n">
        <f aca="false">IF(AND(VIC_Postcode!$N117=1,ISNUMBER(VIC_Postcode!$F117)),VIC_Postcode!$F117+ROW()/1000000000,-1000000000)</f>
        <v>210.000000117</v>
      </c>
      <c r="K117" s="0" t="n">
        <f aca="false">IF(AND(VIC_Postcode!$N117=1,ISNUMBER(VIC_Postcode!$P117)),VIC_Postcode!$P117+ROW()/1000000000,-1000000000)</f>
        <v>47.000000117</v>
      </c>
    </row>
    <row r="118" customFormat="false" ht="15" hidden="false" customHeight="false" outlineLevel="0" collapsed="false">
      <c r="B118" s="0" t="n">
        <f aca="false">IF(AND(LGA_Summary!$A118="NSW",LGA_Summary!$S118=1,ISNUMBER(LGA_Summary!$J118)),LGA_Summary!$J118+ROW()/1000000000,-1000000000)</f>
        <v>-1000000000</v>
      </c>
      <c r="C118" s="0" t="n">
        <f aca="false">IF(AND(LGA_Summary!$A118="NSW",LGA_Summary!$S118=1,ISNUMBER(LGA_Summary!$J118)),LGA_Summary!$J118-ROW()/1000000000,1000000000)</f>
        <v>1000000000</v>
      </c>
      <c r="D118" s="0" t="n">
        <f aca="false">IF(AND(LGA_Summary!$A118="NSW",LGA_Summary!$S118=1,ISNUMBER(LGA_Summary!$H118)),LGA_Summary!$H118+ROW()/1000000000,-1000000000)</f>
        <v>-1000000000</v>
      </c>
      <c r="E118" s="0" t="n">
        <f aca="false">IF(AND(LGA_Summary!$A118="NSW",LGA_Summary!$S118=1,ISNUMBER(LGA_Summary!$O118)),LGA_Summary!$O118+ROW()/1000000000,-1000000000)</f>
        <v>-1000000000</v>
      </c>
      <c r="F118" s="0" t="n">
        <f aca="false">IF(AND(LGA_Summary!$A118="NSW",LGA_Summary!$S118=1,ISNUMBER(LGA_Summary!$V118)),LGA_Summary!$V118+ROW()/1000000000,-1000000000)</f>
        <v>-1000000000</v>
      </c>
      <c r="G118" s="0" t="n">
        <f aca="false">IF(AND(LGA_Summary!$A118="QLD",LGA_Summary!$S118=1,ISNUMBER(LGA_Summary!$J118)),LGA_Summary!$J118+ROW()/1000000000,-1000000000)</f>
        <v>-1000000000</v>
      </c>
      <c r="H118" s="0" t="n">
        <f aca="false">IF(AND(LGA_Summary!$A118="QLD",LGA_Summary!$S118=1,ISNUMBER(LGA_Summary!$H118)),LGA_Summary!$H118+ROW()/1000000000,-1000000000)</f>
        <v>-1000000000</v>
      </c>
      <c r="I118" s="0" t="n">
        <f aca="false">IF(AND(VIC_Postcode!$N118=1,ISNUMBER(VIC_Postcode!$G118)),VIC_Postcode!$G118+ROW()/1000000000,-1000000000)</f>
        <v>21.6353871367678</v>
      </c>
      <c r="J118" s="0" t="n">
        <f aca="false">IF(AND(VIC_Postcode!$N118=1,ISNUMBER(VIC_Postcode!$F118)),VIC_Postcode!$F118+ROW()/1000000000,-1000000000)</f>
        <v>1011.000000118</v>
      </c>
      <c r="K118" s="0" t="n">
        <f aca="false">IF(AND(VIC_Postcode!$N118=1,ISNUMBER(VIC_Postcode!$P118)),VIC_Postcode!$P118+ROW()/1000000000,-1000000000)</f>
        <v>182.000000118</v>
      </c>
    </row>
    <row r="119" customFormat="false" ht="15" hidden="false" customHeight="false" outlineLevel="0" collapsed="false">
      <c r="B119" s="0" t="n">
        <f aca="false">IF(AND(LGA_Summary!$A119="NSW",LGA_Summary!$S119=1,ISNUMBER(LGA_Summary!$J119)),LGA_Summary!$J119+ROW()/1000000000,-1000000000)</f>
        <v>-1000000000</v>
      </c>
      <c r="C119" s="0" t="n">
        <f aca="false">IF(AND(LGA_Summary!$A119="NSW",LGA_Summary!$S119=1,ISNUMBER(LGA_Summary!$J119)),LGA_Summary!$J119-ROW()/1000000000,1000000000)</f>
        <v>1000000000</v>
      </c>
      <c r="D119" s="0" t="n">
        <f aca="false">IF(AND(LGA_Summary!$A119="NSW",LGA_Summary!$S119=1,ISNUMBER(LGA_Summary!$H119)),LGA_Summary!$H119+ROW()/1000000000,-1000000000)</f>
        <v>-1000000000</v>
      </c>
      <c r="E119" s="0" t="n">
        <f aca="false">IF(AND(LGA_Summary!$A119="NSW",LGA_Summary!$S119=1,ISNUMBER(LGA_Summary!$O119)),LGA_Summary!$O119+ROW()/1000000000,-1000000000)</f>
        <v>-1000000000</v>
      </c>
      <c r="F119" s="0" t="n">
        <f aca="false">IF(AND(LGA_Summary!$A119="NSW",LGA_Summary!$S119=1,ISNUMBER(LGA_Summary!$V119)),LGA_Summary!$V119+ROW()/1000000000,-1000000000)</f>
        <v>-1000000000</v>
      </c>
      <c r="G119" s="0" t="n">
        <f aca="false">IF(AND(LGA_Summary!$A119="QLD",LGA_Summary!$S119=1,ISNUMBER(LGA_Summary!$J119)),LGA_Summary!$J119+ROW()/1000000000,-1000000000)</f>
        <v>-1000000000</v>
      </c>
      <c r="H119" s="0" t="n">
        <f aca="false">IF(AND(LGA_Summary!$A119="QLD",LGA_Summary!$S119=1,ISNUMBER(LGA_Summary!$H119)),LGA_Summary!$H119+ROW()/1000000000,-1000000000)</f>
        <v>-1000000000</v>
      </c>
      <c r="I119" s="0" t="n">
        <f aca="false">IF(AND(VIC_Postcode!$N119=1,ISNUMBER(VIC_Postcode!$G119)),VIC_Postcode!$G119+ROW()/1000000000,-1000000000)</f>
        <v>34.2326189143378</v>
      </c>
      <c r="J119" s="0" t="n">
        <f aca="false">IF(AND(VIC_Postcode!$N119=1,ISNUMBER(VIC_Postcode!$F119)),VIC_Postcode!$F119+ROW()/1000000000,-1000000000)</f>
        <v>420.000000119</v>
      </c>
      <c r="K119" s="0" t="n">
        <f aca="false">IF(AND(VIC_Postcode!$N119=1,ISNUMBER(VIC_Postcode!$P119)),VIC_Postcode!$P119+ROW()/1000000000,-1000000000)</f>
        <v>63.000000119</v>
      </c>
    </row>
    <row r="120" customFormat="false" ht="15" hidden="false" customHeight="false" outlineLevel="0" collapsed="false">
      <c r="B120" s="0" t="n">
        <f aca="false">IF(AND(LGA_Summary!$A120="NSW",LGA_Summary!$S120=1,ISNUMBER(LGA_Summary!$J120)),LGA_Summary!$J120+ROW()/1000000000,-1000000000)</f>
        <v>-1000000000</v>
      </c>
      <c r="C120" s="0" t="n">
        <f aca="false">IF(AND(LGA_Summary!$A120="NSW",LGA_Summary!$S120=1,ISNUMBER(LGA_Summary!$J120)),LGA_Summary!$J120-ROW()/1000000000,1000000000)</f>
        <v>1000000000</v>
      </c>
      <c r="D120" s="0" t="n">
        <f aca="false">IF(AND(LGA_Summary!$A120="NSW",LGA_Summary!$S120=1,ISNUMBER(LGA_Summary!$H120)),LGA_Summary!$H120+ROW()/1000000000,-1000000000)</f>
        <v>-1000000000</v>
      </c>
      <c r="E120" s="0" t="n">
        <f aca="false">IF(AND(LGA_Summary!$A120="NSW",LGA_Summary!$S120=1,ISNUMBER(LGA_Summary!$O120)),LGA_Summary!$O120+ROW()/1000000000,-1000000000)</f>
        <v>-1000000000</v>
      </c>
      <c r="F120" s="0" t="n">
        <f aca="false">IF(AND(LGA_Summary!$A120="NSW",LGA_Summary!$S120=1,ISNUMBER(LGA_Summary!$V120)),LGA_Summary!$V120+ROW()/1000000000,-1000000000)</f>
        <v>-1000000000</v>
      </c>
      <c r="G120" s="0" t="n">
        <f aca="false">IF(AND(LGA_Summary!$A120="QLD",LGA_Summary!$S120=1,ISNUMBER(LGA_Summary!$J120)),LGA_Summary!$J120+ROW()/1000000000,-1000000000)</f>
        <v>-1000000000</v>
      </c>
      <c r="H120" s="0" t="n">
        <f aca="false">IF(AND(LGA_Summary!$A120="QLD",LGA_Summary!$S120=1,ISNUMBER(LGA_Summary!$H120)),LGA_Summary!$H120+ROW()/1000000000,-1000000000)</f>
        <v>-1000000000</v>
      </c>
      <c r="I120" s="0" t="n">
        <f aca="false">IF(AND(VIC_Postcode!$N120=1,ISNUMBER(VIC_Postcode!$G120)),VIC_Postcode!$G120+ROW()/1000000000,-1000000000)</f>
        <v>7.68585814124092</v>
      </c>
      <c r="J120" s="0" t="n">
        <f aca="false">IF(AND(VIC_Postcode!$N120=1,ISNUMBER(VIC_Postcode!$F120)),VIC_Postcode!$F120+ROW()/1000000000,-1000000000)</f>
        <v>55.00000012</v>
      </c>
      <c r="K120" s="0" t="n">
        <f aca="false">IF(AND(VIC_Postcode!$N120=1,ISNUMBER(VIC_Postcode!$P120)),VIC_Postcode!$P120+ROW()/1000000000,-1000000000)</f>
        <v>8.00000012</v>
      </c>
    </row>
    <row r="121" customFormat="false" ht="15" hidden="false" customHeight="false" outlineLevel="0" collapsed="false">
      <c r="B121" s="0" t="n">
        <f aca="false">IF(AND(LGA_Summary!$A121="NSW",LGA_Summary!$S121=1,ISNUMBER(LGA_Summary!$J121)),LGA_Summary!$J121+ROW()/1000000000,-1000000000)</f>
        <v>-1000000000</v>
      </c>
      <c r="C121" s="0" t="n">
        <f aca="false">IF(AND(LGA_Summary!$A121="NSW",LGA_Summary!$S121=1,ISNUMBER(LGA_Summary!$J121)),LGA_Summary!$J121-ROW()/1000000000,1000000000)</f>
        <v>1000000000</v>
      </c>
      <c r="D121" s="0" t="n">
        <f aca="false">IF(AND(LGA_Summary!$A121="NSW",LGA_Summary!$S121=1,ISNUMBER(LGA_Summary!$H121)),LGA_Summary!$H121+ROW()/1000000000,-1000000000)</f>
        <v>-1000000000</v>
      </c>
      <c r="E121" s="0" t="n">
        <f aca="false">IF(AND(LGA_Summary!$A121="NSW",LGA_Summary!$S121=1,ISNUMBER(LGA_Summary!$O121)),LGA_Summary!$O121+ROW()/1000000000,-1000000000)</f>
        <v>-1000000000</v>
      </c>
      <c r="F121" s="0" t="n">
        <f aca="false">IF(AND(LGA_Summary!$A121="NSW",LGA_Summary!$S121=1,ISNUMBER(LGA_Summary!$V121)),LGA_Summary!$V121+ROW()/1000000000,-1000000000)</f>
        <v>-1000000000</v>
      </c>
      <c r="G121" s="0" t="n">
        <f aca="false">IF(AND(LGA_Summary!$A121="QLD",LGA_Summary!$S121=1,ISNUMBER(LGA_Summary!$J121)),LGA_Summary!$J121+ROW()/1000000000,-1000000000)</f>
        <v>-1000000000</v>
      </c>
      <c r="H121" s="0" t="n">
        <f aca="false">IF(AND(LGA_Summary!$A121="QLD",LGA_Summary!$S121=1,ISNUMBER(LGA_Summary!$H121)),LGA_Summary!$H121+ROW()/1000000000,-1000000000)</f>
        <v>-1000000000</v>
      </c>
      <c r="I121" s="0" t="n">
        <f aca="false">IF(AND(VIC_Postcode!$N121=1,ISNUMBER(VIC_Postcode!$G121)),VIC_Postcode!$G121+ROW()/1000000000,-1000000000)</f>
        <v>47.2351967459812</v>
      </c>
      <c r="J121" s="0" t="n">
        <f aca="false">IF(AND(VIC_Postcode!$N121=1,ISNUMBER(VIC_Postcode!$F121)),VIC_Postcode!$F121+ROW()/1000000000,-1000000000)</f>
        <v>627.000000121</v>
      </c>
      <c r="K121" s="0" t="n">
        <f aca="false">IF(AND(VIC_Postcode!$N121=1,ISNUMBER(VIC_Postcode!$P121)),VIC_Postcode!$P121+ROW()/1000000000,-1000000000)</f>
        <v>97.000000121</v>
      </c>
    </row>
    <row r="122" customFormat="false" ht="15" hidden="false" customHeight="false" outlineLevel="0" collapsed="false">
      <c r="B122" s="0" t="n">
        <f aca="false">IF(AND(LGA_Summary!$A122="NSW",LGA_Summary!$S122=1,ISNUMBER(LGA_Summary!$J122)),LGA_Summary!$J122+ROW()/1000000000,-1000000000)</f>
        <v>-1000000000</v>
      </c>
      <c r="C122" s="0" t="n">
        <f aca="false">IF(AND(LGA_Summary!$A122="NSW",LGA_Summary!$S122=1,ISNUMBER(LGA_Summary!$J122)),LGA_Summary!$J122-ROW()/1000000000,1000000000)</f>
        <v>1000000000</v>
      </c>
      <c r="D122" s="0" t="n">
        <f aca="false">IF(AND(LGA_Summary!$A122="NSW",LGA_Summary!$S122=1,ISNUMBER(LGA_Summary!$H122)),LGA_Summary!$H122+ROW()/1000000000,-1000000000)</f>
        <v>-1000000000</v>
      </c>
      <c r="E122" s="0" t="n">
        <f aca="false">IF(AND(LGA_Summary!$A122="NSW",LGA_Summary!$S122=1,ISNUMBER(LGA_Summary!$O122)),LGA_Summary!$O122+ROW()/1000000000,-1000000000)</f>
        <v>-1000000000</v>
      </c>
      <c r="F122" s="0" t="n">
        <f aca="false">IF(AND(LGA_Summary!$A122="NSW",LGA_Summary!$S122=1,ISNUMBER(LGA_Summary!$V122)),LGA_Summary!$V122+ROW()/1000000000,-1000000000)</f>
        <v>-1000000000</v>
      </c>
      <c r="G122" s="0" t="n">
        <f aca="false">IF(AND(LGA_Summary!$A122="QLD",LGA_Summary!$S122=1,ISNUMBER(LGA_Summary!$J122)),LGA_Summary!$J122+ROW()/1000000000,-1000000000)</f>
        <v>-1000000000</v>
      </c>
      <c r="H122" s="0" t="n">
        <f aca="false">IF(AND(LGA_Summary!$A122="QLD",LGA_Summary!$S122=1,ISNUMBER(LGA_Summary!$H122)),LGA_Summary!$H122+ROW()/1000000000,-1000000000)</f>
        <v>-1000000000</v>
      </c>
      <c r="I122" s="0" t="n">
        <f aca="false">IF(AND(VIC_Postcode!$N122=1,ISNUMBER(VIC_Postcode!$G122)),VIC_Postcode!$G122+ROW()/1000000000,-1000000000)</f>
        <v>50.1138143203213</v>
      </c>
      <c r="J122" s="0" t="n">
        <f aca="false">IF(AND(VIC_Postcode!$N122=1,ISNUMBER(VIC_Postcode!$F122)),VIC_Postcode!$F122+ROW()/1000000000,-1000000000)</f>
        <v>1409.000000122</v>
      </c>
      <c r="K122" s="0" t="n">
        <f aca="false">IF(AND(VIC_Postcode!$N122=1,ISNUMBER(VIC_Postcode!$P122)),VIC_Postcode!$P122+ROW()/1000000000,-1000000000)</f>
        <v>202.000000122</v>
      </c>
    </row>
    <row r="123" customFormat="false" ht="15" hidden="false" customHeight="false" outlineLevel="0" collapsed="false">
      <c r="B123" s="38" t="n">
        <f aca="false">IF(AND(LGA_Summary!$A123="NSW",LGA_Summary!$S123=1,ISNUMBER(LGA_Summary!$J123)),LGA_Summary!$J123+ROW()/1000000000,-1000000000)</f>
        <v>0.0214542350381406</v>
      </c>
      <c r="C123" s="38" t="n">
        <f aca="false">IF(AND(LGA_Summary!$A123="NSW",LGA_Summary!$S123=1,ISNUMBER(LGA_Summary!$J123)),LGA_Summary!$J123-ROW()/1000000000,1000000000)</f>
        <v>0.0214539890381406</v>
      </c>
      <c r="D123" s="0" t="n">
        <f aca="false">IF(AND(LGA_Summary!$A123="NSW",LGA_Summary!$S123=1,ISNUMBER(LGA_Summary!$H123)),LGA_Summary!$H123+ROW()/1000000000,-1000000000)</f>
        <v>7.650000123</v>
      </c>
      <c r="E123" s="0" t="n">
        <f aca="false">IF(AND(LGA_Summary!$A123="NSW",LGA_Summary!$S123=1,ISNUMBER(LGA_Summary!$O123)),LGA_Summary!$O123+ROW()/1000000000,-1000000000)</f>
        <v>31.200000123</v>
      </c>
      <c r="F123" s="0" t="n">
        <f aca="false">IF(AND(LGA_Summary!$A123="NSW",LGA_Summary!$S123=1,ISNUMBER(LGA_Summary!$V123)),LGA_Summary!$V123+ROW()/1000000000,-1000000000)</f>
        <v>2.70148006529716</v>
      </c>
      <c r="G123" s="0" t="n">
        <f aca="false">IF(AND(LGA_Summary!$A123="QLD",LGA_Summary!$S123=1,ISNUMBER(LGA_Summary!$J123)),LGA_Summary!$J123+ROW()/1000000000,-1000000000)</f>
        <v>-1000000000</v>
      </c>
      <c r="H123" s="0" t="n">
        <f aca="false">IF(AND(LGA_Summary!$A123="QLD",LGA_Summary!$S123=1,ISNUMBER(LGA_Summary!$H123)),LGA_Summary!$H123+ROW()/1000000000,-1000000000)</f>
        <v>-1000000000</v>
      </c>
      <c r="I123" s="0" t="n">
        <f aca="false">IF(AND(VIC_Postcode!$N123=1,ISNUMBER(VIC_Postcode!$G123)),VIC_Postcode!$G123+ROW()/1000000000,-1000000000)</f>
        <v>16.8932983053227</v>
      </c>
      <c r="J123" s="0" t="n">
        <f aca="false">IF(AND(VIC_Postcode!$N123=1,ISNUMBER(VIC_Postcode!$F123)),VIC_Postcode!$F123+ROW()/1000000000,-1000000000)</f>
        <v>974.000000123</v>
      </c>
      <c r="K123" s="0" t="n">
        <f aca="false">IF(AND(VIC_Postcode!$N123=1,ISNUMBER(VIC_Postcode!$P123)),VIC_Postcode!$P123+ROW()/1000000000,-1000000000)</f>
        <v>177.000000123</v>
      </c>
    </row>
    <row r="124" customFormat="false" ht="15" hidden="false" customHeight="false" outlineLevel="0" collapsed="false">
      <c r="B124" s="0" t="n">
        <f aca="false">IF(AND(LGA_Summary!$A124="NSW",LGA_Summary!$S124=1,ISNUMBER(LGA_Summary!$J124)),LGA_Summary!$J124+ROW()/1000000000,-1000000000)</f>
        <v>-1000000000</v>
      </c>
      <c r="C124" s="0" t="n">
        <f aca="false">IF(AND(LGA_Summary!$A124="NSW",LGA_Summary!$S124=1,ISNUMBER(LGA_Summary!$J124)),LGA_Summary!$J124-ROW()/1000000000,1000000000)</f>
        <v>1000000000</v>
      </c>
      <c r="D124" s="0" t="n">
        <f aca="false">IF(AND(LGA_Summary!$A124="NSW",LGA_Summary!$S124=1,ISNUMBER(LGA_Summary!$H124)),LGA_Summary!$H124+ROW()/1000000000,-1000000000)</f>
        <v>-1000000000</v>
      </c>
      <c r="E124" s="0" t="n">
        <f aca="false">IF(AND(LGA_Summary!$A124="NSW",LGA_Summary!$S124=1,ISNUMBER(LGA_Summary!$O124)),LGA_Summary!$O124+ROW()/1000000000,-1000000000)</f>
        <v>-1000000000</v>
      </c>
      <c r="F124" s="0" t="n">
        <f aca="false">IF(AND(LGA_Summary!$A124="NSW",LGA_Summary!$S124=1,ISNUMBER(LGA_Summary!$V124)),LGA_Summary!$V124+ROW()/1000000000,-1000000000)</f>
        <v>-1000000000</v>
      </c>
      <c r="G124" s="0" t="n">
        <f aca="false">IF(AND(LGA_Summary!$A124="QLD",LGA_Summary!$S124=1,ISNUMBER(LGA_Summary!$J124)),LGA_Summary!$J124+ROW()/1000000000,-1000000000)</f>
        <v>-1000000000</v>
      </c>
      <c r="H124" s="0" t="n">
        <f aca="false">IF(AND(LGA_Summary!$A124="QLD",LGA_Summary!$S124=1,ISNUMBER(LGA_Summary!$H124)),LGA_Summary!$H124+ROW()/1000000000,-1000000000)</f>
        <v>-1000000000</v>
      </c>
      <c r="I124" s="0" t="n">
        <f aca="false">IF(AND(VIC_Postcode!$N124=1,ISNUMBER(VIC_Postcode!$G124)),VIC_Postcode!$G124+ROW()/1000000000,-1000000000)</f>
        <v>38.8280134636856</v>
      </c>
      <c r="J124" s="0" t="n">
        <f aca="false">IF(AND(VIC_Postcode!$N124=1,ISNUMBER(VIC_Postcode!$F124)),VIC_Postcode!$F124+ROW()/1000000000,-1000000000)</f>
        <v>326.000000124</v>
      </c>
      <c r="K124" s="0" t="n">
        <f aca="false">IF(AND(VIC_Postcode!$N124=1,ISNUMBER(VIC_Postcode!$P124)),VIC_Postcode!$P124+ROW()/1000000000,-1000000000)</f>
        <v>58.000000124</v>
      </c>
    </row>
    <row r="125" customFormat="false" ht="15" hidden="false" customHeight="false" outlineLevel="0" collapsed="false">
      <c r="B125" s="0" t="n">
        <f aca="false">IF(AND(LGA_Summary!$A125="NSW",LGA_Summary!$S125=1,ISNUMBER(LGA_Summary!$J125)),LGA_Summary!$J125+ROW()/1000000000,-1000000000)</f>
        <v>-1000000000</v>
      </c>
      <c r="C125" s="0" t="n">
        <f aca="false">IF(AND(LGA_Summary!$A125="NSW",LGA_Summary!$S125=1,ISNUMBER(LGA_Summary!$J125)),LGA_Summary!$J125-ROW()/1000000000,1000000000)</f>
        <v>1000000000</v>
      </c>
      <c r="D125" s="0" t="n">
        <f aca="false">IF(AND(LGA_Summary!$A125="NSW",LGA_Summary!$S125=1,ISNUMBER(LGA_Summary!$H125)),LGA_Summary!$H125+ROW()/1000000000,-1000000000)</f>
        <v>-1000000000</v>
      </c>
      <c r="E125" s="0" t="n">
        <f aca="false">IF(AND(LGA_Summary!$A125="NSW",LGA_Summary!$S125=1,ISNUMBER(LGA_Summary!$O125)),LGA_Summary!$O125+ROW()/1000000000,-1000000000)</f>
        <v>-1000000000</v>
      </c>
      <c r="F125" s="0" t="n">
        <f aca="false">IF(AND(LGA_Summary!$A125="NSW",LGA_Summary!$S125=1,ISNUMBER(LGA_Summary!$V125)),LGA_Summary!$V125+ROW()/1000000000,-1000000000)</f>
        <v>-1000000000</v>
      </c>
      <c r="G125" s="0" t="n">
        <f aca="false">IF(AND(LGA_Summary!$A125="QLD",LGA_Summary!$S125=1,ISNUMBER(LGA_Summary!$J125)),LGA_Summary!$J125+ROW()/1000000000,-1000000000)</f>
        <v>-1000000000</v>
      </c>
      <c r="H125" s="0" t="n">
        <f aca="false">IF(AND(LGA_Summary!$A125="QLD",LGA_Summary!$S125=1,ISNUMBER(LGA_Summary!$H125)),LGA_Summary!$H125+ROW()/1000000000,-1000000000)</f>
        <v>-1000000000</v>
      </c>
      <c r="I125" s="0" t="n">
        <f aca="false">IF(AND(VIC_Postcode!$N125=1,ISNUMBER(VIC_Postcode!$G125)),VIC_Postcode!$G125+ROW()/1000000000,-1000000000)</f>
        <v>17.1105867736851</v>
      </c>
      <c r="J125" s="0" t="n">
        <f aca="false">IF(AND(VIC_Postcode!$N125=1,ISNUMBER(VIC_Postcode!$F125)),VIC_Postcode!$F125+ROW()/1000000000,-1000000000)</f>
        <v>406.000000125</v>
      </c>
      <c r="K125" s="0" t="n">
        <f aca="false">IF(AND(VIC_Postcode!$N125=1,ISNUMBER(VIC_Postcode!$P125)),VIC_Postcode!$P125+ROW()/1000000000,-1000000000)</f>
        <v>100.000000125</v>
      </c>
    </row>
    <row r="126" customFormat="false" ht="15" hidden="false" customHeight="false" outlineLevel="0" collapsed="false">
      <c r="B126" s="0" t="n">
        <f aca="false">IF(AND(LGA_Summary!$A126="NSW",LGA_Summary!$S126=1,ISNUMBER(LGA_Summary!$J126)),LGA_Summary!$J126+ROW()/1000000000,-1000000000)</f>
        <v>-1000000000</v>
      </c>
      <c r="C126" s="0" t="n">
        <f aca="false">IF(AND(LGA_Summary!$A126="NSW",LGA_Summary!$S126=1,ISNUMBER(LGA_Summary!$J126)),LGA_Summary!$J126-ROW()/1000000000,1000000000)</f>
        <v>1000000000</v>
      </c>
      <c r="D126" s="0" t="n">
        <f aca="false">IF(AND(LGA_Summary!$A126="NSW",LGA_Summary!$S126=1,ISNUMBER(LGA_Summary!$H126)),LGA_Summary!$H126+ROW()/1000000000,-1000000000)</f>
        <v>-1000000000</v>
      </c>
      <c r="E126" s="0" t="n">
        <f aca="false">IF(AND(LGA_Summary!$A126="NSW",LGA_Summary!$S126=1,ISNUMBER(LGA_Summary!$O126)),LGA_Summary!$O126+ROW()/1000000000,-1000000000)</f>
        <v>-1000000000</v>
      </c>
      <c r="F126" s="0" t="n">
        <f aca="false">IF(AND(LGA_Summary!$A126="NSW",LGA_Summary!$S126=1,ISNUMBER(LGA_Summary!$V126)),LGA_Summary!$V126+ROW()/1000000000,-1000000000)</f>
        <v>-1000000000</v>
      </c>
      <c r="G126" s="0" t="n">
        <f aca="false">IF(AND(LGA_Summary!$A126="QLD",LGA_Summary!$S126=1,ISNUMBER(LGA_Summary!$J126)),LGA_Summary!$J126+ROW()/1000000000,-1000000000)</f>
        <v>-1000000000</v>
      </c>
      <c r="H126" s="0" t="n">
        <f aca="false">IF(AND(LGA_Summary!$A126="QLD",LGA_Summary!$S126=1,ISNUMBER(LGA_Summary!$H126)),LGA_Summary!$H126+ROW()/1000000000,-1000000000)</f>
        <v>-1000000000</v>
      </c>
      <c r="I126" s="0" t="n">
        <f aca="false">IF(AND(VIC_Postcode!$N126=1,ISNUMBER(VIC_Postcode!$G126)),VIC_Postcode!$G126+ROW()/1000000000,-1000000000)</f>
        <v>46.4626192930848</v>
      </c>
      <c r="J126" s="0" t="n">
        <f aca="false">IF(AND(VIC_Postcode!$N126=1,ISNUMBER(VIC_Postcode!$F126)),VIC_Postcode!$F126+ROW()/1000000000,-1000000000)</f>
        <v>463.000000126</v>
      </c>
      <c r="K126" s="0" t="n">
        <f aca="false">IF(AND(VIC_Postcode!$N126=1,ISNUMBER(VIC_Postcode!$P126)),VIC_Postcode!$P126+ROW()/1000000000,-1000000000)</f>
        <v>80.000000126</v>
      </c>
    </row>
    <row r="127" customFormat="false" ht="15" hidden="false" customHeight="false" outlineLevel="0" collapsed="false">
      <c r="B127" s="0" t="n">
        <f aca="false">IF(AND(LGA_Summary!$A127="NSW",LGA_Summary!$S127=1,ISNUMBER(LGA_Summary!$J127)),LGA_Summary!$J127+ROW()/1000000000,-1000000000)</f>
        <v>-1000000000</v>
      </c>
      <c r="C127" s="0" t="n">
        <f aca="false">IF(AND(LGA_Summary!$A127="NSW",LGA_Summary!$S127=1,ISNUMBER(LGA_Summary!$J127)),LGA_Summary!$J127-ROW()/1000000000,1000000000)</f>
        <v>1000000000</v>
      </c>
      <c r="D127" s="0" t="n">
        <f aca="false">IF(AND(LGA_Summary!$A127="NSW",LGA_Summary!$S127=1,ISNUMBER(LGA_Summary!$H127)),LGA_Summary!$H127+ROW()/1000000000,-1000000000)</f>
        <v>-1000000000</v>
      </c>
      <c r="E127" s="0" t="n">
        <f aca="false">IF(AND(LGA_Summary!$A127="NSW",LGA_Summary!$S127=1,ISNUMBER(LGA_Summary!$O127)),LGA_Summary!$O127+ROW()/1000000000,-1000000000)</f>
        <v>-1000000000</v>
      </c>
      <c r="F127" s="0" t="n">
        <f aca="false">IF(AND(LGA_Summary!$A127="NSW",LGA_Summary!$S127=1,ISNUMBER(LGA_Summary!$V127)),LGA_Summary!$V127+ROW()/1000000000,-1000000000)</f>
        <v>-1000000000</v>
      </c>
      <c r="G127" s="0" t="n">
        <f aca="false">IF(AND(LGA_Summary!$A127="QLD",LGA_Summary!$S127=1,ISNUMBER(LGA_Summary!$J127)),LGA_Summary!$J127+ROW()/1000000000,-1000000000)</f>
        <v>-1000000000</v>
      </c>
      <c r="H127" s="0" t="n">
        <f aca="false">IF(AND(LGA_Summary!$A127="QLD",LGA_Summary!$S127=1,ISNUMBER(LGA_Summary!$H127)),LGA_Summary!$H127+ROW()/1000000000,-1000000000)</f>
        <v>-1000000000</v>
      </c>
      <c r="I127" s="0" t="n">
        <f aca="false">IF(AND(VIC_Postcode!$N127=1,ISNUMBER(VIC_Postcode!$G127)),VIC_Postcode!$G127+ROW()/1000000000,-1000000000)</f>
        <v>31.4143008630673</v>
      </c>
      <c r="J127" s="0" t="n">
        <f aca="false">IF(AND(VIC_Postcode!$N127=1,ISNUMBER(VIC_Postcode!$F127)),VIC_Postcode!$F127+ROW()/1000000000,-1000000000)</f>
        <v>478.000000127</v>
      </c>
      <c r="K127" s="0" t="n">
        <f aca="false">IF(AND(VIC_Postcode!$N127=1,ISNUMBER(VIC_Postcode!$P127)),VIC_Postcode!$P127+ROW()/1000000000,-1000000000)</f>
        <v>51.000000127</v>
      </c>
    </row>
    <row r="128" customFormat="false" ht="15" hidden="false" customHeight="false" outlineLevel="0" collapsed="false">
      <c r="B128" s="0" t="n">
        <f aca="false">IF(AND(LGA_Summary!$A128="NSW",LGA_Summary!$S128=1,ISNUMBER(LGA_Summary!$J128)),LGA_Summary!$J128+ROW()/1000000000,-1000000000)</f>
        <v>-1000000000</v>
      </c>
      <c r="C128" s="0" t="n">
        <f aca="false">IF(AND(LGA_Summary!$A128="NSW",LGA_Summary!$S128=1,ISNUMBER(LGA_Summary!$J128)),LGA_Summary!$J128-ROW()/1000000000,1000000000)</f>
        <v>1000000000</v>
      </c>
      <c r="D128" s="0" t="n">
        <f aca="false">IF(AND(LGA_Summary!$A128="NSW",LGA_Summary!$S128=1,ISNUMBER(LGA_Summary!$H128)),LGA_Summary!$H128+ROW()/1000000000,-1000000000)</f>
        <v>-1000000000</v>
      </c>
      <c r="E128" s="0" t="n">
        <f aca="false">IF(AND(LGA_Summary!$A128="NSW",LGA_Summary!$S128=1,ISNUMBER(LGA_Summary!$O128)),LGA_Summary!$O128+ROW()/1000000000,-1000000000)</f>
        <v>-1000000000</v>
      </c>
      <c r="F128" s="0" t="n">
        <f aca="false">IF(AND(LGA_Summary!$A128="NSW",LGA_Summary!$S128=1,ISNUMBER(LGA_Summary!$V128)),LGA_Summary!$V128+ROW()/1000000000,-1000000000)</f>
        <v>-1000000000</v>
      </c>
      <c r="G128" s="0" t="n">
        <f aca="false">IF(AND(LGA_Summary!$A128="QLD",LGA_Summary!$S128=1,ISNUMBER(LGA_Summary!$J128)),LGA_Summary!$J128+ROW()/1000000000,-1000000000)</f>
        <v>-1000000000</v>
      </c>
      <c r="H128" s="0" t="n">
        <f aca="false">IF(AND(LGA_Summary!$A128="QLD",LGA_Summary!$S128=1,ISNUMBER(LGA_Summary!$H128)),LGA_Summary!$H128+ROW()/1000000000,-1000000000)</f>
        <v>-1000000000</v>
      </c>
      <c r="I128" s="0" t="n">
        <f aca="false">IF(AND(VIC_Postcode!$N128=1,ISNUMBER(VIC_Postcode!$G128)),VIC_Postcode!$G128+ROW()/1000000000,-1000000000)</f>
        <v>11.1848342512228</v>
      </c>
      <c r="J128" s="0" t="n">
        <f aca="false">IF(AND(VIC_Postcode!$N128=1,ISNUMBER(VIC_Postcode!$F128)),VIC_Postcode!$F128+ROW()/1000000000,-1000000000)</f>
        <v>59.000000128</v>
      </c>
      <c r="K128" s="0" t="n">
        <f aca="false">IF(AND(VIC_Postcode!$N128=1,ISNUMBER(VIC_Postcode!$P128)),VIC_Postcode!$P128+ROW()/1000000000,-1000000000)</f>
        <v>11.000000128</v>
      </c>
    </row>
    <row r="129" customFormat="false" ht="15" hidden="false" customHeight="false" outlineLevel="0" collapsed="false">
      <c r="B129" s="0" t="n">
        <f aca="false">IF(AND(LGA_Summary!$A129="NSW",LGA_Summary!$S129=1,ISNUMBER(LGA_Summary!$J129)),LGA_Summary!$J129+ROW()/1000000000,-1000000000)</f>
        <v>-1000000000</v>
      </c>
      <c r="C129" s="0" t="n">
        <f aca="false">IF(AND(LGA_Summary!$A129="NSW",LGA_Summary!$S129=1,ISNUMBER(LGA_Summary!$J129)),LGA_Summary!$J129-ROW()/1000000000,1000000000)</f>
        <v>1000000000</v>
      </c>
      <c r="D129" s="0" t="n">
        <f aca="false">IF(AND(LGA_Summary!$A129="NSW",LGA_Summary!$S129=1,ISNUMBER(LGA_Summary!$H129)),LGA_Summary!$H129+ROW()/1000000000,-1000000000)</f>
        <v>-1000000000</v>
      </c>
      <c r="E129" s="0" t="n">
        <f aca="false">IF(AND(LGA_Summary!$A129="NSW",LGA_Summary!$S129=1,ISNUMBER(LGA_Summary!$O129)),LGA_Summary!$O129+ROW()/1000000000,-1000000000)</f>
        <v>-1000000000</v>
      </c>
      <c r="F129" s="0" t="n">
        <f aca="false">IF(AND(LGA_Summary!$A129="NSW",LGA_Summary!$S129=1,ISNUMBER(LGA_Summary!$V129)),LGA_Summary!$V129+ROW()/1000000000,-1000000000)</f>
        <v>-1000000000</v>
      </c>
      <c r="G129" s="0" t="n">
        <f aca="false">IF(AND(LGA_Summary!$A129="QLD",LGA_Summary!$S129=1,ISNUMBER(LGA_Summary!$J129)),LGA_Summary!$J129+ROW()/1000000000,-1000000000)</f>
        <v>-1000000000</v>
      </c>
      <c r="H129" s="0" t="n">
        <f aca="false">IF(AND(LGA_Summary!$A129="QLD",LGA_Summary!$S129=1,ISNUMBER(LGA_Summary!$H129)),LGA_Summary!$H129+ROW()/1000000000,-1000000000)</f>
        <v>-1000000000</v>
      </c>
      <c r="I129" s="0" t="n">
        <f aca="false">IF(AND(VIC_Postcode!$N129=1,ISNUMBER(VIC_Postcode!$G129)),VIC_Postcode!$G129+ROW()/1000000000,-1000000000)</f>
        <v>52.9223163494968</v>
      </c>
      <c r="J129" s="0" t="n">
        <f aca="false">IF(AND(VIC_Postcode!$N129=1,ISNUMBER(VIC_Postcode!$F129)),VIC_Postcode!$F129+ROW()/1000000000,-1000000000)</f>
        <v>1370.000000129</v>
      </c>
      <c r="K129" s="0" t="n">
        <f aca="false">IF(AND(VIC_Postcode!$N129=1,ISNUMBER(VIC_Postcode!$P129)),VIC_Postcode!$P129+ROW()/1000000000,-1000000000)</f>
        <v>39.000000129</v>
      </c>
    </row>
    <row r="130" customFormat="false" ht="15" hidden="false" customHeight="false" outlineLevel="0" collapsed="false">
      <c r="B130" s="38" t="n">
        <f aca="false">IF(AND(LGA_Summary!$A130="NSW",LGA_Summary!$S130=1,ISNUMBER(LGA_Summary!$J130)),LGA_Summary!$J130+ROW()/1000000000,-1000000000)</f>
        <v>0.0632414589111249</v>
      </c>
      <c r="C130" s="38" t="n">
        <f aca="false">IF(AND(LGA_Summary!$A130="NSW",LGA_Summary!$S130=1,ISNUMBER(LGA_Summary!$J130)),LGA_Summary!$J130-ROW()/1000000000,1000000000)</f>
        <v>0.0632411989111249</v>
      </c>
      <c r="D130" s="0" t="n">
        <f aca="false">IF(AND(LGA_Summary!$A130="NSW",LGA_Summary!$S130=1,ISNUMBER(LGA_Summary!$H130)),LGA_Summary!$H130+ROW()/1000000000,-1000000000)</f>
        <v>19.12500013</v>
      </c>
      <c r="E130" s="0" t="n">
        <f aca="false">IF(AND(LGA_Summary!$A130="NSW",LGA_Summary!$S130=1,ISNUMBER(LGA_Summary!$O130)),LGA_Summary!$O130+ROW()/1000000000,-1000000000)</f>
        <v>97.76000013</v>
      </c>
      <c r="F130" s="0" t="n">
        <f aca="false">IF(AND(LGA_Summary!$A130="NSW",LGA_Summary!$S130=1,ISNUMBER(LGA_Summary!$V130)),LGA_Summary!$V130+ROW()/1000000000,-1000000000)</f>
        <v>7.56124624217421</v>
      </c>
      <c r="G130" s="0" t="n">
        <f aca="false">IF(AND(LGA_Summary!$A130="QLD",LGA_Summary!$S130=1,ISNUMBER(LGA_Summary!$J130)),LGA_Summary!$J130+ROW()/1000000000,-1000000000)</f>
        <v>-1000000000</v>
      </c>
      <c r="H130" s="0" t="n">
        <f aca="false">IF(AND(LGA_Summary!$A130="QLD",LGA_Summary!$S130=1,ISNUMBER(LGA_Summary!$H130)),LGA_Summary!$H130+ROW()/1000000000,-1000000000)</f>
        <v>-1000000000</v>
      </c>
      <c r="I130" s="0" t="n">
        <f aca="false">IF(AND(VIC_Postcode!$N130=1,ISNUMBER(VIC_Postcode!$G130)),VIC_Postcode!$G130+ROW()/1000000000,-1000000000)</f>
        <v>25.6677331855762</v>
      </c>
      <c r="J130" s="0" t="n">
        <f aca="false">IF(AND(VIC_Postcode!$N130=1,ISNUMBER(VIC_Postcode!$F130)),VIC_Postcode!$F130+ROW()/1000000000,-1000000000)</f>
        <v>345.00000013</v>
      </c>
      <c r="K130" s="0" t="n">
        <f aca="false">IF(AND(VIC_Postcode!$N130=1,ISNUMBER(VIC_Postcode!$P130)),VIC_Postcode!$P130+ROW()/1000000000,-1000000000)</f>
        <v>50.00000013</v>
      </c>
    </row>
    <row r="131" customFormat="false" ht="15" hidden="false" customHeight="false" outlineLevel="0" collapsed="false">
      <c r="B131" s="38" t="n">
        <f aca="false">IF(AND(LGA_Summary!$A131="NSW",LGA_Summary!$S131=1,ISNUMBER(LGA_Summary!$J131)),LGA_Summary!$J131+ROW()/1000000000,-1000000000)</f>
        <v>0.0161656660792111</v>
      </c>
      <c r="C131" s="38" t="n">
        <f aca="false">IF(AND(LGA_Summary!$A131="NSW",LGA_Summary!$S131=1,ISNUMBER(LGA_Summary!$J131)),LGA_Summary!$J131-ROW()/1000000000,1000000000)</f>
        <v>0.0161654040792111</v>
      </c>
      <c r="D131" s="0" t="n">
        <f aca="false">IF(AND(LGA_Summary!$A131="NSW",LGA_Summary!$S131=1,ISNUMBER(LGA_Summary!$H131)),LGA_Summary!$H131+ROW()/1000000000,-1000000000)</f>
        <v>5.100000131</v>
      </c>
      <c r="E131" s="0" t="n">
        <f aca="false">IF(AND(LGA_Summary!$A131="NSW",LGA_Summary!$S131=1,ISNUMBER(LGA_Summary!$O131)),LGA_Summary!$O131+ROW()/1000000000,-1000000000)</f>
        <v>16.640000131</v>
      </c>
      <c r="F131" s="0" t="n">
        <f aca="false">IF(AND(LGA_Summary!$A131="NSW",LGA_Summary!$S131=1,ISNUMBER(LGA_Summary!$V131)),LGA_Summary!$V131+ROW()/1000000000,-1000000000)</f>
        <v>3.23032208642156</v>
      </c>
      <c r="G131" s="0" t="n">
        <f aca="false">IF(AND(LGA_Summary!$A131="QLD",LGA_Summary!$S131=1,ISNUMBER(LGA_Summary!$J131)),LGA_Summary!$J131+ROW()/1000000000,-1000000000)</f>
        <v>-1000000000</v>
      </c>
      <c r="H131" s="0" t="n">
        <f aca="false">IF(AND(LGA_Summary!$A131="QLD",LGA_Summary!$S131=1,ISNUMBER(LGA_Summary!$H131)),LGA_Summary!$H131+ROW()/1000000000,-1000000000)</f>
        <v>-1000000000</v>
      </c>
      <c r="I131" s="0" t="n">
        <f aca="false">IF(AND(VIC_Postcode!$N131=1,ISNUMBER(VIC_Postcode!$G131)),VIC_Postcode!$G131+ROW()/1000000000,-1000000000)</f>
        <v>31.0027836059487</v>
      </c>
      <c r="J131" s="0" t="n">
        <f aca="false">IF(AND(VIC_Postcode!$N131=1,ISNUMBER(VIC_Postcode!$F131)),VIC_Postcode!$F131+ROW()/1000000000,-1000000000)</f>
        <v>1693.000000131</v>
      </c>
      <c r="K131" s="0" t="n">
        <f aca="false">IF(AND(VIC_Postcode!$N131=1,ISNUMBER(VIC_Postcode!$P131)),VIC_Postcode!$P131+ROW()/1000000000,-1000000000)</f>
        <v>356.000000131</v>
      </c>
    </row>
    <row r="132" customFormat="false" ht="15" hidden="false" customHeight="false" outlineLevel="0" collapsed="false">
      <c r="B132" s="0" t="n">
        <f aca="false">IF(AND(LGA_Summary!$A132="NSW",LGA_Summary!$S132=1,ISNUMBER(LGA_Summary!$J132)),LGA_Summary!$J132+ROW()/1000000000,-1000000000)</f>
        <v>-1000000000</v>
      </c>
      <c r="C132" s="0" t="n">
        <f aca="false">IF(AND(LGA_Summary!$A132="NSW",LGA_Summary!$S132=1,ISNUMBER(LGA_Summary!$J132)),LGA_Summary!$J132-ROW()/1000000000,1000000000)</f>
        <v>1000000000</v>
      </c>
      <c r="D132" s="0" t="n">
        <f aca="false">IF(AND(LGA_Summary!$A132="NSW",LGA_Summary!$S132=1,ISNUMBER(LGA_Summary!$H132)),LGA_Summary!$H132+ROW()/1000000000,-1000000000)</f>
        <v>-1000000000</v>
      </c>
      <c r="E132" s="0" t="n">
        <f aca="false">IF(AND(LGA_Summary!$A132="NSW",LGA_Summary!$S132=1,ISNUMBER(LGA_Summary!$O132)),LGA_Summary!$O132+ROW()/1000000000,-1000000000)</f>
        <v>-1000000000</v>
      </c>
      <c r="F132" s="0" t="n">
        <f aca="false">IF(AND(LGA_Summary!$A132="NSW",LGA_Summary!$S132=1,ISNUMBER(LGA_Summary!$V132)),LGA_Summary!$V132+ROW()/1000000000,-1000000000)</f>
        <v>-1000000000</v>
      </c>
      <c r="G132" s="0" t="n">
        <f aca="false">IF(AND(LGA_Summary!$A132="QLD",LGA_Summary!$S132=1,ISNUMBER(LGA_Summary!$J132)),LGA_Summary!$J132+ROW()/1000000000,-1000000000)</f>
        <v>-1000000000</v>
      </c>
      <c r="H132" s="0" t="n">
        <f aca="false">IF(AND(LGA_Summary!$A132="QLD",LGA_Summary!$S132=1,ISNUMBER(LGA_Summary!$H132)),LGA_Summary!$H132+ROW()/1000000000,-1000000000)</f>
        <v>-1000000000</v>
      </c>
      <c r="I132" s="0" t="n">
        <f aca="false">IF(AND(VIC_Postcode!$N132=1,ISNUMBER(VIC_Postcode!$G132)),VIC_Postcode!$G132+ROW()/1000000000,-1000000000)</f>
        <v>26.0133856604758</v>
      </c>
      <c r="J132" s="0" t="n">
        <f aca="false">IF(AND(VIC_Postcode!$N132=1,ISNUMBER(VIC_Postcode!$F132)),VIC_Postcode!$F132+ROW()/1000000000,-1000000000)</f>
        <v>412.000000132</v>
      </c>
      <c r="K132" s="0" t="n">
        <f aca="false">IF(AND(VIC_Postcode!$N132=1,ISNUMBER(VIC_Postcode!$P132)),VIC_Postcode!$P132+ROW()/1000000000,-1000000000)</f>
        <v>68.000000132</v>
      </c>
    </row>
    <row r="133" customFormat="false" ht="15" hidden="false" customHeight="false" outlineLevel="0" collapsed="false">
      <c r="B133" s="0" t="n">
        <f aca="false">IF(AND(LGA_Summary!$A133="NSW",LGA_Summary!$S133=1,ISNUMBER(LGA_Summary!$J133)),LGA_Summary!$J133+ROW()/1000000000,-1000000000)</f>
        <v>-1000000000</v>
      </c>
      <c r="C133" s="0" t="n">
        <f aca="false">IF(AND(LGA_Summary!$A133="NSW",LGA_Summary!$S133=1,ISNUMBER(LGA_Summary!$J133)),LGA_Summary!$J133-ROW()/1000000000,1000000000)</f>
        <v>1000000000</v>
      </c>
      <c r="D133" s="0" t="n">
        <f aca="false">IF(AND(LGA_Summary!$A133="NSW",LGA_Summary!$S133=1,ISNUMBER(LGA_Summary!$H133)),LGA_Summary!$H133+ROW()/1000000000,-1000000000)</f>
        <v>-1000000000</v>
      </c>
      <c r="E133" s="0" t="n">
        <f aca="false">IF(AND(LGA_Summary!$A133="NSW",LGA_Summary!$S133=1,ISNUMBER(LGA_Summary!$O133)),LGA_Summary!$O133+ROW()/1000000000,-1000000000)</f>
        <v>-1000000000</v>
      </c>
      <c r="F133" s="0" t="n">
        <f aca="false">IF(AND(LGA_Summary!$A133="NSW",LGA_Summary!$S133=1,ISNUMBER(LGA_Summary!$V133)),LGA_Summary!$V133+ROW()/1000000000,-1000000000)</f>
        <v>-1000000000</v>
      </c>
      <c r="G133" s="38" t="n">
        <f aca="false">IF(AND(LGA_Summary!$A133="QLD",LGA_Summary!$S133=1,ISNUMBER(LGA_Summary!$J133)),LGA_Summary!$J133+ROW()/1000000000,-1000000000)</f>
        <v>0.0692309022307692</v>
      </c>
      <c r="H133" s="0" t="n">
        <f aca="false">IF(AND(LGA_Summary!$A133="QLD",LGA_Summary!$S133=1,ISNUMBER(LGA_Summary!$H133)),LGA_Summary!$H133+ROW()/1000000000,-1000000000)</f>
        <v>36.000000133</v>
      </c>
      <c r="I133" s="0" t="n">
        <f aca="false">IF(AND(VIC_Postcode!$N133=1,ISNUMBER(VIC_Postcode!$G133)),VIC_Postcode!$G133+ROW()/1000000000,-1000000000)</f>
        <v>8.06115371187422</v>
      </c>
      <c r="J133" s="0" t="n">
        <f aca="false">IF(AND(VIC_Postcode!$N133=1,ISNUMBER(VIC_Postcode!$F133)),VIC_Postcode!$F133+ROW()/1000000000,-1000000000)</f>
        <v>116.000000133</v>
      </c>
      <c r="K133" s="0" t="n">
        <f aca="false">IF(AND(VIC_Postcode!$N133=1,ISNUMBER(VIC_Postcode!$P133)),VIC_Postcode!$P133+ROW()/1000000000,-1000000000)</f>
        <v>17.000000133</v>
      </c>
    </row>
    <row r="134" customFormat="false" ht="15" hidden="false" customHeight="false" outlineLevel="0" collapsed="false">
      <c r="B134" s="0" t="n">
        <f aca="false">IF(AND(LGA_Summary!$A134="NSW",LGA_Summary!$S134=1,ISNUMBER(LGA_Summary!$J134)),LGA_Summary!$J134+ROW()/1000000000,-1000000000)</f>
        <v>-1000000000</v>
      </c>
      <c r="C134" s="0" t="n">
        <f aca="false">IF(AND(LGA_Summary!$A134="NSW",LGA_Summary!$S134=1,ISNUMBER(LGA_Summary!$J134)),LGA_Summary!$J134-ROW()/1000000000,1000000000)</f>
        <v>1000000000</v>
      </c>
      <c r="D134" s="0" t="n">
        <f aca="false">IF(AND(LGA_Summary!$A134="NSW",LGA_Summary!$S134=1,ISNUMBER(LGA_Summary!$H134)),LGA_Summary!$H134+ROW()/1000000000,-1000000000)</f>
        <v>-1000000000</v>
      </c>
      <c r="E134" s="0" t="n">
        <f aca="false">IF(AND(LGA_Summary!$A134="NSW",LGA_Summary!$S134=1,ISNUMBER(LGA_Summary!$O134)),LGA_Summary!$O134+ROW()/1000000000,-1000000000)</f>
        <v>-1000000000</v>
      </c>
      <c r="F134" s="0" t="n">
        <f aca="false">IF(AND(LGA_Summary!$A134="NSW",LGA_Summary!$S134=1,ISNUMBER(LGA_Summary!$V134)),LGA_Summary!$V134+ROW()/1000000000,-1000000000)</f>
        <v>-1000000000</v>
      </c>
      <c r="G134" s="38" t="n">
        <f aca="false">IF(AND(LGA_Summary!$A134="QLD",LGA_Summary!$S134=1,ISNUMBER(LGA_Summary!$J134)),LGA_Summary!$J134+ROW()/1000000000,-1000000000)</f>
        <v>0.130434916608696</v>
      </c>
      <c r="H134" s="0" t="n">
        <f aca="false">IF(AND(LGA_Summary!$A134="QLD",LGA_Summary!$S134=1,ISNUMBER(LGA_Summary!$H134)),LGA_Summary!$H134+ROW()/1000000000,-1000000000)</f>
        <v>57.000000134</v>
      </c>
      <c r="I134" s="0" t="n">
        <f aca="false">IF(AND(VIC_Postcode!$N134=1,ISNUMBER(VIC_Postcode!$G134)),VIC_Postcode!$G134+ROW()/1000000000,-1000000000)</f>
        <v>17.0855880008337</v>
      </c>
      <c r="J134" s="0" t="n">
        <f aca="false">IF(AND(VIC_Postcode!$N134=1,ISNUMBER(VIC_Postcode!$F134)),VIC_Postcode!$F134+ROW()/1000000000,-1000000000)</f>
        <v>641.000000134</v>
      </c>
      <c r="K134" s="0" t="n">
        <f aca="false">IF(AND(VIC_Postcode!$N134=1,ISNUMBER(VIC_Postcode!$P134)),VIC_Postcode!$P134+ROW()/1000000000,-1000000000)</f>
        <v>103.000000134</v>
      </c>
    </row>
    <row r="135" customFormat="false" ht="15" hidden="false" customHeight="false" outlineLevel="0" collapsed="false">
      <c r="B135" s="0" t="n">
        <f aca="false">IF(AND(LGA_Summary!$A135="NSW",LGA_Summary!$S135=1,ISNUMBER(LGA_Summary!$J135)),LGA_Summary!$J135+ROW()/1000000000,-1000000000)</f>
        <v>-1000000000</v>
      </c>
      <c r="C135" s="0" t="n">
        <f aca="false">IF(AND(LGA_Summary!$A135="NSW",LGA_Summary!$S135=1,ISNUMBER(LGA_Summary!$J135)),LGA_Summary!$J135-ROW()/1000000000,1000000000)</f>
        <v>1000000000</v>
      </c>
      <c r="D135" s="0" t="n">
        <f aca="false">IF(AND(LGA_Summary!$A135="NSW",LGA_Summary!$S135=1,ISNUMBER(LGA_Summary!$H135)),LGA_Summary!$H135+ROW()/1000000000,-1000000000)</f>
        <v>-1000000000</v>
      </c>
      <c r="E135" s="0" t="n">
        <f aca="false">IF(AND(LGA_Summary!$A135="NSW",LGA_Summary!$S135=1,ISNUMBER(LGA_Summary!$O135)),LGA_Summary!$O135+ROW()/1000000000,-1000000000)</f>
        <v>-1000000000</v>
      </c>
      <c r="F135" s="0" t="n">
        <f aca="false">IF(AND(LGA_Summary!$A135="NSW",LGA_Summary!$S135=1,ISNUMBER(LGA_Summary!$V135)),LGA_Summary!$V135+ROW()/1000000000,-1000000000)</f>
        <v>-1000000000</v>
      </c>
      <c r="G135" s="38" t="n">
        <f aca="false">IF(AND(LGA_Summary!$A135="QLD",LGA_Summary!$S135=1,ISNUMBER(LGA_Summary!$J135)),LGA_Summary!$J135+ROW()/1000000000,-1000000000)</f>
        <v>0.140298642462687</v>
      </c>
      <c r="H135" s="0" t="n">
        <f aca="false">IF(AND(LGA_Summary!$A135="QLD",LGA_Summary!$S135=1,ISNUMBER(LGA_Summary!$H135)),LGA_Summary!$H135+ROW()/1000000000,-1000000000)</f>
        <v>47.000000135</v>
      </c>
      <c r="I135" s="0" t="n">
        <f aca="false">IF(AND(VIC_Postcode!$N135=1,ISNUMBER(VIC_Postcode!$G135)),VIC_Postcode!$G135+ROW()/1000000000,-1000000000)</f>
        <v>22.9527795731351</v>
      </c>
      <c r="J135" s="0" t="n">
        <f aca="false">IF(AND(VIC_Postcode!$N135=1,ISNUMBER(VIC_Postcode!$F135)),VIC_Postcode!$F135+ROW()/1000000000,-1000000000)</f>
        <v>192.000000135</v>
      </c>
      <c r="K135" s="0" t="n">
        <f aca="false">IF(AND(VIC_Postcode!$N135=1,ISNUMBER(VIC_Postcode!$P135)),VIC_Postcode!$P135+ROW()/1000000000,-1000000000)</f>
        <v>30.000000135</v>
      </c>
    </row>
    <row r="136" customFormat="false" ht="15" hidden="false" customHeight="false" outlineLevel="0" collapsed="false">
      <c r="B136" s="0" t="n">
        <f aca="false">IF(AND(LGA_Summary!$A136="NSW",LGA_Summary!$S136=1,ISNUMBER(LGA_Summary!$J136)),LGA_Summary!$J136+ROW()/1000000000,-1000000000)</f>
        <v>-1000000000</v>
      </c>
      <c r="C136" s="0" t="n">
        <f aca="false">IF(AND(LGA_Summary!$A136="NSW",LGA_Summary!$S136=1,ISNUMBER(LGA_Summary!$J136)),LGA_Summary!$J136-ROW()/1000000000,1000000000)</f>
        <v>1000000000</v>
      </c>
      <c r="D136" s="0" t="n">
        <f aca="false">IF(AND(LGA_Summary!$A136="NSW",LGA_Summary!$S136=1,ISNUMBER(LGA_Summary!$H136)),LGA_Summary!$H136+ROW()/1000000000,-1000000000)</f>
        <v>-1000000000</v>
      </c>
      <c r="E136" s="0" t="n">
        <f aca="false">IF(AND(LGA_Summary!$A136="NSW",LGA_Summary!$S136=1,ISNUMBER(LGA_Summary!$O136)),LGA_Summary!$O136+ROW()/1000000000,-1000000000)</f>
        <v>-1000000000</v>
      </c>
      <c r="F136" s="0" t="n">
        <f aca="false">IF(AND(LGA_Summary!$A136="NSW",LGA_Summary!$S136=1,ISNUMBER(LGA_Summary!$V136)),LGA_Summary!$V136+ROW()/1000000000,-1000000000)</f>
        <v>-1000000000</v>
      </c>
      <c r="G136" s="38" t="n">
        <f aca="false">IF(AND(LGA_Summary!$A136="QLD",LGA_Summary!$S136=1,ISNUMBER(LGA_Summary!$J136)),LGA_Summary!$J136+ROW()/1000000000,-1000000000)</f>
        <v>0.0925374494328358</v>
      </c>
      <c r="H136" s="0" t="n">
        <f aca="false">IF(AND(LGA_Summary!$A136="QLD",LGA_Summary!$S136=1,ISNUMBER(LGA_Summary!$H136)),LGA_Summary!$H136+ROW()/1000000000,-1000000000)</f>
        <v>62.000000136</v>
      </c>
      <c r="I136" s="0" t="n">
        <f aca="false">IF(AND(VIC_Postcode!$N136=1,ISNUMBER(VIC_Postcode!$G136)),VIC_Postcode!$G136+ROW()/1000000000,-1000000000)</f>
        <v>16.6433500322806</v>
      </c>
      <c r="J136" s="0" t="n">
        <f aca="false">IF(AND(VIC_Postcode!$N136=1,ISNUMBER(VIC_Postcode!$F136)),VIC_Postcode!$F136+ROW()/1000000000,-1000000000)</f>
        <v>345.000000136</v>
      </c>
      <c r="K136" s="0" t="n">
        <f aca="false">IF(AND(VIC_Postcode!$N136=1,ISNUMBER(VIC_Postcode!$P136)),VIC_Postcode!$P136+ROW()/1000000000,-1000000000)</f>
        <v>68.000000136</v>
      </c>
    </row>
    <row r="137" customFormat="false" ht="15" hidden="false" customHeight="false" outlineLevel="0" collapsed="false">
      <c r="B137" s="0" t="n">
        <f aca="false">IF(AND(LGA_Summary!$A137="NSW",LGA_Summary!$S137=1,ISNUMBER(LGA_Summary!$J137)),LGA_Summary!$J137+ROW()/1000000000,-1000000000)</f>
        <v>-1000000000</v>
      </c>
      <c r="C137" s="0" t="n">
        <f aca="false">IF(AND(LGA_Summary!$A137="NSW",LGA_Summary!$S137=1,ISNUMBER(LGA_Summary!$J137)),LGA_Summary!$J137-ROW()/1000000000,1000000000)</f>
        <v>1000000000</v>
      </c>
      <c r="D137" s="0" t="n">
        <f aca="false">IF(AND(LGA_Summary!$A137="NSW",LGA_Summary!$S137=1,ISNUMBER(LGA_Summary!$H137)),LGA_Summary!$H137+ROW()/1000000000,-1000000000)</f>
        <v>-1000000000</v>
      </c>
      <c r="E137" s="0" t="n">
        <f aca="false">IF(AND(LGA_Summary!$A137="NSW",LGA_Summary!$S137=1,ISNUMBER(LGA_Summary!$O137)),LGA_Summary!$O137+ROW()/1000000000,-1000000000)</f>
        <v>-1000000000</v>
      </c>
      <c r="F137" s="0" t="n">
        <f aca="false">IF(AND(LGA_Summary!$A137="NSW",LGA_Summary!$S137=1,ISNUMBER(LGA_Summary!$V137)),LGA_Summary!$V137+ROW()/1000000000,-1000000000)</f>
        <v>-1000000000</v>
      </c>
      <c r="G137" s="38" t="n">
        <f aca="false">IF(AND(LGA_Summary!$A137="QLD",LGA_Summary!$S137=1,ISNUMBER(LGA_Summary!$J137)),LGA_Summary!$J137+ROW()/1000000000,-1000000000)</f>
        <v>0.11219525895122</v>
      </c>
      <c r="H137" s="0" t="n">
        <f aca="false">IF(AND(LGA_Summary!$A137="QLD",LGA_Summary!$S137=1,ISNUMBER(LGA_Summary!$H137)),LGA_Summary!$H137+ROW()/1000000000,-1000000000)</f>
        <v>115.000000137</v>
      </c>
      <c r="I137" s="0" t="n">
        <f aca="false">IF(AND(VIC_Postcode!$N137=1,ISNUMBER(VIC_Postcode!$G137)),VIC_Postcode!$G137+ROW()/1000000000,-1000000000)</f>
        <v>12.6971004736208</v>
      </c>
      <c r="J137" s="0" t="n">
        <f aca="false">IF(AND(VIC_Postcode!$N137=1,ISNUMBER(VIC_Postcode!$F137)),VIC_Postcode!$F137+ROW()/1000000000,-1000000000)</f>
        <v>215.000000137</v>
      </c>
      <c r="K137" s="0" t="n">
        <f aca="false">IF(AND(VIC_Postcode!$N137=1,ISNUMBER(VIC_Postcode!$P137)),VIC_Postcode!$P137+ROW()/1000000000,-1000000000)</f>
        <v>55.000000137</v>
      </c>
    </row>
    <row r="138" customFormat="false" ht="15" hidden="false" customHeight="false" outlineLevel="0" collapsed="false">
      <c r="B138" s="0" t="n">
        <f aca="false">IF(AND(LGA_Summary!$A138="NSW",LGA_Summary!$S138=1,ISNUMBER(LGA_Summary!$J138)),LGA_Summary!$J138+ROW()/1000000000,-1000000000)</f>
        <v>-1000000000</v>
      </c>
      <c r="C138" s="0" t="n">
        <f aca="false">IF(AND(LGA_Summary!$A138="NSW",LGA_Summary!$S138=1,ISNUMBER(LGA_Summary!$J138)),LGA_Summary!$J138-ROW()/1000000000,1000000000)</f>
        <v>1000000000</v>
      </c>
      <c r="D138" s="0" t="n">
        <f aca="false">IF(AND(LGA_Summary!$A138="NSW",LGA_Summary!$S138=1,ISNUMBER(LGA_Summary!$H138)),LGA_Summary!$H138+ROW()/1000000000,-1000000000)</f>
        <v>-1000000000</v>
      </c>
      <c r="E138" s="0" t="n">
        <f aca="false">IF(AND(LGA_Summary!$A138="NSW",LGA_Summary!$S138=1,ISNUMBER(LGA_Summary!$O138)),LGA_Summary!$O138+ROW()/1000000000,-1000000000)</f>
        <v>-1000000000</v>
      </c>
      <c r="F138" s="0" t="n">
        <f aca="false">IF(AND(LGA_Summary!$A138="NSW",LGA_Summary!$S138=1,ISNUMBER(LGA_Summary!$V138)),LGA_Summary!$V138+ROW()/1000000000,-1000000000)</f>
        <v>-1000000000</v>
      </c>
      <c r="G138" s="38" t="n">
        <f aca="false">IF(AND(LGA_Summary!$A138="QLD",LGA_Summary!$S138=1,ISNUMBER(LGA_Summary!$J138)),LGA_Summary!$J138+ROW()/1000000000,-1000000000)</f>
        <v>0.0656935686569343</v>
      </c>
      <c r="H138" s="0" t="n">
        <f aca="false">IF(AND(LGA_Summary!$A138="QLD",LGA_Summary!$S138=1,ISNUMBER(LGA_Summary!$H138)),LGA_Summary!$H138+ROW()/1000000000,-1000000000)</f>
        <v>36.000000138</v>
      </c>
      <c r="I138" s="0" t="n">
        <f aca="false">IF(AND(VIC_Postcode!$N138=1,ISNUMBER(VIC_Postcode!$G138)),VIC_Postcode!$G138+ROW()/1000000000,-1000000000)</f>
        <v>11.2527904018902</v>
      </c>
      <c r="J138" s="0" t="n">
        <f aca="false">IF(AND(VIC_Postcode!$N138=1,ISNUMBER(VIC_Postcode!$F138)),VIC_Postcode!$F138+ROW()/1000000000,-1000000000)</f>
        <v>368.000000138</v>
      </c>
      <c r="K138" s="0" t="n">
        <f aca="false">IF(AND(VIC_Postcode!$N138=1,ISNUMBER(VIC_Postcode!$P138)),VIC_Postcode!$P138+ROW()/1000000000,-1000000000)</f>
        <v>94.000000138</v>
      </c>
    </row>
    <row r="139" customFormat="false" ht="15" hidden="false" customHeight="false" outlineLevel="0" collapsed="false">
      <c r="B139" s="0" t="n">
        <f aca="false">IF(AND(LGA_Summary!$A139="NSW",LGA_Summary!$S139=1,ISNUMBER(LGA_Summary!$J139)),LGA_Summary!$J139+ROW()/1000000000,-1000000000)</f>
        <v>-1000000000</v>
      </c>
      <c r="C139" s="0" t="n">
        <f aca="false">IF(AND(LGA_Summary!$A139="NSW",LGA_Summary!$S139=1,ISNUMBER(LGA_Summary!$J139)),LGA_Summary!$J139-ROW()/1000000000,1000000000)</f>
        <v>1000000000</v>
      </c>
      <c r="D139" s="0" t="n">
        <f aca="false">IF(AND(LGA_Summary!$A139="NSW",LGA_Summary!$S139=1,ISNUMBER(LGA_Summary!$H139)),LGA_Summary!$H139+ROW()/1000000000,-1000000000)</f>
        <v>-1000000000</v>
      </c>
      <c r="E139" s="0" t="n">
        <f aca="false">IF(AND(LGA_Summary!$A139="NSW",LGA_Summary!$S139=1,ISNUMBER(LGA_Summary!$O139)),LGA_Summary!$O139+ROW()/1000000000,-1000000000)</f>
        <v>-1000000000</v>
      </c>
      <c r="F139" s="0" t="n">
        <f aca="false">IF(AND(LGA_Summary!$A139="NSW",LGA_Summary!$S139=1,ISNUMBER(LGA_Summary!$V139)),LGA_Summary!$V139+ROW()/1000000000,-1000000000)</f>
        <v>-1000000000</v>
      </c>
      <c r="G139" s="38" t="n">
        <f aca="false">IF(AND(LGA_Summary!$A139="QLD",LGA_Summary!$S139=1,ISNUMBER(LGA_Summary!$J139)),LGA_Summary!$J139+ROW()/1000000000,-1000000000)</f>
        <v>0.230515330545575</v>
      </c>
      <c r="H139" s="0" t="n">
        <f aca="false">IF(AND(LGA_Summary!$A139="QLD",LGA_Summary!$S139=1,ISNUMBER(LGA_Summary!$H139)),LGA_Summary!$H139+ROW()/1000000000,-1000000000)</f>
        <v>349.000000139</v>
      </c>
      <c r="I139" s="0" t="n">
        <f aca="false">IF(AND(VIC_Postcode!$N139=1,ISNUMBER(VIC_Postcode!$G139)),VIC_Postcode!$G139+ROW()/1000000000,-1000000000)</f>
        <v>31.1901675159378</v>
      </c>
      <c r="J139" s="0" t="n">
        <f aca="false">IF(AND(VIC_Postcode!$N139=1,ISNUMBER(VIC_Postcode!$F139)),VIC_Postcode!$F139+ROW()/1000000000,-1000000000)</f>
        <v>505.000000139</v>
      </c>
      <c r="K139" s="0" t="n">
        <f aca="false">IF(AND(VIC_Postcode!$N139=1,ISNUMBER(VIC_Postcode!$P139)),VIC_Postcode!$P139+ROW()/1000000000,-1000000000)</f>
        <v>94.000000139</v>
      </c>
    </row>
    <row r="140" customFormat="false" ht="15" hidden="false" customHeight="false" outlineLevel="0" collapsed="false">
      <c r="B140" s="0" t="n">
        <f aca="false">IF(AND(LGA_Summary!$A140="NSW",LGA_Summary!$S140=1,ISNUMBER(LGA_Summary!$J140)),LGA_Summary!$J140+ROW()/1000000000,-1000000000)</f>
        <v>-1000000000</v>
      </c>
      <c r="C140" s="0" t="n">
        <f aca="false">IF(AND(LGA_Summary!$A140="NSW",LGA_Summary!$S140=1,ISNUMBER(LGA_Summary!$J140)),LGA_Summary!$J140-ROW()/1000000000,1000000000)</f>
        <v>1000000000</v>
      </c>
      <c r="D140" s="0" t="n">
        <f aca="false">IF(AND(LGA_Summary!$A140="NSW",LGA_Summary!$S140=1,ISNUMBER(LGA_Summary!$H140)),LGA_Summary!$H140+ROW()/1000000000,-1000000000)</f>
        <v>-1000000000</v>
      </c>
      <c r="E140" s="0" t="n">
        <f aca="false">IF(AND(LGA_Summary!$A140="NSW",LGA_Summary!$S140=1,ISNUMBER(LGA_Summary!$O140)),LGA_Summary!$O140+ROW()/1000000000,-1000000000)</f>
        <v>-1000000000</v>
      </c>
      <c r="F140" s="0" t="n">
        <f aca="false">IF(AND(LGA_Summary!$A140="NSW",LGA_Summary!$S140=1,ISNUMBER(LGA_Summary!$V140)),LGA_Summary!$V140+ROW()/1000000000,-1000000000)</f>
        <v>-1000000000</v>
      </c>
      <c r="G140" s="38" t="n">
        <f aca="false">IF(AND(LGA_Summary!$A140="QLD",LGA_Summary!$S140=1,ISNUMBER(LGA_Summary!$J140)),LGA_Summary!$J140+ROW()/1000000000,-1000000000)</f>
        <v>0.0877717633489561</v>
      </c>
      <c r="H140" s="0" t="n">
        <f aca="false">IF(AND(LGA_Summary!$A140="QLD",LGA_Summary!$S140=1,ISNUMBER(LGA_Summary!$H140)),LGA_Summary!$H140+ROW()/1000000000,-1000000000)</f>
        <v>206.00000014</v>
      </c>
      <c r="I140" s="0" t="n">
        <f aca="false">IF(AND(VIC_Postcode!$N140=1,ISNUMBER(VIC_Postcode!$G140)),VIC_Postcode!$G140+ROW()/1000000000,-1000000000)</f>
        <v>18.0570889272575</v>
      </c>
      <c r="J140" s="0" t="n">
        <f aca="false">IF(AND(VIC_Postcode!$N140=1,ISNUMBER(VIC_Postcode!$F140)),VIC_Postcode!$F140+ROW()/1000000000,-1000000000)</f>
        <v>458.00000014</v>
      </c>
      <c r="K140" s="0" t="n">
        <f aca="false">IF(AND(VIC_Postcode!$N140=1,ISNUMBER(VIC_Postcode!$P140)),VIC_Postcode!$P140+ROW()/1000000000,-1000000000)</f>
        <v>87.00000014</v>
      </c>
    </row>
    <row r="141" customFormat="false" ht="15" hidden="false" customHeight="false" outlineLevel="0" collapsed="false">
      <c r="B141" s="0" t="n">
        <f aca="false">IF(AND(LGA_Summary!$A141="NSW",LGA_Summary!$S141=1,ISNUMBER(LGA_Summary!$J141)),LGA_Summary!$J141+ROW()/1000000000,-1000000000)</f>
        <v>-1000000000</v>
      </c>
      <c r="C141" s="0" t="n">
        <f aca="false">IF(AND(LGA_Summary!$A141="NSW",LGA_Summary!$S141=1,ISNUMBER(LGA_Summary!$J141)),LGA_Summary!$J141-ROW()/1000000000,1000000000)</f>
        <v>1000000000</v>
      </c>
      <c r="D141" s="0" t="n">
        <f aca="false">IF(AND(LGA_Summary!$A141="NSW",LGA_Summary!$S141=1,ISNUMBER(LGA_Summary!$H141)),LGA_Summary!$H141+ROW()/1000000000,-1000000000)</f>
        <v>-1000000000</v>
      </c>
      <c r="E141" s="0" t="n">
        <f aca="false">IF(AND(LGA_Summary!$A141="NSW",LGA_Summary!$S141=1,ISNUMBER(LGA_Summary!$O141)),LGA_Summary!$O141+ROW()/1000000000,-1000000000)</f>
        <v>-1000000000</v>
      </c>
      <c r="F141" s="0" t="n">
        <f aca="false">IF(AND(LGA_Summary!$A141="NSW",LGA_Summary!$S141=1,ISNUMBER(LGA_Summary!$V141)),LGA_Summary!$V141+ROW()/1000000000,-1000000000)</f>
        <v>-1000000000</v>
      </c>
      <c r="G141" s="38" t="n">
        <f aca="false">IF(AND(LGA_Summary!$A141="QLD",LGA_Summary!$S141=1,ISNUMBER(LGA_Summary!$J141)),LGA_Summary!$J141+ROW()/1000000000,-1000000000)</f>
        <v>0.109777156437393</v>
      </c>
      <c r="H141" s="0" t="n">
        <f aca="false">IF(AND(LGA_Summary!$A141="QLD",LGA_Summary!$S141=1,ISNUMBER(LGA_Summary!$H141)),LGA_Summary!$H141+ROW()/1000000000,-1000000000)</f>
        <v>320.000000141</v>
      </c>
      <c r="I141" s="0" t="n">
        <f aca="false">IF(AND(VIC_Postcode!$N141=1,ISNUMBER(VIC_Postcode!$G141)),VIC_Postcode!$G141+ROW()/1000000000,-1000000000)</f>
        <v>9.75478804148326</v>
      </c>
      <c r="J141" s="0" t="n">
        <f aca="false">IF(AND(VIC_Postcode!$N141=1,ISNUMBER(VIC_Postcode!$F141)),VIC_Postcode!$F141+ROW()/1000000000,-1000000000)</f>
        <v>109.000000141</v>
      </c>
      <c r="K141" s="0" t="n">
        <f aca="false">IF(AND(VIC_Postcode!$N141=1,ISNUMBER(VIC_Postcode!$P141)),VIC_Postcode!$P141+ROW()/1000000000,-1000000000)</f>
        <v>24.000000141</v>
      </c>
    </row>
    <row r="142" customFormat="false" ht="15" hidden="false" customHeight="false" outlineLevel="0" collapsed="false">
      <c r="B142" s="0" t="n">
        <f aca="false">IF(AND(LGA_Summary!$A142="NSW",LGA_Summary!$S142=1,ISNUMBER(LGA_Summary!$J142)),LGA_Summary!$J142+ROW()/1000000000,-1000000000)</f>
        <v>-1000000000</v>
      </c>
      <c r="C142" s="0" t="n">
        <f aca="false">IF(AND(LGA_Summary!$A142="NSW",LGA_Summary!$S142=1,ISNUMBER(LGA_Summary!$J142)),LGA_Summary!$J142-ROW()/1000000000,1000000000)</f>
        <v>1000000000</v>
      </c>
      <c r="D142" s="0" t="n">
        <f aca="false">IF(AND(LGA_Summary!$A142="NSW",LGA_Summary!$S142=1,ISNUMBER(LGA_Summary!$H142)),LGA_Summary!$H142+ROW()/1000000000,-1000000000)</f>
        <v>-1000000000</v>
      </c>
      <c r="E142" s="0" t="n">
        <f aca="false">IF(AND(LGA_Summary!$A142="NSW",LGA_Summary!$S142=1,ISNUMBER(LGA_Summary!$O142)),LGA_Summary!$O142+ROW()/1000000000,-1000000000)</f>
        <v>-1000000000</v>
      </c>
      <c r="F142" s="0" t="n">
        <f aca="false">IF(AND(LGA_Summary!$A142="NSW",LGA_Summary!$S142=1,ISNUMBER(LGA_Summary!$V142)),LGA_Summary!$V142+ROW()/1000000000,-1000000000)</f>
        <v>-1000000000</v>
      </c>
      <c r="G142" s="38" t="n">
        <f aca="false">IF(AND(LGA_Summary!$A142="QLD",LGA_Summary!$S142=1,ISNUMBER(LGA_Summary!$J142)),LGA_Summary!$J142+ROW()/1000000000,-1000000000)</f>
        <v>0.181998163760633</v>
      </c>
      <c r="H142" s="0" t="n">
        <f aca="false">IF(AND(LGA_Summary!$A142="QLD",LGA_Summary!$S142=1,ISNUMBER(LGA_Summary!$H142)),LGA_Summary!$H142+ROW()/1000000000,-1000000000)</f>
        <v>184.000000142</v>
      </c>
      <c r="I142" s="0" t="n">
        <f aca="false">IF(AND(VIC_Postcode!$N142=1,ISNUMBER(VIC_Postcode!$G142)),VIC_Postcode!$G142+ROW()/1000000000,-1000000000)</f>
        <v>27.323528545442</v>
      </c>
      <c r="J142" s="0" t="n">
        <f aca="false">IF(AND(VIC_Postcode!$N142=1,ISNUMBER(VIC_Postcode!$F142)),VIC_Postcode!$F142+ROW()/1000000000,-1000000000)</f>
        <v>797.000000142</v>
      </c>
      <c r="K142" s="0" t="n">
        <f aca="false">IF(AND(VIC_Postcode!$N142=1,ISNUMBER(VIC_Postcode!$P142)),VIC_Postcode!$P142+ROW()/1000000000,-1000000000)</f>
        <v>145.000000142</v>
      </c>
    </row>
    <row r="143" customFormat="false" ht="15" hidden="false" customHeight="false" outlineLevel="0" collapsed="false">
      <c r="B143" s="0" t="n">
        <f aca="false">IF(AND(LGA_Summary!$A143="NSW",LGA_Summary!$S143=1,ISNUMBER(LGA_Summary!$J143)),LGA_Summary!$J143+ROW()/1000000000,-1000000000)</f>
        <v>-1000000000</v>
      </c>
      <c r="C143" s="0" t="n">
        <f aca="false">IF(AND(LGA_Summary!$A143="NSW",LGA_Summary!$S143=1,ISNUMBER(LGA_Summary!$J143)),LGA_Summary!$J143-ROW()/1000000000,1000000000)</f>
        <v>1000000000</v>
      </c>
      <c r="D143" s="0" t="n">
        <f aca="false">IF(AND(LGA_Summary!$A143="NSW",LGA_Summary!$S143=1,ISNUMBER(LGA_Summary!$H143)),LGA_Summary!$H143+ROW()/1000000000,-1000000000)</f>
        <v>-1000000000</v>
      </c>
      <c r="E143" s="0" t="n">
        <f aca="false">IF(AND(LGA_Summary!$A143="NSW",LGA_Summary!$S143=1,ISNUMBER(LGA_Summary!$O143)),LGA_Summary!$O143+ROW()/1000000000,-1000000000)</f>
        <v>-1000000000</v>
      </c>
      <c r="F143" s="0" t="n">
        <f aca="false">IF(AND(LGA_Summary!$A143="NSW",LGA_Summary!$S143=1,ISNUMBER(LGA_Summary!$V143)),LGA_Summary!$V143+ROW()/1000000000,-1000000000)</f>
        <v>-1000000000</v>
      </c>
      <c r="G143" s="38" t="n">
        <f aca="false">IF(AND(LGA_Summary!$A143="QLD",LGA_Summary!$S143=1,ISNUMBER(LGA_Summary!$J143)),LGA_Summary!$J143+ROW()/1000000000,-1000000000)</f>
        <v>0.133443306097199</v>
      </c>
      <c r="H143" s="0" t="n">
        <f aca="false">IF(AND(LGA_Summary!$A143="QLD",LGA_Summary!$S143=1,ISNUMBER(LGA_Summary!$H143)),LGA_Summary!$H143+ROW()/1000000000,-1000000000)</f>
        <v>81.000000143</v>
      </c>
      <c r="I143" s="0" t="n">
        <f aca="false">IF(AND(VIC_Postcode!$N143=1,ISNUMBER(VIC_Postcode!$G143)),VIC_Postcode!$G143+ROW()/1000000000,-1000000000)</f>
        <v>12.2889507734766</v>
      </c>
      <c r="J143" s="0" t="n">
        <f aca="false">IF(AND(VIC_Postcode!$N143=1,ISNUMBER(VIC_Postcode!$F143)),VIC_Postcode!$F143+ROW()/1000000000,-1000000000)</f>
        <v>115.000000143</v>
      </c>
      <c r="K143" s="0" t="n">
        <f aca="false">IF(AND(VIC_Postcode!$N143=1,ISNUMBER(VIC_Postcode!$P143)),VIC_Postcode!$P143+ROW()/1000000000,-1000000000)</f>
        <v>19.000000143</v>
      </c>
    </row>
    <row r="144" customFormat="false" ht="15" hidden="false" customHeight="false" outlineLevel="0" collapsed="false">
      <c r="B144" s="0" t="n">
        <f aca="false">IF(AND(LGA_Summary!$A144="NSW",LGA_Summary!$S144=1,ISNUMBER(LGA_Summary!$J144)),LGA_Summary!$J144+ROW()/1000000000,-1000000000)</f>
        <v>-1000000000</v>
      </c>
      <c r="C144" s="0" t="n">
        <f aca="false">IF(AND(LGA_Summary!$A144="NSW",LGA_Summary!$S144=1,ISNUMBER(LGA_Summary!$J144)),LGA_Summary!$J144-ROW()/1000000000,1000000000)</f>
        <v>1000000000</v>
      </c>
      <c r="D144" s="0" t="n">
        <f aca="false">IF(AND(LGA_Summary!$A144="NSW",LGA_Summary!$S144=1,ISNUMBER(LGA_Summary!$H144)),LGA_Summary!$H144+ROW()/1000000000,-1000000000)</f>
        <v>-1000000000</v>
      </c>
      <c r="E144" s="0" t="n">
        <f aca="false">IF(AND(LGA_Summary!$A144="NSW",LGA_Summary!$S144=1,ISNUMBER(LGA_Summary!$O144)),LGA_Summary!$O144+ROW()/1000000000,-1000000000)</f>
        <v>-1000000000</v>
      </c>
      <c r="F144" s="0" t="n">
        <f aca="false">IF(AND(LGA_Summary!$A144="NSW",LGA_Summary!$S144=1,ISNUMBER(LGA_Summary!$V144)),LGA_Summary!$V144+ROW()/1000000000,-1000000000)</f>
        <v>-1000000000</v>
      </c>
      <c r="G144" s="38" t="n">
        <f aca="false">IF(AND(LGA_Summary!$A144="QLD",LGA_Summary!$S144=1,ISNUMBER(LGA_Summary!$J144)),LGA_Summary!$J144+ROW()/1000000000,-1000000000)</f>
        <v>0.159188178188034</v>
      </c>
      <c r="H144" s="0" t="n">
        <f aca="false">IF(AND(LGA_Summary!$A144="QLD",LGA_Summary!$S144=1,ISNUMBER(LGA_Summary!$H144)),LGA_Summary!$H144+ROW()/1000000000,-1000000000)</f>
        <v>149.000000144</v>
      </c>
      <c r="I144" s="0" t="n">
        <f aca="false">IF(AND(VIC_Postcode!$N144=1,ISNUMBER(VIC_Postcode!$G144)),VIC_Postcode!$G144+ROW()/1000000000,-1000000000)</f>
        <v>17.0906201757965</v>
      </c>
      <c r="J144" s="0" t="n">
        <f aca="false">IF(AND(VIC_Postcode!$N144=1,ISNUMBER(VIC_Postcode!$F144)),VIC_Postcode!$F144+ROW()/1000000000,-1000000000)</f>
        <v>516.000000144</v>
      </c>
      <c r="K144" s="0" t="n">
        <f aca="false">IF(AND(VIC_Postcode!$N144=1,ISNUMBER(VIC_Postcode!$P144)),VIC_Postcode!$P144+ROW()/1000000000,-1000000000)</f>
        <v>72.000000144</v>
      </c>
    </row>
    <row r="145" customFormat="false" ht="15" hidden="false" customHeight="false" outlineLevel="0" collapsed="false">
      <c r="B145" s="0" t="n">
        <f aca="false">IF(AND(LGA_Summary!$A145="NSW",LGA_Summary!$S145=1,ISNUMBER(LGA_Summary!$J145)),LGA_Summary!$J145+ROW()/1000000000,-1000000000)</f>
        <v>-1000000000</v>
      </c>
      <c r="C145" s="0" t="n">
        <f aca="false">IF(AND(LGA_Summary!$A145="NSW",LGA_Summary!$S145=1,ISNUMBER(LGA_Summary!$J145)),LGA_Summary!$J145-ROW()/1000000000,1000000000)</f>
        <v>1000000000</v>
      </c>
      <c r="D145" s="0" t="n">
        <f aca="false">IF(AND(LGA_Summary!$A145="NSW",LGA_Summary!$S145=1,ISNUMBER(LGA_Summary!$H145)),LGA_Summary!$H145+ROW()/1000000000,-1000000000)</f>
        <v>-1000000000</v>
      </c>
      <c r="E145" s="0" t="n">
        <f aca="false">IF(AND(LGA_Summary!$A145="NSW",LGA_Summary!$S145=1,ISNUMBER(LGA_Summary!$O145)),LGA_Summary!$O145+ROW()/1000000000,-1000000000)</f>
        <v>-1000000000</v>
      </c>
      <c r="F145" s="0" t="n">
        <f aca="false">IF(AND(LGA_Summary!$A145="NSW",LGA_Summary!$S145=1,ISNUMBER(LGA_Summary!$V145)),LGA_Summary!$V145+ROW()/1000000000,-1000000000)</f>
        <v>-1000000000</v>
      </c>
      <c r="G145" s="38" t="n">
        <f aca="false">IF(AND(LGA_Summary!$A145="QLD",LGA_Summary!$S145=1,ISNUMBER(LGA_Summary!$J145)),LGA_Summary!$J145+ROW()/1000000000,-1000000000)</f>
        <v>0.067200145</v>
      </c>
      <c r="H145" s="0" t="n">
        <f aca="false">IF(AND(LGA_Summary!$A145="QLD",LGA_Summary!$S145=1,ISNUMBER(LGA_Summary!$H145)),LGA_Summary!$H145+ROW()/1000000000,-1000000000)</f>
        <v>42.000000145</v>
      </c>
      <c r="I145" s="0" t="n">
        <f aca="false">IF(AND(VIC_Postcode!$N145=1,ISNUMBER(VIC_Postcode!$G145)),VIC_Postcode!$G145+ROW()/1000000000,-1000000000)</f>
        <v>3.71853561410755</v>
      </c>
      <c r="J145" s="0" t="n">
        <f aca="false">IF(AND(VIC_Postcode!$N145=1,ISNUMBER(VIC_Postcode!$F145)),VIC_Postcode!$F145+ROW()/1000000000,-1000000000)</f>
        <v>13.000000145</v>
      </c>
      <c r="K145" s="0" t="n">
        <f aca="false">IF(AND(VIC_Postcode!$N145=1,ISNUMBER(VIC_Postcode!$P145)),VIC_Postcode!$P145+ROW()/1000000000,-1000000000)</f>
        <v>1.000000145</v>
      </c>
    </row>
    <row r="146" customFormat="false" ht="15" hidden="false" customHeight="false" outlineLevel="0" collapsed="false">
      <c r="B146" s="0" t="n">
        <f aca="false">IF(AND(LGA_Summary!$A146="NSW",LGA_Summary!$S146=1,ISNUMBER(LGA_Summary!$J146)),LGA_Summary!$J146+ROW()/1000000000,-1000000000)</f>
        <v>-1000000000</v>
      </c>
      <c r="C146" s="0" t="n">
        <f aca="false">IF(AND(LGA_Summary!$A146="NSW",LGA_Summary!$S146=1,ISNUMBER(LGA_Summary!$J146)),LGA_Summary!$J146-ROW()/1000000000,1000000000)</f>
        <v>1000000000</v>
      </c>
      <c r="D146" s="0" t="n">
        <f aca="false">IF(AND(LGA_Summary!$A146="NSW",LGA_Summary!$S146=1,ISNUMBER(LGA_Summary!$H146)),LGA_Summary!$H146+ROW()/1000000000,-1000000000)</f>
        <v>-1000000000</v>
      </c>
      <c r="E146" s="0" t="n">
        <f aca="false">IF(AND(LGA_Summary!$A146="NSW",LGA_Summary!$S146=1,ISNUMBER(LGA_Summary!$O146)),LGA_Summary!$O146+ROW()/1000000000,-1000000000)</f>
        <v>-1000000000</v>
      </c>
      <c r="F146" s="0" t="n">
        <f aca="false">IF(AND(LGA_Summary!$A146="NSW",LGA_Summary!$S146=1,ISNUMBER(LGA_Summary!$V146)),LGA_Summary!$V146+ROW()/1000000000,-1000000000)</f>
        <v>-1000000000</v>
      </c>
      <c r="G146" s="38" t="n">
        <f aca="false">IF(AND(LGA_Summary!$A146="QLD",LGA_Summary!$S146=1,ISNUMBER(LGA_Summary!$J146)),LGA_Summary!$J146+ROW()/1000000000,-1000000000)</f>
        <v>0.058252573184466</v>
      </c>
      <c r="H146" s="0" t="n">
        <f aca="false">IF(AND(LGA_Summary!$A146="QLD",LGA_Summary!$S146=1,ISNUMBER(LGA_Summary!$H146)),LGA_Summary!$H146+ROW()/1000000000,-1000000000)</f>
        <v>30.000000146</v>
      </c>
      <c r="I146" s="0" t="n">
        <f aca="false">IF(AND(VIC_Postcode!$N146=1,ISNUMBER(VIC_Postcode!$G146)),VIC_Postcode!$G146+ROW()/1000000000,-1000000000)</f>
        <v>14.8654676649535</v>
      </c>
      <c r="J146" s="0" t="n">
        <f aca="false">IF(AND(VIC_Postcode!$N146=1,ISNUMBER(VIC_Postcode!$F146)),VIC_Postcode!$F146+ROW()/1000000000,-1000000000)</f>
        <v>300.000000146</v>
      </c>
      <c r="K146" s="0" t="n">
        <f aca="false">IF(AND(VIC_Postcode!$N146=1,ISNUMBER(VIC_Postcode!$P146)),VIC_Postcode!$P146+ROW()/1000000000,-1000000000)</f>
        <v>53.000000146</v>
      </c>
    </row>
    <row r="147" customFormat="false" ht="15" hidden="false" customHeight="false" outlineLevel="0" collapsed="false">
      <c r="B147" s="0" t="n">
        <f aca="false">IF(AND(LGA_Summary!$A147="NSW",LGA_Summary!$S147=1,ISNUMBER(LGA_Summary!$J147)),LGA_Summary!$J147+ROW()/1000000000,-1000000000)</f>
        <v>-1000000000</v>
      </c>
      <c r="C147" s="0" t="n">
        <f aca="false">IF(AND(LGA_Summary!$A147="NSW",LGA_Summary!$S147=1,ISNUMBER(LGA_Summary!$J147)),LGA_Summary!$J147-ROW()/1000000000,1000000000)</f>
        <v>1000000000</v>
      </c>
      <c r="D147" s="0" t="n">
        <f aca="false">IF(AND(LGA_Summary!$A147="NSW",LGA_Summary!$S147=1,ISNUMBER(LGA_Summary!$H147)),LGA_Summary!$H147+ROW()/1000000000,-1000000000)</f>
        <v>-1000000000</v>
      </c>
      <c r="E147" s="0" t="n">
        <f aca="false">IF(AND(LGA_Summary!$A147="NSW",LGA_Summary!$S147=1,ISNUMBER(LGA_Summary!$O147)),LGA_Summary!$O147+ROW()/1000000000,-1000000000)</f>
        <v>-1000000000</v>
      </c>
      <c r="F147" s="0" t="n">
        <f aca="false">IF(AND(LGA_Summary!$A147="NSW",LGA_Summary!$S147=1,ISNUMBER(LGA_Summary!$V147)),LGA_Summary!$V147+ROW()/1000000000,-1000000000)</f>
        <v>-1000000000</v>
      </c>
      <c r="G147" s="38" t="n">
        <f aca="false">IF(AND(LGA_Summary!$A147="QLD",LGA_Summary!$S147=1,ISNUMBER(LGA_Summary!$J147)),LGA_Summary!$J147+ROW()/1000000000,-1000000000)</f>
        <v>0.223162778240626</v>
      </c>
      <c r="H147" s="0" t="n">
        <f aca="false">IF(AND(LGA_Summary!$A147="QLD",LGA_Summary!$S147=1,ISNUMBER(LGA_Summary!$H147)),LGA_Summary!$H147+ROW()/1000000000,-1000000000)</f>
        <v>2083.000000147</v>
      </c>
      <c r="I147" s="0" t="n">
        <f aca="false">IF(AND(VIC_Postcode!$N147=1,ISNUMBER(VIC_Postcode!$G147)),VIC_Postcode!$G147+ROW()/1000000000,-1000000000)</f>
        <v>12.4590165404426</v>
      </c>
      <c r="J147" s="0" t="n">
        <f aca="false">IF(AND(VIC_Postcode!$N147=1,ISNUMBER(VIC_Postcode!$F147)),VIC_Postcode!$F147+ROW()/1000000000,-1000000000)</f>
        <v>190.000000147</v>
      </c>
      <c r="K147" s="0" t="n">
        <f aca="false">IF(AND(VIC_Postcode!$N147=1,ISNUMBER(VIC_Postcode!$P147)),VIC_Postcode!$P147+ROW()/1000000000,-1000000000)</f>
        <v>38.000000147</v>
      </c>
    </row>
    <row r="148" customFormat="false" ht="15" hidden="false" customHeight="false" outlineLevel="0" collapsed="false">
      <c r="B148" s="0" t="n">
        <f aca="false">IF(AND(LGA_Summary!$A148="NSW",LGA_Summary!$S148=1,ISNUMBER(LGA_Summary!$J148)),LGA_Summary!$J148+ROW()/1000000000,-1000000000)</f>
        <v>-1000000000</v>
      </c>
      <c r="C148" s="0" t="n">
        <f aca="false">IF(AND(LGA_Summary!$A148="NSW",LGA_Summary!$S148=1,ISNUMBER(LGA_Summary!$J148)),LGA_Summary!$J148-ROW()/1000000000,1000000000)</f>
        <v>1000000000</v>
      </c>
      <c r="D148" s="0" t="n">
        <f aca="false">IF(AND(LGA_Summary!$A148="NSW",LGA_Summary!$S148=1,ISNUMBER(LGA_Summary!$H148)),LGA_Summary!$H148+ROW()/1000000000,-1000000000)</f>
        <v>-1000000000</v>
      </c>
      <c r="E148" s="0" t="n">
        <f aca="false">IF(AND(LGA_Summary!$A148="NSW",LGA_Summary!$S148=1,ISNUMBER(LGA_Summary!$O148)),LGA_Summary!$O148+ROW()/1000000000,-1000000000)</f>
        <v>-1000000000</v>
      </c>
      <c r="F148" s="0" t="n">
        <f aca="false">IF(AND(LGA_Summary!$A148="NSW",LGA_Summary!$S148=1,ISNUMBER(LGA_Summary!$V148)),LGA_Summary!$V148+ROW()/1000000000,-1000000000)</f>
        <v>-1000000000</v>
      </c>
      <c r="G148" s="38" t="n">
        <f aca="false">IF(AND(LGA_Summary!$A148="QLD",LGA_Summary!$S148=1,ISNUMBER(LGA_Summary!$J148)),LGA_Summary!$J148+ROW()/1000000000,-1000000000)</f>
        <v>0.0493828640493827</v>
      </c>
      <c r="H148" s="0" t="n">
        <f aca="false">IF(AND(LGA_Summary!$A148="QLD",LGA_Summary!$S148=1,ISNUMBER(LGA_Summary!$H148)),LGA_Summary!$H148+ROW()/1000000000,-1000000000)</f>
        <v>16.000000148</v>
      </c>
      <c r="I148" s="0" t="n">
        <f aca="false">IF(AND(VIC_Postcode!$N148=1,ISNUMBER(VIC_Postcode!$G148)),VIC_Postcode!$G148+ROW()/1000000000,-1000000000)</f>
        <v>23.1018519998519</v>
      </c>
      <c r="J148" s="0" t="n">
        <f aca="false">IF(AND(VIC_Postcode!$N148=1,ISNUMBER(VIC_Postcode!$F148)),VIC_Postcode!$F148+ROW()/1000000000,-1000000000)</f>
        <v>998.000000148</v>
      </c>
      <c r="K148" s="0" t="n">
        <f aca="false">IF(AND(VIC_Postcode!$N148=1,ISNUMBER(VIC_Postcode!$P148)),VIC_Postcode!$P148+ROW()/1000000000,-1000000000)</f>
        <v>177.000000148</v>
      </c>
    </row>
    <row r="149" customFormat="false" ht="15" hidden="false" customHeight="false" outlineLevel="0" collapsed="false">
      <c r="B149" s="0" t="n">
        <f aca="false">IF(AND(LGA_Summary!$A149="NSW",LGA_Summary!$S149=1,ISNUMBER(LGA_Summary!$J149)),LGA_Summary!$J149+ROW()/1000000000,-1000000000)</f>
        <v>-1000000000</v>
      </c>
      <c r="C149" s="0" t="n">
        <f aca="false">IF(AND(LGA_Summary!$A149="NSW",LGA_Summary!$S149=1,ISNUMBER(LGA_Summary!$J149)),LGA_Summary!$J149-ROW()/1000000000,1000000000)</f>
        <v>1000000000</v>
      </c>
      <c r="D149" s="0" t="n">
        <f aca="false">IF(AND(LGA_Summary!$A149="NSW",LGA_Summary!$S149=1,ISNUMBER(LGA_Summary!$H149)),LGA_Summary!$H149+ROW()/1000000000,-1000000000)</f>
        <v>-1000000000</v>
      </c>
      <c r="E149" s="0" t="n">
        <f aca="false">IF(AND(LGA_Summary!$A149="NSW",LGA_Summary!$S149=1,ISNUMBER(LGA_Summary!$O149)),LGA_Summary!$O149+ROW()/1000000000,-1000000000)</f>
        <v>-1000000000</v>
      </c>
      <c r="F149" s="0" t="n">
        <f aca="false">IF(AND(LGA_Summary!$A149="NSW",LGA_Summary!$S149=1,ISNUMBER(LGA_Summary!$V149)),LGA_Summary!$V149+ROW()/1000000000,-1000000000)</f>
        <v>-1000000000</v>
      </c>
      <c r="G149" s="38" t="n">
        <f aca="false">IF(AND(LGA_Summary!$A149="QLD",LGA_Summary!$S149=1,ISNUMBER(LGA_Summary!$J149)),LGA_Summary!$J149+ROW()/1000000000,-1000000000)</f>
        <v>0.215749375548363</v>
      </c>
      <c r="H149" s="0" t="n">
        <f aca="false">IF(AND(LGA_Summary!$A149="QLD",LGA_Summary!$S149=1,ISNUMBER(LGA_Summary!$H149)),LGA_Summary!$H149+ROW()/1000000000,-1000000000)</f>
        <v>3696.000000149</v>
      </c>
      <c r="I149" s="0" t="n">
        <f aca="false">IF(AND(VIC_Postcode!$N149=1,ISNUMBER(VIC_Postcode!$G149)),VIC_Postcode!$G149+ROW()/1000000000,-1000000000)</f>
        <v>19.4407458214368</v>
      </c>
      <c r="J149" s="0" t="n">
        <f aca="false">IF(AND(VIC_Postcode!$N149=1,ISNUMBER(VIC_Postcode!$F149)),VIC_Postcode!$F149+ROW()/1000000000,-1000000000)</f>
        <v>146.000000149</v>
      </c>
      <c r="K149" s="0" t="n">
        <f aca="false">IF(AND(VIC_Postcode!$N149=1,ISNUMBER(VIC_Postcode!$P149)),VIC_Postcode!$P149+ROW()/1000000000,-1000000000)</f>
        <v>25.000000149</v>
      </c>
    </row>
    <row r="150" customFormat="false" ht="15" hidden="false" customHeight="false" outlineLevel="0" collapsed="false">
      <c r="B150" s="0" t="n">
        <f aca="false">IF(AND(LGA_Summary!$A150="NSW",LGA_Summary!$S150=1,ISNUMBER(LGA_Summary!$J150)),LGA_Summary!$J150+ROW()/1000000000,-1000000000)</f>
        <v>-1000000000</v>
      </c>
      <c r="C150" s="0" t="n">
        <f aca="false">IF(AND(LGA_Summary!$A150="NSW",LGA_Summary!$S150=1,ISNUMBER(LGA_Summary!$J150)),LGA_Summary!$J150-ROW()/1000000000,1000000000)</f>
        <v>1000000000</v>
      </c>
      <c r="D150" s="0" t="n">
        <f aca="false">IF(AND(LGA_Summary!$A150="NSW",LGA_Summary!$S150=1,ISNUMBER(LGA_Summary!$H150)),LGA_Summary!$H150+ROW()/1000000000,-1000000000)</f>
        <v>-1000000000</v>
      </c>
      <c r="E150" s="0" t="n">
        <f aca="false">IF(AND(LGA_Summary!$A150="NSW",LGA_Summary!$S150=1,ISNUMBER(LGA_Summary!$O150)),LGA_Summary!$O150+ROW()/1000000000,-1000000000)</f>
        <v>-1000000000</v>
      </c>
      <c r="F150" s="0" t="n">
        <f aca="false">IF(AND(LGA_Summary!$A150="NSW",LGA_Summary!$S150=1,ISNUMBER(LGA_Summary!$V150)),LGA_Summary!$V150+ROW()/1000000000,-1000000000)</f>
        <v>-1000000000</v>
      </c>
      <c r="G150" s="38" t="n">
        <f aca="false">IF(AND(LGA_Summary!$A150="QLD",LGA_Summary!$S150=1,ISNUMBER(LGA_Summary!$J150)),LGA_Summary!$J150+ROW()/1000000000,-1000000000)</f>
        <v>0.197959333673469</v>
      </c>
      <c r="H150" s="0" t="n">
        <f aca="false">IF(AND(LGA_Summary!$A150="QLD",LGA_Summary!$S150=1,ISNUMBER(LGA_Summary!$H150)),LGA_Summary!$H150+ROW()/1000000000,-1000000000)</f>
        <v>1746.00000015</v>
      </c>
      <c r="I150" s="0" t="n">
        <f aca="false">IF(AND(VIC_Postcode!$N150=1,ISNUMBER(VIC_Postcode!$G150)),VIC_Postcode!$G150+ROW()/1000000000,-1000000000)</f>
        <v>44.0099801082805</v>
      </c>
      <c r="J150" s="0" t="n">
        <f aca="false">IF(AND(VIC_Postcode!$N150=1,ISNUMBER(VIC_Postcode!$F150)),VIC_Postcode!$F150+ROW()/1000000000,-1000000000)</f>
        <v>1076.00000015</v>
      </c>
      <c r="K150" s="0" t="n">
        <f aca="false">IF(AND(VIC_Postcode!$N150=1,ISNUMBER(VIC_Postcode!$P150)),VIC_Postcode!$P150+ROW()/1000000000,-1000000000)</f>
        <v>186.00000015</v>
      </c>
    </row>
    <row r="151" customFormat="false" ht="15" hidden="false" customHeight="false" outlineLevel="0" collapsed="false">
      <c r="B151" s="0" t="n">
        <f aca="false">IF(AND(LGA_Summary!$A151="NSW",LGA_Summary!$S151=1,ISNUMBER(LGA_Summary!$J151)),LGA_Summary!$J151+ROW()/1000000000,-1000000000)</f>
        <v>-1000000000</v>
      </c>
      <c r="C151" s="0" t="n">
        <f aca="false">IF(AND(LGA_Summary!$A151="NSW",LGA_Summary!$S151=1,ISNUMBER(LGA_Summary!$J151)),LGA_Summary!$J151-ROW()/1000000000,1000000000)</f>
        <v>1000000000</v>
      </c>
      <c r="D151" s="0" t="n">
        <f aca="false">IF(AND(LGA_Summary!$A151="NSW",LGA_Summary!$S151=1,ISNUMBER(LGA_Summary!$H151)),LGA_Summary!$H151+ROW()/1000000000,-1000000000)</f>
        <v>-1000000000</v>
      </c>
      <c r="E151" s="0" t="n">
        <f aca="false">IF(AND(LGA_Summary!$A151="NSW",LGA_Summary!$S151=1,ISNUMBER(LGA_Summary!$O151)),LGA_Summary!$O151+ROW()/1000000000,-1000000000)</f>
        <v>-1000000000</v>
      </c>
      <c r="F151" s="0" t="n">
        <f aca="false">IF(AND(LGA_Summary!$A151="NSW",LGA_Summary!$S151=1,ISNUMBER(LGA_Summary!$V151)),LGA_Summary!$V151+ROW()/1000000000,-1000000000)</f>
        <v>-1000000000</v>
      </c>
      <c r="G151" s="38" t="n">
        <f aca="false">IF(AND(LGA_Summary!$A151="QLD",LGA_Summary!$S151=1,ISNUMBER(LGA_Summary!$J151)),LGA_Summary!$J151+ROW()/1000000000,-1000000000)</f>
        <v>0.170416348975253</v>
      </c>
      <c r="H151" s="0" t="n">
        <f aca="false">IF(AND(LGA_Summary!$A151="QLD",LGA_Summary!$S151=1,ISNUMBER(LGA_Summary!$H151)),LGA_Summary!$H151+ROW()/1000000000,-1000000000)</f>
        <v>606.000000151</v>
      </c>
      <c r="I151" s="0" t="n">
        <f aca="false">IF(AND(VIC_Postcode!$N151=1,ISNUMBER(VIC_Postcode!$G151)),VIC_Postcode!$G151+ROW()/1000000000,-1000000000)</f>
        <v>18.8516830295401</v>
      </c>
      <c r="J151" s="0" t="n">
        <f aca="false">IF(AND(VIC_Postcode!$N151=1,ISNUMBER(VIC_Postcode!$F151)),VIC_Postcode!$F151+ROW()/1000000000,-1000000000)</f>
        <v>657.000000151</v>
      </c>
      <c r="K151" s="0" t="n">
        <f aca="false">IF(AND(VIC_Postcode!$N151=1,ISNUMBER(VIC_Postcode!$P151)),VIC_Postcode!$P151+ROW()/1000000000,-1000000000)</f>
        <v>106.000000151</v>
      </c>
    </row>
    <row r="152" customFormat="false" ht="15" hidden="false" customHeight="false" outlineLevel="0" collapsed="false">
      <c r="B152" s="0" t="n">
        <f aca="false">IF(AND(LGA_Summary!$A152="NSW",LGA_Summary!$S152=1,ISNUMBER(LGA_Summary!$J152)),LGA_Summary!$J152+ROW()/1000000000,-1000000000)</f>
        <v>-1000000000</v>
      </c>
      <c r="C152" s="0" t="n">
        <f aca="false">IF(AND(LGA_Summary!$A152="NSW",LGA_Summary!$S152=1,ISNUMBER(LGA_Summary!$J152)),LGA_Summary!$J152-ROW()/1000000000,1000000000)</f>
        <v>1000000000</v>
      </c>
      <c r="D152" s="0" t="n">
        <f aca="false">IF(AND(LGA_Summary!$A152="NSW",LGA_Summary!$S152=1,ISNUMBER(LGA_Summary!$H152)),LGA_Summary!$H152+ROW()/1000000000,-1000000000)</f>
        <v>-1000000000</v>
      </c>
      <c r="E152" s="0" t="n">
        <f aca="false">IF(AND(LGA_Summary!$A152="NSW",LGA_Summary!$S152=1,ISNUMBER(LGA_Summary!$O152)),LGA_Summary!$O152+ROW()/1000000000,-1000000000)</f>
        <v>-1000000000</v>
      </c>
      <c r="F152" s="0" t="n">
        <f aca="false">IF(AND(LGA_Summary!$A152="NSW",LGA_Summary!$S152=1,ISNUMBER(LGA_Summary!$V152)),LGA_Summary!$V152+ROW()/1000000000,-1000000000)</f>
        <v>-1000000000</v>
      </c>
      <c r="G152" s="38" t="n">
        <f aca="false">IF(AND(LGA_Summary!$A152="QLD",LGA_Summary!$S152=1,ISNUMBER(LGA_Summary!$J152)),LGA_Summary!$J152+ROW()/1000000000,-1000000000)</f>
        <v>0.123604023928518</v>
      </c>
      <c r="H152" s="0" t="n">
        <f aca="false">IF(AND(LGA_Summary!$A152="QLD",LGA_Summary!$S152=1,ISNUMBER(LGA_Summary!$H152)),LGA_Summary!$H152+ROW()/1000000000,-1000000000)</f>
        <v>498.000000152</v>
      </c>
      <c r="I152" s="0" t="n">
        <f aca="false">IF(AND(VIC_Postcode!$N152=1,ISNUMBER(VIC_Postcode!$G152)),VIC_Postcode!$G152+ROW()/1000000000,-1000000000)</f>
        <v>15.5888443853455</v>
      </c>
      <c r="J152" s="0" t="n">
        <f aca="false">IF(AND(VIC_Postcode!$N152=1,ISNUMBER(VIC_Postcode!$F152)),VIC_Postcode!$F152+ROW()/1000000000,-1000000000)</f>
        <v>128.000000152</v>
      </c>
      <c r="K152" s="0" t="n">
        <f aca="false">IF(AND(VIC_Postcode!$N152=1,ISNUMBER(VIC_Postcode!$P152)),VIC_Postcode!$P152+ROW()/1000000000,-1000000000)</f>
        <v>16.000000152</v>
      </c>
    </row>
    <row r="153" customFormat="false" ht="15" hidden="false" customHeight="false" outlineLevel="0" collapsed="false">
      <c r="B153" s="0" t="n">
        <f aca="false">IF(AND(LGA_Summary!$A153="NSW",LGA_Summary!$S153=1,ISNUMBER(LGA_Summary!$J153)),LGA_Summary!$J153+ROW()/1000000000,-1000000000)</f>
        <v>-1000000000</v>
      </c>
      <c r="C153" s="0" t="n">
        <f aca="false">IF(AND(LGA_Summary!$A153="NSW",LGA_Summary!$S153=1,ISNUMBER(LGA_Summary!$J153)),LGA_Summary!$J153-ROW()/1000000000,1000000000)</f>
        <v>1000000000</v>
      </c>
      <c r="D153" s="0" t="n">
        <f aca="false">IF(AND(LGA_Summary!$A153="NSW",LGA_Summary!$S153=1,ISNUMBER(LGA_Summary!$H153)),LGA_Summary!$H153+ROW()/1000000000,-1000000000)</f>
        <v>-1000000000</v>
      </c>
      <c r="E153" s="0" t="n">
        <f aca="false">IF(AND(LGA_Summary!$A153="NSW",LGA_Summary!$S153=1,ISNUMBER(LGA_Summary!$O153)),LGA_Summary!$O153+ROW()/1000000000,-1000000000)</f>
        <v>-1000000000</v>
      </c>
      <c r="F153" s="0" t="n">
        <f aca="false">IF(AND(LGA_Summary!$A153="NSW",LGA_Summary!$S153=1,ISNUMBER(LGA_Summary!$V153)),LGA_Summary!$V153+ROW()/1000000000,-1000000000)</f>
        <v>-1000000000</v>
      </c>
      <c r="G153" s="38" t="n">
        <f aca="false">IF(AND(LGA_Summary!$A153="QLD",LGA_Summary!$S153=1,ISNUMBER(LGA_Summary!$J153)),LGA_Summary!$J153+ROW()/1000000000,-1000000000)</f>
        <v>0.220873216170441</v>
      </c>
      <c r="H153" s="0" t="n">
        <f aca="false">IF(AND(LGA_Summary!$A153="QLD",LGA_Summary!$S153=1,ISNUMBER(LGA_Summary!$H153)),LGA_Summary!$H153+ROW()/1000000000,-1000000000)</f>
        <v>2965.000000153</v>
      </c>
      <c r="I153" s="0" t="n">
        <f aca="false">IF(AND(VIC_Postcode!$N153=1,ISNUMBER(VIC_Postcode!$G153)),VIC_Postcode!$G153+ROW()/1000000000,-1000000000)</f>
        <v>17.6633421276035</v>
      </c>
      <c r="J153" s="0" t="n">
        <f aca="false">IF(AND(VIC_Postcode!$N153=1,ISNUMBER(VIC_Postcode!$F153)),VIC_Postcode!$F153+ROW()/1000000000,-1000000000)</f>
        <v>402.000000153</v>
      </c>
      <c r="K153" s="0" t="n">
        <f aca="false">IF(AND(VIC_Postcode!$N153=1,ISNUMBER(VIC_Postcode!$P153)),VIC_Postcode!$P153+ROW()/1000000000,-1000000000)</f>
        <v>79.000000153</v>
      </c>
    </row>
    <row r="154" customFormat="false" ht="15" hidden="false" customHeight="false" outlineLevel="0" collapsed="false">
      <c r="B154" s="0" t="n">
        <f aca="false">IF(AND(LGA_Summary!$A154="NSW",LGA_Summary!$S154=1,ISNUMBER(LGA_Summary!$J154)),LGA_Summary!$J154+ROW()/1000000000,-1000000000)</f>
        <v>-1000000000</v>
      </c>
      <c r="C154" s="0" t="n">
        <f aca="false">IF(AND(LGA_Summary!$A154="NSW",LGA_Summary!$S154=1,ISNUMBER(LGA_Summary!$J154)),LGA_Summary!$J154-ROW()/1000000000,1000000000)</f>
        <v>1000000000</v>
      </c>
      <c r="D154" s="0" t="n">
        <f aca="false">IF(AND(LGA_Summary!$A154="NSW",LGA_Summary!$S154=1,ISNUMBER(LGA_Summary!$H154)),LGA_Summary!$H154+ROW()/1000000000,-1000000000)</f>
        <v>-1000000000</v>
      </c>
      <c r="E154" s="0" t="n">
        <f aca="false">IF(AND(LGA_Summary!$A154="NSW",LGA_Summary!$S154=1,ISNUMBER(LGA_Summary!$O154)),LGA_Summary!$O154+ROW()/1000000000,-1000000000)</f>
        <v>-1000000000</v>
      </c>
      <c r="F154" s="0" t="n">
        <f aca="false">IF(AND(LGA_Summary!$A154="NSW",LGA_Summary!$S154=1,ISNUMBER(LGA_Summary!$V154)),LGA_Summary!$V154+ROW()/1000000000,-1000000000)</f>
        <v>-1000000000</v>
      </c>
      <c r="G154" s="38" t="n">
        <f aca="false">IF(AND(LGA_Summary!$A154="QLD",LGA_Summary!$S154=1,ISNUMBER(LGA_Summary!$J154)),LGA_Summary!$J154+ROW()/1000000000,-1000000000)</f>
        <v>0.114541986669323</v>
      </c>
      <c r="H154" s="0" t="n">
        <f aca="false">IF(AND(LGA_Summary!$A154="QLD",LGA_Summary!$S154=1,ISNUMBER(LGA_Summary!$H154)),LGA_Summary!$H154+ROW()/1000000000,-1000000000)</f>
        <v>115.000000154</v>
      </c>
      <c r="I154" s="0" t="n">
        <f aca="false">IF(AND(VIC_Postcode!$N154=1,ISNUMBER(VIC_Postcode!$G154)),VIC_Postcode!$G154+ROW()/1000000000,-1000000000)</f>
        <v>43.9464495137206</v>
      </c>
      <c r="J154" s="0" t="n">
        <f aca="false">IF(AND(VIC_Postcode!$N154=1,ISNUMBER(VIC_Postcode!$F154)),VIC_Postcode!$F154+ROW()/1000000000,-1000000000)</f>
        <v>302.000000154</v>
      </c>
      <c r="K154" s="0" t="n">
        <f aca="false">IF(AND(VIC_Postcode!$N154=1,ISNUMBER(VIC_Postcode!$P154)),VIC_Postcode!$P154+ROW()/1000000000,-1000000000)</f>
        <v>-24.999999846</v>
      </c>
    </row>
    <row r="155" customFormat="false" ht="15" hidden="false" customHeight="false" outlineLevel="0" collapsed="false">
      <c r="B155" s="0" t="n">
        <f aca="false">IF(AND(LGA_Summary!$A155="NSW",LGA_Summary!$S155=1,ISNUMBER(LGA_Summary!$J155)),LGA_Summary!$J155+ROW()/1000000000,-1000000000)</f>
        <v>-1000000000</v>
      </c>
      <c r="C155" s="0" t="n">
        <f aca="false">IF(AND(LGA_Summary!$A155="NSW",LGA_Summary!$S155=1,ISNUMBER(LGA_Summary!$J155)),LGA_Summary!$J155-ROW()/1000000000,1000000000)</f>
        <v>1000000000</v>
      </c>
      <c r="D155" s="0" t="n">
        <f aca="false">IF(AND(LGA_Summary!$A155="NSW",LGA_Summary!$S155=1,ISNUMBER(LGA_Summary!$H155)),LGA_Summary!$H155+ROW()/1000000000,-1000000000)</f>
        <v>-1000000000</v>
      </c>
      <c r="E155" s="0" t="n">
        <f aca="false">IF(AND(LGA_Summary!$A155="NSW",LGA_Summary!$S155=1,ISNUMBER(LGA_Summary!$O155)),LGA_Summary!$O155+ROW()/1000000000,-1000000000)</f>
        <v>-1000000000</v>
      </c>
      <c r="F155" s="0" t="n">
        <f aca="false">IF(AND(LGA_Summary!$A155="NSW",LGA_Summary!$S155=1,ISNUMBER(LGA_Summary!$V155)),LGA_Summary!$V155+ROW()/1000000000,-1000000000)</f>
        <v>-1000000000</v>
      </c>
      <c r="G155" s="38" t="n">
        <f aca="false">IF(AND(LGA_Summary!$A155="QLD",LGA_Summary!$S155=1,ISNUMBER(LGA_Summary!$J155)),LGA_Summary!$J155+ROW()/1000000000,-1000000000)</f>
        <v>0.232720117888511</v>
      </c>
      <c r="H155" s="0" t="n">
        <f aca="false">IF(AND(LGA_Summary!$A155="QLD",LGA_Summary!$S155=1,ISNUMBER(LGA_Summary!$H155)),LGA_Summary!$H155+ROW()/1000000000,-1000000000)</f>
        <v>1505.000000155</v>
      </c>
      <c r="I155" s="0" t="n">
        <f aca="false">IF(AND(VIC_Postcode!$N155=1,ISNUMBER(VIC_Postcode!$G155)),VIC_Postcode!$G155+ROW()/1000000000,-1000000000)</f>
        <v>10.6231173263969</v>
      </c>
      <c r="J155" s="0" t="n">
        <f aca="false">IF(AND(VIC_Postcode!$N155=1,ISNUMBER(VIC_Postcode!$F155)),VIC_Postcode!$F155+ROW()/1000000000,-1000000000)</f>
        <v>402.000000155</v>
      </c>
      <c r="K155" s="0" t="n">
        <f aca="false">IF(AND(VIC_Postcode!$N155=1,ISNUMBER(VIC_Postcode!$P155)),VIC_Postcode!$P155+ROW()/1000000000,-1000000000)</f>
        <v>87.000000155</v>
      </c>
    </row>
    <row r="156" customFormat="false" ht="15" hidden="false" customHeight="false" outlineLevel="0" collapsed="false">
      <c r="B156" s="0" t="n">
        <f aca="false">IF(AND(LGA_Summary!$A156="NSW",LGA_Summary!$S156=1,ISNUMBER(LGA_Summary!$J156)),LGA_Summary!$J156+ROW()/1000000000,-1000000000)</f>
        <v>-1000000000</v>
      </c>
      <c r="C156" s="0" t="n">
        <f aca="false">IF(AND(LGA_Summary!$A156="NSW",LGA_Summary!$S156=1,ISNUMBER(LGA_Summary!$J156)),LGA_Summary!$J156-ROW()/1000000000,1000000000)</f>
        <v>1000000000</v>
      </c>
      <c r="D156" s="0" t="n">
        <f aca="false">IF(AND(LGA_Summary!$A156="NSW",LGA_Summary!$S156=1,ISNUMBER(LGA_Summary!$H156)),LGA_Summary!$H156+ROW()/1000000000,-1000000000)</f>
        <v>-1000000000</v>
      </c>
      <c r="E156" s="0" t="n">
        <f aca="false">IF(AND(LGA_Summary!$A156="NSW",LGA_Summary!$S156=1,ISNUMBER(LGA_Summary!$O156)),LGA_Summary!$O156+ROW()/1000000000,-1000000000)</f>
        <v>-1000000000</v>
      </c>
      <c r="F156" s="0" t="n">
        <f aca="false">IF(AND(LGA_Summary!$A156="NSW",LGA_Summary!$S156=1,ISNUMBER(LGA_Summary!$V156)),LGA_Summary!$V156+ROW()/1000000000,-1000000000)</f>
        <v>-1000000000</v>
      </c>
      <c r="G156" s="38" t="n">
        <f aca="false">IF(AND(LGA_Summary!$A156="QLD",LGA_Summary!$S156=1,ISNUMBER(LGA_Summary!$J156)),LGA_Summary!$J156+ROW()/1000000000,-1000000000)</f>
        <v>0.217013647882003</v>
      </c>
      <c r="H156" s="0" t="n">
        <f aca="false">IF(AND(LGA_Summary!$A156="QLD",LGA_Summary!$S156=1,ISNUMBER(LGA_Summary!$H156)),LGA_Summary!$H156+ROW()/1000000000,-1000000000)</f>
        <v>949.000000156</v>
      </c>
      <c r="I156" s="0" t="n">
        <f aca="false">IF(AND(VIC_Postcode!$N156=1,ISNUMBER(VIC_Postcode!$G156)),VIC_Postcode!$G156+ROW()/1000000000,-1000000000)</f>
        <v>27.3515678678079</v>
      </c>
      <c r="J156" s="0" t="n">
        <f aca="false">IF(AND(VIC_Postcode!$N156=1,ISNUMBER(VIC_Postcode!$F156)),VIC_Postcode!$F156+ROW()/1000000000,-1000000000)</f>
        <v>328.000000156</v>
      </c>
      <c r="K156" s="0" t="n">
        <f aca="false">IF(AND(VIC_Postcode!$N156=1,ISNUMBER(VIC_Postcode!$P156)),VIC_Postcode!$P156+ROW()/1000000000,-1000000000)</f>
        <v>47.000000156</v>
      </c>
    </row>
    <row r="157" customFormat="false" ht="15" hidden="false" customHeight="false" outlineLevel="0" collapsed="false">
      <c r="B157" s="0" t="n">
        <f aca="false">IF(AND(LGA_Summary!$A157="NSW",LGA_Summary!$S157=1,ISNUMBER(LGA_Summary!$J157)),LGA_Summary!$J157+ROW()/1000000000,-1000000000)</f>
        <v>-1000000000</v>
      </c>
      <c r="C157" s="0" t="n">
        <f aca="false">IF(AND(LGA_Summary!$A157="NSW",LGA_Summary!$S157=1,ISNUMBER(LGA_Summary!$J157)),LGA_Summary!$J157-ROW()/1000000000,1000000000)</f>
        <v>1000000000</v>
      </c>
      <c r="D157" s="0" t="n">
        <f aca="false">IF(AND(LGA_Summary!$A157="NSW",LGA_Summary!$S157=1,ISNUMBER(LGA_Summary!$H157)),LGA_Summary!$H157+ROW()/1000000000,-1000000000)</f>
        <v>-1000000000</v>
      </c>
      <c r="E157" s="0" t="n">
        <f aca="false">IF(AND(LGA_Summary!$A157="NSW",LGA_Summary!$S157=1,ISNUMBER(LGA_Summary!$O157)),LGA_Summary!$O157+ROW()/1000000000,-1000000000)</f>
        <v>-1000000000</v>
      </c>
      <c r="F157" s="0" t="n">
        <f aca="false">IF(AND(LGA_Summary!$A157="NSW",LGA_Summary!$S157=1,ISNUMBER(LGA_Summary!$V157)),LGA_Summary!$V157+ROW()/1000000000,-1000000000)</f>
        <v>-1000000000</v>
      </c>
      <c r="G157" s="38" t="n">
        <f aca="false">IF(AND(LGA_Summary!$A157="QLD",LGA_Summary!$S157=1,ISNUMBER(LGA_Summary!$J157)),LGA_Summary!$J157+ROW()/1000000000,-1000000000)</f>
        <v>0.0901962354313726</v>
      </c>
      <c r="H157" s="0" t="n">
        <f aca="false">IF(AND(LGA_Summary!$A157="QLD",LGA_Summary!$S157=1,ISNUMBER(LGA_Summary!$H157)),LGA_Summary!$H157+ROW()/1000000000,-1000000000)</f>
        <v>161.000000157</v>
      </c>
      <c r="I157" s="0" t="n">
        <f aca="false">IF(AND(VIC_Postcode!$N157=1,ISNUMBER(VIC_Postcode!$G157)),VIC_Postcode!$G157+ROW()/1000000000,-1000000000)</f>
        <v>20.9127547588952</v>
      </c>
      <c r="J157" s="0" t="n">
        <f aca="false">IF(AND(VIC_Postcode!$N157=1,ISNUMBER(VIC_Postcode!$F157)),VIC_Postcode!$F157+ROW()/1000000000,-1000000000)</f>
        <v>384.000000157</v>
      </c>
      <c r="K157" s="0" t="n">
        <f aca="false">IF(AND(VIC_Postcode!$N157=1,ISNUMBER(VIC_Postcode!$P157)),VIC_Postcode!$P157+ROW()/1000000000,-1000000000)</f>
        <v>69.000000157</v>
      </c>
    </row>
    <row r="158" customFormat="false" ht="15" hidden="false" customHeight="false" outlineLevel="0" collapsed="false">
      <c r="B158" s="0" t="n">
        <f aca="false">IF(AND(LGA_Summary!$A158="NSW",LGA_Summary!$S158=1,ISNUMBER(LGA_Summary!$J158)),LGA_Summary!$J158+ROW()/1000000000,-1000000000)</f>
        <v>-1000000000</v>
      </c>
      <c r="C158" s="0" t="n">
        <f aca="false">IF(AND(LGA_Summary!$A158="NSW",LGA_Summary!$S158=1,ISNUMBER(LGA_Summary!$J158)),LGA_Summary!$J158-ROW()/1000000000,1000000000)</f>
        <v>1000000000</v>
      </c>
      <c r="D158" s="0" t="n">
        <f aca="false">IF(AND(LGA_Summary!$A158="NSW",LGA_Summary!$S158=1,ISNUMBER(LGA_Summary!$H158)),LGA_Summary!$H158+ROW()/1000000000,-1000000000)</f>
        <v>-1000000000</v>
      </c>
      <c r="E158" s="0" t="n">
        <f aca="false">IF(AND(LGA_Summary!$A158="NSW",LGA_Summary!$S158=1,ISNUMBER(LGA_Summary!$O158)),LGA_Summary!$O158+ROW()/1000000000,-1000000000)</f>
        <v>-1000000000</v>
      </c>
      <c r="F158" s="0" t="n">
        <f aca="false">IF(AND(LGA_Summary!$A158="NSW",LGA_Summary!$S158=1,ISNUMBER(LGA_Summary!$V158)),LGA_Summary!$V158+ROW()/1000000000,-1000000000)</f>
        <v>-1000000000</v>
      </c>
      <c r="G158" s="38" t="n">
        <f aca="false">IF(AND(LGA_Summary!$A158="QLD",LGA_Summary!$S158=1,ISNUMBER(LGA_Summary!$J158)),LGA_Summary!$J158+ROW()/1000000000,-1000000000)</f>
        <v>0.093750158</v>
      </c>
      <c r="H158" s="0" t="n">
        <f aca="false">IF(AND(LGA_Summary!$A158="QLD",LGA_Summary!$S158=1,ISNUMBER(LGA_Summary!$H158)),LGA_Summary!$H158+ROW()/1000000000,-1000000000)</f>
        <v>144.000000158</v>
      </c>
      <c r="I158" s="0" t="n">
        <f aca="false">IF(AND(VIC_Postcode!$N158=1,ISNUMBER(VIC_Postcode!$G158)),VIC_Postcode!$G158+ROW()/1000000000,-1000000000)</f>
        <v>11.3774889836806</v>
      </c>
      <c r="J158" s="0" t="n">
        <f aca="false">IF(AND(VIC_Postcode!$N158=1,ISNUMBER(VIC_Postcode!$F158)),VIC_Postcode!$F158+ROW()/1000000000,-1000000000)</f>
        <v>84.000000158</v>
      </c>
      <c r="K158" s="0" t="n">
        <f aca="false">IF(AND(VIC_Postcode!$N158=1,ISNUMBER(VIC_Postcode!$P158)),VIC_Postcode!$P158+ROW()/1000000000,-1000000000)</f>
        <v>28.000000158</v>
      </c>
    </row>
    <row r="159" customFormat="false" ht="15" hidden="false" customHeight="false" outlineLevel="0" collapsed="false">
      <c r="B159" s="0" t="n">
        <f aca="false">IF(AND(LGA_Summary!$A159="NSW",LGA_Summary!$S159=1,ISNUMBER(LGA_Summary!$J159)),LGA_Summary!$J159+ROW()/1000000000,-1000000000)</f>
        <v>-1000000000</v>
      </c>
      <c r="C159" s="0" t="n">
        <f aca="false">IF(AND(LGA_Summary!$A159="NSW",LGA_Summary!$S159=1,ISNUMBER(LGA_Summary!$J159)),LGA_Summary!$J159-ROW()/1000000000,1000000000)</f>
        <v>1000000000</v>
      </c>
      <c r="D159" s="0" t="n">
        <f aca="false">IF(AND(LGA_Summary!$A159="NSW",LGA_Summary!$S159=1,ISNUMBER(LGA_Summary!$H159)),LGA_Summary!$H159+ROW()/1000000000,-1000000000)</f>
        <v>-1000000000</v>
      </c>
      <c r="E159" s="0" t="n">
        <f aca="false">IF(AND(LGA_Summary!$A159="NSW",LGA_Summary!$S159=1,ISNUMBER(LGA_Summary!$O159)),LGA_Summary!$O159+ROW()/1000000000,-1000000000)</f>
        <v>-1000000000</v>
      </c>
      <c r="F159" s="0" t="n">
        <f aca="false">IF(AND(LGA_Summary!$A159="NSW",LGA_Summary!$S159=1,ISNUMBER(LGA_Summary!$V159)),LGA_Summary!$V159+ROW()/1000000000,-1000000000)</f>
        <v>-1000000000</v>
      </c>
      <c r="G159" s="38" t="n">
        <f aca="false">IF(AND(LGA_Summary!$A159="QLD",LGA_Summary!$S159=1,ISNUMBER(LGA_Summary!$J159)),LGA_Summary!$J159+ROW()/1000000000,-1000000000)</f>
        <v>0.131504797967326</v>
      </c>
      <c r="H159" s="0" t="n">
        <f aca="false">IF(AND(LGA_Summary!$A159="QLD",LGA_Summary!$S159=1,ISNUMBER(LGA_Summary!$H159)),LGA_Summary!$H159+ROW()/1000000000,-1000000000)</f>
        <v>652.000000159</v>
      </c>
      <c r="I159" s="0" t="n">
        <f aca="false">IF(AND(VIC_Postcode!$N159=1,ISNUMBER(VIC_Postcode!$G159)),VIC_Postcode!$G159+ROW()/1000000000,-1000000000)</f>
        <v>57.2964671328863</v>
      </c>
      <c r="J159" s="0" t="n">
        <f aca="false">IF(AND(VIC_Postcode!$N159=1,ISNUMBER(VIC_Postcode!$F159)),VIC_Postcode!$F159+ROW()/1000000000,-1000000000)</f>
        <v>373.000000159</v>
      </c>
      <c r="K159" s="0" t="n">
        <f aca="false">IF(AND(VIC_Postcode!$N159=1,ISNUMBER(VIC_Postcode!$P159)),VIC_Postcode!$P159+ROW()/1000000000,-1000000000)</f>
        <v>47.000000159</v>
      </c>
    </row>
    <row r="160" customFormat="false" ht="15" hidden="false" customHeight="false" outlineLevel="0" collapsed="false">
      <c r="B160" s="0" t="n">
        <f aca="false">IF(AND(LGA_Summary!$A160="NSW",LGA_Summary!$S160=1,ISNUMBER(LGA_Summary!$J160)),LGA_Summary!$J160+ROW()/1000000000,-1000000000)</f>
        <v>-1000000000</v>
      </c>
      <c r="C160" s="0" t="n">
        <f aca="false">IF(AND(LGA_Summary!$A160="NSW",LGA_Summary!$S160=1,ISNUMBER(LGA_Summary!$J160)),LGA_Summary!$J160-ROW()/1000000000,1000000000)</f>
        <v>1000000000</v>
      </c>
      <c r="D160" s="0" t="n">
        <f aca="false">IF(AND(LGA_Summary!$A160="NSW",LGA_Summary!$S160=1,ISNUMBER(LGA_Summary!$H160)),LGA_Summary!$H160+ROW()/1000000000,-1000000000)</f>
        <v>-1000000000</v>
      </c>
      <c r="E160" s="0" t="n">
        <f aca="false">IF(AND(LGA_Summary!$A160="NSW",LGA_Summary!$S160=1,ISNUMBER(LGA_Summary!$O160)),LGA_Summary!$O160+ROW()/1000000000,-1000000000)</f>
        <v>-1000000000</v>
      </c>
      <c r="F160" s="0" t="n">
        <f aca="false">IF(AND(LGA_Summary!$A160="NSW",LGA_Summary!$S160=1,ISNUMBER(LGA_Summary!$V160)),LGA_Summary!$V160+ROW()/1000000000,-1000000000)</f>
        <v>-1000000000</v>
      </c>
      <c r="G160" s="38" t="n">
        <f aca="false">IF(AND(LGA_Summary!$A160="QLD",LGA_Summary!$S160=1,ISNUMBER(LGA_Summary!$J160)),LGA_Summary!$J160+ROW()/1000000000,-1000000000)</f>
        <v>0.310987724008778</v>
      </c>
      <c r="H160" s="0" t="n">
        <f aca="false">IF(AND(LGA_Summary!$A160="QLD",LGA_Summary!$S160=1,ISNUMBER(LGA_Summary!$H160)),LGA_Summary!$H160+ROW()/1000000000,-1000000000)</f>
        <v>10628.00000016</v>
      </c>
      <c r="I160" s="0" t="n">
        <f aca="false">IF(AND(VIC_Postcode!$N160=1,ISNUMBER(VIC_Postcode!$G160)),VIC_Postcode!$G160+ROW()/1000000000,-1000000000)</f>
        <v>22.7486278243094</v>
      </c>
      <c r="J160" s="0" t="n">
        <f aca="false">IF(AND(VIC_Postcode!$N160=1,ISNUMBER(VIC_Postcode!$F160)),VIC_Postcode!$F160+ROW()/1000000000,-1000000000)</f>
        <v>460.00000016</v>
      </c>
      <c r="K160" s="0" t="n">
        <f aca="false">IF(AND(VIC_Postcode!$N160=1,ISNUMBER(VIC_Postcode!$P160)),VIC_Postcode!$P160+ROW()/1000000000,-1000000000)</f>
        <v>75.00000016</v>
      </c>
    </row>
    <row r="161" customFormat="false" ht="15" hidden="false" customHeight="false" outlineLevel="0" collapsed="false">
      <c r="B161" s="0" t="n">
        <f aca="false">IF(AND(LGA_Summary!$A161="NSW",LGA_Summary!$S161=1,ISNUMBER(LGA_Summary!$J161)),LGA_Summary!$J161+ROW()/1000000000,-1000000000)</f>
        <v>-1000000000</v>
      </c>
      <c r="C161" s="0" t="n">
        <f aca="false">IF(AND(LGA_Summary!$A161="NSW",LGA_Summary!$S161=1,ISNUMBER(LGA_Summary!$J161)),LGA_Summary!$J161-ROW()/1000000000,1000000000)</f>
        <v>1000000000</v>
      </c>
      <c r="D161" s="0" t="n">
        <f aca="false">IF(AND(LGA_Summary!$A161="NSW",LGA_Summary!$S161=1,ISNUMBER(LGA_Summary!$H161)),LGA_Summary!$H161+ROW()/1000000000,-1000000000)</f>
        <v>-1000000000</v>
      </c>
      <c r="E161" s="0" t="n">
        <f aca="false">IF(AND(LGA_Summary!$A161="NSW",LGA_Summary!$S161=1,ISNUMBER(LGA_Summary!$O161)),LGA_Summary!$O161+ROW()/1000000000,-1000000000)</f>
        <v>-1000000000</v>
      </c>
      <c r="F161" s="0" t="n">
        <f aca="false">IF(AND(LGA_Summary!$A161="NSW",LGA_Summary!$S161=1,ISNUMBER(LGA_Summary!$V161)),LGA_Summary!$V161+ROW()/1000000000,-1000000000)</f>
        <v>-1000000000</v>
      </c>
      <c r="G161" s="38" t="n">
        <f aca="false">IF(AND(LGA_Summary!$A161="QLD",LGA_Summary!$S161=1,ISNUMBER(LGA_Summary!$J161)),LGA_Summary!$J161+ROW()/1000000000,-1000000000)</f>
        <v>0.0816109949272987</v>
      </c>
      <c r="H161" s="0" t="n">
        <f aca="false">IF(AND(LGA_Summary!$A161="QLD",LGA_Summary!$S161=1,ISNUMBER(LGA_Summary!$H161)),LGA_Summary!$H161+ROW()/1000000000,-1000000000)</f>
        <v>229.000000161</v>
      </c>
      <c r="I161" s="0" t="n">
        <f aca="false">IF(AND(VIC_Postcode!$N161=1,ISNUMBER(VIC_Postcode!$G161)),VIC_Postcode!$G161+ROW()/1000000000,-1000000000)</f>
        <v>17.9275935701437</v>
      </c>
      <c r="J161" s="0" t="n">
        <f aca="false">IF(AND(VIC_Postcode!$N161=1,ISNUMBER(VIC_Postcode!$F161)),VIC_Postcode!$F161+ROW()/1000000000,-1000000000)</f>
        <v>309.000000161</v>
      </c>
      <c r="K161" s="0" t="n">
        <f aca="false">IF(AND(VIC_Postcode!$N161=1,ISNUMBER(VIC_Postcode!$P161)),VIC_Postcode!$P161+ROW()/1000000000,-1000000000)</f>
        <v>71.000000161</v>
      </c>
    </row>
    <row r="162" customFormat="false" ht="15" hidden="false" customHeight="false" outlineLevel="0" collapsed="false">
      <c r="B162" s="0" t="n">
        <f aca="false">IF(AND(LGA_Summary!$A162="NSW",LGA_Summary!$S162=1,ISNUMBER(LGA_Summary!$J162)),LGA_Summary!$J162+ROW()/1000000000,-1000000000)</f>
        <v>-1000000000</v>
      </c>
      <c r="C162" s="0" t="n">
        <f aca="false">IF(AND(LGA_Summary!$A162="NSW",LGA_Summary!$S162=1,ISNUMBER(LGA_Summary!$J162)),LGA_Summary!$J162-ROW()/1000000000,1000000000)</f>
        <v>1000000000</v>
      </c>
      <c r="D162" s="0" t="n">
        <f aca="false">IF(AND(LGA_Summary!$A162="NSW",LGA_Summary!$S162=1,ISNUMBER(LGA_Summary!$H162)),LGA_Summary!$H162+ROW()/1000000000,-1000000000)</f>
        <v>-1000000000</v>
      </c>
      <c r="E162" s="0" t="n">
        <f aca="false">IF(AND(LGA_Summary!$A162="NSW",LGA_Summary!$S162=1,ISNUMBER(LGA_Summary!$O162)),LGA_Summary!$O162+ROW()/1000000000,-1000000000)</f>
        <v>-1000000000</v>
      </c>
      <c r="F162" s="0" t="n">
        <f aca="false">IF(AND(LGA_Summary!$A162="NSW",LGA_Summary!$S162=1,ISNUMBER(LGA_Summary!$V162)),LGA_Summary!$V162+ROW()/1000000000,-1000000000)</f>
        <v>-1000000000</v>
      </c>
      <c r="G162" s="38" t="n">
        <f aca="false">IF(AND(LGA_Summary!$A162="QLD",LGA_Summary!$S162=1,ISNUMBER(LGA_Summary!$J162)),LGA_Summary!$J162+ROW()/1000000000,-1000000000)</f>
        <v>0.0424108762857143</v>
      </c>
      <c r="H162" s="0" t="n">
        <f aca="false">IF(AND(LGA_Summary!$A162="QLD",LGA_Summary!$S162=1,ISNUMBER(LGA_Summary!$H162)),LGA_Summary!$H162+ROW()/1000000000,-1000000000)</f>
        <v>19.000000162</v>
      </c>
      <c r="I162" s="0" t="n">
        <f aca="false">IF(AND(VIC_Postcode!$N162=1,ISNUMBER(VIC_Postcode!$G162)),VIC_Postcode!$G162+ROW()/1000000000,-1000000000)</f>
        <v>21.1440913678661</v>
      </c>
      <c r="J162" s="0" t="n">
        <f aca="false">IF(AND(VIC_Postcode!$N162=1,ISNUMBER(VIC_Postcode!$F162)),VIC_Postcode!$F162+ROW()/1000000000,-1000000000)</f>
        <v>421.000000162</v>
      </c>
      <c r="K162" s="0" t="n">
        <f aca="false">IF(AND(VIC_Postcode!$N162=1,ISNUMBER(VIC_Postcode!$P162)),VIC_Postcode!$P162+ROW()/1000000000,-1000000000)</f>
        <v>84.000000162</v>
      </c>
    </row>
    <row r="163" customFormat="false" ht="15" hidden="false" customHeight="false" outlineLevel="0" collapsed="false">
      <c r="B163" s="0" t="n">
        <f aca="false">IF(AND(LGA_Summary!$A163="NSW",LGA_Summary!$S163=1,ISNUMBER(LGA_Summary!$J163)),LGA_Summary!$J163+ROW()/1000000000,-1000000000)</f>
        <v>-1000000000</v>
      </c>
      <c r="C163" s="0" t="n">
        <f aca="false">IF(AND(LGA_Summary!$A163="NSW",LGA_Summary!$S163=1,ISNUMBER(LGA_Summary!$J163)),LGA_Summary!$J163-ROW()/1000000000,1000000000)</f>
        <v>1000000000</v>
      </c>
      <c r="D163" s="0" t="n">
        <f aca="false">IF(AND(LGA_Summary!$A163="NSW",LGA_Summary!$S163=1,ISNUMBER(LGA_Summary!$H163)),LGA_Summary!$H163+ROW()/1000000000,-1000000000)</f>
        <v>-1000000000</v>
      </c>
      <c r="E163" s="0" t="n">
        <f aca="false">IF(AND(LGA_Summary!$A163="NSW",LGA_Summary!$S163=1,ISNUMBER(LGA_Summary!$O163)),LGA_Summary!$O163+ROW()/1000000000,-1000000000)</f>
        <v>-1000000000</v>
      </c>
      <c r="F163" s="0" t="n">
        <f aca="false">IF(AND(LGA_Summary!$A163="NSW",LGA_Summary!$S163=1,ISNUMBER(LGA_Summary!$V163)),LGA_Summary!$V163+ROW()/1000000000,-1000000000)</f>
        <v>-1000000000</v>
      </c>
      <c r="G163" s="38" t="n">
        <f aca="false">IF(AND(LGA_Summary!$A163="QLD",LGA_Summary!$S163=1,ISNUMBER(LGA_Summary!$J163)),LGA_Summary!$J163+ROW()/1000000000,-1000000000)</f>
        <v>0.0447370051052632</v>
      </c>
      <c r="H163" s="0" t="n">
        <f aca="false">IF(AND(LGA_Summary!$A163="QLD",LGA_Summary!$S163=1,ISNUMBER(LGA_Summary!$H163)),LGA_Summary!$H163+ROW()/1000000000,-1000000000)</f>
        <v>17.000000163</v>
      </c>
      <c r="I163" s="0" t="n">
        <f aca="false">IF(AND(VIC_Postcode!$N163=1,ISNUMBER(VIC_Postcode!$G163)),VIC_Postcode!$G163+ROW()/1000000000,-1000000000)</f>
        <v>33.0811453936779</v>
      </c>
      <c r="J163" s="0" t="n">
        <f aca="false">IF(AND(VIC_Postcode!$N163=1,ISNUMBER(VIC_Postcode!$F163)),VIC_Postcode!$F163+ROW()/1000000000,-1000000000)</f>
        <v>892.000000163</v>
      </c>
      <c r="K163" s="0" t="n">
        <f aca="false">IF(AND(VIC_Postcode!$N163=1,ISNUMBER(VIC_Postcode!$P163)),VIC_Postcode!$P163+ROW()/1000000000,-1000000000)</f>
        <v>214.000000163</v>
      </c>
    </row>
    <row r="164" customFormat="false" ht="15" hidden="false" customHeight="false" outlineLevel="0" collapsed="false">
      <c r="B164" s="0" t="n">
        <f aca="false">IF(AND(LGA_Summary!$A164="NSW",LGA_Summary!$S164=1,ISNUMBER(LGA_Summary!$J164)),LGA_Summary!$J164+ROW()/1000000000,-1000000000)</f>
        <v>-1000000000</v>
      </c>
      <c r="C164" s="0" t="n">
        <f aca="false">IF(AND(LGA_Summary!$A164="NSW",LGA_Summary!$S164=1,ISNUMBER(LGA_Summary!$J164)),LGA_Summary!$J164-ROW()/1000000000,1000000000)</f>
        <v>1000000000</v>
      </c>
      <c r="D164" s="0" t="n">
        <f aca="false">IF(AND(LGA_Summary!$A164="NSW",LGA_Summary!$S164=1,ISNUMBER(LGA_Summary!$H164)),LGA_Summary!$H164+ROW()/1000000000,-1000000000)</f>
        <v>-1000000000</v>
      </c>
      <c r="E164" s="0" t="n">
        <f aca="false">IF(AND(LGA_Summary!$A164="NSW",LGA_Summary!$S164=1,ISNUMBER(LGA_Summary!$O164)),LGA_Summary!$O164+ROW()/1000000000,-1000000000)</f>
        <v>-1000000000</v>
      </c>
      <c r="F164" s="0" t="n">
        <f aca="false">IF(AND(LGA_Summary!$A164="NSW",LGA_Summary!$S164=1,ISNUMBER(LGA_Summary!$V164)),LGA_Summary!$V164+ROW()/1000000000,-1000000000)</f>
        <v>-1000000000</v>
      </c>
      <c r="G164" s="0" t="n">
        <f aca="false">IF(AND(LGA_Summary!$A164="QLD",LGA_Summary!$S164=1,ISNUMBER(LGA_Summary!$J164)),LGA_Summary!$J164+ROW()/1000000000,-1000000000)</f>
        <v>-1000000000</v>
      </c>
      <c r="H164" s="0" t="n">
        <f aca="false">IF(AND(LGA_Summary!$A164="QLD",LGA_Summary!$S164=1,ISNUMBER(LGA_Summary!$H164)),LGA_Summary!$H164+ROW()/1000000000,-1000000000)</f>
        <v>-1000000000</v>
      </c>
      <c r="I164" s="0" t="n">
        <f aca="false">IF(AND(VIC_Postcode!$N164=1,ISNUMBER(VIC_Postcode!$G164)),VIC_Postcode!$G164+ROW()/1000000000,-1000000000)</f>
        <v>35.1164697882538</v>
      </c>
      <c r="J164" s="0" t="n">
        <f aca="false">IF(AND(VIC_Postcode!$N164=1,ISNUMBER(VIC_Postcode!$F164)),VIC_Postcode!$F164+ROW()/1000000000,-1000000000)</f>
        <v>300.000000164</v>
      </c>
      <c r="K164" s="0" t="n">
        <f aca="false">IF(AND(VIC_Postcode!$N164=1,ISNUMBER(VIC_Postcode!$P164)),VIC_Postcode!$P164+ROW()/1000000000,-1000000000)</f>
        <v>47.000000164</v>
      </c>
    </row>
    <row r="165" customFormat="false" ht="15" hidden="false" customHeight="false" outlineLevel="0" collapsed="false">
      <c r="B165" s="0" t="n">
        <f aca="false">IF(AND(LGA_Summary!$A165="NSW",LGA_Summary!$S165=1,ISNUMBER(LGA_Summary!$J165)),LGA_Summary!$J165+ROW()/1000000000,-1000000000)</f>
        <v>-1000000000</v>
      </c>
      <c r="C165" s="0" t="n">
        <f aca="false">IF(AND(LGA_Summary!$A165="NSW",LGA_Summary!$S165=1,ISNUMBER(LGA_Summary!$J165)),LGA_Summary!$J165-ROW()/1000000000,1000000000)</f>
        <v>1000000000</v>
      </c>
      <c r="D165" s="0" t="n">
        <f aca="false">IF(AND(LGA_Summary!$A165="NSW",LGA_Summary!$S165=1,ISNUMBER(LGA_Summary!$H165)),LGA_Summary!$H165+ROW()/1000000000,-1000000000)</f>
        <v>-1000000000</v>
      </c>
      <c r="E165" s="0" t="n">
        <f aca="false">IF(AND(LGA_Summary!$A165="NSW",LGA_Summary!$S165=1,ISNUMBER(LGA_Summary!$O165)),LGA_Summary!$O165+ROW()/1000000000,-1000000000)</f>
        <v>-1000000000</v>
      </c>
      <c r="F165" s="0" t="n">
        <f aca="false">IF(AND(LGA_Summary!$A165="NSW",LGA_Summary!$S165=1,ISNUMBER(LGA_Summary!$V165)),LGA_Summary!$V165+ROW()/1000000000,-1000000000)</f>
        <v>-1000000000</v>
      </c>
      <c r="G165" s="0" t="n">
        <f aca="false">IF(AND(LGA_Summary!$A165="QLD",LGA_Summary!$S165=1,ISNUMBER(LGA_Summary!$J165)),LGA_Summary!$J165+ROW()/1000000000,-1000000000)</f>
        <v>-1000000000</v>
      </c>
      <c r="H165" s="0" t="n">
        <f aca="false">IF(AND(LGA_Summary!$A165="QLD",LGA_Summary!$S165=1,ISNUMBER(LGA_Summary!$H165)),LGA_Summary!$H165+ROW()/1000000000,-1000000000)</f>
        <v>-1000000000</v>
      </c>
      <c r="I165" s="0" t="n">
        <f aca="false">IF(AND(VIC_Postcode!$N165=1,ISNUMBER(VIC_Postcode!$G165)),VIC_Postcode!$G165+ROW()/1000000000,-1000000000)</f>
        <v>15.2614084454473</v>
      </c>
      <c r="J165" s="0" t="n">
        <f aca="false">IF(AND(VIC_Postcode!$N165=1,ISNUMBER(VIC_Postcode!$F165)),VIC_Postcode!$F165+ROW()/1000000000,-1000000000)</f>
        <v>202.000000165</v>
      </c>
      <c r="K165" s="0" t="n">
        <f aca="false">IF(AND(VIC_Postcode!$N165=1,ISNUMBER(VIC_Postcode!$P165)),VIC_Postcode!$P165+ROW()/1000000000,-1000000000)</f>
        <v>48.000000165</v>
      </c>
    </row>
    <row r="166" customFormat="false" ht="15" hidden="false" customHeight="false" outlineLevel="0" collapsed="false">
      <c r="B166" s="0" t="n">
        <f aca="false">IF(AND(LGA_Summary!$A166="NSW",LGA_Summary!$S166=1,ISNUMBER(LGA_Summary!$J166)),LGA_Summary!$J166+ROW()/1000000000,-1000000000)</f>
        <v>-1000000000</v>
      </c>
      <c r="C166" s="0" t="n">
        <f aca="false">IF(AND(LGA_Summary!$A166="NSW",LGA_Summary!$S166=1,ISNUMBER(LGA_Summary!$J166)),LGA_Summary!$J166-ROW()/1000000000,1000000000)</f>
        <v>1000000000</v>
      </c>
      <c r="D166" s="0" t="n">
        <f aca="false">IF(AND(LGA_Summary!$A166="NSW",LGA_Summary!$S166=1,ISNUMBER(LGA_Summary!$H166)),LGA_Summary!$H166+ROW()/1000000000,-1000000000)</f>
        <v>-1000000000</v>
      </c>
      <c r="E166" s="0" t="n">
        <f aca="false">IF(AND(LGA_Summary!$A166="NSW",LGA_Summary!$S166=1,ISNUMBER(LGA_Summary!$O166)),LGA_Summary!$O166+ROW()/1000000000,-1000000000)</f>
        <v>-1000000000</v>
      </c>
      <c r="F166" s="0" t="n">
        <f aca="false">IF(AND(LGA_Summary!$A166="NSW",LGA_Summary!$S166=1,ISNUMBER(LGA_Summary!$V166)),LGA_Summary!$V166+ROW()/1000000000,-1000000000)</f>
        <v>-1000000000</v>
      </c>
      <c r="G166" s="0" t="n">
        <f aca="false">IF(AND(LGA_Summary!$A166="QLD",LGA_Summary!$S166=1,ISNUMBER(LGA_Summary!$J166)),LGA_Summary!$J166+ROW()/1000000000,-1000000000)</f>
        <v>-1000000000</v>
      </c>
      <c r="H166" s="0" t="n">
        <f aca="false">IF(AND(LGA_Summary!$A166="QLD",LGA_Summary!$S166=1,ISNUMBER(LGA_Summary!$H166)),LGA_Summary!$H166+ROW()/1000000000,-1000000000)</f>
        <v>-1000000000</v>
      </c>
      <c r="I166" s="0" t="n">
        <f aca="false">IF(AND(VIC_Postcode!$N166=1,ISNUMBER(VIC_Postcode!$G166)),VIC_Postcode!$G166+ROW()/1000000000,-1000000000)</f>
        <v>13.9995174240256</v>
      </c>
      <c r="J166" s="0" t="n">
        <f aca="false">IF(AND(VIC_Postcode!$N166=1,ISNUMBER(VIC_Postcode!$F166)),VIC_Postcode!$F166+ROW()/1000000000,-1000000000)</f>
        <v>116.000000166</v>
      </c>
      <c r="K166" s="0" t="n">
        <f aca="false">IF(AND(VIC_Postcode!$N166=1,ISNUMBER(VIC_Postcode!$P166)),VIC_Postcode!$P166+ROW()/1000000000,-1000000000)</f>
        <v>19.000000166</v>
      </c>
    </row>
    <row r="167" customFormat="false" ht="15" hidden="false" customHeight="false" outlineLevel="0" collapsed="false">
      <c r="B167" s="0" t="n">
        <f aca="false">IF(AND(LGA_Summary!$A167="NSW",LGA_Summary!$S167=1,ISNUMBER(LGA_Summary!$J167)),LGA_Summary!$J167+ROW()/1000000000,-1000000000)</f>
        <v>-1000000000</v>
      </c>
      <c r="C167" s="0" t="n">
        <f aca="false">IF(AND(LGA_Summary!$A167="NSW",LGA_Summary!$S167=1,ISNUMBER(LGA_Summary!$J167)),LGA_Summary!$J167-ROW()/1000000000,1000000000)</f>
        <v>1000000000</v>
      </c>
      <c r="D167" s="0" t="n">
        <f aca="false">IF(AND(LGA_Summary!$A167="NSW",LGA_Summary!$S167=1,ISNUMBER(LGA_Summary!$H167)),LGA_Summary!$H167+ROW()/1000000000,-1000000000)</f>
        <v>-1000000000</v>
      </c>
      <c r="E167" s="0" t="n">
        <f aca="false">IF(AND(LGA_Summary!$A167="NSW",LGA_Summary!$S167=1,ISNUMBER(LGA_Summary!$O167)),LGA_Summary!$O167+ROW()/1000000000,-1000000000)</f>
        <v>-1000000000</v>
      </c>
      <c r="F167" s="0" t="n">
        <f aca="false">IF(AND(LGA_Summary!$A167="NSW",LGA_Summary!$S167=1,ISNUMBER(LGA_Summary!$V167)),LGA_Summary!$V167+ROW()/1000000000,-1000000000)</f>
        <v>-1000000000</v>
      </c>
      <c r="G167" s="0" t="n">
        <f aca="false">IF(AND(LGA_Summary!$A167="QLD",LGA_Summary!$S167=1,ISNUMBER(LGA_Summary!$J167)),LGA_Summary!$J167+ROW()/1000000000,-1000000000)</f>
        <v>-1000000000</v>
      </c>
      <c r="H167" s="0" t="n">
        <f aca="false">IF(AND(LGA_Summary!$A167="QLD",LGA_Summary!$S167=1,ISNUMBER(LGA_Summary!$H167)),LGA_Summary!$H167+ROW()/1000000000,-1000000000)</f>
        <v>-1000000000</v>
      </c>
      <c r="I167" s="0" t="n">
        <f aca="false">IF(AND(VIC_Postcode!$N167=1,ISNUMBER(VIC_Postcode!$G167)),VIC_Postcode!$G167+ROW()/1000000000,-1000000000)</f>
        <v>33.0423941819626</v>
      </c>
      <c r="J167" s="0" t="n">
        <f aca="false">IF(AND(VIC_Postcode!$N167=1,ISNUMBER(VIC_Postcode!$F167)),VIC_Postcode!$F167+ROW()/1000000000,-1000000000)</f>
        <v>954.000000167</v>
      </c>
      <c r="K167" s="0" t="n">
        <f aca="false">IF(AND(VIC_Postcode!$N167=1,ISNUMBER(VIC_Postcode!$P167)),VIC_Postcode!$P167+ROW()/1000000000,-1000000000)</f>
        <v>169.000000167</v>
      </c>
    </row>
    <row r="168" customFormat="false" ht="15" hidden="false" customHeight="false" outlineLevel="0" collapsed="false">
      <c r="B168" s="0" t="n">
        <f aca="false">IF(AND(LGA_Summary!$A168="NSW",LGA_Summary!$S168=1,ISNUMBER(LGA_Summary!$J168)),LGA_Summary!$J168+ROW()/1000000000,-1000000000)</f>
        <v>-1000000000</v>
      </c>
      <c r="C168" s="0" t="n">
        <f aca="false">IF(AND(LGA_Summary!$A168="NSW",LGA_Summary!$S168=1,ISNUMBER(LGA_Summary!$J168)),LGA_Summary!$J168-ROW()/1000000000,1000000000)</f>
        <v>1000000000</v>
      </c>
      <c r="D168" s="0" t="n">
        <f aca="false">IF(AND(LGA_Summary!$A168="NSW",LGA_Summary!$S168=1,ISNUMBER(LGA_Summary!$H168)),LGA_Summary!$H168+ROW()/1000000000,-1000000000)</f>
        <v>-1000000000</v>
      </c>
      <c r="E168" s="0" t="n">
        <f aca="false">IF(AND(LGA_Summary!$A168="NSW",LGA_Summary!$S168=1,ISNUMBER(LGA_Summary!$O168)),LGA_Summary!$O168+ROW()/1000000000,-1000000000)</f>
        <v>-1000000000</v>
      </c>
      <c r="F168" s="0" t="n">
        <f aca="false">IF(AND(LGA_Summary!$A168="NSW",LGA_Summary!$S168=1,ISNUMBER(LGA_Summary!$V168)),LGA_Summary!$V168+ROW()/1000000000,-1000000000)</f>
        <v>-1000000000</v>
      </c>
      <c r="G168" s="0" t="n">
        <f aca="false">IF(AND(LGA_Summary!$A168="QLD",LGA_Summary!$S168=1,ISNUMBER(LGA_Summary!$J168)),LGA_Summary!$J168+ROW()/1000000000,-1000000000)</f>
        <v>-1000000000</v>
      </c>
      <c r="H168" s="0" t="n">
        <f aca="false">IF(AND(LGA_Summary!$A168="QLD",LGA_Summary!$S168=1,ISNUMBER(LGA_Summary!$H168)),LGA_Summary!$H168+ROW()/1000000000,-1000000000)</f>
        <v>-1000000000</v>
      </c>
      <c r="I168" s="0" t="n">
        <f aca="false">IF(AND(VIC_Postcode!$N168=1,ISNUMBER(VIC_Postcode!$G168)),VIC_Postcode!$G168+ROW()/1000000000,-1000000000)</f>
        <v>13.219139992986</v>
      </c>
      <c r="J168" s="0" t="n">
        <f aca="false">IF(AND(VIC_Postcode!$N168=1,ISNUMBER(VIC_Postcode!$F168)),VIC_Postcode!$F168+ROW()/1000000000,-1000000000)</f>
        <v>284.000000168</v>
      </c>
      <c r="K168" s="0" t="n">
        <f aca="false">IF(AND(VIC_Postcode!$N168=1,ISNUMBER(VIC_Postcode!$P168)),VIC_Postcode!$P168+ROW()/1000000000,-1000000000)</f>
        <v>66.000000168</v>
      </c>
    </row>
    <row r="169" customFormat="false" ht="15" hidden="false" customHeight="false" outlineLevel="0" collapsed="false">
      <c r="B169" s="0" t="n">
        <f aca="false">IF(AND(LGA_Summary!$A169="NSW",LGA_Summary!$S169=1,ISNUMBER(LGA_Summary!$J169)),LGA_Summary!$J169+ROW()/1000000000,-1000000000)</f>
        <v>-1000000000</v>
      </c>
      <c r="C169" s="0" t="n">
        <f aca="false">IF(AND(LGA_Summary!$A169="NSW",LGA_Summary!$S169=1,ISNUMBER(LGA_Summary!$J169)),LGA_Summary!$J169-ROW()/1000000000,1000000000)</f>
        <v>1000000000</v>
      </c>
      <c r="D169" s="0" t="n">
        <f aca="false">IF(AND(LGA_Summary!$A169="NSW",LGA_Summary!$S169=1,ISNUMBER(LGA_Summary!$H169)),LGA_Summary!$H169+ROW()/1000000000,-1000000000)</f>
        <v>-1000000000</v>
      </c>
      <c r="E169" s="0" t="n">
        <f aca="false">IF(AND(LGA_Summary!$A169="NSW",LGA_Summary!$S169=1,ISNUMBER(LGA_Summary!$O169)),LGA_Summary!$O169+ROW()/1000000000,-1000000000)</f>
        <v>-1000000000</v>
      </c>
      <c r="F169" s="0" t="n">
        <f aca="false">IF(AND(LGA_Summary!$A169="NSW",LGA_Summary!$S169=1,ISNUMBER(LGA_Summary!$V169)),LGA_Summary!$V169+ROW()/1000000000,-1000000000)</f>
        <v>-1000000000</v>
      </c>
      <c r="G169" s="0" t="n">
        <f aca="false">IF(AND(LGA_Summary!$A169="QLD",LGA_Summary!$S169=1,ISNUMBER(LGA_Summary!$J169)),LGA_Summary!$J169+ROW()/1000000000,-1000000000)</f>
        <v>-1000000000</v>
      </c>
      <c r="H169" s="0" t="n">
        <f aca="false">IF(AND(LGA_Summary!$A169="QLD",LGA_Summary!$S169=1,ISNUMBER(LGA_Summary!$H169)),LGA_Summary!$H169+ROW()/1000000000,-1000000000)</f>
        <v>-1000000000</v>
      </c>
      <c r="I169" s="0" t="n">
        <f aca="false">IF(AND(VIC_Postcode!$N169=1,ISNUMBER(VIC_Postcode!$G169)),VIC_Postcode!$G169+ROW()/1000000000,-1000000000)</f>
        <v>14.7119343253786</v>
      </c>
      <c r="J169" s="0" t="n">
        <f aca="false">IF(AND(VIC_Postcode!$N169=1,ISNUMBER(VIC_Postcode!$F169)),VIC_Postcode!$F169+ROW()/1000000000,-1000000000)</f>
        <v>286.000000169</v>
      </c>
      <c r="K169" s="0" t="n">
        <f aca="false">IF(AND(VIC_Postcode!$N169=1,ISNUMBER(VIC_Postcode!$P169)),VIC_Postcode!$P169+ROW()/1000000000,-1000000000)</f>
        <v>62.000000169</v>
      </c>
    </row>
    <row r="170" customFormat="false" ht="15" hidden="false" customHeight="false" outlineLevel="0" collapsed="false">
      <c r="B170" s="0" t="n">
        <f aca="false">IF(AND(LGA_Summary!$A170="NSW",LGA_Summary!$S170=1,ISNUMBER(LGA_Summary!$J170)),LGA_Summary!$J170+ROW()/1000000000,-1000000000)</f>
        <v>-1000000000</v>
      </c>
      <c r="C170" s="0" t="n">
        <f aca="false">IF(AND(LGA_Summary!$A170="NSW",LGA_Summary!$S170=1,ISNUMBER(LGA_Summary!$J170)),LGA_Summary!$J170-ROW()/1000000000,1000000000)</f>
        <v>1000000000</v>
      </c>
      <c r="D170" s="0" t="n">
        <f aca="false">IF(AND(LGA_Summary!$A170="NSW",LGA_Summary!$S170=1,ISNUMBER(LGA_Summary!$H170)),LGA_Summary!$H170+ROW()/1000000000,-1000000000)</f>
        <v>-1000000000</v>
      </c>
      <c r="E170" s="0" t="n">
        <f aca="false">IF(AND(LGA_Summary!$A170="NSW",LGA_Summary!$S170=1,ISNUMBER(LGA_Summary!$O170)),LGA_Summary!$O170+ROW()/1000000000,-1000000000)</f>
        <v>-1000000000</v>
      </c>
      <c r="F170" s="0" t="n">
        <f aca="false">IF(AND(LGA_Summary!$A170="NSW",LGA_Summary!$S170=1,ISNUMBER(LGA_Summary!$V170)),LGA_Summary!$V170+ROW()/1000000000,-1000000000)</f>
        <v>-1000000000</v>
      </c>
      <c r="G170" s="0" t="n">
        <f aca="false">IF(AND(LGA_Summary!$A170="QLD",LGA_Summary!$S170=1,ISNUMBER(LGA_Summary!$J170)),LGA_Summary!$J170+ROW()/1000000000,-1000000000)</f>
        <v>-1000000000</v>
      </c>
      <c r="H170" s="0" t="n">
        <f aca="false">IF(AND(LGA_Summary!$A170="QLD",LGA_Summary!$S170=1,ISNUMBER(LGA_Summary!$H170)),LGA_Summary!$H170+ROW()/1000000000,-1000000000)</f>
        <v>-1000000000</v>
      </c>
      <c r="I170" s="0" t="n">
        <f aca="false">IF(AND(VIC_Postcode!$N170=1,ISNUMBER(VIC_Postcode!$G170)),VIC_Postcode!$G170+ROW()/1000000000,-1000000000)</f>
        <v>18.4840592197457</v>
      </c>
      <c r="J170" s="0" t="n">
        <f aca="false">IF(AND(VIC_Postcode!$N170=1,ISNUMBER(VIC_Postcode!$F170)),VIC_Postcode!$F170+ROW()/1000000000,-1000000000)</f>
        <v>149.00000017</v>
      </c>
      <c r="K170" s="0" t="n">
        <f aca="false">IF(AND(VIC_Postcode!$N170=1,ISNUMBER(VIC_Postcode!$P170)),VIC_Postcode!$P170+ROW()/1000000000,-1000000000)</f>
        <v>36.00000017</v>
      </c>
    </row>
    <row r="171" customFormat="false" ht="15" hidden="false" customHeight="false" outlineLevel="0" collapsed="false">
      <c r="B171" s="0" t="n">
        <f aca="false">IF(AND(LGA_Summary!$A171="NSW",LGA_Summary!$S171=1,ISNUMBER(LGA_Summary!$J171)),LGA_Summary!$J171+ROW()/1000000000,-1000000000)</f>
        <v>-1000000000</v>
      </c>
      <c r="C171" s="0" t="n">
        <f aca="false">IF(AND(LGA_Summary!$A171="NSW",LGA_Summary!$S171=1,ISNUMBER(LGA_Summary!$J171)),LGA_Summary!$J171-ROW()/1000000000,1000000000)</f>
        <v>1000000000</v>
      </c>
      <c r="D171" s="0" t="n">
        <f aca="false">IF(AND(LGA_Summary!$A171="NSW",LGA_Summary!$S171=1,ISNUMBER(LGA_Summary!$H171)),LGA_Summary!$H171+ROW()/1000000000,-1000000000)</f>
        <v>-1000000000</v>
      </c>
      <c r="E171" s="0" t="n">
        <f aca="false">IF(AND(LGA_Summary!$A171="NSW",LGA_Summary!$S171=1,ISNUMBER(LGA_Summary!$O171)),LGA_Summary!$O171+ROW()/1000000000,-1000000000)</f>
        <v>-1000000000</v>
      </c>
      <c r="F171" s="0" t="n">
        <f aca="false">IF(AND(LGA_Summary!$A171="NSW",LGA_Summary!$S171=1,ISNUMBER(LGA_Summary!$V171)),LGA_Summary!$V171+ROW()/1000000000,-1000000000)</f>
        <v>-1000000000</v>
      </c>
      <c r="G171" s="0" t="n">
        <f aca="false">IF(AND(LGA_Summary!$A171="QLD",LGA_Summary!$S171=1,ISNUMBER(LGA_Summary!$J171)),LGA_Summary!$J171+ROW()/1000000000,-1000000000)</f>
        <v>-1000000000</v>
      </c>
      <c r="H171" s="0" t="n">
        <f aca="false">IF(AND(LGA_Summary!$A171="QLD",LGA_Summary!$S171=1,ISNUMBER(LGA_Summary!$H171)),LGA_Summary!$H171+ROW()/1000000000,-1000000000)</f>
        <v>-1000000000</v>
      </c>
      <c r="I171" s="0" t="n">
        <f aca="false">IF(AND(VIC_Postcode!$N171=1,ISNUMBER(VIC_Postcode!$G171)),VIC_Postcode!$G171+ROW()/1000000000,-1000000000)</f>
        <v>32.9213686109069</v>
      </c>
      <c r="J171" s="0" t="n">
        <f aca="false">IF(AND(VIC_Postcode!$N171=1,ISNUMBER(VIC_Postcode!$F171)),VIC_Postcode!$F171+ROW()/1000000000,-1000000000)</f>
        <v>919.000000171</v>
      </c>
      <c r="K171" s="0" t="n">
        <f aca="false">IF(AND(VIC_Postcode!$N171=1,ISNUMBER(VIC_Postcode!$P171)),VIC_Postcode!$P171+ROW()/1000000000,-1000000000)</f>
        <v>173.000000171</v>
      </c>
    </row>
    <row r="172" customFormat="false" ht="15" hidden="false" customHeight="false" outlineLevel="0" collapsed="false">
      <c r="B172" s="0" t="n">
        <f aca="false">IF(AND(LGA_Summary!$A172="NSW",LGA_Summary!$S172=1,ISNUMBER(LGA_Summary!$J172)),LGA_Summary!$J172+ROW()/1000000000,-1000000000)</f>
        <v>-1000000000</v>
      </c>
      <c r="C172" s="0" t="n">
        <f aca="false">IF(AND(LGA_Summary!$A172="NSW",LGA_Summary!$S172=1,ISNUMBER(LGA_Summary!$J172)),LGA_Summary!$J172-ROW()/1000000000,1000000000)</f>
        <v>1000000000</v>
      </c>
      <c r="D172" s="0" t="n">
        <f aca="false">IF(AND(LGA_Summary!$A172="NSW",LGA_Summary!$S172=1,ISNUMBER(LGA_Summary!$H172)),LGA_Summary!$H172+ROW()/1000000000,-1000000000)</f>
        <v>-1000000000</v>
      </c>
      <c r="E172" s="0" t="n">
        <f aca="false">IF(AND(LGA_Summary!$A172="NSW",LGA_Summary!$S172=1,ISNUMBER(LGA_Summary!$O172)),LGA_Summary!$O172+ROW()/1000000000,-1000000000)</f>
        <v>-1000000000</v>
      </c>
      <c r="F172" s="0" t="n">
        <f aca="false">IF(AND(LGA_Summary!$A172="NSW",LGA_Summary!$S172=1,ISNUMBER(LGA_Summary!$V172)),LGA_Summary!$V172+ROW()/1000000000,-1000000000)</f>
        <v>-1000000000</v>
      </c>
      <c r="G172" s="0" t="n">
        <f aca="false">IF(AND(LGA_Summary!$A172="QLD",LGA_Summary!$S172=1,ISNUMBER(LGA_Summary!$J172)),LGA_Summary!$J172+ROW()/1000000000,-1000000000)</f>
        <v>-1000000000</v>
      </c>
      <c r="H172" s="0" t="n">
        <f aca="false">IF(AND(LGA_Summary!$A172="QLD",LGA_Summary!$S172=1,ISNUMBER(LGA_Summary!$H172)),LGA_Summary!$H172+ROW()/1000000000,-1000000000)</f>
        <v>-1000000000</v>
      </c>
      <c r="I172" s="0" t="n">
        <f aca="false">IF(AND(VIC_Postcode!$N172=1,ISNUMBER(VIC_Postcode!$G172)),VIC_Postcode!$G172+ROW()/1000000000,-1000000000)</f>
        <v>24.3636695524667</v>
      </c>
      <c r="J172" s="0" t="n">
        <f aca="false">IF(AND(VIC_Postcode!$N172=1,ISNUMBER(VIC_Postcode!$F172)),VIC_Postcode!$F172+ROW()/1000000000,-1000000000)</f>
        <v>805.000000172</v>
      </c>
      <c r="K172" s="0" t="n">
        <f aca="false">IF(AND(VIC_Postcode!$N172=1,ISNUMBER(VIC_Postcode!$P172)),VIC_Postcode!$P172+ROW()/1000000000,-1000000000)</f>
        <v>139.000000172</v>
      </c>
    </row>
    <row r="173" customFormat="false" ht="15" hidden="false" customHeight="false" outlineLevel="0" collapsed="false">
      <c r="B173" s="0" t="n">
        <f aca="false">IF(AND(LGA_Summary!$A173="NSW",LGA_Summary!$S173=1,ISNUMBER(LGA_Summary!$J173)),LGA_Summary!$J173+ROW()/1000000000,-1000000000)</f>
        <v>-1000000000</v>
      </c>
      <c r="C173" s="0" t="n">
        <f aca="false">IF(AND(LGA_Summary!$A173="NSW",LGA_Summary!$S173=1,ISNUMBER(LGA_Summary!$J173)),LGA_Summary!$J173-ROW()/1000000000,1000000000)</f>
        <v>1000000000</v>
      </c>
      <c r="D173" s="0" t="n">
        <f aca="false">IF(AND(LGA_Summary!$A173="NSW",LGA_Summary!$S173=1,ISNUMBER(LGA_Summary!$H173)),LGA_Summary!$H173+ROW()/1000000000,-1000000000)</f>
        <v>-1000000000</v>
      </c>
      <c r="E173" s="0" t="n">
        <f aca="false">IF(AND(LGA_Summary!$A173="NSW",LGA_Summary!$S173=1,ISNUMBER(LGA_Summary!$O173)),LGA_Summary!$O173+ROW()/1000000000,-1000000000)</f>
        <v>-1000000000</v>
      </c>
      <c r="F173" s="0" t="n">
        <f aca="false">IF(AND(LGA_Summary!$A173="NSW",LGA_Summary!$S173=1,ISNUMBER(LGA_Summary!$V173)),LGA_Summary!$V173+ROW()/1000000000,-1000000000)</f>
        <v>-1000000000</v>
      </c>
      <c r="G173" s="0" t="n">
        <f aca="false">IF(AND(LGA_Summary!$A173="QLD",LGA_Summary!$S173=1,ISNUMBER(LGA_Summary!$J173)),LGA_Summary!$J173+ROW()/1000000000,-1000000000)</f>
        <v>-1000000000</v>
      </c>
      <c r="H173" s="0" t="n">
        <f aca="false">IF(AND(LGA_Summary!$A173="QLD",LGA_Summary!$S173=1,ISNUMBER(LGA_Summary!$H173)),LGA_Summary!$H173+ROW()/1000000000,-1000000000)</f>
        <v>-1000000000</v>
      </c>
      <c r="I173" s="0" t="n">
        <f aca="false">IF(AND(VIC_Postcode!$N173=1,ISNUMBER(VIC_Postcode!$G173)),VIC_Postcode!$G173+ROW()/1000000000,-1000000000)</f>
        <v>16.5931157952418</v>
      </c>
      <c r="J173" s="0" t="n">
        <f aca="false">IF(AND(VIC_Postcode!$N173=1,ISNUMBER(VIC_Postcode!$F173)),VIC_Postcode!$F173+ROW()/1000000000,-1000000000)</f>
        <v>94.000000173</v>
      </c>
      <c r="K173" s="0" t="n">
        <f aca="false">IF(AND(VIC_Postcode!$N173=1,ISNUMBER(VIC_Postcode!$P173)),VIC_Postcode!$P173+ROW()/1000000000,-1000000000)</f>
        <v>22.000000173</v>
      </c>
    </row>
    <row r="174" customFormat="false" ht="15" hidden="false" customHeight="false" outlineLevel="0" collapsed="false">
      <c r="B174" s="0" t="n">
        <f aca="false">IF(AND(LGA_Summary!$A174="NSW",LGA_Summary!$S174=1,ISNUMBER(LGA_Summary!$J174)),LGA_Summary!$J174+ROW()/1000000000,-1000000000)</f>
        <v>-1000000000</v>
      </c>
      <c r="C174" s="0" t="n">
        <f aca="false">IF(AND(LGA_Summary!$A174="NSW",LGA_Summary!$S174=1,ISNUMBER(LGA_Summary!$J174)),LGA_Summary!$J174-ROW()/1000000000,1000000000)</f>
        <v>1000000000</v>
      </c>
      <c r="D174" s="0" t="n">
        <f aca="false">IF(AND(LGA_Summary!$A174="NSW",LGA_Summary!$S174=1,ISNUMBER(LGA_Summary!$H174)),LGA_Summary!$H174+ROW()/1000000000,-1000000000)</f>
        <v>-1000000000</v>
      </c>
      <c r="E174" s="0" t="n">
        <f aca="false">IF(AND(LGA_Summary!$A174="NSW",LGA_Summary!$S174=1,ISNUMBER(LGA_Summary!$O174)),LGA_Summary!$O174+ROW()/1000000000,-1000000000)</f>
        <v>-1000000000</v>
      </c>
      <c r="F174" s="0" t="n">
        <f aca="false">IF(AND(LGA_Summary!$A174="NSW",LGA_Summary!$S174=1,ISNUMBER(LGA_Summary!$V174)),LGA_Summary!$V174+ROW()/1000000000,-1000000000)</f>
        <v>-1000000000</v>
      </c>
      <c r="G174" s="0" t="n">
        <f aca="false">IF(AND(LGA_Summary!$A174="QLD",LGA_Summary!$S174=1,ISNUMBER(LGA_Summary!$J174)),LGA_Summary!$J174+ROW()/1000000000,-1000000000)</f>
        <v>-1000000000</v>
      </c>
      <c r="H174" s="0" t="n">
        <f aca="false">IF(AND(LGA_Summary!$A174="QLD",LGA_Summary!$S174=1,ISNUMBER(LGA_Summary!$H174)),LGA_Summary!$H174+ROW()/1000000000,-1000000000)</f>
        <v>-1000000000</v>
      </c>
      <c r="I174" s="0" t="n">
        <f aca="false">IF(AND(VIC_Postcode!$N174=1,ISNUMBER(VIC_Postcode!$G174)),VIC_Postcode!$G174+ROW()/1000000000,-1000000000)</f>
        <v>12.9337052545452</v>
      </c>
      <c r="J174" s="0" t="n">
        <f aca="false">IF(AND(VIC_Postcode!$N174=1,ISNUMBER(VIC_Postcode!$F174)),VIC_Postcode!$F174+ROW()/1000000000,-1000000000)</f>
        <v>334.000000174</v>
      </c>
      <c r="K174" s="0" t="n">
        <f aca="false">IF(AND(VIC_Postcode!$N174=1,ISNUMBER(VIC_Postcode!$P174)),VIC_Postcode!$P174+ROW()/1000000000,-1000000000)</f>
        <v>73.000000174</v>
      </c>
    </row>
    <row r="175" customFormat="false" ht="15" hidden="false" customHeight="false" outlineLevel="0" collapsed="false">
      <c r="B175" s="0" t="n">
        <f aca="false">IF(AND(LGA_Summary!$A175="NSW",LGA_Summary!$S175=1,ISNUMBER(LGA_Summary!$J175)),LGA_Summary!$J175+ROW()/1000000000,-1000000000)</f>
        <v>-1000000000</v>
      </c>
      <c r="C175" s="0" t="n">
        <f aca="false">IF(AND(LGA_Summary!$A175="NSW",LGA_Summary!$S175=1,ISNUMBER(LGA_Summary!$J175)),LGA_Summary!$J175-ROW()/1000000000,1000000000)</f>
        <v>1000000000</v>
      </c>
      <c r="D175" s="0" t="n">
        <f aca="false">IF(AND(LGA_Summary!$A175="NSW",LGA_Summary!$S175=1,ISNUMBER(LGA_Summary!$H175)),LGA_Summary!$H175+ROW()/1000000000,-1000000000)</f>
        <v>-1000000000</v>
      </c>
      <c r="E175" s="0" t="n">
        <f aca="false">IF(AND(LGA_Summary!$A175="NSW",LGA_Summary!$S175=1,ISNUMBER(LGA_Summary!$O175)),LGA_Summary!$O175+ROW()/1000000000,-1000000000)</f>
        <v>-1000000000</v>
      </c>
      <c r="F175" s="0" t="n">
        <f aca="false">IF(AND(LGA_Summary!$A175="NSW",LGA_Summary!$S175=1,ISNUMBER(LGA_Summary!$V175)),LGA_Summary!$V175+ROW()/1000000000,-1000000000)</f>
        <v>-1000000000</v>
      </c>
      <c r="G175" s="0" t="n">
        <f aca="false">IF(AND(LGA_Summary!$A175="QLD",LGA_Summary!$S175=1,ISNUMBER(LGA_Summary!$J175)),LGA_Summary!$J175+ROW()/1000000000,-1000000000)</f>
        <v>-1000000000</v>
      </c>
      <c r="H175" s="0" t="n">
        <f aca="false">IF(AND(LGA_Summary!$A175="QLD",LGA_Summary!$S175=1,ISNUMBER(LGA_Summary!$H175)),LGA_Summary!$H175+ROW()/1000000000,-1000000000)</f>
        <v>-1000000000</v>
      </c>
      <c r="I175" s="0" t="n">
        <f aca="false">IF(AND(VIC_Postcode!$N175=1,ISNUMBER(VIC_Postcode!$G175)),VIC_Postcode!$G175+ROW()/1000000000,-1000000000)</f>
        <v>38.7288978909881</v>
      </c>
      <c r="J175" s="0" t="n">
        <f aca="false">IF(AND(VIC_Postcode!$N175=1,ISNUMBER(VIC_Postcode!$F175)),VIC_Postcode!$F175+ROW()/1000000000,-1000000000)</f>
        <v>195.000000175</v>
      </c>
      <c r="K175" s="0" t="n">
        <f aca="false">IF(AND(VIC_Postcode!$N175=1,ISNUMBER(VIC_Postcode!$P175)),VIC_Postcode!$P175+ROW()/1000000000,-1000000000)</f>
        <v>35.000000175</v>
      </c>
    </row>
    <row r="176" customFormat="false" ht="15" hidden="false" customHeight="false" outlineLevel="0" collapsed="false">
      <c r="B176" s="0" t="n">
        <f aca="false">IF(AND(LGA_Summary!$A176="NSW",LGA_Summary!$S176=1,ISNUMBER(LGA_Summary!$J176)),LGA_Summary!$J176+ROW()/1000000000,-1000000000)</f>
        <v>-1000000000</v>
      </c>
      <c r="C176" s="0" t="n">
        <f aca="false">IF(AND(LGA_Summary!$A176="NSW",LGA_Summary!$S176=1,ISNUMBER(LGA_Summary!$J176)),LGA_Summary!$J176-ROW()/1000000000,1000000000)</f>
        <v>1000000000</v>
      </c>
      <c r="D176" s="0" t="n">
        <f aca="false">IF(AND(LGA_Summary!$A176="NSW",LGA_Summary!$S176=1,ISNUMBER(LGA_Summary!$H176)),LGA_Summary!$H176+ROW()/1000000000,-1000000000)</f>
        <v>-1000000000</v>
      </c>
      <c r="E176" s="0" t="n">
        <f aca="false">IF(AND(LGA_Summary!$A176="NSW",LGA_Summary!$S176=1,ISNUMBER(LGA_Summary!$O176)),LGA_Summary!$O176+ROW()/1000000000,-1000000000)</f>
        <v>-1000000000</v>
      </c>
      <c r="F176" s="0" t="n">
        <f aca="false">IF(AND(LGA_Summary!$A176="NSW",LGA_Summary!$S176=1,ISNUMBER(LGA_Summary!$V176)),LGA_Summary!$V176+ROW()/1000000000,-1000000000)</f>
        <v>-1000000000</v>
      </c>
      <c r="G176" s="0" t="n">
        <f aca="false">IF(AND(LGA_Summary!$A176="QLD",LGA_Summary!$S176=1,ISNUMBER(LGA_Summary!$J176)),LGA_Summary!$J176+ROW()/1000000000,-1000000000)</f>
        <v>-1000000000</v>
      </c>
      <c r="H176" s="0" t="n">
        <f aca="false">IF(AND(LGA_Summary!$A176="QLD",LGA_Summary!$S176=1,ISNUMBER(LGA_Summary!$H176)),LGA_Summary!$H176+ROW()/1000000000,-1000000000)</f>
        <v>-1000000000</v>
      </c>
      <c r="I176" s="0" t="n">
        <f aca="false">IF(AND(VIC_Postcode!$N176=1,ISNUMBER(VIC_Postcode!$G176)),VIC_Postcode!$G176+ROW()/1000000000,-1000000000)</f>
        <v>34.2590673071717</v>
      </c>
      <c r="J176" s="0" t="n">
        <f aca="false">IF(AND(VIC_Postcode!$N176=1,ISNUMBER(VIC_Postcode!$F176)),VIC_Postcode!$F176+ROW()/1000000000,-1000000000)</f>
        <v>3137.000000176</v>
      </c>
      <c r="K176" s="0" t="n">
        <f aca="false">IF(AND(VIC_Postcode!$N176=1,ISNUMBER(VIC_Postcode!$P176)),VIC_Postcode!$P176+ROW()/1000000000,-1000000000)</f>
        <v>518.000000176</v>
      </c>
    </row>
    <row r="177" customFormat="false" ht="15" hidden="false" customHeight="false" outlineLevel="0" collapsed="false">
      <c r="B177" s="0" t="n">
        <f aca="false">IF(AND(LGA_Summary!$A177="NSW",LGA_Summary!$S177=1,ISNUMBER(LGA_Summary!$J177)),LGA_Summary!$J177+ROW()/1000000000,-1000000000)</f>
        <v>-1000000000</v>
      </c>
      <c r="C177" s="0" t="n">
        <f aca="false">IF(AND(LGA_Summary!$A177="NSW",LGA_Summary!$S177=1,ISNUMBER(LGA_Summary!$J177)),LGA_Summary!$J177-ROW()/1000000000,1000000000)</f>
        <v>1000000000</v>
      </c>
      <c r="D177" s="0" t="n">
        <f aca="false">IF(AND(LGA_Summary!$A177="NSW",LGA_Summary!$S177=1,ISNUMBER(LGA_Summary!$H177)),LGA_Summary!$H177+ROW()/1000000000,-1000000000)</f>
        <v>-1000000000</v>
      </c>
      <c r="E177" s="0" t="n">
        <f aca="false">IF(AND(LGA_Summary!$A177="NSW",LGA_Summary!$S177=1,ISNUMBER(LGA_Summary!$O177)),LGA_Summary!$O177+ROW()/1000000000,-1000000000)</f>
        <v>-1000000000</v>
      </c>
      <c r="F177" s="0" t="n">
        <f aca="false">IF(AND(LGA_Summary!$A177="NSW",LGA_Summary!$S177=1,ISNUMBER(LGA_Summary!$V177)),LGA_Summary!$V177+ROW()/1000000000,-1000000000)</f>
        <v>-1000000000</v>
      </c>
      <c r="G177" s="0" t="n">
        <f aca="false">IF(AND(LGA_Summary!$A177="QLD",LGA_Summary!$S177=1,ISNUMBER(LGA_Summary!$J177)),LGA_Summary!$J177+ROW()/1000000000,-1000000000)</f>
        <v>-1000000000</v>
      </c>
      <c r="H177" s="0" t="n">
        <f aca="false">IF(AND(LGA_Summary!$A177="QLD",LGA_Summary!$S177=1,ISNUMBER(LGA_Summary!$H177)),LGA_Summary!$H177+ROW()/1000000000,-1000000000)</f>
        <v>-1000000000</v>
      </c>
      <c r="I177" s="0" t="n">
        <f aca="false">IF(AND(VIC_Postcode!$N177=1,ISNUMBER(VIC_Postcode!$G177)),VIC_Postcode!$G177+ROW()/1000000000,-1000000000)</f>
        <v>23.2425659739694</v>
      </c>
      <c r="J177" s="0" t="n">
        <f aca="false">IF(AND(VIC_Postcode!$N177=1,ISNUMBER(VIC_Postcode!$F177)),VIC_Postcode!$F177+ROW()/1000000000,-1000000000)</f>
        <v>204.000000177</v>
      </c>
      <c r="K177" s="0" t="n">
        <f aca="false">IF(AND(VIC_Postcode!$N177=1,ISNUMBER(VIC_Postcode!$P177)),VIC_Postcode!$P177+ROW()/1000000000,-1000000000)</f>
        <v>32.000000177</v>
      </c>
    </row>
    <row r="178" customFormat="false" ht="15" hidden="false" customHeight="false" outlineLevel="0" collapsed="false">
      <c r="B178" s="0" t="n">
        <f aca="false">IF(AND(LGA_Summary!$A178="NSW",LGA_Summary!$S178=1,ISNUMBER(LGA_Summary!$J178)),LGA_Summary!$J178+ROW()/1000000000,-1000000000)</f>
        <v>-1000000000</v>
      </c>
      <c r="C178" s="0" t="n">
        <f aca="false">IF(AND(LGA_Summary!$A178="NSW",LGA_Summary!$S178=1,ISNUMBER(LGA_Summary!$J178)),LGA_Summary!$J178-ROW()/1000000000,1000000000)</f>
        <v>1000000000</v>
      </c>
      <c r="D178" s="0" t="n">
        <f aca="false">IF(AND(LGA_Summary!$A178="NSW",LGA_Summary!$S178=1,ISNUMBER(LGA_Summary!$H178)),LGA_Summary!$H178+ROW()/1000000000,-1000000000)</f>
        <v>-1000000000</v>
      </c>
      <c r="E178" s="0" t="n">
        <f aca="false">IF(AND(LGA_Summary!$A178="NSW",LGA_Summary!$S178=1,ISNUMBER(LGA_Summary!$O178)),LGA_Summary!$O178+ROW()/1000000000,-1000000000)</f>
        <v>-1000000000</v>
      </c>
      <c r="F178" s="0" t="n">
        <f aca="false">IF(AND(LGA_Summary!$A178="NSW",LGA_Summary!$S178=1,ISNUMBER(LGA_Summary!$V178)),LGA_Summary!$V178+ROW()/1000000000,-1000000000)</f>
        <v>-1000000000</v>
      </c>
      <c r="G178" s="0" t="n">
        <f aca="false">IF(AND(LGA_Summary!$A178="QLD",LGA_Summary!$S178=1,ISNUMBER(LGA_Summary!$J178)),LGA_Summary!$J178+ROW()/1000000000,-1000000000)</f>
        <v>-1000000000</v>
      </c>
      <c r="H178" s="0" t="n">
        <f aca="false">IF(AND(LGA_Summary!$A178="QLD",LGA_Summary!$S178=1,ISNUMBER(LGA_Summary!$H178)),LGA_Summary!$H178+ROW()/1000000000,-1000000000)</f>
        <v>-1000000000</v>
      </c>
      <c r="I178" s="0" t="n">
        <f aca="false">IF(AND(VIC_Postcode!$N178=1,ISNUMBER(VIC_Postcode!$G178)),VIC_Postcode!$G178+ROW()/1000000000,-1000000000)</f>
        <v>51.2748670874985</v>
      </c>
      <c r="J178" s="0" t="n">
        <f aca="false">IF(AND(VIC_Postcode!$N178=1,ISNUMBER(VIC_Postcode!$F178)),VIC_Postcode!$F178+ROW()/1000000000,-1000000000)</f>
        <v>549.000000178</v>
      </c>
      <c r="K178" s="0" t="n">
        <f aca="false">IF(AND(VIC_Postcode!$N178=1,ISNUMBER(VIC_Postcode!$P178)),VIC_Postcode!$P178+ROW()/1000000000,-1000000000)</f>
        <v>51.000000178</v>
      </c>
    </row>
    <row r="179" customFormat="false" ht="15" hidden="false" customHeight="false" outlineLevel="0" collapsed="false">
      <c r="B179" s="0" t="n">
        <f aca="false">IF(AND(LGA_Summary!$A179="NSW",LGA_Summary!$S179=1,ISNUMBER(LGA_Summary!$J179)),LGA_Summary!$J179+ROW()/1000000000,-1000000000)</f>
        <v>-1000000000</v>
      </c>
      <c r="C179" s="0" t="n">
        <f aca="false">IF(AND(LGA_Summary!$A179="NSW",LGA_Summary!$S179=1,ISNUMBER(LGA_Summary!$J179)),LGA_Summary!$J179-ROW()/1000000000,1000000000)</f>
        <v>1000000000</v>
      </c>
      <c r="D179" s="0" t="n">
        <f aca="false">IF(AND(LGA_Summary!$A179="NSW",LGA_Summary!$S179=1,ISNUMBER(LGA_Summary!$H179)),LGA_Summary!$H179+ROW()/1000000000,-1000000000)</f>
        <v>-1000000000</v>
      </c>
      <c r="E179" s="0" t="n">
        <f aca="false">IF(AND(LGA_Summary!$A179="NSW",LGA_Summary!$S179=1,ISNUMBER(LGA_Summary!$O179)),LGA_Summary!$O179+ROW()/1000000000,-1000000000)</f>
        <v>-1000000000</v>
      </c>
      <c r="F179" s="0" t="n">
        <f aca="false">IF(AND(LGA_Summary!$A179="NSW",LGA_Summary!$S179=1,ISNUMBER(LGA_Summary!$V179)),LGA_Summary!$V179+ROW()/1000000000,-1000000000)</f>
        <v>-1000000000</v>
      </c>
      <c r="G179" s="0" t="n">
        <f aca="false">IF(AND(LGA_Summary!$A179="QLD",LGA_Summary!$S179=1,ISNUMBER(LGA_Summary!$J179)),LGA_Summary!$J179+ROW()/1000000000,-1000000000)</f>
        <v>-1000000000</v>
      </c>
      <c r="H179" s="0" t="n">
        <f aca="false">IF(AND(LGA_Summary!$A179="QLD",LGA_Summary!$S179=1,ISNUMBER(LGA_Summary!$H179)),LGA_Summary!$H179+ROW()/1000000000,-1000000000)</f>
        <v>-1000000000</v>
      </c>
      <c r="I179" s="0" t="n">
        <f aca="false">IF(AND(VIC_Postcode!$N179=1,ISNUMBER(VIC_Postcode!$G179)),VIC_Postcode!$G179+ROW()/1000000000,-1000000000)</f>
        <v>33.0019521514</v>
      </c>
      <c r="J179" s="0" t="n">
        <f aca="false">IF(AND(VIC_Postcode!$N179=1,ISNUMBER(VIC_Postcode!$F179)),VIC_Postcode!$F179+ROW()/1000000000,-1000000000)</f>
        <v>1454.000000179</v>
      </c>
      <c r="K179" s="0" t="n">
        <f aca="false">IF(AND(VIC_Postcode!$N179=1,ISNUMBER(VIC_Postcode!$P179)),VIC_Postcode!$P179+ROW()/1000000000,-1000000000)</f>
        <v>256.000000179</v>
      </c>
    </row>
    <row r="180" customFormat="false" ht="15" hidden="false" customHeight="false" outlineLevel="0" collapsed="false">
      <c r="B180" s="0" t="n">
        <f aca="false">IF(AND(LGA_Summary!$A180="NSW",LGA_Summary!$S180=1,ISNUMBER(LGA_Summary!$J180)),LGA_Summary!$J180+ROW()/1000000000,-1000000000)</f>
        <v>-1000000000</v>
      </c>
      <c r="C180" s="0" t="n">
        <f aca="false">IF(AND(LGA_Summary!$A180="NSW",LGA_Summary!$S180=1,ISNUMBER(LGA_Summary!$J180)),LGA_Summary!$J180-ROW()/1000000000,1000000000)</f>
        <v>1000000000</v>
      </c>
      <c r="D180" s="0" t="n">
        <f aca="false">IF(AND(LGA_Summary!$A180="NSW",LGA_Summary!$S180=1,ISNUMBER(LGA_Summary!$H180)),LGA_Summary!$H180+ROW()/1000000000,-1000000000)</f>
        <v>-1000000000</v>
      </c>
      <c r="E180" s="0" t="n">
        <f aca="false">IF(AND(LGA_Summary!$A180="NSW",LGA_Summary!$S180=1,ISNUMBER(LGA_Summary!$O180)),LGA_Summary!$O180+ROW()/1000000000,-1000000000)</f>
        <v>-1000000000</v>
      </c>
      <c r="F180" s="0" t="n">
        <f aca="false">IF(AND(LGA_Summary!$A180="NSW",LGA_Summary!$S180=1,ISNUMBER(LGA_Summary!$V180)),LGA_Summary!$V180+ROW()/1000000000,-1000000000)</f>
        <v>-1000000000</v>
      </c>
      <c r="G180" s="0" t="n">
        <f aca="false">IF(AND(LGA_Summary!$A180="QLD",LGA_Summary!$S180=1,ISNUMBER(LGA_Summary!$J180)),LGA_Summary!$J180+ROW()/1000000000,-1000000000)</f>
        <v>-1000000000</v>
      </c>
      <c r="H180" s="0" t="n">
        <f aca="false">IF(AND(LGA_Summary!$A180="QLD",LGA_Summary!$S180=1,ISNUMBER(LGA_Summary!$H180)),LGA_Summary!$H180+ROW()/1000000000,-1000000000)</f>
        <v>-1000000000</v>
      </c>
      <c r="I180" s="0" t="n">
        <f aca="false">IF(AND(VIC_Postcode!$N180=1,ISNUMBER(VIC_Postcode!$G180)),VIC_Postcode!$G180+ROW()/1000000000,-1000000000)</f>
        <v>31.1720700054364</v>
      </c>
      <c r="J180" s="0" t="n">
        <f aca="false">IF(AND(VIC_Postcode!$N180=1,ISNUMBER(VIC_Postcode!$F180)),VIC_Postcode!$F180+ROW()/1000000000,-1000000000)</f>
        <v>600.00000018</v>
      </c>
      <c r="K180" s="0" t="n">
        <f aca="false">IF(AND(VIC_Postcode!$N180=1,ISNUMBER(VIC_Postcode!$P180)),VIC_Postcode!$P180+ROW()/1000000000,-1000000000)</f>
        <v>66.00000018</v>
      </c>
    </row>
    <row r="181" customFormat="false" ht="15" hidden="false" customHeight="false" outlineLevel="0" collapsed="false">
      <c r="B181" s="0" t="n">
        <f aca="false">IF(AND(LGA_Summary!$A181="NSW",LGA_Summary!$S181=1,ISNUMBER(LGA_Summary!$J181)),LGA_Summary!$J181+ROW()/1000000000,-1000000000)</f>
        <v>-1000000000</v>
      </c>
      <c r="C181" s="0" t="n">
        <f aca="false">IF(AND(LGA_Summary!$A181="NSW",LGA_Summary!$S181=1,ISNUMBER(LGA_Summary!$J181)),LGA_Summary!$J181-ROW()/1000000000,1000000000)</f>
        <v>1000000000</v>
      </c>
      <c r="D181" s="0" t="n">
        <f aca="false">IF(AND(LGA_Summary!$A181="NSW",LGA_Summary!$S181=1,ISNUMBER(LGA_Summary!$H181)),LGA_Summary!$H181+ROW()/1000000000,-1000000000)</f>
        <v>-1000000000</v>
      </c>
      <c r="E181" s="0" t="n">
        <f aca="false">IF(AND(LGA_Summary!$A181="NSW",LGA_Summary!$S181=1,ISNUMBER(LGA_Summary!$O181)),LGA_Summary!$O181+ROW()/1000000000,-1000000000)</f>
        <v>-1000000000</v>
      </c>
      <c r="F181" s="0" t="n">
        <f aca="false">IF(AND(LGA_Summary!$A181="NSW",LGA_Summary!$S181=1,ISNUMBER(LGA_Summary!$V181)),LGA_Summary!$V181+ROW()/1000000000,-1000000000)</f>
        <v>-1000000000</v>
      </c>
      <c r="G181" s="0" t="n">
        <f aca="false">IF(AND(LGA_Summary!$A181="QLD",LGA_Summary!$S181=1,ISNUMBER(LGA_Summary!$J181)),LGA_Summary!$J181+ROW()/1000000000,-1000000000)</f>
        <v>-1000000000</v>
      </c>
      <c r="H181" s="0" t="n">
        <f aca="false">IF(AND(LGA_Summary!$A181="QLD",LGA_Summary!$S181=1,ISNUMBER(LGA_Summary!$H181)),LGA_Summary!$H181+ROW()/1000000000,-1000000000)</f>
        <v>-1000000000</v>
      </c>
      <c r="I181" s="0" t="n">
        <f aca="false">IF(AND(VIC_Postcode!$N181=1,ISNUMBER(VIC_Postcode!$G181)),VIC_Postcode!$G181+ROW()/1000000000,-1000000000)</f>
        <v>18.3126981366579</v>
      </c>
      <c r="J181" s="0" t="n">
        <f aca="false">IF(AND(VIC_Postcode!$N181=1,ISNUMBER(VIC_Postcode!$F181)),VIC_Postcode!$F181+ROW()/1000000000,-1000000000)</f>
        <v>318.000000181</v>
      </c>
      <c r="K181" s="0" t="n">
        <f aca="false">IF(AND(VIC_Postcode!$N181=1,ISNUMBER(VIC_Postcode!$P181)),VIC_Postcode!$P181+ROW()/1000000000,-1000000000)</f>
        <v>65.000000181</v>
      </c>
    </row>
    <row r="182" customFormat="false" ht="15" hidden="false" customHeight="false" outlineLevel="0" collapsed="false">
      <c r="B182" s="0" t="n">
        <f aca="false">IF(AND(LGA_Summary!$A182="NSW",LGA_Summary!$S182=1,ISNUMBER(LGA_Summary!$J182)),LGA_Summary!$J182+ROW()/1000000000,-1000000000)</f>
        <v>-1000000000</v>
      </c>
      <c r="C182" s="0" t="n">
        <f aca="false">IF(AND(LGA_Summary!$A182="NSW",LGA_Summary!$S182=1,ISNUMBER(LGA_Summary!$J182)),LGA_Summary!$J182-ROW()/1000000000,1000000000)</f>
        <v>1000000000</v>
      </c>
      <c r="D182" s="0" t="n">
        <f aca="false">IF(AND(LGA_Summary!$A182="NSW",LGA_Summary!$S182=1,ISNUMBER(LGA_Summary!$H182)),LGA_Summary!$H182+ROW()/1000000000,-1000000000)</f>
        <v>-1000000000</v>
      </c>
      <c r="E182" s="0" t="n">
        <f aca="false">IF(AND(LGA_Summary!$A182="NSW",LGA_Summary!$S182=1,ISNUMBER(LGA_Summary!$O182)),LGA_Summary!$O182+ROW()/1000000000,-1000000000)</f>
        <v>-1000000000</v>
      </c>
      <c r="F182" s="0" t="n">
        <f aca="false">IF(AND(LGA_Summary!$A182="NSW",LGA_Summary!$S182=1,ISNUMBER(LGA_Summary!$V182)),LGA_Summary!$V182+ROW()/1000000000,-1000000000)</f>
        <v>-1000000000</v>
      </c>
      <c r="G182" s="0" t="n">
        <f aca="false">IF(AND(LGA_Summary!$A182="QLD",LGA_Summary!$S182=1,ISNUMBER(LGA_Summary!$J182)),LGA_Summary!$J182+ROW()/1000000000,-1000000000)</f>
        <v>-1000000000</v>
      </c>
      <c r="H182" s="0" t="n">
        <f aca="false">IF(AND(LGA_Summary!$A182="QLD",LGA_Summary!$S182=1,ISNUMBER(LGA_Summary!$H182)),LGA_Summary!$H182+ROW()/1000000000,-1000000000)</f>
        <v>-1000000000</v>
      </c>
      <c r="I182" s="0" t="n">
        <f aca="false">IF(AND(VIC_Postcode!$N182=1,ISNUMBER(VIC_Postcode!$G182)),VIC_Postcode!$G182+ROW()/1000000000,-1000000000)</f>
        <v>15.3314485011957</v>
      </c>
      <c r="J182" s="0" t="n">
        <f aca="false">IF(AND(VIC_Postcode!$N182=1,ISNUMBER(VIC_Postcode!$F182)),VIC_Postcode!$F182+ROW()/1000000000,-1000000000)</f>
        <v>244.000000182</v>
      </c>
      <c r="K182" s="0" t="n">
        <f aca="false">IF(AND(VIC_Postcode!$N182=1,ISNUMBER(VIC_Postcode!$P182)),VIC_Postcode!$P182+ROW()/1000000000,-1000000000)</f>
        <v>49.000000182</v>
      </c>
    </row>
    <row r="183" customFormat="false" ht="15" hidden="false" customHeight="false" outlineLevel="0" collapsed="false">
      <c r="B183" s="0" t="n">
        <f aca="false">IF(AND(LGA_Summary!$A183="NSW",LGA_Summary!$S183=1,ISNUMBER(LGA_Summary!$J183)),LGA_Summary!$J183+ROW()/1000000000,-1000000000)</f>
        <v>-1000000000</v>
      </c>
      <c r="C183" s="0" t="n">
        <f aca="false">IF(AND(LGA_Summary!$A183="NSW",LGA_Summary!$S183=1,ISNUMBER(LGA_Summary!$J183)),LGA_Summary!$J183-ROW()/1000000000,1000000000)</f>
        <v>1000000000</v>
      </c>
      <c r="D183" s="0" t="n">
        <f aca="false">IF(AND(LGA_Summary!$A183="NSW",LGA_Summary!$S183=1,ISNUMBER(LGA_Summary!$H183)),LGA_Summary!$H183+ROW()/1000000000,-1000000000)</f>
        <v>-1000000000</v>
      </c>
      <c r="E183" s="0" t="n">
        <f aca="false">IF(AND(LGA_Summary!$A183="NSW",LGA_Summary!$S183=1,ISNUMBER(LGA_Summary!$O183)),LGA_Summary!$O183+ROW()/1000000000,-1000000000)</f>
        <v>-1000000000</v>
      </c>
      <c r="F183" s="0" t="n">
        <f aca="false">IF(AND(LGA_Summary!$A183="NSW",LGA_Summary!$S183=1,ISNUMBER(LGA_Summary!$V183)),LGA_Summary!$V183+ROW()/1000000000,-1000000000)</f>
        <v>-1000000000</v>
      </c>
      <c r="G183" s="0" t="n">
        <f aca="false">IF(AND(LGA_Summary!$A183="QLD",LGA_Summary!$S183=1,ISNUMBER(LGA_Summary!$J183)),LGA_Summary!$J183+ROW()/1000000000,-1000000000)</f>
        <v>-1000000000</v>
      </c>
      <c r="H183" s="0" t="n">
        <f aca="false">IF(AND(LGA_Summary!$A183="QLD",LGA_Summary!$S183=1,ISNUMBER(LGA_Summary!$H183)),LGA_Summary!$H183+ROW()/1000000000,-1000000000)</f>
        <v>-1000000000</v>
      </c>
      <c r="I183" s="0" t="n">
        <f aca="false">IF(AND(VIC_Postcode!$N183=1,ISNUMBER(VIC_Postcode!$G183)),VIC_Postcode!$G183+ROW()/1000000000,-1000000000)</f>
        <v>41.5925573043572</v>
      </c>
      <c r="J183" s="0" t="n">
        <f aca="false">IF(AND(VIC_Postcode!$N183=1,ISNUMBER(VIC_Postcode!$F183)),VIC_Postcode!$F183+ROW()/1000000000,-1000000000)</f>
        <v>304.000000183</v>
      </c>
      <c r="K183" s="0" t="n">
        <f aca="false">IF(AND(VIC_Postcode!$N183=1,ISNUMBER(VIC_Postcode!$P183)),VIC_Postcode!$P183+ROW()/1000000000,-1000000000)</f>
        <v>44.000000183</v>
      </c>
    </row>
    <row r="184" customFormat="false" ht="15" hidden="false" customHeight="false" outlineLevel="0" collapsed="false">
      <c r="B184" s="0" t="n">
        <f aca="false">IF(AND(LGA_Summary!$A184="NSW",LGA_Summary!$S184=1,ISNUMBER(LGA_Summary!$J184)),LGA_Summary!$J184+ROW()/1000000000,-1000000000)</f>
        <v>-1000000000</v>
      </c>
      <c r="C184" s="0" t="n">
        <f aca="false">IF(AND(LGA_Summary!$A184="NSW",LGA_Summary!$S184=1,ISNUMBER(LGA_Summary!$J184)),LGA_Summary!$J184-ROW()/1000000000,1000000000)</f>
        <v>1000000000</v>
      </c>
      <c r="D184" s="0" t="n">
        <f aca="false">IF(AND(LGA_Summary!$A184="NSW",LGA_Summary!$S184=1,ISNUMBER(LGA_Summary!$H184)),LGA_Summary!$H184+ROW()/1000000000,-1000000000)</f>
        <v>-1000000000</v>
      </c>
      <c r="E184" s="0" t="n">
        <f aca="false">IF(AND(LGA_Summary!$A184="NSW",LGA_Summary!$S184=1,ISNUMBER(LGA_Summary!$O184)),LGA_Summary!$O184+ROW()/1000000000,-1000000000)</f>
        <v>-1000000000</v>
      </c>
      <c r="F184" s="0" t="n">
        <f aca="false">IF(AND(LGA_Summary!$A184="NSW",LGA_Summary!$S184=1,ISNUMBER(LGA_Summary!$V184)),LGA_Summary!$V184+ROW()/1000000000,-1000000000)</f>
        <v>-1000000000</v>
      </c>
      <c r="G184" s="0" t="n">
        <f aca="false">IF(AND(LGA_Summary!$A184="QLD",LGA_Summary!$S184=1,ISNUMBER(LGA_Summary!$J184)),LGA_Summary!$J184+ROW()/1000000000,-1000000000)</f>
        <v>-1000000000</v>
      </c>
      <c r="H184" s="0" t="n">
        <f aca="false">IF(AND(LGA_Summary!$A184="QLD",LGA_Summary!$S184=1,ISNUMBER(LGA_Summary!$H184)),LGA_Summary!$H184+ROW()/1000000000,-1000000000)</f>
        <v>-1000000000</v>
      </c>
      <c r="I184" s="0" t="n">
        <f aca="false">IF(AND(VIC_Postcode!$N184=1,ISNUMBER(VIC_Postcode!$G184)),VIC_Postcode!$G184+ROW()/1000000000,-1000000000)</f>
        <v>31.4968871195936</v>
      </c>
      <c r="J184" s="0" t="n">
        <f aca="false">IF(AND(VIC_Postcode!$N184=1,ISNUMBER(VIC_Postcode!$F184)),VIC_Postcode!$F184+ROW()/1000000000,-1000000000)</f>
        <v>602.000000184</v>
      </c>
      <c r="K184" s="0" t="n">
        <f aca="false">IF(AND(VIC_Postcode!$N184=1,ISNUMBER(VIC_Postcode!$P184)),VIC_Postcode!$P184+ROW()/1000000000,-1000000000)</f>
        <v>51.000000184</v>
      </c>
    </row>
    <row r="185" customFormat="false" ht="15" hidden="false" customHeight="false" outlineLevel="0" collapsed="false">
      <c r="B185" s="0" t="n">
        <f aca="false">IF(AND(LGA_Summary!$A185="NSW",LGA_Summary!$S185=1,ISNUMBER(LGA_Summary!$J185)),LGA_Summary!$J185+ROW()/1000000000,-1000000000)</f>
        <v>-1000000000</v>
      </c>
      <c r="C185" s="0" t="n">
        <f aca="false">IF(AND(LGA_Summary!$A185="NSW",LGA_Summary!$S185=1,ISNUMBER(LGA_Summary!$J185)),LGA_Summary!$J185-ROW()/1000000000,1000000000)</f>
        <v>1000000000</v>
      </c>
      <c r="D185" s="0" t="n">
        <f aca="false">IF(AND(LGA_Summary!$A185="NSW",LGA_Summary!$S185=1,ISNUMBER(LGA_Summary!$H185)),LGA_Summary!$H185+ROW()/1000000000,-1000000000)</f>
        <v>-1000000000</v>
      </c>
      <c r="E185" s="0" t="n">
        <f aca="false">IF(AND(LGA_Summary!$A185="NSW",LGA_Summary!$S185=1,ISNUMBER(LGA_Summary!$O185)),LGA_Summary!$O185+ROW()/1000000000,-1000000000)</f>
        <v>-1000000000</v>
      </c>
      <c r="F185" s="0" t="n">
        <f aca="false">IF(AND(LGA_Summary!$A185="NSW",LGA_Summary!$S185=1,ISNUMBER(LGA_Summary!$V185)),LGA_Summary!$V185+ROW()/1000000000,-1000000000)</f>
        <v>-1000000000</v>
      </c>
      <c r="G185" s="0" t="n">
        <f aca="false">IF(AND(LGA_Summary!$A185="QLD",LGA_Summary!$S185=1,ISNUMBER(LGA_Summary!$J185)),LGA_Summary!$J185+ROW()/1000000000,-1000000000)</f>
        <v>-1000000000</v>
      </c>
      <c r="H185" s="0" t="n">
        <f aca="false">IF(AND(LGA_Summary!$A185="QLD",LGA_Summary!$S185=1,ISNUMBER(LGA_Summary!$H185)),LGA_Summary!$H185+ROW()/1000000000,-1000000000)</f>
        <v>-1000000000</v>
      </c>
      <c r="I185" s="0" t="n">
        <f aca="false">IF(AND(VIC_Postcode!$N185=1,ISNUMBER(VIC_Postcode!$G185)),VIC_Postcode!$G185+ROW()/1000000000,-1000000000)</f>
        <v>26.0644145105657</v>
      </c>
      <c r="J185" s="0" t="n">
        <f aca="false">IF(AND(VIC_Postcode!$N185=1,ISNUMBER(VIC_Postcode!$F185)),VIC_Postcode!$F185+ROW()/1000000000,-1000000000)</f>
        <v>925.000000185</v>
      </c>
      <c r="K185" s="0" t="n">
        <f aca="false">IF(AND(VIC_Postcode!$N185=1,ISNUMBER(VIC_Postcode!$P185)),VIC_Postcode!$P185+ROW()/1000000000,-1000000000)</f>
        <v>192.000000185</v>
      </c>
    </row>
    <row r="186" customFormat="false" ht="15" hidden="false" customHeight="false" outlineLevel="0" collapsed="false">
      <c r="B186" s="0" t="n">
        <f aca="false">IF(AND(LGA_Summary!$A186="NSW",LGA_Summary!$S186=1,ISNUMBER(LGA_Summary!$J186)),LGA_Summary!$J186+ROW()/1000000000,-1000000000)</f>
        <v>-1000000000</v>
      </c>
      <c r="C186" s="0" t="n">
        <f aca="false">IF(AND(LGA_Summary!$A186="NSW",LGA_Summary!$S186=1,ISNUMBER(LGA_Summary!$J186)),LGA_Summary!$J186-ROW()/1000000000,1000000000)</f>
        <v>1000000000</v>
      </c>
      <c r="D186" s="0" t="n">
        <f aca="false">IF(AND(LGA_Summary!$A186="NSW",LGA_Summary!$S186=1,ISNUMBER(LGA_Summary!$H186)),LGA_Summary!$H186+ROW()/1000000000,-1000000000)</f>
        <v>-1000000000</v>
      </c>
      <c r="E186" s="0" t="n">
        <f aca="false">IF(AND(LGA_Summary!$A186="NSW",LGA_Summary!$S186=1,ISNUMBER(LGA_Summary!$O186)),LGA_Summary!$O186+ROW()/1000000000,-1000000000)</f>
        <v>-1000000000</v>
      </c>
      <c r="F186" s="0" t="n">
        <f aca="false">IF(AND(LGA_Summary!$A186="NSW",LGA_Summary!$S186=1,ISNUMBER(LGA_Summary!$V186)),LGA_Summary!$V186+ROW()/1000000000,-1000000000)</f>
        <v>-1000000000</v>
      </c>
      <c r="G186" s="0" t="n">
        <f aca="false">IF(AND(LGA_Summary!$A186="QLD",LGA_Summary!$S186=1,ISNUMBER(LGA_Summary!$J186)),LGA_Summary!$J186+ROW()/1000000000,-1000000000)</f>
        <v>-1000000000</v>
      </c>
      <c r="H186" s="0" t="n">
        <f aca="false">IF(AND(LGA_Summary!$A186="QLD",LGA_Summary!$S186=1,ISNUMBER(LGA_Summary!$H186)),LGA_Summary!$H186+ROW()/1000000000,-1000000000)</f>
        <v>-1000000000</v>
      </c>
      <c r="I186" s="0" t="n">
        <f aca="false">IF(AND(VIC_Postcode!$N186=1,ISNUMBER(VIC_Postcode!$G186)),VIC_Postcode!$G186+ROW()/1000000000,-1000000000)</f>
        <v>16.5164384707913</v>
      </c>
      <c r="J186" s="0" t="n">
        <f aca="false">IF(AND(VIC_Postcode!$N186=1,ISNUMBER(VIC_Postcode!$F186)),VIC_Postcode!$F186+ROW()/1000000000,-1000000000)</f>
        <v>317.000000186</v>
      </c>
      <c r="K186" s="0" t="n">
        <f aca="false">IF(AND(VIC_Postcode!$N186=1,ISNUMBER(VIC_Postcode!$P186)),VIC_Postcode!$P186+ROW()/1000000000,-1000000000)</f>
        <v>58.000000186</v>
      </c>
    </row>
    <row r="187" customFormat="false" ht="15" hidden="false" customHeight="false" outlineLevel="0" collapsed="false">
      <c r="B187" s="0" t="n">
        <f aca="false">IF(AND(LGA_Summary!$A187="NSW",LGA_Summary!$S187=1,ISNUMBER(LGA_Summary!$J187)),LGA_Summary!$J187+ROW()/1000000000,-1000000000)</f>
        <v>-1000000000</v>
      </c>
      <c r="C187" s="0" t="n">
        <f aca="false">IF(AND(LGA_Summary!$A187="NSW",LGA_Summary!$S187=1,ISNUMBER(LGA_Summary!$J187)),LGA_Summary!$J187-ROW()/1000000000,1000000000)</f>
        <v>1000000000</v>
      </c>
      <c r="D187" s="0" t="n">
        <f aca="false">IF(AND(LGA_Summary!$A187="NSW",LGA_Summary!$S187=1,ISNUMBER(LGA_Summary!$H187)),LGA_Summary!$H187+ROW()/1000000000,-1000000000)</f>
        <v>-1000000000</v>
      </c>
      <c r="E187" s="0" t="n">
        <f aca="false">IF(AND(LGA_Summary!$A187="NSW",LGA_Summary!$S187=1,ISNUMBER(LGA_Summary!$O187)),LGA_Summary!$O187+ROW()/1000000000,-1000000000)</f>
        <v>-1000000000</v>
      </c>
      <c r="F187" s="0" t="n">
        <f aca="false">IF(AND(LGA_Summary!$A187="NSW",LGA_Summary!$S187=1,ISNUMBER(LGA_Summary!$V187)),LGA_Summary!$V187+ROW()/1000000000,-1000000000)</f>
        <v>-1000000000</v>
      </c>
      <c r="G187" s="0" t="n">
        <f aca="false">IF(AND(LGA_Summary!$A187="QLD",LGA_Summary!$S187=1,ISNUMBER(LGA_Summary!$J187)),LGA_Summary!$J187+ROW()/1000000000,-1000000000)</f>
        <v>-1000000000</v>
      </c>
      <c r="H187" s="0" t="n">
        <f aca="false">IF(AND(LGA_Summary!$A187="QLD",LGA_Summary!$S187=1,ISNUMBER(LGA_Summary!$H187)),LGA_Summary!$H187+ROW()/1000000000,-1000000000)</f>
        <v>-1000000000</v>
      </c>
      <c r="I187" s="0" t="n">
        <f aca="false">IF(AND(VIC_Postcode!$N187=1,ISNUMBER(VIC_Postcode!$G187)),VIC_Postcode!$G187+ROW()/1000000000,-1000000000)</f>
        <v>20.4145730513216</v>
      </c>
      <c r="J187" s="0" t="n">
        <f aca="false">IF(AND(VIC_Postcode!$N187=1,ISNUMBER(VIC_Postcode!$F187)),VIC_Postcode!$F187+ROW()/1000000000,-1000000000)</f>
        <v>195.000000187</v>
      </c>
      <c r="K187" s="0" t="n">
        <f aca="false">IF(AND(VIC_Postcode!$N187=1,ISNUMBER(VIC_Postcode!$P187)),VIC_Postcode!$P187+ROW()/1000000000,-1000000000)</f>
        <v>41.000000187</v>
      </c>
    </row>
    <row r="188" customFormat="false" ht="15" hidden="false" customHeight="false" outlineLevel="0" collapsed="false">
      <c r="B188" s="0" t="n">
        <f aca="false">IF(AND(LGA_Summary!$A188="NSW",LGA_Summary!$S188=1,ISNUMBER(LGA_Summary!$J188)),LGA_Summary!$J188+ROW()/1000000000,-1000000000)</f>
        <v>-1000000000</v>
      </c>
      <c r="C188" s="0" t="n">
        <f aca="false">IF(AND(LGA_Summary!$A188="NSW",LGA_Summary!$S188=1,ISNUMBER(LGA_Summary!$J188)),LGA_Summary!$J188-ROW()/1000000000,1000000000)</f>
        <v>1000000000</v>
      </c>
      <c r="D188" s="0" t="n">
        <f aca="false">IF(AND(LGA_Summary!$A188="NSW",LGA_Summary!$S188=1,ISNUMBER(LGA_Summary!$H188)),LGA_Summary!$H188+ROW()/1000000000,-1000000000)</f>
        <v>-1000000000</v>
      </c>
      <c r="E188" s="0" t="n">
        <f aca="false">IF(AND(LGA_Summary!$A188="NSW",LGA_Summary!$S188=1,ISNUMBER(LGA_Summary!$O188)),LGA_Summary!$O188+ROW()/1000000000,-1000000000)</f>
        <v>-1000000000</v>
      </c>
      <c r="F188" s="0" t="n">
        <f aca="false">IF(AND(LGA_Summary!$A188="NSW",LGA_Summary!$S188=1,ISNUMBER(LGA_Summary!$V188)),LGA_Summary!$V188+ROW()/1000000000,-1000000000)</f>
        <v>-1000000000</v>
      </c>
      <c r="G188" s="0" t="n">
        <f aca="false">IF(AND(LGA_Summary!$A188="QLD",LGA_Summary!$S188=1,ISNUMBER(LGA_Summary!$J188)),LGA_Summary!$J188+ROW()/1000000000,-1000000000)</f>
        <v>-1000000000</v>
      </c>
      <c r="H188" s="0" t="n">
        <f aca="false">IF(AND(LGA_Summary!$A188="QLD",LGA_Summary!$S188=1,ISNUMBER(LGA_Summary!$H188)),LGA_Summary!$H188+ROW()/1000000000,-1000000000)</f>
        <v>-1000000000</v>
      </c>
      <c r="I188" s="0" t="n">
        <f aca="false">IF(AND(VIC_Postcode!$N188=1,ISNUMBER(VIC_Postcode!$G188)),VIC_Postcode!$G188+ROW()/1000000000,-1000000000)</f>
        <v>8.67936328509647</v>
      </c>
      <c r="J188" s="0" t="n">
        <f aca="false">IF(AND(VIC_Postcode!$N188=1,ISNUMBER(VIC_Postcode!$F188)),VIC_Postcode!$F188+ROW()/1000000000,-1000000000)</f>
        <v>139.000000188</v>
      </c>
      <c r="K188" s="0" t="n">
        <f aca="false">IF(AND(VIC_Postcode!$N188=1,ISNUMBER(VIC_Postcode!$P188)),VIC_Postcode!$P188+ROW()/1000000000,-1000000000)</f>
        <v>33.000000188</v>
      </c>
    </row>
    <row r="189" customFormat="false" ht="15" hidden="false" customHeight="false" outlineLevel="0" collapsed="false">
      <c r="B189" s="0" t="n">
        <f aca="false">IF(AND(LGA_Summary!$A189="NSW",LGA_Summary!$S189=1,ISNUMBER(LGA_Summary!$J189)),LGA_Summary!$J189+ROW()/1000000000,-1000000000)</f>
        <v>-1000000000</v>
      </c>
      <c r="C189" s="0" t="n">
        <f aca="false">IF(AND(LGA_Summary!$A189="NSW",LGA_Summary!$S189=1,ISNUMBER(LGA_Summary!$J189)),LGA_Summary!$J189-ROW()/1000000000,1000000000)</f>
        <v>1000000000</v>
      </c>
      <c r="D189" s="0" t="n">
        <f aca="false">IF(AND(LGA_Summary!$A189="NSW",LGA_Summary!$S189=1,ISNUMBER(LGA_Summary!$H189)),LGA_Summary!$H189+ROW()/1000000000,-1000000000)</f>
        <v>-1000000000</v>
      </c>
      <c r="E189" s="0" t="n">
        <f aca="false">IF(AND(LGA_Summary!$A189="NSW",LGA_Summary!$S189=1,ISNUMBER(LGA_Summary!$O189)),LGA_Summary!$O189+ROW()/1000000000,-1000000000)</f>
        <v>-1000000000</v>
      </c>
      <c r="F189" s="0" t="n">
        <f aca="false">IF(AND(LGA_Summary!$A189="NSW",LGA_Summary!$S189=1,ISNUMBER(LGA_Summary!$V189)),LGA_Summary!$V189+ROW()/1000000000,-1000000000)</f>
        <v>-1000000000</v>
      </c>
      <c r="G189" s="0" t="n">
        <f aca="false">IF(AND(LGA_Summary!$A189="QLD",LGA_Summary!$S189=1,ISNUMBER(LGA_Summary!$J189)),LGA_Summary!$J189+ROW()/1000000000,-1000000000)</f>
        <v>-1000000000</v>
      </c>
      <c r="H189" s="0" t="n">
        <f aca="false">IF(AND(LGA_Summary!$A189="QLD",LGA_Summary!$S189=1,ISNUMBER(LGA_Summary!$H189)),LGA_Summary!$H189+ROW()/1000000000,-1000000000)</f>
        <v>-1000000000</v>
      </c>
      <c r="I189" s="0" t="n">
        <f aca="false">IF(AND(VIC_Postcode!$N189=1,ISNUMBER(VIC_Postcode!$G189)),VIC_Postcode!$G189+ROW()/1000000000,-1000000000)</f>
        <v>33.6362565326799</v>
      </c>
      <c r="J189" s="0" t="n">
        <f aca="false">IF(AND(VIC_Postcode!$N189=1,ISNUMBER(VIC_Postcode!$F189)),VIC_Postcode!$F189+ROW()/1000000000,-1000000000)</f>
        <v>285.000000189</v>
      </c>
      <c r="K189" s="0" t="n">
        <f aca="false">IF(AND(VIC_Postcode!$N189=1,ISNUMBER(VIC_Postcode!$P189)),VIC_Postcode!$P189+ROW()/1000000000,-1000000000)</f>
        <v>55.000000189</v>
      </c>
    </row>
    <row r="190" customFormat="false" ht="15" hidden="false" customHeight="false" outlineLevel="0" collapsed="false">
      <c r="B190" s="0" t="n">
        <f aca="false">IF(AND(LGA_Summary!$A190="NSW",LGA_Summary!$S190=1,ISNUMBER(LGA_Summary!$J190)),LGA_Summary!$J190+ROW()/1000000000,-1000000000)</f>
        <v>-1000000000</v>
      </c>
      <c r="C190" s="0" t="n">
        <f aca="false">IF(AND(LGA_Summary!$A190="NSW",LGA_Summary!$S190=1,ISNUMBER(LGA_Summary!$J190)),LGA_Summary!$J190-ROW()/1000000000,1000000000)</f>
        <v>1000000000</v>
      </c>
      <c r="D190" s="0" t="n">
        <f aca="false">IF(AND(LGA_Summary!$A190="NSW",LGA_Summary!$S190=1,ISNUMBER(LGA_Summary!$H190)),LGA_Summary!$H190+ROW()/1000000000,-1000000000)</f>
        <v>-1000000000</v>
      </c>
      <c r="E190" s="0" t="n">
        <f aca="false">IF(AND(LGA_Summary!$A190="NSW",LGA_Summary!$S190=1,ISNUMBER(LGA_Summary!$O190)),LGA_Summary!$O190+ROW()/1000000000,-1000000000)</f>
        <v>-1000000000</v>
      </c>
      <c r="F190" s="0" t="n">
        <f aca="false">IF(AND(LGA_Summary!$A190="NSW",LGA_Summary!$S190=1,ISNUMBER(LGA_Summary!$V190)),LGA_Summary!$V190+ROW()/1000000000,-1000000000)</f>
        <v>-1000000000</v>
      </c>
      <c r="G190" s="0" t="n">
        <f aca="false">IF(AND(LGA_Summary!$A190="QLD",LGA_Summary!$S190=1,ISNUMBER(LGA_Summary!$J190)),LGA_Summary!$J190+ROW()/1000000000,-1000000000)</f>
        <v>-1000000000</v>
      </c>
      <c r="H190" s="0" t="n">
        <f aca="false">IF(AND(LGA_Summary!$A190="QLD",LGA_Summary!$S190=1,ISNUMBER(LGA_Summary!$H190)),LGA_Summary!$H190+ROW()/1000000000,-1000000000)</f>
        <v>-1000000000</v>
      </c>
      <c r="I190" s="0" t="n">
        <f aca="false">IF(AND(VIC_Postcode!$N190=1,ISNUMBER(VIC_Postcode!$G190)),VIC_Postcode!$G190+ROW()/1000000000,-1000000000)</f>
        <v>25.559889985139</v>
      </c>
      <c r="J190" s="0" t="n">
        <f aca="false">IF(AND(VIC_Postcode!$N190=1,ISNUMBER(VIC_Postcode!$F190)),VIC_Postcode!$F190+ROW()/1000000000,-1000000000)</f>
        <v>937.00000019</v>
      </c>
      <c r="K190" s="0" t="n">
        <f aca="false">IF(AND(VIC_Postcode!$N190=1,ISNUMBER(VIC_Postcode!$P190)),VIC_Postcode!$P190+ROW()/1000000000,-1000000000)</f>
        <v>161.00000019</v>
      </c>
    </row>
    <row r="191" customFormat="false" ht="15" hidden="false" customHeight="false" outlineLevel="0" collapsed="false">
      <c r="B191" s="0" t="n">
        <f aca="false">IF(AND(LGA_Summary!$A191="NSW",LGA_Summary!$S191=1,ISNUMBER(LGA_Summary!$J191)),LGA_Summary!$J191+ROW()/1000000000,-1000000000)</f>
        <v>-1000000000</v>
      </c>
      <c r="C191" s="0" t="n">
        <f aca="false">IF(AND(LGA_Summary!$A191="NSW",LGA_Summary!$S191=1,ISNUMBER(LGA_Summary!$J191)),LGA_Summary!$J191-ROW()/1000000000,1000000000)</f>
        <v>1000000000</v>
      </c>
      <c r="D191" s="0" t="n">
        <f aca="false">IF(AND(LGA_Summary!$A191="NSW",LGA_Summary!$S191=1,ISNUMBER(LGA_Summary!$H191)),LGA_Summary!$H191+ROW()/1000000000,-1000000000)</f>
        <v>-1000000000</v>
      </c>
      <c r="E191" s="0" t="n">
        <f aca="false">IF(AND(LGA_Summary!$A191="NSW",LGA_Summary!$S191=1,ISNUMBER(LGA_Summary!$O191)),LGA_Summary!$O191+ROW()/1000000000,-1000000000)</f>
        <v>-1000000000</v>
      </c>
      <c r="F191" s="0" t="n">
        <f aca="false">IF(AND(LGA_Summary!$A191="NSW",LGA_Summary!$S191=1,ISNUMBER(LGA_Summary!$V191)),LGA_Summary!$V191+ROW()/1000000000,-1000000000)</f>
        <v>-1000000000</v>
      </c>
      <c r="G191" s="0" t="n">
        <f aca="false">IF(AND(LGA_Summary!$A191="QLD",LGA_Summary!$S191=1,ISNUMBER(LGA_Summary!$J191)),LGA_Summary!$J191+ROW()/1000000000,-1000000000)</f>
        <v>-1000000000</v>
      </c>
      <c r="H191" s="0" t="n">
        <f aca="false">IF(AND(LGA_Summary!$A191="QLD",LGA_Summary!$S191=1,ISNUMBER(LGA_Summary!$H191)),LGA_Summary!$H191+ROW()/1000000000,-1000000000)</f>
        <v>-1000000000</v>
      </c>
      <c r="I191" s="0" t="n">
        <f aca="false">IF(AND(VIC_Postcode!$N191=1,ISNUMBER(VIC_Postcode!$G191)),VIC_Postcode!$G191+ROW()/1000000000,-1000000000)</f>
        <v>30.184871056636</v>
      </c>
      <c r="J191" s="0" t="n">
        <f aca="false">IF(AND(VIC_Postcode!$N191=1,ISNUMBER(VIC_Postcode!$F191)),VIC_Postcode!$F191+ROW()/1000000000,-1000000000)</f>
        <v>658.000000191</v>
      </c>
      <c r="K191" s="0" t="n">
        <f aca="false">IF(AND(VIC_Postcode!$N191=1,ISNUMBER(VIC_Postcode!$P191)),VIC_Postcode!$P191+ROW()/1000000000,-1000000000)</f>
        <v>119.000000191</v>
      </c>
    </row>
    <row r="192" customFormat="false" ht="15" hidden="false" customHeight="false" outlineLevel="0" collapsed="false">
      <c r="B192" s="0" t="n">
        <f aca="false">IF(AND(LGA_Summary!$A192="NSW",LGA_Summary!$S192=1,ISNUMBER(LGA_Summary!$J192)),LGA_Summary!$J192+ROW()/1000000000,-1000000000)</f>
        <v>-1000000000</v>
      </c>
      <c r="C192" s="0" t="n">
        <f aca="false">IF(AND(LGA_Summary!$A192="NSW",LGA_Summary!$S192=1,ISNUMBER(LGA_Summary!$J192)),LGA_Summary!$J192-ROW()/1000000000,1000000000)</f>
        <v>1000000000</v>
      </c>
      <c r="D192" s="0" t="n">
        <f aca="false">IF(AND(LGA_Summary!$A192="NSW",LGA_Summary!$S192=1,ISNUMBER(LGA_Summary!$H192)),LGA_Summary!$H192+ROW()/1000000000,-1000000000)</f>
        <v>-1000000000</v>
      </c>
      <c r="E192" s="0" t="n">
        <f aca="false">IF(AND(LGA_Summary!$A192="NSW",LGA_Summary!$S192=1,ISNUMBER(LGA_Summary!$O192)),LGA_Summary!$O192+ROW()/1000000000,-1000000000)</f>
        <v>-1000000000</v>
      </c>
      <c r="F192" s="0" t="n">
        <f aca="false">IF(AND(LGA_Summary!$A192="NSW",LGA_Summary!$S192=1,ISNUMBER(LGA_Summary!$V192)),LGA_Summary!$V192+ROW()/1000000000,-1000000000)</f>
        <v>-1000000000</v>
      </c>
      <c r="G192" s="0" t="n">
        <f aca="false">IF(AND(LGA_Summary!$A192="QLD",LGA_Summary!$S192=1,ISNUMBER(LGA_Summary!$J192)),LGA_Summary!$J192+ROW()/1000000000,-1000000000)</f>
        <v>-1000000000</v>
      </c>
      <c r="H192" s="0" t="n">
        <f aca="false">IF(AND(LGA_Summary!$A192="QLD",LGA_Summary!$S192=1,ISNUMBER(LGA_Summary!$H192)),LGA_Summary!$H192+ROW()/1000000000,-1000000000)</f>
        <v>-1000000000</v>
      </c>
      <c r="I192" s="0" t="n">
        <f aca="false">IF(AND(VIC_Postcode!$N192=1,ISNUMBER(VIC_Postcode!$G192)),VIC_Postcode!$G192+ROW()/1000000000,-1000000000)</f>
        <v>13.0976804823582</v>
      </c>
      <c r="J192" s="0" t="n">
        <f aca="false">IF(AND(VIC_Postcode!$N192=1,ISNUMBER(VIC_Postcode!$F192)),VIC_Postcode!$F192+ROW()/1000000000,-1000000000)</f>
        <v>83.000000192</v>
      </c>
      <c r="K192" s="0" t="n">
        <f aca="false">IF(AND(VIC_Postcode!$N192=1,ISNUMBER(VIC_Postcode!$P192)),VIC_Postcode!$P192+ROW()/1000000000,-1000000000)</f>
        <v>18.000000192</v>
      </c>
    </row>
    <row r="193" customFormat="false" ht="15" hidden="false" customHeight="false" outlineLevel="0" collapsed="false">
      <c r="B193" s="0" t="n">
        <f aca="false">IF(AND(LGA_Summary!$A193="NSW",LGA_Summary!$S193=1,ISNUMBER(LGA_Summary!$J193)),LGA_Summary!$J193+ROW()/1000000000,-1000000000)</f>
        <v>-1000000000</v>
      </c>
      <c r="C193" s="0" t="n">
        <f aca="false">IF(AND(LGA_Summary!$A193="NSW",LGA_Summary!$S193=1,ISNUMBER(LGA_Summary!$J193)),LGA_Summary!$J193-ROW()/1000000000,1000000000)</f>
        <v>1000000000</v>
      </c>
      <c r="D193" s="0" t="n">
        <f aca="false">IF(AND(LGA_Summary!$A193="NSW",LGA_Summary!$S193=1,ISNUMBER(LGA_Summary!$H193)),LGA_Summary!$H193+ROW()/1000000000,-1000000000)</f>
        <v>-1000000000</v>
      </c>
      <c r="E193" s="0" t="n">
        <f aca="false">IF(AND(LGA_Summary!$A193="NSW",LGA_Summary!$S193=1,ISNUMBER(LGA_Summary!$O193)),LGA_Summary!$O193+ROW()/1000000000,-1000000000)</f>
        <v>-1000000000</v>
      </c>
      <c r="F193" s="0" t="n">
        <f aca="false">IF(AND(LGA_Summary!$A193="NSW",LGA_Summary!$S193=1,ISNUMBER(LGA_Summary!$V193)),LGA_Summary!$V193+ROW()/1000000000,-1000000000)</f>
        <v>-1000000000</v>
      </c>
      <c r="G193" s="0" t="n">
        <f aca="false">IF(AND(LGA_Summary!$A193="QLD",LGA_Summary!$S193=1,ISNUMBER(LGA_Summary!$J193)),LGA_Summary!$J193+ROW()/1000000000,-1000000000)</f>
        <v>-1000000000</v>
      </c>
      <c r="H193" s="0" t="n">
        <f aca="false">IF(AND(LGA_Summary!$A193="QLD",LGA_Summary!$S193=1,ISNUMBER(LGA_Summary!$H193)),LGA_Summary!$H193+ROW()/1000000000,-1000000000)</f>
        <v>-1000000000</v>
      </c>
      <c r="I193" s="0" t="n">
        <f aca="false">IF(AND(VIC_Postcode!$N193=1,ISNUMBER(VIC_Postcode!$G193)),VIC_Postcode!$G193+ROW()/1000000000,-1000000000)</f>
        <v>32.635407644096</v>
      </c>
      <c r="J193" s="0" t="n">
        <f aca="false">IF(AND(VIC_Postcode!$N193=1,ISNUMBER(VIC_Postcode!$F193)),VIC_Postcode!$F193+ROW()/1000000000,-1000000000)</f>
        <v>664.000000193</v>
      </c>
      <c r="K193" s="0" t="n">
        <f aca="false">IF(AND(VIC_Postcode!$N193=1,ISNUMBER(VIC_Postcode!$P193)),VIC_Postcode!$P193+ROW()/1000000000,-1000000000)</f>
        <v>159.000000193</v>
      </c>
    </row>
    <row r="194" customFormat="false" ht="15" hidden="false" customHeight="false" outlineLevel="0" collapsed="false">
      <c r="B194" s="0" t="n">
        <f aca="false">IF(AND(LGA_Summary!$A194="NSW",LGA_Summary!$S194=1,ISNUMBER(LGA_Summary!$J194)),LGA_Summary!$J194+ROW()/1000000000,-1000000000)</f>
        <v>-1000000000</v>
      </c>
      <c r="C194" s="0" t="n">
        <f aca="false">IF(AND(LGA_Summary!$A194="NSW",LGA_Summary!$S194=1,ISNUMBER(LGA_Summary!$J194)),LGA_Summary!$J194-ROW()/1000000000,1000000000)</f>
        <v>1000000000</v>
      </c>
      <c r="D194" s="0" t="n">
        <f aca="false">IF(AND(LGA_Summary!$A194="NSW",LGA_Summary!$S194=1,ISNUMBER(LGA_Summary!$H194)),LGA_Summary!$H194+ROW()/1000000000,-1000000000)</f>
        <v>-1000000000</v>
      </c>
      <c r="E194" s="0" t="n">
        <f aca="false">IF(AND(LGA_Summary!$A194="NSW",LGA_Summary!$S194=1,ISNUMBER(LGA_Summary!$O194)),LGA_Summary!$O194+ROW()/1000000000,-1000000000)</f>
        <v>-1000000000</v>
      </c>
      <c r="F194" s="0" t="n">
        <f aca="false">IF(AND(LGA_Summary!$A194="NSW",LGA_Summary!$S194=1,ISNUMBER(LGA_Summary!$V194)),LGA_Summary!$V194+ROW()/1000000000,-1000000000)</f>
        <v>-1000000000</v>
      </c>
      <c r="G194" s="0" t="n">
        <f aca="false">IF(AND(LGA_Summary!$A194="QLD",LGA_Summary!$S194=1,ISNUMBER(LGA_Summary!$J194)),LGA_Summary!$J194+ROW()/1000000000,-1000000000)</f>
        <v>-1000000000</v>
      </c>
      <c r="H194" s="0" t="n">
        <f aca="false">IF(AND(LGA_Summary!$A194="QLD",LGA_Summary!$S194=1,ISNUMBER(LGA_Summary!$H194)),LGA_Summary!$H194+ROW()/1000000000,-1000000000)</f>
        <v>-1000000000</v>
      </c>
      <c r="I194" s="0" t="n">
        <f aca="false">IF(AND(VIC_Postcode!$N194=1,ISNUMBER(VIC_Postcode!$G194)),VIC_Postcode!$G194+ROW()/1000000000,-1000000000)</f>
        <v>28.5947714358301</v>
      </c>
      <c r="J194" s="0" t="n">
        <f aca="false">IF(AND(VIC_Postcode!$N194=1,ISNUMBER(VIC_Postcode!$F194)),VIC_Postcode!$F194+ROW()/1000000000,-1000000000)</f>
        <v>210.000000194</v>
      </c>
      <c r="K194" s="0" t="n">
        <f aca="false">IF(AND(VIC_Postcode!$N194=1,ISNUMBER(VIC_Postcode!$P194)),VIC_Postcode!$P194+ROW()/1000000000,-1000000000)</f>
        <v>33.000000194</v>
      </c>
    </row>
    <row r="195" customFormat="false" ht="15" hidden="false" customHeight="false" outlineLevel="0" collapsed="false">
      <c r="B195" s="0" t="n">
        <f aca="false">IF(AND(LGA_Summary!$A195="NSW",LGA_Summary!$S195=1,ISNUMBER(LGA_Summary!$J195)),LGA_Summary!$J195+ROW()/1000000000,-1000000000)</f>
        <v>-1000000000</v>
      </c>
      <c r="C195" s="0" t="n">
        <f aca="false">IF(AND(LGA_Summary!$A195="NSW",LGA_Summary!$S195=1,ISNUMBER(LGA_Summary!$J195)),LGA_Summary!$J195-ROW()/1000000000,1000000000)</f>
        <v>1000000000</v>
      </c>
      <c r="D195" s="0" t="n">
        <f aca="false">IF(AND(LGA_Summary!$A195="NSW",LGA_Summary!$S195=1,ISNUMBER(LGA_Summary!$H195)),LGA_Summary!$H195+ROW()/1000000000,-1000000000)</f>
        <v>-1000000000</v>
      </c>
      <c r="E195" s="0" t="n">
        <f aca="false">IF(AND(LGA_Summary!$A195="NSW",LGA_Summary!$S195=1,ISNUMBER(LGA_Summary!$O195)),LGA_Summary!$O195+ROW()/1000000000,-1000000000)</f>
        <v>-1000000000</v>
      </c>
      <c r="F195" s="0" t="n">
        <f aca="false">IF(AND(LGA_Summary!$A195="NSW",LGA_Summary!$S195=1,ISNUMBER(LGA_Summary!$V195)),LGA_Summary!$V195+ROW()/1000000000,-1000000000)</f>
        <v>-1000000000</v>
      </c>
      <c r="G195" s="0" t="n">
        <f aca="false">IF(AND(LGA_Summary!$A195="QLD",LGA_Summary!$S195=1,ISNUMBER(LGA_Summary!$J195)),LGA_Summary!$J195+ROW()/1000000000,-1000000000)</f>
        <v>-1000000000</v>
      </c>
      <c r="H195" s="0" t="n">
        <f aca="false">IF(AND(LGA_Summary!$A195="QLD",LGA_Summary!$S195=1,ISNUMBER(LGA_Summary!$H195)),LGA_Summary!$H195+ROW()/1000000000,-1000000000)</f>
        <v>-1000000000</v>
      </c>
      <c r="I195" s="0" t="n">
        <f aca="false">IF(AND(VIC_Postcode!$N195=1,ISNUMBER(VIC_Postcode!$G195)),VIC_Postcode!$G195+ROW()/1000000000,-1000000000)</f>
        <v>22.939945707694</v>
      </c>
      <c r="J195" s="0" t="n">
        <f aca="false">IF(AND(VIC_Postcode!$N195=1,ISNUMBER(VIC_Postcode!$F195)),VIC_Postcode!$F195+ROW()/1000000000,-1000000000)</f>
        <v>581.000000195</v>
      </c>
      <c r="K195" s="0" t="n">
        <f aca="false">IF(AND(VIC_Postcode!$N195=1,ISNUMBER(VIC_Postcode!$P195)),VIC_Postcode!$P195+ROW()/1000000000,-1000000000)</f>
        <v>104.000000195</v>
      </c>
    </row>
    <row r="196" customFormat="false" ht="15" hidden="false" customHeight="false" outlineLevel="0" collapsed="false">
      <c r="B196" s="0" t="n">
        <f aca="false">IF(AND(LGA_Summary!$A196="NSW",LGA_Summary!$S196=1,ISNUMBER(LGA_Summary!$J196)),LGA_Summary!$J196+ROW()/1000000000,-1000000000)</f>
        <v>-1000000000</v>
      </c>
      <c r="C196" s="0" t="n">
        <f aca="false">IF(AND(LGA_Summary!$A196="NSW",LGA_Summary!$S196=1,ISNUMBER(LGA_Summary!$J196)),LGA_Summary!$J196-ROW()/1000000000,1000000000)</f>
        <v>1000000000</v>
      </c>
      <c r="D196" s="0" t="n">
        <f aca="false">IF(AND(LGA_Summary!$A196="NSW",LGA_Summary!$S196=1,ISNUMBER(LGA_Summary!$H196)),LGA_Summary!$H196+ROW()/1000000000,-1000000000)</f>
        <v>-1000000000</v>
      </c>
      <c r="E196" s="0" t="n">
        <f aca="false">IF(AND(LGA_Summary!$A196="NSW",LGA_Summary!$S196=1,ISNUMBER(LGA_Summary!$O196)),LGA_Summary!$O196+ROW()/1000000000,-1000000000)</f>
        <v>-1000000000</v>
      </c>
      <c r="F196" s="0" t="n">
        <f aca="false">IF(AND(LGA_Summary!$A196="NSW",LGA_Summary!$S196=1,ISNUMBER(LGA_Summary!$V196)),LGA_Summary!$V196+ROW()/1000000000,-1000000000)</f>
        <v>-1000000000</v>
      </c>
      <c r="G196" s="0" t="n">
        <f aca="false">IF(AND(LGA_Summary!$A196="QLD",LGA_Summary!$S196=1,ISNUMBER(LGA_Summary!$J196)),LGA_Summary!$J196+ROW()/1000000000,-1000000000)</f>
        <v>-1000000000</v>
      </c>
      <c r="H196" s="0" t="n">
        <f aca="false">IF(AND(LGA_Summary!$A196="QLD",LGA_Summary!$S196=1,ISNUMBER(LGA_Summary!$H196)),LGA_Summary!$H196+ROW()/1000000000,-1000000000)</f>
        <v>-1000000000</v>
      </c>
      <c r="I196" s="0" t="n">
        <f aca="false">IF(AND(VIC_Postcode!$N196=1,ISNUMBER(VIC_Postcode!$G196)),VIC_Postcode!$G196+ROW()/1000000000,-1000000000)</f>
        <v>22.0310851514851</v>
      </c>
      <c r="J196" s="0" t="n">
        <f aca="false">IF(AND(VIC_Postcode!$N196=1,ISNUMBER(VIC_Postcode!$F196)),VIC_Postcode!$F196+ROW()/1000000000,-1000000000)</f>
        <v>146.000000196</v>
      </c>
      <c r="K196" s="0" t="n">
        <f aca="false">IF(AND(VIC_Postcode!$N196=1,ISNUMBER(VIC_Postcode!$P196)),VIC_Postcode!$P196+ROW()/1000000000,-1000000000)</f>
        <v>28.000000196</v>
      </c>
    </row>
    <row r="197" customFormat="false" ht="15" hidden="false" customHeight="false" outlineLevel="0" collapsed="false">
      <c r="B197" s="0" t="n">
        <f aca="false">IF(AND(LGA_Summary!$A197="NSW",LGA_Summary!$S197=1,ISNUMBER(LGA_Summary!$J197)),LGA_Summary!$J197+ROW()/1000000000,-1000000000)</f>
        <v>-1000000000</v>
      </c>
      <c r="C197" s="0" t="n">
        <f aca="false">IF(AND(LGA_Summary!$A197="NSW",LGA_Summary!$S197=1,ISNUMBER(LGA_Summary!$J197)),LGA_Summary!$J197-ROW()/1000000000,1000000000)</f>
        <v>1000000000</v>
      </c>
      <c r="D197" s="0" t="n">
        <f aca="false">IF(AND(LGA_Summary!$A197="NSW",LGA_Summary!$S197=1,ISNUMBER(LGA_Summary!$H197)),LGA_Summary!$H197+ROW()/1000000000,-1000000000)</f>
        <v>-1000000000</v>
      </c>
      <c r="E197" s="0" t="n">
        <f aca="false">IF(AND(LGA_Summary!$A197="NSW",LGA_Summary!$S197=1,ISNUMBER(LGA_Summary!$O197)),LGA_Summary!$O197+ROW()/1000000000,-1000000000)</f>
        <v>-1000000000</v>
      </c>
      <c r="F197" s="0" t="n">
        <f aca="false">IF(AND(LGA_Summary!$A197="NSW",LGA_Summary!$S197=1,ISNUMBER(LGA_Summary!$V197)),LGA_Summary!$V197+ROW()/1000000000,-1000000000)</f>
        <v>-1000000000</v>
      </c>
      <c r="G197" s="0" t="n">
        <f aca="false">IF(AND(LGA_Summary!$A197="QLD",LGA_Summary!$S197=1,ISNUMBER(LGA_Summary!$J197)),LGA_Summary!$J197+ROW()/1000000000,-1000000000)</f>
        <v>-1000000000</v>
      </c>
      <c r="H197" s="0" t="n">
        <f aca="false">IF(AND(LGA_Summary!$A197="QLD",LGA_Summary!$S197=1,ISNUMBER(LGA_Summary!$H197)),LGA_Summary!$H197+ROW()/1000000000,-1000000000)</f>
        <v>-1000000000</v>
      </c>
      <c r="I197" s="0" t="n">
        <f aca="false">IF(AND(VIC_Postcode!$N197=1,ISNUMBER(VIC_Postcode!$G197)),VIC_Postcode!$G197+ROW()/1000000000,-1000000000)</f>
        <v>34.8279173778584</v>
      </c>
      <c r="J197" s="0" t="n">
        <f aca="false">IF(AND(VIC_Postcode!$N197=1,ISNUMBER(VIC_Postcode!$F197)),VIC_Postcode!$F197+ROW()/1000000000,-1000000000)</f>
        <v>508.000000197</v>
      </c>
      <c r="K197" s="0" t="n">
        <f aca="false">IF(AND(VIC_Postcode!$N197=1,ISNUMBER(VIC_Postcode!$P197)),VIC_Postcode!$P197+ROW()/1000000000,-1000000000)</f>
        <v>98.000000197</v>
      </c>
    </row>
    <row r="198" customFormat="false" ht="15" hidden="false" customHeight="false" outlineLevel="0" collapsed="false">
      <c r="B198" s="0" t="n">
        <f aca="false">IF(AND(LGA_Summary!$A198="NSW",LGA_Summary!$S198=1,ISNUMBER(LGA_Summary!$J198)),LGA_Summary!$J198+ROW()/1000000000,-1000000000)</f>
        <v>-1000000000</v>
      </c>
      <c r="C198" s="0" t="n">
        <f aca="false">IF(AND(LGA_Summary!$A198="NSW",LGA_Summary!$S198=1,ISNUMBER(LGA_Summary!$J198)),LGA_Summary!$J198-ROW()/1000000000,1000000000)</f>
        <v>1000000000</v>
      </c>
      <c r="D198" s="0" t="n">
        <f aca="false">IF(AND(LGA_Summary!$A198="NSW",LGA_Summary!$S198=1,ISNUMBER(LGA_Summary!$H198)),LGA_Summary!$H198+ROW()/1000000000,-1000000000)</f>
        <v>-1000000000</v>
      </c>
      <c r="E198" s="0" t="n">
        <f aca="false">IF(AND(LGA_Summary!$A198="NSW",LGA_Summary!$S198=1,ISNUMBER(LGA_Summary!$O198)),LGA_Summary!$O198+ROW()/1000000000,-1000000000)</f>
        <v>-1000000000</v>
      </c>
      <c r="F198" s="0" t="n">
        <f aca="false">IF(AND(LGA_Summary!$A198="NSW",LGA_Summary!$S198=1,ISNUMBER(LGA_Summary!$V198)),LGA_Summary!$V198+ROW()/1000000000,-1000000000)</f>
        <v>-1000000000</v>
      </c>
      <c r="G198" s="0" t="n">
        <f aca="false">IF(AND(LGA_Summary!$A198="QLD",LGA_Summary!$S198=1,ISNUMBER(LGA_Summary!$J198)),LGA_Summary!$J198+ROW()/1000000000,-1000000000)</f>
        <v>-1000000000</v>
      </c>
      <c r="H198" s="0" t="n">
        <f aca="false">IF(AND(LGA_Summary!$A198="QLD",LGA_Summary!$S198=1,ISNUMBER(LGA_Summary!$H198)),LGA_Summary!$H198+ROW()/1000000000,-1000000000)</f>
        <v>-1000000000</v>
      </c>
      <c r="I198" s="0" t="n">
        <f aca="false">IF(AND(VIC_Postcode!$N198=1,ISNUMBER(VIC_Postcode!$G198)),VIC_Postcode!$G198+ROW()/1000000000,-1000000000)</f>
        <v>37.9960167446524</v>
      </c>
      <c r="J198" s="0" t="n">
        <f aca="false">IF(AND(VIC_Postcode!$N198=1,ISNUMBER(VIC_Postcode!$F198)),VIC_Postcode!$F198+ROW()/1000000000,-1000000000)</f>
        <v>496.000000198</v>
      </c>
      <c r="K198" s="0" t="n">
        <f aca="false">IF(AND(VIC_Postcode!$N198=1,ISNUMBER(VIC_Postcode!$P198)),VIC_Postcode!$P198+ROW()/1000000000,-1000000000)</f>
        <v>75.000000198</v>
      </c>
    </row>
    <row r="199" customFormat="false" ht="15" hidden="false" customHeight="false" outlineLevel="0" collapsed="false">
      <c r="B199" s="0" t="n">
        <f aca="false">IF(AND(LGA_Summary!$A199="NSW",LGA_Summary!$S199=1,ISNUMBER(LGA_Summary!$J199)),LGA_Summary!$J199+ROW()/1000000000,-1000000000)</f>
        <v>-1000000000</v>
      </c>
      <c r="C199" s="0" t="n">
        <f aca="false">IF(AND(LGA_Summary!$A199="NSW",LGA_Summary!$S199=1,ISNUMBER(LGA_Summary!$J199)),LGA_Summary!$J199-ROW()/1000000000,1000000000)</f>
        <v>1000000000</v>
      </c>
      <c r="D199" s="0" t="n">
        <f aca="false">IF(AND(LGA_Summary!$A199="NSW",LGA_Summary!$S199=1,ISNUMBER(LGA_Summary!$H199)),LGA_Summary!$H199+ROW()/1000000000,-1000000000)</f>
        <v>-1000000000</v>
      </c>
      <c r="E199" s="0" t="n">
        <f aca="false">IF(AND(LGA_Summary!$A199="NSW",LGA_Summary!$S199=1,ISNUMBER(LGA_Summary!$O199)),LGA_Summary!$O199+ROW()/1000000000,-1000000000)</f>
        <v>-1000000000</v>
      </c>
      <c r="F199" s="0" t="n">
        <f aca="false">IF(AND(LGA_Summary!$A199="NSW",LGA_Summary!$S199=1,ISNUMBER(LGA_Summary!$V199)),LGA_Summary!$V199+ROW()/1000000000,-1000000000)</f>
        <v>-1000000000</v>
      </c>
      <c r="G199" s="0" t="n">
        <f aca="false">IF(AND(LGA_Summary!$A199="QLD",LGA_Summary!$S199=1,ISNUMBER(LGA_Summary!$J199)),LGA_Summary!$J199+ROW()/1000000000,-1000000000)</f>
        <v>-1000000000</v>
      </c>
      <c r="H199" s="0" t="n">
        <f aca="false">IF(AND(LGA_Summary!$A199="QLD",LGA_Summary!$S199=1,ISNUMBER(LGA_Summary!$H199)),LGA_Summary!$H199+ROW()/1000000000,-1000000000)</f>
        <v>-1000000000</v>
      </c>
      <c r="I199" s="0" t="n">
        <f aca="false">IF(AND(VIC_Postcode!$N199=1,ISNUMBER(VIC_Postcode!$G199)),VIC_Postcode!$G199+ROW()/1000000000,-1000000000)</f>
        <v>30.119144726492</v>
      </c>
      <c r="J199" s="0" t="n">
        <f aca="false">IF(AND(VIC_Postcode!$N199=1,ISNUMBER(VIC_Postcode!$F199)),VIC_Postcode!$F199+ROW()/1000000000,-1000000000)</f>
        <v>407.000000199</v>
      </c>
      <c r="K199" s="0" t="n">
        <f aca="false">IF(AND(VIC_Postcode!$N199=1,ISNUMBER(VIC_Postcode!$P199)),VIC_Postcode!$P199+ROW()/1000000000,-1000000000)</f>
        <v>55.000000199</v>
      </c>
    </row>
    <row r="200" customFormat="false" ht="15" hidden="false" customHeight="false" outlineLevel="0" collapsed="false">
      <c r="B200" s="0" t="n">
        <f aca="false">IF(AND(LGA_Summary!$A200="NSW",LGA_Summary!$S200=1,ISNUMBER(LGA_Summary!$J200)),LGA_Summary!$J200+ROW()/1000000000,-1000000000)</f>
        <v>-1000000000</v>
      </c>
      <c r="C200" s="0" t="n">
        <f aca="false">IF(AND(LGA_Summary!$A200="NSW",LGA_Summary!$S200=1,ISNUMBER(LGA_Summary!$J200)),LGA_Summary!$J200-ROW()/1000000000,1000000000)</f>
        <v>1000000000</v>
      </c>
      <c r="D200" s="0" t="n">
        <f aca="false">IF(AND(LGA_Summary!$A200="NSW",LGA_Summary!$S200=1,ISNUMBER(LGA_Summary!$H200)),LGA_Summary!$H200+ROW()/1000000000,-1000000000)</f>
        <v>-1000000000</v>
      </c>
      <c r="E200" s="0" t="n">
        <f aca="false">IF(AND(LGA_Summary!$A200="NSW",LGA_Summary!$S200=1,ISNUMBER(LGA_Summary!$O200)),LGA_Summary!$O200+ROW()/1000000000,-1000000000)</f>
        <v>-1000000000</v>
      </c>
      <c r="F200" s="0" t="n">
        <f aca="false">IF(AND(LGA_Summary!$A200="NSW",LGA_Summary!$S200=1,ISNUMBER(LGA_Summary!$V200)),LGA_Summary!$V200+ROW()/1000000000,-1000000000)</f>
        <v>-1000000000</v>
      </c>
      <c r="G200" s="0" t="n">
        <f aca="false">IF(AND(LGA_Summary!$A200="QLD",LGA_Summary!$S200=1,ISNUMBER(LGA_Summary!$J200)),LGA_Summary!$J200+ROW()/1000000000,-1000000000)</f>
        <v>-1000000000</v>
      </c>
      <c r="H200" s="0" t="n">
        <f aca="false">IF(AND(LGA_Summary!$A200="QLD",LGA_Summary!$S200=1,ISNUMBER(LGA_Summary!$H200)),LGA_Summary!$H200+ROW()/1000000000,-1000000000)</f>
        <v>-1000000000</v>
      </c>
      <c r="I200" s="0" t="n">
        <f aca="false">IF(AND(VIC_Postcode!$N200=1,ISNUMBER(VIC_Postcode!$G200)),VIC_Postcode!$G200+ROW()/1000000000,-1000000000)</f>
        <v>25.7902546790597</v>
      </c>
      <c r="J200" s="0" t="n">
        <f aca="false">IF(AND(VIC_Postcode!$N200=1,ISNUMBER(VIC_Postcode!$F200)),VIC_Postcode!$F200+ROW()/1000000000,-1000000000)</f>
        <v>678.0000002</v>
      </c>
      <c r="K200" s="0" t="n">
        <f aca="false">IF(AND(VIC_Postcode!$N200=1,ISNUMBER(VIC_Postcode!$P200)),VIC_Postcode!$P200+ROW()/1000000000,-1000000000)</f>
        <v>117.0000002</v>
      </c>
    </row>
    <row r="201" customFormat="false" ht="15" hidden="false" customHeight="false" outlineLevel="0" collapsed="false">
      <c r="B201" s="0" t="n">
        <f aca="false">IF(AND(LGA_Summary!$A201="NSW",LGA_Summary!$S201=1,ISNUMBER(LGA_Summary!$J201)),LGA_Summary!$J201+ROW()/1000000000,-1000000000)</f>
        <v>-1000000000</v>
      </c>
      <c r="C201" s="0" t="n">
        <f aca="false">IF(AND(LGA_Summary!$A201="NSW",LGA_Summary!$S201=1,ISNUMBER(LGA_Summary!$J201)),LGA_Summary!$J201-ROW()/1000000000,1000000000)</f>
        <v>1000000000</v>
      </c>
      <c r="D201" s="0" t="n">
        <f aca="false">IF(AND(LGA_Summary!$A201="NSW",LGA_Summary!$S201=1,ISNUMBER(LGA_Summary!$H201)),LGA_Summary!$H201+ROW()/1000000000,-1000000000)</f>
        <v>-1000000000</v>
      </c>
      <c r="E201" s="0" t="n">
        <f aca="false">IF(AND(LGA_Summary!$A201="NSW",LGA_Summary!$S201=1,ISNUMBER(LGA_Summary!$O201)),LGA_Summary!$O201+ROW()/1000000000,-1000000000)</f>
        <v>-1000000000</v>
      </c>
      <c r="F201" s="0" t="n">
        <f aca="false">IF(AND(LGA_Summary!$A201="NSW",LGA_Summary!$S201=1,ISNUMBER(LGA_Summary!$V201)),LGA_Summary!$V201+ROW()/1000000000,-1000000000)</f>
        <v>-1000000000</v>
      </c>
      <c r="G201" s="0" t="n">
        <f aca="false">IF(AND(LGA_Summary!$A201="QLD",LGA_Summary!$S201=1,ISNUMBER(LGA_Summary!$J201)),LGA_Summary!$J201+ROW()/1000000000,-1000000000)</f>
        <v>-1000000000</v>
      </c>
      <c r="H201" s="0" t="n">
        <f aca="false">IF(AND(LGA_Summary!$A201="QLD",LGA_Summary!$S201=1,ISNUMBER(LGA_Summary!$H201)),LGA_Summary!$H201+ROW()/1000000000,-1000000000)</f>
        <v>-1000000000</v>
      </c>
      <c r="I201" s="0" t="n">
        <f aca="false">IF(AND(VIC_Postcode!$N201=1,ISNUMBER(VIC_Postcode!$G201)),VIC_Postcode!$G201+ROW()/1000000000,-1000000000)</f>
        <v>19.8019803990198</v>
      </c>
      <c r="J201" s="0" t="n">
        <f aca="false">IF(AND(VIC_Postcode!$N201=1,ISNUMBER(VIC_Postcode!$F201)),VIC_Postcode!$F201+ROW()/1000000000,-1000000000)</f>
        <v>708.000000201</v>
      </c>
      <c r="K201" s="0" t="n">
        <f aca="false">IF(AND(VIC_Postcode!$N201=1,ISNUMBER(VIC_Postcode!$P201)),VIC_Postcode!$P201+ROW()/1000000000,-1000000000)</f>
        <v>136.000000201</v>
      </c>
    </row>
    <row r="202" customFormat="false" ht="15" hidden="false" customHeight="false" outlineLevel="0" collapsed="false">
      <c r="B202" s="0" t="n">
        <f aca="false">IF(AND(LGA_Summary!$A202="NSW",LGA_Summary!$S202=1,ISNUMBER(LGA_Summary!$J202)),LGA_Summary!$J202+ROW()/1000000000,-1000000000)</f>
        <v>-1000000000</v>
      </c>
      <c r="C202" s="0" t="n">
        <f aca="false">IF(AND(LGA_Summary!$A202="NSW",LGA_Summary!$S202=1,ISNUMBER(LGA_Summary!$J202)),LGA_Summary!$J202-ROW()/1000000000,1000000000)</f>
        <v>1000000000</v>
      </c>
      <c r="D202" s="0" t="n">
        <f aca="false">IF(AND(LGA_Summary!$A202="NSW",LGA_Summary!$S202=1,ISNUMBER(LGA_Summary!$H202)),LGA_Summary!$H202+ROW()/1000000000,-1000000000)</f>
        <v>-1000000000</v>
      </c>
      <c r="E202" s="0" t="n">
        <f aca="false">IF(AND(LGA_Summary!$A202="NSW",LGA_Summary!$S202=1,ISNUMBER(LGA_Summary!$O202)),LGA_Summary!$O202+ROW()/1000000000,-1000000000)</f>
        <v>-1000000000</v>
      </c>
      <c r="F202" s="0" t="n">
        <f aca="false">IF(AND(LGA_Summary!$A202="NSW",LGA_Summary!$S202=1,ISNUMBER(LGA_Summary!$V202)),LGA_Summary!$V202+ROW()/1000000000,-1000000000)</f>
        <v>-1000000000</v>
      </c>
      <c r="G202" s="0" t="n">
        <f aca="false">IF(AND(LGA_Summary!$A202="QLD",LGA_Summary!$S202=1,ISNUMBER(LGA_Summary!$J202)),LGA_Summary!$J202+ROW()/1000000000,-1000000000)</f>
        <v>-1000000000</v>
      </c>
      <c r="H202" s="0" t="n">
        <f aca="false">IF(AND(LGA_Summary!$A202="QLD",LGA_Summary!$S202=1,ISNUMBER(LGA_Summary!$H202)),LGA_Summary!$H202+ROW()/1000000000,-1000000000)</f>
        <v>-1000000000</v>
      </c>
      <c r="I202" s="0" t="n">
        <f aca="false">IF(AND(VIC_Postcode!$N202=1,ISNUMBER(VIC_Postcode!$G202)),VIC_Postcode!$G202+ROW()/1000000000,-1000000000)</f>
        <v>35.8966426281179</v>
      </c>
      <c r="J202" s="0" t="n">
        <f aca="false">IF(AND(VIC_Postcode!$N202=1,ISNUMBER(VIC_Postcode!$F202)),VIC_Postcode!$F202+ROW()/1000000000,-1000000000)</f>
        <v>696.000000202</v>
      </c>
      <c r="K202" s="0" t="n">
        <f aca="false">IF(AND(VIC_Postcode!$N202=1,ISNUMBER(VIC_Postcode!$P202)),VIC_Postcode!$P202+ROW()/1000000000,-1000000000)</f>
        <v>86.000000202</v>
      </c>
    </row>
    <row r="203" customFormat="false" ht="15" hidden="false" customHeight="false" outlineLevel="0" collapsed="false">
      <c r="B203" s="0" t="n">
        <f aca="false">IF(AND(LGA_Summary!$A203="NSW",LGA_Summary!$S203=1,ISNUMBER(LGA_Summary!$J203)),LGA_Summary!$J203+ROW()/1000000000,-1000000000)</f>
        <v>-1000000000</v>
      </c>
      <c r="C203" s="0" t="n">
        <f aca="false">IF(AND(LGA_Summary!$A203="NSW",LGA_Summary!$S203=1,ISNUMBER(LGA_Summary!$J203)),LGA_Summary!$J203-ROW()/1000000000,1000000000)</f>
        <v>1000000000</v>
      </c>
      <c r="D203" s="0" t="n">
        <f aca="false">IF(AND(LGA_Summary!$A203="NSW",LGA_Summary!$S203=1,ISNUMBER(LGA_Summary!$H203)),LGA_Summary!$H203+ROW()/1000000000,-1000000000)</f>
        <v>-1000000000</v>
      </c>
      <c r="E203" s="0" t="n">
        <f aca="false">IF(AND(LGA_Summary!$A203="NSW",LGA_Summary!$S203=1,ISNUMBER(LGA_Summary!$O203)),LGA_Summary!$O203+ROW()/1000000000,-1000000000)</f>
        <v>-1000000000</v>
      </c>
      <c r="F203" s="0" t="n">
        <f aca="false">IF(AND(LGA_Summary!$A203="NSW",LGA_Summary!$S203=1,ISNUMBER(LGA_Summary!$V203)),LGA_Summary!$V203+ROW()/1000000000,-1000000000)</f>
        <v>-1000000000</v>
      </c>
      <c r="G203" s="0" t="n">
        <f aca="false">IF(AND(LGA_Summary!$A203="QLD",LGA_Summary!$S203=1,ISNUMBER(LGA_Summary!$J203)),LGA_Summary!$J203+ROW()/1000000000,-1000000000)</f>
        <v>-1000000000</v>
      </c>
      <c r="H203" s="0" t="n">
        <f aca="false">IF(AND(LGA_Summary!$A203="QLD",LGA_Summary!$S203=1,ISNUMBER(LGA_Summary!$H203)),LGA_Summary!$H203+ROW()/1000000000,-1000000000)</f>
        <v>-1000000000</v>
      </c>
      <c r="I203" s="0" t="n">
        <f aca="false">IF(AND(VIC_Postcode!$N203=1,ISNUMBER(VIC_Postcode!$G203)),VIC_Postcode!$G203+ROW()/1000000000,-1000000000)</f>
        <v>32.1925232299099</v>
      </c>
      <c r="J203" s="0" t="n">
        <f aca="false">IF(AND(VIC_Postcode!$N203=1,ISNUMBER(VIC_Postcode!$F203)),VIC_Postcode!$F203+ROW()/1000000000,-1000000000)</f>
        <v>713.000000203</v>
      </c>
      <c r="K203" s="0" t="n">
        <f aca="false">IF(AND(VIC_Postcode!$N203=1,ISNUMBER(VIC_Postcode!$P203)),VIC_Postcode!$P203+ROW()/1000000000,-1000000000)</f>
        <v>117.000000203</v>
      </c>
    </row>
    <row r="204" customFormat="false" ht="15" hidden="false" customHeight="false" outlineLevel="0" collapsed="false">
      <c r="B204" s="0" t="n">
        <f aca="false">IF(AND(LGA_Summary!$A204="NSW",LGA_Summary!$S204=1,ISNUMBER(LGA_Summary!$J204)),LGA_Summary!$J204+ROW()/1000000000,-1000000000)</f>
        <v>-1000000000</v>
      </c>
      <c r="C204" s="0" t="n">
        <f aca="false">IF(AND(LGA_Summary!$A204="NSW",LGA_Summary!$S204=1,ISNUMBER(LGA_Summary!$J204)),LGA_Summary!$J204-ROW()/1000000000,1000000000)</f>
        <v>1000000000</v>
      </c>
      <c r="D204" s="0" t="n">
        <f aca="false">IF(AND(LGA_Summary!$A204="NSW",LGA_Summary!$S204=1,ISNUMBER(LGA_Summary!$H204)),LGA_Summary!$H204+ROW()/1000000000,-1000000000)</f>
        <v>-1000000000</v>
      </c>
      <c r="E204" s="0" t="n">
        <f aca="false">IF(AND(LGA_Summary!$A204="NSW",LGA_Summary!$S204=1,ISNUMBER(LGA_Summary!$O204)),LGA_Summary!$O204+ROW()/1000000000,-1000000000)</f>
        <v>-1000000000</v>
      </c>
      <c r="F204" s="0" t="n">
        <f aca="false">IF(AND(LGA_Summary!$A204="NSW",LGA_Summary!$S204=1,ISNUMBER(LGA_Summary!$V204)),LGA_Summary!$V204+ROW()/1000000000,-1000000000)</f>
        <v>-1000000000</v>
      </c>
      <c r="G204" s="0" t="n">
        <f aca="false">IF(AND(LGA_Summary!$A204="QLD",LGA_Summary!$S204=1,ISNUMBER(LGA_Summary!$J204)),LGA_Summary!$J204+ROW()/1000000000,-1000000000)</f>
        <v>-1000000000</v>
      </c>
      <c r="H204" s="0" t="n">
        <f aca="false">IF(AND(LGA_Summary!$A204="QLD",LGA_Summary!$S204=1,ISNUMBER(LGA_Summary!$H204)),LGA_Summary!$H204+ROW()/1000000000,-1000000000)</f>
        <v>-1000000000</v>
      </c>
      <c r="I204" s="0" t="n">
        <f aca="false">IF(AND(VIC_Postcode!$N204=1,ISNUMBER(VIC_Postcode!$G204)),VIC_Postcode!$G204+ROW()/1000000000,-1000000000)</f>
        <v>23.534312398106</v>
      </c>
      <c r="J204" s="0" t="n">
        <f aca="false">IF(AND(VIC_Postcode!$N204=1,ISNUMBER(VIC_Postcode!$F204)),VIC_Postcode!$F204+ROW()/1000000000,-1000000000)</f>
        <v>226.000000204</v>
      </c>
      <c r="K204" s="0" t="n">
        <f aca="false">IF(AND(VIC_Postcode!$N204=1,ISNUMBER(VIC_Postcode!$P204)),VIC_Postcode!$P204+ROW()/1000000000,-1000000000)</f>
        <v>35.000000204</v>
      </c>
    </row>
    <row r="205" customFormat="false" ht="15" hidden="false" customHeight="false" outlineLevel="0" collapsed="false">
      <c r="B205" s="0" t="n">
        <f aca="false">IF(AND(LGA_Summary!$A205="NSW",LGA_Summary!$S205=1,ISNUMBER(LGA_Summary!$J205)),LGA_Summary!$J205+ROW()/1000000000,-1000000000)</f>
        <v>-1000000000</v>
      </c>
      <c r="C205" s="0" t="n">
        <f aca="false">IF(AND(LGA_Summary!$A205="NSW",LGA_Summary!$S205=1,ISNUMBER(LGA_Summary!$J205)),LGA_Summary!$J205-ROW()/1000000000,1000000000)</f>
        <v>1000000000</v>
      </c>
      <c r="D205" s="0" t="n">
        <f aca="false">IF(AND(LGA_Summary!$A205="NSW",LGA_Summary!$S205=1,ISNUMBER(LGA_Summary!$H205)),LGA_Summary!$H205+ROW()/1000000000,-1000000000)</f>
        <v>-1000000000</v>
      </c>
      <c r="E205" s="0" t="n">
        <f aca="false">IF(AND(LGA_Summary!$A205="NSW",LGA_Summary!$S205=1,ISNUMBER(LGA_Summary!$O205)),LGA_Summary!$O205+ROW()/1000000000,-1000000000)</f>
        <v>-1000000000</v>
      </c>
      <c r="F205" s="0" t="n">
        <f aca="false">IF(AND(LGA_Summary!$A205="NSW",LGA_Summary!$S205=1,ISNUMBER(LGA_Summary!$V205)),LGA_Summary!$V205+ROW()/1000000000,-1000000000)</f>
        <v>-1000000000</v>
      </c>
      <c r="G205" s="0" t="n">
        <f aca="false">IF(AND(LGA_Summary!$A205="QLD",LGA_Summary!$S205=1,ISNUMBER(LGA_Summary!$J205)),LGA_Summary!$J205+ROW()/1000000000,-1000000000)</f>
        <v>-1000000000</v>
      </c>
      <c r="H205" s="0" t="n">
        <f aca="false">IF(AND(LGA_Summary!$A205="QLD",LGA_Summary!$S205=1,ISNUMBER(LGA_Summary!$H205)),LGA_Summary!$H205+ROW()/1000000000,-1000000000)</f>
        <v>-1000000000</v>
      </c>
      <c r="I205" s="0" t="n">
        <f aca="false">IF(AND(VIC_Postcode!$N205=1,ISNUMBER(VIC_Postcode!$G205)),VIC_Postcode!$G205+ROW()/1000000000,-1000000000)</f>
        <v>30.4616476527547</v>
      </c>
      <c r="J205" s="0" t="n">
        <f aca="false">IF(AND(VIC_Postcode!$N205=1,ISNUMBER(VIC_Postcode!$F205)),VIC_Postcode!$F205+ROW()/1000000000,-1000000000)</f>
        <v>774.000000205</v>
      </c>
      <c r="K205" s="0" t="n">
        <f aca="false">IF(AND(VIC_Postcode!$N205=1,ISNUMBER(VIC_Postcode!$P205)),VIC_Postcode!$P205+ROW()/1000000000,-1000000000)</f>
        <v>124.000000205</v>
      </c>
    </row>
    <row r="206" customFormat="false" ht="15" hidden="false" customHeight="false" outlineLevel="0" collapsed="false">
      <c r="B206" s="0" t="n">
        <f aca="false">IF(AND(LGA_Summary!$A206="NSW",LGA_Summary!$S206=1,ISNUMBER(LGA_Summary!$J206)),LGA_Summary!$J206+ROW()/1000000000,-1000000000)</f>
        <v>-1000000000</v>
      </c>
      <c r="C206" s="0" t="n">
        <f aca="false">IF(AND(LGA_Summary!$A206="NSW",LGA_Summary!$S206=1,ISNUMBER(LGA_Summary!$J206)),LGA_Summary!$J206-ROW()/1000000000,1000000000)</f>
        <v>1000000000</v>
      </c>
      <c r="D206" s="0" t="n">
        <f aca="false">IF(AND(LGA_Summary!$A206="NSW",LGA_Summary!$S206=1,ISNUMBER(LGA_Summary!$H206)),LGA_Summary!$H206+ROW()/1000000000,-1000000000)</f>
        <v>-1000000000</v>
      </c>
      <c r="E206" s="0" t="n">
        <f aca="false">IF(AND(LGA_Summary!$A206="NSW",LGA_Summary!$S206=1,ISNUMBER(LGA_Summary!$O206)),LGA_Summary!$O206+ROW()/1000000000,-1000000000)</f>
        <v>-1000000000</v>
      </c>
      <c r="F206" s="0" t="n">
        <f aca="false">IF(AND(LGA_Summary!$A206="NSW",LGA_Summary!$S206=1,ISNUMBER(LGA_Summary!$V206)),LGA_Summary!$V206+ROW()/1000000000,-1000000000)</f>
        <v>-1000000000</v>
      </c>
      <c r="G206" s="0" t="n">
        <f aca="false">IF(AND(LGA_Summary!$A206="QLD",LGA_Summary!$S206=1,ISNUMBER(LGA_Summary!$J206)),LGA_Summary!$J206+ROW()/1000000000,-1000000000)</f>
        <v>-1000000000</v>
      </c>
      <c r="H206" s="0" t="n">
        <f aca="false">IF(AND(LGA_Summary!$A206="QLD",LGA_Summary!$S206=1,ISNUMBER(LGA_Summary!$H206)),LGA_Summary!$H206+ROW()/1000000000,-1000000000)</f>
        <v>-1000000000</v>
      </c>
      <c r="I206" s="0" t="n">
        <f aca="false">IF(AND(VIC_Postcode!$N206=1,ISNUMBER(VIC_Postcode!$G206)),VIC_Postcode!$G206+ROW()/1000000000,-1000000000)</f>
        <v>29.9155328197963</v>
      </c>
      <c r="J206" s="0" t="n">
        <f aca="false">IF(AND(VIC_Postcode!$N206=1,ISNUMBER(VIC_Postcode!$F206)),VIC_Postcode!$F206+ROW()/1000000000,-1000000000)</f>
        <v>255.000000206</v>
      </c>
      <c r="K206" s="0" t="n">
        <f aca="false">IF(AND(VIC_Postcode!$N206=1,ISNUMBER(VIC_Postcode!$P206)),VIC_Postcode!$P206+ROW()/1000000000,-1000000000)</f>
        <v>58.000000206</v>
      </c>
    </row>
    <row r="207" customFormat="false" ht="15" hidden="false" customHeight="false" outlineLevel="0" collapsed="false">
      <c r="B207" s="0" t="n">
        <f aca="false">IF(AND(LGA_Summary!$A207="NSW",LGA_Summary!$S207=1,ISNUMBER(LGA_Summary!$J207)),LGA_Summary!$J207+ROW()/1000000000,-1000000000)</f>
        <v>-1000000000</v>
      </c>
      <c r="C207" s="0" t="n">
        <f aca="false">IF(AND(LGA_Summary!$A207="NSW",LGA_Summary!$S207=1,ISNUMBER(LGA_Summary!$J207)),LGA_Summary!$J207-ROW()/1000000000,1000000000)</f>
        <v>1000000000</v>
      </c>
      <c r="D207" s="0" t="n">
        <f aca="false">IF(AND(LGA_Summary!$A207="NSW",LGA_Summary!$S207=1,ISNUMBER(LGA_Summary!$H207)),LGA_Summary!$H207+ROW()/1000000000,-1000000000)</f>
        <v>-1000000000</v>
      </c>
      <c r="E207" s="0" t="n">
        <f aca="false">IF(AND(LGA_Summary!$A207="NSW",LGA_Summary!$S207=1,ISNUMBER(LGA_Summary!$O207)),LGA_Summary!$O207+ROW()/1000000000,-1000000000)</f>
        <v>-1000000000</v>
      </c>
      <c r="F207" s="0" t="n">
        <f aca="false">IF(AND(LGA_Summary!$A207="NSW",LGA_Summary!$S207=1,ISNUMBER(LGA_Summary!$V207)),LGA_Summary!$V207+ROW()/1000000000,-1000000000)</f>
        <v>-1000000000</v>
      </c>
      <c r="G207" s="0" t="n">
        <f aca="false">IF(AND(LGA_Summary!$A207="QLD",LGA_Summary!$S207=1,ISNUMBER(LGA_Summary!$J207)),LGA_Summary!$J207+ROW()/1000000000,-1000000000)</f>
        <v>-1000000000</v>
      </c>
      <c r="H207" s="0" t="n">
        <f aca="false">IF(AND(LGA_Summary!$A207="QLD",LGA_Summary!$S207=1,ISNUMBER(LGA_Summary!$H207)),LGA_Summary!$H207+ROW()/1000000000,-1000000000)</f>
        <v>-1000000000</v>
      </c>
      <c r="I207" s="0" t="n">
        <f aca="false">IF(AND(VIC_Postcode!$N207=1,ISNUMBER(VIC_Postcode!$G207)),VIC_Postcode!$G207+ROW()/1000000000,-1000000000)</f>
        <v>26.7688072305841</v>
      </c>
      <c r="J207" s="0" t="n">
        <f aca="false">IF(AND(VIC_Postcode!$N207=1,ISNUMBER(VIC_Postcode!$F207)),VIC_Postcode!$F207+ROW()/1000000000,-1000000000)</f>
        <v>311.000000207</v>
      </c>
      <c r="K207" s="0" t="n">
        <f aca="false">IF(AND(VIC_Postcode!$N207=1,ISNUMBER(VIC_Postcode!$P207)),VIC_Postcode!$P207+ROW()/1000000000,-1000000000)</f>
        <v>55.000000207</v>
      </c>
    </row>
    <row r="208" customFormat="false" ht="15" hidden="false" customHeight="false" outlineLevel="0" collapsed="false">
      <c r="B208" s="0" t="n">
        <f aca="false">IF(AND(LGA_Summary!$A208="NSW",LGA_Summary!$S208=1,ISNUMBER(LGA_Summary!$J208)),LGA_Summary!$J208+ROW()/1000000000,-1000000000)</f>
        <v>-1000000000</v>
      </c>
      <c r="C208" s="0" t="n">
        <f aca="false">IF(AND(LGA_Summary!$A208="NSW",LGA_Summary!$S208=1,ISNUMBER(LGA_Summary!$J208)),LGA_Summary!$J208-ROW()/1000000000,1000000000)</f>
        <v>1000000000</v>
      </c>
      <c r="D208" s="0" t="n">
        <f aca="false">IF(AND(LGA_Summary!$A208="NSW",LGA_Summary!$S208=1,ISNUMBER(LGA_Summary!$H208)),LGA_Summary!$H208+ROW()/1000000000,-1000000000)</f>
        <v>-1000000000</v>
      </c>
      <c r="E208" s="0" t="n">
        <f aca="false">IF(AND(LGA_Summary!$A208="NSW",LGA_Summary!$S208=1,ISNUMBER(LGA_Summary!$O208)),LGA_Summary!$O208+ROW()/1000000000,-1000000000)</f>
        <v>-1000000000</v>
      </c>
      <c r="F208" s="0" t="n">
        <f aca="false">IF(AND(LGA_Summary!$A208="NSW",LGA_Summary!$S208=1,ISNUMBER(LGA_Summary!$V208)),LGA_Summary!$V208+ROW()/1000000000,-1000000000)</f>
        <v>-1000000000</v>
      </c>
      <c r="G208" s="0" t="n">
        <f aca="false">IF(AND(LGA_Summary!$A208="QLD",LGA_Summary!$S208=1,ISNUMBER(LGA_Summary!$J208)),LGA_Summary!$J208+ROW()/1000000000,-1000000000)</f>
        <v>-1000000000</v>
      </c>
      <c r="H208" s="0" t="n">
        <f aca="false">IF(AND(LGA_Summary!$A208="QLD",LGA_Summary!$S208=1,ISNUMBER(LGA_Summary!$H208)),LGA_Summary!$H208+ROW()/1000000000,-1000000000)</f>
        <v>-1000000000</v>
      </c>
      <c r="I208" s="0" t="n">
        <f aca="false">IF(AND(VIC_Postcode!$N208=1,ISNUMBER(VIC_Postcode!$G208)),VIC_Postcode!$G208+ROW()/1000000000,-1000000000)</f>
        <v>35.2038673790803</v>
      </c>
      <c r="J208" s="0" t="n">
        <f aca="false">IF(AND(VIC_Postcode!$N208=1,ISNUMBER(VIC_Postcode!$F208)),VIC_Postcode!$F208+ROW()/1000000000,-1000000000)</f>
        <v>335.000000208</v>
      </c>
      <c r="K208" s="0" t="n">
        <f aca="false">IF(AND(VIC_Postcode!$N208=1,ISNUMBER(VIC_Postcode!$P208)),VIC_Postcode!$P208+ROW()/1000000000,-1000000000)</f>
        <v>47.000000208</v>
      </c>
    </row>
    <row r="209" customFormat="false" ht="15" hidden="false" customHeight="false" outlineLevel="0" collapsed="false">
      <c r="B209" s="0" t="n">
        <f aca="false">IF(AND(LGA_Summary!$A209="NSW",LGA_Summary!$S209=1,ISNUMBER(LGA_Summary!$J209)),LGA_Summary!$J209+ROW()/1000000000,-1000000000)</f>
        <v>-1000000000</v>
      </c>
      <c r="C209" s="0" t="n">
        <f aca="false">IF(AND(LGA_Summary!$A209="NSW",LGA_Summary!$S209=1,ISNUMBER(LGA_Summary!$J209)),LGA_Summary!$J209-ROW()/1000000000,1000000000)</f>
        <v>1000000000</v>
      </c>
      <c r="D209" s="0" t="n">
        <f aca="false">IF(AND(LGA_Summary!$A209="NSW",LGA_Summary!$S209=1,ISNUMBER(LGA_Summary!$H209)),LGA_Summary!$H209+ROW()/1000000000,-1000000000)</f>
        <v>-1000000000</v>
      </c>
      <c r="E209" s="0" t="n">
        <f aca="false">IF(AND(LGA_Summary!$A209="NSW",LGA_Summary!$S209=1,ISNUMBER(LGA_Summary!$O209)),LGA_Summary!$O209+ROW()/1000000000,-1000000000)</f>
        <v>-1000000000</v>
      </c>
      <c r="F209" s="0" t="n">
        <f aca="false">IF(AND(LGA_Summary!$A209="NSW",LGA_Summary!$S209=1,ISNUMBER(LGA_Summary!$V209)),LGA_Summary!$V209+ROW()/1000000000,-1000000000)</f>
        <v>-1000000000</v>
      </c>
      <c r="G209" s="0" t="n">
        <f aca="false">IF(AND(LGA_Summary!$A209="QLD",LGA_Summary!$S209=1,ISNUMBER(LGA_Summary!$J209)),LGA_Summary!$J209+ROW()/1000000000,-1000000000)</f>
        <v>-1000000000</v>
      </c>
      <c r="H209" s="0" t="n">
        <f aca="false">IF(AND(LGA_Summary!$A209="QLD",LGA_Summary!$S209=1,ISNUMBER(LGA_Summary!$H209)),LGA_Summary!$H209+ROW()/1000000000,-1000000000)</f>
        <v>-1000000000</v>
      </c>
      <c r="I209" s="0" t="n">
        <f aca="false">IF(AND(VIC_Postcode!$N209=1,ISNUMBER(VIC_Postcode!$G209)),VIC_Postcode!$G209+ROW()/1000000000,-1000000000)</f>
        <v>45.2304255590756</v>
      </c>
      <c r="J209" s="0" t="n">
        <f aca="false">IF(AND(VIC_Postcode!$N209=1,ISNUMBER(VIC_Postcode!$F209)),VIC_Postcode!$F209+ROW()/1000000000,-1000000000)</f>
        <v>688.000000209</v>
      </c>
      <c r="K209" s="0" t="n">
        <f aca="false">IF(AND(VIC_Postcode!$N209=1,ISNUMBER(VIC_Postcode!$P209)),VIC_Postcode!$P209+ROW()/1000000000,-1000000000)</f>
        <v>103.000000209</v>
      </c>
    </row>
    <row r="210" customFormat="false" ht="15" hidden="false" customHeight="false" outlineLevel="0" collapsed="false">
      <c r="B210" s="0" t="n">
        <f aca="false">IF(AND(LGA_Summary!$A210="NSW",LGA_Summary!$S210=1,ISNUMBER(LGA_Summary!$J210)),LGA_Summary!$J210+ROW()/1000000000,-1000000000)</f>
        <v>-1000000000</v>
      </c>
      <c r="C210" s="0" t="n">
        <f aca="false">IF(AND(LGA_Summary!$A210="NSW",LGA_Summary!$S210=1,ISNUMBER(LGA_Summary!$J210)),LGA_Summary!$J210-ROW()/1000000000,1000000000)</f>
        <v>1000000000</v>
      </c>
      <c r="D210" s="0" t="n">
        <f aca="false">IF(AND(LGA_Summary!$A210="NSW",LGA_Summary!$S210=1,ISNUMBER(LGA_Summary!$H210)),LGA_Summary!$H210+ROW()/1000000000,-1000000000)</f>
        <v>-1000000000</v>
      </c>
      <c r="E210" s="0" t="n">
        <f aca="false">IF(AND(LGA_Summary!$A210="NSW",LGA_Summary!$S210=1,ISNUMBER(LGA_Summary!$O210)),LGA_Summary!$O210+ROW()/1000000000,-1000000000)</f>
        <v>-1000000000</v>
      </c>
      <c r="F210" s="0" t="n">
        <f aca="false">IF(AND(LGA_Summary!$A210="NSW",LGA_Summary!$S210=1,ISNUMBER(LGA_Summary!$V210)),LGA_Summary!$V210+ROW()/1000000000,-1000000000)</f>
        <v>-1000000000</v>
      </c>
      <c r="G210" s="0" t="n">
        <f aca="false">IF(AND(LGA_Summary!$A210="QLD",LGA_Summary!$S210=1,ISNUMBER(LGA_Summary!$J210)),LGA_Summary!$J210+ROW()/1000000000,-1000000000)</f>
        <v>-1000000000</v>
      </c>
      <c r="H210" s="0" t="n">
        <f aca="false">IF(AND(LGA_Summary!$A210="QLD",LGA_Summary!$S210=1,ISNUMBER(LGA_Summary!$H210)),LGA_Summary!$H210+ROW()/1000000000,-1000000000)</f>
        <v>-1000000000</v>
      </c>
      <c r="I210" s="0" t="n">
        <f aca="false">IF(AND(VIC_Postcode!$N210=1,ISNUMBER(VIC_Postcode!$G210)),VIC_Postcode!$G210+ROW()/1000000000,-1000000000)</f>
        <v>52.264291227075</v>
      </c>
      <c r="J210" s="0" t="n">
        <f aca="false">IF(AND(VIC_Postcode!$N210=1,ISNUMBER(VIC_Postcode!$F210)),VIC_Postcode!$F210+ROW()/1000000000,-1000000000)</f>
        <v>704.00000021</v>
      </c>
      <c r="K210" s="0" t="n">
        <f aca="false">IF(AND(VIC_Postcode!$N210=1,ISNUMBER(VIC_Postcode!$P210)),VIC_Postcode!$P210+ROW()/1000000000,-1000000000)</f>
        <v>99.00000021</v>
      </c>
    </row>
    <row r="211" customFormat="false" ht="15" hidden="false" customHeight="false" outlineLevel="0" collapsed="false">
      <c r="I211" s="0" t="n">
        <f aca="false">IF(AND(VIC_Postcode!$N211=1,ISNUMBER(VIC_Postcode!$G211)),VIC_Postcode!$G211+ROW()/1000000000,-1000000000)</f>
        <v>20.0274889209941</v>
      </c>
      <c r="J211" s="0" t="n">
        <f aca="false">IF(AND(VIC_Postcode!$N211=1,ISNUMBER(VIC_Postcode!$F211)),VIC_Postcode!$F211+ROW()/1000000000,-1000000000)</f>
        <v>102.000000211</v>
      </c>
      <c r="K211" s="0" t="n">
        <f aca="false">IF(AND(VIC_Postcode!$N211=1,ISNUMBER(VIC_Postcode!$P211)),VIC_Postcode!$P211+ROW()/1000000000,-1000000000)</f>
        <v>16.000000211</v>
      </c>
    </row>
    <row r="212" customFormat="false" ht="15" hidden="false" customHeight="false" outlineLevel="0" collapsed="false">
      <c r="I212" s="0" t="n">
        <f aca="false">IF(AND(VIC_Postcode!$N212=1,ISNUMBER(VIC_Postcode!$G212)),VIC_Postcode!$G212+ROW()/1000000000,-1000000000)</f>
        <v>36.3895489055867</v>
      </c>
      <c r="J212" s="0" t="n">
        <f aca="false">IF(AND(VIC_Postcode!$N212=1,ISNUMBER(VIC_Postcode!$F212)),VIC_Postcode!$F212+ROW()/1000000000,-1000000000)</f>
        <v>766.000000212</v>
      </c>
      <c r="K212" s="0" t="n">
        <f aca="false">IF(AND(VIC_Postcode!$N212=1,ISNUMBER(VIC_Postcode!$P212)),VIC_Postcode!$P212+ROW()/1000000000,-1000000000)</f>
        <v>119.000000212</v>
      </c>
    </row>
    <row r="213" customFormat="false" ht="15" hidden="false" customHeight="false" outlineLevel="0" collapsed="false">
      <c r="I213" s="0" t="n">
        <f aca="false">IF(AND(VIC_Postcode!$N213=1,ISNUMBER(VIC_Postcode!$G213)),VIC_Postcode!$G213+ROW()/1000000000,-1000000000)</f>
        <v>34.1207351211365</v>
      </c>
      <c r="J213" s="0" t="n">
        <f aca="false">IF(AND(VIC_Postcode!$N213=1,ISNUMBER(VIC_Postcode!$F213)),VIC_Postcode!$F213+ROW()/1000000000,-1000000000)</f>
        <v>533.000000213</v>
      </c>
      <c r="K213" s="0" t="n">
        <f aca="false">IF(AND(VIC_Postcode!$N213=1,ISNUMBER(VIC_Postcode!$P213)),VIC_Postcode!$P213+ROW()/1000000000,-1000000000)</f>
        <v>48.000000213</v>
      </c>
    </row>
    <row r="214" customFormat="false" ht="15" hidden="false" customHeight="false" outlineLevel="0" collapsed="false">
      <c r="I214" s="0" t="n">
        <f aca="false">IF(AND(VIC_Postcode!$N214=1,ISNUMBER(VIC_Postcode!$G214)),VIC_Postcode!$G214+ROW()/1000000000,-1000000000)</f>
        <v>22.6438190634492</v>
      </c>
      <c r="J214" s="0" t="n">
        <f aca="false">IF(AND(VIC_Postcode!$N214=1,ISNUMBER(VIC_Postcode!$F214)),VIC_Postcode!$F214+ROW()/1000000000,-1000000000)</f>
        <v>296.000000214</v>
      </c>
      <c r="K214" s="0" t="n">
        <f aca="false">IF(AND(VIC_Postcode!$N214=1,ISNUMBER(VIC_Postcode!$P214)),VIC_Postcode!$P214+ROW()/1000000000,-1000000000)</f>
        <v>69.000000214</v>
      </c>
    </row>
    <row r="215" customFormat="false" ht="15" hidden="false" customHeight="false" outlineLevel="0" collapsed="false">
      <c r="I215" s="0" t="n">
        <f aca="false">IF(AND(VIC_Postcode!$N215=1,ISNUMBER(VIC_Postcode!$G215)),VIC_Postcode!$G215+ROW()/1000000000,-1000000000)</f>
        <v>30.6767225957583</v>
      </c>
      <c r="J215" s="0" t="n">
        <f aca="false">IF(AND(VIC_Postcode!$N215=1,ISNUMBER(VIC_Postcode!$F215)),VIC_Postcode!$F215+ROW()/1000000000,-1000000000)</f>
        <v>301.000000215</v>
      </c>
      <c r="K215" s="0" t="n">
        <f aca="false">IF(AND(VIC_Postcode!$N215=1,ISNUMBER(VIC_Postcode!$P215)),VIC_Postcode!$P215+ROW()/1000000000,-1000000000)</f>
        <v>23.000000215</v>
      </c>
    </row>
    <row r="216" customFormat="false" ht="15" hidden="false" customHeight="false" outlineLevel="0" collapsed="false">
      <c r="I216" s="0" t="n">
        <f aca="false">IF(AND(VIC_Postcode!$N216=1,ISNUMBER(VIC_Postcode!$G216)),VIC_Postcode!$G216+ROW()/1000000000,-1000000000)</f>
        <v>58.2798211928437</v>
      </c>
      <c r="J216" s="0" t="n">
        <f aca="false">IF(AND(VIC_Postcode!$N216=1,ISNUMBER(VIC_Postcode!$F216)),VIC_Postcode!$F216+ROW()/1000000000,-1000000000)</f>
        <v>599.000000216</v>
      </c>
      <c r="K216" s="0" t="n">
        <f aca="false">IF(AND(VIC_Postcode!$N216=1,ISNUMBER(VIC_Postcode!$P216)),VIC_Postcode!$P216+ROW()/1000000000,-1000000000)</f>
        <v>86.000000216</v>
      </c>
    </row>
    <row r="217" customFormat="false" ht="15" hidden="false" customHeight="false" outlineLevel="0" collapsed="false">
      <c r="I217" s="0" t="n">
        <f aca="false">IF(AND(VIC_Postcode!$N217=1,ISNUMBER(VIC_Postcode!$G217)),VIC_Postcode!$G217+ROW()/1000000000,-1000000000)</f>
        <v>39.3936042891478</v>
      </c>
      <c r="J217" s="0" t="n">
        <f aca="false">IF(AND(VIC_Postcode!$N217=1,ISNUMBER(VIC_Postcode!$F217)),VIC_Postcode!$F217+ROW()/1000000000,-1000000000)</f>
        <v>356.000000217</v>
      </c>
      <c r="K217" s="0" t="n">
        <f aca="false">IF(AND(VIC_Postcode!$N217=1,ISNUMBER(VIC_Postcode!$P217)),VIC_Postcode!$P217+ROW()/1000000000,-1000000000)</f>
        <v>98.000000217</v>
      </c>
    </row>
    <row r="218" customFormat="false" ht="15" hidden="false" customHeight="false" outlineLevel="0" collapsed="false">
      <c r="I218" s="0" t="n">
        <f aca="false">IF(AND(VIC_Postcode!$N218=1,ISNUMBER(VIC_Postcode!$G218)),VIC_Postcode!$G218+ROW()/1000000000,-1000000000)</f>
        <v>27.8445885621258</v>
      </c>
      <c r="J218" s="0" t="n">
        <f aca="false">IF(AND(VIC_Postcode!$N218=1,ISNUMBER(VIC_Postcode!$F218)),VIC_Postcode!$F218+ROW()/1000000000,-1000000000)</f>
        <v>301.000000218</v>
      </c>
      <c r="K218" s="0" t="n">
        <f aca="false">IF(AND(VIC_Postcode!$N218=1,ISNUMBER(VIC_Postcode!$P218)),VIC_Postcode!$P218+ROW()/1000000000,-1000000000)</f>
        <v>37.000000218</v>
      </c>
    </row>
    <row r="219" customFormat="false" ht="15" hidden="false" customHeight="false" outlineLevel="0" collapsed="false">
      <c r="I219" s="0" t="n">
        <f aca="false">IF(AND(VIC_Postcode!$N219=1,ISNUMBER(VIC_Postcode!$G219)),VIC_Postcode!$G219+ROW()/1000000000,-1000000000)</f>
        <v>30.0264354526775</v>
      </c>
      <c r="J219" s="0" t="n">
        <f aca="false">IF(AND(VIC_Postcode!$N219=1,ISNUMBER(VIC_Postcode!$F219)),VIC_Postcode!$F219+ROW()/1000000000,-1000000000)</f>
        <v>602.000000219</v>
      </c>
      <c r="K219" s="0" t="n">
        <f aca="false">IF(AND(VIC_Postcode!$N219=1,ISNUMBER(VIC_Postcode!$P219)),VIC_Postcode!$P219+ROW()/1000000000,-1000000000)</f>
        <v>90.000000219</v>
      </c>
    </row>
    <row r="220" customFormat="false" ht="15" hidden="false" customHeight="false" outlineLevel="0" collapsed="false">
      <c r="I220" s="0" t="n">
        <f aca="false">IF(AND(VIC_Postcode!$N220=1,ISNUMBER(VIC_Postcode!$G220)),VIC_Postcode!$G220+ROW()/1000000000,-1000000000)</f>
        <v>24.9149491893816</v>
      </c>
      <c r="J220" s="0" t="n">
        <f aca="false">IF(AND(VIC_Postcode!$N220=1,ISNUMBER(VIC_Postcode!$F220)),VIC_Postcode!$F220+ROW()/1000000000,-1000000000)</f>
        <v>249.00000022</v>
      </c>
      <c r="K220" s="0" t="n">
        <f aca="false">IF(AND(VIC_Postcode!$N220=1,ISNUMBER(VIC_Postcode!$P220)),VIC_Postcode!$P220+ROW()/1000000000,-1000000000)</f>
        <v>38.00000022</v>
      </c>
    </row>
    <row r="221" customFormat="false" ht="15" hidden="false" customHeight="false" outlineLevel="0" collapsed="false">
      <c r="I221" s="0" t="n">
        <f aca="false">IF(AND(VIC_Postcode!$N221=1,ISNUMBER(VIC_Postcode!$G221)),VIC_Postcode!$G221+ROW()/1000000000,-1000000000)</f>
        <v>44.6144043000312</v>
      </c>
      <c r="J221" s="0" t="n">
        <f aca="false">IF(AND(VIC_Postcode!$N221=1,ISNUMBER(VIC_Postcode!$F221)),VIC_Postcode!$F221+ROW()/1000000000,-1000000000)</f>
        <v>700.000000221</v>
      </c>
      <c r="K221" s="0" t="n">
        <f aca="false">IF(AND(VIC_Postcode!$N221=1,ISNUMBER(VIC_Postcode!$P221)),VIC_Postcode!$P221+ROW()/1000000000,-1000000000)</f>
        <v>93.000000221</v>
      </c>
    </row>
    <row r="222" customFormat="false" ht="15" hidden="false" customHeight="false" outlineLevel="0" collapsed="false">
      <c r="I222" s="0" t="n">
        <f aca="false">IF(AND(VIC_Postcode!$N222=1,ISNUMBER(VIC_Postcode!$G222)),VIC_Postcode!$G222+ROW()/1000000000,-1000000000)</f>
        <v>35.5481438189455</v>
      </c>
      <c r="J222" s="0" t="n">
        <f aca="false">IF(AND(VIC_Postcode!$N222=1,ISNUMBER(VIC_Postcode!$F222)),VIC_Postcode!$F222+ROW()/1000000000,-1000000000)</f>
        <v>810.000000222</v>
      </c>
      <c r="K222" s="0" t="n">
        <f aca="false">IF(AND(VIC_Postcode!$N222=1,ISNUMBER(VIC_Postcode!$P222)),VIC_Postcode!$P222+ROW()/1000000000,-1000000000)</f>
        <v>110.000000222</v>
      </c>
    </row>
    <row r="223" customFormat="false" ht="15" hidden="false" customHeight="false" outlineLevel="0" collapsed="false">
      <c r="I223" s="0" t="n">
        <f aca="false">IF(AND(VIC_Postcode!$N223=1,ISNUMBER(VIC_Postcode!$G223)),VIC_Postcode!$G223+ROW()/1000000000,-1000000000)</f>
        <v>39.6081374687111</v>
      </c>
      <c r="J223" s="0" t="n">
        <f aca="false">IF(AND(VIC_Postcode!$N223=1,ISNUMBER(VIC_Postcode!$F223)),VIC_Postcode!$F223+ROW()/1000000000,-1000000000)</f>
        <v>845.000000223</v>
      </c>
      <c r="K223" s="0" t="n">
        <f aca="false">IF(AND(VIC_Postcode!$N223=1,ISNUMBER(VIC_Postcode!$P223)),VIC_Postcode!$P223+ROW()/1000000000,-1000000000)</f>
        <v>121.000000223</v>
      </c>
    </row>
    <row r="224" customFormat="false" ht="15" hidden="false" customHeight="false" outlineLevel="0" collapsed="false">
      <c r="I224" s="0" t="n">
        <f aca="false">IF(AND(VIC_Postcode!$N224=1,ISNUMBER(VIC_Postcode!$G224)),VIC_Postcode!$G224+ROW()/1000000000,-1000000000)</f>
        <v>21.0110586758168</v>
      </c>
      <c r="J224" s="0" t="n">
        <f aca="false">IF(AND(VIC_Postcode!$N224=1,ISNUMBER(VIC_Postcode!$F224)),VIC_Postcode!$F224+ROW()/1000000000,-1000000000)</f>
        <v>133.000000224</v>
      </c>
      <c r="K224" s="0" t="n">
        <f aca="false">IF(AND(VIC_Postcode!$N224=1,ISNUMBER(VIC_Postcode!$P224)),VIC_Postcode!$P224+ROW()/1000000000,-1000000000)</f>
        <v>25.000000224</v>
      </c>
    </row>
    <row r="225" customFormat="false" ht="15" hidden="false" customHeight="false" outlineLevel="0" collapsed="false">
      <c r="I225" s="0" t="n">
        <f aca="false">IF(AND(VIC_Postcode!$N225=1,ISNUMBER(VIC_Postcode!$G225)),VIC_Postcode!$G225+ROW()/1000000000,-1000000000)</f>
        <v>44.1690641772018</v>
      </c>
      <c r="J225" s="0" t="n">
        <f aca="false">IF(AND(VIC_Postcode!$N225=1,ISNUMBER(VIC_Postcode!$F225)),VIC_Postcode!$F225+ROW()/1000000000,-1000000000)</f>
        <v>998.000000225</v>
      </c>
      <c r="K225" s="0" t="n">
        <f aca="false">IF(AND(VIC_Postcode!$N225=1,ISNUMBER(VIC_Postcode!$P225)),VIC_Postcode!$P225+ROW()/1000000000,-1000000000)</f>
        <v>162.000000225</v>
      </c>
    </row>
    <row r="226" customFormat="false" ht="15" hidden="false" customHeight="false" outlineLevel="0" collapsed="false">
      <c r="I226" s="0" t="n">
        <f aca="false">IF(AND(VIC_Postcode!$N226=1,ISNUMBER(VIC_Postcode!$G226)),VIC_Postcode!$G226+ROW()/1000000000,-1000000000)</f>
        <v>62.820352770068</v>
      </c>
      <c r="J226" s="0" t="n">
        <f aca="false">IF(AND(VIC_Postcode!$N226=1,ISNUMBER(VIC_Postcode!$F226)),VIC_Postcode!$F226+ROW()/1000000000,-1000000000)</f>
        <v>1005.000000226</v>
      </c>
      <c r="K226" s="0" t="n">
        <f aca="false">IF(AND(VIC_Postcode!$N226=1,ISNUMBER(VIC_Postcode!$P226)),VIC_Postcode!$P226+ROW()/1000000000,-1000000000)</f>
        <v>122.000000226</v>
      </c>
    </row>
    <row r="227" customFormat="false" ht="15" hidden="false" customHeight="false" outlineLevel="0" collapsed="false">
      <c r="I227" s="0" t="n">
        <f aca="false">IF(AND(VIC_Postcode!$N227=1,ISNUMBER(VIC_Postcode!$G227)),VIC_Postcode!$G227+ROW()/1000000000,-1000000000)</f>
        <v>30.3282224081688</v>
      </c>
      <c r="J227" s="0" t="n">
        <f aca="false">IF(AND(VIC_Postcode!$N227=1,ISNUMBER(VIC_Postcode!$F227)),VIC_Postcode!$F227+ROW()/1000000000,-1000000000)</f>
        <v>985.000000227</v>
      </c>
      <c r="K227" s="0" t="n">
        <f aca="false">IF(AND(VIC_Postcode!$N227=1,ISNUMBER(VIC_Postcode!$P227)),VIC_Postcode!$P227+ROW()/1000000000,-1000000000)</f>
        <v>151.000000227</v>
      </c>
    </row>
    <row r="228" customFormat="false" ht="15" hidden="false" customHeight="false" outlineLevel="0" collapsed="false">
      <c r="I228" s="0" t="n">
        <f aca="false">IF(AND(VIC_Postcode!$N228=1,ISNUMBER(VIC_Postcode!$G228)),VIC_Postcode!$G228+ROW()/1000000000,-1000000000)</f>
        <v>28.647860150179</v>
      </c>
      <c r="J228" s="0" t="n">
        <f aca="false">IF(AND(VIC_Postcode!$N228=1,ISNUMBER(VIC_Postcode!$F228)),VIC_Postcode!$F228+ROW()/1000000000,-1000000000)</f>
        <v>589.000000228</v>
      </c>
      <c r="K228" s="0" t="n">
        <f aca="false">IF(AND(VIC_Postcode!$N228=1,ISNUMBER(VIC_Postcode!$P228)),VIC_Postcode!$P228+ROW()/1000000000,-1000000000)</f>
        <v>101.000000228</v>
      </c>
    </row>
    <row r="229" customFormat="false" ht="15" hidden="false" customHeight="false" outlineLevel="0" collapsed="false">
      <c r="I229" s="0" t="n">
        <f aca="false">IF(AND(VIC_Postcode!$N229=1,ISNUMBER(VIC_Postcode!$G229)),VIC_Postcode!$G229+ROW()/1000000000,-1000000000)</f>
        <v>54.1930382036835</v>
      </c>
      <c r="J229" s="0" t="n">
        <f aca="false">IF(AND(VIC_Postcode!$N229=1,ISNUMBER(VIC_Postcode!$F229)),VIC_Postcode!$F229+ROW()/1000000000,-1000000000)</f>
        <v>274.000000229</v>
      </c>
      <c r="K229" s="0" t="n">
        <f aca="false">IF(AND(VIC_Postcode!$N229=1,ISNUMBER(VIC_Postcode!$P229)),VIC_Postcode!$P229+ROW()/1000000000,-1000000000)</f>
        <v>42.000000229</v>
      </c>
    </row>
    <row r="230" customFormat="false" ht="15" hidden="false" customHeight="false" outlineLevel="0" collapsed="false">
      <c r="I230" s="0" t="n">
        <f aca="false">IF(AND(VIC_Postcode!$N230=1,ISNUMBER(VIC_Postcode!$G230)),VIC_Postcode!$G230+ROW()/1000000000,-1000000000)</f>
        <v>20.853964230699</v>
      </c>
      <c r="J230" s="0" t="n">
        <f aca="false">IF(AND(VIC_Postcode!$N230=1,ISNUMBER(VIC_Postcode!$F230)),VIC_Postcode!$F230+ROW()/1000000000,-1000000000)</f>
        <v>358.00000023</v>
      </c>
      <c r="K230" s="0" t="n">
        <f aca="false">IF(AND(VIC_Postcode!$N230=1,ISNUMBER(VIC_Postcode!$P230)),VIC_Postcode!$P230+ROW()/1000000000,-1000000000)</f>
        <v>59.00000023</v>
      </c>
    </row>
    <row r="231" customFormat="false" ht="15" hidden="false" customHeight="false" outlineLevel="0" collapsed="false">
      <c r="I231" s="0" t="n">
        <f aca="false">IF(AND(VIC_Postcode!$N231=1,ISNUMBER(VIC_Postcode!$G231)),VIC_Postcode!$G231+ROW()/1000000000,-1000000000)</f>
        <v>30.7484628078712</v>
      </c>
      <c r="J231" s="0" t="n">
        <f aca="false">IF(AND(VIC_Postcode!$N231=1,ISNUMBER(VIC_Postcode!$F231)),VIC_Postcode!$F231+ROW()/1000000000,-1000000000)</f>
        <v>205.000000231</v>
      </c>
      <c r="K231" s="0" t="n">
        <f aca="false">IF(AND(VIC_Postcode!$N231=1,ISNUMBER(VIC_Postcode!$P231)),VIC_Postcode!$P231+ROW()/1000000000,-1000000000)</f>
        <v>36.000000231</v>
      </c>
    </row>
    <row r="232" customFormat="false" ht="15" hidden="false" customHeight="false" outlineLevel="0" collapsed="false">
      <c r="I232" s="0" t="n">
        <f aca="false">IF(AND(VIC_Postcode!$N232=1,ISNUMBER(VIC_Postcode!$G232)),VIC_Postcode!$G232+ROW()/1000000000,-1000000000)</f>
        <v>44.2144875320941</v>
      </c>
      <c r="J232" s="0" t="n">
        <f aca="false">IF(AND(VIC_Postcode!$N232=1,ISNUMBER(VIC_Postcode!$F232)),VIC_Postcode!$F232+ROW()/1000000000,-1000000000)</f>
        <v>705.000000232</v>
      </c>
      <c r="K232" s="0" t="n">
        <f aca="false">IF(AND(VIC_Postcode!$N232=1,ISNUMBER(VIC_Postcode!$P232)),VIC_Postcode!$P232+ROW()/1000000000,-1000000000)</f>
        <v>91.000000232</v>
      </c>
    </row>
    <row r="233" customFormat="false" ht="15" hidden="false" customHeight="false" outlineLevel="0" collapsed="false">
      <c r="I233" s="0" t="n">
        <f aca="false">IF(AND(VIC_Postcode!$N233=1,ISNUMBER(VIC_Postcode!$G233)),VIC_Postcode!$G233+ROW()/1000000000,-1000000000)</f>
        <v>32.7395818322453</v>
      </c>
      <c r="J233" s="0" t="n">
        <f aca="false">IF(AND(VIC_Postcode!$N233=1,ISNUMBER(VIC_Postcode!$F233)),VIC_Postcode!$F233+ROW()/1000000000,-1000000000)</f>
        <v>590.000000233</v>
      </c>
      <c r="K233" s="0" t="n">
        <f aca="false">IF(AND(VIC_Postcode!$N233=1,ISNUMBER(VIC_Postcode!$P233)),VIC_Postcode!$P233+ROW()/1000000000,-1000000000)</f>
        <v>96.000000233</v>
      </c>
    </row>
    <row r="234" customFormat="false" ht="15" hidden="false" customHeight="false" outlineLevel="0" collapsed="false">
      <c r="I234" s="0" t="n">
        <f aca="false">IF(AND(VIC_Postcode!$N234=1,ISNUMBER(VIC_Postcode!$G234)),VIC_Postcode!$G234+ROW()/1000000000,-1000000000)</f>
        <v>49.8255297316873</v>
      </c>
      <c r="J234" s="0" t="n">
        <f aca="false">IF(AND(VIC_Postcode!$N234=1,ISNUMBER(VIC_Postcode!$F234)),VIC_Postcode!$F234+ROW()/1000000000,-1000000000)</f>
        <v>614.000000234</v>
      </c>
      <c r="K234" s="0" t="n">
        <f aca="false">IF(AND(VIC_Postcode!$N234=1,ISNUMBER(VIC_Postcode!$P234)),VIC_Postcode!$P234+ROW()/1000000000,-1000000000)</f>
        <v>65.000000234</v>
      </c>
    </row>
    <row r="235" customFormat="false" ht="15" hidden="false" customHeight="false" outlineLevel="0" collapsed="false">
      <c r="I235" s="0" t="n">
        <f aca="false">IF(AND(VIC_Postcode!$N235=1,ISNUMBER(VIC_Postcode!$G235)),VIC_Postcode!$G235+ROW()/1000000000,-1000000000)</f>
        <v>23.463687385838</v>
      </c>
      <c r="J235" s="0" t="n">
        <f aca="false">IF(AND(VIC_Postcode!$N235=1,ISNUMBER(VIC_Postcode!$F235)),VIC_Postcode!$F235+ROW()/1000000000,-1000000000)</f>
        <v>147.000000235</v>
      </c>
      <c r="K235" s="0" t="n">
        <f aca="false">IF(AND(VIC_Postcode!$N235=1,ISNUMBER(VIC_Postcode!$P235)),VIC_Postcode!$P235+ROW()/1000000000,-1000000000)</f>
        <v>20.000000235</v>
      </c>
    </row>
    <row r="236" customFormat="false" ht="15" hidden="false" customHeight="false" outlineLevel="0" collapsed="false">
      <c r="I236" s="0" t="n">
        <f aca="false">IF(AND(VIC_Postcode!$N236=1,ISNUMBER(VIC_Postcode!$G236)),VIC_Postcode!$G236+ROW()/1000000000,-1000000000)</f>
        <v>24.9851785200688</v>
      </c>
      <c r="J236" s="0" t="n">
        <f aca="false">IF(AND(VIC_Postcode!$N236=1,ISNUMBER(VIC_Postcode!$F236)),VIC_Postcode!$F236+ROW()/1000000000,-1000000000)</f>
        <v>295.000000236</v>
      </c>
      <c r="K236" s="0" t="n">
        <f aca="false">IF(AND(VIC_Postcode!$N236=1,ISNUMBER(VIC_Postcode!$P236)),VIC_Postcode!$P236+ROW()/1000000000,-1000000000)</f>
        <v>61.000000236</v>
      </c>
    </row>
    <row r="237" customFormat="false" ht="15" hidden="false" customHeight="false" outlineLevel="0" collapsed="false">
      <c r="I237" s="0" t="n">
        <f aca="false">IF(AND(VIC_Postcode!$N237=1,ISNUMBER(VIC_Postcode!$G237)),VIC_Postcode!$G237+ROW()/1000000000,-1000000000)</f>
        <v>61.0485575909761</v>
      </c>
      <c r="J237" s="0" t="n">
        <f aca="false">IF(AND(VIC_Postcode!$N237=1,ISNUMBER(VIC_Postcode!$F237)),VIC_Postcode!$F237+ROW()/1000000000,-1000000000)</f>
        <v>347.000000237</v>
      </c>
      <c r="K237" s="0" t="n">
        <f aca="false">IF(AND(VIC_Postcode!$N237=1,ISNUMBER(VIC_Postcode!$P237)),VIC_Postcode!$P237+ROW()/1000000000,-1000000000)</f>
        <v>35.000000237</v>
      </c>
    </row>
    <row r="238" customFormat="false" ht="15" hidden="false" customHeight="false" outlineLevel="0" collapsed="false">
      <c r="I238" s="0" t="n">
        <f aca="false">IF(AND(VIC_Postcode!$N238=1,ISNUMBER(VIC_Postcode!$G238)),VIC_Postcode!$G238+ROW()/1000000000,-1000000000)</f>
        <v>25.5332241920607</v>
      </c>
      <c r="J238" s="0" t="n">
        <f aca="false">IF(AND(VIC_Postcode!$N238=1,ISNUMBER(VIC_Postcode!$F238)),VIC_Postcode!$F238+ROW()/1000000000,-1000000000)</f>
        <v>498.000000238</v>
      </c>
      <c r="K238" s="0" t="n">
        <f aca="false">IF(AND(VIC_Postcode!$N238=1,ISNUMBER(VIC_Postcode!$P238)),VIC_Postcode!$P238+ROW()/1000000000,-1000000000)</f>
        <v>100.000000238</v>
      </c>
    </row>
    <row r="239" customFormat="false" ht="15" hidden="false" customHeight="false" outlineLevel="0" collapsed="false">
      <c r="I239" s="0" t="n">
        <f aca="false">IF(AND(VIC_Postcode!$N239=1,ISNUMBER(VIC_Postcode!$G239)),VIC_Postcode!$G239+ROW()/1000000000,-1000000000)</f>
        <v>26.5504767206797</v>
      </c>
      <c r="J239" s="0" t="n">
        <f aca="false">IF(AND(VIC_Postcode!$N239=1,ISNUMBER(VIC_Postcode!$F239)),VIC_Postcode!$F239+ROW()/1000000000,-1000000000)</f>
        <v>521.000000239</v>
      </c>
      <c r="K239" s="0" t="n">
        <f aca="false">IF(AND(VIC_Postcode!$N239=1,ISNUMBER(VIC_Postcode!$P239)),VIC_Postcode!$P239+ROW()/1000000000,-1000000000)</f>
        <v>106.000000239</v>
      </c>
    </row>
    <row r="240" customFormat="false" ht="15" hidden="false" customHeight="false" outlineLevel="0" collapsed="false">
      <c r="I240" s="0" t="n">
        <f aca="false">IF(AND(VIC_Postcode!$N240=1,ISNUMBER(VIC_Postcode!$G240)),VIC_Postcode!$G240+ROW()/1000000000,-1000000000)</f>
        <v>31.7142078404739</v>
      </c>
      <c r="J240" s="0" t="n">
        <f aca="false">IF(AND(VIC_Postcode!$N240=1,ISNUMBER(VIC_Postcode!$F240)),VIC_Postcode!$F240+ROW()/1000000000,-1000000000)</f>
        <v>348.00000024</v>
      </c>
      <c r="K240" s="0" t="n">
        <f aca="false">IF(AND(VIC_Postcode!$N240=1,ISNUMBER(VIC_Postcode!$P240)),VIC_Postcode!$P240+ROW()/1000000000,-1000000000)</f>
        <v>51.00000024</v>
      </c>
    </row>
    <row r="241" customFormat="false" ht="15" hidden="false" customHeight="false" outlineLevel="0" collapsed="false">
      <c r="I241" s="0" t="n">
        <f aca="false">IF(AND(VIC_Postcode!$N241=1,ISNUMBER(VIC_Postcode!$G241)),VIC_Postcode!$G241+ROW()/1000000000,-1000000000)</f>
        <v>24.8930379695103</v>
      </c>
      <c r="J241" s="0" t="n">
        <f aca="false">IF(AND(VIC_Postcode!$N241=1,ISNUMBER(VIC_Postcode!$F241)),VIC_Postcode!$F241+ROW()/1000000000,-1000000000)</f>
        <v>256.000000241</v>
      </c>
      <c r="K241" s="0" t="n">
        <f aca="false">IF(AND(VIC_Postcode!$N241=1,ISNUMBER(VIC_Postcode!$P241)),VIC_Postcode!$P241+ROW()/1000000000,-1000000000)</f>
        <v>48.000000241</v>
      </c>
    </row>
    <row r="242" customFormat="false" ht="15" hidden="false" customHeight="false" outlineLevel="0" collapsed="false">
      <c r="I242" s="0" t="n">
        <f aca="false">IF(AND(VIC_Postcode!$N242=1,ISNUMBER(VIC_Postcode!$G242)),VIC_Postcode!$G242+ROW()/1000000000,-1000000000)</f>
        <v>39.9293839067801</v>
      </c>
      <c r="J242" s="0" t="n">
        <f aca="false">IF(AND(VIC_Postcode!$N242=1,ISNUMBER(VIC_Postcode!$F242)),VIC_Postcode!$F242+ROW()/1000000000,-1000000000)</f>
        <v>769.000000242</v>
      </c>
      <c r="K242" s="0" t="n">
        <f aca="false">IF(AND(VIC_Postcode!$N242=1,ISNUMBER(VIC_Postcode!$P242)),VIC_Postcode!$P242+ROW()/1000000000,-1000000000)</f>
        <v>145.000000242</v>
      </c>
    </row>
    <row r="243" customFormat="false" ht="15" hidden="false" customHeight="false" outlineLevel="0" collapsed="false">
      <c r="I243" s="0" t="n">
        <f aca="false">IF(AND(VIC_Postcode!$N243=1,ISNUMBER(VIC_Postcode!$G243)),VIC_Postcode!$G243+ROW()/1000000000,-1000000000)</f>
        <v>34.0616969010977</v>
      </c>
      <c r="J243" s="0" t="n">
        <f aca="false">IF(AND(VIC_Postcode!$N243=1,ISNUMBER(VIC_Postcode!$F243)),VIC_Postcode!$F243+ROW()/1000000000,-1000000000)</f>
        <v>424.000000243</v>
      </c>
      <c r="K243" s="0" t="n">
        <f aca="false">IF(AND(VIC_Postcode!$N243=1,ISNUMBER(VIC_Postcode!$P243)),VIC_Postcode!$P243+ROW()/1000000000,-1000000000)</f>
        <v>75.000000243</v>
      </c>
    </row>
    <row r="244" customFormat="false" ht="15" hidden="false" customHeight="false" outlineLevel="0" collapsed="false">
      <c r="I244" s="0" t="n">
        <f aca="false">IF(AND(VIC_Postcode!$N244=1,ISNUMBER(VIC_Postcode!$G244)),VIC_Postcode!$G244+ROW()/1000000000,-1000000000)</f>
        <v>61.2654420198826</v>
      </c>
      <c r="J244" s="0" t="n">
        <f aca="false">IF(AND(VIC_Postcode!$N244=1,ISNUMBER(VIC_Postcode!$F244)),VIC_Postcode!$F244+ROW()/1000000000,-1000000000)</f>
        <v>977.000000244</v>
      </c>
      <c r="K244" s="0" t="n">
        <f aca="false">IF(AND(VIC_Postcode!$N244=1,ISNUMBER(VIC_Postcode!$P244)),VIC_Postcode!$P244+ROW()/1000000000,-1000000000)</f>
        <v>11.000000244</v>
      </c>
    </row>
    <row r="245" customFormat="false" ht="15" hidden="false" customHeight="false" outlineLevel="0" collapsed="false">
      <c r="I245" s="0" t="n">
        <f aca="false">IF(AND(VIC_Postcode!$N245=1,ISNUMBER(VIC_Postcode!$G245)),VIC_Postcode!$G245+ROW()/1000000000,-1000000000)</f>
        <v>52.881714185857</v>
      </c>
      <c r="J245" s="0" t="n">
        <f aca="false">IF(AND(VIC_Postcode!$N245=1,ISNUMBER(VIC_Postcode!$F245)),VIC_Postcode!$F245+ROW()/1000000000,-1000000000)</f>
        <v>701.000000245</v>
      </c>
      <c r="K245" s="0" t="n">
        <f aca="false">IF(AND(VIC_Postcode!$N245=1,ISNUMBER(VIC_Postcode!$P245)),VIC_Postcode!$P245+ROW()/1000000000,-1000000000)</f>
        <v>91.000000245</v>
      </c>
    </row>
    <row r="246" customFormat="false" ht="15" hidden="false" customHeight="false" outlineLevel="0" collapsed="false">
      <c r="I246" s="0" t="n">
        <f aca="false">IF(AND(VIC_Postcode!$N246=1,ISNUMBER(VIC_Postcode!$G246)),VIC_Postcode!$G246+ROW()/1000000000,-1000000000)</f>
        <v>38.7585711590278</v>
      </c>
      <c r="J246" s="0" t="n">
        <f aca="false">IF(AND(VIC_Postcode!$N246=1,ISNUMBER(VIC_Postcode!$F246)),VIC_Postcode!$F246+ROW()/1000000000,-1000000000)</f>
        <v>537.000000246</v>
      </c>
      <c r="K246" s="0" t="n">
        <f aca="false">IF(AND(VIC_Postcode!$N246=1,ISNUMBER(VIC_Postcode!$P246)),VIC_Postcode!$P246+ROW()/1000000000,-1000000000)</f>
        <v>84.000000246</v>
      </c>
    </row>
    <row r="247" customFormat="false" ht="15" hidden="false" customHeight="false" outlineLevel="0" collapsed="false">
      <c r="I247" s="0" t="n">
        <f aca="false">IF(AND(VIC_Postcode!$N247=1,ISNUMBER(VIC_Postcode!$G247)),VIC_Postcode!$G247+ROW()/1000000000,-1000000000)</f>
        <v>61.0744473929998</v>
      </c>
      <c r="J247" s="0" t="n">
        <f aca="false">IF(AND(VIC_Postcode!$N247=1,ISNUMBER(VIC_Postcode!$F247)),VIC_Postcode!$F247+ROW()/1000000000,-1000000000)</f>
        <v>1055.000000247</v>
      </c>
      <c r="K247" s="0" t="n">
        <f aca="false">IF(AND(VIC_Postcode!$N247=1,ISNUMBER(VIC_Postcode!$P247)),VIC_Postcode!$P247+ROW()/1000000000,-1000000000)</f>
        <v>142.000000247</v>
      </c>
    </row>
    <row r="248" customFormat="false" ht="15" hidden="false" customHeight="false" outlineLevel="0" collapsed="false">
      <c r="I248" s="0" t="n">
        <f aca="false">IF(AND(VIC_Postcode!$N248=1,ISNUMBER(VIC_Postcode!$G248)),VIC_Postcode!$G248+ROW()/1000000000,-1000000000)</f>
        <v>29.3101924024319</v>
      </c>
      <c r="J248" s="0" t="n">
        <f aca="false">IF(AND(VIC_Postcode!$N248=1,ISNUMBER(VIC_Postcode!$F248)),VIC_Postcode!$F248+ROW()/1000000000,-1000000000)</f>
        <v>331.000000248</v>
      </c>
      <c r="K248" s="0" t="n">
        <f aca="false">IF(AND(VIC_Postcode!$N248=1,ISNUMBER(VIC_Postcode!$P248)),VIC_Postcode!$P248+ROW()/1000000000,-1000000000)</f>
        <v>31.000000248</v>
      </c>
    </row>
    <row r="249" customFormat="false" ht="15" hidden="false" customHeight="false" outlineLevel="0" collapsed="false">
      <c r="I249" s="0" t="n">
        <f aca="false">IF(AND(VIC_Postcode!$N249=1,ISNUMBER(VIC_Postcode!$G249)),VIC_Postcode!$G249+ROW()/1000000000,-1000000000)</f>
        <v>43.7809408430594</v>
      </c>
      <c r="J249" s="0" t="n">
        <f aca="false">IF(AND(VIC_Postcode!$N249=1,ISNUMBER(VIC_Postcode!$F249)),VIC_Postcode!$F249+ROW()/1000000000,-1000000000)</f>
        <v>566.000000249</v>
      </c>
      <c r="K249" s="0" t="n">
        <f aca="false">IF(AND(VIC_Postcode!$N249=1,ISNUMBER(VIC_Postcode!$P249)),VIC_Postcode!$P249+ROW()/1000000000,-1000000000)</f>
        <v>74.000000249</v>
      </c>
    </row>
    <row r="250" customFormat="false" ht="15" hidden="false" customHeight="false" outlineLevel="0" collapsed="false">
      <c r="I250" s="0" t="n">
        <f aca="false">IF(AND(VIC_Postcode!$N250=1,ISNUMBER(VIC_Postcode!$G250)),VIC_Postcode!$G250+ROW()/1000000000,-1000000000)</f>
        <v>50.7996239564911</v>
      </c>
      <c r="J250" s="0" t="n">
        <f aca="false">IF(AND(VIC_Postcode!$N250=1,ISNUMBER(VIC_Postcode!$F250)),VIC_Postcode!$F250+ROW()/1000000000,-1000000000)</f>
        <v>540.00000025</v>
      </c>
      <c r="K250" s="0" t="n">
        <f aca="false">IF(AND(VIC_Postcode!$N250=1,ISNUMBER(VIC_Postcode!$P250)),VIC_Postcode!$P250+ROW()/1000000000,-1000000000)</f>
        <v>63.00000025</v>
      </c>
    </row>
    <row r="251" customFormat="false" ht="15" hidden="false" customHeight="false" outlineLevel="0" collapsed="false">
      <c r="I251" s="0" t="n">
        <f aca="false">IF(AND(VIC_Postcode!$N251=1,ISNUMBER(VIC_Postcode!$G251)),VIC_Postcode!$G251+ROW()/1000000000,-1000000000)</f>
        <v>30.3014582492359</v>
      </c>
      <c r="J251" s="0" t="n">
        <f aca="false">IF(AND(VIC_Postcode!$N251=1,ISNUMBER(VIC_Postcode!$F251)),VIC_Postcode!$F251+ROW()/1000000000,-1000000000)</f>
        <v>584.000000251</v>
      </c>
      <c r="K251" s="0" t="n">
        <f aca="false">IF(AND(VIC_Postcode!$N251=1,ISNUMBER(VIC_Postcode!$P251)),VIC_Postcode!$P251+ROW()/1000000000,-1000000000)</f>
        <v>89.000000251</v>
      </c>
    </row>
    <row r="252" customFormat="false" ht="15" hidden="false" customHeight="false" outlineLevel="0" collapsed="false">
      <c r="I252" s="0" t="n">
        <f aca="false">IF(AND(VIC_Postcode!$N252=1,ISNUMBER(VIC_Postcode!$G252)),VIC_Postcode!$G252+ROW()/1000000000,-1000000000)</f>
        <v>42.4187728151769</v>
      </c>
      <c r="J252" s="0" t="n">
        <f aca="false">IF(AND(VIC_Postcode!$N252=1,ISNUMBER(VIC_Postcode!$F252)),VIC_Postcode!$F252+ROW()/1000000000,-1000000000)</f>
        <v>235.000000252</v>
      </c>
      <c r="K252" s="0" t="n">
        <f aca="false">IF(AND(VIC_Postcode!$N252=1,ISNUMBER(VIC_Postcode!$P252)),VIC_Postcode!$P252+ROW()/1000000000,-1000000000)</f>
        <v>19.000000252</v>
      </c>
    </row>
    <row r="253" customFormat="false" ht="15" hidden="false" customHeight="false" outlineLevel="0" collapsed="false">
      <c r="I253" s="0" t="n">
        <f aca="false">IF(AND(VIC_Postcode!$N253=1,ISNUMBER(VIC_Postcode!$G253)),VIC_Postcode!$G253+ROW()/1000000000,-1000000000)</f>
        <v>42.9016107550977</v>
      </c>
      <c r="J253" s="0" t="n">
        <f aca="false">IF(AND(VIC_Postcode!$N253=1,ISNUMBER(VIC_Postcode!$F253)),VIC_Postcode!$F253+ROW()/1000000000,-1000000000)</f>
        <v>634.000000253</v>
      </c>
      <c r="K253" s="0" t="n">
        <f aca="false">IF(AND(VIC_Postcode!$N253=1,ISNUMBER(VIC_Postcode!$P253)),VIC_Postcode!$P253+ROW()/1000000000,-1000000000)</f>
        <v>68.000000253</v>
      </c>
    </row>
    <row r="254" customFormat="false" ht="15" hidden="false" customHeight="false" outlineLevel="0" collapsed="false">
      <c r="I254" s="0" t="n">
        <f aca="false">IF(AND(VIC_Postcode!$N254=1,ISNUMBER(VIC_Postcode!$G254)),VIC_Postcode!$G254+ROW()/1000000000,-1000000000)</f>
        <v>46.8829974901552</v>
      </c>
      <c r="J254" s="0" t="n">
        <f aca="false">IF(AND(VIC_Postcode!$N254=1,ISNUMBER(VIC_Postcode!$F254)),VIC_Postcode!$F254+ROW()/1000000000,-1000000000)</f>
        <v>458.000000254</v>
      </c>
      <c r="K254" s="0" t="n">
        <f aca="false">IF(AND(VIC_Postcode!$N254=1,ISNUMBER(VIC_Postcode!$P254)),VIC_Postcode!$P254+ROW()/1000000000,-1000000000)</f>
        <v>59.000000254</v>
      </c>
    </row>
    <row r="255" customFormat="false" ht="15" hidden="false" customHeight="false" outlineLevel="0" collapsed="false">
      <c r="I255" s="0" t="n">
        <f aca="false">IF(AND(VIC_Postcode!$N255=1,ISNUMBER(VIC_Postcode!$G255)),VIC_Postcode!$G255+ROW()/1000000000,-1000000000)</f>
        <v>32.6658465465315</v>
      </c>
      <c r="J255" s="0" t="n">
        <f aca="false">IF(AND(VIC_Postcode!$N255=1,ISNUMBER(VIC_Postcode!$F255)),VIC_Postcode!$F255+ROW()/1000000000,-1000000000)</f>
        <v>292.000000255</v>
      </c>
      <c r="K255" s="0" t="n">
        <f aca="false">IF(AND(VIC_Postcode!$N255=1,ISNUMBER(VIC_Postcode!$P255)),VIC_Postcode!$P255+ROW()/1000000000,-1000000000)</f>
        <v>43.000000255</v>
      </c>
    </row>
    <row r="256" customFormat="false" ht="15" hidden="false" customHeight="false" outlineLevel="0" collapsed="false">
      <c r="I256" s="0" t="n">
        <f aca="false">IF(AND(VIC_Postcode!$N256=1,ISNUMBER(VIC_Postcode!$G256)),VIC_Postcode!$G256+ROW()/1000000000,-1000000000)</f>
        <v>31.5903356328482</v>
      </c>
      <c r="J256" s="0" t="n">
        <f aca="false">IF(AND(VIC_Postcode!$N256=1,ISNUMBER(VIC_Postcode!$F256)),VIC_Postcode!$F256+ROW()/1000000000,-1000000000)</f>
        <v>438.000000256</v>
      </c>
      <c r="K256" s="0" t="n">
        <f aca="false">IF(AND(VIC_Postcode!$N256=1,ISNUMBER(VIC_Postcode!$P256)),VIC_Postcode!$P256+ROW()/1000000000,-1000000000)</f>
        <v>45.000000256</v>
      </c>
    </row>
    <row r="257" customFormat="false" ht="15" hidden="false" customHeight="false" outlineLevel="0" collapsed="false">
      <c r="I257" s="0" t="n">
        <f aca="false">IF(AND(VIC_Postcode!$N257=1,ISNUMBER(VIC_Postcode!$G257)),VIC_Postcode!$G257+ROW()/1000000000,-1000000000)</f>
        <v>42.4780917857244</v>
      </c>
      <c r="J257" s="0" t="n">
        <f aca="false">IF(AND(VIC_Postcode!$N257=1,ISNUMBER(VIC_Postcode!$F257)),VIC_Postcode!$F257+ROW()/1000000000,-1000000000)</f>
        <v>349.000000257</v>
      </c>
      <c r="K257" s="0" t="n">
        <f aca="false">IF(AND(VIC_Postcode!$N257=1,ISNUMBER(VIC_Postcode!$P257)),VIC_Postcode!$P257+ROW()/1000000000,-1000000000)</f>
        <v>46.000000257</v>
      </c>
    </row>
    <row r="258" customFormat="false" ht="15" hidden="false" customHeight="false" outlineLevel="0" collapsed="false">
      <c r="I258" s="0" t="n">
        <f aca="false">IF(AND(VIC_Postcode!$N258=1,ISNUMBER(VIC_Postcode!$G258)),VIC_Postcode!$G258+ROW()/1000000000,-1000000000)</f>
        <v>35.1909997347138</v>
      </c>
      <c r="J258" s="0" t="n">
        <f aca="false">IF(AND(VIC_Postcode!$N258=1,ISNUMBER(VIC_Postcode!$F258)),VIC_Postcode!$F258+ROW()/1000000000,-1000000000)</f>
        <v>269.000000258</v>
      </c>
      <c r="K258" s="0" t="n">
        <f aca="false">IF(AND(VIC_Postcode!$N258=1,ISNUMBER(VIC_Postcode!$P258)),VIC_Postcode!$P258+ROW()/1000000000,-1000000000)</f>
        <v>41.000000258</v>
      </c>
    </row>
    <row r="259" customFormat="false" ht="15" hidden="false" customHeight="false" outlineLevel="0" collapsed="false">
      <c r="I259" s="0" t="n">
        <f aca="false">IF(AND(VIC_Postcode!$N259=1,ISNUMBER(VIC_Postcode!$G259)),VIC_Postcode!$G259+ROW()/1000000000,-1000000000)</f>
        <v>46.8645394243649</v>
      </c>
      <c r="J259" s="0" t="n">
        <f aca="false">IF(AND(VIC_Postcode!$N259=1,ISNUMBER(VIC_Postcode!$F259)),VIC_Postcode!$F259+ROW()/1000000000,-1000000000)</f>
        <v>630.000000259</v>
      </c>
      <c r="K259" s="0" t="n">
        <f aca="false">IF(AND(VIC_Postcode!$N259=1,ISNUMBER(VIC_Postcode!$P259)),VIC_Postcode!$P259+ROW()/1000000000,-1000000000)</f>
        <v>58.000000259</v>
      </c>
    </row>
    <row r="260" customFormat="false" ht="15" hidden="false" customHeight="false" outlineLevel="0" collapsed="false">
      <c r="I260" s="0" t="n">
        <f aca="false">IF(AND(VIC_Postcode!$N260=1,ISNUMBER(VIC_Postcode!$G260)),VIC_Postcode!$G260+ROW()/1000000000,-1000000000)</f>
        <v>38.4615387215385</v>
      </c>
      <c r="J260" s="0" t="n">
        <f aca="false">IF(AND(VIC_Postcode!$N260=1,ISNUMBER(VIC_Postcode!$F260)),VIC_Postcode!$F260+ROW()/1000000000,-1000000000)</f>
        <v>217.00000026</v>
      </c>
      <c r="K260" s="0" t="n">
        <f aca="false">IF(AND(VIC_Postcode!$N260=1,ISNUMBER(VIC_Postcode!$P260)),VIC_Postcode!$P260+ROW()/1000000000,-1000000000)</f>
        <v>33.00000026</v>
      </c>
    </row>
    <row r="261" customFormat="false" ht="15" hidden="false" customHeight="false" outlineLevel="0" collapsed="false">
      <c r="I261" s="0" t="n">
        <f aca="false">IF(AND(VIC_Postcode!$N261=1,ISNUMBER(VIC_Postcode!$G261)),VIC_Postcode!$G261+ROW()/1000000000,-1000000000)</f>
        <v>38.716402613766</v>
      </c>
      <c r="J261" s="0" t="n">
        <f aca="false">IF(AND(VIC_Postcode!$N261=1,ISNUMBER(VIC_Postcode!$F261)),VIC_Postcode!$F261+ROW()/1000000000,-1000000000)</f>
        <v>520.000000261</v>
      </c>
      <c r="K261" s="0" t="n">
        <f aca="false">IF(AND(VIC_Postcode!$N261=1,ISNUMBER(VIC_Postcode!$P261)),VIC_Postcode!$P261+ROW()/1000000000,-1000000000)</f>
        <v>57.000000261</v>
      </c>
    </row>
    <row r="262" customFormat="false" ht="15" hidden="false" customHeight="false" outlineLevel="0" collapsed="false">
      <c r="I262" s="0" t="n">
        <f aca="false">IF(AND(VIC_Postcode!$N262=1,ISNUMBER(VIC_Postcode!$G262)),VIC_Postcode!$G262+ROW()/1000000000,-1000000000)</f>
        <v>33.6153163795423</v>
      </c>
      <c r="J262" s="0" t="n">
        <f aca="false">IF(AND(VIC_Postcode!$N262=1,ISNUMBER(VIC_Postcode!$F262)),VIC_Postcode!$F262+ROW()/1000000000,-1000000000)</f>
        <v>453.000000262</v>
      </c>
      <c r="K262" s="0" t="n">
        <f aca="false">IF(AND(VIC_Postcode!$N262=1,ISNUMBER(VIC_Postcode!$P262)),VIC_Postcode!$P262+ROW()/1000000000,-1000000000)</f>
        <v>65.000000262</v>
      </c>
    </row>
    <row r="263" customFormat="false" ht="15" hidden="false" customHeight="false" outlineLevel="0" collapsed="false">
      <c r="I263" s="0" t="n">
        <f aca="false">IF(AND(VIC_Postcode!$N263=1,ISNUMBER(VIC_Postcode!$G263)),VIC_Postcode!$G263+ROW()/1000000000,-1000000000)</f>
        <v>34.0990031120029</v>
      </c>
      <c r="J263" s="0" t="n">
        <f aca="false">IF(AND(VIC_Postcode!$N263=1,ISNUMBER(VIC_Postcode!$F263)),VIC_Postcode!$F263+ROW()/1000000000,-1000000000)</f>
        <v>383.000000263</v>
      </c>
      <c r="K263" s="0" t="n">
        <f aca="false">IF(AND(VIC_Postcode!$N263=1,ISNUMBER(VIC_Postcode!$P263)),VIC_Postcode!$P263+ROW()/1000000000,-1000000000)</f>
        <v>28.000000263</v>
      </c>
    </row>
    <row r="264" customFormat="false" ht="15" hidden="false" customHeight="false" outlineLevel="0" collapsed="false">
      <c r="I264" s="0" t="n">
        <f aca="false">IF(AND(VIC_Postcode!$N264=1,ISNUMBER(VIC_Postcode!$G264)),VIC_Postcode!$G264+ROW()/1000000000,-1000000000)</f>
        <v>48.2522798992584</v>
      </c>
      <c r="J264" s="0" t="n">
        <f aca="false">IF(AND(VIC_Postcode!$N264=1,ISNUMBER(VIC_Postcode!$F264)),VIC_Postcode!$F264+ROW()/1000000000,-1000000000)</f>
        <v>508.000000264</v>
      </c>
      <c r="K264" s="0" t="n">
        <f aca="false">IF(AND(VIC_Postcode!$N264=1,ISNUMBER(VIC_Postcode!$P264)),VIC_Postcode!$P264+ROW()/1000000000,-1000000000)</f>
        <v>69.000000264</v>
      </c>
    </row>
    <row r="265" customFormat="false" ht="15" hidden="false" customHeight="false" outlineLevel="0" collapsed="false">
      <c r="I265" s="0" t="n">
        <f aca="false">IF(AND(VIC_Postcode!$N265=1,ISNUMBER(VIC_Postcode!$G265)),VIC_Postcode!$G265+ROW()/1000000000,-1000000000)</f>
        <v>48.9054029563035</v>
      </c>
      <c r="J265" s="0" t="n">
        <f aca="false">IF(AND(VIC_Postcode!$N265=1,ISNUMBER(VIC_Postcode!$F265)),VIC_Postcode!$F265+ROW()/1000000000,-1000000000)</f>
        <v>487.000000265</v>
      </c>
      <c r="K265" s="0" t="n">
        <f aca="false">IF(AND(VIC_Postcode!$N265=1,ISNUMBER(VIC_Postcode!$P265)),VIC_Postcode!$P265+ROW()/1000000000,-1000000000)</f>
        <v>71.000000265</v>
      </c>
    </row>
    <row r="266" customFormat="false" ht="15" hidden="false" customHeight="false" outlineLevel="0" collapsed="false">
      <c r="I266" s="0" t="n">
        <f aca="false">IF(AND(VIC_Postcode!$N266=1,ISNUMBER(VIC_Postcode!$G266)),VIC_Postcode!$G266+ROW()/1000000000,-1000000000)</f>
        <v>35.6372602023254</v>
      </c>
      <c r="J266" s="0" t="n">
        <f aca="false">IF(AND(VIC_Postcode!$N266=1,ISNUMBER(VIC_Postcode!$F266)),VIC_Postcode!$F266+ROW()/1000000000,-1000000000)</f>
        <v>347.000000266</v>
      </c>
      <c r="K266" s="0" t="n">
        <f aca="false">IF(AND(VIC_Postcode!$N266=1,ISNUMBER(VIC_Postcode!$P266)),VIC_Postcode!$P266+ROW()/1000000000,-1000000000)</f>
        <v>34.000000266</v>
      </c>
    </row>
    <row r="267" customFormat="false" ht="15" hidden="false" customHeight="false" outlineLevel="0" collapsed="false">
      <c r="I267" s="0" t="n">
        <f aca="false">IF(AND(VIC_Postcode!$N267=1,ISNUMBER(VIC_Postcode!$G267)),VIC_Postcode!$G267+ROW()/1000000000,-1000000000)</f>
        <v>44.9307266686574</v>
      </c>
      <c r="J267" s="0" t="n">
        <f aca="false">IF(AND(VIC_Postcode!$N267=1,ISNUMBER(VIC_Postcode!$F267)),VIC_Postcode!$F267+ROW()/1000000000,-1000000000)</f>
        <v>694.000000267</v>
      </c>
      <c r="K267" s="0" t="n">
        <f aca="false">IF(AND(VIC_Postcode!$N267=1,ISNUMBER(VIC_Postcode!$P267)),VIC_Postcode!$P267+ROW()/1000000000,-1000000000)</f>
        <v>105.000000267</v>
      </c>
    </row>
    <row r="268" customFormat="false" ht="15" hidden="false" customHeight="false" outlineLevel="0" collapsed="false">
      <c r="I268" s="0" t="n">
        <f aca="false">IF(AND(VIC_Postcode!$N268=1,ISNUMBER(VIC_Postcode!$G268)),VIC_Postcode!$G268+ROW()/1000000000,-1000000000)</f>
        <v>54.4035550133572</v>
      </c>
      <c r="J268" s="0" t="n">
        <f aca="false">IF(AND(VIC_Postcode!$N268=1,ISNUMBER(VIC_Postcode!$F268)),VIC_Postcode!$F268+ROW()/1000000000,-1000000000)</f>
        <v>955.000000268</v>
      </c>
      <c r="K268" s="0" t="n">
        <f aca="false">IF(AND(VIC_Postcode!$N268=1,ISNUMBER(VIC_Postcode!$P268)),VIC_Postcode!$P268+ROW()/1000000000,-1000000000)</f>
        <v>139.000000268</v>
      </c>
    </row>
    <row r="269" customFormat="false" ht="15" hidden="false" customHeight="false" outlineLevel="0" collapsed="false">
      <c r="I269" s="0" t="n">
        <f aca="false">IF(AND(VIC_Postcode!$N269=1,ISNUMBER(VIC_Postcode!$G269)),VIC_Postcode!$G269+ROW()/1000000000,-1000000000)</f>
        <v>51.9666651662875</v>
      </c>
      <c r="J269" s="0" t="n">
        <f aca="false">IF(AND(VIC_Postcode!$N269=1,ISNUMBER(VIC_Postcode!$F269)),VIC_Postcode!$F269+ROW()/1000000000,-1000000000)</f>
        <v>979.000000269</v>
      </c>
      <c r="K269" s="0" t="n">
        <f aca="false">IF(AND(VIC_Postcode!$N269=1,ISNUMBER(VIC_Postcode!$P269)),VIC_Postcode!$P269+ROW()/1000000000,-1000000000)</f>
        <v>111.000000269</v>
      </c>
    </row>
    <row r="270" customFormat="false" ht="15" hidden="false" customHeight="false" outlineLevel="0" collapsed="false">
      <c r="I270" s="0" t="n">
        <f aca="false">IF(AND(VIC_Postcode!$N270=1,ISNUMBER(VIC_Postcode!$G270)),VIC_Postcode!$G270+ROW()/1000000000,-1000000000)</f>
        <v>48.5334275579415</v>
      </c>
      <c r="J270" s="0" t="n">
        <f aca="false">IF(AND(VIC_Postcode!$N270=1,ISNUMBER(VIC_Postcode!$F270)),VIC_Postcode!$F270+ROW()/1000000000,-1000000000)</f>
        <v>551.00000027</v>
      </c>
      <c r="K270" s="0" t="n">
        <f aca="false">IF(AND(VIC_Postcode!$N270=1,ISNUMBER(VIC_Postcode!$P270)),VIC_Postcode!$P270+ROW()/1000000000,-1000000000)</f>
        <v>89.00000027</v>
      </c>
    </row>
    <row r="271" customFormat="false" ht="15" hidden="false" customHeight="false" outlineLevel="0" collapsed="false">
      <c r="I271" s="0" t="n">
        <f aca="false">IF(AND(VIC_Postcode!$N271=1,ISNUMBER(VIC_Postcode!$G271)),VIC_Postcode!$G271+ROW()/1000000000,-1000000000)</f>
        <v>43.3420368245248</v>
      </c>
      <c r="J271" s="0" t="n">
        <f aca="false">IF(AND(VIC_Postcode!$N271=1,ISNUMBER(VIC_Postcode!$F271)),VIC_Postcode!$F271+ROW()/1000000000,-1000000000)</f>
        <v>249.000000271</v>
      </c>
      <c r="K271" s="0" t="n">
        <f aca="false">IF(AND(VIC_Postcode!$N271=1,ISNUMBER(VIC_Postcode!$P271)),VIC_Postcode!$P271+ROW()/1000000000,-1000000000)</f>
        <v>11.000000271</v>
      </c>
    </row>
    <row r="272" customFormat="false" ht="15" hidden="false" customHeight="false" outlineLevel="0" collapsed="false">
      <c r="I272" s="0" t="n">
        <f aca="false">IF(AND(VIC_Postcode!$N272=1,ISNUMBER(VIC_Postcode!$G272)),VIC_Postcode!$G272+ROW()/1000000000,-1000000000)</f>
        <v>35.3962266870943</v>
      </c>
      <c r="J272" s="0" t="n">
        <f aca="false">IF(AND(VIC_Postcode!$N272=1,ISNUMBER(VIC_Postcode!$F272)),VIC_Postcode!$F272+ROW()/1000000000,-1000000000)</f>
        <v>469.000000272</v>
      </c>
      <c r="K272" s="0" t="n">
        <f aca="false">IF(AND(VIC_Postcode!$N272=1,ISNUMBER(VIC_Postcode!$P272)),VIC_Postcode!$P272+ROW()/1000000000,-1000000000)</f>
        <v>68.000000272</v>
      </c>
    </row>
    <row r="273" customFormat="false" ht="15" hidden="false" customHeight="false" outlineLevel="0" collapsed="false">
      <c r="I273" s="0" t="n">
        <f aca="false">IF(AND(VIC_Postcode!$N273=1,ISNUMBER(VIC_Postcode!$G273)),VIC_Postcode!$G273+ROW()/1000000000,-1000000000)</f>
        <v>39.6982558128397</v>
      </c>
      <c r="J273" s="0" t="n">
        <f aca="false">IF(AND(VIC_Postcode!$N273=1,ISNUMBER(VIC_Postcode!$F273)),VIC_Postcode!$F273+ROW()/1000000000,-1000000000)</f>
        <v>421.000000273</v>
      </c>
      <c r="K273" s="0" t="n">
        <f aca="false">IF(AND(VIC_Postcode!$N273=1,ISNUMBER(VIC_Postcode!$P273)),VIC_Postcode!$P273+ROW()/1000000000,-1000000000)</f>
        <v>52.000000273</v>
      </c>
    </row>
    <row r="274" customFormat="false" ht="15" hidden="false" customHeight="false" outlineLevel="0" collapsed="false">
      <c r="I274" s="0" t="n">
        <f aca="false">IF(AND(VIC_Postcode!$N274=1,ISNUMBER(VIC_Postcode!$G274)),VIC_Postcode!$G274+ROW()/1000000000,-1000000000)</f>
        <v>39.6951545308366</v>
      </c>
      <c r="J274" s="0" t="n">
        <f aca="false">IF(AND(VIC_Postcode!$N274=1,ISNUMBER(VIC_Postcode!$F274)),VIC_Postcode!$F274+ROW()/1000000000,-1000000000)</f>
        <v>974.000000274</v>
      </c>
      <c r="K274" s="0" t="n">
        <f aca="false">IF(AND(VIC_Postcode!$N274=1,ISNUMBER(VIC_Postcode!$P274)),VIC_Postcode!$P274+ROW()/1000000000,-1000000000)</f>
        <v>22.000000274</v>
      </c>
    </row>
    <row r="275" customFormat="false" ht="15" hidden="false" customHeight="false" outlineLevel="0" collapsed="false">
      <c r="I275" s="0" t="n">
        <f aca="false">IF(AND(VIC_Postcode!$N275=1,ISNUMBER(VIC_Postcode!$G275)),VIC_Postcode!$G275+ROW()/1000000000,-1000000000)</f>
        <v>56.9123421851614</v>
      </c>
      <c r="J275" s="0" t="n">
        <f aca="false">IF(AND(VIC_Postcode!$N275=1,ISNUMBER(VIC_Postcode!$F275)),VIC_Postcode!$F275+ROW()/1000000000,-1000000000)</f>
        <v>261.000000275</v>
      </c>
      <c r="K275" s="0" t="n">
        <f aca="false">IF(AND(VIC_Postcode!$N275=1,ISNUMBER(VIC_Postcode!$P275)),VIC_Postcode!$P275+ROW()/1000000000,-1000000000)</f>
        <v>20.000000275</v>
      </c>
    </row>
    <row r="276" customFormat="false" ht="15" hidden="false" customHeight="false" outlineLevel="0" collapsed="false">
      <c r="I276" s="0" t="n">
        <f aca="false">IF(AND(VIC_Postcode!$N276=1,ISNUMBER(VIC_Postcode!$G276)),VIC_Postcode!$G276+ROW()/1000000000,-1000000000)</f>
        <v>48.2456143110877</v>
      </c>
      <c r="J276" s="0" t="n">
        <f aca="false">IF(AND(VIC_Postcode!$N276=1,ISNUMBER(VIC_Postcode!$F276)),VIC_Postcode!$F276+ROW()/1000000000,-1000000000)</f>
        <v>429.000000276</v>
      </c>
      <c r="K276" s="0" t="n">
        <f aca="false">IF(AND(VIC_Postcode!$N276=1,ISNUMBER(VIC_Postcode!$P276)),VIC_Postcode!$P276+ROW()/1000000000,-1000000000)</f>
        <v>42.000000276</v>
      </c>
    </row>
    <row r="277" customFormat="false" ht="15" hidden="false" customHeight="false" outlineLevel="0" collapsed="false">
      <c r="I277" s="0" t="n">
        <f aca="false">IF(AND(VIC_Postcode!$N277=1,ISNUMBER(VIC_Postcode!$G277)),VIC_Postcode!$G277+ROW()/1000000000,-1000000000)</f>
        <v>39.6359618318184</v>
      </c>
      <c r="J277" s="0" t="n">
        <f aca="false">IF(AND(VIC_Postcode!$N277=1,ISNUMBER(VIC_Postcode!$F277)),VIC_Postcode!$F277+ROW()/1000000000,-1000000000)</f>
        <v>932.000000277</v>
      </c>
      <c r="K277" s="0" t="n">
        <f aca="false">IF(AND(VIC_Postcode!$N277=1,ISNUMBER(VIC_Postcode!$P277)),VIC_Postcode!$P277+ROW()/1000000000,-1000000000)</f>
        <v>1.000000277</v>
      </c>
    </row>
    <row r="278" customFormat="false" ht="15" hidden="false" customHeight="false" outlineLevel="0" collapsed="false">
      <c r="I278" s="0" t="n">
        <f aca="false">IF(AND(VIC_Postcode!$N278=1,ISNUMBER(VIC_Postcode!$G278)),VIC_Postcode!$G278+ROW()/1000000000,-1000000000)</f>
        <v>42.6645522209025</v>
      </c>
      <c r="J278" s="0" t="n">
        <f aca="false">IF(AND(VIC_Postcode!$N278=1,ISNUMBER(VIC_Postcode!$F278)),VIC_Postcode!$F278+ROW()/1000000000,-1000000000)</f>
        <v>269.000000278</v>
      </c>
      <c r="K278" s="0" t="n">
        <f aca="false">IF(AND(VIC_Postcode!$N278=1,ISNUMBER(VIC_Postcode!$P278)),VIC_Postcode!$P278+ROW()/1000000000,-1000000000)</f>
        <v>31.000000278</v>
      </c>
    </row>
    <row r="279" customFormat="false" ht="15" hidden="false" customHeight="false" outlineLevel="0" collapsed="false">
      <c r="I279" s="0" t="n">
        <f aca="false">IF(AND(VIC_Postcode!$N279=1,ISNUMBER(VIC_Postcode!$G279)),VIC_Postcode!$G279+ROW()/1000000000,-1000000000)</f>
        <v>42.7203889059467</v>
      </c>
      <c r="J279" s="0" t="n">
        <f aca="false">IF(AND(VIC_Postcode!$N279=1,ISNUMBER(VIC_Postcode!$F279)),VIC_Postcode!$F279+ROW()/1000000000,-1000000000)</f>
        <v>299.000000279</v>
      </c>
      <c r="K279" s="0" t="n">
        <f aca="false">IF(AND(VIC_Postcode!$N279=1,ISNUMBER(VIC_Postcode!$P279)),VIC_Postcode!$P279+ROW()/1000000000,-1000000000)</f>
        <v>28.000000279</v>
      </c>
    </row>
    <row r="280" customFormat="false" ht="15" hidden="false" customHeight="false" outlineLevel="0" collapsed="false">
      <c r="I280" s="0" t="n">
        <f aca="false">IF(AND(VIC_Postcode!$N280=1,ISNUMBER(VIC_Postcode!$G280)),VIC_Postcode!$G280+ROW()/1000000000,-1000000000)</f>
        <v>50.0833091107361</v>
      </c>
      <c r="J280" s="0" t="n">
        <f aca="false">IF(AND(VIC_Postcode!$N280=1,ISNUMBER(VIC_Postcode!$F280)),VIC_Postcode!$F280+ROW()/1000000000,-1000000000)</f>
        <v>511.00000028</v>
      </c>
      <c r="K280" s="0" t="n">
        <f aca="false">IF(AND(VIC_Postcode!$N280=1,ISNUMBER(VIC_Postcode!$P280)),VIC_Postcode!$P280+ROW()/1000000000,-1000000000)</f>
        <v>51.00000028</v>
      </c>
    </row>
    <row r="281" customFormat="false" ht="15" hidden="false" customHeight="false" outlineLevel="0" collapsed="false">
      <c r="I281" s="0" t="n">
        <f aca="false">IF(AND(VIC_Postcode!$N281=1,ISNUMBER(VIC_Postcode!$G281)),VIC_Postcode!$G281+ROW()/1000000000,-1000000000)</f>
        <v>-1000000000</v>
      </c>
      <c r="J281" s="0" t="n">
        <f aca="false">IF(AND(VIC_Postcode!$N281=1,ISNUMBER(VIC_Postcode!$F281)),VIC_Postcode!$F281+ROW()/1000000000,-1000000000)</f>
        <v>-1000000000</v>
      </c>
      <c r="K281" s="0" t="n">
        <f aca="false">IF(AND(VIC_Postcode!$N281=1,ISNUMBER(VIC_Postcode!$P281)),VIC_Postcode!$P281+ROW()/1000000000,-1000000000)</f>
        <v>-1000000000</v>
      </c>
    </row>
    <row r="282" customFormat="false" ht="15" hidden="false" customHeight="false" outlineLevel="0" collapsed="false">
      <c r="I282" s="0" t="n">
        <f aca="false">IF(AND(VIC_Postcode!$N282=1,ISNUMBER(VIC_Postcode!$G282)),VIC_Postcode!$G282+ROW()/1000000000,-1000000000)</f>
        <v>-1000000000</v>
      </c>
      <c r="J282" s="0" t="n">
        <f aca="false">IF(AND(VIC_Postcode!$N282=1,ISNUMBER(VIC_Postcode!$F282)),VIC_Postcode!$F282+ROW()/1000000000,-1000000000)</f>
        <v>-1000000000</v>
      </c>
      <c r="K282" s="0" t="n">
        <f aca="false">IF(AND(VIC_Postcode!$N282=1,ISNUMBER(VIC_Postcode!$P282)),VIC_Postcode!$P282+ROW()/1000000000,-1000000000)</f>
        <v>-1000000000</v>
      </c>
    </row>
    <row r="283" customFormat="false" ht="15" hidden="false" customHeight="false" outlineLevel="0" collapsed="false">
      <c r="I283" s="0" t="n">
        <f aca="false">IF(AND(VIC_Postcode!$N283=1,ISNUMBER(VIC_Postcode!$G283)),VIC_Postcode!$G283+ROW()/1000000000,-1000000000)</f>
        <v>-1000000000</v>
      </c>
      <c r="J283" s="0" t="n">
        <f aca="false">IF(AND(VIC_Postcode!$N283=1,ISNUMBER(VIC_Postcode!$F283)),VIC_Postcode!$F283+ROW()/1000000000,-1000000000)</f>
        <v>-1000000000</v>
      </c>
      <c r="K283" s="0" t="n">
        <f aca="false">IF(AND(VIC_Postcode!$N283=1,ISNUMBER(VIC_Postcode!$P283)),VIC_Postcode!$P283+ROW()/1000000000,-1000000000)</f>
        <v>-1000000000</v>
      </c>
    </row>
    <row r="284" customFormat="false" ht="15" hidden="false" customHeight="false" outlineLevel="0" collapsed="false">
      <c r="I284" s="0" t="n">
        <f aca="false">IF(AND(VIC_Postcode!$N284=1,ISNUMBER(VIC_Postcode!$G284)),VIC_Postcode!$G284+ROW()/1000000000,-1000000000)</f>
        <v>-1000000000</v>
      </c>
      <c r="J284" s="0" t="n">
        <f aca="false">IF(AND(VIC_Postcode!$N284=1,ISNUMBER(VIC_Postcode!$F284)),VIC_Postcode!$F284+ROW()/1000000000,-1000000000)</f>
        <v>-1000000000</v>
      </c>
      <c r="K284" s="0" t="n">
        <f aca="false">IF(AND(VIC_Postcode!$N284=1,ISNUMBER(VIC_Postcode!$P284)),VIC_Postcode!$P284+ROW()/1000000000,-1000000000)</f>
        <v>-1000000000</v>
      </c>
    </row>
    <row r="285" customFormat="false" ht="15" hidden="false" customHeight="false" outlineLevel="0" collapsed="false">
      <c r="I285" s="0" t="n">
        <f aca="false">IF(AND(VIC_Postcode!$N285=1,ISNUMBER(VIC_Postcode!$G285)),VIC_Postcode!$G285+ROW()/1000000000,-1000000000)</f>
        <v>-1000000000</v>
      </c>
      <c r="J285" s="0" t="n">
        <f aca="false">IF(AND(VIC_Postcode!$N285=1,ISNUMBER(VIC_Postcode!$F285)),VIC_Postcode!$F285+ROW()/1000000000,-1000000000)</f>
        <v>-1000000000</v>
      </c>
      <c r="K285" s="0" t="n">
        <f aca="false">IF(AND(VIC_Postcode!$N285=1,ISNUMBER(VIC_Postcode!$P285)),VIC_Postcode!$P285+ROW()/1000000000,-1000000000)</f>
        <v>-1000000000</v>
      </c>
    </row>
    <row r="286" customFormat="false" ht="15" hidden="false" customHeight="false" outlineLevel="0" collapsed="false">
      <c r="I286" s="0" t="n">
        <f aca="false">IF(AND(VIC_Postcode!$N286=1,ISNUMBER(VIC_Postcode!$G286)),VIC_Postcode!$G286+ROW()/1000000000,-1000000000)</f>
        <v>-1000000000</v>
      </c>
      <c r="J286" s="0" t="n">
        <f aca="false">IF(AND(VIC_Postcode!$N286=1,ISNUMBER(VIC_Postcode!$F286)),VIC_Postcode!$F286+ROW()/1000000000,-1000000000)</f>
        <v>-1000000000</v>
      </c>
      <c r="K286" s="0" t="n">
        <f aca="false">IF(AND(VIC_Postcode!$N286=1,ISNUMBER(VIC_Postcode!$P286)),VIC_Postcode!$P286+ROW()/1000000000,-1000000000)</f>
        <v>-1000000000</v>
      </c>
    </row>
    <row r="287" customFormat="false" ht="15" hidden="false" customHeight="false" outlineLevel="0" collapsed="false">
      <c r="I287" s="0" t="n">
        <f aca="false">IF(AND(VIC_Postcode!$N287=1,ISNUMBER(VIC_Postcode!$G287)),VIC_Postcode!$G287+ROW()/1000000000,-1000000000)</f>
        <v>-1000000000</v>
      </c>
      <c r="J287" s="0" t="n">
        <f aca="false">IF(AND(VIC_Postcode!$N287=1,ISNUMBER(VIC_Postcode!$F287)),VIC_Postcode!$F287+ROW()/1000000000,-1000000000)</f>
        <v>-1000000000</v>
      </c>
      <c r="K287" s="0" t="n">
        <f aca="false">IF(AND(VIC_Postcode!$N287=1,ISNUMBER(VIC_Postcode!$P287)),VIC_Postcode!$P287+ROW()/1000000000,-1000000000)</f>
        <v>-1000000000</v>
      </c>
    </row>
    <row r="288" customFormat="false" ht="15" hidden="false" customHeight="false" outlineLevel="0" collapsed="false">
      <c r="I288" s="0" t="n">
        <f aca="false">IF(AND(VIC_Postcode!$N288=1,ISNUMBER(VIC_Postcode!$G288)),VIC_Postcode!$G288+ROW()/1000000000,-1000000000)</f>
        <v>-1000000000</v>
      </c>
      <c r="J288" s="0" t="n">
        <f aca="false">IF(AND(VIC_Postcode!$N288=1,ISNUMBER(VIC_Postcode!$F288)),VIC_Postcode!$F288+ROW()/1000000000,-1000000000)</f>
        <v>-1000000000</v>
      </c>
      <c r="K288" s="0" t="n">
        <f aca="false">IF(AND(VIC_Postcode!$N288=1,ISNUMBER(VIC_Postcode!$P288)),VIC_Postcode!$P288+ROW()/1000000000,-1000000000)</f>
        <v>-1000000000</v>
      </c>
    </row>
    <row r="289" customFormat="false" ht="15" hidden="false" customHeight="false" outlineLevel="0" collapsed="false">
      <c r="I289" s="0" t="n">
        <f aca="false">IF(AND(VIC_Postcode!$N289=1,ISNUMBER(VIC_Postcode!$G289)),VIC_Postcode!$G289+ROW()/1000000000,-1000000000)</f>
        <v>-1000000000</v>
      </c>
      <c r="J289" s="0" t="n">
        <f aca="false">IF(AND(VIC_Postcode!$N289=1,ISNUMBER(VIC_Postcode!$F289)),VIC_Postcode!$F289+ROW()/1000000000,-1000000000)</f>
        <v>-1000000000</v>
      </c>
      <c r="K289" s="0" t="n">
        <f aca="false">IF(AND(VIC_Postcode!$N289=1,ISNUMBER(VIC_Postcode!$P289)),VIC_Postcode!$P289+ROW()/1000000000,-1000000000)</f>
        <v>-1000000000</v>
      </c>
    </row>
    <row r="290" customFormat="false" ht="15" hidden="false" customHeight="false" outlineLevel="0" collapsed="false">
      <c r="I290" s="0" t="n">
        <f aca="false">IF(AND(VIC_Postcode!$N290=1,ISNUMBER(VIC_Postcode!$G290)),VIC_Postcode!$G290+ROW()/1000000000,-1000000000)</f>
        <v>-1000000000</v>
      </c>
      <c r="J290" s="0" t="n">
        <f aca="false">IF(AND(VIC_Postcode!$N290=1,ISNUMBER(VIC_Postcode!$F290)),VIC_Postcode!$F290+ROW()/1000000000,-1000000000)</f>
        <v>-1000000000</v>
      </c>
      <c r="K290" s="0" t="n">
        <f aca="false">IF(AND(VIC_Postcode!$N290=1,ISNUMBER(VIC_Postcode!$P290)),VIC_Postcode!$P290+ROW()/1000000000,-1000000000)</f>
        <v>-1000000000</v>
      </c>
    </row>
    <row r="291" customFormat="false" ht="15" hidden="false" customHeight="false" outlineLevel="0" collapsed="false">
      <c r="I291" s="0" t="n">
        <f aca="false">IF(AND(VIC_Postcode!$N291=1,ISNUMBER(VIC_Postcode!$G291)),VIC_Postcode!$G291+ROW()/1000000000,-1000000000)</f>
        <v>-1000000000</v>
      </c>
      <c r="J291" s="0" t="n">
        <f aca="false">IF(AND(VIC_Postcode!$N291=1,ISNUMBER(VIC_Postcode!$F291)),VIC_Postcode!$F291+ROW()/1000000000,-1000000000)</f>
        <v>-1000000000</v>
      </c>
      <c r="K291" s="0" t="n">
        <f aca="false">IF(AND(VIC_Postcode!$N291=1,ISNUMBER(VIC_Postcode!$P291)),VIC_Postcode!$P291+ROW()/1000000000,-1000000000)</f>
        <v>-1000000000</v>
      </c>
    </row>
    <row r="292" customFormat="false" ht="15" hidden="false" customHeight="false" outlineLevel="0" collapsed="false">
      <c r="I292" s="0" t="n">
        <f aca="false">IF(AND(VIC_Postcode!$N292=1,ISNUMBER(VIC_Postcode!$G292)),VIC_Postcode!$G292+ROW()/1000000000,-1000000000)</f>
        <v>-1000000000</v>
      </c>
      <c r="J292" s="0" t="n">
        <f aca="false">IF(AND(VIC_Postcode!$N292=1,ISNUMBER(VIC_Postcode!$F292)),VIC_Postcode!$F292+ROW()/1000000000,-1000000000)</f>
        <v>-1000000000</v>
      </c>
      <c r="K292" s="0" t="n">
        <f aca="false">IF(AND(VIC_Postcode!$N292=1,ISNUMBER(VIC_Postcode!$P292)),VIC_Postcode!$P292+ROW()/1000000000,-1000000000)</f>
        <v>-1000000000</v>
      </c>
    </row>
    <row r="293" customFormat="false" ht="15" hidden="false" customHeight="false" outlineLevel="0" collapsed="false">
      <c r="I293" s="0" t="n">
        <f aca="false">IF(AND(VIC_Postcode!$N293=1,ISNUMBER(VIC_Postcode!$G293)),VIC_Postcode!$G293+ROW()/1000000000,-1000000000)</f>
        <v>-1000000000</v>
      </c>
      <c r="J293" s="0" t="n">
        <f aca="false">IF(AND(VIC_Postcode!$N293=1,ISNUMBER(VIC_Postcode!$F293)),VIC_Postcode!$F293+ROW()/1000000000,-1000000000)</f>
        <v>-1000000000</v>
      </c>
      <c r="K293" s="0" t="n">
        <f aca="false">IF(AND(VIC_Postcode!$N293=1,ISNUMBER(VIC_Postcode!$P293)),VIC_Postcode!$P293+ROW()/1000000000,-1000000000)</f>
        <v>-1000000000</v>
      </c>
    </row>
    <row r="294" customFormat="false" ht="15" hidden="false" customHeight="false" outlineLevel="0" collapsed="false">
      <c r="I294" s="0" t="n">
        <f aca="false">IF(AND(VIC_Postcode!$N294=1,ISNUMBER(VIC_Postcode!$G294)),VIC_Postcode!$G294+ROW()/1000000000,-1000000000)</f>
        <v>-1000000000</v>
      </c>
      <c r="J294" s="0" t="n">
        <f aca="false">IF(AND(VIC_Postcode!$N294=1,ISNUMBER(VIC_Postcode!$F294)),VIC_Postcode!$F294+ROW()/1000000000,-1000000000)</f>
        <v>-1000000000</v>
      </c>
      <c r="K294" s="0" t="n">
        <f aca="false">IF(AND(VIC_Postcode!$N294=1,ISNUMBER(VIC_Postcode!$P294)),VIC_Postcode!$P294+ROW()/1000000000,-1000000000)</f>
        <v>-1000000000</v>
      </c>
    </row>
    <row r="295" customFormat="false" ht="15" hidden="false" customHeight="false" outlineLevel="0" collapsed="false">
      <c r="I295" s="0" t="n">
        <f aca="false">IF(AND(VIC_Postcode!$N295=1,ISNUMBER(VIC_Postcode!$G295)),VIC_Postcode!$G295+ROW()/1000000000,-1000000000)</f>
        <v>-1000000000</v>
      </c>
      <c r="J295" s="0" t="n">
        <f aca="false">IF(AND(VIC_Postcode!$N295=1,ISNUMBER(VIC_Postcode!$F295)),VIC_Postcode!$F295+ROW()/1000000000,-1000000000)</f>
        <v>-1000000000</v>
      </c>
      <c r="K295" s="0" t="n">
        <f aca="false">IF(AND(VIC_Postcode!$N295=1,ISNUMBER(VIC_Postcode!$P295)),VIC_Postcode!$P295+ROW()/1000000000,-1000000000)</f>
        <v>-1000000000</v>
      </c>
    </row>
    <row r="296" customFormat="false" ht="15" hidden="false" customHeight="false" outlineLevel="0" collapsed="false">
      <c r="I296" s="0" t="n">
        <f aca="false">IF(AND(VIC_Postcode!$N296=1,ISNUMBER(VIC_Postcode!$G296)),VIC_Postcode!$G296+ROW()/1000000000,-1000000000)</f>
        <v>-1000000000</v>
      </c>
      <c r="J296" s="0" t="n">
        <f aca="false">IF(AND(VIC_Postcode!$N296=1,ISNUMBER(VIC_Postcode!$F296)),VIC_Postcode!$F296+ROW()/1000000000,-1000000000)</f>
        <v>-1000000000</v>
      </c>
      <c r="K296" s="0" t="n">
        <f aca="false">IF(AND(VIC_Postcode!$N296=1,ISNUMBER(VIC_Postcode!$P296)),VIC_Postcode!$P296+ROW()/1000000000,-1000000000)</f>
        <v>-1000000000</v>
      </c>
    </row>
    <row r="297" customFormat="false" ht="15" hidden="false" customHeight="false" outlineLevel="0" collapsed="false">
      <c r="I297" s="0" t="n">
        <f aca="false">IF(AND(VIC_Postcode!$N297=1,ISNUMBER(VIC_Postcode!$G297)),VIC_Postcode!$G297+ROW()/1000000000,-1000000000)</f>
        <v>-1000000000</v>
      </c>
      <c r="J297" s="0" t="n">
        <f aca="false">IF(AND(VIC_Postcode!$N297=1,ISNUMBER(VIC_Postcode!$F297)),VIC_Postcode!$F297+ROW()/1000000000,-1000000000)</f>
        <v>-1000000000</v>
      </c>
      <c r="K297" s="0" t="n">
        <f aca="false">IF(AND(VIC_Postcode!$N297=1,ISNUMBER(VIC_Postcode!$P297)),VIC_Postcode!$P297+ROW()/1000000000,-1000000000)</f>
        <v>-1000000000</v>
      </c>
    </row>
    <row r="298" customFormat="false" ht="15" hidden="false" customHeight="false" outlineLevel="0" collapsed="false">
      <c r="I298" s="0" t="n">
        <f aca="false">IF(AND(VIC_Postcode!$N298=1,ISNUMBER(VIC_Postcode!$G298)),VIC_Postcode!$G298+ROW()/1000000000,-1000000000)</f>
        <v>-1000000000</v>
      </c>
      <c r="J298" s="0" t="n">
        <f aca="false">IF(AND(VIC_Postcode!$N298=1,ISNUMBER(VIC_Postcode!$F298)),VIC_Postcode!$F298+ROW()/1000000000,-1000000000)</f>
        <v>-1000000000</v>
      </c>
      <c r="K298" s="0" t="n">
        <f aca="false">IF(AND(VIC_Postcode!$N298=1,ISNUMBER(VIC_Postcode!$P298)),VIC_Postcode!$P298+ROW()/1000000000,-1000000000)</f>
        <v>-1000000000</v>
      </c>
    </row>
    <row r="299" customFormat="false" ht="15" hidden="false" customHeight="false" outlineLevel="0" collapsed="false">
      <c r="I299" s="0" t="n">
        <f aca="false">IF(AND(VIC_Postcode!$N299=1,ISNUMBER(VIC_Postcode!$G299)),VIC_Postcode!$G299+ROW()/1000000000,-1000000000)</f>
        <v>-1000000000</v>
      </c>
      <c r="J299" s="0" t="n">
        <f aca="false">IF(AND(VIC_Postcode!$N299=1,ISNUMBER(VIC_Postcode!$F299)),VIC_Postcode!$F299+ROW()/1000000000,-1000000000)</f>
        <v>-1000000000</v>
      </c>
      <c r="K299" s="0" t="n">
        <f aca="false">IF(AND(VIC_Postcode!$N299=1,ISNUMBER(VIC_Postcode!$P299)),VIC_Postcode!$P299+ROW()/1000000000,-1000000000)</f>
        <v>-1000000000</v>
      </c>
    </row>
    <row r="300" customFormat="false" ht="15" hidden="false" customHeight="false" outlineLevel="0" collapsed="false">
      <c r="I300" s="0" t="n">
        <f aca="false">IF(AND(VIC_Postcode!$N300=1,ISNUMBER(VIC_Postcode!$G300)),VIC_Postcode!$G300+ROW()/1000000000,-1000000000)</f>
        <v>-1000000000</v>
      </c>
      <c r="J300" s="0" t="n">
        <f aca="false">IF(AND(VIC_Postcode!$N300=1,ISNUMBER(VIC_Postcode!$F300)),VIC_Postcode!$F300+ROW()/1000000000,-1000000000)</f>
        <v>-1000000000</v>
      </c>
      <c r="K300" s="0" t="n">
        <f aca="false">IF(AND(VIC_Postcode!$N300=1,ISNUMBER(VIC_Postcode!$P300)),VIC_Postcode!$P300+ROW()/1000000000,-1000000000)</f>
        <v>-1000000000</v>
      </c>
    </row>
    <row r="301" customFormat="false" ht="15" hidden="false" customHeight="false" outlineLevel="0" collapsed="false">
      <c r="I301" s="0" t="n">
        <f aca="false">IF(AND(VIC_Postcode!$N301=1,ISNUMBER(VIC_Postcode!$G301)),VIC_Postcode!$G301+ROW()/1000000000,-1000000000)</f>
        <v>-1000000000</v>
      </c>
      <c r="J301" s="0" t="n">
        <f aca="false">IF(AND(VIC_Postcode!$N301=1,ISNUMBER(VIC_Postcode!$F301)),VIC_Postcode!$F301+ROW()/1000000000,-1000000000)</f>
        <v>-1000000000</v>
      </c>
      <c r="K301" s="0" t="n">
        <f aca="false">IF(AND(VIC_Postcode!$N301=1,ISNUMBER(VIC_Postcode!$P301)),VIC_Postcode!$P301+ROW()/1000000000,-1000000000)</f>
        <v>-1000000000</v>
      </c>
    </row>
    <row r="302" customFormat="false" ht="15" hidden="false" customHeight="false" outlineLevel="0" collapsed="false">
      <c r="I302" s="0" t="n">
        <f aca="false">IF(AND(VIC_Postcode!$N302=1,ISNUMBER(VIC_Postcode!$G302)),VIC_Postcode!$G302+ROW()/1000000000,-1000000000)</f>
        <v>-1000000000</v>
      </c>
      <c r="J302" s="0" t="n">
        <f aca="false">IF(AND(VIC_Postcode!$N302=1,ISNUMBER(VIC_Postcode!$F302)),VIC_Postcode!$F302+ROW()/1000000000,-1000000000)</f>
        <v>-1000000000</v>
      </c>
      <c r="K302" s="0" t="n">
        <f aca="false">IF(AND(VIC_Postcode!$N302=1,ISNUMBER(VIC_Postcode!$P302)),VIC_Postcode!$P302+ROW()/1000000000,-1000000000)</f>
        <v>-1000000000</v>
      </c>
    </row>
    <row r="303" customFormat="false" ht="15" hidden="false" customHeight="false" outlineLevel="0" collapsed="false">
      <c r="I303" s="0" t="n">
        <f aca="false">IF(AND(VIC_Postcode!$N303=1,ISNUMBER(VIC_Postcode!$G303)),VIC_Postcode!$G303+ROW()/1000000000,-1000000000)</f>
        <v>-1000000000</v>
      </c>
      <c r="J303" s="0" t="n">
        <f aca="false">IF(AND(VIC_Postcode!$N303=1,ISNUMBER(VIC_Postcode!$F303)),VIC_Postcode!$F303+ROW()/1000000000,-1000000000)</f>
        <v>-1000000000</v>
      </c>
      <c r="K303" s="0" t="n">
        <f aca="false">IF(AND(VIC_Postcode!$N303=1,ISNUMBER(VIC_Postcode!$P303)),VIC_Postcode!$P303+ROW()/1000000000,-1000000000)</f>
        <v>-1000000000</v>
      </c>
    </row>
    <row r="304" customFormat="false" ht="15" hidden="false" customHeight="false" outlineLevel="0" collapsed="false">
      <c r="I304" s="0" t="n">
        <f aca="false">IF(AND(VIC_Postcode!$N304=1,ISNUMBER(VIC_Postcode!$G304)),VIC_Postcode!$G304+ROW()/1000000000,-1000000000)</f>
        <v>-1000000000</v>
      </c>
      <c r="J304" s="0" t="n">
        <f aca="false">IF(AND(VIC_Postcode!$N304=1,ISNUMBER(VIC_Postcode!$F304)),VIC_Postcode!$F304+ROW()/1000000000,-1000000000)</f>
        <v>-1000000000</v>
      </c>
      <c r="K304" s="0" t="n">
        <f aca="false">IF(AND(VIC_Postcode!$N304=1,ISNUMBER(VIC_Postcode!$P304)),VIC_Postcode!$P304+ROW()/1000000000,-1000000000)</f>
        <v>-1000000000</v>
      </c>
    </row>
    <row r="305" customFormat="false" ht="15" hidden="false" customHeight="false" outlineLevel="0" collapsed="false">
      <c r="I305" s="0" t="n">
        <f aca="false">IF(AND(VIC_Postcode!$N305=1,ISNUMBER(VIC_Postcode!$G305)),VIC_Postcode!$G305+ROW()/1000000000,-1000000000)</f>
        <v>-1000000000</v>
      </c>
      <c r="J305" s="0" t="n">
        <f aca="false">IF(AND(VIC_Postcode!$N305=1,ISNUMBER(VIC_Postcode!$F305)),VIC_Postcode!$F305+ROW()/1000000000,-1000000000)</f>
        <v>-1000000000</v>
      </c>
      <c r="K305" s="0" t="n">
        <f aca="false">IF(AND(VIC_Postcode!$N305=1,ISNUMBER(VIC_Postcode!$P305)),VIC_Postcode!$P305+ROW()/1000000000,-1000000000)</f>
        <v>-1000000000</v>
      </c>
    </row>
    <row r="306" customFormat="false" ht="15" hidden="false" customHeight="false" outlineLevel="0" collapsed="false">
      <c r="I306" s="0" t="n">
        <f aca="false">IF(AND(VIC_Postcode!$N306=1,ISNUMBER(VIC_Postcode!$G306)),VIC_Postcode!$G306+ROW()/1000000000,-1000000000)</f>
        <v>-1000000000</v>
      </c>
      <c r="J306" s="0" t="n">
        <f aca="false">IF(AND(VIC_Postcode!$N306=1,ISNUMBER(VIC_Postcode!$F306)),VIC_Postcode!$F306+ROW()/1000000000,-1000000000)</f>
        <v>-1000000000</v>
      </c>
      <c r="K306" s="0" t="n">
        <f aca="false">IF(AND(VIC_Postcode!$N306=1,ISNUMBER(VIC_Postcode!$P306)),VIC_Postcode!$P306+ROW()/1000000000,-1000000000)</f>
        <v>-1000000000</v>
      </c>
    </row>
    <row r="307" customFormat="false" ht="15" hidden="false" customHeight="false" outlineLevel="0" collapsed="false">
      <c r="I307" s="0" t="n">
        <f aca="false">IF(AND(VIC_Postcode!$N307=1,ISNUMBER(VIC_Postcode!$G307)),VIC_Postcode!$G307+ROW()/1000000000,-1000000000)</f>
        <v>-1000000000</v>
      </c>
      <c r="J307" s="0" t="n">
        <f aca="false">IF(AND(VIC_Postcode!$N307=1,ISNUMBER(VIC_Postcode!$F307)),VIC_Postcode!$F307+ROW()/1000000000,-1000000000)</f>
        <v>-1000000000</v>
      </c>
      <c r="K307" s="0" t="n">
        <f aca="false">IF(AND(VIC_Postcode!$N307=1,ISNUMBER(VIC_Postcode!$P307)),VIC_Postcode!$P307+ROW()/1000000000,-1000000000)</f>
        <v>-1000000000</v>
      </c>
    </row>
    <row r="308" customFormat="false" ht="15" hidden="false" customHeight="false" outlineLevel="0" collapsed="false">
      <c r="I308" s="0" t="n">
        <f aca="false">IF(AND(VIC_Postcode!$N308=1,ISNUMBER(VIC_Postcode!$G308)),VIC_Postcode!$G308+ROW()/1000000000,-1000000000)</f>
        <v>-1000000000</v>
      </c>
      <c r="J308" s="0" t="n">
        <f aca="false">IF(AND(VIC_Postcode!$N308=1,ISNUMBER(VIC_Postcode!$F308)),VIC_Postcode!$F308+ROW()/1000000000,-1000000000)</f>
        <v>-1000000000</v>
      </c>
      <c r="K308" s="0" t="n">
        <f aca="false">IF(AND(VIC_Postcode!$N308=1,ISNUMBER(VIC_Postcode!$P308)),VIC_Postcode!$P308+ROW()/1000000000,-1000000000)</f>
        <v>-1000000000</v>
      </c>
    </row>
    <row r="309" customFormat="false" ht="15" hidden="false" customHeight="false" outlineLevel="0" collapsed="false">
      <c r="I309" s="0" t="n">
        <f aca="false">IF(AND(VIC_Postcode!$N309=1,ISNUMBER(VIC_Postcode!$G309)),VIC_Postcode!$G309+ROW()/1000000000,-1000000000)</f>
        <v>-1000000000</v>
      </c>
      <c r="J309" s="0" t="n">
        <f aca="false">IF(AND(VIC_Postcode!$N309=1,ISNUMBER(VIC_Postcode!$F309)),VIC_Postcode!$F309+ROW()/1000000000,-1000000000)</f>
        <v>-1000000000</v>
      </c>
      <c r="K309" s="0" t="n">
        <f aca="false">IF(AND(VIC_Postcode!$N309=1,ISNUMBER(VIC_Postcode!$P309)),VIC_Postcode!$P309+ROW()/1000000000,-1000000000)</f>
        <v>-1000000000</v>
      </c>
    </row>
    <row r="310" customFormat="false" ht="15" hidden="false" customHeight="false" outlineLevel="0" collapsed="false">
      <c r="I310" s="0" t="n">
        <f aca="false">IF(AND(VIC_Postcode!$N310=1,ISNUMBER(VIC_Postcode!$G310)),VIC_Postcode!$G310+ROW()/1000000000,-1000000000)</f>
        <v>-1000000000</v>
      </c>
      <c r="J310" s="0" t="n">
        <f aca="false">IF(AND(VIC_Postcode!$N310=1,ISNUMBER(VIC_Postcode!$F310)),VIC_Postcode!$F310+ROW()/1000000000,-1000000000)</f>
        <v>-1000000000</v>
      </c>
      <c r="K310" s="0" t="n">
        <f aca="false">IF(AND(VIC_Postcode!$N310=1,ISNUMBER(VIC_Postcode!$P310)),VIC_Postcode!$P310+ROW()/1000000000,-1000000000)</f>
        <v>-1000000000</v>
      </c>
    </row>
    <row r="311" customFormat="false" ht="15" hidden="false" customHeight="false" outlineLevel="0" collapsed="false">
      <c r="I311" s="0" t="n">
        <f aca="false">IF(AND(VIC_Postcode!$N311=1,ISNUMBER(VIC_Postcode!$G311)),VIC_Postcode!$G311+ROW()/1000000000,-1000000000)</f>
        <v>-1000000000</v>
      </c>
      <c r="J311" s="0" t="n">
        <f aca="false">IF(AND(VIC_Postcode!$N311=1,ISNUMBER(VIC_Postcode!$F311)),VIC_Postcode!$F311+ROW()/1000000000,-1000000000)</f>
        <v>-1000000000</v>
      </c>
      <c r="K311" s="0" t="n">
        <f aca="false">IF(AND(VIC_Postcode!$N311=1,ISNUMBER(VIC_Postcode!$P311)),VIC_Postcode!$P311+ROW()/1000000000,-1000000000)</f>
        <v>-1000000000</v>
      </c>
    </row>
    <row r="312" customFormat="false" ht="15" hidden="false" customHeight="false" outlineLevel="0" collapsed="false">
      <c r="I312" s="0" t="n">
        <f aca="false">IF(AND(VIC_Postcode!$N312=1,ISNUMBER(VIC_Postcode!$G312)),VIC_Postcode!$G312+ROW()/1000000000,-1000000000)</f>
        <v>-1000000000</v>
      </c>
      <c r="J312" s="0" t="n">
        <f aca="false">IF(AND(VIC_Postcode!$N312=1,ISNUMBER(VIC_Postcode!$F312)),VIC_Postcode!$F312+ROW()/1000000000,-1000000000)</f>
        <v>-1000000000</v>
      </c>
      <c r="K312" s="0" t="n">
        <f aca="false">IF(AND(VIC_Postcode!$N312=1,ISNUMBER(VIC_Postcode!$P312)),VIC_Postcode!$P312+ROW()/1000000000,-1000000000)</f>
        <v>-1000000000</v>
      </c>
    </row>
    <row r="313" customFormat="false" ht="15" hidden="false" customHeight="false" outlineLevel="0" collapsed="false">
      <c r="I313" s="0" t="n">
        <f aca="false">IF(AND(VIC_Postcode!$N313=1,ISNUMBER(VIC_Postcode!$G313)),VIC_Postcode!$G313+ROW()/1000000000,-1000000000)</f>
        <v>-1000000000</v>
      </c>
      <c r="J313" s="0" t="n">
        <f aca="false">IF(AND(VIC_Postcode!$N313=1,ISNUMBER(VIC_Postcode!$F313)),VIC_Postcode!$F313+ROW()/1000000000,-1000000000)</f>
        <v>-1000000000</v>
      </c>
      <c r="K313" s="0" t="n">
        <f aca="false">IF(AND(VIC_Postcode!$N313=1,ISNUMBER(VIC_Postcode!$P313)),VIC_Postcode!$P313+ROW()/1000000000,-1000000000)</f>
        <v>-1000000000</v>
      </c>
    </row>
    <row r="314" customFormat="false" ht="15" hidden="false" customHeight="false" outlineLevel="0" collapsed="false">
      <c r="I314" s="0" t="n">
        <f aca="false">IF(AND(VIC_Postcode!$N314=1,ISNUMBER(VIC_Postcode!$G314)),VIC_Postcode!$G314+ROW()/1000000000,-1000000000)</f>
        <v>-1000000000</v>
      </c>
      <c r="J314" s="0" t="n">
        <f aca="false">IF(AND(VIC_Postcode!$N314=1,ISNUMBER(VIC_Postcode!$F314)),VIC_Postcode!$F314+ROW()/1000000000,-1000000000)</f>
        <v>-1000000000</v>
      </c>
      <c r="K314" s="0" t="n">
        <f aca="false">IF(AND(VIC_Postcode!$N314=1,ISNUMBER(VIC_Postcode!$P314)),VIC_Postcode!$P314+ROW()/1000000000,-1000000000)</f>
        <v>-1000000000</v>
      </c>
    </row>
    <row r="315" customFormat="false" ht="15" hidden="false" customHeight="false" outlineLevel="0" collapsed="false">
      <c r="I315" s="0" t="n">
        <f aca="false">IF(AND(VIC_Postcode!$N315=1,ISNUMBER(VIC_Postcode!$G315)),VIC_Postcode!$G315+ROW()/1000000000,-1000000000)</f>
        <v>-1000000000</v>
      </c>
      <c r="J315" s="0" t="n">
        <f aca="false">IF(AND(VIC_Postcode!$N315=1,ISNUMBER(VIC_Postcode!$F315)),VIC_Postcode!$F315+ROW()/1000000000,-1000000000)</f>
        <v>-1000000000</v>
      </c>
      <c r="K315" s="0" t="n">
        <f aca="false">IF(AND(VIC_Postcode!$N315=1,ISNUMBER(VIC_Postcode!$P315)),VIC_Postcode!$P315+ROW()/1000000000,-1000000000)</f>
        <v>-1000000000</v>
      </c>
    </row>
    <row r="316" customFormat="false" ht="15" hidden="false" customHeight="false" outlineLevel="0" collapsed="false">
      <c r="I316" s="0" t="n">
        <f aca="false">IF(AND(VIC_Postcode!$N316=1,ISNUMBER(VIC_Postcode!$G316)),VIC_Postcode!$G316+ROW()/1000000000,-1000000000)</f>
        <v>-1000000000</v>
      </c>
      <c r="J316" s="0" t="n">
        <f aca="false">IF(AND(VIC_Postcode!$N316=1,ISNUMBER(VIC_Postcode!$F316)),VIC_Postcode!$F316+ROW()/1000000000,-1000000000)</f>
        <v>-1000000000</v>
      </c>
      <c r="K316" s="0" t="n">
        <f aca="false">IF(AND(VIC_Postcode!$N316=1,ISNUMBER(VIC_Postcode!$P316)),VIC_Postcode!$P316+ROW()/1000000000,-1000000000)</f>
        <v>-1000000000</v>
      </c>
    </row>
    <row r="317" customFormat="false" ht="15" hidden="false" customHeight="false" outlineLevel="0" collapsed="false">
      <c r="I317" s="0" t="n">
        <f aca="false">IF(AND(VIC_Postcode!$N317=1,ISNUMBER(VIC_Postcode!$G317)),VIC_Postcode!$G317+ROW()/1000000000,-1000000000)</f>
        <v>-1000000000</v>
      </c>
      <c r="J317" s="0" t="n">
        <f aca="false">IF(AND(VIC_Postcode!$N317=1,ISNUMBER(VIC_Postcode!$F317)),VIC_Postcode!$F317+ROW()/1000000000,-1000000000)</f>
        <v>-1000000000</v>
      </c>
      <c r="K317" s="0" t="n">
        <f aca="false">IF(AND(VIC_Postcode!$N317=1,ISNUMBER(VIC_Postcode!$P317)),VIC_Postcode!$P317+ROW()/1000000000,-1000000000)</f>
        <v>-1000000000</v>
      </c>
    </row>
    <row r="318" customFormat="false" ht="15" hidden="false" customHeight="false" outlineLevel="0" collapsed="false">
      <c r="I318" s="0" t="n">
        <f aca="false">IF(AND(VIC_Postcode!$N318=1,ISNUMBER(VIC_Postcode!$G318)),VIC_Postcode!$G318+ROW()/1000000000,-1000000000)</f>
        <v>-1000000000</v>
      </c>
      <c r="J318" s="0" t="n">
        <f aca="false">IF(AND(VIC_Postcode!$N318=1,ISNUMBER(VIC_Postcode!$F318)),VIC_Postcode!$F318+ROW()/1000000000,-1000000000)</f>
        <v>-1000000000</v>
      </c>
      <c r="K318" s="0" t="n">
        <f aca="false">IF(AND(VIC_Postcode!$N318=1,ISNUMBER(VIC_Postcode!$P318)),VIC_Postcode!$P318+ROW()/1000000000,-1000000000)</f>
        <v>-1000000000</v>
      </c>
    </row>
    <row r="319" customFormat="false" ht="15" hidden="false" customHeight="false" outlineLevel="0" collapsed="false">
      <c r="I319" s="0" t="n">
        <f aca="false">IF(AND(VIC_Postcode!$N319=1,ISNUMBER(VIC_Postcode!$G319)),VIC_Postcode!$G319+ROW()/1000000000,-1000000000)</f>
        <v>-1000000000</v>
      </c>
      <c r="J319" s="0" t="n">
        <f aca="false">IF(AND(VIC_Postcode!$N319=1,ISNUMBER(VIC_Postcode!$F319)),VIC_Postcode!$F319+ROW()/1000000000,-1000000000)</f>
        <v>-1000000000</v>
      </c>
      <c r="K319" s="0" t="n">
        <f aca="false">IF(AND(VIC_Postcode!$N319=1,ISNUMBER(VIC_Postcode!$P319)),VIC_Postcode!$P319+ROW()/1000000000,-1000000000)</f>
        <v>-1000000000</v>
      </c>
    </row>
    <row r="320" customFormat="false" ht="15" hidden="false" customHeight="false" outlineLevel="0" collapsed="false">
      <c r="I320" s="0" t="n">
        <f aca="false">IF(AND(VIC_Postcode!$N320=1,ISNUMBER(VIC_Postcode!$G320)),VIC_Postcode!$G320+ROW()/1000000000,-1000000000)</f>
        <v>-1000000000</v>
      </c>
      <c r="J320" s="0" t="n">
        <f aca="false">IF(AND(VIC_Postcode!$N320=1,ISNUMBER(VIC_Postcode!$F320)),VIC_Postcode!$F320+ROW()/1000000000,-1000000000)</f>
        <v>-1000000000</v>
      </c>
      <c r="K320" s="0" t="n">
        <f aca="false">IF(AND(VIC_Postcode!$N320=1,ISNUMBER(VIC_Postcode!$P320)),VIC_Postcode!$P320+ROW()/1000000000,-1000000000)</f>
        <v>-1000000000</v>
      </c>
    </row>
    <row r="321" customFormat="false" ht="15" hidden="false" customHeight="false" outlineLevel="0" collapsed="false">
      <c r="I321" s="0" t="n">
        <f aca="false">IF(AND(VIC_Postcode!$N321=1,ISNUMBER(VIC_Postcode!$G321)),VIC_Postcode!$G321+ROW()/1000000000,-1000000000)</f>
        <v>-1000000000</v>
      </c>
      <c r="J321" s="0" t="n">
        <f aca="false">IF(AND(VIC_Postcode!$N321=1,ISNUMBER(VIC_Postcode!$F321)),VIC_Postcode!$F321+ROW()/1000000000,-1000000000)</f>
        <v>-1000000000</v>
      </c>
      <c r="K321" s="0" t="n">
        <f aca="false">IF(AND(VIC_Postcode!$N321=1,ISNUMBER(VIC_Postcode!$P321)),VIC_Postcode!$P321+ROW()/1000000000,-1000000000)</f>
        <v>-1000000000</v>
      </c>
    </row>
    <row r="322" customFormat="false" ht="15" hidden="false" customHeight="false" outlineLevel="0" collapsed="false">
      <c r="I322" s="0" t="n">
        <f aca="false">IF(AND(VIC_Postcode!$N322=1,ISNUMBER(VIC_Postcode!$G322)),VIC_Postcode!$G322+ROW()/1000000000,-1000000000)</f>
        <v>-1000000000</v>
      </c>
      <c r="J322" s="0" t="n">
        <f aca="false">IF(AND(VIC_Postcode!$N322=1,ISNUMBER(VIC_Postcode!$F322)),VIC_Postcode!$F322+ROW()/1000000000,-1000000000)</f>
        <v>-1000000000</v>
      </c>
      <c r="K322" s="0" t="n">
        <f aca="false">IF(AND(VIC_Postcode!$N322=1,ISNUMBER(VIC_Postcode!$P322)),VIC_Postcode!$P322+ROW()/1000000000,-1000000000)</f>
        <v>-1000000000</v>
      </c>
    </row>
    <row r="323" customFormat="false" ht="15" hidden="false" customHeight="false" outlineLevel="0" collapsed="false">
      <c r="I323" s="0" t="n">
        <f aca="false">IF(AND(VIC_Postcode!$N323=1,ISNUMBER(VIC_Postcode!$G323)),VIC_Postcode!$G323+ROW()/1000000000,-1000000000)</f>
        <v>-1000000000</v>
      </c>
      <c r="J323" s="0" t="n">
        <f aca="false">IF(AND(VIC_Postcode!$N323=1,ISNUMBER(VIC_Postcode!$F323)),VIC_Postcode!$F323+ROW()/1000000000,-1000000000)</f>
        <v>-1000000000</v>
      </c>
      <c r="K323" s="0" t="n">
        <f aca="false">IF(AND(VIC_Postcode!$N323=1,ISNUMBER(VIC_Postcode!$P323)),VIC_Postcode!$P323+ROW()/1000000000,-1000000000)</f>
        <v>-1000000000</v>
      </c>
    </row>
    <row r="324" customFormat="false" ht="15" hidden="false" customHeight="false" outlineLevel="0" collapsed="false">
      <c r="I324" s="0" t="n">
        <f aca="false">IF(AND(VIC_Postcode!$N324=1,ISNUMBER(VIC_Postcode!$G324)),VIC_Postcode!$G324+ROW()/1000000000,-1000000000)</f>
        <v>-1000000000</v>
      </c>
      <c r="J324" s="0" t="n">
        <f aca="false">IF(AND(VIC_Postcode!$N324=1,ISNUMBER(VIC_Postcode!$F324)),VIC_Postcode!$F324+ROW()/1000000000,-1000000000)</f>
        <v>-1000000000</v>
      </c>
      <c r="K324" s="0" t="n">
        <f aca="false">IF(AND(VIC_Postcode!$N324=1,ISNUMBER(VIC_Postcode!$P324)),VIC_Postcode!$P324+ROW()/1000000000,-1000000000)</f>
        <v>-1000000000</v>
      </c>
    </row>
    <row r="325" customFormat="false" ht="15" hidden="false" customHeight="false" outlineLevel="0" collapsed="false">
      <c r="I325" s="0" t="n">
        <f aca="false">IF(AND(VIC_Postcode!$N325=1,ISNUMBER(VIC_Postcode!$G325)),VIC_Postcode!$G325+ROW()/1000000000,-1000000000)</f>
        <v>-1000000000</v>
      </c>
      <c r="J325" s="0" t="n">
        <f aca="false">IF(AND(VIC_Postcode!$N325=1,ISNUMBER(VIC_Postcode!$F325)),VIC_Postcode!$F325+ROW()/1000000000,-1000000000)</f>
        <v>-1000000000</v>
      </c>
      <c r="K325" s="0" t="n">
        <f aca="false">IF(AND(VIC_Postcode!$N325=1,ISNUMBER(VIC_Postcode!$P325)),VIC_Postcode!$P325+ROW()/1000000000,-1000000000)</f>
        <v>-1000000000</v>
      </c>
    </row>
    <row r="326" customFormat="false" ht="15" hidden="false" customHeight="false" outlineLevel="0" collapsed="false">
      <c r="I326" s="0" t="n">
        <f aca="false">IF(AND(VIC_Postcode!$N326=1,ISNUMBER(VIC_Postcode!$G326)),VIC_Postcode!$G326+ROW()/1000000000,-1000000000)</f>
        <v>-1000000000</v>
      </c>
      <c r="J326" s="0" t="n">
        <f aca="false">IF(AND(VIC_Postcode!$N326=1,ISNUMBER(VIC_Postcode!$F326)),VIC_Postcode!$F326+ROW()/1000000000,-1000000000)</f>
        <v>-1000000000</v>
      </c>
      <c r="K326" s="0" t="n">
        <f aca="false">IF(AND(VIC_Postcode!$N326=1,ISNUMBER(VIC_Postcode!$P326)),VIC_Postcode!$P326+ROW()/1000000000,-1000000000)</f>
        <v>-1000000000</v>
      </c>
    </row>
    <row r="327" customFormat="false" ht="15" hidden="false" customHeight="false" outlineLevel="0" collapsed="false">
      <c r="I327" s="0" t="n">
        <f aca="false">IF(AND(VIC_Postcode!$N327=1,ISNUMBER(VIC_Postcode!$G327)),VIC_Postcode!$G327+ROW()/1000000000,-1000000000)</f>
        <v>-1000000000</v>
      </c>
      <c r="J327" s="0" t="n">
        <f aca="false">IF(AND(VIC_Postcode!$N327=1,ISNUMBER(VIC_Postcode!$F327)),VIC_Postcode!$F327+ROW()/1000000000,-1000000000)</f>
        <v>-1000000000</v>
      </c>
      <c r="K327" s="0" t="n">
        <f aca="false">IF(AND(VIC_Postcode!$N327=1,ISNUMBER(VIC_Postcode!$P327)),VIC_Postcode!$P327+ROW()/1000000000,-1000000000)</f>
        <v>-1000000000</v>
      </c>
    </row>
    <row r="328" customFormat="false" ht="15" hidden="false" customHeight="false" outlineLevel="0" collapsed="false">
      <c r="I328" s="0" t="n">
        <f aca="false">IF(AND(VIC_Postcode!$N328=1,ISNUMBER(VIC_Postcode!$G328)),VIC_Postcode!$G328+ROW()/1000000000,-1000000000)</f>
        <v>-1000000000</v>
      </c>
      <c r="J328" s="0" t="n">
        <f aca="false">IF(AND(VIC_Postcode!$N328=1,ISNUMBER(VIC_Postcode!$F328)),VIC_Postcode!$F328+ROW()/1000000000,-1000000000)</f>
        <v>-1000000000</v>
      </c>
      <c r="K328" s="0" t="n">
        <f aca="false">IF(AND(VIC_Postcode!$N328=1,ISNUMBER(VIC_Postcode!$P328)),VIC_Postcode!$P328+ROW()/1000000000,-1000000000)</f>
        <v>-1000000000</v>
      </c>
    </row>
    <row r="329" customFormat="false" ht="15" hidden="false" customHeight="false" outlineLevel="0" collapsed="false">
      <c r="I329" s="0" t="n">
        <f aca="false">IF(AND(VIC_Postcode!$N329=1,ISNUMBER(VIC_Postcode!$G329)),VIC_Postcode!$G329+ROW()/1000000000,-1000000000)</f>
        <v>-1000000000</v>
      </c>
      <c r="J329" s="0" t="n">
        <f aca="false">IF(AND(VIC_Postcode!$N329=1,ISNUMBER(VIC_Postcode!$F329)),VIC_Postcode!$F329+ROW()/1000000000,-1000000000)</f>
        <v>-1000000000</v>
      </c>
      <c r="K329" s="0" t="n">
        <f aca="false">IF(AND(VIC_Postcode!$N329=1,ISNUMBER(VIC_Postcode!$P329)),VIC_Postcode!$P329+ROW()/1000000000,-1000000000)</f>
        <v>-1000000000</v>
      </c>
    </row>
    <row r="330" customFormat="false" ht="15" hidden="false" customHeight="false" outlineLevel="0" collapsed="false">
      <c r="I330" s="0" t="n">
        <f aca="false">IF(AND(VIC_Postcode!$N330=1,ISNUMBER(VIC_Postcode!$G330)),VIC_Postcode!$G330+ROW()/1000000000,-1000000000)</f>
        <v>-1000000000</v>
      </c>
      <c r="J330" s="0" t="n">
        <f aca="false">IF(AND(VIC_Postcode!$N330=1,ISNUMBER(VIC_Postcode!$F330)),VIC_Postcode!$F330+ROW()/1000000000,-1000000000)</f>
        <v>-1000000000</v>
      </c>
      <c r="K330" s="0" t="n">
        <f aca="false">IF(AND(VIC_Postcode!$N330=1,ISNUMBER(VIC_Postcode!$P330)),VIC_Postcode!$P330+ROW()/1000000000,-1000000000)</f>
        <v>-1000000000</v>
      </c>
    </row>
    <row r="331" customFormat="false" ht="15" hidden="false" customHeight="false" outlineLevel="0" collapsed="false">
      <c r="I331" s="0" t="n">
        <f aca="false">IF(AND(VIC_Postcode!$N331=1,ISNUMBER(VIC_Postcode!$G331)),VIC_Postcode!$G331+ROW()/1000000000,-1000000000)</f>
        <v>-1000000000</v>
      </c>
      <c r="J331" s="0" t="n">
        <f aca="false">IF(AND(VIC_Postcode!$N331=1,ISNUMBER(VIC_Postcode!$F331)),VIC_Postcode!$F331+ROW()/1000000000,-1000000000)</f>
        <v>-1000000000</v>
      </c>
      <c r="K331" s="0" t="n">
        <f aca="false">IF(AND(VIC_Postcode!$N331=1,ISNUMBER(VIC_Postcode!$P331)),VIC_Postcode!$P331+ROW()/1000000000,-1000000000)</f>
        <v>-1000000000</v>
      </c>
    </row>
    <row r="332" customFormat="false" ht="15" hidden="false" customHeight="false" outlineLevel="0" collapsed="false">
      <c r="I332" s="0" t="n">
        <f aca="false">IF(AND(VIC_Postcode!$N332=1,ISNUMBER(VIC_Postcode!$G332)),VIC_Postcode!$G332+ROW()/1000000000,-1000000000)</f>
        <v>-1000000000</v>
      </c>
      <c r="J332" s="0" t="n">
        <f aca="false">IF(AND(VIC_Postcode!$N332=1,ISNUMBER(VIC_Postcode!$F332)),VIC_Postcode!$F332+ROW()/1000000000,-1000000000)</f>
        <v>-1000000000</v>
      </c>
      <c r="K332" s="0" t="n">
        <f aca="false">IF(AND(VIC_Postcode!$N332=1,ISNUMBER(VIC_Postcode!$P332)),VIC_Postcode!$P332+ROW()/1000000000,-1000000000)</f>
        <v>-1000000000</v>
      </c>
    </row>
    <row r="333" customFormat="false" ht="15" hidden="false" customHeight="false" outlineLevel="0" collapsed="false">
      <c r="I333" s="0" t="n">
        <f aca="false">IF(AND(VIC_Postcode!$N333=1,ISNUMBER(VIC_Postcode!$G333)),VIC_Postcode!$G333+ROW()/1000000000,-1000000000)</f>
        <v>-1000000000</v>
      </c>
      <c r="J333" s="0" t="n">
        <f aca="false">IF(AND(VIC_Postcode!$N333=1,ISNUMBER(VIC_Postcode!$F333)),VIC_Postcode!$F333+ROW()/1000000000,-1000000000)</f>
        <v>-1000000000</v>
      </c>
      <c r="K333" s="0" t="n">
        <f aca="false">IF(AND(VIC_Postcode!$N333=1,ISNUMBER(VIC_Postcode!$P333)),VIC_Postcode!$P333+ROW()/1000000000,-1000000000)</f>
        <v>-1000000000</v>
      </c>
    </row>
    <row r="334" customFormat="false" ht="15" hidden="false" customHeight="false" outlineLevel="0" collapsed="false">
      <c r="I334" s="0" t="n">
        <f aca="false">IF(AND(VIC_Postcode!$N334=1,ISNUMBER(VIC_Postcode!$G334)),VIC_Postcode!$G334+ROW()/1000000000,-1000000000)</f>
        <v>-1000000000</v>
      </c>
      <c r="J334" s="0" t="n">
        <f aca="false">IF(AND(VIC_Postcode!$N334=1,ISNUMBER(VIC_Postcode!$F334)),VIC_Postcode!$F334+ROW()/1000000000,-1000000000)</f>
        <v>-1000000000</v>
      </c>
      <c r="K334" s="0" t="n">
        <f aca="false">IF(AND(VIC_Postcode!$N334=1,ISNUMBER(VIC_Postcode!$P334)),VIC_Postcode!$P334+ROW()/1000000000,-1000000000)</f>
        <v>-1000000000</v>
      </c>
    </row>
    <row r="335" customFormat="false" ht="15" hidden="false" customHeight="false" outlineLevel="0" collapsed="false">
      <c r="I335" s="0" t="n">
        <f aca="false">IF(AND(VIC_Postcode!$N335=1,ISNUMBER(VIC_Postcode!$G335)),VIC_Postcode!$G335+ROW()/1000000000,-1000000000)</f>
        <v>-1000000000</v>
      </c>
      <c r="J335" s="0" t="n">
        <f aca="false">IF(AND(VIC_Postcode!$N335=1,ISNUMBER(VIC_Postcode!$F335)),VIC_Postcode!$F335+ROW()/1000000000,-1000000000)</f>
        <v>-1000000000</v>
      </c>
      <c r="K335" s="0" t="n">
        <f aca="false">IF(AND(VIC_Postcode!$N335=1,ISNUMBER(VIC_Postcode!$P335)),VIC_Postcode!$P335+ROW()/1000000000,-1000000000)</f>
        <v>-1000000000</v>
      </c>
    </row>
    <row r="336" customFormat="false" ht="15" hidden="false" customHeight="false" outlineLevel="0" collapsed="false">
      <c r="I336" s="0" t="n">
        <f aca="false">IF(AND(VIC_Postcode!$N336=1,ISNUMBER(VIC_Postcode!$G336)),VIC_Postcode!$G336+ROW()/1000000000,-1000000000)</f>
        <v>-1000000000</v>
      </c>
      <c r="J336" s="0" t="n">
        <f aca="false">IF(AND(VIC_Postcode!$N336=1,ISNUMBER(VIC_Postcode!$F336)),VIC_Postcode!$F336+ROW()/1000000000,-1000000000)</f>
        <v>-1000000000</v>
      </c>
      <c r="K336" s="0" t="n">
        <f aca="false">IF(AND(VIC_Postcode!$N336=1,ISNUMBER(VIC_Postcode!$P336)),VIC_Postcode!$P336+ROW()/1000000000,-1000000000)</f>
        <v>-1000000000</v>
      </c>
    </row>
    <row r="337" customFormat="false" ht="15" hidden="false" customHeight="false" outlineLevel="0" collapsed="false">
      <c r="I337" s="0" t="n">
        <f aca="false">IF(AND(VIC_Postcode!$N337=1,ISNUMBER(VIC_Postcode!$G337)),VIC_Postcode!$G337+ROW()/1000000000,-1000000000)</f>
        <v>-1000000000</v>
      </c>
      <c r="J337" s="0" t="n">
        <f aca="false">IF(AND(VIC_Postcode!$N337=1,ISNUMBER(VIC_Postcode!$F337)),VIC_Postcode!$F337+ROW()/1000000000,-1000000000)</f>
        <v>-1000000000</v>
      </c>
      <c r="K337" s="0" t="n">
        <f aca="false">IF(AND(VIC_Postcode!$N337=1,ISNUMBER(VIC_Postcode!$P337)),VIC_Postcode!$P337+ROW()/1000000000,-1000000000)</f>
        <v>-1000000000</v>
      </c>
    </row>
    <row r="338" customFormat="false" ht="15" hidden="false" customHeight="false" outlineLevel="0" collapsed="false">
      <c r="I338" s="0" t="n">
        <f aca="false">IF(AND(VIC_Postcode!$N338=1,ISNUMBER(VIC_Postcode!$G338)),VIC_Postcode!$G338+ROW()/1000000000,-1000000000)</f>
        <v>-1000000000</v>
      </c>
      <c r="J338" s="0" t="n">
        <f aca="false">IF(AND(VIC_Postcode!$N338=1,ISNUMBER(VIC_Postcode!$F338)),VIC_Postcode!$F338+ROW()/1000000000,-1000000000)</f>
        <v>-1000000000</v>
      </c>
      <c r="K338" s="0" t="n">
        <f aca="false">IF(AND(VIC_Postcode!$N338=1,ISNUMBER(VIC_Postcode!$P338)),VIC_Postcode!$P338+ROW()/1000000000,-1000000000)</f>
        <v>-1000000000</v>
      </c>
    </row>
    <row r="339" customFormat="false" ht="15" hidden="false" customHeight="false" outlineLevel="0" collapsed="false">
      <c r="I339" s="0" t="n">
        <f aca="false">IF(AND(VIC_Postcode!$N339=1,ISNUMBER(VIC_Postcode!$G339)),VIC_Postcode!$G339+ROW()/1000000000,-1000000000)</f>
        <v>-1000000000</v>
      </c>
      <c r="J339" s="0" t="n">
        <f aca="false">IF(AND(VIC_Postcode!$N339=1,ISNUMBER(VIC_Postcode!$F339)),VIC_Postcode!$F339+ROW()/1000000000,-1000000000)</f>
        <v>-1000000000</v>
      </c>
      <c r="K339" s="0" t="n">
        <f aca="false">IF(AND(VIC_Postcode!$N339=1,ISNUMBER(VIC_Postcode!$P339)),VIC_Postcode!$P339+ROW()/1000000000,-1000000000)</f>
        <v>-1000000000</v>
      </c>
    </row>
    <row r="340" customFormat="false" ht="15" hidden="false" customHeight="false" outlineLevel="0" collapsed="false">
      <c r="I340" s="0" t="n">
        <f aca="false">IF(AND(VIC_Postcode!$N340=1,ISNUMBER(VIC_Postcode!$G340)),VIC_Postcode!$G340+ROW()/1000000000,-1000000000)</f>
        <v>-1000000000</v>
      </c>
      <c r="J340" s="0" t="n">
        <f aca="false">IF(AND(VIC_Postcode!$N340=1,ISNUMBER(VIC_Postcode!$F340)),VIC_Postcode!$F340+ROW()/1000000000,-1000000000)</f>
        <v>-1000000000</v>
      </c>
      <c r="K340" s="0" t="n">
        <f aca="false">IF(AND(VIC_Postcode!$N340=1,ISNUMBER(VIC_Postcode!$P340)),VIC_Postcode!$P340+ROW()/1000000000,-1000000000)</f>
        <v>-1000000000</v>
      </c>
    </row>
    <row r="341" customFormat="false" ht="15" hidden="false" customHeight="false" outlineLevel="0" collapsed="false">
      <c r="I341" s="0" t="n">
        <f aca="false">IF(AND(VIC_Postcode!$N341=1,ISNUMBER(VIC_Postcode!$G341)),VIC_Postcode!$G341+ROW()/1000000000,-1000000000)</f>
        <v>-1000000000</v>
      </c>
      <c r="J341" s="0" t="n">
        <f aca="false">IF(AND(VIC_Postcode!$N341=1,ISNUMBER(VIC_Postcode!$F341)),VIC_Postcode!$F341+ROW()/1000000000,-1000000000)</f>
        <v>-1000000000</v>
      </c>
      <c r="K341" s="0" t="n">
        <f aca="false">IF(AND(VIC_Postcode!$N341=1,ISNUMBER(VIC_Postcode!$P341)),VIC_Postcode!$P341+ROW()/1000000000,-1000000000)</f>
        <v>-1000000000</v>
      </c>
    </row>
    <row r="342" customFormat="false" ht="15" hidden="false" customHeight="false" outlineLevel="0" collapsed="false">
      <c r="I342" s="0" t="n">
        <f aca="false">IF(AND(VIC_Postcode!$N342=1,ISNUMBER(VIC_Postcode!$G342)),VIC_Postcode!$G342+ROW()/1000000000,-1000000000)</f>
        <v>-1000000000</v>
      </c>
      <c r="J342" s="0" t="n">
        <f aca="false">IF(AND(VIC_Postcode!$N342=1,ISNUMBER(VIC_Postcode!$F342)),VIC_Postcode!$F342+ROW()/1000000000,-1000000000)</f>
        <v>-1000000000</v>
      </c>
      <c r="K342" s="0" t="n">
        <f aca="false">IF(AND(VIC_Postcode!$N342=1,ISNUMBER(VIC_Postcode!$P342)),VIC_Postcode!$P342+ROW()/1000000000,-1000000000)</f>
        <v>-1000000000</v>
      </c>
    </row>
    <row r="343" customFormat="false" ht="15" hidden="false" customHeight="false" outlineLevel="0" collapsed="false">
      <c r="I343" s="0" t="n">
        <f aca="false">IF(AND(VIC_Postcode!$N343=1,ISNUMBER(VIC_Postcode!$G343)),VIC_Postcode!$G343+ROW()/1000000000,-1000000000)</f>
        <v>-1000000000</v>
      </c>
      <c r="J343" s="0" t="n">
        <f aca="false">IF(AND(VIC_Postcode!$N343=1,ISNUMBER(VIC_Postcode!$F343)),VIC_Postcode!$F343+ROW()/1000000000,-1000000000)</f>
        <v>-1000000000</v>
      </c>
      <c r="K343" s="0" t="n">
        <f aca="false">IF(AND(VIC_Postcode!$N343=1,ISNUMBER(VIC_Postcode!$P343)),VIC_Postcode!$P343+ROW()/1000000000,-1000000000)</f>
        <v>-1000000000</v>
      </c>
    </row>
    <row r="344" customFormat="false" ht="15" hidden="false" customHeight="false" outlineLevel="0" collapsed="false">
      <c r="I344" s="0" t="n">
        <f aca="false">IF(AND(VIC_Postcode!$N344=1,ISNUMBER(VIC_Postcode!$G344)),VIC_Postcode!$G344+ROW()/1000000000,-1000000000)</f>
        <v>-1000000000</v>
      </c>
      <c r="J344" s="0" t="n">
        <f aca="false">IF(AND(VIC_Postcode!$N344=1,ISNUMBER(VIC_Postcode!$F344)),VIC_Postcode!$F344+ROW()/1000000000,-1000000000)</f>
        <v>-1000000000</v>
      </c>
      <c r="K344" s="0" t="n">
        <f aca="false">IF(AND(VIC_Postcode!$N344=1,ISNUMBER(VIC_Postcode!$P344)),VIC_Postcode!$P344+ROW()/1000000000,-1000000000)</f>
        <v>-1000000000</v>
      </c>
    </row>
    <row r="345" customFormat="false" ht="15" hidden="false" customHeight="false" outlineLevel="0" collapsed="false">
      <c r="I345" s="0" t="n">
        <f aca="false">IF(AND(VIC_Postcode!$N345=1,ISNUMBER(VIC_Postcode!$G345)),VIC_Postcode!$G345+ROW()/1000000000,-1000000000)</f>
        <v>-1000000000</v>
      </c>
      <c r="J345" s="0" t="n">
        <f aca="false">IF(AND(VIC_Postcode!$N345=1,ISNUMBER(VIC_Postcode!$F345)),VIC_Postcode!$F345+ROW()/1000000000,-1000000000)</f>
        <v>-1000000000</v>
      </c>
      <c r="K345" s="0" t="n">
        <f aca="false">IF(AND(VIC_Postcode!$N345=1,ISNUMBER(VIC_Postcode!$P345)),VIC_Postcode!$P345+ROW()/1000000000,-1000000000)</f>
        <v>-1000000000</v>
      </c>
    </row>
    <row r="346" customFormat="false" ht="15" hidden="false" customHeight="false" outlineLevel="0" collapsed="false">
      <c r="I346" s="0" t="n">
        <f aca="false">IF(AND(VIC_Postcode!$N346=1,ISNUMBER(VIC_Postcode!$G346)),VIC_Postcode!$G346+ROW()/1000000000,-1000000000)</f>
        <v>-1000000000</v>
      </c>
      <c r="J346" s="0" t="n">
        <f aca="false">IF(AND(VIC_Postcode!$N346=1,ISNUMBER(VIC_Postcode!$F346)),VIC_Postcode!$F346+ROW()/1000000000,-1000000000)</f>
        <v>-1000000000</v>
      </c>
      <c r="K346" s="0" t="n">
        <f aca="false">IF(AND(VIC_Postcode!$N346=1,ISNUMBER(VIC_Postcode!$P346)),VIC_Postcode!$P346+ROW()/1000000000,-1000000000)</f>
        <v>-1000000000</v>
      </c>
    </row>
    <row r="347" customFormat="false" ht="15" hidden="false" customHeight="false" outlineLevel="0" collapsed="false">
      <c r="I347" s="0" t="n">
        <f aca="false">IF(AND(VIC_Postcode!$N347=1,ISNUMBER(VIC_Postcode!$G347)),VIC_Postcode!$G347+ROW()/1000000000,-1000000000)</f>
        <v>-1000000000</v>
      </c>
      <c r="J347" s="0" t="n">
        <f aca="false">IF(AND(VIC_Postcode!$N347=1,ISNUMBER(VIC_Postcode!$F347)),VIC_Postcode!$F347+ROW()/1000000000,-1000000000)</f>
        <v>-1000000000</v>
      </c>
      <c r="K347" s="0" t="n">
        <f aca="false">IF(AND(VIC_Postcode!$N347=1,ISNUMBER(VIC_Postcode!$P347)),VIC_Postcode!$P347+ROW()/1000000000,-1000000000)</f>
        <v>-1000000000</v>
      </c>
    </row>
    <row r="348" customFormat="false" ht="15" hidden="false" customHeight="false" outlineLevel="0" collapsed="false">
      <c r="I348" s="0" t="n">
        <f aca="false">IF(AND(VIC_Postcode!$N348=1,ISNUMBER(VIC_Postcode!$G348)),VIC_Postcode!$G348+ROW()/1000000000,-1000000000)</f>
        <v>-1000000000</v>
      </c>
      <c r="J348" s="0" t="n">
        <f aca="false">IF(AND(VIC_Postcode!$N348=1,ISNUMBER(VIC_Postcode!$F348)),VIC_Postcode!$F348+ROW()/1000000000,-1000000000)</f>
        <v>-1000000000</v>
      </c>
      <c r="K348" s="0" t="n">
        <f aca="false">IF(AND(VIC_Postcode!$N348=1,ISNUMBER(VIC_Postcode!$P348)),VIC_Postcode!$P348+ROW()/1000000000,-1000000000)</f>
        <v>-1000000000</v>
      </c>
    </row>
    <row r="349" customFormat="false" ht="15" hidden="false" customHeight="false" outlineLevel="0" collapsed="false">
      <c r="I349" s="0" t="n">
        <f aca="false">IF(AND(VIC_Postcode!$N349=1,ISNUMBER(VIC_Postcode!$G349)),VIC_Postcode!$G349+ROW()/1000000000,-1000000000)</f>
        <v>-1000000000</v>
      </c>
      <c r="J349" s="0" t="n">
        <f aca="false">IF(AND(VIC_Postcode!$N349=1,ISNUMBER(VIC_Postcode!$F349)),VIC_Postcode!$F349+ROW()/1000000000,-1000000000)</f>
        <v>-1000000000</v>
      </c>
      <c r="K349" s="0" t="n">
        <f aca="false">IF(AND(VIC_Postcode!$N349=1,ISNUMBER(VIC_Postcode!$P349)),VIC_Postcode!$P349+ROW()/1000000000,-1000000000)</f>
        <v>-1000000000</v>
      </c>
    </row>
    <row r="350" customFormat="false" ht="15" hidden="false" customHeight="false" outlineLevel="0" collapsed="false">
      <c r="I350" s="0" t="n">
        <f aca="false">IF(AND(VIC_Postcode!$N350=1,ISNUMBER(VIC_Postcode!$G350)),VIC_Postcode!$G350+ROW()/1000000000,-1000000000)</f>
        <v>-1000000000</v>
      </c>
      <c r="J350" s="0" t="n">
        <f aca="false">IF(AND(VIC_Postcode!$N350=1,ISNUMBER(VIC_Postcode!$F350)),VIC_Postcode!$F350+ROW()/1000000000,-1000000000)</f>
        <v>-1000000000</v>
      </c>
      <c r="K350" s="0" t="n">
        <f aca="false">IF(AND(VIC_Postcode!$N350=1,ISNUMBER(VIC_Postcode!$P350)),VIC_Postcode!$P350+ROW()/1000000000,-1000000000)</f>
        <v>-1000000000</v>
      </c>
    </row>
    <row r="351" customFormat="false" ht="15" hidden="false" customHeight="false" outlineLevel="0" collapsed="false">
      <c r="I351" s="0" t="n">
        <f aca="false">IF(AND(VIC_Postcode!$N351=1,ISNUMBER(VIC_Postcode!$G351)),VIC_Postcode!$G351+ROW()/1000000000,-1000000000)</f>
        <v>-1000000000</v>
      </c>
      <c r="J351" s="0" t="n">
        <f aca="false">IF(AND(VIC_Postcode!$N351=1,ISNUMBER(VIC_Postcode!$F351)),VIC_Postcode!$F351+ROW()/1000000000,-1000000000)</f>
        <v>-1000000000</v>
      </c>
      <c r="K351" s="0" t="n">
        <f aca="false">IF(AND(VIC_Postcode!$N351=1,ISNUMBER(VIC_Postcode!$P351)),VIC_Postcode!$P351+ROW()/1000000000,-1000000000)</f>
        <v>-1000000000</v>
      </c>
    </row>
    <row r="352" customFormat="false" ht="15" hidden="false" customHeight="false" outlineLevel="0" collapsed="false">
      <c r="I352" s="0" t="n">
        <f aca="false">IF(AND(VIC_Postcode!$N352=1,ISNUMBER(VIC_Postcode!$G352)),VIC_Postcode!$G352+ROW()/1000000000,-1000000000)</f>
        <v>-1000000000</v>
      </c>
      <c r="J352" s="0" t="n">
        <f aca="false">IF(AND(VIC_Postcode!$N352=1,ISNUMBER(VIC_Postcode!$F352)),VIC_Postcode!$F352+ROW()/1000000000,-1000000000)</f>
        <v>-1000000000</v>
      </c>
      <c r="K352" s="0" t="n">
        <f aca="false">IF(AND(VIC_Postcode!$N352=1,ISNUMBER(VIC_Postcode!$P352)),VIC_Postcode!$P352+ROW()/1000000000,-1000000000)</f>
        <v>-1000000000</v>
      </c>
    </row>
    <row r="353" customFormat="false" ht="15" hidden="false" customHeight="false" outlineLevel="0" collapsed="false">
      <c r="I353" s="0" t="n">
        <f aca="false">IF(AND(VIC_Postcode!$N353=1,ISNUMBER(VIC_Postcode!$G353)),VIC_Postcode!$G353+ROW()/1000000000,-1000000000)</f>
        <v>-1000000000</v>
      </c>
      <c r="J353" s="0" t="n">
        <f aca="false">IF(AND(VIC_Postcode!$N353=1,ISNUMBER(VIC_Postcode!$F353)),VIC_Postcode!$F353+ROW()/1000000000,-1000000000)</f>
        <v>-1000000000</v>
      </c>
      <c r="K353" s="0" t="n">
        <f aca="false">IF(AND(VIC_Postcode!$N353=1,ISNUMBER(VIC_Postcode!$P353)),VIC_Postcode!$P353+ROW()/1000000000,-1000000000)</f>
        <v>-1000000000</v>
      </c>
    </row>
    <row r="354" customFormat="false" ht="15" hidden="false" customHeight="false" outlineLevel="0" collapsed="false">
      <c r="I354" s="0" t="n">
        <f aca="false">IF(AND(VIC_Postcode!$N354=1,ISNUMBER(VIC_Postcode!$G354)),VIC_Postcode!$G354+ROW()/1000000000,-1000000000)</f>
        <v>-1000000000</v>
      </c>
      <c r="J354" s="0" t="n">
        <f aca="false">IF(AND(VIC_Postcode!$N354=1,ISNUMBER(VIC_Postcode!$F354)),VIC_Postcode!$F354+ROW()/1000000000,-1000000000)</f>
        <v>-1000000000</v>
      </c>
      <c r="K354" s="0" t="n">
        <f aca="false">IF(AND(VIC_Postcode!$N354=1,ISNUMBER(VIC_Postcode!$P354)),VIC_Postcode!$P354+ROW()/1000000000,-1000000000)</f>
        <v>-1000000000</v>
      </c>
    </row>
    <row r="355" customFormat="false" ht="15" hidden="false" customHeight="false" outlineLevel="0" collapsed="false">
      <c r="I355" s="0" t="n">
        <f aca="false">IF(AND(VIC_Postcode!$N355=1,ISNUMBER(VIC_Postcode!$G355)),VIC_Postcode!$G355+ROW()/1000000000,-1000000000)</f>
        <v>-1000000000</v>
      </c>
      <c r="J355" s="0" t="n">
        <f aca="false">IF(AND(VIC_Postcode!$N355=1,ISNUMBER(VIC_Postcode!$F355)),VIC_Postcode!$F355+ROW()/1000000000,-1000000000)</f>
        <v>-1000000000</v>
      </c>
      <c r="K355" s="0" t="n">
        <f aca="false">IF(AND(VIC_Postcode!$N355=1,ISNUMBER(VIC_Postcode!$P355)),VIC_Postcode!$P355+ROW()/1000000000,-1000000000)</f>
        <v>-1000000000</v>
      </c>
    </row>
    <row r="356" customFormat="false" ht="15" hidden="false" customHeight="false" outlineLevel="0" collapsed="false">
      <c r="I356" s="0" t="n">
        <f aca="false">IF(AND(VIC_Postcode!$N356=1,ISNUMBER(VIC_Postcode!$G356)),VIC_Postcode!$G356+ROW()/1000000000,-1000000000)</f>
        <v>-1000000000</v>
      </c>
      <c r="J356" s="0" t="n">
        <f aca="false">IF(AND(VIC_Postcode!$N356=1,ISNUMBER(VIC_Postcode!$F356)),VIC_Postcode!$F356+ROW()/1000000000,-1000000000)</f>
        <v>-1000000000</v>
      </c>
      <c r="K356" s="0" t="n">
        <f aca="false">IF(AND(VIC_Postcode!$N356=1,ISNUMBER(VIC_Postcode!$P356)),VIC_Postcode!$P356+ROW()/1000000000,-1000000000)</f>
        <v>-1000000000</v>
      </c>
    </row>
    <row r="357" customFormat="false" ht="15" hidden="false" customHeight="false" outlineLevel="0" collapsed="false">
      <c r="I357" s="0" t="n">
        <f aca="false">IF(AND(VIC_Postcode!$N357=1,ISNUMBER(VIC_Postcode!$G357)),VIC_Postcode!$G357+ROW()/1000000000,-1000000000)</f>
        <v>-1000000000</v>
      </c>
      <c r="J357" s="0" t="n">
        <f aca="false">IF(AND(VIC_Postcode!$N357=1,ISNUMBER(VIC_Postcode!$F357)),VIC_Postcode!$F357+ROW()/1000000000,-1000000000)</f>
        <v>-1000000000</v>
      </c>
      <c r="K357" s="0" t="n">
        <f aca="false">IF(AND(VIC_Postcode!$N357=1,ISNUMBER(VIC_Postcode!$P357)),VIC_Postcode!$P357+ROW()/1000000000,-1000000000)</f>
        <v>-1000000000</v>
      </c>
    </row>
    <row r="358" customFormat="false" ht="15" hidden="false" customHeight="false" outlineLevel="0" collapsed="false">
      <c r="I358" s="0" t="n">
        <f aca="false">IF(AND(VIC_Postcode!$N358=1,ISNUMBER(VIC_Postcode!$G358)),VIC_Postcode!$G358+ROW()/1000000000,-1000000000)</f>
        <v>-1000000000</v>
      </c>
      <c r="J358" s="0" t="n">
        <f aca="false">IF(AND(VIC_Postcode!$N358=1,ISNUMBER(VIC_Postcode!$F358)),VIC_Postcode!$F358+ROW()/1000000000,-1000000000)</f>
        <v>-1000000000</v>
      </c>
      <c r="K358" s="0" t="n">
        <f aca="false">IF(AND(VIC_Postcode!$N358=1,ISNUMBER(VIC_Postcode!$P358)),VIC_Postcode!$P358+ROW()/1000000000,-1000000000)</f>
        <v>-1000000000</v>
      </c>
    </row>
    <row r="359" customFormat="false" ht="15" hidden="false" customHeight="false" outlineLevel="0" collapsed="false">
      <c r="I359" s="0" t="n">
        <f aca="false">IF(AND(VIC_Postcode!$N359=1,ISNUMBER(VIC_Postcode!$G359)),VIC_Postcode!$G359+ROW()/1000000000,-1000000000)</f>
        <v>-1000000000</v>
      </c>
      <c r="J359" s="0" t="n">
        <f aca="false">IF(AND(VIC_Postcode!$N359=1,ISNUMBER(VIC_Postcode!$F359)),VIC_Postcode!$F359+ROW()/1000000000,-1000000000)</f>
        <v>-1000000000</v>
      </c>
      <c r="K359" s="0" t="n">
        <f aca="false">IF(AND(VIC_Postcode!$N359=1,ISNUMBER(VIC_Postcode!$P359)),VIC_Postcode!$P359+ROW()/1000000000,-1000000000)</f>
        <v>-1000000000</v>
      </c>
    </row>
    <row r="360" customFormat="false" ht="15" hidden="false" customHeight="false" outlineLevel="0" collapsed="false">
      <c r="I360" s="0" t="n">
        <f aca="false">IF(AND(VIC_Postcode!$N360=1,ISNUMBER(VIC_Postcode!$G360)),VIC_Postcode!$G360+ROW()/1000000000,-1000000000)</f>
        <v>-1000000000</v>
      </c>
      <c r="J360" s="0" t="n">
        <f aca="false">IF(AND(VIC_Postcode!$N360=1,ISNUMBER(VIC_Postcode!$F360)),VIC_Postcode!$F360+ROW()/1000000000,-1000000000)</f>
        <v>-1000000000</v>
      </c>
      <c r="K360" s="0" t="n">
        <f aca="false">IF(AND(VIC_Postcode!$N360=1,ISNUMBER(VIC_Postcode!$P360)),VIC_Postcode!$P360+ROW()/1000000000,-1000000000)</f>
        <v>-1000000000</v>
      </c>
    </row>
    <row r="361" customFormat="false" ht="15" hidden="false" customHeight="false" outlineLevel="0" collapsed="false">
      <c r="I361" s="0" t="n">
        <f aca="false">IF(AND(VIC_Postcode!$N361=1,ISNUMBER(VIC_Postcode!$G361)),VIC_Postcode!$G361+ROW()/1000000000,-1000000000)</f>
        <v>-1000000000</v>
      </c>
      <c r="J361" s="0" t="n">
        <f aca="false">IF(AND(VIC_Postcode!$N361=1,ISNUMBER(VIC_Postcode!$F361)),VIC_Postcode!$F361+ROW()/1000000000,-1000000000)</f>
        <v>-1000000000</v>
      </c>
      <c r="K361" s="0" t="n">
        <f aca="false">IF(AND(VIC_Postcode!$N361=1,ISNUMBER(VIC_Postcode!$P361)),VIC_Postcode!$P361+ROW()/1000000000,-1000000000)</f>
        <v>-1000000000</v>
      </c>
    </row>
    <row r="362" customFormat="false" ht="15" hidden="false" customHeight="false" outlineLevel="0" collapsed="false">
      <c r="I362" s="0" t="n">
        <f aca="false">IF(AND(VIC_Postcode!$N362=1,ISNUMBER(VIC_Postcode!$G362)),VIC_Postcode!$G362+ROW()/1000000000,-1000000000)</f>
        <v>-1000000000</v>
      </c>
      <c r="J362" s="0" t="n">
        <f aca="false">IF(AND(VIC_Postcode!$N362=1,ISNUMBER(VIC_Postcode!$F362)),VIC_Postcode!$F362+ROW()/1000000000,-1000000000)</f>
        <v>-1000000000</v>
      </c>
      <c r="K362" s="0" t="n">
        <f aca="false">IF(AND(VIC_Postcode!$N362=1,ISNUMBER(VIC_Postcode!$P362)),VIC_Postcode!$P362+ROW()/1000000000,-1000000000)</f>
        <v>-1000000000</v>
      </c>
    </row>
    <row r="363" customFormat="false" ht="15" hidden="false" customHeight="false" outlineLevel="0" collapsed="false">
      <c r="I363" s="0" t="n">
        <f aca="false">IF(AND(VIC_Postcode!$N363=1,ISNUMBER(VIC_Postcode!$G363)),VIC_Postcode!$G363+ROW()/1000000000,-1000000000)</f>
        <v>-1000000000</v>
      </c>
      <c r="J363" s="0" t="n">
        <f aca="false">IF(AND(VIC_Postcode!$N363=1,ISNUMBER(VIC_Postcode!$F363)),VIC_Postcode!$F363+ROW()/1000000000,-1000000000)</f>
        <v>-1000000000</v>
      </c>
      <c r="K363" s="0" t="n">
        <f aca="false">IF(AND(VIC_Postcode!$N363=1,ISNUMBER(VIC_Postcode!$P363)),VIC_Postcode!$P363+ROW()/1000000000,-1000000000)</f>
        <v>-1000000000</v>
      </c>
    </row>
    <row r="364" customFormat="false" ht="15" hidden="false" customHeight="false" outlineLevel="0" collapsed="false">
      <c r="I364" s="0" t="n">
        <f aca="false">IF(AND(VIC_Postcode!$N364=1,ISNUMBER(VIC_Postcode!$G364)),VIC_Postcode!$G364+ROW()/1000000000,-1000000000)</f>
        <v>-1000000000</v>
      </c>
      <c r="J364" s="0" t="n">
        <f aca="false">IF(AND(VIC_Postcode!$N364=1,ISNUMBER(VIC_Postcode!$F364)),VIC_Postcode!$F364+ROW()/1000000000,-1000000000)</f>
        <v>-1000000000</v>
      </c>
      <c r="K364" s="0" t="n">
        <f aca="false">IF(AND(VIC_Postcode!$N364=1,ISNUMBER(VIC_Postcode!$P364)),VIC_Postcode!$P364+ROW()/1000000000,-1000000000)</f>
        <v>-1000000000</v>
      </c>
    </row>
    <row r="365" customFormat="false" ht="15" hidden="false" customHeight="false" outlineLevel="0" collapsed="false">
      <c r="I365" s="0" t="n">
        <f aca="false">IF(AND(VIC_Postcode!$N365=1,ISNUMBER(VIC_Postcode!$G365)),VIC_Postcode!$G365+ROW()/1000000000,-1000000000)</f>
        <v>-1000000000</v>
      </c>
      <c r="J365" s="0" t="n">
        <f aca="false">IF(AND(VIC_Postcode!$N365=1,ISNUMBER(VIC_Postcode!$F365)),VIC_Postcode!$F365+ROW()/1000000000,-1000000000)</f>
        <v>-1000000000</v>
      </c>
      <c r="K365" s="0" t="n">
        <f aca="false">IF(AND(VIC_Postcode!$N365=1,ISNUMBER(VIC_Postcode!$P365)),VIC_Postcode!$P365+ROW()/1000000000,-1000000000)</f>
        <v>-1000000000</v>
      </c>
    </row>
    <row r="366" customFormat="false" ht="15" hidden="false" customHeight="false" outlineLevel="0" collapsed="false">
      <c r="I366" s="0" t="n">
        <f aca="false">IF(AND(VIC_Postcode!$N366=1,ISNUMBER(VIC_Postcode!$G366)),VIC_Postcode!$G366+ROW()/1000000000,-1000000000)</f>
        <v>-1000000000</v>
      </c>
      <c r="J366" s="0" t="n">
        <f aca="false">IF(AND(VIC_Postcode!$N366=1,ISNUMBER(VIC_Postcode!$F366)),VIC_Postcode!$F366+ROW()/1000000000,-1000000000)</f>
        <v>-1000000000</v>
      </c>
      <c r="K366" s="0" t="n">
        <f aca="false">IF(AND(VIC_Postcode!$N366=1,ISNUMBER(VIC_Postcode!$P366)),VIC_Postcode!$P366+ROW()/1000000000,-1000000000)</f>
        <v>-1000000000</v>
      </c>
    </row>
    <row r="367" customFormat="false" ht="15" hidden="false" customHeight="false" outlineLevel="0" collapsed="false">
      <c r="I367" s="0" t="n">
        <f aca="false">IF(AND(VIC_Postcode!$N367=1,ISNUMBER(VIC_Postcode!$G367)),VIC_Postcode!$G367+ROW()/1000000000,-1000000000)</f>
        <v>-1000000000</v>
      </c>
      <c r="J367" s="0" t="n">
        <f aca="false">IF(AND(VIC_Postcode!$N367=1,ISNUMBER(VIC_Postcode!$F367)),VIC_Postcode!$F367+ROW()/1000000000,-1000000000)</f>
        <v>-1000000000</v>
      </c>
      <c r="K367" s="0" t="n">
        <f aca="false">IF(AND(VIC_Postcode!$N367=1,ISNUMBER(VIC_Postcode!$P367)),VIC_Postcode!$P367+ROW()/1000000000,-1000000000)</f>
        <v>-1000000000</v>
      </c>
    </row>
    <row r="368" customFormat="false" ht="15" hidden="false" customHeight="false" outlineLevel="0" collapsed="false">
      <c r="I368" s="0" t="n">
        <f aca="false">IF(AND(VIC_Postcode!$N368=1,ISNUMBER(VIC_Postcode!$G368)),VIC_Postcode!$G368+ROW()/1000000000,-1000000000)</f>
        <v>-1000000000</v>
      </c>
      <c r="J368" s="0" t="n">
        <f aca="false">IF(AND(VIC_Postcode!$N368=1,ISNUMBER(VIC_Postcode!$F368)),VIC_Postcode!$F368+ROW()/1000000000,-1000000000)</f>
        <v>-1000000000</v>
      </c>
      <c r="K368" s="0" t="n">
        <f aca="false">IF(AND(VIC_Postcode!$N368=1,ISNUMBER(VIC_Postcode!$P368)),VIC_Postcode!$P368+ROW()/1000000000,-1000000000)</f>
        <v>-1000000000</v>
      </c>
    </row>
    <row r="369" customFormat="false" ht="15" hidden="false" customHeight="false" outlineLevel="0" collapsed="false">
      <c r="I369" s="0" t="n">
        <f aca="false">IF(AND(VIC_Postcode!$N369=1,ISNUMBER(VIC_Postcode!$G369)),VIC_Postcode!$G369+ROW()/1000000000,-1000000000)</f>
        <v>-1000000000</v>
      </c>
      <c r="J369" s="0" t="n">
        <f aca="false">IF(AND(VIC_Postcode!$N369=1,ISNUMBER(VIC_Postcode!$F369)),VIC_Postcode!$F369+ROW()/1000000000,-1000000000)</f>
        <v>-1000000000</v>
      </c>
      <c r="K369" s="0" t="n">
        <f aca="false">IF(AND(VIC_Postcode!$N369=1,ISNUMBER(VIC_Postcode!$P369)),VIC_Postcode!$P369+ROW()/1000000000,-1000000000)</f>
        <v>-1000000000</v>
      </c>
    </row>
    <row r="370" customFormat="false" ht="15" hidden="false" customHeight="false" outlineLevel="0" collapsed="false">
      <c r="I370" s="0" t="n">
        <f aca="false">IF(AND(VIC_Postcode!$N370=1,ISNUMBER(VIC_Postcode!$G370)),VIC_Postcode!$G370+ROW()/1000000000,-1000000000)</f>
        <v>-1000000000</v>
      </c>
      <c r="J370" s="0" t="n">
        <f aca="false">IF(AND(VIC_Postcode!$N370=1,ISNUMBER(VIC_Postcode!$F370)),VIC_Postcode!$F370+ROW()/1000000000,-1000000000)</f>
        <v>-1000000000</v>
      </c>
      <c r="K370" s="0" t="n">
        <f aca="false">IF(AND(VIC_Postcode!$N370=1,ISNUMBER(VIC_Postcode!$P370)),VIC_Postcode!$P370+ROW()/1000000000,-1000000000)</f>
        <v>-1000000000</v>
      </c>
    </row>
    <row r="371" customFormat="false" ht="15" hidden="false" customHeight="false" outlineLevel="0" collapsed="false">
      <c r="I371" s="0" t="n">
        <f aca="false">IF(AND(VIC_Postcode!$N371=1,ISNUMBER(VIC_Postcode!$G371)),VIC_Postcode!$G371+ROW()/1000000000,-1000000000)</f>
        <v>-1000000000</v>
      </c>
      <c r="J371" s="0" t="n">
        <f aca="false">IF(AND(VIC_Postcode!$N371=1,ISNUMBER(VIC_Postcode!$F371)),VIC_Postcode!$F371+ROW()/1000000000,-1000000000)</f>
        <v>-1000000000</v>
      </c>
      <c r="K371" s="0" t="n">
        <f aca="false">IF(AND(VIC_Postcode!$N371=1,ISNUMBER(VIC_Postcode!$P371)),VIC_Postcode!$P371+ROW()/1000000000,-1000000000)</f>
        <v>-1000000000</v>
      </c>
    </row>
    <row r="372" customFormat="false" ht="15" hidden="false" customHeight="false" outlineLevel="0" collapsed="false">
      <c r="I372" s="0" t="n">
        <f aca="false">IF(AND(VIC_Postcode!$N372=1,ISNUMBER(VIC_Postcode!$G372)),VIC_Postcode!$G372+ROW()/1000000000,-1000000000)</f>
        <v>-1000000000</v>
      </c>
      <c r="J372" s="0" t="n">
        <f aca="false">IF(AND(VIC_Postcode!$N372=1,ISNUMBER(VIC_Postcode!$F372)),VIC_Postcode!$F372+ROW()/1000000000,-1000000000)</f>
        <v>-1000000000</v>
      </c>
      <c r="K372" s="0" t="n">
        <f aca="false">IF(AND(VIC_Postcode!$N372=1,ISNUMBER(VIC_Postcode!$P372)),VIC_Postcode!$P372+ROW()/1000000000,-1000000000)</f>
        <v>-1000000000</v>
      </c>
    </row>
    <row r="373" customFormat="false" ht="15" hidden="false" customHeight="false" outlineLevel="0" collapsed="false">
      <c r="I373" s="0" t="n">
        <f aca="false">IF(AND(VIC_Postcode!$N373=1,ISNUMBER(VIC_Postcode!$G373)),VIC_Postcode!$G373+ROW()/1000000000,-1000000000)</f>
        <v>-1000000000</v>
      </c>
      <c r="J373" s="0" t="n">
        <f aca="false">IF(AND(VIC_Postcode!$N373=1,ISNUMBER(VIC_Postcode!$F373)),VIC_Postcode!$F373+ROW()/1000000000,-1000000000)</f>
        <v>-1000000000</v>
      </c>
      <c r="K373" s="0" t="n">
        <f aca="false">IF(AND(VIC_Postcode!$N373=1,ISNUMBER(VIC_Postcode!$P373)),VIC_Postcode!$P373+ROW()/1000000000,-1000000000)</f>
        <v>-1000000000</v>
      </c>
    </row>
    <row r="374" customFormat="false" ht="15" hidden="false" customHeight="false" outlineLevel="0" collapsed="false">
      <c r="I374" s="0" t="n">
        <f aca="false">IF(AND(VIC_Postcode!$N374=1,ISNUMBER(VIC_Postcode!$G374)),VIC_Postcode!$G374+ROW()/1000000000,-1000000000)</f>
        <v>-1000000000</v>
      </c>
      <c r="J374" s="0" t="n">
        <f aca="false">IF(AND(VIC_Postcode!$N374=1,ISNUMBER(VIC_Postcode!$F374)),VIC_Postcode!$F374+ROW()/1000000000,-1000000000)</f>
        <v>-1000000000</v>
      </c>
      <c r="K374" s="0" t="n">
        <f aca="false">IF(AND(VIC_Postcode!$N374=1,ISNUMBER(VIC_Postcode!$P374)),VIC_Postcode!$P374+ROW()/1000000000,-1000000000)</f>
        <v>-1000000000</v>
      </c>
    </row>
    <row r="375" customFormat="false" ht="15" hidden="false" customHeight="false" outlineLevel="0" collapsed="false">
      <c r="I375" s="0" t="n">
        <f aca="false">IF(AND(VIC_Postcode!$N375=1,ISNUMBER(VIC_Postcode!$G375)),VIC_Postcode!$G375+ROW()/1000000000,-1000000000)</f>
        <v>-1000000000</v>
      </c>
      <c r="J375" s="0" t="n">
        <f aca="false">IF(AND(VIC_Postcode!$N375=1,ISNUMBER(VIC_Postcode!$F375)),VIC_Postcode!$F375+ROW()/1000000000,-1000000000)</f>
        <v>-1000000000</v>
      </c>
      <c r="K375" s="0" t="n">
        <f aca="false">IF(AND(VIC_Postcode!$N375=1,ISNUMBER(VIC_Postcode!$P375)),VIC_Postcode!$P375+ROW()/1000000000,-1000000000)</f>
        <v>-1000000000</v>
      </c>
    </row>
    <row r="376" customFormat="false" ht="15" hidden="false" customHeight="false" outlineLevel="0" collapsed="false">
      <c r="I376" s="0" t="n">
        <f aca="false">IF(AND(VIC_Postcode!$N376=1,ISNUMBER(VIC_Postcode!$G376)),VIC_Postcode!$G376+ROW()/1000000000,-1000000000)</f>
        <v>-1000000000</v>
      </c>
      <c r="J376" s="0" t="n">
        <f aca="false">IF(AND(VIC_Postcode!$N376=1,ISNUMBER(VIC_Postcode!$F376)),VIC_Postcode!$F376+ROW()/1000000000,-1000000000)</f>
        <v>-1000000000</v>
      </c>
      <c r="K376" s="0" t="n">
        <f aca="false">IF(AND(VIC_Postcode!$N376=1,ISNUMBER(VIC_Postcode!$P376)),VIC_Postcode!$P376+ROW()/1000000000,-1000000000)</f>
        <v>-1000000000</v>
      </c>
    </row>
    <row r="377" customFormat="false" ht="15" hidden="false" customHeight="false" outlineLevel="0" collapsed="false">
      <c r="I377" s="0" t="n">
        <f aca="false">IF(AND(VIC_Postcode!$N377=1,ISNUMBER(VIC_Postcode!$G377)),VIC_Postcode!$G377+ROW()/1000000000,-1000000000)</f>
        <v>-1000000000</v>
      </c>
      <c r="J377" s="0" t="n">
        <f aca="false">IF(AND(VIC_Postcode!$N377=1,ISNUMBER(VIC_Postcode!$F377)),VIC_Postcode!$F377+ROW()/1000000000,-1000000000)</f>
        <v>-1000000000</v>
      </c>
      <c r="K377" s="0" t="n">
        <f aca="false">IF(AND(VIC_Postcode!$N377=1,ISNUMBER(VIC_Postcode!$P377)),VIC_Postcode!$P377+ROW()/1000000000,-1000000000)</f>
        <v>-1000000000</v>
      </c>
    </row>
    <row r="378" customFormat="false" ht="15" hidden="false" customHeight="false" outlineLevel="0" collapsed="false">
      <c r="I378" s="0" t="n">
        <f aca="false">IF(AND(VIC_Postcode!$N378=1,ISNUMBER(VIC_Postcode!$G378)),VIC_Postcode!$G378+ROW()/1000000000,-1000000000)</f>
        <v>-1000000000</v>
      </c>
      <c r="J378" s="0" t="n">
        <f aca="false">IF(AND(VIC_Postcode!$N378=1,ISNUMBER(VIC_Postcode!$F378)),VIC_Postcode!$F378+ROW()/1000000000,-1000000000)</f>
        <v>-1000000000</v>
      </c>
      <c r="K378" s="0" t="n">
        <f aca="false">IF(AND(VIC_Postcode!$N378=1,ISNUMBER(VIC_Postcode!$P378)),VIC_Postcode!$P378+ROW()/1000000000,-1000000000)</f>
        <v>-1000000000</v>
      </c>
    </row>
    <row r="379" customFormat="false" ht="15" hidden="false" customHeight="false" outlineLevel="0" collapsed="false">
      <c r="I379" s="0" t="n">
        <f aca="false">IF(AND(VIC_Postcode!$N379=1,ISNUMBER(VIC_Postcode!$G379)),VIC_Postcode!$G379+ROW()/1000000000,-1000000000)</f>
        <v>-1000000000</v>
      </c>
      <c r="J379" s="0" t="n">
        <f aca="false">IF(AND(VIC_Postcode!$N379=1,ISNUMBER(VIC_Postcode!$F379)),VIC_Postcode!$F379+ROW()/1000000000,-1000000000)</f>
        <v>-1000000000</v>
      </c>
      <c r="K379" s="0" t="n">
        <f aca="false">IF(AND(VIC_Postcode!$N379=1,ISNUMBER(VIC_Postcode!$P379)),VIC_Postcode!$P379+ROW()/1000000000,-1000000000)</f>
        <v>-1000000000</v>
      </c>
    </row>
    <row r="380" customFormat="false" ht="15" hidden="false" customHeight="false" outlineLevel="0" collapsed="false">
      <c r="I380" s="0" t="n">
        <f aca="false">IF(AND(VIC_Postcode!$N380=1,ISNUMBER(VIC_Postcode!$G380)),VIC_Postcode!$G380+ROW()/1000000000,-1000000000)</f>
        <v>-1000000000</v>
      </c>
      <c r="J380" s="0" t="n">
        <f aca="false">IF(AND(VIC_Postcode!$N380=1,ISNUMBER(VIC_Postcode!$F380)),VIC_Postcode!$F380+ROW()/1000000000,-1000000000)</f>
        <v>-1000000000</v>
      </c>
      <c r="K380" s="0" t="n">
        <f aca="false">IF(AND(VIC_Postcode!$N380=1,ISNUMBER(VIC_Postcode!$P380)),VIC_Postcode!$P380+ROW()/1000000000,-1000000000)</f>
        <v>-1000000000</v>
      </c>
    </row>
    <row r="381" customFormat="false" ht="15" hidden="false" customHeight="false" outlineLevel="0" collapsed="false">
      <c r="I381" s="0" t="n">
        <f aca="false">IF(AND(VIC_Postcode!$N381=1,ISNUMBER(VIC_Postcode!$G381)),VIC_Postcode!$G381+ROW()/1000000000,-1000000000)</f>
        <v>-1000000000</v>
      </c>
      <c r="J381" s="0" t="n">
        <f aca="false">IF(AND(VIC_Postcode!$N381=1,ISNUMBER(VIC_Postcode!$F381)),VIC_Postcode!$F381+ROW()/1000000000,-1000000000)</f>
        <v>-1000000000</v>
      </c>
      <c r="K381" s="0" t="n">
        <f aca="false">IF(AND(VIC_Postcode!$N381=1,ISNUMBER(VIC_Postcode!$P381)),VIC_Postcode!$P381+ROW()/1000000000,-1000000000)</f>
        <v>-1000000000</v>
      </c>
    </row>
    <row r="382" customFormat="false" ht="15" hidden="false" customHeight="false" outlineLevel="0" collapsed="false">
      <c r="I382" s="0" t="n">
        <f aca="false">IF(AND(VIC_Postcode!$N382=1,ISNUMBER(VIC_Postcode!$G382)),VIC_Postcode!$G382+ROW()/1000000000,-1000000000)</f>
        <v>-1000000000</v>
      </c>
      <c r="J382" s="0" t="n">
        <f aca="false">IF(AND(VIC_Postcode!$N382=1,ISNUMBER(VIC_Postcode!$F382)),VIC_Postcode!$F382+ROW()/1000000000,-1000000000)</f>
        <v>-1000000000</v>
      </c>
      <c r="K382" s="0" t="n">
        <f aca="false">IF(AND(VIC_Postcode!$N382=1,ISNUMBER(VIC_Postcode!$P382)),VIC_Postcode!$P382+ROW()/1000000000,-1000000000)</f>
        <v>-1000000000</v>
      </c>
    </row>
    <row r="383" customFormat="false" ht="15" hidden="false" customHeight="false" outlineLevel="0" collapsed="false">
      <c r="I383" s="0" t="n">
        <f aca="false">IF(AND(VIC_Postcode!$N383=1,ISNUMBER(VIC_Postcode!$G383)),VIC_Postcode!$G383+ROW()/1000000000,-1000000000)</f>
        <v>-1000000000</v>
      </c>
      <c r="J383" s="0" t="n">
        <f aca="false">IF(AND(VIC_Postcode!$N383=1,ISNUMBER(VIC_Postcode!$F383)),VIC_Postcode!$F383+ROW()/1000000000,-1000000000)</f>
        <v>-1000000000</v>
      </c>
      <c r="K383" s="0" t="n">
        <f aca="false">IF(AND(VIC_Postcode!$N383=1,ISNUMBER(VIC_Postcode!$P383)),VIC_Postcode!$P383+ROW()/1000000000,-1000000000)</f>
        <v>-1000000000</v>
      </c>
    </row>
    <row r="384" customFormat="false" ht="15" hidden="false" customHeight="false" outlineLevel="0" collapsed="false">
      <c r="I384" s="0" t="n">
        <f aca="false">IF(AND(VIC_Postcode!$N384=1,ISNUMBER(VIC_Postcode!$G384)),VIC_Postcode!$G384+ROW()/1000000000,-1000000000)</f>
        <v>-1000000000</v>
      </c>
      <c r="J384" s="0" t="n">
        <f aca="false">IF(AND(VIC_Postcode!$N384=1,ISNUMBER(VIC_Postcode!$F384)),VIC_Postcode!$F384+ROW()/1000000000,-1000000000)</f>
        <v>-1000000000</v>
      </c>
      <c r="K384" s="0" t="n">
        <f aca="false">IF(AND(VIC_Postcode!$N384=1,ISNUMBER(VIC_Postcode!$P384)),VIC_Postcode!$P384+ROW()/1000000000,-1000000000)</f>
        <v>-1000000000</v>
      </c>
    </row>
    <row r="385" customFormat="false" ht="15" hidden="false" customHeight="false" outlineLevel="0" collapsed="false">
      <c r="I385" s="0" t="n">
        <f aca="false">IF(AND(VIC_Postcode!$N385=1,ISNUMBER(VIC_Postcode!$G385)),VIC_Postcode!$G385+ROW()/1000000000,-1000000000)</f>
        <v>-1000000000</v>
      </c>
      <c r="J385" s="0" t="n">
        <f aca="false">IF(AND(VIC_Postcode!$N385=1,ISNUMBER(VIC_Postcode!$F385)),VIC_Postcode!$F385+ROW()/1000000000,-1000000000)</f>
        <v>-1000000000</v>
      </c>
      <c r="K385" s="0" t="n">
        <f aca="false">IF(AND(VIC_Postcode!$N385=1,ISNUMBER(VIC_Postcode!$P385)),VIC_Postcode!$P385+ROW()/1000000000,-1000000000)</f>
        <v>-1000000000</v>
      </c>
    </row>
    <row r="386" customFormat="false" ht="15" hidden="false" customHeight="false" outlineLevel="0" collapsed="false">
      <c r="I386" s="0" t="n">
        <f aca="false">IF(AND(VIC_Postcode!$N386=1,ISNUMBER(VIC_Postcode!$G386)),VIC_Postcode!$G386+ROW()/1000000000,-1000000000)</f>
        <v>-1000000000</v>
      </c>
      <c r="J386" s="0" t="n">
        <f aca="false">IF(AND(VIC_Postcode!$N386=1,ISNUMBER(VIC_Postcode!$F386)),VIC_Postcode!$F386+ROW()/1000000000,-1000000000)</f>
        <v>-1000000000</v>
      </c>
      <c r="K386" s="0" t="n">
        <f aca="false">IF(AND(VIC_Postcode!$N386=1,ISNUMBER(VIC_Postcode!$P386)),VIC_Postcode!$P386+ROW()/1000000000,-1000000000)</f>
        <v>-1000000000</v>
      </c>
    </row>
    <row r="387" customFormat="false" ht="15" hidden="false" customHeight="false" outlineLevel="0" collapsed="false">
      <c r="I387" s="0" t="n">
        <f aca="false">IF(AND(VIC_Postcode!$N387=1,ISNUMBER(VIC_Postcode!$G387)),VIC_Postcode!$G387+ROW()/1000000000,-1000000000)</f>
        <v>-1000000000</v>
      </c>
      <c r="J387" s="0" t="n">
        <f aca="false">IF(AND(VIC_Postcode!$N387=1,ISNUMBER(VIC_Postcode!$F387)),VIC_Postcode!$F387+ROW()/1000000000,-1000000000)</f>
        <v>-1000000000</v>
      </c>
      <c r="K387" s="0" t="n">
        <f aca="false">IF(AND(VIC_Postcode!$N387=1,ISNUMBER(VIC_Postcode!$P387)),VIC_Postcode!$P387+ROW()/1000000000,-1000000000)</f>
        <v>-1000000000</v>
      </c>
    </row>
    <row r="388" customFormat="false" ht="15" hidden="false" customHeight="false" outlineLevel="0" collapsed="false">
      <c r="I388" s="0" t="n">
        <f aca="false">IF(AND(VIC_Postcode!$N388=1,ISNUMBER(VIC_Postcode!$G388)),VIC_Postcode!$G388+ROW()/1000000000,-1000000000)</f>
        <v>-1000000000</v>
      </c>
      <c r="J388" s="0" t="n">
        <f aca="false">IF(AND(VIC_Postcode!$N388=1,ISNUMBER(VIC_Postcode!$F388)),VIC_Postcode!$F388+ROW()/1000000000,-1000000000)</f>
        <v>-1000000000</v>
      </c>
      <c r="K388" s="0" t="n">
        <f aca="false">IF(AND(VIC_Postcode!$N388=1,ISNUMBER(VIC_Postcode!$P388)),VIC_Postcode!$P388+ROW()/1000000000,-1000000000)</f>
        <v>-1000000000</v>
      </c>
    </row>
    <row r="389" customFormat="false" ht="15" hidden="false" customHeight="false" outlineLevel="0" collapsed="false">
      <c r="I389" s="0" t="n">
        <f aca="false">IF(AND(VIC_Postcode!$N389=1,ISNUMBER(VIC_Postcode!$G389)),VIC_Postcode!$G389+ROW()/1000000000,-1000000000)</f>
        <v>-1000000000</v>
      </c>
      <c r="J389" s="0" t="n">
        <f aca="false">IF(AND(VIC_Postcode!$N389=1,ISNUMBER(VIC_Postcode!$F389)),VIC_Postcode!$F389+ROW()/1000000000,-1000000000)</f>
        <v>-1000000000</v>
      </c>
      <c r="K389" s="0" t="n">
        <f aca="false">IF(AND(VIC_Postcode!$N389=1,ISNUMBER(VIC_Postcode!$P389)),VIC_Postcode!$P389+ROW()/1000000000,-1000000000)</f>
        <v>-1000000000</v>
      </c>
    </row>
    <row r="390" customFormat="false" ht="15" hidden="false" customHeight="false" outlineLevel="0" collapsed="false">
      <c r="I390" s="0" t="n">
        <f aca="false">IF(AND(VIC_Postcode!$N390=1,ISNUMBER(VIC_Postcode!$G390)),VIC_Postcode!$G390+ROW()/1000000000,-1000000000)</f>
        <v>-1000000000</v>
      </c>
      <c r="J390" s="0" t="n">
        <f aca="false">IF(AND(VIC_Postcode!$N390=1,ISNUMBER(VIC_Postcode!$F390)),VIC_Postcode!$F390+ROW()/1000000000,-1000000000)</f>
        <v>-1000000000</v>
      </c>
      <c r="K390" s="0" t="n">
        <f aca="false">IF(AND(VIC_Postcode!$N390=1,ISNUMBER(VIC_Postcode!$P390)),VIC_Postcode!$P390+ROW()/1000000000,-1000000000)</f>
        <v>-1000000000</v>
      </c>
    </row>
    <row r="391" customFormat="false" ht="15" hidden="false" customHeight="false" outlineLevel="0" collapsed="false">
      <c r="I391" s="0" t="n">
        <f aca="false">IF(AND(VIC_Postcode!$N391=1,ISNUMBER(VIC_Postcode!$G391)),VIC_Postcode!$G391+ROW()/1000000000,-1000000000)</f>
        <v>-1000000000</v>
      </c>
      <c r="J391" s="0" t="n">
        <f aca="false">IF(AND(VIC_Postcode!$N391=1,ISNUMBER(VIC_Postcode!$F391)),VIC_Postcode!$F391+ROW()/1000000000,-1000000000)</f>
        <v>-1000000000</v>
      </c>
      <c r="K391" s="0" t="n">
        <f aca="false">IF(AND(VIC_Postcode!$N391=1,ISNUMBER(VIC_Postcode!$P391)),VIC_Postcode!$P391+ROW()/1000000000,-1000000000)</f>
        <v>-1000000000</v>
      </c>
    </row>
    <row r="392" customFormat="false" ht="15" hidden="false" customHeight="false" outlineLevel="0" collapsed="false">
      <c r="I392" s="0" t="n">
        <f aca="false">IF(AND(VIC_Postcode!$N392=1,ISNUMBER(VIC_Postcode!$G392)),VIC_Postcode!$G392+ROW()/1000000000,-1000000000)</f>
        <v>-1000000000</v>
      </c>
      <c r="J392" s="0" t="n">
        <f aca="false">IF(AND(VIC_Postcode!$N392=1,ISNUMBER(VIC_Postcode!$F392)),VIC_Postcode!$F392+ROW()/1000000000,-1000000000)</f>
        <v>-1000000000</v>
      </c>
      <c r="K392" s="0" t="n">
        <f aca="false">IF(AND(VIC_Postcode!$N392=1,ISNUMBER(VIC_Postcode!$P392)),VIC_Postcode!$P392+ROW()/1000000000,-1000000000)</f>
        <v>-1000000000</v>
      </c>
    </row>
    <row r="393" customFormat="false" ht="15" hidden="false" customHeight="false" outlineLevel="0" collapsed="false">
      <c r="I393" s="0" t="n">
        <f aca="false">IF(AND(VIC_Postcode!$N393=1,ISNUMBER(VIC_Postcode!$G393)),VIC_Postcode!$G393+ROW()/1000000000,-1000000000)</f>
        <v>-1000000000</v>
      </c>
      <c r="J393" s="0" t="n">
        <f aca="false">IF(AND(VIC_Postcode!$N393=1,ISNUMBER(VIC_Postcode!$F393)),VIC_Postcode!$F393+ROW()/1000000000,-1000000000)</f>
        <v>-1000000000</v>
      </c>
      <c r="K393" s="0" t="n">
        <f aca="false">IF(AND(VIC_Postcode!$N393=1,ISNUMBER(VIC_Postcode!$P393)),VIC_Postcode!$P393+ROW()/1000000000,-1000000000)</f>
        <v>-1000000000</v>
      </c>
    </row>
    <row r="394" customFormat="false" ht="15" hidden="false" customHeight="false" outlineLevel="0" collapsed="false">
      <c r="I394" s="0" t="n">
        <f aca="false">IF(AND(VIC_Postcode!$N394=1,ISNUMBER(VIC_Postcode!$G394)),VIC_Postcode!$G394+ROW()/1000000000,-1000000000)</f>
        <v>-1000000000</v>
      </c>
      <c r="J394" s="0" t="n">
        <f aca="false">IF(AND(VIC_Postcode!$N394=1,ISNUMBER(VIC_Postcode!$F394)),VIC_Postcode!$F394+ROW()/1000000000,-1000000000)</f>
        <v>-1000000000</v>
      </c>
      <c r="K394" s="0" t="n">
        <f aca="false">IF(AND(VIC_Postcode!$N394=1,ISNUMBER(VIC_Postcode!$P394)),VIC_Postcode!$P394+ROW()/1000000000,-1000000000)</f>
        <v>-1000000000</v>
      </c>
    </row>
    <row r="395" customFormat="false" ht="15" hidden="false" customHeight="false" outlineLevel="0" collapsed="false">
      <c r="I395" s="0" t="n">
        <f aca="false">IF(AND(VIC_Postcode!$N395=1,ISNUMBER(VIC_Postcode!$G395)),VIC_Postcode!$G395+ROW()/1000000000,-1000000000)</f>
        <v>-1000000000</v>
      </c>
      <c r="J395" s="0" t="n">
        <f aca="false">IF(AND(VIC_Postcode!$N395=1,ISNUMBER(VIC_Postcode!$F395)),VIC_Postcode!$F395+ROW()/1000000000,-1000000000)</f>
        <v>-1000000000</v>
      </c>
      <c r="K395" s="0" t="n">
        <f aca="false">IF(AND(VIC_Postcode!$N395=1,ISNUMBER(VIC_Postcode!$P395)),VIC_Postcode!$P395+ROW()/1000000000,-1000000000)</f>
        <v>-1000000000</v>
      </c>
    </row>
    <row r="396" customFormat="false" ht="15" hidden="false" customHeight="false" outlineLevel="0" collapsed="false">
      <c r="I396" s="0" t="n">
        <f aca="false">IF(AND(VIC_Postcode!$N396=1,ISNUMBER(VIC_Postcode!$G396)),VIC_Postcode!$G396+ROW()/1000000000,-1000000000)</f>
        <v>-1000000000</v>
      </c>
      <c r="J396" s="0" t="n">
        <f aca="false">IF(AND(VIC_Postcode!$N396=1,ISNUMBER(VIC_Postcode!$F396)),VIC_Postcode!$F396+ROW()/1000000000,-1000000000)</f>
        <v>-1000000000</v>
      </c>
      <c r="K396" s="0" t="n">
        <f aca="false">IF(AND(VIC_Postcode!$N396=1,ISNUMBER(VIC_Postcode!$P396)),VIC_Postcode!$P396+ROW()/1000000000,-1000000000)</f>
        <v>-1000000000</v>
      </c>
    </row>
    <row r="397" customFormat="false" ht="15" hidden="false" customHeight="false" outlineLevel="0" collapsed="false">
      <c r="I397" s="0" t="n">
        <f aca="false">IF(AND(VIC_Postcode!$N397=1,ISNUMBER(VIC_Postcode!$G397)),VIC_Postcode!$G397+ROW()/1000000000,-1000000000)</f>
        <v>-1000000000</v>
      </c>
      <c r="J397" s="0" t="n">
        <f aca="false">IF(AND(VIC_Postcode!$N397=1,ISNUMBER(VIC_Postcode!$F397)),VIC_Postcode!$F397+ROW()/1000000000,-1000000000)</f>
        <v>-1000000000</v>
      </c>
      <c r="K397" s="0" t="n">
        <f aca="false">IF(AND(VIC_Postcode!$N397=1,ISNUMBER(VIC_Postcode!$P397)),VIC_Postcode!$P397+ROW()/1000000000,-1000000000)</f>
        <v>-1000000000</v>
      </c>
    </row>
    <row r="398" customFormat="false" ht="15" hidden="false" customHeight="false" outlineLevel="0" collapsed="false">
      <c r="I398" s="0" t="n">
        <f aca="false">IF(AND(VIC_Postcode!$N398=1,ISNUMBER(VIC_Postcode!$G398)),VIC_Postcode!$G398+ROW()/1000000000,-1000000000)</f>
        <v>-1000000000</v>
      </c>
      <c r="J398" s="0" t="n">
        <f aca="false">IF(AND(VIC_Postcode!$N398=1,ISNUMBER(VIC_Postcode!$F398)),VIC_Postcode!$F398+ROW()/1000000000,-1000000000)</f>
        <v>-1000000000</v>
      </c>
      <c r="K398" s="0" t="n">
        <f aca="false">IF(AND(VIC_Postcode!$N398=1,ISNUMBER(VIC_Postcode!$P398)),VIC_Postcode!$P398+ROW()/1000000000,-1000000000)</f>
        <v>-1000000000</v>
      </c>
    </row>
    <row r="399" customFormat="false" ht="15" hidden="false" customHeight="false" outlineLevel="0" collapsed="false">
      <c r="I399" s="0" t="n">
        <f aca="false">IF(AND(VIC_Postcode!$N399=1,ISNUMBER(VIC_Postcode!$G399)),VIC_Postcode!$G399+ROW()/1000000000,-1000000000)</f>
        <v>-1000000000</v>
      </c>
      <c r="J399" s="0" t="n">
        <f aca="false">IF(AND(VIC_Postcode!$N399=1,ISNUMBER(VIC_Postcode!$F399)),VIC_Postcode!$F399+ROW()/1000000000,-1000000000)</f>
        <v>-1000000000</v>
      </c>
      <c r="K399" s="0" t="n">
        <f aca="false">IF(AND(VIC_Postcode!$N399=1,ISNUMBER(VIC_Postcode!$P399)),VIC_Postcode!$P399+ROW()/1000000000,-1000000000)</f>
        <v>-1000000000</v>
      </c>
    </row>
    <row r="400" customFormat="false" ht="15" hidden="false" customHeight="false" outlineLevel="0" collapsed="false">
      <c r="I400" s="0" t="n">
        <f aca="false">IF(AND(VIC_Postcode!$N400=1,ISNUMBER(VIC_Postcode!$G400)),VIC_Postcode!$G400+ROW()/1000000000,-1000000000)</f>
        <v>-1000000000</v>
      </c>
      <c r="J400" s="0" t="n">
        <f aca="false">IF(AND(VIC_Postcode!$N400=1,ISNUMBER(VIC_Postcode!$F400)),VIC_Postcode!$F400+ROW()/1000000000,-1000000000)</f>
        <v>-1000000000</v>
      </c>
      <c r="K400" s="0" t="n">
        <f aca="false">IF(AND(VIC_Postcode!$N400=1,ISNUMBER(VIC_Postcode!$P400)),VIC_Postcode!$P400+ROW()/1000000000,-1000000000)</f>
        <v>-1000000000</v>
      </c>
    </row>
    <row r="401" customFormat="false" ht="15" hidden="false" customHeight="false" outlineLevel="0" collapsed="false">
      <c r="I401" s="0" t="n">
        <f aca="false">IF(AND(VIC_Postcode!$N401=1,ISNUMBER(VIC_Postcode!$G401)),VIC_Postcode!$G401+ROW()/1000000000,-1000000000)</f>
        <v>-1000000000</v>
      </c>
      <c r="J401" s="0" t="n">
        <f aca="false">IF(AND(VIC_Postcode!$N401=1,ISNUMBER(VIC_Postcode!$F401)),VIC_Postcode!$F401+ROW()/1000000000,-1000000000)</f>
        <v>-1000000000</v>
      </c>
      <c r="K401" s="0" t="n">
        <f aca="false">IF(AND(VIC_Postcode!$N401=1,ISNUMBER(VIC_Postcode!$P401)),VIC_Postcode!$P401+ROW()/1000000000,-1000000000)</f>
        <v>-1000000000</v>
      </c>
    </row>
    <row r="402" customFormat="false" ht="15" hidden="false" customHeight="false" outlineLevel="0" collapsed="false">
      <c r="I402" s="0" t="n">
        <f aca="false">IF(AND(VIC_Postcode!$N402=1,ISNUMBER(VIC_Postcode!$G402)),VIC_Postcode!$G402+ROW()/1000000000,-1000000000)</f>
        <v>-1000000000</v>
      </c>
      <c r="J402" s="0" t="n">
        <f aca="false">IF(AND(VIC_Postcode!$N402=1,ISNUMBER(VIC_Postcode!$F402)),VIC_Postcode!$F402+ROW()/1000000000,-1000000000)</f>
        <v>-1000000000</v>
      </c>
      <c r="K402" s="0" t="n">
        <f aca="false">IF(AND(VIC_Postcode!$N402=1,ISNUMBER(VIC_Postcode!$P402)),VIC_Postcode!$P402+ROW()/1000000000,-1000000000)</f>
        <v>-1000000000</v>
      </c>
    </row>
    <row r="403" customFormat="false" ht="15" hidden="false" customHeight="false" outlineLevel="0" collapsed="false">
      <c r="I403" s="0" t="n">
        <f aca="false">IF(AND(VIC_Postcode!$N403=1,ISNUMBER(VIC_Postcode!$G403)),VIC_Postcode!$G403+ROW()/1000000000,-1000000000)</f>
        <v>-1000000000</v>
      </c>
      <c r="J403" s="0" t="n">
        <f aca="false">IF(AND(VIC_Postcode!$N403=1,ISNUMBER(VIC_Postcode!$F403)),VIC_Postcode!$F403+ROW()/1000000000,-1000000000)</f>
        <v>-1000000000</v>
      </c>
      <c r="K403" s="0" t="n">
        <f aca="false">IF(AND(VIC_Postcode!$N403=1,ISNUMBER(VIC_Postcode!$P403)),VIC_Postcode!$P403+ROW()/1000000000,-1000000000)</f>
        <v>-1000000000</v>
      </c>
    </row>
    <row r="404" customFormat="false" ht="15" hidden="false" customHeight="false" outlineLevel="0" collapsed="false">
      <c r="I404" s="0" t="n">
        <f aca="false">IF(AND(VIC_Postcode!$N404=1,ISNUMBER(VIC_Postcode!$G404)),VIC_Postcode!$G404+ROW()/1000000000,-1000000000)</f>
        <v>-1000000000</v>
      </c>
      <c r="J404" s="0" t="n">
        <f aca="false">IF(AND(VIC_Postcode!$N404=1,ISNUMBER(VIC_Postcode!$F404)),VIC_Postcode!$F404+ROW()/1000000000,-1000000000)</f>
        <v>-1000000000</v>
      </c>
      <c r="K404" s="0" t="n">
        <f aca="false">IF(AND(VIC_Postcode!$N404=1,ISNUMBER(VIC_Postcode!$P404)),VIC_Postcode!$P404+ROW()/1000000000,-1000000000)</f>
        <v>-1000000000</v>
      </c>
    </row>
    <row r="405" customFormat="false" ht="15" hidden="false" customHeight="false" outlineLevel="0" collapsed="false">
      <c r="I405" s="0" t="n">
        <f aca="false">IF(AND(VIC_Postcode!$N405=1,ISNUMBER(VIC_Postcode!$G405)),VIC_Postcode!$G405+ROW()/1000000000,-1000000000)</f>
        <v>-1000000000</v>
      </c>
      <c r="J405" s="0" t="n">
        <f aca="false">IF(AND(VIC_Postcode!$N405=1,ISNUMBER(VIC_Postcode!$F405)),VIC_Postcode!$F405+ROW()/1000000000,-1000000000)</f>
        <v>-1000000000</v>
      </c>
      <c r="K405" s="0" t="n">
        <f aca="false">IF(AND(VIC_Postcode!$N405=1,ISNUMBER(VIC_Postcode!$P405)),VIC_Postcode!$P405+ROW()/1000000000,-1000000000)</f>
        <v>-1000000000</v>
      </c>
    </row>
    <row r="406" customFormat="false" ht="15" hidden="false" customHeight="false" outlineLevel="0" collapsed="false">
      <c r="I406" s="0" t="n">
        <f aca="false">IF(AND(VIC_Postcode!$N406=1,ISNUMBER(VIC_Postcode!$G406)),VIC_Postcode!$G406+ROW()/1000000000,-1000000000)</f>
        <v>-1000000000</v>
      </c>
      <c r="J406" s="0" t="n">
        <f aca="false">IF(AND(VIC_Postcode!$N406=1,ISNUMBER(VIC_Postcode!$F406)),VIC_Postcode!$F406+ROW()/1000000000,-1000000000)</f>
        <v>-1000000000</v>
      </c>
      <c r="K406" s="0" t="n">
        <f aca="false">IF(AND(VIC_Postcode!$N406=1,ISNUMBER(VIC_Postcode!$P406)),VIC_Postcode!$P406+ROW()/1000000000,-1000000000)</f>
        <v>-1000000000</v>
      </c>
    </row>
    <row r="407" customFormat="false" ht="15" hidden="false" customHeight="false" outlineLevel="0" collapsed="false">
      <c r="I407" s="0" t="n">
        <f aca="false">IF(AND(VIC_Postcode!$N407=1,ISNUMBER(VIC_Postcode!$G407)),VIC_Postcode!$G407+ROW()/1000000000,-1000000000)</f>
        <v>-1000000000</v>
      </c>
      <c r="J407" s="0" t="n">
        <f aca="false">IF(AND(VIC_Postcode!$N407=1,ISNUMBER(VIC_Postcode!$F407)),VIC_Postcode!$F407+ROW()/1000000000,-1000000000)</f>
        <v>-1000000000</v>
      </c>
      <c r="K407" s="0" t="n">
        <f aca="false">IF(AND(VIC_Postcode!$N407=1,ISNUMBER(VIC_Postcode!$P407)),VIC_Postcode!$P407+ROW()/1000000000,-1000000000)</f>
        <v>-1000000000</v>
      </c>
    </row>
    <row r="408" customFormat="false" ht="15" hidden="false" customHeight="false" outlineLevel="0" collapsed="false">
      <c r="I408" s="0" t="n">
        <f aca="false">IF(AND(VIC_Postcode!$N408=1,ISNUMBER(VIC_Postcode!$G408)),VIC_Postcode!$G408+ROW()/1000000000,-1000000000)</f>
        <v>-1000000000</v>
      </c>
      <c r="J408" s="0" t="n">
        <f aca="false">IF(AND(VIC_Postcode!$N408=1,ISNUMBER(VIC_Postcode!$F408)),VIC_Postcode!$F408+ROW()/1000000000,-1000000000)</f>
        <v>-1000000000</v>
      </c>
      <c r="K408" s="0" t="n">
        <f aca="false">IF(AND(VIC_Postcode!$N408=1,ISNUMBER(VIC_Postcode!$P408)),VIC_Postcode!$P408+ROW()/1000000000,-1000000000)</f>
        <v>-1000000000</v>
      </c>
    </row>
    <row r="409" customFormat="false" ht="15" hidden="false" customHeight="false" outlineLevel="0" collapsed="false">
      <c r="I409" s="0" t="n">
        <f aca="false">IF(AND(VIC_Postcode!$N409=1,ISNUMBER(VIC_Postcode!$G409)),VIC_Postcode!$G409+ROW()/1000000000,-1000000000)</f>
        <v>-1000000000</v>
      </c>
      <c r="J409" s="0" t="n">
        <f aca="false">IF(AND(VIC_Postcode!$N409=1,ISNUMBER(VIC_Postcode!$F409)),VIC_Postcode!$F409+ROW()/1000000000,-1000000000)</f>
        <v>-1000000000</v>
      </c>
      <c r="K409" s="0" t="n">
        <f aca="false">IF(AND(VIC_Postcode!$N409=1,ISNUMBER(VIC_Postcode!$P409)),VIC_Postcode!$P409+ROW()/1000000000,-1000000000)</f>
        <v>-1000000000</v>
      </c>
    </row>
    <row r="410" customFormat="false" ht="15" hidden="false" customHeight="false" outlineLevel="0" collapsed="false">
      <c r="I410" s="0" t="n">
        <f aca="false">IF(AND(VIC_Postcode!$N410=1,ISNUMBER(VIC_Postcode!$G410)),VIC_Postcode!$G410+ROW()/1000000000,-1000000000)</f>
        <v>-1000000000</v>
      </c>
      <c r="J410" s="0" t="n">
        <f aca="false">IF(AND(VIC_Postcode!$N410=1,ISNUMBER(VIC_Postcode!$F410)),VIC_Postcode!$F410+ROW()/1000000000,-1000000000)</f>
        <v>-1000000000</v>
      </c>
      <c r="K410" s="0" t="n">
        <f aca="false">IF(AND(VIC_Postcode!$N410=1,ISNUMBER(VIC_Postcode!$P410)),VIC_Postcode!$P410+ROW()/1000000000,-1000000000)</f>
        <v>-1000000000</v>
      </c>
    </row>
    <row r="411" customFormat="false" ht="15" hidden="false" customHeight="false" outlineLevel="0" collapsed="false">
      <c r="I411" s="0" t="n">
        <f aca="false">IF(AND(VIC_Postcode!$N411=1,ISNUMBER(VIC_Postcode!$G411)),VIC_Postcode!$G411+ROW()/1000000000,-1000000000)</f>
        <v>-1000000000</v>
      </c>
      <c r="J411" s="0" t="n">
        <f aca="false">IF(AND(VIC_Postcode!$N411=1,ISNUMBER(VIC_Postcode!$F411)),VIC_Postcode!$F411+ROW()/1000000000,-1000000000)</f>
        <v>-1000000000</v>
      </c>
      <c r="K411" s="0" t="n">
        <f aca="false">IF(AND(VIC_Postcode!$N411=1,ISNUMBER(VIC_Postcode!$P411)),VIC_Postcode!$P411+ROW()/1000000000,-1000000000)</f>
        <v>-1000000000</v>
      </c>
    </row>
    <row r="412" customFormat="false" ht="15" hidden="false" customHeight="false" outlineLevel="0" collapsed="false">
      <c r="I412" s="0" t="n">
        <f aca="false">IF(AND(VIC_Postcode!$N412=1,ISNUMBER(VIC_Postcode!$G412)),VIC_Postcode!$G412+ROW()/1000000000,-1000000000)</f>
        <v>-1000000000</v>
      </c>
      <c r="J412" s="0" t="n">
        <f aca="false">IF(AND(VIC_Postcode!$N412=1,ISNUMBER(VIC_Postcode!$F412)),VIC_Postcode!$F412+ROW()/1000000000,-1000000000)</f>
        <v>-1000000000</v>
      </c>
      <c r="K412" s="0" t="n">
        <f aca="false">IF(AND(VIC_Postcode!$N412=1,ISNUMBER(VIC_Postcode!$P412)),VIC_Postcode!$P412+ROW()/1000000000,-1000000000)</f>
        <v>-1000000000</v>
      </c>
    </row>
    <row r="413" customFormat="false" ht="15" hidden="false" customHeight="false" outlineLevel="0" collapsed="false">
      <c r="I413" s="0" t="n">
        <f aca="false">IF(AND(VIC_Postcode!$N413=1,ISNUMBER(VIC_Postcode!$G413)),VIC_Postcode!$G413+ROW()/1000000000,-1000000000)</f>
        <v>-1000000000</v>
      </c>
      <c r="J413" s="0" t="n">
        <f aca="false">IF(AND(VIC_Postcode!$N413=1,ISNUMBER(VIC_Postcode!$F413)),VIC_Postcode!$F413+ROW()/1000000000,-1000000000)</f>
        <v>-1000000000</v>
      </c>
      <c r="K413" s="0" t="n">
        <f aca="false">IF(AND(VIC_Postcode!$N413=1,ISNUMBER(VIC_Postcode!$P413)),VIC_Postcode!$P413+ROW()/1000000000,-1000000000)</f>
        <v>-1000000000</v>
      </c>
    </row>
    <row r="414" customFormat="false" ht="15" hidden="false" customHeight="false" outlineLevel="0" collapsed="false">
      <c r="I414" s="0" t="n">
        <f aca="false">IF(AND(VIC_Postcode!$N414=1,ISNUMBER(VIC_Postcode!$G414)),VIC_Postcode!$G414+ROW()/1000000000,-1000000000)</f>
        <v>-1000000000</v>
      </c>
      <c r="J414" s="0" t="n">
        <f aca="false">IF(AND(VIC_Postcode!$N414=1,ISNUMBER(VIC_Postcode!$F414)),VIC_Postcode!$F414+ROW()/1000000000,-1000000000)</f>
        <v>-1000000000</v>
      </c>
      <c r="K414" s="0" t="n">
        <f aca="false">IF(AND(VIC_Postcode!$N414=1,ISNUMBER(VIC_Postcode!$P414)),VIC_Postcode!$P414+ROW()/1000000000,-1000000000)</f>
        <v>-1000000000</v>
      </c>
    </row>
    <row r="415" customFormat="false" ht="15" hidden="false" customHeight="false" outlineLevel="0" collapsed="false">
      <c r="I415" s="0" t="n">
        <f aca="false">IF(AND(VIC_Postcode!$N415=1,ISNUMBER(VIC_Postcode!$G415)),VIC_Postcode!$G415+ROW()/1000000000,-1000000000)</f>
        <v>-1000000000</v>
      </c>
      <c r="J415" s="0" t="n">
        <f aca="false">IF(AND(VIC_Postcode!$N415=1,ISNUMBER(VIC_Postcode!$F415)),VIC_Postcode!$F415+ROW()/1000000000,-1000000000)</f>
        <v>-1000000000</v>
      </c>
      <c r="K415" s="0" t="n">
        <f aca="false">IF(AND(VIC_Postcode!$N415=1,ISNUMBER(VIC_Postcode!$P415)),VIC_Postcode!$P415+ROW()/1000000000,-1000000000)</f>
        <v>-1000000000</v>
      </c>
    </row>
    <row r="416" customFormat="false" ht="15" hidden="false" customHeight="false" outlineLevel="0" collapsed="false">
      <c r="I416" s="0" t="n">
        <f aca="false">IF(AND(VIC_Postcode!$N416=1,ISNUMBER(VIC_Postcode!$G416)),VIC_Postcode!$G416+ROW()/1000000000,-1000000000)</f>
        <v>-1000000000</v>
      </c>
      <c r="J416" s="0" t="n">
        <f aca="false">IF(AND(VIC_Postcode!$N416=1,ISNUMBER(VIC_Postcode!$F416)),VIC_Postcode!$F416+ROW()/1000000000,-1000000000)</f>
        <v>-1000000000</v>
      </c>
      <c r="K416" s="0" t="n">
        <f aca="false">IF(AND(VIC_Postcode!$N416=1,ISNUMBER(VIC_Postcode!$P416)),VIC_Postcode!$P416+ROW()/1000000000,-1000000000)</f>
        <v>-1000000000</v>
      </c>
    </row>
    <row r="417" customFormat="false" ht="15" hidden="false" customHeight="false" outlineLevel="0" collapsed="false">
      <c r="I417" s="0" t="n">
        <f aca="false">IF(AND(VIC_Postcode!$N417=1,ISNUMBER(VIC_Postcode!$G417)),VIC_Postcode!$G417+ROW()/1000000000,-1000000000)</f>
        <v>-1000000000</v>
      </c>
      <c r="J417" s="0" t="n">
        <f aca="false">IF(AND(VIC_Postcode!$N417=1,ISNUMBER(VIC_Postcode!$F417)),VIC_Postcode!$F417+ROW()/1000000000,-1000000000)</f>
        <v>-1000000000</v>
      </c>
      <c r="K417" s="0" t="n">
        <f aca="false">IF(AND(VIC_Postcode!$N417=1,ISNUMBER(VIC_Postcode!$P417)),VIC_Postcode!$P417+ROW()/1000000000,-1000000000)</f>
        <v>-1000000000</v>
      </c>
    </row>
    <row r="418" customFormat="false" ht="15" hidden="false" customHeight="false" outlineLevel="0" collapsed="false">
      <c r="I418" s="0" t="n">
        <f aca="false">IF(AND(VIC_Postcode!$N418=1,ISNUMBER(VIC_Postcode!$G418)),VIC_Postcode!$G418+ROW()/1000000000,-1000000000)</f>
        <v>-1000000000</v>
      </c>
      <c r="J418" s="0" t="n">
        <f aca="false">IF(AND(VIC_Postcode!$N418=1,ISNUMBER(VIC_Postcode!$F418)),VIC_Postcode!$F418+ROW()/1000000000,-1000000000)</f>
        <v>-1000000000</v>
      </c>
      <c r="K418" s="0" t="n">
        <f aca="false">IF(AND(VIC_Postcode!$N418=1,ISNUMBER(VIC_Postcode!$P418)),VIC_Postcode!$P418+ROW()/1000000000,-1000000000)</f>
        <v>-1000000000</v>
      </c>
    </row>
    <row r="419" customFormat="false" ht="15" hidden="false" customHeight="false" outlineLevel="0" collapsed="false">
      <c r="I419" s="0" t="n">
        <f aca="false">IF(AND(VIC_Postcode!$N419=1,ISNUMBER(VIC_Postcode!$G419)),VIC_Postcode!$G419+ROW()/1000000000,-1000000000)</f>
        <v>-1000000000</v>
      </c>
      <c r="J419" s="0" t="n">
        <f aca="false">IF(AND(VIC_Postcode!$N419=1,ISNUMBER(VIC_Postcode!$F419)),VIC_Postcode!$F419+ROW()/1000000000,-1000000000)</f>
        <v>-1000000000</v>
      </c>
      <c r="K419" s="0" t="n">
        <f aca="false">IF(AND(VIC_Postcode!$N419=1,ISNUMBER(VIC_Postcode!$P419)),VIC_Postcode!$P419+ROW()/1000000000,-1000000000)</f>
        <v>-1000000000</v>
      </c>
    </row>
    <row r="420" customFormat="false" ht="15" hidden="false" customHeight="false" outlineLevel="0" collapsed="false">
      <c r="I420" s="0" t="n">
        <f aca="false">IF(AND(VIC_Postcode!$N420=1,ISNUMBER(VIC_Postcode!$G420)),VIC_Postcode!$G420+ROW()/1000000000,-1000000000)</f>
        <v>-1000000000</v>
      </c>
      <c r="J420" s="0" t="n">
        <f aca="false">IF(AND(VIC_Postcode!$N420=1,ISNUMBER(VIC_Postcode!$F420)),VIC_Postcode!$F420+ROW()/1000000000,-1000000000)</f>
        <v>-1000000000</v>
      </c>
      <c r="K420" s="0" t="n">
        <f aca="false">IF(AND(VIC_Postcode!$N420=1,ISNUMBER(VIC_Postcode!$P420)),VIC_Postcode!$P420+ROW()/1000000000,-1000000000)</f>
        <v>-1000000000</v>
      </c>
    </row>
    <row r="421" customFormat="false" ht="15" hidden="false" customHeight="false" outlineLevel="0" collapsed="false">
      <c r="I421" s="0" t="n">
        <f aca="false">IF(AND(VIC_Postcode!$N421=1,ISNUMBER(VIC_Postcode!$G421)),VIC_Postcode!$G421+ROW()/1000000000,-1000000000)</f>
        <v>-1000000000</v>
      </c>
      <c r="J421" s="0" t="n">
        <f aca="false">IF(AND(VIC_Postcode!$N421=1,ISNUMBER(VIC_Postcode!$F421)),VIC_Postcode!$F421+ROW()/1000000000,-1000000000)</f>
        <v>-1000000000</v>
      </c>
      <c r="K421" s="0" t="n">
        <f aca="false">IF(AND(VIC_Postcode!$N421=1,ISNUMBER(VIC_Postcode!$P421)),VIC_Postcode!$P421+ROW()/1000000000,-1000000000)</f>
        <v>-1000000000</v>
      </c>
    </row>
    <row r="422" customFormat="false" ht="15" hidden="false" customHeight="false" outlineLevel="0" collapsed="false">
      <c r="I422" s="0" t="n">
        <f aca="false">IF(AND(VIC_Postcode!$N422=1,ISNUMBER(VIC_Postcode!$G422)),VIC_Postcode!$G422+ROW()/1000000000,-1000000000)</f>
        <v>-1000000000</v>
      </c>
      <c r="J422" s="0" t="n">
        <f aca="false">IF(AND(VIC_Postcode!$N422=1,ISNUMBER(VIC_Postcode!$F422)),VIC_Postcode!$F422+ROW()/1000000000,-1000000000)</f>
        <v>-1000000000</v>
      </c>
      <c r="K422" s="0" t="n">
        <f aca="false">IF(AND(VIC_Postcode!$N422=1,ISNUMBER(VIC_Postcode!$P422)),VIC_Postcode!$P422+ROW()/1000000000,-1000000000)</f>
        <v>-1000000000</v>
      </c>
    </row>
    <row r="423" customFormat="false" ht="15" hidden="false" customHeight="false" outlineLevel="0" collapsed="false">
      <c r="I423" s="0" t="n">
        <f aca="false">IF(AND(VIC_Postcode!$N423=1,ISNUMBER(VIC_Postcode!$G423)),VIC_Postcode!$G423+ROW()/1000000000,-1000000000)</f>
        <v>-1000000000</v>
      </c>
      <c r="J423" s="0" t="n">
        <f aca="false">IF(AND(VIC_Postcode!$N423=1,ISNUMBER(VIC_Postcode!$F423)),VIC_Postcode!$F423+ROW()/1000000000,-1000000000)</f>
        <v>-1000000000</v>
      </c>
      <c r="K423" s="0" t="n">
        <f aca="false">IF(AND(VIC_Postcode!$N423=1,ISNUMBER(VIC_Postcode!$P423)),VIC_Postcode!$P423+ROW()/1000000000,-1000000000)</f>
        <v>-1000000000</v>
      </c>
    </row>
    <row r="424" customFormat="false" ht="15" hidden="false" customHeight="false" outlineLevel="0" collapsed="false">
      <c r="I424" s="0" t="n">
        <f aca="false">IF(AND(VIC_Postcode!$N424=1,ISNUMBER(VIC_Postcode!$G424)),VIC_Postcode!$G424+ROW()/1000000000,-1000000000)</f>
        <v>-1000000000</v>
      </c>
      <c r="J424" s="0" t="n">
        <f aca="false">IF(AND(VIC_Postcode!$N424=1,ISNUMBER(VIC_Postcode!$F424)),VIC_Postcode!$F424+ROW()/1000000000,-1000000000)</f>
        <v>-1000000000</v>
      </c>
      <c r="K424" s="0" t="n">
        <f aca="false">IF(AND(VIC_Postcode!$N424=1,ISNUMBER(VIC_Postcode!$P424)),VIC_Postcode!$P424+ROW()/1000000000,-1000000000)</f>
        <v>-1000000000</v>
      </c>
    </row>
    <row r="425" customFormat="false" ht="15" hidden="false" customHeight="false" outlineLevel="0" collapsed="false">
      <c r="I425" s="0" t="n">
        <f aca="false">IF(AND(VIC_Postcode!$N425=1,ISNUMBER(VIC_Postcode!$G425)),VIC_Postcode!$G425+ROW()/1000000000,-1000000000)</f>
        <v>-1000000000</v>
      </c>
      <c r="J425" s="0" t="n">
        <f aca="false">IF(AND(VIC_Postcode!$N425=1,ISNUMBER(VIC_Postcode!$F425)),VIC_Postcode!$F425+ROW()/1000000000,-1000000000)</f>
        <v>-1000000000</v>
      </c>
      <c r="K425" s="0" t="n">
        <f aca="false">IF(AND(VIC_Postcode!$N425=1,ISNUMBER(VIC_Postcode!$P425)),VIC_Postcode!$P425+ROW()/1000000000,-1000000000)</f>
        <v>-1000000000</v>
      </c>
    </row>
    <row r="426" customFormat="false" ht="15" hidden="false" customHeight="false" outlineLevel="0" collapsed="false">
      <c r="I426" s="0" t="n">
        <f aca="false">IF(AND(VIC_Postcode!$N426=1,ISNUMBER(VIC_Postcode!$G426)),VIC_Postcode!$G426+ROW()/1000000000,-1000000000)</f>
        <v>-1000000000</v>
      </c>
      <c r="J426" s="0" t="n">
        <f aca="false">IF(AND(VIC_Postcode!$N426=1,ISNUMBER(VIC_Postcode!$F426)),VIC_Postcode!$F426+ROW()/1000000000,-1000000000)</f>
        <v>-1000000000</v>
      </c>
      <c r="K426" s="0" t="n">
        <f aca="false">IF(AND(VIC_Postcode!$N426=1,ISNUMBER(VIC_Postcode!$P426)),VIC_Postcode!$P426+ROW()/1000000000,-1000000000)</f>
        <v>-1000000000</v>
      </c>
    </row>
    <row r="427" customFormat="false" ht="15" hidden="false" customHeight="false" outlineLevel="0" collapsed="false">
      <c r="I427" s="0" t="n">
        <f aca="false">IF(AND(VIC_Postcode!$N427=1,ISNUMBER(VIC_Postcode!$G427)),VIC_Postcode!$G427+ROW()/1000000000,-1000000000)</f>
        <v>-1000000000</v>
      </c>
      <c r="J427" s="0" t="n">
        <f aca="false">IF(AND(VIC_Postcode!$N427=1,ISNUMBER(VIC_Postcode!$F427)),VIC_Postcode!$F427+ROW()/1000000000,-1000000000)</f>
        <v>-1000000000</v>
      </c>
      <c r="K427" s="0" t="n">
        <f aca="false">IF(AND(VIC_Postcode!$N427=1,ISNUMBER(VIC_Postcode!$P427)),VIC_Postcode!$P427+ROW()/1000000000,-1000000000)</f>
        <v>-1000000000</v>
      </c>
    </row>
    <row r="428" customFormat="false" ht="15" hidden="false" customHeight="false" outlineLevel="0" collapsed="false">
      <c r="I428" s="0" t="n">
        <f aca="false">IF(AND(VIC_Postcode!$N428=1,ISNUMBER(VIC_Postcode!$G428)),VIC_Postcode!$G428+ROW()/1000000000,-1000000000)</f>
        <v>-1000000000</v>
      </c>
      <c r="J428" s="0" t="n">
        <f aca="false">IF(AND(VIC_Postcode!$N428=1,ISNUMBER(VIC_Postcode!$F428)),VIC_Postcode!$F428+ROW()/1000000000,-1000000000)</f>
        <v>-1000000000</v>
      </c>
      <c r="K428" s="0" t="n">
        <f aca="false">IF(AND(VIC_Postcode!$N428=1,ISNUMBER(VIC_Postcode!$P428)),VIC_Postcode!$P428+ROW()/1000000000,-1000000000)</f>
        <v>-1000000000</v>
      </c>
    </row>
    <row r="429" customFormat="false" ht="15" hidden="false" customHeight="false" outlineLevel="0" collapsed="false">
      <c r="I429" s="0" t="n">
        <f aca="false">IF(AND(VIC_Postcode!$N429=1,ISNUMBER(VIC_Postcode!$G429)),VIC_Postcode!$G429+ROW()/1000000000,-1000000000)</f>
        <v>-1000000000</v>
      </c>
      <c r="J429" s="0" t="n">
        <f aca="false">IF(AND(VIC_Postcode!$N429=1,ISNUMBER(VIC_Postcode!$F429)),VIC_Postcode!$F429+ROW()/1000000000,-1000000000)</f>
        <v>-1000000000</v>
      </c>
      <c r="K429" s="0" t="n">
        <f aca="false">IF(AND(VIC_Postcode!$N429=1,ISNUMBER(VIC_Postcode!$P429)),VIC_Postcode!$P429+ROW()/1000000000,-1000000000)</f>
        <v>-1000000000</v>
      </c>
    </row>
    <row r="430" customFormat="false" ht="15" hidden="false" customHeight="false" outlineLevel="0" collapsed="false">
      <c r="I430" s="0" t="n">
        <f aca="false">IF(AND(VIC_Postcode!$N430=1,ISNUMBER(VIC_Postcode!$G430)),VIC_Postcode!$G430+ROW()/1000000000,-1000000000)</f>
        <v>-1000000000</v>
      </c>
      <c r="J430" s="0" t="n">
        <f aca="false">IF(AND(VIC_Postcode!$N430=1,ISNUMBER(VIC_Postcode!$F430)),VIC_Postcode!$F430+ROW()/1000000000,-1000000000)</f>
        <v>-1000000000</v>
      </c>
      <c r="K430" s="0" t="n">
        <f aca="false">IF(AND(VIC_Postcode!$N430=1,ISNUMBER(VIC_Postcode!$P430)),VIC_Postcode!$P430+ROW()/1000000000,-1000000000)</f>
        <v>-1000000000</v>
      </c>
    </row>
    <row r="431" customFormat="false" ht="15" hidden="false" customHeight="false" outlineLevel="0" collapsed="false">
      <c r="I431" s="0" t="n">
        <f aca="false">IF(AND(VIC_Postcode!$N431=1,ISNUMBER(VIC_Postcode!$G431)),VIC_Postcode!$G431+ROW()/1000000000,-1000000000)</f>
        <v>-1000000000</v>
      </c>
      <c r="J431" s="0" t="n">
        <f aca="false">IF(AND(VIC_Postcode!$N431=1,ISNUMBER(VIC_Postcode!$F431)),VIC_Postcode!$F431+ROW()/1000000000,-1000000000)</f>
        <v>-1000000000</v>
      </c>
      <c r="K431" s="0" t="n">
        <f aca="false">IF(AND(VIC_Postcode!$N431=1,ISNUMBER(VIC_Postcode!$P431)),VIC_Postcode!$P431+ROW()/1000000000,-1000000000)</f>
        <v>-1000000000</v>
      </c>
    </row>
    <row r="432" customFormat="false" ht="15" hidden="false" customHeight="false" outlineLevel="0" collapsed="false">
      <c r="I432" s="0" t="n">
        <f aca="false">IF(AND(VIC_Postcode!$N432=1,ISNUMBER(VIC_Postcode!$G432)),VIC_Postcode!$G432+ROW()/1000000000,-1000000000)</f>
        <v>-1000000000</v>
      </c>
      <c r="J432" s="0" t="n">
        <f aca="false">IF(AND(VIC_Postcode!$N432=1,ISNUMBER(VIC_Postcode!$F432)),VIC_Postcode!$F432+ROW()/1000000000,-1000000000)</f>
        <v>-1000000000</v>
      </c>
      <c r="K432" s="0" t="n">
        <f aca="false">IF(AND(VIC_Postcode!$N432=1,ISNUMBER(VIC_Postcode!$P432)),VIC_Postcode!$P432+ROW()/1000000000,-1000000000)</f>
        <v>-1000000000</v>
      </c>
    </row>
    <row r="433" customFormat="false" ht="15" hidden="false" customHeight="false" outlineLevel="0" collapsed="false">
      <c r="I433" s="0" t="n">
        <f aca="false">IF(AND(VIC_Postcode!$N433=1,ISNUMBER(VIC_Postcode!$G433)),VIC_Postcode!$G433+ROW()/1000000000,-1000000000)</f>
        <v>-1000000000</v>
      </c>
      <c r="J433" s="0" t="n">
        <f aca="false">IF(AND(VIC_Postcode!$N433=1,ISNUMBER(VIC_Postcode!$F433)),VIC_Postcode!$F433+ROW()/1000000000,-1000000000)</f>
        <v>-1000000000</v>
      </c>
      <c r="K433" s="0" t="n">
        <f aca="false">IF(AND(VIC_Postcode!$N433=1,ISNUMBER(VIC_Postcode!$P433)),VIC_Postcode!$P433+ROW()/1000000000,-1000000000)</f>
        <v>-1000000000</v>
      </c>
    </row>
    <row r="434" customFormat="false" ht="15" hidden="false" customHeight="false" outlineLevel="0" collapsed="false">
      <c r="I434" s="0" t="n">
        <f aca="false">IF(AND(VIC_Postcode!$N434=1,ISNUMBER(VIC_Postcode!$G434)),VIC_Postcode!$G434+ROW()/1000000000,-1000000000)</f>
        <v>-1000000000</v>
      </c>
      <c r="J434" s="0" t="n">
        <f aca="false">IF(AND(VIC_Postcode!$N434=1,ISNUMBER(VIC_Postcode!$F434)),VIC_Postcode!$F434+ROW()/1000000000,-1000000000)</f>
        <v>-1000000000</v>
      </c>
      <c r="K434" s="0" t="n">
        <f aca="false">IF(AND(VIC_Postcode!$N434=1,ISNUMBER(VIC_Postcode!$P434)),VIC_Postcode!$P434+ROW()/1000000000,-1000000000)</f>
        <v>-1000000000</v>
      </c>
    </row>
    <row r="435" customFormat="false" ht="15" hidden="false" customHeight="false" outlineLevel="0" collapsed="false">
      <c r="I435" s="0" t="n">
        <f aca="false">IF(AND(VIC_Postcode!$N435=1,ISNUMBER(VIC_Postcode!$G435)),VIC_Postcode!$G435+ROW()/1000000000,-1000000000)</f>
        <v>-1000000000</v>
      </c>
      <c r="J435" s="0" t="n">
        <f aca="false">IF(AND(VIC_Postcode!$N435=1,ISNUMBER(VIC_Postcode!$F435)),VIC_Postcode!$F435+ROW()/1000000000,-1000000000)</f>
        <v>-1000000000</v>
      </c>
      <c r="K435" s="0" t="n">
        <f aca="false">IF(AND(VIC_Postcode!$N435=1,ISNUMBER(VIC_Postcode!$P435)),VIC_Postcode!$P435+ROW()/1000000000,-1000000000)</f>
        <v>-1000000000</v>
      </c>
    </row>
    <row r="436" customFormat="false" ht="15" hidden="false" customHeight="false" outlineLevel="0" collapsed="false">
      <c r="I436" s="0" t="n">
        <f aca="false">IF(AND(VIC_Postcode!$N436=1,ISNUMBER(VIC_Postcode!$G436)),VIC_Postcode!$G436+ROW()/1000000000,-1000000000)</f>
        <v>-1000000000</v>
      </c>
      <c r="J436" s="0" t="n">
        <f aca="false">IF(AND(VIC_Postcode!$N436=1,ISNUMBER(VIC_Postcode!$F436)),VIC_Postcode!$F436+ROW()/1000000000,-1000000000)</f>
        <v>-1000000000</v>
      </c>
      <c r="K436" s="0" t="n">
        <f aca="false">IF(AND(VIC_Postcode!$N436=1,ISNUMBER(VIC_Postcode!$P436)),VIC_Postcode!$P436+ROW()/1000000000,-1000000000)</f>
        <v>-1000000000</v>
      </c>
    </row>
    <row r="437" customFormat="false" ht="15" hidden="false" customHeight="false" outlineLevel="0" collapsed="false">
      <c r="I437" s="0" t="n">
        <f aca="false">IF(AND(VIC_Postcode!$N437=1,ISNUMBER(VIC_Postcode!$G437)),VIC_Postcode!$G437+ROW()/1000000000,-1000000000)</f>
        <v>-1000000000</v>
      </c>
      <c r="J437" s="0" t="n">
        <f aca="false">IF(AND(VIC_Postcode!$N437=1,ISNUMBER(VIC_Postcode!$F437)),VIC_Postcode!$F437+ROW()/1000000000,-1000000000)</f>
        <v>-1000000000</v>
      </c>
      <c r="K437" s="0" t="n">
        <f aca="false">IF(AND(VIC_Postcode!$N437=1,ISNUMBER(VIC_Postcode!$P437)),VIC_Postcode!$P437+ROW()/1000000000,-1000000000)</f>
        <v>-1000000000</v>
      </c>
    </row>
    <row r="438" customFormat="false" ht="15" hidden="false" customHeight="false" outlineLevel="0" collapsed="false">
      <c r="I438" s="0" t="n">
        <f aca="false">IF(AND(VIC_Postcode!$N438=1,ISNUMBER(VIC_Postcode!$G438)),VIC_Postcode!$G438+ROW()/1000000000,-1000000000)</f>
        <v>-1000000000</v>
      </c>
      <c r="J438" s="0" t="n">
        <f aca="false">IF(AND(VIC_Postcode!$N438=1,ISNUMBER(VIC_Postcode!$F438)),VIC_Postcode!$F438+ROW()/1000000000,-1000000000)</f>
        <v>-1000000000</v>
      </c>
      <c r="K438" s="0" t="n">
        <f aca="false">IF(AND(VIC_Postcode!$N438=1,ISNUMBER(VIC_Postcode!$P438)),VIC_Postcode!$P438+ROW()/1000000000,-1000000000)</f>
        <v>-1000000000</v>
      </c>
    </row>
    <row r="439" customFormat="false" ht="15" hidden="false" customHeight="false" outlineLevel="0" collapsed="false">
      <c r="I439" s="0" t="n">
        <f aca="false">IF(AND(VIC_Postcode!$N439=1,ISNUMBER(VIC_Postcode!$G439)),VIC_Postcode!$G439+ROW()/1000000000,-1000000000)</f>
        <v>-1000000000</v>
      </c>
      <c r="J439" s="0" t="n">
        <f aca="false">IF(AND(VIC_Postcode!$N439=1,ISNUMBER(VIC_Postcode!$F439)),VIC_Postcode!$F439+ROW()/1000000000,-1000000000)</f>
        <v>-1000000000</v>
      </c>
      <c r="K439" s="0" t="n">
        <f aca="false">IF(AND(VIC_Postcode!$N439=1,ISNUMBER(VIC_Postcode!$P439)),VIC_Postcode!$P439+ROW()/1000000000,-1000000000)</f>
        <v>-1000000000</v>
      </c>
    </row>
    <row r="440" customFormat="false" ht="15" hidden="false" customHeight="false" outlineLevel="0" collapsed="false">
      <c r="I440" s="0" t="n">
        <f aca="false">IF(AND(VIC_Postcode!$N440=1,ISNUMBER(VIC_Postcode!$G440)),VIC_Postcode!$G440+ROW()/1000000000,-1000000000)</f>
        <v>-1000000000</v>
      </c>
      <c r="J440" s="0" t="n">
        <f aca="false">IF(AND(VIC_Postcode!$N440=1,ISNUMBER(VIC_Postcode!$F440)),VIC_Postcode!$F440+ROW()/1000000000,-1000000000)</f>
        <v>-1000000000</v>
      </c>
      <c r="K440" s="0" t="n">
        <f aca="false">IF(AND(VIC_Postcode!$N440=1,ISNUMBER(VIC_Postcode!$P440)),VIC_Postcode!$P440+ROW()/1000000000,-1000000000)</f>
        <v>-1000000000</v>
      </c>
    </row>
    <row r="441" customFormat="false" ht="15" hidden="false" customHeight="false" outlineLevel="0" collapsed="false">
      <c r="I441" s="0" t="n">
        <f aca="false">IF(AND(VIC_Postcode!$N441=1,ISNUMBER(VIC_Postcode!$G441)),VIC_Postcode!$G441+ROW()/1000000000,-1000000000)</f>
        <v>-1000000000</v>
      </c>
      <c r="J441" s="0" t="n">
        <f aca="false">IF(AND(VIC_Postcode!$N441=1,ISNUMBER(VIC_Postcode!$F441)),VIC_Postcode!$F441+ROW()/1000000000,-1000000000)</f>
        <v>-1000000000</v>
      </c>
      <c r="K441" s="0" t="n">
        <f aca="false">IF(AND(VIC_Postcode!$N441=1,ISNUMBER(VIC_Postcode!$P441)),VIC_Postcode!$P441+ROW()/1000000000,-1000000000)</f>
        <v>-1000000000</v>
      </c>
    </row>
    <row r="442" customFormat="false" ht="15" hidden="false" customHeight="false" outlineLevel="0" collapsed="false">
      <c r="I442" s="0" t="n">
        <f aca="false">IF(AND(VIC_Postcode!$N442=1,ISNUMBER(VIC_Postcode!$G442)),VIC_Postcode!$G442+ROW()/1000000000,-1000000000)</f>
        <v>-1000000000</v>
      </c>
      <c r="J442" s="0" t="n">
        <f aca="false">IF(AND(VIC_Postcode!$N442=1,ISNUMBER(VIC_Postcode!$F442)),VIC_Postcode!$F442+ROW()/1000000000,-1000000000)</f>
        <v>-1000000000</v>
      </c>
      <c r="K442" s="0" t="n">
        <f aca="false">IF(AND(VIC_Postcode!$N442=1,ISNUMBER(VIC_Postcode!$P442)),VIC_Postcode!$P442+ROW()/1000000000,-1000000000)</f>
        <v>-1000000000</v>
      </c>
    </row>
    <row r="443" customFormat="false" ht="15" hidden="false" customHeight="false" outlineLevel="0" collapsed="false">
      <c r="I443" s="0" t="n">
        <f aca="false">IF(AND(VIC_Postcode!$N443=1,ISNUMBER(VIC_Postcode!$G443)),VIC_Postcode!$G443+ROW()/1000000000,-1000000000)</f>
        <v>-1000000000</v>
      </c>
      <c r="J443" s="0" t="n">
        <f aca="false">IF(AND(VIC_Postcode!$N443=1,ISNUMBER(VIC_Postcode!$F443)),VIC_Postcode!$F443+ROW()/1000000000,-1000000000)</f>
        <v>-1000000000</v>
      </c>
      <c r="K443" s="0" t="n">
        <f aca="false">IF(AND(VIC_Postcode!$N443=1,ISNUMBER(VIC_Postcode!$P443)),VIC_Postcode!$P443+ROW()/1000000000,-1000000000)</f>
        <v>-1000000000</v>
      </c>
    </row>
    <row r="444" customFormat="false" ht="15" hidden="false" customHeight="false" outlineLevel="0" collapsed="false">
      <c r="I444" s="0" t="n">
        <f aca="false">IF(AND(VIC_Postcode!$N444=1,ISNUMBER(VIC_Postcode!$G444)),VIC_Postcode!$G444+ROW()/1000000000,-1000000000)</f>
        <v>-1000000000</v>
      </c>
      <c r="J444" s="0" t="n">
        <f aca="false">IF(AND(VIC_Postcode!$N444=1,ISNUMBER(VIC_Postcode!$F444)),VIC_Postcode!$F444+ROW()/1000000000,-1000000000)</f>
        <v>-1000000000</v>
      </c>
      <c r="K444" s="0" t="n">
        <f aca="false">IF(AND(VIC_Postcode!$N444=1,ISNUMBER(VIC_Postcode!$P444)),VIC_Postcode!$P444+ROW()/1000000000,-1000000000)</f>
        <v>-1000000000</v>
      </c>
    </row>
    <row r="445" customFormat="false" ht="15" hidden="false" customHeight="false" outlineLevel="0" collapsed="false">
      <c r="I445" s="0" t="n">
        <f aca="false">IF(AND(VIC_Postcode!$N445=1,ISNUMBER(VIC_Postcode!$G445)),VIC_Postcode!$G445+ROW()/1000000000,-1000000000)</f>
        <v>-1000000000</v>
      </c>
      <c r="J445" s="0" t="n">
        <f aca="false">IF(AND(VIC_Postcode!$N445=1,ISNUMBER(VIC_Postcode!$F445)),VIC_Postcode!$F445+ROW()/1000000000,-1000000000)</f>
        <v>-1000000000</v>
      </c>
      <c r="K445" s="0" t="n">
        <f aca="false">IF(AND(VIC_Postcode!$N445=1,ISNUMBER(VIC_Postcode!$P445)),VIC_Postcode!$P445+ROW()/1000000000,-1000000000)</f>
        <v>-1000000000</v>
      </c>
    </row>
    <row r="446" customFormat="false" ht="15" hidden="false" customHeight="false" outlineLevel="0" collapsed="false">
      <c r="I446" s="0" t="n">
        <f aca="false">IF(AND(VIC_Postcode!$N446=1,ISNUMBER(VIC_Postcode!$G446)),VIC_Postcode!$G446+ROW()/1000000000,-1000000000)</f>
        <v>-1000000000</v>
      </c>
      <c r="J446" s="0" t="n">
        <f aca="false">IF(AND(VIC_Postcode!$N446=1,ISNUMBER(VIC_Postcode!$F446)),VIC_Postcode!$F446+ROW()/1000000000,-1000000000)</f>
        <v>-1000000000</v>
      </c>
      <c r="K446" s="0" t="n">
        <f aca="false">IF(AND(VIC_Postcode!$N446=1,ISNUMBER(VIC_Postcode!$P446)),VIC_Postcode!$P446+ROW()/1000000000,-1000000000)</f>
        <v>-1000000000</v>
      </c>
    </row>
    <row r="447" customFormat="false" ht="15" hidden="false" customHeight="false" outlineLevel="0" collapsed="false">
      <c r="I447" s="0" t="n">
        <f aca="false">IF(AND(VIC_Postcode!$N447=1,ISNUMBER(VIC_Postcode!$G447)),VIC_Postcode!$G447+ROW()/1000000000,-1000000000)</f>
        <v>-1000000000</v>
      </c>
      <c r="J447" s="0" t="n">
        <f aca="false">IF(AND(VIC_Postcode!$N447=1,ISNUMBER(VIC_Postcode!$F447)),VIC_Postcode!$F447+ROW()/1000000000,-1000000000)</f>
        <v>-1000000000</v>
      </c>
      <c r="K447" s="0" t="n">
        <f aca="false">IF(AND(VIC_Postcode!$N447=1,ISNUMBER(VIC_Postcode!$P447)),VIC_Postcode!$P447+ROW()/1000000000,-1000000000)</f>
        <v>-1000000000</v>
      </c>
    </row>
    <row r="448" customFormat="false" ht="15" hidden="false" customHeight="false" outlineLevel="0" collapsed="false">
      <c r="I448" s="0" t="n">
        <f aca="false">IF(AND(VIC_Postcode!$N448=1,ISNUMBER(VIC_Postcode!$G448)),VIC_Postcode!$G448+ROW()/1000000000,-1000000000)</f>
        <v>-1000000000</v>
      </c>
      <c r="J448" s="0" t="n">
        <f aca="false">IF(AND(VIC_Postcode!$N448=1,ISNUMBER(VIC_Postcode!$F448)),VIC_Postcode!$F448+ROW()/1000000000,-1000000000)</f>
        <v>-1000000000</v>
      </c>
      <c r="K448" s="0" t="n">
        <f aca="false">IF(AND(VIC_Postcode!$N448=1,ISNUMBER(VIC_Postcode!$P448)),VIC_Postcode!$P448+ROW()/1000000000,-1000000000)</f>
        <v>-1000000000</v>
      </c>
    </row>
    <row r="449" customFormat="false" ht="15" hidden="false" customHeight="false" outlineLevel="0" collapsed="false">
      <c r="I449" s="0" t="n">
        <f aca="false">IF(AND(VIC_Postcode!$N449=1,ISNUMBER(VIC_Postcode!$G449)),VIC_Postcode!$G449+ROW()/1000000000,-1000000000)</f>
        <v>-1000000000</v>
      </c>
      <c r="J449" s="0" t="n">
        <f aca="false">IF(AND(VIC_Postcode!$N449=1,ISNUMBER(VIC_Postcode!$F449)),VIC_Postcode!$F449+ROW()/1000000000,-1000000000)</f>
        <v>-1000000000</v>
      </c>
      <c r="K449" s="0" t="n">
        <f aca="false">IF(AND(VIC_Postcode!$N449=1,ISNUMBER(VIC_Postcode!$P449)),VIC_Postcode!$P449+ROW()/1000000000,-1000000000)</f>
        <v>-1000000000</v>
      </c>
    </row>
    <row r="450" customFormat="false" ht="15" hidden="false" customHeight="false" outlineLevel="0" collapsed="false">
      <c r="I450" s="0" t="n">
        <f aca="false">IF(AND(VIC_Postcode!$N450=1,ISNUMBER(VIC_Postcode!$G450)),VIC_Postcode!$G450+ROW()/1000000000,-1000000000)</f>
        <v>-1000000000</v>
      </c>
      <c r="J450" s="0" t="n">
        <f aca="false">IF(AND(VIC_Postcode!$N450=1,ISNUMBER(VIC_Postcode!$F450)),VIC_Postcode!$F450+ROW()/1000000000,-1000000000)</f>
        <v>-1000000000</v>
      </c>
      <c r="K450" s="0" t="n">
        <f aca="false">IF(AND(VIC_Postcode!$N450=1,ISNUMBER(VIC_Postcode!$P450)),VIC_Postcode!$P450+ROW()/1000000000,-1000000000)</f>
        <v>-1000000000</v>
      </c>
    </row>
    <row r="451" customFormat="false" ht="15" hidden="false" customHeight="false" outlineLevel="0" collapsed="false">
      <c r="I451" s="0" t="n">
        <f aca="false">IF(AND(VIC_Postcode!$N451=1,ISNUMBER(VIC_Postcode!$G451)),VIC_Postcode!$G451+ROW()/1000000000,-1000000000)</f>
        <v>-1000000000</v>
      </c>
      <c r="J451" s="0" t="n">
        <f aca="false">IF(AND(VIC_Postcode!$N451=1,ISNUMBER(VIC_Postcode!$F451)),VIC_Postcode!$F451+ROW()/1000000000,-1000000000)</f>
        <v>-1000000000</v>
      </c>
      <c r="K451" s="0" t="n">
        <f aca="false">IF(AND(VIC_Postcode!$N451=1,ISNUMBER(VIC_Postcode!$P451)),VIC_Postcode!$P451+ROW()/1000000000,-1000000000)</f>
        <v>-1000000000</v>
      </c>
    </row>
    <row r="452" customFormat="false" ht="15" hidden="false" customHeight="false" outlineLevel="0" collapsed="false">
      <c r="I452" s="0" t="n">
        <f aca="false">IF(AND(VIC_Postcode!$N452=1,ISNUMBER(VIC_Postcode!$G452)),VIC_Postcode!$G452+ROW()/1000000000,-1000000000)</f>
        <v>-1000000000</v>
      </c>
      <c r="J452" s="0" t="n">
        <f aca="false">IF(AND(VIC_Postcode!$N452=1,ISNUMBER(VIC_Postcode!$F452)),VIC_Postcode!$F452+ROW()/1000000000,-1000000000)</f>
        <v>-1000000000</v>
      </c>
      <c r="K452" s="0" t="n">
        <f aca="false">IF(AND(VIC_Postcode!$N452=1,ISNUMBER(VIC_Postcode!$P452)),VIC_Postcode!$P452+ROW()/1000000000,-1000000000)</f>
        <v>-1000000000</v>
      </c>
    </row>
    <row r="453" customFormat="false" ht="15" hidden="false" customHeight="false" outlineLevel="0" collapsed="false">
      <c r="I453" s="0" t="n">
        <f aca="false">IF(AND(VIC_Postcode!$N453=1,ISNUMBER(VIC_Postcode!$G453)),VIC_Postcode!$G453+ROW()/1000000000,-1000000000)</f>
        <v>-1000000000</v>
      </c>
      <c r="J453" s="0" t="n">
        <f aca="false">IF(AND(VIC_Postcode!$N453=1,ISNUMBER(VIC_Postcode!$F453)),VIC_Postcode!$F453+ROW()/1000000000,-1000000000)</f>
        <v>-1000000000</v>
      </c>
      <c r="K453" s="0" t="n">
        <f aca="false">IF(AND(VIC_Postcode!$N453=1,ISNUMBER(VIC_Postcode!$P453)),VIC_Postcode!$P453+ROW()/1000000000,-1000000000)</f>
        <v>-1000000000</v>
      </c>
    </row>
    <row r="454" customFormat="false" ht="15" hidden="false" customHeight="false" outlineLevel="0" collapsed="false">
      <c r="I454" s="0" t="n">
        <f aca="false">IF(AND(VIC_Postcode!$N454=1,ISNUMBER(VIC_Postcode!$G454)),VIC_Postcode!$G454+ROW()/1000000000,-1000000000)</f>
        <v>-1000000000</v>
      </c>
      <c r="J454" s="0" t="n">
        <f aca="false">IF(AND(VIC_Postcode!$N454=1,ISNUMBER(VIC_Postcode!$F454)),VIC_Postcode!$F454+ROW()/1000000000,-1000000000)</f>
        <v>-1000000000</v>
      </c>
      <c r="K454" s="0" t="n">
        <f aca="false">IF(AND(VIC_Postcode!$N454=1,ISNUMBER(VIC_Postcode!$P454)),VIC_Postcode!$P454+ROW()/1000000000,-1000000000)</f>
        <v>-1000000000</v>
      </c>
    </row>
    <row r="455" customFormat="false" ht="15" hidden="false" customHeight="false" outlineLevel="0" collapsed="false">
      <c r="I455" s="0" t="n">
        <f aca="false">IF(AND(VIC_Postcode!$N455=1,ISNUMBER(VIC_Postcode!$G455)),VIC_Postcode!$G455+ROW()/1000000000,-1000000000)</f>
        <v>-1000000000</v>
      </c>
      <c r="J455" s="0" t="n">
        <f aca="false">IF(AND(VIC_Postcode!$N455=1,ISNUMBER(VIC_Postcode!$F455)),VIC_Postcode!$F455+ROW()/1000000000,-1000000000)</f>
        <v>-1000000000</v>
      </c>
      <c r="K455" s="0" t="n">
        <f aca="false">IF(AND(VIC_Postcode!$N455=1,ISNUMBER(VIC_Postcode!$P455)),VIC_Postcode!$P455+ROW()/1000000000,-1000000000)</f>
        <v>-1000000000</v>
      </c>
    </row>
    <row r="456" customFormat="false" ht="15" hidden="false" customHeight="false" outlineLevel="0" collapsed="false">
      <c r="I456" s="0" t="n">
        <f aca="false">IF(AND(VIC_Postcode!$N456=1,ISNUMBER(VIC_Postcode!$G456)),VIC_Postcode!$G456+ROW()/1000000000,-1000000000)</f>
        <v>-1000000000</v>
      </c>
      <c r="J456" s="0" t="n">
        <f aca="false">IF(AND(VIC_Postcode!$N456=1,ISNUMBER(VIC_Postcode!$F456)),VIC_Postcode!$F456+ROW()/1000000000,-1000000000)</f>
        <v>-1000000000</v>
      </c>
      <c r="K456" s="0" t="n">
        <f aca="false">IF(AND(VIC_Postcode!$N456=1,ISNUMBER(VIC_Postcode!$P456)),VIC_Postcode!$P456+ROW()/1000000000,-1000000000)</f>
        <v>-1000000000</v>
      </c>
    </row>
    <row r="457" customFormat="false" ht="15" hidden="false" customHeight="false" outlineLevel="0" collapsed="false">
      <c r="I457" s="0" t="n">
        <f aca="false">IF(AND(VIC_Postcode!$N457=1,ISNUMBER(VIC_Postcode!$G457)),VIC_Postcode!$G457+ROW()/1000000000,-1000000000)</f>
        <v>-1000000000</v>
      </c>
      <c r="J457" s="0" t="n">
        <f aca="false">IF(AND(VIC_Postcode!$N457=1,ISNUMBER(VIC_Postcode!$F457)),VIC_Postcode!$F457+ROW()/1000000000,-1000000000)</f>
        <v>-1000000000</v>
      </c>
      <c r="K457" s="0" t="n">
        <f aca="false">IF(AND(VIC_Postcode!$N457=1,ISNUMBER(VIC_Postcode!$P457)),VIC_Postcode!$P457+ROW()/1000000000,-1000000000)</f>
        <v>-1000000000</v>
      </c>
    </row>
    <row r="458" customFormat="false" ht="15" hidden="false" customHeight="false" outlineLevel="0" collapsed="false">
      <c r="I458" s="0" t="n">
        <f aca="false">IF(AND(VIC_Postcode!$N458=1,ISNUMBER(VIC_Postcode!$G458)),VIC_Postcode!$G458+ROW()/1000000000,-1000000000)</f>
        <v>-1000000000</v>
      </c>
      <c r="J458" s="0" t="n">
        <f aca="false">IF(AND(VIC_Postcode!$N458=1,ISNUMBER(VIC_Postcode!$F458)),VIC_Postcode!$F458+ROW()/1000000000,-1000000000)</f>
        <v>-1000000000</v>
      </c>
      <c r="K458" s="0" t="n">
        <f aca="false">IF(AND(VIC_Postcode!$N458=1,ISNUMBER(VIC_Postcode!$P458)),VIC_Postcode!$P458+ROW()/1000000000,-1000000000)</f>
        <v>-1000000000</v>
      </c>
    </row>
    <row r="459" customFormat="false" ht="15" hidden="false" customHeight="false" outlineLevel="0" collapsed="false">
      <c r="I459" s="0" t="n">
        <f aca="false">IF(AND(VIC_Postcode!$N459=1,ISNUMBER(VIC_Postcode!$G459)),VIC_Postcode!$G459+ROW()/1000000000,-1000000000)</f>
        <v>-1000000000</v>
      </c>
      <c r="J459" s="0" t="n">
        <f aca="false">IF(AND(VIC_Postcode!$N459=1,ISNUMBER(VIC_Postcode!$F459)),VIC_Postcode!$F459+ROW()/1000000000,-1000000000)</f>
        <v>-1000000000</v>
      </c>
      <c r="K459" s="0" t="n">
        <f aca="false">IF(AND(VIC_Postcode!$N459=1,ISNUMBER(VIC_Postcode!$P459)),VIC_Postcode!$P459+ROW()/1000000000,-1000000000)</f>
        <v>-1000000000</v>
      </c>
    </row>
    <row r="460" customFormat="false" ht="15" hidden="false" customHeight="false" outlineLevel="0" collapsed="false">
      <c r="I460" s="0" t="n">
        <f aca="false">IF(AND(VIC_Postcode!$N460=1,ISNUMBER(VIC_Postcode!$G460)),VIC_Postcode!$G460+ROW()/1000000000,-1000000000)</f>
        <v>-1000000000</v>
      </c>
      <c r="J460" s="0" t="n">
        <f aca="false">IF(AND(VIC_Postcode!$N460=1,ISNUMBER(VIC_Postcode!$F460)),VIC_Postcode!$F460+ROW()/1000000000,-1000000000)</f>
        <v>-1000000000</v>
      </c>
      <c r="K460" s="0" t="n">
        <f aca="false">IF(AND(VIC_Postcode!$N460=1,ISNUMBER(VIC_Postcode!$P460)),VIC_Postcode!$P460+ROW()/1000000000,-1000000000)</f>
        <v>-1000000000</v>
      </c>
    </row>
    <row r="461" customFormat="false" ht="15" hidden="false" customHeight="false" outlineLevel="0" collapsed="false">
      <c r="I461" s="0" t="n">
        <f aca="false">IF(AND(VIC_Postcode!$N461=1,ISNUMBER(VIC_Postcode!$G461)),VIC_Postcode!$G461+ROW()/1000000000,-1000000000)</f>
        <v>-1000000000</v>
      </c>
      <c r="J461" s="0" t="n">
        <f aca="false">IF(AND(VIC_Postcode!$N461=1,ISNUMBER(VIC_Postcode!$F461)),VIC_Postcode!$F461+ROW()/1000000000,-1000000000)</f>
        <v>-1000000000</v>
      </c>
      <c r="K461" s="0" t="n">
        <f aca="false">IF(AND(VIC_Postcode!$N461=1,ISNUMBER(VIC_Postcode!$P461)),VIC_Postcode!$P461+ROW()/1000000000,-1000000000)</f>
        <v>-1000000000</v>
      </c>
    </row>
    <row r="462" customFormat="false" ht="15" hidden="false" customHeight="false" outlineLevel="0" collapsed="false">
      <c r="I462" s="0" t="n">
        <f aca="false">IF(AND(VIC_Postcode!$N462=1,ISNUMBER(VIC_Postcode!$G462)),VIC_Postcode!$G462+ROW()/1000000000,-1000000000)</f>
        <v>-1000000000</v>
      </c>
      <c r="J462" s="0" t="n">
        <f aca="false">IF(AND(VIC_Postcode!$N462=1,ISNUMBER(VIC_Postcode!$F462)),VIC_Postcode!$F462+ROW()/1000000000,-1000000000)</f>
        <v>-1000000000</v>
      </c>
      <c r="K462" s="0" t="n">
        <f aca="false">IF(AND(VIC_Postcode!$N462=1,ISNUMBER(VIC_Postcode!$P462)),VIC_Postcode!$P462+ROW()/1000000000,-1000000000)</f>
        <v>-1000000000</v>
      </c>
    </row>
    <row r="463" customFormat="false" ht="15" hidden="false" customHeight="false" outlineLevel="0" collapsed="false">
      <c r="I463" s="0" t="n">
        <f aca="false">IF(AND(VIC_Postcode!$N463=1,ISNUMBER(VIC_Postcode!$G463)),VIC_Postcode!$G463+ROW()/1000000000,-1000000000)</f>
        <v>-1000000000</v>
      </c>
      <c r="J463" s="0" t="n">
        <f aca="false">IF(AND(VIC_Postcode!$N463=1,ISNUMBER(VIC_Postcode!$F463)),VIC_Postcode!$F463+ROW()/1000000000,-1000000000)</f>
        <v>-1000000000</v>
      </c>
      <c r="K463" s="0" t="n">
        <f aca="false">IF(AND(VIC_Postcode!$N463=1,ISNUMBER(VIC_Postcode!$P463)),VIC_Postcode!$P463+ROW()/1000000000,-1000000000)</f>
        <v>-1000000000</v>
      </c>
    </row>
    <row r="464" customFormat="false" ht="15" hidden="false" customHeight="false" outlineLevel="0" collapsed="false">
      <c r="I464" s="0" t="n">
        <f aca="false">IF(AND(VIC_Postcode!$N464=1,ISNUMBER(VIC_Postcode!$G464)),VIC_Postcode!$G464+ROW()/1000000000,-1000000000)</f>
        <v>-1000000000</v>
      </c>
      <c r="J464" s="0" t="n">
        <f aca="false">IF(AND(VIC_Postcode!$N464=1,ISNUMBER(VIC_Postcode!$F464)),VIC_Postcode!$F464+ROW()/1000000000,-1000000000)</f>
        <v>-1000000000</v>
      </c>
      <c r="K464" s="0" t="n">
        <f aca="false">IF(AND(VIC_Postcode!$N464=1,ISNUMBER(VIC_Postcode!$P464)),VIC_Postcode!$P464+ROW()/1000000000,-1000000000)</f>
        <v>-1000000000</v>
      </c>
    </row>
    <row r="465" customFormat="false" ht="15" hidden="false" customHeight="false" outlineLevel="0" collapsed="false">
      <c r="I465" s="0" t="n">
        <f aca="false">IF(AND(VIC_Postcode!$N465=1,ISNUMBER(VIC_Postcode!$G465)),VIC_Postcode!$G465+ROW()/1000000000,-1000000000)</f>
        <v>-1000000000</v>
      </c>
      <c r="J465" s="0" t="n">
        <f aca="false">IF(AND(VIC_Postcode!$N465=1,ISNUMBER(VIC_Postcode!$F465)),VIC_Postcode!$F465+ROW()/1000000000,-1000000000)</f>
        <v>-1000000000</v>
      </c>
      <c r="K465" s="0" t="n">
        <f aca="false">IF(AND(VIC_Postcode!$N465=1,ISNUMBER(VIC_Postcode!$P465)),VIC_Postcode!$P465+ROW()/1000000000,-1000000000)</f>
        <v>-1000000000</v>
      </c>
    </row>
    <row r="466" customFormat="false" ht="15" hidden="false" customHeight="false" outlineLevel="0" collapsed="false">
      <c r="I466" s="0" t="n">
        <f aca="false">IF(AND(VIC_Postcode!$N466=1,ISNUMBER(VIC_Postcode!$G466)),VIC_Postcode!$G466+ROW()/1000000000,-1000000000)</f>
        <v>-1000000000</v>
      </c>
      <c r="J466" s="0" t="n">
        <f aca="false">IF(AND(VIC_Postcode!$N466=1,ISNUMBER(VIC_Postcode!$F466)),VIC_Postcode!$F466+ROW()/1000000000,-1000000000)</f>
        <v>-1000000000</v>
      </c>
      <c r="K466" s="0" t="n">
        <f aca="false">IF(AND(VIC_Postcode!$N466=1,ISNUMBER(VIC_Postcode!$P466)),VIC_Postcode!$P466+ROW()/1000000000,-1000000000)</f>
        <v>-1000000000</v>
      </c>
    </row>
    <row r="467" customFormat="false" ht="15" hidden="false" customHeight="false" outlineLevel="0" collapsed="false">
      <c r="I467" s="0" t="n">
        <f aca="false">IF(AND(VIC_Postcode!$N467=1,ISNUMBER(VIC_Postcode!$G467)),VIC_Postcode!$G467+ROW()/1000000000,-1000000000)</f>
        <v>-1000000000</v>
      </c>
      <c r="J467" s="0" t="n">
        <f aca="false">IF(AND(VIC_Postcode!$N467=1,ISNUMBER(VIC_Postcode!$F467)),VIC_Postcode!$F467+ROW()/1000000000,-1000000000)</f>
        <v>-1000000000</v>
      </c>
      <c r="K467" s="0" t="n">
        <f aca="false">IF(AND(VIC_Postcode!$N467=1,ISNUMBER(VIC_Postcode!$P467)),VIC_Postcode!$P467+ROW()/1000000000,-1000000000)</f>
        <v>-1000000000</v>
      </c>
    </row>
    <row r="468" customFormat="false" ht="15" hidden="false" customHeight="false" outlineLevel="0" collapsed="false">
      <c r="I468" s="0" t="n">
        <f aca="false">IF(AND(VIC_Postcode!$N468=1,ISNUMBER(VIC_Postcode!$G468)),VIC_Postcode!$G468+ROW()/1000000000,-1000000000)</f>
        <v>-1000000000</v>
      </c>
      <c r="J468" s="0" t="n">
        <f aca="false">IF(AND(VIC_Postcode!$N468=1,ISNUMBER(VIC_Postcode!$F468)),VIC_Postcode!$F468+ROW()/1000000000,-1000000000)</f>
        <v>-1000000000</v>
      </c>
      <c r="K468" s="0" t="n">
        <f aca="false">IF(AND(VIC_Postcode!$N468=1,ISNUMBER(VIC_Postcode!$P468)),VIC_Postcode!$P468+ROW()/1000000000,-1000000000)</f>
        <v>-1000000000</v>
      </c>
    </row>
    <row r="469" customFormat="false" ht="15" hidden="false" customHeight="false" outlineLevel="0" collapsed="false">
      <c r="I469" s="0" t="n">
        <f aca="false">IF(AND(VIC_Postcode!$N469=1,ISNUMBER(VIC_Postcode!$G469)),VIC_Postcode!$G469+ROW()/1000000000,-1000000000)</f>
        <v>-1000000000</v>
      </c>
      <c r="J469" s="0" t="n">
        <f aca="false">IF(AND(VIC_Postcode!$N469=1,ISNUMBER(VIC_Postcode!$F469)),VIC_Postcode!$F469+ROW()/1000000000,-1000000000)</f>
        <v>-1000000000</v>
      </c>
      <c r="K469" s="0" t="n">
        <f aca="false">IF(AND(VIC_Postcode!$N469=1,ISNUMBER(VIC_Postcode!$P469)),VIC_Postcode!$P469+ROW()/1000000000,-1000000000)</f>
        <v>-1000000000</v>
      </c>
    </row>
    <row r="470" customFormat="false" ht="15" hidden="false" customHeight="false" outlineLevel="0" collapsed="false">
      <c r="I470" s="0" t="n">
        <f aca="false">IF(AND(VIC_Postcode!$N470=1,ISNUMBER(VIC_Postcode!$G470)),VIC_Postcode!$G470+ROW()/1000000000,-1000000000)</f>
        <v>-1000000000</v>
      </c>
      <c r="J470" s="0" t="n">
        <f aca="false">IF(AND(VIC_Postcode!$N470=1,ISNUMBER(VIC_Postcode!$F470)),VIC_Postcode!$F470+ROW()/1000000000,-1000000000)</f>
        <v>-1000000000</v>
      </c>
      <c r="K470" s="0" t="n">
        <f aca="false">IF(AND(VIC_Postcode!$N470=1,ISNUMBER(VIC_Postcode!$P470)),VIC_Postcode!$P470+ROW()/1000000000,-1000000000)</f>
        <v>-1000000000</v>
      </c>
    </row>
    <row r="471" customFormat="false" ht="15" hidden="false" customHeight="false" outlineLevel="0" collapsed="false">
      <c r="I471" s="0" t="n">
        <f aca="false">IF(AND(VIC_Postcode!$N471=1,ISNUMBER(VIC_Postcode!$G471)),VIC_Postcode!$G471+ROW()/1000000000,-1000000000)</f>
        <v>-1000000000</v>
      </c>
      <c r="J471" s="0" t="n">
        <f aca="false">IF(AND(VIC_Postcode!$N471=1,ISNUMBER(VIC_Postcode!$F471)),VIC_Postcode!$F471+ROW()/1000000000,-1000000000)</f>
        <v>-1000000000</v>
      </c>
      <c r="K471" s="0" t="n">
        <f aca="false">IF(AND(VIC_Postcode!$N471=1,ISNUMBER(VIC_Postcode!$P471)),VIC_Postcode!$P471+ROW()/1000000000,-1000000000)</f>
        <v>-1000000000</v>
      </c>
    </row>
    <row r="472" customFormat="false" ht="15" hidden="false" customHeight="false" outlineLevel="0" collapsed="false">
      <c r="I472" s="0" t="n">
        <f aca="false">IF(AND(VIC_Postcode!$N472=1,ISNUMBER(VIC_Postcode!$G472)),VIC_Postcode!$G472+ROW()/1000000000,-1000000000)</f>
        <v>-1000000000</v>
      </c>
      <c r="J472" s="0" t="n">
        <f aca="false">IF(AND(VIC_Postcode!$N472=1,ISNUMBER(VIC_Postcode!$F472)),VIC_Postcode!$F472+ROW()/1000000000,-1000000000)</f>
        <v>-1000000000</v>
      </c>
      <c r="K472" s="0" t="n">
        <f aca="false">IF(AND(VIC_Postcode!$N472=1,ISNUMBER(VIC_Postcode!$P472)),VIC_Postcode!$P472+ROW()/1000000000,-1000000000)</f>
        <v>-1000000000</v>
      </c>
    </row>
    <row r="473" customFormat="false" ht="15" hidden="false" customHeight="false" outlineLevel="0" collapsed="false">
      <c r="I473" s="0" t="n">
        <f aca="false">IF(AND(VIC_Postcode!$N473=1,ISNUMBER(VIC_Postcode!$G473)),VIC_Postcode!$G473+ROW()/1000000000,-1000000000)</f>
        <v>-1000000000</v>
      </c>
      <c r="J473" s="0" t="n">
        <f aca="false">IF(AND(VIC_Postcode!$N473=1,ISNUMBER(VIC_Postcode!$F473)),VIC_Postcode!$F473+ROW()/1000000000,-1000000000)</f>
        <v>-1000000000</v>
      </c>
      <c r="K473" s="0" t="n">
        <f aca="false">IF(AND(VIC_Postcode!$N473=1,ISNUMBER(VIC_Postcode!$P473)),VIC_Postcode!$P473+ROW()/1000000000,-1000000000)</f>
        <v>-1000000000</v>
      </c>
    </row>
    <row r="474" customFormat="false" ht="15" hidden="false" customHeight="false" outlineLevel="0" collapsed="false">
      <c r="I474" s="0" t="n">
        <f aca="false">IF(AND(VIC_Postcode!$N474=1,ISNUMBER(VIC_Postcode!$G474)),VIC_Postcode!$G474+ROW()/1000000000,-1000000000)</f>
        <v>-1000000000</v>
      </c>
      <c r="J474" s="0" t="n">
        <f aca="false">IF(AND(VIC_Postcode!$N474=1,ISNUMBER(VIC_Postcode!$F474)),VIC_Postcode!$F474+ROW()/1000000000,-1000000000)</f>
        <v>-1000000000</v>
      </c>
      <c r="K474" s="0" t="n">
        <f aca="false">IF(AND(VIC_Postcode!$N474=1,ISNUMBER(VIC_Postcode!$P474)),VIC_Postcode!$P474+ROW()/1000000000,-1000000000)</f>
        <v>-1000000000</v>
      </c>
    </row>
    <row r="475" customFormat="false" ht="15" hidden="false" customHeight="false" outlineLevel="0" collapsed="false">
      <c r="I475" s="0" t="n">
        <f aca="false">IF(AND(VIC_Postcode!$N475=1,ISNUMBER(VIC_Postcode!$G475)),VIC_Postcode!$G475+ROW()/1000000000,-1000000000)</f>
        <v>-1000000000</v>
      </c>
      <c r="J475" s="0" t="n">
        <f aca="false">IF(AND(VIC_Postcode!$N475=1,ISNUMBER(VIC_Postcode!$F475)),VIC_Postcode!$F475+ROW()/1000000000,-1000000000)</f>
        <v>-1000000000</v>
      </c>
      <c r="K475" s="0" t="n">
        <f aca="false">IF(AND(VIC_Postcode!$N475=1,ISNUMBER(VIC_Postcode!$P475)),VIC_Postcode!$P475+ROW()/1000000000,-1000000000)</f>
        <v>-1000000000</v>
      </c>
    </row>
    <row r="476" customFormat="false" ht="15" hidden="false" customHeight="false" outlineLevel="0" collapsed="false">
      <c r="I476" s="0" t="n">
        <f aca="false">IF(AND(VIC_Postcode!$N476=1,ISNUMBER(VIC_Postcode!$G476)),VIC_Postcode!$G476+ROW()/1000000000,-1000000000)</f>
        <v>-1000000000</v>
      </c>
      <c r="J476" s="0" t="n">
        <f aca="false">IF(AND(VIC_Postcode!$N476=1,ISNUMBER(VIC_Postcode!$F476)),VIC_Postcode!$F476+ROW()/1000000000,-1000000000)</f>
        <v>-1000000000</v>
      </c>
      <c r="K476" s="0" t="n">
        <f aca="false">IF(AND(VIC_Postcode!$N476=1,ISNUMBER(VIC_Postcode!$P476)),VIC_Postcode!$P476+ROW()/1000000000,-1000000000)</f>
        <v>-1000000000</v>
      </c>
    </row>
    <row r="477" customFormat="false" ht="15" hidden="false" customHeight="false" outlineLevel="0" collapsed="false">
      <c r="I477" s="0" t="n">
        <f aca="false">IF(AND(VIC_Postcode!$N477=1,ISNUMBER(VIC_Postcode!$G477)),VIC_Postcode!$G477+ROW()/1000000000,-1000000000)</f>
        <v>-1000000000</v>
      </c>
      <c r="J477" s="0" t="n">
        <f aca="false">IF(AND(VIC_Postcode!$N477=1,ISNUMBER(VIC_Postcode!$F477)),VIC_Postcode!$F477+ROW()/1000000000,-1000000000)</f>
        <v>-1000000000</v>
      </c>
      <c r="K477" s="0" t="n">
        <f aca="false">IF(AND(VIC_Postcode!$N477=1,ISNUMBER(VIC_Postcode!$P477)),VIC_Postcode!$P477+ROW()/1000000000,-1000000000)</f>
        <v>-1000000000</v>
      </c>
    </row>
    <row r="478" customFormat="false" ht="15" hidden="false" customHeight="false" outlineLevel="0" collapsed="false">
      <c r="I478" s="0" t="n">
        <f aca="false">IF(AND(VIC_Postcode!$N478=1,ISNUMBER(VIC_Postcode!$G478)),VIC_Postcode!$G478+ROW()/1000000000,-1000000000)</f>
        <v>-1000000000</v>
      </c>
      <c r="J478" s="0" t="n">
        <f aca="false">IF(AND(VIC_Postcode!$N478=1,ISNUMBER(VIC_Postcode!$F478)),VIC_Postcode!$F478+ROW()/1000000000,-1000000000)</f>
        <v>-1000000000</v>
      </c>
      <c r="K478" s="0" t="n">
        <f aca="false">IF(AND(VIC_Postcode!$N478=1,ISNUMBER(VIC_Postcode!$P478)),VIC_Postcode!$P478+ROW()/1000000000,-1000000000)</f>
        <v>-1000000000</v>
      </c>
    </row>
    <row r="479" customFormat="false" ht="15" hidden="false" customHeight="false" outlineLevel="0" collapsed="false">
      <c r="I479" s="0" t="n">
        <f aca="false">IF(AND(VIC_Postcode!$N479=1,ISNUMBER(VIC_Postcode!$G479)),VIC_Postcode!$G479+ROW()/1000000000,-1000000000)</f>
        <v>-1000000000</v>
      </c>
      <c r="J479" s="0" t="n">
        <f aca="false">IF(AND(VIC_Postcode!$N479=1,ISNUMBER(VIC_Postcode!$F479)),VIC_Postcode!$F479+ROW()/1000000000,-1000000000)</f>
        <v>-1000000000</v>
      </c>
      <c r="K479" s="0" t="n">
        <f aca="false">IF(AND(VIC_Postcode!$N479=1,ISNUMBER(VIC_Postcode!$P479)),VIC_Postcode!$P479+ROW()/1000000000,-1000000000)</f>
        <v>-1000000000</v>
      </c>
    </row>
    <row r="480" customFormat="false" ht="15" hidden="false" customHeight="false" outlineLevel="0" collapsed="false">
      <c r="I480" s="0" t="n">
        <f aca="false">IF(AND(VIC_Postcode!$N480=1,ISNUMBER(VIC_Postcode!$G480)),VIC_Postcode!$G480+ROW()/1000000000,-1000000000)</f>
        <v>-1000000000</v>
      </c>
      <c r="J480" s="0" t="n">
        <f aca="false">IF(AND(VIC_Postcode!$N480=1,ISNUMBER(VIC_Postcode!$F480)),VIC_Postcode!$F480+ROW()/1000000000,-1000000000)</f>
        <v>-1000000000</v>
      </c>
      <c r="K480" s="0" t="n">
        <f aca="false">IF(AND(VIC_Postcode!$N480=1,ISNUMBER(VIC_Postcode!$P480)),VIC_Postcode!$P480+ROW()/1000000000,-1000000000)</f>
        <v>-1000000000</v>
      </c>
    </row>
    <row r="481" customFormat="false" ht="15" hidden="false" customHeight="false" outlineLevel="0" collapsed="false">
      <c r="I481" s="0" t="n">
        <f aca="false">IF(AND(VIC_Postcode!$N481=1,ISNUMBER(VIC_Postcode!$G481)),VIC_Postcode!$G481+ROW()/1000000000,-1000000000)</f>
        <v>-1000000000</v>
      </c>
      <c r="J481" s="0" t="n">
        <f aca="false">IF(AND(VIC_Postcode!$N481=1,ISNUMBER(VIC_Postcode!$F481)),VIC_Postcode!$F481+ROW()/1000000000,-1000000000)</f>
        <v>-1000000000</v>
      </c>
      <c r="K481" s="0" t="n">
        <f aca="false">IF(AND(VIC_Postcode!$N481=1,ISNUMBER(VIC_Postcode!$P481)),VIC_Postcode!$P481+ROW()/1000000000,-1000000000)</f>
        <v>-1000000000</v>
      </c>
    </row>
    <row r="482" customFormat="false" ht="15" hidden="false" customHeight="false" outlineLevel="0" collapsed="false">
      <c r="I482" s="0" t="n">
        <f aca="false">IF(AND(VIC_Postcode!$N482=1,ISNUMBER(VIC_Postcode!$G482)),VIC_Postcode!$G482+ROW()/1000000000,-1000000000)</f>
        <v>-1000000000</v>
      </c>
      <c r="J482" s="0" t="n">
        <f aca="false">IF(AND(VIC_Postcode!$N482=1,ISNUMBER(VIC_Postcode!$F482)),VIC_Postcode!$F482+ROW()/1000000000,-1000000000)</f>
        <v>-1000000000</v>
      </c>
      <c r="K482" s="0" t="n">
        <f aca="false">IF(AND(VIC_Postcode!$N482=1,ISNUMBER(VIC_Postcode!$P482)),VIC_Postcode!$P482+ROW()/1000000000,-1000000000)</f>
        <v>-1000000000</v>
      </c>
    </row>
    <row r="483" customFormat="false" ht="15" hidden="false" customHeight="false" outlineLevel="0" collapsed="false">
      <c r="I483" s="0" t="n">
        <f aca="false">IF(AND(VIC_Postcode!$N483=1,ISNUMBER(VIC_Postcode!$G483)),VIC_Postcode!$G483+ROW()/1000000000,-1000000000)</f>
        <v>-1000000000</v>
      </c>
      <c r="J483" s="0" t="n">
        <f aca="false">IF(AND(VIC_Postcode!$N483=1,ISNUMBER(VIC_Postcode!$F483)),VIC_Postcode!$F483+ROW()/1000000000,-1000000000)</f>
        <v>-1000000000</v>
      </c>
      <c r="K483" s="0" t="n">
        <f aca="false">IF(AND(VIC_Postcode!$N483=1,ISNUMBER(VIC_Postcode!$P483)),VIC_Postcode!$P483+ROW()/1000000000,-1000000000)</f>
        <v>-1000000000</v>
      </c>
    </row>
    <row r="484" customFormat="false" ht="15" hidden="false" customHeight="false" outlineLevel="0" collapsed="false">
      <c r="I484" s="0" t="n">
        <f aca="false">IF(AND(VIC_Postcode!$N484=1,ISNUMBER(VIC_Postcode!$G484)),VIC_Postcode!$G484+ROW()/1000000000,-1000000000)</f>
        <v>-1000000000</v>
      </c>
      <c r="J484" s="0" t="n">
        <f aca="false">IF(AND(VIC_Postcode!$N484=1,ISNUMBER(VIC_Postcode!$F484)),VIC_Postcode!$F484+ROW()/1000000000,-1000000000)</f>
        <v>-1000000000</v>
      </c>
      <c r="K484" s="0" t="n">
        <f aca="false">IF(AND(VIC_Postcode!$N484=1,ISNUMBER(VIC_Postcode!$P484)),VIC_Postcode!$P484+ROW()/1000000000,-1000000000)</f>
        <v>-1000000000</v>
      </c>
    </row>
    <row r="485" customFormat="false" ht="15" hidden="false" customHeight="false" outlineLevel="0" collapsed="false">
      <c r="I485" s="0" t="n">
        <f aca="false">IF(AND(VIC_Postcode!$N485=1,ISNUMBER(VIC_Postcode!$G485)),VIC_Postcode!$G485+ROW()/1000000000,-1000000000)</f>
        <v>-1000000000</v>
      </c>
      <c r="J485" s="0" t="n">
        <f aca="false">IF(AND(VIC_Postcode!$N485=1,ISNUMBER(VIC_Postcode!$F485)),VIC_Postcode!$F485+ROW()/1000000000,-1000000000)</f>
        <v>-1000000000</v>
      </c>
      <c r="K485" s="0" t="n">
        <f aca="false">IF(AND(VIC_Postcode!$N485=1,ISNUMBER(VIC_Postcode!$P485)),VIC_Postcode!$P485+ROW()/1000000000,-1000000000)</f>
        <v>-1000000000</v>
      </c>
    </row>
    <row r="486" customFormat="false" ht="15" hidden="false" customHeight="false" outlineLevel="0" collapsed="false">
      <c r="I486" s="0" t="n">
        <f aca="false">IF(AND(VIC_Postcode!$N486=1,ISNUMBER(VIC_Postcode!$G486)),VIC_Postcode!$G486+ROW()/1000000000,-1000000000)</f>
        <v>-1000000000</v>
      </c>
      <c r="J486" s="0" t="n">
        <f aca="false">IF(AND(VIC_Postcode!$N486=1,ISNUMBER(VIC_Postcode!$F486)),VIC_Postcode!$F486+ROW()/1000000000,-1000000000)</f>
        <v>-1000000000</v>
      </c>
      <c r="K486" s="0" t="n">
        <f aca="false">IF(AND(VIC_Postcode!$N486=1,ISNUMBER(VIC_Postcode!$P486)),VIC_Postcode!$P486+ROW()/1000000000,-1000000000)</f>
        <v>-1000000000</v>
      </c>
    </row>
    <row r="487" customFormat="false" ht="15" hidden="false" customHeight="false" outlineLevel="0" collapsed="false">
      <c r="I487" s="0" t="n">
        <f aca="false">IF(AND(VIC_Postcode!$N487=1,ISNUMBER(VIC_Postcode!$G487)),VIC_Postcode!$G487+ROW()/1000000000,-1000000000)</f>
        <v>-1000000000</v>
      </c>
      <c r="J487" s="0" t="n">
        <f aca="false">IF(AND(VIC_Postcode!$N487=1,ISNUMBER(VIC_Postcode!$F487)),VIC_Postcode!$F487+ROW()/1000000000,-1000000000)</f>
        <v>-1000000000</v>
      </c>
      <c r="K487" s="0" t="n">
        <f aca="false">IF(AND(VIC_Postcode!$N487=1,ISNUMBER(VIC_Postcode!$P487)),VIC_Postcode!$P487+ROW()/1000000000,-1000000000)</f>
        <v>-1000000000</v>
      </c>
    </row>
    <row r="488" customFormat="false" ht="15" hidden="false" customHeight="false" outlineLevel="0" collapsed="false">
      <c r="I488" s="0" t="n">
        <f aca="false">IF(AND(VIC_Postcode!$N488=1,ISNUMBER(VIC_Postcode!$G488)),VIC_Postcode!$G488+ROW()/1000000000,-1000000000)</f>
        <v>-1000000000</v>
      </c>
      <c r="J488" s="0" t="n">
        <f aca="false">IF(AND(VIC_Postcode!$N488=1,ISNUMBER(VIC_Postcode!$F488)),VIC_Postcode!$F488+ROW()/1000000000,-1000000000)</f>
        <v>-1000000000</v>
      </c>
      <c r="K488" s="0" t="n">
        <f aca="false">IF(AND(VIC_Postcode!$N488=1,ISNUMBER(VIC_Postcode!$P488)),VIC_Postcode!$P488+ROW()/1000000000,-1000000000)</f>
        <v>-1000000000</v>
      </c>
    </row>
    <row r="489" customFormat="false" ht="15" hidden="false" customHeight="false" outlineLevel="0" collapsed="false">
      <c r="I489" s="0" t="n">
        <f aca="false">IF(AND(VIC_Postcode!$N489=1,ISNUMBER(VIC_Postcode!$G489)),VIC_Postcode!$G489+ROW()/1000000000,-1000000000)</f>
        <v>-1000000000</v>
      </c>
      <c r="J489" s="0" t="n">
        <f aca="false">IF(AND(VIC_Postcode!$N489=1,ISNUMBER(VIC_Postcode!$F489)),VIC_Postcode!$F489+ROW()/1000000000,-1000000000)</f>
        <v>-1000000000</v>
      </c>
      <c r="K489" s="0" t="n">
        <f aca="false">IF(AND(VIC_Postcode!$N489=1,ISNUMBER(VIC_Postcode!$P489)),VIC_Postcode!$P489+ROW()/1000000000,-1000000000)</f>
        <v>-1000000000</v>
      </c>
    </row>
    <row r="490" customFormat="false" ht="15" hidden="false" customHeight="false" outlineLevel="0" collapsed="false">
      <c r="I490" s="0" t="n">
        <f aca="false">IF(AND(VIC_Postcode!$N490=1,ISNUMBER(VIC_Postcode!$G490)),VIC_Postcode!$G490+ROW()/1000000000,-1000000000)</f>
        <v>-1000000000</v>
      </c>
      <c r="J490" s="0" t="n">
        <f aca="false">IF(AND(VIC_Postcode!$N490=1,ISNUMBER(VIC_Postcode!$F490)),VIC_Postcode!$F490+ROW()/1000000000,-1000000000)</f>
        <v>-1000000000</v>
      </c>
      <c r="K490" s="0" t="n">
        <f aca="false">IF(AND(VIC_Postcode!$N490=1,ISNUMBER(VIC_Postcode!$P490)),VIC_Postcode!$P490+ROW()/1000000000,-1000000000)</f>
        <v>-1000000000</v>
      </c>
    </row>
    <row r="491" customFormat="false" ht="15" hidden="false" customHeight="false" outlineLevel="0" collapsed="false">
      <c r="I491" s="0" t="n">
        <f aca="false">IF(AND(VIC_Postcode!$N491=1,ISNUMBER(VIC_Postcode!$G491)),VIC_Postcode!$G491+ROW()/1000000000,-1000000000)</f>
        <v>-1000000000</v>
      </c>
      <c r="J491" s="0" t="n">
        <f aca="false">IF(AND(VIC_Postcode!$N491=1,ISNUMBER(VIC_Postcode!$F491)),VIC_Postcode!$F491+ROW()/1000000000,-1000000000)</f>
        <v>-1000000000</v>
      </c>
      <c r="K491" s="0" t="n">
        <f aca="false">IF(AND(VIC_Postcode!$N491=1,ISNUMBER(VIC_Postcode!$P491)),VIC_Postcode!$P491+ROW()/1000000000,-1000000000)</f>
        <v>-1000000000</v>
      </c>
    </row>
    <row r="492" customFormat="false" ht="15" hidden="false" customHeight="false" outlineLevel="0" collapsed="false">
      <c r="I492" s="0" t="n">
        <f aca="false">IF(AND(VIC_Postcode!$N492=1,ISNUMBER(VIC_Postcode!$G492)),VIC_Postcode!$G492+ROW()/1000000000,-1000000000)</f>
        <v>-1000000000</v>
      </c>
      <c r="J492" s="0" t="n">
        <f aca="false">IF(AND(VIC_Postcode!$N492=1,ISNUMBER(VIC_Postcode!$F492)),VIC_Postcode!$F492+ROW()/1000000000,-1000000000)</f>
        <v>-1000000000</v>
      </c>
      <c r="K492" s="0" t="n">
        <f aca="false">IF(AND(VIC_Postcode!$N492=1,ISNUMBER(VIC_Postcode!$P492)),VIC_Postcode!$P492+ROW()/1000000000,-1000000000)</f>
        <v>-1000000000</v>
      </c>
    </row>
    <row r="493" customFormat="false" ht="15" hidden="false" customHeight="false" outlineLevel="0" collapsed="false">
      <c r="I493" s="0" t="n">
        <f aca="false">IF(AND(VIC_Postcode!$N493=1,ISNUMBER(VIC_Postcode!$G493)),VIC_Postcode!$G493+ROW()/1000000000,-1000000000)</f>
        <v>-1000000000</v>
      </c>
      <c r="J493" s="0" t="n">
        <f aca="false">IF(AND(VIC_Postcode!$N493=1,ISNUMBER(VIC_Postcode!$F493)),VIC_Postcode!$F493+ROW()/1000000000,-1000000000)</f>
        <v>-1000000000</v>
      </c>
      <c r="K493" s="0" t="n">
        <f aca="false">IF(AND(VIC_Postcode!$N493=1,ISNUMBER(VIC_Postcode!$P493)),VIC_Postcode!$P493+ROW()/1000000000,-1000000000)</f>
        <v>-1000000000</v>
      </c>
    </row>
    <row r="494" customFormat="false" ht="15" hidden="false" customHeight="false" outlineLevel="0" collapsed="false">
      <c r="I494" s="0" t="n">
        <f aca="false">IF(AND(VIC_Postcode!$N494=1,ISNUMBER(VIC_Postcode!$G494)),VIC_Postcode!$G494+ROW()/1000000000,-1000000000)</f>
        <v>-1000000000</v>
      </c>
      <c r="J494" s="0" t="n">
        <f aca="false">IF(AND(VIC_Postcode!$N494=1,ISNUMBER(VIC_Postcode!$F494)),VIC_Postcode!$F494+ROW()/1000000000,-1000000000)</f>
        <v>-1000000000</v>
      </c>
      <c r="K494" s="0" t="n">
        <f aca="false">IF(AND(VIC_Postcode!$N494=1,ISNUMBER(VIC_Postcode!$P494)),VIC_Postcode!$P494+ROW()/1000000000,-1000000000)</f>
        <v>-1000000000</v>
      </c>
    </row>
    <row r="495" customFormat="false" ht="15" hidden="false" customHeight="false" outlineLevel="0" collapsed="false">
      <c r="I495" s="0" t="n">
        <f aca="false">IF(AND(VIC_Postcode!$N495=1,ISNUMBER(VIC_Postcode!$G495)),VIC_Postcode!$G495+ROW()/1000000000,-1000000000)</f>
        <v>-1000000000</v>
      </c>
      <c r="J495" s="0" t="n">
        <f aca="false">IF(AND(VIC_Postcode!$N495=1,ISNUMBER(VIC_Postcode!$F495)),VIC_Postcode!$F495+ROW()/1000000000,-1000000000)</f>
        <v>-1000000000</v>
      </c>
      <c r="K495" s="0" t="n">
        <f aca="false">IF(AND(VIC_Postcode!$N495=1,ISNUMBER(VIC_Postcode!$P495)),VIC_Postcode!$P495+ROW()/1000000000,-1000000000)</f>
        <v>-1000000000</v>
      </c>
    </row>
    <row r="496" customFormat="false" ht="15" hidden="false" customHeight="false" outlineLevel="0" collapsed="false">
      <c r="I496" s="0" t="n">
        <f aca="false">IF(AND(VIC_Postcode!$N496=1,ISNUMBER(VIC_Postcode!$G496)),VIC_Postcode!$G496+ROW()/1000000000,-1000000000)</f>
        <v>-1000000000</v>
      </c>
      <c r="J496" s="0" t="n">
        <f aca="false">IF(AND(VIC_Postcode!$N496=1,ISNUMBER(VIC_Postcode!$F496)),VIC_Postcode!$F496+ROW()/1000000000,-1000000000)</f>
        <v>-1000000000</v>
      </c>
      <c r="K496" s="0" t="n">
        <f aca="false">IF(AND(VIC_Postcode!$N496=1,ISNUMBER(VIC_Postcode!$P496)),VIC_Postcode!$P496+ROW()/1000000000,-1000000000)</f>
        <v>-1000000000</v>
      </c>
    </row>
    <row r="497" customFormat="false" ht="15" hidden="false" customHeight="false" outlineLevel="0" collapsed="false">
      <c r="I497" s="0" t="n">
        <f aca="false">IF(AND(VIC_Postcode!$N497=1,ISNUMBER(VIC_Postcode!$G497)),VIC_Postcode!$G497+ROW()/1000000000,-1000000000)</f>
        <v>-1000000000</v>
      </c>
      <c r="J497" s="0" t="n">
        <f aca="false">IF(AND(VIC_Postcode!$N497=1,ISNUMBER(VIC_Postcode!$F497)),VIC_Postcode!$F497+ROW()/1000000000,-1000000000)</f>
        <v>-1000000000</v>
      </c>
      <c r="K497" s="0" t="n">
        <f aca="false">IF(AND(VIC_Postcode!$N497=1,ISNUMBER(VIC_Postcode!$P497)),VIC_Postcode!$P497+ROW()/1000000000,-1000000000)</f>
        <v>-1000000000</v>
      </c>
    </row>
    <row r="498" customFormat="false" ht="15" hidden="false" customHeight="false" outlineLevel="0" collapsed="false">
      <c r="I498" s="0" t="n">
        <f aca="false">IF(AND(VIC_Postcode!$N498=1,ISNUMBER(VIC_Postcode!$G498)),VIC_Postcode!$G498+ROW()/1000000000,-1000000000)</f>
        <v>-1000000000</v>
      </c>
      <c r="J498" s="0" t="n">
        <f aca="false">IF(AND(VIC_Postcode!$N498=1,ISNUMBER(VIC_Postcode!$F498)),VIC_Postcode!$F498+ROW()/1000000000,-1000000000)</f>
        <v>-1000000000</v>
      </c>
      <c r="K498" s="0" t="n">
        <f aca="false">IF(AND(VIC_Postcode!$N498=1,ISNUMBER(VIC_Postcode!$P498)),VIC_Postcode!$P498+ROW()/1000000000,-1000000000)</f>
        <v>-1000000000</v>
      </c>
    </row>
    <row r="499" customFormat="false" ht="15" hidden="false" customHeight="false" outlineLevel="0" collapsed="false">
      <c r="I499" s="0" t="n">
        <f aca="false">IF(AND(VIC_Postcode!$N499=1,ISNUMBER(VIC_Postcode!$G499)),VIC_Postcode!$G499+ROW()/1000000000,-1000000000)</f>
        <v>-1000000000</v>
      </c>
      <c r="J499" s="0" t="n">
        <f aca="false">IF(AND(VIC_Postcode!$N499=1,ISNUMBER(VIC_Postcode!$F499)),VIC_Postcode!$F499+ROW()/1000000000,-1000000000)</f>
        <v>-1000000000</v>
      </c>
      <c r="K499" s="0" t="n">
        <f aca="false">IF(AND(VIC_Postcode!$N499=1,ISNUMBER(VIC_Postcode!$P499)),VIC_Postcode!$P499+ROW()/1000000000,-1000000000)</f>
        <v>-1000000000</v>
      </c>
    </row>
    <row r="500" customFormat="false" ht="15" hidden="false" customHeight="false" outlineLevel="0" collapsed="false">
      <c r="I500" s="0" t="n">
        <f aca="false">IF(AND(VIC_Postcode!$N500=1,ISNUMBER(VIC_Postcode!$G500)),VIC_Postcode!$G500+ROW()/1000000000,-1000000000)</f>
        <v>-1000000000</v>
      </c>
      <c r="J500" s="0" t="n">
        <f aca="false">IF(AND(VIC_Postcode!$N500=1,ISNUMBER(VIC_Postcode!$F500)),VIC_Postcode!$F500+ROW()/1000000000,-1000000000)</f>
        <v>-1000000000</v>
      </c>
      <c r="K500" s="0" t="n">
        <f aca="false">IF(AND(VIC_Postcode!$N500=1,ISNUMBER(VIC_Postcode!$P500)),VIC_Postcode!$P500+ROW()/1000000000,-1000000000)</f>
        <v>-1000000000</v>
      </c>
    </row>
    <row r="501" customFormat="false" ht="15" hidden="false" customHeight="false" outlineLevel="0" collapsed="false">
      <c r="I501" s="0" t="n">
        <f aca="false">IF(AND(VIC_Postcode!$N501=1,ISNUMBER(VIC_Postcode!$G501)),VIC_Postcode!$G501+ROW()/1000000000,-1000000000)</f>
        <v>-1000000000</v>
      </c>
      <c r="J501" s="0" t="n">
        <f aca="false">IF(AND(VIC_Postcode!$N501=1,ISNUMBER(VIC_Postcode!$F501)),VIC_Postcode!$F501+ROW()/1000000000,-1000000000)</f>
        <v>-1000000000</v>
      </c>
      <c r="K501" s="0" t="n">
        <f aca="false">IF(AND(VIC_Postcode!$N501=1,ISNUMBER(VIC_Postcode!$P501)),VIC_Postcode!$P501+ROW()/1000000000,-1000000000)</f>
        <v>-1000000000</v>
      </c>
    </row>
    <row r="502" customFormat="false" ht="15" hidden="false" customHeight="false" outlineLevel="0" collapsed="false">
      <c r="I502" s="0" t="n">
        <f aca="false">IF(AND(VIC_Postcode!$N502=1,ISNUMBER(VIC_Postcode!$G502)),VIC_Postcode!$G502+ROW()/1000000000,-1000000000)</f>
        <v>-1000000000</v>
      </c>
      <c r="J502" s="0" t="n">
        <f aca="false">IF(AND(VIC_Postcode!$N502=1,ISNUMBER(VIC_Postcode!$F502)),VIC_Postcode!$F502+ROW()/1000000000,-1000000000)</f>
        <v>-1000000000</v>
      </c>
      <c r="K502" s="0" t="n">
        <f aca="false">IF(AND(VIC_Postcode!$N502=1,ISNUMBER(VIC_Postcode!$P502)),VIC_Postcode!$P502+ROW()/1000000000,-1000000000)</f>
        <v>-1000000000</v>
      </c>
    </row>
    <row r="503" customFormat="false" ht="15" hidden="false" customHeight="false" outlineLevel="0" collapsed="false">
      <c r="I503" s="0" t="n">
        <f aca="false">IF(AND(VIC_Postcode!$N503=1,ISNUMBER(VIC_Postcode!$G503)),VIC_Postcode!$G503+ROW()/1000000000,-1000000000)</f>
        <v>-1000000000</v>
      </c>
      <c r="J503" s="0" t="n">
        <f aca="false">IF(AND(VIC_Postcode!$N503=1,ISNUMBER(VIC_Postcode!$F503)),VIC_Postcode!$F503+ROW()/1000000000,-1000000000)</f>
        <v>-1000000000</v>
      </c>
      <c r="K503" s="0" t="n">
        <f aca="false">IF(AND(VIC_Postcode!$N503=1,ISNUMBER(VIC_Postcode!$P503)),VIC_Postcode!$P503+ROW()/1000000000,-1000000000)</f>
        <v>-1000000000</v>
      </c>
    </row>
    <row r="504" customFormat="false" ht="15" hidden="false" customHeight="false" outlineLevel="0" collapsed="false">
      <c r="I504" s="0" t="n">
        <f aca="false">IF(AND(VIC_Postcode!$N504=1,ISNUMBER(VIC_Postcode!$G504)),VIC_Postcode!$G504+ROW()/1000000000,-1000000000)</f>
        <v>-1000000000</v>
      </c>
      <c r="J504" s="0" t="n">
        <f aca="false">IF(AND(VIC_Postcode!$N504=1,ISNUMBER(VIC_Postcode!$F504)),VIC_Postcode!$F504+ROW()/1000000000,-1000000000)</f>
        <v>-1000000000</v>
      </c>
      <c r="K504" s="0" t="n">
        <f aca="false">IF(AND(VIC_Postcode!$N504=1,ISNUMBER(VIC_Postcode!$P504)),VIC_Postcode!$P504+ROW()/1000000000,-1000000000)</f>
        <v>-1000000000</v>
      </c>
    </row>
    <row r="505" customFormat="false" ht="15" hidden="false" customHeight="false" outlineLevel="0" collapsed="false">
      <c r="I505" s="0" t="n">
        <f aca="false">IF(AND(VIC_Postcode!$N505=1,ISNUMBER(VIC_Postcode!$G505)),VIC_Postcode!$G505+ROW()/1000000000,-1000000000)</f>
        <v>-1000000000</v>
      </c>
      <c r="J505" s="0" t="n">
        <f aca="false">IF(AND(VIC_Postcode!$N505=1,ISNUMBER(VIC_Postcode!$F505)),VIC_Postcode!$F505+ROW()/1000000000,-1000000000)</f>
        <v>-1000000000</v>
      </c>
      <c r="K505" s="0" t="n">
        <f aca="false">IF(AND(VIC_Postcode!$N505=1,ISNUMBER(VIC_Postcode!$P505)),VIC_Postcode!$P505+ROW()/1000000000,-1000000000)</f>
        <v>-1000000000</v>
      </c>
    </row>
    <row r="506" customFormat="false" ht="15" hidden="false" customHeight="false" outlineLevel="0" collapsed="false">
      <c r="I506" s="0" t="n">
        <f aca="false">IF(AND(VIC_Postcode!$N506=1,ISNUMBER(VIC_Postcode!$G506)),VIC_Postcode!$G506+ROW()/1000000000,-1000000000)</f>
        <v>-1000000000</v>
      </c>
      <c r="J506" s="0" t="n">
        <f aca="false">IF(AND(VIC_Postcode!$N506=1,ISNUMBER(VIC_Postcode!$F506)),VIC_Postcode!$F506+ROW()/1000000000,-1000000000)</f>
        <v>-1000000000</v>
      </c>
      <c r="K506" s="0" t="n">
        <f aca="false">IF(AND(VIC_Postcode!$N506=1,ISNUMBER(VIC_Postcode!$P506)),VIC_Postcode!$P506+ROW()/1000000000,-1000000000)</f>
        <v>-1000000000</v>
      </c>
    </row>
    <row r="507" customFormat="false" ht="15" hidden="false" customHeight="false" outlineLevel="0" collapsed="false">
      <c r="I507" s="0" t="n">
        <f aca="false">IF(AND(VIC_Postcode!$N507=1,ISNUMBER(VIC_Postcode!$G507)),VIC_Postcode!$G507+ROW()/1000000000,-1000000000)</f>
        <v>-1000000000</v>
      </c>
      <c r="J507" s="0" t="n">
        <f aca="false">IF(AND(VIC_Postcode!$N507=1,ISNUMBER(VIC_Postcode!$F507)),VIC_Postcode!$F507+ROW()/1000000000,-1000000000)</f>
        <v>-1000000000</v>
      </c>
      <c r="K507" s="0" t="n">
        <f aca="false">IF(AND(VIC_Postcode!$N507=1,ISNUMBER(VIC_Postcode!$P507)),VIC_Postcode!$P507+ROW()/1000000000,-1000000000)</f>
        <v>-1000000000</v>
      </c>
    </row>
    <row r="508" customFormat="false" ht="15" hidden="false" customHeight="false" outlineLevel="0" collapsed="false">
      <c r="I508" s="0" t="n">
        <f aca="false">IF(AND(VIC_Postcode!$N508=1,ISNUMBER(VIC_Postcode!$G508)),VIC_Postcode!$G508+ROW()/1000000000,-1000000000)</f>
        <v>-1000000000</v>
      </c>
      <c r="J508" s="0" t="n">
        <f aca="false">IF(AND(VIC_Postcode!$N508=1,ISNUMBER(VIC_Postcode!$F508)),VIC_Postcode!$F508+ROW()/1000000000,-1000000000)</f>
        <v>-1000000000</v>
      </c>
      <c r="K508" s="0" t="n">
        <f aca="false">IF(AND(VIC_Postcode!$N508=1,ISNUMBER(VIC_Postcode!$P508)),VIC_Postcode!$P508+ROW()/1000000000,-1000000000)</f>
        <v>-1000000000</v>
      </c>
    </row>
    <row r="509" customFormat="false" ht="15" hidden="false" customHeight="false" outlineLevel="0" collapsed="false">
      <c r="I509" s="0" t="n">
        <f aca="false">IF(AND(VIC_Postcode!$N509=1,ISNUMBER(VIC_Postcode!$G509)),VIC_Postcode!$G509+ROW()/1000000000,-1000000000)</f>
        <v>-1000000000</v>
      </c>
      <c r="J509" s="0" t="n">
        <f aca="false">IF(AND(VIC_Postcode!$N509=1,ISNUMBER(VIC_Postcode!$F509)),VIC_Postcode!$F509+ROW()/1000000000,-1000000000)</f>
        <v>-1000000000</v>
      </c>
      <c r="K509" s="0" t="n">
        <f aca="false">IF(AND(VIC_Postcode!$N509=1,ISNUMBER(VIC_Postcode!$P509)),VIC_Postcode!$P509+ROW()/1000000000,-1000000000)</f>
        <v>-1000000000</v>
      </c>
    </row>
    <row r="510" customFormat="false" ht="15" hidden="false" customHeight="false" outlineLevel="0" collapsed="false">
      <c r="I510" s="0" t="n">
        <f aca="false">IF(AND(VIC_Postcode!$N510=1,ISNUMBER(VIC_Postcode!$G510)),VIC_Postcode!$G510+ROW()/1000000000,-1000000000)</f>
        <v>-1000000000</v>
      </c>
      <c r="J510" s="0" t="n">
        <f aca="false">IF(AND(VIC_Postcode!$N510=1,ISNUMBER(VIC_Postcode!$F510)),VIC_Postcode!$F510+ROW()/1000000000,-1000000000)</f>
        <v>-1000000000</v>
      </c>
      <c r="K510" s="0" t="n">
        <f aca="false">IF(AND(VIC_Postcode!$N510=1,ISNUMBER(VIC_Postcode!$P510)),VIC_Postcode!$P510+ROW()/1000000000,-1000000000)</f>
        <v>-1000000000</v>
      </c>
    </row>
    <row r="511" customFormat="false" ht="15" hidden="false" customHeight="false" outlineLevel="0" collapsed="false">
      <c r="I511" s="0" t="n">
        <f aca="false">IF(AND(VIC_Postcode!$N511=1,ISNUMBER(VIC_Postcode!$G511)),VIC_Postcode!$G511+ROW()/1000000000,-1000000000)</f>
        <v>-1000000000</v>
      </c>
      <c r="J511" s="0" t="n">
        <f aca="false">IF(AND(VIC_Postcode!$N511=1,ISNUMBER(VIC_Postcode!$F511)),VIC_Postcode!$F511+ROW()/1000000000,-1000000000)</f>
        <v>-1000000000</v>
      </c>
      <c r="K511" s="0" t="n">
        <f aca="false">IF(AND(VIC_Postcode!$N511=1,ISNUMBER(VIC_Postcode!$P511)),VIC_Postcode!$P511+ROW()/1000000000,-1000000000)</f>
        <v>-1000000000</v>
      </c>
    </row>
    <row r="512" customFormat="false" ht="15" hidden="false" customHeight="false" outlineLevel="0" collapsed="false">
      <c r="I512" s="0" t="n">
        <f aca="false">IF(AND(VIC_Postcode!$N512=1,ISNUMBER(VIC_Postcode!$G512)),VIC_Postcode!$G512+ROW()/1000000000,-1000000000)</f>
        <v>-1000000000</v>
      </c>
      <c r="J512" s="0" t="n">
        <f aca="false">IF(AND(VIC_Postcode!$N512=1,ISNUMBER(VIC_Postcode!$F512)),VIC_Postcode!$F512+ROW()/1000000000,-1000000000)</f>
        <v>-1000000000</v>
      </c>
      <c r="K512" s="0" t="n">
        <f aca="false">IF(AND(VIC_Postcode!$N512=1,ISNUMBER(VIC_Postcode!$P512)),VIC_Postcode!$P512+ROW()/1000000000,-1000000000)</f>
        <v>-1000000000</v>
      </c>
    </row>
    <row r="513" customFormat="false" ht="15" hidden="false" customHeight="false" outlineLevel="0" collapsed="false">
      <c r="I513" s="0" t="n">
        <f aca="false">IF(AND(VIC_Postcode!$N513=1,ISNUMBER(VIC_Postcode!$G513)),VIC_Postcode!$G513+ROW()/1000000000,-1000000000)</f>
        <v>-1000000000</v>
      </c>
      <c r="J513" s="0" t="n">
        <f aca="false">IF(AND(VIC_Postcode!$N513=1,ISNUMBER(VIC_Postcode!$F513)),VIC_Postcode!$F513+ROW()/1000000000,-1000000000)</f>
        <v>-1000000000</v>
      </c>
      <c r="K513" s="0" t="n">
        <f aca="false">IF(AND(VIC_Postcode!$N513=1,ISNUMBER(VIC_Postcode!$P513)),VIC_Postcode!$P513+ROW()/1000000000,-1000000000)</f>
        <v>-1000000000</v>
      </c>
    </row>
    <row r="514" customFormat="false" ht="15" hidden="false" customHeight="false" outlineLevel="0" collapsed="false">
      <c r="I514" s="0" t="n">
        <f aca="false">IF(AND(VIC_Postcode!$N514=1,ISNUMBER(VIC_Postcode!$G514)),VIC_Postcode!$G514+ROW()/1000000000,-1000000000)</f>
        <v>-1000000000</v>
      </c>
      <c r="J514" s="0" t="n">
        <f aca="false">IF(AND(VIC_Postcode!$N514=1,ISNUMBER(VIC_Postcode!$F514)),VIC_Postcode!$F514+ROW()/1000000000,-1000000000)</f>
        <v>-1000000000</v>
      </c>
      <c r="K514" s="0" t="n">
        <f aca="false">IF(AND(VIC_Postcode!$N514=1,ISNUMBER(VIC_Postcode!$P514)),VIC_Postcode!$P514+ROW()/1000000000,-1000000000)</f>
        <v>-1000000000</v>
      </c>
    </row>
    <row r="515" customFormat="false" ht="15" hidden="false" customHeight="false" outlineLevel="0" collapsed="false">
      <c r="I515" s="0" t="n">
        <f aca="false">IF(AND(VIC_Postcode!$N515=1,ISNUMBER(VIC_Postcode!$G515)),VIC_Postcode!$G515+ROW()/1000000000,-1000000000)</f>
        <v>-1000000000</v>
      </c>
      <c r="J515" s="0" t="n">
        <f aca="false">IF(AND(VIC_Postcode!$N515=1,ISNUMBER(VIC_Postcode!$F515)),VIC_Postcode!$F515+ROW()/1000000000,-1000000000)</f>
        <v>-1000000000</v>
      </c>
      <c r="K515" s="0" t="n">
        <f aca="false">IF(AND(VIC_Postcode!$N515=1,ISNUMBER(VIC_Postcode!$P515)),VIC_Postcode!$P515+ROW()/1000000000,-1000000000)</f>
        <v>-1000000000</v>
      </c>
    </row>
    <row r="516" customFormat="false" ht="15" hidden="false" customHeight="false" outlineLevel="0" collapsed="false">
      <c r="I516" s="0" t="n">
        <f aca="false">IF(AND(VIC_Postcode!$N516=1,ISNUMBER(VIC_Postcode!$G516)),VIC_Postcode!$G516+ROW()/1000000000,-1000000000)</f>
        <v>-1000000000</v>
      </c>
      <c r="J516" s="0" t="n">
        <f aca="false">IF(AND(VIC_Postcode!$N516=1,ISNUMBER(VIC_Postcode!$F516)),VIC_Postcode!$F516+ROW()/1000000000,-1000000000)</f>
        <v>-1000000000</v>
      </c>
      <c r="K516" s="0" t="n">
        <f aca="false">IF(AND(VIC_Postcode!$N516=1,ISNUMBER(VIC_Postcode!$P516)),VIC_Postcode!$P516+ROW()/1000000000,-1000000000)</f>
        <v>-1000000000</v>
      </c>
    </row>
    <row r="517" customFormat="false" ht="15" hidden="false" customHeight="false" outlineLevel="0" collapsed="false">
      <c r="I517" s="0" t="n">
        <f aca="false">IF(AND(VIC_Postcode!$N517=1,ISNUMBER(VIC_Postcode!$G517)),VIC_Postcode!$G517+ROW()/1000000000,-1000000000)</f>
        <v>-1000000000</v>
      </c>
      <c r="J517" s="0" t="n">
        <f aca="false">IF(AND(VIC_Postcode!$N517=1,ISNUMBER(VIC_Postcode!$F517)),VIC_Postcode!$F517+ROW()/1000000000,-1000000000)</f>
        <v>-1000000000</v>
      </c>
      <c r="K517" s="0" t="n">
        <f aca="false">IF(AND(VIC_Postcode!$N517=1,ISNUMBER(VIC_Postcode!$P517)),VIC_Postcode!$P517+ROW()/1000000000,-1000000000)</f>
        <v>-1000000000</v>
      </c>
    </row>
    <row r="518" customFormat="false" ht="15" hidden="false" customHeight="false" outlineLevel="0" collapsed="false">
      <c r="I518" s="0" t="n">
        <f aca="false">IF(AND(VIC_Postcode!$N518=1,ISNUMBER(VIC_Postcode!$G518)),VIC_Postcode!$G518+ROW()/1000000000,-1000000000)</f>
        <v>-1000000000</v>
      </c>
      <c r="J518" s="0" t="n">
        <f aca="false">IF(AND(VIC_Postcode!$N518=1,ISNUMBER(VIC_Postcode!$F518)),VIC_Postcode!$F518+ROW()/1000000000,-1000000000)</f>
        <v>-1000000000</v>
      </c>
      <c r="K518" s="0" t="n">
        <f aca="false">IF(AND(VIC_Postcode!$N518=1,ISNUMBER(VIC_Postcode!$P518)),VIC_Postcode!$P518+ROW()/1000000000,-1000000000)</f>
        <v>-1000000000</v>
      </c>
    </row>
    <row r="519" customFormat="false" ht="15" hidden="false" customHeight="false" outlineLevel="0" collapsed="false">
      <c r="I519" s="0" t="n">
        <f aca="false">IF(AND(VIC_Postcode!$N519=1,ISNUMBER(VIC_Postcode!$G519)),VIC_Postcode!$G519+ROW()/1000000000,-1000000000)</f>
        <v>-1000000000</v>
      </c>
      <c r="J519" s="0" t="n">
        <f aca="false">IF(AND(VIC_Postcode!$N519=1,ISNUMBER(VIC_Postcode!$F519)),VIC_Postcode!$F519+ROW()/1000000000,-1000000000)</f>
        <v>-1000000000</v>
      </c>
      <c r="K519" s="0" t="n">
        <f aca="false">IF(AND(VIC_Postcode!$N519=1,ISNUMBER(VIC_Postcode!$P519)),VIC_Postcode!$P519+ROW()/1000000000,-1000000000)</f>
        <v>-1000000000</v>
      </c>
    </row>
    <row r="520" customFormat="false" ht="15" hidden="false" customHeight="false" outlineLevel="0" collapsed="false">
      <c r="I520" s="0" t="n">
        <f aca="false">IF(AND(VIC_Postcode!$N520=1,ISNUMBER(VIC_Postcode!$G520)),VIC_Postcode!$G520+ROW()/1000000000,-1000000000)</f>
        <v>-1000000000</v>
      </c>
      <c r="J520" s="0" t="n">
        <f aca="false">IF(AND(VIC_Postcode!$N520=1,ISNUMBER(VIC_Postcode!$F520)),VIC_Postcode!$F520+ROW()/1000000000,-1000000000)</f>
        <v>-1000000000</v>
      </c>
      <c r="K520" s="0" t="n">
        <f aca="false">IF(AND(VIC_Postcode!$N520=1,ISNUMBER(VIC_Postcode!$P520)),VIC_Postcode!$P520+ROW()/1000000000,-1000000000)</f>
        <v>-1000000000</v>
      </c>
    </row>
    <row r="521" customFormat="false" ht="15" hidden="false" customHeight="false" outlineLevel="0" collapsed="false">
      <c r="I521" s="0" t="n">
        <f aca="false">IF(AND(VIC_Postcode!$N521=1,ISNUMBER(VIC_Postcode!$G521)),VIC_Postcode!$G521+ROW()/1000000000,-1000000000)</f>
        <v>-1000000000</v>
      </c>
      <c r="J521" s="0" t="n">
        <f aca="false">IF(AND(VIC_Postcode!$N521=1,ISNUMBER(VIC_Postcode!$F521)),VIC_Postcode!$F521+ROW()/1000000000,-1000000000)</f>
        <v>-1000000000</v>
      </c>
      <c r="K521" s="0" t="n">
        <f aca="false">IF(AND(VIC_Postcode!$N521=1,ISNUMBER(VIC_Postcode!$P521)),VIC_Postcode!$P521+ROW()/1000000000,-1000000000)</f>
        <v>-1000000000</v>
      </c>
    </row>
    <row r="522" customFormat="false" ht="15" hidden="false" customHeight="false" outlineLevel="0" collapsed="false">
      <c r="I522" s="0" t="n">
        <f aca="false">IF(AND(VIC_Postcode!$N522=1,ISNUMBER(VIC_Postcode!$G522)),VIC_Postcode!$G522+ROW()/1000000000,-1000000000)</f>
        <v>-1000000000</v>
      </c>
      <c r="J522" s="0" t="n">
        <f aca="false">IF(AND(VIC_Postcode!$N522=1,ISNUMBER(VIC_Postcode!$F522)),VIC_Postcode!$F522+ROW()/1000000000,-1000000000)</f>
        <v>-1000000000</v>
      </c>
      <c r="K522" s="0" t="n">
        <f aca="false">IF(AND(VIC_Postcode!$N522=1,ISNUMBER(VIC_Postcode!$P522)),VIC_Postcode!$P522+ROW()/1000000000,-1000000000)</f>
        <v>-1000000000</v>
      </c>
    </row>
    <row r="523" customFormat="false" ht="15" hidden="false" customHeight="false" outlineLevel="0" collapsed="false">
      <c r="I523" s="0" t="n">
        <f aca="false">IF(AND(VIC_Postcode!$N523=1,ISNUMBER(VIC_Postcode!$G523)),VIC_Postcode!$G523+ROW()/1000000000,-1000000000)</f>
        <v>-1000000000</v>
      </c>
      <c r="J523" s="0" t="n">
        <f aca="false">IF(AND(VIC_Postcode!$N523=1,ISNUMBER(VIC_Postcode!$F523)),VIC_Postcode!$F523+ROW()/1000000000,-1000000000)</f>
        <v>-1000000000</v>
      </c>
      <c r="K523" s="0" t="n">
        <f aca="false">IF(AND(VIC_Postcode!$N523=1,ISNUMBER(VIC_Postcode!$P523)),VIC_Postcode!$P523+ROW()/1000000000,-1000000000)</f>
        <v>-1000000000</v>
      </c>
    </row>
    <row r="524" customFormat="false" ht="15" hidden="false" customHeight="false" outlineLevel="0" collapsed="false">
      <c r="I524" s="0" t="n">
        <f aca="false">IF(AND(VIC_Postcode!$N524=1,ISNUMBER(VIC_Postcode!$G524)),VIC_Postcode!$G524+ROW()/1000000000,-1000000000)</f>
        <v>-1000000000</v>
      </c>
      <c r="J524" s="0" t="n">
        <f aca="false">IF(AND(VIC_Postcode!$N524=1,ISNUMBER(VIC_Postcode!$F524)),VIC_Postcode!$F524+ROW()/1000000000,-1000000000)</f>
        <v>-1000000000</v>
      </c>
      <c r="K524" s="0" t="n">
        <f aca="false">IF(AND(VIC_Postcode!$N524=1,ISNUMBER(VIC_Postcode!$P524)),VIC_Postcode!$P524+ROW()/1000000000,-1000000000)</f>
        <v>-1000000000</v>
      </c>
    </row>
    <row r="525" customFormat="false" ht="15" hidden="false" customHeight="false" outlineLevel="0" collapsed="false">
      <c r="I525" s="0" t="n">
        <f aca="false">IF(AND(VIC_Postcode!$N525=1,ISNUMBER(VIC_Postcode!$G525)),VIC_Postcode!$G525+ROW()/1000000000,-1000000000)</f>
        <v>-1000000000</v>
      </c>
      <c r="J525" s="0" t="n">
        <f aca="false">IF(AND(VIC_Postcode!$N525=1,ISNUMBER(VIC_Postcode!$F525)),VIC_Postcode!$F525+ROW()/1000000000,-1000000000)</f>
        <v>-1000000000</v>
      </c>
      <c r="K525" s="0" t="n">
        <f aca="false">IF(AND(VIC_Postcode!$N525=1,ISNUMBER(VIC_Postcode!$P525)),VIC_Postcode!$P525+ROW()/1000000000,-1000000000)</f>
        <v>-1000000000</v>
      </c>
    </row>
    <row r="526" customFormat="false" ht="15" hidden="false" customHeight="false" outlineLevel="0" collapsed="false">
      <c r="I526" s="0" t="n">
        <f aca="false">IF(AND(VIC_Postcode!$N526=1,ISNUMBER(VIC_Postcode!$G526)),VIC_Postcode!$G526+ROW()/1000000000,-1000000000)</f>
        <v>-1000000000</v>
      </c>
      <c r="J526" s="0" t="n">
        <f aca="false">IF(AND(VIC_Postcode!$N526=1,ISNUMBER(VIC_Postcode!$F526)),VIC_Postcode!$F526+ROW()/1000000000,-1000000000)</f>
        <v>-1000000000</v>
      </c>
      <c r="K526" s="0" t="n">
        <f aca="false">IF(AND(VIC_Postcode!$N526=1,ISNUMBER(VIC_Postcode!$P526)),VIC_Postcode!$P526+ROW()/1000000000,-1000000000)</f>
        <v>-1000000000</v>
      </c>
    </row>
    <row r="527" customFormat="false" ht="15" hidden="false" customHeight="false" outlineLevel="0" collapsed="false">
      <c r="I527" s="0" t="n">
        <f aca="false">IF(AND(VIC_Postcode!$N527=1,ISNUMBER(VIC_Postcode!$G527)),VIC_Postcode!$G527+ROW()/1000000000,-1000000000)</f>
        <v>-1000000000</v>
      </c>
      <c r="J527" s="0" t="n">
        <f aca="false">IF(AND(VIC_Postcode!$N527=1,ISNUMBER(VIC_Postcode!$F527)),VIC_Postcode!$F527+ROW()/1000000000,-1000000000)</f>
        <v>-1000000000</v>
      </c>
      <c r="K527" s="0" t="n">
        <f aca="false">IF(AND(VIC_Postcode!$N527=1,ISNUMBER(VIC_Postcode!$P527)),VIC_Postcode!$P527+ROW()/1000000000,-1000000000)</f>
        <v>-1000000000</v>
      </c>
    </row>
    <row r="528" customFormat="false" ht="15" hidden="false" customHeight="false" outlineLevel="0" collapsed="false">
      <c r="I528" s="0" t="n">
        <f aca="false">IF(AND(VIC_Postcode!$N528=1,ISNUMBER(VIC_Postcode!$G528)),VIC_Postcode!$G528+ROW()/1000000000,-1000000000)</f>
        <v>-1000000000</v>
      </c>
      <c r="J528" s="0" t="n">
        <f aca="false">IF(AND(VIC_Postcode!$N528=1,ISNUMBER(VIC_Postcode!$F528)),VIC_Postcode!$F528+ROW()/1000000000,-1000000000)</f>
        <v>-1000000000</v>
      </c>
      <c r="K528" s="0" t="n">
        <f aca="false">IF(AND(VIC_Postcode!$N528=1,ISNUMBER(VIC_Postcode!$P528)),VIC_Postcode!$P528+ROW()/1000000000,-1000000000)</f>
        <v>-1000000000</v>
      </c>
    </row>
    <row r="529" customFormat="false" ht="15" hidden="false" customHeight="false" outlineLevel="0" collapsed="false">
      <c r="I529" s="0" t="n">
        <f aca="false">IF(AND(VIC_Postcode!$N529=1,ISNUMBER(VIC_Postcode!$G529)),VIC_Postcode!$G529+ROW()/1000000000,-1000000000)</f>
        <v>-1000000000</v>
      </c>
      <c r="J529" s="0" t="n">
        <f aca="false">IF(AND(VIC_Postcode!$N529=1,ISNUMBER(VIC_Postcode!$F529)),VIC_Postcode!$F529+ROW()/1000000000,-1000000000)</f>
        <v>-1000000000</v>
      </c>
      <c r="K529" s="0" t="n">
        <f aca="false">IF(AND(VIC_Postcode!$N529=1,ISNUMBER(VIC_Postcode!$P529)),VIC_Postcode!$P529+ROW()/1000000000,-1000000000)</f>
        <v>-1000000000</v>
      </c>
    </row>
    <row r="530" customFormat="false" ht="15" hidden="false" customHeight="false" outlineLevel="0" collapsed="false">
      <c r="I530" s="0" t="n">
        <f aca="false">IF(AND(VIC_Postcode!$N530=1,ISNUMBER(VIC_Postcode!$G530)),VIC_Postcode!$G530+ROW()/1000000000,-1000000000)</f>
        <v>-1000000000</v>
      </c>
      <c r="J530" s="0" t="n">
        <f aca="false">IF(AND(VIC_Postcode!$N530=1,ISNUMBER(VIC_Postcode!$F530)),VIC_Postcode!$F530+ROW()/1000000000,-1000000000)</f>
        <v>-1000000000</v>
      </c>
      <c r="K530" s="0" t="n">
        <f aca="false">IF(AND(VIC_Postcode!$N530=1,ISNUMBER(VIC_Postcode!$P530)),VIC_Postcode!$P530+ROW()/1000000000,-1000000000)</f>
        <v>-1000000000</v>
      </c>
    </row>
    <row r="531" customFormat="false" ht="15" hidden="false" customHeight="false" outlineLevel="0" collapsed="false">
      <c r="I531" s="0" t="n">
        <f aca="false">IF(AND(VIC_Postcode!$N531=1,ISNUMBER(VIC_Postcode!$G531)),VIC_Postcode!$G531+ROW()/1000000000,-1000000000)</f>
        <v>-1000000000</v>
      </c>
      <c r="J531" s="0" t="n">
        <f aca="false">IF(AND(VIC_Postcode!$N531=1,ISNUMBER(VIC_Postcode!$F531)),VIC_Postcode!$F531+ROW()/1000000000,-1000000000)</f>
        <v>-1000000000</v>
      </c>
      <c r="K531" s="0" t="n">
        <f aca="false">IF(AND(VIC_Postcode!$N531=1,ISNUMBER(VIC_Postcode!$P531)),VIC_Postcode!$P531+ROW()/1000000000,-1000000000)</f>
        <v>-1000000000</v>
      </c>
    </row>
    <row r="532" customFormat="false" ht="15" hidden="false" customHeight="false" outlineLevel="0" collapsed="false">
      <c r="I532" s="0" t="n">
        <f aca="false">IF(AND(VIC_Postcode!$N532=1,ISNUMBER(VIC_Postcode!$G532)),VIC_Postcode!$G532+ROW()/1000000000,-1000000000)</f>
        <v>-1000000000</v>
      </c>
      <c r="J532" s="0" t="n">
        <f aca="false">IF(AND(VIC_Postcode!$N532=1,ISNUMBER(VIC_Postcode!$F532)),VIC_Postcode!$F532+ROW()/1000000000,-1000000000)</f>
        <v>-1000000000</v>
      </c>
      <c r="K532" s="0" t="n">
        <f aca="false">IF(AND(VIC_Postcode!$N532=1,ISNUMBER(VIC_Postcode!$P532)),VIC_Postcode!$P532+ROW()/1000000000,-1000000000)</f>
        <v>-1000000000</v>
      </c>
    </row>
    <row r="533" customFormat="false" ht="15" hidden="false" customHeight="false" outlineLevel="0" collapsed="false">
      <c r="I533" s="0" t="n">
        <f aca="false">IF(AND(VIC_Postcode!$N533=1,ISNUMBER(VIC_Postcode!$G533)),VIC_Postcode!$G533+ROW()/1000000000,-1000000000)</f>
        <v>-1000000000</v>
      </c>
      <c r="J533" s="0" t="n">
        <f aca="false">IF(AND(VIC_Postcode!$N533=1,ISNUMBER(VIC_Postcode!$F533)),VIC_Postcode!$F533+ROW()/1000000000,-1000000000)</f>
        <v>-1000000000</v>
      </c>
      <c r="K533" s="0" t="n">
        <f aca="false">IF(AND(VIC_Postcode!$N533=1,ISNUMBER(VIC_Postcode!$P533)),VIC_Postcode!$P533+ROW()/1000000000,-1000000000)</f>
        <v>-1000000000</v>
      </c>
    </row>
    <row r="534" customFormat="false" ht="15" hidden="false" customHeight="false" outlineLevel="0" collapsed="false">
      <c r="I534" s="0" t="n">
        <f aca="false">IF(AND(VIC_Postcode!$N534=1,ISNUMBER(VIC_Postcode!$G534)),VIC_Postcode!$G534+ROW()/1000000000,-1000000000)</f>
        <v>-1000000000</v>
      </c>
      <c r="J534" s="0" t="n">
        <f aca="false">IF(AND(VIC_Postcode!$N534=1,ISNUMBER(VIC_Postcode!$F534)),VIC_Postcode!$F534+ROW()/1000000000,-1000000000)</f>
        <v>-1000000000</v>
      </c>
      <c r="K534" s="0" t="n">
        <f aca="false">IF(AND(VIC_Postcode!$N534=1,ISNUMBER(VIC_Postcode!$P534)),VIC_Postcode!$P534+ROW()/1000000000,-1000000000)</f>
        <v>-1000000000</v>
      </c>
    </row>
    <row r="535" customFormat="false" ht="15" hidden="false" customHeight="false" outlineLevel="0" collapsed="false">
      <c r="I535" s="0" t="n">
        <f aca="false">IF(AND(VIC_Postcode!$N535=1,ISNUMBER(VIC_Postcode!$G535)),VIC_Postcode!$G535+ROW()/1000000000,-1000000000)</f>
        <v>-1000000000</v>
      </c>
      <c r="J535" s="0" t="n">
        <f aca="false">IF(AND(VIC_Postcode!$N535=1,ISNUMBER(VIC_Postcode!$F535)),VIC_Postcode!$F535+ROW()/1000000000,-1000000000)</f>
        <v>-1000000000</v>
      </c>
      <c r="K535" s="0" t="n">
        <f aca="false">IF(AND(VIC_Postcode!$N535=1,ISNUMBER(VIC_Postcode!$P535)),VIC_Postcode!$P535+ROW()/1000000000,-1000000000)</f>
        <v>-1000000000</v>
      </c>
    </row>
    <row r="536" customFormat="false" ht="15" hidden="false" customHeight="false" outlineLevel="0" collapsed="false">
      <c r="I536" s="0" t="n">
        <f aca="false">IF(AND(VIC_Postcode!$N536=1,ISNUMBER(VIC_Postcode!$G536)),VIC_Postcode!$G536+ROW()/1000000000,-1000000000)</f>
        <v>-1000000000</v>
      </c>
      <c r="J536" s="0" t="n">
        <f aca="false">IF(AND(VIC_Postcode!$N536=1,ISNUMBER(VIC_Postcode!$F536)),VIC_Postcode!$F536+ROW()/1000000000,-1000000000)</f>
        <v>-1000000000</v>
      </c>
      <c r="K536" s="0" t="n">
        <f aca="false">IF(AND(VIC_Postcode!$N536=1,ISNUMBER(VIC_Postcode!$P536)),VIC_Postcode!$P536+ROW()/1000000000,-1000000000)</f>
        <v>-1000000000</v>
      </c>
    </row>
    <row r="537" customFormat="false" ht="15" hidden="false" customHeight="false" outlineLevel="0" collapsed="false">
      <c r="I537" s="0" t="n">
        <f aca="false">IF(AND(VIC_Postcode!$N537=1,ISNUMBER(VIC_Postcode!$G537)),VIC_Postcode!$G537+ROW()/1000000000,-1000000000)</f>
        <v>-1000000000</v>
      </c>
      <c r="J537" s="0" t="n">
        <f aca="false">IF(AND(VIC_Postcode!$N537=1,ISNUMBER(VIC_Postcode!$F537)),VIC_Postcode!$F537+ROW()/1000000000,-1000000000)</f>
        <v>-1000000000</v>
      </c>
      <c r="K537" s="0" t="n">
        <f aca="false">IF(AND(VIC_Postcode!$N537=1,ISNUMBER(VIC_Postcode!$P537)),VIC_Postcode!$P537+ROW()/1000000000,-1000000000)</f>
        <v>-1000000000</v>
      </c>
    </row>
    <row r="538" customFormat="false" ht="15" hidden="false" customHeight="false" outlineLevel="0" collapsed="false">
      <c r="I538" s="0" t="n">
        <f aca="false">IF(AND(VIC_Postcode!$N538=1,ISNUMBER(VIC_Postcode!$G538)),VIC_Postcode!$G538+ROW()/1000000000,-1000000000)</f>
        <v>-1000000000</v>
      </c>
      <c r="J538" s="0" t="n">
        <f aca="false">IF(AND(VIC_Postcode!$N538=1,ISNUMBER(VIC_Postcode!$F538)),VIC_Postcode!$F538+ROW()/1000000000,-1000000000)</f>
        <v>-1000000000</v>
      </c>
      <c r="K538" s="0" t="n">
        <f aca="false">IF(AND(VIC_Postcode!$N538=1,ISNUMBER(VIC_Postcode!$P538)),VIC_Postcode!$P538+ROW()/1000000000,-1000000000)</f>
        <v>-1000000000</v>
      </c>
    </row>
    <row r="539" customFormat="false" ht="15" hidden="false" customHeight="false" outlineLevel="0" collapsed="false">
      <c r="I539" s="0" t="n">
        <f aca="false">IF(AND(VIC_Postcode!$N539=1,ISNUMBER(VIC_Postcode!$G539)),VIC_Postcode!$G539+ROW()/1000000000,-1000000000)</f>
        <v>-1000000000</v>
      </c>
      <c r="J539" s="0" t="n">
        <f aca="false">IF(AND(VIC_Postcode!$N539=1,ISNUMBER(VIC_Postcode!$F539)),VIC_Postcode!$F539+ROW()/1000000000,-1000000000)</f>
        <v>-1000000000</v>
      </c>
      <c r="K539" s="0" t="n">
        <f aca="false">IF(AND(VIC_Postcode!$N539=1,ISNUMBER(VIC_Postcode!$P539)),VIC_Postcode!$P539+ROW()/1000000000,-1000000000)</f>
        <v>-1000000000</v>
      </c>
    </row>
    <row r="540" customFormat="false" ht="15" hidden="false" customHeight="false" outlineLevel="0" collapsed="false">
      <c r="I540" s="0" t="n">
        <f aca="false">IF(AND(VIC_Postcode!$N540=1,ISNUMBER(VIC_Postcode!$G540)),VIC_Postcode!$G540+ROW()/1000000000,-1000000000)</f>
        <v>-1000000000</v>
      </c>
      <c r="J540" s="0" t="n">
        <f aca="false">IF(AND(VIC_Postcode!$N540=1,ISNUMBER(VIC_Postcode!$F540)),VIC_Postcode!$F540+ROW()/1000000000,-1000000000)</f>
        <v>-1000000000</v>
      </c>
      <c r="K540" s="0" t="n">
        <f aca="false">IF(AND(VIC_Postcode!$N540=1,ISNUMBER(VIC_Postcode!$P540)),VIC_Postcode!$P540+ROW()/1000000000,-1000000000)</f>
        <v>-1000000000</v>
      </c>
    </row>
    <row r="541" customFormat="false" ht="15" hidden="false" customHeight="false" outlineLevel="0" collapsed="false">
      <c r="I541" s="0" t="n">
        <f aca="false">IF(AND(VIC_Postcode!$N541=1,ISNUMBER(VIC_Postcode!$G541)),VIC_Postcode!$G541+ROW()/1000000000,-1000000000)</f>
        <v>-1000000000</v>
      </c>
      <c r="J541" s="0" t="n">
        <f aca="false">IF(AND(VIC_Postcode!$N541=1,ISNUMBER(VIC_Postcode!$F541)),VIC_Postcode!$F541+ROW()/1000000000,-1000000000)</f>
        <v>-1000000000</v>
      </c>
      <c r="K541" s="0" t="n">
        <f aca="false">IF(AND(VIC_Postcode!$N541=1,ISNUMBER(VIC_Postcode!$P541)),VIC_Postcode!$P541+ROW()/1000000000,-1000000000)</f>
        <v>-1000000000</v>
      </c>
    </row>
    <row r="542" customFormat="false" ht="15" hidden="false" customHeight="false" outlineLevel="0" collapsed="false">
      <c r="I542" s="0" t="n">
        <f aca="false">IF(AND(VIC_Postcode!$N542=1,ISNUMBER(VIC_Postcode!$G542)),VIC_Postcode!$G542+ROW()/1000000000,-1000000000)</f>
        <v>-1000000000</v>
      </c>
      <c r="J542" s="0" t="n">
        <f aca="false">IF(AND(VIC_Postcode!$N542=1,ISNUMBER(VIC_Postcode!$F542)),VIC_Postcode!$F542+ROW()/1000000000,-1000000000)</f>
        <v>-1000000000</v>
      </c>
      <c r="K542" s="0" t="n">
        <f aca="false">IF(AND(VIC_Postcode!$N542=1,ISNUMBER(VIC_Postcode!$P542)),VIC_Postcode!$P542+ROW()/1000000000,-1000000000)</f>
        <v>-1000000000</v>
      </c>
    </row>
    <row r="543" customFormat="false" ht="15" hidden="false" customHeight="false" outlineLevel="0" collapsed="false">
      <c r="I543" s="0" t="n">
        <f aca="false">IF(AND(VIC_Postcode!$N543=1,ISNUMBER(VIC_Postcode!$G543)),VIC_Postcode!$G543+ROW()/1000000000,-1000000000)</f>
        <v>-1000000000</v>
      </c>
      <c r="J543" s="0" t="n">
        <f aca="false">IF(AND(VIC_Postcode!$N543=1,ISNUMBER(VIC_Postcode!$F543)),VIC_Postcode!$F543+ROW()/1000000000,-1000000000)</f>
        <v>-1000000000</v>
      </c>
      <c r="K543" s="0" t="n">
        <f aca="false">IF(AND(VIC_Postcode!$N543=1,ISNUMBER(VIC_Postcode!$P543)),VIC_Postcode!$P543+ROW()/1000000000,-1000000000)</f>
        <v>-1000000000</v>
      </c>
    </row>
    <row r="544" customFormat="false" ht="15" hidden="false" customHeight="false" outlineLevel="0" collapsed="false">
      <c r="I544" s="0" t="n">
        <f aca="false">IF(AND(VIC_Postcode!$N544=1,ISNUMBER(VIC_Postcode!$G544)),VIC_Postcode!$G544+ROW()/1000000000,-1000000000)</f>
        <v>-1000000000</v>
      </c>
      <c r="J544" s="0" t="n">
        <f aca="false">IF(AND(VIC_Postcode!$N544=1,ISNUMBER(VIC_Postcode!$F544)),VIC_Postcode!$F544+ROW()/1000000000,-1000000000)</f>
        <v>-1000000000</v>
      </c>
      <c r="K544" s="0" t="n">
        <f aca="false">IF(AND(VIC_Postcode!$N544=1,ISNUMBER(VIC_Postcode!$P544)),VIC_Postcode!$P544+ROW()/1000000000,-1000000000)</f>
        <v>-1000000000</v>
      </c>
    </row>
    <row r="545" customFormat="false" ht="15" hidden="false" customHeight="false" outlineLevel="0" collapsed="false">
      <c r="I545" s="0" t="n">
        <f aca="false">IF(AND(VIC_Postcode!$N545=1,ISNUMBER(VIC_Postcode!$G545)),VIC_Postcode!$G545+ROW()/1000000000,-1000000000)</f>
        <v>-1000000000</v>
      </c>
      <c r="J545" s="0" t="n">
        <f aca="false">IF(AND(VIC_Postcode!$N545=1,ISNUMBER(VIC_Postcode!$F545)),VIC_Postcode!$F545+ROW()/1000000000,-1000000000)</f>
        <v>-1000000000</v>
      </c>
      <c r="K545" s="0" t="n">
        <f aca="false">IF(AND(VIC_Postcode!$N545=1,ISNUMBER(VIC_Postcode!$P545)),VIC_Postcode!$P545+ROW()/1000000000,-1000000000)</f>
        <v>-1000000000</v>
      </c>
    </row>
    <row r="546" customFormat="false" ht="15" hidden="false" customHeight="false" outlineLevel="0" collapsed="false">
      <c r="I546" s="0" t="n">
        <f aca="false">IF(AND(VIC_Postcode!$N546=1,ISNUMBER(VIC_Postcode!$G546)),VIC_Postcode!$G546+ROW()/1000000000,-1000000000)</f>
        <v>-1000000000</v>
      </c>
      <c r="J546" s="0" t="n">
        <f aca="false">IF(AND(VIC_Postcode!$N546=1,ISNUMBER(VIC_Postcode!$F546)),VIC_Postcode!$F546+ROW()/1000000000,-1000000000)</f>
        <v>-1000000000</v>
      </c>
      <c r="K546" s="0" t="n">
        <f aca="false">IF(AND(VIC_Postcode!$N546=1,ISNUMBER(VIC_Postcode!$P546)),VIC_Postcode!$P546+ROW()/1000000000,-1000000000)</f>
        <v>-1000000000</v>
      </c>
    </row>
    <row r="547" customFormat="false" ht="15" hidden="false" customHeight="false" outlineLevel="0" collapsed="false">
      <c r="I547" s="0" t="n">
        <f aca="false">IF(AND(VIC_Postcode!$N547=1,ISNUMBER(VIC_Postcode!$G547)),VIC_Postcode!$G547+ROW()/1000000000,-1000000000)</f>
        <v>-1000000000</v>
      </c>
      <c r="J547" s="0" t="n">
        <f aca="false">IF(AND(VIC_Postcode!$N547=1,ISNUMBER(VIC_Postcode!$F547)),VIC_Postcode!$F547+ROW()/1000000000,-1000000000)</f>
        <v>-1000000000</v>
      </c>
      <c r="K547" s="0" t="n">
        <f aca="false">IF(AND(VIC_Postcode!$N547=1,ISNUMBER(VIC_Postcode!$P547)),VIC_Postcode!$P547+ROW()/1000000000,-1000000000)</f>
        <v>-1000000000</v>
      </c>
    </row>
    <row r="548" customFormat="false" ht="15" hidden="false" customHeight="false" outlineLevel="0" collapsed="false">
      <c r="I548" s="0" t="n">
        <f aca="false">IF(AND(VIC_Postcode!$N548=1,ISNUMBER(VIC_Postcode!$G548)),VIC_Postcode!$G548+ROW()/1000000000,-1000000000)</f>
        <v>-1000000000</v>
      </c>
      <c r="J548" s="0" t="n">
        <f aca="false">IF(AND(VIC_Postcode!$N548=1,ISNUMBER(VIC_Postcode!$F548)),VIC_Postcode!$F548+ROW()/1000000000,-1000000000)</f>
        <v>-1000000000</v>
      </c>
      <c r="K548" s="0" t="n">
        <f aca="false">IF(AND(VIC_Postcode!$N548=1,ISNUMBER(VIC_Postcode!$P548)),VIC_Postcode!$P548+ROW()/1000000000,-1000000000)</f>
        <v>-1000000000</v>
      </c>
    </row>
    <row r="549" customFormat="false" ht="15" hidden="false" customHeight="false" outlineLevel="0" collapsed="false">
      <c r="I549" s="0" t="n">
        <f aca="false">IF(AND(VIC_Postcode!$N549=1,ISNUMBER(VIC_Postcode!$G549)),VIC_Postcode!$G549+ROW()/1000000000,-1000000000)</f>
        <v>-1000000000</v>
      </c>
      <c r="J549" s="0" t="n">
        <f aca="false">IF(AND(VIC_Postcode!$N549=1,ISNUMBER(VIC_Postcode!$F549)),VIC_Postcode!$F549+ROW()/1000000000,-1000000000)</f>
        <v>-1000000000</v>
      </c>
      <c r="K549" s="0" t="n">
        <f aca="false">IF(AND(VIC_Postcode!$N549=1,ISNUMBER(VIC_Postcode!$P549)),VIC_Postcode!$P549+ROW()/1000000000,-1000000000)</f>
        <v>-1000000000</v>
      </c>
    </row>
    <row r="550" customFormat="false" ht="15" hidden="false" customHeight="false" outlineLevel="0" collapsed="false">
      <c r="I550" s="0" t="n">
        <f aca="false">IF(AND(VIC_Postcode!$N550=1,ISNUMBER(VIC_Postcode!$G550)),VIC_Postcode!$G550+ROW()/1000000000,-1000000000)</f>
        <v>-1000000000</v>
      </c>
      <c r="J550" s="0" t="n">
        <f aca="false">IF(AND(VIC_Postcode!$N550=1,ISNUMBER(VIC_Postcode!$F550)),VIC_Postcode!$F550+ROW()/1000000000,-1000000000)</f>
        <v>-1000000000</v>
      </c>
      <c r="K550" s="0" t="n">
        <f aca="false">IF(AND(VIC_Postcode!$N550=1,ISNUMBER(VIC_Postcode!$P550)),VIC_Postcode!$P550+ROW()/1000000000,-1000000000)</f>
        <v>-1000000000</v>
      </c>
    </row>
    <row r="551" customFormat="false" ht="15" hidden="false" customHeight="false" outlineLevel="0" collapsed="false">
      <c r="I551" s="0" t="n">
        <f aca="false">IF(AND(VIC_Postcode!$N551=1,ISNUMBER(VIC_Postcode!$G551)),VIC_Postcode!$G551+ROW()/1000000000,-1000000000)</f>
        <v>-1000000000</v>
      </c>
      <c r="J551" s="0" t="n">
        <f aca="false">IF(AND(VIC_Postcode!$N551=1,ISNUMBER(VIC_Postcode!$F551)),VIC_Postcode!$F551+ROW()/1000000000,-1000000000)</f>
        <v>-1000000000</v>
      </c>
      <c r="K551" s="0" t="n">
        <f aca="false">IF(AND(VIC_Postcode!$N551=1,ISNUMBER(VIC_Postcode!$P551)),VIC_Postcode!$P551+ROW()/1000000000,-1000000000)</f>
        <v>-1000000000</v>
      </c>
    </row>
    <row r="552" customFormat="false" ht="15" hidden="false" customHeight="false" outlineLevel="0" collapsed="false">
      <c r="I552" s="0" t="n">
        <f aca="false">IF(AND(VIC_Postcode!$N552=1,ISNUMBER(VIC_Postcode!$G552)),VIC_Postcode!$G552+ROW()/1000000000,-1000000000)</f>
        <v>-1000000000</v>
      </c>
      <c r="J552" s="0" t="n">
        <f aca="false">IF(AND(VIC_Postcode!$N552=1,ISNUMBER(VIC_Postcode!$F552)),VIC_Postcode!$F552+ROW()/1000000000,-1000000000)</f>
        <v>-1000000000</v>
      </c>
      <c r="K552" s="0" t="n">
        <f aca="false">IF(AND(VIC_Postcode!$N552=1,ISNUMBER(VIC_Postcode!$P552)),VIC_Postcode!$P552+ROW()/1000000000,-1000000000)</f>
        <v>-1000000000</v>
      </c>
    </row>
    <row r="553" customFormat="false" ht="15" hidden="false" customHeight="false" outlineLevel="0" collapsed="false">
      <c r="I553" s="0" t="n">
        <f aca="false">IF(AND(VIC_Postcode!$N553=1,ISNUMBER(VIC_Postcode!$G553)),VIC_Postcode!$G553+ROW()/1000000000,-1000000000)</f>
        <v>-1000000000</v>
      </c>
      <c r="J553" s="0" t="n">
        <f aca="false">IF(AND(VIC_Postcode!$N553=1,ISNUMBER(VIC_Postcode!$F553)),VIC_Postcode!$F553+ROW()/1000000000,-1000000000)</f>
        <v>-1000000000</v>
      </c>
      <c r="K553" s="0" t="n">
        <f aca="false">IF(AND(VIC_Postcode!$N553=1,ISNUMBER(VIC_Postcode!$P553)),VIC_Postcode!$P553+ROW()/1000000000,-1000000000)</f>
        <v>-1000000000</v>
      </c>
    </row>
    <row r="554" customFormat="false" ht="15" hidden="false" customHeight="false" outlineLevel="0" collapsed="false">
      <c r="I554" s="0" t="n">
        <f aca="false">IF(AND(VIC_Postcode!$N554=1,ISNUMBER(VIC_Postcode!$G554)),VIC_Postcode!$G554+ROW()/1000000000,-1000000000)</f>
        <v>-1000000000</v>
      </c>
      <c r="J554" s="0" t="n">
        <f aca="false">IF(AND(VIC_Postcode!$N554=1,ISNUMBER(VIC_Postcode!$F554)),VIC_Postcode!$F554+ROW()/1000000000,-1000000000)</f>
        <v>-1000000000</v>
      </c>
      <c r="K554" s="0" t="n">
        <f aca="false">IF(AND(VIC_Postcode!$N554=1,ISNUMBER(VIC_Postcode!$P554)),VIC_Postcode!$P554+ROW()/1000000000,-1000000000)</f>
        <v>-1000000000</v>
      </c>
    </row>
    <row r="555" customFormat="false" ht="15" hidden="false" customHeight="false" outlineLevel="0" collapsed="false">
      <c r="I555" s="0" t="n">
        <f aca="false">IF(AND(VIC_Postcode!$N555=1,ISNUMBER(VIC_Postcode!$G555)),VIC_Postcode!$G555+ROW()/1000000000,-1000000000)</f>
        <v>-1000000000</v>
      </c>
      <c r="J555" s="0" t="n">
        <f aca="false">IF(AND(VIC_Postcode!$N555=1,ISNUMBER(VIC_Postcode!$F555)),VIC_Postcode!$F555+ROW()/1000000000,-1000000000)</f>
        <v>-1000000000</v>
      </c>
      <c r="K555" s="0" t="n">
        <f aca="false">IF(AND(VIC_Postcode!$N555=1,ISNUMBER(VIC_Postcode!$P555)),VIC_Postcode!$P555+ROW()/1000000000,-1000000000)</f>
        <v>-1000000000</v>
      </c>
    </row>
    <row r="556" customFormat="false" ht="15" hidden="false" customHeight="false" outlineLevel="0" collapsed="false">
      <c r="I556" s="0" t="n">
        <f aca="false">IF(AND(VIC_Postcode!$N556=1,ISNUMBER(VIC_Postcode!$G556)),VIC_Postcode!$G556+ROW()/1000000000,-1000000000)</f>
        <v>-1000000000</v>
      </c>
      <c r="J556" s="0" t="n">
        <f aca="false">IF(AND(VIC_Postcode!$N556=1,ISNUMBER(VIC_Postcode!$F556)),VIC_Postcode!$F556+ROW()/1000000000,-1000000000)</f>
        <v>-1000000000</v>
      </c>
      <c r="K556" s="0" t="n">
        <f aca="false">IF(AND(VIC_Postcode!$N556=1,ISNUMBER(VIC_Postcode!$P556)),VIC_Postcode!$P556+ROW()/1000000000,-1000000000)</f>
        <v>-1000000000</v>
      </c>
    </row>
    <row r="557" customFormat="false" ht="15" hidden="false" customHeight="false" outlineLevel="0" collapsed="false">
      <c r="I557" s="0" t="n">
        <f aca="false">IF(AND(VIC_Postcode!$N557=1,ISNUMBER(VIC_Postcode!$G557)),VIC_Postcode!$G557+ROW()/1000000000,-1000000000)</f>
        <v>-1000000000</v>
      </c>
      <c r="J557" s="0" t="n">
        <f aca="false">IF(AND(VIC_Postcode!$N557=1,ISNUMBER(VIC_Postcode!$F557)),VIC_Postcode!$F557+ROW()/1000000000,-1000000000)</f>
        <v>-1000000000</v>
      </c>
      <c r="K557" s="0" t="n">
        <f aca="false">IF(AND(VIC_Postcode!$N557=1,ISNUMBER(VIC_Postcode!$P557)),VIC_Postcode!$P557+ROW()/1000000000,-1000000000)</f>
        <v>-1000000000</v>
      </c>
    </row>
    <row r="558" customFormat="false" ht="15" hidden="false" customHeight="false" outlineLevel="0" collapsed="false">
      <c r="I558" s="0" t="n">
        <f aca="false">IF(AND(VIC_Postcode!$N558=1,ISNUMBER(VIC_Postcode!$G558)),VIC_Postcode!$G558+ROW()/1000000000,-1000000000)</f>
        <v>-1000000000</v>
      </c>
      <c r="J558" s="0" t="n">
        <f aca="false">IF(AND(VIC_Postcode!$N558=1,ISNUMBER(VIC_Postcode!$F558)),VIC_Postcode!$F558+ROW()/1000000000,-1000000000)</f>
        <v>-1000000000</v>
      </c>
      <c r="K558" s="0" t="n">
        <f aca="false">IF(AND(VIC_Postcode!$N558=1,ISNUMBER(VIC_Postcode!$P558)),VIC_Postcode!$P558+ROW()/1000000000,-1000000000)</f>
        <v>-1000000000</v>
      </c>
    </row>
    <row r="559" customFormat="false" ht="15" hidden="false" customHeight="false" outlineLevel="0" collapsed="false">
      <c r="I559" s="0" t="n">
        <f aca="false">IF(AND(VIC_Postcode!$N559=1,ISNUMBER(VIC_Postcode!$G559)),VIC_Postcode!$G559+ROW()/1000000000,-1000000000)</f>
        <v>-1000000000</v>
      </c>
      <c r="J559" s="0" t="n">
        <f aca="false">IF(AND(VIC_Postcode!$N559=1,ISNUMBER(VIC_Postcode!$F559)),VIC_Postcode!$F559+ROW()/1000000000,-1000000000)</f>
        <v>-1000000000</v>
      </c>
      <c r="K559" s="0" t="n">
        <f aca="false">IF(AND(VIC_Postcode!$N559=1,ISNUMBER(VIC_Postcode!$P559)),VIC_Postcode!$P559+ROW()/1000000000,-1000000000)</f>
        <v>-1000000000</v>
      </c>
    </row>
    <row r="560" customFormat="false" ht="15" hidden="false" customHeight="false" outlineLevel="0" collapsed="false">
      <c r="I560" s="0" t="n">
        <f aca="false">IF(AND(VIC_Postcode!$N560=1,ISNUMBER(VIC_Postcode!$G560)),VIC_Postcode!$G560+ROW()/1000000000,-1000000000)</f>
        <v>-1000000000</v>
      </c>
      <c r="J560" s="0" t="n">
        <f aca="false">IF(AND(VIC_Postcode!$N560=1,ISNUMBER(VIC_Postcode!$F560)),VIC_Postcode!$F560+ROW()/1000000000,-1000000000)</f>
        <v>-1000000000</v>
      </c>
      <c r="K560" s="0" t="n">
        <f aca="false">IF(AND(VIC_Postcode!$N560=1,ISNUMBER(VIC_Postcode!$P560)),VIC_Postcode!$P560+ROW()/1000000000,-1000000000)</f>
        <v>-1000000000</v>
      </c>
    </row>
    <row r="561" customFormat="false" ht="15" hidden="false" customHeight="false" outlineLevel="0" collapsed="false">
      <c r="I561" s="0" t="n">
        <f aca="false">IF(AND(VIC_Postcode!$N561=1,ISNUMBER(VIC_Postcode!$G561)),VIC_Postcode!$G561+ROW()/1000000000,-1000000000)</f>
        <v>-1000000000</v>
      </c>
      <c r="J561" s="0" t="n">
        <f aca="false">IF(AND(VIC_Postcode!$N561=1,ISNUMBER(VIC_Postcode!$F561)),VIC_Postcode!$F561+ROW()/1000000000,-1000000000)</f>
        <v>-1000000000</v>
      </c>
      <c r="K561" s="0" t="n">
        <f aca="false">IF(AND(VIC_Postcode!$N561=1,ISNUMBER(VIC_Postcode!$P561)),VIC_Postcode!$P561+ROW()/1000000000,-1000000000)</f>
        <v>-1000000000</v>
      </c>
    </row>
    <row r="562" customFormat="false" ht="15" hidden="false" customHeight="false" outlineLevel="0" collapsed="false">
      <c r="I562" s="0" t="n">
        <f aca="false">IF(AND(VIC_Postcode!$N562=1,ISNUMBER(VIC_Postcode!$G562)),VIC_Postcode!$G562+ROW()/1000000000,-1000000000)</f>
        <v>-1000000000</v>
      </c>
      <c r="J562" s="0" t="n">
        <f aca="false">IF(AND(VIC_Postcode!$N562=1,ISNUMBER(VIC_Postcode!$F562)),VIC_Postcode!$F562+ROW()/1000000000,-1000000000)</f>
        <v>-1000000000</v>
      </c>
      <c r="K562" s="0" t="n">
        <f aca="false">IF(AND(VIC_Postcode!$N562=1,ISNUMBER(VIC_Postcode!$P562)),VIC_Postcode!$P562+ROW()/1000000000,-1000000000)</f>
        <v>-1000000000</v>
      </c>
    </row>
    <row r="563" customFormat="false" ht="15" hidden="false" customHeight="false" outlineLevel="0" collapsed="false">
      <c r="I563" s="0" t="n">
        <f aca="false">IF(AND(VIC_Postcode!$N563=1,ISNUMBER(VIC_Postcode!$G563)),VIC_Postcode!$G563+ROW()/1000000000,-1000000000)</f>
        <v>-1000000000</v>
      </c>
      <c r="J563" s="0" t="n">
        <f aca="false">IF(AND(VIC_Postcode!$N563=1,ISNUMBER(VIC_Postcode!$F563)),VIC_Postcode!$F563+ROW()/1000000000,-1000000000)</f>
        <v>-1000000000</v>
      </c>
      <c r="K563" s="0" t="n">
        <f aca="false">IF(AND(VIC_Postcode!$N563=1,ISNUMBER(VIC_Postcode!$P563)),VIC_Postcode!$P563+ROW()/1000000000,-1000000000)</f>
        <v>-1000000000</v>
      </c>
    </row>
    <row r="564" customFormat="false" ht="15" hidden="false" customHeight="false" outlineLevel="0" collapsed="false">
      <c r="I564" s="0" t="n">
        <f aca="false">IF(AND(VIC_Postcode!$N564=1,ISNUMBER(VIC_Postcode!$G564)),VIC_Postcode!$G564+ROW()/1000000000,-1000000000)</f>
        <v>-1000000000</v>
      </c>
      <c r="J564" s="0" t="n">
        <f aca="false">IF(AND(VIC_Postcode!$N564=1,ISNUMBER(VIC_Postcode!$F564)),VIC_Postcode!$F564+ROW()/1000000000,-1000000000)</f>
        <v>-1000000000</v>
      </c>
      <c r="K564" s="0" t="n">
        <f aca="false">IF(AND(VIC_Postcode!$N564=1,ISNUMBER(VIC_Postcode!$P564)),VIC_Postcode!$P564+ROW()/1000000000,-1000000000)</f>
        <v>-1000000000</v>
      </c>
    </row>
    <row r="565" customFormat="false" ht="15" hidden="false" customHeight="false" outlineLevel="0" collapsed="false">
      <c r="I565" s="0" t="n">
        <f aca="false">IF(AND(VIC_Postcode!$N565=1,ISNUMBER(VIC_Postcode!$G565)),VIC_Postcode!$G565+ROW()/1000000000,-1000000000)</f>
        <v>-1000000000</v>
      </c>
      <c r="J565" s="0" t="n">
        <f aca="false">IF(AND(VIC_Postcode!$N565=1,ISNUMBER(VIC_Postcode!$F565)),VIC_Postcode!$F565+ROW()/1000000000,-1000000000)</f>
        <v>-1000000000</v>
      </c>
      <c r="K565" s="0" t="n">
        <f aca="false">IF(AND(VIC_Postcode!$N565=1,ISNUMBER(VIC_Postcode!$P565)),VIC_Postcode!$P565+ROW()/1000000000,-1000000000)</f>
        <v>-1000000000</v>
      </c>
    </row>
    <row r="566" customFormat="false" ht="15" hidden="false" customHeight="false" outlineLevel="0" collapsed="false">
      <c r="I566" s="0" t="n">
        <f aca="false">IF(AND(VIC_Postcode!$N566=1,ISNUMBER(VIC_Postcode!$G566)),VIC_Postcode!$G566+ROW()/1000000000,-1000000000)</f>
        <v>-1000000000</v>
      </c>
      <c r="J566" s="0" t="n">
        <f aca="false">IF(AND(VIC_Postcode!$N566=1,ISNUMBER(VIC_Postcode!$F566)),VIC_Postcode!$F566+ROW()/1000000000,-1000000000)</f>
        <v>-1000000000</v>
      </c>
      <c r="K566" s="0" t="n">
        <f aca="false">IF(AND(VIC_Postcode!$N566=1,ISNUMBER(VIC_Postcode!$P566)),VIC_Postcode!$P566+ROW()/1000000000,-1000000000)</f>
        <v>-1000000000</v>
      </c>
    </row>
    <row r="567" customFormat="false" ht="15" hidden="false" customHeight="false" outlineLevel="0" collapsed="false">
      <c r="I567" s="0" t="n">
        <f aca="false">IF(AND(VIC_Postcode!$N567=1,ISNUMBER(VIC_Postcode!$G567)),VIC_Postcode!$G567+ROW()/1000000000,-1000000000)</f>
        <v>-1000000000</v>
      </c>
      <c r="J567" s="0" t="n">
        <f aca="false">IF(AND(VIC_Postcode!$N567=1,ISNUMBER(VIC_Postcode!$F567)),VIC_Postcode!$F567+ROW()/1000000000,-1000000000)</f>
        <v>-1000000000</v>
      </c>
      <c r="K567" s="0" t="n">
        <f aca="false">IF(AND(VIC_Postcode!$N567=1,ISNUMBER(VIC_Postcode!$P567)),VIC_Postcode!$P567+ROW()/1000000000,-1000000000)</f>
        <v>-1000000000</v>
      </c>
    </row>
    <row r="568" customFormat="false" ht="15" hidden="false" customHeight="false" outlineLevel="0" collapsed="false">
      <c r="I568" s="0" t="n">
        <f aca="false">IF(AND(VIC_Postcode!$N568=1,ISNUMBER(VIC_Postcode!$G568)),VIC_Postcode!$G568+ROW()/1000000000,-1000000000)</f>
        <v>-1000000000</v>
      </c>
      <c r="J568" s="0" t="n">
        <f aca="false">IF(AND(VIC_Postcode!$N568=1,ISNUMBER(VIC_Postcode!$F568)),VIC_Postcode!$F568+ROW()/1000000000,-1000000000)</f>
        <v>-1000000000</v>
      </c>
      <c r="K568" s="0" t="n">
        <f aca="false">IF(AND(VIC_Postcode!$N568=1,ISNUMBER(VIC_Postcode!$P568)),VIC_Postcode!$P568+ROW()/1000000000,-1000000000)</f>
        <v>-1000000000</v>
      </c>
    </row>
    <row r="569" customFormat="false" ht="15" hidden="false" customHeight="false" outlineLevel="0" collapsed="false">
      <c r="I569" s="0" t="n">
        <f aca="false">IF(AND(VIC_Postcode!$N569=1,ISNUMBER(VIC_Postcode!$G569)),VIC_Postcode!$G569+ROW()/1000000000,-1000000000)</f>
        <v>-1000000000</v>
      </c>
      <c r="J569" s="0" t="n">
        <f aca="false">IF(AND(VIC_Postcode!$N569=1,ISNUMBER(VIC_Postcode!$F569)),VIC_Postcode!$F569+ROW()/1000000000,-1000000000)</f>
        <v>-1000000000</v>
      </c>
      <c r="K569" s="0" t="n">
        <f aca="false">IF(AND(VIC_Postcode!$N569=1,ISNUMBER(VIC_Postcode!$P569)),VIC_Postcode!$P569+ROW()/1000000000,-1000000000)</f>
        <v>-1000000000</v>
      </c>
    </row>
    <row r="570" customFormat="false" ht="15" hidden="false" customHeight="false" outlineLevel="0" collapsed="false">
      <c r="I570" s="0" t="n">
        <f aca="false">IF(AND(VIC_Postcode!$N570=1,ISNUMBER(VIC_Postcode!$G570)),VIC_Postcode!$G570+ROW()/1000000000,-1000000000)</f>
        <v>-1000000000</v>
      </c>
      <c r="J570" s="0" t="n">
        <f aca="false">IF(AND(VIC_Postcode!$N570=1,ISNUMBER(VIC_Postcode!$F570)),VIC_Postcode!$F570+ROW()/1000000000,-1000000000)</f>
        <v>-1000000000</v>
      </c>
      <c r="K570" s="0" t="n">
        <f aca="false">IF(AND(VIC_Postcode!$N570=1,ISNUMBER(VIC_Postcode!$P570)),VIC_Postcode!$P570+ROW()/1000000000,-1000000000)</f>
        <v>-1000000000</v>
      </c>
    </row>
    <row r="571" customFormat="false" ht="15" hidden="false" customHeight="false" outlineLevel="0" collapsed="false">
      <c r="I571" s="0" t="n">
        <f aca="false">IF(AND(VIC_Postcode!$N571=1,ISNUMBER(VIC_Postcode!$G571)),VIC_Postcode!$G571+ROW()/1000000000,-1000000000)</f>
        <v>-1000000000</v>
      </c>
      <c r="J571" s="0" t="n">
        <f aca="false">IF(AND(VIC_Postcode!$N571=1,ISNUMBER(VIC_Postcode!$F571)),VIC_Postcode!$F571+ROW()/1000000000,-1000000000)</f>
        <v>-1000000000</v>
      </c>
      <c r="K571" s="0" t="n">
        <f aca="false">IF(AND(VIC_Postcode!$N571=1,ISNUMBER(VIC_Postcode!$P571)),VIC_Postcode!$P571+ROW()/1000000000,-1000000000)</f>
        <v>-1000000000</v>
      </c>
    </row>
    <row r="572" customFormat="false" ht="15" hidden="false" customHeight="false" outlineLevel="0" collapsed="false">
      <c r="I572" s="0" t="n">
        <f aca="false">IF(AND(VIC_Postcode!$N572=1,ISNUMBER(VIC_Postcode!$G572)),VIC_Postcode!$G572+ROW()/1000000000,-1000000000)</f>
        <v>-1000000000</v>
      </c>
      <c r="J572" s="0" t="n">
        <f aca="false">IF(AND(VIC_Postcode!$N572=1,ISNUMBER(VIC_Postcode!$F572)),VIC_Postcode!$F572+ROW()/1000000000,-1000000000)</f>
        <v>-1000000000</v>
      </c>
      <c r="K572" s="0" t="n">
        <f aca="false">IF(AND(VIC_Postcode!$N572=1,ISNUMBER(VIC_Postcode!$P572)),VIC_Postcode!$P572+ROW()/1000000000,-1000000000)</f>
        <v>-1000000000</v>
      </c>
    </row>
    <row r="573" customFormat="false" ht="15" hidden="false" customHeight="false" outlineLevel="0" collapsed="false">
      <c r="I573" s="0" t="n">
        <f aca="false">IF(AND(VIC_Postcode!$N573=1,ISNUMBER(VIC_Postcode!$G573)),VIC_Postcode!$G573+ROW()/1000000000,-1000000000)</f>
        <v>-1000000000</v>
      </c>
      <c r="J573" s="0" t="n">
        <f aca="false">IF(AND(VIC_Postcode!$N573=1,ISNUMBER(VIC_Postcode!$F573)),VIC_Postcode!$F573+ROW()/1000000000,-1000000000)</f>
        <v>-1000000000</v>
      </c>
      <c r="K573" s="0" t="n">
        <f aca="false">IF(AND(VIC_Postcode!$N573=1,ISNUMBER(VIC_Postcode!$P573)),VIC_Postcode!$P573+ROW()/1000000000,-1000000000)</f>
        <v>-1000000000</v>
      </c>
    </row>
    <row r="574" customFormat="false" ht="15" hidden="false" customHeight="false" outlineLevel="0" collapsed="false">
      <c r="I574" s="0" t="n">
        <f aca="false">IF(AND(VIC_Postcode!$N574=1,ISNUMBER(VIC_Postcode!$G574)),VIC_Postcode!$G574+ROW()/1000000000,-1000000000)</f>
        <v>-1000000000</v>
      </c>
      <c r="J574" s="0" t="n">
        <f aca="false">IF(AND(VIC_Postcode!$N574=1,ISNUMBER(VIC_Postcode!$F574)),VIC_Postcode!$F574+ROW()/1000000000,-1000000000)</f>
        <v>-1000000000</v>
      </c>
      <c r="K574" s="0" t="n">
        <f aca="false">IF(AND(VIC_Postcode!$N574=1,ISNUMBER(VIC_Postcode!$P574)),VIC_Postcode!$P574+ROW()/1000000000,-1000000000)</f>
        <v>-1000000000</v>
      </c>
    </row>
    <row r="575" customFormat="false" ht="15" hidden="false" customHeight="false" outlineLevel="0" collapsed="false">
      <c r="I575" s="0" t="n">
        <f aca="false">IF(AND(VIC_Postcode!$N575=1,ISNUMBER(VIC_Postcode!$G575)),VIC_Postcode!$G575+ROW()/1000000000,-1000000000)</f>
        <v>-1000000000</v>
      </c>
      <c r="J575" s="0" t="n">
        <f aca="false">IF(AND(VIC_Postcode!$N575=1,ISNUMBER(VIC_Postcode!$F575)),VIC_Postcode!$F575+ROW()/1000000000,-1000000000)</f>
        <v>-1000000000</v>
      </c>
      <c r="K575" s="0" t="n">
        <f aca="false">IF(AND(VIC_Postcode!$N575=1,ISNUMBER(VIC_Postcode!$P575)),VIC_Postcode!$P575+ROW()/1000000000,-1000000000)</f>
        <v>-1000000000</v>
      </c>
    </row>
    <row r="576" customFormat="false" ht="15" hidden="false" customHeight="false" outlineLevel="0" collapsed="false">
      <c r="I576" s="0" t="n">
        <f aca="false">IF(AND(VIC_Postcode!$N576=1,ISNUMBER(VIC_Postcode!$G576)),VIC_Postcode!$G576+ROW()/1000000000,-1000000000)</f>
        <v>-1000000000</v>
      </c>
      <c r="J576" s="0" t="n">
        <f aca="false">IF(AND(VIC_Postcode!$N576=1,ISNUMBER(VIC_Postcode!$F576)),VIC_Postcode!$F576+ROW()/1000000000,-1000000000)</f>
        <v>-1000000000</v>
      </c>
      <c r="K576" s="0" t="n">
        <f aca="false">IF(AND(VIC_Postcode!$N576=1,ISNUMBER(VIC_Postcode!$P576)),VIC_Postcode!$P576+ROW()/1000000000,-1000000000)</f>
        <v>-1000000000</v>
      </c>
    </row>
    <row r="577" customFormat="false" ht="15" hidden="false" customHeight="false" outlineLevel="0" collapsed="false">
      <c r="I577" s="0" t="n">
        <f aca="false">IF(AND(VIC_Postcode!$N577=1,ISNUMBER(VIC_Postcode!$G577)),VIC_Postcode!$G577+ROW()/1000000000,-1000000000)</f>
        <v>-1000000000</v>
      </c>
      <c r="J577" s="0" t="n">
        <f aca="false">IF(AND(VIC_Postcode!$N577=1,ISNUMBER(VIC_Postcode!$F577)),VIC_Postcode!$F577+ROW()/1000000000,-1000000000)</f>
        <v>-1000000000</v>
      </c>
      <c r="K577" s="0" t="n">
        <f aca="false">IF(AND(VIC_Postcode!$N577=1,ISNUMBER(VIC_Postcode!$P577)),VIC_Postcode!$P577+ROW()/1000000000,-1000000000)</f>
        <v>-1000000000</v>
      </c>
    </row>
    <row r="578" customFormat="false" ht="15" hidden="false" customHeight="false" outlineLevel="0" collapsed="false">
      <c r="I578" s="0" t="n">
        <f aca="false">IF(AND(VIC_Postcode!$N578=1,ISNUMBER(VIC_Postcode!$G578)),VIC_Postcode!$G578+ROW()/1000000000,-1000000000)</f>
        <v>-1000000000</v>
      </c>
      <c r="J578" s="0" t="n">
        <f aca="false">IF(AND(VIC_Postcode!$N578=1,ISNUMBER(VIC_Postcode!$F578)),VIC_Postcode!$F578+ROW()/1000000000,-1000000000)</f>
        <v>-1000000000</v>
      </c>
      <c r="K578" s="0" t="n">
        <f aca="false">IF(AND(VIC_Postcode!$N578=1,ISNUMBER(VIC_Postcode!$P578)),VIC_Postcode!$P578+ROW()/1000000000,-1000000000)</f>
        <v>-1000000000</v>
      </c>
    </row>
    <row r="579" customFormat="false" ht="15" hidden="false" customHeight="false" outlineLevel="0" collapsed="false">
      <c r="I579" s="0" t="n">
        <f aca="false">IF(AND(VIC_Postcode!$N579=1,ISNUMBER(VIC_Postcode!$G579)),VIC_Postcode!$G579+ROW()/1000000000,-1000000000)</f>
        <v>-1000000000</v>
      </c>
      <c r="J579" s="0" t="n">
        <f aca="false">IF(AND(VIC_Postcode!$N579=1,ISNUMBER(VIC_Postcode!$F579)),VIC_Postcode!$F579+ROW()/1000000000,-1000000000)</f>
        <v>-1000000000</v>
      </c>
      <c r="K579" s="0" t="n">
        <f aca="false">IF(AND(VIC_Postcode!$N579=1,ISNUMBER(VIC_Postcode!$P579)),VIC_Postcode!$P579+ROW()/1000000000,-1000000000)</f>
        <v>-1000000000</v>
      </c>
    </row>
    <row r="580" customFormat="false" ht="15" hidden="false" customHeight="false" outlineLevel="0" collapsed="false">
      <c r="I580" s="0" t="n">
        <f aca="false">IF(AND(VIC_Postcode!$N580=1,ISNUMBER(VIC_Postcode!$G580)),VIC_Postcode!$G580+ROW()/1000000000,-1000000000)</f>
        <v>-1000000000</v>
      </c>
      <c r="J580" s="0" t="n">
        <f aca="false">IF(AND(VIC_Postcode!$N580=1,ISNUMBER(VIC_Postcode!$F580)),VIC_Postcode!$F580+ROW()/1000000000,-1000000000)</f>
        <v>-1000000000</v>
      </c>
      <c r="K580" s="0" t="n">
        <f aca="false">IF(AND(VIC_Postcode!$N580=1,ISNUMBER(VIC_Postcode!$P580)),VIC_Postcode!$P580+ROW()/1000000000,-1000000000)</f>
        <v>-1000000000</v>
      </c>
    </row>
    <row r="581" customFormat="false" ht="15" hidden="false" customHeight="false" outlineLevel="0" collapsed="false">
      <c r="I581" s="0" t="n">
        <f aca="false">IF(AND(VIC_Postcode!$N581=1,ISNUMBER(VIC_Postcode!$G581)),VIC_Postcode!$G581+ROW()/1000000000,-1000000000)</f>
        <v>-1000000000</v>
      </c>
      <c r="J581" s="0" t="n">
        <f aca="false">IF(AND(VIC_Postcode!$N581=1,ISNUMBER(VIC_Postcode!$F581)),VIC_Postcode!$F581+ROW()/1000000000,-1000000000)</f>
        <v>-1000000000</v>
      </c>
      <c r="K581" s="0" t="n">
        <f aca="false">IF(AND(VIC_Postcode!$N581=1,ISNUMBER(VIC_Postcode!$P581)),VIC_Postcode!$P581+ROW()/1000000000,-1000000000)</f>
        <v>-1000000000</v>
      </c>
    </row>
    <row r="582" customFormat="false" ht="15" hidden="false" customHeight="false" outlineLevel="0" collapsed="false">
      <c r="I582" s="0" t="n">
        <f aca="false">IF(AND(VIC_Postcode!$N582=1,ISNUMBER(VIC_Postcode!$G582)),VIC_Postcode!$G582+ROW()/1000000000,-1000000000)</f>
        <v>-1000000000</v>
      </c>
      <c r="J582" s="0" t="n">
        <f aca="false">IF(AND(VIC_Postcode!$N582=1,ISNUMBER(VIC_Postcode!$F582)),VIC_Postcode!$F582+ROW()/1000000000,-1000000000)</f>
        <v>-1000000000</v>
      </c>
      <c r="K582" s="0" t="n">
        <f aca="false">IF(AND(VIC_Postcode!$N582=1,ISNUMBER(VIC_Postcode!$P582)),VIC_Postcode!$P582+ROW()/1000000000,-1000000000)</f>
        <v>-1000000000</v>
      </c>
    </row>
    <row r="583" customFormat="false" ht="15" hidden="false" customHeight="false" outlineLevel="0" collapsed="false">
      <c r="I583" s="0" t="n">
        <f aca="false">IF(AND(VIC_Postcode!$N583=1,ISNUMBER(VIC_Postcode!$G583)),VIC_Postcode!$G583+ROW()/1000000000,-1000000000)</f>
        <v>-1000000000</v>
      </c>
      <c r="J583" s="0" t="n">
        <f aca="false">IF(AND(VIC_Postcode!$N583=1,ISNUMBER(VIC_Postcode!$F583)),VIC_Postcode!$F583+ROW()/1000000000,-1000000000)</f>
        <v>-1000000000</v>
      </c>
      <c r="K583" s="0" t="n">
        <f aca="false">IF(AND(VIC_Postcode!$N583=1,ISNUMBER(VIC_Postcode!$P583)),VIC_Postcode!$P583+ROW()/1000000000,-1000000000)</f>
        <v>-1000000000</v>
      </c>
    </row>
    <row r="584" customFormat="false" ht="15" hidden="false" customHeight="false" outlineLevel="0" collapsed="false">
      <c r="I584" s="0" t="n">
        <f aca="false">IF(AND(VIC_Postcode!$N584=1,ISNUMBER(VIC_Postcode!$G584)),VIC_Postcode!$G584+ROW()/1000000000,-1000000000)</f>
        <v>-1000000000</v>
      </c>
      <c r="J584" s="0" t="n">
        <f aca="false">IF(AND(VIC_Postcode!$N584=1,ISNUMBER(VIC_Postcode!$F584)),VIC_Postcode!$F584+ROW()/1000000000,-1000000000)</f>
        <v>-1000000000</v>
      </c>
      <c r="K584" s="0" t="n">
        <f aca="false">IF(AND(VIC_Postcode!$N584=1,ISNUMBER(VIC_Postcode!$P584)),VIC_Postcode!$P584+ROW()/1000000000,-1000000000)</f>
        <v>-1000000000</v>
      </c>
    </row>
    <row r="585" customFormat="false" ht="15" hidden="false" customHeight="false" outlineLevel="0" collapsed="false">
      <c r="I585" s="0" t="n">
        <f aca="false">IF(AND(VIC_Postcode!$N585=1,ISNUMBER(VIC_Postcode!$G585)),VIC_Postcode!$G585+ROW()/1000000000,-1000000000)</f>
        <v>-1000000000</v>
      </c>
      <c r="J585" s="0" t="n">
        <f aca="false">IF(AND(VIC_Postcode!$N585=1,ISNUMBER(VIC_Postcode!$F585)),VIC_Postcode!$F585+ROW()/1000000000,-1000000000)</f>
        <v>-1000000000</v>
      </c>
      <c r="K585" s="0" t="n">
        <f aca="false">IF(AND(VIC_Postcode!$N585=1,ISNUMBER(VIC_Postcode!$P585)),VIC_Postcode!$P585+ROW()/1000000000,-1000000000)</f>
        <v>-1000000000</v>
      </c>
    </row>
    <row r="586" customFormat="false" ht="15" hidden="false" customHeight="false" outlineLevel="0" collapsed="false">
      <c r="I586" s="0" t="n">
        <f aca="false">IF(AND(VIC_Postcode!$N586=1,ISNUMBER(VIC_Postcode!$G586)),VIC_Postcode!$G586+ROW()/1000000000,-1000000000)</f>
        <v>-1000000000</v>
      </c>
      <c r="J586" s="0" t="n">
        <f aca="false">IF(AND(VIC_Postcode!$N586=1,ISNUMBER(VIC_Postcode!$F586)),VIC_Postcode!$F586+ROW()/1000000000,-1000000000)</f>
        <v>-1000000000</v>
      </c>
      <c r="K586" s="0" t="n">
        <f aca="false">IF(AND(VIC_Postcode!$N586=1,ISNUMBER(VIC_Postcode!$P586)),VIC_Postcode!$P586+ROW()/1000000000,-1000000000)</f>
        <v>-1000000000</v>
      </c>
    </row>
    <row r="587" customFormat="false" ht="15" hidden="false" customHeight="false" outlineLevel="0" collapsed="false">
      <c r="I587" s="0" t="n">
        <f aca="false">IF(AND(VIC_Postcode!$N587=1,ISNUMBER(VIC_Postcode!$G587)),VIC_Postcode!$G587+ROW()/1000000000,-1000000000)</f>
        <v>-1000000000</v>
      </c>
      <c r="J587" s="0" t="n">
        <f aca="false">IF(AND(VIC_Postcode!$N587=1,ISNUMBER(VIC_Postcode!$F587)),VIC_Postcode!$F587+ROW()/1000000000,-1000000000)</f>
        <v>-1000000000</v>
      </c>
      <c r="K587" s="0" t="n">
        <f aca="false">IF(AND(VIC_Postcode!$N587=1,ISNUMBER(VIC_Postcode!$P587)),VIC_Postcode!$P587+ROW()/1000000000,-1000000000)</f>
        <v>-1000000000</v>
      </c>
    </row>
    <row r="588" customFormat="false" ht="15" hidden="false" customHeight="false" outlineLevel="0" collapsed="false">
      <c r="I588" s="0" t="n">
        <f aca="false">IF(AND(VIC_Postcode!$N588=1,ISNUMBER(VIC_Postcode!$G588)),VIC_Postcode!$G588+ROW()/1000000000,-1000000000)</f>
        <v>-1000000000</v>
      </c>
      <c r="J588" s="0" t="n">
        <f aca="false">IF(AND(VIC_Postcode!$N588=1,ISNUMBER(VIC_Postcode!$F588)),VIC_Postcode!$F588+ROW()/1000000000,-1000000000)</f>
        <v>-1000000000</v>
      </c>
      <c r="K588" s="0" t="n">
        <f aca="false">IF(AND(VIC_Postcode!$N588=1,ISNUMBER(VIC_Postcode!$P588)),VIC_Postcode!$P588+ROW()/1000000000,-1000000000)</f>
        <v>-1000000000</v>
      </c>
    </row>
    <row r="589" customFormat="false" ht="15" hidden="false" customHeight="false" outlineLevel="0" collapsed="false">
      <c r="I589" s="0" t="n">
        <f aca="false">IF(AND(VIC_Postcode!$N589=1,ISNUMBER(VIC_Postcode!$G589)),VIC_Postcode!$G589+ROW()/1000000000,-1000000000)</f>
        <v>-1000000000</v>
      </c>
      <c r="J589" s="0" t="n">
        <f aca="false">IF(AND(VIC_Postcode!$N589=1,ISNUMBER(VIC_Postcode!$F589)),VIC_Postcode!$F589+ROW()/1000000000,-1000000000)</f>
        <v>-1000000000</v>
      </c>
      <c r="K589" s="0" t="n">
        <f aca="false">IF(AND(VIC_Postcode!$N589=1,ISNUMBER(VIC_Postcode!$P589)),VIC_Postcode!$P589+ROW()/1000000000,-1000000000)</f>
        <v>-1000000000</v>
      </c>
    </row>
    <row r="590" customFormat="false" ht="15" hidden="false" customHeight="false" outlineLevel="0" collapsed="false">
      <c r="I590" s="0" t="n">
        <f aca="false">IF(AND(VIC_Postcode!$N590=1,ISNUMBER(VIC_Postcode!$G590)),VIC_Postcode!$G590+ROW()/1000000000,-1000000000)</f>
        <v>-1000000000</v>
      </c>
      <c r="J590" s="0" t="n">
        <f aca="false">IF(AND(VIC_Postcode!$N590=1,ISNUMBER(VIC_Postcode!$F590)),VIC_Postcode!$F590+ROW()/1000000000,-1000000000)</f>
        <v>-1000000000</v>
      </c>
      <c r="K590" s="0" t="n">
        <f aca="false">IF(AND(VIC_Postcode!$N590=1,ISNUMBER(VIC_Postcode!$P590)),VIC_Postcode!$P590+ROW()/1000000000,-1000000000)</f>
        <v>-1000000000</v>
      </c>
    </row>
    <row r="591" customFormat="false" ht="15" hidden="false" customHeight="false" outlineLevel="0" collapsed="false">
      <c r="I591" s="0" t="n">
        <f aca="false">IF(AND(VIC_Postcode!$N591=1,ISNUMBER(VIC_Postcode!$G591)),VIC_Postcode!$G591+ROW()/1000000000,-1000000000)</f>
        <v>-1000000000</v>
      </c>
      <c r="J591" s="0" t="n">
        <f aca="false">IF(AND(VIC_Postcode!$N591=1,ISNUMBER(VIC_Postcode!$F591)),VIC_Postcode!$F591+ROW()/1000000000,-1000000000)</f>
        <v>-1000000000</v>
      </c>
      <c r="K591" s="0" t="n">
        <f aca="false">IF(AND(VIC_Postcode!$N591=1,ISNUMBER(VIC_Postcode!$P591)),VIC_Postcode!$P591+ROW()/1000000000,-1000000000)</f>
        <v>-1000000000</v>
      </c>
    </row>
    <row r="592" customFormat="false" ht="15" hidden="false" customHeight="false" outlineLevel="0" collapsed="false">
      <c r="I592" s="0" t="n">
        <f aca="false">IF(AND(VIC_Postcode!$N592=1,ISNUMBER(VIC_Postcode!$G592)),VIC_Postcode!$G592+ROW()/1000000000,-1000000000)</f>
        <v>-1000000000</v>
      </c>
      <c r="J592" s="0" t="n">
        <f aca="false">IF(AND(VIC_Postcode!$N592=1,ISNUMBER(VIC_Postcode!$F592)),VIC_Postcode!$F592+ROW()/1000000000,-1000000000)</f>
        <v>-1000000000</v>
      </c>
      <c r="K592" s="0" t="n">
        <f aca="false">IF(AND(VIC_Postcode!$N592=1,ISNUMBER(VIC_Postcode!$P592)),VIC_Postcode!$P592+ROW()/1000000000,-1000000000)</f>
        <v>-1000000000</v>
      </c>
    </row>
    <row r="593" customFormat="false" ht="15" hidden="false" customHeight="false" outlineLevel="0" collapsed="false">
      <c r="I593" s="0" t="n">
        <f aca="false">IF(AND(VIC_Postcode!$N593=1,ISNUMBER(VIC_Postcode!$G593)),VIC_Postcode!$G593+ROW()/1000000000,-1000000000)</f>
        <v>-1000000000</v>
      </c>
      <c r="J593" s="0" t="n">
        <f aca="false">IF(AND(VIC_Postcode!$N593=1,ISNUMBER(VIC_Postcode!$F593)),VIC_Postcode!$F593+ROW()/1000000000,-1000000000)</f>
        <v>-1000000000</v>
      </c>
      <c r="K593" s="0" t="n">
        <f aca="false">IF(AND(VIC_Postcode!$N593=1,ISNUMBER(VIC_Postcode!$P593)),VIC_Postcode!$P593+ROW()/1000000000,-1000000000)</f>
        <v>-1000000000</v>
      </c>
    </row>
    <row r="594" customFormat="false" ht="15" hidden="false" customHeight="false" outlineLevel="0" collapsed="false">
      <c r="I594" s="0" t="n">
        <f aca="false">IF(AND(VIC_Postcode!$N594=1,ISNUMBER(VIC_Postcode!$G594)),VIC_Postcode!$G594+ROW()/1000000000,-1000000000)</f>
        <v>-1000000000</v>
      </c>
      <c r="J594" s="0" t="n">
        <f aca="false">IF(AND(VIC_Postcode!$N594=1,ISNUMBER(VIC_Postcode!$F594)),VIC_Postcode!$F594+ROW()/1000000000,-1000000000)</f>
        <v>-1000000000</v>
      </c>
      <c r="K594" s="0" t="n">
        <f aca="false">IF(AND(VIC_Postcode!$N594=1,ISNUMBER(VIC_Postcode!$P594)),VIC_Postcode!$P594+ROW()/1000000000,-1000000000)</f>
        <v>-1000000000</v>
      </c>
    </row>
    <row r="595" customFormat="false" ht="15" hidden="false" customHeight="false" outlineLevel="0" collapsed="false">
      <c r="I595" s="0" t="n">
        <f aca="false">IF(AND(VIC_Postcode!$N595=1,ISNUMBER(VIC_Postcode!$G595)),VIC_Postcode!$G595+ROW()/1000000000,-1000000000)</f>
        <v>-1000000000</v>
      </c>
      <c r="J595" s="0" t="n">
        <f aca="false">IF(AND(VIC_Postcode!$N595=1,ISNUMBER(VIC_Postcode!$F595)),VIC_Postcode!$F595+ROW()/1000000000,-1000000000)</f>
        <v>-1000000000</v>
      </c>
      <c r="K595" s="0" t="n">
        <f aca="false">IF(AND(VIC_Postcode!$N595=1,ISNUMBER(VIC_Postcode!$P595)),VIC_Postcode!$P595+ROW()/1000000000,-1000000000)</f>
        <v>-1000000000</v>
      </c>
    </row>
    <row r="596" customFormat="false" ht="15" hidden="false" customHeight="false" outlineLevel="0" collapsed="false">
      <c r="I596" s="0" t="n">
        <f aca="false">IF(AND(VIC_Postcode!$N596=1,ISNUMBER(VIC_Postcode!$G596)),VIC_Postcode!$G596+ROW()/1000000000,-1000000000)</f>
        <v>-1000000000</v>
      </c>
      <c r="J596" s="0" t="n">
        <f aca="false">IF(AND(VIC_Postcode!$N596=1,ISNUMBER(VIC_Postcode!$F596)),VIC_Postcode!$F596+ROW()/1000000000,-1000000000)</f>
        <v>-1000000000</v>
      </c>
      <c r="K596" s="0" t="n">
        <f aca="false">IF(AND(VIC_Postcode!$N596=1,ISNUMBER(VIC_Postcode!$P596)),VIC_Postcode!$P596+ROW()/1000000000,-1000000000)</f>
        <v>-1000000000</v>
      </c>
    </row>
    <row r="597" customFormat="false" ht="15" hidden="false" customHeight="false" outlineLevel="0" collapsed="false">
      <c r="I597" s="0" t="n">
        <f aca="false">IF(AND(VIC_Postcode!$N597=1,ISNUMBER(VIC_Postcode!$G597)),VIC_Postcode!$G597+ROW()/1000000000,-1000000000)</f>
        <v>-1000000000</v>
      </c>
      <c r="J597" s="0" t="n">
        <f aca="false">IF(AND(VIC_Postcode!$N597=1,ISNUMBER(VIC_Postcode!$F597)),VIC_Postcode!$F597+ROW()/1000000000,-1000000000)</f>
        <v>-1000000000</v>
      </c>
      <c r="K597" s="0" t="n">
        <f aca="false">IF(AND(VIC_Postcode!$N597=1,ISNUMBER(VIC_Postcode!$P597)),VIC_Postcode!$P597+ROW()/1000000000,-1000000000)</f>
        <v>-1000000000</v>
      </c>
    </row>
    <row r="598" customFormat="false" ht="15" hidden="false" customHeight="false" outlineLevel="0" collapsed="false">
      <c r="I598" s="0" t="n">
        <f aca="false">IF(AND(VIC_Postcode!$N598=1,ISNUMBER(VIC_Postcode!$G598)),VIC_Postcode!$G598+ROW()/1000000000,-1000000000)</f>
        <v>-1000000000</v>
      </c>
      <c r="J598" s="0" t="n">
        <f aca="false">IF(AND(VIC_Postcode!$N598=1,ISNUMBER(VIC_Postcode!$F598)),VIC_Postcode!$F598+ROW()/1000000000,-1000000000)</f>
        <v>-1000000000</v>
      </c>
      <c r="K598" s="0" t="n">
        <f aca="false">IF(AND(VIC_Postcode!$N598=1,ISNUMBER(VIC_Postcode!$P598)),VIC_Postcode!$P598+ROW()/1000000000,-1000000000)</f>
        <v>-1000000000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2026-09-25T08:47:18Z</dcterms:created>
  <dc:creator>openpyxl</dc:creator>
  <dc:description/>
  <dc:language>en-AU</dc:language>
  <cp:lastModifiedBy/>
  <dcterms:modified xsi:type="dcterms:W3CDTF">2026-09-25T18:47:34Z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